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brock\OneDrive\Desktop\"/>
    </mc:Choice>
  </mc:AlternateContent>
  <xr:revisionPtr revIDLastSave="0" documentId="8_{F51FDADD-82BE-4EBE-B6EF-58B9856FF5E7}" xr6:coauthVersionLast="47" xr6:coauthVersionMax="47" xr10:uidLastSave="{00000000-0000-0000-0000-000000000000}"/>
  <bookViews>
    <workbookView xWindow="-120" yWindow="-120" windowWidth="20730" windowHeight="11160" tabRatio="891" xr2:uid="{C4CDC703-E9DE-46DD-A430-DEACBAEE9EEF}"/>
  </bookViews>
  <sheets>
    <sheet name="TOPICS" sheetId="16" r:id="rId1"/>
    <sheet name="1" sheetId="7" r:id="rId2"/>
    <sheet name="2" sheetId="9" r:id="rId3"/>
    <sheet name="3" sheetId="12" r:id="rId4"/>
    <sheet name="4" sheetId="14" r:id="rId5"/>
    <sheet name="4(2)" sheetId="18" r:id="rId6"/>
    <sheet name="5" sheetId="20" r:id="rId7"/>
    <sheet name="6" sheetId="21" r:id="rId8"/>
    <sheet name="6(2)" sheetId="22" r:id="rId9"/>
    <sheet name="7" sheetId="23" r:id="rId10"/>
    <sheet name="8" sheetId="25" r:id="rId11"/>
    <sheet name="9" sheetId="26" r:id="rId12"/>
    <sheet name="Sheet4" sheetId="29" r:id="rId13"/>
  </sheets>
  <definedNames>
    <definedName name="_xlnm._FilterDatabase" localSheetId="2" hidden="1">'2'!$I$4:$AL$6004</definedName>
    <definedName name="_xlnm._FilterDatabase" localSheetId="3" hidden="1">'3'!$J$4:$O$1956</definedName>
    <definedName name="_xlpm.VAL" hidden="1" xlm="1">#NAME?</definedName>
    <definedName name="_xlpm.YOY" hidden="1" xlm="1">#NAME?</definedName>
    <definedName name="AROKYA">'4'!$O$6:$O$8</definedName>
    <definedName name="BALAJI">'4'!$N$6:$N$8</definedName>
    <definedName name="JENNY">'4'!$M$6:$M$8</definedName>
    <definedName name="PROFIT">#REF!</definedName>
    <definedName name="SASI">'4'!$P$6:$P$8</definedName>
    <definedName name="VIDHYA">'4'!$Q$6:$Q$8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21" l="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" i="21"/>
  <c r="C20" i="22"/>
  <c r="M61" i="25"/>
  <c r="M62" i="25"/>
  <c r="M63" i="25"/>
  <c r="M64" i="25"/>
  <c r="M65" i="25"/>
  <c r="M66" i="25"/>
  <c r="M67" i="25"/>
  <c r="M68" i="25"/>
  <c r="M69" i="25"/>
  <c r="M70" i="25"/>
  <c r="M71" i="25"/>
  <c r="M72" i="25"/>
  <c r="M73" i="25"/>
  <c r="M74" i="25"/>
  <c r="M75" i="25"/>
  <c r="M76" i="25"/>
  <c r="M60" i="25"/>
  <c r="L61" i="25"/>
  <c r="L62" i="25"/>
  <c r="L63" i="25"/>
  <c r="L64" i="25"/>
  <c r="L65" i="25"/>
  <c r="L66" i="25"/>
  <c r="L67" i="25"/>
  <c r="L68" i="25"/>
  <c r="L69" i="25"/>
  <c r="L70" i="25"/>
  <c r="L71" i="25"/>
  <c r="L72" i="25"/>
  <c r="L73" i="25"/>
  <c r="L74" i="25"/>
  <c r="L75" i="25"/>
  <c r="L76" i="25"/>
  <c r="L60" i="25"/>
  <c r="J63" i="25"/>
  <c r="K60" i="25" a="1"/>
  <c r="K60" i="25"/>
  <c r="J60" i="25"/>
  <c r="A172" i="25" a="1"/>
  <c r="A172" i="25"/>
  <c r="A173" i="25" a="1"/>
  <c r="A173" i="25"/>
  <c r="A174" i="25" a="1"/>
  <c r="A174" i="25"/>
  <c r="A175" i="25" a="1"/>
  <c r="A175" i="25"/>
  <c r="A162" i="25" a="1"/>
  <c r="A162" i="25"/>
  <c r="B156" i="25" a="1"/>
  <c r="B156" i="25"/>
  <c r="B157" i="25" a="1"/>
  <c r="B157" i="25"/>
  <c r="B158" i="25" a="1"/>
  <c r="B158" i="25"/>
  <c r="B155" i="25" a="1"/>
  <c r="B155" i="25"/>
  <c r="B149" i="25" a="1"/>
  <c r="B149" i="25"/>
  <c r="B150" i="25" a="1"/>
  <c r="B150" i="25"/>
  <c r="B151" i="25" a="1"/>
  <c r="B151" i="25"/>
  <c r="B152" i="25" a="1"/>
  <c r="B152" i="25"/>
  <c r="B148" i="25" a="1"/>
  <c r="B148" i="25"/>
  <c r="B147" i="25" a="1"/>
  <c r="B147" i="25"/>
  <c r="B136" i="25"/>
  <c r="F91" i="25" a="1"/>
  <c r="F91" i="25" s="1"/>
  <c r="F78" i="25" a="1"/>
  <c r="F78" i="25" s="1"/>
  <c r="J109" i="25" a="1"/>
  <c r="J109" i="25" s="1"/>
  <c r="K109" i="25" s="1" a="1"/>
  <c r="K109" i="25" s="1"/>
  <c r="H105" i="25" a="1"/>
  <c r="H105" i="25" s="1"/>
  <c r="H59" i="25" a="1"/>
  <c r="H59" i="25" s="1"/>
  <c r="F59" i="25" a="1"/>
  <c r="F59" i="25" s="1"/>
  <c r="K52" i="25" a="1"/>
  <c r="K52" i="25" s="1"/>
  <c r="F52" i="25" a="1"/>
  <c r="F52" i="25" s="1"/>
  <c r="G27" i="25" a="1"/>
  <c r="G27" i="25" s="1"/>
  <c r="E27" i="25" a="1"/>
  <c r="E27" i="25" s="1"/>
  <c r="K6" i="25" a="1"/>
  <c r="K6" i="25" s="1"/>
  <c r="G6" i="25" a="1"/>
  <c r="G6" i="25" s="1"/>
  <c r="E6" i="25" a="1"/>
  <c r="E6" i="25" s="1"/>
  <c r="D22" i="22"/>
  <c r="C22" i="22"/>
  <c r="D21" i="22"/>
  <c r="C21" i="22"/>
  <c r="C17" i="22"/>
  <c r="C16" i="22"/>
  <c r="C15" i="22"/>
  <c r="I12" i="22"/>
  <c r="J12" i="22" s="1"/>
  <c r="B10" i="22"/>
  <c r="C5" i="22"/>
  <c r="C2" i="22"/>
  <c r="Q54" i="21"/>
  <c r="P54" i="21"/>
  <c r="N54" i="21"/>
  <c r="M54" i="21"/>
  <c r="K54" i="21"/>
  <c r="I54" i="21"/>
  <c r="J54" i="21" s="1"/>
  <c r="H54" i="21"/>
  <c r="F54" i="21"/>
  <c r="G54" i="21" s="1"/>
  <c r="E54" i="21"/>
  <c r="C54" i="21"/>
  <c r="B54" i="21"/>
  <c r="D54" i="21" s="1"/>
  <c r="Q53" i="21"/>
  <c r="P53" i="21"/>
  <c r="N53" i="21"/>
  <c r="M53" i="21"/>
  <c r="K53" i="21"/>
  <c r="I53" i="21"/>
  <c r="J53" i="21" s="1"/>
  <c r="H53" i="21"/>
  <c r="F53" i="21"/>
  <c r="G53" i="21" s="1"/>
  <c r="E53" i="21"/>
  <c r="C53" i="21"/>
  <c r="B53" i="21"/>
  <c r="D53" i="21" s="1"/>
  <c r="O52" i="21"/>
  <c r="N52" i="21"/>
  <c r="M52" i="21"/>
  <c r="K52" i="21"/>
  <c r="I52" i="21"/>
  <c r="J52" i="21" s="1"/>
  <c r="H52" i="21"/>
  <c r="F52" i="21"/>
  <c r="G52" i="21" s="1"/>
  <c r="E52" i="21"/>
  <c r="C52" i="21"/>
  <c r="B52" i="21"/>
  <c r="D52" i="21" s="1"/>
  <c r="Q51" i="21"/>
  <c r="P51" i="21"/>
  <c r="N51" i="21"/>
  <c r="M51" i="21"/>
  <c r="K51" i="21"/>
  <c r="I51" i="21"/>
  <c r="J51" i="21" s="1"/>
  <c r="H51" i="21"/>
  <c r="F51" i="21"/>
  <c r="G51" i="21" s="1"/>
  <c r="E51" i="21"/>
  <c r="C51" i="21"/>
  <c r="B51" i="21"/>
  <c r="D51" i="21" s="1"/>
  <c r="Q50" i="21"/>
  <c r="P50" i="21"/>
  <c r="N50" i="21"/>
  <c r="M50" i="21"/>
  <c r="K50" i="21"/>
  <c r="I50" i="21"/>
  <c r="J50" i="21" s="1"/>
  <c r="H50" i="21"/>
  <c r="F50" i="21"/>
  <c r="G50" i="21" s="1"/>
  <c r="E50" i="21"/>
  <c r="C50" i="21"/>
  <c r="B50" i="21"/>
  <c r="D50" i="21" s="1"/>
  <c r="Q49" i="21"/>
  <c r="P49" i="21"/>
  <c r="N49" i="21"/>
  <c r="M49" i="21"/>
  <c r="K49" i="21"/>
  <c r="I49" i="21"/>
  <c r="J49" i="21" s="1"/>
  <c r="H49" i="21"/>
  <c r="F49" i="21"/>
  <c r="G49" i="21" s="1"/>
  <c r="E49" i="21"/>
  <c r="C49" i="21"/>
  <c r="B49" i="21"/>
  <c r="D49" i="21" s="1"/>
  <c r="Q48" i="21"/>
  <c r="P48" i="21"/>
  <c r="N48" i="21"/>
  <c r="M48" i="21"/>
  <c r="K48" i="21"/>
  <c r="I48" i="21"/>
  <c r="J48" i="21" s="1"/>
  <c r="H48" i="21"/>
  <c r="F48" i="21"/>
  <c r="G48" i="21" s="1"/>
  <c r="E48" i="21"/>
  <c r="C48" i="21"/>
  <c r="B48" i="21"/>
  <c r="D48" i="21" s="1"/>
  <c r="Q47" i="21"/>
  <c r="P47" i="21"/>
  <c r="N47" i="21"/>
  <c r="M47" i="21"/>
  <c r="K47" i="21"/>
  <c r="I47" i="21"/>
  <c r="J47" i="21" s="1"/>
  <c r="H47" i="21"/>
  <c r="F47" i="21"/>
  <c r="G47" i="21" s="1"/>
  <c r="E47" i="21"/>
  <c r="C47" i="21"/>
  <c r="B47" i="21"/>
  <c r="D47" i="21" s="1"/>
  <c r="Q46" i="21"/>
  <c r="P46" i="21"/>
  <c r="N46" i="21"/>
  <c r="M46" i="21"/>
  <c r="K46" i="21"/>
  <c r="I46" i="21"/>
  <c r="J46" i="21" s="1"/>
  <c r="H46" i="21"/>
  <c r="F46" i="21"/>
  <c r="G46" i="21" s="1"/>
  <c r="E46" i="21"/>
  <c r="C46" i="21"/>
  <c r="B46" i="21"/>
  <c r="D46" i="21" s="1"/>
  <c r="Q45" i="21"/>
  <c r="P45" i="21"/>
  <c r="N45" i="21"/>
  <c r="M45" i="21"/>
  <c r="K45" i="21"/>
  <c r="I45" i="21"/>
  <c r="J45" i="21" s="1"/>
  <c r="H45" i="21"/>
  <c r="F45" i="21"/>
  <c r="G45" i="21" s="1"/>
  <c r="E45" i="21"/>
  <c r="C45" i="21"/>
  <c r="B45" i="21"/>
  <c r="D45" i="21" s="1"/>
  <c r="Q44" i="21"/>
  <c r="P44" i="21"/>
  <c r="N44" i="21"/>
  <c r="M44" i="21"/>
  <c r="K44" i="21"/>
  <c r="I44" i="21"/>
  <c r="J44" i="21" s="1"/>
  <c r="H44" i="21"/>
  <c r="F44" i="21"/>
  <c r="G44" i="21" s="1"/>
  <c r="E44" i="21"/>
  <c r="C44" i="21"/>
  <c r="B44" i="21"/>
  <c r="D44" i="21" s="1"/>
  <c r="Q43" i="21"/>
  <c r="P43" i="21"/>
  <c r="N43" i="21"/>
  <c r="M43" i="21"/>
  <c r="K43" i="21"/>
  <c r="I43" i="21"/>
  <c r="J43" i="21" s="1"/>
  <c r="H43" i="21"/>
  <c r="F43" i="21"/>
  <c r="G43" i="21" s="1"/>
  <c r="E43" i="21"/>
  <c r="C43" i="21"/>
  <c r="B43" i="21"/>
  <c r="D43" i="21" s="1"/>
  <c r="Q42" i="21"/>
  <c r="P42" i="21"/>
  <c r="N42" i="21"/>
  <c r="M42" i="21"/>
  <c r="K42" i="21"/>
  <c r="I42" i="21"/>
  <c r="J42" i="21" s="1"/>
  <c r="H42" i="21"/>
  <c r="F42" i="21"/>
  <c r="G42" i="21" s="1"/>
  <c r="E42" i="21"/>
  <c r="C42" i="21"/>
  <c r="B42" i="21"/>
  <c r="D42" i="21" s="1"/>
  <c r="Q41" i="21"/>
  <c r="P41" i="21"/>
  <c r="N41" i="21"/>
  <c r="M41" i="21"/>
  <c r="K41" i="21"/>
  <c r="I41" i="21"/>
  <c r="J41" i="21" s="1"/>
  <c r="H41" i="21"/>
  <c r="F41" i="21"/>
  <c r="G41" i="21" s="1"/>
  <c r="E41" i="21"/>
  <c r="C41" i="21"/>
  <c r="B41" i="21"/>
  <c r="D41" i="21" s="1"/>
  <c r="Q40" i="21"/>
  <c r="P40" i="21"/>
  <c r="N40" i="21"/>
  <c r="M40" i="21"/>
  <c r="K40" i="21"/>
  <c r="I40" i="21"/>
  <c r="J40" i="21" s="1"/>
  <c r="H40" i="21"/>
  <c r="F40" i="21"/>
  <c r="G40" i="21" s="1"/>
  <c r="E40" i="21"/>
  <c r="C40" i="21"/>
  <c r="B40" i="21"/>
  <c r="D40" i="21" s="1"/>
  <c r="Q39" i="21"/>
  <c r="P39" i="21"/>
  <c r="N39" i="21"/>
  <c r="M39" i="21"/>
  <c r="K39" i="21"/>
  <c r="I39" i="21"/>
  <c r="J39" i="21" s="1"/>
  <c r="H39" i="21"/>
  <c r="F39" i="21"/>
  <c r="G39" i="21" s="1"/>
  <c r="E39" i="21"/>
  <c r="C39" i="21"/>
  <c r="B39" i="21"/>
  <c r="D39" i="21" s="1"/>
  <c r="Q38" i="21"/>
  <c r="P38" i="21"/>
  <c r="N38" i="21"/>
  <c r="M38" i="21"/>
  <c r="K38" i="21"/>
  <c r="I38" i="21"/>
  <c r="J38" i="21" s="1"/>
  <c r="H38" i="21"/>
  <c r="F38" i="21"/>
  <c r="G38" i="21" s="1"/>
  <c r="E38" i="21"/>
  <c r="C38" i="21"/>
  <c r="B38" i="21"/>
  <c r="D38" i="21" s="1"/>
  <c r="Q37" i="21"/>
  <c r="P37" i="21"/>
  <c r="N37" i="21"/>
  <c r="M37" i="21"/>
  <c r="K37" i="21"/>
  <c r="I37" i="21"/>
  <c r="J37" i="21" s="1"/>
  <c r="H37" i="21"/>
  <c r="F37" i="21"/>
  <c r="G37" i="21" s="1"/>
  <c r="E37" i="21"/>
  <c r="C37" i="21"/>
  <c r="B37" i="21"/>
  <c r="D37" i="21" s="1"/>
  <c r="O36" i="21"/>
  <c r="N36" i="21"/>
  <c r="M36" i="21"/>
  <c r="K36" i="21"/>
  <c r="I36" i="21"/>
  <c r="J36" i="21" s="1"/>
  <c r="H36" i="21"/>
  <c r="F36" i="21"/>
  <c r="G36" i="21" s="1"/>
  <c r="E36" i="21"/>
  <c r="C36" i="21"/>
  <c r="B36" i="21"/>
  <c r="D36" i="21" s="1"/>
  <c r="Q35" i="21"/>
  <c r="P35" i="21"/>
  <c r="N35" i="21"/>
  <c r="M35" i="21"/>
  <c r="K35" i="21"/>
  <c r="I35" i="21"/>
  <c r="J35" i="21" s="1"/>
  <c r="H35" i="21"/>
  <c r="F35" i="21"/>
  <c r="G35" i="21" s="1"/>
  <c r="E35" i="21"/>
  <c r="C35" i="21"/>
  <c r="B35" i="21"/>
  <c r="D35" i="21" s="1"/>
  <c r="Q34" i="21"/>
  <c r="P34" i="21"/>
  <c r="N34" i="21"/>
  <c r="M34" i="21"/>
  <c r="K34" i="21"/>
  <c r="I34" i="21"/>
  <c r="J34" i="21" s="1"/>
  <c r="H34" i="21"/>
  <c r="F34" i="21"/>
  <c r="G34" i="21" s="1"/>
  <c r="E34" i="21"/>
  <c r="C34" i="21"/>
  <c r="B34" i="21"/>
  <c r="D34" i="21" s="1"/>
  <c r="Q33" i="21"/>
  <c r="P33" i="21"/>
  <c r="N33" i="21"/>
  <c r="M33" i="21"/>
  <c r="K33" i="21"/>
  <c r="I33" i="21"/>
  <c r="J33" i="21" s="1"/>
  <c r="H33" i="21"/>
  <c r="F33" i="21"/>
  <c r="G33" i="21" s="1"/>
  <c r="E33" i="21"/>
  <c r="C33" i="21"/>
  <c r="B33" i="21"/>
  <c r="D33" i="21" s="1"/>
  <c r="Q32" i="21"/>
  <c r="P32" i="21"/>
  <c r="N32" i="21"/>
  <c r="M32" i="21"/>
  <c r="K32" i="21"/>
  <c r="I32" i="21"/>
  <c r="J32" i="21" s="1"/>
  <c r="H32" i="21"/>
  <c r="F32" i="21"/>
  <c r="G32" i="21" s="1"/>
  <c r="E32" i="21"/>
  <c r="C32" i="21"/>
  <c r="B32" i="21"/>
  <c r="D32" i="21" s="1"/>
  <c r="Q31" i="21"/>
  <c r="P31" i="21"/>
  <c r="N31" i="21"/>
  <c r="M31" i="21"/>
  <c r="K31" i="21"/>
  <c r="I31" i="21"/>
  <c r="J31" i="21" s="1"/>
  <c r="H31" i="21"/>
  <c r="F31" i="21"/>
  <c r="G31" i="21" s="1"/>
  <c r="E31" i="21"/>
  <c r="C31" i="21"/>
  <c r="B31" i="21"/>
  <c r="D31" i="21" s="1"/>
  <c r="Q30" i="21"/>
  <c r="P30" i="21"/>
  <c r="N30" i="21"/>
  <c r="M30" i="21"/>
  <c r="K30" i="21"/>
  <c r="I30" i="21"/>
  <c r="J30" i="21" s="1"/>
  <c r="H30" i="21"/>
  <c r="F30" i="21"/>
  <c r="G30" i="21" s="1"/>
  <c r="E30" i="21"/>
  <c r="C30" i="21"/>
  <c r="B30" i="21"/>
  <c r="D30" i="21" s="1"/>
  <c r="Q29" i="21"/>
  <c r="P29" i="21"/>
  <c r="N29" i="21"/>
  <c r="M29" i="21"/>
  <c r="K29" i="21"/>
  <c r="I29" i="21"/>
  <c r="J29" i="21" s="1"/>
  <c r="H29" i="21"/>
  <c r="F29" i="21"/>
  <c r="G29" i="21" s="1"/>
  <c r="E29" i="21"/>
  <c r="C29" i="21"/>
  <c r="B29" i="21"/>
  <c r="D29" i="21" s="1"/>
  <c r="Q28" i="21"/>
  <c r="P28" i="21"/>
  <c r="N28" i="21"/>
  <c r="M28" i="21"/>
  <c r="K28" i="21"/>
  <c r="I28" i="21"/>
  <c r="J28" i="21" s="1"/>
  <c r="H28" i="21"/>
  <c r="F28" i="21"/>
  <c r="G28" i="21" s="1"/>
  <c r="E28" i="21"/>
  <c r="C28" i="21"/>
  <c r="B28" i="21"/>
  <c r="D28" i="21" s="1"/>
  <c r="Q27" i="21"/>
  <c r="P27" i="21"/>
  <c r="N27" i="21"/>
  <c r="M27" i="21"/>
  <c r="K27" i="21"/>
  <c r="I27" i="21"/>
  <c r="J27" i="21" s="1"/>
  <c r="H27" i="21"/>
  <c r="F27" i="21"/>
  <c r="G27" i="21" s="1"/>
  <c r="E27" i="21"/>
  <c r="C27" i="21"/>
  <c r="B27" i="21"/>
  <c r="D27" i="21" s="1"/>
  <c r="Q26" i="21"/>
  <c r="P26" i="21"/>
  <c r="N26" i="21"/>
  <c r="M26" i="21"/>
  <c r="K26" i="21"/>
  <c r="I26" i="21"/>
  <c r="J26" i="21" s="1"/>
  <c r="H26" i="21"/>
  <c r="F26" i="21"/>
  <c r="G26" i="21" s="1"/>
  <c r="E26" i="21"/>
  <c r="C26" i="21"/>
  <c r="B26" i="21"/>
  <c r="D26" i="21" s="1"/>
  <c r="Q25" i="21"/>
  <c r="P25" i="21"/>
  <c r="N25" i="21"/>
  <c r="M25" i="21"/>
  <c r="K25" i="21"/>
  <c r="I25" i="21"/>
  <c r="J25" i="21" s="1"/>
  <c r="H25" i="21"/>
  <c r="F25" i="21"/>
  <c r="G25" i="21" s="1"/>
  <c r="E25" i="21"/>
  <c r="C25" i="21"/>
  <c r="B25" i="21"/>
  <c r="D25" i="21" s="1"/>
  <c r="Q24" i="21"/>
  <c r="P24" i="21"/>
  <c r="N24" i="21"/>
  <c r="M24" i="21"/>
  <c r="K24" i="21"/>
  <c r="I24" i="21"/>
  <c r="J24" i="21" s="1"/>
  <c r="H24" i="21"/>
  <c r="F24" i="21"/>
  <c r="G24" i="21" s="1"/>
  <c r="E24" i="21"/>
  <c r="C24" i="21"/>
  <c r="B24" i="21"/>
  <c r="D24" i="21" s="1"/>
  <c r="Q23" i="21"/>
  <c r="P23" i="21"/>
  <c r="N23" i="21"/>
  <c r="M23" i="21"/>
  <c r="K23" i="21"/>
  <c r="I23" i="21"/>
  <c r="J23" i="21" s="1"/>
  <c r="H23" i="21"/>
  <c r="F23" i="21"/>
  <c r="G23" i="21" s="1"/>
  <c r="E23" i="21"/>
  <c r="C23" i="21"/>
  <c r="B23" i="21"/>
  <c r="D23" i="21" s="1"/>
  <c r="Q22" i="21"/>
  <c r="P22" i="21"/>
  <c r="N22" i="21"/>
  <c r="M22" i="21"/>
  <c r="K22" i="21"/>
  <c r="I22" i="21"/>
  <c r="J22" i="21" s="1"/>
  <c r="H22" i="21"/>
  <c r="F22" i="21"/>
  <c r="G22" i="21" s="1"/>
  <c r="E22" i="21"/>
  <c r="C22" i="21"/>
  <c r="B22" i="21"/>
  <c r="D22" i="21" s="1"/>
  <c r="Q21" i="21"/>
  <c r="P21" i="21"/>
  <c r="N21" i="21"/>
  <c r="M21" i="21"/>
  <c r="K21" i="21"/>
  <c r="I21" i="21"/>
  <c r="J21" i="21" s="1"/>
  <c r="H21" i="21"/>
  <c r="F21" i="21"/>
  <c r="G21" i="21" s="1"/>
  <c r="E21" i="21"/>
  <c r="C21" i="21"/>
  <c r="B21" i="21"/>
  <c r="D21" i="21" s="1"/>
  <c r="O20" i="21"/>
  <c r="N20" i="21"/>
  <c r="M20" i="21"/>
  <c r="K20" i="21"/>
  <c r="I20" i="21"/>
  <c r="J20" i="21" s="1"/>
  <c r="H20" i="21"/>
  <c r="F20" i="21"/>
  <c r="G20" i="21" s="1"/>
  <c r="E20" i="21"/>
  <c r="C20" i="21"/>
  <c r="B20" i="21"/>
  <c r="D20" i="21" s="1"/>
  <c r="Q19" i="21"/>
  <c r="P19" i="21"/>
  <c r="N19" i="21"/>
  <c r="M19" i="21"/>
  <c r="K19" i="21"/>
  <c r="I19" i="21"/>
  <c r="J19" i="21" s="1"/>
  <c r="H19" i="21"/>
  <c r="F19" i="21"/>
  <c r="G19" i="21" s="1"/>
  <c r="E19" i="21"/>
  <c r="C19" i="21"/>
  <c r="B19" i="21"/>
  <c r="D19" i="21" s="1"/>
  <c r="Q18" i="21"/>
  <c r="P18" i="21"/>
  <c r="N18" i="21"/>
  <c r="M18" i="21"/>
  <c r="K18" i="21"/>
  <c r="I18" i="21"/>
  <c r="J18" i="21" s="1"/>
  <c r="H18" i="21"/>
  <c r="F18" i="21"/>
  <c r="G18" i="21" s="1"/>
  <c r="E18" i="21"/>
  <c r="C18" i="21"/>
  <c r="B18" i="21"/>
  <c r="D18" i="21" s="1"/>
  <c r="Q17" i="21"/>
  <c r="P17" i="21"/>
  <c r="N17" i="21"/>
  <c r="M17" i="21"/>
  <c r="K17" i="21"/>
  <c r="I17" i="21"/>
  <c r="J17" i="21" s="1"/>
  <c r="H17" i="21"/>
  <c r="F17" i="21"/>
  <c r="G17" i="21" s="1"/>
  <c r="E17" i="21"/>
  <c r="C17" i="21"/>
  <c r="B17" i="21"/>
  <c r="D17" i="21" s="1"/>
  <c r="Q16" i="21"/>
  <c r="P16" i="21"/>
  <c r="N16" i="21"/>
  <c r="M16" i="21"/>
  <c r="K16" i="21"/>
  <c r="I16" i="21"/>
  <c r="J16" i="21" s="1"/>
  <c r="H16" i="21"/>
  <c r="F16" i="21"/>
  <c r="G16" i="21" s="1"/>
  <c r="E16" i="21"/>
  <c r="C16" i="21"/>
  <c r="B16" i="21"/>
  <c r="D16" i="21" s="1"/>
  <c r="Q15" i="21"/>
  <c r="P15" i="21"/>
  <c r="N15" i="21"/>
  <c r="M15" i="21"/>
  <c r="K15" i="21"/>
  <c r="I15" i="21"/>
  <c r="J15" i="21" s="1"/>
  <c r="H15" i="21"/>
  <c r="F15" i="21"/>
  <c r="G15" i="21" s="1"/>
  <c r="E15" i="21"/>
  <c r="C15" i="21"/>
  <c r="B15" i="21"/>
  <c r="D15" i="21" s="1"/>
  <c r="Q14" i="21"/>
  <c r="P14" i="21"/>
  <c r="N14" i="21"/>
  <c r="M14" i="21"/>
  <c r="K14" i="21"/>
  <c r="I14" i="21"/>
  <c r="J14" i="21" s="1"/>
  <c r="H14" i="21"/>
  <c r="F14" i="21"/>
  <c r="G14" i="21" s="1"/>
  <c r="E14" i="21"/>
  <c r="C14" i="21"/>
  <c r="B14" i="21"/>
  <c r="D14" i="21" s="1"/>
  <c r="Q13" i="21"/>
  <c r="P13" i="21"/>
  <c r="N13" i="21"/>
  <c r="M13" i="21"/>
  <c r="K13" i="21"/>
  <c r="I13" i="21"/>
  <c r="J13" i="21" s="1"/>
  <c r="H13" i="21"/>
  <c r="F13" i="21"/>
  <c r="G13" i="21" s="1"/>
  <c r="E13" i="21"/>
  <c r="C13" i="21"/>
  <c r="B13" i="21"/>
  <c r="D13" i="21" s="1"/>
  <c r="Q12" i="21"/>
  <c r="P12" i="21"/>
  <c r="N12" i="21"/>
  <c r="M12" i="21"/>
  <c r="K12" i="21"/>
  <c r="I12" i="21"/>
  <c r="J12" i="21" s="1"/>
  <c r="H12" i="21"/>
  <c r="F12" i="21"/>
  <c r="G12" i="21" s="1"/>
  <c r="E12" i="21"/>
  <c r="C12" i="21"/>
  <c r="B12" i="21"/>
  <c r="D12" i="21" s="1"/>
  <c r="Q11" i="21"/>
  <c r="P11" i="21"/>
  <c r="N11" i="21"/>
  <c r="M11" i="21"/>
  <c r="K11" i="21"/>
  <c r="I11" i="21"/>
  <c r="J11" i="21" s="1"/>
  <c r="H11" i="21"/>
  <c r="F11" i="21"/>
  <c r="G11" i="21" s="1"/>
  <c r="E11" i="21"/>
  <c r="C11" i="21"/>
  <c r="B11" i="21"/>
  <c r="D11" i="21" s="1"/>
  <c r="Q10" i="21"/>
  <c r="P10" i="21"/>
  <c r="N10" i="21"/>
  <c r="M10" i="21"/>
  <c r="K10" i="21"/>
  <c r="I10" i="21"/>
  <c r="J10" i="21" s="1"/>
  <c r="H10" i="21"/>
  <c r="F10" i="21"/>
  <c r="G10" i="21" s="1"/>
  <c r="E10" i="21"/>
  <c r="C10" i="21"/>
  <c r="B10" i="21"/>
  <c r="D10" i="21" s="1"/>
  <c r="Q9" i="21"/>
  <c r="P9" i="21"/>
  <c r="N9" i="21"/>
  <c r="M9" i="21"/>
  <c r="K9" i="21"/>
  <c r="I9" i="21"/>
  <c r="J9" i="21" s="1"/>
  <c r="H9" i="21"/>
  <c r="F9" i="21"/>
  <c r="G9" i="21" s="1"/>
  <c r="E9" i="21"/>
  <c r="C9" i="21"/>
  <c r="B9" i="21"/>
  <c r="D9" i="21" s="1"/>
  <c r="Q8" i="21"/>
  <c r="P8" i="21"/>
  <c r="N8" i="21"/>
  <c r="M8" i="21"/>
  <c r="K8" i="21"/>
  <c r="I8" i="21"/>
  <c r="J8" i="21" s="1"/>
  <c r="H8" i="21"/>
  <c r="F8" i="21"/>
  <c r="G8" i="21" s="1"/>
  <c r="E8" i="21"/>
  <c r="C8" i="21"/>
  <c r="B8" i="21"/>
  <c r="D8" i="21" s="1"/>
  <c r="Q7" i="21"/>
  <c r="P7" i="21"/>
  <c r="N7" i="21"/>
  <c r="M7" i="21"/>
  <c r="K7" i="21"/>
  <c r="I7" i="21"/>
  <c r="J7" i="21" s="1"/>
  <c r="H7" i="21"/>
  <c r="F7" i="21"/>
  <c r="G7" i="21" s="1"/>
  <c r="E7" i="21"/>
  <c r="C7" i="21"/>
  <c r="B7" i="21"/>
  <c r="D7" i="21" s="1"/>
  <c r="Q6" i="21"/>
  <c r="P6" i="21"/>
  <c r="N6" i="21"/>
  <c r="M6" i="21"/>
  <c r="K6" i="21"/>
  <c r="I6" i="21"/>
  <c r="J6" i="21" s="1"/>
  <c r="H6" i="21"/>
  <c r="F6" i="21"/>
  <c r="G6" i="21" s="1"/>
  <c r="E6" i="21"/>
  <c r="C6" i="21"/>
  <c r="B6" i="21"/>
  <c r="D6" i="21" s="1"/>
  <c r="T5" i="21" a="1"/>
  <c r="T5" i="21" s="1"/>
  <c r="Q5" i="21"/>
  <c r="P5" i="21"/>
  <c r="N5" i="21"/>
  <c r="M5" i="21"/>
  <c r="K5" i="21"/>
  <c r="I5" i="21"/>
  <c r="J5" i="21" s="1"/>
  <c r="H5" i="21"/>
  <c r="F5" i="21"/>
  <c r="G5" i="21" s="1"/>
  <c r="E5" i="21"/>
  <c r="C5" i="21"/>
  <c r="B5" i="21"/>
  <c r="D5" i="21" s="1"/>
  <c r="C4153" i="20"/>
  <c r="C4152" i="20"/>
  <c r="C4151" i="20"/>
  <c r="C4150" i="20"/>
  <c r="C4149" i="20"/>
  <c r="C4148" i="20"/>
  <c r="C4147" i="20"/>
  <c r="C4146" i="20"/>
  <c r="C4145" i="20"/>
  <c r="C4144" i="20"/>
  <c r="C4143" i="20"/>
  <c r="C4142" i="20"/>
  <c r="C4141" i="20"/>
  <c r="C4140" i="20"/>
  <c r="C4139" i="20"/>
  <c r="C4138" i="20"/>
  <c r="C4137" i="20"/>
  <c r="C4136" i="20"/>
  <c r="C4135" i="20"/>
  <c r="C4134" i="20"/>
  <c r="C4133" i="20"/>
  <c r="C4132" i="20"/>
  <c r="C4131" i="20"/>
  <c r="C4130" i="20"/>
  <c r="C4129" i="20"/>
  <c r="C4128" i="20"/>
  <c r="C4127" i="20"/>
  <c r="C4126" i="20"/>
  <c r="C4125" i="20"/>
  <c r="C4124" i="20"/>
  <c r="C4123" i="20"/>
  <c r="C4122" i="20"/>
  <c r="C4121" i="20"/>
  <c r="C4120" i="20"/>
  <c r="C4119" i="20"/>
  <c r="C4118" i="20"/>
  <c r="C4117" i="20"/>
  <c r="C4116" i="20"/>
  <c r="C4115" i="20"/>
  <c r="C4114" i="20"/>
  <c r="C4113" i="20"/>
  <c r="C4112" i="20"/>
  <c r="C4111" i="20"/>
  <c r="C4110" i="20"/>
  <c r="C4109" i="20"/>
  <c r="C4108" i="20"/>
  <c r="C4107" i="20"/>
  <c r="C4106" i="20"/>
  <c r="C4105" i="20"/>
  <c r="C4104" i="20"/>
  <c r="C4103" i="20"/>
  <c r="C4102" i="20"/>
  <c r="C4101" i="20"/>
  <c r="C4100" i="20"/>
  <c r="C4099" i="20"/>
  <c r="C4098" i="20"/>
  <c r="C4097" i="20"/>
  <c r="C4096" i="20"/>
  <c r="C4095" i="20"/>
  <c r="C4094" i="20"/>
  <c r="C4093" i="20"/>
  <c r="C4092" i="20"/>
  <c r="C4091" i="20"/>
  <c r="C4090" i="20"/>
  <c r="C4089" i="20"/>
  <c r="C4088" i="20"/>
  <c r="C4087" i="20"/>
  <c r="C4086" i="20"/>
  <c r="C4085" i="20"/>
  <c r="C4084" i="20"/>
  <c r="C4083" i="20"/>
  <c r="C4082" i="20"/>
  <c r="C4081" i="20"/>
  <c r="C4080" i="20"/>
  <c r="C4079" i="20"/>
  <c r="C4078" i="20"/>
  <c r="C4077" i="20"/>
  <c r="C4076" i="20"/>
  <c r="C4075" i="20"/>
  <c r="C4074" i="20"/>
  <c r="C4073" i="20"/>
  <c r="C4072" i="20"/>
  <c r="C4071" i="20"/>
  <c r="C4070" i="20"/>
  <c r="C4069" i="20"/>
  <c r="C4068" i="20"/>
  <c r="C4067" i="20"/>
  <c r="C4066" i="20"/>
  <c r="C4065" i="20"/>
  <c r="C4064" i="20"/>
  <c r="C4063" i="20"/>
  <c r="C4062" i="20"/>
  <c r="C4061" i="20"/>
  <c r="C4060" i="20"/>
  <c r="C4059" i="20"/>
  <c r="C4058" i="20"/>
  <c r="C4057" i="20"/>
  <c r="C4056" i="20"/>
  <c r="C4055" i="20"/>
  <c r="C4054" i="20"/>
  <c r="C4053" i="20"/>
  <c r="C4052" i="20"/>
  <c r="C4051" i="20"/>
  <c r="C4050" i="20"/>
  <c r="C4049" i="20"/>
  <c r="C4048" i="20"/>
  <c r="C4047" i="20"/>
  <c r="C4046" i="20"/>
  <c r="C4045" i="20"/>
  <c r="C4044" i="20"/>
  <c r="C4043" i="20"/>
  <c r="C4042" i="20"/>
  <c r="C4041" i="20"/>
  <c r="C4040" i="20"/>
  <c r="C4039" i="20"/>
  <c r="C4038" i="20"/>
  <c r="C4037" i="20"/>
  <c r="C4036" i="20"/>
  <c r="C4035" i="20"/>
  <c r="C4034" i="20"/>
  <c r="C4033" i="20"/>
  <c r="C4032" i="20"/>
  <c r="C4031" i="20"/>
  <c r="C4030" i="20"/>
  <c r="C4029" i="20"/>
  <c r="C4028" i="20"/>
  <c r="C4027" i="20"/>
  <c r="C4026" i="20"/>
  <c r="C4025" i="20"/>
  <c r="C4024" i="20"/>
  <c r="C4023" i="20"/>
  <c r="C4022" i="20"/>
  <c r="C4021" i="20"/>
  <c r="C4020" i="20"/>
  <c r="C4019" i="20"/>
  <c r="C4018" i="20"/>
  <c r="C4017" i="20"/>
  <c r="C4016" i="20"/>
  <c r="C4015" i="20"/>
  <c r="C4014" i="20"/>
  <c r="C4013" i="20"/>
  <c r="C4012" i="20"/>
  <c r="C4011" i="20"/>
  <c r="C4010" i="20"/>
  <c r="C4009" i="20"/>
  <c r="C4008" i="20"/>
  <c r="C4007" i="20"/>
  <c r="C4006" i="20"/>
  <c r="C4005" i="20"/>
  <c r="C4004" i="20"/>
  <c r="C4003" i="20"/>
  <c r="C4002" i="20"/>
  <c r="C4001" i="20"/>
  <c r="C4000" i="20"/>
  <c r="C3999" i="20"/>
  <c r="C3998" i="20"/>
  <c r="C3997" i="20"/>
  <c r="C3996" i="20"/>
  <c r="C3995" i="20"/>
  <c r="C3994" i="20"/>
  <c r="C3993" i="20"/>
  <c r="C3992" i="20"/>
  <c r="C3991" i="20"/>
  <c r="C3990" i="20"/>
  <c r="C3989" i="20"/>
  <c r="C3988" i="20"/>
  <c r="C3987" i="20"/>
  <c r="C3986" i="20"/>
  <c r="C3985" i="20"/>
  <c r="C3984" i="20"/>
  <c r="C3983" i="20"/>
  <c r="C3982" i="20"/>
  <c r="C3981" i="20"/>
  <c r="C3980" i="20"/>
  <c r="C3979" i="20"/>
  <c r="C3978" i="20"/>
  <c r="C3977" i="20"/>
  <c r="C3976" i="20"/>
  <c r="C3975" i="20"/>
  <c r="C3974" i="20"/>
  <c r="C3973" i="20"/>
  <c r="C3972" i="20"/>
  <c r="C3971" i="20"/>
  <c r="C3970" i="20"/>
  <c r="C3969" i="20"/>
  <c r="C3968" i="20"/>
  <c r="C3967" i="20"/>
  <c r="C3966" i="20"/>
  <c r="C3965" i="20"/>
  <c r="C3964" i="20"/>
  <c r="C3963" i="20"/>
  <c r="C3962" i="20"/>
  <c r="C3961" i="20"/>
  <c r="C3960" i="20"/>
  <c r="C3959" i="20"/>
  <c r="C3958" i="20"/>
  <c r="C3957" i="20"/>
  <c r="C3956" i="20"/>
  <c r="C3955" i="20"/>
  <c r="C3954" i="20"/>
  <c r="C3953" i="20"/>
  <c r="C3952" i="20"/>
  <c r="C3951" i="20"/>
  <c r="C3950" i="20"/>
  <c r="C3949" i="20"/>
  <c r="C3948" i="20"/>
  <c r="C3947" i="20"/>
  <c r="C3946" i="20"/>
  <c r="C3945" i="20"/>
  <c r="C3944" i="20"/>
  <c r="C3943" i="20"/>
  <c r="C3942" i="20"/>
  <c r="C3941" i="20"/>
  <c r="C3940" i="20"/>
  <c r="C3939" i="20"/>
  <c r="C3938" i="20"/>
  <c r="C3937" i="20"/>
  <c r="C3936" i="20"/>
  <c r="C3935" i="20"/>
  <c r="C3934" i="20"/>
  <c r="C3933" i="20"/>
  <c r="C3932" i="20"/>
  <c r="C3931" i="20"/>
  <c r="C3930" i="20"/>
  <c r="C3929" i="20"/>
  <c r="C3928" i="20"/>
  <c r="C3927" i="20"/>
  <c r="C3926" i="20"/>
  <c r="C3925" i="20"/>
  <c r="C3924" i="20"/>
  <c r="C3923" i="20"/>
  <c r="C3922" i="20"/>
  <c r="C3921" i="20"/>
  <c r="C3920" i="20"/>
  <c r="C3919" i="20"/>
  <c r="C3918" i="20"/>
  <c r="C3917" i="20"/>
  <c r="C3916" i="20"/>
  <c r="C3915" i="20"/>
  <c r="C3914" i="20"/>
  <c r="C3913" i="20"/>
  <c r="C3912" i="20"/>
  <c r="C3911" i="20"/>
  <c r="C3910" i="20"/>
  <c r="C3909" i="20"/>
  <c r="C3908" i="20"/>
  <c r="C3907" i="20"/>
  <c r="C3906" i="20"/>
  <c r="C3905" i="20"/>
  <c r="C3904" i="20"/>
  <c r="C3903" i="20"/>
  <c r="C3902" i="20"/>
  <c r="C3901" i="20"/>
  <c r="C3900" i="20"/>
  <c r="C3899" i="20"/>
  <c r="C3898" i="20"/>
  <c r="C3897" i="20"/>
  <c r="C3896" i="20"/>
  <c r="C3895" i="20"/>
  <c r="C3894" i="20"/>
  <c r="C3893" i="20"/>
  <c r="C3892" i="20"/>
  <c r="C3891" i="20"/>
  <c r="C3890" i="20"/>
  <c r="C3889" i="20"/>
  <c r="C3888" i="20"/>
  <c r="C3887" i="20"/>
  <c r="C3886" i="20"/>
  <c r="C3885" i="20"/>
  <c r="C3884" i="20"/>
  <c r="C3883" i="20"/>
  <c r="C3882" i="20"/>
  <c r="C3881" i="20"/>
  <c r="C3880" i="20"/>
  <c r="C3879" i="20"/>
  <c r="C3878" i="20"/>
  <c r="C3877" i="20"/>
  <c r="C3876" i="20"/>
  <c r="C3875" i="20"/>
  <c r="C3874" i="20"/>
  <c r="C3873" i="20"/>
  <c r="C3872" i="20"/>
  <c r="C3871" i="20"/>
  <c r="C3870" i="20"/>
  <c r="C3869" i="20"/>
  <c r="C3868" i="20"/>
  <c r="C3867" i="20"/>
  <c r="C3866" i="20"/>
  <c r="C3865" i="20"/>
  <c r="C3864" i="20"/>
  <c r="C3863" i="20"/>
  <c r="C3862" i="20"/>
  <c r="C3861" i="20"/>
  <c r="C3860" i="20"/>
  <c r="C3859" i="20"/>
  <c r="C3858" i="20"/>
  <c r="C3857" i="20"/>
  <c r="C3856" i="20"/>
  <c r="C3855" i="20"/>
  <c r="C3854" i="20"/>
  <c r="C3853" i="20"/>
  <c r="C3852" i="20"/>
  <c r="C3851" i="20"/>
  <c r="C3850" i="20"/>
  <c r="C3849" i="20"/>
  <c r="C3848" i="20"/>
  <c r="C3847" i="20"/>
  <c r="C3846" i="20"/>
  <c r="C3845" i="20"/>
  <c r="C3844" i="20"/>
  <c r="C3843" i="20"/>
  <c r="C3842" i="20"/>
  <c r="C3841" i="20"/>
  <c r="C3840" i="20"/>
  <c r="C3839" i="20"/>
  <c r="C3838" i="20"/>
  <c r="C3837" i="20"/>
  <c r="C3836" i="20"/>
  <c r="C3835" i="20"/>
  <c r="C3834" i="20"/>
  <c r="C3833" i="20"/>
  <c r="C3832" i="20"/>
  <c r="C3831" i="20"/>
  <c r="C3830" i="20"/>
  <c r="C3829" i="20"/>
  <c r="C3828" i="20"/>
  <c r="C3827" i="20"/>
  <c r="C3826" i="20"/>
  <c r="C3825" i="20"/>
  <c r="C3824" i="20"/>
  <c r="C3823" i="20"/>
  <c r="C3822" i="20"/>
  <c r="C3821" i="20"/>
  <c r="C3820" i="20"/>
  <c r="C3819" i="20"/>
  <c r="C3818" i="20"/>
  <c r="C3817" i="20"/>
  <c r="C3816" i="20"/>
  <c r="C3815" i="20"/>
  <c r="C3814" i="20"/>
  <c r="C3813" i="20"/>
  <c r="C3812" i="20"/>
  <c r="C3811" i="20"/>
  <c r="C3810" i="20"/>
  <c r="C3809" i="20"/>
  <c r="C3808" i="20"/>
  <c r="C3807" i="20"/>
  <c r="C3806" i="20"/>
  <c r="C3805" i="20"/>
  <c r="C3804" i="20"/>
  <c r="C3803" i="20"/>
  <c r="C3802" i="20"/>
  <c r="C3801" i="20"/>
  <c r="C3800" i="20"/>
  <c r="C3799" i="20"/>
  <c r="C3798" i="20"/>
  <c r="C3797" i="20"/>
  <c r="C3796" i="20"/>
  <c r="C3795" i="20"/>
  <c r="C3794" i="20"/>
  <c r="C3793" i="20"/>
  <c r="C3792" i="20"/>
  <c r="C3791" i="20"/>
  <c r="C3790" i="20"/>
  <c r="C3789" i="20"/>
  <c r="C3788" i="20"/>
  <c r="C3787" i="20"/>
  <c r="C3786" i="20"/>
  <c r="C3785" i="20"/>
  <c r="C3784" i="20"/>
  <c r="C3783" i="20"/>
  <c r="C3782" i="20"/>
  <c r="C3781" i="20"/>
  <c r="C3780" i="20"/>
  <c r="C3779" i="20"/>
  <c r="C3778" i="20"/>
  <c r="C3777" i="20"/>
  <c r="C3776" i="20"/>
  <c r="C3775" i="20"/>
  <c r="C3774" i="20"/>
  <c r="C3773" i="20"/>
  <c r="C3772" i="20"/>
  <c r="C3771" i="20"/>
  <c r="C3770" i="20"/>
  <c r="C3769" i="20"/>
  <c r="C3768" i="20"/>
  <c r="C3767" i="20"/>
  <c r="C3766" i="20"/>
  <c r="C3765" i="20"/>
  <c r="C3764" i="20"/>
  <c r="C3763" i="20"/>
  <c r="C3762" i="20"/>
  <c r="C3761" i="20"/>
  <c r="C3760" i="20"/>
  <c r="C3759" i="20"/>
  <c r="C3758" i="20"/>
  <c r="C3757" i="20"/>
  <c r="C3756" i="20"/>
  <c r="C3755" i="20"/>
  <c r="C3754" i="20"/>
  <c r="C3753" i="20"/>
  <c r="C3752" i="20"/>
  <c r="C3751" i="20"/>
  <c r="C3750" i="20"/>
  <c r="C3749" i="20"/>
  <c r="C3748" i="20"/>
  <c r="C3747" i="20"/>
  <c r="C3746" i="20"/>
  <c r="C3745" i="20"/>
  <c r="C3744" i="20"/>
  <c r="C3743" i="20"/>
  <c r="C3742" i="20"/>
  <c r="C3741" i="20"/>
  <c r="C3740" i="20"/>
  <c r="C3739" i="20"/>
  <c r="C3738" i="20"/>
  <c r="C3737" i="20"/>
  <c r="C3736" i="20"/>
  <c r="C3735" i="20"/>
  <c r="C3734" i="20"/>
  <c r="C3733" i="20"/>
  <c r="C3732" i="20"/>
  <c r="C3731" i="20"/>
  <c r="C3730" i="20"/>
  <c r="C3729" i="20"/>
  <c r="C3728" i="20"/>
  <c r="C3727" i="20"/>
  <c r="C3726" i="20"/>
  <c r="C3725" i="20"/>
  <c r="C3724" i="20"/>
  <c r="C3723" i="20"/>
  <c r="C3722" i="20"/>
  <c r="C3721" i="20"/>
  <c r="C3720" i="20"/>
  <c r="C3719" i="20"/>
  <c r="C3718" i="20"/>
  <c r="C3717" i="20"/>
  <c r="C3716" i="20"/>
  <c r="C3715" i="20"/>
  <c r="C3714" i="20"/>
  <c r="C3713" i="20"/>
  <c r="C3712" i="20"/>
  <c r="C3711" i="20"/>
  <c r="C3710" i="20"/>
  <c r="C3709" i="20"/>
  <c r="C3708" i="20"/>
  <c r="C3707" i="20"/>
  <c r="C3706" i="20"/>
  <c r="C3705" i="20"/>
  <c r="C3704" i="20"/>
  <c r="C3703" i="20"/>
  <c r="C3702" i="20"/>
  <c r="C3701" i="20"/>
  <c r="C3700" i="20"/>
  <c r="C3699" i="20"/>
  <c r="C3698" i="20"/>
  <c r="C3697" i="20"/>
  <c r="C3696" i="20"/>
  <c r="C3695" i="20"/>
  <c r="C3694" i="20"/>
  <c r="C3693" i="20"/>
  <c r="C3692" i="20"/>
  <c r="C3691" i="20"/>
  <c r="C3690" i="20"/>
  <c r="C3689" i="20"/>
  <c r="C3688" i="20"/>
  <c r="C3687" i="20"/>
  <c r="C3686" i="20"/>
  <c r="C3685" i="20"/>
  <c r="C3684" i="20"/>
  <c r="C3683" i="20"/>
  <c r="C3682" i="20"/>
  <c r="C3681" i="20"/>
  <c r="C3680" i="20"/>
  <c r="C3679" i="20"/>
  <c r="C3678" i="20"/>
  <c r="C3677" i="20"/>
  <c r="C3676" i="20"/>
  <c r="C3675" i="20"/>
  <c r="C3674" i="20"/>
  <c r="C3673" i="20"/>
  <c r="C3672" i="20"/>
  <c r="C3671" i="20"/>
  <c r="C3670" i="20"/>
  <c r="C3669" i="20"/>
  <c r="C3668" i="20"/>
  <c r="C3667" i="20"/>
  <c r="C3666" i="20"/>
  <c r="C3665" i="20"/>
  <c r="C3664" i="20"/>
  <c r="C3663" i="20"/>
  <c r="C3662" i="20"/>
  <c r="C3661" i="20"/>
  <c r="C3660" i="20"/>
  <c r="C3659" i="20"/>
  <c r="C3658" i="20"/>
  <c r="C3657" i="20"/>
  <c r="C3656" i="20"/>
  <c r="C3655" i="20"/>
  <c r="C3654" i="20"/>
  <c r="C3653" i="20"/>
  <c r="C3652" i="20"/>
  <c r="C3651" i="20"/>
  <c r="C3650" i="20"/>
  <c r="C3649" i="20"/>
  <c r="C3648" i="20"/>
  <c r="C3647" i="20"/>
  <c r="C3646" i="20"/>
  <c r="C3645" i="20"/>
  <c r="C3644" i="20"/>
  <c r="C3643" i="20"/>
  <c r="C3642" i="20"/>
  <c r="C3641" i="20"/>
  <c r="C3640" i="20"/>
  <c r="C3639" i="20"/>
  <c r="C3638" i="20"/>
  <c r="C3637" i="20"/>
  <c r="C3636" i="20"/>
  <c r="C3635" i="20"/>
  <c r="C3634" i="20"/>
  <c r="C3633" i="20"/>
  <c r="C3632" i="20"/>
  <c r="C3631" i="20"/>
  <c r="C3630" i="20"/>
  <c r="C3629" i="20"/>
  <c r="C3628" i="20"/>
  <c r="C3627" i="20"/>
  <c r="C3626" i="20"/>
  <c r="C3625" i="20"/>
  <c r="C3624" i="20"/>
  <c r="C3623" i="20"/>
  <c r="C3622" i="20"/>
  <c r="C3621" i="20"/>
  <c r="C3620" i="20"/>
  <c r="C3619" i="20"/>
  <c r="C3618" i="20"/>
  <c r="C3617" i="20"/>
  <c r="C3616" i="20"/>
  <c r="C3615" i="20"/>
  <c r="C3614" i="20"/>
  <c r="C3613" i="20"/>
  <c r="C3612" i="20"/>
  <c r="C3611" i="20"/>
  <c r="C3610" i="20"/>
  <c r="C3609" i="20"/>
  <c r="C3608" i="20"/>
  <c r="C3607" i="20"/>
  <c r="C3606" i="20"/>
  <c r="C3605" i="20"/>
  <c r="C3604" i="20"/>
  <c r="C3603" i="20"/>
  <c r="C3602" i="20"/>
  <c r="C3601" i="20"/>
  <c r="C3600" i="20"/>
  <c r="C3599" i="20"/>
  <c r="C3598" i="20"/>
  <c r="C3597" i="20"/>
  <c r="C3596" i="20"/>
  <c r="C3595" i="20"/>
  <c r="C3594" i="20"/>
  <c r="C3593" i="20"/>
  <c r="C3592" i="20"/>
  <c r="C3591" i="20"/>
  <c r="C3590" i="20"/>
  <c r="C3589" i="20"/>
  <c r="C3588" i="20"/>
  <c r="C3587" i="20"/>
  <c r="C3586" i="20"/>
  <c r="C3585" i="20"/>
  <c r="C3584" i="20"/>
  <c r="C3583" i="20"/>
  <c r="C3582" i="20"/>
  <c r="C3581" i="20"/>
  <c r="C3580" i="20"/>
  <c r="C3579" i="20"/>
  <c r="C3578" i="20"/>
  <c r="C3577" i="20"/>
  <c r="C3576" i="20"/>
  <c r="C3575" i="20"/>
  <c r="C3574" i="20"/>
  <c r="C3573" i="20"/>
  <c r="C3572" i="20"/>
  <c r="C3571" i="20"/>
  <c r="C3570" i="20"/>
  <c r="C3569" i="20"/>
  <c r="C3568" i="20"/>
  <c r="C3567" i="20"/>
  <c r="C3566" i="20"/>
  <c r="C3565" i="20"/>
  <c r="C3564" i="20"/>
  <c r="C3563" i="20"/>
  <c r="C3562" i="20"/>
  <c r="C3561" i="20"/>
  <c r="C3560" i="20"/>
  <c r="C3559" i="20"/>
  <c r="C3558" i="20"/>
  <c r="C3557" i="20"/>
  <c r="C3556" i="20"/>
  <c r="C3555" i="20"/>
  <c r="C3554" i="20"/>
  <c r="C3553" i="20"/>
  <c r="C3552" i="20"/>
  <c r="C3551" i="20"/>
  <c r="C3550" i="20"/>
  <c r="C3549" i="20"/>
  <c r="C3548" i="20"/>
  <c r="C3547" i="20"/>
  <c r="C3546" i="20"/>
  <c r="C3545" i="20"/>
  <c r="C3544" i="20"/>
  <c r="C3543" i="20"/>
  <c r="C3542" i="20"/>
  <c r="C3541" i="20"/>
  <c r="C3540" i="20"/>
  <c r="C3539" i="20"/>
  <c r="C3538" i="20"/>
  <c r="C3537" i="20"/>
  <c r="C3536" i="20"/>
  <c r="C3535" i="20"/>
  <c r="C3534" i="20"/>
  <c r="C3533" i="20"/>
  <c r="C3532" i="20"/>
  <c r="C3531" i="20"/>
  <c r="C3530" i="20"/>
  <c r="C3529" i="20"/>
  <c r="C3528" i="20"/>
  <c r="C3527" i="20"/>
  <c r="C3526" i="20"/>
  <c r="C3525" i="20"/>
  <c r="C3524" i="20"/>
  <c r="C3523" i="20"/>
  <c r="C3522" i="20"/>
  <c r="C3521" i="20"/>
  <c r="C3520" i="20"/>
  <c r="C3519" i="20"/>
  <c r="C3518" i="20"/>
  <c r="C3517" i="20"/>
  <c r="C3516" i="20"/>
  <c r="C3515" i="20"/>
  <c r="C3514" i="20"/>
  <c r="C3513" i="20"/>
  <c r="C3512" i="20"/>
  <c r="C3511" i="20"/>
  <c r="C3510" i="20"/>
  <c r="C3509" i="20"/>
  <c r="C3508" i="20"/>
  <c r="C3507" i="20"/>
  <c r="C3506" i="20"/>
  <c r="C3505" i="20"/>
  <c r="C3504" i="20"/>
  <c r="C3503" i="20"/>
  <c r="C3502" i="20"/>
  <c r="C3501" i="20"/>
  <c r="C3500" i="20"/>
  <c r="C3499" i="20"/>
  <c r="C3498" i="20"/>
  <c r="C3497" i="20"/>
  <c r="C3496" i="20"/>
  <c r="C3495" i="20"/>
  <c r="C3494" i="20"/>
  <c r="C3493" i="20"/>
  <c r="C3492" i="20"/>
  <c r="C3491" i="20"/>
  <c r="C3490" i="20"/>
  <c r="C3489" i="20"/>
  <c r="C3488" i="20"/>
  <c r="C3487" i="20"/>
  <c r="C3486" i="20"/>
  <c r="C3485" i="20"/>
  <c r="C3484" i="20"/>
  <c r="C3483" i="20"/>
  <c r="C3482" i="20"/>
  <c r="C3481" i="20"/>
  <c r="C3480" i="20"/>
  <c r="C3479" i="20"/>
  <c r="C3478" i="20"/>
  <c r="C3477" i="20"/>
  <c r="C3476" i="20"/>
  <c r="C3475" i="20"/>
  <c r="C3474" i="20"/>
  <c r="C3473" i="20"/>
  <c r="C3472" i="20"/>
  <c r="C3471" i="20"/>
  <c r="C3470" i="20"/>
  <c r="C3469" i="20"/>
  <c r="C3468" i="20"/>
  <c r="C3467" i="20"/>
  <c r="C3466" i="20"/>
  <c r="C3465" i="20"/>
  <c r="C3464" i="20"/>
  <c r="C3463" i="20"/>
  <c r="C3462" i="20"/>
  <c r="C3461" i="20"/>
  <c r="C3460" i="20"/>
  <c r="C3459" i="20"/>
  <c r="C3458" i="20"/>
  <c r="C3457" i="20"/>
  <c r="C3456" i="20"/>
  <c r="C3455" i="20"/>
  <c r="C3454" i="20"/>
  <c r="C3453" i="20"/>
  <c r="C3452" i="20"/>
  <c r="C3451" i="20"/>
  <c r="C3450" i="20"/>
  <c r="C3449" i="20"/>
  <c r="C3448" i="20"/>
  <c r="C3447" i="20"/>
  <c r="C3446" i="20"/>
  <c r="C3445" i="20"/>
  <c r="C3444" i="20"/>
  <c r="C3443" i="20"/>
  <c r="C3442" i="20"/>
  <c r="C3441" i="20"/>
  <c r="C3440" i="20"/>
  <c r="C3439" i="20"/>
  <c r="C3438" i="20"/>
  <c r="C3437" i="20"/>
  <c r="C3436" i="20"/>
  <c r="C3435" i="20"/>
  <c r="C3434" i="20"/>
  <c r="C3433" i="20"/>
  <c r="C3432" i="20"/>
  <c r="C3431" i="20"/>
  <c r="C3430" i="20"/>
  <c r="C3429" i="20"/>
  <c r="C3428" i="20"/>
  <c r="C3427" i="20"/>
  <c r="C3426" i="20"/>
  <c r="C3425" i="20"/>
  <c r="C3424" i="20"/>
  <c r="C3423" i="20"/>
  <c r="C3422" i="20"/>
  <c r="C3421" i="20"/>
  <c r="C3420" i="20"/>
  <c r="C3419" i="20"/>
  <c r="C3418" i="20"/>
  <c r="C3417" i="20"/>
  <c r="C3416" i="20"/>
  <c r="C3415" i="20"/>
  <c r="C3414" i="20"/>
  <c r="C3413" i="20"/>
  <c r="C3412" i="20"/>
  <c r="C3411" i="20"/>
  <c r="C3410" i="20"/>
  <c r="C3409" i="20"/>
  <c r="C3408" i="20"/>
  <c r="C3407" i="20"/>
  <c r="C3406" i="20"/>
  <c r="C3405" i="20"/>
  <c r="C3404" i="20"/>
  <c r="C3403" i="20"/>
  <c r="C3402" i="20"/>
  <c r="C3401" i="20"/>
  <c r="C3400" i="20"/>
  <c r="C3399" i="20"/>
  <c r="C3398" i="20"/>
  <c r="C3397" i="20"/>
  <c r="C3396" i="20"/>
  <c r="C3395" i="20"/>
  <c r="C3394" i="20"/>
  <c r="C3393" i="20"/>
  <c r="C3392" i="20"/>
  <c r="C3391" i="20"/>
  <c r="C3390" i="20"/>
  <c r="C3389" i="20"/>
  <c r="C3388" i="20"/>
  <c r="C3387" i="20"/>
  <c r="C3386" i="20"/>
  <c r="C3385" i="20"/>
  <c r="C3384" i="20"/>
  <c r="C3383" i="20"/>
  <c r="C3382" i="20"/>
  <c r="C3381" i="20"/>
  <c r="C3380" i="20"/>
  <c r="C3379" i="20"/>
  <c r="C3378" i="20"/>
  <c r="C3377" i="20"/>
  <c r="C3376" i="20"/>
  <c r="C3375" i="20"/>
  <c r="C3374" i="20"/>
  <c r="C3373" i="20"/>
  <c r="C3372" i="20"/>
  <c r="C3371" i="20"/>
  <c r="C3370" i="20"/>
  <c r="C3369" i="20"/>
  <c r="C3368" i="20"/>
  <c r="C3367" i="20"/>
  <c r="C3366" i="20"/>
  <c r="C3365" i="20"/>
  <c r="C3364" i="20"/>
  <c r="C3363" i="20"/>
  <c r="C3362" i="20"/>
  <c r="C3361" i="20"/>
  <c r="C3360" i="20"/>
  <c r="C3359" i="20"/>
  <c r="C3358" i="20"/>
  <c r="C3357" i="20"/>
  <c r="C3356" i="20"/>
  <c r="C3355" i="20"/>
  <c r="C3354" i="20"/>
  <c r="C3353" i="20"/>
  <c r="C3352" i="20"/>
  <c r="C3351" i="20"/>
  <c r="C3350" i="20"/>
  <c r="C3349" i="20"/>
  <c r="C3348" i="20"/>
  <c r="C3347" i="20"/>
  <c r="C3346" i="20"/>
  <c r="C3345" i="20"/>
  <c r="C3344" i="20"/>
  <c r="C3343" i="20"/>
  <c r="C3342" i="20"/>
  <c r="C3341" i="20"/>
  <c r="C3340" i="20"/>
  <c r="C3339" i="20"/>
  <c r="C3338" i="20"/>
  <c r="C3337" i="20"/>
  <c r="C3336" i="20"/>
  <c r="C3335" i="20"/>
  <c r="C3334" i="20"/>
  <c r="C3333" i="20"/>
  <c r="C3332" i="20"/>
  <c r="C3331" i="20"/>
  <c r="C3330" i="20"/>
  <c r="C3329" i="20"/>
  <c r="C3328" i="20"/>
  <c r="C3327" i="20"/>
  <c r="C3326" i="20"/>
  <c r="C3325" i="20"/>
  <c r="C3324" i="20"/>
  <c r="C3323" i="20"/>
  <c r="C3322" i="20"/>
  <c r="C3321" i="20"/>
  <c r="C3320" i="20"/>
  <c r="C3319" i="20"/>
  <c r="C3318" i="20"/>
  <c r="C3317" i="20"/>
  <c r="C3316" i="20"/>
  <c r="C3315" i="20"/>
  <c r="C3314" i="20"/>
  <c r="C3313" i="20"/>
  <c r="C3312" i="20"/>
  <c r="C3311" i="20"/>
  <c r="C3310" i="20"/>
  <c r="C3309" i="20"/>
  <c r="C3308" i="20"/>
  <c r="C3307" i="20"/>
  <c r="C3306" i="20"/>
  <c r="C3305" i="20"/>
  <c r="C3304" i="20"/>
  <c r="C3303" i="20"/>
  <c r="C3302" i="20"/>
  <c r="C3301" i="20"/>
  <c r="C3300" i="20"/>
  <c r="C3299" i="20"/>
  <c r="C3298" i="20"/>
  <c r="C3297" i="20"/>
  <c r="C3296" i="20"/>
  <c r="C3295" i="20"/>
  <c r="C3294" i="20"/>
  <c r="C3293" i="20"/>
  <c r="C3292" i="20"/>
  <c r="C3291" i="20"/>
  <c r="C3290" i="20"/>
  <c r="C3289" i="20"/>
  <c r="C3288" i="20"/>
  <c r="C3287" i="20"/>
  <c r="C3286" i="20"/>
  <c r="C3285" i="20"/>
  <c r="C3284" i="20"/>
  <c r="C3283" i="20"/>
  <c r="C3282" i="20"/>
  <c r="C3281" i="20"/>
  <c r="C3280" i="20"/>
  <c r="C3279" i="20"/>
  <c r="C3278" i="20"/>
  <c r="C3277" i="20"/>
  <c r="C3276" i="20"/>
  <c r="C3275" i="20"/>
  <c r="C3274" i="20"/>
  <c r="C3273" i="20"/>
  <c r="C3272" i="20"/>
  <c r="C3271" i="20"/>
  <c r="C3270" i="20"/>
  <c r="C3269" i="20"/>
  <c r="C3268" i="20"/>
  <c r="C3267" i="20"/>
  <c r="C3266" i="20"/>
  <c r="C3265" i="20"/>
  <c r="C3264" i="20"/>
  <c r="C3263" i="20"/>
  <c r="C3262" i="20"/>
  <c r="C3261" i="20"/>
  <c r="C3260" i="20"/>
  <c r="C3259" i="20"/>
  <c r="C3258" i="20"/>
  <c r="C3257" i="20"/>
  <c r="C3256" i="20"/>
  <c r="C3255" i="20"/>
  <c r="C3254" i="20"/>
  <c r="C3253" i="20"/>
  <c r="C3252" i="20"/>
  <c r="C3251" i="20"/>
  <c r="C3250" i="20"/>
  <c r="C3249" i="20"/>
  <c r="C3248" i="20"/>
  <c r="C3247" i="20"/>
  <c r="C3246" i="20"/>
  <c r="C3245" i="20"/>
  <c r="C3244" i="20"/>
  <c r="C3243" i="20"/>
  <c r="C3242" i="20"/>
  <c r="C3241" i="20"/>
  <c r="C3240" i="20"/>
  <c r="C3239" i="20"/>
  <c r="C3238" i="20"/>
  <c r="C3237" i="20"/>
  <c r="C3236" i="20"/>
  <c r="C3235" i="20"/>
  <c r="C3234" i="20"/>
  <c r="C3233" i="20"/>
  <c r="C3232" i="20"/>
  <c r="C3231" i="20"/>
  <c r="C3230" i="20"/>
  <c r="C3229" i="20"/>
  <c r="C3228" i="20"/>
  <c r="C3227" i="20"/>
  <c r="C3226" i="20"/>
  <c r="C3225" i="20"/>
  <c r="C3224" i="20"/>
  <c r="C3223" i="20"/>
  <c r="C3222" i="20"/>
  <c r="C3221" i="20"/>
  <c r="C3220" i="20"/>
  <c r="C3219" i="20"/>
  <c r="C3218" i="20"/>
  <c r="C3217" i="20"/>
  <c r="C3216" i="20"/>
  <c r="C3215" i="20"/>
  <c r="C3214" i="20"/>
  <c r="C3213" i="20"/>
  <c r="C3212" i="20"/>
  <c r="C3211" i="20"/>
  <c r="C3210" i="20"/>
  <c r="C3209" i="20"/>
  <c r="C3208" i="20"/>
  <c r="C3207" i="20"/>
  <c r="C3206" i="20"/>
  <c r="C3205" i="20"/>
  <c r="C3204" i="20"/>
  <c r="C3203" i="20"/>
  <c r="C3202" i="20"/>
  <c r="C3201" i="20"/>
  <c r="C3200" i="20"/>
  <c r="C3199" i="20"/>
  <c r="C3198" i="20"/>
  <c r="C3197" i="20"/>
  <c r="C3196" i="20"/>
  <c r="C3195" i="20"/>
  <c r="C3194" i="20"/>
  <c r="C3193" i="20"/>
  <c r="C3192" i="20"/>
  <c r="C3191" i="20"/>
  <c r="C3190" i="20"/>
  <c r="C3189" i="20"/>
  <c r="C3188" i="20"/>
  <c r="C3187" i="20"/>
  <c r="C3186" i="20"/>
  <c r="C3185" i="20"/>
  <c r="C3184" i="20"/>
  <c r="C3183" i="20"/>
  <c r="C3182" i="20"/>
  <c r="C3181" i="20"/>
  <c r="C3180" i="20"/>
  <c r="C3179" i="20"/>
  <c r="C3178" i="20"/>
  <c r="C3177" i="20"/>
  <c r="C3176" i="20"/>
  <c r="C3175" i="20"/>
  <c r="C3174" i="20"/>
  <c r="C3173" i="20"/>
  <c r="C3172" i="20"/>
  <c r="C3171" i="20"/>
  <c r="C3170" i="20"/>
  <c r="C3169" i="20"/>
  <c r="C3168" i="20"/>
  <c r="C3167" i="20"/>
  <c r="C3166" i="20"/>
  <c r="C3165" i="20"/>
  <c r="C3164" i="20"/>
  <c r="C3163" i="20"/>
  <c r="C3162" i="20"/>
  <c r="C3161" i="20"/>
  <c r="C3160" i="20"/>
  <c r="C3159" i="20"/>
  <c r="C3158" i="20"/>
  <c r="C3157" i="20"/>
  <c r="C3156" i="20"/>
  <c r="C3155" i="20"/>
  <c r="C3154" i="20"/>
  <c r="C3153" i="20"/>
  <c r="C3152" i="20"/>
  <c r="C3151" i="20"/>
  <c r="C3150" i="20"/>
  <c r="C3149" i="20"/>
  <c r="C3148" i="20"/>
  <c r="C3147" i="20"/>
  <c r="C3146" i="20"/>
  <c r="C3145" i="20"/>
  <c r="C3144" i="20"/>
  <c r="C3143" i="20"/>
  <c r="C3142" i="20"/>
  <c r="C3141" i="20"/>
  <c r="C3140" i="20"/>
  <c r="C3139" i="20"/>
  <c r="C3138" i="20"/>
  <c r="C3137" i="20"/>
  <c r="C3136" i="20"/>
  <c r="C3135" i="20"/>
  <c r="C3134" i="20"/>
  <c r="C3133" i="20"/>
  <c r="C3132" i="20"/>
  <c r="C3131" i="20"/>
  <c r="C3130" i="20"/>
  <c r="C3129" i="20"/>
  <c r="C3128" i="20"/>
  <c r="C3127" i="20"/>
  <c r="C3126" i="20"/>
  <c r="C3125" i="20"/>
  <c r="C3124" i="20"/>
  <c r="C3123" i="20"/>
  <c r="C3122" i="20"/>
  <c r="C3121" i="20"/>
  <c r="C3120" i="20"/>
  <c r="C3119" i="20"/>
  <c r="C3118" i="20"/>
  <c r="C3117" i="20"/>
  <c r="C3116" i="20"/>
  <c r="C3115" i="20"/>
  <c r="C3114" i="20"/>
  <c r="C3113" i="20"/>
  <c r="C3112" i="20"/>
  <c r="C3111" i="20"/>
  <c r="C3110" i="20"/>
  <c r="C3109" i="20"/>
  <c r="C3108" i="20"/>
  <c r="C3107" i="20"/>
  <c r="C3106" i="20"/>
  <c r="C3105" i="20"/>
  <c r="C3104" i="20"/>
  <c r="C3103" i="20"/>
  <c r="C3102" i="20"/>
  <c r="C3101" i="20"/>
  <c r="C3100" i="20"/>
  <c r="C3099" i="20"/>
  <c r="C3098" i="20"/>
  <c r="C3097" i="20"/>
  <c r="C3096" i="20"/>
  <c r="C3095" i="20"/>
  <c r="C3094" i="20"/>
  <c r="C3093" i="20"/>
  <c r="C3092" i="20"/>
  <c r="C3091" i="20"/>
  <c r="C3090" i="20"/>
  <c r="C3089" i="20"/>
  <c r="C3088" i="20"/>
  <c r="C3087" i="20"/>
  <c r="C3086" i="20"/>
  <c r="C3085" i="20"/>
  <c r="C3084" i="20"/>
  <c r="C3083" i="20"/>
  <c r="C3082" i="20"/>
  <c r="C3081" i="20"/>
  <c r="C3080" i="20"/>
  <c r="C3079" i="20"/>
  <c r="C3078" i="20"/>
  <c r="C3077" i="20"/>
  <c r="C3076" i="20"/>
  <c r="C3075" i="20"/>
  <c r="C3074" i="20"/>
  <c r="C3073" i="20"/>
  <c r="C3072" i="20"/>
  <c r="C3071" i="20"/>
  <c r="C3070" i="20"/>
  <c r="C3069" i="20"/>
  <c r="C3068" i="20"/>
  <c r="C3067" i="20"/>
  <c r="C3066" i="20"/>
  <c r="C3065" i="20"/>
  <c r="C3064" i="20"/>
  <c r="C3063" i="20"/>
  <c r="C3062" i="20"/>
  <c r="C3061" i="20"/>
  <c r="C3060" i="20"/>
  <c r="C3059" i="20"/>
  <c r="C3058" i="20"/>
  <c r="C3057" i="20"/>
  <c r="C3056" i="20"/>
  <c r="C3055" i="20"/>
  <c r="C3054" i="20"/>
  <c r="C3053" i="20"/>
  <c r="C3052" i="20"/>
  <c r="C3051" i="20"/>
  <c r="C3050" i="20"/>
  <c r="C3049" i="20"/>
  <c r="C3048" i="20"/>
  <c r="C3047" i="20"/>
  <c r="C3046" i="20"/>
  <c r="C3045" i="20"/>
  <c r="C3044" i="20"/>
  <c r="C3043" i="20"/>
  <c r="C3042" i="20"/>
  <c r="C3041" i="20"/>
  <c r="C3040" i="20"/>
  <c r="C3039" i="20"/>
  <c r="C3038" i="20"/>
  <c r="C3037" i="20"/>
  <c r="C3036" i="20"/>
  <c r="C3035" i="20"/>
  <c r="C3034" i="20"/>
  <c r="C3033" i="20"/>
  <c r="C3032" i="20"/>
  <c r="C3031" i="20"/>
  <c r="C3030" i="20"/>
  <c r="C3029" i="20"/>
  <c r="C3028" i="20"/>
  <c r="C3027" i="20"/>
  <c r="C3026" i="20"/>
  <c r="C3025" i="20"/>
  <c r="C3024" i="20"/>
  <c r="C3023" i="20"/>
  <c r="C3022" i="20"/>
  <c r="C3021" i="20"/>
  <c r="C3020" i="20"/>
  <c r="C3019" i="20"/>
  <c r="C3018" i="20"/>
  <c r="C3017" i="20"/>
  <c r="C3016" i="20"/>
  <c r="C3015" i="20"/>
  <c r="C3014" i="20"/>
  <c r="C3013" i="20"/>
  <c r="C3012" i="20"/>
  <c r="C3011" i="20"/>
  <c r="C3010" i="20"/>
  <c r="C3009" i="20"/>
  <c r="C3008" i="20"/>
  <c r="C3007" i="20"/>
  <c r="C3006" i="20"/>
  <c r="C3005" i="20"/>
  <c r="C3004" i="20"/>
  <c r="C3003" i="20"/>
  <c r="C3002" i="20"/>
  <c r="C3001" i="20"/>
  <c r="C3000" i="20"/>
  <c r="C2999" i="20"/>
  <c r="C2998" i="20"/>
  <c r="C2997" i="20"/>
  <c r="C2996" i="20"/>
  <c r="C2995" i="20"/>
  <c r="C2994" i="20"/>
  <c r="C2993" i="20"/>
  <c r="C2992" i="20"/>
  <c r="C2991" i="20"/>
  <c r="C2990" i="20"/>
  <c r="C2989" i="20"/>
  <c r="C2988" i="20"/>
  <c r="C2987" i="20"/>
  <c r="C2986" i="20"/>
  <c r="C2985" i="20"/>
  <c r="C2984" i="20"/>
  <c r="C2983" i="20"/>
  <c r="C2982" i="20"/>
  <c r="C2981" i="20"/>
  <c r="C2980" i="20"/>
  <c r="C2979" i="20"/>
  <c r="C2978" i="20"/>
  <c r="C2977" i="20"/>
  <c r="C2976" i="20"/>
  <c r="C2975" i="20"/>
  <c r="C2974" i="20"/>
  <c r="C2973" i="20"/>
  <c r="C2972" i="20"/>
  <c r="C2971" i="20"/>
  <c r="C2970" i="20"/>
  <c r="C2969" i="20"/>
  <c r="C2968" i="20"/>
  <c r="C2967" i="20"/>
  <c r="C2966" i="20"/>
  <c r="C2965" i="20"/>
  <c r="C2964" i="20"/>
  <c r="C2963" i="20"/>
  <c r="C2962" i="20"/>
  <c r="C2961" i="20"/>
  <c r="C2960" i="20"/>
  <c r="C2959" i="20"/>
  <c r="C2958" i="20"/>
  <c r="C2957" i="20"/>
  <c r="C2956" i="20"/>
  <c r="C2955" i="20"/>
  <c r="C2954" i="20"/>
  <c r="C2953" i="20"/>
  <c r="C2952" i="20"/>
  <c r="C2951" i="20"/>
  <c r="C2950" i="20"/>
  <c r="C2949" i="20"/>
  <c r="C2948" i="20"/>
  <c r="C2947" i="20"/>
  <c r="C2946" i="20"/>
  <c r="C2945" i="20"/>
  <c r="C2944" i="20"/>
  <c r="C2943" i="20"/>
  <c r="C2942" i="20"/>
  <c r="C2941" i="20"/>
  <c r="C2940" i="20"/>
  <c r="C2939" i="20"/>
  <c r="C2938" i="20"/>
  <c r="C2937" i="20"/>
  <c r="C2936" i="20"/>
  <c r="C2935" i="20"/>
  <c r="C2934" i="20"/>
  <c r="C2933" i="20"/>
  <c r="C2932" i="20"/>
  <c r="C2931" i="20"/>
  <c r="C2930" i="20"/>
  <c r="C2929" i="20"/>
  <c r="C2928" i="20"/>
  <c r="C2927" i="20"/>
  <c r="C2926" i="20"/>
  <c r="C2925" i="20"/>
  <c r="C2924" i="20"/>
  <c r="C2923" i="20"/>
  <c r="C2922" i="20"/>
  <c r="C2921" i="20"/>
  <c r="C2920" i="20"/>
  <c r="C2919" i="20"/>
  <c r="C2918" i="20"/>
  <c r="C2917" i="20"/>
  <c r="C2916" i="20"/>
  <c r="C2915" i="20"/>
  <c r="C2914" i="20"/>
  <c r="C2913" i="20"/>
  <c r="C2912" i="20"/>
  <c r="C2911" i="20"/>
  <c r="C2910" i="20"/>
  <c r="C2909" i="20"/>
  <c r="C2908" i="20"/>
  <c r="C2907" i="20"/>
  <c r="C2906" i="20"/>
  <c r="C2905" i="20"/>
  <c r="C2904" i="20"/>
  <c r="C2903" i="20"/>
  <c r="C2902" i="20"/>
  <c r="C2901" i="20"/>
  <c r="C2900" i="20"/>
  <c r="C2899" i="20"/>
  <c r="C2898" i="20"/>
  <c r="C2897" i="20"/>
  <c r="C2896" i="20"/>
  <c r="C2895" i="20"/>
  <c r="C2894" i="20"/>
  <c r="C2893" i="20"/>
  <c r="C2892" i="20"/>
  <c r="C2891" i="20"/>
  <c r="C2890" i="20"/>
  <c r="C2889" i="20"/>
  <c r="C2888" i="20"/>
  <c r="C2887" i="20"/>
  <c r="C2886" i="20"/>
  <c r="C2885" i="20"/>
  <c r="C2884" i="20"/>
  <c r="C2883" i="20"/>
  <c r="C2882" i="20"/>
  <c r="C2881" i="20"/>
  <c r="C2880" i="20"/>
  <c r="C2879" i="20"/>
  <c r="C2878" i="20"/>
  <c r="C2877" i="20"/>
  <c r="C2876" i="20"/>
  <c r="C2875" i="20"/>
  <c r="C2874" i="20"/>
  <c r="C2873" i="20"/>
  <c r="C2872" i="20"/>
  <c r="C2871" i="20"/>
  <c r="C2870" i="20"/>
  <c r="C2869" i="20"/>
  <c r="C2868" i="20"/>
  <c r="C2867" i="20"/>
  <c r="C2866" i="20"/>
  <c r="C2865" i="20"/>
  <c r="C2864" i="20"/>
  <c r="C2863" i="20"/>
  <c r="C2862" i="20"/>
  <c r="C2861" i="20"/>
  <c r="C2860" i="20"/>
  <c r="C2859" i="20"/>
  <c r="C2858" i="20"/>
  <c r="C2857" i="20"/>
  <c r="C2856" i="20"/>
  <c r="C2855" i="20"/>
  <c r="C2854" i="20"/>
  <c r="C2853" i="20"/>
  <c r="C2852" i="20"/>
  <c r="C2851" i="20"/>
  <c r="C2850" i="20"/>
  <c r="C2849" i="20"/>
  <c r="C2848" i="20"/>
  <c r="C2847" i="20"/>
  <c r="C2846" i="20"/>
  <c r="C2845" i="20"/>
  <c r="C2844" i="20"/>
  <c r="C2843" i="20"/>
  <c r="C2842" i="20"/>
  <c r="C2841" i="20"/>
  <c r="C2840" i="20"/>
  <c r="C2839" i="20"/>
  <c r="C2838" i="20"/>
  <c r="C2837" i="20"/>
  <c r="C2836" i="20"/>
  <c r="C2835" i="20"/>
  <c r="C2834" i="20"/>
  <c r="C2833" i="20"/>
  <c r="C2832" i="20"/>
  <c r="C2831" i="20"/>
  <c r="C2830" i="20"/>
  <c r="C2829" i="20"/>
  <c r="C2828" i="20"/>
  <c r="C2827" i="20"/>
  <c r="C2826" i="20"/>
  <c r="C2825" i="20"/>
  <c r="C2824" i="20"/>
  <c r="C2823" i="20"/>
  <c r="C2822" i="20"/>
  <c r="C2821" i="20"/>
  <c r="C2820" i="20"/>
  <c r="C2819" i="20"/>
  <c r="C2818" i="20"/>
  <c r="C2817" i="20"/>
  <c r="C2816" i="20"/>
  <c r="C2815" i="20"/>
  <c r="C2814" i="20"/>
  <c r="C2813" i="20"/>
  <c r="C2812" i="20"/>
  <c r="C2811" i="20"/>
  <c r="C2810" i="20"/>
  <c r="C2809" i="20"/>
  <c r="C2808" i="20"/>
  <c r="C2807" i="20"/>
  <c r="C2806" i="20"/>
  <c r="C2805" i="20"/>
  <c r="C2804" i="20"/>
  <c r="C2803" i="20"/>
  <c r="C2802" i="20"/>
  <c r="C2801" i="20"/>
  <c r="C2800" i="20"/>
  <c r="C2799" i="20"/>
  <c r="C2798" i="20"/>
  <c r="C2797" i="20"/>
  <c r="C2796" i="20"/>
  <c r="C2795" i="20"/>
  <c r="C2794" i="20"/>
  <c r="C2793" i="20"/>
  <c r="C2792" i="20"/>
  <c r="C2791" i="20"/>
  <c r="C2790" i="20"/>
  <c r="C2789" i="20"/>
  <c r="C2788" i="20"/>
  <c r="C2787" i="20"/>
  <c r="C2786" i="20"/>
  <c r="C2785" i="20"/>
  <c r="C2784" i="20"/>
  <c r="C2783" i="20"/>
  <c r="C2782" i="20"/>
  <c r="C2781" i="20"/>
  <c r="C2780" i="20"/>
  <c r="C2779" i="20"/>
  <c r="C2778" i="20"/>
  <c r="C2777" i="20"/>
  <c r="C2776" i="20"/>
  <c r="C2775" i="20"/>
  <c r="C2774" i="20"/>
  <c r="C2773" i="20"/>
  <c r="C2772" i="20"/>
  <c r="C2771" i="20"/>
  <c r="C2770" i="20"/>
  <c r="C2769" i="20"/>
  <c r="C2768" i="20"/>
  <c r="C2767" i="20"/>
  <c r="C2766" i="20"/>
  <c r="C2765" i="20"/>
  <c r="C2764" i="20"/>
  <c r="C2763" i="20"/>
  <c r="C2762" i="20"/>
  <c r="C2761" i="20"/>
  <c r="C2760" i="20"/>
  <c r="C2759" i="20"/>
  <c r="C2758" i="20"/>
  <c r="C2757" i="20"/>
  <c r="C2756" i="20"/>
  <c r="C2755" i="20"/>
  <c r="C2754" i="20"/>
  <c r="C2753" i="20"/>
  <c r="C2752" i="20"/>
  <c r="C2751" i="20"/>
  <c r="C2750" i="20"/>
  <c r="C2749" i="20"/>
  <c r="C2748" i="20"/>
  <c r="C2747" i="20"/>
  <c r="C2746" i="20"/>
  <c r="C2745" i="20"/>
  <c r="C2744" i="20"/>
  <c r="C2743" i="20"/>
  <c r="C2742" i="20"/>
  <c r="C2741" i="20"/>
  <c r="C2740" i="20"/>
  <c r="C2739" i="20"/>
  <c r="C2738" i="20"/>
  <c r="C2737" i="20"/>
  <c r="C2736" i="20"/>
  <c r="C2735" i="20"/>
  <c r="C2734" i="20"/>
  <c r="C2733" i="20"/>
  <c r="C2732" i="20"/>
  <c r="C2731" i="20"/>
  <c r="C2730" i="20"/>
  <c r="C2729" i="20"/>
  <c r="C2728" i="20"/>
  <c r="C2727" i="20"/>
  <c r="C2726" i="20"/>
  <c r="C2725" i="20"/>
  <c r="C2724" i="20"/>
  <c r="C2723" i="20"/>
  <c r="C2722" i="20"/>
  <c r="C2721" i="20"/>
  <c r="C2720" i="20"/>
  <c r="C2719" i="20"/>
  <c r="C2718" i="20"/>
  <c r="C2717" i="20"/>
  <c r="C2716" i="20"/>
  <c r="C2715" i="20"/>
  <c r="C2714" i="20"/>
  <c r="C2713" i="20"/>
  <c r="C2712" i="20"/>
  <c r="C2711" i="20"/>
  <c r="C2710" i="20"/>
  <c r="C2709" i="20"/>
  <c r="C2708" i="20"/>
  <c r="C2707" i="20"/>
  <c r="C2706" i="20"/>
  <c r="C2705" i="20"/>
  <c r="C2704" i="20"/>
  <c r="C2703" i="20"/>
  <c r="C2702" i="20"/>
  <c r="C2701" i="20"/>
  <c r="C2700" i="20"/>
  <c r="C2699" i="20"/>
  <c r="C2698" i="20"/>
  <c r="C2697" i="20"/>
  <c r="C2696" i="20"/>
  <c r="C2695" i="20"/>
  <c r="C2694" i="20"/>
  <c r="C2693" i="20"/>
  <c r="C2692" i="20"/>
  <c r="C2691" i="20"/>
  <c r="C2690" i="20"/>
  <c r="C2689" i="20"/>
  <c r="C2688" i="20"/>
  <c r="C2687" i="20"/>
  <c r="C2686" i="20"/>
  <c r="C2685" i="20"/>
  <c r="C2684" i="20"/>
  <c r="C2683" i="20"/>
  <c r="C2682" i="20"/>
  <c r="C2681" i="20"/>
  <c r="C2680" i="20"/>
  <c r="C2679" i="20"/>
  <c r="C2678" i="20"/>
  <c r="C2677" i="20"/>
  <c r="C2676" i="20"/>
  <c r="C2675" i="20"/>
  <c r="C2674" i="20"/>
  <c r="C2673" i="20"/>
  <c r="C2672" i="20"/>
  <c r="C2671" i="20"/>
  <c r="C2670" i="20"/>
  <c r="C2669" i="20"/>
  <c r="C2668" i="20"/>
  <c r="C2667" i="20"/>
  <c r="C2666" i="20"/>
  <c r="C2665" i="20"/>
  <c r="C2664" i="20"/>
  <c r="C2663" i="20"/>
  <c r="C2662" i="20"/>
  <c r="C2661" i="20"/>
  <c r="C2660" i="20"/>
  <c r="C2659" i="20"/>
  <c r="C2658" i="20"/>
  <c r="C2657" i="20"/>
  <c r="C2656" i="20"/>
  <c r="C2655" i="20"/>
  <c r="C2654" i="20"/>
  <c r="C2653" i="20"/>
  <c r="C2652" i="20"/>
  <c r="C2651" i="20"/>
  <c r="C2650" i="20"/>
  <c r="C2649" i="20"/>
  <c r="C2648" i="20"/>
  <c r="C2647" i="20"/>
  <c r="C2646" i="20"/>
  <c r="C2645" i="20"/>
  <c r="C2644" i="20"/>
  <c r="C2643" i="20"/>
  <c r="C2642" i="20"/>
  <c r="C2641" i="20"/>
  <c r="C2640" i="20"/>
  <c r="C2639" i="20"/>
  <c r="C2638" i="20"/>
  <c r="C2637" i="20"/>
  <c r="C2636" i="20"/>
  <c r="C2635" i="20"/>
  <c r="C2634" i="20"/>
  <c r="C2633" i="20"/>
  <c r="C2632" i="20"/>
  <c r="C2631" i="20"/>
  <c r="C2630" i="20"/>
  <c r="C2629" i="20"/>
  <c r="C2628" i="20"/>
  <c r="C2627" i="20"/>
  <c r="C2626" i="20"/>
  <c r="C2625" i="20"/>
  <c r="C2624" i="20"/>
  <c r="C2623" i="20"/>
  <c r="C2622" i="20"/>
  <c r="C2621" i="20"/>
  <c r="C2620" i="20"/>
  <c r="C2619" i="20"/>
  <c r="C2618" i="20"/>
  <c r="C2617" i="20"/>
  <c r="C2616" i="20"/>
  <c r="C2615" i="20"/>
  <c r="C2614" i="20"/>
  <c r="C2613" i="20"/>
  <c r="C2612" i="20"/>
  <c r="C2611" i="20"/>
  <c r="C2610" i="20"/>
  <c r="C2609" i="20"/>
  <c r="C2608" i="20"/>
  <c r="C2607" i="20"/>
  <c r="C2606" i="20"/>
  <c r="C2605" i="20"/>
  <c r="C2604" i="20"/>
  <c r="C2603" i="20"/>
  <c r="C2602" i="20"/>
  <c r="C2601" i="20"/>
  <c r="C2600" i="20"/>
  <c r="C2599" i="20"/>
  <c r="C2598" i="20"/>
  <c r="C2597" i="20"/>
  <c r="C2596" i="20"/>
  <c r="C2595" i="20"/>
  <c r="C2594" i="20"/>
  <c r="C2593" i="20"/>
  <c r="C2592" i="20"/>
  <c r="C2591" i="20"/>
  <c r="C2590" i="20"/>
  <c r="C2589" i="20"/>
  <c r="C2588" i="20"/>
  <c r="C2587" i="20"/>
  <c r="C2586" i="20"/>
  <c r="C2585" i="20"/>
  <c r="C2584" i="20"/>
  <c r="C2583" i="20"/>
  <c r="C2582" i="20"/>
  <c r="C2581" i="20"/>
  <c r="C2580" i="20"/>
  <c r="C2579" i="20"/>
  <c r="C2578" i="20"/>
  <c r="C2577" i="20"/>
  <c r="C2576" i="20"/>
  <c r="C2575" i="20"/>
  <c r="C2574" i="20"/>
  <c r="C2573" i="20"/>
  <c r="C2572" i="20"/>
  <c r="C2571" i="20"/>
  <c r="C2570" i="20"/>
  <c r="C2569" i="20"/>
  <c r="C2568" i="20"/>
  <c r="C2567" i="20"/>
  <c r="C2566" i="20"/>
  <c r="C2565" i="20"/>
  <c r="C2564" i="20"/>
  <c r="C2563" i="20"/>
  <c r="C2562" i="20"/>
  <c r="C2561" i="20"/>
  <c r="C2560" i="20"/>
  <c r="C2559" i="20"/>
  <c r="C2558" i="20"/>
  <c r="C2557" i="20"/>
  <c r="C2556" i="20"/>
  <c r="C2555" i="20"/>
  <c r="C2554" i="20"/>
  <c r="C2553" i="20"/>
  <c r="C2552" i="20"/>
  <c r="C2551" i="20"/>
  <c r="C2550" i="20"/>
  <c r="C2549" i="20"/>
  <c r="C2548" i="20"/>
  <c r="C2547" i="20"/>
  <c r="C2546" i="20"/>
  <c r="C2545" i="20"/>
  <c r="C2544" i="20"/>
  <c r="C2543" i="20"/>
  <c r="C2542" i="20"/>
  <c r="C2541" i="20"/>
  <c r="C2540" i="20"/>
  <c r="C2539" i="20"/>
  <c r="C2538" i="20"/>
  <c r="C2537" i="20"/>
  <c r="C2536" i="20"/>
  <c r="C2535" i="20"/>
  <c r="C2534" i="20"/>
  <c r="C2533" i="20"/>
  <c r="C2532" i="20"/>
  <c r="C2531" i="20"/>
  <c r="C2530" i="20"/>
  <c r="C2529" i="20"/>
  <c r="C2528" i="20"/>
  <c r="C2527" i="20"/>
  <c r="C2526" i="20"/>
  <c r="C2525" i="20"/>
  <c r="C2524" i="20"/>
  <c r="C2523" i="20"/>
  <c r="C2522" i="20"/>
  <c r="C2521" i="20"/>
  <c r="C2520" i="20"/>
  <c r="C2519" i="20"/>
  <c r="C2518" i="20"/>
  <c r="C2517" i="20"/>
  <c r="C2516" i="20"/>
  <c r="C2515" i="20"/>
  <c r="C2514" i="20"/>
  <c r="C2513" i="20"/>
  <c r="C2512" i="20"/>
  <c r="C2511" i="20"/>
  <c r="C2510" i="20"/>
  <c r="C2509" i="20"/>
  <c r="C2508" i="20"/>
  <c r="C2507" i="20"/>
  <c r="C2506" i="20"/>
  <c r="C2505" i="20"/>
  <c r="C2504" i="20"/>
  <c r="C2503" i="20"/>
  <c r="C2502" i="20"/>
  <c r="C2501" i="20"/>
  <c r="C2500" i="20"/>
  <c r="C2499" i="20"/>
  <c r="C2498" i="20"/>
  <c r="C2497" i="20"/>
  <c r="C2496" i="20"/>
  <c r="C2495" i="20"/>
  <c r="C2494" i="20"/>
  <c r="C2493" i="20"/>
  <c r="C2492" i="20"/>
  <c r="C2491" i="20"/>
  <c r="C2490" i="20"/>
  <c r="C2489" i="20"/>
  <c r="C2488" i="20"/>
  <c r="C2487" i="20"/>
  <c r="C2486" i="20"/>
  <c r="C2485" i="20"/>
  <c r="C2484" i="20"/>
  <c r="C2483" i="20"/>
  <c r="C2482" i="20"/>
  <c r="C2481" i="20"/>
  <c r="C2480" i="20"/>
  <c r="C2479" i="20"/>
  <c r="C2478" i="20"/>
  <c r="C2477" i="20"/>
  <c r="C2476" i="20"/>
  <c r="C2475" i="20"/>
  <c r="C2474" i="20"/>
  <c r="C2473" i="20"/>
  <c r="C2472" i="20"/>
  <c r="C2471" i="20"/>
  <c r="C2470" i="20"/>
  <c r="C2469" i="20"/>
  <c r="C2468" i="20"/>
  <c r="C2467" i="20"/>
  <c r="C2466" i="20"/>
  <c r="C2465" i="20"/>
  <c r="C2464" i="20"/>
  <c r="C2463" i="20"/>
  <c r="C2462" i="20"/>
  <c r="C2461" i="20"/>
  <c r="C2460" i="20"/>
  <c r="C2459" i="20"/>
  <c r="C2458" i="20"/>
  <c r="C2457" i="20"/>
  <c r="C2456" i="20"/>
  <c r="C2455" i="20"/>
  <c r="C2454" i="20"/>
  <c r="C2453" i="20"/>
  <c r="C2452" i="20"/>
  <c r="C2451" i="20"/>
  <c r="C2450" i="20"/>
  <c r="C2449" i="20"/>
  <c r="C2448" i="20"/>
  <c r="C2447" i="20"/>
  <c r="C2446" i="20"/>
  <c r="C2445" i="20"/>
  <c r="C2444" i="20"/>
  <c r="C2443" i="20"/>
  <c r="C2442" i="20"/>
  <c r="C2441" i="20"/>
  <c r="C2440" i="20"/>
  <c r="C2439" i="20"/>
  <c r="C2438" i="20"/>
  <c r="C2437" i="20"/>
  <c r="C2436" i="20"/>
  <c r="C2435" i="20"/>
  <c r="C2434" i="20"/>
  <c r="C2433" i="20"/>
  <c r="C2432" i="20"/>
  <c r="C2431" i="20"/>
  <c r="C2430" i="20"/>
  <c r="C2429" i="20"/>
  <c r="C2428" i="20"/>
  <c r="C2427" i="20"/>
  <c r="C2426" i="20"/>
  <c r="C2425" i="20"/>
  <c r="C2424" i="20"/>
  <c r="C2423" i="20"/>
  <c r="C2422" i="20"/>
  <c r="C2421" i="20"/>
  <c r="C2420" i="20"/>
  <c r="C2419" i="20"/>
  <c r="C2418" i="20"/>
  <c r="C2417" i="20"/>
  <c r="C2416" i="20"/>
  <c r="C2415" i="20"/>
  <c r="C2414" i="20"/>
  <c r="C2413" i="20"/>
  <c r="C2412" i="20"/>
  <c r="C2411" i="20"/>
  <c r="C2410" i="20"/>
  <c r="C2409" i="20"/>
  <c r="C2408" i="20"/>
  <c r="C2407" i="20"/>
  <c r="C2406" i="20"/>
  <c r="C2405" i="20"/>
  <c r="C2404" i="20"/>
  <c r="C2403" i="20"/>
  <c r="C2402" i="20"/>
  <c r="C2401" i="20"/>
  <c r="C2400" i="20"/>
  <c r="C2399" i="20"/>
  <c r="C2398" i="20"/>
  <c r="C2397" i="20"/>
  <c r="C2396" i="20"/>
  <c r="C2395" i="20"/>
  <c r="C2394" i="20"/>
  <c r="C2393" i="20"/>
  <c r="C2392" i="20"/>
  <c r="C2391" i="20"/>
  <c r="C2390" i="20"/>
  <c r="C2389" i="20"/>
  <c r="C2388" i="20"/>
  <c r="C2387" i="20"/>
  <c r="C2386" i="20"/>
  <c r="C2385" i="20"/>
  <c r="C2384" i="20"/>
  <c r="C2383" i="20"/>
  <c r="C2382" i="20"/>
  <c r="C2381" i="20"/>
  <c r="C2380" i="20"/>
  <c r="C2379" i="20"/>
  <c r="C2378" i="20"/>
  <c r="C2377" i="20"/>
  <c r="C2376" i="20"/>
  <c r="C2375" i="20"/>
  <c r="C2374" i="20"/>
  <c r="C2373" i="20"/>
  <c r="C2372" i="20"/>
  <c r="C2371" i="20"/>
  <c r="C2370" i="20"/>
  <c r="C2369" i="20"/>
  <c r="C2368" i="20"/>
  <c r="C2367" i="20"/>
  <c r="C2366" i="20"/>
  <c r="C2365" i="20"/>
  <c r="C2364" i="20"/>
  <c r="C2363" i="20"/>
  <c r="C2362" i="20"/>
  <c r="C2361" i="20"/>
  <c r="C2360" i="20"/>
  <c r="C2359" i="20"/>
  <c r="C2358" i="20"/>
  <c r="C2357" i="20"/>
  <c r="C2356" i="20"/>
  <c r="C2355" i="20"/>
  <c r="C2354" i="20"/>
  <c r="C2353" i="20"/>
  <c r="C2352" i="20"/>
  <c r="C2351" i="20"/>
  <c r="C2350" i="20"/>
  <c r="C2349" i="20"/>
  <c r="C2348" i="20"/>
  <c r="C2347" i="20"/>
  <c r="C2346" i="20"/>
  <c r="C2345" i="20"/>
  <c r="C2344" i="20"/>
  <c r="C2343" i="20"/>
  <c r="C2342" i="20"/>
  <c r="C2341" i="20"/>
  <c r="C2340" i="20"/>
  <c r="C2339" i="20"/>
  <c r="C2338" i="20"/>
  <c r="C2337" i="20"/>
  <c r="C2336" i="20"/>
  <c r="C2335" i="20"/>
  <c r="C2334" i="20"/>
  <c r="C2333" i="20"/>
  <c r="C2332" i="20"/>
  <c r="C2331" i="20"/>
  <c r="C2330" i="20"/>
  <c r="C2329" i="20"/>
  <c r="C2328" i="20"/>
  <c r="C2327" i="20"/>
  <c r="C2326" i="20"/>
  <c r="C2325" i="20"/>
  <c r="C2324" i="20"/>
  <c r="C2323" i="20"/>
  <c r="C2322" i="20"/>
  <c r="C2321" i="20"/>
  <c r="C2320" i="20"/>
  <c r="C2319" i="20"/>
  <c r="C2318" i="20"/>
  <c r="C2317" i="20"/>
  <c r="C2316" i="20"/>
  <c r="C2315" i="20"/>
  <c r="C2314" i="20"/>
  <c r="C2313" i="20"/>
  <c r="C2312" i="20"/>
  <c r="C2311" i="20"/>
  <c r="C2310" i="20"/>
  <c r="C2309" i="20"/>
  <c r="C2308" i="20"/>
  <c r="C2307" i="20"/>
  <c r="C2306" i="20"/>
  <c r="C2305" i="20"/>
  <c r="C2304" i="20"/>
  <c r="C2303" i="20"/>
  <c r="C2302" i="20"/>
  <c r="C2301" i="20"/>
  <c r="C2300" i="20"/>
  <c r="C2299" i="20"/>
  <c r="C2298" i="20"/>
  <c r="C2297" i="20"/>
  <c r="C2296" i="20"/>
  <c r="C2295" i="20"/>
  <c r="C2294" i="20"/>
  <c r="C2293" i="20"/>
  <c r="C2292" i="20"/>
  <c r="C2291" i="20"/>
  <c r="C2290" i="20"/>
  <c r="C2289" i="20"/>
  <c r="C2288" i="20"/>
  <c r="C2287" i="20"/>
  <c r="C2286" i="20"/>
  <c r="C2285" i="20"/>
  <c r="C2284" i="20"/>
  <c r="C2283" i="20"/>
  <c r="C2282" i="20"/>
  <c r="C2281" i="20"/>
  <c r="C2280" i="20"/>
  <c r="C2279" i="20"/>
  <c r="C2278" i="20"/>
  <c r="C2277" i="20"/>
  <c r="C2276" i="20"/>
  <c r="C2275" i="20"/>
  <c r="C2274" i="20"/>
  <c r="C2273" i="20"/>
  <c r="C2272" i="20"/>
  <c r="C2271" i="20"/>
  <c r="C2270" i="20"/>
  <c r="C2269" i="20"/>
  <c r="C2268" i="20"/>
  <c r="C2267" i="20"/>
  <c r="C2266" i="20"/>
  <c r="C2265" i="20"/>
  <c r="C2264" i="20"/>
  <c r="C2263" i="20"/>
  <c r="C2262" i="20"/>
  <c r="C2261" i="20"/>
  <c r="C2260" i="20"/>
  <c r="C2259" i="20"/>
  <c r="C2258" i="20"/>
  <c r="C2257" i="20"/>
  <c r="C2256" i="20"/>
  <c r="C2255" i="20"/>
  <c r="C2254" i="20"/>
  <c r="C2253" i="20"/>
  <c r="C2252" i="20"/>
  <c r="C2251" i="20"/>
  <c r="C2250" i="20"/>
  <c r="C2249" i="20"/>
  <c r="C2248" i="20"/>
  <c r="C2247" i="20"/>
  <c r="C2246" i="20"/>
  <c r="C2245" i="20"/>
  <c r="C2244" i="20"/>
  <c r="C2243" i="20"/>
  <c r="C2242" i="20"/>
  <c r="C2241" i="20"/>
  <c r="C2240" i="20"/>
  <c r="C2239" i="20"/>
  <c r="C2238" i="20"/>
  <c r="C2237" i="20"/>
  <c r="C2236" i="20"/>
  <c r="C2235" i="20"/>
  <c r="C2234" i="20"/>
  <c r="C2233" i="20"/>
  <c r="C2232" i="20"/>
  <c r="C2231" i="20"/>
  <c r="C2230" i="20"/>
  <c r="C2229" i="20"/>
  <c r="C2228" i="20"/>
  <c r="C2227" i="20"/>
  <c r="C2226" i="20"/>
  <c r="C2225" i="20"/>
  <c r="C2224" i="20"/>
  <c r="C2223" i="20"/>
  <c r="C2222" i="20"/>
  <c r="C2221" i="20"/>
  <c r="C2220" i="20"/>
  <c r="C2219" i="20"/>
  <c r="C2218" i="20"/>
  <c r="C2217" i="20"/>
  <c r="C2216" i="20"/>
  <c r="C2215" i="20"/>
  <c r="C2214" i="20"/>
  <c r="C2213" i="20"/>
  <c r="C2212" i="20"/>
  <c r="C2211" i="20"/>
  <c r="C2210" i="20"/>
  <c r="C2209" i="20"/>
  <c r="C2208" i="20"/>
  <c r="C2207" i="20"/>
  <c r="C2206" i="20"/>
  <c r="C2205" i="20"/>
  <c r="C2204" i="20"/>
  <c r="C2203" i="20"/>
  <c r="C2202" i="20"/>
  <c r="C2201" i="20"/>
  <c r="C2200" i="20"/>
  <c r="C2199" i="20"/>
  <c r="C2198" i="20"/>
  <c r="C2197" i="20"/>
  <c r="C2196" i="20"/>
  <c r="C2195" i="20"/>
  <c r="C2194" i="20"/>
  <c r="C2193" i="20"/>
  <c r="C2192" i="20"/>
  <c r="C2191" i="20"/>
  <c r="C2190" i="20"/>
  <c r="C2189" i="20"/>
  <c r="C2188" i="20"/>
  <c r="C2187" i="20"/>
  <c r="C2186" i="20"/>
  <c r="C2185" i="20"/>
  <c r="C2184" i="20"/>
  <c r="C2183" i="20"/>
  <c r="C2182" i="20"/>
  <c r="C2181" i="20"/>
  <c r="C2180" i="20"/>
  <c r="C2179" i="20"/>
  <c r="C2178" i="20"/>
  <c r="C2177" i="20"/>
  <c r="C2176" i="20"/>
  <c r="C2175" i="20"/>
  <c r="C2174" i="20"/>
  <c r="C2173" i="20"/>
  <c r="C2172" i="20"/>
  <c r="C2171" i="20"/>
  <c r="C2170" i="20"/>
  <c r="C2169" i="20"/>
  <c r="C2168" i="20"/>
  <c r="C2167" i="20"/>
  <c r="C2166" i="20"/>
  <c r="C2165" i="20"/>
  <c r="C2164" i="20"/>
  <c r="C2163" i="20"/>
  <c r="C2162" i="20"/>
  <c r="C2161" i="20"/>
  <c r="C2160" i="20"/>
  <c r="C2159" i="20"/>
  <c r="C2158" i="20"/>
  <c r="C2157" i="20"/>
  <c r="C2156" i="20"/>
  <c r="C2155" i="20"/>
  <c r="C2154" i="20"/>
  <c r="C2153" i="20"/>
  <c r="C2152" i="20"/>
  <c r="C2151" i="20"/>
  <c r="C2150" i="20"/>
  <c r="C2149" i="20"/>
  <c r="C2148" i="20"/>
  <c r="C2147" i="20"/>
  <c r="C2146" i="20"/>
  <c r="C2145" i="20"/>
  <c r="C2144" i="20"/>
  <c r="C2143" i="20"/>
  <c r="C2142" i="20"/>
  <c r="C2141" i="20"/>
  <c r="C2140" i="20"/>
  <c r="C2139" i="20"/>
  <c r="C2138" i="20"/>
  <c r="C2137" i="20"/>
  <c r="C2136" i="20"/>
  <c r="C2135" i="20"/>
  <c r="C2134" i="20"/>
  <c r="C2133" i="20"/>
  <c r="C2132" i="20"/>
  <c r="C2131" i="20"/>
  <c r="C2130" i="20"/>
  <c r="C2129" i="20"/>
  <c r="C2128" i="20"/>
  <c r="C2127" i="20"/>
  <c r="C2126" i="20"/>
  <c r="C2125" i="20"/>
  <c r="C2124" i="20"/>
  <c r="C2123" i="20"/>
  <c r="C2122" i="20"/>
  <c r="C2121" i="20"/>
  <c r="C2120" i="20"/>
  <c r="C2119" i="20"/>
  <c r="C2118" i="20"/>
  <c r="C2117" i="20"/>
  <c r="C2116" i="20"/>
  <c r="C2115" i="20"/>
  <c r="C2114" i="20"/>
  <c r="C2113" i="20"/>
  <c r="C2112" i="20"/>
  <c r="C2111" i="20"/>
  <c r="C2110" i="20"/>
  <c r="C2109" i="20"/>
  <c r="C2108" i="20"/>
  <c r="C2107" i="20"/>
  <c r="C2106" i="20"/>
  <c r="C2105" i="20"/>
  <c r="C2104" i="20"/>
  <c r="C2103" i="20"/>
  <c r="C2102" i="20"/>
  <c r="C2101" i="20"/>
  <c r="C2100" i="20"/>
  <c r="C2099" i="20"/>
  <c r="C2098" i="20"/>
  <c r="C2097" i="20"/>
  <c r="C2096" i="20"/>
  <c r="C2095" i="20"/>
  <c r="C2094" i="20"/>
  <c r="C2093" i="20"/>
  <c r="C2092" i="20"/>
  <c r="C2091" i="20"/>
  <c r="C2090" i="20"/>
  <c r="C2089" i="20"/>
  <c r="C2088" i="20"/>
  <c r="C2087" i="20"/>
  <c r="C2086" i="20"/>
  <c r="C2085" i="20"/>
  <c r="C2084" i="20"/>
  <c r="C2083" i="20"/>
  <c r="C2082" i="20"/>
  <c r="C2081" i="20"/>
  <c r="C2080" i="20"/>
  <c r="C2079" i="20"/>
  <c r="C2078" i="20"/>
  <c r="C2077" i="20"/>
  <c r="C2076" i="20"/>
  <c r="C2075" i="20"/>
  <c r="C2074" i="20"/>
  <c r="C2073" i="20"/>
  <c r="C2072" i="20"/>
  <c r="C2071" i="20"/>
  <c r="C2070" i="20"/>
  <c r="C2069" i="20"/>
  <c r="C2068" i="20"/>
  <c r="C2067" i="20"/>
  <c r="C2066" i="20"/>
  <c r="C2065" i="20"/>
  <c r="C2064" i="20"/>
  <c r="C2063" i="20"/>
  <c r="C2062" i="20"/>
  <c r="C2061" i="20"/>
  <c r="C2060" i="20"/>
  <c r="C2059" i="20"/>
  <c r="C2058" i="20"/>
  <c r="C2057" i="20"/>
  <c r="C2056" i="20"/>
  <c r="C2055" i="20"/>
  <c r="C2054" i="20"/>
  <c r="C2053" i="20"/>
  <c r="C2052" i="20"/>
  <c r="C2051" i="20"/>
  <c r="C2050" i="20"/>
  <c r="C2049" i="20"/>
  <c r="C2048" i="20"/>
  <c r="C2047" i="20"/>
  <c r="C2046" i="20"/>
  <c r="C2045" i="20"/>
  <c r="C2044" i="20"/>
  <c r="C2043" i="20"/>
  <c r="C2042" i="20"/>
  <c r="C2041" i="20"/>
  <c r="C2040" i="20"/>
  <c r="C2039" i="20"/>
  <c r="C2038" i="20"/>
  <c r="C2037" i="20"/>
  <c r="C2036" i="20"/>
  <c r="C2035" i="20"/>
  <c r="C2034" i="20"/>
  <c r="C2033" i="20"/>
  <c r="C2032" i="20"/>
  <c r="C2031" i="20"/>
  <c r="C2030" i="20"/>
  <c r="C2029" i="20"/>
  <c r="C2028" i="20"/>
  <c r="C2027" i="20"/>
  <c r="C2026" i="20"/>
  <c r="C2025" i="20"/>
  <c r="C2024" i="20"/>
  <c r="C2023" i="20"/>
  <c r="C2022" i="20"/>
  <c r="C2021" i="20"/>
  <c r="C2020" i="20"/>
  <c r="C2019" i="20"/>
  <c r="C2018" i="20"/>
  <c r="C2017" i="20"/>
  <c r="C2016" i="20"/>
  <c r="C2015" i="20"/>
  <c r="C2014" i="20"/>
  <c r="C2013" i="20"/>
  <c r="C2012" i="20"/>
  <c r="C2011" i="20"/>
  <c r="C2010" i="20"/>
  <c r="C2009" i="20"/>
  <c r="C2008" i="20"/>
  <c r="C2007" i="20"/>
  <c r="C2006" i="20"/>
  <c r="C2005" i="20"/>
  <c r="C2004" i="20"/>
  <c r="C2003" i="20"/>
  <c r="C2002" i="20"/>
  <c r="C2001" i="20"/>
  <c r="C2000" i="20"/>
  <c r="C1999" i="20"/>
  <c r="C1998" i="20"/>
  <c r="C1997" i="20"/>
  <c r="C1996" i="20"/>
  <c r="C1995" i="20"/>
  <c r="C1994" i="20"/>
  <c r="C1993" i="20"/>
  <c r="C1992" i="20"/>
  <c r="C1991" i="20"/>
  <c r="C1990" i="20"/>
  <c r="C1989" i="20"/>
  <c r="C1988" i="20"/>
  <c r="C1987" i="20"/>
  <c r="C1986" i="20"/>
  <c r="C1985" i="20"/>
  <c r="C1984" i="20"/>
  <c r="C1983" i="20"/>
  <c r="C1982" i="20"/>
  <c r="C1981" i="20"/>
  <c r="C1980" i="20"/>
  <c r="C1979" i="20"/>
  <c r="C1978" i="20"/>
  <c r="C1977" i="20"/>
  <c r="C1976" i="20"/>
  <c r="C1975" i="20"/>
  <c r="C1974" i="20"/>
  <c r="C1973" i="20"/>
  <c r="C1972" i="20"/>
  <c r="C1971" i="20"/>
  <c r="C1970" i="20"/>
  <c r="C1969" i="20"/>
  <c r="C1968" i="20"/>
  <c r="C1967" i="20"/>
  <c r="C1966" i="20"/>
  <c r="C1965" i="20"/>
  <c r="C1964" i="20"/>
  <c r="C1963" i="20"/>
  <c r="C1962" i="20"/>
  <c r="C1961" i="20"/>
  <c r="C1960" i="20"/>
  <c r="C1959" i="20"/>
  <c r="C1958" i="20"/>
  <c r="C1957" i="20"/>
  <c r="C1956" i="20"/>
  <c r="C1955" i="20"/>
  <c r="C1954" i="20"/>
  <c r="C1953" i="20"/>
  <c r="C1952" i="20"/>
  <c r="C1951" i="20"/>
  <c r="C1950" i="20"/>
  <c r="C1949" i="20"/>
  <c r="C1948" i="20"/>
  <c r="C1947" i="20"/>
  <c r="C1946" i="20"/>
  <c r="C1945" i="20"/>
  <c r="C1944" i="20"/>
  <c r="C1943" i="20"/>
  <c r="C1942" i="20"/>
  <c r="C1941" i="20"/>
  <c r="C1940" i="20"/>
  <c r="C1939" i="20"/>
  <c r="C1938" i="20"/>
  <c r="C1937" i="20"/>
  <c r="C1936" i="20"/>
  <c r="C1935" i="20"/>
  <c r="C1934" i="20"/>
  <c r="C1933" i="20"/>
  <c r="C1932" i="20"/>
  <c r="C1931" i="20"/>
  <c r="C1930" i="20"/>
  <c r="C1929" i="20"/>
  <c r="C1928" i="20"/>
  <c r="C1927" i="20"/>
  <c r="C1926" i="20"/>
  <c r="C1925" i="20"/>
  <c r="C1924" i="20"/>
  <c r="C1923" i="20"/>
  <c r="C1922" i="20"/>
  <c r="C1921" i="20"/>
  <c r="C1920" i="20"/>
  <c r="C1919" i="20"/>
  <c r="C1918" i="20"/>
  <c r="C1917" i="20"/>
  <c r="C1916" i="20"/>
  <c r="C1915" i="20"/>
  <c r="C1914" i="20"/>
  <c r="C1913" i="20"/>
  <c r="C1912" i="20"/>
  <c r="C1911" i="20"/>
  <c r="C1910" i="20"/>
  <c r="C1909" i="20"/>
  <c r="C1908" i="20"/>
  <c r="C1907" i="20"/>
  <c r="C1906" i="20"/>
  <c r="C1905" i="20"/>
  <c r="C1904" i="20"/>
  <c r="C1903" i="20"/>
  <c r="C1902" i="20"/>
  <c r="C1901" i="20"/>
  <c r="C1900" i="20"/>
  <c r="C1899" i="20"/>
  <c r="C1898" i="20"/>
  <c r="C1897" i="20"/>
  <c r="C1896" i="20"/>
  <c r="C1895" i="20"/>
  <c r="C1894" i="20"/>
  <c r="C1893" i="20"/>
  <c r="C1892" i="20"/>
  <c r="C1891" i="20"/>
  <c r="C1890" i="20"/>
  <c r="C1889" i="20"/>
  <c r="C1888" i="20"/>
  <c r="C1887" i="20"/>
  <c r="C1886" i="20"/>
  <c r="C1885" i="20"/>
  <c r="C1884" i="20"/>
  <c r="C1883" i="20"/>
  <c r="C1882" i="20"/>
  <c r="C1881" i="20"/>
  <c r="C1880" i="20"/>
  <c r="C1879" i="20"/>
  <c r="C1878" i="20"/>
  <c r="C1877" i="20"/>
  <c r="C1876" i="20"/>
  <c r="C1875" i="20"/>
  <c r="C1874" i="20"/>
  <c r="C1873" i="20"/>
  <c r="C1872" i="20"/>
  <c r="C1871" i="20"/>
  <c r="C1870" i="20"/>
  <c r="C1869" i="20"/>
  <c r="C1868" i="20"/>
  <c r="C1867" i="20"/>
  <c r="C1866" i="20"/>
  <c r="C1865" i="20"/>
  <c r="C1864" i="20"/>
  <c r="C1863" i="20"/>
  <c r="C1862" i="20"/>
  <c r="C1861" i="20"/>
  <c r="C1860" i="20"/>
  <c r="C1859" i="20"/>
  <c r="C1858" i="20"/>
  <c r="C1857" i="20"/>
  <c r="C1856" i="20"/>
  <c r="C1855" i="20"/>
  <c r="C1854" i="20"/>
  <c r="C1853" i="20"/>
  <c r="C1852" i="20"/>
  <c r="C1851" i="20"/>
  <c r="C1850" i="20"/>
  <c r="C1849" i="20"/>
  <c r="C1848" i="20"/>
  <c r="C1847" i="20"/>
  <c r="C1846" i="20"/>
  <c r="C1845" i="20"/>
  <c r="C1844" i="20"/>
  <c r="C1843" i="20"/>
  <c r="C1842" i="20"/>
  <c r="C1841" i="20"/>
  <c r="C1840" i="20"/>
  <c r="C1839" i="20"/>
  <c r="C1838" i="20"/>
  <c r="C1837" i="20"/>
  <c r="C1836" i="20"/>
  <c r="C1835" i="20"/>
  <c r="C1834" i="20"/>
  <c r="C1833" i="20"/>
  <c r="C1832" i="20"/>
  <c r="C1831" i="20"/>
  <c r="C1830" i="20"/>
  <c r="C1829" i="20"/>
  <c r="C1828" i="20"/>
  <c r="C1827" i="20"/>
  <c r="C1826" i="20"/>
  <c r="C1825" i="20"/>
  <c r="C1824" i="20"/>
  <c r="C1823" i="20"/>
  <c r="C1822" i="20"/>
  <c r="C1821" i="20"/>
  <c r="C1820" i="20"/>
  <c r="C1819" i="20"/>
  <c r="C1818" i="20"/>
  <c r="C1817" i="20"/>
  <c r="C1816" i="20"/>
  <c r="C1815" i="20"/>
  <c r="C1814" i="20"/>
  <c r="C1813" i="20"/>
  <c r="C1812" i="20"/>
  <c r="C1811" i="20"/>
  <c r="C1810" i="20"/>
  <c r="C1809" i="20"/>
  <c r="C1808" i="20"/>
  <c r="C1807" i="20"/>
  <c r="C1806" i="20"/>
  <c r="C1805" i="20"/>
  <c r="C1804" i="20"/>
  <c r="C1803" i="20"/>
  <c r="C1802" i="20"/>
  <c r="C1801" i="20"/>
  <c r="C1800" i="20"/>
  <c r="C1799" i="20"/>
  <c r="C1798" i="20"/>
  <c r="C1797" i="20"/>
  <c r="C1796" i="20"/>
  <c r="C1795" i="20"/>
  <c r="C1794" i="20"/>
  <c r="C1793" i="20"/>
  <c r="C1792" i="20"/>
  <c r="C1791" i="20"/>
  <c r="C1790" i="20"/>
  <c r="C1789" i="20"/>
  <c r="C1788" i="20"/>
  <c r="C1787" i="20"/>
  <c r="C1786" i="20"/>
  <c r="C1785" i="20"/>
  <c r="C1784" i="20"/>
  <c r="C1783" i="20"/>
  <c r="C1782" i="20"/>
  <c r="C1781" i="20"/>
  <c r="C1780" i="20"/>
  <c r="C1779" i="20"/>
  <c r="C1778" i="20"/>
  <c r="C1777" i="20"/>
  <c r="C1776" i="20"/>
  <c r="C1775" i="20"/>
  <c r="C1774" i="20"/>
  <c r="C1773" i="20"/>
  <c r="C1772" i="20"/>
  <c r="C1771" i="20"/>
  <c r="C1770" i="20"/>
  <c r="C1769" i="20"/>
  <c r="C1768" i="20"/>
  <c r="C1767" i="20"/>
  <c r="C1766" i="20"/>
  <c r="C1765" i="20"/>
  <c r="C1764" i="20"/>
  <c r="C1763" i="20"/>
  <c r="C1762" i="20"/>
  <c r="C1761" i="20"/>
  <c r="C1760" i="20"/>
  <c r="C1759" i="20"/>
  <c r="C1758" i="20"/>
  <c r="C1757" i="20"/>
  <c r="C1756" i="20"/>
  <c r="C1755" i="20"/>
  <c r="C1754" i="20"/>
  <c r="C1753" i="20"/>
  <c r="C1752" i="20"/>
  <c r="C1751" i="20"/>
  <c r="C1750" i="20"/>
  <c r="C1749" i="20"/>
  <c r="C1748" i="20"/>
  <c r="C1747" i="20"/>
  <c r="C1746" i="20"/>
  <c r="C1745" i="20"/>
  <c r="C1744" i="20"/>
  <c r="C1743" i="20"/>
  <c r="C1742" i="20"/>
  <c r="C1741" i="20"/>
  <c r="C1740" i="20"/>
  <c r="C1739" i="20"/>
  <c r="C1738" i="20"/>
  <c r="C1737" i="20"/>
  <c r="C1736" i="20"/>
  <c r="C1735" i="20"/>
  <c r="C1734" i="20"/>
  <c r="C1733" i="20"/>
  <c r="C1732" i="20"/>
  <c r="C1731" i="20"/>
  <c r="C1730" i="20"/>
  <c r="C1729" i="20"/>
  <c r="C1728" i="20"/>
  <c r="C1727" i="20"/>
  <c r="C1726" i="20"/>
  <c r="C1725" i="20"/>
  <c r="C1724" i="20"/>
  <c r="C1723" i="20"/>
  <c r="C1722" i="20"/>
  <c r="C1721" i="20"/>
  <c r="C1720" i="20"/>
  <c r="C1719" i="20"/>
  <c r="C1718" i="20"/>
  <c r="C1717" i="20"/>
  <c r="C1716" i="20"/>
  <c r="C1715" i="20"/>
  <c r="C1714" i="20"/>
  <c r="C1713" i="20"/>
  <c r="C1712" i="20"/>
  <c r="C1711" i="20"/>
  <c r="C1710" i="20"/>
  <c r="C1709" i="20"/>
  <c r="C1708" i="20"/>
  <c r="C1707" i="20"/>
  <c r="C1706" i="20"/>
  <c r="C1705" i="20"/>
  <c r="C1704" i="20"/>
  <c r="C1703" i="20"/>
  <c r="C1702" i="20"/>
  <c r="C1701" i="20"/>
  <c r="C1700" i="20"/>
  <c r="C1699" i="20"/>
  <c r="C1698" i="20"/>
  <c r="C1697" i="20"/>
  <c r="C1696" i="20"/>
  <c r="C1695" i="20"/>
  <c r="C1694" i="20"/>
  <c r="C1693" i="20"/>
  <c r="C1692" i="20"/>
  <c r="C1691" i="20"/>
  <c r="C1690" i="20"/>
  <c r="C1689" i="20"/>
  <c r="C1688" i="20"/>
  <c r="C1687" i="20"/>
  <c r="C1686" i="20"/>
  <c r="C1685" i="20"/>
  <c r="C1684" i="20"/>
  <c r="C1683" i="20"/>
  <c r="C1682" i="20"/>
  <c r="C1681" i="20"/>
  <c r="C1680" i="20"/>
  <c r="C1679" i="20"/>
  <c r="C1678" i="20"/>
  <c r="C1677" i="20"/>
  <c r="C1676" i="20"/>
  <c r="C1675" i="20"/>
  <c r="C1674" i="20"/>
  <c r="C1673" i="20"/>
  <c r="C1672" i="20"/>
  <c r="C1671" i="20"/>
  <c r="C1670" i="20"/>
  <c r="C1669" i="20"/>
  <c r="C1668" i="20"/>
  <c r="C1667" i="20"/>
  <c r="C1666" i="20"/>
  <c r="C1665" i="20"/>
  <c r="C1664" i="20"/>
  <c r="C1663" i="20"/>
  <c r="C1662" i="20"/>
  <c r="C1661" i="20"/>
  <c r="C1660" i="20"/>
  <c r="C1659" i="20"/>
  <c r="C1658" i="20"/>
  <c r="C1657" i="20"/>
  <c r="C1656" i="20"/>
  <c r="C1655" i="20"/>
  <c r="C1654" i="20"/>
  <c r="C1653" i="20"/>
  <c r="C1652" i="20"/>
  <c r="C1651" i="20"/>
  <c r="C1650" i="20"/>
  <c r="C1649" i="20"/>
  <c r="C1648" i="20"/>
  <c r="C1647" i="20"/>
  <c r="C1646" i="20"/>
  <c r="C1645" i="20"/>
  <c r="C1644" i="20"/>
  <c r="C1643" i="20"/>
  <c r="C1642" i="20"/>
  <c r="C1641" i="20"/>
  <c r="C1640" i="20"/>
  <c r="C1639" i="20"/>
  <c r="C1638" i="20"/>
  <c r="C1637" i="20"/>
  <c r="C1636" i="20"/>
  <c r="C1635" i="20"/>
  <c r="C1634" i="20"/>
  <c r="C1633" i="20"/>
  <c r="C1632" i="20"/>
  <c r="C1631" i="20"/>
  <c r="C1630" i="20"/>
  <c r="C1629" i="20"/>
  <c r="C1628" i="20"/>
  <c r="C1627" i="20"/>
  <c r="C1626" i="20"/>
  <c r="C1625" i="20"/>
  <c r="C1624" i="20"/>
  <c r="C1623" i="20"/>
  <c r="C1622" i="20"/>
  <c r="C1621" i="20"/>
  <c r="C1620" i="20"/>
  <c r="C1619" i="20"/>
  <c r="C1618" i="20"/>
  <c r="C1617" i="20"/>
  <c r="C1616" i="20"/>
  <c r="C1615" i="20"/>
  <c r="C1614" i="20"/>
  <c r="C1613" i="20"/>
  <c r="C1612" i="20"/>
  <c r="C1611" i="20"/>
  <c r="C1610" i="20"/>
  <c r="C1609" i="20"/>
  <c r="C1608" i="20"/>
  <c r="C1607" i="20"/>
  <c r="C1606" i="20"/>
  <c r="C1605" i="20"/>
  <c r="C1604" i="20"/>
  <c r="C1603" i="20"/>
  <c r="C1602" i="20"/>
  <c r="C1601" i="20"/>
  <c r="C1600" i="20"/>
  <c r="C1599" i="20"/>
  <c r="C1598" i="20"/>
  <c r="C1597" i="20"/>
  <c r="C1596" i="20"/>
  <c r="C1595" i="20"/>
  <c r="C1594" i="20"/>
  <c r="C1593" i="20"/>
  <c r="C1592" i="20"/>
  <c r="C1591" i="20"/>
  <c r="C1590" i="20"/>
  <c r="C1589" i="20"/>
  <c r="C1588" i="20"/>
  <c r="C1587" i="20"/>
  <c r="C1586" i="20"/>
  <c r="C1585" i="20"/>
  <c r="C1584" i="20"/>
  <c r="C1583" i="20"/>
  <c r="C1582" i="20"/>
  <c r="C1581" i="20"/>
  <c r="C1580" i="20"/>
  <c r="C1579" i="20"/>
  <c r="C1578" i="20"/>
  <c r="C1577" i="20"/>
  <c r="C1576" i="20"/>
  <c r="C1575" i="20"/>
  <c r="C1574" i="20"/>
  <c r="C1573" i="20"/>
  <c r="C1572" i="20"/>
  <c r="C1571" i="20"/>
  <c r="C1570" i="20"/>
  <c r="C1569" i="20"/>
  <c r="C1568" i="20"/>
  <c r="C1567" i="20"/>
  <c r="C1566" i="20"/>
  <c r="C1565" i="20"/>
  <c r="C1564" i="20"/>
  <c r="C1563" i="20"/>
  <c r="C1562" i="20"/>
  <c r="C1561" i="20"/>
  <c r="C1560" i="20"/>
  <c r="C1559" i="20"/>
  <c r="C1558" i="20"/>
  <c r="C1557" i="20"/>
  <c r="C1556" i="20"/>
  <c r="C1555" i="20"/>
  <c r="C1554" i="20"/>
  <c r="C1553" i="20"/>
  <c r="C1552" i="20"/>
  <c r="C1551" i="20"/>
  <c r="C1550" i="20"/>
  <c r="C1549" i="20"/>
  <c r="C1548" i="20"/>
  <c r="C1547" i="20"/>
  <c r="C1546" i="20"/>
  <c r="C1545" i="20"/>
  <c r="C1544" i="20"/>
  <c r="C1543" i="20"/>
  <c r="C1542" i="20"/>
  <c r="C1541" i="20"/>
  <c r="C1540" i="20"/>
  <c r="C1539" i="20"/>
  <c r="C1538" i="20"/>
  <c r="C1537" i="20"/>
  <c r="C1536" i="20"/>
  <c r="C1535" i="20"/>
  <c r="C1534" i="20"/>
  <c r="C1533" i="20"/>
  <c r="C1532" i="20"/>
  <c r="C1531" i="20"/>
  <c r="C1530" i="20"/>
  <c r="C1529" i="20"/>
  <c r="C1528" i="20"/>
  <c r="C1527" i="20"/>
  <c r="C1526" i="20"/>
  <c r="C1525" i="20"/>
  <c r="C1524" i="20"/>
  <c r="C1523" i="20"/>
  <c r="C1522" i="20"/>
  <c r="C1521" i="20"/>
  <c r="C1520" i="20"/>
  <c r="C1519" i="20"/>
  <c r="C1518" i="20"/>
  <c r="C1517" i="20"/>
  <c r="C1516" i="20"/>
  <c r="C1515" i="20"/>
  <c r="C1514" i="20"/>
  <c r="C1513" i="20"/>
  <c r="C1512" i="20"/>
  <c r="C1511" i="20"/>
  <c r="C1510" i="20"/>
  <c r="C1509" i="20"/>
  <c r="C1508" i="20"/>
  <c r="C1507" i="20"/>
  <c r="C1506" i="20"/>
  <c r="C1505" i="20"/>
  <c r="C1504" i="20"/>
  <c r="C1503" i="20"/>
  <c r="C1502" i="20"/>
  <c r="C1501" i="20"/>
  <c r="C1500" i="20"/>
  <c r="C1499" i="20"/>
  <c r="C1498" i="20"/>
  <c r="C1497" i="20"/>
  <c r="C1496" i="20"/>
  <c r="C1495" i="20"/>
  <c r="C1494" i="20"/>
  <c r="C1493" i="20"/>
  <c r="C1492" i="20"/>
  <c r="C1491" i="20"/>
  <c r="C1490" i="20"/>
  <c r="C1489" i="20"/>
  <c r="C1488" i="20"/>
  <c r="C1487" i="20"/>
  <c r="C1486" i="20"/>
  <c r="C1485" i="20"/>
  <c r="C1484" i="20"/>
  <c r="C1483" i="20"/>
  <c r="C1482" i="20"/>
  <c r="C1481" i="20"/>
  <c r="C1480" i="20"/>
  <c r="C1479" i="20"/>
  <c r="C1478" i="20"/>
  <c r="C1477" i="20"/>
  <c r="C1476" i="20"/>
  <c r="C1475" i="20"/>
  <c r="C1474" i="20"/>
  <c r="C1473" i="20"/>
  <c r="C1472" i="20"/>
  <c r="C1471" i="20"/>
  <c r="C1470" i="20"/>
  <c r="C1469" i="20"/>
  <c r="C1468" i="20"/>
  <c r="C1467" i="20"/>
  <c r="C1466" i="20"/>
  <c r="C1465" i="20"/>
  <c r="C1464" i="20"/>
  <c r="C1463" i="20"/>
  <c r="C1462" i="20"/>
  <c r="C1461" i="20"/>
  <c r="C1460" i="20"/>
  <c r="C1459" i="20"/>
  <c r="C1458" i="20"/>
  <c r="C1457" i="20"/>
  <c r="C1456" i="20"/>
  <c r="C1455" i="20"/>
  <c r="C1454" i="20"/>
  <c r="C1453" i="20"/>
  <c r="C1452" i="20"/>
  <c r="C1451" i="20"/>
  <c r="C1450" i="20"/>
  <c r="C1449" i="20"/>
  <c r="C1448" i="20"/>
  <c r="C1447" i="20"/>
  <c r="C1446" i="20"/>
  <c r="C1445" i="20"/>
  <c r="C1444" i="20"/>
  <c r="C1443" i="20"/>
  <c r="C1442" i="20"/>
  <c r="C1441" i="20"/>
  <c r="C1440" i="20"/>
  <c r="C1439" i="20"/>
  <c r="C1438" i="20"/>
  <c r="C1437" i="20"/>
  <c r="C1436" i="20"/>
  <c r="C1435" i="20"/>
  <c r="C1434" i="20"/>
  <c r="C1433" i="20"/>
  <c r="C1432" i="20"/>
  <c r="C1431" i="20"/>
  <c r="C1430" i="20"/>
  <c r="C1429" i="20"/>
  <c r="C1428" i="20"/>
  <c r="C1427" i="20"/>
  <c r="C1426" i="20"/>
  <c r="C1425" i="20"/>
  <c r="C1424" i="20"/>
  <c r="C1423" i="20"/>
  <c r="C1422" i="20"/>
  <c r="C1421" i="20"/>
  <c r="C1420" i="20"/>
  <c r="C1419" i="20"/>
  <c r="C1418" i="20"/>
  <c r="C1417" i="20"/>
  <c r="C1416" i="20"/>
  <c r="C1415" i="20"/>
  <c r="C1414" i="20"/>
  <c r="C1413" i="20"/>
  <c r="C1412" i="20"/>
  <c r="C1411" i="20"/>
  <c r="C1410" i="20"/>
  <c r="C1409" i="20"/>
  <c r="C1408" i="20"/>
  <c r="C1407" i="20"/>
  <c r="C1406" i="20"/>
  <c r="C1405" i="20"/>
  <c r="C1404" i="20"/>
  <c r="C1403" i="20"/>
  <c r="C1402" i="20"/>
  <c r="C1401" i="20"/>
  <c r="C1400" i="20"/>
  <c r="C1399" i="20"/>
  <c r="C1398" i="20"/>
  <c r="C1397" i="20"/>
  <c r="C1396" i="20"/>
  <c r="C1395" i="20"/>
  <c r="C1394" i="20"/>
  <c r="C1393" i="20"/>
  <c r="C1392" i="20"/>
  <c r="C1391" i="20"/>
  <c r="C1390" i="20"/>
  <c r="C1389" i="20"/>
  <c r="C1388" i="20"/>
  <c r="C1387" i="20"/>
  <c r="C1386" i="20"/>
  <c r="C1385" i="20"/>
  <c r="C1384" i="20"/>
  <c r="C1383" i="20"/>
  <c r="C1382" i="20"/>
  <c r="C1381" i="20"/>
  <c r="C1380" i="20"/>
  <c r="C1379" i="20"/>
  <c r="C1378" i="20"/>
  <c r="C1377" i="20"/>
  <c r="C1376" i="20"/>
  <c r="C1375" i="20"/>
  <c r="C1374" i="20"/>
  <c r="C1373" i="20"/>
  <c r="C1372" i="20"/>
  <c r="C1371" i="20"/>
  <c r="C1370" i="20"/>
  <c r="C1369" i="20"/>
  <c r="C1368" i="20"/>
  <c r="C1367" i="20"/>
  <c r="C1366" i="20"/>
  <c r="C1365" i="20"/>
  <c r="C1364" i="20"/>
  <c r="C1363" i="20"/>
  <c r="C1362" i="20"/>
  <c r="C1361" i="20"/>
  <c r="C1360" i="20"/>
  <c r="C1359" i="20"/>
  <c r="C1358" i="20"/>
  <c r="C1357" i="20"/>
  <c r="C1356" i="20"/>
  <c r="C1355" i="20"/>
  <c r="C1354" i="20"/>
  <c r="C1353" i="20"/>
  <c r="C1352" i="20"/>
  <c r="C1351" i="20"/>
  <c r="C1350" i="20"/>
  <c r="C1349" i="20"/>
  <c r="C1348" i="20"/>
  <c r="C1347" i="20"/>
  <c r="C1346" i="20"/>
  <c r="C1345" i="20"/>
  <c r="C1344" i="20"/>
  <c r="C1343" i="20"/>
  <c r="C1342" i="20"/>
  <c r="C1341" i="20"/>
  <c r="C1340" i="20"/>
  <c r="C1339" i="20"/>
  <c r="C1338" i="20"/>
  <c r="C1337" i="20"/>
  <c r="C1336" i="20"/>
  <c r="C1335" i="20"/>
  <c r="C1334" i="20"/>
  <c r="C1333" i="20"/>
  <c r="C1332" i="20"/>
  <c r="C1331" i="20"/>
  <c r="C1330" i="20"/>
  <c r="C1329" i="20"/>
  <c r="C1328" i="20"/>
  <c r="C1327" i="20"/>
  <c r="C1326" i="20"/>
  <c r="C1325" i="20"/>
  <c r="C1324" i="20"/>
  <c r="C1323" i="20"/>
  <c r="C1322" i="20"/>
  <c r="C1321" i="20"/>
  <c r="C1320" i="20"/>
  <c r="C1319" i="20"/>
  <c r="C1318" i="20"/>
  <c r="C1317" i="20"/>
  <c r="C1316" i="20"/>
  <c r="C1315" i="20"/>
  <c r="C1314" i="20"/>
  <c r="C1313" i="20"/>
  <c r="C1312" i="20"/>
  <c r="C1311" i="20"/>
  <c r="C1310" i="20"/>
  <c r="C1309" i="20"/>
  <c r="C1308" i="20"/>
  <c r="C1307" i="20"/>
  <c r="C1306" i="20"/>
  <c r="C1305" i="20"/>
  <c r="C1304" i="20"/>
  <c r="C1303" i="20"/>
  <c r="C1302" i="20"/>
  <c r="C1301" i="20"/>
  <c r="C1300" i="20"/>
  <c r="C1299" i="20"/>
  <c r="C1298" i="20"/>
  <c r="C1297" i="20"/>
  <c r="C1296" i="20"/>
  <c r="C1295" i="20"/>
  <c r="C1294" i="20"/>
  <c r="C1293" i="20"/>
  <c r="C1292" i="20"/>
  <c r="C1291" i="20"/>
  <c r="C1290" i="20"/>
  <c r="C1289" i="20"/>
  <c r="C1288" i="20"/>
  <c r="C1287" i="20"/>
  <c r="C1286" i="20"/>
  <c r="C1285" i="20"/>
  <c r="C1284" i="20"/>
  <c r="C1283" i="20"/>
  <c r="C1282" i="20"/>
  <c r="C1281" i="20"/>
  <c r="C1280" i="20"/>
  <c r="C1279" i="20"/>
  <c r="C1278" i="20"/>
  <c r="C1277" i="20"/>
  <c r="C1276" i="20"/>
  <c r="C1275" i="20"/>
  <c r="C1274" i="20"/>
  <c r="C1273" i="20"/>
  <c r="C1272" i="20"/>
  <c r="C1271" i="20"/>
  <c r="C1270" i="20"/>
  <c r="C1269" i="20"/>
  <c r="C1268" i="20"/>
  <c r="C1267" i="20"/>
  <c r="C1266" i="20"/>
  <c r="C1265" i="20"/>
  <c r="C1264" i="20"/>
  <c r="C1263" i="20"/>
  <c r="C1262" i="20"/>
  <c r="C1261" i="20"/>
  <c r="C1260" i="20"/>
  <c r="C1259" i="20"/>
  <c r="C1258" i="20"/>
  <c r="C1257" i="20"/>
  <c r="C1256" i="20"/>
  <c r="C1255" i="20"/>
  <c r="C1254" i="20"/>
  <c r="C1253" i="20"/>
  <c r="C1252" i="20"/>
  <c r="C1251" i="20"/>
  <c r="C1250" i="20"/>
  <c r="C1249" i="20"/>
  <c r="C1248" i="20"/>
  <c r="C1247" i="20"/>
  <c r="C1246" i="20"/>
  <c r="C1245" i="20"/>
  <c r="C1244" i="20"/>
  <c r="C1243" i="20"/>
  <c r="C1242" i="20"/>
  <c r="C1241" i="20"/>
  <c r="C1240" i="20"/>
  <c r="C1239" i="20"/>
  <c r="C1238" i="20"/>
  <c r="C1237" i="20"/>
  <c r="C1236" i="20"/>
  <c r="C1235" i="20"/>
  <c r="C1234" i="20"/>
  <c r="C1233" i="20"/>
  <c r="C1232" i="20"/>
  <c r="C1231" i="20"/>
  <c r="C1230" i="20"/>
  <c r="C1229" i="20"/>
  <c r="C1228" i="20"/>
  <c r="C1227" i="20"/>
  <c r="C1226" i="20"/>
  <c r="C1225" i="20"/>
  <c r="C1224" i="20"/>
  <c r="C1223" i="20"/>
  <c r="C1222" i="20"/>
  <c r="C1221" i="20"/>
  <c r="C1220" i="20"/>
  <c r="C1219" i="20"/>
  <c r="C1218" i="20"/>
  <c r="C1217" i="20"/>
  <c r="C1216" i="20"/>
  <c r="C1215" i="20"/>
  <c r="C1214" i="20"/>
  <c r="C1213" i="20"/>
  <c r="C1212" i="20"/>
  <c r="C1211" i="20"/>
  <c r="C1210" i="20"/>
  <c r="C1209" i="20"/>
  <c r="C1208" i="20"/>
  <c r="C1207" i="20"/>
  <c r="C1206" i="20"/>
  <c r="C1205" i="20"/>
  <c r="C1204" i="20"/>
  <c r="C1203" i="20"/>
  <c r="C1202" i="20"/>
  <c r="C1201" i="20"/>
  <c r="C1200" i="20"/>
  <c r="C1199" i="20"/>
  <c r="C1198" i="20"/>
  <c r="C1197" i="20"/>
  <c r="C1196" i="20"/>
  <c r="C1195" i="20"/>
  <c r="C1194" i="20"/>
  <c r="C1193" i="20"/>
  <c r="C1192" i="20"/>
  <c r="C1191" i="20"/>
  <c r="C1190" i="20"/>
  <c r="C1189" i="20"/>
  <c r="C1188" i="20"/>
  <c r="C1187" i="20"/>
  <c r="C1186" i="20"/>
  <c r="C1185" i="20"/>
  <c r="C1184" i="20"/>
  <c r="C1183" i="20"/>
  <c r="C1182" i="20"/>
  <c r="C1181" i="20"/>
  <c r="C1180" i="20"/>
  <c r="C1179" i="20"/>
  <c r="C1178" i="20"/>
  <c r="C1177" i="20"/>
  <c r="C1176" i="20"/>
  <c r="C1175" i="20"/>
  <c r="C1174" i="20"/>
  <c r="C1173" i="20"/>
  <c r="C1172" i="20"/>
  <c r="C1171" i="20"/>
  <c r="C1170" i="20"/>
  <c r="C1169" i="20"/>
  <c r="C1168" i="20"/>
  <c r="C1167" i="20"/>
  <c r="C1166" i="20"/>
  <c r="C1165" i="20"/>
  <c r="C1164" i="20"/>
  <c r="C1163" i="20"/>
  <c r="C1162" i="20"/>
  <c r="C1161" i="20"/>
  <c r="C1160" i="20"/>
  <c r="C1159" i="20"/>
  <c r="C1158" i="20"/>
  <c r="C1157" i="20"/>
  <c r="C1156" i="20"/>
  <c r="C1155" i="20"/>
  <c r="C1154" i="20"/>
  <c r="C1153" i="20"/>
  <c r="C1152" i="20"/>
  <c r="C1151" i="20"/>
  <c r="C1150" i="20"/>
  <c r="C1149" i="20"/>
  <c r="C1148" i="20"/>
  <c r="C1147" i="20"/>
  <c r="C1146" i="20"/>
  <c r="C1145" i="20"/>
  <c r="C1144" i="20"/>
  <c r="C1143" i="20"/>
  <c r="C1142" i="20"/>
  <c r="C1141" i="20"/>
  <c r="C1140" i="20"/>
  <c r="C1139" i="20"/>
  <c r="C1138" i="20"/>
  <c r="C1137" i="20"/>
  <c r="C1136" i="20"/>
  <c r="C1135" i="20"/>
  <c r="C1134" i="20"/>
  <c r="C1133" i="20"/>
  <c r="C1132" i="20"/>
  <c r="C1131" i="20"/>
  <c r="C1130" i="20"/>
  <c r="C1129" i="20"/>
  <c r="C1128" i="20"/>
  <c r="C1127" i="20"/>
  <c r="C1126" i="20"/>
  <c r="C1125" i="20"/>
  <c r="C1124" i="20"/>
  <c r="C1123" i="20"/>
  <c r="C1122" i="20"/>
  <c r="C1121" i="20"/>
  <c r="C1120" i="20"/>
  <c r="C1119" i="20"/>
  <c r="C1118" i="20"/>
  <c r="C1117" i="20"/>
  <c r="C1116" i="20"/>
  <c r="C1115" i="20"/>
  <c r="C1114" i="20"/>
  <c r="C1113" i="20"/>
  <c r="C1112" i="20"/>
  <c r="C1111" i="20"/>
  <c r="C1110" i="20"/>
  <c r="C1109" i="20"/>
  <c r="C1108" i="20"/>
  <c r="C1107" i="20"/>
  <c r="C1106" i="20"/>
  <c r="C1105" i="20"/>
  <c r="C1104" i="20"/>
  <c r="C1103" i="20"/>
  <c r="C1102" i="20"/>
  <c r="C1101" i="20"/>
  <c r="C1100" i="20"/>
  <c r="C1099" i="20"/>
  <c r="C1098" i="20"/>
  <c r="C1097" i="20"/>
  <c r="C1096" i="20"/>
  <c r="C1095" i="20"/>
  <c r="C1094" i="20"/>
  <c r="C1093" i="20"/>
  <c r="C1092" i="20"/>
  <c r="C1091" i="20"/>
  <c r="C1090" i="20"/>
  <c r="C1089" i="20"/>
  <c r="C1088" i="20"/>
  <c r="C1087" i="20"/>
  <c r="C1086" i="20"/>
  <c r="C1085" i="20"/>
  <c r="C1084" i="20"/>
  <c r="C1083" i="20"/>
  <c r="C1082" i="20"/>
  <c r="C1081" i="20"/>
  <c r="C1080" i="20"/>
  <c r="C1079" i="20"/>
  <c r="C1078" i="20"/>
  <c r="C1077" i="20"/>
  <c r="C1076" i="20"/>
  <c r="C1075" i="20"/>
  <c r="C1074" i="20"/>
  <c r="C1073" i="20"/>
  <c r="C1072" i="20"/>
  <c r="C1071" i="20"/>
  <c r="C1070" i="20"/>
  <c r="C1069" i="20"/>
  <c r="C1068" i="20"/>
  <c r="C1067" i="20"/>
  <c r="C1066" i="20"/>
  <c r="C1065" i="20"/>
  <c r="C1064" i="20"/>
  <c r="C1063" i="20"/>
  <c r="C1062" i="20"/>
  <c r="C1061" i="20"/>
  <c r="C1060" i="20"/>
  <c r="C1059" i="20"/>
  <c r="C1058" i="20"/>
  <c r="C1057" i="20"/>
  <c r="C1056" i="20"/>
  <c r="C1055" i="20"/>
  <c r="C1054" i="20"/>
  <c r="C1053" i="20"/>
  <c r="C1052" i="20"/>
  <c r="C1051" i="20"/>
  <c r="C1050" i="20"/>
  <c r="C1049" i="20"/>
  <c r="C1048" i="20"/>
  <c r="C1047" i="20"/>
  <c r="C1046" i="20"/>
  <c r="C1045" i="20"/>
  <c r="C1044" i="20"/>
  <c r="C1043" i="20"/>
  <c r="C1042" i="20"/>
  <c r="C1041" i="20"/>
  <c r="C1040" i="20"/>
  <c r="C1039" i="20"/>
  <c r="C1038" i="20"/>
  <c r="C1037" i="20"/>
  <c r="C1036" i="20"/>
  <c r="C1035" i="20"/>
  <c r="C1034" i="20"/>
  <c r="C1033" i="20"/>
  <c r="C1032" i="20"/>
  <c r="C1031" i="20"/>
  <c r="C1030" i="20"/>
  <c r="C1029" i="20"/>
  <c r="C1028" i="20"/>
  <c r="C1027" i="20"/>
  <c r="C1026" i="20"/>
  <c r="C1025" i="20"/>
  <c r="C1024" i="20"/>
  <c r="C1023" i="20"/>
  <c r="C1022" i="20"/>
  <c r="C1021" i="20"/>
  <c r="C1020" i="20"/>
  <c r="C1019" i="20"/>
  <c r="C1018" i="20"/>
  <c r="C1017" i="20"/>
  <c r="C1016" i="20"/>
  <c r="C1015" i="20"/>
  <c r="C1014" i="20"/>
  <c r="C1013" i="20"/>
  <c r="C1012" i="20"/>
  <c r="C1011" i="20"/>
  <c r="C1010" i="20"/>
  <c r="C1009" i="20"/>
  <c r="C1008" i="20"/>
  <c r="C1007" i="20"/>
  <c r="C1006" i="20"/>
  <c r="C1005" i="20"/>
  <c r="C1004" i="20"/>
  <c r="C1003" i="20"/>
  <c r="C1002" i="20"/>
  <c r="C1001" i="20"/>
  <c r="C1000" i="20"/>
  <c r="C999" i="20"/>
  <c r="C998" i="20"/>
  <c r="C997" i="20"/>
  <c r="C996" i="20"/>
  <c r="C995" i="20"/>
  <c r="C994" i="20"/>
  <c r="C993" i="20"/>
  <c r="C992" i="20"/>
  <c r="C991" i="20"/>
  <c r="C990" i="20"/>
  <c r="C989" i="20"/>
  <c r="C988" i="20"/>
  <c r="C987" i="20"/>
  <c r="C986" i="20"/>
  <c r="C985" i="20"/>
  <c r="C984" i="20"/>
  <c r="C983" i="20"/>
  <c r="C982" i="20"/>
  <c r="C981" i="20"/>
  <c r="C980" i="20"/>
  <c r="C979" i="20"/>
  <c r="C978" i="20"/>
  <c r="C977" i="20"/>
  <c r="C976" i="20"/>
  <c r="C975" i="20"/>
  <c r="C974" i="20"/>
  <c r="C973" i="20"/>
  <c r="C972" i="20"/>
  <c r="C971" i="20"/>
  <c r="C970" i="20"/>
  <c r="C969" i="20"/>
  <c r="C968" i="20"/>
  <c r="C967" i="20"/>
  <c r="C966" i="20"/>
  <c r="C965" i="20"/>
  <c r="C964" i="20"/>
  <c r="C963" i="20"/>
  <c r="C962" i="20"/>
  <c r="C961" i="20"/>
  <c r="C960" i="20"/>
  <c r="C959" i="20"/>
  <c r="C958" i="20"/>
  <c r="C957" i="20"/>
  <c r="C956" i="20"/>
  <c r="C955" i="20"/>
  <c r="C954" i="20"/>
  <c r="C953" i="20"/>
  <c r="C952" i="20"/>
  <c r="C951" i="20"/>
  <c r="C950" i="20"/>
  <c r="C949" i="20"/>
  <c r="C948" i="20"/>
  <c r="C947" i="20"/>
  <c r="C946" i="20"/>
  <c r="C945" i="20"/>
  <c r="C944" i="20"/>
  <c r="C943" i="20"/>
  <c r="C942" i="20"/>
  <c r="C941" i="20"/>
  <c r="C940" i="20"/>
  <c r="C939" i="20"/>
  <c r="C938" i="20"/>
  <c r="C937" i="20"/>
  <c r="C936" i="20"/>
  <c r="C935" i="20"/>
  <c r="C934" i="20"/>
  <c r="C933" i="20"/>
  <c r="C932" i="20"/>
  <c r="C931" i="20"/>
  <c r="C930" i="20"/>
  <c r="C929" i="20"/>
  <c r="C928" i="20"/>
  <c r="C927" i="20"/>
  <c r="C926" i="20"/>
  <c r="C925" i="20"/>
  <c r="C924" i="20"/>
  <c r="C923" i="20"/>
  <c r="C922" i="20"/>
  <c r="C921" i="20"/>
  <c r="C920" i="20"/>
  <c r="C919" i="20"/>
  <c r="C918" i="20"/>
  <c r="C917" i="20"/>
  <c r="C916" i="20"/>
  <c r="C915" i="20"/>
  <c r="C914" i="20"/>
  <c r="C913" i="20"/>
  <c r="C912" i="20"/>
  <c r="C911" i="20"/>
  <c r="C910" i="20"/>
  <c r="C909" i="20"/>
  <c r="C908" i="20"/>
  <c r="C907" i="20"/>
  <c r="C906" i="20"/>
  <c r="C905" i="20"/>
  <c r="C904" i="20"/>
  <c r="C903" i="20"/>
  <c r="C902" i="20"/>
  <c r="C901" i="20"/>
  <c r="C900" i="20"/>
  <c r="C899" i="20"/>
  <c r="C898" i="20"/>
  <c r="C897" i="20"/>
  <c r="C896" i="20"/>
  <c r="C895" i="20"/>
  <c r="C894" i="20"/>
  <c r="C893" i="20"/>
  <c r="C892" i="20"/>
  <c r="C891" i="20"/>
  <c r="C890" i="20"/>
  <c r="C889" i="20"/>
  <c r="C888" i="20"/>
  <c r="C887" i="20"/>
  <c r="C886" i="20"/>
  <c r="C885" i="20"/>
  <c r="C884" i="20"/>
  <c r="C883" i="20"/>
  <c r="C882" i="20"/>
  <c r="C881" i="20"/>
  <c r="C880" i="20"/>
  <c r="C879" i="20"/>
  <c r="C878" i="20"/>
  <c r="C877" i="20"/>
  <c r="C876" i="20"/>
  <c r="C875" i="20"/>
  <c r="C874" i="20"/>
  <c r="C873" i="20"/>
  <c r="C872" i="20"/>
  <c r="C871" i="20"/>
  <c r="C870" i="20"/>
  <c r="C869" i="20"/>
  <c r="C868" i="20"/>
  <c r="C867" i="20"/>
  <c r="C866" i="20"/>
  <c r="C865" i="20"/>
  <c r="C864" i="20"/>
  <c r="C863" i="20"/>
  <c r="C862" i="20"/>
  <c r="C861" i="20"/>
  <c r="C860" i="20"/>
  <c r="C859" i="20"/>
  <c r="C858" i="20"/>
  <c r="C857" i="20"/>
  <c r="C856" i="20"/>
  <c r="C855" i="20"/>
  <c r="C854" i="20"/>
  <c r="C853" i="20"/>
  <c r="C852" i="20"/>
  <c r="C851" i="20"/>
  <c r="C850" i="20"/>
  <c r="C849" i="20"/>
  <c r="C848" i="20"/>
  <c r="C847" i="20"/>
  <c r="C846" i="20"/>
  <c r="C845" i="20"/>
  <c r="C844" i="20"/>
  <c r="C843" i="20"/>
  <c r="C842" i="20"/>
  <c r="C841" i="20"/>
  <c r="C840" i="20"/>
  <c r="C839" i="20"/>
  <c r="C838" i="20"/>
  <c r="C837" i="20"/>
  <c r="C836" i="20"/>
  <c r="C835" i="20"/>
  <c r="C834" i="20"/>
  <c r="C833" i="20"/>
  <c r="C832" i="20"/>
  <c r="C831" i="20"/>
  <c r="C830" i="20"/>
  <c r="C829" i="20"/>
  <c r="C828" i="20"/>
  <c r="C827" i="20"/>
  <c r="C826" i="20"/>
  <c r="C825" i="20"/>
  <c r="C824" i="20"/>
  <c r="C823" i="20"/>
  <c r="C822" i="20"/>
  <c r="C821" i="20"/>
  <c r="C820" i="20"/>
  <c r="C819" i="20"/>
  <c r="C818" i="20"/>
  <c r="C817" i="20"/>
  <c r="C816" i="20"/>
  <c r="C815" i="20"/>
  <c r="C814" i="20"/>
  <c r="C813" i="20"/>
  <c r="C812" i="20"/>
  <c r="C811" i="20"/>
  <c r="C810" i="20"/>
  <c r="C809" i="20"/>
  <c r="C808" i="20"/>
  <c r="C807" i="20"/>
  <c r="C806" i="20"/>
  <c r="C805" i="20"/>
  <c r="C804" i="20"/>
  <c r="C803" i="20"/>
  <c r="C802" i="20"/>
  <c r="C801" i="20"/>
  <c r="C800" i="20"/>
  <c r="C799" i="20"/>
  <c r="C798" i="20"/>
  <c r="C797" i="20"/>
  <c r="C796" i="20"/>
  <c r="C795" i="20"/>
  <c r="C794" i="20"/>
  <c r="C793" i="20"/>
  <c r="C792" i="20"/>
  <c r="C791" i="20"/>
  <c r="C790" i="20"/>
  <c r="C789" i="20"/>
  <c r="C788" i="20"/>
  <c r="C787" i="20"/>
  <c r="C786" i="20"/>
  <c r="C785" i="20"/>
  <c r="C784" i="20"/>
  <c r="C783" i="20"/>
  <c r="C782" i="20"/>
  <c r="C781" i="20"/>
  <c r="C780" i="20"/>
  <c r="C779" i="20"/>
  <c r="C778" i="20"/>
  <c r="C777" i="20"/>
  <c r="C776" i="20"/>
  <c r="C775" i="20"/>
  <c r="C774" i="20"/>
  <c r="C773" i="20"/>
  <c r="C772" i="20"/>
  <c r="C771" i="20"/>
  <c r="C770" i="20"/>
  <c r="C769" i="20"/>
  <c r="C768" i="20"/>
  <c r="C767" i="20"/>
  <c r="C766" i="20"/>
  <c r="C765" i="20"/>
  <c r="C764" i="20"/>
  <c r="C763" i="20"/>
  <c r="C762" i="20"/>
  <c r="C761" i="20"/>
  <c r="C760" i="20"/>
  <c r="C759" i="20"/>
  <c r="C758" i="20"/>
  <c r="C757" i="20"/>
  <c r="C756" i="20"/>
  <c r="C755" i="20"/>
  <c r="C754" i="20"/>
  <c r="C753" i="20"/>
  <c r="C752" i="20"/>
  <c r="C751" i="20"/>
  <c r="C750" i="20"/>
  <c r="C749" i="20"/>
  <c r="C748" i="20"/>
  <c r="C747" i="20"/>
  <c r="C746" i="20"/>
  <c r="C745" i="20"/>
  <c r="C744" i="20"/>
  <c r="C743" i="20"/>
  <c r="C742" i="20"/>
  <c r="C741" i="20"/>
  <c r="C740" i="20"/>
  <c r="C739" i="20"/>
  <c r="C738" i="20"/>
  <c r="C737" i="20"/>
  <c r="C736" i="20"/>
  <c r="C735" i="20"/>
  <c r="C734" i="20"/>
  <c r="C733" i="20"/>
  <c r="C732" i="20"/>
  <c r="C731" i="20"/>
  <c r="C730" i="20"/>
  <c r="C729" i="20"/>
  <c r="C728" i="20"/>
  <c r="C727" i="20"/>
  <c r="C726" i="20"/>
  <c r="C725" i="20"/>
  <c r="C724" i="20"/>
  <c r="C723" i="20"/>
  <c r="C722" i="20"/>
  <c r="C721" i="20"/>
  <c r="C720" i="20"/>
  <c r="C719" i="20"/>
  <c r="C718" i="20"/>
  <c r="C717" i="20"/>
  <c r="C716" i="20"/>
  <c r="C715" i="20"/>
  <c r="C714" i="20"/>
  <c r="C713" i="20"/>
  <c r="C712" i="20"/>
  <c r="C711" i="20"/>
  <c r="C710" i="20"/>
  <c r="C709" i="20"/>
  <c r="C708" i="20"/>
  <c r="C707" i="20"/>
  <c r="C706" i="20"/>
  <c r="C705" i="20"/>
  <c r="C704" i="20"/>
  <c r="C703" i="20"/>
  <c r="C702" i="20"/>
  <c r="C701" i="20"/>
  <c r="C700" i="20"/>
  <c r="C699" i="20"/>
  <c r="C698" i="20"/>
  <c r="C697" i="20"/>
  <c r="C696" i="20"/>
  <c r="C695" i="20"/>
  <c r="C694" i="20"/>
  <c r="C693" i="20"/>
  <c r="C692" i="20"/>
  <c r="C691" i="20"/>
  <c r="C690" i="20"/>
  <c r="C689" i="20"/>
  <c r="C688" i="20"/>
  <c r="C687" i="20"/>
  <c r="C686" i="20"/>
  <c r="C685" i="20"/>
  <c r="C684" i="20"/>
  <c r="C683" i="20"/>
  <c r="C682" i="20"/>
  <c r="C681" i="20"/>
  <c r="C680" i="20"/>
  <c r="C679" i="20"/>
  <c r="C678" i="20"/>
  <c r="C677" i="20"/>
  <c r="C676" i="20"/>
  <c r="C675" i="20"/>
  <c r="C674" i="20"/>
  <c r="C673" i="20"/>
  <c r="C672" i="20"/>
  <c r="C671" i="20"/>
  <c r="C670" i="20"/>
  <c r="C669" i="20"/>
  <c r="C668" i="20"/>
  <c r="C667" i="20"/>
  <c r="C666" i="20"/>
  <c r="C665" i="20"/>
  <c r="C664" i="20"/>
  <c r="C663" i="20"/>
  <c r="C662" i="20"/>
  <c r="C661" i="20"/>
  <c r="C660" i="20"/>
  <c r="C659" i="20"/>
  <c r="C658" i="20"/>
  <c r="C657" i="20"/>
  <c r="C656" i="20"/>
  <c r="C655" i="20"/>
  <c r="C654" i="20"/>
  <c r="C653" i="20"/>
  <c r="C652" i="20"/>
  <c r="C651" i="20"/>
  <c r="C650" i="20"/>
  <c r="C649" i="20"/>
  <c r="C648" i="20"/>
  <c r="C647" i="20"/>
  <c r="C646" i="20"/>
  <c r="C645" i="20"/>
  <c r="C644" i="20"/>
  <c r="C643" i="20"/>
  <c r="C642" i="20"/>
  <c r="C641" i="20"/>
  <c r="C640" i="20"/>
  <c r="C639" i="20"/>
  <c r="C638" i="20"/>
  <c r="C637" i="20"/>
  <c r="C636" i="20"/>
  <c r="C635" i="20"/>
  <c r="C634" i="20"/>
  <c r="C633" i="20"/>
  <c r="C632" i="20"/>
  <c r="C631" i="20"/>
  <c r="C630" i="20"/>
  <c r="C629" i="20"/>
  <c r="C628" i="20"/>
  <c r="C627" i="20"/>
  <c r="C626" i="20"/>
  <c r="C625" i="20"/>
  <c r="C624" i="20"/>
  <c r="C623" i="20"/>
  <c r="C622" i="20"/>
  <c r="C621" i="20"/>
  <c r="C620" i="20"/>
  <c r="C619" i="20"/>
  <c r="C618" i="20"/>
  <c r="C617" i="20"/>
  <c r="C616" i="20"/>
  <c r="C615" i="20"/>
  <c r="C614" i="20"/>
  <c r="C613" i="20"/>
  <c r="C612" i="20"/>
  <c r="C611" i="20"/>
  <c r="C610" i="20"/>
  <c r="C609" i="20"/>
  <c r="C608" i="20"/>
  <c r="C607" i="20"/>
  <c r="C606" i="20"/>
  <c r="C605" i="20"/>
  <c r="C604" i="20"/>
  <c r="C603" i="20"/>
  <c r="C602" i="20"/>
  <c r="C601" i="20"/>
  <c r="C600" i="20"/>
  <c r="C599" i="20"/>
  <c r="C598" i="20"/>
  <c r="C597" i="20"/>
  <c r="C596" i="20"/>
  <c r="C595" i="20"/>
  <c r="C594" i="20"/>
  <c r="C593" i="20"/>
  <c r="C592" i="20"/>
  <c r="C591" i="20"/>
  <c r="C590" i="20"/>
  <c r="C589" i="20"/>
  <c r="C588" i="20"/>
  <c r="C587" i="20"/>
  <c r="C586" i="20"/>
  <c r="C585" i="20"/>
  <c r="C584" i="20"/>
  <c r="C583" i="20"/>
  <c r="C582" i="20"/>
  <c r="C581" i="20"/>
  <c r="C580" i="20"/>
  <c r="C579" i="20"/>
  <c r="C578" i="20"/>
  <c r="C577" i="20"/>
  <c r="C576" i="20"/>
  <c r="C575" i="20"/>
  <c r="C574" i="20"/>
  <c r="C573" i="20"/>
  <c r="C572" i="20"/>
  <c r="C571" i="20"/>
  <c r="C570" i="20"/>
  <c r="C569" i="20"/>
  <c r="C568" i="20"/>
  <c r="C567" i="20"/>
  <c r="C566" i="20"/>
  <c r="C565" i="20"/>
  <c r="C564" i="20"/>
  <c r="C563" i="20"/>
  <c r="C562" i="20"/>
  <c r="C561" i="20"/>
  <c r="C560" i="20"/>
  <c r="C559" i="20"/>
  <c r="C558" i="20"/>
  <c r="C557" i="20"/>
  <c r="C556" i="20"/>
  <c r="C555" i="20"/>
  <c r="C554" i="20"/>
  <c r="C553" i="20"/>
  <c r="C552" i="20"/>
  <c r="C551" i="20"/>
  <c r="C550" i="20"/>
  <c r="C549" i="20"/>
  <c r="C548" i="20"/>
  <c r="C547" i="20"/>
  <c r="C546" i="20"/>
  <c r="C545" i="20"/>
  <c r="C544" i="20"/>
  <c r="C543" i="20"/>
  <c r="C542" i="20"/>
  <c r="C541" i="20"/>
  <c r="C540" i="20"/>
  <c r="C539" i="20"/>
  <c r="C538" i="20"/>
  <c r="C537" i="20"/>
  <c r="C536" i="20"/>
  <c r="C535" i="20"/>
  <c r="C534" i="20"/>
  <c r="C533" i="20"/>
  <c r="C532" i="20"/>
  <c r="C531" i="20"/>
  <c r="C530" i="20"/>
  <c r="C529" i="20"/>
  <c r="C528" i="20"/>
  <c r="C527" i="20"/>
  <c r="C526" i="20"/>
  <c r="C525" i="20"/>
  <c r="C524" i="20"/>
  <c r="C523" i="20"/>
  <c r="C522" i="20"/>
  <c r="C521" i="20"/>
  <c r="C520" i="20"/>
  <c r="C519" i="20"/>
  <c r="C518" i="20"/>
  <c r="C517" i="20"/>
  <c r="C516" i="20"/>
  <c r="C515" i="20"/>
  <c r="C514" i="20"/>
  <c r="C513" i="20"/>
  <c r="C512" i="20"/>
  <c r="C511" i="20"/>
  <c r="C510" i="20"/>
  <c r="C509" i="20"/>
  <c r="C508" i="20"/>
  <c r="C507" i="20"/>
  <c r="C506" i="20"/>
  <c r="C505" i="20"/>
  <c r="C504" i="20"/>
  <c r="C503" i="20"/>
  <c r="C502" i="20"/>
  <c r="C501" i="20"/>
  <c r="C500" i="20"/>
  <c r="C499" i="20"/>
  <c r="C498" i="20"/>
  <c r="C497" i="20"/>
  <c r="C496" i="20"/>
  <c r="C495" i="20"/>
  <c r="C494" i="20"/>
  <c r="C493" i="20"/>
  <c r="C492" i="20"/>
  <c r="C491" i="20"/>
  <c r="C490" i="20"/>
  <c r="C489" i="20"/>
  <c r="C488" i="20"/>
  <c r="C487" i="20"/>
  <c r="C486" i="20"/>
  <c r="C485" i="20"/>
  <c r="C484" i="20"/>
  <c r="C483" i="20"/>
  <c r="C482" i="20"/>
  <c r="C481" i="20"/>
  <c r="C480" i="20"/>
  <c r="C479" i="20"/>
  <c r="C478" i="20"/>
  <c r="C477" i="20"/>
  <c r="C476" i="20"/>
  <c r="C475" i="20"/>
  <c r="C474" i="20"/>
  <c r="C473" i="20"/>
  <c r="C472" i="20"/>
  <c r="C471" i="20"/>
  <c r="C470" i="20"/>
  <c r="C469" i="20"/>
  <c r="C468" i="20"/>
  <c r="C467" i="20"/>
  <c r="C466" i="20"/>
  <c r="C465" i="20"/>
  <c r="C464" i="20"/>
  <c r="C463" i="20"/>
  <c r="C462" i="20"/>
  <c r="C461" i="20"/>
  <c r="C460" i="20"/>
  <c r="C459" i="20"/>
  <c r="C458" i="20"/>
  <c r="C457" i="20"/>
  <c r="C456" i="20"/>
  <c r="C455" i="20"/>
  <c r="C454" i="20"/>
  <c r="C453" i="20"/>
  <c r="C452" i="20"/>
  <c r="C451" i="20"/>
  <c r="C450" i="20"/>
  <c r="C449" i="20"/>
  <c r="C448" i="20"/>
  <c r="C447" i="20"/>
  <c r="C446" i="20"/>
  <c r="C445" i="20"/>
  <c r="C444" i="20"/>
  <c r="C443" i="20"/>
  <c r="C442" i="20"/>
  <c r="C441" i="20"/>
  <c r="C440" i="20"/>
  <c r="C439" i="20"/>
  <c r="C438" i="20"/>
  <c r="C437" i="20"/>
  <c r="C436" i="20"/>
  <c r="C435" i="20"/>
  <c r="C434" i="20"/>
  <c r="C433" i="20"/>
  <c r="C432" i="20"/>
  <c r="C431" i="20"/>
  <c r="C430" i="20"/>
  <c r="C429" i="20"/>
  <c r="C428" i="20"/>
  <c r="C427" i="20"/>
  <c r="C426" i="20"/>
  <c r="C425" i="20"/>
  <c r="C424" i="20"/>
  <c r="C423" i="20"/>
  <c r="C422" i="20"/>
  <c r="C421" i="20"/>
  <c r="C420" i="20"/>
  <c r="C419" i="20"/>
  <c r="C418" i="20"/>
  <c r="C417" i="20"/>
  <c r="C416" i="20"/>
  <c r="C415" i="20"/>
  <c r="C414" i="20"/>
  <c r="C413" i="20"/>
  <c r="C412" i="20"/>
  <c r="C411" i="20"/>
  <c r="C410" i="20"/>
  <c r="C409" i="20"/>
  <c r="C408" i="20"/>
  <c r="C407" i="20"/>
  <c r="C406" i="20"/>
  <c r="C405" i="20"/>
  <c r="C404" i="20"/>
  <c r="C403" i="20"/>
  <c r="C402" i="20"/>
  <c r="C401" i="20"/>
  <c r="C400" i="20"/>
  <c r="C399" i="20"/>
  <c r="C398" i="20"/>
  <c r="C397" i="20"/>
  <c r="C396" i="20"/>
  <c r="C395" i="20"/>
  <c r="C394" i="20"/>
  <c r="C393" i="20"/>
  <c r="C392" i="20"/>
  <c r="C391" i="20"/>
  <c r="C390" i="20"/>
  <c r="C389" i="20"/>
  <c r="C388" i="20"/>
  <c r="C387" i="20"/>
  <c r="C386" i="20"/>
  <c r="C385" i="20"/>
  <c r="C384" i="20"/>
  <c r="C383" i="20"/>
  <c r="C382" i="20"/>
  <c r="C381" i="20"/>
  <c r="C380" i="20"/>
  <c r="C379" i="20"/>
  <c r="C378" i="20"/>
  <c r="C377" i="20"/>
  <c r="C376" i="20"/>
  <c r="C375" i="20"/>
  <c r="C374" i="20"/>
  <c r="C373" i="20"/>
  <c r="C372" i="20"/>
  <c r="C371" i="20"/>
  <c r="C370" i="20"/>
  <c r="C369" i="20"/>
  <c r="C368" i="20"/>
  <c r="C367" i="20"/>
  <c r="C366" i="20"/>
  <c r="C365" i="20"/>
  <c r="C364" i="20"/>
  <c r="C363" i="20"/>
  <c r="C362" i="20"/>
  <c r="C361" i="20"/>
  <c r="C360" i="20"/>
  <c r="C359" i="20"/>
  <c r="C358" i="20"/>
  <c r="C357" i="20"/>
  <c r="C356" i="20"/>
  <c r="C355" i="20"/>
  <c r="C354" i="20"/>
  <c r="C353" i="20"/>
  <c r="C352" i="20"/>
  <c r="C351" i="20"/>
  <c r="C350" i="20"/>
  <c r="C349" i="20"/>
  <c r="C348" i="20"/>
  <c r="C347" i="20"/>
  <c r="C346" i="20"/>
  <c r="C345" i="20"/>
  <c r="C344" i="20"/>
  <c r="C343" i="20"/>
  <c r="C342" i="20"/>
  <c r="C341" i="20"/>
  <c r="C340" i="20"/>
  <c r="C339" i="20"/>
  <c r="C338" i="20"/>
  <c r="C337" i="20"/>
  <c r="C336" i="20"/>
  <c r="C335" i="20"/>
  <c r="C334" i="20"/>
  <c r="C333" i="20"/>
  <c r="C332" i="20"/>
  <c r="C331" i="20"/>
  <c r="C330" i="20"/>
  <c r="C329" i="20"/>
  <c r="C328" i="20"/>
  <c r="C327" i="20"/>
  <c r="C326" i="20"/>
  <c r="C325" i="20"/>
  <c r="C324" i="20"/>
  <c r="C323" i="20"/>
  <c r="C322" i="20"/>
  <c r="C321" i="20"/>
  <c r="C320" i="20"/>
  <c r="C319" i="20"/>
  <c r="C318" i="20"/>
  <c r="C317" i="20"/>
  <c r="C316" i="20"/>
  <c r="C315" i="20"/>
  <c r="C314" i="20"/>
  <c r="C313" i="20"/>
  <c r="C312" i="20"/>
  <c r="C311" i="20"/>
  <c r="C310" i="20"/>
  <c r="C309" i="20"/>
  <c r="C308" i="20"/>
  <c r="C307" i="20"/>
  <c r="C306" i="20"/>
  <c r="C305" i="20"/>
  <c r="C304" i="20"/>
  <c r="C303" i="20"/>
  <c r="C302" i="20"/>
  <c r="C301" i="20"/>
  <c r="C300" i="20"/>
  <c r="C299" i="20"/>
  <c r="C298" i="20"/>
  <c r="C297" i="20"/>
  <c r="C296" i="20"/>
  <c r="C295" i="20"/>
  <c r="C294" i="20"/>
  <c r="C293" i="20"/>
  <c r="C292" i="20"/>
  <c r="C291" i="20"/>
  <c r="C290" i="20"/>
  <c r="C289" i="20"/>
  <c r="C288" i="20"/>
  <c r="C287" i="20"/>
  <c r="C286" i="20"/>
  <c r="C285" i="20"/>
  <c r="C284" i="20"/>
  <c r="C283" i="20"/>
  <c r="C282" i="20"/>
  <c r="C281" i="20"/>
  <c r="C280" i="20"/>
  <c r="C279" i="20"/>
  <c r="C278" i="20"/>
  <c r="C277" i="20"/>
  <c r="C276" i="20"/>
  <c r="C275" i="20"/>
  <c r="C274" i="20"/>
  <c r="C273" i="20"/>
  <c r="C272" i="20"/>
  <c r="C271" i="20"/>
  <c r="C270" i="20"/>
  <c r="C269" i="20"/>
  <c r="C268" i="20"/>
  <c r="C267" i="20"/>
  <c r="C266" i="20"/>
  <c r="C265" i="20"/>
  <c r="C264" i="20"/>
  <c r="C263" i="20"/>
  <c r="C262" i="20"/>
  <c r="C261" i="20"/>
  <c r="C260" i="20"/>
  <c r="C259" i="20"/>
  <c r="C258" i="20"/>
  <c r="C257" i="20"/>
  <c r="C256" i="20"/>
  <c r="C255" i="20"/>
  <c r="C254" i="20"/>
  <c r="C253" i="20"/>
  <c r="C252" i="20"/>
  <c r="C251" i="20"/>
  <c r="C250" i="20"/>
  <c r="C249" i="20"/>
  <c r="C248" i="20"/>
  <c r="C247" i="20"/>
  <c r="C246" i="20"/>
  <c r="C245" i="20"/>
  <c r="C244" i="20"/>
  <c r="C243" i="20"/>
  <c r="C242" i="20"/>
  <c r="C241" i="20"/>
  <c r="C240" i="20"/>
  <c r="C239" i="20"/>
  <c r="C238" i="20"/>
  <c r="C237" i="20"/>
  <c r="C236" i="20"/>
  <c r="C235" i="20"/>
  <c r="C234" i="20"/>
  <c r="C233" i="20"/>
  <c r="C232" i="20"/>
  <c r="C231" i="20"/>
  <c r="C230" i="20"/>
  <c r="C229" i="20"/>
  <c r="C228" i="20"/>
  <c r="C227" i="20"/>
  <c r="C226" i="20"/>
  <c r="C225" i="20"/>
  <c r="C224" i="20"/>
  <c r="C223" i="20"/>
  <c r="C222" i="20"/>
  <c r="C221" i="20"/>
  <c r="C220" i="20"/>
  <c r="C219" i="20"/>
  <c r="C218" i="20"/>
  <c r="C217" i="20"/>
  <c r="C216" i="20"/>
  <c r="C215" i="20"/>
  <c r="C214" i="20"/>
  <c r="C213" i="20"/>
  <c r="C212" i="20"/>
  <c r="C211" i="20"/>
  <c r="C210" i="20"/>
  <c r="C209" i="20"/>
  <c r="C208" i="20"/>
  <c r="C207" i="20"/>
  <c r="C206" i="20"/>
  <c r="C205" i="20"/>
  <c r="C204" i="20"/>
  <c r="C203" i="20"/>
  <c r="C202" i="20"/>
  <c r="C201" i="20"/>
  <c r="C200" i="20"/>
  <c r="C199" i="20"/>
  <c r="C198" i="20"/>
  <c r="C197" i="20"/>
  <c r="C196" i="20"/>
  <c r="C195" i="20"/>
  <c r="C194" i="20"/>
  <c r="C193" i="20"/>
  <c r="C192" i="20"/>
  <c r="C191" i="20"/>
  <c r="C190" i="20"/>
  <c r="C189" i="20"/>
  <c r="C188" i="20"/>
  <c r="C187" i="20"/>
  <c r="C186" i="20"/>
  <c r="C185" i="20"/>
  <c r="C184" i="20"/>
  <c r="C183" i="20"/>
  <c r="C182" i="20"/>
  <c r="C181" i="20"/>
  <c r="C180" i="20"/>
  <c r="C179" i="20"/>
  <c r="C178" i="20"/>
  <c r="C177" i="20"/>
  <c r="C176" i="20"/>
  <c r="C175" i="20"/>
  <c r="C174" i="20"/>
  <c r="C173" i="20"/>
  <c r="C172" i="20"/>
  <c r="C171" i="20"/>
  <c r="C170" i="20"/>
  <c r="C169" i="20"/>
  <c r="C168" i="20"/>
  <c r="C167" i="20"/>
  <c r="C166" i="20"/>
  <c r="C165" i="20"/>
  <c r="C164" i="20"/>
  <c r="C163" i="20"/>
  <c r="C162" i="20"/>
  <c r="C161" i="20"/>
  <c r="C160" i="20"/>
  <c r="C159" i="20"/>
  <c r="C158" i="20"/>
  <c r="C157" i="20"/>
  <c r="C156" i="20"/>
  <c r="C155" i="20"/>
  <c r="C154" i="20"/>
  <c r="C153" i="20"/>
  <c r="C152" i="20"/>
  <c r="C151" i="20"/>
  <c r="C150" i="20"/>
  <c r="C149" i="20"/>
  <c r="C148" i="20"/>
  <c r="C147" i="20"/>
  <c r="C146" i="20"/>
  <c r="C145" i="20"/>
  <c r="C144" i="20"/>
  <c r="C143" i="20"/>
  <c r="C142" i="20"/>
  <c r="C141" i="20"/>
  <c r="C140" i="20"/>
  <c r="C139" i="20"/>
  <c r="C138" i="20"/>
  <c r="C137" i="20"/>
  <c r="C136" i="20"/>
  <c r="C135" i="20"/>
  <c r="C134" i="20"/>
  <c r="C133" i="20"/>
  <c r="C132" i="20"/>
  <c r="C131" i="20"/>
  <c r="C130" i="20"/>
  <c r="C129" i="20"/>
  <c r="C128" i="20"/>
  <c r="C127" i="20"/>
  <c r="C126" i="20"/>
  <c r="C125" i="20"/>
  <c r="C124" i="20"/>
  <c r="C123" i="20"/>
  <c r="C122" i="20"/>
  <c r="C121" i="20"/>
  <c r="C120" i="20"/>
  <c r="C119" i="20"/>
  <c r="C118" i="20"/>
  <c r="C117" i="20"/>
  <c r="C116" i="20"/>
  <c r="C115" i="20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C50" i="20"/>
  <c r="C49" i="20"/>
  <c r="C48" i="20"/>
  <c r="C47" i="20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K19" i="20"/>
  <c r="C19" i="20"/>
  <c r="K18" i="20"/>
  <c r="C18" i="20"/>
  <c r="K17" i="20"/>
  <c r="C17" i="20"/>
  <c r="C16" i="20"/>
  <c r="C15" i="20"/>
  <c r="C14" i="20"/>
  <c r="C13" i="20"/>
  <c r="C12" i="20"/>
  <c r="C11" i="20"/>
  <c r="C10" i="20"/>
  <c r="C9" i="20"/>
  <c r="K8" i="20"/>
  <c r="J8" i="20"/>
  <c r="C8" i="20"/>
  <c r="C7" i="20"/>
  <c r="C6" i="20"/>
  <c r="K5" i="20"/>
  <c r="J5" i="20"/>
  <c r="C5" i="20"/>
  <c r="M4" i="20"/>
  <c r="R23" i="7"/>
  <c r="Q23" i="7"/>
  <c r="P23" i="7"/>
  <c r="O23" i="7"/>
  <c r="R22" i="7"/>
  <c r="Q22" i="7"/>
  <c r="P22" i="7"/>
  <c r="O22" i="7"/>
  <c r="R21" i="7"/>
  <c r="Q21" i="7"/>
  <c r="P21" i="7"/>
  <c r="O21" i="7"/>
  <c r="R20" i="7"/>
  <c r="Q20" i="7"/>
  <c r="P20" i="7"/>
  <c r="O20" i="7"/>
  <c r="R19" i="7"/>
  <c r="Q19" i="7"/>
  <c r="P19" i="7"/>
  <c r="O19" i="7"/>
  <c r="R18" i="7"/>
  <c r="Q18" i="7"/>
  <c r="P18" i="7"/>
  <c r="O18" i="7"/>
  <c r="R17" i="7"/>
  <c r="Q17" i="7"/>
  <c r="P17" i="7"/>
  <c r="O17" i="7"/>
  <c r="R16" i="7"/>
  <c r="Q16" i="7"/>
  <c r="P16" i="7"/>
  <c r="O16" i="7"/>
  <c r="R15" i="7"/>
  <c r="Q15" i="7"/>
  <c r="P15" i="7"/>
  <c r="O15" i="7"/>
  <c r="R14" i="7"/>
  <c r="Q14" i="7"/>
  <c r="P14" i="7"/>
  <c r="O14" i="7"/>
  <c r="M40" i="18"/>
  <c r="N40" i="18"/>
  <c r="O40" i="18"/>
  <c r="P40" i="18"/>
  <c r="Q40" i="18"/>
  <c r="M39" i="18"/>
  <c r="N39" i="18"/>
  <c r="O39" i="18"/>
  <c r="P39" i="18"/>
  <c r="Q39" i="18"/>
  <c r="M38" i="18"/>
  <c r="N38" i="18"/>
  <c r="O38" i="18"/>
  <c r="P38" i="18"/>
  <c r="Q38" i="18"/>
  <c r="M37" i="18"/>
  <c r="N37" i="18"/>
  <c r="O37" i="18"/>
  <c r="P37" i="18"/>
  <c r="Q37" i="18"/>
  <c r="M36" i="18"/>
  <c r="N36" i="18"/>
  <c r="O36" i="18"/>
  <c r="P36" i="18"/>
  <c r="Q36" i="18"/>
  <c r="L36" i="18"/>
  <c r="L37" i="18"/>
  <c r="L38" i="18"/>
  <c r="L39" i="18"/>
  <c r="L40" i="18"/>
  <c r="M35" i="18"/>
  <c r="N35" i="18"/>
  <c r="O35" i="18"/>
  <c r="P35" i="18"/>
  <c r="Q35" i="18"/>
  <c r="L35" i="18"/>
  <c r="L17" i="18"/>
  <c r="M17" i="18"/>
  <c r="N17" i="18"/>
  <c r="O17" i="18"/>
  <c r="P17" i="18"/>
  <c r="Q17" i="18"/>
  <c r="L18" i="18"/>
  <c r="M18" i="18"/>
  <c r="N18" i="18"/>
  <c r="O18" i="18"/>
  <c r="P18" i="18"/>
  <c r="Q18" i="18"/>
  <c r="L19" i="18"/>
  <c r="M19" i="18"/>
  <c r="N19" i="18"/>
  <c r="O19" i="18"/>
  <c r="P19" i="18"/>
  <c r="Q19" i="18"/>
  <c r="L20" i="18"/>
  <c r="M20" i="18"/>
  <c r="N20" i="18"/>
  <c r="O20" i="18"/>
  <c r="P20" i="18"/>
  <c r="Q20" i="18"/>
  <c r="L21" i="18"/>
  <c r="M21" i="18"/>
  <c r="N21" i="18"/>
  <c r="O21" i="18"/>
  <c r="P21" i="18"/>
  <c r="Q21" i="18"/>
  <c r="M16" i="18"/>
  <c r="N16" i="18"/>
  <c r="O16" i="18"/>
  <c r="P16" i="18"/>
  <c r="Q16" i="18"/>
  <c r="L16" i="18"/>
  <c r="L8" i="18"/>
  <c r="M8" i="18"/>
  <c r="N8" i="18"/>
  <c r="O8" i="18"/>
  <c r="P8" i="18"/>
  <c r="L9" i="18"/>
  <c r="M9" i="18"/>
  <c r="N9" i="18"/>
  <c r="O9" i="18"/>
  <c r="P9" i="18"/>
  <c r="L10" i="18"/>
  <c r="M10" i="18"/>
  <c r="N10" i="18"/>
  <c r="O10" i="18"/>
  <c r="P10" i="18"/>
  <c r="L11" i="18"/>
  <c r="M11" i="18"/>
  <c r="N11" i="18"/>
  <c r="O11" i="18"/>
  <c r="P11" i="18"/>
  <c r="L12" i="18"/>
  <c r="M12" i="18"/>
  <c r="N12" i="18"/>
  <c r="O12" i="18"/>
  <c r="P12" i="18"/>
  <c r="M7" i="18"/>
  <c r="N7" i="18"/>
  <c r="O7" i="18"/>
  <c r="P7" i="18"/>
  <c r="L7" i="18"/>
  <c r="AH14" i="12"/>
  <c r="Q20" i="21" l="1"/>
  <c r="P20" i="21"/>
  <c r="Q36" i="21"/>
  <c r="P36" i="21"/>
  <c r="Q52" i="21"/>
  <c r="P52" i="21"/>
  <c r="M11" i="20"/>
  <c r="M9" i="20"/>
  <c r="M7" i="20"/>
  <c r="H5" i="20"/>
  <c r="G5" i="20"/>
  <c r="F5" i="20"/>
  <c r="E5" i="20"/>
  <c r="D5" i="20"/>
  <c r="J14" i="20"/>
  <c r="J13" i="20"/>
  <c r="J12" i="20"/>
  <c r="J11" i="20"/>
  <c r="H6" i="20"/>
  <c r="G6" i="20"/>
  <c r="F6" i="20"/>
  <c r="E6" i="20"/>
  <c r="D6" i="20"/>
  <c r="H7" i="20"/>
  <c r="G7" i="20"/>
  <c r="F7" i="20"/>
  <c r="E7" i="20"/>
  <c r="D7" i="20"/>
  <c r="H8" i="20"/>
  <c r="G8" i="20"/>
  <c r="F8" i="20"/>
  <c r="E8" i="20"/>
  <c r="D8" i="20"/>
  <c r="M17" i="20"/>
  <c r="H9" i="20"/>
  <c r="G9" i="20"/>
  <c r="F9" i="20"/>
  <c r="E9" i="20"/>
  <c r="D9" i="20"/>
  <c r="H10" i="20"/>
  <c r="G10" i="20"/>
  <c r="F10" i="20"/>
  <c r="E10" i="20"/>
  <c r="D10" i="20"/>
  <c r="H11" i="20"/>
  <c r="G11" i="20"/>
  <c r="F11" i="20"/>
  <c r="E11" i="20"/>
  <c r="D11" i="20"/>
  <c r="H12" i="20"/>
  <c r="G12" i="20"/>
  <c r="F12" i="20"/>
  <c r="E12" i="20"/>
  <c r="D12" i="20"/>
  <c r="H13" i="20"/>
  <c r="G13" i="20"/>
  <c r="F13" i="20"/>
  <c r="E13" i="20"/>
  <c r="D13" i="20"/>
  <c r="H14" i="20"/>
  <c r="G14" i="20"/>
  <c r="F14" i="20"/>
  <c r="E14" i="20"/>
  <c r="D14" i="20"/>
  <c r="H15" i="20"/>
  <c r="G15" i="20"/>
  <c r="F15" i="20"/>
  <c r="E15" i="20"/>
  <c r="D15" i="20"/>
  <c r="H16" i="20"/>
  <c r="G16" i="20"/>
  <c r="F16" i="20"/>
  <c r="E16" i="20"/>
  <c r="D16" i="20"/>
  <c r="H17" i="20"/>
  <c r="G17" i="20"/>
  <c r="F17" i="20"/>
  <c r="E17" i="20"/>
  <c r="D17" i="20"/>
  <c r="H18" i="20"/>
  <c r="G18" i="20"/>
  <c r="F18" i="20"/>
  <c r="E18" i="20"/>
  <c r="D18" i="20"/>
  <c r="H19" i="20"/>
  <c r="G19" i="20"/>
  <c r="F19" i="20"/>
  <c r="E19" i="20"/>
  <c r="D19" i="20"/>
  <c r="H20" i="20"/>
  <c r="G20" i="20"/>
  <c r="F20" i="20"/>
  <c r="E20" i="20"/>
  <c r="D20" i="20"/>
  <c r="H21" i="20"/>
  <c r="G21" i="20"/>
  <c r="F21" i="20"/>
  <c r="E21" i="20"/>
  <c r="D21" i="20"/>
  <c r="H22" i="20"/>
  <c r="G22" i="20"/>
  <c r="F22" i="20"/>
  <c r="E22" i="20"/>
  <c r="D22" i="20"/>
  <c r="H23" i="20"/>
  <c r="G23" i="20"/>
  <c r="F23" i="20"/>
  <c r="E23" i="20"/>
  <c r="D23" i="20"/>
  <c r="H24" i="20"/>
  <c r="G24" i="20"/>
  <c r="F24" i="20"/>
  <c r="E24" i="20"/>
  <c r="D24" i="20"/>
  <c r="H25" i="20"/>
  <c r="G25" i="20"/>
  <c r="F25" i="20"/>
  <c r="E25" i="20"/>
  <c r="D25" i="20"/>
  <c r="H26" i="20"/>
  <c r="G26" i="20"/>
  <c r="F26" i="20"/>
  <c r="E26" i="20"/>
  <c r="D26" i="20"/>
  <c r="H27" i="20"/>
  <c r="G27" i="20"/>
  <c r="F27" i="20"/>
  <c r="E27" i="20"/>
  <c r="D27" i="20"/>
  <c r="H28" i="20"/>
  <c r="G28" i="20"/>
  <c r="F28" i="20"/>
  <c r="E28" i="20"/>
  <c r="D28" i="20"/>
  <c r="H29" i="20"/>
  <c r="G29" i="20"/>
  <c r="F29" i="20"/>
  <c r="E29" i="20"/>
  <c r="D29" i="20"/>
  <c r="H30" i="20"/>
  <c r="G30" i="20"/>
  <c r="F30" i="20"/>
  <c r="E30" i="20"/>
  <c r="D30" i="20"/>
  <c r="H31" i="20"/>
  <c r="G31" i="20"/>
  <c r="F31" i="20"/>
  <c r="E31" i="20"/>
  <c r="D31" i="20"/>
  <c r="H32" i="20"/>
  <c r="G32" i="20"/>
  <c r="F32" i="20"/>
  <c r="E32" i="20"/>
  <c r="D32" i="20"/>
  <c r="H33" i="20"/>
  <c r="G33" i="20"/>
  <c r="F33" i="20"/>
  <c r="E33" i="20"/>
  <c r="D33" i="20"/>
  <c r="H34" i="20"/>
  <c r="G34" i="20"/>
  <c r="F34" i="20"/>
  <c r="E34" i="20"/>
  <c r="D34" i="20"/>
  <c r="H35" i="20"/>
  <c r="G35" i="20"/>
  <c r="F35" i="20"/>
  <c r="E35" i="20"/>
  <c r="D35" i="20"/>
  <c r="H36" i="20"/>
  <c r="G36" i="20"/>
  <c r="F36" i="20"/>
  <c r="E36" i="20"/>
  <c r="D36" i="20"/>
  <c r="H37" i="20"/>
  <c r="G37" i="20"/>
  <c r="F37" i="20"/>
  <c r="E37" i="20"/>
  <c r="D37" i="20"/>
  <c r="H38" i="20"/>
  <c r="G38" i="20"/>
  <c r="F38" i="20"/>
  <c r="E38" i="20"/>
  <c r="D38" i="20"/>
  <c r="H39" i="20"/>
  <c r="G39" i="20"/>
  <c r="F39" i="20"/>
  <c r="E39" i="20"/>
  <c r="D39" i="20"/>
  <c r="H40" i="20"/>
  <c r="G40" i="20"/>
  <c r="F40" i="20"/>
  <c r="E40" i="20"/>
  <c r="D40" i="20"/>
  <c r="H41" i="20"/>
  <c r="G41" i="20"/>
  <c r="F41" i="20"/>
  <c r="E41" i="20"/>
  <c r="D41" i="20"/>
  <c r="H42" i="20"/>
  <c r="G42" i="20"/>
  <c r="F42" i="20"/>
  <c r="E42" i="20"/>
  <c r="D42" i="20"/>
  <c r="H43" i="20"/>
  <c r="G43" i="20"/>
  <c r="F43" i="20"/>
  <c r="E43" i="20"/>
  <c r="D43" i="20"/>
  <c r="H44" i="20"/>
  <c r="G44" i="20"/>
  <c r="F44" i="20"/>
  <c r="E44" i="20"/>
  <c r="D44" i="20"/>
  <c r="H45" i="20"/>
  <c r="G45" i="20"/>
  <c r="F45" i="20"/>
  <c r="E45" i="20"/>
  <c r="D45" i="20"/>
  <c r="H46" i="20"/>
  <c r="G46" i="20"/>
  <c r="F46" i="20"/>
  <c r="E46" i="20"/>
  <c r="D46" i="20"/>
  <c r="H47" i="20"/>
  <c r="G47" i="20"/>
  <c r="F47" i="20"/>
  <c r="E47" i="20"/>
  <c r="D47" i="20"/>
  <c r="H48" i="20"/>
  <c r="G48" i="20"/>
  <c r="F48" i="20"/>
  <c r="E48" i="20"/>
  <c r="D48" i="20"/>
  <c r="H49" i="20"/>
  <c r="G49" i="20"/>
  <c r="F49" i="20"/>
  <c r="E49" i="20"/>
  <c r="D49" i="20"/>
  <c r="H50" i="20"/>
  <c r="G50" i="20"/>
  <c r="F50" i="20"/>
  <c r="E50" i="20"/>
  <c r="D50" i="20"/>
  <c r="H51" i="20"/>
  <c r="G51" i="20"/>
  <c r="F51" i="20"/>
  <c r="E51" i="20"/>
  <c r="D51" i="20"/>
  <c r="H52" i="20"/>
  <c r="G52" i="20"/>
  <c r="F52" i="20"/>
  <c r="E52" i="20"/>
  <c r="D52" i="20"/>
  <c r="H53" i="20"/>
  <c r="G53" i="20"/>
  <c r="F53" i="20"/>
  <c r="E53" i="20"/>
  <c r="D53" i="20"/>
  <c r="H54" i="20"/>
  <c r="G54" i="20"/>
  <c r="F54" i="20"/>
  <c r="E54" i="20"/>
  <c r="D54" i="20"/>
  <c r="H55" i="20"/>
  <c r="G55" i="20"/>
  <c r="F55" i="20"/>
  <c r="E55" i="20"/>
  <c r="D55" i="20"/>
  <c r="H56" i="20"/>
  <c r="G56" i="20"/>
  <c r="F56" i="20"/>
  <c r="E56" i="20"/>
  <c r="D56" i="20"/>
  <c r="H57" i="20"/>
  <c r="G57" i="20"/>
  <c r="F57" i="20"/>
  <c r="E57" i="20"/>
  <c r="D57" i="20"/>
  <c r="H58" i="20"/>
  <c r="G58" i="20"/>
  <c r="F58" i="20"/>
  <c r="E58" i="20"/>
  <c r="D58" i="20"/>
  <c r="H59" i="20"/>
  <c r="G59" i="20"/>
  <c r="F59" i="20"/>
  <c r="E59" i="20"/>
  <c r="D59" i="20"/>
  <c r="H60" i="20"/>
  <c r="G60" i="20"/>
  <c r="F60" i="20"/>
  <c r="E60" i="20"/>
  <c r="D60" i="20"/>
  <c r="H61" i="20"/>
  <c r="G61" i="20"/>
  <c r="F61" i="20"/>
  <c r="E61" i="20"/>
  <c r="D61" i="20"/>
  <c r="H62" i="20"/>
  <c r="G62" i="20"/>
  <c r="F62" i="20"/>
  <c r="E62" i="20"/>
  <c r="D62" i="20"/>
  <c r="H63" i="20"/>
  <c r="G63" i="20"/>
  <c r="F63" i="20"/>
  <c r="E63" i="20"/>
  <c r="D63" i="20"/>
  <c r="H64" i="20"/>
  <c r="G64" i="20"/>
  <c r="F64" i="20"/>
  <c r="E64" i="20"/>
  <c r="D64" i="20"/>
  <c r="H65" i="20"/>
  <c r="G65" i="20"/>
  <c r="F65" i="20"/>
  <c r="E65" i="20"/>
  <c r="D65" i="20"/>
  <c r="H66" i="20"/>
  <c r="G66" i="20"/>
  <c r="F66" i="20"/>
  <c r="E66" i="20"/>
  <c r="D66" i="20"/>
  <c r="H67" i="20"/>
  <c r="G67" i="20"/>
  <c r="F67" i="20"/>
  <c r="E67" i="20"/>
  <c r="D67" i="20"/>
  <c r="H68" i="20"/>
  <c r="G68" i="20"/>
  <c r="F68" i="20"/>
  <c r="E68" i="20"/>
  <c r="D68" i="20"/>
  <c r="H69" i="20"/>
  <c r="G69" i="20"/>
  <c r="F69" i="20"/>
  <c r="E69" i="20"/>
  <c r="D69" i="20"/>
  <c r="H70" i="20"/>
  <c r="G70" i="20"/>
  <c r="F70" i="20"/>
  <c r="E70" i="20"/>
  <c r="D70" i="20"/>
  <c r="H71" i="20"/>
  <c r="G71" i="20"/>
  <c r="F71" i="20"/>
  <c r="E71" i="20"/>
  <c r="D71" i="20"/>
  <c r="H72" i="20"/>
  <c r="G72" i="20"/>
  <c r="F72" i="20"/>
  <c r="E72" i="20"/>
  <c r="D72" i="20"/>
  <c r="H73" i="20"/>
  <c r="G73" i="20"/>
  <c r="F73" i="20"/>
  <c r="E73" i="20"/>
  <c r="D73" i="20"/>
  <c r="H74" i="20"/>
  <c r="G74" i="20"/>
  <c r="F74" i="20"/>
  <c r="E74" i="20"/>
  <c r="D74" i="20"/>
  <c r="H75" i="20"/>
  <c r="G75" i="20"/>
  <c r="F75" i="20"/>
  <c r="E75" i="20"/>
  <c r="D75" i="20"/>
  <c r="H76" i="20"/>
  <c r="G76" i="20"/>
  <c r="F76" i="20"/>
  <c r="E76" i="20"/>
  <c r="D76" i="20"/>
  <c r="H77" i="20"/>
  <c r="G77" i="20"/>
  <c r="F77" i="20"/>
  <c r="E77" i="20"/>
  <c r="D77" i="20"/>
  <c r="H78" i="20"/>
  <c r="G78" i="20"/>
  <c r="F78" i="20"/>
  <c r="E78" i="20"/>
  <c r="D78" i="20"/>
  <c r="H79" i="20"/>
  <c r="G79" i="20"/>
  <c r="F79" i="20"/>
  <c r="E79" i="20"/>
  <c r="D79" i="20"/>
  <c r="H80" i="20"/>
  <c r="G80" i="20"/>
  <c r="F80" i="20"/>
  <c r="E80" i="20"/>
  <c r="D80" i="20"/>
  <c r="H81" i="20"/>
  <c r="G81" i="20"/>
  <c r="F81" i="20"/>
  <c r="E81" i="20"/>
  <c r="D81" i="20"/>
  <c r="H82" i="20"/>
  <c r="G82" i="20"/>
  <c r="F82" i="20"/>
  <c r="E82" i="20"/>
  <c r="D82" i="20"/>
  <c r="H83" i="20"/>
  <c r="G83" i="20"/>
  <c r="F83" i="20"/>
  <c r="E83" i="20"/>
  <c r="D83" i="20"/>
  <c r="H84" i="20"/>
  <c r="G84" i="20"/>
  <c r="F84" i="20"/>
  <c r="E84" i="20"/>
  <c r="D84" i="20"/>
  <c r="H85" i="20"/>
  <c r="G85" i="20"/>
  <c r="F85" i="20"/>
  <c r="E85" i="20"/>
  <c r="D85" i="20"/>
  <c r="H86" i="20"/>
  <c r="G86" i="20"/>
  <c r="F86" i="20"/>
  <c r="E86" i="20"/>
  <c r="D86" i="20"/>
  <c r="H87" i="20"/>
  <c r="G87" i="20"/>
  <c r="F87" i="20"/>
  <c r="E87" i="20"/>
  <c r="D87" i="20"/>
  <c r="H88" i="20"/>
  <c r="G88" i="20"/>
  <c r="F88" i="20"/>
  <c r="E88" i="20"/>
  <c r="D88" i="20"/>
  <c r="H89" i="20"/>
  <c r="G89" i="20"/>
  <c r="F89" i="20"/>
  <c r="E89" i="20"/>
  <c r="D89" i="20"/>
  <c r="H90" i="20"/>
  <c r="G90" i="20"/>
  <c r="F90" i="20"/>
  <c r="E90" i="20"/>
  <c r="D90" i="20"/>
  <c r="H91" i="20"/>
  <c r="G91" i="20"/>
  <c r="F91" i="20"/>
  <c r="E91" i="20"/>
  <c r="D91" i="20"/>
  <c r="H92" i="20"/>
  <c r="G92" i="20"/>
  <c r="F92" i="20"/>
  <c r="E92" i="20"/>
  <c r="D92" i="20"/>
  <c r="H93" i="20"/>
  <c r="G93" i="20"/>
  <c r="F93" i="20"/>
  <c r="E93" i="20"/>
  <c r="D93" i="20"/>
  <c r="H94" i="20"/>
  <c r="G94" i="20"/>
  <c r="F94" i="20"/>
  <c r="E94" i="20"/>
  <c r="D94" i="20"/>
  <c r="H95" i="20"/>
  <c r="G95" i="20"/>
  <c r="F95" i="20"/>
  <c r="E95" i="20"/>
  <c r="D95" i="20"/>
  <c r="H96" i="20"/>
  <c r="G96" i="20"/>
  <c r="F96" i="20"/>
  <c r="E96" i="20"/>
  <c r="D96" i="20"/>
  <c r="H97" i="20"/>
  <c r="G97" i="20"/>
  <c r="F97" i="20"/>
  <c r="E97" i="20"/>
  <c r="D97" i="20"/>
  <c r="H98" i="20"/>
  <c r="G98" i="20"/>
  <c r="F98" i="20"/>
  <c r="E98" i="20"/>
  <c r="D98" i="20"/>
  <c r="H99" i="20"/>
  <c r="G99" i="20"/>
  <c r="F99" i="20"/>
  <c r="E99" i="20"/>
  <c r="D99" i="20"/>
  <c r="H100" i="20"/>
  <c r="G100" i="20"/>
  <c r="F100" i="20"/>
  <c r="E100" i="20"/>
  <c r="D100" i="20"/>
  <c r="H101" i="20"/>
  <c r="G101" i="20"/>
  <c r="F101" i="20"/>
  <c r="E101" i="20"/>
  <c r="D101" i="20"/>
  <c r="H102" i="20"/>
  <c r="G102" i="20"/>
  <c r="F102" i="20"/>
  <c r="E102" i="20"/>
  <c r="D102" i="20"/>
  <c r="H103" i="20"/>
  <c r="G103" i="20"/>
  <c r="F103" i="20"/>
  <c r="E103" i="20"/>
  <c r="D103" i="20"/>
  <c r="H104" i="20"/>
  <c r="G104" i="20"/>
  <c r="F104" i="20"/>
  <c r="E104" i="20"/>
  <c r="D104" i="20"/>
  <c r="H105" i="20"/>
  <c r="G105" i="20"/>
  <c r="F105" i="20"/>
  <c r="E105" i="20"/>
  <c r="D105" i="20"/>
  <c r="H106" i="20"/>
  <c r="G106" i="20"/>
  <c r="F106" i="20"/>
  <c r="E106" i="20"/>
  <c r="D106" i="20"/>
  <c r="H107" i="20"/>
  <c r="G107" i="20"/>
  <c r="F107" i="20"/>
  <c r="E107" i="20"/>
  <c r="D107" i="20"/>
  <c r="H108" i="20"/>
  <c r="G108" i="20"/>
  <c r="F108" i="20"/>
  <c r="E108" i="20"/>
  <c r="D108" i="20"/>
  <c r="H109" i="20"/>
  <c r="G109" i="20"/>
  <c r="F109" i="20"/>
  <c r="E109" i="20"/>
  <c r="D109" i="20"/>
  <c r="H110" i="20"/>
  <c r="G110" i="20"/>
  <c r="F110" i="20"/>
  <c r="E110" i="20"/>
  <c r="D110" i="20"/>
  <c r="H111" i="20"/>
  <c r="G111" i="20"/>
  <c r="F111" i="20"/>
  <c r="E111" i="20"/>
  <c r="D111" i="20"/>
  <c r="H112" i="20"/>
  <c r="G112" i="20"/>
  <c r="F112" i="20"/>
  <c r="E112" i="20"/>
  <c r="D112" i="20"/>
  <c r="H113" i="20"/>
  <c r="G113" i="20"/>
  <c r="F113" i="20"/>
  <c r="E113" i="20"/>
  <c r="D113" i="20"/>
  <c r="H114" i="20"/>
  <c r="G114" i="20"/>
  <c r="F114" i="20"/>
  <c r="E114" i="20"/>
  <c r="D114" i="20"/>
  <c r="H115" i="20"/>
  <c r="G115" i="20"/>
  <c r="F115" i="20"/>
  <c r="E115" i="20"/>
  <c r="D115" i="20"/>
  <c r="H116" i="20"/>
  <c r="G116" i="20"/>
  <c r="F116" i="20"/>
  <c r="E116" i="20"/>
  <c r="D116" i="20"/>
  <c r="H117" i="20"/>
  <c r="G117" i="20"/>
  <c r="F117" i="20"/>
  <c r="E117" i="20"/>
  <c r="D117" i="20"/>
  <c r="H118" i="20"/>
  <c r="G118" i="20"/>
  <c r="F118" i="20"/>
  <c r="E118" i="20"/>
  <c r="D118" i="20"/>
  <c r="H119" i="20"/>
  <c r="G119" i="20"/>
  <c r="F119" i="20"/>
  <c r="E119" i="20"/>
  <c r="D119" i="20"/>
  <c r="H120" i="20"/>
  <c r="G120" i="20"/>
  <c r="F120" i="20"/>
  <c r="E120" i="20"/>
  <c r="D120" i="20"/>
  <c r="H121" i="20"/>
  <c r="G121" i="20"/>
  <c r="F121" i="20"/>
  <c r="E121" i="20"/>
  <c r="D121" i="20"/>
  <c r="H122" i="20"/>
  <c r="G122" i="20"/>
  <c r="F122" i="20"/>
  <c r="E122" i="20"/>
  <c r="D122" i="20"/>
  <c r="H123" i="20"/>
  <c r="G123" i="20"/>
  <c r="F123" i="20"/>
  <c r="E123" i="20"/>
  <c r="D123" i="20"/>
  <c r="H124" i="20"/>
  <c r="G124" i="20"/>
  <c r="F124" i="20"/>
  <c r="E124" i="20"/>
  <c r="D124" i="20"/>
  <c r="H125" i="20"/>
  <c r="G125" i="20"/>
  <c r="F125" i="20"/>
  <c r="E125" i="20"/>
  <c r="D125" i="20"/>
  <c r="H126" i="20"/>
  <c r="G126" i="20"/>
  <c r="F126" i="20"/>
  <c r="E126" i="20"/>
  <c r="D126" i="20"/>
  <c r="H127" i="20"/>
  <c r="G127" i="20"/>
  <c r="F127" i="20"/>
  <c r="E127" i="20"/>
  <c r="D127" i="20"/>
  <c r="H128" i="20"/>
  <c r="G128" i="20"/>
  <c r="F128" i="20"/>
  <c r="E128" i="20"/>
  <c r="D128" i="20"/>
  <c r="H129" i="20"/>
  <c r="G129" i="20"/>
  <c r="F129" i="20"/>
  <c r="E129" i="20"/>
  <c r="D129" i="20"/>
  <c r="H130" i="20"/>
  <c r="G130" i="20"/>
  <c r="F130" i="20"/>
  <c r="E130" i="20"/>
  <c r="D130" i="20"/>
  <c r="H131" i="20"/>
  <c r="G131" i="20"/>
  <c r="F131" i="20"/>
  <c r="E131" i="20"/>
  <c r="D131" i="20"/>
  <c r="H132" i="20"/>
  <c r="G132" i="20"/>
  <c r="F132" i="20"/>
  <c r="E132" i="20"/>
  <c r="D132" i="20"/>
  <c r="H133" i="20"/>
  <c r="G133" i="20"/>
  <c r="F133" i="20"/>
  <c r="E133" i="20"/>
  <c r="D133" i="20"/>
  <c r="H134" i="20"/>
  <c r="G134" i="20"/>
  <c r="F134" i="20"/>
  <c r="E134" i="20"/>
  <c r="D134" i="20"/>
  <c r="H135" i="20"/>
  <c r="G135" i="20"/>
  <c r="F135" i="20"/>
  <c r="E135" i="20"/>
  <c r="D135" i="20"/>
  <c r="H136" i="20"/>
  <c r="G136" i="20"/>
  <c r="F136" i="20"/>
  <c r="E136" i="20"/>
  <c r="D136" i="20"/>
  <c r="H137" i="20"/>
  <c r="G137" i="20"/>
  <c r="F137" i="20"/>
  <c r="E137" i="20"/>
  <c r="D137" i="20"/>
  <c r="H138" i="20"/>
  <c r="G138" i="20"/>
  <c r="F138" i="20"/>
  <c r="E138" i="20"/>
  <c r="D138" i="20"/>
  <c r="H139" i="20"/>
  <c r="G139" i="20"/>
  <c r="F139" i="20"/>
  <c r="E139" i="20"/>
  <c r="D139" i="20"/>
  <c r="H140" i="20"/>
  <c r="G140" i="20"/>
  <c r="F140" i="20"/>
  <c r="E140" i="20"/>
  <c r="D140" i="20"/>
  <c r="H141" i="20"/>
  <c r="G141" i="20"/>
  <c r="F141" i="20"/>
  <c r="E141" i="20"/>
  <c r="D141" i="20"/>
  <c r="H142" i="20"/>
  <c r="G142" i="20"/>
  <c r="F142" i="20"/>
  <c r="E142" i="20"/>
  <c r="D142" i="20"/>
  <c r="H143" i="20"/>
  <c r="G143" i="20"/>
  <c r="F143" i="20"/>
  <c r="E143" i="20"/>
  <c r="D143" i="20"/>
  <c r="H144" i="20"/>
  <c r="G144" i="20"/>
  <c r="F144" i="20"/>
  <c r="E144" i="20"/>
  <c r="D144" i="20"/>
  <c r="H145" i="20"/>
  <c r="G145" i="20"/>
  <c r="F145" i="20"/>
  <c r="E145" i="20"/>
  <c r="D145" i="20"/>
  <c r="H146" i="20"/>
  <c r="G146" i="20"/>
  <c r="F146" i="20"/>
  <c r="E146" i="20"/>
  <c r="D146" i="20"/>
  <c r="H147" i="20"/>
  <c r="G147" i="20"/>
  <c r="F147" i="20"/>
  <c r="E147" i="20"/>
  <c r="D147" i="20"/>
  <c r="H148" i="20"/>
  <c r="G148" i="20"/>
  <c r="F148" i="20"/>
  <c r="E148" i="20"/>
  <c r="D148" i="20"/>
  <c r="H149" i="20"/>
  <c r="G149" i="20"/>
  <c r="F149" i="20"/>
  <c r="E149" i="20"/>
  <c r="D149" i="20"/>
  <c r="H150" i="20"/>
  <c r="G150" i="20"/>
  <c r="F150" i="20"/>
  <c r="E150" i="20"/>
  <c r="D150" i="20"/>
  <c r="H151" i="20"/>
  <c r="G151" i="20"/>
  <c r="F151" i="20"/>
  <c r="E151" i="20"/>
  <c r="D151" i="20"/>
  <c r="H152" i="20"/>
  <c r="G152" i="20"/>
  <c r="F152" i="20"/>
  <c r="E152" i="20"/>
  <c r="D152" i="20"/>
  <c r="H153" i="20"/>
  <c r="G153" i="20"/>
  <c r="F153" i="20"/>
  <c r="E153" i="20"/>
  <c r="D153" i="20"/>
  <c r="H154" i="20"/>
  <c r="G154" i="20"/>
  <c r="F154" i="20"/>
  <c r="E154" i="20"/>
  <c r="D154" i="20"/>
  <c r="H155" i="20"/>
  <c r="G155" i="20"/>
  <c r="F155" i="20"/>
  <c r="E155" i="20"/>
  <c r="D155" i="20"/>
  <c r="H156" i="20"/>
  <c r="G156" i="20"/>
  <c r="F156" i="20"/>
  <c r="E156" i="20"/>
  <c r="D156" i="20"/>
  <c r="H157" i="20"/>
  <c r="G157" i="20"/>
  <c r="F157" i="20"/>
  <c r="E157" i="20"/>
  <c r="D157" i="20"/>
  <c r="H158" i="20"/>
  <c r="G158" i="20"/>
  <c r="F158" i="20"/>
  <c r="E158" i="20"/>
  <c r="D158" i="20"/>
  <c r="H159" i="20"/>
  <c r="G159" i="20"/>
  <c r="F159" i="20"/>
  <c r="E159" i="20"/>
  <c r="D159" i="20"/>
  <c r="H160" i="20"/>
  <c r="G160" i="20"/>
  <c r="F160" i="20"/>
  <c r="E160" i="20"/>
  <c r="D160" i="20"/>
  <c r="H161" i="20"/>
  <c r="G161" i="20"/>
  <c r="F161" i="20"/>
  <c r="E161" i="20"/>
  <c r="D161" i="20"/>
  <c r="H162" i="20"/>
  <c r="G162" i="20"/>
  <c r="F162" i="20"/>
  <c r="E162" i="20"/>
  <c r="D162" i="20"/>
  <c r="H163" i="20"/>
  <c r="G163" i="20"/>
  <c r="F163" i="20"/>
  <c r="E163" i="20"/>
  <c r="D163" i="20"/>
  <c r="H164" i="20"/>
  <c r="G164" i="20"/>
  <c r="F164" i="20"/>
  <c r="E164" i="20"/>
  <c r="D164" i="20"/>
  <c r="H165" i="20"/>
  <c r="G165" i="20"/>
  <c r="F165" i="20"/>
  <c r="E165" i="20"/>
  <c r="D165" i="20"/>
  <c r="H166" i="20"/>
  <c r="G166" i="20"/>
  <c r="F166" i="20"/>
  <c r="E166" i="20"/>
  <c r="D166" i="20"/>
  <c r="H167" i="20"/>
  <c r="G167" i="20"/>
  <c r="F167" i="20"/>
  <c r="E167" i="20"/>
  <c r="D167" i="20"/>
  <c r="H168" i="20"/>
  <c r="G168" i="20"/>
  <c r="F168" i="20"/>
  <c r="E168" i="20"/>
  <c r="D168" i="20"/>
  <c r="H169" i="20"/>
  <c r="G169" i="20"/>
  <c r="F169" i="20"/>
  <c r="E169" i="20"/>
  <c r="D169" i="20"/>
  <c r="H170" i="20"/>
  <c r="G170" i="20"/>
  <c r="F170" i="20"/>
  <c r="E170" i="20"/>
  <c r="D170" i="20"/>
  <c r="H171" i="20"/>
  <c r="G171" i="20"/>
  <c r="F171" i="20"/>
  <c r="E171" i="20"/>
  <c r="D171" i="20"/>
  <c r="H172" i="20"/>
  <c r="G172" i="20"/>
  <c r="F172" i="20"/>
  <c r="E172" i="20"/>
  <c r="D172" i="20"/>
  <c r="H173" i="20"/>
  <c r="G173" i="20"/>
  <c r="F173" i="20"/>
  <c r="E173" i="20"/>
  <c r="D173" i="20"/>
  <c r="H174" i="20"/>
  <c r="G174" i="20"/>
  <c r="F174" i="20"/>
  <c r="E174" i="20"/>
  <c r="D174" i="20"/>
  <c r="H175" i="20"/>
  <c r="G175" i="20"/>
  <c r="F175" i="20"/>
  <c r="E175" i="20"/>
  <c r="D175" i="20"/>
  <c r="H176" i="20"/>
  <c r="G176" i="20"/>
  <c r="F176" i="20"/>
  <c r="E176" i="20"/>
  <c r="D176" i="20"/>
  <c r="H177" i="20"/>
  <c r="G177" i="20"/>
  <c r="F177" i="20"/>
  <c r="E177" i="20"/>
  <c r="D177" i="20"/>
  <c r="H178" i="20"/>
  <c r="G178" i="20"/>
  <c r="F178" i="20"/>
  <c r="E178" i="20"/>
  <c r="D178" i="20"/>
  <c r="H179" i="20"/>
  <c r="G179" i="20"/>
  <c r="F179" i="20"/>
  <c r="E179" i="20"/>
  <c r="D179" i="20"/>
  <c r="H180" i="20"/>
  <c r="G180" i="20"/>
  <c r="F180" i="20"/>
  <c r="E180" i="20"/>
  <c r="D180" i="20"/>
  <c r="H181" i="20"/>
  <c r="G181" i="20"/>
  <c r="F181" i="20"/>
  <c r="E181" i="20"/>
  <c r="D181" i="20"/>
  <c r="H182" i="20"/>
  <c r="G182" i="20"/>
  <c r="F182" i="20"/>
  <c r="E182" i="20"/>
  <c r="D182" i="20"/>
  <c r="H183" i="20"/>
  <c r="G183" i="20"/>
  <c r="F183" i="20"/>
  <c r="E183" i="20"/>
  <c r="D183" i="20"/>
  <c r="H184" i="20"/>
  <c r="G184" i="20"/>
  <c r="F184" i="20"/>
  <c r="E184" i="20"/>
  <c r="D184" i="20"/>
  <c r="H185" i="20"/>
  <c r="G185" i="20"/>
  <c r="F185" i="20"/>
  <c r="E185" i="20"/>
  <c r="D185" i="20"/>
  <c r="H186" i="20"/>
  <c r="G186" i="20"/>
  <c r="F186" i="20"/>
  <c r="E186" i="20"/>
  <c r="D186" i="20"/>
  <c r="H187" i="20"/>
  <c r="G187" i="20"/>
  <c r="F187" i="20"/>
  <c r="E187" i="20"/>
  <c r="D187" i="20"/>
  <c r="H188" i="20"/>
  <c r="G188" i="20"/>
  <c r="F188" i="20"/>
  <c r="E188" i="20"/>
  <c r="D188" i="20"/>
  <c r="H189" i="20"/>
  <c r="G189" i="20"/>
  <c r="F189" i="20"/>
  <c r="E189" i="20"/>
  <c r="D189" i="20"/>
  <c r="H190" i="20"/>
  <c r="G190" i="20"/>
  <c r="F190" i="20"/>
  <c r="E190" i="20"/>
  <c r="D190" i="20"/>
  <c r="H191" i="20"/>
  <c r="G191" i="20"/>
  <c r="F191" i="20"/>
  <c r="E191" i="20"/>
  <c r="D191" i="20"/>
  <c r="H192" i="20"/>
  <c r="G192" i="20"/>
  <c r="F192" i="20"/>
  <c r="E192" i="20"/>
  <c r="D192" i="20"/>
  <c r="H193" i="20"/>
  <c r="G193" i="20"/>
  <c r="F193" i="20"/>
  <c r="E193" i="20"/>
  <c r="D193" i="20"/>
  <c r="H194" i="20"/>
  <c r="G194" i="20"/>
  <c r="F194" i="20"/>
  <c r="E194" i="20"/>
  <c r="D194" i="20"/>
  <c r="H195" i="20"/>
  <c r="G195" i="20"/>
  <c r="F195" i="20"/>
  <c r="E195" i="20"/>
  <c r="D195" i="20"/>
  <c r="H196" i="20"/>
  <c r="G196" i="20"/>
  <c r="F196" i="20"/>
  <c r="E196" i="20"/>
  <c r="D196" i="20"/>
  <c r="H197" i="20"/>
  <c r="G197" i="20"/>
  <c r="F197" i="20"/>
  <c r="E197" i="20"/>
  <c r="D197" i="20"/>
  <c r="H198" i="20"/>
  <c r="G198" i="20"/>
  <c r="F198" i="20"/>
  <c r="E198" i="20"/>
  <c r="D198" i="20"/>
  <c r="H199" i="20"/>
  <c r="G199" i="20"/>
  <c r="F199" i="20"/>
  <c r="E199" i="20"/>
  <c r="D199" i="20"/>
  <c r="H200" i="20"/>
  <c r="G200" i="20"/>
  <c r="F200" i="20"/>
  <c r="E200" i="20"/>
  <c r="D200" i="20"/>
  <c r="H201" i="20"/>
  <c r="G201" i="20"/>
  <c r="F201" i="20"/>
  <c r="E201" i="20"/>
  <c r="D201" i="20"/>
  <c r="H202" i="20"/>
  <c r="G202" i="20"/>
  <c r="F202" i="20"/>
  <c r="E202" i="20"/>
  <c r="D202" i="20"/>
  <c r="H203" i="20"/>
  <c r="G203" i="20"/>
  <c r="F203" i="20"/>
  <c r="E203" i="20"/>
  <c r="D203" i="20"/>
  <c r="H204" i="20"/>
  <c r="G204" i="20"/>
  <c r="F204" i="20"/>
  <c r="E204" i="20"/>
  <c r="D204" i="20"/>
  <c r="H205" i="20"/>
  <c r="G205" i="20"/>
  <c r="F205" i="20"/>
  <c r="E205" i="20"/>
  <c r="D205" i="20"/>
  <c r="H206" i="20"/>
  <c r="G206" i="20"/>
  <c r="F206" i="20"/>
  <c r="E206" i="20"/>
  <c r="D206" i="20"/>
  <c r="H207" i="20"/>
  <c r="G207" i="20"/>
  <c r="F207" i="20"/>
  <c r="E207" i="20"/>
  <c r="D207" i="20"/>
  <c r="H208" i="20"/>
  <c r="G208" i="20"/>
  <c r="F208" i="20"/>
  <c r="E208" i="20"/>
  <c r="D208" i="20"/>
  <c r="H209" i="20"/>
  <c r="G209" i="20"/>
  <c r="F209" i="20"/>
  <c r="E209" i="20"/>
  <c r="D209" i="20"/>
  <c r="H210" i="20"/>
  <c r="G210" i="20"/>
  <c r="F210" i="20"/>
  <c r="E210" i="20"/>
  <c r="D210" i="20"/>
  <c r="H211" i="20"/>
  <c r="G211" i="20"/>
  <c r="F211" i="20"/>
  <c r="E211" i="20"/>
  <c r="D211" i="20"/>
  <c r="H212" i="20"/>
  <c r="G212" i="20"/>
  <c r="F212" i="20"/>
  <c r="E212" i="20"/>
  <c r="D212" i="20"/>
  <c r="H213" i="20"/>
  <c r="G213" i="20"/>
  <c r="F213" i="20"/>
  <c r="E213" i="20"/>
  <c r="D213" i="20"/>
  <c r="H214" i="20"/>
  <c r="G214" i="20"/>
  <c r="F214" i="20"/>
  <c r="E214" i="20"/>
  <c r="D214" i="20"/>
  <c r="H215" i="20"/>
  <c r="G215" i="20"/>
  <c r="F215" i="20"/>
  <c r="E215" i="20"/>
  <c r="D215" i="20"/>
  <c r="H216" i="20"/>
  <c r="G216" i="20"/>
  <c r="F216" i="20"/>
  <c r="E216" i="20"/>
  <c r="D216" i="20"/>
  <c r="H217" i="20"/>
  <c r="G217" i="20"/>
  <c r="F217" i="20"/>
  <c r="E217" i="20"/>
  <c r="D217" i="20"/>
  <c r="H218" i="20"/>
  <c r="G218" i="20"/>
  <c r="F218" i="20"/>
  <c r="E218" i="20"/>
  <c r="D218" i="20"/>
  <c r="H219" i="20"/>
  <c r="G219" i="20"/>
  <c r="F219" i="20"/>
  <c r="E219" i="20"/>
  <c r="D219" i="20"/>
  <c r="H220" i="20"/>
  <c r="G220" i="20"/>
  <c r="F220" i="20"/>
  <c r="E220" i="20"/>
  <c r="D220" i="20"/>
  <c r="H221" i="20"/>
  <c r="G221" i="20"/>
  <c r="F221" i="20"/>
  <c r="E221" i="20"/>
  <c r="D221" i="20"/>
  <c r="H222" i="20"/>
  <c r="G222" i="20"/>
  <c r="F222" i="20"/>
  <c r="E222" i="20"/>
  <c r="D222" i="20"/>
  <c r="H223" i="20"/>
  <c r="G223" i="20"/>
  <c r="F223" i="20"/>
  <c r="E223" i="20"/>
  <c r="D223" i="20"/>
  <c r="H224" i="20"/>
  <c r="G224" i="20"/>
  <c r="F224" i="20"/>
  <c r="E224" i="20"/>
  <c r="D224" i="20"/>
  <c r="H225" i="20"/>
  <c r="G225" i="20"/>
  <c r="F225" i="20"/>
  <c r="E225" i="20"/>
  <c r="D225" i="20"/>
  <c r="H226" i="20"/>
  <c r="G226" i="20"/>
  <c r="F226" i="20"/>
  <c r="E226" i="20"/>
  <c r="D226" i="20"/>
  <c r="H227" i="20"/>
  <c r="G227" i="20"/>
  <c r="F227" i="20"/>
  <c r="E227" i="20"/>
  <c r="D227" i="20"/>
  <c r="H228" i="20"/>
  <c r="G228" i="20"/>
  <c r="F228" i="20"/>
  <c r="E228" i="20"/>
  <c r="D228" i="20"/>
  <c r="H229" i="20"/>
  <c r="G229" i="20"/>
  <c r="F229" i="20"/>
  <c r="E229" i="20"/>
  <c r="D229" i="20"/>
  <c r="H230" i="20"/>
  <c r="G230" i="20"/>
  <c r="F230" i="20"/>
  <c r="E230" i="20"/>
  <c r="D230" i="20"/>
  <c r="H231" i="20"/>
  <c r="G231" i="20"/>
  <c r="F231" i="20"/>
  <c r="E231" i="20"/>
  <c r="D231" i="20"/>
  <c r="H232" i="20"/>
  <c r="G232" i="20"/>
  <c r="F232" i="20"/>
  <c r="E232" i="20"/>
  <c r="D232" i="20"/>
  <c r="H233" i="20"/>
  <c r="G233" i="20"/>
  <c r="F233" i="20"/>
  <c r="E233" i="20"/>
  <c r="D233" i="20"/>
  <c r="H234" i="20"/>
  <c r="G234" i="20"/>
  <c r="F234" i="20"/>
  <c r="E234" i="20"/>
  <c r="D234" i="20"/>
  <c r="H235" i="20"/>
  <c r="G235" i="20"/>
  <c r="F235" i="20"/>
  <c r="E235" i="20"/>
  <c r="D235" i="20"/>
  <c r="H236" i="20"/>
  <c r="G236" i="20"/>
  <c r="F236" i="20"/>
  <c r="E236" i="20"/>
  <c r="D236" i="20"/>
  <c r="H237" i="20"/>
  <c r="G237" i="20"/>
  <c r="F237" i="20"/>
  <c r="E237" i="20"/>
  <c r="D237" i="20"/>
  <c r="H238" i="20"/>
  <c r="G238" i="20"/>
  <c r="F238" i="20"/>
  <c r="E238" i="20"/>
  <c r="D238" i="20"/>
  <c r="H239" i="20"/>
  <c r="G239" i="20"/>
  <c r="F239" i="20"/>
  <c r="E239" i="20"/>
  <c r="D239" i="20"/>
  <c r="H240" i="20"/>
  <c r="G240" i="20"/>
  <c r="F240" i="20"/>
  <c r="E240" i="20"/>
  <c r="D240" i="20"/>
  <c r="H241" i="20"/>
  <c r="G241" i="20"/>
  <c r="F241" i="20"/>
  <c r="E241" i="20"/>
  <c r="D241" i="20"/>
  <c r="H242" i="20"/>
  <c r="G242" i="20"/>
  <c r="F242" i="20"/>
  <c r="E242" i="20"/>
  <c r="D242" i="20"/>
  <c r="H243" i="20"/>
  <c r="G243" i="20"/>
  <c r="F243" i="20"/>
  <c r="E243" i="20"/>
  <c r="D243" i="20"/>
  <c r="H244" i="20"/>
  <c r="G244" i="20"/>
  <c r="F244" i="20"/>
  <c r="E244" i="20"/>
  <c r="D244" i="20"/>
  <c r="H245" i="20"/>
  <c r="G245" i="20"/>
  <c r="F245" i="20"/>
  <c r="E245" i="20"/>
  <c r="D245" i="20"/>
  <c r="H246" i="20"/>
  <c r="G246" i="20"/>
  <c r="F246" i="20"/>
  <c r="E246" i="20"/>
  <c r="D246" i="20"/>
  <c r="H247" i="20"/>
  <c r="G247" i="20"/>
  <c r="F247" i="20"/>
  <c r="E247" i="20"/>
  <c r="D247" i="20"/>
  <c r="H248" i="20"/>
  <c r="G248" i="20"/>
  <c r="F248" i="20"/>
  <c r="E248" i="20"/>
  <c r="D248" i="20"/>
  <c r="H249" i="20"/>
  <c r="G249" i="20"/>
  <c r="F249" i="20"/>
  <c r="E249" i="20"/>
  <c r="D249" i="20"/>
  <c r="H250" i="20"/>
  <c r="G250" i="20"/>
  <c r="F250" i="20"/>
  <c r="E250" i="20"/>
  <c r="D250" i="20"/>
  <c r="H251" i="20"/>
  <c r="G251" i="20"/>
  <c r="F251" i="20"/>
  <c r="E251" i="20"/>
  <c r="D251" i="20"/>
  <c r="H252" i="20"/>
  <c r="G252" i="20"/>
  <c r="F252" i="20"/>
  <c r="E252" i="20"/>
  <c r="D252" i="20"/>
  <c r="H253" i="20"/>
  <c r="G253" i="20"/>
  <c r="F253" i="20"/>
  <c r="E253" i="20"/>
  <c r="D253" i="20"/>
  <c r="H254" i="20"/>
  <c r="G254" i="20"/>
  <c r="F254" i="20"/>
  <c r="E254" i="20"/>
  <c r="D254" i="20"/>
  <c r="H255" i="20"/>
  <c r="G255" i="20"/>
  <c r="F255" i="20"/>
  <c r="E255" i="20"/>
  <c r="D255" i="20"/>
  <c r="H256" i="20"/>
  <c r="G256" i="20"/>
  <c r="F256" i="20"/>
  <c r="E256" i="20"/>
  <c r="D256" i="20"/>
  <c r="H257" i="20"/>
  <c r="G257" i="20"/>
  <c r="F257" i="20"/>
  <c r="E257" i="20"/>
  <c r="D257" i="20"/>
  <c r="H258" i="20"/>
  <c r="G258" i="20"/>
  <c r="F258" i="20"/>
  <c r="E258" i="20"/>
  <c r="D258" i="20"/>
  <c r="H259" i="20"/>
  <c r="G259" i="20"/>
  <c r="F259" i="20"/>
  <c r="E259" i="20"/>
  <c r="D259" i="20"/>
  <c r="H260" i="20"/>
  <c r="G260" i="20"/>
  <c r="F260" i="20"/>
  <c r="E260" i="20"/>
  <c r="D260" i="20"/>
  <c r="H261" i="20"/>
  <c r="G261" i="20"/>
  <c r="F261" i="20"/>
  <c r="E261" i="20"/>
  <c r="D261" i="20"/>
  <c r="H262" i="20"/>
  <c r="G262" i="20"/>
  <c r="F262" i="20"/>
  <c r="E262" i="20"/>
  <c r="D262" i="20"/>
  <c r="H263" i="20"/>
  <c r="G263" i="20"/>
  <c r="F263" i="20"/>
  <c r="E263" i="20"/>
  <c r="D263" i="20"/>
  <c r="H264" i="20"/>
  <c r="G264" i="20"/>
  <c r="F264" i="20"/>
  <c r="E264" i="20"/>
  <c r="D264" i="20"/>
  <c r="H265" i="20"/>
  <c r="G265" i="20"/>
  <c r="F265" i="20"/>
  <c r="E265" i="20"/>
  <c r="D265" i="20"/>
  <c r="H266" i="20"/>
  <c r="G266" i="20"/>
  <c r="F266" i="20"/>
  <c r="E266" i="20"/>
  <c r="D266" i="20"/>
  <c r="H267" i="20"/>
  <c r="G267" i="20"/>
  <c r="F267" i="20"/>
  <c r="E267" i="20"/>
  <c r="D267" i="20"/>
  <c r="H268" i="20"/>
  <c r="G268" i="20"/>
  <c r="F268" i="20"/>
  <c r="E268" i="20"/>
  <c r="D268" i="20"/>
  <c r="H269" i="20"/>
  <c r="G269" i="20"/>
  <c r="F269" i="20"/>
  <c r="E269" i="20"/>
  <c r="D269" i="20"/>
  <c r="H270" i="20"/>
  <c r="G270" i="20"/>
  <c r="F270" i="20"/>
  <c r="E270" i="20"/>
  <c r="D270" i="20"/>
  <c r="H271" i="20"/>
  <c r="G271" i="20"/>
  <c r="F271" i="20"/>
  <c r="E271" i="20"/>
  <c r="D271" i="20"/>
  <c r="H272" i="20"/>
  <c r="G272" i="20"/>
  <c r="F272" i="20"/>
  <c r="E272" i="20"/>
  <c r="D272" i="20"/>
  <c r="H273" i="20"/>
  <c r="G273" i="20"/>
  <c r="F273" i="20"/>
  <c r="E273" i="20"/>
  <c r="D273" i="20"/>
  <c r="H274" i="20"/>
  <c r="G274" i="20"/>
  <c r="F274" i="20"/>
  <c r="E274" i="20"/>
  <c r="D274" i="20"/>
  <c r="H275" i="20"/>
  <c r="G275" i="20"/>
  <c r="F275" i="20"/>
  <c r="E275" i="20"/>
  <c r="D275" i="20"/>
  <c r="H276" i="20"/>
  <c r="G276" i="20"/>
  <c r="F276" i="20"/>
  <c r="E276" i="20"/>
  <c r="D276" i="20"/>
  <c r="H277" i="20"/>
  <c r="G277" i="20"/>
  <c r="F277" i="20"/>
  <c r="E277" i="20"/>
  <c r="D277" i="20"/>
  <c r="H278" i="20"/>
  <c r="G278" i="20"/>
  <c r="F278" i="20"/>
  <c r="E278" i="20"/>
  <c r="D278" i="20"/>
  <c r="H279" i="20"/>
  <c r="G279" i="20"/>
  <c r="F279" i="20"/>
  <c r="E279" i="20"/>
  <c r="D279" i="20"/>
  <c r="H280" i="20"/>
  <c r="G280" i="20"/>
  <c r="F280" i="20"/>
  <c r="E280" i="20"/>
  <c r="D280" i="20"/>
  <c r="H281" i="20"/>
  <c r="G281" i="20"/>
  <c r="F281" i="20"/>
  <c r="E281" i="20"/>
  <c r="D281" i="20"/>
  <c r="H282" i="20"/>
  <c r="G282" i="20"/>
  <c r="F282" i="20"/>
  <c r="E282" i="20"/>
  <c r="D282" i="20"/>
  <c r="H283" i="20"/>
  <c r="G283" i="20"/>
  <c r="F283" i="20"/>
  <c r="E283" i="20"/>
  <c r="D283" i="20"/>
  <c r="H284" i="20"/>
  <c r="G284" i="20"/>
  <c r="F284" i="20"/>
  <c r="E284" i="20"/>
  <c r="D284" i="20"/>
  <c r="H285" i="20"/>
  <c r="G285" i="20"/>
  <c r="F285" i="20"/>
  <c r="E285" i="20"/>
  <c r="D285" i="20"/>
  <c r="H286" i="20"/>
  <c r="G286" i="20"/>
  <c r="F286" i="20"/>
  <c r="E286" i="20"/>
  <c r="D286" i="20"/>
  <c r="H287" i="20"/>
  <c r="G287" i="20"/>
  <c r="F287" i="20"/>
  <c r="E287" i="20"/>
  <c r="D287" i="20"/>
  <c r="H288" i="20"/>
  <c r="G288" i="20"/>
  <c r="F288" i="20"/>
  <c r="E288" i="20"/>
  <c r="D288" i="20"/>
  <c r="H289" i="20"/>
  <c r="G289" i="20"/>
  <c r="F289" i="20"/>
  <c r="E289" i="20"/>
  <c r="D289" i="20"/>
  <c r="H290" i="20"/>
  <c r="G290" i="20"/>
  <c r="F290" i="20"/>
  <c r="E290" i="20"/>
  <c r="D290" i="20"/>
  <c r="H291" i="20"/>
  <c r="G291" i="20"/>
  <c r="F291" i="20"/>
  <c r="E291" i="20"/>
  <c r="D291" i="20"/>
  <c r="H292" i="20"/>
  <c r="G292" i="20"/>
  <c r="F292" i="20"/>
  <c r="E292" i="20"/>
  <c r="D292" i="20"/>
  <c r="H293" i="20"/>
  <c r="G293" i="20"/>
  <c r="F293" i="20"/>
  <c r="E293" i="20"/>
  <c r="D293" i="20"/>
  <c r="H294" i="20"/>
  <c r="G294" i="20"/>
  <c r="F294" i="20"/>
  <c r="E294" i="20"/>
  <c r="D294" i="20"/>
  <c r="H295" i="20"/>
  <c r="G295" i="20"/>
  <c r="F295" i="20"/>
  <c r="E295" i="20"/>
  <c r="D295" i="20"/>
  <c r="H296" i="20"/>
  <c r="G296" i="20"/>
  <c r="F296" i="20"/>
  <c r="E296" i="20"/>
  <c r="D296" i="20"/>
  <c r="H297" i="20"/>
  <c r="G297" i="20"/>
  <c r="F297" i="20"/>
  <c r="E297" i="20"/>
  <c r="D297" i="20"/>
  <c r="H298" i="20"/>
  <c r="G298" i="20"/>
  <c r="F298" i="20"/>
  <c r="E298" i="20"/>
  <c r="D298" i="20"/>
  <c r="H299" i="20"/>
  <c r="G299" i="20"/>
  <c r="F299" i="20"/>
  <c r="E299" i="20"/>
  <c r="D299" i="20"/>
  <c r="H300" i="20"/>
  <c r="G300" i="20"/>
  <c r="F300" i="20"/>
  <c r="E300" i="20"/>
  <c r="D300" i="20"/>
  <c r="H301" i="20"/>
  <c r="G301" i="20"/>
  <c r="F301" i="20"/>
  <c r="E301" i="20"/>
  <c r="D301" i="20"/>
  <c r="H302" i="20"/>
  <c r="G302" i="20"/>
  <c r="F302" i="20"/>
  <c r="E302" i="20"/>
  <c r="D302" i="20"/>
  <c r="H303" i="20"/>
  <c r="G303" i="20"/>
  <c r="F303" i="20"/>
  <c r="E303" i="20"/>
  <c r="D303" i="20"/>
  <c r="H304" i="20"/>
  <c r="G304" i="20"/>
  <c r="F304" i="20"/>
  <c r="E304" i="20"/>
  <c r="D304" i="20"/>
  <c r="H305" i="20"/>
  <c r="G305" i="20"/>
  <c r="F305" i="20"/>
  <c r="E305" i="20"/>
  <c r="D305" i="20"/>
  <c r="H306" i="20"/>
  <c r="G306" i="20"/>
  <c r="F306" i="20"/>
  <c r="E306" i="20"/>
  <c r="D306" i="20"/>
  <c r="H307" i="20"/>
  <c r="G307" i="20"/>
  <c r="F307" i="20"/>
  <c r="E307" i="20"/>
  <c r="D307" i="20"/>
  <c r="H308" i="20"/>
  <c r="G308" i="20"/>
  <c r="F308" i="20"/>
  <c r="E308" i="20"/>
  <c r="D308" i="20"/>
  <c r="H309" i="20"/>
  <c r="G309" i="20"/>
  <c r="F309" i="20"/>
  <c r="E309" i="20"/>
  <c r="D309" i="20"/>
  <c r="H310" i="20"/>
  <c r="G310" i="20"/>
  <c r="F310" i="20"/>
  <c r="E310" i="20"/>
  <c r="D310" i="20"/>
  <c r="H311" i="20"/>
  <c r="G311" i="20"/>
  <c r="F311" i="20"/>
  <c r="E311" i="20"/>
  <c r="D311" i="20"/>
  <c r="H312" i="20"/>
  <c r="G312" i="20"/>
  <c r="F312" i="20"/>
  <c r="E312" i="20"/>
  <c r="D312" i="20"/>
  <c r="H313" i="20"/>
  <c r="G313" i="20"/>
  <c r="F313" i="20"/>
  <c r="E313" i="20"/>
  <c r="D313" i="20"/>
  <c r="H314" i="20"/>
  <c r="G314" i="20"/>
  <c r="F314" i="20"/>
  <c r="E314" i="20"/>
  <c r="D314" i="20"/>
  <c r="H315" i="20"/>
  <c r="G315" i="20"/>
  <c r="F315" i="20"/>
  <c r="E315" i="20"/>
  <c r="D315" i="20"/>
  <c r="H316" i="20"/>
  <c r="G316" i="20"/>
  <c r="F316" i="20"/>
  <c r="E316" i="20"/>
  <c r="D316" i="20"/>
  <c r="H317" i="20"/>
  <c r="G317" i="20"/>
  <c r="F317" i="20"/>
  <c r="E317" i="20"/>
  <c r="D317" i="20"/>
  <c r="H318" i="20"/>
  <c r="G318" i="20"/>
  <c r="F318" i="20"/>
  <c r="E318" i="20"/>
  <c r="D318" i="20"/>
  <c r="H319" i="20"/>
  <c r="G319" i="20"/>
  <c r="F319" i="20"/>
  <c r="E319" i="20"/>
  <c r="D319" i="20"/>
  <c r="H320" i="20"/>
  <c r="G320" i="20"/>
  <c r="F320" i="20"/>
  <c r="E320" i="20"/>
  <c r="D320" i="20"/>
  <c r="H321" i="20"/>
  <c r="G321" i="20"/>
  <c r="F321" i="20"/>
  <c r="E321" i="20"/>
  <c r="D321" i="20"/>
  <c r="H322" i="20"/>
  <c r="G322" i="20"/>
  <c r="F322" i="20"/>
  <c r="E322" i="20"/>
  <c r="D322" i="20"/>
  <c r="H323" i="20"/>
  <c r="G323" i="20"/>
  <c r="F323" i="20"/>
  <c r="E323" i="20"/>
  <c r="D323" i="20"/>
  <c r="H324" i="20"/>
  <c r="G324" i="20"/>
  <c r="F324" i="20"/>
  <c r="E324" i="20"/>
  <c r="D324" i="20"/>
  <c r="H325" i="20"/>
  <c r="G325" i="20"/>
  <c r="F325" i="20"/>
  <c r="E325" i="20"/>
  <c r="D325" i="20"/>
  <c r="H326" i="20"/>
  <c r="G326" i="20"/>
  <c r="F326" i="20"/>
  <c r="E326" i="20"/>
  <c r="D326" i="20"/>
  <c r="H327" i="20"/>
  <c r="G327" i="20"/>
  <c r="F327" i="20"/>
  <c r="E327" i="20"/>
  <c r="D327" i="20"/>
  <c r="H328" i="20"/>
  <c r="G328" i="20"/>
  <c r="F328" i="20"/>
  <c r="E328" i="20"/>
  <c r="D328" i="20"/>
  <c r="H329" i="20"/>
  <c r="G329" i="20"/>
  <c r="F329" i="20"/>
  <c r="E329" i="20"/>
  <c r="D329" i="20"/>
  <c r="H330" i="20"/>
  <c r="G330" i="20"/>
  <c r="F330" i="20"/>
  <c r="E330" i="20"/>
  <c r="D330" i="20"/>
  <c r="H331" i="20"/>
  <c r="G331" i="20"/>
  <c r="F331" i="20"/>
  <c r="E331" i="20"/>
  <c r="D331" i="20"/>
  <c r="H332" i="20"/>
  <c r="G332" i="20"/>
  <c r="F332" i="20"/>
  <c r="E332" i="20"/>
  <c r="D332" i="20"/>
  <c r="H333" i="20"/>
  <c r="G333" i="20"/>
  <c r="F333" i="20"/>
  <c r="E333" i="20"/>
  <c r="D333" i="20"/>
  <c r="H334" i="20"/>
  <c r="G334" i="20"/>
  <c r="F334" i="20"/>
  <c r="E334" i="20"/>
  <c r="D334" i="20"/>
  <c r="H335" i="20"/>
  <c r="G335" i="20"/>
  <c r="F335" i="20"/>
  <c r="E335" i="20"/>
  <c r="D335" i="20"/>
  <c r="H336" i="20"/>
  <c r="G336" i="20"/>
  <c r="F336" i="20"/>
  <c r="E336" i="20"/>
  <c r="D336" i="20"/>
  <c r="H337" i="20"/>
  <c r="G337" i="20"/>
  <c r="F337" i="20"/>
  <c r="E337" i="20"/>
  <c r="D337" i="20"/>
  <c r="H338" i="20"/>
  <c r="G338" i="20"/>
  <c r="F338" i="20"/>
  <c r="E338" i="20"/>
  <c r="D338" i="20"/>
  <c r="H339" i="20"/>
  <c r="G339" i="20"/>
  <c r="F339" i="20"/>
  <c r="E339" i="20"/>
  <c r="D339" i="20"/>
  <c r="H340" i="20"/>
  <c r="G340" i="20"/>
  <c r="F340" i="20"/>
  <c r="E340" i="20"/>
  <c r="D340" i="20"/>
  <c r="H341" i="20"/>
  <c r="G341" i="20"/>
  <c r="F341" i="20"/>
  <c r="E341" i="20"/>
  <c r="D341" i="20"/>
  <c r="H342" i="20"/>
  <c r="G342" i="20"/>
  <c r="F342" i="20"/>
  <c r="E342" i="20"/>
  <c r="D342" i="20"/>
  <c r="H343" i="20"/>
  <c r="G343" i="20"/>
  <c r="F343" i="20"/>
  <c r="E343" i="20"/>
  <c r="D343" i="20"/>
  <c r="H344" i="20"/>
  <c r="G344" i="20"/>
  <c r="F344" i="20"/>
  <c r="E344" i="20"/>
  <c r="D344" i="20"/>
  <c r="H345" i="20"/>
  <c r="G345" i="20"/>
  <c r="F345" i="20"/>
  <c r="E345" i="20"/>
  <c r="D345" i="20"/>
  <c r="H346" i="20"/>
  <c r="G346" i="20"/>
  <c r="F346" i="20"/>
  <c r="E346" i="20"/>
  <c r="D346" i="20"/>
  <c r="H347" i="20"/>
  <c r="G347" i="20"/>
  <c r="F347" i="20"/>
  <c r="E347" i="20"/>
  <c r="D347" i="20"/>
  <c r="H348" i="20"/>
  <c r="G348" i="20"/>
  <c r="F348" i="20"/>
  <c r="E348" i="20"/>
  <c r="D348" i="20"/>
  <c r="H349" i="20"/>
  <c r="G349" i="20"/>
  <c r="F349" i="20"/>
  <c r="E349" i="20"/>
  <c r="D349" i="20"/>
  <c r="H350" i="20"/>
  <c r="G350" i="20"/>
  <c r="F350" i="20"/>
  <c r="E350" i="20"/>
  <c r="D350" i="20"/>
  <c r="H351" i="20"/>
  <c r="G351" i="20"/>
  <c r="F351" i="20"/>
  <c r="E351" i="20"/>
  <c r="D351" i="20"/>
  <c r="H352" i="20"/>
  <c r="G352" i="20"/>
  <c r="F352" i="20"/>
  <c r="E352" i="20"/>
  <c r="D352" i="20"/>
  <c r="H353" i="20"/>
  <c r="G353" i="20"/>
  <c r="F353" i="20"/>
  <c r="E353" i="20"/>
  <c r="D353" i="20"/>
  <c r="H354" i="20"/>
  <c r="G354" i="20"/>
  <c r="F354" i="20"/>
  <c r="E354" i="20"/>
  <c r="D354" i="20"/>
  <c r="H355" i="20"/>
  <c r="G355" i="20"/>
  <c r="F355" i="20"/>
  <c r="E355" i="20"/>
  <c r="D355" i="20"/>
  <c r="H356" i="20"/>
  <c r="G356" i="20"/>
  <c r="F356" i="20"/>
  <c r="E356" i="20"/>
  <c r="D356" i="20"/>
  <c r="H357" i="20"/>
  <c r="G357" i="20"/>
  <c r="F357" i="20"/>
  <c r="E357" i="20"/>
  <c r="D357" i="20"/>
  <c r="H358" i="20"/>
  <c r="G358" i="20"/>
  <c r="F358" i="20"/>
  <c r="E358" i="20"/>
  <c r="D358" i="20"/>
  <c r="H359" i="20"/>
  <c r="G359" i="20"/>
  <c r="F359" i="20"/>
  <c r="E359" i="20"/>
  <c r="D359" i="20"/>
  <c r="H360" i="20"/>
  <c r="G360" i="20"/>
  <c r="F360" i="20"/>
  <c r="E360" i="20"/>
  <c r="D360" i="20"/>
  <c r="H361" i="20"/>
  <c r="G361" i="20"/>
  <c r="F361" i="20"/>
  <c r="E361" i="20"/>
  <c r="D361" i="20"/>
  <c r="H362" i="20"/>
  <c r="G362" i="20"/>
  <c r="F362" i="20"/>
  <c r="E362" i="20"/>
  <c r="D362" i="20"/>
  <c r="H363" i="20"/>
  <c r="G363" i="20"/>
  <c r="F363" i="20"/>
  <c r="E363" i="20"/>
  <c r="D363" i="20"/>
  <c r="H364" i="20"/>
  <c r="G364" i="20"/>
  <c r="F364" i="20"/>
  <c r="E364" i="20"/>
  <c r="D364" i="20"/>
  <c r="H365" i="20"/>
  <c r="G365" i="20"/>
  <c r="F365" i="20"/>
  <c r="E365" i="20"/>
  <c r="D365" i="20"/>
  <c r="H366" i="20"/>
  <c r="G366" i="20"/>
  <c r="F366" i="20"/>
  <c r="E366" i="20"/>
  <c r="D366" i="20"/>
  <c r="H367" i="20"/>
  <c r="G367" i="20"/>
  <c r="F367" i="20"/>
  <c r="E367" i="20"/>
  <c r="D367" i="20"/>
  <c r="H368" i="20"/>
  <c r="G368" i="20"/>
  <c r="F368" i="20"/>
  <c r="E368" i="20"/>
  <c r="D368" i="20"/>
  <c r="H369" i="20"/>
  <c r="G369" i="20"/>
  <c r="F369" i="20"/>
  <c r="E369" i="20"/>
  <c r="D369" i="20"/>
  <c r="H370" i="20"/>
  <c r="G370" i="20"/>
  <c r="F370" i="20"/>
  <c r="E370" i="20"/>
  <c r="D370" i="20"/>
  <c r="H371" i="20"/>
  <c r="G371" i="20"/>
  <c r="F371" i="20"/>
  <c r="E371" i="20"/>
  <c r="D371" i="20"/>
  <c r="H372" i="20"/>
  <c r="G372" i="20"/>
  <c r="F372" i="20"/>
  <c r="E372" i="20"/>
  <c r="D372" i="20"/>
  <c r="H373" i="20"/>
  <c r="G373" i="20"/>
  <c r="F373" i="20"/>
  <c r="E373" i="20"/>
  <c r="D373" i="20"/>
  <c r="H374" i="20"/>
  <c r="G374" i="20"/>
  <c r="F374" i="20"/>
  <c r="E374" i="20"/>
  <c r="D374" i="20"/>
  <c r="H375" i="20"/>
  <c r="G375" i="20"/>
  <c r="F375" i="20"/>
  <c r="E375" i="20"/>
  <c r="D375" i="20"/>
  <c r="H376" i="20"/>
  <c r="G376" i="20"/>
  <c r="F376" i="20"/>
  <c r="E376" i="20"/>
  <c r="D376" i="20"/>
  <c r="H377" i="20"/>
  <c r="G377" i="20"/>
  <c r="F377" i="20"/>
  <c r="E377" i="20"/>
  <c r="D377" i="20"/>
  <c r="H378" i="20"/>
  <c r="G378" i="20"/>
  <c r="F378" i="20"/>
  <c r="E378" i="20"/>
  <c r="D378" i="20"/>
  <c r="H379" i="20"/>
  <c r="G379" i="20"/>
  <c r="F379" i="20"/>
  <c r="E379" i="20"/>
  <c r="D379" i="20"/>
  <c r="H380" i="20"/>
  <c r="G380" i="20"/>
  <c r="F380" i="20"/>
  <c r="E380" i="20"/>
  <c r="D380" i="20"/>
  <c r="H381" i="20"/>
  <c r="G381" i="20"/>
  <c r="F381" i="20"/>
  <c r="E381" i="20"/>
  <c r="D381" i="20"/>
  <c r="H382" i="20"/>
  <c r="G382" i="20"/>
  <c r="F382" i="20"/>
  <c r="E382" i="20"/>
  <c r="D382" i="20"/>
  <c r="H383" i="20"/>
  <c r="G383" i="20"/>
  <c r="F383" i="20"/>
  <c r="E383" i="20"/>
  <c r="D383" i="20"/>
  <c r="H384" i="20"/>
  <c r="G384" i="20"/>
  <c r="F384" i="20"/>
  <c r="E384" i="20"/>
  <c r="D384" i="20"/>
  <c r="H385" i="20"/>
  <c r="G385" i="20"/>
  <c r="F385" i="20"/>
  <c r="E385" i="20"/>
  <c r="D385" i="20"/>
  <c r="H386" i="20"/>
  <c r="G386" i="20"/>
  <c r="F386" i="20"/>
  <c r="E386" i="20"/>
  <c r="D386" i="20"/>
  <c r="H387" i="20"/>
  <c r="G387" i="20"/>
  <c r="F387" i="20"/>
  <c r="E387" i="20"/>
  <c r="D387" i="20"/>
  <c r="H388" i="20"/>
  <c r="G388" i="20"/>
  <c r="F388" i="20"/>
  <c r="E388" i="20"/>
  <c r="D388" i="20"/>
  <c r="H389" i="20"/>
  <c r="G389" i="20"/>
  <c r="F389" i="20"/>
  <c r="E389" i="20"/>
  <c r="D389" i="20"/>
  <c r="H390" i="20"/>
  <c r="G390" i="20"/>
  <c r="F390" i="20"/>
  <c r="E390" i="20"/>
  <c r="D390" i="20"/>
  <c r="H391" i="20"/>
  <c r="G391" i="20"/>
  <c r="F391" i="20"/>
  <c r="E391" i="20"/>
  <c r="D391" i="20"/>
  <c r="H392" i="20"/>
  <c r="G392" i="20"/>
  <c r="F392" i="20"/>
  <c r="E392" i="20"/>
  <c r="D392" i="20"/>
  <c r="H393" i="20"/>
  <c r="G393" i="20"/>
  <c r="F393" i="20"/>
  <c r="E393" i="20"/>
  <c r="D393" i="20"/>
  <c r="H394" i="20"/>
  <c r="G394" i="20"/>
  <c r="F394" i="20"/>
  <c r="E394" i="20"/>
  <c r="D394" i="20"/>
  <c r="H395" i="20"/>
  <c r="G395" i="20"/>
  <c r="F395" i="20"/>
  <c r="E395" i="20"/>
  <c r="D395" i="20"/>
  <c r="H396" i="20"/>
  <c r="G396" i="20"/>
  <c r="F396" i="20"/>
  <c r="E396" i="20"/>
  <c r="D396" i="20"/>
  <c r="H397" i="20"/>
  <c r="G397" i="20"/>
  <c r="F397" i="20"/>
  <c r="E397" i="20"/>
  <c r="D397" i="20"/>
  <c r="H398" i="20"/>
  <c r="G398" i="20"/>
  <c r="F398" i="20"/>
  <c r="E398" i="20"/>
  <c r="D398" i="20"/>
  <c r="H399" i="20"/>
  <c r="G399" i="20"/>
  <c r="F399" i="20"/>
  <c r="E399" i="20"/>
  <c r="D399" i="20"/>
  <c r="H400" i="20"/>
  <c r="G400" i="20"/>
  <c r="F400" i="20"/>
  <c r="E400" i="20"/>
  <c r="D400" i="20"/>
  <c r="H401" i="20"/>
  <c r="G401" i="20"/>
  <c r="F401" i="20"/>
  <c r="E401" i="20"/>
  <c r="D401" i="20"/>
  <c r="H402" i="20"/>
  <c r="G402" i="20"/>
  <c r="F402" i="20"/>
  <c r="E402" i="20"/>
  <c r="D402" i="20"/>
  <c r="H403" i="20"/>
  <c r="G403" i="20"/>
  <c r="F403" i="20"/>
  <c r="E403" i="20"/>
  <c r="D403" i="20"/>
  <c r="H404" i="20"/>
  <c r="G404" i="20"/>
  <c r="F404" i="20"/>
  <c r="E404" i="20"/>
  <c r="D404" i="20"/>
  <c r="H405" i="20"/>
  <c r="G405" i="20"/>
  <c r="F405" i="20"/>
  <c r="E405" i="20"/>
  <c r="D405" i="20"/>
  <c r="H406" i="20"/>
  <c r="G406" i="20"/>
  <c r="F406" i="20"/>
  <c r="E406" i="20"/>
  <c r="D406" i="20"/>
  <c r="H407" i="20"/>
  <c r="G407" i="20"/>
  <c r="F407" i="20"/>
  <c r="E407" i="20"/>
  <c r="D407" i="20"/>
  <c r="H408" i="20"/>
  <c r="G408" i="20"/>
  <c r="F408" i="20"/>
  <c r="E408" i="20"/>
  <c r="D408" i="20"/>
  <c r="H409" i="20"/>
  <c r="G409" i="20"/>
  <c r="F409" i="20"/>
  <c r="E409" i="20"/>
  <c r="D409" i="20"/>
  <c r="H410" i="20"/>
  <c r="G410" i="20"/>
  <c r="F410" i="20"/>
  <c r="E410" i="20"/>
  <c r="D410" i="20"/>
  <c r="H411" i="20"/>
  <c r="G411" i="20"/>
  <c r="F411" i="20"/>
  <c r="E411" i="20"/>
  <c r="D411" i="20"/>
  <c r="H412" i="20"/>
  <c r="G412" i="20"/>
  <c r="F412" i="20"/>
  <c r="E412" i="20"/>
  <c r="D412" i="20"/>
  <c r="H413" i="20"/>
  <c r="G413" i="20"/>
  <c r="F413" i="20"/>
  <c r="E413" i="20"/>
  <c r="D413" i="20"/>
  <c r="H414" i="20"/>
  <c r="G414" i="20"/>
  <c r="F414" i="20"/>
  <c r="E414" i="20"/>
  <c r="D414" i="20"/>
  <c r="H415" i="20"/>
  <c r="G415" i="20"/>
  <c r="F415" i="20"/>
  <c r="E415" i="20"/>
  <c r="D415" i="20"/>
  <c r="H416" i="20"/>
  <c r="G416" i="20"/>
  <c r="F416" i="20"/>
  <c r="E416" i="20"/>
  <c r="D416" i="20"/>
  <c r="H417" i="20"/>
  <c r="G417" i="20"/>
  <c r="F417" i="20"/>
  <c r="E417" i="20"/>
  <c r="D417" i="20"/>
  <c r="H418" i="20"/>
  <c r="G418" i="20"/>
  <c r="F418" i="20"/>
  <c r="E418" i="20"/>
  <c r="D418" i="20"/>
  <c r="H419" i="20"/>
  <c r="G419" i="20"/>
  <c r="F419" i="20"/>
  <c r="E419" i="20"/>
  <c r="D419" i="20"/>
  <c r="H420" i="20"/>
  <c r="G420" i="20"/>
  <c r="F420" i="20"/>
  <c r="E420" i="20"/>
  <c r="D420" i="20"/>
  <c r="H421" i="20"/>
  <c r="G421" i="20"/>
  <c r="F421" i="20"/>
  <c r="E421" i="20"/>
  <c r="D421" i="20"/>
  <c r="H422" i="20"/>
  <c r="G422" i="20"/>
  <c r="F422" i="20"/>
  <c r="E422" i="20"/>
  <c r="D422" i="20"/>
  <c r="H423" i="20"/>
  <c r="G423" i="20"/>
  <c r="F423" i="20"/>
  <c r="E423" i="20"/>
  <c r="D423" i="20"/>
  <c r="H424" i="20"/>
  <c r="G424" i="20"/>
  <c r="F424" i="20"/>
  <c r="E424" i="20"/>
  <c r="D424" i="20"/>
  <c r="H425" i="20"/>
  <c r="G425" i="20"/>
  <c r="F425" i="20"/>
  <c r="E425" i="20"/>
  <c r="D425" i="20"/>
  <c r="H426" i="20"/>
  <c r="G426" i="20"/>
  <c r="F426" i="20"/>
  <c r="E426" i="20"/>
  <c r="D426" i="20"/>
  <c r="H427" i="20"/>
  <c r="G427" i="20"/>
  <c r="F427" i="20"/>
  <c r="E427" i="20"/>
  <c r="D427" i="20"/>
  <c r="H428" i="20"/>
  <c r="G428" i="20"/>
  <c r="F428" i="20"/>
  <c r="E428" i="20"/>
  <c r="D428" i="20"/>
  <c r="H429" i="20"/>
  <c r="G429" i="20"/>
  <c r="F429" i="20"/>
  <c r="E429" i="20"/>
  <c r="D429" i="20"/>
  <c r="H430" i="20"/>
  <c r="G430" i="20"/>
  <c r="F430" i="20"/>
  <c r="E430" i="20"/>
  <c r="D430" i="20"/>
  <c r="H431" i="20"/>
  <c r="G431" i="20"/>
  <c r="F431" i="20"/>
  <c r="E431" i="20"/>
  <c r="D431" i="20"/>
  <c r="H432" i="20"/>
  <c r="G432" i="20"/>
  <c r="F432" i="20"/>
  <c r="E432" i="20"/>
  <c r="D432" i="20"/>
  <c r="H433" i="20"/>
  <c r="G433" i="20"/>
  <c r="F433" i="20"/>
  <c r="E433" i="20"/>
  <c r="D433" i="20"/>
  <c r="H434" i="20"/>
  <c r="G434" i="20"/>
  <c r="F434" i="20"/>
  <c r="E434" i="20"/>
  <c r="D434" i="20"/>
  <c r="H435" i="20"/>
  <c r="G435" i="20"/>
  <c r="F435" i="20"/>
  <c r="E435" i="20"/>
  <c r="D435" i="20"/>
  <c r="H436" i="20"/>
  <c r="G436" i="20"/>
  <c r="F436" i="20"/>
  <c r="E436" i="20"/>
  <c r="D436" i="20"/>
  <c r="H437" i="20"/>
  <c r="G437" i="20"/>
  <c r="F437" i="20"/>
  <c r="E437" i="20"/>
  <c r="D437" i="20"/>
  <c r="H438" i="20"/>
  <c r="G438" i="20"/>
  <c r="F438" i="20"/>
  <c r="E438" i="20"/>
  <c r="D438" i="20"/>
  <c r="H439" i="20"/>
  <c r="G439" i="20"/>
  <c r="F439" i="20"/>
  <c r="E439" i="20"/>
  <c r="D439" i="20"/>
  <c r="H440" i="20"/>
  <c r="G440" i="20"/>
  <c r="F440" i="20"/>
  <c r="E440" i="20"/>
  <c r="D440" i="20"/>
  <c r="H441" i="20"/>
  <c r="G441" i="20"/>
  <c r="F441" i="20"/>
  <c r="E441" i="20"/>
  <c r="D441" i="20"/>
  <c r="H442" i="20"/>
  <c r="G442" i="20"/>
  <c r="F442" i="20"/>
  <c r="E442" i="20"/>
  <c r="D442" i="20"/>
  <c r="H443" i="20"/>
  <c r="G443" i="20"/>
  <c r="F443" i="20"/>
  <c r="E443" i="20"/>
  <c r="D443" i="20"/>
  <c r="H444" i="20"/>
  <c r="G444" i="20"/>
  <c r="F444" i="20"/>
  <c r="E444" i="20"/>
  <c r="D444" i="20"/>
  <c r="H445" i="20"/>
  <c r="G445" i="20"/>
  <c r="F445" i="20"/>
  <c r="E445" i="20"/>
  <c r="D445" i="20"/>
  <c r="H446" i="20"/>
  <c r="G446" i="20"/>
  <c r="F446" i="20"/>
  <c r="E446" i="20"/>
  <c r="D446" i="20"/>
  <c r="H447" i="20"/>
  <c r="G447" i="20"/>
  <c r="F447" i="20"/>
  <c r="E447" i="20"/>
  <c r="D447" i="20"/>
  <c r="H448" i="20"/>
  <c r="G448" i="20"/>
  <c r="F448" i="20"/>
  <c r="E448" i="20"/>
  <c r="D448" i="20"/>
  <c r="H449" i="20"/>
  <c r="G449" i="20"/>
  <c r="F449" i="20"/>
  <c r="E449" i="20"/>
  <c r="D449" i="20"/>
  <c r="H450" i="20"/>
  <c r="G450" i="20"/>
  <c r="F450" i="20"/>
  <c r="E450" i="20"/>
  <c r="D450" i="20"/>
  <c r="H451" i="20"/>
  <c r="G451" i="20"/>
  <c r="F451" i="20"/>
  <c r="E451" i="20"/>
  <c r="D451" i="20"/>
  <c r="H452" i="20"/>
  <c r="G452" i="20"/>
  <c r="F452" i="20"/>
  <c r="E452" i="20"/>
  <c r="D452" i="20"/>
  <c r="H453" i="20"/>
  <c r="G453" i="20"/>
  <c r="F453" i="20"/>
  <c r="E453" i="20"/>
  <c r="D453" i="20"/>
  <c r="H454" i="20"/>
  <c r="G454" i="20"/>
  <c r="F454" i="20"/>
  <c r="E454" i="20"/>
  <c r="D454" i="20"/>
  <c r="H455" i="20"/>
  <c r="G455" i="20"/>
  <c r="F455" i="20"/>
  <c r="E455" i="20"/>
  <c r="D455" i="20"/>
  <c r="H456" i="20"/>
  <c r="G456" i="20"/>
  <c r="F456" i="20"/>
  <c r="E456" i="20"/>
  <c r="D456" i="20"/>
  <c r="H457" i="20"/>
  <c r="G457" i="20"/>
  <c r="F457" i="20"/>
  <c r="E457" i="20"/>
  <c r="D457" i="20"/>
  <c r="H458" i="20"/>
  <c r="G458" i="20"/>
  <c r="F458" i="20"/>
  <c r="E458" i="20"/>
  <c r="D458" i="20"/>
  <c r="H459" i="20"/>
  <c r="G459" i="20"/>
  <c r="F459" i="20"/>
  <c r="E459" i="20"/>
  <c r="D459" i="20"/>
  <c r="H460" i="20"/>
  <c r="G460" i="20"/>
  <c r="F460" i="20"/>
  <c r="E460" i="20"/>
  <c r="D460" i="20"/>
  <c r="H461" i="20"/>
  <c r="G461" i="20"/>
  <c r="F461" i="20"/>
  <c r="E461" i="20"/>
  <c r="D461" i="20"/>
  <c r="H462" i="20"/>
  <c r="G462" i="20"/>
  <c r="F462" i="20"/>
  <c r="E462" i="20"/>
  <c r="D462" i="20"/>
  <c r="H463" i="20"/>
  <c r="G463" i="20"/>
  <c r="F463" i="20"/>
  <c r="E463" i="20"/>
  <c r="D463" i="20"/>
  <c r="H464" i="20"/>
  <c r="G464" i="20"/>
  <c r="F464" i="20"/>
  <c r="E464" i="20"/>
  <c r="D464" i="20"/>
  <c r="H465" i="20"/>
  <c r="G465" i="20"/>
  <c r="F465" i="20"/>
  <c r="E465" i="20"/>
  <c r="D465" i="20"/>
  <c r="H466" i="20"/>
  <c r="G466" i="20"/>
  <c r="F466" i="20"/>
  <c r="E466" i="20"/>
  <c r="D466" i="20"/>
  <c r="H467" i="20"/>
  <c r="G467" i="20"/>
  <c r="F467" i="20"/>
  <c r="E467" i="20"/>
  <c r="D467" i="20"/>
  <c r="H468" i="20"/>
  <c r="G468" i="20"/>
  <c r="F468" i="20"/>
  <c r="E468" i="20"/>
  <c r="D468" i="20"/>
  <c r="H469" i="20"/>
  <c r="G469" i="20"/>
  <c r="F469" i="20"/>
  <c r="E469" i="20"/>
  <c r="D469" i="20"/>
  <c r="H470" i="20"/>
  <c r="G470" i="20"/>
  <c r="F470" i="20"/>
  <c r="E470" i="20"/>
  <c r="D470" i="20"/>
  <c r="H471" i="20"/>
  <c r="G471" i="20"/>
  <c r="F471" i="20"/>
  <c r="E471" i="20"/>
  <c r="D471" i="20"/>
  <c r="H472" i="20"/>
  <c r="G472" i="20"/>
  <c r="F472" i="20"/>
  <c r="E472" i="20"/>
  <c r="D472" i="20"/>
  <c r="H473" i="20"/>
  <c r="G473" i="20"/>
  <c r="F473" i="20"/>
  <c r="E473" i="20"/>
  <c r="D473" i="20"/>
  <c r="H474" i="20"/>
  <c r="G474" i="20"/>
  <c r="F474" i="20"/>
  <c r="E474" i="20"/>
  <c r="D474" i="20"/>
  <c r="H475" i="20"/>
  <c r="G475" i="20"/>
  <c r="F475" i="20"/>
  <c r="E475" i="20"/>
  <c r="D475" i="20"/>
  <c r="H476" i="20"/>
  <c r="G476" i="20"/>
  <c r="F476" i="20"/>
  <c r="E476" i="20"/>
  <c r="D476" i="20"/>
  <c r="H477" i="20"/>
  <c r="G477" i="20"/>
  <c r="F477" i="20"/>
  <c r="E477" i="20"/>
  <c r="D477" i="20"/>
  <c r="H478" i="20"/>
  <c r="G478" i="20"/>
  <c r="F478" i="20"/>
  <c r="E478" i="20"/>
  <c r="D478" i="20"/>
  <c r="H479" i="20"/>
  <c r="G479" i="20"/>
  <c r="F479" i="20"/>
  <c r="E479" i="20"/>
  <c r="D479" i="20"/>
  <c r="H480" i="20"/>
  <c r="G480" i="20"/>
  <c r="F480" i="20"/>
  <c r="E480" i="20"/>
  <c r="D480" i="20"/>
  <c r="H481" i="20"/>
  <c r="G481" i="20"/>
  <c r="F481" i="20"/>
  <c r="E481" i="20"/>
  <c r="D481" i="20"/>
  <c r="H482" i="20"/>
  <c r="G482" i="20"/>
  <c r="F482" i="20"/>
  <c r="E482" i="20"/>
  <c r="D482" i="20"/>
  <c r="H483" i="20"/>
  <c r="G483" i="20"/>
  <c r="F483" i="20"/>
  <c r="E483" i="20"/>
  <c r="D483" i="20"/>
  <c r="H484" i="20"/>
  <c r="G484" i="20"/>
  <c r="F484" i="20"/>
  <c r="E484" i="20"/>
  <c r="D484" i="20"/>
  <c r="H485" i="20"/>
  <c r="G485" i="20"/>
  <c r="F485" i="20"/>
  <c r="E485" i="20"/>
  <c r="D485" i="20"/>
  <c r="H486" i="20"/>
  <c r="G486" i="20"/>
  <c r="F486" i="20"/>
  <c r="E486" i="20"/>
  <c r="D486" i="20"/>
  <c r="H487" i="20"/>
  <c r="G487" i="20"/>
  <c r="F487" i="20"/>
  <c r="E487" i="20"/>
  <c r="D487" i="20"/>
  <c r="H488" i="20"/>
  <c r="G488" i="20"/>
  <c r="F488" i="20"/>
  <c r="E488" i="20"/>
  <c r="D488" i="20"/>
  <c r="H489" i="20"/>
  <c r="G489" i="20"/>
  <c r="F489" i="20"/>
  <c r="E489" i="20"/>
  <c r="D489" i="20"/>
  <c r="H490" i="20"/>
  <c r="G490" i="20"/>
  <c r="F490" i="20"/>
  <c r="E490" i="20"/>
  <c r="D490" i="20"/>
  <c r="H491" i="20"/>
  <c r="G491" i="20"/>
  <c r="F491" i="20"/>
  <c r="E491" i="20"/>
  <c r="D491" i="20"/>
  <c r="H492" i="20"/>
  <c r="G492" i="20"/>
  <c r="F492" i="20"/>
  <c r="E492" i="20"/>
  <c r="D492" i="20"/>
  <c r="H493" i="20"/>
  <c r="G493" i="20"/>
  <c r="F493" i="20"/>
  <c r="E493" i="20"/>
  <c r="D493" i="20"/>
  <c r="H494" i="20"/>
  <c r="G494" i="20"/>
  <c r="F494" i="20"/>
  <c r="E494" i="20"/>
  <c r="D494" i="20"/>
  <c r="H495" i="20"/>
  <c r="G495" i="20"/>
  <c r="F495" i="20"/>
  <c r="E495" i="20"/>
  <c r="D495" i="20"/>
  <c r="H496" i="20"/>
  <c r="G496" i="20"/>
  <c r="F496" i="20"/>
  <c r="E496" i="20"/>
  <c r="D496" i="20"/>
  <c r="H497" i="20"/>
  <c r="G497" i="20"/>
  <c r="F497" i="20"/>
  <c r="E497" i="20"/>
  <c r="D497" i="20"/>
  <c r="H498" i="20"/>
  <c r="G498" i="20"/>
  <c r="F498" i="20"/>
  <c r="E498" i="20"/>
  <c r="D498" i="20"/>
  <c r="H499" i="20"/>
  <c r="G499" i="20"/>
  <c r="F499" i="20"/>
  <c r="E499" i="20"/>
  <c r="D499" i="20"/>
  <c r="H500" i="20"/>
  <c r="G500" i="20"/>
  <c r="F500" i="20"/>
  <c r="E500" i="20"/>
  <c r="D500" i="20"/>
  <c r="H501" i="20"/>
  <c r="G501" i="20"/>
  <c r="F501" i="20"/>
  <c r="E501" i="20"/>
  <c r="D501" i="20"/>
  <c r="H502" i="20"/>
  <c r="G502" i="20"/>
  <c r="F502" i="20"/>
  <c r="E502" i="20"/>
  <c r="D502" i="20"/>
  <c r="H503" i="20"/>
  <c r="G503" i="20"/>
  <c r="F503" i="20"/>
  <c r="E503" i="20"/>
  <c r="D503" i="20"/>
  <c r="H504" i="20"/>
  <c r="G504" i="20"/>
  <c r="F504" i="20"/>
  <c r="E504" i="20"/>
  <c r="D504" i="20"/>
  <c r="H505" i="20"/>
  <c r="G505" i="20"/>
  <c r="F505" i="20"/>
  <c r="E505" i="20"/>
  <c r="D505" i="20"/>
  <c r="H506" i="20"/>
  <c r="G506" i="20"/>
  <c r="F506" i="20"/>
  <c r="E506" i="20"/>
  <c r="D506" i="20"/>
  <c r="H507" i="20"/>
  <c r="G507" i="20"/>
  <c r="F507" i="20"/>
  <c r="E507" i="20"/>
  <c r="D507" i="20"/>
  <c r="H508" i="20"/>
  <c r="G508" i="20"/>
  <c r="F508" i="20"/>
  <c r="E508" i="20"/>
  <c r="D508" i="20"/>
  <c r="H509" i="20"/>
  <c r="G509" i="20"/>
  <c r="F509" i="20"/>
  <c r="E509" i="20"/>
  <c r="D509" i="20"/>
  <c r="H510" i="20"/>
  <c r="G510" i="20"/>
  <c r="F510" i="20"/>
  <c r="E510" i="20"/>
  <c r="D510" i="20"/>
  <c r="H511" i="20"/>
  <c r="G511" i="20"/>
  <c r="F511" i="20"/>
  <c r="E511" i="20"/>
  <c r="D511" i="20"/>
  <c r="H512" i="20"/>
  <c r="G512" i="20"/>
  <c r="F512" i="20"/>
  <c r="E512" i="20"/>
  <c r="D512" i="20"/>
  <c r="H513" i="20"/>
  <c r="G513" i="20"/>
  <c r="F513" i="20"/>
  <c r="E513" i="20"/>
  <c r="D513" i="20"/>
  <c r="H514" i="20"/>
  <c r="G514" i="20"/>
  <c r="F514" i="20"/>
  <c r="E514" i="20"/>
  <c r="D514" i="20"/>
  <c r="H515" i="20"/>
  <c r="G515" i="20"/>
  <c r="F515" i="20"/>
  <c r="E515" i="20"/>
  <c r="D515" i="20"/>
  <c r="H516" i="20"/>
  <c r="G516" i="20"/>
  <c r="F516" i="20"/>
  <c r="E516" i="20"/>
  <c r="D516" i="20"/>
  <c r="H517" i="20"/>
  <c r="G517" i="20"/>
  <c r="F517" i="20"/>
  <c r="E517" i="20"/>
  <c r="D517" i="20"/>
  <c r="H518" i="20"/>
  <c r="G518" i="20"/>
  <c r="F518" i="20"/>
  <c r="E518" i="20"/>
  <c r="D518" i="20"/>
  <c r="H519" i="20"/>
  <c r="G519" i="20"/>
  <c r="F519" i="20"/>
  <c r="E519" i="20"/>
  <c r="D519" i="20"/>
  <c r="H520" i="20"/>
  <c r="G520" i="20"/>
  <c r="F520" i="20"/>
  <c r="E520" i="20"/>
  <c r="D520" i="20"/>
  <c r="H521" i="20"/>
  <c r="G521" i="20"/>
  <c r="F521" i="20"/>
  <c r="E521" i="20"/>
  <c r="D521" i="20"/>
  <c r="H522" i="20"/>
  <c r="G522" i="20"/>
  <c r="F522" i="20"/>
  <c r="E522" i="20"/>
  <c r="D522" i="20"/>
  <c r="H523" i="20"/>
  <c r="G523" i="20"/>
  <c r="F523" i="20"/>
  <c r="E523" i="20"/>
  <c r="D523" i="20"/>
  <c r="H524" i="20"/>
  <c r="G524" i="20"/>
  <c r="F524" i="20"/>
  <c r="E524" i="20"/>
  <c r="D524" i="20"/>
  <c r="H525" i="20"/>
  <c r="G525" i="20"/>
  <c r="F525" i="20"/>
  <c r="E525" i="20"/>
  <c r="D525" i="20"/>
  <c r="H526" i="20"/>
  <c r="G526" i="20"/>
  <c r="F526" i="20"/>
  <c r="E526" i="20"/>
  <c r="D526" i="20"/>
  <c r="H527" i="20"/>
  <c r="G527" i="20"/>
  <c r="F527" i="20"/>
  <c r="E527" i="20"/>
  <c r="D527" i="20"/>
  <c r="H528" i="20"/>
  <c r="G528" i="20"/>
  <c r="F528" i="20"/>
  <c r="E528" i="20"/>
  <c r="D528" i="20"/>
  <c r="H529" i="20"/>
  <c r="G529" i="20"/>
  <c r="F529" i="20"/>
  <c r="E529" i="20"/>
  <c r="D529" i="20"/>
  <c r="H530" i="20"/>
  <c r="G530" i="20"/>
  <c r="F530" i="20"/>
  <c r="E530" i="20"/>
  <c r="D530" i="20"/>
  <c r="H531" i="20"/>
  <c r="G531" i="20"/>
  <c r="F531" i="20"/>
  <c r="E531" i="20"/>
  <c r="D531" i="20"/>
  <c r="H532" i="20"/>
  <c r="G532" i="20"/>
  <c r="F532" i="20"/>
  <c r="E532" i="20"/>
  <c r="D532" i="20"/>
  <c r="H533" i="20"/>
  <c r="G533" i="20"/>
  <c r="F533" i="20"/>
  <c r="E533" i="20"/>
  <c r="D533" i="20"/>
  <c r="H534" i="20"/>
  <c r="G534" i="20"/>
  <c r="F534" i="20"/>
  <c r="E534" i="20"/>
  <c r="D534" i="20"/>
  <c r="H535" i="20"/>
  <c r="G535" i="20"/>
  <c r="F535" i="20"/>
  <c r="E535" i="20"/>
  <c r="D535" i="20"/>
  <c r="H536" i="20"/>
  <c r="G536" i="20"/>
  <c r="F536" i="20"/>
  <c r="E536" i="20"/>
  <c r="D536" i="20"/>
  <c r="H537" i="20"/>
  <c r="G537" i="20"/>
  <c r="F537" i="20"/>
  <c r="E537" i="20"/>
  <c r="D537" i="20"/>
  <c r="H538" i="20"/>
  <c r="G538" i="20"/>
  <c r="F538" i="20"/>
  <c r="E538" i="20"/>
  <c r="D538" i="20"/>
  <c r="H539" i="20"/>
  <c r="G539" i="20"/>
  <c r="F539" i="20"/>
  <c r="E539" i="20"/>
  <c r="D539" i="20"/>
  <c r="H540" i="20"/>
  <c r="G540" i="20"/>
  <c r="F540" i="20"/>
  <c r="E540" i="20"/>
  <c r="D540" i="20"/>
  <c r="H541" i="20"/>
  <c r="G541" i="20"/>
  <c r="F541" i="20"/>
  <c r="E541" i="20"/>
  <c r="D541" i="20"/>
  <c r="H542" i="20"/>
  <c r="G542" i="20"/>
  <c r="F542" i="20"/>
  <c r="E542" i="20"/>
  <c r="D542" i="20"/>
  <c r="H543" i="20"/>
  <c r="G543" i="20"/>
  <c r="F543" i="20"/>
  <c r="E543" i="20"/>
  <c r="D543" i="20"/>
  <c r="H544" i="20"/>
  <c r="G544" i="20"/>
  <c r="F544" i="20"/>
  <c r="E544" i="20"/>
  <c r="D544" i="20"/>
  <c r="H545" i="20"/>
  <c r="G545" i="20"/>
  <c r="F545" i="20"/>
  <c r="E545" i="20"/>
  <c r="D545" i="20"/>
  <c r="H546" i="20"/>
  <c r="G546" i="20"/>
  <c r="F546" i="20"/>
  <c r="E546" i="20"/>
  <c r="D546" i="20"/>
  <c r="H547" i="20"/>
  <c r="G547" i="20"/>
  <c r="F547" i="20"/>
  <c r="E547" i="20"/>
  <c r="D547" i="20"/>
  <c r="H548" i="20"/>
  <c r="G548" i="20"/>
  <c r="F548" i="20"/>
  <c r="E548" i="20"/>
  <c r="D548" i="20"/>
  <c r="H549" i="20"/>
  <c r="G549" i="20"/>
  <c r="F549" i="20"/>
  <c r="E549" i="20"/>
  <c r="D549" i="20"/>
  <c r="H550" i="20"/>
  <c r="G550" i="20"/>
  <c r="F550" i="20"/>
  <c r="E550" i="20"/>
  <c r="D550" i="20"/>
  <c r="H551" i="20"/>
  <c r="G551" i="20"/>
  <c r="F551" i="20"/>
  <c r="E551" i="20"/>
  <c r="D551" i="20"/>
  <c r="H552" i="20"/>
  <c r="G552" i="20"/>
  <c r="F552" i="20"/>
  <c r="E552" i="20"/>
  <c r="D552" i="20"/>
  <c r="H553" i="20"/>
  <c r="G553" i="20"/>
  <c r="F553" i="20"/>
  <c r="E553" i="20"/>
  <c r="D553" i="20"/>
  <c r="H554" i="20"/>
  <c r="G554" i="20"/>
  <c r="F554" i="20"/>
  <c r="E554" i="20"/>
  <c r="D554" i="20"/>
  <c r="H555" i="20"/>
  <c r="G555" i="20"/>
  <c r="F555" i="20"/>
  <c r="E555" i="20"/>
  <c r="D555" i="20"/>
  <c r="H556" i="20"/>
  <c r="G556" i="20"/>
  <c r="F556" i="20"/>
  <c r="E556" i="20"/>
  <c r="D556" i="20"/>
  <c r="H557" i="20"/>
  <c r="G557" i="20"/>
  <c r="F557" i="20"/>
  <c r="E557" i="20"/>
  <c r="D557" i="20"/>
  <c r="H558" i="20"/>
  <c r="G558" i="20"/>
  <c r="F558" i="20"/>
  <c r="E558" i="20"/>
  <c r="D558" i="20"/>
  <c r="H559" i="20"/>
  <c r="G559" i="20"/>
  <c r="F559" i="20"/>
  <c r="E559" i="20"/>
  <c r="D559" i="20"/>
  <c r="H560" i="20"/>
  <c r="G560" i="20"/>
  <c r="F560" i="20"/>
  <c r="E560" i="20"/>
  <c r="D560" i="20"/>
  <c r="H561" i="20"/>
  <c r="G561" i="20"/>
  <c r="F561" i="20"/>
  <c r="E561" i="20"/>
  <c r="D561" i="20"/>
  <c r="H562" i="20"/>
  <c r="G562" i="20"/>
  <c r="F562" i="20"/>
  <c r="E562" i="20"/>
  <c r="D562" i="20"/>
  <c r="H563" i="20"/>
  <c r="G563" i="20"/>
  <c r="F563" i="20"/>
  <c r="E563" i="20"/>
  <c r="D563" i="20"/>
  <c r="H564" i="20"/>
  <c r="G564" i="20"/>
  <c r="F564" i="20"/>
  <c r="E564" i="20"/>
  <c r="D564" i="20"/>
  <c r="H565" i="20"/>
  <c r="G565" i="20"/>
  <c r="F565" i="20"/>
  <c r="E565" i="20"/>
  <c r="D565" i="20"/>
  <c r="H566" i="20"/>
  <c r="G566" i="20"/>
  <c r="F566" i="20"/>
  <c r="E566" i="20"/>
  <c r="D566" i="20"/>
  <c r="H567" i="20"/>
  <c r="G567" i="20"/>
  <c r="F567" i="20"/>
  <c r="E567" i="20"/>
  <c r="D567" i="20"/>
  <c r="H568" i="20"/>
  <c r="G568" i="20"/>
  <c r="F568" i="20"/>
  <c r="E568" i="20"/>
  <c r="D568" i="20"/>
  <c r="H569" i="20"/>
  <c r="G569" i="20"/>
  <c r="F569" i="20"/>
  <c r="E569" i="20"/>
  <c r="D569" i="20"/>
  <c r="H570" i="20"/>
  <c r="G570" i="20"/>
  <c r="F570" i="20"/>
  <c r="E570" i="20"/>
  <c r="D570" i="20"/>
  <c r="H571" i="20"/>
  <c r="G571" i="20"/>
  <c r="F571" i="20"/>
  <c r="E571" i="20"/>
  <c r="D571" i="20"/>
  <c r="H572" i="20"/>
  <c r="G572" i="20"/>
  <c r="F572" i="20"/>
  <c r="E572" i="20"/>
  <c r="D572" i="20"/>
  <c r="H573" i="20"/>
  <c r="G573" i="20"/>
  <c r="F573" i="20"/>
  <c r="E573" i="20"/>
  <c r="D573" i="20"/>
  <c r="H574" i="20"/>
  <c r="G574" i="20"/>
  <c r="F574" i="20"/>
  <c r="E574" i="20"/>
  <c r="D574" i="20"/>
  <c r="H575" i="20"/>
  <c r="G575" i="20"/>
  <c r="F575" i="20"/>
  <c r="E575" i="20"/>
  <c r="D575" i="20"/>
  <c r="H576" i="20"/>
  <c r="G576" i="20"/>
  <c r="F576" i="20"/>
  <c r="E576" i="20"/>
  <c r="D576" i="20"/>
  <c r="H577" i="20"/>
  <c r="G577" i="20"/>
  <c r="F577" i="20"/>
  <c r="E577" i="20"/>
  <c r="D577" i="20"/>
  <c r="H578" i="20"/>
  <c r="G578" i="20"/>
  <c r="F578" i="20"/>
  <c r="E578" i="20"/>
  <c r="D578" i="20"/>
  <c r="H579" i="20"/>
  <c r="G579" i="20"/>
  <c r="F579" i="20"/>
  <c r="E579" i="20"/>
  <c r="D579" i="20"/>
  <c r="H580" i="20"/>
  <c r="G580" i="20"/>
  <c r="F580" i="20"/>
  <c r="E580" i="20"/>
  <c r="D580" i="20"/>
  <c r="H581" i="20"/>
  <c r="G581" i="20"/>
  <c r="F581" i="20"/>
  <c r="E581" i="20"/>
  <c r="D581" i="20"/>
  <c r="H582" i="20"/>
  <c r="G582" i="20"/>
  <c r="F582" i="20"/>
  <c r="E582" i="20"/>
  <c r="D582" i="20"/>
  <c r="H583" i="20"/>
  <c r="G583" i="20"/>
  <c r="F583" i="20"/>
  <c r="E583" i="20"/>
  <c r="D583" i="20"/>
  <c r="H584" i="20"/>
  <c r="G584" i="20"/>
  <c r="F584" i="20"/>
  <c r="E584" i="20"/>
  <c r="D584" i="20"/>
  <c r="H585" i="20"/>
  <c r="G585" i="20"/>
  <c r="F585" i="20"/>
  <c r="E585" i="20"/>
  <c r="D585" i="20"/>
  <c r="H586" i="20"/>
  <c r="G586" i="20"/>
  <c r="F586" i="20"/>
  <c r="E586" i="20"/>
  <c r="D586" i="20"/>
  <c r="H587" i="20"/>
  <c r="G587" i="20"/>
  <c r="F587" i="20"/>
  <c r="E587" i="20"/>
  <c r="D587" i="20"/>
  <c r="H588" i="20"/>
  <c r="G588" i="20"/>
  <c r="F588" i="20"/>
  <c r="E588" i="20"/>
  <c r="D588" i="20"/>
  <c r="H589" i="20"/>
  <c r="G589" i="20"/>
  <c r="F589" i="20"/>
  <c r="E589" i="20"/>
  <c r="D589" i="20"/>
  <c r="H590" i="20"/>
  <c r="G590" i="20"/>
  <c r="F590" i="20"/>
  <c r="E590" i="20"/>
  <c r="D590" i="20"/>
  <c r="H591" i="20"/>
  <c r="G591" i="20"/>
  <c r="F591" i="20"/>
  <c r="E591" i="20"/>
  <c r="D591" i="20"/>
  <c r="H592" i="20"/>
  <c r="G592" i="20"/>
  <c r="F592" i="20"/>
  <c r="E592" i="20"/>
  <c r="D592" i="20"/>
  <c r="H593" i="20"/>
  <c r="G593" i="20"/>
  <c r="F593" i="20"/>
  <c r="E593" i="20"/>
  <c r="D593" i="20"/>
  <c r="H594" i="20"/>
  <c r="G594" i="20"/>
  <c r="F594" i="20"/>
  <c r="E594" i="20"/>
  <c r="D594" i="20"/>
  <c r="H595" i="20"/>
  <c r="G595" i="20"/>
  <c r="F595" i="20"/>
  <c r="E595" i="20"/>
  <c r="D595" i="20"/>
  <c r="H596" i="20"/>
  <c r="G596" i="20"/>
  <c r="F596" i="20"/>
  <c r="E596" i="20"/>
  <c r="D596" i="20"/>
  <c r="H597" i="20"/>
  <c r="G597" i="20"/>
  <c r="F597" i="20"/>
  <c r="E597" i="20"/>
  <c r="D597" i="20"/>
  <c r="H598" i="20"/>
  <c r="G598" i="20"/>
  <c r="F598" i="20"/>
  <c r="E598" i="20"/>
  <c r="D598" i="20"/>
  <c r="H599" i="20"/>
  <c r="G599" i="20"/>
  <c r="F599" i="20"/>
  <c r="E599" i="20"/>
  <c r="D599" i="20"/>
  <c r="H600" i="20"/>
  <c r="G600" i="20"/>
  <c r="F600" i="20"/>
  <c r="E600" i="20"/>
  <c r="D600" i="20"/>
  <c r="H601" i="20"/>
  <c r="G601" i="20"/>
  <c r="F601" i="20"/>
  <c r="E601" i="20"/>
  <c r="D601" i="20"/>
  <c r="H602" i="20"/>
  <c r="G602" i="20"/>
  <c r="F602" i="20"/>
  <c r="E602" i="20"/>
  <c r="D602" i="20"/>
  <c r="H603" i="20"/>
  <c r="G603" i="20"/>
  <c r="F603" i="20"/>
  <c r="E603" i="20"/>
  <c r="D603" i="20"/>
  <c r="H604" i="20"/>
  <c r="G604" i="20"/>
  <c r="F604" i="20"/>
  <c r="E604" i="20"/>
  <c r="D604" i="20"/>
  <c r="H605" i="20"/>
  <c r="G605" i="20"/>
  <c r="F605" i="20"/>
  <c r="E605" i="20"/>
  <c r="D605" i="20"/>
  <c r="H606" i="20"/>
  <c r="G606" i="20"/>
  <c r="F606" i="20"/>
  <c r="E606" i="20"/>
  <c r="D606" i="20"/>
  <c r="H607" i="20"/>
  <c r="G607" i="20"/>
  <c r="F607" i="20"/>
  <c r="E607" i="20"/>
  <c r="D607" i="20"/>
  <c r="H608" i="20"/>
  <c r="G608" i="20"/>
  <c r="F608" i="20"/>
  <c r="E608" i="20"/>
  <c r="D608" i="20"/>
  <c r="H609" i="20"/>
  <c r="G609" i="20"/>
  <c r="F609" i="20"/>
  <c r="E609" i="20"/>
  <c r="D609" i="20"/>
  <c r="H610" i="20"/>
  <c r="G610" i="20"/>
  <c r="F610" i="20"/>
  <c r="E610" i="20"/>
  <c r="D610" i="20"/>
  <c r="H611" i="20"/>
  <c r="G611" i="20"/>
  <c r="F611" i="20"/>
  <c r="E611" i="20"/>
  <c r="D611" i="20"/>
  <c r="H612" i="20"/>
  <c r="G612" i="20"/>
  <c r="F612" i="20"/>
  <c r="E612" i="20"/>
  <c r="D612" i="20"/>
  <c r="H613" i="20"/>
  <c r="G613" i="20"/>
  <c r="F613" i="20"/>
  <c r="E613" i="20"/>
  <c r="D613" i="20"/>
  <c r="H614" i="20"/>
  <c r="G614" i="20"/>
  <c r="F614" i="20"/>
  <c r="E614" i="20"/>
  <c r="D614" i="20"/>
  <c r="H615" i="20"/>
  <c r="G615" i="20"/>
  <c r="F615" i="20"/>
  <c r="E615" i="20"/>
  <c r="D615" i="20"/>
  <c r="H616" i="20"/>
  <c r="G616" i="20"/>
  <c r="F616" i="20"/>
  <c r="E616" i="20"/>
  <c r="D616" i="20"/>
  <c r="H617" i="20"/>
  <c r="G617" i="20"/>
  <c r="F617" i="20"/>
  <c r="E617" i="20"/>
  <c r="D617" i="20"/>
  <c r="H618" i="20"/>
  <c r="G618" i="20"/>
  <c r="F618" i="20"/>
  <c r="E618" i="20"/>
  <c r="D618" i="20"/>
  <c r="H619" i="20"/>
  <c r="G619" i="20"/>
  <c r="F619" i="20"/>
  <c r="E619" i="20"/>
  <c r="D619" i="20"/>
  <c r="H620" i="20"/>
  <c r="G620" i="20"/>
  <c r="F620" i="20"/>
  <c r="E620" i="20"/>
  <c r="D620" i="20"/>
  <c r="H621" i="20"/>
  <c r="G621" i="20"/>
  <c r="F621" i="20"/>
  <c r="E621" i="20"/>
  <c r="D621" i="20"/>
  <c r="H622" i="20"/>
  <c r="G622" i="20"/>
  <c r="F622" i="20"/>
  <c r="E622" i="20"/>
  <c r="D622" i="20"/>
  <c r="H623" i="20"/>
  <c r="G623" i="20"/>
  <c r="F623" i="20"/>
  <c r="E623" i="20"/>
  <c r="D623" i="20"/>
  <c r="H624" i="20"/>
  <c r="G624" i="20"/>
  <c r="F624" i="20"/>
  <c r="E624" i="20"/>
  <c r="D624" i="20"/>
  <c r="H625" i="20"/>
  <c r="G625" i="20"/>
  <c r="F625" i="20"/>
  <c r="E625" i="20"/>
  <c r="D625" i="20"/>
  <c r="H626" i="20"/>
  <c r="G626" i="20"/>
  <c r="F626" i="20"/>
  <c r="E626" i="20"/>
  <c r="D626" i="20"/>
  <c r="H627" i="20"/>
  <c r="G627" i="20"/>
  <c r="F627" i="20"/>
  <c r="E627" i="20"/>
  <c r="D627" i="20"/>
  <c r="H628" i="20"/>
  <c r="G628" i="20"/>
  <c r="F628" i="20"/>
  <c r="E628" i="20"/>
  <c r="D628" i="20"/>
  <c r="H629" i="20"/>
  <c r="G629" i="20"/>
  <c r="F629" i="20"/>
  <c r="E629" i="20"/>
  <c r="D629" i="20"/>
  <c r="H630" i="20"/>
  <c r="G630" i="20"/>
  <c r="F630" i="20"/>
  <c r="E630" i="20"/>
  <c r="D630" i="20"/>
  <c r="H631" i="20"/>
  <c r="G631" i="20"/>
  <c r="F631" i="20"/>
  <c r="E631" i="20"/>
  <c r="D631" i="20"/>
  <c r="H632" i="20"/>
  <c r="G632" i="20"/>
  <c r="F632" i="20"/>
  <c r="E632" i="20"/>
  <c r="D632" i="20"/>
  <c r="H633" i="20"/>
  <c r="G633" i="20"/>
  <c r="F633" i="20"/>
  <c r="E633" i="20"/>
  <c r="D633" i="20"/>
  <c r="H634" i="20"/>
  <c r="G634" i="20"/>
  <c r="F634" i="20"/>
  <c r="E634" i="20"/>
  <c r="D634" i="20"/>
  <c r="H635" i="20"/>
  <c r="G635" i="20"/>
  <c r="F635" i="20"/>
  <c r="E635" i="20"/>
  <c r="D635" i="20"/>
  <c r="H636" i="20"/>
  <c r="G636" i="20"/>
  <c r="F636" i="20"/>
  <c r="E636" i="20"/>
  <c r="D636" i="20"/>
  <c r="H637" i="20"/>
  <c r="G637" i="20"/>
  <c r="F637" i="20"/>
  <c r="E637" i="20"/>
  <c r="D637" i="20"/>
  <c r="H638" i="20"/>
  <c r="G638" i="20"/>
  <c r="F638" i="20"/>
  <c r="E638" i="20"/>
  <c r="D638" i="20"/>
  <c r="H639" i="20"/>
  <c r="G639" i="20"/>
  <c r="F639" i="20"/>
  <c r="E639" i="20"/>
  <c r="D639" i="20"/>
  <c r="H640" i="20"/>
  <c r="G640" i="20"/>
  <c r="F640" i="20"/>
  <c r="E640" i="20"/>
  <c r="D640" i="20"/>
  <c r="H641" i="20"/>
  <c r="G641" i="20"/>
  <c r="F641" i="20"/>
  <c r="E641" i="20"/>
  <c r="D641" i="20"/>
  <c r="H642" i="20"/>
  <c r="G642" i="20"/>
  <c r="F642" i="20"/>
  <c r="E642" i="20"/>
  <c r="D642" i="20"/>
  <c r="H643" i="20"/>
  <c r="G643" i="20"/>
  <c r="F643" i="20"/>
  <c r="E643" i="20"/>
  <c r="D643" i="20"/>
  <c r="H644" i="20"/>
  <c r="G644" i="20"/>
  <c r="F644" i="20"/>
  <c r="E644" i="20"/>
  <c r="D644" i="20"/>
  <c r="H645" i="20"/>
  <c r="G645" i="20"/>
  <c r="F645" i="20"/>
  <c r="E645" i="20"/>
  <c r="D645" i="20"/>
  <c r="H646" i="20"/>
  <c r="G646" i="20"/>
  <c r="F646" i="20"/>
  <c r="E646" i="20"/>
  <c r="D646" i="20"/>
  <c r="H647" i="20"/>
  <c r="G647" i="20"/>
  <c r="F647" i="20"/>
  <c r="E647" i="20"/>
  <c r="D647" i="20"/>
  <c r="H648" i="20"/>
  <c r="G648" i="20"/>
  <c r="F648" i="20"/>
  <c r="E648" i="20"/>
  <c r="D648" i="20"/>
  <c r="H649" i="20"/>
  <c r="G649" i="20"/>
  <c r="F649" i="20"/>
  <c r="E649" i="20"/>
  <c r="D649" i="20"/>
  <c r="H650" i="20"/>
  <c r="G650" i="20"/>
  <c r="F650" i="20"/>
  <c r="E650" i="20"/>
  <c r="D650" i="20"/>
  <c r="H651" i="20"/>
  <c r="G651" i="20"/>
  <c r="F651" i="20"/>
  <c r="E651" i="20"/>
  <c r="D651" i="20"/>
  <c r="H652" i="20"/>
  <c r="G652" i="20"/>
  <c r="F652" i="20"/>
  <c r="E652" i="20"/>
  <c r="D652" i="20"/>
  <c r="H653" i="20"/>
  <c r="G653" i="20"/>
  <c r="F653" i="20"/>
  <c r="E653" i="20"/>
  <c r="D653" i="20"/>
  <c r="H654" i="20"/>
  <c r="G654" i="20"/>
  <c r="F654" i="20"/>
  <c r="E654" i="20"/>
  <c r="D654" i="20"/>
  <c r="H655" i="20"/>
  <c r="G655" i="20"/>
  <c r="F655" i="20"/>
  <c r="E655" i="20"/>
  <c r="D655" i="20"/>
  <c r="H656" i="20"/>
  <c r="G656" i="20"/>
  <c r="F656" i="20"/>
  <c r="E656" i="20"/>
  <c r="D656" i="20"/>
  <c r="H657" i="20"/>
  <c r="G657" i="20"/>
  <c r="F657" i="20"/>
  <c r="E657" i="20"/>
  <c r="D657" i="20"/>
  <c r="H658" i="20"/>
  <c r="G658" i="20"/>
  <c r="F658" i="20"/>
  <c r="E658" i="20"/>
  <c r="D658" i="20"/>
  <c r="H659" i="20"/>
  <c r="G659" i="20"/>
  <c r="F659" i="20"/>
  <c r="E659" i="20"/>
  <c r="D659" i="20"/>
  <c r="H660" i="20"/>
  <c r="G660" i="20"/>
  <c r="F660" i="20"/>
  <c r="E660" i="20"/>
  <c r="D660" i="20"/>
  <c r="H661" i="20"/>
  <c r="G661" i="20"/>
  <c r="F661" i="20"/>
  <c r="E661" i="20"/>
  <c r="D661" i="20"/>
  <c r="H662" i="20"/>
  <c r="G662" i="20"/>
  <c r="F662" i="20"/>
  <c r="E662" i="20"/>
  <c r="D662" i="20"/>
  <c r="H663" i="20"/>
  <c r="G663" i="20"/>
  <c r="F663" i="20"/>
  <c r="E663" i="20"/>
  <c r="D663" i="20"/>
  <c r="H664" i="20"/>
  <c r="G664" i="20"/>
  <c r="F664" i="20"/>
  <c r="E664" i="20"/>
  <c r="D664" i="20"/>
  <c r="H665" i="20"/>
  <c r="G665" i="20"/>
  <c r="F665" i="20"/>
  <c r="E665" i="20"/>
  <c r="D665" i="20"/>
  <c r="H666" i="20"/>
  <c r="G666" i="20"/>
  <c r="F666" i="20"/>
  <c r="E666" i="20"/>
  <c r="D666" i="20"/>
  <c r="H667" i="20"/>
  <c r="G667" i="20"/>
  <c r="F667" i="20"/>
  <c r="E667" i="20"/>
  <c r="D667" i="20"/>
  <c r="H668" i="20"/>
  <c r="G668" i="20"/>
  <c r="F668" i="20"/>
  <c r="E668" i="20"/>
  <c r="D668" i="20"/>
  <c r="H669" i="20"/>
  <c r="G669" i="20"/>
  <c r="F669" i="20"/>
  <c r="E669" i="20"/>
  <c r="D669" i="20"/>
  <c r="H670" i="20"/>
  <c r="G670" i="20"/>
  <c r="F670" i="20"/>
  <c r="E670" i="20"/>
  <c r="D670" i="20"/>
  <c r="H671" i="20"/>
  <c r="G671" i="20"/>
  <c r="F671" i="20"/>
  <c r="E671" i="20"/>
  <c r="D671" i="20"/>
  <c r="H672" i="20"/>
  <c r="G672" i="20"/>
  <c r="F672" i="20"/>
  <c r="E672" i="20"/>
  <c r="D672" i="20"/>
  <c r="H673" i="20"/>
  <c r="G673" i="20"/>
  <c r="F673" i="20"/>
  <c r="E673" i="20"/>
  <c r="D673" i="20"/>
  <c r="H674" i="20"/>
  <c r="G674" i="20"/>
  <c r="F674" i="20"/>
  <c r="E674" i="20"/>
  <c r="D674" i="20"/>
  <c r="H675" i="20"/>
  <c r="G675" i="20"/>
  <c r="F675" i="20"/>
  <c r="E675" i="20"/>
  <c r="D675" i="20"/>
  <c r="H676" i="20"/>
  <c r="G676" i="20"/>
  <c r="F676" i="20"/>
  <c r="E676" i="20"/>
  <c r="D676" i="20"/>
  <c r="H677" i="20"/>
  <c r="G677" i="20"/>
  <c r="F677" i="20"/>
  <c r="E677" i="20"/>
  <c r="D677" i="20"/>
  <c r="H678" i="20"/>
  <c r="G678" i="20"/>
  <c r="F678" i="20"/>
  <c r="E678" i="20"/>
  <c r="D678" i="20"/>
  <c r="H679" i="20"/>
  <c r="G679" i="20"/>
  <c r="F679" i="20"/>
  <c r="E679" i="20"/>
  <c r="D679" i="20"/>
  <c r="H680" i="20"/>
  <c r="G680" i="20"/>
  <c r="F680" i="20"/>
  <c r="E680" i="20"/>
  <c r="D680" i="20"/>
  <c r="H681" i="20"/>
  <c r="G681" i="20"/>
  <c r="F681" i="20"/>
  <c r="E681" i="20"/>
  <c r="D681" i="20"/>
  <c r="H682" i="20"/>
  <c r="G682" i="20"/>
  <c r="F682" i="20"/>
  <c r="E682" i="20"/>
  <c r="D682" i="20"/>
  <c r="H683" i="20"/>
  <c r="G683" i="20"/>
  <c r="F683" i="20"/>
  <c r="E683" i="20"/>
  <c r="D683" i="20"/>
  <c r="H684" i="20"/>
  <c r="G684" i="20"/>
  <c r="F684" i="20"/>
  <c r="E684" i="20"/>
  <c r="D684" i="20"/>
  <c r="H685" i="20"/>
  <c r="G685" i="20"/>
  <c r="F685" i="20"/>
  <c r="E685" i="20"/>
  <c r="D685" i="20"/>
  <c r="H686" i="20"/>
  <c r="G686" i="20"/>
  <c r="F686" i="20"/>
  <c r="E686" i="20"/>
  <c r="D686" i="20"/>
  <c r="H687" i="20"/>
  <c r="G687" i="20"/>
  <c r="F687" i="20"/>
  <c r="E687" i="20"/>
  <c r="D687" i="20"/>
  <c r="H688" i="20"/>
  <c r="G688" i="20"/>
  <c r="F688" i="20"/>
  <c r="E688" i="20"/>
  <c r="D688" i="20"/>
  <c r="H689" i="20"/>
  <c r="G689" i="20"/>
  <c r="F689" i="20"/>
  <c r="E689" i="20"/>
  <c r="D689" i="20"/>
  <c r="H690" i="20"/>
  <c r="G690" i="20"/>
  <c r="F690" i="20"/>
  <c r="E690" i="20"/>
  <c r="D690" i="20"/>
  <c r="H691" i="20"/>
  <c r="G691" i="20"/>
  <c r="F691" i="20"/>
  <c r="E691" i="20"/>
  <c r="D691" i="20"/>
  <c r="H692" i="20"/>
  <c r="G692" i="20"/>
  <c r="F692" i="20"/>
  <c r="E692" i="20"/>
  <c r="D692" i="20"/>
  <c r="H693" i="20"/>
  <c r="G693" i="20"/>
  <c r="F693" i="20"/>
  <c r="E693" i="20"/>
  <c r="D693" i="20"/>
  <c r="H694" i="20"/>
  <c r="G694" i="20"/>
  <c r="F694" i="20"/>
  <c r="E694" i="20"/>
  <c r="D694" i="20"/>
  <c r="H695" i="20"/>
  <c r="G695" i="20"/>
  <c r="F695" i="20"/>
  <c r="E695" i="20"/>
  <c r="D695" i="20"/>
  <c r="H696" i="20"/>
  <c r="G696" i="20"/>
  <c r="F696" i="20"/>
  <c r="E696" i="20"/>
  <c r="D696" i="20"/>
  <c r="H697" i="20"/>
  <c r="G697" i="20"/>
  <c r="F697" i="20"/>
  <c r="E697" i="20"/>
  <c r="D697" i="20"/>
  <c r="H698" i="20"/>
  <c r="G698" i="20"/>
  <c r="F698" i="20"/>
  <c r="E698" i="20"/>
  <c r="D698" i="20"/>
  <c r="H699" i="20"/>
  <c r="G699" i="20"/>
  <c r="F699" i="20"/>
  <c r="E699" i="20"/>
  <c r="D699" i="20"/>
  <c r="H700" i="20"/>
  <c r="G700" i="20"/>
  <c r="F700" i="20"/>
  <c r="E700" i="20"/>
  <c r="D700" i="20"/>
  <c r="H701" i="20"/>
  <c r="G701" i="20"/>
  <c r="F701" i="20"/>
  <c r="E701" i="20"/>
  <c r="D701" i="20"/>
  <c r="H702" i="20"/>
  <c r="G702" i="20"/>
  <c r="F702" i="20"/>
  <c r="E702" i="20"/>
  <c r="D702" i="20"/>
  <c r="H703" i="20"/>
  <c r="G703" i="20"/>
  <c r="F703" i="20"/>
  <c r="E703" i="20"/>
  <c r="D703" i="20"/>
  <c r="H704" i="20"/>
  <c r="G704" i="20"/>
  <c r="F704" i="20"/>
  <c r="E704" i="20"/>
  <c r="D704" i="20"/>
  <c r="H705" i="20"/>
  <c r="G705" i="20"/>
  <c r="F705" i="20"/>
  <c r="E705" i="20"/>
  <c r="D705" i="20"/>
  <c r="H706" i="20"/>
  <c r="G706" i="20"/>
  <c r="F706" i="20"/>
  <c r="E706" i="20"/>
  <c r="D706" i="20"/>
  <c r="H707" i="20"/>
  <c r="G707" i="20"/>
  <c r="F707" i="20"/>
  <c r="E707" i="20"/>
  <c r="D707" i="20"/>
  <c r="H708" i="20"/>
  <c r="G708" i="20"/>
  <c r="F708" i="20"/>
  <c r="E708" i="20"/>
  <c r="D708" i="20"/>
  <c r="H709" i="20"/>
  <c r="G709" i="20"/>
  <c r="F709" i="20"/>
  <c r="E709" i="20"/>
  <c r="D709" i="20"/>
  <c r="H710" i="20"/>
  <c r="G710" i="20"/>
  <c r="F710" i="20"/>
  <c r="E710" i="20"/>
  <c r="D710" i="20"/>
  <c r="H711" i="20"/>
  <c r="G711" i="20"/>
  <c r="F711" i="20"/>
  <c r="E711" i="20"/>
  <c r="D711" i="20"/>
  <c r="H712" i="20"/>
  <c r="G712" i="20"/>
  <c r="F712" i="20"/>
  <c r="E712" i="20"/>
  <c r="D712" i="20"/>
  <c r="H713" i="20"/>
  <c r="G713" i="20"/>
  <c r="F713" i="20"/>
  <c r="E713" i="20"/>
  <c r="D713" i="20"/>
  <c r="H714" i="20"/>
  <c r="G714" i="20"/>
  <c r="F714" i="20"/>
  <c r="E714" i="20"/>
  <c r="D714" i="20"/>
  <c r="H715" i="20"/>
  <c r="G715" i="20"/>
  <c r="F715" i="20"/>
  <c r="E715" i="20"/>
  <c r="D715" i="20"/>
  <c r="H716" i="20"/>
  <c r="G716" i="20"/>
  <c r="F716" i="20"/>
  <c r="E716" i="20"/>
  <c r="D716" i="20"/>
  <c r="H717" i="20"/>
  <c r="G717" i="20"/>
  <c r="F717" i="20"/>
  <c r="E717" i="20"/>
  <c r="D717" i="20"/>
  <c r="H718" i="20"/>
  <c r="G718" i="20"/>
  <c r="F718" i="20"/>
  <c r="E718" i="20"/>
  <c r="D718" i="20"/>
  <c r="H719" i="20"/>
  <c r="G719" i="20"/>
  <c r="F719" i="20"/>
  <c r="E719" i="20"/>
  <c r="D719" i="20"/>
  <c r="H720" i="20"/>
  <c r="G720" i="20"/>
  <c r="F720" i="20"/>
  <c r="E720" i="20"/>
  <c r="D720" i="20"/>
  <c r="H721" i="20"/>
  <c r="G721" i="20"/>
  <c r="F721" i="20"/>
  <c r="E721" i="20"/>
  <c r="D721" i="20"/>
  <c r="H722" i="20"/>
  <c r="G722" i="20"/>
  <c r="F722" i="20"/>
  <c r="E722" i="20"/>
  <c r="D722" i="20"/>
  <c r="H723" i="20"/>
  <c r="G723" i="20"/>
  <c r="F723" i="20"/>
  <c r="E723" i="20"/>
  <c r="D723" i="20"/>
  <c r="H724" i="20"/>
  <c r="G724" i="20"/>
  <c r="F724" i="20"/>
  <c r="E724" i="20"/>
  <c r="D724" i="20"/>
  <c r="H725" i="20"/>
  <c r="G725" i="20"/>
  <c r="F725" i="20"/>
  <c r="E725" i="20"/>
  <c r="D725" i="20"/>
  <c r="H726" i="20"/>
  <c r="G726" i="20"/>
  <c r="F726" i="20"/>
  <c r="E726" i="20"/>
  <c r="D726" i="20"/>
  <c r="H727" i="20"/>
  <c r="G727" i="20"/>
  <c r="F727" i="20"/>
  <c r="E727" i="20"/>
  <c r="D727" i="20"/>
  <c r="H728" i="20"/>
  <c r="G728" i="20"/>
  <c r="F728" i="20"/>
  <c r="E728" i="20"/>
  <c r="D728" i="20"/>
  <c r="H729" i="20"/>
  <c r="G729" i="20"/>
  <c r="F729" i="20"/>
  <c r="E729" i="20"/>
  <c r="D729" i="20"/>
  <c r="H730" i="20"/>
  <c r="G730" i="20"/>
  <c r="F730" i="20"/>
  <c r="E730" i="20"/>
  <c r="D730" i="20"/>
  <c r="H731" i="20"/>
  <c r="G731" i="20"/>
  <c r="F731" i="20"/>
  <c r="E731" i="20"/>
  <c r="D731" i="20"/>
  <c r="H732" i="20"/>
  <c r="G732" i="20"/>
  <c r="F732" i="20"/>
  <c r="E732" i="20"/>
  <c r="D732" i="20"/>
  <c r="H733" i="20"/>
  <c r="G733" i="20"/>
  <c r="F733" i="20"/>
  <c r="E733" i="20"/>
  <c r="D733" i="20"/>
  <c r="H734" i="20"/>
  <c r="G734" i="20"/>
  <c r="F734" i="20"/>
  <c r="E734" i="20"/>
  <c r="D734" i="20"/>
  <c r="H735" i="20"/>
  <c r="G735" i="20"/>
  <c r="F735" i="20"/>
  <c r="E735" i="20"/>
  <c r="D735" i="20"/>
  <c r="H736" i="20"/>
  <c r="G736" i="20"/>
  <c r="F736" i="20"/>
  <c r="E736" i="20"/>
  <c r="D736" i="20"/>
  <c r="H737" i="20"/>
  <c r="G737" i="20"/>
  <c r="F737" i="20"/>
  <c r="E737" i="20"/>
  <c r="D737" i="20"/>
  <c r="H738" i="20"/>
  <c r="G738" i="20"/>
  <c r="F738" i="20"/>
  <c r="E738" i="20"/>
  <c r="D738" i="20"/>
  <c r="H739" i="20"/>
  <c r="G739" i="20"/>
  <c r="F739" i="20"/>
  <c r="E739" i="20"/>
  <c r="D739" i="20"/>
  <c r="H740" i="20"/>
  <c r="G740" i="20"/>
  <c r="F740" i="20"/>
  <c r="E740" i="20"/>
  <c r="D740" i="20"/>
  <c r="H741" i="20"/>
  <c r="G741" i="20"/>
  <c r="F741" i="20"/>
  <c r="E741" i="20"/>
  <c r="D741" i="20"/>
  <c r="H742" i="20"/>
  <c r="G742" i="20"/>
  <c r="F742" i="20"/>
  <c r="E742" i="20"/>
  <c r="D742" i="20"/>
  <c r="H743" i="20"/>
  <c r="G743" i="20"/>
  <c r="F743" i="20"/>
  <c r="E743" i="20"/>
  <c r="D743" i="20"/>
  <c r="H744" i="20"/>
  <c r="G744" i="20"/>
  <c r="F744" i="20"/>
  <c r="E744" i="20"/>
  <c r="D744" i="20"/>
  <c r="H745" i="20"/>
  <c r="G745" i="20"/>
  <c r="F745" i="20"/>
  <c r="E745" i="20"/>
  <c r="D745" i="20"/>
  <c r="H746" i="20"/>
  <c r="G746" i="20"/>
  <c r="F746" i="20"/>
  <c r="E746" i="20"/>
  <c r="D746" i="20"/>
  <c r="H747" i="20"/>
  <c r="G747" i="20"/>
  <c r="F747" i="20"/>
  <c r="E747" i="20"/>
  <c r="D747" i="20"/>
  <c r="H748" i="20"/>
  <c r="G748" i="20"/>
  <c r="F748" i="20"/>
  <c r="E748" i="20"/>
  <c r="D748" i="20"/>
  <c r="H749" i="20"/>
  <c r="G749" i="20"/>
  <c r="F749" i="20"/>
  <c r="E749" i="20"/>
  <c r="D749" i="20"/>
  <c r="H750" i="20"/>
  <c r="G750" i="20"/>
  <c r="F750" i="20"/>
  <c r="E750" i="20"/>
  <c r="D750" i="20"/>
  <c r="H751" i="20"/>
  <c r="G751" i="20"/>
  <c r="F751" i="20"/>
  <c r="E751" i="20"/>
  <c r="D751" i="20"/>
  <c r="H752" i="20"/>
  <c r="G752" i="20"/>
  <c r="F752" i="20"/>
  <c r="E752" i="20"/>
  <c r="D752" i="20"/>
  <c r="H753" i="20"/>
  <c r="G753" i="20"/>
  <c r="F753" i="20"/>
  <c r="E753" i="20"/>
  <c r="D753" i="20"/>
  <c r="H754" i="20"/>
  <c r="G754" i="20"/>
  <c r="F754" i="20"/>
  <c r="E754" i="20"/>
  <c r="D754" i="20"/>
  <c r="H755" i="20"/>
  <c r="G755" i="20"/>
  <c r="F755" i="20"/>
  <c r="E755" i="20"/>
  <c r="D755" i="20"/>
  <c r="H756" i="20"/>
  <c r="G756" i="20"/>
  <c r="F756" i="20"/>
  <c r="E756" i="20"/>
  <c r="D756" i="20"/>
  <c r="H757" i="20"/>
  <c r="G757" i="20"/>
  <c r="F757" i="20"/>
  <c r="E757" i="20"/>
  <c r="D757" i="20"/>
  <c r="H758" i="20"/>
  <c r="G758" i="20"/>
  <c r="F758" i="20"/>
  <c r="E758" i="20"/>
  <c r="D758" i="20"/>
  <c r="H759" i="20"/>
  <c r="G759" i="20"/>
  <c r="F759" i="20"/>
  <c r="E759" i="20"/>
  <c r="D759" i="20"/>
  <c r="H760" i="20"/>
  <c r="G760" i="20"/>
  <c r="F760" i="20"/>
  <c r="E760" i="20"/>
  <c r="D760" i="20"/>
  <c r="H761" i="20"/>
  <c r="G761" i="20"/>
  <c r="F761" i="20"/>
  <c r="E761" i="20"/>
  <c r="D761" i="20"/>
  <c r="H762" i="20"/>
  <c r="G762" i="20"/>
  <c r="F762" i="20"/>
  <c r="E762" i="20"/>
  <c r="D762" i="20"/>
  <c r="H763" i="20"/>
  <c r="G763" i="20"/>
  <c r="F763" i="20"/>
  <c r="E763" i="20"/>
  <c r="D763" i="20"/>
  <c r="H764" i="20"/>
  <c r="G764" i="20"/>
  <c r="F764" i="20"/>
  <c r="E764" i="20"/>
  <c r="D764" i="20"/>
  <c r="H765" i="20"/>
  <c r="G765" i="20"/>
  <c r="F765" i="20"/>
  <c r="E765" i="20"/>
  <c r="D765" i="20"/>
  <c r="H766" i="20"/>
  <c r="G766" i="20"/>
  <c r="F766" i="20"/>
  <c r="E766" i="20"/>
  <c r="D766" i="20"/>
  <c r="H767" i="20"/>
  <c r="G767" i="20"/>
  <c r="F767" i="20"/>
  <c r="E767" i="20"/>
  <c r="D767" i="20"/>
  <c r="H768" i="20"/>
  <c r="G768" i="20"/>
  <c r="F768" i="20"/>
  <c r="E768" i="20"/>
  <c r="D768" i="20"/>
  <c r="H769" i="20"/>
  <c r="G769" i="20"/>
  <c r="F769" i="20"/>
  <c r="E769" i="20"/>
  <c r="D769" i="20"/>
  <c r="H770" i="20"/>
  <c r="G770" i="20"/>
  <c r="F770" i="20"/>
  <c r="E770" i="20"/>
  <c r="D770" i="20"/>
  <c r="H771" i="20"/>
  <c r="G771" i="20"/>
  <c r="F771" i="20"/>
  <c r="E771" i="20"/>
  <c r="D771" i="20"/>
  <c r="H772" i="20"/>
  <c r="G772" i="20"/>
  <c r="F772" i="20"/>
  <c r="E772" i="20"/>
  <c r="D772" i="20"/>
  <c r="H773" i="20"/>
  <c r="G773" i="20"/>
  <c r="F773" i="20"/>
  <c r="E773" i="20"/>
  <c r="D773" i="20"/>
  <c r="H774" i="20"/>
  <c r="G774" i="20"/>
  <c r="F774" i="20"/>
  <c r="E774" i="20"/>
  <c r="D774" i="20"/>
  <c r="H775" i="20"/>
  <c r="G775" i="20"/>
  <c r="F775" i="20"/>
  <c r="E775" i="20"/>
  <c r="D775" i="20"/>
  <c r="H776" i="20"/>
  <c r="G776" i="20"/>
  <c r="F776" i="20"/>
  <c r="E776" i="20"/>
  <c r="D776" i="20"/>
  <c r="H777" i="20"/>
  <c r="G777" i="20"/>
  <c r="F777" i="20"/>
  <c r="E777" i="20"/>
  <c r="D777" i="20"/>
  <c r="H778" i="20"/>
  <c r="G778" i="20"/>
  <c r="F778" i="20"/>
  <c r="E778" i="20"/>
  <c r="D778" i="20"/>
  <c r="H779" i="20"/>
  <c r="G779" i="20"/>
  <c r="F779" i="20"/>
  <c r="E779" i="20"/>
  <c r="D779" i="20"/>
  <c r="H780" i="20"/>
  <c r="G780" i="20"/>
  <c r="F780" i="20"/>
  <c r="E780" i="20"/>
  <c r="D780" i="20"/>
  <c r="H781" i="20"/>
  <c r="G781" i="20"/>
  <c r="F781" i="20"/>
  <c r="E781" i="20"/>
  <c r="D781" i="20"/>
  <c r="H782" i="20"/>
  <c r="G782" i="20"/>
  <c r="F782" i="20"/>
  <c r="E782" i="20"/>
  <c r="D782" i="20"/>
  <c r="H783" i="20"/>
  <c r="G783" i="20"/>
  <c r="F783" i="20"/>
  <c r="E783" i="20"/>
  <c r="D783" i="20"/>
  <c r="H784" i="20"/>
  <c r="G784" i="20"/>
  <c r="F784" i="20"/>
  <c r="E784" i="20"/>
  <c r="D784" i="20"/>
  <c r="H785" i="20"/>
  <c r="G785" i="20"/>
  <c r="F785" i="20"/>
  <c r="E785" i="20"/>
  <c r="D785" i="20"/>
  <c r="H786" i="20"/>
  <c r="G786" i="20"/>
  <c r="F786" i="20"/>
  <c r="E786" i="20"/>
  <c r="D786" i="20"/>
  <c r="H787" i="20"/>
  <c r="G787" i="20"/>
  <c r="F787" i="20"/>
  <c r="E787" i="20"/>
  <c r="D787" i="20"/>
  <c r="H788" i="20"/>
  <c r="G788" i="20"/>
  <c r="F788" i="20"/>
  <c r="E788" i="20"/>
  <c r="D788" i="20"/>
  <c r="H789" i="20"/>
  <c r="G789" i="20"/>
  <c r="F789" i="20"/>
  <c r="E789" i="20"/>
  <c r="D789" i="20"/>
  <c r="H790" i="20"/>
  <c r="G790" i="20"/>
  <c r="F790" i="20"/>
  <c r="E790" i="20"/>
  <c r="D790" i="20"/>
  <c r="H791" i="20"/>
  <c r="G791" i="20"/>
  <c r="F791" i="20"/>
  <c r="E791" i="20"/>
  <c r="D791" i="20"/>
  <c r="H792" i="20"/>
  <c r="G792" i="20"/>
  <c r="F792" i="20"/>
  <c r="E792" i="20"/>
  <c r="D792" i="20"/>
  <c r="H793" i="20"/>
  <c r="G793" i="20"/>
  <c r="F793" i="20"/>
  <c r="E793" i="20"/>
  <c r="D793" i="20"/>
  <c r="H794" i="20"/>
  <c r="G794" i="20"/>
  <c r="F794" i="20"/>
  <c r="E794" i="20"/>
  <c r="D794" i="20"/>
  <c r="H795" i="20"/>
  <c r="G795" i="20"/>
  <c r="F795" i="20"/>
  <c r="E795" i="20"/>
  <c r="D795" i="20"/>
  <c r="H796" i="20"/>
  <c r="G796" i="20"/>
  <c r="F796" i="20"/>
  <c r="E796" i="20"/>
  <c r="D796" i="20"/>
  <c r="H797" i="20"/>
  <c r="G797" i="20"/>
  <c r="F797" i="20"/>
  <c r="E797" i="20"/>
  <c r="D797" i="20"/>
  <c r="H798" i="20"/>
  <c r="G798" i="20"/>
  <c r="F798" i="20"/>
  <c r="E798" i="20"/>
  <c r="D798" i="20"/>
  <c r="H799" i="20"/>
  <c r="G799" i="20"/>
  <c r="F799" i="20"/>
  <c r="E799" i="20"/>
  <c r="D799" i="20"/>
  <c r="H800" i="20"/>
  <c r="G800" i="20"/>
  <c r="F800" i="20"/>
  <c r="E800" i="20"/>
  <c r="D800" i="20"/>
  <c r="H801" i="20"/>
  <c r="G801" i="20"/>
  <c r="F801" i="20"/>
  <c r="E801" i="20"/>
  <c r="D801" i="20"/>
  <c r="H802" i="20"/>
  <c r="G802" i="20"/>
  <c r="F802" i="20"/>
  <c r="E802" i="20"/>
  <c r="D802" i="20"/>
  <c r="H803" i="20"/>
  <c r="G803" i="20"/>
  <c r="F803" i="20"/>
  <c r="E803" i="20"/>
  <c r="D803" i="20"/>
  <c r="H804" i="20"/>
  <c r="G804" i="20"/>
  <c r="F804" i="20"/>
  <c r="E804" i="20"/>
  <c r="D804" i="20"/>
  <c r="H805" i="20"/>
  <c r="G805" i="20"/>
  <c r="F805" i="20"/>
  <c r="E805" i="20"/>
  <c r="D805" i="20"/>
  <c r="H806" i="20"/>
  <c r="G806" i="20"/>
  <c r="F806" i="20"/>
  <c r="E806" i="20"/>
  <c r="D806" i="20"/>
  <c r="H807" i="20"/>
  <c r="G807" i="20"/>
  <c r="F807" i="20"/>
  <c r="E807" i="20"/>
  <c r="D807" i="20"/>
  <c r="H808" i="20"/>
  <c r="G808" i="20"/>
  <c r="F808" i="20"/>
  <c r="E808" i="20"/>
  <c r="D808" i="20"/>
  <c r="H809" i="20"/>
  <c r="G809" i="20"/>
  <c r="F809" i="20"/>
  <c r="E809" i="20"/>
  <c r="D809" i="20"/>
  <c r="H810" i="20"/>
  <c r="G810" i="20"/>
  <c r="F810" i="20"/>
  <c r="E810" i="20"/>
  <c r="D810" i="20"/>
  <c r="H811" i="20"/>
  <c r="G811" i="20"/>
  <c r="F811" i="20"/>
  <c r="E811" i="20"/>
  <c r="D811" i="20"/>
  <c r="H812" i="20"/>
  <c r="G812" i="20"/>
  <c r="F812" i="20"/>
  <c r="E812" i="20"/>
  <c r="D812" i="20"/>
  <c r="H813" i="20"/>
  <c r="G813" i="20"/>
  <c r="F813" i="20"/>
  <c r="E813" i="20"/>
  <c r="D813" i="20"/>
  <c r="H814" i="20"/>
  <c r="G814" i="20"/>
  <c r="F814" i="20"/>
  <c r="E814" i="20"/>
  <c r="D814" i="20"/>
  <c r="H815" i="20"/>
  <c r="G815" i="20"/>
  <c r="F815" i="20"/>
  <c r="E815" i="20"/>
  <c r="D815" i="20"/>
  <c r="H816" i="20"/>
  <c r="G816" i="20"/>
  <c r="F816" i="20"/>
  <c r="E816" i="20"/>
  <c r="D816" i="20"/>
  <c r="H817" i="20"/>
  <c r="G817" i="20"/>
  <c r="F817" i="20"/>
  <c r="E817" i="20"/>
  <c r="D817" i="20"/>
  <c r="H818" i="20"/>
  <c r="G818" i="20"/>
  <c r="F818" i="20"/>
  <c r="E818" i="20"/>
  <c r="D818" i="20"/>
  <c r="H819" i="20"/>
  <c r="G819" i="20"/>
  <c r="F819" i="20"/>
  <c r="E819" i="20"/>
  <c r="D819" i="20"/>
  <c r="H820" i="20"/>
  <c r="G820" i="20"/>
  <c r="F820" i="20"/>
  <c r="E820" i="20"/>
  <c r="D820" i="20"/>
  <c r="H821" i="20"/>
  <c r="G821" i="20"/>
  <c r="F821" i="20"/>
  <c r="E821" i="20"/>
  <c r="D821" i="20"/>
  <c r="H822" i="20"/>
  <c r="G822" i="20"/>
  <c r="F822" i="20"/>
  <c r="E822" i="20"/>
  <c r="D822" i="20"/>
  <c r="H823" i="20"/>
  <c r="G823" i="20"/>
  <c r="F823" i="20"/>
  <c r="E823" i="20"/>
  <c r="D823" i="20"/>
  <c r="H824" i="20"/>
  <c r="G824" i="20"/>
  <c r="F824" i="20"/>
  <c r="E824" i="20"/>
  <c r="D824" i="20"/>
  <c r="H825" i="20"/>
  <c r="G825" i="20"/>
  <c r="F825" i="20"/>
  <c r="E825" i="20"/>
  <c r="D825" i="20"/>
  <c r="H826" i="20"/>
  <c r="G826" i="20"/>
  <c r="F826" i="20"/>
  <c r="E826" i="20"/>
  <c r="D826" i="20"/>
  <c r="H827" i="20"/>
  <c r="G827" i="20"/>
  <c r="F827" i="20"/>
  <c r="E827" i="20"/>
  <c r="D827" i="20"/>
  <c r="H828" i="20"/>
  <c r="G828" i="20"/>
  <c r="F828" i="20"/>
  <c r="E828" i="20"/>
  <c r="D828" i="20"/>
  <c r="H829" i="20"/>
  <c r="G829" i="20"/>
  <c r="F829" i="20"/>
  <c r="E829" i="20"/>
  <c r="D829" i="20"/>
  <c r="H830" i="20"/>
  <c r="G830" i="20"/>
  <c r="F830" i="20"/>
  <c r="E830" i="20"/>
  <c r="D830" i="20"/>
  <c r="H831" i="20"/>
  <c r="G831" i="20"/>
  <c r="F831" i="20"/>
  <c r="E831" i="20"/>
  <c r="D831" i="20"/>
  <c r="H832" i="20"/>
  <c r="G832" i="20"/>
  <c r="F832" i="20"/>
  <c r="E832" i="20"/>
  <c r="D832" i="20"/>
  <c r="H833" i="20"/>
  <c r="G833" i="20"/>
  <c r="F833" i="20"/>
  <c r="E833" i="20"/>
  <c r="D833" i="20"/>
  <c r="H834" i="20"/>
  <c r="G834" i="20"/>
  <c r="F834" i="20"/>
  <c r="E834" i="20"/>
  <c r="D834" i="20"/>
  <c r="H835" i="20"/>
  <c r="G835" i="20"/>
  <c r="F835" i="20"/>
  <c r="E835" i="20"/>
  <c r="D835" i="20"/>
  <c r="H836" i="20"/>
  <c r="G836" i="20"/>
  <c r="F836" i="20"/>
  <c r="E836" i="20"/>
  <c r="D836" i="20"/>
  <c r="H837" i="20"/>
  <c r="G837" i="20"/>
  <c r="F837" i="20"/>
  <c r="E837" i="20"/>
  <c r="D837" i="20"/>
  <c r="H838" i="20"/>
  <c r="G838" i="20"/>
  <c r="F838" i="20"/>
  <c r="E838" i="20"/>
  <c r="D838" i="20"/>
  <c r="H839" i="20"/>
  <c r="G839" i="20"/>
  <c r="F839" i="20"/>
  <c r="E839" i="20"/>
  <c r="D839" i="20"/>
  <c r="H840" i="20"/>
  <c r="G840" i="20"/>
  <c r="F840" i="20"/>
  <c r="E840" i="20"/>
  <c r="D840" i="20"/>
  <c r="H841" i="20"/>
  <c r="G841" i="20"/>
  <c r="F841" i="20"/>
  <c r="E841" i="20"/>
  <c r="D841" i="20"/>
  <c r="H842" i="20"/>
  <c r="G842" i="20"/>
  <c r="F842" i="20"/>
  <c r="E842" i="20"/>
  <c r="D842" i="20"/>
  <c r="H843" i="20"/>
  <c r="G843" i="20"/>
  <c r="F843" i="20"/>
  <c r="E843" i="20"/>
  <c r="D843" i="20"/>
  <c r="H844" i="20"/>
  <c r="G844" i="20"/>
  <c r="F844" i="20"/>
  <c r="E844" i="20"/>
  <c r="D844" i="20"/>
  <c r="H845" i="20"/>
  <c r="G845" i="20"/>
  <c r="F845" i="20"/>
  <c r="E845" i="20"/>
  <c r="D845" i="20"/>
  <c r="H846" i="20"/>
  <c r="G846" i="20"/>
  <c r="F846" i="20"/>
  <c r="E846" i="20"/>
  <c r="D846" i="20"/>
  <c r="H847" i="20"/>
  <c r="G847" i="20"/>
  <c r="F847" i="20"/>
  <c r="E847" i="20"/>
  <c r="D847" i="20"/>
  <c r="H848" i="20"/>
  <c r="G848" i="20"/>
  <c r="F848" i="20"/>
  <c r="E848" i="20"/>
  <c r="D848" i="20"/>
  <c r="H849" i="20"/>
  <c r="G849" i="20"/>
  <c r="F849" i="20"/>
  <c r="E849" i="20"/>
  <c r="D849" i="20"/>
  <c r="H850" i="20"/>
  <c r="G850" i="20"/>
  <c r="F850" i="20"/>
  <c r="E850" i="20"/>
  <c r="D850" i="20"/>
  <c r="H851" i="20"/>
  <c r="G851" i="20"/>
  <c r="F851" i="20"/>
  <c r="E851" i="20"/>
  <c r="D851" i="20"/>
  <c r="H852" i="20"/>
  <c r="G852" i="20"/>
  <c r="F852" i="20"/>
  <c r="E852" i="20"/>
  <c r="D852" i="20"/>
  <c r="H853" i="20"/>
  <c r="G853" i="20"/>
  <c r="F853" i="20"/>
  <c r="E853" i="20"/>
  <c r="D853" i="20"/>
  <c r="H854" i="20"/>
  <c r="G854" i="20"/>
  <c r="F854" i="20"/>
  <c r="E854" i="20"/>
  <c r="D854" i="20"/>
  <c r="H855" i="20"/>
  <c r="G855" i="20"/>
  <c r="F855" i="20"/>
  <c r="E855" i="20"/>
  <c r="D855" i="20"/>
  <c r="H856" i="20"/>
  <c r="G856" i="20"/>
  <c r="F856" i="20"/>
  <c r="E856" i="20"/>
  <c r="D856" i="20"/>
  <c r="H857" i="20"/>
  <c r="G857" i="20"/>
  <c r="F857" i="20"/>
  <c r="E857" i="20"/>
  <c r="D857" i="20"/>
  <c r="H858" i="20"/>
  <c r="G858" i="20"/>
  <c r="F858" i="20"/>
  <c r="E858" i="20"/>
  <c r="D858" i="20"/>
  <c r="H859" i="20"/>
  <c r="G859" i="20"/>
  <c r="F859" i="20"/>
  <c r="E859" i="20"/>
  <c r="D859" i="20"/>
  <c r="H860" i="20"/>
  <c r="G860" i="20"/>
  <c r="F860" i="20"/>
  <c r="E860" i="20"/>
  <c r="D860" i="20"/>
  <c r="H861" i="20"/>
  <c r="G861" i="20"/>
  <c r="F861" i="20"/>
  <c r="E861" i="20"/>
  <c r="D861" i="20"/>
  <c r="H862" i="20"/>
  <c r="G862" i="20"/>
  <c r="F862" i="20"/>
  <c r="E862" i="20"/>
  <c r="D862" i="20"/>
  <c r="H863" i="20"/>
  <c r="G863" i="20"/>
  <c r="F863" i="20"/>
  <c r="E863" i="20"/>
  <c r="D863" i="20"/>
  <c r="H864" i="20"/>
  <c r="G864" i="20"/>
  <c r="F864" i="20"/>
  <c r="E864" i="20"/>
  <c r="D864" i="20"/>
  <c r="H865" i="20"/>
  <c r="G865" i="20"/>
  <c r="F865" i="20"/>
  <c r="E865" i="20"/>
  <c r="D865" i="20"/>
  <c r="H866" i="20"/>
  <c r="G866" i="20"/>
  <c r="F866" i="20"/>
  <c r="E866" i="20"/>
  <c r="D866" i="20"/>
  <c r="H867" i="20"/>
  <c r="G867" i="20"/>
  <c r="F867" i="20"/>
  <c r="E867" i="20"/>
  <c r="D867" i="20"/>
  <c r="H868" i="20"/>
  <c r="G868" i="20"/>
  <c r="F868" i="20"/>
  <c r="E868" i="20"/>
  <c r="D868" i="20"/>
  <c r="H869" i="20"/>
  <c r="G869" i="20"/>
  <c r="F869" i="20"/>
  <c r="E869" i="20"/>
  <c r="D869" i="20"/>
  <c r="H870" i="20"/>
  <c r="G870" i="20"/>
  <c r="F870" i="20"/>
  <c r="E870" i="20"/>
  <c r="D870" i="20"/>
  <c r="H871" i="20"/>
  <c r="G871" i="20"/>
  <c r="F871" i="20"/>
  <c r="E871" i="20"/>
  <c r="D871" i="20"/>
  <c r="H872" i="20"/>
  <c r="G872" i="20"/>
  <c r="F872" i="20"/>
  <c r="E872" i="20"/>
  <c r="D872" i="20"/>
  <c r="H873" i="20"/>
  <c r="G873" i="20"/>
  <c r="F873" i="20"/>
  <c r="E873" i="20"/>
  <c r="D873" i="20"/>
  <c r="H874" i="20"/>
  <c r="G874" i="20"/>
  <c r="F874" i="20"/>
  <c r="E874" i="20"/>
  <c r="D874" i="20"/>
  <c r="H875" i="20"/>
  <c r="G875" i="20"/>
  <c r="F875" i="20"/>
  <c r="E875" i="20"/>
  <c r="D875" i="20"/>
  <c r="H876" i="20"/>
  <c r="G876" i="20"/>
  <c r="F876" i="20"/>
  <c r="E876" i="20"/>
  <c r="D876" i="20"/>
  <c r="H877" i="20"/>
  <c r="G877" i="20"/>
  <c r="F877" i="20"/>
  <c r="E877" i="20"/>
  <c r="D877" i="20"/>
  <c r="H878" i="20"/>
  <c r="G878" i="20"/>
  <c r="F878" i="20"/>
  <c r="E878" i="20"/>
  <c r="D878" i="20"/>
  <c r="H879" i="20"/>
  <c r="G879" i="20"/>
  <c r="F879" i="20"/>
  <c r="E879" i="20"/>
  <c r="D879" i="20"/>
  <c r="H880" i="20"/>
  <c r="G880" i="20"/>
  <c r="F880" i="20"/>
  <c r="E880" i="20"/>
  <c r="D880" i="20"/>
  <c r="H881" i="20"/>
  <c r="G881" i="20"/>
  <c r="F881" i="20"/>
  <c r="E881" i="20"/>
  <c r="D881" i="20"/>
  <c r="H882" i="20"/>
  <c r="G882" i="20"/>
  <c r="F882" i="20"/>
  <c r="E882" i="20"/>
  <c r="D882" i="20"/>
  <c r="H883" i="20"/>
  <c r="G883" i="20"/>
  <c r="F883" i="20"/>
  <c r="E883" i="20"/>
  <c r="D883" i="20"/>
  <c r="H884" i="20"/>
  <c r="G884" i="20"/>
  <c r="F884" i="20"/>
  <c r="E884" i="20"/>
  <c r="D884" i="20"/>
  <c r="H885" i="20"/>
  <c r="G885" i="20"/>
  <c r="F885" i="20"/>
  <c r="E885" i="20"/>
  <c r="D885" i="20"/>
  <c r="H886" i="20"/>
  <c r="G886" i="20"/>
  <c r="F886" i="20"/>
  <c r="E886" i="20"/>
  <c r="D886" i="20"/>
  <c r="H887" i="20"/>
  <c r="G887" i="20"/>
  <c r="F887" i="20"/>
  <c r="E887" i="20"/>
  <c r="D887" i="20"/>
  <c r="H888" i="20"/>
  <c r="G888" i="20"/>
  <c r="F888" i="20"/>
  <c r="E888" i="20"/>
  <c r="D888" i="20"/>
  <c r="H889" i="20"/>
  <c r="G889" i="20"/>
  <c r="F889" i="20"/>
  <c r="E889" i="20"/>
  <c r="D889" i="20"/>
  <c r="H890" i="20"/>
  <c r="G890" i="20"/>
  <c r="F890" i="20"/>
  <c r="E890" i="20"/>
  <c r="D890" i="20"/>
  <c r="H891" i="20"/>
  <c r="G891" i="20"/>
  <c r="F891" i="20"/>
  <c r="E891" i="20"/>
  <c r="D891" i="20"/>
  <c r="H892" i="20"/>
  <c r="G892" i="20"/>
  <c r="F892" i="20"/>
  <c r="E892" i="20"/>
  <c r="D892" i="20"/>
  <c r="H893" i="20"/>
  <c r="G893" i="20"/>
  <c r="F893" i="20"/>
  <c r="E893" i="20"/>
  <c r="D893" i="20"/>
  <c r="H894" i="20"/>
  <c r="G894" i="20"/>
  <c r="F894" i="20"/>
  <c r="E894" i="20"/>
  <c r="D894" i="20"/>
  <c r="H895" i="20"/>
  <c r="G895" i="20"/>
  <c r="F895" i="20"/>
  <c r="E895" i="20"/>
  <c r="D895" i="20"/>
  <c r="H896" i="20"/>
  <c r="G896" i="20"/>
  <c r="F896" i="20"/>
  <c r="E896" i="20"/>
  <c r="D896" i="20"/>
  <c r="H897" i="20"/>
  <c r="G897" i="20"/>
  <c r="F897" i="20"/>
  <c r="E897" i="20"/>
  <c r="D897" i="20"/>
  <c r="H898" i="20"/>
  <c r="G898" i="20"/>
  <c r="F898" i="20"/>
  <c r="E898" i="20"/>
  <c r="D898" i="20"/>
  <c r="H899" i="20"/>
  <c r="G899" i="20"/>
  <c r="F899" i="20"/>
  <c r="E899" i="20"/>
  <c r="D899" i="20"/>
  <c r="H900" i="20"/>
  <c r="G900" i="20"/>
  <c r="F900" i="20"/>
  <c r="E900" i="20"/>
  <c r="D900" i="20"/>
  <c r="H901" i="20"/>
  <c r="G901" i="20"/>
  <c r="F901" i="20"/>
  <c r="E901" i="20"/>
  <c r="D901" i="20"/>
  <c r="H902" i="20"/>
  <c r="G902" i="20"/>
  <c r="F902" i="20"/>
  <c r="E902" i="20"/>
  <c r="D902" i="20"/>
  <c r="H903" i="20"/>
  <c r="G903" i="20"/>
  <c r="F903" i="20"/>
  <c r="E903" i="20"/>
  <c r="D903" i="20"/>
  <c r="H904" i="20"/>
  <c r="G904" i="20"/>
  <c r="F904" i="20"/>
  <c r="E904" i="20"/>
  <c r="D904" i="20"/>
  <c r="H905" i="20"/>
  <c r="G905" i="20"/>
  <c r="F905" i="20"/>
  <c r="E905" i="20"/>
  <c r="D905" i="20"/>
  <c r="H906" i="20"/>
  <c r="G906" i="20"/>
  <c r="F906" i="20"/>
  <c r="E906" i="20"/>
  <c r="D906" i="20"/>
  <c r="H907" i="20"/>
  <c r="G907" i="20"/>
  <c r="F907" i="20"/>
  <c r="E907" i="20"/>
  <c r="D907" i="20"/>
  <c r="H908" i="20"/>
  <c r="G908" i="20"/>
  <c r="F908" i="20"/>
  <c r="E908" i="20"/>
  <c r="D908" i="20"/>
  <c r="H909" i="20"/>
  <c r="G909" i="20"/>
  <c r="F909" i="20"/>
  <c r="E909" i="20"/>
  <c r="D909" i="20"/>
  <c r="H910" i="20"/>
  <c r="G910" i="20"/>
  <c r="F910" i="20"/>
  <c r="E910" i="20"/>
  <c r="D910" i="20"/>
  <c r="H911" i="20"/>
  <c r="G911" i="20"/>
  <c r="F911" i="20"/>
  <c r="E911" i="20"/>
  <c r="D911" i="20"/>
  <c r="H912" i="20"/>
  <c r="G912" i="20"/>
  <c r="F912" i="20"/>
  <c r="E912" i="20"/>
  <c r="D912" i="20"/>
  <c r="H913" i="20"/>
  <c r="G913" i="20"/>
  <c r="F913" i="20"/>
  <c r="E913" i="20"/>
  <c r="D913" i="20"/>
  <c r="H914" i="20"/>
  <c r="G914" i="20"/>
  <c r="F914" i="20"/>
  <c r="E914" i="20"/>
  <c r="D914" i="20"/>
  <c r="H915" i="20"/>
  <c r="G915" i="20"/>
  <c r="F915" i="20"/>
  <c r="E915" i="20"/>
  <c r="D915" i="20"/>
  <c r="H916" i="20"/>
  <c r="G916" i="20"/>
  <c r="F916" i="20"/>
  <c r="E916" i="20"/>
  <c r="D916" i="20"/>
  <c r="H917" i="20"/>
  <c r="G917" i="20"/>
  <c r="F917" i="20"/>
  <c r="E917" i="20"/>
  <c r="D917" i="20"/>
  <c r="H918" i="20"/>
  <c r="G918" i="20"/>
  <c r="F918" i="20"/>
  <c r="E918" i="20"/>
  <c r="D918" i="20"/>
  <c r="H919" i="20"/>
  <c r="G919" i="20"/>
  <c r="F919" i="20"/>
  <c r="E919" i="20"/>
  <c r="D919" i="20"/>
  <c r="H920" i="20"/>
  <c r="G920" i="20"/>
  <c r="F920" i="20"/>
  <c r="E920" i="20"/>
  <c r="D920" i="20"/>
  <c r="H921" i="20"/>
  <c r="G921" i="20"/>
  <c r="F921" i="20"/>
  <c r="E921" i="20"/>
  <c r="D921" i="20"/>
  <c r="H922" i="20"/>
  <c r="G922" i="20"/>
  <c r="F922" i="20"/>
  <c r="E922" i="20"/>
  <c r="D922" i="20"/>
  <c r="H923" i="20"/>
  <c r="G923" i="20"/>
  <c r="F923" i="20"/>
  <c r="E923" i="20"/>
  <c r="D923" i="20"/>
  <c r="H924" i="20"/>
  <c r="G924" i="20"/>
  <c r="F924" i="20"/>
  <c r="E924" i="20"/>
  <c r="D924" i="20"/>
  <c r="H925" i="20"/>
  <c r="G925" i="20"/>
  <c r="F925" i="20"/>
  <c r="E925" i="20"/>
  <c r="D925" i="20"/>
  <c r="H926" i="20"/>
  <c r="G926" i="20"/>
  <c r="F926" i="20"/>
  <c r="E926" i="20"/>
  <c r="D926" i="20"/>
  <c r="H927" i="20"/>
  <c r="G927" i="20"/>
  <c r="F927" i="20"/>
  <c r="E927" i="20"/>
  <c r="D927" i="20"/>
  <c r="H928" i="20"/>
  <c r="G928" i="20"/>
  <c r="F928" i="20"/>
  <c r="E928" i="20"/>
  <c r="D928" i="20"/>
  <c r="H929" i="20"/>
  <c r="G929" i="20"/>
  <c r="F929" i="20"/>
  <c r="E929" i="20"/>
  <c r="D929" i="20"/>
  <c r="H930" i="20"/>
  <c r="G930" i="20"/>
  <c r="F930" i="20"/>
  <c r="E930" i="20"/>
  <c r="D930" i="20"/>
  <c r="H931" i="20"/>
  <c r="G931" i="20"/>
  <c r="F931" i="20"/>
  <c r="E931" i="20"/>
  <c r="D931" i="20"/>
  <c r="H932" i="20"/>
  <c r="G932" i="20"/>
  <c r="F932" i="20"/>
  <c r="E932" i="20"/>
  <c r="D932" i="20"/>
  <c r="H933" i="20"/>
  <c r="G933" i="20"/>
  <c r="F933" i="20"/>
  <c r="E933" i="20"/>
  <c r="D933" i="20"/>
  <c r="H934" i="20"/>
  <c r="G934" i="20"/>
  <c r="F934" i="20"/>
  <c r="E934" i="20"/>
  <c r="D934" i="20"/>
  <c r="H935" i="20"/>
  <c r="G935" i="20"/>
  <c r="F935" i="20"/>
  <c r="E935" i="20"/>
  <c r="D935" i="20"/>
  <c r="H936" i="20"/>
  <c r="G936" i="20"/>
  <c r="F936" i="20"/>
  <c r="E936" i="20"/>
  <c r="D936" i="20"/>
  <c r="H937" i="20"/>
  <c r="G937" i="20"/>
  <c r="F937" i="20"/>
  <c r="E937" i="20"/>
  <c r="D937" i="20"/>
  <c r="H938" i="20"/>
  <c r="G938" i="20"/>
  <c r="F938" i="20"/>
  <c r="E938" i="20"/>
  <c r="D938" i="20"/>
  <c r="H939" i="20"/>
  <c r="G939" i="20"/>
  <c r="F939" i="20"/>
  <c r="E939" i="20"/>
  <c r="D939" i="20"/>
  <c r="H940" i="20"/>
  <c r="G940" i="20"/>
  <c r="F940" i="20"/>
  <c r="E940" i="20"/>
  <c r="D940" i="20"/>
  <c r="H941" i="20"/>
  <c r="G941" i="20"/>
  <c r="F941" i="20"/>
  <c r="E941" i="20"/>
  <c r="D941" i="20"/>
  <c r="H942" i="20"/>
  <c r="G942" i="20"/>
  <c r="F942" i="20"/>
  <c r="E942" i="20"/>
  <c r="D942" i="20"/>
  <c r="H943" i="20"/>
  <c r="G943" i="20"/>
  <c r="F943" i="20"/>
  <c r="E943" i="20"/>
  <c r="D943" i="20"/>
  <c r="H944" i="20"/>
  <c r="G944" i="20"/>
  <c r="F944" i="20"/>
  <c r="E944" i="20"/>
  <c r="D944" i="20"/>
  <c r="H945" i="20"/>
  <c r="G945" i="20"/>
  <c r="F945" i="20"/>
  <c r="E945" i="20"/>
  <c r="D945" i="20"/>
  <c r="H946" i="20"/>
  <c r="G946" i="20"/>
  <c r="F946" i="20"/>
  <c r="E946" i="20"/>
  <c r="D946" i="20"/>
  <c r="H947" i="20"/>
  <c r="G947" i="20"/>
  <c r="F947" i="20"/>
  <c r="E947" i="20"/>
  <c r="D947" i="20"/>
  <c r="H948" i="20"/>
  <c r="G948" i="20"/>
  <c r="F948" i="20"/>
  <c r="E948" i="20"/>
  <c r="D948" i="20"/>
  <c r="H949" i="20"/>
  <c r="G949" i="20"/>
  <c r="F949" i="20"/>
  <c r="E949" i="20"/>
  <c r="D949" i="20"/>
  <c r="H950" i="20"/>
  <c r="G950" i="20"/>
  <c r="F950" i="20"/>
  <c r="E950" i="20"/>
  <c r="D950" i="20"/>
  <c r="H951" i="20"/>
  <c r="G951" i="20"/>
  <c r="F951" i="20"/>
  <c r="E951" i="20"/>
  <c r="D951" i="20"/>
  <c r="H952" i="20"/>
  <c r="G952" i="20"/>
  <c r="F952" i="20"/>
  <c r="E952" i="20"/>
  <c r="D952" i="20"/>
  <c r="H953" i="20"/>
  <c r="G953" i="20"/>
  <c r="F953" i="20"/>
  <c r="E953" i="20"/>
  <c r="D953" i="20"/>
  <c r="H954" i="20"/>
  <c r="G954" i="20"/>
  <c r="F954" i="20"/>
  <c r="E954" i="20"/>
  <c r="D954" i="20"/>
  <c r="H955" i="20"/>
  <c r="G955" i="20"/>
  <c r="F955" i="20"/>
  <c r="E955" i="20"/>
  <c r="D955" i="20"/>
  <c r="H956" i="20"/>
  <c r="G956" i="20"/>
  <c r="F956" i="20"/>
  <c r="E956" i="20"/>
  <c r="D956" i="20"/>
  <c r="H957" i="20"/>
  <c r="G957" i="20"/>
  <c r="F957" i="20"/>
  <c r="E957" i="20"/>
  <c r="D957" i="20"/>
  <c r="H958" i="20"/>
  <c r="G958" i="20"/>
  <c r="F958" i="20"/>
  <c r="E958" i="20"/>
  <c r="D958" i="20"/>
  <c r="H959" i="20"/>
  <c r="G959" i="20"/>
  <c r="F959" i="20"/>
  <c r="E959" i="20"/>
  <c r="D959" i="20"/>
  <c r="H960" i="20"/>
  <c r="G960" i="20"/>
  <c r="F960" i="20"/>
  <c r="E960" i="20"/>
  <c r="D960" i="20"/>
  <c r="H961" i="20"/>
  <c r="G961" i="20"/>
  <c r="F961" i="20"/>
  <c r="E961" i="20"/>
  <c r="D961" i="20"/>
  <c r="H962" i="20"/>
  <c r="G962" i="20"/>
  <c r="F962" i="20"/>
  <c r="E962" i="20"/>
  <c r="D962" i="20"/>
  <c r="H963" i="20"/>
  <c r="G963" i="20"/>
  <c r="F963" i="20"/>
  <c r="E963" i="20"/>
  <c r="D963" i="20"/>
  <c r="H964" i="20"/>
  <c r="G964" i="20"/>
  <c r="F964" i="20"/>
  <c r="E964" i="20"/>
  <c r="D964" i="20"/>
  <c r="H965" i="20"/>
  <c r="G965" i="20"/>
  <c r="F965" i="20"/>
  <c r="E965" i="20"/>
  <c r="D965" i="20"/>
  <c r="H966" i="20"/>
  <c r="G966" i="20"/>
  <c r="F966" i="20"/>
  <c r="E966" i="20"/>
  <c r="D966" i="20"/>
  <c r="H967" i="20"/>
  <c r="G967" i="20"/>
  <c r="F967" i="20"/>
  <c r="E967" i="20"/>
  <c r="D967" i="20"/>
  <c r="H968" i="20"/>
  <c r="G968" i="20"/>
  <c r="F968" i="20"/>
  <c r="E968" i="20"/>
  <c r="D968" i="20"/>
  <c r="H969" i="20"/>
  <c r="G969" i="20"/>
  <c r="F969" i="20"/>
  <c r="E969" i="20"/>
  <c r="D969" i="20"/>
  <c r="H970" i="20"/>
  <c r="G970" i="20"/>
  <c r="F970" i="20"/>
  <c r="E970" i="20"/>
  <c r="D970" i="20"/>
  <c r="H971" i="20"/>
  <c r="G971" i="20"/>
  <c r="F971" i="20"/>
  <c r="E971" i="20"/>
  <c r="D971" i="20"/>
  <c r="H972" i="20"/>
  <c r="G972" i="20"/>
  <c r="F972" i="20"/>
  <c r="E972" i="20"/>
  <c r="D972" i="20"/>
  <c r="H973" i="20"/>
  <c r="G973" i="20"/>
  <c r="F973" i="20"/>
  <c r="E973" i="20"/>
  <c r="D973" i="20"/>
  <c r="H974" i="20"/>
  <c r="G974" i="20"/>
  <c r="F974" i="20"/>
  <c r="E974" i="20"/>
  <c r="D974" i="20"/>
  <c r="H975" i="20"/>
  <c r="G975" i="20"/>
  <c r="F975" i="20"/>
  <c r="E975" i="20"/>
  <c r="D975" i="20"/>
  <c r="H976" i="20"/>
  <c r="G976" i="20"/>
  <c r="F976" i="20"/>
  <c r="E976" i="20"/>
  <c r="D976" i="20"/>
  <c r="H977" i="20"/>
  <c r="G977" i="20"/>
  <c r="F977" i="20"/>
  <c r="E977" i="20"/>
  <c r="D977" i="20"/>
  <c r="H978" i="20"/>
  <c r="G978" i="20"/>
  <c r="F978" i="20"/>
  <c r="E978" i="20"/>
  <c r="D978" i="20"/>
  <c r="H979" i="20"/>
  <c r="G979" i="20"/>
  <c r="F979" i="20"/>
  <c r="E979" i="20"/>
  <c r="D979" i="20"/>
  <c r="H980" i="20"/>
  <c r="G980" i="20"/>
  <c r="F980" i="20"/>
  <c r="E980" i="20"/>
  <c r="D980" i="20"/>
  <c r="H981" i="20"/>
  <c r="G981" i="20"/>
  <c r="F981" i="20"/>
  <c r="E981" i="20"/>
  <c r="D981" i="20"/>
  <c r="H982" i="20"/>
  <c r="G982" i="20"/>
  <c r="F982" i="20"/>
  <c r="E982" i="20"/>
  <c r="D982" i="20"/>
  <c r="H983" i="20"/>
  <c r="G983" i="20"/>
  <c r="F983" i="20"/>
  <c r="E983" i="20"/>
  <c r="D983" i="20"/>
  <c r="H984" i="20"/>
  <c r="G984" i="20"/>
  <c r="F984" i="20"/>
  <c r="E984" i="20"/>
  <c r="D984" i="20"/>
  <c r="H985" i="20"/>
  <c r="G985" i="20"/>
  <c r="F985" i="20"/>
  <c r="E985" i="20"/>
  <c r="D985" i="20"/>
  <c r="H986" i="20"/>
  <c r="G986" i="20"/>
  <c r="F986" i="20"/>
  <c r="E986" i="20"/>
  <c r="D986" i="20"/>
  <c r="H987" i="20"/>
  <c r="G987" i="20"/>
  <c r="F987" i="20"/>
  <c r="E987" i="20"/>
  <c r="D987" i="20"/>
  <c r="H988" i="20"/>
  <c r="G988" i="20"/>
  <c r="F988" i="20"/>
  <c r="E988" i="20"/>
  <c r="D988" i="20"/>
  <c r="H989" i="20"/>
  <c r="G989" i="20"/>
  <c r="F989" i="20"/>
  <c r="E989" i="20"/>
  <c r="D989" i="20"/>
  <c r="H990" i="20"/>
  <c r="G990" i="20"/>
  <c r="F990" i="20"/>
  <c r="E990" i="20"/>
  <c r="D990" i="20"/>
  <c r="H991" i="20"/>
  <c r="G991" i="20"/>
  <c r="F991" i="20"/>
  <c r="E991" i="20"/>
  <c r="D991" i="20"/>
  <c r="H992" i="20"/>
  <c r="G992" i="20"/>
  <c r="F992" i="20"/>
  <c r="E992" i="20"/>
  <c r="D992" i="20"/>
  <c r="H993" i="20"/>
  <c r="G993" i="20"/>
  <c r="F993" i="20"/>
  <c r="E993" i="20"/>
  <c r="D993" i="20"/>
  <c r="H994" i="20"/>
  <c r="G994" i="20"/>
  <c r="F994" i="20"/>
  <c r="E994" i="20"/>
  <c r="D994" i="20"/>
  <c r="H995" i="20"/>
  <c r="G995" i="20"/>
  <c r="F995" i="20"/>
  <c r="E995" i="20"/>
  <c r="D995" i="20"/>
  <c r="H996" i="20"/>
  <c r="G996" i="20"/>
  <c r="F996" i="20"/>
  <c r="E996" i="20"/>
  <c r="D996" i="20"/>
  <c r="H997" i="20"/>
  <c r="G997" i="20"/>
  <c r="F997" i="20"/>
  <c r="E997" i="20"/>
  <c r="D997" i="20"/>
  <c r="H998" i="20"/>
  <c r="G998" i="20"/>
  <c r="F998" i="20"/>
  <c r="E998" i="20"/>
  <c r="D998" i="20"/>
  <c r="H999" i="20"/>
  <c r="G999" i="20"/>
  <c r="F999" i="20"/>
  <c r="E999" i="20"/>
  <c r="D999" i="20"/>
  <c r="H1000" i="20"/>
  <c r="G1000" i="20"/>
  <c r="F1000" i="20"/>
  <c r="E1000" i="20"/>
  <c r="D1000" i="20"/>
  <c r="H1001" i="20"/>
  <c r="G1001" i="20"/>
  <c r="F1001" i="20"/>
  <c r="E1001" i="20"/>
  <c r="D1001" i="20"/>
  <c r="H1002" i="20"/>
  <c r="G1002" i="20"/>
  <c r="F1002" i="20"/>
  <c r="E1002" i="20"/>
  <c r="D1002" i="20"/>
  <c r="H1003" i="20"/>
  <c r="G1003" i="20"/>
  <c r="F1003" i="20"/>
  <c r="E1003" i="20"/>
  <c r="D1003" i="20"/>
  <c r="H1004" i="20"/>
  <c r="G1004" i="20"/>
  <c r="F1004" i="20"/>
  <c r="E1004" i="20"/>
  <c r="D1004" i="20"/>
  <c r="H1005" i="20"/>
  <c r="G1005" i="20"/>
  <c r="F1005" i="20"/>
  <c r="E1005" i="20"/>
  <c r="D1005" i="20"/>
  <c r="H1006" i="20"/>
  <c r="G1006" i="20"/>
  <c r="F1006" i="20"/>
  <c r="E1006" i="20"/>
  <c r="D1006" i="20"/>
  <c r="H1007" i="20"/>
  <c r="G1007" i="20"/>
  <c r="F1007" i="20"/>
  <c r="E1007" i="20"/>
  <c r="D1007" i="20"/>
  <c r="H1008" i="20"/>
  <c r="G1008" i="20"/>
  <c r="F1008" i="20"/>
  <c r="E1008" i="20"/>
  <c r="D1008" i="20"/>
  <c r="H1009" i="20"/>
  <c r="G1009" i="20"/>
  <c r="F1009" i="20"/>
  <c r="E1009" i="20"/>
  <c r="D1009" i="20"/>
  <c r="H1010" i="20"/>
  <c r="G1010" i="20"/>
  <c r="F1010" i="20"/>
  <c r="E1010" i="20"/>
  <c r="D1010" i="20"/>
  <c r="H1011" i="20"/>
  <c r="G1011" i="20"/>
  <c r="F1011" i="20"/>
  <c r="E1011" i="20"/>
  <c r="D1011" i="20"/>
  <c r="H1012" i="20"/>
  <c r="G1012" i="20"/>
  <c r="F1012" i="20"/>
  <c r="E1012" i="20"/>
  <c r="D1012" i="20"/>
  <c r="H1013" i="20"/>
  <c r="G1013" i="20"/>
  <c r="F1013" i="20"/>
  <c r="E1013" i="20"/>
  <c r="D1013" i="20"/>
  <c r="H1014" i="20"/>
  <c r="G1014" i="20"/>
  <c r="F1014" i="20"/>
  <c r="E1014" i="20"/>
  <c r="D1014" i="20"/>
  <c r="H1015" i="20"/>
  <c r="G1015" i="20"/>
  <c r="F1015" i="20"/>
  <c r="E1015" i="20"/>
  <c r="D1015" i="20"/>
  <c r="H1016" i="20"/>
  <c r="G1016" i="20"/>
  <c r="F1016" i="20"/>
  <c r="E1016" i="20"/>
  <c r="D1016" i="20"/>
  <c r="H1017" i="20"/>
  <c r="G1017" i="20"/>
  <c r="F1017" i="20"/>
  <c r="E1017" i="20"/>
  <c r="D1017" i="20"/>
  <c r="H1018" i="20"/>
  <c r="G1018" i="20"/>
  <c r="F1018" i="20"/>
  <c r="E1018" i="20"/>
  <c r="D1018" i="20"/>
  <c r="H1019" i="20"/>
  <c r="G1019" i="20"/>
  <c r="F1019" i="20"/>
  <c r="E1019" i="20"/>
  <c r="D1019" i="20"/>
  <c r="H1020" i="20"/>
  <c r="G1020" i="20"/>
  <c r="F1020" i="20"/>
  <c r="E1020" i="20"/>
  <c r="D1020" i="20"/>
  <c r="H1021" i="20"/>
  <c r="G1021" i="20"/>
  <c r="F1021" i="20"/>
  <c r="E1021" i="20"/>
  <c r="D1021" i="20"/>
  <c r="H1022" i="20"/>
  <c r="G1022" i="20"/>
  <c r="F1022" i="20"/>
  <c r="E1022" i="20"/>
  <c r="D1022" i="20"/>
  <c r="H1023" i="20"/>
  <c r="G1023" i="20"/>
  <c r="F1023" i="20"/>
  <c r="E1023" i="20"/>
  <c r="D1023" i="20"/>
  <c r="H1024" i="20"/>
  <c r="G1024" i="20"/>
  <c r="F1024" i="20"/>
  <c r="E1024" i="20"/>
  <c r="D1024" i="20"/>
  <c r="H1025" i="20"/>
  <c r="G1025" i="20"/>
  <c r="F1025" i="20"/>
  <c r="E1025" i="20"/>
  <c r="D1025" i="20"/>
  <c r="H1026" i="20"/>
  <c r="G1026" i="20"/>
  <c r="F1026" i="20"/>
  <c r="E1026" i="20"/>
  <c r="D1026" i="20"/>
  <c r="H1027" i="20"/>
  <c r="G1027" i="20"/>
  <c r="F1027" i="20"/>
  <c r="E1027" i="20"/>
  <c r="D1027" i="20"/>
  <c r="H1028" i="20"/>
  <c r="G1028" i="20"/>
  <c r="F1028" i="20"/>
  <c r="E1028" i="20"/>
  <c r="D1028" i="20"/>
  <c r="H1029" i="20"/>
  <c r="G1029" i="20"/>
  <c r="F1029" i="20"/>
  <c r="E1029" i="20"/>
  <c r="D1029" i="20"/>
  <c r="H1030" i="20"/>
  <c r="G1030" i="20"/>
  <c r="F1030" i="20"/>
  <c r="E1030" i="20"/>
  <c r="D1030" i="20"/>
  <c r="H1031" i="20"/>
  <c r="G1031" i="20"/>
  <c r="F1031" i="20"/>
  <c r="E1031" i="20"/>
  <c r="D1031" i="20"/>
  <c r="H1032" i="20"/>
  <c r="G1032" i="20"/>
  <c r="F1032" i="20"/>
  <c r="E1032" i="20"/>
  <c r="D1032" i="20"/>
  <c r="H1033" i="20"/>
  <c r="G1033" i="20"/>
  <c r="F1033" i="20"/>
  <c r="E1033" i="20"/>
  <c r="D1033" i="20"/>
  <c r="H1034" i="20"/>
  <c r="G1034" i="20"/>
  <c r="F1034" i="20"/>
  <c r="E1034" i="20"/>
  <c r="D1034" i="20"/>
  <c r="H1035" i="20"/>
  <c r="G1035" i="20"/>
  <c r="F1035" i="20"/>
  <c r="E1035" i="20"/>
  <c r="D1035" i="20"/>
  <c r="H1036" i="20"/>
  <c r="G1036" i="20"/>
  <c r="F1036" i="20"/>
  <c r="E1036" i="20"/>
  <c r="D1036" i="20"/>
  <c r="H1037" i="20"/>
  <c r="G1037" i="20"/>
  <c r="F1037" i="20"/>
  <c r="E1037" i="20"/>
  <c r="D1037" i="20"/>
  <c r="H1038" i="20"/>
  <c r="G1038" i="20"/>
  <c r="F1038" i="20"/>
  <c r="E1038" i="20"/>
  <c r="D1038" i="20"/>
  <c r="H1039" i="20"/>
  <c r="G1039" i="20"/>
  <c r="F1039" i="20"/>
  <c r="E1039" i="20"/>
  <c r="D1039" i="20"/>
  <c r="H1040" i="20"/>
  <c r="G1040" i="20"/>
  <c r="F1040" i="20"/>
  <c r="E1040" i="20"/>
  <c r="D1040" i="20"/>
  <c r="H1041" i="20"/>
  <c r="G1041" i="20"/>
  <c r="F1041" i="20"/>
  <c r="E1041" i="20"/>
  <c r="D1041" i="20"/>
  <c r="H1042" i="20"/>
  <c r="G1042" i="20"/>
  <c r="F1042" i="20"/>
  <c r="E1042" i="20"/>
  <c r="D1042" i="20"/>
  <c r="H1043" i="20"/>
  <c r="G1043" i="20"/>
  <c r="F1043" i="20"/>
  <c r="E1043" i="20"/>
  <c r="D1043" i="20"/>
  <c r="H1044" i="20"/>
  <c r="G1044" i="20"/>
  <c r="F1044" i="20"/>
  <c r="E1044" i="20"/>
  <c r="D1044" i="20"/>
  <c r="H1045" i="20"/>
  <c r="G1045" i="20"/>
  <c r="F1045" i="20"/>
  <c r="E1045" i="20"/>
  <c r="D1045" i="20"/>
  <c r="H1046" i="20"/>
  <c r="G1046" i="20"/>
  <c r="F1046" i="20"/>
  <c r="E1046" i="20"/>
  <c r="D1046" i="20"/>
  <c r="H1047" i="20"/>
  <c r="G1047" i="20"/>
  <c r="F1047" i="20"/>
  <c r="E1047" i="20"/>
  <c r="D1047" i="20"/>
  <c r="H1048" i="20"/>
  <c r="G1048" i="20"/>
  <c r="F1048" i="20"/>
  <c r="E1048" i="20"/>
  <c r="D1048" i="20"/>
  <c r="H1049" i="20"/>
  <c r="G1049" i="20"/>
  <c r="F1049" i="20"/>
  <c r="E1049" i="20"/>
  <c r="D1049" i="20"/>
  <c r="H1050" i="20"/>
  <c r="G1050" i="20"/>
  <c r="F1050" i="20"/>
  <c r="E1050" i="20"/>
  <c r="D1050" i="20"/>
  <c r="H1051" i="20"/>
  <c r="G1051" i="20"/>
  <c r="F1051" i="20"/>
  <c r="E1051" i="20"/>
  <c r="D1051" i="20"/>
  <c r="H1052" i="20"/>
  <c r="G1052" i="20"/>
  <c r="F1052" i="20"/>
  <c r="E1052" i="20"/>
  <c r="D1052" i="20"/>
  <c r="H1053" i="20"/>
  <c r="G1053" i="20"/>
  <c r="F1053" i="20"/>
  <c r="E1053" i="20"/>
  <c r="D1053" i="20"/>
  <c r="H1054" i="20"/>
  <c r="G1054" i="20"/>
  <c r="F1054" i="20"/>
  <c r="E1054" i="20"/>
  <c r="D1054" i="20"/>
  <c r="H1055" i="20"/>
  <c r="G1055" i="20"/>
  <c r="F1055" i="20"/>
  <c r="E1055" i="20"/>
  <c r="D1055" i="20"/>
  <c r="H1056" i="20"/>
  <c r="G1056" i="20"/>
  <c r="F1056" i="20"/>
  <c r="E1056" i="20"/>
  <c r="D1056" i="20"/>
  <c r="H1057" i="20"/>
  <c r="G1057" i="20"/>
  <c r="F1057" i="20"/>
  <c r="E1057" i="20"/>
  <c r="D1057" i="20"/>
  <c r="H1058" i="20"/>
  <c r="G1058" i="20"/>
  <c r="F1058" i="20"/>
  <c r="E1058" i="20"/>
  <c r="D1058" i="20"/>
  <c r="H1059" i="20"/>
  <c r="G1059" i="20"/>
  <c r="F1059" i="20"/>
  <c r="E1059" i="20"/>
  <c r="D1059" i="20"/>
  <c r="H1060" i="20"/>
  <c r="G1060" i="20"/>
  <c r="F1060" i="20"/>
  <c r="E1060" i="20"/>
  <c r="D1060" i="20"/>
  <c r="H1061" i="20"/>
  <c r="G1061" i="20"/>
  <c r="F1061" i="20"/>
  <c r="E1061" i="20"/>
  <c r="D1061" i="20"/>
  <c r="H1062" i="20"/>
  <c r="G1062" i="20"/>
  <c r="F1062" i="20"/>
  <c r="E1062" i="20"/>
  <c r="D1062" i="20"/>
  <c r="H1063" i="20"/>
  <c r="G1063" i="20"/>
  <c r="F1063" i="20"/>
  <c r="E1063" i="20"/>
  <c r="D1063" i="20"/>
  <c r="H1064" i="20"/>
  <c r="G1064" i="20"/>
  <c r="F1064" i="20"/>
  <c r="E1064" i="20"/>
  <c r="D1064" i="20"/>
  <c r="H1065" i="20"/>
  <c r="G1065" i="20"/>
  <c r="F1065" i="20"/>
  <c r="E1065" i="20"/>
  <c r="D1065" i="20"/>
  <c r="H1066" i="20"/>
  <c r="G1066" i="20"/>
  <c r="F1066" i="20"/>
  <c r="E1066" i="20"/>
  <c r="D1066" i="20"/>
  <c r="H1067" i="20"/>
  <c r="G1067" i="20"/>
  <c r="F1067" i="20"/>
  <c r="E1067" i="20"/>
  <c r="D1067" i="20"/>
  <c r="H1068" i="20"/>
  <c r="G1068" i="20"/>
  <c r="F1068" i="20"/>
  <c r="E1068" i="20"/>
  <c r="D1068" i="20"/>
  <c r="H1069" i="20"/>
  <c r="G1069" i="20"/>
  <c r="F1069" i="20"/>
  <c r="E1069" i="20"/>
  <c r="D1069" i="20"/>
  <c r="H1070" i="20"/>
  <c r="G1070" i="20"/>
  <c r="F1070" i="20"/>
  <c r="E1070" i="20"/>
  <c r="D1070" i="20"/>
  <c r="H1071" i="20"/>
  <c r="G1071" i="20"/>
  <c r="F1071" i="20"/>
  <c r="E1071" i="20"/>
  <c r="D1071" i="20"/>
  <c r="H1072" i="20"/>
  <c r="G1072" i="20"/>
  <c r="F1072" i="20"/>
  <c r="E1072" i="20"/>
  <c r="D1072" i="20"/>
  <c r="H1073" i="20"/>
  <c r="G1073" i="20"/>
  <c r="F1073" i="20"/>
  <c r="E1073" i="20"/>
  <c r="D1073" i="20"/>
  <c r="H1074" i="20"/>
  <c r="G1074" i="20"/>
  <c r="F1074" i="20"/>
  <c r="E1074" i="20"/>
  <c r="D1074" i="20"/>
  <c r="H1075" i="20"/>
  <c r="G1075" i="20"/>
  <c r="F1075" i="20"/>
  <c r="E1075" i="20"/>
  <c r="D1075" i="20"/>
  <c r="H1076" i="20"/>
  <c r="G1076" i="20"/>
  <c r="F1076" i="20"/>
  <c r="E1076" i="20"/>
  <c r="D1076" i="20"/>
  <c r="H1077" i="20"/>
  <c r="G1077" i="20"/>
  <c r="F1077" i="20"/>
  <c r="E1077" i="20"/>
  <c r="D1077" i="20"/>
  <c r="H1078" i="20"/>
  <c r="G1078" i="20"/>
  <c r="F1078" i="20"/>
  <c r="E1078" i="20"/>
  <c r="D1078" i="20"/>
  <c r="H1079" i="20"/>
  <c r="G1079" i="20"/>
  <c r="F1079" i="20"/>
  <c r="E1079" i="20"/>
  <c r="D1079" i="20"/>
  <c r="H1080" i="20"/>
  <c r="G1080" i="20"/>
  <c r="F1080" i="20"/>
  <c r="E1080" i="20"/>
  <c r="D1080" i="20"/>
  <c r="H1081" i="20"/>
  <c r="G1081" i="20"/>
  <c r="F1081" i="20"/>
  <c r="E1081" i="20"/>
  <c r="D1081" i="20"/>
  <c r="H1082" i="20"/>
  <c r="G1082" i="20"/>
  <c r="F1082" i="20"/>
  <c r="E1082" i="20"/>
  <c r="D1082" i="20"/>
  <c r="H1083" i="20"/>
  <c r="G1083" i="20"/>
  <c r="F1083" i="20"/>
  <c r="E1083" i="20"/>
  <c r="D1083" i="20"/>
  <c r="H1084" i="20"/>
  <c r="G1084" i="20"/>
  <c r="F1084" i="20"/>
  <c r="E1084" i="20"/>
  <c r="D1084" i="20"/>
  <c r="H1085" i="20"/>
  <c r="G1085" i="20"/>
  <c r="F1085" i="20"/>
  <c r="E1085" i="20"/>
  <c r="D1085" i="20"/>
  <c r="H1086" i="20"/>
  <c r="G1086" i="20"/>
  <c r="F1086" i="20"/>
  <c r="E1086" i="20"/>
  <c r="D1086" i="20"/>
  <c r="H1087" i="20"/>
  <c r="G1087" i="20"/>
  <c r="F1087" i="20"/>
  <c r="E1087" i="20"/>
  <c r="D1087" i="20"/>
  <c r="H1088" i="20"/>
  <c r="G1088" i="20"/>
  <c r="F1088" i="20"/>
  <c r="E1088" i="20"/>
  <c r="D1088" i="20"/>
  <c r="H1089" i="20"/>
  <c r="G1089" i="20"/>
  <c r="F1089" i="20"/>
  <c r="E1089" i="20"/>
  <c r="D1089" i="20"/>
  <c r="H1090" i="20"/>
  <c r="G1090" i="20"/>
  <c r="F1090" i="20"/>
  <c r="E1090" i="20"/>
  <c r="D1090" i="20"/>
  <c r="H1091" i="20"/>
  <c r="G1091" i="20"/>
  <c r="F1091" i="20"/>
  <c r="E1091" i="20"/>
  <c r="D1091" i="20"/>
  <c r="H1092" i="20"/>
  <c r="G1092" i="20"/>
  <c r="F1092" i="20"/>
  <c r="E1092" i="20"/>
  <c r="D1092" i="20"/>
  <c r="H1093" i="20"/>
  <c r="G1093" i="20"/>
  <c r="F1093" i="20"/>
  <c r="E1093" i="20"/>
  <c r="D1093" i="20"/>
  <c r="H1094" i="20"/>
  <c r="G1094" i="20"/>
  <c r="F1094" i="20"/>
  <c r="E1094" i="20"/>
  <c r="D1094" i="20"/>
  <c r="H1095" i="20"/>
  <c r="G1095" i="20"/>
  <c r="F1095" i="20"/>
  <c r="E1095" i="20"/>
  <c r="D1095" i="20"/>
  <c r="H1096" i="20"/>
  <c r="G1096" i="20"/>
  <c r="F1096" i="20"/>
  <c r="E1096" i="20"/>
  <c r="D1096" i="20"/>
  <c r="H1097" i="20"/>
  <c r="G1097" i="20"/>
  <c r="F1097" i="20"/>
  <c r="E1097" i="20"/>
  <c r="D1097" i="20"/>
  <c r="H1098" i="20"/>
  <c r="G1098" i="20"/>
  <c r="F1098" i="20"/>
  <c r="E1098" i="20"/>
  <c r="D1098" i="20"/>
  <c r="H1099" i="20"/>
  <c r="G1099" i="20"/>
  <c r="F1099" i="20"/>
  <c r="E1099" i="20"/>
  <c r="D1099" i="20"/>
  <c r="H1100" i="20"/>
  <c r="G1100" i="20"/>
  <c r="F1100" i="20"/>
  <c r="E1100" i="20"/>
  <c r="D1100" i="20"/>
  <c r="H1101" i="20"/>
  <c r="G1101" i="20"/>
  <c r="F1101" i="20"/>
  <c r="E1101" i="20"/>
  <c r="D1101" i="20"/>
  <c r="H1102" i="20"/>
  <c r="G1102" i="20"/>
  <c r="F1102" i="20"/>
  <c r="E1102" i="20"/>
  <c r="D1102" i="20"/>
  <c r="H1103" i="20"/>
  <c r="G1103" i="20"/>
  <c r="F1103" i="20"/>
  <c r="E1103" i="20"/>
  <c r="D1103" i="20"/>
  <c r="H1104" i="20"/>
  <c r="G1104" i="20"/>
  <c r="F1104" i="20"/>
  <c r="E1104" i="20"/>
  <c r="D1104" i="20"/>
  <c r="H1105" i="20"/>
  <c r="G1105" i="20"/>
  <c r="F1105" i="20"/>
  <c r="E1105" i="20"/>
  <c r="D1105" i="20"/>
  <c r="H1106" i="20"/>
  <c r="G1106" i="20"/>
  <c r="F1106" i="20"/>
  <c r="E1106" i="20"/>
  <c r="D1106" i="20"/>
  <c r="H1107" i="20"/>
  <c r="G1107" i="20"/>
  <c r="F1107" i="20"/>
  <c r="E1107" i="20"/>
  <c r="D1107" i="20"/>
  <c r="H1108" i="20"/>
  <c r="G1108" i="20"/>
  <c r="F1108" i="20"/>
  <c r="E1108" i="20"/>
  <c r="D1108" i="20"/>
  <c r="H1109" i="20"/>
  <c r="G1109" i="20"/>
  <c r="F1109" i="20"/>
  <c r="E1109" i="20"/>
  <c r="D1109" i="20"/>
  <c r="H1110" i="20"/>
  <c r="G1110" i="20"/>
  <c r="F1110" i="20"/>
  <c r="E1110" i="20"/>
  <c r="D1110" i="20"/>
  <c r="H1111" i="20"/>
  <c r="G1111" i="20"/>
  <c r="F1111" i="20"/>
  <c r="E1111" i="20"/>
  <c r="D1111" i="20"/>
  <c r="H1112" i="20"/>
  <c r="G1112" i="20"/>
  <c r="F1112" i="20"/>
  <c r="E1112" i="20"/>
  <c r="D1112" i="20"/>
  <c r="H1113" i="20"/>
  <c r="G1113" i="20"/>
  <c r="F1113" i="20"/>
  <c r="E1113" i="20"/>
  <c r="D1113" i="20"/>
  <c r="H1114" i="20"/>
  <c r="G1114" i="20"/>
  <c r="F1114" i="20"/>
  <c r="E1114" i="20"/>
  <c r="D1114" i="20"/>
  <c r="H1115" i="20"/>
  <c r="G1115" i="20"/>
  <c r="F1115" i="20"/>
  <c r="E1115" i="20"/>
  <c r="D1115" i="20"/>
  <c r="H1116" i="20"/>
  <c r="G1116" i="20"/>
  <c r="F1116" i="20"/>
  <c r="E1116" i="20"/>
  <c r="D1116" i="20"/>
  <c r="H1117" i="20"/>
  <c r="G1117" i="20"/>
  <c r="F1117" i="20"/>
  <c r="E1117" i="20"/>
  <c r="D1117" i="20"/>
  <c r="H1118" i="20"/>
  <c r="G1118" i="20"/>
  <c r="F1118" i="20"/>
  <c r="E1118" i="20"/>
  <c r="D1118" i="20"/>
  <c r="H1119" i="20"/>
  <c r="G1119" i="20"/>
  <c r="F1119" i="20"/>
  <c r="E1119" i="20"/>
  <c r="D1119" i="20"/>
  <c r="H1120" i="20"/>
  <c r="G1120" i="20"/>
  <c r="F1120" i="20"/>
  <c r="E1120" i="20"/>
  <c r="D1120" i="20"/>
  <c r="H1121" i="20"/>
  <c r="G1121" i="20"/>
  <c r="F1121" i="20"/>
  <c r="E1121" i="20"/>
  <c r="D1121" i="20"/>
  <c r="H1122" i="20"/>
  <c r="G1122" i="20"/>
  <c r="F1122" i="20"/>
  <c r="E1122" i="20"/>
  <c r="D1122" i="20"/>
  <c r="H1123" i="20"/>
  <c r="G1123" i="20"/>
  <c r="F1123" i="20"/>
  <c r="E1123" i="20"/>
  <c r="D1123" i="20"/>
  <c r="H1124" i="20"/>
  <c r="G1124" i="20"/>
  <c r="F1124" i="20"/>
  <c r="E1124" i="20"/>
  <c r="D1124" i="20"/>
  <c r="H1125" i="20"/>
  <c r="G1125" i="20"/>
  <c r="F1125" i="20"/>
  <c r="E1125" i="20"/>
  <c r="D1125" i="20"/>
  <c r="H1126" i="20"/>
  <c r="G1126" i="20"/>
  <c r="F1126" i="20"/>
  <c r="E1126" i="20"/>
  <c r="D1126" i="20"/>
  <c r="H1127" i="20"/>
  <c r="G1127" i="20"/>
  <c r="F1127" i="20"/>
  <c r="E1127" i="20"/>
  <c r="D1127" i="20"/>
  <c r="H1128" i="20"/>
  <c r="G1128" i="20"/>
  <c r="F1128" i="20"/>
  <c r="E1128" i="20"/>
  <c r="D1128" i="20"/>
  <c r="H1129" i="20"/>
  <c r="G1129" i="20"/>
  <c r="F1129" i="20"/>
  <c r="E1129" i="20"/>
  <c r="D1129" i="20"/>
  <c r="H1130" i="20"/>
  <c r="G1130" i="20"/>
  <c r="F1130" i="20"/>
  <c r="E1130" i="20"/>
  <c r="D1130" i="20"/>
  <c r="H1131" i="20"/>
  <c r="G1131" i="20"/>
  <c r="F1131" i="20"/>
  <c r="E1131" i="20"/>
  <c r="D1131" i="20"/>
  <c r="H1132" i="20"/>
  <c r="G1132" i="20"/>
  <c r="F1132" i="20"/>
  <c r="E1132" i="20"/>
  <c r="D1132" i="20"/>
  <c r="H1133" i="20"/>
  <c r="G1133" i="20"/>
  <c r="F1133" i="20"/>
  <c r="E1133" i="20"/>
  <c r="D1133" i="20"/>
  <c r="H1134" i="20"/>
  <c r="G1134" i="20"/>
  <c r="F1134" i="20"/>
  <c r="E1134" i="20"/>
  <c r="D1134" i="20"/>
  <c r="H1135" i="20"/>
  <c r="G1135" i="20"/>
  <c r="F1135" i="20"/>
  <c r="E1135" i="20"/>
  <c r="D1135" i="20"/>
  <c r="H1136" i="20"/>
  <c r="G1136" i="20"/>
  <c r="F1136" i="20"/>
  <c r="E1136" i="20"/>
  <c r="D1136" i="20"/>
  <c r="H1137" i="20"/>
  <c r="G1137" i="20"/>
  <c r="F1137" i="20"/>
  <c r="E1137" i="20"/>
  <c r="D1137" i="20"/>
  <c r="H1138" i="20"/>
  <c r="G1138" i="20"/>
  <c r="F1138" i="20"/>
  <c r="E1138" i="20"/>
  <c r="D1138" i="20"/>
  <c r="H1139" i="20"/>
  <c r="G1139" i="20"/>
  <c r="F1139" i="20"/>
  <c r="E1139" i="20"/>
  <c r="D1139" i="20"/>
  <c r="H1140" i="20"/>
  <c r="G1140" i="20"/>
  <c r="F1140" i="20"/>
  <c r="E1140" i="20"/>
  <c r="D1140" i="20"/>
  <c r="H1141" i="20"/>
  <c r="G1141" i="20"/>
  <c r="F1141" i="20"/>
  <c r="E1141" i="20"/>
  <c r="D1141" i="20"/>
  <c r="H1142" i="20"/>
  <c r="G1142" i="20"/>
  <c r="F1142" i="20"/>
  <c r="E1142" i="20"/>
  <c r="D1142" i="20"/>
  <c r="H1143" i="20"/>
  <c r="G1143" i="20"/>
  <c r="F1143" i="20"/>
  <c r="E1143" i="20"/>
  <c r="D1143" i="20"/>
  <c r="H1144" i="20"/>
  <c r="G1144" i="20"/>
  <c r="F1144" i="20"/>
  <c r="E1144" i="20"/>
  <c r="D1144" i="20"/>
  <c r="H1145" i="20"/>
  <c r="G1145" i="20"/>
  <c r="F1145" i="20"/>
  <c r="E1145" i="20"/>
  <c r="D1145" i="20"/>
  <c r="H1146" i="20"/>
  <c r="G1146" i="20"/>
  <c r="F1146" i="20"/>
  <c r="E1146" i="20"/>
  <c r="D1146" i="20"/>
  <c r="H1147" i="20"/>
  <c r="G1147" i="20"/>
  <c r="F1147" i="20"/>
  <c r="E1147" i="20"/>
  <c r="D1147" i="20"/>
  <c r="H1148" i="20"/>
  <c r="G1148" i="20"/>
  <c r="F1148" i="20"/>
  <c r="E1148" i="20"/>
  <c r="D1148" i="20"/>
  <c r="H1149" i="20"/>
  <c r="G1149" i="20"/>
  <c r="F1149" i="20"/>
  <c r="E1149" i="20"/>
  <c r="D1149" i="20"/>
  <c r="H1150" i="20"/>
  <c r="G1150" i="20"/>
  <c r="F1150" i="20"/>
  <c r="E1150" i="20"/>
  <c r="D1150" i="20"/>
  <c r="H1151" i="20"/>
  <c r="G1151" i="20"/>
  <c r="F1151" i="20"/>
  <c r="E1151" i="20"/>
  <c r="D1151" i="20"/>
  <c r="H1152" i="20"/>
  <c r="G1152" i="20"/>
  <c r="F1152" i="20"/>
  <c r="E1152" i="20"/>
  <c r="D1152" i="20"/>
  <c r="H1153" i="20"/>
  <c r="G1153" i="20"/>
  <c r="F1153" i="20"/>
  <c r="E1153" i="20"/>
  <c r="D1153" i="20"/>
  <c r="H1154" i="20"/>
  <c r="G1154" i="20"/>
  <c r="F1154" i="20"/>
  <c r="E1154" i="20"/>
  <c r="D1154" i="20"/>
  <c r="H1155" i="20"/>
  <c r="G1155" i="20"/>
  <c r="F1155" i="20"/>
  <c r="E1155" i="20"/>
  <c r="D1155" i="20"/>
  <c r="H1156" i="20"/>
  <c r="G1156" i="20"/>
  <c r="F1156" i="20"/>
  <c r="E1156" i="20"/>
  <c r="D1156" i="20"/>
  <c r="H1157" i="20"/>
  <c r="G1157" i="20"/>
  <c r="F1157" i="20"/>
  <c r="E1157" i="20"/>
  <c r="D1157" i="20"/>
  <c r="H1158" i="20"/>
  <c r="G1158" i="20"/>
  <c r="F1158" i="20"/>
  <c r="E1158" i="20"/>
  <c r="D1158" i="20"/>
  <c r="H1159" i="20"/>
  <c r="G1159" i="20"/>
  <c r="F1159" i="20"/>
  <c r="E1159" i="20"/>
  <c r="D1159" i="20"/>
  <c r="H1160" i="20"/>
  <c r="G1160" i="20"/>
  <c r="F1160" i="20"/>
  <c r="E1160" i="20"/>
  <c r="D1160" i="20"/>
  <c r="H1161" i="20"/>
  <c r="G1161" i="20"/>
  <c r="F1161" i="20"/>
  <c r="E1161" i="20"/>
  <c r="D1161" i="20"/>
  <c r="H1162" i="20"/>
  <c r="G1162" i="20"/>
  <c r="F1162" i="20"/>
  <c r="E1162" i="20"/>
  <c r="D1162" i="20"/>
  <c r="H1163" i="20"/>
  <c r="G1163" i="20"/>
  <c r="F1163" i="20"/>
  <c r="E1163" i="20"/>
  <c r="D1163" i="20"/>
  <c r="H1164" i="20"/>
  <c r="G1164" i="20"/>
  <c r="F1164" i="20"/>
  <c r="E1164" i="20"/>
  <c r="D1164" i="20"/>
  <c r="H1165" i="20"/>
  <c r="G1165" i="20"/>
  <c r="F1165" i="20"/>
  <c r="E1165" i="20"/>
  <c r="D1165" i="20"/>
  <c r="H1166" i="20"/>
  <c r="G1166" i="20"/>
  <c r="F1166" i="20"/>
  <c r="E1166" i="20"/>
  <c r="D1166" i="20"/>
  <c r="H1167" i="20"/>
  <c r="G1167" i="20"/>
  <c r="F1167" i="20"/>
  <c r="E1167" i="20"/>
  <c r="D1167" i="20"/>
  <c r="H1168" i="20"/>
  <c r="G1168" i="20"/>
  <c r="F1168" i="20"/>
  <c r="E1168" i="20"/>
  <c r="D1168" i="20"/>
  <c r="H1169" i="20"/>
  <c r="G1169" i="20"/>
  <c r="F1169" i="20"/>
  <c r="E1169" i="20"/>
  <c r="D1169" i="20"/>
  <c r="H1170" i="20"/>
  <c r="G1170" i="20"/>
  <c r="F1170" i="20"/>
  <c r="E1170" i="20"/>
  <c r="D1170" i="20"/>
  <c r="H1171" i="20"/>
  <c r="G1171" i="20"/>
  <c r="F1171" i="20"/>
  <c r="E1171" i="20"/>
  <c r="D1171" i="20"/>
  <c r="H1172" i="20"/>
  <c r="G1172" i="20"/>
  <c r="F1172" i="20"/>
  <c r="E1172" i="20"/>
  <c r="D1172" i="20"/>
  <c r="H1173" i="20"/>
  <c r="G1173" i="20"/>
  <c r="F1173" i="20"/>
  <c r="E1173" i="20"/>
  <c r="D1173" i="20"/>
  <c r="H1174" i="20"/>
  <c r="G1174" i="20"/>
  <c r="F1174" i="20"/>
  <c r="E1174" i="20"/>
  <c r="D1174" i="20"/>
  <c r="H1175" i="20"/>
  <c r="G1175" i="20"/>
  <c r="F1175" i="20"/>
  <c r="E1175" i="20"/>
  <c r="D1175" i="20"/>
  <c r="H1176" i="20"/>
  <c r="G1176" i="20"/>
  <c r="F1176" i="20"/>
  <c r="E1176" i="20"/>
  <c r="D1176" i="20"/>
  <c r="H1177" i="20"/>
  <c r="G1177" i="20"/>
  <c r="F1177" i="20"/>
  <c r="E1177" i="20"/>
  <c r="D1177" i="20"/>
  <c r="H1178" i="20"/>
  <c r="G1178" i="20"/>
  <c r="F1178" i="20"/>
  <c r="E1178" i="20"/>
  <c r="D1178" i="20"/>
  <c r="H1179" i="20"/>
  <c r="G1179" i="20"/>
  <c r="F1179" i="20"/>
  <c r="E1179" i="20"/>
  <c r="D1179" i="20"/>
  <c r="H1180" i="20"/>
  <c r="G1180" i="20"/>
  <c r="F1180" i="20"/>
  <c r="E1180" i="20"/>
  <c r="D1180" i="20"/>
  <c r="H1181" i="20"/>
  <c r="G1181" i="20"/>
  <c r="F1181" i="20"/>
  <c r="E1181" i="20"/>
  <c r="D1181" i="20"/>
  <c r="H1182" i="20"/>
  <c r="G1182" i="20"/>
  <c r="F1182" i="20"/>
  <c r="E1182" i="20"/>
  <c r="D1182" i="20"/>
  <c r="H1183" i="20"/>
  <c r="G1183" i="20"/>
  <c r="F1183" i="20"/>
  <c r="E1183" i="20"/>
  <c r="D1183" i="20"/>
  <c r="H1184" i="20"/>
  <c r="G1184" i="20"/>
  <c r="F1184" i="20"/>
  <c r="E1184" i="20"/>
  <c r="D1184" i="20"/>
  <c r="H1185" i="20"/>
  <c r="G1185" i="20"/>
  <c r="F1185" i="20"/>
  <c r="E1185" i="20"/>
  <c r="D1185" i="20"/>
  <c r="H1186" i="20"/>
  <c r="G1186" i="20"/>
  <c r="F1186" i="20"/>
  <c r="E1186" i="20"/>
  <c r="D1186" i="20"/>
  <c r="H1187" i="20"/>
  <c r="G1187" i="20"/>
  <c r="F1187" i="20"/>
  <c r="E1187" i="20"/>
  <c r="D1187" i="20"/>
  <c r="H1188" i="20"/>
  <c r="G1188" i="20"/>
  <c r="F1188" i="20"/>
  <c r="E1188" i="20"/>
  <c r="D1188" i="20"/>
  <c r="H1189" i="20"/>
  <c r="G1189" i="20"/>
  <c r="F1189" i="20"/>
  <c r="E1189" i="20"/>
  <c r="D1189" i="20"/>
  <c r="H1190" i="20"/>
  <c r="G1190" i="20"/>
  <c r="F1190" i="20"/>
  <c r="E1190" i="20"/>
  <c r="D1190" i="20"/>
  <c r="H1191" i="20"/>
  <c r="G1191" i="20"/>
  <c r="F1191" i="20"/>
  <c r="E1191" i="20"/>
  <c r="D1191" i="20"/>
  <c r="H1192" i="20"/>
  <c r="G1192" i="20"/>
  <c r="F1192" i="20"/>
  <c r="E1192" i="20"/>
  <c r="D1192" i="20"/>
  <c r="H1193" i="20"/>
  <c r="G1193" i="20"/>
  <c r="F1193" i="20"/>
  <c r="E1193" i="20"/>
  <c r="D1193" i="20"/>
  <c r="H1194" i="20"/>
  <c r="G1194" i="20"/>
  <c r="F1194" i="20"/>
  <c r="E1194" i="20"/>
  <c r="D1194" i="20"/>
  <c r="H1195" i="20"/>
  <c r="G1195" i="20"/>
  <c r="F1195" i="20"/>
  <c r="E1195" i="20"/>
  <c r="D1195" i="20"/>
  <c r="H1196" i="20"/>
  <c r="G1196" i="20"/>
  <c r="F1196" i="20"/>
  <c r="E1196" i="20"/>
  <c r="D1196" i="20"/>
  <c r="H1197" i="20"/>
  <c r="G1197" i="20"/>
  <c r="F1197" i="20"/>
  <c r="E1197" i="20"/>
  <c r="D1197" i="20"/>
  <c r="H1198" i="20"/>
  <c r="G1198" i="20"/>
  <c r="F1198" i="20"/>
  <c r="E1198" i="20"/>
  <c r="D1198" i="20"/>
  <c r="H1199" i="20"/>
  <c r="G1199" i="20"/>
  <c r="F1199" i="20"/>
  <c r="E1199" i="20"/>
  <c r="D1199" i="20"/>
  <c r="H1200" i="20"/>
  <c r="G1200" i="20"/>
  <c r="F1200" i="20"/>
  <c r="E1200" i="20"/>
  <c r="D1200" i="20"/>
  <c r="H1201" i="20"/>
  <c r="G1201" i="20"/>
  <c r="F1201" i="20"/>
  <c r="E1201" i="20"/>
  <c r="D1201" i="20"/>
  <c r="H1202" i="20"/>
  <c r="G1202" i="20"/>
  <c r="F1202" i="20"/>
  <c r="E1202" i="20"/>
  <c r="D1202" i="20"/>
  <c r="H1203" i="20"/>
  <c r="G1203" i="20"/>
  <c r="F1203" i="20"/>
  <c r="E1203" i="20"/>
  <c r="D1203" i="20"/>
  <c r="H1204" i="20"/>
  <c r="G1204" i="20"/>
  <c r="F1204" i="20"/>
  <c r="E1204" i="20"/>
  <c r="D1204" i="20"/>
  <c r="H1205" i="20"/>
  <c r="G1205" i="20"/>
  <c r="F1205" i="20"/>
  <c r="E1205" i="20"/>
  <c r="D1205" i="20"/>
  <c r="H1206" i="20"/>
  <c r="G1206" i="20"/>
  <c r="F1206" i="20"/>
  <c r="E1206" i="20"/>
  <c r="D1206" i="20"/>
  <c r="H1207" i="20"/>
  <c r="G1207" i="20"/>
  <c r="F1207" i="20"/>
  <c r="E1207" i="20"/>
  <c r="D1207" i="20"/>
  <c r="H1208" i="20"/>
  <c r="G1208" i="20"/>
  <c r="F1208" i="20"/>
  <c r="E1208" i="20"/>
  <c r="D1208" i="20"/>
  <c r="H1209" i="20"/>
  <c r="G1209" i="20"/>
  <c r="F1209" i="20"/>
  <c r="E1209" i="20"/>
  <c r="D1209" i="20"/>
  <c r="H1210" i="20"/>
  <c r="G1210" i="20"/>
  <c r="F1210" i="20"/>
  <c r="E1210" i="20"/>
  <c r="D1210" i="20"/>
  <c r="H1211" i="20"/>
  <c r="G1211" i="20"/>
  <c r="F1211" i="20"/>
  <c r="E1211" i="20"/>
  <c r="D1211" i="20"/>
  <c r="H1212" i="20"/>
  <c r="G1212" i="20"/>
  <c r="F1212" i="20"/>
  <c r="E1212" i="20"/>
  <c r="D1212" i="20"/>
  <c r="H1213" i="20"/>
  <c r="G1213" i="20"/>
  <c r="F1213" i="20"/>
  <c r="E1213" i="20"/>
  <c r="D1213" i="20"/>
  <c r="H1214" i="20"/>
  <c r="G1214" i="20"/>
  <c r="F1214" i="20"/>
  <c r="E1214" i="20"/>
  <c r="D1214" i="20"/>
  <c r="H1215" i="20"/>
  <c r="G1215" i="20"/>
  <c r="F1215" i="20"/>
  <c r="E1215" i="20"/>
  <c r="D1215" i="20"/>
  <c r="H1216" i="20"/>
  <c r="G1216" i="20"/>
  <c r="F1216" i="20"/>
  <c r="E1216" i="20"/>
  <c r="D1216" i="20"/>
  <c r="H1217" i="20"/>
  <c r="G1217" i="20"/>
  <c r="F1217" i="20"/>
  <c r="E1217" i="20"/>
  <c r="D1217" i="20"/>
  <c r="H1218" i="20"/>
  <c r="G1218" i="20"/>
  <c r="F1218" i="20"/>
  <c r="E1218" i="20"/>
  <c r="D1218" i="20"/>
  <c r="H1219" i="20"/>
  <c r="G1219" i="20"/>
  <c r="F1219" i="20"/>
  <c r="E1219" i="20"/>
  <c r="D1219" i="20"/>
  <c r="H1220" i="20"/>
  <c r="G1220" i="20"/>
  <c r="F1220" i="20"/>
  <c r="E1220" i="20"/>
  <c r="D1220" i="20"/>
  <c r="H1221" i="20"/>
  <c r="G1221" i="20"/>
  <c r="F1221" i="20"/>
  <c r="E1221" i="20"/>
  <c r="D1221" i="20"/>
  <c r="H1222" i="20"/>
  <c r="G1222" i="20"/>
  <c r="F1222" i="20"/>
  <c r="E1222" i="20"/>
  <c r="D1222" i="20"/>
  <c r="H1223" i="20"/>
  <c r="G1223" i="20"/>
  <c r="F1223" i="20"/>
  <c r="E1223" i="20"/>
  <c r="D1223" i="20"/>
  <c r="H1224" i="20"/>
  <c r="G1224" i="20"/>
  <c r="F1224" i="20"/>
  <c r="E1224" i="20"/>
  <c r="D1224" i="20"/>
  <c r="H1225" i="20"/>
  <c r="G1225" i="20"/>
  <c r="F1225" i="20"/>
  <c r="E1225" i="20"/>
  <c r="D1225" i="20"/>
  <c r="H1226" i="20"/>
  <c r="G1226" i="20"/>
  <c r="F1226" i="20"/>
  <c r="E1226" i="20"/>
  <c r="D1226" i="20"/>
  <c r="H1227" i="20"/>
  <c r="G1227" i="20"/>
  <c r="F1227" i="20"/>
  <c r="E1227" i="20"/>
  <c r="D1227" i="20"/>
  <c r="H1228" i="20"/>
  <c r="G1228" i="20"/>
  <c r="F1228" i="20"/>
  <c r="E1228" i="20"/>
  <c r="D1228" i="20"/>
  <c r="H1229" i="20"/>
  <c r="G1229" i="20"/>
  <c r="F1229" i="20"/>
  <c r="E1229" i="20"/>
  <c r="D1229" i="20"/>
  <c r="H1230" i="20"/>
  <c r="G1230" i="20"/>
  <c r="F1230" i="20"/>
  <c r="E1230" i="20"/>
  <c r="D1230" i="20"/>
  <c r="H1231" i="20"/>
  <c r="G1231" i="20"/>
  <c r="F1231" i="20"/>
  <c r="E1231" i="20"/>
  <c r="D1231" i="20"/>
  <c r="H1232" i="20"/>
  <c r="G1232" i="20"/>
  <c r="F1232" i="20"/>
  <c r="E1232" i="20"/>
  <c r="D1232" i="20"/>
  <c r="H1233" i="20"/>
  <c r="G1233" i="20"/>
  <c r="F1233" i="20"/>
  <c r="E1233" i="20"/>
  <c r="D1233" i="20"/>
  <c r="H1234" i="20"/>
  <c r="G1234" i="20"/>
  <c r="F1234" i="20"/>
  <c r="E1234" i="20"/>
  <c r="D1234" i="20"/>
  <c r="H1235" i="20"/>
  <c r="G1235" i="20"/>
  <c r="F1235" i="20"/>
  <c r="E1235" i="20"/>
  <c r="D1235" i="20"/>
  <c r="H1236" i="20"/>
  <c r="G1236" i="20"/>
  <c r="F1236" i="20"/>
  <c r="E1236" i="20"/>
  <c r="D1236" i="20"/>
  <c r="H1237" i="20"/>
  <c r="G1237" i="20"/>
  <c r="F1237" i="20"/>
  <c r="E1237" i="20"/>
  <c r="D1237" i="20"/>
  <c r="H1238" i="20"/>
  <c r="G1238" i="20"/>
  <c r="F1238" i="20"/>
  <c r="E1238" i="20"/>
  <c r="D1238" i="20"/>
  <c r="H1239" i="20"/>
  <c r="G1239" i="20"/>
  <c r="F1239" i="20"/>
  <c r="E1239" i="20"/>
  <c r="D1239" i="20"/>
  <c r="H1240" i="20"/>
  <c r="G1240" i="20"/>
  <c r="F1240" i="20"/>
  <c r="E1240" i="20"/>
  <c r="D1240" i="20"/>
  <c r="H1241" i="20"/>
  <c r="G1241" i="20"/>
  <c r="F1241" i="20"/>
  <c r="E1241" i="20"/>
  <c r="D1241" i="20"/>
  <c r="H1242" i="20"/>
  <c r="G1242" i="20"/>
  <c r="F1242" i="20"/>
  <c r="E1242" i="20"/>
  <c r="D1242" i="20"/>
  <c r="H1243" i="20"/>
  <c r="G1243" i="20"/>
  <c r="F1243" i="20"/>
  <c r="E1243" i="20"/>
  <c r="D1243" i="20"/>
  <c r="H1244" i="20"/>
  <c r="G1244" i="20"/>
  <c r="F1244" i="20"/>
  <c r="E1244" i="20"/>
  <c r="D1244" i="20"/>
  <c r="H1245" i="20"/>
  <c r="G1245" i="20"/>
  <c r="F1245" i="20"/>
  <c r="E1245" i="20"/>
  <c r="D1245" i="20"/>
  <c r="H1246" i="20"/>
  <c r="G1246" i="20"/>
  <c r="F1246" i="20"/>
  <c r="E1246" i="20"/>
  <c r="D1246" i="20"/>
  <c r="H1247" i="20"/>
  <c r="G1247" i="20"/>
  <c r="F1247" i="20"/>
  <c r="E1247" i="20"/>
  <c r="D1247" i="20"/>
  <c r="H1248" i="20"/>
  <c r="G1248" i="20"/>
  <c r="F1248" i="20"/>
  <c r="E1248" i="20"/>
  <c r="D1248" i="20"/>
  <c r="H1249" i="20"/>
  <c r="G1249" i="20"/>
  <c r="F1249" i="20"/>
  <c r="E1249" i="20"/>
  <c r="D1249" i="20"/>
  <c r="H1250" i="20"/>
  <c r="G1250" i="20"/>
  <c r="F1250" i="20"/>
  <c r="E1250" i="20"/>
  <c r="D1250" i="20"/>
  <c r="H1251" i="20"/>
  <c r="G1251" i="20"/>
  <c r="F1251" i="20"/>
  <c r="E1251" i="20"/>
  <c r="D1251" i="20"/>
  <c r="H1252" i="20"/>
  <c r="G1252" i="20"/>
  <c r="F1252" i="20"/>
  <c r="E1252" i="20"/>
  <c r="D1252" i="20"/>
  <c r="H1253" i="20"/>
  <c r="G1253" i="20"/>
  <c r="F1253" i="20"/>
  <c r="E1253" i="20"/>
  <c r="D1253" i="20"/>
  <c r="H1254" i="20"/>
  <c r="G1254" i="20"/>
  <c r="F1254" i="20"/>
  <c r="E1254" i="20"/>
  <c r="D1254" i="20"/>
  <c r="H1255" i="20"/>
  <c r="G1255" i="20"/>
  <c r="F1255" i="20"/>
  <c r="E1255" i="20"/>
  <c r="D1255" i="20"/>
  <c r="H1256" i="20"/>
  <c r="G1256" i="20"/>
  <c r="F1256" i="20"/>
  <c r="E1256" i="20"/>
  <c r="D1256" i="20"/>
  <c r="H1257" i="20"/>
  <c r="G1257" i="20"/>
  <c r="F1257" i="20"/>
  <c r="E1257" i="20"/>
  <c r="D1257" i="20"/>
  <c r="H1258" i="20"/>
  <c r="G1258" i="20"/>
  <c r="F1258" i="20"/>
  <c r="E1258" i="20"/>
  <c r="D1258" i="20"/>
  <c r="H1259" i="20"/>
  <c r="G1259" i="20"/>
  <c r="F1259" i="20"/>
  <c r="E1259" i="20"/>
  <c r="D1259" i="20"/>
  <c r="H1260" i="20"/>
  <c r="G1260" i="20"/>
  <c r="F1260" i="20"/>
  <c r="E1260" i="20"/>
  <c r="D1260" i="20"/>
  <c r="H1261" i="20"/>
  <c r="G1261" i="20"/>
  <c r="F1261" i="20"/>
  <c r="E1261" i="20"/>
  <c r="D1261" i="20"/>
  <c r="H1262" i="20"/>
  <c r="G1262" i="20"/>
  <c r="F1262" i="20"/>
  <c r="E1262" i="20"/>
  <c r="D1262" i="20"/>
  <c r="H1263" i="20"/>
  <c r="G1263" i="20"/>
  <c r="F1263" i="20"/>
  <c r="E1263" i="20"/>
  <c r="D1263" i="20"/>
  <c r="H1264" i="20"/>
  <c r="G1264" i="20"/>
  <c r="F1264" i="20"/>
  <c r="E1264" i="20"/>
  <c r="D1264" i="20"/>
  <c r="H1265" i="20"/>
  <c r="G1265" i="20"/>
  <c r="F1265" i="20"/>
  <c r="E1265" i="20"/>
  <c r="D1265" i="20"/>
  <c r="H1266" i="20"/>
  <c r="G1266" i="20"/>
  <c r="F1266" i="20"/>
  <c r="E1266" i="20"/>
  <c r="D1266" i="20"/>
  <c r="H1267" i="20"/>
  <c r="G1267" i="20"/>
  <c r="F1267" i="20"/>
  <c r="E1267" i="20"/>
  <c r="D1267" i="20"/>
  <c r="H1268" i="20"/>
  <c r="G1268" i="20"/>
  <c r="F1268" i="20"/>
  <c r="E1268" i="20"/>
  <c r="D1268" i="20"/>
  <c r="H1269" i="20"/>
  <c r="G1269" i="20"/>
  <c r="F1269" i="20"/>
  <c r="E1269" i="20"/>
  <c r="D1269" i="20"/>
  <c r="H1270" i="20"/>
  <c r="G1270" i="20"/>
  <c r="F1270" i="20"/>
  <c r="E1270" i="20"/>
  <c r="D1270" i="20"/>
  <c r="H1271" i="20"/>
  <c r="G1271" i="20"/>
  <c r="F1271" i="20"/>
  <c r="E1271" i="20"/>
  <c r="D1271" i="20"/>
  <c r="H1272" i="20"/>
  <c r="G1272" i="20"/>
  <c r="F1272" i="20"/>
  <c r="E1272" i="20"/>
  <c r="D1272" i="20"/>
  <c r="H1273" i="20"/>
  <c r="G1273" i="20"/>
  <c r="F1273" i="20"/>
  <c r="E1273" i="20"/>
  <c r="D1273" i="20"/>
  <c r="H1274" i="20"/>
  <c r="G1274" i="20"/>
  <c r="F1274" i="20"/>
  <c r="E1274" i="20"/>
  <c r="D1274" i="20"/>
  <c r="H1275" i="20"/>
  <c r="G1275" i="20"/>
  <c r="F1275" i="20"/>
  <c r="E1275" i="20"/>
  <c r="D1275" i="20"/>
  <c r="H1276" i="20"/>
  <c r="G1276" i="20"/>
  <c r="F1276" i="20"/>
  <c r="E1276" i="20"/>
  <c r="D1276" i="20"/>
  <c r="H1277" i="20"/>
  <c r="G1277" i="20"/>
  <c r="F1277" i="20"/>
  <c r="E1277" i="20"/>
  <c r="D1277" i="20"/>
  <c r="H1278" i="20"/>
  <c r="G1278" i="20"/>
  <c r="F1278" i="20"/>
  <c r="E1278" i="20"/>
  <c r="D1278" i="20"/>
  <c r="H1279" i="20"/>
  <c r="G1279" i="20"/>
  <c r="F1279" i="20"/>
  <c r="E1279" i="20"/>
  <c r="D1279" i="20"/>
  <c r="H1280" i="20"/>
  <c r="G1280" i="20"/>
  <c r="F1280" i="20"/>
  <c r="E1280" i="20"/>
  <c r="D1280" i="20"/>
  <c r="H1281" i="20"/>
  <c r="G1281" i="20"/>
  <c r="F1281" i="20"/>
  <c r="E1281" i="20"/>
  <c r="D1281" i="20"/>
  <c r="H1282" i="20"/>
  <c r="G1282" i="20"/>
  <c r="F1282" i="20"/>
  <c r="E1282" i="20"/>
  <c r="D1282" i="20"/>
  <c r="H1283" i="20"/>
  <c r="G1283" i="20"/>
  <c r="F1283" i="20"/>
  <c r="E1283" i="20"/>
  <c r="D1283" i="20"/>
  <c r="H1284" i="20"/>
  <c r="G1284" i="20"/>
  <c r="F1284" i="20"/>
  <c r="E1284" i="20"/>
  <c r="D1284" i="20"/>
  <c r="H1285" i="20"/>
  <c r="G1285" i="20"/>
  <c r="F1285" i="20"/>
  <c r="E1285" i="20"/>
  <c r="D1285" i="20"/>
  <c r="H1286" i="20"/>
  <c r="G1286" i="20"/>
  <c r="F1286" i="20"/>
  <c r="E1286" i="20"/>
  <c r="D1286" i="20"/>
  <c r="H1287" i="20"/>
  <c r="G1287" i="20"/>
  <c r="F1287" i="20"/>
  <c r="E1287" i="20"/>
  <c r="D1287" i="20"/>
  <c r="H1288" i="20"/>
  <c r="G1288" i="20"/>
  <c r="F1288" i="20"/>
  <c r="E1288" i="20"/>
  <c r="D1288" i="20"/>
  <c r="H1289" i="20"/>
  <c r="G1289" i="20"/>
  <c r="F1289" i="20"/>
  <c r="E1289" i="20"/>
  <c r="D1289" i="20"/>
  <c r="H1290" i="20"/>
  <c r="G1290" i="20"/>
  <c r="F1290" i="20"/>
  <c r="E1290" i="20"/>
  <c r="D1290" i="20"/>
  <c r="H1291" i="20"/>
  <c r="G1291" i="20"/>
  <c r="F1291" i="20"/>
  <c r="E1291" i="20"/>
  <c r="D1291" i="20"/>
  <c r="H1292" i="20"/>
  <c r="G1292" i="20"/>
  <c r="F1292" i="20"/>
  <c r="E1292" i="20"/>
  <c r="D1292" i="20"/>
  <c r="H1293" i="20"/>
  <c r="G1293" i="20"/>
  <c r="F1293" i="20"/>
  <c r="E1293" i="20"/>
  <c r="D1293" i="20"/>
  <c r="H1294" i="20"/>
  <c r="G1294" i="20"/>
  <c r="F1294" i="20"/>
  <c r="E1294" i="20"/>
  <c r="D1294" i="20"/>
  <c r="H1295" i="20"/>
  <c r="G1295" i="20"/>
  <c r="F1295" i="20"/>
  <c r="E1295" i="20"/>
  <c r="D1295" i="20"/>
  <c r="H1296" i="20"/>
  <c r="G1296" i="20"/>
  <c r="F1296" i="20"/>
  <c r="E1296" i="20"/>
  <c r="D1296" i="20"/>
  <c r="H1297" i="20"/>
  <c r="G1297" i="20"/>
  <c r="F1297" i="20"/>
  <c r="E1297" i="20"/>
  <c r="D1297" i="20"/>
  <c r="H1298" i="20"/>
  <c r="G1298" i="20"/>
  <c r="F1298" i="20"/>
  <c r="E1298" i="20"/>
  <c r="D1298" i="20"/>
  <c r="H1299" i="20"/>
  <c r="G1299" i="20"/>
  <c r="F1299" i="20"/>
  <c r="E1299" i="20"/>
  <c r="D1299" i="20"/>
  <c r="H1300" i="20"/>
  <c r="G1300" i="20"/>
  <c r="F1300" i="20"/>
  <c r="E1300" i="20"/>
  <c r="D1300" i="20"/>
  <c r="H1301" i="20"/>
  <c r="G1301" i="20"/>
  <c r="F1301" i="20"/>
  <c r="E1301" i="20"/>
  <c r="D1301" i="20"/>
  <c r="H1302" i="20"/>
  <c r="G1302" i="20"/>
  <c r="F1302" i="20"/>
  <c r="E1302" i="20"/>
  <c r="D1302" i="20"/>
  <c r="H1303" i="20"/>
  <c r="G1303" i="20"/>
  <c r="F1303" i="20"/>
  <c r="E1303" i="20"/>
  <c r="D1303" i="20"/>
  <c r="H1304" i="20"/>
  <c r="G1304" i="20"/>
  <c r="F1304" i="20"/>
  <c r="E1304" i="20"/>
  <c r="D1304" i="20"/>
  <c r="H1305" i="20"/>
  <c r="G1305" i="20"/>
  <c r="F1305" i="20"/>
  <c r="E1305" i="20"/>
  <c r="D1305" i="20"/>
  <c r="H1306" i="20"/>
  <c r="G1306" i="20"/>
  <c r="F1306" i="20"/>
  <c r="E1306" i="20"/>
  <c r="D1306" i="20"/>
  <c r="H1307" i="20"/>
  <c r="G1307" i="20"/>
  <c r="F1307" i="20"/>
  <c r="E1307" i="20"/>
  <c r="D1307" i="20"/>
  <c r="H1308" i="20"/>
  <c r="G1308" i="20"/>
  <c r="F1308" i="20"/>
  <c r="E1308" i="20"/>
  <c r="D1308" i="20"/>
  <c r="H1309" i="20"/>
  <c r="G1309" i="20"/>
  <c r="F1309" i="20"/>
  <c r="E1309" i="20"/>
  <c r="D1309" i="20"/>
  <c r="H1310" i="20"/>
  <c r="G1310" i="20"/>
  <c r="F1310" i="20"/>
  <c r="E1310" i="20"/>
  <c r="D1310" i="20"/>
  <c r="H1311" i="20"/>
  <c r="G1311" i="20"/>
  <c r="F1311" i="20"/>
  <c r="E1311" i="20"/>
  <c r="D1311" i="20"/>
  <c r="H1312" i="20"/>
  <c r="G1312" i="20"/>
  <c r="F1312" i="20"/>
  <c r="E1312" i="20"/>
  <c r="D1312" i="20"/>
  <c r="H1313" i="20"/>
  <c r="G1313" i="20"/>
  <c r="F1313" i="20"/>
  <c r="E1313" i="20"/>
  <c r="D1313" i="20"/>
  <c r="H1314" i="20"/>
  <c r="G1314" i="20"/>
  <c r="F1314" i="20"/>
  <c r="E1314" i="20"/>
  <c r="D1314" i="20"/>
  <c r="H1315" i="20"/>
  <c r="G1315" i="20"/>
  <c r="F1315" i="20"/>
  <c r="E1315" i="20"/>
  <c r="D1315" i="20"/>
  <c r="H1316" i="20"/>
  <c r="G1316" i="20"/>
  <c r="F1316" i="20"/>
  <c r="E1316" i="20"/>
  <c r="D1316" i="20"/>
  <c r="H1317" i="20"/>
  <c r="G1317" i="20"/>
  <c r="F1317" i="20"/>
  <c r="E1317" i="20"/>
  <c r="D1317" i="20"/>
  <c r="H1318" i="20"/>
  <c r="G1318" i="20"/>
  <c r="F1318" i="20"/>
  <c r="E1318" i="20"/>
  <c r="D1318" i="20"/>
  <c r="H1319" i="20"/>
  <c r="G1319" i="20"/>
  <c r="F1319" i="20"/>
  <c r="E1319" i="20"/>
  <c r="D1319" i="20"/>
  <c r="H1320" i="20"/>
  <c r="G1320" i="20"/>
  <c r="F1320" i="20"/>
  <c r="E1320" i="20"/>
  <c r="D1320" i="20"/>
  <c r="H1321" i="20"/>
  <c r="G1321" i="20"/>
  <c r="F1321" i="20"/>
  <c r="E1321" i="20"/>
  <c r="D1321" i="20"/>
  <c r="H1322" i="20"/>
  <c r="G1322" i="20"/>
  <c r="F1322" i="20"/>
  <c r="E1322" i="20"/>
  <c r="D1322" i="20"/>
  <c r="H1323" i="20"/>
  <c r="G1323" i="20"/>
  <c r="F1323" i="20"/>
  <c r="E1323" i="20"/>
  <c r="D1323" i="20"/>
  <c r="H1324" i="20"/>
  <c r="G1324" i="20"/>
  <c r="F1324" i="20"/>
  <c r="E1324" i="20"/>
  <c r="D1324" i="20"/>
  <c r="H1325" i="20"/>
  <c r="G1325" i="20"/>
  <c r="F1325" i="20"/>
  <c r="E1325" i="20"/>
  <c r="D1325" i="20"/>
  <c r="H1326" i="20"/>
  <c r="G1326" i="20"/>
  <c r="F1326" i="20"/>
  <c r="E1326" i="20"/>
  <c r="D1326" i="20"/>
  <c r="H1327" i="20"/>
  <c r="G1327" i="20"/>
  <c r="F1327" i="20"/>
  <c r="E1327" i="20"/>
  <c r="D1327" i="20"/>
  <c r="H1328" i="20"/>
  <c r="G1328" i="20"/>
  <c r="F1328" i="20"/>
  <c r="E1328" i="20"/>
  <c r="D1328" i="20"/>
  <c r="H1329" i="20"/>
  <c r="G1329" i="20"/>
  <c r="F1329" i="20"/>
  <c r="E1329" i="20"/>
  <c r="D1329" i="20"/>
  <c r="H1330" i="20"/>
  <c r="G1330" i="20"/>
  <c r="F1330" i="20"/>
  <c r="E1330" i="20"/>
  <c r="D1330" i="20"/>
  <c r="H1331" i="20"/>
  <c r="G1331" i="20"/>
  <c r="F1331" i="20"/>
  <c r="E1331" i="20"/>
  <c r="D1331" i="20"/>
  <c r="H1332" i="20"/>
  <c r="G1332" i="20"/>
  <c r="F1332" i="20"/>
  <c r="E1332" i="20"/>
  <c r="D1332" i="20"/>
  <c r="H1333" i="20"/>
  <c r="G1333" i="20"/>
  <c r="F1333" i="20"/>
  <c r="E1333" i="20"/>
  <c r="D1333" i="20"/>
  <c r="H1334" i="20"/>
  <c r="G1334" i="20"/>
  <c r="F1334" i="20"/>
  <c r="E1334" i="20"/>
  <c r="D1334" i="20"/>
  <c r="H1335" i="20"/>
  <c r="G1335" i="20"/>
  <c r="F1335" i="20"/>
  <c r="E1335" i="20"/>
  <c r="D1335" i="20"/>
  <c r="H1336" i="20"/>
  <c r="G1336" i="20"/>
  <c r="F1336" i="20"/>
  <c r="E1336" i="20"/>
  <c r="D1336" i="20"/>
  <c r="H1337" i="20"/>
  <c r="G1337" i="20"/>
  <c r="F1337" i="20"/>
  <c r="E1337" i="20"/>
  <c r="D1337" i="20"/>
  <c r="H1338" i="20"/>
  <c r="G1338" i="20"/>
  <c r="F1338" i="20"/>
  <c r="E1338" i="20"/>
  <c r="D1338" i="20"/>
  <c r="H1339" i="20"/>
  <c r="G1339" i="20"/>
  <c r="F1339" i="20"/>
  <c r="E1339" i="20"/>
  <c r="D1339" i="20"/>
  <c r="H1340" i="20"/>
  <c r="G1340" i="20"/>
  <c r="F1340" i="20"/>
  <c r="E1340" i="20"/>
  <c r="D1340" i="20"/>
  <c r="H1341" i="20"/>
  <c r="G1341" i="20"/>
  <c r="F1341" i="20"/>
  <c r="E1341" i="20"/>
  <c r="D1341" i="20"/>
  <c r="H1342" i="20"/>
  <c r="G1342" i="20"/>
  <c r="F1342" i="20"/>
  <c r="E1342" i="20"/>
  <c r="D1342" i="20"/>
  <c r="H1343" i="20"/>
  <c r="G1343" i="20"/>
  <c r="F1343" i="20"/>
  <c r="E1343" i="20"/>
  <c r="D1343" i="20"/>
  <c r="H1344" i="20"/>
  <c r="G1344" i="20"/>
  <c r="F1344" i="20"/>
  <c r="E1344" i="20"/>
  <c r="D1344" i="20"/>
  <c r="H1345" i="20"/>
  <c r="G1345" i="20"/>
  <c r="F1345" i="20"/>
  <c r="E1345" i="20"/>
  <c r="D1345" i="20"/>
  <c r="H1346" i="20"/>
  <c r="G1346" i="20"/>
  <c r="F1346" i="20"/>
  <c r="E1346" i="20"/>
  <c r="D1346" i="20"/>
  <c r="H1347" i="20"/>
  <c r="G1347" i="20"/>
  <c r="F1347" i="20"/>
  <c r="E1347" i="20"/>
  <c r="D1347" i="20"/>
  <c r="H1348" i="20"/>
  <c r="G1348" i="20"/>
  <c r="F1348" i="20"/>
  <c r="E1348" i="20"/>
  <c r="D1348" i="20"/>
  <c r="H1349" i="20"/>
  <c r="G1349" i="20"/>
  <c r="F1349" i="20"/>
  <c r="E1349" i="20"/>
  <c r="D1349" i="20"/>
  <c r="H1350" i="20"/>
  <c r="G1350" i="20"/>
  <c r="F1350" i="20"/>
  <c r="E1350" i="20"/>
  <c r="D1350" i="20"/>
  <c r="H1351" i="20"/>
  <c r="G1351" i="20"/>
  <c r="F1351" i="20"/>
  <c r="E1351" i="20"/>
  <c r="D1351" i="20"/>
  <c r="H1352" i="20"/>
  <c r="G1352" i="20"/>
  <c r="F1352" i="20"/>
  <c r="E1352" i="20"/>
  <c r="D1352" i="20"/>
  <c r="H1353" i="20"/>
  <c r="G1353" i="20"/>
  <c r="F1353" i="20"/>
  <c r="E1353" i="20"/>
  <c r="D1353" i="20"/>
  <c r="H1354" i="20"/>
  <c r="G1354" i="20"/>
  <c r="F1354" i="20"/>
  <c r="E1354" i="20"/>
  <c r="D1354" i="20"/>
  <c r="H1355" i="20"/>
  <c r="G1355" i="20"/>
  <c r="F1355" i="20"/>
  <c r="E1355" i="20"/>
  <c r="D1355" i="20"/>
  <c r="H1356" i="20"/>
  <c r="G1356" i="20"/>
  <c r="F1356" i="20"/>
  <c r="E1356" i="20"/>
  <c r="D1356" i="20"/>
  <c r="H1357" i="20"/>
  <c r="G1357" i="20"/>
  <c r="F1357" i="20"/>
  <c r="E1357" i="20"/>
  <c r="D1357" i="20"/>
  <c r="H1358" i="20"/>
  <c r="G1358" i="20"/>
  <c r="F1358" i="20"/>
  <c r="E1358" i="20"/>
  <c r="D1358" i="20"/>
  <c r="H1359" i="20"/>
  <c r="G1359" i="20"/>
  <c r="F1359" i="20"/>
  <c r="E1359" i="20"/>
  <c r="D1359" i="20"/>
  <c r="H1360" i="20"/>
  <c r="G1360" i="20"/>
  <c r="F1360" i="20"/>
  <c r="E1360" i="20"/>
  <c r="D1360" i="20"/>
  <c r="H1361" i="20"/>
  <c r="G1361" i="20"/>
  <c r="F1361" i="20"/>
  <c r="E1361" i="20"/>
  <c r="D1361" i="20"/>
  <c r="H1362" i="20"/>
  <c r="G1362" i="20"/>
  <c r="F1362" i="20"/>
  <c r="E1362" i="20"/>
  <c r="D1362" i="20"/>
  <c r="H1363" i="20"/>
  <c r="G1363" i="20"/>
  <c r="F1363" i="20"/>
  <c r="E1363" i="20"/>
  <c r="D1363" i="20"/>
  <c r="H1364" i="20"/>
  <c r="G1364" i="20"/>
  <c r="F1364" i="20"/>
  <c r="E1364" i="20"/>
  <c r="D1364" i="20"/>
  <c r="H1365" i="20"/>
  <c r="G1365" i="20"/>
  <c r="F1365" i="20"/>
  <c r="E1365" i="20"/>
  <c r="D1365" i="20"/>
  <c r="H1366" i="20"/>
  <c r="G1366" i="20"/>
  <c r="F1366" i="20"/>
  <c r="E1366" i="20"/>
  <c r="D1366" i="20"/>
  <c r="H1367" i="20"/>
  <c r="G1367" i="20"/>
  <c r="F1367" i="20"/>
  <c r="E1367" i="20"/>
  <c r="D1367" i="20"/>
  <c r="H1368" i="20"/>
  <c r="G1368" i="20"/>
  <c r="F1368" i="20"/>
  <c r="E1368" i="20"/>
  <c r="D1368" i="20"/>
  <c r="H1369" i="20"/>
  <c r="G1369" i="20"/>
  <c r="F1369" i="20"/>
  <c r="E1369" i="20"/>
  <c r="D1369" i="20"/>
  <c r="H1370" i="20"/>
  <c r="G1370" i="20"/>
  <c r="F1370" i="20"/>
  <c r="E1370" i="20"/>
  <c r="D1370" i="20"/>
  <c r="H1371" i="20"/>
  <c r="G1371" i="20"/>
  <c r="F1371" i="20"/>
  <c r="E1371" i="20"/>
  <c r="D1371" i="20"/>
  <c r="H1372" i="20"/>
  <c r="G1372" i="20"/>
  <c r="F1372" i="20"/>
  <c r="E1372" i="20"/>
  <c r="D1372" i="20"/>
  <c r="H1373" i="20"/>
  <c r="G1373" i="20"/>
  <c r="F1373" i="20"/>
  <c r="E1373" i="20"/>
  <c r="D1373" i="20"/>
  <c r="H1374" i="20"/>
  <c r="G1374" i="20"/>
  <c r="F1374" i="20"/>
  <c r="E1374" i="20"/>
  <c r="D1374" i="20"/>
  <c r="H1375" i="20"/>
  <c r="G1375" i="20"/>
  <c r="F1375" i="20"/>
  <c r="E1375" i="20"/>
  <c r="D1375" i="20"/>
  <c r="H1376" i="20"/>
  <c r="G1376" i="20"/>
  <c r="F1376" i="20"/>
  <c r="E1376" i="20"/>
  <c r="D1376" i="20"/>
  <c r="H1377" i="20"/>
  <c r="G1377" i="20"/>
  <c r="F1377" i="20"/>
  <c r="E1377" i="20"/>
  <c r="D1377" i="20"/>
  <c r="H1378" i="20"/>
  <c r="G1378" i="20"/>
  <c r="F1378" i="20"/>
  <c r="E1378" i="20"/>
  <c r="D1378" i="20"/>
  <c r="H1379" i="20"/>
  <c r="G1379" i="20"/>
  <c r="F1379" i="20"/>
  <c r="E1379" i="20"/>
  <c r="D1379" i="20"/>
  <c r="H1380" i="20"/>
  <c r="G1380" i="20"/>
  <c r="F1380" i="20"/>
  <c r="E1380" i="20"/>
  <c r="D1380" i="20"/>
  <c r="H1381" i="20"/>
  <c r="G1381" i="20"/>
  <c r="F1381" i="20"/>
  <c r="E1381" i="20"/>
  <c r="D1381" i="20"/>
  <c r="H1382" i="20"/>
  <c r="G1382" i="20"/>
  <c r="F1382" i="20"/>
  <c r="E1382" i="20"/>
  <c r="D1382" i="20"/>
  <c r="H1383" i="20"/>
  <c r="G1383" i="20"/>
  <c r="F1383" i="20"/>
  <c r="E1383" i="20"/>
  <c r="D1383" i="20"/>
  <c r="H1384" i="20"/>
  <c r="G1384" i="20"/>
  <c r="F1384" i="20"/>
  <c r="E1384" i="20"/>
  <c r="D1384" i="20"/>
  <c r="H1385" i="20"/>
  <c r="G1385" i="20"/>
  <c r="F1385" i="20"/>
  <c r="E1385" i="20"/>
  <c r="D1385" i="20"/>
  <c r="H1386" i="20"/>
  <c r="G1386" i="20"/>
  <c r="F1386" i="20"/>
  <c r="E1386" i="20"/>
  <c r="D1386" i="20"/>
  <c r="H1387" i="20"/>
  <c r="G1387" i="20"/>
  <c r="F1387" i="20"/>
  <c r="E1387" i="20"/>
  <c r="D1387" i="20"/>
  <c r="H1388" i="20"/>
  <c r="G1388" i="20"/>
  <c r="F1388" i="20"/>
  <c r="E1388" i="20"/>
  <c r="D1388" i="20"/>
  <c r="H1389" i="20"/>
  <c r="G1389" i="20"/>
  <c r="F1389" i="20"/>
  <c r="E1389" i="20"/>
  <c r="D1389" i="20"/>
  <c r="H1390" i="20"/>
  <c r="G1390" i="20"/>
  <c r="F1390" i="20"/>
  <c r="E1390" i="20"/>
  <c r="D1390" i="20"/>
  <c r="H1391" i="20"/>
  <c r="G1391" i="20"/>
  <c r="F1391" i="20"/>
  <c r="E1391" i="20"/>
  <c r="D1391" i="20"/>
  <c r="H1392" i="20"/>
  <c r="G1392" i="20"/>
  <c r="F1392" i="20"/>
  <c r="E1392" i="20"/>
  <c r="D1392" i="20"/>
  <c r="H1393" i="20"/>
  <c r="G1393" i="20"/>
  <c r="F1393" i="20"/>
  <c r="E1393" i="20"/>
  <c r="D1393" i="20"/>
  <c r="H1394" i="20"/>
  <c r="G1394" i="20"/>
  <c r="F1394" i="20"/>
  <c r="E1394" i="20"/>
  <c r="D1394" i="20"/>
  <c r="H1395" i="20"/>
  <c r="G1395" i="20"/>
  <c r="F1395" i="20"/>
  <c r="E1395" i="20"/>
  <c r="D1395" i="20"/>
  <c r="H1396" i="20"/>
  <c r="G1396" i="20"/>
  <c r="F1396" i="20"/>
  <c r="E1396" i="20"/>
  <c r="D1396" i="20"/>
  <c r="H1397" i="20"/>
  <c r="G1397" i="20"/>
  <c r="F1397" i="20"/>
  <c r="E1397" i="20"/>
  <c r="D1397" i="20"/>
  <c r="H1398" i="20"/>
  <c r="G1398" i="20"/>
  <c r="F1398" i="20"/>
  <c r="E1398" i="20"/>
  <c r="D1398" i="20"/>
  <c r="H1399" i="20"/>
  <c r="G1399" i="20"/>
  <c r="F1399" i="20"/>
  <c r="E1399" i="20"/>
  <c r="D1399" i="20"/>
  <c r="H1400" i="20"/>
  <c r="G1400" i="20"/>
  <c r="F1400" i="20"/>
  <c r="E1400" i="20"/>
  <c r="D1400" i="20"/>
  <c r="H1401" i="20"/>
  <c r="G1401" i="20"/>
  <c r="F1401" i="20"/>
  <c r="E1401" i="20"/>
  <c r="D1401" i="20"/>
  <c r="H1402" i="20"/>
  <c r="G1402" i="20"/>
  <c r="F1402" i="20"/>
  <c r="E1402" i="20"/>
  <c r="D1402" i="20"/>
  <c r="H1403" i="20"/>
  <c r="G1403" i="20"/>
  <c r="F1403" i="20"/>
  <c r="E1403" i="20"/>
  <c r="D1403" i="20"/>
  <c r="H1404" i="20"/>
  <c r="G1404" i="20"/>
  <c r="F1404" i="20"/>
  <c r="E1404" i="20"/>
  <c r="D1404" i="20"/>
  <c r="H1405" i="20"/>
  <c r="G1405" i="20"/>
  <c r="F1405" i="20"/>
  <c r="E1405" i="20"/>
  <c r="D1405" i="20"/>
  <c r="H1406" i="20"/>
  <c r="G1406" i="20"/>
  <c r="F1406" i="20"/>
  <c r="E1406" i="20"/>
  <c r="D1406" i="20"/>
  <c r="H1407" i="20"/>
  <c r="G1407" i="20"/>
  <c r="F1407" i="20"/>
  <c r="E1407" i="20"/>
  <c r="D1407" i="20"/>
  <c r="H1408" i="20"/>
  <c r="G1408" i="20"/>
  <c r="F1408" i="20"/>
  <c r="E1408" i="20"/>
  <c r="D1408" i="20"/>
  <c r="H1409" i="20"/>
  <c r="G1409" i="20"/>
  <c r="F1409" i="20"/>
  <c r="E1409" i="20"/>
  <c r="D1409" i="20"/>
  <c r="H1410" i="20"/>
  <c r="G1410" i="20"/>
  <c r="F1410" i="20"/>
  <c r="E1410" i="20"/>
  <c r="D1410" i="20"/>
  <c r="H1411" i="20"/>
  <c r="G1411" i="20"/>
  <c r="F1411" i="20"/>
  <c r="E1411" i="20"/>
  <c r="D1411" i="20"/>
  <c r="H1412" i="20"/>
  <c r="G1412" i="20"/>
  <c r="F1412" i="20"/>
  <c r="E1412" i="20"/>
  <c r="D1412" i="20"/>
  <c r="H1413" i="20"/>
  <c r="G1413" i="20"/>
  <c r="F1413" i="20"/>
  <c r="E1413" i="20"/>
  <c r="D1413" i="20"/>
  <c r="H1414" i="20"/>
  <c r="G1414" i="20"/>
  <c r="F1414" i="20"/>
  <c r="E1414" i="20"/>
  <c r="D1414" i="20"/>
  <c r="H1415" i="20"/>
  <c r="G1415" i="20"/>
  <c r="F1415" i="20"/>
  <c r="E1415" i="20"/>
  <c r="D1415" i="20"/>
  <c r="H1416" i="20"/>
  <c r="G1416" i="20"/>
  <c r="F1416" i="20"/>
  <c r="E1416" i="20"/>
  <c r="D1416" i="20"/>
  <c r="H1417" i="20"/>
  <c r="G1417" i="20"/>
  <c r="F1417" i="20"/>
  <c r="E1417" i="20"/>
  <c r="D1417" i="20"/>
  <c r="H1418" i="20"/>
  <c r="G1418" i="20"/>
  <c r="F1418" i="20"/>
  <c r="E1418" i="20"/>
  <c r="D1418" i="20"/>
  <c r="H1419" i="20"/>
  <c r="G1419" i="20"/>
  <c r="F1419" i="20"/>
  <c r="E1419" i="20"/>
  <c r="D1419" i="20"/>
  <c r="H1420" i="20"/>
  <c r="G1420" i="20"/>
  <c r="F1420" i="20"/>
  <c r="E1420" i="20"/>
  <c r="D1420" i="20"/>
  <c r="H1421" i="20"/>
  <c r="G1421" i="20"/>
  <c r="F1421" i="20"/>
  <c r="E1421" i="20"/>
  <c r="D1421" i="20"/>
  <c r="H1422" i="20"/>
  <c r="G1422" i="20"/>
  <c r="F1422" i="20"/>
  <c r="E1422" i="20"/>
  <c r="D1422" i="20"/>
  <c r="H1423" i="20"/>
  <c r="G1423" i="20"/>
  <c r="F1423" i="20"/>
  <c r="E1423" i="20"/>
  <c r="D1423" i="20"/>
  <c r="H1424" i="20"/>
  <c r="G1424" i="20"/>
  <c r="F1424" i="20"/>
  <c r="E1424" i="20"/>
  <c r="D1424" i="20"/>
  <c r="H1425" i="20"/>
  <c r="G1425" i="20"/>
  <c r="F1425" i="20"/>
  <c r="E1425" i="20"/>
  <c r="D1425" i="20"/>
  <c r="H1426" i="20"/>
  <c r="G1426" i="20"/>
  <c r="F1426" i="20"/>
  <c r="E1426" i="20"/>
  <c r="D1426" i="20"/>
  <c r="H1427" i="20"/>
  <c r="G1427" i="20"/>
  <c r="F1427" i="20"/>
  <c r="E1427" i="20"/>
  <c r="D1427" i="20"/>
  <c r="H1428" i="20"/>
  <c r="G1428" i="20"/>
  <c r="F1428" i="20"/>
  <c r="E1428" i="20"/>
  <c r="D1428" i="20"/>
  <c r="H1429" i="20"/>
  <c r="G1429" i="20"/>
  <c r="F1429" i="20"/>
  <c r="E1429" i="20"/>
  <c r="D1429" i="20"/>
  <c r="H1430" i="20"/>
  <c r="G1430" i="20"/>
  <c r="F1430" i="20"/>
  <c r="E1430" i="20"/>
  <c r="D1430" i="20"/>
  <c r="H1431" i="20"/>
  <c r="G1431" i="20"/>
  <c r="F1431" i="20"/>
  <c r="E1431" i="20"/>
  <c r="D1431" i="20"/>
  <c r="H1432" i="20"/>
  <c r="G1432" i="20"/>
  <c r="F1432" i="20"/>
  <c r="E1432" i="20"/>
  <c r="D1432" i="20"/>
  <c r="H1433" i="20"/>
  <c r="G1433" i="20"/>
  <c r="F1433" i="20"/>
  <c r="E1433" i="20"/>
  <c r="D1433" i="20"/>
  <c r="H1434" i="20"/>
  <c r="G1434" i="20"/>
  <c r="F1434" i="20"/>
  <c r="E1434" i="20"/>
  <c r="D1434" i="20"/>
  <c r="H1435" i="20"/>
  <c r="G1435" i="20"/>
  <c r="F1435" i="20"/>
  <c r="E1435" i="20"/>
  <c r="D1435" i="20"/>
  <c r="H1436" i="20"/>
  <c r="G1436" i="20"/>
  <c r="F1436" i="20"/>
  <c r="E1436" i="20"/>
  <c r="D1436" i="20"/>
  <c r="H1437" i="20"/>
  <c r="G1437" i="20"/>
  <c r="F1437" i="20"/>
  <c r="E1437" i="20"/>
  <c r="D1437" i="20"/>
  <c r="H1438" i="20"/>
  <c r="G1438" i="20"/>
  <c r="F1438" i="20"/>
  <c r="E1438" i="20"/>
  <c r="D1438" i="20"/>
  <c r="H1439" i="20"/>
  <c r="G1439" i="20"/>
  <c r="F1439" i="20"/>
  <c r="E1439" i="20"/>
  <c r="D1439" i="20"/>
  <c r="H1440" i="20"/>
  <c r="G1440" i="20"/>
  <c r="F1440" i="20"/>
  <c r="E1440" i="20"/>
  <c r="D1440" i="20"/>
  <c r="H1441" i="20"/>
  <c r="G1441" i="20"/>
  <c r="F1441" i="20"/>
  <c r="E1441" i="20"/>
  <c r="D1441" i="20"/>
  <c r="H1442" i="20"/>
  <c r="G1442" i="20"/>
  <c r="F1442" i="20"/>
  <c r="E1442" i="20"/>
  <c r="D1442" i="20"/>
  <c r="H1443" i="20"/>
  <c r="G1443" i="20"/>
  <c r="F1443" i="20"/>
  <c r="E1443" i="20"/>
  <c r="D1443" i="20"/>
  <c r="H1444" i="20"/>
  <c r="G1444" i="20"/>
  <c r="F1444" i="20"/>
  <c r="E1444" i="20"/>
  <c r="D1444" i="20"/>
  <c r="H1445" i="20"/>
  <c r="G1445" i="20"/>
  <c r="F1445" i="20"/>
  <c r="E1445" i="20"/>
  <c r="D1445" i="20"/>
  <c r="H1446" i="20"/>
  <c r="G1446" i="20"/>
  <c r="F1446" i="20"/>
  <c r="E1446" i="20"/>
  <c r="D1446" i="20"/>
  <c r="H1447" i="20"/>
  <c r="G1447" i="20"/>
  <c r="F1447" i="20"/>
  <c r="E1447" i="20"/>
  <c r="D1447" i="20"/>
  <c r="H1448" i="20"/>
  <c r="G1448" i="20"/>
  <c r="F1448" i="20"/>
  <c r="E1448" i="20"/>
  <c r="D1448" i="20"/>
  <c r="H1449" i="20"/>
  <c r="G1449" i="20"/>
  <c r="F1449" i="20"/>
  <c r="E1449" i="20"/>
  <c r="D1449" i="20"/>
  <c r="H1450" i="20"/>
  <c r="G1450" i="20"/>
  <c r="F1450" i="20"/>
  <c r="E1450" i="20"/>
  <c r="D1450" i="20"/>
  <c r="H1451" i="20"/>
  <c r="G1451" i="20"/>
  <c r="F1451" i="20"/>
  <c r="E1451" i="20"/>
  <c r="D1451" i="20"/>
  <c r="H1452" i="20"/>
  <c r="G1452" i="20"/>
  <c r="F1452" i="20"/>
  <c r="E1452" i="20"/>
  <c r="D1452" i="20"/>
  <c r="H1453" i="20"/>
  <c r="G1453" i="20"/>
  <c r="F1453" i="20"/>
  <c r="E1453" i="20"/>
  <c r="D1453" i="20"/>
  <c r="H1454" i="20"/>
  <c r="G1454" i="20"/>
  <c r="F1454" i="20"/>
  <c r="E1454" i="20"/>
  <c r="D1454" i="20"/>
  <c r="H1455" i="20"/>
  <c r="G1455" i="20"/>
  <c r="F1455" i="20"/>
  <c r="E1455" i="20"/>
  <c r="D1455" i="20"/>
  <c r="H1456" i="20"/>
  <c r="G1456" i="20"/>
  <c r="F1456" i="20"/>
  <c r="E1456" i="20"/>
  <c r="D1456" i="20"/>
  <c r="H1457" i="20"/>
  <c r="G1457" i="20"/>
  <c r="F1457" i="20"/>
  <c r="E1457" i="20"/>
  <c r="D1457" i="20"/>
  <c r="H1458" i="20"/>
  <c r="G1458" i="20"/>
  <c r="F1458" i="20"/>
  <c r="E1458" i="20"/>
  <c r="D1458" i="20"/>
  <c r="H1459" i="20"/>
  <c r="G1459" i="20"/>
  <c r="F1459" i="20"/>
  <c r="E1459" i="20"/>
  <c r="D1459" i="20"/>
  <c r="H1460" i="20"/>
  <c r="G1460" i="20"/>
  <c r="F1460" i="20"/>
  <c r="E1460" i="20"/>
  <c r="D1460" i="20"/>
  <c r="H1461" i="20"/>
  <c r="G1461" i="20"/>
  <c r="F1461" i="20"/>
  <c r="E1461" i="20"/>
  <c r="D1461" i="20"/>
  <c r="H1462" i="20"/>
  <c r="G1462" i="20"/>
  <c r="F1462" i="20"/>
  <c r="E1462" i="20"/>
  <c r="D1462" i="20"/>
  <c r="H1463" i="20"/>
  <c r="G1463" i="20"/>
  <c r="F1463" i="20"/>
  <c r="E1463" i="20"/>
  <c r="D1463" i="20"/>
  <c r="H1464" i="20"/>
  <c r="G1464" i="20"/>
  <c r="F1464" i="20"/>
  <c r="E1464" i="20"/>
  <c r="D1464" i="20"/>
  <c r="H1465" i="20"/>
  <c r="G1465" i="20"/>
  <c r="F1465" i="20"/>
  <c r="E1465" i="20"/>
  <c r="D1465" i="20"/>
  <c r="H1466" i="20"/>
  <c r="G1466" i="20"/>
  <c r="F1466" i="20"/>
  <c r="E1466" i="20"/>
  <c r="D1466" i="20"/>
  <c r="H1467" i="20"/>
  <c r="G1467" i="20"/>
  <c r="F1467" i="20"/>
  <c r="E1467" i="20"/>
  <c r="D1467" i="20"/>
  <c r="H1468" i="20"/>
  <c r="G1468" i="20"/>
  <c r="F1468" i="20"/>
  <c r="E1468" i="20"/>
  <c r="D1468" i="20"/>
  <c r="H1469" i="20"/>
  <c r="G1469" i="20"/>
  <c r="F1469" i="20"/>
  <c r="E1469" i="20"/>
  <c r="D1469" i="20"/>
  <c r="H1470" i="20"/>
  <c r="G1470" i="20"/>
  <c r="F1470" i="20"/>
  <c r="E1470" i="20"/>
  <c r="D1470" i="20"/>
  <c r="H1471" i="20"/>
  <c r="G1471" i="20"/>
  <c r="F1471" i="20"/>
  <c r="E1471" i="20"/>
  <c r="D1471" i="20"/>
  <c r="H1472" i="20"/>
  <c r="G1472" i="20"/>
  <c r="F1472" i="20"/>
  <c r="E1472" i="20"/>
  <c r="D1472" i="20"/>
  <c r="H1473" i="20"/>
  <c r="G1473" i="20"/>
  <c r="F1473" i="20"/>
  <c r="E1473" i="20"/>
  <c r="D1473" i="20"/>
  <c r="H1474" i="20"/>
  <c r="G1474" i="20"/>
  <c r="F1474" i="20"/>
  <c r="E1474" i="20"/>
  <c r="D1474" i="20"/>
  <c r="H1475" i="20"/>
  <c r="G1475" i="20"/>
  <c r="F1475" i="20"/>
  <c r="E1475" i="20"/>
  <c r="D1475" i="20"/>
  <c r="H1476" i="20"/>
  <c r="G1476" i="20"/>
  <c r="F1476" i="20"/>
  <c r="E1476" i="20"/>
  <c r="D1476" i="20"/>
  <c r="H1477" i="20"/>
  <c r="G1477" i="20"/>
  <c r="F1477" i="20"/>
  <c r="E1477" i="20"/>
  <c r="D1477" i="20"/>
  <c r="H1478" i="20"/>
  <c r="G1478" i="20"/>
  <c r="F1478" i="20"/>
  <c r="E1478" i="20"/>
  <c r="D1478" i="20"/>
  <c r="H1479" i="20"/>
  <c r="G1479" i="20"/>
  <c r="F1479" i="20"/>
  <c r="E1479" i="20"/>
  <c r="D1479" i="20"/>
  <c r="H1480" i="20"/>
  <c r="G1480" i="20"/>
  <c r="F1480" i="20"/>
  <c r="E1480" i="20"/>
  <c r="D1480" i="20"/>
  <c r="H1481" i="20"/>
  <c r="G1481" i="20"/>
  <c r="F1481" i="20"/>
  <c r="E1481" i="20"/>
  <c r="D1481" i="20"/>
  <c r="H1482" i="20"/>
  <c r="G1482" i="20"/>
  <c r="F1482" i="20"/>
  <c r="E1482" i="20"/>
  <c r="D1482" i="20"/>
  <c r="H1483" i="20"/>
  <c r="G1483" i="20"/>
  <c r="F1483" i="20"/>
  <c r="E1483" i="20"/>
  <c r="D1483" i="20"/>
  <c r="H1484" i="20"/>
  <c r="G1484" i="20"/>
  <c r="F1484" i="20"/>
  <c r="E1484" i="20"/>
  <c r="D1484" i="20"/>
  <c r="H1485" i="20"/>
  <c r="G1485" i="20"/>
  <c r="F1485" i="20"/>
  <c r="E1485" i="20"/>
  <c r="D1485" i="20"/>
  <c r="H1486" i="20"/>
  <c r="G1486" i="20"/>
  <c r="F1486" i="20"/>
  <c r="E1486" i="20"/>
  <c r="D1486" i="20"/>
  <c r="H1487" i="20"/>
  <c r="G1487" i="20"/>
  <c r="F1487" i="20"/>
  <c r="E1487" i="20"/>
  <c r="D1487" i="20"/>
  <c r="H1488" i="20"/>
  <c r="G1488" i="20"/>
  <c r="F1488" i="20"/>
  <c r="E1488" i="20"/>
  <c r="D1488" i="20"/>
  <c r="H1489" i="20"/>
  <c r="G1489" i="20"/>
  <c r="F1489" i="20"/>
  <c r="E1489" i="20"/>
  <c r="D1489" i="20"/>
  <c r="H1490" i="20"/>
  <c r="G1490" i="20"/>
  <c r="F1490" i="20"/>
  <c r="E1490" i="20"/>
  <c r="D1490" i="20"/>
  <c r="H1491" i="20"/>
  <c r="G1491" i="20"/>
  <c r="F1491" i="20"/>
  <c r="E1491" i="20"/>
  <c r="D1491" i="20"/>
  <c r="H1492" i="20"/>
  <c r="G1492" i="20"/>
  <c r="F1492" i="20"/>
  <c r="E1492" i="20"/>
  <c r="D1492" i="20"/>
  <c r="H1493" i="20"/>
  <c r="G1493" i="20"/>
  <c r="F1493" i="20"/>
  <c r="E1493" i="20"/>
  <c r="D1493" i="20"/>
  <c r="H1494" i="20"/>
  <c r="G1494" i="20"/>
  <c r="F1494" i="20"/>
  <c r="E1494" i="20"/>
  <c r="D1494" i="20"/>
  <c r="H1495" i="20"/>
  <c r="G1495" i="20"/>
  <c r="F1495" i="20"/>
  <c r="E1495" i="20"/>
  <c r="D1495" i="20"/>
  <c r="H1496" i="20"/>
  <c r="G1496" i="20"/>
  <c r="F1496" i="20"/>
  <c r="E1496" i="20"/>
  <c r="D1496" i="20"/>
  <c r="H1497" i="20"/>
  <c r="G1497" i="20"/>
  <c r="F1497" i="20"/>
  <c r="E1497" i="20"/>
  <c r="D1497" i="20"/>
  <c r="H1498" i="20"/>
  <c r="G1498" i="20"/>
  <c r="F1498" i="20"/>
  <c r="E1498" i="20"/>
  <c r="D1498" i="20"/>
  <c r="H1499" i="20"/>
  <c r="G1499" i="20"/>
  <c r="F1499" i="20"/>
  <c r="E1499" i="20"/>
  <c r="D1499" i="20"/>
  <c r="H1500" i="20"/>
  <c r="G1500" i="20"/>
  <c r="F1500" i="20"/>
  <c r="E1500" i="20"/>
  <c r="D1500" i="20"/>
  <c r="H1501" i="20"/>
  <c r="G1501" i="20"/>
  <c r="F1501" i="20"/>
  <c r="E1501" i="20"/>
  <c r="D1501" i="20"/>
  <c r="H1502" i="20"/>
  <c r="G1502" i="20"/>
  <c r="F1502" i="20"/>
  <c r="E1502" i="20"/>
  <c r="D1502" i="20"/>
  <c r="H1503" i="20"/>
  <c r="G1503" i="20"/>
  <c r="F1503" i="20"/>
  <c r="E1503" i="20"/>
  <c r="D1503" i="20"/>
  <c r="H1504" i="20"/>
  <c r="G1504" i="20"/>
  <c r="F1504" i="20"/>
  <c r="E1504" i="20"/>
  <c r="D1504" i="20"/>
  <c r="H1505" i="20"/>
  <c r="G1505" i="20"/>
  <c r="F1505" i="20"/>
  <c r="E1505" i="20"/>
  <c r="D1505" i="20"/>
  <c r="H1506" i="20"/>
  <c r="G1506" i="20"/>
  <c r="F1506" i="20"/>
  <c r="E1506" i="20"/>
  <c r="D1506" i="20"/>
  <c r="H1507" i="20"/>
  <c r="G1507" i="20"/>
  <c r="F1507" i="20"/>
  <c r="E1507" i="20"/>
  <c r="D1507" i="20"/>
  <c r="H1508" i="20"/>
  <c r="G1508" i="20"/>
  <c r="F1508" i="20"/>
  <c r="E1508" i="20"/>
  <c r="D1508" i="20"/>
  <c r="H1509" i="20"/>
  <c r="G1509" i="20"/>
  <c r="F1509" i="20"/>
  <c r="E1509" i="20"/>
  <c r="D1509" i="20"/>
  <c r="H1510" i="20"/>
  <c r="G1510" i="20"/>
  <c r="F1510" i="20"/>
  <c r="E1510" i="20"/>
  <c r="D1510" i="20"/>
  <c r="H1511" i="20"/>
  <c r="G1511" i="20"/>
  <c r="F1511" i="20"/>
  <c r="E1511" i="20"/>
  <c r="D1511" i="20"/>
  <c r="H1512" i="20"/>
  <c r="G1512" i="20"/>
  <c r="F1512" i="20"/>
  <c r="E1512" i="20"/>
  <c r="D1512" i="20"/>
  <c r="H1513" i="20"/>
  <c r="G1513" i="20"/>
  <c r="F1513" i="20"/>
  <c r="E1513" i="20"/>
  <c r="D1513" i="20"/>
  <c r="H1514" i="20"/>
  <c r="G1514" i="20"/>
  <c r="F1514" i="20"/>
  <c r="E1514" i="20"/>
  <c r="D1514" i="20"/>
  <c r="H1515" i="20"/>
  <c r="G1515" i="20"/>
  <c r="F1515" i="20"/>
  <c r="E1515" i="20"/>
  <c r="D1515" i="20"/>
  <c r="H1516" i="20"/>
  <c r="G1516" i="20"/>
  <c r="F1516" i="20"/>
  <c r="E1516" i="20"/>
  <c r="D1516" i="20"/>
  <c r="H1517" i="20"/>
  <c r="G1517" i="20"/>
  <c r="F1517" i="20"/>
  <c r="E1517" i="20"/>
  <c r="D1517" i="20"/>
  <c r="H1518" i="20"/>
  <c r="G1518" i="20"/>
  <c r="F1518" i="20"/>
  <c r="E1518" i="20"/>
  <c r="D1518" i="20"/>
  <c r="H1519" i="20"/>
  <c r="G1519" i="20"/>
  <c r="F1519" i="20"/>
  <c r="E1519" i="20"/>
  <c r="D1519" i="20"/>
  <c r="H1520" i="20"/>
  <c r="G1520" i="20"/>
  <c r="F1520" i="20"/>
  <c r="E1520" i="20"/>
  <c r="D1520" i="20"/>
  <c r="H1521" i="20"/>
  <c r="G1521" i="20"/>
  <c r="F1521" i="20"/>
  <c r="E1521" i="20"/>
  <c r="D1521" i="20"/>
  <c r="H1522" i="20"/>
  <c r="G1522" i="20"/>
  <c r="F1522" i="20"/>
  <c r="E1522" i="20"/>
  <c r="D1522" i="20"/>
  <c r="H1523" i="20"/>
  <c r="G1523" i="20"/>
  <c r="F1523" i="20"/>
  <c r="E1523" i="20"/>
  <c r="D1523" i="20"/>
  <c r="H1524" i="20"/>
  <c r="G1524" i="20"/>
  <c r="F1524" i="20"/>
  <c r="E1524" i="20"/>
  <c r="D1524" i="20"/>
  <c r="H1525" i="20"/>
  <c r="G1525" i="20"/>
  <c r="F1525" i="20"/>
  <c r="E1525" i="20"/>
  <c r="D1525" i="20"/>
  <c r="H1526" i="20"/>
  <c r="G1526" i="20"/>
  <c r="F1526" i="20"/>
  <c r="E1526" i="20"/>
  <c r="D1526" i="20"/>
  <c r="H1527" i="20"/>
  <c r="G1527" i="20"/>
  <c r="F1527" i="20"/>
  <c r="E1527" i="20"/>
  <c r="D1527" i="20"/>
  <c r="H1528" i="20"/>
  <c r="G1528" i="20"/>
  <c r="F1528" i="20"/>
  <c r="E1528" i="20"/>
  <c r="D1528" i="20"/>
  <c r="H1529" i="20"/>
  <c r="G1529" i="20"/>
  <c r="F1529" i="20"/>
  <c r="E1529" i="20"/>
  <c r="D1529" i="20"/>
  <c r="H1530" i="20"/>
  <c r="G1530" i="20"/>
  <c r="F1530" i="20"/>
  <c r="E1530" i="20"/>
  <c r="D1530" i="20"/>
  <c r="H1531" i="20"/>
  <c r="G1531" i="20"/>
  <c r="F1531" i="20"/>
  <c r="E1531" i="20"/>
  <c r="D1531" i="20"/>
  <c r="H1532" i="20"/>
  <c r="G1532" i="20"/>
  <c r="F1532" i="20"/>
  <c r="E1532" i="20"/>
  <c r="D1532" i="20"/>
  <c r="H1533" i="20"/>
  <c r="G1533" i="20"/>
  <c r="F1533" i="20"/>
  <c r="E1533" i="20"/>
  <c r="D1533" i="20"/>
  <c r="H1534" i="20"/>
  <c r="G1534" i="20"/>
  <c r="F1534" i="20"/>
  <c r="E1534" i="20"/>
  <c r="D1534" i="20"/>
  <c r="H1535" i="20"/>
  <c r="G1535" i="20"/>
  <c r="F1535" i="20"/>
  <c r="E1535" i="20"/>
  <c r="D1535" i="20"/>
  <c r="H1536" i="20"/>
  <c r="G1536" i="20"/>
  <c r="F1536" i="20"/>
  <c r="E1536" i="20"/>
  <c r="D1536" i="20"/>
  <c r="H1537" i="20"/>
  <c r="G1537" i="20"/>
  <c r="F1537" i="20"/>
  <c r="E1537" i="20"/>
  <c r="D1537" i="20"/>
  <c r="H1538" i="20"/>
  <c r="G1538" i="20"/>
  <c r="F1538" i="20"/>
  <c r="E1538" i="20"/>
  <c r="D1538" i="20"/>
  <c r="H1539" i="20"/>
  <c r="G1539" i="20"/>
  <c r="F1539" i="20"/>
  <c r="E1539" i="20"/>
  <c r="D1539" i="20"/>
  <c r="H1540" i="20"/>
  <c r="G1540" i="20"/>
  <c r="F1540" i="20"/>
  <c r="E1540" i="20"/>
  <c r="D1540" i="20"/>
  <c r="H1541" i="20"/>
  <c r="G1541" i="20"/>
  <c r="F1541" i="20"/>
  <c r="E1541" i="20"/>
  <c r="D1541" i="20"/>
  <c r="H1542" i="20"/>
  <c r="G1542" i="20"/>
  <c r="F1542" i="20"/>
  <c r="E1542" i="20"/>
  <c r="D1542" i="20"/>
  <c r="H1543" i="20"/>
  <c r="G1543" i="20"/>
  <c r="F1543" i="20"/>
  <c r="E1543" i="20"/>
  <c r="D1543" i="20"/>
  <c r="H1544" i="20"/>
  <c r="G1544" i="20"/>
  <c r="F1544" i="20"/>
  <c r="E1544" i="20"/>
  <c r="D1544" i="20"/>
  <c r="H1545" i="20"/>
  <c r="G1545" i="20"/>
  <c r="F1545" i="20"/>
  <c r="E1545" i="20"/>
  <c r="D1545" i="20"/>
  <c r="H1546" i="20"/>
  <c r="G1546" i="20"/>
  <c r="F1546" i="20"/>
  <c r="E1546" i="20"/>
  <c r="D1546" i="20"/>
  <c r="H1547" i="20"/>
  <c r="G1547" i="20"/>
  <c r="F1547" i="20"/>
  <c r="E1547" i="20"/>
  <c r="D1547" i="20"/>
  <c r="H1548" i="20"/>
  <c r="G1548" i="20"/>
  <c r="F1548" i="20"/>
  <c r="E1548" i="20"/>
  <c r="D1548" i="20"/>
  <c r="H1549" i="20"/>
  <c r="G1549" i="20"/>
  <c r="F1549" i="20"/>
  <c r="E1549" i="20"/>
  <c r="D1549" i="20"/>
  <c r="H1550" i="20"/>
  <c r="G1550" i="20"/>
  <c r="F1550" i="20"/>
  <c r="E1550" i="20"/>
  <c r="D1550" i="20"/>
  <c r="H1551" i="20"/>
  <c r="G1551" i="20"/>
  <c r="F1551" i="20"/>
  <c r="E1551" i="20"/>
  <c r="D1551" i="20"/>
  <c r="H1552" i="20"/>
  <c r="G1552" i="20"/>
  <c r="F1552" i="20"/>
  <c r="E1552" i="20"/>
  <c r="D1552" i="20"/>
  <c r="H1553" i="20"/>
  <c r="G1553" i="20"/>
  <c r="F1553" i="20"/>
  <c r="E1553" i="20"/>
  <c r="D1553" i="20"/>
  <c r="H1554" i="20"/>
  <c r="G1554" i="20"/>
  <c r="F1554" i="20"/>
  <c r="E1554" i="20"/>
  <c r="D1554" i="20"/>
  <c r="H1555" i="20"/>
  <c r="G1555" i="20"/>
  <c r="F1555" i="20"/>
  <c r="E1555" i="20"/>
  <c r="D1555" i="20"/>
  <c r="H1556" i="20"/>
  <c r="G1556" i="20"/>
  <c r="F1556" i="20"/>
  <c r="E1556" i="20"/>
  <c r="D1556" i="20"/>
  <c r="H1557" i="20"/>
  <c r="G1557" i="20"/>
  <c r="F1557" i="20"/>
  <c r="E1557" i="20"/>
  <c r="D1557" i="20"/>
  <c r="H1558" i="20"/>
  <c r="G1558" i="20"/>
  <c r="F1558" i="20"/>
  <c r="E1558" i="20"/>
  <c r="D1558" i="20"/>
  <c r="H1559" i="20"/>
  <c r="G1559" i="20"/>
  <c r="F1559" i="20"/>
  <c r="E1559" i="20"/>
  <c r="D1559" i="20"/>
  <c r="H1560" i="20"/>
  <c r="G1560" i="20"/>
  <c r="F1560" i="20"/>
  <c r="E1560" i="20"/>
  <c r="D1560" i="20"/>
  <c r="H1561" i="20"/>
  <c r="G1561" i="20"/>
  <c r="F1561" i="20"/>
  <c r="E1561" i="20"/>
  <c r="D1561" i="20"/>
  <c r="H1562" i="20"/>
  <c r="G1562" i="20"/>
  <c r="F1562" i="20"/>
  <c r="E1562" i="20"/>
  <c r="D1562" i="20"/>
  <c r="H1563" i="20"/>
  <c r="G1563" i="20"/>
  <c r="F1563" i="20"/>
  <c r="E1563" i="20"/>
  <c r="D1563" i="20"/>
  <c r="H1564" i="20"/>
  <c r="G1564" i="20"/>
  <c r="F1564" i="20"/>
  <c r="E1564" i="20"/>
  <c r="D1564" i="20"/>
  <c r="H1565" i="20"/>
  <c r="G1565" i="20"/>
  <c r="F1565" i="20"/>
  <c r="E1565" i="20"/>
  <c r="D1565" i="20"/>
  <c r="H1566" i="20"/>
  <c r="G1566" i="20"/>
  <c r="F1566" i="20"/>
  <c r="E1566" i="20"/>
  <c r="D1566" i="20"/>
  <c r="H1567" i="20"/>
  <c r="G1567" i="20"/>
  <c r="F1567" i="20"/>
  <c r="E1567" i="20"/>
  <c r="D1567" i="20"/>
  <c r="H1568" i="20"/>
  <c r="G1568" i="20"/>
  <c r="F1568" i="20"/>
  <c r="E1568" i="20"/>
  <c r="D1568" i="20"/>
  <c r="H1569" i="20"/>
  <c r="G1569" i="20"/>
  <c r="F1569" i="20"/>
  <c r="E1569" i="20"/>
  <c r="D1569" i="20"/>
  <c r="H1570" i="20"/>
  <c r="G1570" i="20"/>
  <c r="F1570" i="20"/>
  <c r="E1570" i="20"/>
  <c r="D1570" i="20"/>
  <c r="H1571" i="20"/>
  <c r="G1571" i="20"/>
  <c r="F1571" i="20"/>
  <c r="E1571" i="20"/>
  <c r="D1571" i="20"/>
  <c r="H1572" i="20"/>
  <c r="G1572" i="20"/>
  <c r="F1572" i="20"/>
  <c r="E1572" i="20"/>
  <c r="D1572" i="20"/>
  <c r="H1573" i="20"/>
  <c r="G1573" i="20"/>
  <c r="F1573" i="20"/>
  <c r="E1573" i="20"/>
  <c r="D1573" i="20"/>
  <c r="H1574" i="20"/>
  <c r="G1574" i="20"/>
  <c r="F1574" i="20"/>
  <c r="E1574" i="20"/>
  <c r="D1574" i="20"/>
  <c r="H1575" i="20"/>
  <c r="G1575" i="20"/>
  <c r="F1575" i="20"/>
  <c r="E1575" i="20"/>
  <c r="D1575" i="20"/>
  <c r="H1576" i="20"/>
  <c r="G1576" i="20"/>
  <c r="F1576" i="20"/>
  <c r="E1576" i="20"/>
  <c r="D1576" i="20"/>
  <c r="H1577" i="20"/>
  <c r="G1577" i="20"/>
  <c r="F1577" i="20"/>
  <c r="E1577" i="20"/>
  <c r="D1577" i="20"/>
  <c r="H1578" i="20"/>
  <c r="G1578" i="20"/>
  <c r="F1578" i="20"/>
  <c r="E1578" i="20"/>
  <c r="D1578" i="20"/>
  <c r="H1579" i="20"/>
  <c r="G1579" i="20"/>
  <c r="F1579" i="20"/>
  <c r="E1579" i="20"/>
  <c r="D1579" i="20"/>
  <c r="H1580" i="20"/>
  <c r="G1580" i="20"/>
  <c r="F1580" i="20"/>
  <c r="E1580" i="20"/>
  <c r="D1580" i="20"/>
  <c r="H1581" i="20"/>
  <c r="G1581" i="20"/>
  <c r="F1581" i="20"/>
  <c r="E1581" i="20"/>
  <c r="D1581" i="20"/>
  <c r="H1582" i="20"/>
  <c r="G1582" i="20"/>
  <c r="F1582" i="20"/>
  <c r="E1582" i="20"/>
  <c r="D1582" i="20"/>
  <c r="H1583" i="20"/>
  <c r="G1583" i="20"/>
  <c r="F1583" i="20"/>
  <c r="E1583" i="20"/>
  <c r="D1583" i="20"/>
  <c r="H1584" i="20"/>
  <c r="G1584" i="20"/>
  <c r="F1584" i="20"/>
  <c r="E1584" i="20"/>
  <c r="D1584" i="20"/>
  <c r="H1585" i="20"/>
  <c r="G1585" i="20"/>
  <c r="F1585" i="20"/>
  <c r="E1585" i="20"/>
  <c r="D1585" i="20"/>
  <c r="H1586" i="20"/>
  <c r="G1586" i="20"/>
  <c r="F1586" i="20"/>
  <c r="E1586" i="20"/>
  <c r="D1586" i="20"/>
  <c r="H1587" i="20"/>
  <c r="G1587" i="20"/>
  <c r="F1587" i="20"/>
  <c r="E1587" i="20"/>
  <c r="D1587" i="20"/>
  <c r="H1588" i="20"/>
  <c r="G1588" i="20"/>
  <c r="F1588" i="20"/>
  <c r="E1588" i="20"/>
  <c r="D1588" i="20"/>
  <c r="H1589" i="20"/>
  <c r="G1589" i="20"/>
  <c r="F1589" i="20"/>
  <c r="E1589" i="20"/>
  <c r="D1589" i="20"/>
  <c r="H1590" i="20"/>
  <c r="G1590" i="20"/>
  <c r="F1590" i="20"/>
  <c r="E1590" i="20"/>
  <c r="D1590" i="20"/>
  <c r="H1591" i="20"/>
  <c r="G1591" i="20"/>
  <c r="F1591" i="20"/>
  <c r="E1591" i="20"/>
  <c r="D1591" i="20"/>
  <c r="H1592" i="20"/>
  <c r="G1592" i="20"/>
  <c r="F1592" i="20"/>
  <c r="E1592" i="20"/>
  <c r="D1592" i="20"/>
  <c r="H1593" i="20"/>
  <c r="G1593" i="20"/>
  <c r="F1593" i="20"/>
  <c r="E1593" i="20"/>
  <c r="D1593" i="20"/>
  <c r="H1594" i="20"/>
  <c r="G1594" i="20"/>
  <c r="F1594" i="20"/>
  <c r="E1594" i="20"/>
  <c r="D1594" i="20"/>
  <c r="H1595" i="20"/>
  <c r="G1595" i="20"/>
  <c r="F1595" i="20"/>
  <c r="E1595" i="20"/>
  <c r="D1595" i="20"/>
  <c r="H1596" i="20"/>
  <c r="G1596" i="20"/>
  <c r="F1596" i="20"/>
  <c r="E1596" i="20"/>
  <c r="D1596" i="20"/>
  <c r="H1597" i="20"/>
  <c r="G1597" i="20"/>
  <c r="F1597" i="20"/>
  <c r="E1597" i="20"/>
  <c r="D1597" i="20"/>
  <c r="H1598" i="20"/>
  <c r="G1598" i="20"/>
  <c r="F1598" i="20"/>
  <c r="E1598" i="20"/>
  <c r="D1598" i="20"/>
  <c r="H1599" i="20"/>
  <c r="G1599" i="20"/>
  <c r="F1599" i="20"/>
  <c r="E1599" i="20"/>
  <c r="D1599" i="20"/>
  <c r="H1600" i="20"/>
  <c r="G1600" i="20"/>
  <c r="F1600" i="20"/>
  <c r="E1600" i="20"/>
  <c r="D1600" i="20"/>
  <c r="H1601" i="20"/>
  <c r="G1601" i="20"/>
  <c r="F1601" i="20"/>
  <c r="E1601" i="20"/>
  <c r="D1601" i="20"/>
  <c r="H1602" i="20"/>
  <c r="G1602" i="20"/>
  <c r="F1602" i="20"/>
  <c r="E1602" i="20"/>
  <c r="D1602" i="20"/>
  <c r="H1603" i="20"/>
  <c r="G1603" i="20"/>
  <c r="F1603" i="20"/>
  <c r="E1603" i="20"/>
  <c r="D1603" i="20"/>
  <c r="H1604" i="20"/>
  <c r="G1604" i="20"/>
  <c r="F1604" i="20"/>
  <c r="E1604" i="20"/>
  <c r="D1604" i="20"/>
  <c r="H1605" i="20"/>
  <c r="G1605" i="20"/>
  <c r="F1605" i="20"/>
  <c r="E1605" i="20"/>
  <c r="D1605" i="20"/>
  <c r="H1606" i="20"/>
  <c r="G1606" i="20"/>
  <c r="F1606" i="20"/>
  <c r="E1606" i="20"/>
  <c r="D1606" i="20"/>
  <c r="H1607" i="20"/>
  <c r="G1607" i="20"/>
  <c r="F1607" i="20"/>
  <c r="E1607" i="20"/>
  <c r="D1607" i="20"/>
  <c r="H1608" i="20"/>
  <c r="G1608" i="20"/>
  <c r="F1608" i="20"/>
  <c r="E1608" i="20"/>
  <c r="D1608" i="20"/>
  <c r="H1609" i="20"/>
  <c r="G1609" i="20"/>
  <c r="F1609" i="20"/>
  <c r="E1609" i="20"/>
  <c r="D1609" i="20"/>
  <c r="H1610" i="20"/>
  <c r="G1610" i="20"/>
  <c r="F1610" i="20"/>
  <c r="E1610" i="20"/>
  <c r="D1610" i="20"/>
  <c r="H1611" i="20"/>
  <c r="G1611" i="20"/>
  <c r="F1611" i="20"/>
  <c r="E1611" i="20"/>
  <c r="D1611" i="20"/>
  <c r="H1612" i="20"/>
  <c r="G1612" i="20"/>
  <c r="F1612" i="20"/>
  <c r="E1612" i="20"/>
  <c r="D1612" i="20"/>
  <c r="H1613" i="20"/>
  <c r="G1613" i="20"/>
  <c r="F1613" i="20"/>
  <c r="E1613" i="20"/>
  <c r="D1613" i="20"/>
  <c r="H1614" i="20"/>
  <c r="G1614" i="20"/>
  <c r="F1614" i="20"/>
  <c r="E1614" i="20"/>
  <c r="D1614" i="20"/>
  <c r="H1615" i="20"/>
  <c r="G1615" i="20"/>
  <c r="F1615" i="20"/>
  <c r="E1615" i="20"/>
  <c r="D1615" i="20"/>
  <c r="H1616" i="20"/>
  <c r="G1616" i="20"/>
  <c r="F1616" i="20"/>
  <c r="E1616" i="20"/>
  <c r="D1616" i="20"/>
  <c r="H1617" i="20"/>
  <c r="G1617" i="20"/>
  <c r="F1617" i="20"/>
  <c r="E1617" i="20"/>
  <c r="D1617" i="20"/>
  <c r="H1618" i="20"/>
  <c r="G1618" i="20"/>
  <c r="F1618" i="20"/>
  <c r="E1618" i="20"/>
  <c r="D1618" i="20"/>
  <c r="H1619" i="20"/>
  <c r="G1619" i="20"/>
  <c r="F1619" i="20"/>
  <c r="E1619" i="20"/>
  <c r="D1619" i="20"/>
  <c r="H1620" i="20"/>
  <c r="G1620" i="20"/>
  <c r="F1620" i="20"/>
  <c r="E1620" i="20"/>
  <c r="D1620" i="20"/>
  <c r="H1621" i="20"/>
  <c r="G1621" i="20"/>
  <c r="F1621" i="20"/>
  <c r="E1621" i="20"/>
  <c r="D1621" i="20"/>
  <c r="H1622" i="20"/>
  <c r="G1622" i="20"/>
  <c r="F1622" i="20"/>
  <c r="E1622" i="20"/>
  <c r="D1622" i="20"/>
  <c r="H1623" i="20"/>
  <c r="G1623" i="20"/>
  <c r="F1623" i="20"/>
  <c r="E1623" i="20"/>
  <c r="D1623" i="20"/>
  <c r="H1624" i="20"/>
  <c r="G1624" i="20"/>
  <c r="F1624" i="20"/>
  <c r="E1624" i="20"/>
  <c r="D1624" i="20"/>
  <c r="H1625" i="20"/>
  <c r="G1625" i="20"/>
  <c r="F1625" i="20"/>
  <c r="E1625" i="20"/>
  <c r="D1625" i="20"/>
  <c r="H1626" i="20"/>
  <c r="G1626" i="20"/>
  <c r="F1626" i="20"/>
  <c r="E1626" i="20"/>
  <c r="D1626" i="20"/>
  <c r="H1627" i="20"/>
  <c r="G1627" i="20"/>
  <c r="F1627" i="20"/>
  <c r="E1627" i="20"/>
  <c r="D1627" i="20"/>
  <c r="H1628" i="20"/>
  <c r="G1628" i="20"/>
  <c r="F1628" i="20"/>
  <c r="E1628" i="20"/>
  <c r="D1628" i="20"/>
  <c r="H1629" i="20"/>
  <c r="G1629" i="20"/>
  <c r="F1629" i="20"/>
  <c r="E1629" i="20"/>
  <c r="D1629" i="20"/>
  <c r="H1630" i="20"/>
  <c r="G1630" i="20"/>
  <c r="F1630" i="20"/>
  <c r="E1630" i="20"/>
  <c r="D1630" i="20"/>
  <c r="H1631" i="20"/>
  <c r="G1631" i="20"/>
  <c r="F1631" i="20"/>
  <c r="E1631" i="20"/>
  <c r="D1631" i="20"/>
  <c r="H1632" i="20"/>
  <c r="G1632" i="20"/>
  <c r="F1632" i="20"/>
  <c r="E1632" i="20"/>
  <c r="D1632" i="20"/>
  <c r="H1633" i="20"/>
  <c r="G1633" i="20"/>
  <c r="F1633" i="20"/>
  <c r="E1633" i="20"/>
  <c r="D1633" i="20"/>
  <c r="H1634" i="20"/>
  <c r="G1634" i="20"/>
  <c r="F1634" i="20"/>
  <c r="E1634" i="20"/>
  <c r="D1634" i="20"/>
  <c r="H1635" i="20"/>
  <c r="G1635" i="20"/>
  <c r="F1635" i="20"/>
  <c r="E1635" i="20"/>
  <c r="D1635" i="20"/>
  <c r="H1636" i="20"/>
  <c r="G1636" i="20"/>
  <c r="F1636" i="20"/>
  <c r="E1636" i="20"/>
  <c r="D1636" i="20"/>
  <c r="H1637" i="20"/>
  <c r="G1637" i="20"/>
  <c r="F1637" i="20"/>
  <c r="E1637" i="20"/>
  <c r="D1637" i="20"/>
  <c r="H1638" i="20"/>
  <c r="G1638" i="20"/>
  <c r="F1638" i="20"/>
  <c r="E1638" i="20"/>
  <c r="D1638" i="20"/>
  <c r="H1639" i="20"/>
  <c r="G1639" i="20"/>
  <c r="F1639" i="20"/>
  <c r="E1639" i="20"/>
  <c r="D1639" i="20"/>
  <c r="H1640" i="20"/>
  <c r="G1640" i="20"/>
  <c r="F1640" i="20"/>
  <c r="E1640" i="20"/>
  <c r="D1640" i="20"/>
  <c r="H1641" i="20"/>
  <c r="G1641" i="20"/>
  <c r="F1641" i="20"/>
  <c r="E1641" i="20"/>
  <c r="D1641" i="20"/>
  <c r="H1642" i="20"/>
  <c r="G1642" i="20"/>
  <c r="F1642" i="20"/>
  <c r="E1642" i="20"/>
  <c r="D1642" i="20"/>
  <c r="H1643" i="20"/>
  <c r="G1643" i="20"/>
  <c r="F1643" i="20"/>
  <c r="E1643" i="20"/>
  <c r="D1643" i="20"/>
  <c r="H1644" i="20"/>
  <c r="G1644" i="20"/>
  <c r="F1644" i="20"/>
  <c r="E1644" i="20"/>
  <c r="D1644" i="20"/>
  <c r="H1645" i="20"/>
  <c r="G1645" i="20"/>
  <c r="F1645" i="20"/>
  <c r="E1645" i="20"/>
  <c r="D1645" i="20"/>
  <c r="H1646" i="20"/>
  <c r="G1646" i="20"/>
  <c r="F1646" i="20"/>
  <c r="E1646" i="20"/>
  <c r="D1646" i="20"/>
  <c r="H1647" i="20"/>
  <c r="G1647" i="20"/>
  <c r="F1647" i="20"/>
  <c r="E1647" i="20"/>
  <c r="D1647" i="20"/>
  <c r="H1648" i="20"/>
  <c r="G1648" i="20"/>
  <c r="F1648" i="20"/>
  <c r="E1648" i="20"/>
  <c r="D1648" i="20"/>
  <c r="H1649" i="20"/>
  <c r="G1649" i="20"/>
  <c r="F1649" i="20"/>
  <c r="E1649" i="20"/>
  <c r="D1649" i="20"/>
  <c r="H1650" i="20"/>
  <c r="G1650" i="20"/>
  <c r="F1650" i="20"/>
  <c r="E1650" i="20"/>
  <c r="D1650" i="20"/>
  <c r="H1651" i="20"/>
  <c r="G1651" i="20"/>
  <c r="F1651" i="20"/>
  <c r="E1651" i="20"/>
  <c r="D1651" i="20"/>
  <c r="H1652" i="20"/>
  <c r="G1652" i="20"/>
  <c r="F1652" i="20"/>
  <c r="E1652" i="20"/>
  <c r="D1652" i="20"/>
  <c r="H1653" i="20"/>
  <c r="G1653" i="20"/>
  <c r="F1653" i="20"/>
  <c r="E1653" i="20"/>
  <c r="D1653" i="20"/>
  <c r="H1654" i="20"/>
  <c r="G1654" i="20"/>
  <c r="F1654" i="20"/>
  <c r="E1654" i="20"/>
  <c r="D1654" i="20"/>
  <c r="H1655" i="20"/>
  <c r="G1655" i="20"/>
  <c r="F1655" i="20"/>
  <c r="E1655" i="20"/>
  <c r="D1655" i="20"/>
  <c r="H1656" i="20"/>
  <c r="G1656" i="20"/>
  <c r="F1656" i="20"/>
  <c r="E1656" i="20"/>
  <c r="D1656" i="20"/>
  <c r="H1657" i="20"/>
  <c r="G1657" i="20"/>
  <c r="F1657" i="20"/>
  <c r="E1657" i="20"/>
  <c r="D1657" i="20"/>
  <c r="H1658" i="20"/>
  <c r="G1658" i="20"/>
  <c r="F1658" i="20"/>
  <c r="E1658" i="20"/>
  <c r="D1658" i="20"/>
  <c r="H1659" i="20"/>
  <c r="G1659" i="20"/>
  <c r="F1659" i="20"/>
  <c r="E1659" i="20"/>
  <c r="D1659" i="20"/>
  <c r="H1660" i="20"/>
  <c r="G1660" i="20"/>
  <c r="F1660" i="20"/>
  <c r="E1660" i="20"/>
  <c r="D1660" i="20"/>
  <c r="H1661" i="20"/>
  <c r="G1661" i="20"/>
  <c r="F1661" i="20"/>
  <c r="E1661" i="20"/>
  <c r="D1661" i="20"/>
  <c r="H1662" i="20"/>
  <c r="G1662" i="20"/>
  <c r="F1662" i="20"/>
  <c r="E1662" i="20"/>
  <c r="D1662" i="20"/>
  <c r="H1663" i="20"/>
  <c r="G1663" i="20"/>
  <c r="F1663" i="20"/>
  <c r="E1663" i="20"/>
  <c r="D1663" i="20"/>
  <c r="H1664" i="20"/>
  <c r="G1664" i="20"/>
  <c r="F1664" i="20"/>
  <c r="E1664" i="20"/>
  <c r="D1664" i="20"/>
  <c r="H1665" i="20"/>
  <c r="G1665" i="20"/>
  <c r="F1665" i="20"/>
  <c r="E1665" i="20"/>
  <c r="D1665" i="20"/>
  <c r="H1666" i="20"/>
  <c r="G1666" i="20"/>
  <c r="F1666" i="20"/>
  <c r="E1666" i="20"/>
  <c r="D1666" i="20"/>
  <c r="H1667" i="20"/>
  <c r="G1667" i="20"/>
  <c r="F1667" i="20"/>
  <c r="E1667" i="20"/>
  <c r="D1667" i="20"/>
  <c r="H1668" i="20"/>
  <c r="G1668" i="20"/>
  <c r="F1668" i="20"/>
  <c r="E1668" i="20"/>
  <c r="D1668" i="20"/>
  <c r="H1669" i="20"/>
  <c r="G1669" i="20"/>
  <c r="F1669" i="20"/>
  <c r="E1669" i="20"/>
  <c r="D1669" i="20"/>
  <c r="H1670" i="20"/>
  <c r="G1670" i="20"/>
  <c r="F1670" i="20"/>
  <c r="E1670" i="20"/>
  <c r="D1670" i="20"/>
  <c r="H1671" i="20"/>
  <c r="G1671" i="20"/>
  <c r="F1671" i="20"/>
  <c r="E1671" i="20"/>
  <c r="D1671" i="20"/>
  <c r="H1672" i="20"/>
  <c r="G1672" i="20"/>
  <c r="F1672" i="20"/>
  <c r="E1672" i="20"/>
  <c r="D1672" i="20"/>
  <c r="H1673" i="20"/>
  <c r="G1673" i="20"/>
  <c r="F1673" i="20"/>
  <c r="E1673" i="20"/>
  <c r="D1673" i="20"/>
  <c r="H1674" i="20"/>
  <c r="G1674" i="20"/>
  <c r="F1674" i="20"/>
  <c r="E1674" i="20"/>
  <c r="D1674" i="20"/>
  <c r="H1675" i="20"/>
  <c r="G1675" i="20"/>
  <c r="F1675" i="20"/>
  <c r="E1675" i="20"/>
  <c r="D1675" i="20"/>
  <c r="H1676" i="20"/>
  <c r="G1676" i="20"/>
  <c r="F1676" i="20"/>
  <c r="E1676" i="20"/>
  <c r="D1676" i="20"/>
  <c r="H1677" i="20"/>
  <c r="G1677" i="20"/>
  <c r="F1677" i="20"/>
  <c r="E1677" i="20"/>
  <c r="D1677" i="20"/>
  <c r="H1678" i="20"/>
  <c r="G1678" i="20"/>
  <c r="F1678" i="20"/>
  <c r="E1678" i="20"/>
  <c r="D1678" i="20"/>
  <c r="H1679" i="20"/>
  <c r="G1679" i="20"/>
  <c r="F1679" i="20"/>
  <c r="E1679" i="20"/>
  <c r="D1679" i="20"/>
  <c r="H1680" i="20"/>
  <c r="G1680" i="20"/>
  <c r="F1680" i="20"/>
  <c r="E1680" i="20"/>
  <c r="D1680" i="20"/>
  <c r="H1681" i="20"/>
  <c r="G1681" i="20"/>
  <c r="F1681" i="20"/>
  <c r="E1681" i="20"/>
  <c r="D1681" i="20"/>
  <c r="H1682" i="20"/>
  <c r="G1682" i="20"/>
  <c r="F1682" i="20"/>
  <c r="E1682" i="20"/>
  <c r="D1682" i="20"/>
  <c r="H1683" i="20"/>
  <c r="G1683" i="20"/>
  <c r="F1683" i="20"/>
  <c r="E1683" i="20"/>
  <c r="D1683" i="20"/>
  <c r="H1684" i="20"/>
  <c r="G1684" i="20"/>
  <c r="F1684" i="20"/>
  <c r="E1684" i="20"/>
  <c r="D1684" i="20"/>
  <c r="H1685" i="20"/>
  <c r="G1685" i="20"/>
  <c r="F1685" i="20"/>
  <c r="E1685" i="20"/>
  <c r="D1685" i="20"/>
  <c r="H1686" i="20"/>
  <c r="G1686" i="20"/>
  <c r="F1686" i="20"/>
  <c r="E1686" i="20"/>
  <c r="D1686" i="20"/>
  <c r="H1687" i="20"/>
  <c r="G1687" i="20"/>
  <c r="F1687" i="20"/>
  <c r="E1687" i="20"/>
  <c r="D1687" i="20"/>
  <c r="H1688" i="20"/>
  <c r="G1688" i="20"/>
  <c r="F1688" i="20"/>
  <c r="E1688" i="20"/>
  <c r="D1688" i="20"/>
  <c r="H1689" i="20"/>
  <c r="G1689" i="20"/>
  <c r="F1689" i="20"/>
  <c r="E1689" i="20"/>
  <c r="D1689" i="20"/>
  <c r="H1690" i="20"/>
  <c r="G1690" i="20"/>
  <c r="F1690" i="20"/>
  <c r="E1690" i="20"/>
  <c r="D1690" i="20"/>
  <c r="H1691" i="20"/>
  <c r="G1691" i="20"/>
  <c r="F1691" i="20"/>
  <c r="E1691" i="20"/>
  <c r="D1691" i="20"/>
  <c r="H1692" i="20"/>
  <c r="G1692" i="20"/>
  <c r="F1692" i="20"/>
  <c r="E1692" i="20"/>
  <c r="D1692" i="20"/>
  <c r="H1693" i="20"/>
  <c r="G1693" i="20"/>
  <c r="F1693" i="20"/>
  <c r="E1693" i="20"/>
  <c r="D1693" i="20"/>
  <c r="H1694" i="20"/>
  <c r="G1694" i="20"/>
  <c r="F1694" i="20"/>
  <c r="E1694" i="20"/>
  <c r="D1694" i="20"/>
  <c r="H1695" i="20"/>
  <c r="G1695" i="20"/>
  <c r="F1695" i="20"/>
  <c r="E1695" i="20"/>
  <c r="D1695" i="20"/>
  <c r="H1696" i="20"/>
  <c r="G1696" i="20"/>
  <c r="F1696" i="20"/>
  <c r="E1696" i="20"/>
  <c r="D1696" i="20"/>
  <c r="H1697" i="20"/>
  <c r="G1697" i="20"/>
  <c r="F1697" i="20"/>
  <c r="E1697" i="20"/>
  <c r="D1697" i="20"/>
  <c r="H1698" i="20"/>
  <c r="G1698" i="20"/>
  <c r="F1698" i="20"/>
  <c r="E1698" i="20"/>
  <c r="D1698" i="20"/>
  <c r="H1699" i="20"/>
  <c r="G1699" i="20"/>
  <c r="F1699" i="20"/>
  <c r="E1699" i="20"/>
  <c r="D1699" i="20"/>
  <c r="H1700" i="20"/>
  <c r="G1700" i="20"/>
  <c r="F1700" i="20"/>
  <c r="E1700" i="20"/>
  <c r="D1700" i="20"/>
  <c r="H1701" i="20"/>
  <c r="G1701" i="20"/>
  <c r="F1701" i="20"/>
  <c r="E1701" i="20"/>
  <c r="D1701" i="20"/>
  <c r="H1702" i="20"/>
  <c r="G1702" i="20"/>
  <c r="F1702" i="20"/>
  <c r="E1702" i="20"/>
  <c r="D1702" i="20"/>
  <c r="H1703" i="20"/>
  <c r="G1703" i="20"/>
  <c r="F1703" i="20"/>
  <c r="E1703" i="20"/>
  <c r="D1703" i="20"/>
  <c r="H1704" i="20"/>
  <c r="G1704" i="20"/>
  <c r="F1704" i="20"/>
  <c r="E1704" i="20"/>
  <c r="D1704" i="20"/>
  <c r="H1705" i="20"/>
  <c r="G1705" i="20"/>
  <c r="F1705" i="20"/>
  <c r="E1705" i="20"/>
  <c r="D1705" i="20"/>
  <c r="H1706" i="20"/>
  <c r="G1706" i="20"/>
  <c r="F1706" i="20"/>
  <c r="E1706" i="20"/>
  <c r="D1706" i="20"/>
  <c r="H1707" i="20"/>
  <c r="G1707" i="20"/>
  <c r="F1707" i="20"/>
  <c r="E1707" i="20"/>
  <c r="D1707" i="20"/>
  <c r="H1708" i="20"/>
  <c r="G1708" i="20"/>
  <c r="F1708" i="20"/>
  <c r="E1708" i="20"/>
  <c r="D1708" i="20"/>
  <c r="H1709" i="20"/>
  <c r="G1709" i="20"/>
  <c r="F1709" i="20"/>
  <c r="E1709" i="20"/>
  <c r="D1709" i="20"/>
  <c r="H1710" i="20"/>
  <c r="G1710" i="20"/>
  <c r="F1710" i="20"/>
  <c r="E1710" i="20"/>
  <c r="D1710" i="20"/>
  <c r="H1711" i="20"/>
  <c r="G1711" i="20"/>
  <c r="F1711" i="20"/>
  <c r="E1711" i="20"/>
  <c r="D1711" i="20"/>
  <c r="H1712" i="20"/>
  <c r="G1712" i="20"/>
  <c r="F1712" i="20"/>
  <c r="E1712" i="20"/>
  <c r="D1712" i="20"/>
  <c r="H1713" i="20"/>
  <c r="G1713" i="20"/>
  <c r="F1713" i="20"/>
  <c r="E1713" i="20"/>
  <c r="D1713" i="20"/>
  <c r="H1714" i="20"/>
  <c r="G1714" i="20"/>
  <c r="F1714" i="20"/>
  <c r="E1714" i="20"/>
  <c r="D1714" i="20"/>
  <c r="H1715" i="20"/>
  <c r="G1715" i="20"/>
  <c r="F1715" i="20"/>
  <c r="E1715" i="20"/>
  <c r="D1715" i="20"/>
  <c r="H1716" i="20"/>
  <c r="G1716" i="20"/>
  <c r="F1716" i="20"/>
  <c r="E1716" i="20"/>
  <c r="D1716" i="20"/>
  <c r="H1717" i="20"/>
  <c r="G1717" i="20"/>
  <c r="F1717" i="20"/>
  <c r="E1717" i="20"/>
  <c r="D1717" i="20"/>
  <c r="H1718" i="20"/>
  <c r="G1718" i="20"/>
  <c r="F1718" i="20"/>
  <c r="E1718" i="20"/>
  <c r="D1718" i="20"/>
  <c r="H1719" i="20"/>
  <c r="G1719" i="20"/>
  <c r="F1719" i="20"/>
  <c r="E1719" i="20"/>
  <c r="D1719" i="20"/>
  <c r="H1720" i="20"/>
  <c r="G1720" i="20"/>
  <c r="F1720" i="20"/>
  <c r="E1720" i="20"/>
  <c r="D1720" i="20"/>
  <c r="H1721" i="20"/>
  <c r="G1721" i="20"/>
  <c r="F1721" i="20"/>
  <c r="E1721" i="20"/>
  <c r="D1721" i="20"/>
  <c r="H1722" i="20"/>
  <c r="G1722" i="20"/>
  <c r="F1722" i="20"/>
  <c r="E1722" i="20"/>
  <c r="D1722" i="20"/>
  <c r="H1723" i="20"/>
  <c r="G1723" i="20"/>
  <c r="F1723" i="20"/>
  <c r="E1723" i="20"/>
  <c r="D1723" i="20"/>
  <c r="H1724" i="20"/>
  <c r="G1724" i="20"/>
  <c r="F1724" i="20"/>
  <c r="E1724" i="20"/>
  <c r="D1724" i="20"/>
  <c r="H1725" i="20"/>
  <c r="G1725" i="20"/>
  <c r="F1725" i="20"/>
  <c r="E1725" i="20"/>
  <c r="D1725" i="20"/>
  <c r="H1726" i="20"/>
  <c r="G1726" i="20"/>
  <c r="F1726" i="20"/>
  <c r="E1726" i="20"/>
  <c r="D1726" i="20"/>
  <c r="H1727" i="20"/>
  <c r="G1727" i="20"/>
  <c r="F1727" i="20"/>
  <c r="E1727" i="20"/>
  <c r="D1727" i="20"/>
  <c r="H1728" i="20"/>
  <c r="G1728" i="20"/>
  <c r="F1728" i="20"/>
  <c r="E1728" i="20"/>
  <c r="D1728" i="20"/>
  <c r="H1729" i="20"/>
  <c r="G1729" i="20"/>
  <c r="F1729" i="20"/>
  <c r="E1729" i="20"/>
  <c r="D1729" i="20"/>
  <c r="H1730" i="20"/>
  <c r="G1730" i="20"/>
  <c r="F1730" i="20"/>
  <c r="E1730" i="20"/>
  <c r="D1730" i="20"/>
  <c r="H1731" i="20"/>
  <c r="G1731" i="20"/>
  <c r="F1731" i="20"/>
  <c r="E1731" i="20"/>
  <c r="D1731" i="20"/>
  <c r="H1732" i="20"/>
  <c r="G1732" i="20"/>
  <c r="F1732" i="20"/>
  <c r="E1732" i="20"/>
  <c r="D1732" i="20"/>
  <c r="H1733" i="20"/>
  <c r="G1733" i="20"/>
  <c r="F1733" i="20"/>
  <c r="E1733" i="20"/>
  <c r="D1733" i="20"/>
  <c r="H1734" i="20"/>
  <c r="G1734" i="20"/>
  <c r="F1734" i="20"/>
  <c r="E1734" i="20"/>
  <c r="D1734" i="20"/>
  <c r="H1735" i="20"/>
  <c r="G1735" i="20"/>
  <c r="F1735" i="20"/>
  <c r="E1735" i="20"/>
  <c r="D1735" i="20"/>
  <c r="H1736" i="20"/>
  <c r="G1736" i="20"/>
  <c r="F1736" i="20"/>
  <c r="E1736" i="20"/>
  <c r="D1736" i="20"/>
  <c r="H1737" i="20"/>
  <c r="G1737" i="20"/>
  <c r="F1737" i="20"/>
  <c r="E1737" i="20"/>
  <c r="D1737" i="20"/>
  <c r="H1738" i="20"/>
  <c r="G1738" i="20"/>
  <c r="F1738" i="20"/>
  <c r="E1738" i="20"/>
  <c r="D1738" i="20"/>
  <c r="H1739" i="20"/>
  <c r="G1739" i="20"/>
  <c r="F1739" i="20"/>
  <c r="E1739" i="20"/>
  <c r="D1739" i="20"/>
  <c r="H1740" i="20"/>
  <c r="G1740" i="20"/>
  <c r="F1740" i="20"/>
  <c r="E1740" i="20"/>
  <c r="D1740" i="20"/>
  <c r="H1741" i="20"/>
  <c r="G1741" i="20"/>
  <c r="F1741" i="20"/>
  <c r="E1741" i="20"/>
  <c r="D1741" i="20"/>
  <c r="H1742" i="20"/>
  <c r="G1742" i="20"/>
  <c r="F1742" i="20"/>
  <c r="E1742" i="20"/>
  <c r="D1742" i="20"/>
  <c r="H1743" i="20"/>
  <c r="G1743" i="20"/>
  <c r="F1743" i="20"/>
  <c r="E1743" i="20"/>
  <c r="D1743" i="20"/>
  <c r="H1744" i="20"/>
  <c r="G1744" i="20"/>
  <c r="F1744" i="20"/>
  <c r="E1744" i="20"/>
  <c r="D1744" i="20"/>
  <c r="H1745" i="20"/>
  <c r="G1745" i="20"/>
  <c r="F1745" i="20"/>
  <c r="E1745" i="20"/>
  <c r="D1745" i="20"/>
  <c r="H1746" i="20"/>
  <c r="G1746" i="20"/>
  <c r="F1746" i="20"/>
  <c r="E1746" i="20"/>
  <c r="D1746" i="20"/>
  <c r="H1747" i="20"/>
  <c r="G1747" i="20"/>
  <c r="F1747" i="20"/>
  <c r="E1747" i="20"/>
  <c r="D1747" i="20"/>
  <c r="H1748" i="20"/>
  <c r="G1748" i="20"/>
  <c r="F1748" i="20"/>
  <c r="E1748" i="20"/>
  <c r="D1748" i="20"/>
  <c r="H1749" i="20"/>
  <c r="G1749" i="20"/>
  <c r="F1749" i="20"/>
  <c r="E1749" i="20"/>
  <c r="D1749" i="20"/>
  <c r="H1750" i="20"/>
  <c r="G1750" i="20"/>
  <c r="F1750" i="20"/>
  <c r="E1750" i="20"/>
  <c r="D1750" i="20"/>
  <c r="H1751" i="20"/>
  <c r="G1751" i="20"/>
  <c r="F1751" i="20"/>
  <c r="E1751" i="20"/>
  <c r="D1751" i="20"/>
  <c r="H1752" i="20"/>
  <c r="G1752" i="20"/>
  <c r="F1752" i="20"/>
  <c r="E1752" i="20"/>
  <c r="D1752" i="20"/>
  <c r="H1753" i="20"/>
  <c r="G1753" i="20"/>
  <c r="F1753" i="20"/>
  <c r="E1753" i="20"/>
  <c r="D1753" i="20"/>
  <c r="H1754" i="20"/>
  <c r="G1754" i="20"/>
  <c r="F1754" i="20"/>
  <c r="E1754" i="20"/>
  <c r="D1754" i="20"/>
  <c r="H1755" i="20"/>
  <c r="G1755" i="20"/>
  <c r="F1755" i="20"/>
  <c r="E1755" i="20"/>
  <c r="D1755" i="20"/>
  <c r="H1756" i="20"/>
  <c r="G1756" i="20"/>
  <c r="F1756" i="20"/>
  <c r="E1756" i="20"/>
  <c r="D1756" i="20"/>
  <c r="H1757" i="20"/>
  <c r="G1757" i="20"/>
  <c r="F1757" i="20"/>
  <c r="E1757" i="20"/>
  <c r="D1757" i="20"/>
  <c r="H1758" i="20"/>
  <c r="G1758" i="20"/>
  <c r="F1758" i="20"/>
  <c r="E1758" i="20"/>
  <c r="D1758" i="20"/>
  <c r="H1759" i="20"/>
  <c r="G1759" i="20"/>
  <c r="F1759" i="20"/>
  <c r="E1759" i="20"/>
  <c r="D1759" i="20"/>
  <c r="H1760" i="20"/>
  <c r="G1760" i="20"/>
  <c r="F1760" i="20"/>
  <c r="E1760" i="20"/>
  <c r="D1760" i="20"/>
  <c r="H1761" i="20"/>
  <c r="G1761" i="20"/>
  <c r="F1761" i="20"/>
  <c r="E1761" i="20"/>
  <c r="D1761" i="20"/>
  <c r="H1762" i="20"/>
  <c r="G1762" i="20"/>
  <c r="F1762" i="20"/>
  <c r="E1762" i="20"/>
  <c r="D1762" i="20"/>
  <c r="H1763" i="20"/>
  <c r="G1763" i="20"/>
  <c r="F1763" i="20"/>
  <c r="E1763" i="20"/>
  <c r="D1763" i="20"/>
  <c r="H1764" i="20"/>
  <c r="G1764" i="20"/>
  <c r="F1764" i="20"/>
  <c r="E1764" i="20"/>
  <c r="D1764" i="20"/>
  <c r="H1765" i="20"/>
  <c r="G1765" i="20"/>
  <c r="F1765" i="20"/>
  <c r="E1765" i="20"/>
  <c r="D1765" i="20"/>
  <c r="H1766" i="20"/>
  <c r="G1766" i="20"/>
  <c r="F1766" i="20"/>
  <c r="E1766" i="20"/>
  <c r="D1766" i="20"/>
  <c r="H1767" i="20"/>
  <c r="G1767" i="20"/>
  <c r="F1767" i="20"/>
  <c r="E1767" i="20"/>
  <c r="D1767" i="20"/>
  <c r="H1768" i="20"/>
  <c r="G1768" i="20"/>
  <c r="F1768" i="20"/>
  <c r="E1768" i="20"/>
  <c r="D1768" i="20"/>
  <c r="H1769" i="20"/>
  <c r="G1769" i="20"/>
  <c r="F1769" i="20"/>
  <c r="E1769" i="20"/>
  <c r="D1769" i="20"/>
  <c r="H1770" i="20"/>
  <c r="G1770" i="20"/>
  <c r="F1770" i="20"/>
  <c r="E1770" i="20"/>
  <c r="D1770" i="20"/>
  <c r="H1771" i="20"/>
  <c r="G1771" i="20"/>
  <c r="F1771" i="20"/>
  <c r="E1771" i="20"/>
  <c r="D1771" i="20"/>
  <c r="H1772" i="20"/>
  <c r="G1772" i="20"/>
  <c r="F1772" i="20"/>
  <c r="E1772" i="20"/>
  <c r="D1772" i="20"/>
  <c r="H1773" i="20"/>
  <c r="G1773" i="20"/>
  <c r="F1773" i="20"/>
  <c r="E1773" i="20"/>
  <c r="D1773" i="20"/>
  <c r="H1774" i="20"/>
  <c r="G1774" i="20"/>
  <c r="F1774" i="20"/>
  <c r="E1774" i="20"/>
  <c r="D1774" i="20"/>
  <c r="H1775" i="20"/>
  <c r="G1775" i="20"/>
  <c r="F1775" i="20"/>
  <c r="E1775" i="20"/>
  <c r="D1775" i="20"/>
  <c r="H1776" i="20"/>
  <c r="G1776" i="20"/>
  <c r="F1776" i="20"/>
  <c r="E1776" i="20"/>
  <c r="D1776" i="20"/>
  <c r="H1777" i="20"/>
  <c r="G1777" i="20"/>
  <c r="F1777" i="20"/>
  <c r="E1777" i="20"/>
  <c r="D1777" i="20"/>
  <c r="H1778" i="20"/>
  <c r="G1778" i="20"/>
  <c r="F1778" i="20"/>
  <c r="E1778" i="20"/>
  <c r="D1778" i="20"/>
  <c r="H1779" i="20"/>
  <c r="G1779" i="20"/>
  <c r="F1779" i="20"/>
  <c r="E1779" i="20"/>
  <c r="D1779" i="20"/>
  <c r="H1780" i="20"/>
  <c r="G1780" i="20"/>
  <c r="F1780" i="20"/>
  <c r="E1780" i="20"/>
  <c r="D1780" i="20"/>
  <c r="H1781" i="20"/>
  <c r="G1781" i="20"/>
  <c r="F1781" i="20"/>
  <c r="E1781" i="20"/>
  <c r="D1781" i="20"/>
  <c r="H1782" i="20"/>
  <c r="G1782" i="20"/>
  <c r="F1782" i="20"/>
  <c r="E1782" i="20"/>
  <c r="D1782" i="20"/>
  <c r="H1783" i="20"/>
  <c r="G1783" i="20"/>
  <c r="F1783" i="20"/>
  <c r="E1783" i="20"/>
  <c r="D1783" i="20"/>
  <c r="H1784" i="20"/>
  <c r="G1784" i="20"/>
  <c r="F1784" i="20"/>
  <c r="E1784" i="20"/>
  <c r="D1784" i="20"/>
  <c r="H1785" i="20"/>
  <c r="G1785" i="20"/>
  <c r="F1785" i="20"/>
  <c r="E1785" i="20"/>
  <c r="D1785" i="20"/>
  <c r="H1786" i="20"/>
  <c r="G1786" i="20"/>
  <c r="F1786" i="20"/>
  <c r="E1786" i="20"/>
  <c r="D1786" i="20"/>
  <c r="H1787" i="20"/>
  <c r="G1787" i="20"/>
  <c r="F1787" i="20"/>
  <c r="E1787" i="20"/>
  <c r="D1787" i="20"/>
  <c r="H1788" i="20"/>
  <c r="G1788" i="20"/>
  <c r="F1788" i="20"/>
  <c r="E1788" i="20"/>
  <c r="D1788" i="20"/>
  <c r="H1789" i="20"/>
  <c r="G1789" i="20"/>
  <c r="F1789" i="20"/>
  <c r="E1789" i="20"/>
  <c r="D1789" i="20"/>
  <c r="H1790" i="20"/>
  <c r="G1790" i="20"/>
  <c r="F1790" i="20"/>
  <c r="E1790" i="20"/>
  <c r="D1790" i="20"/>
  <c r="H1791" i="20"/>
  <c r="G1791" i="20"/>
  <c r="F1791" i="20"/>
  <c r="E1791" i="20"/>
  <c r="D1791" i="20"/>
  <c r="H1792" i="20"/>
  <c r="G1792" i="20"/>
  <c r="F1792" i="20"/>
  <c r="E1792" i="20"/>
  <c r="D1792" i="20"/>
  <c r="H1793" i="20"/>
  <c r="G1793" i="20"/>
  <c r="F1793" i="20"/>
  <c r="E1793" i="20"/>
  <c r="D1793" i="20"/>
  <c r="H1794" i="20"/>
  <c r="G1794" i="20"/>
  <c r="F1794" i="20"/>
  <c r="E1794" i="20"/>
  <c r="D1794" i="20"/>
  <c r="H1795" i="20"/>
  <c r="G1795" i="20"/>
  <c r="F1795" i="20"/>
  <c r="E1795" i="20"/>
  <c r="D1795" i="20"/>
  <c r="H1796" i="20"/>
  <c r="G1796" i="20"/>
  <c r="F1796" i="20"/>
  <c r="E1796" i="20"/>
  <c r="D1796" i="20"/>
  <c r="H1797" i="20"/>
  <c r="G1797" i="20"/>
  <c r="F1797" i="20"/>
  <c r="E1797" i="20"/>
  <c r="D1797" i="20"/>
  <c r="H1798" i="20"/>
  <c r="G1798" i="20"/>
  <c r="F1798" i="20"/>
  <c r="E1798" i="20"/>
  <c r="D1798" i="20"/>
  <c r="H1799" i="20"/>
  <c r="G1799" i="20"/>
  <c r="F1799" i="20"/>
  <c r="E1799" i="20"/>
  <c r="D1799" i="20"/>
  <c r="H1800" i="20"/>
  <c r="G1800" i="20"/>
  <c r="F1800" i="20"/>
  <c r="E1800" i="20"/>
  <c r="D1800" i="20"/>
  <c r="H1801" i="20"/>
  <c r="G1801" i="20"/>
  <c r="F1801" i="20"/>
  <c r="E1801" i="20"/>
  <c r="D1801" i="20"/>
  <c r="H1802" i="20"/>
  <c r="G1802" i="20"/>
  <c r="F1802" i="20"/>
  <c r="E1802" i="20"/>
  <c r="D1802" i="20"/>
  <c r="H1803" i="20"/>
  <c r="G1803" i="20"/>
  <c r="F1803" i="20"/>
  <c r="E1803" i="20"/>
  <c r="D1803" i="20"/>
  <c r="H1804" i="20"/>
  <c r="G1804" i="20"/>
  <c r="F1804" i="20"/>
  <c r="E1804" i="20"/>
  <c r="D1804" i="20"/>
  <c r="H1805" i="20"/>
  <c r="G1805" i="20"/>
  <c r="F1805" i="20"/>
  <c r="E1805" i="20"/>
  <c r="D1805" i="20"/>
  <c r="H1806" i="20"/>
  <c r="G1806" i="20"/>
  <c r="F1806" i="20"/>
  <c r="E1806" i="20"/>
  <c r="D1806" i="20"/>
  <c r="H1807" i="20"/>
  <c r="G1807" i="20"/>
  <c r="F1807" i="20"/>
  <c r="E1807" i="20"/>
  <c r="D1807" i="20"/>
  <c r="H1808" i="20"/>
  <c r="G1808" i="20"/>
  <c r="F1808" i="20"/>
  <c r="E1808" i="20"/>
  <c r="D1808" i="20"/>
  <c r="H1809" i="20"/>
  <c r="G1809" i="20"/>
  <c r="F1809" i="20"/>
  <c r="E1809" i="20"/>
  <c r="D1809" i="20"/>
  <c r="H1810" i="20"/>
  <c r="G1810" i="20"/>
  <c r="F1810" i="20"/>
  <c r="E1810" i="20"/>
  <c r="D1810" i="20"/>
  <c r="H1811" i="20"/>
  <c r="G1811" i="20"/>
  <c r="F1811" i="20"/>
  <c r="E1811" i="20"/>
  <c r="D1811" i="20"/>
  <c r="H1812" i="20"/>
  <c r="G1812" i="20"/>
  <c r="F1812" i="20"/>
  <c r="E1812" i="20"/>
  <c r="D1812" i="20"/>
  <c r="H1813" i="20"/>
  <c r="G1813" i="20"/>
  <c r="F1813" i="20"/>
  <c r="E1813" i="20"/>
  <c r="D1813" i="20"/>
  <c r="H1814" i="20"/>
  <c r="G1814" i="20"/>
  <c r="F1814" i="20"/>
  <c r="E1814" i="20"/>
  <c r="D1814" i="20"/>
  <c r="H1815" i="20"/>
  <c r="G1815" i="20"/>
  <c r="F1815" i="20"/>
  <c r="E1815" i="20"/>
  <c r="D1815" i="20"/>
  <c r="H1816" i="20"/>
  <c r="G1816" i="20"/>
  <c r="F1816" i="20"/>
  <c r="E1816" i="20"/>
  <c r="D1816" i="20"/>
  <c r="H1817" i="20"/>
  <c r="G1817" i="20"/>
  <c r="F1817" i="20"/>
  <c r="E1817" i="20"/>
  <c r="D1817" i="20"/>
  <c r="H1818" i="20"/>
  <c r="G1818" i="20"/>
  <c r="F1818" i="20"/>
  <c r="E1818" i="20"/>
  <c r="D1818" i="20"/>
  <c r="H1819" i="20"/>
  <c r="G1819" i="20"/>
  <c r="F1819" i="20"/>
  <c r="E1819" i="20"/>
  <c r="D1819" i="20"/>
  <c r="H1820" i="20"/>
  <c r="G1820" i="20"/>
  <c r="F1820" i="20"/>
  <c r="E1820" i="20"/>
  <c r="D1820" i="20"/>
  <c r="H1821" i="20"/>
  <c r="G1821" i="20"/>
  <c r="F1821" i="20"/>
  <c r="E1821" i="20"/>
  <c r="D1821" i="20"/>
  <c r="H1822" i="20"/>
  <c r="G1822" i="20"/>
  <c r="F1822" i="20"/>
  <c r="E1822" i="20"/>
  <c r="D1822" i="20"/>
  <c r="H1823" i="20"/>
  <c r="G1823" i="20"/>
  <c r="F1823" i="20"/>
  <c r="E1823" i="20"/>
  <c r="D1823" i="20"/>
  <c r="H1824" i="20"/>
  <c r="G1824" i="20"/>
  <c r="F1824" i="20"/>
  <c r="E1824" i="20"/>
  <c r="D1824" i="20"/>
  <c r="H1825" i="20"/>
  <c r="G1825" i="20"/>
  <c r="F1825" i="20"/>
  <c r="E1825" i="20"/>
  <c r="D1825" i="20"/>
  <c r="H1826" i="20"/>
  <c r="G1826" i="20"/>
  <c r="F1826" i="20"/>
  <c r="E1826" i="20"/>
  <c r="D1826" i="20"/>
  <c r="H1827" i="20"/>
  <c r="G1827" i="20"/>
  <c r="F1827" i="20"/>
  <c r="E1827" i="20"/>
  <c r="D1827" i="20"/>
  <c r="H1828" i="20"/>
  <c r="G1828" i="20"/>
  <c r="F1828" i="20"/>
  <c r="E1828" i="20"/>
  <c r="D1828" i="20"/>
  <c r="H1829" i="20"/>
  <c r="G1829" i="20"/>
  <c r="F1829" i="20"/>
  <c r="E1829" i="20"/>
  <c r="D1829" i="20"/>
  <c r="H1830" i="20"/>
  <c r="G1830" i="20"/>
  <c r="F1830" i="20"/>
  <c r="E1830" i="20"/>
  <c r="D1830" i="20"/>
  <c r="H1831" i="20"/>
  <c r="G1831" i="20"/>
  <c r="F1831" i="20"/>
  <c r="E1831" i="20"/>
  <c r="D1831" i="20"/>
  <c r="H1832" i="20"/>
  <c r="G1832" i="20"/>
  <c r="F1832" i="20"/>
  <c r="E1832" i="20"/>
  <c r="D1832" i="20"/>
  <c r="H1833" i="20"/>
  <c r="G1833" i="20"/>
  <c r="F1833" i="20"/>
  <c r="E1833" i="20"/>
  <c r="D1833" i="20"/>
  <c r="H1834" i="20"/>
  <c r="G1834" i="20"/>
  <c r="F1834" i="20"/>
  <c r="E1834" i="20"/>
  <c r="D1834" i="20"/>
  <c r="H1835" i="20"/>
  <c r="G1835" i="20"/>
  <c r="F1835" i="20"/>
  <c r="E1835" i="20"/>
  <c r="D1835" i="20"/>
  <c r="H1836" i="20"/>
  <c r="G1836" i="20"/>
  <c r="F1836" i="20"/>
  <c r="E1836" i="20"/>
  <c r="D1836" i="20"/>
  <c r="H1837" i="20"/>
  <c r="G1837" i="20"/>
  <c r="F1837" i="20"/>
  <c r="E1837" i="20"/>
  <c r="D1837" i="20"/>
  <c r="H1838" i="20"/>
  <c r="G1838" i="20"/>
  <c r="F1838" i="20"/>
  <c r="E1838" i="20"/>
  <c r="D1838" i="20"/>
  <c r="H1839" i="20"/>
  <c r="G1839" i="20"/>
  <c r="F1839" i="20"/>
  <c r="E1839" i="20"/>
  <c r="D1839" i="20"/>
  <c r="H1840" i="20"/>
  <c r="G1840" i="20"/>
  <c r="F1840" i="20"/>
  <c r="E1840" i="20"/>
  <c r="D1840" i="20"/>
  <c r="H1841" i="20"/>
  <c r="G1841" i="20"/>
  <c r="F1841" i="20"/>
  <c r="E1841" i="20"/>
  <c r="D1841" i="20"/>
  <c r="H1842" i="20"/>
  <c r="G1842" i="20"/>
  <c r="F1842" i="20"/>
  <c r="E1842" i="20"/>
  <c r="D1842" i="20"/>
  <c r="H1843" i="20"/>
  <c r="G1843" i="20"/>
  <c r="F1843" i="20"/>
  <c r="E1843" i="20"/>
  <c r="D1843" i="20"/>
  <c r="H1844" i="20"/>
  <c r="G1844" i="20"/>
  <c r="F1844" i="20"/>
  <c r="E1844" i="20"/>
  <c r="D1844" i="20"/>
  <c r="H1845" i="20"/>
  <c r="G1845" i="20"/>
  <c r="F1845" i="20"/>
  <c r="E1845" i="20"/>
  <c r="D1845" i="20"/>
  <c r="H1846" i="20"/>
  <c r="G1846" i="20"/>
  <c r="F1846" i="20"/>
  <c r="E1846" i="20"/>
  <c r="D1846" i="20"/>
  <c r="H1847" i="20"/>
  <c r="G1847" i="20"/>
  <c r="F1847" i="20"/>
  <c r="E1847" i="20"/>
  <c r="D1847" i="20"/>
  <c r="H1848" i="20"/>
  <c r="G1848" i="20"/>
  <c r="F1848" i="20"/>
  <c r="E1848" i="20"/>
  <c r="D1848" i="20"/>
  <c r="H1849" i="20"/>
  <c r="G1849" i="20"/>
  <c r="F1849" i="20"/>
  <c r="E1849" i="20"/>
  <c r="D1849" i="20"/>
  <c r="H1850" i="20"/>
  <c r="G1850" i="20"/>
  <c r="F1850" i="20"/>
  <c r="E1850" i="20"/>
  <c r="D1850" i="20"/>
  <c r="H1851" i="20"/>
  <c r="G1851" i="20"/>
  <c r="F1851" i="20"/>
  <c r="E1851" i="20"/>
  <c r="D1851" i="20"/>
  <c r="H1852" i="20"/>
  <c r="G1852" i="20"/>
  <c r="F1852" i="20"/>
  <c r="E1852" i="20"/>
  <c r="D1852" i="20"/>
  <c r="H1853" i="20"/>
  <c r="G1853" i="20"/>
  <c r="F1853" i="20"/>
  <c r="E1853" i="20"/>
  <c r="D1853" i="20"/>
  <c r="H1854" i="20"/>
  <c r="G1854" i="20"/>
  <c r="F1854" i="20"/>
  <c r="E1854" i="20"/>
  <c r="D1854" i="20"/>
  <c r="H1855" i="20"/>
  <c r="G1855" i="20"/>
  <c r="F1855" i="20"/>
  <c r="E1855" i="20"/>
  <c r="D1855" i="20"/>
  <c r="H1856" i="20"/>
  <c r="G1856" i="20"/>
  <c r="F1856" i="20"/>
  <c r="E1856" i="20"/>
  <c r="D1856" i="20"/>
  <c r="H1857" i="20"/>
  <c r="G1857" i="20"/>
  <c r="F1857" i="20"/>
  <c r="E1857" i="20"/>
  <c r="D1857" i="20"/>
  <c r="H1858" i="20"/>
  <c r="G1858" i="20"/>
  <c r="F1858" i="20"/>
  <c r="E1858" i="20"/>
  <c r="D1858" i="20"/>
  <c r="H1859" i="20"/>
  <c r="G1859" i="20"/>
  <c r="F1859" i="20"/>
  <c r="E1859" i="20"/>
  <c r="D1859" i="20"/>
  <c r="H1860" i="20"/>
  <c r="G1860" i="20"/>
  <c r="F1860" i="20"/>
  <c r="E1860" i="20"/>
  <c r="D1860" i="20"/>
  <c r="H1861" i="20"/>
  <c r="G1861" i="20"/>
  <c r="F1861" i="20"/>
  <c r="E1861" i="20"/>
  <c r="D1861" i="20"/>
  <c r="H1862" i="20"/>
  <c r="G1862" i="20"/>
  <c r="F1862" i="20"/>
  <c r="E1862" i="20"/>
  <c r="D1862" i="20"/>
  <c r="H1863" i="20"/>
  <c r="G1863" i="20"/>
  <c r="F1863" i="20"/>
  <c r="E1863" i="20"/>
  <c r="D1863" i="20"/>
  <c r="H1864" i="20"/>
  <c r="G1864" i="20"/>
  <c r="F1864" i="20"/>
  <c r="E1864" i="20"/>
  <c r="D1864" i="20"/>
  <c r="H1865" i="20"/>
  <c r="G1865" i="20"/>
  <c r="F1865" i="20"/>
  <c r="E1865" i="20"/>
  <c r="D1865" i="20"/>
  <c r="H1866" i="20"/>
  <c r="G1866" i="20"/>
  <c r="F1866" i="20"/>
  <c r="E1866" i="20"/>
  <c r="D1866" i="20"/>
  <c r="H1867" i="20"/>
  <c r="G1867" i="20"/>
  <c r="F1867" i="20"/>
  <c r="E1867" i="20"/>
  <c r="D1867" i="20"/>
  <c r="H1868" i="20"/>
  <c r="G1868" i="20"/>
  <c r="F1868" i="20"/>
  <c r="E1868" i="20"/>
  <c r="D1868" i="20"/>
  <c r="H1869" i="20"/>
  <c r="G1869" i="20"/>
  <c r="F1869" i="20"/>
  <c r="E1869" i="20"/>
  <c r="D1869" i="20"/>
  <c r="H1870" i="20"/>
  <c r="G1870" i="20"/>
  <c r="F1870" i="20"/>
  <c r="E1870" i="20"/>
  <c r="D1870" i="20"/>
  <c r="H1871" i="20"/>
  <c r="G1871" i="20"/>
  <c r="F1871" i="20"/>
  <c r="E1871" i="20"/>
  <c r="D1871" i="20"/>
  <c r="H1872" i="20"/>
  <c r="G1872" i="20"/>
  <c r="F1872" i="20"/>
  <c r="E1872" i="20"/>
  <c r="D1872" i="20"/>
  <c r="H1873" i="20"/>
  <c r="G1873" i="20"/>
  <c r="F1873" i="20"/>
  <c r="E1873" i="20"/>
  <c r="D1873" i="20"/>
  <c r="H1874" i="20"/>
  <c r="G1874" i="20"/>
  <c r="F1874" i="20"/>
  <c r="E1874" i="20"/>
  <c r="D1874" i="20"/>
  <c r="H1875" i="20"/>
  <c r="G1875" i="20"/>
  <c r="F1875" i="20"/>
  <c r="E1875" i="20"/>
  <c r="D1875" i="20"/>
  <c r="H1876" i="20"/>
  <c r="G1876" i="20"/>
  <c r="F1876" i="20"/>
  <c r="E1876" i="20"/>
  <c r="D1876" i="20"/>
  <c r="H1877" i="20"/>
  <c r="G1877" i="20"/>
  <c r="F1877" i="20"/>
  <c r="E1877" i="20"/>
  <c r="D1877" i="20"/>
  <c r="H1878" i="20"/>
  <c r="G1878" i="20"/>
  <c r="F1878" i="20"/>
  <c r="E1878" i="20"/>
  <c r="D1878" i="20"/>
  <c r="H1879" i="20"/>
  <c r="G1879" i="20"/>
  <c r="F1879" i="20"/>
  <c r="E1879" i="20"/>
  <c r="D1879" i="20"/>
  <c r="H1880" i="20"/>
  <c r="G1880" i="20"/>
  <c r="F1880" i="20"/>
  <c r="E1880" i="20"/>
  <c r="D1880" i="20"/>
  <c r="H1881" i="20"/>
  <c r="G1881" i="20"/>
  <c r="F1881" i="20"/>
  <c r="E1881" i="20"/>
  <c r="D1881" i="20"/>
  <c r="H1882" i="20"/>
  <c r="G1882" i="20"/>
  <c r="F1882" i="20"/>
  <c r="E1882" i="20"/>
  <c r="D1882" i="20"/>
  <c r="H1883" i="20"/>
  <c r="G1883" i="20"/>
  <c r="F1883" i="20"/>
  <c r="E1883" i="20"/>
  <c r="D1883" i="20"/>
  <c r="H1884" i="20"/>
  <c r="G1884" i="20"/>
  <c r="F1884" i="20"/>
  <c r="E1884" i="20"/>
  <c r="D1884" i="20"/>
  <c r="H1885" i="20"/>
  <c r="G1885" i="20"/>
  <c r="F1885" i="20"/>
  <c r="E1885" i="20"/>
  <c r="D1885" i="20"/>
  <c r="H1886" i="20"/>
  <c r="G1886" i="20"/>
  <c r="F1886" i="20"/>
  <c r="E1886" i="20"/>
  <c r="D1886" i="20"/>
  <c r="H1887" i="20"/>
  <c r="G1887" i="20"/>
  <c r="F1887" i="20"/>
  <c r="E1887" i="20"/>
  <c r="D1887" i="20"/>
  <c r="H1888" i="20"/>
  <c r="G1888" i="20"/>
  <c r="F1888" i="20"/>
  <c r="E1888" i="20"/>
  <c r="D1888" i="20"/>
  <c r="H1889" i="20"/>
  <c r="G1889" i="20"/>
  <c r="F1889" i="20"/>
  <c r="E1889" i="20"/>
  <c r="D1889" i="20"/>
  <c r="H1890" i="20"/>
  <c r="G1890" i="20"/>
  <c r="F1890" i="20"/>
  <c r="E1890" i="20"/>
  <c r="D1890" i="20"/>
  <c r="H1891" i="20"/>
  <c r="G1891" i="20"/>
  <c r="F1891" i="20"/>
  <c r="E1891" i="20"/>
  <c r="D1891" i="20"/>
  <c r="H1892" i="20"/>
  <c r="G1892" i="20"/>
  <c r="F1892" i="20"/>
  <c r="E1892" i="20"/>
  <c r="D1892" i="20"/>
  <c r="H1893" i="20"/>
  <c r="G1893" i="20"/>
  <c r="F1893" i="20"/>
  <c r="E1893" i="20"/>
  <c r="D1893" i="20"/>
  <c r="H1894" i="20"/>
  <c r="G1894" i="20"/>
  <c r="F1894" i="20"/>
  <c r="E1894" i="20"/>
  <c r="D1894" i="20"/>
  <c r="H1895" i="20"/>
  <c r="G1895" i="20"/>
  <c r="F1895" i="20"/>
  <c r="E1895" i="20"/>
  <c r="D1895" i="20"/>
  <c r="H1896" i="20"/>
  <c r="G1896" i="20"/>
  <c r="F1896" i="20"/>
  <c r="E1896" i="20"/>
  <c r="D1896" i="20"/>
  <c r="H1897" i="20"/>
  <c r="G1897" i="20"/>
  <c r="F1897" i="20"/>
  <c r="E1897" i="20"/>
  <c r="D1897" i="20"/>
  <c r="H1898" i="20"/>
  <c r="G1898" i="20"/>
  <c r="F1898" i="20"/>
  <c r="E1898" i="20"/>
  <c r="D1898" i="20"/>
  <c r="H1899" i="20"/>
  <c r="G1899" i="20"/>
  <c r="F1899" i="20"/>
  <c r="E1899" i="20"/>
  <c r="D1899" i="20"/>
  <c r="H1900" i="20"/>
  <c r="G1900" i="20"/>
  <c r="F1900" i="20"/>
  <c r="E1900" i="20"/>
  <c r="D1900" i="20"/>
  <c r="H1901" i="20"/>
  <c r="G1901" i="20"/>
  <c r="F1901" i="20"/>
  <c r="E1901" i="20"/>
  <c r="D1901" i="20"/>
  <c r="H1902" i="20"/>
  <c r="G1902" i="20"/>
  <c r="F1902" i="20"/>
  <c r="E1902" i="20"/>
  <c r="D1902" i="20"/>
  <c r="H1903" i="20"/>
  <c r="G1903" i="20"/>
  <c r="F1903" i="20"/>
  <c r="E1903" i="20"/>
  <c r="D1903" i="20"/>
  <c r="H1904" i="20"/>
  <c r="G1904" i="20"/>
  <c r="F1904" i="20"/>
  <c r="E1904" i="20"/>
  <c r="D1904" i="20"/>
  <c r="H1905" i="20"/>
  <c r="G1905" i="20"/>
  <c r="F1905" i="20"/>
  <c r="E1905" i="20"/>
  <c r="D1905" i="20"/>
  <c r="H1906" i="20"/>
  <c r="G1906" i="20"/>
  <c r="F1906" i="20"/>
  <c r="E1906" i="20"/>
  <c r="D1906" i="20"/>
  <c r="H1907" i="20"/>
  <c r="G1907" i="20"/>
  <c r="F1907" i="20"/>
  <c r="E1907" i="20"/>
  <c r="D1907" i="20"/>
  <c r="H1908" i="20"/>
  <c r="G1908" i="20"/>
  <c r="F1908" i="20"/>
  <c r="E1908" i="20"/>
  <c r="D1908" i="20"/>
  <c r="H1909" i="20"/>
  <c r="G1909" i="20"/>
  <c r="F1909" i="20"/>
  <c r="E1909" i="20"/>
  <c r="D1909" i="20"/>
  <c r="H1910" i="20"/>
  <c r="G1910" i="20"/>
  <c r="F1910" i="20"/>
  <c r="E1910" i="20"/>
  <c r="D1910" i="20"/>
  <c r="H1911" i="20"/>
  <c r="G1911" i="20"/>
  <c r="F1911" i="20"/>
  <c r="E1911" i="20"/>
  <c r="D1911" i="20"/>
  <c r="H1912" i="20"/>
  <c r="G1912" i="20"/>
  <c r="F1912" i="20"/>
  <c r="E1912" i="20"/>
  <c r="D1912" i="20"/>
  <c r="H1913" i="20"/>
  <c r="G1913" i="20"/>
  <c r="F1913" i="20"/>
  <c r="E1913" i="20"/>
  <c r="D1913" i="20"/>
  <c r="H1914" i="20"/>
  <c r="G1914" i="20"/>
  <c r="F1914" i="20"/>
  <c r="E1914" i="20"/>
  <c r="D1914" i="20"/>
  <c r="H1915" i="20"/>
  <c r="G1915" i="20"/>
  <c r="F1915" i="20"/>
  <c r="E1915" i="20"/>
  <c r="D1915" i="20"/>
  <c r="H1916" i="20"/>
  <c r="G1916" i="20"/>
  <c r="F1916" i="20"/>
  <c r="E1916" i="20"/>
  <c r="D1916" i="20"/>
  <c r="H1917" i="20"/>
  <c r="G1917" i="20"/>
  <c r="F1917" i="20"/>
  <c r="E1917" i="20"/>
  <c r="D1917" i="20"/>
  <c r="H1918" i="20"/>
  <c r="G1918" i="20"/>
  <c r="F1918" i="20"/>
  <c r="E1918" i="20"/>
  <c r="D1918" i="20"/>
  <c r="H1919" i="20"/>
  <c r="G1919" i="20"/>
  <c r="F1919" i="20"/>
  <c r="E1919" i="20"/>
  <c r="D1919" i="20"/>
  <c r="H1920" i="20"/>
  <c r="G1920" i="20"/>
  <c r="F1920" i="20"/>
  <c r="E1920" i="20"/>
  <c r="D1920" i="20"/>
  <c r="H1921" i="20"/>
  <c r="G1921" i="20"/>
  <c r="F1921" i="20"/>
  <c r="E1921" i="20"/>
  <c r="D1921" i="20"/>
  <c r="H1922" i="20"/>
  <c r="G1922" i="20"/>
  <c r="F1922" i="20"/>
  <c r="E1922" i="20"/>
  <c r="D1922" i="20"/>
  <c r="H1923" i="20"/>
  <c r="G1923" i="20"/>
  <c r="F1923" i="20"/>
  <c r="E1923" i="20"/>
  <c r="D1923" i="20"/>
  <c r="H1924" i="20"/>
  <c r="G1924" i="20"/>
  <c r="F1924" i="20"/>
  <c r="E1924" i="20"/>
  <c r="D1924" i="20"/>
  <c r="H1925" i="20"/>
  <c r="G1925" i="20"/>
  <c r="F1925" i="20"/>
  <c r="E1925" i="20"/>
  <c r="D1925" i="20"/>
  <c r="H1926" i="20"/>
  <c r="G1926" i="20"/>
  <c r="F1926" i="20"/>
  <c r="E1926" i="20"/>
  <c r="D1926" i="20"/>
  <c r="H1927" i="20"/>
  <c r="G1927" i="20"/>
  <c r="F1927" i="20"/>
  <c r="E1927" i="20"/>
  <c r="D1927" i="20"/>
  <c r="H1928" i="20"/>
  <c r="G1928" i="20"/>
  <c r="F1928" i="20"/>
  <c r="E1928" i="20"/>
  <c r="D1928" i="20"/>
  <c r="H1929" i="20"/>
  <c r="G1929" i="20"/>
  <c r="F1929" i="20"/>
  <c r="E1929" i="20"/>
  <c r="D1929" i="20"/>
  <c r="H1930" i="20"/>
  <c r="G1930" i="20"/>
  <c r="F1930" i="20"/>
  <c r="E1930" i="20"/>
  <c r="D1930" i="20"/>
  <c r="H1931" i="20"/>
  <c r="G1931" i="20"/>
  <c r="F1931" i="20"/>
  <c r="E1931" i="20"/>
  <c r="D1931" i="20"/>
  <c r="H1932" i="20"/>
  <c r="G1932" i="20"/>
  <c r="F1932" i="20"/>
  <c r="E1932" i="20"/>
  <c r="D1932" i="20"/>
  <c r="H1933" i="20"/>
  <c r="G1933" i="20"/>
  <c r="F1933" i="20"/>
  <c r="E1933" i="20"/>
  <c r="D1933" i="20"/>
  <c r="H1934" i="20"/>
  <c r="G1934" i="20"/>
  <c r="F1934" i="20"/>
  <c r="E1934" i="20"/>
  <c r="D1934" i="20"/>
  <c r="H1935" i="20"/>
  <c r="G1935" i="20"/>
  <c r="F1935" i="20"/>
  <c r="E1935" i="20"/>
  <c r="D1935" i="20"/>
  <c r="H1936" i="20"/>
  <c r="G1936" i="20"/>
  <c r="F1936" i="20"/>
  <c r="E1936" i="20"/>
  <c r="D1936" i="20"/>
  <c r="H1937" i="20"/>
  <c r="G1937" i="20"/>
  <c r="F1937" i="20"/>
  <c r="E1937" i="20"/>
  <c r="D1937" i="20"/>
  <c r="H1938" i="20"/>
  <c r="G1938" i="20"/>
  <c r="F1938" i="20"/>
  <c r="E1938" i="20"/>
  <c r="D1938" i="20"/>
  <c r="H1939" i="20"/>
  <c r="G1939" i="20"/>
  <c r="F1939" i="20"/>
  <c r="E1939" i="20"/>
  <c r="D1939" i="20"/>
  <c r="H1940" i="20"/>
  <c r="G1940" i="20"/>
  <c r="F1940" i="20"/>
  <c r="E1940" i="20"/>
  <c r="D1940" i="20"/>
  <c r="H1941" i="20"/>
  <c r="G1941" i="20"/>
  <c r="F1941" i="20"/>
  <c r="E1941" i="20"/>
  <c r="D1941" i="20"/>
  <c r="H1942" i="20"/>
  <c r="G1942" i="20"/>
  <c r="F1942" i="20"/>
  <c r="E1942" i="20"/>
  <c r="D1942" i="20"/>
  <c r="H1943" i="20"/>
  <c r="G1943" i="20"/>
  <c r="F1943" i="20"/>
  <c r="E1943" i="20"/>
  <c r="D1943" i="20"/>
  <c r="H1944" i="20"/>
  <c r="G1944" i="20"/>
  <c r="F1944" i="20"/>
  <c r="E1944" i="20"/>
  <c r="D1944" i="20"/>
  <c r="H1945" i="20"/>
  <c r="G1945" i="20"/>
  <c r="F1945" i="20"/>
  <c r="E1945" i="20"/>
  <c r="D1945" i="20"/>
  <c r="H1946" i="20"/>
  <c r="G1946" i="20"/>
  <c r="F1946" i="20"/>
  <c r="E1946" i="20"/>
  <c r="D1946" i="20"/>
  <c r="H1947" i="20"/>
  <c r="G1947" i="20"/>
  <c r="F1947" i="20"/>
  <c r="E1947" i="20"/>
  <c r="D1947" i="20"/>
  <c r="H1948" i="20"/>
  <c r="G1948" i="20"/>
  <c r="F1948" i="20"/>
  <c r="E1948" i="20"/>
  <c r="D1948" i="20"/>
  <c r="H1949" i="20"/>
  <c r="G1949" i="20"/>
  <c r="F1949" i="20"/>
  <c r="E1949" i="20"/>
  <c r="D1949" i="20"/>
  <c r="H1950" i="20"/>
  <c r="G1950" i="20"/>
  <c r="F1950" i="20"/>
  <c r="E1950" i="20"/>
  <c r="D1950" i="20"/>
  <c r="H1951" i="20"/>
  <c r="G1951" i="20"/>
  <c r="F1951" i="20"/>
  <c r="E1951" i="20"/>
  <c r="D1951" i="20"/>
  <c r="H1952" i="20"/>
  <c r="G1952" i="20"/>
  <c r="F1952" i="20"/>
  <c r="E1952" i="20"/>
  <c r="D1952" i="20"/>
  <c r="H1953" i="20"/>
  <c r="G1953" i="20"/>
  <c r="F1953" i="20"/>
  <c r="E1953" i="20"/>
  <c r="D1953" i="20"/>
  <c r="H1954" i="20"/>
  <c r="G1954" i="20"/>
  <c r="F1954" i="20"/>
  <c r="E1954" i="20"/>
  <c r="D1954" i="20"/>
  <c r="H1955" i="20"/>
  <c r="G1955" i="20"/>
  <c r="F1955" i="20"/>
  <c r="E1955" i="20"/>
  <c r="D1955" i="20"/>
  <c r="H1956" i="20"/>
  <c r="G1956" i="20"/>
  <c r="F1956" i="20"/>
  <c r="E1956" i="20"/>
  <c r="D1956" i="20"/>
  <c r="H1957" i="20"/>
  <c r="G1957" i="20"/>
  <c r="F1957" i="20"/>
  <c r="E1957" i="20"/>
  <c r="D1957" i="20"/>
  <c r="H1958" i="20"/>
  <c r="G1958" i="20"/>
  <c r="F1958" i="20"/>
  <c r="E1958" i="20"/>
  <c r="D1958" i="20"/>
  <c r="H1959" i="20"/>
  <c r="G1959" i="20"/>
  <c r="F1959" i="20"/>
  <c r="E1959" i="20"/>
  <c r="D1959" i="20"/>
  <c r="H1960" i="20"/>
  <c r="G1960" i="20"/>
  <c r="F1960" i="20"/>
  <c r="E1960" i="20"/>
  <c r="D1960" i="20"/>
  <c r="H1961" i="20"/>
  <c r="G1961" i="20"/>
  <c r="F1961" i="20"/>
  <c r="E1961" i="20"/>
  <c r="D1961" i="20"/>
  <c r="H1962" i="20"/>
  <c r="G1962" i="20"/>
  <c r="F1962" i="20"/>
  <c r="E1962" i="20"/>
  <c r="D1962" i="20"/>
  <c r="H1963" i="20"/>
  <c r="G1963" i="20"/>
  <c r="F1963" i="20"/>
  <c r="E1963" i="20"/>
  <c r="D1963" i="20"/>
  <c r="H1964" i="20"/>
  <c r="G1964" i="20"/>
  <c r="F1964" i="20"/>
  <c r="E1964" i="20"/>
  <c r="D1964" i="20"/>
  <c r="H1965" i="20"/>
  <c r="G1965" i="20"/>
  <c r="F1965" i="20"/>
  <c r="E1965" i="20"/>
  <c r="D1965" i="20"/>
  <c r="H1966" i="20"/>
  <c r="G1966" i="20"/>
  <c r="F1966" i="20"/>
  <c r="E1966" i="20"/>
  <c r="D1966" i="20"/>
  <c r="H1967" i="20"/>
  <c r="G1967" i="20"/>
  <c r="F1967" i="20"/>
  <c r="E1967" i="20"/>
  <c r="D1967" i="20"/>
  <c r="H1968" i="20"/>
  <c r="G1968" i="20"/>
  <c r="F1968" i="20"/>
  <c r="E1968" i="20"/>
  <c r="D1968" i="20"/>
  <c r="H1969" i="20"/>
  <c r="G1969" i="20"/>
  <c r="F1969" i="20"/>
  <c r="E1969" i="20"/>
  <c r="D1969" i="20"/>
  <c r="H1970" i="20"/>
  <c r="G1970" i="20"/>
  <c r="F1970" i="20"/>
  <c r="E1970" i="20"/>
  <c r="D1970" i="20"/>
  <c r="H1971" i="20"/>
  <c r="G1971" i="20"/>
  <c r="F1971" i="20"/>
  <c r="E1971" i="20"/>
  <c r="D1971" i="20"/>
  <c r="H1972" i="20"/>
  <c r="G1972" i="20"/>
  <c r="F1972" i="20"/>
  <c r="E1972" i="20"/>
  <c r="D1972" i="20"/>
  <c r="H1973" i="20"/>
  <c r="G1973" i="20"/>
  <c r="F1973" i="20"/>
  <c r="E1973" i="20"/>
  <c r="D1973" i="20"/>
  <c r="H1974" i="20"/>
  <c r="G1974" i="20"/>
  <c r="F1974" i="20"/>
  <c r="E1974" i="20"/>
  <c r="D1974" i="20"/>
  <c r="H1975" i="20"/>
  <c r="G1975" i="20"/>
  <c r="F1975" i="20"/>
  <c r="E1975" i="20"/>
  <c r="D1975" i="20"/>
  <c r="H1976" i="20"/>
  <c r="G1976" i="20"/>
  <c r="F1976" i="20"/>
  <c r="E1976" i="20"/>
  <c r="D1976" i="20"/>
  <c r="H1977" i="20"/>
  <c r="G1977" i="20"/>
  <c r="F1977" i="20"/>
  <c r="E1977" i="20"/>
  <c r="D1977" i="20"/>
  <c r="H1978" i="20"/>
  <c r="G1978" i="20"/>
  <c r="F1978" i="20"/>
  <c r="E1978" i="20"/>
  <c r="D1978" i="20"/>
  <c r="H1979" i="20"/>
  <c r="G1979" i="20"/>
  <c r="F1979" i="20"/>
  <c r="E1979" i="20"/>
  <c r="D1979" i="20"/>
  <c r="H1980" i="20"/>
  <c r="G1980" i="20"/>
  <c r="F1980" i="20"/>
  <c r="E1980" i="20"/>
  <c r="D1980" i="20"/>
  <c r="H1981" i="20"/>
  <c r="G1981" i="20"/>
  <c r="F1981" i="20"/>
  <c r="E1981" i="20"/>
  <c r="D1981" i="20"/>
  <c r="H1982" i="20"/>
  <c r="G1982" i="20"/>
  <c r="F1982" i="20"/>
  <c r="E1982" i="20"/>
  <c r="D1982" i="20"/>
  <c r="H1983" i="20"/>
  <c r="G1983" i="20"/>
  <c r="F1983" i="20"/>
  <c r="E1983" i="20"/>
  <c r="D1983" i="20"/>
  <c r="H1984" i="20"/>
  <c r="G1984" i="20"/>
  <c r="F1984" i="20"/>
  <c r="E1984" i="20"/>
  <c r="D1984" i="20"/>
  <c r="H1985" i="20"/>
  <c r="G1985" i="20"/>
  <c r="F1985" i="20"/>
  <c r="E1985" i="20"/>
  <c r="D1985" i="20"/>
  <c r="H1986" i="20"/>
  <c r="G1986" i="20"/>
  <c r="F1986" i="20"/>
  <c r="E1986" i="20"/>
  <c r="D1986" i="20"/>
  <c r="H1987" i="20"/>
  <c r="G1987" i="20"/>
  <c r="F1987" i="20"/>
  <c r="E1987" i="20"/>
  <c r="D1987" i="20"/>
  <c r="H1988" i="20"/>
  <c r="G1988" i="20"/>
  <c r="F1988" i="20"/>
  <c r="E1988" i="20"/>
  <c r="D1988" i="20"/>
  <c r="H1989" i="20"/>
  <c r="G1989" i="20"/>
  <c r="F1989" i="20"/>
  <c r="E1989" i="20"/>
  <c r="D1989" i="20"/>
  <c r="H1990" i="20"/>
  <c r="G1990" i="20"/>
  <c r="F1990" i="20"/>
  <c r="E1990" i="20"/>
  <c r="D1990" i="20"/>
  <c r="H1991" i="20"/>
  <c r="G1991" i="20"/>
  <c r="F1991" i="20"/>
  <c r="E1991" i="20"/>
  <c r="D1991" i="20"/>
  <c r="H1992" i="20"/>
  <c r="G1992" i="20"/>
  <c r="F1992" i="20"/>
  <c r="E1992" i="20"/>
  <c r="D1992" i="20"/>
  <c r="H1993" i="20"/>
  <c r="G1993" i="20"/>
  <c r="F1993" i="20"/>
  <c r="E1993" i="20"/>
  <c r="D1993" i="20"/>
  <c r="H1994" i="20"/>
  <c r="G1994" i="20"/>
  <c r="F1994" i="20"/>
  <c r="E1994" i="20"/>
  <c r="D1994" i="20"/>
  <c r="H1995" i="20"/>
  <c r="G1995" i="20"/>
  <c r="F1995" i="20"/>
  <c r="E1995" i="20"/>
  <c r="D1995" i="20"/>
  <c r="H1996" i="20"/>
  <c r="G1996" i="20"/>
  <c r="F1996" i="20"/>
  <c r="E1996" i="20"/>
  <c r="D1996" i="20"/>
  <c r="H1997" i="20"/>
  <c r="G1997" i="20"/>
  <c r="F1997" i="20"/>
  <c r="E1997" i="20"/>
  <c r="D1997" i="20"/>
  <c r="H1998" i="20"/>
  <c r="G1998" i="20"/>
  <c r="F1998" i="20"/>
  <c r="E1998" i="20"/>
  <c r="D1998" i="20"/>
  <c r="H1999" i="20"/>
  <c r="G1999" i="20"/>
  <c r="F1999" i="20"/>
  <c r="E1999" i="20"/>
  <c r="D1999" i="20"/>
  <c r="H2000" i="20"/>
  <c r="G2000" i="20"/>
  <c r="F2000" i="20"/>
  <c r="E2000" i="20"/>
  <c r="D2000" i="20"/>
  <c r="H2001" i="20"/>
  <c r="G2001" i="20"/>
  <c r="F2001" i="20"/>
  <c r="E2001" i="20"/>
  <c r="D2001" i="20"/>
  <c r="H2002" i="20"/>
  <c r="G2002" i="20"/>
  <c r="F2002" i="20"/>
  <c r="E2002" i="20"/>
  <c r="D2002" i="20"/>
  <c r="H2003" i="20"/>
  <c r="G2003" i="20"/>
  <c r="F2003" i="20"/>
  <c r="E2003" i="20"/>
  <c r="D2003" i="20"/>
  <c r="H2004" i="20"/>
  <c r="G2004" i="20"/>
  <c r="F2004" i="20"/>
  <c r="E2004" i="20"/>
  <c r="D2004" i="20"/>
  <c r="H2005" i="20"/>
  <c r="G2005" i="20"/>
  <c r="F2005" i="20"/>
  <c r="E2005" i="20"/>
  <c r="D2005" i="20"/>
  <c r="H2006" i="20"/>
  <c r="G2006" i="20"/>
  <c r="F2006" i="20"/>
  <c r="E2006" i="20"/>
  <c r="D2006" i="20"/>
  <c r="H2007" i="20"/>
  <c r="G2007" i="20"/>
  <c r="F2007" i="20"/>
  <c r="E2007" i="20"/>
  <c r="D2007" i="20"/>
  <c r="H2008" i="20"/>
  <c r="G2008" i="20"/>
  <c r="F2008" i="20"/>
  <c r="E2008" i="20"/>
  <c r="D2008" i="20"/>
  <c r="H2009" i="20"/>
  <c r="G2009" i="20"/>
  <c r="F2009" i="20"/>
  <c r="E2009" i="20"/>
  <c r="D2009" i="20"/>
  <c r="H2010" i="20"/>
  <c r="G2010" i="20"/>
  <c r="F2010" i="20"/>
  <c r="E2010" i="20"/>
  <c r="D2010" i="20"/>
  <c r="H2011" i="20"/>
  <c r="G2011" i="20"/>
  <c r="F2011" i="20"/>
  <c r="E2011" i="20"/>
  <c r="D2011" i="20"/>
  <c r="H2012" i="20"/>
  <c r="G2012" i="20"/>
  <c r="F2012" i="20"/>
  <c r="E2012" i="20"/>
  <c r="D2012" i="20"/>
  <c r="H2013" i="20"/>
  <c r="G2013" i="20"/>
  <c r="F2013" i="20"/>
  <c r="E2013" i="20"/>
  <c r="D2013" i="20"/>
  <c r="H2014" i="20"/>
  <c r="G2014" i="20"/>
  <c r="F2014" i="20"/>
  <c r="E2014" i="20"/>
  <c r="D2014" i="20"/>
  <c r="H2015" i="20"/>
  <c r="G2015" i="20"/>
  <c r="F2015" i="20"/>
  <c r="E2015" i="20"/>
  <c r="D2015" i="20"/>
  <c r="H2016" i="20"/>
  <c r="G2016" i="20"/>
  <c r="F2016" i="20"/>
  <c r="E2016" i="20"/>
  <c r="D2016" i="20"/>
  <c r="H2017" i="20"/>
  <c r="G2017" i="20"/>
  <c r="F2017" i="20"/>
  <c r="E2017" i="20"/>
  <c r="D2017" i="20"/>
  <c r="H2018" i="20"/>
  <c r="G2018" i="20"/>
  <c r="F2018" i="20"/>
  <c r="E2018" i="20"/>
  <c r="D2018" i="20"/>
  <c r="H2019" i="20"/>
  <c r="G2019" i="20"/>
  <c r="F2019" i="20"/>
  <c r="E2019" i="20"/>
  <c r="D2019" i="20"/>
  <c r="H2020" i="20"/>
  <c r="G2020" i="20"/>
  <c r="F2020" i="20"/>
  <c r="E2020" i="20"/>
  <c r="D2020" i="20"/>
  <c r="H2021" i="20"/>
  <c r="G2021" i="20"/>
  <c r="F2021" i="20"/>
  <c r="E2021" i="20"/>
  <c r="D2021" i="20"/>
  <c r="H2022" i="20"/>
  <c r="G2022" i="20"/>
  <c r="F2022" i="20"/>
  <c r="E2022" i="20"/>
  <c r="D2022" i="20"/>
  <c r="H2023" i="20"/>
  <c r="G2023" i="20"/>
  <c r="F2023" i="20"/>
  <c r="E2023" i="20"/>
  <c r="D2023" i="20"/>
  <c r="H2024" i="20"/>
  <c r="G2024" i="20"/>
  <c r="F2024" i="20"/>
  <c r="E2024" i="20"/>
  <c r="D2024" i="20"/>
  <c r="H2025" i="20"/>
  <c r="G2025" i="20"/>
  <c r="F2025" i="20"/>
  <c r="E2025" i="20"/>
  <c r="D2025" i="20"/>
  <c r="H2026" i="20"/>
  <c r="G2026" i="20"/>
  <c r="F2026" i="20"/>
  <c r="E2026" i="20"/>
  <c r="D2026" i="20"/>
  <c r="H2027" i="20"/>
  <c r="G2027" i="20"/>
  <c r="F2027" i="20"/>
  <c r="E2027" i="20"/>
  <c r="D2027" i="20"/>
  <c r="H2028" i="20"/>
  <c r="G2028" i="20"/>
  <c r="F2028" i="20"/>
  <c r="E2028" i="20"/>
  <c r="D2028" i="20"/>
  <c r="H2029" i="20"/>
  <c r="G2029" i="20"/>
  <c r="F2029" i="20"/>
  <c r="E2029" i="20"/>
  <c r="D2029" i="20"/>
  <c r="H2030" i="20"/>
  <c r="G2030" i="20"/>
  <c r="F2030" i="20"/>
  <c r="E2030" i="20"/>
  <c r="D2030" i="20"/>
  <c r="H2031" i="20"/>
  <c r="G2031" i="20"/>
  <c r="F2031" i="20"/>
  <c r="E2031" i="20"/>
  <c r="D2031" i="20"/>
  <c r="H2032" i="20"/>
  <c r="G2032" i="20"/>
  <c r="F2032" i="20"/>
  <c r="E2032" i="20"/>
  <c r="D2032" i="20"/>
  <c r="H2033" i="20"/>
  <c r="G2033" i="20"/>
  <c r="F2033" i="20"/>
  <c r="E2033" i="20"/>
  <c r="D2033" i="20"/>
  <c r="H2034" i="20"/>
  <c r="G2034" i="20"/>
  <c r="F2034" i="20"/>
  <c r="E2034" i="20"/>
  <c r="D2034" i="20"/>
  <c r="H2035" i="20"/>
  <c r="G2035" i="20"/>
  <c r="F2035" i="20"/>
  <c r="E2035" i="20"/>
  <c r="D2035" i="20"/>
  <c r="H2036" i="20"/>
  <c r="G2036" i="20"/>
  <c r="F2036" i="20"/>
  <c r="E2036" i="20"/>
  <c r="D2036" i="20"/>
  <c r="H2037" i="20"/>
  <c r="G2037" i="20"/>
  <c r="F2037" i="20"/>
  <c r="E2037" i="20"/>
  <c r="D2037" i="20"/>
  <c r="H2038" i="20"/>
  <c r="G2038" i="20"/>
  <c r="F2038" i="20"/>
  <c r="E2038" i="20"/>
  <c r="D2038" i="20"/>
  <c r="H2039" i="20"/>
  <c r="G2039" i="20"/>
  <c r="F2039" i="20"/>
  <c r="E2039" i="20"/>
  <c r="D2039" i="20"/>
  <c r="H2040" i="20"/>
  <c r="G2040" i="20"/>
  <c r="F2040" i="20"/>
  <c r="E2040" i="20"/>
  <c r="D2040" i="20"/>
  <c r="H2041" i="20"/>
  <c r="G2041" i="20"/>
  <c r="F2041" i="20"/>
  <c r="E2041" i="20"/>
  <c r="D2041" i="20"/>
  <c r="H2042" i="20"/>
  <c r="G2042" i="20"/>
  <c r="F2042" i="20"/>
  <c r="E2042" i="20"/>
  <c r="D2042" i="20"/>
  <c r="H2043" i="20"/>
  <c r="G2043" i="20"/>
  <c r="F2043" i="20"/>
  <c r="E2043" i="20"/>
  <c r="D2043" i="20"/>
  <c r="H2044" i="20"/>
  <c r="G2044" i="20"/>
  <c r="F2044" i="20"/>
  <c r="E2044" i="20"/>
  <c r="D2044" i="20"/>
  <c r="H2045" i="20"/>
  <c r="G2045" i="20"/>
  <c r="F2045" i="20"/>
  <c r="E2045" i="20"/>
  <c r="D2045" i="20"/>
  <c r="H2046" i="20"/>
  <c r="G2046" i="20"/>
  <c r="F2046" i="20"/>
  <c r="E2046" i="20"/>
  <c r="D2046" i="20"/>
  <c r="H2047" i="20"/>
  <c r="G2047" i="20"/>
  <c r="F2047" i="20"/>
  <c r="E2047" i="20"/>
  <c r="D2047" i="20"/>
  <c r="H2048" i="20"/>
  <c r="G2048" i="20"/>
  <c r="F2048" i="20"/>
  <c r="E2048" i="20"/>
  <c r="D2048" i="20"/>
  <c r="H2049" i="20"/>
  <c r="G2049" i="20"/>
  <c r="F2049" i="20"/>
  <c r="E2049" i="20"/>
  <c r="D2049" i="20"/>
  <c r="H2050" i="20"/>
  <c r="G2050" i="20"/>
  <c r="F2050" i="20"/>
  <c r="E2050" i="20"/>
  <c r="D2050" i="20"/>
  <c r="H2051" i="20"/>
  <c r="G2051" i="20"/>
  <c r="F2051" i="20"/>
  <c r="E2051" i="20"/>
  <c r="D2051" i="20"/>
  <c r="H2052" i="20"/>
  <c r="G2052" i="20"/>
  <c r="F2052" i="20"/>
  <c r="E2052" i="20"/>
  <c r="D2052" i="20"/>
  <c r="H2053" i="20"/>
  <c r="G2053" i="20"/>
  <c r="F2053" i="20"/>
  <c r="E2053" i="20"/>
  <c r="D2053" i="20"/>
  <c r="H2054" i="20"/>
  <c r="G2054" i="20"/>
  <c r="F2054" i="20"/>
  <c r="E2054" i="20"/>
  <c r="D2054" i="20"/>
  <c r="H2055" i="20"/>
  <c r="G2055" i="20"/>
  <c r="F2055" i="20"/>
  <c r="E2055" i="20"/>
  <c r="D2055" i="20"/>
  <c r="H2056" i="20"/>
  <c r="G2056" i="20"/>
  <c r="F2056" i="20"/>
  <c r="E2056" i="20"/>
  <c r="D2056" i="20"/>
  <c r="H2057" i="20"/>
  <c r="G2057" i="20"/>
  <c r="F2057" i="20"/>
  <c r="E2057" i="20"/>
  <c r="D2057" i="20"/>
  <c r="H2058" i="20"/>
  <c r="G2058" i="20"/>
  <c r="F2058" i="20"/>
  <c r="E2058" i="20"/>
  <c r="D2058" i="20"/>
  <c r="H2059" i="20"/>
  <c r="G2059" i="20"/>
  <c r="F2059" i="20"/>
  <c r="E2059" i="20"/>
  <c r="D2059" i="20"/>
  <c r="H2060" i="20"/>
  <c r="G2060" i="20"/>
  <c r="F2060" i="20"/>
  <c r="E2060" i="20"/>
  <c r="D2060" i="20"/>
  <c r="H2061" i="20"/>
  <c r="G2061" i="20"/>
  <c r="F2061" i="20"/>
  <c r="E2061" i="20"/>
  <c r="D2061" i="20"/>
  <c r="H2062" i="20"/>
  <c r="G2062" i="20"/>
  <c r="F2062" i="20"/>
  <c r="E2062" i="20"/>
  <c r="D2062" i="20"/>
  <c r="H2063" i="20"/>
  <c r="G2063" i="20"/>
  <c r="F2063" i="20"/>
  <c r="E2063" i="20"/>
  <c r="D2063" i="20"/>
  <c r="H2064" i="20"/>
  <c r="G2064" i="20"/>
  <c r="F2064" i="20"/>
  <c r="E2064" i="20"/>
  <c r="D2064" i="20"/>
  <c r="H2065" i="20"/>
  <c r="G2065" i="20"/>
  <c r="F2065" i="20"/>
  <c r="E2065" i="20"/>
  <c r="D2065" i="20"/>
  <c r="H2066" i="20"/>
  <c r="G2066" i="20"/>
  <c r="F2066" i="20"/>
  <c r="E2066" i="20"/>
  <c r="D2066" i="20"/>
  <c r="H2067" i="20"/>
  <c r="G2067" i="20"/>
  <c r="F2067" i="20"/>
  <c r="E2067" i="20"/>
  <c r="D2067" i="20"/>
  <c r="H2068" i="20"/>
  <c r="G2068" i="20"/>
  <c r="F2068" i="20"/>
  <c r="E2068" i="20"/>
  <c r="D2068" i="20"/>
  <c r="H2069" i="20"/>
  <c r="G2069" i="20"/>
  <c r="F2069" i="20"/>
  <c r="E2069" i="20"/>
  <c r="D2069" i="20"/>
  <c r="H2070" i="20"/>
  <c r="G2070" i="20"/>
  <c r="F2070" i="20"/>
  <c r="E2070" i="20"/>
  <c r="D2070" i="20"/>
  <c r="H2071" i="20"/>
  <c r="G2071" i="20"/>
  <c r="F2071" i="20"/>
  <c r="E2071" i="20"/>
  <c r="D2071" i="20"/>
  <c r="H2072" i="20"/>
  <c r="G2072" i="20"/>
  <c r="F2072" i="20"/>
  <c r="E2072" i="20"/>
  <c r="D2072" i="20"/>
  <c r="H2073" i="20"/>
  <c r="G2073" i="20"/>
  <c r="F2073" i="20"/>
  <c r="E2073" i="20"/>
  <c r="D2073" i="20"/>
  <c r="H2074" i="20"/>
  <c r="G2074" i="20"/>
  <c r="F2074" i="20"/>
  <c r="E2074" i="20"/>
  <c r="D2074" i="20"/>
  <c r="H2075" i="20"/>
  <c r="G2075" i="20"/>
  <c r="F2075" i="20"/>
  <c r="E2075" i="20"/>
  <c r="D2075" i="20"/>
  <c r="H2076" i="20"/>
  <c r="G2076" i="20"/>
  <c r="F2076" i="20"/>
  <c r="E2076" i="20"/>
  <c r="D2076" i="20"/>
  <c r="H2077" i="20"/>
  <c r="G2077" i="20"/>
  <c r="F2077" i="20"/>
  <c r="E2077" i="20"/>
  <c r="D2077" i="20"/>
  <c r="H2078" i="20"/>
  <c r="G2078" i="20"/>
  <c r="F2078" i="20"/>
  <c r="E2078" i="20"/>
  <c r="D2078" i="20"/>
  <c r="H2079" i="20"/>
  <c r="G2079" i="20"/>
  <c r="F2079" i="20"/>
  <c r="E2079" i="20"/>
  <c r="D2079" i="20"/>
  <c r="H2080" i="20"/>
  <c r="G2080" i="20"/>
  <c r="F2080" i="20"/>
  <c r="E2080" i="20"/>
  <c r="D2080" i="20"/>
  <c r="H2081" i="20"/>
  <c r="G2081" i="20"/>
  <c r="F2081" i="20"/>
  <c r="E2081" i="20"/>
  <c r="D2081" i="20"/>
  <c r="H2082" i="20"/>
  <c r="G2082" i="20"/>
  <c r="F2082" i="20"/>
  <c r="E2082" i="20"/>
  <c r="D2082" i="20"/>
  <c r="H2083" i="20"/>
  <c r="G2083" i="20"/>
  <c r="F2083" i="20"/>
  <c r="E2083" i="20"/>
  <c r="D2083" i="20"/>
  <c r="H2084" i="20"/>
  <c r="G2084" i="20"/>
  <c r="F2084" i="20"/>
  <c r="E2084" i="20"/>
  <c r="D2084" i="20"/>
  <c r="H2085" i="20"/>
  <c r="G2085" i="20"/>
  <c r="F2085" i="20"/>
  <c r="E2085" i="20"/>
  <c r="D2085" i="20"/>
  <c r="H2086" i="20"/>
  <c r="G2086" i="20"/>
  <c r="F2086" i="20"/>
  <c r="E2086" i="20"/>
  <c r="D2086" i="20"/>
  <c r="H2087" i="20"/>
  <c r="G2087" i="20"/>
  <c r="F2087" i="20"/>
  <c r="E2087" i="20"/>
  <c r="D2087" i="20"/>
  <c r="H2088" i="20"/>
  <c r="G2088" i="20"/>
  <c r="F2088" i="20"/>
  <c r="E2088" i="20"/>
  <c r="D2088" i="20"/>
  <c r="H2089" i="20"/>
  <c r="G2089" i="20"/>
  <c r="F2089" i="20"/>
  <c r="E2089" i="20"/>
  <c r="D2089" i="20"/>
  <c r="H2090" i="20"/>
  <c r="G2090" i="20"/>
  <c r="F2090" i="20"/>
  <c r="E2090" i="20"/>
  <c r="D2090" i="20"/>
  <c r="H2091" i="20"/>
  <c r="G2091" i="20"/>
  <c r="F2091" i="20"/>
  <c r="E2091" i="20"/>
  <c r="D2091" i="20"/>
  <c r="H2092" i="20"/>
  <c r="G2092" i="20"/>
  <c r="F2092" i="20"/>
  <c r="E2092" i="20"/>
  <c r="D2092" i="20"/>
  <c r="H2093" i="20"/>
  <c r="G2093" i="20"/>
  <c r="F2093" i="20"/>
  <c r="E2093" i="20"/>
  <c r="D2093" i="20"/>
  <c r="H2094" i="20"/>
  <c r="G2094" i="20"/>
  <c r="F2094" i="20"/>
  <c r="E2094" i="20"/>
  <c r="D2094" i="20"/>
  <c r="H2095" i="20"/>
  <c r="G2095" i="20"/>
  <c r="F2095" i="20"/>
  <c r="E2095" i="20"/>
  <c r="D2095" i="20"/>
  <c r="H2096" i="20"/>
  <c r="G2096" i="20"/>
  <c r="F2096" i="20"/>
  <c r="E2096" i="20"/>
  <c r="D2096" i="20"/>
  <c r="H2097" i="20"/>
  <c r="G2097" i="20"/>
  <c r="F2097" i="20"/>
  <c r="E2097" i="20"/>
  <c r="D2097" i="20"/>
  <c r="H2098" i="20"/>
  <c r="G2098" i="20"/>
  <c r="F2098" i="20"/>
  <c r="E2098" i="20"/>
  <c r="D2098" i="20"/>
  <c r="H2099" i="20"/>
  <c r="G2099" i="20"/>
  <c r="F2099" i="20"/>
  <c r="E2099" i="20"/>
  <c r="D2099" i="20"/>
  <c r="H2100" i="20"/>
  <c r="G2100" i="20"/>
  <c r="F2100" i="20"/>
  <c r="E2100" i="20"/>
  <c r="D2100" i="20"/>
  <c r="H2101" i="20"/>
  <c r="G2101" i="20"/>
  <c r="F2101" i="20"/>
  <c r="E2101" i="20"/>
  <c r="D2101" i="20"/>
  <c r="H2102" i="20"/>
  <c r="G2102" i="20"/>
  <c r="F2102" i="20"/>
  <c r="E2102" i="20"/>
  <c r="D2102" i="20"/>
  <c r="H2103" i="20"/>
  <c r="G2103" i="20"/>
  <c r="F2103" i="20"/>
  <c r="E2103" i="20"/>
  <c r="D2103" i="20"/>
  <c r="H2104" i="20"/>
  <c r="G2104" i="20"/>
  <c r="F2104" i="20"/>
  <c r="E2104" i="20"/>
  <c r="D2104" i="20"/>
  <c r="H2105" i="20"/>
  <c r="G2105" i="20"/>
  <c r="F2105" i="20"/>
  <c r="E2105" i="20"/>
  <c r="D2105" i="20"/>
  <c r="H2106" i="20"/>
  <c r="G2106" i="20"/>
  <c r="F2106" i="20"/>
  <c r="E2106" i="20"/>
  <c r="D2106" i="20"/>
  <c r="H2107" i="20"/>
  <c r="G2107" i="20"/>
  <c r="F2107" i="20"/>
  <c r="E2107" i="20"/>
  <c r="D2107" i="20"/>
  <c r="H2108" i="20"/>
  <c r="G2108" i="20"/>
  <c r="F2108" i="20"/>
  <c r="E2108" i="20"/>
  <c r="D2108" i="20"/>
  <c r="H2109" i="20"/>
  <c r="G2109" i="20"/>
  <c r="F2109" i="20"/>
  <c r="E2109" i="20"/>
  <c r="D2109" i="20"/>
  <c r="H2110" i="20"/>
  <c r="G2110" i="20"/>
  <c r="F2110" i="20"/>
  <c r="E2110" i="20"/>
  <c r="D2110" i="20"/>
  <c r="H2111" i="20"/>
  <c r="G2111" i="20"/>
  <c r="F2111" i="20"/>
  <c r="E2111" i="20"/>
  <c r="D2111" i="20"/>
  <c r="H2112" i="20"/>
  <c r="G2112" i="20"/>
  <c r="F2112" i="20"/>
  <c r="E2112" i="20"/>
  <c r="D2112" i="20"/>
  <c r="H2113" i="20"/>
  <c r="G2113" i="20"/>
  <c r="F2113" i="20"/>
  <c r="E2113" i="20"/>
  <c r="D2113" i="20"/>
  <c r="H2114" i="20"/>
  <c r="G2114" i="20"/>
  <c r="F2114" i="20"/>
  <c r="E2114" i="20"/>
  <c r="D2114" i="20"/>
  <c r="H2115" i="20"/>
  <c r="G2115" i="20"/>
  <c r="F2115" i="20"/>
  <c r="E2115" i="20"/>
  <c r="D2115" i="20"/>
  <c r="H2116" i="20"/>
  <c r="G2116" i="20"/>
  <c r="F2116" i="20"/>
  <c r="E2116" i="20"/>
  <c r="D2116" i="20"/>
  <c r="H2117" i="20"/>
  <c r="G2117" i="20"/>
  <c r="F2117" i="20"/>
  <c r="E2117" i="20"/>
  <c r="D2117" i="20"/>
  <c r="H2118" i="20"/>
  <c r="G2118" i="20"/>
  <c r="F2118" i="20"/>
  <c r="E2118" i="20"/>
  <c r="D2118" i="20"/>
  <c r="H2119" i="20"/>
  <c r="G2119" i="20"/>
  <c r="F2119" i="20"/>
  <c r="E2119" i="20"/>
  <c r="D2119" i="20"/>
  <c r="H2120" i="20"/>
  <c r="G2120" i="20"/>
  <c r="F2120" i="20"/>
  <c r="E2120" i="20"/>
  <c r="D2120" i="20"/>
  <c r="H2121" i="20"/>
  <c r="G2121" i="20"/>
  <c r="F2121" i="20"/>
  <c r="E2121" i="20"/>
  <c r="D2121" i="20"/>
  <c r="H2122" i="20"/>
  <c r="G2122" i="20"/>
  <c r="F2122" i="20"/>
  <c r="E2122" i="20"/>
  <c r="D2122" i="20"/>
  <c r="H2123" i="20"/>
  <c r="G2123" i="20"/>
  <c r="F2123" i="20"/>
  <c r="E2123" i="20"/>
  <c r="D2123" i="20"/>
  <c r="H2124" i="20"/>
  <c r="G2124" i="20"/>
  <c r="F2124" i="20"/>
  <c r="E2124" i="20"/>
  <c r="D2124" i="20"/>
  <c r="H2125" i="20"/>
  <c r="G2125" i="20"/>
  <c r="F2125" i="20"/>
  <c r="E2125" i="20"/>
  <c r="D2125" i="20"/>
  <c r="H2126" i="20"/>
  <c r="G2126" i="20"/>
  <c r="F2126" i="20"/>
  <c r="E2126" i="20"/>
  <c r="D2126" i="20"/>
  <c r="H2127" i="20"/>
  <c r="G2127" i="20"/>
  <c r="F2127" i="20"/>
  <c r="E2127" i="20"/>
  <c r="D2127" i="20"/>
  <c r="H2128" i="20"/>
  <c r="G2128" i="20"/>
  <c r="F2128" i="20"/>
  <c r="E2128" i="20"/>
  <c r="D2128" i="20"/>
  <c r="H2129" i="20"/>
  <c r="G2129" i="20"/>
  <c r="F2129" i="20"/>
  <c r="E2129" i="20"/>
  <c r="D2129" i="20"/>
  <c r="H2130" i="20"/>
  <c r="G2130" i="20"/>
  <c r="F2130" i="20"/>
  <c r="E2130" i="20"/>
  <c r="D2130" i="20"/>
  <c r="H2131" i="20"/>
  <c r="G2131" i="20"/>
  <c r="F2131" i="20"/>
  <c r="E2131" i="20"/>
  <c r="D2131" i="20"/>
  <c r="H2132" i="20"/>
  <c r="G2132" i="20"/>
  <c r="F2132" i="20"/>
  <c r="E2132" i="20"/>
  <c r="D2132" i="20"/>
  <c r="H2133" i="20"/>
  <c r="G2133" i="20"/>
  <c r="F2133" i="20"/>
  <c r="E2133" i="20"/>
  <c r="D2133" i="20"/>
  <c r="H2134" i="20"/>
  <c r="G2134" i="20"/>
  <c r="F2134" i="20"/>
  <c r="E2134" i="20"/>
  <c r="D2134" i="20"/>
  <c r="H2135" i="20"/>
  <c r="G2135" i="20"/>
  <c r="F2135" i="20"/>
  <c r="E2135" i="20"/>
  <c r="D2135" i="20"/>
  <c r="H2136" i="20"/>
  <c r="G2136" i="20"/>
  <c r="F2136" i="20"/>
  <c r="E2136" i="20"/>
  <c r="D2136" i="20"/>
  <c r="H2137" i="20"/>
  <c r="G2137" i="20"/>
  <c r="F2137" i="20"/>
  <c r="E2137" i="20"/>
  <c r="D2137" i="20"/>
  <c r="H2138" i="20"/>
  <c r="G2138" i="20"/>
  <c r="F2138" i="20"/>
  <c r="E2138" i="20"/>
  <c r="D2138" i="20"/>
  <c r="H2139" i="20"/>
  <c r="G2139" i="20"/>
  <c r="F2139" i="20"/>
  <c r="E2139" i="20"/>
  <c r="D2139" i="20"/>
  <c r="H2140" i="20"/>
  <c r="G2140" i="20"/>
  <c r="F2140" i="20"/>
  <c r="E2140" i="20"/>
  <c r="D2140" i="20"/>
  <c r="H2141" i="20"/>
  <c r="G2141" i="20"/>
  <c r="F2141" i="20"/>
  <c r="E2141" i="20"/>
  <c r="D2141" i="20"/>
  <c r="H2142" i="20"/>
  <c r="G2142" i="20"/>
  <c r="F2142" i="20"/>
  <c r="E2142" i="20"/>
  <c r="D2142" i="20"/>
  <c r="H2143" i="20"/>
  <c r="G2143" i="20"/>
  <c r="F2143" i="20"/>
  <c r="E2143" i="20"/>
  <c r="D2143" i="20"/>
  <c r="H2144" i="20"/>
  <c r="G2144" i="20"/>
  <c r="F2144" i="20"/>
  <c r="E2144" i="20"/>
  <c r="D2144" i="20"/>
  <c r="H2145" i="20"/>
  <c r="G2145" i="20"/>
  <c r="F2145" i="20"/>
  <c r="E2145" i="20"/>
  <c r="D2145" i="20"/>
  <c r="H2146" i="20"/>
  <c r="G2146" i="20"/>
  <c r="F2146" i="20"/>
  <c r="E2146" i="20"/>
  <c r="D2146" i="20"/>
  <c r="H2147" i="20"/>
  <c r="G2147" i="20"/>
  <c r="F2147" i="20"/>
  <c r="E2147" i="20"/>
  <c r="D2147" i="20"/>
  <c r="H2148" i="20"/>
  <c r="G2148" i="20"/>
  <c r="F2148" i="20"/>
  <c r="E2148" i="20"/>
  <c r="D2148" i="20"/>
  <c r="H2149" i="20"/>
  <c r="G2149" i="20"/>
  <c r="F2149" i="20"/>
  <c r="E2149" i="20"/>
  <c r="D2149" i="20"/>
  <c r="H2150" i="20"/>
  <c r="G2150" i="20"/>
  <c r="F2150" i="20"/>
  <c r="E2150" i="20"/>
  <c r="D2150" i="20"/>
  <c r="H2151" i="20"/>
  <c r="G2151" i="20"/>
  <c r="F2151" i="20"/>
  <c r="E2151" i="20"/>
  <c r="D2151" i="20"/>
  <c r="H2152" i="20"/>
  <c r="G2152" i="20"/>
  <c r="F2152" i="20"/>
  <c r="E2152" i="20"/>
  <c r="D2152" i="20"/>
  <c r="H2153" i="20"/>
  <c r="G2153" i="20"/>
  <c r="F2153" i="20"/>
  <c r="E2153" i="20"/>
  <c r="D2153" i="20"/>
  <c r="H2154" i="20"/>
  <c r="G2154" i="20"/>
  <c r="F2154" i="20"/>
  <c r="E2154" i="20"/>
  <c r="D2154" i="20"/>
  <c r="H2155" i="20"/>
  <c r="G2155" i="20"/>
  <c r="F2155" i="20"/>
  <c r="E2155" i="20"/>
  <c r="D2155" i="20"/>
  <c r="H2156" i="20"/>
  <c r="G2156" i="20"/>
  <c r="F2156" i="20"/>
  <c r="E2156" i="20"/>
  <c r="D2156" i="20"/>
  <c r="H2157" i="20"/>
  <c r="G2157" i="20"/>
  <c r="F2157" i="20"/>
  <c r="E2157" i="20"/>
  <c r="D2157" i="20"/>
  <c r="H2158" i="20"/>
  <c r="G2158" i="20"/>
  <c r="F2158" i="20"/>
  <c r="E2158" i="20"/>
  <c r="D2158" i="20"/>
  <c r="H2159" i="20"/>
  <c r="G2159" i="20"/>
  <c r="F2159" i="20"/>
  <c r="E2159" i="20"/>
  <c r="D2159" i="20"/>
  <c r="H2160" i="20"/>
  <c r="G2160" i="20"/>
  <c r="F2160" i="20"/>
  <c r="E2160" i="20"/>
  <c r="D2160" i="20"/>
  <c r="H2161" i="20"/>
  <c r="G2161" i="20"/>
  <c r="F2161" i="20"/>
  <c r="E2161" i="20"/>
  <c r="D2161" i="20"/>
  <c r="H2162" i="20"/>
  <c r="G2162" i="20"/>
  <c r="F2162" i="20"/>
  <c r="E2162" i="20"/>
  <c r="D2162" i="20"/>
  <c r="H2163" i="20"/>
  <c r="G2163" i="20"/>
  <c r="F2163" i="20"/>
  <c r="E2163" i="20"/>
  <c r="D2163" i="20"/>
  <c r="H2164" i="20"/>
  <c r="G2164" i="20"/>
  <c r="F2164" i="20"/>
  <c r="E2164" i="20"/>
  <c r="D2164" i="20"/>
  <c r="H2165" i="20"/>
  <c r="G2165" i="20"/>
  <c r="F2165" i="20"/>
  <c r="E2165" i="20"/>
  <c r="D2165" i="20"/>
  <c r="H2166" i="20"/>
  <c r="G2166" i="20"/>
  <c r="F2166" i="20"/>
  <c r="E2166" i="20"/>
  <c r="D2166" i="20"/>
  <c r="H2167" i="20"/>
  <c r="G2167" i="20"/>
  <c r="F2167" i="20"/>
  <c r="E2167" i="20"/>
  <c r="D2167" i="20"/>
  <c r="H2168" i="20"/>
  <c r="G2168" i="20"/>
  <c r="F2168" i="20"/>
  <c r="E2168" i="20"/>
  <c r="D2168" i="20"/>
  <c r="H2169" i="20"/>
  <c r="G2169" i="20"/>
  <c r="F2169" i="20"/>
  <c r="E2169" i="20"/>
  <c r="D2169" i="20"/>
  <c r="H2170" i="20"/>
  <c r="G2170" i="20"/>
  <c r="F2170" i="20"/>
  <c r="E2170" i="20"/>
  <c r="D2170" i="20"/>
  <c r="H2171" i="20"/>
  <c r="G2171" i="20"/>
  <c r="F2171" i="20"/>
  <c r="E2171" i="20"/>
  <c r="D2171" i="20"/>
  <c r="H2172" i="20"/>
  <c r="G2172" i="20"/>
  <c r="F2172" i="20"/>
  <c r="E2172" i="20"/>
  <c r="D2172" i="20"/>
  <c r="H2173" i="20"/>
  <c r="G2173" i="20"/>
  <c r="F2173" i="20"/>
  <c r="E2173" i="20"/>
  <c r="D2173" i="20"/>
  <c r="H2174" i="20"/>
  <c r="G2174" i="20"/>
  <c r="F2174" i="20"/>
  <c r="E2174" i="20"/>
  <c r="D2174" i="20"/>
  <c r="H2175" i="20"/>
  <c r="G2175" i="20"/>
  <c r="F2175" i="20"/>
  <c r="E2175" i="20"/>
  <c r="D2175" i="20"/>
  <c r="H2176" i="20"/>
  <c r="G2176" i="20"/>
  <c r="F2176" i="20"/>
  <c r="E2176" i="20"/>
  <c r="D2176" i="20"/>
  <c r="H2177" i="20"/>
  <c r="G2177" i="20"/>
  <c r="F2177" i="20"/>
  <c r="E2177" i="20"/>
  <c r="D2177" i="20"/>
  <c r="H2178" i="20"/>
  <c r="G2178" i="20"/>
  <c r="F2178" i="20"/>
  <c r="E2178" i="20"/>
  <c r="D2178" i="20"/>
  <c r="H2179" i="20"/>
  <c r="G2179" i="20"/>
  <c r="F2179" i="20"/>
  <c r="E2179" i="20"/>
  <c r="D2179" i="20"/>
  <c r="H2180" i="20"/>
  <c r="G2180" i="20"/>
  <c r="F2180" i="20"/>
  <c r="E2180" i="20"/>
  <c r="D2180" i="20"/>
  <c r="H2181" i="20"/>
  <c r="G2181" i="20"/>
  <c r="F2181" i="20"/>
  <c r="E2181" i="20"/>
  <c r="D2181" i="20"/>
  <c r="H2182" i="20"/>
  <c r="G2182" i="20"/>
  <c r="F2182" i="20"/>
  <c r="E2182" i="20"/>
  <c r="D2182" i="20"/>
  <c r="H2183" i="20"/>
  <c r="G2183" i="20"/>
  <c r="F2183" i="20"/>
  <c r="E2183" i="20"/>
  <c r="D2183" i="20"/>
  <c r="H2184" i="20"/>
  <c r="G2184" i="20"/>
  <c r="F2184" i="20"/>
  <c r="E2184" i="20"/>
  <c r="D2184" i="20"/>
  <c r="H2185" i="20"/>
  <c r="G2185" i="20"/>
  <c r="F2185" i="20"/>
  <c r="E2185" i="20"/>
  <c r="D2185" i="20"/>
  <c r="H2186" i="20"/>
  <c r="G2186" i="20"/>
  <c r="F2186" i="20"/>
  <c r="E2186" i="20"/>
  <c r="D2186" i="20"/>
  <c r="H2187" i="20"/>
  <c r="G2187" i="20"/>
  <c r="F2187" i="20"/>
  <c r="E2187" i="20"/>
  <c r="D2187" i="20"/>
  <c r="H2188" i="20"/>
  <c r="G2188" i="20"/>
  <c r="F2188" i="20"/>
  <c r="E2188" i="20"/>
  <c r="D2188" i="20"/>
  <c r="H2189" i="20"/>
  <c r="G2189" i="20"/>
  <c r="F2189" i="20"/>
  <c r="E2189" i="20"/>
  <c r="D2189" i="20"/>
  <c r="H2190" i="20"/>
  <c r="G2190" i="20"/>
  <c r="F2190" i="20"/>
  <c r="E2190" i="20"/>
  <c r="D2190" i="20"/>
  <c r="H2191" i="20"/>
  <c r="G2191" i="20"/>
  <c r="F2191" i="20"/>
  <c r="E2191" i="20"/>
  <c r="D2191" i="20"/>
  <c r="H2192" i="20"/>
  <c r="G2192" i="20"/>
  <c r="F2192" i="20"/>
  <c r="E2192" i="20"/>
  <c r="D2192" i="20"/>
  <c r="H2193" i="20"/>
  <c r="G2193" i="20"/>
  <c r="F2193" i="20"/>
  <c r="E2193" i="20"/>
  <c r="D2193" i="20"/>
  <c r="H2194" i="20"/>
  <c r="G2194" i="20"/>
  <c r="F2194" i="20"/>
  <c r="E2194" i="20"/>
  <c r="D2194" i="20"/>
  <c r="H2195" i="20"/>
  <c r="G2195" i="20"/>
  <c r="F2195" i="20"/>
  <c r="E2195" i="20"/>
  <c r="D2195" i="20"/>
  <c r="H2196" i="20"/>
  <c r="G2196" i="20"/>
  <c r="F2196" i="20"/>
  <c r="E2196" i="20"/>
  <c r="D2196" i="20"/>
  <c r="H2197" i="20"/>
  <c r="G2197" i="20"/>
  <c r="F2197" i="20"/>
  <c r="E2197" i="20"/>
  <c r="D2197" i="20"/>
  <c r="H2198" i="20"/>
  <c r="G2198" i="20"/>
  <c r="F2198" i="20"/>
  <c r="E2198" i="20"/>
  <c r="D2198" i="20"/>
  <c r="H2199" i="20"/>
  <c r="G2199" i="20"/>
  <c r="F2199" i="20"/>
  <c r="E2199" i="20"/>
  <c r="D2199" i="20"/>
  <c r="H2200" i="20"/>
  <c r="G2200" i="20"/>
  <c r="F2200" i="20"/>
  <c r="E2200" i="20"/>
  <c r="D2200" i="20"/>
  <c r="H2201" i="20"/>
  <c r="G2201" i="20"/>
  <c r="F2201" i="20"/>
  <c r="E2201" i="20"/>
  <c r="D2201" i="20"/>
  <c r="H2202" i="20"/>
  <c r="G2202" i="20"/>
  <c r="F2202" i="20"/>
  <c r="E2202" i="20"/>
  <c r="D2202" i="20"/>
  <c r="H2203" i="20"/>
  <c r="G2203" i="20"/>
  <c r="F2203" i="20"/>
  <c r="E2203" i="20"/>
  <c r="D2203" i="20"/>
  <c r="H2204" i="20"/>
  <c r="G2204" i="20"/>
  <c r="F2204" i="20"/>
  <c r="E2204" i="20"/>
  <c r="D2204" i="20"/>
  <c r="H2205" i="20"/>
  <c r="G2205" i="20"/>
  <c r="F2205" i="20"/>
  <c r="E2205" i="20"/>
  <c r="D2205" i="20"/>
  <c r="H2206" i="20"/>
  <c r="G2206" i="20"/>
  <c r="F2206" i="20"/>
  <c r="E2206" i="20"/>
  <c r="D2206" i="20"/>
  <c r="H2207" i="20"/>
  <c r="G2207" i="20"/>
  <c r="F2207" i="20"/>
  <c r="E2207" i="20"/>
  <c r="D2207" i="20"/>
  <c r="H2208" i="20"/>
  <c r="G2208" i="20"/>
  <c r="F2208" i="20"/>
  <c r="E2208" i="20"/>
  <c r="D2208" i="20"/>
  <c r="H2209" i="20"/>
  <c r="G2209" i="20"/>
  <c r="F2209" i="20"/>
  <c r="E2209" i="20"/>
  <c r="D2209" i="20"/>
  <c r="H2210" i="20"/>
  <c r="G2210" i="20"/>
  <c r="F2210" i="20"/>
  <c r="E2210" i="20"/>
  <c r="D2210" i="20"/>
  <c r="H2211" i="20"/>
  <c r="G2211" i="20"/>
  <c r="F2211" i="20"/>
  <c r="E2211" i="20"/>
  <c r="D2211" i="20"/>
  <c r="H2212" i="20"/>
  <c r="G2212" i="20"/>
  <c r="F2212" i="20"/>
  <c r="E2212" i="20"/>
  <c r="D2212" i="20"/>
  <c r="H2213" i="20"/>
  <c r="G2213" i="20"/>
  <c r="F2213" i="20"/>
  <c r="E2213" i="20"/>
  <c r="D2213" i="20"/>
  <c r="H2214" i="20"/>
  <c r="G2214" i="20"/>
  <c r="F2214" i="20"/>
  <c r="E2214" i="20"/>
  <c r="D2214" i="20"/>
  <c r="H2215" i="20"/>
  <c r="G2215" i="20"/>
  <c r="F2215" i="20"/>
  <c r="E2215" i="20"/>
  <c r="D2215" i="20"/>
  <c r="H2216" i="20"/>
  <c r="G2216" i="20"/>
  <c r="F2216" i="20"/>
  <c r="E2216" i="20"/>
  <c r="D2216" i="20"/>
  <c r="H2217" i="20"/>
  <c r="G2217" i="20"/>
  <c r="F2217" i="20"/>
  <c r="E2217" i="20"/>
  <c r="D2217" i="20"/>
  <c r="H2218" i="20"/>
  <c r="G2218" i="20"/>
  <c r="F2218" i="20"/>
  <c r="E2218" i="20"/>
  <c r="D2218" i="20"/>
  <c r="H2219" i="20"/>
  <c r="G2219" i="20"/>
  <c r="F2219" i="20"/>
  <c r="E2219" i="20"/>
  <c r="D2219" i="20"/>
  <c r="H2220" i="20"/>
  <c r="G2220" i="20"/>
  <c r="F2220" i="20"/>
  <c r="E2220" i="20"/>
  <c r="D2220" i="20"/>
  <c r="H2221" i="20"/>
  <c r="G2221" i="20"/>
  <c r="F2221" i="20"/>
  <c r="E2221" i="20"/>
  <c r="D2221" i="20"/>
  <c r="H2222" i="20"/>
  <c r="G2222" i="20"/>
  <c r="F2222" i="20"/>
  <c r="E2222" i="20"/>
  <c r="D2222" i="20"/>
  <c r="H2223" i="20"/>
  <c r="G2223" i="20"/>
  <c r="F2223" i="20"/>
  <c r="E2223" i="20"/>
  <c r="D2223" i="20"/>
  <c r="H2224" i="20"/>
  <c r="G2224" i="20"/>
  <c r="F2224" i="20"/>
  <c r="E2224" i="20"/>
  <c r="D2224" i="20"/>
  <c r="H2225" i="20"/>
  <c r="G2225" i="20"/>
  <c r="F2225" i="20"/>
  <c r="E2225" i="20"/>
  <c r="D2225" i="20"/>
  <c r="H2226" i="20"/>
  <c r="G2226" i="20"/>
  <c r="F2226" i="20"/>
  <c r="E2226" i="20"/>
  <c r="D2226" i="20"/>
  <c r="H2227" i="20"/>
  <c r="G2227" i="20"/>
  <c r="F2227" i="20"/>
  <c r="E2227" i="20"/>
  <c r="D2227" i="20"/>
  <c r="H2228" i="20"/>
  <c r="G2228" i="20"/>
  <c r="F2228" i="20"/>
  <c r="E2228" i="20"/>
  <c r="D2228" i="20"/>
  <c r="H2229" i="20"/>
  <c r="G2229" i="20"/>
  <c r="F2229" i="20"/>
  <c r="E2229" i="20"/>
  <c r="D2229" i="20"/>
  <c r="H2230" i="20"/>
  <c r="G2230" i="20"/>
  <c r="F2230" i="20"/>
  <c r="E2230" i="20"/>
  <c r="D2230" i="20"/>
  <c r="H2231" i="20"/>
  <c r="G2231" i="20"/>
  <c r="F2231" i="20"/>
  <c r="E2231" i="20"/>
  <c r="D2231" i="20"/>
  <c r="H2232" i="20"/>
  <c r="G2232" i="20"/>
  <c r="F2232" i="20"/>
  <c r="E2232" i="20"/>
  <c r="D2232" i="20"/>
  <c r="H2233" i="20"/>
  <c r="G2233" i="20"/>
  <c r="F2233" i="20"/>
  <c r="E2233" i="20"/>
  <c r="D2233" i="20"/>
  <c r="H2234" i="20"/>
  <c r="G2234" i="20"/>
  <c r="F2234" i="20"/>
  <c r="E2234" i="20"/>
  <c r="D2234" i="20"/>
  <c r="H2235" i="20"/>
  <c r="G2235" i="20"/>
  <c r="F2235" i="20"/>
  <c r="E2235" i="20"/>
  <c r="D2235" i="20"/>
  <c r="H2236" i="20"/>
  <c r="G2236" i="20"/>
  <c r="F2236" i="20"/>
  <c r="E2236" i="20"/>
  <c r="D2236" i="20"/>
  <c r="H2237" i="20"/>
  <c r="G2237" i="20"/>
  <c r="F2237" i="20"/>
  <c r="E2237" i="20"/>
  <c r="D2237" i="20"/>
  <c r="H2238" i="20"/>
  <c r="G2238" i="20"/>
  <c r="F2238" i="20"/>
  <c r="E2238" i="20"/>
  <c r="D2238" i="20"/>
  <c r="H2239" i="20"/>
  <c r="G2239" i="20"/>
  <c r="F2239" i="20"/>
  <c r="E2239" i="20"/>
  <c r="D2239" i="20"/>
  <c r="H2240" i="20"/>
  <c r="G2240" i="20"/>
  <c r="F2240" i="20"/>
  <c r="E2240" i="20"/>
  <c r="D2240" i="20"/>
  <c r="H2241" i="20"/>
  <c r="G2241" i="20"/>
  <c r="F2241" i="20"/>
  <c r="E2241" i="20"/>
  <c r="D2241" i="20"/>
  <c r="H2242" i="20"/>
  <c r="G2242" i="20"/>
  <c r="F2242" i="20"/>
  <c r="E2242" i="20"/>
  <c r="D2242" i="20"/>
  <c r="H2243" i="20"/>
  <c r="G2243" i="20"/>
  <c r="F2243" i="20"/>
  <c r="E2243" i="20"/>
  <c r="D2243" i="20"/>
  <c r="H2244" i="20"/>
  <c r="G2244" i="20"/>
  <c r="F2244" i="20"/>
  <c r="E2244" i="20"/>
  <c r="D2244" i="20"/>
  <c r="H2245" i="20"/>
  <c r="G2245" i="20"/>
  <c r="F2245" i="20"/>
  <c r="E2245" i="20"/>
  <c r="D2245" i="20"/>
  <c r="H2246" i="20"/>
  <c r="G2246" i="20"/>
  <c r="F2246" i="20"/>
  <c r="E2246" i="20"/>
  <c r="D2246" i="20"/>
  <c r="H2247" i="20"/>
  <c r="G2247" i="20"/>
  <c r="F2247" i="20"/>
  <c r="E2247" i="20"/>
  <c r="D2247" i="20"/>
  <c r="H2248" i="20"/>
  <c r="G2248" i="20"/>
  <c r="F2248" i="20"/>
  <c r="E2248" i="20"/>
  <c r="D2248" i="20"/>
  <c r="H2249" i="20"/>
  <c r="G2249" i="20"/>
  <c r="F2249" i="20"/>
  <c r="E2249" i="20"/>
  <c r="D2249" i="20"/>
  <c r="H2250" i="20"/>
  <c r="G2250" i="20"/>
  <c r="F2250" i="20"/>
  <c r="E2250" i="20"/>
  <c r="D2250" i="20"/>
  <c r="H2251" i="20"/>
  <c r="G2251" i="20"/>
  <c r="F2251" i="20"/>
  <c r="E2251" i="20"/>
  <c r="D2251" i="20"/>
  <c r="H2252" i="20"/>
  <c r="G2252" i="20"/>
  <c r="F2252" i="20"/>
  <c r="E2252" i="20"/>
  <c r="D2252" i="20"/>
  <c r="H2253" i="20"/>
  <c r="G2253" i="20"/>
  <c r="F2253" i="20"/>
  <c r="E2253" i="20"/>
  <c r="D2253" i="20"/>
  <c r="H2254" i="20"/>
  <c r="G2254" i="20"/>
  <c r="F2254" i="20"/>
  <c r="E2254" i="20"/>
  <c r="D2254" i="20"/>
  <c r="H2255" i="20"/>
  <c r="G2255" i="20"/>
  <c r="F2255" i="20"/>
  <c r="E2255" i="20"/>
  <c r="D2255" i="20"/>
  <c r="H2256" i="20"/>
  <c r="G2256" i="20"/>
  <c r="F2256" i="20"/>
  <c r="E2256" i="20"/>
  <c r="D2256" i="20"/>
  <c r="H2257" i="20"/>
  <c r="G2257" i="20"/>
  <c r="F2257" i="20"/>
  <c r="E2257" i="20"/>
  <c r="D2257" i="20"/>
  <c r="H2258" i="20"/>
  <c r="G2258" i="20"/>
  <c r="F2258" i="20"/>
  <c r="E2258" i="20"/>
  <c r="D2258" i="20"/>
  <c r="H2259" i="20"/>
  <c r="G2259" i="20"/>
  <c r="F2259" i="20"/>
  <c r="E2259" i="20"/>
  <c r="D2259" i="20"/>
  <c r="H2260" i="20"/>
  <c r="G2260" i="20"/>
  <c r="F2260" i="20"/>
  <c r="E2260" i="20"/>
  <c r="D2260" i="20"/>
  <c r="H2261" i="20"/>
  <c r="G2261" i="20"/>
  <c r="F2261" i="20"/>
  <c r="E2261" i="20"/>
  <c r="D2261" i="20"/>
  <c r="H2262" i="20"/>
  <c r="G2262" i="20"/>
  <c r="F2262" i="20"/>
  <c r="E2262" i="20"/>
  <c r="D2262" i="20"/>
  <c r="H2263" i="20"/>
  <c r="G2263" i="20"/>
  <c r="F2263" i="20"/>
  <c r="E2263" i="20"/>
  <c r="D2263" i="20"/>
  <c r="H2264" i="20"/>
  <c r="G2264" i="20"/>
  <c r="F2264" i="20"/>
  <c r="E2264" i="20"/>
  <c r="D2264" i="20"/>
  <c r="H2265" i="20"/>
  <c r="G2265" i="20"/>
  <c r="F2265" i="20"/>
  <c r="E2265" i="20"/>
  <c r="D2265" i="20"/>
  <c r="H2266" i="20"/>
  <c r="G2266" i="20"/>
  <c r="F2266" i="20"/>
  <c r="E2266" i="20"/>
  <c r="D2266" i="20"/>
  <c r="H2267" i="20"/>
  <c r="G2267" i="20"/>
  <c r="F2267" i="20"/>
  <c r="E2267" i="20"/>
  <c r="D2267" i="20"/>
  <c r="H2268" i="20"/>
  <c r="G2268" i="20"/>
  <c r="F2268" i="20"/>
  <c r="E2268" i="20"/>
  <c r="D2268" i="20"/>
  <c r="H2269" i="20"/>
  <c r="G2269" i="20"/>
  <c r="F2269" i="20"/>
  <c r="E2269" i="20"/>
  <c r="D2269" i="20"/>
  <c r="H2270" i="20"/>
  <c r="G2270" i="20"/>
  <c r="F2270" i="20"/>
  <c r="E2270" i="20"/>
  <c r="D2270" i="20"/>
  <c r="H2271" i="20"/>
  <c r="G2271" i="20"/>
  <c r="F2271" i="20"/>
  <c r="E2271" i="20"/>
  <c r="D2271" i="20"/>
  <c r="H2272" i="20"/>
  <c r="G2272" i="20"/>
  <c r="F2272" i="20"/>
  <c r="E2272" i="20"/>
  <c r="D2272" i="20"/>
  <c r="H2273" i="20"/>
  <c r="G2273" i="20"/>
  <c r="F2273" i="20"/>
  <c r="E2273" i="20"/>
  <c r="D2273" i="20"/>
  <c r="H2274" i="20"/>
  <c r="G2274" i="20"/>
  <c r="F2274" i="20"/>
  <c r="E2274" i="20"/>
  <c r="D2274" i="20"/>
  <c r="H2275" i="20"/>
  <c r="G2275" i="20"/>
  <c r="F2275" i="20"/>
  <c r="E2275" i="20"/>
  <c r="D2275" i="20"/>
  <c r="H2276" i="20"/>
  <c r="G2276" i="20"/>
  <c r="F2276" i="20"/>
  <c r="E2276" i="20"/>
  <c r="D2276" i="20"/>
  <c r="H2277" i="20"/>
  <c r="G2277" i="20"/>
  <c r="F2277" i="20"/>
  <c r="E2277" i="20"/>
  <c r="D2277" i="20"/>
  <c r="H2278" i="20"/>
  <c r="G2278" i="20"/>
  <c r="F2278" i="20"/>
  <c r="E2278" i="20"/>
  <c r="D2278" i="20"/>
  <c r="H2279" i="20"/>
  <c r="G2279" i="20"/>
  <c r="F2279" i="20"/>
  <c r="E2279" i="20"/>
  <c r="D2279" i="20"/>
  <c r="H2280" i="20"/>
  <c r="G2280" i="20"/>
  <c r="F2280" i="20"/>
  <c r="E2280" i="20"/>
  <c r="D2280" i="20"/>
  <c r="H2281" i="20"/>
  <c r="G2281" i="20"/>
  <c r="F2281" i="20"/>
  <c r="E2281" i="20"/>
  <c r="D2281" i="20"/>
  <c r="H2282" i="20"/>
  <c r="G2282" i="20"/>
  <c r="F2282" i="20"/>
  <c r="E2282" i="20"/>
  <c r="D2282" i="20"/>
  <c r="H2283" i="20"/>
  <c r="G2283" i="20"/>
  <c r="F2283" i="20"/>
  <c r="E2283" i="20"/>
  <c r="D2283" i="20"/>
  <c r="H2284" i="20"/>
  <c r="G2284" i="20"/>
  <c r="F2284" i="20"/>
  <c r="E2284" i="20"/>
  <c r="D2284" i="20"/>
  <c r="H2285" i="20"/>
  <c r="G2285" i="20"/>
  <c r="F2285" i="20"/>
  <c r="E2285" i="20"/>
  <c r="D2285" i="20"/>
  <c r="H2286" i="20"/>
  <c r="G2286" i="20"/>
  <c r="F2286" i="20"/>
  <c r="E2286" i="20"/>
  <c r="D2286" i="20"/>
  <c r="H2287" i="20"/>
  <c r="G2287" i="20"/>
  <c r="F2287" i="20"/>
  <c r="E2287" i="20"/>
  <c r="D2287" i="20"/>
  <c r="H2288" i="20"/>
  <c r="G2288" i="20"/>
  <c r="F2288" i="20"/>
  <c r="E2288" i="20"/>
  <c r="D2288" i="20"/>
  <c r="H2289" i="20"/>
  <c r="G2289" i="20"/>
  <c r="F2289" i="20"/>
  <c r="E2289" i="20"/>
  <c r="D2289" i="20"/>
  <c r="H2290" i="20"/>
  <c r="G2290" i="20"/>
  <c r="F2290" i="20"/>
  <c r="E2290" i="20"/>
  <c r="D2290" i="20"/>
  <c r="H2291" i="20"/>
  <c r="G2291" i="20"/>
  <c r="F2291" i="20"/>
  <c r="E2291" i="20"/>
  <c r="D2291" i="20"/>
  <c r="H2292" i="20"/>
  <c r="G2292" i="20"/>
  <c r="F2292" i="20"/>
  <c r="E2292" i="20"/>
  <c r="D2292" i="20"/>
  <c r="H2293" i="20"/>
  <c r="G2293" i="20"/>
  <c r="F2293" i="20"/>
  <c r="E2293" i="20"/>
  <c r="D2293" i="20"/>
  <c r="H2294" i="20"/>
  <c r="G2294" i="20"/>
  <c r="F2294" i="20"/>
  <c r="E2294" i="20"/>
  <c r="D2294" i="20"/>
  <c r="H2295" i="20"/>
  <c r="G2295" i="20"/>
  <c r="F2295" i="20"/>
  <c r="E2295" i="20"/>
  <c r="D2295" i="20"/>
  <c r="H2296" i="20"/>
  <c r="G2296" i="20"/>
  <c r="F2296" i="20"/>
  <c r="E2296" i="20"/>
  <c r="D2296" i="20"/>
  <c r="H2297" i="20"/>
  <c r="G2297" i="20"/>
  <c r="F2297" i="20"/>
  <c r="E2297" i="20"/>
  <c r="D2297" i="20"/>
  <c r="H2298" i="20"/>
  <c r="G2298" i="20"/>
  <c r="F2298" i="20"/>
  <c r="E2298" i="20"/>
  <c r="D2298" i="20"/>
  <c r="H2299" i="20"/>
  <c r="G2299" i="20"/>
  <c r="F2299" i="20"/>
  <c r="E2299" i="20"/>
  <c r="D2299" i="20"/>
  <c r="H2300" i="20"/>
  <c r="G2300" i="20"/>
  <c r="F2300" i="20"/>
  <c r="E2300" i="20"/>
  <c r="D2300" i="20"/>
  <c r="H2301" i="20"/>
  <c r="G2301" i="20"/>
  <c r="F2301" i="20"/>
  <c r="E2301" i="20"/>
  <c r="D2301" i="20"/>
  <c r="H2302" i="20"/>
  <c r="G2302" i="20"/>
  <c r="F2302" i="20"/>
  <c r="E2302" i="20"/>
  <c r="D2302" i="20"/>
  <c r="H2303" i="20"/>
  <c r="G2303" i="20"/>
  <c r="F2303" i="20"/>
  <c r="E2303" i="20"/>
  <c r="D2303" i="20"/>
  <c r="H2304" i="20"/>
  <c r="G2304" i="20"/>
  <c r="F2304" i="20"/>
  <c r="E2304" i="20"/>
  <c r="D2304" i="20"/>
  <c r="H2305" i="20"/>
  <c r="G2305" i="20"/>
  <c r="F2305" i="20"/>
  <c r="E2305" i="20"/>
  <c r="D2305" i="20"/>
  <c r="H2306" i="20"/>
  <c r="G2306" i="20"/>
  <c r="F2306" i="20"/>
  <c r="E2306" i="20"/>
  <c r="D2306" i="20"/>
  <c r="H2307" i="20"/>
  <c r="G2307" i="20"/>
  <c r="F2307" i="20"/>
  <c r="E2307" i="20"/>
  <c r="D2307" i="20"/>
  <c r="H2308" i="20"/>
  <c r="G2308" i="20"/>
  <c r="F2308" i="20"/>
  <c r="E2308" i="20"/>
  <c r="D2308" i="20"/>
  <c r="H2309" i="20"/>
  <c r="G2309" i="20"/>
  <c r="F2309" i="20"/>
  <c r="E2309" i="20"/>
  <c r="D2309" i="20"/>
  <c r="H2310" i="20"/>
  <c r="G2310" i="20"/>
  <c r="F2310" i="20"/>
  <c r="E2310" i="20"/>
  <c r="D2310" i="20"/>
  <c r="H2311" i="20"/>
  <c r="G2311" i="20"/>
  <c r="F2311" i="20"/>
  <c r="E2311" i="20"/>
  <c r="D2311" i="20"/>
  <c r="H2312" i="20"/>
  <c r="G2312" i="20"/>
  <c r="F2312" i="20"/>
  <c r="E2312" i="20"/>
  <c r="D2312" i="20"/>
  <c r="H2313" i="20"/>
  <c r="G2313" i="20"/>
  <c r="F2313" i="20"/>
  <c r="E2313" i="20"/>
  <c r="D2313" i="20"/>
  <c r="H2314" i="20"/>
  <c r="G2314" i="20"/>
  <c r="F2314" i="20"/>
  <c r="E2314" i="20"/>
  <c r="D2314" i="20"/>
  <c r="H2315" i="20"/>
  <c r="G2315" i="20"/>
  <c r="F2315" i="20"/>
  <c r="E2315" i="20"/>
  <c r="D2315" i="20"/>
  <c r="H2316" i="20"/>
  <c r="G2316" i="20"/>
  <c r="F2316" i="20"/>
  <c r="E2316" i="20"/>
  <c r="D2316" i="20"/>
  <c r="H2317" i="20"/>
  <c r="G2317" i="20"/>
  <c r="F2317" i="20"/>
  <c r="E2317" i="20"/>
  <c r="D2317" i="20"/>
  <c r="H2318" i="20"/>
  <c r="G2318" i="20"/>
  <c r="F2318" i="20"/>
  <c r="E2318" i="20"/>
  <c r="D2318" i="20"/>
  <c r="H2319" i="20"/>
  <c r="G2319" i="20"/>
  <c r="F2319" i="20"/>
  <c r="E2319" i="20"/>
  <c r="D2319" i="20"/>
  <c r="H2320" i="20"/>
  <c r="G2320" i="20"/>
  <c r="F2320" i="20"/>
  <c r="E2320" i="20"/>
  <c r="D2320" i="20"/>
  <c r="H2321" i="20"/>
  <c r="G2321" i="20"/>
  <c r="F2321" i="20"/>
  <c r="E2321" i="20"/>
  <c r="D2321" i="20"/>
  <c r="H2322" i="20"/>
  <c r="G2322" i="20"/>
  <c r="F2322" i="20"/>
  <c r="E2322" i="20"/>
  <c r="D2322" i="20"/>
  <c r="H2323" i="20"/>
  <c r="G2323" i="20"/>
  <c r="F2323" i="20"/>
  <c r="E2323" i="20"/>
  <c r="D2323" i="20"/>
  <c r="H2324" i="20"/>
  <c r="G2324" i="20"/>
  <c r="F2324" i="20"/>
  <c r="E2324" i="20"/>
  <c r="D2324" i="20"/>
  <c r="H2325" i="20"/>
  <c r="G2325" i="20"/>
  <c r="F2325" i="20"/>
  <c r="E2325" i="20"/>
  <c r="D2325" i="20"/>
  <c r="H2326" i="20"/>
  <c r="G2326" i="20"/>
  <c r="F2326" i="20"/>
  <c r="E2326" i="20"/>
  <c r="D2326" i="20"/>
  <c r="H2327" i="20"/>
  <c r="G2327" i="20"/>
  <c r="F2327" i="20"/>
  <c r="E2327" i="20"/>
  <c r="D2327" i="20"/>
  <c r="H2328" i="20"/>
  <c r="G2328" i="20"/>
  <c r="F2328" i="20"/>
  <c r="E2328" i="20"/>
  <c r="D2328" i="20"/>
  <c r="H2329" i="20"/>
  <c r="G2329" i="20"/>
  <c r="F2329" i="20"/>
  <c r="E2329" i="20"/>
  <c r="D2329" i="20"/>
  <c r="H2330" i="20"/>
  <c r="G2330" i="20"/>
  <c r="F2330" i="20"/>
  <c r="E2330" i="20"/>
  <c r="D2330" i="20"/>
  <c r="H2331" i="20"/>
  <c r="G2331" i="20"/>
  <c r="F2331" i="20"/>
  <c r="E2331" i="20"/>
  <c r="D2331" i="20"/>
  <c r="H2332" i="20"/>
  <c r="G2332" i="20"/>
  <c r="F2332" i="20"/>
  <c r="E2332" i="20"/>
  <c r="D2332" i="20"/>
  <c r="H2333" i="20"/>
  <c r="G2333" i="20"/>
  <c r="F2333" i="20"/>
  <c r="E2333" i="20"/>
  <c r="D2333" i="20"/>
  <c r="H2334" i="20"/>
  <c r="G2334" i="20"/>
  <c r="F2334" i="20"/>
  <c r="E2334" i="20"/>
  <c r="D2334" i="20"/>
  <c r="H2335" i="20"/>
  <c r="G2335" i="20"/>
  <c r="F2335" i="20"/>
  <c r="E2335" i="20"/>
  <c r="D2335" i="20"/>
  <c r="H2336" i="20"/>
  <c r="G2336" i="20"/>
  <c r="F2336" i="20"/>
  <c r="E2336" i="20"/>
  <c r="D2336" i="20"/>
  <c r="H2337" i="20"/>
  <c r="G2337" i="20"/>
  <c r="F2337" i="20"/>
  <c r="E2337" i="20"/>
  <c r="D2337" i="20"/>
  <c r="H2338" i="20"/>
  <c r="G2338" i="20"/>
  <c r="F2338" i="20"/>
  <c r="E2338" i="20"/>
  <c r="D2338" i="20"/>
  <c r="H2339" i="20"/>
  <c r="G2339" i="20"/>
  <c r="F2339" i="20"/>
  <c r="E2339" i="20"/>
  <c r="D2339" i="20"/>
  <c r="H2340" i="20"/>
  <c r="G2340" i="20"/>
  <c r="F2340" i="20"/>
  <c r="E2340" i="20"/>
  <c r="D2340" i="20"/>
  <c r="H2341" i="20"/>
  <c r="G2341" i="20"/>
  <c r="F2341" i="20"/>
  <c r="E2341" i="20"/>
  <c r="D2341" i="20"/>
  <c r="H2342" i="20"/>
  <c r="G2342" i="20"/>
  <c r="F2342" i="20"/>
  <c r="E2342" i="20"/>
  <c r="D2342" i="20"/>
  <c r="H2343" i="20"/>
  <c r="G2343" i="20"/>
  <c r="F2343" i="20"/>
  <c r="E2343" i="20"/>
  <c r="D2343" i="20"/>
  <c r="H2344" i="20"/>
  <c r="G2344" i="20"/>
  <c r="F2344" i="20"/>
  <c r="E2344" i="20"/>
  <c r="D2344" i="20"/>
  <c r="H2345" i="20"/>
  <c r="G2345" i="20"/>
  <c r="F2345" i="20"/>
  <c r="E2345" i="20"/>
  <c r="D2345" i="20"/>
  <c r="H2346" i="20"/>
  <c r="G2346" i="20"/>
  <c r="F2346" i="20"/>
  <c r="E2346" i="20"/>
  <c r="D2346" i="20"/>
  <c r="H2347" i="20"/>
  <c r="G2347" i="20"/>
  <c r="F2347" i="20"/>
  <c r="E2347" i="20"/>
  <c r="D2347" i="20"/>
  <c r="H2348" i="20"/>
  <c r="G2348" i="20"/>
  <c r="F2348" i="20"/>
  <c r="E2348" i="20"/>
  <c r="D2348" i="20"/>
  <c r="H2349" i="20"/>
  <c r="G2349" i="20"/>
  <c r="F2349" i="20"/>
  <c r="E2349" i="20"/>
  <c r="D2349" i="20"/>
  <c r="H2350" i="20"/>
  <c r="G2350" i="20"/>
  <c r="F2350" i="20"/>
  <c r="E2350" i="20"/>
  <c r="D2350" i="20"/>
  <c r="H2351" i="20"/>
  <c r="G2351" i="20"/>
  <c r="F2351" i="20"/>
  <c r="E2351" i="20"/>
  <c r="D2351" i="20"/>
  <c r="H2352" i="20"/>
  <c r="G2352" i="20"/>
  <c r="F2352" i="20"/>
  <c r="E2352" i="20"/>
  <c r="D2352" i="20"/>
  <c r="H2353" i="20"/>
  <c r="G2353" i="20"/>
  <c r="F2353" i="20"/>
  <c r="E2353" i="20"/>
  <c r="D2353" i="20"/>
  <c r="H2354" i="20"/>
  <c r="G2354" i="20"/>
  <c r="F2354" i="20"/>
  <c r="E2354" i="20"/>
  <c r="D2354" i="20"/>
  <c r="H2355" i="20"/>
  <c r="G2355" i="20"/>
  <c r="F2355" i="20"/>
  <c r="E2355" i="20"/>
  <c r="D2355" i="20"/>
  <c r="H2356" i="20"/>
  <c r="G2356" i="20"/>
  <c r="F2356" i="20"/>
  <c r="E2356" i="20"/>
  <c r="D2356" i="20"/>
  <c r="H2357" i="20"/>
  <c r="G2357" i="20"/>
  <c r="F2357" i="20"/>
  <c r="E2357" i="20"/>
  <c r="D2357" i="20"/>
  <c r="H2358" i="20"/>
  <c r="G2358" i="20"/>
  <c r="F2358" i="20"/>
  <c r="E2358" i="20"/>
  <c r="D2358" i="20"/>
  <c r="H2359" i="20"/>
  <c r="G2359" i="20"/>
  <c r="F2359" i="20"/>
  <c r="E2359" i="20"/>
  <c r="D2359" i="20"/>
  <c r="H2360" i="20"/>
  <c r="G2360" i="20"/>
  <c r="F2360" i="20"/>
  <c r="E2360" i="20"/>
  <c r="D2360" i="20"/>
  <c r="H2361" i="20"/>
  <c r="G2361" i="20"/>
  <c r="F2361" i="20"/>
  <c r="E2361" i="20"/>
  <c r="D2361" i="20"/>
  <c r="H2362" i="20"/>
  <c r="G2362" i="20"/>
  <c r="F2362" i="20"/>
  <c r="E2362" i="20"/>
  <c r="D2362" i="20"/>
  <c r="H2363" i="20"/>
  <c r="G2363" i="20"/>
  <c r="F2363" i="20"/>
  <c r="E2363" i="20"/>
  <c r="D2363" i="20"/>
  <c r="H2364" i="20"/>
  <c r="G2364" i="20"/>
  <c r="F2364" i="20"/>
  <c r="E2364" i="20"/>
  <c r="D2364" i="20"/>
  <c r="H2365" i="20"/>
  <c r="G2365" i="20"/>
  <c r="F2365" i="20"/>
  <c r="E2365" i="20"/>
  <c r="D2365" i="20"/>
  <c r="H2366" i="20"/>
  <c r="G2366" i="20"/>
  <c r="F2366" i="20"/>
  <c r="E2366" i="20"/>
  <c r="D2366" i="20"/>
  <c r="H2367" i="20"/>
  <c r="G2367" i="20"/>
  <c r="F2367" i="20"/>
  <c r="E2367" i="20"/>
  <c r="D2367" i="20"/>
  <c r="H2368" i="20"/>
  <c r="G2368" i="20"/>
  <c r="F2368" i="20"/>
  <c r="E2368" i="20"/>
  <c r="D2368" i="20"/>
  <c r="H2369" i="20"/>
  <c r="G2369" i="20"/>
  <c r="F2369" i="20"/>
  <c r="E2369" i="20"/>
  <c r="D2369" i="20"/>
  <c r="H2370" i="20"/>
  <c r="G2370" i="20"/>
  <c r="F2370" i="20"/>
  <c r="E2370" i="20"/>
  <c r="D2370" i="20"/>
  <c r="H2371" i="20"/>
  <c r="G2371" i="20"/>
  <c r="F2371" i="20"/>
  <c r="E2371" i="20"/>
  <c r="D2371" i="20"/>
  <c r="H2372" i="20"/>
  <c r="G2372" i="20"/>
  <c r="F2372" i="20"/>
  <c r="E2372" i="20"/>
  <c r="D2372" i="20"/>
  <c r="H2373" i="20"/>
  <c r="G2373" i="20"/>
  <c r="F2373" i="20"/>
  <c r="E2373" i="20"/>
  <c r="D2373" i="20"/>
  <c r="H2374" i="20"/>
  <c r="G2374" i="20"/>
  <c r="F2374" i="20"/>
  <c r="E2374" i="20"/>
  <c r="D2374" i="20"/>
  <c r="H2375" i="20"/>
  <c r="G2375" i="20"/>
  <c r="F2375" i="20"/>
  <c r="E2375" i="20"/>
  <c r="D2375" i="20"/>
  <c r="H2376" i="20"/>
  <c r="G2376" i="20"/>
  <c r="F2376" i="20"/>
  <c r="E2376" i="20"/>
  <c r="D2376" i="20"/>
  <c r="H2377" i="20"/>
  <c r="G2377" i="20"/>
  <c r="F2377" i="20"/>
  <c r="E2377" i="20"/>
  <c r="D2377" i="20"/>
  <c r="H2378" i="20"/>
  <c r="G2378" i="20"/>
  <c r="F2378" i="20"/>
  <c r="E2378" i="20"/>
  <c r="D2378" i="20"/>
  <c r="H2379" i="20"/>
  <c r="G2379" i="20"/>
  <c r="F2379" i="20"/>
  <c r="E2379" i="20"/>
  <c r="D2379" i="20"/>
  <c r="H2380" i="20"/>
  <c r="G2380" i="20"/>
  <c r="F2380" i="20"/>
  <c r="E2380" i="20"/>
  <c r="D2380" i="20"/>
  <c r="H2381" i="20"/>
  <c r="G2381" i="20"/>
  <c r="F2381" i="20"/>
  <c r="E2381" i="20"/>
  <c r="D2381" i="20"/>
  <c r="H2382" i="20"/>
  <c r="G2382" i="20"/>
  <c r="F2382" i="20"/>
  <c r="E2382" i="20"/>
  <c r="D2382" i="20"/>
  <c r="H2383" i="20"/>
  <c r="G2383" i="20"/>
  <c r="F2383" i="20"/>
  <c r="E2383" i="20"/>
  <c r="D2383" i="20"/>
  <c r="H2384" i="20"/>
  <c r="G2384" i="20"/>
  <c r="F2384" i="20"/>
  <c r="E2384" i="20"/>
  <c r="D2384" i="20"/>
  <c r="H2385" i="20"/>
  <c r="G2385" i="20"/>
  <c r="F2385" i="20"/>
  <c r="E2385" i="20"/>
  <c r="D2385" i="20"/>
  <c r="H2386" i="20"/>
  <c r="G2386" i="20"/>
  <c r="F2386" i="20"/>
  <c r="E2386" i="20"/>
  <c r="D2386" i="20"/>
  <c r="H2387" i="20"/>
  <c r="G2387" i="20"/>
  <c r="F2387" i="20"/>
  <c r="E2387" i="20"/>
  <c r="D2387" i="20"/>
  <c r="H2388" i="20"/>
  <c r="G2388" i="20"/>
  <c r="F2388" i="20"/>
  <c r="E2388" i="20"/>
  <c r="D2388" i="20"/>
  <c r="H2389" i="20"/>
  <c r="G2389" i="20"/>
  <c r="F2389" i="20"/>
  <c r="E2389" i="20"/>
  <c r="D2389" i="20"/>
  <c r="H2390" i="20"/>
  <c r="G2390" i="20"/>
  <c r="F2390" i="20"/>
  <c r="E2390" i="20"/>
  <c r="D2390" i="20"/>
  <c r="H2391" i="20"/>
  <c r="G2391" i="20"/>
  <c r="F2391" i="20"/>
  <c r="E2391" i="20"/>
  <c r="D2391" i="20"/>
  <c r="H2392" i="20"/>
  <c r="G2392" i="20"/>
  <c r="F2392" i="20"/>
  <c r="E2392" i="20"/>
  <c r="D2392" i="20"/>
  <c r="H2393" i="20"/>
  <c r="G2393" i="20"/>
  <c r="F2393" i="20"/>
  <c r="E2393" i="20"/>
  <c r="D2393" i="20"/>
  <c r="H2394" i="20"/>
  <c r="G2394" i="20"/>
  <c r="F2394" i="20"/>
  <c r="E2394" i="20"/>
  <c r="D2394" i="20"/>
  <c r="H2395" i="20"/>
  <c r="G2395" i="20"/>
  <c r="F2395" i="20"/>
  <c r="E2395" i="20"/>
  <c r="D2395" i="20"/>
  <c r="H2396" i="20"/>
  <c r="G2396" i="20"/>
  <c r="F2396" i="20"/>
  <c r="E2396" i="20"/>
  <c r="D2396" i="20"/>
  <c r="H2397" i="20"/>
  <c r="G2397" i="20"/>
  <c r="F2397" i="20"/>
  <c r="E2397" i="20"/>
  <c r="D2397" i="20"/>
  <c r="H2398" i="20"/>
  <c r="G2398" i="20"/>
  <c r="F2398" i="20"/>
  <c r="E2398" i="20"/>
  <c r="D2398" i="20"/>
  <c r="H2399" i="20"/>
  <c r="G2399" i="20"/>
  <c r="F2399" i="20"/>
  <c r="E2399" i="20"/>
  <c r="D2399" i="20"/>
  <c r="H2400" i="20"/>
  <c r="G2400" i="20"/>
  <c r="F2400" i="20"/>
  <c r="E2400" i="20"/>
  <c r="D2400" i="20"/>
  <c r="H2401" i="20"/>
  <c r="G2401" i="20"/>
  <c r="F2401" i="20"/>
  <c r="E2401" i="20"/>
  <c r="D2401" i="20"/>
  <c r="H2402" i="20"/>
  <c r="G2402" i="20"/>
  <c r="F2402" i="20"/>
  <c r="E2402" i="20"/>
  <c r="D2402" i="20"/>
  <c r="H2403" i="20"/>
  <c r="G2403" i="20"/>
  <c r="F2403" i="20"/>
  <c r="E2403" i="20"/>
  <c r="D2403" i="20"/>
  <c r="H2404" i="20"/>
  <c r="G2404" i="20"/>
  <c r="F2404" i="20"/>
  <c r="E2404" i="20"/>
  <c r="D2404" i="20"/>
  <c r="H2405" i="20"/>
  <c r="G2405" i="20"/>
  <c r="F2405" i="20"/>
  <c r="E2405" i="20"/>
  <c r="D2405" i="20"/>
  <c r="H2406" i="20"/>
  <c r="G2406" i="20"/>
  <c r="F2406" i="20"/>
  <c r="E2406" i="20"/>
  <c r="D2406" i="20"/>
  <c r="H2407" i="20"/>
  <c r="G2407" i="20"/>
  <c r="F2407" i="20"/>
  <c r="E2407" i="20"/>
  <c r="D2407" i="20"/>
  <c r="H2408" i="20"/>
  <c r="G2408" i="20"/>
  <c r="F2408" i="20"/>
  <c r="E2408" i="20"/>
  <c r="D2408" i="20"/>
  <c r="H2409" i="20"/>
  <c r="G2409" i="20"/>
  <c r="F2409" i="20"/>
  <c r="E2409" i="20"/>
  <c r="D2409" i="20"/>
  <c r="H2410" i="20"/>
  <c r="G2410" i="20"/>
  <c r="F2410" i="20"/>
  <c r="E2410" i="20"/>
  <c r="D2410" i="20"/>
  <c r="H2411" i="20"/>
  <c r="G2411" i="20"/>
  <c r="F2411" i="20"/>
  <c r="E2411" i="20"/>
  <c r="D2411" i="20"/>
  <c r="H2412" i="20"/>
  <c r="G2412" i="20"/>
  <c r="F2412" i="20"/>
  <c r="E2412" i="20"/>
  <c r="D2412" i="20"/>
  <c r="H2413" i="20"/>
  <c r="G2413" i="20"/>
  <c r="F2413" i="20"/>
  <c r="E2413" i="20"/>
  <c r="D2413" i="20"/>
  <c r="H2414" i="20"/>
  <c r="G2414" i="20"/>
  <c r="F2414" i="20"/>
  <c r="E2414" i="20"/>
  <c r="D2414" i="20"/>
  <c r="H2415" i="20"/>
  <c r="G2415" i="20"/>
  <c r="F2415" i="20"/>
  <c r="E2415" i="20"/>
  <c r="D2415" i="20"/>
  <c r="H2416" i="20"/>
  <c r="G2416" i="20"/>
  <c r="F2416" i="20"/>
  <c r="E2416" i="20"/>
  <c r="D2416" i="20"/>
  <c r="H2417" i="20"/>
  <c r="G2417" i="20"/>
  <c r="F2417" i="20"/>
  <c r="E2417" i="20"/>
  <c r="D2417" i="20"/>
  <c r="H2418" i="20"/>
  <c r="G2418" i="20"/>
  <c r="F2418" i="20"/>
  <c r="E2418" i="20"/>
  <c r="D2418" i="20"/>
  <c r="H2419" i="20"/>
  <c r="G2419" i="20"/>
  <c r="F2419" i="20"/>
  <c r="E2419" i="20"/>
  <c r="D2419" i="20"/>
  <c r="H2420" i="20"/>
  <c r="G2420" i="20"/>
  <c r="F2420" i="20"/>
  <c r="E2420" i="20"/>
  <c r="D2420" i="20"/>
  <c r="H2421" i="20"/>
  <c r="G2421" i="20"/>
  <c r="F2421" i="20"/>
  <c r="E2421" i="20"/>
  <c r="D2421" i="20"/>
  <c r="H2422" i="20"/>
  <c r="G2422" i="20"/>
  <c r="F2422" i="20"/>
  <c r="E2422" i="20"/>
  <c r="D2422" i="20"/>
  <c r="H2423" i="20"/>
  <c r="G2423" i="20"/>
  <c r="F2423" i="20"/>
  <c r="E2423" i="20"/>
  <c r="D2423" i="20"/>
  <c r="H2424" i="20"/>
  <c r="G2424" i="20"/>
  <c r="F2424" i="20"/>
  <c r="E2424" i="20"/>
  <c r="D2424" i="20"/>
  <c r="H2425" i="20"/>
  <c r="G2425" i="20"/>
  <c r="F2425" i="20"/>
  <c r="E2425" i="20"/>
  <c r="D2425" i="20"/>
  <c r="H2426" i="20"/>
  <c r="G2426" i="20"/>
  <c r="F2426" i="20"/>
  <c r="E2426" i="20"/>
  <c r="D2426" i="20"/>
  <c r="H2427" i="20"/>
  <c r="G2427" i="20"/>
  <c r="F2427" i="20"/>
  <c r="E2427" i="20"/>
  <c r="D2427" i="20"/>
  <c r="H2428" i="20"/>
  <c r="G2428" i="20"/>
  <c r="F2428" i="20"/>
  <c r="E2428" i="20"/>
  <c r="D2428" i="20"/>
  <c r="H2429" i="20"/>
  <c r="G2429" i="20"/>
  <c r="F2429" i="20"/>
  <c r="E2429" i="20"/>
  <c r="D2429" i="20"/>
  <c r="H2430" i="20"/>
  <c r="G2430" i="20"/>
  <c r="F2430" i="20"/>
  <c r="E2430" i="20"/>
  <c r="D2430" i="20"/>
  <c r="H2431" i="20"/>
  <c r="G2431" i="20"/>
  <c r="F2431" i="20"/>
  <c r="E2431" i="20"/>
  <c r="D2431" i="20"/>
  <c r="H2432" i="20"/>
  <c r="G2432" i="20"/>
  <c r="F2432" i="20"/>
  <c r="E2432" i="20"/>
  <c r="D2432" i="20"/>
  <c r="H2433" i="20"/>
  <c r="G2433" i="20"/>
  <c r="F2433" i="20"/>
  <c r="E2433" i="20"/>
  <c r="D2433" i="20"/>
  <c r="H2434" i="20"/>
  <c r="G2434" i="20"/>
  <c r="F2434" i="20"/>
  <c r="E2434" i="20"/>
  <c r="D2434" i="20"/>
  <c r="H2435" i="20"/>
  <c r="G2435" i="20"/>
  <c r="F2435" i="20"/>
  <c r="E2435" i="20"/>
  <c r="D2435" i="20"/>
  <c r="H2436" i="20"/>
  <c r="G2436" i="20"/>
  <c r="F2436" i="20"/>
  <c r="E2436" i="20"/>
  <c r="D2436" i="20"/>
  <c r="H2437" i="20"/>
  <c r="G2437" i="20"/>
  <c r="F2437" i="20"/>
  <c r="E2437" i="20"/>
  <c r="D2437" i="20"/>
  <c r="H2438" i="20"/>
  <c r="G2438" i="20"/>
  <c r="F2438" i="20"/>
  <c r="E2438" i="20"/>
  <c r="D2438" i="20"/>
  <c r="H2439" i="20"/>
  <c r="G2439" i="20"/>
  <c r="F2439" i="20"/>
  <c r="E2439" i="20"/>
  <c r="D2439" i="20"/>
  <c r="H2440" i="20"/>
  <c r="G2440" i="20"/>
  <c r="F2440" i="20"/>
  <c r="E2440" i="20"/>
  <c r="D2440" i="20"/>
  <c r="H2441" i="20"/>
  <c r="G2441" i="20"/>
  <c r="F2441" i="20"/>
  <c r="E2441" i="20"/>
  <c r="D2441" i="20"/>
  <c r="H2442" i="20"/>
  <c r="G2442" i="20"/>
  <c r="F2442" i="20"/>
  <c r="E2442" i="20"/>
  <c r="D2442" i="20"/>
  <c r="H2443" i="20"/>
  <c r="G2443" i="20"/>
  <c r="F2443" i="20"/>
  <c r="E2443" i="20"/>
  <c r="D2443" i="20"/>
  <c r="H2444" i="20"/>
  <c r="G2444" i="20"/>
  <c r="F2444" i="20"/>
  <c r="E2444" i="20"/>
  <c r="D2444" i="20"/>
  <c r="H2445" i="20"/>
  <c r="G2445" i="20"/>
  <c r="F2445" i="20"/>
  <c r="E2445" i="20"/>
  <c r="D2445" i="20"/>
  <c r="H2446" i="20"/>
  <c r="G2446" i="20"/>
  <c r="F2446" i="20"/>
  <c r="E2446" i="20"/>
  <c r="D2446" i="20"/>
  <c r="H2447" i="20"/>
  <c r="G2447" i="20"/>
  <c r="F2447" i="20"/>
  <c r="E2447" i="20"/>
  <c r="D2447" i="20"/>
  <c r="H2448" i="20"/>
  <c r="G2448" i="20"/>
  <c r="F2448" i="20"/>
  <c r="E2448" i="20"/>
  <c r="D2448" i="20"/>
  <c r="H2449" i="20"/>
  <c r="G2449" i="20"/>
  <c r="F2449" i="20"/>
  <c r="E2449" i="20"/>
  <c r="D2449" i="20"/>
  <c r="H2450" i="20"/>
  <c r="G2450" i="20"/>
  <c r="F2450" i="20"/>
  <c r="E2450" i="20"/>
  <c r="D2450" i="20"/>
  <c r="H2451" i="20"/>
  <c r="G2451" i="20"/>
  <c r="F2451" i="20"/>
  <c r="E2451" i="20"/>
  <c r="D2451" i="20"/>
  <c r="H2452" i="20"/>
  <c r="G2452" i="20"/>
  <c r="F2452" i="20"/>
  <c r="E2452" i="20"/>
  <c r="D2452" i="20"/>
  <c r="H2453" i="20"/>
  <c r="G2453" i="20"/>
  <c r="F2453" i="20"/>
  <c r="E2453" i="20"/>
  <c r="D2453" i="20"/>
  <c r="H2454" i="20"/>
  <c r="G2454" i="20"/>
  <c r="F2454" i="20"/>
  <c r="E2454" i="20"/>
  <c r="D2454" i="20"/>
  <c r="H2455" i="20"/>
  <c r="G2455" i="20"/>
  <c r="F2455" i="20"/>
  <c r="E2455" i="20"/>
  <c r="D2455" i="20"/>
  <c r="H2456" i="20"/>
  <c r="G2456" i="20"/>
  <c r="F2456" i="20"/>
  <c r="E2456" i="20"/>
  <c r="D2456" i="20"/>
  <c r="H2457" i="20"/>
  <c r="G2457" i="20"/>
  <c r="F2457" i="20"/>
  <c r="E2457" i="20"/>
  <c r="D2457" i="20"/>
  <c r="H2458" i="20"/>
  <c r="G2458" i="20"/>
  <c r="F2458" i="20"/>
  <c r="E2458" i="20"/>
  <c r="D2458" i="20"/>
  <c r="H2459" i="20"/>
  <c r="G2459" i="20"/>
  <c r="F2459" i="20"/>
  <c r="E2459" i="20"/>
  <c r="D2459" i="20"/>
  <c r="H2460" i="20"/>
  <c r="G2460" i="20"/>
  <c r="F2460" i="20"/>
  <c r="E2460" i="20"/>
  <c r="D2460" i="20"/>
  <c r="H2461" i="20"/>
  <c r="G2461" i="20"/>
  <c r="F2461" i="20"/>
  <c r="E2461" i="20"/>
  <c r="D2461" i="20"/>
  <c r="H2462" i="20"/>
  <c r="G2462" i="20"/>
  <c r="F2462" i="20"/>
  <c r="E2462" i="20"/>
  <c r="D2462" i="20"/>
  <c r="H2463" i="20"/>
  <c r="G2463" i="20"/>
  <c r="F2463" i="20"/>
  <c r="E2463" i="20"/>
  <c r="D2463" i="20"/>
  <c r="H2464" i="20"/>
  <c r="G2464" i="20"/>
  <c r="F2464" i="20"/>
  <c r="E2464" i="20"/>
  <c r="D2464" i="20"/>
  <c r="H2465" i="20"/>
  <c r="G2465" i="20"/>
  <c r="F2465" i="20"/>
  <c r="E2465" i="20"/>
  <c r="D2465" i="20"/>
  <c r="H2466" i="20"/>
  <c r="G2466" i="20"/>
  <c r="F2466" i="20"/>
  <c r="E2466" i="20"/>
  <c r="D2466" i="20"/>
  <c r="H2467" i="20"/>
  <c r="G2467" i="20"/>
  <c r="F2467" i="20"/>
  <c r="E2467" i="20"/>
  <c r="D2467" i="20"/>
  <c r="H2468" i="20"/>
  <c r="G2468" i="20"/>
  <c r="F2468" i="20"/>
  <c r="E2468" i="20"/>
  <c r="D2468" i="20"/>
  <c r="H2469" i="20"/>
  <c r="G2469" i="20"/>
  <c r="F2469" i="20"/>
  <c r="E2469" i="20"/>
  <c r="D2469" i="20"/>
  <c r="H2470" i="20"/>
  <c r="G2470" i="20"/>
  <c r="F2470" i="20"/>
  <c r="E2470" i="20"/>
  <c r="D2470" i="20"/>
  <c r="H2471" i="20"/>
  <c r="G2471" i="20"/>
  <c r="F2471" i="20"/>
  <c r="E2471" i="20"/>
  <c r="D2471" i="20"/>
  <c r="H2472" i="20"/>
  <c r="G2472" i="20"/>
  <c r="F2472" i="20"/>
  <c r="E2472" i="20"/>
  <c r="D2472" i="20"/>
  <c r="H2473" i="20"/>
  <c r="G2473" i="20"/>
  <c r="F2473" i="20"/>
  <c r="E2473" i="20"/>
  <c r="D2473" i="20"/>
  <c r="H2474" i="20"/>
  <c r="G2474" i="20"/>
  <c r="F2474" i="20"/>
  <c r="E2474" i="20"/>
  <c r="D2474" i="20"/>
  <c r="H2475" i="20"/>
  <c r="G2475" i="20"/>
  <c r="F2475" i="20"/>
  <c r="E2475" i="20"/>
  <c r="D2475" i="20"/>
  <c r="H2476" i="20"/>
  <c r="G2476" i="20"/>
  <c r="F2476" i="20"/>
  <c r="E2476" i="20"/>
  <c r="D2476" i="20"/>
  <c r="H2477" i="20"/>
  <c r="G2477" i="20"/>
  <c r="F2477" i="20"/>
  <c r="E2477" i="20"/>
  <c r="D2477" i="20"/>
  <c r="H2478" i="20"/>
  <c r="G2478" i="20"/>
  <c r="F2478" i="20"/>
  <c r="E2478" i="20"/>
  <c r="D2478" i="20"/>
  <c r="H2479" i="20"/>
  <c r="G2479" i="20"/>
  <c r="F2479" i="20"/>
  <c r="E2479" i="20"/>
  <c r="D2479" i="20"/>
  <c r="H2480" i="20"/>
  <c r="G2480" i="20"/>
  <c r="F2480" i="20"/>
  <c r="E2480" i="20"/>
  <c r="D2480" i="20"/>
  <c r="H2481" i="20"/>
  <c r="G2481" i="20"/>
  <c r="F2481" i="20"/>
  <c r="E2481" i="20"/>
  <c r="D2481" i="20"/>
  <c r="H2482" i="20"/>
  <c r="G2482" i="20"/>
  <c r="F2482" i="20"/>
  <c r="E2482" i="20"/>
  <c r="D2482" i="20"/>
  <c r="H2483" i="20"/>
  <c r="G2483" i="20"/>
  <c r="F2483" i="20"/>
  <c r="E2483" i="20"/>
  <c r="D2483" i="20"/>
  <c r="H2484" i="20"/>
  <c r="G2484" i="20"/>
  <c r="F2484" i="20"/>
  <c r="E2484" i="20"/>
  <c r="D2484" i="20"/>
  <c r="H2485" i="20"/>
  <c r="G2485" i="20"/>
  <c r="F2485" i="20"/>
  <c r="E2485" i="20"/>
  <c r="D2485" i="20"/>
  <c r="H2486" i="20"/>
  <c r="G2486" i="20"/>
  <c r="F2486" i="20"/>
  <c r="E2486" i="20"/>
  <c r="D2486" i="20"/>
  <c r="H2487" i="20"/>
  <c r="G2487" i="20"/>
  <c r="F2487" i="20"/>
  <c r="E2487" i="20"/>
  <c r="D2487" i="20"/>
  <c r="H2488" i="20"/>
  <c r="G2488" i="20"/>
  <c r="F2488" i="20"/>
  <c r="E2488" i="20"/>
  <c r="D2488" i="20"/>
  <c r="H2489" i="20"/>
  <c r="G2489" i="20"/>
  <c r="F2489" i="20"/>
  <c r="E2489" i="20"/>
  <c r="D2489" i="20"/>
  <c r="H2490" i="20"/>
  <c r="G2490" i="20"/>
  <c r="F2490" i="20"/>
  <c r="E2490" i="20"/>
  <c r="D2490" i="20"/>
  <c r="H2491" i="20"/>
  <c r="G2491" i="20"/>
  <c r="F2491" i="20"/>
  <c r="E2491" i="20"/>
  <c r="D2491" i="20"/>
  <c r="H2492" i="20"/>
  <c r="G2492" i="20"/>
  <c r="F2492" i="20"/>
  <c r="E2492" i="20"/>
  <c r="D2492" i="20"/>
  <c r="H2493" i="20"/>
  <c r="G2493" i="20"/>
  <c r="F2493" i="20"/>
  <c r="E2493" i="20"/>
  <c r="D2493" i="20"/>
  <c r="H2494" i="20"/>
  <c r="G2494" i="20"/>
  <c r="F2494" i="20"/>
  <c r="E2494" i="20"/>
  <c r="D2494" i="20"/>
  <c r="H2495" i="20"/>
  <c r="G2495" i="20"/>
  <c r="F2495" i="20"/>
  <c r="E2495" i="20"/>
  <c r="D2495" i="20"/>
  <c r="H2496" i="20"/>
  <c r="G2496" i="20"/>
  <c r="F2496" i="20"/>
  <c r="E2496" i="20"/>
  <c r="D2496" i="20"/>
  <c r="H2497" i="20"/>
  <c r="G2497" i="20"/>
  <c r="F2497" i="20"/>
  <c r="E2497" i="20"/>
  <c r="D2497" i="20"/>
  <c r="H2498" i="20"/>
  <c r="G2498" i="20"/>
  <c r="F2498" i="20"/>
  <c r="E2498" i="20"/>
  <c r="D2498" i="20"/>
  <c r="H2499" i="20"/>
  <c r="G2499" i="20"/>
  <c r="F2499" i="20"/>
  <c r="E2499" i="20"/>
  <c r="D2499" i="20"/>
  <c r="H2500" i="20"/>
  <c r="G2500" i="20"/>
  <c r="F2500" i="20"/>
  <c r="E2500" i="20"/>
  <c r="D2500" i="20"/>
  <c r="H2501" i="20"/>
  <c r="G2501" i="20"/>
  <c r="F2501" i="20"/>
  <c r="E2501" i="20"/>
  <c r="D2501" i="20"/>
  <c r="H2502" i="20"/>
  <c r="G2502" i="20"/>
  <c r="F2502" i="20"/>
  <c r="E2502" i="20"/>
  <c r="D2502" i="20"/>
  <c r="H2503" i="20"/>
  <c r="G2503" i="20"/>
  <c r="F2503" i="20"/>
  <c r="E2503" i="20"/>
  <c r="D2503" i="20"/>
  <c r="H2504" i="20"/>
  <c r="G2504" i="20"/>
  <c r="F2504" i="20"/>
  <c r="E2504" i="20"/>
  <c r="D2504" i="20"/>
  <c r="H2505" i="20"/>
  <c r="G2505" i="20"/>
  <c r="F2505" i="20"/>
  <c r="E2505" i="20"/>
  <c r="D2505" i="20"/>
  <c r="H2506" i="20"/>
  <c r="G2506" i="20"/>
  <c r="F2506" i="20"/>
  <c r="E2506" i="20"/>
  <c r="D2506" i="20"/>
  <c r="H2507" i="20"/>
  <c r="G2507" i="20"/>
  <c r="F2507" i="20"/>
  <c r="E2507" i="20"/>
  <c r="D2507" i="20"/>
  <c r="H2508" i="20"/>
  <c r="G2508" i="20"/>
  <c r="F2508" i="20"/>
  <c r="E2508" i="20"/>
  <c r="D2508" i="20"/>
  <c r="H2509" i="20"/>
  <c r="G2509" i="20"/>
  <c r="F2509" i="20"/>
  <c r="E2509" i="20"/>
  <c r="D2509" i="20"/>
  <c r="H2510" i="20"/>
  <c r="G2510" i="20"/>
  <c r="F2510" i="20"/>
  <c r="E2510" i="20"/>
  <c r="D2510" i="20"/>
  <c r="H2511" i="20"/>
  <c r="G2511" i="20"/>
  <c r="F2511" i="20"/>
  <c r="E2511" i="20"/>
  <c r="D2511" i="20"/>
  <c r="H2512" i="20"/>
  <c r="G2512" i="20"/>
  <c r="F2512" i="20"/>
  <c r="E2512" i="20"/>
  <c r="D2512" i="20"/>
  <c r="H2513" i="20"/>
  <c r="G2513" i="20"/>
  <c r="F2513" i="20"/>
  <c r="E2513" i="20"/>
  <c r="D2513" i="20"/>
  <c r="H2514" i="20"/>
  <c r="G2514" i="20"/>
  <c r="F2514" i="20"/>
  <c r="E2514" i="20"/>
  <c r="D2514" i="20"/>
  <c r="H2515" i="20"/>
  <c r="G2515" i="20"/>
  <c r="F2515" i="20"/>
  <c r="E2515" i="20"/>
  <c r="D2515" i="20"/>
  <c r="H2516" i="20"/>
  <c r="G2516" i="20"/>
  <c r="F2516" i="20"/>
  <c r="E2516" i="20"/>
  <c r="D2516" i="20"/>
  <c r="H2517" i="20"/>
  <c r="G2517" i="20"/>
  <c r="F2517" i="20"/>
  <c r="E2517" i="20"/>
  <c r="D2517" i="20"/>
  <c r="H2518" i="20"/>
  <c r="G2518" i="20"/>
  <c r="F2518" i="20"/>
  <c r="E2518" i="20"/>
  <c r="D2518" i="20"/>
  <c r="H2519" i="20"/>
  <c r="G2519" i="20"/>
  <c r="F2519" i="20"/>
  <c r="E2519" i="20"/>
  <c r="D2519" i="20"/>
  <c r="H2520" i="20"/>
  <c r="G2520" i="20"/>
  <c r="F2520" i="20"/>
  <c r="E2520" i="20"/>
  <c r="D2520" i="20"/>
  <c r="H2521" i="20"/>
  <c r="G2521" i="20"/>
  <c r="F2521" i="20"/>
  <c r="E2521" i="20"/>
  <c r="D2521" i="20"/>
  <c r="H2522" i="20"/>
  <c r="G2522" i="20"/>
  <c r="F2522" i="20"/>
  <c r="E2522" i="20"/>
  <c r="D2522" i="20"/>
  <c r="H2523" i="20"/>
  <c r="G2523" i="20"/>
  <c r="F2523" i="20"/>
  <c r="E2523" i="20"/>
  <c r="D2523" i="20"/>
  <c r="H2524" i="20"/>
  <c r="G2524" i="20"/>
  <c r="F2524" i="20"/>
  <c r="E2524" i="20"/>
  <c r="D2524" i="20"/>
  <c r="H2525" i="20"/>
  <c r="G2525" i="20"/>
  <c r="F2525" i="20"/>
  <c r="E2525" i="20"/>
  <c r="D2525" i="20"/>
  <c r="H2526" i="20"/>
  <c r="G2526" i="20"/>
  <c r="F2526" i="20"/>
  <c r="E2526" i="20"/>
  <c r="D2526" i="20"/>
  <c r="H2527" i="20"/>
  <c r="G2527" i="20"/>
  <c r="F2527" i="20"/>
  <c r="E2527" i="20"/>
  <c r="D2527" i="20"/>
  <c r="H2528" i="20"/>
  <c r="G2528" i="20"/>
  <c r="F2528" i="20"/>
  <c r="E2528" i="20"/>
  <c r="D2528" i="20"/>
  <c r="H2529" i="20"/>
  <c r="G2529" i="20"/>
  <c r="F2529" i="20"/>
  <c r="E2529" i="20"/>
  <c r="D2529" i="20"/>
  <c r="H2530" i="20"/>
  <c r="G2530" i="20"/>
  <c r="F2530" i="20"/>
  <c r="E2530" i="20"/>
  <c r="D2530" i="20"/>
  <c r="H2531" i="20"/>
  <c r="G2531" i="20"/>
  <c r="F2531" i="20"/>
  <c r="E2531" i="20"/>
  <c r="D2531" i="20"/>
  <c r="H2532" i="20"/>
  <c r="G2532" i="20"/>
  <c r="F2532" i="20"/>
  <c r="E2532" i="20"/>
  <c r="D2532" i="20"/>
  <c r="H2533" i="20"/>
  <c r="G2533" i="20"/>
  <c r="F2533" i="20"/>
  <c r="E2533" i="20"/>
  <c r="D2533" i="20"/>
  <c r="H2534" i="20"/>
  <c r="G2534" i="20"/>
  <c r="F2534" i="20"/>
  <c r="E2534" i="20"/>
  <c r="D2534" i="20"/>
  <c r="H2535" i="20"/>
  <c r="G2535" i="20"/>
  <c r="F2535" i="20"/>
  <c r="E2535" i="20"/>
  <c r="D2535" i="20"/>
  <c r="H2536" i="20"/>
  <c r="G2536" i="20"/>
  <c r="F2536" i="20"/>
  <c r="E2536" i="20"/>
  <c r="D2536" i="20"/>
  <c r="H2537" i="20"/>
  <c r="G2537" i="20"/>
  <c r="F2537" i="20"/>
  <c r="E2537" i="20"/>
  <c r="D2537" i="20"/>
  <c r="H2538" i="20"/>
  <c r="G2538" i="20"/>
  <c r="F2538" i="20"/>
  <c r="E2538" i="20"/>
  <c r="D2538" i="20"/>
  <c r="H2539" i="20"/>
  <c r="G2539" i="20"/>
  <c r="F2539" i="20"/>
  <c r="E2539" i="20"/>
  <c r="D2539" i="20"/>
  <c r="H2540" i="20"/>
  <c r="G2540" i="20"/>
  <c r="F2540" i="20"/>
  <c r="E2540" i="20"/>
  <c r="D2540" i="20"/>
  <c r="H2541" i="20"/>
  <c r="G2541" i="20"/>
  <c r="F2541" i="20"/>
  <c r="E2541" i="20"/>
  <c r="D2541" i="20"/>
  <c r="H2542" i="20"/>
  <c r="G2542" i="20"/>
  <c r="F2542" i="20"/>
  <c r="E2542" i="20"/>
  <c r="D2542" i="20"/>
  <c r="H2543" i="20"/>
  <c r="G2543" i="20"/>
  <c r="F2543" i="20"/>
  <c r="E2543" i="20"/>
  <c r="D2543" i="20"/>
  <c r="H2544" i="20"/>
  <c r="G2544" i="20"/>
  <c r="F2544" i="20"/>
  <c r="E2544" i="20"/>
  <c r="D2544" i="20"/>
  <c r="H2545" i="20"/>
  <c r="G2545" i="20"/>
  <c r="F2545" i="20"/>
  <c r="E2545" i="20"/>
  <c r="D2545" i="20"/>
  <c r="H2546" i="20"/>
  <c r="G2546" i="20"/>
  <c r="F2546" i="20"/>
  <c r="E2546" i="20"/>
  <c r="D2546" i="20"/>
  <c r="H2547" i="20"/>
  <c r="G2547" i="20"/>
  <c r="F2547" i="20"/>
  <c r="E2547" i="20"/>
  <c r="D2547" i="20"/>
  <c r="H2548" i="20"/>
  <c r="G2548" i="20"/>
  <c r="F2548" i="20"/>
  <c r="E2548" i="20"/>
  <c r="D2548" i="20"/>
  <c r="H2549" i="20"/>
  <c r="G2549" i="20"/>
  <c r="F2549" i="20"/>
  <c r="E2549" i="20"/>
  <c r="D2549" i="20"/>
  <c r="H2550" i="20"/>
  <c r="G2550" i="20"/>
  <c r="F2550" i="20"/>
  <c r="E2550" i="20"/>
  <c r="D2550" i="20"/>
  <c r="H2551" i="20"/>
  <c r="G2551" i="20"/>
  <c r="F2551" i="20"/>
  <c r="E2551" i="20"/>
  <c r="D2551" i="20"/>
  <c r="H2552" i="20"/>
  <c r="G2552" i="20"/>
  <c r="F2552" i="20"/>
  <c r="E2552" i="20"/>
  <c r="D2552" i="20"/>
  <c r="H2553" i="20"/>
  <c r="G2553" i="20"/>
  <c r="F2553" i="20"/>
  <c r="E2553" i="20"/>
  <c r="D2553" i="20"/>
  <c r="H2554" i="20"/>
  <c r="G2554" i="20"/>
  <c r="F2554" i="20"/>
  <c r="E2554" i="20"/>
  <c r="D2554" i="20"/>
  <c r="H2555" i="20"/>
  <c r="G2555" i="20"/>
  <c r="F2555" i="20"/>
  <c r="E2555" i="20"/>
  <c r="D2555" i="20"/>
  <c r="H2556" i="20"/>
  <c r="G2556" i="20"/>
  <c r="F2556" i="20"/>
  <c r="E2556" i="20"/>
  <c r="D2556" i="20"/>
  <c r="H2557" i="20"/>
  <c r="G2557" i="20"/>
  <c r="F2557" i="20"/>
  <c r="E2557" i="20"/>
  <c r="D2557" i="20"/>
  <c r="H2558" i="20"/>
  <c r="G2558" i="20"/>
  <c r="F2558" i="20"/>
  <c r="E2558" i="20"/>
  <c r="D2558" i="20"/>
  <c r="H2559" i="20"/>
  <c r="G2559" i="20"/>
  <c r="F2559" i="20"/>
  <c r="E2559" i="20"/>
  <c r="D2559" i="20"/>
  <c r="H2560" i="20"/>
  <c r="G2560" i="20"/>
  <c r="F2560" i="20"/>
  <c r="E2560" i="20"/>
  <c r="D2560" i="20"/>
  <c r="H2561" i="20"/>
  <c r="G2561" i="20"/>
  <c r="F2561" i="20"/>
  <c r="E2561" i="20"/>
  <c r="D2561" i="20"/>
  <c r="H2562" i="20"/>
  <c r="G2562" i="20"/>
  <c r="F2562" i="20"/>
  <c r="E2562" i="20"/>
  <c r="D2562" i="20"/>
  <c r="H2563" i="20"/>
  <c r="G2563" i="20"/>
  <c r="F2563" i="20"/>
  <c r="E2563" i="20"/>
  <c r="D2563" i="20"/>
  <c r="H2564" i="20"/>
  <c r="G2564" i="20"/>
  <c r="F2564" i="20"/>
  <c r="E2564" i="20"/>
  <c r="D2564" i="20"/>
  <c r="H2565" i="20"/>
  <c r="G2565" i="20"/>
  <c r="F2565" i="20"/>
  <c r="E2565" i="20"/>
  <c r="D2565" i="20"/>
  <c r="H2566" i="20"/>
  <c r="G2566" i="20"/>
  <c r="F2566" i="20"/>
  <c r="E2566" i="20"/>
  <c r="D2566" i="20"/>
  <c r="H2567" i="20"/>
  <c r="G2567" i="20"/>
  <c r="F2567" i="20"/>
  <c r="E2567" i="20"/>
  <c r="D2567" i="20"/>
  <c r="H2568" i="20"/>
  <c r="G2568" i="20"/>
  <c r="F2568" i="20"/>
  <c r="E2568" i="20"/>
  <c r="D2568" i="20"/>
  <c r="H2569" i="20"/>
  <c r="G2569" i="20"/>
  <c r="F2569" i="20"/>
  <c r="E2569" i="20"/>
  <c r="D2569" i="20"/>
  <c r="H2570" i="20"/>
  <c r="G2570" i="20"/>
  <c r="F2570" i="20"/>
  <c r="E2570" i="20"/>
  <c r="D2570" i="20"/>
  <c r="H2571" i="20"/>
  <c r="G2571" i="20"/>
  <c r="F2571" i="20"/>
  <c r="E2571" i="20"/>
  <c r="D2571" i="20"/>
  <c r="H2572" i="20"/>
  <c r="G2572" i="20"/>
  <c r="F2572" i="20"/>
  <c r="E2572" i="20"/>
  <c r="D2572" i="20"/>
  <c r="H2573" i="20"/>
  <c r="G2573" i="20"/>
  <c r="F2573" i="20"/>
  <c r="E2573" i="20"/>
  <c r="D2573" i="20"/>
  <c r="H2574" i="20"/>
  <c r="G2574" i="20"/>
  <c r="F2574" i="20"/>
  <c r="E2574" i="20"/>
  <c r="D2574" i="20"/>
  <c r="H2575" i="20"/>
  <c r="G2575" i="20"/>
  <c r="F2575" i="20"/>
  <c r="E2575" i="20"/>
  <c r="D2575" i="20"/>
  <c r="H2576" i="20"/>
  <c r="G2576" i="20"/>
  <c r="F2576" i="20"/>
  <c r="E2576" i="20"/>
  <c r="D2576" i="20"/>
  <c r="H2577" i="20"/>
  <c r="G2577" i="20"/>
  <c r="F2577" i="20"/>
  <c r="E2577" i="20"/>
  <c r="D2577" i="20"/>
  <c r="H2578" i="20"/>
  <c r="G2578" i="20"/>
  <c r="F2578" i="20"/>
  <c r="E2578" i="20"/>
  <c r="D2578" i="20"/>
  <c r="H2579" i="20"/>
  <c r="G2579" i="20"/>
  <c r="F2579" i="20"/>
  <c r="E2579" i="20"/>
  <c r="D2579" i="20"/>
  <c r="H2580" i="20"/>
  <c r="G2580" i="20"/>
  <c r="F2580" i="20"/>
  <c r="E2580" i="20"/>
  <c r="D2580" i="20"/>
  <c r="H2581" i="20"/>
  <c r="G2581" i="20"/>
  <c r="F2581" i="20"/>
  <c r="E2581" i="20"/>
  <c r="D2581" i="20"/>
  <c r="H2582" i="20"/>
  <c r="G2582" i="20"/>
  <c r="F2582" i="20"/>
  <c r="E2582" i="20"/>
  <c r="D2582" i="20"/>
  <c r="H2583" i="20"/>
  <c r="G2583" i="20"/>
  <c r="F2583" i="20"/>
  <c r="E2583" i="20"/>
  <c r="D2583" i="20"/>
  <c r="H2584" i="20"/>
  <c r="G2584" i="20"/>
  <c r="F2584" i="20"/>
  <c r="E2584" i="20"/>
  <c r="D2584" i="20"/>
  <c r="H2585" i="20"/>
  <c r="G2585" i="20"/>
  <c r="F2585" i="20"/>
  <c r="E2585" i="20"/>
  <c r="D2585" i="20"/>
  <c r="H2586" i="20"/>
  <c r="G2586" i="20"/>
  <c r="F2586" i="20"/>
  <c r="E2586" i="20"/>
  <c r="D2586" i="20"/>
  <c r="H2587" i="20"/>
  <c r="G2587" i="20"/>
  <c r="F2587" i="20"/>
  <c r="E2587" i="20"/>
  <c r="D2587" i="20"/>
  <c r="H2588" i="20"/>
  <c r="G2588" i="20"/>
  <c r="F2588" i="20"/>
  <c r="E2588" i="20"/>
  <c r="D2588" i="20"/>
  <c r="H2589" i="20"/>
  <c r="G2589" i="20"/>
  <c r="F2589" i="20"/>
  <c r="E2589" i="20"/>
  <c r="D2589" i="20"/>
  <c r="H2590" i="20"/>
  <c r="G2590" i="20"/>
  <c r="F2590" i="20"/>
  <c r="E2590" i="20"/>
  <c r="D2590" i="20"/>
  <c r="H2591" i="20"/>
  <c r="G2591" i="20"/>
  <c r="F2591" i="20"/>
  <c r="E2591" i="20"/>
  <c r="D2591" i="20"/>
  <c r="H2592" i="20"/>
  <c r="G2592" i="20"/>
  <c r="F2592" i="20"/>
  <c r="E2592" i="20"/>
  <c r="D2592" i="20"/>
  <c r="H2593" i="20"/>
  <c r="G2593" i="20"/>
  <c r="F2593" i="20"/>
  <c r="E2593" i="20"/>
  <c r="D2593" i="20"/>
  <c r="H2594" i="20"/>
  <c r="G2594" i="20"/>
  <c r="F2594" i="20"/>
  <c r="E2594" i="20"/>
  <c r="D2594" i="20"/>
  <c r="H2595" i="20"/>
  <c r="G2595" i="20"/>
  <c r="F2595" i="20"/>
  <c r="E2595" i="20"/>
  <c r="D2595" i="20"/>
  <c r="H2596" i="20"/>
  <c r="G2596" i="20"/>
  <c r="F2596" i="20"/>
  <c r="E2596" i="20"/>
  <c r="D2596" i="20"/>
  <c r="H2597" i="20"/>
  <c r="G2597" i="20"/>
  <c r="F2597" i="20"/>
  <c r="E2597" i="20"/>
  <c r="D2597" i="20"/>
  <c r="H2598" i="20"/>
  <c r="G2598" i="20"/>
  <c r="F2598" i="20"/>
  <c r="E2598" i="20"/>
  <c r="D2598" i="20"/>
  <c r="H2599" i="20"/>
  <c r="G2599" i="20"/>
  <c r="F2599" i="20"/>
  <c r="E2599" i="20"/>
  <c r="D2599" i="20"/>
  <c r="H2600" i="20"/>
  <c r="G2600" i="20"/>
  <c r="F2600" i="20"/>
  <c r="E2600" i="20"/>
  <c r="D2600" i="20"/>
  <c r="H2601" i="20"/>
  <c r="G2601" i="20"/>
  <c r="F2601" i="20"/>
  <c r="E2601" i="20"/>
  <c r="D2601" i="20"/>
  <c r="H2602" i="20"/>
  <c r="G2602" i="20"/>
  <c r="F2602" i="20"/>
  <c r="E2602" i="20"/>
  <c r="D2602" i="20"/>
  <c r="H2603" i="20"/>
  <c r="G2603" i="20"/>
  <c r="F2603" i="20"/>
  <c r="E2603" i="20"/>
  <c r="D2603" i="20"/>
  <c r="H2604" i="20"/>
  <c r="G2604" i="20"/>
  <c r="F2604" i="20"/>
  <c r="E2604" i="20"/>
  <c r="D2604" i="20"/>
  <c r="H2605" i="20"/>
  <c r="G2605" i="20"/>
  <c r="F2605" i="20"/>
  <c r="E2605" i="20"/>
  <c r="D2605" i="20"/>
  <c r="H2606" i="20"/>
  <c r="G2606" i="20"/>
  <c r="F2606" i="20"/>
  <c r="E2606" i="20"/>
  <c r="D2606" i="20"/>
  <c r="H2607" i="20"/>
  <c r="G2607" i="20"/>
  <c r="F2607" i="20"/>
  <c r="E2607" i="20"/>
  <c r="D2607" i="20"/>
  <c r="H2608" i="20"/>
  <c r="G2608" i="20"/>
  <c r="F2608" i="20"/>
  <c r="E2608" i="20"/>
  <c r="D2608" i="20"/>
  <c r="H2609" i="20"/>
  <c r="G2609" i="20"/>
  <c r="F2609" i="20"/>
  <c r="E2609" i="20"/>
  <c r="D2609" i="20"/>
  <c r="H2610" i="20"/>
  <c r="G2610" i="20"/>
  <c r="F2610" i="20"/>
  <c r="E2610" i="20"/>
  <c r="D2610" i="20"/>
  <c r="H2611" i="20"/>
  <c r="G2611" i="20"/>
  <c r="F2611" i="20"/>
  <c r="E2611" i="20"/>
  <c r="D2611" i="20"/>
  <c r="H2612" i="20"/>
  <c r="G2612" i="20"/>
  <c r="F2612" i="20"/>
  <c r="E2612" i="20"/>
  <c r="D2612" i="20"/>
  <c r="H2613" i="20"/>
  <c r="G2613" i="20"/>
  <c r="F2613" i="20"/>
  <c r="E2613" i="20"/>
  <c r="D2613" i="20"/>
  <c r="H2614" i="20"/>
  <c r="G2614" i="20"/>
  <c r="F2614" i="20"/>
  <c r="E2614" i="20"/>
  <c r="D2614" i="20"/>
  <c r="H2615" i="20"/>
  <c r="G2615" i="20"/>
  <c r="F2615" i="20"/>
  <c r="E2615" i="20"/>
  <c r="D2615" i="20"/>
  <c r="H2616" i="20"/>
  <c r="G2616" i="20"/>
  <c r="F2616" i="20"/>
  <c r="E2616" i="20"/>
  <c r="D2616" i="20"/>
  <c r="H2617" i="20"/>
  <c r="G2617" i="20"/>
  <c r="F2617" i="20"/>
  <c r="E2617" i="20"/>
  <c r="D2617" i="20"/>
  <c r="H2618" i="20"/>
  <c r="G2618" i="20"/>
  <c r="F2618" i="20"/>
  <c r="E2618" i="20"/>
  <c r="D2618" i="20"/>
  <c r="H2619" i="20"/>
  <c r="G2619" i="20"/>
  <c r="F2619" i="20"/>
  <c r="E2619" i="20"/>
  <c r="D2619" i="20"/>
  <c r="H2620" i="20"/>
  <c r="G2620" i="20"/>
  <c r="F2620" i="20"/>
  <c r="E2620" i="20"/>
  <c r="D2620" i="20"/>
  <c r="H2621" i="20"/>
  <c r="G2621" i="20"/>
  <c r="F2621" i="20"/>
  <c r="E2621" i="20"/>
  <c r="D2621" i="20"/>
  <c r="H2622" i="20"/>
  <c r="G2622" i="20"/>
  <c r="F2622" i="20"/>
  <c r="E2622" i="20"/>
  <c r="D2622" i="20"/>
  <c r="H2623" i="20"/>
  <c r="G2623" i="20"/>
  <c r="F2623" i="20"/>
  <c r="E2623" i="20"/>
  <c r="D2623" i="20"/>
  <c r="H2624" i="20"/>
  <c r="G2624" i="20"/>
  <c r="F2624" i="20"/>
  <c r="E2624" i="20"/>
  <c r="D2624" i="20"/>
  <c r="H2625" i="20"/>
  <c r="G2625" i="20"/>
  <c r="F2625" i="20"/>
  <c r="E2625" i="20"/>
  <c r="D2625" i="20"/>
  <c r="H2626" i="20"/>
  <c r="G2626" i="20"/>
  <c r="F2626" i="20"/>
  <c r="E2626" i="20"/>
  <c r="D2626" i="20"/>
  <c r="H2627" i="20"/>
  <c r="G2627" i="20"/>
  <c r="F2627" i="20"/>
  <c r="E2627" i="20"/>
  <c r="D2627" i="20"/>
  <c r="H2628" i="20"/>
  <c r="G2628" i="20"/>
  <c r="F2628" i="20"/>
  <c r="E2628" i="20"/>
  <c r="D2628" i="20"/>
  <c r="H2629" i="20"/>
  <c r="G2629" i="20"/>
  <c r="F2629" i="20"/>
  <c r="E2629" i="20"/>
  <c r="D2629" i="20"/>
  <c r="H2630" i="20"/>
  <c r="G2630" i="20"/>
  <c r="F2630" i="20"/>
  <c r="E2630" i="20"/>
  <c r="D2630" i="20"/>
  <c r="H2631" i="20"/>
  <c r="G2631" i="20"/>
  <c r="F2631" i="20"/>
  <c r="E2631" i="20"/>
  <c r="D2631" i="20"/>
  <c r="H2632" i="20"/>
  <c r="G2632" i="20"/>
  <c r="F2632" i="20"/>
  <c r="E2632" i="20"/>
  <c r="D2632" i="20"/>
  <c r="H2633" i="20"/>
  <c r="G2633" i="20"/>
  <c r="F2633" i="20"/>
  <c r="E2633" i="20"/>
  <c r="D2633" i="20"/>
  <c r="H2634" i="20"/>
  <c r="G2634" i="20"/>
  <c r="F2634" i="20"/>
  <c r="E2634" i="20"/>
  <c r="D2634" i="20"/>
  <c r="H2635" i="20"/>
  <c r="G2635" i="20"/>
  <c r="F2635" i="20"/>
  <c r="E2635" i="20"/>
  <c r="D2635" i="20"/>
  <c r="H2636" i="20"/>
  <c r="G2636" i="20"/>
  <c r="F2636" i="20"/>
  <c r="E2636" i="20"/>
  <c r="D2636" i="20"/>
  <c r="H2637" i="20"/>
  <c r="G2637" i="20"/>
  <c r="F2637" i="20"/>
  <c r="E2637" i="20"/>
  <c r="D2637" i="20"/>
  <c r="H2638" i="20"/>
  <c r="G2638" i="20"/>
  <c r="F2638" i="20"/>
  <c r="E2638" i="20"/>
  <c r="D2638" i="20"/>
  <c r="H2639" i="20"/>
  <c r="G2639" i="20"/>
  <c r="F2639" i="20"/>
  <c r="E2639" i="20"/>
  <c r="D2639" i="20"/>
  <c r="H2640" i="20"/>
  <c r="G2640" i="20"/>
  <c r="F2640" i="20"/>
  <c r="E2640" i="20"/>
  <c r="D2640" i="20"/>
  <c r="H2641" i="20"/>
  <c r="G2641" i="20"/>
  <c r="F2641" i="20"/>
  <c r="E2641" i="20"/>
  <c r="D2641" i="20"/>
  <c r="H2642" i="20"/>
  <c r="G2642" i="20"/>
  <c r="F2642" i="20"/>
  <c r="E2642" i="20"/>
  <c r="D2642" i="20"/>
  <c r="H2643" i="20"/>
  <c r="G2643" i="20"/>
  <c r="F2643" i="20"/>
  <c r="E2643" i="20"/>
  <c r="D2643" i="20"/>
  <c r="H2644" i="20"/>
  <c r="G2644" i="20"/>
  <c r="F2644" i="20"/>
  <c r="E2644" i="20"/>
  <c r="D2644" i="20"/>
  <c r="H2645" i="20"/>
  <c r="G2645" i="20"/>
  <c r="F2645" i="20"/>
  <c r="E2645" i="20"/>
  <c r="D2645" i="20"/>
  <c r="H2646" i="20"/>
  <c r="G2646" i="20"/>
  <c r="F2646" i="20"/>
  <c r="E2646" i="20"/>
  <c r="D2646" i="20"/>
  <c r="H2647" i="20"/>
  <c r="G2647" i="20"/>
  <c r="F2647" i="20"/>
  <c r="E2647" i="20"/>
  <c r="D2647" i="20"/>
  <c r="H2648" i="20"/>
  <c r="G2648" i="20"/>
  <c r="F2648" i="20"/>
  <c r="E2648" i="20"/>
  <c r="D2648" i="20"/>
  <c r="H2649" i="20"/>
  <c r="G2649" i="20"/>
  <c r="F2649" i="20"/>
  <c r="E2649" i="20"/>
  <c r="D2649" i="20"/>
  <c r="H2650" i="20"/>
  <c r="G2650" i="20"/>
  <c r="F2650" i="20"/>
  <c r="E2650" i="20"/>
  <c r="D2650" i="20"/>
  <c r="H2651" i="20"/>
  <c r="G2651" i="20"/>
  <c r="F2651" i="20"/>
  <c r="E2651" i="20"/>
  <c r="D2651" i="20"/>
  <c r="H2652" i="20"/>
  <c r="G2652" i="20"/>
  <c r="F2652" i="20"/>
  <c r="E2652" i="20"/>
  <c r="D2652" i="20"/>
  <c r="H2653" i="20"/>
  <c r="G2653" i="20"/>
  <c r="F2653" i="20"/>
  <c r="E2653" i="20"/>
  <c r="D2653" i="20"/>
  <c r="H2654" i="20"/>
  <c r="G2654" i="20"/>
  <c r="F2654" i="20"/>
  <c r="E2654" i="20"/>
  <c r="D2654" i="20"/>
  <c r="H2655" i="20"/>
  <c r="G2655" i="20"/>
  <c r="F2655" i="20"/>
  <c r="E2655" i="20"/>
  <c r="D2655" i="20"/>
  <c r="H2656" i="20"/>
  <c r="G2656" i="20"/>
  <c r="F2656" i="20"/>
  <c r="E2656" i="20"/>
  <c r="D2656" i="20"/>
  <c r="H2657" i="20"/>
  <c r="G2657" i="20"/>
  <c r="F2657" i="20"/>
  <c r="E2657" i="20"/>
  <c r="D2657" i="20"/>
  <c r="H2658" i="20"/>
  <c r="G2658" i="20"/>
  <c r="F2658" i="20"/>
  <c r="E2658" i="20"/>
  <c r="D2658" i="20"/>
  <c r="H2659" i="20"/>
  <c r="G2659" i="20"/>
  <c r="F2659" i="20"/>
  <c r="E2659" i="20"/>
  <c r="D2659" i="20"/>
  <c r="H2660" i="20"/>
  <c r="G2660" i="20"/>
  <c r="F2660" i="20"/>
  <c r="E2660" i="20"/>
  <c r="D2660" i="20"/>
  <c r="H2661" i="20"/>
  <c r="G2661" i="20"/>
  <c r="F2661" i="20"/>
  <c r="E2661" i="20"/>
  <c r="D2661" i="20"/>
  <c r="H2662" i="20"/>
  <c r="G2662" i="20"/>
  <c r="F2662" i="20"/>
  <c r="E2662" i="20"/>
  <c r="D2662" i="20"/>
  <c r="H2663" i="20"/>
  <c r="G2663" i="20"/>
  <c r="F2663" i="20"/>
  <c r="E2663" i="20"/>
  <c r="D2663" i="20"/>
  <c r="H2664" i="20"/>
  <c r="G2664" i="20"/>
  <c r="F2664" i="20"/>
  <c r="E2664" i="20"/>
  <c r="D2664" i="20"/>
  <c r="H2665" i="20"/>
  <c r="G2665" i="20"/>
  <c r="F2665" i="20"/>
  <c r="E2665" i="20"/>
  <c r="D2665" i="20"/>
  <c r="H2666" i="20"/>
  <c r="G2666" i="20"/>
  <c r="F2666" i="20"/>
  <c r="E2666" i="20"/>
  <c r="D2666" i="20"/>
  <c r="H2667" i="20"/>
  <c r="G2667" i="20"/>
  <c r="F2667" i="20"/>
  <c r="E2667" i="20"/>
  <c r="D2667" i="20"/>
  <c r="H2668" i="20"/>
  <c r="G2668" i="20"/>
  <c r="F2668" i="20"/>
  <c r="E2668" i="20"/>
  <c r="D2668" i="20"/>
  <c r="H2669" i="20"/>
  <c r="G2669" i="20"/>
  <c r="F2669" i="20"/>
  <c r="E2669" i="20"/>
  <c r="D2669" i="20"/>
  <c r="H2670" i="20"/>
  <c r="G2670" i="20"/>
  <c r="F2670" i="20"/>
  <c r="E2670" i="20"/>
  <c r="D2670" i="20"/>
  <c r="H2671" i="20"/>
  <c r="G2671" i="20"/>
  <c r="F2671" i="20"/>
  <c r="E2671" i="20"/>
  <c r="D2671" i="20"/>
  <c r="H2672" i="20"/>
  <c r="G2672" i="20"/>
  <c r="F2672" i="20"/>
  <c r="E2672" i="20"/>
  <c r="D2672" i="20"/>
  <c r="H2673" i="20"/>
  <c r="G2673" i="20"/>
  <c r="F2673" i="20"/>
  <c r="E2673" i="20"/>
  <c r="D2673" i="20"/>
  <c r="H2674" i="20"/>
  <c r="G2674" i="20"/>
  <c r="F2674" i="20"/>
  <c r="E2674" i="20"/>
  <c r="D2674" i="20"/>
  <c r="H2675" i="20"/>
  <c r="G2675" i="20"/>
  <c r="F2675" i="20"/>
  <c r="E2675" i="20"/>
  <c r="D2675" i="20"/>
  <c r="H2676" i="20"/>
  <c r="G2676" i="20"/>
  <c r="F2676" i="20"/>
  <c r="E2676" i="20"/>
  <c r="D2676" i="20"/>
  <c r="H2677" i="20"/>
  <c r="G2677" i="20"/>
  <c r="F2677" i="20"/>
  <c r="E2677" i="20"/>
  <c r="D2677" i="20"/>
  <c r="H2678" i="20"/>
  <c r="G2678" i="20"/>
  <c r="F2678" i="20"/>
  <c r="E2678" i="20"/>
  <c r="D2678" i="20"/>
  <c r="H2679" i="20"/>
  <c r="G2679" i="20"/>
  <c r="F2679" i="20"/>
  <c r="E2679" i="20"/>
  <c r="D2679" i="20"/>
  <c r="H2680" i="20"/>
  <c r="G2680" i="20"/>
  <c r="F2680" i="20"/>
  <c r="E2680" i="20"/>
  <c r="D2680" i="20"/>
  <c r="H2681" i="20"/>
  <c r="G2681" i="20"/>
  <c r="F2681" i="20"/>
  <c r="E2681" i="20"/>
  <c r="D2681" i="20"/>
  <c r="H2682" i="20"/>
  <c r="G2682" i="20"/>
  <c r="F2682" i="20"/>
  <c r="E2682" i="20"/>
  <c r="D2682" i="20"/>
  <c r="H2683" i="20"/>
  <c r="G2683" i="20"/>
  <c r="F2683" i="20"/>
  <c r="E2683" i="20"/>
  <c r="D2683" i="20"/>
  <c r="H2684" i="20"/>
  <c r="G2684" i="20"/>
  <c r="F2684" i="20"/>
  <c r="E2684" i="20"/>
  <c r="D2684" i="20"/>
  <c r="H2685" i="20"/>
  <c r="G2685" i="20"/>
  <c r="F2685" i="20"/>
  <c r="E2685" i="20"/>
  <c r="D2685" i="20"/>
  <c r="H2686" i="20"/>
  <c r="G2686" i="20"/>
  <c r="F2686" i="20"/>
  <c r="E2686" i="20"/>
  <c r="D2686" i="20"/>
  <c r="H2687" i="20"/>
  <c r="G2687" i="20"/>
  <c r="F2687" i="20"/>
  <c r="E2687" i="20"/>
  <c r="D2687" i="20"/>
  <c r="H2688" i="20"/>
  <c r="G2688" i="20"/>
  <c r="F2688" i="20"/>
  <c r="E2688" i="20"/>
  <c r="D2688" i="20"/>
  <c r="H2689" i="20"/>
  <c r="G2689" i="20"/>
  <c r="F2689" i="20"/>
  <c r="E2689" i="20"/>
  <c r="D2689" i="20"/>
  <c r="H2690" i="20"/>
  <c r="G2690" i="20"/>
  <c r="F2690" i="20"/>
  <c r="E2690" i="20"/>
  <c r="D2690" i="20"/>
  <c r="H2691" i="20"/>
  <c r="G2691" i="20"/>
  <c r="F2691" i="20"/>
  <c r="E2691" i="20"/>
  <c r="D2691" i="20"/>
  <c r="H2692" i="20"/>
  <c r="G2692" i="20"/>
  <c r="F2692" i="20"/>
  <c r="E2692" i="20"/>
  <c r="D2692" i="20"/>
  <c r="H2693" i="20"/>
  <c r="G2693" i="20"/>
  <c r="F2693" i="20"/>
  <c r="E2693" i="20"/>
  <c r="D2693" i="20"/>
  <c r="H2694" i="20"/>
  <c r="G2694" i="20"/>
  <c r="F2694" i="20"/>
  <c r="E2694" i="20"/>
  <c r="D2694" i="20"/>
  <c r="H2695" i="20"/>
  <c r="G2695" i="20"/>
  <c r="F2695" i="20"/>
  <c r="E2695" i="20"/>
  <c r="D2695" i="20"/>
  <c r="H2696" i="20"/>
  <c r="G2696" i="20"/>
  <c r="F2696" i="20"/>
  <c r="E2696" i="20"/>
  <c r="D2696" i="20"/>
  <c r="H2697" i="20"/>
  <c r="G2697" i="20"/>
  <c r="F2697" i="20"/>
  <c r="E2697" i="20"/>
  <c r="D2697" i="20"/>
  <c r="H2698" i="20"/>
  <c r="G2698" i="20"/>
  <c r="F2698" i="20"/>
  <c r="E2698" i="20"/>
  <c r="D2698" i="20"/>
  <c r="H2699" i="20"/>
  <c r="G2699" i="20"/>
  <c r="F2699" i="20"/>
  <c r="E2699" i="20"/>
  <c r="D2699" i="20"/>
  <c r="H2700" i="20"/>
  <c r="G2700" i="20"/>
  <c r="F2700" i="20"/>
  <c r="E2700" i="20"/>
  <c r="D2700" i="20"/>
  <c r="H2701" i="20"/>
  <c r="G2701" i="20"/>
  <c r="F2701" i="20"/>
  <c r="E2701" i="20"/>
  <c r="D2701" i="20"/>
  <c r="H2702" i="20"/>
  <c r="G2702" i="20"/>
  <c r="F2702" i="20"/>
  <c r="E2702" i="20"/>
  <c r="D2702" i="20"/>
  <c r="H2703" i="20"/>
  <c r="G2703" i="20"/>
  <c r="F2703" i="20"/>
  <c r="E2703" i="20"/>
  <c r="D2703" i="20"/>
  <c r="H2704" i="20"/>
  <c r="G2704" i="20"/>
  <c r="F2704" i="20"/>
  <c r="E2704" i="20"/>
  <c r="D2704" i="20"/>
  <c r="H2705" i="20"/>
  <c r="G2705" i="20"/>
  <c r="F2705" i="20"/>
  <c r="E2705" i="20"/>
  <c r="D2705" i="20"/>
  <c r="H2706" i="20"/>
  <c r="G2706" i="20"/>
  <c r="F2706" i="20"/>
  <c r="E2706" i="20"/>
  <c r="D2706" i="20"/>
  <c r="H2707" i="20"/>
  <c r="G2707" i="20"/>
  <c r="F2707" i="20"/>
  <c r="E2707" i="20"/>
  <c r="D2707" i="20"/>
  <c r="H2708" i="20"/>
  <c r="G2708" i="20"/>
  <c r="F2708" i="20"/>
  <c r="E2708" i="20"/>
  <c r="D2708" i="20"/>
  <c r="H2709" i="20"/>
  <c r="G2709" i="20"/>
  <c r="F2709" i="20"/>
  <c r="E2709" i="20"/>
  <c r="D2709" i="20"/>
  <c r="H2710" i="20"/>
  <c r="G2710" i="20"/>
  <c r="F2710" i="20"/>
  <c r="E2710" i="20"/>
  <c r="D2710" i="20"/>
  <c r="H2711" i="20"/>
  <c r="G2711" i="20"/>
  <c r="F2711" i="20"/>
  <c r="E2711" i="20"/>
  <c r="D2711" i="20"/>
  <c r="H2712" i="20"/>
  <c r="G2712" i="20"/>
  <c r="F2712" i="20"/>
  <c r="E2712" i="20"/>
  <c r="D2712" i="20"/>
  <c r="H2713" i="20"/>
  <c r="G2713" i="20"/>
  <c r="F2713" i="20"/>
  <c r="E2713" i="20"/>
  <c r="D2713" i="20"/>
  <c r="H2714" i="20"/>
  <c r="G2714" i="20"/>
  <c r="F2714" i="20"/>
  <c r="E2714" i="20"/>
  <c r="D2714" i="20"/>
  <c r="H2715" i="20"/>
  <c r="G2715" i="20"/>
  <c r="F2715" i="20"/>
  <c r="E2715" i="20"/>
  <c r="D2715" i="20"/>
  <c r="H2716" i="20"/>
  <c r="G2716" i="20"/>
  <c r="F2716" i="20"/>
  <c r="E2716" i="20"/>
  <c r="D2716" i="20"/>
  <c r="H2717" i="20"/>
  <c r="G2717" i="20"/>
  <c r="F2717" i="20"/>
  <c r="E2717" i="20"/>
  <c r="D2717" i="20"/>
  <c r="H2718" i="20"/>
  <c r="G2718" i="20"/>
  <c r="F2718" i="20"/>
  <c r="E2718" i="20"/>
  <c r="D2718" i="20"/>
  <c r="H2719" i="20"/>
  <c r="G2719" i="20"/>
  <c r="F2719" i="20"/>
  <c r="E2719" i="20"/>
  <c r="D2719" i="20"/>
  <c r="H2720" i="20"/>
  <c r="G2720" i="20"/>
  <c r="F2720" i="20"/>
  <c r="E2720" i="20"/>
  <c r="D2720" i="20"/>
  <c r="H2721" i="20"/>
  <c r="G2721" i="20"/>
  <c r="F2721" i="20"/>
  <c r="E2721" i="20"/>
  <c r="D2721" i="20"/>
  <c r="H2722" i="20"/>
  <c r="G2722" i="20"/>
  <c r="F2722" i="20"/>
  <c r="E2722" i="20"/>
  <c r="D2722" i="20"/>
  <c r="H2723" i="20"/>
  <c r="G2723" i="20"/>
  <c r="F2723" i="20"/>
  <c r="E2723" i="20"/>
  <c r="D2723" i="20"/>
  <c r="H2724" i="20"/>
  <c r="G2724" i="20"/>
  <c r="F2724" i="20"/>
  <c r="E2724" i="20"/>
  <c r="D2724" i="20"/>
  <c r="H2725" i="20"/>
  <c r="G2725" i="20"/>
  <c r="F2725" i="20"/>
  <c r="E2725" i="20"/>
  <c r="D2725" i="20"/>
  <c r="H2726" i="20"/>
  <c r="G2726" i="20"/>
  <c r="F2726" i="20"/>
  <c r="E2726" i="20"/>
  <c r="D2726" i="20"/>
  <c r="H2727" i="20"/>
  <c r="G2727" i="20"/>
  <c r="F2727" i="20"/>
  <c r="E2727" i="20"/>
  <c r="D2727" i="20"/>
  <c r="H2728" i="20"/>
  <c r="G2728" i="20"/>
  <c r="F2728" i="20"/>
  <c r="E2728" i="20"/>
  <c r="D2728" i="20"/>
  <c r="H2729" i="20"/>
  <c r="G2729" i="20"/>
  <c r="F2729" i="20"/>
  <c r="E2729" i="20"/>
  <c r="D2729" i="20"/>
  <c r="H2730" i="20"/>
  <c r="G2730" i="20"/>
  <c r="F2730" i="20"/>
  <c r="E2730" i="20"/>
  <c r="D2730" i="20"/>
  <c r="H2731" i="20"/>
  <c r="G2731" i="20"/>
  <c r="F2731" i="20"/>
  <c r="E2731" i="20"/>
  <c r="D2731" i="20"/>
  <c r="H2732" i="20"/>
  <c r="G2732" i="20"/>
  <c r="F2732" i="20"/>
  <c r="E2732" i="20"/>
  <c r="D2732" i="20"/>
  <c r="H2733" i="20"/>
  <c r="G2733" i="20"/>
  <c r="F2733" i="20"/>
  <c r="E2733" i="20"/>
  <c r="D2733" i="20"/>
  <c r="H2734" i="20"/>
  <c r="G2734" i="20"/>
  <c r="F2734" i="20"/>
  <c r="E2734" i="20"/>
  <c r="D2734" i="20"/>
  <c r="H2735" i="20"/>
  <c r="G2735" i="20"/>
  <c r="F2735" i="20"/>
  <c r="E2735" i="20"/>
  <c r="D2735" i="20"/>
  <c r="H2736" i="20"/>
  <c r="G2736" i="20"/>
  <c r="F2736" i="20"/>
  <c r="E2736" i="20"/>
  <c r="D2736" i="20"/>
  <c r="H2737" i="20"/>
  <c r="G2737" i="20"/>
  <c r="F2737" i="20"/>
  <c r="E2737" i="20"/>
  <c r="D2737" i="20"/>
  <c r="H2738" i="20"/>
  <c r="G2738" i="20"/>
  <c r="F2738" i="20"/>
  <c r="E2738" i="20"/>
  <c r="D2738" i="20"/>
  <c r="H2739" i="20"/>
  <c r="G2739" i="20"/>
  <c r="F2739" i="20"/>
  <c r="E2739" i="20"/>
  <c r="D2739" i="20"/>
  <c r="H2740" i="20"/>
  <c r="G2740" i="20"/>
  <c r="F2740" i="20"/>
  <c r="E2740" i="20"/>
  <c r="D2740" i="20"/>
  <c r="H2741" i="20"/>
  <c r="G2741" i="20"/>
  <c r="F2741" i="20"/>
  <c r="E2741" i="20"/>
  <c r="D2741" i="20"/>
  <c r="H2742" i="20"/>
  <c r="G2742" i="20"/>
  <c r="F2742" i="20"/>
  <c r="E2742" i="20"/>
  <c r="D2742" i="20"/>
  <c r="H2743" i="20"/>
  <c r="G2743" i="20"/>
  <c r="F2743" i="20"/>
  <c r="E2743" i="20"/>
  <c r="D2743" i="20"/>
  <c r="H2744" i="20"/>
  <c r="G2744" i="20"/>
  <c r="F2744" i="20"/>
  <c r="E2744" i="20"/>
  <c r="D2744" i="20"/>
  <c r="H2745" i="20"/>
  <c r="G2745" i="20"/>
  <c r="F2745" i="20"/>
  <c r="E2745" i="20"/>
  <c r="D2745" i="20"/>
  <c r="H2746" i="20"/>
  <c r="G2746" i="20"/>
  <c r="F2746" i="20"/>
  <c r="E2746" i="20"/>
  <c r="D2746" i="20"/>
  <c r="H2747" i="20"/>
  <c r="G2747" i="20"/>
  <c r="F2747" i="20"/>
  <c r="E2747" i="20"/>
  <c r="D2747" i="20"/>
  <c r="H2748" i="20"/>
  <c r="G2748" i="20"/>
  <c r="F2748" i="20"/>
  <c r="E2748" i="20"/>
  <c r="D2748" i="20"/>
  <c r="H2749" i="20"/>
  <c r="G2749" i="20"/>
  <c r="F2749" i="20"/>
  <c r="E2749" i="20"/>
  <c r="D2749" i="20"/>
  <c r="H2750" i="20"/>
  <c r="G2750" i="20"/>
  <c r="F2750" i="20"/>
  <c r="E2750" i="20"/>
  <c r="D2750" i="20"/>
  <c r="H2751" i="20"/>
  <c r="G2751" i="20"/>
  <c r="F2751" i="20"/>
  <c r="E2751" i="20"/>
  <c r="D2751" i="20"/>
  <c r="H2752" i="20"/>
  <c r="G2752" i="20"/>
  <c r="F2752" i="20"/>
  <c r="E2752" i="20"/>
  <c r="D2752" i="20"/>
  <c r="H2753" i="20"/>
  <c r="G2753" i="20"/>
  <c r="F2753" i="20"/>
  <c r="E2753" i="20"/>
  <c r="D2753" i="20"/>
  <c r="H2754" i="20"/>
  <c r="G2754" i="20"/>
  <c r="F2754" i="20"/>
  <c r="E2754" i="20"/>
  <c r="D2754" i="20"/>
  <c r="H2755" i="20"/>
  <c r="G2755" i="20"/>
  <c r="F2755" i="20"/>
  <c r="E2755" i="20"/>
  <c r="D2755" i="20"/>
  <c r="H2756" i="20"/>
  <c r="G2756" i="20"/>
  <c r="F2756" i="20"/>
  <c r="E2756" i="20"/>
  <c r="D2756" i="20"/>
  <c r="H2757" i="20"/>
  <c r="G2757" i="20"/>
  <c r="F2757" i="20"/>
  <c r="E2757" i="20"/>
  <c r="D2757" i="20"/>
  <c r="H2758" i="20"/>
  <c r="G2758" i="20"/>
  <c r="F2758" i="20"/>
  <c r="E2758" i="20"/>
  <c r="D2758" i="20"/>
  <c r="H2759" i="20"/>
  <c r="G2759" i="20"/>
  <c r="F2759" i="20"/>
  <c r="E2759" i="20"/>
  <c r="D2759" i="20"/>
  <c r="H2760" i="20"/>
  <c r="G2760" i="20"/>
  <c r="F2760" i="20"/>
  <c r="E2760" i="20"/>
  <c r="D2760" i="20"/>
  <c r="H2761" i="20"/>
  <c r="G2761" i="20"/>
  <c r="F2761" i="20"/>
  <c r="E2761" i="20"/>
  <c r="D2761" i="20"/>
  <c r="H2762" i="20"/>
  <c r="G2762" i="20"/>
  <c r="F2762" i="20"/>
  <c r="E2762" i="20"/>
  <c r="D2762" i="20"/>
  <c r="H2763" i="20"/>
  <c r="G2763" i="20"/>
  <c r="F2763" i="20"/>
  <c r="E2763" i="20"/>
  <c r="D2763" i="20"/>
  <c r="H2764" i="20"/>
  <c r="G2764" i="20"/>
  <c r="F2764" i="20"/>
  <c r="E2764" i="20"/>
  <c r="D2764" i="20"/>
  <c r="H2765" i="20"/>
  <c r="G2765" i="20"/>
  <c r="F2765" i="20"/>
  <c r="E2765" i="20"/>
  <c r="D2765" i="20"/>
  <c r="H2766" i="20"/>
  <c r="G2766" i="20"/>
  <c r="F2766" i="20"/>
  <c r="E2766" i="20"/>
  <c r="D2766" i="20"/>
  <c r="H2767" i="20"/>
  <c r="G2767" i="20"/>
  <c r="F2767" i="20"/>
  <c r="E2767" i="20"/>
  <c r="D2767" i="20"/>
  <c r="H2768" i="20"/>
  <c r="G2768" i="20"/>
  <c r="F2768" i="20"/>
  <c r="E2768" i="20"/>
  <c r="D2768" i="20"/>
  <c r="H2769" i="20"/>
  <c r="G2769" i="20"/>
  <c r="F2769" i="20"/>
  <c r="E2769" i="20"/>
  <c r="D2769" i="20"/>
  <c r="H2770" i="20"/>
  <c r="G2770" i="20"/>
  <c r="F2770" i="20"/>
  <c r="E2770" i="20"/>
  <c r="D2770" i="20"/>
  <c r="H2771" i="20"/>
  <c r="G2771" i="20"/>
  <c r="F2771" i="20"/>
  <c r="E2771" i="20"/>
  <c r="D2771" i="20"/>
  <c r="H2772" i="20"/>
  <c r="G2772" i="20"/>
  <c r="F2772" i="20"/>
  <c r="E2772" i="20"/>
  <c r="D2772" i="20"/>
  <c r="H2773" i="20"/>
  <c r="G2773" i="20"/>
  <c r="F2773" i="20"/>
  <c r="E2773" i="20"/>
  <c r="D2773" i="20"/>
  <c r="H2774" i="20"/>
  <c r="G2774" i="20"/>
  <c r="F2774" i="20"/>
  <c r="E2774" i="20"/>
  <c r="D2774" i="20"/>
  <c r="H2775" i="20"/>
  <c r="G2775" i="20"/>
  <c r="F2775" i="20"/>
  <c r="E2775" i="20"/>
  <c r="D2775" i="20"/>
  <c r="H2776" i="20"/>
  <c r="G2776" i="20"/>
  <c r="F2776" i="20"/>
  <c r="E2776" i="20"/>
  <c r="D2776" i="20"/>
  <c r="H2777" i="20"/>
  <c r="G2777" i="20"/>
  <c r="F2777" i="20"/>
  <c r="E2777" i="20"/>
  <c r="D2777" i="20"/>
  <c r="H2778" i="20"/>
  <c r="G2778" i="20"/>
  <c r="F2778" i="20"/>
  <c r="E2778" i="20"/>
  <c r="D2778" i="20"/>
  <c r="H2779" i="20"/>
  <c r="G2779" i="20"/>
  <c r="F2779" i="20"/>
  <c r="E2779" i="20"/>
  <c r="D2779" i="20"/>
  <c r="H2780" i="20"/>
  <c r="G2780" i="20"/>
  <c r="F2780" i="20"/>
  <c r="E2780" i="20"/>
  <c r="D2780" i="20"/>
  <c r="H2781" i="20"/>
  <c r="G2781" i="20"/>
  <c r="F2781" i="20"/>
  <c r="E2781" i="20"/>
  <c r="D2781" i="20"/>
  <c r="H2782" i="20"/>
  <c r="G2782" i="20"/>
  <c r="F2782" i="20"/>
  <c r="E2782" i="20"/>
  <c r="D2782" i="20"/>
  <c r="H2783" i="20"/>
  <c r="G2783" i="20"/>
  <c r="F2783" i="20"/>
  <c r="E2783" i="20"/>
  <c r="D2783" i="20"/>
  <c r="H2784" i="20"/>
  <c r="G2784" i="20"/>
  <c r="F2784" i="20"/>
  <c r="E2784" i="20"/>
  <c r="D2784" i="20"/>
  <c r="H2785" i="20"/>
  <c r="G2785" i="20"/>
  <c r="F2785" i="20"/>
  <c r="E2785" i="20"/>
  <c r="D2785" i="20"/>
  <c r="H2786" i="20"/>
  <c r="G2786" i="20"/>
  <c r="F2786" i="20"/>
  <c r="E2786" i="20"/>
  <c r="D2786" i="20"/>
  <c r="H2787" i="20"/>
  <c r="G2787" i="20"/>
  <c r="F2787" i="20"/>
  <c r="E2787" i="20"/>
  <c r="D2787" i="20"/>
  <c r="H2788" i="20"/>
  <c r="G2788" i="20"/>
  <c r="F2788" i="20"/>
  <c r="E2788" i="20"/>
  <c r="D2788" i="20"/>
  <c r="H2789" i="20"/>
  <c r="G2789" i="20"/>
  <c r="F2789" i="20"/>
  <c r="E2789" i="20"/>
  <c r="D2789" i="20"/>
  <c r="H2790" i="20"/>
  <c r="G2790" i="20"/>
  <c r="F2790" i="20"/>
  <c r="E2790" i="20"/>
  <c r="D2790" i="20"/>
  <c r="H2791" i="20"/>
  <c r="G2791" i="20"/>
  <c r="F2791" i="20"/>
  <c r="E2791" i="20"/>
  <c r="D2791" i="20"/>
  <c r="H2792" i="20"/>
  <c r="G2792" i="20"/>
  <c r="F2792" i="20"/>
  <c r="E2792" i="20"/>
  <c r="D2792" i="20"/>
  <c r="H2793" i="20"/>
  <c r="G2793" i="20"/>
  <c r="F2793" i="20"/>
  <c r="E2793" i="20"/>
  <c r="D2793" i="20"/>
  <c r="H2794" i="20"/>
  <c r="G2794" i="20"/>
  <c r="F2794" i="20"/>
  <c r="E2794" i="20"/>
  <c r="D2794" i="20"/>
  <c r="H2795" i="20"/>
  <c r="G2795" i="20"/>
  <c r="F2795" i="20"/>
  <c r="E2795" i="20"/>
  <c r="D2795" i="20"/>
  <c r="H2796" i="20"/>
  <c r="G2796" i="20"/>
  <c r="F2796" i="20"/>
  <c r="E2796" i="20"/>
  <c r="D2796" i="20"/>
  <c r="H2797" i="20"/>
  <c r="G2797" i="20"/>
  <c r="F2797" i="20"/>
  <c r="E2797" i="20"/>
  <c r="D2797" i="20"/>
  <c r="H2798" i="20"/>
  <c r="G2798" i="20"/>
  <c r="F2798" i="20"/>
  <c r="E2798" i="20"/>
  <c r="D2798" i="20"/>
  <c r="H2799" i="20"/>
  <c r="G2799" i="20"/>
  <c r="F2799" i="20"/>
  <c r="E2799" i="20"/>
  <c r="D2799" i="20"/>
  <c r="H2800" i="20"/>
  <c r="G2800" i="20"/>
  <c r="F2800" i="20"/>
  <c r="E2800" i="20"/>
  <c r="D2800" i="20"/>
  <c r="H2801" i="20"/>
  <c r="G2801" i="20"/>
  <c r="F2801" i="20"/>
  <c r="E2801" i="20"/>
  <c r="D2801" i="20"/>
  <c r="H2802" i="20"/>
  <c r="G2802" i="20"/>
  <c r="F2802" i="20"/>
  <c r="E2802" i="20"/>
  <c r="D2802" i="20"/>
  <c r="H2803" i="20"/>
  <c r="G2803" i="20"/>
  <c r="F2803" i="20"/>
  <c r="E2803" i="20"/>
  <c r="D2803" i="20"/>
  <c r="H2804" i="20"/>
  <c r="G2804" i="20"/>
  <c r="F2804" i="20"/>
  <c r="E2804" i="20"/>
  <c r="D2804" i="20"/>
  <c r="H2805" i="20"/>
  <c r="G2805" i="20"/>
  <c r="F2805" i="20"/>
  <c r="E2805" i="20"/>
  <c r="D2805" i="20"/>
  <c r="H2806" i="20"/>
  <c r="G2806" i="20"/>
  <c r="F2806" i="20"/>
  <c r="E2806" i="20"/>
  <c r="D2806" i="20"/>
  <c r="H2807" i="20"/>
  <c r="G2807" i="20"/>
  <c r="F2807" i="20"/>
  <c r="E2807" i="20"/>
  <c r="D2807" i="20"/>
  <c r="H2808" i="20"/>
  <c r="G2808" i="20"/>
  <c r="F2808" i="20"/>
  <c r="E2808" i="20"/>
  <c r="D2808" i="20"/>
  <c r="H2809" i="20"/>
  <c r="G2809" i="20"/>
  <c r="F2809" i="20"/>
  <c r="E2809" i="20"/>
  <c r="D2809" i="20"/>
  <c r="H2810" i="20"/>
  <c r="G2810" i="20"/>
  <c r="F2810" i="20"/>
  <c r="E2810" i="20"/>
  <c r="D2810" i="20"/>
  <c r="H2811" i="20"/>
  <c r="G2811" i="20"/>
  <c r="F2811" i="20"/>
  <c r="E2811" i="20"/>
  <c r="D2811" i="20"/>
  <c r="H2812" i="20"/>
  <c r="G2812" i="20"/>
  <c r="F2812" i="20"/>
  <c r="E2812" i="20"/>
  <c r="D2812" i="20"/>
  <c r="H2813" i="20"/>
  <c r="G2813" i="20"/>
  <c r="F2813" i="20"/>
  <c r="E2813" i="20"/>
  <c r="D2813" i="20"/>
  <c r="H2814" i="20"/>
  <c r="G2814" i="20"/>
  <c r="F2814" i="20"/>
  <c r="E2814" i="20"/>
  <c r="D2814" i="20"/>
  <c r="H2815" i="20"/>
  <c r="G2815" i="20"/>
  <c r="F2815" i="20"/>
  <c r="E2815" i="20"/>
  <c r="D2815" i="20"/>
  <c r="H2816" i="20"/>
  <c r="G2816" i="20"/>
  <c r="F2816" i="20"/>
  <c r="E2816" i="20"/>
  <c r="D2816" i="20"/>
  <c r="H2817" i="20"/>
  <c r="G2817" i="20"/>
  <c r="F2817" i="20"/>
  <c r="E2817" i="20"/>
  <c r="D2817" i="20"/>
  <c r="H2818" i="20"/>
  <c r="G2818" i="20"/>
  <c r="F2818" i="20"/>
  <c r="E2818" i="20"/>
  <c r="D2818" i="20"/>
  <c r="H2819" i="20"/>
  <c r="G2819" i="20"/>
  <c r="F2819" i="20"/>
  <c r="E2819" i="20"/>
  <c r="D2819" i="20"/>
  <c r="H2820" i="20"/>
  <c r="G2820" i="20"/>
  <c r="F2820" i="20"/>
  <c r="E2820" i="20"/>
  <c r="D2820" i="20"/>
  <c r="H2821" i="20"/>
  <c r="G2821" i="20"/>
  <c r="F2821" i="20"/>
  <c r="E2821" i="20"/>
  <c r="D2821" i="20"/>
  <c r="H2822" i="20"/>
  <c r="G2822" i="20"/>
  <c r="F2822" i="20"/>
  <c r="E2822" i="20"/>
  <c r="D2822" i="20"/>
  <c r="H2823" i="20"/>
  <c r="G2823" i="20"/>
  <c r="F2823" i="20"/>
  <c r="E2823" i="20"/>
  <c r="D2823" i="20"/>
  <c r="H2824" i="20"/>
  <c r="G2824" i="20"/>
  <c r="F2824" i="20"/>
  <c r="E2824" i="20"/>
  <c r="D2824" i="20"/>
  <c r="H2825" i="20"/>
  <c r="G2825" i="20"/>
  <c r="F2825" i="20"/>
  <c r="E2825" i="20"/>
  <c r="D2825" i="20"/>
  <c r="H2826" i="20"/>
  <c r="G2826" i="20"/>
  <c r="F2826" i="20"/>
  <c r="E2826" i="20"/>
  <c r="D2826" i="20"/>
  <c r="H2827" i="20"/>
  <c r="G2827" i="20"/>
  <c r="F2827" i="20"/>
  <c r="E2827" i="20"/>
  <c r="D2827" i="20"/>
  <c r="H2828" i="20"/>
  <c r="G2828" i="20"/>
  <c r="F2828" i="20"/>
  <c r="E2828" i="20"/>
  <c r="D2828" i="20"/>
  <c r="H2829" i="20"/>
  <c r="G2829" i="20"/>
  <c r="F2829" i="20"/>
  <c r="E2829" i="20"/>
  <c r="D2829" i="20"/>
  <c r="H2830" i="20"/>
  <c r="G2830" i="20"/>
  <c r="F2830" i="20"/>
  <c r="E2830" i="20"/>
  <c r="D2830" i="20"/>
  <c r="H2831" i="20"/>
  <c r="G2831" i="20"/>
  <c r="F2831" i="20"/>
  <c r="E2831" i="20"/>
  <c r="D2831" i="20"/>
  <c r="H2832" i="20"/>
  <c r="G2832" i="20"/>
  <c r="F2832" i="20"/>
  <c r="E2832" i="20"/>
  <c r="D2832" i="20"/>
  <c r="H2833" i="20"/>
  <c r="G2833" i="20"/>
  <c r="F2833" i="20"/>
  <c r="E2833" i="20"/>
  <c r="D2833" i="20"/>
  <c r="H2834" i="20"/>
  <c r="G2834" i="20"/>
  <c r="F2834" i="20"/>
  <c r="E2834" i="20"/>
  <c r="D2834" i="20"/>
  <c r="H2835" i="20"/>
  <c r="G2835" i="20"/>
  <c r="F2835" i="20"/>
  <c r="E2835" i="20"/>
  <c r="D2835" i="20"/>
  <c r="H2836" i="20"/>
  <c r="G2836" i="20"/>
  <c r="F2836" i="20"/>
  <c r="E2836" i="20"/>
  <c r="D2836" i="20"/>
  <c r="H2837" i="20"/>
  <c r="G2837" i="20"/>
  <c r="F2837" i="20"/>
  <c r="E2837" i="20"/>
  <c r="D2837" i="20"/>
  <c r="H2838" i="20"/>
  <c r="G2838" i="20"/>
  <c r="F2838" i="20"/>
  <c r="E2838" i="20"/>
  <c r="D2838" i="20"/>
  <c r="H2839" i="20"/>
  <c r="G2839" i="20"/>
  <c r="F2839" i="20"/>
  <c r="E2839" i="20"/>
  <c r="D2839" i="20"/>
  <c r="H2840" i="20"/>
  <c r="G2840" i="20"/>
  <c r="F2840" i="20"/>
  <c r="E2840" i="20"/>
  <c r="D2840" i="20"/>
  <c r="H2841" i="20"/>
  <c r="G2841" i="20"/>
  <c r="F2841" i="20"/>
  <c r="E2841" i="20"/>
  <c r="D2841" i="20"/>
  <c r="H2842" i="20"/>
  <c r="G2842" i="20"/>
  <c r="F2842" i="20"/>
  <c r="E2842" i="20"/>
  <c r="D2842" i="20"/>
  <c r="H2843" i="20"/>
  <c r="G2843" i="20"/>
  <c r="F2843" i="20"/>
  <c r="E2843" i="20"/>
  <c r="D2843" i="20"/>
  <c r="H2844" i="20"/>
  <c r="G2844" i="20"/>
  <c r="F2844" i="20"/>
  <c r="E2844" i="20"/>
  <c r="D2844" i="20"/>
  <c r="H2845" i="20"/>
  <c r="G2845" i="20"/>
  <c r="F2845" i="20"/>
  <c r="E2845" i="20"/>
  <c r="D2845" i="20"/>
  <c r="H2846" i="20"/>
  <c r="G2846" i="20"/>
  <c r="F2846" i="20"/>
  <c r="E2846" i="20"/>
  <c r="D2846" i="20"/>
  <c r="H2847" i="20"/>
  <c r="G2847" i="20"/>
  <c r="F2847" i="20"/>
  <c r="E2847" i="20"/>
  <c r="D2847" i="20"/>
  <c r="H2848" i="20"/>
  <c r="G2848" i="20"/>
  <c r="F2848" i="20"/>
  <c r="E2848" i="20"/>
  <c r="D2848" i="20"/>
  <c r="H2849" i="20"/>
  <c r="G2849" i="20"/>
  <c r="F2849" i="20"/>
  <c r="E2849" i="20"/>
  <c r="D2849" i="20"/>
  <c r="H2850" i="20"/>
  <c r="G2850" i="20"/>
  <c r="F2850" i="20"/>
  <c r="E2850" i="20"/>
  <c r="D2850" i="20"/>
  <c r="H2851" i="20"/>
  <c r="G2851" i="20"/>
  <c r="F2851" i="20"/>
  <c r="E2851" i="20"/>
  <c r="D2851" i="20"/>
  <c r="H2852" i="20"/>
  <c r="G2852" i="20"/>
  <c r="F2852" i="20"/>
  <c r="E2852" i="20"/>
  <c r="D2852" i="20"/>
  <c r="H2853" i="20"/>
  <c r="G2853" i="20"/>
  <c r="F2853" i="20"/>
  <c r="E2853" i="20"/>
  <c r="D2853" i="20"/>
  <c r="H2854" i="20"/>
  <c r="G2854" i="20"/>
  <c r="F2854" i="20"/>
  <c r="E2854" i="20"/>
  <c r="D2854" i="20"/>
  <c r="H2855" i="20"/>
  <c r="G2855" i="20"/>
  <c r="F2855" i="20"/>
  <c r="E2855" i="20"/>
  <c r="D2855" i="20"/>
  <c r="H2856" i="20"/>
  <c r="G2856" i="20"/>
  <c r="F2856" i="20"/>
  <c r="E2856" i="20"/>
  <c r="D2856" i="20"/>
  <c r="H2857" i="20"/>
  <c r="G2857" i="20"/>
  <c r="F2857" i="20"/>
  <c r="E2857" i="20"/>
  <c r="D2857" i="20"/>
  <c r="H2858" i="20"/>
  <c r="G2858" i="20"/>
  <c r="F2858" i="20"/>
  <c r="E2858" i="20"/>
  <c r="D2858" i="20"/>
  <c r="H2859" i="20"/>
  <c r="G2859" i="20"/>
  <c r="F2859" i="20"/>
  <c r="E2859" i="20"/>
  <c r="D2859" i="20"/>
  <c r="H2860" i="20"/>
  <c r="G2860" i="20"/>
  <c r="F2860" i="20"/>
  <c r="E2860" i="20"/>
  <c r="D2860" i="20"/>
  <c r="H2861" i="20"/>
  <c r="G2861" i="20"/>
  <c r="F2861" i="20"/>
  <c r="E2861" i="20"/>
  <c r="D2861" i="20"/>
  <c r="H2862" i="20"/>
  <c r="G2862" i="20"/>
  <c r="F2862" i="20"/>
  <c r="E2862" i="20"/>
  <c r="D2862" i="20"/>
  <c r="H2863" i="20"/>
  <c r="G2863" i="20"/>
  <c r="F2863" i="20"/>
  <c r="E2863" i="20"/>
  <c r="D2863" i="20"/>
  <c r="H2864" i="20"/>
  <c r="G2864" i="20"/>
  <c r="F2864" i="20"/>
  <c r="E2864" i="20"/>
  <c r="D2864" i="20"/>
  <c r="H2865" i="20"/>
  <c r="G2865" i="20"/>
  <c r="F2865" i="20"/>
  <c r="E2865" i="20"/>
  <c r="D2865" i="20"/>
  <c r="H2866" i="20"/>
  <c r="G2866" i="20"/>
  <c r="F2866" i="20"/>
  <c r="E2866" i="20"/>
  <c r="D2866" i="20"/>
  <c r="H2867" i="20"/>
  <c r="G2867" i="20"/>
  <c r="F2867" i="20"/>
  <c r="E2867" i="20"/>
  <c r="D2867" i="20"/>
  <c r="H2868" i="20"/>
  <c r="G2868" i="20"/>
  <c r="F2868" i="20"/>
  <c r="E2868" i="20"/>
  <c r="D2868" i="20"/>
  <c r="H2869" i="20"/>
  <c r="G2869" i="20"/>
  <c r="F2869" i="20"/>
  <c r="E2869" i="20"/>
  <c r="D2869" i="20"/>
  <c r="H2870" i="20"/>
  <c r="G2870" i="20"/>
  <c r="F2870" i="20"/>
  <c r="E2870" i="20"/>
  <c r="D2870" i="20"/>
  <c r="H2871" i="20"/>
  <c r="G2871" i="20"/>
  <c r="F2871" i="20"/>
  <c r="E2871" i="20"/>
  <c r="D2871" i="20"/>
  <c r="H2872" i="20"/>
  <c r="G2872" i="20"/>
  <c r="F2872" i="20"/>
  <c r="E2872" i="20"/>
  <c r="D2872" i="20"/>
  <c r="H2873" i="20"/>
  <c r="G2873" i="20"/>
  <c r="F2873" i="20"/>
  <c r="E2873" i="20"/>
  <c r="D2873" i="20"/>
  <c r="H2874" i="20"/>
  <c r="G2874" i="20"/>
  <c r="F2874" i="20"/>
  <c r="E2874" i="20"/>
  <c r="D2874" i="20"/>
  <c r="H2875" i="20"/>
  <c r="G2875" i="20"/>
  <c r="F2875" i="20"/>
  <c r="E2875" i="20"/>
  <c r="D2875" i="20"/>
  <c r="H2876" i="20"/>
  <c r="G2876" i="20"/>
  <c r="F2876" i="20"/>
  <c r="E2876" i="20"/>
  <c r="D2876" i="20"/>
  <c r="H2877" i="20"/>
  <c r="G2877" i="20"/>
  <c r="F2877" i="20"/>
  <c r="E2877" i="20"/>
  <c r="D2877" i="20"/>
  <c r="H2878" i="20"/>
  <c r="G2878" i="20"/>
  <c r="F2878" i="20"/>
  <c r="E2878" i="20"/>
  <c r="D2878" i="20"/>
  <c r="H2879" i="20"/>
  <c r="G2879" i="20"/>
  <c r="F2879" i="20"/>
  <c r="E2879" i="20"/>
  <c r="D2879" i="20"/>
  <c r="H2880" i="20"/>
  <c r="G2880" i="20"/>
  <c r="F2880" i="20"/>
  <c r="E2880" i="20"/>
  <c r="D2880" i="20"/>
  <c r="H2881" i="20"/>
  <c r="G2881" i="20"/>
  <c r="F2881" i="20"/>
  <c r="E2881" i="20"/>
  <c r="D2881" i="20"/>
  <c r="H2882" i="20"/>
  <c r="G2882" i="20"/>
  <c r="F2882" i="20"/>
  <c r="E2882" i="20"/>
  <c r="D2882" i="20"/>
  <c r="H2883" i="20"/>
  <c r="G2883" i="20"/>
  <c r="F2883" i="20"/>
  <c r="E2883" i="20"/>
  <c r="D2883" i="20"/>
  <c r="H2884" i="20"/>
  <c r="G2884" i="20"/>
  <c r="F2884" i="20"/>
  <c r="E2884" i="20"/>
  <c r="D2884" i="20"/>
  <c r="H2885" i="20"/>
  <c r="G2885" i="20"/>
  <c r="F2885" i="20"/>
  <c r="E2885" i="20"/>
  <c r="D2885" i="20"/>
  <c r="H2886" i="20"/>
  <c r="G2886" i="20"/>
  <c r="F2886" i="20"/>
  <c r="E2886" i="20"/>
  <c r="D2886" i="20"/>
  <c r="H2887" i="20"/>
  <c r="G2887" i="20"/>
  <c r="F2887" i="20"/>
  <c r="E2887" i="20"/>
  <c r="D2887" i="20"/>
  <c r="H2888" i="20"/>
  <c r="G2888" i="20"/>
  <c r="F2888" i="20"/>
  <c r="E2888" i="20"/>
  <c r="D2888" i="20"/>
  <c r="H2889" i="20"/>
  <c r="G2889" i="20"/>
  <c r="F2889" i="20"/>
  <c r="E2889" i="20"/>
  <c r="D2889" i="20"/>
  <c r="H2890" i="20"/>
  <c r="G2890" i="20"/>
  <c r="F2890" i="20"/>
  <c r="E2890" i="20"/>
  <c r="D2890" i="20"/>
  <c r="H2891" i="20"/>
  <c r="G2891" i="20"/>
  <c r="F2891" i="20"/>
  <c r="E2891" i="20"/>
  <c r="D2891" i="20"/>
  <c r="H2892" i="20"/>
  <c r="G2892" i="20"/>
  <c r="F2892" i="20"/>
  <c r="E2892" i="20"/>
  <c r="D2892" i="20"/>
  <c r="H2893" i="20"/>
  <c r="G2893" i="20"/>
  <c r="F2893" i="20"/>
  <c r="E2893" i="20"/>
  <c r="D2893" i="20"/>
  <c r="H2894" i="20"/>
  <c r="G2894" i="20"/>
  <c r="F2894" i="20"/>
  <c r="E2894" i="20"/>
  <c r="D2894" i="20"/>
  <c r="H2895" i="20"/>
  <c r="G2895" i="20"/>
  <c r="F2895" i="20"/>
  <c r="E2895" i="20"/>
  <c r="D2895" i="20"/>
  <c r="H2896" i="20"/>
  <c r="G2896" i="20"/>
  <c r="F2896" i="20"/>
  <c r="E2896" i="20"/>
  <c r="D2896" i="20"/>
  <c r="H2897" i="20"/>
  <c r="G2897" i="20"/>
  <c r="F2897" i="20"/>
  <c r="E2897" i="20"/>
  <c r="D2897" i="20"/>
  <c r="H2898" i="20"/>
  <c r="G2898" i="20"/>
  <c r="F2898" i="20"/>
  <c r="E2898" i="20"/>
  <c r="D2898" i="20"/>
  <c r="H2899" i="20"/>
  <c r="G2899" i="20"/>
  <c r="F2899" i="20"/>
  <c r="E2899" i="20"/>
  <c r="D2899" i="20"/>
  <c r="H2900" i="20"/>
  <c r="G2900" i="20"/>
  <c r="F2900" i="20"/>
  <c r="E2900" i="20"/>
  <c r="D2900" i="20"/>
  <c r="H2901" i="20"/>
  <c r="G2901" i="20"/>
  <c r="F2901" i="20"/>
  <c r="E2901" i="20"/>
  <c r="D2901" i="20"/>
  <c r="H2902" i="20"/>
  <c r="G2902" i="20"/>
  <c r="F2902" i="20"/>
  <c r="E2902" i="20"/>
  <c r="D2902" i="20"/>
  <c r="H2903" i="20"/>
  <c r="G2903" i="20"/>
  <c r="F2903" i="20"/>
  <c r="E2903" i="20"/>
  <c r="D2903" i="20"/>
  <c r="H2904" i="20"/>
  <c r="G2904" i="20"/>
  <c r="F2904" i="20"/>
  <c r="E2904" i="20"/>
  <c r="D2904" i="20"/>
  <c r="H2905" i="20"/>
  <c r="G2905" i="20"/>
  <c r="F2905" i="20"/>
  <c r="E2905" i="20"/>
  <c r="D2905" i="20"/>
  <c r="H2906" i="20"/>
  <c r="G2906" i="20"/>
  <c r="F2906" i="20"/>
  <c r="E2906" i="20"/>
  <c r="D2906" i="20"/>
  <c r="H2907" i="20"/>
  <c r="G2907" i="20"/>
  <c r="F2907" i="20"/>
  <c r="E2907" i="20"/>
  <c r="D2907" i="20"/>
  <c r="H2908" i="20"/>
  <c r="G2908" i="20"/>
  <c r="F2908" i="20"/>
  <c r="E2908" i="20"/>
  <c r="D2908" i="20"/>
  <c r="H2909" i="20"/>
  <c r="G2909" i="20"/>
  <c r="F2909" i="20"/>
  <c r="E2909" i="20"/>
  <c r="D2909" i="20"/>
  <c r="H2910" i="20"/>
  <c r="G2910" i="20"/>
  <c r="F2910" i="20"/>
  <c r="E2910" i="20"/>
  <c r="D2910" i="20"/>
  <c r="H2911" i="20"/>
  <c r="G2911" i="20"/>
  <c r="F2911" i="20"/>
  <c r="E2911" i="20"/>
  <c r="D2911" i="20"/>
  <c r="H2912" i="20"/>
  <c r="G2912" i="20"/>
  <c r="F2912" i="20"/>
  <c r="E2912" i="20"/>
  <c r="D2912" i="20"/>
  <c r="H2913" i="20"/>
  <c r="G2913" i="20"/>
  <c r="F2913" i="20"/>
  <c r="E2913" i="20"/>
  <c r="D2913" i="20"/>
  <c r="H2914" i="20"/>
  <c r="G2914" i="20"/>
  <c r="F2914" i="20"/>
  <c r="E2914" i="20"/>
  <c r="D2914" i="20"/>
  <c r="H2915" i="20"/>
  <c r="G2915" i="20"/>
  <c r="F2915" i="20"/>
  <c r="E2915" i="20"/>
  <c r="D2915" i="20"/>
  <c r="H2916" i="20"/>
  <c r="G2916" i="20"/>
  <c r="F2916" i="20"/>
  <c r="E2916" i="20"/>
  <c r="D2916" i="20"/>
  <c r="H2917" i="20"/>
  <c r="G2917" i="20"/>
  <c r="F2917" i="20"/>
  <c r="E2917" i="20"/>
  <c r="D2917" i="20"/>
  <c r="H2918" i="20"/>
  <c r="G2918" i="20"/>
  <c r="F2918" i="20"/>
  <c r="E2918" i="20"/>
  <c r="D2918" i="20"/>
  <c r="H2919" i="20"/>
  <c r="G2919" i="20"/>
  <c r="F2919" i="20"/>
  <c r="E2919" i="20"/>
  <c r="D2919" i="20"/>
  <c r="H2920" i="20"/>
  <c r="G2920" i="20"/>
  <c r="F2920" i="20"/>
  <c r="E2920" i="20"/>
  <c r="D2920" i="20"/>
  <c r="H2921" i="20"/>
  <c r="G2921" i="20"/>
  <c r="F2921" i="20"/>
  <c r="E2921" i="20"/>
  <c r="D2921" i="20"/>
  <c r="H2922" i="20"/>
  <c r="G2922" i="20"/>
  <c r="F2922" i="20"/>
  <c r="E2922" i="20"/>
  <c r="D2922" i="20"/>
  <c r="H2923" i="20"/>
  <c r="G2923" i="20"/>
  <c r="F2923" i="20"/>
  <c r="E2923" i="20"/>
  <c r="D2923" i="20"/>
  <c r="H2924" i="20"/>
  <c r="G2924" i="20"/>
  <c r="F2924" i="20"/>
  <c r="E2924" i="20"/>
  <c r="D2924" i="20"/>
  <c r="H2925" i="20"/>
  <c r="G2925" i="20"/>
  <c r="F2925" i="20"/>
  <c r="E2925" i="20"/>
  <c r="D2925" i="20"/>
  <c r="H2926" i="20"/>
  <c r="G2926" i="20"/>
  <c r="F2926" i="20"/>
  <c r="E2926" i="20"/>
  <c r="D2926" i="20"/>
  <c r="H2927" i="20"/>
  <c r="G2927" i="20"/>
  <c r="F2927" i="20"/>
  <c r="E2927" i="20"/>
  <c r="D2927" i="20"/>
  <c r="H2928" i="20"/>
  <c r="G2928" i="20"/>
  <c r="F2928" i="20"/>
  <c r="E2928" i="20"/>
  <c r="D2928" i="20"/>
  <c r="H2929" i="20"/>
  <c r="G2929" i="20"/>
  <c r="F2929" i="20"/>
  <c r="E2929" i="20"/>
  <c r="D2929" i="20"/>
  <c r="H2930" i="20"/>
  <c r="G2930" i="20"/>
  <c r="F2930" i="20"/>
  <c r="E2930" i="20"/>
  <c r="D2930" i="20"/>
  <c r="H2931" i="20"/>
  <c r="G2931" i="20"/>
  <c r="F2931" i="20"/>
  <c r="E2931" i="20"/>
  <c r="D2931" i="20"/>
  <c r="H2932" i="20"/>
  <c r="G2932" i="20"/>
  <c r="F2932" i="20"/>
  <c r="E2932" i="20"/>
  <c r="D2932" i="20"/>
  <c r="H2933" i="20"/>
  <c r="G2933" i="20"/>
  <c r="F2933" i="20"/>
  <c r="E2933" i="20"/>
  <c r="D2933" i="20"/>
  <c r="H2934" i="20"/>
  <c r="G2934" i="20"/>
  <c r="F2934" i="20"/>
  <c r="E2934" i="20"/>
  <c r="D2934" i="20"/>
  <c r="H2935" i="20"/>
  <c r="G2935" i="20"/>
  <c r="F2935" i="20"/>
  <c r="E2935" i="20"/>
  <c r="D2935" i="20"/>
  <c r="H2936" i="20"/>
  <c r="G2936" i="20"/>
  <c r="F2936" i="20"/>
  <c r="E2936" i="20"/>
  <c r="D2936" i="20"/>
  <c r="H2937" i="20"/>
  <c r="G2937" i="20"/>
  <c r="F2937" i="20"/>
  <c r="E2937" i="20"/>
  <c r="D2937" i="20"/>
  <c r="H2938" i="20"/>
  <c r="G2938" i="20"/>
  <c r="F2938" i="20"/>
  <c r="E2938" i="20"/>
  <c r="D2938" i="20"/>
  <c r="H2939" i="20"/>
  <c r="G2939" i="20"/>
  <c r="F2939" i="20"/>
  <c r="E2939" i="20"/>
  <c r="D2939" i="20"/>
  <c r="H2940" i="20"/>
  <c r="G2940" i="20"/>
  <c r="F2940" i="20"/>
  <c r="E2940" i="20"/>
  <c r="D2940" i="20"/>
  <c r="H2941" i="20"/>
  <c r="G2941" i="20"/>
  <c r="F2941" i="20"/>
  <c r="E2941" i="20"/>
  <c r="D2941" i="20"/>
  <c r="H2942" i="20"/>
  <c r="G2942" i="20"/>
  <c r="F2942" i="20"/>
  <c r="E2942" i="20"/>
  <c r="D2942" i="20"/>
  <c r="H2943" i="20"/>
  <c r="G2943" i="20"/>
  <c r="F2943" i="20"/>
  <c r="E2943" i="20"/>
  <c r="D2943" i="20"/>
  <c r="H2944" i="20"/>
  <c r="G2944" i="20"/>
  <c r="F2944" i="20"/>
  <c r="E2944" i="20"/>
  <c r="D2944" i="20"/>
  <c r="H2945" i="20"/>
  <c r="G2945" i="20"/>
  <c r="F2945" i="20"/>
  <c r="E2945" i="20"/>
  <c r="D2945" i="20"/>
  <c r="H2946" i="20"/>
  <c r="G2946" i="20"/>
  <c r="F2946" i="20"/>
  <c r="E2946" i="20"/>
  <c r="D2946" i="20"/>
  <c r="H2947" i="20"/>
  <c r="G2947" i="20"/>
  <c r="F2947" i="20"/>
  <c r="E2947" i="20"/>
  <c r="D2947" i="20"/>
  <c r="H2948" i="20"/>
  <c r="G2948" i="20"/>
  <c r="F2948" i="20"/>
  <c r="E2948" i="20"/>
  <c r="D2948" i="20"/>
  <c r="H2949" i="20"/>
  <c r="G2949" i="20"/>
  <c r="F2949" i="20"/>
  <c r="E2949" i="20"/>
  <c r="D2949" i="20"/>
  <c r="H2950" i="20"/>
  <c r="G2950" i="20"/>
  <c r="F2950" i="20"/>
  <c r="E2950" i="20"/>
  <c r="D2950" i="20"/>
  <c r="H2951" i="20"/>
  <c r="G2951" i="20"/>
  <c r="F2951" i="20"/>
  <c r="E2951" i="20"/>
  <c r="D2951" i="20"/>
  <c r="H2952" i="20"/>
  <c r="G2952" i="20"/>
  <c r="F2952" i="20"/>
  <c r="E2952" i="20"/>
  <c r="D2952" i="20"/>
  <c r="H2953" i="20"/>
  <c r="G2953" i="20"/>
  <c r="F2953" i="20"/>
  <c r="E2953" i="20"/>
  <c r="D2953" i="20"/>
  <c r="H2954" i="20"/>
  <c r="G2954" i="20"/>
  <c r="F2954" i="20"/>
  <c r="E2954" i="20"/>
  <c r="D2954" i="20"/>
  <c r="H2955" i="20"/>
  <c r="G2955" i="20"/>
  <c r="F2955" i="20"/>
  <c r="E2955" i="20"/>
  <c r="D2955" i="20"/>
  <c r="H2956" i="20"/>
  <c r="G2956" i="20"/>
  <c r="F2956" i="20"/>
  <c r="E2956" i="20"/>
  <c r="D2956" i="20"/>
  <c r="H2957" i="20"/>
  <c r="G2957" i="20"/>
  <c r="F2957" i="20"/>
  <c r="E2957" i="20"/>
  <c r="D2957" i="20"/>
  <c r="H2958" i="20"/>
  <c r="G2958" i="20"/>
  <c r="F2958" i="20"/>
  <c r="E2958" i="20"/>
  <c r="D2958" i="20"/>
  <c r="H2959" i="20"/>
  <c r="G2959" i="20"/>
  <c r="F2959" i="20"/>
  <c r="E2959" i="20"/>
  <c r="D2959" i="20"/>
  <c r="H2960" i="20"/>
  <c r="G2960" i="20"/>
  <c r="F2960" i="20"/>
  <c r="E2960" i="20"/>
  <c r="D2960" i="20"/>
  <c r="H2961" i="20"/>
  <c r="G2961" i="20"/>
  <c r="F2961" i="20"/>
  <c r="E2961" i="20"/>
  <c r="D2961" i="20"/>
  <c r="H2962" i="20"/>
  <c r="G2962" i="20"/>
  <c r="F2962" i="20"/>
  <c r="E2962" i="20"/>
  <c r="D2962" i="20"/>
  <c r="H2963" i="20"/>
  <c r="G2963" i="20"/>
  <c r="F2963" i="20"/>
  <c r="E2963" i="20"/>
  <c r="D2963" i="20"/>
  <c r="H2964" i="20"/>
  <c r="G2964" i="20"/>
  <c r="F2964" i="20"/>
  <c r="E2964" i="20"/>
  <c r="D2964" i="20"/>
  <c r="H2965" i="20"/>
  <c r="G2965" i="20"/>
  <c r="F2965" i="20"/>
  <c r="E2965" i="20"/>
  <c r="D2965" i="20"/>
  <c r="H2966" i="20"/>
  <c r="G2966" i="20"/>
  <c r="F2966" i="20"/>
  <c r="E2966" i="20"/>
  <c r="D2966" i="20"/>
  <c r="H2967" i="20"/>
  <c r="G2967" i="20"/>
  <c r="F2967" i="20"/>
  <c r="E2967" i="20"/>
  <c r="D2967" i="20"/>
  <c r="H2968" i="20"/>
  <c r="G2968" i="20"/>
  <c r="F2968" i="20"/>
  <c r="E2968" i="20"/>
  <c r="D2968" i="20"/>
  <c r="H2969" i="20"/>
  <c r="G2969" i="20"/>
  <c r="F2969" i="20"/>
  <c r="E2969" i="20"/>
  <c r="D2969" i="20"/>
  <c r="H2970" i="20"/>
  <c r="G2970" i="20"/>
  <c r="F2970" i="20"/>
  <c r="E2970" i="20"/>
  <c r="D2970" i="20"/>
  <c r="H2971" i="20"/>
  <c r="G2971" i="20"/>
  <c r="F2971" i="20"/>
  <c r="E2971" i="20"/>
  <c r="D2971" i="20"/>
  <c r="H2972" i="20"/>
  <c r="G2972" i="20"/>
  <c r="F2972" i="20"/>
  <c r="E2972" i="20"/>
  <c r="D2972" i="20"/>
  <c r="H2973" i="20"/>
  <c r="G2973" i="20"/>
  <c r="F2973" i="20"/>
  <c r="E2973" i="20"/>
  <c r="D2973" i="20"/>
  <c r="H2974" i="20"/>
  <c r="G2974" i="20"/>
  <c r="F2974" i="20"/>
  <c r="E2974" i="20"/>
  <c r="D2974" i="20"/>
  <c r="H2975" i="20"/>
  <c r="G2975" i="20"/>
  <c r="F2975" i="20"/>
  <c r="E2975" i="20"/>
  <c r="D2975" i="20"/>
  <c r="H2976" i="20"/>
  <c r="G2976" i="20"/>
  <c r="F2976" i="20"/>
  <c r="E2976" i="20"/>
  <c r="D2976" i="20"/>
  <c r="H2977" i="20"/>
  <c r="G2977" i="20"/>
  <c r="F2977" i="20"/>
  <c r="E2977" i="20"/>
  <c r="D2977" i="20"/>
  <c r="H2978" i="20"/>
  <c r="G2978" i="20"/>
  <c r="F2978" i="20"/>
  <c r="E2978" i="20"/>
  <c r="D2978" i="20"/>
  <c r="H2979" i="20"/>
  <c r="G2979" i="20"/>
  <c r="F2979" i="20"/>
  <c r="E2979" i="20"/>
  <c r="D2979" i="20"/>
  <c r="H2980" i="20"/>
  <c r="G2980" i="20"/>
  <c r="F2980" i="20"/>
  <c r="E2980" i="20"/>
  <c r="D2980" i="20"/>
  <c r="H2981" i="20"/>
  <c r="G2981" i="20"/>
  <c r="F2981" i="20"/>
  <c r="E2981" i="20"/>
  <c r="D2981" i="20"/>
  <c r="H2982" i="20"/>
  <c r="G2982" i="20"/>
  <c r="F2982" i="20"/>
  <c r="E2982" i="20"/>
  <c r="D2982" i="20"/>
  <c r="H2983" i="20"/>
  <c r="G2983" i="20"/>
  <c r="F2983" i="20"/>
  <c r="E2983" i="20"/>
  <c r="D2983" i="20"/>
  <c r="H2984" i="20"/>
  <c r="G2984" i="20"/>
  <c r="F2984" i="20"/>
  <c r="E2984" i="20"/>
  <c r="D2984" i="20"/>
  <c r="H2985" i="20"/>
  <c r="G2985" i="20"/>
  <c r="F2985" i="20"/>
  <c r="E2985" i="20"/>
  <c r="D2985" i="20"/>
  <c r="H2986" i="20"/>
  <c r="G2986" i="20"/>
  <c r="F2986" i="20"/>
  <c r="E2986" i="20"/>
  <c r="D2986" i="20"/>
  <c r="H2987" i="20"/>
  <c r="G2987" i="20"/>
  <c r="F2987" i="20"/>
  <c r="E2987" i="20"/>
  <c r="D2987" i="20"/>
  <c r="H2988" i="20"/>
  <c r="G2988" i="20"/>
  <c r="F2988" i="20"/>
  <c r="E2988" i="20"/>
  <c r="D2988" i="20"/>
  <c r="H2989" i="20"/>
  <c r="G2989" i="20"/>
  <c r="F2989" i="20"/>
  <c r="E2989" i="20"/>
  <c r="D2989" i="20"/>
  <c r="H2990" i="20"/>
  <c r="G2990" i="20"/>
  <c r="F2990" i="20"/>
  <c r="E2990" i="20"/>
  <c r="D2990" i="20"/>
  <c r="H2991" i="20"/>
  <c r="G2991" i="20"/>
  <c r="F2991" i="20"/>
  <c r="E2991" i="20"/>
  <c r="D2991" i="20"/>
  <c r="H2992" i="20"/>
  <c r="G2992" i="20"/>
  <c r="F2992" i="20"/>
  <c r="E2992" i="20"/>
  <c r="D2992" i="20"/>
  <c r="H2993" i="20"/>
  <c r="G2993" i="20"/>
  <c r="F2993" i="20"/>
  <c r="E2993" i="20"/>
  <c r="D2993" i="20"/>
  <c r="H2994" i="20"/>
  <c r="G2994" i="20"/>
  <c r="F2994" i="20"/>
  <c r="E2994" i="20"/>
  <c r="D2994" i="20"/>
  <c r="H2995" i="20"/>
  <c r="G2995" i="20"/>
  <c r="F2995" i="20"/>
  <c r="E2995" i="20"/>
  <c r="D2995" i="20"/>
  <c r="H2996" i="20"/>
  <c r="G2996" i="20"/>
  <c r="F2996" i="20"/>
  <c r="E2996" i="20"/>
  <c r="D2996" i="20"/>
  <c r="H2997" i="20"/>
  <c r="G2997" i="20"/>
  <c r="F2997" i="20"/>
  <c r="E2997" i="20"/>
  <c r="D2997" i="20"/>
  <c r="H2998" i="20"/>
  <c r="G2998" i="20"/>
  <c r="F2998" i="20"/>
  <c r="E2998" i="20"/>
  <c r="D2998" i="20"/>
  <c r="H2999" i="20"/>
  <c r="G2999" i="20"/>
  <c r="F2999" i="20"/>
  <c r="E2999" i="20"/>
  <c r="D2999" i="20"/>
  <c r="H3000" i="20"/>
  <c r="G3000" i="20"/>
  <c r="F3000" i="20"/>
  <c r="E3000" i="20"/>
  <c r="D3000" i="20"/>
  <c r="H3001" i="20"/>
  <c r="G3001" i="20"/>
  <c r="F3001" i="20"/>
  <c r="E3001" i="20"/>
  <c r="D3001" i="20"/>
  <c r="H3002" i="20"/>
  <c r="G3002" i="20"/>
  <c r="F3002" i="20"/>
  <c r="E3002" i="20"/>
  <c r="D3002" i="20"/>
  <c r="H3003" i="20"/>
  <c r="G3003" i="20"/>
  <c r="F3003" i="20"/>
  <c r="E3003" i="20"/>
  <c r="D3003" i="20"/>
  <c r="H3004" i="20"/>
  <c r="G3004" i="20"/>
  <c r="F3004" i="20"/>
  <c r="E3004" i="20"/>
  <c r="D3004" i="20"/>
  <c r="H3005" i="20"/>
  <c r="G3005" i="20"/>
  <c r="F3005" i="20"/>
  <c r="E3005" i="20"/>
  <c r="D3005" i="20"/>
  <c r="H3006" i="20"/>
  <c r="G3006" i="20"/>
  <c r="F3006" i="20"/>
  <c r="E3006" i="20"/>
  <c r="D3006" i="20"/>
  <c r="H3007" i="20"/>
  <c r="G3007" i="20"/>
  <c r="F3007" i="20"/>
  <c r="E3007" i="20"/>
  <c r="D3007" i="20"/>
  <c r="H3008" i="20"/>
  <c r="G3008" i="20"/>
  <c r="F3008" i="20"/>
  <c r="E3008" i="20"/>
  <c r="D3008" i="20"/>
  <c r="H3009" i="20"/>
  <c r="G3009" i="20"/>
  <c r="F3009" i="20"/>
  <c r="E3009" i="20"/>
  <c r="D3009" i="20"/>
  <c r="H3010" i="20"/>
  <c r="G3010" i="20"/>
  <c r="F3010" i="20"/>
  <c r="E3010" i="20"/>
  <c r="D3010" i="20"/>
  <c r="H3011" i="20"/>
  <c r="G3011" i="20"/>
  <c r="F3011" i="20"/>
  <c r="E3011" i="20"/>
  <c r="D3011" i="20"/>
  <c r="H3012" i="20"/>
  <c r="G3012" i="20"/>
  <c r="F3012" i="20"/>
  <c r="E3012" i="20"/>
  <c r="D3012" i="20"/>
  <c r="H3013" i="20"/>
  <c r="G3013" i="20"/>
  <c r="F3013" i="20"/>
  <c r="E3013" i="20"/>
  <c r="D3013" i="20"/>
  <c r="H3014" i="20"/>
  <c r="G3014" i="20"/>
  <c r="F3014" i="20"/>
  <c r="E3014" i="20"/>
  <c r="D3014" i="20"/>
  <c r="H3015" i="20"/>
  <c r="G3015" i="20"/>
  <c r="F3015" i="20"/>
  <c r="E3015" i="20"/>
  <c r="D3015" i="20"/>
  <c r="H3016" i="20"/>
  <c r="G3016" i="20"/>
  <c r="F3016" i="20"/>
  <c r="E3016" i="20"/>
  <c r="D3016" i="20"/>
  <c r="H3017" i="20"/>
  <c r="G3017" i="20"/>
  <c r="F3017" i="20"/>
  <c r="E3017" i="20"/>
  <c r="D3017" i="20"/>
  <c r="H3018" i="20"/>
  <c r="G3018" i="20"/>
  <c r="F3018" i="20"/>
  <c r="E3018" i="20"/>
  <c r="D3018" i="20"/>
  <c r="H3019" i="20"/>
  <c r="G3019" i="20"/>
  <c r="F3019" i="20"/>
  <c r="E3019" i="20"/>
  <c r="D3019" i="20"/>
  <c r="H3020" i="20"/>
  <c r="G3020" i="20"/>
  <c r="F3020" i="20"/>
  <c r="E3020" i="20"/>
  <c r="D3020" i="20"/>
  <c r="H3021" i="20"/>
  <c r="G3021" i="20"/>
  <c r="F3021" i="20"/>
  <c r="E3021" i="20"/>
  <c r="D3021" i="20"/>
  <c r="H3022" i="20"/>
  <c r="G3022" i="20"/>
  <c r="F3022" i="20"/>
  <c r="E3022" i="20"/>
  <c r="D3022" i="20"/>
  <c r="H3023" i="20"/>
  <c r="G3023" i="20"/>
  <c r="F3023" i="20"/>
  <c r="E3023" i="20"/>
  <c r="D3023" i="20"/>
  <c r="H3024" i="20"/>
  <c r="G3024" i="20"/>
  <c r="F3024" i="20"/>
  <c r="E3024" i="20"/>
  <c r="D3024" i="20"/>
  <c r="H3025" i="20"/>
  <c r="G3025" i="20"/>
  <c r="F3025" i="20"/>
  <c r="E3025" i="20"/>
  <c r="D3025" i="20"/>
  <c r="H3026" i="20"/>
  <c r="G3026" i="20"/>
  <c r="F3026" i="20"/>
  <c r="E3026" i="20"/>
  <c r="D3026" i="20"/>
  <c r="H3027" i="20"/>
  <c r="G3027" i="20"/>
  <c r="F3027" i="20"/>
  <c r="E3027" i="20"/>
  <c r="D3027" i="20"/>
  <c r="H3028" i="20"/>
  <c r="G3028" i="20"/>
  <c r="F3028" i="20"/>
  <c r="E3028" i="20"/>
  <c r="D3028" i="20"/>
  <c r="H3029" i="20"/>
  <c r="G3029" i="20"/>
  <c r="F3029" i="20"/>
  <c r="E3029" i="20"/>
  <c r="D3029" i="20"/>
  <c r="H3030" i="20"/>
  <c r="G3030" i="20"/>
  <c r="F3030" i="20"/>
  <c r="E3030" i="20"/>
  <c r="D3030" i="20"/>
  <c r="H3031" i="20"/>
  <c r="G3031" i="20"/>
  <c r="F3031" i="20"/>
  <c r="E3031" i="20"/>
  <c r="D3031" i="20"/>
  <c r="H3032" i="20"/>
  <c r="G3032" i="20"/>
  <c r="F3032" i="20"/>
  <c r="E3032" i="20"/>
  <c r="D3032" i="20"/>
  <c r="H3033" i="20"/>
  <c r="G3033" i="20"/>
  <c r="F3033" i="20"/>
  <c r="E3033" i="20"/>
  <c r="D3033" i="20"/>
  <c r="H3034" i="20"/>
  <c r="G3034" i="20"/>
  <c r="F3034" i="20"/>
  <c r="E3034" i="20"/>
  <c r="D3034" i="20"/>
  <c r="H3035" i="20"/>
  <c r="G3035" i="20"/>
  <c r="F3035" i="20"/>
  <c r="E3035" i="20"/>
  <c r="D3035" i="20"/>
  <c r="H3036" i="20"/>
  <c r="G3036" i="20"/>
  <c r="F3036" i="20"/>
  <c r="E3036" i="20"/>
  <c r="D3036" i="20"/>
  <c r="H3037" i="20"/>
  <c r="G3037" i="20"/>
  <c r="F3037" i="20"/>
  <c r="E3037" i="20"/>
  <c r="D3037" i="20"/>
  <c r="H3038" i="20"/>
  <c r="G3038" i="20"/>
  <c r="F3038" i="20"/>
  <c r="E3038" i="20"/>
  <c r="D3038" i="20"/>
  <c r="H3039" i="20"/>
  <c r="G3039" i="20"/>
  <c r="F3039" i="20"/>
  <c r="E3039" i="20"/>
  <c r="D3039" i="20"/>
  <c r="H3040" i="20"/>
  <c r="G3040" i="20"/>
  <c r="F3040" i="20"/>
  <c r="E3040" i="20"/>
  <c r="D3040" i="20"/>
  <c r="H3041" i="20"/>
  <c r="G3041" i="20"/>
  <c r="F3041" i="20"/>
  <c r="E3041" i="20"/>
  <c r="D3041" i="20"/>
  <c r="H3042" i="20"/>
  <c r="G3042" i="20"/>
  <c r="F3042" i="20"/>
  <c r="E3042" i="20"/>
  <c r="D3042" i="20"/>
  <c r="H3043" i="20"/>
  <c r="G3043" i="20"/>
  <c r="F3043" i="20"/>
  <c r="E3043" i="20"/>
  <c r="D3043" i="20"/>
  <c r="H3044" i="20"/>
  <c r="G3044" i="20"/>
  <c r="F3044" i="20"/>
  <c r="E3044" i="20"/>
  <c r="D3044" i="20"/>
  <c r="H3045" i="20"/>
  <c r="G3045" i="20"/>
  <c r="F3045" i="20"/>
  <c r="E3045" i="20"/>
  <c r="D3045" i="20"/>
  <c r="H3046" i="20"/>
  <c r="G3046" i="20"/>
  <c r="F3046" i="20"/>
  <c r="E3046" i="20"/>
  <c r="D3046" i="20"/>
  <c r="H3047" i="20"/>
  <c r="G3047" i="20"/>
  <c r="F3047" i="20"/>
  <c r="E3047" i="20"/>
  <c r="D3047" i="20"/>
  <c r="H3048" i="20"/>
  <c r="G3048" i="20"/>
  <c r="F3048" i="20"/>
  <c r="E3048" i="20"/>
  <c r="D3048" i="20"/>
  <c r="H3049" i="20"/>
  <c r="G3049" i="20"/>
  <c r="F3049" i="20"/>
  <c r="E3049" i="20"/>
  <c r="D3049" i="20"/>
  <c r="H3050" i="20"/>
  <c r="G3050" i="20"/>
  <c r="F3050" i="20"/>
  <c r="E3050" i="20"/>
  <c r="D3050" i="20"/>
  <c r="H3051" i="20"/>
  <c r="G3051" i="20"/>
  <c r="F3051" i="20"/>
  <c r="E3051" i="20"/>
  <c r="D3051" i="20"/>
  <c r="H3052" i="20"/>
  <c r="G3052" i="20"/>
  <c r="F3052" i="20"/>
  <c r="E3052" i="20"/>
  <c r="D3052" i="20"/>
  <c r="H3053" i="20"/>
  <c r="G3053" i="20"/>
  <c r="F3053" i="20"/>
  <c r="E3053" i="20"/>
  <c r="D3053" i="20"/>
  <c r="H3054" i="20"/>
  <c r="G3054" i="20"/>
  <c r="F3054" i="20"/>
  <c r="E3054" i="20"/>
  <c r="D3054" i="20"/>
  <c r="H3055" i="20"/>
  <c r="G3055" i="20"/>
  <c r="F3055" i="20"/>
  <c r="E3055" i="20"/>
  <c r="D3055" i="20"/>
  <c r="H3056" i="20"/>
  <c r="G3056" i="20"/>
  <c r="F3056" i="20"/>
  <c r="E3056" i="20"/>
  <c r="D3056" i="20"/>
  <c r="H3057" i="20"/>
  <c r="G3057" i="20"/>
  <c r="F3057" i="20"/>
  <c r="E3057" i="20"/>
  <c r="D3057" i="20"/>
  <c r="H3058" i="20"/>
  <c r="G3058" i="20"/>
  <c r="F3058" i="20"/>
  <c r="E3058" i="20"/>
  <c r="D3058" i="20"/>
  <c r="H3059" i="20"/>
  <c r="G3059" i="20"/>
  <c r="F3059" i="20"/>
  <c r="E3059" i="20"/>
  <c r="D3059" i="20"/>
  <c r="H3060" i="20"/>
  <c r="G3060" i="20"/>
  <c r="F3060" i="20"/>
  <c r="E3060" i="20"/>
  <c r="D3060" i="20"/>
  <c r="H3061" i="20"/>
  <c r="G3061" i="20"/>
  <c r="F3061" i="20"/>
  <c r="E3061" i="20"/>
  <c r="D3061" i="20"/>
  <c r="H3062" i="20"/>
  <c r="G3062" i="20"/>
  <c r="F3062" i="20"/>
  <c r="E3062" i="20"/>
  <c r="D3062" i="20"/>
  <c r="H3063" i="20"/>
  <c r="G3063" i="20"/>
  <c r="F3063" i="20"/>
  <c r="E3063" i="20"/>
  <c r="D3063" i="20"/>
  <c r="H3064" i="20"/>
  <c r="G3064" i="20"/>
  <c r="F3064" i="20"/>
  <c r="E3064" i="20"/>
  <c r="D3064" i="20"/>
  <c r="H3065" i="20"/>
  <c r="G3065" i="20"/>
  <c r="F3065" i="20"/>
  <c r="E3065" i="20"/>
  <c r="D3065" i="20"/>
  <c r="H3066" i="20"/>
  <c r="G3066" i="20"/>
  <c r="F3066" i="20"/>
  <c r="E3066" i="20"/>
  <c r="D3066" i="20"/>
  <c r="H3067" i="20"/>
  <c r="G3067" i="20"/>
  <c r="F3067" i="20"/>
  <c r="E3067" i="20"/>
  <c r="D3067" i="20"/>
  <c r="H3068" i="20"/>
  <c r="G3068" i="20"/>
  <c r="F3068" i="20"/>
  <c r="E3068" i="20"/>
  <c r="D3068" i="20"/>
  <c r="H3069" i="20"/>
  <c r="G3069" i="20"/>
  <c r="F3069" i="20"/>
  <c r="E3069" i="20"/>
  <c r="D3069" i="20"/>
  <c r="H3070" i="20"/>
  <c r="G3070" i="20"/>
  <c r="F3070" i="20"/>
  <c r="E3070" i="20"/>
  <c r="D3070" i="20"/>
  <c r="H3071" i="20"/>
  <c r="G3071" i="20"/>
  <c r="F3071" i="20"/>
  <c r="E3071" i="20"/>
  <c r="D3071" i="20"/>
  <c r="H3072" i="20"/>
  <c r="G3072" i="20"/>
  <c r="F3072" i="20"/>
  <c r="E3072" i="20"/>
  <c r="D3072" i="20"/>
  <c r="H3073" i="20"/>
  <c r="G3073" i="20"/>
  <c r="F3073" i="20"/>
  <c r="E3073" i="20"/>
  <c r="D3073" i="20"/>
  <c r="H3074" i="20"/>
  <c r="G3074" i="20"/>
  <c r="F3074" i="20"/>
  <c r="E3074" i="20"/>
  <c r="D3074" i="20"/>
  <c r="H3075" i="20"/>
  <c r="G3075" i="20"/>
  <c r="F3075" i="20"/>
  <c r="E3075" i="20"/>
  <c r="D3075" i="20"/>
  <c r="H3076" i="20"/>
  <c r="G3076" i="20"/>
  <c r="F3076" i="20"/>
  <c r="E3076" i="20"/>
  <c r="D3076" i="20"/>
  <c r="H3077" i="20"/>
  <c r="G3077" i="20"/>
  <c r="F3077" i="20"/>
  <c r="E3077" i="20"/>
  <c r="D3077" i="20"/>
  <c r="H3078" i="20"/>
  <c r="G3078" i="20"/>
  <c r="F3078" i="20"/>
  <c r="E3078" i="20"/>
  <c r="D3078" i="20"/>
  <c r="H3079" i="20"/>
  <c r="G3079" i="20"/>
  <c r="F3079" i="20"/>
  <c r="E3079" i="20"/>
  <c r="D3079" i="20"/>
  <c r="H3080" i="20"/>
  <c r="G3080" i="20"/>
  <c r="F3080" i="20"/>
  <c r="E3080" i="20"/>
  <c r="D3080" i="20"/>
  <c r="H3081" i="20"/>
  <c r="G3081" i="20"/>
  <c r="F3081" i="20"/>
  <c r="E3081" i="20"/>
  <c r="D3081" i="20"/>
  <c r="H3082" i="20"/>
  <c r="G3082" i="20"/>
  <c r="F3082" i="20"/>
  <c r="E3082" i="20"/>
  <c r="D3082" i="20"/>
  <c r="H3083" i="20"/>
  <c r="G3083" i="20"/>
  <c r="F3083" i="20"/>
  <c r="E3083" i="20"/>
  <c r="D3083" i="20"/>
  <c r="H3084" i="20"/>
  <c r="G3084" i="20"/>
  <c r="F3084" i="20"/>
  <c r="E3084" i="20"/>
  <c r="D3084" i="20"/>
  <c r="H3085" i="20"/>
  <c r="G3085" i="20"/>
  <c r="F3085" i="20"/>
  <c r="E3085" i="20"/>
  <c r="D3085" i="20"/>
  <c r="H3086" i="20"/>
  <c r="G3086" i="20"/>
  <c r="F3086" i="20"/>
  <c r="E3086" i="20"/>
  <c r="D3086" i="20"/>
  <c r="H3087" i="20"/>
  <c r="G3087" i="20"/>
  <c r="F3087" i="20"/>
  <c r="E3087" i="20"/>
  <c r="D3087" i="20"/>
  <c r="H3088" i="20"/>
  <c r="G3088" i="20"/>
  <c r="F3088" i="20"/>
  <c r="E3088" i="20"/>
  <c r="D3088" i="20"/>
  <c r="H3089" i="20"/>
  <c r="G3089" i="20"/>
  <c r="F3089" i="20"/>
  <c r="E3089" i="20"/>
  <c r="D3089" i="20"/>
  <c r="H3090" i="20"/>
  <c r="G3090" i="20"/>
  <c r="F3090" i="20"/>
  <c r="E3090" i="20"/>
  <c r="D3090" i="20"/>
  <c r="H3091" i="20"/>
  <c r="G3091" i="20"/>
  <c r="F3091" i="20"/>
  <c r="E3091" i="20"/>
  <c r="D3091" i="20"/>
  <c r="H3092" i="20"/>
  <c r="G3092" i="20"/>
  <c r="F3092" i="20"/>
  <c r="E3092" i="20"/>
  <c r="D3092" i="20"/>
  <c r="H3093" i="20"/>
  <c r="G3093" i="20"/>
  <c r="F3093" i="20"/>
  <c r="E3093" i="20"/>
  <c r="D3093" i="20"/>
  <c r="H3094" i="20"/>
  <c r="G3094" i="20"/>
  <c r="F3094" i="20"/>
  <c r="E3094" i="20"/>
  <c r="D3094" i="20"/>
  <c r="H3095" i="20"/>
  <c r="G3095" i="20"/>
  <c r="F3095" i="20"/>
  <c r="E3095" i="20"/>
  <c r="D3095" i="20"/>
  <c r="H3096" i="20"/>
  <c r="G3096" i="20"/>
  <c r="F3096" i="20"/>
  <c r="E3096" i="20"/>
  <c r="D3096" i="20"/>
  <c r="H3097" i="20"/>
  <c r="G3097" i="20"/>
  <c r="F3097" i="20"/>
  <c r="E3097" i="20"/>
  <c r="D3097" i="20"/>
  <c r="H3098" i="20"/>
  <c r="G3098" i="20"/>
  <c r="F3098" i="20"/>
  <c r="E3098" i="20"/>
  <c r="D3098" i="20"/>
  <c r="H3099" i="20"/>
  <c r="G3099" i="20"/>
  <c r="F3099" i="20"/>
  <c r="E3099" i="20"/>
  <c r="D3099" i="20"/>
  <c r="H3100" i="20"/>
  <c r="G3100" i="20"/>
  <c r="F3100" i="20"/>
  <c r="E3100" i="20"/>
  <c r="D3100" i="20"/>
  <c r="H3101" i="20"/>
  <c r="G3101" i="20"/>
  <c r="F3101" i="20"/>
  <c r="E3101" i="20"/>
  <c r="D3101" i="20"/>
  <c r="H3102" i="20"/>
  <c r="G3102" i="20"/>
  <c r="F3102" i="20"/>
  <c r="E3102" i="20"/>
  <c r="D3102" i="20"/>
  <c r="H3103" i="20"/>
  <c r="G3103" i="20"/>
  <c r="F3103" i="20"/>
  <c r="E3103" i="20"/>
  <c r="D3103" i="20"/>
  <c r="H3104" i="20"/>
  <c r="G3104" i="20"/>
  <c r="F3104" i="20"/>
  <c r="E3104" i="20"/>
  <c r="D3104" i="20"/>
  <c r="H3105" i="20"/>
  <c r="G3105" i="20"/>
  <c r="F3105" i="20"/>
  <c r="E3105" i="20"/>
  <c r="D3105" i="20"/>
  <c r="H3106" i="20"/>
  <c r="G3106" i="20"/>
  <c r="F3106" i="20"/>
  <c r="E3106" i="20"/>
  <c r="D3106" i="20"/>
  <c r="H3107" i="20"/>
  <c r="G3107" i="20"/>
  <c r="F3107" i="20"/>
  <c r="E3107" i="20"/>
  <c r="D3107" i="20"/>
  <c r="H3108" i="20"/>
  <c r="G3108" i="20"/>
  <c r="F3108" i="20"/>
  <c r="E3108" i="20"/>
  <c r="D3108" i="20"/>
  <c r="H3109" i="20"/>
  <c r="G3109" i="20"/>
  <c r="F3109" i="20"/>
  <c r="E3109" i="20"/>
  <c r="D3109" i="20"/>
  <c r="H3110" i="20"/>
  <c r="G3110" i="20"/>
  <c r="F3110" i="20"/>
  <c r="E3110" i="20"/>
  <c r="D3110" i="20"/>
  <c r="H3111" i="20"/>
  <c r="G3111" i="20"/>
  <c r="F3111" i="20"/>
  <c r="E3111" i="20"/>
  <c r="D3111" i="20"/>
  <c r="H3112" i="20"/>
  <c r="G3112" i="20"/>
  <c r="F3112" i="20"/>
  <c r="E3112" i="20"/>
  <c r="D3112" i="20"/>
  <c r="H3113" i="20"/>
  <c r="G3113" i="20"/>
  <c r="F3113" i="20"/>
  <c r="E3113" i="20"/>
  <c r="D3113" i="20"/>
  <c r="H3114" i="20"/>
  <c r="G3114" i="20"/>
  <c r="F3114" i="20"/>
  <c r="E3114" i="20"/>
  <c r="D3114" i="20"/>
  <c r="H3115" i="20"/>
  <c r="G3115" i="20"/>
  <c r="F3115" i="20"/>
  <c r="E3115" i="20"/>
  <c r="D3115" i="20"/>
  <c r="H3116" i="20"/>
  <c r="G3116" i="20"/>
  <c r="F3116" i="20"/>
  <c r="E3116" i="20"/>
  <c r="D3116" i="20"/>
  <c r="H3117" i="20"/>
  <c r="G3117" i="20"/>
  <c r="F3117" i="20"/>
  <c r="E3117" i="20"/>
  <c r="D3117" i="20"/>
  <c r="H3118" i="20"/>
  <c r="G3118" i="20"/>
  <c r="F3118" i="20"/>
  <c r="E3118" i="20"/>
  <c r="D3118" i="20"/>
  <c r="H3119" i="20"/>
  <c r="G3119" i="20"/>
  <c r="F3119" i="20"/>
  <c r="E3119" i="20"/>
  <c r="D3119" i="20"/>
  <c r="H3120" i="20"/>
  <c r="G3120" i="20"/>
  <c r="F3120" i="20"/>
  <c r="E3120" i="20"/>
  <c r="D3120" i="20"/>
  <c r="H3121" i="20"/>
  <c r="G3121" i="20"/>
  <c r="F3121" i="20"/>
  <c r="E3121" i="20"/>
  <c r="D3121" i="20"/>
  <c r="H3122" i="20"/>
  <c r="G3122" i="20"/>
  <c r="F3122" i="20"/>
  <c r="E3122" i="20"/>
  <c r="D3122" i="20"/>
  <c r="H3123" i="20"/>
  <c r="G3123" i="20"/>
  <c r="F3123" i="20"/>
  <c r="E3123" i="20"/>
  <c r="D3123" i="20"/>
  <c r="H3124" i="20"/>
  <c r="G3124" i="20"/>
  <c r="F3124" i="20"/>
  <c r="E3124" i="20"/>
  <c r="D3124" i="20"/>
  <c r="H3125" i="20"/>
  <c r="G3125" i="20"/>
  <c r="F3125" i="20"/>
  <c r="E3125" i="20"/>
  <c r="D3125" i="20"/>
  <c r="H3126" i="20"/>
  <c r="G3126" i="20"/>
  <c r="F3126" i="20"/>
  <c r="E3126" i="20"/>
  <c r="D3126" i="20"/>
  <c r="H3127" i="20"/>
  <c r="G3127" i="20"/>
  <c r="F3127" i="20"/>
  <c r="E3127" i="20"/>
  <c r="D3127" i="20"/>
  <c r="H3128" i="20"/>
  <c r="G3128" i="20"/>
  <c r="F3128" i="20"/>
  <c r="E3128" i="20"/>
  <c r="D3128" i="20"/>
  <c r="H3129" i="20"/>
  <c r="G3129" i="20"/>
  <c r="F3129" i="20"/>
  <c r="E3129" i="20"/>
  <c r="D3129" i="20"/>
  <c r="H3130" i="20"/>
  <c r="G3130" i="20"/>
  <c r="F3130" i="20"/>
  <c r="E3130" i="20"/>
  <c r="D3130" i="20"/>
  <c r="H3131" i="20"/>
  <c r="G3131" i="20"/>
  <c r="F3131" i="20"/>
  <c r="E3131" i="20"/>
  <c r="D3131" i="20"/>
  <c r="H3132" i="20"/>
  <c r="G3132" i="20"/>
  <c r="F3132" i="20"/>
  <c r="E3132" i="20"/>
  <c r="D3132" i="20"/>
  <c r="H3133" i="20"/>
  <c r="G3133" i="20"/>
  <c r="F3133" i="20"/>
  <c r="E3133" i="20"/>
  <c r="D3133" i="20"/>
  <c r="H3134" i="20"/>
  <c r="G3134" i="20"/>
  <c r="F3134" i="20"/>
  <c r="E3134" i="20"/>
  <c r="D3134" i="20"/>
  <c r="H3135" i="20"/>
  <c r="G3135" i="20"/>
  <c r="F3135" i="20"/>
  <c r="E3135" i="20"/>
  <c r="D3135" i="20"/>
  <c r="H3136" i="20"/>
  <c r="G3136" i="20"/>
  <c r="F3136" i="20"/>
  <c r="E3136" i="20"/>
  <c r="D3136" i="20"/>
  <c r="H3137" i="20"/>
  <c r="G3137" i="20"/>
  <c r="F3137" i="20"/>
  <c r="E3137" i="20"/>
  <c r="D3137" i="20"/>
  <c r="H3138" i="20"/>
  <c r="G3138" i="20"/>
  <c r="F3138" i="20"/>
  <c r="E3138" i="20"/>
  <c r="D3138" i="20"/>
  <c r="H3139" i="20"/>
  <c r="G3139" i="20"/>
  <c r="F3139" i="20"/>
  <c r="E3139" i="20"/>
  <c r="D3139" i="20"/>
  <c r="H3140" i="20"/>
  <c r="G3140" i="20"/>
  <c r="F3140" i="20"/>
  <c r="E3140" i="20"/>
  <c r="D3140" i="20"/>
  <c r="H3141" i="20"/>
  <c r="G3141" i="20"/>
  <c r="F3141" i="20"/>
  <c r="E3141" i="20"/>
  <c r="D3141" i="20"/>
  <c r="H3142" i="20"/>
  <c r="G3142" i="20"/>
  <c r="F3142" i="20"/>
  <c r="E3142" i="20"/>
  <c r="D3142" i="20"/>
  <c r="H3143" i="20"/>
  <c r="G3143" i="20"/>
  <c r="F3143" i="20"/>
  <c r="E3143" i="20"/>
  <c r="D3143" i="20"/>
  <c r="H3144" i="20"/>
  <c r="G3144" i="20"/>
  <c r="F3144" i="20"/>
  <c r="E3144" i="20"/>
  <c r="D3144" i="20"/>
  <c r="H3145" i="20"/>
  <c r="G3145" i="20"/>
  <c r="F3145" i="20"/>
  <c r="E3145" i="20"/>
  <c r="D3145" i="20"/>
  <c r="H3146" i="20"/>
  <c r="G3146" i="20"/>
  <c r="F3146" i="20"/>
  <c r="E3146" i="20"/>
  <c r="D3146" i="20"/>
  <c r="H3147" i="20"/>
  <c r="G3147" i="20"/>
  <c r="F3147" i="20"/>
  <c r="E3147" i="20"/>
  <c r="D3147" i="20"/>
  <c r="H3148" i="20"/>
  <c r="G3148" i="20"/>
  <c r="F3148" i="20"/>
  <c r="E3148" i="20"/>
  <c r="D3148" i="20"/>
  <c r="H3149" i="20"/>
  <c r="G3149" i="20"/>
  <c r="F3149" i="20"/>
  <c r="E3149" i="20"/>
  <c r="D3149" i="20"/>
  <c r="H3150" i="20"/>
  <c r="G3150" i="20"/>
  <c r="F3150" i="20"/>
  <c r="E3150" i="20"/>
  <c r="D3150" i="20"/>
  <c r="H3151" i="20"/>
  <c r="G3151" i="20"/>
  <c r="F3151" i="20"/>
  <c r="E3151" i="20"/>
  <c r="D3151" i="20"/>
  <c r="H3152" i="20"/>
  <c r="G3152" i="20"/>
  <c r="F3152" i="20"/>
  <c r="E3152" i="20"/>
  <c r="D3152" i="20"/>
  <c r="H3153" i="20"/>
  <c r="G3153" i="20"/>
  <c r="F3153" i="20"/>
  <c r="E3153" i="20"/>
  <c r="D3153" i="20"/>
  <c r="H3154" i="20"/>
  <c r="G3154" i="20"/>
  <c r="F3154" i="20"/>
  <c r="E3154" i="20"/>
  <c r="D3154" i="20"/>
  <c r="H3155" i="20"/>
  <c r="G3155" i="20"/>
  <c r="F3155" i="20"/>
  <c r="E3155" i="20"/>
  <c r="D3155" i="20"/>
  <c r="H3156" i="20"/>
  <c r="G3156" i="20"/>
  <c r="F3156" i="20"/>
  <c r="E3156" i="20"/>
  <c r="D3156" i="20"/>
  <c r="H3157" i="20"/>
  <c r="G3157" i="20"/>
  <c r="F3157" i="20"/>
  <c r="E3157" i="20"/>
  <c r="D3157" i="20"/>
  <c r="H3158" i="20"/>
  <c r="G3158" i="20"/>
  <c r="F3158" i="20"/>
  <c r="E3158" i="20"/>
  <c r="D3158" i="20"/>
  <c r="H3159" i="20"/>
  <c r="G3159" i="20"/>
  <c r="F3159" i="20"/>
  <c r="E3159" i="20"/>
  <c r="D3159" i="20"/>
  <c r="H3160" i="20"/>
  <c r="G3160" i="20"/>
  <c r="F3160" i="20"/>
  <c r="E3160" i="20"/>
  <c r="D3160" i="20"/>
  <c r="H3161" i="20"/>
  <c r="G3161" i="20"/>
  <c r="F3161" i="20"/>
  <c r="E3161" i="20"/>
  <c r="D3161" i="20"/>
  <c r="H3162" i="20"/>
  <c r="G3162" i="20"/>
  <c r="F3162" i="20"/>
  <c r="E3162" i="20"/>
  <c r="D3162" i="20"/>
  <c r="H3163" i="20"/>
  <c r="G3163" i="20"/>
  <c r="F3163" i="20"/>
  <c r="E3163" i="20"/>
  <c r="D3163" i="20"/>
  <c r="H3164" i="20"/>
  <c r="G3164" i="20"/>
  <c r="F3164" i="20"/>
  <c r="E3164" i="20"/>
  <c r="D3164" i="20"/>
  <c r="H3165" i="20"/>
  <c r="G3165" i="20"/>
  <c r="F3165" i="20"/>
  <c r="E3165" i="20"/>
  <c r="D3165" i="20"/>
  <c r="H3166" i="20"/>
  <c r="G3166" i="20"/>
  <c r="F3166" i="20"/>
  <c r="E3166" i="20"/>
  <c r="D3166" i="20"/>
  <c r="H3167" i="20"/>
  <c r="G3167" i="20"/>
  <c r="F3167" i="20"/>
  <c r="E3167" i="20"/>
  <c r="D3167" i="20"/>
  <c r="H3168" i="20"/>
  <c r="G3168" i="20"/>
  <c r="F3168" i="20"/>
  <c r="E3168" i="20"/>
  <c r="D3168" i="20"/>
  <c r="H3169" i="20"/>
  <c r="G3169" i="20"/>
  <c r="F3169" i="20"/>
  <c r="E3169" i="20"/>
  <c r="D3169" i="20"/>
  <c r="H3170" i="20"/>
  <c r="G3170" i="20"/>
  <c r="F3170" i="20"/>
  <c r="E3170" i="20"/>
  <c r="D3170" i="20"/>
  <c r="H3171" i="20"/>
  <c r="G3171" i="20"/>
  <c r="F3171" i="20"/>
  <c r="E3171" i="20"/>
  <c r="D3171" i="20"/>
  <c r="H3172" i="20"/>
  <c r="G3172" i="20"/>
  <c r="F3172" i="20"/>
  <c r="E3172" i="20"/>
  <c r="D3172" i="20"/>
  <c r="H3173" i="20"/>
  <c r="G3173" i="20"/>
  <c r="F3173" i="20"/>
  <c r="E3173" i="20"/>
  <c r="D3173" i="20"/>
  <c r="H3174" i="20"/>
  <c r="G3174" i="20"/>
  <c r="F3174" i="20"/>
  <c r="E3174" i="20"/>
  <c r="D3174" i="20"/>
  <c r="H3175" i="20"/>
  <c r="G3175" i="20"/>
  <c r="F3175" i="20"/>
  <c r="E3175" i="20"/>
  <c r="D3175" i="20"/>
  <c r="H3176" i="20"/>
  <c r="G3176" i="20"/>
  <c r="F3176" i="20"/>
  <c r="E3176" i="20"/>
  <c r="D3176" i="20"/>
  <c r="H3177" i="20"/>
  <c r="G3177" i="20"/>
  <c r="F3177" i="20"/>
  <c r="E3177" i="20"/>
  <c r="D3177" i="20"/>
  <c r="H3178" i="20"/>
  <c r="G3178" i="20"/>
  <c r="F3178" i="20"/>
  <c r="E3178" i="20"/>
  <c r="D3178" i="20"/>
  <c r="H3179" i="20"/>
  <c r="G3179" i="20"/>
  <c r="F3179" i="20"/>
  <c r="E3179" i="20"/>
  <c r="D3179" i="20"/>
  <c r="H3180" i="20"/>
  <c r="G3180" i="20"/>
  <c r="F3180" i="20"/>
  <c r="E3180" i="20"/>
  <c r="D3180" i="20"/>
  <c r="H3181" i="20"/>
  <c r="G3181" i="20"/>
  <c r="F3181" i="20"/>
  <c r="E3181" i="20"/>
  <c r="D3181" i="20"/>
  <c r="H3182" i="20"/>
  <c r="G3182" i="20"/>
  <c r="F3182" i="20"/>
  <c r="E3182" i="20"/>
  <c r="D3182" i="20"/>
  <c r="H3183" i="20"/>
  <c r="G3183" i="20"/>
  <c r="F3183" i="20"/>
  <c r="E3183" i="20"/>
  <c r="D3183" i="20"/>
  <c r="H3184" i="20"/>
  <c r="G3184" i="20"/>
  <c r="F3184" i="20"/>
  <c r="E3184" i="20"/>
  <c r="D3184" i="20"/>
  <c r="H3185" i="20"/>
  <c r="G3185" i="20"/>
  <c r="F3185" i="20"/>
  <c r="E3185" i="20"/>
  <c r="D3185" i="20"/>
  <c r="H3186" i="20"/>
  <c r="G3186" i="20"/>
  <c r="F3186" i="20"/>
  <c r="E3186" i="20"/>
  <c r="D3186" i="20"/>
  <c r="H3187" i="20"/>
  <c r="G3187" i="20"/>
  <c r="F3187" i="20"/>
  <c r="E3187" i="20"/>
  <c r="D3187" i="20"/>
  <c r="H3188" i="20"/>
  <c r="G3188" i="20"/>
  <c r="F3188" i="20"/>
  <c r="E3188" i="20"/>
  <c r="D3188" i="20"/>
  <c r="H3189" i="20"/>
  <c r="G3189" i="20"/>
  <c r="F3189" i="20"/>
  <c r="E3189" i="20"/>
  <c r="D3189" i="20"/>
  <c r="H3190" i="20"/>
  <c r="G3190" i="20"/>
  <c r="F3190" i="20"/>
  <c r="E3190" i="20"/>
  <c r="D3190" i="20"/>
  <c r="H3191" i="20"/>
  <c r="G3191" i="20"/>
  <c r="F3191" i="20"/>
  <c r="E3191" i="20"/>
  <c r="D3191" i="20"/>
  <c r="H3192" i="20"/>
  <c r="G3192" i="20"/>
  <c r="F3192" i="20"/>
  <c r="E3192" i="20"/>
  <c r="D3192" i="20"/>
  <c r="H3193" i="20"/>
  <c r="G3193" i="20"/>
  <c r="F3193" i="20"/>
  <c r="E3193" i="20"/>
  <c r="D3193" i="20"/>
  <c r="H3194" i="20"/>
  <c r="G3194" i="20"/>
  <c r="F3194" i="20"/>
  <c r="E3194" i="20"/>
  <c r="D3194" i="20"/>
  <c r="H3195" i="20"/>
  <c r="G3195" i="20"/>
  <c r="F3195" i="20"/>
  <c r="E3195" i="20"/>
  <c r="D3195" i="20"/>
  <c r="H3196" i="20"/>
  <c r="G3196" i="20"/>
  <c r="F3196" i="20"/>
  <c r="E3196" i="20"/>
  <c r="D3196" i="20"/>
  <c r="H3197" i="20"/>
  <c r="G3197" i="20"/>
  <c r="F3197" i="20"/>
  <c r="E3197" i="20"/>
  <c r="D3197" i="20"/>
  <c r="H3198" i="20"/>
  <c r="G3198" i="20"/>
  <c r="F3198" i="20"/>
  <c r="E3198" i="20"/>
  <c r="D3198" i="20"/>
  <c r="H3199" i="20"/>
  <c r="G3199" i="20"/>
  <c r="F3199" i="20"/>
  <c r="E3199" i="20"/>
  <c r="D3199" i="20"/>
  <c r="H3200" i="20"/>
  <c r="G3200" i="20"/>
  <c r="F3200" i="20"/>
  <c r="E3200" i="20"/>
  <c r="D3200" i="20"/>
  <c r="H3201" i="20"/>
  <c r="G3201" i="20"/>
  <c r="F3201" i="20"/>
  <c r="E3201" i="20"/>
  <c r="D3201" i="20"/>
  <c r="H3202" i="20"/>
  <c r="G3202" i="20"/>
  <c r="F3202" i="20"/>
  <c r="E3202" i="20"/>
  <c r="D3202" i="20"/>
  <c r="H3203" i="20"/>
  <c r="G3203" i="20"/>
  <c r="F3203" i="20"/>
  <c r="E3203" i="20"/>
  <c r="D3203" i="20"/>
  <c r="H3204" i="20"/>
  <c r="G3204" i="20"/>
  <c r="F3204" i="20"/>
  <c r="E3204" i="20"/>
  <c r="D3204" i="20"/>
  <c r="H3205" i="20"/>
  <c r="G3205" i="20"/>
  <c r="F3205" i="20"/>
  <c r="E3205" i="20"/>
  <c r="D3205" i="20"/>
  <c r="H3206" i="20"/>
  <c r="G3206" i="20"/>
  <c r="F3206" i="20"/>
  <c r="E3206" i="20"/>
  <c r="D3206" i="20"/>
  <c r="H3207" i="20"/>
  <c r="G3207" i="20"/>
  <c r="F3207" i="20"/>
  <c r="E3207" i="20"/>
  <c r="D3207" i="20"/>
  <c r="H3208" i="20"/>
  <c r="G3208" i="20"/>
  <c r="F3208" i="20"/>
  <c r="E3208" i="20"/>
  <c r="D3208" i="20"/>
  <c r="H3209" i="20"/>
  <c r="G3209" i="20"/>
  <c r="F3209" i="20"/>
  <c r="E3209" i="20"/>
  <c r="D3209" i="20"/>
  <c r="H3210" i="20"/>
  <c r="G3210" i="20"/>
  <c r="F3210" i="20"/>
  <c r="E3210" i="20"/>
  <c r="D3210" i="20"/>
  <c r="H3211" i="20"/>
  <c r="G3211" i="20"/>
  <c r="F3211" i="20"/>
  <c r="E3211" i="20"/>
  <c r="D3211" i="20"/>
  <c r="H3212" i="20"/>
  <c r="G3212" i="20"/>
  <c r="F3212" i="20"/>
  <c r="E3212" i="20"/>
  <c r="D3212" i="20"/>
  <c r="H3213" i="20"/>
  <c r="G3213" i="20"/>
  <c r="F3213" i="20"/>
  <c r="E3213" i="20"/>
  <c r="D3213" i="20"/>
  <c r="H3214" i="20"/>
  <c r="G3214" i="20"/>
  <c r="F3214" i="20"/>
  <c r="E3214" i="20"/>
  <c r="D3214" i="20"/>
  <c r="H3215" i="20"/>
  <c r="G3215" i="20"/>
  <c r="F3215" i="20"/>
  <c r="E3215" i="20"/>
  <c r="D3215" i="20"/>
  <c r="H3216" i="20"/>
  <c r="G3216" i="20"/>
  <c r="F3216" i="20"/>
  <c r="E3216" i="20"/>
  <c r="D3216" i="20"/>
  <c r="H3217" i="20"/>
  <c r="G3217" i="20"/>
  <c r="F3217" i="20"/>
  <c r="E3217" i="20"/>
  <c r="D3217" i="20"/>
  <c r="H3218" i="20"/>
  <c r="G3218" i="20"/>
  <c r="F3218" i="20"/>
  <c r="E3218" i="20"/>
  <c r="D3218" i="20"/>
  <c r="H3219" i="20"/>
  <c r="G3219" i="20"/>
  <c r="F3219" i="20"/>
  <c r="E3219" i="20"/>
  <c r="D3219" i="20"/>
  <c r="H3220" i="20"/>
  <c r="G3220" i="20"/>
  <c r="F3220" i="20"/>
  <c r="E3220" i="20"/>
  <c r="D3220" i="20"/>
  <c r="H3221" i="20"/>
  <c r="G3221" i="20"/>
  <c r="F3221" i="20"/>
  <c r="E3221" i="20"/>
  <c r="D3221" i="20"/>
  <c r="H3222" i="20"/>
  <c r="G3222" i="20"/>
  <c r="F3222" i="20"/>
  <c r="E3222" i="20"/>
  <c r="D3222" i="20"/>
  <c r="H3223" i="20"/>
  <c r="G3223" i="20"/>
  <c r="F3223" i="20"/>
  <c r="E3223" i="20"/>
  <c r="D3223" i="20"/>
  <c r="H3224" i="20"/>
  <c r="G3224" i="20"/>
  <c r="F3224" i="20"/>
  <c r="E3224" i="20"/>
  <c r="D3224" i="20"/>
  <c r="H3225" i="20"/>
  <c r="G3225" i="20"/>
  <c r="F3225" i="20"/>
  <c r="E3225" i="20"/>
  <c r="D3225" i="20"/>
  <c r="H3226" i="20"/>
  <c r="G3226" i="20"/>
  <c r="F3226" i="20"/>
  <c r="E3226" i="20"/>
  <c r="D3226" i="20"/>
  <c r="H3227" i="20"/>
  <c r="G3227" i="20"/>
  <c r="F3227" i="20"/>
  <c r="E3227" i="20"/>
  <c r="D3227" i="20"/>
  <c r="H3228" i="20"/>
  <c r="G3228" i="20"/>
  <c r="F3228" i="20"/>
  <c r="E3228" i="20"/>
  <c r="D3228" i="20"/>
  <c r="H3229" i="20"/>
  <c r="G3229" i="20"/>
  <c r="F3229" i="20"/>
  <c r="E3229" i="20"/>
  <c r="D3229" i="20"/>
  <c r="H3230" i="20"/>
  <c r="G3230" i="20"/>
  <c r="F3230" i="20"/>
  <c r="E3230" i="20"/>
  <c r="D3230" i="20"/>
  <c r="H3231" i="20"/>
  <c r="G3231" i="20"/>
  <c r="F3231" i="20"/>
  <c r="E3231" i="20"/>
  <c r="D3231" i="20"/>
  <c r="H3232" i="20"/>
  <c r="G3232" i="20"/>
  <c r="F3232" i="20"/>
  <c r="E3232" i="20"/>
  <c r="D3232" i="20"/>
  <c r="H3233" i="20"/>
  <c r="G3233" i="20"/>
  <c r="F3233" i="20"/>
  <c r="E3233" i="20"/>
  <c r="D3233" i="20"/>
  <c r="H3234" i="20"/>
  <c r="G3234" i="20"/>
  <c r="F3234" i="20"/>
  <c r="E3234" i="20"/>
  <c r="D3234" i="20"/>
  <c r="H3235" i="20"/>
  <c r="G3235" i="20"/>
  <c r="F3235" i="20"/>
  <c r="E3235" i="20"/>
  <c r="D3235" i="20"/>
  <c r="H3236" i="20"/>
  <c r="G3236" i="20"/>
  <c r="F3236" i="20"/>
  <c r="E3236" i="20"/>
  <c r="D3236" i="20"/>
  <c r="H3237" i="20"/>
  <c r="G3237" i="20"/>
  <c r="F3237" i="20"/>
  <c r="E3237" i="20"/>
  <c r="D3237" i="20"/>
  <c r="H3238" i="20"/>
  <c r="G3238" i="20"/>
  <c r="F3238" i="20"/>
  <c r="E3238" i="20"/>
  <c r="D3238" i="20"/>
  <c r="H3239" i="20"/>
  <c r="G3239" i="20"/>
  <c r="F3239" i="20"/>
  <c r="E3239" i="20"/>
  <c r="D3239" i="20"/>
  <c r="H3240" i="20"/>
  <c r="G3240" i="20"/>
  <c r="F3240" i="20"/>
  <c r="E3240" i="20"/>
  <c r="D3240" i="20"/>
  <c r="H3241" i="20"/>
  <c r="G3241" i="20"/>
  <c r="F3241" i="20"/>
  <c r="E3241" i="20"/>
  <c r="D3241" i="20"/>
  <c r="H3242" i="20"/>
  <c r="G3242" i="20"/>
  <c r="F3242" i="20"/>
  <c r="E3242" i="20"/>
  <c r="D3242" i="20"/>
  <c r="H3243" i="20"/>
  <c r="G3243" i="20"/>
  <c r="F3243" i="20"/>
  <c r="E3243" i="20"/>
  <c r="D3243" i="20"/>
  <c r="H3244" i="20"/>
  <c r="G3244" i="20"/>
  <c r="F3244" i="20"/>
  <c r="E3244" i="20"/>
  <c r="D3244" i="20"/>
  <c r="H3245" i="20"/>
  <c r="G3245" i="20"/>
  <c r="F3245" i="20"/>
  <c r="E3245" i="20"/>
  <c r="D3245" i="20"/>
  <c r="H3246" i="20"/>
  <c r="G3246" i="20"/>
  <c r="F3246" i="20"/>
  <c r="E3246" i="20"/>
  <c r="D3246" i="20"/>
  <c r="H3247" i="20"/>
  <c r="G3247" i="20"/>
  <c r="F3247" i="20"/>
  <c r="E3247" i="20"/>
  <c r="D3247" i="20"/>
  <c r="H3248" i="20"/>
  <c r="G3248" i="20"/>
  <c r="F3248" i="20"/>
  <c r="E3248" i="20"/>
  <c r="D3248" i="20"/>
  <c r="H3249" i="20"/>
  <c r="G3249" i="20"/>
  <c r="F3249" i="20"/>
  <c r="E3249" i="20"/>
  <c r="D3249" i="20"/>
  <c r="H3250" i="20"/>
  <c r="G3250" i="20"/>
  <c r="F3250" i="20"/>
  <c r="E3250" i="20"/>
  <c r="D3250" i="20"/>
  <c r="H3251" i="20"/>
  <c r="G3251" i="20"/>
  <c r="F3251" i="20"/>
  <c r="E3251" i="20"/>
  <c r="D3251" i="20"/>
  <c r="H3252" i="20"/>
  <c r="G3252" i="20"/>
  <c r="F3252" i="20"/>
  <c r="E3252" i="20"/>
  <c r="D3252" i="20"/>
  <c r="H3253" i="20"/>
  <c r="G3253" i="20"/>
  <c r="F3253" i="20"/>
  <c r="E3253" i="20"/>
  <c r="D3253" i="20"/>
  <c r="H3254" i="20"/>
  <c r="G3254" i="20"/>
  <c r="F3254" i="20"/>
  <c r="E3254" i="20"/>
  <c r="D3254" i="20"/>
  <c r="H3255" i="20"/>
  <c r="G3255" i="20"/>
  <c r="F3255" i="20"/>
  <c r="E3255" i="20"/>
  <c r="D3255" i="20"/>
  <c r="H3256" i="20"/>
  <c r="G3256" i="20"/>
  <c r="F3256" i="20"/>
  <c r="E3256" i="20"/>
  <c r="D3256" i="20"/>
  <c r="H3257" i="20"/>
  <c r="G3257" i="20"/>
  <c r="F3257" i="20"/>
  <c r="E3257" i="20"/>
  <c r="D3257" i="20"/>
  <c r="H3258" i="20"/>
  <c r="G3258" i="20"/>
  <c r="F3258" i="20"/>
  <c r="E3258" i="20"/>
  <c r="D3258" i="20"/>
  <c r="H3259" i="20"/>
  <c r="G3259" i="20"/>
  <c r="F3259" i="20"/>
  <c r="E3259" i="20"/>
  <c r="D3259" i="20"/>
  <c r="H3260" i="20"/>
  <c r="G3260" i="20"/>
  <c r="F3260" i="20"/>
  <c r="E3260" i="20"/>
  <c r="D3260" i="20"/>
  <c r="H3261" i="20"/>
  <c r="G3261" i="20"/>
  <c r="F3261" i="20"/>
  <c r="E3261" i="20"/>
  <c r="D3261" i="20"/>
  <c r="H3262" i="20"/>
  <c r="G3262" i="20"/>
  <c r="F3262" i="20"/>
  <c r="E3262" i="20"/>
  <c r="D3262" i="20"/>
  <c r="H3263" i="20"/>
  <c r="G3263" i="20"/>
  <c r="F3263" i="20"/>
  <c r="E3263" i="20"/>
  <c r="D3263" i="20"/>
  <c r="H3264" i="20"/>
  <c r="G3264" i="20"/>
  <c r="F3264" i="20"/>
  <c r="E3264" i="20"/>
  <c r="D3264" i="20"/>
  <c r="H3265" i="20"/>
  <c r="G3265" i="20"/>
  <c r="F3265" i="20"/>
  <c r="E3265" i="20"/>
  <c r="D3265" i="20"/>
  <c r="H3266" i="20"/>
  <c r="G3266" i="20"/>
  <c r="F3266" i="20"/>
  <c r="E3266" i="20"/>
  <c r="D3266" i="20"/>
  <c r="H3267" i="20"/>
  <c r="G3267" i="20"/>
  <c r="F3267" i="20"/>
  <c r="E3267" i="20"/>
  <c r="D3267" i="20"/>
  <c r="H3268" i="20"/>
  <c r="G3268" i="20"/>
  <c r="F3268" i="20"/>
  <c r="E3268" i="20"/>
  <c r="D3268" i="20"/>
  <c r="H3269" i="20"/>
  <c r="G3269" i="20"/>
  <c r="F3269" i="20"/>
  <c r="E3269" i="20"/>
  <c r="D3269" i="20"/>
  <c r="H3270" i="20"/>
  <c r="G3270" i="20"/>
  <c r="F3270" i="20"/>
  <c r="E3270" i="20"/>
  <c r="D3270" i="20"/>
  <c r="H3271" i="20"/>
  <c r="G3271" i="20"/>
  <c r="F3271" i="20"/>
  <c r="E3271" i="20"/>
  <c r="D3271" i="20"/>
  <c r="H3272" i="20"/>
  <c r="G3272" i="20"/>
  <c r="F3272" i="20"/>
  <c r="E3272" i="20"/>
  <c r="D3272" i="20"/>
  <c r="H3273" i="20"/>
  <c r="G3273" i="20"/>
  <c r="F3273" i="20"/>
  <c r="E3273" i="20"/>
  <c r="D3273" i="20"/>
  <c r="H3274" i="20"/>
  <c r="G3274" i="20"/>
  <c r="F3274" i="20"/>
  <c r="E3274" i="20"/>
  <c r="D3274" i="20"/>
  <c r="H3275" i="20"/>
  <c r="G3275" i="20"/>
  <c r="F3275" i="20"/>
  <c r="E3275" i="20"/>
  <c r="D3275" i="20"/>
  <c r="H3276" i="20"/>
  <c r="G3276" i="20"/>
  <c r="F3276" i="20"/>
  <c r="E3276" i="20"/>
  <c r="D3276" i="20"/>
  <c r="H3277" i="20"/>
  <c r="G3277" i="20"/>
  <c r="F3277" i="20"/>
  <c r="E3277" i="20"/>
  <c r="D3277" i="20"/>
  <c r="H3278" i="20"/>
  <c r="G3278" i="20"/>
  <c r="F3278" i="20"/>
  <c r="E3278" i="20"/>
  <c r="D3278" i="20"/>
  <c r="H3279" i="20"/>
  <c r="G3279" i="20"/>
  <c r="F3279" i="20"/>
  <c r="E3279" i="20"/>
  <c r="D3279" i="20"/>
  <c r="H3280" i="20"/>
  <c r="G3280" i="20"/>
  <c r="F3280" i="20"/>
  <c r="E3280" i="20"/>
  <c r="D3280" i="20"/>
  <c r="H3281" i="20"/>
  <c r="G3281" i="20"/>
  <c r="F3281" i="20"/>
  <c r="E3281" i="20"/>
  <c r="D3281" i="20"/>
  <c r="H3282" i="20"/>
  <c r="G3282" i="20"/>
  <c r="F3282" i="20"/>
  <c r="E3282" i="20"/>
  <c r="D3282" i="20"/>
  <c r="H3283" i="20"/>
  <c r="G3283" i="20"/>
  <c r="F3283" i="20"/>
  <c r="E3283" i="20"/>
  <c r="D3283" i="20"/>
  <c r="H3284" i="20"/>
  <c r="G3284" i="20"/>
  <c r="F3284" i="20"/>
  <c r="E3284" i="20"/>
  <c r="D3284" i="20"/>
  <c r="H3285" i="20"/>
  <c r="G3285" i="20"/>
  <c r="F3285" i="20"/>
  <c r="E3285" i="20"/>
  <c r="D3285" i="20"/>
  <c r="H3286" i="20"/>
  <c r="G3286" i="20"/>
  <c r="F3286" i="20"/>
  <c r="E3286" i="20"/>
  <c r="D3286" i="20"/>
  <c r="H3287" i="20"/>
  <c r="G3287" i="20"/>
  <c r="F3287" i="20"/>
  <c r="E3287" i="20"/>
  <c r="D3287" i="20"/>
  <c r="H3288" i="20"/>
  <c r="G3288" i="20"/>
  <c r="F3288" i="20"/>
  <c r="E3288" i="20"/>
  <c r="D3288" i="20"/>
  <c r="H3289" i="20"/>
  <c r="G3289" i="20"/>
  <c r="F3289" i="20"/>
  <c r="E3289" i="20"/>
  <c r="D3289" i="20"/>
  <c r="H3290" i="20"/>
  <c r="G3290" i="20"/>
  <c r="F3290" i="20"/>
  <c r="E3290" i="20"/>
  <c r="D3290" i="20"/>
  <c r="H3291" i="20"/>
  <c r="G3291" i="20"/>
  <c r="F3291" i="20"/>
  <c r="E3291" i="20"/>
  <c r="D3291" i="20"/>
  <c r="H3292" i="20"/>
  <c r="G3292" i="20"/>
  <c r="F3292" i="20"/>
  <c r="E3292" i="20"/>
  <c r="D3292" i="20"/>
  <c r="H3293" i="20"/>
  <c r="G3293" i="20"/>
  <c r="F3293" i="20"/>
  <c r="E3293" i="20"/>
  <c r="D3293" i="20"/>
  <c r="H3294" i="20"/>
  <c r="G3294" i="20"/>
  <c r="F3294" i="20"/>
  <c r="E3294" i="20"/>
  <c r="D3294" i="20"/>
  <c r="H3295" i="20"/>
  <c r="G3295" i="20"/>
  <c r="F3295" i="20"/>
  <c r="E3295" i="20"/>
  <c r="D3295" i="20"/>
  <c r="H3296" i="20"/>
  <c r="G3296" i="20"/>
  <c r="F3296" i="20"/>
  <c r="E3296" i="20"/>
  <c r="D3296" i="20"/>
  <c r="H3297" i="20"/>
  <c r="G3297" i="20"/>
  <c r="F3297" i="20"/>
  <c r="E3297" i="20"/>
  <c r="D3297" i="20"/>
  <c r="H3298" i="20"/>
  <c r="G3298" i="20"/>
  <c r="F3298" i="20"/>
  <c r="E3298" i="20"/>
  <c r="D3298" i="20"/>
  <c r="H3299" i="20"/>
  <c r="G3299" i="20"/>
  <c r="F3299" i="20"/>
  <c r="E3299" i="20"/>
  <c r="D3299" i="20"/>
  <c r="H3300" i="20"/>
  <c r="G3300" i="20"/>
  <c r="F3300" i="20"/>
  <c r="E3300" i="20"/>
  <c r="D3300" i="20"/>
  <c r="H3301" i="20"/>
  <c r="G3301" i="20"/>
  <c r="F3301" i="20"/>
  <c r="E3301" i="20"/>
  <c r="D3301" i="20"/>
  <c r="H3302" i="20"/>
  <c r="G3302" i="20"/>
  <c r="F3302" i="20"/>
  <c r="E3302" i="20"/>
  <c r="D3302" i="20"/>
  <c r="H3303" i="20"/>
  <c r="G3303" i="20"/>
  <c r="F3303" i="20"/>
  <c r="E3303" i="20"/>
  <c r="D3303" i="20"/>
  <c r="H3304" i="20"/>
  <c r="G3304" i="20"/>
  <c r="F3304" i="20"/>
  <c r="E3304" i="20"/>
  <c r="D3304" i="20"/>
  <c r="H3305" i="20"/>
  <c r="G3305" i="20"/>
  <c r="F3305" i="20"/>
  <c r="E3305" i="20"/>
  <c r="D3305" i="20"/>
  <c r="H3306" i="20"/>
  <c r="G3306" i="20"/>
  <c r="F3306" i="20"/>
  <c r="E3306" i="20"/>
  <c r="D3306" i="20"/>
  <c r="H3307" i="20"/>
  <c r="G3307" i="20"/>
  <c r="F3307" i="20"/>
  <c r="E3307" i="20"/>
  <c r="D3307" i="20"/>
  <c r="H3308" i="20"/>
  <c r="G3308" i="20"/>
  <c r="F3308" i="20"/>
  <c r="E3308" i="20"/>
  <c r="D3308" i="20"/>
  <c r="H3309" i="20"/>
  <c r="G3309" i="20"/>
  <c r="F3309" i="20"/>
  <c r="E3309" i="20"/>
  <c r="D3309" i="20"/>
  <c r="H3310" i="20"/>
  <c r="G3310" i="20"/>
  <c r="F3310" i="20"/>
  <c r="E3310" i="20"/>
  <c r="D3310" i="20"/>
  <c r="H3311" i="20"/>
  <c r="G3311" i="20"/>
  <c r="F3311" i="20"/>
  <c r="E3311" i="20"/>
  <c r="D3311" i="20"/>
  <c r="H3312" i="20"/>
  <c r="G3312" i="20"/>
  <c r="F3312" i="20"/>
  <c r="E3312" i="20"/>
  <c r="D3312" i="20"/>
  <c r="H3313" i="20"/>
  <c r="G3313" i="20"/>
  <c r="F3313" i="20"/>
  <c r="E3313" i="20"/>
  <c r="D3313" i="20"/>
  <c r="H3314" i="20"/>
  <c r="G3314" i="20"/>
  <c r="F3314" i="20"/>
  <c r="E3314" i="20"/>
  <c r="D3314" i="20"/>
  <c r="H3315" i="20"/>
  <c r="G3315" i="20"/>
  <c r="F3315" i="20"/>
  <c r="E3315" i="20"/>
  <c r="D3315" i="20"/>
  <c r="H3316" i="20"/>
  <c r="G3316" i="20"/>
  <c r="F3316" i="20"/>
  <c r="E3316" i="20"/>
  <c r="D3316" i="20"/>
  <c r="H3317" i="20"/>
  <c r="G3317" i="20"/>
  <c r="F3317" i="20"/>
  <c r="E3317" i="20"/>
  <c r="D3317" i="20"/>
  <c r="H3318" i="20"/>
  <c r="G3318" i="20"/>
  <c r="F3318" i="20"/>
  <c r="E3318" i="20"/>
  <c r="D3318" i="20"/>
  <c r="H3319" i="20"/>
  <c r="G3319" i="20"/>
  <c r="F3319" i="20"/>
  <c r="E3319" i="20"/>
  <c r="D3319" i="20"/>
  <c r="H3320" i="20"/>
  <c r="G3320" i="20"/>
  <c r="F3320" i="20"/>
  <c r="E3320" i="20"/>
  <c r="D3320" i="20"/>
  <c r="H3321" i="20"/>
  <c r="G3321" i="20"/>
  <c r="F3321" i="20"/>
  <c r="E3321" i="20"/>
  <c r="D3321" i="20"/>
  <c r="H3322" i="20"/>
  <c r="G3322" i="20"/>
  <c r="F3322" i="20"/>
  <c r="E3322" i="20"/>
  <c r="D3322" i="20"/>
  <c r="H3323" i="20"/>
  <c r="G3323" i="20"/>
  <c r="F3323" i="20"/>
  <c r="E3323" i="20"/>
  <c r="D3323" i="20"/>
  <c r="H3324" i="20"/>
  <c r="G3324" i="20"/>
  <c r="F3324" i="20"/>
  <c r="E3324" i="20"/>
  <c r="D3324" i="20"/>
  <c r="H3325" i="20"/>
  <c r="G3325" i="20"/>
  <c r="F3325" i="20"/>
  <c r="E3325" i="20"/>
  <c r="D3325" i="20"/>
  <c r="H3326" i="20"/>
  <c r="G3326" i="20"/>
  <c r="F3326" i="20"/>
  <c r="E3326" i="20"/>
  <c r="D3326" i="20"/>
  <c r="H3327" i="20"/>
  <c r="G3327" i="20"/>
  <c r="F3327" i="20"/>
  <c r="E3327" i="20"/>
  <c r="D3327" i="20"/>
  <c r="H3328" i="20"/>
  <c r="G3328" i="20"/>
  <c r="F3328" i="20"/>
  <c r="E3328" i="20"/>
  <c r="D3328" i="20"/>
  <c r="H3329" i="20"/>
  <c r="G3329" i="20"/>
  <c r="F3329" i="20"/>
  <c r="E3329" i="20"/>
  <c r="D3329" i="20"/>
  <c r="H3330" i="20"/>
  <c r="G3330" i="20"/>
  <c r="F3330" i="20"/>
  <c r="E3330" i="20"/>
  <c r="D3330" i="20"/>
  <c r="H3331" i="20"/>
  <c r="G3331" i="20"/>
  <c r="F3331" i="20"/>
  <c r="E3331" i="20"/>
  <c r="D3331" i="20"/>
  <c r="H3332" i="20"/>
  <c r="G3332" i="20"/>
  <c r="F3332" i="20"/>
  <c r="E3332" i="20"/>
  <c r="D3332" i="20"/>
  <c r="H3333" i="20"/>
  <c r="G3333" i="20"/>
  <c r="F3333" i="20"/>
  <c r="E3333" i="20"/>
  <c r="D3333" i="20"/>
  <c r="H3334" i="20"/>
  <c r="G3334" i="20"/>
  <c r="F3334" i="20"/>
  <c r="E3334" i="20"/>
  <c r="D3334" i="20"/>
  <c r="H3335" i="20"/>
  <c r="G3335" i="20"/>
  <c r="F3335" i="20"/>
  <c r="E3335" i="20"/>
  <c r="D3335" i="20"/>
  <c r="H3336" i="20"/>
  <c r="G3336" i="20"/>
  <c r="F3336" i="20"/>
  <c r="E3336" i="20"/>
  <c r="D3336" i="20"/>
  <c r="H3337" i="20"/>
  <c r="G3337" i="20"/>
  <c r="F3337" i="20"/>
  <c r="E3337" i="20"/>
  <c r="D3337" i="20"/>
  <c r="H3338" i="20"/>
  <c r="G3338" i="20"/>
  <c r="F3338" i="20"/>
  <c r="E3338" i="20"/>
  <c r="D3338" i="20"/>
  <c r="H3339" i="20"/>
  <c r="G3339" i="20"/>
  <c r="F3339" i="20"/>
  <c r="E3339" i="20"/>
  <c r="D3339" i="20"/>
  <c r="H3340" i="20"/>
  <c r="G3340" i="20"/>
  <c r="F3340" i="20"/>
  <c r="E3340" i="20"/>
  <c r="D3340" i="20"/>
  <c r="H3341" i="20"/>
  <c r="G3341" i="20"/>
  <c r="F3341" i="20"/>
  <c r="E3341" i="20"/>
  <c r="D3341" i="20"/>
  <c r="H3342" i="20"/>
  <c r="G3342" i="20"/>
  <c r="F3342" i="20"/>
  <c r="E3342" i="20"/>
  <c r="D3342" i="20"/>
  <c r="H3343" i="20"/>
  <c r="G3343" i="20"/>
  <c r="F3343" i="20"/>
  <c r="E3343" i="20"/>
  <c r="D3343" i="20"/>
  <c r="H3344" i="20"/>
  <c r="G3344" i="20"/>
  <c r="F3344" i="20"/>
  <c r="E3344" i="20"/>
  <c r="D3344" i="20"/>
  <c r="H3345" i="20"/>
  <c r="G3345" i="20"/>
  <c r="F3345" i="20"/>
  <c r="E3345" i="20"/>
  <c r="D3345" i="20"/>
  <c r="H3346" i="20"/>
  <c r="G3346" i="20"/>
  <c r="F3346" i="20"/>
  <c r="E3346" i="20"/>
  <c r="D3346" i="20"/>
  <c r="H3347" i="20"/>
  <c r="G3347" i="20"/>
  <c r="F3347" i="20"/>
  <c r="E3347" i="20"/>
  <c r="D3347" i="20"/>
  <c r="H3348" i="20"/>
  <c r="G3348" i="20"/>
  <c r="F3348" i="20"/>
  <c r="E3348" i="20"/>
  <c r="D3348" i="20"/>
  <c r="H3349" i="20"/>
  <c r="G3349" i="20"/>
  <c r="F3349" i="20"/>
  <c r="E3349" i="20"/>
  <c r="D3349" i="20"/>
  <c r="H3350" i="20"/>
  <c r="G3350" i="20"/>
  <c r="F3350" i="20"/>
  <c r="E3350" i="20"/>
  <c r="D3350" i="20"/>
  <c r="H3351" i="20"/>
  <c r="G3351" i="20"/>
  <c r="F3351" i="20"/>
  <c r="E3351" i="20"/>
  <c r="D3351" i="20"/>
  <c r="H3352" i="20"/>
  <c r="G3352" i="20"/>
  <c r="F3352" i="20"/>
  <c r="E3352" i="20"/>
  <c r="D3352" i="20"/>
  <c r="H3353" i="20"/>
  <c r="G3353" i="20"/>
  <c r="F3353" i="20"/>
  <c r="E3353" i="20"/>
  <c r="D3353" i="20"/>
  <c r="H3354" i="20"/>
  <c r="G3354" i="20"/>
  <c r="F3354" i="20"/>
  <c r="E3354" i="20"/>
  <c r="D3354" i="20"/>
  <c r="H3355" i="20"/>
  <c r="G3355" i="20"/>
  <c r="F3355" i="20"/>
  <c r="E3355" i="20"/>
  <c r="D3355" i="20"/>
  <c r="H3356" i="20"/>
  <c r="G3356" i="20"/>
  <c r="F3356" i="20"/>
  <c r="E3356" i="20"/>
  <c r="D3356" i="20"/>
  <c r="H3357" i="20"/>
  <c r="G3357" i="20"/>
  <c r="F3357" i="20"/>
  <c r="E3357" i="20"/>
  <c r="D3357" i="20"/>
  <c r="H3358" i="20"/>
  <c r="G3358" i="20"/>
  <c r="F3358" i="20"/>
  <c r="E3358" i="20"/>
  <c r="D3358" i="20"/>
  <c r="H3359" i="20"/>
  <c r="G3359" i="20"/>
  <c r="F3359" i="20"/>
  <c r="E3359" i="20"/>
  <c r="D3359" i="20"/>
  <c r="H3360" i="20"/>
  <c r="G3360" i="20"/>
  <c r="F3360" i="20"/>
  <c r="E3360" i="20"/>
  <c r="D3360" i="20"/>
  <c r="H3361" i="20"/>
  <c r="G3361" i="20"/>
  <c r="F3361" i="20"/>
  <c r="E3361" i="20"/>
  <c r="D3361" i="20"/>
  <c r="H3362" i="20"/>
  <c r="G3362" i="20"/>
  <c r="F3362" i="20"/>
  <c r="E3362" i="20"/>
  <c r="D3362" i="20"/>
  <c r="H3363" i="20"/>
  <c r="G3363" i="20"/>
  <c r="F3363" i="20"/>
  <c r="E3363" i="20"/>
  <c r="D3363" i="20"/>
  <c r="H3364" i="20"/>
  <c r="G3364" i="20"/>
  <c r="F3364" i="20"/>
  <c r="E3364" i="20"/>
  <c r="D3364" i="20"/>
  <c r="H3365" i="20"/>
  <c r="G3365" i="20"/>
  <c r="F3365" i="20"/>
  <c r="E3365" i="20"/>
  <c r="D3365" i="20"/>
  <c r="H3366" i="20"/>
  <c r="G3366" i="20"/>
  <c r="F3366" i="20"/>
  <c r="E3366" i="20"/>
  <c r="D3366" i="20"/>
  <c r="H3367" i="20"/>
  <c r="G3367" i="20"/>
  <c r="F3367" i="20"/>
  <c r="E3367" i="20"/>
  <c r="D3367" i="20"/>
  <c r="H3368" i="20"/>
  <c r="G3368" i="20"/>
  <c r="F3368" i="20"/>
  <c r="E3368" i="20"/>
  <c r="D3368" i="20"/>
  <c r="H3369" i="20"/>
  <c r="G3369" i="20"/>
  <c r="F3369" i="20"/>
  <c r="E3369" i="20"/>
  <c r="D3369" i="20"/>
  <c r="H3370" i="20"/>
  <c r="G3370" i="20"/>
  <c r="F3370" i="20"/>
  <c r="E3370" i="20"/>
  <c r="D3370" i="20"/>
  <c r="H3371" i="20"/>
  <c r="G3371" i="20"/>
  <c r="F3371" i="20"/>
  <c r="E3371" i="20"/>
  <c r="D3371" i="20"/>
  <c r="H3372" i="20"/>
  <c r="G3372" i="20"/>
  <c r="F3372" i="20"/>
  <c r="E3372" i="20"/>
  <c r="D3372" i="20"/>
  <c r="H3373" i="20"/>
  <c r="G3373" i="20"/>
  <c r="F3373" i="20"/>
  <c r="E3373" i="20"/>
  <c r="D3373" i="20"/>
  <c r="H3374" i="20"/>
  <c r="G3374" i="20"/>
  <c r="F3374" i="20"/>
  <c r="E3374" i="20"/>
  <c r="D3374" i="20"/>
  <c r="H3375" i="20"/>
  <c r="G3375" i="20"/>
  <c r="F3375" i="20"/>
  <c r="E3375" i="20"/>
  <c r="D3375" i="20"/>
  <c r="H3376" i="20"/>
  <c r="G3376" i="20"/>
  <c r="F3376" i="20"/>
  <c r="E3376" i="20"/>
  <c r="D3376" i="20"/>
  <c r="H3377" i="20"/>
  <c r="G3377" i="20"/>
  <c r="F3377" i="20"/>
  <c r="E3377" i="20"/>
  <c r="D3377" i="20"/>
  <c r="H3378" i="20"/>
  <c r="G3378" i="20"/>
  <c r="F3378" i="20"/>
  <c r="E3378" i="20"/>
  <c r="D3378" i="20"/>
  <c r="H3379" i="20"/>
  <c r="G3379" i="20"/>
  <c r="F3379" i="20"/>
  <c r="E3379" i="20"/>
  <c r="D3379" i="20"/>
  <c r="H3380" i="20"/>
  <c r="G3380" i="20"/>
  <c r="F3380" i="20"/>
  <c r="E3380" i="20"/>
  <c r="D3380" i="20"/>
  <c r="H3381" i="20"/>
  <c r="G3381" i="20"/>
  <c r="F3381" i="20"/>
  <c r="E3381" i="20"/>
  <c r="D3381" i="20"/>
  <c r="H3382" i="20"/>
  <c r="G3382" i="20"/>
  <c r="F3382" i="20"/>
  <c r="E3382" i="20"/>
  <c r="D3382" i="20"/>
  <c r="H3383" i="20"/>
  <c r="G3383" i="20"/>
  <c r="F3383" i="20"/>
  <c r="E3383" i="20"/>
  <c r="D3383" i="20"/>
  <c r="H3384" i="20"/>
  <c r="G3384" i="20"/>
  <c r="F3384" i="20"/>
  <c r="E3384" i="20"/>
  <c r="D3384" i="20"/>
  <c r="H3385" i="20"/>
  <c r="G3385" i="20"/>
  <c r="F3385" i="20"/>
  <c r="E3385" i="20"/>
  <c r="D3385" i="20"/>
  <c r="H3386" i="20"/>
  <c r="G3386" i="20"/>
  <c r="F3386" i="20"/>
  <c r="E3386" i="20"/>
  <c r="D3386" i="20"/>
  <c r="H3387" i="20"/>
  <c r="G3387" i="20"/>
  <c r="F3387" i="20"/>
  <c r="E3387" i="20"/>
  <c r="D3387" i="20"/>
  <c r="H3388" i="20"/>
  <c r="G3388" i="20"/>
  <c r="F3388" i="20"/>
  <c r="E3388" i="20"/>
  <c r="D3388" i="20"/>
  <c r="H3389" i="20"/>
  <c r="G3389" i="20"/>
  <c r="F3389" i="20"/>
  <c r="E3389" i="20"/>
  <c r="D3389" i="20"/>
  <c r="H3390" i="20"/>
  <c r="G3390" i="20"/>
  <c r="F3390" i="20"/>
  <c r="E3390" i="20"/>
  <c r="D3390" i="20"/>
  <c r="H3391" i="20"/>
  <c r="G3391" i="20"/>
  <c r="F3391" i="20"/>
  <c r="E3391" i="20"/>
  <c r="D3391" i="20"/>
  <c r="H3392" i="20"/>
  <c r="G3392" i="20"/>
  <c r="F3392" i="20"/>
  <c r="E3392" i="20"/>
  <c r="D3392" i="20"/>
  <c r="H3393" i="20"/>
  <c r="G3393" i="20"/>
  <c r="F3393" i="20"/>
  <c r="E3393" i="20"/>
  <c r="D3393" i="20"/>
  <c r="H3394" i="20"/>
  <c r="G3394" i="20"/>
  <c r="F3394" i="20"/>
  <c r="E3394" i="20"/>
  <c r="D3394" i="20"/>
  <c r="H3395" i="20"/>
  <c r="G3395" i="20"/>
  <c r="F3395" i="20"/>
  <c r="E3395" i="20"/>
  <c r="D3395" i="20"/>
  <c r="H3396" i="20"/>
  <c r="G3396" i="20"/>
  <c r="F3396" i="20"/>
  <c r="E3396" i="20"/>
  <c r="D3396" i="20"/>
  <c r="H3397" i="20"/>
  <c r="G3397" i="20"/>
  <c r="F3397" i="20"/>
  <c r="E3397" i="20"/>
  <c r="D3397" i="20"/>
  <c r="H3398" i="20"/>
  <c r="G3398" i="20"/>
  <c r="F3398" i="20"/>
  <c r="E3398" i="20"/>
  <c r="D3398" i="20"/>
  <c r="H3399" i="20"/>
  <c r="G3399" i="20"/>
  <c r="F3399" i="20"/>
  <c r="E3399" i="20"/>
  <c r="D3399" i="20"/>
  <c r="H3400" i="20"/>
  <c r="G3400" i="20"/>
  <c r="F3400" i="20"/>
  <c r="E3400" i="20"/>
  <c r="D3400" i="20"/>
  <c r="H3401" i="20"/>
  <c r="G3401" i="20"/>
  <c r="F3401" i="20"/>
  <c r="E3401" i="20"/>
  <c r="D3401" i="20"/>
  <c r="H3402" i="20"/>
  <c r="G3402" i="20"/>
  <c r="F3402" i="20"/>
  <c r="E3402" i="20"/>
  <c r="D3402" i="20"/>
  <c r="H3403" i="20"/>
  <c r="G3403" i="20"/>
  <c r="F3403" i="20"/>
  <c r="E3403" i="20"/>
  <c r="D3403" i="20"/>
  <c r="H3404" i="20"/>
  <c r="G3404" i="20"/>
  <c r="F3404" i="20"/>
  <c r="E3404" i="20"/>
  <c r="D3404" i="20"/>
  <c r="H3405" i="20"/>
  <c r="G3405" i="20"/>
  <c r="F3405" i="20"/>
  <c r="E3405" i="20"/>
  <c r="D3405" i="20"/>
  <c r="H3406" i="20"/>
  <c r="G3406" i="20"/>
  <c r="F3406" i="20"/>
  <c r="E3406" i="20"/>
  <c r="D3406" i="20"/>
  <c r="H3407" i="20"/>
  <c r="G3407" i="20"/>
  <c r="F3407" i="20"/>
  <c r="E3407" i="20"/>
  <c r="D3407" i="20"/>
  <c r="H3408" i="20"/>
  <c r="G3408" i="20"/>
  <c r="F3408" i="20"/>
  <c r="E3408" i="20"/>
  <c r="D3408" i="20"/>
  <c r="H3409" i="20"/>
  <c r="G3409" i="20"/>
  <c r="F3409" i="20"/>
  <c r="E3409" i="20"/>
  <c r="D3409" i="20"/>
  <c r="H3410" i="20"/>
  <c r="G3410" i="20"/>
  <c r="F3410" i="20"/>
  <c r="E3410" i="20"/>
  <c r="D3410" i="20"/>
  <c r="H3411" i="20"/>
  <c r="G3411" i="20"/>
  <c r="F3411" i="20"/>
  <c r="E3411" i="20"/>
  <c r="D3411" i="20"/>
  <c r="H3412" i="20"/>
  <c r="G3412" i="20"/>
  <c r="F3412" i="20"/>
  <c r="E3412" i="20"/>
  <c r="D3412" i="20"/>
  <c r="H3413" i="20"/>
  <c r="G3413" i="20"/>
  <c r="F3413" i="20"/>
  <c r="E3413" i="20"/>
  <c r="D3413" i="20"/>
  <c r="H3414" i="20"/>
  <c r="G3414" i="20"/>
  <c r="F3414" i="20"/>
  <c r="E3414" i="20"/>
  <c r="D3414" i="20"/>
  <c r="H3415" i="20"/>
  <c r="G3415" i="20"/>
  <c r="F3415" i="20"/>
  <c r="E3415" i="20"/>
  <c r="D3415" i="20"/>
  <c r="H3416" i="20"/>
  <c r="G3416" i="20"/>
  <c r="F3416" i="20"/>
  <c r="E3416" i="20"/>
  <c r="D3416" i="20"/>
  <c r="H3417" i="20"/>
  <c r="G3417" i="20"/>
  <c r="F3417" i="20"/>
  <c r="E3417" i="20"/>
  <c r="D3417" i="20"/>
  <c r="H3418" i="20"/>
  <c r="G3418" i="20"/>
  <c r="F3418" i="20"/>
  <c r="E3418" i="20"/>
  <c r="D3418" i="20"/>
  <c r="H3419" i="20"/>
  <c r="G3419" i="20"/>
  <c r="F3419" i="20"/>
  <c r="E3419" i="20"/>
  <c r="D3419" i="20"/>
  <c r="H3420" i="20"/>
  <c r="G3420" i="20"/>
  <c r="F3420" i="20"/>
  <c r="E3420" i="20"/>
  <c r="D3420" i="20"/>
  <c r="H3421" i="20"/>
  <c r="G3421" i="20"/>
  <c r="F3421" i="20"/>
  <c r="E3421" i="20"/>
  <c r="D3421" i="20"/>
  <c r="H3422" i="20"/>
  <c r="G3422" i="20"/>
  <c r="F3422" i="20"/>
  <c r="E3422" i="20"/>
  <c r="D3422" i="20"/>
  <c r="H3423" i="20"/>
  <c r="G3423" i="20"/>
  <c r="F3423" i="20"/>
  <c r="E3423" i="20"/>
  <c r="D3423" i="20"/>
  <c r="H3424" i="20"/>
  <c r="G3424" i="20"/>
  <c r="F3424" i="20"/>
  <c r="E3424" i="20"/>
  <c r="D3424" i="20"/>
  <c r="H3425" i="20"/>
  <c r="G3425" i="20"/>
  <c r="F3425" i="20"/>
  <c r="E3425" i="20"/>
  <c r="D3425" i="20"/>
  <c r="H3426" i="20"/>
  <c r="G3426" i="20"/>
  <c r="F3426" i="20"/>
  <c r="E3426" i="20"/>
  <c r="D3426" i="20"/>
  <c r="H3427" i="20"/>
  <c r="G3427" i="20"/>
  <c r="F3427" i="20"/>
  <c r="E3427" i="20"/>
  <c r="D3427" i="20"/>
  <c r="H3428" i="20"/>
  <c r="G3428" i="20"/>
  <c r="F3428" i="20"/>
  <c r="E3428" i="20"/>
  <c r="D3428" i="20"/>
  <c r="H3429" i="20"/>
  <c r="G3429" i="20"/>
  <c r="F3429" i="20"/>
  <c r="E3429" i="20"/>
  <c r="D3429" i="20"/>
  <c r="H3430" i="20"/>
  <c r="G3430" i="20"/>
  <c r="F3430" i="20"/>
  <c r="E3430" i="20"/>
  <c r="D3430" i="20"/>
  <c r="H3431" i="20"/>
  <c r="G3431" i="20"/>
  <c r="F3431" i="20"/>
  <c r="E3431" i="20"/>
  <c r="D3431" i="20"/>
  <c r="H3432" i="20"/>
  <c r="G3432" i="20"/>
  <c r="F3432" i="20"/>
  <c r="E3432" i="20"/>
  <c r="D3432" i="20"/>
  <c r="H3433" i="20"/>
  <c r="G3433" i="20"/>
  <c r="F3433" i="20"/>
  <c r="E3433" i="20"/>
  <c r="D3433" i="20"/>
  <c r="H3434" i="20"/>
  <c r="G3434" i="20"/>
  <c r="F3434" i="20"/>
  <c r="E3434" i="20"/>
  <c r="D3434" i="20"/>
  <c r="H3435" i="20"/>
  <c r="G3435" i="20"/>
  <c r="F3435" i="20"/>
  <c r="E3435" i="20"/>
  <c r="D3435" i="20"/>
  <c r="H3436" i="20"/>
  <c r="G3436" i="20"/>
  <c r="F3436" i="20"/>
  <c r="E3436" i="20"/>
  <c r="D3436" i="20"/>
  <c r="H3437" i="20"/>
  <c r="G3437" i="20"/>
  <c r="F3437" i="20"/>
  <c r="E3437" i="20"/>
  <c r="D3437" i="20"/>
  <c r="H3438" i="20"/>
  <c r="G3438" i="20"/>
  <c r="F3438" i="20"/>
  <c r="E3438" i="20"/>
  <c r="D3438" i="20"/>
  <c r="H3439" i="20"/>
  <c r="G3439" i="20"/>
  <c r="F3439" i="20"/>
  <c r="E3439" i="20"/>
  <c r="D3439" i="20"/>
  <c r="H3440" i="20"/>
  <c r="G3440" i="20"/>
  <c r="F3440" i="20"/>
  <c r="E3440" i="20"/>
  <c r="D3440" i="20"/>
  <c r="H3441" i="20"/>
  <c r="G3441" i="20"/>
  <c r="F3441" i="20"/>
  <c r="E3441" i="20"/>
  <c r="D3441" i="20"/>
  <c r="H3442" i="20"/>
  <c r="G3442" i="20"/>
  <c r="F3442" i="20"/>
  <c r="E3442" i="20"/>
  <c r="D3442" i="20"/>
  <c r="H3443" i="20"/>
  <c r="G3443" i="20"/>
  <c r="F3443" i="20"/>
  <c r="E3443" i="20"/>
  <c r="D3443" i="20"/>
  <c r="H3444" i="20"/>
  <c r="G3444" i="20"/>
  <c r="F3444" i="20"/>
  <c r="E3444" i="20"/>
  <c r="D3444" i="20"/>
  <c r="H3445" i="20"/>
  <c r="G3445" i="20"/>
  <c r="F3445" i="20"/>
  <c r="E3445" i="20"/>
  <c r="D3445" i="20"/>
  <c r="H3446" i="20"/>
  <c r="G3446" i="20"/>
  <c r="F3446" i="20"/>
  <c r="E3446" i="20"/>
  <c r="D3446" i="20"/>
  <c r="H3447" i="20"/>
  <c r="G3447" i="20"/>
  <c r="F3447" i="20"/>
  <c r="E3447" i="20"/>
  <c r="D3447" i="20"/>
  <c r="H3448" i="20"/>
  <c r="G3448" i="20"/>
  <c r="F3448" i="20"/>
  <c r="E3448" i="20"/>
  <c r="D3448" i="20"/>
  <c r="H3449" i="20"/>
  <c r="G3449" i="20"/>
  <c r="F3449" i="20"/>
  <c r="E3449" i="20"/>
  <c r="D3449" i="20"/>
  <c r="H3450" i="20"/>
  <c r="G3450" i="20"/>
  <c r="F3450" i="20"/>
  <c r="E3450" i="20"/>
  <c r="D3450" i="20"/>
  <c r="H3451" i="20"/>
  <c r="G3451" i="20"/>
  <c r="F3451" i="20"/>
  <c r="E3451" i="20"/>
  <c r="D3451" i="20"/>
  <c r="H3452" i="20"/>
  <c r="G3452" i="20"/>
  <c r="F3452" i="20"/>
  <c r="E3452" i="20"/>
  <c r="D3452" i="20"/>
  <c r="H3453" i="20"/>
  <c r="G3453" i="20"/>
  <c r="F3453" i="20"/>
  <c r="E3453" i="20"/>
  <c r="D3453" i="20"/>
  <c r="H3454" i="20"/>
  <c r="G3454" i="20"/>
  <c r="F3454" i="20"/>
  <c r="E3454" i="20"/>
  <c r="D3454" i="20"/>
  <c r="H3455" i="20"/>
  <c r="G3455" i="20"/>
  <c r="F3455" i="20"/>
  <c r="E3455" i="20"/>
  <c r="D3455" i="20"/>
  <c r="H3456" i="20"/>
  <c r="G3456" i="20"/>
  <c r="F3456" i="20"/>
  <c r="E3456" i="20"/>
  <c r="D3456" i="20"/>
  <c r="H3457" i="20"/>
  <c r="G3457" i="20"/>
  <c r="F3457" i="20"/>
  <c r="E3457" i="20"/>
  <c r="D3457" i="20"/>
  <c r="H3458" i="20"/>
  <c r="G3458" i="20"/>
  <c r="F3458" i="20"/>
  <c r="E3458" i="20"/>
  <c r="D3458" i="20"/>
  <c r="H3459" i="20"/>
  <c r="G3459" i="20"/>
  <c r="F3459" i="20"/>
  <c r="E3459" i="20"/>
  <c r="D3459" i="20"/>
  <c r="H3460" i="20"/>
  <c r="G3460" i="20"/>
  <c r="F3460" i="20"/>
  <c r="E3460" i="20"/>
  <c r="D3460" i="20"/>
  <c r="H3461" i="20"/>
  <c r="G3461" i="20"/>
  <c r="F3461" i="20"/>
  <c r="E3461" i="20"/>
  <c r="D3461" i="20"/>
  <c r="H3462" i="20"/>
  <c r="G3462" i="20"/>
  <c r="F3462" i="20"/>
  <c r="E3462" i="20"/>
  <c r="D3462" i="20"/>
  <c r="H3463" i="20"/>
  <c r="G3463" i="20"/>
  <c r="F3463" i="20"/>
  <c r="E3463" i="20"/>
  <c r="D3463" i="20"/>
  <c r="H3464" i="20"/>
  <c r="G3464" i="20"/>
  <c r="F3464" i="20"/>
  <c r="E3464" i="20"/>
  <c r="D3464" i="20"/>
  <c r="H3465" i="20"/>
  <c r="G3465" i="20"/>
  <c r="F3465" i="20"/>
  <c r="E3465" i="20"/>
  <c r="D3465" i="20"/>
  <c r="H3466" i="20"/>
  <c r="G3466" i="20"/>
  <c r="F3466" i="20"/>
  <c r="E3466" i="20"/>
  <c r="D3466" i="20"/>
  <c r="H3467" i="20"/>
  <c r="G3467" i="20"/>
  <c r="F3467" i="20"/>
  <c r="E3467" i="20"/>
  <c r="D3467" i="20"/>
  <c r="H3468" i="20"/>
  <c r="G3468" i="20"/>
  <c r="F3468" i="20"/>
  <c r="E3468" i="20"/>
  <c r="D3468" i="20"/>
  <c r="H3469" i="20"/>
  <c r="G3469" i="20"/>
  <c r="F3469" i="20"/>
  <c r="E3469" i="20"/>
  <c r="D3469" i="20"/>
  <c r="H3470" i="20"/>
  <c r="G3470" i="20"/>
  <c r="F3470" i="20"/>
  <c r="E3470" i="20"/>
  <c r="D3470" i="20"/>
  <c r="H3471" i="20"/>
  <c r="G3471" i="20"/>
  <c r="F3471" i="20"/>
  <c r="E3471" i="20"/>
  <c r="D3471" i="20"/>
  <c r="H3472" i="20"/>
  <c r="G3472" i="20"/>
  <c r="F3472" i="20"/>
  <c r="E3472" i="20"/>
  <c r="D3472" i="20"/>
  <c r="H3473" i="20"/>
  <c r="G3473" i="20"/>
  <c r="F3473" i="20"/>
  <c r="E3473" i="20"/>
  <c r="D3473" i="20"/>
  <c r="H3474" i="20"/>
  <c r="G3474" i="20"/>
  <c r="F3474" i="20"/>
  <c r="E3474" i="20"/>
  <c r="D3474" i="20"/>
  <c r="H3475" i="20"/>
  <c r="G3475" i="20"/>
  <c r="F3475" i="20"/>
  <c r="E3475" i="20"/>
  <c r="D3475" i="20"/>
  <c r="H3476" i="20"/>
  <c r="G3476" i="20"/>
  <c r="F3476" i="20"/>
  <c r="E3476" i="20"/>
  <c r="D3476" i="20"/>
  <c r="H3477" i="20"/>
  <c r="G3477" i="20"/>
  <c r="F3477" i="20"/>
  <c r="E3477" i="20"/>
  <c r="D3477" i="20"/>
  <c r="H3478" i="20"/>
  <c r="G3478" i="20"/>
  <c r="F3478" i="20"/>
  <c r="E3478" i="20"/>
  <c r="D3478" i="20"/>
  <c r="H3479" i="20"/>
  <c r="G3479" i="20"/>
  <c r="F3479" i="20"/>
  <c r="E3479" i="20"/>
  <c r="D3479" i="20"/>
  <c r="H3480" i="20"/>
  <c r="G3480" i="20"/>
  <c r="F3480" i="20"/>
  <c r="E3480" i="20"/>
  <c r="D3480" i="20"/>
  <c r="H3481" i="20"/>
  <c r="G3481" i="20"/>
  <c r="F3481" i="20"/>
  <c r="E3481" i="20"/>
  <c r="D3481" i="20"/>
  <c r="H3482" i="20"/>
  <c r="G3482" i="20"/>
  <c r="F3482" i="20"/>
  <c r="E3482" i="20"/>
  <c r="D3482" i="20"/>
  <c r="H3483" i="20"/>
  <c r="G3483" i="20"/>
  <c r="F3483" i="20"/>
  <c r="E3483" i="20"/>
  <c r="D3483" i="20"/>
  <c r="H3484" i="20"/>
  <c r="G3484" i="20"/>
  <c r="F3484" i="20"/>
  <c r="E3484" i="20"/>
  <c r="D3484" i="20"/>
  <c r="H3485" i="20"/>
  <c r="G3485" i="20"/>
  <c r="F3485" i="20"/>
  <c r="E3485" i="20"/>
  <c r="D3485" i="20"/>
  <c r="H3486" i="20"/>
  <c r="G3486" i="20"/>
  <c r="F3486" i="20"/>
  <c r="E3486" i="20"/>
  <c r="D3486" i="20"/>
  <c r="H3487" i="20"/>
  <c r="G3487" i="20"/>
  <c r="F3487" i="20"/>
  <c r="E3487" i="20"/>
  <c r="D3487" i="20"/>
  <c r="H3488" i="20"/>
  <c r="G3488" i="20"/>
  <c r="F3488" i="20"/>
  <c r="E3488" i="20"/>
  <c r="D3488" i="20"/>
  <c r="H3489" i="20"/>
  <c r="G3489" i="20"/>
  <c r="F3489" i="20"/>
  <c r="E3489" i="20"/>
  <c r="D3489" i="20"/>
  <c r="H3490" i="20"/>
  <c r="G3490" i="20"/>
  <c r="F3490" i="20"/>
  <c r="E3490" i="20"/>
  <c r="D3490" i="20"/>
  <c r="H3491" i="20"/>
  <c r="G3491" i="20"/>
  <c r="F3491" i="20"/>
  <c r="E3491" i="20"/>
  <c r="D3491" i="20"/>
  <c r="H3492" i="20"/>
  <c r="G3492" i="20"/>
  <c r="F3492" i="20"/>
  <c r="E3492" i="20"/>
  <c r="D3492" i="20"/>
  <c r="H3493" i="20"/>
  <c r="G3493" i="20"/>
  <c r="F3493" i="20"/>
  <c r="E3493" i="20"/>
  <c r="D3493" i="20"/>
  <c r="H3494" i="20"/>
  <c r="G3494" i="20"/>
  <c r="F3494" i="20"/>
  <c r="E3494" i="20"/>
  <c r="D3494" i="20"/>
  <c r="H3495" i="20"/>
  <c r="G3495" i="20"/>
  <c r="F3495" i="20"/>
  <c r="E3495" i="20"/>
  <c r="D3495" i="20"/>
  <c r="H3496" i="20"/>
  <c r="G3496" i="20"/>
  <c r="F3496" i="20"/>
  <c r="E3496" i="20"/>
  <c r="D3496" i="20"/>
  <c r="H3497" i="20"/>
  <c r="G3497" i="20"/>
  <c r="F3497" i="20"/>
  <c r="E3497" i="20"/>
  <c r="D3497" i="20"/>
  <c r="H3498" i="20"/>
  <c r="G3498" i="20"/>
  <c r="F3498" i="20"/>
  <c r="E3498" i="20"/>
  <c r="D3498" i="20"/>
  <c r="H3499" i="20"/>
  <c r="G3499" i="20"/>
  <c r="F3499" i="20"/>
  <c r="E3499" i="20"/>
  <c r="D3499" i="20"/>
  <c r="H3500" i="20"/>
  <c r="G3500" i="20"/>
  <c r="F3500" i="20"/>
  <c r="E3500" i="20"/>
  <c r="D3500" i="20"/>
  <c r="H3501" i="20"/>
  <c r="G3501" i="20"/>
  <c r="F3501" i="20"/>
  <c r="E3501" i="20"/>
  <c r="D3501" i="20"/>
  <c r="H3502" i="20"/>
  <c r="G3502" i="20"/>
  <c r="F3502" i="20"/>
  <c r="E3502" i="20"/>
  <c r="D3502" i="20"/>
  <c r="H3503" i="20"/>
  <c r="G3503" i="20"/>
  <c r="F3503" i="20"/>
  <c r="E3503" i="20"/>
  <c r="D3503" i="20"/>
  <c r="H3504" i="20"/>
  <c r="G3504" i="20"/>
  <c r="F3504" i="20"/>
  <c r="E3504" i="20"/>
  <c r="D3504" i="20"/>
  <c r="H3505" i="20"/>
  <c r="G3505" i="20"/>
  <c r="F3505" i="20"/>
  <c r="E3505" i="20"/>
  <c r="D3505" i="20"/>
  <c r="H3506" i="20"/>
  <c r="G3506" i="20"/>
  <c r="F3506" i="20"/>
  <c r="E3506" i="20"/>
  <c r="D3506" i="20"/>
  <c r="H3507" i="20"/>
  <c r="G3507" i="20"/>
  <c r="F3507" i="20"/>
  <c r="E3507" i="20"/>
  <c r="D3507" i="20"/>
  <c r="H3508" i="20"/>
  <c r="G3508" i="20"/>
  <c r="F3508" i="20"/>
  <c r="E3508" i="20"/>
  <c r="D3508" i="20"/>
  <c r="H3509" i="20"/>
  <c r="G3509" i="20"/>
  <c r="F3509" i="20"/>
  <c r="E3509" i="20"/>
  <c r="D3509" i="20"/>
  <c r="H3510" i="20"/>
  <c r="G3510" i="20"/>
  <c r="F3510" i="20"/>
  <c r="E3510" i="20"/>
  <c r="D3510" i="20"/>
  <c r="H3511" i="20"/>
  <c r="G3511" i="20"/>
  <c r="F3511" i="20"/>
  <c r="E3511" i="20"/>
  <c r="D3511" i="20"/>
  <c r="H3512" i="20"/>
  <c r="G3512" i="20"/>
  <c r="F3512" i="20"/>
  <c r="E3512" i="20"/>
  <c r="D3512" i="20"/>
  <c r="H3513" i="20"/>
  <c r="G3513" i="20"/>
  <c r="F3513" i="20"/>
  <c r="E3513" i="20"/>
  <c r="D3513" i="20"/>
  <c r="H3514" i="20"/>
  <c r="G3514" i="20"/>
  <c r="F3514" i="20"/>
  <c r="E3514" i="20"/>
  <c r="D3514" i="20"/>
  <c r="H3515" i="20"/>
  <c r="G3515" i="20"/>
  <c r="F3515" i="20"/>
  <c r="E3515" i="20"/>
  <c r="D3515" i="20"/>
  <c r="H3516" i="20"/>
  <c r="G3516" i="20"/>
  <c r="F3516" i="20"/>
  <c r="E3516" i="20"/>
  <c r="D3516" i="20"/>
  <c r="H3517" i="20"/>
  <c r="G3517" i="20"/>
  <c r="F3517" i="20"/>
  <c r="E3517" i="20"/>
  <c r="D3517" i="20"/>
  <c r="H3518" i="20"/>
  <c r="G3518" i="20"/>
  <c r="F3518" i="20"/>
  <c r="E3518" i="20"/>
  <c r="D3518" i="20"/>
  <c r="H3519" i="20"/>
  <c r="G3519" i="20"/>
  <c r="F3519" i="20"/>
  <c r="E3519" i="20"/>
  <c r="D3519" i="20"/>
  <c r="H3520" i="20"/>
  <c r="G3520" i="20"/>
  <c r="F3520" i="20"/>
  <c r="E3520" i="20"/>
  <c r="D3520" i="20"/>
  <c r="H3521" i="20"/>
  <c r="G3521" i="20"/>
  <c r="F3521" i="20"/>
  <c r="E3521" i="20"/>
  <c r="D3521" i="20"/>
  <c r="H3522" i="20"/>
  <c r="G3522" i="20"/>
  <c r="F3522" i="20"/>
  <c r="E3522" i="20"/>
  <c r="D3522" i="20"/>
  <c r="H3523" i="20"/>
  <c r="G3523" i="20"/>
  <c r="F3523" i="20"/>
  <c r="E3523" i="20"/>
  <c r="D3523" i="20"/>
  <c r="H3524" i="20"/>
  <c r="G3524" i="20"/>
  <c r="F3524" i="20"/>
  <c r="E3524" i="20"/>
  <c r="D3524" i="20"/>
  <c r="H3525" i="20"/>
  <c r="G3525" i="20"/>
  <c r="F3525" i="20"/>
  <c r="E3525" i="20"/>
  <c r="D3525" i="20"/>
  <c r="H3526" i="20"/>
  <c r="G3526" i="20"/>
  <c r="F3526" i="20"/>
  <c r="E3526" i="20"/>
  <c r="D3526" i="20"/>
  <c r="H3527" i="20"/>
  <c r="G3527" i="20"/>
  <c r="F3527" i="20"/>
  <c r="E3527" i="20"/>
  <c r="D3527" i="20"/>
  <c r="H3528" i="20"/>
  <c r="G3528" i="20"/>
  <c r="F3528" i="20"/>
  <c r="E3528" i="20"/>
  <c r="D3528" i="20"/>
  <c r="H3529" i="20"/>
  <c r="G3529" i="20"/>
  <c r="F3529" i="20"/>
  <c r="E3529" i="20"/>
  <c r="D3529" i="20"/>
  <c r="H3530" i="20"/>
  <c r="G3530" i="20"/>
  <c r="F3530" i="20"/>
  <c r="E3530" i="20"/>
  <c r="D3530" i="20"/>
  <c r="H3531" i="20"/>
  <c r="G3531" i="20"/>
  <c r="F3531" i="20"/>
  <c r="E3531" i="20"/>
  <c r="D3531" i="20"/>
  <c r="H3532" i="20"/>
  <c r="G3532" i="20"/>
  <c r="F3532" i="20"/>
  <c r="E3532" i="20"/>
  <c r="D3532" i="20"/>
  <c r="H3533" i="20"/>
  <c r="G3533" i="20"/>
  <c r="F3533" i="20"/>
  <c r="E3533" i="20"/>
  <c r="D3533" i="20"/>
  <c r="H3534" i="20"/>
  <c r="G3534" i="20"/>
  <c r="F3534" i="20"/>
  <c r="E3534" i="20"/>
  <c r="D3534" i="20"/>
  <c r="H3535" i="20"/>
  <c r="G3535" i="20"/>
  <c r="F3535" i="20"/>
  <c r="E3535" i="20"/>
  <c r="D3535" i="20"/>
  <c r="H3536" i="20"/>
  <c r="G3536" i="20"/>
  <c r="F3536" i="20"/>
  <c r="E3536" i="20"/>
  <c r="D3536" i="20"/>
  <c r="H3537" i="20"/>
  <c r="G3537" i="20"/>
  <c r="F3537" i="20"/>
  <c r="E3537" i="20"/>
  <c r="D3537" i="20"/>
  <c r="H3538" i="20"/>
  <c r="G3538" i="20"/>
  <c r="F3538" i="20"/>
  <c r="E3538" i="20"/>
  <c r="D3538" i="20"/>
  <c r="H3539" i="20"/>
  <c r="G3539" i="20"/>
  <c r="F3539" i="20"/>
  <c r="E3539" i="20"/>
  <c r="D3539" i="20"/>
  <c r="H3540" i="20"/>
  <c r="G3540" i="20"/>
  <c r="F3540" i="20"/>
  <c r="E3540" i="20"/>
  <c r="D3540" i="20"/>
  <c r="H3541" i="20"/>
  <c r="G3541" i="20"/>
  <c r="F3541" i="20"/>
  <c r="E3541" i="20"/>
  <c r="D3541" i="20"/>
  <c r="H3542" i="20"/>
  <c r="G3542" i="20"/>
  <c r="F3542" i="20"/>
  <c r="E3542" i="20"/>
  <c r="D3542" i="20"/>
  <c r="H3543" i="20"/>
  <c r="G3543" i="20"/>
  <c r="F3543" i="20"/>
  <c r="E3543" i="20"/>
  <c r="D3543" i="20"/>
  <c r="H3544" i="20"/>
  <c r="G3544" i="20"/>
  <c r="F3544" i="20"/>
  <c r="E3544" i="20"/>
  <c r="D3544" i="20"/>
  <c r="H3545" i="20"/>
  <c r="G3545" i="20"/>
  <c r="F3545" i="20"/>
  <c r="E3545" i="20"/>
  <c r="D3545" i="20"/>
  <c r="H3546" i="20"/>
  <c r="G3546" i="20"/>
  <c r="F3546" i="20"/>
  <c r="E3546" i="20"/>
  <c r="D3546" i="20"/>
  <c r="H3547" i="20"/>
  <c r="G3547" i="20"/>
  <c r="F3547" i="20"/>
  <c r="E3547" i="20"/>
  <c r="D3547" i="20"/>
  <c r="H3548" i="20"/>
  <c r="G3548" i="20"/>
  <c r="F3548" i="20"/>
  <c r="E3548" i="20"/>
  <c r="D3548" i="20"/>
  <c r="H3549" i="20"/>
  <c r="G3549" i="20"/>
  <c r="F3549" i="20"/>
  <c r="E3549" i="20"/>
  <c r="D3549" i="20"/>
  <c r="H3550" i="20"/>
  <c r="G3550" i="20"/>
  <c r="F3550" i="20"/>
  <c r="E3550" i="20"/>
  <c r="D3550" i="20"/>
  <c r="H3551" i="20"/>
  <c r="G3551" i="20"/>
  <c r="F3551" i="20"/>
  <c r="E3551" i="20"/>
  <c r="D3551" i="20"/>
  <c r="H3552" i="20"/>
  <c r="G3552" i="20"/>
  <c r="F3552" i="20"/>
  <c r="E3552" i="20"/>
  <c r="D3552" i="20"/>
  <c r="H3553" i="20"/>
  <c r="G3553" i="20"/>
  <c r="F3553" i="20"/>
  <c r="E3553" i="20"/>
  <c r="D3553" i="20"/>
  <c r="H3554" i="20"/>
  <c r="G3554" i="20"/>
  <c r="F3554" i="20"/>
  <c r="E3554" i="20"/>
  <c r="D3554" i="20"/>
  <c r="H3555" i="20"/>
  <c r="G3555" i="20"/>
  <c r="F3555" i="20"/>
  <c r="E3555" i="20"/>
  <c r="D3555" i="20"/>
  <c r="H3556" i="20"/>
  <c r="G3556" i="20"/>
  <c r="F3556" i="20"/>
  <c r="E3556" i="20"/>
  <c r="D3556" i="20"/>
  <c r="H3557" i="20"/>
  <c r="G3557" i="20"/>
  <c r="F3557" i="20"/>
  <c r="E3557" i="20"/>
  <c r="D3557" i="20"/>
  <c r="H3558" i="20"/>
  <c r="G3558" i="20"/>
  <c r="F3558" i="20"/>
  <c r="E3558" i="20"/>
  <c r="D3558" i="20"/>
  <c r="H3559" i="20"/>
  <c r="G3559" i="20"/>
  <c r="F3559" i="20"/>
  <c r="E3559" i="20"/>
  <c r="D3559" i="20"/>
  <c r="H3560" i="20"/>
  <c r="G3560" i="20"/>
  <c r="F3560" i="20"/>
  <c r="E3560" i="20"/>
  <c r="D3560" i="20"/>
  <c r="H3561" i="20"/>
  <c r="G3561" i="20"/>
  <c r="F3561" i="20"/>
  <c r="E3561" i="20"/>
  <c r="D3561" i="20"/>
  <c r="H3562" i="20"/>
  <c r="G3562" i="20"/>
  <c r="F3562" i="20"/>
  <c r="E3562" i="20"/>
  <c r="D3562" i="20"/>
  <c r="H3563" i="20"/>
  <c r="G3563" i="20"/>
  <c r="F3563" i="20"/>
  <c r="E3563" i="20"/>
  <c r="D3563" i="20"/>
  <c r="H3564" i="20"/>
  <c r="G3564" i="20"/>
  <c r="F3564" i="20"/>
  <c r="E3564" i="20"/>
  <c r="D3564" i="20"/>
  <c r="H3565" i="20"/>
  <c r="G3565" i="20"/>
  <c r="F3565" i="20"/>
  <c r="E3565" i="20"/>
  <c r="D3565" i="20"/>
  <c r="H3566" i="20"/>
  <c r="G3566" i="20"/>
  <c r="F3566" i="20"/>
  <c r="E3566" i="20"/>
  <c r="D3566" i="20"/>
  <c r="H3567" i="20"/>
  <c r="G3567" i="20"/>
  <c r="F3567" i="20"/>
  <c r="E3567" i="20"/>
  <c r="D3567" i="20"/>
  <c r="H3568" i="20"/>
  <c r="G3568" i="20"/>
  <c r="F3568" i="20"/>
  <c r="E3568" i="20"/>
  <c r="D3568" i="20"/>
  <c r="H3569" i="20"/>
  <c r="G3569" i="20"/>
  <c r="F3569" i="20"/>
  <c r="E3569" i="20"/>
  <c r="D3569" i="20"/>
  <c r="H3570" i="20"/>
  <c r="G3570" i="20"/>
  <c r="F3570" i="20"/>
  <c r="E3570" i="20"/>
  <c r="D3570" i="20"/>
  <c r="H3571" i="20"/>
  <c r="G3571" i="20"/>
  <c r="F3571" i="20"/>
  <c r="E3571" i="20"/>
  <c r="D3571" i="20"/>
  <c r="H3572" i="20"/>
  <c r="G3572" i="20"/>
  <c r="F3572" i="20"/>
  <c r="E3572" i="20"/>
  <c r="D3572" i="20"/>
  <c r="H3573" i="20"/>
  <c r="G3573" i="20"/>
  <c r="F3573" i="20"/>
  <c r="E3573" i="20"/>
  <c r="D3573" i="20"/>
  <c r="H3574" i="20"/>
  <c r="G3574" i="20"/>
  <c r="F3574" i="20"/>
  <c r="E3574" i="20"/>
  <c r="D3574" i="20"/>
  <c r="H3575" i="20"/>
  <c r="G3575" i="20"/>
  <c r="F3575" i="20"/>
  <c r="E3575" i="20"/>
  <c r="D3575" i="20"/>
  <c r="H3576" i="20"/>
  <c r="G3576" i="20"/>
  <c r="F3576" i="20"/>
  <c r="E3576" i="20"/>
  <c r="D3576" i="20"/>
  <c r="H3577" i="20"/>
  <c r="G3577" i="20"/>
  <c r="F3577" i="20"/>
  <c r="E3577" i="20"/>
  <c r="D3577" i="20"/>
  <c r="H3578" i="20"/>
  <c r="G3578" i="20"/>
  <c r="F3578" i="20"/>
  <c r="E3578" i="20"/>
  <c r="D3578" i="20"/>
  <c r="H3579" i="20"/>
  <c r="G3579" i="20"/>
  <c r="F3579" i="20"/>
  <c r="E3579" i="20"/>
  <c r="D3579" i="20"/>
  <c r="H3580" i="20"/>
  <c r="G3580" i="20"/>
  <c r="F3580" i="20"/>
  <c r="E3580" i="20"/>
  <c r="D3580" i="20"/>
  <c r="H3581" i="20"/>
  <c r="G3581" i="20"/>
  <c r="F3581" i="20"/>
  <c r="E3581" i="20"/>
  <c r="D3581" i="20"/>
  <c r="H3582" i="20"/>
  <c r="G3582" i="20"/>
  <c r="F3582" i="20"/>
  <c r="E3582" i="20"/>
  <c r="D3582" i="20"/>
  <c r="H3583" i="20"/>
  <c r="G3583" i="20"/>
  <c r="F3583" i="20"/>
  <c r="E3583" i="20"/>
  <c r="D3583" i="20"/>
  <c r="H3584" i="20"/>
  <c r="G3584" i="20"/>
  <c r="F3584" i="20"/>
  <c r="E3584" i="20"/>
  <c r="D3584" i="20"/>
  <c r="H3585" i="20"/>
  <c r="G3585" i="20"/>
  <c r="F3585" i="20"/>
  <c r="E3585" i="20"/>
  <c r="D3585" i="20"/>
  <c r="H3586" i="20"/>
  <c r="G3586" i="20"/>
  <c r="F3586" i="20"/>
  <c r="E3586" i="20"/>
  <c r="D3586" i="20"/>
  <c r="H3587" i="20"/>
  <c r="G3587" i="20"/>
  <c r="F3587" i="20"/>
  <c r="E3587" i="20"/>
  <c r="D3587" i="20"/>
  <c r="H3588" i="20"/>
  <c r="G3588" i="20"/>
  <c r="F3588" i="20"/>
  <c r="E3588" i="20"/>
  <c r="D3588" i="20"/>
  <c r="H3589" i="20"/>
  <c r="G3589" i="20"/>
  <c r="F3589" i="20"/>
  <c r="E3589" i="20"/>
  <c r="D3589" i="20"/>
  <c r="H3590" i="20"/>
  <c r="G3590" i="20"/>
  <c r="F3590" i="20"/>
  <c r="E3590" i="20"/>
  <c r="D3590" i="20"/>
  <c r="H3591" i="20"/>
  <c r="G3591" i="20"/>
  <c r="F3591" i="20"/>
  <c r="E3591" i="20"/>
  <c r="D3591" i="20"/>
  <c r="H3592" i="20"/>
  <c r="G3592" i="20"/>
  <c r="F3592" i="20"/>
  <c r="E3592" i="20"/>
  <c r="D3592" i="20"/>
  <c r="H3593" i="20"/>
  <c r="G3593" i="20"/>
  <c r="F3593" i="20"/>
  <c r="E3593" i="20"/>
  <c r="D3593" i="20"/>
  <c r="H3594" i="20"/>
  <c r="G3594" i="20"/>
  <c r="F3594" i="20"/>
  <c r="E3594" i="20"/>
  <c r="D3594" i="20"/>
  <c r="H3595" i="20"/>
  <c r="G3595" i="20"/>
  <c r="F3595" i="20"/>
  <c r="E3595" i="20"/>
  <c r="D3595" i="20"/>
  <c r="H3596" i="20"/>
  <c r="G3596" i="20"/>
  <c r="F3596" i="20"/>
  <c r="E3596" i="20"/>
  <c r="D3596" i="20"/>
  <c r="H3597" i="20"/>
  <c r="G3597" i="20"/>
  <c r="F3597" i="20"/>
  <c r="E3597" i="20"/>
  <c r="D3597" i="20"/>
  <c r="H3598" i="20"/>
  <c r="G3598" i="20"/>
  <c r="F3598" i="20"/>
  <c r="E3598" i="20"/>
  <c r="D3598" i="20"/>
  <c r="H3599" i="20"/>
  <c r="G3599" i="20"/>
  <c r="F3599" i="20"/>
  <c r="E3599" i="20"/>
  <c r="D3599" i="20"/>
  <c r="H3600" i="20"/>
  <c r="G3600" i="20"/>
  <c r="F3600" i="20"/>
  <c r="E3600" i="20"/>
  <c r="D3600" i="20"/>
  <c r="H3601" i="20"/>
  <c r="G3601" i="20"/>
  <c r="F3601" i="20"/>
  <c r="E3601" i="20"/>
  <c r="D3601" i="20"/>
  <c r="H3602" i="20"/>
  <c r="G3602" i="20"/>
  <c r="F3602" i="20"/>
  <c r="E3602" i="20"/>
  <c r="D3602" i="20"/>
  <c r="H3603" i="20"/>
  <c r="G3603" i="20"/>
  <c r="F3603" i="20"/>
  <c r="E3603" i="20"/>
  <c r="D3603" i="20"/>
  <c r="H3604" i="20"/>
  <c r="G3604" i="20"/>
  <c r="F3604" i="20"/>
  <c r="E3604" i="20"/>
  <c r="D3604" i="20"/>
  <c r="H3605" i="20"/>
  <c r="G3605" i="20"/>
  <c r="F3605" i="20"/>
  <c r="E3605" i="20"/>
  <c r="D3605" i="20"/>
  <c r="H3606" i="20"/>
  <c r="G3606" i="20"/>
  <c r="F3606" i="20"/>
  <c r="E3606" i="20"/>
  <c r="D3606" i="20"/>
  <c r="H3607" i="20"/>
  <c r="G3607" i="20"/>
  <c r="F3607" i="20"/>
  <c r="E3607" i="20"/>
  <c r="D3607" i="20"/>
  <c r="H3608" i="20"/>
  <c r="G3608" i="20"/>
  <c r="F3608" i="20"/>
  <c r="E3608" i="20"/>
  <c r="D3608" i="20"/>
  <c r="H3609" i="20"/>
  <c r="G3609" i="20"/>
  <c r="F3609" i="20"/>
  <c r="E3609" i="20"/>
  <c r="D3609" i="20"/>
  <c r="H3610" i="20"/>
  <c r="G3610" i="20"/>
  <c r="F3610" i="20"/>
  <c r="E3610" i="20"/>
  <c r="D3610" i="20"/>
  <c r="H3611" i="20"/>
  <c r="G3611" i="20"/>
  <c r="F3611" i="20"/>
  <c r="E3611" i="20"/>
  <c r="D3611" i="20"/>
  <c r="H3612" i="20"/>
  <c r="G3612" i="20"/>
  <c r="F3612" i="20"/>
  <c r="E3612" i="20"/>
  <c r="D3612" i="20"/>
  <c r="H3613" i="20"/>
  <c r="G3613" i="20"/>
  <c r="F3613" i="20"/>
  <c r="E3613" i="20"/>
  <c r="D3613" i="20"/>
  <c r="H3614" i="20"/>
  <c r="G3614" i="20"/>
  <c r="F3614" i="20"/>
  <c r="E3614" i="20"/>
  <c r="D3614" i="20"/>
  <c r="H3615" i="20"/>
  <c r="G3615" i="20"/>
  <c r="F3615" i="20"/>
  <c r="E3615" i="20"/>
  <c r="D3615" i="20"/>
  <c r="H3616" i="20"/>
  <c r="G3616" i="20"/>
  <c r="F3616" i="20"/>
  <c r="E3616" i="20"/>
  <c r="D3616" i="20"/>
  <c r="H3617" i="20"/>
  <c r="G3617" i="20"/>
  <c r="F3617" i="20"/>
  <c r="E3617" i="20"/>
  <c r="D3617" i="20"/>
  <c r="H3618" i="20"/>
  <c r="G3618" i="20"/>
  <c r="F3618" i="20"/>
  <c r="E3618" i="20"/>
  <c r="D3618" i="20"/>
  <c r="H3619" i="20"/>
  <c r="G3619" i="20"/>
  <c r="F3619" i="20"/>
  <c r="E3619" i="20"/>
  <c r="D3619" i="20"/>
  <c r="H3620" i="20"/>
  <c r="G3620" i="20"/>
  <c r="F3620" i="20"/>
  <c r="E3620" i="20"/>
  <c r="D3620" i="20"/>
  <c r="H3621" i="20"/>
  <c r="G3621" i="20"/>
  <c r="F3621" i="20"/>
  <c r="E3621" i="20"/>
  <c r="D3621" i="20"/>
  <c r="H3622" i="20"/>
  <c r="G3622" i="20"/>
  <c r="F3622" i="20"/>
  <c r="E3622" i="20"/>
  <c r="D3622" i="20"/>
  <c r="H3623" i="20"/>
  <c r="G3623" i="20"/>
  <c r="F3623" i="20"/>
  <c r="E3623" i="20"/>
  <c r="D3623" i="20"/>
  <c r="H3624" i="20"/>
  <c r="G3624" i="20"/>
  <c r="F3624" i="20"/>
  <c r="E3624" i="20"/>
  <c r="D3624" i="20"/>
  <c r="H3625" i="20"/>
  <c r="G3625" i="20"/>
  <c r="F3625" i="20"/>
  <c r="E3625" i="20"/>
  <c r="D3625" i="20"/>
  <c r="H3626" i="20"/>
  <c r="G3626" i="20"/>
  <c r="F3626" i="20"/>
  <c r="E3626" i="20"/>
  <c r="D3626" i="20"/>
  <c r="H3627" i="20"/>
  <c r="G3627" i="20"/>
  <c r="F3627" i="20"/>
  <c r="E3627" i="20"/>
  <c r="D3627" i="20"/>
  <c r="H3628" i="20"/>
  <c r="G3628" i="20"/>
  <c r="F3628" i="20"/>
  <c r="E3628" i="20"/>
  <c r="D3628" i="20"/>
  <c r="H3629" i="20"/>
  <c r="G3629" i="20"/>
  <c r="F3629" i="20"/>
  <c r="E3629" i="20"/>
  <c r="D3629" i="20"/>
  <c r="H3630" i="20"/>
  <c r="G3630" i="20"/>
  <c r="F3630" i="20"/>
  <c r="E3630" i="20"/>
  <c r="D3630" i="20"/>
  <c r="H3631" i="20"/>
  <c r="G3631" i="20"/>
  <c r="F3631" i="20"/>
  <c r="E3631" i="20"/>
  <c r="D3631" i="20"/>
  <c r="H3632" i="20"/>
  <c r="G3632" i="20"/>
  <c r="F3632" i="20"/>
  <c r="E3632" i="20"/>
  <c r="D3632" i="20"/>
  <c r="H3633" i="20"/>
  <c r="G3633" i="20"/>
  <c r="F3633" i="20"/>
  <c r="E3633" i="20"/>
  <c r="D3633" i="20"/>
  <c r="H3634" i="20"/>
  <c r="G3634" i="20"/>
  <c r="F3634" i="20"/>
  <c r="E3634" i="20"/>
  <c r="D3634" i="20"/>
  <c r="H3635" i="20"/>
  <c r="G3635" i="20"/>
  <c r="F3635" i="20"/>
  <c r="E3635" i="20"/>
  <c r="D3635" i="20"/>
  <c r="H3636" i="20"/>
  <c r="G3636" i="20"/>
  <c r="F3636" i="20"/>
  <c r="E3636" i="20"/>
  <c r="D3636" i="20"/>
  <c r="H3637" i="20"/>
  <c r="G3637" i="20"/>
  <c r="F3637" i="20"/>
  <c r="E3637" i="20"/>
  <c r="D3637" i="20"/>
  <c r="H3638" i="20"/>
  <c r="G3638" i="20"/>
  <c r="F3638" i="20"/>
  <c r="E3638" i="20"/>
  <c r="D3638" i="20"/>
  <c r="H3639" i="20"/>
  <c r="G3639" i="20"/>
  <c r="F3639" i="20"/>
  <c r="E3639" i="20"/>
  <c r="D3639" i="20"/>
  <c r="H3640" i="20"/>
  <c r="G3640" i="20"/>
  <c r="F3640" i="20"/>
  <c r="E3640" i="20"/>
  <c r="D3640" i="20"/>
  <c r="H3641" i="20"/>
  <c r="G3641" i="20"/>
  <c r="F3641" i="20"/>
  <c r="E3641" i="20"/>
  <c r="D3641" i="20"/>
  <c r="H3642" i="20"/>
  <c r="G3642" i="20"/>
  <c r="F3642" i="20"/>
  <c r="E3642" i="20"/>
  <c r="D3642" i="20"/>
  <c r="H3643" i="20"/>
  <c r="G3643" i="20"/>
  <c r="F3643" i="20"/>
  <c r="E3643" i="20"/>
  <c r="D3643" i="20"/>
  <c r="H3644" i="20"/>
  <c r="G3644" i="20"/>
  <c r="F3644" i="20"/>
  <c r="E3644" i="20"/>
  <c r="D3644" i="20"/>
  <c r="H3645" i="20"/>
  <c r="G3645" i="20"/>
  <c r="F3645" i="20"/>
  <c r="E3645" i="20"/>
  <c r="D3645" i="20"/>
  <c r="H3646" i="20"/>
  <c r="G3646" i="20"/>
  <c r="F3646" i="20"/>
  <c r="E3646" i="20"/>
  <c r="D3646" i="20"/>
  <c r="H3647" i="20"/>
  <c r="G3647" i="20"/>
  <c r="F3647" i="20"/>
  <c r="E3647" i="20"/>
  <c r="D3647" i="20"/>
  <c r="H3648" i="20"/>
  <c r="G3648" i="20"/>
  <c r="F3648" i="20"/>
  <c r="E3648" i="20"/>
  <c r="D3648" i="20"/>
  <c r="H3649" i="20"/>
  <c r="G3649" i="20"/>
  <c r="F3649" i="20"/>
  <c r="E3649" i="20"/>
  <c r="D3649" i="20"/>
  <c r="H3650" i="20"/>
  <c r="G3650" i="20"/>
  <c r="F3650" i="20"/>
  <c r="E3650" i="20"/>
  <c r="D3650" i="20"/>
  <c r="H3651" i="20"/>
  <c r="G3651" i="20"/>
  <c r="F3651" i="20"/>
  <c r="E3651" i="20"/>
  <c r="D3651" i="20"/>
  <c r="H3652" i="20"/>
  <c r="G3652" i="20"/>
  <c r="F3652" i="20"/>
  <c r="E3652" i="20"/>
  <c r="D3652" i="20"/>
  <c r="H3653" i="20"/>
  <c r="G3653" i="20"/>
  <c r="F3653" i="20"/>
  <c r="E3653" i="20"/>
  <c r="D3653" i="20"/>
  <c r="H3654" i="20"/>
  <c r="G3654" i="20"/>
  <c r="F3654" i="20"/>
  <c r="E3654" i="20"/>
  <c r="D3654" i="20"/>
  <c r="H3655" i="20"/>
  <c r="G3655" i="20"/>
  <c r="F3655" i="20"/>
  <c r="E3655" i="20"/>
  <c r="D3655" i="20"/>
  <c r="H3656" i="20"/>
  <c r="G3656" i="20"/>
  <c r="F3656" i="20"/>
  <c r="E3656" i="20"/>
  <c r="D3656" i="20"/>
  <c r="H3657" i="20"/>
  <c r="G3657" i="20"/>
  <c r="F3657" i="20"/>
  <c r="E3657" i="20"/>
  <c r="D3657" i="20"/>
  <c r="H3658" i="20"/>
  <c r="G3658" i="20"/>
  <c r="F3658" i="20"/>
  <c r="E3658" i="20"/>
  <c r="D3658" i="20"/>
  <c r="H3659" i="20"/>
  <c r="G3659" i="20"/>
  <c r="F3659" i="20"/>
  <c r="E3659" i="20"/>
  <c r="D3659" i="20"/>
  <c r="H3660" i="20"/>
  <c r="G3660" i="20"/>
  <c r="F3660" i="20"/>
  <c r="E3660" i="20"/>
  <c r="D3660" i="20"/>
  <c r="H3661" i="20"/>
  <c r="G3661" i="20"/>
  <c r="F3661" i="20"/>
  <c r="E3661" i="20"/>
  <c r="D3661" i="20"/>
  <c r="H3662" i="20"/>
  <c r="G3662" i="20"/>
  <c r="F3662" i="20"/>
  <c r="E3662" i="20"/>
  <c r="D3662" i="20"/>
  <c r="H3663" i="20"/>
  <c r="G3663" i="20"/>
  <c r="F3663" i="20"/>
  <c r="E3663" i="20"/>
  <c r="D3663" i="20"/>
  <c r="H3664" i="20"/>
  <c r="G3664" i="20"/>
  <c r="F3664" i="20"/>
  <c r="E3664" i="20"/>
  <c r="D3664" i="20"/>
  <c r="H3665" i="20"/>
  <c r="G3665" i="20"/>
  <c r="F3665" i="20"/>
  <c r="E3665" i="20"/>
  <c r="D3665" i="20"/>
  <c r="H3666" i="20"/>
  <c r="G3666" i="20"/>
  <c r="F3666" i="20"/>
  <c r="E3666" i="20"/>
  <c r="D3666" i="20"/>
  <c r="H3667" i="20"/>
  <c r="G3667" i="20"/>
  <c r="F3667" i="20"/>
  <c r="E3667" i="20"/>
  <c r="D3667" i="20"/>
  <c r="H3668" i="20"/>
  <c r="G3668" i="20"/>
  <c r="F3668" i="20"/>
  <c r="E3668" i="20"/>
  <c r="D3668" i="20"/>
  <c r="H3669" i="20"/>
  <c r="G3669" i="20"/>
  <c r="F3669" i="20"/>
  <c r="E3669" i="20"/>
  <c r="D3669" i="20"/>
  <c r="H3670" i="20"/>
  <c r="G3670" i="20"/>
  <c r="F3670" i="20"/>
  <c r="E3670" i="20"/>
  <c r="D3670" i="20"/>
  <c r="H3671" i="20"/>
  <c r="G3671" i="20"/>
  <c r="F3671" i="20"/>
  <c r="E3671" i="20"/>
  <c r="D3671" i="20"/>
  <c r="H3672" i="20"/>
  <c r="G3672" i="20"/>
  <c r="F3672" i="20"/>
  <c r="E3672" i="20"/>
  <c r="D3672" i="20"/>
  <c r="H3673" i="20"/>
  <c r="G3673" i="20"/>
  <c r="F3673" i="20"/>
  <c r="E3673" i="20"/>
  <c r="D3673" i="20"/>
  <c r="H3674" i="20"/>
  <c r="G3674" i="20"/>
  <c r="F3674" i="20"/>
  <c r="E3674" i="20"/>
  <c r="D3674" i="20"/>
  <c r="H3675" i="20"/>
  <c r="G3675" i="20"/>
  <c r="F3675" i="20"/>
  <c r="E3675" i="20"/>
  <c r="D3675" i="20"/>
  <c r="H3676" i="20"/>
  <c r="G3676" i="20"/>
  <c r="F3676" i="20"/>
  <c r="E3676" i="20"/>
  <c r="D3676" i="20"/>
  <c r="H3677" i="20"/>
  <c r="G3677" i="20"/>
  <c r="F3677" i="20"/>
  <c r="E3677" i="20"/>
  <c r="D3677" i="20"/>
  <c r="H3678" i="20"/>
  <c r="G3678" i="20"/>
  <c r="F3678" i="20"/>
  <c r="E3678" i="20"/>
  <c r="D3678" i="20"/>
  <c r="H3679" i="20"/>
  <c r="G3679" i="20"/>
  <c r="F3679" i="20"/>
  <c r="E3679" i="20"/>
  <c r="D3679" i="20"/>
  <c r="H3680" i="20"/>
  <c r="G3680" i="20"/>
  <c r="F3680" i="20"/>
  <c r="E3680" i="20"/>
  <c r="D3680" i="20"/>
  <c r="H3681" i="20"/>
  <c r="G3681" i="20"/>
  <c r="F3681" i="20"/>
  <c r="E3681" i="20"/>
  <c r="D3681" i="20"/>
  <c r="H3682" i="20"/>
  <c r="G3682" i="20"/>
  <c r="F3682" i="20"/>
  <c r="E3682" i="20"/>
  <c r="D3682" i="20"/>
  <c r="H3683" i="20"/>
  <c r="G3683" i="20"/>
  <c r="F3683" i="20"/>
  <c r="E3683" i="20"/>
  <c r="D3683" i="20"/>
  <c r="H3684" i="20"/>
  <c r="G3684" i="20"/>
  <c r="F3684" i="20"/>
  <c r="E3684" i="20"/>
  <c r="D3684" i="20"/>
  <c r="H3685" i="20"/>
  <c r="G3685" i="20"/>
  <c r="F3685" i="20"/>
  <c r="E3685" i="20"/>
  <c r="D3685" i="20"/>
  <c r="H3686" i="20"/>
  <c r="G3686" i="20"/>
  <c r="F3686" i="20"/>
  <c r="E3686" i="20"/>
  <c r="D3686" i="20"/>
  <c r="H3687" i="20"/>
  <c r="G3687" i="20"/>
  <c r="F3687" i="20"/>
  <c r="E3687" i="20"/>
  <c r="D3687" i="20"/>
  <c r="H3688" i="20"/>
  <c r="G3688" i="20"/>
  <c r="F3688" i="20"/>
  <c r="E3688" i="20"/>
  <c r="D3688" i="20"/>
  <c r="H3689" i="20"/>
  <c r="G3689" i="20"/>
  <c r="F3689" i="20"/>
  <c r="E3689" i="20"/>
  <c r="D3689" i="20"/>
  <c r="H3690" i="20"/>
  <c r="G3690" i="20"/>
  <c r="F3690" i="20"/>
  <c r="E3690" i="20"/>
  <c r="D3690" i="20"/>
  <c r="H3691" i="20"/>
  <c r="G3691" i="20"/>
  <c r="F3691" i="20"/>
  <c r="E3691" i="20"/>
  <c r="D3691" i="20"/>
  <c r="H3692" i="20"/>
  <c r="G3692" i="20"/>
  <c r="F3692" i="20"/>
  <c r="E3692" i="20"/>
  <c r="D3692" i="20"/>
  <c r="H3693" i="20"/>
  <c r="G3693" i="20"/>
  <c r="F3693" i="20"/>
  <c r="E3693" i="20"/>
  <c r="D3693" i="20"/>
  <c r="H3694" i="20"/>
  <c r="G3694" i="20"/>
  <c r="F3694" i="20"/>
  <c r="E3694" i="20"/>
  <c r="D3694" i="20"/>
  <c r="H3695" i="20"/>
  <c r="G3695" i="20"/>
  <c r="F3695" i="20"/>
  <c r="E3695" i="20"/>
  <c r="D3695" i="20"/>
  <c r="H3696" i="20"/>
  <c r="G3696" i="20"/>
  <c r="F3696" i="20"/>
  <c r="E3696" i="20"/>
  <c r="D3696" i="20"/>
  <c r="H3697" i="20"/>
  <c r="G3697" i="20"/>
  <c r="F3697" i="20"/>
  <c r="E3697" i="20"/>
  <c r="D3697" i="20"/>
  <c r="H3698" i="20"/>
  <c r="G3698" i="20"/>
  <c r="F3698" i="20"/>
  <c r="E3698" i="20"/>
  <c r="D3698" i="20"/>
  <c r="H3699" i="20"/>
  <c r="G3699" i="20"/>
  <c r="F3699" i="20"/>
  <c r="E3699" i="20"/>
  <c r="D3699" i="20"/>
  <c r="H3700" i="20"/>
  <c r="G3700" i="20"/>
  <c r="F3700" i="20"/>
  <c r="E3700" i="20"/>
  <c r="D3700" i="20"/>
  <c r="H3701" i="20"/>
  <c r="G3701" i="20"/>
  <c r="F3701" i="20"/>
  <c r="E3701" i="20"/>
  <c r="D3701" i="20"/>
  <c r="H3702" i="20"/>
  <c r="G3702" i="20"/>
  <c r="F3702" i="20"/>
  <c r="E3702" i="20"/>
  <c r="D3702" i="20"/>
  <c r="H3703" i="20"/>
  <c r="G3703" i="20"/>
  <c r="F3703" i="20"/>
  <c r="E3703" i="20"/>
  <c r="D3703" i="20"/>
  <c r="H3704" i="20"/>
  <c r="G3704" i="20"/>
  <c r="F3704" i="20"/>
  <c r="E3704" i="20"/>
  <c r="D3704" i="20"/>
  <c r="H3705" i="20"/>
  <c r="G3705" i="20"/>
  <c r="F3705" i="20"/>
  <c r="E3705" i="20"/>
  <c r="D3705" i="20"/>
  <c r="H3706" i="20"/>
  <c r="G3706" i="20"/>
  <c r="F3706" i="20"/>
  <c r="E3706" i="20"/>
  <c r="D3706" i="20"/>
  <c r="H3707" i="20"/>
  <c r="G3707" i="20"/>
  <c r="F3707" i="20"/>
  <c r="E3707" i="20"/>
  <c r="D3707" i="20"/>
  <c r="H3708" i="20"/>
  <c r="G3708" i="20"/>
  <c r="F3708" i="20"/>
  <c r="E3708" i="20"/>
  <c r="D3708" i="20"/>
  <c r="H3709" i="20"/>
  <c r="G3709" i="20"/>
  <c r="F3709" i="20"/>
  <c r="E3709" i="20"/>
  <c r="D3709" i="20"/>
  <c r="H3710" i="20"/>
  <c r="G3710" i="20"/>
  <c r="F3710" i="20"/>
  <c r="E3710" i="20"/>
  <c r="D3710" i="20"/>
  <c r="H3711" i="20"/>
  <c r="G3711" i="20"/>
  <c r="F3711" i="20"/>
  <c r="E3711" i="20"/>
  <c r="D3711" i="20"/>
  <c r="H3712" i="20"/>
  <c r="G3712" i="20"/>
  <c r="F3712" i="20"/>
  <c r="E3712" i="20"/>
  <c r="D3712" i="20"/>
  <c r="H3713" i="20"/>
  <c r="G3713" i="20"/>
  <c r="F3713" i="20"/>
  <c r="E3713" i="20"/>
  <c r="D3713" i="20"/>
  <c r="H3714" i="20"/>
  <c r="G3714" i="20"/>
  <c r="F3714" i="20"/>
  <c r="E3714" i="20"/>
  <c r="D3714" i="20"/>
  <c r="H3715" i="20"/>
  <c r="G3715" i="20"/>
  <c r="F3715" i="20"/>
  <c r="E3715" i="20"/>
  <c r="D3715" i="20"/>
  <c r="H3716" i="20"/>
  <c r="G3716" i="20"/>
  <c r="F3716" i="20"/>
  <c r="E3716" i="20"/>
  <c r="D3716" i="20"/>
  <c r="H3717" i="20"/>
  <c r="G3717" i="20"/>
  <c r="F3717" i="20"/>
  <c r="E3717" i="20"/>
  <c r="D3717" i="20"/>
  <c r="H3718" i="20"/>
  <c r="G3718" i="20"/>
  <c r="F3718" i="20"/>
  <c r="E3718" i="20"/>
  <c r="D3718" i="20"/>
  <c r="H3719" i="20"/>
  <c r="G3719" i="20"/>
  <c r="F3719" i="20"/>
  <c r="E3719" i="20"/>
  <c r="D3719" i="20"/>
  <c r="H3720" i="20"/>
  <c r="G3720" i="20"/>
  <c r="F3720" i="20"/>
  <c r="E3720" i="20"/>
  <c r="D3720" i="20"/>
  <c r="H3721" i="20"/>
  <c r="G3721" i="20"/>
  <c r="F3721" i="20"/>
  <c r="E3721" i="20"/>
  <c r="D3721" i="20"/>
  <c r="H3722" i="20"/>
  <c r="G3722" i="20"/>
  <c r="F3722" i="20"/>
  <c r="E3722" i="20"/>
  <c r="D3722" i="20"/>
  <c r="H3723" i="20"/>
  <c r="G3723" i="20"/>
  <c r="F3723" i="20"/>
  <c r="E3723" i="20"/>
  <c r="D3723" i="20"/>
  <c r="H3724" i="20"/>
  <c r="G3724" i="20"/>
  <c r="F3724" i="20"/>
  <c r="E3724" i="20"/>
  <c r="D3724" i="20"/>
  <c r="H3725" i="20"/>
  <c r="G3725" i="20"/>
  <c r="F3725" i="20"/>
  <c r="E3725" i="20"/>
  <c r="D3725" i="20"/>
  <c r="H3726" i="20"/>
  <c r="G3726" i="20"/>
  <c r="F3726" i="20"/>
  <c r="E3726" i="20"/>
  <c r="D3726" i="20"/>
  <c r="H3727" i="20"/>
  <c r="G3727" i="20"/>
  <c r="F3727" i="20"/>
  <c r="E3727" i="20"/>
  <c r="D3727" i="20"/>
  <c r="H3728" i="20"/>
  <c r="G3728" i="20"/>
  <c r="F3728" i="20"/>
  <c r="E3728" i="20"/>
  <c r="D3728" i="20"/>
  <c r="H3729" i="20"/>
  <c r="G3729" i="20"/>
  <c r="F3729" i="20"/>
  <c r="E3729" i="20"/>
  <c r="D3729" i="20"/>
  <c r="H3730" i="20"/>
  <c r="G3730" i="20"/>
  <c r="F3730" i="20"/>
  <c r="E3730" i="20"/>
  <c r="D3730" i="20"/>
  <c r="H3731" i="20"/>
  <c r="G3731" i="20"/>
  <c r="F3731" i="20"/>
  <c r="E3731" i="20"/>
  <c r="D3731" i="20"/>
  <c r="H3732" i="20"/>
  <c r="G3732" i="20"/>
  <c r="F3732" i="20"/>
  <c r="E3732" i="20"/>
  <c r="D3732" i="20"/>
  <c r="H3733" i="20"/>
  <c r="G3733" i="20"/>
  <c r="F3733" i="20"/>
  <c r="E3733" i="20"/>
  <c r="D3733" i="20"/>
  <c r="H3734" i="20"/>
  <c r="G3734" i="20"/>
  <c r="F3734" i="20"/>
  <c r="E3734" i="20"/>
  <c r="D3734" i="20"/>
  <c r="H3735" i="20"/>
  <c r="G3735" i="20"/>
  <c r="F3735" i="20"/>
  <c r="E3735" i="20"/>
  <c r="D3735" i="20"/>
  <c r="H3736" i="20"/>
  <c r="G3736" i="20"/>
  <c r="F3736" i="20"/>
  <c r="E3736" i="20"/>
  <c r="D3736" i="20"/>
  <c r="H3737" i="20"/>
  <c r="G3737" i="20"/>
  <c r="F3737" i="20"/>
  <c r="E3737" i="20"/>
  <c r="D3737" i="20"/>
  <c r="H3738" i="20"/>
  <c r="G3738" i="20"/>
  <c r="F3738" i="20"/>
  <c r="E3738" i="20"/>
  <c r="D3738" i="20"/>
  <c r="H3739" i="20"/>
  <c r="G3739" i="20"/>
  <c r="F3739" i="20"/>
  <c r="E3739" i="20"/>
  <c r="D3739" i="20"/>
  <c r="H3740" i="20"/>
  <c r="G3740" i="20"/>
  <c r="F3740" i="20"/>
  <c r="E3740" i="20"/>
  <c r="D3740" i="20"/>
  <c r="H3741" i="20"/>
  <c r="G3741" i="20"/>
  <c r="F3741" i="20"/>
  <c r="E3741" i="20"/>
  <c r="D3741" i="20"/>
  <c r="H3742" i="20"/>
  <c r="G3742" i="20"/>
  <c r="F3742" i="20"/>
  <c r="E3742" i="20"/>
  <c r="D3742" i="20"/>
  <c r="H3743" i="20"/>
  <c r="G3743" i="20"/>
  <c r="F3743" i="20"/>
  <c r="E3743" i="20"/>
  <c r="D3743" i="20"/>
  <c r="H3744" i="20"/>
  <c r="G3744" i="20"/>
  <c r="F3744" i="20"/>
  <c r="E3744" i="20"/>
  <c r="D3744" i="20"/>
  <c r="H3745" i="20"/>
  <c r="G3745" i="20"/>
  <c r="F3745" i="20"/>
  <c r="E3745" i="20"/>
  <c r="D3745" i="20"/>
  <c r="H3746" i="20"/>
  <c r="G3746" i="20"/>
  <c r="F3746" i="20"/>
  <c r="E3746" i="20"/>
  <c r="D3746" i="20"/>
  <c r="H3747" i="20"/>
  <c r="G3747" i="20"/>
  <c r="F3747" i="20"/>
  <c r="E3747" i="20"/>
  <c r="D3747" i="20"/>
  <c r="H3748" i="20"/>
  <c r="G3748" i="20"/>
  <c r="F3748" i="20"/>
  <c r="E3748" i="20"/>
  <c r="D3748" i="20"/>
  <c r="H3749" i="20"/>
  <c r="G3749" i="20"/>
  <c r="F3749" i="20"/>
  <c r="E3749" i="20"/>
  <c r="D3749" i="20"/>
  <c r="H3750" i="20"/>
  <c r="G3750" i="20"/>
  <c r="F3750" i="20"/>
  <c r="E3750" i="20"/>
  <c r="D3750" i="20"/>
  <c r="H3751" i="20"/>
  <c r="G3751" i="20"/>
  <c r="F3751" i="20"/>
  <c r="E3751" i="20"/>
  <c r="D3751" i="20"/>
  <c r="H3752" i="20"/>
  <c r="G3752" i="20"/>
  <c r="F3752" i="20"/>
  <c r="E3752" i="20"/>
  <c r="D3752" i="20"/>
  <c r="H3753" i="20"/>
  <c r="G3753" i="20"/>
  <c r="F3753" i="20"/>
  <c r="E3753" i="20"/>
  <c r="D3753" i="20"/>
  <c r="H3754" i="20"/>
  <c r="G3754" i="20"/>
  <c r="F3754" i="20"/>
  <c r="E3754" i="20"/>
  <c r="D3754" i="20"/>
  <c r="H3755" i="20"/>
  <c r="G3755" i="20"/>
  <c r="F3755" i="20"/>
  <c r="E3755" i="20"/>
  <c r="D3755" i="20"/>
  <c r="H3756" i="20"/>
  <c r="G3756" i="20"/>
  <c r="F3756" i="20"/>
  <c r="E3756" i="20"/>
  <c r="D3756" i="20"/>
  <c r="H3757" i="20"/>
  <c r="G3757" i="20"/>
  <c r="F3757" i="20"/>
  <c r="E3757" i="20"/>
  <c r="D3757" i="20"/>
  <c r="H3758" i="20"/>
  <c r="G3758" i="20"/>
  <c r="F3758" i="20"/>
  <c r="E3758" i="20"/>
  <c r="D3758" i="20"/>
  <c r="H3759" i="20"/>
  <c r="G3759" i="20"/>
  <c r="F3759" i="20"/>
  <c r="E3759" i="20"/>
  <c r="D3759" i="20"/>
  <c r="H3760" i="20"/>
  <c r="G3760" i="20"/>
  <c r="F3760" i="20"/>
  <c r="E3760" i="20"/>
  <c r="D3760" i="20"/>
  <c r="H3761" i="20"/>
  <c r="G3761" i="20"/>
  <c r="F3761" i="20"/>
  <c r="E3761" i="20"/>
  <c r="D3761" i="20"/>
  <c r="H3762" i="20"/>
  <c r="G3762" i="20"/>
  <c r="F3762" i="20"/>
  <c r="E3762" i="20"/>
  <c r="D3762" i="20"/>
  <c r="H3763" i="20"/>
  <c r="G3763" i="20"/>
  <c r="F3763" i="20"/>
  <c r="E3763" i="20"/>
  <c r="D3763" i="20"/>
  <c r="H3764" i="20"/>
  <c r="G3764" i="20"/>
  <c r="F3764" i="20"/>
  <c r="E3764" i="20"/>
  <c r="D3764" i="20"/>
  <c r="H3765" i="20"/>
  <c r="G3765" i="20"/>
  <c r="F3765" i="20"/>
  <c r="E3765" i="20"/>
  <c r="D3765" i="20"/>
  <c r="H3766" i="20"/>
  <c r="G3766" i="20"/>
  <c r="F3766" i="20"/>
  <c r="E3766" i="20"/>
  <c r="D3766" i="20"/>
  <c r="H3767" i="20"/>
  <c r="G3767" i="20"/>
  <c r="F3767" i="20"/>
  <c r="E3767" i="20"/>
  <c r="D3767" i="20"/>
  <c r="H3768" i="20"/>
  <c r="G3768" i="20"/>
  <c r="F3768" i="20"/>
  <c r="E3768" i="20"/>
  <c r="D3768" i="20"/>
  <c r="H3769" i="20"/>
  <c r="G3769" i="20"/>
  <c r="F3769" i="20"/>
  <c r="E3769" i="20"/>
  <c r="D3769" i="20"/>
  <c r="H3770" i="20"/>
  <c r="G3770" i="20"/>
  <c r="F3770" i="20"/>
  <c r="E3770" i="20"/>
  <c r="D3770" i="20"/>
  <c r="H3771" i="20"/>
  <c r="G3771" i="20"/>
  <c r="F3771" i="20"/>
  <c r="E3771" i="20"/>
  <c r="D3771" i="20"/>
  <c r="H3772" i="20"/>
  <c r="G3772" i="20"/>
  <c r="F3772" i="20"/>
  <c r="E3772" i="20"/>
  <c r="D3772" i="20"/>
  <c r="H3773" i="20"/>
  <c r="G3773" i="20"/>
  <c r="F3773" i="20"/>
  <c r="E3773" i="20"/>
  <c r="D3773" i="20"/>
  <c r="H3774" i="20"/>
  <c r="G3774" i="20"/>
  <c r="F3774" i="20"/>
  <c r="E3774" i="20"/>
  <c r="D3774" i="20"/>
  <c r="H3775" i="20"/>
  <c r="G3775" i="20"/>
  <c r="F3775" i="20"/>
  <c r="E3775" i="20"/>
  <c r="D3775" i="20"/>
  <c r="H3776" i="20"/>
  <c r="G3776" i="20"/>
  <c r="F3776" i="20"/>
  <c r="E3776" i="20"/>
  <c r="D3776" i="20"/>
  <c r="H3777" i="20"/>
  <c r="G3777" i="20"/>
  <c r="F3777" i="20"/>
  <c r="E3777" i="20"/>
  <c r="D3777" i="20"/>
  <c r="H3778" i="20"/>
  <c r="G3778" i="20"/>
  <c r="F3778" i="20"/>
  <c r="E3778" i="20"/>
  <c r="D3778" i="20"/>
  <c r="H3779" i="20"/>
  <c r="G3779" i="20"/>
  <c r="F3779" i="20"/>
  <c r="E3779" i="20"/>
  <c r="D3779" i="20"/>
  <c r="H3780" i="20"/>
  <c r="G3780" i="20"/>
  <c r="F3780" i="20"/>
  <c r="E3780" i="20"/>
  <c r="D3780" i="20"/>
  <c r="H3781" i="20"/>
  <c r="G3781" i="20"/>
  <c r="F3781" i="20"/>
  <c r="E3781" i="20"/>
  <c r="D3781" i="20"/>
  <c r="H3782" i="20"/>
  <c r="G3782" i="20"/>
  <c r="F3782" i="20"/>
  <c r="E3782" i="20"/>
  <c r="D3782" i="20"/>
  <c r="H3783" i="20"/>
  <c r="G3783" i="20"/>
  <c r="F3783" i="20"/>
  <c r="E3783" i="20"/>
  <c r="D3783" i="20"/>
  <c r="H3784" i="20"/>
  <c r="G3784" i="20"/>
  <c r="F3784" i="20"/>
  <c r="E3784" i="20"/>
  <c r="D3784" i="20"/>
  <c r="H3785" i="20"/>
  <c r="G3785" i="20"/>
  <c r="F3785" i="20"/>
  <c r="E3785" i="20"/>
  <c r="D3785" i="20"/>
  <c r="H3786" i="20"/>
  <c r="G3786" i="20"/>
  <c r="F3786" i="20"/>
  <c r="E3786" i="20"/>
  <c r="D3786" i="20"/>
  <c r="H3787" i="20"/>
  <c r="G3787" i="20"/>
  <c r="F3787" i="20"/>
  <c r="E3787" i="20"/>
  <c r="D3787" i="20"/>
  <c r="H3788" i="20"/>
  <c r="G3788" i="20"/>
  <c r="F3788" i="20"/>
  <c r="E3788" i="20"/>
  <c r="D3788" i="20"/>
  <c r="H3789" i="20"/>
  <c r="G3789" i="20"/>
  <c r="F3789" i="20"/>
  <c r="E3789" i="20"/>
  <c r="D3789" i="20"/>
  <c r="H3790" i="20"/>
  <c r="G3790" i="20"/>
  <c r="F3790" i="20"/>
  <c r="E3790" i="20"/>
  <c r="D3790" i="20"/>
  <c r="H3791" i="20"/>
  <c r="G3791" i="20"/>
  <c r="F3791" i="20"/>
  <c r="E3791" i="20"/>
  <c r="D3791" i="20"/>
  <c r="H3792" i="20"/>
  <c r="G3792" i="20"/>
  <c r="F3792" i="20"/>
  <c r="E3792" i="20"/>
  <c r="D3792" i="20"/>
  <c r="H3793" i="20"/>
  <c r="G3793" i="20"/>
  <c r="F3793" i="20"/>
  <c r="E3793" i="20"/>
  <c r="D3793" i="20"/>
  <c r="H3794" i="20"/>
  <c r="G3794" i="20"/>
  <c r="F3794" i="20"/>
  <c r="E3794" i="20"/>
  <c r="D3794" i="20"/>
  <c r="H3795" i="20"/>
  <c r="G3795" i="20"/>
  <c r="F3795" i="20"/>
  <c r="E3795" i="20"/>
  <c r="D3795" i="20"/>
  <c r="H3796" i="20"/>
  <c r="G3796" i="20"/>
  <c r="F3796" i="20"/>
  <c r="E3796" i="20"/>
  <c r="D3796" i="20"/>
  <c r="H3797" i="20"/>
  <c r="G3797" i="20"/>
  <c r="F3797" i="20"/>
  <c r="E3797" i="20"/>
  <c r="D3797" i="20"/>
  <c r="H3798" i="20"/>
  <c r="G3798" i="20"/>
  <c r="F3798" i="20"/>
  <c r="E3798" i="20"/>
  <c r="D3798" i="20"/>
  <c r="H3799" i="20"/>
  <c r="G3799" i="20"/>
  <c r="F3799" i="20"/>
  <c r="E3799" i="20"/>
  <c r="D3799" i="20"/>
  <c r="H3800" i="20"/>
  <c r="G3800" i="20"/>
  <c r="F3800" i="20"/>
  <c r="E3800" i="20"/>
  <c r="D3800" i="20"/>
  <c r="H3801" i="20"/>
  <c r="G3801" i="20"/>
  <c r="F3801" i="20"/>
  <c r="E3801" i="20"/>
  <c r="D3801" i="20"/>
  <c r="H3802" i="20"/>
  <c r="G3802" i="20"/>
  <c r="F3802" i="20"/>
  <c r="E3802" i="20"/>
  <c r="D3802" i="20"/>
  <c r="H3803" i="20"/>
  <c r="G3803" i="20"/>
  <c r="F3803" i="20"/>
  <c r="E3803" i="20"/>
  <c r="D3803" i="20"/>
  <c r="H3804" i="20"/>
  <c r="G3804" i="20"/>
  <c r="F3804" i="20"/>
  <c r="E3804" i="20"/>
  <c r="D3804" i="20"/>
  <c r="H3805" i="20"/>
  <c r="G3805" i="20"/>
  <c r="F3805" i="20"/>
  <c r="E3805" i="20"/>
  <c r="D3805" i="20"/>
  <c r="H3806" i="20"/>
  <c r="G3806" i="20"/>
  <c r="F3806" i="20"/>
  <c r="E3806" i="20"/>
  <c r="D3806" i="20"/>
  <c r="H3807" i="20"/>
  <c r="G3807" i="20"/>
  <c r="F3807" i="20"/>
  <c r="E3807" i="20"/>
  <c r="D3807" i="20"/>
  <c r="H3808" i="20"/>
  <c r="G3808" i="20"/>
  <c r="F3808" i="20"/>
  <c r="E3808" i="20"/>
  <c r="D3808" i="20"/>
  <c r="H3809" i="20"/>
  <c r="G3809" i="20"/>
  <c r="F3809" i="20"/>
  <c r="E3809" i="20"/>
  <c r="D3809" i="20"/>
  <c r="H3810" i="20"/>
  <c r="G3810" i="20"/>
  <c r="F3810" i="20"/>
  <c r="E3810" i="20"/>
  <c r="D3810" i="20"/>
  <c r="H3811" i="20"/>
  <c r="G3811" i="20"/>
  <c r="F3811" i="20"/>
  <c r="E3811" i="20"/>
  <c r="D3811" i="20"/>
  <c r="H3812" i="20"/>
  <c r="G3812" i="20"/>
  <c r="F3812" i="20"/>
  <c r="E3812" i="20"/>
  <c r="D3812" i="20"/>
  <c r="H3813" i="20"/>
  <c r="G3813" i="20"/>
  <c r="F3813" i="20"/>
  <c r="E3813" i="20"/>
  <c r="D3813" i="20"/>
  <c r="H3814" i="20"/>
  <c r="G3814" i="20"/>
  <c r="F3814" i="20"/>
  <c r="E3814" i="20"/>
  <c r="D3814" i="20"/>
  <c r="H3815" i="20"/>
  <c r="G3815" i="20"/>
  <c r="F3815" i="20"/>
  <c r="E3815" i="20"/>
  <c r="D3815" i="20"/>
  <c r="H3816" i="20"/>
  <c r="G3816" i="20"/>
  <c r="F3816" i="20"/>
  <c r="E3816" i="20"/>
  <c r="D3816" i="20"/>
  <c r="H3817" i="20"/>
  <c r="G3817" i="20"/>
  <c r="F3817" i="20"/>
  <c r="E3817" i="20"/>
  <c r="D3817" i="20"/>
  <c r="H3818" i="20"/>
  <c r="G3818" i="20"/>
  <c r="F3818" i="20"/>
  <c r="E3818" i="20"/>
  <c r="D3818" i="20"/>
  <c r="H3819" i="20"/>
  <c r="G3819" i="20"/>
  <c r="F3819" i="20"/>
  <c r="E3819" i="20"/>
  <c r="D3819" i="20"/>
  <c r="H3820" i="20"/>
  <c r="G3820" i="20"/>
  <c r="F3820" i="20"/>
  <c r="E3820" i="20"/>
  <c r="D3820" i="20"/>
  <c r="H3821" i="20"/>
  <c r="G3821" i="20"/>
  <c r="F3821" i="20"/>
  <c r="E3821" i="20"/>
  <c r="D3821" i="20"/>
  <c r="H3822" i="20"/>
  <c r="G3822" i="20"/>
  <c r="F3822" i="20"/>
  <c r="E3822" i="20"/>
  <c r="D3822" i="20"/>
  <c r="H3823" i="20"/>
  <c r="G3823" i="20"/>
  <c r="F3823" i="20"/>
  <c r="E3823" i="20"/>
  <c r="D3823" i="20"/>
  <c r="H3824" i="20"/>
  <c r="G3824" i="20"/>
  <c r="F3824" i="20"/>
  <c r="E3824" i="20"/>
  <c r="D3824" i="20"/>
  <c r="H3825" i="20"/>
  <c r="G3825" i="20"/>
  <c r="F3825" i="20"/>
  <c r="E3825" i="20"/>
  <c r="D3825" i="20"/>
  <c r="H3826" i="20"/>
  <c r="G3826" i="20"/>
  <c r="F3826" i="20"/>
  <c r="E3826" i="20"/>
  <c r="D3826" i="20"/>
  <c r="H3827" i="20"/>
  <c r="G3827" i="20"/>
  <c r="F3827" i="20"/>
  <c r="E3827" i="20"/>
  <c r="D3827" i="20"/>
  <c r="H3828" i="20"/>
  <c r="G3828" i="20"/>
  <c r="F3828" i="20"/>
  <c r="E3828" i="20"/>
  <c r="D3828" i="20"/>
  <c r="H3829" i="20"/>
  <c r="G3829" i="20"/>
  <c r="F3829" i="20"/>
  <c r="E3829" i="20"/>
  <c r="D3829" i="20"/>
  <c r="H3830" i="20"/>
  <c r="G3830" i="20"/>
  <c r="F3830" i="20"/>
  <c r="E3830" i="20"/>
  <c r="D3830" i="20"/>
  <c r="H3831" i="20"/>
  <c r="G3831" i="20"/>
  <c r="F3831" i="20"/>
  <c r="E3831" i="20"/>
  <c r="D3831" i="20"/>
  <c r="H3832" i="20"/>
  <c r="G3832" i="20"/>
  <c r="F3832" i="20"/>
  <c r="E3832" i="20"/>
  <c r="D3832" i="20"/>
  <c r="H3833" i="20"/>
  <c r="G3833" i="20"/>
  <c r="F3833" i="20"/>
  <c r="E3833" i="20"/>
  <c r="D3833" i="20"/>
  <c r="H3834" i="20"/>
  <c r="G3834" i="20"/>
  <c r="F3834" i="20"/>
  <c r="E3834" i="20"/>
  <c r="D3834" i="20"/>
  <c r="H3835" i="20"/>
  <c r="G3835" i="20"/>
  <c r="F3835" i="20"/>
  <c r="E3835" i="20"/>
  <c r="D3835" i="20"/>
  <c r="H3836" i="20"/>
  <c r="G3836" i="20"/>
  <c r="F3836" i="20"/>
  <c r="E3836" i="20"/>
  <c r="D3836" i="20"/>
  <c r="H3837" i="20"/>
  <c r="G3837" i="20"/>
  <c r="F3837" i="20"/>
  <c r="E3837" i="20"/>
  <c r="D3837" i="20"/>
  <c r="H3838" i="20"/>
  <c r="G3838" i="20"/>
  <c r="F3838" i="20"/>
  <c r="E3838" i="20"/>
  <c r="D3838" i="20"/>
  <c r="H3839" i="20"/>
  <c r="G3839" i="20"/>
  <c r="F3839" i="20"/>
  <c r="E3839" i="20"/>
  <c r="D3839" i="20"/>
  <c r="H3840" i="20"/>
  <c r="G3840" i="20"/>
  <c r="F3840" i="20"/>
  <c r="E3840" i="20"/>
  <c r="D3840" i="20"/>
  <c r="H3841" i="20"/>
  <c r="G3841" i="20"/>
  <c r="F3841" i="20"/>
  <c r="E3841" i="20"/>
  <c r="D3841" i="20"/>
  <c r="H3842" i="20"/>
  <c r="G3842" i="20"/>
  <c r="F3842" i="20"/>
  <c r="E3842" i="20"/>
  <c r="D3842" i="20"/>
  <c r="H3843" i="20"/>
  <c r="G3843" i="20"/>
  <c r="F3843" i="20"/>
  <c r="E3843" i="20"/>
  <c r="D3843" i="20"/>
  <c r="H3844" i="20"/>
  <c r="G3844" i="20"/>
  <c r="F3844" i="20"/>
  <c r="E3844" i="20"/>
  <c r="D3844" i="20"/>
  <c r="H3845" i="20"/>
  <c r="G3845" i="20"/>
  <c r="F3845" i="20"/>
  <c r="E3845" i="20"/>
  <c r="D3845" i="20"/>
  <c r="H3846" i="20"/>
  <c r="G3846" i="20"/>
  <c r="F3846" i="20"/>
  <c r="E3846" i="20"/>
  <c r="D3846" i="20"/>
  <c r="H3847" i="20"/>
  <c r="G3847" i="20"/>
  <c r="F3847" i="20"/>
  <c r="E3847" i="20"/>
  <c r="D3847" i="20"/>
  <c r="H3848" i="20"/>
  <c r="G3848" i="20"/>
  <c r="F3848" i="20"/>
  <c r="E3848" i="20"/>
  <c r="D3848" i="20"/>
  <c r="H3849" i="20"/>
  <c r="G3849" i="20"/>
  <c r="F3849" i="20"/>
  <c r="E3849" i="20"/>
  <c r="D3849" i="20"/>
  <c r="H3850" i="20"/>
  <c r="G3850" i="20"/>
  <c r="F3850" i="20"/>
  <c r="E3850" i="20"/>
  <c r="D3850" i="20"/>
  <c r="H3851" i="20"/>
  <c r="G3851" i="20"/>
  <c r="F3851" i="20"/>
  <c r="E3851" i="20"/>
  <c r="D3851" i="20"/>
  <c r="H3852" i="20"/>
  <c r="G3852" i="20"/>
  <c r="F3852" i="20"/>
  <c r="E3852" i="20"/>
  <c r="D3852" i="20"/>
  <c r="H3853" i="20"/>
  <c r="G3853" i="20"/>
  <c r="F3853" i="20"/>
  <c r="E3853" i="20"/>
  <c r="D3853" i="20"/>
  <c r="H3854" i="20"/>
  <c r="G3854" i="20"/>
  <c r="F3854" i="20"/>
  <c r="E3854" i="20"/>
  <c r="D3854" i="20"/>
  <c r="H3855" i="20"/>
  <c r="G3855" i="20"/>
  <c r="F3855" i="20"/>
  <c r="E3855" i="20"/>
  <c r="D3855" i="20"/>
  <c r="H3856" i="20"/>
  <c r="G3856" i="20"/>
  <c r="F3856" i="20"/>
  <c r="E3856" i="20"/>
  <c r="D3856" i="20"/>
  <c r="H3857" i="20"/>
  <c r="G3857" i="20"/>
  <c r="F3857" i="20"/>
  <c r="E3857" i="20"/>
  <c r="D3857" i="20"/>
  <c r="H3858" i="20"/>
  <c r="G3858" i="20"/>
  <c r="F3858" i="20"/>
  <c r="E3858" i="20"/>
  <c r="D3858" i="20"/>
  <c r="H3859" i="20"/>
  <c r="G3859" i="20"/>
  <c r="F3859" i="20"/>
  <c r="E3859" i="20"/>
  <c r="D3859" i="20"/>
  <c r="H3860" i="20"/>
  <c r="G3860" i="20"/>
  <c r="F3860" i="20"/>
  <c r="E3860" i="20"/>
  <c r="D3860" i="20"/>
  <c r="H3861" i="20"/>
  <c r="G3861" i="20"/>
  <c r="F3861" i="20"/>
  <c r="E3861" i="20"/>
  <c r="D3861" i="20"/>
  <c r="H3862" i="20"/>
  <c r="G3862" i="20"/>
  <c r="F3862" i="20"/>
  <c r="E3862" i="20"/>
  <c r="D3862" i="20"/>
  <c r="H3863" i="20"/>
  <c r="G3863" i="20"/>
  <c r="F3863" i="20"/>
  <c r="E3863" i="20"/>
  <c r="D3863" i="20"/>
  <c r="H3864" i="20"/>
  <c r="G3864" i="20"/>
  <c r="F3864" i="20"/>
  <c r="E3864" i="20"/>
  <c r="D3864" i="20"/>
  <c r="H3865" i="20"/>
  <c r="G3865" i="20"/>
  <c r="F3865" i="20"/>
  <c r="E3865" i="20"/>
  <c r="D3865" i="20"/>
  <c r="H3866" i="20"/>
  <c r="G3866" i="20"/>
  <c r="F3866" i="20"/>
  <c r="E3866" i="20"/>
  <c r="D3866" i="20"/>
  <c r="H3867" i="20"/>
  <c r="G3867" i="20"/>
  <c r="F3867" i="20"/>
  <c r="E3867" i="20"/>
  <c r="D3867" i="20"/>
  <c r="H3868" i="20"/>
  <c r="G3868" i="20"/>
  <c r="F3868" i="20"/>
  <c r="E3868" i="20"/>
  <c r="D3868" i="20"/>
  <c r="H3869" i="20"/>
  <c r="G3869" i="20"/>
  <c r="F3869" i="20"/>
  <c r="E3869" i="20"/>
  <c r="D3869" i="20"/>
  <c r="H3870" i="20"/>
  <c r="G3870" i="20"/>
  <c r="F3870" i="20"/>
  <c r="E3870" i="20"/>
  <c r="D3870" i="20"/>
  <c r="H3871" i="20"/>
  <c r="G3871" i="20"/>
  <c r="F3871" i="20"/>
  <c r="E3871" i="20"/>
  <c r="D3871" i="20"/>
  <c r="H3872" i="20"/>
  <c r="G3872" i="20"/>
  <c r="F3872" i="20"/>
  <c r="E3872" i="20"/>
  <c r="D3872" i="20"/>
  <c r="H3873" i="20"/>
  <c r="G3873" i="20"/>
  <c r="F3873" i="20"/>
  <c r="E3873" i="20"/>
  <c r="D3873" i="20"/>
  <c r="H3874" i="20"/>
  <c r="G3874" i="20"/>
  <c r="F3874" i="20"/>
  <c r="E3874" i="20"/>
  <c r="D3874" i="20"/>
  <c r="H3875" i="20"/>
  <c r="G3875" i="20"/>
  <c r="F3875" i="20"/>
  <c r="E3875" i="20"/>
  <c r="D3875" i="20"/>
  <c r="H3876" i="20"/>
  <c r="G3876" i="20"/>
  <c r="F3876" i="20"/>
  <c r="E3876" i="20"/>
  <c r="D3876" i="20"/>
  <c r="H3877" i="20"/>
  <c r="G3877" i="20"/>
  <c r="F3877" i="20"/>
  <c r="E3877" i="20"/>
  <c r="D3877" i="20"/>
  <c r="H3878" i="20"/>
  <c r="G3878" i="20"/>
  <c r="F3878" i="20"/>
  <c r="E3878" i="20"/>
  <c r="D3878" i="20"/>
  <c r="H3879" i="20"/>
  <c r="G3879" i="20"/>
  <c r="F3879" i="20"/>
  <c r="E3879" i="20"/>
  <c r="D3879" i="20"/>
  <c r="H3880" i="20"/>
  <c r="G3880" i="20"/>
  <c r="F3880" i="20"/>
  <c r="E3880" i="20"/>
  <c r="D3880" i="20"/>
  <c r="H3881" i="20"/>
  <c r="G3881" i="20"/>
  <c r="F3881" i="20"/>
  <c r="E3881" i="20"/>
  <c r="D3881" i="20"/>
  <c r="H3882" i="20"/>
  <c r="G3882" i="20"/>
  <c r="F3882" i="20"/>
  <c r="E3882" i="20"/>
  <c r="D3882" i="20"/>
  <c r="H3883" i="20"/>
  <c r="G3883" i="20"/>
  <c r="F3883" i="20"/>
  <c r="E3883" i="20"/>
  <c r="D3883" i="20"/>
  <c r="H3884" i="20"/>
  <c r="G3884" i="20"/>
  <c r="F3884" i="20"/>
  <c r="E3884" i="20"/>
  <c r="D3884" i="20"/>
  <c r="H3885" i="20"/>
  <c r="G3885" i="20"/>
  <c r="F3885" i="20"/>
  <c r="E3885" i="20"/>
  <c r="D3885" i="20"/>
  <c r="H3886" i="20"/>
  <c r="G3886" i="20"/>
  <c r="F3886" i="20"/>
  <c r="E3886" i="20"/>
  <c r="D3886" i="20"/>
  <c r="H3887" i="20"/>
  <c r="G3887" i="20"/>
  <c r="F3887" i="20"/>
  <c r="E3887" i="20"/>
  <c r="D3887" i="20"/>
  <c r="H3888" i="20"/>
  <c r="G3888" i="20"/>
  <c r="F3888" i="20"/>
  <c r="E3888" i="20"/>
  <c r="D3888" i="20"/>
  <c r="H3889" i="20"/>
  <c r="G3889" i="20"/>
  <c r="F3889" i="20"/>
  <c r="E3889" i="20"/>
  <c r="D3889" i="20"/>
  <c r="H3890" i="20"/>
  <c r="G3890" i="20"/>
  <c r="F3890" i="20"/>
  <c r="E3890" i="20"/>
  <c r="D3890" i="20"/>
  <c r="H3891" i="20"/>
  <c r="G3891" i="20"/>
  <c r="F3891" i="20"/>
  <c r="E3891" i="20"/>
  <c r="D3891" i="20"/>
  <c r="H3892" i="20"/>
  <c r="G3892" i="20"/>
  <c r="F3892" i="20"/>
  <c r="E3892" i="20"/>
  <c r="D3892" i="20"/>
  <c r="H3893" i="20"/>
  <c r="G3893" i="20"/>
  <c r="F3893" i="20"/>
  <c r="E3893" i="20"/>
  <c r="D3893" i="20"/>
  <c r="H3894" i="20"/>
  <c r="G3894" i="20"/>
  <c r="F3894" i="20"/>
  <c r="E3894" i="20"/>
  <c r="D3894" i="20"/>
  <c r="H3895" i="20"/>
  <c r="G3895" i="20"/>
  <c r="F3895" i="20"/>
  <c r="E3895" i="20"/>
  <c r="D3895" i="20"/>
  <c r="H3896" i="20"/>
  <c r="G3896" i="20"/>
  <c r="F3896" i="20"/>
  <c r="E3896" i="20"/>
  <c r="D3896" i="20"/>
  <c r="H3897" i="20"/>
  <c r="G3897" i="20"/>
  <c r="F3897" i="20"/>
  <c r="E3897" i="20"/>
  <c r="D3897" i="20"/>
  <c r="H3898" i="20"/>
  <c r="G3898" i="20"/>
  <c r="F3898" i="20"/>
  <c r="E3898" i="20"/>
  <c r="D3898" i="20"/>
  <c r="H3899" i="20"/>
  <c r="G3899" i="20"/>
  <c r="F3899" i="20"/>
  <c r="E3899" i="20"/>
  <c r="D3899" i="20"/>
  <c r="H3900" i="20"/>
  <c r="G3900" i="20"/>
  <c r="F3900" i="20"/>
  <c r="E3900" i="20"/>
  <c r="D3900" i="20"/>
  <c r="H3901" i="20"/>
  <c r="G3901" i="20"/>
  <c r="F3901" i="20"/>
  <c r="E3901" i="20"/>
  <c r="D3901" i="20"/>
  <c r="H3902" i="20"/>
  <c r="G3902" i="20"/>
  <c r="F3902" i="20"/>
  <c r="E3902" i="20"/>
  <c r="D3902" i="20"/>
  <c r="H3903" i="20"/>
  <c r="G3903" i="20"/>
  <c r="F3903" i="20"/>
  <c r="E3903" i="20"/>
  <c r="D3903" i="20"/>
  <c r="H3904" i="20"/>
  <c r="G3904" i="20"/>
  <c r="F3904" i="20"/>
  <c r="E3904" i="20"/>
  <c r="D3904" i="20"/>
  <c r="H3905" i="20"/>
  <c r="G3905" i="20"/>
  <c r="F3905" i="20"/>
  <c r="E3905" i="20"/>
  <c r="D3905" i="20"/>
  <c r="H3906" i="20"/>
  <c r="G3906" i="20"/>
  <c r="F3906" i="20"/>
  <c r="E3906" i="20"/>
  <c r="D3906" i="20"/>
  <c r="H3907" i="20"/>
  <c r="G3907" i="20"/>
  <c r="F3907" i="20"/>
  <c r="E3907" i="20"/>
  <c r="D3907" i="20"/>
  <c r="H3908" i="20"/>
  <c r="G3908" i="20"/>
  <c r="F3908" i="20"/>
  <c r="E3908" i="20"/>
  <c r="D3908" i="20"/>
  <c r="H3909" i="20"/>
  <c r="G3909" i="20"/>
  <c r="F3909" i="20"/>
  <c r="E3909" i="20"/>
  <c r="D3909" i="20"/>
  <c r="H3910" i="20"/>
  <c r="G3910" i="20"/>
  <c r="F3910" i="20"/>
  <c r="E3910" i="20"/>
  <c r="D3910" i="20"/>
  <c r="H3911" i="20"/>
  <c r="G3911" i="20"/>
  <c r="F3911" i="20"/>
  <c r="E3911" i="20"/>
  <c r="D3911" i="20"/>
  <c r="H3912" i="20"/>
  <c r="G3912" i="20"/>
  <c r="F3912" i="20"/>
  <c r="E3912" i="20"/>
  <c r="D3912" i="20"/>
  <c r="H3913" i="20"/>
  <c r="G3913" i="20"/>
  <c r="F3913" i="20"/>
  <c r="E3913" i="20"/>
  <c r="D3913" i="20"/>
  <c r="H3914" i="20"/>
  <c r="G3914" i="20"/>
  <c r="F3914" i="20"/>
  <c r="E3914" i="20"/>
  <c r="D3914" i="20"/>
  <c r="H3915" i="20"/>
  <c r="G3915" i="20"/>
  <c r="F3915" i="20"/>
  <c r="E3915" i="20"/>
  <c r="D3915" i="20"/>
  <c r="H3916" i="20"/>
  <c r="G3916" i="20"/>
  <c r="F3916" i="20"/>
  <c r="E3916" i="20"/>
  <c r="D3916" i="20"/>
  <c r="H3917" i="20"/>
  <c r="G3917" i="20"/>
  <c r="F3917" i="20"/>
  <c r="E3917" i="20"/>
  <c r="D3917" i="20"/>
  <c r="H3918" i="20"/>
  <c r="G3918" i="20"/>
  <c r="F3918" i="20"/>
  <c r="E3918" i="20"/>
  <c r="D3918" i="20"/>
  <c r="H3919" i="20"/>
  <c r="G3919" i="20"/>
  <c r="F3919" i="20"/>
  <c r="E3919" i="20"/>
  <c r="D3919" i="20"/>
  <c r="H3920" i="20"/>
  <c r="G3920" i="20"/>
  <c r="F3920" i="20"/>
  <c r="E3920" i="20"/>
  <c r="D3920" i="20"/>
  <c r="H3921" i="20"/>
  <c r="G3921" i="20"/>
  <c r="F3921" i="20"/>
  <c r="E3921" i="20"/>
  <c r="D3921" i="20"/>
  <c r="H3922" i="20"/>
  <c r="G3922" i="20"/>
  <c r="F3922" i="20"/>
  <c r="E3922" i="20"/>
  <c r="D3922" i="20"/>
  <c r="H3923" i="20"/>
  <c r="G3923" i="20"/>
  <c r="F3923" i="20"/>
  <c r="E3923" i="20"/>
  <c r="D3923" i="20"/>
  <c r="H3924" i="20"/>
  <c r="G3924" i="20"/>
  <c r="F3924" i="20"/>
  <c r="E3924" i="20"/>
  <c r="D3924" i="20"/>
  <c r="H3925" i="20"/>
  <c r="G3925" i="20"/>
  <c r="F3925" i="20"/>
  <c r="E3925" i="20"/>
  <c r="D3925" i="20"/>
  <c r="H3926" i="20"/>
  <c r="G3926" i="20"/>
  <c r="F3926" i="20"/>
  <c r="E3926" i="20"/>
  <c r="D3926" i="20"/>
  <c r="H3927" i="20"/>
  <c r="G3927" i="20"/>
  <c r="F3927" i="20"/>
  <c r="E3927" i="20"/>
  <c r="D3927" i="20"/>
  <c r="H3928" i="20"/>
  <c r="G3928" i="20"/>
  <c r="F3928" i="20"/>
  <c r="E3928" i="20"/>
  <c r="D3928" i="20"/>
  <c r="H3929" i="20"/>
  <c r="G3929" i="20"/>
  <c r="F3929" i="20"/>
  <c r="E3929" i="20"/>
  <c r="D3929" i="20"/>
  <c r="H3930" i="20"/>
  <c r="G3930" i="20"/>
  <c r="F3930" i="20"/>
  <c r="E3930" i="20"/>
  <c r="D3930" i="20"/>
  <c r="H3931" i="20"/>
  <c r="G3931" i="20"/>
  <c r="F3931" i="20"/>
  <c r="E3931" i="20"/>
  <c r="D3931" i="20"/>
  <c r="H3932" i="20"/>
  <c r="G3932" i="20"/>
  <c r="F3932" i="20"/>
  <c r="E3932" i="20"/>
  <c r="D3932" i="20"/>
  <c r="H3933" i="20"/>
  <c r="G3933" i="20"/>
  <c r="F3933" i="20"/>
  <c r="E3933" i="20"/>
  <c r="D3933" i="20"/>
  <c r="H3934" i="20"/>
  <c r="G3934" i="20"/>
  <c r="F3934" i="20"/>
  <c r="E3934" i="20"/>
  <c r="D3934" i="20"/>
  <c r="H3935" i="20"/>
  <c r="G3935" i="20"/>
  <c r="F3935" i="20"/>
  <c r="E3935" i="20"/>
  <c r="D3935" i="20"/>
  <c r="H3936" i="20"/>
  <c r="G3936" i="20"/>
  <c r="F3936" i="20"/>
  <c r="E3936" i="20"/>
  <c r="D3936" i="20"/>
  <c r="H3937" i="20"/>
  <c r="G3937" i="20"/>
  <c r="F3937" i="20"/>
  <c r="E3937" i="20"/>
  <c r="D3937" i="20"/>
  <c r="H3938" i="20"/>
  <c r="G3938" i="20"/>
  <c r="F3938" i="20"/>
  <c r="E3938" i="20"/>
  <c r="D3938" i="20"/>
  <c r="H3939" i="20"/>
  <c r="G3939" i="20"/>
  <c r="F3939" i="20"/>
  <c r="E3939" i="20"/>
  <c r="D3939" i="20"/>
  <c r="H3940" i="20"/>
  <c r="G3940" i="20"/>
  <c r="F3940" i="20"/>
  <c r="E3940" i="20"/>
  <c r="D3940" i="20"/>
  <c r="H3941" i="20"/>
  <c r="G3941" i="20"/>
  <c r="F3941" i="20"/>
  <c r="E3941" i="20"/>
  <c r="D3941" i="20"/>
  <c r="H3942" i="20"/>
  <c r="G3942" i="20"/>
  <c r="F3942" i="20"/>
  <c r="E3942" i="20"/>
  <c r="D3942" i="20"/>
  <c r="H3943" i="20"/>
  <c r="G3943" i="20"/>
  <c r="F3943" i="20"/>
  <c r="E3943" i="20"/>
  <c r="D3943" i="20"/>
  <c r="H3944" i="20"/>
  <c r="G3944" i="20"/>
  <c r="F3944" i="20"/>
  <c r="E3944" i="20"/>
  <c r="D3944" i="20"/>
  <c r="H3945" i="20"/>
  <c r="G3945" i="20"/>
  <c r="F3945" i="20"/>
  <c r="E3945" i="20"/>
  <c r="D3945" i="20"/>
  <c r="H3946" i="20"/>
  <c r="G3946" i="20"/>
  <c r="F3946" i="20"/>
  <c r="E3946" i="20"/>
  <c r="D3946" i="20"/>
  <c r="H3947" i="20"/>
  <c r="G3947" i="20"/>
  <c r="F3947" i="20"/>
  <c r="E3947" i="20"/>
  <c r="D3947" i="20"/>
  <c r="H3948" i="20"/>
  <c r="G3948" i="20"/>
  <c r="F3948" i="20"/>
  <c r="E3948" i="20"/>
  <c r="D3948" i="20"/>
  <c r="H3949" i="20"/>
  <c r="G3949" i="20"/>
  <c r="F3949" i="20"/>
  <c r="E3949" i="20"/>
  <c r="D3949" i="20"/>
  <c r="H3950" i="20"/>
  <c r="G3950" i="20"/>
  <c r="F3950" i="20"/>
  <c r="E3950" i="20"/>
  <c r="D3950" i="20"/>
  <c r="H3951" i="20"/>
  <c r="G3951" i="20"/>
  <c r="F3951" i="20"/>
  <c r="E3951" i="20"/>
  <c r="D3951" i="20"/>
  <c r="H3952" i="20"/>
  <c r="G3952" i="20"/>
  <c r="F3952" i="20"/>
  <c r="E3952" i="20"/>
  <c r="D3952" i="20"/>
  <c r="H3953" i="20"/>
  <c r="G3953" i="20"/>
  <c r="F3953" i="20"/>
  <c r="E3953" i="20"/>
  <c r="D3953" i="20"/>
  <c r="H3954" i="20"/>
  <c r="G3954" i="20"/>
  <c r="F3954" i="20"/>
  <c r="E3954" i="20"/>
  <c r="D3954" i="20"/>
  <c r="H3955" i="20"/>
  <c r="G3955" i="20"/>
  <c r="F3955" i="20"/>
  <c r="E3955" i="20"/>
  <c r="D3955" i="20"/>
  <c r="H3956" i="20"/>
  <c r="G3956" i="20"/>
  <c r="F3956" i="20"/>
  <c r="E3956" i="20"/>
  <c r="D3956" i="20"/>
  <c r="H3957" i="20"/>
  <c r="G3957" i="20"/>
  <c r="F3957" i="20"/>
  <c r="E3957" i="20"/>
  <c r="D3957" i="20"/>
  <c r="H3958" i="20"/>
  <c r="G3958" i="20"/>
  <c r="F3958" i="20"/>
  <c r="E3958" i="20"/>
  <c r="D3958" i="20"/>
  <c r="H3959" i="20"/>
  <c r="G3959" i="20"/>
  <c r="F3959" i="20"/>
  <c r="E3959" i="20"/>
  <c r="D3959" i="20"/>
  <c r="H3960" i="20"/>
  <c r="G3960" i="20"/>
  <c r="F3960" i="20"/>
  <c r="E3960" i="20"/>
  <c r="D3960" i="20"/>
  <c r="H3961" i="20"/>
  <c r="G3961" i="20"/>
  <c r="F3961" i="20"/>
  <c r="E3961" i="20"/>
  <c r="D3961" i="20"/>
  <c r="H3962" i="20"/>
  <c r="G3962" i="20"/>
  <c r="F3962" i="20"/>
  <c r="E3962" i="20"/>
  <c r="D3962" i="20"/>
  <c r="H3963" i="20"/>
  <c r="G3963" i="20"/>
  <c r="F3963" i="20"/>
  <c r="E3963" i="20"/>
  <c r="D3963" i="20"/>
  <c r="H3964" i="20"/>
  <c r="G3964" i="20"/>
  <c r="F3964" i="20"/>
  <c r="E3964" i="20"/>
  <c r="D3964" i="20"/>
  <c r="H3965" i="20"/>
  <c r="G3965" i="20"/>
  <c r="F3965" i="20"/>
  <c r="E3965" i="20"/>
  <c r="D3965" i="20"/>
  <c r="H3966" i="20"/>
  <c r="G3966" i="20"/>
  <c r="F3966" i="20"/>
  <c r="E3966" i="20"/>
  <c r="D3966" i="20"/>
  <c r="H3967" i="20"/>
  <c r="G3967" i="20"/>
  <c r="F3967" i="20"/>
  <c r="E3967" i="20"/>
  <c r="D3967" i="20"/>
  <c r="H3968" i="20"/>
  <c r="G3968" i="20"/>
  <c r="F3968" i="20"/>
  <c r="E3968" i="20"/>
  <c r="D3968" i="20"/>
  <c r="H3969" i="20"/>
  <c r="G3969" i="20"/>
  <c r="F3969" i="20"/>
  <c r="E3969" i="20"/>
  <c r="D3969" i="20"/>
  <c r="H3970" i="20"/>
  <c r="G3970" i="20"/>
  <c r="F3970" i="20"/>
  <c r="E3970" i="20"/>
  <c r="D3970" i="20"/>
  <c r="H3971" i="20"/>
  <c r="G3971" i="20"/>
  <c r="F3971" i="20"/>
  <c r="E3971" i="20"/>
  <c r="D3971" i="20"/>
  <c r="H3972" i="20"/>
  <c r="G3972" i="20"/>
  <c r="F3972" i="20"/>
  <c r="E3972" i="20"/>
  <c r="D3972" i="20"/>
  <c r="H3973" i="20"/>
  <c r="G3973" i="20"/>
  <c r="F3973" i="20"/>
  <c r="E3973" i="20"/>
  <c r="D3973" i="20"/>
  <c r="H3974" i="20"/>
  <c r="G3974" i="20"/>
  <c r="F3974" i="20"/>
  <c r="E3974" i="20"/>
  <c r="D3974" i="20"/>
  <c r="H3975" i="20"/>
  <c r="G3975" i="20"/>
  <c r="F3975" i="20"/>
  <c r="E3975" i="20"/>
  <c r="D3975" i="20"/>
  <c r="H3976" i="20"/>
  <c r="G3976" i="20"/>
  <c r="F3976" i="20"/>
  <c r="E3976" i="20"/>
  <c r="D3976" i="20"/>
  <c r="H3977" i="20"/>
  <c r="G3977" i="20"/>
  <c r="F3977" i="20"/>
  <c r="E3977" i="20"/>
  <c r="D3977" i="20"/>
  <c r="H3978" i="20"/>
  <c r="G3978" i="20"/>
  <c r="F3978" i="20"/>
  <c r="E3978" i="20"/>
  <c r="D3978" i="20"/>
  <c r="H3979" i="20"/>
  <c r="G3979" i="20"/>
  <c r="F3979" i="20"/>
  <c r="E3979" i="20"/>
  <c r="D3979" i="20"/>
  <c r="H3980" i="20"/>
  <c r="G3980" i="20"/>
  <c r="F3980" i="20"/>
  <c r="E3980" i="20"/>
  <c r="D3980" i="20"/>
  <c r="H3981" i="20"/>
  <c r="G3981" i="20"/>
  <c r="F3981" i="20"/>
  <c r="E3981" i="20"/>
  <c r="D3981" i="20"/>
  <c r="H3982" i="20"/>
  <c r="G3982" i="20"/>
  <c r="F3982" i="20"/>
  <c r="E3982" i="20"/>
  <c r="D3982" i="20"/>
  <c r="H3983" i="20"/>
  <c r="G3983" i="20"/>
  <c r="F3983" i="20"/>
  <c r="E3983" i="20"/>
  <c r="D3983" i="20"/>
  <c r="H3984" i="20"/>
  <c r="G3984" i="20"/>
  <c r="F3984" i="20"/>
  <c r="E3984" i="20"/>
  <c r="D3984" i="20"/>
  <c r="H3985" i="20"/>
  <c r="G3985" i="20"/>
  <c r="F3985" i="20"/>
  <c r="E3985" i="20"/>
  <c r="D3985" i="20"/>
  <c r="H3986" i="20"/>
  <c r="G3986" i="20"/>
  <c r="F3986" i="20"/>
  <c r="E3986" i="20"/>
  <c r="D3986" i="20"/>
  <c r="H3987" i="20"/>
  <c r="G3987" i="20"/>
  <c r="F3987" i="20"/>
  <c r="E3987" i="20"/>
  <c r="D3987" i="20"/>
  <c r="H3988" i="20"/>
  <c r="G3988" i="20"/>
  <c r="F3988" i="20"/>
  <c r="E3988" i="20"/>
  <c r="D3988" i="20"/>
  <c r="H3989" i="20"/>
  <c r="G3989" i="20"/>
  <c r="F3989" i="20"/>
  <c r="E3989" i="20"/>
  <c r="D3989" i="20"/>
  <c r="H3990" i="20"/>
  <c r="G3990" i="20"/>
  <c r="F3990" i="20"/>
  <c r="E3990" i="20"/>
  <c r="D3990" i="20"/>
  <c r="H3991" i="20"/>
  <c r="G3991" i="20"/>
  <c r="F3991" i="20"/>
  <c r="E3991" i="20"/>
  <c r="D3991" i="20"/>
  <c r="H3992" i="20"/>
  <c r="G3992" i="20"/>
  <c r="F3992" i="20"/>
  <c r="E3992" i="20"/>
  <c r="D3992" i="20"/>
  <c r="H3993" i="20"/>
  <c r="G3993" i="20"/>
  <c r="F3993" i="20"/>
  <c r="E3993" i="20"/>
  <c r="D3993" i="20"/>
  <c r="H3994" i="20"/>
  <c r="G3994" i="20"/>
  <c r="F3994" i="20"/>
  <c r="E3994" i="20"/>
  <c r="D3994" i="20"/>
  <c r="H3995" i="20"/>
  <c r="G3995" i="20"/>
  <c r="F3995" i="20"/>
  <c r="E3995" i="20"/>
  <c r="D3995" i="20"/>
  <c r="H3996" i="20"/>
  <c r="G3996" i="20"/>
  <c r="F3996" i="20"/>
  <c r="E3996" i="20"/>
  <c r="D3996" i="20"/>
  <c r="H3997" i="20"/>
  <c r="G3997" i="20"/>
  <c r="F3997" i="20"/>
  <c r="E3997" i="20"/>
  <c r="D3997" i="20"/>
  <c r="H3998" i="20"/>
  <c r="G3998" i="20"/>
  <c r="F3998" i="20"/>
  <c r="E3998" i="20"/>
  <c r="D3998" i="20"/>
  <c r="H3999" i="20"/>
  <c r="G3999" i="20"/>
  <c r="F3999" i="20"/>
  <c r="E3999" i="20"/>
  <c r="D3999" i="20"/>
  <c r="H4000" i="20"/>
  <c r="G4000" i="20"/>
  <c r="F4000" i="20"/>
  <c r="E4000" i="20"/>
  <c r="D4000" i="20"/>
  <c r="H4001" i="20"/>
  <c r="G4001" i="20"/>
  <c r="F4001" i="20"/>
  <c r="E4001" i="20"/>
  <c r="D4001" i="20"/>
  <c r="H4002" i="20"/>
  <c r="G4002" i="20"/>
  <c r="F4002" i="20"/>
  <c r="E4002" i="20"/>
  <c r="D4002" i="20"/>
  <c r="H4003" i="20"/>
  <c r="G4003" i="20"/>
  <c r="F4003" i="20"/>
  <c r="E4003" i="20"/>
  <c r="D4003" i="20"/>
  <c r="H4004" i="20"/>
  <c r="G4004" i="20"/>
  <c r="F4004" i="20"/>
  <c r="E4004" i="20"/>
  <c r="D4004" i="20"/>
  <c r="H4005" i="20"/>
  <c r="G4005" i="20"/>
  <c r="F4005" i="20"/>
  <c r="E4005" i="20"/>
  <c r="D4005" i="20"/>
  <c r="H4006" i="20"/>
  <c r="G4006" i="20"/>
  <c r="F4006" i="20"/>
  <c r="E4006" i="20"/>
  <c r="D4006" i="20"/>
  <c r="H4007" i="20"/>
  <c r="G4007" i="20"/>
  <c r="F4007" i="20"/>
  <c r="E4007" i="20"/>
  <c r="D4007" i="20"/>
  <c r="H4008" i="20"/>
  <c r="G4008" i="20"/>
  <c r="F4008" i="20"/>
  <c r="E4008" i="20"/>
  <c r="D4008" i="20"/>
  <c r="H4009" i="20"/>
  <c r="G4009" i="20"/>
  <c r="F4009" i="20"/>
  <c r="E4009" i="20"/>
  <c r="D4009" i="20"/>
  <c r="H4010" i="20"/>
  <c r="G4010" i="20"/>
  <c r="F4010" i="20"/>
  <c r="E4010" i="20"/>
  <c r="D4010" i="20"/>
  <c r="H4011" i="20"/>
  <c r="G4011" i="20"/>
  <c r="F4011" i="20"/>
  <c r="E4011" i="20"/>
  <c r="D4011" i="20"/>
  <c r="H4012" i="20"/>
  <c r="G4012" i="20"/>
  <c r="F4012" i="20"/>
  <c r="E4012" i="20"/>
  <c r="D4012" i="20"/>
  <c r="H4013" i="20"/>
  <c r="G4013" i="20"/>
  <c r="F4013" i="20"/>
  <c r="E4013" i="20"/>
  <c r="D4013" i="20"/>
  <c r="H4014" i="20"/>
  <c r="G4014" i="20"/>
  <c r="F4014" i="20"/>
  <c r="E4014" i="20"/>
  <c r="D4014" i="20"/>
  <c r="H4015" i="20"/>
  <c r="G4015" i="20"/>
  <c r="F4015" i="20"/>
  <c r="E4015" i="20"/>
  <c r="D4015" i="20"/>
  <c r="H4016" i="20"/>
  <c r="G4016" i="20"/>
  <c r="F4016" i="20"/>
  <c r="E4016" i="20"/>
  <c r="D4016" i="20"/>
  <c r="H4017" i="20"/>
  <c r="G4017" i="20"/>
  <c r="F4017" i="20"/>
  <c r="E4017" i="20"/>
  <c r="D4017" i="20"/>
  <c r="H4018" i="20"/>
  <c r="G4018" i="20"/>
  <c r="F4018" i="20"/>
  <c r="E4018" i="20"/>
  <c r="D4018" i="20"/>
  <c r="H4019" i="20"/>
  <c r="G4019" i="20"/>
  <c r="F4019" i="20"/>
  <c r="E4019" i="20"/>
  <c r="D4019" i="20"/>
  <c r="H4020" i="20"/>
  <c r="G4020" i="20"/>
  <c r="F4020" i="20"/>
  <c r="E4020" i="20"/>
  <c r="D4020" i="20"/>
  <c r="H4021" i="20"/>
  <c r="G4021" i="20"/>
  <c r="F4021" i="20"/>
  <c r="E4021" i="20"/>
  <c r="D4021" i="20"/>
  <c r="H4022" i="20"/>
  <c r="G4022" i="20"/>
  <c r="F4022" i="20"/>
  <c r="E4022" i="20"/>
  <c r="D4022" i="20"/>
  <c r="H4023" i="20"/>
  <c r="G4023" i="20"/>
  <c r="F4023" i="20"/>
  <c r="E4023" i="20"/>
  <c r="D4023" i="20"/>
  <c r="H4024" i="20"/>
  <c r="G4024" i="20"/>
  <c r="F4024" i="20"/>
  <c r="E4024" i="20"/>
  <c r="D4024" i="20"/>
  <c r="H4025" i="20"/>
  <c r="G4025" i="20"/>
  <c r="F4025" i="20"/>
  <c r="E4025" i="20"/>
  <c r="D4025" i="20"/>
  <c r="H4026" i="20"/>
  <c r="G4026" i="20"/>
  <c r="F4026" i="20"/>
  <c r="E4026" i="20"/>
  <c r="D4026" i="20"/>
  <c r="H4027" i="20"/>
  <c r="G4027" i="20"/>
  <c r="F4027" i="20"/>
  <c r="E4027" i="20"/>
  <c r="D4027" i="20"/>
  <c r="H4028" i="20"/>
  <c r="G4028" i="20"/>
  <c r="F4028" i="20"/>
  <c r="E4028" i="20"/>
  <c r="D4028" i="20"/>
  <c r="H4029" i="20"/>
  <c r="G4029" i="20"/>
  <c r="F4029" i="20"/>
  <c r="E4029" i="20"/>
  <c r="D4029" i="20"/>
  <c r="H4030" i="20"/>
  <c r="G4030" i="20"/>
  <c r="F4030" i="20"/>
  <c r="E4030" i="20"/>
  <c r="D4030" i="20"/>
  <c r="H4031" i="20"/>
  <c r="G4031" i="20"/>
  <c r="F4031" i="20"/>
  <c r="E4031" i="20"/>
  <c r="D4031" i="20"/>
  <c r="H4032" i="20"/>
  <c r="G4032" i="20"/>
  <c r="F4032" i="20"/>
  <c r="E4032" i="20"/>
  <c r="D4032" i="20"/>
  <c r="H4033" i="20"/>
  <c r="G4033" i="20"/>
  <c r="F4033" i="20"/>
  <c r="E4033" i="20"/>
  <c r="D4033" i="20"/>
  <c r="H4034" i="20"/>
  <c r="G4034" i="20"/>
  <c r="F4034" i="20"/>
  <c r="E4034" i="20"/>
  <c r="D4034" i="20"/>
  <c r="H4035" i="20"/>
  <c r="G4035" i="20"/>
  <c r="F4035" i="20"/>
  <c r="E4035" i="20"/>
  <c r="D4035" i="20"/>
  <c r="H4036" i="20"/>
  <c r="G4036" i="20"/>
  <c r="F4036" i="20"/>
  <c r="E4036" i="20"/>
  <c r="D4036" i="20"/>
  <c r="H4037" i="20"/>
  <c r="G4037" i="20"/>
  <c r="F4037" i="20"/>
  <c r="E4037" i="20"/>
  <c r="D4037" i="20"/>
  <c r="H4038" i="20"/>
  <c r="G4038" i="20"/>
  <c r="F4038" i="20"/>
  <c r="E4038" i="20"/>
  <c r="D4038" i="20"/>
  <c r="H4039" i="20"/>
  <c r="G4039" i="20"/>
  <c r="F4039" i="20"/>
  <c r="E4039" i="20"/>
  <c r="D4039" i="20"/>
  <c r="H4040" i="20"/>
  <c r="G4040" i="20"/>
  <c r="F4040" i="20"/>
  <c r="E4040" i="20"/>
  <c r="D4040" i="20"/>
  <c r="H4041" i="20"/>
  <c r="G4041" i="20"/>
  <c r="F4041" i="20"/>
  <c r="E4041" i="20"/>
  <c r="D4041" i="20"/>
  <c r="H4042" i="20"/>
  <c r="G4042" i="20"/>
  <c r="F4042" i="20"/>
  <c r="E4042" i="20"/>
  <c r="D4042" i="20"/>
  <c r="H4043" i="20"/>
  <c r="G4043" i="20"/>
  <c r="F4043" i="20"/>
  <c r="E4043" i="20"/>
  <c r="D4043" i="20"/>
  <c r="H4044" i="20"/>
  <c r="G4044" i="20"/>
  <c r="F4044" i="20"/>
  <c r="E4044" i="20"/>
  <c r="D4044" i="20"/>
  <c r="H4045" i="20"/>
  <c r="G4045" i="20"/>
  <c r="F4045" i="20"/>
  <c r="E4045" i="20"/>
  <c r="D4045" i="20"/>
  <c r="H4046" i="20"/>
  <c r="G4046" i="20"/>
  <c r="F4046" i="20"/>
  <c r="E4046" i="20"/>
  <c r="D4046" i="20"/>
  <c r="H4047" i="20"/>
  <c r="G4047" i="20"/>
  <c r="F4047" i="20"/>
  <c r="E4047" i="20"/>
  <c r="D4047" i="20"/>
  <c r="H4048" i="20"/>
  <c r="G4048" i="20"/>
  <c r="F4048" i="20"/>
  <c r="E4048" i="20"/>
  <c r="D4048" i="20"/>
  <c r="H4049" i="20"/>
  <c r="G4049" i="20"/>
  <c r="F4049" i="20"/>
  <c r="E4049" i="20"/>
  <c r="D4049" i="20"/>
  <c r="H4050" i="20"/>
  <c r="G4050" i="20"/>
  <c r="F4050" i="20"/>
  <c r="E4050" i="20"/>
  <c r="D4050" i="20"/>
  <c r="H4051" i="20"/>
  <c r="G4051" i="20"/>
  <c r="F4051" i="20"/>
  <c r="E4051" i="20"/>
  <c r="D4051" i="20"/>
  <c r="H4052" i="20"/>
  <c r="G4052" i="20"/>
  <c r="F4052" i="20"/>
  <c r="E4052" i="20"/>
  <c r="D4052" i="20"/>
  <c r="H4053" i="20"/>
  <c r="G4053" i="20"/>
  <c r="F4053" i="20"/>
  <c r="E4053" i="20"/>
  <c r="D4053" i="20"/>
  <c r="H4054" i="20"/>
  <c r="G4054" i="20"/>
  <c r="F4054" i="20"/>
  <c r="E4054" i="20"/>
  <c r="D4054" i="20"/>
  <c r="H4055" i="20"/>
  <c r="G4055" i="20"/>
  <c r="F4055" i="20"/>
  <c r="E4055" i="20"/>
  <c r="D4055" i="20"/>
  <c r="H4056" i="20"/>
  <c r="G4056" i="20"/>
  <c r="F4056" i="20"/>
  <c r="E4056" i="20"/>
  <c r="D4056" i="20"/>
  <c r="H4057" i="20"/>
  <c r="G4057" i="20"/>
  <c r="F4057" i="20"/>
  <c r="E4057" i="20"/>
  <c r="D4057" i="20"/>
  <c r="H4058" i="20"/>
  <c r="G4058" i="20"/>
  <c r="F4058" i="20"/>
  <c r="E4058" i="20"/>
  <c r="D4058" i="20"/>
  <c r="H4059" i="20"/>
  <c r="G4059" i="20"/>
  <c r="F4059" i="20"/>
  <c r="E4059" i="20"/>
  <c r="D4059" i="20"/>
  <c r="H4060" i="20"/>
  <c r="G4060" i="20"/>
  <c r="F4060" i="20"/>
  <c r="E4060" i="20"/>
  <c r="D4060" i="20"/>
  <c r="H4061" i="20"/>
  <c r="G4061" i="20"/>
  <c r="F4061" i="20"/>
  <c r="E4061" i="20"/>
  <c r="D4061" i="20"/>
  <c r="H4062" i="20"/>
  <c r="G4062" i="20"/>
  <c r="F4062" i="20"/>
  <c r="E4062" i="20"/>
  <c r="D4062" i="20"/>
  <c r="H4063" i="20"/>
  <c r="G4063" i="20"/>
  <c r="F4063" i="20"/>
  <c r="E4063" i="20"/>
  <c r="D4063" i="20"/>
  <c r="H4064" i="20"/>
  <c r="G4064" i="20"/>
  <c r="F4064" i="20"/>
  <c r="E4064" i="20"/>
  <c r="D4064" i="20"/>
  <c r="H4065" i="20"/>
  <c r="G4065" i="20"/>
  <c r="F4065" i="20"/>
  <c r="E4065" i="20"/>
  <c r="D4065" i="20"/>
  <c r="H4066" i="20"/>
  <c r="G4066" i="20"/>
  <c r="F4066" i="20"/>
  <c r="E4066" i="20"/>
  <c r="D4066" i="20"/>
  <c r="H4067" i="20"/>
  <c r="G4067" i="20"/>
  <c r="F4067" i="20"/>
  <c r="E4067" i="20"/>
  <c r="D4067" i="20"/>
  <c r="H4068" i="20"/>
  <c r="G4068" i="20"/>
  <c r="F4068" i="20"/>
  <c r="E4068" i="20"/>
  <c r="D4068" i="20"/>
  <c r="H4069" i="20"/>
  <c r="G4069" i="20"/>
  <c r="F4069" i="20"/>
  <c r="E4069" i="20"/>
  <c r="D4069" i="20"/>
  <c r="H4070" i="20"/>
  <c r="G4070" i="20"/>
  <c r="F4070" i="20"/>
  <c r="E4070" i="20"/>
  <c r="D4070" i="20"/>
  <c r="H4071" i="20"/>
  <c r="G4071" i="20"/>
  <c r="F4071" i="20"/>
  <c r="E4071" i="20"/>
  <c r="D4071" i="20"/>
  <c r="H4072" i="20"/>
  <c r="G4072" i="20"/>
  <c r="F4072" i="20"/>
  <c r="E4072" i="20"/>
  <c r="D4072" i="20"/>
  <c r="H4073" i="20"/>
  <c r="G4073" i="20"/>
  <c r="F4073" i="20"/>
  <c r="E4073" i="20"/>
  <c r="D4073" i="20"/>
  <c r="H4074" i="20"/>
  <c r="G4074" i="20"/>
  <c r="F4074" i="20"/>
  <c r="E4074" i="20"/>
  <c r="D4074" i="20"/>
  <c r="H4075" i="20"/>
  <c r="G4075" i="20"/>
  <c r="F4075" i="20"/>
  <c r="E4075" i="20"/>
  <c r="D4075" i="20"/>
  <c r="H4076" i="20"/>
  <c r="G4076" i="20"/>
  <c r="F4076" i="20"/>
  <c r="E4076" i="20"/>
  <c r="D4076" i="20"/>
  <c r="H4077" i="20"/>
  <c r="G4077" i="20"/>
  <c r="F4077" i="20"/>
  <c r="E4077" i="20"/>
  <c r="D4077" i="20"/>
  <c r="H4078" i="20"/>
  <c r="G4078" i="20"/>
  <c r="F4078" i="20"/>
  <c r="E4078" i="20"/>
  <c r="D4078" i="20"/>
  <c r="H4079" i="20"/>
  <c r="G4079" i="20"/>
  <c r="F4079" i="20"/>
  <c r="E4079" i="20"/>
  <c r="D4079" i="20"/>
  <c r="H4080" i="20"/>
  <c r="G4080" i="20"/>
  <c r="F4080" i="20"/>
  <c r="E4080" i="20"/>
  <c r="D4080" i="20"/>
  <c r="H4081" i="20"/>
  <c r="G4081" i="20"/>
  <c r="F4081" i="20"/>
  <c r="E4081" i="20"/>
  <c r="D4081" i="20"/>
  <c r="H4082" i="20"/>
  <c r="G4082" i="20"/>
  <c r="F4082" i="20"/>
  <c r="E4082" i="20"/>
  <c r="D4082" i="20"/>
  <c r="H4083" i="20"/>
  <c r="G4083" i="20"/>
  <c r="F4083" i="20"/>
  <c r="E4083" i="20"/>
  <c r="D4083" i="20"/>
  <c r="H4084" i="20"/>
  <c r="G4084" i="20"/>
  <c r="F4084" i="20"/>
  <c r="E4084" i="20"/>
  <c r="D4084" i="20"/>
  <c r="H4085" i="20"/>
  <c r="G4085" i="20"/>
  <c r="F4085" i="20"/>
  <c r="E4085" i="20"/>
  <c r="D4085" i="20"/>
  <c r="H4086" i="20"/>
  <c r="G4086" i="20"/>
  <c r="F4086" i="20"/>
  <c r="E4086" i="20"/>
  <c r="D4086" i="20"/>
  <c r="H4087" i="20"/>
  <c r="G4087" i="20"/>
  <c r="F4087" i="20"/>
  <c r="E4087" i="20"/>
  <c r="D4087" i="20"/>
  <c r="H4088" i="20"/>
  <c r="G4088" i="20"/>
  <c r="F4088" i="20"/>
  <c r="E4088" i="20"/>
  <c r="D4088" i="20"/>
  <c r="H4089" i="20"/>
  <c r="G4089" i="20"/>
  <c r="F4089" i="20"/>
  <c r="E4089" i="20"/>
  <c r="D4089" i="20"/>
  <c r="H4090" i="20"/>
  <c r="G4090" i="20"/>
  <c r="F4090" i="20"/>
  <c r="E4090" i="20"/>
  <c r="D4090" i="20"/>
  <c r="H4091" i="20"/>
  <c r="G4091" i="20"/>
  <c r="F4091" i="20"/>
  <c r="E4091" i="20"/>
  <c r="D4091" i="20"/>
  <c r="H4092" i="20"/>
  <c r="G4092" i="20"/>
  <c r="F4092" i="20"/>
  <c r="E4092" i="20"/>
  <c r="D4092" i="20"/>
  <c r="H4093" i="20"/>
  <c r="G4093" i="20"/>
  <c r="F4093" i="20"/>
  <c r="E4093" i="20"/>
  <c r="D4093" i="20"/>
  <c r="H4094" i="20"/>
  <c r="G4094" i="20"/>
  <c r="F4094" i="20"/>
  <c r="E4094" i="20"/>
  <c r="D4094" i="20"/>
  <c r="H4095" i="20"/>
  <c r="G4095" i="20"/>
  <c r="F4095" i="20"/>
  <c r="E4095" i="20"/>
  <c r="D4095" i="20"/>
  <c r="H4096" i="20"/>
  <c r="G4096" i="20"/>
  <c r="F4096" i="20"/>
  <c r="E4096" i="20"/>
  <c r="D4096" i="20"/>
  <c r="H4097" i="20"/>
  <c r="G4097" i="20"/>
  <c r="F4097" i="20"/>
  <c r="E4097" i="20"/>
  <c r="D4097" i="20"/>
  <c r="H4098" i="20"/>
  <c r="G4098" i="20"/>
  <c r="F4098" i="20"/>
  <c r="E4098" i="20"/>
  <c r="D4098" i="20"/>
  <c r="H4099" i="20"/>
  <c r="G4099" i="20"/>
  <c r="F4099" i="20"/>
  <c r="E4099" i="20"/>
  <c r="D4099" i="20"/>
  <c r="H4100" i="20"/>
  <c r="G4100" i="20"/>
  <c r="F4100" i="20"/>
  <c r="E4100" i="20"/>
  <c r="D4100" i="20"/>
  <c r="H4101" i="20"/>
  <c r="G4101" i="20"/>
  <c r="F4101" i="20"/>
  <c r="E4101" i="20"/>
  <c r="D4101" i="20"/>
  <c r="H4102" i="20"/>
  <c r="G4102" i="20"/>
  <c r="F4102" i="20"/>
  <c r="E4102" i="20"/>
  <c r="D4102" i="20"/>
  <c r="H4103" i="20"/>
  <c r="G4103" i="20"/>
  <c r="F4103" i="20"/>
  <c r="E4103" i="20"/>
  <c r="D4103" i="20"/>
  <c r="H4104" i="20"/>
  <c r="G4104" i="20"/>
  <c r="F4104" i="20"/>
  <c r="E4104" i="20"/>
  <c r="D4104" i="20"/>
  <c r="H4105" i="20"/>
  <c r="G4105" i="20"/>
  <c r="F4105" i="20"/>
  <c r="E4105" i="20"/>
  <c r="D4105" i="20"/>
  <c r="H4106" i="20"/>
  <c r="G4106" i="20"/>
  <c r="F4106" i="20"/>
  <c r="E4106" i="20"/>
  <c r="D4106" i="20"/>
  <c r="H4107" i="20"/>
  <c r="G4107" i="20"/>
  <c r="F4107" i="20"/>
  <c r="E4107" i="20"/>
  <c r="D4107" i="20"/>
  <c r="H4108" i="20"/>
  <c r="G4108" i="20"/>
  <c r="F4108" i="20"/>
  <c r="E4108" i="20"/>
  <c r="D4108" i="20"/>
  <c r="H4109" i="20"/>
  <c r="G4109" i="20"/>
  <c r="F4109" i="20"/>
  <c r="E4109" i="20"/>
  <c r="D4109" i="20"/>
  <c r="H4110" i="20"/>
  <c r="G4110" i="20"/>
  <c r="F4110" i="20"/>
  <c r="E4110" i="20"/>
  <c r="D4110" i="20"/>
  <c r="H4111" i="20"/>
  <c r="G4111" i="20"/>
  <c r="F4111" i="20"/>
  <c r="E4111" i="20"/>
  <c r="D4111" i="20"/>
  <c r="H4112" i="20"/>
  <c r="G4112" i="20"/>
  <c r="F4112" i="20"/>
  <c r="E4112" i="20"/>
  <c r="D4112" i="20"/>
  <c r="H4113" i="20"/>
  <c r="G4113" i="20"/>
  <c r="F4113" i="20"/>
  <c r="E4113" i="20"/>
  <c r="D4113" i="20"/>
  <c r="H4114" i="20"/>
  <c r="G4114" i="20"/>
  <c r="F4114" i="20"/>
  <c r="E4114" i="20"/>
  <c r="D4114" i="20"/>
  <c r="H4115" i="20"/>
  <c r="G4115" i="20"/>
  <c r="F4115" i="20"/>
  <c r="E4115" i="20"/>
  <c r="D4115" i="20"/>
  <c r="H4116" i="20"/>
  <c r="G4116" i="20"/>
  <c r="F4116" i="20"/>
  <c r="E4116" i="20"/>
  <c r="D4116" i="20"/>
  <c r="H4117" i="20"/>
  <c r="G4117" i="20"/>
  <c r="F4117" i="20"/>
  <c r="E4117" i="20"/>
  <c r="D4117" i="20"/>
  <c r="H4118" i="20"/>
  <c r="G4118" i="20"/>
  <c r="F4118" i="20"/>
  <c r="E4118" i="20"/>
  <c r="D4118" i="20"/>
  <c r="H4119" i="20"/>
  <c r="G4119" i="20"/>
  <c r="F4119" i="20"/>
  <c r="E4119" i="20"/>
  <c r="D4119" i="20"/>
  <c r="H4120" i="20"/>
  <c r="G4120" i="20"/>
  <c r="F4120" i="20"/>
  <c r="E4120" i="20"/>
  <c r="D4120" i="20"/>
  <c r="H4121" i="20"/>
  <c r="G4121" i="20"/>
  <c r="F4121" i="20"/>
  <c r="E4121" i="20"/>
  <c r="D4121" i="20"/>
  <c r="H4122" i="20"/>
  <c r="G4122" i="20"/>
  <c r="F4122" i="20"/>
  <c r="E4122" i="20"/>
  <c r="D4122" i="20"/>
  <c r="H4123" i="20"/>
  <c r="G4123" i="20"/>
  <c r="F4123" i="20"/>
  <c r="E4123" i="20"/>
  <c r="D4123" i="20"/>
  <c r="H4124" i="20"/>
  <c r="G4124" i="20"/>
  <c r="F4124" i="20"/>
  <c r="E4124" i="20"/>
  <c r="D4124" i="20"/>
  <c r="H4125" i="20"/>
  <c r="G4125" i="20"/>
  <c r="F4125" i="20"/>
  <c r="E4125" i="20"/>
  <c r="D4125" i="20"/>
  <c r="H4126" i="20"/>
  <c r="G4126" i="20"/>
  <c r="F4126" i="20"/>
  <c r="E4126" i="20"/>
  <c r="D4126" i="20"/>
  <c r="H4127" i="20"/>
  <c r="G4127" i="20"/>
  <c r="F4127" i="20"/>
  <c r="E4127" i="20"/>
  <c r="D4127" i="20"/>
  <c r="H4128" i="20"/>
  <c r="G4128" i="20"/>
  <c r="F4128" i="20"/>
  <c r="E4128" i="20"/>
  <c r="D4128" i="20"/>
  <c r="H4129" i="20"/>
  <c r="G4129" i="20"/>
  <c r="F4129" i="20"/>
  <c r="E4129" i="20"/>
  <c r="D4129" i="20"/>
  <c r="H4130" i="20"/>
  <c r="G4130" i="20"/>
  <c r="F4130" i="20"/>
  <c r="E4130" i="20"/>
  <c r="D4130" i="20"/>
  <c r="H4131" i="20"/>
  <c r="G4131" i="20"/>
  <c r="F4131" i="20"/>
  <c r="E4131" i="20"/>
  <c r="D4131" i="20"/>
  <c r="H4132" i="20"/>
  <c r="G4132" i="20"/>
  <c r="F4132" i="20"/>
  <c r="E4132" i="20"/>
  <c r="D4132" i="20"/>
  <c r="H4133" i="20"/>
  <c r="G4133" i="20"/>
  <c r="F4133" i="20"/>
  <c r="E4133" i="20"/>
  <c r="D4133" i="20"/>
  <c r="H4134" i="20"/>
  <c r="G4134" i="20"/>
  <c r="F4134" i="20"/>
  <c r="E4134" i="20"/>
  <c r="D4134" i="20"/>
  <c r="H4135" i="20"/>
  <c r="G4135" i="20"/>
  <c r="F4135" i="20"/>
  <c r="E4135" i="20"/>
  <c r="D4135" i="20"/>
  <c r="H4136" i="20"/>
  <c r="G4136" i="20"/>
  <c r="F4136" i="20"/>
  <c r="E4136" i="20"/>
  <c r="D4136" i="20"/>
  <c r="H4137" i="20"/>
  <c r="G4137" i="20"/>
  <c r="F4137" i="20"/>
  <c r="E4137" i="20"/>
  <c r="D4137" i="20"/>
  <c r="H4138" i="20"/>
  <c r="G4138" i="20"/>
  <c r="F4138" i="20"/>
  <c r="E4138" i="20"/>
  <c r="D4138" i="20"/>
  <c r="H4139" i="20"/>
  <c r="G4139" i="20"/>
  <c r="F4139" i="20"/>
  <c r="E4139" i="20"/>
  <c r="D4139" i="20"/>
  <c r="H4140" i="20"/>
  <c r="G4140" i="20"/>
  <c r="F4140" i="20"/>
  <c r="E4140" i="20"/>
  <c r="D4140" i="20"/>
  <c r="H4141" i="20"/>
  <c r="G4141" i="20"/>
  <c r="F4141" i="20"/>
  <c r="E4141" i="20"/>
  <c r="D4141" i="20"/>
  <c r="H4142" i="20"/>
  <c r="G4142" i="20"/>
  <c r="F4142" i="20"/>
  <c r="E4142" i="20"/>
  <c r="D4142" i="20"/>
  <c r="H4143" i="20"/>
  <c r="G4143" i="20"/>
  <c r="F4143" i="20"/>
  <c r="E4143" i="20"/>
  <c r="D4143" i="20"/>
  <c r="H4144" i="20"/>
  <c r="G4144" i="20"/>
  <c r="F4144" i="20"/>
  <c r="E4144" i="20"/>
  <c r="D4144" i="20"/>
  <c r="H4145" i="20"/>
  <c r="G4145" i="20"/>
  <c r="F4145" i="20"/>
  <c r="E4145" i="20"/>
  <c r="D4145" i="20"/>
  <c r="H4146" i="20"/>
  <c r="G4146" i="20"/>
  <c r="F4146" i="20"/>
  <c r="E4146" i="20"/>
  <c r="D4146" i="20"/>
  <c r="H4147" i="20"/>
  <c r="G4147" i="20"/>
  <c r="F4147" i="20"/>
  <c r="E4147" i="20"/>
  <c r="D4147" i="20"/>
  <c r="H4148" i="20"/>
  <c r="G4148" i="20"/>
  <c r="F4148" i="20"/>
  <c r="E4148" i="20"/>
  <c r="D4148" i="20"/>
  <c r="H4149" i="20"/>
  <c r="G4149" i="20"/>
  <c r="F4149" i="20"/>
  <c r="E4149" i="20"/>
  <c r="D4149" i="20"/>
  <c r="H4150" i="20"/>
  <c r="G4150" i="20"/>
  <c r="F4150" i="20"/>
  <c r="E4150" i="20"/>
  <c r="D4150" i="20"/>
  <c r="H4151" i="20"/>
  <c r="G4151" i="20"/>
  <c r="F4151" i="20"/>
  <c r="E4151" i="20"/>
  <c r="D4151" i="20"/>
  <c r="H4152" i="20"/>
  <c r="G4152" i="20"/>
  <c r="F4152" i="20"/>
  <c r="E4152" i="20"/>
  <c r="D4152" i="20"/>
  <c r="H4153" i="20"/>
  <c r="G4153" i="20"/>
  <c r="F4153" i="20"/>
  <c r="E4153" i="20"/>
  <c r="D4153" i="20"/>
  <c r="S23" i="7"/>
  <c r="S21" i="7"/>
  <c r="S19" i="7"/>
  <c r="S17" i="7"/>
  <c r="S15" i="7"/>
  <c r="AU9" i="9"/>
  <c r="AT11" i="9" s="1"/>
  <c r="AE10" i="9" l="1"/>
  <c r="AE14" i="9"/>
  <c r="AE27" i="9" a="1"/>
  <c r="AE27" i="9"/>
  <c r="AJ35" i="9"/>
  <c r="F19" i="14" l="1" a="1"/>
  <c r="F19" i="14"/>
  <c r="L19" i="14"/>
  <c r="M18" i="14"/>
  <c r="M17" i="14"/>
  <c r="M16" i="14"/>
  <c r="AH11" i="12"/>
  <c r="AH9" i="12"/>
  <c r="AH7" i="12"/>
  <c r="D73" i="14"/>
  <c r="M7" i="14"/>
  <c r="N7" i="14"/>
  <c r="O7" i="14"/>
  <c r="P7" i="14"/>
  <c r="Q7" i="14"/>
  <c r="M8" i="14"/>
  <c r="N8" i="14"/>
  <c r="O8" i="14"/>
  <c r="P8" i="14"/>
  <c r="Q8" i="14"/>
  <c r="N6" i="14"/>
  <c r="O6" i="14"/>
  <c r="P6" i="14"/>
  <c r="Q6" i="14"/>
  <c r="M6" i="14"/>
  <c r="C47" i="14" a="1"/>
  <c r="C47" i="14"/>
  <c r="N42" i="14"/>
  <c r="N41" i="14"/>
  <c r="N40" i="14"/>
  <c r="N39" i="14"/>
  <c r="N38" i="14"/>
  <c r="N37" i="14"/>
  <c r="N36" i="14"/>
  <c r="N35" i="14"/>
  <c r="N34" i="14"/>
  <c r="N33" i="14"/>
  <c r="N32" i="14"/>
  <c r="N31" i="14"/>
  <c r="N30" i="14"/>
  <c r="N29" i="14"/>
  <c r="N28" i="14"/>
  <c r="N27" i="14"/>
  <c r="N26" i="14"/>
  <c r="N25" i="14"/>
  <c r="N24" i="14"/>
  <c r="N23" i="14"/>
  <c r="U31" i="14"/>
  <c r="U35" i="14" s="1"/>
  <c r="U39" i="14" s="1"/>
  <c r="U42" i="14" s="1"/>
  <c r="T31" i="14"/>
  <c r="T35" i="14" s="1"/>
  <c r="T39" i="14" s="1"/>
  <c r="T42" i="14" s="1"/>
  <c r="S31" i="14"/>
  <c r="S35" i="14" s="1"/>
  <c r="S39" i="14" s="1"/>
  <c r="S42" i="14" s="1"/>
  <c r="R31" i="14"/>
  <c r="R35" i="14" s="1"/>
  <c r="R39" i="14" s="1"/>
  <c r="R42" i="14" s="1"/>
  <c r="Q31" i="14"/>
  <c r="Q35" i="14" s="1"/>
  <c r="Q39" i="14" s="1"/>
  <c r="Q42" i="14" s="1"/>
  <c r="R28" i="14"/>
  <c r="C6" i="14"/>
  <c r="H13" i="14"/>
  <c r="O11" i="14" l="1" a="1"/>
  <c r="O11" i="14" s="1"/>
  <c r="S28" i="14"/>
  <c r="T28" i="14" s="1"/>
  <c r="U28" i="14" s="1"/>
  <c r="R24" i="14"/>
  <c r="R25" i="14"/>
  <c r="R23" i="14"/>
  <c r="Q24" i="14"/>
  <c r="Q25" i="14"/>
  <c r="Q23" i="14"/>
  <c r="M11" i="14"/>
  <c r="M12" i="14"/>
  <c r="U5" i="12" l="1" a="1"/>
  <c r="U5" i="12"/>
  <c r="U6" i="12" a="1"/>
  <c r="U6" i="12"/>
  <c r="U7" i="12" a="1"/>
  <c r="U7" i="12"/>
  <c r="U8" i="12" a="1"/>
  <c r="U8" i="12"/>
  <c r="U9" i="12" a="1"/>
  <c r="U9" i="12"/>
  <c r="U10" i="12" a="1"/>
  <c r="U10" i="12"/>
  <c r="U4" i="12" a="1"/>
  <c r="U4" i="12"/>
  <c r="T5" i="12"/>
  <c r="T6" i="12"/>
  <c r="T7" i="12"/>
  <c r="T8" i="12"/>
  <c r="T9" i="12"/>
  <c r="T10" i="12"/>
  <c r="T4" i="12"/>
  <c r="R6" i="12"/>
  <c r="R7" i="12"/>
  <c r="R8" i="12"/>
  <c r="R9" i="12"/>
  <c r="R10" i="12"/>
  <c r="R5" i="12"/>
  <c r="R4" i="12"/>
  <c r="AE9" i="9"/>
  <c r="AE11" i="9"/>
  <c r="F6" i="12"/>
  <c r="G6" i="12"/>
  <c r="H6" i="12"/>
  <c r="F7" i="12"/>
  <c r="G7" i="12"/>
  <c r="H7" i="12"/>
  <c r="F8" i="12"/>
  <c r="G8" i="12"/>
  <c r="H8" i="12"/>
  <c r="F9" i="12"/>
  <c r="G9" i="12"/>
  <c r="H9" i="12"/>
  <c r="F10" i="12"/>
  <c r="G10" i="12"/>
  <c r="H10" i="12"/>
  <c r="F11" i="12"/>
  <c r="G11" i="12"/>
  <c r="H11" i="12"/>
  <c r="F12" i="12"/>
  <c r="G12" i="12"/>
  <c r="H12" i="12"/>
  <c r="F13" i="12"/>
  <c r="G13" i="12"/>
  <c r="H13" i="12"/>
  <c r="F14" i="12"/>
  <c r="G14" i="12"/>
  <c r="H14" i="12"/>
  <c r="F15" i="12"/>
  <c r="G15" i="12"/>
  <c r="H15" i="12"/>
  <c r="F16" i="12"/>
  <c r="G16" i="12"/>
  <c r="H16" i="12"/>
  <c r="F17" i="12"/>
  <c r="G17" i="12"/>
  <c r="H17" i="12"/>
  <c r="F18" i="12"/>
  <c r="G18" i="12"/>
  <c r="H18" i="12"/>
  <c r="F19" i="12"/>
  <c r="G19" i="12"/>
  <c r="H19" i="12"/>
  <c r="F20" i="12"/>
  <c r="G20" i="12"/>
  <c r="H20" i="12"/>
  <c r="F21" i="12"/>
  <c r="G21" i="12"/>
  <c r="H21" i="12"/>
  <c r="F22" i="12"/>
  <c r="G22" i="12"/>
  <c r="H22" i="12"/>
  <c r="F23" i="12"/>
  <c r="G23" i="12"/>
  <c r="H23" i="12"/>
  <c r="F24" i="12"/>
  <c r="G24" i="12"/>
  <c r="H24" i="12"/>
  <c r="F25" i="12"/>
  <c r="G25" i="12"/>
  <c r="H25" i="12"/>
  <c r="F26" i="12"/>
  <c r="G26" i="12"/>
  <c r="H26" i="12"/>
  <c r="F27" i="12"/>
  <c r="G27" i="12"/>
  <c r="H27" i="12"/>
  <c r="F28" i="12"/>
  <c r="G28" i="12"/>
  <c r="H28" i="12"/>
  <c r="F29" i="12"/>
  <c r="G29" i="12"/>
  <c r="H29" i="12"/>
  <c r="F30" i="12"/>
  <c r="G30" i="12"/>
  <c r="H30" i="12"/>
  <c r="F31" i="12"/>
  <c r="G31" i="12"/>
  <c r="H31" i="12"/>
  <c r="F32" i="12"/>
  <c r="G32" i="12"/>
  <c r="H32" i="12"/>
  <c r="F33" i="12"/>
  <c r="G33" i="12"/>
  <c r="H33" i="12"/>
  <c r="F34" i="12"/>
  <c r="G34" i="12"/>
  <c r="H34" i="12"/>
  <c r="F35" i="12"/>
  <c r="G35" i="12"/>
  <c r="H35" i="12"/>
  <c r="F36" i="12"/>
  <c r="G36" i="12"/>
  <c r="H36" i="12"/>
  <c r="F37" i="12"/>
  <c r="G37" i="12"/>
  <c r="H37" i="12"/>
  <c r="F38" i="12"/>
  <c r="G38" i="12"/>
  <c r="H38" i="12"/>
  <c r="F39" i="12"/>
  <c r="G39" i="12"/>
  <c r="H39" i="12"/>
  <c r="F40" i="12"/>
  <c r="G40" i="12"/>
  <c r="H40" i="12"/>
  <c r="F41" i="12"/>
  <c r="G41" i="12"/>
  <c r="H41" i="12"/>
  <c r="F42" i="12"/>
  <c r="G42" i="12"/>
  <c r="H42" i="12"/>
  <c r="F43" i="12"/>
  <c r="G43" i="12"/>
  <c r="H43" i="12"/>
  <c r="F44" i="12"/>
  <c r="G44" i="12"/>
  <c r="H44" i="12"/>
  <c r="F45" i="12"/>
  <c r="G45" i="12"/>
  <c r="H45" i="12"/>
  <c r="F46" i="12"/>
  <c r="G46" i="12"/>
  <c r="H46" i="12"/>
  <c r="F47" i="12"/>
  <c r="G47" i="12"/>
  <c r="H47" i="12"/>
  <c r="F48" i="12"/>
  <c r="G48" i="12"/>
  <c r="H48" i="12"/>
  <c r="F49" i="12"/>
  <c r="G49" i="12"/>
  <c r="H49" i="12"/>
  <c r="F50" i="12"/>
  <c r="G50" i="12"/>
  <c r="H50" i="12"/>
  <c r="F51" i="12"/>
  <c r="G51" i="12"/>
  <c r="H51" i="12"/>
  <c r="F52" i="12"/>
  <c r="G52" i="12"/>
  <c r="H52" i="12"/>
  <c r="F53" i="12"/>
  <c r="G53" i="12"/>
  <c r="H53" i="12"/>
  <c r="F54" i="12"/>
  <c r="G54" i="12"/>
  <c r="H54" i="12"/>
  <c r="F55" i="12"/>
  <c r="G55" i="12"/>
  <c r="H55" i="12"/>
  <c r="F56" i="12"/>
  <c r="G56" i="12"/>
  <c r="H56" i="12"/>
  <c r="F57" i="12"/>
  <c r="G57" i="12"/>
  <c r="H57" i="12"/>
  <c r="F58" i="12"/>
  <c r="G58" i="12"/>
  <c r="H58" i="12"/>
  <c r="F59" i="12"/>
  <c r="G59" i="12"/>
  <c r="H59" i="12"/>
  <c r="F60" i="12"/>
  <c r="G60" i="12"/>
  <c r="H60" i="12"/>
  <c r="F61" i="12"/>
  <c r="G61" i="12"/>
  <c r="H61" i="12"/>
  <c r="F62" i="12"/>
  <c r="G62" i="12"/>
  <c r="H62" i="12"/>
  <c r="F63" i="12"/>
  <c r="G63" i="12"/>
  <c r="H63" i="12"/>
  <c r="F64" i="12"/>
  <c r="G64" i="12"/>
  <c r="H64" i="12"/>
  <c r="F65" i="12"/>
  <c r="G65" i="12"/>
  <c r="H65" i="12"/>
  <c r="F66" i="12"/>
  <c r="G66" i="12"/>
  <c r="H66" i="12"/>
  <c r="F67" i="12"/>
  <c r="G67" i="12"/>
  <c r="H67" i="12"/>
  <c r="F68" i="12"/>
  <c r="G68" i="12"/>
  <c r="H68" i="12"/>
  <c r="F69" i="12"/>
  <c r="G69" i="12"/>
  <c r="H69" i="12"/>
  <c r="F70" i="12"/>
  <c r="G70" i="12"/>
  <c r="H70" i="12"/>
  <c r="F71" i="12"/>
  <c r="G71" i="12"/>
  <c r="H71" i="12"/>
  <c r="F72" i="12"/>
  <c r="G72" i="12"/>
  <c r="H72" i="12"/>
  <c r="F73" i="12"/>
  <c r="G73" i="12"/>
  <c r="H73" i="12"/>
  <c r="F74" i="12"/>
  <c r="G74" i="12"/>
  <c r="H74" i="12"/>
  <c r="F75" i="12"/>
  <c r="G75" i="12"/>
  <c r="H75" i="12"/>
  <c r="F76" i="12"/>
  <c r="G76" i="12"/>
  <c r="H76" i="12"/>
  <c r="F77" i="12"/>
  <c r="G77" i="12"/>
  <c r="H77" i="12"/>
  <c r="F78" i="12"/>
  <c r="G78" i="12"/>
  <c r="H78" i="12"/>
  <c r="F79" i="12"/>
  <c r="G79" i="12"/>
  <c r="H79" i="12"/>
  <c r="F80" i="12"/>
  <c r="G80" i="12"/>
  <c r="H80" i="12"/>
  <c r="F81" i="12"/>
  <c r="G81" i="12"/>
  <c r="H81" i="12"/>
  <c r="F82" i="12"/>
  <c r="G82" i="12"/>
  <c r="H82" i="12"/>
  <c r="F83" i="12"/>
  <c r="G83" i="12"/>
  <c r="H83" i="12"/>
  <c r="F84" i="12"/>
  <c r="G84" i="12"/>
  <c r="H84" i="12"/>
  <c r="F85" i="12"/>
  <c r="G85" i="12"/>
  <c r="H85" i="12"/>
  <c r="F86" i="12"/>
  <c r="G86" i="12"/>
  <c r="H86" i="12"/>
  <c r="F87" i="12"/>
  <c r="G87" i="12"/>
  <c r="H87" i="12"/>
  <c r="F88" i="12"/>
  <c r="G88" i="12"/>
  <c r="H88" i="12"/>
  <c r="F89" i="12"/>
  <c r="G89" i="12"/>
  <c r="H89" i="12"/>
  <c r="F90" i="12"/>
  <c r="G90" i="12"/>
  <c r="H90" i="12"/>
  <c r="F91" i="12"/>
  <c r="G91" i="12"/>
  <c r="H91" i="12"/>
  <c r="F92" i="12"/>
  <c r="G92" i="12"/>
  <c r="H92" i="12"/>
  <c r="F93" i="12"/>
  <c r="G93" i="12"/>
  <c r="H93" i="12"/>
  <c r="F94" i="12"/>
  <c r="G94" i="12"/>
  <c r="H94" i="12"/>
  <c r="F95" i="12"/>
  <c r="G95" i="12"/>
  <c r="H95" i="12"/>
  <c r="F96" i="12"/>
  <c r="G96" i="12"/>
  <c r="H96" i="12"/>
  <c r="F97" i="12"/>
  <c r="G97" i="12"/>
  <c r="H97" i="12"/>
  <c r="F98" i="12"/>
  <c r="G98" i="12"/>
  <c r="H98" i="12"/>
  <c r="F99" i="12"/>
  <c r="G99" i="12"/>
  <c r="H99" i="12"/>
  <c r="F100" i="12"/>
  <c r="G100" i="12"/>
  <c r="H100" i="12"/>
  <c r="F101" i="12"/>
  <c r="G101" i="12"/>
  <c r="H101" i="12"/>
  <c r="F102" i="12"/>
  <c r="G102" i="12"/>
  <c r="H102" i="12"/>
  <c r="F103" i="12"/>
  <c r="G103" i="12"/>
  <c r="H103" i="12"/>
  <c r="F104" i="12"/>
  <c r="G104" i="12"/>
  <c r="H104" i="12"/>
  <c r="F105" i="12"/>
  <c r="G105" i="12"/>
  <c r="H105" i="12"/>
  <c r="F106" i="12"/>
  <c r="G106" i="12"/>
  <c r="H106" i="12"/>
  <c r="F107" i="12"/>
  <c r="G107" i="12"/>
  <c r="H107" i="12"/>
  <c r="F108" i="12"/>
  <c r="G108" i="12"/>
  <c r="H108" i="12"/>
  <c r="F109" i="12"/>
  <c r="G109" i="12"/>
  <c r="H109" i="12"/>
  <c r="F110" i="12"/>
  <c r="G110" i="12"/>
  <c r="H110" i="12"/>
  <c r="F111" i="12"/>
  <c r="G111" i="12"/>
  <c r="H111" i="12"/>
  <c r="F112" i="12"/>
  <c r="G112" i="12"/>
  <c r="H112" i="12"/>
  <c r="F113" i="12"/>
  <c r="G113" i="12"/>
  <c r="H113" i="12"/>
  <c r="F114" i="12"/>
  <c r="G114" i="12"/>
  <c r="H114" i="12"/>
  <c r="F115" i="12"/>
  <c r="G115" i="12"/>
  <c r="H115" i="12"/>
  <c r="F116" i="12"/>
  <c r="G116" i="12"/>
  <c r="H116" i="12"/>
  <c r="F117" i="12"/>
  <c r="G117" i="12"/>
  <c r="H117" i="12"/>
  <c r="F118" i="12"/>
  <c r="G118" i="12"/>
  <c r="H118" i="12"/>
  <c r="F119" i="12"/>
  <c r="G119" i="12"/>
  <c r="H119" i="12"/>
  <c r="F120" i="12"/>
  <c r="G120" i="12"/>
  <c r="H120" i="12"/>
  <c r="F121" i="12"/>
  <c r="G121" i="12"/>
  <c r="H121" i="12"/>
  <c r="F122" i="12"/>
  <c r="G122" i="12"/>
  <c r="H122" i="12"/>
  <c r="F123" i="12"/>
  <c r="G123" i="12"/>
  <c r="H123" i="12"/>
  <c r="F124" i="12"/>
  <c r="G124" i="12"/>
  <c r="H124" i="12"/>
  <c r="F125" i="12"/>
  <c r="G125" i="12"/>
  <c r="H125" i="12"/>
  <c r="F126" i="12"/>
  <c r="G126" i="12"/>
  <c r="H126" i="12"/>
  <c r="F127" i="12"/>
  <c r="G127" i="12"/>
  <c r="H127" i="12"/>
  <c r="F128" i="12"/>
  <c r="G128" i="12"/>
  <c r="H128" i="12"/>
  <c r="F129" i="12"/>
  <c r="G129" i="12"/>
  <c r="H129" i="12"/>
  <c r="F130" i="12"/>
  <c r="G130" i="12"/>
  <c r="H130" i="12"/>
  <c r="F131" i="12"/>
  <c r="G131" i="12"/>
  <c r="H131" i="12"/>
  <c r="F132" i="12"/>
  <c r="G132" i="12"/>
  <c r="H132" i="12"/>
  <c r="F133" i="12"/>
  <c r="G133" i="12"/>
  <c r="H133" i="12"/>
  <c r="F134" i="12"/>
  <c r="G134" i="12"/>
  <c r="H134" i="12"/>
  <c r="F135" i="12"/>
  <c r="G135" i="12"/>
  <c r="H135" i="12"/>
  <c r="F136" i="12"/>
  <c r="G136" i="12"/>
  <c r="H136" i="12"/>
  <c r="F137" i="12"/>
  <c r="G137" i="12"/>
  <c r="H137" i="12"/>
  <c r="F138" i="12"/>
  <c r="G138" i="12"/>
  <c r="H138" i="12"/>
  <c r="F139" i="12"/>
  <c r="G139" i="12"/>
  <c r="H139" i="12"/>
  <c r="F140" i="12"/>
  <c r="G140" i="12"/>
  <c r="H140" i="12"/>
  <c r="F141" i="12"/>
  <c r="G141" i="12"/>
  <c r="H141" i="12"/>
  <c r="F142" i="12"/>
  <c r="G142" i="12"/>
  <c r="H142" i="12"/>
  <c r="F143" i="12"/>
  <c r="G143" i="12"/>
  <c r="H143" i="12"/>
  <c r="F144" i="12"/>
  <c r="G144" i="12"/>
  <c r="H144" i="12"/>
  <c r="F145" i="12"/>
  <c r="G145" i="12"/>
  <c r="H145" i="12"/>
  <c r="F146" i="12"/>
  <c r="G146" i="12"/>
  <c r="H146" i="12"/>
  <c r="F147" i="12"/>
  <c r="G147" i="12"/>
  <c r="H147" i="12"/>
  <c r="F148" i="12"/>
  <c r="G148" i="12"/>
  <c r="H148" i="12"/>
  <c r="F149" i="12"/>
  <c r="G149" i="12"/>
  <c r="H149" i="12"/>
  <c r="F150" i="12"/>
  <c r="G150" i="12"/>
  <c r="H150" i="12"/>
  <c r="F151" i="12"/>
  <c r="G151" i="12"/>
  <c r="H151" i="12"/>
  <c r="F152" i="12"/>
  <c r="G152" i="12"/>
  <c r="H152" i="12"/>
  <c r="F153" i="12"/>
  <c r="G153" i="12"/>
  <c r="H153" i="12"/>
  <c r="F154" i="12"/>
  <c r="G154" i="12"/>
  <c r="H154" i="12"/>
  <c r="F155" i="12"/>
  <c r="G155" i="12"/>
  <c r="H155" i="12"/>
  <c r="F156" i="12"/>
  <c r="G156" i="12"/>
  <c r="H156" i="12"/>
  <c r="F157" i="12"/>
  <c r="G157" i="12"/>
  <c r="H157" i="12"/>
  <c r="F158" i="12"/>
  <c r="G158" i="12"/>
  <c r="H158" i="12"/>
  <c r="F159" i="12"/>
  <c r="G159" i="12"/>
  <c r="H159" i="12"/>
  <c r="F160" i="12"/>
  <c r="G160" i="12"/>
  <c r="H160" i="12"/>
  <c r="F161" i="12"/>
  <c r="G161" i="12"/>
  <c r="H161" i="12"/>
  <c r="F162" i="12"/>
  <c r="G162" i="12"/>
  <c r="H162" i="12"/>
  <c r="F163" i="12"/>
  <c r="G163" i="12"/>
  <c r="H163" i="12"/>
  <c r="F164" i="12"/>
  <c r="G164" i="12"/>
  <c r="H164" i="12"/>
  <c r="F165" i="12"/>
  <c r="G165" i="12"/>
  <c r="H165" i="12"/>
  <c r="F166" i="12"/>
  <c r="G166" i="12"/>
  <c r="H166" i="12"/>
  <c r="F167" i="12"/>
  <c r="G167" i="12"/>
  <c r="H167" i="12"/>
  <c r="F168" i="12"/>
  <c r="G168" i="12"/>
  <c r="H168" i="12"/>
  <c r="F169" i="12"/>
  <c r="G169" i="12"/>
  <c r="H169" i="12"/>
  <c r="F170" i="12"/>
  <c r="G170" i="12"/>
  <c r="H170" i="12"/>
  <c r="F171" i="12"/>
  <c r="G171" i="12"/>
  <c r="H171" i="12"/>
  <c r="F172" i="12"/>
  <c r="G172" i="12"/>
  <c r="H172" i="12"/>
  <c r="F173" i="12"/>
  <c r="G173" i="12"/>
  <c r="H173" i="12"/>
  <c r="F174" i="12"/>
  <c r="G174" i="12"/>
  <c r="H174" i="12"/>
  <c r="F175" i="12"/>
  <c r="G175" i="12"/>
  <c r="H175" i="12"/>
  <c r="F176" i="12"/>
  <c r="G176" i="12"/>
  <c r="H176" i="12"/>
  <c r="F177" i="12"/>
  <c r="G177" i="12"/>
  <c r="H177" i="12"/>
  <c r="F178" i="12"/>
  <c r="G178" i="12"/>
  <c r="H178" i="12"/>
  <c r="F179" i="12"/>
  <c r="G179" i="12"/>
  <c r="H179" i="12"/>
  <c r="F180" i="12"/>
  <c r="G180" i="12"/>
  <c r="H180" i="12"/>
  <c r="F181" i="12"/>
  <c r="G181" i="12"/>
  <c r="H181" i="12"/>
  <c r="F182" i="12"/>
  <c r="G182" i="12"/>
  <c r="H182" i="12"/>
  <c r="F183" i="12"/>
  <c r="G183" i="12"/>
  <c r="H183" i="12"/>
  <c r="F184" i="12"/>
  <c r="G184" i="12"/>
  <c r="H184" i="12"/>
  <c r="F185" i="12"/>
  <c r="G185" i="12"/>
  <c r="H185" i="12"/>
  <c r="F186" i="12"/>
  <c r="G186" i="12"/>
  <c r="H186" i="12"/>
  <c r="F187" i="12"/>
  <c r="G187" i="12"/>
  <c r="H187" i="12"/>
  <c r="F188" i="12"/>
  <c r="G188" i="12"/>
  <c r="H188" i="12"/>
  <c r="F189" i="12"/>
  <c r="G189" i="12"/>
  <c r="H189" i="12"/>
  <c r="F190" i="12"/>
  <c r="G190" i="12"/>
  <c r="H190" i="12"/>
  <c r="F191" i="12"/>
  <c r="G191" i="12"/>
  <c r="H191" i="12"/>
  <c r="F192" i="12"/>
  <c r="G192" i="12"/>
  <c r="H192" i="12"/>
  <c r="F193" i="12"/>
  <c r="G193" i="12"/>
  <c r="H193" i="12"/>
  <c r="F194" i="12"/>
  <c r="G194" i="12"/>
  <c r="H194" i="12"/>
  <c r="F195" i="12"/>
  <c r="G195" i="12"/>
  <c r="H195" i="12"/>
  <c r="F196" i="12"/>
  <c r="G196" i="12"/>
  <c r="H196" i="12"/>
  <c r="F197" i="12"/>
  <c r="G197" i="12"/>
  <c r="H197" i="12"/>
  <c r="F198" i="12"/>
  <c r="G198" i="12"/>
  <c r="H198" i="12"/>
  <c r="F199" i="12"/>
  <c r="G199" i="12"/>
  <c r="H199" i="12"/>
  <c r="F200" i="12"/>
  <c r="G200" i="12"/>
  <c r="H200" i="12"/>
  <c r="F201" i="12"/>
  <c r="G201" i="12"/>
  <c r="H201" i="12"/>
  <c r="F202" i="12"/>
  <c r="G202" i="12"/>
  <c r="H202" i="12"/>
  <c r="F203" i="12"/>
  <c r="G203" i="12"/>
  <c r="H203" i="12"/>
  <c r="F204" i="12"/>
  <c r="G204" i="12"/>
  <c r="H204" i="12"/>
  <c r="F205" i="12"/>
  <c r="G205" i="12"/>
  <c r="H205" i="12"/>
  <c r="F206" i="12"/>
  <c r="G206" i="12"/>
  <c r="H206" i="12"/>
  <c r="F207" i="12"/>
  <c r="G207" i="12"/>
  <c r="H207" i="12"/>
  <c r="F208" i="12"/>
  <c r="G208" i="12"/>
  <c r="H208" i="12"/>
  <c r="F209" i="12"/>
  <c r="G209" i="12"/>
  <c r="H209" i="12"/>
  <c r="F210" i="12"/>
  <c r="G210" i="12"/>
  <c r="H210" i="12"/>
  <c r="F211" i="12"/>
  <c r="G211" i="12"/>
  <c r="H211" i="12"/>
  <c r="F212" i="12"/>
  <c r="G212" i="12"/>
  <c r="H212" i="12"/>
  <c r="F213" i="12"/>
  <c r="G213" i="12"/>
  <c r="H213" i="12"/>
  <c r="F214" i="12"/>
  <c r="G214" i="12"/>
  <c r="H214" i="12"/>
  <c r="F215" i="12"/>
  <c r="G215" i="12"/>
  <c r="H215" i="12"/>
  <c r="F216" i="12"/>
  <c r="G216" i="12"/>
  <c r="H216" i="12"/>
  <c r="F217" i="12"/>
  <c r="G217" i="12"/>
  <c r="H217" i="12"/>
  <c r="F218" i="12"/>
  <c r="G218" i="12"/>
  <c r="H218" i="12"/>
  <c r="F219" i="12"/>
  <c r="G219" i="12"/>
  <c r="H219" i="12"/>
  <c r="F220" i="12"/>
  <c r="G220" i="12"/>
  <c r="H220" i="12"/>
  <c r="F221" i="12"/>
  <c r="G221" i="12"/>
  <c r="H221" i="12"/>
  <c r="F222" i="12"/>
  <c r="G222" i="12"/>
  <c r="H222" i="12"/>
  <c r="F223" i="12"/>
  <c r="G223" i="12"/>
  <c r="H223" i="12"/>
  <c r="F224" i="12"/>
  <c r="G224" i="12"/>
  <c r="H224" i="12"/>
  <c r="F225" i="12"/>
  <c r="G225" i="12"/>
  <c r="H225" i="12"/>
  <c r="F226" i="12"/>
  <c r="G226" i="12"/>
  <c r="H226" i="12"/>
  <c r="F227" i="12"/>
  <c r="G227" i="12"/>
  <c r="H227" i="12"/>
  <c r="F228" i="12"/>
  <c r="G228" i="12"/>
  <c r="H228" i="12"/>
  <c r="F229" i="12"/>
  <c r="G229" i="12"/>
  <c r="H229" i="12"/>
  <c r="F230" i="12"/>
  <c r="G230" i="12"/>
  <c r="H230" i="12"/>
  <c r="F231" i="12"/>
  <c r="G231" i="12"/>
  <c r="H231" i="12"/>
  <c r="F232" i="12"/>
  <c r="G232" i="12"/>
  <c r="H232" i="12"/>
  <c r="F233" i="12"/>
  <c r="G233" i="12"/>
  <c r="H233" i="12"/>
  <c r="F234" i="12"/>
  <c r="G234" i="12"/>
  <c r="H234" i="12"/>
  <c r="F235" i="12"/>
  <c r="G235" i="12"/>
  <c r="H235" i="12"/>
  <c r="F236" i="12"/>
  <c r="G236" i="12"/>
  <c r="H236" i="12"/>
  <c r="F237" i="12"/>
  <c r="G237" i="12"/>
  <c r="H237" i="12"/>
  <c r="F238" i="12"/>
  <c r="G238" i="12"/>
  <c r="H238" i="12"/>
  <c r="F239" i="12"/>
  <c r="G239" i="12"/>
  <c r="H239" i="12"/>
  <c r="F240" i="12"/>
  <c r="G240" i="12"/>
  <c r="H240" i="12"/>
  <c r="F241" i="12"/>
  <c r="G241" i="12"/>
  <c r="H241" i="12"/>
  <c r="F242" i="12"/>
  <c r="G242" i="12"/>
  <c r="H242" i="12"/>
  <c r="F243" i="12"/>
  <c r="G243" i="12"/>
  <c r="H243" i="12"/>
  <c r="F244" i="12"/>
  <c r="G244" i="12"/>
  <c r="H244" i="12"/>
  <c r="F245" i="12"/>
  <c r="G245" i="12"/>
  <c r="H245" i="12"/>
  <c r="F246" i="12"/>
  <c r="G246" i="12"/>
  <c r="H246" i="12"/>
  <c r="F247" i="12"/>
  <c r="G247" i="12"/>
  <c r="H247" i="12"/>
  <c r="F248" i="12"/>
  <c r="G248" i="12"/>
  <c r="H248" i="12"/>
  <c r="F249" i="12"/>
  <c r="G249" i="12"/>
  <c r="H249" i="12"/>
  <c r="F250" i="12"/>
  <c r="G250" i="12"/>
  <c r="H250" i="12"/>
  <c r="F251" i="12"/>
  <c r="G251" i="12"/>
  <c r="H251" i="12"/>
  <c r="F252" i="12"/>
  <c r="G252" i="12"/>
  <c r="H252" i="12"/>
  <c r="F253" i="12"/>
  <c r="G253" i="12"/>
  <c r="H253" i="12"/>
  <c r="F254" i="12"/>
  <c r="G254" i="12"/>
  <c r="H254" i="12"/>
  <c r="F255" i="12"/>
  <c r="G255" i="12"/>
  <c r="H255" i="12"/>
  <c r="F256" i="12"/>
  <c r="G256" i="12"/>
  <c r="H256" i="12"/>
  <c r="F257" i="12"/>
  <c r="G257" i="12"/>
  <c r="H257" i="12"/>
  <c r="F258" i="12"/>
  <c r="G258" i="12"/>
  <c r="H258" i="12"/>
  <c r="F259" i="12"/>
  <c r="G259" i="12"/>
  <c r="H259" i="12"/>
  <c r="F260" i="12"/>
  <c r="G260" i="12"/>
  <c r="H260" i="12"/>
  <c r="F261" i="12"/>
  <c r="G261" i="12"/>
  <c r="H261" i="12"/>
  <c r="F262" i="12"/>
  <c r="G262" i="12"/>
  <c r="H262" i="12"/>
  <c r="F263" i="12"/>
  <c r="G263" i="12"/>
  <c r="H263" i="12"/>
  <c r="F264" i="12"/>
  <c r="G264" i="12"/>
  <c r="H264" i="12"/>
  <c r="F265" i="12"/>
  <c r="G265" i="12"/>
  <c r="H265" i="12"/>
  <c r="F266" i="12"/>
  <c r="G266" i="12"/>
  <c r="H266" i="12"/>
  <c r="F267" i="12"/>
  <c r="G267" i="12"/>
  <c r="H267" i="12"/>
  <c r="F268" i="12"/>
  <c r="G268" i="12"/>
  <c r="H268" i="12"/>
  <c r="F269" i="12"/>
  <c r="G269" i="12"/>
  <c r="H269" i="12"/>
  <c r="F270" i="12"/>
  <c r="G270" i="12"/>
  <c r="H270" i="12"/>
  <c r="F271" i="12"/>
  <c r="G271" i="12"/>
  <c r="H271" i="12"/>
  <c r="F272" i="12"/>
  <c r="G272" i="12"/>
  <c r="H272" i="12"/>
  <c r="F273" i="12"/>
  <c r="G273" i="12"/>
  <c r="H273" i="12"/>
  <c r="F274" i="12"/>
  <c r="G274" i="12"/>
  <c r="H274" i="12"/>
  <c r="F275" i="12"/>
  <c r="G275" i="12"/>
  <c r="H275" i="12"/>
  <c r="F276" i="12"/>
  <c r="G276" i="12"/>
  <c r="H276" i="12"/>
  <c r="F277" i="12"/>
  <c r="G277" i="12"/>
  <c r="H277" i="12"/>
  <c r="F278" i="12"/>
  <c r="G278" i="12"/>
  <c r="H278" i="12"/>
  <c r="F279" i="12"/>
  <c r="G279" i="12"/>
  <c r="H279" i="12"/>
  <c r="F280" i="12"/>
  <c r="G280" i="12"/>
  <c r="H280" i="12"/>
  <c r="F281" i="12"/>
  <c r="G281" i="12"/>
  <c r="H281" i="12"/>
  <c r="F282" i="12"/>
  <c r="G282" i="12"/>
  <c r="H282" i="12"/>
  <c r="F283" i="12"/>
  <c r="G283" i="12"/>
  <c r="H283" i="12"/>
  <c r="F284" i="12"/>
  <c r="G284" i="12"/>
  <c r="H284" i="12"/>
  <c r="F285" i="12"/>
  <c r="G285" i="12"/>
  <c r="H285" i="12"/>
  <c r="F286" i="12"/>
  <c r="G286" i="12"/>
  <c r="H286" i="12"/>
  <c r="F287" i="12"/>
  <c r="G287" i="12"/>
  <c r="H287" i="12"/>
  <c r="F288" i="12"/>
  <c r="G288" i="12"/>
  <c r="H288" i="12"/>
  <c r="F289" i="12"/>
  <c r="G289" i="12"/>
  <c r="H289" i="12"/>
  <c r="F290" i="12"/>
  <c r="G290" i="12"/>
  <c r="H290" i="12"/>
  <c r="F291" i="12"/>
  <c r="G291" i="12"/>
  <c r="H291" i="12"/>
  <c r="F292" i="12"/>
  <c r="G292" i="12"/>
  <c r="H292" i="12"/>
  <c r="F293" i="12"/>
  <c r="G293" i="12"/>
  <c r="H293" i="12"/>
  <c r="F294" i="12"/>
  <c r="G294" i="12"/>
  <c r="H294" i="12"/>
  <c r="F295" i="12"/>
  <c r="G295" i="12"/>
  <c r="H295" i="12"/>
  <c r="F296" i="12"/>
  <c r="G296" i="12"/>
  <c r="H296" i="12"/>
  <c r="F297" i="12"/>
  <c r="G297" i="12"/>
  <c r="H297" i="12"/>
  <c r="F298" i="12"/>
  <c r="G298" i="12"/>
  <c r="H298" i="12"/>
  <c r="F299" i="12"/>
  <c r="G299" i="12"/>
  <c r="H299" i="12"/>
  <c r="F300" i="12"/>
  <c r="G300" i="12"/>
  <c r="H300" i="12"/>
  <c r="F301" i="12"/>
  <c r="G301" i="12"/>
  <c r="H301" i="12"/>
  <c r="F302" i="12"/>
  <c r="G302" i="12"/>
  <c r="H302" i="12"/>
  <c r="F303" i="12"/>
  <c r="G303" i="12"/>
  <c r="H303" i="12"/>
  <c r="F304" i="12"/>
  <c r="G304" i="12"/>
  <c r="H304" i="12"/>
  <c r="F305" i="12"/>
  <c r="G305" i="12"/>
  <c r="H305" i="12"/>
  <c r="F306" i="12"/>
  <c r="G306" i="12"/>
  <c r="H306" i="12"/>
  <c r="F307" i="12"/>
  <c r="G307" i="12"/>
  <c r="H307" i="12"/>
  <c r="F308" i="12"/>
  <c r="G308" i="12"/>
  <c r="H308" i="12"/>
  <c r="F309" i="12"/>
  <c r="G309" i="12"/>
  <c r="H309" i="12"/>
  <c r="F310" i="12"/>
  <c r="G310" i="12"/>
  <c r="H310" i="12"/>
  <c r="F311" i="12"/>
  <c r="G311" i="12"/>
  <c r="H311" i="12"/>
  <c r="F312" i="12"/>
  <c r="G312" i="12"/>
  <c r="H312" i="12"/>
  <c r="F313" i="12"/>
  <c r="G313" i="12"/>
  <c r="H313" i="12"/>
  <c r="F314" i="12"/>
  <c r="G314" i="12"/>
  <c r="H314" i="12"/>
  <c r="F315" i="12"/>
  <c r="G315" i="12"/>
  <c r="H315" i="12"/>
  <c r="F316" i="12"/>
  <c r="G316" i="12"/>
  <c r="H316" i="12"/>
  <c r="F317" i="12"/>
  <c r="G317" i="12"/>
  <c r="H317" i="12"/>
  <c r="F318" i="12"/>
  <c r="G318" i="12"/>
  <c r="H318" i="12"/>
  <c r="F319" i="12"/>
  <c r="G319" i="12"/>
  <c r="H319" i="12"/>
  <c r="F320" i="12"/>
  <c r="G320" i="12"/>
  <c r="H320" i="12"/>
  <c r="F321" i="12"/>
  <c r="G321" i="12"/>
  <c r="H321" i="12"/>
  <c r="F322" i="12"/>
  <c r="G322" i="12"/>
  <c r="H322" i="12"/>
  <c r="F323" i="12"/>
  <c r="G323" i="12"/>
  <c r="H323" i="12"/>
  <c r="F324" i="12"/>
  <c r="G324" i="12"/>
  <c r="H324" i="12"/>
  <c r="F325" i="12"/>
  <c r="G325" i="12"/>
  <c r="H325" i="12"/>
  <c r="F326" i="12"/>
  <c r="G326" i="12"/>
  <c r="H326" i="12"/>
  <c r="F327" i="12"/>
  <c r="G327" i="12"/>
  <c r="H327" i="12"/>
  <c r="F328" i="12"/>
  <c r="G328" i="12"/>
  <c r="H328" i="12"/>
  <c r="F329" i="12"/>
  <c r="G329" i="12"/>
  <c r="H329" i="12"/>
  <c r="F330" i="12"/>
  <c r="G330" i="12"/>
  <c r="H330" i="12"/>
  <c r="F331" i="12"/>
  <c r="G331" i="12"/>
  <c r="H331" i="12"/>
  <c r="F332" i="12"/>
  <c r="G332" i="12"/>
  <c r="H332" i="12"/>
  <c r="F333" i="12"/>
  <c r="G333" i="12"/>
  <c r="H333" i="12"/>
  <c r="F334" i="12"/>
  <c r="G334" i="12"/>
  <c r="H334" i="12"/>
  <c r="F335" i="12"/>
  <c r="G335" i="12"/>
  <c r="H335" i="12"/>
  <c r="F336" i="12"/>
  <c r="G336" i="12"/>
  <c r="H336" i="12"/>
  <c r="F337" i="12"/>
  <c r="G337" i="12"/>
  <c r="H337" i="12"/>
  <c r="F338" i="12"/>
  <c r="G338" i="12"/>
  <c r="H338" i="12"/>
  <c r="F339" i="12"/>
  <c r="G339" i="12"/>
  <c r="H339" i="12"/>
  <c r="F340" i="12"/>
  <c r="G340" i="12"/>
  <c r="H340" i="12"/>
  <c r="F341" i="12"/>
  <c r="G341" i="12"/>
  <c r="H341" i="12"/>
  <c r="F342" i="12"/>
  <c r="G342" i="12"/>
  <c r="H342" i="12"/>
  <c r="F343" i="12"/>
  <c r="G343" i="12"/>
  <c r="H343" i="12"/>
  <c r="F344" i="12"/>
  <c r="G344" i="12"/>
  <c r="H344" i="12"/>
  <c r="F345" i="12"/>
  <c r="G345" i="12"/>
  <c r="H345" i="12"/>
  <c r="F346" i="12"/>
  <c r="G346" i="12"/>
  <c r="H346" i="12"/>
  <c r="F347" i="12"/>
  <c r="G347" i="12"/>
  <c r="H347" i="12"/>
  <c r="F348" i="12"/>
  <c r="G348" i="12"/>
  <c r="H348" i="12"/>
  <c r="F349" i="12"/>
  <c r="G349" i="12"/>
  <c r="H349" i="12"/>
  <c r="F350" i="12"/>
  <c r="G350" i="12"/>
  <c r="H350" i="12"/>
  <c r="F351" i="12"/>
  <c r="G351" i="12"/>
  <c r="H351" i="12"/>
  <c r="F352" i="12"/>
  <c r="G352" i="12"/>
  <c r="H352" i="12"/>
  <c r="F353" i="12"/>
  <c r="G353" i="12"/>
  <c r="H353" i="12"/>
  <c r="F354" i="12"/>
  <c r="G354" i="12"/>
  <c r="H354" i="12"/>
  <c r="F355" i="12"/>
  <c r="G355" i="12"/>
  <c r="H355" i="12"/>
  <c r="F356" i="12"/>
  <c r="G356" i="12"/>
  <c r="H356" i="12"/>
  <c r="F357" i="12"/>
  <c r="G357" i="12"/>
  <c r="H357" i="12"/>
  <c r="F358" i="12"/>
  <c r="G358" i="12"/>
  <c r="H358" i="12"/>
  <c r="F359" i="12"/>
  <c r="G359" i="12"/>
  <c r="H359" i="12"/>
  <c r="F360" i="12"/>
  <c r="G360" i="12"/>
  <c r="H360" i="12"/>
  <c r="F361" i="12"/>
  <c r="G361" i="12"/>
  <c r="H361" i="12"/>
  <c r="F362" i="12"/>
  <c r="G362" i="12"/>
  <c r="H362" i="12"/>
  <c r="F363" i="12"/>
  <c r="G363" i="12"/>
  <c r="H363" i="12"/>
  <c r="F364" i="12"/>
  <c r="G364" i="12"/>
  <c r="H364" i="12"/>
  <c r="F365" i="12"/>
  <c r="G365" i="12"/>
  <c r="H365" i="12"/>
  <c r="F366" i="12"/>
  <c r="G366" i="12"/>
  <c r="H366" i="12"/>
  <c r="F367" i="12"/>
  <c r="G367" i="12"/>
  <c r="H367" i="12"/>
  <c r="F368" i="12"/>
  <c r="G368" i="12"/>
  <c r="H368" i="12"/>
  <c r="F369" i="12"/>
  <c r="G369" i="12"/>
  <c r="H369" i="12"/>
  <c r="F370" i="12"/>
  <c r="G370" i="12"/>
  <c r="H370" i="12"/>
  <c r="F371" i="12"/>
  <c r="G371" i="12"/>
  <c r="H371" i="12"/>
  <c r="F372" i="12"/>
  <c r="G372" i="12"/>
  <c r="H372" i="12"/>
  <c r="F373" i="12"/>
  <c r="G373" i="12"/>
  <c r="H373" i="12"/>
  <c r="F374" i="12"/>
  <c r="G374" i="12"/>
  <c r="H374" i="12"/>
  <c r="F375" i="12"/>
  <c r="G375" i="12"/>
  <c r="H375" i="12"/>
  <c r="F376" i="12"/>
  <c r="G376" i="12"/>
  <c r="H376" i="12"/>
  <c r="F377" i="12"/>
  <c r="G377" i="12"/>
  <c r="H377" i="12"/>
  <c r="F378" i="12"/>
  <c r="G378" i="12"/>
  <c r="H378" i="12"/>
  <c r="F379" i="12"/>
  <c r="G379" i="12"/>
  <c r="H379" i="12"/>
  <c r="F380" i="12"/>
  <c r="G380" i="12"/>
  <c r="H380" i="12"/>
  <c r="F381" i="12"/>
  <c r="G381" i="12"/>
  <c r="H381" i="12"/>
  <c r="F382" i="12"/>
  <c r="G382" i="12"/>
  <c r="H382" i="12"/>
  <c r="F383" i="12"/>
  <c r="G383" i="12"/>
  <c r="H383" i="12"/>
  <c r="F384" i="12"/>
  <c r="G384" i="12"/>
  <c r="H384" i="12"/>
  <c r="F385" i="12"/>
  <c r="G385" i="12"/>
  <c r="H385" i="12"/>
  <c r="F386" i="12"/>
  <c r="G386" i="12"/>
  <c r="H386" i="12"/>
  <c r="F387" i="12"/>
  <c r="G387" i="12"/>
  <c r="H387" i="12"/>
  <c r="F388" i="12"/>
  <c r="G388" i="12"/>
  <c r="H388" i="12"/>
  <c r="F389" i="12"/>
  <c r="G389" i="12"/>
  <c r="H389" i="12"/>
  <c r="F390" i="12"/>
  <c r="G390" i="12"/>
  <c r="H390" i="12"/>
  <c r="F391" i="12"/>
  <c r="G391" i="12"/>
  <c r="H391" i="12"/>
  <c r="F392" i="12"/>
  <c r="G392" i="12"/>
  <c r="H392" i="12"/>
  <c r="F393" i="12"/>
  <c r="G393" i="12"/>
  <c r="H393" i="12"/>
  <c r="F394" i="12"/>
  <c r="G394" i="12"/>
  <c r="H394" i="12"/>
  <c r="F395" i="12"/>
  <c r="G395" i="12"/>
  <c r="H395" i="12"/>
  <c r="F396" i="12"/>
  <c r="G396" i="12"/>
  <c r="H396" i="12"/>
  <c r="F397" i="12"/>
  <c r="G397" i="12"/>
  <c r="H397" i="12"/>
  <c r="F398" i="12"/>
  <c r="G398" i="12"/>
  <c r="H398" i="12"/>
  <c r="F399" i="12"/>
  <c r="G399" i="12"/>
  <c r="H399" i="12"/>
  <c r="F400" i="12"/>
  <c r="G400" i="12"/>
  <c r="H400" i="12"/>
  <c r="F401" i="12"/>
  <c r="G401" i="12"/>
  <c r="H401" i="12"/>
  <c r="F402" i="12"/>
  <c r="G402" i="12"/>
  <c r="H402" i="12"/>
  <c r="F403" i="12"/>
  <c r="G403" i="12"/>
  <c r="H403" i="12"/>
  <c r="F404" i="12"/>
  <c r="G404" i="12"/>
  <c r="H404" i="12"/>
  <c r="F405" i="12"/>
  <c r="G405" i="12"/>
  <c r="H405" i="12"/>
  <c r="F406" i="12"/>
  <c r="G406" i="12"/>
  <c r="H406" i="12"/>
  <c r="F407" i="12"/>
  <c r="G407" i="12"/>
  <c r="H407" i="12"/>
  <c r="F408" i="12"/>
  <c r="G408" i="12"/>
  <c r="H408" i="12"/>
  <c r="F409" i="12"/>
  <c r="G409" i="12"/>
  <c r="H409" i="12"/>
  <c r="F410" i="12"/>
  <c r="G410" i="12"/>
  <c r="H410" i="12"/>
  <c r="F411" i="12"/>
  <c r="G411" i="12"/>
  <c r="H411" i="12"/>
  <c r="F412" i="12"/>
  <c r="G412" i="12"/>
  <c r="H412" i="12"/>
  <c r="F413" i="12"/>
  <c r="G413" i="12"/>
  <c r="H413" i="12"/>
  <c r="F414" i="12"/>
  <c r="G414" i="12"/>
  <c r="H414" i="12"/>
  <c r="F415" i="12"/>
  <c r="G415" i="12"/>
  <c r="H415" i="12"/>
  <c r="F416" i="12"/>
  <c r="G416" i="12"/>
  <c r="H416" i="12"/>
  <c r="F417" i="12"/>
  <c r="G417" i="12"/>
  <c r="H417" i="12"/>
  <c r="F418" i="12"/>
  <c r="G418" i="12"/>
  <c r="H418" i="12"/>
  <c r="F419" i="12"/>
  <c r="G419" i="12"/>
  <c r="H419" i="12"/>
  <c r="F420" i="12"/>
  <c r="G420" i="12"/>
  <c r="H420" i="12"/>
  <c r="F421" i="12"/>
  <c r="G421" i="12"/>
  <c r="H421" i="12"/>
  <c r="F422" i="12"/>
  <c r="G422" i="12"/>
  <c r="H422" i="12"/>
  <c r="F423" i="12"/>
  <c r="G423" i="12"/>
  <c r="H423" i="12"/>
  <c r="F424" i="12"/>
  <c r="G424" i="12"/>
  <c r="H424" i="12"/>
  <c r="F425" i="12"/>
  <c r="G425" i="12"/>
  <c r="H425" i="12"/>
  <c r="F426" i="12"/>
  <c r="G426" i="12"/>
  <c r="H426" i="12"/>
  <c r="F427" i="12"/>
  <c r="G427" i="12"/>
  <c r="H427" i="12"/>
  <c r="F428" i="12"/>
  <c r="G428" i="12"/>
  <c r="H428" i="12"/>
  <c r="F429" i="12"/>
  <c r="G429" i="12"/>
  <c r="H429" i="12"/>
  <c r="F430" i="12"/>
  <c r="G430" i="12"/>
  <c r="H430" i="12"/>
  <c r="F431" i="12"/>
  <c r="G431" i="12"/>
  <c r="H431" i="12"/>
  <c r="F432" i="12"/>
  <c r="G432" i="12"/>
  <c r="H432" i="12"/>
  <c r="F433" i="12"/>
  <c r="G433" i="12"/>
  <c r="H433" i="12"/>
  <c r="F434" i="12"/>
  <c r="G434" i="12"/>
  <c r="H434" i="12"/>
  <c r="F435" i="12"/>
  <c r="G435" i="12"/>
  <c r="H435" i="12"/>
  <c r="F436" i="12"/>
  <c r="G436" i="12"/>
  <c r="H436" i="12"/>
  <c r="F437" i="12"/>
  <c r="G437" i="12"/>
  <c r="H437" i="12"/>
  <c r="F438" i="12"/>
  <c r="G438" i="12"/>
  <c r="H438" i="12"/>
  <c r="F439" i="12"/>
  <c r="G439" i="12"/>
  <c r="H439" i="12"/>
  <c r="F440" i="12"/>
  <c r="G440" i="12"/>
  <c r="H440" i="12"/>
  <c r="F441" i="12"/>
  <c r="G441" i="12"/>
  <c r="H441" i="12"/>
  <c r="F442" i="12"/>
  <c r="G442" i="12"/>
  <c r="H442" i="12"/>
  <c r="F443" i="12"/>
  <c r="G443" i="12"/>
  <c r="H443" i="12"/>
  <c r="F444" i="12"/>
  <c r="G444" i="12"/>
  <c r="H444" i="12"/>
  <c r="F445" i="12"/>
  <c r="G445" i="12"/>
  <c r="H445" i="12"/>
  <c r="F446" i="12"/>
  <c r="G446" i="12"/>
  <c r="H446" i="12"/>
  <c r="F447" i="12"/>
  <c r="G447" i="12"/>
  <c r="H447" i="12"/>
  <c r="F448" i="12"/>
  <c r="G448" i="12"/>
  <c r="H448" i="12"/>
  <c r="F449" i="12"/>
  <c r="G449" i="12"/>
  <c r="H449" i="12"/>
  <c r="F450" i="12"/>
  <c r="G450" i="12"/>
  <c r="H450" i="12"/>
  <c r="F451" i="12"/>
  <c r="G451" i="12"/>
  <c r="H451" i="12"/>
  <c r="F452" i="12"/>
  <c r="G452" i="12"/>
  <c r="H452" i="12"/>
  <c r="F453" i="12"/>
  <c r="G453" i="12"/>
  <c r="H453" i="12"/>
  <c r="F454" i="12"/>
  <c r="G454" i="12"/>
  <c r="H454" i="12"/>
  <c r="F455" i="12"/>
  <c r="G455" i="12"/>
  <c r="H455" i="12"/>
  <c r="F456" i="12"/>
  <c r="G456" i="12"/>
  <c r="H456" i="12"/>
  <c r="F457" i="12"/>
  <c r="G457" i="12"/>
  <c r="H457" i="12"/>
  <c r="F458" i="12"/>
  <c r="G458" i="12"/>
  <c r="H458" i="12"/>
  <c r="F459" i="12"/>
  <c r="G459" i="12"/>
  <c r="H459" i="12"/>
  <c r="F460" i="12"/>
  <c r="G460" i="12"/>
  <c r="H460" i="12"/>
  <c r="F461" i="12"/>
  <c r="G461" i="12"/>
  <c r="H461" i="12"/>
  <c r="F462" i="12"/>
  <c r="G462" i="12"/>
  <c r="H462" i="12"/>
  <c r="F463" i="12"/>
  <c r="G463" i="12"/>
  <c r="H463" i="12"/>
  <c r="F464" i="12"/>
  <c r="G464" i="12"/>
  <c r="H464" i="12"/>
  <c r="F465" i="12"/>
  <c r="G465" i="12"/>
  <c r="H465" i="12"/>
  <c r="F466" i="12"/>
  <c r="G466" i="12"/>
  <c r="H466" i="12"/>
  <c r="F467" i="12"/>
  <c r="G467" i="12"/>
  <c r="H467" i="12"/>
  <c r="F468" i="12"/>
  <c r="G468" i="12"/>
  <c r="H468" i="12"/>
  <c r="F469" i="12"/>
  <c r="G469" i="12"/>
  <c r="H469" i="12"/>
  <c r="F470" i="12"/>
  <c r="G470" i="12"/>
  <c r="H470" i="12"/>
  <c r="F471" i="12"/>
  <c r="G471" i="12"/>
  <c r="H471" i="12"/>
  <c r="F472" i="12"/>
  <c r="G472" i="12"/>
  <c r="H472" i="12"/>
  <c r="F473" i="12"/>
  <c r="G473" i="12"/>
  <c r="H473" i="12"/>
  <c r="F474" i="12"/>
  <c r="G474" i="12"/>
  <c r="H474" i="12"/>
  <c r="F475" i="12"/>
  <c r="G475" i="12"/>
  <c r="H475" i="12"/>
  <c r="F476" i="12"/>
  <c r="G476" i="12"/>
  <c r="H476" i="12"/>
  <c r="F477" i="12"/>
  <c r="G477" i="12"/>
  <c r="H477" i="12"/>
  <c r="F478" i="12"/>
  <c r="G478" i="12"/>
  <c r="H478" i="12"/>
  <c r="F479" i="12"/>
  <c r="G479" i="12"/>
  <c r="H479" i="12"/>
  <c r="F480" i="12"/>
  <c r="G480" i="12"/>
  <c r="H480" i="12"/>
  <c r="F481" i="12"/>
  <c r="G481" i="12"/>
  <c r="H481" i="12"/>
  <c r="F482" i="12"/>
  <c r="G482" i="12"/>
  <c r="H482" i="12"/>
  <c r="F483" i="12"/>
  <c r="G483" i="12"/>
  <c r="H483" i="12"/>
  <c r="F484" i="12"/>
  <c r="G484" i="12"/>
  <c r="H484" i="12"/>
  <c r="F485" i="12"/>
  <c r="G485" i="12"/>
  <c r="H485" i="12"/>
  <c r="F486" i="12"/>
  <c r="G486" i="12"/>
  <c r="H486" i="12"/>
  <c r="F487" i="12"/>
  <c r="G487" i="12"/>
  <c r="H487" i="12"/>
  <c r="F488" i="12"/>
  <c r="G488" i="12"/>
  <c r="H488" i="12"/>
  <c r="F489" i="12"/>
  <c r="G489" i="12"/>
  <c r="H489" i="12"/>
  <c r="F490" i="12"/>
  <c r="G490" i="12"/>
  <c r="H490" i="12"/>
  <c r="F491" i="12"/>
  <c r="G491" i="12"/>
  <c r="H491" i="12"/>
  <c r="F492" i="12"/>
  <c r="G492" i="12"/>
  <c r="H492" i="12"/>
  <c r="F493" i="12"/>
  <c r="G493" i="12"/>
  <c r="H493" i="12"/>
  <c r="F494" i="12"/>
  <c r="G494" i="12"/>
  <c r="H494" i="12"/>
  <c r="F495" i="12"/>
  <c r="G495" i="12"/>
  <c r="H495" i="12"/>
  <c r="F496" i="12"/>
  <c r="G496" i="12"/>
  <c r="H496" i="12"/>
  <c r="F497" i="12"/>
  <c r="G497" i="12"/>
  <c r="H497" i="12"/>
  <c r="F498" i="12"/>
  <c r="G498" i="12"/>
  <c r="H498" i="12"/>
  <c r="F499" i="12"/>
  <c r="G499" i="12"/>
  <c r="H499" i="12"/>
  <c r="F500" i="12"/>
  <c r="G500" i="12"/>
  <c r="H500" i="12"/>
  <c r="F501" i="12"/>
  <c r="G501" i="12"/>
  <c r="H501" i="12"/>
  <c r="F502" i="12"/>
  <c r="G502" i="12"/>
  <c r="H502" i="12"/>
  <c r="F503" i="12"/>
  <c r="G503" i="12"/>
  <c r="H503" i="12"/>
  <c r="F504" i="12"/>
  <c r="G504" i="12"/>
  <c r="H504" i="12"/>
  <c r="F505" i="12"/>
  <c r="G505" i="12"/>
  <c r="H505" i="12"/>
  <c r="F506" i="12"/>
  <c r="G506" i="12"/>
  <c r="H506" i="12"/>
  <c r="F507" i="12"/>
  <c r="G507" i="12"/>
  <c r="H507" i="12"/>
  <c r="F508" i="12"/>
  <c r="G508" i="12"/>
  <c r="H508" i="12"/>
  <c r="F509" i="12"/>
  <c r="G509" i="12"/>
  <c r="H509" i="12"/>
  <c r="F510" i="12"/>
  <c r="G510" i="12"/>
  <c r="H510" i="12"/>
  <c r="F511" i="12"/>
  <c r="G511" i="12"/>
  <c r="H511" i="12"/>
  <c r="F512" i="12"/>
  <c r="G512" i="12"/>
  <c r="H512" i="12"/>
  <c r="F513" i="12"/>
  <c r="G513" i="12"/>
  <c r="H513" i="12"/>
  <c r="F514" i="12"/>
  <c r="G514" i="12"/>
  <c r="H514" i="12"/>
  <c r="F515" i="12"/>
  <c r="G515" i="12"/>
  <c r="H515" i="12"/>
  <c r="F516" i="12"/>
  <c r="G516" i="12"/>
  <c r="H516" i="12"/>
  <c r="F517" i="12"/>
  <c r="G517" i="12"/>
  <c r="H517" i="12"/>
  <c r="F518" i="12"/>
  <c r="G518" i="12"/>
  <c r="H518" i="12"/>
  <c r="F519" i="12"/>
  <c r="G519" i="12"/>
  <c r="H519" i="12"/>
  <c r="F520" i="12"/>
  <c r="G520" i="12"/>
  <c r="H520" i="12"/>
  <c r="F521" i="12"/>
  <c r="G521" i="12"/>
  <c r="H521" i="12"/>
  <c r="F522" i="12"/>
  <c r="G522" i="12"/>
  <c r="H522" i="12"/>
  <c r="F523" i="12"/>
  <c r="G523" i="12"/>
  <c r="H523" i="12"/>
  <c r="F524" i="12"/>
  <c r="G524" i="12"/>
  <c r="H524" i="12"/>
  <c r="F525" i="12"/>
  <c r="G525" i="12"/>
  <c r="H525" i="12"/>
  <c r="F526" i="12"/>
  <c r="G526" i="12"/>
  <c r="H526" i="12"/>
  <c r="F527" i="12"/>
  <c r="G527" i="12"/>
  <c r="H527" i="12"/>
  <c r="F528" i="12"/>
  <c r="G528" i="12"/>
  <c r="H528" i="12"/>
  <c r="F529" i="12"/>
  <c r="G529" i="12"/>
  <c r="H529" i="12"/>
  <c r="F530" i="12"/>
  <c r="G530" i="12"/>
  <c r="H530" i="12"/>
  <c r="F531" i="12"/>
  <c r="G531" i="12"/>
  <c r="H531" i="12"/>
  <c r="F532" i="12"/>
  <c r="G532" i="12"/>
  <c r="H532" i="12"/>
  <c r="F533" i="12"/>
  <c r="G533" i="12"/>
  <c r="H533" i="12"/>
  <c r="F534" i="12"/>
  <c r="G534" i="12"/>
  <c r="H534" i="12"/>
  <c r="F535" i="12"/>
  <c r="G535" i="12"/>
  <c r="H535" i="12"/>
  <c r="F536" i="12"/>
  <c r="G536" i="12"/>
  <c r="H536" i="12"/>
  <c r="F537" i="12"/>
  <c r="G537" i="12"/>
  <c r="H537" i="12"/>
  <c r="F538" i="12"/>
  <c r="G538" i="12"/>
  <c r="H538" i="12"/>
  <c r="F539" i="12"/>
  <c r="G539" i="12"/>
  <c r="H539" i="12"/>
  <c r="F540" i="12"/>
  <c r="G540" i="12"/>
  <c r="H540" i="12"/>
  <c r="F541" i="12"/>
  <c r="G541" i="12"/>
  <c r="H541" i="12"/>
  <c r="F542" i="12"/>
  <c r="G542" i="12"/>
  <c r="H542" i="12"/>
  <c r="F543" i="12"/>
  <c r="G543" i="12"/>
  <c r="H543" i="12"/>
  <c r="F544" i="12"/>
  <c r="G544" i="12"/>
  <c r="H544" i="12"/>
  <c r="F545" i="12"/>
  <c r="G545" i="12"/>
  <c r="H545" i="12"/>
  <c r="F546" i="12"/>
  <c r="G546" i="12"/>
  <c r="H546" i="12"/>
  <c r="F547" i="12"/>
  <c r="G547" i="12"/>
  <c r="H547" i="12"/>
  <c r="F548" i="12"/>
  <c r="G548" i="12"/>
  <c r="H548" i="12"/>
  <c r="F549" i="12"/>
  <c r="G549" i="12"/>
  <c r="H549" i="12"/>
  <c r="F550" i="12"/>
  <c r="G550" i="12"/>
  <c r="H550" i="12"/>
  <c r="F551" i="12"/>
  <c r="G551" i="12"/>
  <c r="H551" i="12"/>
  <c r="F552" i="12"/>
  <c r="G552" i="12"/>
  <c r="H552" i="12"/>
  <c r="F553" i="12"/>
  <c r="G553" i="12"/>
  <c r="H553" i="12"/>
  <c r="F554" i="12"/>
  <c r="G554" i="12"/>
  <c r="H554" i="12"/>
  <c r="F555" i="12"/>
  <c r="G555" i="12"/>
  <c r="H555" i="12"/>
  <c r="F556" i="12"/>
  <c r="G556" i="12"/>
  <c r="H556" i="12"/>
  <c r="F557" i="12"/>
  <c r="G557" i="12"/>
  <c r="H557" i="12"/>
  <c r="F558" i="12"/>
  <c r="G558" i="12"/>
  <c r="H558" i="12"/>
  <c r="F559" i="12"/>
  <c r="G559" i="12"/>
  <c r="H559" i="12"/>
  <c r="F560" i="12"/>
  <c r="G560" i="12"/>
  <c r="H560" i="12"/>
  <c r="F561" i="12"/>
  <c r="G561" i="12"/>
  <c r="H561" i="12"/>
  <c r="F562" i="12"/>
  <c r="G562" i="12"/>
  <c r="H562" i="12"/>
  <c r="F563" i="12"/>
  <c r="G563" i="12"/>
  <c r="H563" i="12"/>
  <c r="F564" i="12"/>
  <c r="G564" i="12"/>
  <c r="H564" i="12"/>
  <c r="F565" i="12"/>
  <c r="G565" i="12"/>
  <c r="H565" i="12"/>
  <c r="F566" i="12"/>
  <c r="G566" i="12"/>
  <c r="H566" i="12"/>
  <c r="F567" i="12"/>
  <c r="G567" i="12"/>
  <c r="H567" i="12"/>
  <c r="F568" i="12"/>
  <c r="G568" i="12"/>
  <c r="H568" i="12"/>
  <c r="F569" i="12"/>
  <c r="G569" i="12"/>
  <c r="H569" i="12"/>
  <c r="F570" i="12"/>
  <c r="G570" i="12"/>
  <c r="H570" i="12"/>
  <c r="F571" i="12"/>
  <c r="G571" i="12"/>
  <c r="H571" i="12"/>
  <c r="F572" i="12"/>
  <c r="G572" i="12"/>
  <c r="H572" i="12"/>
  <c r="F573" i="12"/>
  <c r="G573" i="12"/>
  <c r="H573" i="12"/>
  <c r="F574" i="12"/>
  <c r="G574" i="12"/>
  <c r="H574" i="12"/>
  <c r="F575" i="12"/>
  <c r="G575" i="12"/>
  <c r="H575" i="12"/>
  <c r="F576" i="12"/>
  <c r="G576" i="12"/>
  <c r="H576" i="12"/>
  <c r="F577" i="12"/>
  <c r="G577" i="12"/>
  <c r="H577" i="12"/>
  <c r="F578" i="12"/>
  <c r="G578" i="12"/>
  <c r="H578" i="12"/>
  <c r="F579" i="12"/>
  <c r="G579" i="12"/>
  <c r="H579" i="12"/>
  <c r="F580" i="12"/>
  <c r="G580" i="12"/>
  <c r="H580" i="12"/>
  <c r="F581" i="12"/>
  <c r="G581" i="12"/>
  <c r="H581" i="12"/>
  <c r="F582" i="12"/>
  <c r="G582" i="12"/>
  <c r="H582" i="12"/>
  <c r="F583" i="12"/>
  <c r="G583" i="12"/>
  <c r="H583" i="12"/>
  <c r="F584" i="12"/>
  <c r="G584" i="12"/>
  <c r="H584" i="12"/>
  <c r="F585" i="12"/>
  <c r="G585" i="12"/>
  <c r="H585" i="12"/>
  <c r="F586" i="12"/>
  <c r="G586" i="12"/>
  <c r="H586" i="12"/>
  <c r="F587" i="12"/>
  <c r="G587" i="12"/>
  <c r="H587" i="12"/>
  <c r="F588" i="12"/>
  <c r="G588" i="12"/>
  <c r="H588" i="12"/>
  <c r="F589" i="12"/>
  <c r="G589" i="12"/>
  <c r="H589" i="12"/>
  <c r="F590" i="12"/>
  <c r="G590" i="12"/>
  <c r="H590" i="12"/>
  <c r="F591" i="12"/>
  <c r="G591" i="12"/>
  <c r="H591" i="12"/>
  <c r="F592" i="12"/>
  <c r="G592" i="12"/>
  <c r="H592" i="12"/>
  <c r="F593" i="12"/>
  <c r="G593" i="12"/>
  <c r="H593" i="12"/>
  <c r="F594" i="12"/>
  <c r="G594" i="12"/>
  <c r="H594" i="12"/>
  <c r="F595" i="12"/>
  <c r="G595" i="12"/>
  <c r="H595" i="12"/>
  <c r="F596" i="12"/>
  <c r="G596" i="12"/>
  <c r="H596" i="12"/>
  <c r="F597" i="12"/>
  <c r="G597" i="12"/>
  <c r="H597" i="12"/>
  <c r="F598" i="12"/>
  <c r="G598" i="12"/>
  <c r="H598" i="12"/>
  <c r="F599" i="12"/>
  <c r="G599" i="12"/>
  <c r="H599" i="12"/>
  <c r="F600" i="12"/>
  <c r="G600" i="12"/>
  <c r="H600" i="12"/>
  <c r="F601" i="12"/>
  <c r="G601" i="12"/>
  <c r="H601" i="12"/>
  <c r="F602" i="12"/>
  <c r="G602" i="12"/>
  <c r="H602" i="12"/>
  <c r="F603" i="12"/>
  <c r="G603" i="12"/>
  <c r="H603" i="12"/>
  <c r="F604" i="12"/>
  <c r="G604" i="12"/>
  <c r="H604" i="12"/>
  <c r="F605" i="12"/>
  <c r="G605" i="12"/>
  <c r="H605" i="12"/>
  <c r="F606" i="12"/>
  <c r="G606" i="12"/>
  <c r="H606" i="12"/>
  <c r="F607" i="12"/>
  <c r="G607" i="12"/>
  <c r="H607" i="12"/>
  <c r="F608" i="12"/>
  <c r="G608" i="12"/>
  <c r="H608" i="12"/>
  <c r="F609" i="12"/>
  <c r="G609" i="12"/>
  <c r="H609" i="12"/>
  <c r="F610" i="12"/>
  <c r="G610" i="12"/>
  <c r="H610" i="12"/>
  <c r="F611" i="12"/>
  <c r="G611" i="12"/>
  <c r="H611" i="12"/>
  <c r="F612" i="12"/>
  <c r="G612" i="12"/>
  <c r="H612" i="12"/>
  <c r="F613" i="12"/>
  <c r="G613" i="12"/>
  <c r="H613" i="12"/>
  <c r="F614" i="12"/>
  <c r="G614" i="12"/>
  <c r="H614" i="12"/>
  <c r="F615" i="12"/>
  <c r="G615" i="12"/>
  <c r="H615" i="12"/>
  <c r="F616" i="12"/>
  <c r="G616" i="12"/>
  <c r="H616" i="12"/>
  <c r="F617" i="12"/>
  <c r="G617" i="12"/>
  <c r="H617" i="12"/>
  <c r="F618" i="12"/>
  <c r="G618" i="12"/>
  <c r="H618" i="12"/>
  <c r="F619" i="12"/>
  <c r="G619" i="12"/>
  <c r="H619" i="12"/>
  <c r="F620" i="12"/>
  <c r="G620" i="12"/>
  <c r="H620" i="12"/>
  <c r="F621" i="12"/>
  <c r="G621" i="12"/>
  <c r="H621" i="12"/>
  <c r="F622" i="12"/>
  <c r="G622" i="12"/>
  <c r="H622" i="12"/>
  <c r="F623" i="12"/>
  <c r="G623" i="12"/>
  <c r="H623" i="12"/>
  <c r="F624" i="12"/>
  <c r="G624" i="12"/>
  <c r="H624" i="12"/>
  <c r="F625" i="12"/>
  <c r="G625" i="12"/>
  <c r="H625" i="12"/>
  <c r="F626" i="12"/>
  <c r="G626" i="12"/>
  <c r="H626" i="12"/>
  <c r="F627" i="12"/>
  <c r="G627" i="12"/>
  <c r="H627" i="12"/>
  <c r="F628" i="12"/>
  <c r="G628" i="12"/>
  <c r="H628" i="12"/>
  <c r="F629" i="12"/>
  <c r="G629" i="12"/>
  <c r="H629" i="12"/>
  <c r="F630" i="12"/>
  <c r="G630" i="12"/>
  <c r="H630" i="12"/>
  <c r="F631" i="12"/>
  <c r="G631" i="12"/>
  <c r="H631" i="12"/>
  <c r="F632" i="12"/>
  <c r="G632" i="12"/>
  <c r="H632" i="12"/>
  <c r="F633" i="12"/>
  <c r="G633" i="12"/>
  <c r="H633" i="12"/>
  <c r="F634" i="12"/>
  <c r="G634" i="12"/>
  <c r="H634" i="12"/>
  <c r="F635" i="12"/>
  <c r="G635" i="12"/>
  <c r="H635" i="12"/>
  <c r="F636" i="12"/>
  <c r="G636" i="12"/>
  <c r="H636" i="12"/>
  <c r="F637" i="12"/>
  <c r="G637" i="12"/>
  <c r="H637" i="12"/>
  <c r="F638" i="12"/>
  <c r="G638" i="12"/>
  <c r="H638" i="12"/>
  <c r="F639" i="12"/>
  <c r="G639" i="12"/>
  <c r="H639" i="12"/>
  <c r="F640" i="12"/>
  <c r="G640" i="12"/>
  <c r="H640" i="12"/>
  <c r="F641" i="12"/>
  <c r="G641" i="12"/>
  <c r="H641" i="12"/>
  <c r="F642" i="12"/>
  <c r="G642" i="12"/>
  <c r="H642" i="12"/>
  <c r="F643" i="12"/>
  <c r="G643" i="12"/>
  <c r="H643" i="12"/>
  <c r="F644" i="12"/>
  <c r="G644" i="12"/>
  <c r="H644" i="12"/>
  <c r="F645" i="12"/>
  <c r="G645" i="12"/>
  <c r="H645" i="12"/>
  <c r="F646" i="12"/>
  <c r="G646" i="12"/>
  <c r="H646" i="12"/>
  <c r="F647" i="12"/>
  <c r="G647" i="12"/>
  <c r="H647" i="12"/>
  <c r="F648" i="12"/>
  <c r="G648" i="12"/>
  <c r="H648" i="12"/>
  <c r="F649" i="12"/>
  <c r="G649" i="12"/>
  <c r="H649" i="12"/>
  <c r="F650" i="12"/>
  <c r="G650" i="12"/>
  <c r="H650" i="12"/>
  <c r="F651" i="12"/>
  <c r="G651" i="12"/>
  <c r="H651" i="12"/>
  <c r="F652" i="12"/>
  <c r="G652" i="12"/>
  <c r="H652" i="12"/>
  <c r="F653" i="12"/>
  <c r="G653" i="12"/>
  <c r="H653" i="12"/>
  <c r="F654" i="12"/>
  <c r="G654" i="12"/>
  <c r="H654" i="12"/>
  <c r="F655" i="12"/>
  <c r="G655" i="12"/>
  <c r="H655" i="12"/>
  <c r="F656" i="12"/>
  <c r="G656" i="12"/>
  <c r="H656" i="12"/>
  <c r="F657" i="12"/>
  <c r="G657" i="12"/>
  <c r="H657" i="12"/>
  <c r="F658" i="12"/>
  <c r="G658" i="12"/>
  <c r="H658" i="12"/>
  <c r="F659" i="12"/>
  <c r="G659" i="12"/>
  <c r="H659" i="12"/>
  <c r="F660" i="12"/>
  <c r="G660" i="12"/>
  <c r="H660" i="12"/>
  <c r="F661" i="12"/>
  <c r="G661" i="12"/>
  <c r="H661" i="12"/>
  <c r="F662" i="12"/>
  <c r="G662" i="12"/>
  <c r="H662" i="12"/>
  <c r="F663" i="12"/>
  <c r="G663" i="12"/>
  <c r="H663" i="12"/>
  <c r="F664" i="12"/>
  <c r="G664" i="12"/>
  <c r="H664" i="12"/>
  <c r="F665" i="12"/>
  <c r="G665" i="12"/>
  <c r="H665" i="12"/>
  <c r="F666" i="12"/>
  <c r="G666" i="12"/>
  <c r="H666" i="12"/>
  <c r="F667" i="12"/>
  <c r="G667" i="12"/>
  <c r="H667" i="12"/>
  <c r="F668" i="12"/>
  <c r="G668" i="12"/>
  <c r="H668" i="12"/>
  <c r="F669" i="12"/>
  <c r="G669" i="12"/>
  <c r="H669" i="12"/>
  <c r="F670" i="12"/>
  <c r="G670" i="12"/>
  <c r="H670" i="12"/>
  <c r="F671" i="12"/>
  <c r="G671" i="12"/>
  <c r="H671" i="12"/>
  <c r="F672" i="12"/>
  <c r="G672" i="12"/>
  <c r="H672" i="12"/>
  <c r="F673" i="12"/>
  <c r="G673" i="12"/>
  <c r="H673" i="12"/>
  <c r="F674" i="12"/>
  <c r="G674" i="12"/>
  <c r="H674" i="12"/>
  <c r="F675" i="12"/>
  <c r="G675" i="12"/>
  <c r="H675" i="12"/>
  <c r="F676" i="12"/>
  <c r="G676" i="12"/>
  <c r="H676" i="12"/>
  <c r="F677" i="12"/>
  <c r="G677" i="12"/>
  <c r="H677" i="12"/>
  <c r="F678" i="12"/>
  <c r="G678" i="12"/>
  <c r="H678" i="12"/>
  <c r="F679" i="12"/>
  <c r="G679" i="12"/>
  <c r="H679" i="12"/>
  <c r="F680" i="12"/>
  <c r="G680" i="12"/>
  <c r="H680" i="12"/>
  <c r="F681" i="12"/>
  <c r="G681" i="12"/>
  <c r="H681" i="12"/>
  <c r="F682" i="12"/>
  <c r="G682" i="12"/>
  <c r="H682" i="12"/>
  <c r="F683" i="12"/>
  <c r="G683" i="12"/>
  <c r="H683" i="12"/>
  <c r="F684" i="12"/>
  <c r="G684" i="12"/>
  <c r="H684" i="12"/>
  <c r="F685" i="12"/>
  <c r="G685" i="12"/>
  <c r="H685" i="12"/>
  <c r="F686" i="12"/>
  <c r="G686" i="12"/>
  <c r="H686" i="12"/>
  <c r="F687" i="12"/>
  <c r="G687" i="12"/>
  <c r="H687" i="12"/>
  <c r="F688" i="12"/>
  <c r="G688" i="12"/>
  <c r="H688" i="12"/>
  <c r="F689" i="12"/>
  <c r="G689" i="12"/>
  <c r="H689" i="12"/>
  <c r="F690" i="12"/>
  <c r="G690" i="12"/>
  <c r="H690" i="12"/>
  <c r="F691" i="12"/>
  <c r="G691" i="12"/>
  <c r="H691" i="12"/>
  <c r="F692" i="12"/>
  <c r="G692" i="12"/>
  <c r="H692" i="12"/>
  <c r="F693" i="12"/>
  <c r="G693" i="12"/>
  <c r="H693" i="12"/>
  <c r="F694" i="12"/>
  <c r="G694" i="12"/>
  <c r="H694" i="12"/>
  <c r="F695" i="12"/>
  <c r="G695" i="12"/>
  <c r="H695" i="12"/>
  <c r="F696" i="12"/>
  <c r="G696" i="12"/>
  <c r="H696" i="12"/>
  <c r="F697" i="12"/>
  <c r="G697" i="12"/>
  <c r="H697" i="12"/>
  <c r="F698" i="12"/>
  <c r="G698" i="12"/>
  <c r="H698" i="12"/>
  <c r="F699" i="12"/>
  <c r="G699" i="12"/>
  <c r="H699" i="12"/>
  <c r="F700" i="12"/>
  <c r="G700" i="12"/>
  <c r="H700" i="12"/>
  <c r="F701" i="12"/>
  <c r="G701" i="12"/>
  <c r="H701" i="12"/>
  <c r="F702" i="12"/>
  <c r="G702" i="12"/>
  <c r="H702" i="12"/>
  <c r="F703" i="12"/>
  <c r="G703" i="12"/>
  <c r="H703" i="12"/>
  <c r="F704" i="12"/>
  <c r="G704" i="12"/>
  <c r="H704" i="12"/>
  <c r="F705" i="12"/>
  <c r="G705" i="12"/>
  <c r="H705" i="12"/>
  <c r="F706" i="12"/>
  <c r="G706" i="12"/>
  <c r="H706" i="12"/>
  <c r="F707" i="12"/>
  <c r="G707" i="12"/>
  <c r="H707" i="12"/>
  <c r="F708" i="12"/>
  <c r="G708" i="12"/>
  <c r="H708" i="12"/>
  <c r="F709" i="12"/>
  <c r="G709" i="12"/>
  <c r="H709" i="12"/>
  <c r="F710" i="12"/>
  <c r="G710" i="12"/>
  <c r="H710" i="12"/>
  <c r="F711" i="12"/>
  <c r="G711" i="12"/>
  <c r="H711" i="12"/>
  <c r="F712" i="12"/>
  <c r="G712" i="12"/>
  <c r="H712" i="12"/>
  <c r="F713" i="12"/>
  <c r="G713" i="12"/>
  <c r="H713" i="12"/>
  <c r="F714" i="12"/>
  <c r="G714" i="12"/>
  <c r="H714" i="12"/>
  <c r="F715" i="12"/>
  <c r="G715" i="12"/>
  <c r="H715" i="12"/>
  <c r="F716" i="12"/>
  <c r="G716" i="12"/>
  <c r="H716" i="12"/>
  <c r="F717" i="12"/>
  <c r="G717" i="12"/>
  <c r="H717" i="12"/>
  <c r="F718" i="12"/>
  <c r="G718" i="12"/>
  <c r="H718" i="12"/>
  <c r="F719" i="12"/>
  <c r="G719" i="12"/>
  <c r="H719" i="12"/>
  <c r="F720" i="12"/>
  <c r="G720" i="12"/>
  <c r="H720" i="12"/>
  <c r="F721" i="12"/>
  <c r="G721" i="12"/>
  <c r="H721" i="12"/>
  <c r="F722" i="12"/>
  <c r="G722" i="12"/>
  <c r="H722" i="12"/>
  <c r="F723" i="12"/>
  <c r="G723" i="12"/>
  <c r="H723" i="12"/>
  <c r="F724" i="12"/>
  <c r="G724" i="12"/>
  <c r="H724" i="12"/>
  <c r="F725" i="12"/>
  <c r="G725" i="12"/>
  <c r="H725" i="12"/>
  <c r="F726" i="12"/>
  <c r="G726" i="12"/>
  <c r="H726" i="12"/>
  <c r="F727" i="12"/>
  <c r="G727" i="12"/>
  <c r="H727" i="12"/>
  <c r="F728" i="12"/>
  <c r="G728" i="12"/>
  <c r="H728" i="12"/>
  <c r="F729" i="12"/>
  <c r="G729" i="12"/>
  <c r="H729" i="12"/>
  <c r="F730" i="12"/>
  <c r="G730" i="12"/>
  <c r="H730" i="12"/>
  <c r="F731" i="12"/>
  <c r="G731" i="12"/>
  <c r="H731" i="12"/>
  <c r="F732" i="12"/>
  <c r="G732" i="12"/>
  <c r="H732" i="12"/>
  <c r="F733" i="12"/>
  <c r="G733" i="12"/>
  <c r="H733" i="12"/>
  <c r="F734" i="12"/>
  <c r="G734" i="12"/>
  <c r="H734" i="12"/>
  <c r="F735" i="12"/>
  <c r="G735" i="12"/>
  <c r="H735" i="12"/>
  <c r="F736" i="12"/>
  <c r="G736" i="12"/>
  <c r="H736" i="12"/>
  <c r="F737" i="12"/>
  <c r="G737" i="12"/>
  <c r="H737" i="12"/>
  <c r="F738" i="12"/>
  <c r="G738" i="12"/>
  <c r="H738" i="12"/>
  <c r="F739" i="12"/>
  <c r="G739" i="12"/>
  <c r="H739" i="12"/>
  <c r="F740" i="12"/>
  <c r="G740" i="12"/>
  <c r="H740" i="12"/>
  <c r="F741" i="12"/>
  <c r="G741" i="12"/>
  <c r="H741" i="12"/>
  <c r="F742" i="12"/>
  <c r="G742" i="12"/>
  <c r="H742" i="12"/>
  <c r="F743" i="12"/>
  <c r="G743" i="12"/>
  <c r="H743" i="12"/>
  <c r="F744" i="12"/>
  <c r="G744" i="12"/>
  <c r="H744" i="12"/>
  <c r="F745" i="12"/>
  <c r="G745" i="12"/>
  <c r="H745" i="12"/>
  <c r="F746" i="12"/>
  <c r="G746" i="12"/>
  <c r="H746" i="12"/>
  <c r="F747" i="12"/>
  <c r="G747" i="12"/>
  <c r="H747" i="12"/>
  <c r="F748" i="12"/>
  <c r="G748" i="12"/>
  <c r="H748" i="12"/>
  <c r="F749" i="12"/>
  <c r="G749" i="12"/>
  <c r="H749" i="12"/>
  <c r="F750" i="12"/>
  <c r="G750" i="12"/>
  <c r="H750" i="12"/>
  <c r="F751" i="12"/>
  <c r="G751" i="12"/>
  <c r="H751" i="12"/>
  <c r="F752" i="12"/>
  <c r="G752" i="12"/>
  <c r="H752" i="12"/>
  <c r="F753" i="12"/>
  <c r="G753" i="12"/>
  <c r="H753" i="12"/>
  <c r="F754" i="12"/>
  <c r="G754" i="12"/>
  <c r="H754" i="12"/>
  <c r="F755" i="12"/>
  <c r="G755" i="12"/>
  <c r="H755" i="12"/>
  <c r="F756" i="12"/>
  <c r="G756" i="12"/>
  <c r="H756" i="12"/>
  <c r="F757" i="12"/>
  <c r="G757" i="12"/>
  <c r="H757" i="12"/>
  <c r="F758" i="12"/>
  <c r="G758" i="12"/>
  <c r="H758" i="12"/>
  <c r="F759" i="12"/>
  <c r="G759" i="12"/>
  <c r="H759" i="12"/>
  <c r="F760" i="12"/>
  <c r="G760" i="12"/>
  <c r="H760" i="12"/>
  <c r="F761" i="12"/>
  <c r="G761" i="12"/>
  <c r="H761" i="12"/>
  <c r="F762" i="12"/>
  <c r="G762" i="12"/>
  <c r="H762" i="12"/>
  <c r="F763" i="12"/>
  <c r="G763" i="12"/>
  <c r="H763" i="12"/>
  <c r="F764" i="12"/>
  <c r="G764" i="12"/>
  <c r="H764" i="12"/>
  <c r="F765" i="12"/>
  <c r="G765" i="12"/>
  <c r="H765" i="12"/>
  <c r="F766" i="12"/>
  <c r="G766" i="12"/>
  <c r="H766" i="12"/>
  <c r="F767" i="12"/>
  <c r="G767" i="12"/>
  <c r="H767" i="12"/>
  <c r="F768" i="12"/>
  <c r="G768" i="12"/>
  <c r="H768" i="12"/>
  <c r="F769" i="12"/>
  <c r="G769" i="12"/>
  <c r="H769" i="12"/>
  <c r="F770" i="12"/>
  <c r="G770" i="12"/>
  <c r="H770" i="12"/>
  <c r="F771" i="12"/>
  <c r="G771" i="12"/>
  <c r="H771" i="12"/>
  <c r="F772" i="12"/>
  <c r="G772" i="12"/>
  <c r="H772" i="12"/>
  <c r="F773" i="12"/>
  <c r="G773" i="12"/>
  <c r="H773" i="12"/>
  <c r="F774" i="12"/>
  <c r="G774" i="12"/>
  <c r="H774" i="12"/>
  <c r="F775" i="12"/>
  <c r="G775" i="12"/>
  <c r="H775" i="12"/>
  <c r="F776" i="12"/>
  <c r="G776" i="12"/>
  <c r="H776" i="12"/>
  <c r="F777" i="12"/>
  <c r="G777" i="12"/>
  <c r="H777" i="12"/>
  <c r="F778" i="12"/>
  <c r="G778" i="12"/>
  <c r="H778" i="12"/>
  <c r="F779" i="12"/>
  <c r="G779" i="12"/>
  <c r="H779" i="12"/>
  <c r="F780" i="12"/>
  <c r="G780" i="12"/>
  <c r="H780" i="12"/>
  <c r="F781" i="12"/>
  <c r="G781" i="12"/>
  <c r="H781" i="12"/>
  <c r="F782" i="12"/>
  <c r="G782" i="12"/>
  <c r="H782" i="12"/>
  <c r="F783" i="12"/>
  <c r="G783" i="12"/>
  <c r="H783" i="12"/>
  <c r="F784" i="12"/>
  <c r="G784" i="12"/>
  <c r="H784" i="12"/>
  <c r="F785" i="12"/>
  <c r="G785" i="12"/>
  <c r="H785" i="12"/>
  <c r="F786" i="12"/>
  <c r="G786" i="12"/>
  <c r="H786" i="12"/>
  <c r="F787" i="12"/>
  <c r="G787" i="12"/>
  <c r="H787" i="12"/>
  <c r="F788" i="12"/>
  <c r="G788" i="12"/>
  <c r="H788" i="12"/>
  <c r="F789" i="12"/>
  <c r="G789" i="12"/>
  <c r="H789" i="12"/>
  <c r="F790" i="12"/>
  <c r="G790" i="12"/>
  <c r="H790" i="12"/>
  <c r="F791" i="12"/>
  <c r="G791" i="12"/>
  <c r="H791" i="12"/>
  <c r="F792" i="12"/>
  <c r="G792" i="12"/>
  <c r="H792" i="12"/>
  <c r="F793" i="12"/>
  <c r="G793" i="12"/>
  <c r="H793" i="12"/>
  <c r="F794" i="12"/>
  <c r="G794" i="12"/>
  <c r="H794" i="12"/>
  <c r="F795" i="12"/>
  <c r="G795" i="12"/>
  <c r="H795" i="12"/>
  <c r="F796" i="12"/>
  <c r="G796" i="12"/>
  <c r="H796" i="12"/>
  <c r="F797" i="12"/>
  <c r="G797" i="12"/>
  <c r="H797" i="12"/>
  <c r="F798" i="12"/>
  <c r="G798" i="12"/>
  <c r="H798" i="12"/>
  <c r="F799" i="12"/>
  <c r="G799" i="12"/>
  <c r="H799" i="12"/>
  <c r="F800" i="12"/>
  <c r="G800" i="12"/>
  <c r="H800" i="12"/>
  <c r="F801" i="12"/>
  <c r="G801" i="12"/>
  <c r="H801" i="12"/>
  <c r="F802" i="12"/>
  <c r="G802" i="12"/>
  <c r="H802" i="12"/>
  <c r="F803" i="12"/>
  <c r="G803" i="12"/>
  <c r="H803" i="12"/>
  <c r="F804" i="12"/>
  <c r="G804" i="12"/>
  <c r="H804" i="12"/>
  <c r="F805" i="12"/>
  <c r="G805" i="12"/>
  <c r="H805" i="12"/>
  <c r="F806" i="12"/>
  <c r="G806" i="12"/>
  <c r="H806" i="12"/>
  <c r="F807" i="12"/>
  <c r="G807" i="12"/>
  <c r="H807" i="12"/>
  <c r="F808" i="12"/>
  <c r="G808" i="12"/>
  <c r="H808" i="12"/>
  <c r="F809" i="12"/>
  <c r="G809" i="12"/>
  <c r="H809" i="12"/>
  <c r="F810" i="12"/>
  <c r="G810" i="12"/>
  <c r="H810" i="12"/>
  <c r="F811" i="12"/>
  <c r="G811" i="12"/>
  <c r="H811" i="12"/>
  <c r="F812" i="12"/>
  <c r="G812" i="12"/>
  <c r="H812" i="12"/>
  <c r="F813" i="12"/>
  <c r="G813" i="12"/>
  <c r="H813" i="12"/>
  <c r="F814" i="12"/>
  <c r="G814" i="12"/>
  <c r="H814" i="12"/>
  <c r="F815" i="12"/>
  <c r="G815" i="12"/>
  <c r="H815" i="12"/>
  <c r="F816" i="12"/>
  <c r="G816" i="12"/>
  <c r="H816" i="12"/>
  <c r="F817" i="12"/>
  <c r="G817" i="12"/>
  <c r="H817" i="12"/>
  <c r="F818" i="12"/>
  <c r="G818" i="12"/>
  <c r="H818" i="12"/>
  <c r="F819" i="12"/>
  <c r="G819" i="12"/>
  <c r="H819" i="12"/>
  <c r="F820" i="12"/>
  <c r="G820" i="12"/>
  <c r="H820" i="12"/>
  <c r="F821" i="12"/>
  <c r="G821" i="12"/>
  <c r="H821" i="12"/>
  <c r="F822" i="12"/>
  <c r="G822" i="12"/>
  <c r="H822" i="12"/>
  <c r="F823" i="12"/>
  <c r="G823" i="12"/>
  <c r="H823" i="12"/>
  <c r="F824" i="12"/>
  <c r="G824" i="12"/>
  <c r="H824" i="12"/>
  <c r="F825" i="12"/>
  <c r="G825" i="12"/>
  <c r="H825" i="12"/>
  <c r="F826" i="12"/>
  <c r="G826" i="12"/>
  <c r="H826" i="12"/>
  <c r="F827" i="12"/>
  <c r="G827" i="12"/>
  <c r="H827" i="12"/>
  <c r="F828" i="12"/>
  <c r="G828" i="12"/>
  <c r="H828" i="12"/>
  <c r="F829" i="12"/>
  <c r="G829" i="12"/>
  <c r="H829" i="12"/>
  <c r="F830" i="12"/>
  <c r="G830" i="12"/>
  <c r="H830" i="12"/>
  <c r="F831" i="12"/>
  <c r="G831" i="12"/>
  <c r="H831" i="12"/>
  <c r="F832" i="12"/>
  <c r="G832" i="12"/>
  <c r="H832" i="12"/>
  <c r="F833" i="12"/>
  <c r="G833" i="12"/>
  <c r="H833" i="12"/>
  <c r="F834" i="12"/>
  <c r="G834" i="12"/>
  <c r="H834" i="12"/>
  <c r="F835" i="12"/>
  <c r="G835" i="12"/>
  <c r="H835" i="12"/>
  <c r="F836" i="12"/>
  <c r="G836" i="12"/>
  <c r="H836" i="12"/>
  <c r="F837" i="12"/>
  <c r="G837" i="12"/>
  <c r="H837" i="12"/>
  <c r="F838" i="12"/>
  <c r="G838" i="12"/>
  <c r="H838" i="12"/>
  <c r="F839" i="12"/>
  <c r="G839" i="12"/>
  <c r="H839" i="12"/>
  <c r="F840" i="12"/>
  <c r="G840" i="12"/>
  <c r="H840" i="12"/>
  <c r="F841" i="12"/>
  <c r="G841" i="12"/>
  <c r="H841" i="12"/>
  <c r="F842" i="12"/>
  <c r="G842" i="12"/>
  <c r="H842" i="12"/>
  <c r="F843" i="12"/>
  <c r="G843" i="12"/>
  <c r="H843" i="12"/>
  <c r="F844" i="12"/>
  <c r="G844" i="12"/>
  <c r="H844" i="12"/>
  <c r="F845" i="12"/>
  <c r="G845" i="12"/>
  <c r="H845" i="12"/>
  <c r="F846" i="12"/>
  <c r="G846" i="12"/>
  <c r="H846" i="12"/>
  <c r="F847" i="12"/>
  <c r="G847" i="12"/>
  <c r="H847" i="12"/>
  <c r="F848" i="12"/>
  <c r="G848" i="12"/>
  <c r="H848" i="12"/>
  <c r="F849" i="12"/>
  <c r="G849" i="12"/>
  <c r="H849" i="12"/>
  <c r="F850" i="12"/>
  <c r="G850" i="12"/>
  <c r="H850" i="12"/>
  <c r="F851" i="12"/>
  <c r="G851" i="12"/>
  <c r="H851" i="12"/>
  <c r="F852" i="12"/>
  <c r="G852" i="12"/>
  <c r="H852" i="12"/>
  <c r="F853" i="12"/>
  <c r="G853" i="12"/>
  <c r="H853" i="12"/>
  <c r="F854" i="12"/>
  <c r="G854" i="12"/>
  <c r="H854" i="12"/>
  <c r="F855" i="12"/>
  <c r="G855" i="12"/>
  <c r="H855" i="12"/>
  <c r="F856" i="12"/>
  <c r="G856" i="12"/>
  <c r="H856" i="12"/>
  <c r="F857" i="12"/>
  <c r="G857" i="12"/>
  <c r="H857" i="12"/>
  <c r="F858" i="12"/>
  <c r="G858" i="12"/>
  <c r="H858" i="12"/>
  <c r="F859" i="12"/>
  <c r="G859" i="12"/>
  <c r="H859" i="12"/>
  <c r="F860" i="12"/>
  <c r="G860" i="12"/>
  <c r="H860" i="12"/>
  <c r="F861" i="12"/>
  <c r="G861" i="12"/>
  <c r="H861" i="12"/>
  <c r="F862" i="12"/>
  <c r="G862" i="12"/>
  <c r="H862" i="12"/>
  <c r="F863" i="12"/>
  <c r="G863" i="12"/>
  <c r="H863" i="12"/>
  <c r="F864" i="12"/>
  <c r="G864" i="12"/>
  <c r="H864" i="12"/>
  <c r="F865" i="12"/>
  <c r="G865" i="12"/>
  <c r="H865" i="12"/>
  <c r="F866" i="12"/>
  <c r="G866" i="12"/>
  <c r="H866" i="12"/>
  <c r="F867" i="12"/>
  <c r="G867" i="12"/>
  <c r="H867" i="12"/>
  <c r="F868" i="12"/>
  <c r="G868" i="12"/>
  <c r="H868" i="12"/>
  <c r="F869" i="12"/>
  <c r="G869" i="12"/>
  <c r="H869" i="12"/>
  <c r="F870" i="12"/>
  <c r="G870" i="12"/>
  <c r="H870" i="12"/>
  <c r="F871" i="12"/>
  <c r="G871" i="12"/>
  <c r="H871" i="12"/>
  <c r="F872" i="12"/>
  <c r="G872" i="12"/>
  <c r="H872" i="12"/>
  <c r="F873" i="12"/>
  <c r="G873" i="12"/>
  <c r="H873" i="12"/>
  <c r="F874" i="12"/>
  <c r="G874" i="12"/>
  <c r="H874" i="12"/>
  <c r="F875" i="12"/>
  <c r="G875" i="12"/>
  <c r="H875" i="12"/>
  <c r="F876" i="12"/>
  <c r="G876" i="12"/>
  <c r="H876" i="12"/>
  <c r="F877" i="12"/>
  <c r="G877" i="12"/>
  <c r="H877" i="12"/>
  <c r="F878" i="12"/>
  <c r="G878" i="12"/>
  <c r="H878" i="12"/>
  <c r="F879" i="12"/>
  <c r="G879" i="12"/>
  <c r="H879" i="12"/>
  <c r="F880" i="12"/>
  <c r="G880" i="12"/>
  <c r="H880" i="12"/>
  <c r="F881" i="12"/>
  <c r="G881" i="12"/>
  <c r="H881" i="12"/>
  <c r="F882" i="12"/>
  <c r="G882" i="12"/>
  <c r="H882" i="12"/>
  <c r="F883" i="12"/>
  <c r="G883" i="12"/>
  <c r="H883" i="12"/>
  <c r="F884" i="12"/>
  <c r="G884" i="12"/>
  <c r="H884" i="12"/>
  <c r="F885" i="12"/>
  <c r="G885" i="12"/>
  <c r="H885" i="12"/>
  <c r="F886" i="12"/>
  <c r="G886" i="12"/>
  <c r="H886" i="12"/>
  <c r="F887" i="12"/>
  <c r="G887" i="12"/>
  <c r="H887" i="12"/>
  <c r="F888" i="12"/>
  <c r="G888" i="12"/>
  <c r="H888" i="12"/>
  <c r="F889" i="12"/>
  <c r="G889" i="12"/>
  <c r="H889" i="12"/>
  <c r="F890" i="12"/>
  <c r="G890" i="12"/>
  <c r="H890" i="12"/>
  <c r="F891" i="12"/>
  <c r="G891" i="12"/>
  <c r="H891" i="12"/>
  <c r="F892" i="12"/>
  <c r="G892" i="12"/>
  <c r="H892" i="12"/>
  <c r="F893" i="12"/>
  <c r="G893" i="12"/>
  <c r="H893" i="12"/>
  <c r="F894" i="12"/>
  <c r="G894" i="12"/>
  <c r="H894" i="12"/>
  <c r="F895" i="12"/>
  <c r="G895" i="12"/>
  <c r="H895" i="12"/>
  <c r="F896" i="12"/>
  <c r="G896" i="12"/>
  <c r="H896" i="12"/>
  <c r="F897" i="12"/>
  <c r="G897" i="12"/>
  <c r="H897" i="12"/>
  <c r="F898" i="12"/>
  <c r="G898" i="12"/>
  <c r="H898" i="12"/>
  <c r="F899" i="12"/>
  <c r="G899" i="12"/>
  <c r="H899" i="12"/>
  <c r="F900" i="12"/>
  <c r="G900" i="12"/>
  <c r="H900" i="12"/>
  <c r="F901" i="12"/>
  <c r="G901" i="12"/>
  <c r="H901" i="12"/>
  <c r="F902" i="12"/>
  <c r="G902" i="12"/>
  <c r="H902" i="12"/>
  <c r="F903" i="12"/>
  <c r="G903" i="12"/>
  <c r="H903" i="12"/>
  <c r="F904" i="12"/>
  <c r="G904" i="12"/>
  <c r="H904" i="12"/>
  <c r="F905" i="12"/>
  <c r="G905" i="12"/>
  <c r="H905" i="12"/>
  <c r="F906" i="12"/>
  <c r="G906" i="12"/>
  <c r="H906" i="12"/>
  <c r="F907" i="12"/>
  <c r="G907" i="12"/>
  <c r="H907" i="12"/>
  <c r="F908" i="12"/>
  <c r="G908" i="12"/>
  <c r="H908" i="12"/>
  <c r="F909" i="12"/>
  <c r="G909" i="12"/>
  <c r="H909" i="12"/>
  <c r="F910" i="12"/>
  <c r="G910" i="12"/>
  <c r="H910" i="12"/>
  <c r="F911" i="12"/>
  <c r="G911" i="12"/>
  <c r="H911" i="12"/>
  <c r="F912" i="12"/>
  <c r="G912" i="12"/>
  <c r="H912" i="12"/>
  <c r="F913" i="12"/>
  <c r="G913" i="12"/>
  <c r="H913" i="12"/>
  <c r="F914" i="12"/>
  <c r="G914" i="12"/>
  <c r="H914" i="12"/>
  <c r="F915" i="12"/>
  <c r="G915" i="12"/>
  <c r="H915" i="12"/>
  <c r="F916" i="12"/>
  <c r="G916" i="12"/>
  <c r="H916" i="12"/>
  <c r="F917" i="12"/>
  <c r="G917" i="12"/>
  <c r="H917" i="12"/>
  <c r="F918" i="12"/>
  <c r="G918" i="12"/>
  <c r="H918" i="12"/>
  <c r="F919" i="12"/>
  <c r="G919" i="12"/>
  <c r="H919" i="12"/>
  <c r="F920" i="12"/>
  <c r="G920" i="12"/>
  <c r="H920" i="12"/>
  <c r="F921" i="12"/>
  <c r="G921" i="12"/>
  <c r="H921" i="12"/>
  <c r="F922" i="12"/>
  <c r="G922" i="12"/>
  <c r="H922" i="12"/>
  <c r="F923" i="12"/>
  <c r="G923" i="12"/>
  <c r="H923" i="12"/>
  <c r="F924" i="12"/>
  <c r="G924" i="12"/>
  <c r="H924" i="12"/>
  <c r="F925" i="12"/>
  <c r="G925" i="12"/>
  <c r="H925" i="12"/>
  <c r="F926" i="12"/>
  <c r="G926" i="12"/>
  <c r="H926" i="12"/>
  <c r="F927" i="12"/>
  <c r="G927" i="12"/>
  <c r="H927" i="12"/>
  <c r="F928" i="12"/>
  <c r="G928" i="12"/>
  <c r="H928" i="12"/>
  <c r="F929" i="12"/>
  <c r="G929" i="12"/>
  <c r="H929" i="12"/>
  <c r="F930" i="12"/>
  <c r="G930" i="12"/>
  <c r="H930" i="12"/>
  <c r="F931" i="12"/>
  <c r="G931" i="12"/>
  <c r="H931" i="12"/>
  <c r="F932" i="12"/>
  <c r="G932" i="12"/>
  <c r="H932" i="12"/>
  <c r="F933" i="12"/>
  <c r="G933" i="12"/>
  <c r="H933" i="12"/>
  <c r="F934" i="12"/>
  <c r="G934" i="12"/>
  <c r="H934" i="12"/>
  <c r="F935" i="12"/>
  <c r="G935" i="12"/>
  <c r="H935" i="12"/>
  <c r="F936" i="12"/>
  <c r="G936" i="12"/>
  <c r="H936" i="12"/>
  <c r="F937" i="12"/>
  <c r="G937" i="12"/>
  <c r="H937" i="12"/>
  <c r="F938" i="12"/>
  <c r="G938" i="12"/>
  <c r="H938" i="12"/>
  <c r="F939" i="12"/>
  <c r="G939" i="12"/>
  <c r="H939" i="12"/>
  <c r="F940" i="12"/>
  <c r="G940" i="12"/>
  <c r="H940" i="12"/>
  <c r="F941" i="12"/>
  <c r="G941" i="12"/>
  <c r="H941" i="12"/>
  <c r="F942" i="12"/>
  <c r="G942" i="12"/>
  <c r="H942" i="12"/>
  <c r="F943" i="12"/>
  <c r="G943" i="12"/>
  <c r="H943" i="12"/>
  <c r="F944" i="12"/>
  <c r="G944" i="12"/>
  <c r="H944" i="12"/>
  <c r="F945" i="12"/>
  <c r="G945" i="12"/>
  <c r="H945" i="12"/>
  <c r="F946" i="12"/>
  <c r="G946" i="12"/>
  <c r="H946" i="12"/>
  <c r="F947" i="12"/>
  <c r="G947" i="12"/>
  <c r="H947" i="12"/>
  <c r="F948" i="12"/>
  <c r="G948" i="12"/>
  <c r="H948" i="12"/>
  <c r="F949" i="12"/>
  <c r="G949" i="12"/>
  <c r="H949" i="12"/>
  <c r="F950" i="12"/>
  <c r="G950" i="12"/>
  <c r="H950" i="12"/>
  <c r="F951" i="12"/>
  <c r="G951" i="12"/>
  <c r="H951" i="12"/>
  <c r="F952" i="12"/>
  <c r="G952" i="12"/>
  <c r="H952" i="12"/>
  <c r="F953" i="12"/>
  <c r="G953" i="12"/>
  <c r="H953" i="12"/>
  <c r="F954" i="12"/>
  <c r="G954" i="12"/>
  <c r="H954" i="12"/>
  <c r="F955" i="12"/>
  <c r="G955" i="12"/>
  <c r="H955" i="12"/>
  <c r="F956" i="12"/>
  <c r="G956" i="12"/>
  <c r="H956" i="12"/>
  <c r="F957" i="12"/>
  <c r="G957" i="12"/>
  <c r="H957" i="12"/>
  <c r="F958" i="12"/>
  <c r="G958" i="12"/>
  <c r="H958" i="12"/>
  <c r="F959" i="12"/>
  <c r="G959" i="12"/>
  <c r="H959" i="12"/>
  <c r="F960" i="12"/>
  <c r="G960" i="12"/>
  <c r="H960" i="12"/>
  <c r="F961" i="12"/>
  <c r="G961" i="12"/>
  <c r="H961" i="12"/>
  <c r="F962" i="12"/>
  <c r="G962" i="12"/>
  <c r="H962" i="12"/>
  <c r="F963" i="12"/>
  <c r="G963" i="12"/>
  <c r="H963" i="12"/>
  <c r="F964" i="12"/>
  <c r="G964" i="12"/>
  <c r="H964" i="12"/>
  <c r="F965" i="12"/>
  <c r="G965" i="12"/>
  <c r="H965" i="12"/>
  <c r="F966" i="12"/>
  <c r="G966" i="12"/>
  <c r="H966" i="12"/>
  <c r="F967" i="12"/>
  <c r="G967" i="12"/>
  <c r="H967" i="12"/>
  <c r="F968" i="12"/>
  <c r="G968" i="12"/>
  <c r="H968" i="12"/>
  <c r="F969" i="12"/>
  <c r="G969" i="12"/>
  <c r="H969" i="12"/>
  <c r="F970" i="12"/>
  <c r="G970" i="12"/>
  <c r="H970" i="12"/>
  <c r="F971" i="12"/>
  <c r="G971" i="12"/>
  <c r="H971" i="12"/>
  <c r="F972" i="12"/>
  <c r="G972" i="12"/>
  <c r="H972" i="12"/>
  <c r="F973" i="12"/>
  <c r="G973" i="12"/>
  <c r="H973" i="12"/>
  <c r="F974" i="12"/>
  <c r="G974" i="12"/>
  <c r="H974" i="12"/>
  <c r="F975" i="12"/>
  <c r="G975" i="12"/>
  <c r="H975" i="12"/>
  <c r="F976" i="12"/>
  <c r="G976" i="12"/>
  <c r="H976" i="12"/>
  <c r="F977" i="12"/>
  <c r="G977" i="12"/>
  <c r="H977" i="12"/>
  <c r="F978" i="12"/>
  <c r="G978" i="12"/>
  <c r="H978" i="12"/>
  <c r="F979" i="12"/>
  <c r="G979" i="12"/>
  <c r="H979" i="12"/>
  <c r="F980" i="12"/>
  <c r="G980" i="12"/>
  <c r="H980" i="12"/>
  <c r="F981" i="12"/>
  <c r="G981" i="12"/>
  <c r="H981" i="12"/>
  <c r="F982" i="12"/>
  <c r="G982" i="12"/>
  <c r="H982" i="12"/>
  <c r="F983" i="12"/>
  <c r="G983" i="12"/>
  <c r="H983" i="12"/>
  <c r="F984" i="12"/>
  <c r="G984" i="12"/>
  <c r="H984" i="12"/>
  <c r="F985" i="12"/>
  <c r="G985" i="12"/>
  <c r="H985" i="12"/>
  <c r="F986" i="12"/>
  <c r="G986" i="12"/>
  <c r="H986" i="12"/>
  <c r="F987" i="12"/>
  <c r="G987" i="12"/>
  <c r="H987" i="12"/>
  <c r="F988" i="12"/>
  <c r="G988" i="12"/>
  <c r="H988" i="12"/>
  <c r="F989" i="12"/>
  <c r="G989" i="12"/>
  <c r="H989" i="12"/>
  <c r="F990" i="12"/>
  <c r="G990" i="12"/>
  <c r="H990" i="12"/>
  <c r="F991" i="12"/>
  <c r="G991" i="12"/>
  <c r="H991" i="12"/>
  <c r="F992" i="12"/>
  <c r="G992" i="12"/>
  <c r="H992" i="12"/>
  <c r="F993" i="12"/>
  <c r="G993" i="12"/>
  <c r="H993" i="12"/>
  <c r="F994" i="12"/>
  <c r="G994" i="12"/>
  <c r="H994" i="12"/>
  <c r="F995" i="12"/>
  <c r="G995" i="12"/>
  <c r="H995" i="12"/>
  <c r="F996" i="12"/>
  <c r="G996" i="12"/>
  <c r="H996" i="12"/>
  <c r="F997" i="12"/>
  <c r="G997" i="12"/>
  <c r="H997" i="12"/>
  <c r="F998" i="12"/>
  <c r="G998" i="12"/>
  <c r="H998" i="12"/>
  <c r="F999" i="12"/>
  <c r="G999" i="12"/>
  <c r="H999" i="12"/>
  <c r="F1000" i="12"/>
  <c r="G1000" i="12"/>
  <c r="H1000" i="12"/>
  <c r="F1001" i="12"/>
  <c r="G1001" i="12"/>
  <c r="H1001" i="12"/>
  <c r="F1002" i="12"/>
  <c r="G1002" i="12"/>
  <c r="H1002" i="12"/>
  <c r="F1003" i="12"/>
  <c r="G1003" i="12"/>
  <c r="H1003" i="12"/>
  <c r="F1004" i="12"/>
  <c r="G1004" i="12"/>
  <c r="H1004" i="12"/>
  <c r="F1005" i="12"/>
  <c r="G1005" i="12"/>
  <c r="H1005" i="12"/>
  <c r="F1006" i="12"/>
  <c r="G1006" i="12"/>
  <c r="H1006" i="12"/>
  <c r="F1007" i="12"/>
  <c r="G1007" i="12"/>
  <c r="H1007" i="12"/>
  <c r="F1008" i="12"/>
  <c r="G1008" i="12"/>
  <c r="H1008" i="12"/>
  <c r="F1009" i="12"/>
  <c r="G1009" i="12"/>
  <c r="H1009" i="12"/>
  <c r="F1010" i="12"/>
  <c r="G1010" i="12"/>
  <c r="H1010" i="12"/>
  <c r="F1011" i="12"/>
  <c r="G1011" i="12"/>
  <c r="H1011" i="12"/>
  <c r="F1012" i="12"/>
  <c r="G1012" i="12"/>
  <c r="H1012" i="12"/>
  <c r="F1013" i="12"/>
  <c r="G1013" i="12"/>
  <c r="H1013" i="12"/>
  <c r="F1014" i="12"/>
  <c r="G1014" i="12"/>
  <c r="H1014" i="12"/>
  <c r="F1015" i="12"/>
  <c r="G1015" i="12"/>
  <c r="H1015" i="12"/>
  <c r="F1016" i="12"/>
  <c r="G1016" i="12"/>
  <c r="H1016" i="12"/>
  <c r="F1017" i="12"/>
  <c r="G1017" i="12"/>
  <c r="H1017" i="12"/>
  <c r="F1018" i="12"/>
  <c r="G1018" i="12"/>
  <c r="H1018" i="12"/>
  <c r="F1019" i="12"/>
  <c r="G1019" i="12"/>
  <c r="H1019" i="12"/>
  <c r="F1020" i="12"/>
  <c r="G1020" i="12"/>
  <c r="H1020" i="12"/>
  <c r="F1021" i="12"/>
  <c r="G1021" i="12"/>
  <c r="H1021" i="12"/>
  <c r="F1022" i="12"/>
  <c r="G1022" i="12"/>
  <c r="H1022" i="12"/>
  <c r="F1023" i="12"/>
  <c r="G1023" i="12"/>
  <c r="H1023" i="12"/>
  <c r="F1024" i="12"/>
  <c r="G1024" i="12"/>
  <c r="H1024" i="12"/>
  <c r="F1025" i="12"/>
  <c r="G1025" i="12"/>
  <c r="H1025" i="12"/>
  <c r="F1026" i="12"/>
  <c r="G1026" i="12"/>
  <c r="H1026" i="12"/>
  <c r="F1027" i="12"/>
  <c r="G1027" i="12"/>
  <c r="H1027" i="12"/>
  <c r="F1028" i="12"/>
  <c r="G1028" i="12"/>
  <c r="H1028" i="12"/>
  <c r="F1029" i="12"/>
  <c r="G1029" i="12"/>
  <c r="H1029" i="12"/>
  <c r="F1030" i="12"/>
  <c r="G1030" i="12"/>
  <c r="H1030" i="12"/>
  <c r="F1031" i="12"/>
  <c r="G1031" i="12"/>
  <c r="H1031" i="12"/>
  <c r="F1032" i="12"/>
  <c r="G1032" i="12"/>
  <c r="H1032" i="12"/>
  <c r="F1033" i="12"/>
  <c r="G1033" i="12"/>
  <c r="H1033" i="12"/>
  <c r="F1034" i="12"/>
  <c r="G1034" i="12"/>
  <c r="H1034" i="12"/>
  <c r="F1035" i="12"/>
  <c r="G1035" i="12"/>
  <c r="H1035" i="12"/>
  <c r="F1036" i="12"/>
  <c r="G1036" i="12"/>
  <c r="H1036" i="12"/>
  <c r="F1037" i="12"/>
  <c r="G1037" i="12"/>
  <c r="H1037" i="12"/>
  <c r="F1038" i="12"/>
  <c r="G1038" i="12"/>
  <c r="H1038" i="12"/>
  <c r="F1039" i="12"/>
  <c r="G1039" i="12"/>
  <c r="H1039" i="12"/>
  <c r="F1040" i="12"/>
  <c r="G1040" i="12"/>
  <c r="H1040" i="12"/>
  <c r="F1041" i="12"/>
  <c r="G1041" i="12"/>
  <c r="H1041" i="12"/>
  <c r="F1042" i="12"/>
  <c r="G1042" i="12"/>
  <c r="H1042" i="12"/>
  <c r="F1043" i="12"/>
  <c r="G1043" i="12"/>
  <c r="H1043" i="12"/>
  <c r="F1044" i="12"/>
  <c r="G1044" i="12"/>
  <c r="H1044" i="12"/>
  <c r="F1045" i="12"/>
  <c r="G1045" i="12"/>
  <c r="H1045" i="12"/>
  <c r="F1046" i="12"/>
  <c r="G1046" i="12"/>
  <c r="H1046" i="12"/>
  <c r="F1047" i="12"/>
  <c r="G1047" i="12"/>
  <c r="H1047" i="12"/>
  <c r="F1048" i="12"/>
  <c r="G1048" i="12"/>
  <c r="H1048" i="12"/>
  <c r="F1049" i="12"/>
  <c r="G1049" i="12"/>
  <c r="H1049" i="12"/>
  <c r="F1050" i="12"/>
  <c r="G1050" i="12"/>
  <c r="H1050" i="12"/>
  <c r="F1051" i="12"/>
  <c r="G1051" i="12"/>
  <c r="H1051" i="12"/>
  <c r="F1052" i="12"/>
  <c r="G1052" i="12"/>
  <c r="H1052" i="12"/>
  <c r="F1053" i="12"/>
  <c r="G1053" i="12"/>
  <c r="H1053" i="12"/>
  <c r="F1054" i="12"/>
  <c r="G1054" i="12"/>
  <c r="H1054" i="12"/>
  <c r="F1055" i="12"/>
  <c r="G1055" i="12"/>
  <c r="H1055" i="12"/>
  <c r="F1056" i="12"/>
  <c r="G1056" i="12"/>
  <c r="H1056" i="12"/>
  <c r="F1057" i="12"/>
  <c r="G1057" i="12"/>
  <c r="H1057" i="12"/>
  <c r="F1058" i="12"/>
  <c r="G1058" i="12"/>
  <c r="H1058" i="12"/>
  <c r="F1059" i="12"/>
  <c r="G1059" i="12"/>
  <c r="H1059" i="12"/>
  <c r="F1060" i="12"/>
  <c r="G1060" i="12"/>
  <c r="H1060" i="12"/>
  <c r="F1061" i="12"/>
  <c r="G1061" i="12"/>
  <c r="H1061" i="12"/>
  <c r="F1062" i="12"/>
  <c r="G1062" i="12"/>
  <c r="H1062" i="12"/>
  <c r="F1063" i="12"/>
  <c r="G1063" i="12"/>
  <c r="H1063" i="12"/>
  <c r="F1064" i="12"/>
  <c r="G1064" i="12"/>
  <c r="H1064" i="12"/>
  <c r="F1065" i="12"/>
  <c r="G1065" i="12"/>
  <c r="H1065" i="12"/>
  <c r="F1066" i="12"/>
  <c r="G1066" i="12"/>
  <c r="H1066" i="12"/>
  <c r="F1067" i="12"/>
  <c r="G1067" i="12"/>
  <c r="H1067" i="12"/>
  <c r="F1068" i="12"/>
  <c r="G1068" i="12"/>
  <c r="H1068" i="12"/>
  <c r="F1069" i="12"/>
  <c r="G1069" i="12"/>
  <c r="H1069" i="12"/>
  <c r="F1070" i="12"/>
  <c r="G1070" i="12"/>
  <c r="H1070" i="12"/>
  <c r="F1071" i="12"/>
  <c r="G1071" i="12"/>
  <c r="H1071" i="12"/>
  <c r="F1072" i="12"/>
  <c r="G1072" i="12"/>
  <c r="H1072" i="12"/>
  <c r="F1073" i="12"/>
  <c r="G1073" i="12"/>
  <c r="H1073" i="12"/>
  <c r="F1074" i="12"/>
  <c r="G1074" i="12"/>
  <c r="H1074" i="12"/>
  <c r="F1075" i="12"/>
  <c r="G1075" i="12"/>
  <c r="H1075" i="12"/>
  <c r="F1076" i="12"/>
  <c r="G1076" i="12"/>
  <c r="H1076" i="12"/>
  <c r="F1077" i="12"/>
  <c r="G1077" i="12"/>
  <c r="H1077" i="12"/>
  <c r="F1078" i="12"/>
  <c r="G1078" i="12"/>
  <c r="H1078" i="12"/>
  <c r="F1079" i="12"/>
  <c r="G1079" i="12"/>
  <c r="H1079" i="12"/>
  <c r="F1080" i="12"/>
  <c r="G1080" i="12"/>
  <c r="H1080" i="12"/>
  <c r="F1081" i="12"/>
  <c r="G1081" i="12"/>
  <c r="H1081" i="12"/>
  <c r="F1082" i="12"/>
  <c r="G1082" i="12"/>
  <c r="H1082" i="12"/>
  <c r="F1083" i="12"/>
  <c r="G1083" i="12"/>
  <c r="H1083" i="12"/>
  <c r="F1084" i="12"/>
  <c r="G1084" i="12"/>
  <c r="H1084" i="12"/>
  <c r="F1085" i="12"/>
  <c r="G1085" i="12"/>
  <c r="H1085" i="12"/>
  <c r="F1086" i="12"/>
  <c r="G1086" i="12"/>
  <c r="H1086" i="12"/>
  <c r="F1087" i="12"/>
  <c r="G1087" i="12"/>
  <c r="H1087" i="12"/>
  <c r="F1088" i="12"/>
  <c r="G1088" i="12"/>
  <c r="H1088" i="12"/>
  <c r="F1089" i="12"/>
  <c r="G1089" i="12"/>
  <c r="H1089" i="12"/>
  <c r="F1090" i="12"/>
  <c r="G1090" i="12"/>
  <c r="H1090" i="12"/>
  <c r="F1091" i="12"/>
  <c r="G1091" i="12"/>
  <c r="H1091" i="12"/>
  <c r="F1092" i="12"/>
  <c r="G1092" i="12"/>
  <c r="H1092" i="12"/>
  <c r="F1093" i="12"/>
  <c r="G1093" i="12"/>
  <c r="H1093" i="12"/>
  <c r="F1094" i="12"/>
  <c r="G1094" i="12"/>
  <c r="H1094" i="12"/>
  <c r="F1095" i="12"/>
  <c r="G1095" i="12"/>
  <c r="H1095" i="12"/>
  <c r="F1096" i="12"/>
  <c r="G1096" i="12"/>
  <c r="H1096" i="12"/>
  <c r="F1097" i="12"/>
  <c r="G1097" i="12"/>
  <c r="H1097" i="12"/>
  <c r="F1098" i="12"/>
  <c r="G1098" i="12"/>
  <c r="H1098" i="12"/>
  <c r="F1099" i="12"/>
  <c r="G1099" i="12"/>
  <c r="H1099" i="12"/>
  <c r="F1100" i="12"/>
  <c r="G1100" i="12"/>
  <c r="H1100" i="12"/>
  <c r="F1101" i="12"/>
  <c r="G1101" i="12"/>
  <c r="H1101" i="12"/>
  <c r="F1102" i="12"/>
  <c r="G1102" i="12"/>
  <c r="H1102" i="12"/>
  <c r="F1103" i="12"/>
  <c r="G1103" i="12"/>
  <c r="H1103" i="12"/>
  <c r="F1104" i="12"/>
  <c r="G1104" i="12"/>
  <c r="H1104" i="12"/>
  <c r="F1105" i="12"/>
  <c r="G1105" i="12"/>
  <c r="H1105" i="12"/>
  <c r="F1106" i="12"/>
  <c r="G1106" i="12"/>
  <c r="H1106" i="12"/>
  <c r="F1107" i="12"/>
  <c r="G1107" i="12"/>
  <c r="H1107" i="12"/>
  <c r="F1108" i="12"/>
  <c r="G1108" i="12"/>
  <c r="H1108" i="12"/>
  <c r="F1109" i="12"/>
  <c r="G1109" i="12"/>
  <c r="H1109" i="12"/>
  <c r="F1110" i="12"/>
  <c r="G1110" i="12"/>
  <c r="H1110" i="12"/>
  <c r="F1111" i="12"/>
  <c r="G1111" i="12"/>
  <c r="H1111" i="12"/>
  <c r="F1112" i="12"/>
  <c r="G1112" i="12"/>
  <c r="H1112" i="12"/>
  <c r="F1113" i="12"/>
  <c r="G1113" i="12"/>
  <c r="H1113" i="12"/>
  <c r="F1114" i="12"/>
  <c r="G1114" i="12"/>
  <c r="H1114" i="12"/>
  <c r="F1115" i="12"/>
  <c r="G1115" i="12"/>
  <c r="H1115" i="12"/>
  <c r="F1116" i="12"/>
  <c r="G1116" i="12"/>
  <c r="H1116" i="12"/>
  <c r="F1117" i="12"/>
  <c r="G1117" i="12"/>
  <c r="H1117" i="12"/>
  <c r="F1118" i="12"/>
  <c r="G1118" i="12"/>
  <c r="H1118" i="12"/>
  <c r="F1119" i="12"/>
  <c r="G1119" i="12"/>
  <c r="H1119" i="12"/>
  <c r="F1120" i="12"/>
  <c r="G1120" i="12"/>
  <c r="H1120" i="12"/>
  <c r="F1121" i="12"/>
  <c r="G1121" i="12"/>
  <c r="H1121" i="12"/>
  <c r="F1122" i="12"/>
  <c r="G1122" i="12"/>
  <c r="H1122" i="12"/>
  <c r="F1123" i="12"/>
  <c r="G1123" i="12"/>
  <c r="H1123" i="12"/>
  <c r="F1124" i="12"/>
  <c r="G1124" i="12"/>
  <c r="H1124" i="12"/>
  <c r="F1125" i="12"/>
  <c r="G1125" i="12"/>
  <c r="H1125" i="12"/>
  <c r="F1126" i="12"/>
  <c r="G1126" i="12"/>
  <c r="H1126" i="12"/>
  <c r="F1127" i="12"/>
  <c r="G1127" i="12"/>
  <c r="H1127" i="12"/>
  <c r="F1128" i="12"/>
  <c r="G1128" i="12"/>
  <c r="H1128" i="12"/>
  <c r="F1129" i="12"/>
  <c r="G1129" i="12"/>
  <c r="H1129" i="12"/>
  <c r="F1130" i="12"/>
  <c r="G1130" i="12"/>
  <c r="H1130" i="12"/>
  <c r="F1131" i="12"/>
  <c r="G1131" i="12"/>
  <c r="H1131" i="12"/>
  <c r="F1132" i="12"/>
  <c r="G1132" i="12"/>
  <c r="H1132" i="12"/>
  <c r="F1133" i="12"/>
  <c r="G1133" i="12"/>
  <c r="H1133" i="12"/>
  <c r="F1134" i="12"/>
  <c r="G1134" i="12"/>
  <c r="H1134" i="12"/>
  <c r="F1135" i="12"/>
  <c r="G1135" i="12"/>
  <c r="H1135" i="12"/>
  <c r="F1136" i="12"/>
  <c r="G1136" i="12"/>
  <c r="H1136" i="12"/>
  <c r="F1137" i="12"/>
  <c r="G1137" i="12"/>
  <c r="H1137" i="12"/>
  <c r="F1138" i="12"/>
  <c r="G1138" i="12"/>
  <c r="H1138" i="12"/>
  <c r="F1139" i="12"/>
  <c r="G1139" i="12"/>
  <c r="H1139" i="12"/>
  <c r="F1140" i="12"/>
  <c r="G1140" i="12"/>
  <c r="H1140" i="12"/>
  <c r="F1141" i="12"/>
  <c r="G1141" i="12"/>
  <c r="H1141" i="12"/>
  <c r="F1142" i="12"/>
  <c r="G1142" i="12"/>
  <c r="H1142" i="12"/>
  <c r="F1143" i="12"/>
  <c r="G1143" i="12"/>
  <c r="H1143" i="12"/>
  <c r="F1144" i="12"/>
  <c r="G1144" i="12"/>
  <c r="H1144" i="12"/>
  <c r="F1145" i="12"/>
  <c r="G1145" i="12"/>
  <c r="H1145" i="12"/>
  <c r="F1146" i="12"/>
  <c r="G1146" i="12"/>
  <c r="H1146" i="12"/>
  <c r="F1147" i="12"/>
  <c r="G1147" i="12"/>
  <c r="H1147" i="12"/>
  <c r="F1148" i="12"/>
  <c r="G1148" i="12"/>
  <c r="H1148" i="12"/>
  <c r="F1149" i="12"/>
  <c r="G1149" i="12"/>
  <c r="H1149" i="12"/>
  <c r="F1150" i="12"/>
  <c r="G1150" i="12"/>
  <c r="H1150" i="12"/>
  <c r="F1151" i="12"/>
  <c r="G1151" i="12"/>
  <c r="H1151" i="12"/>
  <c r="F1152" i="12"/>
  <c r="G1152" i="12"/>
  <c r="H1152" i="12"/>
  <c r="F1153" i="12"/>
  <c r="G1153" i="12"/>
  <c r="H1153" i="12"/>
  <c r="F1154" i="12"/>
  <c r="G1154" i="12"/>
  <c r="H1154" i="12"/>
  <c r="F1155" i="12"/>
  <c r="G1155" i="12"/>
  <c r="H1155" i="12"/>
  <c r="F1156" i="12"/>
  <c r="G1156" i="12"/>
  <c r="H1156" i="12"/>
  <c r="F1157" i="12"/>
  <c r="G1157" i="12"/>
  <c r="H1157" i="12"/>
  <c r="F1158" i="12"/>
  <c r="G1158" i="12"/>
  <c r="H1158" i="12"/>
  <c r="F1159" i="12"/>
  <c r="G1159" i="12"/>
  <c r="H1159" i="12"/>
  <c r="F1160" i="12"/>
  <c r="G1160" i="12"/>
  <c r="H1160" i="12"/>
  <c r="F1161" i="12"/>
  <c r="G1161" i="12"/>
  <c r="H1161" i="12"/>
  <c r="F1162" i="12"/>
  <c r="G1162" i="12"/>
  <c r="H1162" i="12"/>
  <c r="F1163" i="12"/>
  <c r="G1163" i="12"/>
  <c r="H1163" i="12"/>
  <c r="F1164" i="12"/>
  <c r="G1164" i="12"/>
  <c r="H1164" i="12"/>
  <c r="F1165" i="12"/>
  <c r="G1165" i="12"/>
  <c r="H1165" i="12"/>
  <c r="F1166" i="12"/>
  <c r="G1166" i="12"/>
  <c r="H1166" i="12"/>
  <c r="F1167" i="12"/>
  <c r="G1167" i="12"/>
  <c r="H1167" i="12"/>
  <c r="F1168" i="12"/>
  <c r="G1168" i="12"/>
  <c r="H1168" i="12"/>
  <c r="F1169" i="12"/>
  <c r="G1169" i="12"/>
  <c r="H1169" i="12"/>
  <c r="F1170" i="12"/>
  <c r="G1170" i="12"/>
  <c r="H1170" i="12"/>
  <c r="F1171" i="12"/>
  <c r="G1171" i="12"/>
  <c r="H1171" i="12"/>
  <c r="F1172" i="12"/>
  <c r="G1172" i="12"/>
  <c r="H1172" i="12"/>
  <c r="F1173" i="12"/>
  <c r="G1173" i="12"/>
  <c r="H1173" i="12"/>
  <c r="F1174" i="12"/>
  <c r="G1174" i="12"/>
  <c r="H1174" i="12"/>
  <c r="F1175" i="12"/>
  <c r="G1175" i="12"/>
  <c r="H1175" i="12"/>
  <c r="F1176" i="12"/>
  <c r="G1176" i="12"/>
  <c r="H1176" i="12"/>
  <c r="F1177" i="12"/>
  <c r="G1177" i="12"/>
  <c r="H1177" i="12"/>
  <c r="F1178" i="12"/>
  <c r="G1178" i="12"/>
  <c r="H1178" i="12"/>
  <c r="F1179" i="12"/>
  <c r="G1179" i="12"/>
  <c r="H1179" i="12"/>
  <c r="F1180" i="12"/>
  <c r="G1180" i="12"/>
  <c r="H1180" i="12"/>
  <c r="F1181" i="12"/>
  <c r="G1181" i="12"/>
  <c r="H1181" i="12"/>
  <c r="F1182" i="12"/>
  <c r="G1182" i="12"/>
  <c r="H1182" i="12"/>
  <c r="F1183" i="12"/>
  <c r="G1183" i="12"/>
  <c r="H1183" i="12"/>
  <c r="F1184" i="12"/>
  <c r="G1184" i="12"/>
  <c r="H1184" i="12"/>
  <c r="F1185" i="12"/>
  <c r="G1185" i="12"/>
  <c r="H1185" i="12"/>
  <c r="F1186" i="12"/>
  <c r="G1186" i="12"/>
  <c r="H1186" i="12"/>
  <c r="F1187" i="12"/>
  <c r="G1187" i="12"/>
  <c r="H1187" i="12"/>
  <c r="F1188" i="12"/>
  <c r="G1188" i="12"/>
  <c r="H1188" i="12"/>
  <c r="F1189" i="12"/>
  <c r="G1189" i="12"/>
  <c r="H1189" i="12"/>
  <c r="F1190" i="12"/>
  <c r="G1190" i="12"/>
  <c r="H1190" i="12"/>
  <c r="F1191" i="12"/>
  <c r="G1191" i="12"/>
  <c r="H1191" i="12"/>
  <c r="F1192" i="12"/>
  <c r="G1192" i="12"/>
  <c r="H1192" i="12"/>
  <c r="F1193" i="12"/>
  <c r="G1193" i="12"/>
  <c r="H1193" i="12"/>
  <c r="F1194" i="12"/>
  <c r="G1194" i="12"/>
  <c r="H1194" i="12"/>
  <c r="F1195" i="12"/>
  <c r="G1195" i="12"/>
  <c r="H1195" i="12"/>
  <c r="F1196" i="12"/>
  <c r="G1196" i="12"/>
  <c r="H1196" i="12"/>
  <c r="F1197" i="12"/>
  <c r="G1197" i="12"/>
  <c r="H1197" i="12"/>
  <c r="F1198" i="12"/>
  <c r="G1198" i="12"/>
  <c r="H1198" i="12"/>
  <c r="F1199" i="12"/>
  <c r="G1199" i="12"/>
  <c r="H1199" i="12"/>
  <c r="F1200" i="12"/>
  <c r="G1200" i="12"/>
  <c r="H1200" i="12"/>
  <c r="F1201" i="12"/>
  <c r="G1201" i="12"/>
  <c r="H1201" i="12"/>
  <c r="F1202" i="12"/>
  <c r="G1202" i="12"/>
  <c r="H1202" i="12"/>
  <c r="F1203" i="12"/>
  <c r="G1203" i="12"/>
  <c r="H1203" i="12"/>
  <c r="F1204" i="12"/>
  <c r="G1204" i="12"/>
  <c r="H1204" i="12"/>
  <c r="F1205" i="12"/>
  <c r="G1205" i="12"/>
  <c r="H1205" i="12"/>
  <c r="F1206" i="12"/>
  <c r="G1206" i="12"/>
  <c r="H1206" i="12"/>
  <c r="F1207" i="12"/>
  <c r="G1207" i="12"/>
  <c r="H1207" i="12"/>
  <c r="F1208" i="12"/>
  <c r="G1208" i="12"/>
  <c r="H1208" i="12"/>
  <c r="F1209" i="12"/>
  <c r="G1209" i="12"/>
  <c r="H1209" i="12"/>
  <c r="F1210" i="12"/>
  <c r="G1210" i="12"/>
  <c r="H1210" i="12"/>
  <c r="F1211" i="12"/>
  <c r="G1211" i="12"/>
  <c r="H1211" i="12"/>
  <c r="F1212" i="12"/>
  <c r="G1212" i="12"/>
  <c r="H1212" i="12"/>
  <c r="F1213" i="12"/>
  <c r="G1213" i="12"/>
  <c r="H1213" i="12"/>
  <c r="F1214" i="12"/>
  <c r="G1214" i="12"/>
  <c r="H1214" i="12"/>
  <c r="F1215" i="12"/>
  <c r="G1215" i="12"/>
  <c r="H1215" i="12"/>
  <c r="F1216" i="12"/>
  <c r="G1216" i="12"/>
  <c r="H1216" i="12"/>
  <c r="F1217" i="12"/>
  <c r="G1217" i="12"/>
  <c r="H1217" i="12"/>
  <c r="F1218" i="12"/>
  <c r="G1218" i="12"/>
  <c r="H1218" i="12"/>
  <c r="F1219" i="12"/>
  <c r="G1219" i="12"/>
  <c r="H1219" i="12"/>
  <c r="F1220" i="12"/>
  <c r="G1220" i="12"/>
  <c r="H1220" i="12"/>
  <c r="F1221" i="12"/>
  <c r="G1221" i="12"/>
  <c r="H1221" i="12"/>
  <c r="F1222" i="12"/>
  <c r="G1222" i="12"/>
  <c r="H1222" i="12"/>
  <c r="F1223" i="12"/>
  <c r="G1223" i="12"/>
  <c r="H1223" i="12"/>
  <c r="F1224" i="12"/>
  <c r="G1224" i="12"/>
  <c r="H1224" i="12"/>
  <c r="F1225" i="12"/>
  <c r="G1225" i="12"/>
  <c r="H1225" i="12"/>
  <c r="F1226" i="12"/>
  <c r="G1226" i="12"/>
  <c r="H1226" i="12"/>
  <c r="F1227" i="12"/>
  <c r="G1227" i="12"/>
  <c r="H1227" i="12"/>
  <c r="F1228" i="12"/>
  <c r="G1228" i="12"/>
  <c r="H1228" i="12"/>
  <c r="F1229" i="12"/>
  <c r="G1229" i="12"/>
  <c r="H1229" i="12"/>
  <c r="F1230" i="12"/>
  <c r="G1230" i="12"/>
  <c r="H1230" i="12"/>
  <c r="F1231" i="12"/>
  <c r="G1231" i="12"/>
  <c r="H1231" i="12"/>
  <c r="F1232" i="12"/>
  <c r="G1232" i="12"/>
  <c r="H1232" i="12"/>
  <c r="F1233" i="12"/>
  <c r="G1233" i="12"/>
  <c r="H1233" i="12"/>
  <c r="F1234" i="12"/>
  <c r="G1234" i="12"/>
  <c r="H1234" i="12"/>
  <c r="F1235" i="12"/>
  <c r="G1235" i="12"/>
  <c r="H1235" i="12"/>
  <c r="F1236" i="12"/>
  <c r="G1236" i="12"/>
  <c r="H1236" i="12"/>
  <c r="F1237" i="12"/>
  <c r="G1237" i="12"/>
  <c r="H1237" i="12"/>
  <c r="F1238" i="12"/>
  <c r="G1238" i="12"/>
  <c r="H1238" i="12"/>
  <c r="F1239" i="12"/>
  <c r="G1239" i="12"/>
  <c r="H1239" i="12"/>
  <c r="F1240" i="12"/>
  <c r="G1240" i="12"/>
  <c r="H1240" i="12"/>
  <c r="F1241" i="12"/>
  <c r="G1241" i="12"/>
  <c r="H1241" i="12"/>
  <c r="F1242" i="12"/>
  <c r="G1242" i="12"/>
  <c r="H1242" i="12"/>
  <c r="F1243" i="12"/>
  <c r="G1243" i="12"/>
  <c r="H1243" i="12"/>
  <c r="F1244" i="12"/>
  <c r="G1244" i="12"/>
  <c r="H1244" i="12"/>
  <c r="F1245" i="12"/>
  <c r="G1245" i="12"/>
  <c r="H1245" i="12"/>
  <c r="F1246" i="12"/>
  <c r="G1246" i="12"/>
  <c r="H1246" i="12"/>
  <c r="F1247" i="12"/>
  <c r="G1247" i="12"/>
  <c r="H1247" i="12"/>
  <c r="F1248" i="12"/>
  <c r="G1248" i="12"/>
  <c r="H1248" i="12"/>
  <c r="F1249" i="12"/>
  <c r="G1249" i="12"/>
  <c r="H1249" i="12"/>
  <c r="F1250" i="12"/>
  <c r="G1250" i="12"/>
  <c r="H1250" i="12"/>
  <c r="F1251" i="12"/>
  <c r="G1251" i="12"/>
  <c r="H1251" i="12"/>
  <c r="F1252" i="12"/>
  <c r="G1252" i="12"/>
  <c r="H1252" i="12"/>
  <c r="F1253" i="12"/>
  <c r="G1253" i="12"/>
  <c r="H1253" i="12"/>
  <c r="F1254" i="12"/>
  <c r="G1254" i="12"/>
  <c r="H1254" i="12"/>
  <c r="F1255" i="12"/>
  <c r="G1255" i="12"/>
  <c r="H1255" i="12"/>
  <c r="F1256" i="12"/>
  <c r="G1256" i="12"/>
  <c r="H1256" i="12"/>
  <c r="F1257" i="12"/>
  <c r="G1257" i="12"/>
  <c r="H1257" i="12"/>
  <c r="F1258" i="12"/>
  <c r="G1258" i="12"/>
  <c r="H1258" i="12"/>
  <c r="F1259" i="12"/>
  <c r="G1259" i="12"/>
  <c r="H1259" i="12"/>
  <c r="F1260" i="12"/>
  <c r="G1260" i="12"/>
  <c r="H1260" i="12"/>
  <c r="F1261" i="12"/>
  <c r="G1261" i="12"/>
  <c r="H1261" i="12"/>
  <c r="F1262" i="12"/>
  <c r="G1262" i="12"/>
  <c r="H1262" i="12"/>
  <c r="F1263" i="12"/>
  <c r="G1263" i="12"/>
  <c r="H1263" i="12"/>
  <c r="F1264" i="12"/>
  <c r="G1264" i="12"/>
  <c r="H1264" i="12"/>
  <c r="F1265" i="12"/>
  <c r="G1265" i="12"/>
  <c r="H1265" i="12"/>
  <c r="F1266" i="12"/>
  <c r="G1266" i="12"/>
  <c r="H1266" i="12"/>
  <c r="F1267" i="12"/>
  <c r="G1267" i="12"/>
  <c r="H1267" i="12"/>
  <c r="F1268" i="12"/>
  <c r="G1268" i="12"/>
  <c r="H1268" i="12"/>
  <c r="F1269" i="12"/>
  <c r="G1269" i="12"/>
  <c r="H1269" i="12"/>
  <c r="F1270" i="12"/>
  <c r="G1270" i="12"/>
  <c r="H1270" i="12"/>
  <c r="F1271" i="12"/>
  <c r="G1271" i="12"/>
  <c r="H1271" i="12"/>
  <c r="F1272" i="12"/>
  <c r="G1272" i="12"/>
  <c r="H1272" i="12"/>
  <c r="F1273" i="12"/>
  <c r="G1273" i="12"/>
  <c r="H1273" i="12"/>
  <c r="F1274" i="12"/>
  <c r="G1274" i="12"/>
  <c r="H1274" i="12"/>
  <c r="F1275" i="12"/>
  <c r="G1275" i="12"/>
  <c r="H1275" i="12"/>
  <c r="F1276" i="12"/>
  <c r="G1276" i="12"/>
  <c r="H1276" i="12"/>
  <c r="F1277" i="12"/>
  <c r="G1277" i="12"/>
  <c r="H1277" i="12"/>
  <c r="F1278" i="12"/>
  <c r="G1278" i="12"/>
  <c r="H1278" i="12"/>
  <c r="F1279" i="12"/>
  <c r="G1279" i="12"/>
  <c r="H1279" i="12"/>
  <c r="F1280" i="12"/>
  <c r="G1280" i="12"/>
  <c r="H1280" i="12"/>
  <c r="F1281" i="12"/>
  <c r="G1281" i="12"/>
  <c r="H1281" i="12"/>
  <c r="F1282" i="12"/>
  <c r="G1282" i="12"/>
  <c r="H1282" i="12"/>
  <c r="F1283" i="12"/>
  <c r="G1283" i="12"/>
  <c r="H1283" i="12"/>
  <c r="F1284" i="12"/>
  <c r="G1284" i="12"/>
  <c r="H1284" i="12"/>
  <c r="F1285" i="12"/>
  <c r="G1285" i="12"/>
  <c r="H1285" i="12"/>
  <c r="F1286" i="12"/>
  <c r="G1286" i="12"/>
  <c r="H1286" i="12"/>
  <c r="F1287" i="12"/>
  <c r="G1287" i="12"/>
  <c r="H1287" i="12"/>
  <c r="F1288" i="12"/>
  <c r="G1288" i="12"/>
  <c r="H1288" i="12"/>
  <c r="F1289" i="12"/>
  <c r="G1289" i="12"/>
  <c r="H1289" i="12"/>
  <c r="F1290" i="12"/>
  <c r="G1290" i="12"/>
  <c r="H1290" i="12"/>
  <c r="F1291" i="12"/>
  <c r="G1291" i="12"/>
  <c r="H1291" i="12"/>
  <c r="F1292" i="12"/>
  <c r="G1292" i="12"/>
  <c r="H1292" i="12"/>
  <c r="F1293" i="12"/>
  <c r="G1293" i="12"/>
  <c r="H1293" i="12"/>
  <c r="F1294" i="12"/>
  <c r="G1294" i="12"/>
  <c r="H1294" i="12"/>
  <c r="F1295" i="12"/>
  <c r="G1295" i="12"/>
  <c r="H1295" i="12"/>
  <c r="F1296" i="12"/>
  <c r="G1296" i="12"/>
  <c r="H1296" i="12"/>
  <c r="F1297" i="12"/>
  <c r="G1297" i="12"/>
  <c r="H1297" i="12"/>
  <c r="F1298" i="12"/>
  <c r="G1298" i="12"/>
  <c r="H1298" i="12"/>
  <c r="F1299" i="12"/>
  <c r="G1299" i="12"/>
  <c r="H1299" i="12"/>
  <c r="F1300" i="12"/>
  <c r="G1300" i="12"/>
  <c r="H1300" i="12"/>
  <c r="F1301" i="12"/>
  <c r="G1301" i="12"/>
  <c r="H1301" i="12"/>
  <c r="F1302" i="12"/>
  <c r="G1302" i="12"/>
  <c r="H1302" i="12"/>
  <c r="F1303" i="12"/>
  <c r="G1303" i="12"/>
  <c r="H1303" i="12"/>
  <c r="F1304" i="12"/>
  <c r="G1304" i="12"/>
  <c r="H1304" i="12"/>
  <c r="F1305" i="12"/>
  <c r="G1305" i="12"/>
  <c r="H1305" i="12"/>
  <c r="F1306" i="12"/>
  <c r="G1306" i="12"/>
  <c r="H1306" i="12"/>
  <c r="F1307" i="12"/>
  <c r="G1307" i="12"/>
  <c r="H1307" i="12"/>
  <c r="F1308" i="12"/>
  <c r="G1308" i="12"/>
  <c r="H1308" i="12"/>
  <c r="F1309" i="12"/>
  <c r="G1309" i="12"/>
  <c r="H1309" i="12"/>
  <c r="F1310" i="12"/>
  <c r="G1310" i="12"/>
  <c r="H1310" i="12"/>
  <c r="F1311" i="12"/>
  <c r="G1311" i="12"/>
  <c r="H1311" i="12"/>
  <c r="F1312" i="12"/>
  <c r="G1312" i="12"/>
  <c r="H1312" i="12"/>
  <c r="F1313" i="12"/>
  <c r="G1313" i="12"/>
  <c r="H1313" i="12"/>
  <c r="F1314" i="12"/>
  <c r="G1314" i="12"/>
  <c r="H1314" i="12"/>
  <c r="F1315" i="12"/>
  <c r="G1315" i="12"/>
  <c r="H1315" i="12"/>
  <c r="F1316" i="12"/>
  <c r="G1316" i="12"/>
  <c r="H1316" i="12"/>
  <c r="F1317" i="12"/>
  <c r="G1317" i="12"/>
  <c r="H1317" i="12"/>
  <c r="F1318" i="12"/>
  <c r="G1318" i="12"/>
  <c r="H1318" i="12"/>
  <c r="F1319" i="12"/>
  <c r="G1319" i="12"/>
  <c r="H1319" i="12"/>
  <c r="F1320" i="12"/>
  <c r="G1320" i="12"/>
  <c r="H1320" i="12"/>
  <c r="F1321" i="12"/>
  <c r="G1321" i="12"/>
  <c r="H1321" i="12"/>
  <c r="F1322" i="12"/>
  <c r="G1322" i="12"/>
  <c r="H1322" i="12"/>
  <c r="F1323" i="12"/>
  <c r="G1323" i="12"/>
  <c r="H1323" i="12"/>
  <c r="F1324" i="12"/>
  <c r="G1324" i="12"/>
  <c r="H1324" i="12"/>
  <c r="F1325" i="12"/>
  <c r="G1325" i="12"/>
  <c r="H1325" i="12"/>
  <c r="F1326" i="12"/>
  <c r="G1326" i="12"/>
  <c r="H1326" i="12"/>
  <c r="F1327" i="12"/>
  <c r="G1327" i="12"/>
  <c r="H1327" i="12"/>
  <c r="F1328" i="12"/>
  <c r="G1328" i="12"/>
  <c r="H1328" i="12"/>
  <c r="F1329" i="12"/>
  <c r="G1329" i="12"/>
  <c r="H1329" i="12"/>
  <c r="F1330" i="12"/>
  <c r="G1330" i="12"/>
  <c r="H1330" i="12"/>
  <c r="F1331" i="12"/>
  <c r="G1331" i="12"/>
  <c r="H1331" i="12"/>
  <c r="F1332" i="12"/>
  <c r="G1332" i="12"/>
  <c r="H1332" i="12"/>
  <c r="F1333" i="12"/>
  <c r="G1333" i="12"/>
  <c r="H1333" i="12"/>
  <c r="F1334" i="12"/>
  <c r="G1334" i="12"/>
  <c r="H1334" i="12"/>
  <c r="F1335" i="12"/>
  <c r="G1335" i="12"/>
  <c r="H1335" i="12"/>
  <c r="F1336" i="12"/>
  <c r="G1336" i="12"/>
  <c r="H1336" i="12"/>
  <c r="F1337" i="12"/>
  <c r="G1337" i="12"/>
  <c r="H1337" i="12"/>
  <c r="F1338" i="12"/>
  <c r="G1338" i="12"/>
  <c r="H1338" i="12"/>
  <c r="F1339" i="12"/>
  <c r="G1339" i="12"/>
  <c r="H1339" i="12"/>
  <c r="F1340" i="12"/>
  <c r="G1340" i="12"/>
  <c r="H1340" i="12"/>
  <c r="F1341" i="12"/>
  <c r="G1341" i="12"/>
  <c r="H1341" i="12"/>
  <c r="F1342" i="12"/>
  <c r="G1342" i="12"/>
  <c r="H1342" i="12"/>
  <c r="F1343" i="12"/>
  <c r="G1343" i="12"/>
  <c r="H1343" i="12"/>
  <c r="F1344" i="12"/>
  <c r="G1344" i="12"/>
  <c r="H1344" i="12"/>
  <c r="F1345" i="12"/>
  <c r="G1345" i="12"/>
  <c r="H1345" i="12"/>
  <c r="F1346" i="12"/>
  <c r="G1346" i="12"/>
  <c r="H1346" i="12"/>
  <c r="F1347" i="12"/>
  <c r="G1347" i="12"/>
  <c r="H1347" i="12"/>
  <c r="F1348" i="12"/>
  <c r="G1348" i="12"/>
  <c r="H1348" i="12"/>
  <c r="F1349" i="12"/>
  <c r="G1349" i="12"/>
  <c r="H1349" i="12"/>
  <c r="F1350" i="12"/>
  <c r="G1350" i="12"/>
  <c r="H1350" i="12"/>
  <c r="F1351" i="12"/>
  <c r="G1351" i="12"/>
  <c r="H1351" i="12"/>
  <c r="F1352" i="12"/>
  <c r="G1352" i="12"/>
  <c r="H1352" i="12"/>
  <c r="F1353" i="12"/>
  <c r="G1353" i="12"/>
  <c r="H1353" i="12"/>
  <c r="F1354" i="12"/>
  <c r="G1354" i="12"/>
  <c r="H1354" i="12"/>
  <c r="F1355" i="12"/>
  <c r="G1355" i="12"/>
  <c r="H1355" i="12"/>
  <c r="F1356" i="12"/>
  <c r="G1356" i="12"/>
  <c r="H1356" i="12"/>
  <c r="F1357" i="12"/>
  <c r="G1357" i="12"/>
  <c r="H1357" i="12"/>
  <c r="F1358" i="12"/>
  <c r="G1358" i="12"/>
  <c r="H1358" i="12"/>
  <c r="F1359" i="12"/>
  <c r="G1359" i="12"/>
  <c r="H1359" i="12"/>
  <c r="F1360" i="12"/>
  <c r="G1360" i="12"/>
  <c r="H1360" i="12"/>
  <c r="F1361" i="12"/>
  <c r="G1361" i="12"/>
  <c r="H1361" i="12"/>
  <c r="F1362" i="12"/>
  <c r="G1362" i="12"/>
  <c r="H1362" i="12"/>
  <c r="F1363" i="12"/>
  <c r="G1363" i="12"/>
  <c r="H1363" i="12"/>
  <c r="F1364" i="12"/>
  <c r="G1364" i="12"/>
  <c r="H1364" i="12"/>
  <c r="F1365" i="12"/>
  <c r="G1365" i="12"/>
  <c r="H1365" i="12"/>
  <c r="F1366" i="12"/>
  <c r="G1366" i="12"/>
  <c r="H1366" i="12"/>
  <c r="F1367" i="12"/>
  <c r="G1367" i="12"/>
  <c r="H1367" i="12"/>
  <c r="F1368" i="12"/>
  <c r="G1368" i="12"/>
  <c r="H1368" i="12"/>
  <c r="F1369" i="12"/>
  <c r="G1369" i="12"/>
  <c r="H1369" i="12"/>
  <c r="F1370" i="12"/>
  <c r="G1370" i="12"/>
  <c r="H1370" i="12"/>
  <c r="F1371" i="12"/>
  <c r="G1371" i="12"/>
  <c r="H1371" i="12"/>
  <c r="F1372" i="12"/>
  <c r="G1372" i="12"/>
  <c r="H1372" i="12"/>
  <c r="F1373" i="12"/>
  <c r="G1373" i="12"/>
  <c r="H1373" i="12"/>
  <c r="F1374" i="12"/>
  <c r="G1374" i="12"/>
  <c r="H1374" i="12"/>
  <c r="F1375" i="12"/>
  <c r="G1375" i="12"/>
  <c r="H1375" i="12"/>
  <c r="F1376" i="12"/>
  <c r="G1376" i="12"/>
  <c r="H1376" i="12"/>
  <c r="F1377" i="12"/>
  <c r="G1377" i="12"/>
  <c r="H1377" i="12"/>
  <c r="F1378" i="12"/>
  <c r="G1378" i="12"/>
  <c r="H1378" i="12"/>
  <c r="F1379" i="12"/>
  <c r="G1379" i="12"/>
  <c r="H1379" i="12"/>
  <c r="F1380" i="12"/>
  <c r="G1380" i="12"/>
  <c r="H1380" i="12"/>
  <c r="F1381" i="12"/>
  <c r="G1381" i="12"/>
  <c r="H1381" i="12"/>
  <c r="F1382" i="12"/>
  <c r="G1382" i="12"/>
  <c r="H1382" i="12"/>
  <c r="F1383" i="12"/>
  <c r="G1383" i="12"/>
  <c r="H1383" i="12"/>
  <c r="F1384" i="12"/>
  <c r="G1384" i="12"/>
  <c r="H1384" i="12"/>
  <c r="F1385" i="12"/>
  <c r="G1385" i="12"/>
  <c r="H1385" i="12"/>
  <c r="F1386" i="12"/>
  <c r="G1386" i="12"/>
  <c r="H1386" i="12"/>
  <c r="F1387" i="12"/>
  <c r="G1387" i="12"/>
  <c r="H1387" i="12"/>
  <c r="F1388" i="12"/>
  <c r="G1388" i="12"/>
  <c r="H1388" i="12"/>
  <c r="F1389" i="12"/>
  <c r="G1389" i="12"/>
  <c r="H1389" i="12"/>
  <c r="F1390" i="12"/>
  <c r="G1390" i="12"/>
  <c r="H1390" i="12"/>
  <c r="F1391" i="12"/>
  <c r="G1391" i="12"/>
  <c r="H1391" i="12"/>
  <c r="F1392" i="12"/>
  <c r="G1392" i="12"/>
  <c r="H1392" i="12"/>
  <c r="F1393" i="12"/>
  <c r="G1393" i="12"/>
  <c r="H1393" i="12"/>
  <c r="F1394" i="12"/>
  <c r="G1394" i="12"/>
  <c r="H1394" i="12"/>
  <c r="F1395" i="12"/>
  <c r="G1395" i="12"/>
  <c r="H1395" i="12"/>
  <c r="F1396" i="12"/>
  <c r="G1396" i="12"/>
  <c r="H1396" i="12"/>
  <c r="F1397" i="12"/>
  <c r="G1397" i="12"/>
  <c r="H1397" i="12"/>
  <c r="F1398" i="12"/>
  <c r="G1398" i="12"/>
  <c r="H1398" i="12"/>
  <c r="F1399" i="12"/>
  <c r="G1399" i="12"/>
  <c r="H1399" i="12"/>
  <c r="F1400" i="12"/>
  <c r="G1400" i="12"/>
  <c r="H1400" i="12"/>
  <c r="F1401" i="12"/>
  <c r="G1401" i="12"/>
  <c r="H1401" i="12"/>
  <c r="F1402" i="12"/>
  <c r="G1402" i="12"/>
  <c r="H1402" i="12"/>
  <c r="F1403" i="12"/>
  <c r="G1403" i="12"/>
  <c r="H1403" i="12"/>
  <c r="F1404" i="12"/>
  <c r="G1404" i="12"/>
  <c r="H1404" i="12"/>
  <c r="F1405" i="12"/>
  <c r="G1405" i="12"/>
  <c r="H1405" i="12"/>
  <c r="F1406" i="12"/>
  <c r="G1406" i="12"/>
  <c r="H1406" i="12"/>
  <c r="F1407" i="12"/>
  <c r="G1407" i="12"/>
  <c r="H1407" i="12"/>
  <c r="F1408" i="12"/>
  <c r="G1408" i="12"/>
  <c r="H1408" i="12"/>
  <c r="F1409" i="12"/>
  <c r="G1409" i="12"/>
  <c r="H1409" i="12"/>
  <c r="F1410" i="12"/>
  <c r="G1410" i="12"/>
  <c r="H1410" i="12"/>
  <c r="F1411" i="12"/>
  <c r="G1411" i="12"/>
  <c r="H1411" i="12"/>
  <c r="F1412" i="12"/>
  <c r="G1412" i="12"/>
  <c r="H1412" i="12"/>
  <c r="F1413" i="12"/>
  <c r="G1413" i="12"/>
  <c r="H1413" i="12"/>
  <c r="F1414" i="12"/>
  <c r="G1414" i="12"/>
  <c r="H1414" i="12"/>
  <c r="F1415" i="12"/>
  <c r="G1415" i="12"/>
  <c r="H1415" i="12"/>
  <c r="F1416" i="12"/>
  <c r="G1416" i="12"/>
  <c r="H1416" i="12"/>
  <c r="F1417" i="12"/>
  <c r="G1417" i="12"/>
  <c r="H1417" i="12"/>
  <c r="F1418" i="12"/>
  <c r="G1418" i="12"/>
  <c r="H1418" i="12"/>
  <c r="F1419" i="12"/>
  <c r="G1419" i="12"/>
  <c r="H1419" i="12"/>
  <c r="F1420" i="12"/>
  <c r="G1420" i="12"/>
  <c r="H1420" i="12"/>
  <c r="F1421" i="12"/>
  <c r="G1421" i="12"/>
  <c r="H1421" i="12"/>
  <c r="F1422" i="12"/>
  <c r="G1422" i="12"/>
  <c r="H1422" i="12"/>
  <c r="F1423" i="12"/>
  <c r="G1423" i="12"/>
  <c r="H1423" i="12"/>
  <c r="F1424" i="12"/>
  <c r="G1424" i="12"/>
  <c r="H1424" i="12"/>
  <c r="F1425" i="12"/>
  <c r="G1425" i="12"/>
  <c r="H1425" i="12"/>
  <c r="F1426" i="12"/>
  <c r="G1426" i="12"/>
  <c r="H1426" i="12"/>
  <c r="F1427" i="12"/>
  <c r="G1427" i="12"/>
  <c r="H1427" i="12"/>
  <c r="F1428" i="12"/>
  <c r="G1428" i="12"/>
  <c r="H1428" i="12"/>
  <c r="F1429" i="12"/>
  <c r="G1429" i="12"/>
  <c r="H1429" i="12"/>
  <c r="F1430" i="12"/>
  <c r="G1430" i="12"/>
  <c r="H1430" i="12"/>
  <c r="F1431" i="12"/>
  <c r="G1431" i="12"/>
  <c r="H1431" i="12"/>
  <c r="F1432" i="12"/>
  <c r="G1432" i="12"/>
  <c r="H1432" i="12"/>
  <c r="F1433" i="12"/>
  <c r="G1433" i="12"/>
  <c r="H1433" i="12"/>
  <c r="F1434" i="12"/>
  <c r="G1434" i="12"/>
  <c r="H1434" i="12"/>
  <c r="F1435" i="12"/>
  <c r="G1435" i="12"/>
  <c r="H1435" i="12"/>
  <c r="F1436" i="12"/>
  <c r="G1436" i="12"/>
  <c r="H1436" i="12"/>
  <c r="F1437" i="12"/>
  <c r="G1437" i="12"/>
  <c r="H1437" i="12"/>
  <c r="F1438" i="12"/>
  <c r="G1438" i="12"/>
  <c r="H1438" i="12"/>
  <c r="F1439" i="12"/>
  <c r="G1439" i="12"/>
  <c r="H1439" i="12"/>
  <c r="F1440" i="12"/>
  <c r="G1440" i="12"/>
  <c r="H1440" i="12"/>
  <c r="F1441" i="12"/>
  <c r="G1441" i="12"/>
  <c r="H1441" i="12"/>
  <c r="F1442" i="12"/>
  <c r="G1442" i="12"/>
  <c r="H1442" i="12"/>
  <c r="F1443" i="12"/>
  <c r="G1443" i="12"/>
  <c r="H1443" i="12"/>
  <c r="F1444" i="12"/>
  <c r="G1444" i="12"/>
  <c r="H1444" i="12"/>
  <c r="F1445" i="12"/>
  <c r="G1445" i="12"/>
  <c r="H1445" i="12"/>
  <c r="F1446" i="12"/>
  <c r="G1446" i="12"/>
  <c r="H1446" i="12"/>
  <c r="F1447" i="12"/>
  <c r="G1447" i="12"/>
  <c r="H1447" i="12"/>
  <c r="F1448" i="12"/>
  <c r="G1448" i="12"/>
  <c r="H1448" i="12"/>
  <c r="F1449" i="12"/>
  <c r="G1449" i="12"/>
  <c r="H1449" i="12"/>
  <c r="F1450" i="12"/>
  <c r="G1450" i="12"/>
  <c r="H1450" i="12"/>
  <c r="F1451" i="12"/>
  <c r="G1451" i="12"/>
  <c r="H1451" i="12"/>
  <c r="F1452" i="12"/>
  <c r="G1452" i="12"/>
  <c r="H1452" i="12"/>
  <c r="F1453" i="12"/>
  <c r="G1453" i="12"/>
  <c r="H1453" i="12"/>
  <c r="F1454" i="12"/>
  <c r="G1454" i="12"/>
  <c r="H1454" i="12"/>
  <c r="F1455" i="12"/>
  <c r="G1455" i="12"/>
  <c r="H1455" i="12"/>
  <c r="F1456" i="12"/>
  <c r="G1456" i="12"/>
  <c r="H1456" i="12"/>
  <c r="F1457" i="12"/>
  <c r="G1457" i="12"/>
  <c r="H1457" i="12"/>
  <c r="F1458" i="12"/>
  <c r="G1458" i="12"/>
  <c r="H1458" i="12"/>
  <c r="F1459" i="12"/>
  <c r="G1459" i="12"/>
  <c r="H1459" i="12"/>
  <c r="F1460" i="12"/>
  <c r="G1460" i="12"/>
  <c r="H1460" i="12"/>
  <c r="F1461" i="12"/>
  <c r="G1461" i="12"/>
  <c r="H1461" i="12"/>
  <c r="F1462" i="12"/>
  <c r="G1462" i="12"/>
  <c r="H1462" i="12"/>
  <c r="F1463" i="12"/>
  <c r="G1463" i="12"/>
  <c r="H1463" i="12"/>
  <c r="F1464" i="12"/>
  <c r="G1464" i="12"/>
  <c r="H1464" i="12"/>
  <c r="F1465" i="12"/>
  <c r="G1465" i="12"/>
  <c r="H1465" i="12"/>
  <c r="F1466" i="12"/>
  <c r="G1466" i="12"/>
  <c r="H1466" i="12"/>
  <c r="F1467" i="12"/>
  <c r="G1467" i="12"/>
  <c r="H1467" i="12"/>
  <c r="F1468" i="12"/>
  <c r="G1468" i="12"/>
  <c r="H1468" i="12"/>
  <c r="F1469" i="12"/>
  <c r="G1469" i="12"/>
  <c r="H1469" i="12"/>
  <c r="F1470" i="12"/>
  <c r="G1470" i="12"/>
  <c r="H1470" i="12"/>
  <c r="F1471" i="12"/>
  <c r="G1471" i="12"/>
  <c r="H1471" i="12"/>
  <c r="F1472" i="12"/>
  <c r="G1472" i="12"/>
  <c r="H1472" i="12"/>
  <c r="F1473" i="12"/>
  <c r="G1473" i="12"/>
  <c r="H1473" i="12"/>
  <c r="F1474" i="12"/>
  <c r="G1474" i="12"/>
  <c r="H1474" i="12"/>
  <c r="F1475" i="12"/>
  <c r="G1475" i="12"/>
  <c r="H1475" i="12"/>
  <c r="F1476" i="12"/>
  <c r="G1476" i="12"/>
  <c r="H1476" i="12"/>
  <c r="F1477" i="12"/>
  <c r="G1477" i="12"/>
  <c r="H1477" i="12"/>
  <c r="F1478" i="12"/>
  <c r="G1478" i="12"/>
  <c r="H1478" i="12"/>
  <c r="F1479" i="12"/>
  <c r="G1479" i="12"/>
  <c r="H1479" i="12"/>
  <c r="F1480" i="12"/>
  <c r="G1480" i="12"/>
  <c r="H1480" i="12"/>
  <c r="F1481" i="12"/>
  <c r="G1481" i="12"/>
  <c r="H1481" i="12"/>
  <c r="F1482" i="12"/>
  <c r="G1482" i="12"/>
  <c r="H1482" i="12"/>
  <c r="F1483" i="12"/>
  <c r="G1483" i="12"/>
  <c r="H1483" i="12"/>
  <c r="F1484" i="12"/>
  <c r="G1484" i="12"/>
  <c r="H1484" i="12"/>
  <c r="F1485" i="12"/>
  <c r="G1485" i="12"/>
  <c r="H1485" i="12"/>
  <c r="F1486" i="12"/>
  <c r="G1486" i="12"/>
  <c r="H1486" i="12"/>
  <c r="F1487" i="12"/>
  <c r="G1487" i="12"/>
  <c r="H1487" i="12"/>
  <c r="F1488" i="12"/>
  <c r="G1488" i="12"/>
  <c r="H1488" i="12"/>
  <c r="F1489" i="12"/>
  <c r="G1489" i="12"/>
  <c r="H1489" i="12"/>
  <c r="F1490" i="12"/>
  <c r="G1490" i="12"/>
  <c r="H1490" i="12"/>
  <c r="F1491" i="12"/>
  <c r="G1491" i="12"/>
  <c r="H1491" i="12"/>
  <c r="F1492" i="12"/>
  <c r="G1492" i="12"/>
  <c r="H1492" i="12"/>
  <c r="F1493" i="12"/>
  <c r="G1493" i="12"/>
  <c r="H1493" i="12"/>
  <c r="F1494" i="12"/>
  <c r="G1494" i="12"/>
  <c r="H1494" i="12"/>
  <c r="F1495" i="12"/>
  <c r="G1495" i="12"/>
  <c r="H1495" i="12"/>
  <c r="F1496" i="12"/>
  <c r="G1496" i="12"/>
  <c r="H1496" i="12"/>
  <c r="F1497" i="12"/>
  <c r="G1497" i="12"/>
  <c r="H1497" i="12"/>
  <c r="F1498" i="12"/>
  <c r="G1498" i="12"/>
  <c r="H1498" i="12"/>
  <c r="F1499" i="12"/>
  <c r="G1499" i="12"/>
  <c r="H1499" i="12"/>
  <c r="F1500" i="12"/>
  <c r="G1500" i="12"/>
  <c r="H1500" i="12"/>
  <c r="F1501" i="12"/>
  <c r="G1501" i="12"/>
  <c r="H1501" i="12"/>
  <c r="F1502" i="12"/>
  <c r="G1502" i="12"/>
  <c r="H1502" i="12"/>
  <c r="F1503" i="12"/>
  <c r="G1503" i="12"/>
  <c r="H1503" i="12"/>
  <c r="F1504" i="12"/>
  <c r="G1504" i="12"/>
  <c r="H1504" i="12"/>
  <c r="F1505" i="12"/>
  <c r="G1505" i="12"/>
  <c r="H1505" i="12"/>
  <c r="F1506" i="12"/>
  <c r="G1506" i="12"/>
  <c r="H1506" i="12"/>
  <c r="F1507" i="12"/>
  <c r="G1507" i="12"/>
  <c r="H1507" i="12"/>
  <c r="F1508" i="12"/>
  <c r="G1508" i="12"/>
  <c r="H1508" i="12"/>
  <c r="F1509" i="12"/>
  <c r="G1509" i="12"/>
  <c r="H1509" i="12"/>
  <c r="F1510" i="12"/>
  <c r="G1510" i="12"/>
  <c r="H1510" i="12"/>
  <c r="F1511" i="12"/>
  <c r="G1511" i="12"/>
  <c r="H1511" i="12"/>
  <c r="F1512" i="12"/>
  <c r="G1512" i="12"/>
  <c r="H1512" i="12"/>
  <c r="F1513" i="12"/>
  <c r="G1513" i="12"/>
  <c r="H1513" i="12"/>
  <c r="F1514" i="12"/>
  <c r="G1514" i="12"/>
  <c r="H1514" i="12"/>
  <c r="F1515" i="12"/>
  <c r="G1515" i="12"/>
  <c r="H1515" i="12"/>
  <c r="F1516" i="12"/>
  <c r="G1516" i="12"/>
  <c r="H1516" i="12"/>
  <c r="F1517" i="12"/>
  <c r="G1517" i="12"/>
  <c r="H1517" i="12"/>
  <c r="F1518" i="12"/>
  <c r="G1518" i="12"/>
  <c r="H1518" i="12"/>
  <c r="F1519" i="12"/>
  <c r="G1519" i="12"/>
  <c r="H1519" i="12"/>
  <c r="F1520" i="12"/>
  <c r="G1520" i="12"/>
  <c r="H1520" i="12"/>
  <c r="F1521" i="12"/>
  <c r="G1521" i="12"/>
  <c r="H1521" i="12"/>
  <c r="F1522" i="12"/>
  <c r="G1522" i="12"/>
  <c r="H1522" i="12"/>
  <c r="F1523" i="12"/>
  <c r="G1523" i="12"/>
  <c r="H1523" i="12"/>
  <c r="F1524" i="12"/>
  <c r="G1524" i="12"/>
  <c r="H1524" i="12"/>
  <c r="F1525" i="12"/>
  <c r="G1525" i="12"/>
  <c r="H1525" i="12"/>
  <c r="F1526" i="12"/>
  <c r="G1526" i="12"/>
  <c r="H1526" i="12"/>
  <c r="F1527" i="12"/>
  <c r="G1527" i="12"/>
  <c r="H1527" i="12"/>
  <c r="F1528" i="12"/>
  <c r="G1528" i="12"/>
  <c r="H1528" i="12"/>
  <c r="F1529" i="12"/>
  <c r="G1529" i="12"/>
  <c r="H1529" i="12"/>
  <c r="F1530" i="12"/>
  <c r="G1530" i="12"/>
  <c r="H1530" i="12"/>
  <c r="F1531" i="12"/>
  <c r="G1531" i="12"/>
  <c r="H1531" i="12"/>
  <c r="F1532" i="12"/>
  <c r="G1532" i="12"/>
  <c r="H1532" i="12"/>
  <c r="F1533" i="12"/>
  <c r="G1533" i="12"/>
  <c r="H1533" i="12"/>
  <c r="F1534" i="12"/>
  <c r="G1534" i="12"/>
  <c r="H1534" i="12"/>
  <c r="F1535" i="12"/>
  <c r="G1535" i="12"/>
  <c r="H1535" i="12"/>
  <c r="F1536" i="12"/>
  <c r="G1536" i="12"/>
  <c r="H1536" i="12"/>
  <c r="F1537" i="12"/>
  <c r="G1537" i="12"/>
  <c r="H1537" i="12"/>
  <c r="F1538" i="12"/>
  <c r="G1538" i="12"/>
  <c r="H1538" i="12"/>
  <c r="F1539" i="12"/>
  <c r="G1539" i="12"/>
  <c r="H1539" i="12"/>
  <c r="F1540" i="12"/>
  <c r="G1540" i="12"/>
  <c r="H1540" i="12"/>
  <c r="F1541" i="12"/>
  <c r="G1541" i="12"/>
  <c r="H1541" i="12"/>
  <c r="F1542" i="12"/>
  <c r="G1542" i="12"/>
  <c r="H1542" i="12"/>
  <c r="F1543" i="12"/>
  <c r="G1543" i="12"/>
  <c r="H1543" i="12"/>
  <c r="F1544" i="12"/>
  <c r="G1544" i="12"/>
  <c r="H1544" i="12"/>
  <c r="F1545" i="12"/>
  <c r="G1545" i="12"/>
  <c r="H1545" i="12"/>
  <c r="F1546" i="12"/>
  <c r="G1546" i="12"/>
  <c r="H1546" i="12"/>
  <c r="F1547" i="12"/>
  <c r="G1547" i="12"/>
  <c r="H1547" i="12"/>
  <c r="F1548" i="12"/>
  <c r="G1548" i="12"/>
  <c r="H1548" i="12"/>
  <c r="F1549" i="12"/>
  <c r="G1549" i="12"/>
  <c r="H1549" i="12"/>
  <c r="F1550" i="12"/>
  <c r="G1550" i="12"/>
  <c r="H1550" i="12"/>
  <c r="F1551" i="12"/>
  <c r="G1551" i="12"/>
  <c r="H1551" i="12"/>
  <c r="F1552" i="12"/>
  <c r="G1552" i="12"/>
  <c r="H1552" i="12"/>
  <c r="F1553" i="12"/>
  <c r="G1553" i="12"/>
  <c r="H1553" i="12"/>
  <c r="F1554" i="12"/>
  <c r="G1554" i="12"/>
  <c r="H1554" i="12"/>
  <c r="F1555" i="12"/>
  <c r="G1555" i="12"/>
  <c r="H1555" i="12"/>
  <c r="F1556" i="12"/>
  <c r="G1556" i="12"/>
  <c r="H1556" i="12"/>
  <c r="F1557" i="12"/>
  <c r="G1557" i="12"/>
  <c r="H1557" i="12"/>
  <c r="F1558" i="12"/>
  <c r="G1558" i="12"/>
  <c r="H1558" i="12"/>
  <c r="F1559" i="12"/>
  <c r="G1559" i="12"/>
  <c r="H1559" i="12"/>
  <c r="F1560" i="12"/>
  <c r="G1560" i="12"/>
  <c r="H1560" i="12"/>
  <c r="F1561" i="12"/>
  <c r="G1561" i="12"/>
  <c r="H1561" i="12"/>
  <c r="F1562" i="12"/>
  <c r="G1562" i="12"/>
  <c r="H1562" i="12"/>
  <c r="F1563" i="12"/>
  <c r="G1563" i="12"/>
  <c r="H1563" i="12"/>
  <c r="F1564" i="12"/>
  <c r="G1564" i="12"/>
  <c r="H1564" i="12"/>
  <c r="F1565" i="12"/>
  <c r="G1565" i="12"/>
  <c r="H1565" i="12"/>
  <c r="F1566" i="12"/>
  <c r="G1566" i="12"/>
  <c r="H1566" i="12"/>
  <c r="F1567" i="12"/>
  <c r="G1567" i="12"/>
  <c r="H1567" i="12"/>
  <c r="F1568" i="12"/>
  <c r="G1568" i="12"/>
  <c r="H1568" i="12"/>
  <c r="F1569" i="12"/>
  <c r="G1569" i="12"/>
  <c r="H1569" i="12"/>
  <c r="F1570" i="12"/>
  <c r="G1570" i="12"/>
  <c r="H1570" i="12"/>
  <c r="F1571" i="12"/>
  <c r="G1571" i="12"/>
  <c r="H1571" i="12"/>
  <c r="F1572" i="12"/>
  <c r="G1572" i="12"/>
  <c r="H1572" i="12"/>
  <c r="F1573" i="12"/>
  <c r="G1573" i="12"/>
  <c r="H1573" i="12"/>
  <c r="F1574" i="12"/>
  <c r="G1574" i="12"/>
  <c r="H1574" i="12"/>
  <c r="F1575" i="12"/>
  <c r="G1575" i="12"/>
  <c r="H1575" i="12"/>
  <c r="F1576" i="12"/>
  <c r="G1576" i="12"/>
  <c r="H1576" i="12"/>
  <c r="F1577" i="12"/>
  <c r="G1577" i="12"/>
  <c r="H1577" i="12"/>
  <c r="F1578" i="12"/>
  <c r="G1578" i="12"/>
  <c r="H1578" i="12"/>
  <c r="F1579" i="12"/>
  <c r="G1579" i="12"/>
  <c r="H1579" i="12"/>
  <c r="F1580" i="12"/>
  <c r="G1580" i="12"/>
  <c r="H1580" i="12"/>
  <c r="F1581" i="12"/>
  <c r="G1581" i="12"/>
  <c r="H1581" i="12"/>
  <c r="F1582" i="12"/>
  <c r="G1582" i="12"/>
  <c r="H1582" i="12"/>
  <c r="F1583" i="12"/>
  <c r="G1583" i="12"/>
  <c r="H1583" i="12"/>
  <c r="F1584" i="12"/>
  <c r="G1584" i="12"/>
  <c r="H1584" i="12"/>
  <c r="F1585" i="12"/>
  <c r="G1585" i="12"/>
  <c r="H1585" i="12"/>
  <c r="F1586" i="12"/>
  <c r="G1586" i="12"/>
  <c r="H1586" i="12"/>
  <c r="F1587" i="12"/>
  <c r="G1587" i="12"/>
  <c r="H1587" i="12"/>
  <c r="F1588" i="12"/>
  <c r="G1588" i="12"/>
  <c r="H1588" i="12"/>
  <c r="F1589" i="12"/>
  <c r="G1589" i="12"/>
  <c r="H1589" i="12"/>
  <c r="F1590" i="12"/>
  <c r="G1590" i="12"/>
  <c r="H1590" i="12"/>
  <c r="F1591" i="12"/>
  <c r="G1591" i="12"/>
  <c r="H1591" i="12"/>
  <c r="F1592" i="12"/>
  <c r="G1592" i="12"/>
  <c r="H1592" i="12"/>
  <c r="F1593" i="12"/>
  <c r="G1593" i="12"/>
  <c r="H1593" i="12"/>
  <c r="F1594" i="12"/>
  <c r="G1594" i="12"/>
  <c r="H1594" i="12"/>
  <c r="F1595" i="12"/>
  <c r="G1595" i="12"/>
  <c r="H1595" i="12"/>
  <c r="F1596" i="12"/>
  <c r="G1596" i="12"/>
  <c r="H1596" i="12"/>
  <c r="F1597" i="12"/>
  <c r="G1597" i="12"/>
  <c r="H1597" i="12"/>
  <c r="F1598" i="12"/>
  <c r="G1598" i="12"/>
  <c r="H1598" i="12"/>
  <c r="F1599" i="12"/>
  <c r="G1599" i="12"/>
  <c r="H1599" i="12"/>
  <c r="F1600" i="12"/>
  <c r="G1600" i="12"/>
  <c r="H1600" i="12"/>
  <c r="F1601" i="12"/>
  <c r="G1601" i="12"/>
  <c r="H1601" i="12"/>
  <c r="F1602" i="12"/>
  <c r="G1602" i="12"/>
  <c r="H1602" i="12"/>
  <c r="F1603" i="12"/>
  <c r="G1603" i="12"/>
  <c r="H1603" i="12"/>
  <c r="F1604" i="12"/>
  <c r="G1604" i="12"/>
  <c r="H1604" i="12"/>
  <c r="F1605" i="12"/>
  <c r="G1605" i="12"/>
  <c r="H1605" i="12"/>
  <c r="F1606" i="12"/>
  <c r="G1606" i="12"/>
  <c r="H1606" i="12"/>
  <c r="F1607" i="12"/>
  <c r="G1607" i="12"/>
  <c r="H1607" i="12"/>
  <c r="F1608" i="12"/>
  <c r="G1608" i="12"/>
  <c r="H1608" i="12"/>
  <c r="F1609" i="12"/>
  <c r="G1609" i="12"/>
  <c r="H1609" i="12"/>
  <c r="F1610" i="12"/>
  <c r="G1610" i="12"/>
  <c r="H1610" i="12"/>
  <c r="F1611" i="12"/>
  <c r="G1611" i="12"/>
  <c r="H1611" i="12"/>
  <c r="F1612" i="12"/>
  <c r="G1612" i="12"/>
  <c r="H1612" i="12"/>
  <c r="F1613" i="12"/>
  <c r="G1613" i="12"/>
  <c r="H1613" i="12"/>
  <c r="F1614" i="12"/>
  <c r="G1614" i="12"/>
  <c r="H1614" i="12"/>
  <c r="F1615" i="12"/>
  <c r="G1615" i="12"/>
  <c r="H1615" i="12"/>
  <c r="F1616" i="12"/>
  <c r="G1616" i="12"/>
  <c r="H1616" i="12"/>
  <c r="F1617" i="12"/>
  <c r="G1617" i="12"/>
  <c r="H1617" i="12"/>
  <c r="F1618" i="12"/>
  <c r="G1618" i="12"/>
  <c r="H1618" i="12"/>
  <c r="F1619" i="12"/>
  <c r="G1619" i="12"/>
  <c r="H1619" i="12"/>
  <c r="F1620" i="12"/>
  <c r="G1620" i="12"/>
  <c r="H1620" i="12"/>
  <c r="F1621" i="12"/>
  <c r="G1621" i="12"/>
  <c r="H1621" i="12"/>
  <c r="F1622" i="12"/>
  <c r="G1622" i="12"/>
  <c r="H1622" i="12"/>
  <c r="F1623" i="12"/>
  <c r="G1623" i="12"/>
  <c r="H1623" i="12"/>
  <c r="F1624" i="12"/>
  <c r="G1624" i="12"/>
  <c r="H1624" i="12"/>
  <c r="F1625" i="12"/>
  <c r="G1625" i="12"/>
  <c r="H1625" i="12"/>
  <c r="F1626" i="12"/>
  <c r="G1626" i="12"/>
  <c r="H1626" i="12"/>
  <c r="F1627" i="12"/>
  <c r="G1627" i="12"/>
  <c r="H1627" i="12"/>
  <c r="F1628" i="12"/>
  <c r="G1628" i="12"/>
  <c r="H1628" i="12"/>
  <c r="F1629" i="12"/>
  <c r="G1629" i="12"/>
  <c r="H1629" i="12"/>
  <c r="F1630" i="12"/>
  <c r="G1630" i="12"/>
  <c r="H1630" i="12"/>
  <c r="F1631" i="12"/>
  <c r="G1631" i="12"/>
  <c r="H1631" i="12"/>
  <c r="F1632" i="12"/>
  <c r="G1632" i="12"/>
  <c r="H1632" i="12"/>
  <c r="F1633" i="12"/>
  <c r="G1633" i="12"/>
  <c r="H1633" i="12"/>
  <c r="F1634" i="12"/>
  <c r="G1634" i="12"/>
  <c r="H1634" i="12"/>
  <c r="F1635" i="12"/>
  <c r="G1635" i="12"/>
  <c r="H1635" i="12"/>
  <c r="F1636" i="12"/>
  <c r="G1636" i="12"/>
  <c r="H1636" i="12"/>
  <c r="F1637" i="12"/>
  <c r="G1637" i="12"/>
  <c r="H1637" i="12"/>
  <c r="F1638" i="12"/>
  <c r="G1638" i="12"/>
  <c r="H1638" i="12"/>
  <c r="F1639" i="12"/>
  <c r="G1639" i="12"/>
  <c r="H1639" i="12"/>
  <c r="F1640" i="12"/>
  <c r="G1640" i="12"/>
  <c r="H1640" i="12"/>
  <c r="F1641" i="12"/>
  <c r="G1641" i="12"/>
  <c r="H1641" i="12"/>
  <c r="F1642" i="12"/>
  <c r="G1642" i="12"/>
  <c r="H1642" i="12"/>
  <c r="F1643" i="12"/>
  <c r="G1643" i="12"/>
  <c r="H1643" i="12"/>
  <c r="F1644" i="12"/>
  <c r="G1644" i="12"/>
  <c r="H1644" i="12"/>
  <c r="F1645" i="12"/>
  <c r="G1645" i="12"/>
  <c r="H1645" i="12"/>
  <c r="F1646" i="12"/>
  <c r="G1646" i="12"/>
  <c r="H1646" i="12"/>
  <c r="F1647" i="12"/>
  <c r="G1647" i="12"/>
  <c r="H1647" i="12"/>
  <c r="F1648" i="12"/>
  <c r="G1648" i="12"/>
  <c r="H1648" i="12"/>
  <c r="F1649" i="12"/>
  <c r="G1649" i="12"/>
  <c r="H1649" i="12"/>
  <c r="F1650" i="12"/>
  <c r="G1650" i="12"/>
  <c r="H1650" i="12"/>
  <c r="F1651" i="12"/>
  <c r="G1651" i="12"/>
  <c r="H1651" i="12"/>
  <c r="F1652" i="12"/>
  <c r="G1652" i="12"/>
  <c r="H1652" i="12"/>
  <c r="F1653" i="12"/>
  <c r="G1653" i="12"/>
  <c r="H1653" i="12"/>
  <c r="F1654" i="12"/>
  <c r="G1654" i="12"/>
  <c r="H1654" i="12"/>
  <c r="F1655" i="12"/>
  <c r="G1655" i="12"/>
  <c r="H1655" i="12"/>
  <c r="F1656" i="12"/>
  <c r="G1656" i="12"/>
  <c r="H1656" i="12"/>
  <c r="F1657" i="12"/>
  <c r="G1657" i="12"/>
  <c r="H1657" i="12"/>
  <c r="F1658" i="12"/>
  <c r="G1658" i="12"/>
  <c r="H1658" i="12"/>
  <c r="F1659" i="12"/>
  <c r="G1659" i="12"/>
  <c r="H1659" i="12"/>
  <c r="F1660" i="12"/>
  <c r="G1660" i="12"/>
  <c r="H1660" i="12"/>
  <c r="F1661" i="12"/>
  <c r="G1661" i="12"/>
  <c r="H1661" i="12"/>
  <c r="F1662" i="12"/>
  <c r="G1662" i="12"/>
  <c r="H1662" i="12"/>
  <c r="F1663" i="12"/>
  <c r="G1663" i="12"/>
  <c r="H1663" i="12"/>
  <c r="F1664" i="12"/>
  <c r="G1664" i="12"/>
  <c r="H1664" i="12"/>
  <c r="F1665" i="12"/>
  <c r="G1665" i="12"/>
  <c r="H1665" i="12"/>
  <c r="F1666" i="12"/>
  <c r="G1666" i="12"/>
  <c r="H1666" i="12"/>
  <c r="F1667" i="12"/>
  <c r="G1667" i="12"/>
  <c r="H1667" i="12"/>
  <c r="F1668" i="12"/>
  <c r="G1668" i="12"/>
  <c r="H1668" i="12"/>
  <c r="F1669" i="12"/>
  <c r="G1669" i="12"/>
  <c r="H1669" i="12"/>
  <c r="F1670" i="12"/>
  <c r="G1670" i="12"/>
  <c r="H1670" i="12"/>
  <c r="F1671" i="12"/>
  <c r="G1671" i="12"/>
  <c r="H1671" i="12"/>
  <c r="F1672" i="12"/>
  <c r="G1672" i="12"/>
  <c r="H1672" i="12"/>
  <c r="F1673" i="12"/>
  <c r="G1673" i="12"/>
  <c r="H1673" i="12"/>
  <c r="F1674" i="12"/>
  <c r="G1674" i="12"/>
  <c r="H1674" i="12"/>
  <c r="F1675" i="12"/>
  <c r="G1675" i="12"/>
  <c r="H1675" i="12"/>
  <c r="F1676" i="12"/>
  <c r="G1676" i="12"/>
  <c r="H1676" i="12"/>
  <c r="F1677" i="12"/>
  <c r="G1677" i="12"/>
  <c r="H1677" i="12"/>
  <c r="F1678" i="12"/>
  <c r="G1678" i="12"/>
  <c r="H1678" i="12"/>
  <c r="F1679" i="12"/>
  <c r="G1679" i="12"/>
  <c r="H1679" i="12"/>
  <c r="F1680" i="12"/>
  <c r="G1680" i="12"/>
  <c r="H1680" i="12"/>
  <c r="F1681" i="12"/>
  <c r="G1681" i="12"/>
  <c r="H1681" i="12"/>
  <c r="F1682" i="12"/>
  <c r="G1682" i="12"/>
  <c r="H1682" i="12"/>
  <c r="F1683" i="12"/>
  <c r="G1683" i="12"/>
  <c r="H1683" i="12"/>
  <c r="F1684" i="12"/>
  <c r="G1684" i="12"/>
  <c r="H1684" i="12"/>
  <c r="F1685" i="12"/>
  <c r="G1685" i="12"/>
  <c r="H1685" i="12"/>
  <c r="F1686" i="12"/>
  <c r="G1686" i="12"/>
  <c r="H1686" i="12"/>
  <c r="F1687" i="12"/>
  <c r="G1687" i="12"/>
  <c r="H1687" i="12"/>
  <c r="F1688" i="12"/>
  <c r="G1688" i="12"/>
  <c r="H1688" i="12"/>
  <c r="F1689" i="12"/>
  <c r="G1689" i="12"/>
  <c r="H1689" i="12"/>
  <c r="F1690" i="12"/>
  <c r="G1690" i="12"/>
  <c r="H1690" i="12"/>
  <c r="F1691" i="12"/>
  <c r="G1691" i="12"/>
  <c r="H1691" i="12"/>
  <c r="F1692" i="12"/>
  <c r="G1692" i="12"/>
  <c r="H1692" i="12"/>
  <c r="F1693" i="12"/>
  <c r="G1693" i="12"/>
  <c r="H1693" i="12"/>
  <c r="F1694" i="12"/>
  <c r="G1694" i="12"/>
  <c r="H1694" i="12"/>
  <c r="F1695" i="12"/>
  <c r="G1695" i="12"/>
  <c r="H1695" i="12"/>
  <c r="F1696" i="12"/>
  <c r="G1696" i="12"/>
  <c r="H1696" i="12"/>
  <c r="F1697" i="12"/>
  <c r="G1697" i="12"/>
  <c r="H1697" i="12"/>
  <c r="F1698" i="12"/>
  <c r="G1698" i="12"/>
  <c r="H1698" i="12"/>
  <c r="F1699" i="12"/>
  <c r="G1699" i="12"/>
  <c r="H1699" i="12"/>
  <c r="F1700" i="12"/>
  <c r="G1700" i="12"/>
  <c r="H1700" i="12"/>
  <c r="F1701" i="12"/>
  <c r="G1701" i="12"/>
  <c r="H1701" i="12"/>
  <c r="F1702" i="12"/>
  <c r="G1702" i="12"/>
  <c r="H1702" i="12"/>
  <c r="F1703" i="12"/>
  <c r="G1703" i="12"/>
  <c r="H1703" i="12"/>
  <c r="F1704" i="12"/>
  <c r="G1704" i="12"/>
  <c r="H1704" i="12"/>
  <c r="F1705" i="12"/>
  <c r="G1705" i="12"/>
  <c r="H1705" i="12"/>
  <c r="F1706" i="12"/>
  <c r="G1706" i="12"/>
  <c r="H1706" i="12"/>
  <c r="F1707" i="12"/>
  <c r="G1707" i="12"/>
  <c r="H1707" i="12"/>
  <c r="F1708" i="12"/>
  <c r="G1708" i="12"/>
  <c r="H1708" i="12"/>
  <c r="F1709" i="12"/>
  <c r="G1709" i="12"/>
  <c r="H1709" i="12"/>
  <c r="F1710" i="12"/>
  <c r="G1710" i="12"/>
  <c r="H1710" i="12"/>
  <c r="F1711" i="12"/>
  <c r="G1711" i="12"/>
  <c r="H1711" i="12"/>
  <c r="F1712" i="12"/>
  <c r="G1712" i="12"/>
  <c r="H1712" i="12"/>
  <c r="F1713" i="12"/>
  <c r="G1713" i="12"/>
  <c r="H1713" i="12"/>
  <c r="F1714" i="12"/>
  <c r="G1714" i="12"/>
  <c r="H1714" i="12"/>
  <c r="F1715" i="12"/>
  <c r="G1715" i="12"/>
  <c r="H1715" i="12"/>
  <c r="F1716" i="12"/>
  <c r="G1716" i="12"/>
  <c r="H1716" i="12"/>
  <c r="F1717" i="12"/>
  <c r="G1717" i="12"/>
  <c r="H1717" i="12"/>
  <c r="F1718" i="12"/>
  <c r="G1718" i="12"/>
  <c r="H1718" i="12"/>
  <c r="F1719" i="12"/>
  <c r="G1719" i="12"/>
  <c r="H1719" i="12"/>
  <c r="F1720" i="12"/>
  <c r="G1720" i="12"/>
  <c r="H1720" i="12"/>
  <c r="F1721" i="12"/>
  <c r="G1721" i="12"/>
  <c r="H1721" i="12"/>
  <c r="F1722" i="12"/>
  <c r="G1722" i="12"/>
  <c r="H1722" i="12"/>
  <c r="F1723" i="12"/>
  <c r="G1723" i="12"/>
  <c r="H1723" i="12"/>
  <c r="F1724" i="12"/>
  <c r="G1724" i="12"/>
  <c r="H1724" i="12"/>
  <c r="F1725" i="12"/>
  <c r="G1725" i="12"/>
  <c r="H1725" i="12"/>
  <c r="F1726" i="12"/>
  <c r="G1726" i="12"/>
  <c r="H1726" i="12"/>
  <c r="F1727" i="12"/>
  <c r="G1727" i="12"/>
  <c r="H1727" i="12"/>
  <c r="F1728" i="12"/>
  <c r="G1728" i="12"/>
  <c r="H1728" i="12"/>
  <c r="F1729" i="12"/>
  <c r="G1729" i="12"/>
  <c r="H1729" i="12"/>
  <c r="F1730" i="12"/>
  <c r="G1730" i="12"/>
  <c r="H1730" i="12"/>
  <c r="F1731" i="12"/>
  <c r="G1731" i="12"/>
  <c r="H1731" i="12"/>
  <c r="F1732" i="12"/>
  <c r="G1732" i="12"/>
  <c r="H1732" i="12"/>
  <c r="F1733" i="12"/>
  <c r="G1733" i="12"/>
  <c r="H1733" i="12"/>
  <c r="F1734" i="12"/>
  <c r="G1734" i="12"/>
  <c r="H1734" i="12"/>
  <c r="F1735" i="12"/>
  <c r="G1735" i="12"/>
  <c r="H1735" i="12"/>
  <c r="F1736" i="12"/>
  <c r="G1736" i="12"/>
  <c r="H1736" i="12"/>
  <c r="F1737" i="12"/>
  <c r="G1737" i="12"/>
  <c r="H1737" i="12"/>
  <c r="F1738" i="12"/>
  <c r="G1738" i="12"/>
  <c r="H1738" i="12"/>
  <c r="F1739" i="12"/>
  <c r="G1739" i="12"/>
  <c r="H1739" i="12"/>
  <c r="F1740" i="12"/>
  <c r="G1740" i="12"/>
  <c r="H1740" i="12"/>
  <c r="F1741" i="12"/>
  <c r="G1741" i="12"/>
  <c r="H1741" i="12"/>
  <c r="F1742" i="12"/>
  <c r="G1742" i="12"/>
  <c r="H1742" i="12"/>
  <c r="F1743" i="12"/>
  <c r="G1743" i="12"/>
  <c r="H1743" i="12"/>
  <c r="F1744" i="12"/>
  <c r="G1744" i="12"/>
  <c r="H1744" i="12"/>
  <c r="F1745" i="12"/>
  <c r="G1745" i="12"/>
  <c r="H1745" i="12"/>
  <c r="F1746" i="12"/>
  <c r="G1746" i="12"/>
  <c r="H1746" i="12"/>
  <c r="F1747" i="12"/>
  <c r="G1747" i="12"/>
  <c r="H1747" i="12"/>
  <c r="F1748" i="12"/>
  <c r="G1748" i="12"/>
  <c r="H1748" i="12"/>
  <c r="F1749" i="12"/>
  <c r="G1749" i="12"/>
  <c r="H1749" i="12"/>
  <c r="F1750" i="12"/>
  <c r="G1750" i="12"/>
  <c r="H1750" i="12"/>
  <c r="F1751" i="12"/>
  <c r="G1751" i="12"/>
  <c r="H1751" i="12"/>
  <c r="F1752" i="12"/>
  <c r="G1752" i="12"/>
  <c r="H1752" i="12"/>
  <c r="F1753" i="12"/>
  <c r="G1753" i="12"/>
  <c r="H1753" i="12"/>
  <c r="F1754" i="12"/>
  <c r="G1754" i="12"/>
  <c r="H1754" i="12"/>
  <c r="F1755" i="12"/>
  <c r="G1755" i="12"/>
  <c r="H1755" i="12"/>
  <c r="F1756" i="12"/>
  <c r="G1756" i="12"/>
  <c r="H1756" i="12"/>
  <c r="F1757" i="12"/>
  <c r="G1757" i="12"/>
  <c r="H1757" i="12"/>
  <c r="F1758" i="12"/>
  <c r="G1758" i="12"/>
  <c r="H1758" i="12"/>
  <c r="F1759" i="12"/>
  <c r="G1759" i="12"/>
  <c r="H1759" i="12"/>
  <c r="F1760" i="12"/>
  <c r="G1760" i="12"/>
  <c r="H1760" i="12"/>
  <c r="F1761" i="12"/>
  <c r="G1761" i="12"/>
  <c r="H1761" i="12"/>
  <c r="F1762" i="12"/>
  <c r="G1762" i="12"/>
  <c r="H1762" i="12"/>
  <c r="F1763" i="12"/>
  <c r="G1763" i="12"/>
  <c r="H1763" i="12"/>
  <c r="F1764" i="12"/>
  <c r="G1764" i="12"/>
  <c r="H1764" i="12"/>
  <c r="F1765" i="12"/>
  <c r="G1765" i="12"/>
  <c r="H1765" i="12"/>
  <c r="F1766" i="12"/>
  <c r="G1766" i="12"/>
  <c r="H1766" i="12"/>
  <c r="F1767" i="12"/>
  <c r="G1767" i="12"/>
  <c r="H1767" i="12"/>
  <c r="F1768" i="12"/>
  <c r="G1768" i="12"/>
  <c r="H1768" i="12"/>
  <c r="F1769" i="12"/>
  <c r="G1769" i="12"/>
  <c r="H1769" i="12"/>
  <c r="F1770" i="12"/>
  <c r="G1770" i="12"/>
  <c r="H1770" i="12"/>
  <c r="F1771" i="12"/>
  <c r="G1771" i="12"/>
  <c r="H1771" i="12"/>
  <c r="F1772" i="12"/>
  <c r="G1772" i="12"/>
  <c r="H1772" i="12"/>
  <c r="F1773" i="12"/>
  <c r="G1773" i="12"/>
  <c r="H1773" i="12"/>
  <c r="F1774" i="12"/>
  <c r="G1774" i="12"/>
  <c r="H1774" i="12"/>
  <c r="F1775" i="12"/>
  <c r="G1775" i="12"/>
  <c r="H1775" i="12"/>
  <c r="F1776" i="12"/>
  <c r="G1776" i="12"/>
  <c r="H1776" i="12"/>
  <c r="F1777" i="12"/>
  <c r="G1777" i="12"/>
  <c r="H1777" i="12"/>
  <c r="F1778" i="12"/>
  <c r="G1778" i="12"/>
  <c r="H1778" i="12"/>
  <c r="F1779" i="12"/>
  <c r="G1779" i="12"/>
  <c r="H1779" i="12"/>
  <c r="F1780" i="12"/>
  <c r="G1780" i="12"/>
  <c r="H1780" i="12"/>
  <c r="F1781" i="12"/>
  <c r="G1781" i="12"/>
  <c r="H1781" i="12"/>
  <c r="F1782" i="12"/>
  <c r="G1782" i="12"/>
  <c r="H1782" i="12"/>
  <c r="F1783" i="12"/>
  <c r="G1783" i="12"/>
  <c r="H1783" i="12"/>
  <c r="F1784" i="12"/>
  <c r="G1784" i="12"/>
  <c r="H1784" i="12"/>
  <c r="F1785" i="12"/>
  <c r="G1785" i="12"/>
  <c r="H1785" i="12"/>
  <c r="F1786" i="12"/>
  <c r="G1786" i="12"/>
  <c r="H1786" i="12"/>
  <c r="F1787" i="12"/>
  <c r="G1787" i="12"/>
  <c r="H1787" i="12"/>
  <c r="F1788" i="12"/>
  <c r="G1788" i="12"/>
  <c r="H1788" i="12"/>
  <c r="F1789" i="12"/>
  <c r="G1789" i="12"/>
  <c r="H1789" i="12"/>
  <c r="F1790" i="12"/>
  <c r="G1790" i="12"/>
  <c r="H1790" i="12"/>
  <c r="F1791" i="12"/>
  <c r="G1791" i="12"/>
  <c r="H1791" i="12"/>
  <c r="F1792" i="12"/>
  <c r="G1792" i="12"/>
  <c r="H1792" i="12"/>
  <c r="F1793" i="12"/>
  <c r="G1793" i="12"/>
  <c r="H1793" i="12"/>
  <c r="F1794" i="12"/>
  <c r="G1794" i="12"/>
  <c r="H1794" i="12"/>
  <c r="F1795" i="12"/>
  <c r="G1795" i="12"/>
  <c r="H1795" i="12"/>
  <c r="F1796" i="12"/>
  <c r="G1796" i="12"/>
  <c r="H1796" i="12"/>
  <c r="F1797" i="12"/>
  <c r="G1797" i="12"/>
  <c r="H1797" i="12"/>
  <c r="F1798" i="12"/>
  <c r="G1798" i="12"/>
  <c r="H1798" i="12"/>
  <c r="F1799" i="12"/>
  <c r="G1799" i="12"/>
  <c r="H1799" i="12"/>
  <c r="F1800" i="12"/>
  <c r="G1800" i="12"/>
  <c r="H1800" i="12"/>
  <c r="F1801" i="12"/>
  <c r="G1801" i="12"/>
  <c r="H1801" i="12"/>
  <c r="F1802" i="12"/>
  <c r="G1802" i="12"/>
  <c r="H1802" i="12"/>
  <c r="F1803" i="12"/>
  <c r="G1803" i="12"/>
  <c r="H1803" i="12"/>
  <c r="F1804" i="12"/>
  <c r="G1804" i="12"/>
  <c r="H1804" i="12"/>
  <c r="F1805" i="12"/>
  <c r="G1805" i="12"/>
  <c r="H1805" i="12"/>
  <c r="F1806" i="12"/>
  <c r="G1806" i="12"/>
  <c r="H1806" i="12"/>
  <c r="F1807" i="12"/>
  <c r="G1807" i="12"/>
  <c r="H1807" i="12"/>
  <c r="F1808" i="12"/>
  <c r="G1808" i="12"/>
  <c r="H1808" i="12"/>
  <c r="F1809" i="12"/>
  <c r="G1809" i="12"/>
  <c r="H1809" i="12"/>
  <c r="F1810" i="12"/>
  <c r="G1810" i="12"/>
  <c r="H1810" i="12"/>
  <c r="F1811" i="12"/>
  <c r="G1811" i="12"/>
  <c r="H1811" i="12"/>
  <c r="F1812" i="12"/>
  <c r="G1812" i="12"/>
  <c r="H1812" i="12"/>
  <c r="F1813" i="12"/>
  <c r="G1813" i="12"/>
  <c r="H1813" i="12"/>
  <c r="F1814" i="12"/>
  <c r="G1814" i="12"/>
  <c r="H1814" i="12"/>
  <c r="F1815" i="12"/>
  <c r="G1815" i="12"/>
  <c r="H1815" i="12"/>
  <c r="F1816" i="12"/>
  <c r="G1816" i="12"/>
  <c r="H1816" i="12"/>
  <c r="F1817" i="12"/>
  <c r="G1817" i="12"/>
  <c r="H1817" i="12"/>
  <c r="F1818" i="12"/>
  <c r="G1818" i="12"/>
  <c r="H1818" i="12"/>
  <c r="F1819" i="12"/>
  <c r="G1819" i="12"/>
  <c r="H1819" i="12"/>
  <c r="F1820" i="12"/>
  <c r="G1820" i="12"/>
  <c r="H1820" i="12"/>
  <c r="F1821" i="12"/>
  <c r="G1821" i="12"/>
  <c r="H1821" i="12"/>
  <c r="F1822" i="12"/>
  <c r="G1822" i="12"/>
  <c r="H1822" i="12"/>
  <c r="F1823" i="12"/>
  <c r="G1823" i="12"/>
  <c r="H1823" i="12"/>
  <c r="F1824" i="12"/>
  <c r="G1824" i="12"/>
  <c r="H1824" i="12"/>
  <c r="F1825" i="12"/>
  <c r="G1825" i="12"/>
  <c r="H1825" i="12"/>
  <c r="F1826" i="12"/>
  <c r="G1826" i="12"/>
  <c r="H1826" i="12"/>
  <c r="F1827" i="12"/>
  <c r="G1827" i="12"/>
  <c r="H1827" i="12"/>
  <c r="F1828" i="12"/>
  <c r="G1828" i="12"/>
  <c r="H1828" i="12"/>
  <c r="F1829" i="12"/>
  <c r="G1829" i="12"/>
  <c r="H1829" i="12"/>
  <c r="F1830" i="12"/>
  <c r="G1830" i="12"/>
  <c r="H1830" i="12"/>
  <c r="F1831" i="12"/>
  <c r="G1831" i="12"/>
  <c r="H1831" i="12"/>
  <c r="F1832" i="12"/>
  <c r="G1832" i="12"/>
  <c r="H1832" i="12"/>
  <c r="F1833" i="12"/>
  <c r="G1833" i="12"/>
  <c r="H1833" i="12"/>
  <c r="F1834" i="12"/>
  <c r="G1834" i="12"/>
  <c r="H1834" i="12"/>
  <c r="F1835" i="12"/>
  <c r="G1835" i="12"/>
  <c r="H1835" i="12"/>
  <c r="F1836" i="12"/>
  <c r="G1836" i="12"/>
  <c r="H1836" i="12"/>
  <c r="F1837" i="12"/>
  <c r="G1837" i="12"/>
  <c r="H1837" i="12"/>
  <c r="F1838" i="12"/>
  <c r="G1838" i="12"/>
  <c r="H1838" i="12"/>
  <c r="F1839" i="12"/>
  <c r="G1839" i="12"/>
  <c r="H1839" i="12"/>
  <c r="F1840" i="12"/>
  <c r="G1840" i="12"/>
  <c r="H1840" i="12"/>
  <c r="F1841" i="12"/>
  <c r="G1841" i="12"/>
  <c r="H1841" i="12"/>
  <c r="F1842" i="12"/>
  <c r="G1842" i="12"/>
  <c r="H1842" i="12"/>
  <c r="F1843" i="12"/>
  <c r="G1843" i="12"/>
  <c r="H1843" i="12"/>
  <c r="F1844" i="12"/>
  <c r="G1844" i="12"/>
  <c r="H1844" i="12"/>
  <c r="F1845" i="12"/>
  <c r="G1845" i="12"/>
  <c r="H1845" i="12"/>
  <c r="F1846" i="12"/>
  <c r="G1846" i="12"/>
  <c r="H1846" i="12"/>
  <c r="F1847" i="12"/>
  <c r="G1847" i="12"/>
  <c r="H1847" i="12"/>
  <c r="F1848" i="12"/>
  <c r="G1848" i="12"/>
  <c r="H1848" i="12"/>
  <c r="F1849" i="12"/>
  <c r="G1849" i="12"/>
  <c r="H1849" i="12"/>
  <c r="F1850" i="12"/>
  <c r="G1850" i="12"/>
  <c r="H1850" i="12"/>
  <c r="F1851" i="12"/>
  <c r="G1851" i="12"/>
  <c r="H1851" i="12"/>
  <c r="F1852" i="12"/>
  <c r="G1852" i="12"/>
  <c r="H1852" i="12"/>
  <c r="F1853" i="12"/>
  <c r="G1853" i="12"/>
  <c r="H1853" i="12"/>
  <c r="F1854" i="12"/>
  <c r="G1854" i="12"/>
  <c r="H1854" i="12"/>
  <c r="F1855" i="12"/>
  <c r="G1855" i="12"/>
  <c r="H1855" i="12"/>
  <c r="F1856" i="12"/>
  <c r="G1856" i="12"/>
  <c r="H1856" i="12"/>
  <c r="F1857" i="12"/>
  <c r="G1857" i="12"/>
  <c r="H1857" i="12"/>
  <c r="F1858" i="12"/>
  <c r="G1858" i="12"/>
  <c r="H1858" i="12"/>
  <c r="F1859" i="12"/>
  <c r="G1859" i="12"/>
  <c r="H1859" i="12"/>
  <c r="F1860" i="12"/>
  <c r="G1860" i="12"/>
  <c r="H1860" i="12"/>
  <c r="F1861" i="12"/>
  <c r="G1861" i="12"/>
  <c r="H1861" i="12"/>
  <c r="F1862" i="12"/>
  <c r="G1862" i="12"/>
  <c r="H1862" i="12"/>
  <c r="F1863" i="12"/>
  <c r="G1863" i="12"/>
  <c r="H1863" i="12"/>
  <c r="F1864" i="12"/>
  <c r="G1864" i="12"/>
  <c r="H1864" i="12"/>
  <c r="F1865" i="12"/>
  <c r="G1865" i="12"/>
  <c r="H1865" i="12"/>
  <c r="F1866" i="12"/>
  <c r="G1866" i="12"/>
  <c r="H1866" i="12"/>
  <c r="F1867" i="12"/>
  <c r="G1867" i="12"/>
  <c r="H1867" i="12"/>
  <c r="F1868" i="12"/>
  <c r="G1868" i="12"/>
  <c r="H1868" i="12"/>
  <c r="F1869" i="12"/>
  <c r="G1869" i="12"/>
  <c r="H1869" i="12"/>
  <c r="F1870" i="12"/>
  <c r="G1870" i="12"/>
  <c r="H1870" i="12"/>
  <c r="F1871" i="12"/>
  <c r="G1871" i="12"/>
  <c r="H1871" i="12"/>
  <c r="F1872" i="12"/>
  <c r="G1872" i="12"/>
  <c r="H1872" i="12"/>
  <c r="F1873" i="12"/>
  <c r="G1873" i="12"/>
  <c r="H1873" i="12"/>
  <c r="F1874" i="12"/>
  <c r="G1874" i="12"/>
  <c r="H1874" i="12"/>
  <c r="F1875" i="12"/>
  <c r="G1875" i="12"/>
  <c r="H1875" i="12"/>
  <c r="F1876" i="12"/>
  <c r="G1876" i="12"/>
  <c r="H1876" i="12"/>
  <c r="F1877" i="12"/>
  <c r="G1877" i="12"/>
  <c r="H1877" i="12"/>
  <c r="F1878" i="12"/>
  <c r="G1878" i="12"/>
  <c r="H1878" i="12"/>
  <c r="F1879" i="12"/>
  <c r="G1879" i="12"/>
  <c r="H1879" i="12"/>
  <c r="F1880" i="12"/>
  <c r="G1880" i="12"/>
  <c r="H1880" i="12"/>
  <c r="F1881" i="12"/>
  <c r="G1881" i="12"/>
  <c r="H1881" i="12"/>
  <c r="F1882" i="12"/>
  <c r="G1882" i="12"/>
  <c r="H1882" i="12"/>
  <c r="F1883" i="12"/>
  <c r="G1883" i="12"/>
  <c r="H1883" i="12"/>
  <c r="F1884" i="12"/>
  <c r="G1884" i="12"/>
  <c r="H1884" i="12"/>
  <c r="F1885" i="12"/>
  <c r="G1885" i="12"/>
  <c r="H1885" i="12"/>
  <c r="F1886" i="12"/>
  <c r="G1886" i="12"/>
  <c r="H1886" i="12"/>
  <c r="F1887" i="12"/>
  <c r="G1887" i="12"/>
  <c r="H1887" i="12"/>
  <c r="F1888" i="12"/>
  <c r="G1888" i="12"/>
  <c r="H1888" i="12"/>
  <c r="F1889" i="12"/>
  <c r="G1889" i="12"/>
  <c r="H1889" i="12"/>
  <c r="F1890" i="12"/>
  <c r="G1890" i="12"/>
  <c r="H1890" i="12"/>
  <c r="F1891" i="12"/>
  <c r="G1891" i="12"/>
  <c r="H1891" i="12"/>
  <c r="F1892" i="12"/>
  <c r="G1892" i="12"/>
  <c r="H1892" i="12"/>
  <c r="F1893" i="12"/>
  <c r="G1893" i="12"/>
  <c r="H1893" i="12"/>
  <c r="F1894" i="12"/>
  <c r="G1894" i="12"/>
  <c r="H1894" i="12"/>
  <c r="F1895" i="12"/>
  <c r="G1895" i="12"/>
  <c r="H1895" i="12"/>
  <c r="F1896" i="12"/>
  <c r="G1896" i="12"/>
  <c r="H1896" i="12"/>
  <c r="F1897" i="12"/>
  <c r="G1897" i="12"/>
  <c r="H1897" i="12"/>
  <c r="F1898" i="12"/>
  <c r="G1898" i="12"/>
  <c r="H1898" i="12"/>
  <c r="F1899" i="12"/>
  <c r="G1899" i="12"/>
  <c r="H1899" i="12"/>
  <c r="F1900" i="12"/>
  <c r="G1900" i="12"/>
  <c r="H1900" i="12"/>
  <c r="F1901" i="12"/>
  <c r="G1901" i="12"/>
  <c r="H1901" i="12"/>
  <c r="F1902" i="12"/>
  <c r="G1902" i="12"/>
  <c r="H1902" i="12"/>
  <c r="F1903" i="12"/>
  <c r="G1903" i="12"/>
  <c r="H1903" i="12"/>
  <c r="F1904" i="12"/>
  <c r="G1904" i="12"/>
  <c r="H1904" i="12"/>
  <c r="F1905" i="12"/>
  <c r="G1905" i="12"/>
  <c r="H1905" i="12"/>
  <c r="F1906" i="12"/>
  <c r="G1906" i="12"/>
  <c r="H1906" i="12"/>
  <c r="F1907" i="12"/>
  <c r="G1907" i="12"/>
  <c r="H1907" i="12"/>
  <c r="F1908" i="12"/>
  <c r="G1908" i="12"/>
  <c r="H1908" i="12"/>
  <c r="F1909" i="12"/>
  <c r="G1909" i="12"/>
  <c r="H1909" i="12"/>
  <c r="F1910" i="12"/>
  <c r="G1910" i="12"/>
  <c r="H1910" i="12"/>
  <c r="F1911" i="12"/>
  <c r="G1911" i="12"/>
  <c r="H1911" i="12"/>
  <c r="F1912" i="12"/>
  <c r="G1912" i="12"/>
  <c r="H1912" i="12"/>
  <c r="F1913" i="12"/>
  <c r="G1913" i="12"/>
  <c r="H1913" i="12"/>
  <c r="F1914" i="12"/>
  <c r="G1914" i="12"/>
  <c r="H1914" i="12"/>
  <c r="F1915" i="12"/>
  <c r="G1915" i="12"/>
  <c r="H1915" i="12"/>
  <c r="F1916" i="12"/>
  <c r="G1916" i="12"/>
  <c r="H1916" i="12"/>
  <c r="F1917" i="12"/>
  <c r="G1917" i="12"/>
  <c r="H1917" i="12"/>
  <c r="F1918" i="12"/>
  <c r="G1918" i="12"/>
  <c r="H1918" i="12"/>
  <c r="F1919" i="12"/>
  <c r="G1919" i="12"/>
  <c r="H1919" i="12"/>
  <c r="F1920" i="12"/>
  <c r="G1920" i="12"/>
  <c r="H1920" i="12"/>
  <c r="F1921" i="12"/>
  <c r="G1921" i="12"/>
  <c r="H1921" i="12"/>
  <c r="F1922" i="12"/>
  <c r="G1922" i="12"/>
  <c r="H1922" i="12"/>
  <c r="F1923" i="12"/>
  <c r="G1923" i="12"/>
  <c r="H1923" i="12"/>
  <c r="F1924" i="12"/>
  <c r="G1924" i="12"/>
  <c r="H1924" i="12"/>
  <c r="F1925" i="12"/>
  <c r="G1925" i="12"/>
  <c r="H1925" i="12"/>
  <c r="F1926" i="12"/>
  <c r="G1926" i="12"/>
  <c r="H1926" i="12"/>
  <c r="F1927" i="12"/>
  <c r="G1927" i="12"/>
  <c r="H1927" i="12"/>
  <c r="F1928" i="12"/>
  <c r="G1928" i="12"/>
  <c r="H1928" i="12"/>
  <c r="F1929" i="12"/>
  <c r="G1929" i="12"/>
  <c r="H1929" i="12"/>
  <c r="F1930" i="12"/>
  <c r="G1930" i="12"/>
  <c r="H1930" i="12"/>
  <c r="F1931" i="12"/>
  <c r="G1931" i="12"/>
  <c r="H1931" i="12"/>
  <c r="F1932" i="12"/>
  <c r="G1932" i="12"/>
  <c r="H1932" i="12"/>
  <c r="F1933" i="12"/>
  <c r="G1933" i="12"/>
  <c r="H1933" i="12"/>
  <c r="F1934" i="12"/>
  <c r="G1934" i="12"/>
  <c r="H1934" i="12"/>
  <c r="F1935" i="12"/>
  <c r="G1935" i="12"/>
  <c r="H1935" i="12"/>
  <c r="F1936" i="12"/>
  <c r="G1936" i="12"/>
  <c r="H1936" i="12"/>
  <c r="F1937" i="12"/>
  <c r="G1937" i="12"/>
  <c r="H1937" i="12"/>
  <c r="F1938" i="12"/>
  <c r="G1938" i="12"/>
  <c r="H1938" i="12"/>
  <c r="F1939" i="12"/>
  <c r="G1939" i="12"/>
  <c r="H1939" i="12"/>
  <c r="F1940" i="12"/>
  <c r="G1940" i="12"/>
  <c r="H1940" i="12"/>
  <c r="F1941" i="12"/>
  <c r="G1941" i="12"/>
  <c r="H1941" i="12"/>
  <c r="F1942" i="12"/>
  <c r="G1942" i="12"/>
  <c r="H1942" i="12"/>
  <c r="F1943" i="12"/>
  <c r="G1943" i="12"/>
  <c r="H1943" i="12"/>
  <c r="F1944" i="12"/>
  <c r="G1944" i="12"/>
  <c r="H1944" i="12"/>
  <c r="F1945" i="12"/>
  <c r="G1945" i="12"/>
  <c r="H1945" i="12"/>
  <c r="F1946" i="12"/>
  <c r="G1946" i="12"/>
  <c r="H1946" i="12"/>
  <c r="F1947" i="12"/>
  <c r="G1947" i="12"/>
  <c r="H1947" i="12"/>
  <c r="F1948" i="12"/>
  <c r="G1948" i="12"/>
  <c r="H1948" i="12"/>
  <c r="F1949" i="12"/>
  <c r="G1949" i="12"/>
  <c r="H1949" i="12"/>
  <c r="F1950" i="12"/>
  <c r="G1950" i="12"/>
  <c r="H1950" i="12"/>
  <c r="F1951" i="12"/>
  <c r="G1951" i="12"/>
  <c r="H1951" i="12"/>
  <c r="F1952" i="12"/>
  <c r="G1952" i="12"/>
  <c r="H1952" i="12"/>
  <c r="F1953" i="12"/>
  <c r="G1953" i="12"/>
  <c r="H1953" i="12"/>
  <c r="F1954" i="12"/>
  <c r="G1954" i="12"/>
  <c r="H1954" i="12"/>
  <c r="F1955" i="12"/>
  <c r="G1955" i="12"/>
  <c r="H1955" i="12"/>
  <c r="F1956" i="12"/>
  <c r="G1956" i="12"/>
  <c r="H1956" i="12"/>
  <c r="F1957" i="12"/>
  <c r="G1957" i="12"/>
  <c r="H1957" i="12"/>
  <c r="F1958" i="12"/>
  <c r="G1958" i="12"/>
  <c r="H1958" i="12"/>
  <c r="F1959" i="12"/>
  <c r="G1959" i="12"/>
  <c r="H1959" i="12"/>
  <c r="F1960" i="12"/>
  <c r="G1960" i="12"/>
  <c r="H1960" i="12"/>
  <c r="F1961" i="12"/>
  <c r="G1961" i="12"/>
  <c r="H1961" i="12"/>
  <c r="F1962" i="12"/>
  <c r="G1962" i="12"/>
  <c r="H1962" i="12"/>
  <c r="F1963" i="12"/>
  <c r="G1963" i="12"/>
  <c r="H1963" i="12"/>
  <c r="F1964" i="12"/>
  <c r="G1964" i="12"/>
  <c r="H1964" i="12"/>
  <c r="F1965" i="12"/>
  <c r="G1965" i="12"/>
  <c r="H1965" i="12"/>
  <c r="F1966" i="12"/>
  <c r="G1966" i="12"/>
  <c r="H1966" i="12"/>
  <c r="F1967" i="12"/>
  <c r="G1967" i="12"/>
  <c r="H1967" i="12"/>
  <c r="F1968" i="12"/>
  <c r="G1968" i="12"/>
  <c r="H1968" i="12"/>
  <c r="F1969" i="12"/>
  <c r="G1969" i="12"/>
  <c r="H1969" i="12"/>
  <c r="F1970" i="12"/>
  <c r="G1970" i="12"/>
  <c r="H1970" i="12"/>
  <c r="F1971" i="12"/>
  <c r="G1971" i="12"/>
  <c r="H1971" i="12"/>
  <c r="F1972" i="12"/>
  <c r="G1972" i="12"/>
  <c r="H1972" i="12"/>
  <c r="F1973" i="12"/>
  <c r="G1973" i="12"/>
  <c r="H1973" i="12"/>
  <c r="F1974" i="12"/>
  <c r="G1974" i="12"/>
  <c r="H1974" i="12"/>
  <c r="F1975" i="12"/>
  <c r="G1975" i="12"/>
  <c r="H1975" i="12"/>
  <c r="F1976" i="12"/>
  <c r="G1976" i="12"/>
  <c r="H1976" i="12"/>
  <c r="F1977" i="12"/>
  <c r="G1977" i="12"/>
  <c r="H1977" i="12"/>
  <c r="F1978" i="12"/>
  <c r="G1978" i="12"/>
  <c r="H1978" i="12"/>
  <c r="F1979" i="12"/>
  <c r="G1979" i="12"/>
  <c r="H1979" i="12"/>
  <c r="F1980" i="12"/>
  <c r="G1980" i="12"/>
  <c r="H1980" i="12"/>
  <c r="F1981" i="12"/>
  <c r="G1981" i="12"/>
  <c r="H1981" i="12"/>
  <c r="F1982" i="12"/>
  <c r="G1982" i="12"/>
  <c r="H1982" i="12"/>
  <c r="F1983" i="12"/>
  <c r="G1983" i="12"/>
  <c r="H1983" i="12"/>
  <c r="F1984" i="12"/>
  <c r="G1984" i="12"/>
  <c r="H1984" i="12"/>
  <c r="F1985" i="12"/>
  <c r="G1985" i="12"/>
  <c r="H1985" i="12"/>
  <c r="F1986" i="12"/>
  <c r="G1986" i="12"/>
  <c r="H1986" i="12"/>
  <c r="F1987" i="12"/>
  <c r="G1987" i="12"/>
  <c r="H1987" i="12"/>
  <c r="F1988" i="12"/>
  <c r="G1988" i="12"/>
  <c r="H1988" i="12"/>
  <c r="F1989" i="12"/>
  <c r="G1989" i="12"/>
  <c r="H1989" i="12"/>
  <c r="F1990" i="12"/>
  <c r="G1990" i="12"/>
  <c r="H1990" i="12"/>
  <c r="F1991" i="12"/>
  <c r="G1991" i="12"/>
  <c r="H1991" i="12"/>
  <c r="F1992" i="12"/>
  <c r="G1992" i="12"/>
  <c r="H1992" i="12"/>
  <c r="F1993" i="12"/>
  <c r="G1993" i="12"/>
  <c r="H1993" i="12"/>
  <c r="F1994" i="12"/>
  <c r="G1994" i="12"/>
  <c r="H1994" i="12"/>
  <c r="F1995" i="12"/>
  <c r="G1995" i="12"/>
  <c r="H1995" i="12"/>
  <c r="F1996" i="12"/>
  <c r="G1996" i="12"/>
  <c r="H1996" i="12"/>
  <c r="F1997" i="12"/>
  <c r="G1997" i="12"/>
  <c r="H1997" i="12"/>
  <c r="F1998" i="12"/>
  <c r="G1998" i="12"/>
  <c r="H1998" i="12"/>
  <c r="F1999" i="12"/>
  <c r="G1999" i="12"/>
  <c r="H1999" i="12"/>
  <c r="F2000" i="12"/>
  <c r="G2000" i="12"/>
  <c r="H2000" i="12"/>
  <c r="F2001" i="12"/>
  <c r="G2001" i="12"/>
  <c r="H2001" i="12"/>
  <c r="F2002" i="12"/>
  <c r="G2002" i="12"/>
  <c r="H2002" i="12"/>
  <c r="F2003" i="12"/>
  <c r="G2003" i="12"/>
  <c r="H2003" i="12"/>
  <c r="F2004" i="12"/>
  <c r="G2004" i="12"/>
  <c r="H2004" i="12"/>
  <c r="F2005" i="12"/>
  <c r="G2005" i="12"/>
  <c r="H2005" i="12"/>
  <c r="F2006" i="12"/>
  <c r="G2006" i="12"/>
  <c r="H2006" i="12"/>
  <c r="F2007" i="12"/>
  <c r="G2007" i="12"/>
  <c r="H2007" i="12"/>
  <c r="F2008" i="12"/>
  <c r="G2008" i="12"/>
  <c r="H2008" i="12"/>
  <c r="F2009" i="12"/>
  <c r="G2009" i="12"/>
  <c r="H2009" i="12"/>
  <c r="F2010" i="12"/>
  <c r="G2010" i="12"/>
  <c r="H2010" i="12"/>
  <c r="F2011" i="12"/>
  <c r="G2011" i="12"/>
  <c r="H2011" i="12"/>
  <c r="F2012" i="12"/>
  <c r="G2012" i="12"/>
  <c r="H2012" i="12"/>
  <c r="F2013" i="12"/>
  <c r="G2013" i="12"/>
  <c r="H2013" i="12"/>
  <c r="F2014" i="12"/>
  <c r="G2014" i="12"/>
  <c r="H2014" i="12"/>
  <c r="F2015" i="12"/>
  <c r="G2015" i="12"/>
  <c r="H2015" i="12"/>
  <c r="F2016" i="12"/>
  <c r="G2016" i="12"/>
  <c r="H2016" i="12"/>
  <c r="F2017" i="12"/>
  <c r="G2017" i="12"/>
  <c r="H2017" i="12"/>
  <c r="F2018" i="12"/>
  <c r="G2018" i="12"/>
  <c r="H2018" i="12"/>
  <c r="F2019" i="12"/>
  <c r="G2019" i="12"/>
  <c r="H2019" i="12"/>
  <c r="F2020" i="12"/>
  <c r="G2020" i="12"/>
  <c r="H2020" i="12"/>
  <c r="F2021" i="12"/>
  <c r="G2021" i="12"/>
  <c r="H2021" i="12"/>
  <c r="F2022" i="12"/>
  <c r="G2022" i="12"/>
  <c r="H2022" i="12"/>
  <c r="F2023" i="12"/>
  <c r="G2023" i="12"/>
  <c r="H2023" i="12"/>
  <c r="F2024" i="12"/>
  <c r="G2024" i="12"/>
  <c r="H2024" i="12"/>
  <c r="F2025" i="12"/>
  <c r="G2025" i="12"/>
  <c r="H2025" i="12"/>
  <c r="F2026" i="12"/>
  <c r="G2026" i="12"/>
  <c r="H2026" i="12"/>
  <c r="F2027" i="12"/>
  <c r="G2027" i="12"/>
  <c r="H2027" i="12"/>
  <c r="F2028" i="12"/>
  <c r="G2028" i="12"/>
  <c r="H2028" i="12"/>
  <c r="F2029" i="12"/>
  <c r="G2029" i="12"/>
  <c r="H2029" i="12"/>
  <c r="F2030" i="12"/>
  <c r="G2030" i="12"/>
  <c r="H2030" i="12"/>
  <c r="F2031" i="12"/>
  <c r="G2031" i="12"/>
  <c r="H2031" i="12"/>
  <c r="F2032" i="12"/>
  <c r="G2032" i="12"/>
  <c r="H2032" i="12"/>
  <c r="F2033" i="12"/>
  <c r="G2033" i="12"/>
  <c r="H2033" i="12"/>
  <c r="F2034" i="12"/>
  <c r="G2034" i="12"/>
  <c r="H2034" i="12"/>
  <c r="F2035" i="12"/>
  <c r="G2035" i="12"/>
  <c r="H2035" i="12"/>
  <c r="F2036" i="12"/>
  <c r="G2036" i="12"/>
  <c r="H2036" i="12"/>
  <c r="F2037" i="12"/>
  <c r="G2037" i="12"/>
  <c r="H2037" i="12"/>
  <c r="F2038" i="12"/>
  <c r="G2038" i="12"/>
  <c r="H2038" i="12"/>
  <c r="F2039" i="12"/>
  <c r="G2039" i="12"/>
  <c r="H2039" i="12"/>
  <c r="F2040" i="12"/>
  <c r="G2040" i="12"/>
  <c r="H2040" i="12"/>
  <c r="F2041" i="12"/>
  <c r="G2041" i="12"/>
  <c r="H2041" i="12"/>
  <c r="F2042" i="12"/>
  <c r="G2042" i="12"/>
  <c r="H2042" i="12"/>
  <c r="F2043" i="12"/>
  <c r="G2043" i="12"/>
  <c r="H2043" i="12"/>
  <c r="F2044" i="12"/>
  <c r="G2044" i="12"/>
  <c r="H2044" i="12"/>
  <c r="F2045" i="12"/>
  <c r="G2045" i="12"/>
  <c r="H2045" i="12"/>
  <c r="F2046" i="12"/>
  <c r="G2046" i="12"/>
  <c r="H2046" i="12"/>
  <c r="F2047" i="12"/>
  <c r="G2047" i="12"/>
  <c r="H2047" i="12"/>
  <c r="F2048" i="12"/>
  <c r="G2048" i="12"/>
  <c r="H2048" i="12"/>
  <c r="F2049" i="12"/>
  <c r="G2049" i="12"/>
  <c r="H2049" i="12"/>
  <c r="F2050" i="12"/>
  <c r="G2050" i="12"/>
  <c r="H2050" i="12"/>
  <c r="F2051" i="12"/>
  <c r="G2051" i="12"/>
  <c r="H2051" i="12"/>
  <c r="F2052" i="12"/>
  <c r="G2052" i="12"/>
  <c r="H2052" i="12"/>
  <c r="F2053" i="12"/>
  <c r="G2053" i="12"/>
  <c r="H2053" i="12"/>
  <c r="F2054" i="12"/>
  <c r="G2054" i="12"/>
  <c r="H2054" i="12"/>
  <c r="F2055" i="12"/>
  <c r="G2055" i="12"/>
  <c r="H2055" i="12"/>
  <c r="F2056" i="12"/>
  <c r="G2056" i="12"/>
  <c r="H2056" i="12"/>
  <c r="F2057" i="12"/>
  <c r="G2057" i="12"/>
  <c r="H2057" i="12"/>
  <c r="F2058" i="12"/>
  <c r="G2058" i="12"/>
  <c r="H2058" i="12"/>
  <c r="F2059" i="12"/>
  <c r="G2059" i="12"/>
  <c r="H2059" i="12"/>
  <c r="F2060" i="12"/>
  <c r="G2060" i="12"/>
  <c r="H2060" i="12"/>
  <c r="F2061" i="12"/>
  <c r="G2061" i="12"/>
  <c r="H2061" i="12"/>
  <c r="F2062" i="12"/>
  <c r="G2062" i="12"/>
  <c r="H2062" i="12"/>
  <c r="F2063" i="12"/>
  <c r="G2063" i="12"/>
  <c r="H2063" i="12"/>
  <c r="F2064" i="12"/>
  <c r="G2064" i="12"/>
  <c r="H2064" i="12"/>
  <c r="F2065" i="12"/>
  <c r="G2065" i="12"/>
  <c r="H2065" i="12"/>
  <c r="F2066" i="12"/>
  <c r="G2066" i="12"/>
  <c r="H2066" i="12"/>
  <c r="F2067" i="12"/>
  <c r="G2067" i="12"/>
  <c r="H2067" i="12"/>
  <c r="F2068" i="12"/>
  <c r="G2068" i="12"/>
  <c r="H2068" i="12"/>
  <c r="F2069" i="12"/>
  <c r="G2069" i="12"/>
  <c r="H2069" i="12"/>
  <c r="F2070" i="12"/>
  <c r="G2070" i="12"/>
  <c r="H2070" i="12"/>
  <c r="F2071" i="12"/>
  <c r="G2071" i="12"/>
  <c r="H2071" i="12"/>
  <c r="F2072" i="12"/>
  <c r="G2072" i="12"/>
  <c r="H2072" i="12"/>
  <c r="F2073" i="12"/>
  <c r="G2073" i="12"/>
  <c r="H2073" i="12"/>
  <c r="F2074" i="12"/>
  <c r="G2074" i="12"/>
  <c r="H2074" i="12"/>
  <c r="F2075" i="12"/>
  <c r="G2075" i="12"/>
  <c r="H2075" i="12"/>
  <c r="F2076" i="12"/>
  <c r="G2076" i="12"/>
  <c r="H2076" i="12"/>
  <c r="F2077" i="12"/>
  <c r="G2077" i="12"/>
  <c r="H2077" i="12"/>
  <c r="F2078" i="12"/>
  <c r="G2078" i="12"/>
  <c r="H2078" i="12"/>
  <c r="F2079" i="12"/>
  <c r="G2079" i="12"/>
  <c r="H2079" i="12"/>
  <c r="F2080" i="12"/>
  <c r="G2080" i="12"/>
  <c r="H2080" i="12"/>
  <c r="F2081" i="12"/>
  <c r="G2081" i="12"/>
  <c r="H2081" i="12"/>
  <c r="F2082" i="12"/>
  <c r="G2082" i="12"/>
  <c r="H2082" i="12"/>
  <c r="F2083" i="12"/>
  <c r="G2083" i="12"/>
  <c r="H2083" i="12"/>
  <c r="F2084" i="12"/>
  <c r="G2084" i="12"/>
  <c r="H2084" i="12"/>
  <c r="F2085" i="12"/>
  <c r="G2085" i="12"/>
  <c r="H2085" i="12"/>
  <c r="F2086" i="12"/>
  <c r="G2086" i="12"/>
  <c r="H2086" i="12"/>
  <c r="F2087" i="12"/>
  <c r="G2087" i="12"/>
  <c r="H2087" i="12"/>
  <c r="F2088" i="12"/>
  <c r="G2088" i="12"/>
  <c r="H2088" i="12"/>
  <c r="F2089" i="12"/>
  <c r="G2089" i="12"/>
  <c r="H2089" i="12"/>
  <c r="F2090" i="12"/>
  <c r="G2090" i="12"/>
  <c r="H2090" i="12"/>
  <c r="F2091" i="12"/>
  <c r="G2091" i="12"/>
  <c r="H2091" i="12"/>
  <c r="F2092" i="12"/>
  <c r="G2092" i="12"/>
  <c r="H2092" i="12"/>
  <c r="F2093" i="12"/>
  <c r="G2093" i="12"/>
  <c r="H2093" i="12"/>
  <c r="F2094" i="12"/>
  <c r="G2094" i="12"/>
  <c r="H2094" i="12"/>
  <c r="F2095" i="12"/>
  <c r="G2095" i="12"/>
  <c r="H2095" i="12"/>
  <c r="F2096" i="12"/>
  <c r="G2096" i="12"/>
  <c r="H2096" i="12"/>
  <c r="F2097" i="12"/>
  <c r="G2097" i="12"/>
  <c r="H2097" i="12"/>
  <c r="F2098" i="12"/>
  <c r="G2098" i="12"/>
  <c r="H2098" i="12"/>
  <c r="F2099" i="12"/>
  <c r="G2099" i="12"/>
  <c r="H2099" i="12"/>
  <c r="F2100" i="12"/>
  <c r="G2100" i="12"/>
  <c r="H2100" i="12"/>
  <c r="F2101" i="12"/>
  <c r="G2101" i="12"/>
  <c r="H2101" i="12"/>
  <c r="F2102" i="12"/>
  <c r="G2102" i="12"/>
  <c r="H2102" i="12"/>
  <c r="F2103" i="12"/>
  <c r="G2103" i="12"/>
  <c r="H2103" i="12"/>
  <c r="F2104" i="12"/>
  <c r="G2104" i="12"/>
  <c r="H2104" i="12"/>
  <c r="F2105" i="12"/>
  <c r="G2105" i="12"/>
  <c r="H2105" i="12"/>
  <c r="F2106" i="12"/>
  <c r="G2106" i="12"/>
  <c r="H2106" i="12"/>
  <c r="F2107" i="12"/>
  <c r="G2107" i="12"/>
  <c r="H2107" i="12"/>
  <c r="F2108" i="12"/>
  <c r="G2108" i="12"/>
  <c r="H2108" i="12"/>
  <c r="F2109" i="12"/>
  <c r="G2109" i="12"/>
  <c r="H2109" i="12"/>
  <c r="F2110" i="12"/>
  <c r="G2110" i="12"/>
  <c r="H2110" i="12"/>
  <c r="F2111" i="12"/>
  <c r="G2111" i="12"/>
  <c r="H2111" i="12"/>
  <c r="F2112" i="12"/>
  <c r="G2112" i="12"/>
  <c r="H2112" i="12"/>
  <c r="F2113" i="12"/>
  <c r="G2113" i="12"/>
  <c r="H2113" i="12"/>
  <c r="F2114" i="12"/>
  <c r="G2114" i="12"/>
  <c r="H2114" i="12"/>
  <c r="F2115" i="12"/>
  <c r="G2115" i="12"/>
  <c r="H2115" i="12"/>
  <c r="F2116" i="12"/>
  <c r="G2116" i="12"/>
  <c r="H2116" i="12"/>
  <c r="F2117" i="12"/>
  <c r="G2117" i="12"/>
  <c r="H2117" i="12"/>
  <c r="F2118" i="12"/>
  <c r="G2118" i="12"/>
  <c r="H2118" i="12"/>
  <c r="F2119" i="12"/>
  <c r="G2119" i="12"/>
  <c r="H2119" i="12"/>
  <c r="F2120" i="12"/>
  <c r="G2120" i="12"/>
  <c r="H2120" i="12"/>
  <c r="F2121" i="12"/>
  <c r="G2121" i="12"/>
  <c r="H2121" i="12"/>
  <c r="F2122" i="12"/>
  <c r="G2122" i="12"/>
  <c r="H2122" i="12"/>
  <c r="F2123" i="12"/>
  <c r="G2123" i="12"/>
  <c r="H2123" i="12"/>
  <c r="F2124" i="12"/>
  <c r="G2124" i="12"/>
  <c r="H2124" i="12"/>
  <c r="F2125" i="12"/>
  <c r="G2125" i="12"/>
  <c r="H2125" i="12"/>
  <c r="F2126" i="12"/>
  <c r="G2126" i="12"/>
  <c r="H2126" i="12"/>
  <c r="F2127" i="12"/>
  <c r="G2127" i="12"/>
  <c r="H2127" i="12"/>
  <c r="F2128" i="12"/>
  <c r="G2128" i="12"/>
  <c r="H2128" i="12"/>
  <c r="F2129" i="12"/>
  <c r="G2129" i="12"/>
  <c r="H2129" i="12"/>
  <c r="F2130" i="12"/>
  <c r="G2130" i="12"/>
  <c r="H2130" i="12"/>
  <c r="F2131" i="12"/>
  <c r="G2131" i="12"/>
  <c r="H2131" i="12"/>
  <c r="F2132" i="12"/>
  <c r="G2132" i="12"/>
  <c r="H2132" i="12"/>
  <c r="F2133" i="12"/>
  <c r="G2133" i="12"/>
  <c r="H2133" i="12"/>
  <c r="F2134" i="12"/>
  <c r="G2134" i="12"/>
  <c r="H2134" i="12"/>
  <c r="F2135" i="12"/>
  <c r="G2135" i="12"/>
  <c r="H2135" i="12"/>
  <c r="F2136" i="12"/>
  <c r="G2136" i="12"/>
  <c r="H2136" i="12"/>
  <c r="F2137" i="12"/>
  <c r="G2137" i="12"/>
  <c r="H2137" i="12"/>
  <c r="F2138" i="12"/>
  <c r="G2138" i="12"/>
  <c r="H2138" i="12"/>
  <c r="F2139" i="12"/>
  <c r="G2139" i="12"/>
  <c r="H2139" i="12"/>
  <c r="F2140" i="12"/>
  <c r="G2140" i="12"/>
  <c r="H2140" i="12"/>
  <c r="F2141" i="12"/>
  <c r="G2141" i="12"/>
  <c r="H2141" i="12"/>
  <c r="F2142" i="12"/>
  <c r="G2142" i="12"/>
  <c r="H2142" i="12"/>
  <c r="F2143" i="12"/>
  <c r="G2143" i="12"/>
  <c r="H2143" i="12"/>
  <c r="F2144" i="12"/>
  <c r="G2144" i="12"/>
  <c r="H2144" i="12"/>
  <c r="F2145" i="12"/>
  <c r="G2145" i="12"/>
  <c r="H2145" i="12"/>
  <c r="F2146" i="12"/>
  <c r="G2146" i="12"/>
  <c r="H2146" i="12"/>
  <c r="F2147" i="12"/>
  <c r="G2147" i="12"/>
  <c r="H2147" i="12"/>
  <c r="F2148" i="12"/>
  <c r="G2148" i="12"/>
  <c r="H2148" i="12"/>
  <c r="F2149" i="12"/>
  <c r="G2149" i="12"/>
  <c r="H2149" i="12"/>
  <c r="F2150" i="12"/>
  <c r="G2150" i="12"/>
  <c r="H2150" i="12"/>
  <c r="F2151" i="12"/>
  <c r="G2151" i="12"/>
  <c r="H2151" i="12"/>
  <c r="F2152" i="12"/>
  <c r="G2152" i="12"/>
  <c r="H2152" i="12"/>
  <c r="F2153" i="12"/>
  <c r="G2153" i="12"/>
  <c r="H2153" i="12"/>
  <c r="F2154" i="12"/>
  <c r="G2154" i="12"/>
  <c r="H2154" i="12"/>
  <c r="F2155" i="12"/>
  <c r="G2155" i="12"/>
  <c r="H2155" i="12"/>
  <c r="F2156" i="12"/>
  <c r="G2156" i="12"/>
  <c r="H2156" i="12"/>
  <c r="F2157" i="12"/>
  <c r="G2157" i="12"/>
  <c r="H2157" i="12"/>
  <c r="F2158" i="12"/>
  <c r="G2158" i="12"/>
  <c r="H2158" i="12"/>
  <c r="F2159" i="12"/>
  <c r="G2159" i="12"/>
  <c r="H2159" i="12"/>
  <c r="F2160" i="12"/>
  <c r="G2160" i="12"/>
  <c r="H2160" i="12"/>
  <c r="F2161" i="12"/>
  <c r="G2161" i="12"/>
  <c r="H2161" i="12"/>
  <c r="F2162" i="12"/>
  <c r="G2162" i="12"/>
  <c r="H2162" i="12"/>
  <c r="F2163" i="12"/>
  <c r="G2163" i="12"/>
  <c r="H2163" i="12"/>
  <c r="F2164" i="12"/>
  <c r="G2164" i="12"/>
  <c r="H2164" i="12"/>
  <c r="F2165" i="12"/>
  <c r="G2165" i="12"/>
  <c r="H2165" i="12"/>
  <c r="F2166" i="12"/>
  <c r="G2166" i="12"/>
  <c r="H2166" i="12"/>
  <c r="F2167" i="12"/>
  <c r="G2167" i="12"/>
  <c r="H2167" i="12"/>
  <c r="F2168" i="12"/>
  <c r="G2168" i="12"/>
  <c r="H2168" i="12"/>
  <c r="F2169" i="12"/>
  <c r="G2169" i="12"/>
  <c r="H2169" i="12"/>
  <c r="F2170" i="12"/>
  <c r="G2170" i="12"/>
  <c r="H2170" i="12"/>
  <c r="F2171" i="12"/>
  <c r="G2171" i="12"/>
  <c r="H2171" i="12"/>
  <c r="F2172" i="12"/>
  <c r="G2172" i="12"/>
  <c r="H2172" i="12"/>
  <c r="F2173" i="12"/>
  <c r="G2173" i="12"/>
  <c r="H2173" i="12"/>
  <c r="F2174" i="12"/>
  <c r="G2174" i="12"/>
  <c r="H2174" i="12"/>
  <c r="F2175" i="12"/>
  <c r="G2175" i="12"/>
  <c r="H2175" i="12"/>
  <c r="F2176" i="12"/>
  <c r="G2176" i="12"/>
  <c r="H2176" i="12"/>
  <c r="F2177" i="12"/>
  <c r="G2177" i="12"/>
  <c r="H2177" i="12"/>
  <c r="F2178" i="12"/>
  <c r="G2178" i="12"/>
  <c r="H2178" i="12"/>
  <c r="F2179" i="12"/>
  <c r="G2179" i="12"/>
  <c r="H2179" i="12"/>
  <c r="F2180" i="12"/>
  <c r="G2180" i="12"/>
  <c r="H2180" i="12"/>
  <c r="F2181" i="12"/>
  <c r="G2181" i="12"/>
  <c r="H2181" i="12"/>
  <c r="F2182" i="12"/>
  <c r="G2182" i="12"/>
  <c r="H2182" i="12"/>
  <c r="F2183" i="12"/>
  <c r="G2183" i="12"/>
  <c r="H2183" i="12"/>
  <c r="F2184" i="12"/>
  <c r="G2184" i="12"/>
  <c r="H2184" i="12"/>
  <c r="F2185" i="12"/>
  <c r="G2185" i="12"/>
  <c r="H2185" i="12"/>
  <c r="F2186" i="12"/>
  <c r="G2186" i="12"/>
  <c r="H2186" i="12"/>
  <c r="F2187" i="12"/>
  <c r="G2187" i="12"/>
  <c r="H2187" i="12"/>
  <c r="F2188" i="12"/>
  <c r="G2188" i="12"/>
  <c r="H2188" i="12"/>
  <c r="F2189" i="12"/>
  <c r="G2189" i="12"/>
  <c r="H2189" i="12"/>
  <c r="F2190" i="12"/>
  <c r="G2190" i="12"/>
  <c r="H2190" i="12"/>
  <c r="F2191" i="12"/>
  <c r="G2191" i="12"/>
  <c r="H2191" i="12"/>
  <c r="F2192" i="12"/>
  <c r="G2192" i="12"/>
  <c r="H2192" i="12"/>
  <c r="F2193" i="12"/>
  <c r="G2193" i="12"/>
  <c r="H2193" i="12"/>
  <c r="F2194" i="12"/>
  <c r="G2194" i="12"/>
  <c r="H2194" i="12"/>
  <c r="F2195" i="12"/>
  <c r="G2195" i="12"/>
  <c r="H2195" i="12"/>
  <c r="F2196" i="12"/>
  <c r="G2196" i="12"/>
  <c r="H2196" i="12"/>
  <c r="F2197" i="12"/>
  <c r="G2197" i="12"/>
  <c r="H2197" i="12"/>
  <c r="F2198" i="12"/>
  <c r="G2198" i="12"/>
  <c r="H2198" i="12"/>
  <c r="F2199" i="12"/>
  <c r="G2199" i="12"/>
  <c r="H2199" i="12"/>
  <c r="F2200" i="12"/>
  <c r="G2200" i="12"/>
  <c r="H2200" i="12"/>
  <c r="F2201" i="12"/>
  <c r="G2201" i="12"/>
  <c r="H2201" i="12"/>
  <c r="F2202" i="12"/>
  <c r="G2202" i="12"/>
  <c r="H2202" i="12"/>
  <c r="F2203" i="12"/>
  <c r="G2203" i="12"/>
  <c r="H2203" i="12"/>
  <c r="F2204" i="12"/>
  <c r="G2204" i="12"/>
  <c r="H2204" i="12"/>
  <c r="F2205" i="12"/>
  <c r="G2205" i="12"/>
  <c r="H2205" i="12"/>
  <c r="F2206" i="12"/>
  <c r="G2206" i="12"/>
  <c r="H2206" i="12"/>
  <c r="F2207" i="12"/>
  <c r="G2207" i="12"/>
  <c r="H2207" i="12"/>
  <c r="F2208" i="12"/>
  <c r="G2208" i="12"/>
  <c r="H2208" i="12"/>
  <c r="F2209" i="12"/>
  <c r="G2209" i="12"/>
  <c r="H2209" i="12"/>
  <c r="F2210" i="12"/>
  <c r="G2210" i="12"/>
  <c r="H2210" i="12"/>
  <c r="F2211" i="12"/>
  <c r="G2211" i="12"/>
  <c r="H2211" i="12"/>
  <c r="F2212" i="12"/>
  <c r="G2212" i="12"/>
  <c r="H2212" i="12"/>
  <c r="F2213" i="12"/>
  <c r="G2213" i="12"/>
  <c r="H2213" i="12"/>
  <c r="F2214" i="12"/>
  <c r="G2214" i="12"/>
  <c r="H2214" i="12"/>
  <c r="F2215" i="12"/>
  <c r="G2215" i="12"/>
  <c r="H2215" i="12"/>
  <c r="F2216" i="12"/>
  <c r="G2216" i="12"/>
  <c r="H2216" i="12"/>
  <c r="F2217" i="12"/>
  <c r="G2217" i="12"/>
  <c r="H2217" i="12"/>
  <c r="F2218" i="12"/>
  <c r="G2218" i="12"/>
  <c r="H2218" i="12"/>
  <c r="F2219" i="12"/>
  <c r="G2219" i="12"/>
  <c r="H2219" i="12"/>
  <c r="F2220" i="12"/>
  <c r="G2220" i="12"/>
  <c r="H2220" i="12"/>
  <c r="F2221" i="12"/>
  <c r="G2221" i="12"/>
  <c r="H2221" i="12"/>
  <c r="F2222" i="12"/>
  <c r="G2222" i="12"/>
  <c r="H2222" i="12"/>
  <c r="F2223" i="12"/>
  <c r="G2223" i="12"/>
  <c r="H2223" i="12"/>
  <c r="F2224" i="12"/>
  <c r="G2224" i="12"/>
  <c r="H2224" i="12"/>
  <c r="F2225" i="12"/>
  <c r="G2225" i="12"/>
  <c r="H2225" i="12"/>
  <c r="F2226" i="12"/>
  <c r="G2226" i="12"/>
  <c r="H2226" i="12"/>
  <c r="F2227" i="12"/>
  <c r="G2227" i="12"/>
  <c r="H2227" i="12"/>
  <c r="F2228" i="12"/>
  <c r="G2228" i="12"/>
  <c r="H2228" i="12"/>
  <c r="F2229" i="12"/>
  <c r="G2229" i="12"/>
  <c r="H2229" i="12"/>
  <c r="F2230" i="12"/>
  <c r="G2230" i="12"/>
  <c r="H2230" i="12"/>
  <c r="F2231" i="12"/>
  <c r="G2231" i="12"/>
  <c r="H2231" i="12"/>
  <c r="F2232" i="12"/>
  <c r="G2232" i="12"/>
  <c r="H2232" i="12"/>
  <c r="F2233" i="12"/>
  <c r="G2233" i="12"/>
  <c r="H2233" i="12"/>
  <c r="F2234" i="12"/>
  <c r="G2234" i="12"/>
  <c r="H2234" i="12"/>
  <c r="F2235" i="12"/>
  <c r="G2235" i="12"/>
  <c r="H2235" i="12"/>
  <c r="F2236" i="12"/>
  <c r="G2236" i="12"/>
  <c r="H2236" i="12"/>
  <c r="F2237" i="12"/>
  <c r="G2237" i="12"/>
  <c r="H2237" i="12"/>
  <c r="F2238" i="12"/>
  <c r="G2238" i="12"/>
  <c r="H2238" i="12"/>
  <c r="F2239" i="12"/>
  <c r="G2239" i="12"/>
  <c r="H2239" i="12"/>
  <c r="F2240" i="12"/>
  <c r="G2240" i="12"/>
  <c r="H2240" i="12"/>
  <c r="F2241" i="12"/>
  <c r="G2241" i="12"/>
  <c r="H2241" i="12"/>
  <c r="F2242" i="12"/>
  <c r="G2242" i="12"/>
  <c r="H2242" i="12"/>
  <c r="F2243" i="12"/>
  <c r="G2243" i="12"/>
  <c r="H2243" i="12"/>
  <c r="F2244" i="12"/>
  <c r="G2244" i="12"/>
  <c r="H2244" i="12"/>
  <c r="F2245" i="12"/>
  <c r="G2245" i="12"/>
  <c r="H2245" i="12"/>
  <c r="F2246" i="12"/>
  <c r="G2246" i="12"/>
  <c r="H2246" i="12"/>
  <c r="F2247" i="12"/>
  <c r="G2247" i="12"/>
  <c r="H2247" i="12"/>
  <c r="F2248" i="12"/>
  <c r="G2248" i="12"/>
  <c r="H2248" i="12"/>
  <c r="F2249" i="12"/>
  <c r="G2249" i="12"/>
  <c r="H2249" i="12"/>
  <c r="F2250" i="12"/>
  <c r="G2250" i="12"/>
  <c r="H2250" i="12"/>
  <c r="F2251" i="12"/>
  <c r="G2251" i="12"/>
  <c r="H2251" i="12"/>
  <c r="F2252" i="12"/>
  <c r="G2252" i="12"/>
  <c r="H2252" i="12"/>
  <c r="F2253" i="12"/>
  <c r="G2253" i="12"/>
  <c r="H2253" i="12"/>
  <c r="F2254" i="12"/>
  <c r="G2254" i="12"/>
  <c r="H2254" i="12"/>
  <c r="F2255" i="12"/>
  <c r="G2255" i="12"/>
  <c r="H2255" i="12"/>
  <c r="F2256" i="12"/>
  <c r="G2256" i="12"/>
  <c r="H2256" i="12"/>
  <c r="F2257" i="12"/>
  <c r="G2257" i="12"/>
  <c r="H2257" i="12"/>
  <c r="F2258" i="12"/>
  <c r="G2258" i="12"/>
  <c r="H2258" i="12"/>
  <c r="F2259" i="12"/>
  <c r="G2259" i="12"/>
  <c r="H2259" i="12"/>
  <c r="F2260" i="12"/>
  <c r="G2260" i="12"/>
  <c r="H2260" i="12"/>
  <c r="F2261" i="12"/>
  <c r="G2261" i="12"/>
  <c r="H2261" i="12"/>
  <c r="F2262" i="12"/>
  <c r="G2262" i="12"/>
  <c r="H2262" i="12"/>
  <c r="F2263" i="12"/>
  <c r="G2263" i="12"/>
  <c r="H2263" i="12"/>
  <c r="F2264" i="12"/>
  <c r="G2264" i="12"/>
  <c r="H2264" i="12"/>
  <c r="F2265" i="12"/>
  <c r="G2265" i="12"/>
  <c r="H2265" i="12"/>
  <c r="F2266" i="12"/>
  <c r="G2266" i="12"/>
  <c r="H2266" i="12"/>
  <c r="F2267" i="12"/>
  <c r="G2267" i="12"/>
  <c r="H2267" i="12"/>
  <c r="F2268" i="12"/>
  <c r="G2268" i="12"/>
  <c r="H2268" i="12"/>
  <c r="F2269" i="12"/>
  <c r="G2269" i="12"/>
  <c r="H2269" i="12"/>
  <c r="F2270" i="12"/>
  <c r="G2270" i="12"/>
  <c r="H2270" i="12"/>
  <c r="F2271" i="12"/>
  <c r="G2271" i="12"/>
  <c r="H2271" i="12"/>
  <c r="F2272" i="12"/>
  <c r="G2272" i="12"/>
  <c r="H2272" i="12"/>
  <c r="F2273" i="12"/>
  <c r="G2273" i="12"/>
  <c r="H2273" i="12"/>
  <c r="F2274" i="12"/>
  <c r="G2274" i="12"/>
  <c r="H2274" i="12"/>
  <c r="F2275" i="12"/>
  <c r="G2275" i="12"/>
  <c r="H2275" i="12"/>
  <c r="F2276" i="12"/>
  <c r="G2276" i="12"/>
  <c r="H2276" i="12"/>
  <c r="F2277" i="12"/>
  <c r="G2277" i="12"/>
  <c r="H2277" i="12"/>
  <c r="F2278" i="12"/>
  <c r="G2278" i="12"/>
  <c r="H2278" i="12"/>
  <c r="F2279" i="12"/>
  <c r="G2279" i="12"/>
  <c r="H2279" i="12"/>
  <c r="F2280" i="12"/>
  <c r="G2280" i="12"/>
  <c r="H2280" i="12"/>
  <c r="F2281" i="12"/>
  <c r="G2281" i="12"/>
  <c r="H2281" i="12"/>
  <c r="F2282" i="12"/>
  <c r="G2282" i="12"/>
  <c r="H2282" i="12"/>
  <c r="F2283" i="12"/>
  <c r="G2283" i="12"/>
  <c r="H2283" i="12"/>
  <c r="F2284" i="12"/>
  <c r="G2284" i="12"/>
  <c r="H2284" i="12"/>
  <c r="F2285" i="12"/>
  <c r="G2285" i="12"/>
  <c r="H2285" i="12"/>
  <c r="F2286" i="12"/>
  <c r="G2286" i="12"/>
  <c r="H2286" i="12"/>
  <c r="F2287" i="12"/>
  <c r="G2287" i="12"/>
  <c r="H2287" i="12"/>
  <c r="F2288" i="12"/>
  <c r="G2288" i="12"/>
  <c r="H2288" i="12"/>
  <c r="F2289" i="12"/>
  <c r="G2289" i="12"/>
  <c r="H2289" i="12"/>
  <c r="F2290" i="12"/>
  <c r="G2290" i="12"/>
  <c r="H2290" i="12"/>
  <c r="F2291" i="12"/>
  <c r="G2291" i="12"/>
  <c r="H2291" i="12"/>
  <c r="F2292" i="12"/>
  <c r="G2292" i="12"/>
  <c r="H2292" i="12"/>
  <c r="F2293" i="12"/>
  <c r="G2293" i="12"/>
  <c r="H2293" i="12"/>
  <c r="F2294" i="12"/>
  <c r="G2294" i="12"/>
  <c r="H2294" i="12"/>
  <c r="F2295" i="12"/>
  <c r="G2295" i="12"/>
  <c r="H2295" i="12"/>
  <c r="F2296" i="12"/>
  <c r="G2296" i="12"/>
  <c r="H2296" i="12"/>
  <c r="F2297" i="12"/>
  <c r="G2297" i="12"/>
  <c r="H2297" i="12"/>
  <c r="F2298" i="12"/>
  <c r="G2298" i="12"/>
  <c r="H2298" i="12"/>
  <c r="F2299" i="12"/>
  <c r="G2299" i="12"/>
  <c r="H2299" i="12"/>
  <c r="F2300" i="12"/>
  <c r="G2300" i="12"/>
  <c r="H2300" i="12"/>
  <c r="F2301" i="12"/>
  <c r="G2301" i="12"/>
  <c r="H2301" i="12"/>
  <c r="F2302" i="12"/>
  <c r="G2302" i="12"/>
  <c r="H2302" i="12"/>
  <c r="F2303" i="12"/>
  <c r="G2303" i="12"/>
  <c r="H2303" i="12"/>
  <c r="F2304" i="12"/>
  <c r="G2304" i="12"/>
  <c r="H2304" i="12"/>
  <c r="F2305" i="12"/>
  <c r="G2305" i="12"/>
  <c r="H2305" i="12"/>
  <c r="F2306" i="12"/>
  <c r="G2306" i="12"/>
  <c r="H2306" i="12"/>
  <c r="F2307" i="12"/>
  <c r="G2307" i="12"/>
  <c r="H2307" i="12"/>
  <c r="F2308" i="12"/>
  <c r="G2308" i="12"/>
  <c r="H2308" i="12"/>
  <c r="F2309" i="12"/>
  <c r="G2309" i="12"/>
  <c r="H2309" i="12"/>
  <c r="F2310" i="12"/>
  <c r="G2310" i="12"/>
  <c r="H2310" i="12"/>
  <c r="F2311" i="12"/>
  <c r="G2311" i="12"/>
  <c r="H2311" i="12"/>
  <c r="F2312" i="12"/>
  <c r="G2312" i="12"/>
  <c r="H2312" i="12"/>
  <c r="F2313" i="12"/>
  <c r="G2313" i="12"/>
  <c r="H2313" i="12"/>
  <c r="F2314" i="12"/>
  <c r="G2314" i="12"/>
  <c r="H2314" i="12"/>
  <c r="F2315" i="12"/>
  <c r="G2315" i="12"/>
  <c r="H2315" i="12"/>
  <c r="F2316" i="12"/>
  <c r="G2316" i="12"/>
  <c r="H2316" i="12"/>
  <c r="F2317" i="12"/>
  <c r="G2317" i="12"/>
  <c r="H2317" i="12"/>
  <c r="F2318" i="12"/>
  <c r="G2318" i="12"/>
  <c r="H2318" i="12"/>
  <c r="F2319" i="12"/>
  <c r="G2319" i="12"/>
  <c r="H2319" i="12"/>
  <c r="F2320" i="12"/>
  <c r="G2320" i="12"/>
  <c r="H2320" i="12"/>
  <c r="F2321" i="12"/>
  <c r="G2321" i="12"/>
  <c r="H2321" i="12"/>
  <c r="F2322" i="12"/>
  <c r="G2322" i="12"/>
  <c r="H2322" i="12"/>
  <c r="F2323" i="12"/>
  <c r="G2323" i="12"/>
  <c r="H2323" i="12"/>
  <c r="F2324" i="12"/>
  <c r="G2324" i="12"/>
  <c r="H2324" i="12"/>
  <c r="F2325" i="12"/>
  <c r="G2325" i="12"/>
  <c r="H2325" i="12"/>
  <c r="F2326" i="12"/>
  <c r="G2326" i="12"/>
  <c r="H2326" i="12"/>
  <c r="F2327" i="12"/>
  <c r="G2327" i="12"/>
  <c r="H2327" i="12"/>
  <c r="F2328" i="12"/>
  <c r="G2328" i="12"/>
  <c r="H2328" i="12"/>
  <c r="F2329" i="12"/>
  <c r="G2329" i="12"/>
  <c r="H2329" i="12"/>
  <c r="F2330" i="12"/>
  <c r="G2330" i="12"/>
  <c r="H2330" i="12"/>
  <c r="F2331" i="12"/>
  <c r="G2331" i="12"/>
  <c r="H2331" i="12"/>
  <c r="F2332" i="12"/>
  <c r="G2332" i="12"/>
  <c r="H2332" i="12"/>
  <c r="F2333" i="12"/>
  <c r="G2333" i="12"/>
  <c r="H2333" i="12"/>
  <c r="F2334" i="12"/>
  <c r="G2334" i="12"/>
  <c r="H2334" i="12"/>
  <c r="F2335" i="12"/>
  <c r="G2335" i="12"/>
  <c r="H2335" i="12"/>
  <c r="F2336" i="12"/>
  <c r="G2336" i="12"/>
  <c r="H2336" i="12"/>
  <c r="F2337" i="12"/>
  <c r="G2337" i="12"/>
  <c r="H2337" i="12"/>
  <c r="F2338" i="12"/>
  <c r="G2338" i="12"/>
  <c r="H2338" i="12"/>
  <c r="F2339" i="12"/>
  <c r="G2339" i="12"/>
  <c r="H2339" i="12"/>
  <c r="F2340" i="12"/>
  <c r="G2340" i="12"/>
  <c r="H2340" i="12"/>
  <c r="F2341" i="12"/>
  <c r="G2341" i="12"/>
  <c r="H2341" i="12"/>
  <c r="F2342" i="12"/>
  <c r="G2342" i="12"/>
  <c r="H2342" i="12"/>
  <c r="F2343" i="12"/>
  <c r="G2343" i="12"/>
  <c r="H2343" i="12"/>
  <c r="F2344" i="12"/>
  <c r="G2344" i="12"/>
  <c r="H2344" i="12"/>
  <c r="F2345" i="12"/>
  <c r="G2345" i="12"/>
  <c r="H2345" i="12"/>
  <c r="F2346" i="12"/>
  <c r="G2346" i="12"/>
  <c r="H2346" i="12"/>
  <c r="F2347" i="12"/>
  <c r="G2347" i="12"/>
  <c r="H2347" i="12"/>
  <c r="F2348" i="12"/>
  <c r="G2348" i="12"/>
  <c r="H2348" i="12"/>
  <c r="F2349" i="12"/>
  <c r="G2349" i="12"/>
  <c r="H2349" i="12"/>
  <c r="F2350" i="12"/>
  <c r="G2350" i="12"/>
  <c r="H2350" i="12"/>
  <c r="F2351" i="12"/>
  <c r="G2351" i="12"/>
  <c r="H2351" i="12"/>
  <c r="F2352" i="12"/>
  <c r="G2352" i="12"/>
  <c r="H2352" i="12"/>
  <c r="F2353" i="12"/>
  <c r="G2353" i="12"/>
  <c r="H2353" i="12"/>
  <c r="F2354" i="12"/>
  <c r="G2354" i="12"/>
  <c r="H2354" i="12"/>
  <c r="F2355" i="12"/>
  <c r="G2355" i="12"/>
  <c r="H2355" i="12"/>
  <c r="F2356" i="12"/>
  <c r="G2356" i="12"/>
  <c r="H2356" i="12"/>
  <c r="F2357" i="12"/>
  <c r="G2357" i="12"/>
  <c r="H2357" i="12"/>
  <c r="F2358" i="12"/>
  <c r="G2358" i="12"/>
  <c r="H2358" i="12"/>
  <c r="F2359" i="12"/>
  <c r="G2359" i="12"/>
  <c r="H2359" i="12"/>
  <c r="F2360" i="12"/>
  <c r="G2360" i="12"/>
  <c r="H2360" i="12"/>
  <c r="F2361" i="12"/>
  <c r="G2361" i="12"/>
  <c r="H2361" i="12"/>
  <c r="F2362" i="12"/>
  <c r="G2362" i="12"/>
  <c r="H2362" i="12"/>
  <c r="F2363" i="12"/>
  <c r="G2363" i="12"/>
  <c r="H2363" i="12"/>
  <c r="F2364" i="12"/>
  <c r="G2364" i="12"/>
  <c r="H2364" i="12"/>
  <c r="F2365" i="12"/>
  <c r="G2365" i="12"/>
  <c r="H2365" i="12"/>
  <c r="F2366" i="12"/>
  <c r="G2366" i="12"/>
  <c r="H2366" i="12"/>
  <c r="F2367" i="12"/>
  <c r="G2367" i="12"/>
  <c r="H2367" i="12"/>
  <c r="F2368" i="12"/>
  <c r="G2368" i="12"/>
  <c r="H2368" i="12"/>
  <c r="F2369" i="12"/>
  <c r="G2369" i="12"/>
  <c r="H2369" i="12"/>
  <c r="F2370" i="12"/>
  <c r="G2370" i="12"/>
  <c r="H2370" i="12"/>
  <c r="F2371" i="12"/>
  <c r="G2371" i="12"/>
  <c r="H2371" i="12"/>
  <c r="F2372" i="12"/>
  <c r="G2372" i="12"/>
  <c r="H2372" i="12"/>
  <c r="F2373" i="12"/>
  <c r="G2373" i="12"/>
  <c r="H2373" i="12"/>
  <c r="F2374" i="12"/>
  <c r="G2374" i="12"/>
  <c r="H2374" i="12"/>
  <c r="F2375" i="12"/>
  <c r="G2375" i="12"/>
  <c r="H2375" i="12"/>
  <c r="F2376" i="12"/>
  <c r="G2376" i="12"/>
  <c r="H2376" i="12"/>
  <c r="F2377" i="12"/>
  <c r="G2377" i="12"/>
  <c r="H2377" i="12"/>
  <c r="F2378" i="12"/>
  <c r="G2378" i="12"/>
  <c r="H2378" i="12"/>
  <c r="F2379" i="12"/>
  <c r="G2379" i="12"/>
  <c r="H2379" i="12"/>
  <c r="F2380" i="12"/>
  <c r="G2380" i="12"/>
  <c r="H2380" i="12"/>
  <c r="F2381" i="12"/>
  <c r="G2381" i="12"/>
  <c r="H2381" i="12"/>
  <c r="F2382" i="12"/>
  <c r="G2382" i="12"/>
  <c r="H2382" i="12"/>
  <c r="F2383" i="12"/>
  <c r="G2383" i="12"/>
  <c r="H2383" i="12"/>
  <c r="F2384" i="12"/>
  <c r="G2384" i="12"/>
  <c r="H2384" i="12"/>
  <c r="F2385" i="12"/>
  <c r="G2385" i="12"/>
  <c r="H2385" i="12"/>
  <c r="F2386" i="12"/>
  <c r="G2386" i="12"/>
  <c r="H2386" i="12"/>
  <c r="F2387" i="12"/>
  <c r="G2387" i="12"/>
  <c r="H2387" i="12"/>
  <c r="F2388" i="12"/>
  <c r="G2388" i="12"/>
  <c r="H2388" i="12"/>
  <c r="F2389" i="12"/>
  <c r="G2389" i="12"/>
  <c r="H2389" i="12"/>
  <c r="F2390" i="12"/>
  <c r="G2390" i="12"/>
  <c r="H2390" i="12"/>
  <c r="F2391" i="12"/>
  <c r="G2391" i="12"/>
  <c r="H2391" i="12"/>
  <c r="F2392" i="12"/>
  <c r="G2392" i="12"/>
  <c r="H2392" i="12"/>
  <c r="F2393" i="12"/>
  <c r="G2393" i="12"/>
  <c r="H2393" i="12"/>
  <c r="F2394" i="12"/>
  <c r="G2394" i="12"/>
  <c r="H2394" i="12"/>
  <c r="F2395" i="12"/>
  <c r="G2395" i="12"/>
  <c r="H2395" i="12"/>
  <c r="F2396" i="12"/>
  <c r="G2396" i="12"/>
  <c r="H2396" i="12"/>
  <c r="F2397" i="12"/>
  <c r="G2397" i="12"/>
  <c r="H2397" i="12"/>
  <c r="F2398" i="12"/>
  <c r="G2398" i="12"/>
  <c r="H2398" i="12"/>
  <c r="F2399" i="12"/>
  <c r="G2399" i="12"/>
  <c r="H2399" i="12"/>
  <c r="F2400" i="12"/>
  <c r="G2400" i="12"/>
  <c r="H2400" i="12"/>
  <c r="F2401" i="12"/>
  <c r="G2401" i="12"/>
  <c r="H2401" i="12"/>
  <c r="F2402" i="12"/>
  <c r="G2402" i="12"/>
  <c r="H2402" i="12"/>
  <c r="F2403" i="12"/>
  <c r="G2403" i="12"/>
  <c r="H2403" i="12"/>
  <c r="F2404" i="12"/>
  <c r="G2404" i="12"/>
  <c r="H2404" i="12"/>
  <c r="F2405" i="12"/>
  <c r="G2405" i="12"/>
  <c r="H2405" i="12"/>
  <c r="F2406" i="12"/>
  <c r="G2406" i="12"/>
  <c r="H2406" i="12"/>
  <c r="F2407" i="12"/>
  <c r="G2407" i="12"/>
  <c r="H2407" i="12"/>
  <c r="F2408" i="12"/>
  <c r="G2408" i="12"/>
  <c r="H2408" i="12"/>
  <c r="F2409" i="12"/>
  <c r="G2409" i="12"/>
  <c r="H2409" i="12"/>
  <c r="F2410" i="12"/>
  <c r="G2410" i="12"/>
  <c r="H2410" i="12"/>
  <c r="F2411" i="12"/>
  <c r="G2411" i="12"/>
  <c r="H2411" i="12"/>
  <c r="F2412" i="12"/>
  <c r="G2412" i="12"/>
  <c r="H2412" i="12"/>
  <c r="F2413" i="12"/>
  <c r="G2413" i="12"/>
  <c r="H2413" i="12"/>
  <c r="F2414" i="12"/>
  <c r="G2414" i="12"/>
  <c r="H2414" i="12"/>
  <c r="F2415" i="12"/>
  <c r="G2415" i="12"/>
  <c r="H2415" i="12"/>
  <c r="F2416" i="12"/>
  <c r="G2416" i="12"/>
  <c r="H2416" i="12"/>
  <c r="F2417" i="12"/>
  <c r="G2417" i="12"/>
  <c r="H2417" i="12"/>
  <c r="F2418" i="12"/>
  <c r="G2418" i="12"/>
  <c r="H2418" i="12"/>
  <c r="F2419" i="12"/>
  <c r="G2419" i="12"/>
  <c r="H2419" i="12"/>
  <c r="F2420" i="12"/>
  <c r="G2420" i="12"/>
  <c r="H2420" i="12"/>
  <c r="F2421" i="12"/>
  <c r="G2421" i="12"/>
  <c r="H2421" i="12"/>
  <c r="F2422" i="12"/>
  <c r="G2422" i="12"/>
  <c r="H2422" i="12"/>
  <c r="F2423" i="12"/>
  <c r="G2423" i="12"/>
  <c r="H2423" i="12"/>
  <c r="F2424" i="12"/>
  <c r="G2424" i="12"/>
  <c r="H2424" i="12"/>
  <c r="F2425" i="12"/>
  <c r="G2425" i="12"/>
  <c r="H2425" i="12"/>
  <c r="F2426" i="12"/>
  <c r="G2426" i="12"/>
  <c r="H2426" i="12"/>
  <c r="F2427" i="12"/>
  <c r="G2427" i="12"/>
  <c r="H2427" i="12"/>
  <c r="F2428" i="12"/>
  <c r="G2428" i="12"/>
  <c r="H2428" i="12"/>
  <c r="F2429" i="12"/>
  <c r="G2429" i="12"/>
  <c r="H2429" i="12"/>
  <c r="F2430" i="12"/>
  <c r="G2430" i="12"/>
  <c r="H2430" i="12"/>
  <c r="F2431" i="12"/>
  <c r="G2431" i="12"/>
  <c r="H2431" i="12"/>
  <c r="F2432" i="12"/>
  <c r="G2432" i="12"/>
  <c r="H2432" i="12"/>
  <c r="F2433" i="12"/>
  <c r="G2433" i="12"/>
  <c r="H2433" i="12"/>
  <c r="F2434" i="12"/>
  <c r="G2434" i="12"/>
  <c r="H2434" i="12"/>
  <c r="F2435" i="12"/>
  <c r="G2435" i="12"/>
  <c r="H2435" i="12"/>
  <c r="F2436" i="12"/>
  <c r="G2436" i="12"/>
  <c r="H2436" i="12"/>
  <c r="F2437" i="12"/>
  <c r="G2437" i="12"/>
  <c r="H2437" i="12"/>
  <c r="F2438" i="12"/>
  <c r="G2438" i="12"/>
  <c r="H2438" i="12"/>
  <c r="F2439" i="12"/>
  <c r="G2439" i="12"/>
  <c r="H2439" i="12"/>
  <c r="F2440" i="12"/>
  <c r="G2440" i="12"/>
  <c r="H2440" i="12"/>
  <c r="F2441" i="12"/>
  <c r="G2441" i="12"/>
  <c r="H2441" i="12"/>
  <c r="F2442" i="12"/>
  <c r="G2442" i="12"/>
  <c r="H2442" i="12"/>
  <c r="F2443" i="12"/>
  <c r="G2443" i="12"/>
  <c r="H2443" i="12"/>
  <c r="F2444" i="12"/>
  <c r="G2444" i="12"/>
  <c r="H2444" i="12"/>
  <c r="F2445" i="12"/>
  <c r="G2445" i="12"/>
  <c r="H2445" i="12"/>
  <c r="F2446" i="12"/>
  <c r="G2446" i="12"/>
  <c r="H2446" i="12"/>
  <c r="F2447" i="12"/>
  <c r="G2447" i="12"/>
  <c r="H2447" i="12"/>
  <c r="F2448" i="12"/>
  <c r="G2448" i="12"/>
  <c r="H2448" i="12"/>
  <c r="F2449" i="12"/>
  <c r="G2449" i="12"/>
  <c r="H2449" i="12"/>
  <c r="F2450" i="12"/>
  <c r="G2450" i="12"/>
  <c r="H2450" i="12"/>
  <c r="F2451" i="12"/>
  <c r="G2451" i="12"/>
  <c r="H2451" i="12"/>
  <c r="F2452" i="12"/>
  <c r="G2452" i="12"/>
  <c r="H2452" i="12"/>
  <c r="F2453" i="12"/>
  <c r="G2453" i="12"/>
  <c r="H2453" i="12"/>
  <c r="F2454" i="12"/>
  <c r="G2454" i="12"/>
  <c r="H2454" i="12"/>
  <c r="F2455" i="12"/>
  <c r="G2455" i="12"/>
  <c r="H2455" i="12"/>
  <c r="F2456" i="12"/>
  <c r="G2456" i="12"/>
  <c r="H2456" i="12"/>
  <c r="F2457" i="12"/>
  <c r="G2457" i="12"/>
  <c r="H2457" i="12"/>
  <c r="F2458" i="12"/>
  <c r="G2458" i="12"/>
  <c r="H2458" i="12"/>
  <c r="F2459" i="12"/>
  <c r="G2459" i="12"/>
  <c r="H2459" i="12"/>
  <c r="F2460" i="12"/>
  <c r="G2460" i="12"/>
  <c r="H2460" i="12"/>
  <c r="F2461" i="12"/>
  <c r="G2461" i="12"/>
  <c r="H2461" i="12"/>
  <c r="F2462" i="12"/>
  <c r="G2462" i="12"/>
  <c r="H2462" i="12"/>
  <c r="F2463" i="12"/>
  <c r="G2463" i="12"/>
  <c r="H2463" i="12"/>
  <c r="F2464" i="12"/>
  <c r="G2464" i="12"/>
  <c r="H2464" i="12"/>
  <c r="F2465" i="12"/>
  <c r="G2465" i="12"/>
  <c r="H2465" i="12"/>
  <c r="F2466" i="12"/>
  <c r="G2466" i="12"/>
  <c r="H2466" i="12"/>
  <c r="F2467" i="12"/>
  <c r="G2467" i="12"/>
  <c r="H2467" i="12"/>
  <c r="F2468" i="12"/>
  <c r="G2468" i="12"/>
  <c r="H2468" i="12"/>
  <c r="F2469" i="12"/>
  <c r="G2469" i="12"/>
  <c r="H2469" i="12"/>
  <c r="F2470" i="12"/>
  <c r="G2470" i="12"/>
  <c r="H2470" i="12"/>
  <c r="F2471" i="12"/>
  <c r="G2471" i="12"/>
  <c r="H2471" i="12"/>
  <c r="F2472" i="12"/>
  <c r="G2472" i="12"/>
  <c r="H2472" i="12"/>
  <c r="F2473" i="12"/>
  <c r="G2473" i="12"/>
  <c r="H2473" i="12"/>
  <c r="F2474" i="12"/>
  <c r="G2474" i="12"/>
  <c r="H2474" i="12"/>
  <c r="F2475" i="12"/>
  <c r="G2475" i="12"/>
  <c r="H2475" i="12"/>
  <c r="F2476" i="12"/>
  <c r="G2476" i="12"/>
  <c r="H2476" i="12"/>
  <c r="F2477" i="12"/>
  <c r="G2477" i="12"/>
  <c r="H2477" i="12"/>
  <c r="F2478" i="12"/>
  <c r="G2478" i="12"/>
  <c r="H2478" i="12"/>
  <c r="F2479" i="12"/>
  <c r="G2479" i="12"/>
  <c r="H2479" i="12"/>
  <c r="F2480" i="12"/>
  <c r="G2480" i="12"/>
  <c r="H2480" i="12"/>
  <c r="F2481" i="12"/>
  <c r="G2481" i="12"/>
  <c r="H2481" i="12"/>
  <c r="F2482" i="12"/>
  <c r="G2482" i="12"/>
  <c r="H2482" i="12"/>
  <c r="F2483" i="12"/>
  <c r="G2483" i="12"/>
  <c r="H2483" i="12"/>
  <c r="F2484" i="12"/>
  <c r="G2484" i="12"/>
  <c r="H2484" i="12"/>
  <c r="F2485" i="12"/>
  <c r="G2485" i="12"/>
  <c r="H2485" i="12"/>
  <c r="F2486" i="12"/>
  <c r="G2486" i="12"/>
  <c r="H2486" i="12"/>
  <c r="F2487" i="12"/>
  <c r="G2487" i="12"/>
  <c r="H2487" i="12"/>
  <c r="F2488" i="12"/>
  <c r="G2488" i="12"/>
  <c r="H2488" i="12"/>
  <c r="F2489" i="12"/>
  <c r="G2489" i="12"/>
  <c r="H2489" i="12"/>
  <c r="F2490" i="12"/>
  <c r="G2490" i="12"/>
  <c r="H2490" i="12"/>
  <c r="F2491" i="12"/>
  <c r="G2491" i="12"/>
  <c r="H2491" i="12"/>
  <c r="F2492" i="12"/>
  <c r="G2492" i="12"/>
  <c r="H2492" i="12"/>
  <c r="F2493" i="12"/>
  <c r="G2493" i="12"/>
  <c r="H2493" i="12"/>
  <c r="F2494" i="12"/>
  <c r="G2494" i="12"/>
  <c r="H2494" i="12"/>
  <c r="F2495" i="12"/>
  <c r="G2495" i="12"/>
  <c r="H2495" i="12"/>
  <c r="F2496" i="12"/>
  <c r="G2496" i="12"/>
  <c r="H2496" i="12"/>
  <c r="F2497" i="12"/>
  <c r="G2497" i="12"/>
  <c r="H2497" i="12"/>
  <c r="F2498" i="12"/>
  <c r="G2498" i="12"/>
  <c r="H2498" i="12"/>
  <c r="F2499" i="12"/>
  <c r="G2499" i="12"/>
  <c r="H2499" i="12"/>
  <c r="F2500" i="12"/>
  <c r="G2500" i="12"/>
  <c r="H2500" i="12"/>
  <c r="F2501" i="12"/>
  <c r="G2501" i="12"/>
  <c r="H2501" i="12"/>
  <c r="F2502" i="12"/>
  <c r="G2502" i="12"/>
  <c r="H2502" i="12"/>
  <c r="F2503" i="12"/>
  <c r="G2503" i="12"/>
  <c r="H2503" i="12"/>
  <c r="F2504" i="12"/>
  <c r="G2504" i="12"/>
  <c r="H2504" i="12"/>
  <c r="F2505" i="12"/>
  <c r="G2505" i="12"/>
  <c r="H2505" i="12"/>
  <c r="F2506" i="12"/>
  <c r="G2506" i="12"/>
  <c r="H2506" i="12"/>
  <c r="F2507" i="12"/>
  <c r="G2507" i="12"/>
  <c r="H2507" i="12"/>
  <c r="F2508" i="12"/>
  <c r="G2508" i="12"/>
  <c r="H2508" i="12"/>
  <c r="F2509" i="12"/>
  <c r="G2509" i="12"/>
  <c r="H2509" i="12"/>
  <c r="F2510" i="12"/>
  <c r="G2510" i="12"/>
  <c r="H2510" i="12"/>
  <c r="F2511" i="12"/>
  <c r="G2511" i="12"/>
  <c r="H2511" i="12"/>
  <c r="F2512" i="12"/>
  <c r="G2512" i="12"/>
  <c r="H2512" i="12"/>
  <c r="F2513" i="12"/>
  <c r="G2513" i="12"/>
  <c r="H2513" i="12"/>
  <c r="F2514" i="12"/>
  <c r="G2514" i="12"/>
  <c r="H2514" i="12"/>
  <c r="F2515" i="12"/>
  <c r="G2515" i="12"/>
  <c r="H2515" i="12"/>
  <c r="F2516" i="12"/>
  <c r="G2516" i="12"/>
  <c r="H2516" i="12"/>
  <c r="F2517" i="12"/>
  <c r="G2517" i="12"/>
  <c r="H2517" i="12"/>
  <c r="F2518" i="12"/>
  <c r="G2518" i="12"/>
  <c r="H2518" i="12"/>
  <c r="F2519" i="12"/>
  <c r="G2519" i="12"/>
  <c r="H2519" i="12"/>
  <c r="F2520" i="12"/>
  <c r="G2520" i="12"/>
  <c r="H2520" i="12"/>
  <c r="F2521" i="12"/>
  <c r="G2521" i="12"/>
  <c r="H2521" i="12"/>
  <c r="F2522" i="12"/>
  <c r="G2522" i="12"/>
  <c r="H2522" i="12"/>
  <c r="F2523" i="12"/>
  <c r="G2523" i="12"/>
  <c r="H2523" i="12"/>
  <c r="F2524" i="12"/>
  <c r="G2524" i="12"/>
  <c r="H2524" i="12"/>
  <c r="F2525" i="12"/>
  <c r="G2525" i="12"/>
  <c r="H2525" i="12"/>
  <c r="F2526" i="12"/>
  <c r="G2526" i="12"/>
  <c r="H2526" i="12"/>
  <c r="F2527" i="12"/>
  <c r="G2527" i="12"/>
  <c r="H2527" i="12"/>
  <c r="F2528" i="12"/>
  <c r="G2528" i="12"/>
  <c r="H2528" i="12"/>
  <c r="F2529" i="12"/>
  <c r="G2529" i="12"/>
  <c r="H2529" i="12"/>
  <c r="F2530" i="12"/>
  <c r="G2530" i="12"/>
  <c r="H2530" i="12"/>
  <c r="F2531" i="12"/>
  <c r="G2531" i="12"/>
  <c r="H2531" i="12"/>
  <c r="F2532" i="12"/>
  <c r="G2532" i="12"/>
  <c r="H2532" i="12"/>
  <c r="F2533" i="12"/>
  <c r="G2533" i="12"/>
  <c r="H2533" i="12"/>
  <c r="F2534" i="12"/>
  <c r="G2534" i="12"/>
  <c r="H2534" i="12"/>
  <c r="F2535" i="12"/>
  <c r="G2535" i="12"/>
  <c r="H2535" i="12"/>
  <c r="F2536" i="12"/>
  <c r="G2536" i="12"/>
  <c r="H2536" i="12"/>
  <c r="F2537" i="12"/>
  <c r="G2537" i="12"/>
  <c r="H2537" i="12"/>
  <c r="F2538" i="12"/>
  <c r="G2538" i="12"/>
  <c r="H2538" i="12"/>
  <c r="F2539" i="12"/>
  <c r="G2539" i="12"/>
  <c r="H2539" i="12"/>
  <c r="F2540" i="12"/>
  <c r="G2540" i="12"/>
  <c r="H2540" i="12"/>
  <c r="F2541" i="12"/>
  <c r="G2541" i="12"/>
  <c r="H2541" i="12"/>
  <c r="F2542" i="12"/>
  <c r="G2542" i="12"/>
  <c r="H2542" i="12"/>
  <c r="F2543" i="12"/>
  <c r="G2543" i="12"/>
  <c r="H2543" i="12"/>
  <c r="F2544" i="12"/>
  <c r="G2544" i="12"/>
  <c r="H2544" i="12"/>
  <c r="F2545" i="12"/>
  <c r="G2545" i="12"/>
  <c r="H2545" i="12"/>
  <c r="F2546" i="12"/>
  <c r="G2546" i="12"/>
  <c r="H2546" i="12"/>
  <c r="F2547" i="12"/>
  <c r="G2547" i="12"/>
  <c r="H2547" i="12"/>
  <c r="F2548" i="12"/>
  <c r="G2548" i="12"/>
  <c r="H2548" i="12"/>
  <c r="F2549" i="12"/>
  <c r="G2549" i="12"/>
  <c r="H2549" i="12"/>
  <c r="F2550" i="12"/>
  <c r="G2550" i="12"/>
  <c r="H2550" i="12"/>
  <c r="F2551" i="12"/>
  <c r="G2551" i="12"/>
  <c r="H2551" i="12"/>
  <c r="F2552" i="12"/>
  <c r="G2552" i="12"/>
  <c r="H2552" i="12"/>
  <c r="F2553" i="12"/>
  <c r="G2553" i="12"/>
  <c r="H2553" i="12"/>
  <c r="F2554" i="12"/>
  <c r="G2554" i="12"/>
  <c r="H2554" i="12"/>
  <c r="F2555" i="12"/>
  <c r="G2555" i="12"/>
  <c r="H2555" i="12"/>
  <c r="F2556" i="12"/>
  <c r="G2556" i="12"/>
  <c r="H2556" i="12"/>
  <c r="F2557" i="12"/>
  <c r="G2557" i="12"/>
  <c r="H2557" i="12"/>
  <c r="F2558" i="12"/>
  <c r="G2558" i="12"/>
  <c r="H2558" i="12"/>
  <c r="F2559" i="12"/>
  <c r="G2559" i="12"/>
  <c r="H2559" i="12"/>
  <c r="F2560" i="12"/>
  <c r="G2560" i="12"/>
  <c r="H2560" i="12"/>
  <c r="F2561" i="12"/>
  <c r="G2561" i="12"/>
  <c r="H2561" i="12"/>
  <c r="F2562" i="12"/>
  <c r="G2562" i="12"/>
  <c r="H2562" i="12"/>
  <c r="F2563" i="12"/>
  <c r="G2563" i="12"/>
  <c r="H2563" i="12"/>
  <c r="F2564" i="12"/>
  <c r="G2564" i="12"/>
  <c r="H2564" i="12"/>
  <c r="F2565" i="12"/>
  <c r="G2565" i="12"/>
  <c r="H2565" i="12"/>
  <c r="F2566" i="12"/>
  <c r="G2566" i="12"/>
  <c r="H2566" i="12"/>
  <c r="F2567" i="12"/>
  <c r="G2567" i="12"/>
  <c r="H2567" i="12"/>
  <c r="F2568" i="12"/>
  <c r="G2568" i="12"/>
  <c r="H2568" i="12"/>
  <c r="F2569" i="12"/>
  <c r="G2569" i="12"/>
  <c r="H2569" i="12"/>
  <c r="F2570" i="12"/>
  <c r="G2570" i="12"/>
  <c r="H2570" i="12"/>
  <c r="F2571" i="12"/>
  <c r="G2571" i="12"/>
  <c r="H2571" i="12"/>
  <c r="F2572" i="12"/>
  <c r="G2572" i="12"/>
  <c r="H2572" i="12"/>
  <c r="F2573" i="12"/>
  <c r="G2573" i="12"/>
  <c r="H2573" i="12"/>
  <c r="F2574" i="12"/>
  <c r="G2574" i="12"/>
  <c r="H2574" i="12"/>
  <c r="F2575" i="12"/>
  <c r="G2575" i="12"/>
  <c r="H2575" i="12"/>
  <c r="F2576" i="12"/>
  <c r="G2576" i="12"/>
  <c r="H2576" i="12"/>
  <c r="F2577" i="12"/>
  <c r="G2577" i="12"/>
  <c r="H2577" i="12"/>
  <c r="F2578" i="12"/>
  <c r="G2578" i="12"/>
  <c r="H2578" i="12"/>
  <c r="F2579" i="12"/>
  <c r="G2579" i="12"/>
  <c r="H2579" i="12"/>
  <c r="F2580" i="12"/>
  <c r="G2580" i="12"/>
  <c r="H2580" i="12"/>
  <c r="F2581" i="12"/>
  <c r="G2581" i="12"/>
  <c r="H2581" i="12"/>
  <c r="F2582" i="12"/>
  <c r="G2582" i="12"/>
  <c r="H2582" i="12"/>
  <c r="F2583" i="12"/>
  <c r="G2583" i="12"/>
  <c r="H2583" i="12"/>
  <c r="F2584" i="12"/>
  <c r="G2584" i="12"/>
  <c r="H2584" i="12"/>
  <c r="F2585" i="12"/>
  <c r="G2585" i="12"/>
  <c r="H2585" i="12"/>
  <c r="F2586" i="12"/>
  <c r="G2586" i="12"/>
  <c r="H2586" i="12"/>
  <c r="F2587" i="12"/>
  <c r="G2587" i="12"/>
  <c r="H2587" i="12"/>
  <c r="F2588" i="12"/>
  <c r="G2588" i="12"/>
  <c r="H2588" i="12"/>
  <c r="F2589" i="12"/>
  <c r="G2589" i="12"/>
  <c r="H2589" i="12"/>
  <c r="F2590" i="12"/>
  <c r="G2590" i="12"/>
  <c r="H2590" i="12"/>
  <c r="F2591" i="12"/>
  <c r="G2591" i="12"/>
  <c r="H2591" i="12"/>
  <c r="F2592" i="12"/>
  <c r="G2592" i="12"/>
  <c r="H2592" i="12"/>
  <c r="F2593" i="12"/>
  <c r="G2593" i="12"/>
  <c r="H2593" i="12"/>
  <c r="F2594" i="12"/>
  <c r="G2594" i="12"/>
  <c r="H2594" i="12"/>
  <c r="F2595" i="12"/>
  <c r="G2595" i="12"/>
  <c r="H2595" i="12"/>
  <c r="F2596" i="12"/>
  <c r="G2596" i="12"/>
  <c r="H2596" i="12"/>
  <c r="F2597" i="12"/>
  <c r="G2597" i="12"/>
  <c r="H2597" i="12"/>
  <c r="F2598" i="12"/>
  <c r="G2598" i="12"/>
  <c r="H2598" i="12"/>
  <c r="F2599" i="12"/>
  <c r="G2599" i="12"/>
  <c r="H2599" i="12"/>
  <c r="F2600" i="12"/>
  <c r="G2600" i="12"/>
  <c r="H2600" i="12"/>
  <c r="F2601" i="12"/>
  <c r="G2601" i="12"/>
  <c r="H2601" i="12"/>
  <c r="F2602" i="12"/>
  <c r="G2602" i="12"/>
  <c r="H2602" i="12"/>
  <c r="F2603" i="12"/>
  <c r="G2603" i="12"/>
  <c r="H2603" i="12"/>
  <c r="F2604" i="12"/>
  <c r="G2604" i="12"/>
  <c r="H2604" i="12"/>
  <c r="F2605" i="12"/>
  <c r="G2605" i="12"/>
  <c r="H2605" i="12"/>
  <c r="F2606" i="12"/>
  <c r="G2606" i="12"/>
  <c r="H2606" i="12"/>
  <c r="F2607" i="12"/>
  <c r="G2607" i="12"/>
  <c r="H2607" i="12"/>
  <c r="F2608" i="12"/>
  <c r="G2608" i="12"/>
  <c r="H2608" i="12"/>
  <c r="F2609" i="12"/>
  <c r="G2609" i="12"/>
  <c r="H2609" i="12"/>
  <c r="F2610" i="12"/>
  <c r="G2610" i="12"/>
  <c r="H2610" i="12"/>
  <c r="F2611" i="12"/>
  <c r="G2611" i="12"/>
  <c r="H2611" i="12"/>
  <c r="F2612" i="12"/>
  <c r="G2612" i="12"/>
  <c r="H2612" i="12"/>
  <c r="F2613" i="12"/>
  <c r="G2613" i="12"/>
  <c r="H2613" i="12"/>
  <c r="F2614" i="12"/>
  <c r="G2614" i="12"/>
  <c r="H2614" i="12"/>
  <c r="F2615" i="12"/>
  <c r="G2615" i="12"/>
  <c r="H2615" i="12"/>
  <c r="F2616" i="12"/>
  <c r="G2616" i="12"/>
  <c r="H2616" i="12"/>
  <c r="F2617" i="12"/>
  <c r="G2617" i="12"/>
  <c r="H2617" i="12"/>
  <c r="F2618" i="12"/>
  <c r="G2618" i="12"/>
  <c r="H2618" i="12"/>
  <c r="F2619" i="12"/>
  <c r="G2619" i="12"/>
  <c r="H2619" i="12"/>
  <c r="F2620" i="12"/>
  <c r="G2620" i="12"/>
  <c r="H2620" i="12"/>
  <c r="F2621" i="12"/>
  <c r="G2621" i="12"/>
  <c r="H2621" i="12"/>
  <c r="F2622" i="12"/>
  <c r="G2622" i="12"/>
  <c r="H2622" i="12"/>
  <c r="F2623" i="12"/>
  <c r="G2623" i="12"/>
  <c r="H2623" i="12"/>
  <c r="F2624" i="12"/>
  <c r="G2624" i="12"/>
  <c r="H2624" i="12"/>
  <c r="F2625" i="12"/>
  <c r="G2625" i="12"/>
  <c r="H2625" i="12"/>
  <c r="F2626" i="12"/>
  <c r="G2626" i="12"/>
  <c r="H2626" i="12"/>
  <c r="F2627" i="12"/>
  <c r="G2627" i="12"/>
  <c r="H2627" i="12"/>
  <c r="F2628" i="12"/>
  <c r="G2628" i="12"/>
  <c r="H2628" i="12"/>
  <c r="F2629" i="12"/>
  <c r="G2629" i="12"/>
  <c r="H2629" i="12"/>
  <c r="F2630" i="12"/>
  <c r="G2630" i="12"/>
  <c r="H2630" i="12"/>
  <c r="F2631" i="12"/>
  <c r="G2631" i="12"/>
  <c r="H2631" i="12"/>
  <c r="F2632" i="12"/>
  <c r="G2632" i="12"/>
  <c r="H2632" i="12"/>
  <c r="F2633" i="12"/>
  <c r="G2633" i="12"/>
  <c r="H2633" i="12"/>
  <c r="F2634" i="12"/>
  <c r="G2634" i="12"/>
  <c r="H2634" i="12"/>
  <c r="F2635" i="12"/>
  <c r="G2635" i="12"/>
  <c r="H2635" i="12"/>
  <c r="F2636" i="12"/>
  <c r="G2636" i="12"/>
  <c r="H2636" i="12"/>
  <c r="F2637" i="12"/>
  <c r="G2637" i="12"/>
  <c r="H2637" i="12"/>
  <c r="F2638" i="12"/>
  <c r="G2638" i="12"/>
  <c r="H2638" i="12"/>
  <c r="F2639" i="12"/>
  <c r="G2639" i="12"/>
  <c r="H2639" i="12"/>
  <c r="F2640" i="12"/>
  <c r="G2640" i="12"/>
  <c r="H2640" i="12"/>
  <c r="F2641" i="12"/>
  <c r="G2641" i="12"/>
  <c r="H2641" i="12"/>
  <c r="F2642" i="12"/>
  <c r="G2642" i="12"/>
  <c r="H2642" i="12"/>
  <c r="F2643" i="12"/>
  <c r="G2643" i="12"/>
  <c r="H2643" i="12"/>
  <c r="F2644" i="12"/>
  <c r="G2644" i="12"/>
  <c r="H2644" i="12"/>
  <c r="F2645" i="12"/>
  <c r="G2645" i="12"/>
  <c r="H2645" i="12"/>
  <c r="F2646" i="12"/>
  <c r="G2646" i="12"/>
  <c r="H2646" i="12"/>
  <c r="F2647" i="12"/>
  <c r="G2647" i="12"/>
  <c r="H2647" i="12"/>
  <c r="F2648" i="12"/>
  <c r="G2648" i="12"/>
  <c r="H2648" i="12"/>
  <c r="F2649" i="12"/>
  <c r="G2649" i="12"/>
  <c r="H2649" i="12"/>
  <c r="F2650" i="12"/>
  <c r="G2650" i="12"/>
  <c r="H2650" i="12"/>
  <c r="F2651" i="12"/>
  <c r="G2651" i="12"/>
  <c r="H2651" i="12"/>
  <c r="F2652" i="12"/>
  <c r="G2652" i="12"/>
  <c r="H2652" i="12"/>
  <c r="F2653" i="12"/>
  <c r="G2653" i="12"/>
  <c r="H2653" i="12"/>
  <c r="F2654" i="12"/>
  <c r="G2654" i="12"/>
  <c r="H2654" i="12"/>
  <c r="F2655" i="12"/>
  <c r="G2655" i="12"/>
  <c r="H2655" i="12"/>
  <c r="F2656" i="12"/>
  <c r="G2656" i="12"/>
  <c r="H2656" i="12"/>
  <c r="F2657" i="12"/>
  <c r="G2657" i="12"/>
  <c r="H2657" i="12"/>
  <c r="F2658" i="12"/>
  <c r="G2658" i="12"/>
  <c r="H2658" i="12"/>
  <c r="F2659" i="12"/>
  <c r="G2659" i="12"/>
  <c r="H2659" i="12"/>
  <c r="F2660" i="12"/>
  <c r="G2660" i="12"/>
  <c r="H2660" i="12"/>
  <c r="F2661" i="12"/>
  <c r="G2661" i="12"/>
  <c r="H2661" i="12"/>
  <c r="F2662" i="12"/>
  <c r="G2662" i="12"/>
  <c r="H2662" i="12"/>
  <c r="F2663" i="12"/>
  <c r="G2663" i="12"/>
  <c r="H2663" i="12"/>
  <c r="F2664" i="12"/>
  <c r="G2664" i="12"/>
  <c r="H2664" i="12"/>
  <c r="F2665" i="12"/>
  <c r="G2665" i="12"/>
  <c r="H2665" i="12"/>
  <c r="F2666" i="12"/>
  <c r="G2666" i="12"/>
  <c r="H2666" i="12"/>
  <c r="F2667" i="12"/>
  <c r="G2667" i="12"/>
  <c r="H2667" i="12"/>
  <c r="F2668" i="12"/>
  <c r="G2668" i="12"/>
  <c r="H2668" i="12"/>
  <c r="F2669" i="12"/>
  <c r="G2669" i="12"/>
  <c r="H2669" i="12"/>
  <c r="F2670" i="12"/>
  <c r="G2670" i="12"/>
  <c r="H2670" i="12"/>
  <c r="F2671" i="12"/>
  <c r="G2671" i="12"/>
  <c r="H2671" i="12"/>
  <c r="F2672" i="12"/>
  <c r="G2672" i="12"/>
  <c r="H2672" i="12"/>
  <c r="F2673" i="12"/>
  <c r="G2673" i="12"/>
  <c r="H2673" i="12"/>
  <c r="F2674" i="12"/>
  <c r="G2674" i="12"/>
  <c r="H2674" i="12"/>
  <c r="F2675" i="12"/>
  <c r="G2675" i="12"/>
  <c r="H2675" i="12"/>
  <c r="F2676" i="12"/>
  <c r="G2676" i="12"/>
  <c r="H2676" i="12"/>
  <c r="F2677" i="12"/>
  <c r="G2677" i="12"/>
  <c r="H2677" i="12"/>
  <c r="F2678" i="12"/>
  <c r="G2678" i="12"/>
  <c r="H2678" i="12"/>
  <c r="F2679" i="12"/>
  <c r="G2679" i="12"/>
  <c r="H2679" i="12"/>
  <c r="F2680" i="12"/>
  <c r="G2680" i="12"/>
  <c r="H2680" i="12"/>
  <c r="F2681" i="12"/>
  <c r="G2681" i="12"/>
  <c r="H2681" i="12"/>
  <c r="F2682" i="12"/>
  <c r="G2682" i="12"/>
  <c r="H2682" i="12"/>
  <c r="F2683" i="12"/>
  <c r="G2683" i="12"/>
  <c r="H2683" i="12"/>
  <c r="F2684" i="12"/>
  <c r="G2684" i="12"/>
  <c r="H2684" i="12"/>
  <c r="F2685" i="12"/>
  <c r="G2685" i="12"/>
  <c r="H2685" i="12"/>
  <c r="F2686" i="12"/>
  <c r="G2686" i="12"/>
  <c r="H2686" i="12"/>
  <c r="F2687" i="12"/>
  <c r="G2687" i="12"/>
  <c r="H2687" i="12"/>
  <c r="F2688" i="12"/>
  <c r="G2688" i="12"/>
  <c r="H2688" i="12"/>
  <c r="F2689" i="12"/>
  <c r="G2689" i="12"/>
  <c r="H2689" i="12"/>
  <c r="F2690" i="12"/>
  <c r="G2690" i="12"/>
  <c r="H2690" i="12"/>
  <c r="F2691" i="12"/>
  <c r="G2691" i="12"/>
  <c r="H2691" i="12"/>
  <c r="F2692" i="12"/>
  <c r="G2692" i="12"/>
  <c r="H2692" i="12"/>
  <c r="F2693" i="12"/>
  <c r="G2693" i="12"/>
  <c r="H2693" i="12"/>
  <c r="F2694" i="12"/>
  <c r="G2694" i="12"/>
  <c r="H2694" i="12"/>
  <c r="F2695" i="12"/>
  <c r="G2695" i="12"/>
  <c r="H2695" i="12"/>
  <c r="F2696" i="12"/>
  <c r="G2696" i="12"/>
  <c r="H2696" i="12"/>
  <c r="F2697" i="12"/>
  <c r="G2697" i="12"/>
  <c r="H2697" i="12"/>
  <c r="F2698" i="12"/>
  <c r="G2698" i="12"/>
  <c r="H2698" i="12"/>
  <c r="F2699" i="12"/>
  <c r="G2699" i="12"/>
  <c r="H2699" i="12"/>
  <c r="F2700" i="12"/>
  <c r="G2700" i="12"/>
  <c r="H2700" i="12"/>
  <c r="F2701" i="12"/>
  <c r="G2701" i="12"/>
  <c r="H2701" i="12"/>
  <c r="F2702" i="12"/>
  <c r="G2702" i="12"/>
  <c r="H2702" i="12"/>
  <c r="F2703" i="12"/>
  <c r="G2703" i="12"/>
  <c r="H2703" i="12"/>
  <c r="F2704" i="12"/>
  <c r="G2704" i="12"/>
  <c r="H2704" i="12"/>
  <c r="F2705" i="12"/>
  <c r="G2705" i="12"/>
  <c r="H2705" i="12"/>
  <c r="F2706" i="12"/>
  <c r="G2706" i="12"/>
  <c r="H2706" i="12"/>
  <c r="F2707" i="12"/>
  <c r="G2707" i="12"/>
  <c r="H2707" i="12"/>
  <c r="F2708" i="12"/>
  <c r="G2708" i="12"/>
  <c r="H2708" i="12"/>
  <c r="F2709" i="12"/>
  <c r="G2709" i="12"/>
  <c r="H2709" i="12"/>
  <c r="F2710" i="12"/>
  <c r="G2710" i="12"/>
  <c r="H2710" i="12"/>
  <c r="F2711" i="12"/>
  <c r="G2711" i="12"/>
  <c r="H2711" i="12"/>
  <c r="F2712" i="12"/>
  <c r="G2712" i="12"/>
  <c r="H2712" i="12"/>
  <c r="F2713" i="12"/>
  <c r="G2713" i="12"/>
  <c r="H2713" i="12"/>
  <c r="F2714" i="12"/>
  <c r="G2714" i="12"/>
  <c r="H2714" i="12"/>
  <c r="F2715" i="12"/>
  <c r="G2715" i="12"/>
  <c r="H2715" i="12"/>
  <c r="F2716" i="12"/>
  <c r="G2716" i="12"/>
  <c r="H2716" i="12"/>
  <c r="F2717" i="12"/>
  <c r="G2717" i="12"/>
  <c r="H2717" i="12"/>
  <c r="F2718" i="12"/>
  <c r="G2718" i="12"/>
  <c r="H2718" i="12"/>
  <c r="F2719" i="12"/>
  <c r="G2719" i="12"/>
  <c r="H2719" i="12"/>
  <c r="F2720" i="12"/>
  <c r="G2720" i="12"/>
  <c r="H2720" i="12"/>
  <c r="F2721" i="12"/>
  <c r="G2721" i="12"/>
  <c r="H2721" i="12"/>
  <c r="F2722" i="12"/>
  <c r="G2722" i="12"/>
  <c r="H2722" i="12"/>
  <c r="F2723" i="12"/>
  <c r="G2723" i="12"/>
  <c r="H2723" i="12"/>
  <c r="F2724" i="12"/>
  <c r="G2724" i="12"/>
  <c r="H2724" i="12"/>
  <c r="F2725" i="12"/>
  <c r="G2725" i="12"/>
  <c r="H2725" i="12"/>
  <c r="F2726" i="12"/>
  <c r="G2726" i="12"/>
  <c r="H2726" i="12"/>
  <c r="F2727" i="12"/>
  <c r="G2727" i="12"/>
  <c r="H2727" i="12"/>
  <c r="F2728" i="12"/>
  <c r="G2728" i="12"/>
  <c r="H2728" i="12"/>
  <c r="F2729" i="12"/>
  <c r="G2729" i="12"/>
  <c r="H2729" i="12"/>
  <c r="F2730" i="12"/>
  <c r="G2730" i="12"/>
  <c r="H2730" i="12"/>
  <c r="F2731" i="12"/>
  <c r="G2731" i="12"/>
  <c r="H2731" i="12"/>
  <c r="F2732" i="12"/>
  <c r="G2732" i="12"/>
  <c r="H2732" i="12"/>
  <c r="F2733" i="12"/>
  <c r="G2733" i="12"/>
  <c r="H2733" i="12"/>
  <c r="F2734" i="12"/>
  <c r="G2734" i="12"/>
  <c r="H2734" i="12"/>
  <c r="F2735" i="12"/>
  <c r="G2735" i="12"/>
  <c r="H2735" i="12"/>
  <c r="F2736" i="12"/>
  <c r="G2736" i="12"/>
  <c r="H2736" i="12"/>
  <c r="F2737" i="12"/>
  <c r="G2737" i="12"/>
  <c r="H2737" i="12"/>
  <c r="F2738" i="12"/>
  <c r="G2738" i="12"/>
  <c r="H2738" i="12"/>
  <c r="F2739" i="12"/>
  <c r="G2739" i="12"/>
  <c r="H2739" i="12"/>
  <c r="F2740" i="12"/>
  <c r="G2740" i="12"/>
  <c r="H2740" i="12"/>
  <c r="F2741" i="12"/>
  <c r="G2741" i="12"/>
  <c r="H2741" i="12"/>
  <c r="F2742" i="12"/>
  <c r="G2742" i="12"/>
  <c r="H2742" i="12"/>
  <c r="F2743" i="12"/>
  <c r="G2743" i="12"/>
  <c r="H2743" i="12"/>
  <c r="F2744" i="12"/>
  <c r="G2744" i="12"/>
  <c r="H2744" i="12"/>
  <c r="F2745" i="12"/>
  <c r="G2745" i="12"/>
  <c r="H2745" i="12"/>
  <c r="F2746" i="12"/>
  <c r="G2746" i="12"/>
  <c r="H2746" i="12"/>
  <c r="F2747" i="12"/>
  <c r="G2747" i="12"/>
  <c r="H2747" i="12"/>
  <c r="F2748" i="12"/>
  <c r="G2748" i="12"/>
  <c r="H2748" i="12"/>
  <c r="F2749" i="12"/>
  <c r="G2749" i="12"/>
  <c r="H2749" i="12"/>
  <c r="F2750" i="12"/>
  <c r="G2750" i="12"/>
  <c r="H2750" i="12"/>
  <c r="F2751" i="12"/>
  <c r="G2751" i="12"/>
  <c r="H2751" i="12"/>
  <c r="F2752" i="12"/>
  <c r="G2752" i="12"/>
  <c r="H2752" i="12"/>
  <c r="F2753" i="12"/>
  <c r="G2753" i="12"/>
  <c r="H2753" i="12"/>
  <c r="F2754" i="12"/>
  <c r="G2754" i="12"/>
  <c r="H2754" i="12"/>
  <c r="F2755" i="12"/>
  <c r="G2755" i="12"/>
  <c r="H2755" i="12"/>
  <c r="F2756" i="12"/>
  <c r="G2756" i="12"/>
  <c r="H2756" i="12"/>
  <c r="F2757" i="12"/>
  <c r="G2757" i="12"/>
  <c r="H2757" i="12"/>
  <c r="F2758" i="12"/>
  <c r="G2758" i="12"/>
  <c r="H2758" i="12"/>
  <c r="F2759" i="12"/>
  <c r="G2759" i="12"/>
  <c r="H2759" i="12"/>
  <c r="F2760" i="12"/>
  <c r="G2760" i="12"/>
  <c r="H2760" i="12"/>
  <c r="F2761" i="12"/>
  <c r="G2761" i="12"/>
  <c r="H2761" i="12"/>
  <c r="F2762" i="12"/>
  <c r="G2762" i="12"/>
  <c r="H2762" i="12"/>
  <c r="F2763" i="12"/>
  <c r="G2763" i="12"/>
  <c r="H2763" i="12"/>
  <c r="F2764" i="12"/>
  <c r="G2764" i="12"/>
  <c r="H2764" i="12"/>
  <c r="F2765" i="12"/>
  <c r="G2765" i="12"/>
  <c r="H2765" i="12"/>
  <c r="F2766" i="12"/>
  <c r="G2766" i="12"/>
  <c r="H2766" i="12"/>
  <c r="F2767" i="12"/>
  <c r="G2767" i="12"/>
  <c r="H2767" i="12"/>
  <c r="F2768" i="12"/>
  <c r="G2768" i="12"/>
  <c r="H2768" i="12"/>
  <c r="F2769" i="12"/>
  <c r="G2769" i="12"/>
  <c r="H2769" i="12"/>
  <c r="F2770" i="12"/>
  <c r="G2770" i="12"/>
  <c r="H2770" i="12"/>
  <c r="F2771" i="12"/>
  <c r="G2771" i="12"/>
  <c r="H2771" i="12"/>
  <c r="F2772" i="12"/>
  <c r="G2772" i="12"/>
  <c r="H2772" i="12"/>
  <c r="F2773" i="12"/>
  <c r="G2773" i="12"/>
  <c r="H2773" i="12"/>
  <c r="F2774" i="12"/>
  <c r="G2774" i="12"/>
  <c r="H2774" i="12"/>
  <c r="F2775" i="12"/>
  <c r="G2775" i="12"/>
  <c r="H2775" i="12"/>
  <c r="F2776" i="12"/>
  <c r="G2776" i="12"/>
  <c r="H2776" i="12"/>
  <c r="F2777" i="12"/>
  <c r="G2777" i="12"/>
  <c r="H2777" i="12"/>
  <c r="F2778" i="12"/>
  <c r="G2778" i="12"/>
  <c r="H2778" i="12"/>
  <c r="F2779" i="12"/>
  <c r="G2779" i="12"/>
  <c r="H2779" i="12"/>
  <c r="F2780" i="12"/>
  <c r="G2780" i="12"/>
  <c r="H2780" i="12"/>
  <c r="F2781" i="12"/>
  <c r="G2781" i="12"/>
  <c r="H2781" i="12"/>
  <c r="F2782" i="12"/>
  <c r="G2782" i="12"/>
  <c r="H2782" i="12"/>
  <c r="F2783" i="12"/>
  <c r="G2783" i="12"/>
  <c r="H2783" i="12"/>
  <c r="F2784" i="12"/>
  <c r="G2784" i="12"/>
  <c r="H2784" i="12"/>
  <c r="F2785" i="12"/>
  <c r="G2785" i="12"/>
  <c r="H2785" i="12"/>
  <c r="F2786" i="12"/>
  <c r="G2786" i="12"/>
  <c r="H2786" i="12"/>
  <c r="F2787" i="12"/>
  <c r="G2787" i="12"/>
  <c r="H2787" i="12"/>
  <c r="F2788" i="12"/>
  <c r="G2788" i="12"/>
  <c r="H2788" i="12"/>
  <c r="F2789" i="12"/>
  <c r="G2789" i="12"/>
  <c r="H2789" i="12"/>
  <c r="F2790" i="12"/>
  <c r="G2790" i="12"/>
  <c r="H2790" i="12"/>
  <c r="F2791" i="12"/>
  <c r="G2791" i="12"/>
  <c r="H2791" i="12"/>
  <c r="F2792" i="12"/>
  <c r="G2792" i="12"/>
  <c r="H2792" i="12"/>
  <c r="F2793" i="12"/>
  <c r="G2793" i="12"/>
  <c r="H2793" i="12"/>
  <c r="F2794" i="12"/>
  <c r="G2794" i="12"/>
  <c r="H2794" i="12"/>
  <c r="F2795" i="12"/>
  <c r="G2795" i="12"/>
  <c r="H2795" i="12"/>
  <c r="F2796" i="12"/>
  <c r="G2796" i="12"/>
  <c r="H2796" i="12"/>
  <c r="F2797" i="12"/>
  <c r="G2797" i="12"/>
  <c r="H2797" i="12"/>
  <c r="F2798" i="12"/>
  <c r="G2798" i="12"/>
  <c r="H2798" i="12"/>
  <c r="F2799" i="12"/>
  <c r="G2799" i="12"/>
  <c r="H2799" i="12"/>
  <c r="F2800" i="12"/>
  <c r="G2800" i="12"/>
  <c r="H2800" i="12"/>
  <c r="F2801" i="12"/>
  <c r="G2801" i="12"/>
  <c r="H2801" i="12"/>
  <c r="F2802" i="12"/>
  <c r="G2802" i="12"/>
  <c r="H2802" i="12"/>
  <c r="F2803" i="12"/>
  <c r="G2803" i="12"/>
  <c r="H2803" i="12"/>
  <c r="F2804" i="12"/>
  <c r="G2804" i="12"/>
  <c r="H2804" i="12"/>
  <c r="F2805" i="12"/>
  <c r="G2805" i="12"/>
  <c r="H2805" i="12"/>
  <c r="F2806" i="12"/>
  <c r="G2806" i="12"/>
  <c r="H2806" i="12"/>
  <c r="F2807" i="12"/>
  <c r="G2807" i="12"/>
  <c r="H2807" i="12"/>
  <c r="F2808" i="12"/>
  <c r="G2808" i="12"/>
  <c r="H2808" i="12"/>
  <c r="F2809" i="12"/>
  <c r="G2809" i="12"/>
  <c r="H2809" i="12"/>
  <c r="F2810" i="12"/>
  <c r="G2810" i="12"/>
  <c r="H2810" i="12"/>
  <c r="F2811" i="12"/>
  <c r="G2811" i="12"/>
  <c r="H2811" i="12"/>
  <c r="F2812" i="12"/>
  <c r="G2812" i="12"/>
  <c r="H2812" i="12"/>
  <c r="F2813" i="12"/>
  <c r="G2813" i="12"/>
  <c r="H2813" i="12"/>
  <c r="F2814" i="12"/>
  <c r="G2814" i="12"/>
  <c r="H2814" i="12"/>
  <c r="F2815" i="12"/>
  <c r="G2815" i="12"/>
  <c r="H2815" i="12"/>
  <c r="F2816" i="12"/>
  <c r="G2816" i="12"/>
  <c r="H2816" i="12"/>
  <c r="F2817" i="12"/>
  <c r="G2817" i="12"/>
  <c r="H2817" i="12"/>
  <c r="F2818" i="12"/>
  <c r="G2818" i="12"/>
  <c r="H2818" i="12"/>
  <c r="F2819" i="12"/>
  <c r="G2819" i="12"/>
  <c r="H2819" i="12"/>
  <c r="F2820" i="12"/>
  <c r="G2820" i="12"/>
  <c r="H2820" i="12"/>
  <c r="F2821" i="12"/>
  <c r="G2821" i="12"/>
  <c r="H2821" i="12"/>
  <c r="F2822" i="12"/>
  <c r="G2822" i="12"/>
  <c r="H2822" i="12"/>
  <c r="F2823" i="12"/>
  <c r="G2823" i="12"/>
  <c r="H2823" i="12"/>
  <c r="F2824" i="12"/>
  <c r="G2824" i="12"/>
  <c r="H2824" i="12"/>
  <c r="F2825" i="12"/>
  <c r="G2825" i="12"/>
  <c r="H2825" i="12"/>
  <c r="F2826" i="12"/>
  <c r="G2826" i="12"/>
  <c r="H2826" i="12"/>
  <c r="F2827" i="12"/>
  <c r="G2827" i="12"/>
  <c r="H2827" i="12"/>
  <c r="F2828" i="12"/>
  <c r="G2828" i="12"/>
  <c r="H2828" i="12"/>
  <c r="F2829" i="12"/>
  <c r="G2829" i="12"/>
  <c r="H2829" i="12"/>
  <c r="F2830" i="12"/>
  <c r="G2830" i="12"/>
  <c r="H2830" i="12"/>
  <c r="F2831" i="12"/>
  <c r="G2831" i="12"/>
  <c r="H2831" i="12"/>
  <c r="F2832" i="12"/>
  <c r="G2832" i="12"/>
  <c r="H2832" i="12"/>
  <c r="F2833" i="12"/>
  <c r="G2833" i="12"/>
  <c r="H2833" i="12"/>
  <c r="F2834" i="12"/>
  <c r="G2834" i="12"/>
  <c r="H2834" i="12"/>
  <c r="F2835" i="12"/>
  <c r="G2835" i="12"/>
  <c r="H2835" i="12"/>
  <c r="F2836" i="12"/>
  <c r="G2836" i="12"/>
  <c r="H2836" i="12"/>
  <c r="F2837" i="12"/>
  <c r="G2837" i="12"/>
  <c r="H2837" i="12"/>
  <c r="F2838" i="12"/>
  <c r="G2838" i="12"/>
  <c r="H2838" i="12"/>
  <c r="F2839" i="12"/>
  <c r="G2839" i="12"/>
  <c r="H2839" i="12"/>
  <c r="F2840" i="12"/>
  <c r="G2840" i="12"/>
  <c r="H2840" i="12"/>
  <c r="F2841" i="12"/>
  <c r="G2841" i="12"/>
  <c r="H2841" i="12"/>
  <c r="F2842" i="12"/>
  <c r="G2842" i="12"/>
  <c r="H2842" i="12"/>
  <c r="F2843" i="12"/>
  <c r="G2843" i="12"/>
  <c r="H2843" i="12"/>
  <c r="F2844" i="12"/>
  <c r="G2844" i="12"/>
  <c r="H2844" i="12"/>
  <c r="F2845" i="12"/>
  <c r="G2845" i="12"/>
  <c r="H2845" i="12"/>
  <c r="F2846" i="12"/>
  <c r="G2846" i="12"/>
  <c r="H2846" i="12"/>
  <c r="F2847" i="12"/>
  <c r="G2847" i="12"/>
  <c r="H2847" i="12"/>
  <c r="F2848" i="12"/>
  <c r="G2848" i="12"/>
  <c r="H2848" i="12"/>
  <c r="F2849" i="12"/>
  <c r="G2849" i="12"/>
  <c r="H2849" i="12"/>
  <c r="F2850" i="12"/>
  <c r="G2850" i="12"/>
  <c r="H2850" i="12"/>
  <c r="F2851" i="12"/>
  <c r="G2851" i="12"/>
  <c r="H2851" i="12"/>
  <c r="F2852" i="12"/>
  <c r="G2852" i="12"/>
  <c r="H2852" i="12"/>
  <c r="F2853" i="12"/>
  <c r="G2853" i="12"/>
  <c r="H2853" i="12"/>
  <c r="F2854" i="12"/>
  <c r="G2854" i="12"/>
  <c r="H2854" i="12"/>
  <c r="F2855" i="12"/>
  <c r="G2855" i="12"/>
  <c r="H2855" i="12"/>
  <c r="F2856" i="12"/>
  <c r="G2856" i="12"/>
  <c r="H2856" i="12"/>
  <c r="F2857" i="12"/>
  <c r="G2857" i="12"/>
  <c r="H2857" i="12"/>
  <c r="F2858" i="12"/>
  <c r="G2858" i="12"/>
  <c r="H2858" i="12"/>
  <c r="F2859" i="12"/>
  <c r="G2859" i="12"/>
  <c r="H2859" i="12"/>
  <c r="F2860" i="12"/>
  <c r="G2860" i="12"/>
  <c r="H2860" i="12"/>
  <c r="F2861" i="12"/>
  <c r="G2861" i="12"/>
  <c r="H2861" i="12"/>
  <c r="F2862" i="12"/>
  <c r="G2862" i="12"/>
  <c r="H2862" i="12"/>
  <c r="F2863" i="12"/>
  <c r="G2863" i="12"/>
  <c r="H2863" i="12"/>
  <c r="F2864" i="12"/>
  <c r="G2864" i="12"/>
  <c r="H2864" i="12"/>
  <c r="F2865" i="12"/>
  <c r="G2865" i="12"/>
  <c r="H2865" i="12"/>
  <c r="F2866" i="12"/>
  <c r="G2866" i="12"/>
  <c r="H2866" i="12"/>
  <c r="F2867" i="12"/>
  <c r="G2867" i="12"/>
  <c r="H2867" i="12"/>
  <c r="F2868" i="12"/>
  <c r="G2868" i="12"/>
  <c r="H2868" i="12"/>
  <c r="F2869" i="12"/>
  <c r="G2869" i="12"/>
  <c r="H2869" i="12"/>
  <c r="F2870" i="12"/>
  <c r="G2870" i="12"/>
  <c r="H2870" i="12"/>
  <c r="F2871" i="12"/>
  <c r="G2871" i="12"/>
  <c r="H2871" i="12"/>
  <c r="F2872" i="12"/>
  <c r="G2872" i="12"/>
  <c r="H2872" i="12"/>
  <c r="F2873" i="12"/>
  <c r="G2873" i="12"/>
  <c r="H2873" i="12"/>
  <c r="F2874" i="12"/>
  <c r="G2874" i="12"/>
  <c r="H2874" i="12"/>
  <c r="F2875" i="12"/>
  <c r="G2875" i="12"/>
  <c r="H2875" i="12"/>
  <c r="F2876" i="12"/>
  <c r="G2876" i="12"/>
  <c r="H2876" i="12"/>
  <c r="F2877" i="12"/>
  <c r="G2877" i="12"/>
  <c r="H2877" i="12"/>
  <c r="F2878" i="12"/>
  <c r="G2878" i="12"/>
  <c r="H2878" i="12"/>
  <c r="F2879" i="12"/>
  <c r="G2879" i="12"/>
  <c r="H2879" i="12"/>
  <c r="F2880" i="12"/>
  <c r="G2880" i="12"/>
  <c r="H2880" i="12"/>
  <c r="F2881" i="12"/>
  <c r="G2881" i="12"/>
  <c r="H2881" i="12"/>
  <c r="F2882" i="12"/>
  <c r="G2882" i="12"/>
  <c r="H2882" i="12"/>
  <c r="F2883" i="12"/>
  <c r="G2883" i="12"/>
  <c r="H2883" i="12"/>
  <c r="F2884" i="12"/>
  <c r="G2884" i="12"/>
  <c r="H2884" i="12"/>
  <c r="F2885" i="12"/>
  <c r="G2885" i="12"/>
  <c r="H2885" i="12"/>
  <c r="F2886" i="12"/>
  <c r="G2886" i="12"/>
  <c r="H2886" i="12"/>
  <c r="F2887" i="12"/>
  <c r="G2887" i="12"/>
  <c r="H2887" i="12"/>
  <c r="F2888" i="12"/>
  <c r="G2888" i="12"/>
  <c r="H2888" i="12"/>
  <c r="F2889" i="12"/>
  <c r="G2889" i="12"/>
  <c r="H2889" i="12"/>
  <c r="F2890" i="12"/>
  <c r="G2890" i="12"/>
  <c r="H2890" i="12"/>
  <c r="F2891" i="12"/>
  <c r="G2891" i="12"/>
  <c r="H2891" i="12"/>
  <c r="F2892" i="12"/>
  <c r="G2892" i="12"/>
  <c r="H2892" i="12"/>
  <c r="F2893" i="12"/>
  <c r="G2893" i="12"/>
  <c r="H2893" i="12"/>
  <c r="F2894" i="12"/>
  <c r="G2894" i="12"/>
  <c r="H2894" i="12"/>
  <c r="F2895" i="12"/>
  <c r="G2895" i="12"/>
  <c r="H2895" i="12"/>
  <c r="F2896" i="12"/>
  <c r="G2896" i="12"/>
  <c r="H2896" i="12"/>
  <c r="F2897" i="12"/>
  <c r="G2897" i="12"/>
  <c r="H2897" i="12"/>
  <c r="F2898" i="12"/>
  <c r="G2898" i="12"/>
  <c r="H2898" i="12"/>
  <c r="F2899" i="12"/>
  <c r="G2899" i="12"/>
  <c r="H2899" i="12"/>
  <c r="F2900" i="12"/>
  <c r="G2900" i="12"/>
  <c r="H2900" i="12"/>
  <c r="F2901" i="12"/>
  <c r="G2901" i="12"/>
  <c r="H2901" i="12"/>
  <c r="F2902" i="12"/>
  <c r="G2902" i="12"/>
  <c r="H2902" i="12"/>
  <c r="F2903" i="12"/>
  <c r="G2903" i="12"/>
  <c r="H2903" i="12"/>
  <c r="F2904" i="12"/>
  <c r="G2904" i="12"/>
  <c r="H2904" i="12"/>
  <c r="F2905" i="12"/>
  <c r="G2905" i="12"/>
  <c r="H2905" i="12"/>
  <c r="F2906" i="12"/>
  <c r="G2906" i="12"/>
  <c r="H2906" i="12"/>
  <c r="F2907" i="12"/>
  <c r="G2907" i="12"/>
  <c r="H2907" i="12"/>
  <c r="F2908" i="12"/>
  <c r="G2908" i="12"/>
  <c r="H2908" i="12"/>
  <c r="F2909" i="12"/>
  <c r="G2909" i="12"/>
  <c r="H2909" i="12"/>
  <c r="F2910" i="12"/>
  <c r="G2910" i="12"/>
  <c r="H2910" i="12"/>
  <c r="F2911" i="12"/>
  <c r="G2911" i="12"/>
  <c r="H2911" i="12"/>
  <c r="F2912" i="12"/>
  <c r="G2912" i="12"/>
  <c r="H2912" i="12"/>
  <c r="F2913" i="12"/>
  <c r="G2913" i="12"/>
  <c r="H2913" i="12"/>
  <c r="F2914" i="12"/>
  <c r="G2914" i="12"/>
  <c r="H2914" i="12"/>
  <c r="F2915" i="12"/>
  <c r="G2915" i="12"/>
  <c r="H2915" i="12"/>
  <c r="F2916" i="12"/>
  <c r="G2916" i="12"/>
  <c r="H2916" i="12"/>
  <c r="F2917" i="12"/>
  <c r="G2917" i="12"/>
  <c r="H2917" i="12"/>
  <c r="F2918" i="12"/>
  <c r="G2918" i="12"/>
  <c r="H2918" i="12"/>
  <c r="F2919" i="12"/>
  <c r="G2919" i="12"/>
  <c r="H2919" i="12"/>
  <c r="F2920" i="12"/>
  <c r="G2920" i="12"/>
  <c r="H2920" i="12"/>
  <c r="F2921" i="12"/>
  <c r="G2921" i="12"/>
  <c r="H2921" i="12"/>
  <c r="F2922" i="12"/>
  <c r="G2922" i="12"/>
  <c r="H2922" i="12"/>
  <c r="F2923" i="12"/>
  <c r="G2923" i="12"/>
  <c r="H2923" i="12"/>
  <c r="F2924" i="12"/>
  <c r="G2924" i="12"/>
  <c r="H2924" i="12"/>
  <c r="F2925" i="12"/>
  <c r="G2925" i="12"/>
  <c r="H2925" i="12"/>
  <c r="F2926" i="12"/>
  <c r="G2926" i="12"/>
  <c r="H2926" i="12"/>
  <c r="F2927" i="12"/>
  <c r="G2927" i="12"/>
  <c r="H2927" i="12"/>
  <c r="F2928" i="12"/>
  <c r="G2928" i="12"/>
  <c r="H2928" i="12"/>
  <c r="F2929" i="12"/>
  <c r="G2929" i="12"/>
  <c r="H2929" i="12"/>
  <c r="F2930" i="12"/>
  <c r="G2930" i="12"/>
  <c r="H2930" i="12"/>
  <c r="F2931" i="12"/>
  <c r="G2931" i="12"/>
  <c r="H2931" i="12"/>
  <c r="F2932" i="12"/>
  <c r="G2932" i="12"/>
  <c r="H2932" i="12"/>
  <c r="F2933" i="12"/>
  <c r="G2933" i="12"/>
  <c r="H2933" i="12"/>
  <c r="F2934" i="12"/>
  <c r="G2934" i="12"/>
  <c r="H2934" i="12"/>
  <c r="F2935" i="12"/>
  <c r="G2935" i="12"/>
  <c r="H2935" i="12"/>
  <c r="F2936" i="12"/>
  <c r="G2936" i="12"/>
  <c r="H2936" i="12"/>
  <c r="F2937" i="12"/>
  <c r="G2937" i="12"/>
  <c r="H2937" i="12"/>
  <c r="F2938" i="12"/>
  <c r="G2938" i="12"/>
  <c r="H2938" i="12"/>
  <c r="F2939" i="12"/>
  <c r="G2939" i="12"/>
  <c r="H2939" i="12"/>
  <c r="F2940" i="12"/>
  <c r="G2940" i="12"/>
  <c r="H2940" i="12"/>
  <c r="F2941" i="12"/>
  <c r="G2941" i="12"/>
  <c r="H2941" i="12"/>
  <c r="F2942" i="12"/>
  <c r="G2942" i="12"/>
  <c r="H2942" i="12"/>
  <c r="F2943" i="12"/>
  <c r="G2943" i="12"/>
  <c r="H2943" i="12"/>
  <c r="F2944" i="12"/>
  <c r="G2944" i="12"/>
  <c r="H2944" i="12"/>
  <c r="F2945" i="12"/>
  <c r="G2945" i="12"/>
  <c r="H2945" i="12"/>
  <c r="F2946" i="12"/>
  <c r="G2946" i="12"/>
  <c r="H2946" i="12"/>
  <c r="F2947" i="12"/>
  <c r="G2947" i="12"/>
  <c r="H2947" i="12"/>
  <c r="F2948" i="12"/>
  <c r="G2948" i="12"/>
  <c r="H2948" i="12"/>
  <c r="F2949" i="12"/>
  <c r="G2949" i="12"/>
  <c r="H2949" i="12"/>
  <c r="F2950" i="12"/>
  <c r="G2950" i="12"/>
  <c r="H2950" i="12"/>
  <c r="F2951" i="12"/>
  <c r="G2951" i="12"/>
  <c r="H2951" i="12"/>
  <c r="F2952" i="12"/>
  <c r="G2952" i="12"/>
  <c r="H2952" i="12"/>
  <c r="F2953" i="12"/>
  <c r="G2953" i="12"/>
  <c r="H2953" i="12"/>
  <c r="F2954" i="12"/>
  <c r="G2954" i="12"/>
  <c r="H2954" i="12"/>
  <c r="F2955" i="12"/>
  <c r="G2955" i="12"/>
  <c r="H2955" i="12"/>
  <c r="F2956" i="12"/>
  <c r="G2956" i="12"/>
  <c r="H2956" i="12"/>
  <c r="F2957" i="12"/>
  <c r="G2957" i="12"/>
  <c r="H2957" i="12"/>
  <c r="F2958" i="12"/>
  <c r="G2958" i="12"/>
  <c r="H2958" i="12"/>
  <c r="F2959" i="12"/>
  <c r="G2959" i="12"/>
  <c r="H2959" i="12"/>
  <c r="F2960" i="12"/>
  <c r="G2960" i="12"/>
  <c r="H2960" i="12"/>
  <c r="F2961" i="12"/>
  <c r="G2961" i="12"/>
  <c r="H2961" i="12"/>
  <c r="F2962" i="12"/>
  <c r="G2962" i="12"/>
  <c r="H2962" i="12"/>
  <c r="F2963" i="12"/>
  <c r="G2963" i="12"/>
  <c r="H2963" i="12"/>
  <c r="F2964" i="12"/>
  <c r="G2964" i="12"/>
  <c r="H2964" i="12"/>
  <c r="F2965" i="12"/>
  <c r="G2965" i="12"/>
  <c r="H2965" i="12"/>
  <c r="F2966" i="12"/>
  <c r="G2966" i="12"/>
  <c r="H2966" i="12"/>
  <c r="F2967" i="12"/>
  <c r="G2967" i="12"/>
  <c r="H2967" i="12"/>
  <c r="F2968" i="12"/>
  <c r="G2968" i="12"/>
  <c r="H2968" i="12"/>
  <c r="F2969" i="12"/>
  <c r="G2969" i="12"/>
  <c r="H2969" i="12"/>
  <c r="F2970" i="12"/>
  <c r="G2970" i="12"/>
  <c r="H2970" i="12"/>
  <c r="F2971" i="12"/>
  <c r="G2971" i="12"/>
  <c r="H2971" i="12"/>
  <c r="F2972" i="12"/>
  <c r="G2972" i="12"/>
  <c r="H2972" i="12"/>
  <c r="F2973" i="12"/>
  <c r="G2973" i="12"/>
  <c r="H2973" i="12"/>
  <c r="F2974" i="12"/>
  <c r="G2974" i="12"/>
  <c r="H2974" i="12"/>
  <c r="F2975" i="12"/>
  <c r="G2975" i="12"/>
  <c r="H2975" i="12"/>
  <c r="F2976" i="12"/>
  <c r="G2976" i="12"/>
  <c r="H2976" i="12"/>
  <c r="F2977" i="12"/>
  <c r="G2977" i="12"/>
  <c r="H2977" i="12"/>
  <c r="F2978" i="12"/>
  <c r="G2978" i="12"/>
  <c r="H2978" i="12"/>
  <c r="F2979" i="12"/>
  <c r="G2979" i="12"/>
  <c r="H2979" i="12"/>
  <c r="F2980" i="12"/>
  <c r="G2980" i="12"/>
  <c r="H2980" i="12"/>
  <c r="F2981" i="12"/>
  <c r="G2981" i="12"/>
  <c r="H2981" i="12"/>
  <c r="F2982" i="12"/>
  <c r="G2982" i="12"/>
  <c r="H2982" i="12"/>
  <c r="F2983" i="12"/>
  <c r="G2983" i="12"/>
  <c r="H2983" i="12"/>
  <c r="F2984" i="12"/>
  <c r="G2984" i="12"/>
  <c r="H2984" i="12"/>
  <c r="F2985" i="12"/>
  <c r="G2985" i="12"/>
  <c r="H2985" i="12"/>
  <c r="F2986" i="12"/>
  <c r="G2986" i="12"/>
  <c r="H2986" i="12"/>
  <c r="F2987" i="12"/>
  <c r="G2987" i="12"/>
  <c r="H2987" i="12"/>
  <c r="F2988" i="12"/>
  <c r="G2988" i="12"/>
  <c r="H2988" i="12"/>
  <c r="F2989" i="12"/>
  <c r="G2989" i="12"/>
  <c r="H2989" i="12"/>
  <c r="F2990" i="12"/>
  <c r="G2990" i="12"/>
  <c r="H2990" i="12"/>
  <c r="F2991" i="12"/>
  <c r="G2991" i="12"/>
  <c r="H2991" i="12"/>
  <c r="F2992" i="12"/>
  <c r="G2992" i="12"/>
  <c r="H2992" i="12"/>
  <c r="F2993" i="12"/>
  <c r="G2993" i="12"/>
  <c r="H2993" i="12"/>
  <c r="F2994" i="12"/>
  <c r="G2994" i="12"/>
  <c r="H2994" i="12"/>
  <c r="F2995" i="12"/>
  <c r="G2995" i="12"/>
  <c r="H2995" i="12"/>
  <c r="F2996" i="12"/>
  <c r="G2996" i="12"/>
  <c r="H2996" i="12"/>
  <c r="F2997" i="12"/>
  <c r="G2997" i="12"/>
  <c r="H2997" i="12"/>
  <c r="F2998" i="12"/>
  <c r="G2998" i="12"/>
  <c r="H2998" i="12"/>
  <c r="F2999" i="12"/>
  <c r="G2999" i="12"/>
  <c r="H2999" i="12"/>
  <c r="F3000" i="12"/>
  <c r="G3000" i="12"/>
  <c r="H3000" i="12"/>
  <c r="F3001" i="12"/>
  <c r="G3001" i="12"/>
  <c r="H3001" i="12"/>
  <c r="F3002" i="12"/>
  <c r="G3002" i="12"/>
  <c r="H3002" i="12"/>
  <c r="F3003" i="12"/>
  <c r="G3003" i="12"/>
  <c r="H3003" i="12"/>
  <c r="F3004" i="12"/>
  <c r="G3004" i="12"/>
  <c r="H3004" i="12"/>
  <c r="F3005" i="12"/>
  <c r="G3005" i="12"/>
  <c r="H3005" i="12"/>
  <c r="F3006" i="12"/>
  <c r="G3006" i="12"/>
  <c r="H3006" i="12"/>
  <c r="F3007" i="12"/>
  <c r="G3007" i="12"/>
  <c r="H3007" i="12"/>
  <c r="F3008" i="12"/>
  <c r="G3008" i="12"/>
  <c r="H3008" i="12"/>
  <c r="F3009" i="12"/>
  <c r="G3009" i="12"/>
  <c r="H3009" i="12"/>
  <c r="F3010" i="12"/>
  <c r="G3010" i="12"/>
  <c r="H3010" i="12"/>
  <c r="F3011" i="12"/>
  <c r="G3011" i="12"/>
  <c r="H3011" i="12"/>
  <c r="F3012" i="12"/>
  <c r="G3012" i="12"/>
  <c r="H3012" i="12"/>
  <c r="F3013" i="12"/>
  <c r="G3013" i="12"/>
  <c r="H3013" i="12"/>
  <c r="F3014" i="12"/>
  <c r="G3014" i="12"/>
  <c r="H3014" i="12"/>
  <c r="F3015" i="12"/>
  <c r="G3015" i="12"/>
  <c r="H3015" i="12"/>
  <c r="F3016" i="12"/>
  <c r="G3016" i="12"/>
  <c r="H3016" i="12"/>
  <c r="F3017" i="12"/>
  <c r="G3017" i="12"/>
  <c r="H3017" i="12"/>
  <c r="F3018" i="12"/>
  <c r="G3018" i="12"/>
  <c r="H3018" i="12"/>
  <c r="F3019" i="12"/>
  <c r="G3019" i="12"/>
  <c r="H3019" i="12"/>
  <c r="F3020" i="12"/>
  <c r="G3020" i="12"/>
  <c r="H3020" i="12"/>
  <c r="F3021" i="12"/>
  <c r="G3021" i="12"/>
  <c r="H3021" i="12"/>
  <c r="F3022" i="12"/>
  <c r="G3022" i="12"/>
  <c r="H3022" i="12"/>
  <c r="F3023" i="12"/>
  <c r="G3023" i="12"/>
  <c r="H3023" i="12"/>
  <c r="F3024" i="12"/>
  <c r="G3024" i="12"/>
  <c r="H3024" i="12"/>
  <c r="F3025" i="12"/>
  <c r="G3025" i="12"/>
  <c r="H3025" i="12"/>
  <c r="F3026" i="12"/>
  <c r="G3026" i="12"/>
  <c r="H3026" i="12"/>
  <c r="F3027" i="12"/>
  <c r="G3027" i="12"/>
  <c r="H3027" i="12"/>
  <c r="F3028" i="12"/>
  <c r="G3028" i="12"/>
  <c r="H3028" i="12"/>
  <c r="F3029" i="12"/>
  <c r="G3029" i="12"/>
  <c r="H3029" i="12"/>
  <c r="F3030" i="12"/>
  <c r="G3030" i="12"/>
  <c r="H3030" i="12"/>
  <c r="F3031" i="12"/>
  <c r="G3031" i="12"/>
  <c r="H3031" i="12"/>
  <c r="F3032" i="12"/>
  <c r="G3032" i="12"/>
  <c r="H3032" i="12"/>
  <c r="F3033" i="12"/>
  <c r="G3033" i="12"/>
  <c r="H3033" i="12"/>
  <c r="F3034" i="12"/>
  <c r="G3034" i="12"/>
  <c r="H3034" i="12"/>
  <c r="F3035" i="12"/>
  <c r="G3035" i="12"/>
  <c r="H3035" i="12"/>
  <c r="F3036" i="12"/>
  <c r="G3036" i="12"/>
  <c r="H3036" i="12"/>
  <c r="F3037" i="12"/>
  <c r="G3037" i="12"/>
  <c r="H3037" i="12"/>
  <c r="F3038" i="12"/>
  <c r="G3038" i="12"/>
  <c r="H3038" i="12"/>
  <c r="F3039" i="12"/>
  <c r="G3039" i="12"/>
  <c r="H3039" i="12"/>
  <c r="F3040" i="12"/>
  <c r="G3040" i="12"/>
  <c r="H3040" i="12"/>
  <c r="F3041" i="12"/>
  <c r="G3041" i="12"/>
  <c r="H3041" i="12"/>
  <c r="F3042" i="12"/>
  <c r="G3042" i="12"/>
  <c r="H3042" i="12"/>
  <c r="F3043" i="12"/>
  <c r="G3043" i="12"/>
  <c r="H3043" i="12"/>
  <c r="F3044" i="12"/>
  <c r="G3044" i="12"/>
  <c r="H3044" i="12"/>
  <c r="F3045" i="12"/>
  <c r="G3045" i="12"/>
  <c r="H3045" i="12"/>
  <c r="F3046" i="12"/>
  <c r="G3046" i="12"/>
  <c r="H3046" i="12"/>
  <c r="F3047" i="12"/>
  <c r="G3047" i="12"/>
  <c r="H3047" i="12"/>
  <c r="F3048" i="12"/>
  <c r="G3048" i="12"/>
  <c r="H3048" i="12"/>
  <c r="F3049" i="12"/>
  <c r="G3049" i="12"/>
  <c r="H3049" i="12"/>
  <c r="F3050" i="12"/>
  <c r="G3050" i="12"/>
  <c r="H3050" i="12"/>
  <c r="F3051" i="12"/>
  <c r="G3051" i="12"/>
  <c r="H3051" i="12"/>
  <c r="F3052" i="12"/>
  <c r="G3052" i="12"/>
  <c r="H3052" i="12"/>
  <c r="F3053" i="12"/>
  <c r="G3053" i="12"/>
  <c r="H3053" i="12"/>
  <c r="F3054" i="12"/>
  <c r="G3054" i="12"/>
  <c r="H3054" i="12"/>
  <c r="F3055" i="12"/>
  <c r="G3055" i="12"/>
  <c r="H3055" i="12"/>
  <c r="F3056" i="12"/>
  <c r="G3056" i="12"/>
  <c r="H3056" i="12"/>
  <c r="F3057" i="12"/>
  <c r="G3057" i="12"/>
  <c r="H3057" i="12"/>
  <c r="F3058" i="12"/>
  <c r="G3058" i="12"/>
  <c r="H3058" i="12"/>
  <c r="F3059" i="12"/>
  <c r="G3059" i="12"/>
  <c r="H3059" i="12"/>
  <c r="F3060" i="12"/>
  <c r="G3060" i="12"/>
  <c r="H3060" i="12"/>
  <c r="F3061" i="12"/>
  <c r="G3061" i="12"/>
  <c r="H3061" i="12"/>
  <c r="F3062" i="12"/>
  <c r="G3062" i="12"/>
  <c r="H3062" i="12"/>
  <c r="F3063" i="12"/>
  <c r="G3063" i="12"/>
  <c r="H3063" i="12"/>
  <c r="F3064" i="12"/>
  <c r="G3064" i="12"/>
  <c r="H3064" i="12"/>
  <c r="F3065" i="12"/>
  <c r="G3065" i="12"/>
  <c r="H3065" i="12"/>
  <c r="F3066" i="12"/>
  <c r="G3066" i="12"/>
  <c r="H3066" i="12"/>
  <c r="F3067" i="12"/>
  <c r="G3067" i="12"/>
  <c r="H3067" i="12"/>
  <c r="F3068" i="12"/>
  <c r="G3068" i="12"/>
  <c r="H3068" i="12"/>
  <c r="F3069" i="12"/>
  <c r="G3069" i="12"/>
  <c r="H3069" i="12"/>
  <c r="F3070" i="12"/>
  <c r="G3070" i="12"/>
  <c r="H3070" i="12"/>
  <c r="F3071" i="12"/>
  <c r="G3071" i="12"/>
  <c r="H3071" i="12"/>
  <c r="F3072" i="12"/>
  <c r="G3072" i="12"/>
  <c r="H3072" i="12"/>
  <c r="F3073" i="12"/>
  <c r="G3073" i="12"/>
  <c r="H3073" i="12"/>
  <c r="F3074" i="12"/>
  <c r="G3074" i="12"/>
  <c r="H3074" i="12"/>
  <c r="F3075" i="12"/>
  <c r="G3075" i="12"/>
  <c r="H3075" i="12"/>
  <c r="F3076" i="12"/>
  <c r="G3076" i="12"/>
  <c r="H3076" i="12"/>
  <c r="F3077" i="12"/>
  <c r="G3077" i="12"/>
  <c r="H3077" i="12"/>
  <c r="F3078" i="12"/>
  <c r="G3078" i="12"/>
  <c r="H3078" i="12"/>
  <c r="F3079" i="12"/>
  <c r="G3079" i="12"/>
  <c r="H3079" i="12"/>
  <c r="F3080" i="12"/>
  <c r="G3080" i="12"/>
  <c r="H3080" i="12"/>
  <c r="F3081" i="12"/>
  <c r="G3081" i="12"/>
  <c r="H3081" i="12"/>
  <c r="F3082" i="12"/>
  <c r="G3082" i="12"/>
  <c r="H3082" i="12"/>
  <c r="F3083" i="12"/>
  <c r="G3083" i="12"/>
  <c r="H3083" i="12"/>
  <c r="F3084" i="12"/>
  <c r="G3084" i="12"/>
  <c r="H3084" i="12"/>
  <c r="F3085" i="12"/>
  <c r="G3085" i="12"/>
  <c r="H3085" i="12"/>
  <c r="F3086" i="12"/>
  <c r="G3086" i="12"/>
  <c r="H3086" i="12"/>
  <c r="F3087" i="12"/>
  <c r="G3087" i="12"/>
  <c r="H3087" i="12"/>
  <c r="F3088" i="12"/>
  <c r="G3088" i="12"/>
  <c r="H3088" i="12"/>
  <c r="F3089" i="12"/>
  <c r="G3089" i="12"/>
  <c r="H3089" i="12"/>
  <c r="F3090" i="12"/>
  <c r="G3090" i="12"/>
  <c r="H3090" i="12"/>
  <c r="F3091" i="12"/>
  <c r="G3091" i="12"/>
  <c r="H3091" i="12"/>
  <c r="F3092" i="12"/>
  <c r="G3092" i="12"/>
  <c r="H3092" i="12"/>
  <c r="F3093" i="12"/>
  <c r="G3093" i="12"/>
  <c r="H3093" i="12"/>
  <c r="F3094" i="12"/>
  <c r="G3094" i="12"/>
  <c r="H3094" i="12"/>
  <c r="F3095" i="12"/>
  <c r="G3095" i="12"/>
  <c r="H3095" i="12"/>
  <c r="F3096" i="12"/>
  <c r="G3096" i="12"/>
  <c r="H3096" i="12"/>
  <c r="F3097" i="12"/>
  <c r="G3097" i="12"/>
  <c r="H3097" i="12"/>
  <c r="F3098" i="12"/>
  <c r="G3098" i="12"/>
  <c r="H3098" i="12"/>
  <c r="F3099" i="12"/>
  <c r="G3099" i="12"/>
  <c r="H3099" i="12"/>
  <c r="F3100" i="12"/>
  <c r="G3100" i="12"/>
  <c r="H3100" i="12"/>
  <c r="F3101" i="12"/>
  <c r="G3101" i="12"/>
  <c r="H3101" i="12"/>
  <c r="F3102" i="12"/>
  <c r="G3102" i="12"/>
  <c r="H3102" i="12"/>
  <c r="F3103" i="12"/>
  <c r="G3103" i="12"/>
  <c r="H3103" i="12"/>
  <c r="F3104" i="12"/>
  <c r="G3104" i="12"/>
  <c r="H3104" i="12"/>
  <c r="F3105" i="12"/>
  <c r="G3105" i="12"/>
  <c r="H3105" i="12"/>
  <c r="F3106" i="12"/>
  <c r="G3106" i="12"/>
  <c r="H3106" i="12"/>
  <c r="F3107" i="12"/>
  <c r="G3107" i="12"/>
  <c r="H3107" i="12"/>
  <c r="F3108" i="12"/>
  <c r="G3108" i="12"/>
  <c r="H3108" i="12"/>
  <c r="F3109" i="12"/>
  <c r="G3109" i="12"/>
  <c r="H3109" i="12"/>
  <c r="F3110" i="12"/>
  <c r="G3110" i="12"/>
  <c r="H3110" i="12"/>
  <c r="F3111" i="12"/>
  <c r="G3111" i="12"/>
  <c r="H3111" i="12"/>
  <c r="F3112" i="12"/>
  <c r="G3112" i="12"/>
  <c r="H3112" i="12"/>
  <c r="F3113" i="12"/>
  <c r="G3113" i="12"/>
  <c r="H3113" i="12"/>
  <c r="F3114" i="12"/>
  <c r="G3114" i="12"/>
  <c r="H3114" i="12"/>
  <c r="F3115" i="12"/>
  <c r="G3115" i="12"/>
  <c r="H3115" i="12"/>
  <c r="F3116" i="12"/>
  <c r="G3116" i="12"/>
  <c r="H3116" i="12"/>
  <c r="F3117" i="12"/>
  <c r="G3117" i="12"/>
  <c r="H3117" i="12"/>
  <c r="F3118" i="12"/>
  <c r="G3118" i="12"/>
  <c r="H3118" i="12"/>
  <c r="F3119" i="12"/>
  <c r="G3119" i="12"/>
  <c r="H3119" i="12"/>
  <c r="F3120" i="12"/>
  <c r="G3120" i="12"/>
  <c r="H3120" i="12"/>
  <c r="F3121" i="12"/>
  <c r="G3121" i="12"/>
  <c r="H3121" i="12"/>
  <c r="F3122" i="12"/>
  <c r="G3122" i="12"/>
  <c r="H3122" i="12"/>
  <c r="F3123" i="12"/>
  <c r="G3123" i="12"/>
  <c r="H3123" i="12"/>
  <c r="F3124" i="12"/>
  <c r="G3124" i="12"/>
  <c r="H3124" i="12"/>
  <c r="F3125" i="12"/>
  <c r="G3125" i="12"/>
  <c r="H3125" i="12"/>
  <c r="F3126" i="12"/>
  <c r="G3126" i="12"/>
  <c r="H3126" i="12"/>
  <c r="F3127" i="12"/>
  <c r="G3127" i="12"/>
  <c r="H3127" i="12"/>
  <c r="F3128" i="12"/>
  <c r="G3128" i="12"/>
  <c r="H3128" i="12"/>
  <c r="F3129" i="12"/>
  <c r="G3129" i="12"/>
  <c r="H3129" i="12"/>
  <c r="F3130" i="12"/>
  <c r="G3130" i="12"/>
  <c r="H3130" i="12"/>
  <c r="F3131" i="12"/>
  <c r="G3131" i="12"/>
  <c r="H3131" i="12"/>
  <c r="F3132" i="12"/>
  <c r="G3132" i="12"/>
  <c r="H3132" i="12"/>
  <c r="F3133" i="12"/>
  <c r="G3133" i="12"/>
  <c r="H3133" i="12"/>
  <c r="F3134" i="12"/>
  <c r="G3134" i="12"/>
  <c r="H3134" i="12"/>
  <c r="F3135" i="12"/>
  <c r="G3135" i="12"/>
  <c r="H3135" i="12"/>
  <c r="F3136" i="12"/>
  <c r="G3136" i="12"/>
  <c r="H3136" i="12"/>
  <c r="F3137" i="12"/>
  <c r="G3137" i="12"/>
  <c r="H3137" i="12"/>
  <c r="F3138" i="12"/>
  <c r="G3138" i="12"/>
  <c r="H3138" i="12"/>
  <c r="F3139" i="12"/>
  <c r="G3139" i="12"/>
  <c r="H3139" i="12"/>
  <c r="F3140" i="12"/>
  <c r="G3140" i="12"/>
  <c r="H3140" i="12"/>
  <c r="F3141" i="12"/>
  <c r="G3141" i="12"/>
  <c r="H3141" i="12"/>
  <c r="F3142" i="12"/>
  <c r="G3142" i="12"/>
  <c r="H3142" i="12"/>
  <c r="F3143" i="12"/>
  <c r="G3143" i="12"/>
  <c r="H3143" i="12"/>
  <c r="F3144" i="12"/>
  <c r="G3144" i="12"/>
  <c r="H3144" i="12"/>
  <c r="F3145" i="12"/>
  <c r="G3145" i="12"/>
  <c r="H3145" i="12"/>
  <c r="F3146" i="12"/>
  <c r="G3146" i="12"/>
  <c r="H3146" i="12"/>
  <c r="F3147" i="12"/>
  <c r="G3147" i="12"/>
  <c r="H3147" i="12"/>
  <c r="F3148" i="12"/>
  <c r="G3148" i="12"/>
  <c r="H3148" i="12"/>
  <c r="F3149" i="12"/>
  <c r="G3149" i="12"/>
  <c r="H3149" i="12"/>
  <c r="F3150" i="12"/>
  <c r="G3150" i="12"/>
  <c r="H3150" i="12"/>
  <c r="F3151" i="12"/>
  <c r="G3151" i="12"/>
  <c r="H3151" i="12"/>
  <c r="F3152" i="12"/>
  <c r="G3152" i="12"/>
  <c r="H3152" i="12"/>
  <c r="F3153" i="12"/>
  <c r="G3153" i="12"/>
  <c r="H3153" i="12"/>
  <c r="F3154" i="12"/>
  <c r="G3154" i="12"/>
  <c r="H3154" i="12"/>
  <c r="F3155" i="12"/>
  <c r="G3155" i="12"/>
  <c r="H3155" i="12"/>
  <c r="F3156" i="12"/>
  <c r="G3156" i="12"/>
  <c r="H3156" i="12"/>
  <c r="F3157" i="12"/>
  <c r="G3157" i="12"/>
  <c r="H3157" i="12"/>
  <c r="F3158" i="12"/>
  <c r="G3158" i="12"/>
  <c r="H3158" i="12"/>
  <c r="F3159" i="12"/>
  <c r="G3159" i="12"/>
  <c r="H3159" i="12"/>
  <c r="F3160" i="12"/>
  <c r="G3160" i="12"/>
  <c r="H3160" i="12"/>
  <c r="F3161" i="12"/>
  <c r="G3161" i="12"/>
  <c r="H3161" i="12"/>
  <c r="F3162" i="12"/>
  <c r="G3162" i="12"/>
  <c r="H3162" i="12"/>
  <c r="F3163" i="12"/>
  <c r="G3163" i="12"/>
  <c r="H3163" i="12"/>
  <c r="F3164" i="12"/>
  <c r="G3164" i="12"/>
  <c r="H3164" i="12"/>
  <c r="F3165" i="12"/>
  <c r="G3165" i="12"/>
  <c r="H3165" i="12"/>
  <c r="F3166" i="12"/>
  <c r="G3166" i="12"/>
  <c r="H3166" i="12"/>
  <c r="F3167" i="12"/>
  <c r="G3167" i="12"/>
  <c r="H3167" i="12"/>
  <c r="F3168" i="12"/>
  <c r="G3168" i="12"/>
  <c r="H3168" i="12"/>
  <c r="F3169" i="12"/>
  <c r="G3169" i="12"/>
  <c r="H3169" i="12"/>
  <c r="F3170" i="12"/>
  <c r="G3170" i="12"/>
  <c r="H3170" i="12"/>
  <c r="F3171" i="12"/>
  <c r="G3171" i="12"/>
  <c r="H3171" i="12"/>
  <c r="F3172" i="12"/>
  <c r="G3172" i="12"/>
  <c r="H3172" i="12"/>
  <c r="F3173" i="12"/>
  <c r="G3173" i="12"/>
  <c r="H3173" i="12"/>
  <c r="F3174" i="12"/>
  <c r="G3174" i="12"/>
  <c r="H3174" i="12"/>
  <c r="F3175" i="12"/>
  <c r="G3175" i="12"/>
  <c r="H3175" i="12"/>
  <c r="F3176" i="12"/>
  <c r="G3176" i="12"/>
  <c r="H3176" i="12"/>
  <c r="F3177" i="12"/>
  <c r="G3177" i="12"/>
  <c r="H3177" i="12"/>
  <c r="F3178" i="12"/>
  <c r="G3178" i="12"/>
  <c r="H3178" i="12"/>
  <c r="F3179" i="12"/>
  <c r="G3179" i="12"/>
  <c r="H3179" i="12"/>
  <c r="F3180" i="12"/>
  <c r="G3180" i="12"/>
  <c r="H3180" i="12"/>
  <c r="F3181" i="12"/>
  <c r="G3181" i="12"/>
  <c r="H3181" i="12"/>
  <c r="F3182" i="12"/>
  <c r="G3182" i="12"/>
  <c r="H3182" i="12"/>
  <c r="F3183" i="12"/>
  <c r="G3183" i="12"/>
  <c r="H3183" i="12"/>
  <c r="F3184" i="12"/>
  <c r="G3184" i="12"/>
  <c r="H3184" i="12"/>
  <c r="F3185" i="12"/>
  <c r="G3185" i="12"/>
  <c r="H3185" i="12"/>
  <c r="F3186" i="12"/>
  <c r="G3186" i="12"/>
  <c r="H3186" i="12"/>
  <c r="F3187" i="12"/>
  <c r="G3187" i="12"/>
  <c r="H3187" i="12"/>
  <c r="F3188" i="12"/>
  <c r="G3188" i="12"/>
  <c r="H3188" i="12"/>
  <c r="F3189" i="12"/>
  <c r="G3189" i="12"/>
  <c r="H3189" i="12"/>
  <c r="F3190" i="12"/>
  <c r="G3190" i="12"/>
  <c r="H3190" i="12"/>
  <c r="F3191" i="12"/>
  <c r="G3191" i="12"/>
  <c r="H3191" i="12"/>
  <c r="F3192" i="12"/>
  <c r="G3192" i="12"/>
  <c r="H3192" i="12"/>
  <c r="F3193" i="12"/>
  <c r="G3193" i="12"/>
  <c r="H3193" i="12"/>
  <c r="F3194" i="12"/>
  <c r="G3194" i="12"/>
  <c r="H3194" i="12"/>
  <c r="F3195" i="12"/>
  <c r="G3195" i="12"/>
  <c r="H3195" i="12"/>
  <c r="F3196" i="12"/>
  <c r="G3196" i="12"/>
  <c r="H3196" i="12"/>
  <c r="F3197" i="12"/>
  <c r="G3197" i="12"/>
  <c r="H3197" i="12"/>
  <c r="F3198" i="12"/>
  <c r="G3198" i="12"/>
  <c r="H3198" i="12"/>
  <c r="F3199" i="12"/>
  <c r="G3199" i="12"/>
  <c r="H3199" i="12"/>
  <c r="F3200" i="12"/>
  <c r="G3200" i="12"/>
  <c r="H3200" i="12"/>
  <c r="F3201" i="12"/>
  <c r="G3201" i="12"/>
  <c r="H3201" i="12"/>
  <c r="F3202" i="12"/>
  <c r="G3202" i="12"/>
  <c r="H3202" i="12"/>
  <c r="F3203" i="12"/>
  <c r="G3203" i="12"/>
  <c r="H3203" i="12"/>
  <c r="F3204" i="12"/>
  <c r="G3204" i="12"/>
  <c r="H3204" i="12"/>
  <c r="F3205" i="12"/>
  <c r="G3205" i="12"/>
  <c r="H3205" i="12"/>
  <c r="F3206" i="12"/>
  <c r="G3206" i="12"/>
  <c r="H3206" i="12"/>
  <c r="F3207" i="12"/>
  <c r="G3207" i="12"/>
  <c r="H3207" i="12"/>
  <c r="F3208" i="12"/>
  <c r="G3208" i="12"/>
  <c r="H3208" i="12"/>
  <c r="F3209" i="12"/>
  <c r="G3209" i="12"/>
  <c r="H3209" i="12"/>
  <c r="F3210" i="12"/>
  <c r="G3210" i="12"/>
  <c r="H3210" i="12"/>
  <c r="F3211" i="12"/>
  <c r="G3211" i="12"/>
  <c r="H3211" i="12"/>
  <c r="F3212" i="12"/>
  <c r="G3212" i="12"/>
  <c r="H3212" i="12"/>
  <c r="F3213" i="12"/>
  <c r="G3213" i="12"/>
  <c r="H3213" i="12"/>
  <c r="F3214" i="12"/>
  <c r="G3214" i="12"/>
  <c r="H3214" i="12"/>
  <c r="F3215" i="12"/>
  <c r="G3215" i="12"/>
  <c r="H3215" i="12"/>
  <c r="F3216" i="12"/>
  <c r="G3216" i="12"/>
  <c r="H3216" i="12"/>
  <c r="F3217" i="12"/>
  <c r="G3217" i="12"/>
  <c r="H3217" i="12"/>
  <c r="F3218" i="12"/>
  <c r="G3218" i="12"/>
  <c r="H3218" i="12"/>
  <c r="F3219" i="12"/>
  <c r="G3219" i="12"/>
  <c r="H3219" i="12"/>
  <c r="F3220" i="12"/>
  <c r="G3220" i="12"/>
  <c r="H3220" i="12"/>
  <c r="F3221" i="12"/>
  <c r="G3221" i="12"/>
  <c r="H3221" i="12"/>
  <c r="F3222" i="12"/>
  <c r="G3222" i="12"/>
  <c r="H3222" i="12"/>
  <c r="F3223" i="12"/>
  <c r="G3223" i="12"/>
  <c r="H3223" i="12"/>
  <c r="F3224" i="12"/>
  <c r="G3224" i="12"/>
  <c r="H3224" i="12"/>
  <c r="F3225" i="12"/>
  <c r="G3225" i="12"/>
  <c r="H3225" i="12"/>
  <c r="F3226" i="12"/>
  <c r="G3226" i="12"/>
  <c r="H3226" i="12"/>
  <c r="F3227" i="12"/>
  <c r="G3227" i="12"/>
  <c r="H3227" i="12"/>
  <c r="F3228" i="12"/>
  <c r="G3228" i="12"/>
  <c r="H3228" i="12"/>
  <c r="F3229" i="12"/>
  <c r="G3229" i="12"/>
  <c r="H3229" i="12"/>
  <c r="F3230" i="12"/>
  <c r="G3230" i="12"/>
  <c r="H3230" i="12"/>
  <c r="F3231" i="12"/>
  <c r="G3231" i="12"/>
  <c r="H3231" i="12"/>
  <c r="F3232" i="12"/>
  <c r="G3232" i="12"/>
  <c r="H3232" i="12"/>
  <c r="F3233" i="12"/>
  <c r="G3233" i="12"/>
  <c r="H3233" i="12"/>
  <c r="F3234" i="12"/>
  <c r="G3234" i="12"/>
  <c r="H3234" i="12"/>
  <c r="F3235" i="12"/>
  <c r="G3235" i="12"/>
  <c r="H3235" i="12"/>
  <c r="F3236" i="12"/>
  <c r="G3236" i="12"/>
  <c r="H3236" i="12"/>
  <c r="F3237" i="12"/>
  <c r="G3237" i="12"/>
  <c r="H3237" i="12"/>
  <c r="F3238" i="12"/>
  <c r="G3238" i="12"/>
  <c r="H3238" i="12"/>
  <c r="F3239" i="12"/>
  <c r="G3239" i="12"/>
  <c r="H3239" i="12"/>
  <c r="F3240" i="12"/>
  <c r="G3240" i="12"/>
  <c r="H3240" i="12"/>
  <c r="F3241" i="12"/>
  <c r="G3241" i="12"/>
  <c r="H3241" i="12"/>
  <c r="F3242" i="12"/>
  <c r="G3242" i="12"/>
  <c r="H3242" i="12"/>
  <c r="F3243" i="12"/>
  <c r="G3243" i="12"/>
  <c r="H3243" i="12"/>
  <c r="F3244" i="12"/>
  <c r="G3244" i="12"/>
  <c r="H3244" i="12"/>
  <c r="F3245" i="12"/>
  <c r="G3245" i="12"/>
  <c r="H3245" i="12"/>
  <c r="F3246" i="12"/>
  <c r="G3246" i="12"/>
  <c r="H3246" i="12"/>
  <c r="F3247" i="12"/>
  <c r="G3247" i="12"/>
  <c r="H3247" i="12"/>
  <c r="F3248" i="12"/>
  <c r="G3248" i="12"/>
  <c r="H3248" i="12"/>
  <c r="F3249" i="12"/>
  <c r="G3249" i="12"/>
  <c r="H3249" i="12"/>
  <c r="F3250" i="12"/>
  <c r="G3250" i="12"/>
  <c r="H3250" i="12"/>
  <c r="F3251" i="12"/>
  <c r="G3251" i="12"/>
  <c r="H3251" i="12"/>
  <c r="F3252" i="12"/>
  <c r="G3252" i="12"/>
  <c r="H3252" i="12"/>
  <c r="F3253" i="12"/>
  <c r="G3253" i="12"/>
  <c r="H3253" i="12"/>
  <c r="F3254" i="12"/>
  <c r="G3254" i="12"/>
  <c r="H3254" i="12"/>
  <c r="F3255" i="12"/>
  <c r="G3255" i="12"/>
  <c r="H3255" i="12"/>
  <c r="F3256" i="12"/>
  <c r="G3256" i="12"/>
  <c r="H3256" i="12"/>
  <c r="F3257" i="12"/>
  <c r="G3257" i="12"/>
  <c r="H3257" i="12"/>
  <c r="F3258" i="12"/>
  <c r="G3258" i="12"/>
  <c r="H3258" i="12"/>
  <c r="F3259" i="12"/>
  <c r="G3259" i="12"/>
  <c r="H3259" i="12"/>
  <c r="F3260" i="12"/>
  <c r="G3260" i="12"/>
  <c r="H3260" i="12"/>
  <c r="F3261" i="12"/>
  <c r="G3261" i="12"/>
  <c r="H3261" i="12"/>
  <c r="F3262" i="12"/>
  <c r="G3262" i="12"/>
  <c r="H3262" i="12"/>
  <c r="F3263" i="12"/>
  <c r="G3263" i="12"/>
  <c r="H3263" i="12"/>
  <c r="F3264" i="12"/>
  <c r="G3264" i="12"/>
  <c r="H3264" i="12"/>
  <c r="F3265" i="12"/>
  <c r="G3265" i="12"/>
  <c r="H3265" i="12"/>
  <c r="F3266" i="12"/>
  <c r="G3266" i="12"/>
  <c r="H3266" i="12"/>
  <c r="F3267" i="12"/>
  <c r="G3267" i="12"/>
  <c r="H3267" i="12"/>
  <c r="F3268" i="12"/>
  <c r="G3268" i="12"/>
  <c r="H3268" i="12"/>
  <c r="F3269" i="12"/>
  <c r="G3269" i="12"/>
  <c r="H3269" i="12"/>
  <c r="F3270" i="12"/>
  <c r="G3270" i="12"/>
  <c r="H3270" i="12"/>
  <c r="F3271" i="12"/>
  <c r="G3271" i="12"/>
  <c r="H3271" i="12"/>
  <c r="F3272" i="12"/>
  <c r="G3272" i="12"/>
  <c r="H3272" i="12"/>
  <c r="F3273" i="12"/>
  <c r="G3273" i="12"/>
  <c r="H3273" i="12"/>
  <c r="F3274" i="12"/>
  <c r="G3274" i="12"/>
  <c r="H3274" i="12"/>
  <c r="F3275" i="12"/>
  <c r="G3275" i="12"/>
  <c r="H3275" i="12"/>
  <c r="F3276" i="12"/>
  <c r="G3276" i="12"/>
  <c r="H3276" i="12"/>
  <c r="F3277" i="12"/>
  <c r="G3277" i="12"/>
  <c r="H3277" i="12"/>
  <c r="F3278" i="12"/>
  <c r="G3278" i="12"/>
  <c r="H3278" i="12"/>
  <c r="F3279" i="12"/>
  <c r="G3279" i="12"/>
  <c r="H3279" i="12"/>
  <c r="F3280" i="12"/>
  <c r="G3280" i="12"/>
  <c r="H3280" i="12"/>
  <c r="F3281" i="12"/>
  <c r="G3281" i="12"/>
  <c r="H3281" i="12"/>
  <c r="F3282" i="12"/>
  <c r="G3282" i="12"/>
  <c r="H3282" i="12"/>
  <c r="F3283" i="12"/>
  <c r="G3283" i="12"/>
  <c r="H3283" i="12"/>
  <c r="F3284" i="12"/>
  <c r="G3284" i="12"/>
  <c r="H3284" i="12"/>
  <c r="F3285" i="12"/>
  <c r="G3285" i="12"/>
  <c r="H3285" i="12"/>
  <c r="F3286" i="12"/>
  <c r="G3286" i="12"/>
  <c r="H3286" i="12"/>
  <c r="F3287" i="12"/>
  <c r="G3287" i="12"/>
  <c r="H3287" i="12"/>
  <c r="F3288" i="12"/>
  <c r="G3288" i="12"/>
  <c r="H3288" i="12"/>
  <c r="F3289" i="12"/>
  <c r="G3289" i="12"/>
  <c r="H3289" i="12"/>
  <c r="F3290" i="12"/>
  <c r="G3290" i="12"/>
  <c r="H3290" i="12"/>
  <c r="F3291" i="12"/>
  <c r="G3291" i="12"/>
  <c r="H3291" i="12"/>
  <c r="F3292" i="12"/>
  <c r="G3292" i="12"/>
  <c r="H3292" i="12"/>
  <c r="F3293" i="12"/>
  <c r="G3293" i="12"/>
  <c r="H3293" i="12"/>
  <c r="F3294" i="12"/>
  <c r="G3294" i="12"/>
  <c r="H3294" i="12"/>
  <c r="F3295" i="12"/>
  <c r="G3295" i="12"/>
  <c r="H3295" i="12"/>
  <c r="F3296" i="12"/>
  <c r="G3296" i="12"/>
  <c r="H3296" i="12"/>
  <c r="F3297" i="12"/>
  <c r="G3297" i="12"/>
  <c r="H3297" i="12"/>
  <c r="F3298" i="12"/>
  <c r="G3298" i="12"/>
  <c r="H3298" i="12"/>
  <c r="F3299" i="12"/>
  <c r="G3299" i="12"/>
  <c r="H3299" i="12"/>
  <c r="F3300" i="12"/>
  <c r="G3300" i="12"/>
  <c r="H3300" i="12"/>
  <c r="F3301" i="12"/>
  <c r="G3301" i="12"/>
  <c r="H3301" i="12"/>
  <c r="F3302" i="12"/>
  <c r="G3302" i="12"/>
  <c r="H3302" i="12"/>
  <c r="F3303" i="12"/>
  <c r="G3303" i="12"/>
  <c r="H3303" i="12"/>
  <c r="F3304" i="12"/>
  <c r="G3304" i="12"/>
  <c r="H3304" i="12"/>
  <c r="F3305" i="12"/>
  <c r="G3305" i="12"/>
  <c r="H3305" i="12"/>
  <c r="F3306" i="12"/>
  <c r="G3306" i="12"/>
  <c r="H3306" i="12"/>
  <c r="F3307" i="12"/>
  <c r="G3307" i="12"/>
  <c r="H3307" i="12"/>
  <c r="F3308" i="12"/>
  <c r="G3308" i="12"/>
  <c r="H3308" i="12"/>
  <c r="F3309" i="12"/>
  <c r="G3309" i="12"/>
  <c r="H3309" i="12"/>
  <c r="F3310" i="12"/>
  <c r="G3310" i="12"/>
  <c r="H3310" i="12"/>
  <c r="F3311" i="12"/>
  <c r="G3311" i="12"/>
  <c r="H3311" i="12"/>
  <c r="F3312" i="12"/>
  <c r="G3312" i="12"/>
  <c r="H3312" i="12"/>
  <c r="F3313" i="12"/>
  <c r="G3313" i="12"/>
  <c r="H3313" i="12"/>
  <c r="F3314" i="12"/>
  <c r="G3314" i="12"/>
  <c r="H3314" i="12"/>
  <c r="F3315" i="12"/>
  <c r="G3315" i="12"/>
  <c r="H3315" i="12"/>
  <c r="F3316" i="12"/>
  <c r="G3316" i="12"/>
  <c r="H3316" i="12"/>
  <c r="F3317" i="12"/>
  <c r="G3317" i="12"/>
  <c r="H3317" i="12"/>
  <c r="F3318" i="12"/>
  <c r="G3318" i="12"/>
  <c r="H3318" i="12"/>
  <c r="F3319" i="12"/>
  <c r="G3319" i="12"/>
  <c r="H3319" i="12"/>
  <c r="F3320" i="12"/>
  <c r="G3320" i="12"/>
  <c r="H3320" i="12"/>
  <c r="F3321" i="12"/>
  <c r="G3321" i="12"/>
  <c r="H3321" i="12"/>
  <c r="F3322" i="12"/>
  <c r="G3322" i="12"/>
  <c r="H3322" i="12"/>
  <c r="F3323" i="12"/>
  <c r="G3323" i="12"/>
  <c r="H3323" i="12"/>
  <c r="F3324" i="12"/>
  <c r="G3324" i="12"/>
  <c r="H3324" i="12"/>
  <c r="F3325" i="12"/>
  <c r="G3325" i="12"/>
  <c r="H3325" i="12"/>
  <c r="F3326" i="12"/>
  <c r="G3326" i="12"/>
  <c r="H3326" i="12"/>
  <c r="F3327" i="12"/>
  <c r="G3327" i="12"/>
  <c r="H3327" i="12"/>
  <c r="F3328" i="12"/>
  <c r="G3328" i="12"/>
  <c r="H3328" i="12"/>
  <c r="F3329" i="12"/>
  <c r="G3329" i="12"/>
  <c r="H3329" i="12"/>
  <c r="F3330" i="12"/>
  <c r="G3330" i="12"/>
  <c r="H3330" i="12"/>
  <c r="F3331" i="12"/>
  <c r="G3331" i="12"/>
  <c r="H3331" i="12"/>
  <c r="F3332" i="12"/>
  <c r="G3332" i="12"/>
  <c r="H3332" i="12"/>
  <c r="F3333" i="12"/>
  <c r="G3333" i="12"/>
  <c r="H3333" i="12"/>
  <c r="F3334" i="12"/>
  <c r="G3334" i="12"/>
  <c r="H3334" i="12"/>
  <c r="F3335" i="12"/>
  <c r="G3335" i="12"/>
  <c r="H3335" i="12"/>
  <c r="F3336" i="12"/>
  <c r="G3336" i="12"/>
  <c r="H3336" i="12"/>
  <c r="F3337" i="12"/>
  <c r="G3337" i="12"/>
  <c r="H3337" i="12"/>
  <c r="F3338" i="12"/>
  <c r="G3338" i="12"/>
  <c r="H3338" i="12"/>
  <c r="F3339" i="12"/>
  <c r="G3339" i="12"/>
  <c r="H3339" i="12"/>
  <c r="F3340" i="12"/>
  <c r="G3340" i="12"/>
  <c r="H3340" i="12"/>
  <c r="F3341" i="12"/>
  <c r="G3341" i="12"/>
  <c r="H3341" i="12"/>
  <c r="F3342" i="12"/>
  <c r="G3342" i="12"/>
  <c r="H3342" i="12"/>
  <c r="F3343" i="12"/>
  <c r="G3343" i="12"/>
  <c r="H3343" i="12"/>
  <c r="F3344" i="12"/>
  <c r="G3344" i="12"/>
  <c r="H3344" i="12"/>
  <c r="F3345" i="12"/>
  <c r="G3345" i="12"/>
  <c r="H3345" i="12"/>
  <c r="F3346" i="12"/>
  <c r="G3346" i="12"/>
  <c r="H3346" i="12"/>
  <c r="F3347" i="12"/>
  <c r="G3347" i="12"/>
  <c r="H3347" i="12"/>
  <c r="F3348" i="12"/>
  <c r="G3348" i="12"/>
  <c r="H3348" i="12"/>
  <c r="F3349" i="12"/>
  <c r="G3349" i="12"/>
  <c r="H3349" i="12"/>
  <c r="F3350" i="12"/>
  <c r="G3350" i="12"/>
  <c r="H3350" i="12"/>
  <c r="F3351" i="12"/>
  <c r="G3351" i="12"/>
  <c r="H3351" i="12"/>
  <c r="F3352" i="12"/>
  <c r="G3352" i="12"/>
  <c r="H3352" i="12"/>
  <c r="F3353" i="12"/>
  <c r="G3353" i="12"/>
  <c r="H3353" i="12"/>
  <c r="F3354" i="12"/>
  <c r="G3354" i="12"/>
  <c r="H3354" i="12"/>
  <c r="F3355" i="12"/>
  <c r="G3355" i="12"/>
  <c r="H3355" i="12"/>
  <c r="F3356" i="12"/>
  <c r="G3356" i="12"/>
  <c r="H3356" i="12"/>
  <c r="F3357" i="12"/>
  <c r="G3357" i="12"/>
  <c r="H3357" i="12"/>
  <c r="F3358" i="12"/>
  <c r="G3358" i="12"/>
  <c r="H3358" i="12"/>
  <c r="F3359" i="12"/>
  <c r="G3359" i="12"/>
  <c r="H3359" i="12"/>
  <c r="F3360" i="12"/>
  <c r="G3360" i="12"/>
  <c r="H3360" i="12"/>
  <c r="F3361" i="12"/>
  <c r="G3361" i="12"/>
  <c r="H3361" i="12"/>
  <c r="F3362" i="12"/>
  <c r="G3362" i="12"/>
  <c r="H3362" i="12"/>
  <c r="F3363" i="12"/>
  <c r="G3363" i="12"/>
  <c r="H3363" i="12"/>
  <c r="F3364" i="12"/>
  <c r="G3364" i="12"/>
  <c r="H3364" i="12"/>
  <c r="F3365" i="12"/>
  <c r="G3365" i="12"/>
  <c r="H3365" i="12"/>
  <c r="F3366" i="12"/>
  <c r="G3366" i="12"/>
  <c r="H3366" i="12"/>
  <c r="F3367" i="12"/>
  <c r="G3367" i="12"/>
  <c r="H3367" i="12"/>
  <c r="F3368" i="12"/>
  <c r="G3368" i="12"/>
  <c r="H3368" i="12"/>
  <c r="F3369" i="12"/>
  <c r="G3369" i="12"/>
  <c r="H3369" i="12"/>
  <c r="F3370" i="12"/>
  <c r="G3370" i="12"/>
  <c r="H3370" i="12"/>
  <c r="F3371" i="12"/>
  <c r="G3371" i="12"/>
  <c r="H3371" i="12"/>
  <c r="F3372" i="12"/>
  <c r="G3372" i="12"/>
  <c r="H3372" i="12"/>
  <c r="F3373" i="12"/>
  <c r="G3373" i="12"/>
  <c r="H3373" i="12"/>
  <c r="F3374" i="12"/>
  <c r="G3374" i="12"/>
  <c r="H3374" i="12"/>
  <c r="F3375" i="12"/>
  <c r="G3375" i="12"/>
  <c r="H3375" i="12"/>
  <c r="F3376" i="12"/>
  <c r="G3376" i="12"/>
  <c r="H3376" i="12"/>
  <c r="F3377" i="12"/>
  <c r="G3377" i="12"/>
  <c r="H3377" i="12"/>
  <c r="F3378" i="12"/>
  <c r="G3378" i="12"/>
  <c r="H3378" i="12"/>
  <c r="F3379" i="12"/>
  <c r="G3379" i="12"/>
  <c r="H3379" i="12"/>
  <c r="F3380" i="12"/>
  <c r="G3380" i="12"/>
  <c r="H3380" i="12"/>
  <c r="F3381" i="12"/>
  <c r="G3381" i="12"/>
  <c r="H3381" i="12"/>
  <c r="F3382" i="12"/>
  <c r="G3382" i="12"/>
  <c r="H3382" i="12"/>
  <c r="F3383" i="12"/>
  <c r="G3383" i="12"/>
  <c r="H3383" i="12"/>
  <c r="F3384" i="12"/>
  <c r="G3384" i="12"/>
  <c r="H3384" i="12"/>
  <c r="F3385" i="12"/>
  <c r="G3385" i="12"/>
  <c r="H3385" i="12"/>
  <c r="F3386" i="12"/>
  <c r="G3386" i="12"/>
  <c r="H3386" i="12"/>
  <c r="F3387" i="12"/>
  <c r="G3387" i="12"/>
  <c r="H3387" i="12"/>
  <c r="F3388" i="12"/>
  <c r="G3388" i="12"/>
  <c r="H3388" i="12"/>
  <c r="F3389" i="12"/>
  <c r="G3389" i="12"/>
  <c r="H3389" i="12"/>
  <c r="F3390" i="12"/>
  <c r="G3390" i="12"/>
  <c r="H3390" i="12"/>
  <c r="F3391" i="12"/>
  <c r="G3391" i="12"/>
  <c r="H3391" i="12"/>
  <c r="F3392" i="12"/>
  <c r="G3392" i="12"/>
  <c r="H3392" i="12"/>
  <c r="F3393" i="12"/>
  <c r="G3393" i="12"/>
  <c r="H3393" i="12"/>
  <c r="F3394" i="12"/>
  <c r="G3394" i="12"/>
  <c r="H3394" i="12"/>
  <c r="F3395" i="12"/>
  <c r="G3395" i="12"/>
  <c r="H3395" i="12"/>
  <c r="F3396" i="12"/>
  <c r="G3396" i="12"/>
  <c r="H3396" i="12"/>
  <c r="F3397" i="12"/>
  <c r="G3397" i="12"/>
  <c r="H3397" i="12"/>
  <c r="F3398" i="12"/>
  <c r="G3398" i="12"/>
  <c r="H3398" i="12"/>
  <c r="F3399" i="12"/>
  <c r="G3399" i="12"/>
  <c r="H3399" i="12"/>
  <c r="F3400" i="12"/>
  <c r="G3400" i="12"/>
  <c r="H3400" i="12"/>
  <c r="F3401" i="12"/>
  <c r="G3401" i="12"/>
  <c r="H3401" i="12"/>
  <c r="F3402" i="12"/>
  <c r="G3402" i="12"/>
  <c r="H3402" i="12"/>
  <c r="F3403" i="12"/>
  <c r="G3403" i="12"/>
  <c r="H3403" i="12"/>
  <c r="F3404" i="12"/>
  <c r="G3404" i="12"/>
  <c r="H3404" i="12"/>
  <c r="F3405" i="12"/>
  <c r="G3405" i="12"/>
  <c r="H3405" i="12"/>
  <c r="F3406" i="12"/>
  <c r="G3406" i="12"/>
  <c r="H3406" i="12"/>
  <c r="F3407" i="12"/>
  <c r="G3407" i="12"/>
  <c r="H3407" i="12"/>
  <c r="F3408" i="12"/>
  <c r="G3408" i="12"/>
  <c r="H3408" i="12"/>
  <c r="F3409" i="12"/>
  <c r="G3409" i="12"/>
  <c r="H3409" i="12"/>
  <c r="F3410" i="12"/>
  <c r="G3410" i="12"/>
  <c r="H3410" i="12"/>
  <c r="F3411" i="12"/>
  <c r="G3411" i="12"/>
  <c r="H3411" i="12"/>
  <c r="F3412" i="12"/>
  <c r="G3412" i="12"/>
  <c r="H3412" i="12"/>
  <c r="F3413" i="12"/>
  <c r="G3413" i="12"/>
  <c r="H3413" i="12"/>
  <c r="F3414" i="12"/>
  <c r="G3414" i="12"/>
  <c r="H3414" i="12"/>
  <c r="F3415" i="12"/>
  <c r="G3415" i="12"/>
  <c r="H3415" i="12"/>
  <c r="F3416" i="12"/>
  <c r="G3416" i="12"/>
  <c r="H3416" i="12"/>
  <c r="F3417" i="12"/>
  <c r="G3417" i="12"/>
  <c r="H3417" i="12"/>
  <c r="F3418" i="12"/>
  <c r="G3418" i="12"/>
  <c r="H3418" i="12"/>
  <c r="F3419" i="12"/>
  <c r="G3419" i="12"/>
  <c r="H3419" i="12"/>
  <c r="F3420" i="12"/>
  <c r="G3420" i="12"/>
  <c r="H3420" i="12"/>
  <c r="F3421" i="12"/>
  <c r="G3421" i="12"/>
  <c r="H3421" i="12"/>
  <c r="F3422" i="12"/>
  <c r="G3422" i="12"/>
  <c r="H3422" i="12"/>
  <c r="F3423" i="12"/>
  <c r="G3423" i="12"/>
  <c r="H3423" i="12"/>
  <c r="F3424" i="12"/>
  <c r="G3424" i="12"/>
  <c r="H3424" i="12"/>
  <c r="F3425" i="12"/>
  <c r="G3425" i="12"/>
  <c r="H3425" i="12"/>
  <c r="F3426" i="12"/>
  <c r="G3426" i="12"/>
  <c r="H3426" i="12"/>
  <c r="F3427" i="12"/>
  <c r="G3427" i="12"/>
  <c r="H3427" i="12"/>
  <c r="F3428" i="12"/>
  <c r="G3428" i="12"/>
  <c r="H3428" i="12"/>
  <c r="F3429" i="12"/>
  <c r="G3429" i="12"/>
  <c r="H3429" i="12"/>
  <c r="F3430" i="12"/>
  <c r="G3430" i="12"/>
  <c r="H3430" i="12"/>
  <c r="F3431" i="12"/>
  <c r="G3431" i="12"/>
  <c r="H3431" i="12"/>
  <c r="F3432" i="12"/>
  <c r="G3432" i="12"/>
  <c r="H3432" i="12"/>
  <c r="F3433" i="12"/>
  <c r="G3433" i="12"/>
  <c r="H3433" i="12"/>
  <c r="F3434" i="12"/>
  <c r="G3434" i="12"/>
  <c r="H3434" i="12"/>
  <c r="F3435" i="12"/>
  <c r="G3435" i="12"/>
  <c r="H3435" i="12"/>
  <c r="F3436" i="12"/>
  <c r="G3436" i="12"/>
  <c r="H3436" i="12"/>
  <c r="F3437" i="12"/>
  <c r="G3437" i="12"/>
  <c r="H3437" i="12"/>
  <c r="F3438" i="12"/>
  <c r="G3438" i="12"/>
  <c r="H3438" i="12"/>
  <c r="F3439" i="12"/>
  <c r="G3439" i="12"/>
  <c r="H3439" i="12"/>
  <c r="F3440" i="12"/>
  <c r="G3440" i="12"/>
  <c r="H3440" i="12"/>
  <c r="F3441" i="12"/>
  <c r="G3441" i="12"/>
  <c r="H3441" i="12"/>
  <c r="F3442" i="12"/>
  <c r="G3442" i="12"/>
  <c r="H3442" i="12"/>
  <c r="F3443" i="12"/>
  <c r="G3443" i="12"/>
  <c r="H3443" i="12"/>
  <c r="F3444" i="12"/>
  <c r="G3444" i="12"/>
  <c r="H3444" i="12"/>
  <c r="F3445" i="12"/>
  <c r="G3445" i="12"/>
  <c r="H3445" i="12"/>
  <c r="F3446" i="12"/>
  <c r="G3446" i="12"/>
  <c r="H3446" i="12"/>
  <c r="F3447" i="12"/>
  <c r="G3447" i="12"/>
  <c r="H3447" i="12"/>
  <c r="F3448" i="12"/>
  <c r="G3448" i="12"/>
  <c r="H3448" i="12"/>
  <c r="F3449" i="12"/>
  <c r="G3449" i="12"/>
  <c r="H3449" i="12"/>
  <c r="F3450" i="12"/>
  <c r="G3450" i="12"/>
  <c r="H3450" i="12"/>
  <c r="F3451" i="12"/>
  <c r="G3451" i="12"/>
  <c r="H3451" i="12"/>
  <c r="F3452" i="12"/>
  <c r="G3452" i="12"/>
  <c r="H3452" i="12"/>
  <c r="F3453" i="12"/>
  <c r="G3453" i="12"/>
  <c r="H3453" i="12"/>
  <c r="F3454" i="12"/>
  <c r="G3454" i="12"/>
  <c r="H3454" i="12"/>
  <c r="F3455" i="12"/>
  <c r="G3455" i="12"/>
  <c r="H3455" i="12"/>
  <c r="F3456" i="12"/>
  <c r="G3456" i="12"/>
  <c r="H3456" i="12"/>
  <c r="F3457" i="12"/>
  <c r="G3457" i="12"/>
  <c r="H3457" i="12"/>
  <c r="F3458" i="12"/>
  <c r="G3458" i="12"/>
  <c r="H3458" i="12"/>
  <c r="F3459" i="12"/>
  <c r="G3459" i="12"/>
  <c r="H3459" i="12"/>
  <c r="F3460" i="12"/>
  <c r="G3460" i="12"/>
  <c r="H3460" i="12"/>
  <c r="F3461" i="12"/>
  <c r="G3461" i="12"/>
  <c r="H3461" i="12"/>
  <c r="F3462" i="12"/>
  <c r="G3462" i="12"/>
  <c r="H3462" i="12"/>
  <c r="F3463" i="12"/>
  <c r="G3463" i="12"/>
  <c r="H3463" i="12"/>
  <c r="F3464" i="12"/>
  <c r="G3464" i="12"/>
  <c r="H3464" i="12"/>
  <c r="F3465" i="12"/>
  <c r="G3465" i="12"/>
  <c r="H3465" i="12"/>
  <c r="F3466" i="12"/>
  <c r="G3466" i="12"/>
  <c r="H3466" i="12"/>
  <c r="F3467" i="12"/>
  <c r="G3467" i="12"/>
  <c r="H3467" i="12"/>
  <c r="F3468" i="12"/>
  <c r="G3468" i="12"/>
  <c r="H3468" i="12"/>
  <c r="F3469" i="12"/>
  <c r="G3469" i="12"/>
  <c r="H3469" i="12"/>
  <c r="F3470" i="12"/>
  <c r="G3470" i="12"/>
  <c r="H3470" i="12"/>
  <c r="F3471" i="12"/>
  <c r="G3471" i="12"/>
  <c r="H3471" i="12"/>
  <c r="F3472" i="12"/>
  <c r="G3472" i="12"/>
  <c r="H3472" i="12"/>
  <c r="F3473" i="12"/>
  <c r="G3473" i="12"/>
  <c r="H3473" i="12"/>
  <c r="F3474" i="12"/>
  <c r="G3474" i="12"/>
  <c r="H3474" i="12"/>
  <c r="F3475" i="12"/>
  <c r="G3475" i="12"/>
  <c r="H3475" i="12"/>
  <c r="F3476" i="12"/>
  <c r="G3476" i="12"/>
  <c r="H3476" i="12"/>
  <c r="F3477" i="12"/>
  <c r="G3477" i="12"/>
  <c r="H3477" i="12"/>
  <c r="F3478" i="12"/>
  <c r="G3478" i="12"/>
  <c r="H3478" i="12"/>
  <c r="F3479" i="12"/>
  <c r="G3479" i="12"/>
  <c r="H3479" i="12"/>
  <c r="F3480" i="12"/>
  <c r="G3480" i="12"/>
  <c r="H3480" i="12"/>
  <c r="F3481" i="12"/>
  <c r="G3481" i="12"/>
  <c r="H3481" i="12"/>
  <c r="F3482" i="12"/>
  <c r="G3482" i="12"/>
  <c r="H3482" i="12"/>
  <c r="F3483" i="12"/>
  <c r="G3483" i="12"/>
  <c r="H3483" i="12"/>
  <c r="F3484" i="12"/>
  <c r="G3484" i="12"/>
  <c r="H3484" i="12"/>
  <c r="F3485" i="12"/>
  <c r="G3485" i="12"/>
  <c r="H3485" i="12"/>
  <c r="F3486" i="12"/>
  <c r="G3486" i="12"/>
  <c r="H3486" i="12"/>
  <c r="F3487" i="12"/>
  <c r="G3487" i="12"/>
  <c r="H3487" i="12"/>
  <c r="F3488" i="12"/>
  <c r="G3488" i="12"/>
  <c r="H3488" i="12"/>
  <c r="F3489" i="12"/>
  <c r="G3489" i="12"/>
  <c r="H3489" i="12"/>
  <c r="F3490" i="12"/>
  <c r="G3490" i="12"/>
  <c r="H3490" i="12"/>
  <c r="F3491" i="12"/>
  <c r="G3491" i="12"/>
  <c r="H3491" i="12"/>
  <c r="F3492" i="12"/>
  <c r="G3492" i="12"/>
  <c r="H3492" i="12"/>
  <c r="F3493" i="12"/>
  <c r="G3493" i="12"/>
  <c r="H3493" i="12"/>
  <c r="F3494" i="12"/>
  <c r="G3494" i="12"/>
  <c r="H3494" i="12"/>
  <c r="F3495" i="12"/>
  <c r="G3495" i="12"/>
  <c r="H3495" i="12"/>
  <c r="F3496" i="12"/>
  <c r="G3496" i="12"/>
  <c r="H3496" i="12"/>
  <c r="F3497" i="12"/>
  <c r="G3497" i="12"/>
  <c r="H3497" i="12"/>
  <c r="F3498" i="12"/>
  <c r="G3498" i="12"/>
  <c r="H3498" i="12"/>
  <c r="F3499" i="12"/>
  <c r="G3499" i="12"/>
  <c r="H3499" i="12"/>
  <c r="F3500" i="12"/>
  <c r="G3500" i="12"/>
  <c r="H3500" i="12"/>
  <c r="F3501" i="12"/>
  <c r="G3501" i="12"/>
  <c r="H3501" i="12"/>
  <c r="F3502" i="12"/>
  <c r="G3502" i="12"/>
  <c r="H3502" i="12"/>
  <c r="F3503" i="12"/>
  <c r="G3503" i="12"/>
  <c r="H3503" i="12"/>
  <c r="F3504" i="12"/>
  <c r="G3504" i="12"/>
  <c r="H3504" i="12"/>
  <c r="F3505" i="12"/>
  <c r="G3505" i="12"/>
  <c r="H3505" i="12"/>
  <c r="F3506" i="12"/>
  <c r="G3506" i="12"/>
  <c r="H3506" i="12"/>
  <c r="F3507" i="12"/>
  <c r="G3507" i="12"/>
  <c r="H3507" i="12"/>
  <c r="F3508" i="12"/>
  <c r="G3508" i="12"/>
  <c r="H3508" i="12"/>
  <c r="F3509" i="12"/>
  <c r="G3509" i="12"/>
  <c r="H3509" i="12"/>
  <c r="F3510" i="12"/>
  <c r="G3510" i="12"/>
  <c r="H3510" i="12"/>
  <c r="F3511" i="12"/>
  <c r="G3511" i="12"/>
  <c r="H3511" i="12"/>
  <c r="F3512" i="12"/>
  <c r="G3512" i="12"/>
  <c r="H3512" i="12"/>
  <c r="F3513" i="12"/>
  <c r="G3513" i="12"/>
  <c r="H3513" i="12"/>
  <c r="F3514" i="12"/>
  <c r="G3514" i="12"/>
  <c r="H3514" i="12"/>
  <c r="F3515" i="12"/>
  <c r="G3515" i="12"/>
  <c r="H3515" i="12"/>
  <c r="F3516" i="12"/>
  <c r="G3516" i="12"/>
  <c r="H3516" i="12"/>
  <c r="F3517" i="12"/>
  <c r="G3517" i="12"/>
  <c r="H3517" i="12"/>
  <c r="F3518" i="12"/>
  <c r="G3518" i="12"/>
  <c r="H3518" i="12"/>
  <c r="F3519" i="12"/>
  <c r="G3519" i="12"/>
  <c r="H3519" i="12"/>
  <c r="F3520" i="12"/>
  <c r="G3520" i="12"/>
  <c r="H3520" i="12"/>
  <c r="F3521" i="12"/>
  <c r="G3521" i="12"/>
  <c r="H3521" i="12"/>
  <c r="F3522" i="12"/>
  <c r="G3522" i="12"/>
  <c r="H3522" i="12"/>
  <c r="F3523" i="12"/>
  <c r="G3523" i="12"/>
  <c r="H3523" i="12"/>
  <c r="F3524" i="12"/>
  <c r="G3524" i="12"/>
  <c r="H3524" i="12"/>
  <c r="F3525" i="12"/>
  <c r="G3525" i="12"/>
  <c r="H3525" i="12"/>
  <c r="F3526" i="12"/>
  <c r="G3526" i="12"/>
  <c r="H3526" i="12"/>
  <c r="F3527" i="12"/>
  <c r="G3527" i="12"/>
  <c r="H3527" i="12"/>
  <c r="F3528" i="12"/>
  <c r="G3528" i="12"/>
  <c r="H3528" i="12"/>
  <c r="F3529" i="12"/>
  <c r="G3529" i="12"/>
  <c r="H3529" i="12"/>
  <c r="F3530" i="12"/>
  <c r="G3530" i="12"/>
  <c r="H3530" i="12"/>
  <c r="F3531" i="12"/>
  <c r="G3531" i="12"/>
  <c r="H3531" i="12"/>
  <c r="F3532" i="12"/>
  <c r="G3532" i="12"/>
  <c r="H3532" i="12"/>
  <c r="F3533" i="12"/>
  <c r="G3533" i="12"/>
  <c r="H3533" i="12"/>
  <c r="F3534" i="12"/>
  <c r="G3534" i="12"/>
  <c r="H3534" i="12"/>
  <c r="F3535" i="12"/>
  <c r="G3535" i="12"/>
  <c r="H3535" i="12"/>
  <c r="F3536" i="12"/>
  <c r="G3536" i="12"/>
  <c r="H3536" i="12"/>
  <c r="F3537" i="12"/>
  <c r="G3537" i="12"/>
  <c r="H3537" i="12"/>
  <c r="F3538" i="12"/>
  <c r="G3538" i="12"/>
  <c r="H3538" i="12"/>
  <c r="F3539" i="12"/>
  <c r="G3539" i="12"/>
  <c r="H3539" i="12"/>
  <c r="F3540" i="12"/>
  <c r="G3540" i="12"/>
  <c r="H3540" i="12"/>
  <c r="F3541" i="12"/>
  <c r="G3541" i="12"/>
  <c r="H3541" i="12"/>
  <c r="F3542" i="12"/>
  <c r="G3542" i="12"/>
  <c r="H3542" i="12"/>
  <c r="F3543" i="12"/>
  <c r="G3543" i="12"/>
  <c r="H3543" i="12"/>
  <c r="F3544" i="12"/>
  <c r="G3544" i="12"/>
  <c r="H3544" i="12"/>
  <c r="F3545" i="12"/>
  <c r="G3545" i="12"/>
  <c r="H3545" i="12"/>
  <c r="F3546" i="12"/>
  <c r="G3546" i="12"/>
  <c r="H3546" i="12"/>
  <c r="F3547" i="12"/>
  <c r="G3547" i="12"/>
  <c r="H3547" i="12"/>
  <c r="F3548" i="12"/>
  <c r="G3548" i="12"/>
  <c r="H3548" i="12"/>
  <c r="F3549" i="12"/>
  <c r="G3549" i="12"/>
  <c r="H3549" i="12"/>
  <c r="F3550" i="12"/>
  <c r="G3550" i="12"/>
  <c r="H3550" i="12"/>
  <c r="F3551" i="12"/>
  <c r="G3551" i="12"/>
  <c r="H3551" i="12"/>
  <c r="F3552" i="12"/>
  <c r="G3552" i="12"/>
  <c r="H3552" i="12"/>
  <c r="F3553" i="12"/>
  <c r="G3553" i="12"/>
  <c r="H3553" i="12"/>
  <c r="F3554" i="12"/>
  <c r="G3554" i="12"/>
  <c r="H3554" i="12"/>
  <c r="F3555" i="12"/>
  <c r="G3555" i="12"/>
  <c r="H3555" i="12"/>
  <c r="F3556" i="12"/>
  <c r="G3556" i="12"/>
  <c r="H3556" i="12"/>
  <c r="F3557" i="12"/>
  <c r="G3557" i="12"/>
  <c r="H3557" i="12"/>
  <c r="F3558" i="12"/>
  <c r="G3558" i="12"/>
  <c r="H3558" i="12"/>
  <c r="F3559" i="12"/>
  <c r="G3559" i="12"/>
  <c r="H3559" i="12"/>
  <c r="F3560" i="12"/>
  <c r="G3560" i="12"/>
  <c r="H3560" i="12"/>
  <c r="F3561" i="12"/>
  <c r="G3561" i="12"/>
  <c r="H3561" i="12"/>
  <c r="F3562" i="12"/>
  <c r="G3562" i="12"/>
  <c r="H3562" i="12"/>
  <c r="F3563" i="12"/>
  <c r="G3563" i="12"/>
  <c r="H3563" i="12"/>
  <c r="F3564" i="12"/>
  <c r="G3564" i="12"/>
  <c r="H3564" i="12"/>
  <c r="F3565" i="12"/>
  <c r="G3565" i="12"/>
  <c r="H3565" i="12"/>
  <c r="F3566" i="12"/>
  <c r="G3566" i="12"/>
  <c r="H3566" i="12"/>
  <c r="F3567" i="12"/>
  <c r="G3567" i="12"/>
  <c r="H3567" i="12"/>
  <c r="F3568" i="12"/>
  <c r="G3568" i="12"/>
  <c r="H3568" i="12"/>
  <c r="F3569" i="12"/>
  <c r="G3569" i="12"/>
  <c r="H3569" i="12"/>
  <c r="F3570" i="12"/>
  <c r="G3570" i="12"/>
  <c r="H3570" i="12"/>
  <c r="F3571" i="12"/>
  <c r="G3571" i="12"/>
  <c r="H3571" i="12"/>
  <c r="F3572" i="12"/>
  <c r="G3572" i="12"/>
  <c r="H3572" i="12"/>
  <c r="F3573" i="12"/>
  <c r="G3573" i="12"/>
  <c r="H3573" i="12"/>
  <c r="F3574" i="12"/>
  <c r="G3574" i="12"/>
  <c r="H3574" i="12"/>
  <c r="F3575" i="12"/>
  <c r="G3575" i="12"/>
  <c r="H3575" i="12"/>
  <c r="F3576" i="12"/>
  <c r="G3576" i="12"/>
  <c r="H3576" i="12"/>
  <c r="F3577" i="12"/>
  <c r="G3577" i="12"/>
  <c r="H3577" i="12"/>
  <c r="F3578" i="12"/>
  <c r="G3578" i="12"/>
  <c r="H3578" i="12"/>
  <c r="F3579" i="12"/>
  <c r="G3579" i="12"/>
  <c r="H3579" i="12"/>
  <c r="F3580" i="12"/>
  <c r="G3580" i="12"/>
  <c r="H3580" i="12"/>
  <c r="F3581" i="12"/>
  <c r="G3581" i="12"/>
  <c r="H3581" i="12"/>
  <c r="F3582" i="12"/>
  <c r="G3582" i="12"/>
  <c r="H3582" i="12"/>
  <c r="F3583" i="12"/>
  <c r="G3583" i="12"/>
  <c r="H3583" i="12"/>
  <c r="F3584" i="12"/>
  <c r="G3584" i="12"/>
  <c r="H3584" i="12"/>
  <c r="F3585" i="12"/>
  <c r="G3585" i="12"/>
  <c r="H3585" i="12"/>
  <c r="F3586" i="12"/>
  <c r="G3586" i="12"/>
  <c r="H3586" i="12"/>
  <c r="F3587" i="12"/>
  <c r="G3587" i="12"/>
  <c r="H3587" i="12"/>
  <c r="F3588" i="12"/>
  <c r="G3588" i="12"/>
  <c r="H3588" i="12"/>
  <c r="F3589" i="12"/>
  <c r="G3589" i="12"/>
  <c r="H3589" i="12"/>
  <c r="F3590" i="12"/>
  <c r="G3590" i="12"/>
  <c r="H3590" i="12"/>
  <c r="F3591" i="12"/>
  <c r="G3591" i="12"/>
  <c r="H3591" i="12"/>
  <c r="F3592" i="12"/>
  <c r="G3592" i="12"/>
  <c r="H3592" i="12"/>
  <c r="F3593" i="12"/>
  <c r="G3593" i="12"/>
  <c r="H3593" i="12"/>
  <c r="F3594" i="12"/>
  <c r="G3594" i="12"/>
  <c r="H3594" i="12"/>
  <c r="F3595" i="12"/>
  <c r="G3595" i="12"/>
  <c r="H3595" i="12"/>
  <c r="F3596" i="12"/>
  <c r="G3596" i="12"/>
  <c r="H3596" i="12"/>
  <c r="F3597" i="12"/>
  <c r="G3597" i="12"/>
  <c r="H3597" i="12"/>
  <c r="F3598" i="12"/>
  <c r="G3598" i="12"/>
  <c r="H3598" i="12"/>
  <c r="F3599" i="12"/>
  <c r="G3599" i="12"/>
  <c r="H3599" i="12"/>
  <c r="F3600" i="12"/>
  <c r="G3600" i="12"/>
  <c r="H3600" i="12"/>
  <c r="F3601" i="12"/>
  <c r="G3601" i="12"/>
  <c r="H3601" i="12"/>
  <c r="F3602" i="12"/>
  <c r="G3602" i="12"/>
  <c r="H3602" i="12"/>
  <c r="F3603" i="12"/>
  <c r="G3603" i="12"/>
  <c r="H3603" i="12"/>
  <c r="F3604" i="12"/>
  <c r="G3604" i="12"/>
  <c r="H3604" i="12"/>
  <c r="F3605" i="12"/>
  <c r="G3605" i="12"/>
  <c r="H3605" i="12"/>
  <c r="F3606" i="12"/>
  <c r="G3606" i="12"/>
  <c r="H3606" i="12"/>
  <c r="F3607" i="12"/>
  <c r="G3607" i="12"/>
  <c r="H3607" i="12"/>
  <c r="F3608" i="12"/>
  <c r="G3608" i="12"/>
  <c r="H3608" i="12"/>
  <c r="F3609" i="12"/>
  <c r="G3609" i="12"/>
  <c r="H3609" i="12"/>
  <c r="F3610" i="12"/>
  <c r="G3610" i="12"/>
  <c r="H3610" i="12"/>
  <c r="F3611" i="12"/>
  <c r="G3611" i="12"/>
  <c r="H3611" i="12"/>
  <c r="F3612" i="12"/>
  <c r="G3612" i="12"/>
  <c r="H3612" i="12"/>
  <c r="F3613" i="12"/>
  <c r="G3613" i="12"/>
  <c r="H3613" i="12"/>
  <c r="F3614" i="12"/>
  <c r="G3614" i="12"/>
  <c r="H3614" i="12"/>
  <c r="F3615" i="12"/>
  <c r="G3615" i="12"/>
  <c r="H3615" i="12"/>
  <c r="F3616" i="12"/>
  <c r="G3616" i="12"/>
  <c r="H3616" i="12"/>
  <c r="F3617" i="12"/>
  <c r="G3617" i="12"/>
  <c r="H3617" i="12"/>
  <c r="F3618" i="12"/>
  <c r="G3618" i="12"/>
  <c r="H3618" i="12"/>
  <c r="F3619" i="12"/>
  <c r="G3619" i="12"/>
  <c r="H3619" i="12"/>
  <c r="F3620" i="12"/>
  <c r="G3620" i="12"/>
  <c r="H3620" i="12"/>
  <c r="F3621" i="12"/>
  <c r="G3621" i="12"/>
  <c r="H3621" i="12"/>
  <c r="F3622" i="12"/>
  <c r="G3622" i="12"/>
  <c r="H3622" i="12"/>
  <c r="F3623" i="12"/>
  <c r="G3623" i="12"/>
  <c r="H3623" i="12"/>
  <c r="F3624" i="12"/>
  <c r="G3624" i="12"/>
  <c r="H3624" i="12"/>
  <c r="F3625" i="12"/>
  <c r="G3625" i="12"/>
  <c r="H3625" i="12"/>
  <c r="F3626" i="12"/>
  <c r="G3626" i="12"/>
  <c r="H3626" i="12"/>
  <c r="F3627" i="12"/>
  <c r="G3627" i="12"/>
  <c r="H3627" i="12"/>
  <c r="F3628" i="12"/>
  <c r="G3628" i="12"/>
  <c r="H3628" i="12"/>
  <c r="F3629" i="12"/>
  <c r="G3629" i="12"/>
  <c r="H3629" i="12"/>
  <c r="F3630" i="12"/>
  <c r="G3630" i="12"/>
  <c r="H3630" i="12"/>
  <c r="F3631" i="12"/>
  <c r="G3631" i="12"/>
  <c r="H3631" i="12"/>
  <c r="F3632" i="12"/>
  <c r="G3632" i="12"/>
  <c r="H3632" i="12"/>
  <c r="F3633" i="12"/>
  <c r="G3633" i="12"/>
  <c r="H3633" i="12"/>
  <c r="F3634" i="12"/>
  <c r="G3634" i="12"/>
  <c r="H3634" i="12"/>
  <c r="F3635" i="12"/>
  <c r="G3635" i="12"/>
  <c r="H3635" i="12"/>
  <c r="F3636" i="12"/>
  <c r="G3636" i="12"/>
  <c r="H3636" i="12"/>
  <c r="F3637" i="12"/>
  <c r="G3637" i="12"/>
  <c r="H3637" i="12"/>
  <c r="F3638" i="12"/>
  <c r="G3638" i="12"/>
  <c r="H3638" i="12"/>
  <c r="F3639" i="12"/>
  <c r="G3639" i="12"/>
  <c r="H3639" i="12"/>
  <c r="F3640" i="12"/>
  <c r="G3640" i="12"/>
  <c r="H3640" i="12"/>
  <c r="F3641" i="12"/>
  <c r="G3641" i="12"/>
  <c r="H3641" i="12"/>
  <c r="F3642" i="12"/>
  <c r="G3642" i="12"/>
  <c r="H3642" i="12"/>
  <c r="F3643" i="12"/>
  <c r="G3643" i="12"/>
  <c r="H3643" i="12"/>
  <c r="F3644" i="12"/>
  <c r="G3644" i="12"/>
  <c r="H3644" i="12"/>
  <c r="F3645" i="12"/>
  <c r="G3645" i="12"/>
  <c r="H3645" i="12"/>
  <c r="F3646" i="12"/>
  <c r="G3646" i="12"/>
  <c r="H3646" i="12"/>
  <c r="F3647" i="12"/>
  <c r="G3647" i="12"/>
  <c r="H3647" i="12"/>
  <c r="F3648" i="12"/>
  <c r="G3648" i="12"/>
  <c r="H3648" i="12"/>
  <c r="F3649" i="12"/>
  <c r="G3649" i="12"/>
  <c r="H3649" i="12"/>
  <c r="F3650" i="12"/>
  <c r="G3650" i="12"/>
  <c r="H3650" i="12"/>
  <c r="F3651" i="12"/>
  <c r="G3651" i="12"/>
  <c r="H3651" i="12"/>
  <c r="F3652" i="12"/>
  <c r="G3652" i="12"/>
  <c r="H3652" i="12"/>
  <c r="F3653" i="12"/>
  <c r="G3653" i="12"/>
  <c r="H3653" i="12"/>
  <c r="F3654" i="12"/>
  <c r="G3654" i="12"/>
  <c r="H3654" i="12"/>
  <c r="F3655" i="12"/>
  <c r="G3655" i="12"/>
  <c r="H3655" i="12"/>
  <c r="F3656" i="12"/>
  <c r="G3656" i="12"/>
  <c r="H3656" i="12"/>
  <c r="F3657" i="12"/>
  <c r="G3657" i="12"/>
  <c r="H3657" i="12"/>
  <c r="F3658" i="12"/>
  <c r="G3658" i="12"/>
  <c r="H3658" i="12"/>
  <c r="F3659" i="12"/>
  <c r="G3659" i="12"/>
  <c r="H3659" i="12"/>
  <c r="F3660" i="12"/>
  <c r="G3660" i="12"/>
  <c r="H3660" i="12"/>
  <c r="F3661" i="12"/>
  <c r="G3661" i="12"/>
  <c r="H3661" i="12"/>
  <c r="F3662" i="12"/>
  <c r="G3662" i="12"/>
  <c r="H3662" i="12"/>
  <c r="F3663" i="12"/>
  <c r="G3663" i="12"/>
  <c r="H3663" i="12"/>
  <c r="F3664" i="12"/>
  <c r="G3664" i="12"/>
  <c r="H3664" i="12"/>
  <c r="F3665" i="12"/>
  <c r="G3665" i="12"/>
  <c r="H3665" i="12"/>
  <c r="F3666" i="12"/>
  <c r="G3666" i="12"/>
  <c r="H3666" i="12"/>
  <c r="F3667" i="12"/>
  <c r="G3667" i="12"/>
  <c r="H3667" i="12"/>
  <c r="F3668" i="12"/>
  <c r="G3668" i="12"/>
  <c r="H3668" i="12"/>
  <c r="F3669" i="12"/>
  <c r="G3669" i="12"/>
  <c r="H3669" i="12"/>
  <c r="F3670" i="12"/>
  <c r="G3670" i="12"/>
  <c r="H3670" i="12"/>
  <c r="F3671" i="12"/>
  <c r="G3671" i="12"/>
  <c r="H3671" i="12"/>
  <c r="F3672" i="12"/>
  <c r="G3672" i="12"/>
  <c r="H3672" i="12"/>
  <c r="F3673" i="12"/>
  <c r="G3673" i="12"/>
  <c r="H3673" i="12"/>
  <c r="F3674" i="12"/>
  <c r="G3674" i="12"/>
  <c r="H3674" i="12"/>
  <c r="F3675" i="12"/>
  <c r="G3675" i="12"/>
  <c r="H3675" i="12"/>
  <c r="F3676" i="12"/>
  <c r="G3676" i="12"/>
  <c r="H3676" i="12"/>
  <c r="F3677" i="12"/>
  <c r="G3677" i="12"/>
  <c r="H3677" i="12"/>
  <c r="F3678" i="12"/>
  <c r="G3678" i="12"/>
  <c r="H3678" i="12"/>
  <c r="F3679" i="12"/>
  <c r="G3679" i="12"/>
  <c r="H3679" i="12"/>
  <c r="F3680" i="12"/>
  <c r="G3680" i="12"/>
  <c r="H3680" i="12"/>
  <c r="F3681" i="12"/>
  <c r="G3681" i="12"/>
  <c r="H3681" i="12"/>
  <c r="F3682" i="12"/>
  <c r="G3682" i="12"/>
  <c r="H3682" i="12"/>
  <c r="F3683" i="12"/>
  <c r="G3683" i="12"/>
  <c r="H3683" i="12"/>
  <c r="F3684" i="12"/>
  <c r="G3684" i="12"/>
  <c r="H3684" i="12"/>
  <c r="F3685" i="12"/>
  <c r="G3685" i="12"/>
  <c r="H3685" i="12"/>
  <c r="F3686" i="12"/>
  <c r="G3686" i="12"/>
  <c r="H3686" i="12"/>
  <c r="F3687" i="12"/>
  <c r="G3687" i="12"/>
  <c r="H3687" i="12"/>
  <c r="F3688" i="12"/>
  <c r="G3688" i="12"/>
  <c r="H3688" i="12"/>
  <c r="F3689" i="12"/>
  <c r="G3689" i="12"/>
  <c r="H3689" i="12"/>
  <c r="F3690" i="12"/>
  <c r="G3690" i="12"/>
  <c r="H3690" i="12"/>
  <c r="F3691" i="12"/>
  <c r="G3691" i="12"/>
  <c r="H3691" i="12"/>
  <c r="F3692" i="12"/>
  <c r="G3692" i="12"/>
  <c r="H3692" i="12"/>
  <c r="F3693" i="12"/>
  <c r="G3693" i="12"/>
  <c r="H3693" i="12"/>
  <c r="F3694" i="12"/>
  <c r="G3694" i="12"/>
  <c r="H3694" i="12"/>
  <c r="F3695" i="12"/>
  <c r="G3695" i="12"/>
  <c r="H3695" i="12"/>
  <c r="F3696" i="12"/>
  <c r="G3696" i="12"/>
  <c r="H3696" i="12"/>
  <c r="F3697" i="12"/>
  <c r="G3697" i="12"/>
  <c r="H3697" i="12"/>
  <c r="F3698" i="12"/>
  <c r="G3698" i="12"/>
  <c r="H3698" i="12"/>
  <c r="F3699" i="12"/>
  <c r="G3699" i="12"/>
  <c r="H3699" i="12"/>
  <c r="F3700" i="12"/>
  <c r="G3700" i="12"/>
  <c r="H3700" i="12"/>
  <c r="F3701" i="12"/>
  <c r="G3701" i="12"/>
  <c r="H3701" i="12"/>
  <c r="F3702" i="12"/>
  <c r="G3702" i="12"/>
  <c r="H3702" i="12"/>
  <c r="F3703" i="12"/>
  <c r="G3703" i="12"/>
  <c r="H3703" i="12"/>
  <c r="F3704" i="12"/>
  <c r="G3704" i="12"/>
  <c r="H3704" i="12"/>
  <c r="F3705" i="12"/>
  <c r="G3705" i="12"/>
  <c r="H3705" i="12"/>
  <c r="F3706" i="12"/>
  <c r="G3706" i="12"/>
  <c r="H3706" i="12"/>
  <c r="F3707" i="12"/>
  <c r="G3707" i="12"/>
  <c r="H3707" i="12"/>
  <c r="F3708" i="12"/>
  <c r="G3708" i="12"/>
  <c r="H3708" i="12"/>
  <c r="F3709" i="12"/>
  <c r="G3709" i="12"/>
  <c r="H3709" i="12"/>
  <c r="F3710" i="12"/>
  <c r="G3710" i="12"/>
  <c r="H3710" i="12"/>
  <c r="F3711" i="12"/>
  <c r="G3711" i="12"/>
  <c r="H3711" i="12"/>
  <c r="F3712" i="12"/>
  <c r="G3712" i="12"/>
  <c r="H3712" i="12"/>
  <c r="F3713" i="12"/>
  <c r="G3713" i="12"/>
  <c r="H3713" i="12"/>
  <c r="F3714" i="12"/>
  <c r="G3714" i="12"/>
  <c r="H3714" i="12"/>
  <c r="F3715" i="12"/>
  <c r="G3715" i="12"/>
  <c r="H3715" i="12"/>
  <c r="F3716" i="12"/>
  <c r="G3716" i="12"/>
  <c r="H3716" i="12"/>
  <c r="F3717" i="12"/>
  <c r="G3717" i="12"/>
  <c r="H3717" i="12"/>
  <c r="F3718" i="12"/>
  <c r="G3718" i="12"/>
  <c r="H3718" i="12"/>
  <c r="F3719" i="12"/>
  <c r="G3719" i="12"/>
  <c r="H3719" i="12"/>
  <c r="F3720" i="12"/>
  <c r="G3720" i="12"/>
  <c r="H3720" i="12"/>
  <c r="F3721" i="12"/>
  <c r="G3721" i="12"/>
  <c r="H3721" i="12"/>
  <c r="F3722" i="12"/>
  <c r="G3722" i="12"/>
  <c r="H3722" i="12"/>
  <c r="F3723" i="12"/>
  <c r="G3723" i="12"/>
  <c r="H3723" i="12"/>
  <c r="F3724" i="12"/>
  <c r="G3724" i="12"/>
  <c r="H3724" i="12"/>
  <c r="F3725" i="12"/>
  <c r="G3725" i="12"/>
  <c r="H3725" i="12"/>
  <c r="F3726" i="12"/>
  <c r="G3726" i="12"/>
  <c r="H3726" i="12"/>
  <c r="F3727" i="12"/>
  <c r="G3727" i="12"/>
  <c r="H3727" i="12"/>
  <c r="F3728" i="12"/>
  <c r="G3728" i="12"/>
  <c r="H3728" i="12"/>
  <c r="F3729" i="12"/>
  <c r="G3729" i="12"/>
  <c r="H3729" i="12"/>
  <c r="F3730" i="12"/>
  <c r="G3730" i="12"/>
  <c r="H3730" i="12"/>
  <c r="F3731" i="12"/>
  <c r="G3731" i="12"/>
  <c r="H3731" i="12"/>
  <c r="F3732" i="12"/>
  <c r="G3732" i="12"/>
  <c r="H3732" i="12"/>
  <c r="F3733" i="12"/>
  <c r="G3733" i="12"/>
  <c r="H3733" i="12"/>
  <c r="F3734" i="12"/>
  <c r="G3734" i="12"/>
  <c r="H3734" i="12"/>
  <c r="F3735" i="12"/>
  <c r="G3735" i="12"/>
  <c r="H3735" i="12"/>
  <c r="F3736" i="12"/>
  <c r="G3736" i="12"/>
  <c r="H3736" i="12"/>
  <c r="F3737" i="12"/>
  <c r="G3737" i="12"/>
  <c r="H3737" i="12"/>
  <c r="F3738" i="12"/>
  <c r="G3738" i="12"/>
  <c r="H3738" i="12"/>
  <c r="F3739" i="12"/>
  <c r="G3739" i="12"/>
  <c r="H3739" i="12"/>
  <c r="F3740" i="12"/>
  <c r="G3740" i="12"/>
  <c r="H3740" i="12"/>
  <c r="F3741" i="12"/>
  <c r="G3741" i="12"/>
  <c r="H3741" i="12"/>
  <c r="F3742" i="12"/>
  <c r="G3742" i="12"/>
  <c r="H3742" i="12"/>
  <c r="F3743" i="12"/>
  <c r="G3743" i="12"/>
  <c r="H3743" i="12"/>
  <c r="F3744" i="12"/>
  <c r="G3744" i="12"/>
  <c r="H3744" i="12"/>
  <c r="F3745" i="12"/>
  <c r="G3745" i="12"/>
  <c r="H3745" i="12"/>
  <c r="F3746" i="12"/>
  <c r="G3746" i="12"/>
  <c r="H3746" i="12"/>
  <c r="F3747" i="12"/>
  <c r="G3747" i="12"/>
  <c r="H3747" i="12"/>
  <c r="F3748" i="12"/>
  <c r="G3748" i="12"/>
  <c r="H3748" i="12"/>
  <c r="F3749" i="12"/>
  <c r="G3749" i="12"/>
  <c r="H3749" i="12"/>
  <c r="F3750" i="12"/>
  <c r="G3750" i="12"/>
  <c r="H3750" i="12"/>
  <c r="F3751" i="12"/>
  <c r="G3751" i="12"/>
  <c r="H3751" i="12"/>
  <c r="F3752" i="12"/>
  <c r="G3752" i="12"/>
  <c r="H3752" i="12"/>
  <c r="F3753" i="12"/>
  <c r="G3753" i="12"/>
  <c r="H3753" i="12"/>
  <c r="F3754" i="12"/>
  <c r="G3754" i="12"/>
  <c r="H3754" i="12"/>
  <c r="F3755" i="12"/>
  <c r="G3755" i="12"/>
  <c r="H3755" i="12"/>
  <c r="F3756" i="12"/>
  <c r="G3756" i="12"/>
  <c r="H3756" i="12"/>
  <c r="F3757" i="12"/>
  <c r="G3757" i="12"/>
  <c r="H3757" i="12"/>
  <c r="F3758" i="12"/>
  <c r="G3758" i="12"/>
  <c r="H3758" i="12"/>
  <c r="F3759" i="12"/>
  <c r="G3759" i="12"/>
  <c r="H3759" i="12"/>
  <c r="F3760" i="12"/>
  <c r="G3760" i="12"/>
  <c r="H3760" i="12"/>
  <c r="F3761" i="12"/>
  <c r="G3761" i="12"/>
  <c r="H3761" i="12"/>
  <c r="F3762" i="12"/>
  <c r="G3762" i="12"/>
  <c r="H3762" i="12"/>
  <c r="F3763" i="12"/>
  <c r="G3763" i="12"/>
  <c r="H3763" i="12"/>
  <c r="F3764" i="12"/>
  <c r="G3764" i="12"/>
  <c r="H3764" i="12"/>
  <c r="F3765" i="12"/>
  <c r="G3765" i="12"/>
  <c r="H3765" i="12"/>
  <c r="F3766" i="12"/>
  <c r="G3766" i="12"/>
  <c r="H3766" i="12"/>
  <c r="F3767" i="12"/>
  <c r="G3767" i="12"/>
  <c r="H3767" i="12"/>
  <c r="F3768" i="12"/>
  <c r="G3768" i="12"/>
  <c r="H3768" i="12"/>
  <c r="F3769" i="12"/>
  <c r="G3769" i="12"/>
  <c r="H3769" i="12"/>
  <c r="F3770" i="12"/>
  <c r="G3770" i="12"/>
  <c r="H3770" i="12"/>
  <c r="F3771" i="12"/>
  <c r="G3771" i="12"/>
  <c r="H3771" i="12"/>
  <c r="F3772" i="12"/>
  <c r="G3772" i="12"/>
  <c r="H3772" i="12"/>
  <c r="F3773" i="12"/>
  <c r="G3773" i="12"/>
  <c r="H3773" i="12"/>
  <c r="F3774" i="12"/>
  <c r="G3774" i="12"/>
  <c r="H3774" i="12"/>
  <c r="F3775" i="12"/>
  <c r="G3775" i="12"/>
  <c r="H3775" i="12"/>
  <c r="F3776" i="12"/>
  <c r="G3776" i="12"/>
  <c r="H3776" i="12"/>
  <c r="F3777" i="12"/>
  <c r="G3777" i="12"/>
  <c r="H3777" i="12"/>
  <c r="F3778" i="12"/>
  <c r="G3778" i="12"/>
  <c r="H3778" i="12"/>
  <c r="F3779" i="12"/>
  <c r="G3779" i="12"/>
  <c r="H3779" i="12"/>
  <c r="F3780" i="12"/>
  <c r="G3780" i="12"/>
  <c r="H3780" i="12"/>
  <c r="F3781" i="12"/>
  <c r="G3781" i="12"/>
  <c r="H3781" i="12"/>
  <c r="F3782" i="12"/>
  <c r="G3782" i="12"/>
  <c r="H3782" i="12"/>
  <c r="F3783" i="12"/>
  <c r="G3783" i="12"/>
  <c r="H3783" i="12"/>
  <c r="F3784" i="12"/>
  <c r="G3784" i="12"/>
  <c r="H3784" i="12"/>
  <c r="F3785" i="12"/>
  <c r="G3785" i="12"/>
  <c r="H3785" i="12"/>
  <c r="F3786" i="12"/>
  <c r="G3786" i="12"/>
  <c r="H3786" i="12"/>
  <c r="F3787" i="12"/>
  <c r="G3787" i="12"/>
  <c r="H3787" i="12"/>
  <c r="F3788" i="12"/>
  <c r="G3788" i="12"/>
  <c r="H3788" i="12"/>
  <c r="F3789" i="12"/>
  <c r="G3789" i="12"/>
  <c r="H3789" i="12"/>
  <c r="F3790" i="12"/>
  <c r="G3790" i="12"/>
  <c r="H3790" i="12"/>
  <c r="F3791" i="12"/>
  <c r="G3791" i="12"/>
  <c r="H3791" i="12"/>
  <c r="F3792" i="12"/>
  <c r="G3792" i="12"/>
  <c r="H3792" i="12"/>
  <c r="F3793" i="12"/>
  <c r="G3793" i="12"/>
  <c r="H3793" i="12"/>
  <c r="F3794" i="12"/>
  <c r="G3794" i="12"/>
  <c r="H3794" i="12"/>
  <c r="F3795" i="12"/>
  <c r="G3795" i="12"/>
  <c r="H3795" i="12"/>
  <c r="F3796" i="12"/>
  <c r="G3796" i="12"/>
  <c r="H3796" i="12"/>
  <c r="F3797" i="12"/>
  <c r="G3797" i="12"/>
  <c r="H3797" i="12"/>
  <c r="F3798" i="12"/>
  <c r="G3798" i="12"/>
  <c r="H3798" i="12"/>
  <c r="F3799" i="12"/>
  <c r="G3799" i="12"/>
  <c r="H3799" i="12"/>
  <c r="F3800" i="12"/>
  <c r="G3800" i="12"/>
  <c r="H3800" i="12"/>
  <c r="F3801" i="12"/>
  <c r="G3801" i="12"/>
  <c r="H3801" i="12"/>
  <c r="F3802" i="12"/>
  <c r="G3802" i="12"/>
  <c r="H3802" i="12"/>
  <c r="F3803" i="12"/>
  <c r="G3803" i="12"/>
  <c r="H3803" i="12"/>
  <c r="F3804" i="12"/>
  <c r="G3804" i="12"/>
  <c r="H3804" i="12"/>
  <c r="F3805" i="12"/>
  <c r="G3805" i="12"/>
  <c r="H3805" i="12"/>
  <c r="F3806" i="12"/>
  <c r="G3806" i="12"/>
  <c r="H3806" i="12"/>
  <c r="F3807" i="12"/>
  <c r="G3807" i="12"/>
  <c r="H3807" i="12"/>
  <c r="F3808" i="12"/>
  <c r="G3808" i="12"/>
  <c r="H3808" i="12"/>
  <c r="F3809" i="12"/>
  <c r="G3809" i="12"/>
  <c r="H3809" i="12"/>
  <c r="F3810" i="12"/>
  <c r="G3810" i="12"/>
  <c r="H3810" i="12"/>
  <c r="F3811" i="12"/>
  <c r="G3811" i="12"/>
  <c r="H3811" i="12"/>
  <c r="F3812" i="12"/>
  <c r="G3812" i="12"/>
  <c r="H3812" i="12"/>
  <c r="F3813" i="12"/>
  <c r="G3813" i="12"/>
  <c r="H3813" i="12"/>
  <c r="F3814" i="12"/>
  <c r="G3814" i="12"/>
  <c r="H3814" i="12"/>
  <c r="F3815" i="12"/>
  <c r="G3815" i="12"/>
  <c r="H3815" i="12"/>
  <c r="F3816" i="12"/>
  <c r="G3816" i="12"/>
  <c r="H3816" i="12"/>
  <c r="F3817" i="12"/>
  <c r="G3817" i="12"/>
  <c r="H3817" i="12"/>
  <c r="F3818" i="12"/>
  <c r="G3818" i="12"/>
  <c r="H3818" i="12"/>
  <c r="F3819" i="12"/>
  <c r="G3819" i="12"/>
  <c r="H3819" i="12"/>
  <c r="F3820" i="12"/>
  <c r="G3820" i="12"/>
  <c r="H3820" i="12"/>
  <c r="F3821" i="12"/>
  <c r="G3821" i="12"/>
  <c r="H3821" i="12"/>
  <c r="F3822" i="12"/>
  <c r="G3822" i="12"/>
  <c r="H3822" i="12"/>
  <c r="F3823" i="12"/>
  <c r="G3823" i="12"/>
  <c r="H3823" i="12"/>
  <c r="F3824" i="12"/>
  <c r="G3824" i="12"/>
  <c r="H3824" i="12"/>
  <c r="F3825" i="12"/>
  <c r="G3825" i="12"/>
  <c r="H3825" i="12"/>
  <c r="F3826" i="12"/>
  <c r="G3826" i="12"/>
  <c r="H3826" i="12"/>
  <c r="F3827" i="12"/>
  <c r="G3827" i="12"/>
  <c r="H3827" i="12"/>
  <c r="F3828" i="12"/>
  <c r="G3828" i="12"/>
  <c r="H3828" i="12"/>
  <c r="F3829" i="12"/>
  <c r="G3829" i="12"/>
  <c r="H3829" i="12"/>
  <c r="F3830" i="12"/>
  <c r="G3830" i="12"/>
  <c r="H3830" i="12"/>
  <c r="F3831" i="12"/>
  <c r="G3831" i="12"/>
  <c r="H3831" i="12"/>
  <c r="F3832" i="12"/>
  <c r="G3832" i="12"/>
  <c r="H3832" i="12"/>
  <c r="F3833" i="12"/>
  <c r="G3833" i="12"/>
  <c r="H3833" i="12"/>
  <c r="F3834" i="12"/>
  <c r="G3834" i="12"/>
  <c r="H3834" i="12"/>
  <c r="F3835" i="12"/>
  <c r="G3835" i="12"/>
  <c r="H3835" i="12"/>
  <c r="F3836" i="12"/>
  <c r="G3836" i="12"/>
  <c r="H3836" i="12"/>
  <c r="F3837" i="12"/>
  <c r="G3837" i="12"/>
  <c r="H3837" i="12"/>
  <c r="F3838" i="12"/>
  <c r="G3838" i="12"/>
  <c r="H3838" i="12"/>
  <c r="F3839" i="12"/>
  <c r="G3839" i="12"/>
  <c r="H3839" i="12"/>
  <c r="F3840" i="12"/>
  <c r="G3840" i="12"/>
  <c r="H3840" i="12"/>
  <c r="F3841" i="12"/>
  <c r="G3841" i="12"/>
  <c r="H3841" i="12"/>
  <c r="F3842" i="12"/>
  <c r="G3842" i="12"/>
  <c r="H3842" i="12"/>
  <c r="F3843" i="12"/>
  <c r="G3843" i="12"/>
  <c r="H3843" i="12"/>
  <c r="F3844" i="12"/>
  <c r="G3844" i="12"/>
  <c r="H3844" i="12"/>
  <c r="F3845" i="12"/>
  <c r="G3845" i="12"/>
  <c r="H3845" i="12"/>
  <c r="F3846" i="12"/>
  <c r="G3846" i="12"/>
  <c r="H3846" i="12"/>
  <c r="F3847" i="12"/>
  <c r="G3847" i="12"/>
  <c r="H3847" i="12"/>
  <c r="F3848" i="12"/>
  <c r="G3848" i="12"/>
  <c r="H3848" i="12"/>
  <c r="F3849" i="12"/>
  <c r="G3849" i="12"/>
  <c r="H3849" i="12"/>
  <c r="F3850" i="12"/>
  <c r="G3850" i="12"/>
  <c r="H3850" i="12"/>
  <c r="F3851" i="12"/>
  <c r="G3851" i="12"/>
  <c r="H3851" i="12"/>
  <c r="F3852" i="12"/>
  <c r="G3852" i="12"/>
  <c r="H3852" i="12"/>
  <c r="F3853" i="12"/>
  <c r="G3853" i="12"/>
  <c r="H3853" i="12"/>
  <c r="F3854" i="12"/>
  <c r="G3854" i="12"/>
  <c r="H3854" i="12"/>
  <c r="F3855" i="12"/>
  <c r="G3855" i="12"/>
  <c r="H3855" i="12"/>
  <c r="F3856" i="12"/>
  <c r="G3856" i="12"/>
  <c r="H3856" i="12"/>
  <c r="F3857" i="12"/>
  <c r="G3857" i="12"/>
  <c r="H3857" i="12"/>
  <c r="F3858" i="12"/>
  <c r="G3858" i="12"/>
  <c r="H3858" i="12"/>
  <c r="F3859" i="12"/>
  <c r="G3859" i="12"/>
  <c r="H3859" i="12"/>
  <c r="F3860" i="12"/>
  <c r="G3860" i="12"/>
  <c r="H3860" i="12"/>
  <c r="F3861" i="12"/>
  <c r="G3861" i="12"/>
  <c r="H3861" i="12"/>
  <c r="F3862" i="12"/>
  <c r="G3862" i="12"/>
  <c r="H3862" i="12"/>
  <c r="F3863" i="12"/>
  <c r="G3863" i="12"/>
  <c r="H3863" i="12"/>
  <c r="F3864" i="12"/>
  <c r="G3864" i="12"/>
  <c r="H3864" i="12"/>
  <c r="F3865" i="12"/>
  <c r="G3865" i="12"/>
  <c r="H3865" i="12"/>
  <c r="F3866" i="12"/>
  <c r="G3866" i="12"/>
  <c r="H3866" i="12"/>
  <c r="F3867" i="12"/>
  <c r="G3867" i="12"/>
  <c r="H3867" i="12"/>
  <c r="F3868" i="12"/>
  <c r="G3868" i="12"/>
  <c r="H3868" i="12"/>
  <c r="F3869" i="12"/>
  <c r="G3869" i="12"/>
  <c r="H3869" i="12"/>
  <c r="F3870" i="12"/>
  <c r="G3870" i="12"/>
  <c r="H3870" i="12"/>
  <c r="F3871" i="12"/>
  <c r="G3871" i="12"/>
  <c r="H3871" i="12"/>
  <c r="F3872" i="12"/>
  <c r="G3872" i="12"/>
  <c r="H3872" i="12"/>
  <c r="F3873" i="12"/>
  <c r="G3873" i="12"/>
  <c r="H3873" i="12"/>
  <c r="F3874" i="12"/>
  <c r="G3874" i="12"/>
  <c r="H3874" i="12"/>
  <c r="F3875" i="12"/>
  <c r="G3875" i="12"/>
  <c r="H3875" i="12"/>
  <c r="F3876" i="12"/>
  <c r="G3876" i="12"/>
  <c r="H3876" i="12"/>
  <c r="F3877" i="12"/>
  <c r="G3877" i="12"/>
  <c r="H3877" i="12"/>
  <c r="F3878" i="12"/>
  <c r="G3878" i="12"/>
  <c r="H3878" i="12"/>
  <c r="F3879" i="12"/>
  <c r="G3879" i="12"/>
  <c r="H3879" i="12"/>
  <c r="F3880" i="12"/>
  <c r="G3880" i="12"/>
  <c r="H3880" i="12"/>
  <c r="F3881" i="12"/>
  <c r="G3881" i="12"/>
  <c r="H3881" i="12"/>
  <c r="F3882" i="12"/>
  <c r="G3882" i="12"/>
  <c r="H3882" i="12"/>
  <c r="F3883" i="12"/>
  <c r="G3883" i="12"/>
  <c r="H3883" i="12"/>
  <c r="F3884" i="12"/>
  <c r="G3884" i="12"/>
  <c r="H3884" i="12"/>
  <c r="F3885" i="12"/>
  <c r="G3885" i="12"/>
  <c r="H3885" i="12"/>
  <c r="F3886" i="12"/>
  <c r="G3886" i="12"/>
  <c r="H3886" i="12"/>
  <c r="F3887" i="12"/>
  <c r="G3887" i="12"/>
  <c r="H3887" i="12"/>
  <c r="F3888" i="12"/>
  <c r="G3888" i="12"/>
  <c r="H3888" i="12"/>
  <c r="F3889" i="12"/>
  <c r="G3889" i="12"/>
  <c r="H3889" i="12"/>
  <c r="F3890" i="12"/>
  <c r="G3890" i="12"/>
  <c r="H3890" i="12"/>
  <c r="F3891" i="12"/>
  <c r="G3891" i="12"/>
  <c r="H3891" i="12"/>
  <c r="F3892" i="12"/>
  <c r="G3892" i="12"/>
  <c r="H3892" i="12"/>
  <c r="F3893" i="12"/>
  <c r="G3893" i="12"/>
  <c r="H3893" i="12"/>
  <c r="F3894" i="12"/>
  <c r="G3894" i="12"/>
  <c r="H3894" i="12"/>
  <c r="F3895" i="12"/>
  <c r="G3895" i="12"/>
  <c r="H3895" i="12"/>
  <c r="F3896" i="12"/>
  <c r="G3896" i="12"/>
  <c r="H3896" i="12"/>
  <c r="F3897" i="12"/>
  <c r="G3897" i="12"/>
  <c r="H3897" i="12"/>
  <c r="F3898" i="12"/>
  <c r="G3898" i="12"/>
  <c r="H3898" i="12"/>
  <c r="F3899" i="12"/>
  <c r="G3899" i="12"/>
  <c r="H3899" i="12"/>
  <c r="F3900" i="12"/>
  <c r="G3900" i="12"/>
  <c r="H3900" i="12"/>
  <c r="F3901" i="12"/>
  <c r="G3901" i="12"/>
  <c r="H3901" i="12"/>
  <c r="F3902" i="12"/>
  <c r="G3902" i="12"/>
  <c r="H3902" i="12"/>
  <c r="F3903" i="12"/>
  <c r="G3903" i="12"/>
  <c r="H3903" i="12"/>
  <c r="F3904" i="12"/>
  <c r="G3904" i="12"/>
  <c r="H3904" i="12"/>
  <c r="F3905" i="12"/>
  <c r="G3905" i="12"/>
  <c r="H3905" i="12"/>
  <c r="F3906" i="12"/>
  <c r="G3906" i="12"/>
  <c r="H3906" i="12"/>
  <c r="F3907" i="12"/>
  <c r="G3907" i="12"/>
  <c r="H3907" i="12"/>
  <c r="F3908" i="12"/>
  <c r="G3908" i="12"/>
  <c r="H3908" i="12"/>
  <c r="F3909" i="12"/>
  <c r="G3909" i="12"/>
  <c r="H3909" i="12"/>
  <c r="F3910" i="12"/>
  <c r="G3910" i="12"/>
  <c r="H3910" i="12"/>
  <c r="F3911" i="12"/>
  <c r="G3911" i="12"/>
  <c r="H3911" i="12"/>
  <c r="F3912" i="12"/>
  <c r="G3912" i="12"/>
  <c r="H3912" i="12"/>
  <c r="F3913" i="12"/>
  <c r="G3913" i="12"/>
  <c r="H3913" i="12"/>
  <c r="F3914" i="12"/>
  <c r="G3914" i="12"/>
  <c r="H3914" i="12"/>
  <c r="F3915" i="12"/>
  <c r="G3915" i="12"/>
  <c r="H3915" i="12"/>
  <c r="F3916" i="12"/>
  <c r="G3916" i="12"/>
  <c r="H3916" i="12"/>
  <c r="F3917" i="12"/>
  <c r="G3917" i="12"/>
  <c r="H3917" i="12"/>
  <c r="F3918" i="12"/>
  <c r="G3918" i="12"/>
  <c r="H3918" i="12"/>
  <c r="F3919" i="12"/>
  <c r="G3919" i="12"/>
  <c r="H3919" i="12"/>
  <c r="F3920" i="12"/>
  <c r="G3920" i="12"/>
  <c r="H3920" i="12"/>
  <c r="F3921" i="12"/>
  <c r="G3921" i="12"/>
  <c r="H3921" i="12"/>
  <c r="F3922" i="12"/>
  <c r="G3922" i="12"/>
  <c r="H3922" i="12"/>
  <c r="F3923" i="12"/>
  <c r="G3923" i="12"/>
  <c r="H3923" i="12"/>
  <c r="F3924" i="12"/>
  <c r="G3924" i="12"/>
  <c r="H3924" i="12"/>
  <c r="F3925" i="12"/>
  <c r="G3925" i="12"/>
  <c r="H3925" i="12"/>
  <c r="F3926" i="12"/>
  <c r="G3926" i="12"/>
  <c r="H3926" i="12"/>
  <c r="F3927" i="12"/>
  <c r="G3927" i="12"/>
  <c r="H3927" i="12"/>
  <c r="F3928" i="12"/>
  <c r="G3928" i="12"/>
  <c r="H3928" i="12"/>
  <c r="F3929" i="12"/>
  <c r="G3929" i="12"/>
  <c r="H3929" i="12"/>
  <c r="F3930" i="12"/>
  <c r="G3930" i="12"/>
  <c r="H3930" i="12"/>
  <c r="F3931" i="12"/>
  <c r="G3931" i="12"/>
  <c r="H3931" i="12"/>
  <c r="F3932" i="12"/>
  <c r="G3932" i="12"/>
  <c r="H3932" i="12"/>
  <c r="F3933" i="12"/>
  <c r="G3933" i="12"/>
  <c r="H3933" i="12"/>
  <c r="F3934" i="12"/>
  <c r="G3934" i="12"/>
  <c r="H3934" i="12"/>
  <c r="F3935" i="12"/>
  <c r="G3935" i="12"/>
  <c r="H3935" i="12"/>
  <c r="F3936" i="12"/>
  <c r="G3936" i="12"/>
  <c r="H3936" i="12"/>
  <c r="F3937" i="12"/>
  <c r="G3937" i="12"/>
  <c r="H3937" i="12"/>
  <c r="F3938" i="12"/>
  <c r="G3938" i="12"/>
  <c r="H3938" i="12"/>
  <c r="F3939" i="12"/>
  <c r="G3939" i="12"/>
  <c r="H3939" i="12"/>
  <c r="F3940" i="12"/>
  <c r="G3940" i="12"/>
  <c r="H3940" i="12"/>
  <c r="F3941" i="12"/>
  <c r="G3941" i="12"/>
  <c r="H3941" i="12"/>
  <c r="F3942" i="12"/>
  <c r="G3942" i="12"/>
  <c r="H3942" i="12"/>
  <c r="F3943" i="12"/>
  <c r="G3943" i="12"/>
  <c r="H3943" i="12"/>
  <c r="F3944" i="12"/>
  <c r="G3944" i="12"/>
  <c r="H3944" i="12"/>
  <c r="F3945" i="12"/>
  <c r="G3945" i="12"/>
  <c r="H3945" i="12"/>
  <c r="F3946" i="12"/>
  <c r="G3946" i="12"/>
  <c r="H3946" i="12"/>
  <c r="F3947" i="12"/>
  <c r="G3947" i="12"/>
  <c r="H3947" i="12"/>
  <c r="F3948" i="12"/>
  <c r="G3948" i="12"/>
  <c r="H3948" i="12"/>
  <c r="F3949" i="12"/>
  <c r="G3949" i="12"/>
  <c r="H3949" i="12"/>
  <c r="F3950" i="12"/>
  <c r="G3950" i="12"/>
  <c r="H3950" i="12"/>
  <c r="F3951" i="12"/>
  <c r="G3951" i="12"/>
  <c r="H3951" i="12"/>
  <c r="F3952" i="12"/>
  <c r="G3952" i="12"/>
  <c r="H3952" i="12"/>
  <c r="F3953" i="12"/>
  <c r="G3953" i="12"/>
  <c r="H3953" i="12"/>
  <c r="F3954" i="12"/>
  <c r="G3954" i="12"/>
  <c r="H3954" i="12"/>
  <c r="F3955" i="12"/>
  <c r="G3955" i="12"/>
  <c r="H3955" i="12"/>
  <c r="F3956" i="12"/>
  <c r="G3956" i="12"/>
  <c r="H3956" i="12"/>
  <c r="F3957" i="12"/>
  <c r="G3957" i="12"/>
  <c r="H3957" i="12"/>
  <c r="F3958" i="12"/>
  <c r="G3958" i="12"/>
  <c r="H3958" i="12"/>
  <c r="F3959" i="12"/>
  <c r="G3959" i="12"/>
  <c r="H3959" i="12"/>
  <c r="F3960" i="12"/>
  <c r="G3960" i="12"/>
  <c r="H3960" i="12"/>
  <c r="F3961" i="12"/>
  <c r="G3961" i="12"/>
  <c r="H3961" i="12"/>
  <c r="F3962" i="12"/>
  <c r="G3962" i="12"/>
  <c r="H3962" i="12"/>
  <c r="F3963" i="12"/>
  <c r="G3963" i="12"/>
  <c r="H3963" i="12"/>
  <c r="F3964" i="12"/>
  <c r="G3964" i="12"/>
  <c r="H3964" i="12"/>
  <c r="F3965" i="12"/>
  <c r="G3965" i="12"/>
  <c r="H3965" i="12"/>
  <c r="F3966" i="12"/>
  <c r="G3966" i="12"/>
  <c r="H3966" i="12"/>
  <c r="F3967" i="12"/>
  <c r="G3967" i="12"/>
  <c r="H3967" i="12"/>
  <c r="F3968" i="12"/>
  <c r="G3968" i="12"/>
  <c r="H3968" i="12"/>
  <c r="F3969" i="12"/>
  <c r="G3969" i="12"/>
  <c r="H3969" i="12"/>
  <c r="F3970" i="12"/>
  <c r="G3970" i="12"/>
  <c r="H3970" i="12"/>
  <c r="F3971" i="12"/>
  <c r="G3971" i="12"/>
  <c r="H3971" i="12"/>
  <c r="F3972" i="12"/>
  <c r="G3972" i="12"/>
  <c r="H3972" i="12"/>
  <c r="F3973" i="12"/>
  <c r="G3973" i="12"/>
  <c r="H3973" i="12"/>
  <c r="F3974" i="12"/>
  <c r="G3974" i="12"/>
  <c r="H3974" i="12"/>
  <c r="F3975" i="12"/>
  <c r="G3975" i="12"/>
  <c r="H3975" i="12"/>
  <c r="F3976" i="12"/>
  <c r="G3976" i="12"/>
  <c r="H3976" i="12"/>
  <c r="F3977" i="12"/>
  <c r="G3977" i="12"/>
  <c r="H3977" i="12"/>
  <c r="F3978" i="12"/>
  <c r="G3978" i="12"/>
  <c r="H3978" i="12"/>
  <c r="F3979" i="12"/>
  <c r="G3979" i="12"/>
  <c r="H3979" i="12"/>
  <c r="F3980" i="12"/>
  <c r="G3980" i="12"/>
  <c r="H3980" i="12"/>
  <c r="F3981" i="12"/>
  <c r="G3981" i="12"/>
  <c r="H3981" i="12"/>
  <c r="F3982" i="12"/>
  <c r="G3982" i="12"/>
  <c r="H3982" i="12"/>
  <c r="F3983" i="12"/>
  <c r="G3983" i="12"/>
  <c r="H3983" i="12"/>
  <c r="F3984" i="12"/>
  <c r="G3984" i="12"/>
  <c r="H3984" i="12"/>
  <c r="F3985" i="12"/>
  <c r="G3985" i="12"/>
  <c r="H3985" i="12"/>
  <c r="F3986" i="12"/>
  <c r="G3986" i="12"/>
  <c r="H3986" i="12"/>
  <c r="F3987" i="12"/>
  <c r="G3987" i="12"/>
  <c r="H3987" i="12"/>
  <c r="F3988" i="12"/>
  <c r="G3988" i="12"/>
  <c r="H3988" i="12"/>
  <c r="F3989" i="12"/>
  <c r="G3989" i="12"/>
  <c r="H3989" i="12"/>
  <c r="F3990" i="12"/>
  <c r="G3990" i="12"/>
  <c r="H3990" i="12"/>
  <c r="F3991" i="12"/>
  <c r="G3991" i="12"/>
  <c r="H3991" i="12"/>
  <c r="F3992" i="12"/>
  <c r="G3992" i="12"/>
  <c r="H3992" i="12"/>
  <c r="F3993" i="12"/>
  <c r="G3993" i="12"/>
  <c r="H3993" i="12"/>
  <c r="F3994" i="12"/>
  <c r="G3994" i="12"/>
  <c r="H3994" i="12"/>
  <c r="F3995" i="12"/>
  <c r="G3995" i="12"/>
  <c r="H3995" i="12"/>
  <c r="F3996" i="12"/>
  <c r="G3996" i="12"/>
  <c r="H3996" i="12"/>
  <c r="F3997" i="12"/>
  <c r="G3997" i="12"/>
  <c r="H3997" i="12"/>
  <c r="F3998" i="12"/>
  <c r="G3998" i="12"/>
  <c r="H3998" i="12"/>
  <c r="F3999" i="12"/>
  <c r="G3999" i="12"/>
  <c r="H3999" i="12"/>
  <c r="F4000" i="12"/>
  <c r="G4000" i="12"/>
  <c r="H4000" i="12"/>
  <c r="F4001" i="12"/>
  <c r="G4001" i="12"/>
  <c r="H4001" i="12"/>
  <c r="F4002" i="12"/>
  <c r="G4002" i="12"/>
  <c r="H4002" i="12"/>
  <c r="F4003" i="12"/>
  <c r="G4003" i="12"/>
  <c r="H4003" i="12"/>
  <c r="F4004" i="12"/>
  <c r="G4004" i="12"/>
  <c r="H4004" i="12"/>
  <c r="F4005" i="12"/>
  <c r="G4005" i="12"/>
  <c r="H4005" i="12"/>
  <c r="F4006" i="12"/>
  <c r="G4006" i="12"/>
  <c r="H4006" i="12"/>
  <c r="F4007" i="12"/>
  <c r="G4007" i="12"/>
  <c r="H4007" i="12"/>
  <c r="F4008" i="12"/>
  <c r="G4008" i="12"/>
  <c r="H4008" i="12"/>
  <c r="F4009" i="12"/>
  <c r="G4009" i="12"/>
  <c r="H4009" i="12"/>
  <c r="F4010" i="12"/>
  <c r="G4010" i="12"/>
  <c r="H4010" i="12"/>
  <c r="F4011" i="12"/>
  <c r="G4011" i="12"/>
  <c r="H4011" i="12"/>
  <c r="F4012" i="12"/>
  <c r="G4012" i="12"/>
  <c r="H4012" i="12"/>
  <c r="F4013" i="12"/>
  <c r="G4013" i="12"/>
  <c r="H4013" i="12"/>
  <c r="F4014" i="12"/>
  <c r="G4014" i="12"/>
  <c r="H4014" i="12"/>
  <c r="F4015" i="12"/>
  <c r="G4015" i="12"/>
  <c r="H4015" i="12"/>
  <c r="F4016" i="12"/>
  <c r="G4016" i="12"/>
  <c r="H4016" i="12"/>
  <c r="F4017" i="12"/>
  <c r="G4017" i="12"/>
  <c r="H4017" i="12"/>
  <c r="F4018" i="12"/>
  <c r="G4018" i="12"/>
  <c r="H4018" i="12"/>
  <c r="F4019" i="12"/>
  <c r="G4019" i="12"/>
  <c r="H4019" i="12"/>
  <c r="F4020" i="12"/>
  <c r="G4020" i="12"/>
  <c r="H4020" i="12"/>
  <c r="F4021" i="12"/>
  <c r="G4021" i="12"/>
  <c r="H4021" i="12"/>
  <c r="F4022" i="12"/>
  <c r="G4022" i="12"/>
  <c r="H4022" i="12"/>
  <c r="F4023" i="12"/>
  <c r="G4023" i="12"/>
  <c r="H4023" i="12"/>
  <c r="F4024" i="12"/>
  <c r="G4024" i="12"/>
  <c r="H4024" i="12"/>
  <c r="F4025" i="12"/>
  <c r="G4025" i="12"/>
  <c r="H4025" i="12"/>
  <c r="F4026" i="12"/>
  <c r="G4026" i="12"/>
  <c r="H4026" i="12"/>
  <c r="F4027" i="12"/>
  <c r="G4027" i="12"/>
  <c r="H4027" i="12"/>
  <c r="F4028" i="12"/>
  <c r="G4028" i="12"/>
  <c r="H4028" i="12"/>
  <c r="F4029" i="12"/>
  <c r="G4029" i="12"/>
  <c r="H4029" i="12"/>
  <c r="F4030" i="12"/>
  <c r="G4030" i="12"/>
  <c r="H4030" i="12"/>
  <c r="F4031" i="12"/>
  <c r="G4031" i="12"/>
  <c r="H4031" i="12"/>
  <c r="F4032" i="12"/>
  <c r="G4032" i="12"/>
  <c r="H4032" i="12"/>
  <c r="F4033" i="12"/>
  <c r="G4033" i="12"/>
  <c r="H4033" i="12"/>
  <c r="F4034" i="12"/>
  <c r="G4034" i="12"/>
  <c r="H4034" i="12"/>
  <c r="F4035" i="12"/>
  <c r="G4035" i="12"/>
  <c r="H4035" i="12"/>
  <c r="F4036" i="12"/>
  <c r="G4036" i="12"/>
  <c r="H4036" i="12"/>
  <c r="F4037" i="12"/>
  <c r="G4037" i="12"/>
  <c r="H4037" i="12"/>
  <c r="F4038" i="12"/>
  <c r="G4038" i="12"/>
  <c r="H4038" i="12"/>
  <c r="F4039" i="12"/>
  <c r="G4039" i="12"/>
  <c r="H4039" i="12"/>
  <c r="F4040" i="12"/>
  <c r="G4040" i="12"/>
  <c r="H4040" i="12"/>
  <c r="F4041" i="12"/>
  <c r="G4041" i="12"/>
  <c r="H4041" i="12"/>
  <c r="F4042" i="12"/>
  <c r="G4042" i="12"/>
  <c r="H4042" i="12"/>
  <c r="F4043" i="12"/>
  <c r="G4043" i="12"/>
  <c r="H4043" i="12"/>
  <c r="F4044" i="12"/>
  <c r="G4044" i="12"/>
  <c r="H4044" i="12"/>
  <c r="F4045" i="12"/>
  <c r="G4045" i="12"/>
  <c r="H4045" i="12"/>
  <c r="F4046" i="12"/>
  <c r="G4046" i="12"/>
  <c r="H4046" i="12"/>
  <c r="F4047" i="12"/>
  <c r="G4047" i="12"/>
  <c r="H4047" i="12"/>
  <c r="F4048" i="12"/>
  <c r="G4048" i="12"/>
  <c r="H4048" i="12"/>
  <c r="F4049" i="12"/>
  <c r="G4049" i="12"/>
  <c r="H4049" i="12"/>
  <c r="F4050" i="12"/>
  <c r="G4050" i="12"/>
  <c r="H4050" i="12"/>
  <c r="F4051" i="12"/>
  <c r="G4051" i="12"/>
  <c r="H4051" i="12"/>
  <c r="F4052" i="12"/>
  <c r="G4052" i="12"/>
  <c r="H4052" i="12"/>
  <c r="F4053" i="12"/>
  <c r="G4053" i="12"/>
  <c r="H4053" i="12"/>
  <c r="F4054" i="12"/>
  <c r="G4054" i="12"/>
  <c r="H4054" i="12"/>
  <c r="F4055" i="12"/>
  <c r="G4055" i="12"/>
  <c r="H4055" i="12"/>
  <c r="F4056" i="12"/>
  <c r="G4056" i="12"/>
  <c r="H4056" i="12"/>
  <c r="F4057" i="12"/>
  <c r="G4057" i="12"/>
  <c r="H4057" i="12"/>
  <c r="F4058" i="12"/>
  <c r="G4058" i="12"/>
  <c r="H4058" i="12"/>
  <c r="F4059" i="12"/>
  <c r="G4059" i="12"/>
  <c r="H4059" i="12"/>
  <c r="F4060" i="12"/>
  <c r="G4060" i="12"/>
  <c r="H4060" i="12"/>
  <c r="F4061" i="12"/>
  <c r="G4061" i="12"/>
  <c r="H4061" i="12"/>
  <c r="F4062" i="12"/>
  <c r="G4062" i="12"/>
  <c r="H4062" i="12"/>
  <c r="F4063" i="12"/>
  <c r="G4063" i="12"/>
  <c r="H4063" i="12"/>
  <c r="F4064" i="12"/>
  <c r="G4064" i="12"/>
  <c r="H4064" i="12"/>
  <c r="F4065" i="12"/>
  <c r="G4065" i="12"/>
  <c r="H4065" i="12"/>
  <c r="F4066" i="12"/>
  <c r="G4066" i="12"/>
  <c r="H4066" i="12"/>
  <c r="F4067" i="12"/>
  <c r="G4067" i="12"/>
  <c r="H4067" i="12"/>
  <c r="F4068" i="12"/>
  <c r="G4068" i="12"/>
  <c r="H4068" i="12"/>
  <c r="F4069" i="12"/>
  <c r="G4069" i="12"/>
  <c r="H4069" i="12"/>
  <c r="F4070" i="12"/>
  <c r="G4070" i="12"/>
  <c r="H4070" i="12"/>
  <c r="F4071" i="12"/>
  <c r="G4071" i="12"/>
  <c r="H4071" i="12"/>
  <c r="F4072" i="12"/>
  <c r="G4072" i="12"/>
  <c r="H4072" i="12"/>
  <c r="F4073" i="12"/>
  <c r="G4073" i="12"/>
  <c r="H4073" i="12"/>
  <c r="F4074" i="12"/>
  <c r="G4074" i="12"/>
  <c r="H4074" i="12"/>
  <c r="F4075" i="12"/>
  <c r="G4075" i="12"/>
  <c r="H4075" i="12"/>
  <c r="F4076" i="12"/>
  <c r="G4076" i="12"/>
  <c r="H4076" i="12"/>
  <c r="F4077" i="12"/>
  <c r="G4077" i="12"/>
  <c r="H4077" i="12"/>
  <c r="F4078" i="12"/>
  <c r="G4078" i="12"/>
  <c r="H4078" i="12"/>
  <c r="F4079" i="12"/>
  <c r="G4079" i="12"/>
  <c r="H4079" i="12"/>
  <c r="F4080" i="12"/>
  <c r="G4080" i="12"/>
  <c r="H4080" i="12"/>
  <c r="F4081" i="12"/>
  <c r="G4081" i="12"/>
  <c r="H4081" i="12"/>
  <c r="F4082" i="12"/>
  <c r="G4082" i="12"/>
  <c r="H4082" i="12"/>
  <c r="F4083" i="12"/>
  <c r="G4083" i="12"/>
  <c r="H4083" i="12"/>
  <c r="F4084" i="12"/>
  <c r="G4084" i="12"/>
  <c r="H4084" i="12"/>
  <c r="F4085" i="12"/>
  <c r="G4085" i="12"/>
  <c r="H4085" i="12"/>
  <c r="F4086" i="12"/>
  <c r="G4086" i="12"/>
  <c r="H4086" i="12"/>
  <c r="F4087" i="12"/>
  <c r="G4087" i="12"/>
  <c r="H4087" i="12"/>
  <c r="F4088" i="12"/>
  <c r="G4088" i="12"/>
  <c r="H4088" i="12"/>
  <c r="F4089" i="12"/>
  <c r="G4089" i="12"/>
  <c r="H4089" i="12"/>
  <c r="F4090" i="12"/>
  <c r="G4090" i="12"/>
  <c r="H4090" i="12"/>
  <c r="F4091" i="12"/>
  <c r="G4091" i="12"/>
  <c r="H4091" i="12"/>
  <c r="F4092" i="12"/>
  <c r="G4092" i="12"/>
  <c r="H4092" i="12"/>
  <c r="F4093" i="12"/>
  <c r="G4093" i="12"/>
  <c r="H4093" i="12"/>
  <c r="F4094" i="12"/>
  <c r="G4094" i="12"/>
  <c r="H4094" i="12"/>
  <c r="F4095" i="12"/>
  <c r="G4095" i="12"/>
  <c r="H4095" i="12"/>
  <c r="F4096" i="12"/>
  <c r="G4096" i="12"/>
  <c r="H4096" i="12"/>
  <c r="F4097" i="12"/>
  <c r="G4097" i="12"/>
  <c r="H4097" i="12"/>
  <c r="F4098" i="12"/>
  <c r="G4098" i="12"/>
  <c r="H4098" i="12"/>
  <c r="F4099" i="12"/>
  <c r="G4099" i="12"/>
  <c r="H4099" i="12"/>
  <c r="F4100" i="12"/>
  <c r="G4100" i="12"/>
  <c r="H4100" i="12"/>
  <c r="F4101" i="12"/>
  <c r="G4101" i="12"/>
  <c r="H4101" i="12"/>
  <c r="F4102" i="12"/>
  <c r="G4102" i="12"/>
  <c r="H4102" i="12"/>
  <c r="F4103" i="12"/>
  <c r="G4103" i="12"/>
  <c r="H4103" i="12"/>
  <c r="F4104" i="12"/>
  <c r="G4104" i="12"/>
  <c r="H4104" i="12"/>
  <c r="F4105" i="12"/>
  <c r="G4105" i="12"/>
  <c r="H4105" i="12"/>
  <c r="F4106" i="12"/>
  <c r="G4106" i="12"/>
  <c r="H4106" i="12"/>
  <c r="F4107" i="12"/>
  <c r="G4107" i="12"/>
  <c r="H4107" i="12"/>
  <c r="F4108" i="12"/>
  <c r="G4108" i="12"/>
  <c r="H4108" i="12"/>
  <c r="F4109" i="12"/>
  <c r="G4109" i="12"/>
  <c r="H4109" i="12"/>
  <c r="F4110" i="12"/>
  <c r="G4110" i="12"/>
  <c r="H4110" i="12"/>
  <c r="F4111" i="12"/>
  <c r="G4111" i="12"/>
  <c r="H4111" i="12"/>
  <c r="F4112" i="12"/>
  <c r="G4112" i="12"/>
  <c r="H4112" i="12"/>
  <c r="F4113" i="12"/>
  <c r="G4113" i="12"/>
  <c r="H4113" i="12"/>
  <c r="F4114" i="12"/>
  <c r="G4114" i="12"/>
  <c r="H4114" i="12"/>
  <c r="F4115" i="12"/>
  <c r="G4115" i="12"/>
  <c r="H4115" i="12"/>
  <c r="F4116" i="12"/>
  <c r="G4116" i="12"/>
  <c r="H4116" i="12"/>
  <c r="F4117" i="12"/>
  <c r="G4117" i="12"/>
  <c r="H4117" i="12"/>
  <c r="F4118" i="12"/>
  <c r="G4118" i="12"/>
  <c r="H4118" i="12"/>
  <c r="F4119" i="12"/>
  <c r="G4119" i="12"/>
  <c r="H4119" i="12"/>
  <c r="F4120" i="12"/>
  <c r="G4120" i="12"/>
  <c r="H4120" i="12"/>
  <c r="F4121" i="12"/>
  <c r="G4121" i="12"/>
  <c r="H4121" i="12"/>
  <c r="F4122" i="12"/>
  <c r="G4122" i="12"/>
  <c r="H4122" i="12"/>
  <c r="F4123" i="12"/>
  <c r="G4123" i="12"/>
  <c r="H4123" i="12"/>
  <c r="F4124" i="12"/>
  <c r="G4124" i="12"/>
  <c r="H4124" i="12"/>
  <c r="F4125" i="12"/>
  <c r="G4125" i="12"/>
  <c r="H4125" i="12"/>
  <c r="F4126" i="12"/>
  <c r="G4126" i="12"/>
  <c r="H4126" i="12"/>
  <c r="F4127" i="12"/>
  <c r="G4127" i="12"/>
  <c r="H4127" i="12"/>
  <c r="F4128" i="12"/>
  <c r="G4128" i="12"/>
  <c r="H4128" i="12"/>
  <c r="F4129" i="12"/>
  <c r="G4129" i="12"/>
  <c r="H4129" i="12"/>
  <c r="F4130" i="12"/>
  <c r="G4130" i="12"/>
  <c r="H4130" i="12"/>
  <c r="F4131" i="12"/>
  <c r="G4131" i="12"/>
  <c r="H4131" i="12"/>
  <c r="F4132" i="12"/>
  <c r="G4132" i="12"/>
  <c r="H4132" i="12"/>
  <c r="F4133" i="12"/>
  <c r="G4133" i="12"/>
  <c r="H4133" i="12"/>
  <c r="F4134" i="12"/>
  <c r="G4134" i="12"/>
  <c r="H4134" i="12"/>
  <c r="F4135" i="12"/>
  <c r="G4135" i="12"/>
  <c r="H4135" i="12"/>
  <c r="F4136" i="12"/>
  <c r="G4136" i="12"/>
  <c r="H4136" i="12"/>
  <c r="F4137" i="12"/>
  <c r="G4137" i="12"/>
  <c r="H4137" i="12"/>
  <c r="F4138" i="12"/>
  <c r="G4138" i="12"/>
  <c r="H4138" i="12"/>
  <c r="F4139" i="12"/>
  <c r="G4139" i="12"/>
  <c r="H4139" i="12"/>
  <c r="F4140" i="12"/>
  <c r="G4140" i="12"/>
  <c r="H4140" i="12"/>
  <c r="F4141" i="12"/>
  <c r="G4141" i="12"/>
  <c r="H4141" i="12"/>
  <c r="F4142" i="12"/>
  <c r="G4142" i="12"/>
  <c r="H4142" i="12"/>
  <c r="F4143" i="12"/>
  <c r="G4143" i="12"/>
  <c r="H4143" i="12"/>
  <c r="F4144" i="12"/>
  <c r="G4144" i="12"/>
  <c r="H4144" i="12"/>
  <c r="F4145" i="12"/>
  <c r="G4145" i="12"/>
  <c r="H4145" i="12"/>
  <c r="F4146" i="12"/>
  <c r="G4146" i="12"/>
  <c r="H4146" i="12"/>
  <c r="F4147" i="12"/>
  <c r="G4147" i="12"/>
  <c r="H4147" i="12"/>
  <c r="F4148" i="12"/>
  <c r="G4148" i="12"/>
  <c r="H4148" i="12"/>
  <c r="F4149" i="12"/>
  <c r="G4149" i="12"/>
  <c r="H4149" i="12"/>
  <c r="F4150" i="12"/>
  <c r="G4150" i="12"/>
  <c r="H4150" i="12"/>
  <c r="F4151" i="12"/>
  <c r="G4151" i="12"/>
  <c r="H4151" i="12"/>
  <c r="F4152" i="12"/>
  <c r="G4152" i="12"/>
  <c r="H4152" i="12"/>
  <c r="F4153" i="12"/>
  <c r="G4153" i="12"/>
  <c r="H4153" i="12"/>
  <c r="H5" i="12"/>
  <c r="G5" i="12"/>
  <c r="F5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E794" i="12"/>
  <c r="E795" i="12"/>
  <c r="E796" i="12"/>
  <c r="E797" i="12"/>
  <c r="E798" i="12"/>
  <c r="E799" i="12"/>
  <c r="E800" i="12"/>
  <c r="E801" i="12"/>
  <c r="E802" i="12"/>
  <c r="E803" i="12"/>
  <c r="E804" i="12"/>
  <c r="E805" i="12"/>
  <c r="E806" i="12"/>
  <c r="E807" i="12"/>
  <c r="E808" i="12"/>
  <c r="E809" i="12"/>
  <c r="E810" i="12"/>
  <c r="E811" i="12"/>
  <c r="E812" i="12"/>
  <c r="E813" i="12"/>
  <c r="E814" i="12"/>
  <c r="E815" i="12"/>
  <c r="E816" i="12"/>
  <c r="E817" i="12"/>
  <c r="E818" i="12"/>
  <c r="E819" i="12"/>
  <c r="E820" i="12"/>
  <c r="E821" i="12"/>
  <c r="E822" i="12"/>
  <c r="E823" i="12"/>
  <c r="E824" i="12"/>
  <c r="E825" i="12"/>
  <c r="E826" i="12"/>
  <c r="E827" i="12"/>
  <c r="E828" i="12"/>
  <c r="E829" i="12"/>
  <c r="E830" i="12"/>
  <c r="E831" i="12"/>
  <c r="E832" i="12"/>
  <c r="E833" i="12"/>
  <c r="E834" i="12"/>
  <c r="E835" i="12"/>
  <c r="E836" i="12"/>
  <c r="E837" i="12"/>
  <c r="E838" i="12"/>
  <c r="E839" i="12"/>
  <c r="E840" i="12"/>
  <c r="E841" i="12"/>
  <c r="E842" i="12"/>
  <c r="E843" i="12"/>
  <c r="E844" i="12"/>
  <c r="E845" i="12"/>
  <c r="E846" i="12"/>
  <c r="E847" i="12"/>
  <c r="E848" i="12"/>
  <c r="E849" i="12"/>
  <c r="E850" i="12"/>
  <c r="E851" i="12"/>
  <c r="E852" i="12"/>
  <c r="E853" i="12"/>
  <c r="E854" i="12"/>
  <c r="E855" i="12"/>
  <c r="E856" i="12"/>
  <c r="E857" i="12"/>
  <c r="E858" i="12"/>
  <c r="E859" i="12"/>
  <c r="E860" i="12"/>
  <c r="E861" i="12"/>
  <c r="E862" i="12"/>
  <c r="E863" i="12"/>
  <c r="E864" i="12"/>
  <c r="E865" i="12"/>
  <c r="E866" i="12"/>
  <c r="E867" i="12"/>
  <c r="E868" i="12"/>
  <c r="E869" i="12"/>
  <c r="E870" i="12"/>
  <c r="E871" i="12"/>
  <c r="E872" i="12"/>
  <c r="E873" i="12"/>
  <c r="E874" i="12"/>
  <c r="E875" i="12"/>
  <c r="E876" i="12"/>
  <c r="E877" i="12"/>
  <c r="E878" i="12"/>
  <c r="E879" i="12"/>
  <c r="E880" i="12"/>
  <c r="E881" i="12"/>
  <c r="E882" i="12"/>
  <c r="E883" i="12"/>
  <c r="E884" i="12"/>
  <c r="E885" i="12"/>
  <c r="E886" i="12"/>
  <c r="E887" i="12"/>
  <c r="E888" i="12"/>
  <c r="E889" i="12"/>
  <c r="E890" i="12"/>
  <c r="E891" i="12"/>
  <c r="E892" i="12"/>
  <c r="E893" i="12"/>
  <c r="E894" i="12"/>
  <c r="E895" i="12"/>
  <c r="E896" i="12"/>
  <c r="E897" i="12"/>
  <c r="E898" i="12"/>
  <c r="E899" i="12"/>
  <c r="E900" i="12"/>
  <c r="E901" i="12"/>
  <c r="E902" i="12"/>
  <c r="E903" i="12"/>
  <c r="E904" i="12"/>
  <c r="E905" i="12"/>
  <c r="E906" i="12"/>
  <c r="E907" i="12"/>
  <c r="E908" i="12"/>
  <c r="E909" i="12"/>
  <c r="E910" i="12"/>
  <c r="E911" i="12"/>
  <c r="E912" i="12"/>
  <c r="E913" i="12"/>
  <c r="E914" i="12"/>
  <c r="E915" i="12"/>
  <c r="E916" i="12"/>
  <c r="E917" i="12"/>
  <c r="E918" i="12"/>
  <c r="E919" i="12"/>
  <c r="E920" i="12"/>
  <c r="E921" i="12"/>
  <c r="E922" i="12"/>
  <c r="E923" i="12"/>
  <c r="E924" i="12"/>
  <c r="E925" i="12"/>
  <c r="E926" i="12"/>
  <c r="E927" i="12"/>
  <c r="E928" i="12"/>
  <c r="E929" i="12"/>
  <c r="E930" i="12"/>
  <c r="E931" i="12"/>
  <c r="E932" i="12"/>
  <c r="E933" i="12"/>
  <c r="E934" i="12"/>
  <c r="E935" i="12"/>
  <c r="E936" i="12"/>
  <c r="E937" i="12"/>
  <c r="E938" i="12"/>
  <c r="E939" i="12"/>
  <c r="E940" i="12"/>
  <c r="E941" i="12"/>
  <c r="E942" i="12"/>
  <c r="E943" i="12"/>
  <c r="E944" i="12"/>
  <c r="E945" i="12"/>
  <c r="E946" i="12"/>
  <c r="E947" i="12"/>
  <c r="E948" i="12"/>
  <c r="E949" i="12"/>
  <c r="E950" i="12"/>
  <c r="E951" i="12"/>
  <c r="E952" i="12"/>
  <c r="E953" i="12"/>
  <c r="E954" i="12"/>
  <c r="E955" i="12"/>
  <c r="E956" i="12"/>
  <c r="E957" i="12"/>
  <c r="E958" i="12"/>
  <c r="E959" i="12"/>
  <c r="E960" i="12"/>
  <c r="E961" i="12"/>
  <c r="E962" i="12"/>
  <c r="E963" i="12"/>
  <c r="E964" i="12"/>
  <c r="E965" i="12"/>
  <c r="E966" i="12"/>
  <c r="E967" i="12"/>
  <c r="E968" i="12"/>
  <c r="E969" i="12"/>
  <c r="E970" i="12"/>
  <c r="E971" i="12"/>
  <c r="E972" i="12"/>
  <c r="E973" i="12"/>
  <c r="E974" i="12"/>
  <c r="E975" i="12"/>
  <c r="E976" i="12"/>
  <c r="E977" i="12"/>
  <c r="E978" i="12"/>
  <c r="E979" i="12"/>
  <c r="E980" i="12"/>
  <c r="E981" i="12"/>
  <c r="E982" i="12"/>
  <c r="E983" i="12"/>
  <c r="E984" i="12"/>
  <c r="E985" i="12"/>
  <c r="E986" i="12"/>
  <c r="E987" i="12"/>
  <c r="E988" i="12"/>
  <c r="E989" i="12"/>
  <c r="E990" i="12"/>
  <c r="E991" i="12"/>
  <c r="E992" i="12"/>
  <c r="E993" i="12"/>
  <c r="E994" i="12"/>
  <c r="E995" i="12"/>
  <c r="E996" i="12"/>
  <c r="E997" i="12"/>
  <c r="E998" i="12"/>
  <c r="E999" i="12"/>
  <c r="E1000" i="12"/>
  <c r="E1001" i="12"/>
  <c r="E1002" i="12"/>
  <c r="E1003" i="12"/>
  <c r="E1004" i="12"/>
  <c r="E1005" i="12"/>
  <c r="E1006" i="12"/>
  <c r="E1007" i="12"/>
  <c r="E1008" i="12"/>
  <c r="E1009" i="12"/>
  <c r="E1010" i="12"/>
  <c r="E1011" i="12"/>
  <c r="E1012" i="12"/>
  <c r="E1013" i="12"/>
  <c r="E1014" i="12"/>
  <c r="E1015" i="12"/>
  <c r="E1016" i="12"/>
  <c r="E1017" i="12"/>
  <c r="E1018" i="12"/>
  <c r="E1019" i="12"/>
  <c r="E1020" i="12"/>
  <c r="E1021" i="12"/>
  <c r="E1022" i="12"/>
  <c r="E1023" i="12"/>
  <c r="E1024" i="12"/>
  <c r="E1025" i="12"/>
  <c r="E1026" i="12"/>
  <c r="E1027" i="12"/>
  <c r="E1028" i="12"/>
  <c r="E1029" i="12"/>
  <c r="E1030" i="12"/>
  <c r="E1031" i="12"/>
  <c r="E1032" i="12"/>
  <c r="E1033" i="12"/>
  <c r="E1034" i="12"/>
  <c r="E1035" i="12"/>
  <c r="E1036" i="12"/>
  <c r="E1037" i="12"/>
  <c r="E1038" i="12"/>
  <c r="E1039" i="12"/>
  <c r="E1040" i="12"/>
  <c r="E1041" i="12"/>
  <c r="E1042" i="12"/>
  <c r="E1043" i="12"/>
  <c r="E1044" i="12"/>
  <c r="E1045" i="12"/>
  <c r="E1046" i="12"/>
  <c r="E1047" i="12"/>
  <c r="E1048" i="12"/>
  <c r="E1049" i="12"/>
  <c r="E1050" i="12"/>
  <c r="E1051" i="12"/>
  <c r="E1052" i="12"/>
  <c r="E1053" i="12"/>
  <c r="E1054" i="12"/>
  <c r="E1055" i="12"/>
  <c r="E1056" i="12"/>
  <c r="E1057" i="12"/>
  <c r="E1058" i="12"/>
  <c r="E1059" i="12"/>
  <c r="E1060" i="12"/>
  <c r="E1061" i="12"/>
  <c r="E1062" i="12"/>
  <c r="E1063" i="12"/>
  <c r="E1064" i="12"/>
  <c r="E1065" i="12"/>
  <c r="E1066" i="12"/>
  <c r="E1067" i="12"/>
  <c r="E1068" i="12"/>
  <c r="E1069" i="12"/>
  <c r="E1070" i="12"/>
  <c r="E1071" i="12"/>
  <c r="E1072" i="12"/>
  <c r="E1073" i="12"/>
  <c r="E1074" i="12"/>
  <c r="E1075" i="12"/>
  <c r="E1076" i="12"/>
  <c r="E1077" i="12"/>
  <c r="E1078" i="12"/>
  <c r="E1079" i="12"/>
  <c r="E1080" i="12"/>
  <c r="E1081" i="12"/>
  <c r="E1082" i="12"/>
  <c r="E1083" i="12"/>
  <c r="E1084" i="12"/>
  <c r="E1085" i="12"/>
  <c r="E1086" i="12"/>
  <c r="E1087" i="12"/>
  <c r="E1088" i="12"/>
  <c r="E1089" i="12"/>
  <c r="E1090" i="12"/>
  <c r="E1091" i="12"/>
  <c r="E1092" i="12"/>
  <c r="E1093" i="12"/>
  <c r="E1094" i="12"/>
  <c r="E1095" i="12"/>
  <c r="E1096" i="12"/>
  <c r="E1097" i="12"/>
  <c r="E1098" i="12"/>
  <c r="E1099" i="12"/>
  <c r="E1100" i="12"/>
  <c r="E1101" i="12"/>
  <c r="E1102" i="12"/>
  <c r="E1103" i="12"/>
  <c r="E1104" i="12"/>
  <c r="E1105" i="12"/>
  <c r="E1106" i="12"/>
  <c r="E1107" i="12"/>
  <c r="E1108" i="12"/>
  <c r="E1109" i="12"/>
  <c r="E1110" i="12"/>
  <c r="E1111" i="12"/>
  <c r="E1112" i="12"/>
  <c r="E1113" i="12"/>
  <c r="E1114" i="12"/>
  <c r="E1115" i="12"/>
  <c r="E1116" i="12"/>
  <c r="E1117" i="12"/>
  <c r="E1118" i="12"/>
  <c r="E1119" i="12"/>
  <c r="E1120" i="12"/>
  <c r="E1121" i="12"/>
  <c r="E1122" i="12"/>
  <c r="E1123" i="12"/>
  <c r="E1124" i="12"/>
  <c r="E1125" i="12"/>
  <c r="E1126" i="12"/>
  <c r="E1127" i="12"/>
  <c r="E1128" i="12"/>
  <c r="E1129" i="12"/>
  <c r="E1130" i="12"/>
  <c r="E1131" i="12"/>
  <c r="E1132" i="12"/>
  <c r="E1133" i="12"/>
  <c r="E1134" i="12"/>
  <c r="E1135" i="12"/>
  <c r="E1136" i="12"/>
  <c r="E1137" i="12"/>
  <c r="E1138" i="12"/>
  <c r="E1139" i="12"/>
  <c r="E1140" i="12"/>
  <c r="E1141" i="12"/>
  <c r="E1142" i="12"/>
  <c r="E1143" i="12"/>
  <c r="E1144" i="12"/>
  <c r="E1145" i="12"/>
  <c r="E1146" i="12"/>
  <c r="E1147" i="12"/>
  <c r="E1148" i="12"/>
  <c r="E1149" i="12"/>
  <c r="E1150" i="12"/>
  <c r="E1151" i="12"/>
  <c r="E1152" i="12"/>
  <c r="E1153" i="12"/>
  <c r="E1154" i="12"/>
  <c r="E1155" i="12"/>
  <c r="E1156" i="12"/>
  <c r="E1157" i="12"/>
  <c r="E1158" i="12"/>
  <c r="E1159" i="12"/>
  <c r="E1160" i="12"/>
  <c r="E1161" i="12"/>
  <c r="E1162" i="12"/>
  <c r="E1163" i="12"/>
  <c r="E1164" i="12"/>
  <c r="E1165" i="12"/>
  <c r="E1166" i="12"/>
  <c r="E1167" i="12"/>
  <c r="E1168" i="12"/>
  <c r="E1169" i="12"/>
  <c r="E1170" i="12"/>
  <c r="E1171" i="12"/>
  <c r="E1172" i="12"/>
  <c r="E1173" i="12"/>
  <c r="E1174" i="12"/>
  <c r="E1175" i="12"/>
  <c r="E1176" i="12"/>
  <c r="E1177" i="12"/>
  <c r="E1178" i="12"/>
  <c r="E1179" i="12"/>
  <c r="E1180" i="12"/>
  <c r="E1181" i="12"/>
  <c r="E1182" i="12"/>
  <c r="E1183" i="12"/>
  <c r="E1184" i="12"/>
  <c r="E1185" i="12"/>
  <c r="E1186" i="12"/>
  <c r="E1187" i="12"/>
  <c r="E1188" i="12"/>
  <c r="E1189" i="12"/>
  <c r="E1190" i="12"/>
  <c r="E1191" i="12"/>
  <c r="E1192" i="12"/>
  <c r="E1193" i="12"/>
  <c r="E1194" i="12"/>
  <c r="E1195" i="12"/>
  <c r="E1196" i="12"/>
  <c r="E1197" i="12"/>
  <c r="E1198" i="12"/>
  <c r="E1199" i="12"/>
  <c r="E1200" i="12"/>
  <c r="E1201" i="12"/>
  <c r="E1202" i="12"/>
  <c r="E1203" i="12"/>
  <c r="E1204" i="12"/>
  <c r="E1205" i="12"/>
  <c r="E1206" i="12"/>
  <c r="E1207" i="12"/>
  <c r="E1208" i="12"/>
  <c r="E1209" i="12"/>
  <c r="E1210" i="12"/>
  <c r="E1211" i="12"/>
  <c r="E1212" i="12"/>
  <c r="E1213" i="12"/>
  <c r="E1214" i="12"/>
  <c r="E1215" i="12"/>
  <c r="E1216" i="12"/>
  <c r="E1217" i="12"/>
  <c r="E1218" i="12"/>
  <c r="E1219" i="12"/>
  <c r="E1220" i="12"/>
  <c r="E1221" i="12"/>
  <c r="E1222" i="12"/>
  <c r="E1223" i="12"/>
  <c r="E1224" i="12"/>
  <c r="E1225" i="12"/>
  <c r="E1226" i="12"/>
  <c r="E1227" i="12"/>
  <c r="E1228" i="12"/>
  <c r="E1229" i="12"/>
  <c r="E1230" i="12"/>
  <c r="E1231" i="12"/>
  <c r="E1232" i="12"/>
  <c r="E1233" i="12"/>
  <c r="E1234" i="12"/>
  <c r="E1235" i="12"/>
  <c r="E1236" i="12"/>
  <c r="E1237" i="12"/>
  <c r="E1238" i="12"/>
  <c r="E1239" i="12"/>
  <c r="E1240" i="12"/>
  <c r="E1241" i="12"/>
  <c r="E1242" i="12"/>
  <c r="E1243" i="12"/>
  <c r="E1244" i="12"/>
  <c r="E1245" i="12"/>
  <c r="E1246" i="12"/>
  <c r="E1247" i="12"/>
  <c r="E1248" i="12"/>
  <c r="E1249" i="12"/>
  <c r="E1250" i="12"/>
  <c r="E1251" i="12"/>
  <c r="E1252" i="12"/>
  <c r="E1253" i="12"/>
  <c r="E1254" i="12"/>
  <c r="E1255" i="12"/>
  <c r="E1256" i="12"/>
  <c r="E1257" i="12"/>
  <c r="E1258" i="12"/>
  <c r="E1259" i="12"/>
  <c r="E1260" i="12"/>
  <c r="E1261" i="12"/>
  <c r="E1262" i="12"/>
  <c r="E1263" i="12"/>
  <c r="E1264" i="12"/>
  <c r="E1265" i="12"/>
  <c r="E1266" i="12"/>
  <c r="E1267" i="12"/>
  <c r="E1268" i="12"/>
  <c r="E1269" i="12"/>
  <c r="E1270" i="12"/>
  <c r="E1271" i="12"/>
  <c r="E1272" i="12"/>
  <c r="E1273" i="12"/>
  <c r="E1274" i="12"/>
  <c r="E1275" i="12"/>
  <c r="E1276" i="12"/>
  <c r="E1277" i="12"/>
  <c r="E1278" i="12"/>
  <c r="E1279" i="12"/>
  <c r="E1280" i="12"/>
  <c r="E1281" i="12"/>
  <c r="E1282" i="12"/>
  <c r="E1283" i="12"/>
  <c r="E1284" i="12"/>
  <c r="E1285" i="12"/>
  <c r="E1286" i="12"/>
  <c r="E1287" i="12"/>
  <c r="E1288" i="12"/>
  <c r="E1289" i="12"/>
  <c r="E1290" i="12"/>
  <c r="E1291" i="12"/>
  <c r="E1292" i="12"/>
  <c r="E1293" i="12"/>
  <c r="E1294" i="12"/>
  <c r="E1295" i="12"/>
  <c r="E1296" i="12"/>
  <c r="E1297" i="12"/>
  <c r="E1298" i="12"/>
  <c r="E1299" i="12"/>
  <c r="E1300" i="12"/>
  <c r="E1301" i="12"/>
  <c r="E1302" i="12"/>
  <c r="E1303" i="12"/>
  <c r="E1304" i="12"/>
  <c r="E1305" i="12"/>
  <c r="E1306" i="12"/>
  <c r="E1307" i="12"/>
  <c r="E1308" i="12"/>
  <c r="E1309" i="12"/>
  <c r="E1310" i="12"/>
  <c r="E1311" i="12"/>
  <c r="E1312" i="12"/>
  <c r="E1313" i="12"/>
  <c r="E1314" i="12"/>
  <c r="E1315" i="12"/>
  <c r="E1316" i="12"/>
  <c r="E1317" i="12"/>
  <c r="E1318" i="12"/>
  <c r="E1319" i="12"/>
  <c r="E1320" i="12"/>
  <c r="E1321" i="12"/>
  <c r="E1322" i="12"/>
  <c r="E1323" i="12"/>
  <c r="E1324" i="12"/>
  <c r="E1325" i="12"/>
  <c r="E1326" i="12"/>
  <c r="E1327" i="12"/>
  <c r="E1328" i="12"/>
  <c r="E1329" i="12"/>
  <c r="E1330" i="12"/>
  <c r="E1331" i="12"/>
  <c r="E1332" i="12"/>
  <c r="E1333" i="12"/>
  <c r="E1334" i="12"/>
  <c r="E1335" i="12"/>
  <c r="E1336" i="12"/>
  <c r="E1337" i="12"/>
  <c r="E1338" i="12"/>
  <c r="E1339" i="12"/>
  <c r="E1340" i="12"/>
  <c r="E1341" i="12"/>
  <c r="E1342" i="12"/>
  <c r="E1343" i="12"/>
  <c r="E1344" i="12"/>
  <c r="E1345" i="12"/>
  <c r="E1346" i="12"/>
  <c r="E1347" i="12"/>
  <c r="E1348" i="12"/>
  <c r="E1349" i="12"/>
  <c r="E1350" i="12"/>
  <c r="E1351" i="12"/>
  <c r="E1352" i="12"/>
  <c r="E1353" i="12"/>
  <c r="E1354" i="12"/>
  <c r="E1355" i="12"/>
  <c r="E1356" i="12"/>
  <c r="E1357" i="12"/>
  <c r="E1358" i="12"/>
  <c r="E1359" i="12"/>
  <c r="E1360" i="12"/>
  <c r="E1361" i="12"/>
  <c r="E1362" i="12"/>
  <c r="E1363" i="12"/>
  <c r="E1364" i="12"/>
  <c r="E1365" i="12"/>
  <c r="E1366" i="12"/>
  <c r="E1367" i="12"/>
  <c r="E1368" i="12"/>
  <c r="E1369" i="12"/>
  <c r="E1370" i="12"/>
  <c r="E1371" i="12"/>
  <c r="E1372" i="12"/>
  <c r="E1373" i="12"/>
  <c r="E1374" i="12"/>
  <c r="E1375" i="12"/>
  <c r="E1376" i="12"/>
  <c r="E1377" i="12"/>
  <c r="E1378" i="12"/>
  <c r="E1379" i="12"/>
  <c r="E1380" i="12"/>
  <c r="E1381" i="12"/>
  <c r="E1382" i="12"/>
  <c r="E1383" i="12"/>
  <c r="E1384" i="12"/>
  <c r="E1385" i="12"/>
  <c r="E1386" i="12"/>
  <c r="E1387" i="12"/>
  <c r="E1388" i="12"/>
  <c r="E1389" i="12"/>
  <c r="E1390" i="12"/>
  <c r="E1391" i="12"/>
  <c r="E1392" i="12"/>
  <c r="E1393" i="12"/>
  <c r="E1394" i="12"/>
  <c r="E1395" i="12"/>
  <c r="E1396" i="12"/>
  <c r="E1397" i="12"/>
  <c r="E1398" i="12"/>
  <c r="E1399" i="12"/>
  <c r="E1400" i="12"/>
  <c r="E1401" i="12"/>
  <c r="E1402" i="12"/>
  <c r="E1403" i="12"/>
  <c r="E1404" i="12"/>
  <c r="E1405" i="12"/>
  <c r="E1406" i="12"/>
  <c r="E1407" i="12"/>
  <c r="E1408" i="12"/>
  <c r="E1409" i="12"/>
  <c r="E1410" i="12"/>
  <c r="E1411" i="12"/>
  <c r="E1412" i="12"/>
  <c r="E1413" i="12"/>
  <c r="E1414" i="12"/>
  <c r="E1415" i="12"/>
  <c r="E1416" i="12"/>
  <c r="E1417" i="12"/>
  <c r="E1418" i="12"/>
  <c r="E1419" i="12"/>
  <c r="E1420" i="12"/>
  <c r="E1421" i="12"/>
  <c r="E1422" i="12"/>
  <c r="E1423" i="12"/>
  <c r="E1424" i="12"/>
  <c r="E1425" i="12"/>
  <c r="E1426" i="12"/>
  <c r="E1427" i="12"/>
  <c r="E1428" i="12"/>
  <c r="E1429" i="12"/>
  <c r="E1430" i="12"/>
  <c r="E1431" i="12"/>
  <c r="E1432" i="12"/>
  <c r="E1433" i="12"/>
  <c r="E1434" i="12"/>
  <c r="E1435" i="12"/>
  <c r="E1436" i="12"/>
  <c r="E1437" i="12"/>
  <c r="E1438" i="12"/>
  <c r="E1439" i="12"/>
  <c r="E1440" i="12"/>
  <c r="E1441" i="12"/>
  <c r="E1442" i="12"/>
  <c r="E1443" i="12"/>
  <c r="E1444" i="12"/>
  <c r="E1445" i="12"/>
  <c r="E1446" i="12"/>
  <c r="E1447" i="12"/>
  <c r="E1448" i="12"/>
  <c r="E1449" i="12"/>
  <c r="E1450" i="12"/>
  <c r="E1451" i="12"/>
  <c r="E1452" i="12"/>
  <c r="E1453" i="12"/>
  <c r="E1454" i="12"/>
  <c r="E1455" i="12"/>
  <c r="E1456" i="12"/>
  <c r="E1457" i="12"/>
  <c r="E1458" i="12"/>
  <c r="E1459" i="12"/>
  <c r="E1460" i="12"/>
  <c r="E1461" i="12"/>
  <c r="E1462" i="12"/>
  <c r="E1463" i="12"/>
  <c r="E1464" i="12"/>
  <c r="E1465" i="12"/>
  <c r="E1466" i="12"/>
  <c r="E1467" i="12"/>
  <c r="E1468" i="12"/>
  <c r="E1469" i="12"/>
  <c r="E1470" i="12"/>
  <c r="E1471" i="12"/>
  <c r="E1472" i="12"/>
  <c r="E1473" i="12"/>
  <c r="E1474" i="12"/>
  <c r="E1475" i="12"/>
  <c r="E1476" i="12"/>
  <c r="E1477" i="12"/>
  <c r="E1478" i="12"/>
  <c r="E1479" i="12"/>
  <c r="E1480" i="12"/>
  <c r="E1481" i="12"/>
  <c r="E1482" i="12"/>
  <c r="E1483" i="12"/>
  <c r="E1484" i="12"/>
  <c r="E1485" i="12"/>
  <c r="E1486" i="12"/>
  <c r="E1487" i="12"/>
  <c r="E1488" i="12"/>
  <c r="E1489" i="12"/>
  <c r="E1490" i="12"/>
  <c r="E1491" i="12"/>
  <c r="E1492" i="12"/>
  <c r="E1493" i="12"/>
  <c r="E1494" i="12"/>
  <c r="E1495" i="12"/>
  <c r="E1496" i="12"/>
  <c r="E1497" i="12"/>
  <c r="E1498" i="12"/>
  <c r="E1499" i="12"/>
  <c r="E1500" i="12"/>
  <c r="E1501" i="12"/>
  <c r="E1502" i="12"/>
  <c r="E1503" i="12"/>
  <c r="E1504" i="12"/>
  <c r="E1505" i="12"/>
  <c r="E1506" i="12"/>
  <c r="E1507" i="12"/>
  <c r="E1508" i="12"/>
  <c r="E1509" i="12"/>
  <c r="E1510" i="12"/>
  <c r="E1511" i="12"/>
  <c r="E1512" i="12"/>
  <c r="E1513" i="12"/>
  <c r="E1514" i="12"/>
  <c r="E1515" i="12"/>
  <c r="E1516" i="12"/>
  <c r="E1517" i="12"/>
  <c r="E1518" i="12"/>
  <c r="E1519" i="12"/>
  <c r="E1520" i="12"/>
  <c r="E1521" i="12"/>
  <c r="E1522" i="12"/>
  <c r="E1523" i="12"/>
  <c r="E1524" i="12"/>
  <c r="E1525" i="12"/>
  <c r="E1526" i="12"/>
  <c r="E1527" i="12"/>
  <c r="E1528" i="12"/>
  <c r="E1529" i="12"/>
  <c r="E1530" i="12"/>
  <c r="E1531" i="12"/>
  <c r="E1532" i="12"/>
  <c r="E1533" i="12"/>
  <c r="E1534" i="12"/>
  <c r="E1535" i="12"/>
  <c r="E1536" i="12"/>
  <c r="E1537" i="12"/>
  <c r="E1538" i="12"/>
  <c r="E1539" i="12"/>
  <c r="E1540" i="12"/>
  <c r="E1541" i="12"/>
  <c r="E1542" i="12"/>
  <c r="E1543" i="12"/>
  <c r="E1544" i="12"/>
  <c r="E1545" i="12"/>
  <c r="E1546" i="12"/>
  <c r="E1547" i="12"/>
  <c r="E1548" i="12"/>
  <c r="E1549" i="12"/>
  <c r="E1550" i="12"/>
  <c r="E1551" i="12"/>
  <c r="E1552" i="12"/>
  <c r="E1553" i="12"/>
  <c r="E1554" i="12"/>
  <c r="E1555" i="12"/>
  <c r="E1556" i="12"/>
  <c r="E1557" i="12"/>
  <c r="E1558" i="12"/>
  <c r="E1559" i="12"/>
  <c r="E1560" i="12"/>
  <c r="E1561" i="12"/>
  <c r="E1562" i="12"/>
  <c r="E1563" i="12"/>
  <c r="E1564" i="12"/>
  <c r="E1565" i="12"/>
  <c r="E1566" i="12"/>
  <c r="E1567" i="12"/>
  <c r="E1568" i="12"/>
  <c r="E1569" i="12"/>
  <c r="E1570" i="12"/>
  <c r="E1571" i="12"/>
  <c r="E1572" i="12"/>
  <c r="E1573" i="12"/>
  <c r="E1574" i="12"/>
  <c r="E1575" i="12"/>
  <c r="E1576" i="12"/>
  <c r="E1577" i="12"/>
  <c r="E1578" i="12"/>
  <c r="E1579" i="12"/>
  <c r="E1580" i="12"/>
  <c r="E1581" i="12"/>
  <c r="E1582" i="12"/>
  <c r="E1583" i="12"/>
  <c r="E1584" i="12"/>
  <c r="E1585" i="12"/>
  <c r="E1586" i="12"/>
  <c r="E1587" i="12"/>
  <c r="E1588" i="12"/>
  <c r="E1589" i="12"/>
  <c r="E1590" i="12"/>
  <c r="E1591" i="12"/>
  <c r="E1592" i="12"/>
  <c r="E1593" i="12"/>
  <c r="E1594" i="12"/>
  <c r="E1595" i="12"/>
  <c r="E1596" i="12"/>
  <c r="E1597" i="12"/>
  <c r="E1598" i="12"/>
  <c r="E1599" i="12"/>
  <c r="E1600" i="12"/>
  <c r="E1601" i="12"/>
  <c r="E1602" i="12"/>
  <c r="E1603" i="12"/>
  <c r="E1604" i="12"/>
  <c r="E1605" i="12"/>
  <c r="E1606" i="12"/>
  <c r="E1607" i="12"/>
  <c r="E1608" i="12"/>
  <c r="E1609" i="12"/>
  <c r="E1610" i="12"/>
  <c r="E1611" i="12"/>
  <c r="E1612" i="12"/>
  <c r="E1613" i="12"/>
  <c r="E1614" i="12"/>
  <c r="E1615" i="12"/>
  <c r="E1616" i="12"/>
  <c r="E1617" i="12"/>
  <c r="E1618" i="12"/>
  <c r="E1619" i="12"/>
  <c r="E1620" i="12"/>
  <c r="E1621" i="12"/>
  <c r="E1622" i="12"/>
  <c r="E1623" i="12"/>
  <c r="E1624" i="12"/>
  <c r="E1625" i="12"/>
  <c r="E1626" i="12"/>
  <c r="E1627" i="12"/>
  <c r="E1628" i="12"/>
  <c r="E1629" i="12"/>
  <c r="E1630" i="12"/>
  <c r="E1631" i="12"/>
  <c r="E1632" i="12"/>
  <c r="E1633" i="12"/>
  <c r="E1634" i="12"/>
  <c r="E1635" i="12"/>
  <c r="E1636" i="12"/>
  <c r="E1637" i="12"/>
  <c r="E1638" i="12"/>
  <c r="E1639" i="12"/>
  <c r="E1640" i="12"/>
  <c r="E1641" i="12"/>
  <c r="E1642" i="12"/>
  <c r="E1643" i="12"/>
  <c r="E1644" i="12"/>
  <c r="E1645" i="12"/>
  <c r="E1646" i="12"/>
  <c r="E1647" i="12"/>
  <c r="E1648" i="12"/>
  <c r="E1649" i="12"/>
  <c r="E1650" i="12"/>
  <c r="E1651" i="12"/>
  <c r="E1652" i="12"/>
  <c r="E1653" i="12"/>
  <c r="E1654" i="12"/>
  <c r="E1655" i="12"/>
  <c r="E1656" i="12"/>
  <c r="E1657" i="12"/>
  <c r="E1658" i="12"/>
  <c r="E1659" i="12"/>
  <c r="E1660" i="12"/>
  <c r="E1661" i="12"/>
  <c r="E1662" i="12"/>
  <c r="E1663" i="12"/>
  <c r="E1664" i="12"/>
  <c r="E1665" i="12"/>
  <c r="E1666" i="12"/>
  <c r="E1667" i="12"/>
  <c r="E1668" i="12"/>
  <c r="E1669" i="12"/>
  <c r="E1670" i="12"/>
  <c r="E1671" i="12"/>
  <c r="E1672" i="12"/>
  <c r="E1673" i="12"/>
  <c r="E1674" i="12"/>
  <c r="E1675" i="12"/>
  <c r="E1676" i="12"/>
  <c r="E1677" i="12"/>
  <c r="E1678" i="12"/>
  <c r="E1679" i="12"/>
  <c r="E1680" i="12"/>
  <c r="E1681" i="12"/>
  <c r="E1682" i="12"/>
  <c r="E1683" i="12"/>
  <c r="E1684" i="12"/>
  <c r="E1685" i="12"/>
  <c r="E1686" i="12"/>
  <c r="E1687" i="12"/>
  <c r="E1688" i="12"/>
  <c r="E1689" i="12"/>
  <c r="E1690" i="12"/>
  <c r="E1691" i="12"/>
  <c r="E1692" i="12"/>
  <c r="E1693" i="12"/>
  <c r="E1694" i="12"/>
  <c r="E1695" i="12"/>
  <c r="E1696" i="12"/>
  <c r="E1697" i="12"/>
  <c r="E1698" i="12"/>
  <c r="E1699" i="12"/>
  <c r="E1700" i="12"/>
  <c r="E1701" i="12"/>
  <c r="E1702" i="12"/>
  <c r="E1703" i="12"/>
  <c r="E1704" i="12"/>
  <c r="E1705" i="12"/>
  <c r="E1706" i="12"/>
  <c r="E1707" i="12"/>
  <c r="E1708" i="12"/>
  <c r="E1709" i="12"/>
  <c r="E1710" i="12"/>
  <c r="E1711" i="12"/>
  <c r="E1712" i="12"/>
  <c r="E1713" i="12"/>
  <c r="E1714" i="12"/>
  <c r="E1715" i="12"/>
  <c r="E1716" i="12"/>
  <c r="E1717" i="12"/>
  <c r="E1718" i="12"/>
  <c r="E1719" i="12"/>
  <c r="E1720" i="12"/>
  <c r="E1721" i="12"/>
  <c r="E1722" i="12"/>
  <c r="E1723" i="12"/>
  <c r="E1724" i="12"/>
  <c r="E1725" i="12"/>
  <c r="E1726" i="12"/>
  <c r="E1727" i="12"/>
  <c r="E1728" i="12"/>
  <c r="E1729" i="12"/>
  <c r="E1730" i="12"/>
  <c r="E1731" i="12"/>
  <c r="E1732" i="12"/>
  <c r="E1733" i="12"/>
  <c r="E1734" i="12"/>
  <c r="E1735" i="12"/>
  <c r="E1736" i="12"/>
  <c r="E1737" i="12"/>
  <c r="E1738" i="12"/>
  <c r="E1739" i="12"/>
  <c r="E1740" i="12"/>
  <c r="E1741" i="12"/>
  <c r="E1742" i="12"/>
  <c r="E1743" i="12"/>
  <c r="E1744" i="12"/>
  <c r="E1745" i="12"/>
  <c r="E1746" i="12"/>
  <c r="E1747" i="12"/>
  <c r="E1748" i="12"/>
  <c r="E1749" i="12"/>
  <c r="E1750" i="12"/>
  <c r="E1751" i="12"/>
  <c r="E1752" i="12"/>
  <c r="E1753" i="12"/>
  <c r="E1754" i="12"/>
  <c r="E1755" i="12"/>
  <c r="E1756" i="12"/>
  <c r="E1757" i="12"/>
  <c r="E1758" i="12"/>
  <c r="E1759" i="12"/>
  <c r="E1760" i="12"/>
  <c r="E1761" i="12"/>
  <c r="E1762" i="12"/>
  <c r="E1763" i="12"/>
  <c r="E1764" i="12"/>
  <c r="E1765" i="12"/>
  <c r="E1766" i="12"/>
  <c r="E1767" i="12"/>
  <c r="E1768" i="12"/>
  <c r="E1769" i="12"/>
  <c r="E1770" i="12"/>
  <c r="E1771" i="12"/>
  <c r="E1772" i="12"/>
  <c r="E1773" i="12"/>
  <c r="E1774" i="12"/>
  <c r="E1775" i="12"/>
  <c r="E1776" i="12"/>
  <c r="E1777" i="12"/>
  <c r="E1778" i="12"/>
  <c r="E1779" i="12"/>
  <c r="E1780" i="12"/>
  <c r="E1781" i="12"/>
  <c r="E1782" i="12"/>
  <c r="E1783" i="12"/>
  <c r="E1784" i="12"/>
  <c r="E1785" i="12"/>
  <c r="E1786" i="12"/>
  <c r="E1787" i="12"/>
  <c r="E1788" i="12"/>
  <c r="E1789" i="12"/>
  <c r="E1790" i="12"/>
  <c r="E1791" i="12"/>
  <c r="E1792" i="12"/>
  <c r="E1793" i="12"/>
  <c r="E1794" i="12"/>
  <c r="E1795" i="12"/>
  <c r="E1796" i="12"/>
  <c r="E1797" i="12"/>
  <c r="E1798" i="12"/>
  <c r="E1799" i="12"/>
  <c r="E1800" i="12"/>
  <c r="E1801" i="12"/>
  <c r="E1802" i="12"/>
  <c r="E1803" i="12"/>
  <c r="E1804" i="12"/>
  <c r="E1805" i="12"/>
  <c r="E1806" i="12"/>
  <c r="E1807" i="12"/>
  <c r="E1808" i="12"/>
  <c r="E1809" i="12"/>
  <c r="E1810" i="12"/>
  <c r="E1811" i="12"/>
  <c r="E1812" i="12"/>
  <c r="E1813" i="12"/>
  <c r="E1814" i="12"/>
  <c r="E1815" i="12"/>
  <c r="E1816" i="12"/>
  <c r="E1817" i="12"/>
  <c r="E1818" i="12"/>
  <c r="E1819" i="12"/>
  <c r="E1820" i="12"/>
  <c r="E1821" i="12"/>
  <c r="E1822" i="12"/>
  <c r="E1823" i="12"/>
  <c r="E1824" i="12"/>
  <c r="E1825" i="12"/>
  <c r="E1826" i="12"/>
  <c r="E1827" i="12"/>
  <c r="E1828" i="12"/>
  <c r="E1829" i="12"/>
  <c r="E1830" i="12"/>
  <c r="E1831" i="12"/>
  <c r="E1832" i="12"/>
  <c r="E1833" i="12"/>
  <c r="E1834" i="12"/>
  <c r="E1835" i="12"/>
  <c r="E1836" i="12"/>
  <c r="E1837" i="12"/>
  <c r="E1838" i="12"/>
  <c r="E1839" i="12"/>
  <c r="E1840" i="12"/>
  <c r="E1841" i="12"/>
  <c r="E1842" i="12"/>
  <c r="E1843" i="12"/>
  <c r="E1844" i="12"/>
  <c r="E1845" i="12"/>
  <c r="E1846" i="12"/>
  <c r="E1847" i="12"/>
  <c r="E1848" i="12"/>
  <c r="E1849" i="12"/>
  <c r="E1850" i="12"/>
  <c r="E1851" i="12"/>
  <c r="E1852" i="12"/>
  <c r="E1853" i="12"/>
  <c r="E1854" i="12"/>
  <c r="E1855" i="12"/>
  <c r="E1856" i="12"/>
  <c r="E1857" i="12"/>
  <c r="E1858" i="12"/>
  <c r="E1859" i="12"/>
  <c r="E1860" i="12"/>
  <c r="E1861" i="12"/>
  <c r="E1862" i="12"/>
  <c r="E1863" i="12"/>
  <c r="E1864" i="12"/>
  <c r="E1865" i="12"/>
  <c r="E1866" i="12"/>
  <c r="E1867" i="12"/>
  <c r="E1868" i="12"/>
  <c r="E1869" i="12"/>
  <c r="E1870" i="12"/>
  <c r="E1871" i="12"/>
  <c r="E1872" i="12"/>
  <c r="E1873" i="12"/>
  <c r="E1874" i="12"/>
  <c r="E1875" i="12"/>
  <c r="E1876" i="12"/>
  <c r="E1877" i="12"/>
  <c r="E1878" i="12"/>
  <c r="E1879" i="12"/>
  <c r="E1880" i="12"/>
  <c r="E1881" i="12"/>
  <c r="E1882" i="12"/>
  <c r="E1883" i="12"/>
  <c r="E1884" i="12"/>
  <c r="E1885" i="12"/>
  <c r="E1886" i="12"/>
  <c r="E1887" i="12"/>
  <c r="E1888" i="12"/>
  <c r="E1889" i="12"/>
  <c r="E1890" i="12"/>
  <c r="E1891" i="12"/>
  <c r="E1892" i="12"/>
  <c r="E1893" i="12"/>
  <c r="E1894" i="12"/>
  <c r="E1895" i="12"/>
  <c r="E1896" i="12"/>
  <c r="E1897" i="12"/>
  <c r="E1898" i="12"/>
  <c r="E1899" i="12"/>
  <c r="E1900" i="12"/>
  <c r="E1901" i="12"/>
  <c r="E1902" i="12"/>
  <c r="E1903" i="12"/>
  <c r="E1904" i="12"/>
  <c r="E1905" i="12"/>
  <c r="E1906" i="12"/>
  <c r="E1907" i="12"/>
  <c r="E1908" i="12"/>
  <c r="E1909" i="12"/>
  <c r="E1910" i="12"/>
  <c r="E1911" i="12"/>
  <c r="E1912" i="12"/>
  <c r="E1913" i="12"/>
  <c r="E1914" i="12"/>
  <c r="E1915" i="12"/>
  <c r="E1916" i="12"/>
  <c r="E1917" i="12"/>
  <c r="E1918" i="12"/>
  <c r="E1919" i="12"/>
  <c r="E1920" i="12"/>
  <c r="E1921" i="12"/>
  <c r="E1922" i="12"/>
  <c r="E1923" i="12"/>
  <c r="E1924" i="12"/>
  <c r="E1925" i="12"/>
  <c r="E1926" i="12"/>
  <c r="E1927" i="12"/>
  <c r="E1928" i="12"/>
  <c r="E1929" i="12"/>
  <c r="E1930" i="12"/>
  <c r="E1931" i="12"/>
  <c r="E1932" i="12"/>
  <c r="E1933" i="12"/>
  <c r="E1934" i="12"/>
  <c r="E1935" i="12"/>
  <c r="E1936" i="12"/>
  <c r="E1937" i="12"/>
  <c r="E1938" i="12"/>
  <c r="E1939" i="12"/>
  <c r="E1940" i="12"/>
  <c r="E1941" i="12"/>
  <c r="E1942" i="12"/>
  <c r="E1943" i="12"/>
  <c r="E1944" i="12"/>
  <c r="E1945" i="12"/>
  <c r="E1946" i="12"/>
  <c r="E1947" i="12"/>
  <c r="E1948" i="12"/>
  <c r="E1949" i="12"/>
  <c r="E1950" i="12"/>
  <c r="E1951" i="12"/>
  <c r="E1952" i="12"/>
  <c r="E1953" i="12"/>
  <c r="E1954" i="12"/>
  <c r="E1955" i="12"/>
  <c r="E1956" i="12"/>
  <c r="E1957" i="12"/>
  <c r="E1958" i="12"/>
  <c r="E1959" i="12"/>
  <c r="E1960" i="12"/>
  <c r="E1961" i="12"/>
  <c r="E1962" i="12"/>
  <c r="E1963" i="12"/>
  <c r="E1964" i="12"/>
  <c r="E1965" i="12"/>
  <c r="E1966" i="12"/>
  <c r="E1967" i="12"/>
  <c r="E1968" i="12"/>
  <c r="E1969" i="12"/>
  <c r="E1970" i="12"/>
  <c r="E1971" i="12"/>
  <c r="E1972" i="12"/>
  <c r="E1973" i="12"/>
  <c r="E1974" i="12"/>
  <c r="E1975" i="12"/>
  <c r="E1976" i="12"/>
  <c r="E1977" i="12"/>
  <c r="E1978" i="12"/>
  <c r="E1979" i="12"/>
  <c r="E1980" i="12"/>
  <c r="E1981" i="12"/>
  <c r="E1982" i="12"/>
  <c r="E1983" i="12"/>
  <c r="E1984" i="12"/>
  <c r="E1985" i="12"/>
  <c r="E1986" i="12"/>
  <c r="E1987" i="12"/>
  <c r="E1988" i="12"/>
  <c r="E1989" i="12"/>
  <c r="E1990" i="12"/>
  <c r="E1991" i="12"/>
  <c r="E1992" i="12"/>
  <c r="E1993" i="12"/>
  <c r="E1994" i="12"/>
  <c r="E1995" i="12"/>
  <c r="E1996" i="12"/>
  <c r="E1997" i="12"/>
  <c r="E1998" i="12"/>
  <c r="E1999" i="12"/>
  <c r="E2000" i="12"/>
  <c r="E2001" i="12"/>
  <c r="E2002" i="12"/>
  <c r="E2003" i="12"/>
  <c r="E2004" i="12"/>
  <c r="E2005" i="12"/>
  <c r="E2006" i="12"/>
  <c r="E2007" i="12"/>
  <c r="E2008" i="12"/>
  <c r="E2009" i="12"/>
  <c r="E2010" i="12"/>
  <c r="E2011" i="12"/>
  <c r="E2012" i="12"/>
  <c r="E2013" i="12"/>
  <c r="E2014" i="12"/>
  <c r="E2015" i="12"/>
  <c r="E2016" i="12"/>
  <c r="E2017" i="12"/>
  <c r="E2018" i="12"/>
  <c r="E2019" i="12"/>
  <c r="E2020" i="12"/>
  <c r="E2021" i="12"/>
  <c r="E2022" i="12"/>
  <c r="E2023" i="12"/>
  <c r="E2024" i="12"/>
  <c r="E2025" i="12"/>
  <c r="E2026" i="12"/>
  <c r="E2027" i="12"/>
  <c r="E2028" i="12"/>
  <c r="E2029" i="12"/>
  <c r="E2030" i="12"/>
  <c r="E2031" i="12"/>
  <c r="E2032" i="12"/>
  <c r="E2033" i="12"/>
  <c r="E2034" i="12"/>
  <c r="E2035" i="12"/>
  <c r="E2036" i="12"/>
  <c r="E2037" i="12"/>
  <c r="E2038" i="12"/>
  <c r="E2039" i="12"/>
  <c r="E2040" i="12"/>
  <c r="E2041" i="12"/>
  <c r="E2042" i="12"/>
  <c r="E2043" i="12"/>
  <c r="E2044" i="12"/>
  <c r="E2045" i="12"/>
  <c r="E2046" i="12"/>
  <c r="E2047" i="12"/>
  <c r="E2048" i="12"/>
  <c r="E2049" i="12"/>
  <c r="E2050" i="12"/>
  <c r="E2051" i="12"/>
  <c r="E2052" i="12"/>
  <c r="E2053" i="12"/>
  <c r="E2054" i="12"/>
  <c r="E2055" i="12"/>
  <c r="E2056" i="12"/>
  <c r="E2057" i="12"/>
  <c r="E2058" i="12"/>
  <c r="E2059" i="12"/>
  <c r="E2060" i="12"/>
  <c r="E2061" i="12"/>
  <c r="E2062" i="12"/>
  <c r="E2063" i="12"/>
  <c r="E2064" i="12"/>
  <c r="E2065" i="12"/>
  <c r="E2066" i="12"/>
  <c r="E2067" i="12"/>
  <c r="E2068" i="12"/>
  <c r="E2069" i="12"/>
  <c r="E2070" i="12"/>
  <c r="E2071" i="12"/>
  <c r="E2072" i="12"/>
  <c r="E2073" i="12"/>
  <c r="E2074" i="12"/>
  <c r="E2075" i="12"/>
  <c r="E2076" i="12"/>
  <c r="E2077" i="12"/>
  <c r="E2078" i="12"/>
  <c r="E2079" i="12"/>
  <c r="E2080" i="12"/>
  <c r="E2081" i="12"/>
  <c r="E2082" i="12"/>
  <c r="E2083" i="12"/>
  <c r="E2084" i="12"/>
  <c r="E2085" i="12"/>
  <c r="E2086" i="12"/>
  <c r="E2087" i="12"/>
  <c r="E2088" i="12"/>
  <c r="E2089" i="12"/>
  <c r="E2090" i="12"/>
  <c r="E2091" i="12"/>
  <c r="E2092" i="12"/>
  <c r="E2093" i="12"/>
  <c r="E2094" i="12"/>
  <c r="E2095" i="12"/>
  <c r="E2096" i="12"/>
  <c r="E2097" i="12"/>
  <c r="E2098" i="12"/>
  <c r="E2099" i="12"/>
  <c r="E2100" i="12"/>
  <c r="E2101" i="12"/>
  <c r="E2102" i="12"/>
  <c r="E2103" i="12"/>
  <c r="E2104" i="12"/>
  <c r="E2105" i="12"/>
  <c r="E2106" i="12"/>
  <c r="E2107" i="12"/>
  <c r="E2108" i="12"/>
  <c r="E2109" i="12"/>
  <c r="E2110" i="12"/>
  <c r="E2111" i="12"/>
  <c r="E2112" i="12"/>
  <c r="E2113" i="12"/>
  <c r="E2114" i="12"/>
  <c r="E2115" i="12"/>
  <c r="E2116" i="12"/>
  <c r="E2117" i="12"/>
  <c r="E2118" i="12"/>
  <c r="E2119" i="12"/>
  <c r="E2120" i="12"/>
  <c r="E2121" i="12"/>
  <c r="E2122" i="12"/>
  <c r="E2123" i="12"/>
  <c r="E2124" i="12"/>
  <c r="E2125" i="12"/>
  <c r="E2126" i="12"/>
  <c r="E2127" i="12"/>
  <c r="E2128" i="12"/>
  <c r="E2129" i="12"/>
  <c r="E2130" i="12"/>
  <c r="E2131" i="12"/>
  <c r="E2132" i="12"/>
  <c r="E2133" i="12"/>
  <c r="E2134" i="12"/>
  <c r="E2135" i="12"/>
  <c r="E2136" i="12"/>
  <c r="E2137" i="12"/>
  <c r="E2138" i="12"/>
  <c r="E2139" i="12"/>
  <c r="E2140" i="12"/>
  <c r="E2141" i="12"/>
  <c r="E2142" i="12"/>
  <c r="E2143" i="12"/>
  <c r="E2144" i="12"/>
  <c r="E2145" i="12"/>
  <c r="E2146" i="12"/>
  <c r="E2147" i="12"/>
  <c r="E2148" i="12"/>
  <c r="E2149" i="12"/>
  <c r="E2150" i="12"/>
  <c r="E2151" i="12"/>
  <c r="E2152" i="12"/>
  <c r="E2153" i="12"/>
  <c r="E2154" i="12"/>
  <c r="E2155" i="12"/>
  <c r="E2156" i="12"/>
  <c r="E2157" i="12"/>
  <c r="E2158" i="12"/>
  <c r="E2159" i="12"/>
  <c r="E2160" i="12"/>
  <c r="E2161" i="12"/>
  <c r="E2162" i="12"/>
  <c r="E2163" i="12"/>
  <c r="E2164" i="12"/>
  <c r="E2165" i="12"/>
  <c r="E2166" i="12"/>
  <c r="E2167" i="12"/>
  <c r="E2168" i="12"/>
  <c r="E2169" i="12"/>
  <c r="E2170" i="12"/>
  <c r="E2171" i="12"/>
  <c r="E2172" i="12"/>
  <c r="E2173" i="12"/>
  <c r="E2174" i="12"/>
  <c r="E2175" i="12"/>
  <c r="E2176" i="12"/>
  <c r="E2177" i="12"/>
  <c r="E2178" i="12"/>
  <c r="E2179" i="12"/>
  <c r="E2180" i="12"/>
  <c r="E2181" i="12"/>
  <c r="E2182" i="12"/>
  <c r="E2183" i="12"/>
  <c r="E2184" i="12"/>
  <c r="E2185" i="12"/>
  <c r="E2186" i="12"/>
  <c r="E2187" i="12"/>
  <c r="E2188" i="12"/>
  <c r="E2189" i="12"/>
  <c r="E2190" i="12"/>
  <c r="E2191" i="12"/>
  <c r="E2192" i="12"/>
  <c r="E2193" i="12"/>
  <c r="E2194" i="12"/>
  <c r="E2195" i="12"/>
  <c r="E2196" i="12"/>
  <c r="E2197" i="12"/>
  <c r="E2198" i="12"/>
  <c r="E2199" i="12"/>
  <c r="E2200" i="12"/>
  <c r="E2201" i="12"/>
  <c r="E2202" i="12"/>
  <c r="E2203" i="12"/>
  <c r="E2204" i="12"/>
  <c r="E2205" i="12"/>
  <c r="E2206" i="12"/>
  <c r="E2207" i="12"/>
  <c r="E2208" i="12"/>
  <c r="E2209" i="12"/>
  <c r="E2210" i="12"/>
  <c r="E2211" i="12"/>
  <c r="E2212" i="12"/>
  <c r="E2213" i="12"/>
  <c r="E2214" i="12"/>
  <c r="E2215" i="12"/>
  <c r="E2216" i="12"/>
  <c r="E2217" i="12"/>
  <c r="E2218" i="12"/>
  <c r="E2219" i="12"/>
  <c r="E2220" i="12"/>
  <c r="E2221" i="12"/>
  <c r="E2222" i="12"/>
  <c r="E2223" i="12"/>
  <c r="E2224" i="12"/>
  <c r="E2225" i="12"/>
  <c r="E2226" i="12"/>
  <c r="E2227" i="12"/>
  <c r="E2228" i="12"/>
  <c r="E2229" i="12"/>
  <c r="E2230" i="12"/>
  <c r="E2231" i="12"/>
  <c r="E2232" i="12"/>
  <c r="E2233" i="12"/>
  <c r="E2234" i="12"/>
  <c r="E2235" i="12"/>
  <c r="E2236" i="12"/>
  <c r="E2237" i="12"/>
  <c r="E2238" i="12"/>
  <c r="E2239" i="12"/>
  <c r="E2240" i="12"/>
  <c r="E2241" i="12"/>
  <c r="E2242" i="12"/>
  <c r="E2243" i="12"/>
  <c r="E2244" i="12"/>
  <c r="E2245" i="12"/>
  <c r="E2246" i="12"/>
  <c r="E2247" i="12"/>
  <c r="E2248" i="12"/>
  <c r="E2249" i="12"/>
  <c r="E2250" i="12"/>
  <c r="E2251" i="12"/>
  <c r="E2252" i="12"/>
  <c r="E2253" i="12"/>
  <c r="E2254" i="12"/>
  <c r="E2255" i="12"/>
  <c r="E2256" i="12"/>
  <c r="E2257" i="12"/>
  <c r="E2258" i="12"/>
  <c r="E2259" i="12"/>
  <c r="E2260" i="12"/>
  <c r="E2261" i="12"/>
  <c r="E2262" i="12"/>
  <c r="E2263" i="12"/>
  <c r="E2264" i="12"/>
  <c r="E2265" i="12"/>
  <c r="E2266" i="12"/>
  <c r="E2267" i="12"/>
  <c r="E2268" i="12"/>
  <c r="E2269" i="12"/>
  <c r="E2270" i="12"/>
  <c r="E2271" i="12"/>
  <c r="E2272" i="12"/>
  <c r="E2273" i="12"/>
  <c r="E2274" i="12"/>
  <c r="E2275" i="12"/>
  <c r="E2276" i="12"/>
  <c r="E2277" i="12"/>
  <c r="E2278" i="12"/>
  <c r="E2279" i="12"/>
  <c r="E2280" i="12"/>
  <c r="E2281" i="12"/>
  <c r="E2282" i="12"/>
  <c r="E2283" i="12"/>
  <c r="E2284" i="12"/>
  <c r="E2285" i="12"/>
  <c r="E2286" i="12"/>
  <c r="E2287" i="12"/>
  <c r="E2288" i="12"/>
  <c r="E2289" i="12"/>
  <c r="E2290" i="12"/>
  <c r="E2291" i="12"/>
  <c r="E2292" i="12"/>
  <c r="E2293" i="12"/>
  <c r="E2294" i="12"/>
  <c r="E2295" i="12"/>
  <c r="E2296" i="12"/>
  <c r="E2297" i="12"/>
  <c r="E2298" i="12"/>
  <c r="E2299" i="12"/>
  <c r="E2300" i="12"/>
  <c r="E2301" i="12"/>
  <c r="E2302" i="12"/>
  <c r="E2303" i="12"/>
  <c r="E2304" i="12"/>
  <c r="E2305" i="12"/>
  <c r="E2306" i="12"/>
  <c r="E2307" i="12"/>
  <c r="E2308" i="12"/>
  <c r="E2309" i="12"/>
  <c r="E2310" i="12"/>
  <c r="E2311" i="12"/>
  <c r="E2312" i="12"/>
  <c r="E2313" i="12"/>
  <c r="E2314" i="12"/>
  <c r="E2315" i="12"/>
  <c r="E2316" i="12"/>
  <c r="E2317" i="12"/>
  <c r="E2318" i="12"/>
  <c r="E2319" i="12"/>
  <c r="E2320" i="12"/>
  <c r="E2321" i="12"/>
  <c r="E2322" i="12"/>
  <c r="E2323" i="12"/>
  <c r="E2324" i="12"/>
  <c r="E2325" i="12"/>
  <c r="E2326" i="12"/>
  <c r="E2327" i="12"/>
  <c r="E2328" i="12"/>
  <c r="E2329" i="12"/>
  <c r="E2330" i="12"/>
  <c r="E2331" i="12"/>
  <c r="E2332" i="12"/>
  <c r="E2333" i="12"/>
  <c r="E2334" i="12"/>
  <c r="E2335" i="12"/>
  <c r="E2336" i="12"/>
  <c r="E2337" i="12"/>
  <c r="E2338" i="12"/>
  <c r="E2339" i="12"/>
  <c r="E2340" i="12"/>
  <c r="E2341" i="12"/>
  <c r="E2342" i="12"/>
  <c r="E2343" i="12"/>
  <c r="E2344" i="12"/>
  <c r="E2345" i="12"/>
  <c r="E2346" i="12"/>
  <c r="E2347" i="12"/>
  <c r="E2348" i="12"/>
  <c r="E2349" i="12"/>
  <c r="E2350" i="12"/>
  <c r="E2351" i="12"/>
  <c r="E2352" i="12"/>
  <c r="E2353" i="12"/>
  <c r="E2354" i="12"/>
  <c r="E2355" i="12"/>
  <c r="E2356" i="12"/>
  <c r="E2357" i="12"/>
  <c r="E2358" i="12"/>
  <c r="E2359" i="12"/>
  <c r="E2360" i="12"/>
  <c r="E2361" i="12"/>
  <c r="E2362" i="12"/>
  <c r="E2363" i="12"/>
  <c r="E2364" i="12"/>
  <c r="E2365" i="12"/>
  <c r="E2366" i="12"/>
  <c r="E2367" i="12"/>
  <c r="E2368" i="12"/>
  <c r="E2369" i="12"/>
  <c r="E2370" i="12"/>
  <c r="E2371" i="12"/>
  <c r="E2372" i="12"/>
  <c r="E2373" i="12"/>
  <c r="E2374" i="12"/>
  <c r="E2375" i="12"/>
  <c r="E2376" i="12"/>
  <c r="E2377" i="12"/>
  <c r="E2378" i="12"/>
  <c r="E2379" i="12"/>
  <c r="E2380" i="12"/>
  <c r="E2381" i="12"/>
  <c r="E2382" i="12"/>
  <c r="E2383" i="12"/>
  <c r="E2384" i="12"/>
  <c r="E2385" i="12"/>
  <c r="E2386" i="12"/>
  <c r="E2387" i="12"/>
  <c r="E2388" i="12"/>
  <c r="E2389" i="12"/>
  <c r="E2390" i="12"/>
  <c r="E2391" i="12"/>
  <c r="E2392" i="12"/>
  <c r="E2393" i="12"/>
  <c r="E2394" i="12"/>
  <c r="E2395" i="12"/>
  <c r="E2396" i="12"/>
  <c r="E2397" i="12"/>
  <c r="E2398" i="12"/>
  <c r="E2399" i="12"/>
  <c r="E2400" i="12"/>
  <c r="E2401" i="12"/>
  <c r="E2402" i="12"/>
  <c r="E2403" i="12"/>
  <c r="E2404" i="12"/>
  <c r="E2405" i="12"/>
  <c r="E2406" i="12"/>
  <c r="E2407" i="12"/>
  <c r="E2408" i="12"/>
  <c r="E2409" i="12"/>
  <c r="E2410" i="12"/>
  <c r="E2411" i="12"/>
  <c r="E2412" i="12"/>
  <c r="E2413" i="12"/>
  <c r="E2414" i="12"/>
  <c r="E2415" i="12"/>
  <c r="E2416" i="12"/>
  <c r="E2417" i="12"/>
  <c r="E2418" i="12"/>
  <c r="E2419" i="12"/>
  <c r="E2420" i="12"/>
  <c r="E2421" i="12"/>
  <c r="E2422" i="12"/>
  <c r="E2423" i="12"/>
  <c r="E2424" i="12"/>
  <c r="E2425" i="12"/>
  <c r="E2426" i="12"/>
  <c r="E2427" i="12"/>
  <c r="E2428" i="12"/>
  <c r="E2429" i="12"/>
  <c r="E2430" i="12"/>
  <c r="E2431" i="12"/>
  <c r="E2432" i="12"/>
  <c r="E2433" i="12"/>
  <c r="E2434" i="12"/>
  <c r="E2435" i="12"/>
  <c r="E2436" i="12"/>
  <c r="E2437" i="12"/>
  <c r="E2438" i="12"/>
  <c r="E2439" i="12"/>
  <c r="E2440" i="12"/>
  <c r="E2441" i="12"/>
  <c r="E2442" i="12"/>
  <c r="E2443" i="12"/>
  <c r="E2444" i="12"/>
  <c r="E2445" i="12"/>
  <c r="E2446" i="12"/>
  <c r="E2447" i="12"/>
  <c r="E2448" i="12"/>
  <c r="E2449" i="12"/>
  <c r="E2450" i="12"/>
  <c r="E2451" i="12"/>
  <c r="E2452" i="12"/>
  <c r="E2453" i="12"/>
  <c r="E2454" i="12"/>
  <c r="E2455" i="12"/>
  <c r="E2456" i="12"/>
  <c r="E2457" i="12"/>
  <c r="E2458" i="12"/>
  <c r="E2459" i="12"/>
  <c r="E2460" i="12"/>
  <c r="E2461" i="12"/>
  <c r="E2462" i="12"/>
  <c r="E2463" i="12"/>
  <c r="E2464" i="12"/>
  <c r="E2465" i="12"/>
  <c r="E2466" i="12"/>
  <c r="E2467" i="12"/>
  <c r="E2468" i="12"/>
  <c r="E2469" i="12"/>
  <c r="E2470" i="12"/>
  <c r="E2471" i="12"/>
  <c r="E2472" i="12"/>
  <c r="E2473" i="12"/>
  <c r="E2474" i="12"/>
  <c r="E2475" i="12"/>
  <c r="E2476" i="12"/>
  <c r="E2477" i="12"/>
  <c r="E2478" i="12"/>
  <c r="E2479" i="12"/>
  <c r="E2480" i="12"/>
  <c r="E2481" i="12"/>
  <c r="E2482" i="12"/>
  <c r="E2483" i="12"/>
  <c r="E2484" i="12"/>
  <c r="E2485" i="12"/>
  <c r="E2486" i="12"/>
  <c r="E2487" i="12"/>
  <c r="E2488" i="12"/>
  <c r="E2489" i="12"/>
  <c r="E2490" i="12"/>
  <c r="E2491" i="12"/>
  <c r="E2492" i="12"/>
  <c r="E2493" i="12"/>
  <c r="E2494" i="12"/>
  <c r="E2495" i="12"/>
  <c r="E2496" i="12"/>
  <c r="E2497" i="12"/>
  <c r="E2498" i="12"/>
  <c r="E2499" i="12"/>
  <c r="E2500" i="12"/>
  <c r="E2501" i="12"/>
  <c r="E2502" i="12"/>
  <c r="E2503" i="12"/>
  <c r="E2504" i="12"/>
  <c r="E2505" i="12"/>
  <c r="E2506" i="12"/>
  <c r="E2507" i="12"/>
  <c r="E2508" i="12"/>
  <c r="E2509" i="12"/>
  <c r="E2510" i="12"/>
  <c r="E2511" i="12"/>
  <c r="E2512" i="12"/>
  <c r="E2513" i="12"/>
  <c r="E2514" i="12"/>
  <c r="E2515" i="12"/>
  <c r="E2516" i="12"/>
  <c r="E2517" i="12"/>
  <c r="E2518" i="12"/>
  <c r="E2519" i="12"/>
  <c r="E2520" i="12"/>
  <c r="E2521" i="12"/>
  <c r="E2522" i="12"/>
  <c r="E2523" i="12"/>
  <c r="E2524" i="12"/>
  <c r="E2525" i="12"/>
  <c r="E2526" i="12"/>
  <c r="E2527" i="12"/>
  <c r="E2528" i="12"/>
  <c r="E2529" i="12"/>
  <c r="E2530" i="12"/>
  <c r="E2531" i="12"/>
  <c r="E2532" i="12"/>
  <c r="E2533" i="12"/>
  <c r="E2534" i="12"/>
  <c r="E2535" i="12"/>
  <c r="E2536" i="12"/>
  <c r="E2537" i="12"/>
  <c r="E2538" i="12"/>
  <c r="E2539" i="12"/>
  <c r="E2540" i="12"/>
  <c r="E2541" i="12"/>
  <c r="E2542" i="12"/>
  <c r="E2543" i="12"/>
  <c r="E2544" i="12"/>
  <c r="E2545" i="12"/>
  <c r="E2546" i="12"/>
  <c r="E2547" i="12"/>
  <c r="E2548" i="12"/>
  <c r="E2549" i="12"/>
  <c r="E2550" i="12"/>
  <c r="E2551" i="12"/>
  <c r="E2552" i="12"/>
  <c r="E2553" i="12"/>
  <c r="E2554" i="12"/>
  <c r="E2555" i="12"/>
  <c r="E2556" i="12"/>
  <c r="E2557" i="12"/>
  <c r="E2558" i="12"/>
  <c r="E2559" i="12"/>
  <c r="E2560" i="12"/>
  <c r="E2561" i="12"/>
  <c r="E2562" i="12"/>
  <c r="E2563" i="12"/>
  <c r="E2564" i="12"/>
  <c r="E2565" i="12"/>
  <c r="E2566" i="12"/>
  <c r="E2567" i="12"/>
  <c r="E2568" i="12"/>
  <c r="E2569" i="12"/>
  <c r="E2570" i="12"/>
  <c r="E2571" i="12"/>
  <c r="E2572" i="12"/>
  <c r="E2573" i="12"/>
  <c r="E2574" i="12"/>
  <c r="E2575" i="12"/>
  <c r="E2576" i="12"/>
  <c r="E2577" i="12"/>
  <c r="E2578" i="12"/>
  <c r="E2579" i="12"/>
  <c r="E2580" i="12"/>
  <c r="E2581" i="12"/>
  <c r="E2582" i="12"/>
  <c r="E2583" i="12"/>
  <c r="E2584" i="12"/>
  <c r="E2585" i="12"/>
  <c r="E2586" i="12"/>
  <c r="E2587" i="12"/>
  <c r="E2588" i="12"/>
  <c r="E2589" i="12"/>
  <c r="E2590" i="12"/>
  <c r="E2591" i="12"/>
  <c r="E2592" i="12"/>
  <c r="E2593" i="12"/>
  <c r="E2594" i="12"/>
  <c r="E2595" i="12"/>
  <c r="E2596" i="12"/>
  <c r="E2597" i="12"/>
  <c r="E2598" i="12"/>
  <c r="E2599" i="12"/>
  <c r="E2600" i="12"/>
  <c r="E2601" i="12"/>
  <c r="E2602" i="12"/>
  <c r="E2603" i="12"/>
  <c r="E2604" i="12"/>
  <c r="E2605" i="12"/>
  <c r="E2606" i="12"/>
  <c r="E2607" i="12"/>
  <c r="E2608" i="12"/>
  <c r="E2609" i="12"/>
  <c r="E2610" i="12"/>
  <c r="E2611" i="12"/>
  <c r="E2612" i="12"/>
  <c r="E2613" i="12"/>
  <c r="E2614" i="12"/>
  <c r="E2615" i="12"/>
  <c r="E2616" i="12"/>
  <c r="E2617" i="12"/>
  <c r="E2618" i="12"/>
  <c r="E2619" i="12"/>
  <c r="E2620" i="12"/>
  <c r="E2621" i="12"/>
  <c r="E2622" i="12"/>
  <c r="E2623" i="12"/>
  <c r="E2624" i="12"/>
  <c r="E2625" i="12"/>
  <c r="E2626" i="12"/>
  <c r="E2627" i="12"/>
  <c r="E2628" i="12"/>
  <c r="E2629" i="12"/>
  <c r="E2630" i="12"/>
  <c r="E2631" i="12"/>
  <c r="E2632" i="12"/>
  <c r="E2633" i="12"/>
  <c r="E2634" i="12"/>
  <c r="E2635" i="12"/>
  <c r="E2636" i="12"/>
  <c r="E2637" i="12"/>
  <c r="E2638" i="12"/>
  <c r="E2639" i="12"/>
  <c r="E2640" i="12"/>
  <c r="E2641" i="12"/>
  <c r="E2642" i="12"/>
  <c r="E2643" i="12"/>
  <c r="E2644" i="12"/>
  <c r="E2645" i="12"/>
  <c r="E2646" i="12"/>
  <c r="E2647" i="12"/>
  <c r="E2648" i="12"/>
  <c r="E2649" i="12"/>
  <c r="E2650" i="12"/>
  <c r="E2651" i="12"/>
  <c r="E2652" i="12"/>
  <c r="E2653" i="12"/>
  <c r="E2654" i="12"/>
  <c r="E2655" i="12"/>
  <c r="E2656" i="12"/>
  <c r="E2657" i="12"/>
  <c r="E2658" i="12"/>
  <c r="E2659" i="12"/>
  <c r="E2660" i="12"/>
  <c r="E2661" i="12"/>
  <c r="E2662" i="12"/>
  <c r="E2663" i="12"/>
  <c r="E2664" i="12"/>
  <c r="E2665" i="12"/>
  <c r="E2666" i="12"/>
  <c r="E2667" i="12"/>
  <c r="E2668" i="12"/>
  <c r="E2669" i="12"/>
  <c r="E2670" i="12"/>
  <c r="E2671" i="12"/>
  <c r="E2672" i="12"/>
  <c r="E2673" i="12"/>
  <c r="E2674" i="12"/>
  <c r="E2675" i="12"/>
  <c r="E2676" i="12"/>
  <c r="E2677" i="12"/>
  <c r="E2678" i="12"/>
  <c r="E2679" i="12"/>
  <c r="E2680" i="12"/>
  <c r="E2681" i="12"/>
  <c r="E2682" i="12"/>
  <c r="E2683" i="12"/>
  <c r="E2684" i="12"/>
  <c r="E2685" i="12"/>
  <c r="E2686" i="12"/>
  <c r="E2687" i="12"/>
  <c r="E2688" i="12"/>
  <c r="E2689" i="12"/>
  <c r="E2690" i="12"/>
  <c r="E2691" i="12"/>
  <c r="E2692" i="12"/>
  <c r="E2693" i="12"/>
  <c r="E2694" i="12"/>
  <c r="E2695" i="12"/>
  <c r="E2696" i="12"/>
  <c r="E2697" i="12"/>
  <c r="E2698" i="12"/>
  <c r="E2699" i="12"/>
  <c r="E2700" i="12"/>
  <c r="E2701" i="12"/>
  <c r="E2702" i="12"/>
  <c r="E2703" i="12"/>
  <c r="E2704" i="12"/>
  <c r="E2705" i="12"/>
  <c r="E2706" i="12"/>
  <c r="E2707" i="12"/>
  <c r="E2708" i="12"/>
  <c r="E2709" i="12"/>
  <c r="E2710" i="12"/>
  <c r="E2711" i="12"/>
  <c r="E2712" i="12"/>
  <c r="E2713" i="12"/>
  <c r="E2714" i="12"/>
  <c r="E2715" i="12"/>
  <c r="E2716" i="12"/>
  <c r="E2717" i="12"/>
  <c r="E2718" i="12"/>
  <c r="E2719" i="12"/>
  <c r="E2720" i="12"/>
  <c r="E2721" i="12"/>
  <c r="E2722" i="12"/>
  <c r="E2723" i="12"/>
  <c r="E2724" i="12"/>
  <c r="E2725" i="12"/>
  <c r="E2726" i="12"/>
  <c r="E2727" i="12"/>
  <c r="E2728" i="12"/>
  <c r="E2729" i="12"/>
  <c r="E2730" i="12"/>
  <c r="E2731" i="12"/>
  <c r="E2732" i="12"/>
  <c r="E2733" i="12"/>
  <c r="E2734" i="12"/>
  <c r="E2735" i="12"/>
  <c r="E2736" i="12"/>
  <c r="E2737" i="12"/>
  <c r="E2738" i="12"/>
  <c r="E2739" i="12"/>
  <c r="E2740" i="12"/>
  <c r="E2741" i="12"/>
  <c r="E2742" i="12"/>
  <c r="E2743" i="12"/>
  <c r="E2744" i="12"/>
  <c r="E2745" i="12"/>
  <c r="E2746" i="12"/>
  <c r="E2747" i="12"/>
  <c r="E2748" i="12"/>
  <c r="E2749" i="12"/>
  <c r="E2750" i="12"/>
  <c r="E2751" i="12"/>
  <c r="E2752" i="12"/>
  <c r="E2753" i="12"/>
  <c r="E2754" i="12"/>
  <c r="E2755" i="12"/>
  <c r="E2756" i="12"/>
  <c r="E2757" i="12"/>
  <c r="E2758" i="12"/>
  <c r="E2759" i="12"/>
  <c r="E2760" i="12"/>
  <c r="E2761" i="12"/>
  <c r="E2762" i="12"/>
  <c r="E2763" i="12"/>
  <c r="E2764" i="12"/>
  <c r="E2765" i="12"/>
  <c r="E2766" i="12"/>
  <c r="E2767" i="12"/>
  <c r="E2768" i="12"/>
  <c r="E2769" i="12"/>
  <c r="E2770" i="12"/>
  <c r="E2771" i="12"/>
  <c r="E2772" i="12"/>
  <c r="E2773" i="12"/>
  <c r="E2774" i="12"/>
  <c r="E2775" i="12"/>
  <c r="E2776" i="12"/>
  <c r="E2777" i="12"/>
  <c r="E2778" i="12"/>
  <c r="E2779" i="12"/>
  <c r="E2780" i="12"/>
  <c r="E2781" i="12"/>
  <c r="E2782" i="12"/>
  <c r="E2783" i="12"/>
  <c r="E2784" i="12"/>
  <c r="E2785" i="12"/>
  <c r="E2786" i="12"/>
  <c r="E2787" i="12"/>
  <c r="E2788" i="12"/>
  <c r="E2789" i="12"/>
  <c r="E2790" i="12"/>
  <c r="E2791" i="12"/>
  <c r="E2792" i="12"/>
  <c r="E2793" i="12"/>
  <c r="E2794" i="12"/>
  <c r="E2795" i="12"/>
  <c r="E2796" i="12"/>
  <c r="E2797" i="12"/>
  <c r="E2798" i="12"/>
  <c r="E2799" i="12"/>
  <c r="E2800" i="12"/>
  <c r="E2801" i="12"/>
  <c r="E2802" i="12"/>
  <c r="E2803" i="12"/>
  <c r="E2804" i="12"/>
  <c r="E2805" i="12"/>
  <c r="E2806" i="12"/>
  <c r="E2807" i="12"/>
  <c r="E2808" i="12"/>
  <c r="E2809" i="12"/>
  <c r="E2810" i="12"/>
  <c r="E2811" i="12"/>
  <c r="E2812" i="12"/>
  <c r="E2813" i="12"/>
  <c r="E2814" i="12"/>
  <c r="E2815" i="12"/>
  <c r="E2816" i="12"/>
  <c r="E2817" i="12"/>
  <c r="E2818" i="12"/>
  <c r="E2819" i="12"/>
  <c r="E2820" i="12"/>
  <c r="E2821" i="12"/>
  <c r="E2822" i="12"/>
  <c r="E2823" i="12"/>
  <c r="E2824" i="12"/>
  <c r="E2825" i="12"/>
  <c r="E2826" i="12"/>
  <c r="E2827" i="12"/>
  <c r="E2828" i="12"/>
  <c r="E2829" i="12"/>
  <c r="E2830" i="12"/>
  <c r="E2831" i="12"/>
  <c r="E2832" i="12"/>
  <c r="E2833" i="12"/>
  <c r="E2834" i="12"/>
  <c r="E2835" i="12"/>
  <c r="E2836" i="12"/>
  <c r="E2837" i="12"/>
  <c r="E2838" i="12"/>
  <c r="E2839" i="12"/>
  <c r="E2840" i="12"/>
  <c r="E2841" i="12"/>
  <c r="E2842" i="12"/>
  <c r="E2843" i="12"/>
  <c r="E2844" i="12"/>
  <c r="E2845" i="12"/>
  <c r="E2846" i="12"/>
  <c r="E2847" i="12"/>
  <c r="E2848" i="12"/>
  <c r="E2849" i="12"/>
  <c r="E2850" i="12"/>
  <c r="E2851" i="12"/>
  <c r="E2852" i="12"/>
  <c r="E2853" i="12"/>
  <c r="E2854" i="12"/>
  <c r="E2855" i="12"/>
  <c r="E2856" i="12"/>
  <c r="E2857" i="12"/>
  <c r="E2858" i="12"/>
  <c r="E2859" i="12"/>
  <c r="E2860" i="12"/>
  <c r="E2861" i="12"/>
  <c r="E2862" i="12"/>
  <c r="E2863" i="12"/>
  <c r="E2864" i="12"/>
  <c r="E2865" i="12"/>
  <c r="E2866" i="12"/>
  <c r="E2867" i="12"/>
  <c r="E2868" i="12"/>
  <c r="E2869" i="12"/>
  <c r="E2870" i="12"/>
  <c r="E2871" i="12"/>
  <c r="E2872" i="12"/>
  <c r="E2873" i="12"/>
  <c r="E2874" i="12"/>
  <c r="E2875" i="12"/>
  <c r="E2876" i="12"/>
  <c r="E2877" i="12"/>
  <c r="E2878" i="12"/>
  <c r="E2879" i="12"/>
  <c r="E2880" i="12"/>
  <c r="E2881" i="12"/>
  <c r="E2882" i="12"/>
  <c r="E2883" i="12"/>
  <c r="E2884" i="12"/>
  <c r="E2885" i="12"/>
  <c r="E2886" i="12"/>
  <c r="E2887" i="12"/>
  <c r="E2888" i="12"/>
  <c r="E2889" i="12"/>
  <c r="E2890" i="12"/>
  <c r="E2891" i="12"/>
  <c r="E2892" i="12"/>
  <c r="E2893" i="12"/>
  <c r="E2894" i="12"/>
  <c r="E2895" i="12"/>
  <c r="E2896" i="12"/>
  <c r="E2897" i="12"/>
  <c r="E2898" i="12"/>
  <c r="E2899" i="12"/>
  <c r="E2900" i="12"/>
  <c r="E2901" i="12"/>
  <c r="E2902" i="12"/>
  <c r="E2903" i="12"/>
  <c r="E2904" i="12"/>
  <c r="E2905" i="12"/>
  <c r="E2906" i="12"/>
  <c r="E2907" i="12"/>
  <c r="E2908" i="12"/>
  <c r="E2909" i="12"/>
  <c r="E2910" i="12"/>
  <c r="E2911" i="12"/>
  <c r="E2912" i="12"/>
  <c r="E2913" i="12"/>
  <c r="E2914" i="12"/>
  <c r="E2915" i="12"/>
  <c r="E2916" i="12"/>
  <c r="E2917" i="12"/>
  <c r="E2918" i="12"/>
  <c r="E2919" i="12"/>
  <c r="E2920" i="12"/>
  <c r="E2921" i="12"/>
  <c r="E2922" i="12"/>
  <c r="E2923" i="12"/>
  <c r="E2924" i="12"/>
  <c r="E2925" i="12"/>
  <c r="E2926" i="12"/>
  <c r="E2927" i="12"/>
  <c r="E2928" i="12"/>
  <c r="E2929" i="12"/>
  <c r="E2930" i="12"/>
  <c r="E2931" i="12"/>
  <c r="E2932" i="12"/>
  <c r="E2933" i="12"/>
  <c r="E2934" i="12"/>
  <c r="E2935" i="12"/>
  <c r="E2936" i="12"/>
  <c r="E2937" i="12"/>
  <c r="E2938" i="12"/>
  <c r="E2939" i="12"/>
  <c r="E2940" i="12"/>
  <c r="E2941" i="12"/>
  <c r="E2942" i="12"/>
  <c r="E2943" i="12"/>
  <c r="E2944" i="12"/>
  <c r="E2945" i="12"/>
  <c r="E2946" i="12"/>
  <c r="E2947" i="12"/>
  <c r="E2948" i="12"/>
  <c r="E2949" i="12"/>
  <c r="E2950" i="12"/>
  <c r="E2951" i="12"/>
  <c r="E2952" i="12"/>
  <c r="E2953" i="12"/>
  <c r="E2954" i="12"/>
  <c r="E2955" i="12"/>
  <c r="E2956" i="12"/>
  <c r="E2957" i="12"/>
  <c r="E2958" i="12"/>
  <c r="E2959" i="12"/>
  <c r="E2960" i="12"/>
  <c r="E2961" i="12"/>
  <c r="E2962" i="12"/>
  <c r="E2963" i="12"/>
  <c r="E2964" i="12"/>
  <c r="E2965" i="12"/>
  <c r="E2966" i="12"/>
  <c r="E2967" i="12"/>
  <c r="E2968" i="12"/>
  <c r="E2969" i="12"/>
  <c r="E2970" i="12"/>
  <c r="E2971" i="12"/>
  <c r="E2972" i="12"/>
  <c r="E2973" i="12"/>
  <c r="E2974" i="12"/>
  <c r="E2975" i="12"/>
  <c r="E2976" i="12"/>
  <c r="E2977" i="12"/>
  <c r="E2978" i="12"/>
  <c r="E2979" i="12"/>
  <c r="E2980" i="12"/>
  <c r="E2981" i="12"/>
  <c r="E2982" i="12"/>
  <c r="E2983" i="12"/>
  <c r="E2984" i="12"/>
  <c r="E2985" i="12"/>
  <c r="E2986" i="12"/>
  <c r="E2987" i="12"/>
  <c r="E2988" i="12"/>
  <c r="E2989" i="12"/>
  <c r="E2990" i="12"/>
  <c r="E2991" i="12"/>
  <c r="E2992" i="12"/>
  <c r="E2993" i="12"/>
  <c r="E2994" i="12"/>
  <c r="E2995" i="12"/>
  <c r="E2996" i="12"/>
  <c r="E2997" i="12"/>
  <c r="E2998" i="12"/>
  <c r="E2999" i="12"/>
  <c r="E3000" i="12"/>
  <c r="E3001" i="12"/>
  <c r="E3002" i="12"/>
  <c r="E3003" i="12"/>
  <c r="E3004" i="12"/>
  <c r="E3005" i="12"/>
  <c r="E3006" i="12"/>
  <c r="E3007" i="12"/>
  <c r="E3008" i="12"/>
  <c r="E3009" i="12"/>
  <c r="E3010" i="12"/>
  <c r="E3011" i="12"/>
  <c r="E3012" i="12"/>
  <c r="E3013" i="12"/>
  <c r="E3014" i="12"/>
  <c r="E3015" i="12"/>
  <c r="E3016" i="12"/>
  <c r="E3017" i="12"/>
  <c r="E3018" i="12"/>
  <c r="E3019" i="12"/>
  <c r="E3020" i="12"/>
  <c r="E3021" i="12"/>
  <c r="E3022" i="12"/>
  <c r="E3023" i="12"/>
  <c r="E3024" i="12"/>
  <c r="E3025" i="12"/>
  <c r="E3026" i="12"/>
  <c r="E3027" i="12"/>
  <c r="E3028" i="12"/>
  <c r="E3029" i="12"/>
  <c r="E3030" i="12"/>
  <c r="E3031" i="12"/>
  <c r="E3032" i="12"/>
  <c r="E3033" i="12"/>
  <c r="E3034" i="12"/>
  <c r="E3035" i="12"/>
  <c r="E3036" i="12"/>
  <c r="E3037" i="12"/>
  <c r="E3038" i="12"/>
  <c r="E3039" i="12"/>
  <c r="E3040" i="12"/>
  <c r="E3041" i="12"/>
  <c r="E3042" i="12"/>
  <c r="E3043" i="12"/>
  <c r="E3044" i="12"/>
  <c r="E3045" i="12"/>
  <c r="E3046" i="12"/>
  <c r="E3047" i="12"/>
  <c r="E3048" i="12"/>
  <c r="E3049" i="12"/>
  <c r="E3050" i="12"/>
  <c r="E3051" i="12"/>
  <c r="E3052" i="12"/>
  <c r="E3053" i="12"/>
  <c r="E3054" i="12"/>
  <c r="E3055" i="12"/>
  <c r="E3056" i="12"/>
  <c r="E3057" i="12"/>
  <c r="E3058" i="12"/>
  <c r="E3059" i="12"/>
  <c r="E3060" i="12"/>
  <c r="E3061" i="12"/>
  <c r="E3062" i="12"/>
  <c r="E3063" i="12"/>
  <c r="E3064" i="12"/>
  <c r="E3065" i="12"/>
  <c r="E3066" i="12"/>
  <c r="E3067" i="12"/>
  <c r="E3068" i="12"/>
  <c r="E3069" i="12"/>
  <c r="E3070" i="12"/>
  <c r="E3071" i="12"/>
  <c r="E3072" i="12"/>
  <c r="E3073" i="12"/>
  <c r="E3074" i="12"/>
  <c r="E3075" i="12"/>
  <c r="E3076" i="12"/>
  <c r="E3077" i="12"/>
  <c r="E3078" i="12"/>
  <c r="E3079" i="12"/>
  <c r="E3080" i="12"/>
  <c r="E3081" i="12"/>
  <c r="E3082" i="12"/>
  <c r="E3083" i="12"/>
  <c r="E3084" i="12"/>
  <c r="E3085" i="12"/>
  <c r="E3086" i="12"/>
  <c r="E3087" i="12"/>
  <c r="E3088" i="12"/>
  <c r="E3089" i="12"/>
  <c r="E3090" i="12"/>
  <c r="E3091" i="12"/>
  <c r="E3092" i="12"/>
  <c r="E3093" i="12"/>
  <c r="E3094" i="12"/>
  <c r="E3095" i="12"/>
  <c r="E3096" i="12"/>
  <c r="E3097" i="12"/>
  <c r="E3098" i="12"/>
  <c r="E3099" i="12"/>
  <c r="E3100" i="12"/>
  <c r="E3101" i="12"/>
  <c r="E3102" i="12"/>
  <c r="E3103" i="12"/>
  <c r="E3104" i="12"/>
  <c r="E3105" i="12"/>
  <c r="E3106" i="12"/>
  <c r="E3107" i="12"/>
  <c r="E3108" i="12"/>
  <c r="E3109" i="12"/>
  <c r="E3110" i="12"/>
  <c r="E3111" i="12"/>
  <c r="E3112" i="12"/>
  <c r="E3113" i="12"/>
  <c r="E3114" i="12"/>
  <c r="E3115" i="12"/>
  <c r="E3116" i="12"/>
  <c r="E3117" i="12"/>
  <c r="E3118" i="12"/>
  <c r="E3119" i="12"/>
  <c r="E3120" i="12"/>
  <c r="E3121" i="12"/>
  <c r="E3122" i="12"/>
  <c r="E3123" i="12"/>
  <c r="E3124" i="12"/>
  <c r="E3125" i="12"/>
  <c r="E3126" i="12"/>
  <c r="E3127" i="12"/>
  <c r="E3128" i="12"/>
  <c r="E3129" i="12"/>
  <c r="E3130" i="12"/>
  <c r="E3131" i="12"/>
  <c r="E3132" i="12"/>
  <c r="E3133" i="12"/>
  <c r="E3134" i="12"/>
  <c r="E3135" i="12"/>
  <c r="E3136" i="12"/>
  <c r="E3137" i="12"/>
  <c r="E3138" i="12"/>
  <c r="E3139" i="12"/>
  <c r="E3140" i="12"/>
  <c r="E3141" i="12"/>
  <c r="E3142" i="12"/>
  <c r="E3143" i="12"/>
  <c r="E3144" i="12"/>
  <c r="E3145" i="12"/>
  <c r="E3146" i="12"/>
  <c r="E3147" i="12"/>
  <c r="E3148" i="12"/>
  <c r="E3149" i="12"/>
  <c r="E3150" i="12"/>
  <c r="E3151" i="12"/>
  <c r="E3152" i="12"/>
  <c r="E3153" i="12"/>
  <c r="E3154" i="12"/>
  <c r="E3155" i="12"/>
  <c r="E3156" i="12"/>
  <c r="E3157" i="12"/>
  <c r="E3158" i="12"/>
  <c r="E3159" i="12"/>
  <c r="E3160" i="12"/>
  <c r="E3161" i="12"/>
  <c r="E3162" i="12"/>
  <c r="E3163" i="12"/>
  <c r="E3164" i="12"/>
  <c r="E3165" i="12"/>
  <c r="E3166" i="12"/>
  <c r="E3167" i="12"/>
  <c r="E3168" i="12"/>
  <c r="E3169" i="12"/>
  <c r="E3170" i="12"/>
  <c r="E3171" i="12"/>
  <c r="E3172" i="12"/>
  <c r="E3173" i="12"/>
  <c r="E3174" i="12"/>
  <c r="E3175" i="12"/>
  <c r="E3176" i="12"/>
  <c r="E3177" i="12"/>
  <c r="E3178" i="12"/>
  <c r="E3179" i="12"/>
  <c r="E3180" i="12"/>
  <c r="E3181" i="12"/>
  <c r="E3182" i="12"/>
  <c r="E3183" i="12"/>
  <c r="E3184" i="12"/>
  <c r="E3185" i="12"/>
  <c r="E3186" i="12"/>
  <c r="E3187" i="12"/>
  <c r="E3188" i="12"/>
  <c r="E3189" i="12"/>
  <c r="E3190" i="12"/>
  <c r="E3191" i="12"/>
  <c r="E3192" i="12"/>
  <c r="E3193" i="12"/>
  <c r="E3194" i="12"/>
  <c r="E3195" i="12"/>
  <c r="E3196" i="12"/>
  <c r="E3197" i="12"/>
  <c r="E3198" i="12"/>
  <c r="E3199" i="12"/>
  <c r="E3200" i="12"/>
  <c r="E3201" i="12"/>
  <c r="E3202" i="12"/>
  <c r="E3203" i="12"/>
  <c r="E3204" i="12"/>
  <c r="E3205" i="12"/>
  <c r="E3206" i="12"/>
  <c r="E3207" i="12"/>
  <c r="E3208" i="12"/>
  <c r="E3209" i="12"/>
  <c r="E3210" i="12"/>
  <c r="E3211" i="12"/>
  <c r="E3212" i="12"/>
  <c r="E3213" i="12"/>
  <c r="E3214" i="12"/>
  <c r="E3215" i="12"/>
  <c r="E3216" i="12"/>
  <c r="E3217" i="12"/>
  <c r="E3218" i="12"/>
  <c r="E3219" i="12"/>
  <c r="E3220" i="12"/>
  <c r="E3221" i="12"/>
  <c r="E3222" i="12"/>
  <c r="E3223" i="12"/>
  <c r="E3224" i="12"/>
  <c r="E3225" i="12"/>
  <c r="E3226" i="12"/>
  <c r="E3227" i="12"/>
  <c r="E3228" i="12"/>
  <c r="E3229" i="12"/>
  <c r="E3230" i="12"/>
  <c r="E3231" i="12"/>
  <c r="E3232" i="12"/>
  <c r="E3233" i="12"/>
  <c r="E3234" i="12"/>
  <c r="E3235" i="12"/>
  <c r="E3236" i="12"/>
  <c r="E3237" i="12"/>
  <c r="E3238" i="12"/>
  <c r="E3239" i="12"/>
  <c r="E3240" i="12"/>
  <c r="E3241" i="12"/>
  <c r="E3242" i="12"/>
  <c r="E3243" i="12"/>
  <c r="E3244" i="12"/>
  <c r="E3245" i="12"/>
  <c r="E3246" i="12"/>
  <c r="E3247" i="12"/>
  <c r="E3248" i="12"/>
  <c r="E3249" i="12"/>
  <c r="E3250" i="12"/>
  <c r="E3251" i="12"/>
  <c r="E3252" i="12"/>
  <c r="E3253" i="12"/>
  <c r="E3254" i="12"/>
  <c r="E3255" i="12"/>
  <c r="E3256" i="12"/>
  <c r="E3257" i="12"/>
  <c r="E3258" i="12"/>
  <c r="E3259" i="12"/>
  <c r="E3260" i="12"/>
  <c r="E3261" i="12"/>
  <c r="E3262" i="12"/>
  <c r="E3263" i="12"/>
  <c r="E3264" i="12"/>
  <c r="E3265" i="12"/>
  <c r="E3266" i="12"/>
  <c r="E3267" i="12"/>
  <c r="E3268" i="12"/>
  <c r="E3269" i="12"/>
  <c r="E3270" i="12"/>
  <c r="E3271" i="12"/>
  <c r="E3272" i="12"/>
  <c r="E3273" i="12"/>
  <c r="E3274" i="12"/>
  <c r="E3275" i="12"/>
  <c r="E3276" i="12"/>
  <c r="E3277" i="12"/>
  <c r="E3278" i="12"/>
  <c r="E3279" i="12"/>
  <c r="E3280" i="12"/>
  <c r="E3281" i="12"/>
  <c r="E3282" i="12"/>
  <c r="E3283" i="12"/>
  <c r="E3284" i="12"/>
  <c r="E3285" i="12"/>
  <c r="E3286" i="12"/>
  <c r="E3287" i="12"/>
  <c r="E3288" i="12"/>
  <c r="E3289" i="12"/>
  <c r="E3290" i="12"/>
  <c r="E3291" i="12"/>
  <c r="E3292" i="12"/>
  <c r="E3293" i="12"/>
  <c r="E3294" i="12"/>
  <c r="E3295" i="12"/>
  <c r="E3296" i="12"/>
  <c r="E3297" i="12"/>
  <c r="E3298" i="12"/>
  <c r="E3299" i="12"/>
  <c r="E3300" i="12"/>
  <c r="E3301" i="12"/>
  <c r="E3302" i="12"/>
  <c r="E3303" i="12"/>
  <c r="E3304" i="12"/>
  <c r="E3305" i="12"/>
  <c r="E3306" i="12"/>
  <c r="E3307" i="12"/>
  <c r="E3308" i="12"/>
  <c r="E3309" i="12"/>
  <c r="E3310" i="12"/>
  <c r="E3311" i="12"/>
  <c r="E3312" i="12"/>
  <c r="E3313" i="12"/>
  <c r="E3314" i="12"/>
  <c r="E3315" i="12"/>
  <c r="E3316" i="12"/>
  <c r="E3317" i="12"/>
  <c r="E3318" i="12"/>
  <c r="E3319" i="12"/>
  <c r="E3320" i="12"/>
  <c r="E3321" i="12"/>
  <c r="E3322" i="12"/>
  <c r="E3323" i="12"/>
  <c r="E3324" i="12"/>
  <c r="E3325" i="12"/>
  <c r="E3326" i="12"/>
  <c r="E3327" i="12"/>
  <c r="E3328" i="12"/>
  <c r="E3329" i="12"/>
  <c r="E3330" i="12"/>
  <c r="E3331" i="12"/>
  <c r="E3332" i="12"/>
  <c r="E3333" i="12"/>
  <c r="E3334" i="12"/>
  <c r="E3335" i="12"/>
  <c r="E3336" i="12"/>
  <c r="E3337" i="12"/>
  <c r="E3338" i="12"/>
  <c r="E3339" i="12"/>
  <c r="E3340" i="12"/>
  <c r="E3341" i="12"/>
  <c r="E3342" i="12"/>
  <c r="E3343" i="12"/>
  <c r="E3344" i="12"/>
  <c r="E3345" i="12"/>
  <c r="E3346" i="12"/>
  <c r="E3347" i="12"/>
  <c r="E3348" i="12"/>
  <c r="E3349" i="12"/>
  <c r="E3350" i="12"/>
  <c r="E3351" i="12"/>
  <c r="E3352" i="12"/>
  <c r="E3353" i="12"/>
  <c r="E3354" i="12"/>
  <c r="E3355" i="12"/>
  <c r="E3356" i="12"/>
  <c r="E3357" i="12"/>
  <c r="E3358" i="12"/>
  <c r="E3359" i="12"/>
  <c r="E3360" i="12"/>
  <c r="E3361" i="12"/>
  <c r="E3362" i="12"/>
  <c r="E3363" i="12"/>
  <c r="E3364" i="12"/>
  <c r="E3365" i="12"/>
  <c r="E3366" i="12"/>
  <c r="E3367" i="12"/>
  <c r="E3368" i="12"/>
  <c r="E3369" i="12"/>
  <c r="E3370" i="12"/>
  <c r="E3371" i="12"/>
  <c r="E3372" i="12"/>
  <c r="E3373" i="12"/>
  <c r="E3374" i="12"/>
  <c r="E3375" i="12"/>
  <c r="E3376" i="12"/>
  <c r="E3377" i="12"/>
  <c r="E3378" i="12"/>
  <c r="E3379" i="12"/>
  <c r="E3380" i="12"/>
  <c r="E3381" i="12"/>
  <c r="E3382" i="12"/>
  <c r="E3383" i="12"/>
  <c r="E3384" i="12"/>
  <c r="E3385" i="12"/>
  <c r="E3386" i="12"/>
  <c r="E3387" i="12"/>
  <c r="E3388" i="12"/>
  <c r="E3389" i="12"/>
  <c r="E3390" i="12"/>
  <c r="E3391" i="12"/>
  <c r="E3392" i="12"/>
  <c r="E3393" i="12"/>
  <c r="E3394" i="12"/>
  <c r="E3395" i="12"/>
  <c r="E3396" i="12"/>
  <c r="E3397" i="12"/>
  <c r="E3398" i="12"/>
  <c r="E3399" i="12"/>
  <c r="E3400" i="12"/>
  <c r="E3401" i="12"/>
  <c r="E3402" i="12"/>
  <c r="E3403" i="12"/>
  <c r="E3404" i="12"/>
  <c r="E3405" i="12"/>
  <c r="E3406" i="12"/>
  <c r="E3407" i="12"/>
  <c r="E3408" i="12"/>
  <c r="E3409" i="12"/>
  <c r="E3410" i="12"/>
  <c r="E3411" i="12"/>
  <c r="E3412" i="12"/>
  <c r="E3413" i="12"/>
  <c r="E3414" i="12"/>
  <c r="E3415" i="12"/>
  <c r="E3416" i="12"/>
  <c r="E3417" i="12"/>
  <c r="E3418" i="12"/>
  <c r="E3419" i="12"/>
  <c r="E3420" i="12"/>
  <c r="E3421" i="12"/>
  <c r="E3422" i="12"/>
  <c r="E3423" i="12"/>
  <c r="E3424" i="12"/>
  <c r="E3425" i="12"/>
  <c r="E3426" i="12"/>
  <c r="E3427" i="12"/>
  <c r="E3428" i="12"/>
  <c r="E3429" i="12"/>
  <c r="E3430" i="12"/>
  <c r="E3431" i="12"/>
  <c r="E3432" i="12"/>
  <c r="E3433" i="12"/>
  <c r="E3434" i="12"/>
  <c r="E3435" i="12"/>
  <c r="E3436" i="12"/>
  <c r="E3437" i="12"/>
  <c r="E3438" i="12"/>
  <c r="E3439" i="12"/>
  <c r="E3440" i="12"/>
  <c r="E3441" i="12"/>
  <c r="E3442" i="12"/>
  <c r="E3443" i="12"/>
  <c r="E3444" i="12"/>
  <c r="E3445" i="12"/>
  <c r="E3446" i="12"/>
  <c r="E3447" i="12"/>
  <c r="E3448" i="12"/>
  <c r="E3449" i="12"/>
  <c r="E3450" i="12"/>
  <c r="E3451" i="12"/>
  <c r="E3452" i="12"/>
  <c r="E3453" i="12"/>
  <c r="E3454" i="12"/>
  <c r="E3455" i="12"/>
  <c r="E3456" i="12"/>
  <c r="E3457" i="12"/>
  <c r="E3458" i="12"/>
  <c r="E3459" i="12"/>
  <c r="E3460" i="12"/>
  <c r="E3461" i="12"/>
  <c r="E3462" i="12"/>
  <c r="E3463" i="12"/>
  <c r="E3464" i="12"/>
  <c r="E3465" i="12"/>
  <c r="E3466" i="12"/>
  <c r="E3467" i="12"/>
  <c r="E3468" i="12"/>
  <c r="E3469" i="12"/>
  <c r="E3470" i="12"/>
  <c r="E3471" i="12"/>
  <c r="E3472" i="12"/>
  <c r="E3473" i="12"/>
  <c r="E3474" i="12"/>
  <c r="E3475" i="12"/>
  <c r="E3476" i="12"/>
  <c r="E3477" i="12"/>
  <c r="E3478" i="12"/>
  <c r="E3479" i="12"/>
  <c r="E3480" i="12"/>
  <c r="E3481" i="12"/>
  <c r="E3482" i="12"/>
  <c r="E3483" i="12"/>
  <c r="E3484" i="12"/>
  <c r="E3485" i="12"/>
  <c r="E3486" i="12"/>
  <c r="E3487" i="12"/>
  <c r="E3488" i="12"/>
  <c r="E3489" i="12"/>
  <c r="E3490" i="12"/>
  <c r="E3491" i="12"/>
  <c r="E3492" i="12"/>
  <c r="E3493" i="12"/>
  <c r="E3494" i="12"/>
  <c r="E3495" i="12"/>
  <c r="E3496" i="12"/>
  <c r="E3497" i="12"/>
  <c r="E3498" i="12"/>
  <c r="E3499" i="12"/>
  <c r="E3500" i="12"/>
  <c r="E3501" i="12"/>
  <c r="E3502" i="12"/>
  <c r="E3503" i="12"/>
  <c r="E3504" i="12"/>
  <c r="E3505" i="12"/>
  <c r="E3506" i="12"/>
  <c r="E3507" i="12"/>
  <c r="E3508" i="12"/>
  <c r="E3509" i="12"/>
  <c r="E3510" i="12"/>
  <c r="E3511" i="12"/>
  <c r="E3512" i="12"/>
  <c r="E3513" i="12"/>
  <c r="E3514" i="12"/>
  <c r="E3515" i="12"/>
  <c r="E3516" i="12"/>
  <c r="E3517" i="12"/>
  <c r="E3518" i="12"/>
  <c r="E3519" i="12"/>
  <c r="E3520" i="12"/>
  <c r="E3521" i="12"/>
  <c r="E3522" i="12"/>
  <c r="E3523" i="12"/>
  <c r="E3524" i="12"/>
  <c r="E3525" i="12"/>
  <c r="E3526" i="12"/>
  <c r="E3527" i="12"/>
  <c r="E3528" i="12"/>
  <c r="E3529" i="12"/>
  <c r="E3530" i="12"/>
  <c r="E3531" i="12"/>
  <c r="E3532" i="12"/>
  <c r="E3533" i="12"/>
  <c r="E3534" i="12"/>
  <c r="E3535" i="12"/>
  <c r="E3536" i="12"/>
  <c r="E3537" i="12"/>
  <c r="E3538" i="12"/>
  <c r="E3539" i="12"/>
  <c r="E3540" i="12"/>
  <c r="E3541" i="12"/>
  <c r="E3542" i="12"/>
  <c r="E3543" i="12"/>
  <c r="E3544" i="12"/>
  <c r="E3545" i="12"/>
  <c r="E3546" i="12"/>
  <c r="E3547" i="12"/>
  <c r="E3548" i="12"/>
  <c r="E3549" i="12"/>
  <c r="E3550" i="12"/>
  <c r="E3551" i="12"/>
  <c r="E3552" i="12"/>
  <c r="E3553" i="12"/>
  <c r="E3554" i="12"/>
  <c r="E3555" i="12"/>
  <c r="E3556" i="12"/>
  <c r="E3557" i="12"/>
  <c r="E3558" i="12"/>
  <c r="E3559" i="12"/>
  <c r="E3560" i="12"/>
  <c r="E3561" i="12"/>
  <c r="E3562" i="12"/>
  <c r="E3563" i="12"/>
  <c r="E3564" i="12"/>
  <c r="E3565" i="12"/>
  <c r="E3566" i="12"/>
  <c r="E3567" i="12"/>
  <c r="E3568" i="12"/>
  <c r="E3569" i="12"/>
  <c r="E3570" i="12"/>
  <c r="E3571" i="12"/>
  <c r="E3572" i="12"/>
  <c r="E3573" i="12"/>
  <c r="E3574" i="12"/>
  <c r="E3575" i="12"/>
  <c r="E3576" i="12"/>
  <c r="E3577" i="12"/>
  <c r="E3578" i="12"/>
  <c r="E3579" i="12"/>
  <c r="E3580" i="12"/>
  <c r="E3581" i="12"/>
  <c r="E3582" i="12"/>
  <c r="E3583" i="12"/>
  <c r="E3584" i="12"/>
  <c r="E3585" i="12"/>
  <c r="E3586" i="12"/>
  <c r="E3587" i="12"/>
  <c r="E3588" i="12"/>
  <c r="E3589" i="12"/>
  <c r="E3590" i="12"/>
  <c r="E3591" i="12"/>
  <c r="E3592" i="12"/>
  <c r="E3593" i="12"/>
  <c r="E3594" i="12"/>
  <c r="E3595" i="12"/>
  <c r="E3596" i="12"/>
  <c r="E3597" i="12"/>
  <c r="E3598" i="12"/>
  <c r="E3599" i="12"/>
  <c r="E3600" i="12"/>
  <c r="E3601" i="12"/>
  <c r="E3602" i="12"/>
  <c r="E3603" i="12"/>
  <c r="E3604" i="12"/>
  <c r="E3605" i="12"/>
  <c r="E3606" i="12"/>
  <c r="E3607" i="12"/>
  <c r="E3608" i="12"/>
  <c r="E3609" i="12"/>
  <c r="E3610" i="12"/>
  <c r="E3611" i="12"/>
  <c r="E3612" i="12"/>
  <c r="E3613" i="12"/>
  <c r="E3614" i="12"/>
  <c r="E3615" i="12"/>
  <c r="E3616" i="12"/>
  <c r="E3617" i="12"/>
  <c r="E3618" i="12"/>
  <c r="E3619" i="12"/>
  <c r="E3620" i="12"/>
  <c r="E3621" i="12"/>
  <c r="E3622" i="12"/>
  <c r="E3623" i="12"/>
  <c r="E3624" i="12"/>
  <c r="E3625" i="12"/>
  <c r="E3626" i="12"/>
  <c r="E3627" i="12"/>
  <c r="E3628" i="12"/>
  <c r="E3629" i="12"/>
  <c r="E3630" i="12"/>
  <c r="E3631" i="12"/>
  <c r="E3632" i="12"/>
  <c r="E3633" i="12"/>
  <c r="E3634" i="12"/>
  <c r="E3635" i="12"/>
  <c r="E3636" i="12"/>
  <c r="E3637" i="12"/>
  <c r="E3638" i="12"/>
  <c r="E3639" i="12"/>
  <c r="E3640" i="12"/>
  <c r="E3641" i="12"/>
  <c r="E3642" i="12"/>
  <c r="E3643" i="12"/>
  <c r="E3644" i="12"/>
  <c r="E3645" i="12"/>
  <c r="E3646" i="12"/>
  <c r="E3647" i="12"/>
  <c r="E3648" i="12"/>
  <c r="E3649" i="12"/>
  <c r="E3650" i="12"/>
  <c r="E3651" i="12"/>
  <c r="E3652" i="12"/>
  <c r="E3653" i="12"/>
  <c r="E3654" i="12"/>
  <c r="E3655" i="12"/>
  <c r="E3656" i="12"/>
  <c r="E3657" i="12"/>
  <c r="E3658" i="12"/>
  <c r="E3659" i="12"/>
  <c r="E3660" i="12"/>
  <c r="E3661" i="12"/>
  <c r="E3662" i="12"/>
  <c r="E3663" i="12"/>
  <c r="E3664" i="12"/>
  <c r="E3665" i="12"/>
  <c r="E3666" i="12"/>
  <c r="E3667" i="12"/>
  <c r="E3668" i="12"/>
  <c r="E3669" i="12"/>
  <c r="E3670" i="12"/>
  <c r="E3671" i="12"/>
  <c r="E3672" i="12"/>
  <c r="E3673" i="12"/>
  <c r="E3674" i="12"/>
  <c r="E3675" i="12"/>
  <c r="E3676" i="12"/>
  <c r="E3677" i="12"/>
  <c r="E3678" i="12"/>
  <c r="E3679" i="12"/>
  <c r="E3680" i="12"/>
  <c r="E3681" i="12"/>
  <c r="E3682" i="12"/>
  <c r="E3683" i="12"/>
  <c r="E3684" i="12"/>
  <c r="E3685" i="12"/>
  <c r="E3686" i="12"/>
  <c r="E3687" i="12"/>
  <c r="E3688" i="12"/>
  <c r="E3689" i="12"/>
  <c r="E3690" i="12"/>
  <c r="E3691" i="12"/>
  <c r="E3692" i="12"/>
  <c r="E3693" i="12"/>
  <c r="E3694" i="12"/>
  <c r="E3695" i="12"/>
  <c r="E3696" i="12"/>
  <c r="E3697" i="12"/>
  <c r="E3698" i="12"/>
  <c r="E3699" i="12"/>
  <c r="E3700" i="12"/>
  <c r="E3701" i="12"/>
  <c r="E3702" i="12"/>
  <c r="E3703" i="12"/>
  <c r="E3704" i="12"/>
  <c r="E3705" i="12"/>
  <c r="E3706" i="12"/>
  <c r="E3707" i="12"/>
  <c r="E3708" i="12"/>
  <c r="E3709" i="12"/>
  <c r="E3710" i="12"/>
  <c r="E3711" i="12"/>
  <c r="E3712" i="12"/>
  <c r="E3713" i="12"/>
  <c r="E3714" i="12"/>
  <c r="E3715" i="12"/>
  <c r="E3716" i="12"/>
  <c r="E3717" i="12"/>
  <c r="E3718" i="12"/>
  <c r="E3719" i="12"/>
  <c r="E3720" i="12"/>
  <c r="E3721" i="12"/>
  <c r="E3722" i="12"/>
  <c r="E3723" i="12"/>
  <c r="E3724" i="12"/>
  <c r="E3725" i="12"/>
  <c r="E3726" i="12"/>
  <c r="E3727" i="12"/>
  <c r="E3728" i="12"/>
  <c r="E3729" i="12"/>
  <c r="E3730" i="12"/>
  <c r="E3731" i="12"/>
  <c r="E3732" i="12"/>
  <c r="E3733" i="12"/>
  <c r="E3734" i="12"/>
  <c r="E3735" i="12"/>
  <c r="E3736" i="12"/>
  <c r="E3737" i="12"/>
  <c r="E3738" i="12"/>
  <c r="E3739" i="12"/>
  <c r="E3740" i="12"/>
  <c r="E3741" i="12"/>
  <c r="E3742" i="12"/>
  <c r="E3743" i="12"/>
  <c r="E3744" i="12"/>
  <c r="E3745" i="12"/>
  <c r="E3746" i="12"/>
  <c r="E3747" i="12"/>
  <c r="E3748" i="12"/>
  <c r="E3749" i="12"/>
  <c r="E3750" i="12"/>
  <c r="E3751" i="12"/>
  <c r="E3752" i="12"/>
  <c r="E3753" i="12"/>
  <c r="E3754" i="12"/>
  <c r="E3755" i="12"/>
  <c r="E3756" i="12"/>
  <c r="E3757" i="12"/>
  <c r="E3758" i="12"/>
  <c r="E3759" i="12"/>
  <c r="E3760" i="12"/>
  <c r="E3761" i="12"/>
  <c r="E3762" i="12"/>
  <c r="E3763" i="12"/>
  <c r="E3764" i="12"/>
  <c r="E3765" i="12"/>
  <c r="E3766" i="12"/>
  <c r="E3767" i="12"/>
  <c r="E3768" i="12"/>
  <c r="E3769" i="12"/>
  <c r="E3770" i="12"/>
  <c r="E3771" i="12"/>
  <c r="E3772" i="12"/>
  <c r="E3773" i="12"/>
  <c r="E3774" i="12"/>
  <c r="E3775" i="12"/>
  <c r="E3776" i="12"/>
  <c r="E3777" i="12"/>
  <c r="E3778" i="12"/>
  <c r="E3779" i="12"/>
  <c r="E3780" i="12"/>
  <c r="E3781" i="12"/>
  <c r="E3782" i="12"/>
  <c r="E3783" i="12"/>
  <c r="E3784" i="12"/>
  <c r="E3785" i="12"/>
  <c r="E3786" i="12"/>
  <c r="E3787" i="12"/>
  <c r="E3788" i="12"/>
  <c r="E3789" i="12"/>
  <c r="E3790" i="12"/>
  <c r="E3791" i="12"/>
  <c r="E3792" i="12"/>
  <c r="E3793" i="12"/>
  <c r="E3794" i="12"/>
  <c r="E3795" i="12"/>
  <c r="E3796" i="12"/>
  <c r="E3797" i="12"/>
  <c r="E3798" i="12"/>
  <c r="E3799" i="12"/>
  <c r="E3800" i="12"/>
  <c r="E3801" i="12"/>
  <c r="E3802" i="12"/>
  <c r="E3803" i="12"/>
  <c r="E3804" i="12"/>
  <c r="E3805" i="12"/>
  <c r="E3806" i="12"/>
  <c r="E3807" i="12"/>
  <c r="E3808" i="12"/>
  <c r="E3809" i="12"/>
  <c r="E3810" i="12"/>
  <c r="E3811" i="12"/>
  <c r="E3812" i="12"/>
  <c r="E3813" i="12"/>
  <c r="E3814" i="12"/>
  <c r="E3815" i="12"/>
  <c r="E3816" i="12"/>
  <c r="E3817" i="12"/>
  <c r="E3818" i="12"/>
  <c r="E3819" i="12"/>
  <c r="E3820" i="12"/>
  <c r="E3821" i="12"/>
  <c r="E3822" i="12"/>
  <c r="E3823" i="12"/>
  <c r="E3824" i="12"/>
  <c r="E3825" i="12"/>
  <c r="E3826" i="12"/>
  <c r="E3827" i="12"/>
  <c r="E3828" i="12"/>
  <c r="E3829" i="12"/>
  <c r="E3830" i="12"/>
  <c r="E3831" i="12"/>
  <c r="E3832" i="12"/>
  <c r="E3833" i="12"/>
  <c r="E3834" i="12"/>
  <c r="E3835" i="12"/>
  <c r="E3836" i="12"/>
  <c r="E3837" i="12"/>
  <c r="E3838" i="12"/>
  <c r="E3839" i="12"/>
  <c r="E3840" i="12"/>
  <c r="E3841" i="12"/>
  <c r="E3842" i="12"/>
  <c r="E3843" i="12"/>
  <c r="E3844" i="12"/>
  <c r="E3845" i="12"/>
  <c r="E3846" i="12"/>
  <c r="E3847" i="12"/>
  <c r="E3848" i="12"/>
  <c r="E3849" i="12"/>
  <c r="E3850" i="12"/>
  <c r="E3851" i="12"/>
  <c r="E3852" i="12"/>
  <c r="E3853" i="12"/>
  <c r="E3854" i="12"/>
  <c r="E3855" i="12"/>
  <c r="E3856" i="12"/>
  <c r="E3857" i="12"/>
  <c r="E3858" i="12"/>
  <c r="E3859" i="12"/>
  <c r="E3860" i="12"/>
  <c r="E3861" i="12"/>
  <c r="E3862" i="12"/>
  <c r="E3863" i="12"/>
  <c r="E3864" i="12"/>
  <c r="E3865" i="12"/>
  <c r="E3866" i="12"/>
  <c r="E3867" i="12"/>
  <c r="E3868" i="12"/>
  <c r="E3869" i="12"/>
  <c r="E3870" i="12"/>
  <c r="E3871" i="12"/>
  <c r="E3872" i="12"/>
  <c r="E3873" i="12"/>
  <c r="E3874" i="12"/>
  <c r="E3875" i="12"/>
  <c r="E3876" i="12"/>
  <c r="E3877" i="12"/>
  <c r="E3878" i="12"/>
  <c r="E3879" i="12"/>
  <c r="E3880" i="12"/>
  <c r="E3881" i="12"/>
  <c r="E3882" i="12"/>
  <c r="E3883" i="12"/>
  <c r="E3884" i="12"/>
  <c r="E3885" i="12"/>
  <c r="E3886" i="12"/>
  <c r="E3887" i="12"/>
  <c r="E3888" i="12"/>
  <c r="E3889" i="12"/>
  <c r="E3890" i="12"/>
  <c r="E3891" i="12"/>
  <c r="E3892" i="12"/>
  <c r="E3893" i="12"/>
  <c r="E3894" i="12"/>
  <c r="E3895" i="12"/>
  <c r="E3896" i="12"/>
  <c r="E3897" i="12"/>
  <c r="E3898" i="12"/>
  <c r="E3899" i="12"/>
  <c r="E3900" i="12"/>
  <c r="E3901" i="12"/>
  <c r="E3902" i="12"/>
  <c r="E3903" i="12"/>
  <c r="E3904" i="12"/>
  <c r="E3905" i="12"/>
  <c r="E3906" i="12"/>
  <c r="E3907" i="12"/>
  <c r="E3908" i="12"/>
  <c r="E3909" i="12"/>
  <c r="E3910" i="12"/>
  <c r="E3911" i="12"/>
  <c r="E3912" i="12"/>
  <c r="E3913" i="12"/>
  <c r="E3914" i="12"/>
  <c r="E3915" i="12"/>
  <c r="E3916" i="12"/>
  <c r="E3917" i="12"/>
  <c r="E3918" i="12"/>
  <c r="E3919" i="12"/>
  <c r="E3920" i="12"/>
  <c r="E3921" i="12"/>
  <c r="E3922" i="12"/>
  <c r="E3923" i="12"/>
  <c r="E3924" i="12"/>
  <c r="E3925" i="12"/>
  <c r="E3926" i="12"/>
  <c r="E3927" i="12"/>
  <c r="E3928" i="12"/>
  <c r="E3929" i="12"/>
  <c r="E3930" i="12"/>
  <c r="E3931" i="12"/>
  <c r="E3932" i="12"/>
  <c r="E3933" i="12"/>
  <c r="E3934" i="12"/>
  <c r="E3935" i="12"/>
  <c r="E3936" i="12"/>
  <c r="E3937" i="12"/>
  <c r="E3938" i="12"/>
  <c r="E3939" i="12"/>
  <c r="E3940" i="12"/>
  <c r="E3941" i="12"/>
  <c r="E3942" i="12"/>
  <c r="E3943" i="12"/>
  <c r="E3944" i="12"/>
  <c r="E3945" i="12"/>
  <c r="E3946" i="12"/>
  <c r="E3947" i="12"/>
  <c r="E3948" i="12"/>
  <c r="E3949" i="12"/>
  <c r="E3950" i="12"/>
  <c r="E3951" i="12"/>
  <c r="E3952" i="12"/>
  <c r="E3953" i="12"/>
  <c r="E3954" i="12"/>
  <c r="E3955" i="12"/>
  <c r="E3956" i="12"/>
  <c r="E3957" i="12"/>
  <c r="E3958" i="12"/>
  <c r="E3959" i="12"/>
  <c r="E3960" i="12"/>
  <c r="E3961" i="12"/>
  <c r="E3962" i="12"/>
  <c r="E3963" i="12"/>
  <c r="E3964" i="12"/>
  <c r="E3965" i="12"/>
  <c r="E3966" i="12"/>
  <c r="E3967" i="12"/>
  <c r="E3968" i="12"/>
  <c r="E3969" i="12"/>
  <c r="E3970" i="12"/>
  <c r="E3971" i="12"/>
  <c r="E3972" i="12"/>
  <c r="E3973" i="12"/>
  <c r="E3974" i="12"/>
  <c r="E3975" i="12"/>
  <c r="E3976" i="12"/>
  <c r="E3977" i="12"/>
  <c r="E3978" i="12"/>
  <c r="E3979" i="12"/>
  <c r="E3980" i="12"/>
  <c r="E3981" i="12"/>
  <c r="E3982" i="12"/>
  <c r="E3983" i="12"/>
  <c r="E3984" i="12"/>
  <c r="E3985" i="12"/>
  <c r="E3986" i="12"/>
  <c r="E3987" i="12"/>
  <c r="E3988" i="12"/>
  <c r="E3989" i="12"/>
  <c r="E3990" i="12"/>
  <c r="E3991" i="12"/>
  <c r="E3992" i="12"/>
  <c r="E3993" i="12"/>
  <c r="E3994" i="12"/>
  <c r="E3995" i="12"/>
  <c r="E3996" i="12"/>
  <c r="E3997" i="12"/>
  <c r="E3998" i="12"/>
  <c r="E3999" i="12"/>
  <c r="E4000" i="12"/>
  <c r="E4001" i="12"/>
  <c r="E4002" i="12"/>
  <c r="E4003" i="12"/>
  <c r="E4004" i="12"/>
  <c r="E4005" i="12"/>
  <c r="E4006" i="12"/>
  <c r="E4007" i="12"/>
  <c r="E4008" i="12"/>
  <c r="E4009" i="12"/>
  <c r="E4010" i="12"/>
  <c r="E4011" i="12"/>
  <c r="E4012" i="12"/>
  <c r="E4013" i="12"/>
  <c r="E4014" i="12"/>
  <c r="E4015" i="12"/>
  <c r="E4016" i="12"/>
  <c r="E4017" i="12"/>
  <c r="E4018" i="12"/>
  <c r="E4019" i="12"/>
  <c r="E4020" i="12"/>
  <c r="E4021" i="12"/>
  <c r="E4022" i="12"/>
  <c r="E4023" i="12"/>
  <c r="E4024" i="12"/>
  <c r="E4025" i="12"/>
  <c r="E4026" i="12"/>
  <c r="E4027" i="12"/>
  <c r="E4028" i="12"/>
  <c r="E4029" i="12"/>
  <c r="E4030" i="12"/>
  <c r="E4031" i="12"/>
  <c r="E4032" i="12"/>
  <c r="E4033" i="12"/>
  <c r="E4034" i="12"/>
  <c r="E4035" i="12"/>
  <c r="E4036" i="12"/>
  <c r="E4037" i="12"/>
  <c r="E4038" i="12"/>
  <c r="E4039" i="12"/>
  <c r="E4040" i="12"/>
  <c r="E4041" i="12"/>
  <c r="E4042" i="12"/>
  <c r="E4043" i="12"/>
  <c r="E4044" i="12"/>
  <c r="E4045" i="12"/>
  <c r="E4046" i="12"/>
  <c r="E4047" i="12"/>
  <c r="E4048" i="12"/>
  <c r="E4049" i="12"/>
  <c r="E4050" i="12"/>
  <c r="E4051" i="12"/>
  <c r="E4052" i="12"/>
  <c r="E4053" i="12"/>
  <c r="E4054" i="12"/>
  <c r="E4055" i="12"/>
  <c r="E4056" i="12"/>
  <c r="E4057" i="12"/>
  <c r="E4058" i="12"/>
  <c r="E4059" i="12"/>
  <c r="E4060" i="12"/>
  <c r="E4061" i="12"/>
  <c r="E4062" i="12"/>
  <c r="E4063" i="12"/>
  <c r="E4064" i="12"/>
  <c r="E4065" i="12"/>
  <c r="E4066" i="12"/>
  <c r="E4067" i="12"/>
  <c r="E4068" i="12"/>
  <c r="E4069" i="12"/>
  <c r="E4070" i="12"/>
  <c r="E4071" i="12"/>
  <c r="E4072" i="12"/>
  <c r="E4073" i="12"/>
  <c r="E4074" i="12"/>
  <c r="E4075" i="12"/>
  <c r="E4076" i="12"/>
  <c r="E4077" i="12"/>
  <c r="E4078" i="12"/>
  <c r="E4079" i="12"/>
  <c r="E4080" i="12"/>
  <c r="E4081" i="12"/>
  <c r="E4082" i="12"/>
  <c r="E4083" i="12"/>
  <c r="E4084" i="12"/>
  <c r="E4085" i="12"/>
  <c r="E4086" i="12"/>
  <c r="E4087" i="12"/>
  <c r="E4088" i="12"/>
  <c r="E4089" i="12"/>
  <c r="E4090" i="12"/>
  <c r="E4091" i="12"/>
  <c r="E4092" i="12"/>
  <c r="E4093" i="12"/>
  <c r="E4094" i="12"/>
  <c r="E4095" i="12"/>
  <c r="E4096" i="12"/>
  <c r="E4097" i="12"/>
  <c r="E4098" i="12"/>
  <c r="E4099" i="12"/>
  <c r="E4100" i="12"/>
  <c r="E4101" i="12"/>
  <c r="E4102" i="12"/>
  <c r="E4103" i="12"/>
  <c r="E4104" i="12"/>
  <c r="E4105" i="12"/>
  <c r="E4106" i="12"/>
  <c r="E4107" i="12"/>
  <c r="E4108" i="12"/>
  <c r="E4109" i="12"/>
  <c r="E4110" i="12"/>
  <c r="E4111" i="12"/>
  <c r="E4112" i="12"/>
  <c r="E4113" i="12"/>
  <c r="E4114" i="12"/>
  <c r="E4115" i="12"/>
  <c r="E4116" i="12"/>
  <c r="E4117" i="12"/>
  <c r="E4118" i="12"/>
  <c r="E4119" i="12"/>
  <c r="E4120" i="12"/>
  <c r="E4121" i="12"/>
  <c r="E4122" i="12"/>
  <c r="E4123" i="12"/>
  <c r="E4124" i="12"/>
  <c r="E4125" i="12"/>
  <c r="E4126" i="12"/>
  <c r="E4127" i="12"/>
  <c r="E4128" i="12"/>
  <c r="E4129" i="12"/>
  <c r="E4130" i="12"/>
  <c r="E4131" i="12"/>
  <c r="E4132" i="12"/>
  <c r="E4133" i="12"/>
  <c r="E4134" i="12"/>
  <c r="E4135" i="12"/>
  <c r="E4136" i="12"/>
  <c r="E4137" i="12"/>
  <c r="E4138" i="12"/>
  <c r="E4139" i="12"/>
  <c r="E4140" i="12"/>
  <c r="E4141" i="12"/>
  <c r="E4142" i="12"/>
  <c r="E4143" i="12"/>
  <c r="E4144" i="12"/>
  <c r="E4145" i="12"/>
  <c r="E4146" i="12"/>
  <c r="E4147" i="12"/>
  <c r="E4148" i="12"/>
  <c r="E4149" i="12"/>
  <c r="E4150" i="12"/>
  <c r="E4151" i="12"/>
  <c r="E4152" i="12"/>
  <c r="E4153" i="12"/>
  <c r="AJ6" i="9"/>
  <c r="S6" i="7" l="1"/>
  <c r="S8" i="7"/>
  <c r="S10" i="7"/>
  <c r="S12" i="7"/>
  <c r="AI15" i="9"/>
  <c r="AE18" i="9"/>
  <c r="AD19" i="9"/>
  <c r="AD20" i="9"/>
  <c r="AD21" i="9"/>
  <c r="AD22" i="9"/>
  <c r="AD23" i="9"/>
  <c r="AD24" i="9"/>
  <c r="AD18" i="9"/>
  <c r="W6" i="9"/>
  <c r="W7" i="9"/>
  <c r="W8" i="9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W32" i="9"/>
  <c r="W33" i="9"/>
  <c r="W34" i="9"/>
  <c r="W35" i="9"/>
  <c r="W36" i="9"/>
  <c r="W37" i="9"/>
  <c r="W38" i="9"/>
  <c r="W39" i="9"/>
  <c r="W40" i="9"/>
  <c r="W41" i="9"/>
  <c r="W42" i="9"/>
  <c r="W43" i="9"/>
  <c r="W44" i="9"/>
  <c r="W45" i="9"/>
  <c r="W46" i="9"/>
  <c r="W47" i="9"/>
  <c r="W48" i="9"/>
  <c r="W49" i="9"/>
  <c r="W50" i="9"/>
  <c r="W51" i="9"/>
  <c r="W52" i="9"/>
  <c r="W53" i="9"/>
  <c r="W54" i="9"/>
  <c r="W55" i="9"/>
  <c r="W56" i="9"/>
  <c r="W57" i="9"/>
  <c r="W58" i="9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98" i="9"/>
  <c r="W99" i="9"/>
  <c r="W100" i="9"/>
  <c r="W101" i="9"/>
  <c r="W102" i="9"/>
  <c r="W103" i="9"/>
  <c r="W104" i="9"/>
  <c r="W105" i="9"/>
  <c r="W106" i="9"/>
  <c r="W107" i="9"/>
  <c r="W108" i="9"/>
  <c r="W109" i="9"/>
  <c r="W110" i="9"/>
  <c r="W111" i="9"/>
  <c r="W112" i="9"/>
  <c r="W113" i="9"/>
  <c r="W114" i="9"/>
  <c r="W115" i="9"/>
  <c r="W116" i="9"/>
  <c r="W117" i="9"/>
  <c r="W118" i="9"/>
  <c r="W119" i="9"/>
  <c r="W120" i="9"/>
  <c r="W121" i="9"/>
  <c r="W122" i="9"/>
  <c r="W123" i="9"/>
  <c r="W124" i="9"/>
  <c r="W125" i="9"/>
  <c r="W126" i="9"/>
  <c r="W127" i="9"/>
  <c r="W128" i="9"/>
  <c r="W129" i="9"/>
  <c r="W130" i="9"/>
  <c r="W131" i="9"/>
  <c r="W132" i="9"/>
  <c r="W133" i="9"/>
  <c r="W134" i="9"/>
  <c r="W135" i="9"/>
  <c r="W136" i="9"/>
  <c r="W137" i="9"/>
  <c r="W138" i="9"/>
  <c r="W139" i="9"/>
  <c r="W140" i="9"/>
  <c r="W141" i="9"/>
  <c r="W142" i="9"/>
  <c r="W143" i="9"/>
  <c r="W144" i="9"/>
  <c r="W145" i="9"/>
  <c r="W146" i="9"/>
  <c r="W147" i="9"/>
  <c r="W148" i="9"/>
  <c r="W149" i="9"/>
  <c r="W150" i="9"/>
  <c r="W151" i="9"/>
  <c r="W152" i="9"/>
  <c r="W153" i="9"/>
  <c r="W154" i="9"/>
  <c r="W155" i="9"/>
  <c r="W156" i="9"/>
  <c r="W157" i="9"/>
  <c r="W158" i="9"/>
  <c r="W159" i="9"/>
  <c r="W160" i="9"/>
  <c r="W161" i="9"/>
  <c r="W162" i="9"/>
  <c r="W163" i="9"/>
  <c r="W164" i="9"/>
  <c r="W165" i="9"/>
  <c r="W166" i="9"/>
  <c r="W167" i="9"/>
  <c r="W168" i="9"/>
  <c r="W169" i="9"/>
  <c r="W170" i="9"/>
  <c r="W171" i="9"/>
  <c r="W172" i="9"/>
  <c r="W173" i="9"/>
  <c r="W174" i="9"/>
  <c r="W175" i="9"/>
  <c r="W176" i="9"/>
  <c r="W177" i="9"/>
  <c r="W178" i="9"/>
  <c r="W179" i="9"/>
  <c r="W180" i="9"/>
  <c r="W181" i="9"/>
  <c r="W182" i="9"/>
  <c r="W183" i="9"/>
  <c r="W184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05" i="9"/>
  <c r="W206" i="9"/>
  <c r="W207" i="9"/>
  <c r="W208" i="9"/>
  <c r="W209" i="9"/>
  <c r="W210" i="9"/>
  <c r="W211" i="9"/>
  <c r="W212" i="9"/>
  <c r="W213" i="9"/>
  <c r="W214" i="9"/>
  <c r="W215" i="9"/>
  <c r="W216" i="9"/>
  <c r="W217" i="9"/>
  <c r="W218" i="9"/>
  <c r="W219" i="9"/>
  <c r="W220" i="9"/>
  <c r="W221" i="9"/>
  <c r="W222" i="9"/>
  <c r="W223" i="9"/>
  <c r="W22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285" i="9"/>
  <c r="W286" i="9"/>
  <c r="W287" i="9"/>
  <c r="W288" i="9"/>
  <c r="W289" i="9"/>
  <c r="W290" i="9"/>
  <c r="W291" i="9"/>
  <c r="W292" i="9"/>
  <c r="W293" i="9"/>
  <c r="W294" i="9"/>
  <c r="W295" i="9"/>
  <c r="W296" i="9"/>
  <c r="W297" i="9"/>
  <c r="W298" i="9"/>
  <c r="W299" i="9"/>
  <c r="W300" i="9"/>
  <c r="W301" i="9"/>
  <c r="W302" i="9"/>
  <c r="W303" i="9"/>
  <c r="W30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325" i="9"/>
  <c r="W326" i="9"/>
  <c r="W327" i="9"/>
  <c r="W328" i="9"/>
  <c r="W329" i="9"/>
  <c r="W330" i="9"/>
  <c r="W331" i="9"/>
  <c r="W332" i="9"/>
  <c r="W333" i="9"/>
  <c r="W334" i="9"/>
  <c r="W335" i="9"/>
  <c r="W336" i="9"/>
  <c r="W337" i="9"/>
  <c r="W338" i="9"/>
  <c r="W339" i="9"/>
  <c r="W340" i="9"/>
  <c r="W341" i="9"/>
  <c r="W342" i="9"/>
  <c r="W343" i="9"/>
  <c r="W344" i="9"/>
  <c r="W345" i="9"/>
  <c r="W346" i="9"/>
  <c r="W347" i="9"/>
  <c r="W348" i="9"/>
  <c r="W349" i="9"/>
  <c r="W350" i="9"/>
  <c r="W351" i="9"/>
  <c r="W352" i="9"/>
  <c r="W353" i="9"/>
  <c r="W354" i="9"/>
  <c r="W355" i="9"/>
  <c r="W356" i="9"/>
  <c r="W357" i="9"/>
  <c r="W358" i="9"/>
  <c r="W359" i="9"/>
  <c r="W360" i="9"/>
  <c r="W361" i="9"/>
  <c r="W362" i="9"/>
  <c r="W363" i="9"/>
  <c r="W364" i="9"/>
  <c r="W365" i="9"/>
  <c r="W366" i="9"/>
  <c r="W367" i="9"/>
  <c r="W368" i="9"/>
  <c r="W369" i="9"/>
  <c r="W370" i="9"/>
  <c r="W371" i="9"/>
  <c r="W372" i="9"/>
  <c r="W373" i="9"/>
  <c r="W374" i="9"/>
  <c r="W375" i="9"/>
  <c r="W376" i="9"/>
  <c r="W377" i="9"/>
  <c r="W378" i="9"/>
  <c r="W379" i="9"/>
  <c r="W380" i="9"/>
  <c r="W381" i="9"/>
  <c r="W382" i="9"/>
  <c r="W383" i="9"/>
  <c r="W384" i="9"/>
  <c r="W385" i="9"/>
  <c r="W386" i="9"/>
  <c r="W387" i="9"/>
  <c r="W388" i="9"/>
  <c r="W389" i="9"/>
  <c r="W390" i="9"/>
  <c r="W391" i="9"/>
  <c r="W392" i="9"/>
  <c r="W393" i="9"/>
  <c r="W394" i="9"/>
  <c r="W395" i="9"/>
  <c r="W396" i="9"/>
  <c r="W397" i="9"/>
  <c r="W398" i="9"/>
  <c r="W399" i="9"/>
  <c r="W400" i="9"/>
  <c r="W401" i="9"/>
  <c r="W402" i="9"/>
  <c r="W403" i="9"/>
  <c r="W404" i="9"/>
  <c r="W405" i="9"/>
  <c r="W406" i="9"/>
  <c r="W407" i="9"/>
  <c r="W408" i="9"/>
  <c r="W409" i="9"/>
  <c r="W410" i="9"/>
  <c r="W411" i="9"/>
  <c r="W412" i="9"/>
  <c r="W413" i="9"/>
  <c r="W414" i="9"/>
  <c r="W415" i="9"/>
  <c r="W416" i="9"/>
  <c r="W417" i="9"/>
  <c r="W418" i="9"/>
  <c r="W419" i="9"/>
  <c r="W420" i="9"/>
  <c r="W421" i="9"/>
  <c r="W422" i="9"/>
  <c r="W423" i="9"/>
  <c r="W4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W505" i="9"/>
  <c r="W506" i="9"/>
  <c r="W507" i="9"/>
  <c r="W508" i="9"/>
  <c r="W509" i="9"/>
  <c r="W510" i="9"/>
  <c r="W511" i="9"/>
  <c r="W512" i="9"/>
  <c r="W513" i="9"/>
  <c r="W514" i="9"/>
  <c r="W515" i="9"/>
  <c r="W516" i="9"/>
  <c r="W517" i="9"/>
  <c r="W518" i="9"/>
  <c r="W519" i="9"/>
  <c r="W520" i="9"/>
  <c r="W521" i="9"/>
  <c r="W522" i="9"/>
  <c r="W523" i="9"/>
  <c r="W524" i="9"/>
  <c r="W525" i="9"/>
  <c r="W526" i="9"/>
  <c r="W527" i="9"/>
  <c r="W528" i="9"/>
  <c r="W529" i="9"/>
  <c r="W530" i="9"/>
  <c r="W531" i="9"/>
  <c r="W532" i="9"/>
  <c r="W533" i="9"/>
  <c r="W534" i="9"/>
  <c r="W535" i="9"/>
  <c r="W536" i="9"/>
  <c r="W537" i="9"/>
  <c r="W538" i="9"/>
  <c r="W539" i="9"/>
  <c r="W540" i="9"/>
  <c r="W541" i="9"/>
  <c r="W542" i="9"/>
  <c r="W543" i="9"/>
  <c r="W544" i="9"/>
  <c r="W545" i="9"/>
  <c r="W546" i="9"/>
  <c r="W547" i="9"/>
  <c r="W548" i="9"/>
  <c r="W549" i="9"/>
  <c r="W550" i="9"/>
  <c r="W551" i="9"/>
  <c r="W552" i="9"/>
  <c r="W553" i="9"/>
  <c r="W554" i="9"/>
  <c r="W555" i="9"/>
  <c r="W556" i="9"/>
  <c r="W557" i="9"/>
  <c r="W558" i="9"/>
  <c r="W559" i="9"/>
  <c r="W560" i="9"/>
  <c r="W561" i="9"/>
  <c r="W562" i="9"/>
  <c r="W563" i="9"/>
  <c r="W564" i="9"/>
  <c r="W565" i="9"/>
  <c r="W566" i="9"/>
  <c r="W567" i="9"/>
  <c r="W568" i="9"/>
  <c r="W569" i="9"/>
  <c r="W570" i="9"/>
  <c r="W571" i="9"/>
  <c r="W572" i="9"/>
  <c r="W573" i="9"/>
  <c r="W574" i="9"/>
  <c r="W575" i="9"/>
  <c r="W576" i="9"/>
  <c r="W577" i="9"/>
  <c r="W578" i="9"/>
  <c r="W579" i="9"/>
  <c r="W580" i="9"/>
  <c r="W581" i="9"/>
  <c r="W582" i="9"/>
  <c r="W583" i="9"/>
  <c r="W584" i="9"/>
  <c r="W585" i="9"/>
  <c r="W586" i="9"/>
  <c r="W587" i="9"/>
  <c r="W588" i="9"/>
  <c r="W589" i="9"/>
  <c r="W590" i="9"/>
  <c r="W591" i="9"/>
  <c r="W592" i="9"/>
  <c r="W593" i="9"/>
  <c r="W594" i="9"/>
  <c r="W595" i="9"/>
  <c r="W596" i="9"/>
  <c r="W597" i="9"/>
  <c r="W598" i="9"/>
  <c r="W599" i="9"/>
  <c r="W600" i="9"/>
  <c r="W601" i="9"/>
  <c r="W602" i="9"/>
  <c r="W603" i="9"/>
  <c r="W604" i="9"/>
  <c r="W605" i="9"/>
  <c r="W606" i="9"/>
  <c r="W607" i="9"/>
  <c r="W608" i="9"/>
  <c r="W609" i="9"/>
  <c r="W610" i="9"/>
  <c r="W611" i="9"/>
  <c r="W612" i="9"/>
  <c r="W613" i="9"/>
  <c r="W614" i="9"/>
  <c r="W615" i="9"/>
  <c r="W616" i="9"/>
  <c r="W617" i="9"/>
  <c r="W618" i="9"/>
  <c r="W619" i="9"/>
  <c r="W620" i="9"/>
  <c r="W621" i="9"/>
  <c r="W622" i="9"/>
  <c r="W623" i="9"/>
  <c r="W624" i="9"/>
  <c r="W625" i="9"/>
  <c r="W626" i="9"/>
  <c r="W627" i="9"/>
  <c r="W628" i="9"/>
  <c r="W629" i="9"/>
  <c r="W630" i="9"/>
  <c r="W631" i="9"/>
  <c r="W632" i="9"/>
  <c r="W633" i="9"/>
  <c r="W634" i="9"/>
  <c r="W635" i="9"/>
  <c r="W636" i="9"/>
  <c r="W637" i="9"/>
  <c r="W638" i="9"/>
  <c r="W639" i="9"/>
  <c r="W640" i="9"/>
  <c r="W641" i="9"/>
  <c r="W642" i="9"/>
  <c r="W643" i="9"/>
  <c r="W644" i="9"/>
  <c r="W645" i="9"/>
  <c r="W646" i="9"/>
  <c r="W647" i="9"/>
  <c r="W648" i="9"/>
  <c r="W649" i="9"/>
  <c r="W650" i="9"/>
  <c r="W651" i="9"/>
  <c r="W652" i="9"/>
  <c r="W653" i="9"/>
  <c r="W654" i="9"/>
  <c r="W655" i="9"/>
  <c r="W656" i="9"/>
  <c r="W657" i="9"/>
  <c r="W658" i="9"/>
  <c r="W659" i="9"/>
  <c r="W660" i="9"/>
  <c r="W661" i="9"/>
  <c r="W662" i="9"/>
  <c r="W663" i="9"/>
  <c r="W664" i="9"/>
  <c r="W665" i="9"/>
  <c r="W666" i="9"/>
  <c r="W667" i="9"/>
  <c r="W668" i="9"/>
  <c r="W669" i="9"/>
  <c r="W670" i="9"/>
  <c r="W671" i="9"/>
  <c r="W672" i="9"/>
  <c r="W673" i="9"/>
  <c r="W674" i="9"/>
  <c r="W675" i="9"/>
  <c r="W676" i="9"/>
  <c r="W677" i="9"/>
  <c r="W678" i="9"/>
  <c r="W679" i="9"/>
  <c r="W680" i="9"/>
  <c r="W681" i="9"/>
  <c r="W682" i="9"/>
  <c r="W683" i="9"/>
  <c r="W684" i="9"/>
  <c r="W685" i="9"/>
  <c r="W686" i="9"/>
  <c r="W687" i="9"/>
  <c r="W688" i="9"/>
  <c r="W689" i="9"/>
  <c r="W690" i="9"/>
  <c r="W691" i="9"/>
  <c r="W692" i="9"/>
  <c r="W693" i="9"/>
  <c r="W694" i="9"/>
  <c r="W695" i="9"/>
  <c r="W696" i="9"/>
  <c r="W697" i="9"/>
  <c r="W698" i="9"/>
  <c r="W699" i="9"/>
  <c r="W700" i="9"/>
  <c r="W701" i="9"/>
  <c r="W702" i="9"/>
  <c r="W703" i="9"/>
  <c r="W704" i="9"/>
  <c r="W705" i="9"/>
  <c r="W706" i="9"/>
  <c r="W707" i="9"/>
  <c r="W708" i="9"/>
  <c r="W709" i="9"/>
  <c r="W710" i="9"/>
  <c r="W711" i="9"/>
  <c r="W712" i="9"/>
  <c r="W713" i="9"/>
  <c r="W714" i="9"/>
  <c r="W715" i="9"/>
  <c r="W716" i="9"/>
  <c r="W717" i="9"/>
  <c r="W718" i="9"/>
  <c r="W719" i="9"/>
  <c r="W720" i="9"/>
  <c r="W721" i="9"/>
  <c r="W722" i="9"/>
  <c r="W723" i="9"/>
  <c r="W724" i="9"/>
  <c r="W725" i="9"/>
  <c r="W726" i="9"/>
  <c r="W727" i="9"/>
  <c r="W728" i="9"/>
  <c r="W729" i="9"/>
  <c r="W730" i="9"/>
  <c r="W731" i="9"/>
  <c r="W732" i="9"/>
  <c r="W733" i="9"/>
  <c r="W734" i="9"/>
  <c r="W735" i="9"/>
  <c r="W736" i="9"/>
  <c r="W737" i="9"/>
  <c r="W738" i="9"/>
  <c r="W739" i="9"/>
  <c r="W740" i="9"/>
  <c r="W741" i="9"/>
  <c r="W742" i="9"/>
  <c r="W743" i="9"/>
  <c r="W744" i="9"/>
  <c r="W745" i="9"/>
  <c r="W746" i="9"/>
  <c r="W747" i="9"/>
  <c r="W748" i="9"/>
  <c r="W749" i="9"/>
  <c r="W750" i="9"/>
  <c r="W751" i="9"/>
  <c r="W752" i="9"/>
  <c r="W753" i="9"/>
  <c r="W754" i="9"/>
  <c r="W755" i="9"/>
  <c r="W756" i="9"/>
  <c r="W757" i="9"/>
  <c r="W758" i="9"/>
  <c r="W759" i="9"/>
  <c r="W760" i="9"/>
  <c r="W761" i="9"/>
  <c r="W762" i="9"/>
  <c r="W763" i="9"/>
  <c r="W764" i="9"/>
  <c r="W765" i="9"/>
  <c r="W766" i="9"/>
  <c r="W767" i="9"/>
  <c r="W768" i="9"/>
  <c r="W769" i="9"/>
  <c r="W770" i="9"/>
  <c r="W771" i="9"/>
  <c r="W772" i="9"/>
  <c r="W773" i="9"/>
  <c r="W774" i="9"/>
  <c r="W775" i="9"/>
  <c r="W776" i="9"/>
  <c r="W777" i="9"/>
  <c r="W778" i="9"/>
  <c r="W779" i="9"/>
  <c r="W780" i="9"/>
  <c r="W781" i="9"/>
  <c r="W782" i="9"/>
  <c r="W783" i="9"/>
  <c r="W784" i="9"/>
  <c r="W785" i="9"/>
  <c r="W786" i="9"/>
  <c r="W787" i="9"/>
  <c r="W788" i="9"/>
  <c r="W789" i="9"/>
  <c r="W790" i="9"/>
  <c r="W791" i="9"/>
  <c r="W792" i="9"/>
  <c r="W793" i="9"/>
  <c r="W794" i="9"/>
  <c r="W795" i="9"/>
  <c r="W796" i="9"/>
  <c r="W797" i="9"/>
  <c r="W798" i="9"/>
  <c r="W799" i="9"/>
  <c r="W800" i="9"/>
  <c r="W801" i="9"/>
  <c r="W802" i="9"/>
  <c r="W803" i="9"/>
  <c r="W804" i="9"/>
  <c r="W805" i="9"/>
  <c r="W806" i="9"/>
  <c r="W807" i="9"/>
  <c r="W808" i="9"/>
  <c r="W809" i="9"/>
  <c r="W810" i="9"/>
  <c r="W811" i="9"/>
  <c r="W812" i="9"/>
  <c r="W813" i="9"/>
  <c r="W814" i="9"/>
  <c r="W815" i="9"/>
  <c r="W816" i="9"/>
  <c r="W817" i="9"/>
  <c r="W818" i="9"/>
  <c r="W819" i="9"/>
  <c r="W820" i="9"/>
  <c r="W821" i="9"/>
  <c r="W822" i="9"/>
  <c r="W823" i="9"/>
  <c r="W824" i="9"/>
  <c r="W825" i="9"/>
  <c r="W826" i="9"/>
  <c r="W827" i="9"/>
  <c r="W828" i="9"/>
  <c r="W829" i="9"/>
  <c r="W830" i="9"/>
  <c r="W831" i="9"/>
  <c r="W832" i="9"/>
  <c r="W833" i="9"/>
  <c r="W834" i="9"/>
  <c r="W835" i="9"/>
  <c r="W836" i="9"/>
  <c r="W837" i="9"/>
  <c r="W838" i="9"/>
  <c r="W839" i="9"/>
  <c r="W840" i="9"/>
  <c r="W841" i="9"/>
  <c r="W842" i="9"/>
  <c r="W843" i="9"/>
  <c r="W844" i="9"/>
  <c r="W845" i="9"/>
  <c r="W846" i="9"/>
  <c r="W847" i="9"/>
  <c r="W848" i="9"/>
  <c r="W849" i="9"/>
  <c r="W850" i="9"/>
  <c r="W851" i="9"/>
  <c r="W852" i="9"/>
  <c r="W853" i="9"/>
  <c r="W854" i="9"/>
  <c r="W855" i="9"/>
  <c r="W856" i="9"/>
  <c r="W857" i="9"/>
  <c r="W858" i="9"/>
  <c r="W859" i="9"/>
  <c r="W860" i="9"/>
  <c r="W861" i="9"/>
  <c r="W862" i="9"/>
  <c r="W863" i="9"/>
  <c r="W864" i="9"/>
  <c r="W865" i="9"/>
  <c r="W866" i="9"/>
  <c r="W867" i="9"/>
  <c r="W868" i="9"/>
  <c r="W869" i="9"/>
  <c r="W870" i="9"/>
  <c r="W871" i="9"/>
  <c r="W872" i="9"/>
  <c r="W873" i="9"/>
  <c r="W874" i="9"/>
  <c r="W875" i="9"/>
  <c r="W876" i="9"/>
  <c r="W877" i="9"/>
  <c r="W878" i="9"/>
  <c r="W879" i="9"/>
  <c r="W880" i="9"/>
  <c r="W881" i="9"/>
  <c r="W882" i="9"/>
  <c r="W883" i="9"/>
  <c r="W884" i="9"/>
  <c r="W885" i="9"/>
  <c r="W886" i="9"/>
  <c r="W887" i="9"/>
  <c r="W888" i="9"/>
  <c r="W889" i="9"/>
  <c r="W890" i="9"/>
  <c r="W891" i="9"/>
  <c r="W892" i="9"/>
  <c r="W893" i="9"/>
  <c r="W894" i="9"/>
  <c r="W895" i="9"/>
  <c r="W896" i="9"/>
  <c r="W897" i="9"/>
  <c r="W898" i="9"/>
  <c r="W899" i="9"/>
  <c r="W900" i="9"/>
  <c r="W901" i="9"/>
  <c r="W902" i="9"/>
  <c r="W903" i="9"/>
  <c r="W904" i="9"/>
  <c r="W905" i="9"/>
  <c r="W906" i="9"/>
  <c r="W907" i="9"/>
  <c r="W908" i="9"/>
  <c r="W909" i="9"/>
  <c r="W910" i="9"/>
  <c r="W911" i="9"/>
  <c r="W912" i="9"/>
  <c r="W913" i="9"/>
  <c r="W914" i="9"/>
  <c r="W915" i="9"/>
  <c r="W916" i="9"/>
  <c r="W917" i="9"/>
  <c r="W918" i="9"/>
  <c r="W919" i="9"/>
  <c r="W920" i="9"/>
  <c r="W921" i="9"/>
  <c r="W922" i="9"/>
  <c r="W923" i="9"/>
  <c r="W924" i="9"/>
  <c r="W925" i="9"/>
  <c r="W926" i="9"/>
  <c r="W927" i="9"/>
  <c r="W928" i="9"/>
  <c r="W929" i="9"/>
  <c r="W930" i="9"/>
  <c r="W931" i="9"/>
  <c r="W932" i="9"/>
  <c r="W933" i="9"/>
  <c r="W934" i="9"/>
  <c r="W935" i="9"/>
  <c r="W936" i="9"/>
  <c r="W937" i="9"/>
  <c r="W938" i="9"/>
  <c r="W939" i="9"/>
  <c r="W940" i="9"/>
  <c r="W941" i="9"/>
  <c r="W942" i="9"/>
  <c r="W943" i="9"/>
  <c r="W944" i="9"/>
  <c r="W945" i="9"/>
  <c r="W946" i="9"/>
  <c r="W947" i="9"/>
  <c r="W948" i="9"/>
  <c r="W949" i="9"/>
  <c r="W950" i="9"/>
  <c r="W951" i="9"/>
  <c r="W952" i="9"/>
  <c r="W953" i="9"/>
  <c r="W954" i="9"/>
  <c r="W955" i="9"/>
  <c r="W956" i="9"/>
  <c r="W957" i="9"/>
  <c r="W958" i="9"/>
  <c r="W959" i="9"/>
  <c r="W960" i="9"/>
  <c r="W961" i="9"/>
  <c r="W962" i="9"/>
  <c r="W963" i="9"/>
  <c r="W964" i="9"/>
  <c r="W965" i="9"/>
  <c r="W966" i="9"/>
  <c r="W967" i="9"/>
  <c r="W968" i="9"/>
  <c r="W969" i="9"/>
  <c r="W970" i="9"/>
  <c r="W971" i="9"/>
  <c r="W972" i="9"/>
  <c r="W973" i="9"/>
  <c r="W974" i="9"/>
  <c r="W975" i="9"/>
  <c r="W976" i="9"/>
  <c r="W977" i="9"/>
  <c r="W978" i="9"/>
  <c r="W979" i="9"/>
  <c r="W980" i="9"/>
  <c r="W981" i="9"/>
  <c r="W982" i="9"/>
  <c r="W983" i="9"/>
  <c r="W984" i="9"/>
  <c r="W985" i="9"/>
  <c r="W986" i="9"/>
  <c r="W987" i="9"/>
  <c r="W988" i="9"/>
  <c r="W989" i="9"/>
  <c r="W990" i="9"/>
  <c r="W991" i="9"/>
  <c r="W992" i="9"/>
  <c r="W993" i="9"/>
  <c r="W994" i="9"/>
  <c r="W995" i="9"/>
  <c r="W996" i="9"/>
  <c r="W997" i="9"/>
  <c r="W998" i="9"/>
  <c r="W999" i="9"/>
  <c r="W1000" i="9"/>
  <c r="W1001" i="9"/>
  <c r="W1002" i="9"/>
  <c r="W1003" i="9"/>
  <c r="W1004" i="9"/>
  <c r="W1005" i="9"/>
  <c r="W1006" i="9"/>
  <c r="W1007" i="9"/>
  <c r="W1008" i="9"/>
  <c r="W1009" i="9"/>
  <c r="W1010" i="9"/>
  <c r="W1011" i="9"/>
  <c r="W1012" i="9"/>
  <c r="W1013" i="9"/>
  <c r="W1014" i="9"/>
  <c r="W1015" i="9"/>
  <c r="W1016" i="9"/>
  <c r="W1017" i="9"/>
  <c r="W1018" i="9"/>
  <c r="W1019" i="9"/>
  <c r="W1020" i="9"/>
  <c r="W1021" i="9"/>
  <c r="W1022" i="9"/>
  <c r="W1023" i="9"/>
  <c r="W1024" i="9"/>
  <c r="W1025" i="9"/>
  <c r="W1026" i="9"/>
  <c r="W1027" i="9"/>
  <c r="W1028" i="9"/>
  <c r="W1029" i="9"/>
  <c r="W1030" i="9"/>
  <c r="W1031" i="9"/>
  <c r="W1032" i="9"/>
  <c r="W1033" i="9"/>
  <c r="W1034" i="9"/>
  <c r="W1035" i="9"/>
  <c r="W1036" i="9"/>
  <c r="W1037" i="9"/>
  <c r="W1038" i="9"/>
  <c r="W1039" i="9"/>
  <c r="W1040" i="9"/>
  <c r="W1041" i="9"/>
  <c r="W1042" i="9"/>
  <c r="W1043" i="9"/>
  <c r="W1044" i="9"/>
  <c r="W1045" i="9"/>
  <c r="W1046" i="9"/>
  <c r="W1047" i="9"/>
  <c r="W1048" i="9"/>
  <c r="W1049" i="9"/>
  <c r="W1050" i="9"/>
  <c r="W1051" i="9"/>
  <c r="W1052" i="9"/>
  <c r="W1053" i="9"/>
  <c r="W1054" i="9"/>
  <c r="W1055" i="9"/>
  <c r="W1056" i="9"/>
  <c r="W1057" i="9"/>
  <c r="W1058" i="9"/>
  <c r="W1059" i="9"/>
  <c r="W1060" i="9"/>
  <c r="W1061" i="9"/>
  <c r="W1062" i="9"/>
  <c r="W1063" i="9"/>
  <c r="W1064" i="9"/>
  <c r="W1065" i="9"/>
  <c r="W1066" i="9"/>
  <c r="W1067" i="9"/>
  <c r="W1068" i="9"/>
  <c r="W1069" i="9"/>
  <c r="W1070" i="9"/>
  <c r="W1071" i="9"/>
  <c r="W1072" i="9"/>
  <c r="W1073" i="9"/>
  <c r="W1074" i="9"/>
  <c r="W1075" i="9"/>
  <c r="W1076" i="9"/>
  <c r="W1077" i="9"/>
  <c r="W1078" i="9"/>
  <c r="W1079" i="9"/>
  <c r="W1080" i="9"/>
  <c r="W1081" i="9"/>
  <c r="W1082" i="9"/>
  <c r="W1083" i="9"/>
  <c r="W1084" i="9"/>
  <c r="W1085" i="9"/>
  <c r="W1086" i="9"/>
  <c r="W1087" i="9"/>
  <c r="W1088" i="9"/>
  <c r="W1089" i="9"/>
  <c r="W1090" i="9"/>
  <c r="W1091" i="9"/>
  <c r="W1092" i="9"/>
  <c r="W1093" i="9"/>
  <c r="W1094" i="9"/>
  <c r="W1095" i="9"/>
  <c r="W1096" i="9"/>
  <c r="W1097" i="9"/>
  <c r="W1098" i="9"/>
  <c r="W1099" i="9"/>
  <c r="W1100" i="9"/>
  <c r="W1101" i="9"/>
  <c r="W1102" i="9"/>
  <c r="W1103" i="9"/>
  <c r="W1104" i="9"/>
  <c r="W1105" i="9"/>
  <c r="W1106" i="9"/>
  <c r="W1107" i="9"/>
  <c r="W1108" i="9"/>
  <c r="W1109" i="9"/>
  <c r="W1110" i="9"/>
  <c r="W1111" i="9"/>
  <c r="W1112" i="9"/>
  <c r="W1113" i="9"/>
  <c r="W1114" i="9"/>
  <c r="W1115" i="9"/>
  <c r="W1116" i="9"/>
  <c r="W1117" i="9"/>
  <c r="W1118" i="9"/>
  <c r="W1119" i="9"/>
  <c r="W1120" i="9"/>
  <c r="W1121" i="9"/>
  <c r="W1122" i="9"/>
  <c r="W1123" i="9"/>
  <c r="W1124" i="9"/>
  <c r="W1125" i="9"/>
  <c r="W1126" i="9"/>
  <c r="W1127" i="9"/>
  <c r="W1128" i="9"/>
  <c r="W1129" i="9"/>
  <c r="W1130" i="9"/>
  <c r="W1131" i="9"/>
  <c r="W1132" i="9"/>
  <c r="W1133" i="9"/>
  <c r="W1134" i="9"/>
  <c r="W1135" i="9"/>
  <c r="W1136" i="9"/>
  <c r="W1137" i="9"/>
  <c r="W1138" i="9"/>
  <c r="W1139" i="9"/>
  <c r="W1140" i="9"/>
  <c r="W1141" i="9"/>
  <c r="W1142" i="9"/>
  <c r="W1143" i="9"/>
  <c r="W1144" i="9"/>
  <c r="W1145" i="9"/>
  <c r="W1146" i="9"/>
  <c r="W1147" i="9"/>
  <c r="W1148" i="9"/>
  <c r="W1149" i="9"/>
  <c r="W1150" i="9"/>
  <c r="W1151" i="9"/>
  <c r="W1152" i="9"/>
  <c r="W1153" i="9"/>
  <c r="W1154" i="9"/>
  <c r="W1155" i="9"/>
  <c r="W1156" i="9"/>
  <c r="W1157" i="9"/>
  <c r="W1158" i="9"/>
  <c r="W1159" i="9"/>
  <c r="W1160" i="9"/>
  <c r="W1161" i="9"/>
  <c r="W1162" i="9"/>
  <c r="W1163" i="9"/>
  <c r="W1164" i="9"/>
  <c r="W1165" i="9"/>
  <c r="W1166" i="9"/>
  <c r="W1167" i="9"/>
  <c r="W1168" i="9"/>
  <c r="W1169" i="9"/>
  <c r="W1170" i="9"/>
  <c r="W1171" i="9"/>
  <c r="W1172" i="9"/>
  <c r="W1173" i="9"/>
  <c r="W1174" i="9"/>
  <c r="W1175" i="9"/>
  <c r="W1176" i="9"/>
  <c r="W1177" i="9"/>
  <c r="W1178" i="9"/>
  <c r="W1179" i="9"/>
  <c r="W1180" i="9"/>
  <c r="W1181" i="9"/>
  <c r="W1182" i="9"/>
  <c r="W1183" i="9"/>
  <c r="W1184" i="9"/>
  <c r="W1185" i="9"/>
  <c r="W1186" i="9"/>
  <c r="W1187" i="9"/>
  <c r="W1188" i="9"/>
  <c r="W1189" i="9"/>
  <c r="W1190" i="9"/>
  <c r="W1191" i="9"/>
  <c r="W1192" i="9"/>
  <c r="W1193" i="9"/>
  <c r="W1194" i="9"/>
  <c r="W1195" i="9"/>
  <c r="W1196" i="9"/>
  <c r="W1197" i="9"/>
  <c r="W1198" i="9"/>
  <c r="W1199" i="9"/>
  <c r="W1200" i="9"/>
  <c r="W1201" i="9"/>
  <c r="W1202" i="9"/>
  <c r="W1203" i="9"/>
  <c r="W1204" i="9"/>
  <c r="W1205" i="9"/>
  <c r="W1206" i="9"/>
  <c r="W1207" i="9"/>
  <c r="W1208" i="9"/>
  <c r="W1209" i="9"/>
  <c r="W1210" i="9"/>
  <c r="W1211" i="9"/>
  <c r="W1212" i="9"/>
  <c r="W1213" i="9"/>
  <c r="W1214" i="9"/>
  <c r="W1215" i="9"/>
  <c r="W1216" i="9"/>
  <c r="W1217" i="9"/>
  <c r="W1218" i="9"/>
  <c r="W1219" i="9"/>
  <c r="W1220" i="9"/>
  <c r="W1221" i="9"/>
  <c r="W1222" i="9"/>
  <c r="W1223" i="9"/>
  <c r="W1224" i="9"/>
  <c r="W1225" i="9"/>
  <c r="W1226" i="9"/>
  <c r="W1227" i="9"/>
  <c r="W1228" i="9"/>
  <c r="W1229" i="9"/>
  <c r="W1230" i="9"/>
  <c r="W1231" i="9"/>
  <c r="W1232" i="9"/>
  <c r="W1233" i="9"/>
  <c r="W1234" i="9"/>
  <c r="W1235" i="9"/>
  <c r="W1236" i="9"/>
  <c r="W1237" i="9"/>
  <c r="W1238" i="9"/>
  <c r="W1239" i="9"/>
  <c r="W1240" i="9"/>
  <c r="W1241" i="9"/>
  <c r="W1242" i="9"/>
  <c r="W1243" i="9"/>
  <c r="W1244" i="9"/>
  <c r="W1245" i="9"/>
  <c r="W1246" i="9"/>
  <c r="W1247" i="9"/>
  <c r="W1248" i="9"/>
  <c r="W1249" i="9"/>
  <c r="W1250" i="9"/>
  <c r="W1251" i="9"/>
  <c r="W1252" i="9"/>
  <c r="W1253" i="9"/>
  <c r="W1254" i="9"/>
  <c r="W1255" i="9"/>
  <c r="W1256" i="9"/>
  <c r="W1257" i="9"/>
  <c r="W1258" i="9"/>
  <c r="W1259" i="9"/>
  <c r="W1260" i="9"/>
  <c r="W1261" i="9"/>
  <c r="W1262" i="9"/>
  <c r="W1263" i="9"/>
  <c r="W1264" i="9"/>
  <c r="W1265" i="9"/>
  <c r="W1266" i="9"/>
  <c r="W1267" i="9"/>
  <c r="W1268" i="9"/>
  <c r="W1269" i="9"/>
  <c r="W1270" i="9"/>
  <c r="W1271" i="9"/>
  <c r="W1272" i="9"/>
  <c r="W1273" i="9"/>
  <c r="W1274" i="9"/>
  <c r="W1275" i="9"/>
  <c r="W1276" i="9"/>
  <c r="W1277" i="9"/>
  <c r="W1278" i="9"/>
  <c r="W1279" i="9"/>
  <c r="W1280" i="9"/>
  <c r="W1281" i="9"/>
  <c r="W1282" i="9"/>
  <c r="W1283" i="9"/>
  <c r="W1284" i="9"/>
  <c r="W1285" i="9"/>
  <c r="W1286" i="9"/>
  <c r="W1287" i="9"/>
  <c r="W1288" i="9"/>
  <c r="W1289" i="9"/>
  <c r="W1290" i="9"/>
  <c r="W1291" i="9"/>
  <c r="W1292" i="9"/>
  <c r="W1293" i="9"/>
  <c r="W1294" i="9"/>
  <c r="W1295" i="9"/>
  <c r="W1296" i="9"/>
  <c r="W1297" i="9"/>
  <c r="W1298" i="9"/>
  <c r="W1299" i="9"/>
  <c r="W1300" i="9"/>
  <c r="W1301" i="9"/>
  <c r="W1302" i="9"/>
  <c r="W1303" i="9"/>
  <c r="W1304" i="9"/>
  <c r="W1305" i="9"/>
  <c r="W1306" i="9"/>
  <c r="W1307" i="9"/>
  <c r="W1308" i="9"/>
  <c r="W1309" i="9"/>
  <c r="W1310" i="9"/>
  <c r="W1311" i="9"/>
  <c r="W1312" i="9"/>
  <c r="W1313" i="9"/>
  <c r="W1314" i="9"/>
  <c r="W1315" i="9"/>
  <c r="W1316" i="9"/>
  <c r="W1317" i="9"/>
  <c r="W1318" i="9"/>
  <c r="W1319" i="9"/>
  <c r="W1320" i="9"/>
  <c r="W1321" i="9"/>
  <c r="W1322" i="9"/>
  <c r="W1323" i="9"/>
  <c r="W1324" i="9"/>
  <c r="W1325" i="9"/>
  <c r="W1326" i="9"/>
  <c r="W1327" i="9"/>
  <c r="W1328" i="9"/>
  <c r="W1329" i="9"/>
  <c r="W1330" i="9"/>
  <c r="W1331" i="9"/>
  <c r="W1332" i="9"/>
  <c r="W1333" i="9"/>
  <c r="W1334" i="9"/>
  <c r="W1335" i="9"/>
  <c r="W1336" i="9"/>
  <c r="W1337" i="9"/>
  <c r="W1338" i="9"/>
  <c r="W1339" i="9"/>
  <c r="W1340" i="9"/>
  <c r="W1341" i="9"/>
  <c r="W1342" i="9"/>
  <c r="W1343" i="9"/>
  <c r="W1344" i="9"/>
  <c r="W1345" i="9"/>
  <c r="W1346" i="9"/>
  <c r="W1347" i="9"/>
  <c r="W1348" i="9"/>
  <c r="W1349" i="9"/>
  <c r="W1350" i="9"/>
  <c r="W1351" i="9"/>
  <c r="W1352" i="9"/>
  <c r="W1353" i="9"/>
  <c r="W1354" i="9"/>
  <c r="W1355" i="9"/>
  <c r="W1356" i="9"/>
  <c r="W1357" i="9"/>
  <c r="W1358" i="9"/>
  <c r="W1359" i="9"/>
  <c r="W1360" i="9"/>
  <c r="W1361" i="9"/>
  <c r="W1362" i="9"/>
  <c r="W1363" i="9"/>
  <c r="W1364" i="9"/>
  <c r="W1365" i="9"/>
  <c r="W1366" i="9"/>
  <c r="W1367" i="9"/>
  <c r="W1368" i="9"/>
  <c r="W1369" i="9"/>
  <c r="W1370" i="9"/>
  <c r="W1371" i="9"/>
  <c r="W1372" i="9"/>
  <c r="W1373" i="9"/>
  <c r="W1374" i="9"/>
  <c r="W1375" i="9"/>
  <c r="W1376" i="9"/>
  <c r="W1377" i="9"/>
  <c r="W1378" i="9"/>
  <c r="W1379" i="9"/>
  <c r="W1380" i="9"/>
  <c r="W1381" i="9"/>
  <c r="W1382" i="9"/>
  <c r="W1383" i="9"/>
  <c r="W1384" i="9"/>
  <c r="W1385" i="9"/>
  <c r="W1386" i="9"/>
  <c r="W1387" i="9"/>
  <c r="W1388" i="9"/>
  <c r="W1389" i="9"/>
  <c r="W1390" i="9"/>
  <c r="W1391" i="9"/>
  <c r="W1392" i="9"/>
  <c r="W1393" i="9"/>
  <c r="W1394" i="9"/>
  <c r="W1395" i="9"/>
  <c r="W1396" i="9"/>
  <c r="W1397" i="9"/>
  <c r="W1398" i="9"/>
  <c r="W1399" i="9"/>
  <c r="W1400" i="9"/>
  <c r="W1401" i="9"/>
  <c r="W1402" i="9"/>
  <c r="W1403" i="9"/>
  <c r="W1404" i="9"/>
  <c r="W1405" i="9"/>
  <c r="W1406" i="9"/>
  <c r="W1407" i="9"/>
  <c r="W1408" i="9"/>
  <c r="W1409" i="9"/>
  <c r="W1410" i="9"/>
  <c r="W1411" i="9"/>
  <c r="W1412" i="9"/>
  <c r="W1413" i="9"/>
  <c r="W1414" i="9"/>
  <c r="W1415" i="9"/>
  <c r="W1416" i="9"/>
  <c r="W1417" i="9"/>
  <c r="W1418" i="9"/>
  <c r="W1419" i="9"/>
  <c r="W1420" i="9"/>
  <c r="W1421" i="9"/>
  <c r="W1422" i="9"/>
  <c r="W1423" i="9"/>
  <c r="W1424" i="9"/>
  <c r="W1425" i="9"/>
  <c r="W1426" i="9"/>
  <c r="W1427" i="9"/>
  <c r="W1428" i="9"/>
  <c r="W1429" i="9"/>
  <c r="W1430" i="9"/>
  <c r="W1431" i="9"/>
  <c r="W1432" i="9"/>
  <c r="W1433" i="9"/>
  <c r="W1434" i="9"/>
  <c r="W1435" i="9"/>
  <c r="W1436" i="9"/>
  <c r="W1437" i="9"/>
  <c r="W1438" i="9"/>
  <c r="W1439" i="9"/>
  <c r="W1440" i="9"/>
  <c r="W1441" i="9"/>
  <c r="W1442" i="9"/>
  <c r="W1443" i="9"/>
  <c r="W1444" i="9"/>
  <c r="W1445" i="9"/>
  <c r="W1446" i="9"/>
  <c r="W1447" i="9"/>
  <c r="W1448" i="9"/>
  <c r="W1449" i="9"/>
  <c r="W1450" i="9"/>
  <c r="W1451" i="9"/>
  <c r="W1452" i="9"/>
  <c r="W1453" i="9"/>
  <c r="W1454" i="9"/>
  <c r="W1455" i="9"/>
  <c r="W1456" i="9"/>
  <c r="W1457" i="9"/>
  <c r="W1458" i="9"/>
  <c r="W1459" i="9"/>
  <c r="W1460" i="9"/>
  <c r="W1461" i="9"/>
  <c r="W1462" i="9"/>
  <c r="W1463" i="9"/>
  <c r="W1464" i="9"/>
  <c r="W1465" i="9"/>
  <c r="W1466" i="9"/>
  <c r="W1467" i="9"/>
  <c r="W1468" i="9"/>
  <c r="W1469" i="9"/>
  <c r="W1470" i="9"/>
  <c r="W1471" i="9"/>
  <c r="W1472" i="9"/>
  <c r="W1473" i="9"/>
  <c r="W1474" i="9"/>
  <c r="W1475" i="9"/>
  <c r="W1476" i="9"/>
  <c r="W1477" i="9"/>
  <c r="W1478" i="9"/>
  <c r="W1479" i="9"/>
  <c r="W1480" i="9"/>
  <c r="W1481" i="9"/>
  <c r="W1482" i="9"/>
  <c r="W1483" i="9"/>
  <c r="W1484" i="9"/>
  <c r="W1485" i="9"/>
  <c r="W1486" i="9"/>
  <c r="W1487" i="9"/>
  <c r="W1488" i="9"/>
  <c r="W1489" i="9"/>
  <c r="W1490" i="9"/>
  <c r="W1491" i="9"/>
  <c r="W1492" i="9"/>
  <c r="W1493" i="9"/>
  <c r="W1494" i="9"/>
  <c r="W1495" i="9"/>
  <c r="W1496" i="9"/>
  <c r="W1497" i="9"/>
  <c r="W1498" i="9"/>
  <c r="W1499" i="9"/>
  <c r="W1500" i="9"/>
  <c r="W1501" i="9"/>
  <c r="W1502" i="9"/>
  <c r="W1503" i="9"/>
  <c r="W1504" i="9"/>
  <c r="W1505" i="9"/>
  <c r="W1506" i="9"/>
  <c r="W1507" i="9"/>
  <c r="W1508" i="9"/>
  <c r="W1509" i="9"/>
  <c r="W1510" i="9"/>
  <c r="W1511" i="9"/>
  <c r="W1512" i="9"/>
  <c r="W1513" i="9"/>
  <c r="W1514" i="9"/>
  <c r="W1515" i="9"/>
  <c r="W1516" i="9"/>
  <c r="W1517" i="9"/>
  <c r="W1518" i="9"/>
  <c r="W1519" i="9"/>
  <c r="W1520" i="9"/>
  <c r="W1521" i="9"/>
  <c r="W1522" i="9"/>
  <c r="W1523" i="9"/>
  <c r="W1524" i="9"/>
  <c r="W1525" i="9"/>
  <c r="W1526" i="9"/>
  <c r="W1527" i="9"/>
  <c r="W1528" i="9"/>
  <c r="W1529" i="9"/>
  <c r="W1530" i="9"/>
  <c r="W1531" i="9"/>
  <c r="W1532" i="9"/>
  <c r="W1533" i="9"/>
  <c r="W1534" i="9"/>
  <c r="W1535" i="9"/>
  <c r="W1536" i="9"/>
  <c r="W1537" i="9"/>
  <c r="W1538" i="9"/>
  <c r="W1539" i="9"/>
  <c r="W1540" i="9"/>
  <c r="W1541" i="9"/>
  <c r="W1542" i="9"/>
  <c r="W1543" i="9"/>
  <c r="W1544" i="9"/>
  <c r="W1545" i="9"/>
  <c r="W1546" i="9"/>
  <c r="W1547" i="9"/>
  <c r="W1548" i="9"/>
  <c r="W1549" i="9"/>
  <c r="W1550" i="9"/>
  <c r="W1551" i="9"/>
  <c r="W1552" i="9"/>
  <c r="W1553" i="9"/>
  <c r="W1554" i="9"/>
  <c r="W1555" i="9"/>
  <c r="W1556" i="9"/>
  <c r="W1557" i="9"/>
  <c r="W1558" i="9"/>
  <c r="W1559" i="9"/>
  <c r="W1560" i="9"/>
  <c r="W1561" i="9"/>
  <c r="W1562" i="9"/>
  <c r="W1563" i="9"/>
  <c r="W1564" i="9"/>
  <c r="W1565" i="9"/>
  <c r="W1566" i="9"/>
  <c r="W1567" i="9"/>
  <c r="W1568" i="9"/>
  <c r="W1569" i="9"/>
  <c r="W1570" i="9"/>
  <c r="W1571" i="9"/>
  <c r="W1572" i="9"/>
  <c r="W1573" i="9"/>
  <c r="W1574" i="9"/>
  <c r="W1575" i="9"/>
  <c r="W1576" i="9"/>
  <c r="W1577" i="9"/>
  <c r="W1578" i="9"/>
  <c r="W1579" i="9"/>
  <c r="W1580" i="9"/>
  <c r="W1581" i="9"/>
  <c r="W1582" i="9"/>
  <c r="W1583" i="9"/>
  <c r="W1584" i="9"/>
  <c r="W1585" i="9"/>
  <c r="W1586" i="9"/>
  <c r="W1587" i="9"/>
  <c r="W1588" i="9"/>
  <c r="W1589" i="9"/>
  <c r="W1590" i="9"/>
  <c r="W1591" i="9"/>
  <c r="W1592" i="9"/>
  <c r="W1593" i="9"/>
  <c r="W1594" i="9"/>
  <c r="W1595" i="9"/>
  <c r="W1596" i="9"/>
  <c r="W1597" i="9"/>
  <c r="W1598" i="9"/>
  <c r="W1599" i="9"/>
  <c r="W1600" i="9"/>
  <c r="W1601" i="9"/>
  <c r="W1602" i="9"/>
  <c r="W1603" i="9"/>
  <c r="W1604" i="9"/>
  <c r="W1605" i="9"/>
  <c r="W1606" i="9"/>
  <c r="W1607" i="9"/>
  <c r="W1608" i="9"/>
  <c r="W1609" i="9"/>
  <c r="W1610" i="9"/>
  <c r="W1611" i="9"/>
  <c r="W1612" i="9"/>
  <c r="W1613" i="9"/>
  <c r="W1614" i="9"/>
  <c r="W1615" i="9"/>
  <c r="W1616" i="9"/>
  <c r="W1617" i="9"/>
  <c r="W1618" i="9"/>
  <c r="W1619" i="9"/>
  <c r="W1620" i="9"/>
  <c r="W1621" i="9"/>
  <c r="W1622" i="9"/>
  <c r="W1623" i="9"/>
  <c r="W1624" i="9"/>
  <c r="W1625" i="9"/>
  <c r="W1626" i="9"/>
  <c r="W1627" i="9"/>
  <c r="W1628" i="9"/>
  <c r="W1629" i="9"/>
  <c r="W1630" i="9"/>
  <c r="W1631" i="9"/>
  <c r="W1632" i="9"/>
  <c r="W1633" i="9"/>
  <c r="W1634" i="9"/>
  <c r="W1635" i="9"/>
  <c r="W1636" i="9"/>
  <c r="W1637" i="9"/>
  <c r="W1638" i="9"/>
  <c r="W1639" i="9"/>
  <c r="W1640" i="9"/>
  <c r="W1641" i="9"/>
  <c r="W1642" i="9"/>
  <c r="W1643" i="9"/>
  <c r="W1644" i="9"/>
  <c r="W1645" i="9"/>
  <c r="W1646" i="9"/>
  <c r="W1647" i="9"/>
  <c r="W1648" i="9"/>
  <c r="W1649" i="9"/>
  <c r="W1650" i="9"/>
  <c r="W1651" i="9"/>
  <c r="W1652" i="9"/>
  <c r="W1653" i="9"/>
  <c r="W1654" i="9"/>
  <c r="W1655" i="9"/>
  <c r="W1656" i="9"/>
  <c r="W1657" i="9"/>
  <c r="W1658" i="9"/>
  <c r="W1659" i="9"/>
  <c r="W1660" i="9"/>
  <c r="W1661" i="9"/>
  <c r="W1662" i="9"/>
  <c r="W1663" i="9"/>
  <c r="W1664" i="9"/>
  <c r="W1665" i="9"/>
  <c r="W1666" i="9"/>
  <c r="W1667" i="9"/>
  <c r="W1668" i="9"/>
  <c r="W1669" i="9"/>
  <c r="W1670" i="9"/>
  <c r="W1671" i="9"/>
  <c r="W1672" i="9"/>
  <c r="W1673" i="9"/>
  <c r="W1674" i="9"/>
  <c r="W1675" i="9"/>
  <c r="W1676" i="9"/>
  <c r="W1677" i="9"/>
  <c r="W1678" i="9"/>
  <c r="W1679" i="9"/>
  <c r="W1680" i="9"/>
  <c r="W1681" i="9"/>
  <c r="W1682" i="9"/>
  <c r="W1683" i="9"/>
  <c r="W1684" i="9"/>
  <c r="W1685" i="9"/>
  <c r="W1686" i="9"/>
  <c r="W1687" i="9"/>
  <c r="W1688" i="9"/>
  <c r="W1689" i="9"/>
  <c r="W1690" i="9"/>
  <c r="W1691" i="9"/>
  <c r="W1692" i="9"/>
  <c r="W1693" i="9"/>
  <c r="W1694" i="9"/>
  <c r="W1695" i="9"/>
  <c r="W1696" i="9"/>
  <c r="W1697" i="9"/>
  <c r="W1698" i="9"/>
  <c r="W1699" i="9"/>
  <c r="W1700" i="9"/>
  <c r="W1701" i="9"/>
  <c r="W1702" i="9"/>
  <c r="W1703" i="9"/>
  <c r="W1704" i="9"/>
  <c r="W1705" i="9"/>
  <c r="W1706" i="9"/>
  <c r="W1707" i="9"/>
  <c r="W1708" i="9"/>
  <c r="W1709" i="9"/>
  <c r="W1710" i="9"/>
  <c r="W1711" i="9"/>
  <c r="W1712" i="9"/>
  <c r="W1713" i="9"/>
  <c r="W1714" i="9"/>
  <c r="W1715" i="9"/>
  <c r="W1716" i="9"/>
  <c r="W1717" i="9"/>
  <c r="W1718" i="9"/>
  <c r="W1719" i="9"/>
  <c r="W1720" i="9"/>
  <c r="W1721" i="9"/>
  <c r="W1722" i="9"/>
  <c r="W1723" i="9"/>
  <c r="W1724" i="9"/>
  <c r="W1725" i="9"/>
  <c r="W1726" i="9"/>
  <c r="W1727" i="9"/>
  <c r="W1728" i="9"/>
  <c r="W1729" i="9"/>
  <c r="W1730" i="9"/>
  <c r="W1731" i="9"/>
  <c r="W1732" i="9"/>
  <c r="W1733" i="9"/>
  <c r="W1734" i="9"/>
  <c r="W1735" i="9"/>
  <c r="W1736" i="9"/>
  <c r="W1737" i="9"/>
  <c r="W1738" i="9"/>
  <c r="W1739" i="9"/>
  <c r="W1740" i="9"/>
  <c r="W1741" i="9"/>
  <c r="W1742" i="9"/>
  <c r="W1743" i="9"/>
  <c r="W1744" i="9"/>
  <c r="W1745" i="9"/>
  <c r="W1746" i="9"/>
  <c r="W1747" i="9"/>
  <c r="W1748" i="9"/>
  <c r="W1749" i="9"/>
  <c r="W1750" i="9"/>
  <c r="W1751" i="9"/>
  <c r="W1752" i="9"/>
  <c r="W1753" i="9"/>
  <c r="W1754" i="9"/>
  <c r="W1755" i="9"/>
  <c r="W1756" i="9"/>
  <c r="W1757" i="9"/>
  <c r="W1758" i="9"/>
  <c r="W1759" i="9"/>
  <c r="W1760" i="9"/>
  <c r="W1761" i="9"/>
  <c r="W1762" i="9"/>
  <c r="W1763" i="9"/>
  <c r="W1764" i="9"/>
  <c r="W1765" i="9"/>
  <c r="W1766" i="9"/>
  <c r="W1767" i="9"/>
  <c r="W1768" i="9"/>
  <c r="W1769" i="9"/>
  <c r="W1770" i="9"/>
  <c r="W1771" i="9"/>
  <c r="W1772" i="9"/>
  <c r="W1773" i="9"/>
  <c r="W1774" i="9"/>
  <c r="W1775" i="9"/>
  <c r="W1776" i="9"/>
  <c r="W1777" i="9"/>
  <c r="W1778" i="9"/>
  <c r="W1779" i="9"/>
  <c r="W1780" i="9"/>
  <c r="W1781" i="9"/>
  <c r="W1782" i="9"/>
  <c r="W1783" i="9"/>
  <c r="W1784" i="9"/>
  <c r="W1785" i="9"/>
  <c r="W1786" i="9"/>
  <c r="W1787" i="9"/>
  <c r="W1788" i="9"/>
  <c r="W1789" i="9"/>
  <c r="W1790" i="9"/>
  <c r="W1791" i="9"/>
  <c r="W1792" i="9"/>
  <c r="W1793" i="9"/>
  <c r="W1794" i="9"/>
  <c r="W1795" i="9"/>
  <c r="W1796" i="9"/>
  <c r="W1797" i="9"/>
  <c r="W1798" i="9"/>
  <c r="W1799" i="9"/>
  <c r="W1800" i="9"/>
  <c r="W1801" i="9"/>
  <c r="W1802" i="9"/>
  <c r="W1803" i="9"/>
  <c r="W1804" i="9"/>
  <c r="W1805" i="9"/>
  <c r="W1806" i="9"/>
  <c r="W1807" i="9"/>
  <c r="W1808" i="9"/>
  <c r="W1809" i="9"/>
  <c r="W1810" i="9"/>
  <c r="W1811" i="9"/>
  <c r="W1812" i="9"/>
  <c r="W1813" i="9"/>
  <c r="W1814" i="9"/>
  <c r="W1815" i="9"/>
  <c r="W1816" i="9"/>
  <c r="W1817" i="9"/>
  <c r="W1818" i="9"/>
  <c r="W1819" i="9"/>
  <c r="W1820" i="9"/>
  <c r="W1821" i="9"/>
  <c r="W1822" i="9"/>
  <c r="W1823" i="9"/>
  <c r="W1824" i="9"/>
  <c r="W1825" i="9"/>
  <c r="W1826" i="9"/>
  <c r="W1827" i="9"/>
  <c r="W1828" i="9"/>
  <c r="W1829" i="9"/>
  <c r="W1830" i="9"/>
  <c r="W1831" i="9"/>
  <c r="W1832" i="9"/>
  <c r="W1833" i="9"/>
  <c r="W1834" i="9"/>
  <c r="W1835" i="9"/>
  <c r="W1836" i="9"/>
  <c r="W1837" i="9"/>
  <c r="W1838" i="9"/>
  <c r="W1839" i="9"/>
  <c r="W1840" i="9"/>
  <c r="W1841" i="9"/>
  <c r="W1842" i="9"/>
  <c r="W1843" i="9"/>
  <c r="W1844" i="9"/>
  <c r="W1845" i="9"/>
  <c r="W1846" i="9"/>
  <c r="W1847" i="9"/>
  <c r="W1848" i="9"/>
  <c r="W1849" i="9"/>
  <c r="W1850" i="9"/>
  <c r="W1851" i="9"/>
  <c r="W1852" i="9"/>
  <c r="W1853" i="9"/>
  <c r="W1854" i="9"/>
  <c r="W1855" i="9"/>
  <c r="W1856" i="9"/>
  <c r="W1857" i="9"/>
  <c r="W1858" i="9"/>
  <c r="W1859" i="9"/>
  <c r="W1860" i="9"/>
  <c r="W1861" i="9"/>
  <c r="W1862" i="9"/>
  <c r="W1863" i="9"/>
  <c r="W1864" i="9"/>
  <c r="W1865" i="9"/>
  <c r="W1866" i="9"/>
  <c r="W1867" i="9"/>
  <c r="W1868" i="9"/>
  <c r="W1869" i="9"/>
  <c r="W1870" i="9"/>
  <c r="W1871" i="9"/>
  <c r="W1872" i="9"/>
  <c r="W1873" i="9"/>
  <c r="W1874" i="9"/>
  <c r="W1875" i="9"/>
  <c r="W1876" i="9"/>
  <c r="W1877" i="9"/>
  <c r="W1878" i="9"/>
  <c r="W1879" i="9"/>
  <c r="W1880" i="9"/>
  <c r="W1881" i="9"/>
  <c r="W1882" i="9"/>
  <c r="W1883" i="9"/>
  <c r="W1884" i="9"/>
  <c r="W1885" i="9"/>
  <c r="W1886" i="9"/>
  <c r="W1887" i="9"/>
  <c r="W1888" i="9"/>
  <c r="W1889" i="9"/>
  <c r="W1890" i="9"/>
  <c r="W1891" i="9"/>
  <c r="W1892" i="9"/>
  <c r="W1893" i="9"/>
  <c r="W1894" i="9"/>
  <c r="W1895" i="9"/>
  <c r="W1896" i="9"/>
  <c r="W1897" i="9"/>
  <c r="W1898" i="9"/>
  <c r="W1899" i="9"/>
  <c r="W1900" i="9"/>
  <c r="W1901" i="9"/>
  <c r="W1902" i="9"/>
  <c r="W1903" i="9"/>
  <c r="W1904" i="9"/>
  <c r="W1905" i="9"/>
  <c r="W1906" i="9"/>
  <c r="W1907" i="9"/>
  <c r="W1908" i="9"/>
  <c r="W1909" i="9"/>
  <c r="W1910" i="9"/>
  <c r="W1911" i="9"/>
  <c r="W1912" i="9"/>
  <c r="W1913" i="9"/>
  <c r="W1914" i="9"/>
  <c r="W1915" i="9"/>
  <c r="W1916" i="9"/>
  <c r="W1917" i="9"/>
  <c r="W1918" i="9"/>
  <c r="W1919" i="9"/>
  <c r="W1920" i="9"/>
  <c r="W1921" i="9"/>
  <c r="W1922" i="9"/>
  <c r="W1923" i="9"/>
  <c r="W1924" i="9"/>
  <c r="W1925" i="9"/>
  <c r="W1926" i="9"/>
  <c r="W1927" i="9"/>
  <c r="W1928" i="9"/>
  <c r="W1929" i="9"/>
  <c r="W1930" i="9"/>
  <c r="W1931" i="9"/>
  <c r="W1932" i="9"/>
  <c r="W1933" i="9"/>
  <c r="W1934" i="9"/>
  <c r="W1935" i="9"/>
  <c r="W1936" i="9"/>
  <c r="W1937" i="9"/>
  <c r="W1938" i="9"/>
  <c r="W1939" i="9"/>
  <c r="W1940" i="9"/>
  <c r="W1941" i="9"/>
  <c r="W1942" i="9"/>
  <c r="W1943" i="9"/>
  <c r="W1944" i="9"/>
  <c r="W1945" i="9"/>
  <c r="W1946" i="9"/>
  <c r="W1947" i="9"/>
  <c r="W1948" i="9"/>
  <c r="W1949" i="9"/>
  <c r="W1950" i="9"/>
  <c r="W1951" i="9"/>
  <c r="W1952" i="9"/>
  <c r="W1953" i="9"/>
  <c r="W1954" i="9"/>
  <c r="W1955" i="9"/>
  <c r="W1956" i="9"/>
  <c r="W1957" i="9"/>
  <c r="W1958" i="9"/>
  <c r="W1959" i="9"/>
  <c r="W1960" i="9"/>
  <c r="W1961" i="9"/>
  <c r="W1962" i="9"/>
  <c r="W1963" i="9"/>
  <c r="W1964" i="9"/>
  <c r="W1965" i="9"/>
  <c r="W1966" i="9"/>
  <c r="W1967" i="9"/>
  <c r="W1968" i="9"/>
  <c r="W1969" i="9"/>
  <c r="W1970" i="9"/>
  <c r="W1971" i="9"/>
  <c r="W1972" i="9"/>
  <c r="W1973" i="9"/>
  <c r="W1974" i="9"/>
  <c r="W1975" i="9"/>
  <c r="W1976" i="9"/>
  <c r="W1977" i="9"/>
  <c r="W1978" i="9"/>
  <c r="W1979" i="9"/>
  <c r="W1980" i="9"/>
  <c r="W1981" i="9"/>
  <c r="W1982" i="9"/>
  <c r="W1983" i="9"/>
  <c r="W1984" i="9"/>
  <c r="W1985" i="9"/>
  <c r="W1986" i="9"/>
  <c r="W1987" i="9"/>
  <c r="W1988" i="9"/>
  <c r="W1989" i="9"/>
  <c r="W1990" i="9"/>
  <c r="W1991" i="9"/>
  <c r="W1992" i="9"/>
  <c r="W1993" i="9"/>
  <c r="W1994" i="9"/>
  <c r="W1995" i="9"/>
  <c r="W1996" i="9"/>
  <c r="W1997" i="9"/>
  <c r="W1998" i="9"/>
  <c r="W1999" i="9"/>
  <c r="W2000" i="9"/>
  <c r="W2001" i="9"/>
  <c r="W2002" i="9"/>
  <c r="W2003" i="9"/>
  <c r="W2004" i="9"/>
  <c r="W2005" i="9"/>
  <c r="W2006" i="9"/>
  <c r="W2007" i="9"/>
  <c r="W2008" i="9"/>
  <c r="W2009" i="9"/>
  <c r="W2010" i="9"/>
  <c r="W2011" i="9"/>
  <c r="W2012" i="9"/>
  <c r="W2013" i="9"/>
  <c r="W2014" i="9"/>
  <c r="W2015" i="9"/>
  <c r="W2016" i="9"/>
  <c r="W2017" i="9"/>
  <c r="W2018" i="9"/>
  <c r="W2019" i="9"/>
  <c r="W2020" i="9"/>
  <c r="W2021" i="9"/>
  <c r="W2022" i="9"/>
  <c r="W2023" i="9"/>
  <c r="W2024" i="9"/>
  <c r="W2025" i="9"/>
  <c r="W2026" i="9"/>
  <c r="W2027" i="9"/>
  <c r="W2028" i="9"/>
  <c r="W2029" i="9"/>
  <c r="W2030" i="9"/>
  <c r="W2031" i="9"/>
  <c r="W2032" i="9"/>
  <c r="W2033" i="9"/>
  <c r="W2034" i="9"/>
  <c r="W2035" i="9"/>
  <c r="W2036" i="9"/>
  <c r="W2037" i="9"/>
  <c r="W2038" i="9"/>
  <c r="W2039" i="9"/>
  <c r="W2040" i="9"/>
  <c r="W2041" i="9"/>
  <c r="W2042" i="9"/>
  <c r="W2043" i="9"/>
  <c r="W2044" i="9"/>
  <c r="W2045" i="9"/>
  <c r="W2046" i="9"/>
  <c r="W2047" i="9"/>
  <c r="W2048" i="9"/>
  <c r="W2049" i="9"/>
  <c r="W2050" i="9"/>
  <c r="W2051" i="9"/>
  <c r="W2052" i="9"/>
  <c r="W2053" i="9"/>
  <c r="W2054" i="9"/>
  <c r="W2055" i="9"/>
  <c r="W2056" i="9"/>
  <c r="W2057" i="9"/>
  <c r="W2058" i="9"/>
  <c r="W2059" i="9"/>
  <c r="W2060" i="9"/>
  <c r="W2061" i="9"/>
  <c r="W2062" i="9"/>
  <c r="W2063" i="9"/>
  <c r="W2064" i="9"/>
  <c r="W2065" i="9"/>
  <c r="W2066" i="9"/>
  <c r="W2067" i="9"/>
  <c r="W2068" i="9"/>
  <c r="W2069" i="9"/>
  <c r="W2070" i="9"/>
  <c r="W2071" i="9"/>
  <c r="W2072" i="9"/>
  <c r="W2073" i="9"/>
  <c r="W2074" i="9"/>
  <c r="W2075" i="9"/>
  <c r="W2076" i="9"/>
  <c r="W2077" i="9"/>
  <c r="W2078" i="9"/>
  <c r="W2079" i="9"/>
  <c r="W2080" i="9"/>
  <c r="W2081" i="9"/>
  <c r="W2082" i="9"/>
  <c r="W2083" i="9"/>
  <c r="W2084" i="9"/>
  <c r="W2085" i="9"/>
  <c r="W2086" i="9"/>
  <c r="W2087" i="9"/>
  <c r="W2088" i="9"/>
  <c r="W2089" i="9"/>
  <c r="W2090" i="9"/>
  <c r="W2091" i="9"/>
  <c r="W2092" i="9"/>
  <c r="W2093" i="9"/>
  <c r="W2094" i="9"/>
  <c r="W2095" i="9"/>
  <c r="W2096" i="9"/>
  <c r="W2097" i="9"/>
  <c r="W2098" i="9"/>
  <c r="W2099" i="9"/>
  <c r="W2100" i="9"/>
  <c r="W2101" i="9"/>
  <c r="W2102" i="9"/>
  <c r="W2103" i="9"/>
  <c r="W2104" i="9"/>
  <c r="W2105" i="9"/>
  <c r="W2106" i="9"/>
  <c r="W2107" i="9"/>
  <c r="W2108" i="9"/>
  <c r="W2109" i="9"/>
  <c r="W2110" i="9"/>
  <c r="W2111" i="9"/>
  <c r="W2112" i="9"/>
  <c r="W2113" i="9"/>
  <c r="W2114" i="9"/>
  <c r="W2115" i="9"/>
  <c r="W2116" i="9"/>
  <c r="W2117" i="9"/>
  <c r="W2118" i="9"/>
  <c r="W2119" i="9"/>
  <c r="W2120" i="9"/>
  <c r="W2121" i="9"/>
  <c r="W2122" i="9"/>
  <c r="W2123" i="9"/>
  <c r="W2124" i="9"/>
  <c r="W2125" i="9"/>
  <c r="W2126" i="9"/>
  <c r="W2127" i="9"/>
  <c r="W2128" i="9"/>
  <c r="W2129" i="9"/>
  <c r="W2130" i="9"/>
  <c r="W2131" i="9"/>
  <c r="W2132" i="9"/>
  <c r="W2133" i="9"/>
  <c r="W2134" i="9"/>
  <c r="W2135" i="9"/>
  <c r="W2136" i="9"/>
  <c r="W2137" i="9"/>
  <c r="W2138" i="9"/>
  <c r="W2139" i="9"/>
  <c r="W2140" i="9"/>
  <c r="W2141" i="9"/>
  <c r="W2142" i="9"/>
  <c r="W2143" i="9"/>
  <c r="W2144" i="9"/>
  <c r="W2145" i="9"/>
  <c r="W2146" i="9"/>
  <c r="W2147" i="9"/>
  <c r="W2148" i="9"/>
  <c r="W2149" i="9"/>
  <c r="W2150" i="9"/>
  <c r="W2151" i="9"/>
  <c r="W2152" i="9"/>
  <c r="W2153" i="9"/>
  <c r="W2154" i="9"/>
  <c r="W2155" i="9"/>
  <c r="W2156" i="9"/>
  <c r="W2157" i="9"/>
  <c r="W2158" i="9"/>
  <c r="W2159" i="9"/>
  <c r="W2160" i="9"/>
  <c r="W2161" i="9"/>
  <c r="W2162" i="9"/>
  <c r="W2163" i="9"/>
  <c r="W2164" i="9"/>
  <c r="W2165" i="9"/>
  <c r="W2166" i="9"/>
  <c r="W2167" i="9"/>
  <c r="W2168" i="9"/>
  <c r="W2169" i="9"/>
  <c r="W2170" i="9"/>
  <c r="W2171" i="9"/>
  <c r="W2172" i="9"/>
  <c r="W2173" i="9"/>
  <c r="W2174" i="9"/>
  <c r="W2175" i="9"/>
  <c r="W2176" i="9"/>
  <c r="W2177" i="9"/>
  <c r="W2178" i="9"/>
  <c r="W2179" i="9"/>
  <c r="W2180" i="9"/>
  <c r="W2181" i="9"/>
  <c r="W2182" i="9"/>
  <c r="W2183" i="9"/>
  <c r="W2184" i="9"/>
  <c r="W2185" i="9"/>
  <c r="W2186" i="9"/>
  <c r="W2187" i="9"/>
  <c r="W2188" i="9"/>
  <c r="W2189" i="9"/>
  <c r="W2190" i="9"/>
  <c r="W2191" i="9"/>
  <c r="W2192" i="9"/>
  <c r="W2193" i="9"/>
  <c r="W2194" i="9"/>
  <c r="W2195" i="9"/>
  <c r="W2196" i="9"/>
  <c r="W2197" i="9"/>
  <c r="W2198" i="9"/>
  <c r="W2199" i="9"/>
  <c r="W2200" i="9"/>
  <c r="W2201" i="9"/>
  <c r="W2202" i="9"/>
  <c r="W2203" i="9"/>
  <c r="W2204" i="9"/>
  <c r="W2205" i="9"/>
  <c r="W2206" i="9"/>
  <c r="W2207" i="9"/>
  <c r="W2208" i="9"/>
  <c r="W2209" i="9"/>
  <c r="W2210" i="9"/>
  <c r="W2211" i="9"/>
  <c r="W2212" i="9"/>
  <c r="W2213" i="9"/>
  <c r="W2214" i="9"/>
  <c r="W2215" i="9"/>
  <c r="W2216" i="9"/>
  <c r="W2217" i="9"/>
  <c r="W2218" i="9"/>
  <c r="W2219" i="9"/>
  <c r="W2220" i="9"/>
  <c r="W2221" i="9"/>
  <c r="W2222" i="9"/>
  <c r="W2223" i="9"/>
  <c r="W2224" i="9"/>
  <c r="W2225" i="9"/>
  <c r="W2226" i="9"/>
  <c r="W2227" i="9"/>
  <c r="W2228" i="9"/>
  <c r="W2229" i="9"/>
  <c r="W2230" i="9"/>
  <c r="W2231" i="9"/>
  <c r="W2232" i="9"/>
  <c r="W2233" i="9"/>
  <c r="W2234" i="9"/>
  <c r="W2235" i="9"/>
  <c r="W2236" i="9"/>
  <c r="W2237" i="9"/>
  <c r="W2238" i="9"/>
  <c r="W2239" i="9"/>
  <c r="W2240" i="9"/>
  <c r="W2241" i="9"/>
  <c r="W2242" i="9"/>
  <c r="W2243" i="9"/>
  <c r="W2244" i="9"/>
  <c r="W2245" i="9"/>
  <c r="W2246" i="9"/>
  <c r="W2247" i="9"/>
  <c r="W2248" i="9"/>
  <c r="W2249" i="9"/>
  <c r="W2250" i="9"/>
  <c r="W2251" i="9"/>
  <c r="W2252" i="9"/>
  <c r="W2253" i="9"/>
  <c r="W2254" i="9"/>
  <c r="W2255" i="9"/>
  <c r="W2256" i="9"/>
  <c r="W2257" i="9"/>
  <c r="W2258" i="9"/>
  <c r="W2259" i="9"/>
  <c r="W2260" i="9"/>
  <c r="W2261" i="9"/>
  <c r="W2262" i="9"/>
  <c r="W2263" i="9"/>
  <c r="W2264" i="9"/>
  <c r="W2265" i="9"/>
  <c r="W2266" i="9"/>
  <c r="W2267" i="9"/>
  <c r="W2268" i="9"/>
  <c r="W2269" i="9"/>
  <c r="W2270" i="9"/>
  <c r="W2271" i="9"/>
  <c r="W2272" i="9"/>
  <c r="W2273" i="9"/>
  <c r="W2274" i="9"/>
  <c r="W2275" i="9"/>
  <c r="W2276" i="9"/>
  <c r="W2277" i="9"/>
  <c r="W2278" i="9"/>
  <c r="W2279" i="9"/>
  <c r="W2280" i="9"/>
  <c r="W2281" i="9"/>
  <c r="W2282" i="9"/>
  <c r="W2283" i="9"/>
  <c r="W2284" i="9"/>
  <c r="W2285" i="9"/>
  <c r="W2286" i="9"/>
  <c r="W2287" i="9"/>
  <c r="W2288" i="9"/>
  <c r="W2289" i="9"/>
  <c r="W2290" i="9"/>
  <c r="W2291" i="9"/>
  <c r="W2292" i="9"/>
  <c r="W2293" i="9"/>
  <c r="W2294" i="9"/>
  <c r="W2295" i="9"/>
  <c r="W2296" i="9"/>
  <c r="W2297" i="9"/>
  <c r="W2298" i="9"/>
  <c r="W2299" i="9"/>
  <c r="W2300" i="9"/>
  <c r="W2301" i="9"/>
  <c r="W2302" i="9"/>
  <c r="W2303" i="9"/>
  <c r="W2304" i="9"/>
  <c r="W2305" i="9"/>
  <c r="W2306" i="9"/>
  <c r="W2307" i="9"/>
  <c r="W2308" i="9"/>
  <c r="W2309" i="9"/>
  <c r="W2310" i="9"/>
  <c r="W2311" i="9"/>
  <c r="W2312" i="9"/>
  <c r="W2313" i="9"/>
  <c r="W2314" i="9"/>
  <c r="W2315" i="9"/>
  <c r="W2316" i="9"/>
  <c r="W2317" i="9"/>
  <c r="W2318" i="9"/>
  <c r="W2319" i="9"/>
  <c r="W2320" i="9"/>
  <c r="W2321" i="9"/>
  <c r="W2322" i="9"/>
  <c r="W2323" i="9"/>
  <c r="W2324" i="9"/>
  <c r="W2325" i="9"/>
  <c r="W2326" i="9"/>
  <c r="W2327" i="9"/>
  <c r="W2328" i="9"/>
  <c r="W2329" i="9"/>
  <c r="W2330" i="9"/>
  <c r="W2331" i="9"/>
  <c r="W2332" i="9"/>
  <c r="W2333" i="9"/>
  <c r="W2334" i="9"/>
  <c r="W2335" i="9"/>
  <c r="W2336" i="9"/>
  <c r="W2337" i="9"/>
  <c r="W2338" i="9"/>
  <c r="W2339" i="9"/>
  <c r="W2340" i="9"/>
  <c r="W2341" i="9"/>
  <c r="W2342" i="9"/>
  <c r="W2343" i="9"/>
  <c r="W2344" i="9"/>
  <c r="W2345" i="9"/>
  <c r="W2346" i="9"/>
  <c r="W2347" i="9"/>
  <c r="W2348" i="9"/>
  <c r="W2349" i="9"/>
  <c r="W2350" i="9"/>
  <c r="W2351" i="9"/>
  <c r="W2352" i="9"/>
  <c r="W2353" i="9"/>
  <c r="W2354" i="9"/>
  <c r="W2355" i="9"/>
  <c r="W2356" i="9"/>
  <c r="W2357" i="9"/>
  <c r="W2358" i="9"/>
  <c r="W2359" i="9"/>
  <c r="W2360" i="9"/>
  <c r="W2361" i="9"/>
  <c r="W2362" i="9"/>
  <c r="W2363" i="9"/>
  <c r="W2364" i="9"/>
  <c r="W2365" i="9"/>
  <c r="W2366" i="9"/>
  <c r="W2367" i="9"/>
  <c r="W2368" i="9"/>
  <c r="W2369" i="9"/>
  <c r="W2370" i="9"/>
  <c r="W2371" i="9"/>
  <c r="W2372" i="9"/>
  <c r="W2373" i="9"/>
  <c r="W2374" i="9"/>
  <c r="W2375" i="9"/>
  <c r="W2376" i="9"/>
  <c r="W2377" i="9"/>
  <c r="W2378" i="9"/>
  <c r="W2379" i="9"/>
  <c r="W2380" i="9"/>
  <c r="W2381" i="9"/>
  <c r="W2382" i="9"/>
  <c r="W2383" i="9"/>
  <c r="W2384" i="9"/>
  <c r="W2385" i="9"/>
  <c r="W2386" i="9"/>
  <c r="W2387" i="9"/>
  <c r="W2388" i="9"/>
  <c r="W2389" i="9"/>
  <c r="W2390" i="9"/>
  <c r="W2391" i="9"/>
  <c r="W2392" i="9"/>
  <c r="W2393" i="9"/>
  <c r="W2394" i="9"/>
  <c r="W2395" i="9"/>
  <c r="W2396" i="9"/>
  <c r="W2397" i="9"/>
  <c r="W2398" i="9"/>
  <c r="W2399" i="9"/>
  <c r="W2400" i="9"/>
  <c r="W2401" i="9"/>
  <c r="W2402" i="9"/>
  <c r="W2403" i="9"/>
  <c r="W2404" i="9"/>
  <c r="W2405" i="9"/>
  <c r="W2406" i="9"/>
  <c r="W2407" i="9"/>
  <c r="W2408" i="9"/>
  <c r="W2409" i="9"/>
  <c r="W2410" i="9"/>
  <c r="W2411" i="9"/>
  <c r="W2412" i="9"/>
  <c r="W2413" i="9"/>
  <c r="W2414" i="9"/>
  <c r="W2415" i="9"/>
  <c r="W2416" i="9"/>
  <c r="W2417" i="9"/>
  <c r="W2418" i="9"/>
  <c r="W2419" i="9"/>
  <c r="W2420" i="9"/>
  <c r="W2421" i="9"/>
  <c r="W2422" i="9"/>
  <c r="W2423" i="9"/>
  <c r="W2424" i="9"/>
  <c r="W2425" i="9"/>
  <c r="W2426" i="9"/>
  <c r="W2427" i="9"/>
  <c r="W2428" i="9"/>
  <c r="W2429" i="9"/>
  <c r="W2430" i="9"/>
  <c r="W2431" i="9"/>
  <c r="W2432" i="9"/>
  <c r="W2433" i="9"/>
  <c r="W2434" i="9"/>
  <c r="W2435" i="9"/>
  <c r="W2436" i="9"/>
  <c r="W2437" i="9"/>
  <c r="W2438" i="9"/>
  <c r="W2439" i="9"/>
  <c r="W2440" i="9"/>
  <c r="W2441" i="9"/>
  <c r="W2442" i="9"/>
  <c r="W2443" i="9"/>
  <c r="W2444" i="9"/>
  <c r="W2445" i="9"/>
  <c r="W2446" i="9"/>
  <c r="W2447" i="9"/>
  <c r="W2448" i="9"/>
  <c r="W2449" i="9"/>
  <c r="W2450" i="9"/>
  <c r="W2451" i="9"/>
  <c r="W2452" i="9"/>
  <c r="W2453" i="9"/>
  <c r="W2454" i="9"/>
  <c r="W2455" i="9"/>
  <c r="W2456" i="9"/>
  <c r="W2457" i="9"/>
  <c r="W2458" i="9"/>
  <c r="W2459" i="9"/>
  <c r="W2460" i="9"/>
  <c r="W2461" i="9"/>
  <c r="W2462" i="9"/>
  <c r="W2463" i="9"/>
  <c r="W2464" i="9"/>
  <c r="W2465" i="9"/>
  <c r="W2466" i="9"/>
  <c r="W2467" i="9"/>
  <c r="W2468" i="9"/>
  <c r="W2469" i="9"/>
  <c r="W2470" i="9"/>
  <c r="W2471" i="9"/>
  <c r="W2472" i="9"/>
  <c r="W2473" i="9"/>
  <c r="W2474" i="9"/>
  <c r="W2475" i="9"/>
  <c r="W2476" i="9"/>
  <c r="W2477" i="9"/>
  <c r="W2478" i="9"/>
  <c r="W2479" i="9"/>
  <c r="W2480" i="9"/>
  <c r="W2481" i="9"/>
  <c r="W2482" i="9"/>
  <c r="W2483" i="9"/>
  <c r="W2484" i="9"/>
  <c r="W2485" i="9"/>
  <c r="W2486" i="9"/>
  <c r="W2487" i="9"/>
  <c r="W2488" i="9"/>
  <c r="W2489" i="9"/>
  <c r="W2490" i="9"/>
  <c r="W2491" i="9"/>
  <c r="W2492" i="9"/>
  <c r="W2493" i="9"/>
  <c r="W2494" i="9"/>
  <c r="W2495" i="9"/>
  <c r="W2496" i="9"/>
  <c r="W2497" i="9"/>
  <c r="W2498" i="9"/>
  <c r="W2499" i="9"/>
  <c r="W2500" i="9"/>
  <c r="W2501" i="9"/>
  <c r="W2502" i="9"/>
  <c r="W2503" i="9"/>
  <c r="W2504" i="9"/>
  <c r="W2505" i="9"/>
  <c r="W2506" i="9"/>
  <c r="W2507" i="9"/>
  <c r="W2508" i="9"/>
  <c r="W2509" i="9"/>
  <c r="W2510" i="9"/>
  <c r="W2511" i="9"/>
  <c r="W2512" i="9"/>
  <c r="W2513" i="9"/>
  <c r="W2514" i="9"/>
  <c r="W2515" i="9"/>
  <c r="W2516" i="9"/>
  <c r="W2517" i="9"/>
  <c r="W2518" i="9"/>
  <c r="W2519" i="9"/>
  <c r="W2520" i="9"/>
  <c r="W2521" i="9"/>
  <c r="W2522" i="9"/>
  <c r="W2523" i="9"/>
  <c r="W2524" i="9"/>
  <c r="W2525" i="9"/>
  <c r="W2526" i="9"/>
  <c r="W2527" i="9"/>
  <c r="W2528" i="9"/>
  <c r="W2529" i="9"/>
  <c r="W2530" i="9"/>
  <c r="W2531" i="9"/>
  <c r="W2532" i="9"/>
  <c r="W2533" i="9"/>
  <c r="W2534" i="9"/>
  <c r="W2535" i="9"/>
  <c r="W2536" i="9"/>
  <c r="W2537" i="9"/>
  <c r="W2538" i="9"/>
  <c r="W2539" i="9"/>
  <c r="W2540" i="9"/>
  <c r="W2541" i="9"/>
  <c r="W2542" i="9"/>
  <c r="W2543" i="9"/>
  <c r="W2544" i="9"/>
  <c r="W2545" i="9"/>
  <c r="W2546" i="9"/>
  <c r="W2547" i="9"/>
  <c r="W2548" i="9"/>
  <c r="W2549" i="9"/>
  <c r="W2550" i="9"/>
  <c r="W2551" i="9"/>
  <c r="W2552" i="9"/>
  <c r="W2553" i="9"/>
  <c r="W2554" i="9"/>
  <c r="W2555" i="9"/>
  <c r="W2556" i="9"/>
  <c r="W2557" i="9"/>
  <c r="W2558" i="9"/>
  <c r="W2559" i="9"/>
  <c r="W2560" i="9"/>
  <c r="W2561" i="9"/>
  <c r="W2562" i="9"/>
  <c r="W2563" i="9"/>
  <c r="W2564" i="9"/>
  <c r="W2565" i="9"/>
  <c r="W2566" i="9"/>
  <c r="W2567" i="9"/>
  <c r="W2568" i="9"/>
  <c r="W2569" i="9"/>
  <c r="W2570" i="9"/>
  <c r="W2571" i="9"/>
  <c r="W2572" i="9"/>
  <c r="W2573" i="9"/>
  <c r="W2574" i="9"/>
  <c r="W2575" i="9"/>
  <c r="W2576" i="9"/>
  <c r="W2577" i="9"/>
  <c r="W2578" i="9"/>
  <c r="W2579" i="9"/>
  <c r="W2580" i="9"/>
  <c r="W2581" i="9"/>
  <c r="W2582" i="9"/>
  <c r="W2583" i="9"/>
  <c r="W2584" i="9"/>
  <c r="W2585" i="9"/>
  <c r="W2586" i="9"/>
  <c r="W2587" i="9"/>
  <c r="W2588" i="9"/>
  <c r="W2589" i="9"/>
  <c r="W2590" i="9"/>
  <c r="W2591" i="9"/>
  <c r="W2592" i="9"/>
  <c r="W2593" i="9"/>
  <c r="W2594" i="9"/>
  <c r="W2595" i="9"/>
  <c r="W2596" i="9"/>
  <c r="W2597" i="9"/>
  <c r="W2598" i="9"/>
  <c r="W2599" i="9"/>
  <c r="W2600" i="9"/>
  <c r="W2601" i="9"/>
  <c r="W2602" i="9"/>
  <c r="W2603" i="9"/>
  <c r="W2604" i="9"/>
  <c r="W2605" i="9"/>
  <c r="W2606" i="9"/>
  <c r="W2607" i="9"/>
  <c r="W2608" i="9"/>
  <c r="W2609" i="9"/>
  <c r="W2610" i="9"/>
  <c r="W2611" i="9"/>
  <c r="W2612" i="9"/>
  <c r="W2613" i="9"/>
  <c r="W2614" i="9"/>
  <c r="W2615" i="9"/>
  <c r="W2616" i="9"/>
  <c r="W2617" i="9"/>
  <c r="W2618" i="9"/>
  <c r="W2619" i="9"/>
  <c r="W2620" i="9"/>
  <c r="W2621" i="9"/>
  <c r="W2622" i="9"/>
  <c r="W2623" i="9"/>
  <c r="W2624" i="9"/>
  <c r="W2625" i="9"/>
  <c r="W2626" i="9"/>
  <c r="W2627" i="9"/>
  <c r="W2628" i="9"/>
  <c r="W2629" i="9"/>
  <c r="W2630" i="9"/>
  <c r="W2631" i="9"/>
  <c r="W2632" i="9"/>
  <c r="W2633" i="9"/>
  <c r="W2634" i="9"/>
  <c r="W2635" i="9"/>
  <c r="W2636" i="9"/>
  <c r="W2637" i="9"/>
  <c r="W2638" i="9"/>
  <c r="W2639" i="9"/>
  <c r="W2640" i="9"/>
  <c r="W2641" i="9"/>
  <c r="W2642" i="9"/>
  <c r="W2643" i="9"/>
  <c r="W2644" i="9"/>
  <c r="W2645" i="9"/>
  <c r="W2646" i="9"/>
  <c r="W2647" i="9"/>
  <c r="W2648" i="9"/>
  <c r="W2649" i="9"/>
  <c r="W2650" i="9"/>
  <c r="W2651" i="9"/>
  <c r="W2652" i="9"/>
  <c r="W2653" i="9"/>
  <c r="W2654" i="9"/>
  <c r="W2655" i="9"/>
  <c r="W2656" i="9"/>
  <c r="W2657" i="9"/>
  <c r="W2658" i="9"/>
  <c r="W2659" i="9"/>
  <c r="W2660" i="9"/>
  <c r="W2661" i="9"/>
  <c r="W2662" i="9"/>
  <c r="W2663" i="9"/>
  <c r="W2664" i="9"/>
  <c r="W2665" i="9"/>
  <c r="W2666" i="9"/>
  <c r="W2667" i="9"/>
  <c r="W2668" i="9"/>
  <c r="W2669" i="9"/>
  <c r="W2670" i="9"/>
  <c r="W2671" i="9"/>
  <c r="W2672" i="9"/>
  <c r="W2673" i="9"/>
  <c r="W2674" i="9"/>
  <c r="W2675" i="9"/>
  <c r="W2676" i="9"/>
  <c r="W2677" i="9"/>
  <c r="W2678" i="9"/>
  <c r="W2679" i="9"/>
  <c r="W2680" i="9"/>
  <c r="W2681" i="9"/>
  <c r="W2682" i="9"/>
  <c r="W2683" i="9"/>
  <c r="W2684" i="9"/>
  <c r="W2685" i="9"/>
  <c r="W2686" i="9"/>
  <c r="W2687" i="9"/>
  <c r="W2688" i="9"/>
  <c r="W2689" i="9"/>
  <c r="W2690" i="9"/>
  <c r="W2691" i="9"/>
  <c r="W2692" i="9"/>
  <c r="W2693" i="9"/>
  <c r="W2694" i="9"/>
  <c r="W2695" i="9"/>
  <c r="W2696" i="9"/>
  <c r="W2697" i="9"/>
  <c r="W2698" i="9"/>
  <c r="W2699" i="9"/>
  <c r="W2700" i="9"/>
  <c r="W2701" i="9"/>
  <c r="W2702" i="9"/>
  <c r="W2703" i="9"/>
  <c r="W2704" i="9"/>
  <c r="W2705" i="9"/>
  <c r="W2706" i="9"/>
  <c r="W2707" i="9"/>
  <c r="W2708" i="9"/>
  <c r="W2709" i="9"/>
  <c r="W2710" i="9"/>
  <c r="W2711" i="9"/>
  <c r="W2712" i="9"/>
  <c r="W2713" i="9"/>
  <c r="W2714" i="9"/>
  <c r="W2715" i="9"/>
  <c r="W2716" i="9"/>
  <c r="W2717" i="9"/>
  <c r="W2718" i="9"/>
  <c r="W2719" i="9"/>
  <c r="W2720" i="9"/>
  <c r="W2721" i="9"/>
  <c r="W2722" i="9"/>
  <c r="W2723" i="9"/>
  <c r="W2724" i="9"/>
  <c r="W2725" i="9"/>
  <c r="W2726" i="9"/>
  <c r="W2727" i="9"/>
  <c r="W2728" i="9"/>
  <c r="W2729" i="9"/>
  <c r="W2730" i="9"/>
  <c r="W2731" i="9"/>
  <c r="W2732" i="9"/>
  <c r="W2733" i="9"/>
  <c r="W2734" i="9"/>
  <c r="W2735" i="9"/>
  <c r="W2736" i="9"/>
  <c r="W2737" i="9"/>
  <c r="W2738" i="9"/>
  <c r="W2739" i="9"/>
  <c r="W2740" i="9"/>
  <c r="W2741" i="9"/>
  <c r="W2742" i="9"/>
  <c r="W2743" i="9"/>
  <c r="W2744" i="9"/>
  <c r="W2745" i="9"/>
  <c r="W2746" i="9"/>
  <c r="W2747" i="9"/>
  <c r="W2748" i="9"/>
  <c r="W2749" i="9"/>
  <c r="W2750" i="9"/>
  <c r="W2751" i="9"/>
  <c r="W2752" i="9"/>
  <c r="W2753" i="9"/>
  <c r="W2754" i="9"/>
  <c r="W2755" i="9"/>
  <c r="W2756" i="9"/>
  <c r="W2757" i="9"/>
  <c r="W2758" i="9"/>
  <c r="W2759" i="9"/>
  <c r="W2760" i="9"/>
  <c r="W2761" i="9"/>
  <c r="W2762" i="9"/>
  <c r="W2763" i="9"/>
  <c r="W2764" i="9"/>
  <c r="W2765" i="9"/>
  <c r="W2766" i="9"/>
  <c r="W2767" i="9"/>
  <c r="W2768" i="9"/>
  <c r="W2769" i="9"/>
  <c r="W2770" i="9"/>
  <c r="W2771" i="9"/>
  <c r="W2772" i="9"/>
  <c r="W2773" i="9"/>
  <c r="W2774" i="9"/>
  <c r="W2775" i="9"/>
  <c r="W2776" i="9"/>
  <c r="W2777" i="9"/>
  <c r="W2778" i="9"/>
  <c r="W2779" i="9"/>
  <c r="W2780" i="9"/>
  <c r="W2781" i="9"/>
  <c r="W2782" i="9"/>
  <c r="W2783" i="9"/>
  <c r="W2784" i="9"/>
  <c r="W2785" i="9"/>
  <c r="W2786" i="9"/>
  <c r="W2787" i="9"/>
  <c r="W2788" i="9"/>
  <c r="W2789" i="9"/>
  <c r="W2790" i="9"/>
  <c r="W2791" i="9"/>
  <c r="W2792" i="9"/>
  <c r="W2793" i="9"/>
  <c r="W2794" i="9"/>
  <c r="W2795" i="9"/>
  <c r="W2796" i="9"/>
  <c r="W2797" i="9"/>
  <c r="W2798" i="9"/>
  <c r="W2799" i="9"/>
  <c r="W2800" i="9"/>
  <c r="W2801" i="9"/>
  <c r="W2802" i="9"/>
  <c r="W2803" i="9"/>
  <c r="W2804" i="9"/>
  <c r="W2805" i="9"/>
  <c r="W2806" i="9"/>
  <c r="W2807" i="9"/>
  <c r="W2808" i="9"/>
  <c r="W2809" i="9"/>
  <c r="W2810" i="9"/>
  <c r="W2811" i="9"/>
  <c r="W2812" i="9"/>
  <c r="W2813" i="9"/>
  <c r="W2814" i="9"/>
  <c r="W2815" i="9"/>
  <c r="W2816" i="9"/>
  <c r="W2817" i="9"/>
  <c r="W2818" i="9"/>
  <c r="W2819" i="9"/>
  <c r="W2820" i="9"/>
  <c r="W2821" i="9"/>
  <c r="W2822" i="9"/>
  <c r="W2823" i="9"/>
  <c r="W2824" i="9"/>
  <c r="W2825" i="9"/>
  <c r="W2826" i="9"/>
  <c r="W2827" i="9"/>
  <c r="W2828" i="9"/>
  <c r="W2829" i="9"/>
  <c r="W2830" i="9"/>
  <c r="W2831" i="9"/>
  <c r="W2832" i="9"/>
  <c r="W2833" i="9"/>
  <c r="W2834" i="9"/>
  <c r="W2835" i="9"/>
  <c r="W2836" i="9"/>
  <c r="W2837" i="9"/>
  <c r="W2838" i="9"/>
  <c r="W2839" i="9"/>
  <c r="W2840" i="9"/>
  <c r="W2841" i="9"/>
  <c r="W2842" i="9"/>
  <c r="W2843" i="9"/>
  <c r="W2844" i="9"/>
  <c r="W2845" i="9"/>
  <c r="W2846" i="9"/>
  <c r="W2847" i="9"/>
  <c r="W2848" i="9"/>
  <c r="W2849" i="9"/>
  <c r="W2850" i="9"/>
  <c r="W2851" i="9"/>
  <c r="W2852" i="9"/>
  <c r="W2853" i="9"/>
  <c r="W2854" i="9"/>
  <c r="W2855" i="9"/>
  <c r="W2856" i="9"/>
  <c r="W2857" i="9"/>
  <c r="W2858" i="9"/>
  <c r="W2859" i="9"/>
  <c r="W2860" i="9"/>
  <c r="W2861" i="9"/>
  <c r="W2862" i="9"/>
  <c r="W2863" i="9"/>
  <c r="W2864" i="9"/>
  <c r="W2865" i="9"/>
  <c r="W2866" i="9"/>
  <c r="W2867" i="9"/>
  <c r="W2868" i="9"/>
  <c r="W2869" i="9"/>
  <c r="W2870" i="9"/>
  <c r="W2871" i="9"/>
  <c r="W2872" i="9"/>
  <c r="W2873" i="9"/>
  <c r="W2874" i="9"/>
  <c r="W2875" i="9"/>
  <c r="W2876" i="9"/>
  <c r="W2877" i="9"/>
  <c r="W2878" i="9"/>
  <c r="W2879" i="9"/>
  <c r="W2880" i="9"/>
  <c r="W2881" i="9"/>
  <c r="W2882" i="9"/>
  <c r="W2883" i="9"/>
  <c r="W2884" i="9"/>
  <c r="W2885" i="9"/>
  <c r="W2886" i="9"/>
  <c r="W2887" i="9"/>
  <c r="W2888" i="9"/>
  <c r="W2889" i="9"/>
  <c r="W2890" i="9"/>
  <c r="W2891" i="9"/>
  <c r="W2892" i="9"/>
  <c r="W2893" i="9"/>
  <c r="W2894" i="9"/>
  <c r="W2895" i="9"/>
  <c r="W2896" i="9"/>
  <c r="W2897" i="9"/>
  <c r="W2898" i="9"/>
  <c r="W2899" i="9"/>
  <c r="W2900" i="9"/>
  <c r="W2901" i="9"/>
  <c r="W2902" i="9"/>
  <c r="W2903" i="9"/>
  <c r="W2904" i="9"/>
  <c r="W2905" i="9"/>
  <c r="W2906" i="9"/>
  <c r="W2907" i="9"/>
  <c r="W2908" i="9"/>
  <c r="W2909" i="9"/>
  <c r="W2910" i="9"/>
  <c r="W2911" i="9"/>
  <c r="W2912" i="9"/>
  <c r="W2913" i="9"/>
  <c r="W2914" i="9"/>
  <c r="W2915" i="9"/>
  <c r="W2916" i="9"/>
  <c r="W2917" i="9"/>
  <c r="W2918" i="9"/>
  <c r="W2919" i="9"/>
  <c r="W2920" i="9"/>
  <c r="W2921" i="9"/>
  <c r="W2922" i="9"/>
  <c r="W2923" i="9"/>
  <c r="W2924" i="9"/>
  <c r="W2925" i="9"/>
  <c r="W2926" i="9"/>
  <c r="W2927" i="9"/>
  <c r="W2928" i="9"/>
  <c r="W2929" i="9"/>
  <c r="W2930" i="9"/>
  <c r="W2931" i="9"/>
  <c r="W2932" i="9"/>
  <c r="W2933" i="9"/>
  <c r="W2934" i="9"/>
  <c r="W2935" i="9"/>
  <c r="W2936" i="9"/>
  <c r="W2937" i="9"/>
  <c r="W2938" i="9"/>
  <c r="W2939" i="9"/>
  <c r="W2940" i="9"/>
  <c r="W2941" i="9"/>
  <c r="W2942" i="9"/>
  <c r="W2943" i="9"/>
  <c r="W2944" i="9"/>
  <c r="W2945" i="9"/>
  <c r="W2946" i="9"/>
  <c r="W2947" i="9"/>
  <c r="W2948" i="9"/>
  <c r="W2949" i="9"/>
  <c r="W2950" i="9"/>
  <c r="W2951" i="9"/>
  <c r="W2952" i="9"/>
  <c r="W2953" i="9"/>
  <c r="W2954" i="9"/>
  <c r="W2955" i="9"/>
  <c r="W2956" i="9"/>
  <c r="W2957" i="9"/>
  <c r="W2958" i="9"/>
  <c r="W2959" i="9"/>
  <c r="W2960" i="9"/>
  <c r="W2961" i="9"/>
  <c r="W2962" i="9"/>
  <c r="W2963" i="9"/>
  <c r="W2964" i="9"/>
  <c r="W2965" i="9"/>
  <c r="W2966" i="9"/>
  <c r="W2967" i="9"/>
  <c r="W2968" i="9"/>
  <c r="W2969" i="9"/>
  <c r="W2970" i="9"/>
  <c r="W2971" i="9"/>
  <c r="W2972" i="9"/>
  <c r="W2973" i="9"/>
  <c r="W2974" i="9"/>
  <c r="W2975" i="9"/>
  <c r="W2976" i="9"/>
  <c r="W2977" i="9"/>
  <c r="W2978" i="9"/>
  <c r="W2979" i="9"/>
  <c r="W2980" i="9"/>
  <c r="W2981" i="9"/>
  <c r="W2982" i="9"/>
  <c r="W2983" i="9"/>
  <c r="W2984" i="9"/>
  <c r="W2985" i="9"/>
  <c r="W2986" i="9"/>
  <c r="W2987" i="9"/>
  <c r="W2988" i="9"/>
  <c r="W2989" i="9"/>
  <c r="W2990" i="9"/>
  <c r="W2991" i="9"/>
  <c r="W2992" i="9"/>
  <c r="W2993" i="9"/>
  <c r="W2994" i="9"/>
  <c r="W2995" i="9"/>
  <c r="W2996" i="9"/>
  <c r="W2997" i="9"/>
  <c r="W2998" i="9"/>
  <c r="W2999" i="9"/>
  <c r="W3000" i="9"/>
  <c r="W3001" i="9"/>
  <c r="W3002" i="9"/>
  <c r="W3003" i="9"/>
  <c r="W3004" i="9"/>
  <c r="W3005" i="9"/>
  <c r="W3006" i="9"/>
  <c r="W3007" i="9"/>
  <c r="W3008" i="9"/>
  <c r="W3009" i="9"/>
  <c r="W3010" i="9"/>
  <c r="W3011" i="9"/>
  <c r="W3012" i="9"/>
  <c r="W3013" i="9"/>
  <c r="W3014" i="9"/>
  <c r="W3015" i="9"/>
  <c r="W3016" i="9"/>
  <c r="W3017" i="9"/>
  <c r="W3018" i="9"/>
  <c r="W3019" i="9"/>
  <c r="W3020" i="9"/>
  <c r="W3021" i="9"/>
  <c r="W3022" i="9"/>
  <c r="W3023" i="9"/>
  <c r="W3024" i="9"/>
  <c r="W3025" i="9"/>
  <c r="W3026" i="9"/>
  <c r="W3027" i="9"/>
  <c r="W3028" i="9"/>
  <c r="W3029" i="9"/>
  <c r="W3030" i="9"/>
  <c r="W3031" i="9"/>
  <c r="W3032" i="9"/>
  <c r="W3033" i="9"/>
  <c r="W3034" i="9"/>
  <c r="W3035" i="9"/>
  <c r="W3036" i="9"/>
  <c r="W3037" i="9"/>
  <c r="W3038" i="9"/>
  <c r="W3039" i="9"/>
  <c r="W3040" i="9"/>
  <c r="W3041" i="9"/>
  <c r="W3042" i="9"/>
  <c r="W3043" i="9"/>
  <c r="W3044" i="9"/>
  <c r="W3045" i="9"/>
  <c r="W3046" i="9"/>
  <c r="W3047" i="9"/>
  <c r="W3048" i="9"/>
  <c r="W3049" i="9"/>
  <c r="W3050" i="9"/>
  <c r="W3051" i="9"/>
  <c r="W3052" i="9"/>
  <c r="W3053" i="9"/>
  <c r="W3054" i="9"/>
  <c r="W3055" i="9"/>
  <c r="W3056" i="9"/>
  <c r="W3057" i="9"/>
  <c r="W3058" i="9"/>
  <c r="W3059" i="9"/>
  <c r="W3060" i="9"/>
  <c r="W3061" i="9"/>
  <c r="W3062" i="9"/>
  <c r="W3063" i="9"/>
  <c r="W3064" i="9"/>
  <c r="W3065" i="9"/>
  <c r="W3066" i="9"/>
  <c r="W3067" i="9"/>
  <c r="W3068" i="9"/>
  <c r="W3069" i="9"/>
  <c r="W3070" i="9"/>
  <c r="W3071" i="9"/>
  <c r="W3072" i="9"/>
  <c r="W3073" i="9"/>
  <c r="W3074" i="9"/>
  <c r="W3075" i="9"/>
  <c r="W3076" i="9"/>
  <c r="W3077" i="9"/>
  <c r="W3078" i="9"/>
  <c r="W3079" i="9"/>
  <c r="W3080" i="9"/>
  <c r="W3081" i="9"/>
  <c r="W3082" i="9"/>
  <c r="W3083" i="9"/>
  <c r="W3084" i="9"/>
  <c r="W3085" i="9"/>
  <c r="W3086" i="9"/>
  <c r="W3087" i="9"/>
  <c r="W3088" i="9"/>
  <c r="W3089" i="9"/>
  <c r="W3090" i="9"/>
  <c r="W3091" i="9"/>
  <c r="W3092" i="9"/>
  <c r="W3093" i="9"/>
  <c r="W3094" i="9"/>
  <c r="W3095" i="9"/>
  <c r="W3096" i="9"/>
  <c r="W3097" i="9"/>
  <c r="W3098" i="9"/>
  <c r="W3099" i="9"/>
  <c r="W3100" i="9"/>
  <c r="W3101" i="9"/>
  <c r="W3102" i="9"/>
  <c r="W3103" i="9"/>
  <c r="W3104" i="9"/>
  <c r="W3105" i="9"/>
  <c r="W3106" i="9"/>
  <c r="W3107" i="9"/>
  <c r="W3108" i="9"/>
  <c r="W3109" i="9"/>
  <c r="W3110" i="9"/>
  <c r="W3111" i="9"/>
  <c r="W3112" i="9"/>
  <c r="W3113" i="9"/>
  <c r="W3114" i="9"/>
  <c r="W3115" i="9"/>
  <c r="W3116" i="9"/>
  <c r="W3117" i="9"/>
  <c r="W3118" i="9"/>
  <c r="W3119" i="9"/>
  <c r="W3120" i="9"/>
  <c r="W3121" i="9"/>
  <c r="W3122" i="9"/>
  <c r="W3123" i="9"/>
  <c r="W3124" i="9"/>
  <c r="W3125" i="9"/>
  <c r="W3126" i="9"/>
  <c r="W3127" i="9"/>
  <c r="W3128" i="9"/>
  <c r="W3129" i="9"/>
  <c r="W3130" i="9"/>
  <c r="W3131" i="9"/>
  <c r="W3132" i="9"/>
  <c r="W3133" i="9"/>
  <c r="W3134" i="9"/>
  <c r="W3135" i="9"/>
  <c r="W3136" i="9"/>
  <c r="W3137" i="9"/>
  <c r="W3138" i="9"/>
  <c r="W3139" i="9"/>
  <c r="W3140" i="9"/>
  <c r="W3141" i="9"/>
  <c r="W3142" i="9"/>
  <c r="W3143" i="9"/>
  <c r="W3144" i="9"/>
  <c r="W3145" i="9"/>
  <c r="W3146" i="9"/>
  <c r="W3147" i="9"/>
  <c r="W3148" i="9"/>
  <c r="W3149" i="9"/>
  <c r="W3150" i="9"/>
  <c r="W3151" i="9"/>
  <c r="W3152" i="9"/>
  <c r="W3153" i="9"/>
  <c r="W3154" i="9"/>
  <c r="W3155" i="9"/>
  <c r="W3156" i="9"/>
  <c r="W3157" i="9"/>
  <c r="W3158" i="9"/>
  <c r="W3159" i="9"/>
  <c r="W3160" i="9"/>
  <c r="W3161" i="9"/>
  <c r="W3162" i="9"/>
  <c r="W3163" i="9"/>
  <c r="W3164" i="9"/>
  <c r="W3165" i="9"/>
  <c r="W3166" i="9"/>
  <c r="W3167" i="9"/>
  <c r="W3168" i="9"/>
  <c r="W3169" i="9"/>
  <c r="W3170" i="9"/>
  <c r="W3171" i="9"/>
  <c r="W3172" i="9"/>
  <c r="W3173" i="9"/>
  <c r="W3174" i="9"/>
  <c r="W3175" i="9"/>
  <c r="W3176" i="9"/>
  <c r="W3177" i="9"/>
  <c r="W3178" i="9"/>
  <c r="W3179" i="9"/>
  <c r="W3180" i="9"/>
  <c r="W3181" i="9"/>
  <c r="W3182" i="9"/>
  <c r="W3183" i="9"/>
  <c r="W3184" i="9"/>
  <c r="W3185" i="9"/>
  <c r="W3186" i="9"/>
  <c r="W3187" i="9"/>
  <c r="W3188" i="9"/>
  <c r="W3189" i="9"/>
  <c r="W3190" i="9"/>
  <c r="W3191" i="9"/>
  <c r="W3192" i="9"/>
  <c r="W3193" i="9"/>
  <c r="W3194" i="9"/>
  <c r="W3195" i="9"/>
  <c r="W3196" i="9"/>
  <c r="W3197" i="9"/>
  <c r="W3198" i="9"/>
  <c r="W3199" i="9"/>
  <c r="W3200" i="9"/>
  <c r="W3201" i="9"/>
  <c r="W3202" i="9"/>
  <c r="W3203" i="9"/>
  <c r="W3204" i="9"/>
  <c r="W3205" i="9"/>
  <c r="W3206" i="9"/>
  <c r="W3207" i="9"/>
  <c r="W3208" i="9"/>
  <c r="W3209" i="9"/>
  <c r="W3210" i="9"/>
  <c r="W3211" i="9"/>
  <c r="W3212" i="9"/>
  <c r="W3213" i="9"/>
  <c r="W3214" i="9"/>
  <c r="W3215" i="9"/>
  <c r="W3216" i="9"/>
  <c r="W3217" i="9"/>
  <c r="W3218" i="9"/>
  <c r="W3219" i="9"/>
  <c r="W3220" i="9"/>
  <c r="W3221" i="9"/>
  <c r="W3222" i="9"/>
  <c r="W3223" i="9"/>
  <c r="W3224" i="9"/>
  <c r="W3225" i="9"/>
  <c r="W3226" i="9"/>
  <c r="W3227" i="9"/>
  <c r="W3228" i="9"/>
  <c r="W3229" i="9"/>
  <c r="W3230" i="9"/>
  <c r="W3231" i="9"/>
  <c r="W3232" i="9"/>
  <c r="W3233" i="9"/>
  <c r="W3234" i="9"/>
  <c r="W3235" i="9"/>
  <c r="W3236" i="9"/>
  <c r="W3237" i="9"/>
  <c r="W3238" i="9"/>
  <c r="W3239" i="9"/>
  <c r="W3240" i="9"/>
  <c r="W3241" i="9"/>
  <c r="W3242" i="9"/>
  <c r="W3243" i="9"/>
  <c r="W3244" i="9"/>
  <c r="W3245" i="9"/>
  <c r="W3246" i="9"/>
  <c r="W3247" i="9"/>
  <c r="W3248" i="9"/>
  <c r="W3249" i="9"/>
  <c r="W3250" i="9"/>
  <c r="W3251" i="9"/>
  <c r="W3252" i="9"/>
  <c r="W3253" i="9"/>
  <c r="W3254" i="9"/>
  <c r="W3255" i="9"/>
  <c r="W3256" i="9"/>
  <c r="W3257" i="9"/>
  <c r="W3258" i="9"/>
  <c r="W3259" i="9"/>
  <c r="W3260" i="9"/>
  <c r="W3261" i="9"/>
  <c r="W3262" i="9"/>
  <c r="W3263" i="9"/>
  <c r="W3264" i="9"/>
  <c r="W3265" i="9"/>
  <c r="W3266" i="9"/>
  <c r="W3267" i="9"/>
  <c r="W3268" i="9"/>
  <c r="W3269" i="9"/>
  <c r="W3270" i="9"/>
  <c r="W3271" i="9"/>
  <c r="W3272" i="9"/>
  <c r="W3273" i="9"/>
  <c r="W3274" i="9"/>
  <c r="W3275" i="9"/>
  <c r="W3276" i="9"/>
  <c r="W3277" i="9"/>
  <c r="W3278" i="9"/>
  <c r="W3279" i="9"/>
  <c r="W3280" i="9"/>
  <c r="W3281" i="9"/>
  <c r="W3282" i="9"/>
  <c r="W3283" i="9"/>
  <c r="W3284" i="9"/>
  <c r="W3285" i="9"/>
  <c r="W3286" i="9"/>
  <c r="W3287" i="9"/>
  <c r="W3288" i="9"/>
  <c r="W3289" i="9"/>
  <c r="W3290" i="9"/>
  <c r="W3291" i="9"/>
  <c r="W3292" i="9"/>
  <c r="W3293" i="9"/>
  <c r="W3294" i="9"/>
  <c r="W3295" i="9"/>
  <c r="W3296" i="9"/>
  <c r="W3297" i="9"/>
  <c r="W3298" i="9"/>
  <c r="W3299" i="9"/>
  <c r="W3300" i="9"/>
  <c r="W3301" i="9"/>
  <c r="W3302" i="9"/>
  <c r="W3303" i="9"/>
  <c r="W3304" i="9"/>
  <c r="W3305" i="9"/>
  <c r="W3306" i="9"/>
  <c r="W3307" i="9"/>
  <c r="W3308" i="9"/>
  <c r="W3309" i="9"/>
  <c r="W3310" i="9"/>
  <c r="W3311" i="9"/>
  <c r="W3312" i="9"/>
  <c r="W3313" i="9"/>
  <c r="W3314" i="9"/>
  <c r="W3315" i="9"/>
  <c r="W3316" i="9"/>
  <c r="W3317" i="9"/>
  <c r="W3318" i="9"/>
  <c r="W3319" i="9"/>
  <c r="W3320" i="9"/>
  <c r="W3321" i="9"/>
  <c r="W3322" i="9"/>
  <c r="W3323" i="9"/>
  <c r="W3324" i="9"/>
  <c r="W3325" i="9"/>
  <c r="W3326" i="9"/>
  <c r="W3327" i="9"/>
  <c r="W3328" i="9"/>
  <c r="W3329" i="9"/>
  <c r="W3330" i="9"/>
  <c r="W3331" i="9"/>
  <c r="W3332" i="9"/>
  <c r="W3333" i="9"/>
  <c r="W3334" i="9"/>
  <c r="W3335" i="9"/>
  <c r="W3336" i="9"/>
  <c r="W3337" i="9"/>
  <c r="W3338" i="9"/>
  <c r="W3339" i="9"/>
  <c r="W3340" i="9"/>
  <c r="W3341" i="9"/>
  <c r="W3342" i="9"/>
  <c r="W3343" i="9"/>
  <c r="W3344" i="9"/>
  <c r="W3345" i="9"/>
  <c r="W3346" i="9"/>
  <c r="W3347" i="9"/>
  <c r="W3348" i="9"/>
  <c r="W3349" i="9"/>
  <c r="W3350" i="9"/>
  <c r="W3351" i="9"/>
  <c r="W3352" i="9"/>
  <c r="W3353" i="9"/>
  <c r="W3354" i="9"/>
  <c r="W3355" i="9"/>
  <c r="W3356" i="9"/>
  <c r="W3357" i="9"/>
  <c r="W3358" i="9"/>
  <c r="W3359" i="9"/>
  <c r="W3360" i="9"/>
  <c r="W3361" i="9"/>
  <c r="W3362" i="9"/>
  <c r="W3363" i="9"/>
  <c r="W3364" i="9"/>
  <c r="W3365" i="9"/>
  <c r="W3366" i="9"/>
  <c r="W3367" i="9"/>
  <c r="W3368" i="9"/>
  <c r="W3369" i="9"/>
  <c r="W3370" i="9"/>
  <c r="W3371" i="9"/>
  <c r="W3372" i="9"/>
  <c r="W3373" i="9"/>
  <c r="W3374" i="9"/>
  <c r="W3375" i="9"/>
  <c r="W3376" i="9"/>
  <c r="W3377" i="9"/>
  <c r="W3378" i="9"/>
  <c r="W3379" i="9"/>
  <c r="W3380" i="9"/>
  <c r="W3381" i="9"/>
  <c r="W3382" i="9"/>
  <c r="W3383" i="9"/>
  <c r="W3384" i="9"/>
  <c r="W3385" i="9"/>
  <c r="W3386" i="9"/>
  <c r="W3387" i="9"/>
  <c r="W3388" i="9"/>
  <c r="W3389" i="9"/>
  <c r="W3390" i="9"/>
  <c r="W3391" i="9"/>
  <c r="W3392" i="9"/>
  <c r="W3393" i="9"/>
  <c r="W3394" i="9"/>
  <c r="W3395" i="9"/>
  <c r="W3396" i="9"/>
  <c r="W3397" i="9"/>
  <c r="W3398" i="9"/>
  <c r="W3399" i="9"/>
  <c r="W3400" i="9"/>
  <c r="W3401" i="9"/>
  <c r="W3402" i="9"/>
  <c r="W3403" i="9"/>
  <c r="W3404" i="9"/>
  <c r="W3405" i="9"/>
  <c r="W3406" i="9"/>
  <c r="W3407" i="9"/>
  <c r="W3408" i="9"/>
  <c r="W3409" i="9"/>
  <c r="W3410" i="9"/>
  <c r="W3411" i="9"/>
  <c r="W3412" i="9"/>
  <c r="W3413" i="9"/>
  <c r="W3414" i="9"/>
  <c r="W3415" i="9"/>
  <c r="W3416" i="9"/>
  <c r="W3417" i="9"/>
  <c r="W3418" i="9"/>
  <c r="W3419" i="9"/>
  <c r="W3420" i="9"/>
  <c r="W3421" i="9"/>
  <c r="W3422" i="9"/>
  <c r="W3423" i="9"/>
  <c r="W3424" i="9"/>
  <c r="W3425" i="9"/>
  <c r="W3426" i="9"/>
  <c r="W3427" i="9"/>
  <c r="W3428" i="9"/>
  <c r="W3429" i="9"/>
  <c r="W3430" i="9"/>
  <c r="W3431" i="9"/>
  <c r="W3432" i="9"/>
  <c r="W3433" i="9"/>
  <c r="W3434" i="9"/>
  <c r="W3435" i="9"/>
  <c r="W3436" i="9"/>
  <c r="W3437" i="9"/>
  <c r="W3438" i="9"/>
  <c r="W3439" i="9"/>
  <c r="W3440" i="9"/>
  <c r="W3441" i="9"/>
  <c r="W3442" i="9"/>
  <c r="W3443" i="9"/>
  <c r="W3444" i="9"/>
  <c r="W3445" i="9"/>
  <c r="W3446" i="9"/>
  <c r="W3447" i="9"/>
  <c r="W3448" i="9"/>
  <c r="W3449" i="9"/>
  <c r="W3450" i="9"/>
  <c r="W3451" i="9"/>
  <c r="W3452" i="9"/>
  <c r="W3453" i="9"/>
  <c r="W3454" i="9"/>
  <c r="W3455" i="9"/>
  <c r="W3456" i="9"/>
  <c r="W3457" i="9"/>
  <c r="W3458" i="9"/>
  <c r="W3459" i="9"/>
  <c r="W3460" i="9"/>
  <c r="W3461" i="9"/>
  <c r="W3462" i="9"/>
  <c r="W3463" i="9"/>
  <c r="W3464" i="9"/>
  <c r="W3465" i="9"/>
  <c r="W3466" i="9"/>
  <c r="W3467" i="9"/>
  <c r="W3468" i="9"/>
  <c r="W3469" i="9"/>
  <c r="W3470" i="9"/>
  <c r="W3471" i="9"/>
  <c r="W3472" i="9"/>
  <c r="W3473" i="9"/>
  <c r="W3474" i="9"/>
  <c r="W3475" i="9"/>
  <c r="W3476" i="9"/>
  <c r="W3477" i="9"/>
  <c r="W3478" i="9"/>
  <c r="W3479" i="9"/>
  <c r="W3480" i="9"/>
  <c r="W3481" i="9"/>
  <c r="W3482" i="9"/>
  <c r="W3483" i="9"/>
  <c r="W3484" i="9"/>
  <c r="W3485" i="9"/>
  <c r="W3486" i="9"/>
  <c r="W3487" i="9"/>
  <c r="W3488" i="9"/>
  <c r="W3489" i="9"/>
  <c r="W3490" i="9"/>
  <c r="W3491" i="9"/>
  <c r="W3492" i="9"/>
  <c r="W3493" i="9"/>
  <c r="W3494" i="9"/>
  <c r="W3495" i="9"/>
  <c r="W3496" i="9"/>
  <c r="W3497" i="9"/>
  <c r="W3498" i="9"/>
  <c r="W3499" i="9"/>
  <c r="W3500" i="9"/>
  <c r="W3501" i="9"/>
  <c r="W3502" i="9"/>
  <c r="W3503" i="9"/>
  <c r="W3504" i="9"/>
  <c r="W3505" i="9"/>
  <c r="W3506" i="9"/>
  <c r="W3507" i="9"/>
  <c r="W3508" i="9"/>
  <c r="W3509" i="9"/>
  <c r="W3510" i="9"/>
  <c r="W3511" i="9"/>
  <c r="W3512" i="9"/>
  <c r="W3513" i="9"/>
  <c r="W3514" i="9"/>
  <c r="W3515" i="9"/>
  <c r="W3516" i="9"/>
  <c r="W3517" i="9"/>
  <c r="W3518" i="9"/>
  <c r="W3519" i="9"/>
  <c r="W3520" i="9"/>
  <c r="W3521" i="9"/>
  <c r="W3522" i="9"/>
  <c r="W3523" i="9"/>
  <c r="W3524" i="9"/>
  <c r="W3525" i="9"/>
  <c r="W3526" i="9"/>
  <c r="W3527" i="9"/>
  <c r="W3528" i="9"/>
  <c r="W3529" i="9"/>
  <c r="W3530" i="9"/>
  <c r="W3531" i="9"/>
  <c r="W3532" i="9"/>
  <c r="W3533" i="9"/>
  <c r="W3534" i="9"/>
  <c r="W3535" i="9"/>
  <c r="W3536" i="9"/>
  <c r="W3537" i="9"/>
  <c r="W3538" i="9"/>
  <c r="W3539" i="9"/>
  <c r="W3540" i="9"/>
  <c r="W3541" i="9"/>
  <c r="W3542" i="9"/>
  <c r="W3543" i="9"/>
  <c r="W3544" i="9"/>
  <c r="W3545" i="9"/>
  <c r="W3546" i="9"/>
  <c r="W3547" i="9"/>
  <c r="W3548" i="9"/>
  <c r="W3549" i="9"/>
  <c r="W3550" i="9"/>
  <c r="W3551" i="9"/>
  <c r="W3552" i="9"/>
  <c r="W3553" i="9"/>
  <c r="W3554" i="9"/>
  <c r="W3555" i="9"/>
  <c r="W3556" i="9"/>
  <c r="W3557" i="9"/>
  <c r="W3558" i="9"/>
  <c r="W3559" i="9"/>
  <c r="W3560" i="9"/>
  <c r="W3561" i="9"/>
  <c r="W3562" i="9"/>
  <c r="W3563" i="9"/>
  <c r="W3564" i="9"/>
  <c r="W3565" i="9"/>
  <c r="W3566" i="9"/>
  <c r="W3567" i="9"/>
  <c r="W3568" i="9"/>
  <c r="W3569" i="9"/>
  <c r="W3570" i="9"/>
  <c r="W3571" i="9"/>
  <c r="W3572" i="9"/>
  <c r="W3573" i="9"/>
  <c r="W3574" i="9"/>
  <c r="W3575" i="9"/>
  <c r="W3576" i="9"/>
  <c r="W3577" i="9"/>
  <c r="W3578" i="9"/>
  <c r="W3579" i="9"/>
  <c r="W3580" i="9"/>
  <c r="W3581" i="9"/>
  <c r="W3582" i="9"/>
  <c r="W3583" i="9"/>
  <c r="W3584" i="9"/>
  <c r="W3585" i="9"/>
  <c r="W3586" i="9"/>
  <c r="W3587" i="9"/>
  <c r="W3588" i="9"/>
  <c r="W3589" i="9"/>
  <c r="W3590" i="9"/>
  <c r="W3591" i="9"/>
  <c r="W3592" i="9"/>
  <c r="W3593" i="9"/>
  <c r="W3594" i="9"/>
  <c r="W3595" i="9"/>
  <c r="W3596" i="9"/>
  <c r="W3597" i="9"/>
  <c r="W3598" i="9"/>
  <c r="W3599" i="9"/>
  <c r="W3600" i="9"/>
  <c r="W3601" i="9"/>
  <c r="W3602" i="9"/>
  <c r="W3603" i="9"/>
  <c r="W3604" i="9"/>
  <c r="W3605" i="9"/>
  <c r="W3606" i="9"/>
  <c r="W3607" i="9"/>
  <c r="W3608" i="9"/>
  <c r="W3609" i="9"/>
  <c r="W3610" i="9"/>
  <c r="W3611" i="9"/>
  <c r="W3612" i="9"/>
  <c r="W3613" i="9"/>
  <c r="W3614" i="9"/>
  <c r="W3615" i="9"/>
  <c r="W3616" i="9"/>
  <c r="W3617" i="9"/>
  <c r="W3618" i="9"/>
  <c r="W3619" i="9"/>
  <c r="W3620" i="9"/>
  <c r="W3621" i="9"/>
  <c r="W3622" i="9"/>
  <c r="W3623" i="9"/>
  <c r="W3624" i="9"/>
  <c r="W3625" i="9"/>
  <c r="W3626" i="9"/>
  <c r="W3627" i="9"/>
  <c r="W3628" i="9"/>
  <c r="W3629" i="9"/>
  <c r="W3630" i="9"/>
  <c r="W3631" i="9"/>
  <c r="W3632" i="9"/>
  <c r="W3633" i="9"/>
  <c r="W3634" i="9"/>
  <c r="W3635" i="9"/>
  <c r="W3636" i="9"/>
  <c r="W3637" i="9"/>
  <c r="W3638" i="9"/>
  <c r="W3639" i="9"/>
  <c r="W3640" i="9"/>
  <c r="W3641" i="9"/>
  <c r="W3642" i="9"/>
  <c r="W3643" i="9"/>
  <c r="W3644" i="9"/>
  <c r="W3645" i="9"/>
  <c r="W3646" i="9"/>
  <c r="W3647" i="9"/>
  <c r="W3648" i="9"/>
  <c r="W3649" i="9"/>
  <c r="W3650" i="9"/>
  <c r="W3651" i="9"/>
  <c r="W3652" i="9"/>
  <c r="W3653" i="9"/>
  <c r="W3654" i="9"/>
  <c r="W3655" i="9"/>
  <c r="W3656" i="9"/>
  <c r="W3657" i="9"/>
  <c r="W3658" i="9"/>
  <c r="W3659" i="9"/>
  <c r="W3660" i="9"/>
  <c r="W3661" i="9"/>
  <c r="W3662" i="9"/>
  <c r="W3663" i="9"/>
  <c r="W3664" i="9"/>
  <c r="W3665" i="9"/>
  <c r="W3666" i="9"/>
  <c r="W3667" i="9"/>
  <c r="W3668" i="9"/>
  <c r="W3669" i="9"/>
  <c r="W3670" i="9"/>
  <c r="W3671" i="9"/>
  <c r="W3672" i="9"/>
  <c r="W3673" i="9"/>
  <c r="W3674" i="9"/>
  <c r="W3675" i="9"/>
  <c r="W3676" i="9"/>
  <c r="W3677" i="9"/>
  <c r="W3678" i="9"/>
  <c r="W3679" i="9"/>
  <c r="W3680" i="9"/>
  <c r="W3681" i="9"/>
  <c r="W3682" i="9"/>
  <c r="W3683" i="9"/>
  <c r="W3684" i="9"/>
  <c r="W3685" i="9"/>
  <c r="W3686" i="9"/>
  <c r="W3687" i="9"/>
  <c r="W3688" i="9"/>
  <c r="W3689" i="9"/>
  <c r="W3690" i="9"/>
  <c r="W3691" i="9"/>
  <c r="W3692" i="9"/>
  <c r="W3693" i="9"/>
  <c r="W3694" i="9"/>
  <c r="W3695" i="9"/>
  <c r="W3696" i="9"/>
  <c r="W3697" i="9"/>
  <c r="W3698" i="9"/>
  <c r="W3699" i="9"/>
  <c r="W3700" i="9"/>
  <c r="W3701" i="9"/>
  <c r="W3702" i="9"/>
  <c r="W3703" i="9"/>
  <c r="W3704" i="9"/>
  <c r="W3705" i="9"/>
  <c r="W3706" i="9"/>
  <c r="W3707" i="9"/>
  <c r="W3708" i="9"/>
  <c r="W3709" i="9"/>
  <c r="W3710" i="9"/>
  <c r="W3711" i="9"/>
  <c r="W3712" i="9"/>
  <c r="W3713" i="9"/>
  <c r="W3714" i="9"/>
  <c r="W3715" i="9"/>
  <c r="W3716" i="9"/>
  <c r="W3717" i="9"/>
  <c r="W3718" i="9"/>
  <c r="W3719" i="9"/>
  <c r="W3720" i="9"/>
  <c r="W3721" i="9"/>
  <c r="W3722" i="9"/>
  <c r="W3723" i="9"/>
  <c r="W3724" i="9"/>
  <c r="W3725" i="9"/>
  <c r="W3726" i="9"/>
  <c r="W3727" i="9"/>
  <c r="W3728" i="9"/>
  <c r="W3729" i="9"/>
  <c r="W3730" i="9"/>
  <c r="W3731" i="9"/>
  <c r="W3732" i="9"/>
  <c r="W3733" i="9"/>
  <c r="W3734" i="9"/>
  <c r="W3735" i="9"/>
  <c r="W3736" i="9"/>
  <c r="W3737" i="9"/>
  <c r="W3738" i="9"/>
  <c r="W3739" i="9"/>
  <c r="W3740" i="9"/>
  <c r="W3741" i="9"/>
  <c r="W3742" i="9"/>
  <c r="W3743" i="9"/>
  <c r="W3744" i="9"/>
  <c r="W3745" i="9"/>
  <c r="W3746" i="9"/>
  <c r="W3747" i="9"/>
  <c r="W3748" i="9"/>
  <c r="W3749" i="9"/>
  <c r="W3750" i="9"/>
  <c r="W3751" i="9"/>
  <c r="W3752" i="9"/>
  <c r="W3753" i="9"/>
  <c r="W3754" i="9"/>
  <c r="W3755" i="9"/>
  <c r="W3756" i="9"/>
  <c r="W3757" i="9"/>
  <c r="W3758" i="9"/>
  <c r="W3759" i="9"/>
  <c r="W3760" i="9"/>
  <c r="W3761" i="9"/>
  <c r="W3762" i="9"/>
  <c r="W3763" i="9"/>
  <c r="W3764" i="9"/>
  <c r="W3765" i="9"/>
  <c r="W3766" i="9"/>
  <c r="W3767" i="9"/>
  <c r="W3768" i="9"/>
  <c r="W3769" i="9"/>
  <c r="W3770" i="9"/>
  <c r="W3771" i="9"/>
  <c r="W3772" i="9"/>
  <c r="W3773" i="9"/>
  <c r="W3774" i="9"/>
  <c r="W3775" i="9"/>
  <c r="W3776" i="9"/>
  <c r="W3777" i="9"/>
  <c r="W3778" i="9"/>
  <c r="W3779" i="9"/>
  <c r="W3780" i="9"/>
  <c r="W3781" i="9"/>
  <c r="W3782" i="9"/>
  <c r="W3783" i="9"/>
  <c r="W3784" i="9"/>
  <c r="W3785" i="9"/>
  <c r="W3786" i="9"/>
  <c r="W3787" i="9"/>
  <c r="W3788" i="9"/>
  <c r="W3789" i="9"/>
  <c r="W3790" i="9"/>
  <c r="W3791" i="9"/>
  <c r="W3792" i="9"/>
  <c r="W3793" i="9"/>
  <c r="W3794" i="9"/>
  <c r="W3795" i="9"/>
  <c r="W3796" i="9"/>
  <c r="W3797" i="9"/>
  <c r="W3798" i="9"/>
  <c r="W3799" i="9"/>
  <c r="W3800" i="9"/>
  <c r="W3801" i="9"/>
  <c r="W3802" i="9"/>
  <c r="W3803" i="9"/>
  <c r="W3804" i="9"/>
  <c r="W3805" i="9"/>
  <c r="W3806" i="9"/>
  <c r="W3807" i="9"/>
  <c r="W3808" i="9"/>
  <c r="W3809" i="9"/>
  <c r="W3810" i="9"/>
  <c r="W3811" i="9"/>
  <c r="W3812" i="9"/>
  <c r="W3813" i="9"/>
  <c r="W3814" i="9"/>
  <c r="W3815" i="9"/>
  <c r="W3816" i="9"/>
  <c r="W3817" i="9"/>
  <c r="W3818" i="9"/>
  <c r="W3819" i="9"/>
  <c r="W3820" i="9"/>
  <c r="W3821" i="9"/>
  <c r="W3822" i="9"/>
  <c r="W3823" i="9"/>
  <c r="W3824" i="9"/>
  <c r="W3825" i="9"/>
  <c r="W3826" i="9"/>
  <c r="W3827" i="9"/>
  <c r="W3828" i="9"/>
  <c r="W3829" i="9"/>
  <c r="W3830" i="9"/>
  <c r="W3831" i="9"/>
  <c r="W3832" i="9"/>
  <c r="W3833" i="9"/>
  <c r="W3834" i="9"/>
  <c r="W3835" i="9"/>
  <c r="W3836" i="9"/>
  <c r="W3837" i="9"/>
  <c r="W3838" i="9"/>
  <c r="W3839" i="9"/>
  <c r="W3840" i="9"/>
  <c r="W3841" i="9"/>
  <c r="W3842" i="9"/>
  <c r="W3843" i="9"/>
  <c r="W3844" i="9"/>
  <c r="W3845" i="9"/>
  <c r="W3846" i="9"/>
  <c r="W3847" i="9"/>
  <c r="W3848" i="9"/>
  <c r="W3849" i="9"/>
  <c r="W3850" i="9"/>
  <c r="W3851" i="9"/>
  <c r="W3852" i="9"/>
  <c r="W3853" i="9"/>
  <c r="W3854" i="9"/>
  <c r="W3855" i="9"/>
  <c r="W3856" i="9"/>
  <c r="W3857" i="9"/>
  <c r="W3858" i="9"/>
  <c r="W3859" i="9"/>
  <c r="W3860" i="9"/>
  <c r="W3861" i="9"/>
  <c r="W3862" i="9"/>
  <c r="W3863" i="9"/>
  <c r="W3864" i="9"/>
  <c r="W3865" i="9"/>
  <c r="W3866" i="9"/>
  <c r="W3867" i="9"/>
  <c r="W3868" i="9"/>
  <c r="W3869" i="9"/>
  <c r="W3870" i="9"/>
  <c r="W3871" i="9"/>
  <c r="W3872" i="9"/>
  <c r="W3873" i="9"/>
  <c r="W3874" i="9"/>
  <c r="W3875" i="9"/>
  <c r="W3876" i="9"/>
  <c r="W3877" i="9"/>
  <c r="W3878" i="9"/>
  <c r="W3879" i="9"/>
  <c r="W3880" i="9"/>
  <c r="W3881" i="9"/>
  <c r="W3882" i="9"/>
  <c r="W3883" i="9"/>
  <c r="W3884" i="9"/>
  <c r="W3885" i="9"/>
  <c r="W3886" i="9"/>
  <c r="W3887" i="9"/>
  <c r="W3888" i="9"/>
  <c r="W3889" i="9"/>
  <c r="W3890" i="9"/>
  <c r="W3891" i="9"/>
  <c r="W3892" i="9"/>
  <c r="W3893" i="9"/>
  <c r="W3894" i="9"/>
  <c r="W3895" i="9"/>
  <c r="W3896" i="9"/>
  <c r="W3897" i="9"/>
  <c r="W3898" i="9"/>
  <c r="W3899" i="9"/>
  <c r="W3900" i="9"/>
  <c r="W3901" i="9"/>
  <c r="W3902" i="9"/>
  <c r="W3903" i="9"/>
  <c r="W3904" i="9"/>
  <c r="W3905" i="9"/>
  <c r="W3906" i="9"/>
  <c r="W3907" i="9"/>
  <c r="W3908" i="9"/>
  <c r="W3909" i="9"/>
  <c r="W3910" i="9"/>
  <c r="W3911" i="9"/>
  <c r="W3912" i="9"/>
  <c r="W3913" i="9"/>
  <c r="W3914" i="9"/>
  <c r="W3915" i="9"/>
  <c r="W3916" i="9"/>
  <c r="W3917" i="9"/>
  <c r="W3918" i="9"/>
  <c r="W3919" i="9"/>
  <c r="W3920" i="9"/>
  <c r="W3921" i="9"/>
  <c r="W3922" i="9"/>
  <c r="W3923" i="9"/>
  <c r="W3924" i="9"/>
  <c r="W3925" i="9"/>
  <c r="W3926" i="9"/>
  <c r="W3927" i="9"/>
  <c r="W3928" i="9"/>
  <c r="W3929" i="9"/>
  <c r="W3930" i="9"/>
  <c r="W3931" i="9"/>
  <c r="W3932" i="9"/>
  <c r="W3933" i="9"/>
  <c r="W3934" i="9"/>
  <c r="W3935" i="9"/>
  <c r="W3936" i="9"/>
  <c r="W3937" i="9"/>
  <c r="W3938" i="9"/>
  <c r="W3939" i="9"/>
  <c r="W3940" i="9"/>
  <c r="W3941" i="9"/>
  <c r="W3942" i="9"/>
  <c r="W3943" i="9"/>
  <c r="W3944" i="9"/>
  <c r="W3945" i="9"/>
  <c r="W3946" i="9"/>
  <c r="W3947" i="9"/>
  <c r="W3948" i="9"/>
  <c r="W3949" i="9"/>
  <c r="W3950" i="9"/>
  <c r="W3951" i="9"/>
  <c r="W3952" i="9"/>
  <c r="W3953" i="9"/>
  <c r="W3954" i="9"/>
  <c r="W3955" i="9"/>
  <c r="W3956" i="9"/>
  <c r="W3957" i="9"/>
  <c r="W3958" i="9"/>
  <c r="W3959" i="9"/>
  <c r="W3960" i="9"/>
  <c r="W3961" i="9"/>
  <c r="W3962" i="9"/>
  <c r="W3963" i="9"/>
  <c r="W3964" i="9"/>
  <c r="W3965" i="9"/>
  <c r="W3966" i="9"/>
  <c r="W3967" i="9"/>
  <c r="W3968" i="9"/>
  <c r="W3969" i="9"/>
  <c r="W3970" i="9"/>
  <c r="W3971" i="9"/>
  <c r="W3972" i="9"/>
  <c r="W3973" i="9"/>
  <c r="W3974" i="9"/>
  <c r="W3975" i="9"/>
  <c r="W3976" i="9"/>
  <c r="W3977" i="9"/>
  <c r="W3978" i="9"/>
  <c r="W3979" i="9"/>
  <c r="W3980" i="9"/>
  <c r="W3981" i="9"/>
  <c r="W3982" i="9"/>
  <c r="W3983" i="9"/>
  <c r="W3984" i="9"/>
  <c r="W3985" i="9"/>
  <c r="W3986" i="9"/>
  <c r="W3987" i="9"/>
  <c r="W3988" i="9"/>
  <c r="W3989" i="9"/>
  <c r="W3990" i="9"/>
  <c r="W3991" i="9"/>
  <c r="W3992" i="9"/>
  <c r="W3993" i="9"/>
  <c r="W3994" i="9"/>
  <c r="W3995" i="9"/>
  <c r="W3996" i="9"/>
  <c r="W3997" i="9"/>
  <c r="W3998" i="9"/>
  <c r="W3999" i="9"/>
  <c r="W4000" i="9"/>
  <c r="W4001" i="9"/>
  <c r="W4002" i="9"/>
  <c r="W4003" i="9"/>
  <c r="W4004" i="9"/>
  <c r="W4005" i="9"/>
  <c r="W4006" i="9"/>
  <c r="W4007" i="9"/>
  <c r="W4008" i="9"/>
  <c r="W4009" i="9"/>
  <c r="W4010" i="9"/>
  <c r="W4011" i="9"/>
  <c r="W4012" i="9"/>
  <c r="W4013" i="9"/>
  <c r="W4014" i="9"/>
  <c r="W4015" i="9"/>
  <c r="W4016" i="9"/>
  <c r="W4017" i="9"/>
  <c r="W4018" i="9"/>
  <c r="W4019" i="9"/>
  <c r="W4020" i="9"/>
  <c r="W4021" i="9"/>
  <c r="W4022" i="9"/>
  <c r="W4023" i="9"/>
  <c r="W4024" i="9"/>
  <c r="W4025" i="9"/>
  <c r="W4026" i="9"/>
  <c r="W4027" i="9"/>
  <c r="W4028" i="9"/>
  <c r="W4029" i="9"/>
  <c r="W4030" i="9"/>
  <c r="W4031" i="9"/>
  <c r="W4032" i="9"/>
  <c r="W4033" i="9"/>
  <c r="W4034" i="9"/>
  <c r="W4035" i="9"/>
  <c r="W4036" i="9"/>
  <c r="W4037" i="9"/>
  <c r="W4038" i="9"/>
  <c r="W4039" i="9"/>
  <c r="W4040" i="9"/>
  <c r="W4041" i="9"/>
  <c r="W4042" i="9"/>
  <c r="W4043" i="9"/>
  <c r="W4044" i="9"/>
  <c r="W4045" i="9"/>
  <c r="W4046" i="9"/>
  <c r="W4047" i="9"/>
  <c r="W4048" i="9"/>
  <c r="W4049" i="9"/>
  <c r="W4050" i="9"/>
  <c r="W4051" i="9"/>
  <c r="W4052" i="9"/>
  <c r="W4053" i="9"/>
  <c r="W4054" i="9"/>
  <c r="W4055" i="9"/>
  <c r="W4056" i="9"/>
  <c r="W4057" i="9"/>
  <c r="W4058" i="9"/>
  <c r="W4059" i="9"/>
  <c r="W4060" i="9"/>
  <c r="W4061" i="9"/>
  <c r="W4062" i="9"/>
  <c r="W4063" i="9"/>
  <c r="W4064" i="9"/>
  <c r="W4065" i="9"/>
  <c r="W4066" i="9"/>
  <c r="W4067" i="9"/>
  <c r="W4068" i="9"/>
  <c r="W4069" i="9"/>
  <c r="W4070" i="9"/>
  <c r="W4071" i="9"/>
  <c r="W4072" i="9"/>
  <c r="W4073" i="9"/>
  <c r="W4074" i="9"/>
  <c r="W4075" i="9"/>
  <c r="W4076" i="9"/>
  <c r="W4077" i="9"/>
  <c r="W4078" i="9"/>
  <c r="W4079" i="9"/>
  <c r="W4080" i="9"/>
  <c r="W4081" i="9"/>
  <c r="W4082" i="9"/>
  <c r="W4083" i="9"/>
  <c r="W4084" i="9"/>
  <c r="W4085" i="9"/>
  <c r="W4086" i="9"/>
  <c r="W4087" i="9"/>
  <c r="W4088" i="9"/>
  <c r="W4089" i="9"/>
  <c r="W4090" i="9"/>
  <c r="W4091" i="9"/>
  <c r="W4092" i="9"/>
  <c r="W4093" i="9"/>
  <c r="W4094" i="9"/>
  <c r="W4095" i="9"/>
  <c r="W4096" i="9"/>
  <c r="W4097" i="9"/>
  <c r="W4098" i="9"/>
  <c r="W4099" i="9"/>
  <c r="W4100" i="9"/>
  <c r="W4101" i="9"/>
  <c r="W4102" i="9"/>
  <c r="W4103" i="9"/>
  <c r="W4104" i="9"/>
  <c r="W4105" i="9"/>
  <c r="W4106" i="9"/>
  <c r="W4107" i="9"/>
  <c r="W4108" i="9"/>
  <c r="W4109" i="9"/>
  <c r="W4110" i="9"/>
  <c r="W4111" i="9"/>
  <c r="W4112" i="9"/>
  <c r="W4113" i="9"/>
  <c r="W4114" i="9"/>
  <c r="W4115" i="9"/>
  <c r="W4116" i="9"/>
  <c r="W4117" i="9"/>
  <c r="W4118" i="9"/>
  <c r="W4119" i="9"/>
  <c r="W4120" i="9"/>
  <c r="W4121" i="9"/>
  <c r="W4122" i="9"/>
  <c r="W4123" i="9"/>
  <c r="W4124" i="9"/>
  <c r="W4125" i="9"/>
  <c r="W4126" i="9"/>
  <c r="W4127" i="9"/>
  <c r="W4128" i="9"/>
  <c r="W4129" i="9"/>
  <c r="W4130" i="9"/>
  <c r="W4131" i="9"/>
  <c r="W4132" i="9"/>
  <c r="W4133" i="9"/>
  <c r="W4134" i="9"/>
  <c r="W4135" i="9"/>
  <c r="W4136" i="9"/>
  <c r="W4137" i="9"/>
  <c r="W4138" i="9"/>
  <c r="W4139" i="9"/>
  <c r="W4140" i="9"/>
  <c r="W4141" i="9"/>
  <c r="W4142" i="9"/>
  <c r="W4143" i="9"/>
  <c r="W4144" i="9"/>
  <c r="W4145" i="9"/>
  <c r="W4146" i="9"/>
  <c r="W4147" i="9"/>
  <c r="W4148" i="9"/>
  <c r="W4149" i="9"/>
  <c r="W4150" i="9"/>
  <c r="W4151" i="9"/>
  <c r="W4152" i="9"/>
  <c r="W4153" i="9"/>
  <c r="W4154" i="9"/>
  <c r="W4155" i="9"/>
  <c r="W4156" i="9"/>
  <c r="W4157" i="9"/>
  <c r="W4158" i="9"/>
  <c r="W4159" i="9"/>
  <c r="W4160" i="9"/>
  <c r="W4161" i="9"/>
  <c r="W4162" i="9"/>
  <c r="W4163" i="9"/>
  <c r="W4164" i="9"/>
  <c r="W4165" i="9"/>
  <c r="W4166" i="9"/>
  <c r="W4167" i="9"/>
  <c r="W4168" i="9"/>
  <c r="W4169" i="9"/>
  <c r="W4170" i="9"/>
  <c r="W4171" i="9"/>
  <c r="W4172" i="9"/>
  <c r="W4173" i="9"/>
  <c r="W4174" i="9"/>
  <c r="W4175" i="9"/>
  <c r="W4176" i="9"/>
  <c r="W4177" i="9"/>
  <c r="W4178" i="9"/>
  <c r="W4179" i="9"/>
  <c r="W4180" i="9"/>
  <c r="W4181" i="9"/>
  <c r="W4182" i="9"/>
  <c r="W4183" i="9"/>
  <c r="W4184" i="9"/>
  <c r="W4185" i="9"/>
  <c r="W4186" i="9"/>
  <c r="W4187" i="9"/>
  <c r="W4188" i="9"/>
  <c r="W4189" i="9"/>
  <c r="W4190" i="9"/>
  <c r="W4191" i="9"/>
  <c r="W4192" i="9"/>
  <c r="W4193" i="9"/>
  <c r="W4194" i="9"/>
  <c r="W4195" i="9"/>
  <c r="W4196" i="9"/>
  <c r="W4197" i="9"/>
  <c r="W4198" i="9"/>
  <c r="W4199" i="9"/>
  <c r="W4200" i="9"/>
  <c r="W4201" i="9"/>
  <c r="W4202" i="9"/>
  <c r="W4203" i="9"/>
  <c r="W4204" i="9"/>
  <c r="W4205" i="9"/>
  <c r="W4206" i="9"/>
  <c r="W4207" i="9"/>
  <c r="W4208" i="9"/>
  <c r="W4209" i="9"/>
  <c r="W4210" i="9"/>
  <c r="W4211" i="9"/>
  <c r="W4212" i="9"/>
  <c r="W4213" i="9"/>
  <c r="W4214" i="9"/>
  <c r="W4215" i="9"/>
  <c r="W4216" i="9"/>
  <c r="W4217" i="9"/>
  <c r="W4218" i="9"/>
  <c r="W4219" i="9"/>
  <c r="W4220" i="9"/>
  <c r="W4221" i="9"/>
  <c r="W4222" i="9"/>
  <c r="W4223" i="9"/>
  <c r="W4224" i="9"/>
  <c r="W4225" i="9"/>
  <c r="W4226" i="9"/>
  <c r="W4227" i="9"/>
  <c r="W4228" i="9"/>
  <c r="W4229" i="9"/>
  <c r="W4230" i="9"/>
  <c r="W4231" i="9"/>
  <c r="W4232" i="9"/>
  <c r="W4233" i="9"/>
  <c r="W4234" i="9"/>
  <c r="W4235" i="9"/>
  <c r="W4236" i="9"/>
  <c r="W4237" i="9"/>
  <c r="W4238" i="9"/>
  <c r="W4239" i="9"/>
  <c r="W4240" i="9"/>
  <c r="W4241" i="9"/>
  <c r="W4242" i="9"/>
  <c r="W4243" i="9"/>
  <c r="W4244" i="9"/>
  <c r="W4245" i="9"/>
  <c r="W4246" i="9"/>
  <c r="W4247" i="9"/>
  <c r="W4248" i="9"/>
  <c r="W4249" i="9"/>
  <c r="W4250" i="9"/>
  <c r="W4251" i="9"/>
  <c r="W4252" i="9"/>
  <c r="W4253" i="9"/>
  <c r="W4254" i="9"/>
  <c r="W4255" i="9"/>
  <c r="W4256" i="9"/>
  <c r="W4257" i="9"/>
  <c r="W4258" i="9"/>
  <c r="W4259" i="9"/>
  <c r="W4260" i="9"/>
  <c r="W4261" i="9"/>
  <c r="W4262" i="9"/>
  <c r="W4263" i="9"/>
  <c r="W4264" i="9"/>
  <c r="W4265" i="9"/>
  <c r="W4266" i="9"/>
  <c r="W4267" i="9"/>
  <c r="W4268" i="9"/>
  <c r="W4269" i="9"/>
  <c r="W4270" i="9"/>
  <c r="W4271" i="9"/>
  <c r="W4272" i="9"/>
  <c r="W4273" i="9"/>
  <c r="W4274" i="9"/>
  <c r="W4275" i="9"/>
  <c r="W4276" i="9"/>
  <c r="W4277" i="9"/>
  <c r="W4278" i="9"/>
  <c r="W4279" i="9"/>
  <c r="W4280" i="9"/>
  <c r="W4281" i="9"/>
  <c r="W4282" i="9"/>
  <c r="W4283" i="9"/>
  <c r="W4284" i="9"/>
  <c r="W4285" i="9"/>
  <c r="W4286" i="9"/>
  <c r="W4287" i="9"/>
  <c r="W4288" i="9"/>
  <c r="W4289" i="9"/>
  <c r="W4290" i="9"/>
  <c r="W4291" i="9"/>
  <c r="W4292" i="9"/>
  <c r="W4293" i="9"/>
  <c r="W4294" i="9"/>
  <c r="W4295" i="9"/>
  <c r="W4296" i="9"/>
  <c r="W4297" i="9"/>
  <c r="W4298" i="9"/>
  <c r="W4299" i="9"/>
  <c r="W4300" i="9"/>
  <c r="W4301" i="9"/>
  <c r="W4302" i="9"/>
  <c r="W4303" i="9"/>
  <c r="W4304" i="9"/>
  <c r="W4305" i="9"/>
  <c r="W4306" i="9"/>
  <c r="W4307" i="9"/>
  <c r="W4308" i="9"/>
  <c r="W4309" i="9"/>
  <c r="W4310" i="9"/>
  <c r="W4311" i="9"/>
  <c r="W4312" i="9"/>
  <c r="W4313" i="9"/>
  <c r="W4314" i="9"/>
  <c r="W4315" i="9"/>
  <c r="W4316" i="9"/>
  <c r="W4317" i="9"/>
  <c r="W4318" i="9"/>
  <c r="W4319" i="9"/>
  <c r="W4320" i="9"/>
  <c r="W4321" i="9"/>
  <c r="W4322" i="9"/>
  <c r="W4323" i="9"/>
  <c r="W4324" i="9"/>
  <c r="W4325" i="9"/>
  <c r="W4326" i="9"/>
  <c r="W4327" i="9"/>
  <c r="W4328" i="9"/>
  <c r="W4329" i="9"/>
  <c r="W4330" i="9"/>
  <c r="W4331" i="9"/>
  <c r="W4332" i="9"/>
  <c r="W4333" i="9"/>
  <c r="W4334" i="9"/>
  <c r="W4335" i="9"/>
  <c r="W4336" i="9"/>
  <c r="W4337" i="9"/>
  <c r="W4338" i="9"/>
  <c r="W4339" i="9"/>
  <c r="W4340" i="9"/>
  <c r="W4341" i="9"/>
  <c r="W4342" i="9"/>
  <c r="W4343" i="9"/>
  <c r="W4344" i="9"/>
  <c r="W4345" i="9"/>
  <c r="W4346" i="9"/>
  <c r="W4347" i="9"/>
  <c r="W4348" i="9"/>
  <c r="W4349" i="9"/>
  <c r="W4350" i="9"/>
  <c r="W4351" i="9"/>
  <c r="W4352" i="9"/>
  <c r="W4353" i="9"/>
  <c r="W4354" i="9"/>
  <c r="W4355" i="9"/>
  <c r="W4356" i="9"/>
  <c r="W4357" i="9"/>
  <c r="W4358" i="9"/>
  <c r="W4359" i="9"/>
  <c r="W4360" i="9"/>
  <c r="W4361" i="9"/>
  <c r="W4362" i="9"/>
  <c r="W4363" i="9"/>
  <c r="W4364" i="9"/>
  <c r="W4365" i="9"/>
  <c r="W4366" i="9"/>
  <c r="W4367" i="9"/>
  <c r="W4368" i="9"/>
  <c r="W4369" i="9"/>
  <c r="W4370" i="9"/>
  <c r="W4371" i="9"/>
  <c r="W4372" i="9"/>
  <c r="W4373" i="9"/>
  <c r="W4374" i="9"/>
  <c r="W4375" i="9"/>
  <c r="W4376" i="9"/>
  <c r="W4377" i="9"/>
  <c r="W4378" i="9"/>
  <c r="W4379" i="9"/>
  <c r="W4380" i="9"/>
  <c r="W4381" i="9"/>
  <c r="W4382" i="9"/>
  <c r="W4383" i="9"/>
  <c r="W4384" i="9"/>
  <c r="W4385" i="9"/>
  <c r="W4386" i="9"/>
  <c r="W4387" i="9"/>
  <c r="W4388" i="9"/>
  <c r="W4389" i="9"/>
  <c r="W4390" i="9"/>
  <c r="W4391" i="9"/>
  <c r="W4392" i="9"/>
  <c r="W4393" i="9"/>
  <c r="W4394" i="9"/>
  <c r="W4395" i="9"/>
  <c r="W4396" i="9"/>
  <c r="W4397" i="9"/>
  <c r="W4398" i="9"/>
  <c r="W4399" i="9"/>
  <c r="W4400" i="9"/>
  <c r="W4401" i="9"/>
  <c r="W4402" i="9"/>
  <c r="W4403" i="9"/>
  <c r="W4404" i="9"/>
  <c r="W4405" i="9"/>
  <c r="W4406" i="9"/>
  <c r="W4407" i="9"/>
  <c r="W4408" i="9"/>
  <c r="W4409" i="9"/>
  <c r="W4410" i="9"/>
  <c r="W4411" i="9"/>
  <c r="W4412" i="9"/>
  <c r="W4413" i="9"/>
  <c r="W4414" i="9"/>
  <c r="W4415" i="9"/>
  <c r="W4416" i="9"/>
  <c r="W4417" i="9"/>
  <c r="W4418" i="9"/>
  <c r="W4419" i="9"/>
  <c r="W4420" i="9"/>
  <c r="W4421" i="9"/>
  <c r="W4422" i="9"/>
  <c r="W4423" i="9"/>
  <c r="W4424" i="9"/>
  <c r="W4425" i="9"/>
  <c r="W4426" i="9"/>
  <c r="W4427" i="9"/>
  <c r="W4428" i="9"/>
  <c r="W4429" i="9"/>
  <c r="W4430" i="9"/>
  <c r="W4431" i="9"/>
  <c r="W4432" i="9"/>
  <c r="W4433" i="9"/>
  <c r="W4434" i="9"/>
  <c r="W4435" i="9"/>
  <c r="W4436" i="9"/>
  <c r="W4437" i="9"/>
  <c r="W4438" i="9"/>
  <c r="W4439" i="9"/>
  <c r="W4440" i="9"/>
  <c r="W4441" i="9"/>
  <c r="W4442" i="9"/>
  <c r="W4443" i="9"/>
  <c r="W4444" i="9"/>
  <c r="W4445" i="9"/>
  <c r="W4446" i="9"/>
  <c r="W4447" i="9"/>
  <c r="W4448" i="9"/>
  <c r="W4449" i="9"/>
  <c r="W4450" i="9"/>
  <c r="W4451" i="9"/>
  <c r="W4452" i="9"/>
  <c r="W4453" i="9"/>
  <c r="W4454" i="9"/>
  <c r="W4455" i="9"/>
  <c r="W4456" i="9"/>
  <c r="W4457" i="9"/>
  <c r="W4458" i="9"/>
  <c r="W4459" i="9"/>
  <c r="W4460" i="9"/>
  <c r="W4461" i="9"/>
  <c r="W4462" i="9"/>
  <c r="W4463" i="9"/>
  <c r="W4464" i="9"/>
  <c r="W4465" i="9"/>
  <c r="W4466" i="9"/>
  <c r="W4467" i="9"/>
  <c r="W4468" i="9"/>
  <c r="W4469" i="9"/>
  <c r="W4470" i="9"/>
  <c r="W4471" i="9"/>
  <c r="W4472" i="9"/>
  <c r="W4473" i="9"/>
  <c r="W4474" i="9"/>
  <c r="W4475" i="9"/>
  <c r="W4476" i="9"/>
  <c r="W4477" i="9"/>
  <c r="W4478" i="9"/>
  <c r="W4479" i="9"/>
  <c r="W4480" i="9"/>
  <c r="W4481" i="9"/>
  <c r="W4482" i="9"/>
  <c r="W4483" i="9"/>
  <c r="W4484" i="9"/>
  <c r="W4485" i="9"/>
  <c r="W4486" i="9"/>
  <c r="W4487" i="9"/>
  <c r="W4488" i="9"/>
  <c r="W4489" i="9"/>
  <c r="W4490" i="9"/>
  <c r="W4491" i="9"/>
  <c r="W4492" i="9"/>
  <c r="W4493" i="9"/>
  <c r="W4494" i="9"/>
  <c r="W4495" i="9"/>
  <c r="W4496" i="9"/>
  <c r="W4497" i="9"/>
  <c r="W4498" i="9"/>
  <c r="W4499" i="9"/>
  <c r="W4500" i="9"/>
  <c r="W4501" i="9"/>
  <c r="W4502" i="9"/>
  <c r="W4503" i="9"/>
  <c r="W4504" i="9"/>
  <c r="W4505" i="9"/>
  <c r="W4506" i="9"/>
  <c r="W4507" i="9"/>
  <c r="W4508" i="9"/>
  <c r="W4509" i="9"/>
  <c r="W4510" i="9"/>
  <c r="W4511" i="9"/>
  <c r="W4512" i="9"/>
  <c r="W4513" i="9"/>
  <c r="W4514" i="9"/>
  <c r="W4515" i="9"/>
  <c r="W4516" i="9"/>
  <c r="W4517" i="9"/>
  <c r="W4518" i="9"/>
  <c r="W4519" i="9"/>
  <c r="W4520" i="9"/>
  <c r="W4521" i="9"/>
  <c r="W4522" i="9"/>
  <c r="W4523" i="9"/>
  <c r="W4524" i="9"/>
  <c r="W4525" i="9"/>
  <c r="W4526" i="9"/>
  <c r="W4527" i="9"/>
  <c r="W4528" i="9"/>
  <c r="W4529" i="9"/>
  <c r="W4530" i="9"/>
  <c r="W4531" i="9"/>
  <c r="W4532" i="9"/>
  <c r="W4533" i="9"/>
  <c r="W4534" i="9"/>
  <c r="W4535" i="9"/>
  <c r="W4536" i="9"/>
  <c r="W4537" i="9"/>
  <c r="W4538" i="9"/>
  <c r="W4539" i="9"/>
  <c r="W4540" i="9"/>
  <c r="W4541" i="9"/>
  <c r="W4542" i="9"/>
  <c r="W4543" i="9"/>
  <c r="W4544" i="9"/>
  <c r="W4545" i="9"/>
  <c r="W4546" i="9"/>
  <c r="W4547" i="9"/>
  <c r="W4548" i="9"/>
  <c r="W4549" i="9"/>
  <c r="W4550" i="9"/>
  <c r="W4551" i="9"/>
  <c r="W4552" i="9"/>
  <c r="W4553" i="9"/>
  <c r="W4554" i="9"/>
  <c r="W4555" i="9"/>
  <c r="W4556" i="9"/>
  <c r="W4557" i="9"/>
  <c r="W4558" i="9"/>
  <c r="W4559" i="9"/>
  <c r="W4560" i="9"/>
  <c r="W4561" i="9"/>
  <c r="W4562" i="9"/>
  <c r="W4563" i="9"/>
  <c r="W4564" i="9"/>
  <c r="W4565" i="9"/>
  <c r="W4566" i="9"/>
  <c r="W4567" i="9"/>
  <c r="W4568" i="9"/>
  <c r="W4569" i="9"/>
  <c r="W4570" i="9"/>
  <c r="W4571" i="9"/>
  <c r="W4572" i="9"/>
  <c r="W4573" i="9"/>
  <c r="W4574" i="9"/>
  <c r="W4575" i="9"/>
  <c r="W4576" i="9"/>
  <c r="W4577" i="9"/>
  <c r="W4578" i="9"/>
  <c r="W4579" i="9"/>
  <c r="W4580" i="9"/>
  <c r="W4581" i="9"/>
  <c r="W4582" i="9"/>
  <c r="W4583" i="9"/>
  <c r="W4584" i="9"/>
  <c r="W4585" i="9"/>
  <c r="W4586" i="9"/>
  <c r="W4587" i="9"/>
  <c r="W4588" i="9"/>
  <c r="W4589" i="9"/>
  <c r="W4590" i="9"/>
  <c r="W4591" i="9"/>
  <c r="W4592" i="9"/>
  <c r="W4593" i="9"/>
  <c r="W4594" i="9"/>
  <c r="W4595" i="9"/>
  <c r="W4596" i="9"/>
  <c r="W4597" i="9"/>
  <c r="W4598" i="9"/>
  <c r="W4599" i="9"/>
  <c r="W4600" i="9"/>
  <c r="W4601" i="9"/>
  <c r="W4602" i="9"/>
  <c r="W4603" i="9"/>
  <c r="W4604" i="9"/>
  <c r="W4605" i="9"/>
  <c r="W4606" i="9"/>
  <c r="W4607" i="9"/>
  <c r="W4608" i="9"/>
  <c r="W4609" i="9"/>
  <c r="W4610" i="9"/>
  <c r="W4611" i="9"/>
  <c r="W4612" i="9"/>
  <c r="W4613" i="9"/>
  <c r="W4614" i="9"/>
  <c r="W4615" i="9"/>
  <c r="W4616" i="9"/>
  <c r="W4617" i="9"/>
  <c r="W4618" i="9"/>
  <c r="W4619" i="9"/>
  <c r="W4620" i="9"/>
  <c r="W4621" i="9"/>
  <c r="W4622" i="9"/>
  <c r="W4623" i="9"/>
  <c r="W4624" i="9"/>
  <c r="W4625" i="9"/>
  <c r="W4626" i="9"/>
  <c r="W4627" i="9"/>
  <c r="W4628" i="9"/>
  <c r="W4629" i="9"/>
  <c r="W4630" i="9"/>
  <c r="W4631" i="9"/>
  <c r="W4632" i="9"/>
  <c r="W4633" i="9"/>
  <c r="W4634" i="9"/>
  <c r="W4635" i="9"/>
  <c r="W4636" i="9"/>
  <c r="W4637" i="9"/>
  <c r="W4638" i="9"/>
  <c r="W4639" i="9"/>
  <c r="W4640" i="9"/>
  <c r="W4641" i="9"/>
  <c r="W4642" i="9"/>
  <c r="W4643" i="9"/>
  <c r="W4644" i="9"/>
  <c r="W4645" i="9"/>
  <c r="W4646" i="9"/>
  <c r="W4647" i="9"/>
  <c r="W4648" i="9"/>
  <c r="W4649" i="9"/>
  <c r="W4650" i="9"/>
  <c r="W4651" i="9"/>
  <c r="W4652" i="9"/>
  <c r="W4653" i="9"/>
  <c r="W4654" i="9"/>
  <c r="W4655" i="9"/>
  <c r="W4656" i="9"/>
  <c r="W4657" i="9"/>
  <c r="W4658" i="9"/>
  <c r="W4659" i="9"/>
  <c r="W4660" i="9"/>
  <c r="W4661" i="9"/>
  <c r="W4662" i="9"/>
  <c r="W4663" i="9"/>
  <c r="W4664" i="9"/>
  <c r="W4665" i="9"/>
  <c r="W4666" i="9"/>
  <c r="W4667" i="9"/>
  <c r="W4668" i="9"/>
  <c r="W4669" i="9"/>
  <c r="W4670" i="9"/>
  <c r="W4671" i="9"/>
  <c r="W4672" i="9"/>
  <c r="W4673" i="9"/>
  <c r="W4674" i="9"/>
  <c r="W4675" i="9"/>
  <c r="W4676" i="9"/>
  <c r="W4677" i="9"/>
  <c r="W4678" i="9"/>
  <c r="W4679" i="9"/>
  <c r="W4680" i="9"/>
  <c r="W4681" i="9"/>
  <c r="W4682" i="9"/>
  <c r="W4683" i="9"/>
  <c r="W4684" i="9"/>
  <c r="W4685" i="9"/>
  <c r="W4686" i="9"/>
  <c r="W4687" i="9"/>
  <c r="W4688" i="9"/>
  <c r="W4689" i="9"/>
  <c r="W4690" i="9"/>
  <c r="W4691" i="9"/>
  <c r="W4692" i="9"/>
  <c r="W4693" i="9"/>
  <c r="W4694" i="9"/>
  <c r="W4695" i="9"/>
  <c r="W4696" i="9"/>
  <c r="W4697" i="9"/>
  <c r="W4698" i="9"/>
  <c r="W4699" i="9"/>
  <c r="W4700" i="9"/>
  <c r="W4701" i="9"/>
  <c r="W4702" i="9"/>
  <c r="W4703" i="9"/>
  <c r="W4704" i="9"/>
  <c r="W4705" i="9"/>
  <c r="W4706" i="9"/>
  <c r="W4707" i="9"/>
  <c r="W4708" i="9"/>
  <c r="W4709" i="9"/>
  <c r="W4710" i="9"/>
  <c r="W4711" i="9"/>
  <c r="W4712" i="9"/>
  <c r="W4713" i="9"/>
  <c r="W4714" i="9"/>
  <c r="W4715" i="9"/>
  <c r="W4716" i="9"/>
  <c r="W4717" i="9"/>
  <c r="W4718" i="9"/>
  <c r="W4719" i="9"/>
  <c r="W4720" i="9"/>
  <c r="W4721" i="9"/>
  <c r="W4722" i="9"/>
  <c r="W4723" i="9"/>
  <c r="W4724" i="9"/>
  <c r="W4725" i="9"/>
  <c r="W4726" i="9"/>
  <c r="W4727" i="9"/>
  <c r="W4728" i="9"/>
  <c r="W4729" i="9"/>
  <c r="W4730" i="9"/>
  <c r="W4731" i="9"/>
  <c r="W4732" i="9"/>
  <c r="W4733" i="9"/>
  <c r="W4734" i="9"/>
  <c r="W4735" i="9"/>
  <c r="W4736" i="9"/>
  <c r="W4737" i="9"/>
  <c r="W4738" i="9"/>
  <c r="W4739" i="9"/>
  <c r="W4740" i="9"/>
  <c r="W4741" i="9"/>
  <c r="W4742" i="9"/>
  <c r="W4743" i="9"/>
  <c r="W4744" i="9"/>
  <c r="W4745" i="9"/>
  <c r="W4746" i="9"/>
  <c r="W4747" i="9"/>
  <c r="W4748" i="9"/>
  <c r="W4749" i="9"/>
  <c r="W4750" i="9"/>
  <c r="W4751" i="9"/>
  <c r="W4752" i="9"/>
  <c r="W4753" i="9"/>
  <c r="W4754" i="9"/>
  <c r="W4755" i="9"/>
  <c r="W4756" i="9"/>
  <c r="W4757" i="9"/>
  <c r="W4758" i="9"/>
  <c r="W4759" i="9"/>
  <c r="W4760" i="9"/>
  <c r="W4761" i="9"/>
  <c r="W4762" i="9"/>
  <c r="W4763" i="9"/>
  <c r="W4764" i="9"/>
  <c r="W4765" i="9"/>
  <c r="W4766" i="9"/>
  <c r="W4767" i="9"/>
  <c r="W4768" i="9"/>
  <c r="W4769" i="9"/>
  <c r="W4770" i="9"/>
  <c r="W4771" i="9"/>
  <c r="W4772" i="9"/>
  <c r="W4773" i="9"/>
  <c r="W4774" i="9"/>
  <c r="W4775" i="9"/>
  <c r="W4776" i="9"/>
  <c r="W4777" i="9"/>
  <c r="W4778" i="9"/>
  <c r="W4779" i="9"/>
  <c r="W4780" i="9"/>
  <c r="W4781" i="9"/>
  <c r="W4782" i="9"/>
  <c r="W4783" i="9"/>
  <c r="W4784" i="9"/>
  <c r="W4785" i="9"/>
  <c r="W4786" i="9"/>
  <c r="W4787" i="9"/>
  <c r="W4788" i="9"/>
  <c r="W4789" i="9"/>
  <c r="W4790" i="9"/>
  <c r="W4791" i="9"/>
  <c r="W4792" i="9"/>
  <c r="W4793" i="9"/>
  <c r="W4794" i="9"/>
  <c r="W4795" i="9"/>
  <c r="W4796" i="9"/>
  <c r="W4797" i="9"/>
  <c r="W4798" i="9"/>
  <c r="W4799" i="9"/>
  <c r="W4800" i="9"/>
  <c r="W4801" i="9"/>
  <c r="W4802" i="9"/>
  <c r="W4803" i="9"/>
  <c r="W4804" i="9"/>
  <c r="W4805" i="9"/>
  <c r="W4806" i="9"/>
  <c r="W4807" i="9"/>
  <c r="W4808" i="9"/>
  <c r="W4809" i="9"/>
  <c r="W4810" i="9"/>
  <c r="W4811" i="9"/>
  <c r="W4812" i="9"/>
  <c r="W4813" i="9"/>
  <c r="W4814" i="9"/>
  <c r="W4815" i="9"/>
  <c r="W4816" i="9"/>
  <c r="W4817" i="9"/>
  <c r="W4818" i="9"/>
  <c r="W4819" i="9"/>
  <c r="W4820" i="9"/>
  <c r="W4821" i="9"/>
  <c r="W4822" i="9"/>
  <c r="W4823" i="9"/>
  <c r="W4824" i="9"/>
  <c r="W4825" i="9"/>
  <c r="W4826" i="9"/>
  <c r="W4827" i="9"/>
  <c r="W4828" i="9"/>
  <c r="W4829" i="9"/>
  <c r="W4830" i="9"/>
  <c r="W4831" i="9"/>
  <c r="W4832" i="9"/>
  <c r="W4833" i="9"/>
  <c r="W4834" i="9"/>
  <c r="W4835" i="9"/>
  <c r="W4836" i="9"/>
  <c r="W4837" i="9"/>
  <c r="W4838" i="9"/>
  <c r="W4839" i="9"/>
  <c r="W4840" i="9"/>
  <c r="W4841" i="9"/>
  <c r="W4842" i="9"/>
  <c r="W4843" i="9"/>
  <c r="W4844" i="9"/>
  <c r="W4845" i="9"/>
  <c r="W4846" i="9"/>
  <c r="W4847" i="9"/>
  <c r="W4848" i="9"/>
  <c r="W4849" i="9"/>
  <c r="W4850" i="9"/>
  <c r="W4851" i="9"/>
  <c r="W4852" i="9"/>
  <c r="W4853" i="9"/>
  <c r="W4854" i="9"/>
  <c r="W4855" i="9"/>
  <c r="W4856" i="9"/>
  <c r="W4857" i="9"/>
  <c r="W4858" i="9"/>
  <c r="W4859" i="9"/>
  <c r="W4860" i="9"/>
  <c r="W4861" i="9"/>
  <c r="W4862" i="9"/>
  <c r="W4863" i="9"/>
  <c r="W4864" i="9"/>
  <c r="W4865" i="9"/>
  <c r="W4866" i="9"/>
  <c r="W4867" i="9"/>
  <c r="W4868" i="9"/>
  <c r="W4869" i="9"/>
  <c r="W4870" i="9"/>
  <c r="W4871" i="9"/>
  <c r="W4872" i="9"/>
  <c r="W4873" i="9"/>
  <c r="W4874" i="9"/>
  <c r="W4875" i="9"/>
  <c r="W4876" i="9"/>
  <c r="W4877" i="9"/>
  <c r="W4878" i="9"/>
  <c r="W4879" i="9"/>
  <c r="W4880" i="9"/>
  <c r="W4881" i="9"/>
  <c r="W4882" i="9"/>
  <c r="W4883" i="9"/>
  <c r="W4884" i="9"/>
  <c r="W4885" i="9"/>
  <c r="W4886" i="9"/>
  <c r="W4887" i="9"/>
  <c r="W4888" i="9"/>
  <c r="W4889" i="9"/>
  <c r="W4890" i="9"/>
  <c r="W4891" i="9"/>
  <c r="W4892" i="9"/>
  <c r="W4893" i="9"/>
  <c r="W4894" i="9"/>
  <c r="W4895" i="9"/>
  <c r="W4896" i="9"/>
  <c r="W4897" i="9"/>
  <c r="W4898" i="9"/>
  <c r="W4899" i="9"/>
  <c r="W4900" i="9"/>
  <c r="W4901" i="9"/>
  <c r="W4902" i="9"/>
  <c r="W4903" i="9"/>
  <c r="W4904" i="9"/>
  <c r="W4905" i="9"/>
  <c r="W4906" i="9"/>
  <c r="W4907" i="9"/>
  <c r="W4908" i="9"/>
  <c r="W4909" i="9"/>
  <c r="W4910" i="9"/>
  <c r="W4911" i="9"/>
  <c r="W4912" i="9"/>
  <c r="W4913" i="9"/>
  <c r="W4914" i="9"/>
  <c r="W4915" i="9"/>
  <c r="W4916" i="9"/>
  <c r="W4917" i="9"/>
  <c r="W4918" i="9"/>
  <c r="W4919" i="9"/>
  <c r="W4920" i="9"/>
  <c r="W4921" i="9"/>
  <c r="W4922" i="9"/>
  <c r="W4923" i="9"/>
  <c r="W4924" i="9"/>
  <c r="W4925" i="9"/>
  <c r="W4926" i="9"/>
  <c r="W4927" i="9"/>
  <c r="W4928" i="9"/>
  <c r="W4929" i="9"/>
  <c r="W4930" i="9"/>
  <c r="W4931" i="9"/>
  <c r="W4932" i="9"/>
  <c r="W4933" i="9"/>
  <c r="W4934" i="9"/>
  <c r="W4935" i="9"/>
  <c r="W4936" i="9"/>
  <c r="W4937" i="9"/>
  <c r="W4938" i="9"/>
  <c r="W4939" i="9"/>
  <c r="W4940" i="9"/>
  <c r="W4941" i="9"/>
  <c r="W4942" i="9"/>
  <c r="W4943" i="9"/>
  <c r="W4944" i="9"/>
  <c r="W4945" i="9"/>
  <c r="W4946" i="9"/>
  <c r="W4947" i="9"/>
  <c r="W4948" i="9"/>
  <c r="W4949" i="9"/>
  <c r="W4950" i="9"/>
  <c r="W4951" i="9"/>
  <c r="W4952" i="9"/>
  <c r="W4953" i="9"/>
  <c r="W4954" i="9"/>
  <c r="W4955" i="9"/>
  <c r="W4956" i="9"/>
  <c r="W4957" i="9"/>
  <c r="W4958" i="9"/>
  <c r="W4959" i="9"/>
  <c r="W4960" i="9"/>
  <c r="W4961" i="9"/>
  <c r="W4962" i="9"/>
  <c r="W4963" i="9"/>
  <c r="W4964" i="9"/>
  <c r="W4965" i="9"/>
  <c r="W4966" i="9"/>
  <c r="W4967" i="9"/>
  <c r="W4968" i="9"/>
  <c r="W4969" i="9"/>
  <c r="W4970" i="9"/>
  <c r="W4971" i="9"/>
  <c r="W4972" i="9"/>
  <c r="W4973" i="9"/>
  <c r="W4974" i="9"/>
  <c r="W4975" i="9"/>
  <c r="W4976" i="9"/>
  <c r="W4977" i="9"/>
  <c r="W4978" i="9"/>
  <c r="W4979" i="9"/>
  <c r="W4980" i="9"/>
  <c r="W4981" i="9"/>
  <c r="W4982" i="9"/>
  <c r="W4983" i="9"/>
  <c r="W4984" i="9"/>
  <c r="W4985" i="9"/>
  <c r="W4986" i="9"/>
  <c r="W4987" i="9"/>
  <c r="W4988" i="9"/>
  <c r="W4989" i="9"/>
  <c r="W4990" i="9"/>
  <c r="W4991" i="9"/>
  <c r="W4992" i="9"/>
  <c r="W4993" i="9"/>
  <c r="W4994" i="9"/>
  <c r="W4995" i="9"/>
  <c r="W4996" i="9"/>
  <c r="W4997" i="9"/>
  <c r="W4998" i="9"/>
  <c r="W4999" i="9"/>
  <c r="W5000" i="9"/>
  <c r="W5001" i="9"/>
  <c r="W5002" i="9"/>
  <c r="W5003" i="9"/>
  <c r="W5004" i="9"/>
  <c r="W5005" i="9"/>
  <c r="W5006" i="9"/>
  <c r="W5007" i="9"/>
  <c r="W5008" i="9"/>
  <c r="W5009" i="9"/>
  <c r="W5010" i="9"/>
  <c r="W5011" i="9"/>
  <c r="W5012" i="9"/>
  <c r="W5013" i="9"/>
  <c r="W5014" i="9"/>
  <c r="W5015" i="9"/>
  <c r="W5016" i="9"/>
  <c r="W5017" i="9"/>
  <c r="W5018" i="9"/>
  <c r="W5019" i="9"/>
  <c r="W5020" i="9"/>
  <c r="W5021" i="9"/>
  <c r="W5022" i="9"/>
  <c r="W5023" i="9"/>
  <c r="W5024" i="9"/>
  <c r="W5025" i="9"/>
  <c r="W5026" i="9"/>
  <c r="W5027" i="9"/>
  <c r="W5028" i="9"/>
  <c r="W5029" i="9"/>
  <c r="W5030" i="9"/>
  <c r="W5031" i="9"/>
  <c r="W5032" i="9"/>
  <c r="W5033" i="9"/>
  <c r="W5034" i="9"/>
  <c r="W5035" i="9"/>
  <c r="W5036" i="9"/>
  <c r="W5037" i="9"/>
  <c r="W5038" i="9"/>
  <c r="W5039" i="9"/>
  <c r="W5040" i="9"/>
  <c r="W5041" i="9"/>
  <c r="W5042" i="9"/>
  <c r="W5043" i="9"/>
  <c r="W5044" i="9"/>
  <c r="W5045" i="9"/>
  <c r="W5046" i="9"/>
  <c r="W5047" i="9"/>
  <c r="W5048" i="9"/>
  <c r="W5049" i="9"/>
  <c r="W5050" i="9"/>
  <c r="W5051" i="9"/>
  <c r="W5052" i="9"/>
  <c r="W5053" i="9"/>
  <c r="W5054" i="9"/>
  <c r="W5055" i="9"/>
  <c r="W5056" i="9"/>
  <c r="W5057" i="9"/>
  <c r="W5058" i="9"/>
  <c r="W5059" i="9"/>
  <c r="W5060" i="9"/>
  <c r="W5061" i="9"/>
  <c r="W5062" i="9"/>
  <c r="W5063" i="9"/>
  <c r="W5064" i="9"/>
  <c r="W5065" i="9"/>
  <c r="W5066" i="9"/>
  <c r="W5067" i="9"/>
  <c r="W5068" i="9"/>
  <c r="W5069" i="9"/>
  <c r="W5070" i="9"/>
  <c r="W5071" i="9"/>
  <c r="W5072" i="9"/>
  <c r="W5073" i="9"/>
  <c r="W5074" i="9"/>
  <c r="W5075" i="9"/>
  <c r="W5076" i="9"/>
  <c r="W5077" i="9"/>
  <c r="W5078" i="9"/>
  <c r="W5079" i="9"/>
  <c r="W5080" i="9"/>
  <c r="W5081" i="9"/>
  <c r="W5082" i="9"/>
  <c r="W5083" i="9"/>
  <c r="W5084" i="9"/>
  <c r="W5085" i="9"/>
  <c r="W5086" i="9"/>
  <c r="W5087" i="9"/>
  <c r="W5088" i="9"/>
  <c r="W5089" i="9"/>
  <c r="W5090" i="9"/>
  <c r="W5091" i="9"/>
  <c r="W5092" i="9"/>
  <c r="W5093" i="9"/>
  <c r="W5094" i="9"/>
  <c r="W5095" i="9"/>
  <c r="W5096" i="9"/>
  <c r="W5097" i="9"/>
  <c r="W5098" i="9"/>
  <c r="W5099" i="9"/>
  <c r="W5100" i="9"/>
  <c r="W5101" i="9"/>
  <c r="W5102" i="9"/>
  <c r="W5103" i="9"/>
  <c r="W5104" i="9"/>
  <c r="W5105" i="9"/>
  <c r="W5106" i="9"/>
  <c r="W5107" i="9"/>
  <c r="W5108" i="9"/>
  <c r="W5109" i="9"/>
  <c r="W5110" i="9"/>
  <c r="W5111" i="9"/>
  <c r="W5112" i="9"/>
  <c r="W5113" i="9"/>
  <c r="W5114" i="9"/>
  <c r="W5115" i="9"/>
  <c r="W5116" i="9"/>
  <c r="W5117" i="9"/>
  <c r="W5118" i="9"/>
  <c r="W5119" i="9"/>
  <c r="W5120" i="9"/>
  <c r="W5121" i="9"/>
  <c r="W5122" i="9"/>
  <c r="W5123" i="9"/>
  <c r="W5124" i="9"/>
  <c r="W5125" i="9"/>
  <c r="W5126" i="9"/>
  <c r="W5127" i="9"/>
  <c r="W5128" i="9"/>
  <c r="W5129" i="9"/>
  <c r="W5130" i="9"/>
  <c r="W5131" i="9"/>
  <c r="W5132" i="9"/>
  <c r="W5133" i="9"/>
  <c r="W5134" i="9"/>
  <c r="W5135" i="9"/>
  <c r="W5136" i="9"/>
  <c r="W5137" i="9"/>
  <c r="W5138" i="9"/>
  <c r="W5139" i="9"/>
  <c r="W5140" i="9"/>
  <c r="W5141" i="9"/>
  <c r="W5142" i="9"/>
  <c r="W5143" i="9"/>
  <c r="W5144" i="9"/>
  <c r="W5145" i="9"/>
  <c r="W5146" i="9"/>
  <c r="W5147" i="9"/>
  <c r="W5148" i="9"/>
  <c r="W5149" i="9"/>
  <c r="W5150" i="9"/>
  <c r="W5151" i="9"/>
  <c r="W5152" i="9"/>
  <c r="W5153" i="9"/>
  <c r="W5154" i="9"/>
  <c r="W5155" i="9"/>
  <c r="W5156" i="9"/>
  <c r="W5157" i="9"/>
  <c r="W5158" i="9"/>
  <c r="W5159" i="9"/>
  <c r="W5160" i="9"/>
  <c r="W5161" i="9"/>
  <c r="W5162" i="9"/>
  <c r="W5163" i="9"/>
  <c r="W5164" i="9"/>
  <c r="W5165" i="9"/>
  <c r="W5166" i="9"/>
  <c r="W5167" i="9"/>
  <c r="W5168" i="9"/>
  <c r="W5169" i="9"/>
  <c r="W5170" i="9"/>
  <c r="W5171" i="9"/>
  <c r="W5172" i="9"/>
  <c r="W5173" i="9"/>
  <c r="W5174" i="9"/>
  <c r="W5175" i="9"/>
  <c r="W5176" i="9"/>
  <c r="W5177" i="9"/>
  <c r="W5178" i="9"/>
  <c r="W5179" i="9"/>
  <c r="W5180" i="9"/>
  <c r="W5181" i="9"/>
  <c r="W5182" i="9"/>
  <c r="W5183" i="9"/>
  <c r="W5184" i="9"/>
  <c r="W5185" i="9"/>
  <c r="W5186" i="9"/>
  <c r="W5187" i="9"/>
  <c r="W5188" i="9"/>
  <c r="W5189" i="9"/>
  <c r="W5190" i="9"/>
  <c r="W5191" i="9"/>
  <c r="W5192" i="9"/>
  <c r="W5193" i="9"/>
  <c r="W5194" i="9"/>
  <c r="W5195" i="9"/>
  <c r="W5196" i="9"/>
  <c r="W5197" i="9"/>
  <c r="W5198" i="9"/>
  <c r="W5199" i="9"/>
  <c r="W5200" i="9"/>
  <c r="W5201" i="9"/>
  <c r="W5202" i="9"/>
  <c r="W5203" i="9"/>
  <c r="W5204" i="9"/>
  <c r="W5205" i="9"/>
  <c r="W5206" i="9"/>
  <c r="W5207" i="9"/>
  <c r="W5208" i="9"/>
  <c r="W5209" i="9"/>
  <c r="W5210" i="9"/>
  <c r="W5211" i="9"/>
  <c r="W5212" i="9"/>
  <c r="W5213" i="9"/>
  <c r="W5214" i="9"/>
  <c r="W5215" i="9"/>
  <c r="W5216" i="9"/>
  <c r="W5217" i="9"/>
  <c r="W5218" i="9"/>
  <c r="W5219" i="9"/>
  <c r="W5220" i="9"/>
  <c r="W5221" i="9"/>
  <c r="W5222" i="9"/>
  <c r="W5223" i="9"/>
  <c r="W5224" i="9"/>
  <c r="W5225" i="9"/>
  <c r="W5226" i="9"/>
  <c r="W5227" i="9"/>
  <c r="W5228" i="9"/>
  <c r="W5229" i="9"/>
  <c r="W5230" i="9"/>
  <c r="W5231" i="9"/>
  <c r="W5232" i="9"/>
  <c r="W5233" i="9"/>
  <c r="W5234" i="9"/>
  <c r="W5235" i="9"/>
  <c r="W5236" i="9"/>
  <c r="W5237" i="9"/>
  <c r="W5238" i="9"/>
  <c r="W5239" i="9"/>
  <c r="W5240" i="9"/>
  <c r="W5241" i="9"/>
  <c r="W5242" i="9"/>
  <c r="W5243" i="9"/>
  <c r="W5244" i="9"/>
  <c r="W5245" i="9"/>
  <c r="W5246" i="9"/>
  <c r="W5247" i="9"/>
  <c r="W5248" i="9"/>
  <c r="W5249" i="9"/>
  <c r="W5250" i="9"/>
  <c r="W5251" i="9"/>
  <c r="W5252" i="9"/>
  <c r="W5253" i="9"/>
  <c r="W5254" i="9"/>
  <c r="W5255" i="9"/>
  <c r="W5256" i="9"/>
  <c r="W5257" i="9"/>
  <c r="W5258" i="9"/>
  <c r="W5259" i="9"/>
  <c r="W5260" i="9"/>
  <c r="W5261" i="9"/>
  <c r="W5262" i="9"/>
  <c r="W5263" i="9"/>
  <c r="W5264" i="9"/>
  <c r="W5265" i="9"/>
  <c r="W5266" i="9"/>
  <c r="W5267" i="9"/>
  <c r="W5268" i="9"/>
  <c r="W5269" i="9"/>
  <c r="W5270" i="9"/>
  <c r="W5271" i="9"/>
  <c r="W5272" i="9"/>
  <c r="W5273" i="9"/>
  <c r="W5274" i="9"/>
  <c r="W5275" i="9"/>
  <c r="W5276" i="9"/>
  <c r="W5277" i="9"/>
  <c r="W5278" i="9"/>
  <c r="W5279" i="9"/>
  <c r="W5280" i="9"/>
  <c r="W5281" i="9"/>
  <c r="W5282" i="9"/>
  <c r="W5283" i="9"/>
  <c r="W5284" i="9"/>
  <c r="W5285" i="9"/>
  <c r="W5286" i="9"/>
  <c r="W5287" i="9"/>
  <c r="W5288" i="9"/>
  <c r="W5289" i="9"/>
  <c r="W5290" i="9"/>
  <c r="W5291" i="9"/>
  <c r="W5292" i="9"/>
  <c r="W5293" i="9"/>
  <c r="W5294" i="9"/>
  <c r="W5295" i="9"/>
  <c r="W5296" i="9"/>
  <c r="W5297" i="9"/>
  <c r="W5298" i="9"/>
  <c r="W5299" i="9"/>
  <c r="W5300" i="9"/>
  <c r="W5301" i="9"/>
  <c r="W5302" i="9"/>
  <c r="W5303" i="9"/>
  <c r="W5304" i="9"/>
  <c r="W5305" i="9"/>
  <c r="W5306" i="9"/>
  <c r="W5307" i="9"/>
  <c r="W5308" i="9"/>
  <c r="W5309" i="9"/>
  <c r="W5310" i="9"/>
  <c r="W5311" i="9"/>
  <c r="W5312" i="9"/>
  <c r="W5313" i="9"/>
  <c r="W5314" i="9"/>
  <c r="W5315" i="9"/>
  <c r="W5316" i="9"/>
  <c r="W5317" i="9"/>
  <c r="W5318" i="9"/>
  <c r="W5319" i="9"/>
  <c r="W5320" i="9"/>
  <c r="W5321" i="9"/>
  <c r="W5322" i="9"/>
  <c r="W5323" i="9"/>
  <c r="W5324" i="9"/>
  <c r="W5325" i="9"/>
  <c r="W5326" i="9"/>
  <c r="W5327" i="9"/>
  <c r="W5328" i="9"/>
  <c r="W5329" i="9"/>
  <c r="W5330" i="9"/>
  <c r="W5331" i="9"/>
  <c r="W5332" i="9"/>
  <c r="W5333" i="9"/>
  <c r="W5334" i="9"/>
  <c r="W5335" i="9"/>
  <c r="W5336" i="9"/>
  <c r="W5337" i="9"/>
  <c r="W5338" i="9"/>
  <c r="W5339" i="9"/>
  <c r="W5340" i="9"/>
  <c r="W5341" i="9"/>
  <c r="W5342" i="9"/>
  <c r="W5343" i="9"/>
  <c r="W5344" i="9"/>
  <c r="W5345" i="9"/>
  <c r="W5346" i="9"/>
  <c r="W5347" i="9"/>
  <c r="W5348" i="9"/>
  <c r="W5349" i="9"/>
  <c r="W5350" i="9"/>
  <c r="W5351" i="9"/>
  <c r="W5352" i="9"/>
  <c r="W5353" i="9"/>
  <c r="W5354" i="9"/>
  <c r="W5355" i="9"/>
  <c r="W5356" i="9"/>
  <c r="W5357" i="9"/>
  <c r="W5358" i="9"/>
  <c r="W5359" i="9"/>
  <c r="W5360" i="9"/>
  <c r="W5361" i="9"/>
  <c r="W5362" i="9"/>
  <c r="W5363" i="9"/>
  <c r="W5364" i="9"/>
  <c r="W5365" i="9"/>
  <c r="W5366" i="9"/>
  <c r="W5367" i="9"/>
  <c r="W5368" i="9"/>
  <c r="W5369" i="9"/>
  <c r="W5370" i="9"/>
  <c r="W5371" i="9"/>
  <c r="W5372" i="9"/>
  <c r="W5373" i="9"/>
  <c r="W5374" i="9"/>
  <c r="W5375" i="9"/>
  <c r="W5376" i="9"/>
  <c r="W5377" i="9"/>
  <c r="W5378" i="9"/>
  <c r="W5379" i="9"/>
  <c r="W5380" i="9"/>
  <c r="W5381" i="9"/>
  <c r="W5382" i="9"/>
  <c r="W5383" i="9"/>
  <c r="W5384" i="9"/>
  <c r="W5385" i="9"/>
  <c r="W5386" i="9"/>
  <c r="W5387" i="9"/>
  <c r="W5388" i="9"/>
  <c r="W5389" i="9"/>
  <c r="W5390" i="9"/>
  <c r="W5391" i="9"/>
  <c r="W5392" i="9"/>
  <c r="W5393" i="9"/>
  <c r="W5394" i="9"/>
  <c r="W5395" i="9"/>
  <c r="W5396" i="9"/>
  <c r="W5397" i="9"/>
  <c r="W5398" i="9"/>
  <c r="W5399" i="9"/>
  <c r="W5400" i="9"/>
  <c r="W5401" i="9"/>
  <c r="W5402" i="9"/>
  <c r="W5403" i="9"/>
  <c r="W5404" i="9"/>
  <c r="W5405" i="9"/>
  <c r="W5406" i="9"/>
  <c r="W5407" i="9"/>
  <c r="W5408" i="9"/>
  <c r="W5409" i="9"/>
  <c r="W5410" i="9"/>
  <c r="W5411" i="9"/>
  <c r="W5412" i="9"/>
  <c r="W5413" i="9"/>
  <c r="W5414" i="9"/>
  <c r="W5415" i="9"/>
  <c r="W5416" i="9"/>
  <c r="W5417" i="9"/>
  <c r="W5418" i="9"/>
  <c r="W5419" i="9"/>
  <c r="W5420" i="9"/>
  <c r="W5421" i="9"/>
  <c r="W5422" i="9"/>
  <c r="W5423" i="9"/>
  <c r="W5424" i="9"/>
  <c r="W5425" i="9"/>
  <c r="W5426" i="9"/>
  <c r="W5427" i="9"/>
  <c r="W5428" i="9"/>
  <c r="W5429" i="9"/>
  <c r="W5430" i="9"/>
  <c r="W5431" i="9"/>
  <c r="W5432" i="9"/>
  <c r="W5433" i="9"/>
  <c r="W5434" i="9"/>
  <c r="W5435" i="9"/>
  <c r="W5436" i="9"/>
  <c r="W5437" i="9"/>
  <c r="W5438" i="9"/>
  <c r="W5439" i="9"/>
  <c r="W5440" i="9"/>
  <c r="W5441" i="9"/>
  <c r="W5442" i="9"/>
  <c r="W5443" i="9"/>
  <c r="W5444" i="9"/>
  <c r="W5445" i="9"/>
  <c r="W5446" i="9"/>
  <c r="W5447" i="9"/>
  <c r="W5448" i="9"/>
  <c r="W5449" i="9"/>
  <c r="W5450" i="9"/>
  <c r="W5451" i="9"/>
  <c r="W5452" i="9"/>
  <c r="W5453" i="9"/>
  <c r="W5454" i="9"/>
  <c r="W5455" i="9"/>
  <c r="W5456" i="9"/>
  <c r="W5457" i="9"/>
  <c r="W5458" i="9"/>
  <c r="W5459" i="9"/>
  <c r="W5460" i="9"/>
  <c r="W5461" i="9"/>
  <c r="W5462" i="9"/>
  <c r="W5463" i="9"/>
  <c r="W5464" i="9"/>
  <c r="W5465" i="9"/>
  <c r="W5466" i="9"/>
  <c r="W5467" i="9"/>
  <c r="W5468" i="9"/>
  <c r="W5469" i="9"/>
  <c r="W5470" i="9"/>
  <c r="W5471" i="9"/>
  <c r="W5472" i="9"/>
  <c r="W5473" i="9"/>
  <c r="W5474" i="9"/>
  <c r="W5475" i="9"/>
  <c r="W5476" i="9"/>
  <c r="W5477" i="9"/>
  <c r="W5478" i="9"/>
  <c r="W5479" i="9"/>
  <c r="W5480" i="9"/>
  <c r="W5481" i="9"/>
  <c r="W5482" i="9"/>
  <c r="W5483" i="9"/>
  <c r="W5484" i="9"/>
  <c r="W5485" i="9"/>
  <c r="W5486" i="9"/>
  <c r="W5487" i="9"/>
  <c r="W5488" i="9"/>
  <c r="W5489" i="9"/>
  <c r="W5490" i="9"/>
  <c r="W5491" i="9"/>
  <c r="W5492" i="9"/>
  <c r="W5493" i="9"/>
  <c r="W5494" i="9"/>
  <c r="W5495" i="9"/>
  <c r="W5496" i="9"/>
  <c r="W5497" i="9"/>
  <c r="W5498" i="9"/>
  <c r="W5499" i="9"/>
  <c r="W5500" i="9"/>
  <c r="W5501" i="9"/>
  <c r="W5502" i="9"/>
  <c r="W5503" i="9"/>
  <c r="W5504" i="9"/>
  <c r="W5505" i="9"/>
  <c r="W5506" i="9"/>
  <c r="W5507" i="9"/>
  <c r="W5508" i="9"/>
  <c r="W5509" i="9"/>
  <c r="W5510" i="9"/>
  <c r="W5511" i="9"/>
  <c r="W5512" i="9"/>
  <c r="W5513" i="9"/>
  <c r="W5514" i="9"/>
  <c r="W5515" i="9"/>
  <c r="W5516" i="9"/>
  <c r="W5517" i="9"/>
  <c r="W5518" i="9"/>
  <c r="W5519" i="9"/>
  <c r="W5520" i="9"/>
  <c r="W5521" i="9"/>
  <c r="W5522" i="9"/>
  <c r="W5523" i="9"/>
  <c r="W5524" i="9"/>
  <c r="W5525" i="9"/>
  <c r="W5526" i="9"/>
  <c r="W5527" i="9"/>
  <c r="W5528" i="9"/>
  <c r="W5529" i="9"/>
  <c r="W5530" i="9"/>
  <c r="W5531" i="9"/>
  <c r="W5532" i="9"/>
  <c r="W5533" i="9"/>
  <c r="W5534" i="9"/>
  <c r="W5535" i="9"/>
  <c r="W5536" i="9"/>
  <c r="W5537" i="9"/>
  <c r="W5538" i="9"/>
  <c r="W5539" i="9"/>
  <c r="W5540" i="9"/>
  <c r="W5541" i="9"/>
  <c r="W5542" i="9"/>
  <c r="W5543" i="9"/>
  <c r="W5544" i="9"/>
  <c r="W5545" i="9"/>
  <c r="W5546" i="9"/>
  <c r="W5547" i="9"/>
  <c r="W5548" i="9"/>
  <c r="W5549" i="9"/>
  <c r="W5550" i="9"/>
  <c r="W5551" i="9"/>
  <c r="W5552" i="9"/>
  <c r="W5553" i="9"/>
  <c r="W5554" i="9"/>
  <c r="W5555" i="9"/>
  <c r="W5556" i="9"/>
  <c r="W5557" i="9"/>
  <c r="W5558" i="9"/>
  <c r="W5559" i="9"/>
  <c r="W5560" i="9"/>
  <c r="W5561" i="9"/>
  <c r="W5562" i="9"/>
  <c r="W5563" i="9"/>
  <c r="W5564" i="9"/>
  <c r="W5565" i="9"/>
  <c r="W5566" i="9"/>
  <c r="W5567" i="9"/>
  <c r="W5568" i="9"/>
  <c r="W5569" i="9"/>
  <c r="W5570" i="9"/>
  <c r="W5571" i="9"/>
  <c r="W5572" i="9"/>
  <c r="W5573" i="9"/>
  <c r="W5574" i="9"/>
  <c r="W5575" i="9"/>
  <c r="W5576" i="9"/>
  <c r="W5577" i="9"/>
  <c r="W5578" i="9"/>
  <c r="W5579" i="9"/>
  <c r="W5580" i="9"/>
  <c r="W5581" i="9"/>
  <c r="W5582" i="9"/>
  <c r="W5583" i="9"/>
  <c r="W5584" i="9"/>
  <c r="W5585" i="9"/>
  <c r="W5586" i="9"/>
  <c r="W5587" i="9"/>
  <c r="W5588" i="9"/>
  <c r="W5589" i="9"/>
  <c r="W5590" i="9"/>
  <c r="W5591" i="9"/>
  <c r="W5592" i="9"/>
  <c r="W5593" i="9"/>
  <c r="W5594" i="9"/>
  <c r="W5595" i="9"/>
  <c r="W5596" i="9"/>
  <c r="W5597" i="9"/>
  <c r="W5598" i="9"/>
  <c r="W5599" i="9"/>
  <c r="W5600" i="9"/>
  <c r="W5601" i="9"/>
  <c r="W5602" i="9"/>
  <c r="W5603" i="9"/>
  <c r="W5604" i="9"/>
  <c r="W5605" i="9"/>
  <c r="W5606" i="9"/>
  <c r="W5607" i="9"/>
  <c r="W5608" i="9"/>
  <c r="W5609" i="9"/>
  <c r="W5610" i="9"/>
  <c r="W5611" i="9"/>
  <c r="W5612" i="9"/>
  <c r="W5613" i="9"/>
  <c r="W5614" i="9"/>
  <c r="W5615" i="9"/>
  <c r="W5616" i="9"/>
  <c r="W5617" i="9"/>
  <c r="W5618" i="9"/>
  <c r="W5619" i="9"/>
  <c r="W5620" i="9"/>
  <c r="W5621" i="9"/>
  <c r="W5622" i="9"/>
  <c r="W5623" i="9"/>
  <c r="W5624" i="9"/>
  <c r="W5625" i="9"/>
  <c r="W5626" i="9"/>
  <c r="W5627" i="9"/>
  <c r="W5628" i="9"/>
  <c r="W5629" i="9"/>
  <c r="W5630" i="9"/>
  <c r="W5631" i="9"/>
  <c r="W5632" i="9"/>
  <c r="W5633" i="9"/>
  <c r="W5634" i="9"/>
  <c r="W5635" i="9"/>
  <c r="W5636" i="9"/>
  <c r="W5637" i="9"/>
  <c r="W5638" i="9"/>
  <c r="W5639" i="9"/>
  <c r="W5640" i="9"/>
  <c r="W5641" i="9"/>
  <c r="W5642" i="9"/>
  <c r="W5643" i="9"/>
  <c r="W5644" i="9"/>
  <c r="W5645" i="9"/>
  <c r="W5646" i="9"/>
  <c r="W5647" i="9"/>
  <c r="W5648" i="9"/>
  <c r="W5649" i="9"/>
  <c r="W5650" i="9"/>
  <c r="W5651" i="9"/>
  <c r="W5652" i="9"/>
  <c r="W5653" i="9"/>
  <c r="W5654" i="9"/>
  <c r="W5655" i="9"/>
  <c r="W5656" i="9"/>
  <c r="W5657" i="9"/>
  <c r="W5658" i="9"/>
  <c r="W5659" i="9"/>
  <c r="W5660" i="9"/>
  <c r="W5661" i="9"/>
  <c r="W5662" i="9"/>
  <c r="W5663" i="9"/>
  <c r="W5664" i="9"/>
  <c r="W5665" i="9"/>
  <c r="W5666" i="9"/>
  <c r="W5667" i="9"/>
  <c r="W5668" i="9"/>
  <c r="W5669" i="9"/>
  <c r="W5670" i="9"/>
  <c r="W5671" i="9"/>
  <c r="W5672" i="9"/>
  <c r="W5673" i="9"/>
  <c r="W5674" i="9"/>
  <c r="W5675" i="9"/>
  <c r="W5676" i="9"/>
  <c r="W5677" i="9"/>
  <c r="W5678" i="9"/>
  <c r="W5679" i="9"/>
  <c r="W5680" i="9"/>
  <c r="W5681" i="9"/>
  <c r="W5682" i="9"/>
  <c r="W5683" i="9"/>
  <c r="W5684" i="9"/>
  <c r="W5685" i="9"/>
  <c r="W5686" i="9"/>
  <c r="W5687" i="9"/>
  <c r="W5688" i="9"/>
  <c r="W5689" i="9"/>
  <c r="W5690" i="9"/>
  <c r="W5691" i="9"/>
  <c r="W5692" i="9"/>
  <c r="W5693" i="9"/>
  <c r="W5694" i="9"/>
  <c r="W5695" i="9"/>
  <c r="W5696" i="9"/>
  <c r="W5697" i="9"/>
  <c r="W5698" i="9"/>
  <c r="W5699" i="9"/>
  <c r="W5700" i="9"/>
  <c r="W5701" i="9"/>
  <c r="W5702" i="9"/>
  <c r="W5703" i="9"/>
  <c r="W5704" i="9"/>
  <c r="W5705" i="9"/>
  <c r="W5706" i="9"/>
  <c r="W5707" i="9"/>
  <c r="W5708" i="9"/>
  <c r="W5709" i="9"/>
  <c r="W5710" i="9"/>
  <c r="W5711" i="9"/>
  <c r="W5712" i="9"/>
  <c r="W5713" i="9"/>
  <c r="W5714" i="9"/>
  <c r="W5715" i="9"/>
  <c r="W5716" i="9"/>
  <c r="W5717" i="9"/>
  <c r="W5718" i="9"/>
  <c r="W5719" i="9"/>
  <c r="W5720" i="9"/>
  <c r="W5721" i="9"/>
  <c r="W5722" i="9"/>
  <c r="W5723" i="9"/>
  <c r="W5724" i="9"/>
  <c r="W5725" i="9"/>
  <c r="W5726" i="9"/>
  <c r="W5727" i="9"/>
  <c r="W5728" i="9"/>
  <c r="W5729" i="9"/>
  <c r="W5730" i="9"/>
  <c r="W5731" i="9"/>
  <c r="W5732" i="9"/>
  <c r="W5733" i="9"/>
  <c r="W5734" i="9"/>
  <c r="W5735" i="9"/>
  <c r="W5736" i="9"/>
  <c r="W5737" i="9"/>
  <c r="W5738" i="9"/>
  <c r="W5739" i="9"/>
  <c r="W5740" i="9"/>
  <c r="W5741" i="9"/>
  <c r="W5742" i="9"/>
  <c r="W5743" i="9"/>
  <c r="W5744" i="9"/>
  <c r="W5745" i="9"/>
  <c r="W5746" i="9"/>
  <c r="W5747" i="9"/>
  <c r="W5748" i="9"/>
  <c r="W5749" i="9"/>
  <c r="W5750" i="9"/>
  <c r="W5751" i="9"/>
  <c r="W5752" i="9"/>
  <c r="W5753" i="9"/>
  <c r="W5754" i="9"/>
  <c r="W5755" i="9"/>
  <c r="W5756" i="9"/>
  <c r="W5757" i="9"/>
  <c r="W5758" i="9"/>
  <c r="W5759" i="9"/>
  <c r="W5760" i="9"/>
  <c r="W5761" i="9"/>
  <c r="W5762" i="9"/>
  <c r="W5763" i="9"/>
  <c r="W5764" i="9"/>
  <c r="W5765" i="9"/>
  <c r="W5766" i="9"/>
  <c r="W5767" i="9"/>
  <c r="W5768" i="9"/>
  <c r="W5769" i="9"/>
  <c r="W5770" i="9"/>
  <c r="W5771" i="9"/>
  <c r="W5772" i="9"/>
  <c r="W5773" i="9"/>
  <c r="W5774" i="9"/>
  <c r="W5775" i="9"/>
  <c r="W5776" i="9"/>
  <c r="W5777" i="9"/>
  <c r="W5778" i="9"/>
  <c r="W5779" i="9"/>
  <c r="W5780" i="9"/>
  <c r="W5781" i="9"/>
  <c r="W5782" i="9"/>
  <c r="W5783" i="9"/>
  <c r="W5784" i="9"/>
  <c r="W5785" i="9"/>
  <c r="W5786" i="9"/>
  <c r="W5787" i="9"/>
  <c r="W5788" i="9"/>
  <c r="W5789" i="9"/>
  <c r="W5790" i="9"/>
  <c r="W5791" i="9"/>
  <c r="W5792" i="9"/>
  <c r="W5793" i="9"/>
  <c r="W5794" i="9"/>
  <c r="W5795" i="9"/>
  <c r="W5796" i="9"/>
  <c r="W5797" i="9"/>
  <c r="W5798" i="9"/>
  <c r="W5799" i="9"/>
  <c r="W5800" i="9"/>
  <c r="W5801" i="9"/>
  <c r="W5802" i="9"/>
  <c r="W5803" i="9"/>
  <c r="W5804" i="9"/>
  <c r="W5805" i="9"/>
  <c r="W5806" i="9"/>
  <c r="W5807" i="9"/>
  <c r="W5808" i="9"/>
  <c r="W5809" i="9"/>
  <c r="W5810" i="9"/>
  <c r="W5811" i="9"/>
  <c r="W5812" i="9"/>
  <c r="W5813" i="9"/>
  <c r="W5814" i="9"/>
  <c r="W5815" i="9"/>
  <c r="W5816" i="9"/>
  <c r="W5817" i="9"/>
  <c r="W5818" i="9"/>
  <c r="W5819" i="9"/>
  <c r="W5820" i="9"/>
  <c r="W5821" i="9"/>
  <c r="W5822" i="9"/>
  <c r="W5823" i="9"/>
  <c r="W5824" i="9"/>
  <c r="W5825" i="9"/>
  <c r="W5826" i="9"/>
  <c r="W5827" i="9"/>
  <c r="W5828" i="9"/>
  <c r="W5829" i="9"/>
  <c r="W5830" i="9"/>
  <c r="W5831" i="9"/>
  <c r="W5832" i="9"/>
  <c r="W5833" i="9"/>
  <c r="W5834" i="9"/>
  <c r="W5835" i="9"/>
  <c r="W5836" i="9"/>
  <c r="W5837" i="9"/>
  <c r="W5838" i="9"/>
  <c r="W5839" i="9"/>
  <c r="W5840" i="9"/>
  <c r="W5841" i="9"/>
  <c r="W5842" i="9"/>
  <c r="W5843" i="9"/>
  <c r="W5844" i="9"/>
  <c r="W5845" i="9"/>
  <c r="W5846" i="9"/>
  <c r="W5847" i="9"/>
  <c r="W5848" i="9"/>
  <c r="W5849" i="9"/>
  <c r="W5850" i="9"/>
  <c r="W5851" i="9"/>
  <c r="W5852" i="9"/>
  <c r="W5853" i="9"/>
  <c r="W5854" i="9"/>
  <c r="W5855" i="9"/>
  <c r="W5856" i="9"/>
  <c r="W5857" i="9"/>
  <c r="W5858" i="9"/>
  <c r="W5859" i="9"/>
  <c r="W5860" i="9"/>
  <c r="W5861" i="9"/>
  <c r="W5862" i="9"/>
  <c r="W5863" i="9"/>
  <c r="W5864" i="9"/>
  <c r="W5865" i="9"/>
  <c r="W5866" i="9"/>
  <c r="W5867" i="9"/>
  <c r="W5868" i="9"/>
  <c r="W5869" i="9"/>
  <c r="W5870" i="9"/>
  <c r="W5871" i="9"/>
  <c r="W5872" i="9"/>
  <c r="W5873" i="9"/>
  <c r="W5874" i="9"/>
  <c r="W5875" i="9"/>
  <c r="W5876" i="9"/>
  <c r="W5877" i="9"/>
  <c r="W5878" i="9"/>
  <c r="W5879" i="9"/>
  <c r="W5880" i="9"/>
  <c r="W5881" i="9"/>
  <c r="W5882" i="9"/>
  <c r="W5883" i="9"/>
  <c r="W5884" i="9"/>
  <c r="W5885" i="9"/>
  <c r="W5886" i="9"/>
  <c r="W5887" i="9"/>
  <c r="W5888" i="9"/>
  <c r="W5889" i="9"/>
  <c r="W5890" i="9"/>
  <c r="W5891" i="9"/>
  <c r="W5892" i="9"/>
  <c r="W5893" i="9"/>
  <c r="W5894" i="9"/>
  <c r="W5895" i="9"/>
  <c r="W5896" i="9"/>
  <c r="W5897" i="9"/>
  <c r="W5898" i="9"/>
  <c r="W5899" i="9"/>
  <c r="W5900" i="9"/>
  <c r="W5901" i="9"/>
  <c r="W5902" i="9"/>
  <c r="W5903" i="9"/>
  <c r="W5904" i="9"/>
  <c r="W5905" i="9"/>
  <c r="W5906" i="9"/>
  <c r="W5907" i="9"/>
  <c r="W5908" i="9"/>
  <c r="W5909" i="9"/>
  <c r="W5910" i="9"/>
  <c r="W5911" i="9"/>
  <c r="W5912" i="9"/>
  <c r="W5913" i="9"/>
  <c r="W5914" i="9"/>
  <c r="W5915" i="9"/>
  <c r="W5916" i="9"/>
  <c r="W5917" i="9"/>
  <c r="W5918" i="9"/>
  <c r="W5919" i="9"/>
  <c r="W5920" i="9"/>
  <c r="W5921" i="9"/>
  <c r="W5922" i="9"/>
  <c r="W5923" i="9"/>
  <c r="W5924" i="9"/>
  <c r="W5925" i="9"/>
  <c r="W5926" i="9"/>
  <c r="W5927" i="9"/>
  <c r="W5928" i="9"/>
  <c r="W5929" i="9"/>
  <c r="W5930" i="9"/>
  <c r="W5931" i="9"/>
  <c r="W5932" i="9"/>
  <c r="W5933" i="9"/>
  <c r="W5934" i="9"/>
  <c r="W5935" i="9"/>
  <c r="W5936" i="9"/>
  <c r="W5937" i="9"/>
  <c r="W5938" i="9"/>
  <c r="W5939" i="9"/>
  <c r="W5940" i="9"/>
  <c r="W5941" i="9"/>
  <c r="W5942" i="9"/>
  <c r="W5943" i="9"/>
  <c r="W5944" i="9"/>
  <c r="W5945" i="9"/>
  <c r="W5946" i="9"/>
  <c r="W5947" i="9"/>
  <c r="W5948" i="9"/>
  <c r="W5949" i="9"/>
  <c r="W5950" i="9"/>
  <c r="W5951" i="9"/>
  <c r="W5952" i="9"/>
  <c r="W5953" i="9"/>
  <c r="W5954" i="9"/>
  <c r="W5955" i="9"/>
  <c r="W5956" i="9"/>
  <c r="W5957" i="9"/>
  <c r="W5958" i="9"/>
  <c r="W5959" i="9"/>
  <c r="W5960" i="9"/>
  <c r="W5961" i="9"/>
  <c r="W5962" i="9"/>
  <c r="W5963" i="9"/>
  <c r="W5964" i="9"/>
  <c r="W5965" i="9"/>
  <c r="W5966" i="9"/>
  <c r="W5967" i="9"/>
  <c r="W5968" i="9"/>
  <c r="W5969" i="9"/>
  <c r="W5970" i="9"/>
  <c r="W5971" i="9"/>
  <c r="W5972" i="9"/>
  <c r="W5973" i="9"/>
  <c r="W5974" i="9"/>
  <c r="W5975" i="9"/>
  <c r="W5976" i="9"/>
  <c r="W5977" i="9"/>
  <c r="W5978" i="9"/>
  <c r="W5979" i="9"/>
  <c r="W5980" i="9"/>
  <c r="W5981" i="9"/>
  <c r="W5982" i="9"/>
  <c r="W5983" i="9"/>
  <c r="W5984" i="9"/>
  <c r="W5985" i="9"/>
  <c r="W5986" i="9"/>
  <c r="W5987" i="9"/>
  <c r="W5988" i="9"/>
  <c r="W5989" i="9"/>
  <c r="W5990" i="9"/>
  <c r="W5991" i="9"/>
  <c r="W5992" i="9"/>
  <c r="W5993" i="9"/>
  <c r="W5994" i="9"/>
  <c r="W5995" i="9"/>
  <c r="W5996" i="9"/>
  <c r="W5997" i="9"/>
  <c r="W5998" i="9"/>
  <c r="W5999" i="9"/>
  <c r="W6000" i="9"/>
  <c r="W6001" i="9"/>
  <c r="W6002" i="9"/>
  <c r="W6003" i="9"/>
  <c r="W6004" i="9"/>
  <c r="W5" i="9"/>
  <c r="AK14" i="9"/>
  <c r="AK13" i="9"/>
  <c r="AJ11" i="9"/>
  <c r="AK11" i="9"/>
  <c r="AI11" i="9"/>
  <c r="AJ10" i="9"/>
  <c r="AK10" i="9"/>
  <c r="AI10" i="9"/>
  <c r="AJ9" i="9"/>
  <c r="AK9" i="9"/>
  <c r="AI9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M235" i="9"/>
  <c r="M236" i="9"/>
  <c r="M237" i="9"/>
  <c r="M238" i="9"/>
  <c r="M239" i="9"/>
  <c r="M240" i="9"/>
  <c r="M241" i="9"/>
  <c r="M242" i="9"/>
  <c r="M243" i="9"/>
  <c r="M244" i="9"/>
  <c r="M245" i="9"/>
  <c r="M246" i="9"/>
  <c r="M247" i="9"/>
  <c r="M248" i="9"/>
  <c r="M249" i="9"/>
  <c r="M250" i="9"/>
  <c r="M251" i="9"/>
  <c r="M252" i="9"/>
  <c r="M253" i="9"/>
  <c r="M254" i="9"/>
  <c r="M255" i="9"/>
  <c r="M256" i="9"/>
  <c r="M257" i="9"/>
  <c r="M258" i="9"/>
  <c r="M259" i="9"/>
  <c r="M260" i="9"/>
  <c r="M261" i="9"/>
  <c r="M262" i="9"/>
  <c r="M263" i="9"/>
  <c r="M264" i="9"/>
  <c r="M265" i="9"/>
  <c r="M266" i="9"/>
  <c r="M267" i="9"/>
  <c r="M268" i="9"/>
  <c r="M269" i="9"/>
  <c r="M270" i="9"/>
  <c r="M271" i="9"/>
  <c r="M272" i="9"/>
  <c r="M273" i="9"/>
  <c r="M274" i="9"/>
  <c r="M275" i="9"/>
  <c r="M276" i="9"/>
  <c r="M277" i="9"/>
  <c r="M278" i="9"/>
  <c r="M279" i="9"/>
  <c r="M280" i="9"/>
  <c r="M281" i="9"/>
  <c r="M282" i="9"/>
  <c r="M283" i="9"/>
  <c r="M284" i="9"/>
  <c r="M285" i="9"/>
  <c r="M286" i="9"/>
  <c r="M287" i="9"/>
  <c r="M288" i="9"/>
  <c r="M289" i="9"/>
  <c r="M290" i="9"/>
  <c r="M291" i="9"/>
  <c r="M292" i="9"/>
  <c r="M293" i="9"/>
  <c r="M294" i="9"/>
  <c r="M295" i="9"/>
  <c r="M296" i="9"/>
  <c r="M297" i="9"/>
  <c r="M298" i="9"/>
  <c r="M299" i="9"/>
  <c r="M300" i="9"/>
  <c r="M301" i="9"/>
  <c r="M302" i="9"/>
  <c r="M303" i="9"/>
  <c r="M304" i="9"/>
  <c r="M305" i="9"/>
  <c r="M306" i="9"/>
  <c r="M307" i="9"/>
  <c r="M308" i="9"/>
  <c r="M309" i="9"/>
  <c r="M310" i="9"/>
  <c r="M311" i="9"/>
  <c r="M312" i="9"/>
  <c r="M313" i="9"/>
  <c r="M314" i="9"/>
  <c r="M315" i="9"/>
  <c r="M316" i="9"/>
  <c r="M317" i="9"/>
  <c r="M318" i="9"/>
  <c r="M319" i="9"/>
  <c r="M320" i="9"/>
  <c r="M321" i="9"/>
  <c r="M322" i="9"/>
  <c r="M323" i="9"/>
  <c r="M324" i="9"/>
  <c r="M325" i="9"/>
  <c r="M326" i="9"/>
  <c r="M327" i="9"/>
  <c r="M328" i="9"/>
  <c r="M329" i="9"/>
  <c r="M330" i="9"/>
  <c r="M331" i="9"/>
  <c r="M332" i="9"/>
  <c r="M333" i="9"/>
  <c r="M334" i="9"/>
  <c r="M335" i="9"/>
  <c r="M336" i="9"/>
  <c r="M337" i="9"/>
  <c r="M338" i="9"/>
  <c r="M339" i="9"/>
  <c r="M340" i="9"/>
  <c r="M341" i="9"/>
  <c r="M342" i="9"/>
  <c r="M343" i="9"/>
  <c r="M344" i="9"/>
  <c r="M345" i="9"/>
  <c r="M346" i="9"/>
  <c r="M347" i="9"/>
  <c r="M348" i="9"/>
  <c r="M349" i="9"/>
  <c r="M350" i="9"/>
  <c r="M351" i="9"/>
  <c r="M352" i="9"/>
  <c r="M353" i="9"/>
  <c r="M354" i="9"/>
  <c r="M355" i="9"/>
  <c r="M356" i="9"/>
  <c r="M357" i="9"/>
  <c r="M358" i="9"/>
  <c r="M359" i="9"/>
  <c r="M360" i="9"/>
  <c r="M361" i="9"/>
  <c r="M362" i="9"/>
  <c r="M363" i="9"/>
  <c r="M364" i="9"/>
  <c r="M365" i="9"/>
  <c r="M366" i="9"/>
  <c r="M367" i="9"/>
  <c r="M368" i="9"/>
  <c r="M369" i="9"/>
  <c r="M370" i="9"/>
  <c r="M371" i="9"/>
  <c r="M372" i="9"/>
  <c r="M373" i="9"/>
  <c r="M374" i="9"/>
  <c r="M375" i="9"/>
  <c r="M376" i="9"/>
  <c r="M377" i="9"/>
  <c r="M378" i="9"/>
  <c r="M379" i="9"/>
  <c r="M380" i="9"/>
  <c r="M381" i="9"/>
  <c r="M382" i="9"/>
  <c r="M383" i="9"/>
  <c r="M384" i="9"/>
  <c r="M385" i="9"/>
  <c r="M386" i="9"/>
  <c r="M387" i="9"/>
  <c r="M388" i="9"/>
  <c r="M389" i="9"/>
  <c r="M390" i="9"/>
  <c r="M391" i="9"/>
  <c r="M392" i="9"/>
  <c r="M393" i="9"/>
  <c r="M394" i="9"/>
  <c r="M395" i="9"/>
  <c r="M396" i="9"/>
  <c r="M397" i="9"/>
  <c r="M398" i="9"/>
  <c r="M399" i="9"/>
  <c r="M400" i="9"/>
  <c r="M401" i="9"/>
  <c r="M402" i="9"/>
  <c r="M403" i="9"/>
  <c r="M404" i="9"/>
  <c r="M405" i="9"/>
  <c r="M406" i="9"/>
  <c r="M407" i="9"/>
  <c r="M408" i="9"/>
  <c r="M409" i="9"/>
  <c r="M410" i="9"/>
  <c r="M411" i="9"/>
  <c r="M412" i="9"/>
  <c r="M413" i="9"/>
  <c r="M414" i="9"/>
  <c r="M415" i="9"/>
  <c r="M416" i="9"/>
  <c r="M417" i="9"/>
  <c r="M418" i="9"/>
  <c r="M419" i="9"/>
  <c r="M420" i="9"/>
  <c r="M421" i="9"/>
  <c r="M422" i="9"/>
  <c r="M423" i="9"/>
  <c r="M424" i="9"/>
  <c r="M425" i="9"/>
  <c r="M426" i="9"/>
  <c r="M427" i="9"/>
  <c r="M428" i="9"/>
  <c r="M429" i="9"/>
  <c r="M430" i="9"/>
  <c r="M431" i="9"/>
  <c r="M432" i="9"/>
  <c r="M433" i="9"/>
  <c r="M434" i="9"/>
  <c r="M435" i="9"/>
  <c r="M436" i="9"/>
  <c r="M437" i="9"/>
  <c r="M438" i="9"/>
  <c r="M439" i="9"/>
  <c r="M440" i="9"/>
  <c r="M441" i="9"/>
  <c r="M442" i="9"/>
  <c r="M443" i="9"/>
  <c r="M444" i="9"/>
  <c r="M445" i="9"/>
  <c r="M446" i="9"/>
  <c r="M447" i="9"/>
  <c r="M448" i="9"/>
  <c r="M449" i="9"/>
  <c r="M450" i="9"/>
  <c r="M451" i="9"/>
  <c r="M452" i="9"/>
  <c r="M453" i="9"/>
  <c r="M454" i="9"/>
  <c r="M455" i="9"/>
  <c r="M456" i="9"/>
  <c r="M457" i="9"/>
  <c r="M458" i="9"/>
  <c r="M459" i="9"/>
  <c r="M460" i="9"/>
  <c r="M461" i="9"/>
  <c r="M462" i="9"/>
  <c r="M463" i="9"/>
  <c r="M464" i="9"/>
  <c r="M465" i="9"/>
  <c r="M466" i="9"/>
  <c r="M467" i="9"/>
  <c r="M468" i="9"/>
  <c r="M469" i="9"/>
  <c r="M470" i="9"/>
  <c r="M471" i="9"/>
  <c r="M472" i="9"/>
  <c r="M473" i="9"/>
  <c r="M474" i="9"/>
  <c r="M475" i="9"/>
  <c r="M476" i="9"/>
  <c r="M477" i="9"/>
  <c r="M478" i="9"/>
  <c r="M479" i="9"/>
  <c r="M480" i="9"/>
  <c r="M481" i="9"/>
  <c r="M482" i="9"/>
  <c r="M483" i="9"/>
  <c r="M484" i="9"/>
  <c r="M485" i="9"/>
  <c r="M486" i="9"/>
  <c r="M487" i="9"/>
  <c r="M488" i="9"/>
  <c r="M489" i="9"/>
  <c r="M490" i="9"/>
  <c r="M491" i="9"/>
  <c r="M492" i="9"/>
  <c r="M493" i="9"/>
  <c r="M494" i="9"/>
  <c r="M495" i="9"/>
  <c r="M496" i="9"/>
  <c r="M497" i="9"/>
  <c r="M498" i="9"/>
  <c r="M499" i="9"/>
  <c r="M500" i="9"/>
  <c r="M501" i="9"/>
  <c r="M502" i="9"/>
  <c r="M503" i="9"/>
  <c r="M504" i="9"/>
  <c r="M505" i="9"/>
  <c r="M506" i="9"/>
  <c r="M507" i="9"/>
  <c r="M508" i="9"/>
  <c r="M509" i="9"/>
  <c r="M510" i="9"/>
  <c r="M511" i="9"/>
  <c r="M512" i="9"/>
  <c r="M513" i="9"/>
  <c r="M514" i="9"/>
  <c r="M515" i="9"/>
  <c r="M516" i="9"/>
  <c r="M517" i="9"/>
  <c r="M518" i="9"/>
  <c r="M519" i="9"/>
  <c r="M520" i="9"/>
  <c r="M521" i="9"/>
  <c r="M522" i="9"/>
  <c r="M523" i="9"/>
  <c r="M524" i="9"/>
  <c r="M525" i="9"/>
  <c r="M526" i="9"/>
  <c r="M527" i="9"/>
  <c r="M528" i="9"/>
  <c r="M529" i="9"/>
  <c r="M530" i="9"/>
  <c r="M531" i="9"/>
  <c r="M532" i="9"/>
  <c r="M533" i="9"/>
  <c r="M534" i="9"/>
  <c r="M535" i="9"/>
  <c r="M536" i="9"/>
  <c r="M537" i="9"/>
  <c r="M538" i="9"/>
  <c r="M539" i="9"/>
  <c r="M540" i="9"/>
  <c r="M541" i="9"/>
  <c r="M542" i="9"/>
  <c r="M543" i="9"/>
  <c r="M544" i="9"/>
  <c r="M545" i="9"/>
  <c r="M546" i="9"/>
  <c r="M547" i="9"/>
  <c r="M548" i="9"/>
  <c r="M549" i="9"/>
  <c r="M550" i="9"/>
  <c r="M551" i="9"/>
  <c r="M552" i="9"/>
  <c r="M553" i="9"/>
  <c r="M554" i="9"/>
  <c r="M555" i="9"/>
  <c r="M556" i="9"/>
  <c r="M557" i="9"/>
  <c r="M558" i="9"/>
  <c r="M559" i="9"/>
  <c r="M560" i="9"/>
  <c r="M561" i="9"/>
  <c r="M562" i="9"/>
  <c r="M563" i="9"/>
  <c r="M564" i="9"/>
  <c r="M565" i="9"/>
  <c r="M566" i="9"/>
  <c r="M567" i="9"/>
  <c r="M568" i="9"/>
  <c r="M569" i="9"/>
  <c r="M570" i="9"/>
  <c r="M571" i="9"/>
  <c r="M572" i="9"/>
  <c r="M573" i="9"/>
  <c r="M574" i="9"/>
  <c r="M575" i="9"/>
  <c r="M576" i="9"/>
  <c r="M577" i="9"/>
  <c r="M578" i="9"/>
  <c r="M579" i="9"/>
  <c r="M580" i="9"/>
  <c r="M581" i="9"/>
  <c r="M582" i="9"/>
  <c r="M583" i="9"/>
  <c r="M584" i="9"/>
  <c r="M585" i="9"/>
  <c r="M586" i="9"/>
  <c r="M587" i="9"/>
  <c r="M588" i="9"/>
  <c r="M589" i="9"/>
  <c r="M590" i="9"/>
  <c r="M591" i="9"/>
  <c r="M592" i="9"/>
  <c r="M593" i="9"/>
  <c r="M594" i="9"/>
  <c r="M595" i="9"/>
  <c r="M596" i="9"/>
  <c r="M597" i="9"/>
  <c r="M598" i="9"/>
  <c r="M599" i="9"/>
  <c r="M600" i="9"/>
  <c r="M601" i="9"/>
  <c r="M602" i="9"/>
  <c r="M603" i="9"/>
  <c r="M604" i="9"/>
  <c r="M605" i="9"/>
  <c r="M606" i="9"/>
  <c r="M607" i="9"/>
  <c r="M608" i="9"/>
  <c r="M609" i="9"/>
  <c r="M610" i="9"/>
  <c r="M611" i="9"/>
  <c r="M612" i="9"/>
  <c r="M613" i="9"/>
  <c r="M614" i="9"/>
  <c r="M615" i="9"/>
  <c r="M616" i="9"/>
  <c r="M617" i="9"/>
  <c r="M618" i="9"/>
  <c r="M619" i="9"/>
  <c r="M620" i="9"/>
  <c r="M621" i="9"/>
  <c r="M622" i="9"/>
  <c r="M623" i="9"/>
  <c r="M624" i="9"/>
  <c r="M625" i="9"/>
  <c r="M626" i="9"/>
  <c r="M627" i="9"/>
  <c r="M628" i="9"/>
  <c r="M629" i="9"/>
  <c r="M630" i="9"/>
  <c r="M631" i="9"/>
  <c r="M632" i="9"/>
  <c r="M633" i="9"/>
  <c r="M634" i="9"/>
  <c r="M635" i="9"/>
  <c r="M636" i="9"/>
  <c r="M637" i="9"/>
  <c r="M638" i="9"/>
  <c r="M639" i="9"/>
  <c r="M640" i="9"/>
  <c r="M641" i="9"/>
  <c r="M642" i="9"/>
  <c r="M643" i="9"/>
  <c r="M644" i="9"/>
  <c r="M645" i="9"/>
  <c r="M646" i="9"/>
  <c r="M647" i="9"/>
  <c r="M648" i="9"/>
  <c r="M649" i="9"/>
  <c r="M650" i="9"/>
  <c r="M651" i="9"/>
  <c r="M652" i="9"/>
  <c r="M653" i="9"/>
  <c r="M654" i="9"/>
  <c r="M655" i="9"/>
  <c r="M656" i="9"/>
  <c r="M657" i="9"/>
  <c r="M658" i="9"/>
  <c r="M659" i="9"/>
  <c r="M660" i="9"/>
  <c r="M661" i="9"/>
  <c r="M662" i="9"/>
  <c r="M663" i="9"/>
  <c r="M664" i="9"/>
  <c r="M665" i="9"/>
  <c r="M666" i="9"/>
  <c r="M667" i="9"/>
  <c r="M668" i="9"/>
  <c r="M669" i="9"/>
  <c r="M670" i="9"/>
  <c r="M671" i="9"/>
  <c r="M672" i="9"/>
  <c r="M673" i="9"/>
  <c r="M674" i="9"/>
  <c r="M675" i="9"/>
  <c r="M676" i="9"/>
  <c r="M677" i="9"/>
  <c r="M678" i="9"/>
  <c r="M679" i="9"/>
  <c r="M680" i="9"/>
  <c r="M681" i="9"/>
  <c r="M682" i="9"/>
  <c r="M683" i="9"/>
  <c r="M684" i="9"/>
  <c r="M685" i="9"/>
  <c r="M686" i="9"/>
  <c r="M687" i="9"/>
  <c r="M688" i="9"/>
  <c r="M689" i="9"/>
  <c r="M690" i="9"/>
  <c r="M691" i="9"/>
  <c r="M692" i="9"/>
  <c r="M693" i="9"/>
  <c r="M694" i="9"/>
  <c r="M695" i="9"/>
  <c r="M696" i="9"/>
  <c r="M697" i="9"/>
  <c r="M698" i="9"/>
  <c r="M699" i="9"/>
  <c r="M700" i="9"/>
  <c r="M701" i="9"/>
  <c r="M702" i="9"/>
  <c r="M703" i="9"/>
  <c r="M704" i="9"/>
  <c r="M705" i="9"/>
  <c r="M706" i="9"/>
  <c r="M707" i="9"/>
  <c r="M708" i="9"/>
  <c r="M709" i="9"/>
  <c r="M710" i="9"/>
  <c r="M711" i="9"/>
  <c r="M712" i="9"/>
  <c r="M713" i="9"/>
  <c r="M714" i="9"/>
  <c r="M715" i="9"/>
  <c r="M716" i="9"/>
  <c r="M717" i="9"/>
  <c r="M718" i="9"/>
  <c r="M719" i="9"/>
  <c r="M720" i="9"/>
  <c r="M721" i="9"/>
  <c r="M722" i="9"/>
  <c r="M723" i="9"/>
  <c r="M724" i="9"/>
  <c r="M725" i="9"/>
  <c r="M726" i="9"/>
  <c r="M727" i="9"/>
  <c r="M728" i="9"/>
  <c r="M729" i="9"/>
  <c r="M730" i="9"/>
  <c r="M731" i="9"/>
  <c r="M732" i="9"/>
  <c r="M733" i="9"/>
  <c r="M734" i="9"/>
  <c r="M735" i="9"/>
  <c r="M736" i="9"/>
  <c r="M737" i="9"/>
  <c r="M738" i="9"/>
  <c r="M739" i="9"/>
  <c r="M740" i="9"/>
  <c r="M741" i="9"/>
  <c r="M742" i="9"/>
  <c r="M743" i="9"/>
  <c r="M744" i="9"/>
  <c r="M745" i="9"/>
  <c r="M746" i="9"/>
  <c r="M747" i="9"/>
  <c r="M748" i="9"/>
  <c r="M749" i="9"/>
  <c r="M750" i="9"/>
  <c r="M751" i="9"/>
  <c r="M752" i="9"/>
  <c r="M753" i="9"/>
  <c r="M754" i="9"/>
  <c r="M755" i="9"/>
  <c r="M756" i="9"/>
  <c r="M757" i="9"/>
  <c r="M758" i="9"/>
  <c r="M759" i="9"/>
  <c r="M760" i="9"/>
  <c r="M761" i="9"/>
  <c r="M762" i="9"/>
  <c r="M763" i="9"/>
  <c r="M764" i="9"/>
  <c r="M765" i="9"/>
  <c r="M766" i="9"/>
  <c r="M767" i="9"/>
  <c r="M768" i="9"/>
  <c r="M769" i="9"/>
  <c r="M770" i="9"/>
  <c r="M771" i="9"/>
  <c r="M772" i="9"/>
  <c r="M773" i="9"/>
  <c r="M774" i="9"/>
  <c r="M775" i="9"/>
  <c r="M776" i="9"/>
  <c r="M777" i="9"/>
  <c r="M778" i="9"/>
  <c r="M779" i="9"/>
  <c r="M780" i="9"/>
  <c r="M781" i="9"/>
  <c r="M782" i="9"/>
  <c r="M783" i="9"/>
  <c r="M784" i="9"/>
  <c r="M785" i="9"/>
  <c r="M786" i="9"/>
  <c r="M787" i="9"/>
  <c r="M788" i="9"/>
  <c r="M789" i="9"/>
  <c r="M790" i="9"/>
  <c r="M791" i="9"/>
  <c r="M792" i="9"/>
  <c r="M793" i="9"/>
  <c r="M794" i="9"/>
  <c r="M795" i="9"/>
  <c r="M796" i="9"/>
  <c r="M797" i="9"/>
  <c r="M798" i="9"/>
  <c r="M799" i="9"/>
  <c r="M800" i="9"/>
  <c r="M801" i="9"/>
  <c r="M802" i="9"/>
  <c r="M803" i="9"/>
  <c r="M804" i="9"/>
  <c r="M805" i="9"/>
  <c r="M806" i="9"/>
  <c r="M807" i="9"/>
  <c r="M808" i="9"/>
  <c r="M809" i="9"/>
  <c r="M810" i="9"/>
  <c r="M811" i="9"/>
  <c r="M812" i="9"/>
  <c r="M813" i="9"/>
  <c r="M814" i="9"/>
  <c r="M815" i="9"/>
  <c r="M816" i="9"/>
  <c r="M817" i="9"/>
  <c r="M818" i="9"/>
  <c r="M819" i="9"/>
  <c r="M820" i="9"/>
  <c r="M821" i="9"/>
  <c r="M822" i="9"/>
  <c r="M823" i="9"/>
  <c r="M824" i="9"/>
  <c r="M825" i="9"/>
  <c r="M826" i="9"/>
  <c r="M827" i="9"/>
  <c r="M828" i="9"/>
  <c r="M829" i="9"/>
  <c r="M830" i="9"/>
  <c r="M831" i="9"/>
  <c r="M832" i="9"/>
  <c r="M833" i="9"/>
  <c r="M834" i="9"/>
  <c r="M835" i="9"/>
  <c r="M836" i="9"/>
  <c r="M837" i="9"/>
  <c r="M838" i="9"/>
  <c r="M839" i="9"/>
  <c r="M840" i="9"/>
  <c r="M841" i="9"/>
  <c r="M842" i="9"/>
  <c r="M843" i="9"/>
  <c r="M844" i="9"/>
  <c r="M845" i="9"/>
  <c r="M846" i="9"/>
  <c r="M847" i="9"/>
  <c r="M848" i="9"/>
  <c r="M849" i="9"/>
  <c r="M850" i="9"/>
  <c r="M851" i="9"/>
  <c r="M852" i="9"/>
  <c r="M853" i="9"/>
  <c r="M854" i="9"/>
  <c r="M855" i="9"/>
  <c r="M856" i="9"/>
  <c r="M857" i="9"/>
  <c r="M858" i="9"/>
  <c r="M859" i="9"/>
  <c r="M860" i="9"/>
  <c r="M861" i="9"/>
  <c r="M862" i="9"/>
  <c r="M863" i="9"/>
  <c r="M864" i="9"/>
  <c r="M865" i="9"/>
  <c r="M866" i="9"/>
  <c r="M867" i="9"/>
  <c r="M868" i="9"/>
  <c r="M869" i="9"/>
  <c r="M870" i="9"/>
  <c r="M871" i="9"/>
  <c r="M872" i="9"/>
  <c r="M873" i="9"/>
  <c r="M874" i="9"/>
  <c r="M875" i="9"/>
  <c r="M876" i="9"/>
  <c r="M877" i="9"/>
  <c r="M878" i="9"/>
  <c r="M879" i="9"/>
  <c r="M880" i="9"/>
  <c r="M881" i="9"/>
  <c r="M882" i="9"/>
  <c r="M883" i="9"/>
  <c r="M884" i="9"/>
  <c r="M885" i="9"/>
  <c r="M886" i="9"/>
  <c r="M887" i="9"/>
  <c r="M888" i="9"/>
  <c r="M889" i="9"/>
  <c r="M890" i="9"/>
  <c r="M891" i="9"/>
  <c r="M892" i="9"/>
  <c r="M893" i="9"/>
  <c r="M894" i="9"/>
  <c r="M895" i="9"/>
  <c r="M896" i="9"/>
  <c r="M897" i="9"/>
  <c r="M898" i="9"/>
  <c r="M899" i="9"/>
  <c r="M900" i="9"/>
  <c r="M901" i="9"/>
  <c r="M902" i="9"/>
  <c r="M903" i="9"/>
  <c r="M904" i="9"/>
  <c r="M905" i="9"/>
  <c r="M906" i="9"/>
  <c r="M907" i="9"/>
  <c r="M908" i="9"/>
  <c r="M909" i="9"/>
  <c r="M910" i="9"/>
  <c r="M911" i="9"/>
  <c r="M912" i="9"/>
  <c r="M913" i="9"/>
  <c r="M914" i="9"/>
  <c r="M915" i="9"/>
  <c r="M916" i="9"/>
  <c r="M917" i="9"/>
  <c r="M918" i="9"/>
  <c r="M919" i="9"/>
  <c r="M920" i="9"/>
  <c r="M921" i="9"/>
  <c r="M922" i="9"/>
  <c r="M923" i="9"/>
  <c r="M924" i="9"/>
  <c r="M925" i="9"/>
  <c r="M926" i="9"/>
  <c r="M927" i="9"/>
  <c r="M928" i="9"/>
  <c r="M929" i="9"/>
  <c r="M930" i="9"/>
  <c r="M931" i="9"/>
  <c r="M932" i="9"/>
  <c r="M933" i="9"/>
  <c r="M934" i="9"/>
  <c r="M935" i="9"/>
  <c r="M936" i="9"/>
  <c r="M937" i="9"/>
  <c r="M938" i="9"/>
  <c r="M939" i="9"/>
  <c r="M940" i="9"/>
  <c r="M941" i="9"/>
  <c r="M942" i="9"/>
  <c r="M943" i="9"/>
  <c r="M944" i="9"/>
  <c r="M945" i="9"/>
  <c r="M946" i="9"/>
  <c r="M947" i="9"/>
  <c r="M948" i="9"/>
  <c r="M949" i="9"/>
  <c r="M950" i="9"/>
  <c r="M951" i="9"/>
  <c r="M952" i="9"/>
  <c r="M953" i="9"/>
  <c r="M954" i="9"/>
  <c r="M955" i="9"/>
  <c r="M956" i="9"/>
  <c r="M957" i="9"/>
  <c r="M958" i="9"/>
  <c r="M959" i="9"/>
  <c r="M960" i="9"/>
  <c r="M961" i="9"/>
  <c r="M962" i="9"/>
  <c r="M963" i="9"/>
  <c r="M964" i="9"/>
  <c r="M965" i="9"/>
  <c r="M966" i="9"/>
  <c r="M967" i="9"/>
  <c r="M968" i="9"/>
  <c r="M969" i="9"/>
  <c r="M970" i="9"/>
  <c r="M971" i="9"/>
  <c r="M972" i="9"/>
  <c r="M973" i="9"/>
  <c r="M974" i="9"/>
  <c r="M975" i="9"/>
  <c r="M976" i="9"/>
  <c r="M977" i="9"/>
  <c r="M978" i="9"/>
  <c r="M979" i="9"/>
  <c r="M980" i="9"/>
  <c r="M981" i="9"/>
  <c r="M982" i="9"/>
  <c r="M983" i="9"/>
  <c r="M984" i="9"/>
  <c r="M985" i="9"/>
  <c r="M986" i="9"/>
  <c r="M987" i="9"/>
  <c r="M988" i="9"/>
  <c r="M989" i="9"/>
  <c r="M990" i="9"/>
  <c r="M991" i="9"/>
  <c r="M992" i="9"/>
  <c r="M993" i="9"/>
  <c r="M994" i="9"/>
  <c r="M995" i="9"/>
  <c r="M996" i="9"/>
  <c r="M997" i="9"/>
  <c r="M998" i="9"/>
  <c r="M999" i="9"/>
  <c r="M1000" i="9"/>
  <c r="M1001" i="9"/>
  <c r="M1002" i="9"/>
  <c r="M1003" i="9"/>
  <c r="M1004" i="9"/>
  <c r="M1005" i="9"/>
  <c r="M1006" i="9"/>
  <c r="M1007" i="9"/>
  <c r="M1008" i="9"/>
  <c r="M1009" i="9"/>
  <c r="M1010" i="9"/>
  <c r="M1011" i="9"/>
  <c r="M1012" i="9"/>
  <c r="M1013" i="9"/>
  <c r="M1014" i="9"/>
  <c r="M1015" i="9"/>
  <c r="M1016" i="9"/>
  <c r="M1017" i="9"/>
  <c r="M1018" i="9"/>
  <c r="M1019" i="9"/>
  <c r="M1020" i="9"/>
  <c r="M1021" i="9"/>
  <c r="M1022" i="9"/>
  <c r="M1023" i="9"/>
  <c r="M1024" i="9"/>
  <c r="M1025" i="9"/>
  <c r="M1026" i="9"/>
  <c r="M1027" i="9"/>
  <c r="M1028" i="9"/>
  <c r="M1029" i="9"/>
  <c r="M1030" i="9"/>
  <c r="M1031" i="9"/>
  <c r="M1032" i="9"/>
  <c r="M1033" i="9"/>
  <c r="M1034" i="9"/>
  <c r="M1035" i="9"/>
  <c r="M1036" i="9"/>
  <c r="M1037" i="9"/>
  <c r="M1038" i="9"/>
  <c r="M1039" i="9"/>
  <c r="M1040" i="9"/>
  <c r="M1041" i="9"/>
  <c r="M1042" i="9"/>
  <c r="M1043" i="9"/>
  <c r="M1044" i="9"/>
  <c r="M1045" i="9"/>
  <c r="M1046" i="9"/>
  <c r="M1047" i="9"/>
  <c r="M1048" i="9"/>
  <c r="M1049" i="9"/>
  <c r="M1050" i="9"/>
  <c r="M1051" i="9"/>
  <c r="M1052" i="9"/>
  <c r="M1053" i="9"/>
  <c r="M1054" i="9"/>
  <c r="M1055" i="9"/>
  <c r="M1056" i="9"/>
  <c r="M1057" i="9"/>
  <c r="M1058" i="9"/>
  <c r="M1059" i="9"/>
  <c r="M1060" i="9"/>
  <c r="M1061" i="9"/>
  <c r="M1062" i="9"/>
  <c r="M1063" i="9"/>
  <c r="M1064" i="9"/>
  <c r="M1065" i="9"/>
  <c r="M1066" i="9"/>
  <c r="M1067" i="9"/>
  <c r="M1068" i="9"/>
  <c r="M1069" i="9"/>
  <c r="M1070" i="9"/>
  <c r="M1071" i="9"/>
  <c r="M1072" i="9"/>
  <c r="M1073" i="9"/>
  <c r="M1074" i="9"/>
  <c r="M1075" i="9"/>
  <c r="M1076" i="9"/>
  <c r="M1077" i="9"/>
  <c r="M1078" i="9"/>
  <c r="M1079" i="9"/>
  <c r="M1080" i="9"/>
  <c r="M1081" i="9"/>
  <c r="M1082" i="9"/>
  <c r="M1083" i="9"/>
  <c r="M1084" i="9"/>
  <c r="M1085" i="9"/>
  <c r="M1086" i="9"/>
  <c r="M1087" i="9"/>
  <c r="M1088" i="9"/>
  <c r="M1089" i="9"/>
  <c r="M1090" i="9"/>
  <c r="M1091" i="9"/>
  <c r="M1092" i="9"/>
  <c r="M1093" i="9"/>
  <c r="M1094" i="9"/>
  <c r="M1095" i="9"/>
  <c r="M1096" i="9"/>
  <c r="M1097" i="9"/>
  <c r="M1098" i="9"/>
  <c r="M1099" i="9"/>
  <c r="M1100" i="9"/>
  <c r="M1101" i="9"/>
  <c r="M1102" i="9"/>
  <c r="M1103" i="9"/>
  <c r="M1104" i="9"/>
  <c r="M1105" i="9"/>
  <c r="M1106" i="9"/>
  <c r="M1107" i="9"/>
  <c r="M1108" i="9"/>
  <c r="M1109" i="9"/>
  <c r="M1110" i="9"/>
  <c r="M1111" i="9"/>
  <c r="M1112" i="9"/>
  <c r="M1113" i="9"/>
  <c r="M1114" i="9"/>
  <c r="M1115" i="9"/>
  <c r="M1116" i="9"/>
  <c r="M1117" i="9"/>
  <c r="M1118" i="9"/>
  <c r="M1119" i="9"/>
  <c r="M1120" i="9"/>
  <c r="M1121" i="9"/>
  <c r="M1122" i="9"/>
  <c r="M1123" i="9"/>
  <c r="M1124" i="9"/>
  <c r="M1125" i="9"/>
  <c r="M1126" i="9"/>
  <c r="M1127" i="9"/>
  <c r="M1128" i="9"/>
  <c r="M1129" i="9"/>
  <c r="M1130" i="9"/>
  <c r="M1131" i="9"/>
  <c r="M1132" i="9"/>
  <c r="M1133" i="9"/>
  <c r="M1134" i="9"/>
  <c r="M1135" i="9"/>
  <c r="M1136" i="9"/>
  <c r="M1137" i="9"/>
  <c r="M1138" i="9"/>
  <c r="M1139" i="9"/>
  <c r="M1140" i="9"/>
  <c r="M1141" i="9"/>
  <c r="M1142" i="9"/>
  <c r="M1143" i="9"/>
  <c r="M1144" i="9"/>
  <c r="M1145" i="9"/>
  <c r="M1146" i="9"/>
  <c r="M1147" i="9"/>
  <c r="M1148" i="9"/>
  <c r="M1149" i="9"/>
  <c r="M1150" i="9"/>
  <c r="M1151" i="9"/>
  <c r="M1152" i="9"/>
  <c r="M1153" i="9"/>
  <c r="M1154" i="9"/>
  <c r="M1155" i="9"/>
  <c r="M1156" i="9"/>
  <c r="M1157" i="9"/>
  <c r="M1158" i="9"/>
  <c r="M1159" i="9"/>
  <c r="M1160" i="9"/>
  <c r="M1161" i="9"/>
  <c r="M1162" i="9"/>
  <c r="M1163" i="9"/>
  <c r="M1164" i="9"/>
  <c r="M1165" i="9"/>
  <c r="M1166" i="9"/>
  <c r="M1167" i="9"/>
  <c r="M1168" i="9"/>
  <c r="M1169" i="9"/>
  <c r="M1170" i="9"/>
  <c r="M1171" i="9"/>
  <c r="M1172" i="9"/>
  <c r="M1173" i="9"/>
  <c r="M1174" i="9"/>
  <c r="M1175" i="9"/>
  <c r="M1176" i="9"/>
  <c r="M1177" i="9"/>
  <c r="M1178" i="9"/>
  <c r="M1179" i="9"/>
  <c r="M1180" i="9"/>
  <c r="M1181" i="9"/>
  <c r="M1182" i="9"/>
  <c r="M1183" i="9"/>
  <c r="M1184" i="9"/>
  <c r="M1185" i="9"/>
  <c r="M1186" i="9"/>
  <c r="M1187" i="9"/>
  <c r="M1188" i="9"/>
  <c r="M1189" i="9"/>
  <c r="M1190" i="9"/>
  <c r="M1191" i="9"/>
  <c r="M1192" i="9"/>
  <c r="M1193" i="9"/>
  <c r="M1194" i="9"/>
  <c r="M1195" i="9"/>
  <c r="M1196" i="9"/>
  <c r="M1197" i="9"/>
  <c r="M1198" i="9"/>
  <c r="M1199" i="9"/>
  <c r="M1200" i="9"/>
  <c r="M1201" i="9"/>
  <c r="M1202" i="9"/>
  <c r="M1203" i="9"/>
  <c r="M1204" i="9"/>
  <c r="M1205" i="9"/>
  <c r="M1206" i="9"/>
  <c r="M1207" i="9"/>
  <c r="M1208" i="9"/>
  <c r="M1209" i="9"/>
  <c r="M1210" i="9"/>
  <c r="M1211" i="9"/>
  <c r="M1212" i="9"/>
  <c r="M1213" i="9"/>
  <c r="M1214" i="9"/>
  <c r="M1215" i="9"/>
  <c r="M1216" i="9"/>
  <c r="M1217" i="9"/>
  <c r="M1218" i="9"/>
  <c r="M1219" i="9"/>
  <c r="M1220" i="9"/>
  <c r="M1221" i="9"/>
  <c r="M1222" i="9"/>
  <c r="M1223" i="9"/>
  <c r="M1224" i="9"/>
  <c r="M1225" i="9"/>
  <c r="M1226" i="9"/>
  <c r="M1227" i="9"/>
  <c r="M1228" i="9"/>
  <c r="M1229" i="9"/>
  <c r="M1230" i="9"/>
  <c r="M1231" i="9"/>
  <c r="M1232" i="9"/>
  <c r="M1233" i="9"/>
  <c r="M1234" i="9"/>
  <c r="M1235" i="9"/>
  <c r="M1236" i="9"/>
  <c r="M1237" i="9"/>
  <c r="M1238" i="9"/>
  <c r="M1239" i="9"/>
  <c r="M1240" i="9"/>
  <c r="M1241" i="9"/>
  <c r="M1242" i="9"/>
  <c r="M1243" i="9"/>
  <c r="M1244" i="9"/>
  <c r="M1245" i="9"/>
  <c r="M1246" i="9"/>
  <c r="M1247" i="9"/>
  <c r="M1248" i="9"/>
  <c r="M1249" i="9"/>
  <c r="M1250" i="9"/>
  <c r="M1251" i="9"/>
  <c r="M1252" i="9"/>
  <c r="M1253" i="9"/>
  <c r="M1254" i="9"/>
  <c r="M1255" i="9"/>
  <c r="M1256" i="9"/>
  <c r="M1257" i="9"/>
  <c r="M1258" i="9"/>
  <c r="M1259" i="9"/>
  <c r="M1260" i="9"/>
  <c r="M1261" i="9"/>
  <c r="M1262" i="9"/>
  <c r="M1263" i="9"/>
  <c r="M1264" i="9"/>
  <c r="M1265" i="9"/>
  <c r="M1266" i="9"/>
  <c r="M1267" i="9"/>
  <c r="M1268" i="9"/>
  <c r="M1269" i="9"/>
  <c r="M1270" i="9"/>
  <c r="M1271" i="9"/>
  <c r="M1272" i="9"/>
  <c r="M1273" i="9"/>
  <c r="M1274" i="9"/>
  <c r="M1275" i="9"/>
  <c r="M1276" i="9"/>
  <c r="M1277" i="9"/>
  <c r="M1278" i="9"/>
  <c r="M1279" i="9"/>
  <c r="M1280" i="9"/>
  <c r="M1281" i="9"/>
  <c r="M1282" i="9"/>
  <c r="M1283" i="9"/>
  <c r="M1284" i="9"/>
  <c r="M1285" i="9"/>
  <c r="M1286" i="9"/>
  <c r="M1287" i="9"/>
  <c r="M1288" i="9"/>
  <c r="M1289" i="9"/>
  <c r="M1290" i="9"/>
  <c r="M1291" i="9"/>
  <c r="M1292" i="9"/>
  <c r="M1293" i="9"/>
  <c r="M1294" i="9"/>
  <c r="M1295" i="9"/>
  <c r="M1296" i="9"/>
  <c r="M1297" i="9"/>
  <c r="M1298" i="9"/>
  <c r="M1299" i="9"/>
  <c r="M1300" i="9"/>
  <c r="M1301" i="9"/>
  <c r="M1302" i="9"/>
  <c r="M1303" i="9"/>
  <c r="M1304" i="9"/>
  <c r="M1305" i="9"/>
  <c r="M1306" i="9"/>
  <c r="M1307" i="9"/>
  <c r="M1308" i="9"/>
  <c r="M1309" i="9"/>
  <c r="M1310" i="9"/>
  <c r="M1311" i="9"/>
  <c r="M1312" i="9"/>
  <c r="M1313" i="9"/>
  <c r="M1314" i="9"/>
  <c r="M1315" i="9"/>
  <c r="M1316" i="9"/>
  <c r="M1317" i="9"/>
  <c r="M1318" i="9"/>
  <c r="M1319" i="9"/>
  <c r="M1320" i="9"/>
  <c r="M1321" i="9"/>
  <c r="M1322" i="9"/>
  <c r="M1323" i="9"/>
  <c r="M1324" i="9"/>
  <c r="M1325" i="9"/>
  <c r="M1326" i="9"/>
  <c r="M1327" i="9"/>
  <c r="M1328" i="9"/>
  <c r="M1329" i="9"/>
  <c r="M1330" i="9"/>
  <c r="M1331" i="9"/>
  <c r="M1332" i="9"/>
  <c r="M1333" i="9"/>
  <c r="M1334" i="9"/>
  <c r="M1335" i="9"/>
  <c r="M1336" i="9"/>
  <c r="M1337" i="9"/>
  <c r="M1338" i="9"/>
  <c r="M1339" i="9"/>
  <c r="M1340" i="9"/>
  <c r="M1341" i="9"/>
  <c r="M1342" i="9"/>
  <c r="M1343" i="9"/>
  <c r="M1344" i="9"/>
  <c r="M1345" i="9"/>
  <c r="M1346" i="9"/>
  <c r="M1347" i="9"/>
  <c r="M1348" i="9"/>
  <c r="M1349" i="9"/>
  <c r="M1350" i="9"/>
  <c r="M1351" i="9"/>
  <c r="M1352" i="9"/>
  <c r="M1353" i="9"/>
  <c r="M1354" i="9"/>
  <c r="M1355" i="9"/>
  <c r="M1356" i="9"/>
  <c r="M1357" i="9"/>
  <c r="M1358" i="9"/>
  <c r="M1359" i="9"/>
  <c r="M1360" i="9"/>
  <c r="M1361" i="9"/>
  <c r="M1362" i="9"/>
  <c r="M1363" i="9"/>
  <c r="M1364" i="9"/>
  <c r="M1365" i="9"/>
  <c r="M1366" i="9"/>
  <c r="M1367" i="9"/>
  <c r="M1368" i="9"/>
  <c r="M1369" i="9"/>
  <c r="M1370" i="9"/>
  <c r="M1371" i="9"/>
  <c r="M1372" i="9"/>
  <c r="M1373" i="9"/>
  <c r="M1374" i="9"/>
  <c r="M1375" i="9"/>
  <c r="M1376" i="9"/>
  <c r="M1377" i="9"/>
  <c r="M1378" i="9"/>
  <c r="M1379" i="9"/>
  <c r="M1380" i="9"/>
  <c r="M1381" i="9"/>
  <c r="M1382" i="9"/>
  <c r="M1383" i="9"/>
  <c r="M1384" i="9"/>
  <c r="M1385" i="9"/>
  <c r="M1386" i="9"/>
  <c r="M1387" i="9"/>
  <c r="M1388" i="9"/>
  <c r="M1389" i="9"/>
  <c r="M1390" i="9"/>
  <c r="M1391" i="9"/>
  <c r="M1392" i="9"/>
  <c r="M1393" i="9"/>
  <c r="M1394" i="9"/>
  <c r="M1395" i="9"/>
  <c r="M1396" i="9"/>
  <c r="M1397" i="9"/>
  <c r="M1398" i="9"/>
  <c r="M1399" i="9"/>
  <c r="M1400" i="9"/>
  <c r="M1401" i="9"/>
  <c r="M1402" i="9"/>
  <c r="M1403" i="9"/>
  <c r="M1404" i="9"/>
  <c r="M1405" i="9"/>
  <c r="M1406" i="9"/>
  <c r="M1407" i="9"/>
  <c r="M1408" i="9"/>
  <c r="M1409" i="9"/>
  <c r="M1410" i="9"/>
  <c r="M1411" i="9"/>
  <c r="M1412" i="9"/>
  <c r="M1413" i="9"/>
  <c r="M1414" i="9"/>
  <c r="M1415" i="9"/>
  <c r="M1416" i="9"/>
  <c r="M1417" i="9"/>
  <c r="M1418" i="9"/>
  <c r="M1419" i="9"/>
  <c r="M1420" i="9"/>
  <c r="M1421" i="9"/>
  <c r="M1422" i="9"/>
  <c r="M1423" i="9"/>
  <c r="M1424" i="9"/>
  <c r="M1425" i="9"/>
  <c r="M1426" i="9"/>
  <c r="M1427" i="9"/>
  <c r="M1428" i="9"/>
  <c r="M1429" i="9"/>
  <c r="M1430" i="9"/>
  <c r="M1431" i="9"/>
  <c r="M1432" i="9"/>
  <c r="M1433" i="9"/>
  <c r="M1434" i="9"/>
  <c r="M1435" i="9"/>
  <c r="M1436" i="9"/>
  <c r="M1437" i="9"/>
  <c r="M1438" i="9"/>
  <c r="M1439" i="9"/>
  <c r="M1440" i="9"/>
  <c r="M1441" i="9"/>
  <c r="M1442" i="9"/>
  <c r="M1443" i="9"/>
  <c r="M1444" i="9"/>
  <c r="M1445" i="9"/>
  <c r="M1446" i="9"/>
  <c r="M1447" i="9"/>
  <c r="M1448" i="9"/>
  <c r="M1449" i="9"/>
  <c r="M1450" i="9"/>
  <c r="M1451" i="9"/>
  <c r="M1452" i="9"/>
  <c r="M1453" i="9"/>
  <c r="M1454" i="9"/>
  <c r="M1455" i="9"/>
  <c r="M1456" i="9"/>
  <c r="M1457" i="9"/>
  <c r="M1458" i="9"/>
  <c r="M1459" i="9"/>
  <c r="M1460" i="9"/>
  <c r="M1461" i="9"/>
  <c r="M1462" i="9"/>
  <c r="M1463" i="9"/>
  <c r="M1464" i="9"/>
  <c r="M1465" i="9"/>
  <c r="M1466" i="9"/>
  <c r="M1467" i="9"/>
  <c r="M1468" i="9"/>
  <c r="M1469" i="9"/>
  <c r="M1470" i="9"/>
  <c r="M1471" i="9"/>
  <c r="M1472" i="9"/>
  <c r="M1473" i="9"/>
  <c r="M1474" i="9"/>
  <c r="M1475" i="9"/>
  <c r="M1476" i="9"/>
  <c r="M1477" i="9"/>
  <c r="M1478" i="9"/>
  <c r="M1479" i="9"/>
  <c r="M1480" i="9"/>
  <c r="M1481" i="9"/>
  <c r="M1482" i="9"/>
  <c r="M1483" i="9"/>
  <c r="M1484" i="9"/>
  <c r="M1485" i="9"/>
  <c r="M1486" i="9"/>
  <c r="M1487" i="9"/>
  <c r="M1488" i="9"/>
  <c r="M1489" i="9"/>
  <c r="M1490" i="9"/>
  <c r="M1491" i="9"/>
  <c r="M1492" i="9"/>
  <c r="M1493" i="9"/>
  <c r="M1494" i="9"/>
  <c r="M1495" i="9"/>
  <c r="M1496" i="9"/>
  <c r="M1497" i="9"/>
  <c r="M1498" i="9"/>
  <c r="M1499" i="9"/>
  <c r="M1500" i="9"/>
  <c r="M1501" i="9"/>
  <c r="M1502" i="9"/>
  <c r="M1503" i="9"/>
  <c r="M1504" i="9"/>
  <c r="M1505" i="9"/>
  <c r="M1506" i="9"/>
  <c r="M1507" i="9"/>
  <c r="M1508" i="9"/>
  <c r="M1509" i="9"/>
  <c r="M1510" i="9"/>
  <c r="M1511" i="9"/>
  <c r="M1512" i="9"/>
  <c r="M1513" i="9"/>
  <c r="M1514" i="9"/>
  <c r="M1515" i="9"/>
  <c r="M1516" i="9"/>
  <c r="M1517" i="9"/>
  <c r="M1518" i="9"/>
  <c r="M1519" i="9"/>
  <c r="M1520" i="9"/>
  <c r="M1521" i="9"/>
  <c r="M1522" i="9"/>
  <c r="M1523" i="9"/>
  <c r="M1524" i="9"/>
  <c r="M1525" i="9"/>
  <c r="M1526" i="9"/>
  <c r="M1527" i="9"/>
  <c r="M1528" i="9"/>
  <c r="M1529" i="9"/>
  <c r="M1530" i="9"/>
  <c r="M1531" i="9"/>
  <c r="M1532" i="9"/>
  <c r="M1533" i="9"/>
  <c r="M1534" i="9"/>
  <c r="M1535" i="9"/>
  <c r="M1536" i="9"/>
  <c r="M1537" i="9"/>
  <c r="M1538" i="9"/>
  <c r="M1539" i="9"/>
  <c r="M1540" i="9"/>
  <c r="M1541" i="9"/>
  <c r="M1542" i="9"/>
  <c r="M1543" i="9"/>
  <c r="M1544" i="9"/>
  <c r="M1545" i="9"/>
  <c r="M1546" i="9"/>
  <c r="M1547" i="9"/>
  <c r="M1548" i="9"/>
  <c r="M1549" i="9"/>
  <c r="M1550" i="9"/>
  <c r="M1551" i="9"/>
  <c r="M1552" i="9"/>
  <c r="M1553" i="9"/>
  <c r="M1554" i="9"/>
  <c r="M1555" i="9"/>
  <c r="M1556" i="9"/>
  <c r="M1557" i="9"/>
  <c r="M1558" i="9"/>
  <c r="M1559" i="9"/>
  <c r="M1560" i="9"/>
  <c r="M1561" i="9"/>
  <c r="M1562" i="9"/>
  <c r="M1563" i="9"/>
  <c r="M1564" i="9"/>
  <c r="M1565" i="9"/>
  <c r="M1566" i="9"/>
  <c r="M1567" i="9"/>
  <c r="M1568" i="9"/>
  <c r="M1569" i="9"/>
  <c r="M1570" i="9"/>
  <c r="M1571" i="9"/>
  <c r="M1572" i="9"/>
  <c r="M1573" i="9"/>
  <c r="M1574" i="9"/>
  <c r="M1575" i="9"/>
  <c r="M1576" i="9"/>
  <c r="M1577" i="9"/>
  <c r="M1578" i="9"/>
  <c r="M1579" i="9"/>
  <c r="M1580" i="9"/>
  <c r="M1581" i="9"/>
  <c r="M1582" i="9"/>
  <c r="M1583" i="9"/>
  <c r="M1584" i="9"/>
  <c r="M1585" i="9"/>
  <c r="M1586" i="9"/>
  <c r="M1587" i="9"/>
  <c r="M1588" i="9"/>
  <c r="M1589" i="9"/>
  <c r="M1590" i="9"/>
  <c r="M1591" i="9"/>
  <c r="M1592" i="9"/>
  <c r="M1593" i="9"/>
  <c r="M1594" i="9"/>
  <c r="M1595" i="9"/>
  <c r="M1596" i="9"/>
  <c r="M1597" i="9"/>
  <c r="M1598" i="9"/>
  <c r="M1599" i="9"/>
  <c r="M1600" i="9"/>
  <c r="M1601" i="9"/>
  <c r="M1602" i="9"/>
  <c r="M1603" i="9"/>
  <c r="M1604" i="9"/>
  <c r="M1605" i="9"/>
  <c r="M1606" i="9"/>
  <c r="M1607" i="9"/>
  <c r="M1608" i="9"/>
  <c r="M1609" i="9"/>
  <c r="M1610" i="9"/>
  <c r="M1611" i="9"/>
  <c r="M1612" i="9"/>
  <c r="M1613" i="9"/>
  <c r="M1614" i="9"/>
  <c r="M1615" i="9"/>
  <c r="M1616" i="9"/>
  <c r="M1617" i="9"/>
  <c r="M1618" i="9"/>
  <c r="M1619" i="9"/>
  <c r="M1620" i="9"/>
  <c r="M1621" i="9"/>
  <c r="M1622" i="9"/>
  <c r="M1623" i="9"/>
  <c r="M1624" i="9"/>
  <c r="M1625" i="9"/>
  <c r="M1626" i="9"/>
  <c r="M1627" i="9"/>
  <c r="M1628" i="9"/>
  <c r="M1629" i="9"/>
  <c r="M1630" i="9"/>
  <c r="M1631" i="9"/>
  <c r="M1632" i="9"/>
  <c r="M1633" i="9"/>
  <c r="M1634" i="9"/>
  <c r="M1635" i="9"/>
  <c r="M1636" i="9"/>
  <c r="M1637" i="9"/>
  <c r="M1638" i="9"/>
  <c r="M1639" i="9"/>
  <c r="M1640" i="9"/>
  <c r="M1641" i="9"/>
  <c r="M1642" i="9"/>
  <c r="M1643" i="9"/>
  <c r="M1644" i="9"/>
  <c r="M1645" i="9"/>
  <c r="M1646" i="9"/>
  <c r="M1647" i="9"/>
  <c r="M1648" i="9"/>
  <c r="M1649" i="9"/>
  <c r="M1650" i="9"/>
  <c r="M1651" i="9"/>
  <c r="M1652" i="9"/>
  <c r="M1653" i="9"/>
  <c r="M1654" i="9"/>
  <c r="M1655" i="9"/>
  <c r="M1656" i="9"/>
  <c r="M1657" i="9"/>
  <c r="M1658" i="9"/>
  <c r="M1659" i="9"/>
  <c r="M1660" i="9"/>
  <c r="M1661" i="9"/>
  <c r="M1662" i="9"/>
  <c r="M1663" i="9"/>
  <c r="M1664" i="9"/>
  <c r="M1665" i="9"/>
  <c r="M1666" i="9"/>
  <c r="M1667" i="9"/>
  <c r="M1668" i="9"/>
  <c r="M1669" i="9"/>
  <c r="M1670" i="9"/>
  <c r="M1671" i="9"/>
  <c r="M1672" i="9"/>
  <c r="M1673" i="9"/>
  <c r="M1674" i="9"/>
  <c r="M1675" i="9"/>
  <c r="M1676" i="9"/>
  <c r="M1677" i="9"/>
  <c r="M1678" i="9"/>
  <c r="M1679" i="9"/>
  <c r="M1680" i="9"/>
  <c r="M1681" i="9"/>
  <c r="M1682" i="9"/>
  <c r="M1683" i="9"/>
  <c r="M1684" i="9"/>
  <c r="M1685" i="9"/>
  <c r="M1686" i="9"/>
  <c r="M1687" i="9"/>
  <c r="M1688" i="9"/>
  <c r="M1689" i="9"/>
  <c r="M1690" i="9"/>
  <c r="M1691" i="9"/>
  <c r="M1692" i="9"/>
  <c r="M1693" i="9"/>
  <c r="M1694" i="9"/>
  <c r="M1695" i="9"/>
  <c r="M1696" i="9"/>
  <c r="M1697" i="9"/>
  <c r="M1698" i="9"/>
  <c r="M1699" i="9"/>
  <c r="M1700" i="9"/>
  <c r="M1701" i="9"/>
  <c r="M1702" i="9"/>
  <c r="M1703" i="9"/>
  <c r="M1704" i="9"/>
  <c r="M1705" i="9"/>
  <c r="M1706" i="9"/>
  <c r="M1707" i="9"/>
  <c r="M1708" i="9"/>
  <c r="M1709" i="9"/>
  <c r="M1710" i="9"/>
  <c r="M1711" i="9"/>
  <c r="M1712" i="9"/>
  <c r="M1713" i="9"/>
  <c r="M1714" i="9"/>
  <c r="M1715" i="9"/>
  <c r="M1716" i="9"/>
  <c r="M1717" i="9"/>
  <c r="M1718" i="9"/>
  <c r="M1719" i="9"/>
  <c r="M1720" i="9"/>
  <c r="M1721" i="9"/>
  <c r="M1722" i="9"/>
  <c r="M1723" i="9"/>
  <c r="M1724" i="9"/>
  <c r="M1725" i="9"/>
  <c r="M1726" i="9"/>
  <c r="M1727" i="9"/>
  <c r="M1728" i="9"/>
  <c r="M1729" i="9"/>
  <c r="M1730" i="9"/>
  <c r="M1731" i="9"/>
  <c r="M1732" i="9"/>
  <c r="M1733" i="9"/>
  <c r="M1734" i="9"/>
  <c r="M1735" i="9"/>
  <c r="M1736" i="9"/>
  <c r="M1737" i="9"/>
  <c r="M1738" i="9"/>
  <c r="M1739" i="9"/>
  <c r="M1740" i="9"/>
  <c r="M1741" i="9"/>
  <c r="M1742" i="9"/>
  <c r="M1743" i="9"/>
  <c r="M1744" i="9"/>
  <c r="M1745" i="9"/>
  <c r="M1746" i="9"/>
  <c r="M1747" i="9"/>
  <c r="M1748" i="9"/>
  <c r="M1749" i="9"/>
  <c r="M1750" i="9"/>
  <c r="M1751" i="9"/>
  <c r="M1752" i="9"/>
  <c r="M1753" i="9"/>
  <c r="M1754" i="9"/>
  <c r="M1755" i="9"/>
  <c r="M1756" i="9"/>
  <c r="M1757" i="9"/>
  <c r="M1758" i="9"/>
  <c r="M1759" i="9"/>
  <c r="M1760" i="9"/>
  <c r="M1761" i="9"/>
  <c r="M1762" i="9"/>
  <c r="M1763" i="9"/>
  <c r="M1764" i="9"/>
  <c r="M1765" i="9"/>
  <c r="M1766" i="9"/>
  <c r="M1767" i="9"/>
  <c r="M1768" i="9"/>
  <c r="M1769" i="9"/>
  <c r="M1770" i="9"/>
  <c r="M1771" i="9"/>
  <c r="M1772" i="9"/>
  <c r="M1773" i="9"/>
  <c r="M1774" i="9"/>
  <c r="M1775" i="9"/>
  <c r="M1776" i="9"/>
  <c r="M1777" i="9"/>
  <c r="M1778" i="9"/>
  <c r="M1779" i="9"/>
  <c r="M1780" i="9"/>
  <c r="M1781" i="9"/>
  <c r="M1782" i="9"/>
  <c r="M1783" i="9"/>
  <c r="M1784" i="9"/>
  <c r="M1785" i="9"/>
  <c r="M1786" i="9"/>
  <c r="M1787" i="9"/>
  <c r="M1788" i="9"/>
  <c r="M1789" i="9"/>
  <c r="M1790" i="9"/>
  <c r="M1791" i="9"/>
  <c r="M1792" i="9"/>
  <c r="M1793" i="9"/>
  <c r="M1794" i="9"/>
  <c r="M1795" i="9"/>
  <c r="M1796" i="9"/>
  <c r="M1797" i="9"/>
  <c r="M1798" i="9"/>
  <c r="M1799" i="9"/>
  <c r="M1800" i="9"/>
  <c r="M1801" i="9"/>
  <c r="M1802" i="9"/>
  <c r="M1803" i="9"/>
  <c r="M1804" i="9"/>
  <c r="M1805" i="9"/>
  <c r="M1806" i="9"/>
  <c r="M1807" i="9"/>
  <c r="M1808" i="9"/>
  <c r="M1809" i="9"/>
  <c r="M1810" i="9"/>
  <c r="M1811" i="9"/>
  <c r="M1812" i="9"/>
  <c r="M1813" i="9"/>
  <c r="M1814" i="9"/>
  <c r="M1815" i="9"/>
  <c r="M1816" i="9"/>
  <c r="M1817" i="9"/>
  <c r="M1818" i="9"/>
  <c r="M1819" i="9"/>
  <c r="M1820" i="9"/>
  <c r="M1821" i="9"/>
  <c r="M1822" i="9"/>
  <c r="M1823" i="9"/>
  <c r="M1824" i="9"/>
  <c r="M1825" i="9"/>
  <c r="M1826" i="9"/>
  <c r="M1827" i="9"/>
  <c r="M1828" i="9"/>
  <c r="M1829" i="9"/>
  <c r="M1830" i="9"/>
  <c r="M1831" i="9"/>
  <c r="M1832" i="9"/>
  <c r="M1833" i="9"/>
  <c r="M1834" i="9"/>
  <c r="M1835" i="9"/>
  <c r="M1836" i="9"/>
  <c r="M1837" i="9"/>
  <c r="M1838" i="9"/>
  <c r="M1839" i="9"/>
  <c r="M1840" i="9"/>
  <c r="M1841" i="9"/>
  <c r="M1842" i="9"/>
  <c r="M1843" i="9"/>
  <c r="M1844" i="9"/>
  <c r="M1845" i="9"/>
  <c r="M1846" i="9"/>
  <c r="M1847" i="9"/>
  <c r="M1848" i="9"/>
  <c r="M1849" i="9"/>
  <c r="M1850" i="9"/>
  <c r="M1851" i="9"/>
  <c r="M1852" i="9"/>
  <c r="M1853" i="9"/>
  <c r="M1854" i="9"/>
  <c r="M1855" i="9"/>
  <c r="M1856" i="9"/>
  <c r="M1857" i="9"/>
  <c r="M1858" i="9"/>
  <c r="M1859" i="9"/>
  <c r="M1860" i="9"/>
  <c r="M1861" i="9"/>
  <c r="M1862" i="9"/>
  <c r="M1863" i="9"/>
  <c r="M1864" i="9"/>
  <c r="M1865" i="9"/>
  <c r="M1866" i="9"/>
  <c r="M1867" i="9"/>
  <c r="M1868" i="9"/>
  <c r="M1869" i="9"/>
  <c r="M1870" i="9"/>
  <c r="M1871" i="9"/>
  <c r="M1872" i="9"/>
  <c r="M1873" i="9"/>
  <c r="M1874" i="9"/>
  <c r="M1875" i="9"/>
  <c r="M1876" i="9"/>
  <c r="M1877" i="9"/>
  <c r="M1878" i="9"/>
  <c r="M1879" i="9"/>
  <c r="M1880" i="9"/>
  <c r="M1881" i="9"/>
  <c r="M1882" i="9"/>
  <c r="M1883" i="9"/>
  <c r="M1884" i="9"/>
  <c r="M1885" i="9"/>
  <c r="M1886" i="9"/>
  <c r="M1887" i="9"/>
  <c r="M1888" i="9"/>
  <c r="M1889" i="9"/>
  <c r="M1890" i="9"/>
  <c r="M1891" i="9"/>
  <c r="M1892" i="9"/>
  <c r="M1893" i="9"/>
  <c r="M1894" i="9"/>
  <c r="M1895" i="9"/>
  <c r="M1896" i="9"/>
  <c r="M1897" i="9"/>
  <c r="M1898" i="9"/>
  <c r="M1899" i="9"/>
  <c r="M1900" i="9"/>
  <c r="M1901" i="9"/>
  <c r="M1902" i="9"/>
  <c r="M1903" i="9"/>
  <c r="M1904" i="9"/>
  <c r="M1905" i="9"/>
  <c r="M1906" i="9"/>
  <c r="M1907" i="9"/>
  <c r="M1908" i="9"/>
  <c r="M1909" i="9"/>
  <c r="M1910" i="9"/>
  <c r="M1911" i="9"/>
  <c r="M1912" i="9"/>
  <c r="M1913" i="9"/>
  <c r="M1914" i="9"/>
  <c r="M1915" i="9"/>
  <c r="M1916" i="9"/>
  <c r="M1917" i="9"/>
  <c r="M1918" i="9"/>
  <c r="M1919" i="9"/>
  <c r="M1920" i="9"/>
  <c r="M1921" i="9"/>
  <c r="M1922" i="9"/>
  <c r="M1923" i="9"/>
  <c r="M1924" i="9"/>
  <c r="M1925" i="9"/>
  <c r="M1926" i="9"/>
  <c r="M1927" i="9"/>
  <c r="M1928" i="9"/>
  <c r="M1929" i="9"/>
  <c r="M1930" i="9"/>
  <c r="M1931" i="9"/>
  <c r="M1932" i="9"/>
  <c r="M1933" i="9"/>
  <c r="M1934" i="9"/>
  <c r="M1935" i="9"/>
  <c r="M1936" i="9"/>
  <c r="M1937" i="9"/>
  <c r="M1938" i="9"/>
  <c r="M1939" i="9"/>
  <c r="M1940" i="9"/>
  <c r="M1941" i="9"/>
  <c r="M1942" i="9"/>
  <c r="M1943" i="9"/>
  <c r="M1944" i="9"/>
  <c r="M1945" i="9"/>
  <c r="M1946" i="9"/>
  <c r="M1947" i="9"/>
  <c r="M1948" i="9"/>
  <c r="M1949" i="9"/>
  <c r="M1950" i="9"/>
  <c r="M1951" i="9"/>
  <c r="M1952" i="9"/>
  <c r="M1953" i="9"/>
  <c r="M1954" i="9"/>
  <c r="M1955" i="9"/>
  <c r="M1956" i="9"/>
  <c r="M1957" i="9"/>
  <c r="M1958" i="9"/>
  <c r="M1959" i="9"/>
  <c r="M1960" i="9"/>
  <c r="M1961" i="9"/>
  <c r="M1962" i="9"/>
  <c r="M1963" i="9"/>
  <c r="M1964" i="9"/>
  <c r="M1965" i="9"/>
  <c r="M1966" i="9"/>
  <c r="M1967" i="9"/>
  <c r="M1968" i="9"/>
  <c r="M1969" i="9"/>
  <c r="M1970" i="9"/>
  <c r="M1971" i="9"/>
  <c r="M1972" i="9"/>
  <c r="M1973" i="9"/>
  <c r="M1974" i="9"/>
  <c r="M1975" i="9"/>
  <c r="M1976" i="9"/>
  <c r="M1977" i="9"/>
  <c r="M1978" i="9"/>
  <c r="M1979" i="9"/>
  <c r="M1980" i="9"/>
  <c r="M1981" i="9"/>
  <c r="M1982" i="9"/>
  <c r="M1983" i="9"/>
  <c r="M1984" i="9"/>
  <c r="M1985" i="9"/>
  <c r="M1986" i="9"/>
  <c r="M1987" i="9"/>
  <c r="M1988" i="9"/>
  <c r="M1989" i="9"/>
  <c r="M1990" i="9"/>
  <c r="M1991" i="9"/>
  <c r="M1992" i="9"/>
  <c r="M1993" i="9"/>
  <c r="M1994" i="9"/>
  <c r="M1995" i="9"/>
  <c r="M1996" i="9"/>
  <c r="M1997" i="9"/>
  <c r="M1998" i="9"/>
  <c r="M1999" i="9"/>
  <c r="M2000" i="9"/>
  <c r="M2001" i="9"/>
  <c r="M2002" i="9"/>
  <c r="M2003" i="9"/>
  <c r="M2004" i="9"/>
  <c r="M2005" i="9"/>
  <c r="M2006" i="9"/>
  <c r="M2007" i="9"/>
  <c r="M2008" i="9"/>
  <c r="M2009" i="9"/>
  <c r="M2010" i="9"/>
  <c r="M2011" i="9"/>
  <c r="M2012" i="9"/>
  <c r="M2013" i="9"/>
  <c r="M2014" i="9"/>
  <c r="M2015" i="9"/>
  <c r="M2016" i="9"/>
  <c r="M2017" i="9"/>
  <c r="M2018" i="9"/>
  <c r="M2019" i="9"/>
  <c r="M2020" i="9"/>
  <c r="M2021" i="9"/>
  <c r="M2022" i="9"/>
  <c r="M2023" i="9"/>
  <c r="M2024" i="9"/>
  <c r="M2025" i="9"/>
  <c r="M2026" i="9"/>
  <c r="M2027" i="9"/>
  <c r="M2028" i="9"/>
  <c r="M2029" i="9"/>
  <c r="M2030" i="9"/>
  <c r="M2031" i="9"/>
  <c r="M2032" i="9"/>
  <c r="M2033" i="9"/>
  <c r="M2034" i="9"/>
  <c r="M2035" i="9"/>
  <c r="M2036" i="9"/>
  <c r="M2037" i="9"/>
  <c r="M2038" i="9"/>
  <c r="M2039" i="9"/>
  <c r="M2040" i="9"/>
  <c r="M2041" i="9"/>
  <c r="M2042" i="9"/>
  <c r="M2043" i="9"/>
  <c r="M2044" i="9"/>
  <c r="M2045" i="9"/>
  <c r="M2046" i="9"/>
  <c r="M2047" i="9"/>
  <c r="M2048" i="9"/>
  <c r="M2049" i="9"/>
  <c r="M2050" i="9"/>
  <c r="M2051" i="9"/>
  <c r="M2052" i="9"/>
  <c r="M2053" i="9"/>
  <c r="M2054" i="9"/>
  <c r="M2055" i="9"/>
  <c r="M2056" i="9"/>
  <c r="M2057" i="9"/>
  <c r="M2058" i="9"/>
  <c r="M2059" i="9"/>
  <c r="M2060" i="9"/>
  <c r="M2061" i="9"/>
  <c r="M2062" i="9"/>
  <c r="M2063" i="9"/>
  <c r="M2064" i="9"/>
  <c r="M2065" i="9"/>
  <c r="M2066" i="9"/>
  <c r="M2067" i="9"/>
  <c r="M2068" i="9"/>
  <c r="M2069" i="9"/>
  <c r="M2070" i="9"/>
  <c r="M2071" i="9"/>
  <c r="M2072" i="9"/>
  <c r="M2073" i="9"/>
  <c r="M2074" i="9"/>
  <c r="M2075" i="9"/>
  <c r="M2076" i="9"/>
  <c r="M2077" i="9"/>
  <c r="M2078" i="9"/>
  <c r="M2079" i="9"/>
  <c r="M2080" i="9"/>
  <c r="M2081" i="9"/>
  <c r="M2082" i="9"/>
  <c r="M2083" i="9"/>
  <c r="M2084" i="9"/>
  <c r="M2085" i="9"/>
  <c r="M2086" i="9"/>
  <c r="M2087" i="9"/>
  <c r="M2088" i="9"/>
  <c r="M2089" i="9"/>
  <c r="M2090" i="9"/>
  <c r="M2091" i="9"/>
  <c r="M2092" i="9"/>
  <c r="M2093" i="9"/>
  <c r="M2094" i="9"/>
  <c r="M2095" i="9"/>
  <c r="M2096" i="9"/>
  <c r="M2097" i="9"/>
  <c r="M2098" i="9"/>
  <c r="M2099" i="9"/>
  <c r="M2100" i="9"/>
  <c r="M2101" i="9"/>
  <c r="M2102" i="9"/>
  <c r="M2103" i="9"/>
  <c r="M2104" i="9"/>
  <c r="M2105" i="9"/>
  <c r="M2106" i="9"/>
  <c r="M2107" i="9"/>
  <c r="M2108" i="9"/>
  <c r="M2109" i="9"/>
  <c r="M2110" i="9"/>
  <c r="M2111" i="9"/>
  <c r="M2112" i="9"/>
  <c r="M2113" i="9"/>
  <c r="M2114" i="9"/>
  <c r="M2115" i="9"/>
  <c r="M2116" i="9"/>
  <c r="M2117" i="9"/>
  <c r="M2118" i="9"/>
  <c r="M2119" i="9"/>
  <c r="M2120" i="9"/>
  <c r="M2121" i="9"/>
  <c r="M2122" i="9"/>
  <c r="M2123" i="9"/>
  <c r="M2124" i="9"/>
  <c r="M2125" i="9"/>
  <c r="M2126" i="9"/>
  <c r="M2127" i="9"/>
  <c r="M2128" i="9"/>
  <c r="M2129" i="9"/>
  <c r="M2130" i="9"/>
  <c r="M2131" i="9"/>
  <c r="M2132" i="9"/>
  <c r="M2133" i="9"/>
  <c r="M2134" i="9"/>
  <c r="M2135" i="9"/>
  <c r="M2136" i="9"/>
  <c r="M2137" i="9"/>
  <c r="M2138" i="9"/>
  <c r="M2139" i="9"/>
  <c r="M2140" i="9"/>
  <c r="M2141" i="9"/>
  <c r="M2142" i="9"/>
  <c r="M2143" i="9"/>
  <c r="M2144" i="9"/>
  <c r="M2145" i="9"/>
  <c r="M2146" i="9"/>
  <c r="M2147" i="9"/>
  <c r="M2148" i="9"/>
  <c r="M2149" i="9"/>
  <c r="M2150" i="9"/>
  <c r="M2151" i="9"/>
  <c r="M2152" i="9"/>
  <c r="M2153" i="9"/>
  <c r="M2154" i="9"/>
  <c r="M2155" i="9"/>
  <c r="M2156" i="9"/>
  <c r="M2157" i="9"/>
  <c r="M2158" i="9"/>
  <c r="M2159" i="9"/>
  <c r="M2160" i="9"/>
  <c r="M2161" i="9"/>
  <c r="M2162" i="9"/>
  <c r="M2163" i="9"/>
  <c r="M2164" i="9"/>
  <c r="M2165" i="9"/>
  <c r="M2166" i="9"/>
  <c r="M2167" i="9"/>
  <c r="M2168" i="9"/>
  <c r="M2169" i="9"/>
  <c r="M2170" i="9"/>
  <c r="M2171" i="9"/>
  <c r="M2172" i="9"/>
  <c r="M2173" i="9"/>
  <c r="M2174" i="9"/>
  <c r="M2175" i="9"/>
  <c r="M2176" i="9"/>
  <c r="M2177" i="9"/>
  <c r="M2178" i="9"/>
  <c r="M2179" i="9"/>
  <c r="M2180" i="9"/>
  <c r="M2181" i="9"/>
  <c r="M2182" i="9"/>
  <c r="M2183" i="9"/>
  <c r="M2184" i="9"/>
  <c r="M2185" i="9"/>
  <c r="M2186" i="9"/>
  <c r="M2187" i="9"/>
  <c r="M2188" i="9"/>
  <c r="M2189" i="9"/>
  <c r="M2190" i="9"/>
  <c r="M2191" i="9"/>
  <c r="M2192" i="9"/>
  <c r="M2193" i="9"/>
  <c r="M2194" i="9"/>
  <c r="M2195" i="9"/>
  <c r="M2196" i="9"/>
  <c r="M2197" i="9"/>
  <c r="M2198" i="9"/>
  <c r="M2199" i="9"/>
  <c r="M2200" i="9"/>
  <c r="M2201" i="9"/>
  <c r="M2202" i="9"/>
  <c r="M2203" i="9"/>
  <c r="M2204" i="9"/>
  <c r="M2205" i="9"/>
  <c r="M2206" i="9"/>
  <c r="M2207" i="9"/>
  <c r="M2208" i="9"/>
  <c r="M2209" i="9"/>
  <c r="M2210" i="9"/>
  <c r="M2211" i="9"/>
  <c r="M2212" i="9"/>
  <c r="M2213" i="9"/>
  <c r="M2214" i="9"/>
  <c r="M2215" i="9"/>
  <c r="M2216" i="9"/>
  <c r="M2217" i="9"/>
  <c r="M2218" i="9"/>
  <c r="M2219" i="9"/>
  <c r="M2220" i="9"/>
  <c r="M2221" i="9"/>
  <c r="M2222" i="9"/>
  <c r="M2223" i="9"/>
  <c r="M2224" i="9"/>
  <c r="M2225" i="9"/>
  <c r="M2226" i="9"/>
  <c r="M2227" i="9"/>
  <c r="M2228" i="9"/>
  <c r="M2229" i="9"/>
  <c r="M2230" i="9"/>
  <c r="M2231" i="9"/>
  <c r="M2232" i="9"/>
  <c r="M2233" i="9"/>
  <c r="M2234" i="9"/>
  <c r="M2235" i="9"/>
  <c r="M2236" i="9"/>
  <c r="M2237" i="9"/>
  <c r="M2238" i="9"/>
  <c r="M2239" i="9"/>
  <c r="M2240" i="9"/>
  <c r="M2241" i="9"/>
  <c r="M2242" i="9"/>
  <c r="M2243" i="9"/>
  <c r="M2244" i="9"/>
  <c r="M2245" i="9"/>
  <c r="M2246" i="9"/>
  <c r="M2247" i="9"/>
  <c r="M2248" i="9"/>
  <c r="M2249" i="9"/>
  <c r="M2250" i="9"/>
  <c r="M2251" i="9"/>
  <c r="M2252" i="9"/>
  <c r="M2253" i="9"/>
  <c r="M2254" i="9"/>
  <c r="M2255" i="9"/>
  <c r="M2256" i="9"/>
  <c r="M2257" i="9"/>
  <c r="M2258" i="9"/>
  <c r="M2259" i="9"/>
  <c r="M2260" i="9"/>
  <c r="M2261" i="9"/>
  <c r="M2262" i="9"/>
  <c r="M2263" i="9"/>
  <c r="M2264" i="9"/>
  <c r="M2265" i="9"/>
  <c r="M2266" i="9"/>
  <c r="M2267" i="9"/>
  <c r="M2268" i="9"/>
  <c r="M2269" i="9"/>
  <c r="M2270" i="9"/>
  <c r="M2271" i="9"/>
  <c r="M2272" i="9"/>
  <c r="M2273" i="9"/>
  <c r="M2274" i="9"/>
  <c r="M2275" i="9"/>
  <c r="M2276" i="9"/>
  <c r="M2277" i="9"/>
  <c r="M2278" i="9"/>
  <c r="M2279" i="9"/>
  <c r="M2280" i="9"/>
  <c r="M2281" i="9"/>
  <c r="M2282" i="9"/>
  <c r="M2283" i="9"/>
  <c r="M2284" i="9"/>
  <c r="M2285" i="9"/>
  <c r="M2286" i="9"/>
  <c r="M2287" i="9"/>
  <c r="M2288" i="9"/>
  <c r="M2289" i="9"/>
  <c r="M2290" i="9"/>
  <c r="M2291" i="9"/>
  <c r="M2292" i="9"/>
  <c r="M2293" i="9"/>
  <c r="M2294" i="9"/>
  <c r="M2295" i="9"/>
  <c r="M2296" i="9"/>
  <c r="M2297" i="9"/>
  <c r="M2298" i="9"/>
  <c r="M2299" i="9"/>
  <c r="M2300" i="9"/>
  <c r="M2301" i="9"/>
  <c r="M2302" i="9"/>
  <c r="M2303" i="9"/>
  <c r="M2304" i="9"/>
  <c r="M2305" i="9"/>
  <c r="M2306" i="9"/>
  <c r="M2307" i="9"/>
  <c r="M2308" i="9"/>
  <c r="M2309" i="9"/>
  <c r="M2310" i="9"/>
  <c r="M2311" i="9"/>
  <c r="M2312" i="9"/>
  <c r="M2313" i="9"/>
  <c r="M2314" i="9"/>
  <c r="M2315" i="9"/>
  <c r="M2316" i="9"/>
  <c r="M2317" i="9"/>
  <c r="M2318" i="9"/>
  <c r="M2319" i="9"/>
  <c r="M2320" i="9"/>
  <c r="M2321" i="9"/>
  <c r="M2322" i="9"/>
  <c r="M2323" i="9"/>
  <c r="M2324" i="9"/>
  <c r="M2325" i="9"/>
  <c r="M2326" i="9"/>
  <c r="M2327" i="9"/>
  <c r="M2328" i="9"/>
  <c r="M2329" i="9"/>
  <c r="M2330" i="9"/>
  <c r="M2331" i="9"/>
  <c r="M2332" i="9"/>
  <c r="M2333" i="9"/>
  <c r="M2334" i="9"/>
  <c r="M2335" i="9"/>
  <c r="M2336" i="9"/>
  <c r="M2337" i="9"/>
  <c r="M2338" i="9"/>
  <c r="M2339" i="9"/>
  <c r="M2340" i="9"/>
  <c r="M2341" i="9"/>
  <c r="M2342" i="9"/>
  <c r="M2343" i="9"/>
  <c r="M2344" i="9"/>
  <c r="M2345" i="9"/>
  <c r="M2346" i="9"/>
  <c r="M2347" i="9"/>
  <c r="M2348" i="9"/>
  <c r="M2349" i="9"/>
  <c r="M2350" i="9"/>
  <c r="M2351" i="9"/>
  <c r="M2352" i="9"/>
  <c r="M2353" i="9"/>
  <c r="M2354" i="9"/>
  <c r="M2355" i="9"/>
  <c r="M2356" i="9"/>
  <c r="M2357" i="9"/>
  <c r="M2358" i="9"/>
  <c r="M2359" i="9"/>
  <c r="M2360" i="9"/>
  <c r="M2361" i="9"/>
  <c r="M2362" i="9"/>
  <c r="M2363" i="9"/>
  <c r="M2364" i="9"/>
  <c r="M2365" i="9"/>
  <c r="M2366" i="9"/>
  <c r="M2367" i="9"/>
  <c r="M2368" i="9"/>
  <c r="M2369" i="9"/>
  <c r="M2370" i="9"/>
  <c r="M2371" i="9"/>
  <c r="M2372" i="9"/>
  <c r="M2373" i="9"/>
  <c r="M2374" i="9"/>
  <c r="M2375" i="9"/>
  <c r="M2376" i="9"/>
  <c r="M2377" i="9"/>
  <c r="M2378" i="9"/>
  <c r="M2379" i="9"/>
  <c r="M2380" i="9"/>
  <c r="M2381" i="9"/>
  <c r="M2382" i="9"/>
  <c r="M2383" i="9"/>
  <c r="M2384" i="9"/>
  <c r="M2385" i="9"/>
  <c r="M2386" i="9"/>
  <c r="M2387" i="9"/>
  <c r="M2388" i="9"/>
  <c r="M2389" i="9"/>
  <c r="M2390" i="9"/>
  <c r="M2391" i="9"/>
  <c r="M2392" i="9"/>
  <c r="M2393" i="9"/>
  <c r="M2394" i="9"/>
  <c r="M2395" i="9"/>
  <c r="M2396" i="9"/>
  <c r="M2397" i="9"/>
  <c r="M2398" i="9"/>
  <c r="M2399" i="9"/>
  <c r="M2400" i="9"/>
  <c r="M2401" i="9"/>
  <c r="M2402" i="9"/>
  <c r="M2403" i="9"/>
  <c r="M2404" i="9"/>
  <c r="M2405" i="9"/>
  <c r="M2406" i="9"/>
  <c r="M2407" i="9"/>
  <c r="M2408" i="9"/>
  <c r="M2409" i="9"/>
  <c r="M2410" i="9"/>
  <c r="M2411" i="9"/>
  <c r="M2412" i="9"/>
  <c r="M2413" i="9"/>
  <c r="M2414" i="9"/>
  <c r="M2415" i="9"/>
  <c r="M2416" i="9"/>
  <c r="M2417" i="9"/>
  <c r="M2418" i="9"/>
  <c r="M2419" i="9"/>
  <c r="M2420" i="9"/>
  <c r="M2421" i="9"/>
  <c r="M2422" i="9"/>
  <c r="M2423" i="9"/>
  <c r="M2424" i="9"/>
  <c r="M2425" i="9"/>
  <c r="M2426" i="9"/>
  <c r="M2427" i="9"/>
  <c r="M2428" i="9"/>
  <c r="M2429" i="9"/>
  <c r="M2430" i="9"/>
  <c r="M2431" i="9"/>
  <c r="M2432" i="9"/>
  <c r="M2433" i="9"/>
  <c r="M2434" i="9"/>
  <c r="M2435" i="9"/>
  <c r="M2436" i="9"/>
  <c r="M2437" i="9"/>
  <c r="M2438" i="9"/>
  <c r="M2439" i="9"/>
  <c r="M2440" i="9"/>
  <c r="M2441" i="9"/>
  <c r="M2442" i="9"/>
  <c r="M2443" i="9"/>
  <c r="M2444" i="9"/>
  <c r="M2445" i="9"/>
  <c r="M2446" i="9"/>
  <c r="M2447" i="9"/>
  <c r="M2448" i="9"/>
  <c r="M2449" i="9"/>
  <c r="M2450" i="9"/>
  <c r="M2451" i="9"/>
  <c r="M2452" i="9"/>
  <c r="M2453" i="9"/>
  <c r="M2454" i="9"/>
  <c r="M2455" i="9"/>
  <c r="M2456" i="9"/>
  <c r="M2457" i="9"/>
  <c r="M2458" i="9"/>
  <c r="M2459" i="9"/>
  <c r="M2460" i="9"/>
  <c r="M2461" i="9"/>
  <c r="M2462" i="9"/>
  <c r="M2463" i="9"/>
  <c r="M2464" i="9"/>
  <c r="M2465" i="9"/>
  <c r="M2466" i="9"/>
  <c r="M2467" i="9"/>
  <c r="M2468" i="9"/>
  <c r="M2469" i="9"/>
  <c r="M2470" i="9"/>
  <c r="M2471" i="9"/>
  <c r="M2472" i="9"/>
  <c r="M2473" i="9"/>
  <c r="M2474" i="9"/>
  <c r="M2475" i="9"/>
  <c r="M2476" i="9"/>
  <c r="M2477" i="9"/>
  <c r="M2478" i="9"/>
  <c r="M2479" i="9"/>
  <c r="M2480" i="9"/>
  <c r="M2481" i="9"/>
  <c r="M2482" i="9"/>
  <c r="M2483" i="9"/>
  <c r="M2484" i="9"/>
  <c r="M2485" i="9"/>
  <c r="M2486" i="9"/>
  <c r="M2487" i="9"/>
  <c r="M2488" i="9"/>
  <c r="M2489" i="9"/>
  <c r="M2490" i="9"/>
  <c r="M2491" i="9"/>
  <c r="M2492" i="9"/>
  <c r="M2493" i="9"/>
  <c r="M2494" i="9"/>
  <c r="M2495" i="9"/>
  <c r="M2496" i="9"/>
  <c r="M2497" i="9"/>
  <c r="M2498" i="9"/>
  <c r="M2499" i="9"/>
  <c r="M2500" i="9"/>
  <c r="M2501" i="9"/>
  <c r="M2502" i="9"/>
  <c r="M2503" i="9"/>
  <c r="M2504" i="9"/>
  <c r="M2505" i="9"/>
  <c r="M2506" i="9"/>
  <c r="M2507" i="9"/>
  <c r="M2508" i="9"/>
  <c r="M2509" i="9"/>
  <c r="M2510" i="9"/>
  <c r="M2511" i="9"/>
  <c r="M2512" i="9"/>
  <c r="M2513" i="9"/>
  <c r="M2514" i="9"/>
  <c r="M2515" i="9"/>
  <c r="M2516" i="9"/>
  <c r="M2517" i="9"/>
  <c r="M2518" i="9"/>
  <c r="M2519" i="9"/>
  <c r="M2520" i="9"/>
  <c r="M2521" i="9"/>
  <c r="M2522" i="9"/>
  <c r="M2523" i="9"/>
  <c r="M2524" i="9"/>
  <c r="M2525" i="9"/>
  <c r="M2526" i="9"/>
  <c r="M2527" i="9"/>
  <c r="M2528" i="9"/>
  <c r="M2529" i="9"/>
  <c r="M2530" i="9"/>
  <c r="M2531" i="9"/>
  <c r="M2532" i="9"/>
  <c r="M2533" i="9"/>
  <c r="M2534" i="9"/>
  <c r="M2535" i="9"/>
  <c r="M2536" i="9"/>
  <c r="M2537" i="9"/>
  <c r="M2538" i="9"/>
  <c r="M2539" i="9"/>
  <c r="M2540" i="9"/>
  <c r="M2541" i="9"/>
  <c r="M2542" i="9"/>
  <c r="M2543" i="9"/>
  <c r="M2544" i="9"/>
  <c r="M2545" i="9"/>
  <c r="M2546" i="9"/>
  <c r="M2547" i="9"/>
  <c r="M2548" i="9"/>
  <c r="M2549" i="9"/>
  <c r="M2550" i="9"/>
  <c r="M2551" i="9"/>
  <c r="M2552" i="9"/>
  <c r="M2553" i="9"/>
  <c r="M2554" i="9"/>
  <c r="M2555" i="9"/>
  <c r="M2556" i="9"/>
  <c r="M2557" i="9"/>
  <c r="M2558" i="9"/>
  <c r="M2559" i="9"/>
  <c r="M2560" i="9"/>
  <c r="M2561" i="9"/>
  <c r="M2562" i="9"/>
  <c r="M2563" i="9"/>
  <c r="M2564" i="9"/>
  <c r="M2565" i="9"/>
  <c r="M2566" i="9"/>
  <c r="M2567" i="9"/>
  <c r="M2568" i="9"/>
  <c r="M2569" i="9"/>
  <c r="M2570" i="9"/>
  <c r="M2571" i="9"/>
  <c r="M2572" i="9"/>
  <c r="M2573" i="9"/>
  <c r="M2574" i="9"/>
  <c r="M2575" i="9"/>
  <c r="M2576" i="9"/>
  <c r="M2577" i="9"/>
  <c r="M2578" i="9"/>
  <c r="M2579" i="9"/>
  <c r="M2580" i="9"/>
  <c r="M2581" i="9"/>
  <c r="M2582" i="9"/>
  <c r="M2583" i="9"/>
  <c r="M2584" i="9"/>
  <c r="M2585" i="9"/>
  <c r="M2586" i="9"/>
  <c r="M2587" i="9"/>
  <c r="M2588" i="9"/>
  <c r="M2589" i="9"/>
  <c r="M2590" i="9"/>
  <c r="M2591" i="9"/>
  <c r="M2592" i="9"/>
  <c r="M2593" i="9"/>
  <c r="M2594" i="9"/>
  <c r="M2595" i="9"/>
  <c r="M2596" i="9"/>
  <c r="M2597" i="9"/>
  <c r="M2598" i="9"/>
  <c r="M2599" i="9"/>
  <c r="M2600" i="9"/>
  <c r="M2601" i="9"/>
  <c r="M2602" i="9"/>
  <c r="M2603" i="9"/>
  <c r="M2604" i="9"/>
  <c r="M2605" i="9"/>
  <c r="M2606" i="9"/>
  <c r="M2607" i="9"/>
  <c r="M2608" i="9"/>
  <c r="M2609" i="9"/>
  <c r="M2610" i="9"/>
  <c r="M2611" i="9"/>
  <c r="M2612" i="9"/>
  <c r="M2613" i="9"/>
  <c r="M2614" i="9"/>
  <c r="M2615" i="9"/>
  <c r="M2616" i="9"/>
  <c r="M2617" i="9"/>
  <c r="M2618" i="9"/>
  <c r="M2619" i="9"/>
  <c r="M2620" i="9"/>
  <c r="M2621" i="9"/>
  <c r="M2622" i="9"/>
  <c r="M2623" i="9"/>
  <c r="M2624" i="9"/>
  <c r="M2625" i="9"/>
  <c r="M2626" i="9"/>
  <c r="M2627" i="9"/>
  <c r="M2628" i="9"/>
  <c r="M2629" i="9"/>
  <c r="M2630" i="9"/>
  <c r="M2631" i="9"/>
  <c r="M2632" i="9"/>
  <c r="M2633" i="9"/>
  <c r="M2634" i="9"/>
  <c r="M2635" i="9"/>
  <c r="M2636" i="9"/>
  <c r="M2637" i="9"/>
  <c r="M2638" i="9"/>
  <c r="M2639" i="9"/>
  <c r="M2640" i="9"/>
  <c r="M2641" i="9"/>
  <c r="M2642" i="9"/>
  <c r="M2643" i="9"/>
  <c r="M2644" i="9"/>
  <c r="M2645" i="9"/>
  <c r="M2646" i="9"/>
  <c r="M2647" i="9"/>
  <c r="M2648" i="9"/>
  <c r="M2649" i="9"/>
  <c r="M2650" i="9"/>
  <c r="M2651" i="9"/>
  <c r="M2652" i="9"/>
  <c r="M2653" i="9"/>
  <c r="M2654" i="9"/>
  <c r="M2655" i="9"/>
  <c r="M2656" i="9"/>
  <c r="M2657" i="9"/>
  <c r="M2658" i="9"/>
  <c r="M2659" i="9"/>
  <c r="M2660" i="9"/>
  <c r="M2661" i="9"/>
  <c r="M2662" i="9"/>
  <c r="M2663" i="9"/>
  <c r="M2664" i="9"/>
  <c r="M2665" i="9"/>
  <c r="M2666" i="9"/>
  <c r="M2667" i="9"/>
  <c r="M2668" i="9"/>
  <c r="M2669" i="9"/>
  <c r="M2670" i="9"/>
  <c r="M2671" i="9"/>
  <c r="M2672" i="9"/>
  <c r="M2673" i="9"/>
  <c r="M2674" i="9"/>
  <c r="M2675" i="9"/>
  <c r="M2676" i="9"/>
  <c r="M2677" i="9"/>
  <c r="M2678" i="9"/>
  <c r="M2679" i="9"/>
  <c r="M2680" i="9"/>
  <c r="M2681" i="9"/>
  <c r="M2682" i="9"/>
  <c r="M2683" i="9"/>
  <c r="M2684" i="9"/>
  <c r="M2685" i="9"/>
  <c r="M2686" i="9"/>
  <c r="M2687" i="9"/>
  <c r="M2688" i="9"/>
  <c r="M2689" i="9"/>
  <c r="M2690" i="9"/>
  <c r="M2691" i="9"/>
  <c r="M2692" i="9"/>
  <c r="M2693" i="9"/>
  <c r="M2694" i="9"/>
  <c r="M2695" i="9"/>
  <c r="M2696" i="9"/>
  <c r="M2697" i="9"/>
  <c r="M2698" i="9"/>
  <c r="M2699" i="9"/>
  <c r="M2700" i="9"/>
  <c r="M2701" i="9"/>
  <c r="M2702" i="9"/>
  <c r="M2703" i="9"/>
  <c r="M2704" i="9"/>
  <c r="M2705" i="9"/>
  <c r="M2706" i="9"/>
  <c r="M2707" i="9"/>
  <c r="M2708" i="9"/>
  <c r="M2709" i="9"/>
  <c r="M2710" i="9"/>
  <c r="M2711" i="9"/>
  <c r="M2712" i="9"/>
  <c r="M2713" i="9"/>
  <c r="M2714" i="9"/>
  <c r="M2715" i="9"/>
  <c r="M2716" i="9"/>
  <c r="M2717" i="9"/>
  <c r="M2718" i="9"/>
  <c r="M2719" i="9"/>
  <c r="M2720" i="9"/>
  <c r="M2721" i="9"/>
  <c r="M2722" i="9"/>
  <c r="M2723" i="9"/>
  <c r="M2724" i="9"/>
  <c r="M2725" i="9"/>
  <c r="M2726" i="9"/>
  <c r="M2727" i="9"/>
  <c r="M2728" i="9"/>
  <c r="M2729" i="9"/>
  <c r="M2730" i="9"/>
  <c r="M2731" i="9"/>
  <c r="M2732" i="9"/>
  <c r="M2733" i="9"/>
  <c r="M2734" i="9"/>
  <c r="M2735" i="9"/>
  <c r="M2736" i="9"/>
  <c r="M2737" i="9"/>
  <c r="M2738" i="9"/>
  <c r="M2739" i="9"/>
  <c r="M2740" i="9"/>
  <c r="M2741" i="9"/>
  <c r="M2742" i="9"/>
  <c r="M2743" i="9"/>
  <c r="M2744" i="9"/>
  <c r="M2745" i="9"/>
  <c r="M2746" i="9"/>
  <c r="M2747" i="9"/>
  <c r="M2748" i="9"/>
  <c r="M2749" i="9"/>
  <c r="M2750" i="9"/>
  <c r="M2751" i="9"/>
  <c r="M2752" i="9"/>
  <c r="M2753" i="9"/>
  <c r="M2754" i="9"/>
  <c r="M2755" i="9"/>
  <c r="M2756" i="9"/>
  <c r="M2757" i="9"/>
  <c r="M2758" i="9"/>
  <c r="M2759" i="9"/>
  <c r="M2760" i="9"/>
  <c r="M2761" i="9"/>
  <c r="M2762" i="9"/>
  <c r="M2763" i="9"/>
  <c r="M2764" i="9"/>
  <c r="M2765" i="9"/>
  <c r="M2766" i="9"/>
  <c r="M2767" i="9"/>
  <c r="M2768" i="9"/>
  <c r="M2769" i="9"/>
  <c r="M2770" i="9"/>
  <c r="M2771" i="9"/>
  <c r="M2772" i="9"/>
  <c r="M2773" i="9"/>
  <c r="M2774" i="9"/>
  <c r="M2775" i="9"/>
  <c r="M2776" i="9"/>
  <c r="M2777" i="9"/>
  <c r="M2778" i="9"/>
  <c r="M2779" i="9"/>
  <c r="M2780" i="9"/>
  <c r="M2781" i="9"/>
  <c r="M2782" i="9"/>
  <c r="M2783" i="9"/>
  <c r="M2784" i="9"/>
  <c r="M2785" i="9"/>
  <c r="M2786" i="9"/>
  <c r="M2787" i="9"/>
  <c r="M2788" i="9"/>
  <c r="M2789" i="9"/>
  <c r="M2790" i="9"/>
  <c r="M2791" i="9"/>
  <c r="M2792" i="9"/>
  <c r="M2793" i="9"/>
  <c r="M2794" i="9"/>
  <c r="M2795" i="9"/>
  <c r="M2796" i="9"/>
  <c r="M2797" i="9"/>
  <c r="M2798" i="9"/>
  <c r="M2799" i="9"/>
  <c r="M2800" i="9"/>
  <c r="M2801" i="9"/>
  <c r="M2802" i="9"/>
  <c r="M2803" i="9"/>
  <c r="M2804" i="9"/>
  <c r="M2805" i="9"/>
  <c r="M2806" i="9"/>
  <c r="M2807" i="9"/>
  <c r="M2808" i="9"/>
  <c r="M2809" i="9"/>
  <c r="M2810" i="9"/>
  <c r="M2811" i="9"/>
  <c r="M2812" i="9"/>
  <c r="M2813" i="9"/>
  <c r="M2814" i="9"/>
  <c r="M2815" i="9"/>
  <c r="M2816" i="9"/>
  <c r="M2817" i="9"/>
  <c r="M2818" i="9"/>
  <c r="M2819" i="9"/>
  <c r="M2820" i="9"/>
  <c r="M2821" i="9"/>
  <c r="M2822" i="9"/>
  <c r="M2823" i="9"/>
  <c r="M2824" i="9"/>
  <c r="M2825" i="9"/>
  <c r="M2826" i="9"/>
  <c r="M2827" i="9"/>
  <c r="M2828" i="9"/>
  <c r="M2829" i="9"/>
  <c r="M2830" i="9"/>
  <c r="M2831" i="9"/>
  <c r="M2832" i="9"/>
  <c r="M2833" i="9"/>
  <c r="M2834" i="9"/>
  <c r="M2835" i="9"/>
  <c r="M2836" i="9"/>
  <c r="M2837" i="9"/>
  <c r="M2838" i="9"/>
  <c r="M2839" i="9"/>
  <c r="M2840" i="9"/>
  <c r="M2841" i="9"/>
  <c r="M2842" i="9"/>
  <c r="M2843" i="9"/>
  <c r="M2844" i="9"/>
  <c r="M2845" i="9"/>
  <c r="M2846" i="9"/>
  <c r="M2847" i="9"/>
  <c r="M2848" i="9"/>
  <c r="M2849" i="9"/>
  <c r="M2850" i="9"/>
  <c r="M2851" i="9"/>
  <c r="M2852" i="9"/>
  <c r="M2853" i="9"/>
  <c r="M2854" i="9"/>
  <c r="M2855" i="9"/>
  <c r="M2856" i="9"/>
  <c r="M2857" i="9"/>
  <c r="M2858" i="9"/>
  <c r="M2859" i="9"/>
  <c r="M2860" i="9"/>
  <c r="M2861" i="9"/>
  <c r="M2862" i="9"/>
  <c r="M2863" i="9"/>
  <c r="M2864" i="9"/>
  <c r="M2865" i="9"/>
  <c r="M2866" i="9"/>
  <c r="M2867" i="9"/>
  <c r="M2868" i="9"/>
  <c r="M2869" i="9"/>
  <c r="M2870" i="9"/>
  <c r="M2871" i="9"/>
  <c r="M2872" i="9"/>
  <c r="M2873" i="9"/>
  <c r="M2874" i="9"/>
  <c r="M2875" i="9"/>
  <c r="M2876" i="9"/>
  <c r="M2877" i="9"/>
  <c r="M2878" i="9"/>
  <c r="M2879" i="9"/>
  <c r="M2880" i="9"/>
  <c r="M2881" i="9"/>
  <c r="M2882" i="9"/>
  <c r="M2883" i="9"/>
  <c r="M2884" i="9"/>
  <c r="M2885" i="9"/>
  <c r="M2886" i="9"/>
  <c r="M2887" i="9"/>
  <c r="M2888" i="9"/>
  <c r="M2889" i="9"/>
  <c r="M2890" i="9"/>
  <c r="M2891" i="9"/>
  <c r="M2892" i="9"/>
  <c r="M2893" i="9"/>
  <c r="M2894" i="9"/>
  <c r="M2895" i="9"/>
  <c r="M2896" i="9"/>
  <c r="M2897" i="9"/>
  <c r="M2898" i="9"/>
  <c r="M2899" i="9"/>
  <c r="M2900" i="9"/>
  <c r="M2901" i="9"/>
  <c r="M2902" i="9"/>
  <c r="M2903" i="9"/>
  <c r="M2904" i="9"/>
  <c r="M2905" i="9"/>
  <c r="M2906" i="9"/>
  <c r="M2907" i="9"/>
  <c r="M2908" i="9"/>
  <c r="M2909" i="9"/>
  <c r="M2910" i="9"/>
  <c r="M2911" i="9"/>
  <c r="M2912" i="9"/>
  <c r="M2913" i="9"/>
  <c r="M2914" i="9"/>
  <c r="M2915" i="9"/>
  <c r="M2916" i="9"/>
  <c r="M2917" i="9"/>
  <c r="M2918" i="9"/>
  <c r="M2919" i="9"/>
  <c r="M2920" i="9"/>
  <c r="M2921" i="9"/>
  <c r="M2922" i="9"/>
  <c r="M2923" i="9"/>
  <c r="M2924" i="9"/>
  <c r="M2925" i="9"/>
  <c r="M2926" i="9"/>
  <c r="M2927" i="9"/>
  <c r="M2928" i="9"/>
  <c r="M2929" i="9"/>
  <c r="M2930" i="9"/>
  <c r="M2931" i="9"/>
  <c r="M2932" i="9"/>
  <c r="M2933" i="9"/>
  <c r="M2934" i="9"/>
  <c r="M2935" i="9"/>
  <c r="M2936" i="9"/>
  <c r="M2937" i="9"/>
  <c r="M2938" i="9"/>
  <c r="M2939" i="9"/>
  <c r="M2940" i="9"/>
  <c r="M2941" i="9"/>
  <c r="M2942" i="9"/>
  <c r="M2943" i="9"/>
  <c r="M2944" i="9"/>
  <c r="M2945" i="9"/>
  <c r="M2946" i="9"/>
  <c r="M2947" i="9"/>
  <c r="M2948" i="9"/>
  <c r="M2949" i="9"/>
  <c r="M2950" i="9"/>
  <c r="M2951" i="9"/>
  <c r="M2952" i="9"/>
  <c r="M2953" i="9"/>
  <c r="M2954" i="9"/>
  <c r="M2955" i="9"/>
  <c r="M2956" i="9"/>
  <c r="M2957" i="9"/>
  <c r="M2958" i="9"/>
  <c r="M2959" i="9"/>
  <c r="M2960" i="9"/>
  <c r="M2961" i="9"/>
  <c r="M2962" i="9"/>
  <c r="M2963" i="9"/>
  <c r="M2964" i="9"/>
  <c r="M2965" i="9"/>
  <c r="M2966" i="9"/>
  <c r="M2967" i="9"/>
  <c r="M2968" i="9"/>
  <c r="M2969" i="9"/>
  <c r="M2970" i="9"/>
  <c r="M2971" i="9"/>
  <c r="M2972" i="9"/>
  <c r="M2973" i="9"/>
  <c r="M2974" i="9"/>
  <c r="M2975" i="9"/>
  <c r="M2976" i="9"/>
  <c r="M2977" i="9"/>
  <c r="M2978" i="9"/>
  <c r="M2979" i="9"/>
  <c r="M2980" i="9"/>
  <c r="M2981" i="9"/>
  <c r="M2982" i="9"/>
  <c r="M2983" i="9"/>
  <c r="M2984" i="9"/>
  <c r="M2985" i="9"/>
  <c r="M2986" i="9"/>
  <c r="M2987" i="9"/>
  <c r="M2988" i="9"/>
  <c r="M2989" i="9"/>
  <c r="M2990" i="9"/>
  <c r="M2991" i="9"/>
  <c r="M2992" i="9"/>
  <c r="M2993" i="9"/>
  <c r="M2994" i="9"/>
  <c r="M2995" i="9"/>
  <c r="M2996" i="9"/>
  <c r="M2997" i="9"/>
  <c r="M2998" i="9"/>
  <c r="M2999" i="9"/>
  <c r="M3000" i="9"/>
  <c r="M3001" i="9"/>
  <c r="M3002" i="9"/>
  <c r="M3003" i="9"/>
  <c r="M3004" i="9"/>
  <c r="M3005" i="9"/>
  <c r="M3006" i="9"/>
  <c r="M3007" i="9"/>
  <c r="M3008" i="9"/>
  <c r="M3009" i="9"/>
  <c r="M3010" i="9"/>
  <c r="M3011" i="9"/>
  <c r="M3012" i="9"/>
  <c r="M3013" i="9"/>
  <c r="M3014" i="9"/>
  <c r="M3015" i="9"/>
  <c r="M3016" i="9"/>
  <c r="M3017" i="9"/>
  <c r="M3018" i="9"/>
  <c r="M3019" i="9"/>
  <c r="M3020" i="9"/>
  <c r="M3021" i="9"/>
  <c r="M3022" i="9"/>
  <c r="M3023" i="9"/>
  <c r="M3024" i="9"/>
  <c r="M3025" i="9"/>
  <c r="M3026" i="9"/>
  <c r="M3027" i="9"/>
  <c r="M3028" i="9"/>
  <c r="M3029" i="9"/>
  <c r="M3030" i="9"/>
  <c r="M3031" i="9"/>
  <c r="M3032" i="9"/>
  <c r="M3033" i="9"/>
  <c r="M3034" i="9"/>
  <c r="M3035" i="9"/>
  <c r="M3036" i="9"/>
  <c r="M3037" i="9"/>
  <c r="M3038" i="9"/>
  <c r="M3039" i="9"/>
  <c r="M3040" i="9"/>
  <c r="M3041" i="9"/>
  <c r="M3042" i="9"/>
  <c r="M3043" i="9"/>
  <c r="M3044" i="9"/>
  <c r="M3045" i="9"/>
  <c r="M3046" i="9"/>
  <c r="M3047" i="9"/>
  <c r="M3048" i="9"/>
  <c r="M3049" i="9"/>
  <c r="M3050" i="9"/>
  <c r="M3051" i="9"/>
  <c r="M3052" i="9"/>
  <c r="M3053" i="9"/>
  <c r="M3054" i="9"/>
  <c r="M3055" i="9"/>
  <c r="M3056" i="9"/>
  <c r="M3057" i="9"/>
  <c r="M3058" i="9"/>
  <c r="M3059" i="9"/>
  <c r="M3060" i="9"/>
  <c r="M3061" i="9"/>
  <c r="M3062" i="9"/>
  <c r="M3063" i="9"/>
  <c r="M3064" i="9"/>
  <c r="M3065" i="9"/>
  <c r="M3066" i="9"/>
  <c r="M3067" i="9"/>
  <c r="M3068" i="9"/>
  <c r="M3069" i="9"/>
  <c r="M3070" i="9"/>
  <c r="M3071" i="9"/>
  <c r="M3072" i="9"/>
  <c r="M3073" i="9"/>
  <c r="M3074" i="9"/>
  <c r="M3075" i="9"/>
  <c r="M3076" i="9"/>
  <c r="M3077" i="9"/>
  <c r="M3078" i="9"/>
  <c r="M3079" i="9"/>
  <c r="M3080" i="9"/>
  <c r="M3081" i="9"/>
  <c r="M3082" i="9"/>
  <c r="M3083" i="9"/>
  <c r="M3084" i="9"/>
  <c r="M3085" i="9"/>
  <c r="M3086" i="9"/>
  <c r="M3087" i="9"/>
  <c r="M3088" i="9"/>
  <c r="M3089" i="9"/>
  <c r="M3090" i="9"/>
  <c r="M3091" i="9"/>
  <c r="M3092" i="9"/>
  <c r="M3093" i="9"/>
  <c r="M3094" i="9"/>
  <c r="M3095" i="9"/>
  <c r="M3096" i="9"/>
  <c r="M3097" i="9"/>
  <c r="M3098" i="9"/>
  <c r="M3099" i="9"/>
  <c r="M3100" i="9"/>
  <c r="M3101" i="9"/>
  <c r="M3102" i="9"/>
  <c r="M3103" i="9"/>
  <c r="M3104" i="9"/>
  <c r="M3105" i="9"/>
  <c r="M3106" i="9"/>
  <c r="M3107" i="9"/>
  <c r="M3108" i="9"/>
  <c r="M3109" i="9"/>
  <c r="M3110" i="9"/>
  <c r="M3111" i="9"/>
  <c r="M3112" i="9"/>
  <c r="M3113" i="9"/>
  <c r="M3114" i="9"/>
  <c r="M3115" i="9"/>
  <c r="M3116" i="9"/>
  <c r="M3117" i="9"/>
  <c r="M3118" i="9"/>
  <c r="M3119" i="9"/>
  <c r="M3120" i="9"/>
  <c r="M3121" i="9"/>
  <c r="M3122" i="9"/>
  <c r="M3123" i="9"/>
  <c r="M3124" i="9"/>
  <c r="M3125" i="9"/>
  <c r="M3126" i="9"/>
  <c r="M3127" i="9"/>
  <c r="M3128" i="9"/>
  <c r="M3129" i="9"/>
  <c r="M3130" i="9"/>
  <c r="M3131" i="9"/>
  <c r="M3132" i="9"/>
  <c r="M3133" i="9"/>
  <c r="M3134" i="9"/>
  <c r="M3135" i="9"/>
  <c r="M3136" i="9"/>
  <c r="M3137" i="9"/>
  <c r="M3138" i="9"/>
  <c r="M3139" i="9"/>
  <c r="M3140" i="9"/>
  <c r="M3141" i="9"/>
  <c r="M3142" i="9"/>
  <c r="M3143" i="9"/>
  <c r="M3144" i="9"/>
  <c r="M3145" i="9"/>
  <c r="M3146" i="9"/>
  <c r="M3147" i="9"/>
  <c r="M3148" i="9"/>
  <c r="M3149" i="9"/>
  <c r="M3150" i="9"/>
  <c r="M3151" i="9"/>
  <c r="M3152" i="9"/>
  <c r="M3153" i="9"/>
  <c r="M3154" i="9"/>
  <c r="M3155" i="9"/>
  <c r="M3156" i="9"/>
  <c r="M3157" i="9"/>
  <c r="M3158" i="9"/>
  <c r="M3159" i="9"/>
  <c r="M3160" i="9"/>
  <c r="M3161" i="9"/>
  <c r="M3162" i="9"/>
  <c r="M3163" i="9"/>
  <c r="M3164" i="9"/>
  <c r="M3165" i="9"/>
  <c r="M3166" i="9"/>
  <c r="M3167" i="9"/>
  <c r="M3168" i="9"/>
  <c r="M3169" i="9"/>
  <c r="M3170" i="9"/>
  <c r="M3171" i="9"/>
  <c r="M3172" i="9"/>
  <c r="M3173" i="9"/>
  <c r="M3174" i="9"/>
  <c r="M3175" i="9"/>
  <c r="M3176" i="9"/>
  <c r="M3177" i="9"/>
  <c r="M3178" i="9"/>
  <c r="M3179" i="9"/>
  <c r="M3180" i="9"/>
  <c r="M3181" i="9"/>
  <c r="M3182" i="9"/>
  <c r="M3183" i="9"/>
  <c r="M3184" i="9"/>
  <c r="M3185" i="9"/>
  <c r="M3186" i="9"/>
  <c r="M3187" i="9"/>
  <c r="M3188" i="9"/>
  <c r="M3189" i="9"/>
  <c r="M3190" i="9"/>
  <c r="M3191" i="9"/>
  <c r="M3192" i="9"/>
  <c r="M3193" i="9"/>
  <c r="M3194" i="9"/>
  <c r="M3195" i="9"/>
  <c r="M3196" i="9"/>
  <c r="M3197" i="9"/>
  <c r="M3198" i="9"/>
  <c r="M3199" i="9"/>
  <c r="M3200" i="9"/>
  <c r="M3201" i="9"/>
  <c r="M3202" i="9"/>
  <c r="M3203" i="9"/>
  <c r="M3204" i="9"/>
  <c r="M3205" i="9"/>
  <c r="M3206" i="9"/>
  <c r="M3207" i="9"/>
  <c r="M3208" i="9"/>
  <c r="M3209" i="9"/>
  <c r="M3210" i="9"/>
  <c r="M3211" i="9"/>
  <c r="M3212" i="9"/>
  <c r="M3213" i="9"/>
  <c r="M3214" i="9"/>
  <c r="M3215" i="9"/>
  <c r="M3216" i="9"/>
  <c r="M3217" i="9"/>
  <c r="M3218" i="9"/>
  <c r="M3219" i="9"/>
  <c r="M3220" i="9"/>
  <c r="M3221" i="9"/>
  <c r="M3222" i="9"/>
  <c r="M3223" i="9"/>
  <c r="M3224" i="9"/>
  <c r="M3225" i="9"/>
  <c r="M3226" i="9"/>
  <c r="M3227" i="9"/>
  <c r="M3228" i="9"/>
  <c r="M3229" i="9"/>
  <c r="M3230" i="9"/>
  <c r="M3231" i="9"/>
  <c r="M3232" i="9"/>
  <c r="M3233" i="9"/>
  <c r="M3234" i="9"/>
  <c r="M3235" i="9"/>
  <c r="M3236" i="9"/>
  <c r="M3237" i="9"/>
  <c r="M3238" i="9"/>
  <c r="M3239" i="9"/>
  <c r="M3240" i="9"/>
  <c r="M3241" i="9"/>
  <c r="M3242" i="9"/>
  <c r="M3243" i="9"/>
  <c r="M3244" i="9"/>
  <c r="M3245" i="9"/>
  <c r="M3246" i="9"/>
  <c r="M3247" i="9"/>
  <c r="M3248" i="9"/>
  <c r="M3249" i="9"/>
  <c r="M3250" i="9"/>
  <c r="M3251" i="9"/>
  <c r="M3252" i="9"/>
  <c r="M3253" i="9"/>
  <c r="M3254" i="9"/>
  <c r="M3255" i="9"/>
  <c r="M3256" i="9"/>
  <c r="M3257" i="9"/>
  <c r="M3258" i="9"/>
  <c r="M3259" i="9"/>
  <c r="M3260" i="9"/>
  <c r="M3261" i="9"/>
  <c r="M3262" i="9"/>
  <c r="M3263" i="9"/>
  <c r="M3264" i="9"/>
  <c r="M3265" i="9"/>
  <c r="M3266" i="9"/>
  <c r="M3267" i="9"/>
  <c r="M3268" i="9"/>
  <c r="M3269" i="9"/>
  <c r="M3270" i="9"/>
  <c r="M3271" i="9"/>
  <c r="M3272" i="9"/>
  <c r="M3273" i="9"/>
  <c r="M3274" i="9"/>
  <c r="M3275" i="9"/>
  <c r="M3276" i="9"/>
  <c r="M3277" i="9"/>
  <c r="M3278" i="9"/>
  <c r="M3279" i="9"/>
  <c r="M3280" i="9"/>
  <c r="M3281" i="9"/>
  <c r="M3282" i="9"/>
  <c r="M3283" i="9"/>
  <c r="M3284" i="9"/>
  <c r="M3285" i="9"/>
  <c r="M3286" i="9"/>
  <c r="M3287" i="9"/>
  <c r="M3288" i="9"/>
  <c r="M3289" i="9"/>
  <c r="M3290" i="9"/>
  <c r="M3291" i="9"/>
  <c r="M3292" i="9"/>
  <c r="M3293" i="9"/>
  <c r="M3294" i="9"/>
  <c r="M3295" i="9"/>
  <c r="M3296" i="9"/>
  <c r="M3297" i="9"/>
  <c r="M3298" i="9"/>
  <c r="M3299" i="9"/>
  <c r="M3300" i="9"/>
  <c r="M3301" i="9"/>
  <c r="M3302" i="9"/>
  <c r="M3303" i="9"/>
  <c r="M3304" i="9"/>
  <c r="M3305" i="9"/>
  <c r="M3306" i="9"/>
  <c r="M3307" i="9"/>
  <c r="M3308" i="9"/>
  <c r="M3309" i="9"/>
  <c r="M3310" i="9"/>
  <c r="M3311" i="9"/>
  <c r="M3312" i="9"/>
  <c r="M3313" i="9"/>
  <c r="M3314" i="9"/>
  <c r="M3315" i="9"/>
  <c r="M3316" i="9"/>
  <c r="M3317" i="9"/>
  <c r="M3318" i="9"/>
  <c r="M3319" i="9"/>
  <c r="M3320" i="9"/>
  <c r="M3321" i="9"/>
  <c r="M3322" i="9"/>
  <c r="M3323" i="9"/>
  <c r="M3324" i="9"/>
  <c r="M3325" i="9"/>
  <c r="M3326" i="9"/>
  <c r="M3327" i="9"/>
  <c r="M3328" i="9"/>
  <c r="M3329" i="9"/>
  <c r="M3330" i="9"/>
  <c r="M3331" i="9"/>
  <c r="M3332" i="9"/>
  <c r="M3333" i="9"/>
  <c r="M3334" i="9"/>
  <c r="M3335" i="9"/>
  <c r="M3336" i="9"/>
  <c r="M3337" i="9"/>
  <c r="M3338" i="9"/>
  <c r="M3339" i="9"/>
  <c r="M3340" i="9"/>
  <c r="M3341" i="9"/>
  <c r="M3342" i="9"/>
  <c r="M3343" i="9"/>
  <c r="M3344" i="9"/>
  <c r="M3345" i="9"/>
  <c r="M3346" i="9"/>
  <c r="M3347" i="9"/>
  <c r="M3348" i="9"/>
  <c r="M3349" i="9"/>
  <c r="M3350" i="9"/>
  <c r="M3351" i="9"/>
  <c r="M3352" i="9"/>
  <c r="M3353" i="9"/>
  <c r="M3354" i="9"/>
  <c r="M3355" i="9"/>
  <c r="M3356" i="9"/>
  <c r="M3357" i="9"/>
  <c r="M3358" i="9"/>
  <c r="M3359" i="9"/>
  <c r="M3360" i="9"/>
  <c r="M3361" i="9"/>
  <c r="M3362" i="9"/>
  <c r="M3363" i="9"/>
  <c r="M3364" i="9"/>
  <c r="M3365" i="9"/>
  <c r="M3366" i="9"/>
  <c r="M3367" i="9"/>
  <c r="M3368" i="9"/>
  <c r="M3369" i="9"/>
  <c r="M3370" i="9"/>
  <c r="M3371" i="9"/>
  <c r="M3372" i="9"/>
  <c r="M3373" i="9"/>
  <c r="M3374" i="9"/>
  <c r="M3375" i="9"/>
  <c r="M3376" i="9"/>
  <c r="M3377" i="9"/>
  <c r="M3378" i="9"/>
  <c r="M3379" i="9"/>
  <c r="M3380" i="9"/>
  <c r="M3381" i="9"/>
  <c r="M3382" i="9"/>
  <c r="M3383" i="9"/>
  <c r="M3384" i="9"/>
  <c r="M3385" i="9"/>
  <c r="M3386" i="9"/>
  <c r="M3387" i="9"/>
  <c r="M3388" i="9"/>
  <c r="M3389" i="9"/>
  <c r="M3390" i="9"/>
  <c r="M3391" i="9"/>
  <c r="M3392" i="9"/>
  <c r="M3393" i="9"/>
  <c r="M3394" i="9"/>
  <c r="M3395" i="9"/>
  <c r="M3396" i="9"/>
  <c r="M3397" i="9"/>
  <c r="M3398" i="9"/>
  <c r="M3399" i="9"/>
  <c r="M3400" i="9"/>
  <c r="M3401" i="9"/>
  <c r="M3402" i="9"/>
  <c r="M3403" i="9"/>
  <c r="M3404" i="9"/>
  <c r="M3405" i="9"/>
  <c r="M3406" i="9"/>
  <c r="M3407" i="9"/>
  <c r="M3408" i="9"/>
  <c r="M3409" i="9"/>
  <c r="M3410" i="9"/>
  <c r="M3411" i="9"/>
  <c r="M3412" i="9"/>
  <c r="M3413" i="9"/>
  <c r="M3414" i="9"/>
  <c r="M3415" i="9"/>
  <c r="M3416" i="9"/>
  <c r="M3417" i="9"/>
  <c r="M3418" i="9"/>
  <c r="M3419" i="9"/>
  <c r="M3420" i="9"/>
  <c r="M3421" i="9"/>
  <c r="M3422" i="9"/>
  <c r="M3423" i="9"/>
  <c r="M3424" i="9"/>
  <c r="M3425" i="9"/>
  <c r="M3426" i="9"/>
  <c r="M3427" i="9"/>
  <c r="M3428" i="9"/>
  <c r="M3429" i="9"/>
  <c r="M3430" i="9"/>
  <c r="M3431" i="9"/>
  <c r="M3432" i="9"/>
  <c r="M3433" i="9"/>
  <c r="M3434" i="9"/>
  <c r="M3435" i="9"/>
  <c r="M3436" i="9"/>
  <c r="M3437" i="9"/>
  <c r="M3438" i="9"/>
  <c r="M3439" i="9"/>
  <c r="M3440" i="9"/>
  <c r="M3441" i="9"/>
  <c r="M3442" i="9"/>
  <c r="M3443" i="9"/>
  <c r="M3444" i="9"/>
  <c r="M3445" i="9"/>
  <c r="M3446" i="9"/>
  <c r="M3447" i="9"/>
  <c r="M3448" i="9"/>
  <c r="M3449" i="9"/>
  <c r="M3450" i="9"/>
  <c r="M3451" i="9"/>
  <c r="M3452" i="9"/>
  <c r="M3453" i="9"/>
  <c r="M3454" i="9"/>
  <c r="M3455" i="9"/>
  <c r="M3456" i="9"/>
  <c r="M3457" i="9"/>
  <c r="M3458" i="9"/>
  <c r="M3459" i="9"/>
  <c r="M3460" i="9"/>
  <c r="M3461" i="9"/>
  <c r="M3462" i="9"/>
  <c r="M3463" i="9"/>
  <c r="M3464" i="9"/>
  <c r="M3465" i="9"/>
  <c r="M3466" i="9"/>
  <c r="M3467" i="9"/>
  <c r="M3468" i="9"/>
  <c r="M3469" i="9"/>
  <c r="M3470" i="9"/>
  <c r="M3471" i="9"/>
  <c r="M3472" i="9"/>
  <c r="M3473" i="9"/>
  <c r="M3474" i="9"/>
  <c r="M3475" i="9"/>
  <c r="M3476" i="9"/>
  <c r="M3477" i="9"/>
  <c r="M3478" i="9"/>
  <c r="M3479" i="9"/>
  <c r="M3480" i="9"/>
  <c r="M3481" i="9"/>
  <c r="M3482" i="9"/>
  <c r="M3483" i="9"/>
  <c r="M3484" i="9"/>
  <c r="M3485" i="9"/>
  <c r="M3486" i="9"/>
  <c r="M3487" i="9"/>
  <c r="M3488" i="9"/>
  <c r="M3489" i="9"/>
  <c r="M3490" i="9"/>
  <c r="M3491" i="9"/>
  <c r="M3492" i="9"/>
  <c r="M3493" i="9"/>
  <c r="M3494" i="9"/>
  <c r="M3495" i="9"/>
  <c r="M3496" i="9"/>
  <c r="M3497" i="9"/>
  <c r="M3498" i="9"/>
  <c r="M3499" i="9"/>
  <c r="M3500" i="9"/>
  <c r="M3501" i="9"/>
  <c r="M3502" i="9"/>
  <c r="M3503" i="9"/>
  <c r="M3504" i="9"/>
  <c r="M3505" i="9"/>
  <c r="M3506" i="9"/>
  <c r="M3507" i="9"/>
  <c r="M3508" i="9"/>
  <c r="M3509" i="9"/>
  <c r="M3510" i="9"/>
  <c r="M3511" i="9"/>
  <c r="M3512" i="9"/>
  <c r="M3513" i="9"/>
  <c r="M3514" i="9"/>
  <c r="M3515" i="9"/>
  <c r="M3516" i="9"/>
  <c r="M3517" i="9"/>
  <c r="M3518" i="9"/>
  <c r="M3519" i="9"/>
  <c r="M3520" i="9"/>
  <c r="M3521" i="9"/>
  <c r="M3522" i="9"/>
  <c r="M3523" i="9"/>
  <c r="M3524" i="9"/>
  <c r="M3525" i="9"/>
  <c r="M3526" i="9"/>
  <c r="M3527" i="9"/>
  <c r="M3528" i="9"/>
  <c r="M3529" i="9"/>
  <c r="M3530" i="9"/>
  <c r="M3531" i="9"/>
  <c r="M3532" i="9"/>
  <c r="M3533" i="9"/>
  <c r="M3534" i="9"/>
  <c r="M3535" i="9"/>
  <c r="M3536" i="9"/>
  <c r="M3537" i="9"/>
  <c r="M3538" i="9"/>
  <c r="M3539" i="9"/>
  <c r="M3540" i="9"/>
  <c r="M3541" i="9"/>
  <c r="M3542" i="9"/>
  <c r="M3543" i="9"/>
  <c r="M3544" i="9"/>
  <c r="M3545" i="9"/>
  <c r="M3546" i="9"/>
  <c r="M3547" i="9"/>
  <c r="M3548" i="9"/>
  <c r="M3549" i="9"/>
  <c r="M3550" i="9"/>
  <c r="M3551" i="9"/>
  <c r="M3552" i="9"/>
  <c r="M3553" i="9"/>
  <c r="M3554" i="9"/>
  <c r="M3555" i="9"/>
  <c r="M3556" i="9"/>
  <c r="M3557" i="9"/>
  <c r="M3558" i="9"/>
  <c r="M3559" i="9"/>
  <c r="M3560" i="9"/>
  <c r="M3561" i="9"/>
  <c r="M3562" i="9"/>
  <c r="M3563" i="9"/>
  <c r="M3564" i="9"/>
  <c r="M3565" i="9"/>
  <c r="M3566" i="9"/>
  <c r="M3567" i="9"/>
  <c r="M3568" i="9"/>
  <c r="M3569" i="9"/>
  <c r="M3570" i="9"/>
  <c r="M3571" i="9"/>
  <c r="M3572" i="9"/>
  <c r="M3573" i="9"/>
  <c r="M3574" i="9"/>
  <c r="M3575" i="9"/>
  <c r="M3576" i="9"/>
  <c r="M3577" i="9"/>
  <c r="M3578" i="9"/>
  <c r="M3579" i="9"/>
  <c r="M3580" i="9"/>
  <c r="M3581" i="9"/>
  <c r="M3582" i="9"/>
  <c r="M3583" i="9"/>
  <c r="M3584" i="9"/>
  <c r="M3585" i="9"/>
  <c r="M3586" i="9"/>
  <c r="M3587" i="9"/>
  <c r="M3588" i="9"/>
  <c r="M3589" i="9"/>
  <c r="M3590" i="9"/>
  <c r="M3591" i="9"/>
  <c r="M3592" i="9"/>
  <c r="M3593" i="9"/>
  <c r="M3594" i="9"/>
  <c r="M3595" i="9"/>
  <c r="M3596" i="9"/>
  <c r="M3597" i="9"/>
  <c r="M3598" i="9"/>
  <c r="M3599" i="9"/>
  <c r="M3600" i="9"/>
  <c r="M3601" i="9"/>
  <c r="M3602" i="9"/>
  <c r="M3603" i="9"/>
  <c r="M3604" i="9"/>
  <c r="M3605" i="9"/>
  <c r="M3606" i="9"/>
  <c r="M3607" i="9"/>
  <c r="M3608" i="9"/>
  <c r="M3609" i="9"/>
  <c r="M3610" i="9"/>
  <c r="M3611" i="9"/>
  <c r="M3612" i="9"/>
  <c r="M3613" i="9"/>
  <c r="M3614" i="9"/>
  <c r="M3615" i="9"/>
  <c r="M3616" i="9"/>
  <c r="M3617" i="9"/>
  <c r="M3618" i="9"/>
  <c r="M3619" i="9"/>
  <c r="M3620" i="9"/>
  <c r="M3621" i="9"/>
  <c r="M3622" i="9"/>
  <c r="M3623" i="9"/>
  <c r="M3624" i="9"/>
  <c r="M3625" i="9"/>
  <c r="M3626" i="9"/>
  <c r="M3627" i="9"/>
  <c r="M3628" i="9"/>
  <c r="M3629" i="9"/>
  <c r="M3630" i="9"/>
  <c r="M3631" i="9"/>
  <c r="M3632" i="9"/>
  <c r="M3633" i="9"/>
  <c r="M3634" i="9"/>
  <c r="M3635" i="9"/>
  <c r="M3636" i="9"/>
  <c r="M3637" i="9"/>
  <c r="M3638" i="9"/>
  <c r="M3639" i="9"/>
  <c r="M3640" i="9"/>
  <c r="M3641" i="9"/>
  <c r="M3642" i="9"/>
  <c r="M3643" i="9"/>
  <c r="M3644" i="9"/>
  <c r="M3645" i="9"/>
  <c r="M3646" i="9"/>
  <c r="M3647" i="9"/>
  <c r="M3648" i="9"/>
  <c r="M3649" i="9"/>
  <c r="M3650" i="9"/>
  <c r="M3651" i="9"/>
  <c r="M3652" i="9"/>
  <c r="M3653" i="9"/>
  <c r="M3654" i="9"/>
  <c r="M3655" i="9"/>
  <c r="M3656" i="9"/>
  <c r="M3657" i="9"/>
  <c r="M3658" i="9"/>
  <c r="M3659" i="9"/>
  <c r="M3660" i="9"/>
  <c r="M3661" i="9"/>
  <c r="M3662" i="9"/>
  <c r="M3663" i="9"/>
  <c r="M3664" i="9"/>
  <c r="M3665" i="9"/>
  <c r="M3666" i="9"/>
  <c r="M3667" i="9"/>
  <c r="M3668" i="9"/>
  <c r="M3669" i="9"/>
  <c r="M3670" i="9"/>
  <c r="M3671" i="9"/>
  <c r="M3672" i="9"/>
  <c r="M3673" i="9"/>
  <c r="M3674" i="9"/>
  <c r="M3675" i="9"/>
  <c r="M3676" i="9"/>
  <c r="M3677" i="9"/>
  <c r="M3678" i="9"/>
  <c r="M3679" i="9"/>
  <c r="M3680" i="9"/>
  <c r="M3681" i="9"/>
  <c r="M3682" i="9"/>
  <c r="M3683" i="9"/>
  <c r="M3684" i="9"/>
  <c r="M3685" i="9"/>
  <c r="M3686" i="9"/>
  <c r="M3687" i="9"/>
  <c r="M3688" i="9"/>
  <c r="M3689" i="9"/>
  <c r="M3690" i="9"/>
  <c r="M3691" i="9"/>
  <c r="M3692" i="9"/>
  <c r="M3693" i="9"/>
  <c r="M3694" i="9"/>
  <c r="M3695" i="9"/>
  <c r="M3696" i="9"/>
  <c r="M3697" i="9"/>
  <c r="M3698" i="9"/>
  <c r="M3699" i="9"/>
  <c r="M3700" i="9"/>
  <c r="M3701" i="9"/>
  <c r="M3702" i="9"/>
  <c r="M3703" i="9"/>
  <c r="M3704" i="9"/>
  <c r="M3705" i="9"/>
  <c r="M3706" i="9"/>
  <c r="M3707" i="9"/>
  <c r="M3708" i="9"/>
  <c r="M3709" i="9"/>
  <c r="M3710" i="9"/>
  <c r="M3711" i="9"/>
  <c r="M3712" i="9"/>
  <c r="M3713" i="9"/>
  <c r="M3714" i="9"/>
  <c r="M3715" i="9"/>
  <c r="M3716" i="9"/>
  <c r="M3717" i="9"/>
  <c r="M3718" i="9"/>
  <c r="M3719" i="9"/>
  <c r="M3720" i="9"/>
  <c r="M3721" i="9"/>
  <c r="M3722" i="9"/>
  <c r="M3723" i="9"/>
  <c r="M3724" i="9"/>
  <c r="M3725" i="9"/>
  <c r="M3726" i="9"/>
  <c r="M3727" i="9"/>
  <c r="M3728" i="9"/>
  <c r="M3729" i="9"/>
  <c r="M3730" i="9"/>
  <c r="M3731" i="9"/>
  <c r="M3732" i="9"/>
  <c r="M3733" i="9"/>
  <c r="M3734" i="9"/>
  <c r="M3735" i="9"/>
  <c r="M3736" i="9"/>
  <c r="M3737" i="9"/>
  <c r="M3738" i="9"/>
  <c r="M3739" i="9"/>
  <c r="M3740" i="9"/>
  <c r="M3741" i="9"/>
  <c r="M3742" i="9"/>
  <c r="M3743" i="9"/>
  <c r="M3744" i="9"/>
  <c r="M3745" i="9"/>
  <c r="M3746" i="9"/>
  <c r="M3747" i="9"/>
  <c r="M3748" i="9"/>
  <c r="M3749" i="9"/>
  <c r="M3750" i="9"/>
  <c r="M3751" i="9"/>
  <c r="M3752" i="9"/>
  <c r="M3753" i="9"/>
  <c r="M3754" i="9"/>
  <c r="M3755" i="9"/>
  <c r="M3756" i="9"/>
  <c r="M3757" i="9"/>
  <c r="M3758" i="9"/>
  <c r="M3759" i="9"/>
  <c r="M3760" i="9"/>
  <c r="M3761" i="9"/>
  <c r="M3762" i="9"/>
  <c r="M3763" i="9"/>
  <c r="M3764" i="9"/>
  <c r="M3765" i="9"/>
  <c r="M3766" i="9"/>
  <c r="M3767" i="9"/>
  <c r="M3768" i="9"/>
  <c r="M3769" i="9"/>
  <c r="M3770" i="9"/>
  <c r="M3771" i="9"/>
  <c r="M3772" i="9"/>
  <c r="M3773" i="9"/>
  <c r="M3774" i="9"/>
  <c r="M3775" i="9"/>
  <c r="M3776" i="9"/>
  <c r="M3777" i="9"/>
  <c r="M3778" i="9"/>
  <c r="M3779" i="9"/>
  <c r="M3780" i="9"/>
  <c r="M3781" i="9"/>
  <c r="M3782" i="9"/>
  <c r="M3783" i="9"/>
  <c r="M3784" i="9"/>
  <c r="M3785" i="9"/>
  <c r="M3786" i="9"/>
  <c r="M3787" i="9"/>
  <c r="M3788" i="9"/>
  <c r="M3789" i="9"/>
  <c r="M3790" i="9"/>
  <c r="M3791" i="9"/>
  <c r="M3792" i="9"/>
  <c r="M3793" i="9"/>
  <c r="M3794" i="9"/>
  <c r="M3795" i="9"/>
  <c r="M3796" i="9"/>
  <c r="M3797" i="9"/>
  <c r="M3798" i="9"/>
  <c r="M3799" i="9"/>
  <c r="M3800" i="9"/>
  <c r="M3801" i="9"/>
  <c r="M3802" i="9"/>
  <c r="M3803" i="9"/>
  <c r="M3804" i="9"/>
  <c r="M3805" i="9"/>
  <c r="M3806" i="9"/>
  <c r="M3807" i="9"/>
  <c r="M3808" i="9"/>
  <c r="M3809" i="9"/>
  <c r="M3810" i="9"/>
  <c r="M3811" i="9"/>
  <c r="M3812" i="9"/>
  <c r="M3813" i="9"/>
  <c r="M3814" i="9"/>
  <c r="M3815" i="9"/>
  <c r="M3816" i="9"/>
  <c r="M3817" i="9"/>
  <c r="M3818" i="9"/>
  <c r="M3819" i="9"/>
  <c r="M3820" i="9"/>
  <c r="M3821" i="9"/>
  <c r="M3822" i="9"/>
  <c r="M3823" i="9"/>
  <c r="M3824" i="9"/>
  <c r="M3825" i="9"/>
  <c r="M3826" i="9"/>
  <c r="M3827" i="9"/>
  <c r="M3828" i="9"/>
  <c r="M3829" i="9"/>
  <c r="M3830" i="9"/>
  <c r="M3831" i="9"/>
  <c r="M3832" i="9"/>
  <c r="M3833" i="9"/>
  <c r="M3834" i="9"/>
  <c r="M3835" i="9"/>
  <c r="M3836" i="9"/>
  <c r="M3837" i="9"/>
  <c r="M3838" i="9"/>
  <c r="M3839" i="9"/>
  <c r="M3840" i="9"/>
  <c r="M3841" i="9"/>
  <c r="M3842" i="9"/>
  <c r="M3843" i="9"/>
  <c r="M3844" i="9"/>
  <c r="M3845" i="9"/>
  <c r="M3846" i="9"/>
  <c r="M3847" i="9"/>
  <c r="M3848" i="9"/>
  <c r="M3849" i="9"/>
  <c r="M3850" i="9"/>
  <c r="M3851" i="9"/>
  <c r="M3852" i="9"/>
  <c r="M3853" i="9"/>
  <c r="M3854" i="9"/>
  <c r="M3855" i="9"/>
  <c r="M3856" i="9"/>
  <c r="M3857" i="9"/>
  <c r="M3858" i="9"/>
  <c r="M3859" i="9"/>
  <c r="M3860" i="9"/>
  <c r="M3861" i="9"/>
  <c r="M3862" i="9"/>
  <c r="M3863" i="9"/>
  <c r="M3864" i="9"/>
  <c r="M3865" i="9"/>
  <c r="M3866" i="9"/>
  <c r="M3867" i="9"/>
  <c r="M3868" i="9"/>
  <c r="M3869" i="9"/>
  <c r="M3870" i="9"/>
  <c r="M3871" i="9"/>
  <c r="M3872" i="9"/>
  <c r="M3873" i="9"/>
  <c r="M3874" i="9"/>
  <c r="M3875" i="9"/>
  <c r="M3876" i="9"/>
  <c r="M3877" i="9"/>
  <c r="M3878" i="9"/>
  <c r="M3879" i="9"/>
  <c r="M3880" i="9"/>
  <c r="M3881" i="9"/>
  <c r="M3882" i="9"/>
  <c r="M3883" i="9"/>
  <c r="M3884" i="9"/>
  <c r="M3885" i="9"/>
  <c r="M3886" i="9"/>
  <c r="M3887" i="9"/>
  <c r="M3888" i="9"/>
  <c r="M3889" i="9"/>
  <c r="M3890" i="9"/>
  <c r="M3891" i="9"/>
  <c r="M3892" i="9"/>
  <c r="M3893" i="9"/>
  <c r="M3894" i="9"/>
  <c r="M3895" i="9"/>
  <c r="M3896" i="9"/>
  <c r="M3897" i="9"/>
  <c r="M3898" i="9"/>
  <c r="M3899" i="9"/>
  <c r="M3900" i="9"/>
  <c r="M3901" i="9"/>
  <c r="M3902" i="9"/>
  <c r="M3903" i="9"/>
  <c r="M3904" i="9"/>
  <c r="M3905" i="9"/>
  <c r="M3906" i="9"/>
  <c r="M3907" i="9"/>
  <c r="M3908" i="9"/>
  <c r="M3909" i="9"/>
  <c r="M3910" i="9"/>
  <c r="M3911" i="9"/>
  <c r="M3912" i="9"/>
  <c r="M3913" i="9"/>
  <c r="M3914" i="9"/>
  <c r="M3915" i="9"/>
  <c r="M3916" i="9"/>
  <c r="M3917" i="9"/>
  <c r="M3918" i="9"/>
  <c r="M3919" i="9"/>
  <c r="M3920" i="9"/>
  <c r="M3921" i="9"/>
  <c r="M3922" i="9"/>
  <c r="M3923" i="9"/>
  <c r="M3924" i="9"/>
  <c r="M3925" i="9"/>
  <c r="M3926" i="9"/>
  <c r="M3927" i="9"/>
  <c r="M3928" i="9"/>
  <c r="M3929" i="9"/>
  <c r="M3930" i="9"/>
  <c r="M3931" i="9"/>
  <c r="M3932" i="9"/>
  <c r="M3933" i="9"/>
  <c r="M3934" i="9"/>
  <c r="M3935" i="9"/>
  <c r="M3936" i="9"/>
  <c r="M3937" i="9"/>
  <c r="M3938" i="9"/>
  <c r="M3939" i="9"/>
  <c r="M3940" i="9"/>
  <c r="M3941" i="9"/>
  <c r="M3942" i="9"/>
  <c r="M3943" i="9"/>
  <c r="M3944" i="9"/>
  <c r="M3945" i="9"/>
  <c r="M3946" i="9"/>
  <c r="M3947" i="9"/>
  <c r="M3948" i="9"/>
  <c r="M3949" i="9"/>
  <c r="M3950" i="9"/>
  <c r="M3951" i="9"/>
  <c r="M3952" i="9"/>
  <c r="M3953" i="9"/>
  <c r="M3954" i="9"/>
  <c r="M3955" i="9"/>
  <c r="M3956" i="9"/>
  <c r="M3957" i="9"/>
  <c r="M3958" i="9"/>
  <c r="M3959" i="9"/>
  <c r="M3960" i="9"/>
  <c r="M3961" i="9"/>
  <c r="M3962" i="9"/>
  <c r="M3963" i="9"/>
  <c r="M3964" i="9"/>
  <c r="M3965" i="9"/>
  <c r="M3966" i="9"/>
  <c r="M3967" i="9"/>
  <c r="M3968" i="9"/>
  <c r="M3969" i="9"/>
  <c r="M3970" i="9"/>
  <c r="M3971" i="9"/>
  <c r="M3972" i="9"/>
  <c r="M3973" i="9"/>
  <c r="M3974" i="9"/>
  <c r="M3975" i="9"/>
  <c r="M3976" i="9"/>
  <c r="M3977" i="9"/>
  <c r="M3978" i="9"/>
  <c r="M3979" i="9"/>
  <c r="M3980" i="9"/>
  <c r="M3981" i="9"/>
  <c r="M3982" i="9"/>
  <c r="M3983" i="9"/>
  <c r="M3984" i="9"/>
  <c r="M3985" i="9"/>
  <c r="M3986" i="9"/>
  <c r="M3987" i="9"/>
  <c r="M3988" i="9"/>
  <c r="M3989" i="9"/>
  <c r="M3990" i="9"/>
  <c r="M3991" i="9"/>
  <c r="M3992" i="9"/>
  <c r="M3993" i="9"/>
  <c r="M3994" i="9"/>
  <c r="M3995" i="9"/>
  <c r="M3996" i="9"/>
  <c r="M3997" i="9"/>
  <c r="M3998" i="9"/>
  <c r="M3999" i="9"/>
  <c r="M4000" i="9"/>
  <c r="M4001" i="9"/>
  <c r="M4002" i="9"/>
  <c r="M4003" i="9"/>
  <c r="M4004" i="9"/>
  <c r="M4005" i="9"/>
  <c r="M4006" i="9"/>
  <c r="M4007" i="9"/>
  <c r="M4008" i="9"/>
  <c r="M4009" i="9"/>
  <c r="M4010" i="9"/>
  <c r="M4011" i="9"/>
  <c r="M4012" i="9"/>
  <c r="M4013" i="9"/>
  <c r="M4014" i="9"/>
  <c r="M4015" i="9"/>
  <c r="M4016" i="9"/>
  <c r="M4017" i="9"/>
  <c r="M4018" i="9"/>
  <c r="M4019" i="9"/>
  <c r="M4020" i="9"/>
  <c r="M4021" i="9"/>
  <c r="M4022" i="9"/>
  <c r="M4023" i="9"/>
  <c r="M4024" i="9"/>
  <c r="M4025" i="9"/>
  <c r="M4026" i="9"/>
  <c r="M4027" i="9"/>
  <c r="M4028" i="9"/>
  <c r="M4029" i="9"/>
  <c r="M4030" i="9"/>
  <c r="M4031" i="9"/>
  <c r="M4032" i="9"/>
  <c r="M4033" i="9"/>
  <c r="M4034" i="9"/>
  <c r="M4035" i="9"/>
  <c r="M4036" i="9"/>
  <c r="M4037" i="9"/>
  <c r="M4038" i="9"/>
  <c r="M4039" i="9"/>
  <c r="M4040" i="9"/>
  <c r="M4041" i="9"/>
  <c r="M4042" i="9"/>
  <c r="M4043" i="9"/>
  <c r="M4044" i="9"/>
  <c r="M4045" i="9"/>
  <c r="M4046" i="9"/>
  <c r="M4047" i="9"/>
  <c r="M4048" i="9"/>
  <c r="M4049" i="9"/>
  <c r="M4050" i="9"/>
  <c r="M4051" i="9"/>
  <c r="M4052" i="9"/>
  <c r="M4053" i="9"/>
  <c r="M4054" i="9"/>
  <c r="M4055" i="9"/>
  <c r="M4056" i="9"/>
  <c r="M4057" i="9"/>
  <c r="M4058" i="9"/>
  <c r="M4059" i="9"/>
  <c r="M4060" i="9"/>
  <c r="M4061" i="9"/>
  <c r="M4062" i="9"/>
  <c r="M4063" i="9"/>
  <c r="M4064" i="9"/>
  <c r="M4065" i="9"/>
  <c r="M4066" i="9"/>
  <c r="M4067" i="9"/>
  <c r="M4068" i="9"/>
  <c r="M4069" i="9"/>
  <c r="M4070" i="9"/>
  <c r="M4071" i="9"/>
  <c r="M4072" i="9"/>
  <c r="M4073" i="9"/>
  <c r="M4074" i="9"/>
  <c r="M4075" i="9"/>
  <c r="M4076" i="9"/>
  <c r="M4077" i="9"/>
  <c r="M4078" i="9"/>
  <c r="M4079" i="9"/>
  <c r="M4080" i="9"/>
  <c r="M4081" i="9"/>
  <c r="M4082" i="9"/>
  <c r="M4083" i="9"/>
  <c r="M4084" i="9"/>
  <c r="M4085" i="9"/>
  <c r="M4086" i="9"/>
  <c r="M4087" i="9"/>
  <c r="M4088" i="9"/>
  <c r="M4089" i="9"/>
  <c r="M4090" i="9"/>
  <c r="M4091" i="9"/>
  <c r="M4092" i="9"/>
  <c r="M4093" i="9"/>
  <c r="M4094" i="9"/>
  <c r="M4095" i="9"/>
  <c r="M4096" i="9"/>
  <c r="M4097" i="9"/>
  <c r="M4098" i="9"/>
  <c r="M4099" i="9"/>
  <c r="M4100" i="9"/>
  <c r="M4101" i="9"/>
  <c r="M4102" i="9"/>
  <c r="M4103" i="9"/>
  <c r="M4104" i="9"/>
  <c r="M4105" i="9"/>
  <c r="M4106" i="9"/>
  <c r="M4107" i="9"/>
  <c r="M4108" i="9"/>
  <c r="M4109" i="9"/>
  <c r="M4110" i="9"/>
  <c r="M4111" i="9"/>
  <c r="M4112" i="9"/>
  <c r="M4113" i="9"/>
  <c r="M4114" i="9"/>
  <c r="M4115" i="9"/>
  <c r="M4116" i="9"/>
  <c r="M4117" i="9"/>
  <c r="M4118" i="9"/>
  <c r="M4119" i="9"/>
  <c r="M4120" i="9"/>
  <c r="M4121" i="9"/>
  <c r="M4122" i="9"/>
  <c r="M4123" i="9"/>
  <c r="M4124" i="9"/>
  <c r="M4125" i="9"/>
  <c r="M4126" i="9"/>
  <c r="M4127" i="9"/>
  <c r="M4128" i="9"/>
  <c r="M4129" i="9"/>
  <c r="M4130" i="9"/>
  <c r="M4131" i="9"/>
  <c r="M4132" i="9"/>
  <c r="M4133" i="9"/>
  <c r="M4134" i="9"/>
  <c r="M4135" i="9"/>
  <c r="M4136" i="9"/>
  <c r="M4137" i="9"/>
  <c r="M4138" i="9"/>
  <c r="M4139" i="9"/>
  <c r="M4140" i="9"/>
  <c r="M4141" i="9"/>
  <c r="M4142" i="9"/>
  <c r="M4143" i="9"/>
  <c r="M4144" i="9"/>
  <c r="M4145" i="9"/>
  <c r="M4146" i="9"/>
  <c r="M4147" i="9"/>
  <c r="M4148" i="9"/>
  <c r="M4149" i="9"/>
  <c r="M4150" i="9"/>
  <c r="M4151" i="9"/>
  <c r="M4152" i="9"/>
  <c r="M4153" i="9"/>
  <c r="M4154" i="9"/>
  <c r="M4155" i="9"/>
  <c r="M4156" i="9"/>
  <c r="M4157" i="9"/>
  <c r="M4158" i="9"/>
  <c r="M4159" i="9"/>
  <c r="M4160" i="9"/>
  <c r="M4161" i="9"/>
  <c r="M4162" i="9"/>
  <c r="M4163" i="9"/>
  <c r="M4164" i="9"/>
  <c r="M4165" i="9"/>
  <c r="M4166" i="9"/>
  <c r="M4167" i="9"/>
  <c r="M4168" i="9"/>
  <c r="M4169" i="9"/>
  <c r="M4170" i="9"/>
  <c r="M4171" i="9"/>
  <c r="M4172" i="9"/>
  <c r="M4173" i="9"/>
  <c r="M4174" i="9"/>
  <c r="M4175" i="9"/>
  <c r="M4176" i="9"/>
  <c r="M4177" i="9"/>
  <c r="M4178" i="9"/>
  <c r="M4179" i="9"/>
  <c r="M4180" i="9"/>
  <c r="M4181" i="9"/>
  <c r="M4182" i="9"/>
  <c r="M4183" i="9"/>
  <c r="M4184" i="9"/>
  <c r="M4185" i="9"/>
  <c r="M4186" i="9"/>
  <c r="M4187" i="9"/>
  <c r="M4188" i="9"/>
  <c r="M4189" i="9"/>
  <c r="M4190" i="9"/>
  <c r="M4191" i="9"/>
  <c r="M4192" i="9"/>
  <c r="M4193" i="9"/>
  <c r="M4194" i="9"/>
  <c r="M4195" i="9"/>
  <c r="M4196" i="9"/>
  <c r="M4197" i="9"/>
  <c r="M4198" i="9"/>
  <c r="M4199" i="9"/>
  <c r="M4200" i="9"/>
  <c r="M4201" i="9"/>
  <c r="M4202" i="9"/>
  <c r="M4203" i="9"/>
  <c r="M4204" i="9"/>
  <c r="M4205" i="9"/>
  <c r="M4206" i="9"/>
  <c r="M4207" i="9"/>
  <c r="M4208" i="9"/>
  <c r="M4209" i="9"/>
  <c r="M4210" i="9"/>
  <c r="M4211" i="9"/>
  <c r="M4212" i="9"/>
  <c r="M4213" i="9"/>
  <c r="M4214" i="9"/>
  <c r="M4215" i="9"/>
  <c r="M4216" i="9"/>
  <c r="M4217" i="9"/>
  <c r="M4218" i="9"/>
  <c r="M4219" i="9"/>
  <c r="M4220" i="9"/>
  <c r="M4221" i="9"/>
  <c r="M4222" i="9"/>
  <c r="M4223" i="9"/>
  <c r="M4224" i="9"/>
  <c r="M4225" i="9"/>
  <c r="M4226" i="9"/>
  <c r="M4227" i="9"/>
  <c r="M4228" i="9"/>
  <c r="M4229" i="9"/>
  <c r="M4230" i="9"/>
  <c r="M4231" i="9"/>
  <c r="M4232" i="9"/>
  <c r="M4233" i="9"/>
  <c r="M4234" i="9"/>
  <c r="M4235" i="9"/>
  <c r="M4236" i="9"/>
  <c r="M4237" i="9"/>
  <c r="M4238" i="9"/>
  <c r="M4239" i="9"/>
  <c r="M4240" i="9"/>
  <c r="M4241" i="9"/>
  <c r="M4242" i="9"/>
  <c r="M4243" i="9"/>
  <c r="M4244" i="9"/>
  <c r="M4245" i="9"/>
  <c r="M4246" i="9"/>
  <c r="M4247" i="9"/>
  <c r="M4248" i="9"/>
  <c r="M4249" i="9"/>
  <c r="M4250" i="9"/>
  <c r="M4251" i="9"/>
  <c r="M4252" i="9"/>
  <c r="M4253" i="9"/>
  <c r="M4254" i="9"/>
  <c r="M4255" i="9"/>
  <c r="M4256" i="9"/>
  <c r="M4257" i="9"/>
  <c r="M4258" i="9"/>
  <c r="M4259" i="9"/>
  <c r="M4260" i="9"/>
  <c r="M4261" i="9"/>
  <c r="M4262" i="9"/>
  <c r="M4263" i="9"/>
  <c r="M4264" i="9"/>
  <c r="M4265" i="9"/>
  <c r="M4266" i="9"/>
  <c r="M4267" i="9"/>
  <c r="M4268" i="9"/>
  <c r="M4269" i="9"/>
  <c r="M4270" i="9"/>
  <c r="M4271" i="9"/>
  <c r="M4272" i="9"/>
  <c r="M4273" i="9"/>
  <c r="M4274" i="9"/>
  <c r="M4275" i="9"/>
  <c r="M4276" i="9"/>
  <c r="M4277" i="9"/>
  <c r="M4278" i="9"/>
  <c r="M4279" i="9"/>
  <c r="M4280" i="9"/>
  <c r="M4281" i="9"/>
  <c r="M4282" i="9"/>
  <c r="M4283" i="9"/>
  <c r="M4284" i="9"/>
  <c r="M4285" i="9"/>
  <c r="M4286" i="9"/>
  <c r="M4287" i="9"/>
  <c r="M4288" i="9"/>
  <c r="M4289" i="9"/>
  <c r="M4290" i="9"/>
  <c r="M4291" i="9"/>
  <c r="M4292" i="9"/>
  <c r="M4293" i="9"/>
  <c r="M4294" i="9"/>
  <c r="M4295" i="9"/>
  <c r="M4296" i="9"/>
  <c r="M4297" i="9"/>
  <c r="M4298" i="9"/>
  <c r="M4299" i="9"/>
  <c r="M4300" i="9"/>
  <c r="M4301" i="9"/>
  <c r="M4302" i="9"/>
  <c r="M4303" i="9"/>
  <c r="M4304" i="9"/>
  <c r="M4305" i="9"/>
  <c r="M4306" i="9"/>
  <c r="M4307" i="9"/>
  <c r="M4308" i="9"/>
  <c r="M4309" i="9"/>
  <c r="M4310" i="9"/>
  <c r="M4311" i="9"/>
  <c r="M4312" i="9"/>
  <c r="M4313" i="9"/>
  <c r="M4314" i="9"/>
  <c r="M4315" i="9"/>
  <c r="M4316" i="9"/>
  <c r="M4317" i="9"/>
  <c r="M4318" i="9"/>
  <c r="M4319" i="9"/>
  <c r="M4320" i="9"/>
  <c r="M4321" i="9"/>
  <c r="M4322" i="9"/>
  <c r="M4323" i="9"/>
  <c r="M4324" i="9"/>
  <c r="M4325" i="9"/>
  <c r="M4326" i="9"/>
  <c r="M4327" i="9"/>
  <c r="M4328" i="9"/>
  <c r="M4329" i="9"/>
  <c r="M4330" i="9"/>
  <c r="M4331" i="9"/>
  <c r="M4332" i="9"/>
  <c r="M4333" i="9"/>
  <c r="M4334" i="9"/>
  <c r="M4335" i="9"/>
  <c r="M4336" i="9"/>
  <c r="M4337" i="9"/>
  <c r="M4338" i="9"/>
  <c r="M4339" i="9"/>
  <c r="M4340" i="9"/>
  <c r="M4341" i="9"/>
  <c r="M4342" i="9"/>
  <c r="M4343" i="9"/>
  <c r="M4344" i="9"/>
  <c r="M4345" i="9"/>
  <c r="M4346" i="9"/>
  <c r="M4347" i="9"/>
  <c r="M4348" i="9"/>
  <c r="M4349" i="9"/>
  <c r="M4350" i="9"/>
  <c r="M4351" i="9"/>
  <c r="M4352" i="9"/>
  <c r="M4353" i="9"/>
  <c r="M4354" i="9"/>
  <c r="M4355" i="9"/>
  <c r="M4356" i="9"/>
  <c r="M4357" i="9"/>
  <c r="M4358" i="9"/>
  <c r="M4359" i="9"/>
  <c r="M4360" i="9"/>
  <c r="M4361" i="9"/>
  <c r="M4362" i="9"/>
  <c r="M4363" i="9"/>
  <c r="M4364" i="9"/>
  <c r="M4365" i="9"/>
  <c r="M4366" i="9"/>
  <c r="M4367" i="9"/>
  <c r="M4368" i="9"/>
  <c r="M4369" i="9"/>
  <c r="M4370" i="9"/>
  <c r="M4371" i="9"/>
  <c r="M4372" i="9"/>
  <c r="M4373" i="9"/>
  <c r="M4374" i="9"/>
  <c r="M4375" i="9"/>
  <c r="M4376" i="9"/>
  <c r="M4377" i="9"/>
  <c r="M4378" i="9"/>
  <c r="M4379" i="9"/>
  <c r="M4380" i="9"/>
  <c r="M4381" i="9"/>
  <c r="M4382" i="9"/>
  <c r="M4383" i="9"/>
  <c r="M4384" i="9"/>
  <c r="M4385" i="9"/>
  <c r="M4386" i="9"/>
  <c r="M4387" i="9"/>
  <c r="M4388" i="9"/>
  <c r="M4389" i="9"/>
  <c r="M4390" i="9"/>
  <c r="M4391" i="9"/>
  <c r="M4392" i="9"/>
  <c r="M4393" i="9"/>
  <c r="M4394" i="9"/>
  <c r="M4395" i="9"/>
  <c r="M4396" i="9"/>
  <c r="M4397" i="9"/>
  <c r="M4398" i="9"/>
  <c r="M4399" i="9"/>
  <c r="M4400" i="9"/>
  <c r="M4401" i="9"/>
  <c r="M4402" i="9"/>
  <c r="M4403" i="9"/>
  <c r="M4404" i="9"/>
  <c r="M4405" i="9"/>
  <c r="M4406" i="9"/>
  <c r="M4407" i="9"/>
  <c r="M4408" i="9"/>
  <c r="M4409" i="9"/>
  <c r="M4410" i="9"/>
  <c r="M4411" i="9"/>
  <c r="M4412" i="9"/>
  <c r="M4413" i="9"/>
  <c r="M4414" i="9"/>
  <c r="M4415" i="9"/>
  <c r="M4416" i="9"/>
  <c r="M4417" i="9"/>
  <c r="M4418" i="9"/>
  <c r="M4419" i="9"/>
  <c r="M4420" i="9"/>
  <c r="M4421" i="9"/>
  <c r="M4422" i="9"/>
  <c r="M4423" i="9"/>
  <c r="M4424" i="9"/>
  <c r="M4425" i="9"/>
  <c r="M4426" i="9"/>
  <c r="M4427" i="9"/>
  <c r="M4428" i="9"/>
  <c r="M4429" i="9"/>
  <c r="M4430" i="9"/>
  <c r="M4431" i="9"/>
  <c r="M4432" i="9"/>
  <c r="M4433" i="9"/>
  <c r="M4434" i="9"/>
  <c r="M4435" i="9"/>
  <c r="M4436" i="9"/>
  <c r="M4437" i="9"/>
  <c r="M4438" i="9"/>
  <c r="M4439" i="9"/>
  <c r="M4440" i="9"/>
  <c r="M4441" i="9"/>
  <c r="M4442" i="9"/>
  <c r="M4443" i="9"/>
  <c r="M4444" i="9"/>
  <c r="M4445" i="9"/>
  <c r="M4446" i="9"/>
  <c r="M4447" i="9"/>
  <c r="M4448" i="9"/>
  <c r="M4449" i="9"/>
  <c r="M4450" i="9"/>
  <c r="M4451" i="9"/>
  <c r="M4452" i="9"/>
  <c r="M4453" i="9"/>
  <c r="M4454" i="9"/>
  <c r="M4455" i="9"/>
  <c r="M4456" i="9"/>
  <c r="M4457" i="9"/>
  <c r="M4458" i="9"/>
  <c r="M4459" i="9"/>
  <c r="M4460" i="9"/>
  <c r="M4461" i="9"/>
  <c r="M4462" i="9"/>
  <c r="M4463" i="9"/>
  <c r="M4464" i="9"/>
  <c r="M4465" i="9"/>
  <c r="M4466" i="9"/>
  <c r="M4467" i="9"/>
  <c r="M4468" i="9"/>
  <c r="M4469" i="9"/>
  <c r="M4470" i="9"/>
  <c r="M4471" i="9"/>
  <c r="M4472" i="9"/>
  <c r="M4473" i="9"/>
  <c r="M4474" i="9"/>
  <c r="M4475" i="9"/>
  <c r="M4476" i="9"/>
  <c r="M4477" i="9"/>
  <c r="M4478" i="9"/>
  <c r="M4479" i="9"/>
  <c r="M4480" i="9"/>
  <c r="M4481" i="9"/>
  <c r="M4482" i="9"/>
  <c r="M4483" i="9"/>
  <c r="M4484" i="9"/>
  <c r="M4485" i="9"/>
  <c r="M4486" i="9"/>
  <c r="M4487" i="9"/>
  <c r="M4488" i="9"/>
  <c r="M4489" i="9"/>
  <c r="M4490" i="9"/>
  <c r="M4491" i="9"/>
  <c r="M4492" i="9"/>
  <c r="M4493" i="9"/>
  <c r="M4494" i="9"/>
  <c r="M4495" i="9"/>
  <c r="M4496" i="9"/>
  <c r="M4497" i="9"/>
  <c r="M4498" i="9"/>
  <c r="M4499" i="9"/>
  <c r="M4500" i="9"/>
  <c r="M4501" i="9"/>
  <c r="M4502" i="9"/>
  <c r="M4503" i="9"/>
  <c r="M4504" i="9"/>
  <c r="M4505" i="9"/>
  <c r="M4506" i="9"/>
  <c r="M4507" i="9"/>
  <c r="M4508" i="9"/>
  <c r="M4509" i="9"/>
  <c r="M4510" i="9"/>
  <c r="M4511" i="9"/>
  <c r="M4512" i="9"/>
  <c r="M4513" i="9"/>
  <c r="M4514" i="9"/>
  <c r="M4515" i="9"/>
  <c r="M4516" i="9"/>
  <c r="M4517" i="9"/>
  <c r="M4518" i="9"/>
  <c r="M4519" i="9"/>
  <c r="M4520" i="9"/>
  <c r="M4521" i="9"/>
  <c r="M4522" i="9"/>
  <c r="M4523" i="9"/>
  <c r="M4524" i="9"/>
  <c r="M4525" i="9"/>
  <c r="M4526" i="9"/>
  <c r="M4527" i="9"/>
  <c r="M4528" i="9"/>
  <c r="M4529" i="9"/>
  <c r="M4530" i="9"/>
  <c r="M4531" i="9"/>
  <c r="M4532" i="9"/>
  <c r="M4533" i="9"/>
  <c r="M4534" i="9"/>
  <c r="M4535" i="9"/>
  <c r="M4536" i="9"/>
  <c r="M4537" i="9"/>
  <c r="M4538" i="9"/>
  <c r="M4539" i="9"/>
  <c r="M4540" i="9"/>
  <c r="M4541" i="9"/>
  <c r="M4542" i="9"/>
  <c r="M4543" i="9"/>
  <c r="M4544" i="9"/>
  <c r="M4545" i="9"/>
  <c r="M4546" i="9"/>
  <c r="M4547" i="9"/>
  <c r="M4548" i="9"/>
  <c r="M4549" i="9"/>
  <c r="M4550" i="9"/>
  <c r="M4551" i="9"/>
  <c r="M4552" i="9"/>
  <c r="M4553" i="9"/>
  <c r="M4554" i="9"/>
  <c r="M4555" i="9"/>
  <c r="M4556" i="9"/>
  <c r="M4557" i="9"/>
  <c r="M4558" i="9"/>
  <c r="M4559" i="9"/>
  <c r="M4560" i="9"/>
  <c r="M4561" i="9"/>
  <c r="M4562" i="9"/>
  <c r="M4563" i="9"/>
  <c r="M4564" i="9"/>
  <c r="M4565" i="9"/>
  <c r="M4566" i="9"/>
  <c r="M4567" i="9"/>
  <c r="M4568" i="9"/>
  <c r="M4569" i="9"/>
  <c r="M4570" i="9"/>
  <c r="M4571" i="9"/>
  <c r="M4572" i="9"/>
  <c r="M4573" i="9"/>
  <c r="M4574" i="9"/>
  <c r="M4575" i="9"/>
  <c r="M4576" i="9"/>
  <c r="M4577" i="9"/>
  <c r="M4578" i="9"/>
  <c r="M4579" i="9"/>
  <c r="M4580" i="9"/>
  <c r="M4581" i="9"/>
  <c r="M4582" i="9"/>
  <c r="M4583" i="9"/>
  <c r="M4584" i="9"/>
  <c r="M4585" i="9"/>
  <c r="M4586" i="9"/>
  <c r="M4587" i="9"/>
  <c r="M4588" i="9"/>
  <c r="M4589" i="9"/>
  <c r="M4590" i="9"/>
  <c r="M4591" i="9"/>
  <c r="M4592" i="9"/>
  <c r="M4593" i="9"/>
  <c r="M4594" i="9"/>
  <c r="M4595" i="9"/>
  <c r="M4596" i="9"/>
  <c r="M4597" i="9"/>
  <c r="M4598" i="9"/>
  <c r="M4599" i="9"/>
  <c r="M4600" i="9"/>
  <c r="M4601" i="9"/>
  <c r="M4602" i="9"/>
  <c r="M4603" i="9"/>
  <c r="M4604" i="9"/>
  <c r="M4605" i="9"/>
  <c r="M4606" i="9"/>
  <c r="M4607" i="9"/>
  <c r="M4608" i="9"/>
  <c r="M4609" i="9"/>
  <c r="M4610" i="9"/>
  <c r="M4611" i="9"/>
  <c r="M4612" i="9"/>
  <c r="M4613" i="9"/>
  <c r="M4614" i="9"/>
  <c r="M4615" i="9"/>
  <c r="M4616" i="9"/>
  <c r="M4617" i="9"/>
  <c r="M4618" i="9"/>
  <c r="M4619" i="9"/>
  <c r="M4620" i="9"/>
  <c r="M4621" i="9"/>
  <c r="M4622" i="9"/>
  <c r="M4623" i="9"/>
  <c r="M4624" i="9"/>
  <c r="M4625" i="9"/>
  <c r="M4626" i="9"/>
  <c r="M4627" i="9"/>
  <c r="M4628" i="9"/>
  <c r="M4629" i="9"/>
  <c r="M4630" i="9"/>
  <c r="M4631" i="9"/>
  <c r="M4632" i="9"/>
  <c r="M4633" i="9"/>
  <c r="M4634" i="9"/>
  <c r="M4635" i="9"/>
  <c r="M4636" i="9"/>
  <c r="M4637" i="9"/>
  <c r="M4638" i="9"/>
  <c r="M4639" i="9"/>
  <c r="M4640" i="9"/>
  <c r="M4641" i="9"/>
  <c r="M4642" i="9"/>
  <c r="M4643" i="9"/>
  <c r="M4644" i="9"/>
  <c r="M4645" i="9"/>
  <c r="M4646" i="9"/>
  <c r="M4647" i="9"/>
  <c r="M4648" i="9"/>
  <c r="M4649" i="9"/>
  <c r="M4650" i="9"/>
  <c r="M4651" i="9"/>
  <c r="M4652" i="9"/>
  <c r="M4653" i="9"/>
  <c r="M4654" i="9"/>
  <c r="M4655" i="9"/>
  <c r="M4656" i="9"/>
  <c r="M4657" i="9"/>
  <c r="M4658" i="9"/>
  <c r="M4659" i="9"/>
  <c r="M4660" i="9"/>
  <c r="M4661" i="9"/>
  <c r="M4662" i="9"/>
  <c r="M4663" i="9"/>
  <c r="M4664" i="9"/>
  <c r="M4665" i="9"/>
  <c r="M4666" i="9"/>
  <c r="M4667" i="9"/>
  <c r="M4668" i="9"/>
  <c r="M4669" i="9"/>
  <c r="M4670" i="9"/>
  <c r="M4671" i="9"/>
  <c r="M4672" i="9"/>
  <c r="M4673" i="9"/>
  <c r="M4674" i="9"/>
  <c r="M4675" i="9"/>
  <c r="M4676" i="9"/>
  <c r="M4677" i="9"/>
  <c r="M4678" i="9"/>
  <c r="M4679" i="9"/>
  <c r="M4680" i="9"/>
  <c r="M4681" i="9"/>
  <c r="M4682" i="9"/>
  <c r="M4683" i="9"/>
  <c r="M4684" i="9"/>
  <c r="M4685" i="9"/>
  <c r="M4686" i="9"/>
  <c r="M4687" i="9"/>
  <c r="M4688" i="9"/>
  <c r="M4689" i="9"/>
  <c r="M4690" i="9"/>
  <c r="M4691" i="9"/>
  <c r="M4692" i="9"/>
  <c r="M4693" i="9"/>
  <c r="M4694" i="9"/>
  <c r="M4695" i="9"/>
  <c r="M4696" i="9"/>
  <c r="M4697" i="9"/>
  <c r="M4698" i="9"/>
  <c r="M4699" i="9"/>
  <c r="M4700" i="9"/>
  <c r="M4701" i="9"/>
  <c r="M4702" i="9"/>
  <c r="M4703" i="9"/>
  <c r="M4704" i="9"/>
  <c r="M4705" i="9"/>
  <c r="M4706" i="9"/>
  <c r="M4707" i="9"/>
  <c r="M4708" i="9"/>
  <c r="M4709" i="9"/>
  <c r="M4710" i="9"/>
  <c r="M4711" i="9"/>
  <c r="M4712" i="9"/>
  <c r="M4713" i="9"/>
  <c r="M4714" i="9"/>
  <c r="M4715" i="9"/>
  <c r="M4716" i="9"/>
  <c r="M4717" i="9"/>
  <c r="M4718" i="9"/>
  <c r="M4719" i="9"/>
  <c r="M4720" i="9"/>
  <c r="M4721" i="9"/>
  <c r="M4722" i="9"/>
  <c r="M4723" i="9"/>
  <c r="M4724" i="9"/>
  <c r="M4725" i="9"/>
  <c r="M4726" i="9"/>
  <c r="M4727" i="9"/>
  <c r="M4728" i="9"/>
  <c r="M4729" i="9"/>
  <c r="M4730" i="9"/>
  <c r="M4731" i="9"/>
  <c r="M4732" i="9"/>
  <c r="M4733" i="9"/>
  <c r="M4734" i="9"/>
  <c r="M4735" i="9"/>
  <c r="M4736" i="9"/>
  <c r="M4737" i="9"/>
  <c r="M4738" i="9"/>
  <c r="M4739" i="9"/>
  <c r="M4740" i="9"/>
  <c r="M4741" i="9"/>
  <c r="M4742" i="9"/>
  <c r="M4743" i="9"/>
  <c r="M4744" i="9"/>
  <c r="M4745" i="9"/>
  <c r="M4746" i="9"/>
  <c r="M4747" i="9"/>
  <c r="M4748" i="9"/>
  <c r="M4749" i="9"/>
  <c r="M4750" i="9"/>
  <c r="M4751" i="9"/>
  <c r="M4752" i="9"/>
  <c r="M4753" i="9"/>
  <c r="M4754" i="9"/>
  <c r="M4755" i="9"/>
  <c r="M4756" i="9"/>
  <c r="M4757" i="9"/>
  <c r="M4758" i="9"/>
  <c r="M4759" i="9"/>
  <c r="M4760" i="9"/>
  <c r="M4761" i="9"/>
  <c r="M4762" i="9"/>
  <c r="M4763" i="9"/>
  <c r="M4764" i="9"/>
  <c r="M4765" i="9"/>
  <c r="M4766" i="9"/>
  <c r="M4767" i="9"/>
  <c r="M4768" i="9"/>
  <c r="M4769" i="9"/>
  <c r="M4770" i="9"/>
  <c r="M4771" i="9"/>
  <c r="M4772" i="9"/>
  <c r="M4773" i="9"/>
  <c r="M4774" i="9"/>
  <c r="M4775" i="9"/>
  <c r="M4776" i="9"/>
  <c r="M4777" i="9"/>
  <c r="M4778" i="9"/>
  <c r="M4779" i="9"/>
  <c r="M4780" i="9"/>
  <c r="M4781" i="9"/>
  <c r="M4782" i="9"/>
  <c r="M4783" i="9"/>
  <c r="M4784" i="9"/>
  <c r="M4785" i="9"/>
  <c r="M4786" i="9"/>
  <c r="M4787" i="9"/>
  <c r="M4788" i="9"/>
  <c r="M4789" i="9"/>
  <c r="M4790" i="9"/>
  <c r="M4791" i="9"/>
  <c r="M4792" i="9"/>
  <c r="M4793" i="9"/>
  <c r="M4794" i="9"/>
  <c r="M4795" i="9"/>
  <c r="M4796" i="9"/>
  <c r="M4797" i="9"/>
  <c r="M4798" i="9"/>
  <c r="M4799" i="9"/>
  <c r="M4800" i="9"/>
  <c r="M4801" i="9"/>
  <c r="M4802" i="9"/>
  <c r="M4803" i="9"/>
  <c r="M4804" i="9"/>
  <c r="M4805" i="9"/>
  <c r="M4806" i="9"/>
  <c r="M4807" i="9"/>
  <c r="M4808" i="9"/>
  <c r="M4809" i="9"/>
  <c r="M4810" i="9"/>
  <c r="M4811" i="9"/>
  <c r="M4812" i="9"/>
  <c r="M4813" i="9"/>
  <c r="M4814" i="9"/>
  <c r="M4815" i="9"/>
  <c r="M4816" i="9"/>
  <c r="M4817" i="9"/>
  <c r="M4818" i="9"/>
  <c r="M4819" i="9"/>
  <c r="M4820" i="9"/>
  <c r="M4821" i="9"/>
  <c r="M4822" i="9"/>
  <c r="M4823" i="9"/>
  <c r="M4824" i="9"/>
  <c r="M4825" i="9"/>
  <c r="M4826" i="9"/>
  <c r="M4827" i="9"/>
  <c r="M4828" i="9"/>
  <c r="M4829" i="9"/>
  <c r="M4830" i="9"/>
  <c r="M4831" i="9"/>
  <c r="M4832" i="9"/>
  <c r="M4833" i="9"/>
  <c r="M4834" i="9"/>
  <c r="M4835" i="9"/>
  <c r="M4836" i="9"/>
  <c r="M4837" i="9"/>
  <c r="M4838" i="9"/>
  <c r="M4839" i="9"/>
  <c r="M4840" i="9"/>
  <c r="M4841" i="9"/>
  <c r="M4842" i="9"/>
  <c r="M4843" i="9"/>
  <c r="M4844" i="9"/>
  <c r="M4845" i="9"/>
  <c r="M4846" i="9"/>
  <c r="M4847" i="9"/>
  <c r="M4848" i="9"/>
  <c r="M4849" i="9"/>
  <c r="M4850" i="9"/>
  <c r="M4851" i="9"/>
  <c r="M4852" i="9"/>
  <c r="M4853" i="9"/>
  <c r="M4854" i="9"/>
  <c r="M4855" i="9"/>
  <c r="M4856" i="9"/>
  <c r="M4857" i="9"/>
  <c r="M4858" i="9"/>
  <c r="M4859" i="9"/>
  <c r="M4860" i="9"/>
  <c r="M4861" i="9"/>
  <c r="M4862" i="9"/>
  <c r="M4863" i="9"/>
  <c r="M4864" i="9"/>
  <c r="M4865" i="9"/>
  <c r="M4866" i="9"/>
  <c r="M4867" i="9"/>
  <c r="M4868" i="9"/>
  <c r="M4869" i="9"/>
  <c r="M4870" i="9"/>
  <c r="M4871" i="9"/>
  <c r="M4872" i="9"/>
  <c r="M4873" i="9"/>
  <c r="M4874" i="9"/>
  <c r="M4875" i="9"/>
  <c r="M4876" i="9"/>
  <c r="M4877" i="9"/>
  <c r="M4878" i="9"/>
  <c r="M4879" i="9"/>
  <c r="M4880" i="9"/>
  <c r="M4881" i="9"/>
  <c r="M4882" i="9"/>
  <c r="M4883" i="9"/>
  <c r="M4884" i="9"/>
  <c r="M4885" i="9"/>
  <c r="M4886" i="9"/>
  <c r="M4887" i="9"/>
  <c r="M4888" i="9"/>
  <c r="M4889" i="9"/>
  <c r="M4890" i="9"/>
  <c r="M4891" i="9"/>
  <c r="M4892" i="9"/>
  <c r="M4893" i="9"/>
  <c r="M4894" i="9"/>
  <c r="M4895" i="9"/>
  <c r="M4896" i="9"/>
  <c r="M4897" i="9"/>
  <c r="M4898" i="9"/>
  <c r="M4899" i="9"/>
  <c r="M4900" i="9"/>
  <c r="M4901" i="9"/>
  <c r="M4902" i="9"/>
  <c r="M4903" i="9"/>
  <c r="M4904" i="9"/>
  <c r="M4905" i="9"/>
  <c r="M4906" i="9"/>
  <c r="M4907" i="9"/>
  <c r="M4908" i="9"/>
  <c r="M4909" i="9"/>
  <c r="M4910" i="9"/>
  <c r="M4911" i="9"/>
  <c r="M4912" i="9"/>
  <c r="M4913" i="9"/>
  <c r="M4914" i="9"/>
  <c r="M4915" i="9"/>
  <c r="M4916" i="9"/>
  <c r="M4917" i="9"/>
  <c r="M4918" i="9"/>
  <c r="M4919" i="9"/>
  <c r="M4920" i="9"/>
  <c r="M4921" i="9"/>
  <c r="M4922" i="9"/>
  <c r="M4923" i="9"/>
  <c r="M4924" i="9"/>
  <c r="M4925" i="9"/>
  <c r="M4926" i="9"/>
  <c r="M4927" i="9"/>
  <c r="M4928" i="9"/>
  <c r="M4929" i="9"/>
  <c r="M4930" i="9"/>
  <c r="M4931" i="9"/>
  <c r="M4932" i="9"/>
  <c r="M4933" i="9"/>
  <c r="M4934" i="9"/>
  <c r="M4935" i="9"/>
  <c r="M4936" i="9"/>
  <c r="M4937" i="9"/>
  <c r="M4938" i="9"/>
  <c r="M4939" i="9"/>
  <c r="M4940" i="9"/>
  <c r="M4941" i="9"/>
  <c r="M4942" i="9"/>
  <c r="M4943" i="9"/>
  <c r="M4944" i="9"/>
  <c r="M4945" i="9"/>
  <c r="M4946" i="9"/>
  <c r="M4947" i="9"/>
  <c r="M4948" i="9"/>
  <c r="M4949" i="9"/>
  <c r="M4950" i="9"/>
  <c r="M4951" i="9"/>
  <c r="M4952" i="9"/>
  <c r="M4953" i="9"/>
  <c r="M4954" i="9"/>
  <c r="M4955" i="9"/>
  <c r="M4956" i="9"/>
  <c r="M4957" i="9"/>
  <c r="M4958" i="9"/>
  <c r="M4959" i="9"/>
  <c r="M4960" i="9"/>
  <c r="M4961" i="9"/>
  <c r="M4962" i="9"/>
  <c r="M4963" i="9"/>
  <c r="M4964" i="9"/>
  <c r="M4965" i="9"/>
  <c r="M4966" i="9"/>
  <c r="M4967" i="9"/>
  <c r="M4968" i="9"/>
  <c r="M4969" i="9"/>
  <c r="M4970" i="9"/>
  <c r="M4971" i="9"/>
  <c r="M4972" i="9"/>
  <c r="M4973" i="9"/>
  <c r="M4974" i="9"/>
  <c r="M4975" i="9"/>
  <c r="M4976" i="9"/>
  <c r="M4977" i="9"/>
  <c r="M4978" i="9"/>
  <c r="M4979" i="9"/>
  <c r="M4980" i="9"/>
  <c r="M4981" i="9"/>
  <c r="M4982" i="9"/>
  <c r="M4983" i="9"/>
  <c r="M4984" i="9"/>
  <c r="M4985" i="9"/>
  <c r="M4986" i="9"/>
  <c r="M4987" i="9"/>
  <c r="M4988" i="9"/>
  <c r="M4989" i="9"/>
  <c r="M4990" i="9"/>
  <c r="M4991" i="9"/>
  <c r="M4992" i="9"/>
  <c r="M4993" i="9"/>
  <c r="M4994" i="9"/>
  <c r="M4995" i="9"/>
  <c r="M4996" i="9"/>
  <c r="M4997" i="9"/>
  <c r="M4998" i="9"/>
  <c r="M4999" i="9"/>
  <c r="M5000" i="9"/>
  <c r="M5001" i="9"/>
  <c r="M5002" i="9"/>
  <c r="M5003" i="9"/>
  <c r="M5004" i="9"/>
  <c r="M5005" i="9"/>
  <c r="M5006" i="9"/>
  <c r="M5007" i="9"/>
  <c r="M5008" i="9"/>
  <c r="M5009" i="9"/>
  <c r="M5010" i="9"/>
  <c r="M5011" i="9"/>
  <c r="M5012" i="9"/>
  <c r="M5013" i="9"/>
  <c r="M5014" i="9"/>
  <c r="M5015" i="9"/>
  <c r="M5016" i="9"/>
  <c r="M5017" i="9"/>
  <c r="M5018" i="9"/>
  <c r="M5019" i="9"/>
  <c r="M5020" i="9"/>
  <c r="M5021" i="9"/>
  <c r="M5022" i="9"/>
  <c r="M5023" i="9"/>
  <c r="M5024" i="9"/>
  <c r="M5025" i="9"/>
  <c r="M5026" i="9"/>
  <c r="M5027" i="9"/>
  <c r="M5028" i="9"/>
  <c r="M5029" i="9"/>
  <c r="M5030" i="9"/>
  <c r="M5031" i="9"/>
  <c r="M5032" i="9"/>
  <c r="M5033" i="9"/>
  <c r="M5034" i="9"/>
  <c r="M5035" i="9"/>
  <c r="M5036" i="9"/>
  <c r="M5037" i="9"/>
  <c r="M5038" i="9"/>
  <c r="M5039" i="9"/>
  <c r="M5040" i="9"/>
  <c r="M5041" i="9"/>
  <c r="M5042" i="9"/>
  <c r="M5043" i="9"/>
  <c r="M5044" i="9"/>
  <c r="M5045" i="9"/>
  <c r="M5046" i="9"/>
  <c r="M5047" i="9"/>
  <c r="M5048" i="9"/>
  <c r="M5049" i="9"/>
  <c r="M5050" i="9"/>
  <c r="M5051" i="9"/>
  <c r="M5052" i="9"/>
  <c r="M5053" i="9"/>
  <c r="M5054" i="9"/>
  <c r="M5055" i="9"/>
  <c r="M5056" i="9"/>
  <c r="M5057" i="9"/>
  <c r="M5058" i="9"/>
  <c r="M5059" i="9"/>
  <c r="M5060" i="9"/>
  <c r="M5061" i="9"/>
  <c r="M5062" i="9"/>
  <c r="M5063" i="9"/>
  <c r="M5064" i="9"/>
  <c r="M5065" i="9"/>
  <c r="M5066" i="9"/>
  <c r="M5067" i="9"/>
  <c r="M5068" i="9"/>
  <c r="M5069" i="9"/>
  <c r="M5070" i="9"/>
  <c r="M5071" i="9"/>
  <c r="M5072" i="9"/>
  <c r="M5073" i="9"/>
  <c r="M5074" i="9"/>
  <c r="M5075" i="9"/>
  <c r="M5076" i="9"/>
  <c r="M5077" i="9"/>
  <c r="M5078" i="9"/>
  <c r="M5079" i="9"/>
  <c r="M5080" i="9"/>
  <c r="M5081" i="9"/>
  <c r="M5082" i="9"/>
  <c r="M5083" i="9"/>
  <c r="M5084" i="9"/>
  <c r="M5085" i="9"/>
  <c r="M5086" i="9"/>
  <c r="M5087" i="9"/>
  <c r="M5088" i="9"/>
  <c r="M5089" i="9"/>
  <c r="M5090" i="9"/>
  <c r="M5091" i="9"/>
  <c r="M5092" i="9"/>
  <c r="M5093" i="9"/>
  <c r="M5094" i="9"/>
  <c r="M5095" i="9"/>
  <c r="M5096" i="9"/>
  <c r="M5097" i="9"/>
  <c r="M5098" i="9"/>
  <c r="M5099" i="9"/>
  <c r="M5100" i="9"/>
  <c r="M5101" i="9"/>
  <c r="M5102" i="9"/>
  <c r="M5103" i="9"/>
  <c r="M5104" i="9"/>
  <c r="M5105" i="9"/>
  <c r="M5106" i="9"/>
  <c r="M5107" i="9"/>
  <c r="M5108" i="9"/>
  <c r="M5109" i="9"/>
  <c r="M5110" i="9"/>
  <c r="M5111" i="9"/>
  <c r="M5112" i="9"/>
  <c r="M5113" i="9"/>
  <c r="M5114" i="9"/>
  <c r="M5115" i="9"/>
  <c r="M5116" i="9"/>
  <c r="M5117" i="9"/>
  <c r="M5118" i="9"/>
  <c r="M5119" i="9"/>
  <c r="M5120" i="9"/>
  <c r="M5121" i="9"/>
  <c r="M5122" i="9"/>
  <c r="M5123" i="9"/>
  <c r="M5124" i="9"/>
  <c r="M5125" i="9"/>
  <c r="M5126" i="9"/>
  <c r="M5127" i="9"/>
  <c r="M5128" i="9"/>
  <c r="M5129" i="9"/>
  <c r="M5130" i="9"/>
  <c r="M5131" i="9"/>
  <c r="M5132" i="9"/>
  <c r="M5133" i="9"/>
  <c r="M5134" i="9"/>
  <c r="M5135" i="9"/>
  <c r="M5136" i="9"/>
  <c r="M5137" i="9"/>
  <c r="M5138" i="9"/>
  <c r="M5139" i="9"/>
  <c r="M5140" i="9"/>
  <c r="M5141" i="9"/>
  <c r="M5142" i="9"/>
  <c r="M5143" i="9"/>
  <c r="M5144" i="9"/>
  <c r="M5145" i="9"/>
  <c r="M5146" i="9"/>
  <c r="M5147" i="9"/>
  <c r="M5148" i="9"/>
  <c r="M5149" i="9"/>
  <c r="M5150" i="9"/>
  <c r="M5151" i="9"/>
  <c r="M5152" i="9"/>
  <c r="M5153" i="9"/>
  <c r="M5154" i="9"/>
  <c r="M5155" i="9"/>
  <c r="M5156" i="9"/>
  <c r="M5157" i="9"/>
  <c r="M5158" i="9"/>
  <c r="M5159" i="9"/>
  <c r="M5160" i="9"/>
  <c r="M5161" i="9"/>
  <c r="M5162" i="9"/>
  <c r="M5163" i="9"/>
  <c r="M5164" i="9"/>
  <c r="M5165" i="9"/>
  <c r="M5166" i="9"/>
  <c r="M5167" i="9"/>
  <c r="M5168" i="9"/>
  <c r="M5169" i="9"/>
  <c r="M5170" i="9"/>
  <c r="M5171" i="9"/>
  <c r="M5172" i="9"/>
  <c r="M5173" i="9"/>
  <c r="M5174" i="9"/>
  <c r="M5175" i="9"/>
  <c r="M5176" i="9"/>
  <c r="M5177" i="9"/>
  <c r="M5178" i="9"/>
  <c r="M5179" i="9"/>
  <c r="M5180" i="9"/>
  <c r="M5181" i="9"/>
  <c r="M5182" i="9"/>
  <c r="M5183" i="9"/>
  <c r="M5184" i="9"/>
  <c r="M5185" i="9"/>
  <c r="M5186" i="9"/>
  <c r="M5187" i="9"/>
  <c r="M5188" i="9"/>
  <c r="M5189" i="9"/>
  <c r="M5190" i="9"/>
  <c r="M5191" i="9"/>
  <c r="M5192" i="9"/>
  <c r="M5193" i="9"/>
  <c r="M5194" i="9"/>
  <c r="M5195" i="9"/>
  <c r="M5196" i="9"/>
  <c r="M5197" i="9"/>
  <c r="M5198" i="9"/>
  <c r="M5199" i="9"/>
  <c r="M5200" i="9"/>
  <c r="M5201" i="9"/>
  <c r="M5202" i="9"/>
  <c r="M5203" i="9"/>
  <c r="M5204" i="9"/>
  <c r="M5205" i="9"/>
  <c r="M5206" i="9"/>
  <c r="M5207" i="9"/>
  <c r="M5208" i="9"/>
  <c r="M5209" i="9"/>
  <c r="M5210" i="9"/>
  <c r="M5211" i="9"/>
  <c r="M5212" i="9"/>
  <c r="M5213" i="9"/>
  <c r="M5214" i="9"/>
  <c r="M5215" i="9"/>
  <c r="M5216" i="9"/>
  <c r="M5217" i="9"/>
  <c r="M5218" i="9"/>
  <c r="M5219" i="9"/>
  <c r="M5220" i="9"/>
  <c r="M5221" i="9"/>
  <c r="M5222" i="9"/>
  <c r="M5223" i="9"/>
  <c r="M5224" i="9"/>
  <c r="M5225" i="9"/>
  <c r="M5226" i="9"/>
  <c r="M5227" i="9"/>
  <c r="M5228" i="9"/>
  <c r="M5229" i="9"/>
  <c r="M5230" i="9"/>
  <c r="M5231" i="9"/>
  <c r="M5232" i="9"/>
  <c r="M5233" i="9"/>
  <c r="M5234" i="9"/>
  <c r="M5235" i="9"/>
  <c r="M5236" i="9"/>
  <c r="M5237" i="9"/>
  <c r="M5238" i="9"/>
  <c r="M5239" i="9"/>
  <c r="M5240" i="9"/>
  <c r="M5241" i="9"/>
  <c r="M5242" i="9"/>
  <c r="M5243" i="9"/>
  <c r="M5244" i="9"/>
  <c r="M5245" i="9"/>
  <c r="M5246" i="9"/>
  <c r="M5247" i="9"/>
  <c r="M5248" i="9"/>
  <c r="M5249" i="9"/>
  <c r="M5250" i="9"/>
  <c r="M5251" i="9"/>
  <c r="M5252" i="9"/>
  <c r="M5253" i="9"/>
  <c r="M5254" i="9"/>
  <c r="M5255" i="9"/>
  <c r="M5256" i="9"/>
  <c r="M5257" i="9"/>
  <c r="M5258" i="9"/>
  <c r="M5259" i="9"/>
  <c r="M5260" i="9"/>
  <c r="M5261" i="9"/>
  <c r="M5262" i="9"/>
  <c r="M5263" i="9"/>
  <c r="M5264" i="9"/>
  <c r="M5265" i="9"/>
  <c r="M5266" i="9"/>
  <c r="M5267" i="9"/>
  <c r="M5268" i="9"/>
  <c r="M5269" i="9"/>
  <c r="M5270" i="9"/>
  <c r="M5271" i="9"/>
  <c r="M5272" i="9"/>
  <c r="M5273" i="9"/>
  <c r="M5274" i="9"/>
  <c r="M5275" i="9"/>
  <c r="M5276" i="9"/>
  <c r="M5277" i="9"/>
  <c r="M5278" i="9"/>
  <c r="M5279" i="9"/>
  <c r="M5280" i="9"/>
  <c r="M5281" i="9"/>
  <c r="M5282" i="9"/>
  <c r="M5283" i="9"/>
  <c r="M5284" i="9"/>
  <c r="M5285" i="9"/>
  <c r="M5286" i="9"/>
  <c r="M5287" i="9"/>
  <c r="M5288" i="9"/>
  <c r="M5289" i="9"/>
  <c r="M5290" i="9"/>
  <c r="M5291" i="9"/>
  <c r="M5292" i="9"/>
  <c r="M5293" i="9"/>
  <c r="M5294" i="9"/>
  <c r="M5295" i="9"/>
  <c r="M5296" i="9"/>
  <c r="M5297" i="9"/>
  <c r="M5298" i="9"/>
  <c r="M5299" i="9"/>
  <c r="M5300" i="9"/>
  <c r="M5301" i="9"/>
  <c r="M5302" i="9"/>
  <c r="M5303" i="9"/>
  <c r="M5304" i="9"/>
  <c r="M5305" i="9"/>
  <c r="M5306" i="9"/>
  <c r="M5307" i="9"/>
  <c r="M5308" i="9"/>
  <c r="M5309" i="9"/>
  <c r="M5310" i="9"/>
  <c r="M5311" i="9"/>
  <c r="M5312" i="9"/>
  <c r="M5313" i="9"/>
  <c r="M5314" i="9"/>
  <c r="M5315" i="9"/>
  <c r="M5316" i="9"/>
  <c r="M5317" i="9"/>
  <c r="M5318" i="9"/>
  <c r="M5319" i="9"/>
  <c r="M5320" i="9"/>
  <c r="M5321" i="9"/>
  <c r="M5322" i="9"/>
  <c r="M5323" i="9"/>
  <c r="M5324" i="9"/>
  <c r="M5325" i="9"/>
  <c r="M5326" i="9"/>
  <c r="M5327" i="9"/>
  <c r="M5328" i="9"/>
  <c r="M5329" i="9"/>
  <c r="M5330" i="9"/>
  <c r="M5331" i="9"/>
  <c r="M5332" i="9"/>
  <c r="M5333" i="9"/>
  <c r="M5334" i="9"/>
  <c r="M5335" i="9"/>
  <c r="M5336" i="9"/>
  <c r="M5337" i="9"/>
  <c r="M5338" i="9"/>
  <c r="M5339" i="9"/>
  <c r="M5340" i="9"/>
  <c r="M5341" i="9"/>
  <c r="M5342" i="9"/>
  <c r="M5343" i="9"/>
  <c r="M5344" i="9"/>
  <c r="M5345" i="9"/>
  <c r="M5346" i="9"/>
  <c r="M5347" i="9"/>
  <c r="M5348" i="9"/>
  <c r="M5349" i="9"/>
  <c r="M5350" i="9"/>
  <c r="M5351" i="9"/>
  <c r="M5352" i="9"/>
  <c r="M5353" i="9"/>
  <c r="M5354" i="9"/>
  <c r="M5355" i="9"/>
  <c r="M5356" i="9"/>
  <c r="M5357" i="9"/>
  <c r="M5358" i="9"/>
  <c r="M5359" i="9"/>
  <c r="M5360" i="9"/>
  <c r="M5361" i="9"/>
  <c r="M5362" i="9"/>
  <c r="M5363" i="9"/>
  <c r="M5364" i="9"/>
  <c r="M5365" i="9"/>
  <c r="M5366" i="9"/>
  <c r="M5367" i="9"/>
  <c r="M5368" i="9"/>
  <c r="M5369" i="9"/>
  <c r="M5370" i="9"/>
  <c r="M5371" i="9"/>
  <c r="M5372" i="9"/>
  <c r="M5373" i="9"/>
  <c r="M5374" i="9"/>
  <c r="M5375" i="9"/>
  <c r="M5376" i="9"/>
  <c r="M5377" i="9"/>
  <c r="M5378" i="9"/>
  <c r="M5379" i="9"/>
  <c r="M5380" i="9"/>
  <c r="M5381" i="9"/>
  <c r="M5382" i="9"/>
  <c r="M5383" i="9"/>
  <c r="M5384" i="9"/>
  <c r="M5385" i="9"/>
  <c r="M5386" i="9"/>
  <c r="M5387" i="9"/>
  <c r="M5388" i="9"/>
  <c r="M5389" i="9"/>
  <c r="M5390" i="9"/>
  <c r="M5391" i="9"/>
  <c r="M5392" i="9"/>
  <c r="M5393" i="9"/>
  <c r="M5394" i="9"/>
  <c r="M5395" i="9"/>
  <c r="M5396" i="9"/>
  <c r="M5397" i="9"/>
  <c r="M5398" i="9"/>
  <c r="M5399" i="9"/>
  <c r="M5400" i="9"/>
  <c r="M5401" i="9"/>
  <c r="M5402" i="9"/>
  <c r="M5403" i="9"/>
  <c r="M5404" i="9"/>
  <c r="M5405" i="9"/>
  <c r="M5406" i="9"/>
  <c r="M5407" i="9"/>
  <c r="M5408" i="9"/>
  <c r="M5409" i="9"/>
  <c r="M5410" i="9"/>
  <c r="M5411" i="9"/>
  <c r="M5412" i="9"/>
  <c r="M5413" i="9"/>
  <c r="M5414" i="9"/>
  <c r="M5415" i="9"/>
  <c r="M5416" i="9"/>
  <c r="M5417" i="9"/>
  <c r="M5418" i="9"/>
  <c r="M5419" i="9"/>
  <c r="M5420" i="9"/>
  <c r="M5421" i="9"/>
  <c r="M5422" i="9"/>
  <c r="M5423" i="9"/>
  <c r="M5424" i="9"/>
  <c r="M5425" i="9"/>
  <c r="M5426" i="9"/>
  <c r="M5427" i="9"/>
  <c r="M5428" i="9"/>
  <c r="M5429" i="9"/>
  <c r="M5430" i="9"/>
  <c r="M5431" i="9"/>
  <c r="M5432" i="9"/>
  <c r="M5433" i="9"/>
  <c r="M5434" i="9"/>
  <c r="M5435" i="9"/>
  <c r="M5436" i="9"/>
  <c r="M5437" i="9"/>
  <c r="M5438" i="9"/>
  <c r="M5439" i="9"/>
  <c r="M5440" i="9"/>
  <c r="M5441" i="9"/>
  <c r="M5442" i="9"/>
  <c r="M5443" i="9"/>
  <c r="M5444" i="9"/>
  <c r="M5445" i="9"/>
  <c r="M5446" i="9"/>
  <c r="M5447" i="9"/>
  <c r="M5448" i="9"/>
  <c r="M5449" i="9"/>
  <c r="M5450" i="9"/>
  <c r="M5451" i="9"/>
  <c r="M5452" i="9"/>
  <c r="M5453" i="9"/>
  <c r="M5454" i="9"/>
  <c r="M5455" i="9"/>
  <c r="M5456" i="9"/>
  <c r="M5457" i="9"/>
  <c r="M5458" i="9"/>
  <c r="M5459" i="9"/>
  <c r="M5460" i="9"/>
  <c r="M5461" i="9"/>
  <c r="M5462" i="9"/>
  <c r="M5463" i="9"/>
  <c r="M5464" i="9"/>
  <c r="M5465" i="9"/>
  <c r="M5466" i="9"/>
  <c r="M5467" i="9"/>
  <c r="M5468" i="9"/>
  <c r="M5469" i="9"/>
  <c r="M5470" i="9"/>
  <c r="M5471" i="9"/>
  <c r="M5472" i="9"/>
  <c r="M5473" i="9"/>
  <c r="M5474" i="9"/>
  <c r="M5475" i="9"/>
  <c r="M5476" i="9"/>
  <c r="M5477" i="9"/>
  <c r="M5478" i="9"/>
  <c r="M5479" i="9"/>
  <c r="M5480" i="9"/>
  <c r="M5481" i="9"/>
  <c r="M5482" i="9"/>
  <c r="M5483" i="9"/>
  <c r="M5484" i="9"/>
  <c r="M5485" i="9"/>
  <c r="M5486" i="9"/>
  <c r="M5487" i="9"/>
  <c r="M5488" i="9"/>
  <c r="M5489" i="9"/>
  <c r="M5490" i="9"/>
  <c r="M5491" i="9"/>
  <c r="M5492" i="9"/>
  <c r="M5493" i="9"/>
  <c r="M5494" i="9"/>
  <c r="M5495" i="9"/>
  <c r="M5496" i="9"/>
  <c r="M5497" i="9"/>
  <c r="M5498" i="9"/>
  <c r="M5499" i="9"/>
  <c r="M5500" i="9"/>
  <c r="M5501" i="9"/>
  <c r="M5502" i="9"/>
  <c r="M5503" i="9"/>
  <c r="M5504" i="9"/>
  <c r="M5505" i="9"/>
  <c r="M5506" i="9"/>
  <c r="M5507" i="9"/>
  <c r="M5508" i="9"/>
  <c r="M5509" i="9"/>
  <c r="M5510" i="9"/>
  <c r="M5511" i="9"/>
  <c r="M5512" i="9"/>
  <c r="M5513" i="9"/>
  <c r="M5514" i="9"/>
  <c r="M5515" i="9"/>
  <c r="M5516" i="9"/>
  <c r="M5517" i="9"/>
  <c r="M5518" i="9"/>
  <c r="M5519" i="9"/>
  <c r="M5520" i="9"/>
  <c r="M5521" i="9"/>
  <c r="M5522" i="9"/>
  <c r="M5523" i="9"/>
  <c r="M5524" i="9"/>
  <c r="M5525" i="9"/>
  <c r="M5526" i="9"/>
  <c r="M5527" i="9"/>
  <c r="M5528" i="9"/>
  <c r="M5529" i="9"/>
  <c r="M5530" i="9"/>
  <c r="M5531" i="9"/>
  <c r="M5532" i="9"/>
  <c r="M5533" i="9"/>
  <c r="M5534" i="9"/>
  <c r="M5535" i="9"/>
  <c r="M5536" i="9"/>
  <c r="M5537" i="9"/>
  <c r="M5538" i="9"/>
  <c r="M5539" i="9"/>
  <c r="M5540" i="9"/>
  <c r="M5541" i="9"/>
  <c r="M5542" i="9"/>
  <c r="M5543" i="9"/>
  <c r="M5544" i="9"/>
  <c r="M5545" i="9"/>
  <c r="M5546" i="9"/>
  <c r="M5547" i="9"/>
  <c r="M5548" i="9"/>
  <c r="M5549" i="9"/>
  <c r="M5550" i="9"/>
  <c r="M5551" i="9"/>
  <c r="M5552" i="9"/>
  <c r="M5553" i="9"/>
  <c r="M5554" i="9"/>
  <c r="M5555" i="9"/>
  <c r="M5556" i="9"/>
  <c r="M5557" i="9"/>
  <c r="M5558" i="9"/>
  <c r="M5559" i="9"/>
  <c r="M5560" i="9"/>
  <c r="M5561" i="9"/>
  <c r="M5562" i="9"/>
  <c r="M5563" i="9"/>
  <c r="M5564" i="9"/>
  <c r="M5565" i="9"/>
  <c r="M5566" i="9"/>
  <c r="M5567" i="9"/>
  <c r="M5568" i="9"/>
  <c r="M5569" i="9"/>
  <c r="M5570" i="9"/>
  <c r="M5571" i="9"/>
  <c r="M5572" i="9"/>
  <c r="M5573" i="9"/>
  <c r="M5574" i="9"/>
  <c r="M5575" i="9"/>
  <c r="M5576" i="9"/>
  <c r="M5577" i="9"/>
  <c r="M5578" i="9"/>
  <c r="M5579" i="9"/>
  <c r="M5580" i="9"/>
  <c r="M5581" i="9"/>
  <c r="M5582" i="9"/>
  <c r="M5583" i="9"/>
  <c r="M5584" i="9"/>
  <c r="M5585" i="9"/>
  <c r="M5586" i="9"/>
  <c r="M5587" i="9"/>
  <c r="M5588" i="9"/>
  <c r="M5589" i="9"/>
  <c r="M5590" i="9"/>
  <c r="M5591" i="9"/>
  <c r="M5592" i="9"/>
  <c r="M5593" i="9"/>
  <c r="M5594" i="9"/>
  <c r="M5595" i="9"/>
  <c r="M5596" i="9"/>
  <c r="M5597" i="9"/>
  <c r="M5598" i="9"/>
  <c r="M5599" i="9"/>
  <c r="M5600" i="9"/>
  <c r="M5601" i="9"/>
  <c r="M5602" i="9"/>
  <c r="M5603" i="9"/>
  <c r="M5604" i="9"/>
  <c r="M5605" i="9"/>
  <c r="M5606" i="9"/>
  <c r="M5607" i="9"/>
  <c r="M5608" i="9"/>
  <c r="M5609" i="9"/>
  <c r="M5610" i="9"/>
  <c r="M5611" i="9"/>
  <c r="M5612" i="9"/>
  <c r="M5613" i="9"/>
  <c r="M5614" i="9"/>
  <c r="M5615" i="9"/>
  <c r="M5616" i="9"/>
  <c r="M5617" i="9"/>
  <c r="M5618" i="9"/>
  <c r="M5619" i="9"/>
  <c r="M5620" i="9"/>
  <c r="M5621" i="9"/>
  <c r="M5622" i="9"/>
  <c r="M5623" i="9"/>
  <c r="M5624" i="9"/>
  <c r="M5625" i="9"/>
  <c r="M5626" i="9"/>
  <c r="M5627" i="9"/>
  <c r="M5628" i="9"/>
  <c r="M5629" i="9"/>
  <c r="M5630" i="9"/>
  <c r="M5631" i="9"/>
  <c r="M5632" i="9"/>
  <c r="M5633" i="9"/>
  <c r="M5634" i="9"/>
  <c r="M5635" i="9"/>
  <c r="M5636" i="9"/>
  <c r="M5637" i="9"/>
  <c r="M5638" i="9"/>
  <c r="M5639" i="9"/>
  <c r="M5640" i="9"/>
  <c r="M5641" i="9"/>
  <c r="M5642" i="9"/>
  <c r="M5643" i="9"/>
  <c r="M5644" i="9"/>
  <c r="M5645" i="9"/>
  <c r="M5646" i="9"/>
  <c r="M5647" i="9"/>
  <c r="M5648" i="9"/>
  <c r="M5649" i="9"/>
  <c r="M5650" i="9"/>
  <c r="M5651" i="9"/>
  <c r="M5652" i="9"/>
  <c r="M5653" i="9"/>
  <c r="M5654" i="9"/>
  <c r="M5655" i="9"/>
  <c r="M5656" i="9"/>
  <c r="M5657" i="9"/>
  <c r="M5658" i="9"/>
  <c r="M5659" i="9"/>
  <c r="M5660" i="9"/>
  <c r="M5661" i="9"/>
  <c r="M5662" i="9"/>
  <c r="M5663" i="9"/>
  <c r="M5664" i="9"/>
  <c r="M5665" i="9"/>
  <c r="M5666" i="9"/>
  <c r="M5667" i="9"/>
  <c r="M5668" i="9"/>
  <c r="M5669" i="9"/>
  <c r="M5670" i="9"/>
  <c r="M5671" i="9"/>
  <c r="M5672" i="9"/>
  <c r="M5673" i="9"/>
  <c r="M5674" i="9"/>
  <c r="M5675" i="9"/>
  <c r="M5676" i="9"/>
  <c r="M5677" i="9"/>
  <c r="M5678" i="9"/>
  <c r="M5679" i="9"/>
  <c r="M5680" i="9"/>
  <c r="M5681" i="9"/>
  <c r="M5682" i="9"/>
  <c r="M5683" i="9"/>
  <c r="M5684" i="9"/>
  <c r="M5685" i="9"/>
  <c r="M5686" i="9"/>
  <c r="M5687" i="9"/>
  <c r="M5688" i="9"/>
  <c r="M5689" i="9"/>
  <c r="M5690" i="9"/>
  <c r="M5691" i="9"/>
  <c r="M5692" i="9"/>
  <c r="M5693" i="9"/>
  <c r="M5694" i="9"/>
  <c r="M5695" i="9"/>
  <c r="M5696" i="9"/>
  <c r="M5697" i="9"/>
  <c r="M5698" i="9"/>
  <c r="M5699" i="9"/>
  <c r="M5700" i="9"/>
  <c r="M5701" i="9"/>
  <c r="M5702" i="9"/>
  <c r="M5703" i="9"/>
  <c r="M5704" i="9"/>
  <c r="M5705" i="9"/>
  <c r="M5706" i="9"/>
  <c r="M5707" i="9"/>
  <c r="M5708" i="9"/>
  <c r="M5709" i="9"/>
  <c r="M5710" i="9"/>
  <c r="M5711" i="9"/>
  <c r="M5712" i="9"/>
  <c r="M5713" i="9"/>
  <c r="M5714" i="9"/>
  <c r="M5715" i="9"/>
  <c r="M5716" i="9"/>
  <c r="M5717" i="9"/>
  <c r="M5718" i="9"/>
  <c r="M5719" i="9"/>
  <c r="M5720" i="9"/>
  <c r="M5721" i="9"/>
  <c r="M5722" i="9"/>
  <c r="M5723" i="9"/>
  <c r="M5724" i="9"/>
  <c r="M5725" i="9"/>
  <c r="M5726" i="9"/>
  <c r="M5727" i="9"/>
  <c r="M5728" i="9"/>
  <c r="M5729" i="9"/>
  <c r="M5730" i="9"/>
  <c r="M5731" i="9"/>
  <c r="M5732" i="9"/>
  <c r="M5733" i="9"/>
  <c r="M5734" i="9"/>
  <c r="M5735" i="9"/>
  <c r="M5736" i="9"/>
  <c r="M5737" i="9"/>
  <c r="M5738" i="9"/>
  <c r="M5739" i="9"/>
  <c r="M5740" i="9"/>
  <c r="M5741" i="9"/>
  <c r="M5742" i="9"/>
  <c r="M5743" i="9"/>
  <c r="M5744" i="9"/>
  <c r="M5745" i="9"/>
  <c r="M5746" i="9"/>
  <c r="M5747" i="9"/>
  <c r="M5748" i="9"/>
  <c r="M5749" i="9"/>
  <c r="M5750" i="9"/>
  <c r="M5751" i="9"/>
  <c r="M5752" i="9"/>
  <c r="M5753" i="9"/>
  <c r="M5754" i="9"/>
  <c r="M5755" i="9"/>
  <c r="M5756" i="9"/>
  <c r="M5757" i="9"/>
  <c r="M5758" i="9"/>
  <c r="M5759" i="9"/>
  <c r="M5760" i="9"/>
  <c r="M5761" i="9"/>
  <c r="M5762" i="9"/>
  <c r="M5763" i="9"/>
  <c r="M5764" i="9"/>
  <c r="M5765" i="9"/>
  <c r="M5766" i="9"/>
  <c r="M5767" i="9"/>
  <c r="M5768" i="9"/>
  <c r="M5769" i="9"/>
  <c r="M5770" i="9"/>
  <c r="M5771" i="9"/>
  <c r="M5772" i="9"/>
  <c r="M5773" i="9"/>
  <c r="M5774" i="9"/>
  <c r="M5775" i="9"/>
  <c r="M5776" i="9"/>
  <c r="M5777" i="9"/>
  <c r="M5778" i="9"/>
  <c r="M5779" i="9"/>
  <c r="M5780" i="9"/>
  <c r="M5781" i="9"/>
  <c r="M5782" i="9"/>
  <c r="M5783" i="9"/>
  <c r="M5784" i="9"/>
  <c r="M5785" i="9"/>
  <c r="M5786" i="9"/>
  <c r="M5787" i="9"/>
  <c r="M5788" i="9"/>
  <c r="M5789" i="9"/>
  <c r="M5790" i="9"/>
  <c r="M5791" i="9"/>
  <c r="M5792" i="9"/>
  <c r="M5793" i="9"/>
  <c r="M5794" i="9"/>
  <c r="M5795" i="9"/>
  <c r="M5796" i="9"/>
  <c r="M5797" i="9"/>
  <c r="M5798" i="9"/>
  <c r="M5799" i="9"/>
  <c r="M5800" i="9"/>
  <c r="M5801" i="9"/>
  <c r="M5802" i="9"/>
  <c r="M5803" i="9"/>
  <c r="M5804" i="9"/>
  <c r="M5805" i="9"/>
  <c r="M5806" i="9"/>
  <c r="M5807" i="9"/>
  <c r="M5808" i="9"/>
  <c r="M5809" i="9"/>
  <c r="M5810" i="9"/>
  <c r="M5811" i="9"/>
  <c r="M5812" i="9"/>
  <c r="M5813" i="9"/>
  <c r="M5814" i="9"/>
  <c r="M5815" i="9"/>
  <c r="M5816" i="9"/>
  <c r="M5817" i="9"/>
  <c r="M5818" i="9"/>
  <c r="M5819" i="9"/>
  <c r="M5820" i="9"/>
  <c r="M5821" i="9"/>
  <c r="M5822" i="9"/>
  <c r="M5823" i="9"/>
  <c r="M5824" i="9"/>
  <c r="M5825" i="9"/>
  <c r="M5826" i="9"/>
  <c r="M5827" i="9"/>
  <c r="M5828" i="9"/>
  <c r="M5829" i="9"/>
  <c r="M5830" i="9"/>
  <c r="M5831" i="9"/>
  <c r="M5832" i="9"/>
  <c r="M5833" i="9"/>
  <c r="M5834" i="9"/>
  <c r="M5835" i="9"/>
  <c r="M5836" i="9"/>
  <c r="M5837" i="9"/>
  <c r="M5838" i="9"/>
  <c r="M5839" i="9"/>
  <c r="M5840" i="9"/>
  <c r="M5841" i="9"/>
  <c r="M5842" i="9"/>
  <c r="M5843" i="9"/>
  <c r="M5844" i="9"/>
  <c r="M5845" i="9"/>
  <c r="M5846" i="9"/>
  <c r="M5847" i="9"/>
  <c r="M5848" i="9"/>
  <c r="M5849" i="9"/>
  <c r="M5850" i="9"/>
  <c r="M5851" i="9"/>
  <c r="M5852" i="9"/>
  <c r="M5853" i="9"/>
  <c r="M5854" i="9"/>
  <c r="M5855" i="9"/>
  <c r="M5856" i="9"/>
  <c r="M5857" i="9"/>
  <c r="M5858" i="9"/>
  <c r="M5859" i="9"/>
  <c r="M5860" i="9"/>
  <c r="M5861" i="9"/>
  <c r="M5862" i="9"/>
  <c r="M5863" i="9"/>
  <c r="M5864" i="9"/>
  <c r="M5865" i="9"/>
  <c r="M5866" i="9"/>
  <c r="M5867" i="9"/>
  <c r="M5868" i="9"/>
  <c r="M5869" i="9"/>
  <c r="M5870" i="9"/>
  <c r="M5871" i="9"/>
  <c r="M5872" i="9"/>
  <c r="M5873" i="9"/>
  <c r="M5874" i="9"/>
  <c r="M5875" i="9"/>
  <c r="M5876" i="9"/>
  <c r="M5877" i="9"/>
  <c r="M5878" i="9"/>
  <c r="M5879" i="9"/>
  <c r="M5880" i="9"/>
  <c r="M5881" i="9"/>
  <c r="M5882" i="9"/>
  <c r="M5883" i="9"/>
  <c r="M5884" i="9"/>
  <c r="M5885" i="9"/>
  <c r="M5886" i="9"/>
  <c r="M5887" i="9"/>
  <c r="M5888" i="9"/>
  <c r="M5889" i="9"/>
  <c r="M5890" i="9"/>
  <c r="M5891" i="9"/>
  <c r="M5892" i="9"/>
  <c r="M5893" i="9"/>
  <c r="M5894" i="9"/>
  <c r="M5895" i="9"/>
  <c r="M5896" i="9"/>
  <c r="M5897" i="9"/>
  <c r="M5898" i="9"/>
  <c r="M5899" i="9"/>
  <c r="M5900" i="9"/>
  <c r="M5901" i="9"/>
  <c r="M5902" i="9"/>
  <c r="M5903" i="9"/>
  <c r="M5904" i="9"/>
  <c r="M5905" i="9"/>
  <c r="M5906" i="9"/>
  <c r="M5907" i="9"/>
  <c r="M5908" i="9"/>
  <c r="M5909" i="9"/>
  <c r="M5910" i="9"/>
  <c r="M5911" i="9"/>
  <c r="M5912" i="9"/>
  <c r="M5913" i="9"/>
  <c r="M5914" i="9"/>
  <c r="M5915" i="9"/>
  <c r="M5916" i="9"/>
  <c r="M5917" i="9"/>
  <c r="M5918" i="9"/>
  <c r="M5919" i="9"/>
  <c r="M5920" i="9"/>
  <c r="M5921" i="9"/>
  <c r="M5922" i="9"/>
  <c r="M5923" i="9"/>
  <c r="M5924" i="9"/>
  <c r="M5925" i="9"/>
  <c r="M5926" i="9"/>
  <c r="M5927" i="9"/>
  <c r="M5928" i="9"/>
  <c r="M5929" i="9"/>
  <c r="M5930" i="9"/>
  <c r="M5931" i="9"/>
  <c r="M5932" i="9"/>
  <c r="M5933" i="9"/>
  <c r="M5934" i="9"/>
  <c r="M5935" i="9"/>
  <c r="M5936" i="9"/>
  <c r="M5937" i="9"/>
  <c r="M5938" i="9"/>
  <c r="M5939" i="9"/>
  <c r="M5940" i="9"/>
  <c r="M5941" i="9"/>
  <c r="M5942" i="9"/>
  <c r="M5943" i="9"/>
  <c r="M5944" i="9"/>
  <c r="M5945" i="9"/>
  <c r="M5946" i="9"/>
  <c r="M5947" i="9"/>
  <c r="M5948" i="9"/>
  <c r="M5949" i="9"/>
  <c r="M5950" i="9"/>
  <c r="M5951" i="9"/>
  <c r="M5952" i="9"/>
  <c r="M5953" i="9"/>
  <c r="M5954" i="9"/>
  <c r="M5955" i="9"/>
  <c r="M5956" i="9"/>
  <c r="M5957" i="9"/>
  <c r="M5958" i="9"/>
  <c r="M5959" i="9"/>
  <c r="M5960" i="9"/>
  <c r="M5961" i="9"/>
  <c r="M5962" i="9"/>
  <c r="M5963" i="9"/>
  <c r="M5964" i="9"/>
  <c r="M5965" i="9"/>
  <c r="M5966" i="9"/>
  <c r="M5967" i="9"/>
  <c r="M5968" i="9"/>
  <c r="M5969" i="9"/>
  <c r="M5970" i="9"/>
  <c r="M5971" i="9"/>
  <c r="M5972" i="9"/>
  <c r="M5973" i="9"/>
  <c r="M5974" i="9"/>
  <c r="M5975" i="9"/>
  <c r="M5976" i="9"/>
  <c r="M5977" i="9"/>
  <c r="M5978" i="9"/>
  <c r="M5979" i="9"/>
  <c r="M5980" i="9"/>
  <c r="M5981" i="9"/>
  <c r="M5982" i="9"/>
  <c r="M5983" i="9"/>
  <c r="M5984" i="9"/>
  <c r="M5985" i="9"/>
  <c r="M5986" i="9"/>
  <c r="M5987" i="9"/>
  <c r="M5988" i="9"/>
  <c r="M5989" i="9"/>
  <c r="M5990" i="9"/>
  <c r="M5991" i="9"/>
  <c r="M5992" i="9"/>
  <c r="M5993" i="9"/>
  <c r="M5994" i="9"/>
  <c r="M5995" i="9"/>
  <c r="M5996" i="9"/>
  <c r="M5997" i="9"/>
  <c r="M5998" i="9"/>
  <c r="M5999" i="9"/>
  <c r="M6000" i="9"/>
  <c r="M6001" i="9"/>
  <c r="M6002" i="9"/>
  <c r="M6003" i="9"/>
  <c r="M6004" i="9"/>
  <c r="M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5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876" i="9"/>
  <c r="E877" i="9"/>
  <c r="E878" i="9"/>
  <c r="E879" i="9"/>
  <c r="E880" i="9"/>
  <c r="E881" i="9"/>
  <c r="E882" i="9"/>
  <c r="E883" i="9"/>
  <c r="E884" i="9"/>
  <c r="E885" i="9"/>
  <c r="E886" i="9"/>
  <c r="E887" i="9"/>
  <c r="E888" i="9"/>
  <c r="E889" i="9"/>
  <c r="E890" i="9"/>
  <c r="E891" i="9"/>
  <c r="E892" i="9"/>
  <c r="E893" i="9"/>
  <c r="E894" i="9"/>
  <c r="E895" i="9"/>
  <c r="E896" i="9"/>
  <c r="E897" i="9"/>
  <c r="E898" i="9"/>
  <c r="E899" i="9"/>
  <c r="E900" i="9"/>
  <c r="E901" i="9"/>
  <c r="E902" i="9"/>
  <c r="E903" i="9"/>
  <c r="E904" i="9"/>
  <c r="E905" i="9"/>
  <c r="E906" i="9"/>
  <c r="E907" i="9"/>
  <c r="E908" i="9"/>
  <c r="E909" i="9"/>
  <c r="E910" i="9"/>
  <c r="E911" i="9"/>
  <c r="E912" i="9"/>
  <c r="E913" i="9"/>
  <c r="E914" i="9"/>
  <c r="E915" i="9"/>
  <c r="E916" i="9"/>
  <c r="E917" i="9"/>
  <c r="E918" i="9"/>
  <c r="E919" i="9"/>
  <c r="E920" i="9"/>
  <c r="E921" i="9"/>
  <c r="E922" i="9"/>
  <c r="E923" i="9"/>
  <c r="E924" i="9"/>
  <c r="E925" i="9"/>
  <c r="E926" i="9"/>
  <c r="E927" i="9"/>
  <c r="E928" i="9"/>
  <c r="E929" i="9"/>
  <c r="E930" i="9"/>
  <c r="E931" i="9"/>
  <c r="E932" i="9"/>
  <c r="E933" i="9"/>
  <c r="E934" i="9"/>
  <c r="E935" i="9"/>
  <c r="E936" i="9"/>
  <c r="E937" i="9"/>
  <c r="E938" i="9"/>
  <c r="E939" i="9"/>
  <c r="E940" i="9"/>
  <c r="E941" i="9"/>
  <c r="E942" i="9"/>
  <c r="E943" i="9"/>
  <c r="E944" i="9"/>
  <c r="E945" i="9"/>
  <c r="E946" i="9"/>
  <c r="E947" i="9"/>
  <c r="E948" i="9"/>
  <c r="E949" i="9"/>
  <c r="E950" i="9"/>
  <c r="E951" i="9"/>
  <c r="E952" i="9"/>
  <c r="E953" i="9"/>
  <c r="E954" i="9"/>
  <c r="E955" i="9"/>
  <c r="E956" i="9"/>
  <c r="E957" i="9"/>
  <c r="E958" i="9"/>
  <c r="E959" i="9"/>
  <c r="E960" i="9"/>
  <c r="E961" i="9"/>
  <c r="E962" i="9"/>
  <c r="E963" i="9"/>
  <c r="E964" i="9"/>
  <c r="E965" i="9"/>
  <c r="E966" i="9"/>
  <c r="E967" i="9"/>
  <c r="E968" i="9"/>
  <c r="E969" i="9"/>
  <c r="E970" i="9"/>
  <c r="E971" i="9"/>
  <c r="E972" i="9"/>
  <c r="E973" i="9"/>
  <c r="E974" i="9"/>
  <c r="E975" i="9"/>
  <c r="E976" i="9"/>
  <c r="E977" i="9"/>
  <c r="E978" i="9"/>
  <c r="E979" i="9"/>
  <c r="E980" i="9"/>
  <c r="E981" i="9"/>
  <c r="E982" i="9"/>
  <c r="E983" i="9"/>
  <c r="E984" i="9"/>
  <c r="E985" i="9"/>
  <c r="E986" i="9"/>
  <c r="E987" i="9"/>
  <c r="E988" i="9"/>
  <c r="E989" i="9"/>
  <c r="E990" i="9"/>
  <c r="E991" i="9"/>
  <c r="E992" i="9"/>
  <c r="E993" i="9"/>
  <c r="E994" i="9"/>
  <c r="E995" i="9"/>
  <c r="E996" i="9"/>
  <c r="E997" i="9"/>
  <c r="E998" i="9"/>
  <c r="E999" i="9"/>
  <c r="E1000" i="9"/>
  <c r="E1001" i="9"/>
  <c r="E1002" i="9"/>
  <c r="E1003" i="9"/>
  <c r="E1004" i="9"/>
  <c r="E1005" i="9"/>
  <c r="E1006" i="9"/>
  <c r="E1007" i="9"/>
  <c r="E1008" i="9"/>
  <c r="E1009" i="9"/>
  <c r="E1010" i="9"/>
  <c r="E1011" i="9"/>
  <c r="E1012" i="9"/>
  <c r="E1013" i="9"/>
  <c r="E1014" i="9"/>
  <c r="E1015" i="9"/>
  <c r="E1016" i="9"/>
  <c r="E1017" i="9"/>
  <c r="E1018" i="9"/>
  <c r="E1019" i="9"/>
  <c r="E1020" i="9"/>
  <c r="E1021" i="9"/>
  <c r="E1022" i="9"/>
  <c r="E1023" i="9"/>
  <c r="E1024" i="9"/>
  <c r="E1025" i="9"/>
  <c r="E1026" i="9"/>
  <c r="E1027" i="9"/>
  <c r="E1028" i="9"/>
  <c r="E1029" i="9"/>
  <c r="E1030" i="9"/>
  <c r="E1031" i="9"/>
  <c r="E1032" i="9"/>
  <c r="E1033" i="9"/>
  <c r="E1034" i="9"/>
  <c r="E1035" i="9"/>
  <c r="E1036" i="9"/>
  <c r="E1037" i="9"/>
  <c r="E1038" i="9"/>
  <c r="E1039" i="9"/>
  <c r="E1040" i="9"/>
  <c r="E1041" i="9"/>
  <c r="E1042" i="9"/>
  <c r="E1043" i="9"/>
  <c r="E1044" i="9"/>
  <c r="E1045" i="9"/>
  <c r="E1046" i="9"/>
  <c r="E1047" i="9"/>
  <c r="E1048" i="9"/>
  <c r="E1049" i="9"/>
  <c r="E1050" i="9"/>
  <c r="E1051" i="9"/>
  <c r="E1052" i="9"/>
  <c r="E1053" i="9"/>
  <c r="E1054" i="9"/>
  <c r="E1055" i="9"/>
  <c r="E1056" i="9"/>
  <c r="E1057" i="9"/>
  <c r="E1058" i="9"/>
  <c r="E1059" i="9"/>
  <c r="E1060" i="9"/>
  <c r="E1061" i="9"/>
  <c r="E1062" i="9"/>
  <c r="E1063" i="9"/>
  <c r="E1064" i="9"/>
  <c r="E1065" i="9"/>
  <c r="E1066" i="9"/>
  <c r="E1067" i="9"/>
  <c r="E1068" i="9"/>
  <c r="E1069" i="9"/>
  <c r="E1070" i="9"/>
  <c r="E1071" i="9"/>
  <c r="E1072" i="9"/>
  <c r="E1073" i="9"/>
  <c r="E1074" i="9"/>
  <c r="E1075" i="9"/>
  <c r="E1076" i="9"/>
  <c r="E1077" i="9"/>
  <c r="E1078" i="9"/>
  <c r="E1079" i="9"/>
  <c r="E1080" i="9"/>
  <c r="E1081" i="9"/>
  <c r="E1082" i="9"/>
  <c r="E1083" i="9"/>
  <c r="E1084" i="9"/>
  <c r="E1085" i="9"/>
  <c r="E1086" i="9"/>
  <c r="E1087" i="9"/>
  <c r="E1088" i="9"/>
  <c r="E1089" i="9"/>
  <c r="E1090" i="9"/>
  <c r="E1091" i="9"/>
  <c r="E1092" i="9"/>
  <c r="E1093" i="9"/>
  <c r="E1094" i="9"/>
  <c r="E1095" i="9"/>
  <c r="E1096" i="9"/>
  <c r="E1097" i="9"/>
  <c r="E1098" i="9"/>
  <c r="E1099" i="9"/>
  <c r="E1100" i="9"/>
  <c r="E1101" i="9"/>
  <c r="E1102" i="9"/>
  <c r="E1103" i="9"/>
  <c r="E1104" i="9"/>
  <c r="E1105" i="9"/>
  <c r="E1106" i="9"/>
  <c r="E1107" i="9"/>
  <c r="E1108" i="9"/>
  <c r="E1109" i="9"/>
  <c r="E1110" i="9"/>
  <c r="E1111" i="9"/>
  <c r="E1112" i="9"/>
  <c r="E1113" i="9"/>
  <c r="E1114" i="9"/>
  <c r="E1115" i="9"/>
  <c r="E1116" i="9"/>
  <c r="E1117" i="9"/>
  <c r="E1118" i="9"/>
  <c r="E1119" i="9"/>
  <c r="E1120" i="9"/>
  <c r="E1121" i="9"/>
  <c r="E1122" i="9"/>
  <c r="E1123" i="9"/>
  <c r="E1124" i="9"/>
  <c r="E1125" i="9"/>
  <c r="E1126" i="9"/>
  <c r="E1127" i="9"/>
  <c r="E1128" i="9"/>
  <c r="E1129" i="9"/>
  <c r="E1130" i="9"/>
  <c r="E1131" i="9"/>
  <c r="E1132" i="9"/>
  <c r="E1133" i="9"/>
  <c r="E1134" i="9"/>
  <c r="E1135" i="9"/>
  <c r="E1136" i="9"/>
  <c r="E1137" i="9"/>
  <c r="E1138" i="9"/>
  <c r="E1139" i="9"/>
  <c r="E1140" i="9"/>
  <c r="E1141" i="9"/>
  <c r="E1142" i="9"/>
  <c r="E1143" i="9"/>
  <c r="E1144" i="9"/>
  <c r="E1145" i="9"/>
  <c r="E1146" i="9"/>
  <c r="E1147" i="9"/>
  <c r="E1148" i="9"/>
  <c r="E1149" i="9"/>
  <c r="E1150" i="9"/>
  <c r="E1151" i="9"/>
  <c r="E1152" i="9"/>
  <c r="E1153" i="9"/>
  <c r="E1154" i="9"/>
  <c r="E1155" i="9"/>
  <c r="E1156" i="9"/>
  <c r="E1157" i="9"/>
  <c r="E1158" i="9"/>
  <c r="E1159" i="9"/>
  <c r="E1160" i="9"/>
  <c r="E1161" i="9"/>
  <c r="E1162" i="9"/>
  <c r="E1163" i="9"/>
  <c r="E1164" i="9"/>
  <c r="E1165" i="9"/>
  <c r="E1166" i="9"/>
  <c r="E1167" i="9"/>
  <c r="E1168" i="9"/>
  <c r="E1169" i="9"/>
  <c r="E1170" i="9"/>
  <c r="E1171" i="9"/>
  <c r="E1172" i="9"/>
  <c r="E1173" i="9"/>
  <c r="E1174" i="9"/>
  <c r="E1175" i="9"/>
  <c r="E1176" i="9"/>
  <c r="E1177" i="9"/>
  <c r="E1178" i="9"/>
  <c r="E1179" i="9"/>
  <c r="E1180" i="9"/>
  <c r="E1181" i="9"/>
  <c r="E1182" i="9"/>
  <c r="E1183" i="9"/>
  <c r="E1184" i="9"/>
  <c r="E1185" i="9"/>
  <c r="E1186" i="9"/>
  <c r="E1187" i="9"/>
  <c r="E1188" i="9"/>
  <c r="E1189" i="9"/>
  <c r="E1190" i="9"/>
  <c r="E1191" i="9"/>
  <c r="E1192" i="9"/>
  <c r="E1193" i="9"/>
  <c r="E1194" i="9"/>
  <c r="E1195" i="9"/>
  <c r="E1196" i="9"/>
  <c r="E1197" i="9"/>
  <c r="E1198" i="9"/>
  <c r="E1199" i="9"/>
  <c r="E1200" i="9"/>
  <c r="E1201" i="9"/>
  <c r="E1202" i="9"/>
  <c r="E1203" i="9"/>
  <c r="E1204" i="9"/>
  <c r="E1205" i="9"/>
  <c r="E1206" i="9"/>
  <c r="E1207" i="9"/>
  <c r="E1208" i="9"/>
  <c r="E1209" i="9"/>
  <c r="E1210" i="9"/>
  <c r="E1211" i="9"/>
  <c r="E1212" i="9"/>
  <c r="E1213" i="9"/>
  <c r="E1214" i="9"/>
  <c r="E1215" i="9"/>
  <c r="E1216" i="9"/>
  <c r="E1217" i="9"/>
  <c r="E1218" i="9"/>
  <c r="E1219" i="9"/>
  <c r="E1220" i="9"/>
  <c r="E1221" i="9"/>
  <c r="E1222" i="9"/>
  <c r="E1223" i="9"/>
  <c r="E1224" i="9"/>
  <c r="E1225" i="9"/>
  <c r="E1226" i="9"/>
  <c r="E1227" i="9"/>
  <c r="E1228" i="9"/>
  <c r="E1229" i="9"/>
  <c r="E1230" i="9"/>
  <c r="E1231" i="9"/>
  <c r="E1232" i="9"/>
  <c r="E1233" i="9"/>
  <c r="E1234" i="9"/>
  <c r="E1235" i="9"/>
  <c r="E1236" i="9"/>
  <c r="E1237" i="9"/>
  <c r="E1238" i="9"/>
  <c r="E1239" i="9"/>
  <c r="E1240" i="9"/>
  <c r="E1241" i="9"/>
  <c r="E1242" i="9"/>
  <c r="E1243" i="9"/>
  <c r="E1244" i="9"/>
  <c r="E1245" i="9"/>
  <c r="E1246" i="9"/>
  <c r="E1247" i="9"/>
  <c r="E1248" i="9"/>
  <c r="E1249" i="9"/>
  <c r="E1250" i="9"/>
  <c r="E1251" i="9"/>
  <c r="E1252" i="9"/>
  <c r="E1253" i="9"/>
  <c r="E1254" i="9"/>
  <c r="E1255" i="9"/>
  <c r="E1256" i="9"/>
  <c r="E1257" i="9"/>
  <c r="E1258" i="9"/>
  <c r="E1259" i="9"/>
  <c r="E1260" i="9"/>
  <c r="E1261" i="9"/>
  <c r="E1262" i="9"/>
  <c r="E1263" i="9"/>
  <c r="E1264" i="9"/>
  <c r="E1265" i="9"/>
  <c r="E1266" i="9"/>
  <c r="E1267" i="9"/>
  <c r="E1268" i="9"/>
  <c r="E1269" i="9"/>
  <c r="E1270" i="9"/>
  <c r="E1271" i="9"/>
  <c r="E1272" i="9"/>
  <c r="E1273" i="9"/>
  <c r="E1274" i="9"/>
  <c r="E1275" i="9"/>
  <c r="E1276" i="9"/>
  <c r="E1277" i="9"/>
  <c r="E1278" i="9"/>
  <c r="E1279" i="9"/>
  <c r="E1280" i="9"/>
  <c r="E1281" i="9"/>
  <c r="E1282" i="9"/>
  <c r="E1283" i="9"/>
  <c r="E1284" i="9"/>
  <c r="E1285" i="9"/>
  <c r="E1286" i="9"/>
  <c r="E1287" i="9"/>
  <c r="E1288" i="9"/>
  <c r="E1289" i="9"/>
  <c r="E1290" i="9"/>
  <c r="E1291" i="9"/>
  <c r="E1292" i="9"/>
  <c r="E1293" i="9"/>
  <c r="E1294" i="9"/>
  <c r="E1295" i="9"/>
  <c r="E1296" i="9"/>
  <c r="E1297" i="9"/>
  <c r="E1298" i="9"/>
  <c r="E1299" i="9"/>
  <c r="E1300" i="9"/>
  <c r="E1301" i="9"/>
  <c r="E1302" i="9"/>
  <c r="E1303" i="9"/>
  <c r="E1304" i="9"/>
  <c r="E1305" i="9"/>
  <c r="E1306" i="9"/>
  <c r="E1307" i="9"/>
  <c r="E1308" i="9"/>
  <c r="E1309" i="9"/>
  <c r="E1310" i="9"/>
  <c r="E1311" i="9"/>
  <c r="E1312" i="9"/>
  <c r="E1313" i="9"/>
  <c r="E1314" i="9"/>
  <c r="E1315" i="9"/>
  <c r="E1316" i="9"/>
  <c r="E1317" i="9"/>
  <c r="E1318" i="9"/>
  <c r="E1319" i="9"/>
  <c r="E1320" i="9"/>
  <c r="E1321" i="9"/>
  <c r="E1322" i="9"/>
  <c r="E1323" i="9"/>
  <c r="E1324" i="9"/>
  <c r="E1325" i="9"/>
  <c r="E1326" i="9"/>
  <c r="E1327" i="9"/>
  <c r="E1328" i="9"/>
  <c r="E1329" i="9"/>
  <c r="E1330" i="9"/>
  <c r="E1331" i="9"/>
  <c r="E1332" i="9"/>
  <c r="E1333" i="9"/>
  <c r="E1334" i="9"/>
  <c r="E1335" i="9"/>
  <c r="E1336" i="9"/>
  <c r="E1337" i="9"/>
  <c r="E1338" i="9"/>
  <c r="E1339" i="9"/>
  <c r="E1340" i="9"/>
  <c r="E1341" i="9"/>
  <c r="E1342" i="9"/>
  <c r="E1343" i="9"/>
  <c r="E1344" i="9"/>
  <c r="E1345" i="9"/>
  <c r="E1346" i="9"/>
  <c r="E1347" i="9"/>
  <c r="E1348" i="9"/>
  <c r="E1349" i="9"/>
  <c r="E1350" i="9"/>
  <c r="E1351" i="9"/>
  <c r="E1352" i="9"/>
  <c r="E1353" i="9"/>
  <c r="E1354" i="9"/>
  <c r="E1355" i="9"/>
  <c r="E1356" i="9"/>
  <c r="E1357" i="9"/>
  <c r="E1358" i="9"/>
  <c r="E1359" i="9"/>
  <c r="E1360" i="9"/>
  <c r="E1361" i="9"/>
  <c r="E1362" i="9"/>
  <c r="E1363" i="9"/>
  <c r="E1364" i="9"/>
  <c r="E1365" i="9"/>
  <c r="E1366" i="9"/>
  <c r="E1367" i="9"/>
  <c r="E1368" i="9"/>
  <c r="E1369" i="9"/>
  <c r="E1370" i="9"/>
  <c r="E1371" i="9"/>
  <c r="E1372" i="9"/>
  <c r="E1373" i="9"/>
  <c r="E1374" i="9"/>
  <c r="E1375" i="9"/>
  <c r="E1376" i="9"/>
  <c r="E1377" i="9"/>
  <c r="E1378" i="9"/>
  <c r="E1379" i="9"/>
  <c r="E1380" i="9"/>
  <c r="E1381" i="9"/>
  <c r="E1382" i="9"/>
  <c r="E1383" i="9"/>
  <c r="E1384" i="9"/>
  <c r="E1385" i="9"/>
  <c r="E1386" i="9"/>
  <c r="E1387" i="9"/>
  <c r="E1388" i="9"/>
  <c r="E1389" i="9"/>
  <c r="E1390" i="9"/>
  <c r="E1391" i="9"/>
  <c r="E1392" i="9"/>
  <c r="E1393" i="9"/>
  <c r="E1394" i="9"/>
  <c r="E1395" i="9"/>
  <c r="E1396" i="9"/>
  <c r="E1397" i="9"/>
  <c r="E1398" i="9"/>
  <c r="E1399" i="9"/>
  <c r="E1400" i="9"/>
  <c r="E1401" i="9"/>
  <c r="E1402" i="9"/>
  <c r="E1403" i="9"/>
  <c r="E1404" i="9"/>
  <c r="E1405" i="9"/>
  <c r="E1406" i="9"/>
  <c r="E1407" i="9"/>
  <c r="E1408" i="9"/>
  <c r="E1409" i="9"/>
  <c r="E1410" i="9"/>
  <c r="E1411" i="9"/>
  <c r="E1412" i="9"/>
  <c r="E1413" i="9"/>
  <c r="E1414" i="9"/>
  <c r="E1415" i="9"/>
  <c r="E1416" i="9"/>
  <c r="E1417" i="9"/>
  <c r="E1418" i="9"/>
  <c r="E1419" i="9"/>
  <c r="E1420" i="9"/>
  <c r="E1421" i="9"/>
  <c r="E1422" i="9"/>
  <c r="E1423" i="9"/>
  <c r="E1424" i="9"/>
  <c r="E1425" i="9"/>
  <c r="E1426" i="9"/>
  <c r="E1427" i="9"/>
  <c r="E1428" i="9"/>
  <c r="E1429" i="9"/>
  <c r="E1430" i="9"/>
  <c r="E1431" i="9"/>
  <c r="E1432" i="9"/>
  <c r="E1433" i="9"/>
  <c r="E1434" i="9"/>
  <c r="E1435" i="9"/>
  <c r="E1436" i="9"/>
  <c r="E1437" i="9"/>
  <c r="E1438" i="9"/>
  <c r="E1439" i="9"/>
  <c r="E1440" i="9"/>
  <c r="E1441" i="9"/>
  <c r="E1442" i="9"/>
  <c r="E1443" i="9"/>
  <c r="E1444" i="9"/>
  <c r="E1445" i="9"/>
  <c r="E1446" i="9"/>
  <c r="E1447" i="9"/>
  <c r="E1448" i="9"/>
  <c r="E1449" i="9"/>
  <c r="E1450" i="9"/>
  <c r="E1451" i="9"/>
  <c r="E1452" i="9"/>
  <c r="E1453" i="9"/>
  <c r="E1454" i="9"/>
  <c r="E1455" i="9"/>
  <c r="E1456" i="9"/>
  <c r="E1457" i="9"/>
  <c r="E1458" i="9"/>
  <c r="E1459" i="9"/>
  <c r="E1460" i="9"/>
  <c r="E1461" i="9"/>
  <c r="E1462" i="9"/>
  <c r="E1463" i="9"/>
  <c r="E1464" i="9"/>
  <c r="E1465" i="9"/>
  <c r="E5" i="9"/>
  <c r="G5" i="9" s="1"/>
  <c r="L6" i="9" a="1"/>
  <c r="L6" i="9"/>
  <c r="L7" i="9" a="1"/>
  <c r="L7" i="9"/>
  <c r="L8" i="9" a="1"/>
  <c r="L8" i="9"/>
  <c r="L9" i="9" a="1"/>
  <c r="L9" i="9"/>
  <c r="L10" i="9" a="1"/>
  <c r="L10" i="9"/>
  <c r="L11" i="9" a="1"/>
  <c r="L11" i="9"/>
  <c r="L12" i="9" a="1"/>
  <c r="L12" i="9"/>
  <c r="L13" i="9" a="1"/>
  <c r="L13" i="9"/>
  <c r="L14" i="9" a="1"/>
  <c r="L14" i="9"/>
  <c r="L15" i="9" a="1"/>
  <c r="L15" i="9"/>
  <c r="L16" i="9" a="1"/>
  <c r="L16" i="9"/>
  <c r="L17" i="9" a="1"/>
  <c r="L17" i="9"/>
  <c r="L18" i="9" a="1"/>
  <c r="L18" i="9"/>
  <c r="L19" i="9" a="1"/>
  <c r="L19" i="9"/>
  <c r="L20" i="9" a="1"/>
  <c r="L20" i="9"/>
  <c r="L21" i="9" a="1"/>
  <c r="L21" i="9"/>
  <c r="L22" i="9" a="1"/>
  <c r="L22" i="9"/>
  <c r="L23" i="9" a="1"/>
  <c r="L23" i="9"/>
  <c r="L24" i="9" a="1"/>
  <c r="L24" i="9"/>
  <c r="L25" i="9" a="1"/>
  <c r="L25" i="9"/>
  <c r="L26" i="9" a="1"/>
  <c r="L26" i="9"/>
  <c r="L27" i="9" a="1"/>
  <c r="L27" i="9"/>
  <c r="L28" i="9" a="1"/>
  <c r="L28" i="9"/>
  <c r="L29" i="9" a="1"/>
  <c r="L29" i="9"/>
  <c r="L30" i="9" a="1"/>
  <c r="L30" i="9"/>
  <c r="L31" i="9" a="1"/>
  <c r="L31" i="9"/>
  <c r="L32" i="9" a="1"/>
  <c r="L32" i="9"/>
  <c r="L33" i="9" a="1"/>
  <c r="L33" i="9"/>
  <c r="L34" i="9" a="1"/>
  <c r="L34" i="9"/>
  <c r="L35" i="9" a="1"/>
  <c r="L35" i="9"/>
  <c r="L36" i="9" a="1"/>
  <c r="L36" i="9"/>
  <c r="L37" i="9" a="1"/>
  <c r="L37" i="9"/>
  <c r="L38" i="9" a="1"/>
  <c r="L38" i="9"/>
  <c r="L39" i="9" a="1"/>
  <c r="L39" i="9"/>
  <c r="L40" i="9" a="1"/>
  <c r="L40" i="9"/>
  <c r="L41" i="9" a="1"/>
  <c r="L41" i="9"/>
  <c r="L42" i="9" a="1"/>
  <c r="L42" i="9"/>
  <c r="L43" i="9" a="1"/>
  <c r="L43" i="9"/>
  <c r="L44" i="9" a="1"/>
  <c r="L44" i="9"/>
  <c r="L45" i="9" a="1"/>
  <c r="L45" i="9"/>
  <c r="L46" i="9" a="1"/>
  <c r="L46" i="9"/>
  <c r="L47" i="9" a="1"/>
  <c r="L47" i="9"/>
  <c r="L48" i="9" a="1"/>
  <c r="L48" i="9"/>
  <c r="L49" i="9" a="1"/>
  <c r="L49" i="9"/>
  <c r="L50" i="9" a="1"/>
  <c r="L50" i="9"/>
  <c r="L51" i="9" a="1"/>
  <c r="L51" i="9"/>
  <c r="L52" i="9" a="1"/>
  <c r="L52" i="9"/>
  <c r="L53" i="9" a="1"/>
  <c r="L53" i="9"/>
  <c r="L54" i="9" a="1"/>
  <c r="L54" i="9"/>
  <c r="L55" i="9" a="1"/>
  <c r="L55" i="9"/>
  <c r="L56" i="9" a="1"/>
  <c r="L56" i="9"/>
  <c r="L57" i="9" a="1"/>
  <c r="L57" i="9"/>
  <c r="L58" i="9" a="1"/>
  <c r="L58" i="9"/>
  <c r="L59" i="9" a="1"/>
  <c r="L59" i="9"/>
  <c r="L60" i="9" a="1"/>
  <c r="L60" i="9"/>
  <c r="L61" i="9" a="1"/>
  <c r="L61" i="9"/>
  <c r="L62" i="9" a="1"/>
  <c r="L62" i="9"/>
  <c r="L63" i="9" a="1"/>
  <c r="L63" i="9"/>
  <c r="L64" i="9" a="1"/>
  <c r="L64" i="9"/>
  <c r="L65" i="9" a="1"/>
  <c r="L65" i="9"/>
  <c r="L66" i="9" a="1"/>
  <c r="L66" i="9"/>
  <c r="L67" i="9" a="1"/>
  <c r="L67" i="9"/>
  <c r="L68" i="9" a="1"/>
  <c r="L68" i="9"/>
  <c r="L69" i="9" a="1"/>
  <c r="L69" i="9"/>
  <c r="L70" i="9" a="1"/>
  <c r="L70" i="9"/>
  <c r="L71" i="9" a="1"/>
  <c r="L71" i="9"/>
  <c r="L72" i="9" a="1"/>
  <c r="L72" i="9"/>
  <c r="L73" i="9" a="1"/>
  <c r="L73" i="9"/>
  <c r="L74" i="9" a="1"/>
  <c r="L74" i="9"/>
  <c r="L75" i="9" a="1"/>
  <c r="L75" i="9"/>
  <c r="L76" i="9" a="1"/>
  <c r="L76" i="9"/>
  <c r="L77" i="9" a="1"/>
  <c r="L77" i="9"/>
  <c r="L78" i="9" a="1"/>
  <c r="L78" i="9"/>
  <c r="L79" i="9" a="1"/>
  <c r="L79" i="9"/>
  <c r="L80" i="9" a="1"/>
  <c r="L80" i="9"/>
  <c r="L81" i="9" a="1"/>
  <c r="L81" i="9"/>
  <c r="L82" i="9" a="1"/>
  <c r="L82" i="9"/>
  <c r="L83" i="9" a="1"/>
  <c r="L83" i="9"/>
  <c r="L84" i="9" a="1"/>
  <c r="L84" i="9"/>
  <c r="L85" i="9" a="1"/>
  <c r="L85" i="9"/>
  <c r="L86" i="9" a="1"/>
  <c r="L86" i="9"/>
  <c r="L87" i="9" a="1"/>
  <c r="L87" i="9"/>
  <c r="L88" i="9" a="1"/>
  <c r="L88" i="9"/>
  <c r="L89" i="9" a="1"/>
  <c r="L89" i="9"/>
  <c r="L90" i="9" a="1"/>
  <c r="L90" i="9"/>
  <c r="L91" i="9" a="1"/>
  <c r="L91" i="9"/>
  <c r="L92" i="9" a="1"/>
  <c r="L92" i="9"/>
  <c r="L93" i="9" a="1"/>
  <c r="L93" i="9"/>
  <c r="L94" i="9" a="1"/>
  <c r="L94" i="9"/>
  <c r="L95" i="9" a="1"/>
  <c r="L95" i="9"/>
  <c r="L96" i="9" a="1"/>
  <c r="L96" i="9"/>
  <c r="L97" i="9" a="1"/>
  <c r="L97" i="9"/>
  <c r="L98" i="9" a="1"/>
  <c r="L98" i="9"/>
  <c r="L99" i="9" a="1"/>
  <c r="L99" i="9"/>
  <c r="L100" i="9" a="1"/>
  <c r="L100" i="9"/>
  <c r="L101" i="9" a="1"/>
  <c r="L101" i="9"/>
  <c r="L102" i="9" a="1"/>
  <c r="L102" i="9"/>
  <c r="L103" i="9" a="1"/>
  <c r="L103" i="9"/>
  <c r="L104" i="9" a="1"/>
  <c r="L104" i="9"/>
  <c r="L105" i="9" a="1"/>
  <c r="L105" i="9"/>
  <c r="L106" i="9" a="1"/>
  <c r="L106" i="9"/>
  <c r="L107" i="9" a="1"/>
  <c r="L107" i="9"/>
  <c r="L108" i="9" a="1"/>
  <c r="L108" i="9"/>
  <c r="L109" i="9" a="1"/>
  <c r="L109" i="9"/>
  <c r="L110" i="9" a="1"/>
  <c r="L110" i="9"/>
  <c r="L111" i="9" a="1"/>
  <c r="L111" i="9"/>
  <c r="L112" i="9" a="1"/>
  <c r="L112" i="9"/>
  <c r="L113" i="9" a="1"/>
  <c r="L113" i="9"/>
  <c r="L114" i="9" a="1"/>
  <c r="L114" i="9"/>
  <c r="L115" i="9" a="1"/>
  <c r="L115" i="9"/>
  <c r="L116" i="9" a="1"/>
  <c r="L116" i="9"/>
  <c r="L117" i="9" a="1"/>
  <c r="L117" i="9"/>
  <c r="L118" i="9" a="1"/>
  <c r="L118" i="9"/>
  <c r="L119" i="9" a="1"/>
  <c r="L119" i="9"/>
  <c r="L120" i="9" a="1"/>
  <c r="L120" i="9"/>
  <c r="L121" i="9" a="1"/>
  <c r="L121" i="9"/>
  <c r="L122" i="9" a="1"/>
  <c r="L122" i="9"/>
  <c r="L123" i="9" a="1"/>
  <c r="L123" i="9"/>
  <c r="L124" i="9" a="1"/>
  <c r="L124" i="9"/>
  <c r="L125" i="9" a="1"/>
  <c r="L125" i="9"/>
  <c r="L126" i="9" a="1"/>
  <c r="L126" i="9"/>
  <c r="L127" i="9" a="1"/>
  <c r="L127" i="9"/>
  <c r="L128" i="9" a="1"/>
  <c r="L128" i="9"/>
  <c r="L129" i="9" a="1"/>
  <c r="L129" i="9"/>
  <c r="L130" i="9" a="1"/>
  <c r="L130" i="9"/>
  <c r="L131" i="9" a="1"/>
  <c r="L131" i="9"/>
  <c r="L132" i="9" a="1"/>
  <c r="L132" i="9"/>
  <c r="L133" i="9" a="1"/>
  <c r="L133" i="9"/>
  <c r="L134" i="9" a="1"/>
  <c r="L134" i="9"/>
  <c r="L135" i="9" a="1"/>
  <c r="L135" i="9"/>
  <c r="L136" i="9" a="1"/>
  <c r="L136" i="9"/>
  <c r="L137" i="9" a="1"/>
  <c r="L137" i="9"/>
  <c r="L138" i="9" a="1"/>
  <c r="L138" i="9"/>
  <c r="L139" i="9" a="1"/>
  <c r="L139" i="9"/>
  <c r="L140" i="9" a="1"/>
  <c r="L140" i="9"/>
  <c r="L141" i="9" a="1"/>
  <c r="L141" i="9"/>
  <c r="L142" i="9" a="1"/>
  <c r="L142" i="9"/>
  <c r="L143" i="9" a="1"/>
  <c r="L143" i="9"/>
  <c r="L144" i="9" a="1"/>
  <c r="L144" i="9"/>
  <c r="L145" i="9" a="1"/>
  <c r="L145" i="9"/>
  <c r="L146" i="9" a="1"/>
  <c r="L146" i="9"/>
  <c r="L147" i="9" a="1"/>
  <c r="L147" i="9"/>
  <c r="L148" i="9" a="1"/>
  <c r="L148" i="9"/>
  <c r="L149" i="9" a="1"/>
  <c r="L149" i="9"/>
  <c r="L150" i="9" a="1"/>
  <c r="L150" i="9"/>
  <c r="L151" i="9" a="1"/>
  <c r="L151" i="9"/>
  <c r="L152" i="9" a="1"/>
  <c r="L152" i="9"/>
  <c r="L153" i="9" a="1"/>
  <c r="L153" i="9"/>
  <c r="L154" i="9" a="1"/>
  <c r="L154" i="9"/>
  <c r="L155" i="9" a="1"/>
  <c r="L155" i="9"/>
  <c r="L156" i="9" a="1"/>
  <c r="L156" i="9"/>
  <c r="L157" i="9" a="1"/>
  <c r="L157" i="9"/>
  <c r="L158" i="9" a="1"/>
  <c r="L158" i="9"/>
  <c r="L159" i="9" a="1"/>
  <c r="L159" i="9"/>
  <c r="L160" i="9" a="1"/>
  <c r="L160" i="9"/>
  <c r="L161" i="9" a="1"/>
  <c r="L161" i="9"/>
  <c r="L162" i="9" a="1"/>
  <c r="L162" i="9"/>
  <c r="L163" i="9" a="1"/>
  <c r="L163" i="9"/>
  <c r="L164" i="9" a="1"/>
  <c r="L164" i="9"/>
  <c r="L165" i="9" a="1"/>
  <c r="L165" i="9"/>
  <c r="L166" i="9" a="1"/>
  <c r="L166" i="9"/>
  <c r="L167" i="9" a="1"/>
  <c r="L167" i="9"/>
  <c r="L168" i="9" a="1"/>
  <c r="L168" i="9"/>
  <c r="L169" i="9" a="1"/>
  <c r="L169" i="9"/>
  <c r="L170" i="9" a="1"/>
  <c r="L170" i="9"/>
  <c r="L171" i="9" a="1"/>
  <c r="L171" i="9"/>
  <c r="L172" i="9" a="1"/>
  <c r="L172" i="9"/>
  <c r="L173" i="9" a="1"/>
  <c r="L173" i="9"/>
  <c r="L174" i="9" a="1"/>
  <c r="L174" i="9"/>
  <c r="L175" i="9" a="1"/>
  <c r="L175" i="9"/>
  <c r="L176" i="9" a="1"/>
  <c r="L176" i="9"/>
  <c r="L177" i="9" a="1"/>
  <c r="L177" i="9"/>
  <c r="L178" i="9" a="1"/>
  <c r="L178" i="9"/>
  <c r="L179" i="9" a="1"/>
  <c r="L179" i="9"/>
  <c r="L180" i="9" a="1"/>
  <c r="L180" i="9"/>
  <c r="L181" i="9" a="1"/>
  <c r="L181" i="9"/>
  <c r="L182" i="9" a="1"/>
  <c r="L182" i="9"/>
  <c r="L183" i="9" a="1"/>
  <c r="L183" i="9"/>
  <c r="L184" i="9" a="1"/>
  <c r="L184" i="9"/>
  <c r="L185" i="9" a="1"/>
  <c r="L185" i="9"/>
  <c r="L186" i="9" a="1"/>
  <c r="L186" i="9"/>
  <c r="L187" i="9" a="1"/>
  <c r="L187" i="9"/>
  <c r="L188" i="9" a="1"/>
  <c r="L188" i="9"/>
  <c r="L189" i="9" a="1"/>
  <c r="L189" i="9"/>
  <c r="L190" i="9" a="1"/>
  <c r="L190" i="9"/>
  <c r="L191" i="9" a="1"/>
  <c r="L191" i="9"/>
  <c r="L192" i="9" a="1"/>
  <c r="L192" i="9"/>
  <c r="L193" i="9" a="1"/>
  <c r="L193" i="9"/>
  <c r="L194" i="9" a="1"/>
  <c r="L194" i="9"/>
  <c r="L195" i="9" a="1"/>
  <c r="L195" i="9"/>
  <c r="L196" i="9" a="1"/>
  <c r="L196" i="9"/>
  <c r="L197" i="9" a="1"/>
  <c r="L197" i="9"/>
  <c r="L198" i="9" a="1"/>
  <c r="L198" i="9"/>
  <c r="L199" i="9" a="1"/>
  <c r="L199" i="9"/>
  <c r="L200" i="9" a="1"/>
  <c r="L200" i="9"/>
  <c r="L201" i="9" a="1"/>
  <c r="L201" i="9"/>
  <c r="L202" i="9" a="1"/>
  <c r="L202" i="9"/>
  <c r="L203" i="9" a="1"/>
  <c r="L203" i="9"/>
  <c r="L204" i="9" a="1"/>
  <c r="L204" i="9"/>
  <c r="L205" i="9" a="1"/>
  <c r="L205" i="9"/>
  <c r="L206" i="9" a="1"/>
  <c r="L206" i="9"/>
  <c r="L207" i="9" a="1"/>
  <c r="L207" i="9"/>
  <c r="L208" i="9" a="1"/>
  <c r="L208" i="9"/>
  <c r="L209" i="9" a="1"/>
  <c r="L209" i="9"/>
  <c r="L210" i="9" a="1"/>
  <c r="L210" i="9"/>
  <c r="L211" i="9" a="1"/>
  <c r="L211" i="9"/>
  <c r="L212" i="9" a="1"/>
  <c r="L212" i="9"/>
  <c r="L213" i="9" a="1"/>
  <c r="L213" i="9"/>
  <c r="L214" i="9" a="1"/>
  <c r="L214" i="9"/>
  <c r="L215" i="9" a="1"/>
  <c r="L215" i="9"/>
  <c r="L216" i="9" a="1"/>
  <c r="L216" i="9"/>
  <c r="L217" i="9" a="1"/>
  <c r="L217" i="9"/>
  <c r="L218" i="9" a="1"/>
  <c r="L218" i="9"/>
  <c r="L219" i="9" a="1"/>
  <c r="L219" i="9"/>
  <c r="L220" i="9" a="1"/>
  <c r="L220" i="9"/>
  <c r="L221" i="9" a="1"/>
  <c r="L221" i="9"/>
  <c r="L222" i="9" a="1"/>
  <c r="L222" i="9"/>
  <c r="L223" i="9" a="1"/>
  <c r="L223" i="9"/>
  <c r="L224" i="9" a="1"/>
  <c r="L224" i="9"/>
  <c r="L225" i="9" a="1"/>
  <c r="L225" i="9"/>
  <c r="L226" i="9" a="1"/>
  <c r="L226" i="9"/>
  <c r="L227" i="9" a="1"/>
  <c r="L227" i="9"/>
  <c r="L228" i="9" a="1"/>
  <c r="L228" i="9"/>
  <c r="L229" i="9" a="1"/>
  <c r="L229" i="9"/>
  <c r="L230" i="9" a="1"/>
  <c r="L230" i="9"/>
  <c r="L231" i="9" a="1"/>
  <c r="L231" i="9"/>
  <c r="L232" i="9" a="1"/>
  <c r="L232" i="9"/>
  <c r="L233" i="9" a="1"/>
  <c r="L233" i="9"/>
  <c r="L234" i="9" a="1"/>
  <c r="L234" i="9"/>
  <c r="L235" i="9" a="1"/>
  <c r="L235" i="9"/>
  <c r="L236" i="9" a="1"/>
  <c r="L236" i="9"/>
  <c r="L237" i="9" a="1"/>
  <c r="L237" i="9"/>
  <c r="L238" i="9" a="1"/>
  <c r="L238" i="9"/>
  <c r="L239" i="9" a="1"/>
  <c r="L239" i="9"/>
  <c r="L240" i="9" a="1"/>
  <c r="L240" i="9"/>
  <c r="L241" i="9" a="1"/>
  <c r="L241" i="9"/>
  <c r="L242" i="9" a="1"/>
  <c r="L242" i="9"/>
  <c r="L243" i="9" a="1"/>
  <c r="L243" i="9"/>
  <c r="L244" i="9" a="1"/>
  <c r="L244" i="9"/>
  <c r="L245" i="9" a="1"/>
  <c r="L245" i="9"/>
  <c r="L246" i="9" a="1"/>
  <c r="L246" i="9"/>
  <c r="L247" i="9" a="1"/>
  <c r="L247" i="9"/>
  <c r="L248" i="9" a="1"/>
  <c r="L248" i="9"/>
  <c r="L249" i="9" a="1"/>
  <c r="L249" i="9"/>
  <c r="L250" i="9" a="1"/>
  <c r="L250" i="9"/>
  <c r="L251" i="9" a="1"/>
  <c r="L251" i="9"/>
  <c r="L252" i="9" a="1"/>
  <c r="L252" i="9"/>
  <c r="L253" i="9" a="1"/>
  <c r="L253" i="9"/>
  <c r="L254" i="9" a="1"/>
  <c r="L254" i="9"/>
  <c r="L255" i="9" a="1"/>
  <c r="L255" i="9"/>
  <c r="L256" i="9" a="1"/>
  <c r="L256" i="9"/>
  <c r="L257" i="9" a="1"/>
  <c r="L257" i="9"/>
  <c r="L258" i="9" a="1"/>
  <c r="L258" i="9"/>
  <c r="L259" i="9" a="1"/>
  <c r="L259" i="9"/>
  <c r="L260" i="9" a="1"/>
  <c r="L260" i="9"/>
  <c r="L261" i="9" a="1"/>
  <c r="L261" i="9"/>
  <c r="L262" i="9" a="1"/>
  <c r="L262" i="9"/>
  <c r="L263" i="9" a="1"/>
  <c r="L263" i="9"/>
  <c r="L264" i="9" a="1"/>
  <c r="L264" i="9"/>
  <c r="L265" i="9" a="1"/>
  <c r="L265" i="9"/>
  <c r="L266" i="9" a="1"/>
  <c r="L266" i="9"/>
  <c r="L267" i="9" a="1"/>
  <c r="L267" i="9"/>
  <c r="L268" i="9" a="1"/>
  <c r="L268" i="9"/>
  <c r="L269" i="9" a="1"/>
  <c r="L269" i="9"/>
  <c r="L270" i="9" a="1"/>
  <c r="L270" i="9"/>
  <c r="L271" i="9" a="1"/>
  <c r="L271" i="9"/>
  <c r="L272" i="9" a="1"/>
  <c r="L272" i="9"/>
  <c r="L273" i="9" a="1"/>
  <c r="L273" i="9"/>
  <c r="L274" i="9" a="1"/>
  <c r="L274" i="9"/>
  <c r="L275" i="9" a="1"/>
  <c r="L275" i="9"/>
  <c r="L276" i="9" a="1"/>
  <c r="L276" i="9"/>
  <c r="L277" i="9" a="1"/>
  <c r="L277" i="9"/>
  <c r="L278" i="9" a="1"/>
  <c r="L278" i="9"/>
  <c r="L279" i="9" a="1"/>
  <c r="L279" i="9"/>
  <c r="L280" i="9" a="1"/>
  <c r="L280" i="9"/>
  <c r="L281" i="9" a="1"/>
  <c r="L281" i="9"/>
  <c r="L282" i="9" a="1"/>
  <c r="L282" i="9"/>
  <c r="L283" i="9" a="1"/>
  <c r="L283" i="9"/>
  <c r="L284" i="9" a="1"/>
  <c r="L284" i="9"/>
  <c r="L285" i="9" a="1"/>
  <c r="L285" i="9"/>
  <c r="L286" i="9" a="1"/>
  <c r="L286" i="9"/>
  <c r="L287" i="9" a="1"/>
  <c r="L287" i="9"/>
  <c r="L288" i="9" a="1"/>
  <c r="L288" i="9"/>
  <c r="L289" i="9" a="1"/>
  <c r="L289" i="9"/>
  <c r="L290" i="9" a="1"/>
  <c r="L290" i="9"/>
  <c r="L291" i="9" a="1"/>
  <c r="L291" i="9"/>
  <c r="L292" i="9" a="1"/>
  <c r="L292" i="9"/>
  <c r="L293" i="9" a="1"/>
  <c r="L293" i="9"/>
  <c r="L294" i="9" a="1"/>
  <c r="L294" i="9"/>
  <c r="L295" i="9" a="1"/>
  <c r="L295" i="9"/>
  <c r="L296" i="9" a="1"/>
  <c r="L296" i="9"/>
  <c r="L297" i="9" a="1"/>
  <c r="L297" i="9"/>
  <c r="L298" i="9" a="1"/>
  <c r="L298" i="9"/>
  <c r="L299" i="9" a="1"/>
  <c r="L299" i="9"/>
  <c r="L300" i="9" a="1"/>
  <c r="L300" i="9"/>
  <c r="L301" i="9" a="1"/>
  <c r="L301" i="9"/>
  <c r="L302" i="9" a="1"/>
  <c r="L302" i="9"/>
  <c r="L303" i="9" a="1"/>
  <c r="L303" i="9"/>
  <c r="L304" i="9" a="1"/>
  <c r="L304" i="9"/>
  <c r="L305" i="9" a="1"/>
  <c r="L305" i="9"/>
  <c r="L306" i="9" a="1"/>
  <c r="L306" i="9"/>
  <c r="L307" i="9" a="1"/>
  <c r="L307" i="9"/>
  <c r="L308" i="9" a="1"/>
  <c r="L308" i="9"/>
  <c r="L309" i="9" a="1"/>
  <c r="L309" i="9"/>
  <c r="L310" i="9" a="1"/>
  <c r="L310" i="9"/>
  <c r="L311" i="9" a="1"/>
  <c r="L311" i="9"/>
  <c r="L312" i="9" a="1"/>
  <c r="L312" i="9"/>
  <c r="L313" i="9" a="1"/>
  <c r="L313" i="9"/>
  <c r="L314" i="9" a="1"/>
  <c r="L314" i="9"/>
  <c r="L315" i="9" a="1"/>
  <c r="L315" i="9"/>
  <c r="L316" i="9" a="1"/>
  <c r="L316" i="9"/>
  <c r="L317" i="9" a="1"/>
  <c r="L317" i="9"/>
  <c r="L318" i="9" a="1"/>
  <c r="L318" i="9"/>
  <c r="L319" i="9" a="1"/>
  <c r="L319" i="9"/>
  <c r="L320" i="9" a="1"/>
  <c r="L320" i="9"/>
  <c r="L321" i="9" a="1"/>
  <c r="L321" i="9"/>
  <c r="L322" i="9" a="1"/>
  <c r="L322" i="9"/>
  <c r="L323" i="9" a="1"/>
  <c r="L323" i="9"/>
  <c r="L324" i="9" a="1"/>
  <c r="L324" i="9"/>
  <c r="L325" i="9" a="1"/>
  <c r="L325" i="9"/>
  <c r="L326" i="9" a="1"/>
  <c r="L326" i="9"/>
  <c r="L327" i="9" a="1"/>
  <c r="L327" i="9"/>
  <c r="L328" i="9" a="1"/>
  <c r="L328" i="9"/>
  <c r="L329" i="9" a="1"/>
  <c r="L329" i="9"/>
  <c r="L330" i="9" a="1"/>
  <c r="L330" i="9"/>
  <c r="L331" i="9" a="1"/>
  <c r="L331" i="9"/>
  <c r="L332" i="9" a="1"/>
  <c r="L332" i="9"/>
  <c r="L333" i="9" a="1"/>
  <c r="L333" i="9"/>
  <c r="L334" i="9" a="1"/>
  <c r="L334" i="9"/>
  <c r="L335" i="9" a="1"/>
  <c r="L335" i="9"/>
  <c r="L336" i="9" a="1"/>
  <c r="L336" i="9"/>
  <c r="L337" i="9" a="1"/>
  <c r="L337" i="9"/>
  <c r="L338" i="9" a="1"/>
  <c r="L338" i="9"/>
  <c r="L339" i="9" a="1"/>
  <c r="L339" i="9"/>
  <c r="L340" i="9" a="1"/>
  <c r="L340" i="9"/>
  <c r="L341" i="9" a="1"/>
  <c r="L341" i="9"/>
  <c r="L342" i="9" a="1"/>
  <c r="L342" i="9"/>
  <c r="L343" i="9" a="1"/>
  <c r="L343" i="9"/>
  <c r="L344" i="9" a="1"/>
  <c r="L344" i="9"/>
  <c r="L345" i="9" a="1"/>
  <c r="L345" i="9"/>
  <c r="L346" i="9" a="1"/>
  <c r="L346" i="9"/>
  <c r="L347" i="9" a="1"/>
  <c r="L347" i="9"/>
  <c r="L348" i="9" a="1"/>
  <c r="L348" i="9"/>
  <c r="L349" i="9" a="1"/>
  <c r="L349" i="9"/>
  <c r="L350" i="9" a="1"/>
  <c r="L350" i="9"/>
  <c r="L351" i="9" a="1"/>
  <c r="L351" i="9"/>
  <c r="L352" i="9" a="1"/>
  <c r="L352" i="9"/>
  <c r="L353" i="9" a="1"/>
  <c r="L353" i="9"/>
  <c r="L354" i="9" a="1"/>
  <c r="L354" i="9"/>
  <c r="L355" i="9" a="1"/>
  <c r="L355" i="9"/>
  <c r="L356" i="9" a="1"/>
  <c r="L356" i="9"/>
  <c r="L357" i="9" a="1"/>
  <c r="L357" i="9"/>
  <c r="L358" i="9" a="1"/>
  <c r="L358" i="9"/>
  <c r="L359" i="9" a="1"/>
  <c r="L359" i="9"/>
  <c r="L360" i="9" a="1"/>
  <c r="L360" i="9"/>
  <c r="L361" i="9" a="1"/>
  <c r="L361" i="9"/>
  <c r="L362" i="9" a="1"/>
  <c r="L362" i="9"/>
  <c r="L363" i="9" a="1"/>
  <c r="L363" i="9"/>
  <c r="L364" i="9" a="1"/>
  <c r="L364" i="9"/>
  <c r="L365" i="9" a="1"/>
  <c r="L365" i="9"/>
  <c r="L366" i="9" a="1"/>
  <c r="L366" i="9"/>
  <c r="L367" i="9" a="1"/>
  <c r="L367" i="9"/>
  <c r="L368" i="9" a="1"/>
  <c r="L368" i="9"/>
  <c r="L369" i="9" a="1"/>
  <c r="L369" i="9"/>
  <c r="L370" i="9" a="1"/>
  <c r="L370" i="9"/>
  <c r="L371" i="9" a="1"/>
  <c r="L371" i="9"/>
  <c r="L372" i="9" a="1"/>
  <c r="L372" i="9"/>
  <c r="L373" i="9" a="1"/>
  <c r="L373" i="9"/>
  <c r="L374" i="9" a="1"/>
  <c r="L374" i="9"/>
  <c r="L375" i="9" a="1"/>
  <c r="L375" i="9"/>
  <c r="L376" i="9" a="1"/>
  <c r="L376" i="9"/>
  <c r="L377" i="9" a="1"/>
  <c r="L377" i="9"/>
  <c r="L378" i="9" a="1"/>
  <c r="L378" i="9"/>
  <c r="L379" i="9" a="1"/>
  <c r="L379" i="9"/>
  <c r="L380" i="9" a="1"/>
  <c r="L380" i="9"/>
  <c r="L381" i="9" a="1"/>
  <c r="L381" i="9"/>
  <c r="L382" i="9" a="1"/>
  <c r="L382" i="9"/>
  <c r="L383" i="9" a="1"/>
  <c r="L383" i="9"/>
  <c r="L384" i="9" a="1"/>
  <c r="L384" i="9"/>
  <c r="L385" i="9" a="1"/>
  <c r="L385" i="9"/>
  <c r="L386" i="9" a="1"/>
  <c r="L386" i="9"/>
  <c r="L387" i="9" a="1"/>
  <c r="L387" i="9"/>
  <c r="L388" i="9" a="1"/>
  <c r="L388" i="9"/>
  <c r="L389" i="9" a="1"/>
  <c r="L389" i="9"/>
  <c r="L390" i="9" a="1"/>
  <c r="L390" i="9"/>
  <c r="L391" i="9" a="1"/>
  <c r="L391" i="9"/>
  <c r="L392" i="9" a="1"/>
  <c r="L392" i="9"/>
  <c r="L393" i="9" a="1"/>
  <c r="L393" i="9"/>
  <c r="L394" i="9" a="1"/>
  <c r="L394" i="9"/>
  <c r="L395" i="9" a="1"/>
  <c r="L395" i="9"/>
  <c r="L396" i="9" a="1"/>
  <c r="L396" i="9"/>
  <c r="L397" i="9" a="1"/>
  <c r="L397" i="9"/>
  <c r="L398" i="9" a="1"/>
  <c r="L398" i="9"/>
  <c r="L399" i="9" a="1"/>
  <c r="L399" i="9"/>
  <c r="L400" i="9" a="1"/>
  <c r="L400" i="9"/>
  <c r="L401" i="9" a="1"/>
  <c r="L401" i="9"/>
  <c r="L402" i="9" a="1"/>
  <c r="L402" i="9"/>
  <c r="L403" i="9" a="1"/>
  <c r="L403" i="9"/>
  <c r="L404" i="9" a="1"/>
  <c r="L404" i="9"/>
  <c r="L405" i="9" a="1"/>
  <c r="L405" i="9"/>
  <c r="L406" i="9" a="1"/>
  <c r="L406" i="9"/>
  <c r="L407" i="9" a="1"/>
  <c r="L407" i="9"/>
  <c r="L408" i="9" a="1"/>
  <c r="L408" i="9"/>
  <c r="L409" i="9" a="1"/>
  <c r="L409" i="9"/>
  <c r="L410" i="9" a="1"/>
  <c r="L410" i="9"/>
  <c r="L411" i="9" a="1"/>
  <c r="L411" i="9"/>
  <c r="L412" i="9" a="1"/>
  <c r="L412" i="9"/>
  <c r="L413" i="9" a="1"/>
  <c r="L413" i="9"/>
  <c r="L414" i="9" a="1"/>
  <c r="L414" i="9"/>
  <c r="L415" i="9" a="1"/>
  <c r="L415" i="9"/>
  <c r="L416" i="9" a="1"/>
  <c r="L416" i="9"/>
  <c r="L417" i="9" a="1"/>
  <c r="L417" i="9"/>
  <c r="L418" i="9" a="1"/>
  <c r="L418" i="9"/>
  <c r="L419" i="9" a="1"/>
  <c r="L419" i="9"/>
  <c r="L420" i="9" a="1"/>
  <c r="L420" i="9"/>
  <c r="L421" i="9" a="1"/>
  <c r="L421" i="9"/>
  <c r="L422" i="9" a="1"/>
  <c r="L422" i="9"/>
  <c r="L423" i="9" a="1"/>
  <c r="L423" i="9"/>
  <c r="L424" i="9" a="1"/>
  <c r="L424" i="9"/>
  <c r="L425" i="9" a="1"/>
  <c r="L425" i="9"/>
  <c r="L426" i="9" a="1"/>
  <c r="L426" i="9"/>
  <c r="L427" i="9" a="1"/>
  <c r="L427" i="9"/>
  <c r="L428" i="9" a="1"/>
  <c r="L428" i="9"/>
  <c r="L429" i="9" a="1"/>
  <c r="L429" i="9"/>
  <c r="L430" i="9" a="1"/>
  <c r="L430" i="9"/>
  <c r="L431" i="9" a="1"/>
  <c r="L431" i="9"/>
  <c r="L432" i="9" a="1"/>
  <c r="L432" i="9"/>
  <c r="L433" i="9" a="1"/>
  <c r="L433" i="9"/>
  <c r="L434" i="9" a="1"/>
  <c r="L434" i="9"/>
  <c r="L435" i="9" a="1"/>
  <c r="L435" i="9"/>
  <c r="L436" i="9" a="1"/>
  <c r="L436" i="9"/>
  <c r="L437" i="9" a="1"/>
  <c r="L437" i="9"/>
  <c r="L438" i="9" a="1"/>
  <c r="L438" i="9"/>
  <c r="L439" i="9" a="1"/>
  <c r="L439" i="9"/>
  <c r="L440" i="9" a="1"/>
  <c r="L440" i="9"/>
  <c r="L441" i="9" a="1"/>
  <c r="L441" i="9"/>
  <c r="L442" i="9" a="1"/>
  <c r="L442" i="9"/>
  <c r="L443" i="9" a="1"/>
  <c r="L443" i="9"/>
  <c r="L444" i="9" a="1"/>
  <c r="L444" i="9"/>
  <c r="L445" i="9" a="1"/>
  <c r="L445" i="9"/>
  <c r="L446" i="9" a="1"/>
  <c r="L446" i="9"/>
  <c r="L447" i="9" a="1"/>
  <c r="L447" i="9"/>
  <c r="L448" i="9" a="1"/>
  <c r="L448" i="9"/>
  <c r="L449" i="9" a="1"/>
  <c r="L449" i="9"/>
  <c r="L450" i="9" a="1"/>
  <c r="L450" i="9"/>
  <c r="L451" i="9" a="1"/>
  <c r="L451" i="9"/>
  <c r="L452" i="9" a="1"/>
  <c r="L452" i="9"/>
  <c r="L453" i="9" a="1"/>
  <c r="L453" i="9"/>
  <c r="L454" i="9" a="1"/>
  <c r="L454" i="9"/>
  <c r="L455" i="9" a="1"/>
  <c r="L455" i="9"/>
  <c r="L456" i="9" a="1"/>
  <c r="L456" i="9"/>
  <c r="L457" i="9" a="1"/>
  <c r="L457" i="9"/>
  <c r="L458" i="9" a="1"/>
  <c r="L458" i="9"/>
  <c r="L459" i="9" a="1"/>
  <c r="L459" i="9"/>
  <c r="L460" i="9" a="1"/>
  <c r="L460" i="9"/>
  <c r="L461" i="9" a="1"/>
  <c r="L461" i="9"/>
  <c r="L462" i="9" a="1"/>
  <c r="L462" i="9"/>
  <c r="L463" i="9" a="1"/>
  <c r="L463" i="9"/>
  <c r="L464" i="9" a="1"/>
  <c r="L464" i="9"/>
  <c r="L465" i="9" a="1"/>
  <c r="L465" i="9"/>
  <c r="L466" i="9" a="1"/>
  <c r="L466" i="9"/>
  <c r="L467" i="9" a="1"/>
  <c r="L467" i="9"/>
  <c r="L468" i="9" a="1"/>
  <c r="L468" i="9"/>
  <c r="L469" i="9" a="1"/>
  <c r="L469" i="9"/>
  <c r="L470" i="9" a="1"/>
  <c r="L470" i="9"/>
  <c r="L471" i="9" a="1"/>
  <c r="L471" i="9"/>
  <c r="L472" i="9" a="1"/>
  <c r="L472" i="9"/>
  <c r="L473" i="9" a="1"/>
  <c r="L473" i="9"/>
  <c r="L474" i="9" a="1"/>
  <c r="L474" i="9"/>
  <c r="L475" i="9" a="1"/>
  <c r="L475" i="9"/>
  <c r="L476" i="9" a="1"/>
  <c r="L476" i="9"/>
  <c r="L477" i="9" a="1"/>
  <c r="L477" i="9"/>
  <c r="L478" i="9" a="1"/>
  <c r="L478" i="9"/>
  <c r="L479" i="9" a="1"/>
  <c r="L479" i="9"/>
  <c r="L480" i="9" a="1"/>
  <c r="L480" i="9"/>
  <c r="L481" i="9" a="1"/>
  <c r="L481" i="9"/>
  <c r="L482" i="9" a="1"/>
  <c r="L482" i="9"/>
  <c r="L483" i="9" a="1"/>
  <c r="L483" i="9"/>
  <c r="L484" i="9" a="1"/>
  <c r="L484" i="9"/>
  <c r="L485" i="9" a="1"/>
  <c r="L485" i="9"/>
  <c r="L486" i="9" a="1"/>
  <c r="L486" i="9"/>
  <c r="L487" i="9" a="1"/>
  <c r="L487" i="9"/>
  <c r="L488" i="9" a="1"/>
  <c r="L488" i="9"/>
  <c r="L489" i="9" a="1"/>
  <c r="L489" i="9"/>
  <c r="L490" i="9" a="1"/>
  <c r="L490" i="9"/>
  <c r="L491" i="9" a="1"/>
  <c r="L491" i="9"/>
  <c r="L492" i="9" a="1"/>
  <c r="L492" i="9"/>
  <c r="L493" i="9" a="1"/>
  <c r="L493" i="9"/>
  <c r="L494" i="9" a="1"/>
  <c r="L494" i="9"/>
  <c r="L495" i="9" a="1"/>
  <c r="L495" i="9"/>
  <c r="L496" i="9" a="1"/>
  <c r="L496" i="9"/>
  <c r="L497" i="9" a="1"/>
  <c r="L497" i="9"/>
  <c r="L498" i="9" a="1"/>
  <c r="L498" i="9"/>
  <c r="L499" i="9" a="1"/>
  <c r="L499" i="9"/>
  <c r="L500" i="9" a="1"/>
  <c r="L500" i="9"/>
  <c r="L501" i="9" a="1"/>
  <c r="L501" i="9"/>
  <c r="L502" i="9" a="1"/>
  <c r="L502" i="9"/>
  <c r="L503" i="9" a="1"/>
  <c r="L503" i="9"/>
  <c r="L504" i="9" a="1"/>
  <c r="L504" i="9"/>
  <c r="L505" i="9" a="1"/>
  <c r="L505" i="9"/>
  <c r="L506" i="9" a="1"/>
  <c r="L506" i="9"/>
  <c r="L507" i="9" a="1"/>
  <c r="L507" i="9"/>
  <c r="L508" i="9" a="1"/>
  <c r="L508" i="9"/>
  <c r="L509" i="9" a="1"/>
  <c r="L509" i="9"/>
  <c r="L510" i="9" a="1"/>
  <c r="L510" i="9"/>
  <c r="L511" i="9" a="1"/>
  <c r="L511" i="9"/>
  <c r="L512" i="9" a="1"/>
  <c r="L512" i="9"/>
  <c r="L513" i="9" a="1"/>
  <c r="L513" i="9"/>
  <c r="L514" i="9" a="1"/>
  <c r="L514" i="9"/>
  <c r="L515" i="9" a="1"/>
  <c r="L515" i="9"/>
  <c r="L516" i="9" a="1"/>
  <c r="L516" i="9"/>
  <c r="L517" i="9" a="1"/>
  <c r="L517" i="9"/>
  <c r="L518" i="9" a="1"/>
  <c r="L518" i="9"/>
  <c r="L519" i="9" a="1"/>
  <c r="L519" i="9"/>
  <c r="L520" i="9" a="1"/>
  <c r="L520" i="9"/>
  <c r="L521" i="9" a="1"/>
  <c r="L521" i="9"/>
  <c r="L522" i="9" a="1"/>
  <c r="L522" i="9"/>
  <c r="L523" i="9" a="1"/>
  <c r="L523" i="9"/>
  <c r="L524" i="9" a="1"/>
  <c r="L524" i="9"/>
  <c r="L525" i="9" a="1"/>
  <c r="L525" i="9"/>
  <c r="L526" i="9" a="1"/>
  <c r="L526" i="9"/>
  <c r="L527" i="9" a="1"/>
  <c r="L527" i="9"/>
  <c r="L528" i="9" a="1"/>
  <c r="L528" i="9"/>
  <c r="L529" i="9" a="1"/>
  <c r="L529" i="9"/>
  <c r="L530" i="9" a="1"/>
  <c r="L530" i="9"/>
  <c r="L531" i="9" a="1"/>
  <c r="L531" i="9"/>
  <c r="L532" i="9" a="1"/>
  <c r="L532" i="9"/>
  <c r="L533" i="9" a="1"/>
  <c r="L533" i="9"/>
  <c r="L534" i="9" a="1"/>
  <c r="L534" i="9"/>
  <c r="L535" i="9" a="1"/>
  <c r="L535" i="9"/>
  <c r="L536" i="9" a="1"/>
  <c r="L536" i="9"/>
  <c r="L537" i="9" a="1"/>
  <c r="L537" i="9"/>
  <c r="L538" i="9" a="1"/>
  <c r="L538" i="9"/>
  <c r="L539" i="9" a="1"/>
  <c r="L539" i="9"/>
  <c r="L540" i="9" a="1"/>
  <c r="L540" i="9"/>
  <c r="L541" i="9" a="1"/>
  <c r="L541" i="9"/>
  <c r="L542" i="9" a="1"/>
  <c r="L542" i="9"/>
  <c r="L543" i="9" a="1"/>
  <c r="L543" i="9"/>
  <c r="L544" i="9" a="1"/>
  <c r="L544" i="9"/>
  <c r="L545" i="9" a="1"/>
  <c r="L545" i="9"/>
  <c r="L546" i="9" a="1"/>
  <c r="L546" i="9"/>
  <c r="L547" i="9" a="1"/>
  <c r="L547" i="9"/>
  <c r="L548" i="9" a="1"/>
  <c r="L548" i="9"/>
  <c r="L549" i="9" a="1"/>
  <c r="L549" i="9"/>
  <c r="L550" i="9" a="1"/>
  <c r="L550" i="9"/>
  <c r="L551" i="9" a="1"/>
  <c r="L551" i="9"/>
  <c r="L552" i="9" a="1"/>
  <c r="L552" i="9"/>
  <c r="L553" i="9" a="1"/>
  <c r="L553" i="9"/>
  <c r="L554" i="9" a="1"/>
  <c r="L554" i="9"/>
  <c r="L555" i="9" a="1"/>
  <c r="L555" i="9"/>
  <c r="L556" i="9" a="1"/>
  <c r="L556" i="9"/>
  <c r="L557" i="9" a="1"/>
  <c r="L557" i="9"/>
  <c r="L558" i="9" a="1"/>
  <c r="L558" i="9"/>
  <c r="L559" i="9" a="1"/>
  <c r="L559" i="9"/>
  <c r="L560" i="9" a="1"/>
  <c r="L560" i="9"/>
  <c r="L561" i="9" a="1"/>
  <c r="L561" i="9"/>
  <c r="L562" i="9" a="1"/>
  <c r="L562" i="9"/>
  <c r="L563" i="9" a="1"/>
  <c r="L563" i="9"/>
  <c r="L564" i="9" a="1"/>
  <c r="L564" i="9"/>
  <c r="L565" i="9" a="1"/>
  <c r="L565" i="9"/>
  <c r="L566" i="9" a="1"/>
  <c r="L566" i="9"/>
  <c r="L567" i="9" a="1"/>
  <c r="L567" i="9"/>
  <c r="L568" i="9" a="1"/>
  <c r="L568" i="9"/>
  <c r="L569" i="9" a="1"/>
  <c r="L569" i="9"/>
  <c r="L570" i="9" a="1"/>
  <c r="L570" i="9"/>
  <c r="L571" i="9" a="1"/>
  <c r="L571" i="9"/>
  <c r="L572" i="9" a="1"/>
  <c r="L572" i="9"/>
  <c r="L573" i="9" a="1"/>
  <c r="L573" i="9"/>
  <c r="L574" i="9" a="1"/>
  <c r="L574" i="9"/>
  <c r="L575" i="9" a="1"/>
  <c r="L575" i="9"/>
  <c r="L576" i="9" a="1"/>
  <c r="L576" i="9"/>
  <c r="L577" i="9" a="1"/>
  <c r="L577" i="9"/>
  <c r="L578" i="9" a="1"/>
  <c r="L578" i="9"/>
  <c r="L579" i="9" a="1"/>
  <c r="L579" i="9"/>
  <c r="L580" i="9" a="1"/>
  <c r="L580" i="9"/>
  <c r="L581" i="9" a="1"/>
  <c r="L581" i="9"/>
  <c r="L582" i="9" a="1"/>
  <c r="L582" i="9"/>
  <c r="L583" i="9" a="1"/>
  <c r="L583" i="9"/>
  <c r="L584" i="9" a="1"/>
  <c r="L584" i="9"/>
  <c r="L585" i="9" a="1"/>
  <c r="L585" i="9"/>
  <c r="L586" i="9" a="1"/>
  <c r="L586" i="9"/>
  <c r="L587" i="9" a="1"/>
  <c r="L587" i="9"/>
  <c r="L588" i="9" a="1"/>
  <c r="L588" i="9"/>
  <c r="L589" i="9" a="1"/>
  <c r="L589" i="9"/>
  <c r="L590" i="9" a="1"/>
  <c r="L590" i="9"/>
  <c r="L591" i="9" a="1"/>
  <c r="L591" i="9"/>
  <c r="L592" i="9" a="1"/>
  <c r="L592" i="9"/>
  <c r="L593" i="9" a="1"/>
  <c r="L593" i="9"/>
  <c r="L594" i="9" a="1"/>
  <c r="L594" i="9"/>
  <c r="L595" i="9" a="1"/>
  <c r="L595" i="9"/>
  <c r="L596" i="9" a="1"/>
  <c r="L596" i="9"/>
  <c r="L597" i="9" a="1"/>
  <c r="L597" i="9"/>
  <c r="L598" i="9" a="1"/>
  <c r="L598" i="9"/>
  <c r="L599" i="9" a="1"/>
  <c r="L599" i="9"/>
  <c r="L600" i="9" a="1"/>
  <c r="L600" i="9"/>
  <c r="L601" i="9" a="1"/>
  <c r="L601" i="9"/>
  <c r="L602" i="9" a="1"/>
  <c r="L602" i="9"/>
  <c r="L603" i="9" a="1"/>
  <c r="L603" i="9"/>
  <c r="L604" i="9" a="1"/>
  <c r="L604" i="9"/>
  <c r="L605" i="9" a="1"/>
  <c r="L605" i="9"/>
  <c r="L606" i="9" a="1"/>
  <c r="L606" i="9"/>
  <c r="L607" i="9" a="1"/>
  <c r="L607" i="9"/>
  <c r="L608" i="9" a="1"/>
  <c r="L608" i="9"/>
  <c r="L609" i="9" a="1"/>
  <c r="L609" i="9"/>
  <c r="L610" i="9" a="1"/>
  <c r="L610" i="9"/>
  <c r="L611" i="9" a="1"/>
  <c r="L611" i="9"/>
  <c r="L612" i="9" a="1"/>
  <c r="L612" i="9"/>
  <c r="L613" i="9" a="1"/>
  <c r="L613" i="9"/>
  <c r="L614" i="9" a="1"/>
  <c r="L614" i="9"/>
  <c r="L615" i="9" a="1"/>
  <c r="L615" i="9"/>
  <c r="L616" i="9" a="1"/>
  <c r="L616" i="9"/>
  <c r="L617" i="9" a="1"/>
  <c r="L617" i="9"/>
  <c r="L618" i="9" a="1"/>
  <c r="L618" i="9"/>
  <c r="L619" i="9" a="1"/>
  <c r="L619" i="9"/>
  <c r="L620" i="9" a="1"/>
  <c r="L620" i="9"/>
  <c r="L621" i="9" a="1"/>
  <c r="L621" i="9"/>
  <c r="L622" i="9" a="1"/>
  <c r="L622" i="9"/>
  <c r="L623" i="9" a="1"/>
  <c r="L623" i="9"/>
  <c r="L624" i="9" a="1"/>
  <c r="L624" i="9"/>
  <c r="L625" i="9" a="1"/>
  <c r="L625" i="9"/>
  <c r="L626" i="9" a="1"/>
  <c r="L626" i="9"/>
  <c r="L627" i="9" a="1"/>
  <c r="L627" i="9"/>
  <c r="L628" i="9" a="1"/>
  <c r="L628" i="9"/>
  <c r="L629" i="9" a="1"/>
  <c r="L629" i="9"/>
  <c r="L630" i="9" a="1"/>
  <c r="L630" i="9"/>
  <c r="L631" i="9" a="1"/>
  <c r="L631" i="9"/>
  <c r="L632" i="9" a="1"/>
  <c r="L632" i="9"/>
  <c r="L633" i="9" a="1"/>
  <c r="L633" i="9"/>
  <c r="L634" i="9" a="1"/>
  <c r="L634" i="9"/>
  <c r="L635" i="9" a="1"/>
  <c r="L635" i="9"/>
  <c r="L636" i="9" a="1"/>
  <c r="L636" i="9"/>
  <c r="L637" i="9" a="1"/>
  <c r="L637" i="9"/>
  <c r="L638" i="9" a="1"/>
  <c r="L638" i="9"/>
  <c r="L639" i="9" a="1"/>
  <c r="L639" i="9"/>
  <c r="L640" i="9" a="1"/>
  <c r="L640" i="9"/>
  <c r="L641" i="9" a="1"/>
  <c r="L641" i="9"/>
  <c r="L642" i="9" a="1"/>
  <c r="L642" i="9"/>
  <c r="L643" i="9" a="1"/>
  <c r="L643" i="9"/>
  <c r="L644" i="9" a="1"/>
  <c r="L644" i="9"/>
  <c r="L645" i="9" a="1"/>
  <c r="L645" i="9"/>
  <c r="L646" i="9" a="1"/>
  <c r="L646" i="9"/>
  <c r="L647" i="9" a="1"/>
  <c r="L647" i="9"/>
  <c r="L648" i="9" a="1"/>
  <c r="L648" i="9"/>
  <c r="L649" i="9" a="1"/>
  <c r="L649" i="9"/>
  <c r="L650" i="9" a="1"/>
  <c r="L650" i="9"/>
  <c r="L651" i="9" a="1"/>
  <c r="L651" i="9"/>
  <c r="L652" i="9" a="1"/>
  <c r="L652" i="9"/>
  <c r="L653" i="9" a="1"/>
  <c r="L653" i="9"/>
  <c r="L654" i="9" a="1"/>
  <c r="L654" i="9"/>
  <c r="L655" i="9" a="1"/>
  <c r="L655" i="9"/>
  <c r="L656" i="9" a="1"/>
  <c r="L656" i="9"/>
  <c r="L657" i="9" a="1"/>
  <c r="L657" i="9"/>
  <c r="L658" i="9" a="1"/>
  <c r="L658" i="9"/>
  <c r="L659" i="9" a="1"/>
  <c r="L659" i="9"/>
  <c r="L660" i="9" a="1"/>
  <c r="L660" i="9"/>
  <c r="L661" i="9" a="1"/>
  <c r="L661" i="9"/>
  <c r="L662" i="9" a="1"/>
  <c r="L662" i="9"/>
  <c r="L663" i="9" a="1"/>
  <c r="L663" i="9"/>
  <c r="L664" i="9" a="1"/>
  <c r="L664" i="9"/>
  <c r="L665" i="9" a="1"/>
  <c r="L665" i="9"/>
  <c r="L666" i="9" a="1"/>
  <c r="L666" i="9"/>
  <c r="L667" i="9" a="1"/>
  <c r="L667" i="9"/>
  <c r="L668" i="9" a="1"/>
  <c r="L668" i="9"/>
  <c r="L669" i="9" a="1"/>
  <c r="L669" i="9"/>
  <c r="L670" i="9" a="1"/>
  <c r="L670" i="9"/>
  <c r="L671" i="9" a="1"/>
  <c r="L671" i="9"/>
  <c r="L672" i="9" a="1"/>
  <c r="L672" i="9"/>
  <c r="L673" i="9" a="1"/>
  <c r="L673" i="9"/>
  <c r="L674" i="9" a="1"/>
  <c r="L674" i="9"/>
  <c r="L675" i="9" a="1"/>
  <c r="L675" i="9"/>
  <c r="L676" i="9" a="1"/>
  <c r="L676" i="9"/>
  <c r="L677" i="9" a="1"/>
  <c r="L677" i="9"/>
  <c r="L678" i="9" a="1"/>
  <c r="L678" i="9"/>
  <c r="L679" i="9" a="1"/>
  <c r="L679" i="9"/>
  <c r="L680" i="9" a="1"/>
  <c r="L680" i="9"/>
  <c r="L681" i="9" a="1"/>
  <c r="L681" i="9"/>
  <c r="L682" i="9" a="1"/>
  <c r="L682" i="9"/>
  <c r="L683" i="9" a="1"/>
  <c r="L683" i="9"/>
  <c r="L684" i="9" a="1"/>
  <c r="L684" i="9"/>
  <c r="L685" i="9" a="1"/>
  <c r="L685" i="9"/>
  <c r="L686" i="9" a="1"/>
  <c r="L686" i="9"/>
  <c r="L687" i="9" a="1"/>
  <c r="L687" i="9"/>
  <c r="L688" i="9" a="1"/>
  <c r="L688" i="9"/>
  <c r="L689" i="9" a="1"/>
  <c r="L689" i="9"/>
  <c r="L690" i="9" a="1"/>
  <c r="L690" i="9"/>
  <c r="L691" i="9" a="1"/>
  <c r="L691" i="9"/>
  <c r="L692" i="9" a="1"/>
  <c r="L692" i="9"/>
  <c r="L693" i="9" a="1"/>
  <c r="L693" i="9"/>
  <c r="L694" i="9" a="1"/>
  <c r="L694" i="9"/>
  <c r="L695" i="9" a="1"/>
  <c r="L695" i="9"/>
  <c r="L696" i="9" a="1"/>
  <c r="L696" i="9"/>
  <c r="L697" i="9" a="1"/>
  <c r="L697" i="9"/>
  <c r="L698" i="9" a="1"/>
  <c r="L698" i="9"/>
  <c r="L699" i="9" a="1"/>
  <c r="L699" i="9"/>
  <c r="L700" i="9" a="1"/>
  <c r="L700" i="9"/>
  <c r="L701" i="9" a="1"/>
  <c r="L701" i="9"/>
  <c r="L702" i="9" a="1"/>
  <c r="L702" i="9"/>
  <c r="L703" i="9" a="1"/>
  <c r="L703" i="9"/>
  <c r="L704" i="9" a="1"/>
  <c r="L704" i="9"/>
  <c r="L705" i="9" a="1"/>
  <c r="L705" i="9"/>
  <c r="L706" i="9" a="1"/>
  <c r="L706" i="9"/>
  <c r="L707" i="9" a="1"/>
  <c r="L707" i="9"/>
  <c r="L708" i="9" a="1"/>
  <c r="L708" i="9"/>
  <c r="L709" i="9" a="1"/>
  <c r="L709" i="9"/>
  <c r="L710" i="9" a="1"/>
  <c r="L710" i="9"/>
  <c r="L711" i="9" a="1"/>
  <c r="L711" i="9"/>
  <c r="L712" i="9" a="1"/>
  <c r="L712" i="9"/>
  <c r="L713" i="9" a="1"/>
  <c r="L713" i="9"/>
  <c r="L714" i="9" a="1"/>
  <c r="L714" i="9"/>
  <c r="L715" i="9" a="1"/>
  <c r="L715" i="9"/>
  <c r="L716" i="9" a="1"/>
  <c r="L716" i="9"/>
  <c r="L717" i="9" a="1"/>
  <c r="L717" i="9"/>
  <c r="L718" i="9" a="1"/>
  <c r="L718" i="9"/>
  <c r="L719" i="9" a="1"/>
  <c r="L719" i="9"/>
  <c r="L720" i="9" a="1"/>
  <c r="L720" i="9"/>
  <c r="L721" i="9" a="1"/>
  <c r="L721" i="9"/>
  <c r="L722" i="9" a="1"/>
  <c r="L722" i="9"/>
  <c r="L723" i="9" a="1"/>
  <c r="L723" i="9"/>
  <c r="L724" i="9" a="1"/>
  <c r="L724" i="9"/>
  <c r="L725" i="9" a="1"/>
  <c r="L725" i="9"/>
  <c r="L726" i="9" a="1"/>
  <c r="L726" i="9"/>
  <c r="L727" i="9" a="1"/>
  <c r="L727" i="9"/>
  <c r="L728" i="9" a="1"/>
  <c r="L728" i="9"/>
  <c r="L729" i="9" a="1"/>
  <c r="L729" i="9"/>
  <c r="L730" i="9" a="1"/>
  <c r="L730" i="9"/>
  <c r="L731" i="9" a="1"/>
  <c r="L731" i="9"/>
  <c r="L732" i="9" a="1"/>
  <c r="L732" i="9"/>
  <c r="L733" i="9" a="1"/>
  <c r="L733" i="9"/>
  <c r="L734" i="9" a="1"/>
  <c r="L734" i="9"/>
  <c r="L735" i="9" a="1"/>
  <c r="L735" i="9"/>
  <c r="L736" i="9" a="1"/>
  <c r="L736" i="9"/>
  <c r="L737" i="9" a="1"/>
  <c r="L737" i="9"/>
  <c r="L738" i="9" a="1"/>
  <c r="L738" i="9"/>
  <c r="L739" i="9" a="1"/>
  <c r="L739" i="9"/>
  <c r="L740" i="9" a="1"/>
  <c r="L740" i="9"/>
  <c r="L741" i="9" a="1"/>
  <c r="L741" i="9"/>
  <c r="L742" i="9" a="1"/>
  <c r="L742" i="9"/>
  <c r="L743" i="9" a="1"/>
  <c r="L743" i="9"/>
  <c r="L744" i="9" a="1"/>
  <c r="L744" i="9"/>
  <c r="L745" i="9" a="1"/>
  <c r="L745" i="9"/>
  <c r="L746" i="9" a="1"/>
  <c r="L746" i="9"/>
  <c r="L747" i="9" a="1"/>
  <c r="L747" i="9"/>
  <c r="L748" i="9" a="1"/>
  <c r="L748" i="9"/>
  <c r="L749" i="9" a="1"/>
  <c r="L749" i="9"/>
  <c r="L750" i="9" a="1"/>
  <c r="L750" i="9"/>
  <c r="L751" i="9" a="1"/>
  <c r="L751" i="9"/>
  <c r="L752" i="9" a="1"/>
  <c r="L752" i="9"/>
  <c r="L753" i="9" a="1"/>
  <c r="L753" i="9"/>
  <c r="L754" i="9" a="1"/>
  <c r="L754" i="9"/>
  <c r="L755" i="9" a="1"/>
  <c r="L755" i="9"/>
  <c r="L756" i="9" a="1"/>
  <c r="L756" i="9"/>
  <c r="L757" i="9" a="1"/>
  <c r="L757" i="9"/>
  <c r="L758" i="9" a="1"/>
  <c r="L758" i="9"/>
  <c r="L759" i="9" a="1"/>
  <c r="L759" i="9"/>
  <c r="L760" i="9" a="1"/>
  <c r="L760" i="9"/>
  <c r="L761" i="9" a="1"/>
  <c r="L761" i="9"/>
  <c r="L762" i="9" a="1"/>
  <c r="L762" i="9"/>
  <c r="L763" i="9" a="1"/>
  <c r="L763" i="9"/>
  <c r="L764" i="9" a="1"/>
  <c r="L764" i="9"/>
  <c r="L765" i="9" a="1"/>
  <c r="L765" i="9"/>
  <c r="L766" i="9" a="1"/>
  <c r="L766" i="9"/>
  <c r="L767" i="9" a="1"/>
  <c r="L767" i="9"/>
  <c r="L768" i="9" a="1"/>
  <c r="L768" i="9"/>
  <c r="L769" i="9" a="1"/>
  <c r="L769" i="9"/>
  <c r="L770" i="9" a="1"/>
  <c r="L770" i="9"/>
  <c r="L771" i="9" a="1"/>
  <c r="L771" i="9"/>
  <c r="L772" i="9" a="1"/>
  <c r="L772" i="9"/>
  <c r="L773" i="9" a="1"/>
  <c r="L773" i="9"/>
  <c r="L774" i="9" a="1"/>
  <c r="L774" i="9"/>
  <c r="L775" i="9" a="1"/>
  <c r="L775" i="9"/>
  <c r="L776" i="9" a="1"/>
  <c r="L776" i="9"/>
  <c r="L777" i="9" a="1"/>
  <c r="L777" i="9"/>
  <c r="L778" i="9" a="1"/>
  <c r="L778" i="9"/>
  <c r="L779" i="9" a="1"/>
  <c r="L779" i="9"/>
  <c r="L780" i="9" a="1"/>
  <c r="L780" i="9"/>
  <c r="L781" i="9" a="1"/>
  <c r="L781" i="9"/>
  <c r="L782" i="9" a="1"/>
  <c r="L782" i="9"/>
  <c r="L783" i="9" a="1"/>
  <c r="L783" i="9"/>
  <c r="L784" i="9" a="1"/>
  <c r="L784" i="9"/>
  <c r="L785" i="9" a="1"/>
  <c r="L785" i="9"/>
  <c r="L786" i="9" a="1"/>
  <c r="L786" i="9"/>
  <c r="L787" i="9" a="1"/>
  <c r="L787" i="9"/>
  <c r="L788" i="9" a="1"/>
  <c r="L788" i="9"/>
  <c r="L789" i="9" a="1"/>
  <c r="L789" i="9"/>
  <c r="L790" i="9" a="1"/>
  <c r="L790" i="9"/>
  <c r="L791" i="9" a="1"/>
  <c r="L791" i="9"/>
  <c r="L792" i="9" a="1"/>
  <c r="L792" i="9"/>
  <c r="L793" i="9" a="1"/>
  <c r="L793" i="9"/>
  <c r="L794" i="9" a="1"/>
  <c r="L794" i="9"/>
  <c r="L795" i="9" a="1"/>
  <c r="L795" i="9"/>
  <c r="L796" i="9" a="1"/>
  <c r="L796" i="9"/>
  <c r="L797" i="9" a="1"/>
  <c r="L797" i="9"/>
  <c r="L798" i="9" a="1"/>
  <c r="L798" i="9"/>
  <c r="L799" i="9" a="1"/>
  <c r="L799" i="9"/>
  <c r="L800" i="9" a="1"/>
  <c r="L800" i="9"/>
  <c r="L801" i="9" a="1"/>
  <c r="L801" i="9"/>
  <c r="L802" i="9" a="1"/>
  <c r="L802" i="9"/>
  <c r="L803" i="9" a="1"/>
  <c r="L803" i="9"/>
  <c r="L804" i="9" a="1"/>
  <c r="L804" i="9"/>
  <c r="L805" i="9" a="1"/>
  <c r="L805" i="9"/>
  <c r="L806" i="9" a="1"/>
  <c r="L806" i="9"/>
  <c r="L807" i="9" a="1"/>
  <c r="L807" i="9"/>
  <c r="L808" i="9" a="1"/>
  <c r="L808" i="9"/>
  <c r="L809" i="9" a="1"/>
  <c r="L809" i="9"/>
  <c r="L810" i="9" a="1"/>
  <c r="L810" i="9"/>
  <c r="L811" i="9" a="1"/>
  <c r="L811" i="9"/>
  <c r="L812" i="9" a="1"/>
  <c r="L812" i="9"/>
  <c r="L813" i="9" a="1"/>
  <c r="L813" i="9"/>
  <c r="L814" i="9" a="1"/>
  <c r="L814" i="9"/>
  <c r="L815" i="9" a="1"/>
  <c r="L815" i="9"/>
  <c r="L816" i="9" a="1"/>
  <c r="L816" i="9"/>
  <c r="L817" i="9" a="1"/>
  <c r="L817" i="9"/>
  <c r="L818" i="9" a="1"/>
  <c r="L818" i="9"/>
  <c r="L819" i="9" a="1"/>
  <c r="L819" i="9"/>
  <c r="L820" i="9" a="1"/>
  <c r="L820" i="9"/>
  <c r="L821" i="9" a="1"/>
  <c r="L821" i="9"/>
  <c r="L822" i="9" a="1"/>
  <c r="L822" i="9"/>
  <c r="L823" i="9" a="1"/>
  <c r="L823" i="9"/>
  <c r="L824" i="9" a="1"/>
  <c r="L824" i="9"/>
  <c r="L825" i="9" a="1"/>
  <c r="L825" i="9"/>
  <c r="L826" i="9" a="1"/>
  <c r="L826" i="9"/>
  <c r="L827" i="9" a="1"/>
  <c r="L827" i="9"/>
  <c r="L828" i="9" a="1"/>
  <c r="L828" i="9"/>
  <c r="L829" i="9" a="1"/>
  <c r="L829" i="9"/>
  <c r="L830" i="9" a="1"/>
  <c r="L830" i="9"/>
  <c r="L831" i="9" a="1"/>
  <c r="L831" i="9"/>
  <c r="L832" i="9" a="1"/>
  <c r="L832" i="9"/>
  <c r="L833" i="9" a="1"/>
  <c r="L833" i="9"/>
  <c r="L834" i="9" a="1"/>
  <c r="L834" i="9"/>
  <c r="L835" i="9" a="1"/>
  <c r="L835" i="9"/>
  <c r="L836" i="9" a="1"/>
  <c r="L836" i="9"/>
  <c r="L837" i="9" a="1"/>
  <c r="L837" i="9"/>
  <c r="L838" i="9" a="1"/>
  <c r="L838" i="9"/>
  <c r="L839" i="9" a="1"/>
  <c r="L839" i="9"/>
  <c r="L840" i="9" a="1"/>
  <c r="L840" i="9"/>
  <c r="L841" i="9" a="1"/>
  <c r="L841" i="9"/>
  <c r="L842" i="9" a="1"/>
  <c r="L842" i="9"/>
  <c r="L843" i="9" a="1"/>
  <c r="L843" i="9"/>
  <c r="L844" i="9" a="1"/>
  <c r="L844" i="9"/>
  <c r="L845" i="9" a="1"/>
  <c r="L845" i="9"/>
  <c r="L846" i="9" a="1"/>
  <c r="L846" i="9"/>
  <c r="L847" i="9" a="1"/>
  <c r="L847" i="9"/>
  <c r="L848" i="9" a="1"/>
  <c r="L848" i="9"/>
  <c r="L849" i="9" a="1"/>
  <c r="L849" i="9"/>
  <c r="L850" i="9" a="1"/>
  <c r="L850" i="9"/>
  <c r="L851" i="9" a="1"/>
  <c r="L851" i="9"/>
  <c r="L852" i="9" a="1"/>
  <c r="L852" i="9"/>
  <c r="L853" i="9" a="1"/>
  <c r="L853" i="9"/>
  <c r="L854" i="9" a="1"/>
  <c r="L854" i="9"/>
  <c r="L855" i="9" a="1"/>
  <c r="L855" i="9"/>
  <c r="L856" i="9" a="1"/>
  <c r="L856" i="9"/>
  <c r="L857" i="9" a="1"/>
  <c r="L857" i="9"/>
  <c r="L858" i="9" a="1"/>
  <c r="L858" i="9"/>
  <c r="L859" i="9" a="1"/>
  <c r="L859" i="9"/>
  <c r="L860" i="9" a="1"/>
  <c r="L860" i="9"/>
  <c r="L861" i="9" a="1"/>
  <c r="L861" i="9"/>
  <c r="L862" i="9" a="1"/>
  <c r="L862" i="9"/>
  <c r="L863" i="9" a="1"/>
  <c r="L863" i="9"/>
  <c r="L864" i="9" a="1"/>
  <c r="L864" i="9"/>
  <c r="L865" i="9" a="1"/>
  <c r="L865" i="9"/>
  <c r="L866" i="9" a="1"/>
  <c r="L866" i="9"/>
  <c r="L867" i="9" a="1"/>
  <c r="L867" i="9"/>
  <c r="L868" i="9" a="1"/>
  <c r="L868" i="9"/>
  <c r="L869" i="9" a="1"/>
  <c r="L869" i="9"/>
  <c r="L870" i="9" a="1"/>
  <c r="L870" i="9"/>
  <c r="L871" i="9" a="1"/>
  <c r="L871" i="9"/>
  <c r="L872" i="9" a="1"/>
  <c r="L872" i="9"/>
  <c r="L873" i="9" a="1"/>
  <c r="L873" i="9"/>
  <c r="L874" i="9" a="1"/>
  <c r="L874" i="9"/>
  <c r="L875" i="9" a="1"/>
  <c r="L875" i="9"/>
  <c r="L876" i="9" a="1"/>
  <c r="L876" i="9"/>
  <c r="L877" i="9" a="1"/>
  <c r="L877" i="9"/>
  <c r="L878" i="9" a="1"/>
  <c r="L878" i="9"/>
  <c r="L879" i="9" a="1"/>
  <c r="L879" i="9"/>
  <c r="L880" i="9" a="1"/>
  <c r="L880" i="9"/>
  <c r="L881" i="9" a="1"/>
  <c r="L881" i="9"/>
  <c r="L882" i="9" a="1"/>
  <c r="L882" i="9"/>
  <c r="L883" i="9" a="1"/>
  <c r="L883" i="9"/>
  <c r="L884" i="9" a="1"/>
  <c r="L884" i="9"/>
  <c r="L885" i="9" a="1"/>
  <c r="L885" i="9"/>
  <c r="L886" i="9" a="1"/>
  <c r="L886" i="9"/>
  <c r="L887" i="9" a="1"/>
  <c r="L887" i="9"/>
  <c r="L888" i="9" a="1"/>
  <c r="L888" i="9"/>
  <c r="L889" i="9" a="1"/>
  <c r="L889" i="9"/>
  <c r="L890" i="9" a="1"/>
  <c r="L890" i="9"/>
  <c r="L891" i="9" a="1"/>
  <c r="L891" i="9"/>
  <c r="L892" i="9" a="1"/>
  <c r="L892" i="9"/>
  <c r="L893" i="9" a="1"/>
  <c r="L893" i="9"/>
  <c r="L894" i="9" a="1"/>
  <c r="L894" i="9"/>
  <c r="L895" i="9" a="1"/>
  <c r="L895" i="9"/>
  <c r="L896" i="9" a="1"/>
  <c r="L896" i="9"/>
  <c r="L897" i="9" a="1"/>
  <c r="L897" i="9"/>
  <c r="L898" i="9" a="1"/>
  <c r="L898" i="9"/>
  <c r="L899" i="9" a="1"/>
  <c r="L899" i="9"/>
  <c r="L900" i="9" a="1"/>
  <c r="L900" i="9"/>
  <c r="L901" i="9" a="1"/>
  <c r="L901" i="9"/>
  <c r="L902" i="9" a="1"/>
  <c r="L902" i="9"/>
  <c r="L903" i="9" a="1"/>
  <c r="L903" i="9"/>
  <c r="L904" i="9" a="1"/>
  <c r="L904" i="9"/>
  <c r="L905" i="9" a="1"/>
  <c r="L905" i="9"/>
  <c r="L906" i="9" a="1"/>
  <c r="L906" i="9"/>
  <c r="L907" i="9" a="1"/>
  <c r="L907" i="9"/>
  <c r="L908" i="9" a="1"/>
  <c r="L908" i="9"/>
  <c r="L909" i="9" a="1"/>
  <c r="L909" i="9"/>
  <c r="L910" i="9" a="1"/>
  <c r="L910" i="9"/>
  <c r="L911" i="9" a="1"/>
  <c r="L911" i="9"/>
  <c r="L912" i="9" a="1"/>
  <c r="L912" i="9"/>
  <c r="L913" i="9" a="1"/>
  <c r="L913" i="9"/>
  <c r="L914" i="9" a="1"/>
  <c r="L914" i="9"/>
  <c r="L915" i="9" a="1"/>
  <c r="L915" i="9"/>
  <c r="L916" i="9" a="1"/>
  <c r="L916" i="9"/>
  <c r="L917" i="9" a="1"/>
  <c r="L917" i="9"/>
  <c r="L918" i="9" a="1"/>
  <c r="L918" i="9"/>
  <c r="L919" i="9" a="1"/>
  <c r="L919" i="9"/>
  <c r="L920" i="9" a="1"/>
  <c r="L920" i="9"/>
  <c r="L921" i="9" a="1"/>
  <c r="L921" i="9"/>
  <c r="L922" i="9" a="1"/>
  <c r="L922" i="9"/>
  <c r="L923" i="9" a="1"/>
  <c r="L923" i="9"/>
  <c r="L924" i="9" a="1"/>
  <c r="L924" i="9"/>
  <c r="L925" i="9" a="1"/>
  <c r="L925" i="9"/>
  <c r="L926" i="9" a="1"/>
  <c r="L926" i="9"/>
  <c r="L927" i="9" a="1"/>
  <c r="L927" i="9"/>
  <c r="L928" i="9" a="1"/>
  <c r="L928" i="9"/>
  <c r="L929" i="9" a="1"/>
  <c r="L929" i="9"/>
  <c r="L930" i="9" a="1"/>
  <c r="L930" i="9"/>
  <c r="L931" i="9" a="1"/>
  <c r="L931" i="9"/>
  <c r="L932" i="9" a="1"/>
  <c r="L932" i="9"/>
  <c r="L933" i="9" a="1"/>
  <c r="L933" i="9"/>
  <c r="L934" i="9" a="1"/>
  <c r="L934" i="9"/>
  <c r="L935" i="9" a="1"/>
  <c r="L935" i="9"/>
  <c r="L936" i="9" a="1"/>
  <c r="L936" i="9"/>
  <c r="L937" i="9" a="1"/>
  <c r="L937" i="9"/>
  <c r="L938" i="9" a="1"/>
  <c r="L938" i="9"/>
  <c r="L939" i="9" a="1"/>
  <c r="L939" i="9"/>
  <c r="L940" i="9" a="1"/>
  <c r="L940" i="9"/>
  <c r="L941" i="9" a="1"/>
  <c r="L941" i="9"/>
  <c r="L942" i="9" a="1"/>
  <c r="L942" i="9"/>
  <c r="L943" i="9" a="1"/>
  <c r="L943" i="9"/>
  <c r="L944" i="9" a="1"/>
  <c r="L944" i="9"/>
  <c r="L945" i="9" a="1"/>
  <c r="L945" i="9"/>
  <c r="L946" i="9" a="1"/>
  <c r="L946" i="9"/>
  <c r="L947" i="9" a="1"/>
  <c r="L947" i="9"/>
  <c r="L948" i="9" a="1"/>
  <c r="L948" i="9"/>
  <c r="L949" i="9" a="1"/>
  <c r="L949" i="9"/>
  <c r="L950" i="9" a="1"/>
  <c r="L950" i="9"/>
  <c r="L951" i="9" a="1"/>
  <c r="L951" i="9"/>
  <c r="L952" i="9" a="1"/>
  <c r="L952" i="9"/>
  <c r="L953" i="9" a="1"/>
  <c r="L953" i="9"/>
  <c r="L954" i="9" a="1"/>
  <c r="L954" i="9"/>
  <c r="L955" i="9" a="1"/>
  <c r="L955" i="9"/>
  <c r="L956" i="9" a="1"/>
  <c r="L956" i="9"/>
  <c r="L957" i="9" a="1"/>
  <c r="L957" i="9"/>
  <c r="L958" i="9" a="1"/>
  <c r="L958" i="9"/>
  <c r="L959" i="9" a="1"/>
  <c r="L959" i="9"/>
  <c r="L960" i="9" a="1"/>
  <c r="L960" i="9"/>
  <c r="L961" i="9" a="1"/>
  <c r="L961" i="9"/>
  <c r="L962" i="9" a="1"/>
  <c r="L962" i="9"/>
  <c r="L963" i="9" a="1"/>
  <c r="L963" i="9"/>
  <c r="L964" i="9" a="1"/>
  <c r="L964" i="9"/>
  <c r="L965" i="9" a="1"/>
  <c r="L965" i="9"/>
  <c r="L966" i="9" a="1"/>
  <c r="L966" i="9"/>
  <c r="L967" i="9" a="1"/>
  <c r="L967" i="9"/>
  <c r="L968" i="9" a="1"/>
  <c r="L968" i="9"/>
  <c r="L969" i="9" a="1"/>
  <c r="L969" i="9"/>
  <c r="L970" i="9" a="1"/>
  <c r="L970" i="9"/>
  <c r="L971" i="9" a="1"/>
  <c r="L971" i="9"/>
  <c r="L972" i="9" a="1"/>
  <c r="L972" i="9"/>
  <c r="L973" i="9" a="1"/>
  <c r="L973" i="9"/>
  <c r="L974" i="9" a="1"/>
  <c r="L974" i="9"/>
  <c r="L975" i="9" a="1"/>
  <c r="L975" i="9"/>
  <c r="L976" i="9" a="1"/>
  <c r="L976" i="9"/>
  <c r="L977" i="9" a="1"/>
  <c r="L977" i="9"/>
  <c r="L978" i="9" a="1"/>
  <c r="L978" i="9"/>
  <c r="L979" i="9" a="1"/>
  <c r="L979" i="9"/>
  <c r="L980" i="9" a="1"/>
  <c r="L980" i="9"/>
  <c r="L981" i="9" a="1"/>
  <c r="L981" i="9"/>
  <c r="L982" i="9" a="1"/>
  <c r="L982" i="9"/>
  <c r="L983" i="9" a="1"/>
  <c r="L983" i="9"/>
  <c r="L984" i="9" a="1"/>
  <c r="L984" i="9"/>
  <c r="L985" i="9" a="1"/>
  <c r="L985" i="9"/>
  <c r="L986" i="9" a="1"/>
  <c r="L986" i="9"/>
  <c r="L987" i="9" a="1"/>
  <c r="L987" i="9"/>
  <c r="L988" i="9" a="1"/>
  <c r="L988" i="9"/>
  <c r="L989" i="9" a="1"/>
  <c r="L989" i="9"/>
  <c r="L990" i="9" a="1"/>
  <c r="L990" i="9"/>
  <c r="L991" i="9" a="1"/>
  <c r="L991" i="9"/>
  <c r="L992" i="9" a="1"/>
  <c r="L992" i="9"/>
  <c r="L993" i="9" a="1"/>
  <c r="L993" i="9"/>
  <c r="L994" i="9" a="1"/>
  <c r="L994" i="9"/>
  <c r="L995" i="9" a="1"/>
  <c r="L995" i="9"/>
  <c r="L996" i="9" a="1"/>
  <c r="L996" i="9"/>
  <c r="L997" i="9" a="1"/>
  <c r="L997" i="9"/>
  <c r="L998" i="9" a="1"/>
  <c r="L998" i="9"/>
  <c r="L999" i="9" a="1"/>
  <c r="L999" i="9"/>
  <c r="L1000" i="9" a="1"/>
  <c r="L1000" i="9"/>
  <c r="L1001" i="9" a="1"/>
  <c r="L1001" i="9"/>
  <c r="L1002" i="9" a="1"/>
  <c r="L1002" i="9"/>
  <c r="L1003" i="9" a="1"/>
  <c r="L1003" i="9"/>
  <c r="L1004" i="9" a="1"/>
  <c r="L1004" i="9"/>
  <c r="L1005" i="9" a="1"/>
  <c r="L1005" i="9"/>
  <c r="L1006" i="9" a="1"/>
  <c r="L1006" i="9"/>
  <c r="L1007" i="9" a="1"/>
  <c r="L1007" i="9"/>
  <c r="L1008" i="9" a="1"/>
  <c r="L1008" i="9"/>
  <c r="L1009" i="9" a="1"/>
  <c r="L1009" i="9"/>
  <c r="L1010" i="9" a="1"/>
  <c r="L1010" i="9"/>
  <c r="L1011" i="9" a="1"/>
  <c r="L1011" i="9"/>
  <c r="L1012" i="9" a="1"/>
  <c r="L1012" i="9"/>
  <c r="L1013" i="9" a="1"/>
  <c r="L1013" i="9"/>
  <c r="L1014" i="9" a="1"/>
  <c r="L1014" i="9"/>
  <c r="L1015" i="9" a="1"/>
  <c r="L1015" i="9"/>
  <c r="L1016" i="9" a="1"/>
  <c r="L1016" i="9"/>
  <c r="L1017" i="9" a="1"/>
  <c r="L1017" i="9"/>
  <c r="L1018" i="9" a="1"/>
  <c r="L1018" i="9"/>
  <c r="L1019" i="9" a="1"/>
  <c r="L1019" i="9"/>
  <c r="L1020" i="9" a="1"/>
  <c r="L1020" i="9"/>
  <c r="L1021" i="9" a="1"/>
  <c r="L1021" i="9"/>
  <c r="L1022" i="9" a="1"/>
  <c r="L1022" i="9"/>
  <c r="L1023" i="9" a="1"/>
  <c r="L1023" i="9"/>
  <c r="L1024" i="9" a="1"/>
  <c r="L1024" i="9"/>
  <c r="L1025" i="9" a="1"/>
  <c r="L1025" i="9"/>
  <c r="L1026" i="9" a="1"/>
  <c r="L1026" i="9"/>
  <c r="L1027" i="9" a="1"/>
  <c r="L1027" i="9"/>
  <c r="L1028" i="9" a="1"/>
  <c r="L1028" i="9"/>
  <c r="L1029" i="9" a="1"/>
  <c r="L1029" i="9"/>
  <c r="L1030" i="9" a="1"/>
  <c r="L1030" i="9"/>
  <c r="L1031" i="9" a="1"/>
  <c r="L1031" i="9"/>
  <c r="L1032" i="9" a="1"/>
  <c r="L1032" i="9"/>
  <c r="L1033" i="9" a="1"/>
  <c r="L1033" i="9"/>
  <c r="L1034" i="9" a="1"/>
  <c r="L1034" i="9"/>
  <c r="L1035" i="9" a="1"/>
  <c r="L1035" i="9"/>
  <c r="L1036" i="9" a="1"/>
  <c r="L1036" i="9"/>
  <c r="L1037" i="9" a="1"/>
  <c r="L1037" i="9"/>
  <c r="L1038" i="9" a="1"/>
  <c r="L1038" i="9"/>
  <c r="L1039" i="9" a="1"/>
  <c r="L1039" i="9"/>
  <c r="L1040" i="9" a="1"/>
  <c r="L1040" i="9"/>
  <c r="L1041" i="9" a="1"/>
  <c r="L1041" i="9"/>
  <c r="L1042" i="9" a="1"/>
  <c r="L1042" i="9"/>
  <c r="L1043" i="9" a="1"/>
  <c r="L1043" i="9"/>
  <c r="L1044" i="9" a="1"/>
  <c r="L1044" i="9"/>
  <c r="L1045" i="9" a="1"/>
  <c r="L1045" i="9"/>
  <c r="L1046" i="9" a="1"/>
  <c r="L1046" i="9"/>
  <c r="L1047" i="9" a="1"/>
  <c r="L1047" i="9"/>
  <c r="L1048" i="9" a="1"/>
  <c r="L1048" i="9"/>
  <c r="L1049" i="9" a="1"/>
  <c r="L1049" i="9"/>
  <c r="L1050" i="9" a="1"/>
  <c r="L1050" i="9"/>
  <c r="L1051" i="9" a="1"/>
  <c r="L1051" i="9"/>
  <c r="L1052" i="9" a="1"/>
  <c r="L1052" i="9"/>
  <c r="L1053" i="9" a="1"/>
  <c r="L1053" i="9"/>
  <c r="L1054" i="9" a="1"/>
  <c r="L1054" i="9"/>
  <c r="L1055" i="9" a="1"/>
  <c r="L1055" i="9"/>
  <c r="L1056" i="9" a="1"/>
  <c r="L1056" i="9"/>
  <c r="L1057" i="9" a="1"/>
  <c r="L1057" i="9"/>
  <c r="L1058" i="9" a="1"/>
  <c r="L1058" i="9"/>
  <c r="L1059" i="9" a="1"/>
  <c r="L1059" i="9"/>
  <c r="L1060" i="9" a="1"/>
  <c r="L1060" i="9"/>
  <c r="L1061" i="9" a="1"/>
  <c r="L1061" i="9"/>
  <c r="L1062" i="9" a="1"/>
  <c r="L1062" i="9"/>
  <c r="L1063" i="9" a="1"/>
  <c r="L1063" i="9"/>
  <c r="L1064" i="9" a="1"/>
  <c r="L1064" i="9"/>
  <c r="L1065" i="9" a="1"/>
  <c r="L1065" i="9"/>
  <c r="L1066" i="9" a="1"/>
  <c r="L1066" i="9"/>
  <c r="L1067" i="9" a="1"/>
  <c r="L1067" i="9"/>
  <c r="L1068" i="9" a="1"/>
  <c r="L1068" i="9"/>
  <c r="L1069" i="9" a="1"/>
  <c r="L1069" i="9"/>
  <c r="L1070" i="9" a="1"/>
  <c r="L1070" i="9"/>
  <c r="L1071" i="9" a="1"/>
  <c r="L1071" i="9"/>
  <c r="L1072" i="9" a="1"/>
  <c r="L1072" i="9"/>
  <c r="L1073" i="9" a="1"/>
  <c r="L1073" i="9"/>
  <c r="L1074" i="9" a="1"/>
  <c r="L1074" i="9"/>
  <c r="L1075" i="9" a="1"/>
  <c r="L1075" i="9"/>
  <c r="L1076" i="9" a="1"/>
  <c r="L1076" i="9"/>
  <c r="L1077" i="9" a="1"/>
  <c r="L1077" i="9"/>
  <c r="L1078" i="9" a="1"/>
  <c r="L1078" i="9"/>
  <c r="L1079" i="9" a="1"/>
  <c r="L1079" i="9"/>
  <c r="L1080" i="9" a="1"/>
  <c r="L1080" i="9"/>
  <c r="L1081" i="9" a="1"/>
  <c r="L1081" i="9"/>
  <c r="L1082" i="9" a="1"/>
  <c r="L1082" i="9"/>
  <c r="L1083" i="9" a="1"/>
  <c r="L1083" i="9"/>
  <c r="L1084" i="9" a="1"/>
  <c r="L1084" i="9"/>
  <c r="L1085" i="9" a="1"/>
  <c r="L1085" i="9"/>
  <c r="L1086" i="9" a="1"/>
  <c r="L1086" i="9"/>
  <c r="L1087" i="9" a="1"/>
  <c r="L1087" i="9"/>
  <c r="L1088" i="9" a="1"/>
  <c r="L1088" i="9"/>
  <c r="L1089" i="9" a="1"/>
  <c r="L1089" i="9"/>
  <c r="L1090" i="9" a="1"/>
  <c r="L1090" i="9"/>
  <c r="L1091" i="9" a="1"/>
  <c r="L1091" i="9"/>
  <c r="L1092" i="9" a="1"/>
  <c r="L1092" i="9"/>
  <c r="L1093" i="9" a="1"/>
  <c r="L1093" i="9"/>
  <c r="L1094" i="9" a="1"/>
  <c r="L1094" i="9"/>
  <c r="L1095" i="9" a="1"/>
  <c r="L1095" i="9"/>
  <c r="L1096" i="9" a="1"/>
  <c r="L1096" i="9"/>
  <c r="L1097" i="9" a="1"/>
  <c r="L1097" i="9"/>
  <c r="L1098" i="9" a="1"/>
  <c r="L1098" i="9"/>
  <c r="L1099" i="9" a="1"/>
  <c r="L1099" i="9"/>
  <c r="L1100" i="9" a="1"/>
  <c r="L1100" i="9"/>
  <c r="L1101" i="9" a="1"/>
  <c r="L1101" i="9"/>
  <c r="L1102" i="9" a="1"/>
  <c r="L1102" i="9"/>
  <c r="L1103" i="9" a="1"/>
  <c r="L1103" i="9"/>
  <c r="L1104" i="9" a="1"/>
  <c r="L1104" i="9"/>
  <c r="L1105" i="9" a="1"/>
  <c r="L1105" i="9"/>
  <c r="L1106" i="9" a="1"/>
  <c r="L1106" i="9"/>
  <c r="L1107" i="9" a="1"/>
  <c r="L1107" i="9"/>
  <c r="L1108" i="9" a="1"/>
  <c r="L1108" i="9"/>
  <c r="L1109" i="9" a="1"/>
  <c r="L1109" i="9"/>
  <c r="L1110" i="9" a="1"/>
  <c r="L1110" i="9"/>
  <c r="L1111" i="9" a="1"/>
  <c r="L1111" i="9"/>
  <c r="L1112" i="9" a="1"/>
  <c r="L1112" i="9"/>
  <c r="L1113" i="9" a="1"/>
  <c r="L1113" i="9"/>
  <c r="L1114" i="9" a="1"/>
  <c r="L1114" i="9"/>
  <c r="L1115" i="9" a="1"/>
  <c r="L1115" i="9"/>
  <c r="L1116" i="9" a="1"/>
  <c r="L1116" i="9"/>
  <c r="L1117" i="9" a="1"/>
  <c r="L1117" i="9"/>
  <c r="L1118" i="9" a="1"/>
  <c r="L1118" i="9"/>
  <c r="L1119" i="9" a="1"/>
  <c r="L1119" i="9"/>
  <c r="L1120" i="9" a="1"/>
  <c r="L1120" i="9"/>
  <c r="L1121" i="9" a="1"/>
  <c r="L1121" i="9"/>
  <c r="L1122" i="9" a="1"/>
  <c r="L1122" i="9"/>
  <c r="L1123" i="9" a="1"/>
  <c r="L1123" i="9"/>
  <c r="L1124" i="9" a="1"/>
  <c r="L1124" i="9"/>
  <c r="L1125" i="9" a="1"/>
  <c r="L1125" i="9"/>
  <c r="L1126" i="9" a="1"/>
  <c r="L1126" i="9"/>
  <c r="L1127" i="9" a="1"/>
  <c r="L1127" i="9"/>
  <c r="L1128" i="9" a="1"/>
  <c r="L1128" i="9"/>
  <c r="L1129" i="9" a="1"/>
  <c r="L1129" i="9"/>
  <c r="L1130" i="9" a="1"/>
  <c r="L1130" i="9"/>
  <c r="L1131" i="9" a="1"/>
  <c r="L1131" i="9"/>
  <c r="L1132" i="9" a="1"/>
  <c r="L1132" i="9"/>
  <c r="L1133" i="9" a="1"/>
  <c r="L1133" i="9"/>
  <c r="L1134" i="9" a="1"/>
  <c r="L1134" i="9"/>
  <c r="L1135" i="9" a="1"/>
  <c r="L1135" i="9"/>
  <c r="L1136" i="9" a="1"/>
  <c r="L1136" i="9"/>
  <c r="L1137" i="9" a="1"/>
  <c r="L1137" i="9"/>
  <c r="L1138" i="9" a="1"/>
  <c r="L1138" i="9"/>
  <c r="L1139" i="9" a="1"/>
  <c r="L1139" i="9"/>
  <c r="L1140" i="9" a="1"/>
  <c r="L1140" i="9"/>
  <c r="L1141" i="9" a="1"/>
  <c r="L1141" i="9"/>
  <c r="L1142" i="9" a="1"/>
  <c r="L1142" i="9"/>
  <c r="L1143" i="9" a="1"/>
  <c r="L1143" i="9"/>
  <c r="L1144" i="9" a="1"/>
  <c r="L1144" i="9"/>
  <c r="L1145" i="9" a="1"/>
  <c r="L1145" i="9"/>
  <c r="L1146" i="9" a="1"/>
  <c r="L1146" i="9"/>
  <c r="L1147" i="9" a="1"/>
  <c r="L1147" i="9"/>
  <c r="L1148" i="9" a="1"/>
  <c r="L1148" i="9"/>
  <c r="L1149" i="9" a="1"/>
  <c r="L1149" i="9"/>
  <c r="L1150" i="9" a="1"/>
  <c r="L1150" i="9"/>
  <c r="L1151" i="9" a="1"/>
  <c r="L1151" i="9"/>
  <c r="L1152" i="9" a="1"/>
  <c r="L1152" i="9"/>
  <c r="L1153" i="9" a="1"/>
  <c r="L1153" i="9"/>
  <c r="L1154" i="9" a="1"/>
  <c r="L1154" i="9"/>
  <c r="L1155" i="9" a="1"/>
  <c r="L1155" i="9"/>
  <c r="L1156" i="9" a="1"/>
  <c r="L1156" i="9"/>
  <c r="L1157" i="9" a="1"/>
  <c r="L1157" i="9"/>
  <c r="L1158" i="9" a="1"/>
  <c r="L1158" i="9"/>
  <c r="L1159" i="9" a="1"/>
  <c r="L1159" i="9"/>
  <c r="L1160" i="9" a="1"/>
  <c r="L1160" i="9"/>
  <c r="L1161" i="9" a="1"/>
  <c r="L1161" i="9"/>
  <c r="L1162" i="9" a="1"/>
  <c r="L1162" i="9"/>
  <c r="L1163" i="9" a="1"/>
  <c r="L1163" i="9"/>
  <c r="L1164" i="9" a="1"/>
  <c r="L1164" i="9"/>
  <c r="L1165" i="9" a="1"/>
  <c r="L1165" i="9"/>
  <c r="L1166" i="9" a="1"/>
  <c r="L1166" i="9"/>
  <c r="L1167" i="9" a="1"/>
  <c r="L1167" i="9"/>
  <c r="L1168" i="9" a="1"/>
  <c r="L1168" i="9"/>
  <c r="L1169" i="9" a="1"/>
  <c r="L1169" i="9"/>
  <c r="L1170" i="9" a="1"/>
  <c r="L1170" i="9"/>
  <c r="L1171" i="9" a="1"/>
  <c r="L1171" i="9"/>
  <c r="L1172" i="9" a="1"/>
  <c r="L1172" i="9"/>
  <c r="L1173" i="9" a="1"/>
  <c r="L1173" i="9"/>
  <c r="L1174" i="9" a="1"/>
  <c r="L1174" i="9"/>
  <c r="L1175" i="9" a="1"/>
  <c r="L1175" i="9"/>
  <c r="L1176" i="9" a="1"/>
  <c r="L1176" i="9"/>
  <c r="L1177" i="9" a="1"/>
  <c r="L1177" i="9"/>
  <c r="L1178" i="9" a="1"/>
  <c r="L1178" i="9"/>
  <c r="L1179" i="9" a="1"/>
  <c r="L1179" i="9"/>
  <c r="L1180" i="9" a="1"/>
  <c r="L1180" i="9"/>
  <c r="L1181" i="9" a="1"/>
  <c r="L1181" i="9"/>
  <c r="L1182" i="9" a="1"/>
  <c r="L1182" i="9"/>
  <c r="L1183" i="9" a="1"/>
  <c r="L1183" i="9"/>
  <c r="L1184" i="9" a="1"/>
  <c r="L1184" i="9"/>
  <c r="L1185" i="9" a="1"/>
  <c r="L1185" i="9"/>
  <c r="L1186" i="9" a="1"/>
  <c r="L1186" i="9"/>
  <c r="L1187" i="9" a="1"/>
  <c r="L1187" i="9"/>
  <c r="L1188" i="9" a="1"/>
  <c r="L1188" i="9"/>
  <c r="L1189" i="9" a="1"/>
  <c r="L1189" i="9"/>
  <c r="L1190" i="9" a="1"/>
  <c r="L1190" i="9"/>
  <c r="L1191" i="9" a="1"/>
  <c r="L1191" i="9"/>
  <c r="L1192" i="9" a="1"/>
  <c r="L1192" i="9"/>
  <c r="L1193" i="9" a="1"/>
  <c r="L1193" i="9"/>
  <c r="L1194" i="9" a="1"/>
  <c r="L1194" i="9"/>
  <c r="L1195" i="9" a="1"/>
  <c r="L1195" i="9"/>
  <c r="L1196" i="9" a="1"/>
  <c r="L1196" i="9"/>
  <c r="L1197" i="9" a="1"/>
  <c r="L1197" i="9"/>
  <c r="L1198" i="9" a="1"/>
  <c r="L1198" i="9"/>
  <c r="L1199" i="9" a="1"/>
  <c r="L1199" i="9"/>
  <c r="L1200" i="9" a="1"/>
  <c r="L1200" i="9"/>
  <c r="L1201" i="9" a="1"/>
  <c r="L1201" i="9"/>
  <c r="L1202" i="9" a="1"/>
  <c r="L1202" i="9"/>
  <c r="L1203" i="9" a="1"/>
  <c r="L1203" i="9"/>
  <c r="L1204" i="9" a="1"/>
  <c r="L1204" i="9"/>
  <c r="L1205" i="9" a="1"/>
  <c r="L1205" i="9"/>
  <c r="L1206" i="9" a="1"/>
  <c r="L1206" i="9"/>
  <c r="L1207" i="9" a="1"/>
  <c r="L1207" i="9"/>
  <c r="L1208" i="9" a="1"/>
  <c r="L1208" i="9"/>
  <c r="L1209" i="9" a="1"/>
  <c r="L1209" i="9"/>
  <c r="L1210" i="9" a="1"/>
  <c r="L1210" i="9"/>
  <c r="L1211" i="9" a="1"/>
  <c r="L1211" i="9"/>
  <c r="L1212" i="9" a="1"/>
  <c r="L1212" i="9"/>
  <c r="L1213" i="9" a="1"/>
  <c r="L1213" i="9"/>
  <c r="L1214" i="9" a="1"/>
  <c r="L1214" i="9"/>
  <c r="L1215" i="9" a="1"/>
  <c r="L1215" i="9"/>
  <c r="L1216" i="9" a="1"/>
  <c r="L1216" i="9"/>
  <c r="L1217" i="9" a="1"/>
  <c r="L1217" i="9"/>
  <c r="L1218" i="9" a="1"/>
  <c r="L1218" i="9"/>
  <c r="L1219" i="9" a="1"/>
  <c r="L1219" i="9"/>
  <c r="L1220" i="9" a="1"/>
  <c r="L1220" i="9"/>
  <c r="L1221" i="9" a="1"/>
  <c r="L1221" i="9"/>
  <c r="L1222" i="9" a="1"/>
  <c r="L1222" i="9"/>
  <c r="L1223" i="9" a="1"/>
  <c r="L1223" i="9"/>
  <c r="L1224" i="9" a="1"/>
  <c r="L1224" i="9"/>
  <c r="L1225" i="9" a="1"/>
  <c r="L1225" i="9"/>
  <c r="L1226" i="9" a="1"/>
  <c r="L1226" i="9"/>
  <c r="L1227" i="9" a="1"/>
  <c r="L1227" i="9"/>
  <c r="L1228" i="9" a="1"/>
  <c r="L1228" i="9"/>
  <c r="L1229" i="9" a="1"/>
  <c r="L1229" i="9"/>
  <c r="L1230" i="9" a="1"/>
  <c r="L1230" i="9"/>
  <c r="L1231" i="9" a="1"/>
  <c r="L1231" i="9"/>
  <c r="L1232" i="9" a="1"/>
  <c r="L1232" i="9"/>
  <c r="L1233" i="9" a="1"/>
  <c r="L1233" i="9"/>
  <c r="L1234" i="9" a="1"/>
  <c r="L1234" i="9"/>
  <c r="L1235" i="9" a="1"/>
  <c r="L1235" i="9"/>
  <c r="L1236" i="9" a="1"/>
  <c r="L1236" i="9"/>
  <c r="L1237" i="9" a="1"/>
  <c r="L1237" i="9"/>
  <c r="L1238" i="9" a="1"/>
  <c r="L1238" i="9"/>
  <c r="L1239" i="9" a="1"/>
  <c r="L1239" i="9"/>
  <c r="L1240" i="9" a="1"/>
  <c r="L1240" i="9"/>
  <c r="L1241" i="9" a="1"/>
  <c r="L1241" i="9"/>
  <c r="L1242" i="9" a="1"/>
  <c r="L1242" i="9"/>
  <c r="L1243" i="9" a="1"/>
  <c r="L1243" i="9"/>
  <c r="L1244" i="9" a="1"/>
  <c r="L1244" i="9"/>
  <c r="L1245" i="9" a="1"/>
  <c r="L1245" i="9"/>
  <c r="L1246" i="9" a="1"/>
  <c r="L1246" i="9"/>
  <c r="L1247" i="9" a="1"/>
  <c r="L1247" i="9"/>
  <c r="L1248" i="9" a="1"/>
  <c r="L1248" i="9"/>
  <c r="L1249" i="9" a="1"/>
  <c r="L1249" i="9"/>
  <c r="L1250" i="9" a="1"/>
  <c r="L1250" i="9"/>
  <c r="L1251" i="9" a="1"/>
  <c r="L1251" i="9"/>
  <c r="L1252" i="9" a="1"/>
  <c r="L1252" i="9"/>
  <c r="L1253" i="9" a="1"/>
  <c r="L1253" i="9"/>
  <c r="L1254" i="9" a="1"/>
  <c r="L1254" i="9"/>
  <c r="L1255" i="9" a="1"/>
  <c r="L1255" i="9"/>
  <c r="L1256" i="9" a="1"/>
  <c r="L1256" i="9"/>
  <c r="L1257" i="9" a="1"/>
  <c r="L1257" i="9"/>
  <c r="L1258" i="9" a="1"/>
  <c r="L1258" i="9"/>
  <c r="L1259" i="9" a="1"/>
  <c r="L1259" i="9"/>
  <c r="L1260" i="9" a="1"/>
  <c r="L1260" i="9"/>
  <c r="L1261" i="9" a="1"/>
  <c r="L1261" i="9"/>
  <c r="L1262" i="9" a="1"/>
  <c r="L1262" i="9"/>
  <c r="L1263" i="9" a="1"/>
  <c r="L1263" i="9"/>
  <c r="L1264" i="9" a="1"/>
  <c r="L1264" i="9"/>
  <c r="L1265" i="9" a="1"/>
  <c r="L1265" i="9"/>
  <c r="L1266" i="9" a="1"/>
  <c r="L1266" i="9"/>
  <c r="L1267" i="9" a="1"/>
  <c r="L1267" i="9"/>
  <c r="L1268" i="9" a="1"/>
  <c r="L1268" i="9"/>
  <c r="L1269" i="9" a="1"/>
  <c r="L1269" i="9"/>
  <c r="L1270" i="9" a="1"/>
  <c r="L1270" i="9"/>
  <c r="L1271" i="9" a="1"/>
  <c r="L1271" i="9"/>
  <c r="L1272" i="9" a="1"/>
  <c r="L1272" i="9"/>
  <c r="L1273" i="9" a="1"/>
  <c r="L1273" i="9"/>
  <c r="L1274" i="9" a="1"/>
  <c r="L1274" i="9"/>
  <c r="L1275" i="9" a="1"/>
  <c r="L1275" i="9"/>
  <c r="L1276" i="9" a="1"/>
  <c r="L1276" i="9"/>
  <c r="L1277" i="9" a="1"/>
  <c r="L1277" i="9"/>
  <c r="L1278" i="9" a="1"/>
  <c r="L1278" i="9"/>
  <c r="L1279" i="9" a="1"/>
  <c r="L1279" i="9"/>
  <c r="L1280" i="9" a="1"/>
  <c r="L1280" i="9"/>
  <c r="L1281" i="9" a="1"/>
  <c r="L1281" i="9"/>
  <c r="L1282" i="9" a="1"/>
  <c r="L1282" i="9"/>
  <c r="L1283" i="9" a="1"/>
  <c r="L1283" i="9"/>
  <c r="L1284" i="9" a="1"/>
  <c r="L1284" i="9"/>
  <c r="L1285" i="9" a="1"/>
  <c r="L1285" i="9"/>
  <c r="L1286" i="9" a="1"/>
  <c r="L1286" i="9"/>
  <c r="L1287" i="9" a="1"/>
  <c r="L1287" i="9"/>
  <c r="L1288" i="9" a="1"/>
  <c r="L1288" i="9"/>
  <c r="L1289" i="9" a="1"/>
  <c r="L1289" i="9"/>
  <c r="L1290" i="9" a="1"/>
  <c r="L1290" i="9"/>
  <c r="L1291" i="9" a="1"/>
  <c r="L1291" i="9"/>
  <c r="L1292" i="9" a="1"/>
  <c r="L1292" i="9"/>
  <c r="L1293" i="9" a="1"/>
  <c r="L1293" i="9"/>
  <c r="L1294" i="9" a="1"/>
  <c r="L1294" i="9"/>
  <c r="L1295" i="9" a="1"/>
  <c r="L1295" i="9"/>
  <c r="L1296" i="9" a="1"/>
  <c r="L1296" i="9"/>
  <c r="L1297" i="9" a="1"/>
  <c r="L1297" i="9"/>
  <c r="L1298" i="9" a="1"/>
  <c r="L1298" i="9"/>
  <c r="L1299" i="9" a="1"/>
  <c r="L1299" i="9"/>
  <c r="L1300" i="9" a="1"/>
  <c r="L1300" i="9"/>
  <c r="L1301" i="9" a="1"/>
  <c r="L1301" i="9"/>
  <c r="L1302" i="9" a="1"/>
  <c r="L1302" i="9"/>
  <c r="L1303" i="9" a="1"/>
  <c r="L1303" i="9"/>
  <c r="L1304" i="9" a="1"/>
  <c r="L1304" i="9"/>
  <c r="L1305" i="9" a="1"/>
  <c r="L1305" i="9"/>
  <c r="L1306" i="9" a="1"/>
  <c r="L1306" i="9"/>
  <c r="L1307" i="9" a="1"/>
  <c r="L1307" i="9"/>
  <c r="L1308" i="9" a="1"/>
  <c r="L1308" i="9"/>
  <c r="L1309" i="9" a="1"/>
  <c r="L1309" i="9"/>
  <c r="L1310" i="9" a="1"/>
  <c r="L1310" i="9"/>
  <c r="L1311" i="9" a="1"/>
  <c r="L1311" i="9"/>
  <c r="L1312" i="9" a="1"/>
  <c r="L1312" i="9"/>
  <c r="L1313" i="9" a="1"/>
  <c r="L1313" i="9"/>
  <c r="L1314" i="9" a="1"/>
  <c r="L1314" i="9"/>
  <c r="L1315" i="9" a="1"/>
  <c r="L1315" i="9"/>
  <c r="L1316" i="9" a="1"/>
  <c r="L1316" i="9"/>
  <c r="L1317" i="9" a="1"/>
  <c r="L1317" i="9"/>
  <c r="L1318" i="9" a="1"/>
  <c r="L1318" i="9"/>
  <c r="L1319" i="9" a="1"/>
  <c r="L1319" i="9"/>
  <c r="L1320" i="9" a="1"/>
  <c r="L1320" i="9"/>
  <c r="L1321" i="9" a="1"/>
  <c r="L1321" i="9"/>
  <c r="L1322" i="9" a="1"/>
  <c r="L1322" i="9"/>
  <c r="L1323" i="9" a="1"/>
  <c r="L1323" i="9"/>
  <c r="L1324" i="9" a="1"/>
  <c r="L1324" i="9"/>
  <c r="L1325" i="9" a="1"/>
  <c r="L1325" i="9"/>
  <c r="L1326" i="9" a="1"/>
  <c r="L1326" i="9"/>
  <c r="L1327" i="9" a="1"/>
  <c r="L1327" i="9"/>
  <c r="L1328" i="9" a="1"/>
  <c r="L1328" i="9"/>
  <c r="L1329" i="9" a="1"/>
  <c r="L1329" i="9"/>
  <c r="L1330" i="9" a="1"/>
  <c r="L1330" i="9"/>
  <c r="L1331" i="9" a="1"/>
  <c r="L1331" i="9"/>
  <c r="L1332" i="9" a="1"/>
  <c r="L1332" i="9"/>
  <c r="L1333" i="9" a="1"/>
  <c r="L1333" i="9"/>
  <c r="L1334" i="9" a="1"/>
  <c r="L1334" i="9"/>
  <c r="L1335" i="9" a="1"/>
  <c r="L1335" i="9"/>
  <c r="L1336" i="9" a="1"/>
  <c r="L1336" i="9"/>
  <c r="L1337" i="9" a="1"/>
  <c r="L1337" i="9"/>
  <c r="L1338" i="9" a="1"/>
  <c r="L1338" i="9"/>
  <c r="L1339" i="9" a="1"/>
  <c r="L1339" i="9"/>
  <c r="L1340" i="9" a="1"/>
  <c r="L1340" i="9"/>
  <c r="L1341" i="9" a="1"/>
  <c r="L1341" i="9"/>
  <c r="L1342" i="9" a="1"/>
  <c r="L1342" i="9"/>
  <c r="L1343" i="9" a="1"/>
  <c r="L1343" i="9"/>
  <c r="L1344" i="9" a="1"/>
  <c r="L1344" i="9"/>
  <c r="L1345" i="9" a="1"/>
  <c r="L1345" i="9"/>
  <c r="L1346" i="9" a="1"/>
  <c r="L1346" i="9"/>
  <c r="L1347" i="9" a="1"/>
  <c r="L1347" i="9"/>
  <c r="L1348" i="9" a="1"/>
  <c r="L1348" i="9"/>
  <c r="L1349" i="9" a="1"/>
  <c r="L1349" i="9"/>
  <c r="L1350" i="9" a="1"/>
  <c r="L1350" i="9"/>
  <c r="L1351" i="9" a="1"/>
  <c r="L1351" i="9"/>
  <c r="L1352" i="9" a="1"/>
  <c r="L1352" i="9"/>
  <c r="L1353" i="9" a="1"/>
  <c r="L1353" i="9"/>
  <c r="L1354" i="9" a="1"/>
  <c r="L1354" i="9"/>
  <c r="L1355" i="9" a="1"/>
  <c r="L1355" i="9"/>
  <c r="L1356" i="9" a="1"/>
  <c r="L1356" i="9"/>
  <c r="L1357" i="9" a="1"/>
  <c r="L1357" i="9"/>
  <c r="L1358" i="9" a="1"/>
  <c r="L1358" i="9"/>
  <c r="L1359" i="9" a="1"/>
  <c r="L1359" i="9"/>
  <c r="L1360" i="9" a="1"/>
  <c r="L1360" i="9"/>
  <c r="L1361" i="9" a="1"/>
  <c r="L1361" i="9"/>
  <c r="L1362" i="9" a="1"/>
  <c r="L1362" i="9"/>
  <c r="L1363" i="9" a="1"/>
  <c r="L1363" i="9"/>
  <c r="L1364" i="9" a="1"/>
  <c r="L1364" i="9"/>
  <c r="L1365" i="9" a="1"/>
  <c r="L1365" i="9"/>
  <c r="L1366" i="9" a="1"/>
  <c r="L1366" i="9"/>
  <c r="L1367" i="9" a="1"/>
  <c r="L1367" i="9"/>
  <c r="L1368" i="9" a="1"/>
  <c r="L1368" i="9"/>
  <c r="L1369" i="9" a="1"/>
  <c r="L1369" i="9"/>
  <c r="L1370" i="9" a="1"/>
  <c r="L1370" i="9"/>
  <c r="L1371" i="9" a="1"/>
  <c r="L1371" i="9"/>
  <c r="L1372" i="9" a="1"/>
  <c r="L1372" i="9"/>
  <c r="L1373" i="9" a="1"/>
  <c r="L1373" i="9"/>
  <c r="L1374" i="9" a="1"/>
  <c r="L1374" i="9"/>
  <c r="L1375" i="9" a="1"/>
  <c r="L1375" i="9"/>
  <c r="L1376" i="9" a="1"/>
  <c r="L1376" i="9"/>
  <c r="L1377" i="9" a="1"/>
  <c r="L1377" i="9"/>
  <c r="L1378" i="9" a="1"/>
  <c r="L1378" i="9"/>
  <c r="L1379" i="9" a="1"/>
  <c r="L1379" i="9"/>
  <c r="L1380" i="9" a="1"/>
  <c r="L1380" i="9"/>
  <c r="L1381" i="9" a="1"/>
  <c r="L1381" i="9"/>
  <c r="L1382" i="9" a="1"/>
  <c r="L1382" i="9"/>
  <c r="L1383" i="9" a="1"/>
  <c r="L1383" i="9"/>
  <c r="L1384" i="9" a="1"/>
  <c r="L1384" i="9"/>
  <c r="L1385" i="9" a="1"/>
  <c r="L1385" i="9"/>
  <c r="L1386" i="9" a="1"/>
  <c r="L1386" i="9"/>
  <c r="L1387" i="9" a="1"/>
  <c r="L1387" i="9"/>
  <c r="L1388" i="9" a="1"/>
  <c r="L1388" i="9"/>
  <c r="L1389" i="9" a="1"/>
  <c r="L1389" i="9"/>
  <c r="L1390" i="9" a="1"/>
  <c r="L1390" i="9"/>
  <c r="L1391" i="9" a="1"/>
  <c r="L1391" i="9"/>
  <c r="L1392" i="9" a="1"/>
  <c r="L1392" i="9"/>
  <c r="L1393" i="9" a="1"/>
  <c r="L1393" i="9"/>
  <c r="L1394" i="9" a="1"/>
  <c r="L1394" i="9"/>
  <c r="L1395" i="9" a="1"/>
  <c r="L1395" i="9"/>
  <c r="L1396" i="9" a="1"/>
  <c r="L1396" i="9"/>
  <c r="L1397" i="9" a="1"/>
  <c r="L1397" i="9"/>
  <c r="L1398" i="9" a="1"/>
  <c r="L1398" i="9"/>
  <c r="L1399" i="9" a="1"/>
  <c r="L1399" i="9"/>
  <c r="L1400" i="9" a="1"/>
  <c r="L1400" i="9"/>
  <c r="L1401" i="9" a="1"/>
  <c r="L1401" i="9"/>
  <c r="L1402" i="9" a="1"/>
  <c r="L1402" i="9"/>
  <c r="L1403" i="9" a="1"/>
  <c r="L1403" i="9"/>
  <c r="L1404" i="9" a="1"/>
  <c r="L1404" i="9"/>
  <c r="L1405" i="9" a="1"/>
  <c r="L1405" i="9"/>
  <c r="L1406" i="9" a="1"/>
  <c r="L1406" i="9"/>
  <c r="L1407" i="9" a="1"/>
  <c r="L1407" i="9"/>
  <c r="L1408" i="9" a="1"/>
  <c r="L1408" i="9"/>
  <c r="L1409" i="9" a="1"/>
  <c r="L1409" i="9"/>
  <c r="L1410" i="9" a="1"/>
  <c r="L1410" i="9"/>
  <c r="L1411" i="9" a="1"/>
  <c r="L1411" i="9"/>
  <c r="L1412" i="9" a="1"/>
  <c r="L1412" i="9"/>
  <c r="L1413" i="9" a="1"/>
  <c r="L1413" i="9"/>
  <c r="L1414" i="9" a="1"/>
  <c r="L1414" i="9"/>
  <c r="L1415" i="9" a="1"/>
  <c r="L1415" i="9"/>
  <c r="L1416" i="9" a="1"/>
  <c r="L1416" i="9"/>
  <c r="L1417" i="9" a="1"/>
  <c r="L1417" i="9"/>
  <c r="L1418" i="9" a="1"/>
  <c r="L1418" i="9"/>
  <c r="L1419" i="9" a="1"/>
  <c r="L1419" i="9"/>
  <c r="L1420" i="9" a="1"/>
  <c r="L1420" i="9"/>
  <c r="L1421" i="9" a="1"/>
  <c r="L1421" i="9"/>
  <c r="L1422" i="9" a="1"/>
  <c r="L1422" i="9"/>
  <c r="L1423" i="9" a="1"/>
  <c r="L1423" i="9"/>
  <c r="L1424" i="9" a="1"/>
  <c r="L1424" i="9"/>
  <c r="L1425" i="9" a="1"/>
  <c r="L1425" i="9"/>
  <c r="L1426" i="9" a="1"/>
  <c r="L1426" i="9"/>
  <c r="L1427" i="9" a="1"/>
  <c r="L1427" i="9"/>
  <c r="L1428" i="9" a="1"/>
  <c r="L1428" i="9"/>
  <c r="L1429" i="9" a="1"/>
  <c r="L1429" i="9"/>
  <c r="L1430" i="9" a="1"/>
  <c r="L1430" i="9"/>
  <c r="L1431" i="9" a="1"/>
  <c r="L1431" i="9"/>
  <c r="L1432" i="9" a="1"/>
  <c r="L1432" i="9"/>
  <c r="L1433" i="9" a="1"/>
  <c r="L1433" i="9"/>
  <c r="L1434" i="9" a="1"/>
  <c r="L1434" i="9"/>
  <c r="L1435" i="9" a="1"/>
  <c r="L1435" i="9"/>
  <c r="L1436" i="9" a="1"/>
  <c r="L1436" i="9"/>
  <c r="L1437" i="9" a="1"/>
  <c r="L1437" i="9"/>
  <c r="L1438" i="9" a="1"/>
  <c r="L1438" i="9"/>
  <c r="L1439" i="9" a="1"/>
  <c r="L1439" i="9"/>
  <c r="L1440" i="9" a="1"/>
  <c r="L1440" i="9"/>
  <c r="L1441" i="9" a="1"/>
  <c r="L1441" i="9"/>
  <c r="L1442" i="9" a="1"/>
  <c r="L1442" i="9"/>
  <c r="L1443" i="9" a="1"/>
  <c r="L1443" i="9"/>
  <c r="L1444" i="9" a="1"/>
  <c r="L1444" i="9"/>
  <c r="L1445" i="9" a="1"/>
  <c r="L1445" i="9"/>
  <c r="L1446" i="9" a="1"/>
  <c r="L1446" i="9"/>
  <c r="L1447" i="9" a="1"/>
  <c r="L1447" i="9"/>
  <c r="L1448" i="9" a="1"/>
  <c r="L1448" i="9"/>
  <c r="L1449" i="9" a="1"/>
  <c r="L1449" i="9"/>
  <c r="L1450" i="9" a="1"/>
  <c r="L1450" i="9"/>
  <c r="L1451" i="9" a="1"/>
  <c r="L1451" i="9"/>
  <c r="L1452" i="9" a="1"/>
  <c r="L1452" i="9"/>
  <c r="L1453" i="9" a="1"/>
  <c r="L1453" i="9"/>
  <c r="L1454" i="9" a="1"/>
  <c r="L1454" i="9"/>
  <c r="L1455" i="9" a="1"/>
  <c r="L1455" i="9"/>
  <c r="L1456" i="9" a="1"/>
  <c r="L1456" i="9"/>
  <c r="L1457" i="9" a="1"/>
  <c r="L1457" i="9"/>
  <c r="L1458" i="9" a="1"/>
  <c r="L1458" i="9"/>
  <c r="L1459" i="9" a="1"/>
  <c r="L1459" i="9"/>
  <c r="L1460" i="9" a="1"/>
  <c r="L1460" i="9"/>
  <c r="L1461" i="9" a="1"/>
  <c r="L1461" i="9"/>
  <c r="L1462" i="9" a="1"/>
  <c r="L1462" i="9"/>
  <c r="L1463" i="9" a="1"/>
  <c r="L1463" i="9"/>
  <c r="L1464" i="9" a="1"/>
  <c r="L1464" i="9"/>
  <c r="L1465" i="9" a="1"/>
  <c r="L1465" i="9"/>
  <c r="L1466" i="9" a="1"/>
  <c r="L1466" i="9"/>
  <c r="L1467" i="9" a="1"/>
  <c r="L1467" i="9"/>
  <c r="L1468" i="9" a="1"/>
  <c r="L1468" i="9"/>
  <c r="L1469" i="9" a="1"/>
  <c r="L1469" i="9"/>
  <c r="L1470" i="9" a="1"/>
  <c r="L1470" i="9"/>
  <c r="L1471" i="9" a="1"/>
  <c r="L1471" i="9"/>
  <c r="L1472" i="9" a="1"/>
  <c r="L1472" i="9"/>
  <c r="L1473" i="9" a="1"/>
  <c r="L1473" i="9"/>
  <c r="L1474" i="9" a="1"/>
  <c r="L1474" i="9"/>
  <c r="L1475" i="9" a="1"/>
  <c r="L1475" i="9"/>
  <c r="L1476" i="9" a="1"/>
  <c r="L1476" i="9"/>
  <c r="L1477" i="9" a="1"/>
  <c r="L1477" i="9"/>
  <c r="L1478" i="9" a="1"/>
  <c r="L1478" i="9"/>
  <c r="L1479" i="9" a="1"/>
  <c r="L1479" i="9"/>
  <c r="L1480" i="9" a="1"/>
  <c r="L1480" i="9"/>
  <c r="L1481" i="9" a="1"/>
  <c r="L1481" i="9"/>
  <c r="L1482" i="9" a="1"/>
  <c r="L1482" i="9"/>
  <c r="L1483" i="9" a="1"/>
  <c r="L1483" i="9"/>
  <c r="L1484" i="9" a="1"/>
  <c r="L1484" i="9"/>
  <c r="L1485" i="9" a="1"/>
  <c r="L1485" i="9"/>
  <c r="L1486" i="9" a="1"/>
  <c r="L1486" i="9"/>
  <c r="L1487" i="9" a="1"/>
  <c r="L1487" i="9"/>
  <c r="L1488" i="9" a="1"/>
  <c r="L1488" i="9"/>
  <c r="L1489" i="9" a="1"/>
  <c r="L1489" i="9"/>
  <c r="L1490" i="9" a="1"/>
  <c r="L1490" i="9"/>
  <c r="L1491" i="9" a="1"/>
  <c r="L1491" i="9"/>
  <c r="L1492" i="9" a="1"/>
  <c r="L1492" i="9"/>
  <c r="L1493" i="9" a="1"/>
  <c r="L1493" i="9"/>
  <c r="L1494" i="9" a="1"/>
  <c r="L1494" i="9"/>
  <c r="L1495" i="9" a="1"/>
  <c r="L1495" i="9"/>
  <c r="L1496" i="9" a="1"/>
  <c r="L1496" i="9"/>
  <c r="L1497" i="9" a="1"/>
  <c r="L1497" i="9"/>
  <c r="L1498" i="9" a="1"/>
  <c r="L1498" i="9"/>
  <c r="L1499" i="9" a="1"/>
  <c r="L1499" i="9"/>
  <c r="L1500" i="9" a="1"/>
  <c r="L1500" i="9"/>
  <c r="L1501" i="9" a="1"/>
  <c r="L1501" i="9"/>
  <c r="L1502" i="9" a="1"/>
  <c r="L1502" i="9"/>
  <c r="L1503" i="9" a="1"/>
  <c r="L1503" i="9"/>
  <c r="L1504" i="9" a="1"/>
  <c r="L1504" i="9"/>
  <c r="L1505" i="9" a="1"/>
  <c r="L1505" i="9"/>
  <c r="L1506" i="9" a="1"/>
  <c r="L1506" i="9"/>
  <c r="L1507" i="9" a="1"/>
  <c r="L1507" i="9"/>
  <c r="L1508" i="9" a="1"/>
  <c r="L1508" i="9"/>
  <c r="L1509" i="9" a="1"/>
  <c r="L1509" i="9"/>
  <c r="L1510" i="9" a="1"/>
  <c r="L1510" i="9"/>
  <c r="L1511" i="9" a="1"/>
  <c r="L1511" i="9"/>
  <c r="L1512" i="9" a="1"/>
  <c r="L1512" i="9"/>
  <c r="L1513" i="9" a="1"/>
  <c r="L1513" i="9"/>
  <c r="L1514" i="9" a="1"/>
  <c r="L1514" i="9"/>
  <c r="L1515" i="9" a="1"/>
  <c r="L1515" i="9"/>
  <c r="L1516" i="9" a="1"/>
  <c r="L1516" i="9"/>
  <c r="L1517" i="9" a="1"/>
  <c r="L1517" i="9"/>
  <c r="L1518" i="9" a="1"/>
  <c r="L1518" i="9"/>
  <c r="L1519" i="9" a="1"/>
  <c r="L1519" i="9"/>
  <c r="L1520" i="9" a="1"/>
  <c r="L1520" i="9"/>
  <c r="L1521" i="9" a="1"/>
  <c r="L1521" i="9"/>
  <c r="L1522" i="9" a="1"/>
  <c r="L1522" i="9"/>
  <c r="L1523" i="9" a="1"/>
  <c r="L1523" i="9"/>
  <c r="L1524" i="9" a="1"/>
  <c r="L1524" i="9"/>
  <c r="L1525" i="9" a="1"/>
  <c r="L1525" i="9"/>
  <c r="L1526" i="9" a="1"/>
  <c r="L1526" i="9"/>
  <c r="L1527" i="9" a="1"/>
  <c r="L1527" i="9"/>
  <c r="L1528" i="9" a="1"/>
  <c r="L1528" i="9"/>
  <c r="L1529" i="9" a="1"/>
  <c r="L1529" i="9"/>
  <c r="L1530" i="9" a="1"/>
  <c r="L1530" i="9"/>
  <c r="L1531" i="9" a="1"/>
  <c r="L1531" i="9"/>
  <c r="L1532" i="9" a="1"/>
  <c r="L1532" i="9"/>
  <c r="L1533" i="9" a="1"/>
  <c r="L1533" i="9"/>
  <c r="L1534" i="9" a="1"/>
  <c r="L1534" i="9"/>
  <c r="L1535" i="9" a="1"/>
  <c r="L1535" i="9"/>
  <c r="L1536" i="9" a="1"/>
  <c r="L1536" i="9"/>
  <c r="L1537" i="9" a="1"/>
  <c r="L1537" i="9"/>
  <c r="L1538" i="9" a="1"/>
  <c r="L1538" i="9"/>
  <c r="L1539" i="9" a="1"/>
  <c r="L1539" i="9"/>
  <c r="L1540" i="9" a="1"/>
  <c r="L1540" i="9"/>
  <c r="L1541" i="9" a="1"/>
  <c r="L1541" i="9"/>
  <c r="L1542" i="9" a="1"/>
  <c r="L1542" i="9"/>
  <c r="L1543" i="9" a="1"/>
  <c r="L1543" i="9"/>
  <c r="L1544" i="9" a="1"/>
  <c r="L1544" i="9"/>
  <c r="L1545" i="9" a="1"/>
  <c r="L1545" i="9"/>
  <c r="L1546" i="9" a="1"/>
  <c r="L1546" i="9"/>
  <c r="L1547" i="9" a="1"/>
  <c r="L1547" i="9"/>
  <c r="L1548" i="9" a="1"/>
  <c r="L1548" i="9"/>
  <c r="L1549" i="9" a="1"/>
  <c r="L1549" i="9"/>
  <c r="L1550" i="9" a="1"/>
  <c r="L1550" i="9"/>
  <c r="L1551" i="9" a="1"/>
  <c r="L1551" i="9"/>
  <c r="L1552" i="9" a="1"/>
  <c r="L1552" i="9"/>
  <c r="L1553" i="9" a="1"/>
  <c r="L1553" i="9"/>
  <c r="L1554" i="9" a="1"/>
  <c r="L1554" i="9"/>
  <c r="L1555" i="9" a="1"/>
  <c r="L1555" i="9"/>
  <c r="L1556" i="9" a="1"/>
  <c r="L1556" i="9"/>
  <c r="L1557" i="9" a="1"/>
  <c r="L1557" i="9"/>
  <c r="L1558" i="9" a="1"/>
  <c r="L1558" i="9"/>
  <c r="L1559" i="9" a="1"/>
  <c r="L1559" i="9"/>
  <c r="L1560" i="9" a="1"/>
  <c r="L1560" i="9"/>
  <c r="L1561" i="9" a="1"/>
  <c r="L1561" i="9"/>
  <c r="L1562" i="9" a="1"/>
  <c r="L1562" i="9"/>
  <c r="L1563" i="9" a="1"/>
  <c r="L1563" i="9"/>
  <c r="L1564" i="9" a="1"/>
  <c r="L1564" i="9"/>
  <c r="L1565" i="9" a="1"/>
  <c r="L1565" i="9"/>
  <c r="L1566" i="9" a="1"/>
  <c r="L1566" i="9"/>
  <c r="L1567" i="9" a="1"/>
  <c r="L1567" i="9"/>
  <c r="L1568" i="9" a="1"/>
  <c r="L1568" i="9"/>
  <c r="L1569" i="9" a="1"/>
  <c r="L1569" i="9"/>
  <c r="L1570" i="9" a="1"/>
  <c r="L1570" i="9"/>
  <c r="L1571" i="9" a="1"/>
  <c r="L1571" i="9"/>
  <c r="L1572" i="9" a="1"/>
  <c r="L1572" i="9"/>
  <c r="L1573" i="9" a="1"/>
  <c r="L1573" i="9"/>
  <c r="L1574" i="9" a="1"/>
  <c r="L1574" i="9"/>
  <c r="L1575" i="9" a="1"/>
  <c r="L1575" i="9"/>
  <c r="L1576" i="9" a="1"/>
  <c r="L1576" i="9"/>
  <c r="L1577" i="9" a="1"/>
  <c r="L1577" i="9"/>
  <c r="L1578" i="9" a="1"/>
  <c r="L1578" i="9"/>
  <c r="L1579" i="9" a="1"/>
  <c r="L1579" i="9"/>
  <c r="L1580" i="9" a="1"/>
  <c r="L1580" i="9"/>
  <c r="L1581" i="9" a="1"/>
  <c r="L1581" i="9"/>
  <c r="L1582" i="9" a="1"/>
  <c r="L1582" i="9"/>
  <c r="L1583" i="9" a="1"/>
  <c r="L1583" i="9"/>
  <c r="L1584" i="9" a="1"/>
  <c r="L1584" i="9"/>
  <c r="L1585" i="9" a="1"/>
  <c r="L1585" i="9"/>
  <c r="L1586" i="9" a="1"/>
  <c r="L1586" i="9"/>
  <c r="L1587" i="9" a="1"/>
  <c r="L1587" i="9"/>
  <c r="L1588" i="9" a="1"/>
  <c r="L1588" i="9"/>
  <c r="L1589" i="9" a="1"/>
  <c r="L1589" i="9"/>
  <c r="L1590" i="9" a="1"/>
  <c r="L1590" i="9"/>
  <c r="L1591" i="9" a="1"/>
  <c r="L1591" i="9"/>
  <c r="L1592" i="9" a="1"/>
  <c r="L1592" i="9"/>
  <c r="L1593" i="9" a="1"/>
  <c r="L1593" i="9"/>
  <c r="L1594" i="9" a="1"/>
  <c r="L1594" i="9"/>
  <c r="L1595" i="9" a="1"/>
  <c r="L1595" i="9"/>
  <c r="L1596" i="9" a="1"/>
  <c r="L1596" i="9"/>
  <c r="L1597" i="9" a="1"/>
  <c r="L1597" i="9"/>
  <c r="L1598" i="9" a="1"/>
  <c r="L1598" i="9"/>
  <c r="L1599" i="9" a="1"/>
  <c r="L1599" i="9"/>
  <c r="L1600" i="9" a="1"/>
  <c r="L1600" i="9"/>
  <c r="L1601" i="9" a="1"/>
  <c r="L1601" i="9"/>
  <c r="L1602" i="9" a="1"/>
  <c r="L1602" i="9"/>
  <c r="L1603" i="9" a="1"/>
  <c r="L1603" i="9"/>
  <c r="L1604" i="9" a="1"/>
  <c r="L1604" i="9"/>
  <c r="L1605" i="9" a="1"/>
  <c r="L1605" i="9"/>
  <c r="L1606" i="9" a="1"/>
  <c r="L1606" i="9"/>
  <c r="L1607" i="9" a="1"/>
  <c r="L1607" i="9"/>
  <c r="L1608" i="9" a="1"/>
  <c r="L1608" i="9"/>
  <c r="L1609" i="9" a="1"/>
  <c r="L1609" i="9"/>
  <c r="L1610" i="9" a="1"/>
  <c r="L1610" i="9"/>
  <c r="L1611" i="9" a="1"/>
  <c r="L1611" i="9"/>
  <c r="L1612" i="9" a="1"/>
  <c r="L1612" i="9"/>
  <c r="L1613" i="9" a="1"/>
  <c r="L1613" i="9"/>
  <c r="L1614" i="9" a="1"/>
  <c r="L1614" i="9"/>
  <c r="L1615" i="9" a="1"/>
  <c r="L1615" i="9"/>
  <c r="L1616" i="9" a="1"/>
  <c r="L1616" i="9"/>
  <c r="L1617" i="9" a="1"/>
  <c r="L1617" i="9"/>
  <c r="L1618" i="9" a="1"/>
  <c r="L1618" i="9"/>
  <c r="L1619" i="9" a="1"/>
  <c r="L1619" i="9"/>
  <c r="L1620" i="9" a="1"/>
  <c r="L1620" i="9"/>
  <c r="L1621" i="9" a="1"/>
  <c r="L1621" i="9"/>
  <c r="L1622" i="9" a="1"/>
  <c r="L1622" i="9"/>
  <c r="L1623" i="9" a="1"/>
  <c r="L1623" i="9"/>
  <c r="L1624" i="9" a="1"/>
  <c r="L1624" i="9"/>
  <c r="L1625" i="9" a="1"/>
  <c r="L1625" i="9"/>
  <c r="L1626" i="9" a="1"/>
  <c r="L1626" i="9"/>
  <c r="L1627" i="9" a="1"/>
  <c r="L1627" i="9"/>
  <c r="L1628" i="9" a="1"/>
  <c r="L1628" i="9"/>
  <c r="L1629" i="9" a="1"/>
  <c r="L1629" i="9"/>
  <c r="L1630" i="9" a="1"/>
  <c r="L1630" i="9"/>
  <c r="L1631" i="9" a="1"/>
  <c r="L1631" i="9"/>
  <c r="L1632" i="9" a="1"/>
  <c r="L1632" i="9"/>
  <c r="L1633" i="9" a="1"/>
  <c r="L1633" i="9"/>
  <c r="L1634" i="9" a="1"/>
  <c r="L1634" i="9"/>
  <c r="L1635" i="9" a="1"/>
  <c r="L1635" i="9"/>
  <c r="L1636" i="9" a="1"/>
  <c r="L1636" i="9"/>
  <c r="L1637" i="9" a="1"/>
  <c r="L1637" i="9"/>
  <c r="L1638" i="9" a="1"/>
  <c r="L1638" i="9"/>
  <c r="L1639" i="9" a="1"/>
  <c r="L1639" i="9"/>
  <c r="L1640" i="9" a="1"/>
  <c r="L1640" i="9"/>
  <c r="L1641" i="9" a="1"/>
  <c r="L1641" i="9"/>
  <c r="L1642" i="9" a="1"/>
  <c r="L1642" i="9"/>
  <c r="L1643" i="9" a="1"/>
  <c r="L1643" i="9"/>
  <c r="L1644" i="9" a="1"/>
  <c r="L1644" i="9"/>
  <c r="L1645" i="9" a="1"/>
  <c r="L1645" i="9"/>
  <c r="L1646" i="9" a="1"/>
  <c r="L1646" i="9"/>
  <c r="L1647" i="9" a="1"/>
  <c r="L1647" i="9"/>
  <c r="L1648" i="9" a="1"/>
  <c r="L1648" i="9"/>
  <c r="L1649" i="9" a="1"/>
  <c r="L1649" i="9"/>
  <c r="L1650" i="9" a="1"/>
  <c r="L1650" i="9"/>
  <c r="L1651" i="9" a="1"/>
  <c r="L1651" i="9"/>
  <c r="L1652" i="9" a="1"/>
  <c r="L1652" i="9"/>
  <c r="L1653" i="9" a="1"/>
  <c r="L1653" i="9"/>
  <c r="L1654" i="9" a="1"/>
  <c r="L1654" i="9"/>
  <c r="L1655" i="9" a="1"/>
  <c r="L1655" i="9"/>
  <c r="L1656" i="9" a="1"/>
  <c r="L1656" i="9"/>
  <c r="L1657" i="9" a="1"/>
  <c r="L1657" i="9"/>
  <c r="L1658" i="9" a="1"/>
  <c r="L1658" i="9"/>
  <c r="L1659" i="9" a="1"/>
  <c r="L1659" i="9"/>
  <c r="L1660" i="9" a="1"/>
  <c r="L1660" i="9"/>
  <c r="L1661" i="9" a="1"/>
  <c r="L1661" i="9"/>
  <c r="L1662" i="9" a="1"/>
  <c r="L1662" i="9"/>
  <c r="L1663" i="9" a="1"/>
  <c r="L1663" i="9"/>
  <c r="L1664" i="9" a="1"/>
  <c r="L1664" i="9"/>
  <c r="L1665" i="9" a="1"/>
  <c r="L1665" i="9"/>
  <c r="L1666" i="9" a="1"/>
  <c r="L1666" i="9"/>
  <c r="L1667" i="9" a="1"/>
  <c r="L1667" i="9"/>
  <c r="L1668" i="9" a="1"/>
  <c r="L1668" i="9"/>
  <c r="L1669" i="9" a="1"/>
  <c r="L1669" i="9"/>
  <c r="L1670" i="9" a="1"/>
  <c r="L1670" i="9"/>
  <c r="L1671" i="9" a="1"/>
  <c r="L1671" i="9"/>
  <c r="L1672" i="9" a="1"/>
  <c r="L1672" i="9"/>
  <c r="L1673" i="9" a="1"/>
  <c r="L1673" i="9"/>
  <c r="L1674" i="9" a="1"/>
  <c r="L1674" i="9"/>
  <c r="L1675" i="9" a="1"/>
  <c r="L1675" i="9"/>
  <c r="L1676" i="9" a="1"/>
  <c r="L1676" i="9"/>
  <c r="L1677" i="9" a="1"/>
  <c r="L1677" i="9"/>
  <c r="L1678" i="9" a="1"/>
  <c r="L1678" i="9"/>
  <c r="L1679" i="9" a="1"/>
  <c r="L1679" i="9"/>
  <c r="L1680" i="9" a="1"/>
  <c r="L1680" i="9"/>
  <c r="L1681" i="9" a="1"/>
  <c r="L1681" i="9"/>
  <c r="L1682" i="9" a="1"/>
  <c r="L1682" i="9"/>
  <c r="L1683" i="9" a="1"/>
  <c r="L1683" i="9"/>
  <c r="L1684" i="9" a="1"/>
  <c r="L1684" i="9"/>
  <c r="L1685" i="9" a="1"/>
  <c r="L1685" i="9"/>
  <c r="L1686" i="9" a="1"/>
  <c r="L1686" i="9"/>
  <c r="L1687" i="9" a="1"/>
  <c r="L1687" i="9"/>
  <c r="L1688" i="9" a="1"/>
  <c r="L1688" i="9"/>
  <c r="L1689" i="9" a="1"/>
  <c r="L1689" i="9"/>
  <c r="L1690" i="9" a="1"/>
  <c r="L1690" i="9"/>
  <c r="L1691" i="9" a="1"/>
  <c r="L1691" i="9"/>
  <c r="L1692" i="9" a="1"/>
  <c r="L1692" i="9"/>
  <c r="L1693" i="9" a="1"/>
  <c r="L1693" i="9"/>
  <c r="L1694" i="9" a="1"/>
  <c r="L1694" i="9"/>
  <c r="L1695" i="9" a="1"/>
  <c r="L1695" i="9"/>
  <c r="L1696" i="9" a="1"/>
  <c r="L1696" i="9"/>
  <c r="L1697" i="9" a="1"/>
  <c r="L1697" i="9"/>
  <c r="L1698" i="9" a="1"/>
  <c r="L1698" i="9"/>
  <c r="L1699" i="9" a="1"/>
  <c r="L1699" i="9"/>
  <c r="L1700" i="9" a="1"/>
  <c r="L1700" i="9"/>
  <c r="L1701" i="9" a="1"/>
  <c r="L1701" i="9"/>
  <c r="L1702" i="9" a="1"/>
  <c r="L1702" i="9"/>
  <c r="L1703" i="9" a="1"/>
  <c r="L1703" i="9"/>
  <c r="L1704" i="9" a="1"/>
  <c r="L1704" i="9"/>
  <c r="L1705" i="9" a="1"/>
  <c r="L1705" i="9"/>
  <c r="L1706" i="9" a="1"/>
  <c r="L1706" i="9"/>
  <c r="L1707" i="9" a="1"/>
  <c r="L1707" i="9"/>
  <c r="L1708" i="9" a="1"/>
  <c r="L1708" i="9"/>
  <c r="L1709" i="9" a="1"/>
  <c r="L1709" i="9"/>
  <c r="L1710" i="9" a="1"/>
  <c r="L1710" i="9"/>
  <c r="L1711" i="9" a="1"/>
  <c r="L1711" i="9"/>
  <c r="L1712" i="9" a="1"/>
  <c r="L1712" i="9"/>
  <c r="L1713" i="9" a="1"/>
  <c r="L1713" i="9"/>
  <c r="L1714" i="9" a="1"/>
  <c r="L1714" i="9"/>
  <c r="L1715" i="9" a="1"/>
  <c r="L1715" i="9"/>
  <c r="L1716" i="9" a="1"/>
  <c r="L1716" i="9"/>
  <c r="L1717" i="9" a="1"/>
  <c r="L1717" i="9"/>
  <c r="L1718" i="9" a="1"/>
  <c r="L1718" i="9"/>
  <c r="L1719" i="9" a="1"/>
  <c r="L1719" i="9"/>
  <c r="L1720" i="9" a="1"/>
  <c r="L1720" i="9"/>
  <c r="L1721" i="9" a="1"/>
  <c r="L1721" i="9"/>
  <c r="L1722" i="9" a="1"/>
  <c r="L1722" i="9"/>
  <c r="L1723" i="9" a="1"/>
  <c r="L1723" i="9"/>
  <c r="L1724" i="9" a="1"/>
  <c r="L1724" i="9"/>
  <c r="L1725" i="9" a="1"/>
  <c r="L1725" i="9"/>
  <c r="L1726" i="9" a="1"/>
  <c r="L1726" i="9"/>
  <c r="L1727" i="9" a="1"/>
  <c r="L1727" i="9"/>
  <c r="L1728" i="9" a="1"/>
  <c r="L1728" i="9"/>
  <c r="L1729" i="9" a="1"/>
  <c r="L1729" i="9"/>
  <c r="L1730" i="9" a="1"/>
  <c r="L1730" i="9"/>
  <c r="L1731" i="9" a="1"/>
  <c r="L1731" i="9"/>
  <c r="L1732" i="9" a="1"/>
  <c r="L1732" i="9"/>
  <c r="L1733" i="9" a="1"/>
  <c r="L1733" i="9"/>
  <c r="L1734" i="9" a="1"/>
  <c r="L1734" i="9"/>
  <c r="L1735" i="9" a="1"/>
  <c r="L1735" i="9"/>
  <c r="L1736" i="9" a="1"/>
  <c r="L1736" i="9"/>
  <c r="L1737" i="9" a="1"/>
  <c r="L1737" i="9"/>
  <c r="L1738" i="9" a="1"/>
  <c r="L1738" i="9"/>
  <c r="L1739" i="9" a="1"/>
  <c r="L1739" i="9"/>
  <c r="L1740" i="9" a="1"/>
  <c r="L1740" i="9"/>
  <c r="L1741" i="9" a="1"/>
  <c r="L1741" i="9"/>
  <c r="L1742" i="9" a="1"/>
  <c r="L1742" i="9"/>
  <c r="L1743" i="9" a="1"/>
  <c r="L1743" i="9"/>
  <c r="L1744" i="9" a="1"/>
  <c r="L1744" i="9"/>
  <c r="L1745" i="9" a="1"/>
  <c r="L1745" i="9"/>
  <c r="L1746" i="9" a="1"/>
  <c r="L1746" i="9"/>
  <c r="L1747" i="9" a="1"/>
  <c r="L1747" i="9"/>
  <c r="L1748" i="9" a="1"/>
  <c r="L1748" i="9"/>
  <c r="L1749" i="9" a="1"/>
  <c r="L1749" i="9"/>
  <c r="L1750" i="9" a="1"/>
  <c r="L1750" i="9"/>
  <c r="L1751" i="9" a="1"/>
  <c r="L1751" i="9"/>
  <c r="L1752" i="9" a="1"/>
  <c r="L1752" i="9"/>
  <c r="L1753" i="9" a="1"/>
  <c r="L1753" i="9"/>
  <c r="L1754" i="9" a="1"/>
  <c r="L1754" i="9"/>
  <c r="L1755" i="9" a="1"/>
  <c r="L1755" i="9"/>
  <c r="L1756" i="9" a="1"/>
  <c r="L1756" i="9"/>
  <c r="L1757" i="9" a="1"/>
  <c r="L1757" i="9"/>
  <c r="L1758" i="9" a="1"/>
  <c r="L1758" i="9"/>
  <c r="L1759" i="9" a="1"/>
  <c r="L1759" i="9"/>
  <c r="L1760" i="9" a="1"/>
  <c r="L1760" i="9"/>
  <c r="L1761" i="9" a="1"/>
  <c r="L1761" i="9"/>
  <c r="L1762" i="9" a="1"/>
  <c r="L1762" i="9"/>
  <c r="L1763" i="9" a="1"/>
  <c r="L1763" i="9"/>
  <c r="L1764" i="9" a="1"/>
  <c r="L1764" i="9"/>
  <c r="L1765" i="9" a="1"/>
  <c r="L1765" i="9"/>
  <c r="L1766" i="9" a="1"/>
  <c r="L1766" i="9"/>
  <c r="L1767" i="9" a="1"/>
  <c r="L1767" i="9"/>
  <c r="L1768" i="9" a="1"/>
  <c r="L1768" i="9"/>
  <c r="L1769" i="9" a="1"/>
  <c r="L1769" i="9"/>
  <c r="L1770" i="9" a="1"/>
  <c r="L1770" i="9"/>
  <c r="L1771" i="9" a="1"/>
  <c r="L1771" i="9"/>
  <c r="L1772" i="9" a="1"/>
  <c r="L1772" i="9"/>
  <c r="L1773" i="9" a="1"/>
  <c r="L1773" i="9"/>
  <c r="L1774" i="9" a="1"/>
  <c r="L1774" i="9"/>
  <c r="L1775" i="9" a="1"/>
  <c r="L1775" i="9"/>
  <c r="L1776" i="9" a="1"/>
  <c r="L1776" i="9"/>
  <c r="L1777" i="9" a="1"/>
  <c r="L1777" i="9"/>
  <c r="L1778" i="9" a="1"/>
  <c r="L1778" i="9"/>
  <c r="L1779" i="9" a="1"/>
  <c r="L1779" i="9"/>
  <c r="L1780" i="9" a="1"/>
  <c r="L1780" i="9"/>
  <c r="L1781" i="9" a="1"/>
  <c r="L1781" i="9"/>
  <c r="L1782" i="9" a="1"/>
  <c r="L1782" i="9"/>
  <c r="L1783" i="9" a="1"/>
  <c r="L1783" i="9"/>
  <c r="L1784" i="9" a="1"/>
  <c r="L1784" i="9"/>
  <c r="L1785" i="9" a="1"/>
  <c r="L1785" i="9"/>
  <c r="L1786" i="9" a="1"/>
  <c r="L1786" i="9"/>
  <c r="L1787" i="9" a="1"/>
  <c r="L1787" i="9"/>
  <c r="L1788" i="9" a="1"/>
  <c r="L1788" i="9"/>
  <c r="L1789" i="9" a="1"/>
  <c r="L1789" i="9"/>
  <c r="L1790" i="9" a="1"/>
  <c r="L1790" i="9"/>
  <c r="L1791" i="9" a="1"/>
  <c r="L1791" i="9"/>
  <c r="L1792" i="9" a="1"/>
  <c r="L1792" i="9"/>
  <c r="L1793" i="9" a="1"/>
  <c r="L1793" i="9"/>
  <c r="L1794" i="9" a="1"/>
  <c r="L1794" i="9"/>
  <c r="L1795" i="9" a="1"/>
  <c r="L1795" i="9"/>
  <c r="L1796" i="9" a="1"/>
  <c r="L1796" i="9"/>
  <c r="L1797" i="9" a="1"/>
  <c r="L1797" i="9"/>
  <c r="L1798" i="9" a="1"/>
  <c r="L1798" i="9"/>
  <c r="L1799" i="9" a="1"/>
  <c r="L1799" i="9"/>
  <c r="L1800" i="9" a="1"/>
  <c r="L1800" i="9"/>
  <c r="L1801" i="9" a="1"/>
  <c r="L1801" i="9"/>
  <c r="L1802" i="9" a="1"/>
  <c r="L1802" i="9"/>
  <c r="L1803" i="9" a="1"/>
  <c r="L1803" i="9"/>
  <c r="L1804" i="9" a="1"/>
  <c r="L1804" i="9"/>
  <c r="L1805" i="9" a="1"/>
  <c r="L1805" i="9"/>
  <c r="L1806" i="9" a="1"/>
  <c r="L1806" i="9"/>
  <c r="L1807" i="9" a="1"/>
  <c r="L1807" i="9"/>
  <c r="L1808" i="9" a="1"/>
  <c r="L1808" i="9"/>
  <c r="L1809" i="9" a="1"/>
  <c r="L1809" i="9"/>
  <c r="L1810" i="9" a="1"/>
  <c r="L1810" i="9"/>
  <c r="L1811" i="9" a="1"/>
  <c r="L1811" i="9"/>
  <c r="L1812" i="9" a="1"/>
  <c r="L1812" i="9"/>
  <c r="L1813" i="9" a="1"/>
  <c r="L1813" i="9"/>
  <c r="L1814" i="9" a="1"/>
  <c r="L1814" i="9"/>
  <c r="L1815" i="9" a="1"/>
  <c r="L1815" i="9"/>
  <c r="L1816" i="9" a="1"/>
  <c r="L1816" i="9"/>
  <c r="L1817" i="9" a="1"/>
  <c r="L1817" i="9"/>
  <c r="L1818" i="9" a="1"/>
  <c r="L1818" i="9"/>
  <c r="L1819" i="9" a="1"/>
  <c r="L1819" i="9"/>
  <c r="L1820" i="9" a="1"/>
  <c r="L1820" i="9"/>
  <c r="L1821" i="9" a="1"/>
  <c r="L1821" i="9"/>
  <c r="L1822" i="9" a="1"/>
  <c r="L1822" i="9"/>
  <c r="L1823" i="9" a="1"/>
  <c r="L1823" i="9"/>
  <c r="L1824" i="9" a="1"/>
  <c r="L1824" i="9"/>
  <c r="L1825" i="9" a="1"/>
  <c r="L1825" i="9"/>
  <c r="L1826" i="9" a="1"/>
  <c r="L1826" i="9"/>
  <c r="L1827" i="9" a="1"/>
  <c r="L1827" i="9"/>
  <c r="L1828" i="9" a="1"/>
  <c r="L1828" i="9"/>
  <c r="L1829" i="9" a="1"/>
  <c r="L1829" i="9"/>
  <c r="L1830" i="9" a="1"/>
  <c r="L1830" i="9"/>
  <c r="L1831" i="9" a="1"/>
  <c r="L1831" i="9"/>
  <c r="L1832" i="9" a="1"/>
  <c r="L1832" i="9"/>
  <c r="L1833" i="9" a="1"/>
  <c r="L1833" i="9"/>
  <c r="L1834" i="9" a="1"/>
  <c r="L1834" i="9"/>
  <c r="L1835" i="9" a="1"/>
  <c r="L1835" i="9"/>
  <c r="L1836" i="9" a="1"/>
  <c r="L1836" i="9"/>
  <c r="L1837" i="9" a="1"/>
  <c r="L1837" i="9"/>
  <c r="L1838" i="9" a="1"/>
  <c r="L1838" i="9"/>
  <c r="L1839" i="9" a="1"/>
  <c r="L1839" i="9"/>
  <c r="L1840" i="9" a="1"/>
  <c r="L1840" i="9"/>
  <c r="L1841" i="9" a="1"/>
  <c r="L1841" i="9"/>
  <c r="L1842" i="9" a="1"/>
  <c r="L1842" i="9"/>
  <c r="L1843" i="9" a="1"/>
  <c r="L1843" i="9"/>
  <c r="L1844" i="9" a="1"/>
  <c r="L1844" i="9"/>
  <c r="L1845" i="9" a="1"/>
  <c r="L1845" i="9"/>
  <c r="L1846" i="9" a="1"/>
  <c r="L1846" i="9"/>
  <c r="L1847" i="9" a="1"/>
  <c r="L1847" i="9"/>
  <c r="L1848" i="9" a="1"/>
  <c r="L1848" i="9"/>
  <c r="L1849" i="9" a="1"/>
  <c r="L1849" i="9"/>
  <c r="L1850" i="9" a="1"/>
  <c r="L1850" i="9"/>
  <c r="L1851" i="9" a="1"/>
  <c r="L1851" i="9"/>
  <c r="L1852" i="9" a="1"/>
  <c r="L1852" i="9"/>
  <c r="L1853" i="9" a="1"/>
  <c r="L1853" i="9"/>
  <c r="L1854" i="9" a="1"/>
  <c r="L1854" i="9"/>
  <c r="L1855" i="9" a="1"/>
  <c r="L1855" i="9"/>
  <c r="L1856" i="9" a="1"/>
  <c r="L1856" i="9"/>
  <c r="L1857" i="9" a="1"/>
  <c r="L1857" i="9"/>
  <c r="L1858" i="9" a="1"/>
  <c r="L1858" i="9"/>
  <c r="L1859" i="9" a="1"/>
  <c r="L1859" i="9"/>
  <c r="L1860" i="9" a="1"/>
  <c r="L1860" i="9"/>
  <c r="L1861" i="9" a="1"/>
  <c r="L1861" i="9"/>
  <c r="L1862" i="9" a="1"/>
  <c r="L1862" i="9"/>
  <c r="L1863" i="9" a="1"/>
  <c r="L1863" i="9"/>
  <c r="L1864" i="9" a="1"/>
  <c r="L1864" i="9"/>
  <c r="L1865" i="9" a="1"/>
  <c r="L1865" i="9"/>
  <c r="L1866" i="9" a="1"/>
  <c r="L1866" i="9"/>
  <c r="L1867" i="9" a="1"/>
  <c r="L1867" i="9"/>
  <c r="L1868" i="9" a="1"/>
  <c r="L1868" i="9"/>
  <c r="L1869" i="9" a="1"/>
  <c r="L1869" i="9"/>
  <c r="L1870" i="9" a="1"/>
  <c r="L1870" i="9"/>
  <c r="L1871" i="9" a="1"/>
  <c r="L1871" i="9"/>
  <c r="L1872" i="9" a="1"/>
  <c r="L1872" i="9"/>
  <c r="L1873" i="9" a="1"/>
  <c r="L1873" i="9"/>
  <c r="L1874" i="9" a="1"/>
  <c r="L1874" i="9"/>
  <c r="L1875" i="9" a="1"/>
  <c r="L1875" i="9"/>
  <c r="L1876" i="9" a="1"/>
  <c r="L1876" i="9"/>
  <c r="L1877" i="9" a="1"/>
  <c r="L1877" i="9"/>
  <c r="L1878" i="9" a="1"/>
  <c r="L1878" i="9"/>
  <c r="L1879" i="9" a="1"/>
  <c r="L1879" i="9"/>
  <c r="L1880" i="9" a="1"/>
  <c r="L1880" i="9"/>
  <c r="L1881" i="9" a="1"/>
  <c r="L1881" i="9"/>
  <c r="L1882" i="9" a="1"/>
  <c r="L1882" i="9"/>
  <c r="L1883" i="9" a="1"/>
  <c r="L1883" i="9"/>
  <c r="L1884" i="9" a="1"/>
  <c r="L1884" i="9"/>
  <c r="L1885" i="9" a="1"/>
  <c r="L1885" i="9"/>
  <c r="L1886" i="9" a="1"/>
  <c r="L1886" i="9"/>
  <c r="L1887" i="9" a="1"/>
  <c r="L1887" i="9"/>
  <c r="L1888" i="9" a="1"/>
  <c r="L1888" i="9"/>
  <c r="L1889" i="9" a="1"/>
  <c r="L1889" i="9"/>
  <c r="L1890" i="9" a="1"/>
  <c r="L1890" i="9"/>
  <c r="L1891" i="9" a="1"/>
  <c r="L1891" i="9"/>
  <c r="L1892" i="9" a="1"/>
  <c r="L1892" i="9"/>
  <c r="L1893" i="9" a="1"/>
  <c r="L1893" i="9"/>
  <c r="L1894" i="9" a="1"/>
  <c r="L1894" i="9"/>
  <c r="L1895" i="9" a="1"/>
  <c r="L1895" i="9"/>
  <c r="L1896" i="9" a="1"/>
  <c r="L1896" i="9"/>
  <c r="L1897" i="9" a="1"/>
  <c r="L1897" i="9"/>
  <c r="L1898" i="9" a="1"/>
  <c r="L1898" i="9"/>
  <c r="L1899" i="9" a="1"/>
  <c r="L1899" i="9"/>
  <c r="L1900" i="9" a="1"/>
  <c r="L1900" i="9"/>
  <c r="L1901" i="9" a="1"/>
  <c r="L1901" i="9"/>
  <c r="L1902" i="9" a="1"/>
  <c r="L1902" i="9"/>
  <c r="L1903" i="9" a="1"/>
  <c r="L1903" i="9"/>
  <c r="L1904" i="9" a="1"/>
  <c r="L1904" i="9"/>
  <c r="L1905" i="9" a="1"/>
  <c r="L1905" i="9"/>
  <c r="L1906" i="9" a="1"/>
  <c r="L1906" i="9"/>
  <c r="L1907" i="9" a="1"/>
  <c r="L1907" i="9"/>
  <c r="L1908" i="9" a="1"/>
  <c r="L1908" i="9"/>
  <c r="L1909" i="9" a="1"/>
  <c r="L1909" i="9"/>
  <c r="L1910" i="9" a="1"/>
  <c r="L1910" i="9"/>
  <c r="L1911" i="9" a="1"/>
  <c r="L1911" i="9"/>
  <c r="L1912" i="9" a="1"/>
  <c r="L1912" i="9"/>
  <c r="L1913" i="9" a="1"/>
  <c r="L1913" i="9"/>
  <c r="L1914" i="9" a="1"/>
  <c r="L1914" i="9"/>
  <c r="L1915" i="9" a="1"/>
  <c r="L1915" i="9"/>
  <c r="L1916" i="9" a="1"/>
  <c r="L1916" i="9"/>
  <c r="L1917" i="9" a="1"/>
  <c r="L1917" i="9"/>
  <c r="L1918" i="9" a="1"/>
  <c r="L1918" i="9"/>
  <c r="L1919" i="9" a="1"/>
  <c r="L1919" i="9"/>
  <c r="L1920" i="9" a="1"/>
  <c r="L1920" i="9"/>
  <c r="L1921" i="9" a="1"/>
  <c r="L1921" i="9"/>
  <c r="L1922" i="9" a="1"/>
  <c r="L1922" i="9"/>
  <c r="L1923" i="9" a="1"/>
  <c r="L1923" i="9"/>
  <c r="L1924" i="9" a="1"/>
  <c r="L1924" i="9"/>
  <c r="L1925" i="9" a="1"/>
  <c r="L1925" i="9"/>
  <c r="L1926" i="9" a="1"/>
  <c r="L1926" i="9"/>
  <c r="L1927" i="9" a="1"/>
  <c r="L1927" i="9"/>
  <c r="L1928" i="9" a="1"/>
  <c r="L1928" i="9"/>
  <c r="L1929" i="9" a="1"/>
  <c r="L1929" i="9"/>
  <c r="L1930" i="9" a="1"/>
  <c r="L1930" i="9"/>
  <c r="L1931" i="9" a="1"/>
  <c r="L1931" i="9"/>
  <c r="L1932" i="9" a="1"/>
  <c r="L1932" i="9"/>
  <c r="L1933" i="9" a="1"/>
  <c r="L1933" i="9"/>
  <c r="L1934" i="9" a="1"/>
  <c r="L1934" i="9"/>
  <c r="L1935" i="9" a="1"/>
  <c r="L1935" i="9"/>
  <c r="L1936" i="9" a="1"/>
  <c r="L1936" i="9"/>
  <c r="L1937" i="9" a="1"/>
  <c r="L1937" i="9"/>
  <c r="L1938" i="9" a="1"/>
  <c r="L1938" i="9"/>
  <c r="L1939" i="9" a="1"/>
  <c r="L1939" i="9"/>
  <c r="L1940" i="9" a="1"/>
  <c r="L1940" i="9"/>
  <c r="L1941" i="9" a="1"/>
  <c r="L1941" i="9"/>
  <c r="L1942" i="9" a="1"/>
  <c r="L1942" i="9"/>
  <c r="L1943" i="9" a="1"/>
  <c r="L1943" i="9"/>
  <c r="L1944" i="9" a="1"/>
  <c r="L1944" i="9"/>
  <c r="L1945" i="9" a="1"/>
  <c r="L1945" i="9"/>
  <c r="L1946" i="9" a="1"/>
  <c r="L1946" i="9"/>
  <c r="L1947" i="9" a="1"/>
  <c r="L1947" i="9"/>
  <c r="L1948" i="9" a="1"/>
  <c r="L1948" i="9"/>
  <c r="L1949" i="9" a="1"/>
  <c r="L1949" i="9"/>
  <c r="L1950" i="9" a="1"/>
  <c r="L1950" i="9"/>
  <c r="L1951" i="9" a="1"/>
  <c r="L1951" i="9"/>
  <c r="L1952" i="9" a="1"/>
  <c r="L1952" i="9"/>
  <c r="L1953" i="9" a="1"/>
  <c r="L1953" i="9"/>
  <c r="L1954" i="9" a="1"/>
  <c r="L1954" i="9"/>
  <c r="L1955" i="9" a="1"/>
  <c r="L1955" i="9"/>
  <c r="L1956" i="9" a="1"/>
  <c r="L1956" i="9"/>
  <c r="L1957" i="9" a="1"/>
  <c r="L1957" i="9"/>
  <c r="L1958" i="9" a="1"/>
  <c r="L1958" i="9"/>
  <c r="L1959" i="9" a="1"/>
  <c r="L1959" i="9"/>
  <c r="L1960" i="9" a="1"/>
  <c r="L1960" i="9"/>
  <c r="L1961" i="9" a="1"/>
  <c r="L1961" i="9"/>
  <c r="L1962" i="9" a="1"/>
  <c r="L1962" i="9"/>
  <c r="L1963" i="9" a="1"/>
  <c r="L1963" i="9"/>
  <c r="L1964" i="9" a="1"/>
  <c r="L1964" i="9"/>
  <c r="L1965" i="9" a="1"/>
  <c r="L1965" i="9"/>
  <c r="L1966" i="9" a="1"/>
  <c r="L1966" i="9"/>
  <c r="L1967" i="9" a="1"/>
  <c r="L1967" i="9"/>
  <c r="L1968" i="9" a="1"/>
  <c r="L1968" i="9"/>
  <c r="L1969" i="9" a="1"/>
  <c r="L1969" i="9"/>
  <c r="L1970" i="9" a="1"/>
  <c r="L1970" i="9"/>
  <c r="L1971" i="9" a="1"/>
  <c r="L1971" i="9"/>
  <c r="L1972" i="9" a="1"/>
  <c r="L1972" i="9"/>
  <c r="L1973" i="9" a="1"/>
  <c r="L1973" i="9"/>
  <c r="L1974" i="9" a="1"/>
  <c r="L1974" i="9"/>
  <c r="L1975" i="9" a="1"/>
  <c r="L1975" i="9"/>
  <c r="L1976" i="9" a="1"/>
  <c r="L1976" i="9"/>
  <c r="L1977" i="9" a="1"/>
  <c r="L1977" i="9"/>
  <c r="L1978" i="9" a="1"/>
  <c r="L1978" i="9"/>
  <c r="L1979" i="9" a="1"/>
  <c r="L1979" i="9"/>
  <c r="L1980" i="9" a="1"/>
  <c r="L1980" i="9"/>
  <c r="L1981" i="9" a="1"/>
  <c r="L1981" i="9"/>
  <c r="L1982" i="9" a="1"/>
  <c r="L1982" i="9"/>
  <c r="L1983" i="9" a="1"/>
  <c r="L1983" i="9"/>
  <c r="L1984" i="9" a="1"/>
  <c r="L1984" i="9"/>
  <c r="L1985" i="9" a="1"/>
  <c r="L1985" i="9"/>
  <c r="L1986" i="9" a="1"/>
  <c r="L1986" i="9"/>
  <c r="L1987" i="9" a="1"/>
  <c r="L1987" i="9"/>
  <c r="L1988" i="9" a="1"/>
  <c r="L1988" i="9"/>
  <c r="L1989" i="9" a="1"/>
  <c r="L1989" i="9"/>
  <c r="L1990" i="9" a="1"/>
  <c r="L1990" i="9"/>
  <c r="L1991" i="9" a="1"/>
  <c r="L1991" i="9"/>
  <c r="L1992" i="9" a="1"/>
  <c r="L1992" i="9"/>
  <c r="L1993" i="9" a="1"/>
  <c r="L1993" i="9"/>
  <c r="L1994" i="9" a="1"/>
  <c r="L1994" i="9"/>
  <c r="L1995" i="9" a="1"/>
  <c r="L1995" i="9"/>
  <c r="L1996" i="9" a="1"/>
  <c r="L1996" i="9"/>
  <c r="L1997" i="9" a="1"/>
  <c r="L1997" i="9"/>
  <c r="L1998" i="9" a="1"/>
  <c r="L1998" i="9"/>
  <c r="L1999" i="9" a="1"/>
  <c r="L1999" i="9"/>
  <c r="L2000" i="9" a="1"/>
  <c r="L2000" i="9"/>
  <c r="L2001" i="9" a="1"/>
  <c r="L2001" i="9"/>
  <c r="L2002" i="9" a="1"/>
  <c r="L2002" i="9"/>
  <c r="L2003" i="9" a="1"/>
  <c r="L2003" i="9"/>
  <c r="L2004" i="9" a="1"/>
  <c r="L2004" i="9"/>
  <c r="L2005" i="9" a="1"/>
  <c r="L2005" i="9"/>
  <c r="L2006" i="9" a="1"/>
  <c r="L2006" i="9"/>
  <c r="L2007" i="9" a="1"/>
  <c r="L2007" i="9"/>
  <c r="L2008" i="9" a="1"/>
  <c r="L2008" i="9"/>
  <c r="L2009" i="9" a="1"/>
  <c r="L2009" i="9"/>
  <c r="L2010" i="9" a="1"/>
  <c r="L2010" i="9"/>
  <c r="L2011" i="9" a="1"/>
  <c r="L2011" i="9"/>
  <c r="L2012" i="9" a="1"/>
  <c r="L2012" i="9"/>
  <c r="L2013" i="9" a="1"/>
  <c r="L2013" i="9"/>
  <c r="L2014" i="9" a="1"/>
  <c r="L2014" i="9"/>
  <c r="L2015" i="9" a="1"/>
  <c r="L2015" i="9"/>
  <c r="L2016" i="9" a="1"/>
  <c r="L2016" i="9"/>
  <c r="L2017" i="9" a="1"/>
  <c r="L2017" i="9"/>
  <c r="L2018" i="9" a="1"/>
  <c r="L2018" i="9"/>
  <c r="L2019" i="9" a="1"/>
  <c r="L2019" i="9"/>
  <c r="L2020" i="9" a="1"/>
  <c r="L2020" i="9"/>
  <c r="L2021" i="9" a="1"/>
  <c r="L2021" i="9"/>
  <c r="L2022" i="9" a="1"/>
  <c r="L2022" i="9"/>
  <c r="L2023" i="9" a="1"/>
  <c r="L2023" i="9"/>
  <c r="L2024" i="9" a="1"/>
  <c r="L2024" i="9"/>
  <c r="L2025" i="9" a="1"/>
  <c r="L2025" i="9"/>
  <c r="L2026" i="9" a="1"/>
  <c r="L2026" i="9"/>
  <c r="L2027" i="9" a="1"/>
  <c r="L2027" i="9"/>
  <c r="L2028" i="9" a="1"/>
  <c r="L2028" i="9"/>
  <c r="L2029" i="9" a="1"/>
  <c r="L2029" i="9"/>
  <c r="L2030" i="9" a="1"/>
  <c r="L2030" i="9"/>
  <c r="L2031" i="9" a="1"/>
  <c r="L2031" i="9"/>
  <c r="L2032" i="9" a="1"/>
  <c r="L2032" i="9"/>
  <c r="L2033" i="9" a="1"/>
  <c r="L2033" i="9"/>
  <c r="L2034" i="9" a="1"/>
  <c r="L2034" i="9"/>
  <c r="L2035" i="9" a="1"/>
  <c r="L2035" i="9"/>
  <c r="L2036" i="9" a="1"/>
  <c r="L2036" i="9"/>
  <c r="L2037" i="9" a="1"/>
  <c r="L2037" i="9"/>
  <c r="L2038" i="9" a="1"/>
  <c r="L2038" i="9"/>
  <c r="L2039" i="9" a="1"/>
  <c r="L2039" i="9"/>
  <c r="L2040" i="9" a="1"/>
  <c r="L2040" i="9"/>
  <c r="L2041" i="9" a="1"/>
  <c r="L2041" i="9"/>
  <c r="L2042" i="9" a="1"/>
  <c r="L2042" i="9"/>
  <c r="L2043" i="9" a="1"/>
  <c r="L2043" i="9"/>
  <c r="L2044" i="9" a="1"/>
  <c r="L2044" i="9"/>
  <c r="L2045" i="9" a="1"/>
  <c r="L2045" i="9"/>
  <c r="L2046" i="9" a="1"/>
  <c r="L2046" i="9"/>
  <c r="L2047" i="9" a="1"/>
  <c r="L2047" i="9"/>
  <c r="L2048" i="9" a="1"/>
  <c r="L2048" i="9"/>
  <c r="L2049" i="9" a="1"/>
  <c r="L2049" i="9"/>
  <c r="L2050" i="9" a="1"/>
  <c r="L2050" i="9"/>
  <c r="L2051" i="9" a="1"/>
  <c r="L2051" i="9"/>
  <c r="L2052" i="9" a="1"/>
  <c r="L2052" i="9"/>
  <c r="L2053" i="9" a="1"/>
  <c r="L2053" i="9"/>
  <c r="L2054" i="9" a="1"/>
  <c r="L2054" i="9"/>
  <c r="L2055" i="9" a="1"/>
  <c r="L2055" i="9"/>
  <c r="L2056" i="9" a="1"/>
  <c r="L2056" i="9"/>
  <c r="L2057" i="9" a="1"/>
  <c r="L2057" i="9"/>
  <c r="L2058" i="9" a="1"/>
  <c r="L2058" i="9"/>
  <c r="L2059" i="9" a="1"/>
  <c r="L2059" i="9"/>
  <c r="L2060" i="9" a="1"/>
  <c r="L2060" i="9"/>
  <c r="L2061" i="9" a="1"/>
  <c r="L2061" i="9"/>
  <c r="L2062" i="9" a="1"/>
  <c r="L2062" i="9"/>
  <c r="L2063" i="9" a="1"/>
  <c r="L2063" i="9"/>
  <c r="L2064" i="9" a="1"/>
  <c r="L2064" i="9"/>
  <c r="L2065" i="9" a="1"/>
  <c r="L2065" i="9"/>
  <c r="L2066" i="9" a="1"/>
  <c r="L2066" i="9"/>
  <c r="L2067" i="9" a="1"/>
  <c r="L2067" i="9"/>
  <c r="L2068" i="9" a="1"/>
  <c r="L2068" i="9"/>
  <c r="L2069" i="9" a="1"/>
  <c r="L2069" i="9"/>
  <c r="L2070" i="9" a="1"/>
  <c r="L2070" i="9"/>
  <c r="L2071" i="9" a="1"/>
  <c r="L2071" i="9"/>
  <c r="L2072" i="9" a="1"/>
  <c r="L2072" i="9"/>
  <c r="L2073" i="9" a="1"/>
  <c r="L2073" i="9"/>
  <c r="L2074" i="9" a="1"/>
  <c r="L2074" i="9"/>
  <c r="L2075" i="9" a="1"/>
  <c r="L2075" i="9"/>
  <c r="L2076" i="9" a="1"/>
  <c r="L2076" i="9"/>
  <c r="L2077" i="9" a="1"/>
  <c r="L2077" i="9"/>
  <c r="L2078" i="9" a="1"/>
  <c r="L2078" i="9"/>
  <c r="L2079" i="9" a="1"/>
  <c r="L2079" i="9"/>
  <c r="L2080" i="9" a="1"/>
  <c r="L2080" i="9"/>
  <c r="L2081" i="9" a="1"/>
  <c r="L2081" i="9"/>
  <c r="L2082" i="9" a="1"/>
  <c r="L2082" i="9"/>
  <c r="L2083" i="9" a="1"/>
  <c r="L2083" i="9"/>
  <c r="L2084" i="9" a="1"/>
  <c r="L2084" i="9"/>
  <c r="L2085" i="9" a="1"/>
  <c r="L2085" i="9"/>
  <c r="L2086" i="9" a="1"/>
  <c r="L2086" i="9"/>
  <c r="L2087" i="9" a="1"/>
  <c r="L2087" i="9"/>
  <c r="L2088" i="9" a="1"/>
  <c r="L2088" i="9"/>
  <c r="L2089" i="9" a="1"/>
  <c r="L2089" i="9"/>
  <c r="L2090" i="9" a="1"/>
  <c r="L2090" i="9"/>
  <c r="L2091" i="9" a="1"/>
  <c r="L2091" i="9"/>
  <c r="L2092" i="9" a="1"/>
  <c r="L2092" i="9"/>
  <c r="L2093" i="9" a="1"/>
  <c r="L2093" i="9"/>
  <c r="L2094" i="9" a="1"/>
  <c r="L2094" i="9"/>
  <c r="L2095" i="9" a="1"/>
  <c r="L2095" i="9"/>
  <c r="L2096" i="9" a="1"/>
  <c r="L2096" i="9"/>
  <c r="L2097" i="9" a="1"/>
  <c r="L2097" i="9"/>
  <c r="L2098" i="9" a="1"/>
  <c r="L2098" i="9"/>
  <c r="L2099" i="9" a="1"/>
  <c r="L2099" i="9"/>
  <c r="L2100" i="9" a="1"/>
  <c r="L2100" i="9"/>
  <c r="L2101" i="9" a="1"/>
  <c r="L2101" i="9"/>
  <c r="L2102" i="9" a="1"/>
  <c r="L2102" i="9"/>
  <c r="L2103" i="9" a="1"/>
  <c r="L2103" i="9"/>
  <c r="L2104" i="9" a="1"/>
  <c r="L2104" i="9"/>
  <c r="L2105" i="9" a="1"/>
  <c r="L2105" i="9"/>
  <c r="L2106" i="9" a="1"/>
  <c r="L2106" i="9"/>
  <c r="L2107" i="9" a="1"/>
  <c r="L2107" i="9"/>
  <c r="L2108" i="9" a="1"/>
  <c r="L2108" i="9"/>
  <c r="L2109" i="9" a="1"/>
  <c r="L2109" i="9"/>
  <c r="L2110" i="9" a="1"/>
  <c r="L2110" i="9"/>
  <c r="L2111" i="9" a="1"/>
  <c r="L2111" i="9"/>
  <c r="L2112" i="9" a="1"/>
  <c r="L2112" i="9"/>
  <c r="L2113" i="9" a="1"/>
  <c r="L2113" i="9"/>
  <c r="L2114" i="9" a="1"/>
  <c r="L2114" i="9"/>
  <c r="L2115" i="9" a="1"/>
  <c r="L2115" i="9"/>
  <c r="L2116" i="9" a="1"/>
  <c r="L2116" i="9"/>
  <c r="L2117" i="9" a="1"/>
  <c r="L2117" i="9"/>
  <c r="L2118" i="9" a="1"/>
  <c r="L2118" i="9"/>
  <c r="L2119" i="9" a="1"/>
  <c r="L2119" i="9"/>
  <c r="L2120" i="9" a="1"/>
  <c r="L2120" i="9"/>
  <c r="L2121" i="9" a="1"/>
  <c r="L2121" i="9"/>
  <c r="L2122" i="9" a="1"/>
  <c r="L2122" i="9"/>
  <c r="L2123" i="9" a="1"/>
  <c r="L2123" i="9"/>
  <c r="L2124" i="9" a="1"/>
  <c r="L2124" i="9"/>
  <c r="L2125" i="9" a="1"/>
  <c r="L2125" i="9"/>
  <c r="L2126" i="9" a="1"/>
  <c r="L2126" i="9"/>
  <c r="L2127" i="9" a="1"/>
  <c r="L2127" i="9"/>
  <c r="L2128" i="9" a="1"/>
  <c r="L2128" i="9"/>
  <c r="L2129" i="9" a="1"/>
  <c r="L2129" i="9"/>
  <c r="L2130" i="9" a="1"/>
  <c r="L2130" i="9"/>
  <c r="L2131" i="9" a="1"/>
  <c r="L2131" i="9"/>
  <c r="L2132" i="9" a="1"/>
  <c r="L2132" i="9"/>
  <c r="L2133" i="9" a="1"/>
  <c r="L2133" i="9"/>
  <c r="L2134" i="9" a="1"/>
  <c r="L2134" i="9"/>
  <c r="L2135" i="9" a="1"/>
  <c r="L2135" i="9"/>
  <c r="L2136" i="9" a="1"/>
  <c r="L2136" i="9"/>
  <c r="L2137" i="9" a="1"/>
  <c r="L2137" i="9"/>
  <c r="L2138" i="9" a="1"/>
  <c r="L2138" i="9"/>
  <c r="L2139" i="9" a="1"/>
  <c r="L2139" i="9"/>
  <c r="L2140" i="9" a="1"/>
  <c r="L2140" i="9"/>
  <c r="L2141" i="9" a="1"/>
  <c r="L2141" i="9"/>
  <c r="L2142" i="9" a="1"/>
  <c r="L2142" i="9"/>
  <c r="L2143" i="9" a="1"/>
  <c r="L2143" i="9"/>
  <c r="L2144" i="9" a="1"/>
  <c r="L2144" i="9"/>
  <c r="L2145" i="9" a="1"/>
  <c r="L2145" i="9"/>
  <c r="L2146" i="9" a="1"/>
  <c r="L2146" i="9"/>
  <c r="L2147" i="9" a="1"/>
  <c r="L2147" i="9"/>
  <c r="L2148" i="9" a="1"/>
  <c r="L2148" i="9"/>
  <c r="L2149" i="9" a="1"/>
  <c r="L2149" i="9"/>
  <c r="L2150" i="9" a="1"/>
  <c r="L2150" i="9"/>
  <c r="L2151" i="9" a="1"/>
  <c r="L2151" i="9"/>
  <c r="L2152" i="9" a="1"/>
  <c r="L2152" i="9"/>
  <c r="L2153" i="9" a="1"/>
  <c r="L2153" i="9"/>
  <c r="L2154" i="9" a="1"/>
  <c r="L2154" i="9"/>
  <c r="L2155" i="9" a="1"/>
  <c r="L2155" i="9"/>
  <c r="L2156" i="9" a="1"/>
  <c r="L2156" i="9"/>
  <c r="L2157" i="9" a="1"/>
  <c r="L2157" i="9"/>
  <c r="L2158" i="9" a="1"/>
  <c r="L2158" i="9"/>
  <c r="L2159" i="9" a="1"/>
  <c r="L2159" i="9"/>
  <c r="L2160" i="9" a="1"/>
  <c r="L2160" i="9"/>
  <c r="L2161" i="9" a="1"/>
  <c r="L2161" i="9"/>
  <c r="L2162" i="9" a="1"/>
  <c r="L2162" i="9"/>
  <c r="L2163" i="9" a="1"/>
  <c r="L2163" i="9"/>
  <c r="L2164" i="9" a="1"/>
  <c r="L2164" i="9"/>
  <c r="L2165" i="9" a="1"/>
  <c r="L2165" i="9"/>
  <c r="L2166" i="9" a="1"/>
  <c r="L2166" i="9"/>
  <c r="L2167" i="9" a="1"/>
  <c r="L2167" i="9"/>
  <c r="L2168" i="9" a="1"/>
  <c r="L2168" i="9"/>
  <c r="L2169" i="9" a="1"/>
  <c r="L2169" i="9"/>
  <c r="L2170" i="9" a="1"/>
  <c r="L2170" i="9"/>
  <c r="L2171" i="9" a="1"/>
  <c r="L2171" i="9"/>
  <c r="L2172" i="9" a="1"/>
  <c r="L2172" i="9"/>
  <c r="L2173" i="9" a="1"/>
  <c r="L2173" i="9"/>
  <c r="L2174" i="9" a="1"/>
  <c r="L2174" i="9"/>
  <c r="L2175" i="9" a="1"/>
  <c r="L2175" i="9"/>
  <c r="L2176" i="9" a="1"/>
  <c r="L2176" i="9"/>
  <c r="L2177" i="9" a="1"/>
  <c r="L2177" i="9"/>
  <c r="L2178" i="9" a="1"/>
  <c r="L2178" i="9"/>
  <c r="L2179" i="9" a="1"/>
  <c r="L2179" i="9"/>
  <c r="L2180" i="9" a="1"/>
  <c r="L2180" i="9"/>
  <c r="L2181" i="9" a="1"/>
  <c r="L2181" i="9"/>
  <c r="L2182" i="9" a="1"/>
  <c r="L2182" i="9"/>
  <c r="L2183" i="9" a="1"/>
  <c r="L2183" i="9"/>
  <c r="L2184" i="9" a="1"/>
  <c r="L2184" i="9"/>
  <c r="L2185" i="9" a="1"/>
  <c r="L2185" i="9"/>
  <c r="L2186" i="9" a="1"/>
  <c r="L2186" i="9"/>
  <c r="L2187" i="9" a="1"/>
  <c r="L2187" i="9"/>
  <c r="L2188" i="9" a="1"/>
  <c r="L2188" i="9"/>
  <c r="L2189" i="9" a="1"/>
  <c r="L2189" i="9"/>
  <c r="L2190" i="9" a="1"/>
  <c r="L2190" i="9"/>
  <c r="L2191" i="9" a="1"/>
  <c r="L2191" i="9"/>
  <c r="L2192" i="9" a="1"/>
  <c r="L2192" i="9"/>
  <c r="L2193" i="9" a="1"/>
  <c r="L2193" i="9"/>
  <c r="L2194" i="9" a="1"/>
  <c r="L2194" i="9"/>
  <c r="L2195" i="9" a="1"/>
  <c r="L2195" i="9"/>
  <c r="L2196" i="9" a="1"/>
  <c r="L2196" i="9"/>
  <c r="L2197" i="9" a="1"/>
  <c r="L2197" i="9"/>
  <c r="L2198" i="9" a="1"/>
  <c r="L2198" i="9"/>
  <c r="L2199" i="9" a="1"/>
  <c r="L2199" i="9"/>
  <c r="L2200" i="9" a="1"/>
  <c r="L2200" i="9"/>
  <c r="L2201" i="9" a="1"/>
  <c r="L2201" i="9"/>
  <c r="L2202" i="9" a="1"/>
  <c r="L2202" i="9"/>
  <c r="L2203" i="9" a="1"/>
  <c r="L2203" i="9"/>
  <c r="L2204" i="9" a="1"/>
  <c r="L2204" i="9"/>
  <c r="L2205" i="9" a="1"/>
  <c r="L2205" i="9"/>
  <c r="L2206" i="9" a="1"/>
  <c r="L2206" i="9"/>
  <c r="L2207" i="9" a="1"/>
  <c r="L2207" i="9"/>
  <c r="L2208" i="9" a="1"/>
  <c r="L2208" i="9"/>
  <c r="L2209" i="9" a="1"/>
  <c r="L2209" i="9"/>
  <c r="L2210" i="9" a="1"/>
  <c r="L2210" i="9"/>
  <c r="L2211" i="9" a="1"/>
  <c r="L2211" i="9"/>
  <c r="L2212" i="9" a="1"/>
  <c r="L2212" i="9"/>
  <c r="L2213" i="9" a="1"/>
  <c r="L2213" i="9"/>
  <c r="L2214" i="9" a="1"/>
  <c r="L2214" i="9"/>
  <c r="L2215" i="9" a="1"/>
  <c r="L2215" i="9"/>
  <c r="L2216" i="9" a="1"/>
  <c r="L2216" i="9"/>
  <c r="L2217" i="9" a="1"/>
  <c r="L2217" i="9"/>
  <c r="L2218" i="9" a="1"/>
  <c r="L2218" i="9"/>
  <c r="L2219" i="9" a="1"/>
  <c r="L2219" i="9"/>
  <c r="L2220" i="9" a="1"/>
  <c r="L2220" i="9"/>
  <c r="L2221" i="9" a="1"/>
  <c r="L2221" i="9"/>
  <c r="L2222" i="9" a="1"/>
  <c r="L2222" i="9"/>
  <c r="L2223" i="9" a="1"/>
  <c r="L2223" i="9"/>
  <c r="L2224" i="9" a="1"/>
  <c r="L2224" i="9"/>
  <c r="L2225" i="9" a="1"/>
  <c r="L2225" i="9"/>
  <c r="L2226" i="9" a="1"/>
  <c r="L2226" i="9"/>
  <c r="L2227" i="9" a="1"/>
  <c r="L2227" i="9"/>
  <c r="L2228" i="9" a="1"/>
  <c r="L2228" i="9"/>
  <c r="L2229" i="9" a="1"/>
  <c r="L2229" i="9"/>
  <c r="L2230" i="9" a="1"/>
  <c r="L2230" i="9"/>
  <c r="L2231" i="9" a="1"/>
  <c r="L2231" i="9"/>
  <c r="L2232" i="9" a="1"/>
  <c r="L2232" i="9"/>
  <c r="L2233" i="9" a="1"/>
  <c r="L2233" i="9"/>
  <c r="L2234" i="9" a="1"/>
  <c r="L2234" i="9"/>
  <c r="L2235" i="9" a="1"/>
  <c r="L2235" i="9"/>
  <c r="L2236" i="9" a="1"/>
  <c r="L2236" i="9"/>
  <c r="L2237" i="9" a="1"/>
  <c r="L2237" i="9"/>
  <c r="L2238" i="9" a="1"/>
  <c r="L2238" i="9"/>
  <c r="L2239" i="9" a="1"/>
  <c r="L2239" i="9"/>
  <c r="L2240" i="9" a="1"/>
  <c r="L2240" i="9"/>
  <c r="L2241" i="9" a="1"/>
  <c r="L2241" i="9"/>
  <c r="L2242" i="9" a="1"/>
  <c r="L2242" i="9"/>
  <c r="L2243" i="9" a="1"/>
  <c r="L2243" i="9"/>
  <c r="L2244" i="9" a="1"/>
  <c r="L2244" i="9"/>
  <c r="L2245" i="9" a="1"/>
  <c r="L2245" i="9"/>
  <c r="L2246" i="9" a="1"/>
  <c r="L2246" i="9"/>
  <c r="L2247" i="9" a="1"/>
  <c r="L2247" i="9"/>
  <c r="L2248" i="9" a="1"/>
  <c r="L2248" i="9"/>
  <c r="L2249" i="9" a="1"/>
  <c r="L2249" i="9"/>
  <c r="L2250" i="9" a="1"/>
  <c r="L2250" i="9"/>
  <c r="L2251" i="9" a="1"/>
  <c r="L2251" i="9"/>
  <c r="L2252" i="9" a="1"/>
  <c r="L2252" i="9"/>
  <c r="L2253" i="9" a="1"/>
  <c r="L2253" i="9"/>
  <c r="L2254" i="9" a="1"/>
  <c r="L2254" i="9"/>
  <c r="L2255" i="9" a="1"/>
  <c r="L2255" i="9"/>
  <c r="L2256" i="9" a="1"/>
  <c r="L2256" i="9"/>
  <c r="L2257" i="9" a="1"/>
  <c r="L2257" i="9"/>
  <c r="L2258" i="9" a="1"/>
  <c r="L2258" i="9"/>
  <c r="L2259" i="9" a="1"/>
  <c r="L2259" i="9"/>
  <c r="L2260" i="9" a="1"/>
  <c r="L2260" i="9"/>
  <c r="L2261" i="9" a="1"/>
  <c r="L2261" i="9"/>
  <c r="L2262" i="9" a="1"/>
  <c r="L2262" i="9"/>
  <c r="L2263" i="9" a="1"/>
  <c r="L2263" i="9"/>
  <c r="L2264" i="9" a="1"/>
  <c r="L2264" i="9"/>
  <c r="L2265" i="9" a="1"/>
  <c r="L2265" i="9"/>
  <c r="L2266" i="9" a="1"/>
  <c r="L2266" i="9"/>
  <c r="L2267" i="9" a="1"/>
  <c r="L2267" i="9"/>
  <c r="L2268" i="9" a="1"/>
  <c r="L2268" i="9"/>
  <c r="L2269" i="9" a="1"/>
  <c r="L2269" i="9"/>
  <c r="L2270" i="9" a="1"/>
  <c r="L2270" i="9"/>
  <c r="L2271" i="9" a="1"/>
  <c r="L2271" i="9"/>
  <c r="L2272" i="9" a="1"/>
  <c r="L2272" i="9"/>
  <c r="L2273" i="9" a="1"/>
  <c r="L2273" i="9"/>
  <c r="L2274" i="9" a="1"/>
  <c r="L2274" i="9"/>
  <c r="L2275" i="9" a="1"/>
  <c r="L2275" i="9"/>
  <c r="L2276" i="9" a="1"/>
  <c r="L2276" i="9"/>
  <c r="L2277" i="9" a="1"/>
  <c r="L2277" i="9"/>
  <c r="L2278" i="9" a="1"/>
  <c r="L2278" i="9"/>
  <c r="L2279" i="9" a="1"/>
  <c r="L2279" i="9"/>
  <c r="L2280" i="9" a="1"/>
  <c r="L2280" i="9"/>
  <c r="L2281" i="9" a="1"/>
  <c r="L2281" i="9"/>
  <c r="L2282" i="9" a="1"/>
  <c r="L2282" i="9"/>
  <c r="L2283" i="9" a="1"/>
  <c r="L2283" i="9"/>
  <c r="L2284" i="9" a="1"/>
  <c r="L2284" i="9"/>
  <c r="L2285" i="9" a="1"/>
  <c r="L2285" i="9"/>
  <c r="L2286" i="9" a="1"/>
  <c r="L2286" i="9"/>
  <c r="L2287" i="9" a="1"/>
  <c r="L2287" i="9"/>
  <c r="L2288" i="9" a="1"/>
  <c r="L2288" i="9"/>
  <c r="L2289" i="9" a="1"/>
  <c r="L2289" i="9"/>
  <c r="L2290" i="9" a="1"/>
  <c r="L2290" i="9"/>
  <c r="L2291" i="9" a="1"/>
  <c r="L2291" i="9"/>
  <c r="L2292" i="9" a="1"/>
  <c r="L2292" i="9"/>
  <c r="L2293" i="9" a="1"/>
  <c r="L2293" i="9"/>
  <c r="L2294" i="9" a="1"/>
  <c r="L2294" i="9"/>
  <c r="L2295" i="9" a="1"/>
  <c r="L2295" i="9"/>
  <c r="L2296" i="9" a="1"/>
  <c r="L2296" i="9"/>
  <c r="L2297" i="9" a="1"/>
  <c r="L2297" i="9"/>
  <c r="L2298" i="9" a="1"/>
  <c r="L2298" i="9"/>
  <c r="L2299" i="9" a="1"/>
  <c r="L2299" i="9"/>
  <c r="L2300" i="9" a="1"/>
  <c r="L2300" i="9"/>
  <c r="L2301" i="9" a="1"/>
  <c r="L2301" i="9"/>
  <c r="L2302" i="9" a="1"/>
  <c r="L2302" i="9"/>
  <c r="L2303" i="9" a="1"/>
  <c r="L2303" i="9"/>
  <c r="L2304" i="9" a="1"/>
  <c r="L2304" i="9"/>
  <c r="L2305" i="9" a="1"/>
  <c r="L2305" i="9"/>
  <c r="L2306" i="9" a="1"/>
  <c r="L2306" i="9"/>
  <c r="L2307" i="9" a="1"/>
  <c r="L2307" i="9"/>
  <c r="L2308" i="9" a="1"/>
  <c r="L2308" i="9"/>
  <c r="L2309" i="9" a="1"/>
  <c r="L2309" i="9"/>
  <c r="L2310" i="9" a="1"/>
  <c r="L2310" i="9"/>
  <c r="L2311" i="9" a="1"/>
  <c r="L2311" i="9"/>
  <c r="L2312" i="9" a="1"/>
  <c r="L2312" i="9"/>
  <c r="L2313" i="9" a="1"/>
  <c r="L2313" i="9"/>
  <c r="L2314" i="9" a="1"/>
  <c r="L2314" i="9"/>
  <c r="L2315" i="9" a="1"/>
  <c r="L2315" i="9"/>
  <c r="L2316" i="9" a="1"/>
  <c r="L2316" i="9"/>
  <c r="L2317" i="9" a="1"/>
  <c r="L2317" i="9"/>
  <c r="L2318" i="9" a="1"/>
  <c r="L2318" i="9"/>
  <c r="L2319" i="9" a="1"/>
  <c r="L2319" i="9"/>
  <c r="L2320" i="9" a="1"/>
  <c r="L2320" i="9"/>
  <c r="L2321" i="9" a="1"/>
  <c r="L2321" i="9"/>
  <c r="L2322" i="9" a="1"/>
  <c r="L2322" i="9"/>
  <c r="L2323" i="9" a="1"/>
  <c r="L2323" i="9"/>
  <c r="L2324" i="9" a="1"/>
  <c r="L2324" i="9"/>
  <c r="L2325" i="9" a="1"/>
  <c r="L2325" i="9"/>
  <c r="L2326" i="9" a="1"/>
  <c r="L2326" i="9"/>
  <c r="L2327" i="9" a="1"/>
  <c r="L2327" i="9"/>
  <c r="L2328" i="9" a="1"/>
  <c r="L2328" i="9"/>
  <c r="L2329" i="9" a="1"/>
  <c r="L2329" i="9"/>
  <c r="L2330" i="9" a="1"/>
  <c r="L2330" i="9"/>
  <c r="L2331" i="9" a="1"/>
  <c r="L2331" i="9"/>
  <c r="L2332" i="9" a="1"/>
  <c r="L2332" i="9"/>
  <c r="L2333" i="9" a="1"/>
  <c r="L2333" i="9"/>
  <c r="L2334" i="9" a="1"/>
  <c r="L2334" i="9"/>
  <c r="L2335" i="9" a="1"/>
  <c r="L2335" i="9"/>
  <c r="L2336" i="9" a="1"/>
  <c r="L2336" i="9"/>
  <c r="L2337" i="9" a="1"/>
  <c r="L2337" i="9"/>
  <c r="L2338" i="9" a="1"/>
  <c r="L2338" i="9"/>
  <c r="L2339" i="9" a="1"/>
  <c r="L2339" i="9"/>
  <c r="L2340" i="9" a="1"/>
  <c r="L2340" i="9"/>
  <c r="L2341" i="9" a="1"/>
  <c r="L2341" i="9"/>
  <c r="L2342" i="9" a="1"/>
  <c r="L2342" i="9"/>
  <c r="L2343" i="9" a="1"/>
  <c r="L2343" i="9"/>
  <c r="L2344" i="9" a="1"/>
  <c r="L2344" i="9"/>
  <c r="L2345" i="9" a="1"/>
  <c r="L2345" i="9"/>
  <c r="L2346" i="9" a="1"/>
  <c r="L2346" i="9"/>
  <c r="L2347" i="9" a="1"/>
  <c r="L2347" i="9"/>
  <c r="L2348" i="9" a="1"/>
  <c r="L2348" i="9"/>
  <c r="L2349" i="9" a="1"/>
  <c r="L2349" i="9"/>
  <c r="L2350" i="9" a="1"/>
  <c r="L2350" i="9"/>
  <c r="L2351" i="9" a="1"/>
  <c r="L2351" i="9"/>
  <c r="L2352" i="9" a="1"/>
  <c r="L2352" i="9"/>
  <c r="L2353" i="9" a="1"/>
  <c r="L2353" i="9"/>
  <c r="L2354" i="9" a="1"/>
  <c r="L2354" i="9"/>
  <c r="L2355" i="9" a="1"/>
  <c r="L2355" i="9"/>
  <c r="L2356" i="9" a="1"/>
  <c r="L2356" i="9"/>
  <c r="L2357" i="9" a="1"/>
  <c r="L2357" i="9"/>
  <c r="L2358" i="9" a="1"/>
  <c r="L2358" i="9"/>
  <c r="L2359" i="9" a="1"/>
  <c r="L2359" i="9"/>
  <c r="L2360" i="9" a="1"/>
  <c r="L2360" i="9"/>
  <c r="L2361" i="9" a="1"/>
  <c r="L2361" i="9"/>
  <c r="L2362" i="9" a="1"/>
  <c r="L2362" i="9"/>
  <c r="L2363" i="9" a="1"/>
  <c r="L2363" i="9"/>
  <c r="L2364" i="9" a="1"/>
  <c r="L2364" i="9"/>
  <c r="L2365" i="9" a="1"/>
  <c r="L2365" i="9"/>
  <c r="L2366" i="9" a="1"/>
  <c r="L2366" i="9"/>
  <c r="L2367" i="9" a="1"/>
  <c r="L2367" i="9"/>
  <c r="L2368" i="9" a="1"/>
  <c r="L2368" i="9"/>
  <c r="L2369" i="9" a="1"/>
  <c r="L2369" i="9"/>
  <c r="L2370" i="9" a="1"/>
  <c r="L2370" i="9"/>
  <c r="L2371" i="9" a="1"/>
  <c r="L2371" i="9"/>
  <c r="L2372" i="9" a="1"/>
  <c r="L2372" i="9"/>
  <c r="L2373" i="9" a="1"/>
  <c r="L2373" i="9"/>
  <c r="L2374" i="9" a="1"/>
  <c r="L2374" i="9"/>
  <c r="L2375" i="9" a="1"/>
  <c r="L2375" i="9"/>
  <c r="L2376" i="9" a="1"/>
  <c r="L2376" i="9"/>
  <c r="L2377" i="9" a="1"/>
  <c r="L2377" i="9"/>
  <c r="L2378" i="9" a="1"/>
  <c r="L2378" i="9"/>
  <c r="L2379" i="9" a="1"/>
  <c r="L2379" i="9"/>
  <c r="L2380" i="9" a="1"/>
  <c r="L2380" i="9"/>
  <c r="L2381" i="9" a="1"/>
  <c r="L2381" i="9"/>
  <c r="L2382" i="9" a="1"/>
  <c r="L2382" i="9"/>
  <c r="L2383" i="9" a="1"/>
  <c r="L2383" i="9"/>
  <c r="L2384" i="9" a="1"/>
  <c r="L2384" i="9"/>
  <c r="L2385" i="9" a="1"/>
  <c r="L2385" i="9"/>
  <c r="L2386" i="9" a="1"/>
  <c r="L2386" i="9"/>
  <c r="L2387" i="9" a="1"/>
  <c r="L2387" i="9"/>
  <c r="L2388" i="9" a="1"/>
  <c r="L2388" i="9"/>
  <c r="L2389" i="9" a="1"/>
  <c r="L2389" i="9"/>
  <c r="L2390" i="9" a="1"/>
  <c r="L2390" i="9"/>
  <c r="L2391" i="9" a="1"/>
  <c r="L2391" i="9"/>
  <c r="L2392" i="9" a="1"/>
  <c r="L2392" i="9"/>
  <c r="L2393" i="9" a="1"/>
  <c r="L2393" i="9"/>
  <c r="L2394" i="9" a="1"/>
  <c r="L2394" i="9"/>
  <c r="L2395" i="9" a="1"/>
  <c r="L2395" i="9"/>
  <c r="L2396" i="9" a="1"/>
  <c r="L2396" i="9"/>
  <c r="L2397" i="9" a="1"/>
  <c r="L2397" i="9"/>
  <c r="L2398" i="9" a="1"/>
  <c r="L2398" i="9"/>
  <c r="L2399" i="9" a="1"/>
  <c r="L2399" i="9"/>
  <c r="L2400" i="9" a="1"/>
  <c r="L2400" i="9"/>
  <c r="L2401" i="9" a="1"/>
  <c r="L2401" i="9"/>
  <c r="L2402" i="9" a="1"/>
  <c r="L2402" i="9"/>
  <c r="L2403" i="9" a="1"/>
  <c r="L2403" i="9"/>
  <c r="L2404" i="9" a="1"/>
  <c r="L2404" i="9"/>
  <c r="L2405" i="9" a="1"/>
  <c r="L2405" i="9"/>
  <c r="L2406" i="9" a="1"/>
  <c r="L2406" i="9"/>
  <c r="L2407" i="9" a="1"/>
  <c r="L2407" i="9"/>
  <c r="L2408" i="9" a="1"/>
  <c r="L2408" i="9"/>
  <c r="L2409" i="9" a="1"/>
  <c r="L2409" i="9"/>
  <c r="L2410" i="9" a="1"/>
  <c r="L2410" i="9"/>
  <c r="L2411" i="9" a="1"/>
  <c r="L2411" i="9"/>
  <c r="L2412" i="9" a="1"/>
  <c r="L2412" i="9"/>
  <c r="L2413" i="9" a="1"/>
  <c r="L2413" i="9"/>
  <c r="L2414" i="9" a="1"/>
  <c r="L2414" i="9"/>
  <c r="L2415" i="9" a="1"/>
  <c r="L2415" i="9"/>
  <c r="L2416" i="9" a="1"/>
  <c r="L2416" i="9"/>
  <c r="L2417" i="9" a="1"/>
  <c r="L2417" i="9"/>
  <c r="L2418" i="9" a="1"/>
  <c r="L2418" i="9"/>
  <c r="L2419" i="9" a="1"/>
  <c r="L2419" i="9"/>
  <c r="L2420" i="9" a="1"/>
  <c r="L2420" i="9"/>
  <c r="L2421" i="9" a="1"/>
  <c r="L2421" i="9"/>
  <c r="L2422" i="9" a="1"/>
  <c r="L2422" i="9"/>
  <c r="L2423" i="9" a="1"/>
  <c r="L2423" i="9"/>
  <c r="L2424" i="9" a="1"/>
  <c r="L2424" i="9"/>
  <c r="L2425" i="9" a="1"/>
  <c r="L2425" i="9"/>
  <c r="L2426" i="9" a="1"/>
  <c r="L2426" i="9"/>
  <c r="L2427" i="9" a="1"/>
  <c r="L2427" i="9"/>
  <c r="L2428" i="9" a="1"/>
  <c r="L2428" i="9"/>
  <c r="L2429" i="9" a="1"/>
  <c r="L2429" i="9"/>
  <c r="L2430" i="9" a="1"/>
  <c r="L2430" i="9"/>
  <c r="L2431" i="9" a="1"/>
  <c r="L2431" i="9"/>
  <c r="L2432" i="9" a="1"/>
  <c r="L2432" i="9"/>
  <c r="L2433" i="9" a="1"/>
  <c r="L2433" i="9"/>
  <c r="L2434" i="9" a="1"/>
  <c r="L2434" i="9"/>
  <c r="L2435" i="9" a="1"/>
  <c r="L2435" i="9"/>
  <c r="L2436" i="9" a="1"/>
  <c r="L2436" i="9"/>
  <c r="L2437" i="9" a="1"/>
  <c r="L2437" i="9"/>
  <c r="L2438" i="9" a="1"/>
  <c r="L2438" i="9"/>
  <c r="L2439" i="9" a="1"/>
  <c r="L2439" i="9"/>
  <c r="L2440" i="9" a="1"/>
  <c r="L2440" i="9"/>
  <c r="L2441" i="9" a="1"/>
  <c r="L2441" i="9"/>
  <c r="L2442" i="9" a="1"/>
  <c r="L2442" i="9"/>
  <c r="L2443" i="9" a="1"/>
  <c r="L2443" i="9"/>
  <c r="L2444" i="9" a="1"/>
  <c r="L2444" i="9"/>
  <c r="L2445" i="9" a="1"/>
  <c r="L2445" i="9"/>
  <c r="L2446" i="9" a="1"/>
  <c r="L2446" i="9"/>
  <c r="L2447" i="9" a="1"/>
  <c r="L2447" i="9"/>
  <c r="L2448" i="9" a="1"/>
  <c r="L2448" i="9"/>
  <c r="L2449" i="9" a="1"/>
  <c r="L2449" i="9"/>
  <c r="L2450" i="9" a="1"/>
  <c r="L2450" i="9"/>
  <c r="L2451" i="9" a="1"/>
  <c r="L2451" i="9"/>
  <c r="L2452" i="9" a="1"/>
  <c r="L2452" i="9"/>
  <c r="L2453" i="9" a="1"/>
  <c r="L2453" i="9"/>
  <c r="L2454" i="9" a="1"/>
  <c r="L2454" i="9"/>
  <c r="L2455" i="9" a="1"/>
  <c r="L2455" i="9"/>
  <c r="L2456" i="9" a="1"/>
  <c r="L2456" i="9"/>
  <c r="L2457" i="9" a="1"/>
  <c r="L2457" i="9"/>
  <c r="L2458" i="9" a="1"/>
  <c r="L2458" i="9"/>
  <c r="L2459" i="9" a="1"/>
  <c r="L2459" i="9"/>
  <c r="L2460" i="9" a="1"/>
  <c r="L2460" i="9"/>
  <c r="L2461" i="9" a="1"/>
  <c r="L2461" i="9"/>
  <c r="L2462" i="9" a="1"/>
  <c r="L2462" i="9"/>
  <c r="L2463" i="9" a="1"/>
  <c r="L2463" i="9"/>
  <c r="L2464" i="9" a="1"/>
  <c r="L2464" i="9"/>
  <c r="L2465" i="9" a="1"/>
  <c r="L2465" i="9"/>
  <c r="L2466" i="9" a="1"/>
  <c r="L2466" i="9"/>
  <c r="L2467" i="9" a="1"/>
  <c r="L2467" i="9"/>
  <c r="L2468" i="9" a="1"/>
  <c r="L2468" i="9"/>
  <c r="L2469" i="9" a="1"/>
  <c r="L2469" i="9"/>
  <c r="L2470" i="9" a="1"/>
  <c r="L2470" i="9"/>
  <c r="L2471" i="9" a="1"/>
  <c r="L2471" i="9"/>
  <c r="L2472" i="9" a="1"/>
  <c r="L2472" i="9"/>
  <c r="L2473" i="9" a="1"/>
  <c r="L2473" i="9"/>
  <c r="L2474" i="9" a="1"/>
  <c r="L2474" i="9"/>
  <c r="L2475" i="9" a="1"/>
  <c r="L2475" i="9"/>
  <c r="L2476" i="9" a="1"/>
  <c r="L2476" i="9"/>
  <c r="L2477" i="9" a="1"/>
  <c r="L2477" i="9"/>
  <c r="L2478" i="9" a="1"/>
  <c r="L2478" i="9"/>
  <c r="L2479" i="9" a="1"/>
  <c r="L2479" i="9"/>
  <c r="L2480" i="9" a="1"/>
  <c r="L2480" i="9"/>
  <c r="L2481" i="9" a="1"/>
  <c r="L2481" i="9"/>
  <c r="L2482" i="9" a="1"/>
  <c r="L2482" i="9"/>
  <c r="L2483" i="9" a="1"/>
  <c r="L2483" i="9"/>
  <c r="L2484" i="9" a="1"/>
  <c r="L2484" i="9"/>
  <c r="L2485" i="9" a="1"/>
  <c r="L2485" i="9"/>
  <c r="L2486" i="9" a="1"/>
  <c r="L2486" i="9"/>
  <c r="L2487" i="9" a="1"/>
  <c r="L2487" i="9"/>
  <c r="L2488" i="9" a="1"/>
  <c r="L2488" i="9"/>
  <c r="L2489" i="9" a="1"/>
  <c r="L2489" i="9"/>
  <c r="L2490" i="9" a="1"/>
  <c r="L2490" i="9"/>
  <c r="L2491" i="9" a="1"/>
  <c r="L2491" i="9"/>
  <c r="L2492" i="9" a="1"/>
  <c r="L2492" i="9"/>
  <c r="L2493" i="9" a="1"/>
  <c r="L2493" i="9"/>
  <c r="L2494" i="9" a="1"/>
  <c r="L2494" i="9"/>
  <c r="L2495" i="9" a="1"/>
  <c r="L2495" i="9"/>
  <c r="L2496" i="9" a="1"/>
  <c r="L2496" i="9"/>
  <c r="L2497" i="9" a="1"/>
  <c r="L2497" i="9"/>
  <c r="L2498" i="9" a="1"/>
  <c r="L2498" i="9"/>
  <c r="L2499" i="9" a="1"/>
  <c r="L2499" i="9"/>
  <c r="L2500" i="9" a="1"/>
  <c r="L2500" i="9"/>
  <c r="L2501" i="9" a="1"/>
  <c r="L2501" i="9"/>
  <c r="L2502" i="9" a="1"/>
  <c r="L2502" i="9"/>
  <c r="L2503" i="9" a="1"/>
  <c r="L2503" i="9"/>
  <c r="L2504" i="9" a="1"/>
  <c r="L2504" i="9"/>
  <c r="L2505" i="9" a="1"/>
  <c r="L2505" i="9"/>
  <c r="L2506" i="9" a="1"/>
  <c r="L2506" i="9"/>
  <c r="L2507" i="9" a="1"/>
  <c r="L2507" i="9"/>
  <c r="L2508" i="9" a="1"/>
  <c r="L2508" i="9"/>
  <c r="L2509" i="9" a="1"/>
  <c r="L2509" i="9"/>
  <c r="L2510" i="9" a="1"/>
  <c r="L2510" i="9"/>
  <c r="L2511" i="9" a="1"/>
  <c r="L2511" i="9"/>
  <c r="L2512" i="9" a="1"/>
  <c r="L2512" i="9"/>
  <c r="L2513" i="9" a="1"/>
  <c r="L2513" i="9"/>
  <c r="L2514" i="9" a="1"/>
  <c r="L2514" i="9"/>
  <c r="L2515" i="9" a="1"/>
  <c r="L2515" i="9"/>
  <c r="L2516" i="9" a="1"/>
  <c r="L2516" i="9"/>
  <c r="L2517" i="9" a="1"/>
  <c r="L2517" i="9"/>
  <c r="L2518" i="9" a="1"/>
  <c r="L2518" i="9"/>
  <c r="L2519" i="9" a="1"/>
  <c r="L2519" i="9"/>
  <c r="L2520" i="9" a="1"/>
  <c r="L2520" i="9"/>
  <c r="L2521" i="9" a="1"/>
  <c r="L2521" i="9"/>
  <c r="L2522" i="9" a="1"/>
  <c r="L2522" i="9"/>
  <c r="L2523" i="9" a="1"/>
  <c r="L2523" i="9"/>
  <c r="L2524" i="9" a="1"/>
  <c r="L2524" i="9"/>
  <c r="L2525" i="9" a="1"/>
  <c r="L2525" i="9"/>
  <c r="L2526" i="9" a="1"/>
  <c r="L2526" i="9"/>
  <c r="L2527" i="9" a="1"/>
  <c r="L2527" i="9"/>
  <c r="L2528" i="9" a="1"/>
  <c r="L2528" i="9"/>
  <c r="L2529" i="9" a="1"/>
  <c r="L2529" i="9"/>
  <c r="L2530" i="9" a="1"/>
  <c r="L2530" i="9"/>
  <c r="L2531" i="9" a="1"/>
  <c r="L2531" i="9"/>
  <c r="L2532" i="9" a="1"/>
  <c r="L2532" i="9"/>
  <c r="L2533" i="9" a="1"/>
  <c r="L2533" i="9"/>
  <c r="L2534" i="9" a="1"/>
  <c r="L2534" i="9"/>
  <c r="L2535" i="9" a="1"/>
  <c r="L2535" i="9"/>
  <c r="L2536" i="9" a="1"/>
  <c r="L2536" i="9"/>
  <c r="L2537" i="9" a="1"/>
  <c r="L2537" i="9"/>
  <c r="L2538" i="9" a="1"/>
  <c r="L2538" i="9"/>
  <c r="L2539" i="9" a="1"/>
  <c r="L2539" i="9"/>
  <c r="L2540" i="9" a="1"/>
  <c r="L2540" i="9"/>
  <c r="L2541" i="9" a="1"/>
  <c r="L2541" i="9"/>
  <c r="L2542" i="9" a="1"/>
  <c r="L2542" i="9"/>
  <c r="L2543" i="9" a="1"/>
  <c r="L2543" i="9"/>
  <c r="L2544" i="9" a="1"/>
  <c r="L2544" i="9"/>
  <c r="L2545" i="9" a="1"/>
  <c r="L2545" i="9"/>
  <c r="L2546" i="9" a="1"/>
  <c r="L2546" i="9"/>
  <c r="L2547" i="9" a="1"/>
  <c r="L2547" i="9"/>
  <c r="L2548" i="9" a="1"/>
  <c r="L2548" i="9"/>
  <c r="L2549" i="9" a="1"/>
  <c r="L2549" i="9"/>
  <c r="L2550" i="9" a="1"/>
  <c r="L2550" i="9"/>
  <c r="L2551" i="9" a="1"/>
  <c r="L2551" i="9"/>
  <c r="L2552" i="9" a="1"/>
  <c r="L2552" i="9"/>
  <c r="L2553" i="9" a="1"/>
  <c r="L2553" i="9"/>
  <c r="L2554" i="9" a="1"/>
  <c r="L2554" i="9"/>
  <c r="L2555" i="9" a="1"/>
  <c r="L2555" i="9"/>
  <c r="L2556" i="9" a="1"/>
  <c r="L2556" i="9"/>
  <c r="L2557" i="9" a="1"/>
  <c r="L2557" i="9"/>
  <c r="L2558" i="9" a="1"/>
  <c r="L2558" i="9"/>
  <c r="L2559" i="9" a="1"/>
  <c r="L2559" i="9"/>
  <c r="L2560" i="9" a="1"/>
  <c r="L2560" i="9"/>
  <c r="L2561" i="9" a="1"/>
  <c r="L2561" i="9"/>
  <c r="L2562" i="9" a="1"/>
  <c r="L2562" i="9"/>
  <c r="L2563" i="9" a="1"/>
  <c r="L2563" i="9"/>
  <c r="L2564" i="9" a="1"/>
  <c r="L2564" i="9"/>
  <c r="L2565" i="9" a="1"/>
  <c r="L2565" i="9"/>
  <c r="L2566" i="9" a="1"/>
  <c r="L2566" i="9"/>
  <c r="L2567" i="9" a="1"/>
  <c r="L2567" i="9"/>
  <c r="L2568" i="9" a="1"/>
  <c r="L2568" i="9"/>
  <c r="L2569" i="9" a="1"/>
  <c r="L2569" i="9"/>
  <c r="L2570" i="9" a="1"/>
  <c r="L2570" i="9"/>
  <c r="L2571" i="9" a="1"/>
  <c r="L2571" i="9"/>
  <c r="L2572" i="9" a="1"/>
  <c r="L2572" i="9"/>
  <c r="L2573" i="9" a="1"/>
  <c r="L2573" i="9"/>
  <c r="L2574" i="9" a="1"/>
  <c r="L2574" i="9"/>
  <c r="L2575" i="9" a="1"/>
  <c r="L2575" i="9"/>
  <c r="L2576" i="9" a="1"/>
  <c r="L2576" i="9"/>
  <c r="L2577" i="9" a="1"/>
  <c r="L2577" i="9"/>
  <c r="L2578" i="9" a="1"/>
  <c r="L2578" i="9"/>
  <c r="L2579" i="9" a="1"/>
  <c r="L2579" i="9"/>
  <c r="L2580" i="9" a="1"/>
  <c r="L2580" i="9"/>
  <c r="L2581" i="9" a="1"/>
  <c r="L2581" i="9"/>
  <c r="L2582" i="9" a="1"/>
  <c r="L2582" i="9"/>
  <c r="L2583" i="9" a="1"/>
  <c r="L2583" i="9"/>
  <c r="L2584" i="9" a="1"/>
  <c r="L2584" i="9"/>
  <c r="L2585" i="9" a="1"/>
  <c r="L2585" i="9"/>
  <c r="L2586" i="9" a="1"/>
  <c r="L2586" i="9"/>
  <c r="L2587" i="9" a="1"/>
  <c r="L2587" i="9"/>
  <c r="L2588" i="9" a="1"/>
  <c r="L2588" i="9"/>
  <c r="L2589" i="9" a="1"/>
  <c r="L2589" i="9"/>
  <c r="L2590" i="9" a="1"/>
  <c r="L2590" i="9"/>
  <c r="L2591" i="9" a="1"/>
  <c r="L2591" i="9"/>
  <c r="L2592" i="9" a="1"/>
  <c r="L2592" i="9"/>
  <c r="L2593" i="9" a="1"/>
  <c r="L2593" i="9"/>
  <c r="L2594" i="9" a="1"/>
  <c r="L2594" i="9"/>
  <c r="L2595" i="9" a="1"/>
  <c r="L2595" i="9"/>
  <c r="L2596" i="9" a="1"/>
  <c r="L2596" i="9"/>
  <c r="L2597" i="9" a="1"/>
  <c r="L2597" i="9"/>
  <c r="L2598" i="9" a="1"/>
  <c r="L2598" i="9"/>
  <c r="L2599" i="9" a="1"/>
  <c r="L2599" i="9"/>
  <c r="L2600" i="9" a="1"/>
  <c r="L2600" i="9"/>
  <c r="L2601" i="9" a="1"/>
  <c r="L2601" i="9"/>
  <c r="L2602" i="9" a="1"/>
  <c r="L2602" i="9"/>
  <c r="L2603" i="9" a="1"/>
  <c r="L2603" i="9"/>
  <c r="L2604" i="9" a="1"/>
  <c r="L2604" i="9"/>
  <c r="L2605" i="9" a="1"/>
  <c r="L2605" i="9"/>
  <c r="L2606" i="9" a="1"/>
  <c r="L2606" i="9"/>
  <c r="L2607" i="9" a="1"/>
  <c r="L2607" i="9"/>
  <c r="L2608" i="9" a="1"/>
  <c r="L2608" i="9"/>
  <c r="L2609" i="9" a="1"/>
  <c r="L2609" i="9"/>
  <c r="L2610" i="9" a="1"/>
  <c r="L2610" i="9"/>
  <c r="L2611" i="9" a="1"/>
  <c r="L2611" i="9"/>
  <c r="L2612" i="9" a="1"/>
  <c r="L2612" i="9"/>
  <c r="L2613" i="9" a="1"/>
  <c r="L2613" i="9"/>
  <c r="L2614" i="9" a="1"/>
  <c r="L2614" i="9"/>
  <c r="L2615" i="9" a="1"/>
  <c r="L2615" i="9"/>
  <c r="L2616" i="9" a="1"/>
  <c r="L2616" i="9"/>
  <c r="L2617" i="9" a="1"/>
  <c r="L2617" i="9"/>
  <c r="L2618" i="9" a="1"/>
  <c r="L2618" i="9"/>
  <c r="L2619" i="9" a="1"/>
  <c r="L2619" i="9"/>
  <c r="L2620" i="9" a="1"/>
  <c r="L2620" i="9"/>
  <c r="L2621" i="9" a="1"/>
  <c r="L2621" i="9"/>
  <c r="L2622" i="9" a="1"/>
  <c r="L2622" i="9"/>
  <c r="L2623" i="9" a="1"/>
  <c r="L2623" i="9"/>
  <c r="L2624" i="9" a="1"/>
  <c r="L2624" i="9"/>
  <c r="L2625" i="9" a="1"/>
  <c r="L2625" i="9"/>
  <c r="L2626" i="9" a="1"/>
  <c r="L2626" i="9"/>
  <c r="L2627" i="9" a="1"/>
  <c r="L2627" i="9"/>
  <c r="L2628" i="9" a="1"/>
  <c r="L2628" i="9"/>
  <c r="L2629" i="9" a="1"/>
  <c r="L2629" i="9"/>
  <c r="L2630" i="9" a="1"/>
  <c r="L2630" i="9"/>
  <c r="L2631" i="9" a="1"/>
  <c r="L2631" i="9"/>
  <c r="L2632" i="9" a="1"/>
  <c r="L2632" i="9"/>
  <c r="L2633" i="9" a="1"/>
  <c r="L2633" i="9"/>
  <c r="L2634" i="9" a="1"/>
  <c r="L2634" i="9"/>
  <c r="L2635" i="9" a="1"/>
  <c r="L2635" i="9"/>
  <c r="L2636" i="9" a="1"/>
  <c r="L2636" i="9"/>
  <c r="L2637" i="9" a="1"/>
  <c r="L2637" i="9"/>
  <c r="L2638" i="9" a="1"/>
  <c r="L2638" i="9"/>
  <c r="L2639" i="9" a="1"/>
  <c r="L2639" i="9"/>
  <c r="L2640" i="9" a="1"/>
  <c r="L2640" i="9"/>
  <c r="L2641" i="9" a="1"/>
  <c r="L2641" i="9"/>
  <c r="L2642" i="9" a="1"/>
  <c r="L2642" i="9"/>
  <c r="L2643" i="9" a="1"/>
  <c r="L2643" i="9"/>
  <c r="L2644" i="9" a="1"/>
  <c r="L2644" i="9"/>
  <c r="L2645" i="9" a="1"/>
  <c r="L2645" i="9"/>
  <c r="L2646" i="9" a="1"/>
  <c r="L2646" i="9"/>
  <c r="L2647" i="9" a="1"/>
  <c r="L2647" i="9"/>
  <c r="L2648" i="9" a="1"/>
  <c r="L2648" i="9"/>
  <c r="L2649" i="9" a="1"/>
  <c r="L2649" i="9"/>
  <c r="L2650" i="9" a="1"/>
  <c r="L2650" i="9"/>
  <c r="L2651" i="9" a="1"/>
  <c r="L2651" i="9"/>
  <c r="L2652" i="9" a="1"/>
  <c r="L2652" i="9"/>
  <c r="L2653" i="9" a="1"/>
  <c r="L2653" i="9"/>
  <c r="L2654" i="9" a="1"/>
  <c r="L2654" i="9"/>
  <c r="L2655" i="9" a="1"/>
  <c r="L2655" i="9"/>
  <c r="L2656" i="9" a="1"/>
  <c r="L2656" i="9"/>
  <c r="L2657" i="9" a="1"/>
  <c r="L2657" i="9"/>
  <c r="L2658" i="9" a="1"/>
  <c r="L2658" i="9"/>
  <c r="L2659" i="9" a="1"/>
  <c r="L2659" i="9"/>
  <c r="L2660" i="9" a="1"/>
  <c r="L2660" i="9"/>
  <c r="L2661" i="9" a="1"/>
  <c r="L2661" i="9"/>
  <c r="L2662" i="9" a="1"/>
  <c r="L2662" i="9"/>
  <c r="L2663" i="9" a="1"/>
  <c r="L2663" i="9"/>
  <c r="L2664" i="9" a="1"/>
  <c r="L2664" i="9"/>
  <c r="L2665" i="9" a="1"/>
  <c r="L2665" i="9"/>
  <c r="L2666" i="9" a="1"/>
  <c r="L2666" i="9"/>
  <c r="L2667" i="9" a="1"/>
  <c r="L2667" i="9"/>
  <c r="L2668" i="9" a="1"/>
  <c r="L2668" i="9"/>
  <c r="L2669" i="9" a="1"/>
  <c r="L2669" i="9"/>
  <c r="L2670" i="9" a="1"/>
  <c r="L2670" i="9"/>
  <c r="L2671" i="9" a="1"/>
  <c r="L2671" i="9"/>
  <c r="L2672" i="9" a="1"/>
  <c r="L2672" i="9"/>
  <c r="L2673" i="9" a="1"/>
  <c r="L2673" i="9"/>
  <c r="L2674" i="9" a="1"/>
  <c r="L2674" i="9"/>
  <c r="L2675" i="9" a="1"/>
  <c r="L2675" i="9"/>
  <c r="L2676" i="9" a="1"/>
  <c r="L2676" i="9"/>
  <c r="L2677" i="9" a="1"/>
  <c r="L2677" i="9"/>
  <c r="L2678" i="9" a="1"/>
  <c r="L2678" i="9"/>
  <c r="L2679" i="9" a="1"/>
  <c r="L2679" i="9"/>
  <c r="L2680" i="9" a="1"/>
  <c r="L2680" i="9"/>
  <c r="L2681" i="9" a="1"/>
  <c r="L2681" i="9"/>
  <c r="L2682" i="9" a="1"/>
  <c r="L2682" i="9"/>
  <c r="L2683" i="9" a="1"/>
  <c r="L2683" i="9"/>
  <c r="L2684" i="9" a="1"/>
  <c r="L2684" i="9"/>
  <c r="L2685" i="9" a="1"/>
  <c r="L2685" i="9"/>
  <c r="L2686" i="9" a="1"/>
  <c r="L2686" i="9"/>
  <c r="L2687" i="9" a="1"/>
  <c r="L2687" i="9"/>
  <c r="L2688" i="9" a="1"/>
  <c r="L2688" i="9"/>
  <c r="L2689" i="9" a="1"/>
  <c r="L2689" i="9"/>
  <c r="L2690" i="9" a="1"/>
  <c r="L2690" i="9"/>
  <c r="L2691" i="9" a="1"/>
  <c r="L2691" i="9"/>
  <c r="L2692" i="9" a="1"/>
  <c r="L2692" i="9"/>
  <c r="L2693" i="9" a="1"/>
  <c r="L2693" i="9"/>
  <c r="L2694" i="9" a="1"/>
  <c r="L2694" i="9"/>
  <c r="L2695" i="9" a="1"/>
  <c r="L2695" i="9"/>
  <c r="L2696" i="9" a="1"/>
  <c r="L2696" i="9"/>
  <c r="L2697" i="9" a="1"/>
  <c r="L2697" i="9"/>
  <c r="L2698" i="9" a="1"/>
  <c r="L2698" i="9"/>
  <c r="L2699" i="9" a="1"/>
  <c r="L2699" i="9"/>
  <c r="L2700" i="9" a="1"/>
  <c r="L2700" i="9"/>
  <c r="L2701" i="9" a="1"/>
  <c r="L2701" i="9"/>
  <c r="L2702" i="9" a="1"/>
  <c r="L2702" i="9"/>
  <c r="L2703" i="9" a="1"/>
  <c r="L2703" i="9"/>
  <c r="L2704" i="9" a="1"/>
  <c r="L2704" i="9"/>
  <c r="L2705" i="9" a="1"/>
  <c r="L2705" i="9"/>
  <c r="L2706" i="9" a="1"/>
  <c r="L2706" i="9"/>
  <c r="L2707" i="9" a="1"/>
  <c r="L2707" i="9"/>
  <c r="L2708" i="9" a="1"/>
  <c r="L2708" i="9"/>
  <c r="L2709" i="9" a="1"/>
  <c r="L2709" i="9"/>
  <c r="L2710" i="9" a="1"/>
  <c r="L2710" i="9"/>
  <c r="L2711" i="9" a="1"/>
  <c r="L2711" i="9"/>
  <c r="L2712" i="9" a="1"/>
  <c r="L2712" i="9"/>
  <c r="L2713" i="9" a="1"/>
  <c r="L2713" i="9"/>
  <c r="L2714" i="9" a="1"/>
  <c r="L2714" i="9"/>
  <c r="L2715" i="9" a="1"/>
  <c r="L2715" i="9"/>
  <c r="L2716" i="9" a="1"/>
  <c r="L2716" i="9"/>
  <c r="L2717" i="9" a="1"/>
  <c r="L2717" i="9"/>
  <c r="L2718" i="9" a="1"/>
  <c r="L2718" i="9"/>
  <c r="L2719" i="9" a="1"/>
  <c r="L2719" i="9"/>
  <c r="L2720" i="9" a="1"/>
  <c r="L2720" i="9"/>
  <c r="L2721" i="9" a="1"/>
  <c r="L2721" i="9"/>
  <c r="L2722" i="9" a="1"/>
  <c r="L2722" i="9"/>
  <c r="L2723" i="9" a="1"/>
  <c r="L2723" i="9"/>
  <c r="L2724" i="9" a="1"/>
  <c r="L2724" i="9"/>
  <c r="L2725" i="9" a="1"/>
  <c r="L2725" i="9"/>
  <c r="L2726" i="9" a="1"/>
  <c r="L2726" i="9"/>
  <c r="L2727" i="9" a="1"/>
  <c r="L2727" i="9"/>
  <c r="L2728" i="9" a="1"/>
  <c r="L2728" i="9"/>
  <c r="L2729" i="9" a="1"/>
  <c r="L2729" i="9"/>
  <c r="L2730" i="9" a="1"/>
  <c r="L2730" i="9"/>
  <c r="L2731" i="9" a="1"/>
  <c r="L2731" i="9"/>
  <c r="L2732" i="9" a="1"/>
  <c r="L2732" i="9"/>
  <c r="L2733" i="9" a="1"/>
  <c r="L2733" i="9"/>
  <c r="L2734" i="9" a="1"/>
  <c r="L2734" i="9"/>
  <c r="L2735" i="9" a="1"/>
  <c r="L2735" i="9"/>
  <c r="L2736" i="9" a="1"/>
  <c r="L2736" i="9"/>
  <c r="L2737" i="9" a="1"/>
  <c r="L2737" i="9"/>
  <c r="L2738" i="9" a="1"/>
  <c r="L2738" i="9"/>
  <c r="L2739" i="9" a="1"/>
  <c r="L2739" i="9"/>
  <c r="L2740" i="9" a="1"/>
  <c r="L2740" i="9"/>
  <c r="L2741" i="9" a="1"/>
  <c r="L2741" i="9"/>
  <c r="L2742" i="9" a="1"/>
  <c r="L2742" i="9"/>
  <c r="L2743" i="9" a="1"/>
  <c r="L2743" i="9"/>
  <c r="L2744" i="9" a="1"/>
  <c r="L2744" i="9"/>
  <c r="L2745" i="9" a="1"/>
  <c r="L2745" i="9"/>
  <c r="L2746" i="9" a="1"/>
  <c r="L2746" i="9"/>
  <c r="L2747" i="9" a="1"/>
  <c r="L2747" i="9"/>
  <c r="L2748" i="9" a="1"/>
  <c r="L2748" i="9"/>
  <c r="L2749" i="9" a="1"/>
  <c r="L2749" i="9"/>
  <c r="L2750" i="9" a="1"/>
  <c r="L2750" i="9"/>
  <c r="L2751" i="9" a="1"/>
  <c r="L2751" i="9"/>
  <c r="L2752" i="9" a="1"/>
  <c r="L2752" i="9"/>
  <c r="L2753" i="9" a="1"/>
  <c r="L2753" i="9"/>
  <c r="L2754" i="9" a="1"/>
  <c r="L2754" i="9"/>
  <c r="L2755" i="9" a="1"/>
  <c r="L2755" i="9"/>
  <c r="L2756" i="9" a="1"/>
  <c r="L2756" i="9"/>
  <c r="L2757" i="9" a="1"/>
  <c r="L2757" i="9"/>
  <c r="L2758" i="9" a="1"/>
  <c r="L2758" i="9"/>
  <c r="L2759" i="9" a="1"/>
  <c r="L2759" i="9"/>
  <c r="L2760" i="9" a="1"/>
  <c r="L2760" i="9"/>
  <c r="L2761" i="9" a="1"/>
  <c r="L2761" i="9"/>
  <c r="L2762" i="9" a="1"/>
  <c r="L2762" i="9"/>
  <c r="L2763" i="9" a="1"/>
  <c r="L2763" i="9"/>
  <c r="L2764" i="9" a="1"/>
  <c r="L2764" i="9"/>
  <c r="L2765" i="9" a="1"/>
  <c r="L2765" i="9"/>
  <c r="L2766" i="9" a="1"/>
  <c r="L2766" i="9"/>
  <c r="L2767" i="9" a="1"/>
  <c r="L2767" i="9"/>
  <c r="L2768" i="9" a="1"/>
  <c r="L2768" i="9"/>
  <c r="L2769" i="9" a="1"/>
  <c r="L2769" i="9"/>
  <c r="L2770" i="9" a="1"/>
  <c r="L2770" i="9"/>
  <c r="L2771" i="9" a="1"/>
  <c r="L2771" i="9"/>
  <c r="L2772" i="9" a="1"/>
  <c r="L2772" i="9"/>
  <c r="L2773" i="9" a="1"/>
  <c r="L2773" i="9"/>
  <c r="L2774" i="9" a="1"/>
  <c r="L2774" i="9"/>
  <c r="L2775" i="9" a="1"/>
  <c r="L2775" i="9"/>
  <c r="L2776" i="9" a="1"/>
  <c r="L2776" i="9"/>
  <c r="L2777" i="9" a="1"/>
  <c r="L2777" i="9"/>
  <c r="L2778" i="9" a="1"/>
  <c r="L2778" i="9"/>
  <c r="L2779" i="9" a="1"/>
  <c r="L2779" i="9"/>
  <c r="L2780" i="9" a="1"/>
  <c r="L2780" i="9"/>
  <c r="L2781" i="9" a="1"/>
  <c r="L2781" i="9"/>
  <c r="L2782" i="9" a="1"/>
  <c r="L2782" i="9"/>
  <c r="L2783" i="9" a="1"/>
  <c r="L2783" i="9"/>
  <c r="L2784" i="9" a="1"/>
  <c r="L2784" i="9"/>
  <c r="L2785" i="9" a="1"/>
  <c r="L2785" i="9"/>
  <c r="L2786" i="9" a="1"/>
  <c r="L2786" i="9"/>
  <c r="L2787" i="9" a="1"/>
  <c r="L2787" i="9"/>
  <c r="L2788" i="9" a="1"/>
  <c r="L2788" i="9"/>
  <c r="L2789" i="9" a="1"/>
  <c r="L2789" i="9"/>
  <c r="L2790" i="9" a="1"/>
  <c r="L2790" i="9"/>
  <c r="L2791" i="9" a="1"/>
  <c r="L2791" i="9"/>
  <c r="L2792" i="9" a="1"/>
  <c r="L2792" i="9"/>
  <c r="L2793" i="9" a="1"/>
  <c r="L2793" i="9"/>
  <c r="L2794" i="9" a="1"/>
  <c r="L2794" i="9"/>
  <c r="L2795" i="9" a="1"/>
  <c r="L2795" i="9"/>
  <c r="L2796" i="9" a="1"/>
  <c r="L2796" i="9"/>
  <c r="L2797" i="9" a="1"/>
  <c r="L2797" i="9"/>
  <c r="L2798" i="9" a="1"/>
  <c r="L2798" i="9"/>
  <c r="L2799" i="9" a="1"/>
  <c r="L2799" i="9"/>
  <c r="L2800" i="9" a="1"/>
  <c r="L2800" i="9"/>
  <c r="L2801" i="9" a="1"/>
  <c r="L2801" i="9"/>
  <c r="L2802" i="9" a="1"/>
  <c r="L2802" i="9"/>
  <c r="L2803" i="9" a="1"/>
  <c r="L2803" i="9"/>
  <c r="L2804" i="9" a="1"/>
  <c r="L2804" i="9"/>
  <c r="L2805" i="9" a="1"/>
  <c r="L2805" i="9"/>
  <c r="L2806" i="9" a="1"/>
  <c r="L2806" i="9"/>
  <c r="L2807" i="9" a="1"/>
  <c r="L2807" i="9"/>
  <c r="L2808" i="9" a="1"/>
  <c r="L2808" i="9"/>
  <c r="L2809" i="9" a="1"/>
  <c r="L2809" i="9"/>
  <c r="L2810" i="9" a="1"/>
  <c r="L2810" i="9"/>
  <c r="L2811" i="9" a="1"/>
  <c r="L2811" i="9"/>
  <c r="L2812" i="9" a="1"/>
  <c r="L2812" i="9"/>
  <c r="L2813" i="9" a="1"/>
  <c r="L2813" i="9"/>
  <c r="L2814" i="9" a="1"/>
  <c r="L2814" i="9"/>
  <c r="L2815" i="9" a="1"/>
  <c r="L2815" i="9"/>
  <c r="L2816" i="9" a="1"/>
  <c r="L2816" i="9"/>
  <c r="L2817" i="9" a="1"/>
  <c r="L2817" i="9"/>
  <c r="L2818" i="9" a="1"/>
  <c r="L2818" i="9"/>
  <c r="L2819" i="9" a="1"/>
  <c r="L2819" i="9"/>
  <c r="L2820" i="9" a="1"/>
  <c r="L2820" i="9"/>
  <c r="L2821" i="9" a="1"/>
  <c r="L2821" i="9"/>
  <c r="L2822" i="9" a="1"/>
  <c r="L2822" i="9"/>
  <c r="L2823" i="9" a="1"/>
  <c r="L2823" i="9"/>
  <c r="L2824" i="9" a="1"/>
  <c r="L2824" i="9"/>
  <c r="L2825" i="9" a="1"/>
  <c r="L2825" i="9"/>
  <c r="L2826" i="9" a="1"/>
  <c r="L2826" i="9"/>
  <c r="L2827" i="9" a="1"/>
  <c r="L2827" i="9"/>
  <c r="L2828" i="9" a="1"/>
  <c r="L2828" i="9"/>
  <c r="L2829" i="9" a="1"/>
  <c r="L2829" i="9"/>
  <c r="L2830" i="9" a="1"/>
  <c r="L2830" i="9"/>
  <c r="L2831" i="9" a="1"/>
  <c r="L2831" i="9"/>
  <c r="L2832" i="9" a="1"/>
  <c r="L2832" i="9"/>
  <c r="L2833" i="9" a="1"/>
  <c r="L2833" i="9"/>
  <c r="L2834" i="9" a="1"/>
  <c r="L2834" i="9"/>
  <c r="L2835" i="9" a="1"/>
  <c r="L2835" i="9"/>
  <c r="L2836" i="9" a="1"/>
  <c r="L2836" i="9"/>
  <c r="L2837" i="9" a="1"/>
  <c r="L2837" i="9"/>
  <c r="L2838" i="9" a="1"/>
  <c r="L2838" i="9"/>
  <c r="L2839" i="9" a="1"/>
  <c r="L2839" i="9"/>
  <c r="L2840" i="9" a="1"/>
  <c r="L2840" i="9"/>
  <c r="L2841" i="9" a="1"/>
  <c r="L2841" i="9"/>
  <c r="L2842" i="9" a="1"/>
  <c r="L2842" i="9"/>
  <c r="L2843" i="9" a="1"/>
  <c r="L2843" i="9"/>
  <c r="L2844" i="9" a="1"/>
  <c r="L2844" i="9"/>
  <c r="L2845" i="9" a="1"/>
  <c r="L2845" i="9"/>
  <c r="L2846" i="9" a="1"/>
  <c r="L2846" i="9"/>
  <c r="L2847" i="9" a="1"/>
  <c r="L2847" i="9"/>
  <c r="L2848" i="9" a="1"/>
  <c r="L2848" i="9"/>
  <c r="L2849" i="9" a="1"/>
  <c r="L2849" i="9"/>
  <c r="L2850" i="9" a="1"/>
  <c r="L2850" i="9"/>
  <c r="L2851" i="9" a="1"/>
  <c r="L2851" i="9"/>
  <c r="L2852" i="9" a="1"/>
  <c r="L2852" i="9"/>
  <c r="L2853" i="9" a="1"/>
  <c r="L2853" i="9"/>
  <c r="L2854" i="9" a="1"/>
  <c r="L2854" i="9"/>
  <c r="L2855" i="9" a="1"/>
  <c r="L2855" i="9"/>
  <c r="L2856" i="9" a="1"/>
  <c r="L2856" i="9"/>
  <c r="L2857" i="9" a="1"/>
  <c r="L2857" i="9"/>
  <c r="L2858" i="9" a="1"/>
  <c r="L2858" i="9"/>
  <c r="L2859" i="9" a="1"/>
  <c r="L2859" i="9"/>
  <c r="L2860" i="9" a="1"/>
  <c r="L2860" i="9"/>
  <c r="L2861" i="9" a="1"/>
  <c r="L2861" i="9"/>
  <c r="L2862" i="9" a="1"/>
  <c r="L2862" i="9"/>
  <c r="L2863" i="9" a="1"/>
  <c r="L2863" i="9"/>
  <c r="L2864" i="9" a="1"/>
  <c r="L2864" i="9"/>
  <c r="L2865" i="9" a="1"/>
  <c r="L2865" i="9"/>
  <c r="L2866" i="9" a="1"/>
  <c r="L2866" i="9"/>
  <c r="L2867" i="9" a="1"/>
  <c r="L2867" i="9"/>
  <c r="L2868" i="9" a="1"/>
  <c r="L2868" i="9"/>
  <c r="L2869" i="9" a="1"/>
  <c r="L2869" i="9"/>
  <c r="L2870" i="9" a="1"/>
  <c r="L2870" i="9"/>
  <c r="L2871" i="9" a="1"/>
  <c r="L2871" i="9"/>
  <c r="L2872" i="9" a="1"/>
  <c r="L2872" i="9"/>
  <c r="L2873" i="9" a="1"/>
  <c r="L2873" i="9"/>
  <c r="L2874" i="9" a="1"/>
  <c r="L2874" i="9"/>
  <c r="L2875" i="9" a="1"/>
  <c r="L2875" i="9"/>
  <c r="L2876" i="9" a="1"/>
  <c r="L2876" i="9"/>
  <c r="L2877" i="9" a="1"/>
  <c r="L2877" i="9"/>
  <c r="L2878" i="9" a="1"/>
  <c r="L2878" i="9"/>
  <c r="L2879" i="9" a="1"/>
  <c r="L2879" i="9"/>
  <c r="L2880" i="9" a="1"/>
  <c r="L2880" i="9"/>
  <c r="L2881" i="9" a="1"/>
  <c r="L2881" i="9"/>
  <c r="L2882" i="9" a="1"/>
  <c r="L2882" i="9"/>
  <c r="L2883" i="9" a="1"/>
  <c r="L2883" i="9"/>
  <c r="L2884" i="9" a="1"/>
  <c r="L2884" i="9"/>
  <c r="L2885" i="9" a="1"/>
  <c r="L2885" i="9"/>
  <c r="L2886" i="9" a="1"/>
  <c r="L2886" i="9"/>
  <c r="L2887" i="9" a="1"/>
  <c r="L2887" i="9"/>
  <c r="L2888" i="9" a="1"/>
  <c r="L2888" i="9"/>
  <c r="L2889" i="9" a="1"/>
  <c r="L2889" i="9"/>
  <c r="L2890" i="9" a="1"/>
  <c r="L2890" i="9"/>
  <c r="L2891" i="9" a="1"/>
  <c r="L2891" i="9"/>
  <c r="L2892" i="9" a="1"/>
  <c r="L2892" i="9"/>
  <c r="L2893" i="9" a="1"/>
  <c r="L2893" i="9"/>
  <c r="L2894" i="9" a="1"/>
  <c r="L2894" i="9"/>
  <c r="L2895" i="9" a="1"/>
  <c r="L2895" i="9"/>
  <c r="L2896" i="9" a="1"/>
  <c r="L2896" i="9"/>
  <c r="L2897" i="9" a="1"/>
  <c r="L2897" i="9"/>
  <c r="L2898" i="9" a="1"/>
  <c r="L2898" i="9"/>
  <c r="L2899" i="9" a="1"/>
  <c r="L2899" i="9"/>
  <c r="L2900" i="9" a="1"/>
  <c r="L2900" i="9"/>
  <c r="L2901" i="9" a="1"/>
  <c r="L2901" i="9"/>
  <c r="L2902" i="9" a="1"/>
  <c r="L2902" i="9"/>
  <c r="L2903" i="9" a="1"/>
  <c r="L2903" i="9"/>
  <c r="L2904" i="9" a="1"/>
  <c r="L2904" i="9"/>
  <c r="L2905" i="9" a="1"/>
  <c r="L2905" i="9"/>
  <c r="L2906" i="9" a="1"/>
  <c r="L2906" i="9"/>
  <c r="L2907" i="9" a="1"/>
  <c r="L2907" i="9"/>
  <c r="L2908" i="9" a="1"/>
  <c r="L2908" i="9"/>
  <c r="L2909" i="9" a="1"/>
  <c r="L2909" i="9"/>
  <c r="L2910" i="9" a="1"/>
  <c r="L2910" i="9"/>
  <c r="L2911" i="9" a="1"/>
  <c r="L2911" i="9"/>
  <c r="L2912" i="9" a="1"/>
  <c r="L2912" i="9"/>
  <c r="L2913" i="9" a="1"/>
  <c r="L2913" i="9"/>
  <c r="L2914" i="9" a="1"/>
  <c r="L2914" i="9"/>
  <c r="L2915" i="9" a="1"/>
  <c r="L2915" i="9"/>
  <c r="L2916" i="9" a="1"/>
  <c r="L2916" i="9"/>
  <c r="L2917" i="9" a="1"/>
  <c r="L2917" i="9"/>
  <c r="L2918" i="9" a="1"/>
  <c r="L2918" i="9"/>
  <c r="L2919" i="9" a="1"/>
  <c r="L2919" i="9"/>
  <c r="L2920" i="9" a="1"/>
  <c r="L2920" i="9"/>
  <c r="L2921" i="9" a="1"/>
  <c r="L2921" i="9"/>
  <c r="L2922" i="9" a="1"/>
  <c r="L2922" i="9"/>
  <c r="L2923" i="9" a="1"/>
  <c r="L2923" i="9"/>
  <c r="L2924" i="9" a="1"/>
  <c r="L2924" i="9"/>
  <c r="L2925" i="9" a="1"/>
  <c r="L2925" i="9"/>
  <c r="L2926" i="9" a="1"/>
  <c r="L2926" i="9"/>
  <c r="L2927" i="9" a="1"/>
  <c r="L2927" i="9"/>
  <c r="L2928" i="9" a="1"/>
  <c r="L2928" i="9"/>
  <c r="L2929" i="9" a="1"/>
  <c r="L2929" i="9"/>
  <c r="L2930" i="9" a="1"/>
  <c r="L2930" i="9"/>
  <c r="L2931" i="9" a="1"/>
  <c r="L2931" i="9"/>
  <c r="L2932" i="9" a="1"/>
  <c r="L2932" i="9"/>
  <c r="L2933" i="9" a="1"/>
  <c r="L2933" i="9"/>
  <c r="L2934" i="9" a="1"/>
  <c r="L2934" i="9"/>
  <c r="L2935" i="9" a="1"/>
  <c r="L2935" i="9"/>
  <c r="L2936" i="9" a="1"/>
  <c r="L2936" i="9"/>
  <c r="L2937" i="9" a="1"/>
  <c r="L2937" i="9"/>
  <c r="L2938" i="9" a="1"/>
  <c r="L2938" i="9"/>
  <c r="L2939" i="9" a="1"/>
  <c r="L2939" i="9"/>
  <c r="L2940" i="9" a="1"/>
  <c r="L2940" i="9"/>
  <c r="L2941" i="9" a="1"/>
  <c r="L2941" i="9"/>
  <c r="L2942" i="9" a="1"/>
  <c r="L2942" i="9"/>
  <c r="L2943" i="9" a="1"/>
  <c r="L2943" i="9"/>
  <c r="L2944" i="9" a="1"/>
  <c r="L2944" i="9"/>
  <c r="L2945" i="9" a="1"/>
  <c r="L2945" i="9"/>
  <c r="L2946" i="9" a="1"/>
  <c r="L2946" i="9"/>
  <c r="L2947" i="9" a="1"/>
  <c r="L2947" i="9"/>
  <c r="L2948" i="9" a="1"/>
  <c r="L2948" i="9"/>
  <c r="L2949" i="9" a="1"/>
  <c r="L2949" i="9"/>
  <c r="L2950" i="9" a="1"/>
  <c r="L2950" i="9"/>
  <c r="L2951" i="9" a="1"/>
  <c r="L2951" i="9"/>
  <c r="L2952" i="9" a="1"/>
  <c r="L2952" i="9"/>
  <c r="L2953" i="9" a="1"/>
  <c r="L2953" i="9"/>
  <c r="L2954" i="9" a="1"/>
  <c r="L2954" i="9"/>
  <c r="L2955" i="9" a="1"/>
  <c r="L2955" i="9"/>
  <c r="L2956" i="9" a="1"/>
  <c r="L2956" i="9"/>
  <c r="L2957" i="9" a="1"/>
  <c r="L2957" i="9"/>
  <c r="L2958" i="9" a="1"/>
  <c r="L2958" i="9"/>
  <c r="L2959" i="9" a="1"/>
  <c r="L2959" i="9"/>
  <c r="L2960" i="9" a="1"/>
  <c r="L2960" i="9"/>
  <c r="L2961" i="9" a="1"/>
  <c r="L2961" i="9"/>
  <c r="L2962" i="9" a="1"/>
  <c r="L2962" i="9"/>
  <c r="L2963" i="9" a="1"/>
  <c r="L2963" i="9"/>
  <c r="L2964" i="9" a="1"/>
  <c r="L2964" i="9"/>
  <c r="L2965" i="9" a="1"/>
  <c r="L2965" i="9"/>
  <c r="L2966" i="9" a="1"/>
  <c r="L2966" i="9"/>
  <c r="L2967" i="9" a="1"/>
  <c r="L2967" i="9"/>
  <c r="L2968" i="9" a="1"/>
  <c r="L2968" i="9"/>
  <c r="L2969" i="9" a="1"/>
  <c r="L2969" i="9"/>
  <c r="L2970" i="9" a="1"/>
  <c r="L2970" i="9"/>
  <c r="L2971" i="9" a="1"/>
  <c r="L2971" i="9"/>
  <c r="L2972" i="9" a="1"/>
  <c r="L2972" i="9"/>
  <c r="L2973" i="9" a="1"/>
  <c r="L2973" i="9"/>
  <c r="L2974" i="9" a="1"/>
  <c r="L2974" i="9"/>
  <c r="L2975" i="9" a="1"/>
  <c r="L2975" i="9"/>
  <c r="L2976" i="9" a="1"/>
  <c r="L2976" i="9"/>
  <c r="L2977" i="9" a="1"/>
  <c r="L2977" i="9"/>
  <c r="L2978" i="9" a="1"/>
  <c r="L2978" i="9"/>
  <c r="L2979" i="9" a="1"/>
  <c r="L2979" i="9"/>
  <c r="L2980" i="9" a="1"/>
  <c r="L2980" i="9"/>
  <c r="L2981" i="9" a="1"/>
  <c r="L2981" i="9"/>
  <c r="L2982" i="9" a="1"/>
  <c r="L2982" i="9"/>
  <c r="L2983" i="9" a="1"/>
  <c r="L2983" i="9"/>
  <c r="L2984" i="9" a="1"/>
  <c r="L2984" i="9"/>
  <c r="L2985" i="9" a="1"/>
  <c r="L2985" i="9"/>
  <c r="L2986" i="9" a="1"/>
  <c r="L2986" i="9"/>
  <c r="L2987" i="9" a="1"/>
  <c r="L2987" i="9"/>
  <c r="L2988" i="9" a="1"/>
  <c r="L2988" i="9"/>
  <c r="L2989" i="9" a="1"/>
  <c r="L2989" i="9"/>
  <c r="L2990" i="9" a="1"/>
  <c r="L2990" i="9"/>
  <c r="L2991" i="9" a="1"/>
  <c r="L2991" i="9"/>
  <c r="L2992" i="9" a="1"/>
  <c r="L2992" i="9"/>
  <c r="L2993" i="9" a="1"/>
  <c r="L2993" i="9"/>
  <c r="L2994" i="9" a="1"/>
  <c r="L2994" i="9"/>
  <c r="L2995" i="9" a="1"/>
  <c r="L2995" i="9"/>
  <c r="L2996" i="9" a="1"/>
  <c r="L2996" i="9"/>
  <c r="L2997" i="9" a="1"/>
  <c r="L2997" i="9"/>
  <c r="L2998" i="9" a="1"/>
  <c r="L2998" i="9"/>
  <c r="L2999" i="9" a="1"/>
  <c r="L2999" i="9"/>
  <c r="L3000" i="9" a="1"/>
  <c r="L3000" i="9"/>
  <c r="L3001" i="9" a="1"/>
  <c r="L3001" i="9"/>
  <c r="L3002" i="9" a="1"/>
  <c r="L3002" i="9"/>
  <c r="L3003" i="9" a="1"/>
  <c r="L3003" i="9"/>
  <c r="L3004" i="9" a="1"/>
  <c r="L3004" i="9"/>
  <c r="L3005" i="9" a="1"/>
  <c r="L3005" i="9"/>
  <c r="L3006" i="9" a="1"/>
  <c r="L3006" i="9"/>
  <c r="L3007" i="9" a="1"/>
  <c r="L3007" i="9"/>
  <c r="L3008" i="9" a="1"/>
  <c r="L3008" i="9"/>
  <c r="L3009" i="9" a="1"/>
  <c r="L3009" i="9"/>
  <c r="L3010" i="9" a="1"/>
  <c r="L3010" i="9"/>
  <c r="L3011" i="9" a="1"/>
  <c r="L3011" i="9"/>
  <c r="L3012" i="9" a="1"/>
  <c r="L3012" i="9"/>
  <c r="L3013" i="9" a="1"/>
  <c r="L3013" i="9"/>
  <c r="L3014" i="9" a="1"/>
  <c r="L3014" i="9"/>
  <c r="L3015" i="9" a="1"/>
  <c r="L3015" i="9"/>
  <c r="L3016" i="9" a="1"/>
  <c r="L3016" i="9"/>
  <c r="L3017" i="9" a="1"/>
  <c r="L3017" i="9"/>
  <c r="L3018" i="9" a="1"/>
  <c r="L3018" i="9"/>
  <c r="L3019" i="9" a="1"/>
  <c r="L3019" i="9"/>
  <c r="L3020" i="9" a="1"/>
  <c r="L3020" i="9"/>
  <c r="L3021" i="9" a="1"/>
  <c r="L3021" i="9"/>
  <c r="L3022" i="9" a="1"/>
  <c r="L3022" i="9"/>
  <c r="L3023" i="9" a="1"/>
  <c r="L3023" i="9"/>
  <c r="L3024" i="9" a="1"/>
  <c r="L3024" i="9"/>
  <c r="L3025" i="9" a="1"/>
  <c r="L3025" i="9"/>
  <c r="L3026" i="9" a="1"/>
  <c r="L3026" i="9"/>
  <c r="L3027" i="9" a="1"/>
  <c r="L3027" i="9"/>
  <c r="L3028" i="9" a="1"/>
  <c r="L3028" i="9"/>
  <c r="L3029" i="9" a="1"/>
  <c r="L3029" i="9"/>
  <c r="L3030" i="9" a="1"/>
  <c r="L3030" i="9"/>
  <c r="L3031" i="9" a="1"/>
  <c r="L3031" i="9"/>
  <c r="L3032" i="9" a="1"/>
  <c r="L3032" i="9"/>
  <c r="L3033" i="9" a="1"/>
  <c r="L3033" i="9"/>
  <c r="L3034" i="9" a="1"/>
  <c r="L3034" i="9"/>
  <c r="L3035" i="9" a="1"/>
  <c r="L3035" i="9"/>
  <c r="L3036" i="9" a="1"/>
  <c r="L3036" i="9"/>
  <c r="L3037" i="9" a="1"/>
  <c r="L3037" i="9"/>
  <c r="L3038" i="9" a="1"/>
  <c r="L3038" i="9"/>
  <c r="L3039" i="9" a="1"/>
  <c r="L3039" i="9"/>
  <c r="L3040" i="9" a="1"/>
  <c r="L3040" i="9"/>
  <c r="L3041" i="9" a="1"/>
  <c r="L3041" i="9"/>
  <c r="L3042" i="9" a="1"/>
  <c r="L3042" i="9"/>
  <c r="L3043" i="9" a="1"/>
  <c r="L3043" i="9"/>
  <c r="L3044" i="9" a="1"/>
  <c r="L3044" i="9"/>
  <c r="L3045" i="9" a="1"/>
  <c r="L3045" i="9"/>
  <c r="L3046" i="9" a="1"/>
  <c r="L3046" i="9"/>
  <c r="L3047" i="9" a="1"/>
  <c r="L3047" i="9"/>
  <c r="L3048" i="9" a="1"/>
  <c r="L3048" i="9"/>
  <c r="L3049" i="9" a="1"/>
  <c r="L3049" i="9"/>
  <c r="L3050" i="9" a="1"/>
  <c r="L3050" i="9"/>
  <c r="L3051" i="9" a="1"/>
  <c r="L3051" i="9"/>
  <c r="L3052" i="9" a="1"/>
  <c r="L3052" i="9"/>
  <c r="L3053" i="9" a="1"/>
  <c r="L3053" i="9"/>
  <c r="L3054" i="9" a="1"/>
  <c r="L3054" i="9"/>
  <c r="L3055" i="9" a="1"/>
  <c r="L3055" i="9"/>
  <c r="L3056" i="9" a="1"/>
  <c r="L3056" i="9"/>
  <c r="L3057" i="9" a="1"/>
  <c r="L3057" i="9"/>
  <c r="L3058" i="9" a="1"/>
  <c r="L3058" i="9"/>
  <c r="L3059" i="9" a="1"/>
  <c r="L3059" i="9"/>
  <c r="L3060" i="9" a="1"/>
  <c r="L3060" i="9"/>
  <c r="L3061" i="9" a="1"/>
  <c r="L3061" i="9"/>
  <c r="L3062" i="9" a="1"/>
  <c r="L3062" i="9"/>
  <c r="L3063" i="9" a="1"/>
  <c r="L3063" i="9"/>
  <c r="L3064" i="9" a="1"/>
  <c r="L3064" i="9"/>
  <c r="L3065" i="9" a="1"/>
  <c r="L3065" i="9"/>
  <c r="L3066" i="9" a="1"/>
  <c r="L3066" i="9"/>
  <c r="L3067" i="9" a="1"/>
  <c r="L3067" i="9"/>
  <c r="L3068" i="9" a="1"/>
  <c r="L3068" i="9"/>
  <c r="L3069" i="9" a="1"/>
  <c r="L3069" i="9"/>
  <c r="L3070" i="9" a="1"/>
  <c r="L3070" i="9"/>
  <c r="L3071" i="9" a="1"/>
  <c r="L3071" i="9"/>
  <c r="L3072" i="9" a="1"/>
  <c r="L3072" i="9"/>
  <c r="L3073" i="9" a="1"/>
  <c r="L3073" i="9"/>
  <c r="L3074" i="9" a="1"/>
  <c r="L3074" i="9"/>
  <c r="L3075" i="9" a="1"/>
  <c r="L3075" i="9"/>
  <c r="L3076" i="9" a="1"/>
  <c r="L3076" i="9"/>
  <c r="L3077" i="9" a="1"/>
  <c r="L3077" i="9"/>
  <c r="L3078" i="9" a="1"/>
  <c r="L3078" i="9"/>
  <c r="L3079" i="9" a="1"/>
  <c r="L3079" i="9"/>
  <c r="L3080" i="9" a="1"/>
  <c r="L3080" i="9"/>
  <c r="L3081" i="9" a="1"/>
  <c r="L3081" i="9"/>
  <c r="L3082" i="9" a="1"/>
  <c r="L3082" i="9"/>
  <c r="L3083" i="9" a="1"/>
  <c r="L3083" i="9"/>
  <c r="L3084" i="9" a="1"/>
  <c r="L3084" i="9"/>
  <c r="L3085" i="9" a="1"/>
  <c r="L3085" i="9"/>
  <c r="L3086" i="9" a="1"/>
  <c r="L3086" i="9"/>
  <c r="L3087" i="9" a="1"/>
  <c r="L3087" i="9"/>
  <c r="L3088" i="9" a="1"/>
  <c r="L3088" i="9"/>
  <c r="L3089" i="9" a="1"/>
  <c r="L3089" i="9"/>
  <c r="L3090" i="9" a="1"/>
  <c r="L3090" i="9"/>
  <c r="L3091" i="9" a="1"/>
  <c r="L3091" i="9"/>
  <c r="L3092" i="9" a="1"/>
  <c r="L3092" i="9"/>
  <c r="L3093" i="9" a="1"/>
  <c r="L3093" i="9"/>
  <c r="L3094" i="9" a="1"/>
  <c r="L3094" i="9"/>
  <c r="L3095" i="9" a="1"/>
  <c r="L3095" i="9"/>
  <c r="L3096" i="9" a="1"/>
  <c r="L3096" i="9"/>
  <c r="L3097" i="9" a="1"/>
  <c r="L3097" i="9"/>
  <c r="L3098" i="9" a="1"/>
  <c r="L3098" i="9"/>
  <c r="L3099" i="9" a="1"/>
  <c r="L3099" i="9"/>
  <c r="L3100" i="9" a="1"/>
  <c r="L3100" i="9"/>
  <c r="L3101" i="9" a="1"/>
  <c r="L3101" i="9"/>
  <c r="L3102" i="9" a="1"/>
  <c r="L3102" i="9"/>
  <c r="L3103" i="9" a="1"/>
  <c r="L3103" i="9"/>
  <c r="L3104" i="9" a="1"/>
  <c r="L3104" i="9"/>
  <c r="L3105" i="9" a="1"/>
  <c r="L3105" i="9"/>
  <c r="L3106" i="9" a="1"/>
  <c r="L3106" i="9"/>
  <c r="L3107" i="9" a="1"/>
  <c r="L3107" i="9"/>
  <c r="L3108" i="9" a="1"/>
  <c r="L3108" i="9"/>
  <c r="L3109" i="9" a="1"/>
  <c r="L3109" i="9"/>
  <c r="L3110" i="9" a="1"/>
  <c r="L3110" i="9"/>
  <c r="L3111" i="9" a="1"/>
  <c r="L3111" i="9"/>
  <c r="L3112" i="9" a="1"/>
  <c r="L3112" i="9"/>
  <c r="L3113" i="9" a="1"/>
  <c r="L3113" i="9"/>
  <c r="L3114" i="9" a="1"/>
  <c r="L3114" i="9"/>
  <c r="L3115" i="9" a="1"/>
  <c r="L3115" i="9"/>
  <c r="L3116" i="9" a="1"/>
  <c r="L3116" i="9"/>
  <c r="L3117" i="9" a="1"/>
  <c r="L3117" i="9"/>
  <c r="L3118" i="9" a="1"/>
  <c r="L3118" i="9"/>
  <c r="L3119" i="9" a="1"/>
  <c r="L3119" i="9"/>
  <c r="L3120" i="9" a="1"/>
  <c r="L3120" i="9"/>
  <c r="L3121" i="9" a="1"/>
  <c r="L3121" i="9"/>
  <c r="L3122" i="9" a="1"/>
  <c r="L3122" i="9"/>
  <c r="L3123" i="9" a="1"/>
  <c r="L3123" i="9"/>
  <c r="L3124" i="9" a="1"/>
  <c r="L3124" i="9"/>
  <c r="L3125" i="9" a="1"/>
  <c r="L3125" i="9"/>
  <c r="L3126" i="9" a="1"/>
  <c r="L3126" i="9"/>
  <c r="L3127" i="9" a="1"/>
  <c r="L3127" i="9"/>
  <c r="L3128" i="9" a="1"/>
  <c r="L3128" i="9"/>
  <c r="L3129" i="9" a="1"/>
  <c r="L3129" i="9"/>
  <c r="L3130" i="9" a="1"/>
  <c r="L3130" i="9"/>
  <c r="L3131" i="9" a="1"/>
  <c r="L3131" i="9"/>
  <c r="L3132" i="9" a="1"/>
  <c r="L3132" i="9"/>
  <c r="L3133" i="9" a="1"/>
  <c r="L3133" i="9"/>
  <c r="L3134" i="9" a="1"/>
  <c r="L3134" i="9"/>
  <c r="L3135" i="9" a="1"/>
  <c r="L3135" i="9"/>
  <c r="L3136" i="9" a="1"/>
  <c r="L3136" i="9"/>
  <c r="L3137" i="9" a="1"/>
  <c r="L3137" i="9"/>
  <c r="L3138" i="9" a="1"/>
  <c r="L3138" i="9"/>
  <c r="L3139" i="9" a="1"/>
  <c r="L3139" i="9"/>
  <c r="L3140" i="9" a="1"/>
  <c r="L3140" i="9"/>
  <c r="L3141" i="9" a="1"/>
  <c r="L3141" i="9"/>
  <c r="L3142" i="9" a="1"/>
  <c r="L3142" i="9"/>
  <c r="L3143" i="9" a="1"/>
  <c r="L3143" i="9"/>
  <c r="L3144" i="9" a="1"/>
  <c r="L3144" i="9"/>
  <c r="L3145" i="9" a="1"/>
  <c r="L3145" i="9"/>
  <c r="L3146" i="9" a="1"/>
  <c r="L3146" i="9"/>
  <c r="L3147" i="9" a="1"/>
  <c r="L3147" i="9"/>
  <c r="L3148" i="9" a="1"/>
  <c r="L3148" i="9"/>
  <c r="L3149" i="9" a="1"/>
  <c r="L3149" i="9"/>
  <c r="L3150" i="9" a="1"/>
  <c r="L3150" i="9"/>
  <c r="L3151" i="9" a="1"/>
  <c r="L3151" i="9"/>
  <c r="L3152" i="9" a="1"/>
  <c r="L3152" i="9"/>
  <c r="L3153" i="9" a="1"/>
  <c r="L3153" i="9"/>
  <c r="L3154" i="9" a="1"/>
  <c r="L3154" i="9"/>
  <c r="L3155" i="9" a="1"/>
  <c r="L3155" i="9"/>
  <c r="L3156" i="9" a="1"/>
  <c r="L3156" i="9"/>
  <c r="L3157" i="9" a="1"/>
  <c r="L3157" i="9"/>
  <c r="L3158" i="9" a="1"/>
  <c r="L3158" i="9"/>
  <c r="L3159" i="9" a="1"/>
  <c r="L3159" i="9"/>
  <c r="L3160" i="9" a="1"/>
  <c r="L3160" i="9"/>
  <c r="L3161" i="9" a="1"/>
  <c r="L3161" i="9"/>
  <c r="L3162" i="9" a="1"/>
  <c r="L3162" i="9"/>
  <c r="L3163" i="9" a="1"/>
  <c r="L3163" i="9"/>
  <c r="L3164" i="9" a="1"/>
  <c r="L3164" i="9"/>
  <c r="L3165" i="9" a="1"/>
  <c r="L3165" i="9"/>
  <c r="L3166" i="9" a="1"/>
  <c r="L3166" i="9"/>
  <c r="L3167" i="9" a="1"/>
  <c r="L3167" i="9"/>
  <c r="L3168" i="9" a="1"/>
  <c r="L3168" i="9"/>
  <c r="L3169" i="9" a="1"/>
  <c r="L3169" i="9"/>
  <c r="L3170" i="9" a="1"/>
  <c r="L3170" i="9"/>
  <c r="L3171" i="9" a="1"/>
  <c r="L3171" i="9"/>
  <c r="L3172" i="9" a="1"/>
  <c r="L3172" i="9"/>
  <c r="L3173" i="9" a="1"/>
  <c r="L3173" i="9"/>
  <c r="L3174" i="9" a="1"/>
  <c r="L3174" i="9"/>
  <c r="L3175" i="9" a="1"/>
  <c r="L3175" i="9"/>
  <c r="L3176" i="9" a="1"/>
  <c r="L3176" i="9"/>
  <c r="L3177" i="9" a="1"/>
  <c r="L3177" i="9"/>
  <c r="L3178" i="9" a="1"/>
  <c r="L3178" i="9"/>
  <c r="L3179" i="9" a="1"/>
  <c r="L3179" i="9"/>
  <c r="L3180" i="9" a="1"/>
  <c r="L3180" i="9"/>
  <c r="L3181" i="9" a="1"/>
  <c r="L3181" i="9"/>
  <c r="L3182" i="9" a="1"/>
  <c r="L3182" i="9"/>
  <c r="L3183" i="9" a="1"/>
  <c r="L3183" i="9"/>
  <c r="L3184" i="9" a="1"/>
  <c r="L3184" i="9"/>
  <c r="L3185" i="9" a="1"/>
  <c r="L3185" i="9"/>
  <c r="L3186" i="9" a="1"/>
  <c r="L3186" i="9"/>
  <c r="L3187" i="9" a="1"/>
  <c r="L3187" i="9"/>
  <c r="L3188" i="9" a="1"/>
  <c r="L3188" i="9"/>
  <c r="L3189" i="9" a="1"/>
  <c r="L3189" i="9"/>
  <c r="L3190" i="9" a="1"/>
  <c r="L3190" i="9"/>
  <c r="L3191" i="9" a="1"/>
  <c r="L3191" i="9"/>
  <c r="L3192" i="9" a="1"/>
  <c r="L3192" i="9"/>
  <c r="L3193" i="9" a="1"/>
  <c r="L3193" i="9"/>
  <c r="L3194" i="9" a="1"/>
  <c r="L3194" i="9"/>
  <c r="L3195" i="9" a="1"/>
  <c r="L3195" i="9"/>
  <c r="L3196" i="9" a="1"/>
  <c r="L3196" i="9"/>
  <c r="L3197" i="9" a="1"/>
  <c r="L3197" i="9"/>
  <c r="L3198" i="9" a="1"/>
  <c r="L3198" i="9"/>
  <c r="L3199" i="9" a="1"/>
  <c r="L3199" i="9"/>
  <c r="L3200" i="9" a="1"/>
  <c r="L3200" i="9"/>
  <c r="L3201" i="9" a="1"/>
  <c r="L3201" i="9"/>
  <c r="L3202" i="9" a="1"/>
  <c r="L3202" i="9"/>
  <c r="L3203" i="9" a="1"/>
  <c r="L3203" i="9"/>
  <c r="L3204" i="9" a="1"/>
  <c r="L3204" i="9"/>
  <c r="L3205" i="9" a="1"/>
  <c r="L3205" i="9"/>
  <c r="L3206" i="9" a="1"/>
  <c r="L3206" i="9"/>
  <c r="L3207" i="9" a="1"/>
  <c r="L3207" i="9"/>
  <c r="L3208" i="9" a="1"/>
  <c r="L3208" i="9"/>
  <c r="L3209" i="9" a="1"/>
  <c r="L3209" i="9"/>
  <c r="L3210" i="9" a="1"/>
  <c r="L3210" i="9"/>
  <c r="L3211" i="9" a="1"/>
  <c r="L3211" i="9"/>
  <c r="L3212" i="9" a="1"/>
  <c r="L3212" i="9"/>
  <c r="L3213" i="9" a="1"/>
  <c r="L3213" i="9"/>
  <c r="L3214" i="9" a="1"/>
  <c r="L3214" i="9"/>
  <c r="L3215" i="9" a="1"/>
  <c r="L3215" i="9"/>
  <c r="L3216" i="9" a="1"/>
  <c r="L3216" i="9"/>
  <c r="L3217" i="9" a="1"/>
  <c r="L3217" i="9"/>
  <c r="L3218" i="9" a="1"/>
  <c r="L3218" i="9"/>
  <c r="L3219" i="9" a="1"/>
  <c r="L3219" i="9"/>
  <c r="L3220" i="9" a="1"/>
  <c r="L3220" i="9"/>
  <c r="L3221" i="9" a="1"/>
  <c r="L3221" i="9"/>
  <c r="L3222" i="9" a="1"/>
  <c r="L3222" i="9"/>
  <c r="L3223" i="9" a="1"/>
  <c r="L3223" i="9"/>
  <c r="L3224" i="9" a="1"/>
  <c r="L3224" i="9"/>
  <c r="L3225" i="9" a="1"/>
  <c r="L3225" i="9"/>
  <c r="L3226" i="9" a="1"/>
  <c r="L3226" i="9"/>
  <c r="L3227" i="9" a="1"/>
  <c r="L3227" i="9"/>
  <c r="L3228" i="9" a="1"/>
  <c r="L3228" i="9"/>
  <c r="L3229" i="9" a="1"/>
  <c r="L3229" i="9"/>
  <c r="L3230" i="9" a="1"/>
  <c r="L3230" i="9"/>
  <c r="L3231" i="9" a="1"/>
  <c r="L3231" i="9"/>
  <c r="L3232" i="9" a="1"/>
  <c r="L3232" i="9"/>
  <c r="L3233" i="9" a="1"/>
  <c r="L3233" i="9"/>
  <c r="L3234" i="9" a="1"/>
  <c r="L3234" i="9"/>
  <c r="L3235" i="9" a="1"/>
  <c r="L3235" i="9"/>
  <c r="L3236" i="9" a="1"/>
  <c r="L3236" i="9"/>
  <c r="L3237" i="9" a="1"/>
  <c r="L3237" i="9"/>
  <c r="L3238" i="9" a="1"/>
  <c r="L3238" i="9"/>
  <c r="L3239" i="9" a="1"/>
  <c r="L3239" i="9"/>
  <c r="L3240" i="9" a="1"/>
  <c r="L3240" i="9"/>
  <c r="L3241" i="9" a="1"/>
  <c r="L3241" i="9"/>
  <c r="L3242" i="9" a="1"/>
  <c r="L3242" i="9"/>
  <c r="L3243" i="9" a="1"/>
  <c r="L3243" i="9"/>
  <c r="L3244" i="9" a="1"/>
  <c r="L3244" i="9"/>
  <c r="L3245" i="9" a="1"/>
  <c r="L3245" i="9"/>
  <c r="L3246" i="9" a="1"/>
  <c r="L3246" i="9"/>
  <c r="L3247" i="9" a="1"/>
  <c r="L3247" i="9"/>
  <c r="L3248" i="9" a="1"/>
  <c r="L3248" i="9"/>
  <c r="L3249" i="9" a="1"/>
  <c r="L3249" i="9"/>
  <c r="L3250" i="9" a="1"/>
  <c r="L3250" i="9"/>
  <c r="L3251" i="9" a="1"/>
  <c r="L3251" i="9"/>
  <c r="L3252" i="9" a="1"/>
  <c r="L3252" i="9"/>
  <c r="L3253" i="9" a="1"/>
  <c r="L3253" i="9"/>
  <c r="L3254" i="9" a="1"/>
  <c r="L3254" i="9"/>
  <c r="L3255" i="9" a="1"/>
  <c r="L3255" i="9"/>
  <c r="L3256" i="9" a="1"/>
  <c r="L3256" i="9"/>
  <c r="L3257" i="9" a="1"/>
  <c r="L3257" i="9"/>
  <c r="L3258" i="9" a="1"/>
  <c r="L3258" i="9"/>
  <c r="L3259" i="9" a="1"/>
  <c r="L3259" i="9"/>
  <c r="L3260" i="9" a="1"/>
  <c r="L3260" i="9"/>
  <c r="L3261" i="9" a="1"/>
  <c r="L3261" i="9"/>
  <c r="L3262" i="9" a="1"/>
  <c r="L3262" i="9"/>
  <c r="L3263" i="9" a="1"/>
  <c r="L3263" i="9"/>
  <c r="L3264" i="9" a="1"/>
  <c r="L3264" i="9"/>
  <c r="L3265" i="9" a="1"/>
  <c r="L3265" i="9"/>
  <c r="L3266" i="9" a="1"/>
  <c r="L3266" i="9"/>
  <c r="L3267" i="9" a="1"/>
  <c r="L3267" i="9"/>
  <c r="L3268" i="9" a="1"/>
  <c r="L3268" i="9"/>
  <c r="L3269" i="9" a="1"/>
  <c r="L3269" i="9"/>
  <c r="L3270" i="9" a="1"/>
  <c r="L3270" i="9"/>
  <c r="L3271" i="9" a="1"/>
  <c r="L3271" i="9"/>
  <c r="L3272" i="9" a="1"/>
  <c r="L3272" i="9"/>
  <c r="L3273" i="9" a="1"/>
  <c r="L3273" i="9"/>
  <c r="L3274" i="9" a="1"/>
  <c r="L3274" i="9"/>
  <c r="L3275" i="9" a="1"/>
  <c r="L3275" i="9"/>
  <c r="L3276" i="9" a="1"/>
  <c r="L3276" i="9"/>
  <c r="L3277" i="9" a="1"/>
  <c r="L3277" i="9"/>
  <c r="L3278" i="9" a="1"/>
  <c r="L3278" i="9"/>
  <c r="L3279" i="9" a="1"/>
  <c r="L3279" i="9"/>
  <c r="L3280" i="9" a="1"/>
  <c r="L3280" i="9"/>
  <c r="L3281" i="9" a="1"/>
  <c r="L3281" i="9"/>
  <c r="L3282" i="9" a="1"/>
  <c r="L3282" i="9"/>
  <c r="L3283" i="9" a="1"/>
  <c r="L3283" i="9"/>
  <c r="L3284" i="9" a="1"/>
  <c r="L3284" i="9"/>
  <c r="L3285" i="9" a="1"/>
  <c r="L3285" i="9"/>
  <c r="L3286" i="9" a="1"/>
  <c r="L3286" i="9"/>
  <c r="L3287" i="9" a="1"/>
  <c r="L3287" i="9"/>
  <c r="L3288" i="9" a="1"/>
  <c r="L3288" i="9"/>
  <c r="L3289" i="9" a="1"/>
  <c r="L3289" i="9"/>
  <c r="L3290" i="9" a="1"/>
  <c r="L3290" i="9"/>
  <c r="L3291" i="9" a="1"/>
  <c r="L3291" i="9"/>
  <c r="L3292" i="9" a="1"/>
  <c r="L3292" i="9"/>
  <c r="L3293" i="9" a="1"/>
  <c r="L3293" i="9"/>
  <c r="L3294" i="9" a="1"/>
  <c r="L3294" i="9"/>
  <c r="L3295" i="9" a="1"/>
  <c r="L3295" i="9"/>
  <c r="L3296" i="9" a="1"/>
  <c r="L3296" i="9"/>
  <c r="L3297" i="9" a="1"/>
  <c r="L3297" i="9"/>
  <c r="L3298" i="9" a="1"/>
  <c r="L3298" i="9"/>
  <c r="L3299" i="9" a="1"/>
  <c r="L3299" i="9"/>
  <c r="L3300" i="9" a="1"/>
  <c r="L3300" i="9"/>
  <c r="L3301" i="9" a="1"/>
  <c r="L3301" i="9"/>
  <c r="L3302" i="9" a="1"/>
  <c r="L3302" i="9"/>
  <c r="L3303" i="9" a="1"/>
  <c r="L3303" i="9"/>
  <c r="L3304" i="9" a="1"/>
  <c r="L3304" i="9"/>
  <c r="L3305" i="9" a="1"/>
  <c r="L3305" i="9"/>
  <c r="L3306" i="9" a="1"/>
  <c r="L3306" i="9"/>
  <c r="L3307" i="9" a="1"/>
  <c r="L3307" i="9"/>
  <c r="L3308" i="9" a="1"/>
  <c r="L3308" i="9"/>
  <c r="L3309" i="9" a="1"/>
  <c r="L3309" i="9"/>
  <c r="L3310" i="9" a="1"/>
  <c r="L3310" i="9"/>
  <c r="L3311" i="9" a="1"/>
  <c r="L3311" i="9"/>
  <c r="L3312" i="9" a="1"/>
  <c r="L3312" i="9"/>
  <c r="L3313" i="9" a="1"/>
  <c r="L3313" i="9"/>
  <c r="L3314" i="9" a="1"/>
  <c r="L3314" i="9"/>
  <c r="L3315" i="9" a="1"/>
  <c r="L3315" i="9"/>
  <c r="L3316" i="9" a="1"/>
  <c r="L3316" i="9"/>
  <c r="L3317" i="9" a="1"/>
  <c r="L3317" i="9"/>
  <c r="L3318" i="9" a="1"/>
  <c r="L3318" i="9"/>
  <c r="L3319" i="9" a="1"/>
  <c r="L3319" i="9"/>
  <c r="L3320" i="9" a="1"/>
  <c r="L3320" i="9"/>
  <c r="L3321" i="9" a="1"/>
  <c r="L3321" i="9"/>
  <c r="L3322" i="9" a="1"/>
  <c r="L3322" i="9"/>
  <c r="L3323" i="9" a="1"/>
  <c r="L3323" i="9"/>
  <c r="L3324" i="9" a="1"/>
  <c r="L3324" i="9"/>
  <c r="L3325" i="9" a="1"/>
  <c r="L3325" i="9"/>
  <c r="L3326" i="9" a="1"/>
  <c r="L3326" i="9"/>
  <c r="L3327" i="9" a="1"/>
  <c r="L3327" i="9"/>
  <c r="L3328" i="9" a="1"/>
  <c r="L3328" i="9"/>
  <c r="L3329" i="9" a="1"/>
  <c r="L3329" i="9"/>
  <c r="L3330" i="9" a="1"/>
  <c r="L3330" i="9"/>
  <c r="L3331" i="9" a="1"/>
  <c r="L3331" i="9"/>
  <c r="L3332" i="9" a="1"/>
  <c r="L3332" i="9"/>
  <c r="L3333" i="9" a="1"/>
  <c r="L3333" i="9"/>
  <c r="L3334" i="9" a="1"/>
  <c r="L3334" i="9"/>
  <c r="L3335" i="9" a="1"/>
  <c r="L3335" i="9"/>
  <c r="L3336" i="9" a="1"/>
  <c r="L3336" i="9"/>
  <c r="L3337" i="9" a="1"/>
  <c r="L3337" i="9"/>
  <c r="L3338" i="9" a="1"/>
  <c r="L3338" i="9"/>
  <c r="L3339" i="9" a="1"/>
  <c r="L3339" i="9"/>
  <c r="L3340" i="9" a="1"/>
  <c r="L3340" i="9"/>
  <c r="L3341" i="9" a="1"/>
  <c r="L3341" i="9"/>
  <c r="L3342" i="9" a="1"/>
  <c r="L3342" i="9"/>
  <c r="L3343" i="9" a="1"/>
  <c r="L3343" i="9"/>
  <c r="L3344" i="9" a="1"/>
  <c r="L3344" i="9"/>
  <c r="L3345" i="9" a="1"/>
  <c r="L3345" i="9"/>
  <c r="L3346" i="9" a="1"/>
  <c r="L3346" i="9"/>
  <c r="L3347" i="9" a="1"/>
  <c r="L3347" i="9"/>
  <c r="L3348" i="9" a="1"/>
  <c r="L3348" i="9"/>
  <c r="L3349" i="9" a="1"/>
  <c r="L3349" i="9"/>
  <c r="L3350" i="9" a="1"/>
  <c r="L3350" i="9"/>
  <c r="L3351" i="9" a="1"/>
  <c r="L3351" i="9"/>
  <c r="L3352" i="9" a="1"/>
  <c r="L3352" i="9"/>
  <c r="L3353" i="9" a="1"/>
  <c r="L3353" i="9"/>
  <c r="L3354" i="9" a="1"/>
  <c r="L3354" i="9"/>
  <c r="L3355" i="9" a="1"/>
  <c r="L3355" i="9"/>
  <c r="L3356" i="9" a="1"/>
  <c r="L3356" i="9"/>
  <c r="L3357" i="9" a="1"/>
  <c r="L3357" i="9"/>
  <c r="L3358" i="9" a="1"/>
  <c r="L3358" i="9"/>
  <c r="L3359" i="9" a="1"/>
  <c r="L3359" i="9"/>
  <c r="L3360" i="9" a="1"/>
  <c r="L3360" i="9"/>
  <c r="L3361" i="9" a="1"/>
  <c r="L3361" i="9"/>
  <c r="L3362" i="9" a="1"/>
  <c r="L3362" i="9"/>
  <c r="L3363" i="9" a="1"/>
  <c r="L3363" i="9"/>
  <c r="L3364" i="9" a="1"/>
  <c r="L3364" i="9"/>
  <c r="L3365" i="9" a="1"/>
  <c r="L3365" i="9"/>
  <c r="L3366" i="9" a="1"/>
  <c r="L3366" i="9"/>
  <c r="L3367" i="9" a="1"/>
  <c r="L3367" i="9"/>
  <c r="L3368" i="9" a="1"/>
  <c r="L3368" i="9"/>
  <c r="L3369" i="9" a="1"/>
  <c r="L3369" i="9"/>
  <c r="L3370" i="9" a="1"/>
  <c r="L3370" i="9"/>
  <c r="L3371" i="9" a="1"/>
  <c r="L3371" i="9"/>
  <c r="L3372" i="9" a="1"/>
  <c r="L3372" i="9"/>
  <c r="L3373" i="9" a="1"/>
  <c r="L3373" i="9"/>
  <c r="L3374" i="9" a="1"/>
  <c r="L3374" i="9"/>
  <c r="L3375" i="9" a="1"/>
  <c r="L3375" i="9"/>
  <c r="L3376" i="9" a="1"/>
  <c r="L3376" i="9"/>
  <c r="L3377" i="9" a="1"/>
  <c r="L3377" i="9"/>
  <c r="L3378" i="9" a="1"/>
  <c r="L3378" i="9"/>
  <c r="L3379" i="9" a="1"/>
  <c r="L3379" i="9"/>
  <c r="L3380" i="9" a="1"/>
  <c r="L3380" i="9"/>
  <c r="L3381" i="9" a="1"/>
  <c r="L3381" i="9"/>
  <c r="L3382" i="9" a="1"/>
  <c r="L3382" i="9"/>
  <c r="L3383" i="9" a="1"/>
  <c r="L3383" i="9"/>
  <c r="L3384" i="9" a="1"/>
  <c r="L3384" i="9"/>
  <c r="L3385" i="9" a="1"/>
  <c r="L3385" i="9"/>
  <c r="L3386" i="9" a="1"/>
  <c r="L3386" i="9"/>
  <c r="L3387" i="9" a="1"/>
  <c r="L3387" i="9"/>
  <c r="L3388" i="9" a="1"/>
  <c r="L3388" i="9"/>
  <c r="L3389" i="9" a="1"/>
  <c r="L3389" i="9"/>
  <c r="L3390" i="9" a="1"/>
  <c r="L3390" i="9"/>
  <c r="L3391" i="9" a="1"/>
  <c r="L3391" i="9"/>
  <c r="L3392" i="9" a="1"/>
  <c r="L3392" i="9"/>
  <c r="L3393" i="9" a="1"/>
  <c r="L3393" i="9"/>
  <c r="L3394" i="9" a="1"/>
  <c r="L3394" i="9"/>
  <c r="L3395" i="9" a="1"/>
  <c r="L3395" i="9"/>
  <c r="L3396" i="9" a="1"/>
  <c r="L3396" i="9"/>
  <c r="L3397" i="9" a="1"/>
  <c r="L3397" i="9"/>
  <c r="L3398" i="9" a="1"/>
  <c r="L3398" i="9"/>
  <c r="L3399" i="9" a="1"/>
  <c r="L3399" i="9"/>
  <c r="L3400" i="9" a="1"/>
  <c r="L3400" i="9"/>
  <c r="L3401" i="9" a="1"/>
  <c r="L3401" i="9"/>
  <c r="L3402" i="9" a="1"/>
  <c r="L3402" i="9"/>
  <c r="L3403" i="9" a="1"/>
  <c r="L3403" i="9"/>
  <c r="L3404" i="9" a="1"/>
  <c r="L3404" i="9"/>
  <c r="L3405" i="9" a="1"/>
  <c r="L3405" i="9"/>
  <c r="L3406" i="9" a="1"/>
  <c r="L3406" i="9"/>
  <c r="L3407" i="9" a="1"/>
  <c r="L3407" i="9"/>
  <c r="L3408" i="9" a="1"/>
  <c r="L3408" i="9"/>
  <c r="L3409" i="9" a="1"/>
  <c r="L3409" i="9"/>
  <c r="L3410" i="9" a="1"/>
  <c r="L3410" i="9"/>
  <c r="L3411" i="9" a="1"/>
  <c r="L3411" i="9"/>
  <c r="L3412" i="9" a="1"/>
  <c r="L3412" i="9"/>
  <c r="L3413" i="9" a="1"/>
  <c r="L3413" i="9"/>
  <c r="L3414" i="9" a="1"/>
  <c r="L3414" i="9"/>
  <c r="L3415" i="9" a="1"/>
  <c r="L3415" i="9"/>
  <c r="L3416" i="9" a="1"/>
  <c r="L3416" i="9"/>
  <c r="L3417" i="9" a="1"/>
  <c r="L3417" i="9"/>
  <c r="L3418" i="9" a="1"/>
  <c r="L3418" i="9"/>
  <c r="L3419" i="9" a="1"/>
  <c r="L3419" i="9"/>
  <c r="L3420" i="9" a="1"/>
  <c r="L3420" i="9"/>
  <c r="L3421" i="9" a="1"/>
  <c r="L3421" i="9"/>
  <c r="L3422" i="9" a="1"/>
  <c r="L3422" i="9"/>
  <c r="L3423" i="9" a="1"/>
  <c r="L3423" i="9"/>
  <c r="L3424" i="9" a="1"/>
  <c r="L3424" i="9"/>
  <c r="L3425" i="9" a="1"/>
  <c r="L3425" i="9"/>
  <c r="L3426" i="9" a="1"/>
  <c r="L3426" i="9"/>
  <c r="L3427" i="9" a="1"/>
  <c r="L3427" i="9"/>
  <c r="L3428" i="9" a="1"/>
  <c r="L3428" i="9"/>
  <c r="L3429" i="9" a="1"/>
  <c r="L3429" i="9"/>
  <c r="L3430" i="9" a="1"/>
  <c r="L3430" i="9"/>
  <c r="L3431" i="9" a="1"/>
  <c r="L3431" i="9"/>
  <c r="L3432" i="9" a="1"/>
  <c r="L3432" i="9"/>
  <c r="L3433" i="9" a="1"/>
  <c r="L3433" i="9"/>
  <c r="L3434" i="9" a="1"/>
  <c r="L3434" i="9"/>
  <c r="L3435" i="9" a="1"/>
  <c r="L3435" i="9"/>
  <c r="L3436" i="9" a="1"/>
  <c r="L3436" i="9"/>
  <c r="L3437" i="9" a="1"/>
  <c r="L3437" i="9"/>
  <c r="L3438" i="9" a="1"/>
  <c r="L3438" i="9"/>
  <c r="L3439" i="9" a="1"/>
  <c r="L3439" i="9"/>
  <c r="L3440" i="9" a="1"/>
  <c r="L3440" i="9"/>
  <c r="L3441" i="9" a="1"/>
  <c r="L3441" i="9"/>
  <c r="L3442" i="9" a="1"/>
  <c r="L3442" i="9"/>
  <c r="L3443" i="9" a="1"/>
  <c r="L3443" i="9"/>
  <c r="L3444" i="9" a="1"/>
  <c r="L3444" i="9"/>
  <c r="L3445" i="9" a="1"/>
  <c r="L3445" i="9"/>
  <c r="L3446" i="9" a="1"/>
  <c r="L3446" i="9"/>
  <c r="L3447" i="9" a="1"/>
  <c r="L3447" i="9"/>
  <c r="L3448" i="9" a="1"/>
  <c r="L3448" i="9"/>
  <c r="L3449" i="9" a="1"/>
  <c r="L3449" i="9"/>
  <c r="L3450" i="9" a="1"/>
  <c r="L3450" i="9"/>
  <c r="L3451" i="9" a="1"/>
  <c r="L3451" i="9"/>
  <c r="L3452" i="9" a="1"/>
  <c r="L3452" i="9"/>
  <c r="L3453" i="9" a="1"/>
  <c r="L3453" i="9"/>
  <c r="L3454" i="9" a="1"/>
  <c r="L3454" i="9"/>
  <c r="L3455" i="9" a="1"/>
  <c r="L3455" i="9"/>
  <c r="L3456" i="9" a="1"/>
  <c r="L3456" i="9"/>
  <c r="L3457" i="9" a="1"/>
  <c r="L3457" i="9"/>
  <c r="L3458" i="9" a="1"/>
  <c r="L3458" i="9"/>
  <c r="L3459" i="9" a="1"/>
  <c r="L3459" i="9"/>
  <c r="L3460" i="9" a="1"/>
  <c r="L3460" i="9"/>
  <c r="L3461" i="9" a="1"/>
  <c r="L3461" i="9"/>
  <c r="L3462" i="9" a="1"/>
  <c r="L3462" i="9"/>
  <c r="L3463" i="9" a="1"/>
  <c r="L3463" i="9"/>
  <c r="L3464" i="9" a="1"/>
  <c r="L3464" i="9"/>
  <c r="L3465" i="9" a="1"/>
  <c r="L3465" i="9"/>
  <c r="L3466" i="9" a="1"/>
  <c r="L3466" i="9"/>
  <c r="L3467" i="9" a="1"/>
  <c r="L3467" i="9"/>
  <c r="L3468" i="9" a="1"/>
  <c r="L3468" i="9"/>
  <c r="L3469" i="9" a="1"/>
  <c r="L3469" i="9"/>
  <c r="L3470" i="9" a="1"/>
  <c r="L3470" i="9"/>
  <c r="L3471" i="9" a="1"/>
  <c r="L3471" i="9"/>
  <c r="L3472" i="9" a="1"/>
  <c r="L3472" i="9"/>
  <c r="L3473" i="9" a="1"/>
  <c r="L3473" i="9"/>
  <c r="L3474" i="9" a="1"/>
  <c r="L3474" i="9"/>
  <c r="L3475" i="9" a="1"/>
  <c r="L3475" i="9"/>
  <c r="L3476" i="9" a="1"/>
  <c r="L3476" i="9"/>
  <c r="L3477" i="9" a="1"/>
  <c r="L3477" i="9"/>
  <c r="L3478" i="9" a="1"/>
  <c r="L3478" i="9"/>
  <c r="L3479" i="9" a="1"/>
  <c r="L3479" i="9"/>
  <c r="L3480" i="9" a="1"/>
  <c r="L3480" i="9"/>
  <c r="L3481" i="9" a="1"/>
  <c r="L3481" i="9"/>
  <c r="L3482" i="9" a="1"/>
  <c r="L3482" i="9"/>
  <c r="L3483" i="9" a="1"/>
  <c r="L3483" i="9"/>
  <c r="L3484" i="9" a="1"/>
  <c r="L3484" i="9"/>
  <c r="L3485" i="9" a="1"/>
  <c r="L3485" i="9"/>
  <c r="L3486" i="9" a="1"/>
  <c r="L3486" i="9"/>
  <c r="L3487" i="9" a="1"/>
  <c r="L3487" i="9"/>
  <c r="L3488" i="9" a="1"/>
  <c r="L3488" i="9"/>
  <c r="L3489" i="9" a="1"/>
  <c r="L3489" i="9"/>
  <c r="L3490" i="9" a="1"/>
  <c r="L3490" i="9"/>
  <c r="L3491" i="9" a="1"/>
  <c r="L3491" i="9"/>
  <c r="L3492" i="9" a="1"/>
  <c r="L3492" i="9"/>
  <c r="L3493" i="9" a="1"/>
  <c r="L3493" i="9"/>
  <c r="L3494" i="9" a="1"/>
  <c r="L3494" i="9"/>
  <c r="L3495" i="9" a="1"/>
  <c r="L3495" i="9"/>
  <c r="L3496" i="9" a="1"/>
  <c r="L3496" i="9"/>
  <c r="L3497" i="9" a="1"/>
  <c r="L3497" i="9"/>
  <c r="L3498" i="9" a="1"/>
  <c r="L3498" i="9"/>
  <c r="L3499" i="9" a="1"/>
  <c r="L3499" i="9"/>
  <c r="L3500" i="9" a="1"/>
  <c r="L3500" i="9"/>
  <c r="L3501" i="9" a="1"/>
  <c r="L3501" i="9"/>
  <c r="L3502" i="9" a="1"/>
  <c r="L3502" i="9"/>
  <c r="L3503" i="9" a="1"/>
  <c r="L3503" i="9"/>
  <c r="L3504" i="9" a="1"/>
  <c r="L3504" i="9"/>
  <c r="L3505" i="9" a="1"/>
  <c r="L3505" i="9"/>
  <c r="L3506" i="9" a="1"/>
  <c r="L3506" i="9"/>
  <c r="L3507" i="9" a="1"/>
  <c r="L3507" i="9"/>
  <c r="L3508" i="9" a="1"/>
  <c r="L3508" i="9"/>
  <c r="L3509" i="9" a="1"/>
  <c r="L3509" i="9"/>
  <c r="L3510" i="9" a="1"/>
  <c r="L3510" i="9"/>
  <c r="L3511" i="9" a="1"/>
  <c r="L3511" i="9"/>
  <c r="L3512" i="9" a="1"/>
  <c r="L3512" i="9"/>
  <c r="L3513" i="9" a="1"/>
  <c r="L3513" i="9"/>
  <c r="L3514" i="9" a="1"/>
  <c r="L3514" i="9"/>
  <c r="L3515" i="9" a="1"/>
  <c r="L3515" i="9"/>
  <c r="L3516" i="9" a="1"/>
  <c r="L3516" i="9"/>
  <c r="L3517" i="9" a="1"/>
  <c r="L3517" i="9"/>
  <c r="L3518" i="9" a="1"/>
  <c r="L3518" i="9"/>
  <c r="L3519" i="9" a="1"/>
  <c r="L3519" i="9"/>
  <c r="L3520" i="9" a="1"/>
  <c r="L3520" i="9"/>
  <c r="L3521" i="9" a="1"/>
  <c r="L3521" i="9"/>
  <c r="L3522" i="9" a="1"/>
  <c r="L3522" i="9"/>
  <c r="L3523" i="9" a="1"/>
  <c r="L3523" i="9"/>
  <c r="L3524" i="9" a="1"/>
  <c r="L3524" i="9"/>
  <c r="L3525" i="9" a="1"/>
  <c r="L3525" i="9"/>
  <c r="L3526" i="9" a="1"/>
  <c r="L3526" i="9"/>
  <c r="L3527" i="9" a="1"/>
  <c r="L3527" i="9"/>
  <c r="L3528" i="9" a="1"/>
  <c r="L3528" i="9"/>
  <c r="L3529" i="9" a="1"/>
  <c r="L3529" i="9"/>
  <c r="L3530" i="9" a="1"/>
  <c r="L3530" i="9"/>
  <c r="L3531" i="9" a="1"/>
  <c r="L3531" i="9"/>
  <c r="L3532" i="9" a="1"/>
  <c r="L3532" i="9"/>
  <c r="L3533" i="9" a="1"/>
  <c r="L3533" i="9"/>
  <c r="L3534" i="9" a="1"/>
  <c r="L3534" i="9"/>
  <c r="L3535" i="9" a="1"/>
  <c r="L3535" i="9"/>
  <c r="L3536" i="9" a="1"/>
  <c r="L3536" i="9"/>
  <c r="L3537" i="9" a="1"/>
  <c r="L3537" i="9"/>
  <c r="L3538" i="9" a="1"/>
  <c r="L3538" i="9"/>
  <c r="L3539" i="9" a="1"/>
  <c r="L3539" i="9"/>
  <c r="L3540" i="9" a="1"/>
  <c r="L3540" i="9"/>
  <c r="L3541" i="9" a="1"/>
  <c r="L3541" i="9"/>
  <c r="L3542" i="9" a="1"/>
  <c r="L3542" i="9"/>
  <c r="L3543" i="9" a="1"/>
  <c r="L3543" i="9"/>
  <c r="L3544" i="9" a="1"/>
  <c r="L3544" i="9"/>
  <c r="L3545" i="9" a="1"/>
  <c r="L3545" i="9"/>
  <c r="L3546" i="9" a="1"/>
  <c r="L3546" i="9"/>
  <c r="L3547" i="9" a="1"/>
  <c r="L3547" i="9"/>
  <c r="L3548" i="9" a="1"/>
  <c r="L3548" i="9"/>
  <c r="L3549" i="9" a="1"/>
  <c r="L3549" i="9"/>
  <c r="L3550" i="9" a="1"/>
  <c r="L3550" i="9"/>
  <c r="L3551" i="9" a="1"/>
  <c r="L3551" i="9"/>
  <c r="L3552" i="9" a="1"/>
  <c r="L3552" i="9"/>
  <c r="L3553" i="9" a="1"/>
  <c r="L3553" i="9"/>
  <c r="L3554" i="9" a="1"/>
  <c r="L3554" i="9"/>
  <c r="L3555" i="9" a="1"/>
  <c r="L3555" i="9"/>
  <c r="L3556" i="9" a="1"/>
  <c r="L3556" i="9"/>
  <c r="L3557" i="9" a="1"/>
  <c r="L3557" i="9"/>
  <c r="L3558" i="9" a="1"/>
  <c r="L3558" i="9"/>
  <c r="L3559" i="9" a="1"/>
  <c r="L3559" i="9"/>
  <c r="L3560" i="9" a="1"/>
  <c r="L3560" i="9"/>
  <c r="L3561" i="9" a="1"/>
  <c r="L3561" i="9"/>
  <c r="L3562" i="9" a="1"/>
  <c r="L3562" i="9"/>
  <c r="L3563" i="9" a="1"/>
  <c r="L3563" i="9"/>
  <c r="L3564" i="9" a="1"/>
  <c r="L3564" i="9"/>
  <c r="L3565" i="9" a="1"/>
  <c r="L3565" i="9"/>
  <c r="L3566" i="9" a="1"/>
  <c r="L3566" i="9"/>
  <c r="L3567" i="9" a="1"/>
  <c r="L3567" i="9"/>
  <c r="L3568" i="9" a="1"/>
  <c r="L3568" i="9"/>
  <c r="L3569" i="9" a="1"/>
  <c r="L3569" i="9"/>
  <c r="L3570" i="9" a="1"/>
  <c r="L3570" i="9"/>
  <c r="L3571" i="9" a="1"/>
  <c r="L3571" i="9"/>
  <c r="L3572" i="9" a="1"/>
  <c r="L3572" i="9"/>
  <c r="L3573" i="9" a="1"/>
  <c r="L3573" i="9"/>
  <c r="L3574" i="9" a="1"/>
  <c r="L3574" i="9"/>
  <c r="L3575" i="9" a="1"/>
  <c r="L3575" i="9"/>
  <c r="L3576" i="9" a="1"/>
  <c r="L3576" i="9"/>
  <c r="L3577" i="9" a="1"/>
  <c r="L3577" i="9"/>
  <c r="L3578" i="9" a="1"/>
  <c r="L3578" i="9"/>
  <c r="L3579" i="9" a="1"/>
  <c r="L3579" i="9"/>
  <c r="L3580" i="9" a="1"/>
  <c r="L3580" i="9"/>
  <c r="L3581" i="9" a="1"/>
  <c r="L3581" i="9"/>
  <c r="L3582" i="9" a="1"/>
  <c r="L3582" i="9"/>
  <c r="L3583" i="9" a="1"/>
  <c r="L3583" i="9"/>
  <c r="L3584" i="9" a="1"/>
  <c r="L3584" i="9"/>
  <c r="L3585" i="9" a="1"/>
  <c r="L3585" i="9"/>
  <c r="L3586" i="9" a="1"/>
  <c r="L3586" i="9"/>
  <c r="L3587" i="9" a="1"/>
  <c r="L3587" i="9"/>
  <c r="L3588" i="9" a="1"/>
  <c r="L3588" i="9"/>
  <c r="L3589" i="9" a="1"/>
  <c r="L3589" i="9"/>
  <c r="L3590" i="9" a="1"/>
  <c r="L3590" i="9"/>
  <c r="L3591" i="9" a="1"/>
  <c r="L3591" i="9"/>
  <c r="L3592" i="9" a="1"/>
  <c r="L3592" i="9"/>
  <c r="L3593" i="9" a="1"/>
  <c r="L3593" i="9"/>
  <c r="L3594" i="9" a="1"/>
  <c r="L3594" i="9"/>
  <c r="L3595" i="9" a="1"/>
  <c r="L3595" i="9"/>
  <c r="L3596" i="9" a="1"/>
  <c r="L3596" i="9"/>
  <c r="L3597" i="9" a="1"/>
  <c r="L3597" i="9"/>
  <c r="L3598" i="9" a="1"/>
  <c r="L3598" i="9"/>
  <c r="L3599" i="9" a="1"/>
  <c r="L3599" i="9"/>
  <c r="L3600" i="9" a="1"/>
  <c r="L3600" i="9"/>
  <c r="L3601" i="9" a="1"/>
  <c r="L3601" i="9"/>
  <c r="L3602" i="9" a="1"/>
  <c r="L3602" i="9"/>
  <c r="L3603" i="9" a="1"/>
  <c r="L3603" i="9"/>
  <c r="L3604" i="9" a="1"/>
  <c r="L3604" i="9"/>
  <c r="L3605" i="9" a="1"/>
  <c r="L3605" i="9"/>
  <c r="L3606" i="9" a="1"/>
  <c r="L3606" i="9"/>
  <c r="L3607" i="9" a="1"/>
  <c r="L3607" i="9"/>
  <c r="L3608" i="9" a="1"/>
  <c r="L3608" i="9"/>
  <c r="L3609" i="9" a="1"/>
  <c r="L3609" i="9"/>
  <c r="L3610" i="9" a="1"/>
  <c r="L3610" i="9"/>
  <c r="L3611" i="9" a="1"/>
  <c r="L3611" i="9"/>
  <c r="L3612" i="9" a="1"/>
  <c r="L3612" i="9"/>
  <c r="L3613" i="9" a="1"/>
  <c r="L3613" i="9"/>
  <c r="L3614" i="9" a="1"/>
  <c r="L3614" i="9"/>
  <c r="L3615" i="9" a="1"/>
  <c r="L3615" i="9"/>
  <c r="L3616" i="9" a="1"/>
  <c r="L3616" i="9"/>
  <c r="L3617" i="9" a="1"/>
  <c r="L3617" i="9"/>
  <c r="L3618" i="9" a="1"/>
  <c r="L3618" i="9"/>
  <c r="L3619" i="9" a="1"/>
  <c r="L3619" i="9"/>
  <c r="L3620" i="9" a="1"/>
  <c r="L3620" i="9"/>
  <c r="L3621" i="9" a="1"/>
  <c r="L3621" i="9"/>
  <c r="L3622" i="9" a="1"/>
  <c r="L3622" i="9"/>
  <c r="L3623" i="9" a="1"/>
  <c r="L3623" i="9"/>
  <c r="L3624" i="9" a="1"/>
  <c r="L3624" i="9"/>
  <c r="L3625" i="9" a="1"/>
  <c r="L3625" i="9"/>
  <c r="L3626" i="9" a="1"/>
  <c r="L3626" i="9"/>
  <c r="L3627" i="9" a="1"/>
  <c r="L3627" i="9"/>
  <c r="L3628" i="9" a="1"/>
  <c r="L3628" i="9"/>
  <c r="L3629" i="9" a="1"/>
  <c r="L3629" i="9"/>
  <c r="L3630" i="9" a="1"/>
  <c r="L3630" i="9"/>
  <c r="L3631" i="9" a="1"/>
  <c r="L3631" i="9"/>
  <c r="L3632" i="9" a="1"/>
  <c r="L3632" i="9"/>
  <c r="L3633" i="9" a="1"/>
  <c r="L3633" i="9"/>
  <c r="L3634" i="9" a="1"/>
  <c r="L3634" i="9"/>
  <c r="L3635" i="9" a="1"/>
  <c r="L3635" i="9"/>
  <c r="L3636" i="9" a="1"/>
  <c r="L3636" i="9"/>
  <c r="L3637" i="9" a="1"/>
  <c r="L3637" i="9"/>
  <c r="L3638" i="9" a="1"/>
  <c r="L3638" i="9"/>
  <c r="L3639" i="9" a="1"/>
  <c r="L3639" i="9"/>
  <c r="L3640" i="9" a="1"/>
  <c r="L3640" i="9"/>
  <c r="L3641" i="9" a="1"/>
  <c r="L3641" i="9"/>
  <c r="L3642" i="9" a="1"/>
  <c r="L3642" i="9"/>
  <c r="L3643" i="9" a="1"/>
  <c r="L3643" i="9"/>
  <c r="L3644" i="9" a="1"/>
  <c r="L3644" i="9"/>
  <c r="L3645" i="9" a="1"/>
  <c r="L3645" i="9"/>
  <c r="L3646" i="9" a="1"/>
  <c r="L3646" i="9"/>
  <c r="L3647" i="9" a="1"/>
  <c r="L3647" i="9"/>
  <c r="L3648" i="9" a="1"/>
  <c r="L3648" i="9"/>
  <c r="L3649" i="9" a="1"/>
  <c r="L3649" i="9"/>
  <c r="L3650" i="9" a="1"/>
  <c r="L3650" i="9"/>
  <c r="L3651" i="9" a="1"/>
  <c r="L3651" i="9"/>
  <c r="L3652" i="9" a="1"/>
  <c r="L3652" i="9"/>
  <c r="L3653" i="9" a="1"/>
  <c r="L3653" i="9"/>
  <c r="L3654" i="9" a="1"/>
  <c r="L3654" i="9"/>
  <c r="L3655" i="9" a="1"/>
  <c r="L3655" i="9"/>
  <c r="L3656" i="9" a="1"/>
  <c r="L3656" i="9"/>
  <c r="L3657" i="9" a="1"/>
  <c r="L3657" i="9"/>
  <c r="L3658" i="9" a="1"/>
  <c r="L3658" i="9"/>
  <c r="L3659" i="9" a="1"/>
  <c r="L3659" i="9"/>
  <c r="L3660" i="9" a="1"/>
  <c r="L3660" i="9"/>
  <c r="L3661" i="9" a="1"/>
  <c r="L3661" i="9"/>
  <c r="L3662" i="9" a="1"/>
  <c r="L3662" i="9"/>
  <c r="L3663" i="9" a="1"/>
  <c r="L3663" i="9"/>
  <c r="L3664" i="9" a="1"/>
  <c r="L3664" i="9"/>
  <c r="L3665" i="9" a="1"/>
  <c r="L3665" i="9"/>
  <c r="L3666" i="9" a="1"/>
  <c r="L3666" i="9"/>
  <c r="L3667" i="9" a="1"/>
  <c r="L3667" i="9"/>
  <c r="L3668" i="9" a="1"/>
  <c r="L3668" i="9"/>
  <c r="L3669" i="9" a="1"/>
  <c r="L3669" i="9"/>
  <c r="L3670" i="9" a="1"/>
  <c r="L3670" i="9"/>
  <c r="L3671" i="9" a="1"/>
  <c r="L3671" i="9"/>
  <c r="L3672" i="9" a="1"/>
  <c r="L3672" i="9"/>
  <c r="L3673" i="9" a="1"/>
  <c r="L3673" i="9"/>
  <c r="L3674" i="9" a="1"/>
  <c r="L3674" i="9"/>
  <c r="L3675" i="9" a="1"/>
  <c r="L3675" i="9"/>
  <c r="L3676" i="9" a="1"/>
  <c r="L3676" i="9"/>
  <c r="L3677" i="9" a="1"/>
  <c r="L3677" i="9"/>
  <c r="L3678" i="9" a="1"/>
  <c r="L3678" i="9"/>
  <c r="L3679" i="9" a="1"/>
  <c r="L3679" i="9"/>
  <c r="L3680" i="9" a="1"/>
  <c r="L3680" i="9"/>
  <c r="L3681" i="9" a="1"/>
  <c r="L3681" i="9"/>
  <c r="L3682" i="9" a="1"/>
  <c r="L3682" i="9"/>
  <c r="L3683" i="9" a="1"/>
  <c r="L3683" i="9"/>
  <c r="L3684" i="9" a="1"/>
  <c r="L3684" i="9"/>
  <c r="L3685" i="9" a="1"/>
  <c r="L3685" i="9"/>
  <c r="L3686" i="9" a="1"/>
  <c r="L3686" i="9"/>
  <c r="L3687" i="9" a="1"/>
  <c r="L3687" i="9"/>
  <c r="L3688" i="9" a="1"/>
  <c r="L3688" i="9"/>
  <c r="L3689" i="9" a="1"/>
  <c r="L3689" i="9"/>
  <c r="L3690" i="9" a="1"/>
  <c r="L3690" i="9"/>
  <c r="L3691" i="9" a="1"/>
  <c r="L3691" i="9"/>
  <c r="L3692" i="9" a="1"/>
  <c r="L3692" i="9"/>
  <c r="L3693" i="9" a="1"/>
  <c r="L3693" i="9"/>
  <c r="L3694" i="9" a="1"/>
  <c r="L3694" i="9"/>
  <c r="L3695" i="9" a="1"/>
  <c r="L3695" i="9"/>
  <c r="L3696" i="9" a="1"/>
  <c r="L3696" i="9"/>
  <c r="L3697" i="9" a="1"/>
  <c r="L3697" i="9"/>
  <c r="L3698" i="9" a="1"/>
  <c r="L3698" i="9"/>
  <c r="L3699" i="9" a="1"/>
  <c r="L3699" i="9"/>
  <c r="L3700" i="9" a="1"/>
  <c r="L3700" i="9"/>
  <c r="L3701" i="9" a="1"/>
  <c r="L3701" i="9"/>
  <c r="L3702" i="9" a="1"/>
  <c r="L3702" i="9"/>
  <c r="L3703" i="9" a="1"/>
  <c r="L3703" i="9"/>
  <c r="L3704" i="9" a="1"/>
  <c r="L3704" i="9"/>
  <c r="L3705" i="9" a="1"/>
  <c r="L3705" i="9"/>
  <c r="L3706" i="9" a="1"/>
  <c r="L3706" i="9"/>
  <c r="L3707" i="9" a="1"/>
  <c r="L3707" i="9"/>
  <c r="L3708" i="9" a="1"/>
  <c r="L3708" i="9"/>
  <c r="L3709" i="9" a="1"/>
  <c r="L3709" i="9"/>
  <c r="L3710" i="9" a="1"/>
  <c r="L3710" i="9"/>
  <c r="L3711" i="9" a="1"/>
  <c r="L3711" i="9"/>
  <c r="L3712" i="9" a="1"/>
  <c r="L3712" i="9"/>
  <c r="L3713" i="9" a="1"/>
  <c r="L3713" i="9"/>
  <c r="L3714" i="9" a="1"/>
  <c r="L3714" i="9"/>
  <c r="L3715" i="9" a="1"/>
  <c r="L3715" i="9"/>
  <c r="L3716" i="9" a="1"/>
  <c r="L3716" i="9"/>
  <c r="L3717" i="9" a="1"/>
  <c r="L3717" i="9"/>
  <c r="L3718" i="9" a="1"/>
  <c r="L3718" i="9"/>
  <c r="L3719" i="9" a="1"/>
  <c r="L3719" i="9"/>
  <c r="L3720" i="9" a="1"/>
  <c r="L3720" i="9"/>
  <c r="L3721" i="9" a="1"/>
  <c r="L3721" i="9"/>
  <c r="L3722" i="9" a="1"/>
  <c r="L3722" i="9"/>
  <c r="L3723" i="9" a="1"/>
  <c r="L3723" i="9"/>
  <c r="L3724" i="9" a="1"/>
  <c r="L3724" i="9"/>
  <c r="L3725" i="9" a="1"/>
  <c r="L3725" i="9"/>
  <c r="L3726" i="9" a="1"/>
  <c r="L3726" i="9"/>
  <c r="L3727" i="9" a="1"/>
  <c r="L3727" i="9"/>
  <c r="L3728" i="9" a="1"/>
  <c r="L3728" i="9"/>
  <c r="L3729" i="9" a="1"/>
  <c r="L3729" i="9"/>
  <c r="L3730" i="9" a="1"/>
  <c r="L3730" i="9"/>
  <c r="L3731" i="9" a="1"/>
  <c r="L3731" i="9"/>
  <c r="L3732" i="9" a="1"/>
  <c r="L3732" i="9"/>
  <c r="L3733" i="9" a="1"/>
  <c r="L3733" i="9"/>
  <c r="L3734" i="9" a="1"/>
  <c r="L3734" i="9"/>
  <c r="L3735" i="9" a="1"/>
  <c r="L3735" i="9"/>
  <c r="L3736" i="9" a="1"/>
  <c r="L3736" i="9"/>
  <c r="L3737" i="9" a="1"/>
  <c r="L3737" i="9"/>
  <c r="L3738" i="9" a="1"/>
  <c r="L3738" i="9"/>
  <c r="L3739" i="9" a="1"/>
  <c r="L3739" i="9"/>
  <c r="L3740" i="9" a="1"/>
  <c r="L3740" i="9"/>
  <c r="L3741" i="9" a="1"/>
  <c r="L3741" i="9"/>
  <c r="L3742" i="9" a="1"/>
  <c r="L3742" i="9"/>
  <c r="L3743" i="9" a="1"/>
  <c r="L3743" i="9"/>
  <c r="L3744" i="9" a="1"/>
  <c r="L3744" i="9"/>
  <c r="L3745" i="9" a="1"/>
  <c r="L3745" i="9"/>
  <c r="L3746" i="9" a="1"/>
  <c r="L3746" i="9"/>
  <c r="L3747" i="9" a="1"/>
  <c r="L3747" i="9"/>
  <c r="L3748" i="9" a="1"/>
  <c r="L3748" i="9"/>
  <c r="L3749" i="9" a="1"/>
  <c r="L3749" i="9"/>
  <c r="L3750" i="9" a="1"/>
  <c r="L3750" i="9"/>
  <c r="L3751" i="9" a="1"/>
  <c r="L3751" i="9"/>
  <c r="L3752" i="9" a="1"/>
  <c r="L3752" i="9"/>
  <c r="L3753" i="9" a="1"/>
  <c r="L3753" i="9"/>
  <c r="L3754" i="9" a="1"/>
  <c r="L3754" i="9"/>
  <c r="L3755" i="9" a="1"/>
  <c r="L3755" i="9"/>
  <c r="L3756" i="9" a="1"/>
  <c r="L3756" i="9"/>
  <c r="L3757" i="9" a="1"/>
  <c r="L3757" i="9"/>
  <c r="L3758" i="9" a="1"/>
  <c r="L3758" i="9"/>
  <c r="L3759" i="9" a="1"/>
  <c r="L3759" i="9"/>
  <c r="L3760" i="9" a="1"/>
  <c r="L3760" i="9"/>
  <c r="L3761" i="9" a="1"/>
  <c r="L3761" i="9"/>
  <c r="L3762" i="9" a="1"/>
  <c r="L3762" i="9"/>
  <c r="L3763" i="9" a="1"/>
  <c r="L3763" i="9"/>
  <c r="L3764" i="9" a="1"/>
  <c r="L3764" i="9"/>
  <c r="L3765" i="9" a="1"/>
  <c r="L3765" i="9"/>
  <c r="L3766" i="9" a="1"/>
  <c r="L3766" i="9"/>
  <c r="L3767" i="9" a="1"/>
  <c r="L3767" i="9"/>
  <c r="L3768" i="9" a="1"/>
  <c r="L3768" i="9"/>
  <c r="L3769" i="9" a="1"/>
  <c r="L3769" i="9"/>
  <c r="L3770" i="9" a="1"/>
  <c r="L3770" i="9"/>
  <c r="L3771" i="9" a="1"/>
  <c r="L3771" i="9"/>
  <c r="L3772" i="9" a="1"/>
  <c r="L3772" i="9"/>
  <c r="L3773" i="9" a="1"/>
  <c r="L3773" i="9"/>
  <c r="L3774" i="9" a="1"/>
  <c r="L3774" i="9"/>
  <c r="L3775" i="9" a="1"/>
  <c r="L3775" i="9"/>
  <c r="L3776" i="9" a="1"/>
  <c r="L3776" i="9"/>
  <c r="L3777" i="9" a="1"/>
  <c r="L3777" i="9"/>
  <c r="L3778" i="9" a="1"/>
  <c r="L3778" i="9"/>
  <c r="L3779" i="9" a="1"/>
  <c r="L3779" i="9"/>
  <c r="L3780" i="9" a="1"/>
  <c r="L3780" i="9"/>
  <c r="L3781" i="9" a="1"/>
  <c r="L3781" i="9"/>
  <c r="L3782" i="9" a="1"/>
  <c r="L3782" i="9"/>
  <c r="L3783" i="9" a="1"/>
  <c r="L3783" i="9"/>
  <c r="L3784" i="9" a="1"/>
  <c r="L3784" i="9"/>
  <c r="L3785" i="9" a="1"/>
  <c r="L3785" i="9"/>
  <c r="L3786" i="9" a="1"/>
  <c r="L3786" i="9"/>
  <c r="L3787" i="9" a="1"/>
  <c r="L3787" i="9"/>
  <c r="L3788" i="9" a="1"/>
  <c r="L3788" i="9"/>
  <c r="L3789" i="9" a="1"/>
  <c r="L3789" i="9"/>
  <c r="L3790" i="9" a="1"/>
  <c r="L3790" i="9"/>
  <c r="L3791" i="9" a="1"/>
  <c r="L3791" i="9"/>
  <c r="L3792" i="9" a="1"/>
  <c r="L3792" i="9"/>
  <c r="L3793" i="9" a="1"/>
  <c r="L3793" i="9"/>
  <c r="L3794" i="9" a="1"/>
  <c r="L3794" i="9"/>
  <c r="L3795" i="9" a="1"/>
  <c r="L3795" i="9"/>
  <c r="L3796" i="9" a="1"/>
  <c r="L3796" i="9"/>
  <c r="L3797" i="9" a="1"/>
  <c r="L3797" i="9"/>
  <c r="L3798" i="9" a="1"/>
  <c r="L3798" i="9"/>
  <c r="L3799" i="9" a="1"/>
  <c r="L3799" i="9"/>
  <c r="L3800" i="9" a="1"/>
  <c r="L3800" i="9"/>
  <c r="L3801" i="9" a="1"/>
  <c r="L3801" i="9"/>
  <c r="L3802" i="9" a="1"/>
  <c r="L3802" i="9"/>
  <c r="L3803" i="9" a="1"/>
  <c r="L3803" i="9"/>
  <c r="L3804" i="9" a="1"/>
  <c r="L3804" i="9"/>
  <c r="L3805" i="9" a="1"/>
  <c r="L3805" i="9"/>
  <c r="L3806" i="9" a="1"/>
  <c r="L3806" i="9"/>
  <c r="L3807" i="9" a="1"/>
  <c r="L3807" i="9"/>
  <c r="L3808" i="9" a="1"/>
  <c r="L3808" i="9"/>
  <c r="L3809" i="9" a="1"/>
  <c r="L3809" i="9"/>
  <c r="L3810" i="9" a="1"/>
  <c r="L3810" i="9"/>
  <c r="L3811" i="9" a="1"/>
  <c r="L3811" i="9"/>
  <c r="L3812" i="9" a="1"/>
  <c r="L3812" i="9"/>
  <c r="L3813" i="9" a="1"/>
  <c r="L3813" i="9"/>
  <c r="L3814" i="9" a="1"/>
  <c r="L3814" i="9"/>
  <c r="L3815" i="9" a="1"/>
  <c r="L3815" i="9"/>
  <c r="L3816" i="9" a="1"/>
  <c r="L3816" i="9"/>
  <c r="L3817" i="9" a="1"/>
  <c r="L3817" i="9"/>
  <c r="L3818" i="9" a="1"/>
  <c r="L3818" i="9"/>
  <c r="L3819" i="9" a="1"/>
  <c r="L3819" i="9"/>
  <c r="L3820" i="9" a="1"/>
  <c r="L3820" i="9"/>
  <c r="L3821" i="9" a="1"/>
  <c r="L3821" i="9"/>
  <c r="L3822" i="9" a="1"/>
  <c r="L3822" i="9"/>
  <c r="L3823" i="9" a="1"/>
  <c r="L3823" i="9"/>
  <c r="L3824" i="9" a="1"/>
  <c r="L3824" i="9"/>
  <c r="L3825" i="9" a="1"/>
  <c r="L3825" i="9"/>
  <c r="L3826" i="9" a="1"/>
  <c r="L3826" i="9"/>
  <c r="L3827" i="9" a="1"/>
  <c r="L3827" i="9"/>
  <c r="L3828" i="9" a="1"/>
  <c r="L3828" i="9"/>
  <c r="L3829" i="9" a="1"/>
  <c r="L3829" i="9"/>
  <c r="L3830" i="9" a="1"/>
  <c r="L3830" i="9"/>
  <c r="L3831" i="9" a="1"/>
  <c r="L3831" i="9"/>
  <c r="L3832" i="9" a="1"/>
  <c r="L3832" i="9"/>
  <c r="L3833" i="9" a="1"/>
  <c r="L3833" i="9"/>
  <c r="L3834" i="9" a="1"/>
  <c r="L3834" i="9"/>
  <c r="L3835" i="9" a="1"/>
  <c r="L3835" i="9"/>
  <c r="L3836" i="9" a="1"/>
  <c r="L3836" i="9"/>
  <c r="L3837" i="9" a="1"/>
  <c r="L3837" i="9"/>
  <c r="L3838" i="9" a="1"/>
  <c r="L3838" i="9"/>
  <c r="L3839" i="9" a="1"/>
  <c r="L3839" i="9"/>
  <c r="L3840" i="9" a="1"/>
  <c r="L3840" i="9"/>
  <c r="L3841" i="9" a="1"/>
  <c r="L3841" i="9"/>
  <c r="L3842" i="9" a="1"/>
  <c r="L3842" i="9"/>
  <c r="L3843" i="9" a="1"/>
  <c r="L3843" i="9"/>
  <c r="L3844" i="9" a="1"/>
  <c r="L3844" i="9"/>
  <c r="L3845" i="9" a="1"/>
  <c r="L3845" i="9"/>
  <c r="L3846" i="9" a="1"/>
  <c r="L3846" i="9"/>
  <c r="L3847" i="9" a="1"/>
  <c r="L3847" i="9"/>
  <c r="L3848" i="9" a="1"/>
  <c r="L3848" i="9"/>
  <c r="L3849" i="9" a="1"/>
  <c r="L3849" i="9"/>
  <c r="L3850" i="9" a="1"/>
  <c r="L3850" i="9"/>
  <c r="L3851" i="9" a="1"/>
  <c r="L3851" i="9"/>
  <c r="L3852" i="9" a="1"/>
  <c r="L3852" i="9"/>
  <c r="L3853" i="9" a="1"/>
  <c r="L3853" i="9"/>
  <c r="L3854" i="9" a="1"/>
  <c r="L3854" i="9"/>
  <c r="L3855" i="9" a="1"/>
  <c r="L3855" i="9"/>
  <c r="L3856" i="9" a="1"/>
  <c r="L3856" i="9"/>
  <c r="L3857" i="9" a="1"/>
  <c r="L3857" i="9"/>
  <c r="L3858" i="9" a="1"/>
  <c r="L3858" i="9"/>
  <c r="L3859" i="9" a="1"/>
  <c r="L3859" i="9"/>
  <c r="L3860" i="9" a="1"/>
  <c r="L3860" i="9"/>
  <c r="L3861" i="9" a="1"/>
  <c r="L3861" i="9"/>
  <c r="L3862" i="9" a="1"/>
  <c r="L3862" i="9"/>
  <c r="L3863" i="9" a="1"/>
  <c r="L3863" i="9"/>
  <c r="L3864" i="9" a="1"/>
  <c r="L3864" i="9"/>
  <c r="L3865" i="9" a="1"/>
  <c r="L3865" i="9"/>
  <c r="L3866" i="9" a="1"/>
  <c r="L3866" i="9"/>
  <c r="L3867" i="9" a="1"/>
  <c r="L3867" i="9"/>
  <c r="L3868" i="9" a="1"/>
  <c r="L3868" i="9"/>
  <c r="L3869" i="9" a="1"/>
  <c r="L3869" i="9"/>
  <c r="L3870" i="9" a="1"/>
  <c r="L3870" i="9"/>
  <c r="L3871" i="9" a="1"/>
  <c r="L3871" i="9"/>
  <c r="L3872" i="9" a="1"/>
  <c r="L3872" i="9"/>
  <c r="L3873" i="9" a="1"/>
  <c r="L3873" i="9"/>
  <c r="L3874" i="9" a="1"/>
  <c r="L3874" i="9"/>
  <c r="L3875" i="9" a="1"/>
  <c r="L3875" i="9"/>
  <c r="L3876" i="9" a="1"/>
  <c r="L3876" i="9"/>
  <c r="L3877" i="9" a="1"/>
  <c r="L3877" i="9"/>
  <c r="L3878" i="9" a="1"/>
  <c r="L3878" i="9"/>
  <c r="L3879" i="9" a="1"/>
  <c r="L3879" i="9"/>
  <c r="L3880" i="9" a="1"/>
  <c r="L3880" i="9"/>
  <c r="L3881" i="9" a="1"/>
  <c r="L3881" i="9"/>
  <c r="L3882" i="9" a="1"/>
  <c r="L3882" i="9"/>
  <c r="L3883" i="9" a="1"/>
  <c r="L3883" i="9"/>
  <c r="L3884" i="9" a="1"/>
  <c r="L3884" i="9"/>
  <c r="L3885" i="9" a="1"/>
  <c r="L3885" i="9"/>
  <c r="L3886" i="9" a="1"/>
  <c r="L3886" i="9"/>
  <c r="L3887" i="9" a="1"/>
  <c r="L3887" i="9"/>
  <c r="L3888" i="9" a="1"/>
  <c r="L3888" i="9"/>
  <c r="L3889" i="9" a="1"/>
  <c r="L3889" i="9"/>
  <c r="L3890" i="9" a="1"/>
  <c r="L3890" i="9"/>
  <c r="L3891" i="9" a="1"/>
  <c r="L3891" i="9"/>
  <c r="L3892" i="9" a="1"/>
  <c r="L3892" i="9"/>
  <c r="L3893" i="9" a="1"/>
  <c r="L3893" i="9"/>
  <c r="L3894" i="9" a="1"/>
  <c r="L3894" i="9"/>
  <c r="L3895" i="9" a="1"/>
  <c r="L3895" i="9"/>
  <c r="L3896" i="9" a="1"/>
  <c r="L3896" i="9"/>
  <c r="L3897" i="9" a="1"/>
  <c r="L3897" i="9"/>
  <c r="L3898" i="9" a="1"/>
  <c r="L3898" i="9"/>
  <c r="L3899" i="9" a="1"/>
  <c r="L3899" i="9"/>
  <c r="L3900" i="9" a="1"/>
  <c r="L3900" i="9"/>
  <c r="L3901" i="9" a="1"/>
  <c r="L3901" i="9"/>
  <c r="L3902" i="9" a="1"/>
  <c r="L3902" i="9"/>
  <c r="L3903" i="9" a="1"/>
  <c r="L3903" i="9"/>
  <c r="L3904" i="9" a="1"/>
  <c r="L3904" i="9"/>
  <c r="L3905" i="9" a="1"/>
  <c r="L3905" i="9"/>
  <c r="L3906" i="9" a="1"/>
  <c r="L3906" i="9"/>
  <c r="L3907" i="9" a="1"/>
  <c r="L3907" i="9"/>
  <c r="L3908" i="9" a="1"/>
  <c r="L3908" i="9"/>
  <c r="L3909" i="9" a="1"/>
  <c r="L3909" i="9"/>
  <c r="L3910" i="9" a="1"/>
  <c r="L3910" i="9"/>
  <c r="L3911" i="9" a="1"/>
  <c r="L3911" i="9"/>
  <c r="L3912" i="9" a="1"/>
  <c r="L3912" i="9"/>
  <c r="L3913" i="9" a="1"/>
  <c r="L3913" i="9"/>
  <c r="L3914" i="9" a="1"/>
  <c r="L3914" i="9"/>
  <c r="L3915" i="9" a="1"/>
  <c r="L3915" i="9"/>
  <c r="L3916" i="9" a="1"/>
  <c r="L3916" i="9"/>
  <c r="L3917" i="9" a="1"/>
  <c r="L3917" i="9"/>
  <c r="L3918" i="9" a="1"/>
  <c r="L3918" i="9"/>
  <c r="L3919" i="9" a="1"/>
  <c r="L3919" i="9"/>
  <c r="L3920" i="9" a="1"/>
  <c r="L3920" i="9"/>
  <c r="L3921" i="9" a="1"/>
  <c r="L3921" i="9"/>
  <c r="L3922" i="9" a="1"/>
  <c r="L3922" i="9"/>
  <c r="L3923" i="9" a="1"/>
  <c r="L3923" i="9"/>
  <c r="L3924" i="9" a="1"/>
  <c r="L3924" i="9"/>
  <c r="L3925" i="9" a="1"/>
  <c r="L3925" i="9"/>
  <c r="L3926" i="9" a="1"/>
  <c r="L3926" i="9"/>
  <c r="L3927" i="9" a="1"/>
  <c r="L3927" i="9"/>
  <c r="L3928" i="9" a="1"/>
  <c r="L3928" i="9"/>
  <c r="L3929" i="9" a="1"/>
  <c r="L3929" i="9"/>
  <c r="L3930" i="9" a="1"/>
  <c r="L3930" i="9"/>
  <c r="L3931" i="9" a="1"/>
  <c r="L3931" i="9"/>
  <c r="L3932" i="9" a="1"/>
  <c r="L3932" i="9"/>
  <c r="L3933" i="9" a="1"/>
  <c r="L3933" i="9"/>
  <c r="L3934" i="9" a="1"/>
  <c r="L3934" i="9"/>
  <c r="L3935" i="9" a="1"/>
  <c r="L3935" i="9"/>
  <c r="L3936" i="9" a="1"/>
  <c r="L3936" i="9"/>
  <c r="L3937" i="9" a="1"/>
  <c r="L3937" i="9"/>
  <c r="L3938" i="9" a="1"/>
  <c r="L3938" i="9"/>
  <c r="L3939" i="9" a="1"/>
  <c r="L3939" i="9"/>
  <c r="L3940" i="9" a="1"/>
  <c r="L3940" i="9"/>
  <c r="L3941" i="9" a="1"/>
  <c r="L3941" i="9"/>
  <c r="L3942" i="9" a="1"/>
  <c r="L3942" i="9"/>
  <c r="L3943" i="9" a="1"/>
  <c r="L3943" i="9"/>
  <c r="L3944" i="9" a="1"/>
  <c r="L3944" i="9"/>
  <c r="L3945" i="9" a="1"/>
  <c r="L3945" i="9"/>
  <c r="L3946" i="9" a="1"/>
  <c r="L3946" i="9"/>
  <c r="L3947" i="9" a="1"/>
  <c r="L3947" i="9"/>
  <c r="L3948" i="9" a="1"/>
  <c r="L3948" i="9"/>
  <c r="L3949" i="9" a="1"/>
  <c r="L3949" i="9"/>
  <c r="L3950" i="9" a="1"/>
  <c r="L3950" i="9"/>
  <c r="L3951" i="9" a="1"/>
  <c r="L3951" i="9"/>
  <c r="L3952" i="9" a="1"/>
  <c r="L3952" i="9"/>
  <c r="L3953" i="9" a="1"/>
  <c r="L3953" i="9"/>
  <c r="L3954" i="9" a="1"/>
  <c r="L3954" i="9"/>
  <c r="L3955" i="9" a="1"/>
  <c r="L3955" i="9"/>
  <c r="L3956" i="9" a="1"/>
  <c r="L3956" i="9"/>
  <c r="L3957" i="9" a="1"/>
  <c r="L3957" i="9"/>
  <c r="L3958" i="9" a="1"/>
  <c r="L3958" i="9"/>
  <c r="L3959" i="9" a="1"/>
  <c r="L3959" i="9"/>
  <c r="L3960" i="9" a="1"/>
  <c r="L3960" i="9"/>
  <c r="L3961" i="9" a="1"/>
  <c r="L3961" i="9"/>
  <c r="L3962" i="9" a="1"/>
  <c r="L3962" i="9"/>
  <c r="L3963" i="9" a="1"/>
  <c r="L3963" i="9"/>
  <c r="L3964" i="9" a="1"/>
  <c r="L3964" i="9"/>
  <c r="L3965" i="9" a="1"/>
  <c r="L3965" i="9"/>
  <c r="L3966" i="9" a="1"/>
  <c r="L3966" i="9"/>
  <c r="L3967" i="9" a="1"/>
  <c r="L3967" i="9"/>
  <c r="L3968" i="9" a="1"/>
  <c r="L3968" i="9"/>
  <c r="L3969" i="9" a="1"/>
  <c r="L3969" i="9"/>
  <c r="L3970" i="9" a="1"/>
  <c r="L3970" i="9"/>
  <c r="L3971" i="9" a="1"/>
  <c r="L3971" i="9"/>
  <c r="L3972" i="9" a="1"/>
  <c r="L3972" i="9"/>
  <c r="L3973" i="9" a="1"/>
  <c r="L3973" i="9"/>
  <c r="L3974" i="9" a="1"/>
  <c r="L3974" i="9"/>
  <c r="L3975" i="9" a="1"/>
  <c r="L3975" i="9"/>
  <c r="L3976" i="9" a="1"/>
  <c r="L3976" i="9"/>
  <c r="L3977" i="9" a="1"/>
  <c r="L3977" i="9"/>
  <c r="L3978" i="9" a="1"/>
  <c r="L3978" i="9"/>
  <c r="L3979" i="9" a="1"/>
  <c r="L3979" i="9"/>
  <c r="L3980" i="9" a="1"/>
  <c r="L3980" i="9"/>
  <c r="L3981" i="9" a="1"/>
  <c r="L3981" i="9"/>
  <c r="L3982" i="9" a="1"/>
  <c r="L3982" i="9"/>
  <c r="L3983" i="9" a="1"/>
  <c r="L3983" i="9"/>
  <c r="L3984" i="9" a="1"/>
  <c r="L3984" i="9"/>
  <c r="L3985" i="9" a="1"/>
  <c r="L3985" i="9"/>
  <c r="L3986" i="9" a="1"/>
  <c r="L3986" i="9"/>
  <c r="L3987" i="9" a="1"/>
  <c r="L3987" i="9"/>
  <c r="L3988" i="9" a="1"/>
  <c r="L3988" i="9"/>
  <c r="L3989" i="9" a="1"/>
  <c r="L3989" i="9"/>
  <c r="L3990" i="9" a="1"/>
  <c r="L3990" i="9"/>
  <c r="L3991" i="9" a="1"/>
  <c r="L3991" i="9"/>
  <c r="L3992" i="9" a="1"/>
  <c r="L3992" i="9"/>
  <c r="L3993" i="9" a="1"/>
  <c r="L3993" i="9"/>
  <c r="L3994" i="9" a="1"/>
  <c r="L3994" i="9"/>
  <c r="L3995" i="9" a="1"/>
  <c r="L3995" i="9"/>
  <c r="L3996" i="9" a="1"/>
  <c r="L3996" i="9"/>
  <c r="L3997" i="9" a="1"/>
  <c r="L3997" i="9"/>
  <c r="L3998" i="9" a="1"/>
  <c r="L3998" i="9"/>
  <c r="L3999" i="9" a="1"/>
  <c r="L3999" i="9"/>
  <c r="L4000" i="9" a="1"/>
  <c r="L4000" i="9"/>
  <c r="L4001" i="9" a="1"/>
  <c r="L4001" i="9"/>
  <c r="L4002" i="9" a="1"/>
  <c r="L4002" i="9"/>
  <c r="L4003" i="9" a="1"/>
  <c r="L4003" i="9"/>
  <c r="L4004" i="9" a="1"/>
  <c r="L4004" i="9"/>
  <c r="L4005" i="9" a="1"/>
  <c r="L4005" i="9"/>
  <c r="L4006" i="9" a="1"/>
  <c r="L4006" i="9"/>
  <c r="L4007" i="9" a="1"/>
  <c r="L4007" i="9"/>
  <c r="L4008" i="9" a="1"/>
  <c r="L4008" i="9"/>
  <c r="L4009" i="9" a="1"/>
  <c r="L4009" i="9"/>
  <c r="L4010" i="9" a="1"/>
  <c r="L4010" i="9"/>
  <c r="L4011" i="9" a="1"/>
  <c r="L4011" i="9"/>
  <c r="L4012" i="9" a="1"/>
  <c r="L4012" i="9"/>
  <c r="L4013" i="9" a="1"/>
  <c r="L4013" i="9"/>
  <c r="L4014" i="9" a="1"/>
  <c r="L4014" i="9"/>
  <c r="L4015" i="9" a="1"/>
  <c r="L4015" i="9"/>
  <c r="L4016" i="9" a="1"/>
  <c r="L4016" i="9"/>
  <c r="L4017" i="9" a="1"/>
  <c r="L4017" i="9"/>
  <c r="L4018" i="9" a="1"/>
  <c r="L4018" i="9"/>
  <c r="L4019" i="9" a="1"/>
  <c r="L4019" i="9"/>
  <c r="L4020" i="9" a="1"/>
  <c r="L4020" i="9"/>
  <c r="L4021" i="9" a="1"/>
  <c r="L4021" i="9"/>
  <c r="L4022" i="9" a="1"/>
  <c r="L4022" i="9"/>
  <c r="L4023" i="9" a="1"/>
  <c r="L4023" i="9"/>
  <c r="L4024" i="9" a="1"/>
  <c r="L4024" i="9"/>
  <c r="L4025" i="9" a="1"/>
  <c r="L4025" i="9"/>
  <c r="L4026" i="9" a="1"/>
  <c r="L4026" i="9"/>
  <c r="L4027" i="9" a="1"/>
  <c r="L4027" i="9"/>
  <c r="L4028" i="9" a="1"/>
  <c r="L4028" i="9"/>
  <c r="L4029" i="9" a="1"/>
  <c r="L4029" i="9"/>
  <c r="L4030" i="9" a="1"/>
  <c r="L4030" i="9"/>
  <c r="L4031" i="9" a="1"/>
  <c r="L4031" i="9"/>
  <c r="L4032" i="9" a="1"/>
  <c r="L4032" i="9"/>
  <c r="L4033" i="9" a="1"/>
  <c r="L4033" i="9"/>
  <c r="L4034" i="9" a="1"/>
  <c r="L4034" i="9"/>
  <c r="L4035" i="9" a="1"/>
  <c r="L4035" i="9"/>
  <c r="L4036" i="9" a="1"/>
  <c r="L4036" i="9"/>
  <c r="L4037" i="9" a="1"/>
  <c r="L4037" i="9"/>
  <c r="L4038" i="9" a="1"/>
  <c r="L4038" i="9"/>
  <c r="L4039" i="9" a="1"/>
  <c r="L4039" i="9"/>
  <c r="L4040" i="9" a="1"/>
  <c r="L4040" i="9"/>
  <c r="L4041" i="9" a="1"/>
  <c r="L4041" i="9"/>
  <c r="L4042" i="9" a="1"/>
  <c r="L4042" i="9"/>
  <c r="L4043" i="9" a="1"/>
  <c r="L4043" i="9"/>
  <c r="L4044" i="9" a="1"/>
  <c r="L4044" i="9"/>
  <c r="L4045" i="9" a="1"/>
  <c r="L4045" i="9"/>
  <c r="L4046" i="9" a="1"/>
  <c r="L4046" i="9"/>
  <c r="L4047" i="9" a="1"/>
  <c r="L4047" i="9"/>
  <c r="L4048" i="9" a="1"/>
  <c r="L4048" i="9"/>
  <c r="L4049" i="9" a="1"/>
  <c r="L4049" i="9"/>
  <c r="L4050" i="9" a="1"/>
  <c r="L4050" i="9"/>
  <c r="L4051" i="9" a="1"/>
  <c r="L4051" i="9"/>
  <c r="L4052" i="9" a="1"/>
  <c r="L4052" i="9"/>
  <c r="L4053" i="9" a="1"/>
  <c r="L4053" i="9"/>
  <c r="L4054" i="9" a="1"/>
  <c r="L4054" i="9"/>
  <c r="L4055" i="9" a="1"/>
  <c r="L4055" i="9"/>
  <c r="L4056" i="9" a="1"/>
  <c r="L4056" i="9"/>
  <c r="L4057" i="9" a="1"/>
  <c r="L4057" i="9"/>
  <c r="L4058" i="9" a="1"/>
  <c r="L4058" i="9"/>
  <c r="L4059" i="9" a="1"/>
  <c r="L4059" i="9"/>
  <c r="L4060" i="9" a="1"/>
  <c r="L4060" i="9"/>
  <c r="L4061" i="9" a="1"/>
  <c r="L4061" i="9"/>
  <c r="L4062" i="9" a="1"/>
  <c r="L4062" i="9"/>
  <c r="L4063" i="9" a="1"/>
  <c r="L4063" i="9"/>
  <c r="L4064" i="9" a="1"/>
  <c r="L4064" i="9"/>
  <c r="L4065" i="9" a="1"/>
  <c r="L4065" i="9"/>
  <c r="L4066" i="9" a="1"/>
  <c r="L4066" i="9"/>
  <c r="L4067" i="9" a="1"/>
  <c r="L4067" i="9"/>
  <c r="L4068" i="9" a="1"/>
  <c r="L4068" i="9"/>
  <c r="L4069" i="9" a="1"/>
  <c r="L4069" i="9"/>
  <c r="L4070" i="9" a="1"/>
  <c r="L4070" i="9"/>
  <c r="L4071" i="9" a="1"/>
  <c r="L4071" i="9"/>
  <c r="L4072" i="9" a="1"/>
  <c r="L4072" i="9"/>
  <c r="L4073" i="9" a="1"/>
  <c r="L4073" i="9"/>
  <c r="L4074" i="9" a="1"/>
  <c r="L4074" i="9"/>
  <c r="L4075" i="9" a="1"/>
  <c r="L4075" i="9"/>
  <c r="L4076" i="9" a="1"/>
  <c r="L4076" i="9"/>
  <c r="L4077" i="9" a="1"/>
  <c r="L4077" i="9"/>
  <c r="L4078" i="9" a="1"/>
  <c r="L4078" i="9"/>
  <c r="L4079" i="9" a="1"/>
  <c r="L4079" i="9"/>
  <c r="L4080" i="9" a="1"/>
  <c r="L4080" i="9"/>
  <c r="L4081" i="9" a="1"/>
  <c r="L4081" i="9"/>
  <c r="L4082" i="9" a="1"/>
  <c r="L4082" i="9"/>
  <c r="L4083" i="9" a="1"/>
  <c r="L4083" i="9"/>
  <c r="L4084" i="9" a="1"/>
  <c r="L4084" i="9"/>
  <c r="L4085" i="9" a="1"/>
  <c r="L4085" i="9"/>
  <c r="L4086" i="9" a="1"/>
  <c r="L4086" i="9"/>
  <c r="L4087" i="9" a="1"/>
  <c r="L4087" i="9"/>
  <c r="L4088" i="9" a="1"/>
  <c r="L4088" i="9"/>
  <c r="L4089" i="9" a="1"/>
  <c r="L4089" i="9"/>
  <c r="L4090" i="9" a="1"/>
  <c r="L4090" i="9"/>
  <c r="L4091" i="9" a="1"/>
  <c r="L4091" i="9"/>
  <c r="L4092" i="9" a="1"/>
  <c r="L4092" i="9"/>
  <c r="L4093" i="9" a="1"/>
  <c r="L4093" i="9"/>
  <c r="L4094" i="9" a="1"/>
  <c r="L4094" i="9"/>
  <c r="L4095" i="9" a="1"/>
  <c r="L4095" i="9"/>
  <c r="L4096" i="9" a="1"/>
  <c r="L4096" i="9"/>
  <c r="L4097" i="9" a="1"/>
  <c r="L4097" i="9"/>
  <c r="L4098" i="9" a="1"/>
  <c r="L4098" i="9"/>
  <c r="L4099" i="9" a="1"/>
  <c r="L4099" i="9"/>
  <c r="L4100" i="9" a="1"/>
  <c r="L4100" i="9"/>
  <c r="L4101" i="9" a="1"/>
  <c r="L4101" i="9"/>
  <c r="L4102" i="9" a="1"/>
  <c r="L4102" i="9"/>
  <c r="L4103" i="9" a="1"/>
  <c r="L4103" i="9"/>
  <c r="L4104" i="9" a="1"/>
  <c r="L4104" i="9"/>
  <c r="L4105" i="9" a="1"/>
  <c r="L4105" i="9"/>
  <c r="L4106" i="9" a="1"/>
  <c r="L4106" i="9"/>
  <c r="L4107" i="9" a="1"/>
  <c r="L4107" i="9"/>
  <c r="L4108" i="9" a="1"/>
  <c r="L4108" i="9"/>
  <c r="L4109" i="9" a="1"/>
  <c r="L4109" i="9"/>
  <c r="L4110" i="9" a="1"/>
  <c r="L4110" i="9"/>
  <c r="L4111" i="9" a="1"/>
  <c r="L4111" i="9"/>
  <c r="L4112" i="9" a="1"/>
  <c r="L4112" i="9"/>
  <c r="L4113" i="9" a="1"/>
  <c r="L4113" i="9"/>
  <c r="L4114" i="9" a="1"/>
  <c r="L4114" i="9"/>
  <c r="L4115" i="9" a="1"/>
  <c r="L4115" i="9"/>
  <c r="L4116" i="9" a="1"/>
  <c r="L4116" i="9"/>
  <c r="L4117" i="9" a="1"/>
  <c r="L4117" i="9"/>
  <c r="L4118" i="9" a="1"/>
  <c r="L4118" i="9"/>
  <c r="L4119" i="9" a="1"/>
  <c r="L4119" i="9"/>
  <c r="L4120" i="9" a="1"/>
  <c r="L4120" i="9"/>
  <c r="L4121" i="9" a="1"/>
  <c r="L4121" i="9"/>
  <c r="L4122" i="9" a="1"/>
  <c r="L4122" i="9"/>
  <c r="L4123" i="9" a="1"/>
  <c r="L4123" i="9"/>
  <c r="L4124" i="9" a="1"/>
  <c r="L4124" i="9"/>
  <c r="L4125" i="9" a="1"/>
  <c r="L4125" i="9"/>
  <c r="L4126" i="9" a="1"/>
  <c r="L4126" i="9"/>
  <c r="L4127" i="9" a="1"/>
  <c r="L4127" i="9"/>
  <c r="L4128" i="9" a="1"/>
  <c r="L4128" i="9"/>
  <c r="L4129" i="9" a="1"/>
  <c r="L4129" i="9"/>
  <c r="L4130" i="9" a="1"/>
  <c r="L4130" i="9"/>
  <c r="L4131" i="9" a="1"/>
  <c r="L4131" i="9"/>
  <c r="L4132" i="9" a="1"/>
  <c r="L4132" i="9"/>
  <c r="L4133" i="9" a="1"/>
  <c r="L4133" i="9"/>
  <c r="L4134" i="9" a="1"/>
  <c r="L4134" i="9"/>
  <c r="L4135" i="9" a="1"/>
  <c r="L4135" i="9"/>
  <c r="L4136" i="9" a="1"/>
  <c r="L4136" i="9"/>
  <c r="L4137" i="9" a="1"/>
  <c r="L4137" i="9"/>
  <c r="L4138" i="9" a="1"/>
  <c r="L4138" i="9"/>
  <c r="L4139" i="9" a="1"/>
  <c r="L4139" i="9"/>
  <c r="L4140" i="9" a="1"/>
  <c r="L4140" i="9"/>
  <c r="L4141" i="9" a="1"/>
  <c r="L4141" i="9"/>
  <c r="L4142" i="9" a="1"/>
  <c r="L4142" i="9"/>
  <c r="L4143" i="9" a="1"/>
  <c r="L4143" i="9"/>
  <c r="L4144" i="9" a="1"/>
  <c r="L4144" i="9"/>
  <c r="L4145" i="9" a="1"/>
  <c r="L4145" i="9"/>
  <c r="L4146" i="9" a="1"/>
  <c r="L4146" i="9"/>
  <c r="L4147" i="9" a="1"/>
  <c r="L4147" i="9"/>
  <c r="L4148" i="9" a="1"/>
  <c r="L4148" i="9"/>
  <c r="L4149" i="9" a="1"/>
  <c r="L4149" i="9"/>
  <c r="L4150" i="9" a="1"/>
  <c r="L4150" i="9"/>
  <c r="L4151" i="9" a="1"/>
  <c r="L4151" i="9"/>
  <c r="L4152" i="9" a="1"/>
  <c r="L4152" i="9"/>
  <c r="L4153" i="9" a="1"/>
  <c r="L4153" i="9"/>
  <c r="L4154" i="9" a="1"/>
  <c r="L4154" i="9"/>
  <c r="L4155" i="9" a="1"/>
  <c r="L4155" i="9"/>
  <c r="L4156" i="9" a="1"/>
  <c r="L4156" i="9"/>
  <c r="L4157" i="9" a="1"/>
  <c r="L4157" i="9"/>
  <c r="L4158" i="9" a="1"/>
  <c r="L4158" i="9"/>
  <c r="L4159" i="9" a="1"/>
  <c r="L4159" i="9"/>
  <c r="L4160" i="9" a="1"/>
  <c r="L4160" i="9"/>
  <c r="L4161" i="9" a="1"/>
  <c r="L4161" i="9"/>
  <c r="L4162" i="9" a="1"/>
  <c r="L4162" i="9"/>
  <c r="L4163" i="9" a="1"/>
  <c r="L4163" i="9"/>
  <c r="L4164" i="9" a="1"/>
  <c r="L4164" i="9"/>
  <c r="L4165" i="9" a="1"/>
  <c r="L4165" i="9"/>
  <c r="L4166" i="9" a="1"/>
  <c r="L4166" i="9"/>
  <c r="L4167" i="9" a="1"/>
  <c r="L4167" i="9"/>
  <c r="L4168" i="9" a="1"/>
  <c r="L4168" i="9"/>
  <c r="L4169" i="9" a="1"/>
  <c r="L4169" i="9"/>
  <c r="L4170" i="9" a="1"/>
  <c r="L4170" i="9"/>
  <c r="L4171" i="9" a="1"/>
  <c r="L4171" i="9"/>
  <c r="L4172" i="9" a="1"/>
  <c r="L4172" i="9"/>
  <c r="L4173" i="9" a="1"/>
  <c r="L4173" i="9"/>
  <c r="L4174" i="9" a="1"/>
  <c r="L4174" i="9"/>
  <c r="L4175" i="9" a="1"/>
  <c r="L4175" i="9"/>
  <c r="L4176" i="9" a="1"/>
  <c r="L4176" i="9"/>
  <c r="L4177" i="9" a="1"/>
  <c r="L4177" i="9"/>
  <c r="L4178" i="9" a="1"/>
  <c r="L4178" i="9"/>
  <c r="L4179" i="9" a="1"/>
  <c r="L4179" i="9"/>
  <c r="L4180" i="9" a="1"/>
  <c r="L4180" i="9"/>
  <c r="L4181" i="9" a="1"/>
  <c r="L4181" i="9"/>
  <c r="L4182" i="9" a="1"/>
  <c r="L4182" i="9"/>
  <c r="L4183" i="9" a="1"/>
  <c r="L4183" i="9"/>
  <c r="L4184" i="9" a="1"/>
  <c r="L4184" i="9"/>
  <c r="L4185" i="9" a="1"/>
  <c r="L4185" i="9"/>
  <c r="L4186" i="9" a="1"/>
  <c r="L4186" i="9"/>
  <c r="L4187" i="9" a="1"/>
  <c r="L4187" i="9"/>
  <c r="L4188" i="9" a="1"/>
  <c r="L4188" i="9"/>
  <c r="L4189" i="9" a="1"/>
  <c r="L4189" i="9"/>
  <c r="L4190" i="9" a="1"/>
  <c r="L4190" i="9"/>
  <c r="L4191" i="9" a="1"/>
  <c r="L4191" i="9"/>
  <c r="L4192" i="9" a="1"/>
  <c r="L4192" i="9"/>
  <c r="L4193" i="9" a="1"/>
  <c r="L4193" i="9"/>
  <c r="L4194" i="9" a="1"/>
  <c r="L4194" i="9"/>
  <c r="L4195" i="9" a="1"/>
  <c r="L4195" i="9"/>
  <c r="L4196" i="9" a="1"/>
  <c r="L4196" i="9"/>
  <c r="L4197" i="9" a="1"/>
  <c r="L4197" i="9"/>
  <c r="L4198" i="9" a="1"/>
  <c r="L4198" i="9"/>
  <c r="L4199" i="9" a="1"/>
  <c r="L4199" i="9"/>
  <c r="L4200" i="9" a="1"/>
  <c r="L4200" i="9"/>
  <c r="L4201" i="9" a="1"/>
  <c r="L4201" i="9"/>
  <c r="L4202" i="9" a="1"/>
  <c r="L4202" i="9"/>
  <c r="L4203" i="9" a="1"/>
  <c r="L4203" i="9"/>
  <c r="L4204" i="9" a="1"/>
  <c r="L4204" i="9"/>
  <c r="L4205" i="9" a="1"/>
  <c r="L4205" i="9"/>
  <c r="L4206" i="9" a="1"/>
  <c r="L4206" i="9"/>
  <c r="L4207" i="9" a="1"/>
  <c r="L4207" i="9"/>
  <c r="L4208" i="9" a="1"/>
  <c r="L4208" i="9"/>
  <c r="L4209" i="9" a="1"/>
  <c r="L4209" i="9"/>
  <c r="L4210" i="9" a="1"/>
  <c r="L4210" i="9"/>
  <c r="L4211" i="9" a="1"/>
  <c r="L4211" i="9"/>
  <c r="L4212" i="9" a="1"/>
  <c r="L4212" i="9"/>
  <c r="L4213" i="9" a="1"/>
  <c r="L4213" i="9"/>
  <c r="L4214" i="9" a="1"/>
  <c r="L4214" i="9"/>
  <c r="L4215" i="9" a="1"/>
  <c r="L4215" i="9"/>
  <c r="L4216" i="9" a="1"/>
  <c r="L4216" i="9"/>
  <c r="L4217" i="9" a="1"/>
  <c r="L4217" i="9"/>
  <c r="L4218" i="9" a="1"/>
  <c r="L4218" i="9"/>
  <c r="L4219" i="9" a="1"/>
  <c r="L4219" i="9"/>
  <c r="L4220" i="9" a="1"/>
  <c r="L4220" i="9"/>
  <c r="L4221" i="9" a="1"/>
  <c r="L4221" i="9"/>
  <c r="L4222" i="9" a="1"/>
  <c r="L4222" i="9"/>
  <c r="L4223" i="9" a="1"/>
  <c r="L4223" i="9"/>
  <c r="L4224" i="9" a="1"/>
  <c r="L4224" i="9"/>
  <c r="L4225" i="9" a="1"/>
  <c r="L4225" i="9"/>
  <c r="L4226" i="9" a="1"/>
  <c r="L4226" i="9"/>
  <c r="L4227" i="9" a="1"/>
  <c r="L4227" i="9"/>
  <c r="L4228" i="9" a="1"/>
  <c r="L4228" i="9"/>
  <c r="L4229" i="9" a="1"/>
  <c r="L4229" i="9"/>
  <c r="L4230" i="9" a="1"/>
  <c r="L4230" i="9"/>
  <c r="L4231" i="9" a="1"/>
  <c r="L4231" i="9"/>
  <c r="L4232" i="9" a="1"/>
  <c r="L4232" i="9"/>
  <c r="L4233" i="9" a="1"/>
  <c r="L4233" i="9"/>
  <c r="L4234" i="9" a="1"/>
  <c r="L4234" i="9"/>
  <c r="L4235" i="9" a="1"/>
  <c r="L4235" i="9"/>
  <c r="L4236" i="9" a="1"/>
  <c r="L4236" i="9"/>
  <c r="L4237" i="9" a="1"/>
  <c r="L4237" i="9"/>
  <c r="L4238" i="9" a="1"/>
  <c r="L4238" i="9"/>
  <c r="L4239" i="9" a="1"/>
  <c r="L4239" i="9"/>
  <c r="L4240" i="9" a="1"/>
  <c r="L4240" i="9"/>
  <c r="L4241" i="9" a="1"/>
  <c r="L4241" i="9"/>
  <c r="L4242" i="9" a="1"/>
  <c r="L4242" i="9"/>
  <c r="L4243" i="9" a="1"/>
  <c r="L4243" i="9"/>
  <c r="L4244" i="9" a="1"/>
  <c r="L4244" i="9"/>
  <c r="L4245" i="9" a="1"/>
  <c r="L4245" i="9"/>
  <c r="L4246" i="9" a="1"/>
  <c r="L4246" i="9"/>
  <c r="L4247" i="9" a="1"/>
  <c r="L4247" i="9"/>
  <c r="L4248" i="9" a="1"/>
  <c r="L4248" i="9"/>
  <c r="L4249" i="9" a="1"/>
  <c r="L4249" i="9"/>
  <c r="L4250" i="9" a="1"/>
  <c r="L4250" i="9"/>
  <c r="L4251" i="9" a="1"/>
  <c r="L4251" i="9"/>
  <c r="L4252" i="9" a="1"/>
  <c r="L4252" i="9"/>
  <c r="L4253" i="9" a="1"/>
  <c r="L4253" i="9"/>
  <c r="L4254" i="9" a="1"/>
  <c r="L4254" i="9"/>
  <c r="L4255" i="9" a="1"/>
  <c r="L4255" i="9"/>
  <c r="L4256" i="9" a="1"/>
  <c r="L4256" i="9"/>
  <c r="L4257" i="9" a="1"/>
  <c r="L4257" i="9"/>
  <c r="L4258" i="9" a="1"/>
  <c r="L4258" i="9"/>
  <c r="L4259" i="9" a="1"/>
  <c r="L4259" i="9"/>
  <c r="L4260" i="9" a="1"/>
  <c r="L4260" i="9"/>
  <c r="L4261" i="9" a="1"/>
  <c r="L4261" i="9"/>
  <c r="L4262" i="9" a="1"/>
  <c r="L4262" i="9"/>
  <c r="L4263" i="9" a="1"/>
  <c r="L4263" i="9"/>
  <c r="L4264" i="9" a="1"/>
  <c r="L4264" i="9"/>
  <c r="L4265" i="9" a="1"/>
  <c r="L4265" i="9"/>
  <c r="L4266" i="9" a="1"/>
  <c r="L4266" i="9"/>
  <c r="L4267" i="9" a="1"/>
  <c r="L4267" i="9"/>
  <c r="L4268" i="9" a="1"/>
  <c r="L4268" i="9"/>
  <c r="L4269" i="9" a="1"/>
  <c r="L4269" i="9"/>
  <c r="L4270" i="9" a="1"/>
  <c r="L4270" i="9"/>
  <c r="L4271" i="9" a="1"/>
  <c r="L4271" i="9"/>
  <c r="L4272" i="9" a="1"/>
  <c r="L4272" i="9"/>
  <c r="L4273" i="9" a="1"/>
  <c r="L4273" i="9"/>
  <c r="L4274" i="9" a="1"/>
  <c r="L4274" i="9"/>
  <c r="L4275" i="9" a="1"/>
  <c r="L4275" i="9"/>
  <c r="L4276" i="9" a="1"/>
  <c r="L4276" i="9"/>
  <c r="L4277" i="9" a="1"/>
  <c r="L4277" i="9"/>
  <c r="L4278" i="9" a="1"/>
  <c r="L4278" i="9"/>
  <c r="L4279" i="9" a="1"/>
  <c r="L4279" i="9"/>
  <c r="L4280" i="9" a="1"/>
  <c r="L4280" i="9"/>
  <c r="L4281" i="9" a="1"/>
  <c r="L4281" i="9"/>
  <c r="L4282" i="9" a="1"/>
  <c r="L4282" i="9"/>
  <c r="L4283" i="9" a="1"/>
  <c r="L4283" i="9"/>
  <c r="L4284" i="9" a="1"/>
  <c r="L4284" i="9"/>
  <c r="L4285" i="9" a="1"/>
  <c r="L4285" i="9"/>
  <c r="L4286" i="9" a="1"/>
  <c r="L4286" i="9"/>
  <c r="L4287" i="9" a="1"/>
  <c r="L4287" i="9"/>
  <c r="L4288" i="9" a="1"/>
  <c r="L4288" i="9"/>
  <c r="L4289" i="9" a="1"/>
  <c r="L4289" i="9"/>
  <c r="L4290" i="9" a="1"/>
  <c r="L4290" i="9"/>
  <c r="L4291" i="9" a="1"/>
  <c r="L4291" i="9"/>
  <c r="L4292" i="9" a="1"/>
  <c r="L4292" i="9"/>
  <c r="L4293" i="9" a="1"/>
  <c r="L4293" i="9"/>
  <c r="L4294" i="9" a="1"/>
  <c r="L4294" i="9"/>
  <c r="L4295" i="9" a="1"/>
  <c r="L4295" i="9"/>
  <c r="L4296" i="9" a="1"/>
  <c r="L4296" i="9"/>
  <c r="L4297" i="9" a="1"/>
  <c r="L4297" i="9"/>
  <c r="L4298" i="9" a="1"/>
  <c r="L4298" i="9"/>
  <c r="L4299" i="9" a="1"/>
  <c r="L4299" i="9"/>
  <c r="L4300" i="9" a="1"/>
  <c r="L4300" i="9"/>
  <c r="L4301" i="9" a="1"/>
  <c r="L4301" i="9"/>
  <c r="L4302" i="9" a="1"/>
  <c r="L4302" i="9"/>
  <c r="L4303" i="9" a="1"/>
  <c r="L4303" i="9"/>
  <c r="L4304" i="9" a="1"/>
  <c r="L4304" i="9"/>
  <c r="L4305" i="9" a="1"/>
  <c r="L4305" i="9"/>
  <c r="L4306" i="9" a="1"/>
  <c r="L4306" i="9"/>
  <c r="L4307" i="9" a="1"/>
  <c r="L4307" i="9"/>
  <c r="L4308" i="9" a="1"/>
  <c r="L4308" i="9"/>
  <c r="L4309" i="9" a="1"/>
  <c r="L4309" i="9"/>
  <c r="L4310" i="9" a="1"/>
  <c r="L4310" i="9"/>
  <c r="L4311" i="9" a="1"/>
  <c r="L4311" i="9"/>
  <c r="L4312" i="9" a="1"/>
  <c r="L4312" i="9"/>
  <c r="L4313" i="9" a="1"/>
  <c r="L4313" i="9"/>
  <c r="L4314" i="9" a="1"/>
  <c r="L4314" i="9"/>
  <c r="L4315" i="9" a="1"/>
  <c r="L4315" i="9"/>
  <c r="L4316" i="9" a="1"/>
  <c r="L4316" i="9"/>
  <c r="L4317" i="9" a="1"/>
  <c r="L4317" i="9"/>
  <c r="L4318" i="9" a="1"/>
  <c r="L4318" i="9"/>
  <c r="L4319" i="9" a="1"/>
  <c r="L4319" i="9"/>
  <c r="L4320" i="9" a="1"/>
  <c r="L4320" i="9"/>
  <c r="L4321" i="9" a="1"/>
  <c r="L4321" i="9"/>
  <c r="L4322" i="9" a="1"/>
  <c r="L4322" i="9"/>
  <c r="L4323" i="9" a="1"/>
  <c r="L4323" i="9"/>
  <c r="L4324" i="9" a="1"/>
  <c r="L4324" i="9"/>
  <c r="L4325" i="9" a="1"/>
  <c r="L4325" i="9"/>
  <c r="L4326" i="9" a="1"/>
  <c r="L4326" i="9"/>
  <c r="L4327" i="9" a="1"/>
  <c r="L4327" i="9"/>
  <c r="L4328" i="9" a="1"/>
  <c r="L4328" i="9"/>
  <c r="L4329" i="9" a="1"/>
  <c r="L4329" i="9"/>
  <c r="L4330" i="9" a="1"/>
  <c r="L4330" i="9"/>
  <c r="L4331" i="9" a="1"/>
  <c r="L4331" i="9"/>
  <c r="L4332" i="9" a="1"/>
  <c r="L4332" i="9"/>
  <c r="L4333" i="9" a="1"/>
  <c r="L4333" i="9"/>
  <c r="L4334" i="9" a="1"/>
  <c r="L4334" i="9"/>
  <c r="L4335" i="9" a="1"/>
  <c r="L4335" i="9"/>
  <c r="L4336" i="9" a="1"/>
  <c r="L4336" i="9"/>
  <c r="L4337" i="9" a="1"/>
  <c r="L4337" i="9"/>
  <c r="L4338" i="9" a="1"/>
  <c r="L4338" i="9"/>
  <c r="L4339" i="9" a="1"/>
  <c r="L4339" i="9"/>
  <c r="L4340" i="9" a="1"/>
  <c r="L4340" i="9"/>
  <c r="L4341" i="9" a="1"/>
  <c r="L4341" i="9"/>
  <c r="L4342" i="9" a="1"/>
  <c r="L4342" i="9"/>
  <c r="L4343" i="9" a="1"/>
  <c r="L4343" i="9"/>
  <c r="L4344" i="9" a="1"/>
  <c r="L4344" i="9"/>
  <c r="L4345" i="9" a="1"/>
  <c r="L4345" i="9"/>
  <c r="L4346" i="9" a="1"/>
  <c r="L4346" i="9"/>
  <c r="L4347" i="9" a="1"/>
  <c r="L4347" i="9"/>
  <c r="L4348" i="9" a="1"/>
  <c r="L4348" i="9"/>
  <c r="L4349" i="9" a="1"/>
  <c r="L4349" i="9"/>
  <c r="L4350" i="9" a="1"/>
  <c r="L4350" i="9"/>
  <c r="L4351" i="9" a="1"/>
  <c r="L4351" i="9"/>
  <c r="L4352" i="9" a="1"/>
  <c r="L4352" i="9"/>
  <c r="L4353" i="9" a="1"/>
  <c r="L4353" i="9"/>
  <c r="L4354" i="9" a="1"/>
  <c r="L4354" i="9"/>
  <c r="L4355" i="9" a="1"/>
  <c r="L4355" i="9"/>
  <c r="L4356" i="9" a="1"/>
  <c r="L4356" i="9"/>
  <c r="L4357" i="9" a="1"/>
  <c r="L4357" i="9"/>
  <c r="L4358" i="9" a="1"/>
  <c r="L4358" i="9"/>
  <c r="L4359" i="9" a="1"/>
  <c r="L4359" i="9"/>
  <c r="L4360" i="9" a="1"/>
  <c r="L4360" i="9"/>
  <c r="L4361" i="9" a="1"/>
  <c r="L4361" i="9"/>
  <c r="L4362" i="9" a="1"/>
  <c r="L4362" i="9"/>
  <c r="L4363" i="9" a="1"/>
  <c r="L4363" i="9"/>
  <c r="L4364" i="9" a="1"/>
  <c r="L4364" i="9"/>
  <c r="L4365" i="9" a="1"/>
  <c r="L4365" i="9"/>
  <c r="L4366" i="9" a="1"/>
  <c r="L4366" i="9"/>
  <c r="L4367" i="9" a="1"/>
  <c r="L4367" i="9"/>
  <c r="L4368" i="9" a="1"/>
  <c r="L4368" i="9"/>
  <c r="L4369" i="9" a="1"/>
  <c r="L4369" i="9"/>
  <c r="L4370" i="9" a="1"/>
  <c r="L4370" i="9"/>
  <c r="L4371" i="9" a="1"/>
  <c r="L4371" i="9"/>
  <c r="L4372" i="9" a="1"/>
  <c r="L4372" i="9"/>
  <c r="L4373" i="9" a="1"/>
  <c r="L4373" i="9"/>
  <c r="L4374" i="9" a="1"/>
  <c r="L4374" i="9"/>
  <c r="L4375" i="9" a="1"/>
  <c r="L4375" i="9"/>
  <c r="L4376" i="9" a="1"/>
  <c r="L4376" i="9"/>
  <c r="L4377" i="9" a="1"/>
  <c r="L4377" i="9"/>
  <c r="L4378" i="9" a="1"/>
  <c r="L4378" i="9"/>
  <c r="L4379" i="9" a="1"/>
  <c r="L4379" i="9"/>
  <c r="L4380" i="9" a="1"/>
  <c r="L4380" i="9"/>
  <c r="L4381" i="9" a="1"/>
  <c r="L4381" i="9"/>
  <c r="L4382" i="9" a="1"/>
  <c r="L4382" i="9"/>
  <c r="L4383" i="9" a="1"/>
  <c r="L4383" i="9"/>
  <c r="L4384" i="9" a="1"/>
  <c r="L4384" i="9"/>
  <c r="L4385" i="9" a="1"/>
  <c r="L4385" i="9"/>
  <c r="L4386" i="9" a="1"/>
  <c r="L4386" i="9"/>
  <c r="L4387" i="9" a="1"/>
  <c r="L4387" i="9"/>
  <c r="L4388" i="9" a="1"/>
  <c r="L4388" i="9"/>
  <c r="L4389" i="9" a="1"/>
  <c r="L4389" i="9"/>
  <c r="L4390" i="9" a="1"/>
  <c r="L4390" i="9"/>
  <c r="L4391" i="9" a="1"/>
  <c r="L4391" i="9"/>
  <c r="L4392" i="9" a="1"/>
  <c r="L4392" i="9"/>
  <c r="L4393" i="9" a="1"/>
  <c r="L4393" i="9"/>
  <c r="L4394" i="9" a="1"/>
  <c r="L4394" i="9"/>
  <c r="L4395" i="9" a="1"/>
  <c r="L4395" i="9"/>
  <c r="L4396" i="9" a="1"/>
  <c r="L4396" i="9"/>
  <c r="L4397" i="9" a="1"/>
  <c r="L4397" i="9"/>
  <c r="L4398" i="9" a="1"/>
  <c r="L4398" i="9"/>
  <c r="L4399" i="9" a="1"/>
  <c r="L4399" i="9"/>
  <c r="L4400" i="9" a="1"/>
  <c r="L4400" i="9"/>
  <c r="L4401" i="9" a="1"/>
  <c r="L4401" i="9"/>
  <c r="L4402" i="9" a="1"/>
  <c r="L4402" i="9"/>
  <c r="L4403" i="9" a="1"/>
  <c r="L4403" i="9"/>
  <c r="L4404" i="9" a="1"/>
  <c r="L4404" i="9"/>
  <c r="L4405" i="9" a="1"/>
  <c r="L4405" i="9"/>
  <c r="L4406" i="9" a="1"/>
  <c r="L4406" i="9"/>
  <c r="L4407" i="9" a="1"/>
  <c r="L4407" i="9"/>
  <c r="L4408" i="9" a="1"/>
  <c r="L4408" i="9"/>
  <c r="L4409" i="9" a="1"/>
  <c r="L4409" i="9"/>
  <c r="L4410" i="9" a="1"/>
  <c r="L4410" i="9"/>
  <c r="L4411" i="9" a="1"/>
  <c r="L4411" i="9"/>
  <c r="L4412" i="9" a="1"/>
  <c r="L4412" i="9"/>
  <c r="L4413" i="9" a="1"/>
  <c r="L4413" i="9"/>
  <c r="L4414" i="9" a="1"/>
  <c r="L4414" i="9"/>
  <c r="L4415" i="9" a="1"/>
  <c r="L4415" i="9"/>
  <c r="L4416" i="9" a="1"/>
  <c r="L4416" i="9"/>
  <c r="L4417" i="9" a="1"/>
  <c r="L4417" i="9"/>
  <c r="L4418" i="9" a="1"/>
  <c r="L4418" i="9"/>
  <c r="L4419" i="9" a="1"/>
  <c r="L4419" i="9"/>
  <c r="L4420" i="9" a="1"/>
  <c r="L4420" i="9"/>
  <c r="L4421" i="9" a="1"/>
  <c r="L4421" i="9"/>
  <c r="L4422" i="9" a="1"/>
  <c r="L4422" i="9"/>
  <c r="L4423" i="9" a="1"/>
  <c r="L4423" i="9"/>
  <c r="L4424" i="9" a="1"/>
  <c r="L4424" i="9"/>
  <c r="L4425" i="9" a="1"/>
  <c r="L4425" i="9"/>
  <c r="L4426" i="9" a="1"/>
  <c r="L4426" i="9"/>
  <c r="L4427" i="9" a="1"/>
  <c r="L4427" i="9"/>
  <c r="L4428" i="9" a="1"/>
  <c r="L4428" i="9"/>
  <c r="L4429" i="9" a="1"/>
  <c r="L4429" i="9"/>
  <c r="L4430" i="9" a="1"/>
  <c r="L4430" i="9"/>
  <c r="L4431" i="9" a="1"/>
  <c r="L4431" i="9"/>
  <c r="L4432" i="9" a="1"/>
  <c r="L4432" i="9"/>
  <c r="L4433" i="9" a="1"/>
  <c r="L4433" i="9"/>
  <c r="L4434" i="9" a="1"/>
  <c r="L4434" i="9"/>
  <c r="L4435" i="9" a="1"/>
  <c r="L4435" i="9"/>
  <c r="L4436" i="9" a="1"/>
  <c r="L4436" i="9"/>
  <c r="L4437" i="9" a="1"/>
  <c r="L4437" i="9"/>
  <c r="L4438" i="9" a="1"/>
  <c r="L4438" i="9"/>
  <c r="L4439" i="9" a="1"/>
  <c r="L4439" i="9"/>
  <c r="L4440" i="9" a="1"/>
  <c r="L4440" i="9"/>
  <c r="L4441" i="9" a="1"/>
  <c r="L4441" i="9"/>
  <c r="L4442" i="9" a="1"/>
  <c r="L4442" i="9"/>
  <c r="L4443" i="9" a="1"/>
  <c r="L4443" i="9"/>
  <c r="L4444" i="9" a="1"/>
  <c r="L4444" i="9"/>
  <c r="L4445" i="9" a="1"/>
  <c r="L4445" i="9"/>
  <c r="L4446" i="9" a="1"/>
  <c r="L4446" i="9"/>
  <c r="L4447" i="9" a="1"/>
  <c r="L4447" i="9"/>
  <c r="L4448" i="9" a="1"/>
  <c r="L4448" i="9"/>
  <c r="L4449" i="9" a="1"/>
  <c r="L4449" i="9"/>
  <c r="L4450" i="9" a="1"/>
  <c r="L4450" i="9"/>
  <c r="L4451" i="9" a="1"/>
  <c r="L4451" i="9"/>
  <c r="L4452" i="9" a="1"/>
  <c r="L4452" i="9"/>
  <c r="L4453" i="9" a="1"/>
  <c r="L4453" i="9"/>
  <c r="L4454" i="9" a="1"/>
  <c r="L4454" i="9"/>
  <c r="L4455" i="9" a="1"/>
  <c r="L4455" i="9"/>
  <c r="L4456" i="9" a="1"/>
  <c r="L4456" i="9"/>
  <c r="L4457" i="9" a="1"/>
  <c r="L4457" i="9"/>
  <c r="L4458" i="9" a="1"/>
  <c r="L4458" i="9"/>
  <c r="L4459" i="9" a="1"/>
  <c r="L4459" i="9"/>
  <c r="L4460" i="9" a="1"/>
  <c r="L4460" i="9"/>
  <c r="L4461" i="9" a="1"/>
  <c r="L4461" i="9"/>
  <c r="L4462" i="9" a="1"/>
  <c r="L4462" i="9"/>
  <c r="L4463" i="9" a="1"/>
  <c r="L4463" i="9"/>
  <c r="L4464" i="9" a="1"/>
  <c r="L4464" i="9"/>
  <c r="L4465" i="9" a="1"/>
  <c r="L4465" i="9"/>
  <c r="L4466" i="9" a="1"/>
  <c r="L4466" i="9"/>
  <c r="L4467" i="9" a="1"/>
  <c r="L4467" i="9"/>
  <c r="L4468" i="9" a="1"/>
  <c r="L4468" i="9"/>
  <c r="L4469" i="9" a="1"/>
  <c r="L4469" i="9"/>
  <c r="L4470" i="9" a="1"/>
  <c r="L4470" i="9"/>
  <c r="L4471" i="9" a="1"/>
  <c r="L4471" i="9"/>
  <c r="L4472" i="9" a="1"/>
  <c r="L4472" i="9"/>
  <c r="L4473" i="9" a="1"/>
  <c r="L4473" i="9"/>
  <c r="L4474" i="9" a="1"/>
  <c r="L4474" i="9"/>
  <c r="L4475" i="9" a="1"/>
  <c r="L4475" i="9"/>
  <c r="L4476" i="9" a="1"/>
  <c r="L4476" i="9"/>
  <c r="L4477" i="9" a="1"/>
  <c r="L4477" i="9"/>
  <c r="L4478" i="9" a="1"/>
  <c r="L4478" i="9"/>
  <c r="L4479" i="9" a="1"/>
  <c r="L4479" i="9"/>
  <c r="L4480" i="9" a="1"/>
  <c r="L4480" i="9"/>
  <c r="L4481" i="9" a="1"/>
  <c r="L4481" i="9"/>
  <c r="L4482" i="9" a="1"/>
  <c r="L4482" i="9"/>
  <c r="L4483" i="9" a="1"/>
  <c r="L4483" i="9"/>
  <c r="L4484" i="9" a="1"/>
  <c r="L4484" i="9"/>
  <c r="L4485" i="9" a="1"/>
  <c r="L4485" i="9"/>
  <c r="L4486" i="9" a="1"/>
  <c r="L4486" i="9"/>
  <c r="L4487" i="9" a="1"/>
  <c r="L4487" i="9"/>
  <c r="L4488" i="9" a="1"/>
  <c r="L4488" i="9"/>
  <c r="L4489" i="9" a="1"/>
  <c r="L4489" i="9"/>
  <c r="L4490" i="9" a="1"/>
  <c r="L4490" i="9"/>
  <c r="L4491" i="9" a="1"/>
  <c r="L4491" i="9"/>
  <c r="L4492" i="9" a="1"/>
  <c r="L4492" i="9"/>
  <c r="L4493" i="9" a="1"/>
  <c r="L4493" i="9"/>
  <c r="L4494" i="9" a="1"/>
  <c r="L4494" i="9"/>
  <c r="L4495" i="9" a="1"/>
  <c r="L4495" i="9"/>
  <c r="L4496" i="9" a="1"/>
  <c r="L4496" i="9"/>
  <c r="L4497" i="9" a="1"/>
  <c r="L4497" i="9"/>
  <c r="L4498" i="9" a="1"/>
  <c r="L4498" i="9"/>
  <c r="L4499" i="9" a="1"/>
  <c r="L4499" i="9"/>
  <c r="L4500" i="9" a="1"/>
  <c r="L4500" i="9"/>
  <c r="L4501" i="9" a="1"/>
  <c r="L4501" i="9"/>
  <c r="L4502" i="9" a="1"/>
  <c r="L4502" i="9"/>
  <c r="L4503" i="9" a="1"/>
  <c r="L4503" i="9"/>
  <c r="L4504" i="9" a="1"/>
  <c r="L4504" i="9"/>
  <c r="L4505" i="9" a="1"/>
  <c r="L4505" i="9"/>
  <c r="L4506" i="9" a="1"/>
  <c r="L4506" i="9"/>
  <c r="L4507" i="9" a="1"/>
  <c r="L4507" i="9"/>
  <c r="L4508" i="9" a="1"/>
  <c r="L4508" i="9"/>
  <c r="L4509" i="9" a="1"/>
  <c r="L4509" i="9"/>
  <c r="L4510" i="9" a="1"/>
  <c r="L4510" i="9"/>
  <c r="L4511" i="9" a="1"/>
  <c r="L4511" i="9"/>
  <c r="L4512" i="9" a="1"/>
  <c r="L4512" i="9"/>
  <c r="L4513" i="9" a="1"/>
  <c r="L4513" i="9"/>
  <c r="L4514" i="9" a="1"/>
  <c r="L4514" i="9"/>
  <c r="L4515" i="9" a="1"/>
  <c r="L4515" i="9"/>
  <c r="L4516" i="9" a="1"/>
  <c r="L4516" i="9"/>
  <c r="L4517" i="9" a="1"/>
  <c r="L4517" i="9"/>
  <c r="L4518" i="9" a="1"/>
  <c r="L4518" i="9"/>
  <c r="L4519" i="9" a="1"/>
  <c r="L4519" i="9"/>
  <c r="L4520" i="9" a="1"/>
  <c r="L4520" i="9"/>
  <c r="L4521" i="9" a="1"/>
  <c r="L4521" i="9"/>
  <c r="L4522" i="9" a="1"/>
  <c r="L4522" i="9"/>
  <c r="L4523" i="9" a="1"/>
  <c r="L4523" i="9"/>
  <c r="L4524" i="9" a="1"/>
  <c r="L4524" i="9"/>
  <c r="L4525" i="9" a="1"/>
  <c r="L4525" i="9"/>
  <c r="L4526" i="9" a="1"/>
  <c r="L4526" i="9"/>
  <c r="L4527" i="9" a="1"/>
  <c r="L4527" i="9"/>
  <c r="L4528" i="9" a="1"/>
  <c r="L4528" i="9"/>
  <c r="L4529" i="9" a="1"/>
  <c r="L4529" i="9"/>
  <c r="L4530" i="9" a="1"/>
  <c r="L4530" i="9"/>
  <c r="L4531" i="9" a="1"/>
  <c r="L4531" i="9"/>
  <c r="L4532" i="9" a="1"/>
  <c r="L4532" i="9"/>
  <c r="L4533" i="9" a="1"/>
  <c r="L4533" i="9"/>
  <c r="L4534" i="9" a="1"/>
  <c r="L4534" i="9"/>
  <c r="L4535" i="9" a="1"/>
  <c r="L4535" i="9"/>
  <c r="L4536" i="9" a="1"/>
  <c r="L4536" i="9"/>
  <c r="L4537" i="9" a="1"/>
  <c r="L4537" i="9"/>
  <c r="L4538" i="9" a="1"/>
  <c r="L4538" i="9"/>
  <c r="L4539" i="9" a="1"/>
  <c r="L4539" i="9"/>
  <c r="L4540" i="9" a="1"/>
  <c r="L4540" i="9"/>
  <c r="L4541" i="9" a="1"/>
  <c r="L4541" i="9"/>
  <c r="L4542" i="9" a="1"/>
  <c r="L4542" i="9"/>
  <c r="L4543" i="9" a="1"/>
  <c r="L4543" i="9"/>
  <c r="L4544" i="9" a="1"/>
  <c r="L4544" i="9"/>
  <c r="L4545" i="9" a="1"/>
  <c r="L4545" i="9"/>
  <c r="L4546" i="9" a="1"/>
  <c r="L4546" i="9"/>
  <c r="L4547" i="9" a="1"/>
  <c r="L4547" i="9"/>
  <c r="L4548" i="9" a="1"/>
  <c r="L4548" i="9"/>
  <c r="L4549" i="9" a="1"/>
  <c r="L4549" i="9"/>
  <c r="L4550" i="9" a="1"/>
  <c r="L4550" i="9"/>
  <c r="L4551" i="9" a="1"/>
  <c r="L4551" i="9"/>
  <c r="L4552" i="9" a="1"/>
  <c r="L4552" i="9"/>
  <c r="L4553" i="9" a="1"/>
  <c r="L4553" i="9"/>
  <c r="L4554" i="9" a="1"/>
  <c r="L4554" i="9"/>
  <c r="L4555" i="9" a="1"/>
  <c r="L4555" i="9"/>
  <c r="L4556" i="9" a="1"/>
  <c r="L4556" i="9"/>
  <c r="L4557" i="9" a="1"/>
  <c r="L4557" i="9"/>
  <c r="L4558" i="9" a="1"/>
  <c r="L4558" i="9"/>
  <c r="L4559" i="9" a="1"/>
  <c r="L4559" i="9"/>
  <c r="L4560" i="9" a="1"/>
  <c r="L4560" i="9"/>
  <c r="L4561" i="9" a="1"/>
  <c r="L4561" i="9"/>
  <c r="L4562" i="9" a="1"/>
  <c r="L4562" i="9"/>
  <c r="L4563" i="9" a="1"/>
  <c r="L4563" i="9"/>
  <c r="L4564" i="9" a="1"/>
  <c r="L4564" i="9"/>
  <c r="L4565" i="9" a="1"/>
  <c r="L4565" i="9"/>
  <c r="L4566" i="9" a="1"/>
  <c r="L4566" i="9"/>
  <c r="L4567" i="9" a="1"/>
  <c r="L4567" i="9"/>
  <c r="L4568" i="9" a="1"/>
  <c r="L4568" i="9"/>
  <c r="L4569" i="9" a="1"/>
  <c r="L4569" i="9"/>
  <c r="L4570" i="9" a="1"/>
  <c r="L4570" i="9"/>
  <c r="L4571" i="9" a="1"/>
  <c r="L4571" i="9"/>
  <c r="L4572" i="9" a="1"/>
  <c r="L4572" i="9"/>
  <c r="L4573" i="9" a="1"/>
  <c r="L4573" i="9"/>
  <c r="L4574" i="9" a="1"/>
  <c r="L4574" i="9"/>
  <c r="L4575" i="9" a="1"/>
  <c r="L4575" i="9"/>
  <c r="L4576" i="9" a="1"/>
  <c r="L4576" i="9"/>
  <c r="L4577" i="9" a="1"/>
  <c r="L4577" i="9"/>
  <c r="L4578" i="9" a="1"/>
  <c r="L4578" i="9"/>
  <c r="L4579" i="9" a="1"/>
  <c r="L4579" i="9"/>
  <c r="L4580" i="9" a="1"/>
  <c r="L4580" i="9"/>
  <c r="L4581" i="9" a="1"/>
  <c r="L4581" i="9"/>
  <c r="L4582" i="9" a="1"/>
  <c r="L4582" i="9"/>
  <c r="L4583" i="9" a="1"/>
  <c r="L4583" i="9"/>
  <c r="L4584" i="9" a="1"/>
  <c r="L4584" i="9"/>
  <c r="L4585" i="9" a="1"/>
  <c r="L4585" i="9"/>
  <c r="L4586" i="9" a="1"/>
  <c r="L4586" i="9"/>
  <c r="L4587" i="9" a="1"/>
  <c r="L4587" i="9"/>
  <c r="L4588" i="9" a="1"/>
  <c r="L4588" i="9"/>
  <c r="L4589" i="9" a="1"/>
  <c r="L4589" i="9"/>
  <c r="L4590" i="9" a="1"/>
  <c r="L4590" i="9"/>
  <c r="L4591" i="9" a="1"/>
  <c r="L4591" i="9"/>
  <c r="L4592" i="9" a="1"/>
  <c r="L4592" i="9"/>
  <c r="L4593" i="9" a="1"/>
  <c r="L4593" i="9"/>
  <c r="L4594" i="9" a="1"/>
  <c r="L4594" i="9"/>
  <c r="L4595" i="9" a="1"/>
  <c r="L4595" i="9"/>
  <c r="L4596" i="9" a="1"/>
  <c r="L4596" i="9"/>
  <c r="L4597" i="9" a="1"/>
  <c r="L4597" i="9"/>
  <c r="L4598" i="9" a="1"/>
  <c r="L4598" i="9"/>
  <c r="L4599" i="9" a="1"/>
  <c r="L4599" i="9"/>
  <c r="L4600" i="9" a="1"/>
  <c r="L4600" i="9"/>
  <c r="L4601" i="9" a="1"/>
  <c r="L4601" i="9"/>
  <c r="L4602" i="9" a="1"/>
  <c r="L4602" i="9"/>
  <c r="L4603" i="9" a="1"/>
  <c r="L4603" i="9"/>
  <c r="L4604" i="9" a="1"/>
  <c r="L4604" i="9"/>
  <c r="L4605" i="9" a="1"/>
  <c r="L4605" i="9"/>
  <c r="L4606" i="9" a="1"/>
  <c r="L4606" i="9"/>
  <c r="L4607" i="9" a="1"/>
  <c r="L4607" i="9"/>
  <c r="L4608" i="9" a="1"/>
  <c r="L4608" i="9"/>
  <c r="L4609" i="9" a="1"/>
  <c r="L4609" i="9"/>
  <c r="L4610" i="9" a="1"/>
  <c r="L4610" i="9"/>
  <c r="L4611" i="9" a="1"/>
  <c r="L4611" i="9"/>
  <c r="L4612" i="9" a="1"/>
  <c r="L4612" i="9"/>
  <c r="L4613" i="9" a="1"/>
  <c r="L4613" i="9"/>
  <c r="L4614" i="9" a="1"/>
  <c r="L4614" i="9"/>
  <c r="L4615" i="9" a="1"/>
  <c r="L4615" i="9"/>
  <c r="L4616" i="9" a="1"/>
  <c r="L4616" i="9"/>
  <c r="L4617" i="9" a="1"/>
  <c r="L4617" i="9"/>
  <c r="L4618" i="9" a="1"/>
  <c r="L4618" i="9"/>
  <c r="L4619" i="9" a="1"/>
  <c r="L4619" i="9"/>
  <c r="L4620" i="9" a="1"/>
  <c r="L4620" i="9"/>
  <c r="L4621" i="9" a="1"/>
  <c r="L4621" i="9"/>
  <c r="L4622" i="9" a="1"/>
  <c r="L4622" i="9"/>
  <c r="L4623" i="9" a="1"/>
  <c r="L4623" i="9"/>
  <c r="L4624" i="9" a="1"/>
  <c r="L4624" i="9"/>
  <c r="L4625" i="9" a="1"/>
  <c r="L4625" i="9"/>
  <c r="L4626" i="9" a="1"/>
  <c r="L4626" i="9"/>
  <c r="L4627" i="9" a="1"/>
  <c r="L4627" i="9"/>
  <c r="L4628" i="9" a="1"/>
  <c r="L4628" i="9"/>
  <c r="L4629" i="9" a="1"/>
  <c r="L4629" i="9"/>
  <c r="L4630" i="9" a="1"/>
  <c r="L4630" i="9"/>
  <c r="L4631" i="9" a="1"/>
  <c r="L4631" i="9"/>
  <c r="L4632" i="9" a="1"/>
  <c r="L4632" i="9"/>
  <c r="L4633" i="9" a="1"/>
  <c r="L4633" i="9"/>
  <c r="L4634" i="9" a="1"/>
  <c r="L4634" i="9"/>
  <c r="L4635" i="9" a="1"/>
  <c r="L4635" i="9"/>
  <c r="L4636" i="9" a="1"/>
  <c r="L4636" i="9"/>
  <c r="L4637" i="9" a="1"/>
  <c r="L4637" i="9"/>
  <c r="L4638" i="9" a="1"/>
  <c r="L4638" i="9"/>
  <c r="L4639" i="9" a="1"/>
  <c r="L4639" i="9"/>
  <c r="L4640" i="9" a="1"/>
  <c r="L4640" i="9"/>
  <c r="L4641" i="9" a="1"/>
  <c r="L4641" i="9"/>
  <c r="L4642" i="9" a="1"/>
  <c r="L4642" i="9"/>
  <c r="L4643" i="9" a="1"/>
  <c r="L4643" i="9"/>
  <c r="L4644" i="9" a="1"/>
  <c r="L4644" i="9"/>
  <c r="L4645" i="9" a="1"/>
  <c r="L4645" i="9"/>
  <c r="L4646" i="9" a="1"/>
  <c r="L4646" i="9"/>
  <c r="L4647" i="9" a="1"/>
  <c r="L4647" i="9"/>
  <c r="L4648" i="9" a="1"/>
  <c r="L4648" i="9"/>
  <c r="L4649" i="9" a="1"/>
  <c r="L4649" i="9"/>
  <c r="L4650" i="9" a="1"/>
  <c r="L4650" i="9"/>
  <c r="L4651" i="9" a="1"/>
  <c r="L4651" i="9"/>
  <c r="L4652" i="9" a="1"/>
  <c r="L4652" i="9"/>
  <c r="L4653" i="9" a="1"/>
  <c r="L4653" i="9"/>
  <c r="L4654" i="9" a="1"/>
  <c r="L4654" i="9"/>
  <c r="L4655" i="9" a="1"/>
  <c r="L4655" i="9"/>
  <c r="L4656" i="9" a="1"/>
  <c r="L4656" i="9"/>
  <c r="L4657" i="9" a="1"/>
  <c r="L4657" i="9"/>
  <c r="L4658" i="9" a="1"/>
  <c r="L4658" i="9"/>
  <c r="L4659" i="9" a="1"/>
  <c r="L4659" i="9"/>
  <c r="L4660" i="9" a="1"/>
  <c r="L4660" i="9"/>
  <c r="L4661" i="9" a="1"/>
  <c r="L4661" i="9"/>
  <c r="L4662" i="9" a="1"/>
  <c r="L4662" i="9"/>
  <c r="L4663" i="9" a="1"/>
  <c r="L4663" i="9"/>
  <c r="L4664" i="9" a="1"/>
  <c r="L4664" i="9"/>
  <c r="L4665" i="9" a="1"/>
  <c r="L4665" i="9"/>
  <c r="L4666" i="9" a="1"/>
  <c r="L4666" i="9"/>
  <c r="L4667" i="9" a="1"/>
  <c r="L4667" i="9"/>
  <c r="L4668" i="9" a="1"/>
  <c r="L4668" i="9"/>
  <c r="L4669" i="9" a="1"/>
  <c r="L4669" i="9"/>
  <c r="L4670" i="9" a="1"/>
  <c r="L4670" i="9"/>
  <c r="L4671" i="9" a="1"/>
  <c r="L4671" i="9"/>
  <c r="L4672" i="9" a="1"/>
  <c r="L4672" i="9"/>
  <c r="L4673" i="9" a="1"/>
  <c r="L4673" i="9"/>
  <c r="L4674" i="9" a="1"/>
  <c r="L4674" i="9"/>
  <c r="L4675" i="9" a="1"/>
  <c r="L4675" i="9"/>
  <c r="L4676" i="9" a="1"/>
  <c r="L4676" i="9"/>
  <c r="L4677" i="9" a="1"/>
  <c r="L4677" i="9"/>
  <c r="L4678" i="9" a="1"/>
  <c r="L4678" i="9"/>
  <c r="L4679" i="9" a="1"/>
  <c r="L4679" i="9"/>
  <c r="L4680" i="9" a="1"/>
  <c r="L4680" i="9"/>
  <c r="L4681" i="9" a="1"/>
  <c r="L4681" i="9"/>
  <c r="L4682" i="9" a="1"/>
  <c r="L4682" i="9"/>
  <c r="L4683" i="9" a="1"/>
  <c r="L4683" i="9"/>
  <c r="L4684" i="9" a="1"/>
  <c r="L4684" i="9"/>
  <c r="L4685" i="9" a="1"/>
  <c r="L4685" i="9"/>
  <c r="L4686" i="9" a="1"/>
  <c r="L4686" i="9"/>
  <c r="L4687" i="9" a="1"/>
  <c r="L4687" i="9"/>
  <c r="L4688" i="9" a="1"/>
  <c r="L4688" i="9"/>
  <c r="L4689" i="9" a="1"/>
  <c r="L4689" i="9"/>
  <c r="L4690" i="9" a="1"/>
  <c r="L4690" i="9"/>
  <c r="L4691" i="9" a="1"/>
  <c r="L4691" i="9"/>
  <c r="L4692" i="9" a="1"/>
  <c r="L4692" i="9"/>
  <c r="L4693" i="9" a="1"/>
  <c r="L4693" i="9"/>
  <c r="L4694" i="9" a="1"/>
  <c r="L4694" i="9"/>
  <c r="L4695" i="9" a="1"/>
  <c r="L4695" i="9"/>
  <c r="L4696" i="9" a="1"/>
  <c r="L4696" i="9"/>
  <c r="L4697" i="9" a="1"/>
  <c r="L4697" i="9"/>
  <c r="L4698" i="9" a="1"/>
  <c r="L4698" i="9"/>
  <c r="L4699" i="9" a="1"/>
  <c r="L4699" i="9"/>
  <c r="L4700" i="9" a="1"/>
  <c r="L4700" i="9"/>
  <c r="L4701" i="9" a="1"/>
  <c r="L4701" i="9"/>
  <c r="L4702" i="9" a="1"/>
  <c r="L4702" i="9"/>
  <c r="L4703" i="9" a="1"/>
  <c r="L4703" i="9"/>
  <c r="L4704" i="9" a="1"/>
  <c r="L4704" i="9"/>
  <c r="L4705" i="9" a="1"/>
  <c r="L4705" i="9"/>
  <c r="L4706" i="9" a="1"/>
  <c r="L4706" i="9"/>
  <c r="L4707" i="9" a="1"/>
  <c r="L4707" i="9"/>
  <c r="L4708" i="9" a="1"/>
  <c r="L4708" i="9"/>
  <c r="L4709" i="9" a="1"/>
  <c r="L4709" i="9"/>
  <c r="L4710" i="9" a="1"/>
  <c r="L4710" i="9"/>
  <c r="L4711" i="9" a="1"/>
  <c r="L4711" i="9"/>
  <c r="L4712" i="9" a="1"/>
  <c r="L4712" i="9"/>
  <c r="L4713" i="9" a="1"/>
  <c r="L4713" i="9"/>
  <c r="L4714" i="9" a="1"/>
  <c r="L4714" i="9"/>
  <c r="L4715" i="9" a="1"/>
  <c r="L4715" i="9"/>
  <c r="L4716" i="9" a="1"/>
  <c r="L4716" i="9"/>
  <c r="L4717" i="9" a="1"/>
  <c r="L4717" i="9"/>
  <c r="L4718" i="9" a="1"/>
  <c r="L4718" i="9"/>
  <c r="L4719" i="9" a="1"/>
  <c r="L4719" i="9"/>
  <c r="L4720" i="9" a="1"/>
  <c r="L4720" i="9"/>
  <c r="L4721" i="9" a="1"/>
  <c r="L4721" i="9"/>
  <c r="L4722" i="9" a="1"/>
  <c r="L4722" i="9"/>
  <c r="L4723" i="9" a="1"/>
  <c r="L4723" i="9"/>
  <c r="L4724" i="9" a="1"/>
  <c r="L4724" i="9"/>
  <c r="L4725" i="9" a="1"/>
  <c r="L4725" i="9"/>
  <c r="L4726" i="9" a="1"/>
  <c r="L4726" i="9"/>
  <c r="L4727" i="9" a="1"/>
  <c r="L4727" i="9"/>
  <c r="L4728" i="9" a="1"/>
  <c r="L4728" i="9"/>
  <c r="L4729" i="9" a="1"/>
  <c r="L4729" i="9"/>
  <c r="L4730" i="9" a="1"/>
  <c r="L4730" i="9"/>
  <c r="L4731" i="9" a="1"/>
  <c r="L4731" i="9"/>
  <c r="L4732" i="9" a="1"/>
  <c r="L4732" i="9"/>
  <c r="L4733" i="9" a="1"/>
  <c r="L4733" i="9"/>
  <c r="L4734" i="9" a="1"/>
  <c r="L4734" i="9"/>
  <c r="L4735" i="9" a="1"/>
  <c r="L4735" i="9"/>
  <c r="L4736" i="9" a="1"/>
  <c r="L4736" i="9"/>
  <c r="L4737" i="9" a="1"/>
  <c r="L4737" i="9"/>
  <c r="L4738" i="9" a="1"/>
  <c r="L4738" i="9"/>
  <c r="L4739" i="9" a="1"/>
  <c r="L4739" i="9"/>
  <c r="L4740" i="9" a="1"/>
  <c r="L4740" i="9"/>
  <c r="L4741" i="9" a="1"/>
  <c r="L4741" i="9"/>
  <c r="L4742" i="9" a="1"/>
  <c r="L4742" i="9"/>
  <c r="L4743" i="9" a="1"/>
  <c r="L4743" i="9"/>
  <c r="L4744" i="9" a="1"/>
  <c r="L4744" i="9"/>
  <c r="L4745" i="9" a="1"/>
  <c r="L4745" i="9"/>
  <c r="L4746" i="9" a="1"/>
  <c r="L4746" i="9"/>
  <c r="L4747" i="9" a="1"/>
  <c r="L4747" i="9"/>
  <c r="L4748" i="9" a="1"/>
  <c r="L4748" i="9"/>
  <c r="L4749" i="9" a="1"/>
  <c r="L4749" i="9"/>
  <c r="L4750" i="9" a="1"/>
  <c r="L4750" i="9"/>
  <c r="L4751" i="9" a="1"/>
  <c r="L4751" i="9"/>
  <c r="L4752" i="9" a="1"/>
  <c r="L4752" i="9"/>
  <c r="L4753" i="9" a="1"/>
  <c r="L4753" i="9"/>
  <c r="L4754" i="9" a="1"/>
  <c r="L4754" i="9"/>
  <c r="L4755" i="9" a="1"/>
  <c r="L4755" i="9"/>
  <c r="L4756" i="9" a="1"/>
  <c r="L4756" i="9"/>
  <c r="L4757" i="9" a="1"/>
  <c r="L4757" i="9"/>
  <c r="L4758" i="9" a="1"/>
  <c r="L4758" i="9"/>
  <c r="L4759" i="9" a="1"/>
  <c r="L4759" i="9"/>
  <c r="L4760" i="9" a="1"/>
  <c r="L4760" i="9"/>
  <c r="L4761" i="9" a="1"/>
  <c r="L4761" i="9"/>
  <c r="L4762" i="9" a="1"/>
  <c r="L4762" i="9"/>
  <c r="L4763" i="9" a="1"/>
  <c r="L4763" i="9"/>
  <c r="L4764" i="9" a="1"/>
  <c r="L4764" i="9"/>
  <c r="L4765" i="9" a="1"/>
  <c r="L4765" i="9"/>
  <c r="L4766" i="9" a="1"/>
  <c r="L4766" i="9"/>
  <c r="L4767" i="9" a="1"/>
  <c r="L4767" i="9"/>
  <c r="L4768" i="9" a="1"/>
  <c r="L4768" i="9"/>
  <c r="L4769" i="9" a="1"/>
  <c r="L4769" i="9"/>
  <c r="L4770" i="9" a="1"/>
  <c r="L4770" i="9"/>
  <c r="L4771" i="9" a="1"/>
  <c r="L4771" i="9"/>
  <c r="L4772" i="9" a="1"/>
  <c r="L4772" i="9"/>
  <c r="L4773" i="9" a="1"/>
  <c r="L4773" i="9"/>
  <c r="L4774" i="9" a="1"/>
  <c r="L4774" i="9"/>
  <c r="L4775" i="9" a="1"/>
  <c r="L4775" i="9"/>
  <c r="L4776" i="9" a="1"/>
  <c r="L4776" i="9"/>
  <c r="L4777" i="9" a="1"/>
  <c r="L4777" i="9"/>
  <c r="L4778" i="9" a="1"/>
  <c r="L4778" i="9"/>
  <c r="L4779" i="9" a="1"/>
  <c r="L4779" i="9"/>
  <c r="L4780" i="9" a="1"/>
  <c r="L4780" i="9"/>
  <c r="L4781" i="9" a="1"/>
  <c r="L4781" i="9"/>
  <c r="L4782" i="9" a="1"/>
  <c r="L4782" i="9"/>
  <c r="L4783" i="9" a="1"/>
  <c r="L4783" i="9"/>
  <c r="L4784" i="9" a="1"/>
  <c r="L4784" i="9"/>
  <c r="L4785" i="9" a="1"/>
  <c r="L4785" i="9"/>
  <c r="L4786" i="9" a="1"/>
  <c r="L4786" i="9"/>
  <c r="L4787" i="9" a="1"/>
  <c r="L4787" i="9"/>
  <c r="L4788" i="9" a="1"/>
  <c r="L4788" i="9"/>
  <c r="L4789" i="9" a="1"/>
  <c r="L4789" i="9"/>
  <c r="L4790" i="9" a="1"/>
  <c r="L4790" i="9"/>
  <c r="L4791" i="9" a="1"/>
  <c r="L4791" i="9"/>
  <c r="L4792" i="9" a="1"/>
  <c r="L4792" i="9"/>
  <c r="L4793" i="9" a="1"/>
  <c r="L4793" i="9"/>
  <c r="L4794" i="9" a="1"/>
  <c r="L4794" i="9"/>
  <c r="L4795" i="9" a="1"/>
  <c r="L4795" i="9"/>
  <c r="L4796" i="9" a="1"/>
  <c r="L4796" i="9"/>
  <c r="L4797" i="9" a="1"/>
  <c r="L4797" i="9"/>
  <c r="L4798" i="9" a="1"/>
  <c r="L4798" i="9"/>
  <c r="L4799" i="9" a="1"/>
  <c r="L4799" i="9"/>
  <c r="L4800" i="9" a="1"/>
  <c r="L4800" i="9"/>
  <c r="L4801" i="9" a="1"/>
  <c r="L4801" i="9"/>
  <c r="L4802" i="9" a="1"/>
  <c r="L4802" i="9"/>
  <c r="L4803" i="9" a="1"/>
  <c r="L4803" i="9"/>
  <c r="L4804" i="9" a="1"/>
  <c r="L4804" i="9"/>
  <c r="L4805" i="9" a="1"/>
  <c r="L4805" i="9"/>
  <c r="L4806" i="9" a="1"/>
  <c r="L4806" i="9"/>
  <c r="L4807" i="9" a="1"/>
  <c r="L4807" i="9"/>
  <c r="L4808" i="9" a="1"/>
  <c r="L4808" i="9"/>
  <c r="L4809" i="9" a="1"/>
  <c r="L4809" i="9"/>
  <c r="L4810" i="9" a="1"/>
  <c r="L4810" i="9"/>
  <c r="L4811" i="9" a="1"/>
  <c r="L4811" i="9"/>
  <c r="L4812" i="9" a="1"/>
  <c r="L4812" i="9"/>
  <c r="L4813" i="9" a="1"/>
  <c r="L4813" i="9"/>
  <c r="L4814" i="9" a="1"/>
  <c r="L4814" i="9"/>
  <c r="L4815" i="9" a="1"/>
  <c r="L4815" i="9"/>
  <c r="L4816" i="9" a="1"/>
  <c r="L4816" i="9"/>
  <c r="L4817" i="9" a="1"/>
  <c r="L4817" i="9"/>
  <c r="L4818" i="9" a="1"/>
  <c r="L4818" i="9"/>
  <c r="L4819" i="9" a="1"/>
  <c r="L4819" i="9"/>
  <c r="L4820" i="9" a="1"/>
  <c r="L4820" i="9"/>
  <c r="L4821" i="9" a="1"/>
  <c r="L4821" i="9"/>
  <c r="L4822" i="9" a="1"/>
  <c r="L4822" i="9"/>
  <c r="L4823" i="9" a="1"/>
  <c r="L4823" i="9"/>
  <c r="L4824" i="9" a="1"/>
  <c r="L4824" i="9"/>
  <c r="L4825" i="9" a="1"/>
  <c r="L4825" i="9"/>
  <c r="L4826" i="9" a="1"/>
  <c r="L4826" i="9"/>
  <c r="L4827" i="9" a="1"/>
  <c r="L4827" i="9"/>
  <c r="L4828" i="9" a="1"/>
  <c r="L4828" i="9"/>
  <c r="L4829" i="9" a="1"/>
  <c r="L4829" i="9"/>
  <c r="L4830" i="9" a="1"/>
  <c r="L4830" i="9"/>
  <c r="L4831" i="9" a="1"/>
  <c r="L4831" i="9"/>
  <c r="L4832" i="9" a="1"/>
  <c r="L4832" i="9"/>
  <c r="L4833" i="9" a="1"/>
  <c r="L4833" i="9"/>
  <c r="L4834" i="9" a="1"/>
  <c r="L4834" i="9"/>
  <c r="L4835" i="9" a="1"/>
  <c r="L4835" i="9"/>
  <c r="L4836" i="9" a="1"/>
  <c r="L4836" i="9"/>
  <c r="L4837" i="9" a="1"/>
  <c r="L4837" i="9"/>
  <c r="L4838" i="9" a="1"/>
  <c r="L4838" i="9"/>
  <c r="L4839" i="9" a="1"/>
  <c r="L4839" i="9"/>
  <c r="L4840" i="9" a="1"/>
  <c r="L4840" i="9"/>
  <c r="L4841" i="9" a="1"/>
  <c r="L4841" i="9"/>
  <c r="L4842" i="9" a="1"/>
  <c r="L4842" i="9"/>
  <c r="L4843" i="9" a="1"/>
  <c r="L4843" i="9"/>
  <c r="L4844" i="9" a="1"/>
  <c r="L4844" i="9"/>
  <c r="L4845" i="9" a="1"/>
  <c r="L4845" i="9"/>
  <c r="L4846" i="9" a="1"/>
  <c r="L4846" i="9"/>
  <c r="L4847" i="9" a="1"/>
  <c r="L4847" i="9"/>
  <c r="L4848" i="9" a="1"/>
  <c r="L4848" i="9"/>
  <c r="L4849" i="9" a="1"/>
  <c r="L4849" i="9"/>
  <c r="L4850" i="9" a="1"/>
  <c r="L4850" i="9"/>
  <c r="L4851" i="9" a="1"/>
  <c r="L4851" i="9"/>
  <c r="L4852" i="9" a="1"/>
  <c r="L4852" i="9"/>
  <c r="L4853" i="9" a="1"/>
  <c r="L4853" i="9"/>
  <c r="L4854" i="9" a="1"/>
  <c r="L4854" i="9"/>
  <c r="L4855" i="9" a="1"/>
  <c r="L4855" i="9"/>
  <c r="L4856" i="9" a="1"/>
  <c r="L4856" i="9"/>
  <c r="L4857" i="9" a="1"/>
  <c r="L4857" i="9"/>
  <c r="L4858" i="9" a="1"/>
  <c r="L4858" i="9"/>
  <c r="L4859" i="9" a="1"/>
  <c r="L4859" i="9"/>
  <c r="L4860" i="9" a="1"/>
  <c r="L4860" i="9"/>
  <c r="L4861" i="9" a="1"/>
  <c r="L4861" i="9"/>
  <c r="L4862" i="9" a="1"/>
  <c r="L4862" i="9"/>
  <c r="L4863" i="9" a="1"/>
  <c r="L4863" i="9"/>
  <c r="L4864" i="9" a="1"/>
  <c r="L4864" i="9"/>
  <c r="L4865" i="9" a="1"/>
  <c r="L4865" i="9"/>
  <c r="L4866" i="9" a="1"/>
  <c r="L4866" i="9"/>
  <c r="L4867" i="9" a="1"/>
  <c r="L4867" i="9"/>
  <c r="L4868" i="9" a="1"/>
  <c r="L4868" i="9"/>
  <c r="L4869" i="9" a="1"/>
  <c r="L4869" i="9"/>
  <c r="L4870" i="9" a="1"/>
  <c r="L4870" i="9"/>
  <c r="L4871" i="9" a="1"/>
  <c r="L4871" i="9"/>
  <c r="L4872" i="9" a="1"/>
  <c r="L4872" i="9"/>
  <c r="L4873" i="9" a="1"/>
  <c r="L4873" i="9"/>
  <c r="L4874" i="9" a="1"/>
  <c r="L4874" i="9"/>
  <c r="L4875" i="9" a="1"/>
  <c r="L4875" i="9"/>
  <c r="L4876" i="9" a="1"/>
  <c r="L4876" i="9"/>
  <c r="L4877" i="9" a="1"/>
  <c r="L4877" i="9"/>
  <c r="L4878" i="9" a="1"/>
  <c r="L4878" i="9"/>
  <c r="L4879" i="9" a="1"/>
  <c r="L4879" i="9"/>
  <c r="L4880" i="9" a="1"/>
  <c r="L4880" i="9"/>
  <c r="L4881" i="9" a="1"/>
  <c r="L4881" i="9"/>
  <c r="L4882" i="9" a="1"/>
  <c r="L4882" i="9"/>
  <c r="L4883" i="9" a="1"/>
  <c r="L4883" i="9"/>
  <c r="L4884" i="9" a="1"/>
  <c r="L4884" i="9"/>
  <c r="L4885" i="9" a="1"/>
  <c r="L4885" i="9"/>
  <c r="L4886" i="9" a="1"/>
  <c r="L4886" i="9"/>
  <c r="L4887" i="9" a="1"/>
  <c r="L4887" i="9"/>
  <c r="L4888" i="9" a="1"/>
  <c r="L4888" i="9"/>
  <c r="L4889" i="9" a="1"/>
  <c r="L4889" i="9"/>
  <c r="L4890" i="9" a="1"/>
  <c r="L4890" i="9"/>
  <c r="L4891" i="9" a="1"/>
  <c r="L4891" i="9"/>
  <c r="L4892" i="9" a="1"/>
  <c r="L4892" i="9"/>
  <c r="L4893" i="9" a="1"/>
  <c r="L4893" i="9"/>
  <c r="L4894" i="9" a="1"/>
  <c r="L4894" i="9"/>
  <c r="L4895" i="9" a="1"/>
  <c r="L4895" i="9"/>
  <c r="L4896" i="9" a="1"/>
  <c r="L4896" i="9"/>
  <c r="L4897" i="9" a="1"/>
  <c r="L4897" i="9"/>
  <c r="L4898" i="9" a="1"/>
  <c r="L4898" i="9"/>
  <c r="L4899" i="9" a="1"/>
  <c r="L4899" i="9"/>
  <c r="L4900" i="9" a="1"/>
  <c r="L4900" i="9"/>
  <c r="L4901" i="9" a="1"/>
  <c r="L4901" i="9"/>
  <c r="L4902" i="9" a="1"/>
  <c r="L4902" i="9"/>
  <c r="L4903" i="9" a="1"/>
  <c r="L4903" i="9"/>
  <c r="L4904" i="9" a="1"/>
  <c r="L4904" i="9"/>
  <c r="L4905" i="9" a="1"/>
  <c r="L4905" i="9"/>
  <c r="L4906" i="9" a="1"/>
  <c r="L4906" i="9"/>
  <c r="L4907" i="9" a="1"/>
  <c r="L4907" i="9"/>
  <c r="L4908" i="9" a="1"/>
  <c r="L4908" i="9"/>
  <c r="L4909" i="9" a="1"/>
  <c r="L4909" i="9"/>
  <c r="L4910" i="9" a="1"/>
  <c r="L4910" i="9"/>
  <c r="L4911" i="9" a="1"/>
  <c r="L4911" i="9"/>
  <c r="L4912" i="9" a="1"/>
  <c r="L4912" i="9"/>
  <c r="L4913" i="9" a="1"/>
  <c r="L4913" i="9"/>
  <c r="L4914" i="9" a="1"/>
  <c r="L4914" i="9"/>
  <c r="L4915" i="9" a="1"/>
  <c r="L4915" i="9"/>
  <c r="L4916" i="9" a="1"/>
  <c r="L4916" i="9"/>
  <c r="L4917" i="9" a="1"/>
  <c r="L4917" i="9"/>
  <c r="L4918" i="9" a="1"/>
  <c r="L4918" i="9"/>
  <c r="L4919" i="9" a="1"/>
  <c r="L4919" i="9"/>
  <c r="L4920" i="9" a="1"/>
  <c r="L4920" i="9"/>
  <c r="L4921" i="9" a="1"/>
  <c r="L4921" i="9"/>
  <c r="L4922" i="9" a="1"/>
  <c r="L4922" i="9"/>
  <c r="L4923" i="9" a="1"/>
  <c r="L4923" i="9"/>
  <c r="L4924" i="9" a="1"/>
  <c r="L4924" i="9"/>
  <c r="L4925" i="9" a="1"/>
  <c r="L4925" i="9"/>
  <c r="L4926" i="9" a="1"/>
  <c r="L4926" i="9"/>
  <c r="L4927" i="9" a="1"/>
  <c r="L4927" i="9"/>
  <c r="L4928" i="9" a="1"/>
  <c r="L4928" i="9"/>
  <c r="L4929" i="9" a="1"/>
  <c r="L4929" i="9"/>
  <c r="L4930" i="9" a="1"/>
  <c r="L4930" i="9"/>
  <c r="L4931" i="9" a="1"/>
  <c r="L4931" i="9"/>
  <c r="L4932" i="9" a="1"/>
  <c r="L4932" i="9"/>
  <c r="L4933" i="9" a="1"/>
  <c r="L4933" i="9"/>
  <c r="L4934" i="9" a="1"/>
  <c r="L4934" i="9"/>
  <c r="L4935" i="9" a="1"/>
  <c r="L4935" i="9"/>
  <c r="L4936" i="9" a="1"/>
  <c r="L4936" i="9"/>
  <c r="L4937" i="9" a="1"/>
  <c r="L4937" i="9"/>
  <c r="L4938" i="9" a="1"/>
  <c r="L4938" i="9"/>
  <c r="L4939" i="9" a="1"/>
  <c r="L4939" i="9"/>
  <c r="L4940" i="9" a="1"/>
  <c r="L4940" i="9"/>
  <c r="L4941" i="9" a="1"/>
  <c r="L4941" i="9"/>
  <c r="L4942" i="9" a="1"/>
  <c r="L4942" i="9"/>
  <c r="L4943" i="9" a="1"/>
  <c r="L4943" i="9"/>
  <c r="L4944" i="9" a="1"/>
  <c r="L4944" i="9"/>
  <c r="L4945" i="9" a="1"/>
  <c r="L4945" i="9"/>
  <c r="L4946" i="9" a="1"/>
  <c r="L4946" i="9"/>
  <c r="L4947" i="9" a="1"/>
  <c r="L4947" i="9"/>
  <c r="L4948" i="9" a="1"/>
  <c r="L4948" i="9"/>
  <c r="L4949" i="9" a="1"/>
  <c r="L4949" i="9"/>
  <c r="L4950" i="9" a="1"/>
  <c r="L4950" i="9"/>
  <c r="L4951" i="9" a="1"/>
  <c r="L4951" i="9"/>
  <c r="L4952" i="9" a="1"/>
  <c r="L4952" i="9"/>
  <c r="L4953" i="9" a="1"/>
  <c r="L4953" i="9"/>
  <c r="L4954" i="9" a="1"/>
  <c r="L4954" i="9"/>
  <c r="L4955" i="9" a="1"/>
  <c r="L4955" i="9"/>
  <c r="L4956" i="9" a="1"/>
  <c r="L4956" i="9"/>
  <c r="L4957" i="9" a="1"/>
  <c r="L4957" i="9"/>
  <c r="L4958" i="9" a="1"/>
  <c r="L4958" i="9"/>
  <c r="L4959" i="9" a="1"/>
  <c r="L4959" i="9"/>
  <c r="L4960" i="9" a="1"/>
  <c r="L4960" i="9"/>
  <c r="L4961" i="9" a="1"/>
  <c r="L4961" i="9"/>
  <c r="L4962" i="9" a="1"/>
  <c r="L4962" i="9"/>
  <c r="L4963" i="9" a="1"/>
  <c r="L4963" i="9"/>
  <c r="L4964" i="9" a="1"/>
  <c r="L4964" i="9"/>
  <c r="L4965" i="9" a="1"/>
  <c r="L4965" i="9"/>
  <c r="L4966" i="9" a="1"/>
  <c r="L4966" i="9"/>
  <c r="L4967" i="9" a="1"/>
  <c r="L4967" i="9"/>
  <c r="L4968" i="9" a="1"/>
  <c r="L4968" i="9"/>
  <c r="L4969" i="9" a="1"/>
  <c r="L4969" i="9"/>
  <c r="L4970" i="9" a="1"/>
  <c r="L4970" i="9"/>
  <c r="L4971" i="9" a="1"/>
  <c r="L4971" i="9"/>
  <c r="L4972" i="9" a="1"/>
  <c r="L4972" i="9"/>
  <c r="L4973" i="9" a="1"/>
  <c r="L4973" i="9"/>
  <c r="L4974" i="9" a="1"/>
  <c r="L4974" i="9"/>
  <c r="L4975" i="9" a="1"/>
  <c r="L4975" i="9"/>
  <c r="L4976" i="9" a="1"/>
  <c r="L4976" i="9"/>
  <c r="L4977" i="9" a="1"/>
  <c r="L4977" i="9"/>
  <c r="L4978" i="9" a="1"/>
  <c r="L4978" i="9"/>
  <c r="L4979" i="9" a="1"/>
  <c r="L4979" i="9"/>
  <c r="L4980" i="9" a="1"/>
  <c r="L4980" i="9"/>
  <c r="L4981" i="9" a="1"/>
  <c r="L4981" i="9"/>
  <c r="L4982" i="9" a="1"/>
  <c r="L4982" i="9"/>
  <c r="L4983" i="9" a="1"/>
  <c r="L4983" i="9"/>
  <c r="L4984" i="9" a="1"/>
  <c r="L4984" i="9"/>
  <c r="L4985" i="9" a="1"/>
  <c r="L4985" i="9"/>
  <c r="L4986" i="9" a="1"/>
  <c r="L4986" i="9"/>
  <c r="L4987" i="9" a="1"/>
  <c r="L4987" i="9"/>
  <c r="L4988" i="9" a="1"/>
  <c r="L4988" i="9"/>
  <c r="L4989" i="9" a="1"/>
  <c r="L4989" i="9"/>
  <c r="L4990" i="9" a="1"/>
  <c r="L4990" i="9"/>
  <c r="L4991" i="9" a="1"/>
  <c r="L4991" i="9"/>
  <c r="L4992" i="9" a="1"/>
  <c r="L4992" i="9"/>
  <c r="L4993" i="9" a="1"/>
  <c r="L4993" i="9"/>
  <c r="L4994" i="9" a="1"/>
  <c r="L4994" i="9"/>
  <c r="L4995" i="9" a="1"/>
  <c r="L4995" i="9"/>
  <c r="L4996" i="9" a="1"/>
  <c r="L4996" i="9"/>
  <c r="L4997" i="9" a="1"/>
  <c r="L4997" i="9"/>
  <c r="L4998" i="9" a="1"/>
  <c r="L4998" i="9"/>
  <c r="L4999" i="9" a="1"/>
  <c r="L4999" i="9"/>
  <c r="L5000" i="9" a="1"/>
  <c r="L5000" i="9"/>
  <c r="L5001" i="9" a="1"/>
  <c r="L5001" i="9"/>
  <c r="L5002" i="9" a="1"/>
  <c r="L5002" i="9"/>
  <c r="L5003" i="9" a="1"/>
  <c r="L5003" i="9"/>
  <c r="L5004" i="9" a="1"/>
  <c r="L5004" i="9"/>
  <c r="L5005" i="9" a="1"/>
  <c r="L5005" i="9"/>
  <c r="L5006" i="9" a="1"/>
  <c r="L5006" i="9"/>
  <c r="L5007" i="9" a="1"/>
  <c r="L5007" i="9"/>
  <c r="L5008" i="9" a="1"/>
  <c r="L5008" i="9"/>
  <c r="L5009" i="9" a="1"/>
  <c r="L5009" i="9"/>
  <c r="L5010" i="9" a="1"/>
  <c r="L5010" i="9"/>
  <c r="L5011" i="9" a="1"/>
  <c r="L5011" i="9"/>
  <c r="L5012" i="9" a="1"/>
  <c r="L5012" i="9"/>
  <c r="L5013" i="9" a="1"/>
  <c r="L5013" i="9"/>
  <c r="L5014" i="9" a="1"/>
  <c r="L5014" i="9"/>
  <c r="L5015" i="9" a="1"/>
  <c r="L5015" i="9"/>
  <c r="L5016" i="9" a="1"/>
  <c r="L5016" i="9"/>
  <c r="L5017" i="9" a="1"/>
  <c r="L5017" i="9"/>
  <c r="L5018" i="9" a="1"/>
  <c r="L5018" i="9"/>
  <c r="L5019" i="9" a="1"/>
  <c r="L5019" i="9"/>
  <c r="L5020" i="9" a="1"/>
  <c r="L5020" i="9"/>
  <c r="L5021" i="9" a="1"/>
  <c r="L5021" i="9"/>
  <c r="L5022" i="9" a="1"/>
  <c r="L5022" i="9"/>
  <c r="L5023" i="9" a="1"/>
  <c r="L5023" i="9"/>
  <c r="L5024" i="9" a="1"/>
  <c r="L5024" i="9"/>
  <c r="L5025" i="9" a="1"/>
  <c r="L5025" i="9"/>
  <c r="L5026" i="9" a="1"/>
  <c r="L5026" i="9"/>
  <c r="L5027" i="9" a="1"/>
  <c r="L5027" i="9"/>
  <c r="L5028" i="9" a="1"/>
  <c r="L5028" i="9"/>
  <c r="L5029" i="9" a="1"/>
  <c r="L5029" i="9"/>
  <c r="L5030" i="9" a="1"/>
  <c r="L5030" i="9"/>
  <c r="L5031" i="9" a="1"/>
  <c r="L5031" i="9"/>
  <c r="L5032" i="9" a="1"/>
  <c r="L5032" i="9"/>
  <c r="L5033" i="9" a="1"/>
  <c r="L5033" i="9"/>
  <c r="L5034" i="9" a="1"/>
  <c r="L5034" i="9"/>
  <c r="L5035" i="9" a="1"/>
  <c r="L5035" i="9"/>
  <c r="L5036" i="9" a="1"/>
  <c r="L5036" i="9"/>
  <c r="L5037" i="9" a="1"/>
  <c r="L5037" i="9"/>
  <c r="L5038" i="9" a="1"/>
  <c r="L5038" i="9"/>
  <c r="L5039" i="9" a="1"/>
  <c r="L5039" i="9"/>
  <c r="L5040" i="9" a="1"/>
  <c r="L5040" i="9"/>
  <c r="L5041" i="9" a="1"/>
  <c r="L5041" i="9"/>
  <c r="L5042" i="9" a="1"/>
  <c r="L5042" i="9"/>
  <c r="L5043" i="9" a="1"/>
  <c r="L5043" i="9"/>
  <c r="L5044" i="9" a="1"/>
  <c r="L5044" i="9"/>
  <c r="L5045" i="9" a="1"/>
  <c r="L5045" i="9"/>
  <c r="L5046" i="9" a="1"/>
  <c r="L5046" i="9"/>
  <c r="L5047" i="9" a="1"/>
  <c r="L5047" i="9"/>
  <c r="L5048" i="9" a="1"/>
  <c r="L5048" i="9"/>
  <c r="L5049" i="9" a="1"/>
  <c r="L5049" i="9"/>
  <c r="L5050" i="9" a="1"/>
  <c r="L5050" i="9"/>
  <c r="L5051" i="9" a="1"/>
  <c r="L5051" i="9"/>
  <c r="L5052" i="9" a="1"/>
  <c r="L5052" i="9"/>
  <c r="L5053" i="9" a="1"/>
  <c r="L5053" i="9"/>
  <c r="L5054" i="9" a="1"/>
  <c r="L5054" i="9"/>
  <c r="L5055" i="9" a="1"/>
  <c r="L5055" i="9"/>
  <c r="L5056" i="9" a="1"/>
  <c r="L5056" i="9"/>
  <c r="L5057" i="9" a="1"/>
  <c r="L5057" i="9"/>
  <c r="L5058" i="9" a="1"/>
  <c r="L5058" i="9"/>
  <c r="L5059" i="9" a="1"/>
  <c r="L5059" i="9"/>
  <c r="L5060" i="9" a="1"/>
  <c r="L5060" i="9"/>
  <c r="L5061" i="9" a="1"/>
  <c r="L5061" i="9"/>
  <c r="L5062" i="9" a="1"/>
  <c r="L5062" i="9"/>
  <c r="L5063" i="9" a="1"/>
  <c r="L5063" i="9"/>
  <c r="L5064" i="9" a="1"/>
  <c r="L5064" i="9"/>
  <c r="L5065" i="9" a="1"/>
  <c r="L5065" i="9"/>
  <c r="L5066" i="9" a="1"/>
  <c r="L5066" i="9"/>
  <c r="L5067" i="9" a="1"/>
  <c r="L5067" i="9"/>
  <c r="L5068" i="9" a="1"/>
  <c r="L5068" i="9"/>
  <c r="L5069" i="9" a="1"/>
  <c r="L5069" i="9"/>
  <c r="L5070" i="9" a="1"/>
  <c r="L5070" i="9"/>
  <c r="L5071" i="9" a="1"/>
  <c r="L5071" i="9"/>
  <c r="L5072" i="9" a="1"/>
  <c r="L5072" i="9"/>
  <c r="L5073" i="9" a="1"/>
  <c r="L5073" i="9"/>
  <c r="L5074" i="9" a="1"/>
  <c r="L5074" i="9"/>
  <c r="L5075" i="9" a="1"/>
  <c r="L5075" i="9"/>
  <c r="L5076" i="9" a="1"/>
  <c r="L5076" i="9"/>
  <c r="L5077" i="9" a="1"/>
  <c r="L5077" i="9"/>
  <c r="L5078" i="9" a="1"/>
  <c r="L5078" i="9"/>
  <c r="L5079" i="9" a="1"/>
  <c r="L5079" i="9"/>
  <c r="L5080" i="9" a="1"/>
  <c r="L5080" i="9"/>
  <c r="L5081" i="9" a="1"/>
  <c r="L5081" i="9"/>
  <c r="L5082" i="9" a="1"/>
  <c r="L5082" i="9"/>
  <c r="L5083" i="9" a="1"/>
  <c r="L5083" i="9"/>
  <c r="L5084" i="9" a="1"/>
  <c r="L5084" i="9"/>
  <c r="L5085" i="9" a="1"/>
  <c r="L5085" i="9"/>
  <c r="L5086" i="9" a="1"/>
  <c r="L5086" i="9"/>
  <c r="L5087" i="9" a="1"/>
  <c r="L5087" i="9"/>
  <c r="L5088" i="9" a="1"/>
  <c r="L5088" i="9"/>
  <c r="L5089" i="9" a="1"/>
  <c r="L5089" i="9"/>
  <c r="L5090" i="9" a="1"/>
  <c r="L5090" i="9"/>
  <c r="L5091" i="9" a="1"/>
  <c r="L5091" i="9"/>
  <c r="L5092" i="9" a="1"/>
  <c r="L5092" i="9"/>
  <c r="L5093" i="9" a="1"/>
  <c r="L5093" i="9"/>
  <c r="L5094" i="9" a="1"/>
  <c r="L5094" i="9"/>
  <c r="L5095" i="9" a="1"/>
  <c r="L5095" i="9"/>
  <c r="L5096" i="9" a="1"/>
  <c r="L5096" i="9"/>
  <c r="L5097" i="9" a="1"/>
  <c r="L5097" i="9"/>
  <c r="L5098" i="9" a="1"/>
  <c r="L5098" i="9"/>
  <c r="L5099" i="9" a="1"/>
  <c r="L5099" i="9"/>
  <c r="L5100" i="9" a="1"/>
  <c r="L5100" i="9"/>
  <c r="L5101" i="9" a="1"/>
  <c r="L5101" i="9"/>
  <c r="L5102" i="9" a="1"/>
  <c r="L5102" i="9"/>
  <c r="L5103" i="9" a="1"/>
  <c r="L5103" i="9"/>
  <c r="L5104" i="9" a="1"/>
  <c r="L5104" i="9"/>
  <c r="L5105" i="9" a="1"/>
  <c r="L5105" i="9"/>
  <c r="L5106" i="9" a="1"/>
  <c r="L5106" i="9"/>
  <c r="L5107" i="9" a="1"/>
  <c r="L5107" i="9"/>
  <c r="L5108" i="9" a="1"/>
  <c r="L5108" i="9"/>
  <c r="L5109" i="9" a="1"/>
  <c r="L5109" i="9"/>
  <c r="L5110" i="9" a="1"/>
  <c r="L5110" i="9"/>
  <c r="L5111" i="9" a="1"/>
  <c r="L5111" i="9"/>
  <c r="L5112" i="9" a="1"/>
  <c r="L5112" i="9"/>
  <c r="L5113" i="9" a="1"/>
  <c r="L5113" i="9"/>
  <c r="L5114" i="9" a="1"/>
  <c r="L5114" i="9"/>
  <c r="L5115" i="9" a="1"/>
  <c r="L5115" i="9"/>
  <c r="L5116" i="9" a="1"/>
  <c r="L5116" i="9"/>
  <c r="L5117" i="9" a="1"/>
  <c r="L5117" i="9"/>
  <c r="L5118" i="9" a="1"/>
  <c r="L5118" i="9"/>
  <c r="L5119" i="9" a="1"/>
  <c r="L5119" i="9"/>
  <c r="L5120" i="9" a="1"/>
  <c r="L5120" i="9"/>
  <c r="L5121" i="9" a="1"/>
  <c r="L5121" i="9"/>
  <c r="L5122" i="9" a="1"/>
  <c r="L5122" i="9"/>
  <c r="L5123" i="9" a="1"/>
  <c r="L5123" i="9"/>
  <c r="L5124" i="9" a="1"/>
  <c r="L5124" i="9"/>
  <c r="L5125" i="9" a="1"/>
  <c r="L5125" i="9"/>
  <c r="L5126" i="9" a="1"/>
  <c r="L5126" i="9"/>
  <c r="L5127" i="9" a="1"/>
  <c r="L5127" i="9"/>
  <c r="L5128" i="9" a="1"/>
  <c r="L5128" i="9"/>
  <c r="L5129" i="9" a="1"/>
  <c r="L5129" i="9"/>
  <c r="L5130" i="9" a="1"/>
  <c r="L5130" i="9"/>
  <c r="L5131" i="9" a="1"/>
  <c r="L5131" i="9"/>
  <c r="L5132" i="9" a="1"/>
  <c r="L5132" i="9"/>
  <c r="L5133" i="9" a="1"/>
  <c r="L5133" i="9"/>
  <c r="L5134" i="9" a="1"/>
  <c r="L5134" i="9"/>
  <c r="L5135" i="9" a="1"/>
  <c r="L5135" i="9"/>
  <c r="L5136" i="9" a="1"/>
  <c r="L5136" i="9"/>
  <c r="L5137" i="9" a="1"/>
  <c r="L5137" i="9"/>
  <c r="L5138" i="9" a="1"/>
  <c r="L5138" i="9"/>
  <c r="L5139" i="9" a="1"/>
  <c r="L5139" i="9"/>
  <c r="L5140" i="9" a="1"/>
  <c r="L5140" i="9"/>
  <c r="L5141" i="9" a="1"/>
  <c r="L5141" i="9"/>
  <c r="L5142" i="9" a="1"/>
  <c r="L5142" i="9"/>
  <c r="L5143" i="9" a="1"/>
  <c r="L5143" i="9"/>
  <c r="L5144" i="9" a="1"/>
  <c r="L5144" i="9"/>
  <c r="L5145" i="9" a="1"/>
  <c r="L5145" i="9"/>
  <c r="L5146" i="9" a="1"/>
  <c r="L5146" i="9"/>
  <c r="L5147" i="9" a="1"/>
  <c r="L5147" i="9"/>
  <c r="L5148" i="9" a="1"/>
  <c r="L5148" i="9"/>
  <c r="L5149" i="9" a="1"/>
  <c r="L5149" i="9"/>
  <c r="L5150" i="9" a="1"/>
  <c r="L5150" i="9"/>
  <c r="L5151" i="9" a="1"/>
  <c r="L5151" i="9"/>
  <c r="L5152" i="9" a="1"/>
  <c r="L5152" i="9"/>
  <c r="L5153" i="9" a="1"/>
  <c r="L5153" i="9"/>
  <c r="L5154" i="9" a="1"/>
  <c r="L5154" i="9"/>
  <c r="L5155" i="9" a="1"/>
  <c r="L5155" i="9"/>
  <c r="L5156" i="9" a="1"/>
  <c r="L5156" i="9"/>
  <c r="L5157" i="9" a="1"/>
  <c r="L5157" i="9"/>
  <c r="L5158" i="9" a="1"/>
  <c r="L5158" i="9"/>
  <c r="L5159" i="9" a="1"/>
  <c r="L5159" i="9"/>
  <c r="L5160" i="9" a="1"/>
  <c r="L5160" i="9"/>
  <c r="L5161" i="9" a="1"/>
  <c r="L5161" i="9"/>
  <c r="L5162" i="9" a="1"/>
  <c r="L5162" i="9"/>
  <c r="L5163" i="9" a="1"/>
  <c r="L5163" i="9"/>
  <c r="L5164" i="9" a="1"/>
  <c r="L5164" i="9"/>
  <c r="L5165" i="9" a="1"/>
  <c r="L5165" i="9"/>
  <c r="L5166" i="9" a="1"/>
  <c r="L5166" i="9"/>
  <c r="L5167" i="9" a="1"/>
  <c r="L5167" i="9"/>
  <c r="L5168" i="9" a="1"/>
  <c r="L5168" i="9"/>
  <c r="L5169" i="9" a="1"/>
  <c r="L5169" i="9"/>
  <c r="L5170" i="9" a="1"/>
  <c r="L5170" i="9"/>
  <c r="L5171" i="9" a="1"/>
  <c r="L5171" i="9"/>
  <c r="L5172" i="9" a="1"/>
  <c r="L5172" i="9"/>
  <c r="L5173" i="9" a="1"/>
  <c r="L5173" i="9"/>
  <c r="L5174" i="9" a="1"/>
  <c r="L5174" i="9"/>
  <c r="L5175" i="9" a="1"/>
  <c r="L5175" i="9"/>
  <c r="L5176" i="9" a="1"/>
  <c r="L5176" i="9"/>
  <c r="L5177" i="9" a="1"/>
  <c r="L5177" i="9"/>
  <c r="L5178" i="9" a="1"/>
  <c r="L5178" i="9"/>
  <c r="L5179" i="9" a="1"/>
  <c r="L5179" i="9"/>
  <c r="L5180" i="9" a="1"/>
  <c r="L5180" i="9"/>
  <c r="L5181" i="9" a="1"/>
  <c r="L5181" i="9"/>
  <c r="L5182" i="9" a="1"/>
  <c r="L5182" i="9"/>
  <c r="L5183" i="9" a="1"/>
  <c r="L5183" i="9"/>
  <c r="L5184" i="9" a="1"/>
  <c r="L5184" i="9"/>
  <c r="L5185" i="9" a="1"/>
  <c r="L5185" i="9"/>
  <c r="L5186" i="9" a="1"/>
  <c r="L5186" i="9"/>
  <c r="L5187" i="9" a="1"/>
  <c r="L5187" i="9"/>
  <c r="L5188" i="9" a="1"/>
  <c r="L5188" i="9"/>
  <c r="L5189" i="9" a="1"/>
  <c r="L5189" i="9"/>
  <c r="L5190" i="9" a="1"/>
  <c r="L5190" i="9"/>
  <c r="L5191" i="9" a="1"/>
  <c r="L5191" i="9"/>
  <c r="L5192" i="9" a="1"/>
  <c r="L5192" i="9"/>
  <c r="L5193" i="9" a="1"/>
  <c r="L5193" i="9"/>
  <c r="L5194" i="9" a="1"/>
  <c r="L5194" i="9"/>
  <c r="L5195" i="9" a="1"/>
  <c r="L5195" i="9"/>
  <c r="L5196" i="9" a="1"/>
  <c r="L5196" i="9"/>
  <c r="L5197" i="9" a="1"/>
  <c r="L5197" i="9"/>
  <c r="L5198" i="9" a="1"/>
  <c r="L5198" i="9"/>
  <c r="L5199" i="9" a="1"/>
  <c r="L5199" i="9"/>
  <c r="L5200" i="9" a="1"/>
  <c r="L5200" i="9"/>
  <c r="L5201" i="9" a="1"/>
  <c r="L5201" i="9"/>
  <c r="L5202" i="9" a="1"/>
  <c r="L5202" i="9"/>
  <c r="L5203" i="9" a="1"/>
  <c r="L5203" i="9"/>
  <c r="L5204" i="9" a="1"/>
  <c r="L5204" i="9"/>
  <c r="L5205" i="9" a="1"/>
  <c r="L5205" i="9"/>
  <c r="L5206" i="9" a="1"/>
  <c r="L5206" i="9"/>
  <c r="L5207" i="9" a="1"/>
  <c r="L5207" i="9"/>
  <c r="L5208" i="9" a="1"/>
  <c r="L5208" i="9"/>
  <c r="L5209" i="9" a="1"/>
  <c r="L5209" i="9"/>
  <c r="L5210" i="9" a="1"/>
  <c r="L5210" i="9"/>
  <c r="L5211" i="9" a="1"/>
  <c r="L5211" i="9"/>
  <c r="L5212" i="9" a="1"/>
  <c r="L5212" i="9"/>
  <c r="L5213" i="9" a="1"/>
  <c r="L5213" i="9"/>
  <c r="L5214" i="9" a="1"/>
  <c r="L5214" i="9"/>
  <c r="L5215" i="9" a="1"/>
  <c r="L5215" i="9"/>
  <c r="L5216" i="9" a="1"/>
  <c r="L5216" i="9"/>
  <c r="L5217" i="9" a="1"/>
  <c r="L5217" i="9"/>
  <c r="L5218" i="9" a="1"/>
  <c r="L5218" i="9"/>
  <c r="L5219" i="9" a="1"/>
  <c r="L5219" i="9"/>
  <c r="L5220" i="9" a="1"/>
  <c r="L5220" i="9"/>
  <c r="L5221" i="9" a="1"/>
  <c r="L5221" i="9"/>
  <c r="L5222" i="9" a="1"/>
  <c r="L5222" i="9"/>
  <c r="L5223" i="9" a="1"/>
  <c r="L5223" i="9"/>
  <c r="L5224" i="9" a="1"/>
  <c r="L5224" i="9"/>
  <c r="L5225" i="9" a="1"/>
  <c r="L5225" i="9"/>
  <c r="L5226" i="9" a="1"/>
  <c r="L5226" i="9"/>
  <c r="L5227" i="9" a="1"/>
  <c r="L5227" i="9"/>
  <c r="L5228" i="9" a="1"/>
  <c r="L5228" i="9"/>
  <c r="L5229" i="9" a="1"/>
  <c r="L5229" i="9"/>
  <c r="L5230" i="9" a="1"/>
  <c r="L5230" i="9"/>
  <c r="L5231" i="9" a="1"/>
  <c r="L5231" i="9"/>
  <c r="L5232" i="9" a="1"/>
  <c r="L5232" i="9"/>
  <c r="L5233" i="9" a="1"/>
  <c r="L5233" i="9"/>
  <c r="L5234" i="9" a="1"/>
  <c r="L5234" i="9"/>
  <c r="L5235" i="9" a="1"/>
  <c r="L5235" i="9"/>
  <c r="L5236" i="9" a="1"/>
  <c r="L5236" i="9"/>
  <c r="L5237" i="9" a="1"/>
  <c r="L5237" i="9"/>
  <c r="L5238" i="9" a="1"/>
  <c r="L5238" i="9"/>
  <c r="L5239" i="9" a="1"/>
  <c r="L5239" i="9"/>
  <c r="L5240" i="9" a="1"/>
  <c r="L5240" i="9"/>
  <c r="L5241" i="9" a="1"/>
  <c r="L5241" i="9"/>
  <c r="L5242" i="9" a="1"/>
  <c r="L5242" i="9"/>
  <c r="L5243" i="9" a="1"/>
  <c r="L5243" i="9"/>
  <c r="L5244" i="9" a="1"/>
  <c r="L5244" i="9"/>
  <c r="L5245" i="9" a="1"/>
  <c r="L5245" i="9"/>
  <c r="L5246" i="9" a="1"/>
  <c r="L5246" i="9"/>
  <c r="L5247" i="9" a="1"/>
  <c r="L5247" i="9"/>
  <c r="L5248" i="9" a="1"/>
  <c r="L5248" i="9"/>
  <c r="L5249" i="9" a="1"/>
  <c r="L5249" i="9"/>
  <c r="L5250" i="9" a="1"/>
  <c r="L5250" i="9"/>
  <c r="L5251" i="9" a="1"/>
  <c r="L5251" i="9"/>
  <c r="L5252" i="9" a="1"/>
  <c r="L5252" i="9"/>
  <c r="L5253" i="9" a="1"/>
  <c r="L5253" i="9"/>
  <c r="L5254" i="9" a="1"/>
  <c r="L5254" i="9"/>
  <c r="L5255" i="9" a="1"/>
  <c r="L5255" i="9"/>
  <c r="L5256" i="9" a="1"/>
  <c r="L5256" i="9"/>
  <c r="L5257" i="9" a="1"/>
  <c r="L5257" i="9"/>
  <c r="L5258" i="9" a="1"/>
  <c r="L5258" i="9"/>
  <c r="L5259" i="9" a="1"/>
  <c r="L5259" i="9"/>
  <c r="L5260" i="9" a="1"/>
  <c r="L5260" i="9"/>
  <c r="L5261" i="9" a="1"/>
  <c r="L5261" i="9"/>
  <c r="L5262" i="9" a="1"/>
  <c r="L5262" i="9"/>
  <c r="L5263" i="9" a="1"/>
  <c r="L5263" i="9"/>
  <c r="L5264" i="9" a="1"/>
  <c r="L5264" i="9"/>
  <c r="L5265" i="9" a="1"/>
  <c r="L5265" i="9"/>
  <c r="L5266" i="9" a="1"/>
  <c r="L5266" i="9"/>
  <c r="L5267" i="9" a="1"/>
  <c r="L5267" i="9"/>
  <c r="L5268" i="9" a="1"/>
  <c r="L5268" i="9"/>
  <c r="L5269" i="9" a="1"/>
  <c r="L5269" i="9"/>
  <c r="L5270" i="9" a="1"/>
  <c r="L5270" i="9"/>
  <c r="L5271" i="9" a="1"/>
  <c r="L5271" i="9"/>
  <c r="L5272" i="9" a="1"/>
  <c r="L5272" i="9"/>
  <c r="L5273" i="9" a="1"/>
  <c r="L5273" i="9"/>
  <c r="L5274" i="9" a="1"/>
  <c r="L5274" i="9"/>
  <c r="L5275" i="9" a="1"/>
  <c r="L5275" i="9"/>
  <c r="L5276" i="9" a="1"/>
  <c r="L5276" i="9"/>
  <c r="L5277" i="9" a="1"/>
  <c r="L5277" i="9"/>
  <c r="L5278" i="9" a="1"/>
  <c r="L5278" i="9"/>
  <c r="L5279" i="9" a="1"/>
  <c r="L5279" i="9"/>
  <c r="L5280" i="9" a="1"/>
  <c r="L5280" i="9"/>
  <c r="L5281" i="9" a="1"/>
  <c r="L5281" i="9"/>
  <c r="L5282" i="9" a="1"/>
  <c r="L5282" i="9"/>
  <c r="L5283" i="9" a="1"/>
  <c r="L5283" i="9"/>
  <c r="L5284" i="9" a="1"/>
  <c r="L5284" i="9"/>
  <c r="L5285" i="9" a="1"/>
  <c r="L5285" i="9"/>
  <c r="L5286" i="9" a="1"/>
  <c r="L5286" i="9"/>
  <c r="L5287" i="9" a="1"/>
  <c r="L5287" i="9"/>
  <c r="L5288" i="9" a="1"/>
  <c r="L5288" i="9"/>
  <c r="L5289" i="9" a="1"/>
  <c r="L5289" i="9"/>
  <c r="L5290" i="9" a="1"/>
  <c r="L5290" i="9"/>
  <c r="L5291" i="9" a="1"/>
  <c r="L5291" i="9"/>
  <c r="L5292" i="9" a="1"/>
  <c r="L5292" i="9"/>
  <c r="L5293" i="9" a="1"/>
  <c r="L5293" i="9"/>
  <c r="L5294" i="9" a="1"/>
  <c r="L5294" i="9"/>
  <c r="L5295" i="9" a="1"/>
  <c r="L5295" i="9"/>
  <c r="L5296" i="9" a="1"/>
  <c r="L5296" i="9"/>
  <c r="L5297" i="9" a="1"/>
  <c r="L5297" i="9"/>
  <c r="L5298" i="9" a="1"/>
  <c r="L5298" i="9"/>
  <c r="L5299" i="9" a="1"/>
  <c r="L5299" i="9"/>
  <c r="L5300" i="9" a="1"/>
  <c r="L5300" i="9"/>
  <c r="L5301" i="9" a="1"/>
  <c r="L5301" i="9"/>
  <c r="L5302" i="9" a="1"/>
  <c r="L5302" i="9"/>
  <c r="L5303" i="9" a="1"/>
  <c r="L5303" i="9"/>
  <c r="L5304" i="9" a="1"/>
  <c r="L5304" i="9"/>
  <c r="L5305" i="9" a="1"/>
  <c r="L5305" i="9"/>
  <c r="L5306" i="9" a="1"/>
  <c r="L5306" i="9"/>
  <c r="L5307" i="9" a="1"/>
  <c r="L5307" i="9"/>
  <c r="L5308" i="9" a="1"/>
  <c r="L5308" i="9"/>
  <c r="L5309" i="9" a="1"/>
  <c r="L5309" i="9"/>
  <c r="L5310" i="9" a="1"/>
  <c r="L5310" i="9"/>
  <c r="L5311" i="9" a="1"/>
  <c r="L5311" i="9"/>
  <c r="L5312" i="9" a="1"/>
  <c r="L5312" i="9"/>
  <c r="L5313" i="9" a="1"/>
  <c r="L5313" i="9"/>
  <c r="L5314" i="9" a="1"/>
  <c r="L5314" i="9"/>
  <c r="L5315" i="9" a="1"/>
  <c r="L5315" i="9"/>
  <c r="L5316" i="9" a="1"/>
  <c r="L5316" i="9"/>
  <c r="L5317" i="9" a="1"/>
  <c r="L5317" i="9"/>
  <c r="L5318" i="9" a="1"/>
  <c r="L5318" i="9"/>
  <c r="L5319" i="9" a="1"/>
  <c r="L5319" i="9"/>
  <c r="L5320" i="9" a="1"/>
  <c r="L5320" i="9"/>
  <c r="L5321" i="9" a="1"/>
  <c r="L5321" i="9"/>
  <c r="L5322" i="9" a="1"/>
  <c r="L5322" i="9"/>
  <c r="L5323" i="9" a="1"/>
  <c r="L5323" i="9"/>
  <c r="L5324" i="9" a="1"/>
  <c r="L5324" i="9"/>
  <c r="L5325" i="9" a="1"/>
  <c r="L5325" i="9"/>
  <c r="L5326" i="9" a="1"/>
  <c r="L5326" i="9"/>
  <c r="L5327" i="9" a="1"/>
  <c r="L5327" i="9"/>
  <c r="L5328" i="9" a="1"/>
  <c r="L5328" i="9"/>
  <c r="L5329" i="9" a="1"/>
  <c r="L5329" i="9"/>
  <c r="L5330" i="9" a="1"/>
  <c r="L5330" i="9"/>
  <c r="L5331" i="9" a="1"/>
  <c r="L5331" i="9"/>
  <c r="L5332" i="9" a="1"/>
  <c r="L5332" i="9"/>
  <c r="L5333" i="9" a="1"/>
  <c r="L5333" i="9"/>
  <c r="L5334" i="9" a="1"/>
  <c r="L5334" i="9"/>
  <c r="L5335" i="9" a="1"/>
  <c r="L5335" i="9"/>
  <c r="L5336" i="9" a="1"/>
  <c r="L5336" i="9"/>
  <c r="L5337" i="9" a="1"/>
  <c r="L5337" i="9"/>
  <c r="L5338" i="9" a="1"/>
  <c r="L5338" i="9"/>
  <c r="L5339" i="9" a="1"/>
  <c r="L5339" i="9"/>
  <c r="L5340" i="9" a="1"/>
  <c r="L5340" i="9"/>
  <c r="L5341" i="9" a="1"/>
  <c r="L5341" i="9"/>
  <c r="L5342" i="9" a="1"/>
  <c r="L5342" i="9"/>
  <c r="L5343" i="9" a="1"/>
  <c r="L5343" i="9"/>
  <c r="L5344" i="9" a="1"/>
  <c r="L5344" i="9"/>
  <c r="L5345" i="9" a="1"/>
  <c r="L5345" i="9"/>
  <c r="L5346" i="9" a="1"/>
  <c r="L5346" i="9"/>
  <c r="L5347" i="9" a="1"/>
  <c r="L5347" i="9"/>
  <c r="L5348" i="9" a="1"/>
  <c r="L5348" i="9"/>
  <c r="L5349" i="9" a="1"/>
  <c r="L5349" i="9"/>
  <c r="L5350" i="9" a="1"/>
  <c r="L5350" i="9"/>
  <c r="L5351" i="9" a="1"/>
  <c r="L5351" i="9"/>
  <c r="L5352" i="9" a="1"/>
  <c r="L5352" i="9"/>
  <c r="L5353" i="9" a="1"/>
  <c r="L5353" i="9"/>
  <c r="L5354" i="9" a="1"/>
  <c r="L5354" i="9"/>
  <c r="L5355" i="9" a="1"/>
  <c r="L5355" i="9"/>
  <c r="L5356" i="9" a="1"/>
  <c r="L5356" i="9"/>
  <c r="L5357" i="9" a="1"/>
  <c r="L5357" i="9"/>
  <c r="L5358" i="9" a="1"/>
  <c r="L5358" i="9"/>
  <c r="L5359" i="9" a="1"/>
  <c r="L5359" i="9"/>
  <c r="L5360" i="9" a="1"/>
  <c r="L5360" i="9"/>
  <c r="L5361" i="9" a="1"/>
  <c r="L5361" i="9"/>
  <c r="L5362" i="9" a="1"/>
  <c r="L5362" i="9"/>
  <c r="L5363" i="9" a="1"/>
  <c r="L5363" i="9"/>
  <c r="L5364" i="9" a="1"/>
  <c r="L5364" i="9"/>
  <c r="L5365" i="9" a="1"/>
  <c r="L5365" i="9"/>
  <c r="L5366" i="9" a="1"/>
  <c r="L5366" i="9"/>
  <c r="L5367" i="9" a="1"/>
  <c r="L5367" i="9"/>
  <c r="L5368" i="9" a="1"/>
  <c r="L5368" i="9"/>
  <c r="L5369" i="9" a="1"/>
  <c r="L5369" i="9"/>
  <c r="L5370" i="9" a="1"/>
  <c r="L5370" i="9"/>
  <c r="L5371" i="9" a="1"/>
  <c r="L5371" i="9"/>
  <c r="L5372" i="9" a="1"/>
  <c r="L5372" i="9"/>
  <c r="L5373" i="9" a="1"/>
  <c r="L5373" i="9"/>
  <c r="L5374" i="9" a="1"/>
  <c r="L5374" i="9"/>
  <c r="L5375" i="9" a="1"/>
  <c r="L5375" i="9"/>
  <c r="L5376" i="9" a="1"/>
  <c r="L5376" i="9"/>
  <c r="L5377" i="9" a="1"/>
  <c r="L5377" i="9"/>
  <c r="L5378" i="9" a="1"/>
  <c r="L5378" i="9"/>
  <c r="L5379" i="9" a="1"/>
  <c r="L5379" i="9"/>
  <c r="L5380" i="9" a="1"/>
  <c r="L5380" i="9"/>
  <c r="L5381" i="9" a="1"/>
  <c r="L5381" i="9"/>
  <c r="L5382" i="9" a="1"/>
  <c r="L5382" i="9"/>
  <c r="L5383" i="9" a="1"/>
  <c r="L5383" i="9"/>
  <c r="L5384" i="9" a="1"/>
  <c r="L5384" i="9"/>
  <c r="L5385" i="9" a="1"/>
  <c r="L5385" i="9"/>
  <c r="L5386" i="9" a="1"/>
  <c r="L5386" i="9"/>
  <c r="L5387" i="9" a="1"/>
  <c r="L5387" i="9"/>
  <c r="L5388" i="9" a="1"/>
  <c r="L5388" i="9"/>
  <c r="L5389" i="9" a="1"/>
  <c r="L5389" i="9"/>
  <c r="L5390" i="9" a="1"/>
  <c r="L5390" i="9"/>
  <c r="L5391" i="9" a="1"/>
  <c r="L5391" i="9"/>
  <c r="L5392" i="9" a="1"/>
  <c r="L5392" i="9"/>
  <c r="L5393" i="9" a="1"/>
  <c r="L5393" i="9"/>
  <c r="L5394" i="9" a="1"/>
  <c r="L5394" i="9"/>
  <c r="L5395" i="9" a="1"/>
  <c r="L5395" i="9"/>
  <c r="L5396" i="9" a="1"/>
  <c r="L5396" i="9"/>
  <c r="L5397" i="9" a="1"/>
  <c r="L5397" i="9"/>
  <c r="L5398" i="9" a="1"/>
  <c r="L5398" i="9"/>
  <c r="L5399" i="9" a="1"/>
  <c r="L5399" i="9"/>
  <c r="L5400" i="9" a="1"/>
  <c r="L5400" i="9"/>
  <c r="L5401" i="9" a="1"/>
  <c r="L5401" i="9"/>
  <c r="L5402" i="9" a="1"/>
  <c r="L5402" i="9"/>
  <c r="L5403" i="9" a="1"/>
  <c r="L5403" i="9"/>
  <c r="L5404" i="9" a="1"/>
  <c r="L5404" i="9"/>
  <c r="L5405" i="9" a="1"/>
  <c r="L5405" i="9"/>
  <c r="L5406" i="9" a="1"/>
  <c r="L5406" i="9"/>
  <c r="L5407" i="9" a="1"/>
  <c r="L5407" i="9"/>
  <c r="L5408" i="9" a="1"/>
  <c r="L5408" i="9"/>
  <c r="L5409" i="9" a="1"/>
  <c r="L5409" i="9"/>
  <c r="L5410" i="9" a="1"/>
  <c r="L5410" i="9"/>
  <c r="L5411" i="9" a="1"/>
  <c r="L5411" i="9"/>
  <c r="L5412" i="9" a="1"/>
  <c r="L5412" i="9"/>
  <c r="L5413" i="9" a="1"/>
  <c r="L5413" i="9"/>
  <c r="L5414" i="9" a="1"/>
  <c r="L5414" i="9"/>
  <c r="L5415" i="9" a="1"/>
  <c r="L5415" i="9"/>
  <c r="L5416" i="9" a="1"/>
  <c r="L5416" i="9"/>
  <c r="L5417" i="9" a="1"/>
  <c r="L5417" i="9"/>
  <c r="L5418" i="9" a="1"/>
  <c r="L5418" i="9"/>
  <c r="L5419" i="9" a="1"/>
  <c r="L5419" i="9"/>
  <c r="L5420" i="9" a="1"/>
  <c r="L5420" i="9"/>
  <c r="L5421" i="9" a="1"/>
  <c r="L5421" i="9"/>
  <c r="L5422" i="9" a="1"/>
  <c r="L5422" i="9"/>
  <c r="L5423" i="9" a="1"/>
  <c r="L5423" i="9"/>
  <c r="L5424" i="9" a="1"/>
  <c r="L5424" i="9"/>
  <c r="L5425" i="9" a="1"/>
  <c r="L5425" i="9"/>
  <c r="L5426" i="9" a="1"/>
  <c r="L5426" i="9"/>
  <c r="L5427" i="9" a="1"/>
  <c r="L5427" i="9"/>
  <c r="L5428" i="9" a="1"/>
  <c r="L5428" i="9"/>
  <c r="L5429" i="9" a="1"/>
  <c r="L5429" i="9"/>
  <c r="L5430" i="9" a="1"/>
  <c r="L5430" i="9"/>
  <c r="L5431" i="9" a="1"/>
  <c r="L5431" i="9"/>
  <c r="L5432" i="9" a="1"/>
  <c r="L5432" i="9"/>
  <c r="L5433" i="9" a="1"/>
  <c r="L5433" i="9"/>
  <c r="L5434" i="9" a="1"/>
  <c r="L5434" i="9"/>
  <c r="L5435" i="9" a="1"/>
  <c r="L5435" i="9"/>
  <c r="L5436" i="9" a="1"/>
  <c r="L5436" i="9"/>
  <c r="L5437" i="9" a="1"/>
  <c r="L5437" i="9"/>
  <c r="L5438" i="9" a="1"/>
  <c r="L5438" i="9"/>
  <c r="L5439" i="9" a="1"/>
  <c r="L5439" i="9"/>
  <c r="L5440" i="9" a="1"/>
  <c r="L5440" i="9"/>
  <c r="L5441" i="9" a="1"/>
  <c r="L5441" i="9"/>
  <c r="L5442" i="9" a="1"/>
  <c r="L5442" i="9"/>
  <c r="L5443" i="9" a="1"/>
  <c r="L5443" i="9"/>
  <c r="L5444" i="9" a="1"/>
  <c r="L5444" i="9"/>
  <c r="L5445" i="9" a="1"/>
  <c r="L5445" i="9"/>
  <c r="L5446" i="9" a="1"/>
  <c r="L5446" i="9"/>
  <c r="L5447" i="9" a="1"/>
  <c r="L5447" i="9"/>
  <c r="L5448" i="9" a="1"/>
  <c r="L5448" i="9"/>
  <c r="L5449" i="9" a="1"/>
  <c r="L5449" i="9"/>
  <c r="L5450" i="9" a="1"/>
  <c r="L5450" i="9"/>
  <c r="L5451" i="9" a="1"/>
  <c r="L5451" i="9"/>
  <c r="L5452" i="9" a="1"/>
  <c r="L5452" i="9"/>
  <c r="L5453" i="9" a="1"/>
  <c r="L5453" i="9"/>
  <c r="L5454" i="9" a="1"/>
  <c r="L5454" i="9"/>
  <c r="L5455" i="9" a="1"/>
  <c r="L5455" i="9"/>
  <c r="L5456" i="9" a="1"/>
  <c r="L5456" i="9"/>
  <c r="L5457" i="9" a="1"/>
  <c r="L5457" i="9"/>
  <c r="L5458" i="9" a="1"/>
  <c r="L5458" i="9"/>
  <c r="L5459" i="9" a="1"/>
  <c r="L5459" i="9"/>
  <c r="L5460" i="9" a="1"/>
  <c r="L5460" i="9"/>
  <c r="L5461" i="9" a="1"/>
  <c r="L5461" i="9"/>
  <c r="L5462" i="9" a="1"/>
  <c r="L5462" i="9"/>
  <c r="L5463" i="9" a="1"/>
  <c r="L5463" i="9"/>
  <c r="L5464" i="9" a="1"/>
  <c r="L5464" i="9"/>
  <c r="L5465" i="9" a="1"/>
  <c r="L5465" i="9"/>
  <c r="L5466" i="9" a="1"/>
  <c r="L5466" i="9"/>
  <c r="L5467" i="9" a="1"/>
  <c r="L5467" i="9"/>
  <c r="L5468" i="9" a="1"/>
  <c r="L5468" i="9"/>
  <c r="L5469" i="9" a="1"/>
  <c r="L5469" i="9"/>
  <c r="L5470" i="9" a="1"/>
  <c r="L5470" i="9"/>
  <c r="L5471" i="9" a="1"/>
  <c r="L5471" i="9"/>
  <c r="L5472" i="9" a="1"/>
  <c r="L5472" i="9"/>
  <c r="L5473" i="9" a="1"/>
  <c r="L5473" i="9"/>
  <c r="L5474" i="9" a="1"/>
  <c r="L5474" i="9"/>
  <c r="L5475" i="9" a="1"/>
  <c r="L5475" i="9"/>
  <c r="L5476" i="9" a="1"/>
  <c r="L5476" i="9"/>
  <c r="L5477" i="9" a="1"/>
  <c r="L5477" i="9"/>
  <c r="L5478" i="9" a="1"/>
  <c r="L5478" i="9"/>
  <c r="L5479" i="9" a="1"/>
  <c r="L5479" i="9"/>
  <c r="L5480" i="9" a="1"/>
  <c r="L5480" i="9"/>
  <c r="L5481" i="9" a="1"/>
  <c r="L5481" i="9"/>
  <c r="L5482" i="9" a="1"/>
  <c r="L5482" i="9"/>
  <c r="L5483" i="9" a="1"/>
  <c r="L5483" i="9"/>
  <c r="L5484" i="9" a="1"/>
  <c r="L5484" i="9"/>
  <c r="L5485" i="9" a="1"/>
  <c r="L5485" i="9"/>
  <c r="L5486" i="9" a="1"/>
  <c r="L5486" i="9"/>
  <c r="L5487" i="9" a="1"/>
  <c r="L5487" i="9"/>
  <c r="L5488" i="9" a="1"/>
  <c r="L5488" i="9"/>
  <c r="L5489" i="9" a="1"/>
  <c r="L5489" i="9"/>
  <c r="L5490" i="9" a="1"/>
  <c r="L5490" i="9"/>
  <c r="L5491" i="9" a="1"/>
  <c r="L5491" i="9"/>
  <c r="L5492" i="9" a="1"/>
  <c r="L5492" i="9"/>
  <c r="L5493" i="9" a="1"/>
  <c r="L5493" i="9"/>
  <c r="L5494" i="9" a="1"/>
  <c r="L5494" i="9"/>
  <c r="L5495" i="9" a="1"/>
  <c r="L5495" i="9"/>
  <c r="L5496" i="9" a="1"/>
  <c r="L5496" i="9"/>
  <c r="L5497" i="9" a="1"/>
  <c r="L5497" i="9"/>
  <c r="L5498" i="9" a="1"/>
  <c r="L5498" i="9"/>
  <c r="L5499" i="9" a="1"/>
  <c r="L5499" i="9"/>
  <c r="L5500" i="9" a="1"/>
  <c r="L5500" i="9"/>
  <c r="L5501" i="9" a="1"/>
  <c r="L5501" i="9"/>
  <c r="L5502" i="9" a="1"/>
  <c r="L5502" i="9"/>
  <c r="L5503" i="9" a="1"/>
  <c r="L5503" i="9"/>
  <c r="L5504" i="9" a="1"/>
  <c r="L5504" i="9"/>
  <c r="L5505" i="9" a="1"/>
  <c r="L5505" i="9"/>
  <c r="L5506" i="9" a="1"/>
  <c r="L5506" i="9"/>
  <c r="L5507" i="9" a="1"/>
  <c r="L5507" i="9"/>
  <c r="L5508" i="9" a="1"/>
  <c r="L5508" i="9"/>
  <c r="L5509" i="9" a="1"/>
  <c r="L5509" i="9"/>
  <c r="L5510" i="9" a="1"/>
  <c r="L5510" i="9"/>
  <c r="L5511" i="9" a="1"/>
  <c r="L5511" i="9"/>
  <c r="L5512" i="9" a="1"/>
  <c r="L5512" i="9"/>
  <c r="L5513" i="9" a="1"/>
  <c r="L5513" i="9"/>
  <c r="L5514" i="9" a="1"/>
  <c r="L5514" i="9"/>
  <c r="L5515" i="9" a="1"/>
  <c r="L5515" i="9"/>
  <c r="L5516" i="9" a="1"/>
  <c r="L5516" i="9"/>
  <c r="L5517" i="9" a="1"/>
  <c r="L5517" i="9"/>
  <c r="L5518" i="9" a="1"/>
  <c r="L5518" i="9"/>
  <c r="L5519" i="9" a="1"/>
  <c r="L5519" i="9"/>
  <c r="L5520" i="9" a="1"/>
  <c r="L5520" i="9"/>
  <c r="L5521" i="9" a="1"/>
  <c r="L5521" i="9"/>
  <c r="L5522" i="9" a="1"/>
  <c r="L5522" i="9"/>
  <c r="L5523" i="9" a="1"/>
  <c r="L5523" i="9"/>
  <c r="L5524" i="9" a="1"/>
  <c r="L5524" i="9"/>
  <c r="L5525" i="9" a="1"/>
  <c r="L5525" i="9"/>
  <c r="L5526" i="9" a="1"/>
  <c r="L5526" i="9"/>
  <c r="L5527" i="9" a="1"/>
  <c r="L5527" i="9"/>
  <c r="L5528" i="9" a="1"/>
  <c r="L5528" i="9"/>
  <c r="L5529" i="9" a="1"/>
  <c r="L5529" i="9"/>
  <c r="L5530" i="9" a="1"/>
  <c r="L5530" i="9"/>
  <c r="L5531" i="9" a="1"/>
  <c r="L5531" i="9"/>
  <c r="L5532" i="9" a="1"/>
  <c r="L5532" i="9"/>
  <c r="L5533" i="9" a="1"/>
  <c r="L5533" i="9"/>
  <c r="L5534" i="9" a="1"/>
  <c r="L5534" i="9"/>
  <c r="L5535" i="9" a="1"/>
  <c r="L5535" i="9"/>
  <c r="L5536" i="9" a="1"/>
  <c r="L5536" i="9"/>
  <c r="L5537" i="9" a="1"/>
  <c r="L5537" i="9"/>
  <c r="L5538" i="9" a="1"/>
  <c r="L5538" i="9"/>
  <c r="L5539" i="9" a="1"/>
  <c r="L5539" i="9"/>
  <c r="L5540" i="9" a="1"/>
  <c r="L5540" i="9"/>
  <c r="L5541" i="9" a="1"/>
  <c r="L5541" i="9"/>
  <c r="L5542" i="9" a="1"/>
  <c r="L5542" i="9"/>
  <c r="L5543" i="9" a="1"/>
  <c r="L5543" i="9"/>
  <c r="L5544" i="9" a="1"/>
  <c r="L5544" i="9"/>
  <c r="L5545" i="9" a="1"/>
  <c r="L5545" i="9"/>
  <c r="L5546" i="9" a="1"/>
  <c r="L5546" i="9"/>
  <c r="L5547" i="9" a="1"/>
  <c r="L5547" i="9"/>
  <c r="L5548" i="9" a="1"/>
  <c r="L5548" i="9"/>
  <c r="L5549" i="9" a="1"/>
  <c r="L5549" i="9"/>
  <c r="L5550" i="9" a="1"/>
  <c r="L5550" i="9"/>
  <c r="L5551" i="9" a="1"/>
  <c r="L5551" i="9"/>
  <c r="L5552" i="9" a="1"/>
  <c r="L5552" i="9"/>
  <c r="L5553" i="9" a="1"/>
  <c r="L5553" i="9"/>
  <c r="L5554" i="9" a="1"/>
  <c r="L5554" i="9"/>
  <c r="L5555" i="9" a="1"/>
  <c r="L5555" i="9"/>
  <c r="L5556" i="9" a="1"/>
  <c r="L5556" i="9"/>
  <c r="L5557" i="9" a="1"/>
  <c r="L5557" i="9"/>
  <c r="L5558" i="9" a="1"/>
  <c r="L5558" i="9"/>
  <c r="L5559" i="9" a="1"/>
  <c r="L5559" i="9"/>
  <c r="L5560" i="9" a="1"/>
  <c r="L5560" i="9"/>
  <c r="L5561" i="9" a="1"/>
  <c r="L5561" i="9"/>
  <c r="L5562" i="9" a="1"/>
  <c r="L5562" i="9"/>
  <c r="L5563" i="9" a="1"/>
  <c r="L5563" i="9"/>
  <c r="L5564" i="9" a="1"/>
  <c r="L5564" i="9"/>
  <c r="L5565" i="9" a="1"/>
  <c r="L5565" i="9"/>
  <c r="L5566" i="9" a="1"/>
  <c r="L5566" i="9"/>
  <c r="L5567" i="9" a="1"/>
  <c r="L5567" i="9"/>
  <c r="L5568" i="9" a="1"/>
  <c r="L5568" i="9"/>
  <c r="L5569" i="9" a="1"/>
  <c r="L5569" i="9"/>
  <c r="L5570" i="9" a="1"/>
  <c r="L5570" i="9"/>
  <c r="L5571" i="9" a="1"/>
  <c r="L5571" i="9"/>
  <c r="L5572" i="9" a="1"/>
  <c r="L5572" i="9"/>
  <c r="L5573" i="9" a="1"/>
  <c r="L5573" i="9"/>
  <c r="L5574" i="9" a="1"/>
  <c r="L5574" i="9"/>
  <c r="L5575" i="9" a="1"/>
  <c r="L5575" i="9"/>
  <c r="L5576" i="9" a="1"/>
  <c r="L5576" i="9"/>
  <c r="L5577" i="9" a="1"/>
  <c r="L5577" i="9"/>
  <c r="L5578" i="9" a="1"/>
  <c r="L5578" i="9"/>
  <c r="L5579" i="9" a="1"/>
  <c r="L5579" i="9"/>
  <c r="L5580" i="9" a="1"/>
  <c r="L5580" i="9"/>
  <c r="L5581" i="9" a="1"/>
  <c r="L5581" i="9"/>
  <c r="L5582" i="9" a="1"/>
  <c r="L5582" i="9"/>
  <c r="L5583" i="9" a="1"/>
  <c r="L5583" i="9"/>
  <c r="L5584" i="9" a="1"/>
  <c r="L5584" i="9"/>
  <c r="L5585" i="9" a="1"/>
  <c r="L5585" i="9"/>
  <c r="L5586" i="9" a="1"/>
  <c r="L5586" i="9"/>
  <c r="L5587" i="9" a="1"/>
  <c r="L5587" i="9"/>
  <c r="L5588" i="9" a="1"/>
  <c r="L5588" i="9"/>
  <c r="L5589" i="9" a="1"/>
  <c r="L5589" i="9"/>
  <c r="L5590" i="9" a="1"/>
  <c r="L5590" i="9"/>
  <c r="L5591" i="9" a="1"/>
  <c r="L5591" i="9"/>
  <c r="L5592" i="9" a="1"/>
  <c r="L5592" i="9"/>
  <c r="L5593" i="9" a="1"/>
  <c r="L5593" i="9"/>
  <c r="L5594" i="9" a="1"/>
  <c r="L5594" i="9"/>
  <c r="L5595" i="9" a="1"/>
  <c r="L5595" i="9"/>
  <c r="L5596" i="9" a="1"/>
  <c r="L5596" i="9"/>
  <c r="L5597" i="9" a="1"/>
  <c r="L5597" i="9"/>
  <c r="L5598" i="9" a="1"/>
  <c r="L5598" i="9"/>
  <c r="L5599" i="9" a="1"/>
  <c r="L5599" i="9"/>
  <c r="L5600" i="9" a="1"/>
  <c r="L5600" i="9"/>
  <c r="L5601" i="9" a="1"/>
  <c r="L5601" i="9"/>
  <c r="L5602" i="9" a="1"/>
  <c r="L5602" i="9"/>
  <c r="L5603" i="9" a="1"/>
  <c r="L5603" i="9"/>
  <c r="L5604" i="9" a="1"/>
  <c r="L5604" i="9"/>
  <c r="L5605" i="9" a="1"/>
  <c r="L5605" i="9"/>
  <c r="L5606" i="9" a="1"/>
  <c r="L5606" i="9"/>
  <c r="L5607" i="9" a="1"/>
  <c r="L5607" i="9"/>
  <c r="L5608" i="9" a="1"/>
  <c r="L5608" i="9"/>
  <c r="L5609" i="9" a="1"/>
  <c r="L5609" i="9"/>
  <c r="L5610" i="9" a="1"/>
  <c r="L5610" i="9"/>
  <c r="L5611" i="9" a="1"/>
  <c r="L5611" i="9"/>
  <c r="L5612" i="9" a="1"/>
  <c r="L5612" i="9"/>
  <c r="L5613" i="9" a="1"/>
  <c r="L5613" i="9"/>
  <c r="L5614" i="9" a="1"/>
  <c r="L5614" i="9"/>
  <c r="L5615" i="9" a="1"/>
  <c r="L5615" i="9"/>
  <c r="L5616" i="9" a="1"/>
  <c r="L5616" i="9"/>
  <c r="L5617" i="9" a="1"/>
  <c r="L5617" i="9"/>
  <c r="L5618" i="9" a="1"/>
  <c r="L5618" i="9"/>
  <c r="L5619" i="9" a="1"/>
  <c r="L5619" i="9"/>
  <c r="L5620" i="9" a="1"/>
  <c r="L5620" i="9"/>
  <c r="L5621" i="9" a="1"/>
  <c r="L5621" i="9"/>
  <c r="L5622" i="9" a="1"/>
  <c r="L5622" i="9"/>
  <c r="L5623" i="9" a="1"/>
  <c r="L5623" i="9"/>
  <c r="L5624" i="9" a="1"/>
  <c r="L5624" i="9"/>
  <c r="L5625" i="9" a="1"/>
  <c r="L5625" i="9"/>
  <c r="L5626" i="9" a="1"/>
  <c r="L5626" i="9"/>
  <c r="L5627" i="9" a="1"/>
  <c r="L5627" i="9"/>
  <c r="L5628" i="9" a="1"/>
  <c r="L5628" i="9"/>
  <c r="L5629" i="9" a="1"/>
  <c r="L5629" i="9"/>
  <c r="L5630" i="9" a="1"/>
  <c r="L5630" i="9"/>
  <c r="L5631" i="9" a="1"/>
  <c r="L5631" i="9"/>
  <c r="L5632" i="9" a="1"/>
  <c r="L5632" i="9"/>
  <c r="L5633" i="9" a="1"/>
  <c r="L5633" i="9"/>
  <c r="L5634" i="9" a="1"/>
  <c r="L5634" i="9"/>
  <c r="L5635" i="9" a="1"/>
  <c r="L5635" i="9"/>
  <c r="L5636" i="9" a="1"/>
  <c r="L5636" i="9"/>
  <c r="L5637" i="9" a="1"/>
  <c r="L5637" i="9"/>
  <c r="L5638" i="9" a="1"/>
  <c r="L5638" i="9"/>
  <c r="L5639" i="9" a="1"/>
  <c r="L5639" i="9"/>
  <c r="L5640" i="9" a="1"/>
  <c r="L5640" i="9"/>
  <c r="L5641" i="9" a="1"/>
  <c r="L5641" i="9"/>
  <c r="L5642" i="9" a="1"/>
  <c r="L5642" i="9"/>
  <c r="L5643" i="9" a="1"/>
  <c r="L5643" i="9"/>
  <c r="L5644" i="9" a="1"/>
  <c r="L5644" i="9"/>
  <c r="L5645" i="9" a="1"/>
  <c r="L5645" i="9"/>
  <c r="L5646" i="9" a="1"/>
  <c r="L5646" i="9"/>
  <c r="L5647" i="9" a="1"/>
  <c r="L5647" i="9"/>
  <c r="L5648" i="9" a="1"/>
  <c r="L5648" i="9"/>
  <c r="L5649" i="9" a="1"/>
  <c r="L5649" i="9"/>
  <c r="L5650" i="9" a="1"/>
  <c r="L5650" i="9"/>
  <c r="L5651" i="9" a="1"/>
  <c r="L5651" i="9"/>
  <c r="L5652" i="9" a="1"/>
  <c r="L5652" i="9"/>
  <c r="L5653" i="9" a="1"/>
  <c r="L5653" i="9"/>
  <c r="L5654" i="9" a="1"/>
  <c r="L5654" i="9"/>
  <c r="L5655" i="9" a="1"/>
  <c r="L5655" i="9"/>
  <c r="L5656" i="9" a="1"/>
  <c r="L5656" i="9"/>
  <c r="L5657" i="9" a="1"/>
  <c r="L5657" i="9"/>
  <c r="L5658" i="9" a="1"/>
  <c r="L5658" i="9"/>
  <c r="L5659" i="9" a="1"/>
  <c r="L5659" i="9"/>
  <c r="L5660" i="9" a="1"/>
  <c r="L5660" i="9"/>
  <c r="L5661" i="9" a="1"/>
  <c r="L5661" i="9"/>
  <c r="L5662" i="9" a="1"/>
  <c r="L5662" i="9"/>
  <c r="L5663" i="9" a="1"/>
  <c r="L5663" i="9"/>
  <c r="L5664" i="9" a="1"/>
  <c r="L5664" i="9"/>
  <c r="L5665" i="9" a="1"/>
  <c r="L5665" i="9"/>
  <c r="L5666" i="9" a="1"/>
  <c r="L5666" i="9"/>
  <c r="L5667" i="9" a="1"/>
  <c r="L5667" i="9"/>
  <c r="L5668" i="9" a="1"/>
  <c r="L5668" i="9"/>
  <c r="L5669" i="9" a="1"/>
  <c r="L5669" i="9"/>
  <c r="L5670" i="9" a="1"/>
  <c r="L5670" i="9"/>
  <c r="L5671" i="9" a="1"/>
  <c r="L5671" i="9"/>
  <c r="L5672" i="9" a="1"/>
  <c r="L5672" i="9"/>
  <c r="L5673" i="9" a="1"/>
  <c r="L5673" i="9"/>
  <c r="L5674" i="9" a="1"/>
  <c r="L5674" i="9"/>
  <c r="L5675" i="9" a="1"/>
  <c r="L5675" i="9"/>
  <c r="L5676" i="9" a="1"/>
  <c r="L5676" i="9"/>
  <c r="L5677" i="9" a="1"/>
  <c r="L5677" i="9"/>
  <c r="L5678" i="9" a="1"/>
  <c r="L5678" i="9"/>
  <c r="L5679" i="9" a="1"/>
  <c r="L5679" i="9"/>
  <c r="L5680" i="9" a="1"/>
  <c r="L5680" i="9"/>
  <c r="L5681" i="9" a="1"/>
  <c r="L5681" i="9"/>
  <c r="L5682" i="9" a="1"/>
  <c r="L5682" i="9"/>
  <c r="L5683" i="9" a="1"/>
  <c r="L5683" i="9"/>
  <c r="L5684" i="9" a="1"/>
  <c r="L5684" i="9"/>
  <c r="L5685" i="9" a="1"/>
  <c r="L5685" i="9"/>
  <c r="L5686" i="9" a="1"/>
  <c r="L5686" i="9"/>
  <c r="L5687" i="9" a="1"/>
  <c r="L5687" i="9"/>
  <c r="L5688" i="9" a="1"/>
  <c r="L5688" i="9"/>
  <c r="L5689" i="9" a="1"/>
  <c r="L5689" i="9"/>
  <c r="L5690" i="9" a="1"/>
  <c r="L5690" i="9"/>
  <c r="L5691" i="9" a="1"/>
  <c r="L5691" i="9"/>
  <c r="L5692" i="9" a="1"/>
  <c r="L5692" i="9"/>
  <c r="L5693" i="9" a="1"/>
  <c r="L5693" i="9"/>
  <c r="L5694" i="9" a="1"/>
  <c r="L5694" i="9"/>
  <c r="L5695" i="9" a="1"/>
  <c r="L5695" i="9"/>
  <c r="L5696" i="9" a="1"/>
  <c r="L5696" i="9"/>
  <c r="L5697" i="9" a="1"/>
  <c r="L5697" i="9"/>
  <c r="L5698" i="9" a="1"/>
  <c r="L5698" i="9"/>
  <c r="L5699" i="9" a="1"/>
  <c r="L5699" i="9"/>
  <c r="L5700" i="9" a="1"/>
  <c r="L5700" i="9"/>
  <c r="L5701" i="9" a="1"/>
  <c r="L5701" i="9"/>
  <c r="L5702" i="9" a="1"/>
  <c r="L5702" i="9"/>
  <c r="L5703" i="9" a="1"/>
  <c r="L5703" i="9"/>
  <c r="L5704" i="9" a="1"/>
  <c r="L5704" i="9"/>
  <c r="L5705" i="9" a="1"/>
  <c r="L5705" i="9"/>
  <c r="L5706" i="9" a="1"/>
  <c r="L5706" i="9"/>
  <c r="L5707" i="9" a="1"/>
  <c r="L5707" i="9"/>
  <c r="L5708" i="9" a="1"/>
  <c r="L5708" i="9"/>
  <c r="L5709" i="9" a="1"/>
  <c r="L5709" i="9"/>
  <c r="L5710" i="9" a="1"/>
  <c r="L5710" i="9"/>
  <c r="L5711" i="9" a="1"/>
  <c r="L5711" i="9"/>
  <c r="L5712" i="9" a="1"/>
  <c r="L5712" i="9"/>
  <c r="L5713" i="9" a="1"/>
  <c r="L5713" i="9"/>
  <c r="L5714" i="9" a="1"/>
  <c r="L5714" i="9"/>
  <c r="L5715" i="9" a="1"/>
  <c r="L5715" i="9"/>
  <c r="L5716" i="9" a="1"/>
  <c r="L5716" i="9"/>
  <c r="L5717" i="9" a="1"/>
  <c r="L5717" i="9"/>
  <c r="L5718" i="9" a="1"/>
  <c r="L5718" i="9"/>
  <c r="L5719" i="9" a="1"/>
  <c r="L5719" i="9"/>
  <c r="L5720" i="9" a="1"/>
  <c r="L5720" i="9"/>
  <c r="L5721" i="9" a="1"/>
  <c r="L5721" i="9"/>
  <c r="L5722" i="9" a="1"/>
  <c r="L5722" i="9"/>
  <c r="L5723" i="9" a="1"/>
  <c r="L5723" i="9"/>
  <c r="L5724" i="9" a="1"/>
  <c r="L5724" i="9"/>
  <c r="L5725" i="9" a="1"/>
  <c r="L5725" i="9"/>
  <c r="L5726" i="9" a="1"/>
  <c r="L5726" i="9"/>
  <c r="L5727" i="9" a="1"/>
  <c r="L5727" i="9"/>
  <c r="L5728" i="9" a="1"/>
  <c r="L5728" i="9"/>
  <c r="L5729" i="9" a="1"/>
  <c r="L5729" i="9"/>
  <c r="L5730" i="9" a="1"/>
  <c r="L5730" i="9"/>
  <c r="L5731" i="9" a="1"/>
  <c r="L5731" i="9"/>
  <c r="L5732" i="9" a="1"/>
  <c r="L5732" i="9"/>
  <c r="L5733" i="9" a="1"/>
  <c r="L5733" i="9"/>
  <c r="L5734" i="9" a="1"/>
  <c r="L5734" i="9"/>
  <c r="L5735" i="9" a="1"/>
  <c r="L5735" i="9"/>
  <c r="L5736" i="9" a="1"/>
  <c r="L5736" i="9"/>
  <c r="L5737" i="9" a="1"/>
  <c r="L5737" i="9"/>
  <c r="L5738" i="9" a="1"/>
  <c r="L5738" i="9"/>
  <c r="L5739" i="9" a="1"/>
  <c r="L5739" i="9"/>
  <c r="L5740" i="9" a="1"/>
  <c r="L5740" i="9"/>
  <c r="L5741" i="9" a="1"/>
  <c r="L5741" i="9"/>
  <c r="L5742" i="9" a="1"/>
  <c r="L5742" i="9"/>
  <c r="L5743" i="9" a="1"/>
  <c r="L5743" i="9"/>
  <c r="L5744" i="9" a="1"/>
  <c r="L5744" i="9"/>
  <c r="L5745" i="9" a="1"/>
  <c r="L5745" i="9"/>
  <c r="L5746" i="9" a="1"/>
  <c r="L5746" i="9"/>
  <c r="L5747" i="9" a="1"/>
  <c r="L5747" i="9"/>
  <c r="L5748" i="9" a="1"/>
  <c r="L5748" i="9"/>
  <c r="L5749" i="9" a="1"/>
  <c r="L5749" i="9"/>
  <c r="L5750" i="9" a="1"/>
  <c r="L5750" i="9"/>
  <c r="L5751" i="9" a="1"/>
  <c r="L5751" i="9"/>
  <c r="L5752" i="9" a="1"/>
  <c r="L5752" i="9"/>
  <c r="L5753" i="9" a="1"/>
  <c r="L5753" i="9"/>
  <c r="L5754" i="9" a="1"/>
  <c r="L5754" i="9"/>
  <c r="L5755" i="9" a="1"/>
  <c r="L5755" i="9"/>
  <c r="L5756" i="9" a="1"/>
  <c r="L5756" i="9"/>
  <c r="L5757" i="9" a="1"/>
  <c r="L5757" i="9"/>
  <c r="L5758" i="9" a="1"/>
  <c r="L5758" i="9"/>
  <c r="L5759" i="9" a="1"/>
  <c r="L5759" i="9"/>
  <c r="L5760" i="9" a="1"/>
  <c r="L5760" i="9"/>
  <c r="L5761" i="9" a="1"/>
  <c r="L5761" i="9"/>
  <c r="L5762" i="9" a="1"/>
  <c r="L5762" i="9"/>
  <c r="L5763" i="9" a="1"/>
  <c r="L5763" i="9"/>
  <c r="L5764" i="9" a="1"/>
  <c r="L5764" i="9"/>
  <c r="L5765" i="9" a="1"/>
  <c r="L5765" i="9"/>
  <c r="L5766" i="9" a="1"/>
  <c r="L5766" i="9"/>
  <c r="L5767" i="9" a="1"/>
  <c r="L5767" i="9"/>
  <c r="L5768" i="9" a="1"/>
  <c r="L5768" i="9"/>
  <c r="L5769" i="9" a="1"/>
  <c r="L5769" i="9"/>
  <c r="L5770" i="9" a="1"/>
  <c r="L5770" i="9"/>
  <c r="L5771" i="9" a="1"/>
  <c r="L5771" i="9"/>
  <c r="L5772" i="9" a="1"/>
  <c r="L5772" i="9"/>
  <c r="L5773" i="9" a="1"/>
  <c r="L5773" i="9"/>
  <c r="L5774" i="9" a="1"/>
  <c r="L5774" i="9"/>
  <c r="L5775" i="9" a="1"/>
  <c r="L5775" i="9"/>
  <c r="L5776" i="9" a="1"/>
  <c r="L5776" i="9"/>
  <c r="L5777" i="9" a="1"/>
  <c r="L5777" i="9"/>
  <c r="L5778" i="9" a="1"/>
  <c r="L5778" i="9"/>
  <c r="L5779" i="9" a="1"/>
  <c r="L5779" i="9"/>
  <c r="L5780" i="9" a="1"/>
  <c r="L5780" i="9"/>
  <c r="L5781" i="9" a="1"/>
  <c r="L5781" i="9"/>
  <c r="L5782" i="9" a="1"/>
  <c r="L5782" i="9"/>
  <c r="L5783" i="9" a="1"/>
  <c r="L5783" i="9"/>
  <c r="L5784" i="9" a="1"/>
  <c r="L5784" i="9"/>
  <c r="L5785" i="9" a="1"/>
  <c r="L5785" i="9"/>
  <c r="L5786" i="9" a="1"/>
  <c r="L5786" i="9"/>
  <c r="L5787" i="9" a="1"/>
  <c r="L5787" i="9"/>
  <c r="L5788" i="9" a="1"/>
  <c r="L5788" i="9"/>
  <c r="L5789" i="9" a="1"/>
  <c r="L5789" i="9"/>
  <c r="L5790" i="9" a="1"/>
  <c r="L5790" i="9"/>
  <c r="L5791" i="9" a="1"/>
  <c r="L5791" i="9"/>
  <c r="L5792" i="9" a="1"/>
  <c r="L5792" i="9"/>
  <c r="L5793" i="9" a="1"/>
  <c r="L5793" i="9"/>
  <c r="L5794" i="9" a="1"/>
  <c r="L5794" i="9"/>
  <c r="L5795" i="9" a="1"/>
  <c r="L5795" i="9"/>
  <c r="L5796" i="9" a="1"/>
  <c r="L5796" i="9"/>
  <c r="L5797" i="9" a="1"/>
  <c r="L5797" i="9"/>
  <c r="L5798" i="9" a="1"/>
  <c r="L5798" i="9"/>
  <c r="L5799" i="9" a="1"/>
  <c r="L5799" i="9"/>
  <c r="L5800" i="9" a="1"/>
  <c r="L5800" i="9"/>
  <c r="L5801" i="9" a="1"/>
  <c r="L5801" i="9"/>
  <c r="L5802" i="9" a="1"/>
  <c r="L5802" i="9"/>
  <c r="L5803" i="9" a="1"/>
  <c r="L5803" i="9"/>
  <c r="L5804" i="9" a="1"/>
  <c r="L5804" i="9"/>
  <c r="L5805" i="9" a="1"/>
  <c r="L5805" i="9"/>
  <c r="L5806" i="9" a="1"/>
  <c r="L5806" i="9"/>
  <c r="L5807" i="9" a="1"/>
  <c r="L5807" i="9"/>
  <c r="L5808" i="9" a="1"/>
  <c r="L5808" i="9"/>
  <c r="L5809" i="9" a="1"/>
  <c r="L5809" i="9"/>
  <c r="L5810" i="9" a="1"/>
  <c r="L5810" i="9"/>
  <c r="L5811" i="9" a="1"/>
  <c r="L5811" i="9"/>
  <c r="L5812" i="9" a="1"/>
  <c r="L5812" i="9"/>
  <c r="L5813" i="9" a="1"/>
  <c r="L5813" i="9"/>
  <c r="L5814" i="9" a="1"/>
  <c r="L5814" i="9"/>
  <c r="L5815" i="9" a="1"/>
  <c r="L5815" i="9"/>
  <c r="L5816" i="9" a="1"/>
  <c r="L5816" i="9"/>
  <c r="L5817" i="9" a="1"/>
  <c r="L5817" i="9"/>
  <c r="L5818" i="9" a="1"/>
  <c r="L5818" i="9"/>
  <c r="L5819" i="9" a="1"/>
  <c r="L5819" i="9"/>
  <c r="L5820" i="9" a="1"/>
  <c r="L5820" i="9"/>
  <c r="L5821" i="9" a="1"/>
  <c r="L5821" i="9"/>
  <c r="L5822" i="9" a="1"/>
  <c r="L5822" i="9"/>
  <c r="L5823" i="9" a="1"/>
  <c r="L5823" i="9"/>
  <c r="L5824" i="9" a="1"/>
  <c r="L5824" i="9"/>
  <c r="L5825" i="9" a="1"/>
  <c r="L5825" i="9"/>
  <c r="L5826" i="9" a="1"/>
  <c r="L5826" i="9"/>
  <c r="L5827" i="9" a="1"/>
  <c r="L5827" i="9"/>
  <c r="L5828" i="9" a="1"/>
  <c r="L5828" i="9"/>
  <c r="L5829" i="9" a="1"/>
  <c r="L5829" i="9"/>
  <c r="L5830" i="9" a="1"/>
  <c r="L5830" i="9"/>
  <c r="L5831" i="9" a="1"/>
  <c r="L5831" i="9"/>
  <c r="L5832" i="9" a="1"/>
  <c r="L5832" i="9"/>
  <c r="L5833" i="9" a="1"/>
  <c r="L5833" i="9"/>
  <c r="L5834" i="9" a="1"/>
  <c r="L5834" i="9"/>
  <c r="L5835" i="9" a="1"/>
  <c r="L5835" i="9"/>
  <c r="L5836" i="9" a="1"/>
  <c r="L5836" i="9"/>
  <c r="L5837" i="9" a="1"/>
  <c r="L5837" i="9"/>
  <c r="L5838" i="9" a="1"/>
  <c r="L5838" i="9"/>
  <c r="L5839" i="9" a="1"/>
  <c r="L5839" i="9"/>
  <c r="L5840" i="9" a="1"/>
  <c r="L5840" i="9"/>
  <c r="L5841" i="9" a="1"/>
  <c r="L5841" i="9"/>
  <c r="L5842" i="9" a="1"/>
  <c r="L5842" i="9"/>
  <c r="L5843" i="9" a="1"/>
  <c r="L5843" i="9"/>
  <c r="L5844" i="9" a="1"/>
  <c r="L5844" i="9"/>
  <c r="L5845" i="9" a="1"/>
  <c r="L5845" i="9"/>
  <c r="L5846" i="9" a="1"/>
  <c r="L5846" i="9"/>
  <c r="L5847" i="9" a="1"/>
  <c r="L5847" i="9"/>
  <c r="L5848" i="9" a="1"/>
  <c r="L5848" i="9"/>
  <c r="L5849" i="9" a="1"/>
  <c r="L5849" i="9"/>
  <c r="L5850" i="9" a="1"/>
  <c r="L5850" i="9"/>
  <c r="L5851" i="9" a="1"/>
  <c r="L5851" i="9"/>
  <c r="L5852" i="9" a="1"/>
  <c r="L5852" i="9"/>
  <c r="L5853" i="9" a="1"/>
  <c r="L5853" i="9"/>
  <c r="L5854" i="9" a="1"/>
  <c r="L5854" i="9"/>
  <c r="L5855" i="9" a="1"/>
  <c r="L5855" i="9"/>
  <c r="L5856" i="9" a="1"/>
  <c r="L5856" i="9"/>
  <c r="L5857" i="9" a="1"/>
  <c r="L5857" i="9"/>
  <c r="L5858" i="9" a="1"/>
  <c r="L5858" i="9"/>
  <c r="L5859" i="9" a="1"/>
  <c r="L5859" i="9"/>
  <c r="L5860" i="9" a="1"/>
  <c r="L5860" i="9"/>
  <c r="L5861" i="9" a="1"/>
  <c r="L5861" i="9"/>
  <c r="L5862" i="9" a="1"/>
  <c r="L5862" i="9"/>
  <c r="L5863" i="9" a="1"/>
  <c r="L5863" i="9"/>
  <c r="L5864" i="9" a="1"/>
  <c r="L5864" i="9"/>
  <c r="L5865" i="9" a="1"/>
  <c r="L5865" i="9"/>
  <c r="L5866" i="9" a="1"/>
  <c r="L5866" i="9"/>
  <c r="L5867" i="9" a="1"/>
  <c r="L5867" i="9"/>
  <c r="L5868" i="9" a="1"/>
  <c r="L5868" i="9"/>
  <c r="L5869" i="9" a="1"/>
  <c r="L5869" i="9"/>
  <c r="L5870" i="9" a="1"/>
  <c r="L5870" i="9"/>
  <c r="L5871" i="9" a="1"/>
  <c r="L5871" i="9"/>
  <c r="L5872" i="9" a="1"/>
  <c r="L5872" i="9"/>
  <c r="L5873" i="9" a="1"/>
  <c r="L5873" i="9"/>
  <c r="L5874" i="9" a="1"/>
  <c r="L5874" i="9"/>
  <c r="L5875" i="9" a="1"/>
  <c r="L5875" i="9"/>
  <c r="L5876" i="9" a="1"/>
  <c r="L5876" i="9"/>
  <c r="L5877" i="9" a="1"/>
  <c r="L5877" i="9"/>
  <c r="L5878" i="9" a="1"/>
  <c r="L5878" i="9"/>
  <c r="L5879" i="9" a="1"/>
  <c r="L5879" i="9"/>
  <c r="L5880" i="9" a="1"/>
  <c r="L5880" i="9"/>
  <c r="L5881" i="9" a="1"/>
  <c r="L5881" i="9"/>
  <c r="L5882" i="9" a="1"/>
  <c r="L5882" i="9"/>
  <c r="L5883" i="9" a="1"/>
  <c r="L5883" i="9"/>
  <c r="L5884" i="9" a="1"/>
  <c r="L5884" i="9"/>
  <c r="L5885" i="9" a="1"/>
  <c r="L5885" i="9"/>
  <c r="L5886" i="9" a="1"/>
  <c r="L5886" i="9"/>
  <c r="L5887" i="9" a="1"/>
  <c r="L5887" i="9"/>
  <c r="L5888" i="9" a="1"/>
  <c r="L5888" i="9"/>
  <c r="L5889" i="9" a="1"/>
  <c r="L5889" i="9"/>
  <c r="L5890" i="9" a="1"/>
  <c r="L5890" i="9"/>
  <c r="L5891" i="9" a="1"/>
  <c r="L5891" i="9"/>
  <c r="L5892" i="9" a="1"/>
  <c r="L5892" i="9"/>
  <c r="L5893" i="9" a="1"/>
  <c r="L5893" i="9"/>
  <c r="L5894" i="9" a="1"/>
  <c r="L5894" i="9"/>
  <c r="L5895" i="9" a="1"/>
  <c r="L5895" i="9"/>
  <c r="L5896" i="9" a="1"/>
  <c r="L5896" i="9"/>
  <c r="L5897" i="9" a="1"/>
  <c r="L5897" i="9"/>
  <c r="L5898" i="9" a="1"/>
  <c r="L5898" i="9"/>
  <c r="L5899" i="9" a="1"/>
  <c r="L5899" i="9"/>
  <c r="L5900" i="9" a="1"/>
  <c r="L5900" i="9"/>
  <c r="L5901" i="9" a="1"/>
  <c r="L5901" i="9"/>
  <c r="L5902" i="9" a="1"/>
  <c r="L5902" i="9"/>
  <c r="L5903" i="9" a="1"/>
  <c r="L5903" i="9"/>
  <c r="L5904" i="9" a="1"/>
  <c r="L5904" i="9"/>
  <c r="L5905" i="9" a="1"/>
  <c r="L5905" i="9"/>
  <c r="L5906" i="9" a="1"/>
  <c r="L5906" i="9"/>
  <c r="L5907" i="9" a="1"/>
  <c r="L5907" i="9"/>
  <c r="L5908" i="9" a="1"/>
  <c r="L5908" i="9"/>
  <c r="L5909" i="9" a="1"/>
  <c r="L5909" i="9"/>
  <c r="L5910" i="9" a="1"/>
  <c r="L5910" i="9"/>
  <c r="L5911" i="9" a="1"/>
  <c r="L5911" i="9"/>
  <c r="L5912" i="9" a="1"/>
  <c r="L5912" i="9"/>
  <c r="L5913" i="9" a="1"/>
  <c r="L5913" i="9"/>
  <c r="L5914" i="9" a="1"/>
  <c r="L5914" i="9"/>
  <c r="L5915" i="9" a="1"/>
  <c r="L5915" i="9"/>
  <c r="L5916" i="9" a="1"/>
  <c r="L5916" i="9"/>
  <c r="L5917" i="9" a="1"/>
  <c r="L5917" i="9"/>
  <c r="L5918" i="9" a="1"/>
  <c r="L5918" i="9"/>
  <c r="L5919" i="9" a="1"/>
  <c r="L5919" i="9"/>
  <c r="L5920" i="9" a="1"/>
  <c r="L5920" i="9"/>
  <c r="L5921" i="9" a="1"/>
  <c r="L5921" i="9"/>
  <c r="L5922" i="9" a="1"/>
  <c r="L5922" i="9"/>
  <c r="L5923" i="9" a="1"/>
  <c r="L5923" i="9"/>
  <c r="L5924" i="9" a="1"/>
  <c r="L5924" i="9"/>
  <c r="L5925" i="9" a="1"/>
  <c r="L5925" i="9"/>
  <c r="L5926" i="9" a="1"/>
  <c r="L5926" i="9"/>
  <c r="L5927" i="9" a="1"/>
  <c r="L5927" i="9"/>
  <c r="L5928" i="9" a="1"/>
  <c r="L5928" i="9"/>
  <c r="L5929" i="9" a="1"/>
  <c r="L5929" i="9"/>
  <c r="L5930" i="9" a="1"/>
  <c r="L5930" i="9"/>
  <c r="L5931" i="9" a="1"/>
  <c r="L5931" i="9"/>
  <c r="L5932" i="9" a="1"/>
  <c r="L5932" i="9"/>
  <c r="L5933" i="9" a="1"/>
  <c r="L5933" i="9"/>
  <c r="L5934" i="9" a="1"/>
  <c r="L5934" i="9"/>
  <c r="L5935" i="9" a="1"/>
  <c r="L5935" i="9"/>
  <c r="L5936" i="9" a="1"/>
  <c r="L5936" i="9"/>
  <c r="L5937" i="9" a="1"/>
  <c r="L5937" i="9"/>
  <c r="L5938" i="9" a="1"/>
  <c r="L5938" i="9"/>
  <c r="L5939" i="9" a="1"/>
  <c r="L5939" i="9"/>
  <c r="L5940" i="9" a="1"/>
  <c r="L5940" i="9"/>
  <c r="L5941" i="9" a="1"/>
  <c r="L5941" i="9"/>
  <c r="L5942" i="9" a="1"/>
  <c r="L5942" i="9"/>
  <c r="L5943" i="9" a="1"/>
  <c r="L5943" i="9"/>
  <c r="L5944" i="9" a="1"/>
  <c r="L5944" i="9"/>
  <c r="L5945" i="9" a="1"/>
  <c r="L5945" i="9"/>
  <c r="L5946" i="9" a="1"/>
  <c r="L5946" i="9"/>
  <c r="L5947" i="9" a="1"/>
  <c r="L5947" i="9"/>
  <c r="L5948" i="9" a="1"/>
  <c r="L5948" i="9"/>
  <c r="L5949" i="9" a="1"/>
  <c r="L5949" i="9"/>
  <c r="L5950" i="9" a="1"/>
  <c r="L5950" i="9"/>
  <c r="L5951" i="9" a="1"/>
  <c r="L5951" i="9"/>
  <c r="L5952" i="9" a="1"/>
  <c r="L5952" i="9"/>
  <c r="L5953" i="9" a="1"/>
  <c r="L5953" i="9"/>
  <c r="L5954" i="9" a="1"/>
  <c r="L5954" i="9"/>
  <c r="L5955" i="9" a="1"/>
  <c r="L5955" i="9"/>
  <c r="L5956" i="9" a="1"/>
  <c r="L5956" i="9"/>
  <c r="L5957" i="9" a="1"/>
  <c r="L5957" i="9"/>
  <c r="L5958" i="9" a="1"/>
  <c r="L5958" i="9"/>
  <c r="L5959" i="9" a="1"/>
  <c r="L5959" i="9"/>
  <c r="L5960" i="9" a="1"/>
  <c r="L5960" i="9"/>
  <c r="L5961" i="9" a="1"/>
  <c r="L5961" i="9"/>
  <c r="L5962" i="9" a="1"/>
  <c r="L5962" i="9"/>
  <c r="L5963" i="9" a="1"/>
  <c r="L5963" i="9"/>
  <c r="L5964" i="9" a="1"/>
  <c r="L5964" i="9"/>
  <c r="L5965" i="9" a="1"/>
  <c r="L5965" i="9"/>
  <c r="L5966" i="9" a="1"/>
  <c r="L5966" i="9"/>
  <c r="L5967" i="9" a="1"/>
  <c r="L5967" i="9"/>
  <c r="L5968" i="9" a="1"/>
  <c r="L5968" i="9"/>
  <c r="L5969" i="9" a="1"/>
  <c r="L5969" i="9"/>
  <c r="L5970" i="9" a="1"/>
  <c r="L5970" i="9"/>
  <c r="L5971" i="9" a="1"/>
  <c r="L5971" i="9"/>
  <c r="L5972" i="9" a="1"/>
  <c r="L5972" i="9"/>
  <c r="L5973" i="9" a="1"/>
  <c r="L5973" i="9"/>
  <c r="L5974" i="9" a="1"/>
  <c r="L5974" i="9"/>
  <c r="L5975" i="9" a="1"/>
  <c r="L5975" i="9"/>
  <c r="L5976" i="9" a="1"/>
  <c r="L5976" i="9"/>
  <c r="L5977" i="9" a="1"/>
  <c r="L5977" i="9"/>
  <c r="L5978" i="9" a="1"/>
  <c r="L5978" i="9"/>
  <c r="L5979" i="9" a="1"/>
  <c r="L5979" i="9"/>
  <c r="L5980" i="9" a="1"/>
  <c r="L5980" i="9"/>
  <c r="L5981" i="9" a="1"/>
  <c r="L5981" i="9"/>
  <c r="L5982" i="9" a="1"/>
  <c r="L5982" i="9"/>
  <c r="L5983" i="9" a="1"/>
  <c r="L5983" i="9"/>
  <c r="L5984" i="9" a="1"/>
  <c r="L5984" i="9"/>
  <c r="L5985" i="9" a="1"/>
  <c r="L5985" i="9"/>
  <c r="L5986" i="9" a="1"/>
  <c r="L5986" i="9"/>
  <c r="L5987" i="9" a="1"/>
  <c r="L5987" i="9"/>
  <c r="L5988" i="9" a="1"/>
  <c r="L5988" i="9"/>
  <c r="L5989" i="9" a="1"/>
  <c r="L5989" i="9"/>
  <c r="L5990" i="9" a="1"/>
  <c r="L5990" i="9"/>
  <c r="L5991" i="9" a="1"/>
  <c r="L5991" i="9"/>
  <c r="L5992" i="9" a="1"/>
  <c r="L5992" i="9"/>
  <c r="L5993" i="9" a="1"/>
  <c r="L5993" i="9"/>
  <c r="L5994" i="9" a="1"/>
  <c r="L5994" i="9"/>
  <c r="L5995" i="9" a="1"/>
  <c r="L5995" i="9"/>
  <c r="L5996" i="9" a="1"/>
  <c r="L5996" i="9"/>
  <c r="L5997" i="9" a="1"/>
  <c r="L5997" i="9"/>
  <c r="L5998" i="9" a="1"/>
  <c r="L5998" i="9"/>
  <c r="L5999" i="9" a="1"/>
  <c r="L5999" i="9"/>
  <c r="L6000" i="9" a="1"/>
  <c r="L6000" i="9"/>
  <c r="L6001" i="9" a="1"/>
  <c r="L6001" i="9"/>
  <c r="L6002" i="9" a="1"/>
  <c r="L6002" i="9"/>
  <c r="L6003" i="9" a="1"/>
  <c r="L6003" i="9"/>
  <c r="L6004" i="9" a="1"/>
  <c r="L6004" i="9"/>
  <c r="L5" i="9" a="1"/>
  <c r="L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K270" i="9"/>
  <c r="K271" i="9"/>
  <c r="K272" i="9"/>
  <c r="K273" i="9"/>
  <c r="K274" i="9"/>
  <c r="K275" i="9"/>
  <c r="K276" i="9"/>
  <c r="K277" i="9"/>
  <c r="K278" i="9"/>
  <c r="K279" i="9"/>
  <c r="K280" i="9"/>
  <c r="K281" i="9"/>
  <c r="K282" i="9"/>
  <c r="K283" i="9"/>
  <c r="K284" i="9"/>
  <c r="K285" i="9"/>
  <c r="K286" i="9"/>
  <c r="K287" i="9"/>
  <c r="K288" i="9"/>
  <c r="K289" i="9"/>
  <c r="K290" i="9"/>
  <c r="K291" i="9"/>
  <c r="K292" i="9"/>
  <c r="K293" i="9"/>
  <c r="K294" i="9"/>
  <c r="K295" i="9"/>
  <c r="K296" i="9"/>
  <c r="K297" i="9"/>
  <c r="K298" i="9"/>
  <c r="K299" i="9"/>
  <c r="K300" i="9"/>
  <c r="K301" i="9"/>
  <c r="K302" i="9"/>
  <c r="K303" i="9"/>
  <c r="K304" i="9"/>
  <c r="K305" i="9"/>
  <c r="K306" i="9"/>
  <c r="K307" i="9"/>
  <c r="K308" i="9"/>
  <c r="K309" i="9"/>
  <c r="K310" i="9"/>
  <c r="K311" i="9"/>
  <c r="K312" i="9"/>
  <c r="K313" i="9"/>
  <c r="K314" i="9"/>
  <c r="K315" i="9"/>
  <c r="K316" i="9"/>
  <c r="K317" i="9"/>
  <c r="K318" i="9"/>
  <c r="K319" i="9"/>
  <c r="K320" i="9"/>
  <c r="K321" i="9"/>
  <c r="K322" i="9"/>
  <c r="K323" i="9"/>
  <c r="K324" i="9"/>
  <c r="K325" i="9"/>
  <c r="K326" i="9"/>
  <c r="K327" i="9"/>
  <c r="K328" i="9"/>
  <c r="K329" i="9"/>
  <c r="K330" i="9"/>
  <c r="K331" i="9"/>
  <c r="K332" i="9"/>
  <c r="K333" i="9"/>
  <c r="K334" i="9"/>
  <c r="K335" i="9"/>
  <c r="K336" i="9"/>
  <c r="K337" i="9"/>
  <c r="K338" i="9"/>
  <c r="K339" i="9"/>
  <c r="K340" i="9"/>
  <c r="K341" i="9"/>
  <c r="K342" i="9"/>
  <c r="K343" i="9"/>
  <c r="K344" i="9"/>
  <c r="K345" i="9"/>
  <c r="K346" i="9"/>
  <c r="K347" i="9"/>
  <c r="K348" i="9"/>
  <c r="K349" i="9"/>
  <c r="K350" i="9"/>
  <c r="K351" i="9"/>
  <c r="K352" i="9"/>
  <c r="K353" i="9"/>
  <c r="K354" i="9"/>
  <c r="K355" i="9"/>
  <c r="K356" i="9"/>
  <c r="K357" i="9"/>
  <c r="K358" i="9"/>
  <c r="K359" i="9"/>
  <c r="K360" i="9"/>
  <c r="K361" i="9"/>
  <c r="K362" i="9"/>
  <c r="K363" i="9"/>
  <c r="K364" i="9"/>
  <c r="K365" i="9"/>
  <c r="K366" i="9"/>
  <c r="K367" i="9"/>
  <c r="K368" i="9"/>
  <c r="K369" i="9"/>
  <c r="K370" i="9"/>
  <c r="K371" i="9"/>
  <c r="K372" i="9"/>
  <c r="K373" i="9"/>
  <c r="K374" i="9"/>
  <c r="K375" i="9"/>
  <c r="K376" i="9"/>
  <c r="K377" i="9"/>
  <c r="K378" i="9"/>
  <c r="K379" i="9"/>
  <c r="K380" i="9"/>
  <c r="K381" i="9"/>
  <c r="K382" i="9"/>
  <c r="K383" i="9"/>
  <c r="K384" i="9"/>
  <c r="K385" i="9"/>
  <c r="K386" i="9"/>
  <c r="K387" i="9"/>
  <c r="K388" i="9"/>
  <c r="K389" i="9"/>
  <c r="K390" i="9"/>
  <c r="K391" i="9"/>
  <c r="K392" i="9"/>
  <c r="K393" i="9"/>
  <c r="K394" i="9"/>
  <c r="K395" i="9"/>
  <c r="K396" i="9"/>
  <c r="K397" i="9"/>
  <c r="K398" i="9"/>
  <c r="K399" i="9"/>
  <c r="K400" i="9"/>
  <c r="K401" i="9"/>
  <c r="K402" i="9"/>
  <c r="K403" i="9"/>
  <c r="K404" i="9"/>
  <c r="K405" i="9"/>
  <c r="K406" i="9"/>
  <c r="K407" i="9"/>
  <c r="K408" i="9"/>
  <c r="K409" i="9"/>
  <c r="K410" i="9"/>
  <c r="K411" i="9"/>
  <c r="K412" i="9"/>
  <c r="K413" i="9"/>
  <c r="K414" i="9"/>
  <c r="K415" i="9"/>
  <c r="K416" i="9"/>
  <c r="K417" i="9"/>
  <c r="K418" i="9"/>
  <c r="K419" i="9"/>
  <c r="K420" i="9"/>
  <c r="K421" i="9"/>
  <c r="K422" i="9"/>
  <c r="K423" i="9"/>
  <c r="K424" i="9"/>
  <c r="K425" i="9"/>
  <c r="K426" i="9"/>
  <c r="K427" i="9"/>
  <c r="K428" i="9"/>
  <c r="K429" i="9"/>
  <c r="K430" i="9"/>
  <c r="K431" i="9"/>
  <c r="K432" i="9"/>
  <c r="K433" i="9"/>
  <c r="K434" i="9"/>
  <c r="K435" i="9"/>
  <c r="K436" i="9"/>
  <c r="K437" i="9"/>
  <c r="K438" i="9"/>
  <c r="K439" i="9"/>
  <c r="K440" i="9"/>
  <c r="K441" i="9"/>
  <c r="K442" i="9"/>
  <c r="K443" i="9"/>
  <c r="K444" i="9"/>
  <c r="K445" i="9"/>
  <c r="K446" i="9"/>
  <c r="K447" i="9"/>
  <c r="K448" i="9"/>
  <c r="K449" i="9"/>
  <c r="K450" i="9"/>
  <c r="K451" i="9"/>
  <c r="K452" i="9"/>
  <c r="K453" i="9"/>
  <c r="K454" i="9"/>
  <c r="K455" i="9"/>
  <c r="K456" i="9"/>
  <c r="K457" i="9"/>
  <c r="K458" i="9"/>
  <c r="K459" i="9"/>
  <c r="K460" i="9"/>
  <c r="K461" i="9"/>
  <c r="K462" i="9"/>
  <c r="K463" i="9"/>
  <c r="K464" i="9"/>
  <c r="K465" i="9"/>
  <c r="K466" i="9"/>
  <c r="K467" i="9"/>
  <c r="K468" i="9"/>
  <c r="K469" i="9"/>
  <c r="K470" i="9"/>
  <c r="K471" i="9"/>
  <c r="K472" i="9"/>
  <c r="K473" i="9"/>
  <c r="K474" i="9"/>
  <c r="K475" i="9"/>
  <c r="K476" i="9"/>
  <c r="K477" i="9"/>
  <c r="K478" i="9"/>
  <c r="K479" i="9"/>
  <c r="K480" i="9"/>
  <c r="K481" i="9"/>
  <c r="K482" i="9"/>
  <c r="K483" i="9"/>
  <c r="K484" i="9"/>
  <c r="K485" i="9"/>
  <c r="K486" i="9"/>
  <c r="K487" i="9"/>
  <c r="K488" i="9"/>
  <c r="K489" i="9"/>
  <c r="K490" i="9"/>
  <c r="K491" i="9"/>
  <c r="K492" i="9"/>
  <c r="K493" i="9"/>
  <c r="K494" i="9"/>
  <c r="K495" i="9"/>
  <c r="K496" i="9"/>
  <c r="K497" i="9"/>
  <c r="K498" i="9"/>
  <c r="K499" i="9"/>
  <c r="K500" i="9"/>
  <c r="K501" i="9"/>
  <c r="K502" i="9"/>
  <c r="K503" i="9"/>
  <c r="K504" i="9"/>
  <c r="K505" i="9"/>
  <c r="K506" i="9"/>
  <c r="K507" i="9"/>
  <c r="K508" i="9"/>
  <c r="K509" i="9"/>
  <c r="K510" i="9"/>
  <c r="K511" i="9"/>
  <c r="K512" i="9"/>
  <c r="K513" i="9"/>
  <c r="K514" i="9"/>
  <c r="K515" i="9"/>
  <c r="K516" i="9"/>
  <c r="K517" i="9"/>
  <c r="K518" i="9"/>
  <c r="K519" i="9"/>
  <c r="K520" i="9"/>
  <c r="K521" i="9"/>
  <c r="K522" i="9"/>
  <c r="K523" i="9"/>
  <c r="K524" i="9"/>
  <c r="K525" i="9"/>
  <c r="K526" i="9"/>
  <c r="K527" i="9"/>
  <c r="K528" i="9"/>
  <c r="K529" i="9"/>
  <c r="K530" i="9"/>
  <c r="K531" i="9"/>
  <c r="K532" i="9"/>
  <c r="K533" i="9"/>
  <c r="K534" i="9"/>
  <c r="K535" i="9"/>
  <c r="K536" i="9"/>
  <c r="K537" i="9"/>
  <c r="K538" i="9"/>
  <c r="K539" i="9"/>
  <c r="K540" i="9"/>
  <c r="K541" i="9"/>
  <c r="K542" i="9"/>
  <c r="K543" i="9"/>
  <c r="K544" i="9"/>
  <c r="K545" i="9"/>
  <c r="K546" i="9"/>
  <c r="K547" i="9"/>
  <c r="K548" i="9"/>
  <c r="K549" i="9"/>
  <c r="K550" i="9"/>
  <c r="K551" i="9"/>
  <c r="K552" i="9"/>
  <c r="K553" i="9"/>
  <c r="K554" i="9"/>
  <c r="K555" i="9"/>
  <c r="K556" i="9"/>
  <c r="K557" i="9"/>
  <c r="K558" i="9"/>
  <c r="K559" i="9"/>
  <c r="K560" i="9"/>
  <c r="K561" i="9"/>
  <c r="K562" i="9"/>
  <c r="K563" i="9"/>
  <c r="K564" i="9"/>
  <c r="K565" i="9"/>
  <c r="K566" i="9"/>
  <c r="K567" i="9"/>
  <c r="K568" i="9"/>
  <c r="K569" i="9"/>
  <c r="K570" i="9"/>
  <c r="K571" i="9"/>
  <c r="K572" i="9"/>
  <c r="K573" i="9"/>
  <c r="K574" i="9"/>
  <c r="K575" i="9"/>
  <c r="K576" i="9"/>
  <c r="K577" i="9"/>
  <c r="K578" i="9"/>
  <c r="K579" i="9"/>
  <c r="K580" i="9"/>
  <c r="K581" i="9"/>
  <c r="K582" i="9"/>
  <c r="K583" i="9"/>
  <c r="K584" i="9"/>
  <c r="K585" i="9"/>
  <c r="K586" i="9"/>
  <c r="K587" i="9"/>
  <c r="K588" i="9"/>
  <c r="K589" i="9"/>
  <c r="K590" i="9"/>
  <c r="K591" i="9"/>
  <c r="K592" i="9"/>
  <c r="K593" i="9"/>
  <c r="K594" i="9"/>
  <c r="K595" i="9"/>
  <c r="K596" i="9"/>
  <c r="K597" i="9"/>
  <c r="K598" i="9"/>
  <c r="K599" i="9"/>
  <c r="K600" i="9"/>
  <c r="K601" i="9"/>
  <c r="K602" i="9"/>
  <c r="K603" i="9"/>
  <c r="K604" i="9"/>
  <c r="K605" i="9"/>
  <c r="K606" i="9"/>
  <c r="K607" i="9"/>
  <c r="K608" i="9"/>
  <c r="K609" i="9"/>
  <c r="K610" i="9"/>
  <c r="K611" i="9"/>
  <c r="K612" i="9"/>
  <c r="K613" i="9"/>
  <c r="K614" i="9"/>
  <c r="K615" i="9"/>
  <c r="K616" i="9"/>
  <c r="K617" i="9"/>
  <c r="K618" i="9"/>
  <c r="K619" i="9"/>
  <c r="K620" i="9"/>
  <c r="K621" i="9"/>
  <c r="K622" i="9"/>
  <c r="K623" i="9"/>
  <c r="K624" i="9"/>
  <c r="K625" i="9"/>
  <c r="K626" i="9"/>
  <c r="K627" i="9"/>
  <c r="K628" i="9"/>
  <c r="K629" i="9"/>
  <c r="K630" i="9"/>
  <c r="K631" i="9"/>
  <c r="K632" i="9"/>
  <c r="K633" i="9"/>
  <c r="K634" i="9"/>
  <c r="K635" i="9"/>
  <c r="K636" i="9"/>
  <c r="K637" i="9"/>
  <c r="K638" i="9"/>
  <c r="K639" i="9"/>
  <c r="K640" i="9"/>
  <c r="K641" i="9"/>
  <c r="K642" i="9"/>
  <c r="K643" i="9"/>
  <c r="K644" i="9"/>
  <c r="K645" i="9"/>
  <c r="K646" i="9"/>
  <c r="K647" i="9"/>
  <c r="K648" i="9"/>
  <c r="K649" i="9"/>
  <c r="K650" i="9"/>
  <c r="K651" i="9"/>
  <c r="K652" i="9"/>
  <c r="K653" i="9"/>
  <c r="K654" i="9"/>
  <c r="K655" i="9"/>
  <c r="K656" i="9"/>
  <c r="K657" i="9"/>
  <c r="K658" i="9"/>
  <c r="K659" i="9"/>
  <c r="K660" i="9"/>
  <c r="K661" i="9"/>
  <c r="K662" i="9"/>
  <c r="K663" i="9"/>
  <c r="K664" i="9"/>
  <c r="K665" i="9"/>
  <c r="K666" i="9"/>
  <c r="K667" i="9"/>
  <c r="K668" i="9"/>
  <c r="K669" i="9"/>
  <c r="K670" i="9"/>
  <c r="K671" i="9"/>
  <c r="K672" i="9"/>
  <c r="K673" i="9"/>
  <c r="K674" i="9"/>
  <c r="K675" i="9"/>
  <c r="K676" i="9"/>
  <c r="K677" i="9"/>
  <c r="K678" i="9"/>
  <c r="K679" i="9"/>
  <c r="K680" i="9"/>
  <c r="K681" i="9"/>
  <c r="K682" i="9"/>
  <c r="K683" i="9"/>
  <c r="K684" i="9"/>
  <c r="K685" i="9"/>
  <c r="K686" i="9"/>
  <c r="K687" i="9"/>
  <c r="K688" i="9"/>
  <c r="K689" i="9"/>
  <c r="K690" i="9"/>
  <c r="K691" i="9"/>
  <c r="K692" i="9"/>
  <c r="K693" i="9"/>
  <c r="K694" i="9"/>
  <c r="K695" i="9"/>
  <c r="K696" i="9"/>
  <c r="K697" i="9"/>
  <c r="K698" i="9"/>
  <c r="K699" i="9"/>
  <c r="K700" i="9"/>
  <c r="K701" i="9"/>
  <c r="K702" i="9"/>
  <c r="K703" i="9"/>
  <c r="K704" i="9"/>
  <c r="K705" i="9"/>
  <c r="K706" i="9"/>
  <c r="K707" i="9"/>
  <c r="K708" i="9"/>
  <c r="K709" i="9"/>
  <c r="K710" i="9"/>
  <c r="K711" i="9"/>
  <c r="K712" i="9"/>
  <c r="K713" i="9"/>
  <c r="K714" i="9"/>
  <c r="K715" i="9"/>
  <c r="K716" i="9"/>
  <c r="K717" i="9"/>
  <c r="K718" i="9"/>
  <c r="K719" i="9"/>
  <c r="K720" i="9"/>
  <c r="K721" i="9"/>
  <c r="K722" i="9"/>
  <c r="K723" i="9"/>
  <c r="K724" i="9"/>
  <c r="K725" i="9"/>
  <c r="K726" i="9"/>
  <c r="K727" i="9"/>
  <c r="K728" i="9"/>
  <c r="K729" i="9"/>
  <c r="K730" i="9"/>
  <c r="K731" i="9"/>
  <c r="K732" i="9"/>
  <c r="K733" i="9"/>
  <c r="K734" i="9"/>
  <c r="K735" i="9"/>
  <c r="K736" i="9"/>
  <c r="K737" i="9"/>
  <c r="K738" i="9"/>
  <c r="K739" i="9"/>
  <c r="K740" i="9"/>
  <c r="K741" i="9"/>
  <c r="K742" i="9"/>
  <c r="K743" i="9"/>
  <c r="K744" i="9"/>
  <c r="K745" i="9"/>
  <c r="K746" i="9"/>
  <c r="K747" i="9"/>
  <c r="K748" i="9"/>
  <c r="K749" i="9"/>
  <c r="K750" i="9"/>
  <c r="K751" i="9"/>
  <c r="K752" i="9"/>
  <c r="K753" i="9"/>
  <c r="K754" i="9"/>
  <c r="K755" i="9"/>
  <c r="K756" i="9"/>
  <c r="K757" i="9"/>
  <c r="K758" i="9"/>
  <c r="K759" i="9"/>
  <c r="K760" i="9"/>
  <c r="K761" i="9"/>
  <c r="K762" i="9"/>
  <c r="K763" i="9"/>
  <c r="K764" i="9"/>
  <c r="K765" i="9"/>
  <c r="K766" i="9"/>
  <c r="K767" i="9"/>
  <c r="K768" i="9"/>
  <c r="K769" i="9"/>
  <c r="K770" i="9"/>
  <c r="K771" i="9"/>
  <c r="K772" i="9"/>
  <c r="K773" i="9"/>
  <c r="K774" i="9"/>
  <c r="K775" i="9"/>
  <c r="K776" i="9"/>
  <c r="K777" i="9"/>
  <c r="K778" i="9"/>
  <c r="K779" i="9"/>
  <c r="K780" i="9"/>
  <c r="K781" i="9"/>
  <c r="K782" i="9"/>
  <c r="K783" i="9"/>
  <c r="K784" i="9"/>
  <c r="K785" i="9"/>
  <c r="K786" i="9"/>
  <c r="K787" i="9"/>
  <c r="K788" i="9"/>
  <c r="K789" i="9"/>
  <c r="K790" i="9"/>
  <c r="K791" i="9"/>
  <c r="K792" i="9"/>
  <c r="K793" i="9"/>
  <c r="K794" i="9"/>
  <c r="K795" i="9"/>
  <c r="K796" i="9"/>
  <c r="K797" i="9"/>
  <c r="K798" i="9"/>
  <c r="K799" i="9"/>
  <c r="K800" i="9"/>
  <c r="K801" i="9"/>
  <c r="K802" i="9"/>
  <c r="K803" i="9"/>
  <c r="K804" i="9"/>
  <c r="K805" i="9"/>
  <c r="K806" i="9"/>
  <c r="K807" i="9"/>
  <c r="K808" i="9"/>
  <c r="K809" i="9"/>
  <c r="K810" i="9"/>
  <c r="K811" i="9"/>
  <c r="K812" i="9"/>
  <c r="K813" i="9"/>
  <c r="K814" i="9"/>
  <c r="K815" i="9"/>
  <c r="K816" i="9"/>
  <c r="K817" i="9"/>
  <c r="K818" i="9"/>
  <c r="K819" i="9"/>
  <c r="K820" i="9"/>
  <c r="K821" i="9"/>
  <c r="K822" i="9"/>
  <c r="K823" i="9"/>
  <c r="K824" i="9"/>
  <c r="K825" i="9"/>
  <c r="K826" i="9"/>
  <c r="K827" i="9"/>
  <c r="K828" i="9"/>
  <c r="K829" i="9"/>
  <c r="K830" i="9"/>
  <c r="K831" i="9"/>
  <c r="K832" i="9"/>
  <c r="K833" i="9"/>
  <c r="K834" i="9"/>
  <c r="K835" i="9"/>
  <c r="K836" i="9"/>
  <c r="K837" i="9"/>
  <c r="K838" i="9"/>
  <c r="K839" i="9"/>
  <c r="K840" i="9"/>
  <c r="K841" i="9"/>
  <c r="K842" i="9"/>
  <c r="K843" i="9"/>
  <c r="K844" i="9"/>
  <c r="K845" i="9"/>
  <c r="K846" i="9"/>
  <c r="K847" i="9"/>
  <c r="K848" i="9"/>
  <c r="K849" i="9"/>
  <c r="K850" i="9"/>
  <c r="K851" i="9"/>
  <c r="K852" i="9"/>
  <c r="K853" i="9"/>
  <c r="K854" i="9"/>
  <c r="K855" i="9"/>
  <c r="K856" i="9"/>
  <c r="K857" i="9"/>
  <c r="K858" i="9"/>
  <c r="K859" i="9"/>
  <c r="K860" i="9"/>
  <c r="K861" i="9"/>
  <c r="K862" i="9"/>
  <c r="K863" i="9"/>
  <c r="K864" i="9"/>
  <c r="K865" i="9"/>
  <c r="K866" i="9"/>
  <c r="K867" i="9"/>
  <c r="K868" i="9"/>
  <c r="K869" i="9"/>
  <c r="K870" i="9"/>
  <c r="K871" i="9"/>
  <c r="K872" i="9"/>
  <c r="K873" i="9"/>
  <c r="K874" i="9"/>
  <c r="K875" i="9"/>
  <c r="K876" i="9"/>
  <c r="K877" i="9"/>
  <c r="K878" i="9"/>
  <c r="K879" i="9"/>
  <c r="K880" i="9"/>
  <c r="K881" i="9"/>
  <c r="K882" i="9"/>
  <c r="K883" i="9"/>
  <c r="K884" i="9"/>
  <c r="K885" i="9"/>
  <c r="K886" i="9"/>
  <c r="K887" i="9"/>
  <c r="K888" i="9"/>
  <c r="K889" i="9"/>
  <c r="K890" i="9"/>
  <c r="K891" i="9"/>
  <c r="K892" i="9"/>
  <c r="K893" i="9"/>
  <c r="K894" i="9"/>
  <c r="K895" i="9"/>
  <c r="K896" i="9"/>
  <c r="K897" i="9"/>
  <c r="K898" i="9"/>
  <c r="K899" i="9"/>
  <c r="K900" i="9"/>
  <c r="K901" i="9"/>
  <c r="K902" i="9"/>
  <c r="K903" i="9"/>
  <c r="K904" i="9"/>
  <c r="K905" i="9"/>
  <c r="K906" i="9"/>
  <c r="K907" i="9"/>
  <c r="K908" i="9"/>
  <c r="K909" i="9"/>
  <c r="K910" i="9"/>
  <c r="K911" i="9"/>
  <c r="K912" i="9"/>
  <c r="K913" i="9"/>
  <c r="K914" i="9"/>
  <c r="K915" i="9"/>
  <c r="K916" i="9"/>
  <c r="K917" i="9"/>
  <c r="K918" i="9"/>
  <c r="K919" i="9"/>
  <c r="K920" i="9"/>
  <c r="K921" i="9"/>
  <c r="K922" i="9"/>
  <c r="K923" i="9"/>
  <c r="K924" i="9"/>
  <c r="K925" i="9"/>
  <c r="K926" i="9"/>
  <c r="K927" i="9"/>
  <c r="K928" i="9"/>
  <c r="K929" i="9"/>
  <c r="K930" i="9"/>
  <c r="K931" i="9"/>
  <c r="K932" i="9"/>
  <c r="K933" i="9"/>
  <c r="K934" i="9"/>
  <c r="K935" i="9"/>
  <c r="K936" i="9"/>
  <c r="K937" i="9"/>
  <c r="K938" i="9"/>
  <c r="K939" i="9"/>
  <c r="K940" i="9"/>
  <c r="K941" i="9"/>
  <c r="K942" i="9"/>
  <c r="K943" i="9"/>
  <c r="K944" i="9"/>
  <c r="K945" i="9"/>
  <c r="K946" i="9"/>
  <c r="K947" i="9"/>
  <c r="K948" i="9"/>
  <c r="K949" i="9"/>
  <c r="K950" i="9"/>
  <c r="K951" i="9"/>
  <c r="K952" i="9"/>
  <c r="K953" i="9"/>
  <c r="K954" i="9"/>
  <c r="K955" i="9"/>
  <c r="K956" i="9"/>
  <c r="K957" i="9"/>
  <c r="K958" i="9"/>
  <c r="K959" i="9"/>
  <c r="K960" i="9"/>
  <c r="K961" i="9"/>
  <c r="K962" i="9"/>
  <c r="K963" i="9"/>
  <c r="K964" i="9"/>
  <c r="K965" i="9"/>
  <c r="K966" i="9"/>
  <c r="K967" i="9"/>
  <c r="K968" i="9"/>
  <c r="K969" i="9"/>
  <c r="K970" i="9"/>
  <c r="K971" i="9"/>
  <c r="K972" i="9"/>
  <c r="K973" i="9"/>
  <c r="K974" i="9"/>
  <c r="K975" i="9"/>
  <c r="K976" i="9"/>
  <c r="K977" i="9"/>
  <c r="K978" i="9"/>
  <c r="K979" i="9"/>
  <c r="K980" i="9"/>
  <c r="K981" i="9"/>
  <c r="K982" i="9"/>
  <c r="K983" i="9"/>
  <c r="K984" i="9"/>
  <c r="K985" i="9"/>
  <c r="K986" i="9"/>
  <c r="K987" i="9"/>
  <c r="K988" i="9"/>
  <c r="K989" i="9"/>
  <c r="K990" i="9"/>
  <c r="K991" i="9"/>
  <c r="K992" i="9"/>
  <c r="K993" i="9"/>
  <c r="K994" i="9"/>
  <c r="K995" i="9"/>
  <c r="K996" i="9"/>
  <c r="K997" i="9"/>
  <c r="K998" i="9"/>
  <c r="K999" i="9"/>
  <c r="K1000" i="9"/>
  <c r="K1001" i="9"/>
  <c r="K1002" i="9"/>
  <c r="K1003" i="9"/>
  <c r="K1004" i="9"/>
  <c r="K1005" i="9"/>
  <c r="K1006" i="9"/>
  <c r="K1007" i="9"/>
  <c r="K1008" i="9"/>
  <c r="K1009" i="9"/>
  <c r="K1010" i="9"/>
  <c r="K1011" i="9"/>
  <c r="K1012" i="9"/>
  <c r="K1013" i="9"/>
  <c r="K1014" i="9"/>
  <c r="K1015" i="9"/>
  <c r="K1016" i="9"/>
  <c r="K1017" i="9"/>
  <c r="K1018" i="9"/>
  <c r="K1019" i="9"/>
  <c r="K1020" i="9"/>
  <c r="K1021" i="9"/>
  <c r="K1022" i="9"/>
  <c r="K1023" i="9"/>
  <c r="K1024" i="9"/>
  <c r="K1025" i="9"/>
  <c r="K1026" i="9"/>
  <c r="K1027" i="9"/>
  <c r="K1028" i="9"/>
  <c r="K1029" i="9"/>
  <c r="K1030" i="9"/>
  <c r="K1031" i="9"/>
  <c r="K1032" i="9"/>
  <c r="K1033" i="9"/>
  <c r="K1034" i="9"/>
  <c r="K1035" i="9"/>
  <c r="K1036" i="9"/>
  <c r="K1037" i="9"/>
  <c r="K1038" i="9"/>
  <c r="K1039" i="9"/>
  <c r="K1040" i="9"/>
  <c r="K1041" i="9"/>
  <c r="K1042" i="9"/>
  <c r="K1043" i="9"/>
  <c r="K1044" i="9"/>
  <c r="K1045" i="9"/>
  <c r="K1046" i="9"/>
  <c r="K1047" i="9"/>
  <c r="K1048" i="9"/>
  <c r="K1049" i="9"/>
  <c r="K1050" i="9"/>
  <c r="K1051" i="9"/>
  <c r="K1052" i="9"/>
  <c r="K1053" i="9"/>
  <c r="K1054" i="9"/>
  <c r="K1055" i="9"/>
  <c r="K1056" i="9"/>
  <c r="K1057" i="9"/>
  <c r="K1058" i="9"/>
  <c r="K1059" i="9"/>
  <c r="K1060" i="9"/>
  <c r="K1061" i="9"/>
  <c r="K1062" i="9"/>
  <c r="K1063" i="9"/>
  <c r="K1064" i="9"/>
  <c r="K1065" i="9"/>
  <c r="K1066" i="9"/>
  <c r="K1067" i="9"/>
  <c r="K1068" i="9"/>
  <c r="K1069" i="9"/>
  <c r="K1070" i="9"/>
  <c r="K1071" i="9"/>
  <c r="K1072" i="9"/>
  <c r="K1073" i="9"/>
  <c r="K1074" i="9"/>
  <c r="K1075" i="9"/>
  <c r="K1076" i="9"/>
  <c r="K1077" i="9"/>
  <c r="K1078" i="9"/>
  <c r="K1079" i="9"/>
  <c r="K1080" i="9"/>
  <c r="K1081" i="9"/>
  <c r="K1082" i="9"/>
  <c r="K1083" i="9"/>
  <c r="K1084" i="9"/>
  <c r="K1085" i="9"/>
  <c r="K1086" i="9"/>
  <c r="K1087" i="9"/>
  <c r="K1088" i="9"/>
  <c r="K1089" i="9"/>
  <c r="K1090" i="9"/>
  <c r="K1091" i="9"/>
  <c r="K1092" i="9"/>
  <c r="K1093" i="9"/>
  <c r="K1094" i="9"/>
  <c r="K1095" i="9"/>
  <c r="K1096" i="9"/>
  <c r="K1097" i="9"/>
  <c r="K1098" i="9"/>
  <c r="K1099" i="9"/>
  <c r="K1100" i="9"/>
  <c r="K1101" i="9"/>
  <c r="K1102" i="9"/>
  <c r="K1103" i="9"/>
  <c r="K1104" i="9"/>
  <c r="K1105" i="9"/>
  <c r="K1106" i="9"/>
  <c r="K1107" i="9"/>
  <c r="K1108" i="9"/>
  <c r="K1109" i="9"/>
  <c r="K1110" i="9"/>
  <c r="K1111" i="9"/>
  <c r="K1112" i="9"/>
  <c r="K1113" i="9"/>
  <c r="K1114" i="9"/>
  <c r="K1115" i="9"/>
  <c r="K1116" i="9"/>
  <c r="K1117" i="9"/>
  <c r="K1118" i="9"/>
  <c r="K1119" i="9"/>
  <c r="K1120" i="9"/>
  <c r="K1121" i="9"/>
  <c r="K1122" i="9"/>
  <c r="K1123" i="9"/>
  <c r="K1124" i="9"/>
  <c r="K1125" i="9"/>
  <c r="K1126" i="9"/>
  <c r="K1127" i="9"/>
  <c r="K1128" i="9"/>
  <c r="K1129" i="9"/>
  <c r="K1130" i="9"/>
  <c r="K1131" i="9"/>
  <c r="K1132" i="9"/>
  <c r="K1133" i="9"/>
  <c r="K1134" i="9"/>
  <c r="K1135" i="9"/>
  <c r="K1136" i="9"/>
  <c r="K1137" i="9"/>
  <c r="K1138" i="9"/>
  <c r="K1139" i="9"/>
  <c r="K1140" i="9"/>
  <c r="K1141" i="9"/>
  <c r="K1142" i="9"/>
  <c r="K1143" i="9"/>
  <c r="K1144" i="9"/>
  <c r="K1145" i="9"/>
  <c r="K1146" i="9"/>
  <c r="K1147" i="9"/>
  <c r="K1148" i="9"/>
  <c r="K1149" i="9"/>
  <c r="K1150" i="9"/>
  <c r="K1151" i="9"/>
  <c r="K1152" i="9"/>
  <c r="K1153" i="9"/>
  <c r="K1154" i="9"/>
  <c r="K1155" i="9"/>
  <c r="K1156" i="9"/>
  <c r="K1157" i="9"/>
  <c r="K1158" i="9"/>
  <c r="K1159" i="9"/>
  <c r="K1160" i="9"/>
  <c r="K1161" i="9"/>
  <c r="K1162" i="9"/>
  <c r="K1163" i="9"/>
  <c r="K1164" i="9"/>
  <c r="K1165" i="9"/>
  <c r="K1166" i="9"/>
  <c r="K1167" i="9"/>
  <c r="K1168" i="9"/>
  <c r="K1169" i="9"/>
  <c r="K1170" i="9"/>
  <c r="K1171" i="9"/>
  <c r="K1172" i="9"/>
  <c r="K1173" i="9"/>
  <c r="K1174" i="9"/>
  <c r="K1175" i="9"/>
  <c r="K1176" i="9"/>
  <c r="K1177" i="9"/>
  <c r="K1178" i="9"/>
  <c r="K1179" i="9"/>
  <c r="K1180" i="9"/>
  <c r="K1181" i="9"/>
  <c r="K1182" i="9"/>
  <c r="K1183" i="9"/>
  <c r="K1184" i="9"/>
  <c r="K1185" i="9"/>
  <c r="K1186" i="9"/>
  <c r="K1187" i="9"/>
  <c r="K1188" i="9"/>
  <c r="K1189" i="9"/>
  <c r="K1190" i="9"/>
  <c r="K1191" i="9"/>
  <c r="K1192" i="9"/>
  <c r="K1193" i="9"/>
  <c r="K1194" i="9"/>
  <c r="K1195" i="9"/>
  <c r="K1196" i="9"/>
  <c r="K1197" i="9"/>
  <c r="K1198" i="9"/>
  <c r="K1199" i="9"/>
  <c r="K1200" i="9"/>
  <c r="K1201" i="9"/>
  <c r="K1202" i="9"/>
  <c r="K1203" i="9"/>
  <c r="K1204" i="9"/>
  <c r="K1205" i="9"/>
  <c r="K1206" i="9"/>
  <c r="K1207" i="9"/>
  <c r="K1208" i="9"/>
  <c r="K1209" i="9"/>
  <c r="K1210" i="9"/>
  <c r="K1211" i="9"/>
  <c r="K1212" i="9"/>
  <c r="K1213" i="9"/>
  <c r="K1214" i="9"/>
  <c r="K1215" i="9"/>
  <c r="K1216" i="9"/>
  <c r="K1217" i="9"/>
  <c r="K1218" i="9"/>
  <c r="K1219" i="9"/>
  <c r="K1220" i="9"/>
  <c r="K1221" i="9"/>
  <c r="K1222" i="9"/>
  <c r="K1223" i="9"/>
  <c r="K1224" i="9"/>
  <c r="K1225" i="9"/>
  <c r="K1226" i="9"/>
  <c r="K1227" i="9"/>
  <c r="K1228" i="9"/>
  <c r="K1229" i="9"/>
  <c r="K1230" i="9"/>
  <c r="K1231" i="9"/>
  <c r="K1232" i="9"/>
  <c r="K1233" i="9"/>
  <c r="K1234" i="9"/>
  <c r="K1235" i="9"/>
  <c r="K1236" i="9"/>
  <c r="K1237" i="9"/>
  <c r="K1238" i="9"/>
  <c r="K1239" i="9"/>
  <c r="K1240" i="9"/>
  <c r="K1241" i="9"/>
  <c r="K1242" i="9"/>
  <c r="K1243" i="9"/>
  <c r="K1244" i="9"/>
  <c r="K1245" i="9"/>
  <c r="K1246" i="9"/>
  <c r="K1247" i="9"/>
  <c r="K1248" i="9"/>
  <c r="K1249" i="9"/>
  <c r="K1250" i="9"/>
  <c r="K1251" i="9"/>
  <c r="K1252" i="9"/>
  <c r="K1253" i="9"/>
  <c r="K1254" i="9"/>
  <c r="K1255" i="9"/>
  <c r="K1256" i="9"/>
  <c r="K1257" i="9"/>
  <c r="K1258" i="9"/>
  <c r="K1259" i="9"/>
  <c r="K1260" i="9"/>
  <c r="K1261" i="9"/>
  <c r="K1262" i="9"/>
  <c r="K1263" i="9"/>
  <c r="K1264" i="9"/>
  <c r="K1265" i="9"/>
  <c r="K1266" i="9"/>
  <c r="K1267" i="9"/>
  <c r="K1268" i="9"/>
  <c r="K1269" i="9"/>
  <c r="K1270" i="9"/>
  <c r="K1271" i="9"/>
  <c r="K1272" i="9"/>
  <c r="K1273" i="9"/>
  <c r="K1274" i="9"/>
  <c r="K1275" i="9"/>
  <c r="K1276" i="9"/>
  <c r="K1277" i="9"/>
  <c r="K1278" i="9"/>
  <c r="K1279" i="9"/>
  <c r="K1280" i="9"/>
  <c r="K1281" i="9"/>
  <c r="K1282" i="9"/>
  <c r="K1283" i="9"/>
  <c r="K1284" i="9"/>
  <c r="K1285" i="9"/>
  <c r="K1286" i="9"/>
  <c r="K1287" i="9"/>
  <c r="K1288" i="9"/>
  <c r="K1289" i="9"/>
  <c r="K1290" i="9"/>
  <c r="K1291" i="9"/>
  <c r="K1292" i="9"/>
  <c r="K1293" i="9"/>
  <c r="K1294" i="9"/>
  <c r="K1295" i="9"/>
  <c r="K1296" i="9"/>
  <c r="K1297" i="9"/>
  <c r="K1298" i="9"/>
  <c r="K1299" i="9"/>
  <c r="K1300" i="9"/>
  <c r="K1301" i="9"/>
  <c r="K1302" i="9"/>
  <c r="K1303" i="9"/>
  <c r="K1304" i="9"/>
  <c r="K1305" i="9"/>
  <c r="K1306" i="9"/>
  <c r="K1307" i="9"/>
  <c r="K1308" i="9"/>
  <c r="K1309" i="9"/>
  <c r="K1310" i="9"/>
  <c r="K1311" i="9"/>
  <c r="K1312" i="9"/>
  <c r="K1313" i="9"/>
  <c r="K1314" i="9"/>
  <c r="K1315" i="9"/>
  <c r="K1316" i="9"/>
  <c r="K1317" i="9"/>
  <c r="K1318" i="9"/>
  <c r="K1319" i="9"/>
  <c r="K1320" i="9"/>
  <c r="K1321" i="9"/>
  <c r="K1322" i="9"/>
  <c r="K1323" i="9"/>
  <c r="K1324" i="9"/>
  <c r="K1325" i="9"/>
  <c r="K1326" i="9"/>
  <c r="K1327" i="9"/>
  <c r="K1328" i="9"/>
  <c r="K1329" i="9"/>
  <c r="K1330" i="9"/>
  <c r="K1331" i="9"/>
  <c r="K1332" i="9"/>
  <c r="K1333" i="9"/>
  <c r="K1334" i="9"/>
  <c r="K1335" i="9"/>
  <c r="K1336" i="9"/>
  <c r="K1337" i="9"/>
  <c r="K1338" i="9"/>
  <c r="K1339" i="9"/>
  <c r="K1340" i="9"/>
  <c r="K1341" i="9"/>
  <c r="K1342" i="9"/>
  <c r="K1343" i="9"/>
  <c r="K1344" i="9"/>
  <c r="K1345" i="9"/>
  <c r="K1346" i="9"/>
  <c r="K1347" i="9"/>
  <c r="K1348" i="9"/>
  <c r="K1349" i="9"/>
  <c r="K1350" i="9"/>
  <c r="K1351" i="9"/>
  <c r="K1352" i="9"/>
  <c r="K1353" i="9"/>
  <c r="K1354" i="9"/>
  <c r="K1355" i="9"/>
  <c r="K1356" i="9"/>
  <c r="K1357" i="9"/>
  <c r="K1358" i="9"/>
  <c r="K1359" i="9"/>
  <c r="K1360" i="9"/>
  <c r="K1361" i="9"/>
  <c r="K1362" i="9"/>
  <c r="K1363" i="9"/>
  <c r="K1364" i="9"/>
  <c r="K1365" i="9"/>
  <c r="K1366" i="9"/>
  <c r="K1367" i="9"/>
  <c r="K1368" i="9"/>
  <c r="K1369" i="9"/>
  <c r="K1370" i="9"/>
  <c r="K1371" i="9"/>
  <c r="K1372" i="9"/>
  <c r="K1373" i="9"/>
  <c r="K1374" i="9"/>
  <c r="K1375" i="9"/>
  <c r="K1376" i="9"/>
  <c r="K1377" i="9"/>
  <c r="K1378" i="9"/>
  <c r="K1379" i="9"/>
  <c r="K1380" i="9"/>
  <c r="K1381" i="9"/>
  <c r="K1382" i="9"/>
  <c r="K1383" i="9"/>
  <c r="K1384" i="9"/>
  <c r="K1385" i="9"/>
  <c r="K1386" i="9"/>
  <c r="K1387" i="9"/>
  <c r="K1388" i="9"/>
  <c r="K1389" i="9"/>
  <c r="K1390" i="9"/>
  <c r="K1391" i="9"/>
  <c r="K1392" i="9"/>
  <c r="K1393" i="9"/>
  <c r="K1394" i="9"/>
  <c r="K1395" i="9"/>
  <c r="K1396" i="9"/>
  <c r="K1397" i="9"/>
  <c r="K1398" i="9"/>
  <c r="K1399" i="9"/>
  <c r="K1400" i="9"/>
  <c r="K1401" i="9"/>
  <c r="K1402" i="9"/>
  <c r="K1403" i="9"/>
  <c r="K1404" i="9"/>
  <c r="K1405" i="9"/>
  <c r="K1406" i="9"/>
  <c r="K1407" i="9"/>
  <c r="K1408" i="9"/>
  <c r="K1409" i="9"/>
  <c r="K1410" i="9"/>
  <c r="K1411" i="9"/>
  <c r="K1412" i="9"/>
  <c r="K1413" i="9"/>
  <c r="K1414" i="9"/>
  <c r="K1415" i="9"/>
  <c r="K1416" i="9"/>
  <c r="K1417" i="9"/>
  <c r="K1418" i="9"/>
  <c r="K1419" i="9"/>
  <c r="K1420" i="9"/>
  <c r="K1421" i="9"/>
  <c r="K1422" i="9"/>
  <c r="K1423" i="9"/>
  <c r="K1424" i="9"/>
  <c r="K1425" i="9"/>
  <c r="K1426" i="9"/>
  <c r="K1427" i="9"/>
  <c r="K1428" i="9"/>
  <c r="K1429" i="9"/>
  <c r="K1430" i="9"/>
  <c r="K1431" i="9"/>
  <c r="K1432" i="9"/>
  <c r="K1433" i="9"/>
  <c r="K1434" i="9"/>
  <c r="K1435" i="9"/>
  <c r="K1436" i="9"/>
  <c r="K1437" i="9"/>
  <c r="K1438" i="9"/>
  <c r="K1439" i="9"/>
  <c r="K1440" i="9"/>
  <c r="K1441" i="9"/>
  <c r="K1442" i="9"/>
  <c r="K1443" i="9"/>
  <c r="K1444" i="9"/>
  <c r="K1445" i="9"/>
  <c r="K1446" i="9"/>
  <c r="K1447" i="9"/>
  <c r="K1448" i="9"/>
  <c r="K1449" i="9"/>
  <c r="K1450" i="9"/>
  <c r="K1451" i="9"/>
  <c r="K1452" i="9"/>
  <c r="K1453" i="9"/>
  <c r="K1454" i="9"/>
  <c r="K1455" i="9"/>
  <c r="K1456" i="9"/>
  <c r="K1457" i="9"/>
  <c r="K1458" i="9"/>
  <c r="K1459" i="9"/>
  <c r="K1460" i="9"/>
  <c r="K1461" i="9"/>
  <c r="K1462" i="9"/>
  <c r="K1463" i="9"/>
  <c r="K1464" i="9"/>
  <c r="K1465" i="9"/>
  <c r="K1466" i="9"/>
  <c r="K1467" i="9"/>
  <c r="K1468" i="9"/>
  <c r="K1469" i="9"/>
  <c r="K1470" i="9"/>
  <c r="K1471" i="9"/>
  <c r="K1472" i="9"/>
  <c r="K1473" i="9"/>
  <c r="K1474" i="9"/>
  <c r="K1475" i="9"/>
  <c r="K1476" i="9"/>
  <c r="K1477" i="9"/>
  <c r="K1478" i="9"/>
  <c r="K1479" i="9"/>
  <c r="K1480" i="9"/>
  <c r="K1481" i="9"/>
  <c r="K1482" i="9"/>
  <c r="K1483" i="9"/>
  <c r="K1484" i="9"/>
  <c r="K1485" i="9"/>
  <c r="K1486" i="9"/>
  <c r="K1487" i="9"/>
  <c r="K1488" i="9"/>
  <c r="K1489" i="9"/>
  <c r="K1490" i="9"/>
  <c r="K1491" i="9"/>
  <c r="K1492" i="9"/>
  <c r="K1493" i="9"/>
  <c r="K1494" i="9"/>
  <c r="K1495" i="9"/>
  <c r="K1496" i="9"/>
  <c r="K1497" i="9"/>
  <c r="K1498" i="9"/>
  <c r="K1499" i="9"/>
  <c r="K1500" i="9"/>
  <c r="K1501" i="9"/>
  <c r="K1502" i="9"/>
  <c r="K1503" i="9"/>
  <c r="K1504" i="9"/>
  <c r="K1505" i="9"/>
  <c r="K1506" i="9"/>
  <c r="K1507" i="9"/>
  <c r="K1508" i="9"/>
  <c r="K1509" i="9"/>
  <c r="K1510" i="9"/>
  <c r="K1511" i="9"/>
  <c r="K1512" i="9"/>
  <c r="K1513" i="9"/>
  <c r="K1514" i="9"/>
  <c r="K1515" i="9"/>
  <c r="K1516" i="9"/>
  <c r="K1517" i="9"/>
  <c r="K1518" i="9"/>
  <c r="K1519" i="9"/>
  <c r="K1520" i="9"/>
  <c r="K1521" i="9"/>
  <c r="K1522" i="9"/>
  <c r="K1523" i="9"/>
  <c r="K1524" i="9"/>
  <c r="K1525" i="9"/>
  <c r="K1526" i="9"/>
  <c r="K1527" i="9"/>
  <c r="K1528" i="9"/>
  <c r="K1529" i="9"/>
  <c r="K1530" i="9"/>
  <c r="K1531" i="9"/>
  <c r="K1532" i="9"/>
  <c r="K1533" i="9"/>
  <c r="K1534" i="9"/>
  <c r="K1535" i="9"/>
  <c r="K1536" i="9"/>
  <c r="K1537" i="9"/>
  <c r="K1538" i="9"/>
  <c r="K1539" i="9"/>
  <c r="K1540" i="9"/>
  <c r="K1541" i="9"/>
  <c r="K1542" i="9"/>
  <c r="K1543" i="9"/>
  <c r="K1544" i="9"/>
  <c r="K1545" i="9"/>
  <c r="K1546" i="9"/>
  <c r="K1547" i="9"/>
  <c r="K1548" i="9"/>
  <c r="K1549" i="9"/>
  <c r="K1550" i="9"/>
  <c r="K1551" i="9"/>
  <c r="K1552" i="9"/>
  <c r="K1553" i="9"/>
  <c r="K1554" i="9"/>
  <c r="K1555" i="9"/>
  <c r="K1556" i="9"/>
  <c r="K1557" i="9"/>
  <c r="K1558" i="9"/>
  <c r="K1559" i="9"/>
  <c r="K1560" i="9"/>
  <c r="K1561" i="9"/>
  <c r="K1562" i="9"/>
  <c r="K1563" i="9"/>
  <c r="K1564" i="9"/>
  <c r="K1565" i="9"/>
  <c r="K1566" i="9"/>
  <c r="K1567" i="9"/>
  <c r="K1568" i="9"/>
  <c r="K1569" i="9"/>
  <c r="K1570" i="9"/>
  <c r="K1571" i="9"/>
  <c r="K1572" i="9"/>
  <c r="K1573" i="9"/>
  <c r="K1574" i="9"/>
  <c r="K1575" i="9"/>
  <c r="K1576" i="9"/>
  <c r="K1577" i="9"/>
  <c r="K1578" i="9"/>
  <c r="K1579" i="9"/>
  <c r="K1580" i="9"/>
  <c r="K1581" i="9"/>
  <c r="K1582" i="9"/>
  <c r="K1583" i="9"/>
  <c r="K1584" i="9"/>
  <c r="K1585" i="9"/>
  <c r="K1586" i="9"/>
  <c r="K1587" i="9"/>
  <c r="K1588" i="9"/>
  <c r="K1589" i="9"/>
  <c r="K1590" i="9"/>
  <c r="K1591" i="9"/>
  <c r="K1592" i="9"/>
  <c r="K1593" i="9"/>
  <c r="K1594" i="9"/>
  <c r="K1595" i="9"/>
  <c r="K1596" i="9"/>
  <c r="K1597" i="9"/>
  <c r="K1598" i="9"/>
  <c r="K1599" i="9"/>
  <c r="K1600" i="9"/>
  <c r="K1601" i="9"/>
  <c r="K1602" i="9"/>
  <c r="K1603" i="9"/>
  <c r="K1604" i="9"/>
  <c r="K1605" i="9"/>
  <c r="K1606" i="9"/>
  <c r="K1607" i="9"/>
  <c r="K1608" i="9"/>
  <c r="K1609" i="9"/>
  <c r="K1610" i="9"/>
  <c r="K1611" i="9"/>
  <c r="K1612" i="9"/>
  <c r="K1613" i="9"/>
  <c r="K1614" i="9"/>
  <c r="K1615" i="9"/>
  <c r="K1616" i="9"/>
  <c r="K1617" i="9"/>
  <c r="K1618" i="9"/>
  <c r="K1619" i="9"/>
  <c r="K1620" i="9"/>
  <c r="K1621" i="9"/>
  <c r="K1622" i="9"/>
  <c r="K1623" i="9"/>
  <c r="K1624" i="9"/>
  <c r="K1625" i="9"/>
  <c r="K1626" i="9"/>
  <c r="K1627" i="9"/>
  <c r="K1628" i="9"/>
  <c r="K1629" i="9"/>
  <c r="K1630" i="9"/>
  <c r="K1631" i="9"/>
  <c r="K1632" i="9"/>
  <c r="K1633" i="9"/>
  <c r="K1634" i="9"/>
  <c r="K1635" i="9"/>
  <c r="K1636" i="9"/>
  <c r="K1637" i="9"/>
  <c r="K1638" i="9"/>
  <c r="K1639" i="9"/>
  <c r="K1640" i="9"/>
  <c r="K1641" i="9"/>
  <c r="K1642" i="9"/>
  <c r="K1643" i="9"/>
  <c r="K1644" i="9"/>
  <c r="K1645" i="9"/>
  <c r="K1646" i="9"/>
  <c r="K1647" i="9"/>
  <c r="K1648" i="9"/>
  <c r="K1649" i="9"/>
  <c r="K1650" i="9"/>
  <c r="K1651" i="9"/>
  <c r="K1652" i="9"/>
  <c r="K1653" i="9"/>
  <c r="K1654" i="9"/>
  <c r="K1655" i="9"/>
  <c r="K1656" i="9"/>
  <c r="K1657" i="9"/>
  <c r="K1658" i="9"/>
  <c r="K1659" i="9"/>
  <c r="K1660" i="9"/>
  <c r="K1661" i="9"/>
  <c r="K1662" i="9"/>
  <c r="K1663" i="9"/>
  <c r="K1664" i="9"/>
  <c r="K1665" i="9"/>
  <c r="K1666" i="9"/>
  <c r="K1667" i="9"/>
  <c r="K1668" i="9"/>
  <c r="K1669" i="9"/>
  <c r="K1670" i="9"/>
  <c r="K1671" i="9"/>
  <c r="K1672" i="9"/>
  <c r="K1673" i="9"/>
  <c r="K1674" i="9"/>
  <c r="K1675" i="9"/>
  <c r="K1676" i="9"/>
  <c r="K1677" i="9"/>
  <c r="K1678" i="9"/>
  <c r="K1679" i="9"/>
  <c r="K1680" i="9"/>
  <c r="K1681" i="9"/>
  <c r="K1682" i="9"/>
  <c r="K1683" i="9"/>
  <c r="K1684" i="9"/>
  <c r="K1685" i="9"/>
  <c r="K1686" i="9"/>
  <c r="K1687" i="9"/>
  <c r="K1688" i="9"/>
  <c r="K1689" i="9"/>
  <c r="K1690" i="9"/>
  <c r="K1691" i="9"/>
  <c r="K1692" i="9"/>
  <c r="K1693" i="9"/>
  <c r="K1694" i="9"/>
  <c r="K1695" i="9"/>
  <c r="K1696" i="9"/>
  <c r="K1697" i="9"/>
  <c r="K1698" i="9"/>
  <c r="K1699" i="9"/>
  <c r="K1700" i="9"/>
  <c r="K1701" i="9"/>
  <c r="K1702" i="9"/>
  <c r="K1703" i="9"/>
  <c r="K1704" i="9"/>
  <c r="K1705" i="9"/>
  <c r="K1706" i="9"/>
  <c r="K1707" i="9"/>
  <c r="K1708" i="9"/>
  <c r="K1709" i="9"/>
  <c r="K1710" i="9"/>
  <c r="K1711" i="9"/>
  <c r="K1712" i="9"/>
  <c r="K1713" i="9"/>
  <c r="K1714" i="9"/>
  <c r="K1715" i="9"/>
  <c r="K1716" i="9"/>
  <c r="K1717" i="9"/>
  <c r="K1718" i="9"/>
  <c r="K1719" i="9"/>
  <c r="K1720" i="9"/>
  <c r="K1721" i="9"/>
  <c r="K1722" i="9"/>
  <c r="K1723" i="9"/>
  <c r="K1724" i="9"/>
  <c r="K1725" i="9"/>
  <c r="K1726" i="9"/>
  <c r="K1727" i="9"/>
  <c r="K1728" i="9"/>
  <c r="K1729" i="9"/>
  <c r="K1730" i="9"/>
  <c r="K1731" i="9"/>
  <c r="K1732" i="9"/>
  <c r="K1733" i="9"/>
  <c r="K1734" i="9"/>
  <c r="K1735" i="9"/>
  <c r="K1736" i="9"/>
  <c r="K1737" i="9"/>
  <c r="K1738" i="9"/>
  <c r="K1739" i="9"/>
  <c r="K1740" i="9"/>
  <c r="K1741" i="9"/>
  <c r="K1742" i="9"/>
  <c r="K1743" i="9"/>
  <c r="K1744" i="9"/>
  <c r="K1745" i="9"/>
  <c r="K1746" i="9"/>
  <c r="K1747" i="9"/>
  <c r="K1748" i="9"/>
  <c r="K1749" i="9"/>
  <c r="K1750" i="9"/>
  <c r="K1751" i="9"/>
  <c r="K1752" i="9"/>
  <c r="K1753" i="9"/>
  <c r="K1754" i="9"/>
  <c r="K1755" i="9"/>
  <c r="K1756" i="9"/>
  <c r="K1757" i="9"/>
  <c r="K1758" i="9"/>
  <c r="K1759" i="9"/>
  <c r="K1760" i="9"/>
  <c r="K1761" i="9"/>
  <c r="K1762" i="9"/>
  <c r="K1763" i="9"/>
  <c r="K1764" i="9"/>
  <c r="K1765" i="9"/>
  <c r="K1766" i="9"/>
  <c r="K1767" i="9"/>
  <c r="K1768" i="9"/>
  <c r="K1769" i="9"/>
  <c r="K1770" i="9"/>
  <c r="K1771" i="9"/>
  <c r="K1772" i="9"/>
  <c r="K1773" i="9"/>
  <c r="K1774" i="9"/>
  <c r="K1775" i="9"/>
  <c r="K1776" i="9"/>
  <c r="K1777" i="9"/>
  <c r="K1778" i="9"/>
  <c r="K1779" i="9"/>
  <c r="K1780" i="9"/>
  <c r="K1781" i="9"/>
  <c r="K1782" i="9"/>
  <c r="K1783" i="9"/>
  <c r="K1784" i="9"/>
  <c r="K1785" i="9"/>
  <c r="K1786" i="9"/>
  <c r="K1787" i="9"/>
  <c r="K1788" i="9"/>
  <c r="K1789" i="9"/>
  <c r="K1790" i="9"/>
  <c r="K1791" i="9"/>
  <c r="K1792" i="9"/>
  <c r="K1793" i="9"/>
  <c r="K1794" i="9"/>
  <c r="K1795" i="9"/>
  <c r="K1796" i="9"/>
  <c r="K1797" i="9"/>
  <c r="K1798" i="9"/>
  <c r="K1799" i="9"/>
  <c r="K1800" i="9"/>
  <c r="K1801" i="9"/>
  <c r="K1802" i="9"/>
  <c r="K1803" i="9"/>
  <c r="K1804" i="9"/>
  <c r="K1805" i="9"/>
  <c r="K1806" i="9"/>
  <c r="K1807" i="9"/>
  <c r="K1808" i="9"/>
  <c r="K1809" i="9"/>
  <c r="K1810" i="9"/>
  <c r="K1811" i="9"/>
  <c r="K1812" i="9"/>
  <c r="K1813" i="9"/>
  <c r="K1814" i="9"/>
  <c r="K1815" i="9"/>
  <c r="K1816" i="9"/>
  <c r="K1817" i="9"/>
  <c r="K1818" i="9"/>
  <c r="K1819" i="9"/>
  <c r="K1820" i="9"/>
  <c r="K1821" i="9"/>
  <c r="K1822" i="9"/>
  <c r="K1823" i="9"/>
  <c r="K1824" i="9"/>
  <c r="K1825" i="9"/>
  <c r="K1826" i="9"/>
  <c r="K1827" i="9"/>
  <c r="K1828" i="9"/>
  <c r="K1829" i="9"/>
  <c r="K1830" i="9"/>
  <c r="K1831" i="9"/>
  <c r="K1832" i="9"/>
  <c r="K1833" i="9"/>
  <c r="K1834" i="9"/>
  <c r="K1835" i="9"/>
  <c r="K1836" i="9"/>
  <c r="K1837" i="9"/>
  <c r="K1838" i="9"/>
  <c r="K1839" i="9"/>
  <c r="K1840" i="9"/>
  <c r="K1841" i="9"/>
  <c r="K1842" i="9"/>
  <c r="K1843" i="9"/>
  <c r="K1844" i="9"/>
  <c r="K1845" i="9"/>
  <c r="K1846" i="9"/>
  <c r="K1847" i="9"/>
  <c r="K1848" i="9"/>
  <c r="K1849" i="9"/>
  <c r="K1850" i="9"/>
  <c r="K1851" i="9"/>
  <c r="K1852" i="9"/>
  <c r="K1853" i="9"/>
  <c r="K1854" i="9"/>
  <c r="K1855" i="9"/>
  <c r="K1856" i="9"/>
  <c r="K1857" i="9"/>
  <c r="K1858" i="9"/>
  <c r="K1859" i="9"/>
  <c r="K1860" i="9"/>
  <c r="K1861" i="9"/>
  <c r="K1862" i="9"/>
  <c r="K1863" i="9"/>
  <c r="K1864" i="9"/>
  <c r="K1865" i="9"/>
  <c r="K1866" i="9"/>
  <c r="K1867" i="9"/>
  <c r="K1868" i="9"/>
  <c r="K1869" i="9"/>
  <c r="K1870" i="9"/>
  <c r="K1871" i="9"/>
  <c r="K1872" i="9"/>
  <c r="K1873" i="9"/>
  <c r="K1874" i="9"/>
  <c r="K1875" i="9"/>
  <c r="K1876" i="9"/>
  <c r="K1877" i="9"/>
  <c r="K1878" i="9"/>
  <c r="K1879" i="9"/>
  <c r="K1880" i="9"/>
  <c r="K1881" i="9"/>
  <c r="K1882" i="9"/>
  <c r="K1883" i="9"/>
  <c r="K1884" i="9"/>
  <c r="K1885" i="9"/>
  <c r="K1886" i="9"/>
  <c r="K1887" i="9"/>
  <c r="K1888" i="9"/>
  <c r="K1889" i="9"/>
  <c r="K1890" i="9"/>
  <c r="K1891" i="9"/>
  <c r="K1892" i="9"/>
  <c r="K1893" i="9"/>
  <c r="K1894" i="9"/>
  <c r="K1895" i="9"/>
  <c r="K1896" i="9"/>
  <c r="K1897" i="9"/>
  <c r="K1898" i="9"/>
  <c r="K1899" i="9"/>
  <c r="K1900" i="9"/>
  <c r="K1901" i="9"/>
  <c r="K1902" i="9"/>
  <c r="K1903" i="9"/>
  <c r="K1904" i="9"/>
  <c r="K1905" i="9"/>
  <c r="K1906" i="9"/>
  <c r="K1907" i="9"/>
  <c r="K1908" i="9"/>
  <c r="K1909" i="9"/>
  <c r="K1910" i="9"/>
  <c r="K1911" i="9"/>
  <c r="K1912" i="9"/>
  <c r="K1913" i="9"/>
  <c r="K1914" i="9"/>
  <c r="K1915" i="9"/>
  <c r="K1916" i="9"/>
  <c r="K1917" i="9"/>
  <c r="K1918" i="9"/>
  <c r="K1919" i="9"/>
  <c r="K1920" i="9"/>
  <c r="K1921" i="9"/>
  <c r="K1922" i="9"/>
  <c r="K1923" i="9"/>
  <c r="K1924" i="9"/>
  <c r="K1925" i="9"/>
  <c r="K1926" i="9"/>
  <c r="K1927" i="9"/>
  <c r="K1928" i="9"/>
  <c r="K1929" i="9"/>
  <c r="K1930" i="9"/>
  <c r="K1931" i="9"/>
  <c r="K1932" i="9"/>
  <c r="K1933" i="9"/>
  <c r="K1934" i="9"/>
  <c r="K1935" i="9"/>
  <c r="K1936" i="9"/>
  <c r="K1937" i="9"/>
  <c r="K1938" i="9"/>
  <c r="K1939" i="9"/>
  <c r="K1940" i="9"/>
  <c r="K1941" i="9"/>
  <c r="K1942" i="9"/>
  <c r="K1943" i="9"/>
  <c r="K1944" i="9"/>
  <c r="K1945" i="9"/>
  <c r="K1946" i="9"/>
  <c r="K1947" i="9"/>
  <c r="K1948" i="9"/>
  <c r="K1949" i="9"/>
  <c r="K1950" i="9"/>
  <c r="K1951" i="9"/>
  <c r="K1952" i="9"/>
  <c r="K1953" i="9"/>
  <c r="K1954" i="9"/>
  <c r="K1955" i="9"/>
  <c r="K1956" i="9"/>
  <c r="K1957" i="9"/>
  <c r="K1958" i="9"/>
  <c r="K1959" i="9"/>
  <c r="K1960" i="9"/>
  <c r="K1961" i="9"/>
  <c r="K1962" i="9"/>
  <c r="K1963" i="9"/>
  <c r="K1964" i="9"/>
  <c r="K1965" i="9"/>
  <c r="K1966" i="9"/>
  <c r="K1967" i="9"/>
  <c r="K1968" i="9"/>
  <c r="K1969" i="9"/>
  <c r="K1970" i="9"/>
  <c r="K1971" i="9"/>
  <c r="K1972" i="9"/>
  <c r="K1973" i="9"/>
  <c r="K1974" i="9"/>
  <c r="K1975" i="9"/>
  <c r="K1976" i="9"/>
  <c r="K1977" i="9"/>
  <c r="K1978" i="9"/>
  <c r="K1979" i="9"/>
  <c r="K1980" i="9"/>
  <c r="K1981" i="9"/>
  <c r="K1982" i="9"/>
  <c r="K1983" i="9"/>
  <c r="K1984" i="9"/>
  <c r="K1985" i="9"/>
  <c r="K1986" i="9"/>
  <c r="K1987" i="9"/>
  <c r="K1988" i="9"/>
  <c r="K1989" i="9"/>
  <c r="K1990" i="9"/>
  <c r="K1991" i="9"/>
  <c r="K1992" i="9"/>
  <c r="K1993" i="9"/>
  <c r="K1994" i="9"/>
  <c r="K1995" i="9"/>
  <c r="K1996" i="9"/>
  <c r="K1997" i="9"/>
  <c r="K1998" i="9"/>
  <c r="K1999" i="9"/>
  <c r="K2000" i="9"/>
  <c r="K2001" i="9"/>
  <c r="K2002" i="9"/>
  <c r="K2003" i="9"/>
  <c r="K2004" i="9"/>
  <c r="K2005" i="9"/>
  <c r="K2006" i="9"/>
  <c r="K2007" i="9"/>
  <c r="K2008" i="9"/>
  <c r="K2009" i="9"/>
  <c r="K2010" i="9"/>
  <c r="K2011" i="9"/>
  <c r="K2012" i="9"/>
  <c r="K2013" i="9"/>
  <c r="K2014" i="9"/>
  <c r="K2015" i="9"/>
  <c r="K2016" i="9"/>
  <c r="K2017" i="9"/>
  <c r="K2018" i="9"/>
  <c r="K2019" i="9"/>
  <c r="K2020" i="9"/>
  <c r="K2021" i="9"/>
  <c r="K2022" i="9"/>
  <c r="K2023" i="9"/>
  <c r="K2024" i="9"/>
  <c r="K2025" i="9"/>
  <c r="K2026" i="9"/>
  <c r="K2027" i="9"/>
  <c r="K2028" i="9"/>
  <c r="K2029" i="9"/>
  <c r="K2030" i="9"/>
  <c r="K2031" i="9"/>
  <c r="K2032" i="9"/>
  <c r="K2033" i="9"/>
  <c r="K2034" i="9"/>
  <c r="K2035" i="9"/>
  <c r="K2036" i="9"/>
  <c r="K2037" i="9"/>
  <c r="K2038" i="9"/>
  <c r="K2039" i="9"/>
  <c r="K2040" i="9"/>
  <c r="K2041" i="9"/>
  <c r="K2042" i="9"/>
  <c r="K2043" i="9"/>
  <c r="K2044" i="9"/>
  <c r="K2045" i="9"/>
  <c r="K2046" i="9"/>
  <c r="K2047" i="9"/>
  <c r="K2048" i="9"/>
  <c r="K2049" i="9"/>
  <c r="K2050" i="9"/>
  <c r="K2051" i="9"/>
  <c r="K2052" i="9"/>
  <c r="K2053" i="9"/>
  <c r="K2054" i="9"/>
  <c r="K2055" i="9"/>
  <c r="K2056" i="9"/>
  <c r="K2057" i="9"/>
  <c r="K2058" i="9"/>
  <c r="K2059" i="9"/>
  <c r="K2060" i="9"/>
  <c r="K2061" i="9"/>
  <c r="K2062" i="9"/>
  <c r="K2063" i="9"/>
  <c r="K2064" i="9"/>
  <c r="K2065" i="9"/>
  <c r="K2066" i="9"/>
  <c r="K2067" i="9"/>
  <c r="K2068" i="9"/>
  <c r="K2069" i="9"/>
  <c r="K2070" i="9"/>
  <c r="K2071" i="9"/>
  <c r="K2072" i="9"/>
  <c r="K2073" i="9"/>
  <c r="K2074" i="9"/>
  <c r="K2075" i="9"/>
  <c r="K2076" i="9"/>
  <c r="K2077" i="9"/>
  <c r="K2078" i="9"/>
  <c r="K2079" i="9"/>
  <c r="K2080" i="9"/>
  <c r="K2081" i="9"/>
  <c r="K2082" i="9"/>
  <c r="K2083" i="9"/>
  <c r="K2084" i="9"/>
  <c r="K2085" i="9"/>
  <c r="K2086" i="9"/>
  <c r="K2087" i="9"/>
  <c r="K2088" i="9"/>
  <c r="K2089" i="9"/>
  <c r="K2090" i="9"/>
  <c r="K2091" i="9"/>
  <c r="K2092" i="9"/>
  <c r="K2093" i="9"/>
  <c r="K2094" i="9"/>
  <c r="K2095" i="9"/>
  <c r="K2096" i="9"/>
  <c r="K2097" i="9"/>
  <c r="K2098" i="9"/>
  <c r="K2099" i="9"/>
  <c r="K2100" i="9"/>
  <c r="K2101" i="9"/>
  <c r="K2102" i="9"/>
  <c r="K2103" i="9"/>
  <c r="K2104" i="9"/>
  <c r="K2105" i="9"/>
  <c r="K2106" i="9"/>
  <c r="K2107" i="9"/>
  <c r="K2108" i="9"/>
  <c r="K2109" i="9"/>
  <c r="K2110" i="9"/>
  <c r="K2111" i="9"/>
  <c r="K2112" i="9"/>
  <c r="K2113" i="9"/>
  <c r="K2114" i="9"/>
  <c r="K2115" i="9"/>
  <c r="K2116" i="9"/>
  <c r="K2117" i="9"/>
  <c r="K2118" i="9"/>
  <c r="K2119" i="9"/>
  <c r="K2120" i="9"/>
  <c r="K2121" i="9"/>
  <c r="K2122" i="9"/>
  <c r="K2123" i="9"/>
  <c r="K2124" i="9"/>
  <c r="K2125" i="9"/>
  <c r="K2126" i="9"/>
  <c r="K2127" i="9"/>
  <c r="K2128" i="9"/>
  <c r="K2129" i="9"/>
  <c r="K2130" i="9"/>
  <c r="K2131" i="9"/>
  <c r="K2132" i="9"/>
  <c r="K2133" i="9"/>
  <c r="K2134" i="9"/>
  <c r="K2135" i="9"/>
  <c r="K2136" i="9"/>
  <c r="K2137" i="9"/>
  <c r="K2138" i="9"/>
  <c r="K2139" i="9"/>
  <c r="K2140" i="9"/>
  <c r="K2141" i="9"/>
  <c r="K2142" i="9"/>
  <c r="K2143" i="9"/>
  <c r="K2144" i="9"/>
  <c r="K2145" i="9"/>
  <c r="K2146" i="9"/>
  <c r="K2147" i="9"/>
  <c r="K2148" i="9"/>
  <c r="K2149" i="9"/>
  <c r="K2150" i="9"/>
  <c r="K2151" i="9"/>
  <c r="K2152" i="9"/>
  <c r="K2153" i="9"/>
  <c r="K2154" i="9"/>
  <c r="K2155" i="9"/>
  <c r="K2156" i="9"/>
  <c r="K2157" i="9"/>
  <c r="K2158" i="9"/>
  <c r="K2159" i="9"/>
  <c r="K2160" i="9"/>
  <c r="K2161" i="9"/>
  <c r="K2162" i="9"/>
  <c r="K2163" i="9"/>
  <c r="K2164" i="9"/>
  <c r="K2165" i="9"/>
  <c r="K2166" i="9"/>
  <c r="K2167" i="9"/>
  <c r="K2168" i="9"/>
  <c r="K2169" i="9"/>
  <c r="K2170" i="9"/>
  <c r="K2171" i="9"/>
  <c r="K2172" i="9"/>
  <c r="K2173" i="9"/>
  <c r="K2174" i="9"/>
  <c r="K2175" i="9"/>
  <c r="K2176" i="9"/>
  <c r="K2177" i="9"/>
  <c r="K2178" i="9"/>
  <c r="K2179" i="9"/>
  <c r="K2180" i="9"/>
  <c r="K2181" i="9"/>
  <c r="K2182" i="9"/>
  <c r="K2183" i="9"/>
  <c r="K2184" i="9"/>
  <c r="K2185" i="9"/>
  <c r="K2186" i="9"/>
  <c r="K2187" i="9"/>
  <c r="K2188" i="9"/>
  <c r="K2189" i="9"/>
  <c r="K2190" i="9"/>
  <c r="K2191" i="9"/>
  <c r="K2192" i="9"/>
  <c r="K2193" i="9"/>
  <c r="K2194" i="9"/>
  <c r="K2195" i="9"/>
  <c r="K2196" i="9"/>
  <c r="K2197" i="9"/>
  <c r="K2198" i="9"/>
  <c r="K2199" i="9"/>
  <c r="K2200" i="9"/>
  <c r="K2201" i="9"/>
  <c r="K2202" i="9"/>
  <c r="K2203" i="9"/>
  <c r="K2204" i="9"/>
  <c r="K2205" i="9"/>
  <c r="K2206" i="9"/>
  <c r="K2207" i="9"/>
  <c r="K2208" i="9"/>
  <c r="K2209" i="9"/>
  <c r="K2210" i="9"/>
  <c r="K2211" i="9"/>
  <c r="K2212" i="9"/>
  <c r="K2213" i="9"/>
  <c r="K2214" i="9"/>
  <c r="K2215" i="9"/>
  <c r="K2216" i="9"/>
  <c r="K2217" i="9"/>
  <c r="K2218" i="9"/>
  <c r="K2219" i="9"/>
  <c r="K2220" i="9"/>
  <c r="K2221" i="9"/>
  <c r="K2222" i="9"/>
  <c r="K2223" i="9"/>
  <c r="K2224" i="9"/>
  <c r="K2225" i="9"/>
  <c r="K2226" i="9"/>
  <c r="K2227" i="9"/>
  <c r="K2228" i="9"/>
  <c r="K2229" i="9"/>
  <c r="K2230" i="9"/>
  <c r="K2231" i="9"/>
  <c r="K2232" i="9"/>
  <c r="K2233" i="9"/>
  <c r="K2234" i="9"/>
  <c r="K2235" i="9"/>
  <c r="K2236" i="9"/>
  <c r="K2237" i="9"/>
  <c r="K2238" i="9"/>
  <c r="K2239" i="9"/>
  <c r="K2240" i="9"/>
  <c r="K2241" i="9"/>
  <c r="K2242" i="9"/>
  <c r="K2243" i="9"/>
  <c r="K2244" i="9"/>
  <c r="K2245" i="9"/>
  <c r="K2246" i="9"/>
  <c r="K2247" i="9"/>
  <c r="K2248" i="9"/>
  <c r="K2249" i="9"/>
  <c r="K2250" i="9"/>
  <c r="K2251" i="9"/>
  <c r="K2252" i="9"/>
  <c r="K2253" i="9"/>
  <c r="K2254" i="9"/>
  <c r="K2255" i="9"/>
  <c r="K2256" i="9"/>
  <c r="K2257" i="9"/>
  <c r="K2258" i="9"/>
  <c r="K2259" i="9"/>
  <c r="K2260" i="9"/>
  <c r="K2261" i="9"/>
  <c r="K2262" i="9"/>
  <c r="K2263" i="9"/>
  <c r="K2264" i="9"/>
  <c r="K2265" i="9"/>
  <c r="K2266" i="9"/>
  <c r="K2267" i="9"/>
  <c r="K2268" i="9"/>
  <c r="K2269" i="9"/>
  <c r="K2270" i="9"/>
  <c r="K2271" i="9"/>
  <c r="K2272" i="9"/>
  <c r="K2273" i="9"/>
  <c r="K2274" i="9"/>
  <c r="K2275" i="9"/>
  <c r="K2276" i="9"/>
  <c r="K2277" i="9"/>
  <c r="K2278" i="9"/>
  <c r="K2279" i="9"/>
  <c r="K2280" i="9"/>
  <c r="K2281" i="9"/>
  <c r="K2282" i="9"/>
  <c r="K2283" i="9"/>
  <c r="K2284" i="9"/>
  <c r="K2285" i="9"/>
  <c r="K2286" i="9"/>
  <c r="K2287" i="9"/>
  <c r="K2288" i="9"/>
  <c r="K2289" i="9"/>
  <c r="K2290" i="9"/>
  <c r="K2291" i="9"/>
  <c r="K2292" i="9"/>
  <c r="K2293" i="9"/>
  <c r="K2294" i="9"/>
  <c r="K2295" i="9"/>
  <c r="K2296" i="9"/>
  <c r="K2297" i="9"/>
  <c r="K2298" i="9"/>
  <c r="K2299" i="9"/>
  <c r="K2300" i="9"/>
  <c r="K2301" i="9"/>
  <c r="K2302" i="9"/>
  <c r="K2303" i="9"/>
  <c r="K2304" i="9"/>
  <c r="K2305" i="9"/>
  <c r="K2306" i="9"/>
  <c r="K2307" i="9"/>
  <c r="K2308" i="9"/>
  <c r="K2309" i="9"/>
  <c r="K2310" i="9"/>
  <c r="K2311" i="9"/>
  <c r="K2312" i="9"/>
  <c r="K2313" i="9"/>
  <c r="K2314" i="9"/>
  <c r="K2315" i="9"/>
  <c r="K2316" i="9"/>
  <c r="K2317" i="9"/>
  <c r="K2318" i="9"/>
  <c r="K2319" i="9"/>
  <c r="K2320" i="9"/>
  <c r="K2321" i="9"/>
  <c r="K2322" i="9"/>
  <c r="K2323" i="9"/>
  <c r="K2324" i="9"/>
  <c r="K2325" i="9"/>
  <c r="K2326" i="9"/>
  <c r="K2327" i="9"/>
  <c r="K2328" i="9"/>
  <c r="K2329" i="9"/>
  <c r="K2330" i="9"/>
  <c r="K2331" i="9"/>
  <c r="K2332" i="9"/>
  <c r="K2333" i="9"/>
  <c r="K2334" i="9"/>
  <c r="K2335" i="9"/>
  <c r="K2336" i="9"/>
  <c r="K2337" i="9"/>
  <c r="K2338" i="9"/>
  <c r="K2339" i="9"/>
  <c r="K2340" i="9"/>
  <c r="K2341" i="9"/>
  <c r="K2342" i="9"/>
  <c r="K2343" i="9"/>
  <c r="K2344" i="9"/>
  <c r="K2345" i="9"/>
  <c r="K2346" i="9"/>
  <c r="K2347" i="9"/>
  <c r="K2348" i="9"/>
  <c r="K2349" i="9"/>
  <c r="K2350" i="9"/>
  <c r="K2351" i="9"/>
  <c r="K2352" i="9"/>
  <c r="K2353" i="9"/>
  <c r="K2354" i="9"/>
  <c r="K2355" i="9"/>
  <c r="K2356" i="9"/>
  <c r="K2357" i="9"/>
  <c r="K2358" i="9"/>
  <c r="K2359" i="9"/>
  <c r="K2360" i="9"/>
  <c r="K2361" i="9"/>
  <c r="K2362" i="9"/>
  <c r="K2363" i="9"/>
  <c r="K2364" i="9"/>
  <c r="K2365" i="9"/>
  <c r="K2366" i="9"/>
  <c r="K2367" i="9"/>
  <c r="K2368" i="9"/>
  <c r="K2369" i="9"/>
  <c r="K2370" i="9"/>
  <c r="K2371" i="9"/>
  <c r="K2372" i="9"/>
  <c r="K2373" i="9"/>
  <c r="K2374" i="9"/>
  <c r="K2375" i="9"/>
  <c r="K2376" i="9"/>
  <c r="K2377" i="9"/>
  <c r="K2378" i="9"/>
  <c r="K2379" i="9"/>
  <c r="K2380" i="9"/>
  <c r="K2381" i="9"/>
  <c r="K2382" i="9"/>
  <c r="K2383" i="9"/>
  <c r="K2384" i="9"/>
  <c r="K2385" i="9"/>
  <c r="K2386" i="9"/>
  <c r="K2387" i="9"/>
  <c r="K2388" i="9"/>
  <c r="K2389" i="9"/>
  <c r="K2390" i="9"/>
  <c r="K2391" i="9"/>
  <c r="K2392" i="9"/>
  <c r="K2393" i="9"/>
  <c r="K2394" i="9"/>
  <c r="K2395" i="9"/>
  <c r="K2396" i="9"/>
  <c r="K2397" i="9"/>
  <c r="K2398" i="9"/>
  <c r="K2399" i="9"/>
  <c r="K2400" i="9"/>
  <c r="K2401" i="9"/>
  <c r="K2402" i="9"/>
  <c r="K2403" i="9"/>
  <c r="K2404" i="9"/>
  <c r="K2405" i="9"/>
  <c r="K2406" i="9"/>
  <c r="K2407" i="9"/>
  <c r="K2408" i="9"/>
  <c r="K2409" i="9"/>
  <c r="K2410" i="9"/>
  <c r="K2411" i="9"/>
  <c r="K2412" i="9"/>
  <c r="K2413" i="9"/>
  <c r="K2414" i="9"/>
  <c r="K2415" i="9"/>
  <c r="K2416" i="9"/>
  <c r="K2417" i="9"/>
  <c r="K2418" i="9"/>
  <c r="K2419" i="9"/>
  <c r="K2420" i="9"/>
  <c r="K2421" i="9"/>
  <c r="K2422" i="9"/>
  <c r="K2423" i="9"/>
  <c r="K2424" i="9"/>
  <c r="K2425" i="9"/>
  <c r="K2426" i="9"/>
  <c r="K2427" i="9"/>
  <c r="K2428" i="9"/>
  <c r="K2429" i="9"/>
  <c r="K2430" i="9"/>
  <c r="K2431" i="9"/>
  <c r="K2432" i="9"/>
  <c r="K2433" i="9"/>
  <c r="K2434" i="9"/>
  <c r="K2435" i="9"/>
  <c r="K2436" i="9"/>
  <c r="K2437" i="9"/>
  <c r="K2438" i="9"/>
  <c r="K2439" i="9"/>
  <c r="K2440" i="9"/>
  <c r="K2441" i="9"/>
  <c r="K2442" i="9"/>
  <c r="K2443" i="9"/>
  <c r="K2444" i="9"/>
  <c r="K2445" i="9"/>
  <c r="K2446" i="9"/>
  <c r="K2447" i="9"/>
  <c r="K2448" i="9"/>
  <c r="K2449" i="9"/>
  <c r="K2450" i="9"/>
  <c r="K2451" i="9"/>
  <c r="K2452" i="9"/>
  <c r="K2453" i="9"/>
  <c r="K2454" i="9"/>
  <c r="K2455" i="9"/>
  <c r="K2456" i="9"/>
  <c r="K2457" i="9"/>
  <c r="K2458" i="9"/>
  <c r="K2459" i="9"/>
  <c r="K2460" i="9"/>
  <c r="K2461" i="9"/>
  <c r="K2462" i="9"/>
  <c r="K2463" i="9"/>
  <c r="K2464" i="9"/>
  <c r="K2465" i="9"/>
  <c r="K2466" i="9"/>
  <c r="K2467" i="9"/>
  <c r="K2468" i="9"/>
  <c r="K2469" i="9"/>
  <c r="K2470" i="9"/>
  <c r="K2471" i="9"/>
  <c r="K2472" i="9"/>
  <c r="K2473" i="9"/>
  <c r="K2474" i="9"/>
  <c r="K2475" i="9"/>
  <c r="K2476" i="9"/>
  <c r="K2477" i="9"/>
  <c r="K2478" i="9"/>
  <c r="K2479" i="9"/>
  <c r="K2480" i="9"/>
  <c r="K2481" i="9"/>
  <c r="K2482" i="9"/>
  <c r="K2483" i="9"/>
  <c r="K2484" i="9"/>
  <c r="K2485" i="9"/>
  <c r="K2486" i="9"/>
  <c r="K2487" i="9"/>
  <c r="K2488" i="9"/>
  <c r="K2489" i="9"/>
  <c r="K2490" i="9"/>
  <c r="K2491" i="9"/>
  <c r="K2492" i="9"/>
  <c r="K2493" i="9"/>
  <c r="K2494" i="9"/>
  <c r="K2495" i="9"/>
  <c r="K2496" i="9"/>
  <c r="K2497" i="9"/>
  <c r="K2498" i="9"/>
  <c r="K2499" i="9"/>
  <c r="K2500" i="9"/>
  <c r="K2501" i="9"/>
  <c r="K2502" i="9"/>
  <c r="K2503" i="9"/>
  <c r="K2504" i="9"/>
  <c r="K2505" i="9"/>
  <c r="K2506" i="9"/>
  <c r="K2507" i="9"/>
  <c r="K2508" i="9"/>
  <c r="K2509" i="9"/>
  <c r="K2510" i="9"/>
  <c r="K2511" i="9"/>
  <c r="K2512" i="9"/>
  <c r="K2513" i="9"/>
  <c r="K2514" i="9"/>
  <c r="K2515" i="9"/>
  <c r="K2516" i="9"/>
  <c r="K2517" i="9"/>
  <c r="K2518" i="9"/>
  <c r="K2519" i="9"/>
  <c r="K2520" i="9"/>
  <c r="K2521" i="9"/>
  <c r="K2522" i="9"/>
  <c r="K2523" i="9"/>
  <c r="K2524" i="9"/>
  <c r="K2525" i="9"/>
  <c r="K2526" i="9"/>
  <c r="K2527" i="9"/>
  <c r="K2528" i="9"/>
  <c r="K2529" i="9"/>
  <c r="K2530" i="9"/>
  <c r="K2531" i="9"/>
  <c r="K2532" i="9"/>
  <c r="K2533" i="9"/>
  <c r="K2534" i="9"/>
  <c r="K2535" i="9"/>
  <c r="K2536" i="9"/>
  <c r="K2537" i="9"/>
  <c r="K2538" i="9"/>
  <c r="K2539" i="9"/>
  <c r="K2540" i="9"/>
  <c r="K2541" i="9"/>
  <c r="K2542" i="9"/>
  <c r="K2543" i="9"/>
  <c r="K2544" i="9"/>
  <c r="K2545" i="9"/>
  <c r="K2546" i="9"/>
  <c r="K2547" i="9"/>
  <c r="K2548" i="9"/>
  <c r="K2549" i="9"/>
  <c r="K2550" i="9"/>
  <c r="K2551" i="9"/>
  <c r="K2552" i="9"/>
  <c r="K2553" i="9"/>
  <c r="K2554" i="9"/>
  <c r="K2555" i="9"/>
  <c r="K2556" i="9"/>
  <c r="K2557" i="9"/>
  <c r="K2558" i="9"/>
  <c r="K2559" i="9"/>
  <c r="K2560" i="9"/>
  <c r="K2561" i="9"/>
  <c r="K2562" i="9"/>
  <c r="K2563" i="9"/>
  <c r="K2564" i="9"/>
  <c r="K2565" i="9"/>
  <c r="K2566" i="9"/>
  <c r="K2567" i="9"/>
  <c r="K2568" i="9"/>
  <c r="K2569" i="9"/>
  <c r="K2570" i="9"/>
  <c r="K2571" i="9"/>
  <c r="K2572" i="9"/>
  <c r="K2573" i="9"/>
  <c r="K2574" i="9"/>
  <c r="K2575" i="9"/>
  <c r="K2576" i="9"/>
  <c r="K2577" i="9"/>
  <c r="K2578" i="9"/>
  <c r="K2579" i="9"/>
  <c r="K2580" i="9"/>
  <c r="K2581" i="9"/>
  <c r="K2582" i="9"/>
  <c r="K2583" i="9"/>
  <c r="K2584" i="9"/>
  <c r="K2585" i="9"/>
  <c r="K2586" i="9"/>
  <c r="K2587" i="9"/>
  <c r="K2588" i="9"/>
  <c r="K2589" i="9"/>
  <c r="K2590" i="9"/>
  <c r="K2591" i="9"/>
  <c r="K2592" i="9"/>
  <c r="K2593" i="9"/>
  <c r="K2594" i="9"/>
  <c r="K2595" i="9"/>
  <c r="K2596" i="9"/>
  <c r="K2597" i="9"/>
  <c r="K2598" i="9"/>
  <c r="K2599" i="9"/>
  <c r="K2600" i="9"/>
  <c r="K2601" i="9"/>
  <c r="K2602" i="9"/>
  <c r="K2603" i="9"/>
  <c r="K2604" i="9"/>
  <c r="K2605" i="9"/>
  <c r="K2606" i="9"/>
  <c r="K2607" i="9"/>
  <c r="K2608" i="9"/>
  <c r="K2609" i="9"/>
  <c r="K2610" i="9"/>
  <c r="K2611" i="9"/>
  <c r="K2612" i="9"/>
  <c r="K2613" i="9"/>
  <c r="K2614" i="9"/>
  <c r="K2615" i="9"/>
  <c r="K2616" i="9"/>
  <c r="K2617" i="9"/>
  <c r="K2618" i="9"/>
  <c r="K2619" i="9"/>
  <c r="K2620" i="9"/>
  <c r="K2621" i="9"/>
  <c r="K2622" i="9"/>
  <c r="K2623" i="9"/>
  <c r="K2624" i="9"/>
  <c r="K2625" i="9"/>
  <c r="K2626" i="9"/>
  <c r="K2627" i="9"/>
  <c r="K2628" i="9"/>
  <c r="K2629" i="9"/>
  <c r="K2630" i="9"/>
  <c r="K2631" i="9"/>
  <c r="K2632" i="9"/>
  <c r="K2633" i="9"/>
  <c r="K2634" i="9"/>
  <c r="K2635" i="9"/>
  <c r="K2636" i="9"/>
  <c r="K2637" i="9"/>
  <c r="K2638" i="9"/>
  <c r="K2639" i="9"/>
  <c r="K2640" i="9"/>
  <c r="K2641" i="9"/>
  <c r="K2642" i="9"/>
  <c r="K2643" i="9"/>
  <c r="K2644" i="9"/>
  <c r="K2645" i="9"/>
  <c r="K2646" i="9"/>
  <c r="K2647" i="9"/>
  <c r="K2648" i="9"/>
  <c r="K2649" i="9"/>
  <c r="K2650" i="9"/>
  <c r="K2651" i="9"/>
  <c r="K2652" i="9"/>
  <c r="K2653" i="9"/>
  <c r="K2654" i="9"/>
  <c r="K2655" i="9"/>
  <c r="K2656" i="9"/>
  <c r="K2657" i="9"/>
  <c r="K2658" i="9"/>
  <c r="K2659" i="9"/>
  <c r="K2660" i="9"/>
  <c r="K2661" i="9"/>
  <c r="K2662" i="9"/>
  <c r="K2663" i="9"/>
  <c r="K2664" i="9"/>
  <c r="K2665" i="9"/>
  <c r="K2666" i="9"/>
  <c r="K2667" i="9"/>
  <c r="K2668" i="9"/>
  <c r="K2669" i="9"/>
  <c r="K2670" i="9"/>
  <c r="K2671" i="9"/>
  <c r="K2672" i="9"/>
  <c r="K2673" i="9"/>
  <c r="K2674" i="9"/>
  <c r="K2675" i="9"/>
  <c r="K2676" i="9"/>
  <c r="K2677" i="9"/>
  <c r="K2678" i="9"/>
  <c r="K2679" i="9"/>
  <c r="K2680" i="9"/>
  <c r="K2681" i="9"/>
  <c r="K2682" i="9"/>
  <c r="K2683" i="9"/>
  <c r="K2684" i="9"/>
  <c r="K2685" i="9"/>
  <c r="K2686" i="9"/>
  <c r="K2687" i="9"/>
  <c r="K2688" i="9"/>
  <c r="K2689" i="9"/>
  <c r="K2690" i="9"/>
  <c r="K2691" i="9"/>
  <c r="K2692" i="9"/>
  <c r="K2693" i="9"/>
  <c r="K2694" i="9"/>
  <c r="K2695" i="9"/>
  <c r="K2696" i="9"/>
  <c r="K2697" i="9"/>
  <c r="K2698" i="9"/>
  <c r="K2699" i="9"/>
  <c r="K2700" i="9"/>
  <c r="K2701" i="9"/>
  <c r="K2702" i="9"/>
  <c r="K2703" i="9"/>
  <c r="K2704" i="9"/>
  <c r="K2705" i="9"/>
  <c r="K2706" i="9"/>
  <c r="K2707" i="9"/>
  <c r="K2708" i="9"/>
  <c r="K2709" i="9"/>
  <c r="K2710" i="9"/>
  <c r="K2711" i="9"/>
  <c r="K2712" i="9"/>
  <c r="K2713" i="9"/>
  <c r="K2714" i="9"/>
  <c r="K2715" i="9"/>
  <c r="K2716" i="9"/>
  <c r="K2717" i="9"/>
  <c r="K2718" i="9"/>
  <c r="K2719" i="9"/>
  <c r="K2720" i="9"/>
  <c r="K2721" i="9"/>
  <c r="K2722" i="9"/>
  <c r="K2723" i="9"/>
  <c r="K2724" i="9"/>
  <c r="K2725" i="9"/>
  <c r="K2726" i="9"/>
  <c r="K2727" i="9"/>
  <c r="K2728" i="9"/>
  <c r="K2729" i="9"/>
  <c r="K2730" i="9"/>
  <c r="K2731" i="9"/>
  <c r="K2732" i="9"/>
  <c r="K2733" i="9"/>
  <c r="K2734" i="9"/>
  <c r="K2735" i="9"/>
  <c r="K2736" i="9"/>
  <c r="K2737" i="9"/>
  <c r="K2738" i="9"/>
  <c r="K2739" i="9"/>
  <c r="K2740" i="9"/>
  <c r="K2741" i="9"/>
  <c r="K2742" i="9"/>
  <c r="K2743" i="9"/>
  <c r="K2744" i="9"/>
  <c r="K2745" i="9"/>
  <c r="K2746" i="9"/>
  <c r="K2747" i="9"/>
  <c r="K2748" i="9"/>
  <c r="K2749" i="9"/>
  <c r="K2750" i="9"/>
  <c r="K2751" i="9"/>
  <c r="K2752" i="9"/>
  <c r="K2753" i="9"/>
  <c r="K2754" i="9"/>
  <c r="K2755" i="9"/>
  <c r="K2756" i="9"/>
  <c r="K2757" i="9"/>
  <c r="K2758" i="9"/>
  <c r="K2759" i="9"/>
  <c r="K2760" i="9"/>
  <c r="K2761" i="9"/>
  <c r="K2762" i="9"/>
  <c r="K2763" i="9"/>
  <c r="K2764" i="9"/>
  <c r="K2765" i="9"/>
  <c r="K2766" i="9"/>
  <c r="K2767" i="9"/>
  <c r="K2768" i="9"/>
  <c r="K2769" i="9"/>
  <c r="K2770" i="9"/>
  <c r="K2771" i="9"/>
  <c r="K2772" i="9"/>
  <c r="K2773" i="9"/>
  <c r="K2774" i="9"/>
  <c r="K2775" i="9"/>
  <c r="K2776" i="9"/>
  <c r="K2777" i="9"/>
  <c r="K2778" i="9"/>
  <c r="K2779" i="9"/>
  <c r="K2780" i="9"/>
  <c r="K2781" i="9"/>
  <c r="K2782" i="9"/>
  <c r="K2783" i="9"/>
  <c r="K2784" i="9"/>
  <c r="K2785" i="9"/>
  <c r="K2786" i="9"/>
  <c r="K2787" i="9"/>
  <c r="K2788" i="9"/>
  <c r="K2789" i="9"/>
  <c r="K2790" i="9"/>
  <c r="K2791" i="9"/>
  <c r="K2792" i="9"/>
  <c r="K2793" i="9"/>
  <c r="K2794" i="9"/>
  <c r="K2795" i="9"/>
  <c r="K2796" i="9"/>
  <c r="K2797" i="9"/>
  <c r="K2798" i="9"/>
  <c r="K2799" i="9"/>
  <c r="K2800" i="9"/>
  <c r="K2801" i="9"/>
  <c r="K2802" i="9"/>
  <c r="K2803" i="9"/>
  <c r="K2804" i="9"/>
  <c r="K2805" i="9"/>
  <c r="K2806" i="9"/>
  <c r="K2807" i="9"/>
  <c r="K2808" i="9"/>
  <c r="K2809" i="9"/>
  <c r="K2810" i="9"/>
  <c r="K2811" i="9"/>
  <c r="K2812" i="9"/>
  <c r="K2813" i="9"/>
  <c r="K2814" i="9"/>
  <c r="K2815" i="9"/>
  <c r="K2816" i="9"/>
  <c r="K2817" i="9"/>
  <c r="K2818" i="9"/>
  <c r="K2819" i="9"/>
  <c r="K2820" i="9"/>
  <c r="K2821" i="9"/>
  <c r="K2822" i="9"/>
  <c r="K2823" i="9"/>
  <c r="K2824" i="9"/>
  <c r="K2825" i="9"/>
  <c r="K2826" i="9"/>
  <c r="K2827" i="9"/>
  <c r="K2828" i="9"/>
  <c r="K2829" i="9"/>
  <c r="K2830" i="9"/>
  <c r="K2831" i="9"/>
  <c r="K2832" i="9"/>
  <c r="K2833" i="9"/>
  <c r="K2834" i="9"/>
  <c r="K2835" i="9"/>
  <c r="K2836" i="9"/>
  <c r="K2837" i="9"/>
  <c r="K2838" i="9"/>
  <c r="K2839" i="9"/>
  <c r="K2840" i="9"/>
  <c r="K2841" i="9"/>
  <c r="K2842" i="9"/>
  <c r="K2843" i="9"/>
  <c r="K2844" i="9"/>
  <c r="K2845" i="9"/>
  <c r="K2846" i="9"/>
  <c r="K2847" i="9"/>
  <c r="K2848" i="9"/>
  <c r="K2849" i="9"/>
  <c r="K2850" i="9"/>
  <c r="K2851" i="9"/>
  <c r="K2852" i="9"/>
  <c r="K2853" i="9"/>
  <c r="K2854" i="9"/>
  <c r="K2855" i="9"/>
  <c r="K2856" i="9"/>
  <c r="K2857" i="9"/>
  <c r="K2858" i="9"/>
  <c r="K2859" i="9"/>
  <c r="K2860" i="9"/>
  <c r="K2861" i="9"/>
  <c r="K2862" i="9"/>
  <c r="K2863" i="9"/>
  <c r="K2864" i="9"/>
  <c r="K2865" i="9"/>
  <c r="K2866" i="9"/>
  <c r="K2867" i="9"/>
  <c r="K2868" i="9"/>
  <c r="K2869" i="9"/>
  <c r="K2870" i="9"/>
  <c r="K2871" i="9"/>
  <c r="K2872" i="9"/>
  <c r="K2873" i="9"/>
  <c r="K2874" i="9"/>
  <c r="K2875" i="9"/>
  <c r="K2876" i="9"/>
  <c r="K2877" i="9"/>
  <c r="K2878" i="9"/>
  <c r="K2879" i="9"/>
  <c r="K2880" i="9"/>
  <c r="K2881" i="9"/>
  <c r="K2882" i="9"/>
  <c r="K2883" i="9"/>
  <c r="K2884" i="9"/>
  <c r="K2885" i="9"/>
  <c r="K2886" i="9"/>
  <c r="K2887" i="9"/>
  <c r="K2888" i="9"/>
  <c r="K2889" i="9"/>
  <c r="K2890" i="9"/>
  <c r="K2891" i="9"/>
  <c r="K2892" i="9"/>
  <c r="K2893" i="9"/>
  <c r="K2894" i="9"/>
  <c r="K2895" i="9"/>
  <c r="K2896" i="9"/>
  <c r="K2897" i="9"/>
  <c r="K2898" i="9"/>
  <c r="K2899" i="9"/>
  <c r="K2900" i="9"/>
  <c r="K2901" i="9"/>
  <c r="K2902" i="9"/>
  <c r="K2903" i="9"/>
  <c r="K2904" i="9"/>
  <c r="K2905" i="9"/>
  <c r="K2906" i="9"/>
  <c r="K2907" i="9"/>
  <c r="K2908" i="9"/>
  <c r="K2909" i="9"/>
  <c r="K2910" i="9"/>
  <c r="K2911" i="9"/>
  <c r="K2912" i="9"/>
  <c r="K2913" i="9"/>
  <c r="K2914" i="9"/>
  <c r="K2915" i="9"/>
  <c r="K2916" i="9"/>
  <c r="K2917" i="9"/>
  <c r="K2918" i="9"/>
  <c r="K2919" i="9"/>
  <c r="K2920" i="9"/>
  <c r="K2921" i="9"/>
  <c r="K2922" i="9"/>
  <c r="K2923" i="9"/>
  <c r="K2924" i="9"/>
  <c r="K2925" i="9"/>
  <c r="K2926" i="9"/>
  <c r="K2927" i="9"/>
  <c r="K2928" i="9"/>
  <c r="K2929" i="9"/>
  <c r="K2930" i="9"/>
  <c r="K2931" i="9"/>
  <c r="K2932" i="9"/>
  <c r="K2933" i="9"/>
  <c r="K2934" i="9"/>
  <c r="K2935" i="9"/>
  <c r="K2936" i="9"/>
  <c r="K2937" i="9"/>
  <c r="K2938" i="9"/>
  <c r="K2939" i="9"/>
  <c r="K2940" i="9"/>
  <c r="K2941" i="9"/>
  <c r="K2942" i="9"/>
  <c r="K2943" i="9"/>
  <c r="K2944" i="9"/>
  <c r="K2945" i="9"/>
  <c r="K2946" i="9"/>
  <c r="K2947" i="9"/>
  <c r="K2948" i="9"/>
  <c r="K2949" i="9"/>
  <c r="K2950" i="9"/>
  <c r="K2951" i="9"/>
  <c r="K2952" i="9"/>
  <c r="K2953" i="9"/>
  <c r="K2954" i="9"/>
  <c r="K2955" i="9"/>
  <c r="K2956" i="9"/>
  <c r="K2957" i="9"/>
  <c r="K2958" i="9"/>
  <c r="K2959" i="9"/>
  <c r="K2960" i="9"/>
  <c r="K2961" i="9"/>
  <c r="K2962" i="9"/>
  <c r="K2963" i="9"/>
  <c r="K2964" i="9"/>
  <c r="K2965" i="9"/>
  <c r="K2966" i="9"/>
  <c r="K2967" i="9"/>
  <c r="K2968" i="9"/>
  <c r="K2969" i="9"/>
  <c r="K2970" i="9"/>
  <c r="K2971" i="9"/>
  <c r="K2972" i="9"/>
  <c r="K2973" i="9"/>
  <c r="K2974" i="9"/>
  <c r="K2975" i="9"/>
  <c r="K2976" i="9"/>
  <c r="K2977" i="9"/>
  <c r="K2978" i="9"/>
  <c r="K2979" i="9"/>
  <c r="K2980" i="9"/>
  <c r="K2981" i="9"/>
  <c r="K2982" i="9"/>
  <c r="K2983" i="9"/>
  <c r="K2984" i="9"/>
  <c r="K2985" i="9"/>
  <c r="K2986" i="9"/>
  <c r="K2987" i="9"/>
  <c r="K2988" i="9"/>
  <c r="K2989" i="9"/>
  <c r="K2990" i="9"/>
  <c r="K2991" i="9"/>
  <c r="K2992" i="9"/>
  <c r="K2993" i="9"/>
  <c r="K2994" i="9"/>
  <c r="K2995" i="9"/>
  <c r="K2996" i="9"/>
  <c r="K2997" i="9"/>
  <c r="K2998" i="9"/>
  <c r="K2999" i="9"/>
  <c r="K3000" i="9"/>
  <c r="K3001" i="9"/>
  <c r="K3002" i="9"/>
  <c r="K3003" i="9"/>
  <c r="K3004" i="9"/>
  <c r="K3005" i="9"/>
  <c r="K3006" i="9"/>
  <c r="K3007" i="9"/>
  <c r="K3008" i="9"/>
  <c r="K3009" i="9"/>
  <c r="K3010" i="9"/>
  <c r="K3011" i="9"/>
  <c r="K3012" i="9"/>
  <c r="K3013" i="9"/>
  <c r="K3014" i="9"/>
  <c r="K3015" i="9"/>
  <c r="K3016" i="9"/>
  <c r="K3017" i="9"/>
  <c r="K3018" i="9"/>
  <c r="K3019" i="9"/>
  <c r="K3020" i="9"/>
  <c r="K3021" i="9"/>
  <c r="K3022" i="9"/>
  <c r="K3023" i="9"/>
  <c r="K3024" i="9"/>
  <c r="K3025" i="9"/>
  <c r="K3026" i="9"/>
  <c r="K3027" i="9"/>
  <c r="K3028" i="9"/>
  <c r="K3029" i="9"/>
  <c r="K3030" i="9"/>
  <c r="K3031" i="9"/>
  <c r="K3032" i="9"/>
  <c r="K3033" i="9"/>
  <c r="K3034" i="9"/>
  <c r="K3035" i="9"/>
  <c r="K3036" i="9"/>
  <c r="K3037" i="9"/>
  <c r="K3038" i="9"/>
  <c r="K3039" i="9"/>
  <c r="K3040" i="9"/>
  <c r="K3041" i="9"/>
  <c r="K3042" i="9"/>
  <c r="K3043" i="9"/>
  <c r="K3044" i="9"/>
  <c r="K3045" i="9"/>
  <c r="K3046" i="9"/>
  <c r="K3047" i="9"/>
  <c r="K3048" i="9"/>
  <c r="K3049" i="9"/>
  <c r="K3050" i="9"/>
  <c r="K3051" i="9"/>
  <c r="K3052" i="9"/>
  <c r="K3053" i="9"/>
  <c r="K3054" i="9"/>
  <c r="K3055" i="9"/>
  <c r="K3056" i="9"/>
  <c r="K3057" i="9"/>
  <c r="K3058" i="9"/>
  <c r="K3059" i="9"/>
  <c r="K3060" i="9"/>
  <c r="K3061" i="9"/>
  <c r="K3062" i="9"/>
  <c r="K3063" i="9"/>
  <c r="K3064" i="9"/>
  <c r="K3065" i="9"/>
  <c r="K3066" i="9"/>
  <c r="K3067" i="9"/>
  <c r="K3068" i="9"/>
  <c r="K3069" i="9"/>
  <c r="K3070" i="9"/>
  <c r="K3071" i="9"/>
  <c r="K3072" i="9"/>
  <c r="K3073" i="9"/>
  <c r="K3074" i="9"/>
  <c r="K3075" i="9"/>
  <c r="K3076" i="9"/>
  <c r="K3077" i="9"/>
  <c r="K3078" i="9"/>
  <c r="K3079" i="9"/>
  <c r="K3080" i="9"/>
  <c r="K3081" i="9"/>
  <c r="K3082" i="9"/>
  <c r="K3083" i="9"/>
  <c r="K3084" i="9"/>
  <c r="K3085" i="9"/>
  <c r="K3086" i="9"/>
  <c r="K3087" i="9"/>
  <c r="K3088" i="9"/>
  <c r="K3089" i="9"/>
  <c r="K3090" i="9"/>
  <c r="K3091" i="9"/>
  <c r="K3092" i="9"/>
  <c r="K3093" i="9"/>
  <c r="K3094" i="9"/>
  <c r="K3095" i="9"/>
  <c r="K3096" i="9"/>
  <c r="K3097" i="9"/>
  <c r="K3098" i="9"/>
  <c r="K3099" i="9"/>
  <c r="K3100" i="9"/>
  <c r="K3101" i="9"/>
  <c r="K3102" i="9"/>
  <c r="K3103" i="9"/>
  <c r="K3104" i="9"/>
  <c r="K3105" i="9"/>
  <c r="K3106" i="9"/>
  <c r="K3107" i="9"/>
  <c r="K3108" i="9"/>
  <c r="K3109" i="9"/>
  <c r="K3110" i="9"/>
  <c r="K3111" i="9"/>
  <c r="K3112" i="9"/>
  <c r="K3113" i="9"/>
  <c r="K3114" i="9"/>
  <c r="K3115" i="9"/>
  <c r="K3116" i="9"/>
  <c r="K3117" i="9"/>
  <c r="K3118" i="9"/>
  <c r="K3119" i="9"/>
  <c r="K3120" i="9"/>
  <c r="K3121" i="9"/>
  <c r="K3122" i="9"/>
  <c r="K3123" i="9"/>
  <c r="K3124" i="9"/>
  <c r="K3125" i="9"/>
  <c r="K3126" i="9"/>
  <c r="K3127" i="9"/>
  <c r="K3128" i="9"/>
  <c r="K3129" i="9"/>
  <c r="K3130" i="9"/>
  <c r="K3131" i="9"/>
  <c r="K3132" i="9"/>
  <c r="K3133" i="9"/>
  <c r="K3134" i="9"/>
  <c r="K3135" i="9"/>
  <c r="K3136" i="9"/>
  <c r="K3137" i="9"/>
  <c r="K3138" i="9"/>
  <c r="K3139" i="9"/>
  <c r="K3140" i="9"/>
  <c r="K3141" i="9"/>
  <c r="K3142" i="9"/>
  <c r="K3143" i="9"/>
  <c r="K3144" i="9"/>
  <c r="K3145" i="9"/>
  <c r="K3146" i="9"/>
  <c r="K3147" i="9"/>
  <c r="K3148" i="9"/>
  <c r="K3149" i="9"/>
  <c r="K3150" i="9"/>
  <c r="K3151" i="9"/>
  <c r="K3152" i="9"/>
  <c r="K3153" i="9"/>
  <c r="K3154" i="9"/>
  <c r="K3155" i="9"/>
  <c r="K3156" i="9"/>
  <c r="K3157" i="9"/>
  <c r="K3158" i="9"/>
  <c r="K3159" i="9"/>
  <c r="K3160" i="9"/>
  <c r="K3161" i="9"/>
  <c r="K3162" i="9"/>
  <c r="K3163" i="9"/>
  <c r="K3164" i="9"/>
  <c r="K3165" i="9"/>
  <c r="K3166" i="9"/>
  <c r="K3167" i="9"/>
  <c r="K3168" i="9"/>
  <c r="K3169" i="9"/>
  <c r="K3170" i="9"/>
  <c r="K3171" i="9"/>
  <c r="K3172" i="9"/>
  <c r="K3173" i="9"/>
  <c r="K3174" i="9"/>
  <c r="K3175" i="9"/>
  <c r="K3176" i="9"/>
  <c r="K3177" i="9"/>
  <c r="K3178" i="9"/>
  <c r="K3179" i="9"/>
  <c r="K3180" i="9"/>
  <c r="K3181" i="9"/>
  <c r="K3182" i="9"/>
  <c r="K3183" i="9"/>
  <c r="K3184" i="9"/>
  <c r="K3185" i="9"/>
  <c r="K3186" i="9"/>
  <c r="K3187" i="9"/>
  <c r="K3188" i="9"/>
  <c r="K3189" i="9"/>
  <c r="K3190" i="9"/>
  <c r="K3191" i="9"/>
  <c r="K3192" i="9"/>
  <c r="K3193" i="9"/>
  <c r="K3194" i="9"/>
  <c r="K3195" i="9"/>
  <c r="K3196" i="9"/>
  <c r="K3197" i="9"/>
  <c r="K3198" i="9"/>
  <c r="K3199" i="9"/>
  <c r="K3200" i="9"/>
  <c r="K3201" i="9"/>
  <c r="K3202" i="9"/>
  <c r="K3203" i="9"/>
  <c r="K3204" i="9"/>
  <c r="K3205" i="9"/>
  <c r="K3206" i="9"/>
  <c r="K3207" i="9"/>
  <c r="K3208" i="9"/>
  <c r="K3209" i="9"/>
  <c r="K3210" i="9"/>
  <c r="K3211" i="9"/>
  <c r="K3212" i="9"/>
  <c r="K3213" i="9"/>
  <c r="K3214" i="9"/>
  <c r="K3215" i="9"/>
  <c r="K3216" i="9"/>
  <c r="K3217" i="9"/>
  <c r="K3218" i="9"/>
  <c r="K3219" i="9"/>
  <c r="K3220" i="9"/>
  <c r="K3221" i="9"/>
  <c r="K3222" i="9"/>
  <c r="K3223" i="9"/>
  <c r="K3224" i="9"/>
  <c r="K3225" i="9"/>
  <c r="K3226" i="9"/>
  <c r="K3227" i="9"/>
  <c r="K3228" i="9"/>
  <c r="K3229" i="9"/>
  <c r="K3230" i="9"/>
  <c r="K3231" i="9"/>
  <c r="K3232" i="9"/>
  <c r="K3233" i="9"/>
  <c r="K3234" i="9"/>
  <c r="K3235" i="9"/>
  <c r="K3236" i="9"/>
  <c r="K3237" i="9"/>
  <c r="K3238" i="9"/>
  <c r="K3239" i="9"/>
  <c r="K3240" i="9"/>
  <c r="K3241" i="9"/>
  <c r="K3242" i="9"/>
  <c r="K3243" i="9"/>
  <c r="K3244" i="9"/>
  <c r="K3245" i="9"/>
  <c r="K3246" i="9"/>
  <c r="K3247" i="9"/>
  <c r="K3248" i="9"/>
  <c r="K3249" i="9"/>
  <c r="K3250" i="9"/>
  <c r="K3251" i="9"/>
  <c r="K3252" i="9"/>
  <c r="K3253" i="9"/>
  <c r="K3254" i="9"/>
  <c r="K3255" i="9"/>
  <c r="K3256" i="9"/>
  <c r="K3257" i="9"/>
  <c r="K3258" i="9"/>
  <c r="K3259" i="9"/>
  <c r="K3260" i="9"/>
  <c r="K3261" i="9"/>
  <c r="K3262" i="9"/>
  <c r="K3263" i="9"/>
  <c r="K3264" i="9"/>
  <c r="K3265" i="9"/>
  <c r="K3266" i="9"/>
  <c r="K3267" i="9"/>
  <c r="K3268" i="9"/>
  <c r="K3269" i="9"/>
  <c r="K3270" i="9"/>
  <c r="K3271" i="9"/>
  <c r="K3272" i="9"/>
  <c r="K3273" i="9"/>
  <c r="K3274" i="9"/>
  <c r="K3275" i="9"/>
  <c r="K3276" i="9"/>
  <c r="K3277" i="9"/>
  <c r="K3278" i="9"/>
  <c r="K3279" i="9"/>
  <c r="K3280" i="9"/>
  <c r="K3281" i="9"/>
  <c r="K3282" i="9"/>
  <c r="K3283" i="9"/>
  <c r="K3284" i="9"/>
  <c r="K3285" i="9"/>
  <c r="K3286" i="9"/>
  <c r="K3287" i="9"/>
  <c r="K3288" i="9"/>
  <c r="K3289" i="9"/>
  <c r="K3290" i="9"/>
  <c r="K3291" i="9"/>
  <c r="K3292" i="9"/>
  <c r="K3293" i="9"/>
  <c r="K3294" i="9"/>
  <c r="K3295" i="9"/>
  <c r="K3296" i="9"/>
  <c r="K3297" i="9"/>
  <c r="K3298" i="9"/>
  <c r="K3299" i="9"/>
  <c r="K3300" i="9"/>
  <c r="K3301" i="9"/>
  <c r="K3302" i="9"/>
  <c r="K3303" i="9"/>
  <c r="K3304" i="9"/>
  <c r="K3305" i="9"/>
  <c r="K3306" i="9"/>
  <c r="K3307" i="9"/>
  <c r="K3308" i="9"/>
  <c r="K3309" i="9"/>
  <c r="K3310" i="9"/>
  <c r="K3311" i="9"/>
  <c r="K3312" i="9"/>
  <c r="K3313" i="9"/>
  <c r="K3314" i="9"/>
  <c r="K3315" i="9"/>
  <c r="K3316" i="9"/>
  <c r="K3317" i="9"/>
  <c r="K3318" i="9"/>
  <c r="K3319" i="9"/>
  <c r="K3320" i="9"/>
  <c r="K3321" i="9"/>
  <c r="K3322" i="9"/>
  <c r="K3323" i="9"/>
  <c r="K3324" i="9"/>
  <c r="K3325" i="9"/>
  <c r="K3326" i="9"/>
  <c r="K3327" i="9"/>
  <c r="K3328" i="9"/>
  <c r="K3329" i="9"/>
  <c r="K3330" i="9"/>
  <c r="K3331" i="9"/>
  <c r="K3332" i="9"/>
  <c r="K3333" i="9"/>
  <c r="K3334" i="9"/>
  <c r="K3335" i="9"/>
  <c r="K3336" i="9"/>
  <c r="K3337" i="9"/>
  <c r="K3338" i="9"/>
  <c r="K3339" i="9"/>
  <c r="K3340" i="9"/>
  <c r="K3341" i="9"/>
  <c r="K3342" i="9"/>
  <c r="K3343" i="9"/>
  <c r="K3344" i="9"/>
  <c r="K3345" i="9"/>
  <c r="K3346" i="9"/>
  <c r="K3347" i="9"/>
  <c r="K3348" i="9"/>
  <c r="K3349" i="9"/>
  <c r="K3350" i="9"/>
  <c r="K3351" i="9"/>
  <c r="K3352" i="9"/>
  <c r="K3353" i="9"/>
  <c r="K3354" i="9"/>
  <c r="K3355" i="9"/>
  <c r="K3356" i="9"/>
  <c r="K3357" i="9"/>
  <c r="K3358" i="9"/>
  <c r="K3359" i="9"/>
  <c r="K3360" i="9"/>
  <c r="K3361" i="9"/>
  <c r="K3362" i="9"/>
  <c r="K3363" i="9"/>
  <c r="K3364" i="9"/>
  <c r="K3365" i="9"/>
  <c r="K3366" i="9"/>
  <c r="K3367" i="9"/>
  <c r="K3368" i="9"/>
  <c r="K3369" i="9"/>
  <c r="K3370" i="9"/>
  <c r="K3371" i="9"/>
  <c r="K3372" i="9"/>
  <c r="K3373" i="9"/>
  <c r="K3374" i="9"/>
  <c r="K3375" i="9"/>
  <c r="K3376" i="9"/>
  <c r="K3377" i="9"/>
  <c r="K3378" i="9"/>
  <c r="K3379" i="9"/>
  <c r="K3380" i="9"/>
  <c r="K3381" i="9"/>
  <c r="K3382" i="9"/>
  <c r="K3383" i="9"/>
  <c r="K3384" i="9"/>
  <c r="K3385" i="9"/>
  <c r="K3386" i="9"/>
  <c r="K3387" i="9"/>
  <c r="K3388" i="9"/>
  <c r="K3389" i="9"/>
  <c r="K3390" i="9"/>
  <c r="K3391" i="9"/>
  <c r="K3392" i="9"/>
  <c r="K3393" i="9"/>
  <c r="K3394" i="9"/>
  <c r="K3395" i="9"/>
  <c r="K3396" i="9"/>
  <c r="K3397" i="9"/>
  <c r="K3398" i="9"/>
  <c r="K3399" i="9"/>
  <c r="K3400" i="9"/>
  <c r="K3401" i="9"/>
  <c r="K3402" i="9"/>
  <c r="K3403" i="9"/>
  <c r="K3404" i="9"/>
  <c r="K3405" i="9"/>
  <c r="K3406" i="9"/>
  <c r="K3407" i="9"/>
  <c r="K3408" i="9"/>
  <c r="K3409" i="9"/>
  <c r="K3410" i="9"/>
  <c r="K3411" i="9"/>
  <c r="K3412" i="9"/>
  <c r="K3413" i="9"/>
  <c r="K3414" i="9"/>
  <c r="K3415" i="9"/>
  <c r="K3416" i="9"/>
  <c r="K3417" i="9"/>
  <c r="K3418" i="9"/>
  <c r="K3419" i="9"/>
  <c r="K3420" i="9"/>
  <c r="K3421" i="9"/>
  <c r="K3422" i="9"/>
  <c r="K3423" i="9"/>
  <c r="K3424" i="9"/>
  <c r="K3425" i="9"/>
  <c r="K3426" i="9"/>
  <c r="K3427" i="9"/>
  <c r="K3428" i="9"/>
  <c r="K3429" i="9"/>
  <c r="K3430" i="9"/>
  <c r="K3431" i="9"/>
  <c r="K3432" i="9"/>
  <c r="K3433" i="9"/>
  <c r="K3434" i="9"/>
  <c r="K3435" i="9"/>
  <c r="K3436" i="9"/>
  <c r="K3437" i="9"/>
  <c r="K3438" i="9"/>
  <c r="K3439" i="9"/>
  <c r="K3440" i="9"/>
  <c r="K3441" i="9"/>
  <c r="K3442" i="9"/>
  <c r="K3443" i="9"/>
  <c r="K3444" i="9"/>
  <c r="K3445" i="9"/>
  <c r="K3446" i="9"/>
  <c r="K3447" i="9"/>
  <c r="K3448" i="9"/>
  <c r="K3449" i="9"/>
  <c r="K3450" i="9"/>
  <c r="K3451" i="9"/>
  <c r="K3452" i="9"/>
  <c r="K3453" i="9"/>
  <c r="K3454" i="9"/>
  <c r="K3455" i="9"/>
  <c r="K3456" i="9"/>
  <c r="K3457" i="9"/>
  <c r="K3458" i="9"/>
  <c r="K3459" i="9"/>
  <c r="K3460" i="9"/>
  <c r="K3461" i="9"/>
  <c r="K3462" i="9"/>
  <c r="K3463" i="9"/>
  <c r="K3464" i="9"/>
  <c r="K3465" i="9"/>
  <c r="K3466" i="9"/>
  <c r="K3467" i="9"/>
  <c r="K3468" i="9"/>
  <c r="K3469" i="9"/>
  <c r="K3470" i="9"/>
  <c r="K3471" i="9"/>
  <c r="K3472" i="9"/>
  <c r="K3473" i="9"/>
  <c r="K3474" i="9"/>
  <c r="K3475" i="9"/>
  <c r="K3476" i="9"/>
  <c r="K3477" i="9"/>
  <c r="K3478" i="9"/>
  <c r="K3479" i="9"/>
  <c r="K3480" i="9"/>
  <c r="K3481" i="9"/>
  <c r="K3482" i="9"/>
  <c r="K3483" i="9"/>
  <c r="K3484" i="9"/>
  <c r="K3485" i="9"/>
  <c r="K3486" i="9"/>
  <c r="K3487" i="9"/>
  <c r="K3488" i="9"/>
  <c r="K3489" i="9"/>
  <c r="K3490" i="9"/>
  <c r="K3491" i="9"/>
  <c r="K3492" i="9"/>
  <c r="K3493" i="9"/>
  <c r="K3494" i="9"/>
  <c r="K3495" i="9"/>
  <c r="K3496" i="9"/>
  <c r="K3497" i="9"/>
  <c r="K3498" i="9"/>
  <c r="K3499" i="9"/>
  <c r="K3500" i="9"/>
  <c r="K3501" i="9"/>
  <c r="K3502" i="9"/>
  <c r="K3503" i="9"/>
  <c r="K3504" i="9"/>
  <c r="K3505" i="9"/>
  <c r="K3506" i="9"/>
  <c r="K3507" i="9"/>
  <c r="K3508" i="9"/>
  <c r="K3509" i="9"/>
  <c r="K3510" i="9"/>
  <c r="K3511" i="9"/>
  <c r="K3512" i="9"/>
  <c r="K3513" i="9"/>
  <c r="K3514" i="9"/>
  <c r="K3515" i="9"/>
  <c r="K3516" i="9"/>
  <c r="K3517" i="9"/>
  <c r="K3518" i="9"/>
  <c r="K3519" i="9"/>
  <c r="K3520" i="9"/>
  <c r="K3521" i="9"/>
  <c r="K3522" i="9"/>
  <c r="K3523" i="9"/>
  <c r="K3524" i="9"/>
  <c r="K3525" i="9"/>
  <c r="K3526" i="9"/>
  <c r="K3527" i="9"/>
  <c r="K3528" i="9"/>
  <c r="K3529" i="9"/>
  <c r="K3530" i="9"/>
  <c r="K3531" i="9"/>
  <c r="K3532" i="9"/>
  <c r="K3533" i="9"/>
  <c r="K3534" i="9"/>
  <c r="K3535" i="9"/>
  <c r="K3536" i="9"/>
  <c r="K3537" i="9"/>
  <c r="K3538" i="9"/>
  <c r="K3539" i="9"/>
  <c r="K3540" i="9"/>
  <c r="K3541" i="9"/>
  <c r="K3542" i="9"/>
  <c r="K3543" i="9"/>
  <c r="K3544" i="9"/>
  <c r="K3545" i="9"/>
  <c r="K3546" i="9"/>
  <c r="K3547" i="9"/>
  <c r="K3548" i="9"/>
  <c r="K3549" i="9"/>
  <c r="K3550" i="9"/>
  <c r="K3551" i="9"/>
  <c r="K3552" i="9"/>
  <c r="K3553" i="9"/>
  <c r="K3554" i="9"/>
  <c r="K3555" i="9"/>
  <c r="K3556" i="9"/>
  <c r="K3557" i="9"/>
  <c r="K3558" i="9"/>
  <c r="K3559" i="9"/>
  <c r="K3560" i="9"/>
  <c r="K3561" i="9"/>
  <c r="K3562" i="9"/>
  <c r="K3563" i="9"/>
  <c r="K3564" i="9"/>
  <c r="K3565" i="9"/>
  <c r="K3566" i="9"/>
  <c r="K3567" i="9"/>
  <c r="K3568" i="9"/>
  <c r="K3569" i="9"/>
  <c r="K3570" i="9"/>
  <c r="K3571" i="9"/>
  <c r="K3572" i="9"/>
  <c r="K3573" i="9"/>
  <c r="K3574" i="9"/>
  <c r="K3575" i="9"/>
  <c r="K3576" i="9"/>
  <c r="K3577" i="9"/>
  <c r="K3578" i="9"/>
  <c r="K3579" i="9"/>
  <c r="K3580" i="9"/>
  <c r="K3581" i="9"/>
  <c r="K3582" i="9"/>
  <c r="K3583" i="9"/>
  <c r="K3584" i="9"/>
  <c r="K3585" i="9"/>
  <c r="K3586" i="9"/>
  <c r="K3587" i="9"/>
  <c r="K3588" i="9"/>
  <c r="K3589" i="9"/>
  <c r="K3590" i="9"/>
  <c r="K3591" i="9"/>
  <c r="K3592" i="9"/>
  <c r="K3593" i="9"/>
  <c r="K3594" i="9"/>
  <c r="K3595" i="9"/>
  <c r="K3596" i="9"/>
  <c r="K3597" i="9"/>
  <c r="K3598" i="9"/>
  <c r="K3599" i="9"/>
  <c r="K3600" i="9"/>
  <c r="K3601" i="9"/>
  <c r="K3602" i="9"/>
  <c r="K3603" i="9"/>
  <c r="K3604" i="9"/>
  <c r="K3605" i="9"/>
  <c r="K3606" i="9"/>
  <c r="K3607" i="9"/>
  <c r="K3608" i="9"/>
  <c r="K3609" i="9"/>
  <c r="K3610" i="9"/>
  <c r="K3611" i="9"/>
  <c r="K3612" i="9"/>
  <c r="K3613" i="9"/>
  <c r="K3614" i="9"/>
  <c r="K3615" i="9"/>
  <c r="K3616" i="9"/>
  <c r="K3617" i="9"/>
  <c r="K3618" i="9"/>
  <c r="K3619" i="9"/>
  <c r="K3620" i="9"/>
  <c r="K3621" i="9"/>
  <c r="K3622" i="9"/>
  <c r="K3623" i="9"/>
  <c r="K3624" i="9"/>
  <c r="K3625" i="9"/>
  <c r="K3626" i="9"/>
  <c r="K3627" i="9"/>
  <c r="K3628" i="9"/>
  <c r="K3629" i="9"/>
  <c r="K3630" i="9"/>
  <c r="K3631" i="9"/>
  <c r="K3632" i="9"/>
  <c r="K3633" i="9"/>
  <c r="K3634" i="9"/>
  <c r="K3635" i="9"/>
  <c r="K3636" i="9"/>
  <c r="K3637" i="9"/>
  <c r="K3638" i="9"/>
  <c r="K3639" i="9"/>
  <c r="K3640" i="9"/>
  <c r="K3641" i="9"/>
  <c r="K3642" i="9"/>
  <c r="K3643" i="9"/>
  <c r="K3644" i="9"/>
  <c r="K3645" i="9"/>
  <c r="K3646" i="9"/>
  <c r="K3647" i="9"/>
  <c r="K3648" i="9"/>
  <c r="K3649" i="9"/>
  <c r="K3650" i="9"/>
  <c r="K3651" i="9"/>
  <c r="K3652" i="9"/>
  <c r="K3653" i="9"/>
  <c r="K3654" i="9"/>
  <c r="K3655" i="9"/>
  <c r="K3656" i="9"/>
  <c r="K3657" i="9"/>
  <c r="K3658" i="9"/>
  <c r="K3659" i="9"/>
  <c r="K3660" i="9"/>
  <c r="K3661" i="9"/>
  <c r="K3662" i="9"/>
  <c r="K3663" i="9"/>
  <c r="K3664" i="9"/>
  <c r="K3665" i="9"/>
  <c r="K3666" i="9"/>
  <c r="K3667" i="9"/>
  <c r="K3668" i="9"/>
  <c r="K3669" i="9"/>
  <c r="K3670" i="9"/>
  <c r="K3671" i="9"/>
  <c r="K3672" i="9"/>
  <c r="K3673" i="9"/>
  <c r="K3674" i="9"/>
  <c r="K3675" i="9"/>
  <c r="K3676" i="9"/>
  <c r="K3677" i="9"/>
  <c r="K3678" i="9"/>
  <c r="K3679" i="9"/>
  <c r="K3680" i="9"/>
  <c r="K3681" i="9"/>
  <c r="K3682" i="9"/>
  <c r="K3683" i="9"/>
  <c r="K3684" i="9"/>
  <c r="K3685" i="9"/>
  <c r="K3686" i="9"/>
  <c r="K3687" i="9"/>
  <c r="K3688" i="9"/>
  <c r="K3689" i="9"/>
  <c r="K3690" i="9"/>
  <c r="K3691" i="9"/>
  <c r="K3692" i="9"/>
  <c r="K3693" i="9"/>
  <c r="K3694" i="9"/>
  <c r="K3695" i="9"/>
  <c r="K3696" i="9"/>
  <c r="K3697" i="9"/>
  <c r="K3698" i="9"/>
  <c r="K3699" i="9"/>
  <c r="K3700" i="9"/>
  <c r="K3701" i="9"/>
  <c r="K3702" i="9"/>
  <c r="K3703" i="9"/>
  <c r="K3704" i="9"/>
  <c r="K3705" i="9"/>
  <c r="K3706" i="9"/>
  <c r="K3707" i="9"/>
  <c r="K3708" i="9"/>
  <c r="K3709" i="9"/>
  <c r="K3710" i="9"/>
  <c r="K3711" i="9"/>
  <c r="K3712" i="9"/>
  <c r="K3713" i="9"/>
  <c r="K3714" i="9"/>
  <c r="K3715" i="9"/>
  <c r="K3716" i="9"/>
  <c r="K3717" i="9"/>
  <c r="K3718" i="9"/>
  <c r="K3719" i="9"/>
  <c r="K3720" i="9"/>
  <c r="K3721" i="9"/>
  <c r="K3722" i="9"/>
  <c r="K3723" i="9"/>
  <c r="K3724" i="9"/>
  <c r="K3725" i="9"/>
  <c r="K3726" i="9"/>
  <c r="K3727" i="9"/>
  <c r="K3728" i="9"/>
  <c r="K3729" i="9"/>
  <c r="K3730" i="9"/>
  <c r="K3731" i="9"/>
  <c r="K3732" i="9"/>
  <c r="K3733" i="9"/>
  <c r="K3734" i="9"/>
  <c r="K3735" i="9"/>
  <c r="K3736" i="9"/>
  <c r="K3737" i="9"/>
  <c r="K3738" i="9"/>
  <c r="K3739" i="9"/>
  <c r="K3740" i="9"/>
  <c r="K3741" i="9"/>
  <c r="K3742" i="9"/>
  <c r="K3743" i="9"/>
  <c r="K3744" i="9"/>
  <c r="K3745" i="9"/>
  <c r="K3746" i="9"/>
  <c r="K3747" i="9"/>
  <c r="K3748" i="9"/>
  <c r="K3749" i="9"/>
  <c r="K3750" i="9"/>
  <c r="K3751" i="9"/>
  <c r="K3752" i="9"/>
  <c r="K3753" i="9"/>
  <c r="K3754" i="9"/>
  <c r="K3755" i="9"/>
  <c r="K3756" i="9"/>
  <c r="K3757" i="9"/>
  <c r="K3758" i="9"/>
  <c r="K3759" i="9"/>
  <c r="K3760" i="9"/>
  <c r="K3761" i="9"/>
  <c r="K3762" i="9"/>
  <c r="K3763" i="9"/>
  <c r="K3764" i="9"/>
  <c r="K3765" i="9"/>
  <c r="K3766" i="9"/>
  <c r="K3767" i="9"/>
  <c r="K3768" i="9"/>
  <c r="K3769" i="9"/>
  <c r="K3770" i="9"/>
  <c r="K3771" i="9"/>
  <c r="K3772" i="9"/>
  <c r="K3773" i="9"/>
  <c r="K3774" i="9"/>
  <c r="K3775" i="9"/>
  <c r="K3776" i="9"/>
  <c r="K3777" i="9"/>
  <c r="K3778" i="9"/>
  <c r="K3779" i="9"/>
  <c r="K3780" i="9"/>
  <c r="K3781" i="9"/>
  <c r="K3782" i="9"/>
  <c r="K3783" i="9"/>
  <c r="K3784" i="9"/>
  <c r="K3785" i="9"/>
  <c r="K3786" i="9"/>
  <c r="K3787" i="9"/>
  <c r="K3788" i="9"/>
  <c r="K3789" i="9"/>
  <c r="K3790" i="9"/>
  <c r="K3791" i="9"/>
  <c r="K3792" i="9"/>
  <c r="K3793" i="9"/>
  <c r="K3794" i="9"/>
  <c r="K3795" i="9"/>
  <c r="K3796" i="9"/>
  <c r="K3797" i="9"/>
  <c r="K3798" i="9"/>
  <c r="K3799" i="9"/>
  <c r="K3800" i="9"/>
  <c r="K3801" i="9"/>
  <c r="K3802" i="9"/>
  <c r="K3803" i="9"/>
  <c r="K3804" i="9"/>
  <c r="K3805" i="9"/>
  <c r="K3806" i="9"/>
  <c r="K3807" i="9"/>
  <c r="K3808" i="9"/>
  <c r="K3809" i="9"/>
  <c r="K3810" i="9"/>
  <c r="K3811" i="9"/>
  <c r="K3812" i="9"/>
  <c r="K3813" i="9"/>
  <c r="K3814" i="9"/>
  <c r="K3815" i="9"/>
  <c r="K3816" i="9"/>
  <c r="K3817" i="9"/>
  <c r="K3818" i="9"/>
  <c r="K3819" i="9"/>
  <c r="K3820" i="9"/>
  <c r="K3821" i="9"/>
  <c r="K3822" i="9"/>
  <c r="K3823" i="9"/>
  <c r="K3824" i="9"/>
  <c r="K3825" i="9"/>
  <c r="K3826" i="9"/>
  <c r="K3827" i="9"/>
  <c r="K3828" i="9"/>
  <c r="K3829" i="9"/>
  <c r="K3830" i="9"/>
  <c r="K3831" i="9"/>
  <c r="K3832" i="9"/>
  <c r="K3833" i="9"/>
  <c r="K3834" i="9"/>
  <c r="K3835" i="9"/>
  <c r="K3836" i="9"/>
  <c r="K3837" i="9"/>
  <c r="K3838" i="9"/>
  <c r="K3839" i="9"/>
  <c r="K3840" i="9"/>
  <c r="K3841" i="9"/>
  <c r="K3842" i="9"/>
  <c r="K3843" i="9"/>
  <c r="K3844" i="9"/>
  <c r="K3845" i="9"/>
  <c r="K3846" i="9"/>
  <c r="K3847" i="9"/>
  <c r="K3848" i="9"/>
  <c r="K3849" i="9"/>
  <c r="K3850" i="9"/>
  <c r="K3851" i="9"/>
  <c r="K3852" i="9"/>
  <c r="K3853" i="9"/>
  <c r="K3854" i="9"/>
  <c r="K3855" i="9"/>
  <c r="K3856" i="9"/>
  <c r="K3857" i="9"/>
  <c r="K3858" i="9"/>
  <c r="K3859" i="9"/>
  <c r="K3860" i="9"/>
  <c r="K3861" i="9"/>
  <c r="K3862" i="9"/>
  <c r="K3863" i="9"/>
  <c r="K3864" i="9"/>
  <c r="K3865" i="9"/>
  <c r="K3866" i="9"/>
  <c r="K3867" i="9"/>
  <c r="K3868" i="9"/>
  <c r="K3869" i="9"/>
  <c r="K3870" i="9"/>
  <c r="K3871" i="9"/>
  <c r="K3872" i="9"/>
  <c r="K3873" i="9"/>
  <c r="K3874" i="9"/>
  <c r="K3875" i="9"/>
  <c r="K3876" i="9"/>
  <c r="K3877" i="9"/>
  <c r="K3878" i="9"/>
  <c r="K3879" i="9"/>
  <c r="K3880" i="9"/>
  <c r="K3881" i="9"/>
  <c r="K3882" i="9"/>
  <c r="K3883" i="9"/>
  <c r="K3884" i="9"/>
  <c r="K3885" i="9"/>
  <c r="K3886" i="9"/>
  <c r="K3887" i="9"/>
  <c r="K3888" i="9"/>
  <c r="K3889" i="9"/>
  <c r="K3890" i="9"/>
  <c r="K3891" i="9"/>
  <c r="K3892" i="9"/>
  <c r="K3893" i="9"/>
  <c r="K3894" i="9"/>
  <c r="K3895" i="9"/>
  <c r="K3896" i="9"/>
  <c r="K3897" i="9"/>
  <c r="K3898" i="9"/>
  <c r="K3899" i="9"/>
  <c r="K3900" i="9"/>
  <c r="K3901" i="9"/>
  <c r="K3902" i="9"/>
  <c r="K3903" i="9"/>
  <c r="K3904" i="9"/>
  <c r="K3905" i="9"/>
  <c r="K3906" i="9"/>
  <c r="K3907" i="9"/>
  <c r="K3908" i="9"/>
  <c r="K3909" i="9"/>
  <c r="K3910" i="9"/>
  <c r="K3911" i="9"/>
  <c r="K3912" i="9"/>
  <c r="K3913" i="9"/>
  <c r="K3914" i="9"/>
  <c r="K3915" i="9"/>
  <c r="K3916" i="9"/>
  <c r="K3917" i="9"/>
  <c r="K3918" i="9"/>
  <c r="K3919" i="9"/>
  <c r="K3920" i="9"/>
  <c r="K3921" i="9"/>
  <c r="K3922" i="9"/>
  <c r="K3923" i="9"/>
  <c r="K3924" i="9"/>
  <c r="K3925" i="9"/>
  <c r="K3926" i="9"/>
  <c r="K3927" i="9"/>
  <c r="K3928" i="9"/>
  <c r="K3929" i="9"/>
  <c r="K3930" i="9"/>
  <c r="K3931" i="9"/>
  <c r="K3932" i="9"/>
  <c r="K3933" i="9"/>
  <c r="K3934" i="9"/>
  <c r="K3935" i="9"/>
  <c r="K3936" i="9"/>
  <c r="K3937" i="9"/>
  <c r="K3938" i="9"/>
  <c r="K3939" i="9"/>
  <c r="K3940" i="9"/>
  <c r="K3941" i="9"/>
  <c r="K3942" i="9"/>
  <c r="K3943" i="9"/>
  <c r="K3944" i="9"/>
  <c r="K3945" i="9"/>
  <c r="K3946" i="9"/>
  <c r="K3947" i="9"/>
  <c r="K3948" i="9"/>
  <c r="K3949" i="9"/>
  <c r="K3950" i="9"/>
  <c r="K3951" i="9"/>
  <c r="K3952" i="9"/>
  <c r="K3953" i="9"/>
  <c r="K3954" i="9"/>
  <c r="K3955" i="9"/>
  <c r="K3956" i="9"/>
  <c r="K3957" i="9"/>
  <c r="K3958" i="9"/>
  <c r="K3959" i="9"/>
  <c r="K3960" i="9"/>
  <c r="K3961" i="9"/>
  <c r="K3962" i="9"/>
  <c r="K3963" i="9"/>
  <c r="K3964" i="9"/>
  <c r="K3965" i="9"/>
  <c r="K3966" i="9"/>
  <c r="K3967" i="9"/>
  <c r="K3968" i="9"/>
  <c r="K3969" i="9"/>
  <c r="K3970" i="9"/>
  <c r="K3971" i="9"/>
  <c r="K3972" i="9"/>
  <c r="K3973" i="9"/>
  <c r="K3974" i="9"/>
  <c r="K3975" i="9"/>
  <c r="K3976" i="9"/>
  <c r="K3977" i="9"/>
  <c r="K3978" i="9"/>
  <c r="K3979" i="9"/>
  <c r="K3980" i="9"/>
  <c r="K3981" i="9"/>
  <c r="K3982" i="9"/>
  <c r="K3983" i="9"/>
  <c r="K3984" i="9"/>
  <c r="K3985" i="9"/>
  <c r="K3986" i="9"/>
  <c r="K3987" i="9"/>
  <c r="K3988" i="9"/>
  <c r="K3989" i="9"/>
  <c r="K3990" i="9"/>
  <c r="K3991" i="9"/>
  <c r="K3992" i="9"/>
  <c r="K3993" i="9"/>
  <c r="K3994" i="9"/>
  <c r="K3995" i="9"/>
  <c r="K3996" i="9"/>
  <c r="K3997" i="9"/>
  <c r="K3998" i="9"/>
  <c r="K3999" i="9"/>
  <c r="K4000" i="9"/>
  <c r="K4001" i="9"/>
  <c r="K4002" i="9"/>
  <c r="K4003" i="9"/>
  <c r="K4004" i="9"/>
  <c r="K4005" i="9"/>
  <c r="K4006" i="9"/>
  <c r="K4007" i="9"/>
  <c r="K4008" i="9"/>
  <c r="K4009" i="9"/>
  <c r="K4010" i="9"/>
  <c r="K4011" i="9"/>
  <c r="K4012" i="9"/>
  <c r="K4013" i="9"/>
  <c r="K4014" i="9"/>
  <c r="K4015" i="9"/>
  <c r="K4016" i="9"/>
  <c r="K4017" i="9"/>
  <c r="K4018" i="9"/>
  <c r="K4019" i="9"/>
  <c r="K4020" i="9"/>
  <c r="K4021" i="9"/>
  <c r="K4022" i="9"/>
  <c r="K4023" i="9"/>
  <c r="K4024" i="9"/>
  <c r="K4025" i="9"/>
  <c r="K4026" i="9"/>
  <c r="K4027" i="9"/>
  <c r="K4028" i="9"/>
  <c r="K4029" i="9"/>
  <c r="K4030" i="9"/>
  <c r="K4031" i="9"/>
  <c r="K4032" i="9"/>
  <c r="K4033" i="9"/>
  <c r="K4034" i="9"/>
  <c r="K4035" i="9"/>
  <c r="K4036" i="9"/>
  <c r="K4037" i="9"/>
  <c r="K4038" i="9"/>
  <c r="K4039" i="9"/>
  <c r="K4040" i="9"/>
  <c r="K4041" i="9"/>
  <c r="K4042" i="9"/>
  <c r="K4043" i="9"/>
  <c r="K4044" i="9"/>
  <c r="K4045" i="9"/>
  <c r="K4046" i="9"/>
  <c r="K4047" i="9"/>
  <c r="K4048" i="9"/>
  <c r="K4049" i="9"/>
  <c r="K4050" i="9"/>
  <c r="K4051" i="9"/>
  <c r="K4052" i="9"/>
  <c r="K4053" i="9"/>
  <c r="K4054" i="9"/>
  <c r="K4055" i="9"/>
  <c r="K4056" i="9"/>
  <c r="K4057" i="9"/>
  <c r="K4058" i="9"/>
  <c r="K4059" i="9"/>
  <c r="K4060" i="9"/>
  <c r="K4061" i="9"/>
  <c r="K4062" i="9"/>
  <c r="K4063" i="9"/>
  <c r="K4064" i="9"/>
  <c r="K4065" i="9"/>
  <c r="K4066" i="9"/>
  <c r="K4067" i="9"/>
  <c r="K4068" i="9"/>
  <c r="K4069" i="9"/>
  <c r="K4070" i="9"/>
  <c r="K4071" i="9"/>
  <c r="K4072" i="9"/>
  <c r="K4073" i="9"/>
  <c r="K4074" i="9"/>
  <c r="K4075" i="9"/>
  <c r="K4076" i="9"/>
  <c r="K4077" i="9"/>
  <c r="K4078" i="9"/>
  <c r="K4079" i="9"/>
  <c r="K4080" i="9"/>
  <c r="K4081" i="9"/>
  <c r="K4082" i="9"/>
  <c r="K4083" i="9"/>
  <c r="K4084" i="9"/>
  <c r="K4085" i="9"/>
  <c r="K4086" i="9"/>
  <c r="K4087" i="9"/>
  <c r="K4088" i="9"/>
  <c r="K4089" i="9"/>
  <c r="K4090" i="9"/>
  <c r="K4091" i="9"/>
  <c r="K4092" i="9"/>
  <c r="K4093" i="9"/>
  <c r="K4094" i="9"/>
  <c r="K4095" i="9"/>
  <c r="K4096" i="9"/>
  <c r="K4097" i="9"/>
  <c r="K4098" i="9"/>
  <c r="K4099" i="9"/>
  <c r="K4100" i="9"/>
  <c r="K4101" i="9"/>
  <c r="K4102" i="9"/>
  <c r="K4103" i="9"/>
  <c r="K4104" i="9"/>
  <c r="K4105" i="9"/>
  <c r="K4106" i="9"/>
  <c r="K4107" i="9"/>
  <c r="K4108" i="9"/>
  <c r="K4109" i="9"/>
  <c r="K4110" i="9"/>
  <c r="K4111" i="9"/>
  <c r="K4112" i="9"/>
  <c r="K4113" i="9"/>
  <c r="K4114" i="9"/>
  <c r="K4115" i="9"/>
  <c r="K4116" i="9"/>
  <c r="K4117" i="9"/>
  <c r="K4118" i="9"/>
  <c r="K4119" i="9"/>
  <c r="K4120" i="9"/>
  <c r="K4121" i="9"/>
  <c r="K4122" i="9"/>
  <c r="K4123" i="9"/>
  <c r="K4124" i="9"/>
  <c r="K4125" i="9"/>
  <c r="K4126" i="9"/>
  <c r="K4127" i="9"/>
  <c r="K4128" i="9"/>
  <c r="K4129" i="9"/>
  <c r="K4130" i="9"/>
  <c r="K4131" i="9"/>
  <c r="K4132" i="9"/>
  <c r="K4133" i="9"/>
  <c r="K4134" i="9"/>
  <c r="K4135" i="9"/>
  <c r="K4136" i="9"/>
  <c r="K4137" i="9"/>
  <c r="K4138" i="9"/>
  <c r="K4139" i="9"/>
  <c r="K4140" i="9"/>
  <c r="K4141" i="9"/>
  <c r="K4142" i="9"/>
  <c r="K4143" i="9"/>
  <c r="K4144" i="9"/>
  <c r="K4145" i="9"/>
  <c r="K4146" i="9"/>
  <c r="K4147" i="9"/>
  <c r="K4148" i="9"/>
  <c r="K4149" i="9"/>
  <c r="K4150" i="9"/>
  <c r="K4151" i="9"/>
  <c r="K4152" i="9"/>
  <c r="K4153" i="9"/>
  <c r="K4154" i="9"/>
  <c r="K4155" i="9"/>
  <c r="K4156" i="9"/>
  <c r="K4157" i="9"/>
  <c r="K4158" i="9"/>
  <c r="K4159" i="9"/>
  <c r="K4160" i="9"/>
  <c r="K4161" i="9"/>
  <c r="K4162" i="9"/>
  <c r="K4163" i="9"/>
  <c r="K4164" i="9"/>
  <c r="K4165" i="9"/>
  <c r="K4166" i="9"/>
  <c r="K4167" i="9"/>
  <c r="K4168" i="9"/>
  <c r="K4169" i="9"/>
  <c r="K4170" i="9"/>
  <c r="K4171" i="9"/>
  <c r="K4172" i="9"/>
  <c r="K4173" i="9"/>
  <c r="K4174" i="9"/>
  <c r="K4175" i="9"/>
  <c r="K4176" i="9"/>
  <c r="K4177" i="9"/>
  <c r="K4178" i="9"/>
  <c r="K4179" i="9"/>
  <c r="K4180" i="9"/>
  <c r="K4181" i="9"/>
  <c r="K4182" i="9"/>
  <c r="K4183" i="9"/>
  <c r="K4184" i="9"/>
  <c r="K4185" i="9"/>
  <c r="K4186" i="9"/>
  <c r="K4187" i="9"/>
  <c r="K4188" i="9"/>
  <c r="K4189" i="9"/>
  <c r="K4190" i="9"/>
  <c r="K4191" i="9"/>
  <c r="K4192" i="9"/>
  <c r="K4193" i="9"/>
  <c r="K4194" i="9"/>
  <c r="K4195" i="9"/>
  <c r="K4196" i="9"/>
  <c r="K4197" i="9"/>
  <c r="K4198" i="9"/>
  <c r="K4199" i="9"/>
  <c r="K4200" i="9"/>
  <c r="K4201" i="9"/>
  <c r="K4202" i="9"/>
  <c r="K4203" i="9"/>
  <c r="K4204" i="9"/>
  <c r="K4205" i="9"/>
  <c r="K4206" i="9"/>
  <c r="K4207" i="9"/>
  <c r="K4208" i="9"/>
  <c r="K4209" i="9"/>
  <c r="K4210" i="9"/>
  <c r="K4211" i="9"/>
  <c r="K4212" i="9"/>
  <c r="K4213" i="9"/>
  <c r="K4214" i="9"/>
  <c r="K4215" i="9"/>
  <c r="K4216" i="9"/>
  <c r="K4217" i="9"/>
  <c r="K4218" i="9"/>
  <c r="K4219" i="9"/>
  <c r="K4220" i="9"/>
  <c r="K4221" i="9"/>
  <c r="K4222" i="9"/>
  <c r="K4223" i="9"/>
  <c r="K4224" i="9"/>
  <c r="K4225" i="9"/>
  <c r="K4226" i="9"/>
  <c r="K4227" i="9"/>
  <c r="K4228" i="9"/>
  <c r="K4229" i="9"/>
  <c r="K4230" i="9"/>
  <c r="K4231" i="9"/>
  <c r="K4232" i="9"/>
  <c r="K4233" i="9"/>
  <c r="K4234" i="9"/>
  <c r="K4235" i="9"/>
  <c r="K4236" i="9"/>
  <c r="K4237" i="9"/>
  <c r="K4238" i="9"/>
  <c r="K4239" i="9"/>
  <c r="K4240" i="9"/>
  <c r="K4241" i="9"/>
  <c r="K4242" i="9"/>
  <c r="K4243" i="9"/>
  <c r="K4244" i="9"/>
  <c r="K4245" i="9"/>
  <c r="K4246" i="9"/>
  <c r="K4247" i="9"/>
  <c r="K4248" i="9"/>
  <c r="K4249" i="9"/>
  <c r="K4250" i="9"/>
  <c r="K4251" i="9"/>
  <c r="K4252" i="9"/>
  <c r="K4253" i="9"/>
  <c r="K4254" i="9"/>
  <c r="K4255" i="9"/>
  <c r="K4256" i="9"/>
  <c r="K4257" i="9"/>
  <c r="K4258" i="9"/>
  <c r="K4259" i="9"/>
  <c r="K4260" i="9"/>
  <c r="K4261" i="9"/>
  <c r="K4262" i="9"/>
  <c r="K4263" i="9"/>
  <c r="K4264" i="9"/>
  <c r="K4265" i="9"/>
  <c r="K4266" i="9"/>
  <c r="K4267" i="9"/>
  <c r="K4268" i="9"/>
  <c r="K4269" i="9"/>
  <c r="K4270" i="9"/>
  <c r="K4271" i="9"/>
  <c r="K4272" i="9"/>
  <c r="K4273" i="9"/>
  <c r="K4274" i="9"/>
  <c r="K4275" i="9"/>
  <c r="K4276" i="9"/>
  <c r="K4277" i="9"/>
  <c r="K4278" i="9"/>
  <c r="K4279" i="9"/>
  <c r="K4280" i="9"/>
  <c r="K4281" i="9"/>
  <c r="K4282" i="9"/>
  <c r="K4283" i="9"/>
  <c r="K4284" i="9"/>
  <c r="K4285" i="9"/>
  <c r="K4286" i="9"/>
  <c r="K4287" i="9"/>
  <c r="K4288" i="9"/>
  <c r="K4289" i="9"/>
  <c r="K4290" i="9"/>
  <c r="K4291" i="9"/>
  <c r="K4292" i="9"/>
  <c r="K4293" i="9"/>
  <c r="K4294" i="9"/>
  <c r="K4295" i="9"/>
  <c r="K4296" i="9"/>
  <c r="K4297" i="9"/>
  <c r="K4298" i="9"/>
  <c r="K4299" i="9"/>
  <c r="K4300" i="9"/>
  <c r="K4301" i="9"/>
  <c r="K4302" i="9"/>
  <c r="K4303" i="9"/>
  <c r="K4304" i="9"/>
  <c r="K4305" i="9"/>
  <c r="K4306" i="9"/>
  <c r="K4307" i="9"/>
  <c r="K4308" i="9"/>
  <c r="K4309" i="9"/>
  <c r="K4310" i="9"/>
  <c r="K4311" i="9"/>
  <c r="K4312" i="9"/>
  <c r="K4313" i="9"/>
  <c r="K4314" i="9"/>
  <c r="K4315" i="9"/>
  <c r="K4316" i="9"/>
  <c r="K4317" i="9"/>
  <c r="K4318" i="9"/>
  <c r="K4319" i="9"/>
  <c r="K4320" i="9"/>
  <c r="K4321" i="9"/>
  <c r="K4322" i="9"/>
  <c r="K4323" i="9"/>
  <c r="K4324" i="9"/>
  <c r="K4325" i="9"/>
  <c r="K4326" i="9"/>
  <c r="K4327" i="9"/>
  <c r="K4328" i="9"/>
  <c r="K4329" i="9"/>
  <c r="K4330" i="9"/>
  <c r="K4331" i="9"/>
  <c r="K4332" i="9"/>
  <c r="K4333" i="9"/>
  <c r="K4334" i="9"/>
  <c r="K4335" i="9"/>
  <c r="K4336" i="9"/>
  <c r="K4337" i="9"/>
  <c r="K4338" i="9"/>
  <c r="K4339" i="9"/>
  <c r="K4340" i="9"/>
  <c r="K4341" i="9"/>
  <c r="K4342" i="9"/>
  <c r="K4343" i="9"/>
  <c r="K4344" i="9"/>
  <c r="K4345" i="9"/>
  <c r="K4346" i="9"/>
  <c r="K4347" i="9"/>
  <c r="K4348" i="9"/>
  <c r="K4349" i="9"/>
  <c r="K4350" i="9"/>
  <c r="K4351" i="9"/>
  <c r="K4352" i="9"/>
  <c r="K4353" i="9"/>
  <c r="K4354" i="9"/>
  <c r="K4355" i="9"/>
  <c r="K4356" i="9"/>
  <c r="K4357" i="9"/>
  <c r="K4358" i="9"/>
  <c r="K4359" i="9"/>
  <c r="K4360" i="9"/>
  <c r="K4361" i="9"/>
  <c r="K4362" i="9"/>
  <c r="K4363" i="9"/>
  <c r="K4364" i="9"/>
  <c r="K4365" i="9"/>
  <c r="K4366" i="9"/>
  <c r="K4367" i="9"/>
  <c r="K4368" i="9"/>
  <c r="K4369" i="9"/>
  <c r="K4370" i="9"/>
  <c r="K4371" i="9"/>
  <c r="K4372" i="9"/>
  <c r="K4373" i="9"/>
  <c r="K4374" i="9"/>
  <c r="K4375" i="9"/>
  <c r="K4376" i="9"/>
  <c r="K4377" i="9"/>
  <c r="K4378" i="9"/>
  <c r="K4379" i="9"/>
  <c r="K4380" i="9"/>
  <c r="K4381" i="9"/>
  <c r="K4382" i="9"/>
  <c r="K4383" i="9"/>
  <c r="K4384" i="9"/>
  <c r="K4385" i="9"/>
  <c r="K4386" i="9"/>
  <c r="K4387" i="9"/>
  <c r="K4388" i="9"/>
  <c r="K4389" i="9"/>
  <c r="K4390" i="9"/>
  <c r="K4391" i="9"/>
  <c r="K4392" i="9"/>
  <c r="K4393" i="9"/>
  <c r="K4394" i="9"/>
  <c r="K4395" i="9"/>
  <c r="K4396" i="9"/>
  <c r="K4397" i="9"/>
  <c r="K4398" i="9"/>
  <c r="K4399" i="9"/>
  <c r="K4400" i="9"/>
  <c r="K4401" i="9"/>
  <c r="K4402" i="9"/>
  <c r="K4403" i="9"/>
  <c r="K4404" i="9"/>
  <c r="K4405" i="9"/>
  <c r="K4406" i="9"/>
  <c r="K4407" i="9"/>
  <c r="K4408" i="9"/>
  <c r="K4409" i="9"/>
  <c r="K4410" i="9"/>
  <c r="K4411" i="9"/>
  <c r="K4412" i="9"/>
  <c r="K4413" i="9"/>
  <c r="K4414" i="9"/>
  <c r="K4415" i="9"/>
  <c r="K4416" i="9"/>
  <c r="K4417" i="9"/>
  <c r="K4418" i="9"/>
  <c r="K4419" i="9"/>
  <c r="K4420" i="9"/>
  <c r="K4421" i="9"/>
  <c r="K4422" i="9"/>
  <c r="K4423" i="9"/>
  <c r="K4424" i="9"/>
  <c r="K4425" i="9"/>
  <c r="K4426" i="9"/>
  <c r="K4427" i="9"/>
  <c r="K4428" i="9"/>
  <c r="K4429" i="9"/>
  <c r="K4430" i="9"/>
  <c r="K4431" i="9"/>
  <c r="K4432" i="9"/>
  <c r="K4433" i="9"/>
  <c r="K4434" i="9"/>
  <c r="K4435" i="9"/>
  <c r="K4436" i="9"/>
  <c r="K4437" i="9"/>
  <c r="K4438" i="9"/>
  <c r="K4439" i="9"/>
  <c r="K4440" i="9"/>
  <c r="K4441" i="9"/>
  <c r="K4442" i="9"/>
  <c r="K4443" i="9"/>
  <c r="K4444" i="9"/>
  <c r="K4445" i="9"/>
  <c r="K4446" i="9"/>
  <c r="K4447" i="9"/>
  <c r="K4448" i="9"/>
  <c r="K4449" i="9"/>
  <c r="K4450" i="9"/>
  <c r="K4451" i="9"/>
  <c r="K4452" i="9"/>
  <c r="K4453" i="9"/>
  <c r="K4454" i="9"/>
  <c r="K4455" i="9"/>
  <c r="K4456" i="9"/>
  <c r="K4457" i="9"/>
  <c r="K4458" i="9"/>
  <c r="K4459" i="9"/>
  <c r="K4460" i="9"/>
  <c r="K4461" i="9"/>
  <c r="K4462" i="9"/>
  <c r="K4463" i="9"/>
  <c r="K4464" i="9"/>
  <c r="K4465" i="9"/>
  <c r="K4466" i="9"/>
  <c r="K4467" i="9"/>
  <c r="K4468" i="9"/>
  <c r="K4469" i="9"/>
  <c r="K4470" i="9"/>
  <c r="K4471" i="9"/>
  <c r="K4472" i="9"/>
  <c r="K4473" i="9"/>
  <c r="K4474" i="9"/>
  <c r="K4475" i="9"/>
  <c r="K4476" i="9"/>
  <c r="K4477" i="9"/>
  <c r="K4478" i="9"/>
  <c r="K4479" i="9"/>
  <c r="K4480" i="9"/>
  <c r="K4481" i="9"/>
  <c r="K4482" i="9"/>
  <c r="K4483" i="9"/>
  <c r="K4484" i="9"/>
  <c r="K4485" i="9"/>
  <c r="K4486" i="9"/>
  <c r="K4487" i="9"/>
  <c r="K4488" i="9"/>
  <c r="K4489" i="9"/>
  <c r="K4490" i="9"/>
  <c r="K4491" i="9"/>
  <c r="K4492" i="9"/>
  <c r="K4493" i="9"/>
  <c r="K4494" i="9"/>
  <c r="K4495" i="9"/>
  <c r="K4496" i="9"/>
  <c r="K4497" i="9"/>
  <c r="K4498" i="9"/>
  <c r="K4499" i="9"/>
  <c r="K4500" i="9"/>
  <c r="K4501" i="9"/>
  <c r="K4502" i="9"/>
  <c r="K4503" i="9"/>
  <c r="K4504" i="9"/>
  <c r="K4505" i="9"/>
  <c r="K4506" i="9"/>
  <c r="K4507" i="9"/>
  <c r="K4508" i="9"/>
  <c r="K4509" i="9"/>
  <c r="K4510" i="9"/>
  <c r="K4511" i="9"/>
  <c r="K4512" i="9"/>
  <c r="K4513" i="9"/>
  <c r="K4514" i="9"/>
  <c r="K4515" i="9"/>
  <c r="K4516" i="9"/>
  <c r="K4517" i="9"/>
  <c r="K4518" i="9"/>
  <c r="K4519" i="9"/>
  <c r="K4520" i="9"/>
  <c r="K4521" i="9"/>
  <c r="K4522" i="9"/>
  <c r="K4523" i="9"/>
  <c r="K4524" i="9"/>
  <c r="K4525" i="9"/>
  <c r="K4526" i="9"/>
  <c r="K4527" i="9"/>
  <c r="K4528" i="9"/>
  <c r="K4529" i="9"/>
  <c r="K4530" i="9"/>
  <c r="K4531" i="9"/>
  <c r="K4532" i="9"/>
  <c r="K4533" i="9"/>
  <c r="K4534" i="9"/>
  <c r="K4535" i="9"/>
  <c r="K4536" i="9"/>
  <c r="K4537" i="9"/>
  <c r="K4538" i="9"/>
  <c r="K4539" i="9"/>
  <c r="K4540" i="9"/>
  <c r="K4541" i="9"/>
  <c r="K4542" i="9"/>
  <c r="K4543" i="9"/>
  <c r="K4544" i="9"/>
  <c r="K4545" i="9"/>
  <c r="K4546" i="9"/>
  <c r="K4547" i="9"/>
  <c r="K4548" i="9"/>
  <c r="K4549" i="9"/>
  <c r="K4550" i="9"/>
  <c r="K4551" i="9"/>
  <c r="K4552" i="9"/>
  <c r="K4553" i="9"/>
  <c r="K4554" i="9"/>
  <c r="K4555" i="9"/>
  <c r="K4556" i="9"/>
  <c r="K4557" i="9"/>
  <c r="K4558" i="9"/>
  <c r="K4559" i="9"/>
  <c r="K4560" i="9"/>
  <c r="K4561" i="9"/>
  <c r="K4562" i="9"/>
  <c r="K4563" i="9"/>
  <c r="K4564" i="9"/>
  <c r="K4565" i="9"/>
  <c r="K4566" i="9"/>
  <c r="K4567" i="9"/>
  <c r="K4568" i="9"/>
  <c r="K4569" i="9"/>
  <c r="K4570" i="9"/>
  <c r="K4571" i="9"/>
  <c r="K4572" i="9"/>
  <c r="K4573" i="9"/>
  <c r="K4574" i="9"/>
  <c r="K4575" i="9"/>
  <c r="K4576" i="9"/>
  <c r="K4577" i="9"/>
  <c r="K4578" i="9"/>
  <c r="K4579" i="9"/>
  <c r="K4580" i="9"/>
  <c r="K4581" i="9"/>
  <c r="K4582" i="9"/>
  <c r="K4583" i="9"/>
  <c r="K4584" i="9"/>
  <c r="K4585" i="9"/>
  <c r="K4586" i="9"/>
  <c r="K4587" i="9"/>
  <c r="K4588" i="9"/>
  <c r="K4589" i="9"/>
  <c r="K4590" i="9"/>
  <c r="K4591" i="9"/>
  <c r="K4592" i="9"/>
  <c r="K4593" i="9"/>
  <c r="K4594" i="9"/>
  <c r="K4595" i="9"/>
  <c r="K4596" i="9"/>
  <c r="K4597" i="9"/>
  <c r="K4598" i="9"/>
  <c r="K4599" i="9"/>
  <c r="K4600" i="9"/>
  <c r="K4601" i="9"/>
  <c r="K4602" i="9"/>
  <c r="K4603" i="9"/>
  <c r="K4604" i="9"/>
  <c r="K4605" i="9"/>
  <c r="K4606" i="9"/>
  <c r="K4607" i="9"/>
  <c r="K4608" i="9"/>
  <c r="K4609" i="9"/>
  <c r="K4610" i="9"/>
  <c r="K4611" i="9"/>
  <c r="K4612" i="9"/>
  <c r="K4613" i="9"/>
  <c r="K4614" i="9"/>
  <c r="K4615" i="9"/>
  <c r="K4616" i="9"/>
  <c r="K4617" i="9"/>
  <c r="K4618" i="9"/>
  <c r="K4619" i="9"/>
  <c r="K4620" i="9"/>
  <c r="K4621" i="9"/>
  <c r="K4622" i="9"/>
  <c r="K4623" i="9"/>
  <c r="K4624" i="9"/>
  <c r="K4625" i="9"/>
  <c r="K4626" i="9"/>
  <c r="K4627" i="9"/>
  <c r="K4628" i="9"/>
  <c r="K4629" i="9"/>
  <c r="K4630" i="9"/>
  <c r="K4631" i="9"/>
  <c r="K4632" i="9"/>
  <c r="K4633" i="9"/>
  <c r="K4634" i="9"/>
  <c r="K4635" i="9"/>
  <c r="K4636" i="9"/>
  <c r="K4637" i="9"/>
  <c r="K4638" i="9"/>
  <c r="K4639" i="9"/>
  <c r="K4640" i="9"/>
  <c r="K4641" i="9"/>
  <c r="K4642" i="9"/>
  <c r="K4643" i="9"/>
  <c r="K4644" i="9"/>
  <c r="K4645" i="9"/>
  <c r="K4646" i="9"/>
  <c r="K4647" i="9"/>
  <c r="K4648" i="9"/>
  <c r="K4649" i="9"/>
  <c r="K4650" i="9"/>
  <c r="K4651" i="9"/>
  <c r="K4652" i="9"/>
  <c r="K4653" i="9"/>
  <c r="K4654" i="9"/>
  <c r="K4655" i="9"/>
  <c r="K4656" i="9"/>
  <c r="K4657" i="9"/>
  <c r="K4658" i="9"/>
  <c r="K4659" i="9"/>
  <c r="K4660" i="9"/>
  <c r="K4661" i="9"/>
  <c r="K4662" i="9"/>
  <c r="K4663" i="9"/>
  <c r="K4664" i="9"/>
  <c r="K4665" i="9"/>
  <c r="K4666" i="9"/>
  <c r="K4667" i="9"/>
  <c r="K4668" i="9"/>
  <c r="K4669" i="9"/>
  <c r="K4670" i="9"/>
  <c r="K4671" i="9"/>
  <c r="K4672" i="9"/>
  <c r="K4673" i="9"/>
  <c r="K4674" i="9"/>
  <c r="K4675" i="9"/>
  <c r="K4676" i="9"/>
  <c r="K4677" i="9"/>
  <c r="K4678" i="9"/>
  <c r="K4679" i="9"/>
  <c r="K4680" i="9"/>
  <c r="K4681" i="9"/>
  <c r="K4682" i="9"/>
  <c r="K4683" i="9"/>
  <c r="K4684" i="9"/>
  <c r="K4685" i="9"/>
  <c r="K4686" i="9"/>
  <c r="K4687" i="9"/>
  <c r="K4688" i="9"/>
  <c r="K4689" i="9"/>
  <c r="K4690" i="9"/>
  <c r="K4691" i="9"/>
  <c r="K4692" i="9"/>
  <c r="K4693" i="9"/>
  <c r="K4694" i="9"/>
  <c r="K4695" i="9"/>
  <c r="K4696" i="9"/>
  <c r="K4697" i="9"/>
  <c r="K4698" i="9"/>
  <c r="K4699" i="9"/>
  <c r="K4700" i="9"/>
  <c r="K4701" i="9"/>
  <c r="K4702" i="9"/>
  <c r="K4703" i="9"/>
  <c r="K4704" i="9"/>
  <c r="K4705" i="9"/>
  <c r="K4706" i="9"/>
  <c r="K4707" i="9"/>
  <c r="K4708" i="9"/>
  <c r="K4709" i="9"/>
  <c r="K4710" i="9"/>
  <c r="K4711" i="9"/>
  <c r="K4712" i="9"/>
  <c r="K4713" i="9"/>
  <c r="K4714" i="9"/>
  <c r="K4715" i="9"/>
  <c r="K4716" i="9"/>
  <c r="K4717" i="9"/>
  <c r="K4718" i="9"/>
  <c r="K4719" i="9"/>
  <c r="K4720" i="9"/>
  <c r="K4721" i="9"/>
  <c r="K4722" i="9"/>
  <c r="K4723" i="9"/>
  <c r="K4724" i="9"/>
  <c r="K4725" i="9"/>
  <c r="K4726" i="9"/>
  <c r="K4727" i="9"/>
  <c r="K4728" i="9"/>
  <c r="K4729" i="9"/>
  <c r="K4730" i="9"/>
  <c r="K4731" i="9"/>
  <c r="K4732" i="9"/>
  <c r="K4733" i="9"/>
  <c r="K4734" i="9"/>
  <c r="K4735" i="9"/>
  <c r="K4736" i="9"/>
  <c r="K4737" i="9"/>
  <c r="K4738" i="9"/>
  <c r="K4739" i="9"/>
  <c r="K4740" i="9"/>
  <c r="K4741" i="9"/>
  <c r="K4742" i="9"/>
  <c r="K4743" i="9"/>
  <c r="K4744" i="9"/>
  <c r="K4745" i="9"/>
  <c r="K4746" i="9"/>
  <c r="K4747" i="9"/>
  <c r="K4748" i="9"/>
  <c r="K4749" i="9"/>
  <c r="K4750" i="9"/>
  <c r="K4751" i="9"/>
  <c r="K4752" i="9"/>
  <c r="K4753" i="9"/>
  <c r="K4754" i="9"/>
  <c r="K4755" i="9"/>
  <c r="K4756" i="9"/>
  <c r="K4757" i="9"/>
  <c r="K4758" i="9"/>
  <c r="K4759" i="9"/>
  <c r="K4760" i="9"/>
  <c r="K4761" i="9"/>
  <c r="K4762" i="9"/>
  <c r="K4763" i="9"/>
  <c r="K4764" i="9"/>
  <c r="K4765" i="9"/>
  <c r="K4766" i="9"/>
  <c r="K4767" i="9"/>
  <c r="K4768" i="9"/>
  <c r="K4769" i="9"/>
  <c r="K4770" i="9"/>
  <c r="K4771" i="9"/>
  <c r="K4772" i="9"/>
  <c r="K4773" i="9"/>
  <c r="K4774" i="9"/>
  <c r="K4775" i="9"/>
  <c r="K4776" i="9"/>
  <c r="K4777" i="9"/>
  <c r="K4778" i="9"/>
  <c r="K4779" i="9"/>
  <c r="K4780" i="9"/>
  <c r="K4781" i="9"/>
  <c r="K4782" i="9"/>
  <c r="K4783" i="9"/>
  <c r="K4784" i="9"/>
  <c r="K4785" i="9"/>
  <c r="K4786" i="9"/>
  <c r="K4787" i="9"/>
  <c r="K4788" i="9"/>
  <c r="K4789" i="9"/>
  <c r="K4790" i="9"/>
  <c r="K4791" i="9"/>
  <c r="K4792" i="9"/>
  <c r="K4793" i="9"/>
  <c r="K4794" i="9"/>
  <c r="K4795" i="9"/>
  <c r="K4796" i="9"/>
  <c r="K4797" i="9"/>
  <c r="K4798" i="9"/>
  <c r="K4799" i="9"/>
  <c r="K4800" i="9"/>
  <c r="K4801" i="9"/>
  <c r="K4802" i="9"/>
  <c r="K4803" i="9"/>
  <c r="K4804" i="9"/>
  <c r="K4805" i="9"/>
  <c r="K4806" i="9"/>
  <c r="K4807" i="9"/>
  <c r="K4808" i="9"/>
  <c r="K4809" i="9"/>
  <c r="K4810" i="9"/>
  <c r="K4811" i="9"/>
  <c r="K4812" i="9"/>
  <c r="K4813" i="9"/>
  <c r="K4814" i="9"/>
  <c r="K4815" i="9"/>
  <c r="K4816" i="9"/>
  <c r="K4817" i="9"/>
  <c r="K4818" i="9"/>
  <c r="K4819" i="9"/>
  <c r="K4820" i="9"/>
  <c r="K4821" i="9"/>
  <c r="K4822" i="9"/>
  <c r="K4823" i="9"/>
  <c r="K4824" i="9"/>
  <c r="K4825" i="9"/>
  <c r="K4826" i="9"/>
  <c r="K4827" i="9"/>
  <c r="K4828" i="9"/>
  <c r="K4829" i="9"/>
  <c r="K4830" i="9"/>
  <c r="K4831" i="9"/>
  <c r="K4832" i="9"/>
  <c r="K4833" i="9"/>
  <c r="K4834" i="9"/>
  <c r="K4835" i="9"/>
  <c r="K4836" i="9"/>
  <c r="K4837" i="9"/>
  <c r="K4838" i="9"/>
  <c r="K4839" i="9"/>
  <c r="K4840" i="9"/>
  <c r="K4841" i="9"/>
  <c r="K4842" i="9"/>
  <c r="K4843" i="9"/>
  <c r="K4844" i="9"/>
  <c r="K4845" i="9"/>
  <c r="K4846" i="9"/>
  <c r="K4847" i="9"/>
  <c r="K4848" i="9"/>
  <c r="K4849" i="9"/>
  <c r="K4850" i="9"/>
  <c r="K4851" i="9"/>
  <c r="K4852" i="9"/>
  <c r="K4853" i="9"/>
  <c r="K4854" i="9"/>
  <c r="K4855" i="9"/>
  <c r="K4856" i="9"/>
  <c r="K4857" i="9"/>
  <c r="K4858" i="9"/>
  <c r="K4859" i="9"/>
  <c r="K4860" i="9"/>
  <c r="K4861" i="9"/>
  <c r="K4862" i="9"/>
  <c r="K4863" i="9"/>
  <c r="K4864" i="9"/>
  <c r="K4865" i="9"/>
  <c r="K4866" i="9"/>
  <c r="K4867" i="9"/>
  <c r="K4868" i="9"/>
  <c r="K4869" i="9"/>
  <c r="K4870" i="9"/>
  <c r="K4871" i="9"/>
  <c r="K4872" i="9"/>
  <c r="K4873" i="9"/>
  <c r="K4874" i="9"/>
  <c r="K4875" i="9"/>
  <c r="K4876" i="9"/>
  <c r="K4877" i="9"/>
  <c r="K4878" i="9"/>
  <c r="K4879" i="9"/>
  <c r="K4880" i="9"/>
  <c r="K4881" i="9"/>
  <c r="K4882" i="9"/>
  <c r="K4883" i="9"/>
  <c r="K4884" i="9"/>
  <c r="K4885" i="9"/>
  <c r="K4886" i="9"/>
  <c r="K4887" i="9"/>
  <c r="K4888" i="9"/>
  <c r="K4889" i="9"/>
  <c r="K4890" i="9"/>
  <c r="K4891" i="9"/>
  <c r="K4892" i="9"/>
  <c r="K4893" i="9"/>
  <c r="K4894" i="9"/>
  <c r="K4895" i="9"/>
  <c r="K4896" i="9"/>
  <c r="K4897" i="9"/>
  <c r="K4898" i="9"/>
  <c r="K4899" i="9"/>
  <c r="K4900" i="9"/>
  <c r="K4901" i="9"/>
  <c r="K4902" i="9"/>
  <c r="K4903" i="9"/>
  <c r="K4904" i="9"/>
  <c r="K4905" i="9"/>
  <c r="K4906" i="9"/>
  <c r="K4907" i="9"/>
  <c r="K4908" i="9"/>
  <c r="K4909" i="9"/>
  <c r="K4910" i="9"/>
  <c r="K4911" i="9"/>
  <c r="K4912" i="9"/>
  <c r="K4913" i="9"/>
  <c r="K4914" i="9"/>
  <c r="K4915" i="9"/>
  <c r="K4916" i="9"/>
  <c r="K4917" i="9"/>
  <c r="K4918" i="9"/>
  <c r="K4919" i="9"/>
  <c r="K4920" i="9"/>
  <c r="K4921" i="9"/>
  <c r="K4922" i="9"/>
  <c r="K4923" i="9"/>
  <c r="K4924" i="9"/>
  <c r="K4925" i="9"/>
  <c r="K4926" i="9"/>
  <c r="K4927" i="9"/>
  <c r="K4928" i="9"/>
  <c r="K4929" i="9"/>
  <c r="K4930" i="9"/>
  <c r="K4931" i="9"/>
  <c r="K4932" i="9"/>
  <c r="K4933" i="9"/>
  <c r="K4934" i="9"/>
  <c r="K4935" i="9"/>
  <c r="K4936" i="9"/>
  <c r="K4937" i="9"/>
  <c r="K4938" i="9"/>
  <c r="K4939" i="9"/>
  <c r="K4940" i="9"/>
  <c r="K4941" i="9"/>
  <c r="K4942" i="9"/>
  <c r="K4943" i="9"/>
  <c r="K4944" i="9"/>
  <c r="K4945" i="9"/>
  <c r="K4946" i="9"/>
  <c r="K4947" i="9"/>
  <c r="K4948" i="9"/>
  <c r="K4949" i="9"/>
  <c r="K4950" i="9"/>
  <c r="K4951" i="9"/>
  <c r="K4952" i="9"/>
  <c r="K4953" i="9"/>
  <c r="K4954" i="9"/>
  <c r="K4955" i="9"/>
  <c r="K4956" i="9"/>
  <c r="K4957" i="9"/>
  <c r="K4958" i="9"/>
  <c r="K4959" i="9"/>
  <c r="K4960" i="9"/>
  <c r="K4961" i="9"/>
  <c r="K4962" i="9"/>
  <c r="K4963" i="9"/>
  <c r="K4964" i="9"/>
  <c r="K4965" i="9"/>
  <c r="K4966" i="9"/>
  <c r="K4967" i="9"/>
  <c r="K4968" i="9"/>
  <c r="K4969" i="9"/>
  <c r="K4970" i="9"/>
  <c r="K4971" i="9"/>
  <c r="K4972" i="9"/>
  <c r="K4973" i="9"/>
  <c r="K4974" i="9"/>
  <c r="K4975" i="9"/>
  <c r="K4976" i="9"/>
  <c r="K4977" i="9"/>
  <c r="K4978" i="9"/>
  <c r="K4979" i="9"/>
  <c r="K4980" i="9"/>
  <c r="K4981" i="9"/>
  <c r="K4982" i="9"/>
  <c r="K4983" i="9"/>
  <c r="K4984" i="9"/>
  <c r="K4985" i="9"/>
  <c r="K4986" i="9"/>
  <c r="K4987" i="9"/>
  <c r="K4988" i="9"/>
  <c r="K4989" i="9"/>
  <c r="K4990" i="9"/>
  <c r="K4991" i="9"/>
  <c r="K4992" i="9"/>
  <c r="K4993" i="9"/>
  <c r="K4994" i="9"/>
  <c r="K4995" i="9"/>
  <c r="K4996" i="9"/>
  <c r="K4997" i="9"/>
  <c r="K4998" i="9"/>
  <c r="K4999" i="9"/>
  <c r="K5000" i="9"/>
  <c r="K5001" i="9"/>
  <c r="K5002" i="9"/>
  <c r="K5003" i="9"/>
  <c r="K5004" i="9"/>
  <c r="K5005" i="9"/>
  <c r="K5006" i="9"/>
  <c r="K5007" i="9"/>
  <c r="K5008" i="9"/>
  <c r="K5009" i="9"/>
  <c r="K5010" i="9"/>
  <c r="K5011" i="9"/>
  <c r="K5012" i="9"/>
  <c r="K5013" i="9"/>
  <c r="K5014" i="9"/>
  <c r="K5015" i="9"/>
  <c r="K5016" i="9"/>
  <c r="K5017" i="9"/>
  <c r="K5018" i="9"/>
  <c r="K5019" i="9"/>
  <c r="K5020" i="9"/>
  <c r="K5021" i="9"/>
  <c r="K5022" i="9"/>
  <c r="K5023" i="9"/>
  <c r="K5024" i="9"/>
  <c r="K5025" i="9"/>
  <c r="K5026" i="9"/>
  <c r="K5027" i="9"/>
  <c r="K5028" i="9"/>
  <c r="K5029" i="9"/>
  <c r="K5030" i="9"/>
  <c r="K5031" i="9"/>
  <c r="K5032" i="9"/>
  <c r="K5033" i="9"/>
  <c r="K5034" i="9"/>
  <c r="K5035" i="9"/>
  <c r="K5036" i="9"/>
  <c r="K5037" i="9"/>
  <c r="K5038" i="9"/>
  <c r="K5039" i="9"/>
  <c r="K5040" i="9"/>
  <c r="K5041" i="9"/>
  <c r="K5042" i="9"/>
  <c r="K5043" i="9"/>
  <c r="K5044" i="9"/>
  <c r="K5045" i="9"/>
  <c r="K5046" i="9"/>
  <c r="K5047" i="9"/>
  <c r="K5048" i="9"/>
  <c r="K5049" i="9"/>
  <c r="K5050" i="9"/>
  <c r="K5051" i="9"/>
  <c r="K5052" i="9"/>
  <c r="K5053" i="9"/>
  <c r="K5054" i="9"/>
  <c r="K5055" i="9"/>
  <c r="K5056" i="9"/>
  <c r="K5057" i="9"/>
  <c r="K5058" i="9"/>
  <c r="K5059" i="9"/>
  <c r="K5060" i="9"/>
  <c r="K5061" i="9"/>
  <c r="K5062" i="9"/>
  <c r="K5063" i="9"/>
  <c r="K5064" i="9"/>
  <c r="K5065" i="9"/>
  <c r="K5066" i="9"/>
  <c r="K5067" i="9"/>
  <c r="K5068" i="9"/>
  <c r="K5069" i="9"/>
  <c r="K5070" i="9"/>
  <c r="K5071" i="9"/>
  <c r="K5072" i="9"/>
  <c r="K5073" i="9"/>
  <c r="K5074" i="9"/>
  <c r="K5075" i="9"/>
  <c r="K5076" i="9"/>
  <c r="K5077" i="9"/>
  <c r="K5078" i="9"/>
  <c r="K5079" i="9"/>
  <c r="K5080" i="9"/>
  <c r="K5081" i="9"/>
  <c r="K5082" i="9"/>
  <c r="K5083" i="9"/>
  <c r="K5084" i="9"/>
  <c r="K5085" i="9"/>
  <c r="K5086" i="9"/>
  <c r="K5087" i="9"/>
  <c r="K5088" i="9"/>
  <c r="K5089" i="9"/>
  <c r="K5090" i="9"/>
  <c r="K5091" i="9"/>
  <c r="K5092" i="9"/>
  <c r="K5093" i="9"/>
  <c r="K5094" i="9"/>
  <c r="K5095" i="9"/>
  <c r="K5096" i="9"/>
  <c r="K5097" i="9"/>
  <c r="K5098" i="9"/>
  <c r="K5099" i="9"/>
  <c r="K5100" i="9"/>
  <c r="K5101" i="9"/>
  <c r="K5102" i="9"/>
  <c r="K5103" i="9"/>
  <c r="K5104" i="9"/>
  <c r="K5105" i="9"/>
  <c r="K5106" i="9"/>
  <c r="K5107" i="9"/>
  <c r="K5108" i="9"/>
  <c r="K5109" i="9"/>
  <c r="K5110" i="9"/>
  <c r="K5111" i="9"/>
  <c r="K5112" i="9"/>
  <c r="K5113" i="9"/>
  <c r="K5114" i="9"/>
  <c r="K5115" i="9"/>
  <c r="K5116" i="9"/>
  <c r="K5117" i="9"/>
  <c r="K5118" i="9"/>
  <c r="K5119" i="9"/>
  <c r="K5120" i="9"/>
  <c r="K5121" i="9"/>
  <c r="K5122" i="9"/>
  <c r="K5123" i="9"/>
  <c r="K5124" i="9"/>
  <c r="K5125" i="9"/>
  <c r="K5126" i="9"/>
  <c r="K5127" i="9"/>
  <c r="K5128" i="9"/>
  <c r="K5129" i="9"/>
  <c r="K5130" i="9"/>
  <c r="K5131" i="9"/>
  <c r="K5132" i="9"/>
  <c r="K5133" i="9"/>
  <c r="K5134" i="9"/>
  <c r="K5135" i="9"/>
  <c r="K5136" i="9"/>
  <c r="K5137" i="9"/>
  <c r="K5138" i="9"/>
  <c r="K5139" i="9"/>
  <c r="K5140" i="9"/>
  <c r="K5141" i="9"/>
  <c r="K5142" i="9"/>
  <c r="K5143" i="9"/>
  <c r="K5144" i="9"/>
  <c r="K5145" i="9"/>
  <c r="K5146" i="9"/>
  <c r="K5147" i="9"/>
  <c r="K5148" i="9"/>
  <c r="K5149" i="9"/>
  <c r="K5150" i="9"/>
  <c r="K5151" i="9"/>
  <c r="K5152" i="9"/>
  <c r="K5153" i="9"/>
  <c r="K5154" i="9"/>
  <c r="K5155" i="9"/>
  <c r="K5156" i="9"/>
  <c r="K5157" i="9"/>
  <c r="K5158" i="9"/>
  <c r="K5159" i="9"/>
  <c r="K5160" i="9"/>
  <c r="K5161" i="9"/>
  <c r="K5162" i="9"/>
  <c r="K5163" i="9"/>
  <c r="K5164" i="9"/>
  <c r="K5165" i="9"/>
  <c r="K5166" i="9"/>
  <c r="K5167" i="9"/>
  <c r="K5168" i="9"/>
  <c r="K5169" i="9"/>
  <c r="K5170" i="9"/>
  <c r="K5171" i="9"/>
  <c r="K5172" i="9"/>
  <c r="K5173" i="9"/>
  <c r="K5174" i="9"/>
  <c r="K5175" i="9"/>
  <c r="K5176" i="9"/>
  <c r="K5177" i="9"/>
  <c r="K5178" i="9"/>
  <c r="K5179" i="9"/>
  <c r="K5180" i="9"/>
  <c r="K5181" i="9"/>
  <c r="K5182" i="9"/>
  <c r="K5183" i="9"/>
  <c r="K5184" i="9"/>
  <c r="K5185" i="9"/>
  <c r="K5186" i="9"/>
  <c r="K5187" i="9"/>
  <c r="K5188" i="9"/>
  <c r="K5189" i="9"/>
  <c r="K5190" i="9"/>
  <c r="K5191" i="9"/>
  <c r="K5192" i="9"/>
  <c r="K5193" i="9"/>
  <c r="K5194" i="9"/>
  <c r="K5195" i="9"/>
  <c r="K5196" i="9"/>
  <c r="K5197" i="9"/>
  <c r="K5198" i="9"/>
  <c r="K5199" i="9"/>
  <c r="K5200" i="9"/>
  <c r="K5201" i="9"/>
  <c r="K5202" i="9"/>
  <c r="K5203" i="9"/>
  <c r="K5204" i="9"/>
  <c r="K5205" i="9"/>
  <c r="K5206" i="9"/>
  <c r="K5207" i="9"/>
  <c r="K5208" i="9"/>
  <c r="K5209" i="9"/>
  <c r="K5210" i="9"/>
  <c r="K5211" i="9"/>
  <c r="K5212" i="9"/>
  <c r="K5213" i="9"/>
  <c r="K5214" i="9"/>
  <c r="K5215" i="9"/>
  <c r="K5216" i="9"/>
  <c r="K5217" i="9"/>
  <c r="K5218" i="9"/>
  <c r="K5219" i="9"/>
  <c r="K5220" i="9"/>
  <c r="K5221" i="9"/>
  <c r="K5222" i="9"/>
  <c r="K5223" i="9"/>
  <c r="K5224" i="9"/>
  <c r="K5225" i="9"/>
  <c r="K5226" i="9"/>
  <c r="K5227" i="9"/>
  <c r="K5228" i="9"/>
  <c r="K5229" i="9"/>
  <c r="K5230" i="9"/>
  <c r="K5231" i="9"/>
  <c r="K5232" i="9"/>
  <c r="K5233" i="9"/>
  <c r="K5234" i="9"/>
  <c r="K5235" i="9"/>
  <c r="K5236" i="9"/>
  <c r="K5237" i="9"/>
  <c r="K5238" i="9"/>
  <c r="K5239" i="9"/>
  <c r="K5240" i="9"/>
  <c r="K5241" i="9"/>
  <c r="K5242" i="9"/>
  <c r="K5243" i="9"/>
  <c r="K5244" i="9"/>
  <c r="K5245" i="9"/>
  <c r="K5246" i="9"/>
  <c r="K5247" i="9"/>
  <c r="K5248" i="9"/>
  <c r="K5249" i="9"/>
  <c r="K5250" i="9"/>
  <c r="K5251" i="9"/>
  <c r="K5252" i="9"/>
  <c r="K5253" i="9"/>
  <c r="K5254" i="9"/>
  <c r="K5255" i="9"/>
  <c r="K5256" i="9"/>
  <c r="K5257" i="9"/>
  <c r="K5258" i="9"/>
  <c r="K5259" i="9"/>
  <c r="K5260" i="9"/>
  <c r="K5261" i="9"/>
  <c r="K5262" i="9"/>
  <c r="K5263" i="9"/>
  <c r="K5264" i="9"/>
  <c r="K5265" i="9"/>
  <c r="K5266" i="9"/>
  <c r="K5267" i="9"/>
  <c r="K5268" i="9"/>
  <c r="K5269" i="9"/>
  <c r="K5270" i="9"/>
  <c r="K5271" i="9"/>
  <c r="K5272" i="9"/>
  <c r="K5273" i="9"/>
  <c r="K5274" i="9"/>
  <c r="K5275" i="9"/>
  <c r="K5276" i="9"/>
  <c r="K5277" i="9"/>
  <c r="K5278" i="9"/>
  <c r="K5279" i="9"/>
  <c r="K5280" i="9"/>
  <c r="K5281" i="9"/>
  <c r="K5282" i="9"/>
  <c r="K5283" i="9"/>
  <c r="K5284" i="9"/>
  <c r="K5285" i="9"/>
  <c r="K5286" i="9"/>
  <c r="K5287" i="9"/>
  <c r="K5288" i="9"/>
  <c r="K5289" i="9"/>
  <c r="K5290" i="9"/>
  <c r="K5291" i="9"/>
  <c r="K5292" i="9"/>
  <c r="K5293" i="9"/>
  <c r="K5294" i="9"/>
  <c r="K5295" i="9"/>
  <c r="K5296" i="9"/>
  <c r="K5297" i="9"/>
  <c r="K5298" i="9"/>
  <c r="K5299" i="9"/>
  <c r="K5300" i="9"/>
  <c r="K5301" i="9"/>
  <c r="K5302" i="9"/>
  <c r="K5303" i="9"/>
  <c r="K5304" i="9"/>
  <c r="K5305" i="9"/>
  <c r="K5306" i="9"/>
  <c r="K5307" i="9"/>
  <c r="K5308" i="9"/>
  <c r="K5309" i="9"/>
  <c r="K5310" i="9"/>
  <c r="K5311" i="9"/>
  <c r="K5312" i="9"/>
  <c r="K5313" i="9"/>
  <c r="K5314" i="9"/>
  <c r="K5315" i="9"/>
  <c r="K5316" i="9"/>
  <c r="K5317" i="9"/>
  <c r="K5318" i="9"/>
  <c r="K5319" i="9"/>
  <c r="K5320" i="9"/>
  <c r="K5321" i="9"/>
  <c r="K5322" i="9"/>
  <c r="K5323" i="9"/>
  <c r="K5324" i="9"/>
  <c r="K5325" i="9"/>
  <c r="K5326" i="9"/>
  <c r="K5327" i="9"/>
  <c r="K5328" i="9"/>
  <c r="K5329" i="9"/>
  <c r="K5330" i="9"/>
  <c r="K5331" i="9"/>
  <c r="K5332" i="9"/>
  <c r="K5333" i="9"/>
  <c r="K5334" i="9"/>
  <c r="K5335" i="9"/>
  <c r="K5336" i="9"/>
  <c r="K5337" i="9"/>
  <c r="K5338" i="9"/>
  <c r="K5339" i="9"/>
  <c r="K5340" i="9"/>
  <c r="K5341" i="9"/>
  <c r="K5342" i="9"/>
  <c r="K5343" i="9"/>
  <c r="K5344" i="9"/>
  <c r="K5345" i="9"/>
  <c r="K5346" i="9"/>
  <c r="K5347" i="9"/>
  <c r="K5348" i="9"/>
  <c r="K5349" i="9"/>
  <c r="K5350" i="9"/>
  <c r="K5351" i="9"/>
  <c r="K5352" i="9"/>
  <c r="K5353" i="9"/>
  <c r="K5354" i="9"/>
  <c r="K5355" i="9"/>
  <c r="K5356" i="9"/>
  <c r="K5357" i="9"/>
  <c r="K5358" i="9"/>
  <c r="K5359" i="9"/>
  <c r="K5360" i="9"/>
  <c r="K5361" i="9"/>
  <c r="K5362" i="9"/>
  <c r="K5363" i="9"/>
  <c r="K5364" i="9"/>
  <c r="K5365" i="9"/>
  <c r="K5366" i="9"/>
  <c r="K5367" i="9"/>
  <c r="K5368" i="9"/>
  <c r="K5369" i="9"/>
  <c r="K5370" i="9"/>
  <c r="K5371" i="9"/>
  <c r="K5372" i="9"/>
  <c r="K5373" i="9"/>
  <c r="K5374" i="9"/>
  <c r="K5375" i="9"/>
  <c r="K5376" i="9"/>
  <c r="K5377" i="9"/>
  <c r="K5378" i="9"/>
  <c r="K5379" i="9"/>
  <c r="K5380" i="9"/>
  <c r="K5381" i="9"/>
  <c r="K5382" i="9"/>
  <c r="K5383" i="9"/>
  <c r="K5384" i="9"/>
  <c r="K5385" i="9"/>
  <c r="K5386" i="9"/>
  <c r="K5387" i="9"/>
  <c r="K5388" i="9"/>
  <c r="K5389" i="9"/>
  <c r="K5390" i="9"/>
  <c r="K5391" i="9"/>
  <c r="K5392" i="9"/>
  <c r="K5393" i="9"/>
  <c r="K5394" i="9"/>
  <c r="K5395" i="9"/>
  <c r="K5396" i="9"/>
  <c r="K5397" i="9"/>
  <c r="K5398" i="9"/>
  <c r="K5399" i="9"/>
  <c r="K5400" i="9"/>
  <c r="K5401" i="9"/>
  <c r="K5402" i="9"/>
  <c r="K5403" i="9"/>
  <c r="K5404" i="9"/>
  <c r="K5405" i="9"/>
  <c r="K5406" i="9"/>
  <c r="K5407" i="9"/>
  <c r="K5408" i="9"/>
  <c r="K5409" i="9"/>
  <c r="K5410" i="9"/>
  <c r="K5411" i="9"/>
  <c r="K5412" i="9"/>
  <c r="K5413" i="9"/>
  <c r="K5414" i="9"/>
  <c r="K5415" i="9"/>
  <c r="K5416" i="9"/>
  <c r="K5417" i="9"/>
  <c r="K5418" i="9"/>
  <c r="K5419" i="9"/>
  <c r="K5420" i="9"/>
  <c r="K5421" i="9"/>
  <c r="K5422" i="9"/>
  <c r="K5423" i="9"/>
  <c r="K5424" i="9"/>
  <c r="K5425" i="9"/>
  <c r="K5426" i="9"/>
  <c r="K5427" i="9"/>
  <c r="K5428" i="9"/>
  <c r="K5429" i="9"/>
  <c r="K5430" i="9"/>
  <c r="K5431" i="9"/>
  <c r="K5432" i="9"/>
  <c r="K5433" i="9"/>
  <c r="K5434" i="9"/>
  <c r="K5435" i="9"/>
  <c r="K5436" i="9"/>
  <c r="K5437" i="9"/>
  <c r="K5438" i="9"/>
  <c r="K5439" i="9"/>
  <c r="K5440" i="9"/>
  <c r="K5441" i="9"/>
  <c r="K5442" i="9"/>
  <c r="K5443" i="9"/>
  <c r="K5444" i="9"/>
  <c r="K5445" i="9"/>
  <c r="K5446" i="9"/>
  <c r="K5447" i="9"/>
  <c r="K5448" i="9"/>
  <c r="K5449" i="9"/>
  <c r="K5450" i="9"/>
  <c r="K5451" i="9"/>
  <c r="K5452" i="9"/>
  <c r="K5453" i="9"/>
  <c r="K5454" i="9"/>
  <c r="K5455" i="9"/>
  <c r="K5456" i="9"/>
  <c r="K5457" i="9"/>
  <c r="K5458" i="9"/>
  <c r="K5459" i="9"/>
  <c r="K5460" i="9"/>
  <c r="K5461" i="9"/>
  <c r="K5462" i="9"/>
  <c r="K5463" i="9"/>
  <c r="K5464" i="9"/>
  <c r="K5465" i="9"/>
  <c r="K5466" i="9"/>
  <c r="K5467" i="9"/>
  <c r="K5468" i="9"/>
  <c r="K5469" i="9"/>
  <c r="K5470" i="9"/>
  <c r="K5471" i="9"/>
  <c r="K5472" i="9"/>
  <c r="K5473" i="9"/>
  <c r="K5474" i="9"/>
  <c r="K5475" i="9"/>
  <c r="K5476" i="9"/>
  <c r="K5477" i="9"/>
  <c r="K5478" i="9"/>
  <c r="K5479" i="9"/>
  <c r="K5480" i="9"/>
  <c r="K5481" i="9"/>
  <c r="K5482" i="9"/>
  <c r="K5483" i="9"/>
  <c r="K5484" i="9"/>
  <c r="K5485" i="9"/>
  <c r="K5486" i="9"/>
  <c r="K5487" i="9"/>
  <c r="K5488" i="9"/>
  <c r="K5489" i="9"/>
  <c r="K5490" i="9"/>
  <c r="K5491" i="9"/>
  <c r="K5492" i="9"/>
  <c r="K5493" i="9"/>
  <c r="K5494" i="9"/>
  <c r="K5495" i="9"/>
  <c r="K5496" i="9"/>
  <c r="K5497" i="9"/>
  <c r="K5498" i="9"/>
  <c r="K5499" i="9"/>
  <c r="K5500" i="9"/>
  <c r="K5501" i="9"/>
  <c r="K5502" i="9"/>
  <c r="K5503" i="9"/>
  <c r="K5504" i="9"/>
  <c r="K5505" i="9"/>
  <c r="K5506" i="9"/>
  <c r="K5507" i="9"/>
  <c r="K5508" i="9"/>
  <c r="K5509" i="9"/>
  <c r="K5510" i="9"/>
  <c r="K5511" i="9"/>
  <c r="K5512" i="9"/>
  <c r="K5513" i="9"/>
  <c r="K5514" i="9"/>
  <c r="K5515" i="9"/>
  <c r="K5516" i="9"/>
  <c r="K5517" i="9"/>
  <c r="K5518" i="9"/>
  <c r="K5519" i="9"/>
  <c r="K5520" i="9"/>
  <c r="K5521" i="9"/>
  <c r="K5522" i="9"/>
  <c r="K5523" i="9"/>
  <c r="K5524" i="9"/>
  <c r="K5525" i="9"/>
  <c r="K5526" i="9"/>
  <c r="K5527" i="9"/>
  <c r="K5528" i="9"/>
  <c r="K5529" i="9"/>
  <c r="K5530" i="9"/>
  <c r="K5531" i="9"/>
  <c r="K5532" i="9"/>
  <c r="K5533" i="9"/>
  <c r="K5534" i="9"/>
  <c r="K5535" i="9"/>
  <c r="K5536" i="9"/>
  <c r="K5537" i="9"/>
  <c r="K5538" i="9"/>
  <c r="K5539" i="9"/>
  <c r="K5540" i="9"/>
  <c r="K5541" i="9"/>
  <c r="K5542" i="9"/>
  <c r="K5543" i="9"/>
  <c r="K5544" i="9"/>
  <c r="K5545" i="9"/>
  <c r="K5546" i="9"/>
  <c r="K5547" i="9"/>
  <c r="K5548" i="9"/>
  <c r="K5549" i="9"/>
  <c r="K5550" i="9"/>
  <c r="K5551" i="9"/>
  <c r="K5552" i="9"/>
  <c r="K5553" i="9"/>
  <c r="K5554" i="9"/>
  <c r="K5555" i="9"/>
  <c r="K5556" i="9"/>
  <c r="K5557" i="9"/>
  <c r="K5558" i="9"/>
  <c r="K5559" i="9"/>
  <c r="K5560" i="9"/>
  <c r="K5561" i="9"/>
  <c r="K5562" i="9"/>
  <c r="K5563" i="9"/>
  <c r="K5564" i="9"/>
  <c r="K5565" i="9"/>
  <c r="K5566" i="9"/>
  <c r="K5567" i="9"/>
  <c r="K5568" i="9"/>
  <c r="K5569" i="9"/>
  <c r="K5570" i="9"/>
  <c r="K5571" i="9"/>
  <c r="K5572" i="9"/>
  <c r="K5573" i="9"/>
  <c r="K5574" i="9"/>
  <c r="K5575" i="9"/>
  <c r="K5576" i="9"/>
  <c r="K5577" i="9"/>
  <c r="K5578" i="9"/>
  <c r="K5579" i="9"/>
  <c r="K5580" i="9"/>
  <c r="K5581" i="9"/>
  <c r="K5582" i="9"/>
  <c r="K5583" i="9"/>
  <c r="K5584" i="9"/>
  <c r="K5585" i="9"/>
  <c r="K5586" i="9"/>
  <c r="K5587" i="9"/>
  <c r="K5588" i="9"/>
  <c r="K5589" i="9"/>
  <c r="K5590" i="9"/>
  <c r="K5591" i="9"/>
  <c r="K5592" i="9"/>
  <c r="K5593" i="9"/>
  <c r="K5594" i="9"/>
  <c r="K5595" i="9"/>
  <c r="K5596" i="9"/>
  <c r="K5597" i="9"/>
  <c r="K5598" i="9"/>
  <c r="K5599" i="9"/>
  <c r="K5600" i="9"/>
  <c r="K5601" i="9"/>
  <c r="K5602" i="9"/>
  <c r="K5603" i="9"/>
  <c r="K5604" i="9"/>
  <c r="K5605" i="9"/>
  <c r="K5606" i="9"/>
  <c r="K5607" i="9"/>
  <c r="K5608" i="9"/>
  <c r="K5609" i="9"/>
  <c r="K5610" i="9"/>
  <c r="K5611" i="9"/>
  <c r="K5612" i="9"/>
  <c r="K5613" i="9"/>
  <c r="K5614" i="9"/>
  <c r="K5615" i="9"/>
  <c r="K5616" i="9"/>
  <c r="K5617" i="9"/>
  <c r="K5618" i="9"/>
  <c r="K5619" i="9"/>
  <c r="K5620" i="9"/>
  <c r="K5621" i="9"/>
  <c r="K5622" i="9"/>
  <c r="K5623" i="9"/>
  <c r="K5624" i="9"/>
  <c r="K5625" i="9"/>
  <c r="K5626" i="9"/>
  <c r="K5627" i="9"/>
  <c r="K5628" i="9"/>
  <c r="K5629" i="9"/>
  <c r="K5630" i="9"/>
  <c r="K5631" i="9"/>
  <c r="K5632" i="9"/>
  <c r="K5633" i="9"/>
  <c r="K5634" i="9"/>
  <c r="K5635" i="9"/>
  <c r="K5636" i="9"/>
  <c r="K5637" i="9"/>
  <c r="K5638" i="9"/>
  <c r="K5639" i="9"/>
  <c r="K5640" i="9"/>
  <c r="K5641" i="9"/>
  <c r="K5642" i="9"/>
  <c r="K5643" i="9"/>
  <c r="K5644" i="9"/>
  <c r="K5645" i="9"/>
  <c r="K5646" i="9"/>
  <c r="K5647" i="9"/>
  <c r="K5648" i="9"/>
  <c r="K5649" i="9"/>
  <c r="K5650" i="9"/>
  <c r="K5651" i="9"/>
  <c r="K5652" i="9"/>
  <c r="K5653" i="9"/>
  <c r="K5654" i="9"/>
  <c r="K5655" i="9"/>
  <c r="K5656" i="9"/>
  <c r="K5657" i="9"/>
  <c r="K5658" i="9"/>
  <c r="K5659" i="9"/>
  <c r="K5660" i="9"/>
  <c r="K5661" i="9"/>
  <c r="K5662" i="9"/>
  <c r="K5663" i="9"/>
  <c r="K5664" i="9"/>
  <c r="K5665" i="9"/>
  <c r="K5666" i="9"/>
  <c r="K5667" i="9"/>
  <c r="K5668" i="9"/>
  <c r="K5669" i="9"/>
  <c r="K5670" i="9"/>
  <c r="K5671" i="9"/>
  <c r="K5672" i="9"/>
  <c r="K5673" i="9"/>
  <c r="K5674" i="9"/>
  <c r="K5675" i="9"/>
  <c r="K5676" i="9"/>
  <c r="K5677" i="9"/>
  <c r="K5678" i="9"/>
  <c r="K5679" i="9"/>
  <c r="K5680" i="9"/>
  <c r="K5681" i="9"/>
  <c r="K5682" i="9"/>
  <c r="K5683" i="9"/>
  <c r="K5684" i="9"/>
  <c r="K5685" i="9"/>
  <c r="K5686" i="9"/>
  <c r="K5687" i="9"/>
  <c r="K5688" i="9"/>
  <c r="K5689" i="9"/>
  <c r="K5690" i="9"/>
  <c r="K5691" i="9"/>
  <c r="K5692" i="9"/>
  <c r="K5693" i="9"/>
  <c r="K5694" i="9"/>
  <c r="K5695" i="9"/>
  <c r="K5696" i="9"/>
  <c r="K5697" i="9"/>
  <c r="K5698" i="9"/>
  <c r="K5699" i="9"/>
  <c r="K5700" i="9"/>
  <c r="K5701" i="9"/>
  <c r="K5702" i="9"/>
  <c r="K5703" i="9"/>
  <c r="K5704" i="9"/>
  <c r="K5705" i="9"/>
  <c r="K5706" i="9"/>
  <c r="K5707" i="9"/>
  <c r="K5708" i="9"/>
  <c r="K5709" i="9"/>
  <c r="K5710" i="9"/>
  <c r="K5711" i="9"/>
  <c r="K5712" i="9"/>
  <c r="K5713" i="9"/>
  <c r="K5714" i="9"/>
  <c r="K5715" i="9"/>
  <c r="K5716" i="9"/>
  <c r="K5717" i="9"/>
  <c r="K5718" i="9"/>
  <c r="K5719" i="9"/>
  <c r="K5720" i="9"/>
  <c r="K5721" i="9"/>
  <c r="K5722" i="9"/>
  <c r="K5723" i="9"/>
  <c r="K5724" i="9"/>
  <c r="K5725" i="9"/>
  <c r="K5726" i="9"/>
  <c r="K5727" i="9"/>
  <c r="K5728" i="9"/>
  <c r="K5729" i="9"/>
  <c r="K5730" i="9"/>
  <c r="K5731" i="9"/>
  <c r="K5732" i="9"/>
  <c r="K5733" i="9"/>
  <c r="K5734" i="9"/>
  <c r="K5735" i="9"/>
  <c r="K5736" i="9"/>
  <c r="K5737" i="9"/>
  <c r="K5738" i="9"/>
  <c r="K5739" i="9"/>
  <c r="K5740" i="9"/>
  <c r="K5741" i="9"/>
  <c r="K5742" i="9"/>
  <c r="K5743" i="9"/>
  <c r="K5744" i="9"/>
  <c r="K5745" i="9"/>
  <c r="K5746" i="9"/>
  <c r="K5747" i="9"/>
  <c r="K5748" i="9"/>
  <c r="K5749" i="9"/>
  <c r="K5750" i="9"/>
  <c r="K5751" i="9"/>
  <c r="K5752" i="9"/>
  <c r="K5753" i="9"/>
  <c r="K5754" i="9"/>
  <c r="K5755" i="9"/>
  <c r="K5756" i="9"/>
  <c r="K5757" i="9"/>
  <c r="K5758" i="9"/>
  <c r="K5759" i="9"/>
  <c r="K5760" i="9"/>
  <c r="K5761" i="9"/>
  <c r="K5762" i="9"/>
  <c r="K5763" i="9"/>
  <c r="K5764" i="9"/>
  <c r="K5765" i="9"/>
  <c r="K5766" i="9"/>
  <c r="K5767" i="9"/>
  <c r="K5768" i="9"/>
  <c r="K5769" i="9"/>
  <c r="K5770" i="9"/>
  <c r="K5771" i="9"/>
  <c r="K5772" i="9"/>
  <c r="K5773" i="9"/>
  <c r="K5774" i="9"/>
  <c r="K5775" i="9"/>
  <c r="K5776" i="9"/>
  <c r="K5777" i="9"/>
  <c r="K5778" i="9"/>
  <c r="K5779" i="9"/>
  <c r="K5780" i="9"/>
  <c r="K5781" i="9"/>
  <c r="K5782" i="9"/>
  <c r="K5783" i="9"/>
  <c r="K5784" i="9"/>
  <c r="K5785" i="9"/>
  <c r="K5786" i="9"/>
  <c r="K5787" i="9"/>
  <c r="K5788" i="9"/>
  <c r="K5789" i="9"/>
  <c r="K5790" i="9"/>
  <c r="K5791" i="9"/>
  <c r="K5792" i="9"/>
  <c r="K5793" i="9"/>
  <c r="K5794" i="9"/>
  <c r="K5795" i="9"/>
  <c r="K5796" i="9"/>
  <c r="K5797" i="9"/>
  <c r="K5798" i="9"/>
  <c r="K5799" i="9"/>
  <c r="K5800" i="9"/>
  <c r="K5801" i="9"/>
  <c r="K5802" i="9"/>
  <c r="K5803" i="9"/>
  <c r="K5804" i="9"/>
  <c r="K5805" i="9"/>
  <c r="K5806" i="9"/>
  <c r="K5807" i="9"/>
  <c r="K5808" i="9"/>
  <c r="K5809" i="9"/>
  <c r="K5810" i="9"/>
  <c r="K5811" i="9"/>
  <c r="K5812" i="9"/>
  <c r="K5813" i="9"/>
  <c r="K5814" i="9"/>
  <c r="K5815" i="9"/>
  <c r="K5816" i="9"/>
  <c r="K5817" i="9"/>
  <c r="K5818" i="9"/>
  <c r="K5819" i="9"/>
  <c r="K5820" i="9"/>
  <c r="K5821" i="9"/>
  <c r="K5822" i="9"/>
  <c r="K5823" i="9"/>
  <c r="K5824" i="9"/>
  <c r="K5825" i="9"/>
  <c r="K5826" i="9"/>
  <c r="K5827" i="9"/>
  <c r="K5828" i="9"/>
  <c r="K5829" i="9"/>
  <c r="K5830" i="9"/>
  <c r="K5831" i="9"/>
  <c r="K5832" i="9"/>
  <c r="K5833" i="9"/>
  <c r="K5834" i="9"/>
  <c r="K5835" i="9"/>
  <c r="K5836" i="9"/>
  <c r="K5837" i="9"/>
  <c r="K5838" i="9"/>
  <c r="K5839" i="9"/>
  <c r="K5840" i="9"/>
  <c r="K5841" i="9"/>
  <c r="K5842" i="9"/>
  <c r="K5843" i="9"/>
  <c r="K5844" i="9"/>
  <c r="K5845" i="9"/>
  <c r="K5846" i="9"/>
  <c r="K5847" i="9"/>
  <c r="K5848" i="9"/>
  <c r="K5849" i="9"/>
  <c r="K5850" i="9"/>
  <c r="K5851" i="9"/>
  <c r="K5852" i="9"/>
  <c r="K5853" i="9"/>
  <c r="K5854" i="9"/>
  <c r="K5855" i="9"/>
  <c r="K5856" i="9"/>
  <c r="K5857" i="9"/>
  <c r="K5858" i="9"/>
  <c r="K5859" i="9"/>
  <c r="K5860" i="9"/>
  <c r="K5861" i="9"/>
  <c r="K5862" i="9"/>
  <c r="K5863" i="9"/>
  <c r="K5864" i="9"/>
  <c r="K5865" i="9"/>
  <c r="K5866" i="9"/>
  <c r="K5867" i="9"/>
  <c r="K5868" i="9"/>
  <c r="K5869" i="9"/>
  <c r="K5870" i="9"/>
  <c r="K5871" i="9"/>
  <c r="K5872" i="9"/>
  <c r="K5873" i="9"/>
  <c r="K5874" i="9"/>
  <c r="K5875" i="9"/>
  <c r="K5876" i="9"/>
  <c r="K5877" i="9"/>
  <c r="K5878" i="9"/>
  <c r="K5879" i="9"/>
  <c r="K5880" i="9"/>
  <c r="K5881" i="9"/>
  <c r="K5882" i="9"/>
  <c r="K5883" i="9"/>
  <c r="K5884" i="9"/>
  <c r="K5885" i="9"/>
  <c r="K5886" i="9"/>
  <c r="K5887" i="9"/>
  <c r="K5888" i="9"/>
  <c r="K5889" i="9"/>
  <c r="K5890" i="9"/>
  <c r="K5891" i="9"/>
  <c r="K5892" i="9"/>
  <c r="K5893" i="9"/>
  <c r="K5894" i="9"/>
  <c r="K5895" i="9"/>
  <c r="K5896" i="9"/>
  <c r="K5897" i="9"/>
  <c r="K5898" i="9"/>
  <c r="K5899" i="9"/>
  <c r="K5900" i="9"/>
  <c r="K5901" i="9"/>
  <c r="K5902" i="9"/>
  <c r="K5903" i="9"/>
  <c r="K5904" i="9"/>
  <c r="K5905" i="9"/>
  <c r="K5906" i="9"/>
  <c r="K5907" i="9"/>
  <c r="K5908" i="9"/>
  <c r="K5909" i="9"/>
  <c r="K5910" i="9"/>
  <c r="K5911" i="9"/>
  <c r="K5912" i="9"/>
  <c r="K5913" i="9"/>
  <c r="K5914" i="9"/>
  <c r="K5915" i="9"/>
  <c r="K5916" i="9"/>
  <c r="K5917" i="9"/>
  <c r="K5918" i="9"/>
  <c r="K5919" i="9"/>
  <c r="K5920" i="9"/>
  <c r="K5921" i="9"/>
  <c r="K5922" i="9"/>
  <c r="K5923" i="9"/>
  <c r="K5924" i="9"/>
  <c r="K5925" i="9"/>
  <c r="K5926" i="9"/>
  <c r="K5927" i="9"/>
  <c r="K5928" i="9"/>
  <c r="K5929" i="9"/>
  <c r="K5930" i="9"/>
  <c r="K5931" i="9"/>
  <c r="K5932" i="9"/>
  <c r="K5933" i="9"/>
  <c r="K5934" i="9"/>
  <c r="K5935" i="9"/>
  <c r="K5936" i="9"/>
  <c r="K5937" i="9"/>
  <c r="K5938" i="9"/>
  <c r="K5939" i="9"/>
  <c r="K5940" i="9"/>
  <c r="K5941" i="9"/>
  <c r="K5942" i="9"/>
  <c r="K5943" i="9"/>
  <c r="K5944" i="9"/>
  <c r="K5945" i="9"/>
  <c r="K5946" i="9"/>
  <c r="K5947" i="9"/>
  <c r="K5948" i="9"/>
  <c r="K5949" i="9"/>
  <c r="K5950" i="9"/>
  <c r="K5951" i="9"/>
  <c r="K5952" i="9"/>
  <c r="K5953" i="9"/>
  <c r="K5954" i="9"/>
  <c r="K5955" i="9"/>
  <c r="K5956" i="9"/>
  <c r="K5957" i="9"/>
  <c r="K5958" i="9"/>
  <c r="K5959" i="9"/>
  <c r="K5960" i="9"/>
  <c r="K5961" i="9"/>
  <c r="K5962" i="9"/>
  <c r="K5963" i="9"/>
  <c r="K5964" i="9"/>
  <c r="K5965" i="9"/>
  <c r="K5966" i="9"/>
  <c r="K5967" i="9"/>
  <c r="K5968" i="9"/>
  <c r="K5969" i="9"/>
  <c r="K5970" i="9"/>
  <c r="K5971" i="9"/>
  <c r="K5972" i="9"/>
  <c r="K5973" i="9"/>
  <c r="K5974" i="9"/>
  <c r="K5975" i="9"/>
  <c r="K5976" i="9"/>
  <c r="K5977" i="9"/>
  <c r="K5978" i="9"/>
  <c r="K5979" i="9"/>
  <c r="K5980" i="9"/>
  <c r="K5981" i="9"/>
  <c r="K5982" i="9"/>
  <c r="K5983" i="9"/>
  <c r="K5984" i="9"/>
  <c r="K5985" i="9"/>
  <c r="K5986" i="9"/>
  <c r="K5987" i="9"/>
  <c r="K5988" i="9"/>
  <c r="K5989" i="9"/>
  <c r="K5990" i="9"/>
  <c r="K5991" i="9"/>
  <c r="K5992" i="9"/>
  <c r="K5993" i="9"/>
  <c r="K5994" i="9"/>
  <c r="K5995" i="9"/>
  <c r="K5996" i="9"/>
  <c r="K5997" i="9"/>
  <c r="K5998" i="9"/>
  <c r="K5999" i="9"/>
  <c r="K6000" i="9"/>
  <c r="K6001" i="9"/>
  <c r="K6002" i="9"/>
  <c r="K6003" i="9"/>
  <c r="K6004" i="9"/>
  <c r="K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J3001" i="9"/>
  <c r="J3002" i="9"/>
  <c r="J3003" i="9"/>
  <c r="J3004" i="9"/>
  <c r="J3005" i="9"/>
  <c r="J3006" i="9"/>
  <c r="J3007" i="9"/>
  <c r="J3008" i="9"/>
  <c r="J3009" i="9"/>
  <c r="J3010" i="9"/>
  <c r="J3011" i="9"/>
  <c r="J3012" i="9"/>
  <c r="J3013" i="9"/>
  <c r="J3014" i="9"/>
  <c r="J3015" i="9"/>
  <c r="J3016" i="9"/>
  <c r="J3017" i="9"/>
  <c r="J3018" i="9"/>
  <c r="J3019" i="9"/>
  <c r="J3020" i="9"/>
  <c r="J3021" i="9"/>
  <c r="J3022" i="9"/>
  <c r="J3023" i="9"/>
  <c r="J3024" i="9"/>
  <c r="J3025" i="9"/>
  <c r="J3026" i="9"/>
  <c r="J3027" i="9"/>
  <c r="J3028" i="9"/>
  <c r="J3029" i="9"/>
  <c r="J3030" i="9"/>
  <c r="J3031" i="9"/>
  <c r="J3032" i="9"/>
  <c r="J3033" i="9"/>
  <c r="J3034" i="9"/>
  <c r="J3035" i="9"/>
  <c r="J3036" i="9"/>
  <c r="J3037" i="9"/>
  <c r="J3038" i="9"/>
  <c r="J3039" i="9"/>
  <c r="J3040" i="9"/>
  <c r="J3041" i="9"/>
  <c r="J3042" i="9"/>
  <c r="J3043" i="9"/>
  <c r="J3044" i="9"/>
  <c r="J3045" i="9"/>
  <c r="J3046" i="9"/>
  <c r="J3047" i="9"/>
  <c r="J3048" i="9"/>
  <c r="J3049" i="9"/>
  <c r="J3050" i="9"/>
  <c r="J3051" i="9"/>
  <c r="J3052" i="9"/>
  <c r="J3053" i="9"/>
  <c r="J3054" i="9"/>
  <c r="J3055" i="9"/>
  <c r="J3056" i="9"/>
  <c r="J3057" i="9"/>
  <c r="J3058" i="9"/>
  <c r="J3059" i="9"/>
  <c r="J3060" i="9"/>
  <c r="J3061" i="9"/>
  <c r="J3062" i="9"/>
  <c r="J3063" i="9"/>
  <c r="J3064" i="9"/>
  <c r="J3065" i="9"/>
  <c r="J3066" i="9"/>
  <c r="J3067" i="9"/>
  <c r="J3068" i="9"/>
  <c r="J3069" i="9"/>
  <c r="J3070" i="9"/>
  <c r="J3071" i="9"/>
  <c r="J3072" i="9"/>
  <c r="J3073" i="9"/>
  <c r="J3074" i="9"/>
  <c r="J3075" i="9"/>
  <c r="J3076" i="9"/>
  <c r="J3077" i="9"/>
  <c r="J3078" i="9"/>
  <c r="J3079" i="9"/>
  <c r="J3080" i="9"/>
  <c r="J3081" i="9"/>
  <c r="J3082" i="9"/>
  <c r="J3083" i="9"/>
  <c r="J3084" i="9"/>
  <c r="J3085" i="9"/>
  <c r="J3086" i="9"/>
  <c r="J3087" i="9"/>
  <c r="J3088" i="9"/>
  <c r="J3089" i="9"/>
  <c r="J3090" i="9"/>
  <c r="J3091" i="9"/>
  <c r="J3092" i="9"/>
  <c r="J3093" i="9"/>
  <c r="J3094" i="9"/>
  <c r="J3095" i="9"/>
  <c r="J3096" i="9"/>
  <c r="J3097" i="9"/>
  <c r="J3098" i="9"/>
  <c r="J3099" i="9"/>
  <c r="J3100" i="9"/>
  <c r="J3101" i="9"/>
  <c r="J3102" i="9"/>
  <c r="J3103" i="9"/>
  <c r="J3104" i="9"/>
  <c r="J3105" i="9"/>
  <c r="J3106" i="9"/>
  <c r="J3107" i="9"/>
  <c r="J3108" i="9"/>
  <c r="J3109" i="9"/>
  <c r="J3110" i="9"/>
  <c r="J3111" i="9"/>
  <c r="J3112" i="9"/>
  <c r="J3113" i="9"/>
  <c r="J3114" i="9"/>
  <c r="J3115" i="9"/>
  <c r="J3116" i="9"/>
  <c r="J3117" i="9"/>
  <c r="J3118" i="9"/>
  <c r="J3119" i="9"/>
  <c r="J3120" i="9"/>
  <c r="J3121" i="9"/>
  <c r="J3122" i="9"/>
  <c r="J3123" i="9"/>
  <c r="J3124" i="9"/>
  <c r="J3125" i="9"/>
  <c r="J3126" i="9"/>
  <c r="J3127" i="9"/>
  <c r="J3128" i="9"/>
  <c r="J3129" i="9"/>
  <c r="J3130" i="9"/>
  <c r="J3131" i="9"/>
  <c r="J3132" i="9"/>
  <c r="J3133" i="9"/>
  <c r="J3134" i="9"/>
  <c r="J3135" i="9"/>
  <c r="J3136" i="9"/>
  <c r="J3137" i="9"/>
  <c r="J3138" i="9"/>
  <c r="J3139" i="9"/>
  <c r="J3140" i="9"/>
  <c r="J3141" i="9"/>
  <c r="J3142" i="9"/>
  <c r="J3143" i="9"/>
  <c r="J3144" i="9"/>
  <c r="J3145" i="9"/>
  <c r="J3146" i="9"/>
  <c r="J3147" i="9"/>
  <c r="J3148" i="9"/>
  <c r="J3149" i="9"/>
  <c r="J3150" i="9"/>
  <c r="J3151" i="9"/>
  <c r="J3152" i="9"/>
  <c r="J3153" i="9"/>
  <c r="J3154" i="9"/>
  <c r="J3155" i="9"/>
  <c r="J3156" i="9"/>
  <c r="J3157" i="9"/>
  <c r="J3158" i="9"/>
  <c r="J3159" i="9"/>
  <c r="J3160" i="9"/>
  <c r="J3161" i="9"/>
  <c r="J3162" i="9"/>
  <c r="J3163" i="9"/>
  <c r="J3164" i="9"/>
  <c r="J3165" i="9"/>
  <c r="J3166" i="9"/>
  <c r="J3167" i="9"/>
  <c r="J3168" i="9"/>
  <c r="J3169" i="9"/>
  <c r="J3170" i="9"/>
  <c r="J3171" i="9"/>
  <c r="J3172" i="9"/>
  <c r="J3173" i="9"/>
  <c r="J3174" i="9"/>
  <c r="J3175" i="9"/>
  <c r="J3176" i="9"/>
  <c r="J3177" i="9"/>
  <c r="J3178" i="9"/>
  <c r="J3179" i="9"/>
  <c r="J3180" i="9"/>
  <c r="J3181" i="9"/>
  <c r="J3182" i="9"/>
  <c r="J3183" i="9"/>
  <c r="J3184" i="9"/>
  <c r="J3185" i="9"/>
  <c r="J3186" i="9"/>
  <c r="J3187" i="9"/>
  <c r="J3188" i="9"/>
  <c r="J3189" i="9"/>
  <c r="J3190" i="9"/>
  <c r="J3191" i="9"/>
  <c r="J3192" i="9"/>
  <c r="J3193" i="9"/>
  <c r="J3194" i="9"/>
  <c r="J3195" i="9"/>
  <c r="J3196" i="9"/>
  <c r="J3197" i="9"/>
  <c r="J3198" i="9"/>
  <c r="J3199" i="9"/>
  <c r="J3200" i="9"/>
  <c r="J3201" i="9"/>
  <c r="J3202" i="9"/>
  <c r="J3203" i="9"/>
  <c r="J3204" i="9"/>
  <c r="J3205" i="9"/>
  <c r="J3206" i="9"/>
  <c r="J3207" i="9"/>
  <c r="J3208" i="9"/>
  <c r="J3209" i="9"/>
  <c r="J3210" i="9"/>
  <c r="J3211" i="9"/>
  <c r="J3212" i="9"/>
  <c r="J3213" i="9"/>
  <c r="J3214" i="9"/>
  <c r="J3215" i="9"/>
  <c r="J3216" i="9"/>
  <c r="J3217" i="9"/>
  <c r="J3218" i="9"/>
  <c r="J3219" i="9"/>
  <c r="J3220" i="9"/>
  <c r="J3221" i="9"/>
  <c r="J3222" i="9"/>
  <c r="J3223" i="9"/>
  <c r="J3224" i="9"/>
  <c r="J3225" i="9"/>
  <c r="J3226" i="9"/>
  <c r="J3227" i="9"/>
  <c r="J3228" i="9"/>
  <c r="J3229" i="9"/>
  <c r="J3230" i="9"/>
  <c r="J3231" i="9"/>
  <c r="J3232" i="9"/>
  <c r="J3233" i="9"/>
  <c r="J3234" i="9"/>
  <c r="J3235" i="9"/>
  <c r="J3236" i="9"/>
  <c r="J3237" i="9"/>
  <c r="J3238" i="9"/>
  <c r="J3239" i="9"/>
  <c r="J3240" i="9"/>
  <c r="J3241" i="9"/>
  <c r="J3242" i="9"/>
  <c r="J3243" i="9"/>
  <c r="J3244" i="9"/>
  <c r="J3245" i="9"/>
  <c r="J3246" i="9"/>
  <c r="J3247" i="9"/>
  <c r="J3248" i="9"/>
  <c r="J3249" i="9"/>
  <c r="J3250" i="9"/>
  <c r="J3251" i="9"/>
  <c r="J3252" i="9"/>
  <c r="J3253" i="9"/>
  <c r="J3254" i="9"/>
  <c r="J3255" i="9"/>
  <c r="J3256" i="9"/>
  <c r="J3257" i="9"/>
  <c r="J3258" i="9"/>
  <c r="J3259" i="9"/>
  <c r="J3260" i="9"/>
  <c r="J3261" i="9"/>
  <c r="J3262" i="9"/>
  <c r="J3263" i="9"/>
  <c r="J3264" i="9"/>
  <c r="J3265" i="9"/>
  <c r="J3266" i="9"/>
  <c r="J3267" i="9"/>
  <c r="J3268" i="9"/>
  <c r="J3269" i="9"/>
  <c r="J3270" i="9"/>
  <c r="J3271" i="9"/>
  <c r="J3272" i="9"/>
  <c r="J3273" i="9"/>
  <c r="J3274" i="9"/>
  <c r="J3275" i="9"/>
  <c r="J3276" i="9"/>
  <c r="J3277" i="9"/>
  <c r="J3278" i="9"/>
  <c r="J3279" i="9"/>
  <c r="J3280" i="9"/>
  <c r="J3281" i="9"/>
  <c r="J3282" i="9"/>
  <c r="J3283" i="9"/>
  <c r="J3284" i="9"/>
  <c r="J3285" i="9"/>
  <c r="J3286" i="9"/>
  <c r="J3287" i="9"/>
  <c r="J3288" i="9"/>
  <c r="J3289" i="9"/>
  <c r="J3290" i="9"/>
  <c r="J3291" i="9"/>
  <c r="J3292" i="9"/>
  <c r="J3293" i="9"/>
  <c r="J3294" i="9"/>
  <c r="J3295" i="9"/>
  <c r="J3296" i="9"/>
  <c r="J3297" i="9"/>
  <c r="J3298" i="9"/>
  <c r="J3299" i="9"/>
  <c r="J3300" i="9"/>
  <c r="J3301" i="9"/>
  <c r="J3302" i="9"/>
  <c r="J3303" i="9"/>
  <c r="J3304" i="9"/>
  <c r="J3305" i="9"/>
  <c r="J3306" i="9"/>
  <c r="J3307" i="9"/>
  <c r="J3308" i="9"/>
  <c r="J3309" i="9"/>
  <c r="J3310" i="9"/>
  <c r="J3311" i="9"/>
  <c r="J3312" i="9"/>
  <c r="J3313" i="9"/>
  <c r="J3314" i="9"/>
  <c r="J3315" i="9"/>
  <c r="J3316" i="9"/>
  <c r="J3317" i="9"/>
  <c r="J3318" i="9"/>
  <c r="J3319" i="9"/>
  <c r="J3320" i="9"/>
  <c r="J3321" i="9"/>
  <c r="J3322" i="9"/>
  <c r="J3323" i="9"/>
  <c r="J3324" i="9"/>
  <c r="J3325" i="9"/>
  <c r="J3326" i="9"/>
  <c r="J3327" i="9"/>
  <c r="J3328" i="9"/>
  <c r="J3329" i="9"/>
  <c r="J3330" i="9"/>
  <c r="J3331" i="9"/>
  <c r="J3332" i="9"/>
  <c r="J3333" i="9"/>
  <c r="J3334" i="9"/>
  <c r="J3335" i="9"/>
  <c r="J3336" i="9"/>
  <c r="J3337" i="9"/>
  <c r="J3338" i="9"/>
  <c r="J3339" i="9"/>
  <c r="J3340" i="9"/>
  <c r="J3341" i="9"/>
  <c r="J3342" i="9"/>
  <c r="J3343" i="9"/>
  <c r="J3344" i="9"/>
  <c r="J3345" i="9"/>
  <c r="J3346" i="9"/>
  <c r="J3347" i="9"/>
  <c r="J3348" i="9"/>
  <c r="J3349" i="9"/>
  <c r="J3350" i="9"/>
  <c r="J3351" i="9"/>
  <c r="J3352" i="9"/>
  <c r="J3353" i="9"/>
  <c r="J3354" i="9"/>
  <c r="J3355" i="9"/>
  <c r="J3356" i="9"/>
  <c r="J3357" i="9"/>
  <c r="J3358" i="9"/>
  <c r="J3359" i="9"/>
  <c r="J3360" i="9"/>
  <c r="J3361" i="9"/>
  <c r="J3362" i="9"/>
  <c r="J3363" i="9"/>
  <c r="J3364" i="9"/>
  <c r="J3365" i="9"/>
  <c r="J3366" i="9"/>
  <c r="J3367" i="9"/>
  <c r="J3368" i="9"/>
  <c r="J3369" i="9"/>
  <c r="J3370" i="9"/>
  <c r="J3371" i="9"/>
  <c r="J3372" i="9"/>
  <c r="J3373" i="9"/>
  <c r="J3374" i="9"/>
  <c r="J3375" i="9"/>
  <c r="J3376" i="9"/>
  <c r="J3377" i="9"/>
  <c r="J3378" i="9"/>
  <c r="J3379" i="9"/>
  <c r="J3380" i="9"/>
  <c r="J3381" i="9"/>
  <c r="J3382" i="9"/>
  <c r="J3383" i="9"/>
  <c r="J3384" i="9"/>
  <c r="J3385" i="9"/>
  <c r="J3386" i="9"/>
  <c r="J3387" i="9"/>
  <c r="J3388" i="9"/>
  <c r="J3389" i="9"/>
  <c r="J3390" i="9"/>
  <c r="J3391" i="9"/>
  <c r="J3392" i="9"/>
  <c r="J3393" i="9"/>
  <c r="J3394" i="9"/>
  <c r="J3395" i="9"/>
  <c r="J3396" i="9"/>
  <c r="J3397" i="9"/>
  <c r="J3398" i="9"/>
  <c r="J3399" i="9"/>
  <c r="J3400" i="9"/>
  <c r="J3401" i="9"/>
  <c r="J3402" i="9"/>
  <c r="J3403" i="9"/>
  <c r="J3404" i="9"/>
  <c r="J3405" i="9"/>
  <c r="J3406" i="9"/>
  <c r="J3407" i="9"/>
  <c r="J3408" i="9"/>
  <c r="J3409" i="9"/>
  <c r="J3410" i="9"/>
  <c r="J3411" i="9"/>
  <c r="J3412" i="9"/>
  <c r="J3413" i="9"/>
  <c r="J3414" i="9"/>
  <c r="J3415" i="9"/>
  <c r="J3416" i="9"/>
  <c r="J3417" i="9"/>
  <c r="J3418" i="9"/>
  <c r="J3419" i="9"/>
  <c r="J3420" i="9"/>
  <c r="J3421" i="9"/>
  <c r="J3422" i="9"/>
  <c r="J3423" i="9"/>
  <c r="J3424" i="9"/>
  <c r="J3425" i="9"/>
  <c r="J3426" i="9"/>
  <c r="J3427" i="9"/>
  <c r="J3428" i="9"/>
  <c r="J3429" i="9"/>
  <c r="J3430" i="9"/>
  <c r="J3431" i="9"/>
  <c r="J3432" i="9"/>
  <c r="J3433" i="9"/>
  <c r="J3434" i="9"/>
  <c r="J3435" i="9"/>
  <c r="J3436" i="9"/>
  <c r="J3437" i="9"/>
  <c r="J3438" i="9"/>
  <c r="J3439" i="9"/>
  <c r="J3440" i="9"/>
  <c r="J3441" i="9"/>
  <c r="J3442" i="9"/>
  <c r="J3443" i="9"/>
  <c r="J3444" i="9"/>
  <c r="J3445" i="9"/>
  <c r="J3446" i="9"/>
  <c r="J3447" i="9"/>
  <c r="J3448" i="9"/>
  <c r="J3449" i="9"/>
  <c r="J3450" i="9"/>
  <c r="J3451" i="9"/>
  <c r="J3452" i="9"/>
  <c r="J3453" i="9"/>
  <c r="J3454" i="9"/>
  <c r="J3455" i="9"/>
  <c r="J3456" i="9"/>
  <c r="J3457" i="9"/>
  <c r="J3458" i="9"/>
  <c r="J3459" i="9"/>
  <c r="J3460" i="9"/>
  <c r="J3461" i="9"/>
  <c r="J3462" i="9"/>
  <c r="J3463" i="9"/>
  <c r="J3464" i="9"/>
  <c r="J3465" i="9"/>
  <c r="J3466" i="9"/>
  <c r="J3467" i="9"/>
  <c r="J3468" i="9"/>
  <c r="J3469" i="9"/>
  <c r="J3470" i="9"/>
  <c r="J3471" i="9"/>
  <c r="J3472" i="9"/>
  <c r="J3473" i="9"/>
  <c r="J3474" i="9"/>
  <c r="J3475" i="9"/>
  <c r="J3476" i="9"/>
  <c r="J3477" i="9"/>
  <c r="J3478" i="9"/>
  <c r="J3479" i="9"/>
  <c r="J3480" i="9"/>
  <c r="J3481" i="9"/>
  <c r="J3482" i="9"/>
  <c r="J3483" i="9"/>
  <c r="J3484" i="9"/>
  <c r="J3485" i="9"/>
  <c r="J3486" i="9"/>
  <c r="J3487" i="9"/>
  <c r="J3488" i="9"/>
  <c r="J3489" i="9"/>
  <c r="J3490" i="9"/>
  <c r="J3491" i="9"/>
  <c r="J3492" i="9"/>
  <c r="J3493" i="9"/>
  <c r="J3494" i="9"/>
  <c r="J3495" i="9"/>
  <c r="J3496" i="9"/>
  <c r="J3497" i="9"/>
  <c r="J3498" i="9"/>
  <c r="J3499" i="9"/>
  <c r="J3500" i="9"/>
  <c r="J3501" i="9"/>
  <c r="J3502" i="9"/>
  <c r="J3503" i="9"/>
  <c r="J3504" i="9"/>
  <c r="J3505" i="9"/>
  <c r="J3506" i="9"/>
  <c r="J3507" i="9"/>
  <c r="J3508" i="9"/>
  <c r="J3509" i="9"/>
  <c r="J3510" i="9"/>
  <c r="J3511" i="9"/>
  <c r="J3512" i="9"/>
  <c r="J3513" i="9"/>
  <c r="J3514" i="9"/>
  <c r="J3515" i="9"/>
  <c r="J3516" i="9"/>
  <c r="J3517" i="9"/>
  <c r="J3518" i="9"/>
  <c r="J3519" i="9"/>
  <c r="J3520" i="9"/>
  <c r="J3521" i="9"/>
  <c r="J3522" i="9"/>
  <c r="J3523" i="9"/>
  <c r="J3524" i="9"/>
  <c r="J3525" i="9"/>
  <c r="J3526" i="9"/>
  <c r="J3527" i="9"/>
  <c r="J3528" i="9"/>
  <c r="J3529" i="9"/>
  <c r="J3530" i="9"/>
  <c r="J3531" i="9"/>
  <c r="J3532" i="9"/>
  <c r="J3533" i="9"/>
  <c r="J3534" i="9"/>
  <c r="J3535" i="9"/>
  <c r="J3536" i="9"/>
  <c r="J3537" i="9"/>
  <c r="J3538" i="9"/>
  <c r="J3539" i="9"/>
  <c r="J3540" i="9"/>
  <c r="J3541" i="9"/>
  <c r="J3542" i="9"/>
  <c r="J3543" i="9"/>
  <c r="J3544" i="9"/>
  <c r="J3545" i="9"/>
  <c r="J3546" i="9"/>
  <c r="J3547" i="9"/>
  <c r="J3548" i="9"/>
  <c r="J3549" i="9"/>
  <c r="J3550" i="9"/>
  <c r="J3551" i="9"/>
  <c r="J3552" i="9"/>
  <c r="J3553" i="9"/>
  <c r="J3554" i="9"/>
  <c r="J3555" i="9"/>
  <c r="J3556" i="9"/>
  <c r="J3557" i="9"/>
  <c r="J3558" i="9"/>
  <c r="J3559" i="9"/>
  <c r="J3560" i="9"/>
  <c r="J3561" i="9"/>
  <c r="J3562" i="9"/>
  <c r="J3563" i="9"/>
  <c r="J3564" i="9"/>
  <c r="J3565" i="9"/>
  <c r="J3566" i="9"/>
  <c r="J3567" i="9"/>
  <c r="J3568" i="9"/>
  <c r="J3569" i="9"/>
  <c r="J3570" i="9"/>
  <c r="J3571" i="9"/>
  <c r="J3572" i="9"/>
  <c r="J3573" i="9"/>
  <c r="J3574" i="9"/>
  <c r="J3575" i="9"/>
  <c r="J3576" i="9"/>
  <c r="J3577" i="9"/>
  <c r="J3578" i="9"/>
  <c r="J3579" i="9"/>
  <c r="J3580" i="9"/>
  <c r="J3581" i="9"/>
  <c r="J3582" i="9"/>
  <c r="J3583" i="9"/>
  <c r="J3584" i="9"/>
  <c r="J3585" i="9"/>
  <c r="J3586" i="9"/>
  <c r="J3587" i="9"/>
  <c r="J3588" i="9"/>
  <c r="J3589" i="9"/>
  <c r="J3590" i="9"/>
  <c r="J3591" i="9"/>
  <c r="J3592" i="9"/>
  <c r="J3593" i="9"/>
  <c r="J3594" i="9"/>
  <c r="J3595" i="9"/>
  <c r="J3596" i="9"/>
  <c r="J3597" i="9"/>
  <c r="J3598" i="9"/>
  <c r="J3599" i="9"/>
  <c r="J3600" i="9"/>
  <c r="J3601" i="9"/>
  <c r="J3602" i="9"/>
  <c r="J3603" i="9"/>
  <c r="J3604" i="9"/>
  <c r="J3605" i="9"/>
  <c r="J3606" i="9"/>
  <c r="J3607" i="9"/>
  <c r="J3608" i="9"/>
  <c r="J3609" i="9"/>
  <c r="J3610" i="9"/>
  <c r="J3611" i="9"/>
  <c r="J3612" i="9"/>
  <c r="J3613" i="9"/>
  <c r="J3614" i="9"/>
  <c r="J3615" i="9"/>
  <c r="J3616" i="9"/>
  <c r="J3617" i="9"/>
  <c r="J3618" i="9"/>
  <c r="J3619" i="9"/>
  <c r="J3620" i="9"/>
  <c r="J3621" i="9"/>
  <c r="J3622" i="9"/>
  <c r="J3623" i="9"/>
  <c r="J3624" i="9"/>
  <c r="J3625" i="9"/>
  <c r="J3626" i="9"/>
  <c r="J3627" i="9"/>
  <c r="J3628" i="9"/>
  <c r="J3629" i="9"/>
  <c r="J3630" i="9"/>
  <c r="J3631" i="9"/>
  <c r="J3632" i="9"/>
  <c r="J3633" i="9"/>
  <c r="J3634" i="9"/>
  <c r="J3635" i="9"/>
  <c r="J3636" i="9"/>
  <c r="J3637" i="9"/>
  <c r="J3638" i="9"/>
  <c r="J3639" i="9"/>
  <c r="J3640" i="9"/>
  <c r="J3641" i="9"/>
  <c r="J3642" i="9"/>
  <c r="J3643" i="9"/>
  <c r="J3644" i="9"/>
  <c r="J3645" i="9"/>
  <c r="J3646" i="9"/>
  <c r="J3647" i="9"/>
  <c r="J3648" i="9"/>
  <c r="J3649" i="9"/>
  <c r="J3650" i="9"/>
  <c r="J3651" i="9"/>
  <c r="J3652" i="9"/>
  <c r="J3653" i="9"/>
  <c r="J3654" i="9"/>
  <c r="J3655" i="9"/>
  <c r="J3656" i="9"/>
  <c r="J3657" i="9"/>
  <c r="J3658" i="9"/>
  <c r="J3659" i="9"/>
  <c r="J3660" i="9"/>
  <c r="J3661" i="9"/>
  <c r="J3662" i="9"/>
  <c r="J3663" i="9"/>
  <c r="J3664" i="9"/>
  <c r="J3665" i="9"/>
  <c r="J3666" i="9"/>
  <c r="J3667" i="9"/>
  <c r="J3668" i="9"/>
  <c r="J3669" i="9"/>
  <c r="J3670" i="9"/>
  <c r="J3671" i="9"/>
  <c r="J3672" i="9"/>
  <c r="J3673" i="9"/>
  <c r="J3674" i="9"/>
  <c r="J3675" i="9"/>
  <c r="J3676" i="9"/>
  <c r="J3677" i="9"/>
  <c r="J3678" i="9"/>
  <c r="J3679" i="9"/>
  <c r="J3680" i="9"/>
  <c r="J3681" i="9"/>
  <c r="J3682" i="9"/>
  <c r="J3683" i="9"/>
  <c r="J3684" i="9"/>
  <c r="J3685" i="9"/>
  <c r="J3686" i="9"/>
  <c r="J3687" i="9"/>
  <c r="J3688" i="9"/>
  <c r="J3689" i="9"/>
  <c r="J3690" i="9"/>
  <c r="J3691" i="9"/>
  <c r="J3692" i="9"/>
  <c r="J3693" i="9"/>
  <c r="J3694" i="9"/>
  <c r="J3695" i="9"/>
  <c r="J3696" i="9"/>
  <c r="J3697" i="9"/>
  <c r="J3698" i="9"/>
  <c r="J3699" i="9"/>
  <c r="J3700" i="9"/>
  <c r="J3701" i="9"/>
  <c r="J3702" i="9"/>
  <c r="J3703" i="9"/>
  <c r="J3704" i="9"/>
  <c r="J3705" i="9"/>
  <c r="J3706" i="9"/>
  <c r="J3707" i="9"/>
  <c r="J3708" i="9"/>
  <c r="J3709" i="9"/>
  <c r="J3710" i="9"/>
  <c r="J3711" i="9"/>
  <c r="J3712" i="9"/>
  <c r="J3713" i="9"/>
  <c r="J3714" i="9"/>
  <c r="J3715" i="9"/>
  <c r="J3716" i="9"/>
  <c r="J3717" i="9"/>
  <c r="J3718" i="9"/>
  <c r="J3719" i="9"/>
  <c r="J3720" i="9"/>
  <c r="J3721" i="9"/>
  <c r="J3722" i="9"/>
  <c r="J3723" i="9"/>
  <c r="J3724" i="9"/>
  <c r="J3725" i="9"/>
  <c r="J3726" i="9"/>
  <c r="J3727" i="9"/>
  <c r="J3728" i="9"/>
  <c r="J3729" i="9"/>
  <c r="J3730" i="9"/>
  <c r="J3731" i="9"/>
  <c r="J3732" i="9"/>
  <c r="J3733" i="9"/>
  <c r="J3734" i="9"/>
  <c r="J3735" i="9"/>
  <c r="J3736" i="9"/>
  <c r="J3737" i="9"/>
  <c r="J3738" i="9"/>
  <c r="J3739" i="9"/>
  <c r="J3740" i="9"/>
  <c r="J3741" i="9"/>
  <c r="J3742" i="9"/>
  <c r="J3743" i="9"/>
  <c r="J3744" i="9"/>
  <c r="J3745" i="9"/>
  <c r="J3746" i="9"/>
  <c r="J3747" i="9"/>
  <c r="J3748" i="9"/>
  <c r="J3749" i="9"/>
  <c r="J3750" i="9"/>
  <c r="J3751" i="9"/>
  <c r="J3752" i="9"/>
  <c r="J3753" i="9"/>
  <c r="J3754" i="9"/>
  <c r="J3755" i="9"/>
  <c r="J3756" i="9"/>
  <c r="J3757" i="9"/>
  <c r="J3758" i="9"/>
  <c r="J3759" i="9"/>
  <c r="J3760" i="9"/>
  <c r="J3761" i="9"/>
  <c r="J3762" i="9"/>
  <c r="J3763" i="9"/>
  <c r="J3764" i="9"/>
  <c r="J3765" i="9"/>
  <c r="J3766" i="9"/>
  <c r="J3767" i="9"/>
  <c r="J3768" i="9"/>
  <c r="J3769" i="9"/>
  <c r="J3770" i="9"/>
  <c r="J3771" i="9"/>
  <c r="J3772" i="9"/>
  <c r="J3773" i="9"/>
  <c r="J3774" i="9"/>
  <c r="J3775" i="9"/>
  <c r="J3776" i="9"/>
  <c r="J3777" i="9"/>
  <c r="J3778" i="9"/>
  <c r="J3779" i="9"/>
  <c r="J3780" i="9"/>
  <c r="J3781" i="9"/>
  <c r="J3782" i="9"/>
  <c r="J3783" i="9"/>
  <c r="J3784" i="9"/>
  <c r="J3785" i="9"/>
  <c r="J3786" i="9"/>
  <c r="J3787" i="9"/>
  <c r="J3788" i="9"/>
  <c r="J3789" i="9"/>
  <c r="J3790" i="9"/>
  <c r="J3791" i="9"/>
  <c r="J3792" i="9"/>
  <c r="J3793" i="9"/>
  <c r="J3794" i="9"/>
  <c r="J3795" i="9"/>
  <c r="J3796" i="9"/>
  <c r="J3797" i="9"/>
  <c r="J3798" i="9"/>
  <c r="J3799" i="9"/>
  <c r="J3800" i="9"/>
  <c r="J3801" i="9"/>
  <c r="J3802" i="9"/>
  <c r="J3803" i="9"/>
  <c r="J3804" i="9"/>
  <c r="J3805" i="9"/>
  <c r="J3806" i="9"/>
  <c r="J3807" i="9"/>
  <c r="J3808" i="9"/>
  <c r="J3809" i="9"/>
  <c r="J3810" i="9"/>
  <c r="J3811" i="9"/>
  <c r="J3812" i="9"/>
  <c r="J3813" i="9"/>
  <c r="J3814" i="9"/>
  <c r="J3815" i="9"/>
  <c r="J3816" i="9"/>
  <c r="J3817" i="9"/>
  <c r="J3818" i="9"/>
  <c r="J3819" i="9"/>
  <c r="J3820" i="9"/>
  <c r="J3821" i="9"/>
  <c r="J3822" i="9"/>
  <c r="J3823" i="9"/>
  <c r="J3824" i="9"/>
  <c r="J3825" i="9"/>
  <c r="J3826" i="9"/>
  <c r="J3827" i="9"/>
  <c r="J3828" i="9"/>
  <c r="J3829" i="9"/>
  <c r="J3830" i="9"/>
  <c r="J3831" i="9"/>
  <c r="J3832" i="9"/>
  <c r="J3833" i="9"/>
  <c r="J3834" i="9"/>
  <c r="J3835" i="9"/>
  <c r="J3836" i="9"/>
  <c r="J3837" i="9"/>
  <c r="J3838" i="9"/>
  <c r="J3839" i="9"/>
  <c r="J3840" i="9"/>
  <c r="J3841" i="9"/>
  <c r="J3842" i="9"/>
  <c r="J3843" i="9"/>
  <c r="J3844" i="9"/>
  <c r="J3845" i="9"/>
  <c r="J3846" i="9"/>
  <c r="J3847" i="9"/>
  <c r="J3848" i="9"/>
  <c r="J3849" i="9"/>
  <c r="J3850" i="9"/>
  <c r="J3851" i="9"/>
  <c r="J3852" i="9"/>
  <c r="J3853" i="9"/>
  <c r="J3854" i="9"/>
  <c r="J3855" i="9"/>
  <c r="J3856" i="9"/>
  <c r="J3857" i="9"/>
  <c r="J3858" i="9"/>
  <c r="J3859" i="9"/>
  <c r="J3860" i="9"/>
  <c r="J3861" i="9"/>
  <c r="J3862" i="9"/>
  <c r="J3863" i="9"/>
  <c r="J3864" i="9"/>
  <c r="J3865" i="9"/>
  <c r="J3866" i="9"/>
  <c r="J3867" i="9"/>
  <c r="J3868" i="9"/>
  <c r="J3869" i="9"/>
  <c r="J3870" i="9"/>
  <c r="J3871" i="9"/>
  <c r="J3872" i="9"/>
  <c r="J3873" i="9"/>
  <c r="J3874" i="9"/>
  <c r="J3875" i="9"/>
  <c r="J3876" i="9"/>
  <c r="J3877" i="9"/>
  <c r="J3878" i="9"/>
  <c r="J3879" i="9"/>
  <c r="J3880" i="9"/>
  <c r="J3881" i="9"/>
  <c r="J3882" i="9"/>
  <c r="J3883" i="9"/>
  <c r="J3884" i="9"/>
  <c r="J3885" i="9"/>
  <c r="J3886" i="9"/>
  <c r="J3887" i="9"/>
  <c r="J3888" i="9"/>
  <c r="J3889" i="9"/>
  <c r="J3890" i="9"/>
  <c r="J3891" i="9"/>
  <c r="J3892" i="9"/>
  <c r="J3893" i="9"/>
  <c r="J3894" i="9"/>
  <c r="J3895" i="9"/>
  <c r="J3896" i="9"/>
  <c r="J3897" i="9"/>
  <c r="J3898" i="9"/>
  <c r="J3899" i="9"/>
  <c r="J3900" i="9"/>
  <c r="J3901" i="9"/>
  <c r="J3902" i="9"/>
  <c r="J3903" i="9"/>
  <c r="J3904" i="9"/>
  <c r="J3905" i="9"/>
  <c r="J3906" i="9"/>
  <c r="J3907" i="9"/>
  <c r="J3908" i="9"/>
  <c r="J3909" i="9"/>
  <c r="J3910" i="9"/>
  <c r="J3911" i="9"/>
  <c r="J3912" i="9"/>
  <c r="J3913" i="9"/>
  <c r="J3914" i="9"/>
  <c r="J3915" i="9"/>
  <c r="J3916" i="9"/>
  <c r="J3917" i="9"/>
  <c r="J3918" i="9"/>
  <c r="J3919" i="9"/>
  <c r="J3920" i="9"/>
  <c r="J3921" i="9"/>
  <c r="J3922" i="9"/>
  <c r="J3923" i="9"/>
  <c r="J3924" i="9"/>
  <c r="J3925" i="9"/>
  <c r="J3926" i="9"/>
  <c r="J3927" i="9"/>
  <c r="J3928" i="9"/>
  <c r="J3929" i="9"/>
  <c r="J3930" i="9"/>
  <c r="J3931" i="9"/>
  <c r="J3932" i="9"/>
  <c r="J3933" i="9"/>
  <c r="J3934" i="9"/>
  <c r="J3935" i="9"/>
  <c r="J3936" i="9"/>
  <c r="J3937" i="9"/>
  <c r="J3938" i="9"/>
  <c r="J3939" i="9"/>
  <c r="J3940" i="9"/>
  <c r="J3941" i="9"/>
  <c r="J3942" i="9"/>
  <c r="J3943" i="9"/>
  <c r="J3944" i="9"/>
  <c r="J3945" i="9"/>
  <c r="J3946" i="9"/>
  <c r="J3947" i="9"/>
  <c r="J3948" i="9"/>
  <c r="J3949" i="9"/>
  <c r="J3950" i="9"/>
  <c r="J3951" i="9"/>
  <c r="J3952" i="9"/>
  <c r="J3953" i="9"/>
  <c r="J3954" i="9"/>
  <c r="J3955" i="9"/>
  <c r="J3956" i="9"/>
  <c r="J3957" i="9"/>
  <c r="J3958" i="9"/>
  <c r="J3959" i="9"/>
  <c r="J3960" i="9"/>
  <c r="J3961" i="9"/>
  <c r="J3962" i="9"/>
  <c r="J3963" i="9"/>
  <c r="J3964" i="9"/>
  <c r="J3965" i="9"/>
  <c r="J3966" i="9"/>
  <c r="J3967" i="9"/>
  <c r="J3968" i="9"/>
  <c r="J3969" i="9"/>
  <c r="J3970" i="9"/>
  <c r="J3971" i="9"/>
  <c r="J3972" i="9"/>
  <c r="J3973" i="9"/>
  <c r="J3974" i="9"/>
  <c r="J3975" i="9"/>
  <c r="J3976" i="9"/>
  <c r="J3977" i="9"/>
  <c r="J3978" i="9"/>
  <c r="J3979" i="9"/>
  <c r="J3980" i="9"/>
  <c r="J3981" i="9"/>
  <c r="J3982" i="9"/>
  <c r="J3983" i="9"/>
  <c r="J3984" i="9"/>
  <c r="J3985" i="9"/>
  <c r="J3986" i="9"/>
  <c r="J3987" i="9"/>
  <c r="J3988" i="9"/>
  <c r="J3989" i="9"/>
  <c r="J3990" i="9"/>
  <c r="J3991" i="9"/>
  <c r="J3992" i="9"/>
  <c r="J3993" i="9"/>
  <c r="J3994" i="9"/>
  <c r="J3995" i="9"/>
  <c r="J3996" i="9"/>
  <c r="J3997" i="9"/>
  <c r="J3998" i="9"/>
  <c r="J3999" i="9"/>
  <c r="J4000" i="9"/>
  <c r="J4001" i="9"/>
  <c r="J4002" i="9"/>
  <c r="J4003" i="9"/>
  <c r="J4004" i="9"/>
  <c r="J4005" i="9"/>
  <c r="J4006" i="9"/>
  <c r="J4007" i="9"/>
  <c r="J4008" i="9"/>
  <c r="J4009" i="9"/>
  <c r="J4010" i="9"/>
  <c r="J4011" i="9"/>
  <c r="J4012" i="9"/>
  <c r="J4013" i="9"/>
  <c r="J4014" i="9"/>
  <c r="J4015" i="9"/>
  <c r="J4016" i="9"/>
  <c r="J4017" i="9"/>
  <c r="J4018" i="9"/>
  <c r="J4019" i="9"/>
  <c r="J4020" i="9"/>
  <c r="J4021" i="9"/>
  <c r="J4022" i="9"/>
  <c r="J4023" i="9"/>
  <c r="J4024" i="9"/>
  <c r="J4025" i="9"/>
  <c r="J4026" i="9"/>
  <c r="J4027" i="9"/>
  <c r="J4028" i="9"/>
  <c r="J4029" i="9"/>
  <c r="J4030" i="9"/>
  <c r="J4031" i="9"/>
  <c r="J4032" i="9"/>
  <c r="J4033" i="9"/>
  <c r="J4034" i="9"/>
  <c r="J4035" i="9"/>
  <c r="J4036" i="9"/>
  <c r="J4037" i="9"/>
  <c r="J4038" i="9"/>
  <c r="J4039" i="9"/>
  <c r="J4040" i="9"/>
  <c r="J4041" i="9"/>
  <c r="J4042" i="9"/>
  <c r="J4043" i="9"/>
  <c r="J4044" i="9"/>
  <c r="J4045" i="9"/>
  <c r="J4046" i="9"/>
  <c r="J4047" i="9"/>
  <c r="J4048" i="9"/>
  <c r="J4049" i="9"/>
  <c r="J4050" i="9"/>
  <c r="J4051" i="9"/>
  <c r="J4052" i="9"/>
  <c r="J4053" i="9"/>
  <c r="J4054" i="9"/>
  <c r="J4055" i="9"/>
  <c r="J4056" i="9"/>
  <c r="J4057" i="9"/>
  <c r="J4058" i="9"/>
  <c r="J4059" i="9"/>
  <c r="J4060" i="9"/>
  <c r="J4061" i="9"/>
  <c r="J4062" i="9"/>
  <c r="J4063" i="9"/>
  <c r="J4064" i="9"/>
  <c r="J4065" i="9"/>
  <c r="J4066" i="9"/>
  <c r="J4067" i="9"/>
  <c r="J4068" i="9"/>
  <c r="J4069" i="9"/>
  <c r="J4070" i="9"/>
  <c r="J4071" i="9"/>
  <c r="J4072" i="9"/>
  <c r="J4073" i="9"/>
  <c r="J4074" i="9"/>
  <c r="J4075" i="9"/>
  <c r="J4076" i="9"/>
  <c r="J4077" i="9"/>
  <c r="J4078" i="9"/>
  <c r="J4079" i="9"/>
  <c r="J4080" i="9"/>
  <c r="J4081" i="9"/>
  <c r="J4082" i="9"/>
  <c r="J4083" i="9"/>
  <c r="J4084" i="9"/>
  <c r="J4085" i="9"/>
  <c r="J4086" i="9"/>
  <c r="J4087" i="9"/>
  <c r="J4088" i="9"/>
  <c r="J4089" i="9"/>
  <c r="J4090" i="9"/>
  <c r="J4091" i="9"/>
  <c r="J4092" i="9"/>
  <c r="J4093" i="9"/>
  <c r="J4094" i="9"/>
  <c r="J4095" i="9"/>
  <c r="J4096" i="9"/>
  <c r="J4097" i="9"/>
  <c r="J4098" i="9"/>
  <c r="J4099" i="9"/>
  <c r="J4100" i="9"/>
  <c r="J4101" i="9"/>
  <c r="J4102" i="9"/>
  <c r="J4103" i="9"/>
  <c r="J4104" i="9"/>
  <c r="J4105" i="9"/>
  <c r="J4106" i="9"/>
  <c r="J4107" i="9"/>
  <c r="J4108" i="9"/>
  <c r="J4109" i="9"/>
  <c r="J4110" i="9"/>
  <c r="J4111" i="9"/>
  <c r="J4112" i="9"/>
  <c r="J4113" i="9"/>
  <c r="J4114" i="9"/>
  <c r="J4115" i="9"/>
  <c r="J4116" i="9"/>
  <c r="J4117" i="9"/>
  <c r="J4118" i="9"/>
  <c r="J4119" i="9"/>
  <c r="J4120" i="9"/>
  <c r="J4121" i="9"/>
  <c r="J4122" i="9"/>
  <c r="J4123" i="9"/>
  <c r="J4124" i="9"/>
  <c r="J4125" i="9"/>
  <c r="J4126" i="9"/>
  <c r="J4127" i="9"/>
  <c r="J4128" i="9"/>
  <c r="J4129" i="9"/>
  <c r="J4130" i="9"/>
  <c r="J4131" i="9"/>
  <c r="J4132" i="9"/>
  <c r="J4133" i="9"/>
  <c r="J4134" i="9"/>
  <c r="J4135" i="9"/>
  <c r="J4136" i="9"/>
  <c r="J4137" i="9"/>
  <c r="J4138" i="9"/>
  <c r="J4139" i="9"/>
  <c r="J4140" i="9"/>
  <c r="J4141" i="9"/>
  <c r="J4142" i="9"/>
  <c r="J4143" i="9"/>
  <c r="J4144" i="9"/>
  <c r="J4145" i="9"/>
  <c r="J4146" i="9"/>
  <c r="J4147" i="9"/>
  <c r="J4148" i="9"/>
  <c r="J4149" i="9"/>
  <c r="J4150" i="9"/>
  <c r="J4151" i="9"/>
  <c r="J4152" i="9"/>
  <c r="J4153" i="9"/>
  <c r="J4154" i="9"/>
  <c r="J4155" i="9"/>
  <c r="J4156" i="9"/>
  <c r="J4157" i="9"/>
  <c r="J4158" i="9"/>
  <c r="J4159" i="9"/>
  <c r="J4160" i="9"/>
  <c r="J4161" i="9"/>
  <c r="J4162" i="9"/>
  <c r="J4163" i="9"/>
  <c r="J4164" i="9"/>
  <c r="J4165" i="9"/>
  <c r="J4166" i="9"/>
  <c r="J4167" i="9"/>
  <c r="J4168" i="9"/>
  <c r="J4169" i="9"/>
  <c r="J4170" i="9"/>
  <c r="J4171" i="9"/>
  <c r="J4172" i="9"/>
  <c r="J4173" i="9"/>
  <c r="J4174" i="9"/>
  <c r="J4175" i="9"/>
  <c r="J4176" i="9"/>
  <c r="J4177" i="9"/>
  <c r="J4178" i="9"/>
  <c r="J4179" i="9"/>
  <c r="J4180" i="9"/>
  <c r="J4181" i="9"/>
  <c r="J4182" i="9"/>
  <c r="J4183" i="9"/>
  <c r="J4184" i="9"/>
  <c r="J4185" i="9"/>
  <c r="J4186" i="9"/>
  <c r="J4187" i="9"/>
  <c r="J4188" i="9"/>
  <c r="J4189" i="9"/>
  <c r="J4190" i="9"/>
  <c r="J4191" i="9"/>
  <c r="J4192" i="9"/>
  <c r="J4193" i="9"/>
  <c r="J4194" i="9"/>
  <c r="J4195" i="9"/>
  <c r="J4196" i="9"/>
  <c r="J4197" i="9"/>
  <c r="J4198" i="9"/>
  <c r="J4199" i="9"/>
  <c r="J4200" i="9"/>
  <c r="J4201" i="9"/>
  <c r="J4202" i="9"/>
  <c r="J4203" i="9"/>
  <c r="J4204" i="9"/>
  <c r="J4205" i="9"/>
  <c r="J4206" i="9"/>
  <c r="J4207" i="9"/>
  <c r="J4208" i="9"/>
  <c r="J4209" i="9"/>
  <c r="J4210" i="9"/>
  <c r="J4211" i="9"/>
  <c r="J4212" i="9"/>
  <c r="J4213" i="9"/>
  <c r="J4214" i="9"/>
  <c r="J4215" i="9"/>
  <c r="J4216" i="9"/>
  <c r="J4217" i="9"/>
  <c r="J4218" i="9"/>
  <c r="J4219" i="9"/>
  <c r="J4220" i="9"/>
  <c r="J4221" i="9"/>
  <c r="J4222" i="9"/>
  <c r="J4223" i="9"/>
  <c r="J4224" i="9"/>
  <c r="J4225" i="9"/>
  <c r="J4226" i="9"/>
  <c r="J4227" i="9"/>
  <c r="J4228" i="9"/>
  <c r="J4229" i="9"/>
  <c r="J4230" i="9"/>
  <c r="J4231" i="9"/>
  <c r="J4232" i="9"/>
  <c r="J4233" i="9"/>
  <c r="J4234" i="9"/>
  <c r="J4235" i="9"/>
  <c r="J4236" i="9"/>
  <c r="J4237" i="9"/>
  <c r="J4238" i="9"/>
  <c r="J4239" i="9"/>
  <c r="J4240" i="9"/>
  <c r="J4241" i="9"/>
  <c r="J4242" i="9"/>
  <c r="J4243" i="9"/>
  <c r="J4244" i="9"/>
  <c r="J4245" i="9"/>
  <c r="J4246" i="9"/>
  <c r="J4247" i="9"/>
  <c r="J4248" i="9"/>
  <c r="J4249" i="9"/>
  <c r="J4250" i="9"/>
  <c r="J4251" i="9"/>
  <c r="J4252" i="9"/>
  <c r="J4253" i="9"/>
  <c r="J4254" i="9"/>
  <c r="J4255" i="9"/>
  <c r="J4256" i="9"/>
  <c r="J4257" i="9"/>
  <c r="J4258" i="9"/>
  <c r="J4259" i="9"/>
  <c r="J4260" i="9"/>
  <c r="J4261" i="9"/>
  <c r="J4262" i="9"/>
  <c r="J4263" i="9"/>
  <c r="J4264" i="9"/>
  <c r="J4265" i="9"/>
  <c r="J4266" i="9"/>
  <c r="J4267" i="9"/>
  <c r="J4268" i="9"/>
  <c r="J4269" i="9"/>
  <c r="J4270" i="9"/>
  <c r="J4271" i="9"/>
  <c r="J4272" i="9"/>
  <c r="J4273" i="9"/>
  <c r="J4274" i="9"/>
  <c r="J4275" i="9"/>
  <c r="J4276" i="9"/>
  <c r="J4277" i="9"/>
  <c r="J4278" i="9"/>
  <c r="J4279" i="9"/>
  <c r="J4280" i="9"/>
  <c r="J4281" i="9"/>
  <c r="J4282" i="9"/>
  <c r="J4283" i="9"/>
  <c r="J4284" i="9"/>
  <c r="J4285" i="9"/>
  <c r="J4286" i="9"/>
  <c r="J4287" i="9"/>
  <c r="J4288" i="9"/>
  <c r="J4289" i="9"/>
  <c r="J4290" i="9"/>
  <c r="J4291" i="9"/>
  <c r="J4292" i="9"/>
  <c r="J4293" i="9"/>
  <c r="J4294" i="9"/>
  <c r="J4295" i="9"/>
  <c r="J4296" i="9"/>
  <c r="J4297" i="9"/>
  <c r="J4298" i="9"/>
  <c r="J4299" i="9"/>
  <c r="J4300" i="9"/>
  <c r="J4301" i="9"/>
  <c r="J4302" i="9"/>
  <c r="J4303" i="9"/>
  <c r="J4304" i="9"/>
  <c r="J4305" i="9"/>
  <c r="J4306" i="9"/>
  <c r="J4307" i="9"/>
  <c r="J4308" i="9"/>
  <c r="J4309" i="9"/>
  <c r="J4310" i="9"/>
  <c r="J4311" i="9"/>
  <c r="J4312" i="9"/>
  <c r="J4313" i="9"/>
  <c r="J4314" i="9"/>
  <c r="J4315" i="9"/>
  <c r="J4316" i="9"/>
  <c r="J4317" i="9"/>
  <c r="J4318" i="9"/>
  <c r="J4319" i="9"/>
  <c r="J4320" i="9"/>
  <c r="J4321" i="9"/>
  <c r="J4322" i="9"/>
  <c r="J4323" i="9"/>
  <c r="J4324" i="9"/>
  <c r="J4325" i="9"/>
  <c r="J4326" i="9"/>
  <c r="J4327" i="9"/>
  <c r="J4328" i="9"/>
  <c r="J4329" i="9"/>
  <c r="J4330" i="9"/>
  <c r="J4331" i="9"/>
  <c r="J4332" i="9"/>
  <c r="J4333" i="9"/>
  <c r="J4334" i="9"/>
  <c r="J4335" i="9"/>
  <c r="J4336" i="9"/>
  <c r="J4337" i="9"/>
  <c r="J4338" i="9"/>
  <c r="J4339" i="9"/>
  <c r="J4340" i="9"/>
  <c r="J4341" i="9"/>
  <c r="J4342" i="9"/>
  <c r="J4343" i="9"/>
  <c r="J4344" i="9"/>
  <c r="J4345" i="9"/>
  <c r="J4346" i="9"/>
  <c r="J4347" i="9"/>
  <c r="J4348" i="9"/>
  <c r="J4349" i="9"/>
  <c r="J4350" i="9"/>
  <c r="J4351" i="9"/>
  <c r="J4352" i="9"/>
  <c r="J4353" i="9"/>
  <c r="J4354" i="9"/>
  <c r="J4355" i="9"/>
  <c r="J4356" i="9"/>
  <c r="J4357" i="9"/>
  <c r="J4358" i="9"/>
  <c r="J4359" i="9"/>
  <c r="J4360" i="9"/>
  <c r="J4361" i="9"/>
  <c r="J4362" i="9"/>
  <c r="J4363" i="9"/>
  <c r="J4364" i="9"/>
  <c r="J4365" i="9"/>
  <c r="J4366" i="9"/>
  <c r="J4367" i="9"/>
  <c r="J4368" i="9"/>
  <c r="J4369" i="9"/>
  <c r="J4370" i="9"/>
  <c r="J4371" i="9"/>
  <c r="J4372" i="9"/>
  <c r="J4373" i="9"/>
  <c r="J4374" i="9"/>
  <c r="J4375" i="9"/>
  <c r="J4376" i="9"/>
  <c r="J4377" i="9"/>
  <c r="J4378" i="9"/>
  <c r="J4379" i="9"/>
  <c r="J4380" i="9"/>
  <c r="J4381" i="9"/>
  <c r="J4382" i="9"/>
  <c r="J4383" i="9"/>
  <c r="J4384" i="9"/>
  <c r="J4385" i="9"/>
  <c r="J4386" i="9"/>
  <c r="J4387" i="9"/>
  <c r="J4388" i="9"/>
  <c r="J4389" i="9"/>
  <c r="J4390" i="9"/>
  <c r="J4391" i="9"/>
  <c r="J4392" i="9"/>
  <c r="J4393" i="9"/>
  <c r="J4394" i="9"/>
  <c r="J4395" i="9"/>
  <c r="J4396" i="9"/>
  <c r="J4397" i="9"/>
  <c r="J4398" i="9"/>
  <c r="J4399" i="9"/>
  <c r="J4400" i="9"/>
  <c r="J4401" i="9"/>
  <c r="J4402" i="9"/>
  <c r="J4403" i="9"/>
  <c r="J4404" i="9"/>
  <c r="J4405" i="9"/>
  <c r="J4406" i="9"/>
  <c r="J4407" i="9"/>
  <c r="J4408" i="9"/>
  <c r="J4409" i="9"/>
  <c r="J4410" i="9"/>
  <c r="J4411" i="9"/>
  <c r="J4412" i="9"/>
  <c r="J4413" i="9"/>
  <c r="J4414" i="9"/>
  <c r="J4415" i="9"/>
  <c r="J4416" i="9"/>
  <c r="J4417" i="9"/>
  <c r="J4418" i="9"/>
  <c r="J4419" i="9"/>
  <c r="J4420" i="9"/>
  <c r="J4421" i="9"/>
  <c r="J4422" i="9"/>
  <c r="J4423" i="9"/>
  <c r="J4424" i="9"/>
  <c r="J4425" i="9"/>
  <c r="J4426" i="9"/>
  <c r="J4427" i="9"/>
  <c r="J4428" i="9"/>
  <c r="J4429" i="9"/>
  <c r="J4430" i="9"/>
  <c r="J4431" i="9"/>
  <c r="J4432" i="9"/>
  <c r="J4433" i="9"/>
  <c r="J4434" i="9"/>
  <c r="J4435" i="9"/>
  <c r="J4436" i="9"/>
  <c r="J4437" i="9"/>
  <c r="J4438" i="9"/>
  <c r="J4439" i="9"/>
  <c r="J4440" i="9"/>
  <c r="J4441" i="9"/>
  <c r="J4442" i="9"/>
  <c r="J4443" i="9"/>
  <c r="J4444" i="9"/>
  <c r="J4445" i="9"/>
  <c r="J4446" i="9"/>
  <c r="J4447" i="9"/>
  <c r="J4448" i="9"/>
  <c r="J4449" i="9"/>
  <c r="J4450" i="9"/>
  <c r="J4451" i="9"/>
  <c r="J4452" i="9"/>
  <c r="J4453" i="9"/>
  <c r="J4454" i="9"/>
  <c r="J4455" i="9"/>
  <c r="J4456" i="9"/>
  <c r="J4457" i="9"/>
  <c r="J4458" i="9"/>
  <c r="J4459" i="9"/>
  <c r="J4460" i="9"/>
  <c r="J4461" i="9"/>
  <c r="J4462" i="9"/>
  <c r="J4463" i="9"/>
  <c r="J4464" i="9"/>
  <c r="J4465" i="9"/>
  <c r="J4466" i="9"/>
  <c r="J4467" i="9"/>
  <c r="J4468" i="9"/>
  <c r="J4469" i="9"/>
  <c r="J4470" i="9"/>
  <c r="J4471" i="9"/>
  <c r="J4472" i="9"/>
  <c r="J4473" i="9"/>
  <c r="J4474" i="9"/>
  <c r="J4475" i="9"/>
  <c r="J4476" i="9"/>
  <c r="J4477" i="9"/>
  <c r="J4478" i="9"/>
  <c r="J4479" i="9"/>
  <c r="J4480" i="9"/>
  <c r="J4481" i="9"/>
  <c r="J4482" i="9"/>
  <c r="J4483" i="9"/>
  <c r="J4484" i="9"/>
  <c r="J4485" i="9"/>
  <c r="J4486" i="9"/>
  <c r="J4487" i="9"/>
  <c r="J4488" i="9"/>
  <c r="J4489" i="9"/>
  <c r="J4490" i="9"/>
  <c r="J4491" i="9"/>
  <c r="J4492" i="9"/>
  <c r="J4493" i="9"/>
  <c r="J4494" i="9"/>
  <c r="J4495" i="9"/>
  <c r="J4496" i="9"/>
  <c r="J4497" i="9"/>
  <c r="J4498" i="9"/>
  <c r="J4499" i="9"/>
  <c r="J4500" i="9"/>
  <c r="J4501" i="9"/>
  <c r="J4502" i="9"/>
  <c r="J4503" i="9"/>
  <c r="J4504" i="9"/>
  <c r="J4505" i="9"/>
  <c r="J4506" i="9"/>
  <c r="J4507" i="9"/>
  <c r="J4508" i="9"/>
  <c r="J4509" i="9"/>
  <c r="J4510" i="9"/>
  <c r="J4511" i="9"/>
  <c r="J4512" i="9"/>
  <c r="J4513" i="9"/>
  <c r="J4514" i="9"/>
  <c r="J4515" i="9"/>
  <c r="J4516" i="9"/>
  <c r="J4517" i="9"/>
  <c r="J4518" i="9"/>
  <c r="J4519" i="9"/>
  <c r="J4520" i="9"/>
  <c r="J4521" i="9"/>
  <c r="J4522" i="9"/>
  <c r="J4523" i="9"/>
  <c r="J4524" i="9"/>
  <c r="J4525" i="9"/>
  <c r="J4526" i="9"/>
  <c r="J4527" i="9"/>
  <c r="J4528" i="9"/>
  <c r="J4529" i="9"/>
  <c r="J4530" i="9"/>
  <c r="J4531" i="9"/>
  <c r="J4532" i="9"/>
  <c r="J4533" i="9"/>
  <c r="J4534" i="9"/>
  <c r="J4535" i="9"/>
  <c r="J4536" i="9"/>
  <c r="J4537" i="9"/>
  <c r="J4538" i="9"/>
  <c r="J4539" i="9"/>
  <c r="J4540" i="9"/>
  <c r="J4541" i="9"/>
  <c r="J4542" i="9"/>
  <c r="J4543" i="9"/>
  <c r="J4544" i="9"/>
  <c r="J4545" i="9"/>
  <c r="J4546" i="9"/>
  <c r="J4547" i="9"/>
  <c r="J4548" i="9"/>
  <c r="J4549" i="9"/>
  <c r="J4550" i="9"/>
  <c r="J4551" i="9"/>
  <c r="J4552" i="9"/>
  <c r="J4553" i="9"/>
  <c r="J4554" i="9"/>
  <c r="J4555" i="9"/>
  <c r="J4556" i="9"/>
  <c r="J4557" i="9"/>
  <c r="J4558" i="9"/>
  <c r="J4559" i="9"/>
  <c r="J4560" i="9"/>
  <c r="J4561" i="9"/>
  <c r="J4562" i="9"/>
  <c r="J4563" i="9"/>
  <c r="J4564" i="9"/>
  <c r="J4565" i="9"/>
  <c r="J4566" i="9"/>
  <c r="J4567" i="9"/>
  <c r="J4568" i="9"/>
  <c r="J4569" i="9"/>
  <c r="J4570" i="9"/>
  <c r="J4571" i="9"/>
  <c r="J4572" i="9"/>
  <c r="J4573" i="9"/>
  <c r="J4574" i="9"/>
  <c r="J4575" i="9"/>
  <c r="J4576" i="9"/>
  <c r="J4577" i="9"/>
  <c r="J4578" i="9"/>
  <c r="J4579" i="9"/>
  <c r="J4580" i="9"/>
  <c r="J4581" i="9"/>
  <c r="J4582" i="9"/>
  <c r="J4583" i="9"/>
  <c r="J4584" i="9"/>
  <c r="J4585" i="9"/>
  <c r="J4586" i="9"/>
  <c r="J4587" i="9"/>
  <c r="J4588" i="9"/>
  <c r="J4589" i="9"/>
  <c r="J4590" i="9"/>
  <c r="J4591" i="9"/>
  <c r="J4592" i="9"/>
  <c r="J4593" i="9"/>
  <c r="J4594" i="9"/>
  <c r="J4595" i="9"/>
  <c r="J4596" i="9"/>
  <c r="J4597" i="9"/>
  <c r="J4598" i="9"/>
  <c r="J4599" i="9"/>
  <c r="J4600" i="9"/>
  <c r="J4601" i="9"/>
  <c r="J4602" i="9"/>
  <c r="J4603" i="9"/>
  <c r="J4604" i="9"/>
  <c r="J4605" i="9"/>
  <c r="J4606" i="9"/>
  <c r="J4607" i="9"/>
  <c r="J4608" i="9"/>
  <c r="J4609" i="9"/>
  <c r="J4610" i="9"/>
  <c r="J4611" i="9"/>
  <c r="J4612" i="9"/>
  <c r="J4613" i="9"/>
  <c r="J4614" i="9"/>
  <c r="J4615" i="9"/>
  <c r="J4616" i="9"/>
  <c r="J4617" i="9"/>
  <c r="J4618" i="9"/>
  <c r="J4619" i="9"/>
  <c r="J4620" i="9"/>
  <c r="J4621" i="9"/>
  <c r="J4622" i="9"/>
  <c r="J4623" i="9"/>
  <c r="J4624" i="9"/>
  <c r="J4625" i="9"/>
  <c r="J4626" i="9"/>
  <c r="J4627" i="9"/>
  <c r="J4628" i="9"/>
  <c r="J4629" i="9"/>
  <c r="J4630" i="9"/>
  <c r="J4631" i="9"/>
  <c r="J4632" i="9"/>
  <c r="J4633" i="9"/>
  <c r="J4634" i="9"/>
  <c r="J4635" i="9"/>
  <c r="J4636" i="9"/>
  <c r="J4637" i="9"/>
  <c r="J4638" i="9"/>
  <c r="J4639" i="9"/>
  <c r="J4640" i="9"/>
  <c r="J4641" i="9"/>
  <c r="J4642" i="9"/>
  <c r="J4643" i="9"/>
  <c r="J4644" i="9"/>
  <c r="J4645" i="9"/>
  <c r="J4646" i="9"/>
  <c r="J4647" i="9"/>
  <c r="J4648" i="9"/>
  <c r="J4649" i="9"/>
  <c r="J4650" i="9"/>
  <c r="J4651" i="9"/>
  <c r="J4652" i="9"/>
  <c r="J4653" i="9"/>
  <c r="J4654" i="9"/>
  <c r="J4655" i="9"/>
  <c r="J4656" i="9"/>
  <c r="J4657" i="9"/>
  <c r="J4658" i="9"/>
  <c r="J4659" i="9"/>
  <c r="J4660" i="9"/>
  <c r="J4661" i="9"/>
  <c r="J4662" i="9"/>
  <c r="J4663" i="9"/>
  <c r="J4664" i="9"/>
  <c r="J4665" i="9"/>
  <c r="J4666" i="9"/>
  <c r="J4667" i="9"/>
  <c r="J4668" i="9"/>
  <c r="J4669" i="9"/>
  <c r="J4670" i="9"/>
  <c r="J4671" i="9"/>
  <c r="J4672" i="9"/>
  <c r="J4673" i="9"/>
  <c r="J4674" i="9"/>
  <c r="J4675" i="9"/>
  <c r="J4676" i="9"/>
  <c r="J4677" i="9"/>
  <c r="J4678" i="9"/>
  <c r="J4679" i="9"/>
  <c r="J4680" i="9"/>
  <c r="J4681" i="9"/>
  <c r="J4682" i="9"/>
  <c r="J4683" i="9"/>
  <c r="J4684" i="9"/>
  <c r="J4685" i="9"/>
  <c r="J4686" i="9"/>
  <c r="J4687" i="9"/>
  <c r="J4688" i="9"/>
  <c r="J4689" i="9"/>
  <c r="J4690" i="9"/>
  <c r="J4691" i="9"/>
  <c r="J4692" i="9"/>
  <c r="J4693" i="9"/>
  <c r="J4694" i="9"/>
  <c r="J4695" i="9"/>
  <c r="J4696" i="9"/>
  <c r="J4697" i="9"/>
  <c r="J4698" i="9"/>
  <c r="J4699" i="9"/>
  <c r="J4700" i="9"/>
  <c r="J4701" i="9"/>
  <c r="J4702" i="9"/>
  <c r="J4703" i="9"/>
  <c r="J4704" i="9"/>
  <c r="J4705" i="9"/>
  <c r="J4706" i="9"/>
  <c r="J4707" i="9"/>
  <c r="J4708" i="9"/>
  <c r="J4709" i="9"/>
  <c r="J4710" i="9"/>
  <c r="J4711" i="9"/>
  <c r="J4712" i="9"/>
  <c r="J4713" i="9"/>
  <c r="J4714" i="9"/>
  <c r="J4715" i="9"/>
  <c r="J4716" i="9"/>
  <c r="J4717" i="9"/>
  <c r="J4718" i="9"/>
  <c r="J4719" i="9"/>
  <c r="J4720" i="9"/>
  <c r="J4721" i="9"/>
  <c r="J4722" i="9"/>
  <c r="J4723" i="9"/>
  <c r="J4724" i="9"/>
  <c r="J4725" i="9"/>
  <c r="J4726" i="9"/>
  <c r="J4727" i="9"/>
  <c r="J4728" i="9"/>
  <c r="J4729" i="9"/>
  <c r="J4730" i="9"/>
  <c r="J4731" i="9"/>
  <c r="J4732" i="9"/>
  <c r="J4733" i="9"/>
  <c r="J4734" i="9"/>
  <c r="J4735" i="9"/>
  <c r="J4736" i="9"/>
  <c r="J4737" i="9"/>
  <c r="J4738" i="9"/>
  <c r="J4739" i="9"/>
  <c r="J4740" i="9"/>
  <c r="J4741" i="9"/>
  <c r="J4742" i="9"/>
  <c r="J4743" i="9"/>
  <c r="J4744" i="9"/>
  <c r="J4745" i="9"/>
  <c r="J4746" i="9"/>
  <c r="J4747" i="9"/>
  <c r="J4748" i="9"/>
  <c r="J4749" i="9"/>
  <c r="J4750" i="9"/>
  <c r="J4751" i="9"/>
  <c r="J4752" i="9"/>
  <c r="J4753" i="9"/>
  <c r="J4754" i="9"/>
  <c r="J4755" i="9"/>
  <c r="J4756" i="9"/>
  <c r="J4757" i="9"/>
  <c r="J4758" i="9"/>
  <c r="J4759" i="9"/>
  <c r="J4760" i="9"/>
  <c r="J4761" i="9"/>
  <c r="J4762" i="9"/>
  <c r="J4763" i="9"/>
  <c r="J4764" i="9"/>
  <c r="J4765" i="9"/>
  <c r="J4766" i="9"/>
  <c r="J4767" i="9"/>
  <c r="J4768" i="9"/>
  <c r="J4769" i="9"/>
  <c r="J4770" i="9"/>
  <c r="J4771" i="9"/>
  <c r="J4772" i="9"/>
  <c r="J4773" i="9"/>
  <c r="J4774" i="9"/>
  <c r="J4775" i="9"/>
  <c r="J4776" i="9"/>
  <c r="J4777" i="9"/>
  <c r="J4778" i="9"/>
  <c r="J4779" i="9"/>
  <c r="J4780" i="9"/>
  <c r="J4781" i="9"/>
  <c r="J4782" i="9"/>
  <c r="J4783" i="9"/>
  <c r="J4784" i="9"/>
  <c r="J4785" i="9"/>
  <c r="J4786" i="9"/>
  <c r="J4787" i="9"/>
  <c r="J4788" i="9"/>
  <c r="J4789" i="9"/>
  <c r="J4790" i="9"/>
  <c r="J4791" i="9"/>
  <c r="J4792" i="9"/>
  <c r="J4793" i="9"/>
  <c r="J4794" i="9"/>
  <c r="J4795" i="9"/>
  <c r="J4796" i="9"/>
  <c r="J4797" i="9"/>
  <c r="J4798" i="9"/>
  <c r="J4799" i="9"/>
  <c r="J4800" i="9"/>
  <c r="J4801" i="9"/>
  <c r="J4802" i="9"/>
  <c r="J4803" i="9"/>
  <c r="J4804" i="9"/>
  <c r="J4805" i="9"/>
  <c r="J4806" i="9"/>
  <c r="J4807" i="9"/>
  <c r="J4808" i="9"/>
  <c r="J4809" i="9"/>
  <c r="J4810" i="9"/>
  <c r="J4811" i="9"/>
  <c r="J4812" i="9"/>
  <c r="J4813" i="9"/>
  <c r="J4814" i="9"/>
  <c r="J4815" i="9"/>
  <c r="J4816" i="9"/>
  <c r="J4817" i="9"/>
  <c r="J4818" i="9"/>
  <c r="J4819" i="9"/>
  <c r="J4820" i="9"/>
  <c r="J4821" i="9"/>
  <c r="J4822" i="9"/>
  <c r="J4823" i="9"/>
  <c r="J4824" i="9"/>
  <c r="J4825" i="9"/>
  <c r="J4826" i="9"/>
  <c r="J4827" i="9"/>
  <c r="J4828" i="9"/>
  <c r="J4829" i="9"/>
  <c r="J4830" i="9"/>
  <c r="J4831" i="9"/>
  <c r="J4832" i="9"/>
  <c r="J4833" i="9"/>
  <c r="J4834" i="9"/>
  <c r="J4835" i="9"/>
  <c r="J4836" i="9"/>
  <c r="J4837" i="9"/>
  <c r="J4838" i="9"/>
  <c r="J4839" i="9"/>
  <c r="J4840" i="9"/>
  <c r="J4841" i="9"/>
  <c r="J4842" i="9"/>
  <c r="J4843" i="9"/>
  <c r="J4844" i="9"/>
  <c r="J4845" i="9"/>
  <c r="J4846" i="9"/>
  <c r="J4847" i="9"/>
  <c r="J4848" i="9"/>
  <c r="J4849" i="9"/>
  <c r="J4850" i="9"/>
  <c r="J4851" i="9"/>
  <c r="J4852" i="9"/>
  <c r="J4853" i="9"/>
  <c r="J4854" i="9"/>
  <c r="J4855" i="9"/>
  <c r="J4856" i="9"/>
  <c r="J4857" i="9"/>
  <c r="J4858" i="9"/>
  <c r="J4859" i="9"/>
  <c r="J4860" i="9"/>
  <c r="J4861" i="9"/>
  <c r="J4862" i="9"/>
  <c r="J4863" i="9"/>
  <c r="J4864" i="9"/>
  <c r="J4865" i="9"/>
  <c r="J4866" i="9"/>
  <c r="J4867" i="9"/>
  <c r="J4868" i="9"/>
  <c r="J4869" i="9"/>
  <c r="J4870" i="9"/>
  <c r="J4871" i="9"/>
  <c r="J4872" i="9"/>
  <c r="J4873" i="9"/>
  <c r="J4874" i="9"/>
  <c r="J4875" i="9"/>
  <c r="J4876" i="9"/>
  <c r="J4877" i="9"/>
  <c r="J4878" i="9"/>
  <c r="J4879" i="9"/>
  <c r="J4880" i="9"/>
  <c r="J4881" i="9"/>
  <c r="J4882" i="9"/>
  <c r="J4883" i="9"/>
  <c r="J4884" i="9"/>
  <c r="J4885" i="9"/>
  <c r="J4886" i="9"/>
  <c r="J4887" i="9"/>
  <c r="J4888" i="9"/>
  <c r="J4889" i="9"/>
  <c r="J4890" i="9"/>
  <c r="J4891" i="9"/>
  <c r="J4892" i="9"/>
  <c r="J4893" i="9"/>
  <c r="J4894" i="9"/>
  <c r="J4895" i="9"/>
  <c r="J4896" i="9"/>
  <c r="J4897" i="9"/>
  <c r="J4898" i="9"/>
  <c r="J4899" i="9"/>
  <c r="J4900" i="9"/>
  <c r="J4901" i="9"/>
  <c r="J4902" i="9"/>
  <c r="J4903" i="9"/>
  <c r="J4904" i="9"/>
  <c r="J4905" i="9"/>
  <c r="J4906" i="9"/>
  <c r="J4907" i="9"/>
  <c r="J4908" i="9"/>
  <c r="J4909" i="9"/>
  <c r="J4910" i="9"/>
  <c r="J4911" i="9"/>
  <c r="J4912" i="9"/>
  <c r="J4913" i="9"/>
  <c r="J4914" i="9"/>
  <c r="J4915" i="9"/>
  <c r="J4916" i="9"/>
  <c r="J4917" i="9"/>
  <c r="J4918" i="9"/>
  <c r="J4919" i="9"/>
  <c r="J4920" i="9"/>
  <c r="J4921" i="9"/>
  <c r="J4922" i="9"/>
  <c r="J4923" i="9"/>
  <c r="J4924" i="9"/>
  <c r="J4925" i="9"/>
  <c r="J4926" i="9"/>
  <c r="J4927" i="9"/>
  <c r="J4928" i="9"/>
  <c r="J4929" i="9"/>
  <c r="J4930" i="9"/>
  <c r="J4931" i="9"/>
  <c r="J4932" i="9"/>
  <c r="J4933" i="9"/>
  <c r="J4934" i="9"/>
  <c r="J4935" i="9"/>
  <c r="J4936" i="9"/>
  <c r="J4937" i="9"/>
  <c r="J4938" i="9"/>
  <c r="J4939" i="9"/>
  <c r="J4940" i="9"/>
  <c r="J4941" i="9"/>
  <c r="J4942" i="9"/>
  <c r="J4943" i="9"/>
  <c r="J4944" i="9"/>
  <c r="J4945" i="9"/>
  <c r="J4946" i="9"/>
  <c r="J4947" i="9"/>
  <c r="J4948" i="9"/>
  <c r="J4949" i="9"/>
  <c r="J4950" i="9"/>
  <c r="J4951" i="9"/>
  <c r="J4952" i="9"/>
  <c r="J4953" i="9"/>
  <c r="J4954" i="9"/>
  <c r="J4955" i="9"/>
  <c r="J4956" i="9"/>
  <c r="J4957" i="9"/>
  <c r="J4958" i="9"/>
  <c r="J4959" i="9"/>
  <c r="J4960" i="9"/>
  <c r="J4961" i="9"/>
  <c r="J4962" i="9"/>
  <c r="J4963" i="9"/>
  <c r="J4964" i="9"/>
  <c r="J4965" i="9"/>
  <c r="J4966" i="9"/>
  <c r="J4967" i="9"/>
  <c r="J4968" i="9"/>
  <c r="J4969" i="9"/>
  <c r="J4970" i="9"/>
  <c r="J4971" i="9"/>
  <c r="J4972" i="9"/>
  <c r="J4973" i="9"/>
  <c r="J4974" i="9"/>
  <c r="J4975" i="9"/>
  <c r="J4976" i="9"/>
  <c r="J4977" i="9"/>
  <c r="J4978" i="9"/>
  <c r="J4979" i="9"/>
  <c r="J4980" i="9"/>
  <c r="J4981" i="9"/>
  <c r="J4982" i="9"/>
  <c r="J4983" i="9"/>
  <c r="J4984" i="9"/>
  <c r="J4985" i="9"/>
  <c r="J4986" i="9"/>
  <c r="J4987" i="9"/>
  <c r="J4988" i="9"/>
  <c r="J4989" i="9"/>
  <c r="J4990" i="9"/>
  <c r="J4991" i="9"/>
  <c r="J4992" i="9"/>
  <c r="J4993" i="9"/>
  <c r="J4994" i="9"/>
  <c r="J4995" i="9"/>
  <c r="J4996" i="9"/>
  <c r="J4997" i="9"/>
  <c r="J4998" i="9"/>
  <c r="J4999" i="9"/>
  <c r="J5000" i="9"/>
  <c r="J5001" i="9"/>
  <c r="J5002" i="9"/>
  <c r="J5003" i="9"/>
  <c r="J5004" i="9"/>
  <c r="J5005" i="9"/>
  <c r="J5006" i="9"/>
  <c r="J5007" i="9"/>
  <c r="J5008" i="9"/>
  <c r="J5009" i="9"/>
  <c r="J5010" i="9"/>
  <c r="J5011" i="9"/>
  <c r="J5012" i="9"/>
  <c r="J5013" i="9"/>
  <c r="J5014" i="9"/>
  <c r="J5015" i="9"/>
  <c r="J5016" i="9"/>
  <c r="J5017" i="9"/>
  <c r="J5018" i="9"/>
  <c r="J5019" i="9"/>
  <c r="J5020" i="9"/>
  <c r="J5021" i="9"/>
  <c r="J5022" i="9"/>
  <c r="J5023" i="9"/>
  <c r="J5024" i="9"/>
  <c r="J5025" i="9"/>
  <c r="J5026" i="9"/>
  <c r="J5027" i="9"/>
  <c r="J5028" i="9"/>
  <c r="J5029" i="9"/>
  <c r="J5030" i="9"/>
  <c r="J5031" i="9"/>
  <c r="J5032" i="9"/>
  <c r="J5033" i="9"/>
  <c r="J5034" i="9"/>
  <c r="J5035" i="9"/>
  <c r="J5036" i="9"/>
  <c r="J5037" i="9"/>
  <c r="J5038" i="9"/>
  <c r="J5039" i="9"/>
  <c r="J5040" i="9"/>
  <c r="J5041" i="9"/>
  <c r="J5042" i="9"/>
  <c r="J5043" i="9"/>
  <c r="J5044" i="9"/>
  <c r="J5045" i="9"/>
  <c r="J5046" i="9"/>
  <c r="J5047" i="9"/>
  <c r="J5048" i="9"/>
  <c r="J5049" i="9"/>
  <c r="J5050" i="9"/>
  <c r="J5051" i="9"/>
  <c r="J5052" i="9"/>
  <c r="J5053" i="9"/>
  <c r="J5054" i="9"/>
  <c r="J5055" i="9"/>
  <c r="J5056" i="9"/>
  <c r="J5057" i="9"/>
  <c r="J5058" i="9"/>
  <c r="J5059" i="9"/>
  <c r="J5060" i="9"/>
  <c r="J5061" i="9"/>
  <c r="J5062" i="9"/>
  <c r="J5063" i="9"/>
  <c r="J5064" i="9"/>
  <c r="J5065" i="9"/>
  <c r="J5066" i="9"/>
  <c r="J5067" i="9"/>
  <c r="J5068" i="9"/>
  <c r="J5069" i="9"/>
  <c r="J5070" i="9"/>
  <c r="J5071" i="9"/>
  <c r="J5072" i="9"/>
  <c r="J5073" i="9"/>
  <c r="J5074" i="9"/>
  <c r="J5075" i="9"/>
  <c r="J5076" i="9"/>
  <c r="J5077" i="9"/>
  <c r="J5078" i="9"/>
  <c r="J5079" i="9"/>
  <c r="J5080" i="9"/>
  <c r="J5081" i="9"/>
  <c r="J5082" i="9"/>
  <c r="J5083" i="9"/>
  <c r="J5084" i="9"/>
  <c r="J5085" i="9"/>
  <c r="J5086" i="9"/>
  <c r="J5087" i="9"/>
  <c r="J5088" i="9"/>
  <c r="J5089" i="9"/>
  <c r="J5090" i="9"/>
  <c r="J5091" i="9"/>
  <c r="J5092" i="9"/>
  <c r="J5093" i="9"/>
  <c r="J5094" i="9"/>
  <c r="J5095" i="9"/>
  <c r="J5096" i="9"/>
  <c r="J5097" i="9"/>
  <c r="J5098" i="9"/>
  <c r="J5099" i="9"/>
  <c r="J5100" i="9"/>
  <c r="J5101" i="9"/>
  <c r="J5102" i="9"/>
  <c r="J5103" i="9"/>
  <c r="J5104" i="9"/>
  <c r="J5105" i="9"/>
  <c r="J5106" i="9"/>
  <c r="J5107" i="9"/>
  <c r="J5108" i="9"/>
  <c r="J5109" i="9"/>
  <c r="J5110" i="9"/>
  <c r="J5111" i="9"/>
  <c r="J5112" i="9"/>
  <c r="J5113" i="9"/>
  <c r="J5114" i="9"/>
  <c r="J5115" i="9"/>
  <c r="J5116" i="9"/>
  <c r="J5117" i="9"/>
  <c r="J5118" i="9"/>
  <c r="J5119" i="9"/>
  <c r="J5120" i="9"/>
  <c r="J5121" i="9"/>
  <c r="J5122" i="9"/>
  <c r="J5123" i="9"/>
  <c r="J5124" i="9"/>
  <c r="J5125" i="9"/>
  <c r="J5126" i="9"/>
  <c r="J5127" i="9"/>
  <c r="J5128" i="9"/>
  <c r="J5129" i="9"/>
  <c r="J5130" i="9"/>
  <c r="J5131" i="9"/>
  <c r="J5132" i="9"/>
  <c r="J5133" i="9"/>
  <c r="J5134" i="9"/>
  <c r="J5135" i="9"/>
  <c r="J5136" i="9"/>
  <c r="J5137" i="9"/>
  <c r="J5138" i="9"/>
  <c r="J5139" i="9"/>
  <c r="J5140" i="9"/>
  <c r="J5141" i="9"/>
  <c r="J5142" i="9"/>
  <c r="J5143" i="9"/>
  <c r="J5144" i="9"/>
  <c r="J5145" i="9"/>
  <c r="J5146" i="9"/>
  <c r="J5147" i="9"/>
  <c r="J5148" i="9"/>
  <c r="J5149" i="9"/>
  <c r="J5150" i="9"/>
  <c r="J5151" i="9"/>
  <c r="J5152" i="9"/>
  <c r="J5153" i="9"/>
  <c r="J5154" i="9"/>
  <c r="J5155" i="9"/>
  <c r="J5156" i="9"/>
  <c r="J5157" i="9"/>
  <c r="J5158" i="9"/>
  <c r="J5159" i="9"/>
  <c r="J5160" i="9"/>
  <c r="J5161" i="9"/>
  <c r="J5162" i="9"/>
  <c r="J5163" i="9"/>
  <c r="J5164" i="9"/>
  <c r="J5165" i="9"/>
  <c r="J5166" i="9"/>
  <c r="J5167" i="9"/>
  <c r="J5168" i="9"/>
  <c r="J5169" i="9"/>
  <c r="J5170" i="9"/>
  <c r="J5171" i="9"/>
  <c r="J5172" i="9"/>
  <c r="J5173" i="9"/>
  <c r="J5174" i="9"/>
  <c r="J5175" i="9"/>
  <c r="J5176" i="9"/>
  <c r="J5177" i="9"/>
  <c r="J5178" i="9"/>
  <c r="J5179" i="9"/>
  <c r="J5180" i="9"/>
  <c r="J5181" i="9"/>
  <c r="J5182" i="9"/>
  <c r="J5183" i="9"/>
  <c r="J5184" i="9"/>
  <c r="J5185" i="9"/>
  <c r="J5186" i="9"/>
  <c r="J5187" i="9"/>
  <c r="J5188" i="9"/>
  <c r="J5189" i="9"/>
  <c r="J5190" i="9"/>
  <c r="J5191" i="9"/>
  <c r="J5192" i="9"/>
  <c r="J5193" i="9"/>
  <c r="J5194" i="9"/>
  <c r="J5195" i="9"/>
  <c r="J5196" i="9"/>
  <c r="J5197" i="9"/>
  <c r="J5198" i="9"/>
  <c r="J5199" i="9"/>
  <c r="J5200" i="9"/>
  <c r="J5201" i="9"/>
  <c r="J5202" i="9"/>
  <c r="J5203" i="9"/>
  <c r="J5204" i="9"/>
  <c r="J5205" i="9"/>
  <c r="J5206" i="9"/>
  <c r="J5207" i="9"/>
  <c r="J5208" i="9"/>
  <c r="J5209" i="9"/>
  <c r="J5210" i="9"/>
  <c r="J5211" i="9"/>
  <c r="J5212" i="9"/>
  <c r="J5213" i="9"/>
  <c r="J5214" i="9"/>
  <c r="J5215" i="9"/>
  <c r="J5216" i="9"/>
  <c r="J5217" i="9"/>
  <c r="J5218" i="9"/>
  <c r="J5219" i="9"/>
  <c r="J5220" i="9"/>
  <c r="J5221" i="9"/>
  <c r="J5222" i="9"/>
  <c r="J5223" i="9"/>
  <c r="J5224" i="9"/>
  <c r="J5225" i="9"/>
  <c r="J5226" i="9"/>
  <c r="J5227" i="9"/>
  <c r="J5228" i="9"/>
  <c r="J5229" i="9"/>
  <c r="J5230" i="9"/>
  <c r="J5231" i="9"/>
  <c r="J5232" i="9"/>
  <c r="J5233" i="9"/>
  <c r="J5234" i="9"/>
  <c r="J5235" i="9"/>
  <c r="J5236" i="9"/>
  <c r="J5237" i="9"/>
  <c r="J5238" i="9"/>
  <c r="J5239" i="9"/>
  <c r="J5240" i="9"/>
  <c r="J5241" i="9"/>
  <c r="J5242" i="9"/>
  <c r="J5243" i="9"/>
  <c r="J5244" i="9"/>
  <c r="J5245" i="9"/>
  <c r="J5246" i="9"/>
  <c r="J5247" i="9"/>
  <c r="J5248" i="9"/>
  <c r="J5249" i="9"/>
  <c r="J5250" i="9"/>
  <c r="J5251" i="9"/>
  <c r="J5252" i="9"/>
  <c r="J5253" i="9"/>
  <c r="J5254" i="9"/>
  <c r="J5255" i="9"/>
  <c r="J5256" i="9"/>
  <c r="J5257" i="9"/>
  <c r="J5258" i="9"/>
  <c r="J5259" i="9"/>
  <c r="J5260" i="9"/>
  <c r="J5261" i="9"/>
  <c r="J5262" i="9"/>
  <c r="J5263" i="9"/>
  <c r="J5264" i="9"/>
  <c r="J5265" i="9"/>
  <c r="J5266" i="9"/>
  <c r="J5267" i="9"/>
  <c r="J5268" i="9"/>
  <c r="J5269" i="9"/>
  <c r="J5270" i="9"/>
  <c r="J5271" i="9"/>
  <c r="J5272" i="9"/>
  <c r="J5273" i="9"/>
  <c r="J5274" i="9"/>
  <c r="J5275" i="9"/>
  <c r="J5276" i="9"/>
  <c r="J5277" i="9"/>
  <c r="J5278" i="9"/>
  <c r="J5279" i="9"/>
  <c r="J5280" i="9"/>
  <c r="J5281" i="9"/>
  <c r="J5282" i="9"/>
  <c r="J5283" i="9"/>
  <c r="J5284" i="9"/>
  <c r="J5285" i="9"/>
  <c r="J5286" i="9"/>
  <c r="J5287" i="9"/>
  <c r="J5288" i="9"/>
  <c r="J5289" i="9"/>
  <c r="J5290" i="9"/>
  <c r="J5291" i="9"/>
  <c r="J5292" i="9"/>
  <c r="J5293" i="9"/>
  <c r="J5294" i="9"/>
  <c r="J5295" i="9"/>
  <c r="J5296" i="9"/>
  <c r="J5297" i="9"/>
  <c r="J5298" i="9"/>
  <c r="J5299" i="9"/>
  <c r="J5300" i="9"/>
  <c r="J5301" i="9"/>
  <c r="J5302" i="9"/>
  <c r="J5303" i="9"/>
  <c r="J5304" i="9"/>
  <c r="J5305" i="9"/>
  <c r="J5306" i="9"/>
  <c r="J5307" i="9"/>
  <c r="J5308" i="9"/>
  <c r="J5309" i="9"/>
  <c r="J5310" i="9"/>
  <c r="J5311" i="9"/>
  <c r="J5312" i="9"/>
  <c r="J5313" i="9"/>
  <c r="J5314" i="9"/>
  <c r="J5315" i="9"/>
  <c r="J5316" i="9"/>
  <c r="J5317" i="9"/>
  <c r="J5318" i="9"/>
  <c r="J5319" i="9"/>
  <c r="J5320" i="9"/>
  <c r="J5321" i="9"/>
  <c r="J5322" i="9"/>
  <c r="J5323" i="9"/>
  <c r="J5324" i="9"/>
  <c r="J5325" i="9"/>
  <c r="J5326" i="9"/>
  <c r="J5327" i="9"/>
  <c r="J5328" i="9"/>
  <c r="J5329" i="9"/>
  <c r="J5330" i="9"/>
  <c r="J5331" i="9"/>
  <c r="J5332" i="9"/>
  <c r="J5333" i="9"/>
  <c r="J5334" i="9"/>
  <c r="J5335" i="9"/>
  <c r="J5336" i="9"/>
  <c r="J5337" i="9"/>
  <c r="J5338" i="9"/>
  <c r="J5339" i="9"/>
  <c r="J5340" i="9"/>
  <c r="J5341" i="9"/>
  <c r="J5342" i="9"/>
  <c r="J5343" i="9"/>
  <c r="J5344" i="9"/>
  <c r="J5345" i="9"/>
  <c r="J5346" i="9"/>
  <c r="J5347" i="9"/>
  <c r="J5348" i="9"/>
  <c r="J5349" i="9"/>
  <c r="J5350" i="9"/>
  <c r="J5351" i="9"/>
  <c r="J5352" i="9"/>
  <c r="J5353" i="9"/>
  <c r="J5354" i="9"/>
  <c r="J5355" i="9"/>
  <c r="J5356" i="9"/>
  <c r="J5357" i="9"/>
  <c r="J5358" i="9"/>
  <c r="J5359" i="9"/>
  <c r="J5360" i="9"/>
  <c r="J5361" i="9"/>
  <c r="J5362" i="9"/>
  <c r="J5363" i="9"/>
  <c r="J5364" i="9"/>
  <c r="J5365" i="9"/>
  <c r="J5366" i="9"/>
  <c r="J5367" i="9"/>
  <c r="J5368" i="9"/>
  <c r="J5369" i="9"/>
  <c r="J5370" i="9"/>
  <c r="J5371" i="9"/>
  <c r="J5372" i="9"/>
  <c r="J5373" i="9"/>
  <c r="J5374" i="9"/>
  <c r="J5375" i="9"/>
  <c r="J5376" i="9"/>
  <c r="J5377" i="9"/>
  <c r="J5378" i="9"/>
  <c r="J5379" i="9"/>
  <c r="J5380" i="9"/>
  <c r="J5381" i="9"/>
  <c r="J5382" i="9"/>
  <c r="J5383" i="9"/>
  <c r="J5384" i="9"/>
  <c r="J5385" i="9"/>
  <c r="J5386" i="9"/>
  <c r="J5387" i="9"/>
  <c r="J5388" i="9"/>
  <c r="J5389" i="9"/>
  <c r="J5390" i="9"/>
  <c r="J5391" i="9"/>
  <c r="J5392" i="9"/>
  <c r="J5393" i="9"/>
  <c r="J5394" i="9"/>
  <c r="J5395" i="9"/>
  <c r="J5396" i="9"/>
  <c r="J5397" i="9"/>
  <c r="J5398" i="9"/>
  <c r="J5399" i="9"/>
  <c r="J5400" i="9"/>
  <c r="J5401" i="9"/>
  <c r="J5402" i="9"/>
  <c r="J5403" i="9"/>
  <c r="J5404" i="9"/>
  <c r="J5405" i="9"/>
  <c r="J5406" i="9"/>
  <c r="J5407" i="9"/>
  <c r="J5408" i="9"/>
  <c r="J5409" i="9"/>
  <c r="J5410" i="9"/>
  <c r="J5411" i="9"/>
  <c r="J5412" i="9"/>
  <c r="J5413" i="9"/>
  <c r="J5414" i="9"/>
  <c r="J5415" i="9"/>
  <c r="J5416" i="9"/>
  <c r="J5417" i="9"/>
  <c r="J5418" i="9"/>
  <c r="J5419" i="9"/>
  <c r="J5420" i="9"/>
  <c r="J5421" i="9"/>
  <c r="J5422" i="9"/>
  <c r="J5423" i="9"/>
  <c r="J5424" i="9"/>
  <c r="J5425" i="9"/>
  <c r="J5426" i="9"/>
  <c r="J5427" i="9"/>
  <c r="J5428" i="9"/>
  <c r="J5429" i="9"/>
  <c r="J5430" i="9"/>
  <c r="J5431" i="9"/>
  <c r="J5432" i="9"/>
  <c r="J5433" i="9"/>
  <c r="J5434" i="9"/>
  <c r="J5435" i="9"/>
  <c r="J5436" i="9"/>
  <c r="J5437" i="9"/>
  <c r="J5438" i="9"/>
  <c r="J5439" i="9"/>
  <c r="J5440" i="9"/>
  <c r="J5441" i="9"/>
  <c r="J5442" i="9"/>
  <c r="J5443" i="9"/>
  <c r="J5444" i="9"/>
  <c r="J5445" i="9"/>
  <c r="J5446" i="9"/>
  <c r="J5447" i="9"/>
  <c r="J5448" i="9"/>
  <c r="J5449" i="9"/>
  <c r="J5450" i="9"/>
  <c r="J5451" i="9"/>
  <c r="J5452" i="9"/>
  <c r="J5453" i="9"/>
  <c r="J5454" i="9"/>
  <c r="J5455" i="9"/>
  <c r="J5456" i="9"/>
  <c r="J5457" i="9"/>
  <c r="J5458" i="9"/>
  <c r="J5459" i="9"/>
  <c r="J5460" i="9"/>
  <c r="J5461" i="9"/>
  <c r="J5462" i="9"/>
  <c r="J5463" i="9"/>
  <c r="J5464" i="9"/>
  <c r="J5465" i="9"/>
  <c r="J5466" i="9"/>
  <c r="J5467" i="9"/>
  <c r="J5468" i="9"/>
  <c r="J5469" i="9"/>
  <c r="J5470" i="9"/>
  <c r="J5471" i="9"/>
  <c r="J5472" i="9"/>
  <c r="J5473" i="9"/>
  <c r="J5474" i="9"/>
  <c r="J5475" i="9"/>
  <c r="J5476" i="9"/>
  <c r="J5477" i="9"/>
  <c r="J5478" i="9"/>
  <c r="J5479" i="9"/>
  <c r="J5480" i="9"/>
  <c r="J5481" i="9"/>
  <c r="J5482" i="9"/>
  <c r="J5483" i="9"/>
  <c r="J5484" i="9"/>
  <c r="J5485" i="9"/>
  <c r="J5486" i="9"/>
  <c r="J5487" i="9"/>
  <c r="J5488" i="9"/>
  <c r="J5489" i="9"/>
  <c r="J5490" i="9"/>
  <c r="J5491" i="9"/>
  <c r="J5492" i="9"/>
  <c r="J5493" i="9"/>
  <c r="J5494" i="9"/>
  <c r="J5495" i="9"/>
  <c r="J5496" i="9"/>
  <c r="J5497" i="9"/>
  <c r="J5498" i="9"/>
  <c r="J5499" i="9"/>
  <c r="J5500" i="9"/>
  <c r="J5501" i="9"/>
  <c r="J5502" i="9"/>
  <c r="J5503" i="9"/>
  <c r="J5504" i="9"/>
  <c r="J5505" i="9"/>
  <c r="J5506" i="9"/>
  <c r="J5507" i="9"/>
  <c r="J5508" i="9"/>
  <c r="J5509" i="9"/>
  <c r="J5510" i="9"/>
  <c r="J5511" i="9"/>
  <c r="J5512" i="9"/>
  <c r="J5513" i="9"/>
  <c r="J5514" i="9"/>
  <c r="J5515" i="9"/>
  <c r="J5516" i="9"/>
  <c r="J5517" i="9"/>
  <c r="J5518" i="9"/>
  <c r="J5519" i="9"/>
  <c r="J5520" i="9"/>
  <c r="J5521" i="9"/>
  <c r="J5522" i="9"/>
  <c r="J5523" i="9"/>
  <c r="J5524" i="9"/>
  <c r="J5525" i="9"/>
  <c r="J5526" i="9"/>
  <c r="J5527" i="9"/>
  <c r="J5528" i="9"/>
  <c r="J5529" i="9"/>
  <c r="J5530" i="9"/>
  <c r="J5531" i="9"/>
  <c r="J5532" i="9"/>
  <c r="J5533" i="9"/>
  <c r="J5534" i="9"/>
  <c r="J5535" i="9"/>
  <c r="J5536" i="9"/>
  <c r="J5537" i="9"/>
  <c r="J5538" i="9"/>
  <c r="J5539" i="9"/>
  <c r="J5540" i="9"/>
  <c r="J5541" i="9"/>
  <c r="J5542" i="9"/>
  <c r="J5543" i="9"/>
  <c r="J5544" i="9"/>
  <c r="J5545" i="9"/>
  <c r="J5546" i="9"/>
  <c r="J5547" i="9"/>
  <c r="J5548" i="9"/>
  <c r="J5549" i="9"/>
  <c r="J5550" i="9"/>
  <c r="J5551" i="9"/>
  <c r="J5552" i="9"/>
  <c r="J5553" i="9"/>
  <c r="J5554" i="9"/>
  <c r="J5555" i="9"/>
  <c r="J5556" i="9"/>
  <c r="J5557" i="9"/>
  <c r="J5558" i="9"/>
  <c r="J5559" i="9"/>
  <c r="J5560" i="9"/>
  <c r="J5561" i="9"/>
  <c r="J5562" i="9"/>
  <c r="J5563" i="9"/>
  <c r="J5564" i="9"/>
  <c r="J5565" i="9"/>
  <c r="J5566" i="9"/>
  <c r="J5567" i="9"/>
  <c r="J5568" i="9"/>
  <c r="J5569" i="9"/>
  <c r="J5570" i="9"/>
  <c r="J5571" i="9"/>
  <c r="J5572" i="9"/>
  <c r="J5573" i="9"/>
  <c r="J5574" i="9"/>
  <c r="J5575" i="9"/>
  <c r="J5576" i="9"/>
  <c r="J5577" i="9"/>
  <c r="J5578" i="9"/>
  <c r="J5579" i="9"/>
  <c r="J5580" i="9"/>
  <c r="J5581" i="9"/>
  <c r="J5582" i="9"/>
  <c r="J5583" i="9"/>
  <c r="J5584" i="9"/>
  <c r="J5585" i="9"/>
  <c r="J5586" i="9"/>
  <c r="J5587" i="9"/>
  <c r="J5588" i="9"/>
  <c r="J5589" i="9"/>
  <c r="J5590" i="9"/>
  <c r="J5591" i="9"/>
  <c r="J5592" i="9"/>
  <c r="J5593" i="9"/>
  <c r="J5594" i="9"/>
  <c r="J5595" i="9"/>
  <c r="J5596" i="9"/>
  <c r="J5597" i="9"/>
  <c r="J5598" i="9"/>
  <c r="J5599" i="9"/>
  <c r="J5600" i="9"/>
  <c r="J5601" i="9"/>
  <c r="J5602" i="9"/>
  <c r="J5603" i="9"/>
  <c r="J5604" i="9"/>
  <c r="J5605" i="9"/>
  <c r="J5606" i="9"/>
  <c r="J5607" i="9"/>
  <c r="J5608" i="9"/>
  <c r="J5609" i="9"/>
  <c r="J5610" i="9"/>
  <c r="J5611" i="9"/>
  <c r="J5612" i="9"/>
  <c r="J5613" i="9"/>
  <c r="J5614" i="9"/>
  <c r="J5615" i="9"/>
  <c r="J5616" i="9"/>
  <c r="J5617" i="9"/>
  <c r="J5618" i="9"/>
  <c r="J5619" i="9"/>
  <c r="J5620" i="9"/>
  <c r="J5621" i="9"/>
  <c r="J5622" i="9"/>
  <c r="J5623" i="9"/>
  <c r="J5624" i="9"/>
  <c r="J5625" i="9"/>
  <c r="J5626" i="9"/>
  <c r="J5627" i="9"/>
  <c r="J5628" i="9"/>
  <c r="J5629" i="9"/>
  <c r="J5630" i="9"/>
  <c r="J5631" i="9"/>
  <c r="J5632" i="9"/>
  <c r="J5633" i="9"/>
  <c r="J5634" i="9"/>
  <c r="J5635" i="9"/>
  <c r="J5636" i="9"/>
  <c r="J5637" i="9"/>
  <c r="J5638" i="9"/>
  <c r="J5639" i="9"/>
  <c r="J5640" i="9"/>
  <c r="J5641" i="9"/>
  <c r="J5642" i="9"/>
  <c r="J5643" i="9"/>
  <c r="J5644" i="9"/>
  <c r="J5645" i="9"/>
  <c r="J5646" i="9"/>
  <c r="J5647" i="9"/>
  <c r="J5648" i="9"/>
  <c r="J5649" i="9"/>
  <c r="J5650" i="9"/>
  <c r="J5651" i="9"/>
  <c r="J5652" i="9"/>
  <c r="J5653" i="9"/>
  <c r="J5654" i="9"/>
  <c r="J5655" i="9"/>
  <c r="J5656" i="9"/>
  <c r="J5657" i="9"/>
  <c r="J5658" i="9"/>
  <c r="J5659" i="9"/>
  <c r="J5660" i="9"/>
  <c r="J5661" i="9"/>
  <c r="J5662" i="9"/>
  <c r="J5663" i="9"/>
  <c r="J5664" i="9"/>
  <c r="J5665" i="9"/>
  <c r="J5666" i="9"/>
  <c r="J5667" i="9"/>
  <c r="J5668" i="9"/>
  <c r="J5669" i="9"/>
  <c r="J5670" i="9"/>
  <c r="J5671" i="9"/>
  <c r="J5672" i="9"/>
  <c r="J5673" i="9"/>
  <c r="J5674" i="9"/>
  <c r="J5675" i="9"/>
  <c r="J5676" i="9"/>
  <c r="J5677" i="9"/>
  <c r="J5678" i="9"/>
  <c r="J5679" i="9"/>
  <c r="J5680" i="9"/>
  <c r="J5681" i="9"/>
  <c r="J5682" i="9"/>
  <c r="J5683" i="9"/>
  <c r="J5684" i="9"/>
  <c r="J5685" i="9"/>
  <c r="J5686" i="9"/>
  <c r="J5687" i="9"/>
  <c r="J5688" i="9"/>
  <c r="J5689" i="9"/>
  <c r="J5690" i="9"/>
  <c r="J5691" i="9"/>
  <c r="J5692" i="9"/>
  <c r="J5693" i="9"/>
  <c r="J5694" i="9"/>
  <c r="J5695" i="9"/>
  <c r="J5696" i="9"/>
  <c r="J5697" i="9"/>
  <c r="J5698" i="9"/>
  <c r="J5699" i="9"/>
  <c r="J5700" i="9"/>
  <c r="J5701" i="9"/>
  <c r="J5702" i="9"/>
  <c r="J5703" i="9"/>
  <c r="J5704" i="9"/>
  <c r="J5705" i="9"/>
  <c r="J5706" i="9"/>
  <c r="J5707" i="9"/>
  <c r="J5708" i="9"/>
  <c r="J5709" i="9"/>
  <c r="J5710" i="9"/>
  <c r="J5711" i="9"/>
  <c r="J5712" i="9"/>
  <c r="J5713" i="9"/>
  <c r="J5714" i="9"/>
  <c r="J5715" i="9"/>
  <c r="J5716" i="9"/>
  <c r="J5717" i="9"/>
  <c r="J5718" i="9"/>
  <c r="J5719" i="9"/>
  <c r="J5720" i="9"/>
  <c r="J5721" i="9"/>
  <c r="J5722" i="9"/>
  <c r="J5723" i="9"/>
  <c r="J5724" i="9"/>
  <c r="J5725" i="9"/>
  <c r="J5726" i="9"/>
  <c r="J5727" i="9"/>
  <c r="J5728" i="9"/>
  <c r="J5729" i="9"/>
  <c r="J5730" i="9"/>
  <c r="J5731" i="9"/>
  <c r="J5732" i="9"/>
  <c r="J5733" i="9"/>
  <c r="J5734" i="9"/>
  <c r="J5735" i="9"/>
  <c r="J5736" i="9"/>
  <c r="J5737" i="9"/>
  <c r="J5738" i="9"/>
  <c r="J5739" i="9"/>
  <c r="J5740" i="9"/>
  <c r="J5741" i="9"/>
  <c r="J5742" i="9"/>
  <c r="J5743" i="9"/>
  <c r="J5744" i="9"/>
  <c r="J5745" i="9"/>
  <c r="J5746" i="9"/>
  <c r="J5747" i="9"/>
  <c r="J5748" i="9"/>
  <c r="J5749" i="9"/>
  <c r="J5750" i="9"/>
  <c r="J5751" i="9"/>
  <c r="J5752" i="9"/>
  <c r="J5753" i="9"/>
  <c r="J5754" i="9"/>
  <c r="J5755" i="9"/>
  <c r="J5756" i="9"/>
  <c r="J5757" i="9"/>
  <c r="J5758" i="9"/>
  <c r="J5759" i="9"/>
  <c r="J5760" i="9"/>
  <c r="J5761" i="9"/>
  <c r="J5762" i="9"/>
  <c r="J5763" i="9"/>
  <c r="J5764" i="9"/>
  <c r="J5765" i="9"/>
  <c r="J5766" i="9"/>
  <c r="J5767" i="9"/>
  <c r="J5768" i="9"/>
  <c r="J5769" i="9"/>
  <c r="J5770" i="9"/>
  <c r="J5771" i="9"/>
  <c r="J5772" i="9"/>
  <c r="J5773" i="9"/>
  <c r="J5774" i="9"/>
  <c r="J5775" i="9"/>
  <c r="J5776" i="9"/>
  <c r="J5777" i="9"/>
  <c r="J5778" i="9"/>
  <c r="J5779" i="9"/>
  <c r="J5780" i="9"/>
  <c r="J5781" i="9"/>
  <c r="J5782" i="9"/>
  <c r="J5783" i="9"/>
  <c r="J5784" i="9"/>
  <c r="J5785" i="9"/>
  <c r="J5786" i="9"/>
  <c r="J5787" i="9"/>
  <c r="J5788" i="9"/>
  <c r="J5789" i="9"/>
  <c r="J5790" i="9"/>
  <c r="J5791" i="9"/>
  <c r="J5792" i="9"/>
  <c r="J5793" i="9"/>
  <c r="J5794" i="9"/>
  <c r="J5795" i="9"/>
  <c r="J5796" i="9"/>
  <c r="J5797" i="9"/>
  <c r="J5798" i="9"/>
  <c r="J5799" i="9"/>
  <c r="J5800" i="9"/>
  <c r="J5801" i="9"/>
  <c r="J5802" i="9"/>
  <c r="J5803" i="9"/>
  <c r="J5804" i="9"/>
  <c r="J5805" i="9"/>
  <c r="J5806" i="9"/>
  <c r="J5807" i="9"/>
  <c r="J5808" i="9"/>
  <c r="J5809" i="9"/>
  <c r="J5810" i="9"/>
  <c r="J5811" i="9"/>
  <c r="J5812" i="9"/>
  <c r="J5813" i="9"/>
  <c r="J5814" i="9"/>
  <c r="J5815" i="9"/>
  <c r="J5816" i="9"/>
  <c r="J5817" i="9"/>
  <c r="J5818" i="9"/>
  <c r="J5819" i="9"/>
  <c r="J5820" i="9"/>
  <c r="J5821" i="9"/>
  <c r="J5822" i="9"/>
  <c r="J5823" i="9"/>
  <c r="J5824" i="9"/>
  <c r="J5825" i="9"/>
  <c r="J5826" i="9"/>
  <c r="J5827" i="9"/>
  <c r="J5828" i="9"/>
  <c r="J5829" i="9"/>
  <c r="J5830" i="9"/>
  <c r="J5831" i="9"/>
  <c r="J5832" i="9"/>
  <c r="J5833" i="9"/>
  <c r="J5834" i="9"/>
  <c r="J5835" i="9"/>
  <c r="J5836" i="9"/>
  <c r="J5837" i="9"/>
  <c r="J5838" i="9"/>
  <c r="J5839" i="9"/>
  <c r="J5840" i="9"/>
  <c r="J5841" i="9"/>
  <c r="J5842" i="9"/>
  <c r="J5843" i="9"/>
  <c r="J5844" i="9"/>
  <c r="J5845" i="9"/>
  <c r="J5846" i="9"/>
  <c r="J5847" i="9"/>
  <c r="J5848" i="9"/>
  <c r="J5849" i="9"/>
  <c r="J5850" i="9"/>
  <c r="J5851" i="9"/>
  <c r="J5852" i="9"/>
  <c r="J5853" i="9"/>
  <c r="J5854" i="9"/>
  <c r="J5855" i="9"/>
  <c r="J5856" i="9"/>
  <c r="J5857" i="9"/>
  <c r="J5858" i="9"/>
  <c r="J5859" i="9"/>
  <c r="J5860" i="9"/>
  <c r="J5861" i="9"/>
  <c r="J5862" i="9"/>
  <c r="J5863" i="9"/>
  <c r="J5864" i="9"/>
  <c r="J5865" i="9"/>
  <c r="J5866" i="9"/>
  <c r="J5867" i="9"/>
  <c r="J5868" i="9"/>
  <c r="J5869" i="9"/>
  <c r="J5870" i="9"/>
  <c r="J5871" i="9"/>
  <c r="J5872" i="9"/>
  <c r="J5873" i="9"/>
  <c r="J5874" i="9"/>
  <c r="J5875" i="9"/>
  <c r="J5876" i="9"/>
  <c r="J5877" i="9"/>
  <c r="J5878" i="9"/>
  <c r="J5879" i="9"/>
  <c r="J5880" i="9"/>
  <c r="J5881" i="9"/>
  <c r="J5882" i="9"/>
  <c r="J5883" i="9"/>
  <c r="J5884" i="9"/>
  <c r="J5885" i="9"/>
  <c r="J5886" i="9"/>
  <c r="J5887" i="9"/>
  <c r="J5888" i="9"/>
  <c r="J5889" i="9"/>
  <c r="J5890" i="9"/>
  <c r="J5891" i="9"/>
  <c r="J5892" i="9"/>
  <c r="J5893" i="9"/>
  <c r="J5894" i="9"/>
  <c r="J5895" i="9"/>
  <c r="J5896" i="9"/>
  <c r="J5897" i="9"/>
  <c r="J5898" i="9"/>
  <c r="J5899" i="9"/>
  <c r="J5900" i="9"/>
  <c r="J5901" i="9"/>
  <c r="J5902" i="9"/>
  <c r="J5903" i="9"/>
  <c r="J5904" i="9"/>
  <c r="J5905" i="9"/>
  <c r="J5906" i="9"/>
  <c r="J5907" i="9"/>
  <c r="J5908" i="9"/>
  <c r="J5909" i="9"/>
  <c r="J5910" i="9"/>
  <c r="J5911" i="9"/>
  <c r="J5912" i="9"/>
  <c r="J5913" i="9"/>
  <c r="J5914" i="9"/>
  <c r="J5915" i="9"/>
  <c r="J5916" i="9"/>
  <c r="J5917" i="9"/>
  <c r="J5918" i="9"/>
  <c r="J5919" i="9"/>
  <c r="J5920" i="9"/>
  <c r="J5921" i="9"/>
  <c r="J5922" i="9"/>
  <c r="J5923" i="9"/>
  <c r="J5924" i="9"/>
  <c r="J5925" i="9"/>
  <c r="J5926" i="9"/>
  <c r="J5927" i="9"/>
  <c r="J5928" i="9"/>
  <c r="J5929" i="9"/>
  <c r="J5930" i="9"/>
  <c r="J5931" i="9"/>
  <c r="J5932" i="9"/>
  <c r="J5933" i="9"/>
  <c r="J5934" i="9"/>
  <c r="J5935" i="9"/>
  <c r="J5936" i="9"/>
  <c r="J5937" i="9"/>
  <c r="J5938" i="9"/>
  <c r="J5939" i="9"/>
  <c r="J5940" i="9"/>
  <c r="J5941" i="9"/>
  <c r="J5942" i="9"/>
  <c r="J5943" i="9"/>
  <c r="J5944" i="9"/>
  <c r="J5945" i="9"/>
  <c r="J5946" i="9"/>
  <c r="J5947" i="9"/>
  <c r="J5948" i="9"/>
  <c r="J5949" i="9"/>
  <c r="J5950" i="9"/>
  <c r="J5951" i="9"/>
  <c r="J5952" i="9"/>
  <c r="J5953" i="9"/>
  <c r="J5954" i="9"/>
  <c r="J5955" i="9"/>
  <c r="J5956" i="9"/>
  <c r="J5957" i="9"/>
  <c r="J5958" i="9"/>
  <c r="J5959" i="9"/>
  <c r="J5960" i="9"/>
  <c r="J5961" i="9"/>
  <c r="J5962" i="9"/>
  <c r="J5963" i="9"/>
  <c r="J5964" i="9"/>
  <c r="J5965" i="9"/>
  <c r="J5966" i="9"/>
  <c r="J5967" i="9"/>
  <c r="J5968" i="9"/>
  <c r="J5969" i="9"/>
  <c r="J5970" i="9"/>
  <c r="J5971" i="9"/>
  <c r="J5972" i="9"/>
  <c r="J5973" i="9"/>
  <c r="J5974" i="9"/>
  <c r="J5975" i="9"/>
  <c r="J5976" i="9"/>
  <c r="J5977" i="9"/>
  <c r="J5978" i="9"/>
  <c r="J5979" i="9"/>
  <c r="J5980" i="9"/>
  <c r="J5981" i="9"/>
  <c r="J5982" i="9"/>
  <c r="J5983" i="9"/>
  <c r="J5984" i="9"/>
  <c r="J5985" i="9"/>
  <c r="J5986" i="9"/>
  <c r="J5987" i="9"/>
  <c r="J5988" i="9"/>
  <c r="J5989" i="9"/>
  <c r="J5990" i="9"/>
  <c r="J5991" i="9"/>
  <c r="J5992" i="9"/>
  <c r="J5993" i="9"/>
  <c r="J5994" i="9"/>
  <c r="J5995" i="9"/>
  <c r="J5996" i="9"/>
  <c r="J5997" i="9"/>
  <c r="J5998" i="9"/>
  <c r="J5999" i="9"/>
  <c r="J6000" i="9"/>
  <c r="J6001" i="9"/>
  <c r="J6002" i="9"/>
  <c r="J6003" i="9"/>
  <c r="J6004" i="9"/>
  <c r="J5" i="9"/>
  <c r="P6" i="9" a="1"/>
  <c r="P6" i="9"/>
  <c r="P7" i="9" a="1"/>
  <c r="P7" i="9"/>
  <c r="P8" i="9" a="1"/>
  <c r="P8" i="9"/>
  <c r="P9" i="9" a="1"/>
  <c r="P9" i="9"/>
  <c r="P10" i="9" a="1"/>
  <c r="P10" i="9"/>
  <c r="P11" i="9" a="1"/>
  <c r="P11" i="9"/>
  <c r="P12" i="9" a="1"/>
  <c r="P12" i="9"/>
  <c r="P13" i="9" a="1"/>
  <c r="P13" i="9"/>
  <c r="P14" i="9" a="1"/>
  <c r="P14" i="9"/>
  <c r="P15" i="9" a="1"/>
  <c r="P15" i="9"/>
  <c r="P16" i="9" a="1"/>
  <c r="P16" i="9"/>
  <c r="P17" i="9" a="1"/>
  <c r="P17" i="9"/>
  <c r="P18" i="9" a="1"/>
  <c r="P18" i="9"/>
  <c r="P19" i="9" a="1"/>
  <c r="P19" i="9"/>
  <c r="P20" i="9" a="1"/>
  <c r="P20" i="9"/>
  <c r="P21" i="9" a="1"/>
  <c r="P21" i="9"/>
  <c r="P22" i="9" a="1"/>
  <c r="P22" i="9"/>
  <c r="P23" i="9" a="1"/>
  <c r="P23" i="9"/>
  <c r="P24" i="9" a="1"/>
  <c r="P24" i="9"/>
  <c r="P25" i="9" a="1"/>
  <c r="P25" i="9"/>
  <c r="P26" i="9" a="1"/>
  <c r="P26" i="9"/>
  <c r="P27" i="9" a="1"/>
  <c r="P27" i="9"/>
  <c r="P28" i="9" a="1"/>
  <c r="P28" i="9"/>
  <c r="P29" i="9" a="1"/>
  <c r="P29" i="9"/>
  <c r="P30" i="9" a="1"/>
  <c r="P30" i="9"/>
  <c r="P31" i="9" a="1"/>
  <c r="P31" i="9"/>
  <c r="P32" i="9" a="1"/>
  <c r="P32" i="9"/>
  <c r="P33" i="9" a="1"/>
  <c r="P33" i="9"/>
  <c r="P34" i="9" a="1"/>
  <c r="P34" i="9"/>
  <c r="P35" i="9" a="1"/>
  <c r="P35" i="9"/>
  <c r="P36" i="9" a="1"/>
  <c r="P36" i="9"/>
  <c r="P37" i="9" a="1"/>
  <c r="P37" i="9"/>
  <c r="P38" i="9" a="1"/>
  <c r="P38" i="9"/>
  <c r="P39" i="9" a="1"/>
  <c r="P39" i="9"/>
  <c r="P40" i="9" a="1"/>
  <c r="P40" i="9"/>
  <c r="P41" i="9" a="1"/>
  <c r="P41" i="9"/>
  <c r="P42" i="9" a="1"/>
  <c r="P42" i="9"/>
  <c r="P43" i="9" a="1"/>
  <c r="P43" i="9"/>
  <c r="P44" i="9" a="1"/>
  <c r="P44" i="9"/>
  <c r="P45" i="9" a="1"/>
  <c r="P45" i="9"/>
  <c r="P46" i="9" a="1"/>
  <c r="P46" i="9"/>
  <c r="P47" i="9" a="1"/>
  <c r="P47" i="9"/>
  <c r="P48" i="9" a="1"/>
  <c r="P48" i="9"/>
  <c r="P49" i="9" a="1"/>
  <c r="P49" i="9"/>
  <c r="P50" i="9" a="1"/>
  <c r="P50" i="9"/>
  <c r="P51" i="9" a="1"/>
  <c r="P51" i="9"/>
  <c r="P52" i="9" a="1"/>
  <c r="P52" i="9"/>
  <c r="P53" i="9" a="1"/>
  <c r="P53" i="9"/>
  <c r="P54" i="9" a="1"/>
  <c r="P54" i="9"/>
  <c r="P55" i="9" a="1"/>
  <c r="P55" i="9"/>
  <c r="P56" i="9" a="1"/>
  <c r="P56" i="9"/>
  <c r="P57" i="9" a="1"/>
  <c r="P57" i="9"/>
  <c r="P58" i="9" a="1"/>
  <c r="P58" i="9"/>
  <c r="P59" i="9" a="1"/>
  <c r="P59" i="9"/>
  <c r="P60" i="9" a="1"/>
  <c r="P60" i="9"/>
  <c r="P61" i="9" a="1"/>
  <c r="P61" i="9"/>
  <c r="P62" i="9" a="1"/>
  <c r="P62" i="9"/>
  <c r="P63" i="9" a="1"/>
  <c r="P63" i="9"/>
  <c r="P64" i="9" a="1"/>
  <c r="P64" i="9"/>
  <c r="P65" i="9" a="1"/>
  <c r="P65" i="9"/>
  <c r="P66" i="9" a="1"/>
  <c r="P66" i="9"/>
  <c r="P67" i="9" a="1"/>
  <c r="P67" i="9"/>
  <c r="P68" i="9" a="1"/>
  <c r="P68" i="9"/>
  <c r="P69" i="9" a="1"/>
  <c r="P69" i="9"/>
  <c r="P70" i="9" a="1"/>
  <c r="P70" i="9"/>
  <c r="P71" i="9" a="1"/>
  <c r="P71" i="9"/>
  <c r="P72" i="9" a="1"/>
  <c r="P72" i="9"/>
  <c r="P73" i="9" a="1"/>
  <c r="P73" i="9"/>
  <c r="P74" i="9" a="1"/>
  <c r="P74" i="9"/>
  <c r="P75" i="9" a="1"/>
  <c r="P75" i="9"/>
  <c r="P76" i="9" a="1"/>
  <c r="P76" i="9"/>
  <c r="P77" i="9" a="1"/>
  <c r="P77" i="9"/>
  <c r="P78" i="9" a="1"/>
  <c r="P78" i="9"/>
  <c r="P79" i="9" a="1"/>
  <c r="P79" i="9"/>
  <c r="P80" i="9" a="1"/>
  <c r="P80" i="9"/>
  <c r="P81" i="9" a="1"/>
  <c r="P81" i="9"/>
  <c r="P82" i="9" a="1"/>
  <c r="P82" i="9"/>
  <c r="P83" i="9" a="1"/>
  <c r="P83" i="9"/>
  <c r="P84" i="9" a="1"/>
  <c r="P84" i="9"/>
  <c r="P85" i="9" a="1"/>
  <c r="P85" i="9"/>
  <c r="P86" i="9" a="1"/>
  <c r="P86" i="9"/>
  <c r="P87" i="9" a="1"/>
  <c r="P87" i="9"/>
  <c r="P88" i="9" a="1"/>
  <c r="P88" i="9"/>
  <c r="P89" i="9" a="1"/>
  <c r="P89" i="9"/>
  <c r="P90" i="9" a="1"/>
  <c r="P90" i="9"/>
  <c r="P91" i="9" a="1"/>
  <c r="P91" i="9"/>
  <c r="P92" i="9" a="1"/>
  <c r="P92" i="9"/>
  <c r="P93" i="9" a="1"/>
  <c r="P93" i="9"/>
  <c r="P94" i="9" a="1"/>
  <c r="P94" i="9"/>
  <c r="P95" i="9" a="1"/>
  <c r="P95" i="9"/>
  <c r="P96" i="9" a="1"/>
  <c r="P96" i="9"/>
  <c r="P97" i="9" a="1"/>
  <c r="P97" i="9"/>
  <c r="P98" i="9" a="1"/>
  <c r="P98" i="9"/>
  <c r="P99" i="9" a="1"/>
  <c r="P99" i="9"/>
  <c r="P100" i="9" a="1"/>
  <c r="P100" i="9"/>
  <c r="P101" i="9" a="1"/>
  <c r="P101" i="9"/>
  <c r="P102" i="9" a="1"/>
  <c r="P102" i="9"/>
  <c r="P103" i="9" a="1"/>
  <c r="P103" i="9"/>
  <c r="P104" i="9" a="1"/>
  <c r="P104" i="9"/>
  <c r="P105" i="9" a="1"/>
  <c r="P105" i="9"/>
  <c r="P106" i="9" a="1"/>
  <c r="P106" i="9"/>
  <c r="P107" i="9" a="1"/>
  <c r="P107" i="9"/>
  <c r="P108" i="9" a="1"/>
  <c r="P108" i="9"/>
  <c r="P109" i="9" a="1"/>
  <c r="P109" i="9"/>
  <c r="P110" i="9" a="1"/>
  <c r="P110" i="9"/>
  <c r="P111" i="9" a="1"/>
  <c r="P111" i="9"/>
  <c r="P112" i="9" a="1"/>
  <c r="P112" i="9"/>
  <c r="P113" i="9" a="1"/>
  <c r="P113" i="9"/>
  <c r="P114" i="9" a="1"/>
  <c r="P114" i="9"/>
  <c r="P115" i="9" a="1"/>
  <c r="P115" i="9"/>
  <c r="P116" i="9" a="1"/>
  <c r="P116" i="9"/>
  <c r="P117" i="9" a="1"/>
  <c r="P117" i="9"/>
  <c r="P118" i="9" a="1"/>
  <c r="P118" i="9"/>
  <c r="P119" i="9" a="1"/>
  <c r="P119" i="9"/>
  <c r="P120" i="9" a="1"/>
  <c r="P120" i="9"/>
  <c r="P121" i="9" a="1"/>
  <c r="P121" i="9"/>
  <c r="P122" i="9" a="1"/>
  <c r="P122" i="9"/>
  <c r="P123" i="9" a="1"/>
  <c r="P123" i="9"/>
  <c r="P124" i="9" a="1"/>
  <c r="P124" i="9"/>
  <c r="P125" i="9" a="1"/>
  <c r="P125" i="9"/>
  <c r="P126" i="9" a="1"/>
  <c r="P126" i="9"/>
  <c r="P127" i="9" a="1"/>
  <c r="P127" i="9"/>
  <c r="P128" i="9" a="1"/>
  <c r="P128" i="9"/>
  <c r="P129" i="9" a="1"/>
  <c r="P129" i="9"/>
  <c r="P130" i="9" a="1"/>
  <c r="P130" i="9"/>
  <c r="P131" i="9" a="1"/>
  <c r="P131" i="9"/>
  <c r="P132" i="9" a="1"/>
  <c r="P132" i="9"/>
  <c r="P133" i="9" a="1"/>
  <c r="P133" i="9"/>
  <c r="P134" i="9" a="1"/>
  <c r="P134" i="9"/>
  <c r="P135" i="9" a="1"/>
  <c r="P135" i="9"/>
  <c r="P136" i="9" a="1"/>
  <c r="P136" i="9"/>
  <c r="P137" i="9" a="1"/>
  <c r="P137" i="9"/>
  <c r="P138" i="9" a="1"/>
  <c r="P138" i="9"/>
  <c r="P139" i="9" a="1"/>
  <c r="P139" i="9"/>
  <c r="P140" i="9" a="1"/>
  <c r="P140" i="9"/>
  <c r="P141" i="9" a="1"/>
  <c r="P141" i="9"/>
  <c r="P142" i="9" a="1"/>
  <c r="P142" i="9"/>
  <c r="P143" i="9" a="1"/>
  <c r="P143" i="9"/>
  <c r="P144" i="9" a="1"/>
  <c r="P144" i="9"/>
  <c r="P145" i="9" a="1"/>
  <c r="P145" i="9"/>
  <c r="P146" i="9" a="1"/>
  <c r="P146" i="9"/>
  <c r="P147" i="9" a="1"/>
  <c r="P147" i="9"/>
  <c r="P148" i="9" a="1"/>
  <c r="P148" i="9"/>
  <c r="P149" i="9" a="1"/>
  <c r="P149" i="9"/>
  <c r="P150" i="9" a="1"/>
  <c r="P150" i="9"/>
  <c r="P151" i="9" a="1"/>
  <c r="P151" i="9"/>
  <c r="P152" i="9" a="1"/>
  <c r="P152" i="9"/>
  <c r="P153" i="9" a="1"/>
  <c r="P153" i="9"/>
  <c r="P154" i="9" a="1"/>
  <c r="P154" i="9"/>
  <c r="P155" i="9" a="1"/>
  <c r="P155" i="9"/>
  <c r="P156" i="9" a="1"/>
  <c r="P156" i="9"/>
  <c r="P157" i="9" a="1"/>
  <c r="P157" i="9"/>
  <c r="P158" i="9" a="1"/>
  <c r="P158" i="9"/>
  <c r="P159" i="9" a="1"/>
  <c r="P159" i="9"/>
  <c r="P160" i="9" a="1"/>
  <c r="P160" i="9"/>
  <c r="P161" i="9" a="1"/>
  <c r="P161" i="9"/>
  <c r="P162" i="9" a="1"/>
  <c r="P162" i="9"/>
  <c r="P163" i="9" a="1"/>
  <c r="P163" i="9"/>
  <c r="P164" i="9" a="1"/>
  <c r="P164" i="9"/>
  <c r="P165" i="9" a="1"/>
  <c r="P165" i="9"/>
  <c r="P166" i="9" a="1"/>
  <c r="P166" i="9"/>
  <c r="P167" i="9" a="1"/>
  <c r="P167" i="9"/>
  <c r="P168" i="9" a="1"/>
  <c r="P168" i="9"/>
  <c r="P169" i="9" a="1"/>
  <c r="P169" i="9"/>
  <c r="P170" i="9" a="1"/>
  <c r="P170" i="9"/>
  <c r="P171" i="9" a="1"/>
  <c r="P171" i="9"/>
  <c r="P172" i="9" a="1"/>
  <c r="P172" i="9"/>
  <c r="P173" i="9" a="1"/>
  <c r="P173" i="9"/>
  <c r="P174" i="9" a="1"/>
  <c r="P174" i="9"/>
  <c r="P175" i="9" a="1"/>
  <c r="P175" i="9"/>
  <c r="P176" i="9" a="1"/>
  <c r="P176" i="9"/>
  <c r="P177" i="9" a="1"/>
  <c r="P177" i="9"/>
  <c r="P178" i="9" a="1"/>
  <c r="P178" i="9"/>
  <c r="P179" i="9" a="1"/>
  <c r="P179" i="9"/>
  <c r="P180" i="9" a="1"/>
  <c r="P180" i="9"/>
  <c r="P181" i="9" a="1"/>
  <c r="P181" i="9"/>
  <c r="P182" i="9" a="1"/>
  <c r="P182" i="9"/>
  <c r="P183" i="9" a="1"/>
  <c r="P183" i="9"/>
  <c r="P184" i="9" a="1"/>
  <c r="P184" i="9"/>
  <c r="P185" i="9" a="1"/>
  <c r="P185" i="9"/>
  <c r="P186" i="9" a="1"/>
  <c r="P186" i="9"/>
  <c r="P187" i="9" a="1"/>
  <c r="P187" i="9"/>
  <c r="P188" i="9" a="1"/>
  <c r="P188" i="9"/>
  <c r="P189" i="9" a="1"/>
  <c r="P189" i="9"/>
  <c r="P190" i="9" a="1"/>
  <c r="P190" i="9"/>
  <c r="P191" i="9" a="1"/>
  <c r="P191" i="9"/>
  <c r="P192" i="9" a="1"/>
  <c r="P192" i="9"/>
  <c r="P193" i="9" a="1"/>
  <c r="P193" i="9"/>
  <c r="P194" i="9" a="1"/>
  <c r="P194" i="9"/>
  <c r="P195" i="9" a="1"/>
  <c r="P195" i="9"/>
  <c r="P196" i="9" a="1"/>
  <c r="P196" i="9"/>
  <c r="P197" i="9" a="1"/>
  <c r="P197" i="9"/>
  <c r="P198" i="9" a="1"/>
  <c r="P198" i="9"/>
  <c r="P199" i="9" a="1"/>
  <c r="P199" i="9"/>
  <c r="P200" i="9" a="1"/>
  <c r="P200" i="9"/>
  <c r="P201" i="9" a="1"/>
  <c r="P201" i="9"/>
  <c r="P202" i="9" a="1"/>
  <c r="P202" i="9"/>
  <c r="P203" i="9" a="1"/>
  <c r="P203" i="9"/>
  <c r="P204" i="9" a="1"/>
  <c r="P204" i="9"/>
  <c r="P205" i="9" a="1"/>
  <c r="P205" i="9"/>
  <c r="P206" i="9" a="1"/>
  <c r="P206" i="9"/>
  <c r="P207" i="9" a="1"/>
  <c r="P207" i="9"/>
  <c r="P208" i="9" a="1"/>
  <c r="P208" i="9"/>
  <c r="P209" i="9" a="1"/>
  <c r="P209" i="9"/>
  <c r="P210" i="9" a="1"/>
  <c r="P210" i="9"/>
  <c r="P211" i="9" a="1"/>
  <c r="P211" i="9"/>
  <c r="P212" i="9" a="1"/>
  <c r="P212" i="9"/>
  <c r="P213" i="9" a="1"/>
  <c r="P213" i="9"/>
  <c r="P214" i="9" a="1"/>
  <c r="P214" i="9"/>
  <c r="P215" i="9" a="1"/>
  <c r="P215" i="9"/>
  <c r="P216" i="9" a="1"/>
  <c r="P216" i="9"/>
  <c r="P217" i="9" a="1"/>
  <c r="P217" i="9"/>
  <c r="P218" i="9" a="1"/>
  <c r="P218" i="9"/>
  <c r="P219" i="9" a="1"/>
  <c r="P219" i="9"/>
  <c r="P220" i="9" a="1"/>
  <c r="P220" i="9"/>
  <c r="P221" i="9" a="1"/>
  <c r="P221" i="9"/>
  <c r="P222" i="9" a="1"/>
  <c r="P222" i="9"/>
  <c r="P223" i="9" a="1"/>
  <c r="P223" i="9"/>
  <c r="P224" i="9" a="1"/>
  <c r="P224" i="9"/>
  <c r="P225" i="9" a="1"/>
  <c r="P225" i="9"/>
  <c r="P226" i="9" a="1"/>
  <c r="P226" i="9"/>
  <c r="P227" i="9" a="1"/>
  <c r="P227" i="9"/>
  <c r="P228" i="9" a="1"/>
  <c r="P228" i="9"/>
  <c r="P229" i="9" a="1"/>
  <c r="P229" i="9"/>
  <c r="P230" i="9" a="1"/>
  <c r="P230" i="9"/>
  <c r="P231" i="9" a="1"/>
  <c r="P231" i="9"/>
  <c r="P232" i="9" a="1"/>
  <c r="P232" i="9"/>
  <c r="P233" i="9" a="1"/>
  <c r="P233" i="9"/>
  <c r="P234" i="9" a="1"/>
  <c r="P234" i="9"/>
  <c r="P235" i="9" a="1"/>
  <c r="P235" i="9"/>
  <c r="P236" i="9" a="1"/>
  <c r="P236" i="9"/>
  <c r="P237" i="9" a="1"/>
  <c r="P237" i="9"/>
  <c r="P238" i="9" a="1"/>
  <c r="P238" i="9"/>
  <c r="P239" i="9" a="1"/>
  <c r="P239" i="9"/>
  <c r="P240" i="9" a="1"/>
  <c r="P240" i="9"/>
  <c r="P241" i="9" a="1"/>
  <c r="P241" i="9"/>
  <c r="P242" i="9" a="1"/>
  <c r="P242" i="9"/>
  <c r="P243" i="9" a="1"/>
  <c r="P243" i="9"/>
  <c r="P244" i="9" a="1"/>
  <c r="P244" i="9"/>
  <c r="P245" i="9" a="1"/>
  <c r="P245" i="9"/>
  <c r="P246" i="9" a="1"/>
  <c r="P246" i="9"/>
  <c r="P247" i="9" a="1"/>
  <c r="P247" i="9"/>
  <c r="P248" i="9" a="1"/>
  <c r="P248" i="9"/>
  <c r="P249" i="9" a="1"/>
  <c r="P249" i="9"/>
  <c r="P250" i="9" a="1"/>
  <c r="P250" i="9"/>
  <c r="P251" i="9" a="1"/>
  <c r="P251" i="9"/>
  <c r="P252" i="9" a="1"/>
  <c r="P252" i="9"/>
  <c r="P253" i="9" a="1"/>
  <c r="P253" i="9"/>
  <c r="P254" i="9" a="1"/>
  <c r="P254" i="9"/>
  <c r="P255" i="9" a="1"/>
  <c r="P255" i="9"/>
  <c r="P256" i="9" a="1"/>
  <c r="P256" i="9"/>
  <c r="P257" i="9" a="1"/>
  <c r="P257" i="9"/>
  <c r="P258" i="9" a="1"/>
  <c r="P258" i="9"/>
  <c r="P259" i="9" a="1"/>
  <c r="P259" i="9"/>
  <c r="P260" i="9" a="1"/>
  <c r="P260" i="9"/>
  <c r="P261" i="9" a="1"/>
  <c r="P261" i="9"/>
  <c r="P262" i="9" a="1"/>
  <c r="P262" i="9"/>
  <c r="P263" i="9" a="1"/>
  <c r="P263" i="9"/>
  <c r="P264" i="9" a="1"/>
  <c r="P264" i="9"/>
  <c r="P265" i="9" a="1"/>
  <c r="P265" i="9"/>
  <c r="P266" i="9" a="1"/>
  <c r="P266" i="9"/>
  <c r="P267" i="9" a="1"/>
  <c r="P267" i="9"/>
  <c r="P268" i="9" a="1"/>
  <c r="P268" i="9"/>
  <c r="P269" i="9" a="1"/>
  <c r="P269" i="9"/>
  <c r="P270" i="9" a="1"/>
  <c r="P270" i="9"/>
  <c r="P271" i="9" a="1"/>
  <c r="P271" i="9"/>
  <c r="P272" i="9" a="1"/>
  <c r="P272" i="9"/>
  <c r="P273" i="9" a="1"/>
  <c r="P273" i="9"/>
  <c r="P274" i="9" a="1"/>
  <c r="P274" i="9"/>
  <c r="P275" i="9" a="1"/>
  <c r="P275" i="9"/>
  <c r="P276" i="9" a="1"/>
  <c r="P276" i="9"/>
  <c r="P277" i="9" a="1"/>
  <c r="P277" i="9"/>
  <c r="P278" i="9" a="1"/>
  <c r="P278" i="9"/>
  <c r="P279" i="9" a="1"/>
  <c r="P279" i="9"/>
  <c r="P280" i="9" a="1"/>
  <c r="P280" i="9"/>
  <c r="P281" i="9" a="1"/>
  <c r="P281" i="9"/>
  <c r="P282" i="9" a="1"/>
  <c r="P282" i="9"/>
  <c r="P283" i="9" a="1"/>
  <c r="P283" i="9"/>
  <c r="P284" i="9" a="1"/>
  <c r="P284" i="9"/>
  <c r="P285" i="9" a="1"/>
  <c r="P285" i="9"/>
  <c r="P286" i="9" a="1"/>
  <c r="P286" i="9"/>
  <c r="P287" i="9" a="1"/>
  <c r="P287" i="9"/>
  <c r="P288" i="9" a="1"/>
  <c r="P288" i="9"/>
  <c r="P289" i="9" a="1"/>
  <c r="P289" i="9"/>
  <c r="P290" i="9" a="1"/>
  <c r="P290" i="9"/>
  <c r="P291" i="9" a="1"/>
  <c r="P291" i="9"/>
  <c r="P292" i="9" a="1"/>
  <c r="P292" i="9"/>
  <c r="P293" i="9" a="1"/>
  <c r="P293" i="9"/>
  <c r="P294" i="9" a="1"/>
  <c r="P294" i="9"/>
  <c r="P295" i="9" a="1"/>
  <c r="P295" i="9"/>
  <c r="P296" i="9" a="1"/>
  <c r="P296" i="9"/>
  <c r="P297" i="9" a="1"/>
  <c r="P297" i="9"/>
  <c r="P298" i="9" a="1"/>
  <c r="P298" i="9"/>
  <c r="P299" i="9" a="1"/>
  <c r="P299" i="9"/>
  <c r="P300" i="9" a="1"/>
  <c r="P300" i="9"/>
  <c r="P301" i="9" a="1"/>
  <c r="P301" i="9"/>
  <c r="P302" i="9" a="1"/>
  <c r="P302" i="9"/>
  <c r="P303" i="9" a="1"/>
  <c r="P303" i="9"/>
  <c r="P304" i="9" a="1"/>
  <c r="P304" i="9"/>
  <c r="P305" i="9" a="1"/>
  <c r="P305" i="9"/>
  <c r="P306" i="9" a="1"/>
  <c r="P306" i="9"/>
  <c r="P307" i="9" a="1"/>
  <c r="P307" i="9"/>
  <c r="P308" i="9" a="1"/>
  <c r="P308" i="9"/>
  <c r="P309" i="9" a="1"/>
  <c r="P309" i="9"/>
  <c r="P310" i="9" a="1"/>
  <c r="P310" i="9"/>
  <c r="P311" i="9" a="1"/>
  <c r="P311" i="9"/>
  <c r="P312" i="9" a="1"/>
  <c r="P312" i="9"/>
  <c r="P313" i="9" a="1"/>
  <c r="P313" i="9"/>
  <c r="P314" i="9" a="1"/>
  <c r="P314" i="9"/>
  <c r="P315" i="9" a="1"/>
  <c r="P315" i="9"/>
  <c r="P316" i="9" a="1"/>
  <c r="P316" i="9"/>
  <c r="P317" i="9" a="1"/>
  <c r="P317" i="9"/>
  <c r="P318" i="9" a="1"/>
  <c r="P318" i="9"/>
  <c r="P319" i="9" a="1"/>
  <c r="P319" i="9"/>
  <c r="P320" i="9" a="1"/>
  <c r="P320" i="9"/>
  <c r="P321" i="9" a="1"/>
  <c r="P321" i="9"/>
  <c r="P322" i="9" a="1"/>
  <c r="P322" i="9"/>
  <c r="P323" i="9" a="1"/>
  <c r="P323" i="9"/>
  <c r="P324" i="9" a="1"/>
  <c r="P324" i="9"/>
  <c r="P325" i="9" a="1"/>
  <c r="P325" i="9"/>
  <c r="P326" i="9" a="1"/>
  <c r="P326" i="9"/>
  <c r="P327" i="9" a="1"/>
  <c r="P327" i="9"/>
  <c r="P328" i="9" a="1"/>
  <c r="P328" i="9"/>
  <c r="P329" i="9" a="1"/>
  <c r="P329" i="9"/>
  <c r="P330" i="9" a="1"/>
  <c r="P330" i="9"/>
  <c r="P331" i="9" a="1"/>
  <c r="P331" i="9"/>
  <c r="P332" i="9" a="1"/>
  <c r="P332" i="9"/>
  <c r="P333" i="9" a="1"/>
  <c r="P333" i="9"/>
  <c r="P334" i="9" a="1"/>
  <c r="P334" i="9"/>
  <c r="P335" i="9" a="1"/>
  <c r="P335" i="9"/>
  <c r="P336" i="9" a="1"/>
  <c r="P336" i="9"/>
  <c r="P337" i="9" a="1"/>
  <c r="P337" i="9"/>
  <c r="P338" i="9" a="1"/>
  <c r="P338" i="9"/>
  <c r="P339" i="9" a="1"/>
  <c r="P339" i="9"/>
  <c r="P340" i="9" a="1"/>
  <c r="P340" i="9"/>
  <c r="P341" i="9" a="1"/>
  <c r="P341" i="9"/>
  <c r="P342" i="9" a="1"/>
  <c r="P342" i="9"/>
  <c r="P343" i="9" a="1"/>
  <c r="P343" i="9"/>
  <c r="P344" i="9" a="1"/>
  <c r="P344" i="9"/>
  <c r="P345" i="9" a="1"/>
  <c r="P345" i="9"/>
  <c r="P346" i="9" a="1"/>
  <c r="P346" i="9"/>
  <c r="P347" i="9" a="1"/>
  <c r="P347" i="9"/>
  <c r="P348" i="9" a="1"/>
  <c r="P348" i="9"/>
  <c r="P349" i="9" a="1"/>
  <c r="P349" i="9"/>
  <c r="P350" i="9" a="1"/>
  <c r="P350" i="9"/>
  <c r="P351" i="9" a="1"/>
  <c r="P351" i="9"/>
  <c r="P352" i="9" a="1"/>
  <c r="P352" i="9"/>
  <c r="P353" i="9" a="1"/>
  <c r="P353" i="9"/>
  <c r="P354" i="9" a="1"/>
  <c r="P354" i="9"/>
  <c r="P355" i="9" a="1"/>
  <c r="P355" i="9"/>
  <c r="P356" i="9" a="1"/>
  <c r="P356" i="9"/>
  <c r="P357" i="9" a="1"/>
  <c r="P357" i="9"/>
  <c r="P358" i="9" a="1"/>
  <c r="P358" i="9"/>
  <c r="P359" i="9" a="1"/>
  <c r="P359" i="9"/>
  <c r="P360" i="9" a="1"/>
  <c r="P360" i="9"/>
  <c r="P361" i="9" a="1"/>
  <c r="P361" i="9"/>
  <c r="P362" i="9" a="1"/>
  <c r="P362" i="9"/>
  <c r="P363" i="9" a="1"/>
  <c r="P363" i="9"/>
  <c r="P364" i="9" a="1"/>
  <c r="P364" i="9"/>
  <c r="P365" i="9" a="1"/>
  <c r="P365" i="9"/>
  <c r="P366" i="9" a="1"/>
  <c r="P366" i="9"/>
  <c r="P367" i="9" a="1"/>
  <c r="P367" i="9"/>
  <c r="P368" i="9" a="1"/>
  <c r="P368" i="9"/>
  <c r="P369" i="9" a="1"/>
  <c r="P369" i="9"/>
  <c r="P370" i="9" a="1"/>
  <c r="P370" i="9"/>
  <c r="P371" i="9" a="1"/>
  <c r="P371" i="9"/>
  <c r="P372" i="9" a="1"/>
  <c r="P372" i="9"/>
  <c r="P373" i="9" a="1"/>
  <c r="P373" i="9"/>
  <c r="P374" i="9" a="1"/>
  <c r="P374" i="9"/>
  <c r="P375" i="9" a="1"/>
  <c r="P375" i="9"/>
  <c r="P376" i="9" a="1"/>
  <c r="P376" i="9"/>
  <c r="P377" i="9" a="1"/>
  <c r="P377" i="9"/>
  <c r="P378" i="9" a="1"/>
  <c r="P378" i="9"/>
  <c r="P379" i="9" a="1"/>
  <c r="P379" i="9"/>
  <c r="P380" i="9" a="1"/>
  <c r="P380" i="9"/>
  <c r="P381" i="9" a="1"/>
  <c r="P381" i="9"/>
  <c r="P382" i="9" a="1"/>
  <c r="P382" i="9"/>
  <c r="P383" i="9" a="1"/>
  <c r="P383" i="9"/>
  <c r="P384" i="9" a="1"/>
  <c r="P384" i="9"/>
  <c r="P385" i="9" a="1"/>
  <c r="P385" i="9"/>
  <c r="P386" i="9" a="1"/>
  <c r="P386" i="9"/>
  <c r="P387" i="9" a="1"/>
  <c r="P387" i="9"/>
  <c r="P388" i="9" a="1"/>
  <c r="P388" i="9"/>
  <c r="P389" i="9" a="1"/>
  <c r="P389" i="9"/>
  <c r="P390" i="9" a="1"/>
  <c r="P390" i="9"/>
  <c r="P391" i="9" a="1"/>
  <c r="P391" i="9"/>
  <c r="P392" i="9" a="1"/>
  <c r="P392" i="9"/>
  <c r="P393" i="9" a="1"/>
  <c r="P393" i="9"/>
  <c r="P394" i="9" a="1"/>
  <c r="P394" i="9"/>
  <c r="P395" i="9" a="1"/>
  <c r="P395" i="9"/>
  <c r="P396" i="9" a="1"/>
  <c r="P396" i="9"/>
  <c r="P397" i="9" a="1"/>
  <c r="P397" i="9"/>
  <c r="P398" i="9" a="1"/>
  <c r="P398" i="9"/>
  <c r="P399" i="9" a="1"/>
  <c r="P399" i="9"/>
  <c r="P400" i="9" a="1"/>
  <c r="P400" i="9"/>
  <c r="P401" i="9" a="1"/>
  <c r="P401" i="9"/>
  <c r="P402" i="9" a="1"/>
  <c r="P402" i="9"/>
  <c r="P403" i="9" a="1"/>
  <c r="P403" i="9"/>
  <c r="P404" i="9" a="1"/>
  <c r="P404" i="9"/>
  <c r="P405" i="9" a="1"/>
  <c r="P405" i="9"/>
  <c r="P406" i="9" a="1"/>
  <c r="P406" i="9"/>
  <c r="P407" i="9" a="1"/>
  <c r="P407" i="9"/>
  <c r="P408" i="9" a="1"/>
  <c r="P408" i="9"/>
  <c r="P409" i="9" a="1"/>
  <c r="P409" i="9"/>
  <c r="P410" i="9" a="1"/>
  <c r="P410" i="9"/>
  <c r="P411" i="9" a="1"/>
  <c r="P411" i="9"/>
  <c r="P412" i="9" a="1"/>
  <c r="P412" i="9"/>
  <c r="P413" i="9" a="1"/>
  <c r="P413" i="9"/>
  <c r="P414" i="9" a="1"/>
  <c r="P414" i="9"/>
  <c r="P415" i="9" a="1"/>
  <c r="P415" i="9"/>
  <c r="P416" i="9" a="1"/>
  <c r="P416" i="9"/>
  <c r="P417" i="9" a="1"/>
  <c r="P417" i="9"/>
  <c r="P418" i="9" a="1"/>
  <c r="P418" i="9"/>
  <c r="P419" i="9" a="1"/>
  <c r="P419" i="9"/>
  <c r="P420" i="9" a="1"/>
  <c r="P420" i="9"/>
  <c r="P421" i="9" a="1"/>
  <c r="P421" i="9"/>
  <c r="P422" i="9" a="1"/>
  <c r="P422" i="9"/>
  <c r="P423" i="9" a="1"/>
  <c r="P423" i="9"/>
  <c r="P424" i="9" a="1"/>
  <c r="P424" i="9"/>
  <c r="P425" i="9" a="1"/>
  <c r="P425" i="9"/>
  <c r="P426" i="9" a="1"/>
  <c r="P426" i="9"/>
  <c r="P427" i="9" a="1"/>
  <c r="P427" i="9"/>
  <c r="P428" i="9" a="1"/>
  <c r="P428" i="9"/>
  <c r="P429" i="9" a="1"/>
  <c r="P429" i="9"/>
  <c r="P430" i="9" a="1"/>
  <c r="P430" i="9"/>
  <c r="P431" i="9" a="1"/>
  <c r="P431" i="9"/>
  <c r="P432" i="9" a="1"/>
  <c r="P432" i="9"/>
  <c r="P433" i="9" a="1"/>
  <c r="P433" i="9"/>
  <c r="P434" i="9" a="1"/>
  <c r="P434" i="9"/>
  <c r="P435" i="9" a="1"/>
  <c r="P435" i="9"/>
  <c r="P436" i="9" a="1"/>
  <c r="P436" i="9"/>
  <c r="P437" i="9" a="1"/>
  <c r="P437" i="9"/>
  <c r="P438" i="9" a="1"/>
  <c r="P438" i="9"/>
  <c r="P439" i="9" a="1"/>
  <c r="P439" i="9"/>
  <c r="P440" i="9" a="1"/>
  <c r="P440" i="9"/>
  <c r="P441" i="9" a="1"/>
  <c r="P441" i="9"/>
  <c r="P442" i="9" a="1"/>
  <c r="P442" i="9"/>
  <c r="P443" i="9" a="1"/>
  <c r="P443" i="9"/>
  <c r="P444" i="9" a="1"/>
  <c r="P444" i="9"/>
  <c r="P445" i="9" a="1"/>
  <c r="P445" i="9"/>
  <c r="P446" i="9" a="1"/>
  <c r="P446" i="9"/>
  <c r="P447" i="9" a="1"/>
  <c r="P447" i="9"/>
  <c r="P448" i="9" a="1"/>
  <c r="P448" i="9"/>
  <c r="P449" i="9" a="1"/>
  <c r="P449" i="9"/>
  <c r="P450" i="9" a="1"/>
  <c r="P450" i="9"/>
  <c r="P451" i="9" a="1"/>
  <c r="P451" i="9"/>
  <c r="P452" i="9" a="1"/>
  <c r="P452" i="9"/>
  <c r="P453" i="9" a="1"/>
  <c r="P453" i="9"/>
  <c r="P454" i="9" a="1"/>
  <c r="P454" i="9"/>
  <c r="P455" i="9" a="1"/>
  <c r="P455" i="9"/>
  <c r="P456" i="9" a="1"/>
  <c r="P456" i="9"/>
  <c r="P457" i="9" a="1"/>
  <c r="P457" i="9"/>
  <c r="P458" i="9" a="1"/>
  <c r="P458" i="9"/>
  <c r="P459" i="9" a="1"/>
  <c r="P459" i="9"/>
  <c r="P460" i="9" a="1"/>
  <c r="P460" i="9"/>
  <c r="P461" i="9" a="1"/>
  <c r="P461" i="9"/>
  <c r="P462" i="9" a="1"/>
  <c r="P462" i="9"/>
  <c r="P463" i="9" a="1"/>
  <c r="P463" i="9"/>
  <c r="P464" i="9" a="1"/>
  <c r="P464" i="9"/>
  <c r="P465" i="9" a="1"/>
  <c r="P465" i="9"/>
  <c r="P466" i="9" a="1"/>
  <c r="P466" i="9"/>
  <c r="P467" i="9" a="1"/>
  <c r="P467" i="9"/>
  <c r="P468" i="9" a="1"/>
  <c r="P468" i="9"/>
  <c r="P469" i="9" a="1"/>
  <c r="P469" i="9"/>
  <c r="P470" i="9" a="1"/>
  <c r="P470" i="9"/>
  <c r="P471" i="9" a="1"/>
  <c r="P471" i="9"/>
  <c r="P472" i="9" a="1"/>
  <c r="P472" i="9"/>
  <c r="P473" i="9" a="1"/>
  <c r="P473" i="9"/>
  <c r="P474" i="9" a="1"/>
  <c r="P474" i="9"/>
  <c r="P475" i="9" a="1"/>
  <c r="P475" i="9"/>
  <c r="P476" i="9" a="1"/>
  <c r="P476" i="9"/>
  <c r="P477" i="9" a="1"/>
  <c r="P477" i="9"/>
  <c r="P478" i="9" a="1"/>
  <c r="P478" i="9"/>
  <c r="P479" i="9" a="1"/>
  <c r="P479" i="9"/>
  <c r="P480" i="9" a="1"/>
  <c r="P480" i="9"/>
  <c r="P481" i="9" a="1"/>
  <c r="P481" i="9"/>
  <c r="P482" i="9" a="1"/>
  <c r="P482" i="9"/>
  <c r="P483" i="9" a="1"/>
  <c r="P483" i="9"/>
  <c r="P484" i="9" a="1"/>
  <c r="P484" i="9"/>
  <c r="P485" i="9" a="1"/>
  <c r="P485" i="9"/>
  <c r="P486" i="9" a="1"/>
  <c r="P486" i="9"/>
  <c r="P487" i="9" a="1"/>
  <c r="P487" i="9"/>
  <c r="P488" i="9" a="1"/>
  <c r="P488" i="9"/>
  <c r="P489" i="9" a="1"/>
  <c r="P489" i="9"/>
  <c r="P490" i="9" a="1"/>
  <c r="P490" i="9"/>
  <c r="P491" i="9" a="1"/>
  <c r="P491" i="9"/>
  <c r="P492" i="9" a="1"/>
  <c r="P492" i="9"/>
  <c r="P493" i="9" a="1"/>
  <c r="P493" i="9"/>
  <c r="P494" i="9" a="1"/>
  <c r="P494" i="9"/>
  <c r="P495" i="9" a="1"/>
  <c r="P495" i="9"/>
  <c r="P496" i="9" a="1"/>
  <c r="P496" i="9"/>
  <c r="P497" i="9" a="1"/>
  <c r="P497" i="9"/>
  <c r="P498" i="9" a="1"/>
  <c r="P498" i="9"/>
  <c r="P499" i="9" a="1"/>
  <c r="P499" i="9"/>
  <c r="P500" i="9" a="1"/>
  <c r="P500" i="9"/>
  <c r="P501" i="9" a="1"/>
  <c r="P501" i="9"/>
  <c r="P502" i="9" a="1"/>
  <c r="P502" i="9"/>
  <c r="P503" i="9" a="1"/>
  <c r="P503" i="9"/>
  <c r="P504" i="9" a="1"/>
  <c r="P504" i="9"/>
  <c r="P505" i="9" a="1"/>
  <c r="P505" i="9"/>
  <c r="P506" i="9" a="1"/>
  <c r="P506" i="9"/>
  <c r="P507" i="9" a="1"/>
  <c r="P507" i="9"/>
  <c r="P508" i="9" a="1"/>
  <c r="P508" i="9"/>
  <c r="P509" i="9" a="1"/>
  <c r="P509" i="9"/>
  <c r="P510" i="9" a="1"/>
  <c r="P510" i="9"/>
  <c r="P511" i="9" a="1"/>
  <c r="P511" i="9"/>
  <c r="P512" i="9" a="1"/>
  <c r="P512" i="9"/>
  <c r="P513" i="9" a="1"/>
  <c r="P513" i="9"/>
  <c r="P514" i="9" a="1"/>
  <c r="P514" i="9"/>
  <c r="P515" i="9" a="1"/>
  <c r="P515" i="9"/>
  <c r="P516" i="9" a="1"/>
  <c r="P516" i="9"/>
  <c r="P517" i="9" a="1"/>
  <c r="P517" i="9"/>
  <c r="P518" i="9" a="1"/>
  <c r="P518" i="9"/>
  <c r="P519" i="9" a="1"/>
  <c r="P519" i="9"/>
  <c r="P520" i="9" a="1"/>
  <c r="P520" i="9"/>
  <c r="P521" i="9" a="1"/>
  <c r="P521" i="9"/>
  <c r="P522" i="9" a="1"/>
  <c r="P522" i="9"/>
  <c r="P523" i="9" a="1"/>
  <c r="P523" i="9"/>
  <c r="P524" i="9" a="1"/>
  <c r="P524" i="9"/>
  <c r="P525" i="9" a="1"/>
  <c r="P525" i="9"/>
  <c r="P526" i="9" a="1"/>
  <c r="P526" i="9"/>
  <c r="P527" i="9" a="1"/>
  <c r="P527" i="9"/>
  <c r="P528" i="9" a="1"/>
  <c r="P528" i="9"/>
  <c r="P529" i="9" a="1"/>
  <c r="P529" i="9"/>
  <c r="P530" i="9" a="1"/>
  <c r="P530" i="9"/>
  <c r="P531" i="9" a="1"/>
  <c r="P531" i="9"/>
  <c r="P532" i="9" a="1"/>
  <c r="P532" i="9"/>
  <c r="P533" i="9" a="1"/>
  <c r="P533" i="9"/>
  <c r="P534" i="9" a="1"/>
  <c r="P534" i="9"/>
  <c r="P535" i="9" a="1"/>
  <c r="P535" i="9"/>
  <c r="P536" i="9" a="1"/>
  <c r="P536" i="9"/>
  <c r="P537" i="9" a="1"/>
  <c r="P537" i="9"/>
  <c r="P538" i="9" a="1"/>
  <c r="P538" i="9"/>
  <c r="P539" i="9" a="1"/>
  <c r="P539" i="9"/>
  <c r="P540" i="9" a="1"/>
  <c r="P540" i="9"/>
  <c r="P541" i="9" a="1"/>
  <c r="P541" i="9"/>
  <c r="P542" i="9" a="1"/>
  <c r="P542" i="9"/>
  <c r="P543" i="9" a="1"/>
  <c r="P543" i="9"/>
  <c r="P544" i="9" a="1"/>
  <c r="P544" i="9"/>
  <c r="P545" i="9" a="1"/>
  <c r="P545" i="9"/>
  <c r="P546" i="9" a="1"/>
  <c r="P546" i="9"/>
  <c r="P547" i="9" a="1"/>
  <c r="P547" i="9"/>
  <c r="P548" i="9" a="1"/>
  <c r="P548" i="9"/>
  <c r="P549" i="9" a="1"/>
  <c r="P549" i="9"/>
  <c r="P550" i="9" a="1"/>
  <c r="P550" i="9"/>
  <c r="P551" i="9" a="1"/>
  <c r="P551" i="9"/>
  <c r="P552" i="9" a="1"/>
  <c r="P552" i="9"/>
  <c r="P553" i="9" a="1"/>
  <c r="P553" i="9"/>
  <c r="P554" i="9" a="1"/>
  <c r="P554" i="9"/>
  <c r="P555" i="9" a="1"/>
  <c r="P555" i="9"/>
  <c r="P556" i="9" a="1"/>
  <c r="P556" i="9"/>
  <c r="P557" i="9" a="1"/>
  <c r="P557" i="9"/>
  <c r="P558" i="9" a="1"/>
  <c r="P558" i="9"/>
  <c r="P559" i="9" a="1"/>
  <c r="P559" i="9"/>
  <c r="P560" i="9" a="1"/>
  <c r="P560" i="9"/>
  <c r="P561" i="9" a="1"/>
  <c r="P561" i="9"/>
  <c r="P562" i="9" a="1"/>
  <c r="P562" i="9"/>
  <c r="P563" i="9" a="1"/>
  <c r="P563" i="9"/>
  <c r="P564" i="9" a="1"/>
  <c r="P564" i="9"/>
  <c r="P565" i="9" a="1"/>
  <c r="P565" i="9"/>
  <c r="P566" i="9" a="1"/>
  <c r="P566" i="9"/>
  <c r="P567" i="9" a="1"/>
  <c r="P567" i="9"/>
  <c r="P568" i="9" a="1"/>
  <c r="P568" i="9"/>
  <c r="P569" i="9" a="1"/>
  <c r="P569" i="9"/>
  <c r="P570" i="9" a="1"/>
  <c r="P570" i="9"/>
  <c r="P571" i="9" a="1"/>
  <c r="P571" i="9"/>
  <c r="P572" i="9" a="1"/>
  <c r="P572" i="9"/>
  <c r="P573" i="9" a="1"/>
  <c r="P573" i="9"/>
  <c r="P574" i="9" a="1"/>
  <c r="P574" i="9"/>
  <c r="P575" i="9" a="1"/>
  <c r="P575" i="9"/>
  <c r="P576" i="9" a="1"/>
  <c r="P576" i="9"/>
  <c r="P577" i="9" a="1"/>
  <c r="P577" i="9"/>
  <c r="P578" i="9" a="1"/>
  <c r="P578" i="9"/>
  <c r="P579" i="9" a="1"/>
  <c r="P579" i="9"/>
  <c r="P580" i="9" a="1"/>
  <c r="P580" i="9"/>
  <c r="P581" i="9" a="1"/>
  <c r="P581" i="9"/>
  <c r="P582" i="9" a="1"/>
  <c r="P582" i="9"/>
  <c r="P583" i="9" a="1"/>
  <c r="P583" i="9"/>
  <c r="P584" i="9" a="1"/>
  <c r="P584" i="9"/>
  <c r="P585" i="9" a="1"/>
  <c r="P585" i="9"/>
  <c r="P586" i="9" a="1"/>
  <c r="P586" i="9"/>
  <c r="P587" i="9" a="1"/>
  <c r="P587" i="9"/>
  <c r="P588" i="9" a="1"/>
  <c r="P588" i="9"/>
  <c r="P589" i="9" a="1"/>
  <c r="P589" i="9"/>
  <c r="P590" i="9" a="1"/>
  <c r="P590" i="9"/>
  <c r="P591" i="9" a="1"/>
  <c r="P591" i="9"/>
  <c r="P592" i="9" a="1"/>
  <c r="P592" i="9"/>
  <c r="P593" i="9" a="1"/>
  <c r="P593" i="9"/>
  <c r="P594" i="9" a="1"/>
  <c r="P594" i="9"/>
  <c r="P595" i="9" a="1"/>
  <c r="P595" i="9"/>
  <c r="P596" i="9" a="1"/>
  <c r="P596" i="9"/>
  <c r="P597" i="9" a="1"/>
  <c r="P597" i="9"/>
  <c r="P598" i="9" a="1"/>
  <c r="P598" i="9"/>
  <c r="P599" i="9" a="1"/>
  <c r="P599" i="9"/>
  <c r="P600" i="9" a="1"/>
  <c r="P600" i="9"/>
  <c r="P601" i="9" a="1"/>
  <c r="P601" i="9"/>
  <c r="P602" i="9" a="1"/>
  <c r="P602" i="9"/>
  <c r="P603" i="9" a="1"/>
  <c r="P603" i="9"/>
  <c r="P604" i="9" a="1"/>
  <c r="P604" i="9"/>
  <c r="P605" i="9" a="1"/>
  <c r="P605" i="9"/>
  <c r="P606" i="9" a="1"/>
  <c r="P606" i="9"/>
  <c r="P607" i="9" a="1"/>
  <c r="P607" i="9"/>
  <c r="P608" i="9" a="1"/>
  <c r="P608" i="9"/>
  <c r="P609" i="9" a="1"/>
  <c r="P609" i="9"/>
  <c r="P610" i="9" a="1"/>
  <c r="P610" i="9"/>
  <c r="P611" i="9" a="1"/>
  <c r="P611" i="9"/>
  <c r="P612" i="9" a="1"/>
  <c r="P612" i="9"/>
  <c r="P613" i="9" a="1"/>
  <c r="P613" i="9"/>
  <c r="P614" i="9" a="1"/>
  <c r="P614" i="9"/>
  <c r="P615" i="9" a="1"/>
  <c r="P615" i="9"/>
  <c r="P616" i="9" a="1"/>
  <c r="P616" i="9"/>
  <c r="P617" i="9" a="1"/>
  <c r="P617" i="9"/>
  <c r="P618" i="9" a="1"/>
  <c r="P618" i="9"/>
  <c r="P619" i="9" a="1"/>
  <c r="P619" i="9"/>
  <c r="P620" i="9" a="1"/>
  <c r="P620" i="9"/>
  <c r="P621" i="9" a="1"/>
  <c r="P621" i="9"/>
  <c r="P622" i="9" a="1"/>
  <c r="P622" i="9"/>
  <c r="P623" i="9" a="1"/>
  <c r="P623" i="9"/>
  <c r="P624" i="9" a="1"/>
  <c r="P624" i="9"/>
  <c r="P625" i="9" a="1"/>
  <c r="P625" i="9"/>
  <c r="P626" i="9" a="1"/>
  <c r="P626" i="9"/>
  <c r="P627" i="9" a="1"/>
  <c r="P627" i="9"/>
  <c r="P628" i="9" a="1"/>
  <c r="P628" i="9"/>
  <c r="P629" i="9" a="1"/>
  <c r="P629" i="9"/>
  <c r="P630" i="9" a="1"/>
  <c r="P630" i="9"/>
  <c r="P631" i="9" a="1"/>
  <c r="P631" i="9"/>
  <c r="P632" i="9" a="1"/>
  <c r="P632" i="9"/>
  <c r="P633" i="9" a="1"/>
  <c r="P633" i="9"/>
  <c r="P634" i="9" a="1"/>
  <c r="P634" i="9"/>
  <c r="P635" i="9" a="1"/>
  <c r="P635" i="9"/>
  <c r="P636" i="9" a="1"/>
  <c r="P636" i="9"/>
  <c r="P637" i="9" a="1"/>
  <c r="P637" i="9"/>
  <c r="P638" i="9" a="1"/>
  <c r="P638" i="9"/>
  <c r="P639" i="9" a="1"/>
  <c r="P639" i="9"/>
  <c r="P640" i="9" a="1"/>
  <c r="P640" i="9"/>
  <c r="P641" i="9" a="1"/>
  <c r="P641" i="9"/>
  <c r="P642" i="9" a="1"/>
  <c r="P642" i="9"/>
  <c r="P643" i="9" a="1"/>
  <c r="P643" i="9"/>
  <c r="P644" i="9" a="1"/>
  <c r="P644" i="9"/>
  <c r="P645" i="9" a="1"/>
  <c r="P645" i="9"/>
  <c r="P646" i="9" a="1"/>
  <c r="P646" i="9"/>
  <c r="P647" i="9" a="1"/>
  <c r="P647" i="9"/>
  <c r="P648" i="9" a="1"/>
  <c r="P648" i="9"/>
  <c r="P649" i="9" a="1"/>
  <c r="P649" i="9"/>
  <c r="P650" i="9" a="1"/>
  <c r="P650" i="9"/>
  <c r="P651" i="9" a="1"/>
  <c r="P651" i="9"/>
  <c r="P652" i="9" a="1"/>
  <c r="P652" i="9"/>
  <c r="P653" i="9" a="1"/>
  <c r="P653" i="9"/>
  <c r="P654" i="9" a="1"/>
  <c r="P654" i="9"/>
  <c r="P655" i="9" a="1"/>
  <c r="P655" i="9"/>
  <c r="P656" i="9" a="1"/>
  <c r="P656" i="9"/>
  <c r="P657" i="9" a="1"/>
  <c r="P657" i="9"/>
  <c r="P658" i="9" a="1"/>
  <c r="P658" i="9"/>
  <c r="P659" i="9" a="1"/>
  <c r="P659" i="9"/>
  <c r="P660" i="9" a="1"/>
  <c r="P660" i="9"/>
  <c r="P661" i="9" a="1"/>
  <c r="P661" i="9"/>
  <c r="P662" i="9" a="1"/>
  <c r="P662" i="9"/>
  <c r="P663" i="9" a="1"/>
  <c r="P663" i="9"/>
  <c r="P664" i="9" a="1"/>
  <c r="P664" i="9"/>
  <c r="P665" i="9" a="1"/>
  <c r="P665" i="9"/>
  <c r="P666" i="9" a="1"/>
  <c r="P666" i="9"/>
  <c r="P667" i="9" a="1"/>
  <c r="P667" i="9"/>
  <c r="P668" i="9" a="1"/>
  <c r="P668" i="9"/>
  <c r="P669" i="9" a="1"/>
  <c r="P669" i="9"/>
  <c r="P670" i="9" a="1"/>
  <c r="P670" i="9"/>
  <c r="P671" i="9" a="1"/>
  <c r="P671" i="9"/>
  <c r="P672" i="9" a="1"/>
  <c r="P672" i="9"/>
  <c r="P673" i="9" a="1"/>
  <c r="P673" i="9"/>
  <c r="P674" i="9" a="1"/>
  <c r="P674" i="9"/>
  <c r="P675" i="9" a="1"/>
  <c r="P675" i="9"/>
  <c r="P676" i="9" a="1"/>
  <c r="P676" i="9"/>
  <c r="P677" i="9" a="1"/>
  <c r="P677" i="9"/>
  <c r="P678" i="9" a="1"/>
  <c r="P678" i="9"/>
  <c r="P679" i="9" a="1"/>
  <c r="P679" i="9"/>
  <c r="P680" i="9" a="1"/>
  <c r="P680" i="9"/>
  <c r="P681" i="9" a="1"/>
  <c r="P681" i="9"/>
  <c r="P682" i="9" a="1"/>
  <c r="P682" i="9"/>
  <c r="P683" i="9" a="1"/>
  <c r="P683" i="9"/>
  <c r="P684" i="9" a="1"/>
  <c r="P684" i="9"/>
  <c r="P685" i="9" a="1"/>
  <c r="P685" i="9"/>
  <c r="P686" i="9" a="1"/>
  <c r="P686" i="9"/>
  <c r="P687" i="9" a="1"/>
  <c r="P687" i="9"/>
  <c r="P688" i="9" a="1"/>
  <c r="P688" i="9"/>
  <c r="P689" i="9" a="1"/>
  <c r="P689" i="9"/>
  <c r="P690" i="9" a="1"/>
  <c r="P690" i="9"/>
  <c r="P691" i="9" a="1"/>
  <c r="P691" i="9"/>
  <c r="P692" i="9" a="1"/>
  <c r="P692" i="9"/>
  <c r="P693" i="9" a="1"/>
  <c r="P693" i="9"/>
  <c r="P694" i="9" a="1"/>
  <c r="P694" i="9"/>
  <c r="P695" i="9" a="1"/>
  <c r="P695" i="9"/>
  <c r="P696" i="9" a="1"/>
  <c r="P696" i="9"/>
  <c r="P697" i="9" a="1"/>
  <c r="P697" i="9"/>
  <c r="P698" i="9" a="1"/>
  <c r="P698" i="9"/>
  <c r="P699" i="9" a="1"/>
  <c r="P699" i="9"/>
  <c r="P700" i="9" a="1"/>
  <c r="P700" i="9"/>
  <c r="P701" i="9" a="1"/>
  <c r="P701" i="9"/>
  <c r="P702" i="9" a="1"/>
  <c r="P702" i="9"/>
  <c r="P703" i="9" a="1"/>
  <c r="P703" i="9"/>
  <c r="P704" i="9" a="1"/>
  <c r="P704" i="9"/>
  <c r="P705" i="9" a="1"/>
  <c r="P705" i="9"/>
  <c r="P706" i="9" a="1"/>
  <c r="P706" i="9"/>
  <c r="P707" i="9" a="1"/>
  <c r="P707" i="9"/>
  <c r="P708" i="9" a="1"/>
  <c r="P708" i="9"/>
  <c r="P709" i="9" a="1"/>
  <c r="P709" i="9"/>
  <c r="P710" i="9" a="1"/>
  <c r="P710" i="9"/>
  <c r="P711" i="9" a="1"/>
  <c r="P711" i="9"/>
  <c r="P712" i="9" a="1"/>
  <c r="P712" i="9"/>
  <c r="P713" i="9" a="1"/>
  <c r="P713" i="9"/>
  <c r="P714" i="9" a="1"/>
  <c r="P714" i="9"/>
  <c r="P715" i="9" a="1"/>
  <c r="P715" i="9"/>
  <c r="P716" i="9" a="1"/>
  <c r="P716" i="9"/>
  <c r="P717" i="9" a="1"/>
  <c r="P717" i="9"/>
  <c r="P718" i="9" a="1"/>
  <c r="P718" i="9"/>
  <c r="P719" i="9" a="1"/>
  <c r="P719" i="9"/>
  <c r="P720" i="9" a="1"/>
  <c r="P720" i="9"/>
  <c r="P721" i="9" a="1"/>
  <c r="P721" i="9"/>
  <c r="P722" i="9" a="1"/>
  <c r="P722" i="9"/>
  <c r="P723" i="9" a="1"/>
  <c r="P723" i="9"/>
  <c r="P724" i="9" a="1"/>
  <c r="P724" i="9"/>
  <c r="P725" i="9" a="1"/>
  <c r="P725" i="9"/>
  <c r="P726" i="9" a="1"/>
  <c r="P726" i="9"/>
  <c r="P727" i="9" a="1"/>
  <c r="P727" i="9"/>
  <c r="P728" i="9" a="1"/>
  <c r="P728" i="9"/>
  <c r="P729" i="9" a="1"/>
  <c r="P729" i="9"/>
  <c r="P730" i="9" a="1"/>
  <c r="P730" i="9"/>
  <c r="P731" i="9" a="1"/>
  <c r="P731" i="9"/>
  <c r="P732" i="9" a="1"/>
  <c r="P732" i="9"/>
  <c r="P733" i="9" a="1"/>
  <c r="P733" i="9"/>
  <c r="P734" i="9" a="1"/>
  <c r="P734" i="9"/>
  <c r="P735" i="9" a="1"/>
  <c r="P735" i="9"/>
  <c r="P736" i="9" a="1"/>
  <c r="P736" i="9"/>
  <c r="P737" i="9" a="1"/>
  <c r="P737" i="9"/>
  <c r="P738" i="9" a="1"/>
  <c r="P738" i="9"/>
  <c r="P739" i="9" a="1"/>
  <c r="P739" i="9"/>
  <c r="P740" i="9" a="1"/>
  <c r="P740" i="9"/>
  <c r="P741" i="9" a="1"/>
  <c r="P741" i="9"/>
  <c r="P742" i="9" a="1"/>
  <c r="P742" i="9"/>
  <c r="P743" i="9" a="1"/>
  <c r="P743" i="9"/>
  <c r="P744" i="9" a="1"/>
  <c r="P744" i="9"/>
  <c r="P745" i="9" a="1"/>
  <c r="P745" i="9"/>
  <c r="P746" i="9" a="1"/>
  <c r="P746" i="9"/>
  <c r="P747" i="9" a="1"/>
  <c r="P747" i="9"/>
  <c r="P748" i="9" a="1"/>
  <c r="P748" i="9"/>
  <c r="P749" i="9" a="1"/>
  <c r="P749" i="9"/>
  <c r="P750" i="9" a="1"/>
  <c r="P750" i="9"/>
  <c r="P751" i="9" a="1"/>
  <c r="P751" i="9"/>
  <c r="P752" i="9" a="1"/>
  <c r="P752" i="9"/>
  <c r="P753" i="9" a="1"/>
  <c r="P753" i="9"/>
  <c r="P754" i="9" a="1"/>
  <c r="P754" i="9"/>
  <c r="P755" i="9" a="1"/>
  <c r="P755" i="9"/>
  <c r="P756" i="9" a="1"/>
  <c r="P756" i="9"/>
  <c r="P757" i="9" a="1"/>
  <c r="P757" i="9"/>
  <c r="P758" i="9" a="1"/>
  <c r="P758" i="9"/>
  <c r="P759" i="9" a="1"/>
  <c r="P759" i="9"/>
  <c r="P760" i="9" a="1"/>
  <c r="P760" i="9"/>
  <c r="P761" i="9" a="1"/>
  <c r="P761" i="9"/>
  <c r="P762" i="9" a="1"/>
  <c r="P762" i="9"/>
  <c r="P763" i="9" a="1"/>
  <c r="P763" i="9"/>
  <c r="P764" i="9" a="1"/>
  <c r="P764" i="9"/>
  <c r="P765" i="9" a="1"/>
  <c r="P765" i="9"/>
  <c r="P766" i="9" a="1"/>
  <c r="P766" i="9"/>
  <c r="P767" i="9" a="1"/>
  <c r="P767" i="9"/>
  <c r="P768" i="9" a="1"/>
  <c r="P768" i="9"/>
  <c r="P769" i="9" a="1"/>
  <c r="P769" i="9"/>
  <c r="P770" i="9" a="1"/>
  <c r="P770" i="9"/>
  <c r="P771" i="9" a="1"/>
  <c r="P771" i="9"/>
  <c r="P772" i="9" a="1"/>
  <c r="P772" i="9"/>
  <c r="P773" i="9" a="1"/>
  <c r="P773" i="9"/>
  <c r="P774" i="9" a="1"/>
  <c r="P774" i="9"/>
  <c r="P775" i="9" a="1"/>
  <c r="P775" i="9"/>
  <c r="P776" i="9" a="1"/>
  <c r="P776" i="9"/>
  <c r="P777" i="9" a="1"/>
  <c r="P777" i="9"/>
  <c r="P778" i="9" a="1"/>
  <c r="P778" i="9"/>
  <c r="P779" i="9" a="1"/>
  <c r="P779" i="9"/>
  <c r="P780" i="9" a="1"/>
  <c r="P780" i="9"/>
  <c r="P781" i="9" a="1"/>
  <c r="P781" i="9"/>
  <c r="P782" i="9" a="1"/>
  <c r="P782" i="9"/>
  <c r="P783" i="9" a="1"/>
  <c r="P783" i="9"/>
  <c r="P784" i="9" a="1"/>
  <c r="P784" i="9"/>
  <c r="P785" i="9" a="1"/>
  <c r="P785" i="9"/>
  <c r="P786" i="9" a="1"/>
  <c r="P786" i="9"/>
  <c r="P787" i="9" a="1"/>
  <c r="P787" i="9"/>
  <c r="P788" i="9" a="1"/>
  <c r="P788" i="9"/>
  <c r="P789" i="9" a="1"/>
  <c r="P789" i="9"/>
  <c r="P790" i="9" a="1"/>
  <c r="P790" i="9"/>
  <c r="P791" i="9" a="1"/>
  <c r="P791" i="9"/>
  <c r="P792" i="9" a="1"/>
  <c r="P792" i="9"/>
  <c r="P793" i="9" a="1"/>
  <c r="P793" i="9"/>
  <c r="P794" i="9" a="1"/>
  <c r="P794" i="9"/>
  <c r="P795" i="9" a="1"/>
  <c r="P795" i="9"/>
  <c r="P796" i="9" a="1"/>
  <c r="P796" i="9"/>
  <c r="P797" i="9" a="1"/>
  <c r="P797" i="9"/>
  <c r="P798" i="9" a="1"/>
  <c r="P798" i="9"/>
  <c r="P799" i="9" a="1"/>
  <c r="P799" i="9"/>
  <c r="P800" i="9" a="1"/>
  <c r="P800" i="9"/>
  <c r="P801" i="9" a="1"/>
  <c r="P801" i="9"/>
  <c r="P802" i="9" a="1"/>
  <c r="P802" i="9"/>
  <c r="P803" i="9" a="1"/>
  <c r="P803" i="9"/>
  <c r="P804" i="9" a="1"/>
  <c r="P804" i="9"/>
  <c r="P805" i="9" a="1"/>
  <c r="P805" i="9"/>
  <c r="P806" i="9" a="1"/>
  <c r="P806" i="9"/>
  <c r="P807" i="9" a="1"/>
  <c r="P807" i="9"/>
  <c r="P808" i="9" a="1"/>
  <c r="P808" i="9"/>
  <c r="P809" i="9" a="1"/>
  <c r="P809" i="9"/>
  <c r="P810" i="9" a="1"/>
  <c r="P810" i="9"/>
  <c r="P811" i="9" a="1"/>
  <c r="P811" i="9"/>
  <c r="P812" i="9" a="1"/>
  <c r="P812" i="9"/>
  <c r="P813" i="9" a="1"/>
  <c r="P813" i="9"/>
  <c r="P814" i="9" a="1"/>
  <c r="P814" i="9"/>
  <c r="P815" i="9" a="1"/>
  <c r="P815" i="9"/>
  <c r="P816" i="9" a="1"/>
  <c r="P816" i="9"/>
  <c r="P817" i="9" a="1"/>
  <c r="P817" i="9"/>
  <c r="P818" i="9" a="1"/>
  <c r="P818" i="9"/>
  <c r="P819" i="9" a="1"/>
  <c r="P819" i="9"/>
  <c r="P820" i="9" a="1"/>
  <c r="P820" i="9"/>
  <c r="P821" i="9" a="1"/>
  <c r="P821" i="9"/>
  <c r="P822" i="9" a="1"/>
  <c r="P822" i="9"/>
  <c r="P823" i="9" a="1"/>
  <c r="P823" i="9"/>
  <c r="P824" i="9" a="1"/>
  <c r="P824" i="9"/>
  <c r="P825" i="9" a="1"/>
  <c r="P825" i="9"/>
  <c r="P826" i="9" a="1"/>
  <c r="P826" i="9"/>
  <c r="P827" i="9" a="1"/>
  <c r="P827" i="9"/>
  <c r="P828" i="9" a="1"/>
  <c r="P828" i="9"/>
  <c r="P829" i="9" a="1"/>
  <c r="P829" i="9"/>
  <c r="P830" i="9" a="1"/>
  <c r="P830" i="9"/>
  <c r="P831" i="9" a="1"/>
  <c r="P831" i="9"/>
  <c r="P832" i="9" a="1"/>
  <c r="P832" i="9"/>
  <c r="P833" i="9" a="1"/>
  <c r="P833" i="9"/>
  <c r="P834" i="9" a="1"/>
  <c r="P834" i="9"/>
  <c r="P835" i="9" a="1"/>
  <c r="P835" i="9"/>
  <c r="P836" i="9" a="1"/>
  <c r="P836" i="9"/>
  <c r="P837" i="9" a="1"/>
  <c r="P837" i="9"/>
  <c r="P838" i="9" a="1"/>
  <c r="P838" i="9"/>
  <c r="P839" i="9" a="1"/>
  <c r="P839" i="9"/>
  <c r="P840" i="9" a="1"/>
  <c r="P840" i="9"/>
  <c r="P841" i="9" a="1"/>
  <c r="P841" i="9"/>
  <c r="P842" i="9" a="1"/>
  <c r="P842" i="9"/>
  <c r="P843" i="9" a="1"/>
  <c r="P843" i="9"/>
  <c r="P844" i="9" a="1"/>
  <c r="P844" i="9"/>
  <c r="P845" i="9" a="1"/>
  <c r="P845" i="9"/>
  <c r="P846" i="9" a="1"/>
  <c r="P846" i="9"/>
  <c r="P847" i="9" a="1"/>
  <c r="P847" i="9"/>
  <c r="P848" i="9" a="1"/>
  <c r="P848" i="9"/>
  <c r="P849" i="9" a="1"/>
  <c r="P849" i="9"/>
  <c r="P850" i="9" a="1"/>
  <c r="P850" i="9"/>
  <c r="P851" i="9" a="1"/>
  <c r="P851" i="9"/>
  <c r="P852" i="9" a="1"/>
  <c r="P852" i="9"/>
  <c r="P853" i="9" a="1"/>
  <c r="P853" i="9"/>
  <c r="P854" i="9" a="1"/>
  <c r="P854" i="9"/>
  <c r="P855" i="9" a="1"/>
  <c r="P855" i="9"/>
  <c r="P856" i="9" a="1"/>
  <c r="P856" i="9"/>
  <c r="P857" i="9" a="1"/>
  <c r="P857" i="9"/>
  <c r="P858" i="9" a="1"/>
  <c r="P858" i="9"/>
  <c r="P859" i="9" a="1"/>
  <c r="P859" i="9"/>
  <c r="P860" i="9" a="1"/>
  <c r="P860" i="9"/>
  <c r="P861" i="9" a="1"/>
  <c r="P861" i="9"/>
  <c r="P862" i="9" a="1"/>
  <c r="P862" i="9"/>
  <c r="P863" i="9" a="1"/>
  <c r="P863" i="9"/>
  <c r="P864" i="9" a="1"/>
  <c r="P864" i="9"/>
  <c r="P865" i="9" a="1"/>
  <c r="P865" i="9"/>
  <c r="P866" i="9" a="1"/>
  <c r="P866" i="9"/>
  <c r="P867" i="9" a="1"/>
  <c r="P867" i="9"/>
  <c r="P868" i="9" a="1"/>
  <c r="P868" i="9"/>
  <c r="P869" i="9" a="1"/>
  <c r="P869" i="9"/>
  <c r="P870" i="9" a="1"/>
  <c r="P870" i="9"/>
  <c r="P871" i="9" a="1"/>
  <c r="P871" i="9"/>
  <c r="P872" i="9" a="1"/>
  <c r="P872" i="9"/>
  <c r="P873" i="9" a="1"/>
  <c r="P873" i="9"/>
  <c r="P874" i="9" a="1"/>
  <c r="P874" i="9"/>
  <c r="P875" i="9" a="1"/>
  <c r="P875" i="9"/>
  <c r="P876" i="9" a="1"/>
  <c r="P876" i="9"/>
  <c r="P877" i="9" a="1"/>
  <c r="P877" i="9"/>
  <c r="P878" i="9" a="1"/>
  <c r="P878" i="9"/>
  <c r="P879" i="9" a="1"/>
  <c r="P879" i="9"/>
  <c r="P880" i="9" a="1"/>
  <c r="P880" i="9"/>
  <c r="P881" i="9" a="1"/>
  <c r="P881" i="9"/>
  <c r="P882" i="9" a="1"/>
  <c r="P882" i="9"/>
  <c r="P883" i="9" a="1"/>
  <c r="P883" i="9"/>
  <c r="P884" i="9" a="1"/>
  <c r="P884" i="9"/>
  <c r="P885" i="9" a="1"/>
  <c r="P885" i="9"/>
  <c r="P886" i="9" a="1"/>
  <c r="P886" i="9"/>
  <c r="P887" i="9" a="1"/>
  <c r="P887" i="9"/>
  <c r="P888" i="9" a="1"/>
  <c r="P888" i="9"/>
  <c r="P889" i="9" a="1"/>
  <c r="P889" i="9"/>
  <c r="P890" i="9" a="1"/>
  <c r="P890" i="9"/>
  <c r="P891" i="9" a="1"/>
  <c r="P891" i="9"/>
  <c r="P892" i="9" a="1"/>
  <c r="P892" i="9"/>
  <c r="P893" i="9" a="1"/>
  <c r="P893" i="9"/>
  <c r="P894" i="9" a="1"/>
  <c r="P894" i="9"/>
  <c r="P895" i="9" a="1"/>
  <c r="P895" i="9"/>
  <c r="P896" i="9" a="1"/>
  <c r="P896" i="9"/>
  <c r="P897" i="9" a="1"/>
  <c r="P897" i="9"/>
  <c r="P898" i="9" a="1"/>
  <c r="P898" i="9"/>
  <c r="P899" i="9" a="1"/>
  <c r="P899" i="9"/>
  <c r="P900" i="9" a="1"/>
  <c r="P900" i="9"/>
  <c r="P901" i="9" a="1"/>
  <c r="P901" i="9"/>
  <c r="P902" i="9" a="1"/>
  <c r="P902" i="9"/>
  <c r="P903" i="9" a="1"/>
  <c r="P903" i="9"/>
  <c r="P904" i="9" a="1"/>
  <c r="P904" i="9"/>
  <c r="P905" i="9" a="1"/>
  <c r="P905" i="9"/>
  <c r="P906" i="9" a="1"/>
  <c r="P906" i="9"/>
  <c r="P907" i="9" a="1"/>
  <c r="P907" i="9"/>
  <c r="P908" i="9" a="1"/>
  <c r="P908" i="9"/>
  <c r="P909" i="9" a="1"/>
  <c r="P909" i="9"/>
  <c r="P910" i="9" a="1"/>
  <c r="P910" i="9"/>
  <c r="P911" i="9" a="1"/>
  <c r="P911" i="9"/>
  <c r="P912" i="9" a="1"/>
  <c r="P912" i="9"/>
  <c r="P913" i="9" a="1"/>
  <c r="P913" i="9"/>
  <c r="P914" i="9" a="1"/>
  <c r="P914" i="9"/>
  <c r="P915" i="9" a="1"/>
  <c r="P915" i="9"/>
  <c r="P916" i="9" a="1"/>
  <c r="P916" i="9"/>
  <c r="P917" i="9" a="1"/>
  <c r="P917" i="9"/>
  <c r="P918" i="9" a="1"/>
  <c r="P918" i="9"/>
  <c r="P919" i="9" a="1"/>
  <c r="P919" i="9"/>
  <c r="P920" i="9" a="1"/>
  <c r="P920" i="9"/>
  <c r="P921" i="9" a="1"/>
  <c r="P921" i="9"/>
  <c r="P922" i="9" a="1"/>
  <c r="P922" i="9"/>
  <c r="P923" i="9" a="1"/>
  <c r="P923" i="9"/>
  <c r="P924" i="9" a="1"/>
  <c r="P924" i="9"/>
  <c r="P925" i="9" a="1"/>
  <c r="P925" i="9"/>
  <c r="P926" i="9" a="1"/>
  <c r="P926" i="9"/>
  <c r="P927" i="9" a="1"/>
  <c r="P927" i="9"/>
  <c r="P928" i="9" a="1"/>
  <c r="P928" i="9"/>
  <c r="P929" i="9" a="1"/>
  <c r="P929" i="9"/>
  <c r="P930" i="9" a="1"/>
  <c r="P930" i="9"/>
  <c r="P931" i="9" a="1"/>
  <c r="P931" i="9"/>
  <c r="P932" i="9" a="1"/>
  <c r="P932" i="9"/>
  <c r="P933" i="9" a="1"/>
  <c r="P933" i="9"/>
  <c r="P934" i="9" a="1"/>
  <c r="P934" i="9"/>
  <c r="P935" i="9" a="1"/>
  <c r="P935" i="9"/>
  <c r="P936" i="9" a="1"/>
  <c r="P936" i="9"/>
  <c r="P937" i="9" a="1"/>
  <c r="P937" i="9"/>
  <c r="P938" i="9" a="1"/>
  <c r="P938" i="9"/>
  <c r="P939" i="9" a="1"/>
  <c r="P939" i="9"/>
  <c r="P940" i="9" a="1"/>
  <c r="P940" i="9"/>
  <c r="P941" i="9" a="1"/>
  <c r="P941" i="9"/>
  <c r="P942" i="9" a="1"/>
  <c r="P942" i="9"/>
  <c r="P943" i="9" a="1"/>
  <c r="P943" i="9"/>
  <c r="P944" i="9" a="1"/>
  <c r="P944" i="9"/>
  <c r="P945" i="9" a="1"/>
  <c r="P945" i="9"/>
  <c r="P946" i="9" a="1"/>
  <c r="P946" i="9"/>
  <c r="P947" i="9" a="1"/>
  <c r="P947" i="9"/>
  <c r="P948" i="9" a="1"/>
  <c r="P948" i="9"/>
  <c r="P949" i="9" a="1"/>
  <c r="P949" i="9"/>
  <c r="P950" i="9" a="1"/>
  <c r="P950" i="9"/>
  <c r="P951" i="9" a="1"/>
  <c r="P951" i="9"/>
  <c r="P952" i="9" a="1"/>
  <c r="P952" i="9"/>
  <c r="P953" i="9" a="1"/>
  <c r="P953" i="9"/>
  <c r="P954" i="9" a="1"/>
  <c r="P954" i="9"/>
  <c r="P955" i="9" a="1"/>
  <c r="P955" i="9"/>
  <c r="P956" i="9" a="1"/>
  <c r="P956" i="9"/>
  <c r="P957" i="9" a="1"/>
  <c r="P957" i="9"/>
  <c r="P958" i="9" a="1"/>
  <c r="P958" i="9"/>
  <c r="P959" i="9" a="1"/>
  <c r="P959" i="9"/>
  <c r="P960" i="9" a="1"/>
  <c r="P960" i="9"/>
  <c r="P961" i="9" a="1"/>
  <c r="P961" i="9"/>
  <c r="P962" i="9" a="1"/>
  <c r="P962" i="9"/>
  <c r="P963" i="9" a="1"/>
  <c r="P963" i="9"/>
  <c r="P964" i="9" a="1"/>
  <c r="P964" i="9"/>
  <c r="P965" i="9" a="1"/>
  <c r="P965" i="9"/>
  <c r="P966" i="9" a="1"/>
  <c r="P966" i="9"/>
  <c r="P967" i="9" a="1"/>
  <c r="P967" i="9"/>
  <c r="P968" i="9" a="1"/>
  <c r="P968" i="9"/>
  <c r="P969" i="9" a="1"/>
  <c r="P969" i="9"/>
  <c r="P970" i="9" a="1"/>
  <c r="P970" i="9"/>
  <c r="P971" i="9" a="1"/>
  <c r="P971" i="9"/>
  <c r="P972" i="9" a="1"/>
  <c r="P972" i="9"/>
  <c r="P973" i="9" a="1"/>
  <c r="P973" i="9"/>
  <c r="P974" i="9" a="1"/>
  <c r="P974" i="9"/>
  <c r="P975" i="9" a="1"/>
  <c r="P975" i="9"/>
  <c r="P976" i="9" a="1"/>
  <c r="P976" i="9"/>
  <c r="P977" i="9" a="1"/>
  <c r="P977" i="9"/>
  <c r="P978" i="9" a="1"/>
  <c r="P978" i="9"/>
  <c r="P979" i="9" a="1"/>
  <c r="P979" i="9"/>
  <c r="P980" i="9" a="1"/>
  <c r="P980" i="9"/>
  <c r="P981" i="9" a="1"/>
  <c r="P981" i="9"/>
  <c r="P982" i="9" a="1"/>
  <c r="P982" i="9"/>
  <c r="P983" i="9" a="1"/>
  <c r="P983" i="9"/>
  <c r="P984" i="9" a="1"/>
  <c r="P984" i="9"/>
  <c r="P985" i="9" a="1"/>
  <c r="P985" i="9"/>
  <c r="P986" i="9" a="1"/>
  <c r="P986" i="9"/>
  <c r="P987" i="9" a="1"/>
  <c r="P987" i="9"/>
  <c r="P988" i="9" a="1"/>
  <c r="P988" i="9"/>
  <c r="P989" i="9" a="1"/>
  <c r="P989" i="9"/>
  <c r="P990" i="9" a="1"/>
  <c r="P990" i="9"/>
  <c r="P991" i="9" a="1"/>
  <c r="P991" i="9"/>
  <c r="P992" i="9" a="1"/>
  <c r="P992" i="9"/>
  <c r="P993" i="9" a="1"/>
  <c r="P993" i="9"/>
  <c r="P994" i="9" a="1"/>
  <c r="P994" i="9"/>
  <c r="P995" i="9" a="1"/>
  <c r="P995" i="9"/>
  <c r="P996" i="9" a="1"/>
  <c r="P996" i="9"/>
  <c r="P997" i="9" a="1"/>
  <c r="P997" i="9"/>
  <c r="P998" i="9" a="1"/>
  <c r="P998" i="9"/>
  <c r="P999" i="9" a="1"/>
  <c r="P999" i="9"/>
  <c r="P1000" i="9" a="1"/>
  <c r="P1000" i="9"/>
  <c r="P1001" i="9" a="1"/>
  <c r="P1001" i="9"/>
  <c r="P1002" i="9" a="1"/>
  <c r="P1002" i="9"/>
  <c r="P1003" i="9" a="1"/>
  <c r="P1003" i="9"/>
  <c r="P1004" i="9" a="1"/>
  <c r="P1004" i="9"/>
  <c r="P1005" i="9" a="1"/>
  <c r="P1005" i="9"/>
  <c r="P1006" i="9" a="1"/>
  <c r="P1006" i="9"/>
  <c r="P1007" i="9" a="1"/>
  <c r="P1007" i="9"/>
  <c r="P1008" i="9" a="1"/>
  <c r="P1008" i="9"/>
  <c r="P1009" i="9" a="1"/>
  <c r="P1009" i="9"/>
  <c r="P1010" i="9" a="1"/>
  <c r="P1010" i="9"/>
  <c r="P1011" i="9" a="1"/>
  <c r="P1011" i="9"/>
  <c r="P1012" i="9" a="1"/>
  <c r="P1012" i="9"/>
  <c r="P1013" i="9" a="1"/>
  <c r="P1013" i="9"/>
  <c r="P1014" i="9" a="1"/>
  <c r="P1014" i="9"/>
  <c r="P1015" i="9" a="1"/>
  <c r="P1015" i="9"/>
  <c r="P1016" i="9" a="1"/>
  <c r="P1016" i="9"/>
  <c r="P1017" i="9" a="1"/>
  <c r="P1017" i="9"/>
  <c r="P1018" i="9" a="1"/>
  <c r="P1018" i="9"/>
  <c r="P1019" i="9" a="1"/>
  <c r="P1019" i="9"/>
  <c r="P1020" i="9" a="1"/>
  <c r="P1020" i="9"/>
  <c r="P1021" i="9" a="1"/>
  <c r="P1021" i="9"/>
  <c r="P1022" i="9" a="1"/>
  <c r="P1022" i="9"/>
  <c r="P1023" i="9" a="1"/>
  <c r="P1023" i="9"/>
  <c r="P1024" i="9" a="1"/>
  <c r="P1024" i="9"/>
  <c r="P1025" i="9" a="1"/>
  <c r="P1025" i="9"/>
  <c r="P1026" i="9" a="1"/>
  <c r="P1026" i="9"/>
  <c r="P1027" i="9" a="1"/>
  <c r="P1027" i="9"/>
  <c r="P1028" i="9" a="1"/>
  <c r="P1028" i="9"/>
  <c r="P1029" i="9" a="1"/>
  <c r="P1029" i="9"/>
  <c r="P1030" i="9" a="1"/>
  <c r="P1030" i="9"/>
  <c r="P1031" i="9" a="1"/>
  <c r="P1031" i="9"/>
  <c r="P1032" i="9" a="1"/>
  <c r="P1032" i="9"/>
  <c r="P1033" i="9" a="1"/>
  <c r="P1033" i="9"/>
  <c r="P1034" i="9" a="1"/>
  <c r="P1034" i="9"/>
  <c r="P1035" i="9" a="1"/>
  <c r="P1035" i="9"/>
  <c r="P1036" i="9" a="1"/>
  <c r="P1036" i="9"/>
  <c r="P1037" i="9" a="1"/>
  <c r="P1037" i="9"/>
  <c r="P1038" i="9" a="1"/>
  <c r="P1038" i="9"/>
  <c r="P1039" i="9" a="1"/>
  <c r="P1039" i="9"/>
  <c r="P1040" i="9" a="1"/>
  <c r="P1040" i="9"/>
  <c r="P1041" i="9" a="1"/>
  <c r="P1041" i="9"/>
  <c r="P1042" i="9" a="1"/>
  <c r="P1042" i="9"/>
  <c r="P1043" i="9" a="1"/>
  <c r="P1043" i="9"/>
  <c r="P1044" i="9" a="1"/>
  <c r="P1044" i="9"/>
  <c r="P1045" i="9" a="1"/>
  <c r="P1045" i="9"/>
  <c r="P1046" i="9" a="1"/>
  <c r="P1046" i="9"/>
  <c r="P1047" i="9" a="1"/>
  <c r="P1047" i="9"/>
  <c r="P1048" i="9" a="1"/>
  <c r="P1048" i="9"/>
  <c r="P1049" i="9" a="1"/>
  <c r="P1049" i="9"/>
  <c r="P1050" i="9" a="1"/>
  <c r="P1050" i="9"/>
  <c r="P1051" i="9" a="1"/>
  <c r="P1051" i="9"/>
  <c r="P1052" i="9" a="1"/>
  <c r="P1052" i="9"/>
  <c r="P1053" i="9" a="1"/>
  <c r="P1053" i="9"/>
  <c r="P1054" i="9" a="1"/>
  <c r="P1054" i="9"/>
  <c r="P1055" i="9" a="1"/>
  <c r="P1055" i="9"/>
  <c r="P1056" i="9" a="1"/>
  <c r="P1056" i="9"/>
  <c r="P1057" i="9" a="1"/>
  <c r="P1057" i="9"/>
  <c r="P1058" i="9" a="1"/>
  <c r="P1058" i="9"/>
  <c r="P1059" i="9" a="1"/>
  <c r="P1059" i="9"/>
  <c r="P1060" i="9" a="1"/>
  <c r="P1060" i="9"/>
  <c r="P1061" i="9" a="1"/>
  <c r="P1061" i="9"/>
  <c r="P1062" i="9" a="1"/>
  <c r="P1062" i="9"/>
  <c r="P1063" i="9" a="1"/>
  <c r="P1063" i="9"/>
  <c r="P1064" i="9" a="1"/>
  <c r="P1064" i="9"/>
  <c r="P1065" i="9" a="1"/>
  <c r="P1065" i="9"/>
  <c r="P1066" i="9" a="1"/>
  <c r="P1066" i="9"/>
  <c r="P1067" i="9" a="1"/>
  <c r="P1067" i="9"/>
  <c r="P1068" i="9" a="1"/>
  <c r="P1068" i="9"/>
  <c r="P1069" i="9" a="1"/>
  <c r="P1069" i="9"/>
  <c r="P1070" i="9" a="1"/>
  <c r="P1070" i="9"/>
  <c r="P1071" i="9" a="1"/>
  <c r="P1071" i="9"/>
  <c r="P1072" i="9" a="1"/>
  <c r="P1072" i="9"/>
  <c r="P1073" i="9" a="1"/>
  <c r="P1073" i="9"/>
  <c r="P1074" i="9" a="1"/>
  <c r="P1074" i="9"/>
  <c r="P1075" i="9" a="1"/>
  <c r="P1075" i="9"/>
  <c r="P1076" i="9" a="1"/>
  <c r="P1076" i="9"/>
  <c r="P1077" i="9" a="1"/>
  <c r="P1077" i="9"/>
  <c r="P1078" i="9" a="1"/>
  <c r="P1078" i="9"/>
  <c r="P1079" i="9" a="1"/>
  <c r="P1079" i="9"/>
  <c r="P1080" i="9" a="1"/>
  <c r="P1080" i="9"/>
  <c r="P1081" i="9" a="1"/>
  <c r="P1081" i="9"/>
  <c r="P1082" i="9" a="1"/>
  <c r="P1082" i="9"/>
  <c r="P1083" i="9" a="1"/>
  <c r="P1083" i="9"/>
  <c r="P1084" i="9" a="1"/>
  <c r="P1084" i="9"/>
  <c r="P1085" i="9" a="1"/>
  <c r="P1085" i="9"/>
  <c r="P1086" i="9" a="1"/>
  <c r="P1086" i="9"/>
  <c r="P1087" i="9" a="1"/>
  <c r="P1087" i="9"/>
  <c r="P1088" i="9" a="1"/>
  <c r="P1088" i="9"/>
  <c r="P1089" i="9" a="1"/>
  <c r="P1089" i="9"/>
  <c r="P1090" i="9" a="1"/>
  <c r="P1090" i="9"/>
  <c r="P1091" i="9" a="1"/>
  <c r="P1091" i="9"/>
  <c r="P1092" i="9" a="1"/>
  <c r="P1092" i="9"/>
  <c r="P1093" i="9" a="1"/>
  <c r="P1093" i="9"/>
  <c r="P1094" i="9" a="1"/>
  <c r="P1094" i="9"/>
  <c r="P1095" i="9" a="1"/>
  <c r="P1095" i="9"/>
  <c r="P1096" i="9" a="1"/>
  <c r="P1096" i="9"/>
  <c r="P1097" i="9" a="1"/>
  <c r="P1097" i="9"/>
  <c r="P1098" i="9" a="1"/>
  <c r="P1098" i="9"/>
  <c r="P1099" i="9" a="1"/>
  <c r="P1099" i="9"/>
  <c r="P1100" i="9" a="1"/>
  <c r="P1100" i="9"/>
  <c r="P1101" i="9" a="1"/>
  <c r="P1101" i="9"/>
  <c r="P1102" i="9" a="1"/>
  <c r="P1102" i="9"/>
  <c r="P1103" i="9" a="1"/>
  <c r="P1103" i="9"/>
  <c r="P1104" i="9" a="1"/>
  <c r="P1104" i="9"/>
  <c r="P1105" i="9" a="1"/>
  <c r="P1105" i="9"/>
  <c r="P1106" i="9" a="1"/>
  <c r="P1106" i="9"/>
  <c r="P1107" i="9" a="1"/>
  <c r="P1107" i="9"/>
  <c r="P1108" i="9" a="1"/>
  <c r="P1108" i="9"/>
  <c r="P1109" i="9" a="1"/>
  <c r="P1109" i="9"/>
  <c r="P1110" i="9" a="1"/>
  <c r="P1110" i="9"/>
  <c r="P1111" i="9" a="1"/>
  <c r="P1111" i="9"/>
  <c r="P1112" i="9" a="1"/>
  <c r="P1112" i="9"/>
  <c r="P1113" i="9" a="1"/>
  <c r="P1113" i="9"/>
  <c r="P1114" i="9" a="1"/>
  <c r="P1114" i="9"/>
  <c r="P1115" i="9" a="1"/>
  <c r="P1115" i="9"/>
  <c r="P1116" i="9" a="1"/>
  <c r="P1116" i="9"/>
  <c r="P1117" i="9" a="1"/>
  <c r="P1117" i="9"/>
  <c r="P1118" i="9" a="1"/>
  <c r="P1118" i="9"/>
  <c r="P1119" i="9" a="1"/>
  <c r="P1119" i="9"/>
  <c r="P1120" i="9" a="1"/>
  <c r="P1120" i="9"/>
  <c r="P1121" i="9" a="1"/>
  <c r="P1121" i="9"/>
  <c r="P1122" i="9" a="1"/>
  <c r="P1122" i="9"/>
  <c r="P1123" i="9" a="1"/>
  <c r="P1123" i="9"/>
  <c r="P1124" i="9" a="1"/>
  <c r="P1124" i="9"/>
  <c r="P1125" i="9" a="1"/>
  <c r="P1125" i="9"/>
  <c r="P1126" i="9" a="1"/>
  <c r="P1126" i="9"/>
  <c r="P1127" i="9" a="1"/>
  <c r="P1127" i="9"/>
  <c r="P1128" i="9" a="1"/>
  <c r="P1128" i="9"/>
  <c r="P1129" i="9" a="1"/>
  <c r="P1129" i="9"/>
  <c r="P1130" i="9" a="1"/>
  <c r="P1130" i="9"/>
  <c r="P1131" i="9" a="1"/>
  <c r="P1131" i="9"/>
  <c r="P1132" i="9" a="1"/>
  <c r="P1132" i="9"/>
  <c r="P1133" i="9" a="1"/>
  <c r="P1133" i="9"/>
  <c r="P1134" i="9" a="1"/>
  <c r="P1134" i="9"/>
  <c r="P1135" i="9" a="1"/>
  <c r="P1135" i="9"/>
  <c r="P1136" i="9" a="1"/>
  <c r="P1136" i="9"/>
  <c r="P1137" i="9" a="1"/>
  <c r="P1137" i="9"/>
  <c r="P1138" i="9" a="1"/>
  <c r="P1138" i="9"/>
  <c r="P1139" i="9" a="1"/>
  <c r="P1139" i="9"/>
  <c r="P1140" i="9" a="1"/>
  <c r="P1140" i="9"/>
  <c r="P1141" i="9" a="1"/>
  <c r="P1141" i="9"/>
  <c r="P1142" i="9" a="1"/>
  <c r="P1142" i="9"/>
  <c r="P1143" i="9" a="1"/>
  <c r="P1143" i="9"/>
  <c r="P1144" i="9" a="1"/>
  <c r="P1144" i="9"/>
  <c r="P1145" i="9" a="1"/>
  <c r="P1145" i="9"/>
  <c r="P1146" i="9" a="1"/>
  <c r="P1146" i="9"/>
  <c r="P1147" i="9" a="1"/>
  <c r="P1147" i="9"/>
  <c r="P1148" i="9" a="1"/>
  <c r="P1148" i="9"/>
  <c r="P1149" i="9" a="1"/>
  <c r="P1149" i="9"/>
  <c r="P1150" i="9" a="1"/>
  <c r="P1150" i="9"/>
  <c r="P1151" i="9" a="1"/>
  <c r="P1151" i="9"/>
  <c r="P1152" i="9" a="1"/>
  <c r="P1152" i="9"/>
  <c r="P1153" i="9" a="1"/>
  <c r="P1153" i="9"/>
  <c r="P1154" i="9" a="1"/>
  <c r="P1154" i="9"/>
  <c r="P1155" i="9" a="1"/>
  <c r="P1155" i="9"/>
  <c r="P1156" i="9" a="1"/>
  <c r="P1156" i="9"/>
  <c r="P1157" i="9" a="1"/>
  <c r="P1157" i="9"/>
  <c r="P1158" i="9" a="1"/>
  <c r="P1158" i="9"/>
  <c r="P1159" i="9" a="1"/>
  <c r="P1159" i="9"/>
  <c r="P1160" i="9" a="1"/>
  <c r="P1160" i="9"/>
  <c r="P1161" i="9" a="1"/>
  <c r="P1161" i="9"/>
  <c r="P1162" i="9" a="1"/>
  <c r="P1162" i="9"/>
  <c r="P1163" i="9" a="1"/>
  <c r="P1163" i="9"/>
  <c r="P1164" i="9" a="1"/>
  <c r="P1164" i="9"/>
  <c r="P1165" i="9" a="1"/>
  <c r="P1165" i="9"/>
  <c r="P1166" i="9" a="1"/>
  <c r="P1166" i="9"/>
  <c r="P1167" i="9" a="1"/>
  <c r="P1167" i="9"/>
  <c r="P1168" i="9" a="1"/>
  <c r="P1168" i="9"/>
  <c r="P1169" i="9" a="1"/>
  <c r="P1169" i="9"/>
  <c r="P1170" i="9" a="1"/>
  <c r="P1170" i="9"/>
  <c r="P1171" i="9" a="1"/>
  <c r="P1171" i="9"/>
  <c r="P1172" i="9" a="1"/>
  <c r="P1172" i="9"/>
  <c r="P1173" i="9" a="1"/>
  <c r="P1173" i="9"/>
  <c r="P1174" i="9" a="1"/>
  <c r="P1174" i="9"/>
  <c r="P1175" i="9" a="1"/>
  <c r="P1175" i="9"/>
  <c r="P1176" i="9" a="1"/>
  <c r="P1176" i="9"/>
  <c r="P1177" i="9" a="1"/>
  <c r="P1177" i="9"/>
  <c r="P1178" i="9" a="1"/>
  <c r="P1178" i="9"/>
  <c r="P1179" i="9" a="1"/>
  <c r="P1179" i="9"/>
  <c r="P1180" i="9" a="1"/>
  <c r="P1180" i="9"/>
  <c r="P1181" i="9" a="1"/>
  <c r="P1181" i="9"/>
  <c r="P1182" i="9" a="1"/>
  <c r="P1182" i="9"/>
  <c r="P1183" i="9" a="1"/>
  <c r="P1183" i="9"/>
  <c r="P1184" i="9" a="1"/>
  <c r="P1184" i="9"/>
  <c r="P1185" i="9" a="1"/>
  <c r="P1185" i="9"/>
  <c r="P1186" i="9" a="1"/>
  <c r="P1186" i="9"/>
  <c r="P1187" i="9" a="1"/>
  <c r="P1187" i="9"/>
  <c r="P1188" i="9" a="1"/>
  <c r="P1188" i="9"/>
  <c r="P1189" i="9" a="1"/>
  <c r="P1189" i="9"/>
  <c r="P1190" i="9" a="1"/>
  <c r="P1190" i="9"/>
  <c r="P1191" i="9" a="1"/>
  <c r="P1191" i="9"/>
  <c r="P1192" i="9" a="1"/>
  <c r="P1192" i="9"/>
  <c r="P1193" i="9" a="1"/>
  <c r="P1193" i="9"/>
  <c r="P1194" i="9" a="1"/>
  <c r="P1194" i="9"/>
  <c r="P1195" i="9" a="1"/>
  <c r="P1195" i="9"/>
  <c r="P1196" i="9" a="1"/>
  <c r="P1196" i="9"/>
  <c r="P1197" i="9" a="1"/>
  <c r="P1197" i="9"/>
  <c r="P1198" i="9" a="1"/>
  <c r="P1198" i="9"/>
  <c r="P1199" i="9" a="1"/>
  <c r="P1199" i="9"/>
  <c r="P1200" i="9" a="1"/>
  <c r="P1200" i="9"/>
  <c r="P1201" i="9" a="1"/>
  <c r="P1201" i="9"/>
  <c r="P1202" i="9" a="1"/>
  <c r="P1202" i="9"/>
  <c r="P1203" i="9" a="1"/>
  <c r="P1203" i="9"/>
  <c r="P1204" i="9" a="1"/>
  <c r="P1204" i="9"/>
  <c r="P1205" i="9" a="1"/>
  <c r="P1205" i="9"/>
  <c r="P1206" i="9" a="1"/>
  <c r="P1206" i="9"/>
  <c r="P1207" i="9" a="1"/>
  <c r="P1207" i="9"/>
  <c r="P1208" i="9" a="1"/>
  <c r="P1208" i="9"/>
  <c r="P1209" i="9" a="1"/>
  <c r="P1209" i="9"/>
  <c r="P1210" i="9" a="1"/>
  <c r="P1210" i="9"/>
  <c r="P1211" i="9" a="1"/>
  <c r="P1211" i="9"/>
  <c r="P1212" i="9" a="1"/>
  <c r="P1212" i="9"/>
  <c r="P1213" i="9" a="1"/>
  <c r="P1213" i="9"/>
  <c r="P1214" i="9" a="1"/>
  <c r="P1214" i="9"/>
  <c r="P1215" i="9" a="1"/>
  <c r="P1215" i="9"/>
  <c r="P1216" i="9" a="1"/>
  <c r="P1216" i="9"/>
  <c r="P1217" i="9" a="1"/>
  <c r="P1217" i="9"/>
  <c r="P1218" i="9" a="1"/>
  <c r="P1218" i="9"/>
  <c r="P1219" i="9" a="1"/>
  <c r="P1219" i="9"/>
  <c r="P1220" i="9" a="1"/>
  <c r="P1220" i="9"/>
  <c r="P1221" i="9" a="1"/>
  <c r="P1221" i="9"/>
  <c r="P1222" i="9" a="1"/>
  <c r="P1222" i="9"/>
  <c r="P1223" i="9" a="1"/>
  <c r="P1223" i="9"/>
  <c r="P1224" i="9" a="1"/>
  <c r="P1224" i="9"/>
  <c r="P1225" i="9" a="1"/>
  <c r="P1225" i="9"/>
  <c r="P1226" i="9" a="1"/>
  <c r="P1226" i="9"/>
  <c r="P1227" i="9" a="1"/>
  <c r="P1227" i="9"/>
  <c r="P1228" i="9" a="1"/>
  <c r="P1228" i="9"/>
  <c r="P1229" i="9" a="1"/>
  <c r="P1229" i="9"/>
  <c r="P1230" i="9" a="1"/>
  <c r="P1230" i="9"/>
  <c r="P1231" i="9" a="1"/>
  <c r="P1231" i="9"/>
  <c r="P1232" i="9" a="1"/>
  <c r="P1232" i="9"/>
  <c r="P1233" i="9" a="1"/>
  <c r="P1233" i="9"/>
  <c r="P1234" i="9" a="1"/>
  <c r="P1234" i="9"/>
  <c r="P1235" i="9" a="1"/>
  <c r="P1235" i="9"/>
  <c r="P1236" i="9" a="1"/>
  <c r="P1236" i="9"/>
  <c r="P1237" i="9" a="1"/>
  <c r="P1237" i="9"/>
  <c r="P1238" i="9" a="1"/>
  <c r="P1238" i="9"/>
  <c r="P1239" i="9" a="1"/>
  <c r="P1239" i="9"/>
  <c r="P1240" i="9" a="1"/>
  <c r="P1240" i="9"/>
  <c r="P1241" i="9" a="1"/>
  <c r="P1241" i="9"/>
  <c r="P1242" i="9" a="1"/>
  <c r="P1242" i="9"/>
  <c r="P1243" i="9" a="1"/>
  <c r="P1243" i="9"/>
  <c r="P1244" i="9" a="1"/>
  <c r="P1244" i="9"/>
  <c r="P1245" i="9" a="1"/>
  <c r="P1245" i="9"/>
  <c r="P1246" i="9" a="1"/>
  <c r="P1246" i="9"/>
  <c r="P1247" i="9" a="1"/>
  <c r="P1247" i="9"/>
  <c r="P1248" i="9" a="1"/>
  <c r="P1248" i="9"/>
  <c r="P1249" i="9" a="1"/>
  <c r="P1249" i="9"/>
  <c r="P1250" i="9" a="1"/>
  <c r="P1250" i="9"/>
  <c r="P1251" i="9" a="1"/>
  <c r="P1251" i="9"/>
  <c r="P1252" i="9" a="1"/>
  <c r="P1252" i="9"/>
  <c r="P1253" i="9" a="1"/>
  <c r="P1253" i="9"/>
  <c r="P1254" i="9" a="1"/>
  <c r="P1254" i="9"/>
  <c r="P1255" i="9" a="1"/>
  <c r="P1255" i="9"/>
  <c r="P1256" i="9" a="1"/>
  <c r="P1256" i="9"/>
  <c r="P1257" i="9" a="1"/>
  <c r="P1257" i="9"/>
  <c r="P1258" i="9" a="1"/>
  <c r="P1258" i="9"/>
  <c r="P1259" i="9" a="1"/>
  <c r="P1259" i="9"/>
  <c r="P1260" i="9" a="1"/>
  <c r="P1260" i="9"/>
  <c r="P1261" i="9" a="1"/>
  <c r="P1261" i="9"/>
  <c r="P1262" i="9" a="1"/>
  <c r="P1262" i="9"/>
  <c r="P1263" i="9" a="1"/>
  <c r="P1263" i="9"/>
  <c r="P1264" i="9" a="1"/>
  <c r="P1264" i="9"/>
  <c r="P1265" i="9" a="1"/>
  <c r="P1265" i="9"/>
  <c r="P1266" i="9" a="1"/>
  <c r="P1266" i="9"/>
  <c r="P1267" i="9" a="1"/>
  <c r="P1267" i="9"/>
  <c r="P1268" i="9" a="1"/>
  <c r="P1268" i="9"/>
  <c r="P1269" i="9" a="1"/>
  <c r="P1269" i="9"/>
  <c r="P1270" i="9" a="1"/>
  <c r="P1270" i="9"/>
  <c r="P1271" i="9" a="1"/>
  <c r="P1271" i="9"/>
  <c r="P1272" i="9" a="1"/>
  <c r="P1272" i="9"/>
  <c r="P1273" i="9" a="1"/>
  <c r="P1273" i="9"/>
  <c r="P1274" i="9" a="1"/>
  <c r="P1274" i="9"/>
  <c r="P1275" i="9" a="1"/>
  <c r="P1275" i="9"/>
  <c r="P1276" i="9" a="1"/>
  <c r="P1276" i="9"/>
  <c r="P1277" i="9" a="1"/>
  <c r="P1277" i="9"/>
  <c r="P1278" i="9" a="1"/>
  <c r="P1278" i="9"/>
  <c r="P1279" i="9" a="1"/>
  <c r="P1279" i="9"/>
  <c r="P1280" i="9" a="1"/>
  <c r="P1280" i="9"/>
  <c r="P1281" i="9" a="1"/>
  <c r="P1281" i="9"/>
  <c r="P1282" i="9" a="1"/>
  <c r="P1282" i="9"/>
  <c r="P1283" i="9" a="1"/>
  <c r="P1283" i="9"/>
  <c r="P1284" i="9" a="1"/>
  <c r="P1284" i="9"/>
  <c r="P1285" i="9" a="1"/>
  <c r="P1285" i="9"/>
  <c r="P1286" i="9" a="1"/>
  <c r="P1286" i="9"/>
  <c r="P1287" i="9" a="1"/>
  <c r="P1287" i="9"/>
  <c r="P1288" i="9" a="1"/>
  <c r="P1288" i="9"/>
  <c r="P1289" i="9" a="1"/>
  <c r="P1289" i="9"/>
  <c r="P1290" i="9" a="1"/>
  <c r="P1290" i="9"/>
  <c r="P1291" i="9" a="1"/>
  <c r="P1291" i="9"/>
  <c r="P1292" i="9" a="1"/>
  <c r="P1292" i="9"/>
  <c r="P1293" i="9" a="1"/>
  <c r="P1293" i="9"/>
  <c r="P1294" i="9" a="1"/>
  <c r="P1294" i="9"/>
  <c r="P1295" i="9" a="1"/>
  <c r="P1295" i="9"/>
  <c r="P1296" i="9" a="1"/>
  <c r="P1296" i="9"/>
  <c r="P1297" i="9" a="1"/>
  <c r="P1297" i="9"/>
  <c r="P1298" i="9" a="1"/>
  <c r="P1298" i="9"/>
  <c r="P1299" i="9" a="1"/>
  <c r="P1299" i="9"/>
  <c r="P1300" i="9" a="1"/>
  <c r="P1300" i="9"/>
  <c r="P1301" i="9" a="1"/>
  <c r="P1301" i="9"/>
  <c r="P1302" i="9" a="1"/>
  <c r="P1302" i="9"/>
  <c r="P1303" i="9" a="1"/>
  <c r="P1303" i="9"/>
  <c r="P1304" i="9" a="1"/>
  <c r="P1304" i="9"/>
  <c r="P1305" i="9" a="1"/>
  <c r="P1305" i="9"/>
  <c r="P1306" i="9" a="1"/>
  <c r="P1306" i="9"/>
  <c r="P1307" i="9" a="1"/>
  <c r="P1307" i="9"/>
  <c r="P1308" i="9" a="1"/>
  <c r="P1308" i="9"/>
  <c r="P1309" i="9" a="1"/>
  <c r="P1309" i="9"/>
  <c r="P1310" i="9" a="1"/>
  <c r="P1310" i="9"/>
  <c r="P1311" i="9" a="1"/>
  <c r="P1311" i="9"/>
  <c r="P1312" i="9" a="1"/>
  <c r="P1312" i="9"/>
  <c r="P1313" i="9" a="1"/>
  <c r="P1313" i="9"/>
  <c r="P1314" i="9" a="1"/>
  <c r="P1314" i="9"/>
  <c r="P1315" i="9" a="1"/>
  <c r="P1315" i="9"/>
  <c r="P1316" i="9" a="1"/>
  <c r="P1316" i="9"/>
  <c r="P1317" i="9" a="1"/>
  <c r="P1317" i="9"/>
  <c r="P1318" i="9" a="1"/>
  <c r="P1318" i="9"/>
  <c r="P1319" i="9" a="1"/>
  <c r="P1319" i="9"/>
  <c r="P1320" i="9" a="1"/>
  <c r="P1320" i="9"/>
  <c r="P1321" i="9" a="1"/>
  <c r="P1321" i="9"/>
  <c r="P1322" i="9" a="1"/>
  <c r="P1322" i="9"/>
  <c r="P1323" i="9" a="1"/>
  <c r="P1323" i="9"/>
  <c r="P1324" i="9" a="1"/>
  <c r="P1324" i="9"/>
  <c r="P1325" i="9" a="1"/>
  <c r="P1325" i="9"/>
  <c r="P1326" i="9" a="1"/>
  <c r="P1326" i="9"/>
  <c r="P1327" i="9" a="1"/>
  <c r="P1327" i="9"/>
  <c r="P1328" i="9" a="1"/>
  <c r="P1328" i="9"/>
  <c r="P1329" i="9" a="1"/>
  <c r="P1329" i="9"/>
  <c r="P1330" i="9" a="1"/>
  <c r="P1330" i="9"/>
  <c r="P1331" i="9" a="1"/>
  <c r="P1331" i="9"/>
  <c r="P1332" i="9" a="1"/>
  <c r="P1332" i="9"/>
  <c r="P1333" i="9" a="1"/>
  <c r="P1333" i="9"/>
  <c r="P1334" i="9" a="1"/>
  <c r="P1334" i="9"/>
  <c r="P1335" i="9" a="1"/>
  <c r="P1335" i="9"/>
  <c r="P1336" i="9" a="1"/>
  <c r="P1336" i="9"/>
  <c r="P1337" i="9" a="1"/>
  <c r="P1337" i="9"/>
  <c r="P1338" i="9" a="1"/>
  <c r="P1338" i="9"/>
  <c r="P1339" i="9" a="1"/>
  <c r="P1339" i="9"/>
  <c r="P1340" i="9" a="1"/>
  <c r="P1340" i="9"/>
  <c r="P1341" i="9" a="1"/>
  <c r="P1341" i="9"/>
  <c r="P1342" i="9" a="1"/>
  <c r="P1342" i="9"/>
  <c r="P1343" i="9" a="1"/>
  <c r="P1343" i="9"/>
  <c r="P1344" i="9" a="1"/>
  <c r="P1344" i="9"/>
  <c r="P1345" i="9" a="1"/>
  <c r="P1345" i="9"/>
  <c r="P1346" i="9" a="1"/>
  <c r="P1346" i="9"/>
  <c r="P1347" i="9" a="1"/>
  <c r="P1347" i="9"/>
  <c r="P1348" i="9" a="1"/>
  <c r="P1348" i="9"/>
  <c r="P1349" i="9" a="1"/>
  <c r="P1349" i="9"/>
  <c r="P1350" i="9" a="1"/>
  <c r="P1350" i="9"/>
  <c r="P1351" i="9" a="1"/>
  <c r="P1351" i="9"/>
  <c r="P1352" i="9" a="1"/>
  <c r="P1352" i="9"/>
  <c r="P1353" i="9" a="1"/>
  <c r="P1353" i="9"/>
  <c r="P1354" i="9" a="1"/>
  <c r="P1354" i="9"/>
  <c r="P1355" i="9" a="1"/>
  <c r="P1355" i="9"/>
  <c r="P1356" i="9" a="1"/>
  <c r="P1356" i="9"/>
  <c r="P1357" i="9" a="1"/>
  <c r="P1357" i="9"/>
  <c r="P1358" i="9" a="1"/>
  <c r="P1358" i="9"/>
  <c r="P1359" i="9" a="1"/>
  <c r="P1359" i="9"/>
  <c r="P1360" i="9" a="1"/>
  <c r="P1360" i="9"/>
  <c r="P1361" i="9" a="1"/>
  <c r="P1361" i="9"/>
  <c r="P1362" i="9" a="1"/>
  <c r="P1362" i="9"/>
  <c r="P1363" i="9" a="1"/>
  <c r="P1363" i="9"/>
  <c r="P1364" i="9" a="1"/>
  <c r="P1364" i="9"/>
  <c r="P1365" i="9" a="1"/>
  <c r="P1365" i="9"/>
  <c r="P1366" i="9" a="1"/>
  <c r="P1366" i="9"/>
  <c r="P1367" i="9" a="1"/>
  <c r="P1367" i="9"/>
  <c r="P1368" i="9" a="1"/>
  <c r="P1368" i="9"/>
  <c r="P1369" i="9" a="1"/>
  <c r="P1369" i="9"/>
  <c r="P1370" i="9" a="1"/>
  <c r="P1370" i="9"/>
  <c r="P1371" i="9" a="1"/>
  <c r="P1371" i="9"/>
  <c r="P1372" i="9" a="1"/>
  <c r="P1372" i="9"/>
  <c r="P1373" i="9" a="1"/>
  <c r="P1373" i="9"/>
  <c r="P1374" i="9" a="1"/>
  <c r="P1374" i="9"/>
  <c r="P1375" i="9" a="1"/>
  <c r="P1375" i="9"/>
  <c r="P1376" i="9" a="1"/>
  <c r="P1376" i="9"/>
  <c r="P1377" i="9" a="1"/>
  <c r="P1377" i="9"/>
  <c r="P1378" i="9" a="1"/>
  <c r="P1378" i="9"/>
  <c r="P1379" i="9" a="1"/>
  <c r="P1379" i="9"/>
  <c r="P1380" i="9" a="1"/>
  <c r="P1380" i="9"/>
  <c r="P1381" i="9" a="1"/>
  <c r="P1381" i="9"/>
  <c r="P1382" i="9" a="1"/>
  <c r="P1382" i="9"/>
  <c r="P1383" i="9" a="1"/>
  <c r="P1383" i="9"/>
  <c r="P1384" i="9" a="1"/>
  <c r="P1384" i="9"/>
  <c r="P1385" i="9" a="1"/>
  <c r="P1385" i="9"/>
  <c r="P1386" i="9" a="1"/>
  <c r="P1386" i="9"/>
  <c r="P1387" i="9" a="1"/>
  <c r="P1387" i="9"/>
  <c r="P1388" i="9" a="1"/>
  <c r="P1388" i="9"/>
  <c r="P1389" i="9" a="1"/>
  <c r="P1389" i="9"/>
  <c r="P1390" i="9" a="1"/>
  <c r="P1390" i="9"/>
  <c r="P1391" i="9" a="1"/>
  <c r="P1391" i="9"/>
  <c r="P1392" i="9" a="1"/>
  <c r="P1392" i="9"/>
  <c r="P1393" i="9" a="1"/>
  <c r="P1393" i="9"/>
  <c r="P1394" i="9" a="1"/>
  <c r="P1394" i="9"/>
  <c r="P1395" i="9" a="1"/>
  <c r="P1395" i="9"/>
  <c r="P1396" i="9" a="1"/>
  <c r="P1396" i="9"/>
  <c r="P1397" i="9" a="1"/>
  <c r="P1397" i="9"/>
  <c r="P1398" i="9" a="1"/>
  <c r="P1398" i="9"/>
  <c r="P1399" i="9" a="1"/>
  <c r="P1399" i="9"/>
  <c r="P1400" i="9" a="1"/>
  <c r="P1400" i="9"/>
  <c r="P1401" i="9" a="1"/>
  <c r="P1401" i="9"/>
  <c r="P1402" i="9" a="1"/>
  <c r="P1402" i="9"/>
  <c r="P1403" i="9" a="1"/>
  <c r="P1403" i="9"/>
  <c r="P1404" i="9" a="1"/>
  <c r="P1404" i="9"/>
  <c r="P1405" i="9" a="1"/>
  <c r="P1405" i="9"/>
  <c r="P1406" i="9" a="1"/>
  <c r="P1406" i="9"/>
  <c r="P1407" i="9" a="1"/>
  <c r="P1407" i="9"/>
  <c r="P1408" i="9" a="1"/>
  <c r="P1408" i="9"/>
  <c r="P1409" i="9" a="1"/>
  <c r="P1409" i="9"/>
  <c r="P1410" i="9" a="1"/>
  <c r="P1410" i="9"/>
  <c r="P1411" i="9" a="1"/>
  <c r="P1411" i="9"/>
  <c r="P1412" i="9" a="1"/>
  <c r="P1412" i="9"/>
  <c r="P1413" i="9" a="1"/>
  <c r="P1413" i="9"/>
  <c r="P1414" i="9" a="1"/>
  <c r="P1414" i="9"/>
  <c r="P1415" i="9" a="1"/>
  <c r="P1415" i="9"/>
  <c r="P1416" i="9" a="1"/>
  <c r="P1416" i="9"/>
  <c r="P1417" i="9" a="1"/>
  <c r="P1417" i="9"/>
  <c r="P1418" i="9" a="1"/>
  <c r="P1418" i="9"/>
  <c r="P1419" i="9" a="1"/>
  <c r="P1419" i="9"/>
  <c r="P1420" i="9" a="1"/>
  <c r="P1420" i="9"/>
  <c r="P1421" i="9" a="1"/>
  <c r="P1421" i="9"/>
  <c r="P1422" i="9" a="1"/>
  <c r="P1422" i="9"/>
  <c r="P1423" i="9" a="1"/>
  <c r="P1423" i="9"/>
  <c r="P1424" i="9" a="1"/>
  <c r="P1424" i="9"/>
  <c r="P1425" i="9" a="1"/>
  <c r="P1425" i="9"/>
  <c r="P1426" i="9" a="1"/>
  <c r="P1426" i="9"/>
  <c r="P1427" i="9" a="1"/>
  <c r="P1427" i="9"/>
  <c r="P1428" i="9" a="1"/>
  <c r="P1428" i="9"/>
  <c r="P1429" i="9" a="1"/>
  <c r="P1429" i="9"/>
  <c r="P1430" i="9" a="1"/>
  <c r="P1430" i="9"/>
  <c r="P1431" i="9" a="1"/>
  <c r="P1431" i="9"/>
  <c r="P1432" i="9" a="1"/>
  <c r="P1432" i="9"/>
  <c r="P1433" i="9" a="1"/>
  <c r="P1433" i="9"/>
  <c r="P1434" i="9" a="1"/>
  <c r="P1434" i="9"/>
  <c r="P1435" i="9" a="1"/>
  <c r="P1435" i="9"/>
  <c r="P1436" i="9" a="1"/>
  <c r="P1436" i="9"/>
  <c r="P1437" i="9" a="1"/>
  <c r="P1437" i="9"/>
  <c r="P1438" i="9" a="1"/>
  <c r="P1438" i="9"/>
  <c r="P1439" i="9" a="1"/>
  <c r="P1439" i="9"/>
  <c r="P1440" i="9" a="1"/>
  <c r="P1440" i="9"/>
  <c r="P1441" i="9" a="1"/>
  <c r="P1441" i="9"/>
  <c r="P1442" i="9" a="1"/>
  <c r="P1442" i="9"/>
  <c r="P1443" i="9" a="1"/>
  <c r="P1443" i="9"/>
  <c r="P1444" i="9" a="1"/>
  <c r="P1444" i="9"/>
  <c r="P1445" i="9" a="1"/>
  <c r="P1445" i="9"/>
  <c r="P1446" i="9" a="1"/>
  <c r="P1446" i="9"/>
  <c r="P1447" i="9" a="1"/>
  <c r="P1447" i="9"/>
  <c r="P1448" i="9" a="1"/>
  <c r="P1448" i="9"/>
  <c r="P1449" i="9" a="1"/>
  <c r="P1449" i="9"/>
  <c r="P1450" i="9" a="1"/>
  <c r="P1450" i="9"/>
  <c r="P1451" i="9" a="1"/>
  <c r="P1451" i="9"/>
  <c r="P1452" i="9" a="1"/>
  <c r="P1452" i="9"/>
  <c r="P1453" i="9" a="1"/>
  <c r="P1453" i="9"/>
  <c r="P1454" i="9" a="1"/>
  <c r="P1454" i="9"/>
  <c r="P1455" i="9" a="1"/>
  <c r="P1455" i="9"/>
  <c r="P1456" i="9" a="1"/>
  <c r="P1456" i="9"/>
  <c r="P1457" i="9" a="1"/>
  <c r="P1457" i="9"/>
  <c r="P1458" i="9" a="1"/>
  <c r="P1458" i="9"/>
  <c r="P1459" i="9" a="1"/>
  <c r="P1459" i="9"/>
  <c r="P1460" i="9" a="1"/>
  <c r="P1460" i="9"/>
  <c r="P1461" i="9" a="1"/>
  <c r="P1461" i="9"/>
  <c r="P1462" i="9" a="1"/>
  <c r="P1462" i="9"/>
  <c r="P1463" i="9" a="1"/>
  <c r="P1463" i="9"/>
  <c r="P1464" i="9" a="1"/>
  <c r="P1464" i="9"/>
  <c r="P1465" i="9" a="1"/>
  <c r="P1465" i="9"/>
  <c r="P1466" i="9" a="1"/>
  <c r="P1466" i="9"/>
  <c r="P1467" i="9" a="1"/>
  <c r="P1467" i="9"/>
  <c r="P1468" i="9" a="1"/>
  <c r="P1468" i="9"/>
  <c r="P1469" i="9" a="1"/>
  <c r="P1469" i="9"/>
  <c r="P1470" i="9" a="1"/>
  <c r="P1470" i="9"/>
  <c r="P1471" i="9" a="1"/>
  <c r="P1471" i="9"/>
  <c r="P1472" i="9" a="1"/>
  <c r="P1472" i="9"/>
  <c r="P1473" i="9" a="1"/>
  <c r="P1473" i="9"/>
  <c r="P1474" i="9" a="1"/>
  <c r="P1474" i="9"/>
  <c r="P1475" i="9" a="1"/>
  <c r="P1475" i="9"/>
  <c r="P1476" i="9" a="1"/>
  <c r="P1476" i="9"/>
  <c r="P1477" i="9" a="1"/>
  <c r="P1477" i="9"/>
  <c r="P1478" i="9" a="1"/>
  <c r="P1478" i="9"/>
  <c r="P1479" i="9" a="1"/>
  <c r="P1479" i="9"/>
  <c r="P1480" i="9" a="1"/>
  <c r="P1480" i="9"/>
  <c r="P1481" i="9" a="1"/>
  <c r="P1481" i="9"/>
  <c r="P1482" i="9" a="1"/>
  <c r="P1482" i="9"/>
  <c r="P1483" i="9" a="1"/>
  <c r="P1483" i="9"/>
  <c r="P1484" i="9" a="1"/>
  <c r="P1484" i="9"/>
  <c r="P1485" i="9" a="1"/>
  <c r="P1485" i="9"/>
  <c r="P1486" i="9" a="1"/>
  <c r="P1486" i="9"/>
  <c r="P1487" i="9" a="1"/>
  <c r="P1487" i="9"/>
  <c r="P1488" i="9" a="1"/>
  <c r="P1488" i="9"/>
  <c r="P1489" i="9" a="1"/>
  <c r="P1489" i="9"/>
  <c r="P1490" i="9" a="1"/>
  <c r="P1490" i="9"/>
  <c r="P1491" i="9" a="1"/>
  <c r="P1491" i="9"/>
  <c r="P1492" i="9" a="1"/>
  <c r="P1492" i="9"/>
  <c r="P1493" i="9" a="1"/>
  <c r="P1493" i="9"/>
  <c r="P1494" i="9" a="1"/>
  <c r="P1494" i="9"/>
  <c r="P1495" i="9" a="1"/>
  <c r="P1495" i="9"/>
  <c r="P1496" i="9" a="1"/>
  <c r="P1496" i="9"/>
  <c r="P1497" i="9" a="1"/>
  <c r="P1497" i="9"/>
  <c r="P1498" i="9" a="1"/>
  <c r="P1498" i="9"/>
  <c r="P1499" i="9" a="1"/>
  <c r="P1499" i="9"/>
  <c r="P1500" i="9" a="1"/>
  <c r="P1500" i="9"/>
  <c r="P1501" i="9" a="1"/>
  <c r="P1501" i="9"/>
  <c r="P1502" i="9" a="1"/>
  <c r="P1502" i="9"/>
  <c r="P1503" i="9" a="1"/>
  <c r="P1503" i="9"/>
  <c r="P1504" i="9" a="1"/>
  <c r="P1504" i="9"/>
  <c r="P1505" i="9" a="1"/>
  <c r="P1505" i="9"/>
  <c r="P1506" i="9" a="1"/>
  <c r="P1506" i="9"/>
  <c r="P1507" i="9" a="1"/>
  <c r="P1507" i="9"/>
  <c r="P1508" i="9" a="1"/>
  <c r="P1508" i="9"/>
  <c r="P1509" i="9" a="1"/>
  <c r="P1509" i="9"/>
  <c r="P1510" i="9" a="1"/>
  <c r="P1510" i="9"/>
  <c r="P1511" i="9" a="1"/>
  <c r="P1511" i="9"/>
  <c r="P1512" i="9" a="1"/>
  <c r="P1512" i="9"/>
  <c r="P1513" i="9" a="1"/>
  <c r="P1513" i="9"/>
  <c r="P1514" i="9" a="1"/>
  <c r="P1514" i="9"/>
  <c r="P1515" i="9" a="1"/>
  <c r="P1515" i="9"/>
  <c r="P1516" i="9" a="1"/>
  <c r="P1516" i="9"/>
  <c r="P1517" i="9" a="1"/>
  <c r="P1517" i="9"/>
  <c r="P1518" i="9" a="1"/>
  <c r="P1518" i="9"/>
  <c r="P1519" i="9" a="1"/>
  <c r="P1519" i="9"/>
  <c r="P1520" i="9" a="1"/>
  <c r="P1520" i="9"/>
  <c r="P1521" i="9" a="1"/>
  <c r="P1521" i="9"/>
  <c r="P1522" i="9" a="1"/>
  <c r="P1522" i="9"/>
  <c r="P1523" i="9" a="1"/>
  <c r="P1523" i="9"/>
  <c r="P1524" i="9" a="1"/>
  <c r="P1524" i="9"/>
  <c r="P1525" i="9" a="1"/>
  <c r="P1525" i="9"/>
  <c r="P1526" i="9" a="1"/>
  <c r="P1526" i="9"/>
  <c r="P1527" i="9" a="1"/>
  <c r="P1527" i="9"/>
  <c r="P1528" i="9" a="1"/>
  <c r="P1528" i="9"/>
  <c r="P1529" i="9" a="1"/>
  <c r="P1529" i="9"/>
  <c r="P1530" i="9" a="1"/>
  <c r="P1530" i="9"/>
  <c r="P1531" i="9" a="1"/>
  <c r="P1531" i="9"/>
  <c r="P1532" i="9" a="1"/>
  <c r="P1532" i="9"/>
  <c r="P1533" i="9" a="1"/>
  <c r="P1533" i="9"/>
  <c r="P1534" i="9" a="1"/>
  <c r="P1534" i="9"/>
  <c r="P1535" i="9" a="1"/>
  <c r="P1535" i="9"/>
  <c r="P1536" i="9" a="1"/>
  <c r="P1536" i="9"/>
  <c r="P1537" i="9" a="1"/>
  <c r="P1537" i="9"/>
  <c r="P1538" i="9" a="1"/>
  <c r="P1538" i="9"/>
  <c r="P1539" i="9" a="1"/>
  <c r="P1539" i="9"/>
  <c r="P1540" i="9" a="1"/>
  <c r="P1540" i="9"/>
  <c r="P1541" i="9" a="1"/>
  <c r="P1541" i="9"/>
  <c r="P1542" i="9" a="1"/>
  <c r="P1542" i="9"/>
  <c r="P1543" i="9" a="1"/>
  <c r="P1543" i="9"/>
  <c r="P1544" i="9" a="1"/>
  <c r="P1544" i="9"/>
  <c r="P1545" i="9" a="1"/>
  <c r="P1545" i="9"/>
  <c r="P1546" i="9" a="1"/>
  <c r="P1546" i="9"/>
  <c r="P1547" i="9" a="1"/>
  <c r="P1547" i="9"/>
  <c r="P1548" i="9" a="1"/>
  <c r="P1548" i="9"/>
  <c r="P1549" i="9" a="1"/>
  <c r="P1549" i="9"/>
  <c r="P1550" i="9" a="1"/>
  <c r="P1550" i="9"/>
  <c r="P1551" i="9" a="1"/>
  <c r="P1551" i="9"/>
  <c r="P1552" i="9" a="1"/>
  <c r="P1552" i="9"/>
  <c r="P1553" i="9" a="1"/>
  <c r="P1553" i="9"/>
  <c r="P1554" i="9" a="1"/>
  <c r="P1554" i="9"/>
  <c r="P1555" i="9" a="1"/>
  <c r="P1555" i="9"/>
  <c r="P1556" i="9" a="1"/>
  <c r="P1556" i="9"/>
  <c r="P1557" i="9" a="1"/>
  <c r="P1557" i="9"/>
  <c r="P1558" i="9" a="1"/>
  <c r="P1558" i="9"/>
  <c r="P1559" i="9" a="1"/>
  <c r="P1559" i="9"/>
  <c r="P1560" i="9" a="1"/>
  <c r="P1560" i="9"/>
  <c r="P1561" i="9" a="1"/>
  <c r="P1561" i="9"/>
  <c r="P1562" i="9" a="1"/>
  <c r="P1562" i="9"/>
  <c r="P1563" i="9" a="1"/>
  <c r="P1563" i="9"/>
  <c r="P1564" i="9" a="1"/>
  <c r="P1564" i="9"/>
  <c r="P1565" i="9" a="1"/>
  <c r="P1565" i="9"/>
  <c r="P1566" i="9" a="1"/>
  <c r="P1566" i="9"/>
  <c r="P1567" i="9" a="1"/>
  <c r="P1567" i="9"/>
  <c r="P1568" i="9" a="1"/>
  <c r="P1568" i="9"/>
  <c r="P1569" i="9" a="1"/>
  <c r="P1569" i="9"/>
  <c r="P1570" i="9" a="1"/>
  <c r="P1570" i="9"/>
  <c r="P1571" i="9" a="1"/>
  <c r="P1571" i="9"/>
  <c r="P1572" i="9" a="1"/>
  <c r="P1572" i="9"/>
  <c r="P1573" i="9" a="1"/>
  <c r="P1573" i="9"/>
  <c r="P1574" i="9" a="1"/>
  <c r="P1574" i="9"/>
  <c r="P1575" i="9" a="1"/>
  <c r="P1575" i="9"/>
  <c r="P1576" i="9" a="1"/>
  <c r="P1576" i="9"/>
  <c r="P1577" i="9" a="1"/>
  <c r="P1577" i="9"/>
  <c r="P1578" i="9" a="1"/>
  <c r="P1578" i="9"/>
  <c r="P1579" i="9" a="1"/>
  <c r="P1579" i="9"/>
  <c r="P1580" i="9" a="1"/>
  <c r="P1580" i="9"/>
  <c r="P1581" i="9" a="1"/>
  <c r="P1581" i="9"/>
  <c r="P1582" i="9" a="1"/>
  <c r="P1582" i="9"/>
  <c r="P1583" i="9" a="1"/>
  <c r="P1583" i="9"/>
  <c r="P1584" i="9" a="1"/>
  <c r="P1584" i="9"/>
  <c r="P1585" i="9" a="1"/>
  <c r="P1585" i="9"/>
  <c r="P1586" i="9" a="1"/>
  <c r="P1586" i="9"/>
  <c r="P1587" i="9" a="1"/>
  <c r="P1587" i="9"/>
  <c r="P1588" i="9" a="1"/>
  <c r="P1588" i="9"/>
  <c r="P1589" i="9" a="1"/>
  <c r="P1589" i="9"/>
  <c r="P1590" i="9" a="1"/>
  <c r="P1590" i="9"/>
  <c r="P1591" i="9" a="1"/>
  <c r="P1591" i="9"/>
  <c r="P1592" i="9" a="1"/>
  <c r="P1592" i="9"/>
  <c r="P1593" i="9" a="1"/>
  <c r="P1593" i="9"/>
  <c r="P1594" i="9" a="1"/>
  <c r="P1594" i="9"/>
  <c r="P1595" i="9" a="1"/>
  <c r="P1595" i="9"/>
  <c r="P1596" i="9" a="1"/>
  <c r="P1596" i="9"/>
  <c r="P1597" i="9" a="1"/>
  <c r="P1597" i="9"/>
  <c r="P1598" i="9" a="1"/>
  <c r="P1598" i="9"/>
  <c r="P1599" i="9" a="1"/>
  <c r="P1599" i="9"/>
  <c r="P1600" i="9" a="1"/>
  <c r="P1600" i="9"/>
  <c r="P1601" i="9" a="1"/>
  <c r="P1601" i="9"/>
  <c r="P1602" i="9" a="1"/>
  <c r="P1602" i="9"/>
  <c r="P1603" i="9" a="1"/>
  <c r="P1603" i="9"/>
  <c r="P1604" i="9" a="1"/>
  <c r="P1604" i="9"/>
  <c r="P1605" i="9" a="1"/>
  <c r="P1605" i="9"/>
  <c r="P1606" i="9" a="1"/>
  <c r="P1606" i="9"/>
  <c r="P1607" i="9" a="1"/>
  <c r="P1607" i="9"/>
  <c r="P1608" i="9" a="1"/>
  <c r="P1608" i="9"/>
  <c r="P1609" i="9" a="1"/>
  <c r="P1609" i="9"/>
  <c r="P1610" i="9" a="1"/>
  <c r="P1610" i="9"/>
  <c r="P1611" i="9" a="1"/>
  <c r="P1611" i="9"/>
  <c r="P1612" i="9" a="1"/>
  <c r="P1612" i="9"/>
  <c r="P1613" i="9" a="1"/>
  <c r="P1613" i="9"/>
  <c r="P1614" i="9" a="1"/>
  <c r="P1614" i="9"/>
  <c r="P1615" i="9" a="1"/>
  <c r="P1615" i="9"/>
  <c r="P1616" i="9" a="1"/>
  <c r="P1616" i="9"/>
  <c r="P1617" i="9" a="1"/>
  <c r="P1617" i="9"/>
  <c r="P1618" i="9" a="1"/>
  <c r="P1618" i="9"/>
  <c r="P1619" i="9" a="1"/>
  <c r="P1619" i="9"/>
  <c r="P1620" i="9" a="1"/>
  <c r="P1620" i="9"/>
  <c r="P1621" i="9" a="1"/>
  <c r="P1621" i="9"/>
  <c r="P1622" i="9" a="1"/>
  <c r="P1622" i="9"/>
  <c r="P1623" i="9" a="1"/>
  <c r="P1623" i="9"/>
  <c r="P1624" i="9" a="1"/>
  <c r="P1624" i="9"/>
  <c r="P1625" i="9" a="1"/>
  <c r="P1625" i="9"/>
  <c r="P1626" i="9" a="1"/>
  <c r="P1626" i="9"/>
  <c r="P1627" i="9" a="1"/>
  <c r="P1627" i="9"/>
  <c r="P1628" i="9" a="1"/>
  <c r="P1628" i="9"/>
  <c r="P1629" i="9" a="1"/>
  <c r="P1629" i="9"/>
  <c r="P1630" i="9" a="1"/>
  <c r="P1630" i="9"/>
  <c r="P1631" i="9" a="1"/>
  <c r="P1631" i="9"/>
  <c r="P1632" i="9" a="1"/>
  <c r="P1632" i="9"/>
  <c r="P1633" i="9" a="1"/>
  <c r="P1633" i="9"/>
  <c r="P1634" i="9" a="1"/>
  <c r="P1634" i="9"/>
  <c r="P1635" i="9" a="1"/>
  <c r="P1635" i="9"/>
  <c r="P1636" i="9" a="1"/>
  <c r="P1636" i="9"/>
  <c r="P1637" i="9" a="1"/>
  <c r="P1637" i="9"/>
  <c r="P1638" i="9" a="1"/>
  <c r="P1638" i="9"/>
  <c r="P1639" i="9" a="1"/>
  <c r="P1639" i="9"/>
  <c r="P1640" i="9" a="1"/>
  <c r="P1640" i="9"/>
  <c r="P1641" i="9" a="1"/>
  <c r="P1641" i="9"/>
  <c r="P1642" i="9" a="1"/>
  <c r="P1642" i="9"/>
  <c r="P1643" i="9" a="1"/>
  <c r="P1643" i="9"/>
  <c r="P1644" i="9" a="1"/>
  <c r="P1644" i="9"/>
  <c r="P1645" i="9" a="1"/>
  <c r="P1645" i="9"/>
  <c r="P1646" i="9" a="1"/>
  <c r="P1646" i="9"/>
  <c r="P1647" i="9" a="1"/>
  <c r="P1647" i="9"/>
  <c r="P1648" i="9" a="1"/>
  <c r="P1648" i="9"/>
  <c r="P1649" i="9" a="1"/>
  <c r="P1649" i="9"/>
  <c r="P1650" i="9" a="1"/>
  <c r="P1650" i="9"/>
  <c r="P1651" i="9" a="1"/>
  <c r="P1651" i="9"/>
  <c r="P1652" i="9" a="1"/>
  <c r="P1652" i="9"/>
  <c r="P1653" i="9" a="1"/>
  <c r="P1653" i="9"/>
  <c r="P1654" i="9" a="1"/>
  <c r="P1654" i="9"/>
  <c r="P1655" i="9" a="1"/>
  <c r="P1655" i="9"/>
  <c r="P1656" i="9" a="1"/>
  <c r="P1656" i="9"/>
  <c r="P1657" i="9" a="1"/>
  <c r="P1657" i="9"/>
  <c r="P1658" i="9" a="1"/>
  <c r="P1658" i="9"/>
  <c r="P1659" i="9" a="1"/>
  <c r="P1659" i="9"/>
  <c r="P1660" i="9" a="1"/>
  <c r="P1660" i="9"/>
  <c r="P1661" i="9" a="1"/>
  <c r="P1661" i="9"/>
  <c r="P1662" i="9" a="1"/>
  <c r="P1662" i="9"/>
  <c r="P1663" i="9" a="1"/>
  <c r="P1663" i="9"/>
  <c r="P1664" i="9" a="1"/>
  <c r="P1664" i="9"/>
  <c r="P1665" i="9" a="1"/>
  <c r="P1665" i="9"/>
  <c r="P1666" i="9" a="1"/>
  <c r="P1666" i="9"/>
  <c r="P1667" i="9" a="1"/>
  <c r="P1667" i="9"/>
  <c r="P1668" i="9" a="1"/>
  <c r="P1668" i="9"/>
  <c r="P1669" i="9" a="1"/>
  <c r="P1669" i="9"/>
  <c r="P1670" i="9" a="1"/>
  <c r="P1670" i="9"/>
  <c r="P1671" i="9" a="1"/>
  <c r="P1671" i="9"/>
  <c r="P1672" i="9" a="1"/>
  <c r="P1672" i="9"/>
  <c r="P1673" i="9" a="1"/>
  <c r="P1673" i="9"/>
  <c r="P1674" i="9" a="1"/>
  <c r="P1674" i="9"/>
  <c r="P1675" i="9" a="1"/>
  <c r="P1675" i="9"/>
  <c r="P1676" i="9" a="1"/>
  <c r="P1676" i="9"/>
  <c r="P1677" i="9" a="1"/>
  <c r="P1677" i="9"/>
  <c r="P1678" i="9" a="1"/>
  <c r="P1678" i="9"/>
  <c r="P1679" i="9" a="1"/>
  <c r="P1679" i="9"/>
  <c r="P1680" i="9" a="1"/>
  <c r="P1680" i="9"/>
  <c r="P1681" i="9" a="1"/>
  <c r="P1681" i="9"/>
  <c r="P1682" i="9" a="1"/>
  <c r="P1682" i="9"/>
  <c r="P1683" i="9" a="1"/>
  <c r="P1683" i="9"/>
  <c r="P1684" i="9" a="1"/>
  <c r="P1684" i="9"/>
  <c r="P1685" i="9" a="1"/>
  <c r="P1685" i="9"/>
  <c r="P1686" i="9" a="1"/>
  <c r="P1686" i="9"/>
  <c r="P1687" i="9" a="1"/>
  <c r="P1687" i="9"/>
  <c r="P1688" i="9" a="1"/>
  <c r="P1688" i="9"/>
  <c r="P1689" i="9" a="1"/>
  <c r="P1689" i="9"/>
  <c r="P1690" i="9" a="1"/>
  <c r="P1690" i="9"/>
  <c r="P1691" i="9" a="1"/>
  <c r="P1691" i="9"/>
  <c r="P1692" i="9" a="1"/>
  <c r="P1692" i="9"/>
  <c r="P1693" i="9" a="1"/>
  <c r="P1693" i="9"/>
  <c r="P1694" i="9" a="1"/>
  <c r="P1694" i="9"/>
  <c r="P1695" i="9" a="1"/>
  <c r="P1695" i="9"/>
  <c r="P1696" i="9" a="1"/>
  <c r="P1696" i="9"/>
  <c r="P1697" i="9" a="1"/>
  <c r="P1697" i="9"/>
  <c r="P1698" i="9" a="1"/>
  <c r="P1698" i="9"/>
  <c r="P1699" i="9" a="1"/>
  <c r="P1699" i="9"/>
  <c r="P1700" i="9" a="1"/>
  <c r="P1700" i="9"/>
  <c r="P1701" i="9" a="1"/>
  <c r="P1701" i="9"/>
  <c r="P1702" i="9" a="1"/>
  <c r="P1702" i="9"/>
  <c r="P1703" i="9" a="1"/>
  <c r="P1703" i="9"/>
  <c r="P1704" i="9" a="1"/>
  <c r="P1704" i="9"/>
  <c r="P1705" i="9" a="1"/>
  <c r="P1705" i="9"/>
  <c r="P1706" i="9" a="1"/>
  <c r="P1706" i="9"/>
  <c r="P1707" i="9" a="1"/>
  <c r="P1707" i="9"/>
  <c r="P1708" i="9" a="1"/>
  <c r="P1708" i="9"/>
  <c r="P1709" i="9" a="1"/>
  <c r="P1709" i="9"/>
  <c r="P1710" i="9" a="1"/>
  <c r="P1710" i="9"/>
  <c r="P1711" i="9" a="1"/>
  <c r="P1711" i="9"/>
  <c r="P1712" i="9" a="1"/>
  <c r="P1712" i="9"/>
  <c r="P1713" i="9" a="1"/>
  <c r="P1713" i="9"/>
  <c r="P1714" i="9" a="1"/>
  <c r="P1714" i="9"/>
  <c r="P1715" i="9" a="1"/>
  <c r="P1715" i="9"/>
  <c r="P1716" i="9" a="1"/>
  <c r="P1716" i="9"/>
  <c r="P1717" i="9" a="1"/>
  <c r="P1717" i="9"/>
  <c r="P1718" i="9" a="1"/>
  <c r="P1718" i="9"/>
  <c r="P1719" i="9" a="1"/>
  <c r="P1719" i="9"/>
  <c r="P1720" i="9" a="1"/>
  <c r="P1720" i="9"/>
  <c r="P1721" i="9" a="1"/>
  <c r="P1721" i="9"/>
  <c r="P1722" i="9" a="1"/>
  <c r="P1722" i="9"/>
  <c r="P1723" i="9" a="1"/>
  <c r="P1723" i="9"/>
  <c r="P1724" i="9" a="1"/>
  <c r="P1724" i="9"/>
  <c r="P1725" i="9" a="1"/>
  <c r="P1725" i="9"/>
  <c r="P1726" i="9" a="1"/>
  <c r="P1726" i="9"/>
  <c r="P1727" i="9" a="1"/>
  <c r="P1727" i="9"/>
  <c r="P1728" i="9" a="1"/>
  <c r="P1728" i="9"/>
  <c r="P1729" i="9" a="1"/>
  <c r="P1729" i="9"/>
  <c r="P1730" i="9" a="1"/>
  <c r="P1730" i="9"/>
  <c r="P1731" i="9" a="1"/>
  <c r="P1731" i="9"/>
  <c r="P1732" i="9" a="1"/>
  <c r="P1732" i="9"/>
  <c r="P1733" i="9" a="1"/>
  <c r="P1733" i="9"/>
  <c r="P1734" i="9" a="1"/>
  <c r="P1734" i="9"/>
  <c r="P1735" i="9" a="1"/>
  <c r="P1735" i="9"/>
  <c r="P1736" i="9" a="1"/>
  <c r="P1736" i="9"/>
  <c r="P1737" i="9" a="1"/>
  <c r="P1737" i="9"/>
  <c r="P1738" i="9" a="1"/>
  <c r="P1738" i="9"/>
  <c r="P1739" i="9" a="1"/>
  <c r="P1739" i="9"/>
  <c r="P1740" i="9" a="1"/>
  <c r="P1740" i="9"/>
  <c r="P1741" i="9" a="1"/>
  <c r="P1741" i="9"/>
  <c r="P1742" i="9" a="1"/>
  <c r="P1742" i="9"/>
  <c r="P1743" i="9" a="1"/>
  <c r="P1743" i="9"/>
  <c r="P1744" i="9" a="1"/>
  <c r="P1744" i="9"/>
  <c r="P1745" i="9" a="1"/>
  <c r="P1745" i="9"/>
  <c r="P1746" i="9" a="1"/>
  <c r="P1746" i="9"/>
  <c r="P1747" i="9" a="1"/>
  <c r="P1747" i="9"/>
  <c r="P1748" i="9" a="1"/>
  <c r="P1748" i="9"/>
  <c r="P1749" i="9" a="1"/>
  <c r="P1749" i="9"/>
  <c r="P1750" i="9" a="1"/>
  <c r="P1750" i="9"/>
  <c r="P1751" i="9" a="1"/>
  <c r="P1751" i="9"/>
  <c r="P1752" i="9" a="1"/>
  <c r="P1752" i="9"/>
  <c r="P1753" i="9" a="1"/>
  <c r="P1753" i="9"/>
  <c r="P1754" i="9" a="1"/>
  <c r="P1754" i="9"/>
  <c r="P1755" i="9" a="1"/>
  <c r="P1755" i="9"/>
  <c r="P1756" i="9" a="1"/>
  <c r="P1756" i="9"/>
  <c r="P1757" i="9" a="1"/>
  <c r="P1757" i="9"/>
  <c r="P1758" i="9" a="1"/>
  <c r="P1758" i="9"/>
  <c r="P1759" i="9" a="1"/>
  <c r="P1759" i="9"/>
  <c r="P1760" i="9" a="1"/>
  <c r="P1760" i="9"/>
  <c r="P1761" i="9" a="1"/>
  <c r="P1761" i="9"/>
  <c r="P1762" i="9" a="1"/>
  <c r="P1762" i="9"/>
  <c r="P1763" i="9" a="1"/>
  <c r="P1763" i="9"/>
  <c r="P1764" i="9" a="1"/>
  <c r="P1764" i="9"/>
  <c r="P1765" i="9" a="1"/>
  <c r="P1765" i="9"/>
  <c r="P1766" i="9" a="1"/>
  <c r="P1766" i="9"/>
  <c r="P1767" i="9" a="1"/>
  <c r="P1767" i="9"/>
  <c r="P1768" i="9" a="1"/>
  <c r="P1768" i="9"/>
  <c r="P1769" i="9" a="1"/>
  <c r="P1769" i="9"/>
  <c r="P1770" i="9" a="1"/>
  <c r="P1770" i="9"/>
  <c r="P1771" i="9" a="1"/>
  <c r="P1771" i="9"/>
  <c r="P1772" i="9" a="1"/>
  <c r="P1772" i="9"/>
  <c r="P1773" i="9" a="1"/>
  <c r="P1773" i="9"/>
  <c r="P1774" i="9" a="1"/>
  <c r="P1774" i="9"/>
  <c r="P1775" i="9" a="1"/>
  <c r="P1775" i="9"/>
  <c r="P1776" i="9" a="1"/>
  <c r="P1776" i="9"/>
  <c r="P1777" i="9" a="1"/>
  <c r="P1777" i="9"/>
  <c r="P1778" i="9" a="1"/>
  <c r="P1778" i="9"/>
  <c r="P1779" i="9" a="1"/>
  <c r="P1779" i="9"/>
  <c r="P1780" i="9" a="1"/>
  <c r="P1780" i="9"/>
  <c r="P1781" i="9" a="1"/>
  <c r="P1781" i="9"/>
  <c r="P1782" i="9" a="1"/>
  <c r="P1782" i="9"/>
  <c r="P1783" i="9" a="1"/>
  <c r="P1783" i="9"/>
  <c r="P1784" i="9" a="1"/>
  <c r="P1784" i="9"/>
  <c r="P1785" i="9" a="1"/>
  <c r="P1785" i="9"/>
  <c r="P1786" i="9" a="1"/>
  <c r="P1786" i="9"/>
  <c r="P1787" i="9" a="1"/>
  <c r="P1787" i="9"/>
  <c r="P1788" i="9" a="1"/>
  <c r="P1788" i="9"/>
  <c r="P1789" i="9" a="1"/>
  <c r="P1789" i="9"/>
  <c r="P1790" i="9" a="1"/>
  <c r="P1790" i="9"/>
  <c r="P1791" i="9" a="1"/>
  <c r="P1791" i="9"/>
  <c r="P1792" i="9" a="1"/>
  <c r="P1792" i="9"/>
  <c r="P1793" i="9" a="1"/>
  <c r="P1793" i="9"/>
  <c r="P1794" i="9" a="1"/>
  <c r="P1794" i="9"/>
  <c r="P1795" i="9" a="1"/>
  <c r="P1795" i="9"/>
  <c r="P1796" i="9" a="1"/>
  <c r="P1796" i="9"/>
  <c r="P1797" i="9" a="1"/>
  <c r="P1797" i="9"/>
  <c r="P1798" i="9" a="1"/>
  <c r="P1798" i="9"/>
  <c r="P1799" i="9" a="1"/>
  <c r="P1799" i="9"/>
  <c r="P1800" i="9" a="1"/>
  <c r="P1800" i="9"/>
  <c r="P1801" i="9" a="1"/>
  <c r="P1801" i="9"/>
  <c r="P1802" i="9" a="1"/>
  <c r="P1802" i="9"/>
  <c r="P1803" i="9" a="1"/>
  <c r="P1803" i="9"/>
  <c r="P1804" i="9" a="1"/>
  <c r="P1804" i="9"/>
  <c r="P1805" i="9" a="1"/>
  <c r="P1805" i="9"/>
  <c r="P1806" i="9" a="1"/>
  <c r="P1806" i="9"/>
  <c r="P1807" i="9" a="1"/>
  <c r="P1807" i="9"/>
  <c r="P1808" i="9" a="1"/>
  <c r="P1808" i="9"/>
  <c r="P1809" i="9" a="1"/>
  <c r="P1809" i="9"/>
  <c r="P1810" i="9" a="1"/>
  <c r="P1810" i="9"/>
  <c r="P1811" i="9" a="1"/>
  <c r="P1811" i="9"/>
  <c r="P1812" i="9" a="1"/>
  <c r="P1812" i="9"/>
  <c r="P1813" i="9" a="1"/>
  <c r="P1813" i="9"/>
  <c r="P1814" i="9" a="1"/>
  <c r="P1814" i="9"/>
  <c r="P1815" i="9" a="1"/>
  <c r="P1815" i="9"/>
  <c r="P1816" i="9" a="1"/>
  <c r="P1816" i="9"/>
  <c r="P1817" i="9" a="1"/>
  <c r="P1817" i="9"/>
  <c r="P1818" i="9" a="1"/>
  <c r="P1818" i="9"/>
  <c r="P1819" i="9" a="1"/>
  <c r="P1819" i="9"/>
  <c r="P1820" i="9" a="1"/>
  <c r="P1820" i="9"/>
  <c r="P1821" i="9" a="1"/>
  <c r="P1821" i="9"/>
  <c r="P1822" i="9" a="1"/>
  <c r="P1822" i="9"/>
  <c r="P1823" i="9" a="1"/>
  <c r="P1823" i="9"/>
  <c r="P1824" i="9" a="1"/>
  <c r="P1824" i="9"/>
  <c r="P1825" i="9" a="1"/>
  <c r="P1825" i="9"/>
  <c r="P1826" i="9" a="1"/>
  <c r="P1826" i="9"/>
  <c r="P1827" i="9" a="1"/>
  <c r="P1827" i="9"/>
  <c r="P1828" i="9" a="1"/>
  <c r="P1828" i="9"/>
  <c r="P1829" i="9" a="1"/>
  <c r="P1829" i="9"/>
  <c r="P1830" i="9" a="1"/>
  <c r="P1830" i="9"/>
  <c r="P1831" i="9" a="1"/>
  <c r="P1831" i="9"/>
  <c r="P1832" i="9" a="1"/>
  <c r="P1832" i="9"/>
  <c r="P1833" i="9" a="1"/>
  <c r="P1833" i="9"/>
  <c r="P1834" i="9" a="1"/>
  <c r="P1834" i="9"/>
  <c r="P1835" i="9" a="1"/>
  <c r="P1835" i="9"/>
  <c r="P1836" i="9" a="1"/>
  <c r="P1836" i="9"/>
  <c r="P1837" i="9" a="1"/>
  <c r="P1837" i="9"/>
  <c r="P1838" i="9" a="1"/>
  <c r="P1838" i="9"/>
  <c r="P1839" i="9" a="1"/>
  <c r="P1839" i="9"/>
  <c r="P1840" i="9" a="1"/>
  <c r="P1840" i="9"/>
  <c r="P1841" i="9" a="1"/>
  <c r="P1841" i="9"/>
  <c r="P1842" i="9" a="1"/>
  <c r="P1842" i="9"/>
  <c r="P1843" i="9" a="1"/>
  <c r="P1843" i="9"/>
  <c r="P1844" i="9" a="1"/>
  <c r="P1844" i="9"/>
  <c r="P1845" i="9" a="1"/>
  <c r="P1845" i="9"/>
  <c r="P1846" i="9" a="1"/>
  <c r="P1846" i="9"/>
  <c r="P1847" i="9" a="1"/>
  <c r="P1847" i="9"/>
  <c r="P1848" i="9" a="1"/>
  <c r="P1848" i="9"/>
  <c r="P1849" i="9" a="1"/>
  <c r="P1849" i="9"/>
  <c r="P1850" i="9" a="1"/>
  <c r="P1850" i="9"/>
  <c r="P1851" i="9" a="1"/>
  <c r="P1851" i="9"/>
  <c r="P1852" i="9" a="1"/>
  <c r="P1852" i="9"/>
  <c r="P1853" i="9" a="1"/>
  <c r="P1853" i="9"/>
  <c r="P1854" i="9" a="1"/>
  <c r="P1854" i="9"/>
  <c r="P1855" i="9" a="1"/>
  <c r="P1855" i="9"/>
  <c r="P1856" i="9" a="1"/>
  <c r="P1856" i="9"/>
  <c r="P1857" i="9" a="1"/>
  <c r="P1857" i="9"/>
  <c r="P1858" i="9" a="1"/>
  <c r="P1858" i="9"/>
  <c r="P1859" i="9" a="1"/>
  <c r="P1859" i="9"/>
  <c r="P1860" i="9" a="1"/>
  <c r="P1860" i="9"/>
  <c r="P1861" i="9" a="1"/>
  <c r="P1861" i="9"/>
  <c r="P1862" i="9" a="1"/>
  <c r="P1862" i="9"/>
  <c r="P1863" i="9" a="1"/>
  <c r="P1863" i="9"/>
  <c r="P1864" i="9" a="1"/>
  <c r="P1864" i="9"/>
  <c r="P1865" i="9" a="1"/>
  <c r="P1865" i="9"/>
  <c r="P1866" i="9" a="1"/>
  <c r="P1866" i="9"/>
  <c r="P1867" i="9" a="1"/>
  <c r="P1867" i="9"/>
  <c r="P1868" i="9" a="1"/>
  <c r="P1868" i="9"/>
  <c r="P1869" i="9" a="1"/>
  <c r="P1869" i="9"/>
  <c r="P1870" i="9" a="1"/>
  <c r="P1870" i="9"/>
  <c r="P1871" i="9" a="1"/>
  <c r="P1871" i="9"/>
  <c r="P1872" i="9" a="1"/>
  <c r="P1872" i="9"/>
  <c r="P1873" i="9" a="1"/>
  <c r="P1873" i="9"/>
  <c r="P1874" i="9" a="1"/>
  <c r="P1874" i="9"/>
  <c r="P1875" i="9" a="1"/>
  <c r="P1875" i="9"/>
  <c r="P1876" i="9" a="1"/>
  <c r="P1876" i="9"/>
  <c r="P1877" i="9" a="1"/>
  <c r="P1877" i="9"/>
  <c r="P1878" i="9" a="1"/>
  <c r="P1878" i="9"/>
  <c r="P1879" i="9" a="1"/>
  <c r="P1879" i="9"/>
  <c r="P1880" i="9" a="1"/>
  <c r="P1880" i="9"/>
  <c r="P1881" i="9" a="1"/>
  <c r="P1881" i="9"/>
  <c r="P1882" i="9" a="1"/>
  <c r="P1882" i="9"/>
  <c r="P1883" i="9" a="1"/>
  <c r="P1883" i="9"/>
  <c r="P1884" i="9" a="1"/>
  <c r="P1884" i="9"/>
  <c r="P1885" i="9" a="1"/>
  <c r="P1885" i="9"/>
  <c r="P1886" i="9" a="1"/>
  <c r="P1886" i="9"/>
  <c r="P1887" i="9" a="1"/>
  <c r="P1887" i="9"/>
  <c r="P1888" i="9" a="1"/>
  <c r="P1888" i="9"/>
  <c r="P1889" i="9" a="1"/>
  <c r="P1889" i="9"/>
  <c r="P1890" i="9" a="1"/>
  <c r="P1890" i="9"/>
  <c r="P1891" i="9" a="1"/>
  <c r="P1891" i="9"/>
  <c r="P1892" i="9" a="1"/>
  <c r="P1892" i="9"/>
  <c r="P1893" i="9" a="1"/>
  <c r="P1893" i="9"/>
  <c r="P1894" i="9" a="1"/>
  <c r="P1894" i="9"/>
  <c r="P1895" i="9" a="1"/>
  <c r="P1895" i="9"/>
  <c r="P1896" i="9" a="1"/>
  <c r="P1896" i="9"/>
  <c r="P1897" i="9" a="1"/>
  <c r="P1897" i="9"/>
  <c r="P1898" i="9" a="1"/>
  <c r="P1898" i="9"/>
  <c r="P1899" i="9" a="1"/>
  <c r="P1899" i="9"/>
  <c r="P1900" i="9" a="1"/>
  <c r="P1900" i="9"/>
  <c r="P1901" i="9" a="1"/>
  <c r="P1901" i="9"/>
  <c r="P1902" i="9" a="1"/>
  <c r="P1902" i="9"/>
  <c r="P1903" i="9" a="1"/>
  <c r="P1903" i="9"/>
  <c r="P1904" i="9" a="1"/>
  <c r="P1904" i="9"/>
  <c r="P1905" i="9" a="1"/>
  <c r="P1905" i="9"/>
  <c r="P1906" i="9" a="1"/>
  <c r="P1906" i="9"/>
  <c r="P1907" i="9" a="1"/>
  <c r="P1907" i="9"/>
  <c r="P1908" i="9" a="1"/>
  <c r="P1908" i="9"/>
  <c r="P1909" i="9" a="1"/>
  <c r="P1909" i="9"/>
  <c r="P1910" i="9" a="1"/>
  <c r="P1910" i="9"/>
  <c r="P1911" i="9" a="1"/>
  <c r="P1911" i="9"/>
  <c r="P1912" i="9" a="1"/>
  <c r="P1912" i="9"/>
  <c r="P1913" i="9" a="1"/>
  <c r="P1913" i="9"/>
  <c r="P1914" i="9" a="1"/>
  <c r="P1914" i="9"/>
  <c r="P1915" i="9" a="1"/>
  <c r="P1915" i="9"/>
  <c r="P1916" i="9" a="1"/>
  <c r="P1916" i="9"/>
  <c r="P1917" i="9" a="1"/>
  <c r="P1917" i="9"/>
  <c r="P1918" i="9" a="1"/>
  <c r="P1918" i="9"/>
  <c r="P1919" i="9" a="1"/>
  <c r="P1919" i="9"/>
  <c r="P1920" i="9" a="1"/>
  <c r="P1920" i="9"/>
  <c r="P1921" i="9" a="1"/>
  <c r="P1921" i="9"/>
  <c r="P1922" i="9" a="1"/>
  <c r="P1922" i="9"/>
  <c r="P1923" i="9" a="1"/>
  <c r="P1923" i="9"/>
  <c r="P1924" i="9" a="1"/>
  <c r="P1924" i="9"/>
  <c r="P1925" i="9" a="1"/>
  <c r="P1925" i="9"/>
  <c r="P1926" i="9" a="1"/>
  <c r="P1926" i="9"/>
  <c r="P1927" i="9" a="1"/>
  <c r="P1927" i="9"/>
  <c r="P1928" i="9" a="1"/>
  <c r="P1928" i="9"/>
  <c r="P1929" i="9" a="1"/>
  <c r="P1929" i="9"/>
  <c r="P1930" i="9" a="1"/>
  <c r="P1930" i="9"/>
  <c r="P1931" i="9" a="1"/>
  <c r="P1931" i="9"/>
  <c r="P1932" i="9" a="1"/>
  <c r="P1932" i="9"/>
  <c r="P1933" i="9" a="1"/>
  <c r="P1933" i="9"/>
  <c r="P1934" i="9" a="1"/>
  <c r="P1934" i="9"/>
  <c r="P1935" i="9" a="1"/>
  <c r="P1935" i="9"/>
  <c r="P1936" i="9" a="1"/>
  <c r="P1936" i="9"/>
  <c r="P1937" i="9" a="1"/>
  <c r="P1937" i="9"/>
  <c r="P1938" i="9" a="1"/>
  <c r="P1938" i="9"/>
  <c r="P1939" i="9" a="1"/>
  <c r="P1939" i="9"/>
  <c r="P1940" i="9" a="1"/>
  <c r="P1940" i="9"/>
  <c r="P1941" i="9" a="1"/>
  <c r="P1941" i="9"/>
  <c r="P1942" i="9" a="1"/>
  <c r="P1942" i="9"/>
  <c r="P1943" i="9" a="1"/>
  <c r="P1943" i="9"/>
  <c r="P1944" i="9" a="1"/>
  <c r="P1944" i="9"/>
  <c r="P1945" i="9" a="1"/>
  <c r="P1945" i="9"/>
  <c r="P1946" i="9" a="1"/>
  <c r="P1946" i="9"/>
  <c r="P1947" i="9" a="1"/>
  <c r="P1947" i="9"/>
  <c r="P1948" i="9" a="1"/>
  <c r="P1948" i="9"/>
  <c r="P1949" i="9" a="1"/>
  <c r="P1949" i="9"/>
  <c r="P1950" i="9" a="1"/>
  <c r="P1950" i="9"/>
  <c r="P1951" i="9" a="1"/>
  <c r="P1951" i="9"/>
  <c r="P1952" i="9" a="1"/>
  <c r="P1952" i="9"/>
  <c r="P1953" i="9" a="1"/>
  <c r="P1953" i="9"/>
  <c r="P1954" i="9" a="1"/>
  <c r="P1954" i="9"/>
  <c r="P1955" i="9" a="1"/>
  <c r="P1955" i="9"/>
  <c r="P1956" i="9" a="1"/>
  <c r="P1956" i="9"/>
  <c r="P1957" i="9" a="1"/>
  <c r="P1957" i="9"/>
  <c r="P1958" i="9" a="1"/>
  <c r="P1958" i="9"/>
  <c r="P1959" i="9" a="1"/>
  <c r="P1959" i="9"/>
  <c r="P1960" i="9" a="1"/>
  <c r="P1960" i="9"/>
  <c r="P1961" i="9" a="1"/>
  <c r="P1961" i="9"/>
  <c r="P1962" i="9" a="1"/>
  <c r="P1962" i="9"/>
  <c r="P1963" i="9" a="1"/>
  <c r="P1963" i="9"/>
  <c r="P1964" i="9" a="1"/>
  <c r="P1964" i="9"/>
  <c r="P1965" i="9" a="1"/>
  <c r="P1965" i="9"/>
  <c r="P1966" i="9" a="1"/>
  <c r="P1966" i="9"/>
  <c r="P1967" i="9" a="1"/>
  <c r="P1967" i="9"/>
  <c r="P1968" i="9" a="1"/>
  <c r="P1968" i="9"/>
  <c r="P1969" i="9" a="1"/>
  <c r="P1969" i="9"/>
  <c r="P1970" i="9" a="1"/>
  <c r="P1970" i="9"/>
  <c r="P1971" i="9" a="1"/>
  <c r="P1971" i="9"/>
  <c r="P1972" i="9" a="1"/>
  <c r="P1972" i="9"/>
  <c r="P1973" i="9" a="1"/>
  <c r="P1973" i="9"/>
  <c r="P1974" i="9" a="1"/>
  <c r="P1974" i="9"/>
  <c r="P1975" i="9" a="1"/>
  <c r="P1975" i="9"/>
  <c r="P1976" i="9" a="1"/>
  <c r="P1976" i="9"/>
  <c r="P1977" i="9" a="1"/>
  <c r="P1977" i="9"/>
  <c r="P1978" i="9" a="1"/>
  <c r="P1978" i="9"/>
  <c r="P1979" i="9" a="1"/>
  <c r="P1979" i="9"/>
  <c r="P1980" i="9" a="1"/>
  <c r="P1980" i="9"/>
  <c r="P1981" i="9" a="1"/>
  <c r="P1981" i="9"/>
  <c r="P1982" i="9" a="1"/>
  <c r="P1982" i="9"/>
  <c r="P1983" i="9" a="1"/>
  <c r="P1983" i="9"/>
  <c r="P1984" i="9" a="1"/>
  <c r="P1984" i="9"/>
  <c r="P1985" i="9" a="1"/>
  <c r="P1985" i="9"/>
  <c r="P1986" i="9" a="1"/>
  <c r="P1986" i="9"/>
  <c r="P1987" i="9" a="1"/>
  <c r="P1987" i="9"/>
  <c r="P1988" i="9" a="1"/>
  <c r="P1988" i="9"/>
  <c r="P1989" i="9" a="1"/>
  <c r="P1989" i="9"/>
  <c r="P1990" i="9" a="1"/>
  <c r="P1990" i="9"/>
  <c r="P1991" i="9" a="1"/>
  <c r="P1991" i="9"/>
  <c r="P1992" i="9" a="1"/>
  <c r="P1992" i="9"/>
  <c r="P1993" i="9" a="1"/>
  <c r="P1993" i="9"/>
  <c r="P1994" i="9" a="1"/>
  <c r="P1994" i="9"/>
  <c r="P1995" i="9" a="1"/>
  <c r="P1995" i="9"/>
  <c r="P1996" i="9" a="1"/>
  <c r="P1996" i="9"/>
  <c r="P1997" i="9" a="1"/>
  <c r="P1997" i="9"/>
  <c r="P1998" i="9" a="1"/>
  <c r="P1998" i="9"/>
  <c r="P1999" i="9" a="1"/>
  <c r="P1999" i="9"/>
  <c r="P2000" i="9" a="1"/>
  <c r="P2000" i="9"/>
  <c r="P2001" i="9" a="1"/>
  <c r="P2001" i="9"/>
  <c r="P2002" i="9" a="1"/>
  <c r="P2002" i="9"/>
  <c r="P2003" i="9" a="1"/>
  <c r="P2003" i="9"/>
  <c r="P2004" i="9" a="1"/>
  <c r="P2004" i="9"/>
  <c r="P2005" i="9" a="1"/>
  <c r="P2005" i="9"/>
  <c r="P2006" i="9" a="1"/>
  <c r="P2006" i="9"/>
  <c r="P2007" i="9" a="1"/>
  <c r="P2007" i="9"/>
  <c r="P2008" i="9" a="1"/>
  <c r="P2008" i="9"/>
  <c r="P2009" i="9" a="1"/>
  <c r="P2009" i="9"/>
  <c r="P2010" i="9" a="1"/>
  <c r="P2010" i="9"/>
  <c r="P2011" i="9" a="1"/>
  <c r="P2011" i="9"/>
  <c r="P2012" i="9" a="1"/>
  <c r="P2012" i="9"/>
  <c r="P2013" i="9" a="1"/>
  <c r="P2013" i="9"/>
  <c r="P2014" i="9" a="1"/>
  <c r="P2014" i="9"/>
  <c r="P2015" i="9" a="1"/>
  <c r="P2015" i="9"/>
  <c r="P2016" i="9" a="1"/>
  <c r="P2016" i="9"/>
  <c r="P2017" i="9" a="1"/>
  <c r="P2017" i="9"/>
  <c r="P2018" i="9" a="1"/>
  <c r="P2018" i="9"/>
  <c r="P2019" i="9" a="1"/>
  <c r="P2019" i="9"/>
  <c r="P2020" i="9" a="1"/>
  <c r="P2020" i="9"/>
  <c r="P2021" i="9" a="1"/>
  <c r="P2021" i="9"/>
  <c r="P2022" i="9" a="1"/>
  <c r="P2022" i="9"/>
  <c r="P2023" i="9" a="1"/>
  <c r="P2023" i="9"/>
  <c r="P2024" i="9" a="1"/>
  <c r="P2024" i="9"/>
  <c r="P2025" i="9" a="1"/>
  <c r="P2025" i="9"/>
  <c r="P2026" i="9" a="1"/>
  <c r="P2026" i="9"/>
  <c r="P2027" i="9" a="1"/>
  <c r="P2027" i="9"/>
  <c r="P2028" i="9" a="1"/>
  <c r="P2028" i="9"/>
  <c r="P2029" i="9" a="1"/>
  <c r="P2029" i="9"/>
  <c r="P2030" i="9" a="1"/>
  <c r="P2030" i="9"/>
  <c r="P2031" i="9" a="1"/>
  <c r="P2031" i="9"/>
  <c r="P2032" i="9" a="1"/>
  <c r="P2032" i="9"/>
  <c r="P2033" i="9" a="1"/>
  <c r="P2033" i="9"/>
  <c r="P2034" i="9" a="1"/>
  <c r="P2034" i="9"/>
  <c r="P2035" i="9" a="1"/>
  <c r="P2035" i="9"/>
  <c r="P2036" i="9" a="1"/>
  <c r="P2036" i="9"/>
  <c r="P2037" i="9" a="1"/>
  <c r="P2037" i="9"/>
  <c r="P2038" i="9" a="1"/>
  <c r="P2038" i="9"/>
  <c r="P2039" i="9" a="1"/>
  <c r="P2039" i="9"/>
  <c r="P2040" i="9" a="1"/>
  <c r="P2040" i="9"/>
  <c r="P2041" i="9" a="1"/>
  <c r="P2041" i="9"/>
  <c r="P2042" i="9" a="1"/>
  <c r="P2042" i="9"/>
  <c r="P2043" i="9" a="1"/>
  <c r="P2043" i="9"/>
  <c r="P2044" i="9" a="1"/>
  <c r="P2044" i="9"/>
  <c r="P2045" i="9" a="1"/>
  <c r="P2045" i="9"/>
  <c r="P2046" i="9" a="1"/>
  <c r="P2046" i="9"/>
  <c r="P2047" i="9" a="1"/>
  <c r="P2047" i="9"/>
  <c r="P2048" i="9" a="1"/>
  <c r="P2048" i="9"/>
  <c r="P2049" i="9" a="1"/>
  <c r="P2049" i="9"/>
  <c r="P2050" i="9" a="1"/>
  <c r="P2050" i="9"/>
  <c r="P2051" i="9" a="1"/>
  <c r="P2051" i="9"/>
  <c r="P2052" i="9" a="1"/>
  <c r="P2052" i="9"/>
  <c r="P2053" i="9" a="1"/>
  <c r="P2053" i="9"/>
  <c r="P2054" i="9" a="1"/>
  <c r="P2054" i="9"/>
  <c r="P2055" i="9" a="1"/>
  <c r="P2055" i="9"/>
  <c r="P2056" i="9" a="1"/>
  <c r="P2056" i="9"/>
  <c r="P2057" i="9" a="1"/>
  <c r="P2057" i="9"/>
  <c r="P2058" i="9" a="1"/>
  <c r="P2058" i="9"/>
  <c r="P2059" i="9" a="1"/>
  <c r="P2059" i="9"/>
  <c r="P2060" i="9" a="1"/>
  <c r="P2060" i="9"/>
  <c r="P2061" i="9" a="1"/>
  <c r="P2061" i="9"/>
  <c r="P2062" i="9" a="1"/>
  <c r="P2062" i="9"/>
  <c r="P2063" i="9" a="1"/>
  <c r="P2063" i="9"/>
  <c r="P2064" i="9" a="1"/>
  <c r="P2064" i="9"/>
  <c r="P2065" i="9" a="1"/>
  <c r="P2065" i="9"/>
  <c r="P2066" i="9" a="1"/>
  <c r="P2066" i="9"/>
  <c r="P2067" i="9" a="1"/>
  <c r="P2067" i="9"/>
  <c r="P2068" i="9" a="1"/>
  <c r="P2068" i="9"/>
  <c r="P2069" i="9" a="1"/>
  <c r="P2069" i="9"/>
  <c r="P2070" i="9" a="1"/>
  <c r="P2070" i="9"/>
  <c r="P2071" i="9" a="1"/>
  <c r="P2071" i="9"/>
  <c r="P2072" i="9" a="1"/>
  <c r="P2072" i="9"/>
  <c r="P2073" i="9" a="1"/>
  <c r="P2073" i="9"/>
  <c r="P2074" i="9" a="1"/>
  <c r="P2074" i="9"/>
  <c r="P2075" i="9" a="1"/>
  <c r="P2075" i="9"/>
  <c r="P2076" i="9" a="1"/>
  <c r="P2076" i="9"/>
  <c r="P2077" i="9" a="1"/>
  <c r="P2077" i="9"/>
  <c r="P2078" i="9" a="1"/>
  <c r="P2078" i="9"/>
  <c r="P2079" i="9" a="1"/>
  <c r="P2079" i="9"/>
  <c r="P2080" i="9" a="1"/>
  <c r="P2080" i="9"/>
  <c r="P2081" i="9" a="1"/>
  <c r="P2081" i="9"/>
  <c r="P2082" i="9" a="1"/>
  <c r="P2082" i="9"/>
  <c r="P2083" i="9" a="1"/>
  <c r="P2083" i="9"/>
  <c r="P2084" i="9" a="1"/>
  <c r="P2084" i="9"/>
  <c r="P2085" i="9" a="1"/>
  <c r="P2085" i="9"/>
  <c r="P2086" i="9" a="1"/>
  <c r="P2086" i="9"/>
  <c r="P2087" i="9" a="1"/>
  <c r="P2087" i="9"/>
  <c r="P2088" i="9" a="1"/>
  <c r="P2088" i="9"/>
  <c r="P2089" i="9" a="1"/>
  <c r="P2089" i="9"/>
  <c r="P2090" i="9" a="1"/>
  <c r="P2090" i="9"/>
  <c r="P2091" i="9" a="1"/>
  <c r="P2091" i="9"/>
  <c r="P2092" i="9" a="1"/>
  <c r="P2092" i="9"/>
  <c r="P2093" i="9" a="1"/>
  <c r="P2093" i="9"/>
  <c r="P2094" i="9" a="1"/>
  <c r="P2094" i="9"/>
  <c r="P2095" i="9" a="1"/>
  <c r="P2095" i="9"/>
  <c r="P2096" i="9" a="1"/>
  <c r="P2096" i="9"/>
  <c r="P2097" i="9" a="1"/>
  <c r="P2097" i="9"/>
  <c r="P2098" i="9" a="1"/>
  <c r="P2098" i="9"/>
  <c r="P2099" i="9" a="1"/>
  <c r="P2099" i="9"/>
  <c r="P2100" i="9" a="1"/>
  <c r="P2100" i="9"/>
  <c r="P2101" i="9" a="1"/>
  <c r="P2101" i="9"/>
  <c r="P2102" i="9" a="1"/>
  <c r="P2102" i="9"/>
  <c r="P2103" i="9" a="1"/>
  <c r="P2103" i="9"/>
  <c r="P2104" i="9" a="1"/>
  <c r="P2104" i="9"/>
  <c r="P2105" i="9" a="1"/>
  <c r="P2105" i="9"/>
  <c r="P2106" i="9" a="1"/>
  <c r="P2106" i="9"/>
  <c r="P2107" i="9" a="1"/>
  <c r="P2107" i="9"/>
  <c r="P2108" i="9" a="1"/>
  <c r="P2108" i="9"/>
  <c r="P2109" i="9" a="1"/>
  <c r="P2109" i="9"/>
  <c r="P2110" i="9" a="1"/>
  <c r="P2110" i="9"/>
  <c r="P2111" i="9" a="1"/>
  <c r="P2111" i="9"/>
  <c r="P2112" i="9" a="1"/>
  <c r="P2112" i="9"/>
  <c r="P2113" i="9" a="1"/>
  <c r="P2113" i="9"/>
  <c r="P2114" i="9" a="1"/>
  <c r="P2114" i="9"/>
  <c r="P2115" i="9" a="1"/>
  <c r="P2115" i="9"/>
  <c r="P2116" i="9" a="1"/>
  <c r="P2116" i="9"/>
  <c r="P2117" i="9" a="1"/>
  <c r="P2117" i="9"/>
  <c r="P2118" i="9" a="1"/>
  <c r="P2118" i="9"/>
  <c r="P2119" i="9" a="1"/>
  <c r="P2119" i="9"/>
  <c r="P2120" i="9" a="1"/>
  <c r="P2120" i="9"/>
  <c r="P2121" i="9" a="1"/>
  <c r="P2121" i="9"/>
  <c r="P2122" i="9" a="1"/>
  <c r="P2122" i="9"/>
  <c r="P2123" i="9" a="1"/>
  <c r="P2123" i="9"/>
  <c r="P2124" i="9" a="1"/>
  <c r="P2124" i="9"/>
  <c r="P2125" i="9" a="1"/>
  <c r="P2125" i="9"/>
  <c r="P2126" i="9" a="1"/>
  <c r="P2126" i="9"/>
  <c r="P2127" i="9" a="1"/>
  <c r="P2127" i="9"/>
  <c r="P2128" i="9" a="1"/>
  <c r="P2128" i="9"/>
  <c r="P2129" i="9" a="1"/>
  <c r="P2129" i="9"/>
  <c r="P2130" i="9" a="1"/>
  <c r="P2130" i="9"/>
  <c r="P2131" i="9" a="1"/>
  <c r="P2131" i="9"/>
  <c r="P2132" i="9" a="1"/>
  <c r="P2132" i="9"/>
  <c r="P2133" i="9" a="1"/>
  <c r="P2133" i="9"/>
  <c r="P2134" i="9" a="1"/>
  <c r="P2134" i="9"/>
  <c r="P2135" i="9" a="1"/>
  <c r="P2135" i="9"/>
  <c r="P2136" i="9" a="1"/>
  <c r="P2136" i="9"/>
  <c r="P2137" i="9" a="1"/>
  <c r="P2137" i="9"/>
  <c r="P2138" i="9" a="1"/>
  <c r="P2138" i="9"/>
  <c r="P2139" i="9" a="1"/>
  <c r="P2139" i="9"/>
  <c r="P2140" i="9" a="1"/>
  <c r="P2140" i="9"/>
  <c r="P2141" i="9" a="1"/>
  <c r="P2141" i="9"/>
  <c r="P2142" i="9" a="1"/>
  <c r="P2142" i="9"/>
  <c r="P2143" i="9" a="1"/>
  <c r="P2143" i="9"/>
  <c r="P2144" i="9" a="1"/>
  <c r="P2144" i="9"/>
  <c r="P2145" i="9" a="1"/>
  <c r="P2145" i="9"/>
  <c r="P2146" i="9" a="1"/>
  <c r="P2146" i="9"/>
  <c r="P2147" i="9" a="1"/>
  <c r="P2147" i="9"/>
  <c r="P2148" i="9" a="1"/>
  <c r="P2148" i="9"/>
  <c r="P2149" i="9" a="1"/>
  <c r="P2149" i="9"/>
  <c r="P2150" i="9" a="1"/>
  <c r="P2150" i="9"/>
  <c r="P2151" i="9" a="1"/>
  <c r="P2151" i="9"/>
  <c r="P2152" i="9" a="1"/>
  <c r="P2152" i="9"/>
  <c r="P2153" i="9" a="1"/>
  <c r="P2153" i="9"/>
  <c r="P2154" i="9" a="1"/>
  <c r="P2154" i="9"/>
  <c r="P2155" i="9" a="1"/>
  <c r="P2155" i="9"/>
  <c r="P2156" i="9" a="1"/>
  <c r="P2156" i="9"/>
  <c r="P2157" i="9" a="1"/>
  <c r="P2157" i="9"/>
  <c r="P2158" i="9" a="1"/>
  <c r="P2158" i="9"/>
  <c r="P2159" i="9" a="1"/>
  <c r="P2159" i="9"/>
  <c r="P2160" i="9" a="1"/>
  <c r="P2160" i="9"/>
  <c r="P2161" i="9" a="1"/>
  <c r="P2161" i="9"/>
  <c r="P2162" i="9" a="1"/>
  <c r="P2162" i="9"/>
  <c r="P2163" i="9" a="1"/>
  <c r="P2163" i="9"/>
  <c r="P2164" i="9" a="1"/>
  <c r="P2164" i="9"/>
  <c r="P2165" i="9" a="1"/>
  <c r="P2165" i="9"/>
  <c r="P2166" i="9" a="1"/>
  <c r="P2166" i="9"/>
  <c r="P2167" i="9" a="1"/>
  <c r="P2167" i="9"/>
  <c r="P2168" i="9" a="1"/>
  <c r="P2168" i="9"/>
  <c r="P2169" i="9" a="1"/>
  <c r="P2169" i="9"/>
  <c r="P2170" i="9" a="1"/>
  <c r="P2170" i="9"/>
  <c r="P2171" i="9" a="1"/>
  <c r="P2171" i="9"/>
  <c r="P2172" i="9" a="1"/>
  <c r="P2172" i="9"/>
  <c r="P2173" i="9" a="1"/>
  <c r="P2173" i="9"/>
  <c r="P2174" i="9" a="1"/>
  <c r="P2174" i="9"/>
  <c r="P2175" i="9" a="1"/>
  <c r="P2175" i="9"/>
  <c r="P2176" i="9" a="1"/>
  <c r="P2176" i="9"/>
  <c r="P2177" i="9" a="1"/>
  <c r="P2177" i="9"/>
  <c r="P2178" i="9" a="1"/>
  <c r="P2178" i="9"/>
  <c r="P2179" i="9" a="1"/>
  <c r="P2179" i="9"/>
  <c r="P2180" i="9" a="1"/>
  <c r="P2180" i="9"/>
  <c r="P2181" i="9" a="1"/>
  <c r="P2181" i="9"/>
  <c r="P2182" i="9" a="1"/>
  <c r="P2182" i="9"/>
  <c r="P2183" i="9" a="1"/>
  <c r="P2183" i="9"/>
  <c r="P2184" i="9" a="1"/>
  <c r="P2184" i="9"/>
  <c r="P2185" i="9" a="1"/>
  <c r="P2185" i="9"/>
  <c r="P2186" i="9" a="1"/>
  <c r="P2186" i="9"/>
  <c r="P2187" i="9" a="1"/>
  <c r="P2187" i="9"/>
  <c r="P2188" i="9" a="1"/>
  <c r="P2188" i="9"/>
  <c r="P2189" i="9" a="1"/>
  <c r="P2189" i="9"/>
  <c r="P2190" i="9" a="1"/>
  <c r="P2190" i="9"/>
  <c r="P2191" i="9" a="1"/>
  <c r="P2191" i="9"/>
  <c r="P2192" i="9" a="1"/>
  <c r="P2192" i="9"/>
  <c r="P2193" i="9" a="1"/>
  <c r="P2193" i="9"/>
  <c r="P2194" i="9" a="1"/>
  <c r="P2194" i="9"/>
  <c r="P2195" i="9" a="1"/>
  <c r="P2195" i="9"/>
  <c r="P2196" i="9" a="1"/>
  <c r="P2196" i="9"/>
  <c r="P2197" i="9" a="1"/>
  <c r="P2197" i="9"/>
  <c r="P2198" i="9" a="1"/>
  <c r="P2198" i="9"/>
  <c r="P2199" i="9" a="1"/>
  <c r="P2199" i="9"/>
  <c r="P2200" i="9" a="1"/>
  <c r="P2200" i="9"/>
  <c r="P2201" i="9" a="1"/>
  <c r="P2201" i="9"/>
  <c r="P2202" i="9" a="1"/>
  <c r="P2202" i="9"/>
  <c r="P2203" i="9" a="1"/>
  <c r="P2203" i="9"/>
  <c r="P2204" i="9" a="1"/>
  <c r="P2204" i="9"/>
  <c r="P2205" i="9" a="1"/>
  <c r="P2205" i="9"/>
  <c r="P2206" i="9" a="1"/>
  <c r="P2206" i="9"/>
  <c r="P2207" i="9" a="1"/>
  <c r="P2207" i="9"/>
  <c r="P2208" i="9" a="1"/>
  <c r="P2208" i="9"/>
  <c r="P2209" i="9" a="1"/>
  <c r="P2209" i="9"/>
  <c r="P2210" i="9" a="1"/>
  <c r="P2210" i="9"/>
  <c r="P2211" i="9" a="1"/>
  <c r="P2211" i="9"/>
  <c r="P2212" i="9" a="1"/>
  <c r="P2212" i="9"/>
  <c r="P2213" i="9" a="1"/>
  <c r="P2213" i="9"/>
  <c r="P2214" i="9" a="1"/>
  <c r="P2214" i="9"/>
  <c r="P2215" i="9" a="1"/>
  <c r="P2215" i="9"/>
  <c r="P2216" i="9" a="1"/>
  <c r="P2216" i="9"/>
  <c r="P2217" i="9" a="1"/>
  <c r="P2217" i="9"/>
  <c r="P2218" i="9" a="1"/>
  <c r="P2218" i="9"/>
  <c r="P2219" i="9" a="1"/>
  <c r="P2219" i="9"/>
  <c r="P2220" i="9" a="1"/>
  <c r="P2220" i="9"/>
  <c r="P2221" i="9" a="1"/>
  <c r="P2221" i="9"/>
  <c r="P2222" i="9" a="1"/>
  <c r="P2222" i="9"/>
  <c r="P2223" i="9" a="1"/>
  <c r="P2223" i="9"/>
  <c r="P2224" i="9" a="1"/>
  <c r="P2224" i="9"/>
  <c r="P2225" i="9" a="1"/>
  <c r="P2225" i="9"/>
  <c r="P2226" i="9" a="1"/>
  <c r="P2226" i="9"/>
  <c r="P2227" i="9" a="1"/>
  <c r="P2227" i="9"/>
  <c r="P2228" i="9" a="1"/>
  <c r="P2228" i="9"/>
  <c r="P2229" i="9" a="1"/>
  <c r="P2229" i="9"/>
  <c r="P2230" i="9" a="1"/>
  <c r="P2230" i="9"/>
  <c r="P2231" i="9" a="1"/>
  <c r="P2231" i="9"/>
  <c r="P2232" i="9" a="1"/>
  <c r="P2232" i="9"/>
  <c r="P2233" i="9" a="1"/>
  <c r="P2233" i="9"/>
  <c r="P2234" i="9" a="1"/>
  <c r="P2234" i="9"/>
  <c r="P2235" i="9" a="1"/>
  <c r="P2235" i="9"/>
  <c r="P2236" i="9" a="1"/>
  <c r="P2236" i="9"/>
  <c r="P2237" i="9" a="1"/>
  <c r="P2237" i="9"/>
  <c r="P2238" i="9" a="1"/>
  <c r="P2238" i="9"/>
  <c r="P2239" i="9" a="1"/>
  <c r="P2239" i="9"/>
  <c r="P2240" i="9" a="1"/>
  <c r="P2240" i="9"/>
  <c r="P2241" i="9" a="1"/>
  <c r="P2241" i="9"/>
  <c r="P2242" i="9" a="1"/>
  <c r="P2242" i="9"/>
  <c r="P2243" i="9" a="1"/>
  <c r="P2243" i="9"/>
  <c r="P2244" i="9" a="1"/>
  <c r="P2244" i="9"/>
  <c r="P2245" i="9" a="1"/>
  <c r="P2245" i="9"/>
  <c r="P2246" i="9" a="1"/>
  <c r="P2246" i="9"/>
  <c r="P2247" i="9" a="1"/>
  <c r="P2247" i="9"/>
  <c r="P2248" i="9" a="1"/>
  <c r="P2248" i="9"/>
  <c r="P2249" i="9" a="1"/>
  <c r="P2249" i="9"/>
  <c r="P2250" i="9" a="1"/>
  <c r="P2250" i="9"/>
  <c r="P2251" i="9" a="1"/>
  <c r="P2251" i="9"/>
  <c r="P2252" i="9" a="1"/>
  <c r="P2252" i="9"/>
  <c r="P2253" i="9" a="1"/>
  <c r="P2253" i="9"/>
  <c r="P2254" i="9" a="1"/>
  <c r="P2254" i="9"/>
  <c r="P2255" i="9" a="1"/>
  <c r="P2255" i="9"/>
  <c r="P2256" i="9" a="1"/>
  <c r="P2256" i="9"/>
  <c r="P2257" i="9" a="1"/>
  <c r="P2257" i="9"/>
  <c r="P2258" i="9" a="1"/>
  <c r="P2258" i="9"/>
  <c r="P2259" i="9" a="1"/>
  <c r="P2259" i="9"/>
  <c r="P2260" i="9" a="1"/>
  <c r="P2260" i="9"/>
  <c r="P2261" i="9" a="1"/>
  <c r="P2261" i="9"/>
  <c r="P2262" i="9" a="1"/>
  <c r="P2262" i="9"/>
  <c r="P2263" i="9" a="1"/>
  <c r="P2263" i="9"/>
  <c r="P2264" i="9" a="1"/>
  <c r="P2264" i="9"/>
  <c r="P2265" i="9" a="1"/>
  <c r="P2265" i="9"/>
  <c r="P2266" i="9" a="1"/>
  <c r="P2266" i="9"/>
  <c r="P2267" i="9" a="1"/>
  <c r="P2267" i="9"/>
  <c r="P2268" i="9" a="1"/>
  <c r="P2268" i="9"/>
  <c r="P2269" i="9" a="1"/>
  <c r="P2269" i="9"/>
  <c r="P2270" i="9" a="1"/>
  <c r="P2270" i="9"/>
  <c r="P2271" i="9" a="1"/>
  <c r="P2271" i="9"/>
  <c r="P2272" i="9" a="1"/>
  <c r="P2272" i="9"/>
  <c r="P2273" i="9" a="1"/>
  <c r="P2273" i="9"/>
  <c r="P2274" i="9" a="1"/>
  <c r="P2274" i="9"/>
  <c r="P2275" i="9" a="1"/>
  <c r="P2275" i="9"/>
  <c r="P2276" i="9" a="1"/>
  <c r="P2276" i="9"/>
  <c r="P2277" i="9" a="1"/>
  <c r="P2277" i="9"/>
  <c r="P2278" i="9" a="1"/>
  <c r="P2278" i="9"/>
  <c r="P2279" i="9" a="1"/>
  <c r="P2279" i="9"/>
  <c r="P2280" i="9" a="1"/>
  <c r="P2280" i="9"/>
  <c r="P2281" i="9" a="1"/>
  <c r="P2281" i="9"/>
  <c r="P2282" i="9" a="1"/>
  <c r="P2282" i="9"/>
  <c r="P2283" i="9" a="1"/>
  <c r="P2283" i="9"/>
  <c r="P2284" i="9" a="1"/>
  <c r="P2284" i="9"/>
  <c r="P2285" i="9" a="1"/>
  <c r="P2285" i="9"/>
  <c r="P2286" i="9" a="1"/>
  <c r="P2286" i="9"/>
  <c r="P2287" i="9" a="1"/>
  <c r="P2287" i="9"/>
  <c r="P2288" i="9" a="1"/>
  <c r="P2288" i="9"/>
  <c r="P2289" i="9" a="1"/>
  <c r="P2289" i="9"/>
  <c r="P2290" i="9" a="1"/>
  <c r="P2290" i="9"/>
  <c r="P2291" i="9" a="1"/>
  <c r="P2291" i="9"/>
  <c r="P2292" i="9" a="1"/>
  <c r="P2292" i="9"/>
  <c r="P2293" i="9" a="1"/>
  <c r="P2293" i="9"/>
  <c r="P2294" i="9" a="1"/>
  <c r="P2294" i="9"/>
  <c r="P2295" i="9" a="1"/>
  <c r="P2295" i="9"/>
  <c r="P2296" i="9" a="1"/>
  <c r="P2296" i="9"/>
  <c r="P2297" i="9" a="1"/>
  <c r="P2297" i="9"/>
  <c r="P2298" i="9" a="1"/>
  <c r="P2298" i="9"/>
  <c r="P2299" i="9" a="1"/>
  <c r="P2299" i="9"/>
  <c r="P2300" i="9" a="1"/>
  <c r="P2300" i="9"/>
  <c r="P2301" i="9" a="1"/>
  <c r="P2301" i="9"/>
  <c r="P2302" i="9" a="1"/>
  <c r="P2302" i="9"/>
  <c r="P2303" i="9" a="1"/>
  <c r="P2303" i="9"/>
  <c r="P2304" i="9" a="1"/>
  <c r="P2304" i="9"/>
  <c r="P2305" i="9" a="1"/>
  <c r="P2305" i="9"/>
  <c r="P2306" i="9" a="1"/>
  <c r="P2306" i="9"/>
  <c r="P2307" i="9" a="1"/>
  <c r="P2307" i="9"/>
  <c r="P2308" i="9" a="1"/>
  <c r="P2308" i="9"/>
  <c r="P2309" i="9" a="1"/>
  <c r="P2309" i="9"/>
  <c r="P2310" i="9" a="1"/>
  <c r="P2310" i="9"/>
  <c r="P2311" i="9" a="1"/>
  <c r="P2311" i="9"/>
  <c r="P2312" i="9" a="1"/>
  <c r="P2312" i="9"/>
  <c r="P2313" i="9" a="1"/>
  <c r="P2313" i="9"/>
  <c r="P2314" i="9" a="1"/>
  <c r="P2314" i="9"/>
  <c r="P2315" i="9" a="1"/>
  <c r="P2315" i="9"/>
  <c r="P2316" i="9" a="1"/>
  <c r="P2316" i="9"/>
  <c r="P2317" i="9" a="1"/>
  <c r="P2317" i="9"/>
  <c r="P2318" i="9" a="1"/>
  <c r="P2318" i="9"/>
  <c r="P2319" i="9" a="1"/>
  <c r="P2319" i="9"/>
  <c r="P2320" i="9" a="1"/>
  <c r="P2320" i="9"/>
  <c r="P2321" i="9" a="1"/>
  <c r="P2321" i="9"/>
  <c r="P2322" i="9" a="1"/>
  <c r="P2322" i="9"/>
  <c r="P2323" i="9" a="1"/>
  <c r="P2323" i="9"/>
  <c r="P2324" i="9" a="1"/>
  <c r="P2324" i="9"/>
  <c r="P2325" i="9" a="1"/>
  <c r="P2325" i="9"/>
  <c r="P2326" i="9" a="1"/>
  <c r="P2326" i="9"/>
  <c r="P2327" i="9" a="1"/>
  <c r="P2327" i="9"/>
  <c r="P2328" i="9" a="1"/>
  <c r="P2328" i="9"/>
  <c r="P2329" i="9" a="1"/>
  <c r="P2329" i="9"/>
  <c r="P2330" i="9" a="1"/>
  <c r="P2330" i="9"/>
  <c r="P2331" i="9" a="1"/>
  <c r="P2331" i="9"/>
  <c r="P2332" i="9" a="1"/>
  <c r="P2332" i="9"/>
  <c r="P2333" i="9" a="1"/>
  <c r="P2333" i="9"/>
  <c r="P2334" i="9" a="1"/>
  <c r="P2334" i="9"/>
  <c r="P2335" i="9" a="1"/>
  <c r="P2335" i="9"/>
  <c r="P2336" i="9" a="1"/>
  <c r="P2336" i="9"/>
  <c r="P2337" i="9" a="1"/>
  <c r="P2337" i="9"/>
  <c r="P2338" i="9" a="1"/>
  <c r="P2338" i="9"/>
  <c r="P2339" i="9" a="1"/>
  <c r="P2339" i="9"/>
  <c r="P2340" i="9" a="1"/>
  <c r="P2340" i="9"/>
  <c r="P2341" i="9" a="1"/>
  <c r="P2341" i="9"/>
  <c r="P2342" i="9" a="1"/>
  <c r="P2342" i="9"/>
  <c r="P2343" i="9" a="1"/>
  <c r="P2343" i="9"/>
  <c r="P2344" i="9" a="1"/>
  <c r="P2344" i="9"/>
  <c r="P2345" i="9" a="1"/>
  <c r="P2345" i="9"/>
  <c r="P2346" i="9" a="1"/>
  <c r="P2346" i="9"/>
  <c r="P2347" i="9" a="1"/>
  <c r="P2347" i="9"/>
  <c r="P2348" i="9" a="1"/>
  <c r="P2348" i="9"/>
  <c r="P2349" i="9" a="1"/>
  <c r="P2349" i="9"/>
  <c r="P2350" i="9" a="1"/>
  <c r="P2350" i="9"/>
  <c r="P2351" i="9" a="1"/>
  <c r="P2351" i="9"/>
  <c r="P2352" i="9" a="1"/>
  <c r="P2352" i="9"/>
  <c r="P2353" i="9" a="1"/>
  <c r="P2353" i="9"/>
  <c r="P2354" i="9" a="1"/>
  <c r="P2354" i="9"/>
  <c r="P2355" i="9" a="1"/>
  <c r="P2355" i="9"/>
  <c r="P2356" i="9" a="1"/>
  <c r="P2356" i="9"/>
  <c r="P2357" i="9" a="1"/>
  <c r="P2357" i="9"/>
  <c r="P2358" i="9" a="1"/>
  <c r="P2358" i="9"/>
  <c r="P2359" i="9" a="1"/>
  <c r="P2359" i="9"/>
  <c r="P2360" i="9" a="1"/>
  <c r="P2360" i="9"/>
  <c r="P2361" i="9" a="1"/>
  <c r="P2361" i="9"/>
  <c r="P2362" i="9" a="1"/>
  <c r="P2362" i="9"/>
  <c r="P2363" i="9" a="1"/>
  <c r="P2363" i="9"/>
  <c r="P2364" i="9" a="1"/>
  <c r="P2364" i="9"/>
  <c r="P2365" i="9" a="1"/>
  <c r="P2365" i="9"/>
  <c r="P2366" i="9" a="1"/>
  <c r="P2366" i="9"/>
  <c r="P2367" i="9" a="1"/>
  <c r="P2367" i="9"/>
  <c r="P2368" i="9" a="1"/>
  <c r="P2368" i="9"/>
  <c r="P2369" i="9" a="1"/>
  <c r="P2369" i="9"/>
  <c r="P2370" i="9" a="1"/>
  <c r="P2370" i="9"/>
  <c r="P2371" i="9" a="1"/>
  <c r="P2371" i="9"/>
  <c r="P2372" i="9" a="1"/>
  <c r="P2372" i="9"/>
  <c r="P2373" i="9" a="1"/>
  <c r="P2373" i="9"/>
  <c r="P2374" i="9" a="1"/>
  <c r="P2374" i="9"/>
  <c r="P2375" i="9" a="1"/>
  <c r="P2375" i="9"/>
  <c r="P2376" i="9" a="1"/>
  <c r="P2376" i="9"/>
  <c r="P2377" i="9" a="1"/>
  <c r="P2377" i="9"/>
  <c r="P2378" i="9" a="1"/>
  <c r="P2378" i="9"/>
  <c r="P2379" i="9" a="1"/>
  <c r="P2379" i="9"/>
  <c r="P2380" i="9" a="1"/>
  <c r="P2380" i="9"/>
  <c r="P2381" i="9" a="1"/>
  <c r="P2381" i="9"/>
  <c r="P2382" i="9" a="1"/>
  <c r="P2382" i="9"/>
  <c r="P2383" i="9" a="1"/>
  <c r="P2383" i="9"/>
  <c r="P2384" i="9" a="1"/>
  <c r="P2384" i="9"/>
  <c r="P2385" i="9" a="1"/>
  <c r="P2385" i="9"/>
  <c r="P2386" i="9" a="1"/>
  <c r="P2386" i="9"/>
  <c r="P2387" i="9" a="1"/>
  <c r="P2387" i="9"/>
  <c r="P2388" i="9" a="1"/>
  <c r="P2388" i="9"/>
  <c r="P2389" i="9" a="1"/>
  <c r="P2389" i="9"/>
  <c r="P2390" i="9" a="1"/>
  <c r="P2390" i="9"/>
  <c r="P2391" i="9" a="1"/>
  <c r="P2391" i="9"/>
  <c r="P2392" i="9" a="1"/>
  <c r="P2392" i="9"/>
  <c r="P2393" i="9" a="1"/>
  <c r="P2393" i="9"/>
  <c r="P2394" i="9" a="1"/>
  <c r="P2394" i="9"/>
  <c r="P2395" i="9" a="1"/>
  <c r="P2395" i="9"/>
  <c r="P2396" i="9" a="1"/>
  <c r="P2396" i="9"/>
  <c r="P2397" i="9" a="1"/>
  <c r="P2397" i="9"/>
  <c r="P2398" i="9" a="1"/>
  <c r="P2398" i="9"/>
  <c r="P2399" i="9" a="1"/>
  <c r="P2399" i="9"/>
  <c r="P2400" i="9" a="1"/>
  <c r="P2400" i="9"/>
  <c r="P2401" i="9" a="1"/>
  <c r="P2401" i="9"/>
  <c r="P2402" i="9" a="1"/>
  <c r="P2402" i="9"/>
  <c r="P2403" i="9" a="1"/>
  <c r="P2403" i="9"/>
  <c r="P2404" i="9" a="1"/>
  <c r="P2404" i="9"/>
  <c r="P2405" i="9" a="1"/>
  <c r="P2405" i="9"/>
  <c r="P2406" i="9" a="1"/>
  <c r="P2406" i="9"/>
  <c r="P2407" i="9" a="1"/>
  <c r="P2407" i="9"/>
  <c r="P2408" i="9" a="1"/>
  <c r="P2408" i="9"/>
  <c r="P2409" i="9" a="1"/>
  <c r="P2409" i="9"/>
  <c r="P2410" i="9" a="1"/>
  <c r="P2410" i="9"/>
  <c r="P2411" i="9" a="1"/>
  <c r="P2411" i="9"/>
  <c r="P2412" i="9" a="1"/>
  <c r="P2412" i="9"/>
  <c r="P2413" i="9" a="1"/>
  <c r="P2413" i="9"/>
  <c r="P2414" i="9" a="1"/>
  <c r="P2414" i="9"/>
  <c r="P2415" i="9" a="1"/>
  <c r="P2415" i="9"/>
  <c r="P2416" i="9" a="1"/>
  <c r="P2416" i="9"/>
  <c r="P2417" i="9" a="1"/>
  <c r="P2417" i="9"/>
  <c r="P2418" i="9" a="1"/>
  <c r="P2418" i="9"/>
  <c r="P2419" i="9" a="1"/>
  <c r="P2419" i="9"/>
  <c r="P2420" i="9" a="1"/>
  <c r="P2420" i="9"/>
  <c r="P2421" i="9" a="1"/>
  <c r="P2421" i="9"/>
  <c r="P2422" i="9" a="1"/>
  <c r="P2422" i="9"/>
  <c r="P2423" i="9" a="1"/>
  <c r="P2423" i="9"/>
  <c r="P2424" i="9" a="1"/>
  <c r="P2424" i="9"/>
  <c r="P2425" i="9" a="1"/>
  <c r="P2425" i="9"/>
  <c r="P2426" i="9" a="1"/>
  <c r="P2426" i="9"/>
  <c r="P2427" i="9" a="1"/>
  <c r="P2427" i="9"/>
  <c r="P2428" i="9" a="1"/>
  <c r="P2428" i="9"/>
  <c r="P2429" i="9" a="1"/>
  <c r="P2429" i="9"/>
  <c r="P2430" i="9" a="1"/>
  <c r="P2430" i="9"/>
  <c r="P2431" i="9" a="1"/>
  <c r="P2431" i="9"/>
  <c r="P2432" i="9" a="1"/>
  <c r="P2432" i="9"/>
  <c r="P2433" i="9" a="1"/>
  <c r="P2433" i="9"/>
  <c r="P2434" i="9" a="1"/>
  <c r="P2434" i="9"/>
  <c r="P2435" i="9" a="1"/>
  <c r="P2435" i="9"/>
  <c r="P2436" i="9" a="1"/>
  <c r="P2436" i="9"/>
  <c r="P2437" i="9" a="1"/>
  <c r="P2437" i="9"/>
  <c r="P2438" i="9" a="1"/>
  <c r="P2438" i="9"/>
  <c r="P2439" i="9" a="1"/>
  <c r="P2439" i="9"/>
  <c r="P2440" i="9" a="1"/>
  <c r="P2440" i="9"/>
  <c r="P2441" i="9" a="1"/>
  <c r="P2441" i="9"/>
  <c r="P2442" i="9" a="1"/>
  <c r="P2442" i="9"/>
  <c r="P2443" i="9" a="1"/>
  <c r="P2443" i="9"/>
  <c r="P2444" i="9" a="1"/>
  <c r="P2444" i="9"/>
  <c r="P2445" i="9" a="1"/>
  <c r="P2445" i="9"/>
  <c r="P2446" i="9" a="1"/>
  <c r="P2446" i="9"/>
  <c r="P2447" i="9" a="1"/>
  <c r="P2447" i="9"/>
  <c r="P2448" i="9" a="1"/>
  <c r="P2448" i="9"/>
  <c r="P2449" i="9" a="1"/>
  <c r="P2449" i="9"/>
  <c r="P2450" i="9" a="1"/>
  <c r="P2450" i="9"/>
  <c r="P2451" i="9" a="1"/>
  <c r="P2451" i="9"/>
  <c r="P2452" i="9" a="1"/>
  <c r="P2452" i="9"/>
  <c r="P2453" i="9" a="1"/>
  <c r="P2453" i="9"/>
  <c r="P2454" i="9" a="1"/>
  <c r="P2454" i="9"/>
  <c r="P2455" i="9" a="1"/>
  <c r="P2455" i="9"/>
  <c r="P2456" i="9" a="1"/>
  <c r="P2456" i="9"/>
  <c r="P2457" i="9" a="1"/>
  <c r="P2457" i="9"/>
  <c r="P2458" i="9" a="1"/>
  <c r="P2458" i="9"/>
  <c r="P2459" i="9" a="1"/>
  <c r="P2459" i="9"/>
  <c r="P2460" i="9" a="1"/>
  <c r="P2460" i="9"/>
  <c r="P2461" i="9" a="1"/>
  <c r="P2461" i="9"/>
  <c r="P2462" i="9" a="1"/>
  <c r="P2462" i="9"/>
  <c r="P2463" i="9" a="1"/>
  <c r="P2463" i="9"/>
  <c r="P2464" i="9" a="1"/>
  <c r="P2464" i="9"/>
  <c r="P2465" i="9" a="1"/>
  <c r="P2465" i="9"/>
  <c r="P2466" i="9" a="1"/>
  <c r="P2466" i="9"/>
  <c r="P2467" i="9" a="1"/>
  <c r="P2467" i="9"/>
  <c r="P2468" i="9" a="1"/>
  <c r="P2468" i="9"/>
  <c r="P2469" i="9" a="1"/>
  <c r="P2469" i="9"/>
  <c r="P2470" i="9" a="1"/>
  <c r="P2470" i="9"/>
  <c r="P2471" i="9" a="1"/>
  <c r="P2471" i="9"/>
  <c r="P2472" i="9" a="1"/>
  <c r="P2472" i="9"/>
  <c r="P2473" i="9" a="1"/>
  <c r="P2473" i="9"/>
  <c r="P2474" i="9" a="1"/>
  <c r="P2474" i="9"/>
  <c r="P2475" i="9" a="1"/>
  <c r="P2475" i="9"/>
  <c r="P2476" i="9" a="1"/>
  <c r="P2476" i="9"/>
  <c r="P2477" i="9" a="1"/>
  <c r="P2477" i="9"/>
  <c r="P2478" i="9" a="1"/>
  <c r="P2478" i="9"/>
  <c r="P2479" i="9" a="1"/>
  <c r="P2479" i="9"/>
  <c r="P2480" i="9" a="1"/>
  <c r="P2480" i="9"/>
  <c r="P2481" i="9" a="1"/>
  <c r="P2481" i="9"/>
  <c r="P2482" i="9" a="1"/>
  <c r="P2482" i="9"/>
  <c r="P2483" i="9" a="1"/>
  <c r="P2483" i="9"/>
  <c r="P2484" i="9" a="1"/>
  <c r="P2484" i="9"/>
  <c r="P2485" i="9" a="1"/>
  <c r="P2485" i="9"/>
  <c r="P2486" i="9" a="1"/>
  <c r="P2486" i="9"/>
  <c r="P2487" i="9" a="1"/>
  <c r="P2487" i="9"/>
  <c r="P2488" i="9" a="1"/>
  <c r="P2488" i="9"/>
  <c r="P2489" i="9" a="1"/>
  <c r="P2489" i="9"/>
  <c r="P2490" i="9" a="1"/>
  <c r="P2490" i="9"/>
  <c r="P2491" i="9" a="1"/>
  <c r="P2491" i="9"/>
  <c r="P2492" i="9" a="1"/>
  <c r="P2492" i="9"/>
  <c r="P2493" i="9" a="1"/>
  <c r="P2493" i="9"/>
  <c r="P2494" i="9" a="1"/>
  <c r="P2494" i="9"/>
  <c r="P2495" i="9" a="1"/>
  <c r="P2495" i="9"/>
  <c r="P2496" i="9" a="1"/>
  <c r="P2496" i="9"/>
  <c r="P2497" i="9" a="1"/>
  <c r="P2497" i="9"/>
  <c r="P2498" i="9" a="1"/>
  <c r="P2498" i="9"/>
  <c r="P2499" i="9" a="1"/>
  <c r="P2499" i="9"/>
  <c r="P2500" i="9" a="1"/>
  <c r="P2500" i="9"/>
  <c r="P2501" i="9" a="1"/>
  <c r="P2501" i="9"/>
  <c r="P2502" i="9" a="1"/>
  <c r="P2502" i="9"/>
  <c r="P2503" i="9" a="1"/>
  <c r="P2503" i="9"/>
  <c r="P2504" i="9" a="1"/>
  <c r="P2504" i="9"/>
  <c r="P2505" i="9" a="1"/>
  <c r="P2505" i="9"/>
  <c r="P2506" i="9" a="1"/>
  <c r="P2506" i="9"/>
  <c r="P2507" i="9" a="1"/>
  <c r="P2507" i="9"/>
  <c r="P2508" i="9" a="1"/>
  <c r="P2508" i="9"/>
  <c r="P2509" i="9" a="1"/>
  <c r="P2509" i="9"/>
  <c r="P2510" i="9" a="1"/>
  <c r="P2510" i="9"/>
  <c r="P2511" i="9" a="1"/>
  <c r="P2511" i="9"/>
  <c r="P2512" i="9" a="1"/>
  <c r="P2512" i="9"/>
  <c r="P2513" i="9" a="1"/>
  <c r="P2513" i="9"/>
  <c r="P2514" i="9" a="1"/>
  <c r="P2514" i="9"/>
  <c r="P2515" i="9" a="1"/>
  <c r="P2515" i="9"/>
  <c r="P2516" i="9" a="1"/>
  <c r="P2516" i="9"/>
  <c r="P2517" i="9" a="1"/>
  <c r="P2517" i="9"/>
  <c r="P2518" i="9" a="1"/>
  <c r="P2518" i="9"/>
  <c r="P2519" i="9" a="1"/>
  <c r="P2519" i="9"/>
  <c r="P2520" i="9" a="1"/>
  <c r="P2520" i="9"/>
  <c r="P2521" i="9" a="1"/>
  <c r="P2521" i="9"/>
  <c r="P2522" i="9" a="1"/>
  <c r="P2522" i="9"/>
  <c r="P2523" i="9" a="1"/>
  <c r="P2523" i="9"/>
  <c r="P2524" i="9" a="1"/>
  <c r="P2524" i="9"/>
  <c r="P2525" i="9" a="1"/>
  <c r="P2525" i="9"/>
  <c r="P2526" i="9" a="1"/>
  <c r="P2526" i="9"/>
  <c r="P2527" i="9" a="1"/>
  <c r="P2527" i="9"/>
  <c r="P2528" i="9" a="1"/>
  <c r="P2528" i="9"/>
  <c r="P2529" i="9" a="1"/>
  <c r="P2529" i="9"/>
  <c r="P2530" i="9" a="1"/>
  <c r="P2530" i="9"/>
  <c r="P2531" i="9" a="1"/>
  <c r="P2531" i="9"/>
  <c r="P2532" i="9" a="1"/>
  <c r="P2532" i="9"/>
  <c r="P2533" i="9" a="1"/>
  <c r="P2533" i="9"/>
  <c r="P2534" i="9" a="1"/>
  <c r="P2534" i="9"/>
  <c r="P2535" i="9" a="1"/>
  <c r="P2535" i="9"/>
  <c r="P2536" i="9" a="1"/>
  <c r="P2536" i="9"/>
  <c r="P2537" i="9" a="1"/>
  <c r="P2537" i="9"/>
  <c r="P2538" i="9" a="1"/>
  <c r="P2538" i="9"/>
  <c r="P2539" i="9" a="1"/>
  <c r="P2539" i="9"/>
  <c r="P2540" i="9" a="1"/>
  <c r="P2540" i="9"/>
  <c r="P2541" i="9" a="1"/>
  <c r="P2541" i="9"/>
  <c r="P2542" i="9" a="1"/>
  <c r="P2542" i="9"/>
  <c r="P2543" i="9" a="1"/>
  <c r="P2543" i="9"/>
  <c r="P2544" i="9" a="1"/>
  <c r="P2544" i="9"/>
  <c r="P2545" i="9" a="1"/>
  <c r="P2545" i="9"/>
  <c r="P2546" i="9" a="1"/>
  <c r="P2546" i="9"/>
  <c r="P2547" i="9" a="1"/>
  <c r="P2547" i="9"/>
  <c r="P2548" i="9" a="1"/>
  <c r="P2548" i="9"/>
  <c r="P2549" i="9" a="1"/>
  <c r="P2549" i="9"/>
  <c r="P2550" i="9" a="1"/>
  <c r="P2550" i="9"/>
  <c r="P2551" i="9" a="1"/>
  <c r="P2551" i="9"/>
  <c r="P2552" i="9" a="1"/>
  <c r="P2552" i="9"/>
  <c r="P2553" i="9" a="1"/>
  <c r="P2553" i="9"/>
  <c r="P2554" i="9" a="1"/>
  <c r="P2554" i="9"/>
  <c r="P2555" i="9" a="1"/>
  <c r="P2555" i="9"/>
  <c r="P2556" i="9" a="1"/>
  <c r="P2556" i="9"/>
  <c r="P2557" i="9" a="1"/>
  <c r="P2557" i="9"/>
  <c r="P2558" i="9" a="1"/>
  <c r="P2558" i="9"/>
  <c r="P2559" i="9" a="1"/>
  <c r="P2559" i="9"/>
  <c r="P2560" i="9" a="1"/>
  <c r="P2560" i="9"/>
  <c r="P2561" i="9" a="1"/>
  <c r="P2561" i="9"/>
  <c r="P2562" i="9" a="1"/>
  <c r="P2562" i="9"/>
  <c r="P2563" i="9" a="1"/>
  <c r="P2563" i="9"/>
  <c r="P2564" i="9" a="1"/>
  <c r="P2564" i="9"/>
  <c r="P2565" i="9" a="1"/>
  <c r="P2565" i="9"/>
  <c r="P2566" i="9" a="1"/>
  <c r="P2566" i="9"/>
  <c r="P2567" i="9" a="1"/>
  <c r="P2567" i="9"/>
  <c r="P2568" i="9" a="1"/>
  <c r="P2568" i="9"/>
  <c r="P2569" i="9" a="1"/>
  <c r="P2569" i="9"/>
  <c r="P2570" i="9" a="1"/>
  <c r="P2570" i="9"/>
  <c r="P2571" i="9" a="1"/>
  <c r="P2571" i="9"/>
  <c r="P2572" i="9" a="1"/>
  <c r="P2572" i="9"/>
  <c r="P2573" i="9" a="1"/>
  <c r="P2573" i="9"/>
  <c r="P2574" i="9" a="1"/>
  <c r="P2574" i="9"/>
  <c r="P2575" i="9" a="1"/>
  <c r="P2575" i="9"/>
  <c r="P2576" i="9" a="1"/>
  <c r="P2576" i="9"/>
  <c r="P2577" i="9" a="1"/>
  <c r="P2577" i="9"/>
  <c r="P2578" i="9" a="1"/>
  <c r="P2578" i="9"/>
  <c r="P2579" i="9" a="1"/>
  <c r="P2579" i="9"/>
  <c r="P2580" i="9" a="1"/>
  <c r="P2580" i="9"/>
  <c r="P2581" i="9" a="1"/>
  <c r="P2581" i="9"/>
  <c r="P2582" i="9" a="1"/>
  <c r="P2582" i="9"/>
  <c r="P2583" i="9" a="1"/>
  <c r="P2583" i="9"/>
  <c r="P2584" i="9" a="1"/>
  <c r="P2584" i="9"/>
  <c r="P2585" i="9" a="1"/>
  <c r="P2585" i="9"/>
  <c r="P2586" i="9" a="1"/>
  <c r="P2586" i="9"/>
  <c r="P2587" i="9" a="1"/>
  <c r="P2587" i="9"/>
  <c r="P2588" i="9" a="1"/>
  <c r="P2588" i="9"/>
  <c r="P2589" i="9" a="1"/>
  <c r="P2589" i="9"/>
  <c r="P2590" i="9" a="1"/>
  <c r="P2590" i="9"/>
  <c r="P2591" i="9" a="1"/>
  <c r="P2591" i="9"/>
  <c r="P2592" i="9" a="1"/>
  <c r="P2592" i="9"/>
  <c r="P2593" i="9" a="1"/>
  <c r="P2593" i="9"/>
  <c r="P2594" i="9" a="1"/>
  <c r="P2594" i="9"/>
  <c r="P2595" i="9" a="1"/>
  <c r="P2595" i="9"/>
  <c r="P2596" i="9" a="1"/>
  <c r="P2596" i="9"/>
  <c r="P2597" i="9" a="1"/>
  <c r="P2597" i="9"/>
  <c r="P2598" i="9" a="1"/>
  <c r="P2598" i="9"/>
  <c r="P2599" i="9" a="1"/>
  <c r="P2599" i="9"/>
  <c r="P2600" i="9" a="1"/>
  <c r="P2600" i="9"/>
  <c r="P2601" i="9" a="1"/>
  <c r="P2601" i="9"/>
  <c r="P2602" i="9" a="1"/>
  <c r="P2602" i="9"/>
  <c r="P2603" i="9" a="1"/>
  <c r="P2603" i="9"/>
  <c r="P2604" i="9" a="1"/>
  <c r="P2604" i="9"/>
  <c r="P2605" i="9" a="1"/>
  <c r="P2605" i="9"/>
  <c r="P2606" i="9" a="1"/>
  <c r="P2606" i="9"/>
  <c r="P2607" i="9" a="1"/>
  <c r="P2607" i="9"/>
  <c r="P2608" i="9" a="1"/>
  <c r="P2608" i="9"/>
  <c r="P2609" i="9" a="1"/>
  <c r="P2609" i="9"/>
  <c r="P2610" i="9" a="1"/>
  <c r="P2610" i="9"/>
  <c r="P2611" i="9" a="1"/>
  <c r="P2611" i="9"/>
  <c r="P2612" i="9" a="1"/>
  <c r="P2612" i="9"/>
  <c r="P2613" i="9" a="1"/>
  <c r="P2613" i="9"/>
  <c r="P2614" i="9" a="1"/>
  <c r="P2614" i="9"/>
  <c r="P2615" i="9" a="1"/>
  <c r="P2615" i="9"/>
  <c r="P2616" i="9" a="1"/>
  <c r="P2616" i="9"/>
  <c r="P2617" i="9" a="1"/>
  <c r="P2617" i="9"/>
  <c r="P2618" i="9" a="1"/>
  <c r="P2618" i="9"/>
  <c r="P2619" i="9" a="1"/>
  <c r="P2619" i="9"/>
  <c r="P2620" i="9" a="1"/>
  <c r="P2620" i="9"/>
  <c r="P2621" i="9" a="1"/>
  <c r="P2621" i="9"/>
  <c r="P2622" i="9" a="1"/>
  <c r="P2622" i="9"/>
  <c r="P2623" i="9" a="1"/>
  <c r="P2623" i="9"/>
  <c r="P2624" i="9" a="1"/>
  <c r="P2624" i="9"/>
  <c r="P2625" i="9" a="1"/>
  <c r="P2625" i="9"/>
  <c r="P2626" i="9" a="1"/>
  <c r="P2626" i="9"/>
  <c r="P2627" i="9" a="1"/>
  <c r="P2627" i="9"/>
  <c r="P2628" i="9" a="1"/>
  <c r="P2628" i="9"/>
  <c r="P2629" i="9" a="1"/>
  <c r="P2629" i="9"/>
  <c r="P2630" i="9" a="1"/>
  <c r="P2630" i="9"/>
  <c r="P2631" i="9" a="1"/>
  <c r="P2631" i="9"/>
  <c r="P2632" i="9" a="1"/>
  <c r="P2632" i="9"/>
  <c r="P2633" i="9" a="1"/>
  <c r="P2633" i="9"/>
  <c r="P2634" i="9" a="1"/>
  <c r="P2634" i="9"/>
  <c r="P2635" i="9" a="1"/>
  <c r="P2635" i="9"/>
  <c r="P2636" i="9" a="1"/>
  <c r="P2636" i="9"/>
  <c r="P2637" i="9" a="1"/>
  <c r="P2637" i="9"/>
  <c r="P2638" i="9" a="1"/>
  <c r="P2638" i="9"/>
  <c r="P2639" i="9" a="1"/>
  <c r="P2639" i="9"/>
  <c r="P2640" i="9" a="1"/>
  <c r="P2640" i="9"/>
  <c r="P2641" i="9" a="1"/>
  <c r="P2641" i="9"/>
  <c r="P2642" i="9" a="1"/>
  <c r="P2642" i="9"/>
  <c r="P2643" i="9" a="1"/>
  <c r="P2643" i="9"/>
  <c r="P2644" i="9" a="1"/>
  <c r="P2644" i="9"/>
  <c r="P2645" i="9" a="1"/>
  <c r="P2645" i="9"/>
  <c r="P2646" i="9" a="1"/>
  <c r="P2646" i="9"/>
  <c r="P2647" i="9" a="1"/>
  <c r="P2647" i="9"/>
  <c r="P2648" i="9" a="1"/>
  <c r="P2648" i="9"/>
  <c r="P2649" i="9" a="1"/>
  <c r="P2649" i="9"/>
  <c r="P2650" i="9" a="1"/>
  <c r="P2650" i="9"/>
  <c r="P2651" i="9" a="1"/>
  <c r="P2651" i="9"/>
  <c r="P2652" i="9" a="1"/>
  <c r="P2652" i="9"/>
  <c r="P2653" i="9" a="1"/>
  <c r="P2653" i="9"/>
  <c r="P2654" i="9" a="1"/>
  <c r="P2654" i="9"/>
  <c r="P2655" i="9" a="1"/>
  <c r="P2655" i="9"/>
  <c r="P2656" i="9" a="1"/>
  <c r="P2656" i="9"/>
  <c r="P2657" i="9" a="1"/>
  <c r="P2657" i="9"/>
  <c r="P2658" i="9" a="1"/>
  <c r="P2658" i="9"/>
  <c r="P2659" i="9" a="1"/>
  <c r="P2659" i="9"/>
  <c r="P2660" i="9" a="1"/>
  <c r="P2660" i="9"/>
  <c r="P2661" i="9" a="1"/>
  <c r="P2661" i="9"/>
  <c r="P2662" i="9" a="1"/>
  <c r="P2662" i="9"/>
  <c r="P2663" i="9" a="1"/>
  <c r="P2663" i="9"/>
  <c r="P2664" i="9" a="1"/>
  <c r="P2664" i="9"/>
  <c r="P2665" i="9" a="1"/>
  <c r="P2665" i="9"/>
  <c r="P2666" i="9" a="1"/>
  <c r="P2666" i="9"/>
  <c r="P2667" i="9" a="1"/>
  <c r="P2667" i="9"/>
  <c r="P2668" i="9" a="1"/>
  <c r="P2668" i="9"/>
  <c r="P2669" i="9" a="1"/>
  <c r="P2669" i="9"/>
  <c r="P2670" i="9" a="1"/>
  <c r="P2670" i="9"/>
  <c r="P2671" i="9" a="1"/>
  <c r="P2671" i="9"/>
  <c r="P2672" i="9" a="1"/>
  <c r="P2672" i="9"/>
  <c r="P2673" i="9" a="1"/>
  <c r="P2673" i="9"/>
  <c r="P2674" i="9" a="1"/>
  <c r="P2674" i="9"/>
  <c r="P2675" i="9" a="1"/>
  <c r="P2675" i="9"/>
  <c r="P2676" i="9" a="1"/>
  <c r="P2676" i="9"/>
  <c r="P2677" i="9" a="1"/>
  <c r="P2677" i="9"/>
  <c r="P2678" i="9" a="1"/>
  <c r="P2678" i="9"/>
  <c r="P2679" i="9" a="1"/>
  <c r="P2679" i="9"/>
  <c r="P2680" i="9" a="1"/>
  <c r="P2680" i="9"/>
  <c r="P2681" i="9" a="1"/>
  <c r="P2681" i="9"/>
  <c r="P2682" i="9" a="1"/>
  <c r="P2682" i="9"/>
  <c r="P2683" i="9" a="1"/>
  <c r="P2683" i="9"/>
  <c r="P2684" i="9" a="1"/>
  <c r="P2684" i="9"/>
  <c r="P2685" i="9" a="1"/>
  <c r="P2685" i="9"/>
  <c r="P2686" i="9" a="1"/>
  <c r="P2686" i="9"/>
  <c r="P2687" i="9" a="1"/>
  <c r="P2687" i="9"/>
  <c r="P2688" i="9" a="1"/>
  <c r="P2688" i="9"/>
  <c r="P2689" i="9" a="1"/>
  <c r="P2689" i="9"/>
  <c r="P2690" i="9" a="1"/>
  <c r="P2690" i="9"/>
  <c r="P2691" i="9" a="1"/>
  <c r="P2691" i="9"/>
  <c r="P2692" i="9" a="1"/>
  <c r="P2692" i="9"/>
  <c r="P2693" i="9" a="1"/>
  <c r="P2693" i="9"/>
  <c r="P2694" i="9" a="1"/>
  <c r="P2694" i="9"/>
  <c r="P2695" i="9" a="1"/>
  <c r="P2695" i="9"/>
  <c r="P2696" i="9" a="1"/>
  <c r="P2696" i="9"/>
  <c r="P2697" i="9" a="1"/>
  <c r="P2697" i="9"/>
  <c r="P2698" i="9" a="1"/>
  <c r="P2698" i="9"/>
  <c r="P2699" i="9" a="1"/>
  <c r="P2699" i="9"/>
  <c r="P2700" i="9" a="1"/>
  <c r="P2700" i="9"/>
  <c r="P2701" i="9" a="1"/>
  <c r="P2701" i="9"/>
  <c r="P2702" i="9" a="1"/>
  <c r="P2702" i="9"/>
  <c r="P2703" i="9" a="1"/>
  <c r="P2703" i="9"/>
  <c r="P2704" i="9" a="1"/>
  <c r="P2704" i="9"/>
  <c r="P2705" i="9" a="1"/>
  <c r="P2705" i="9"/>
  <c r="P2706" i="9" a="1"/>
  <c r="P2706" i="9"/>
  <c r="P2707" i="9" a="1"/>
  <c r="P2707" i="9"/>
  <c r="P2708" i="9" a="1"/>
  <c r="P2708" i="9"/>
  <c r="P2709" i="9" a="1"/>
  <c r="P2709" i="9"/>
  <c r="P2710" i="9" a="1"/>
  <c r="P2710" i="9"/>
  <c r="P2711" i="9" a="1"/>
  <c r="P2711" i="9"/>
  <c r="P2712" i="9" a="1"/>
  <c r="P2712" i="9"/>
  <c r="P2713" i="9" a="1"/>
  <c r="P2713" i="9"/>
  <c r="P2714" i="9" a="1"/>
  <c r="P2714" i="9"/>
  <c r="P2715" i="9" a="1"/>
  <c r="P2715" i="9"/>
  <c r="P2716" i="9" a="1"/>
  <c r="P2716" i="9"/>
  <c r="P2717" i="9" a="1"/>
  <c r="P2717" i="9"/>
  <c r="P2718" i="9" a="1"/>
  <c r="P2718" i="9"/>
  <c r="P2719" i="9" a="1"/>
  <c r="P2719" i="9"/>
  <c r="P2720" i="9" a="1"/>
  <c r="P2720" i="9"/>
  <c r="P2721" i="9" a="1"/>
  <c r="P2721" i="9"/>
  <c r="P2722" i="9" a="1"/>
  <c r="P2722" i="9"/>
  <c r="P2723" i="9" a="1"/>
  <c r="P2723" i="9"/>
  <c r="P2724" i="9" a="1"/>
  <c r="P2724" i="9"/>
  <c r="P2725" i="9" a="1"/>
  <c r="P2725" i="9"/>
  <c r="P2726" i="9" a="1"/>
  <c r="P2726" i="9"/>
  <c r="P2727" i="9" a="1"/>
  <c r="P2727" i="9"/>
  <c r="P2728" i="9" a="1"/>
  <c r="P2728" i="9"/>
  <c r="P2729" i="9" a="1"/>
  <c r="P2729" i="9"/>
  <c r="P2730" i="9" a="1"/>
  <c r="P2730" i="9"/>
  <c r="P2731" i="9" a="1"/>
  <c r="P2731" i="9"/>
  <c r="P2732" i="9" a="1"/>
  <c r="P2732" i="9"/>
  <c r="P2733" i="9" a="1"/>
  <c r="P2733" i="9"/>
  <c r="P2734" i="9" a="1"/>
  <c r="P2734" i="9"/>
  <c r="P2735" i="9" a="1"/>
  <c r="P2735" i="9"/>
  <c r="P2736" i="9" a="1"/>
  <c r="P2736" i="9"/>
  <c r="P2737" i="9" a="1"/>
  <c r="P2737" i="9"/>
  <c r="P2738" i="9" a="1"/>
  <c r="P2738" i="9"/>
  <c r="P2739" i="9" a="1"/>
  <c r="P2739" i="9"/>
  <c r="P2740" i="9" a="1"/>
  <c r="P2740" i="9"/>
  <c r="P2741" i="9" a="1"/>
  <c r="P2741" i="9"/>
  <c r="P2742" i="9" a="1"/>
  <c r="P2742" i="9"/>
  <c r="P2743" i="9" a="1"/>
  <c r="P2743" i="9"/>
  <c r="P2744" i="9" a="1"/>
  <c r="P2744" i="9"/>
  <c r="P2745" i="9" a="1"/>
  <c r="P2745" i="9"/>
  <c r="P2746" i="9" a="1"/>
  <c r="P2746" i="9"/>
  <c r="P2747" i="9" a="1"/>
  <c r="P2747" i="9"/>
  <c r="P2748" i="9" a="1"/>
  <c r="P2748" i="9"/>
  <c r="P2749" i="9" a="1"/>
  <c r="P2749" i="9"/>
  <c r="P2750" i="9" a="1"/>
  <c r="P2750" i="9"/>
  <c r="P2751" i="9" a="1"/>
  <c r="P2751" i="9"/>
  <c r="P2752" i="9" a="1"/>
  <c r="P2752" i="9"/>
  <c r="P2753" i="9" a="1"/>
  <c r="P2753" i="9"/>
  <c r="P2754" i="9" a="1"/>
  <c r="P2754" i="9"/>
  <c r="P2755" i="9" a="1"/>
  <c r="P2755" i="9"/>
  <c r="P2756" i="9" a="1"/>
  <c r="P2756" i="9"/>
  <c r="P2757" i="9" a="1"/>
  <c r="P2757" i="9"/>
  <c r="P2758" i="9" a="1"/>
  <c r="P2758" i="9"/>
  <c r="P2759" i="9" a="1"/>
  <c r="P2759" i="9"/>
  <c r="P2760" i="9" a="1"/>
  <c r="P2760" i="9"/>
  <c r="P2761" i="9" a="1"/>
  <c r="P2761" i="9"/>
  <c r="P2762" i="9" a="1"/>
  <c r="P2762" i="9"/>
  <c r="P2763" i="9" a="1"/>
  <c r="P2763" i="9"/>
  <c r="P2764" i="9" a="1"/>
  <c r="P2764" i="9"/>
  <c r="P2765" i="9" a="1"/>
  <c r="P2765" i="9"/>
  <c r="P2766" i="9" a="1"/>
  <c r="P2766" i="9"/>
  <c r="P2767" i="9" a="1"/>
  <c r="P2767" i="9"/>
  <c r="P2768" i="9" a="1"/>
  <c r="P2768" i="9"/>
  <c r="P2769" i="9" a="1"/>
  <c r="P2769" i="9"/>
  <c r="P2770" i="9" a="1"/>
  <c r="P2770" i="9"/>
  <c r="P2771" i="9" a="1"/>
  <c r="P2771" i="9"/>
  <c r="P2772" i="9" a="1"/>
  <c r="P2772" i="9"/>
  <c r="P2773" i="9" a="1"/>
  <c r="P2773" i="9"/>
  <c r="P2774" i="9" a="1"/>
  <c r="P2774" i="9"/>
  <c r="P2775" i="9" a="1"/>
  <c r="P2775" i="9"/>
  <c r="P2776" i="9" a="1"/>
  <c r="P2776" i="9"/>
  <c r="P2777" i="9" a="1"/>
  <c r="P2777" i="9"/>
  <c r="P2778" i="9" a="1"/>
  <c r="P2778" i="9"/>
  <c r="P2779" i="9" a="1"/>
  <c r="P2779" i="9"/>
  <c r="P2780" i="9" a="1"/>
  <c r="P2780" i="9"/>
  <c r="P2781" i="9" a="1"/>
  <c r="P2781" i="9"/>
  <c r="P2782" i="9" a="1"/>
  <c r="P2782" i="9"/>
  <c r="P2783" i="9" a="1"/>
  <c r="P2783" i="9"/>
  <c r="P2784" i="9" a="1"/>
  <c r="P2784" i="9"/>
  <c r="P2785" i="9" a="1"/>
  <c r="P2785" i="9"/>
  <c r="P2786" i="9" a="1"/>
  <c r="P2786" i="9"/>
  <c r="P2787" i="9" a="1"/>
  <c r="P2787" i="9"/>
  <c r="P2788" i="9" a="1"/>
  <c r="P2788" i="9"/>
  <c r="P2789" i="9" a="1"/>
  <c r="P2789" i="9"/>
  <c r="P2790" i="9" a="1"/>
  <c r="P2790" i="9"/>
  <c r="P2791" i="9" a="1"/>
  <c r="P2791" i="9"/>
  <c r="P2792" i="9" a="1"/>
  <c r="P2792" i="9"/>
  <c r="P2793" i="9" a="1"/>
  <c r="P2793" i="9"/>
  <c r="P2794" i="9" a="1"/>
  <c r="P2794" i="9"/>
  <c r="P2795" i="9" a="1"/>
  <c r="P2795" i="9"/>
  <c r="P2796" i="9" a="1"/>
  <c r="P2796" i="9"/>
  <c r="P2797" i="9" a="1"/>
  <c r="P2797" i="9"/>
  <c r="P2798" i="9" a="1"/>
  <c r="P2798" i="9"/>
  <c r="P2799" i="9" a="1"/>
  <c r="P2799" i="9"/>
  <c r="P2800" i="9" a="1"/>
  <c r="P2800" i="9"/>
  <c r="P2801" i="9" a="1"/>
  <c r="P2801" i="9"/>
  <c r="P2802" i="9" a="1"/>
  <c r="P2802" i="9"/>
  <c r="P2803" i="9" a="1"/>
  <c r="P2803" i="9"/>
  <c r="P2804" i="9" a="1"/>
  <c r="P2804" i="9"/>
  <c r="P2805" i="9" a="1"/>
  <c r="P2805" i="9"/>
  <c r="P2806" i="9" a="1"/>
  <c r="P2806" i="9"/>
  <c r="P2807" i="9" a="1"/>
  <c r="P2807" i="9"/>
  <c r="P2808" i="9" a="1"/>
  <c r="P2808" i="9"/>
  <c r="P2809" i="9" a="1"/>
  <c r="P2809" i="9"/>
  <c r="P2810" i="9" a="1"/>
  <c r="P2810" i="9"/>
  <c r="P2811" i="9" a="1"/>
  <c r="P2811" i="9"/>
  <c r="P2812" i="9" a="1"/>
  <c r="P2812" i="9"/>
  <c r="P2813" i="9" a="1"/>
  <c r="P2813" i="9"/>
  <c r="P2814" i="9" a="1"/>
  <c r="P2814" i="9"/>
  <c r="P2815" i="9" a="1"/>
  <c r="P2815" i="9"/>
  <c r="P2816" i="9" a="1"/>
  <c r="P2816" i="9"/>
  <c r="P2817" i="9" a="1"/>
  <c r="P2817" i="9"/>
  <c r="P2818" i="9" a="1"/>
  <c r="P2818" i="9"/>
  <c r="P2819" i="9" a="1"/>
  <c r="P2819" i="9"/>
  <c r="P2820" i="9" a="1"/>
  <c r="P2820" i="9"/>
  <c r="P2821" i="9" a="1"/>
  <c r="P2821" i="9"/>
  <c r="P2822" i="9" a="1"/>
  <c r="P2822" i="9"/>
  <c r="P2823" i="9" a="1"/>
  <c r="P2823" i="9"/>
  <c r="P2824" i="9" a="1"/>
  <c r="P2824" i="9"/>
  <c r="P2825" i="9" a="1"/>
  <c r="P2825" i="9"/>
  <c r="P2826" i="9" a="1"/>
  <c r="P2826" i="9"/>
  <c r="P2827" i="9" a="1"/>
  <c r="P2827" i="9"/>
  <c r="P2828" i="9" a="1"/>
  <c r="P2828" i="9"/>
  <c r="P2829" i="9" a="1"/>
  <c r="P2829" i="9"/>
  <c r="P2830" i="9" a="1"/>
  <c r="P2830" i="9"/>
  <c r="P2831" i="9" a="1"/>
  <c r="P2831" i="9"/>
  <c r="P2832" i="9" a="1"/>
  <c r="P2832" i="9"/>
  <c r="P2833" i="9" a="1"/>
  <c r="P2833" i="9"/>
  <c r="P2834" i="9" a="1"/>
  <c r="P2834" i="9"/>
  <c r="P2835" i="9" a="1"/>
  <c r="P2835" i="9"/>
  <c r="P2836" i="9" a="1"/>
  <c r="P2836" i="9"/>
  <c r="P2837" i="9" a="1"/>
  <c r="P2837" i="9"/>
  <c r="P2838" i="9" a="1"/>
  <c r="P2838" i="9"/>
  <c r="P2839" i="9" a="1"/>
  <c r="P2839" i="9"/>
  <c r="P2840" i="9" a="1"/>
  <c r="P2840" i="9"/>
  <c r="P2841" i="9" a="1"/>
  <c r="P2841" i="9"/>
  <c r="P2842" i="9" a="1"/>
  <c r="P2842" i="9"/>
  <c r="P2843" i="9" a="1"/>
  <c r="P2843" i="9"/>
  <c r="P2844" i="9" a="1"/>
  <c r="P2844" i="9"/>
  <c r="P2845" i="9" a="1"/>
  <c r="P2845" i="9"/>
  <c r="P2846" i="9" a="1"/>
  <c r="P2846" i="9"/>
  <c r="P2847" i="9" a="1"/>
  <c r="P2847" i="9"/>
  <c r="P2848" i="9" a="1"/>
  <c r="P2848" i="9"/>
  <c r="P2849" i="9" a="1"/>
  <c r="P2849" i="9"/>
  <c r="P2850" i="9" a="1"/>
  <c r="P2850" i="9"/>
  <c r="P2851" i="9" a="1"/>
  <c r="P2851" i="9"/>
  <c r="P2852" i="9" a="1"/>
  <c r="P2852" i="9"/>
  <c r="P2853" i="9" a="1"/>
  <c r="P2853" i="9"/>
  <c r="P2854" i="9" a="1"/>
  <c r="P2854" i="9"/>
  <c r="P2855" i="9" a="1"/>
  <c r="P2855" i="9"/>
  <c r="P2856" i="9" a="1"/>
  <c r="P2856" i="9"/>
  <c r="P2857" i="9" a="1"/>
  <c r="P2857" i="9"/>
  <c r="P2858" i="9" a="1"/>
  <c r="P2858" i="9"/>
  <c r="P2859" i="9" a="1"/>
  <c r="P2859" i="9"/>
  <c r="P2860" i="9" a="1"/>
  <c r="P2860" i="9"/>
  <c r="P2861" i="9" a="1"/>
  <c r="P2861" i="9"/>
  <c r="P2862" i="9" a="1"/>
  <c r="P2862" i="9"/>
  <c r="P2863" i="9" a="1"/>
  <c r="P2863" i="9"/>
  <c r="P2864" i="9" a="1"/>
  <c r="P2864" i="9"/>
  <c r="P2865" i="9" a="1"/>
  <c r="P2865" i="9"/>
  <c r="P2866" i="9" a="1"/>
  <c r="P2866" i="9"/>
  <c r="P2867" i="9" a="1"/>
  <c r="P2867" i="9"/>
  <c r="P2868" i="9" a="1"/>
  <c r="P2868" i="9"/>
  <c r="P2869" i="9" a="1"/>
  <c r="P2869" i="9"/>
  <c r="P2870" i="9" a="1"/>
  <c r="P2870" i="9"/>
  <c r="P2871" i="9" a="1"/>
  <c r="P2871" i="9"/>
  <c r="P2872" i="9" a="1"/>
  <c r="P2872" i="9"/>
  <c r="P2873" i="9" a="1"/>
  <c r="P2873" i="9"/>
  <c r="P2874" i="9" a="1"/>
  <c r="P2874" i="9"/>
  <c r="P2875" i="9" a="1"/>
  <c r="P2875" i="9"/>
  <c r="P2876" i="9" a="1"/>
  <c r="P2876" i="9"/>
  <c r="P2877" i="9" a="1"/>
  <c r="P2877" i="9"/>
  <c r="P2878" i="9" a="1"/>
  <c r="P2878" i="9"/>
  <c r="P2879" i="9" a="1"/>
  <c r="P2879" i="9"/>
  <c r="P2880" i="9" a="1"/>
  <c r="P2880" i="9"/>
  <c r="P2881" i="9" a="1"/>
  <c r="P2881" i="9"/>
  <c r="P2882" i="9" a="1"/>
  <c r="P2882" i="9"/>
  <c r="P2883" i="9" a="1"/>
  <c r="P2883" i="9"/>
  <c r="P2884" i="9" a="1"/>
  <c r="P2884" i="9"/>
  <c r="P2885" i="9" a="1"/>
  <c r="P2885" i="9"/>
  <c r="P2886" i="9" a="1"/>
  <c r="P2886" i="9"/>
  <c r="P2887" i="9" a="1"/>
  <c r="P2887" i="9"/>
  <c r="P2888" i="9" a="1"/>
  <c r="P2888" i="9"/>
  <c r="P2889" i="9" a="1"/>
  <c r="P2889" i="9"/>
  <c r="P2890" i="9" a="1"/>
  <c r="P2890" i="9"/>
  <c r="P2891" i="9" a="1"/>
  <c r="P2891" i="9"/>
  <c r="P2892" i="9" a="1"/>
  <c r="P2892" i="9"/>
  <c r="P2893" i="9" a="1"/>
  <c r="P2893" i="9"/>
  <c r="P2894" i="9" a="1"/>
  <c r="P2894" i="9"/>
  <c r="P2895" i="9" a="1"/>
  <c r="P2895" i="9"/>
  <c r="P2896" i="9" a="1"/>
  <c r="P2896" i="9"/>
  <c r="P2897" i="9" a="1"/>
  <c r="P2897" i="9"/>
  <c r="P2898" i="9" a="1"/>
  <c r="P2898" i="9"/>
  <c r="P2899" i="9" a="1"/>
  <c r="P2899" i="9"/>
  <c r="P2900" i="9" a="1"/>
  <c r="P2900" i="9"/>
  <c r="P2901" i="9" a="1"/>
  <c r="P2901" i="9"/>
  <c r="P2902" i="9" a="1"/>
  <c r="P2902" i="9"/>
  <c r="P2903" i="9" a="1"/>
  <c r="P2903" i="9"/>
  <c r="P2904" i="9" a="1"/>
  <c r="P2904" i="9"/>
  <c r="P2905" i="9" a="1"/>
  <c r="P2905" i="9"/>
  <c r="P2906" i="9" a="1"/>
  <c r="P2906" i="9"/>
  <c r="P2907" i="9" a="1"/>
  <c r="P2907" i="9"/>
  <c r="P2908" i="9" a="1"/>
  <c r="P2908" i="9"/>
  <c r="P2909" i="9" a="1"/>
  <c r="P2909" i="9"/>
  <c r="P2910" i="9" a="1"/>
  <c r="P2910" i="9"/>
  <c r="P2911" i="9" a="1"/>
  <c r="P2911" i="9"/>
  <c r="P2912" i="9" a="1"/>
  <c r="P2912" i="9"/>
  <c r="P2913" i="9" a="1"/>
  <c r="P2913" i="9"/>
  <c r="P2914" i="9" a="1"/>
  <c r="P2914" i="9"/>
  <c r="P2915" i="9" a="1"/>
  <c r="P2915" i="9"/>
  <c r="P2916" i="9" a="1"/>
  <c r="P2916" i="9"/>
  <c r="P2917" i="9" a="1"/>
  <c r="P2917" i="9"/>
  <c r="P2918" i="9" a="1"/>
  <c r="P2918" i="9"/>
  <c r="P2919" i="9" a="1"/>
  <c r="P2919" i="9"/>
  <c r="P2920" i="9" a="1"/>
  <c r="P2920" i="9"/>
  <c r="P2921" i="9" a="1"/>
  <c r="P2921" i="9"/>
  <c r="P2922" i="9" a="1"/>
  <c r="P2922" i="9"/>
  <c r="P2923" i="9" a="1"/>
  <c r="P2923" i="9"/>
  <c r="P2924" i="9" a="1"/>
  <c r="P2924" i="9"/>
  <c r="P2925" i="9" a="1"/>
  <c r="P2925" i="9"/>
  <c r="P2926" i="9" a="1"/>
  <c r="P2926" i="9"/>
  <c r="P2927" i="9" a="1"/>
  <c r="P2927" i="9"/>
  <c r="P2928" i="9" a="1"/>
  <c r="P2928" i="9"/>
  <c r="P2929" i="9" a="1"/>
  <c r="P2929" i="9"/>
  <c r="P2930" i="9" a="1"/>
  <c r="P2930" i="9"/>
  <c r="P2931" i="9" a="1"/>
  <c r="P2931" i="9"/>
  <c r="P2932" i="9" a="1"/>
  <c r="P2932" i="9"/>
  <c r="P2933" i="9" a="1"/>
  <c r="P2933" i="9"/>
  <c r="P2934" i="9" a="1"/>
  <c r="P2934" i="9"/>
  <c r="P2935" i="9" a="1"/>
  <c r="P2935" i="9"/>
  <c r="P2936" i="9" a="1"/>
  <c r="P2936" i="9"/>
  <c r="P2937" i="9" a="1"/>
  <c r="P2937" i="9"/>
  <c r="P2938" i="9" a="1"/>
  <c r="P2938" i="9"/>
  <c r="P2939" i="9" a="1"/>
  <c r="P2939" i="9"/>
  <c r="P2940" i="9" a="1"/>
  <c r="P2940" i="9"/>
  <c r="P2941" i="9" a="1"/>
  <c r="P2941" i="9"/>
  <c r="P2942" i="9" a="1"/>
  <c r="P2942" i="9"/>
  <c r="P2943" i="9" a="1"/>
  <c r="P2943" i="9"/>
  <c r="P2944" i="9" a="1"/>
  <c r="P2944" i="9"/>
  <c r="P2945" i="9" a="1"/>
  <c r="P2945" i="9"/>
  <c r="P2946" i="9" a="1"/>
  <c r="P2946" i="9"/>
  <c r="P2947" i="9" a="1"/>
  <c r="P2947" i="9"/>
  <c r="P2948" i="9" a="1"/>
  <c r="P2948" i="9"/>
  <c r="P2949" i="9" a="1"/>
  <c r="P2949" i="9"/>
  <c r="P2950" i="9" a="1"/>
  <c r="P2950" i="9"/>
  <c r="P2951" i="9" a="1"/>
  <c r="P2951" i="9"/>
  <c r="P2952" i="9" a="1"/>
  <c r="P2952" i="9"/>
  <c r="P2953" i="9" a="1"/>
  <c r="P2953" i="9"/>
  <c r="P2954" i="9" a="1"/>
  <c r="P2954" i="9"/>
  <c r="P2955" i="9" a="1"/>
  <c r="P2955" i="9"/>
  <c r="P2956" i="9" a="1"/>
  <c r="P2956" i="9"/>
  <c r="P2957" i="9" a="1"/>
  <c r="P2957" i="9"/>
  <c r="P2958" i="9" a="1"/>
  <c r="P2958" i="9"/>
  <c r="P2959" i="9" a="1"/>
  <c r="P2959" i="9"/>
  <c r="P2960" i="9" a="1"/>
  <c r="P2960" i="9"/>
  <c r="P2961" i="9" a="1"/>
  <c r="P2961" i="9"/>
  <c r="P2962" i="9" a="1"/>
  <c r="P2962" i="9"/>
  <c r="P2963" i="9" a="1"/>
  <c r="P2963" i="9"/>
  <c r="P2964" i="9" a="1"/>
  <c r="P2964" i="9"/>
  <c r="P2965" i="9" a="1"/>
  <c r="P2965" i="9"/>
  <c r="P2966" i="9" a="1"/>
  <c r="P2966" i="9"/>
  <c r="P2967" i="9" a="1"/>
  <c r="P2967" i="9"/>
  <c r="P2968" i="9" a="1"/>
  <c r="P2968" i="9"/>
  <c r="P2969" i="9" a="1"/>
  <c r="P2969" i="9"/>
  <c r="P2970" i="9" a="1"/>
  <c r="P2970" i="9"/>
  <c r="P2971" i="9" a="1"/>
  <c r="P2971" i="9"/>
  <c r="P2972" i="9" a="1"/>
  <c r="P2972" i="9"/>
  <c r="P2973" i="9" a="1"/>
  <c r="P2973" i="9"/>
  <c r="P2974" i="9" a="1"/>
  <c r="P2974" i="9"/>
  <c r="P2975" i="9" a="1"/>
  <c r="P2975" i="9"/>
  <c r="P2976" i="9" a="1"/>
  <c r="P2976" i="9"/>
  <c r="P2977" i="9" a="1"/>
  <c r="P2977" i="9"/>
  <c r="P2978" i="9" a="1"/>
  <c r="P2978" i="9"/>
  <c r="P2979" i="9" a="1"/>
  <c r="P2979" i="9"/>
  <c r="P2980" i="9" a="1"/>
  <c r="P2980" i="9"/>
  <c r="P2981" i="9" a="1"/>
  <c r="P2981" i="9"/>
  <c r="P2982" i="9" a="1"/>
  <c r="P2982" i="9"/>
  <c r="P2983" i="9" a="1"/>
  <c r="P2983" i="9"/>
  <c r="P2984" i="9" a="1"/>
  <c r="P2984" i="9"/>
  <c r="P2985" i="9" a="1"/>
  <c r="P2985" i="9"/>
  <c r="P2986" i="9" a="1"/>
  <c r="P2986" i="9"/>
  <c r="P2987" i="9" a="1"/>
  <c r="P2987" i="9"/>
  <c r="P2988" i="9" a="1"/>
  <c r="P2988" i="9"/>
  <c r="P2989" i="9" a="1"/>
  <c r="P2989" i="9"/>
  <c r="P2990" i="9" a="1"/>
  <c r="P2990" i="9"/>
  <c r="P2991" i="9" a="1"/>
  <c r="P2991" i="9"/>
  <c r="P2992" i="9" a="1"/>
  <c r="P2992" i="9"/>
  <c r="P2993" i="9" a="1"/>
  <c r="P2993" i="9"/>
  <c r="P2994" i="9" a="1"/>
  <c r="P2994" i="9"/>
  <c r="P2995" i="9" a="1"/>
  <c r="P2995" i="9"/>
  <c r="P2996" i="9" a="1"/>
  <c r="P2996" i="9"/>
  <c r="P2997" i="9" a="1"/>
  <c r="P2997" i="9"/>
  <c r="P2998" i="9" a="1"/>
  <c r="P2998" i="9"/>
  <c r="P2999" i="9" a="1"/>
  <c r="P2999" i="9"/>
  <c r="P3000" i="9" a="1"/>
  <c r="P3000" i="9"/>
  <c r="P3001" i="9" a="1"/>
  <c r="P3001" i="9"/>
  <c r="P3002" i="9" a="1"/>
  <c r="P3002" i="9"/>
  <c r="P3003" i="9" a="1"/>
  <c r="P3003" i="9"/>
  <c r="P3004" i="9" a="1"/>
  <c r="P3004" i="9"/>
  <c r="P3005" i="9" a="1"/>
  <c r="P3005" i="9"/>
  <c r="P3006" i="9" a="1"/>
  <c r="P3006" i="9"/>
  <c r="P3007" i="9" a="1"/>
  <c r="P3007" i="9"/>
  <c r="P3008" i="9" a="1"/>
  <c r="P3008" i="9"/>
  <c r="P3009" i="9" a="1"/>
  <c r="P3009" i="9"/>
  <c r="P3010" i="9" a="1"/>
  <c r="P3010" i="9"/>
  <c r="P3011" i="9" a="1"/>
  <c r="P3011" i="9"/>
  <c r="P3012" i="9" a="1"/>
  <c r="P3012" i="9"/>
  <c r="P3013" i="9" a="1"/>
  <c r="P3013" i="9"/>
  <c r="P3014" i="9" a="1"/>
  <c r="P3014" i="9"/>
  <c r="P3015" i="9" a="1"/>
  <c r="P3015" i="9"/>
  <c r="P3016" i="9" a="1"/>
  <c r="P3016" i="9"/>
  <c r="P3017" i="9" a="1"/>
  <c r="P3017" i="9"/>
  <c r="P3018" i="9" a="1"/>
  <c r="P3018" i="9"/>
  <c r="P3019" i="9" a="1"/>
  <c r="P3019" i="9"/>
  <c r="P3020" i="9" a="1"/>
  <c r="P3020" i="9"/>
  <c r="P3021" i="9" a="1"/>
  <c r="P3021" i="9"/>
  <c r="P3022" i="9" a="1"/>
  <c r="P3022" i="9"/>
  <c r="P3023" i="9" a="1"/>
  <c r="P3023" i="9"/>
  <c r="P3024" i="9" a="1"/>
  <c r="P3024" i="9"/>
  <c r="P3025" i="9" a="1"/>
  <c r="P3025" i="9"/>
  <c r="P3026" i="9" a="1"/>
  <c r="P3026" i="9"/>
  <c r="P3027" i="9" a="1"/>
  <c r="P3027" i="9"/>
  <c r="P3028" i="9" a="1"/>
  <c r="P3028" i="9"/>
  <c r="P3029" i="9" a="1"/>
  <c r="P3029" i="9"/>
  <c r="P3030" i="9" a="1"/>
  <c r="P3030" i="9"/>
  <c r="P3031" i="9" a="1"/>
  <c r="P3031" i="9"/>
  <c r="P3032" i="9" a="1"/>
  <c r="P3032" i="9"/>
  <c r="P3033" i="9" a="1"/>
  <c r="P3033" i="9"/>
  <c r="P3034" i="9" a="1"/>
  <c r="P3034" i="9"/>
  <c r="P3035" i="9" a="1"/>
  <c r="P3035" i="9"/>
  <c r="P3036" i="9" a="1"/>
  <c r="P3036" i="9"/>
  <c r="P3037" i="9" a="1"/>
  <c r="P3037" i="9"/>
  <c r="P3038" i="9" a="1"/>
  <c r="P3038" i="9"/>
  <c r="P3039" i="9" a="1"/>
  <c r="P3039" i="9"/>
  <c r="P3040" i="9" a="1"/>
  <c r="P3040" i="9"/>
  <c r="P3041" i="9" a="1"/>
  <c r="P3041" i="9"/>
  <c r="P3042" i="9" a="1"/>
  <c r="P3042" i="9"/>
  <c r="P3043" i="9" a="1"/>
  <c r="P3043" i="9"/>
  <c r="P3044" i="9" a="1"/>
  <c r="P3044" i="9"/>
  <c r="P3045" i="9" a="1"/>
  <c r="P3045" i="9"/>
  <c r="P3046" i="9" a="1"/>
  <c r="P3046" i="9"/>
  <c r="P3047" i="9" a="1"/>
  <c r="P3047" i="9"/>
  <c r="P3048" i="9" a="1"/>
  <c r="P3048" i="9"/>
  <c r="P3049" i="9" a="1"/>
  <c r="P3049" i="9"/>
  <c r="P3050" i="9" a="1"/>
  <c r="P3050" i="9"/>
  <c r="P3051" i="9" a="1"/>
  <c r="P3051" i="9"/>
  <c r="P3052" i="9" a="1"/>
  <c r="P3052" i="9"/>
  <c r="P3053" i="9" a="1"/>
  <c r="P3053" i="9"/>
  <c r="P3054" i="9" a="1"/>
  <c r="P3054" i="9"/>
  <c r="P3055" i="9" a="1"/>
  <c r="P3055" i="9"/>
  <c r="P3056" i="9" a="1"/>
  <c r="P3056" i="9"/>
  <c r="P3057" i="9" a="1"/>
  <c r="P3057" i="9"/>
  <c r="P3058" i="9" a="1"/>
  <c r="P3058" i="9"/>
  <c r="P3059" i="9" a="1"/>
  <c r="P3059" i="9"/>
  <c r="P3060" i="9" a="1"/>
  <c r="P3060" i="9"/>
  <c r="P3061" i="9" a="1"/>
  <c r="P3061" i="9"/>
  <c r="P3062" i="9" a="1"/>
  <c r="P3062" i="9"/>
  <c r="P3063" i="9" a="1"/>
  <c r="P3063" i="9"/>
  <c r="P3064" i="9" a="1"/>
  <c r="P3064" i="9"/>
  <c r="P3065" i="9" a="1"/>
  <c r="P3065" i="9"/>
  <c r="P3066" i="9" a="1"/>
  <c r="P3066" i="9"/>
  <c r="P3067" i="9" a="1"/>
  <c r="P3067" i="9"/>
  <c r="P3068" i="9" a="1"/>
  <c r="P3068" i="9"/>
  <c r="P3069" i="9" a="1"/>
  <c r="P3069" i="9"/>
  <c r="P3070" i="9" a="1"/>
  <c r="P3070" i="9"/>
  <c r="P3071" i="9" a="1"/>
  <c r="P3071" i="9"/>
  <c r="P3072" i="9" a="1"/>
  <c r="P3072" i="9"/>
  <c r="P3073" i="9" a="1"/>
  <c r="P3073" i="9"/>
  <c r="P3074" i="9" a="1"/>
  <c r="P3074" i="9"/>
  <c r="P3075" i="9" a="1"/>
  <c r="P3075" i="9"/>
  <c r="P3076" i="9" a="1"/>
  <c r="P3076" i="9"/>
  <c r="P3077" i="9" a="1"/>
  <c r="P3077" i="9"/>
  <c r="P3078" i="9" a="1"/>
  <c r="P3078" i="9"/>
  <c r="P3079" i="9" a="1"/>
  <c r="P3079" i="9"/>
  <c r="P3080" i="9" a="1"/>
  <c r="P3080" i="9"/>
  <c r="P3081" i="9" a="1"/>
  <c r="P3081" i="9"/>
  <c r="P3082" i="9" a="1"/>
  <c r="P3082" i="9"/>
  <c r="P3083" i="9" a="1"/>
  <c r="P3083" i="9"/>
  <c r="P3084" i="9" a="1"/>
  <c r="P3084" i="9"/>
  <c r="P3085" i="9" a="1"/>
  <c r="P3085" i="9"/>
  <c r="P3086" i="9" a="1"/>
  <c r="P3086" i="9"/>
  <c r="P3087" i="9" a="1"/>
  <c r="P3087" i="9"/>
  <c r="P3088" i="9" a="1"/>
  <c r="P3088" i="9"/>
  <c r="P3089" i="9" a="1"/>
  <c r="P3089" i="9"/>
  <c r="P3090" i="9" a="1"/>
  <c r="P3090" i="9"/>
  <c r="P3091" i="9" a="1"/>
  <c r="P3091" i="9"/>
  <c r="P3092" i="9" a="1"/>
  <c r="P3092" i="9"/>
  <c r="P3093" i="9" a="1"/>
  <c r="P3093" i="9"/>
  <c r="P3094" i="9" a="1"/>
  <c r="P3094" i="9"/>
  <c r="P3095" i="9" a="1"/>
  <c r="P3095" i="9"/>
  <c r="P3096" i="9" a="1"/>
  <c r="P3096" i="9"/>
  <c r="P3097" i="9" a="1"/>
  <c r="P3097" i="9"/>
  <c r="P3098" i="9" a="1"/>
  <c r="P3098" i="9"/>
  <c r="P3099" i="9" a="1"/>
  <c r="P3099" i="9"/>
  <c r="P3100" i="9" a="1"/>
  <c r="P3100" i="9"/>
  <c r="P3101" i="9" a="1"/>
  <c r="P3101" i="9"/>
  <c r="P3102" i="9" a="1"/>
  <c r="P3102" i="9"/>
  <c r="P3103" i="9" a="1"/>
  <c r="P3103" i="9"/>
  <c r="P3104" i="9" a="1"/>
  <c r="P3104" i="9"/>
  <c r="P3105" i="9" a="1"/>
  <c r="P3105" i="9"/>
  <c r="P3106" i="9" a="1"/>
  <c r="P3106" i="9"/>
  <c r="P3107" i="9" a="1"/>
  <c r="P3107" i="9"/>
  <c r="P3108" i="9" a="1"/>
  <c r="P3108" i="9"/>
  <c r="P3109" i="9" a="1"/>
  <c r="P3109" i="9"/>
  <c r="P3110" i="9" a="1"/>
  <c r="P3110" i="9"/>
  <c r="P3111" i="9" a="1"/>
  <c r="P3111" i="9"/>
  <c r="P3112" i="9" a="1"/>
  <c r="P3112" i="9"/>
  <c r="P3113" i="9" a="1"/>
  <c r="P3113" i="9"/>
  <c r="P3114" i="9" a="1"/>
  <c r="P3114" i="9"/>
  <c r="P3115" i="9" a="1"/>
  <c r="P3115" i="9"/>
  <c r="P3116" i="9" a="1"/>
  <c r="P3116" i="9"/>
  <c r="P3117" i="9" a="1"/>
  <c r="P3117" i="9"/>
  <c r="P3118" i="9" a="1"/>
  <c r="P3118" i="9"/>
  <c r="P3119" i="9" a="1"/>
  <c r="P3119" i="9"/>
  <c r="P3120" i="9" a="1"/>
  <c r="P3120" i="9"/>
  <c r="P3121" i="9" a="1"/>
  <c r="P3121" i="9"/>
  <c r="P3122" i="9" a="1"/>
  <c r="P3122" i="9"/>
  <c r="P3123" i="9" a="1"/>
  <c r="P3123" i="9"/>
  <c r="P3124" i="9" a="1"/>
  <c r="P3124" i="9"/>
  <c r="P3125" i="9" a="1"/>
  <c r="P3125" i="9"/>
  <c r="P3126" i="9" a="1"/>
  <c r="P3126" i="9"/>
  <c r="P3127" i="9" a="1"/>
  <c r="P3127" i="9"/>
  <c r="P3128" i="9" a="1"/>
  <c r="P3128" i="9"/>
  <c r="P3129" i="9" a="1"/>
  <c r="P3129" i="9"/>
  <c r="P3130" i="9" a="1"/>
  <c r="P3130" i="9"/>
  <c r="P3131" i="9" a="1"/>
  <c r="P3131" i="9"/>
  <c r="P3132" i="9" a="1"/>
  <c r="P3132" i="9"/>
  <c r="P3133" i="9" a="1"/>
  <c r="P3133" i="9"/>
  <c r="P3134" i="9" a="1"/>
  <c r="P3134" i="9"/>
  <c r="P3135" i="9" a="1"/>
  <c r="P3135" i="9"/>
  <c r="P3136" i="9" a="1"/>
  <c r="P3136" i="9"/>
  <c r="P3137" i="9" a="1"/>
  <c r="P3137" i="9"/>
  <c r="P3138" i="9" a="1"/>
  <c r="P3138" i="9"/>
  <c r="P3139" i="9" a="1"/>
  <c r="P3139" i="9"/>
  <c r="P3140" i="9" a="1"/>
  <c r="P3140" i="9"/>
  <c r="P3141" i="9" a="1"/>
  <c r="P3141" i="9"/>
  <c r="P3142" i="9" a="1"/>
  <c r="P3142" i="9"/>
  <c r="P3143" i="9" a="1"/>
  <c r="P3143" i="9"/>
  <c r="P3144" i="9" a="1"/>
  <c r="P3144" i="9"/>
  <c r="P3145" i="9" a="1"/>
  <c r="P3145" i="9"/>
  <c r="P3146" i="9" a="1"/>
  <c r="P3146" i="9"/>
  <c r="P3147" i="9" a="1"/>
  <c r="P3147" i="9"/>
  <c r="P3148" i="9" a="1"/>
  <c r="P3148" i="9"/>
  <c r="P3149" i="9" a="1"/>
  <c r="P3149" i="9"/>
  <c r="P3150" i="9" a="1"/>
  <c r="P3150" i="9"/>
  <c r="P3151" i="9" a="1"/>
  <c r="P3151" i="9"/>
  <c r="P3152" i="9" a="1"/>
  <c r="P3152" i="9"/>
  <c r="P3153" i="9" a="1"/>
  <c r="P3153" i="9"/>
  <c r="P3154" i="9" a="1"/>
  <c r="P3154" i="9"/>
  <c r="P3155" i="9" a="1"/>
  <c r="P3155" i="9"/>
  <c r="P3156" i="9" a="1"/>
  <c r="P3156" i="9"/>
  <c r="P3157" i="9" a="1"/>
  <c r="P3157" i="9"/>
  <c r="P3158" i="9" a="1"/>
  <c r="P3158" i="9"/>
  <c r="P3159" i="9" a="1"/>
  <c r="P3159" i="9"/>
  <c r="P3160" i="9" a="1"/>
  <c r="P3160" i="9"/>
  <c r="P3161" i="9" a="1"/>
  <c r="P3161" i="9"/>
  <c r="P3162" i="9" a="1"/>
  <c r="P3162" i="9"/>
  <c r="P3163" i="9" a="1"/>
  <c r="P3163" i="9"/>
  <c r="P3164" i="9" a="1"/>
  <c r="P3164" i="9"/>
  <c r="P3165" i="9" a="1"/>
  <c r="P3165" i="9"/>
  <c r="P3166" i="9" a="1"/>
  <c r="P3166" i="9"/>
  <c r="P3167" i="9" a="1"/>
  <c r="P3167" i="9"/>
  <c r="P3168" i="9" a="1"/>
  <c r="P3168" i="9"/>
  <c r="P3169" i="9" a="1"/>
  <c r="P3169" i="9"/>
  <c r="P3170" i="9" a="1"/>
  <c r="P3170" i="9"/>
  <c r="P3171" i="9" a="1"/>
  <c r="P3171" i="9"/>
  <c r="P3172" i="9" a="1"/>
  <c r="P3172" i="9"/>
  <c r="P3173" i="9" a="1"/>
  <c r="P3173" i="9"/>
  <c r="P3174" i="9" a="1"/>
  <c r="P3174" i="9"/>
  <c r="P3175" i="9" a="1"/>
  <c r="P3175" i="9"/>
  <c r="P3176" i="9" a="1"/>
  <c r="P3176" i="9"/>
  <c r="P3177" i="9" a="1"/>
  <c r="P3177" i="9"/>
  <c r="P3178" i="9" a="1"/>
  <c r="P3178" i="9"/>
  <c r="P3179" i="9" a="1"/>
  <c r="P3179" i="9"/>
  <c r="P3180" i="9" a="1"/>
  <c r="P3180" i="9"/>
  <c r="P3181" i="9" a="1"/>
  <c r="P3181" i="9"/>
  <c r="P3182" i="9" a="1"/>
  <c r="P3182" i="9"/>
  <c r="P3183" i="9" a="1"/>
  <c r="P3183" i="9"/>
  <c r="P3184" i="9" a="1"/>
  <c r="P3184" i="9"/>
  <c r="P3185" i="9" a="1"/>
  <c r="P3185" i="9"/>
  <c r="P3186" i="9" a="1"/>
  <c r="P3186" i="9"/>
  <c r="P3187" i="9" a="1"/>
  <c r="P3187" i="9"/>
  <c r="P3188" i="9" a="1"/>
  <c r="P3188" i="9"/>
  <c r="P3189" i="9" a="1"/>
  <c r="P3189" i="9"/>
  <c r="P3190" i="9" a="1"/>
  <c r="P3190" i="9"/>
  <c r="P3191" i="9" a="1"/>
  <c r="P3191" i="9"/>
  <c r="P3192" i="9" a="1"/>
  <c r="P3192" i="9"/>
  <c r="P3193" i="9" a="1"/>
  <c r="P3193" i="9"/>
  <c r="P3194" i="9" a="1"/>
  <c r="P3194" i="9"/>
  <c r="P3195" i="9" a="1"/>
  <c r="P3195" i="9"/>
  <c r="P3196" i="9" a="1"/>
  <c r="P3196" i="9"/>
  <c r="P3197" i="9" a="1"/>
  <c r="P3197" i="9"/>
  <c r="P3198" i="9" a="1"/>
  <c r="P3198" i="9"/>
  <c r="P3199" i="9" a="1"/>
  <c r="P3199" i="9"/>
  <c r="P3200" i="9" a="1"/>
  <c r="P3200" i="9"/>
  <c r="P3201" i="9" a="1"/>
  <c r="P3201" i="9"/>
  <c r="P3202" i="9" a="1"/>
  <c r="P3202" i="9"/>
  <c r="P3203" i="9" a="1"/>
  <c r="P3203" i="9"/>
  <c r="P3204" i="9" a="1"/>
  <c r="P3204" i="9"/>
  <c r="P3205" i="9" a="1"/>
  <c r="P3205" i="9"/>
  <c r="P3206" i="9" a="1"/>
  <c r="P3206" i="9"/>
  <c r="P3207" i="9" a="1"/>
  <c r="P3207" i="9"/>
  <c r="P3208" i="9" a="1"/>
  <c r="P3208" i="9"/>
  <c r="P3209" i="9" a="1"/>
  <c r="P3209" i="9"/>
  <c r="P3210" i="9" a="1"/>
  <c r="P3210" i="9"/>
  <c r="P3211" i="9" a="1"/>
  <c r="P3211" i="9"/>
  <c r="P3212" i="9" a="1"/>
  <c r="P3212" i="9"/>
  <c r="P3213" i="9" a="1"/>
  <c r="P3213" i="9"/>
  <c r="P3214" i="9" a="1"/>
  <c r="P3214" i="9"/>
  <c r="P3215" i="9" a="1"/>
  <c r="P3215" i="9"/>
  <c r="P3216" i="9" a="1"/>
  <c r="P3216" i="9"/>
  <c r="P3217" i="9" a="1"/>
  <c r="P3217" i="9"/>
  <c r="P3218" i="9" a="1"/>
  <c r="P3218" i="9"/>
  <c r="P3219" i="9" a="1"/>
  <c r="P3219" i="9"/>
  <c r="P3220" i="9" a="1"/>
  <c r="P3220" i="9"/>
  <c r="P3221" i="9" a="1"/>
  <c r="P3221" i="9"/>
  <c r="P3222" i="9" a="1"/>
  <c r="P3222" i="9"/>
  <c r="P3223" i="9" a="1"/>
  <c r="P3223" i="9"/>
  <c r="P3224" i="9" a="1"/>
  <c r="P3224" i="9"/>
  <c r="P3225" i="9" a="1"/>
  <c r="P3225" i="9"/>
  <c r="P3226" i="9" a="1"/>
  <c r="P3226" i="9"/>
  <c r="P3227" i="9" a="1"/>
  <c r="P3227" i="9"/>
  <c r="P3228" i="9" a="1"/>
  <c r="P3228" i="9"/>
  <c r="P3229" i="9" a="1"/>
  <c r="P3229" i="9"/>
  <c r="P3230" i="9" a="1"/>
  <c r="P3230" i="9"/>
  <c r="P3231" i="9" a="1"/>
  <c r="P3231" i="9"/>
  <c r="P3232" i="9" a="1"/>
  <c r="P3232" i="9"/>
  <c r="P3233" i="9" a="1"/>
  <c r="P3233" i="9"/>
  <c r="P3234" i="9" a="1"/>
  <c r="P3234" i="9"/>
  <c r="P3235" i="9" a="1"/>
  <c r="P3235" i="9"/>
  <c r="P3236" i="9" a="1"/>
  <c r="P3236" i="9"/>
  <c r="P3237" i="9" a="1"/>
  <c r="P3237" i="9"/>
  <c r="P3238" i="9" a="1"/>
  <c r="P3238" i="9"/>
  <c r="P3239" i="9" a="1"/>
  <c r="P3239" i="9"/>
  <c r="P3240" i="9" a="1"/>
  <c r="P3240" i="9"/>
  <c r="P3241" i="9" a="1"/>
  <c r="P3241" i="9"/>
  <c r="P3242" i="9" a="1"/>
  <c r="P3242" i="9"/>
  <c r="P3243" i="9" a="1"/>
  <c r="P3243" i="9"/>
  <c r="P3244" i="9" a="1"/>
  <c r="P3244" i="9"/>
  <c r="P3245" i="9" a="1"/>
  <c r="P3245" i="9"/>
  <c r="P3246" i="9" a="1"/>
  <c r="P3246" i="9"/>
  <c r="P3247" i="9" a="1"/>
  <c r="P3247" i="9"/>
  <c r="P3248" i="9" a="1"/>
  <c r="P3248" i="9"/>
  <c r="P3249" i="9" a="1"/>
  <c r="P3249" i="9"/>
  <c r="P3250" i="9" a="1"/>
  <c r="P3250" i="9"/>
  <c r="P3251" i="9" a="1"/>
  <c r="P3251" i="9"/>
  <c r="P3252" i="9" a="1"/>
  <c r="P3252" i="9"/>
  <c r="P3253" i="9" a="1"/>
  <c r="P3253" i="9"/>
  <c r="P3254" i="9" a="1"/>
  <c r="P3254" i="9"/>
  <c r="P3255" i="9" a="1"/>
  <c r="P3255" i="9"/>
  <c r="P3256" i="9" a="1"/>
  <c r="P3256" i="9"/>
  <c r="P3257" i="9" a="1"/>
  <c r="P3257" i="9"/>
  <c r="P3258" i="9" a="1"/>
  <c r="P3258" i="9"/>
  <c r="P3259" i="9" a="1"/>
  <c r="P3259" i="9"/>
  <c r="P3260" i="9" a="1"/>
  <c r="P3260" i="9"/>
  <c r="P3261" i="9" a="1"/>
  <c r="P3261" i="9"/>
  <c r="P3262" i="9" a="1"/>
  <c r="P3262" i="9"/>
  <c r="P3263" i="9" a="1"/>
  <c r="P3263" i="9"/>
  <c r="P3264" i="9" a="1"/>
  <c r="P3264" i="9"/>
  <c r="P3265" i="9" a="1"/>
  <c r="P3265" i="9"/>
  <c r="P3266" i="9" a="1"/>
  <c r="P3266" i="9"/>
  <c r="P3267" i="9" a="1"/>
  <c r="P3267" i="9"/>
  <c r="P3268" i="9" a="1"/>
  <c r="P3268" i="9"/>
  <c r="P3269" i="9" a="1"/>
  <c r="P3269" i="9"/>
  <c r="P3270" i="9" a="1"/>
  <c r="P3270" i="9"/>
  <c r="P3271" i="9" a="1"/>
  <c r="P3271" i="9"/>
  <c r="P3272" i="9" a="1"/>
  <c r="P3272" i="9"/>
  <c r="P3273" i="9" a="1"/>
  <c r="P3273" i="9"/>
  <c r="P3274" i="9" a="1"/>
  <c r="P3274" i="9"/>
  <c r="P3275" i="9" a="1"/>
  <c r="P3275" i="9"/>
  <c r="P3276" i="9" a="1"/>
  <c r="P3276" i="9"/>
  <c r="P3277" i="9" a="1"/>
  <c r="P3277" i="9"/>
  <c r="P3278" i="9" a="1"/>
  <c r="P3278" i="9"/>
  <c r="P3279" i="9" a="1"/>
  <c r="P3279" i="9"/>
  <c r="P3280" i="9" a="1"/>
  <c r="P3280" i="9"/>
  <c r="P3281" i="9" a="1"/>
  <c r="P3281" i="9"/>
  <c r="P3282" i="9" a="1"/>
  <c r="P3282" i="9"/>
  <c r="P3283" i="9" a="1"/>
  <c r="P3283" i="9"/>
  <c r="P3284" i="9" a="1"/>
  <c r="P3284" i="9"/>
  <c r="P3285" i="9" a="1"/>
  <c r="P3285" i="9"/>
  <c r="P3286" i="9" a="1"/>
  <c r="P3286" i="9"/>
  <c r="P3287" i="9" a="1"/>
  <c r="P3287" i="9"/>
  <c r="P3288" i="9" a="1"/>
  <c r="P3288" i="9"/>
  <c r="P3289" i="9" a="1"/>
  <c r="P3289" i="9"/>
  <c r="P3290" i="9" a="1"/>
  <c r="P3290" i="9"/>
  <c r="P3291" i="9" a="1"/>
  <c r="P3291" i="9"/>
  <c r="P3292" i="9" a="1"/>
  <c r="P3292" i="9"/>
  <c r="P3293" i="9" a="1"/>
  <c r="P3293" i="9"/>
  <c r="P3294" i="9" a="1"/>
  <c r="P3294" i="9"/>
  <c r="P3295" i="9" a="1"/>
  <c r="P3295" i="9"/>
  <c r="P3296" i="9" a="1"/>
  <c r="P3296" i="9"/>
  <c r="P3297" i="9" a="1"/>
  <c r="P3297" i="9"/>
  <c r="P3298" i="9" a="1"/>
  <c r="P3298" i="9"/>
  <c r="P3299" i="9" a="1"/>
  <c r="P3299" i="9"/>
  <c r="P3300" i="9" a="1"/>
  <c r="P3300" i="9"/>
  <c r="P3301" i="9" a="1"/>
  <c r="P3301" i="9"/>
  <c r="P3302" i="9" a="1"/>
  <c r="P3302" i="9"/>
  <c r="P3303" i="9" a="1"/>
  <c r="P3303" i="9"/>
  <c r="P3304" i="9" a="1"/>
  <c r="P3304" i="9"/>
  <c r="P3305" i="9" a="1"/>
  <c r="P3305" i="9"/>
  <c r="P3306" i="9" a="1"/>
  <c r="P3306" i="9"/>
  <c r="P3307" i="9" a="1"/>
  <c r="P3307" i="9"/>
  <c r="P3308" i="9" a="1"/>
  <c r="P3308" i="9"/>
  <c r="P3309" i="9" a="1"/>
  <c r="P3309" i="9"/>
  <c r="P3310" i="9" a="1"/>
  <c r="P3310" i="9"/>
  <c r="P3311" i="9" a="1"/>
  <c r="P3311" i="9"/>
  <c r="P3312" i="9" a="1"/>
  <c r="P3312" i="9"/>
  <c r="P3313" i="9" a="1"/>
  <c r="P3313" i="9"/>
  <c r="P3314" i="9" a="1"/>
  <c r="P3314" i="9"/>
  <c r="P3315" i="9" a="1"/>
  <c r="P3315" i="9"/>
  <c r="P3316" i="9" a="1"/>
  <c r="P3316" i="9"/>
  <c r="P3317" i="9" a="1"/>
  <c r="P3317" i="9"/>
  <c r="P3318" i="9" a="1"/>
  <c r="P3318" i="9"/>
  <c r="P3319" i="9" a="1"/>
  <c r="P3319" i="9"/>
  <c r="P3320" i="9" a="1"/>
  <c r="P3320" i="9"/>
  <c r="P3321" i="9" a="1"/>
  <c r="P3321" i="9"/>
  <c r="P3322" i="9" a="1"/>
  <c r="P3322" i="9"/>
  <c r="P3323" i="9" a="1"/>
  <c r="P3323" i="9"/>
  <c r="P3324" i="9" a="1"/>
  <c r="P3324" i="9"/>
  <c r="P3325" i="9" a="1"/>
  <c r="P3325" i="9"/>
  <c r="P3326" i="9" a="1"/>
  <c r="P3326" i="9"/>
  <c r="P3327" i="9" a="1"/>
  <c r="P3327" i="9"/>
  <c r="P3328" i="9" a="1"/>
  <c r="P3328" i="9"/>
  <c r="P3329" i="9" a="1"/>
  <c r="P3329" i="9"/>
  <c r="P3330" i="9" a="1"/>
  <c r="P3330" i="9"/>
  <c r="P3331" i="9" a="1"/>
  <c r="P3331" i="9"/>
  <c r="P3332" i="9" a="1"/>
  <c r="P3332" i="9"/>
  <c r="P3333" i="9" a="1"/>
  <c r="P3333" i="9"/>
  <c r="P3334" i="9" a="1"/>
  <c r="P3334" i="9"/>
  <c r="P3335" i="9" a="1"/>
  <c r="P3335" i="9"/>
  <c r="P3336" i="9" a="1"/>
  <c r="P3336" i="9"/>
  <c r="P3337" i="9" a="1"/>
  <c r="P3337" i="9"/>
  <c r="P3338" i="9" a="1"/>
  <c r="P3338" i="9"/>
  <c r="P3339" i="9" a="1"/>
  <c r="P3339" i="9"/>
  <c r="P3340" i="9" a="1"/>
  <c r="P3340" i="9"/>
  <c r="P3341" i="9" a="1"/>
  <c r="P3341" i="9"/>
  <c r="P3342" i="9" a="1"/>
  <c r="P3342" i="9"/>
  <c r="P3343" i="9" a="1"/>
  <c r="P3343" i="9"/>
  <c r="P3344" i="9" a="1"/>
  <c r="P3344" i="9"/>
  <c r="P3345" i="9" a="1"/>
  <c r="P3345" i="9"/>
  <c r="P3346" i="9" a="1"/>
  <c r="P3346" i="9"/>
  <c r="P3347" i="9" a="1"/>
  <c r="P3347" i="9"/>
  <c r="P3348" i="9" a="1"/>
  <c r="P3348" i="9"/>
  <c r="P3349" i="9" a="1"/>
  <c r="P3349" i="9"/>
  <c r="P3350" i="9" a="1"/>
  <c r="P3350" i="9"/>
  <c r="P3351" i="9" a="1"/>
  <c r="P3351" i="9"/>
  <c r="P3352" i="9" a="1"/>
  <c r="P3352" i="9"/>
  <c r="P3353" i="9" a="1"/>
  <c r="P3353" i="9"/>
  <c r="P3354" i="9" a="1"/>
  <c r="P3354" i="9"/>
  <c r="P3355" i="9" a="1"/>
  <c r="P3355" i="9"/>
  <c r="P3356" i="9" a="1"/>
  <c r="P3356" i="9"/>
  <c r="P3357" i="9" a="1"/>
  <c r="P3357" i="9"/>
  <c r="P3358" i="9" a="1"/>
  <c r="P3358" i="9"/>
  <c r="P3359" i="9" a="1"/>
  <c r="P3359" i="9"/>
  <c r="P3360" i="9" a="1"/>
  <c r="P3360" i="9"/>
  <c r="P3361" i="9" a="1"/>
  <c r="P3361" i="9"/>
  <c r="P3362" i="9" a="1"/>
  <c r="P3362" i="9"/>
  <c r="P3363" i="9" a="1"/>
  <c r="P3363" i="9"/>
  <c r="P3364" i="9" a="1"/>
  <c r="P3364" i="9"/>
  <c r="P3365" i="9" a="1"/>
  <c r="P3365" i="9"/>
  <c r="P3366" i="9" a="1"/>
  <c r="P3366" i="9"/>
  <c r="P3367" i="9" a="1"/>
  <c r="P3367" i="9"/>
  <c r="P3368" i="9" a="1"/>
  <c r="P3368" i="9"/>
  <c r="P3369" i="9" a="1"/>
  <c r="P3369" i="9"/>
  <c r="P3370" i="9" a="1"/>
  <c r="P3370" i="9"/>
  <c r="P3371" i="9" a="1"/>
  <c r="P3371" i="9"/>
  <c r="P3372" i="9" a="1"/>
  <c r="P3372" i="9"/>
  <c r="P3373" i="9" a="1"/>
  <c r="P3373" i="9"/>
  <c r="P3374" i="9" a="1"/>
  <c r="P3374" i="9"/>
  <c r="P3375" i="9" a="1"/>
  <c r="P3375" i="9"/>
  <c r="P3376" i="9" a="1"/>
  <c r="P3376" i="9"/>
  <c r="P3377" i="9" a="1"/>
  <c r="P3377" i="9"/>
  <c r="P3378" i="9" a="1"/>
  <c r="P3378" i="9"/>
  <c r="P3379" i="9" a="1"/>
  <c r="P3379" i="9"/>
  <c r="P3380" i="9" a="1"/>
  <c r="P3380" i="9"/>
  <c r="P3381" i="9" a="1"/>
  <c r="P3381" i="9"/>
  <c r="P3382" i="9" a="1"/>
  <c r="P3382" i="9"/>
  <c r="P3383" i="9" a="1"/>
  <c r="P3383" i="9"/>
  <c r="P3384" i="9" a="1"/>
  <c r="P3384" i="9"/>
  <c r="P3385" i="9" a="1"/>
  <c r="P3385" i="9"/>
  <c r="P3386" i="9" a="1"/>
  <c r="P3386" i="9"/>
  <c r="P3387" i="9" a="1"/>
  <c r="P3387" i="9"/>
  <c r="P3388" i="9" a="1"/>
  <c r="P3388" i="9"/>
  <c r="P3389" i="9" a="1"/>
  <c r="P3389" i="9"/>
  <c r="P3390" i="9" a="1"/>
  <c r="P3390" i="9"/>
  <c r="P3391" i="9" a="1"/>
  <c r="P3391" i="9"/>
  <c r="P3392" i="9" a="1"/>
  <c r="P3392" i="9"/>
  <c r="P3393" i="9" a="1"/>
  <c r="P3393" i="9"/>
  <c r="P3394" i="9" a="1"/>
  <c r="P3394" i="9"/>
  <c r="P3395" i="9" a="1"/>
  <c r="P3395" i="9"/>
  <c r="P3396" i="9" a="1"/>
  <c r="P3396" i="9"/>
  <c r="P3397" i="9" a="1"/>
  <c r="P3397" i="9"/>
  <c r="P3398" i="9" a="1"/>
  <c r="P3398" i="9"/>
  <c r="P3399" i="9" a="1"/>
  <c r="P3399" i="9"/>
  <c r="P3400" i="9" a="1"/>
  <c r="P3400" i="9"/>
  <c r="P3401" i="9" a="1"/>
  <c r="P3401" i="9"/>
  <c r="P3402" i="9" a="1"/>
  <c r="P3402" i="9"/>
  <c r="P3403" i="9" a="1"/>
  <c r="P3403" i="9"/>
  <c r="P3404" i="9" a="1"/>
  <c r="P3404" i="9"/>
  <c r="P3405" i="9" a="1"/>
  <c r="P3405" i="9"/>
  <c r="P3406" i="9" a="1"/>
  <c r="P3406" i="9"/>
  <c r="P3407" i="9" a="1"/>
  <c r="P3407" i="9"/>
  <c r="P3408" i="9" a="1"/>
  <c r="P3408" i="9"/>
  <c r="P3409" i="9" a="1"/>
  <c r="P3409" i="9"/>
  <c r="P3410" i="9" a="1"/>
  <c r="P3410" i="9"/>
  <c r="P3411" i="9" a="1"/>
  <c r="P3411" i="9"/>
  <c r="P3412" i="9" a="1"/>
  <c r="P3412" i="9"/>
  <c r="P3413" i="9" a="1"/>
  <c r="P3413" i="9"/>
  <c r="P3414" i="9" a="1"/>
  <c r="P3414" i="9"/>
  <c r="P3415" i="9" a="1"/>
  <c r="P3415" i="9"/>
  <c r="P3416" i="9" a="1"/>
  <c r="P3416" i="9"/>
  <c r="P3417" i="9" a="1"/>
  <c r="P3417" i="9"/>
  <c r="P3418" i="9" a="1"/>
  <c r="P3418" i="9"/>
  <c r="P3419" i="9" a="1"/>
  <c r="P3419" i="9"/>
  <c r="P3420" i="9" a="1"/>
  <c r="P3420" i="9"/>
  <c r="P3421" i="9" a="1"/>
  <c r="P3421" i="9"/>
  <c r="P3422" i="9" a="1"/>
  <c r="P3422" i="9"/>
  <c r="P3423" i="9" a="1"/>
  <c r="P3423" i="9"/>
  <c r="P3424" i="9" a="1"/>
  <c r="P3424" i="9"/>
  <c r="P3425" i="9" a="1"/>
  <c r="P3425" i="9"/>
  <c r="P3426" i="9" a="1"/>
  <c r="P3426" i="9"/>
  <c r="P3427" i="9" a="1"/>
  <c r="P3427" i="9"/>
  <c r="P3428" i="9" a="1"/>
  <c r="P3428" i="9"/>
  <c r="P3429" i="9" a="1"/>
  <c r="P3429" i="9"/>
  <c r="P3430" i="9" a="1"/>
  <c r="P3430" i="9"/>
  <c r="P3431" i="9" a="1"/>
  <c r="P3431" i="9"/>
  <c r="P3432" i="9" a="1"/>
  <c r="P3432" i="9"/>
  <c r="P3433" i="9" a="1"/>
  <c r="P3433" i="9"/>
  <c r="P3434" i="9" a="1"/>
  <c r="P3434" i="9"/>
  <c r="P3435" i="9" a="1"/>
  <c r="P3435" i="9"/>
  <c r="P3436" i="9" a="1"/>
  <c r="P3436" i="9"/>
  <c r="P3437" i="9" a="1"/>
  <c r="P3437" i="9"/>
  <c r="P3438" i="9" a="1"/>
  <c r="P3438" i="9"/>
  <c r="P3439" i="9" a="1"/>
  <c r="P3439" i="9"/>
  <c r="P3440" i="9" a="1"/>
  <c r="P3440" i="9"/>
  <c r="P3441" i="9" a="1"/>
  <c r="P3441" i="9"/>
  <c r="P3442" i="9" a="1"/>
  <c r="P3442" i="9"/>
  <c r="P3443" i="9" a="1"/>
  <c r="P3443" i="9"/>
  <c r="P3444" i="9" a="1"/>
  <c r="P3444" i="9"/>
  <c r="P3445" i="9" a="1"/>
  <c r="P3445" i="9"/>
  <c r="P3446" i="9" a="1"/>
  <c r="P3446" i="9"/>
  <c r="P3447" i="9" a="1"/>
  <c r="P3447" i="9"/>
  <c r="P3448" i="9" a="1"/>
  <c r="P3448" i="9"/>
  <c r="P3449" i="9" a="1"/>
  <c r="P3449" i="9"/>
  <c r="P3450" i="9" a="1"/>
  <c r="P3450" i="9"/>
  <c r="P3451" i="9" a="1"/>
  <c r="P3451" i="9"/>
  <c r="P3452" i="9" a="1"/>
  <c r="P3452" i="9"/>
  <c r="P3453" i="9" a="1"/>
  <c r="P3453" i="9"/>
  <c r="P3454" i="9" a="1"/>
  <c r="P3454" i="9"/>
  <c r="P3455" i="9" a="1"/>
  <c r="P3455" i="9"/>
  <c r="P3456" i="9" a="1"/>
  <c r="P3456" i="9"/>
  <c r="P3457" i="9" a="1"/>
  <c r="P3457" i="9"/>
  <c r="P3458" i="9" a="1"/>
  <c r="P3458" i="9"/>
  <c r="P3459" i="9" a="1"/>
  <c r="P3459" i="9"/>
  <c r="P3460" i="9" a="1"/>
  <c r="P3460" i="9"/>
  <c r="P3461" i="9" a="1"/>
  <c r="P3461" i="9"/>
  <c r="P3462" i="9" a="1"/>
  <c r="P3462" i="9"/>
  <c r="P3463" i="9" a="1"/>
  <c r="P3463" i="9"/>
  <c r="P3464" i="9" a="1"/>
  <c r="P3464" i="9"/>
  <c r="P3465" i="9" a="1"/>
  <c r="P3465" i="9"/>
  <c r="P3466" i="9" a="1"/>
  <c r="P3466" i="9"/>
  <c r="P3467" i="9" a="1"/>
  <c r="P3467" i="9"/>
  <c r="P3468" i="9" a="1"/>
  <c r="P3468" i="9"/>
  <c r="P3469" i="9" a="1"/>
  <c r="P3469" i="9"/>
  <c r="P3470" i="9" a="1"/>
  <c r="P3470" i="9"/>
  <c r="P3471" i="9" a="1"/>
  <c r="P3471" i="9"/>
  <c r="P3472" i="9" a="1"/>
  <c r="P3472" i="9"/>
  <c r="P3473" i="9" a="1"/>
  <c r="P3473" i="9"/>
  <c r="P3474" i="9" a="1"/>
  <c r="P3474" i="9"/>
  <c r="P3475" i="9" a="1"/>
  <c r="P3475" i="9"/>
  <c r="P3476" i="9" a="1"/>
  <c r="P3476" i="9"/>
  <c r="P3477" i="9" a="1"/>
  <c r="P3477" i="9"/>
  <c r="P3478" i="9" a="1"/>
  <c r="P3478" i="9"/>
  <c r="P3479" i="9" a="1"/>
  <c r="P3479" i="9"/>
  <c r="P3480" i="9" a="1"/>
  <c r="P3480" i="9"/>
  <c r="P3481" i="9" a="1"/>
  <c r="P3481" i="9"/>
  <c r="P3482" i="9" a="1"/>
  <c r="P3482" i="9"/>
  <c r="P3483" i="9" a="1"/>
  <c r="P3483" i="9"/>
  <c r="P3484" i="9" a="1"/>
  <c r="P3484" i="9"/>
  <c r="P3485" i="9" a="1"/>
  <c r="P3485" i="9"/>
  <c r="P3486" i="9" a="1"/>
  <c r="P3486" i="9"/>
  <c r="P3487" i="9" a="1"/>
  <c r="P3487" i="9"/>
  <c r="P3488" i="9" a="1"/>
  <c r="P3488" i="9"/>
  <c r="P3489" i="9" a="1"/>
  <c r="P3489" i="9"/>
  <c r="P3490" i="9" a="1"/>
  <c r="P3490" i="9"/>
  <c r="P3491" i="9" a="1"/>
  <c r="P3491" i="9"/>
  <c r="P3492" i="9" a="1"/>
  <c r="P3492" i="9"/>
  <c r="P3493" i="9" a="1"/>
  <c r="P3493" i="9"/>
  <c r="P3494" i="9" a="1"/>
  <c r="P3494" i="9"/>
  <c r="P3495" i="9" a="1"/>
  <c r="P3495" i="9"/>
  <c r="P3496" i="9" a="1"/>
  <c r="P3496" i="9"/>
  <c r="P3497" i="9" a="1"/>
  <c r="P3497" i="9"/>
  <c r="P3498" i="9" a="1"/>
  <c r="P3498" i="9"/>
  <c r="P3499" i="9" a="1"/>
  <c r="P3499" i="9"/>
  <c r="P3500" i="9" a="1"/>
  <c r="P3500" i="9"/>
  <c r="P3501" i="9" a="1"/>
  <c r="P3501" i="9"/>
  <c r="P3502" i="9" a="1"/>
  <c r="P3502" i="9"/>
  <c r="P3503" i="9" a="1"/>
  <c r="P3503" i="9"/>
  <c r="P3504" i="9" a="1"/>
  <c r="P3504" i="9"/>
  <c r="P3505" i="9" a="1"/>
  <c r="P3505" i="9"/>
  <c r="P3506" i="9" a="1"/>
  <c r="P3506" i="9"/>
  <c r="P3507" i="9" a="1"/>
  <c r="P3507" i="9"/>
  <c r="P3508" i="9" a="1"/>
  <c r="P3508" i="9"/>
  <c r="P3509" i="9" a="1"/>
  <c r="P3509" i="9"/>
  <c r="P3510" i="9" a="1"/>
  <c r="P3510" i="9"/>
  <c r="P3511" i="9" a="1"/>
  <c r="P3511" i="9"/>
  <c r="P3512" i="9" a="1"/>
  <c r="P3512" i="9"/>
  <c r="P3513" i="9" a="1"/>
  <c r="P3513" i="9"/>
  <c r="P3514" i="9" a="1"/>
  <c r="P3514" i="9"/>
  <c r="P3515" i="9" a="1"/>
  <c r="P3515" i="9"/>
  <c r="P3516" i="9" a="1"/>
  <c r="P3516" i="9"/>
  <c r="P3517" i="9" a="1"/>
  <c r="P3517" i="9"/>
  <c r="P3518" i="9" a="1"/>
  <c r="P3518" i="9"/>
  <c r="P3519" i="9" a="1"/>
  <c r="P3519" i="9"/>
  <c r="P3520" i="9" a="1"/>
  <c r="P3520" i="9"/>
  <c r="P3521" i="9" a="1"/>
  <c r="P3521" i="9"/>
  <c r="P3522" i="9" a="1"/>
  <c r="P3522" i="9"/>
  <c r="P3523" i="9" a="1"/>
  <c r="P3523" i="9"/>
  <c r="P3524" i="9" a="1"/>
  <c r="P3524" i="9"/>
  <c r="P3525" i="9" a="1"/>
  <c r="P3525" i="9"/>
  <c r="P3526" i="9" a="1"/>
  <c r="P3526" i="9"/>
  <c r="P3527" i="9" a="1"/>
  <c r="P3527" i="9"/>
  <c r="P3528" i="9" a="1"/>
  <c r="P3528" i="9"/>
  <c r="P3529" i="9" a="1"/>
  <c r="P3529" i="9"/>
  <c r="P3530" i="9" a="1"/>
  <c r="P3530" i="9"/>
  <c r="P3531" i="9" a="1"/>
  <c r="P3531" i="9"/>
  <c r="P3532" i="9" a="1"/>
  <c r="P3532" i="9"/>
  <c r="P3533" i="9" a="1"/>
  <c r="P3533" i="9"/>
  <c r="P3534" i="9" a="1"/>
  <c r="P3534" i="9"/>
  <c r="P3535" i="9" a="1"/>
  <c r="P3535" i="9"/>
  <c r="P3536" i="9" a="1"/>
  <c r="P3536" i="9"/>
  <c r="P3537" i="9" a="1"/>
  <c r="P3537" i="9"/>
  <c r="P3538" i="9" a="1"/>
  <c r="P3538" i="9"/>
  <c r="P3539" i="9" a="1"/>
  <c r="P3539" i="9"/>
  <c r="P3540" i="9" a="1"/>
  <c r="P3540" i="9"/>
  <c r="P3541" i="9" a="1"/>
  <c r="P3541" i="9"/>
  <c r="P3542" i="9" a="1"/>
  <c r="P3542" i="9"/>
  <c r="P3543" i="9" a="1"/>
  <c r="P3543" i="9"/>
  <c r="P3544" i="9" a="1"/>
  <c r="P3544" i="9"/>
  <c r="P3545" i="9" a="1"/>
  <c r="P3545" i="9"/>
  <c r="P3546" i="9" a="1"/>
  <c r="P3546" i="9"/>
  <c r="P3547" i="9" a="1"/>
  <c r="P3547" i="9"/>
  <c r="P3548" i="9" a="1"/>
  <c r="P3548" i="9"/>
  <c r="P3549" i="9" a="1"/>
  <c r="P3549" i="9"/>
  <c r="P3550" i="9" a="1"/>
  <c r="P3550" i="9"/>
  <c r="P3551" i="9" a="1"/>
  <c r="P3551" i="9"/>
  <c r="P3552" i="9" a="1"/>
  <c r="P3552" i="9"/>
  <c r="P3553" i="9" a="1"/>
  <c r="P3553" i="9"/>
  <c r="P3554" i="9" a="1"/>
  <c r="P3554" i="9"/>
  <c r="P3555" i="9" a="1"/>
  <c r="P3555" i="9"/>
  <c r="P3556" i="9" a="1"/>
  <c r="P3556" i="9"/>
  <c r="P3557" i="9" a="1"/>
  <c r="P3557" i="9"/>
  <c r="P3558" i="9" a="1"/>
  <c r="P3558" i="9"/>
  <c r="P3559" i="9" a="1"/>
  <c r="P3559" i="9"/>
  <c r="P3560" i="9" a="1"/>
  <c r="P3560" i="9"/>
  <c r="P3561" i="9" a="1"/>
  <c r="P3561" i="9"/>
  <c r="P3562" i="9" a="1"/>
  <c r="P3562" i="9"/>
  <c r="P3563" i="9" a="1"/>
  <c r="P3563" i="9"/>
  <c r="P3564" i="9" a="1"/>
  <c r="P3564" i="9"/>
  <c r="P3565" i="9" a="1"/>
  <c r="P3565" i="9"/>
  <c r="P3566" i="9" a="1"/>
  <c r="P3566" i="9"/>
  <c r="P3567" i="9" a="1"/>
  <c r="P3567" i="9"/>
  <c r="P3568" i="9" a="1"/>
  <c r="P3568" i="9"/>
  <c r="P3569" i="9" a="1"/>
  <c r="P3569" i="9"/>
  <c r="P3570" i="9" a="1"/>
  <c r="P3570" i="9"/>
  <c r="P3571" i="9" a="1"/>
  <c r="P3571" i="9"/>
  <c r="P3572" i="9" a="1"/>
  <c r="P3572" i="9"/>
  <c r="P3573" i="9" a="1"/>
  <c r="P3573" i="9"/>
  <c r="P3574" i="9" a="1"/>
  <c r="P3574" i="9"/>
  <c r="P3575" i="9" a="1"/>
  <c r="P3575" i="9"/>
  <c r="P3576" i="9" a="1"/>
  <c r="P3576" i="9"/>
  <c r="P3577" i="9" a="1"/>
  <c r="P3577" i="9"/>
  <c r="P3578" i="9" a="1"/>
  <c r="P3578" i="9"/>
  <c r="P3579" i="9" a="1"/>
  <c r="P3579" i="9"/>
  <c r="P3580" i="9" a="1"/>
  <c r="P3580" i="9"/>
  <c r="P3581" i="9" a="1"/>
  <c r="P3581" i="9"/>
  <c r="P3582" i="9" a="1"/>
  <c r="P3582" i="9"/>
  <c r="P3583" i="9" a="1"/>
  <c r="P3583" i="9"/>
  <c r="P3584" i="9" a="1"/>
  <c r="P3584" i="9"/>
  <c r="P3585" i="9" a="1"/>
  <c r="P3585" i="9"/>
  <c r="P3586" i="9" a="1"/>
  <c r="P3586" i="9"/>
  <c r="P3587" i="9" a="1"/>
  <c r="P3587" i="9"/>
  <c r="P3588" i="9" a="1"/>
  <c r="P3588" i="9"/>
  <c r="P3589" i="9" a="1"/>
  <c r="P3589" i="9"/>
  <c r="P3590" i="9" a="1"/>
  <c r="P3590" i="9"/>
  <c r="P3591" i="9" a="1"/>
  <c r="P3591" i="9"/>
  <c r="P3592" i="9" a="1"/>
  <c r="P3592" i="9"/>
  <c r="P3593" i="9" a="1"/>
  <c r="P3593" i="9"/>
  <c r="P3594" i="9" a="1"/>
  <c r="P3594" i="9"/>
  <c r="P3595" i="9" a="1"/>
  <c r="P3595" i="9"/>
  <c r="P3596" i="9" a="1"/>
  <c r="P3596" i="9"/>
  <c r="P3597" i="9" a="1"/>
  <c r="P3597" i="9"/>
  <c r="P3598" i="9" a="1"/>
  <c r="P3598" i="9"/>
  <c r="P3599" i="9" a="1"/>
  <c r="P3599" i="9"/>
  <c r="P3600" i="9" a="1"/>
  <c r="P3600" i="9"/>
  <c r="P3601" i="9" a="1"/>
  <c r="P3601" i="9"/>
  <c r="P3602" i="9" a="1"/>
  <c r="P3602" i="9"/>
  <c r="P3603" i="9" a="1"/>
  <c r="P3603" i="9"/>
  <c r="P3604" i="9" a="1"/>
  <c r="P3604" i="9"/>
  <c r="P3605" i="9" a="1"/>
  <c r="P3605" i="9"/>
  <c r="P3606" i="9" a="1"/>
  <c r="P3606" i="9"/>
  <c r="P3607" i="9" a="1"/>
  <c r="P3607" i="9"/>
  <c r="P3608" i="9" a="1"/>
  <c r="P3608" i="9"/>
  <c r="P3609" i="9" a="1"/>
  <c r="P3609" i="9"/>
  <c r="P3610" i="9" a="1"/>
  <c r="P3610" i="9"/>
  <c r="P3611" i="9" a="1"/>
  <c r="P3611" i="9"/>
  <c r="P3612" i="9" a="1"/>
  <c r="P3612" i="9"/>
  <c r="P3613" i="9" a="1"/>
  <c r="P3613" i="9"/>
  <c r="P3614" i="9" a="1"/>
  <c r="P3614" i="9"/>
  <c r="P3615" i="9" a="1"/>
  <c r="P3615" i="9"/>
  <c r="P3616" i="9" a="1"/>
  <c r="P3616" i="9"/>
  <c r="P3617" i="9" a="1"/>
  <c r="P3617" i="9"/>
  <c r="P3618" i="9" a="1"/>
  <c r="P3618" i="9"/>
  <c r="P3619" i="9" a="1"/>
  <c r="P3619" i="9"/>
  <c r="P3620" i="9" a="1"/>
  <c r="P3620" i="9"/>
  <c r="P3621" i="9" a="1"/>
  <c r="P3621" i="9"/>
  <c r="P3622" i="9" a="1"/>
  <c r="P3622" i="9"/>
  <c r="P3623" i="9" a="1"/>
  <c r="P3623" i="9"/>
  <c r="P3624" i="9" a="1"/>
  <c r="P3624" i="9"/>
  <c r="P3625" i="9" a="1"/>
  <c r="P3625" i="9"/>
  <c r="P3626" i="9" a="1"/>
  <c r="P3626" i="9"/>
  <c r="P3627" i="9" a="1"/>
  <c r="P3627" i="9"/>
  <c r="P3628" i="9" a="1"/>
  <c r="P3628" i="9"/>
  <c r="P3629" i="9" a="1"/>
  <c r="P3629" i="9"/>
  <c r="P3630" i="9" a="1"/>
  <c r="P3630" i="9"/>
  <c r="P3631" i="9" a="1"/>
  <c r="P3631" i="9"/>
  <c r="P3632" i="9" a="1"/>
  <c r="P3632" i="9"/>
  <c r="P3633" i="9" a="1"/>
  <c r="P3633" i="9"/>
  <c r="P3634" i="9" a="1"/>
  <c r="P3634" i="9"/>
  <c r="P3635" i="9" a="1"/>
  <c r="P3635" i="9"/>
  <c r="P3636" i="9" a="1"/>
  <c r="P3636" i="9"/>
  <c r="P3637" i="9" a="1"/>
  <c r="P3637" i="9"/>
  <c r="P3638" i="9" a="1"/>
  <c r="P3638" i="9"/>
  <c r="P3639" i="9" a="1"/>
  <c r="P3639" i="9"/>
  <c r="P3640" i="9" a="1"/>
  <c r="P3640" i="9"/>
  <c r="P3641" i="9" a="1"/>
  <c r="P3641" i="9"/>
  <c r="P3642" i="9" a="1"/>
  <c r="P3642" i="9"/>
  <c r="P3643" i="9" a="1"/>
  <c r="P3643" i="9"/>
  <c r="P3644" i="9" a="1"/>
  <c r="P3644" i="9"/>
  <c r="P3645" i="9" a="1"/>
  <c r="P3645" i="9"/>
  <c r="P3646" i="9" a="1"/>
  <c r="P3646" i="9"/>
  <c r="P3647" i="9" a="1"/>
  <c r="P3647" i="9"/>
  <c r="P3648" i="9" a="1"/>
  <c r="P3648" i="9"/>
  <c r="P3649" i="9" a="1"/>
  <c r="P3649" i="9"/>
  <c r="P3650" i="9" a="1"/>
  <c r="P3650" i="9"/>
  <c r="P3651" i="9" a="1"/>
  <c r="P3651" i="9"/>
  <c r="P3652" i="9" a="1"/>
  <c r="P3652" i="9"/>
  <c r="P3653" i="9" a="1"/>
  <c r="P3653" i="9"/>
  <c r="P3654" i="9" a="1"/>
  <c r="P3654" i="9"/>
  <c r="P3655" i="9" a="1"/>
  <c r="P3655" i="9"/>
  <c r="P3656" i="9" a="1"/>
  <c r="P3656" i="9"/>
  <c r="P3657" i="9" a="1"/>
  <c r="P3657" i="9"/>
  <c r="P3658" i="9" a="1"/>
  <c r="P3658" i="9"/>
  <c r="P3659" i="9" a="1"/>
  <c r="P3659" i="9"/>
  <c r="P3660" i="9" a="1"/>
  <c r="P3660" i="9"/>
  <c r="P3661" i="9" a="1"/>
  <c r="P3661" i="9"/>
  <c r="P3662" i="9" a="1"/>
  <c r="P3662" i="9"/>
  <c r="P3663" i="9" a="1"/>
  <c r="P3663" i="9"/>
  <c r="P3664" i="9" a="1"/>
  <c r="P3664" i="9"/>
  <c r="P3665" i="9" a="1"/>
  <c r="P3665" i="9"/>
  <c r="P3666" i="9" a="1"/>
  <c r="P3666" i="9"/>
  <c r="P3667" i="9" a="1"/>
  <c r="P3667" i="9"/>
  <c r="P3668" i="9" a="1"/>
  <c r="P3668" i="9"/>
  <c r="P3669" i="9" a="1"/>
  <c r="P3669" i="9"/>
  <c r="P3670" i="9" a="1"/>
  <c r="P3670" i="9"/>
  <c r="P3671" i="9" a="1"/>
  <c r="P3671" i="9"/>
  <c r="P3672" i="9" a="1"/>
  <c r="P3672" i="9"/>
  <c r="P3673" i="9" a="1"/>
  <c r="P3673" i="9"/>
  <c r="P3674" i="9" a="1"/>
  <c r="P3674" i="9"/>
  <c r="P3675" i="9" a="1"/>
  <c r="P3675" i="9"/>
  <c r="P3676" i="9" a="1"/>
  <c r="P3676" i="9"/>
  <c r="P3677" i="9" a="1"/>
  <c r="P3677" i="9"/>
  <c r="P3678" i="9" a="1"/>
  <c r="P3678" i="9"/>
  <c r="P3679" i="9" a="1"/>
  <c r="P3679" i="9"/>
  <c r="P3680" i="9" a="1"/>
  <c r="P3680" i="9"/>
  <c r="P3681" i="9" a="1"/>
  <c r="P3681" i="9"/>
  <c r="P3682" i="9" a="1"/>
  <c r="P3682" i="9"/>
  <c r="P3683" i="9" a="1"/>
  <c r="P3683" i="9"/>
  <c r="P3684" i="9" a="1"/>
  <c r="P3684" i="9"/>
  <c r="P3685" i="9" a="1"/>
  <c r="P3685" i="9"/>
  <c r="P3686" i="9" a="1"/>
  <c r="P3686" i="9"/>
  <c r="P3687" i="9" a="1"/>
  <c r="P3687" i="9"/>
  <c r="P3688" i="9" a="1"/>
  <c r="P3688" i="9"/>
  <c r="P3689" i="9" a="1"/>
  <c r="P3689" i="9"/>
  <c r="P3690" i="9" a="1"/>
  <c r="P3690" i="9"/>
  <c r="P3691" i="9" a="1"/>
  <c r="P3691" i="9"/>
  <c r="P3692" i="9" a="1"/>
  <c r="P3692" i="9"/>
  <c r="P3693" i="9" a="1"/>
  <c r="P3693" i="9"/>
  <c r="P3694" i="9" a="1"/>
  <c r="P3694" i="9"/>
  <c r="P3695" i="9" a="1"/>
  <c r="P3695" i="9"/>
  <c r="P3696" i="9" a="1"/>
  <c r="P3696" i="9"/>
  <c r="P3697" i="9" a="1"/>
  <c r="P3697" i="9"/>
  <c r="P3698" i="9" a="1"/>
  <c r="P3698" i="9"/>
  <c r="P3699" i="9" a="1"/>
  <c r="P3699" i="9"/>
  <c r="P3700" i="9" a="1"/>
  <c r="P3700" i="9"/>
  <c r="P3701" i="9" a="1"/>
  <c r="P3701" i="9"/>
  <c r="P3702" i="9" a="1"/>
  <c r="P3702" i="9"/>
  <c r="P3703" i="9" a="1"/>
  <c r="P3703" i="9"/>
  <c r="P3704" i="9" a="1"/>
  <c r="P3704" i="9"/>
  <c r="P3705" i="9" a="1"/>
  <c r="P3705" i="9"/>
  <c r="P3706" i="9" a="1"/>
  <c r="P3706" i="9"/>
  <c r="P3707" i="9" a="1"/>
  <c r="P3707" i="9"/>
  <c r="P3708" i="9" a="1"/>
  <c r="P3708" i="9"/>
  <c r="P3709" i="9" a="1"/>
  <c r="P3709" i="9"/>
  <c r="P3710" i="9" a="1"/>
  <c r="P3710" i="9"/>
  <c r="P3711" i="9" a="1"/>
  <c r="P3711" i="9"/>
  <c r="P3712" i="9" a="1"/>
  <c r="P3712" i="9"/>
  <c r="P3713" i="9" a="1"/>
  <c r="P3713" i="9"/>
  <c r="P3714" i="9" a="1"/>
  <c r="P3714" i="9"/>
  <c r="P3715" i="9" a="1"/>
  <c r="P3715" i="9"/>
  <c r="P3716" i="9" a="1"/>
  <c r="P3716" i="9"/>
  <c r="P3717" i="9" a="1"/>
  <c r="P3717" i="9"/>
  <c r="P3718" i="9" a="1"/>
  <c r="P3718" i="9"/>
  <c r="P3719" i="9" a="1"/>
  <c r="P3719" i="9"/>
  <c r="P3720" i="9" a="1"/>
  <c r="P3720" i="9"/>
  <c r="P3721" i="9" a="1"/>
  <c r="P3721" i="9"/>
  <c r="P3722" i="9" a="1"/>
  <c r="P3722" i="9"/>
  <c r="P3723" i="9" a="1"/>
  <c r="P3723" i="9"/>
  <c r="P3724" i="9" a="1"/>
  <c r="P3724" i="9"/>
  <c r="P3725" i="9" a="1"/>
  <c r="P3725" i="9"/>
  <c r="P3726" i="9" a="1"/>
  <c r="P3726" i="9"/>
  <c r="P3727" i="9" a="1"/>
  <c r="P3727" i="9"/>
  <c r="P3728" i="9" a="1"/>
  <c r="P3728" i="9"/>
  <c r="P3729" i="9" a="1"/>
  <c r="P3729" i="9"/>
  <c r="P3730" i="9" a="1"/>
  <c r="P3730" i="9"/>
  <c r="P3731" i="9" a="1"/>
  <c r="P3731" i="9"/>
  <c r="P3732" i="9" a="1"/>
  <c r="P3732" i="9"/>
  <c r="P3733" i="9" a="1"/>
  <c r="P3733" i="9"/>
  <c r="P3734" i="9" a="1"/>
  <c r="P3734" i="9"/>
  <c r="P3735" i="9" a="1"/>
  <c r="P3735" i="9"/>
  <c r="P3736" i="9" a="1"/>
  <c r="P3736" i="9"/>
  <c r="P3737" i="9" a="1"/>
  <c r="P3737" i="9"/>
  <c r="P3738" i="9" a="1"/>
  <c r="P3738" i="9"/>
  <c r="P3739" i="9" a="1"/>
  <c r="P3739" i="9"/>
  <c r="P3740" i="9" a="1"/>
  <c r="P3740" i="9"/>
  <c r="P3741" i="9" a="1"/>
  <c r="P3741" i="9"/>
  <c r="P3742" i="9" a="1"/>
  <c r="P3742" i="9"/>
  <c r="P3743" i="9" a="1"/>
  <c r="P3743" i="9"/>
  <c r="P3744" i="9" a="1"/>
  <c r="P3744" i="9"/>
  <c r="P3745" i="9" a="1"/>
  <c r="P3745" i="9"/>
  <c r="P3746" i="9" a="1"/>
  <c r="P3746" i="9"/>
  <c r="P3747" i="9" a="1"/>
  <c r="P3747" i="9"/>
  <c r="P3748" i="9" a="1"/>
  <c r="P3748" i="9"/>
  <c r="P3749" i="9" a="1"/>
  <c r="P3749" i="9"/>
  <c r="P3750" i="9" a="1"/>
  <c r="P3750" i="9"/>
  <c r="P3751" i="9" a="1"/>
  <c r="P3751" i="9"/>
  <c r="P3752" i="9" a="1"/>
  <c r="P3752" i="9"/>
  <c r="P3753" i="9" a="1"/>
  <c r="P3753" i="9"/>
  <c r="P3754" i="9" a="1"/>
  <c r="P3754" i="9"/>
  <c r="P3755" i="9" a="1"/>
  <c r="P3755" i="9"/>
  <c r="P3756" i="9" a="1"/>
  <c r="P3756" i="9"/>
  <c r="P3757" i="9" a="1"/>
  <c r="P3757" i="9"/>
  <c r="P3758" i="9" a="1"/>
  <c r="P3758" i="9"/>
  <c r="P3759" i="9" a="1"/>
  <c r="P3759" i="9"/>
  <c r="P3760" i="9" a="1"/>
  <c r="P3760" i="9"/>
  <c r="P3761" i="9" a="1"/>
  <c r="P3761" i="9"/>
  <c r="P3762" i="9" a="1"/>
  <c r="P3762" i="9"/>
  <c r="P3763" i="9" a="1"/>
  <c r="P3763" i="9"/>
  <c r="P3764" i="9" a="1"/>
  <c r="P3764" i="9"/>
  <c r="P3765" i="9" a="1"/>
  <c r="P3765" i="9"/>
  <c r="P3766" i="9" a="1"/>
  <c r="P3766" i="9"/>
  <c r="P3767" i="9" a="1"/>
  <c r="P3767" i="9"/>
  <c r="P3768" i="9" a="1"/>
  <c r="P3768" i="9"/>
  <c r="P3769" i="9" a="1"/>
  <c r="P3769" i="9"/>
  <c r="P3770" i="9" a="1"/>
  <c r="P3770" i="9"/>
  <c r="P3771" i="9" a="1"/>
  <c r="P3771" i="9"/>
  <c r="P3772" i="9" a="1"/>
  <c r="P3772" i="9"/>
  <c r="P3773" i="9" a="1"/>
  <c r="P3773" i="9"/>
  <c r="P3774" i="9" a="1"/>
  <c r="P3774" i="9"/>
  <c r="P3775" i="9" a="1"/>
  <c r="P3775" i="9"/>
  <c r="P3776" i="9" a="1"/>
  <c r="P3776" i="9"/>
  <c r="P3777" i="9" a="1"/>
  <c r="P3777" i="9"/>
  <c r="P3778" i="9" a="1"/>
  <c r="P3778" i="9"/>
  <c r="P3779" i="9" a="1"/>
  <c r="P3779" i="9"/>
  <c r="P3780" i="9" a="1"/>
  <c r="P3780" i="9"/>
  <c r="P3781" i="9" a="1"/>
  <c r="P3781" i="9"/>
  <c r="P3782" i="9" a="1"/>
  <c r="P3782" i="9"/>
  <c r="P3783" i="9" a="1"/>
  <c r="P3783" i="9"/>
  <c r="P3784" i="9" a="1"/>
  <c r="P3784" i="9"/>
  <c r="P3785" i="9" a="1"/>
  <c r="P3785" i="9"/>
  <c r="P3786" i="9" a="1"/>
  <c r="P3786" i="9"/>
  <c r="P3787" i="9" a="1"/>
  <c r="P3787" i="9"/>
  <c r="P3788" i="9" a="1"/>
  <c r="P3788" i="9"/>
  <c r="P3789" i="9" a="1"/>
  <c r="P3789" i="9"/>
  <c r="P3790" i="9" a="1"/>
  <c r="P3790" i="9"/>
  <c r="P3791" i="9" a="1"/>
  <c r="P3791" i="9"/>
  <c r="P3792" i="9" a="1"/>
  <c r="P3792" i="9"/>
  <c r="P3793" i="9" a="1"/>
  <c r="P3793" i="9"/>
  <c r="P3794" i="9" a="1"/>
  <c r="P3794" i="9"/>
  <c r="P3795" i="9" a="1"/>
  <c r="P3795" i="9"/>
  <c r="P3796" i="9" a="1"/>
  <c r="P3796" i="9"/>
  <c r="P3797" i="9" a="1"/>
  <c r="P3797" i="9"/>
  <c r="P3798" i="9" a="1"/>
  <c r="P3798" i="9"/>
  <c r="P3799" i="9" a="1"/>
  <c r="P3799" i="9"/>
  <c r="P3800" i="9" a="1"/>
  <c r="P3800" i="9"/>
  <c r="P3801" i="9" a="1"/>
  <c r="P3801" i="9"/>
  <c r="P3802" i="9" a="1"/>
  <c r="P3802" i="9"/>
  <c r="P3803" i="9" a="1"/>
  <c r="P3803" i="9"/>
  <c r="P3804" i="9" a="1"/>
  <c r="P3804" i="9"/>
  <c r="P3805" i="9" a="1"/>
  <c r="P3805" i="9"/>
  <c r="P3806" i="9" a="1"/>
  <c r="P3806" i="9"/>
  <c r="P3807" i="9" a="1"/>
  <c r="P3807" i="9"/>
  <c r="P3808" i="9" a="1"/>
  <c r="P3808" i="9"/>
  <c r="P3809" i="9" a="1"/>
  <c r="P3809" i="9"/>
  <c r="P3810" i="9" a="1"/>
  <c r="P3810" i="9"/>
  <c r="P3811" i="9" a="1"/>
  <c r="P3811" i="9"/>
  <c r="P3812" i="9" a="1"/>
  <c r="P3812" i="9"/>
  <c r="P3813" i="9" a="1"/>
  <c r="P3813" i="9"/>
  <c r="P3814" i="9" a="1"/>
  <c r="P3814" i="9"/>
  <c r="P3815" i="9" a="1"/>
  <c r="P3815" i="9"/>
  <c r="P3816" i="9" a="1"/>
  <c r="P3816" i="9"/>
  <c r="P3817" i="9" a="1"/>
  <c r="P3817" i="9"/>
  <c r="P3818" i="9" a="1"/>
  <c r="P3818" i="9"/>
  <c r="P3819" i="9" a="1"/>
  <c r="P3819" i="9"/>
  <c r="P3820" i="9" a="1"/>
  <c r="P3820" i="9"/>
  <c r="P3821" i="9" a="1"/>
  <c r="P3821" i="9"/>
  <c r="P3822" i="9" a="1"/>
  <c r="P3822" i="9"/>
  <c r="P3823" i="9" a="1"/>
  <c r="P3823" i="9"/>
  <c r="P3824" i="9" a="1"/>
  <c r="P3824" i="9"/>
  <c r="P3825" i="9" a="1"/>
  <c r="P3825" i="9"/>
  <c r="P3826" i="9" a="1"/>
  <c r="P3826" i="9"/>
  <c r="P3827" i="9" a="1"/>
  <c r="P3827" i="9"/>
  <c r="P3828" i="9" a="1"/>
  <c r="P3828" i="9"/>
  <c r="P3829" i="9" a="1"/>
  <c r="P3829" i="9"/>
  <c r="P3830" i="9" a="1"/>
  <c r="P3830" i="9"/>
  <c r="P3831" i="9" a="1"/>
  <c r="P3831" i="9"/>
  <c r="P3832" i="9" a="1"/>
  <c r="P3832" i="9"/>
  <c r="P3833" i="9" a="1"/>
  <c r="P3833" i="9"/>
  <c r="P3834" i="9" a="1"/>
  <c r="P3834" i="9"/>
  <c r="P3835" i="9" a="1"/>
  <c r="P3835" i="9"/>
  <c r="P3836" i="9" a="1"/>
  <c r="P3836" i="9"/>
  <c r="P3837" i="9" a="1"/>
  <c r="P3837" i="9"/>
  <c r="P3838" i="9" a="1"/>
  <c r="P3838" i="9"/>
  <c r="P3839" i="9" a="1"/>
  <c r="P3839" i="9"/>
  <c r="P3840" i="9" a="1"/>
  <c r="P3840" i="9"/>
  <c r="P3841" i="9" a="1"/>
  <c r="P3841" i="9"/>
  <c r="P3842" i="9" a="1"/>
  <c r="P3842" i="9"/>
  <c r="P3843" i="9" a="1"/>
  <c r="P3843" i="9"/>
  <c r="P3844" i="9" a="1"/>
  <c r="P3844" i="9"/>
  <c r="P3845" i="9" a="1"/>
  <c r="P3845" i="9"/>
  <c r="P3846" i="9" a="1"/>
  <c r="P3846" i="9"/>
  <c r="P3847" i="9" a="1"/>
  <c r="P3847" i="9"/>
  <c r="P3848" i="9" a="1"/>
  <c r="P3848" i="9"/>
  <c r="P3849" i="9" a="1"/>
  <c r="P3849" i="9"/>
  <c r="P3850" i="9" a="1"/>
  <c r="P3850" i="9"/>
  <c r="P3851" i="9" a="1"/>
  <c r="P3851" i="9"/>
  <c r="P3852" i="9" a="1"/>
  <c r="P3852" i="9"/>
  <c r="P3853" i="9" a="1"/>
  <c r="P3853" i="9"/>
  <c r="P3854" i="9" a="1"/>
  <c r="P3854" i="9"/>
  <c r="P3855" i="9" a="1"/>
  <c r="P3855" i="9"/>
  <c r="P3856" i="9" a="1"/>
  <c r="P3856" i="9"/>
  <c r="P3857" i="9" a="1"/>
  <c r="P3857" i="9"/>
  <c r="P3858" i="9" a="1"/>
  <c r="P3858" i="9"/>
  <c r="P3859" i="9" a="1"/>
  <c r="P3859" i="9"/>
  <c r="P3860" i="9" a="1"/>
  <c r="P3860" i="9"/>
  <c r="P3861" i="9" a="1"/>
  <c r="P3861" i="9"/>
  <c r="P3862" i="9" a="1"/>
  <c r="P3862" i="9"/>
  <c r="P3863" i="9" a="1"/>
  <c r="P3863" i="9"/>
  <c r="P3864" i="9" a="1"/>
  <c r="P3864" i="9"/>
  <c r="P3865" i="9" a="1"/>
  <c r="P3865" i="9"/>
  <c r="P3866" i="9" a="1"/>
  <c r="P3866" i="9"/>
  <c r="P3867" i="9" a="1"/>
  <c r="P3867" i="9"/>
  <c r="P3868" i="9" a="1"/>
  <c r="P3868" i="9"/>
  <c r="P3869" i="9" a="1"/>
  <c r="P3869" i="9"/>
  <c r="P3870" i="9" a="1"/>
  <c r="P3870" i="9"/>
  <c r="P3871" i="9" a="1"/>
  <c r="P3871" i="9"/>
  <c r="P3872" i="9" a="1"/>
  <c r="P3872" i="9"/>
  <c r="P3873" i="9" a="1"/>
  <c r="P3873" i="9"/>
  <c r="P3874" i="9" a="1"/>
  <c r="P3874" i="9"/>
  <c r="P3875" i="9" a="1"/>
  <c r="P3875" i="9"/>
  <c r="P3876" i="9" a="1"/>
  <c r="P3876" i="9"/>
  <c r="P3877" i="9" a="1"/>
  <c r="P3877" i="9"/>
  <c r="P3878" i="9" a="1"/>
  <c r="P3878" i="9"/>
  <c r="P3879" i="9" a="1"/>
  <c r="P3879" i="9"/>
  <c r="P3880" i="9" a="1"/>
  <c r="P3880" i="9"/>
  <c r="P3881" i="9" a="1"/>
  <c r="P3881" i="9"/>
  <c r="P3882" i="9" a="1"/>
  <c r="P3882" i="9"/>
  <c r="P3883" i="9" a="1"/>
  <c r="P3883" i="9"/>
  <c r="P3884" i="9" a="1"/>
  <c r="P3884" i="9"/>
  <c r="P3885" i="9" a="1"/>
  <c r="P3885" i="9"/>
  <c r="P3886" i="9" a="1"/>
  <c r="P3886" i="9"/>
  <c r="P3887" i="9" a="1"/>
  <c r="P3887" i="9"/>
  <c r="P3888" i="9" a="1"/>
  <c r="P3888" i="9"/>
  <c r="P3889" i="9" a="1"/>
  <c r="P3889" i="9"/>
  <c r="P3890" i="9" a="1"/>
  <c r="P3890" i="9"/>
  <c r="P3891" i="9" a="1"/>
  <c r="P3891" i="9"/>
  <c r="P3892" i="9" a="1"/>
  <c r="P3892" i="9"/>
  <c r="P3893" i="9" a="1"/>
  <c r="P3893" i="9"/>
  <c r="P3894" i="9" a="1"/>
  <c r="P3894" i="9"/>
  <c r="P3895" i="9" a="1"/>
  <c r="P3895" i="9"/>
  <c r="P3896" i="9" a="1"/>
  <c r="P3896" i="9"/>
  <c r="P3897" i="9" a="1"/>
  <c r="P3897" i="9"/>
  <c r="P3898" i="9" a="1"/>
  <c r="P3898" i="9"/>
  <c r="P3899" i="9" a="1"/>
  <c r="P3899" i="9"/>
  <c r="P3900" i="9" a="1"/>
  <c r="P3900" i="9"/>
  <c r="P3901" i="9" a="1"/>
  <c r="P3901" i="9"/>
  <c r="P3902" i="9" a="1"/>
  <c r="P3902" i="9"/>
  <c r="P3903" i="9" a="1"/>
  <c r="P3903" i="9"/>
  <c r="P3904" i="9" a="1"/>
  <c r="P3904" i="9"/>
  <c r="P3905" i="9" a="1"/>
  <c r="P3905" i="9"/>
  <c r="P3906" i="9" a="1"/>
  <c r="P3906" i="9"/>
  <c r="P3907" i="9" a="1"/>
  <c r="P3907" i="9"/>
  <c r="P3908" i="9" a="1"/>
  <c r="P3908" i="9"/>
  <c r="P3909" i="9" a="1"/>
  <c r="P3909" i="9"/>
  <c r="P3910" i="9" a="1"/>
  <c r="P3910" i="9"/>
  <c r="P3911" i="9" a="1"/>
  <c r="P3911" i="9"/>
  <c r="P3912" i="9" a="1"/>
  <c r="P3912" i="9"/>
  <c r="P3913" i="9" a="1"/>
  <c r="P3913" i="9"/>
  <c r="P3914" i="9" a="1"/>
  <c r="P3914" i="9"/>
  <c r="P3915" i="9" a="1"/>
  <c r="P3915" i="9"/>
  <c r="P3916" i="9" a="1"/>
  <c r="P3916" i="9"/>
  <c r="P3917" i="9" a="1"/>
  <c r="P3917" i="9"/>
  <c r="P3918" i="9" a="1"/>
  <c r="P3918" i="9"/>
  <c r="P3919" i="9" a="1"/>
  <c r="P3919" i="9"/>
  <c r="P3920" i="9" a="1"/>
  <c r="P3920" i="9"/>
  <c r="P3921" i="9" a="1"/>
  <c r="P3921" i="9"/>
  <c r="P3922" i="9" a="1"/>
  <c r="P3922" i="9"/>
  <c r="P3923" i="9" a="1"/>
  <c r="P3923" i="9"/>
  <c r="P3924" i="9" a="1"/>
  <c r="P3924" i="9"/>
  <c r="P3925" i="9" a="1"/>
  <c r="P3925" i="9"/>
  <c r="P3926" i="9" a="1"/>
  <c r="P3926" i="9"/>
  <c r="P3927" i="9" a="1"/>
  <c r="P3927" i="9"/>
  <c r="P3928" i="9" a="1"/>
  <c r="P3928" i="9"/>
  <c r="P3929" i="9" a="1"/>
  <c r="P3929" i="9"/>
  <c r="P3930" i="9" a="1"/>
  <c r="P3930" i="9"/>
  <c r="P3931" i="9" a="1"/>
  <c r="P3931" i="9"/>
  <c r="P3932" i="9" a="1"/>
  <c r="P3932" i="9"/>
  <c r="P3933" i="9" a="1"/>
  <c r="P3933" i="9"/>
  <c r="P3934" i="9" a="1"/>
  <c r="P3934" i="9"/>
  <c r="P3935" i="9" a="1"/>
  <c r="P3935" i="9"/>
  <c r="P3936" i="9" a="1"/>
  <c r="P3936" i="9"/>
  <c r="P3937" i="9" a="1"/>
  <c r="P3937" i="9"/>
  <c r="P3938" i="9" a="1"/>
  <c r="P3938" i="9"/>
  <c r="P3939" i="9" a="1"/>
  <c r="P3939" i="9"/>
  <c r="P3940" i="9" a="1"/>
  <c r="P3940" i="9"/>
  <c r="P3941" i="9" a="1"/>
  <c r="P3941" i="9"/>
  <c r="P3942" i="9" a="1"/>
  <c r="P3942" i="9"/>
  <c r="P3943" i="9" a="1"/>
  <c r="P3943" i="9"/>
  <c r="P3944" i="9" a="1"/>
  <c r="P3944" i="9"/>
  <c r="P3945" i="9" a="1"/>
  <c r="P3945" i="9"/>
  <c r="P3946" i="9" a="1"/>
  <c r="P3946" i="9"/>
  <c r="P3947" i="9" a="1"/>
  <c r="P3947" i="9"/>
  <c r="P3948" i="9" a="1"/>
  <c r="P3948" i="9"/>
  <c r="P3949" i="9" a="1"/>
  <c r="P3949" i="9"/>
  <c r="P3950" i="9" a="1"/>
  <c r="P3950" i="9"/>
  <c r="P3951" i="9" a="1"/>
  <c r="P3951" i="9"/>
  <c r="P3952" i="9" a="1"/>
  <c r="P3952" i="9"/>
  <c r="P3953" i="9" a="1"/>
  <c r="P3953" i="9"/>
  <c r="P3954" i="9" a="1"/>
  <c r="P3954" i="9"/>
  <c r="P3955" i="9" a="1"/>
  <c r="P3955" i="9"/>
  <c r="P3956" i="9" a="1"/>
  <c r="P3956" i="9"/>
  <c r="P3957" i="9" a="1"/>
  <c r="P3957" i="9"/>
  <c r="P3958" i="9" a="1"/>
  <c r="P3958" i="9"/>
  <c r="P3959" i="9" a="1"/>
  <c r="P3959" i="9"/>
  <c r="P3960" i="9" a="1"/>
  <c r="P3960" i="9"/>
  <c r="P3961" i="9" a="1"/>
  <c r="P3961" i="9"/>
  <c r="P3962" i="9" a="1"/>
  <c r="P3962" i="9"/>
  <c r="P3963" i="9" a="1"/>
  <c r="P3963" i="9"/>
  <c r="P3964" i="9" a="1"/>
  <c r="P3964" i="9"/>
  <c r="P3965" i="9" a="1"/>
  <c r="P3965" i="9"/>
  <c r="P3966" i="9" a="1"/>
  <c r="P3966" i="9"/>
  <c r="P3967" i="9" a="1"/>
  <c r="P3967" i="9"/>
  <c r="P3968" i="9" a="1"/>
  <c r="P3968" i="9"/>
  <c r="P3969" i="9" a="1"/>
  <c r="P3969" i="9"/>
  <c r="P3970" i="9" a="1"/>
  <c r="P3970" i="9"/>
  <c r="P3971" i="9" a="1"/>
  <c r="P3971" i="9"/>
  <c r="P3972" i="9" a="1"/>
  <c r="P3972" i="9"/>
  <c r="P3973" i="9" a="1"/>
  <c r="P3973" i="9"/>
  <c r="P3974" i="9" a="1"/>
  <c r="P3974" i="9"/>
  <c r="P3975" i="9" a="1"/>
  <c r="P3975" i="9"/>
  <c r="P3976" i="9" a="1"/>
  <c r="P3976" i="9"/>
  <c r="P3977" i="9" a="1"/>
  <c r="P3977" i="9"/>
  <c r="P3978" i="9" a="1"/>
  <c r="P3978" i="9"/>
  <c r="P3979" i="9" a="1"/>
  <c r="P3979" i="9"/>
  <c r="P3980" i="9" a="1"/>
  <c r="P3980" i="9"/>
  <c r="P3981" i="9" a="1"/>
  <c r="P3981" i="9"/>
  <c r="P3982" i="9" a="1"/>
  <c r="P3982" i="9"/>
  <c r="P3983" i="9" a="1"/>
  <c r="P3983" i="9"/>
  <c r="P3984" i="9" a="1"/>
  <c r="P3984" i="9"/>
  <c r="P3985" i="9" a="1"/>
  <c r="P3985" i="9"/>
  <c r="P3986" i="9" a="1"/>
  <c r="P3986" i="9"/>
  <c r="P3987" i="9" a="1"/>
  <c r="P3987" i="9"/>
  <c r="P3988" i="9" a="1"/>
  <c r="P3988" i="9"/>
  <c r="P3989" i="9" a="1"/>
  <c r="P3989" i="9"/>
  <c r="P3990" i="9" a="1"/>
  <c r="P3990" i="9"/>
  <c r="P3991" i="9" a="1"/>
  <c r="P3991" i="9"/>
  <c r="P3992" i="9" a="1"/>
  <c r="P3992" i="9"/>
  <c r="P3993" i="9" a="1"/>
  <c r="P3993" i="9"/>
  <c r="P3994" i="9" a="1"/>
  <c r="P3994" i="9"/>
  <c r="P3995" i="9" a="1"/>
  <c r="P3995" i="9"/>
  <c r="P3996" i="9" a="1"/>
  <c r="P3996" i="9"/>
  <c r="P3997" i="9" a="1"/>
  <c r="P3997" i="9"/>
  <c r="P3998" i="9" a="1"/>
  <c r="P3998" i="9"/>
  <c r="P3999" i="9" a="1"/>
  <c r="P3999" i="9"/>
  <c r="P4000" i="9" a="1"/>
  <c r="P4000" i="9"/>
  <c r="P4001" i="9" a="1"/>
  <c r="P4001" i="9"/>
  <c r="P4002" i="9" a="1"/>
  <c r="P4002" i="9"/>
  <c r="P4003" i="9" a="1"/>
  <c r="P4003" i="9"/>
  <c r="P4004" i="9" a="1"/>
  <c r="P4004" i="9"/>
  <c r="P4005" i="9" a="1"/>
  <c r="P4005" i="9"/>
  <c r="P4006" i="9" a="1"/>
  <c r="P4006" i="9"/>
  <c r="P4007" i="9" a="1"/>
  <c r="P4007" i="9"/>
  <c r="P4008" i="9" a="1"/>
  <c r="P4008" i="9"/>
  <c r="P4009" i="9" a="1"/>
  <c r="P4009" i="9"/>
  <c r="P4010" i="9" a="1"/>
  <c r="P4010" i="9"/>
  <c r="P4011" i="9" a="1"/>
  <c r="P4011" i="9"/>
  <c r="P4012" i="9" a="1"/>
  <c r="P4012" i="9"/>
  <c r="P4013" i="9" a="1"/>
  <c r="P4013" i="9"/>
  <c r="P4014" i="9" a="1"/>
  <c r="P4014" i="9"/>
  <c r="P4015" i="9" a="1"/>
  <c r="P4015" i="9"/>
  <c r="P4016" i="9" a="1"/>
  <c r="P4016" i="9"/>
  <c r="P4017" i="9" a="1"/>
  <c r="P4017" i="9"/>
  <c r="P4018" i="9" a="1"/>
  <c r="P4018" i="9"/>
  <c r="P4019" i="9" a="1"/>
  <c r="P4019" i="9"/>
  <c r="P4020" i="9" a="1"/>
  <c r="P4020" i="9"/>
  <c r="P4021" i="9" a="1"/>
  <c r="P4021" i="9"/>
  <c r="P4022" i="9" a="1"/>
  <c r="P4022" i="9"/>
  <c r="P4023" i="9" a="1"/>
  <c r="P4023" i="9"/>
  <c r="P4024" i="9" a="1"/>
  <c r="P4024" i="9"/>
  <c r="P4025" i="9" a="1"/>
  <c r="P4025" i="9"/>
  <c r="P4026" i="9" a="1"/>
  <c r="P4026" i="9"/>
  <c r="P4027" i="9" a="1"/>
  <c r="P4027" i="9"/>
  <c r="P4028" i="9" a="1"/>
  <c r="P4028" i="9"/>
  <c r="P4029" i="9" a="1"/>
  <c r="P4029" i="9"/>
  <c r="P4030" i="9" a="1"/>
  <c r="P4030" i="9"/>
  <c r="P4031" i="9" a="1"/>
  <c r="P4031" i="9"/>
  <c r="P4032" i="9" a="1"/>
  <c r="P4032" i="9"/>
  <c r="P4033" i="9" a="1"/>
  <c r="P4033" i="9"/>
  <c r="P4034" i="9" a="1"/>
  <c r="P4034" i="9"/>
  <c r="P4035" i="9" a="1"/>
  <c r="P4035" i="9"/>
  <c r="P4036" i="9" a="1"/>
  <c r="P4036" i="9"/>
  <c r="P4037" i="9" a="1"/>
  <c r="P4037" i="9"/>
  <c r="P4038" i="9" a="1"/>
  <c r="P4038" i="9"/>
  <c r="P4039" i="9" a="1"/>
  <c r="P4039" i="9"/>
  <c r="P4040" i="9" a="1"/>
  <c r="P4040" i="9"/>
  <c r="P4041" i="9" a="1"/>
  <c r="P4041" i="9"/>
  <c r="P4042" i="9" a="1"/>
  <c r="P4042" i="9"/>
  <c r="P4043" i="9" a="1"/>
  <c r="P4043" i="9"/>
  <c r="P4044" i="9" a="1"/>
  <c r="P4044" i="9"/>
  <c r="P4045" i="9" a="1"/>
  <c r="P4045" i="9"/>
  <c r="P4046" i="9" a="1"/>
  <c r="P4046" i="9"/>
  <c r="P4047" i="9" a="1"/>
  <c r="P4047" i="9"/>
  <c r="P4048" i="9" a="1"/>
  <c r="P4048" i="9"/>
  <c r="P4049" i="9" a="1"/>
  <c r="P4049" i="9"/>
  <c r="P4050" i="9" a="1"/>
  <c r="P4050" i="9"/>
  <c r="P4051" i="9" a="1"/>
  <c r="P4051" i="9"/>
  <c r="P4052" i="9" a="1"/>
  <c r="P4052" i="9"/>
  <c r="P4053" i="9" a="1"/>
  <c r="P4053" i="9"/>
  <c r="P4054" i="9" a="1"/>
  <c r="P4054" i="9"/>
  <c r="P4055" i="9" a="1"/>
  <c r="P4055" i="9"/>
  <c r="P4056" i="9" a="1"/>
  <c r="P4056" i="9"/>
  <c r="P4057" i="9" a="1"/>
  <c r="P4057" i="9"/>
  <c r="P4058" i="9" a="1"/>
  <c r="P4058" i="9"/>
  <c r="P4059" i="9" a="1"/>
  <c r="P4059" i="9"/>
  <c r="P4060" i="9" a="1"/>
  <c r="P4060" i="9"/>
  <c r="P4061" i="9" a="1"/>
  <c r="P4061" i="9"/>
  <c r="P4062" i="9" a="1"/>
  <c r="P4062" i="9"/>
  <c r="P4063" i="9" a="1"/>
  <c r="P4063" i="9"/>
  <c r="P4064" i="9" a="1"/>
  <c r="P4064" i="9"/>
  <c r="P4065" i="9" a="1"/>
  <c r="P4065" i="9"/>
  <c r="P4066" i="9" a="1"/>
  <c r="P4066" i="9"/>
  <c r="P4067" i="9" a="1"/>
  <c r="P4067" i="9"/>
  <c r="P4068" i="9" a="1"/>
  <c r="P4068" i="9"/>
  <c r="P4069" i="9" a="1"/>
  <c r="P4069" i="9"/>
  <c r="P4070" i="9" a="1"/>
  <c r="P4070" i="9"/>
  <c r="P4071" i="9" a="1"/>
  <c r="P4071" i="9"/>
  <c r="P4072" i="9" a="1"/>
  <c r="P4072" i="9"/>
  <c r="P4073" i="9" a="1"/>
  <c r="P4073" i="9"/>
  <c r="P4074" i="9" a="1"/>
  <c r="P4074" i="9"/>
  <c r="P4075" i="9" a="1"/>
  <c r="P4075" i="9"/>
  <c r="P4076" i="9" a="1"/>
  <c r="P4076" i="9"/>
  <c r="P4077" i="9" a="1"/>
  <c r="P4077" i="9"/>
  <c r="P4078" i="9" a="1"/>
  <c r="P4078" i="9"/>
  <c r="P4079" i="9" a="1"/>
  <c r="P4079" i="9"/>
  <c r="P4080" i="9" a="1"/>
  <c r="P4080" i="9"/>
  <c r="P4081" i="9" a="1"/>
  <c r="P4081" i="9"/>
  <c r="P4082" i="9" a="1"/>
  <c r="P4082" i="9"/>
  <c r="P4083" i="9" a="1"/>
  <c r="P4083" i="9"/>
  <c r="P4084" i="9" a="1"/>
  <c r="P4084" i="9"/>
  <c r="P4085" i="9" a="1"/>
  <c r="P4085" i="9"/>
  <c r="P4086" i="9" a="1"/>
  <c r="P4086" i="9"/>
  <c r="P4087" i="9" a="1"/>
  <c r="P4087" i="9"/>
  <c r="P4088" i="9" a="1"/>
  <c r="P4088" i="9"/>
  <c r="P4089" i="9" a="1"/>
  <c r="P4089" i="9"/>
  <c r="P4090" i="9" a="1"/>
  <c r="P4090" i="9"/>
  <c r="P4091" i="9" a="1"/>
  <c r="P4091" i="9"/>
  <c r="P4092" i="9" a="1"/>
  <c r="P4092" i="9"/>
  <c r="P4093" i="9" a="1"/>
  <c r="P4093" i="9"/>
  <c r="P4094" i="9" a="1"/>
  <c r="P4094" i="9"/>
  <c r="P4095" i="9" a="1"/>
  <c r="P4095" i="9"/>
  <c r="P4096" i="9" a="1"/>
  <c r="P4096" i="9"/>
  <c r="P4097" i="9" a="1"/>
  <c r="P4097" i="9"/>
  <c r="P4098" i="9" a="1"/>
  <c r="P4098" i="9"/>
  <c r="P4099" i="9" a="1"/>
  <c r="P4099" i="9"/>
  <c r="P4100" i="9" a="1"/>
  <c r="P4100" i="9"/>
  <c r="P4101" i="9" a="1"/>
  <c r="P4101" i="9"/>
  <c r="P4102" i="9" a="1"/>
  <c r="P4102" i="9"/>
  <c r="P4103" i="9" a="1"/>
  <c r="P4103" i="9"/>
  <c r="P4104" i="9" a="1"/>
  <c r="P4104" i="9"/>
  <c r="P4105" i="9" a="1"/>
  <c r="P4105" i="9"/>
  <c r="P4106" i="9" a="1"/>
  <c r="P4106" i="9"/>
  <c r="P4107" i="9" a="1"/>
  <c r="P4107" i="9"/>
  <c r="P4108" i="9" a="1"/>
  <c r="P4108" i="9"/>
  <c r="P4109" i="9" a="1"/>
  <c r="P4109" i="9"/>
  <c r="P4110" i="9" a="1"/>
  <c r="P4110" i="9"/>
  <c r="P4111" i="9" a="1"/>
  <c r="P4111" i="9"/>
  <c r="P4112" i="9" a="1"/>
  <c r="P4112" i="9"/>
  <c r="P4113" i="9" a="1"/>
  <c r="P4113" i="9"/>
  <c r="P4114" i="9" a="1"/>
  <c r="P4114" i="9"/>
  <c r="P4115" i="9" a="1"/>
  <c r="P4115" i="9"/>
  <c r="P4116" i="9" a="1"/>
  <c r="P4116" i="9"/>
  <c r="P4117" i="9" a="1"/>
  <c r="P4117" i="9"/>
  <c r="P4118" i="9" a="1"/>
  <c r="P4118" i="9"/>
  <c r="P4119" i="9" a="1"/>
  <c r="P4119" i="9"/>
  <c r="P4120" i="9" a="1"/>
  <c r="P4120" i="9"/>
  <c r="P4121" i="9" a="1"/>
  <c r="P4121" i="9"/>
  <c r="P4122" i="9" a="1"/>
  <c r="P4122" i="9"/>
  <c r="P4123" i="9" a="1"/>
  <c r="P4123" i="9"/>
  <c r="P4124" i="9" a="1"/>
  <c r="P4124" i="9"/>
  <c r="P4125" i="9" a="1"/>
  <c r="P4125" i="9"/>
  <c r="P4126" i="9" a="1"/>
  <c r="P4126" i="9"/>
  <c r="P4127" i="9" a="1"/>
  <c r="P4127" i="9"/>
  <c r="P4128" i="9" a="1"/>
  <c r="P4128" i="9"/>
  <c r="P4129" i="9" a="1"/>
  <c r="P4129" i="9"/>
  <c r="P4130" i="9" a="1"/>
  <c r="P4130" i="9"/>
  <c r="P4131" i="9" a="1"/>
  <c r="P4131" i="9"/>
  <c r="P4132" i="9" a="1"/>
  <c r="P4132" i="9"/>
  <c r="P4133" i="9" a="1"/>
  <c r="P4133" i="9"/>
  <c r="P4134" i="9" a="1"/>
  <c r="P4134" i="9"/>
  <c r="P4135" i="9" a="1"/>
  <c r="P4135" i="9"/>
  <c r="P4136" i="9" a="1"/>
  <c r="P4136" i="9"/>
  <c r="P4137" i="9" a="1"/>
  <c r="P4137" i="9"/>
  <c r="P4138" i="9" a="1"/>
  <c r="P4138" i="9"/>
  <c r="P4139" i="9" a="1"/>
  <c r="P4139" i="9"/>
  <c r="P4140" i="9" a="1"/>
  <c r="P4140" i="9"/>
  <c r="P4141" i="9" a="1"/>
  <c r="P4141" i="9"/>
  <c r="P4142" i="9" a="1"/>
  <c r="P4142" i="9"/>
  <c r="P4143" i="9" a="1"/>
  <c r="P4143" i="9"/>
  <c r="P4144" i="9" a="1"/>
  <c r="P4144" i="9"/>
  <c r="P4145" i="9" a="1"/>
  <c r="P4145" i="9"/>
  <c r="P4146" i="9" a="1"/>
  <c r="P4146" i="9"/>
  <c r="P4147" i="9" a="1"/>
  <c r="P4147" i="9"/>
  <c r="P4148" i="9" a="1"/>
  <c r="P4148" i="9"/>
  <c r="P4149" i="9" a="1"/>
  <c r="P4149" i="9"/>
  <c r="P4150" i="9" a="1"/>
  <c r="P4150" i="9"/>
  <c r="P4151" i="9" a="1"/>
  <c r="P4151" i="9"/>
  <c r="P4152" i="9" a="1"/>
  <c r="P4152" i="9"/>
  <c r="P4153" i="9" a="1"/>
  <c r="P4153" i="9"/>
  <c r="P4154" i="9" a="1"/>
  <c r="P4154" i="9"/>
  <c r="P4155" i="9" a="1"/>
  <c r="P4155" i="9"/>
  <c r="P4156" i="9" a="1"/>
  <c r="P4156" i="9"/>
  <c r="P4157" i="9" a="1"/>
  <c r="P4157" i="9"/>
  <c r="P4158" i="9" a="1"/>
  <c r="P4158" i="9"/>
  <c r="P4159" i="9" a="1"/>
  <c r="P4159" i="9"/>
  <c r="P4160" i="9" a="1"/>
  <c r="P4160" i="9"/>
  <c r="P4161" i="9" a="1"/>
  <c r="P4161" i="9"/>
  <c r="P4162" i="9" a="1"/>
  <c r="P4162" i="9"/>
  <c r="P4163" i="9" a="1"/>
  <c r="P4163" i="9"/>
  <c r="P4164" i="9" a="1"/>
  <c r="P4164" i="9"/>
  <c r="P4165" i="9" a="1"/>
  <c r="P4165" i="9"/>
  <c r="P4166" i="9" a="1"/>
  <c r="P4166" i="9"/>
  <c r="P4167" i="9" a="1"/>
  <c r="P4167" i="9"/>
  <c r="P4168" i="9" a="1"/>
  <c r="P4168" i="9"/>
  <c r="P4169" i="9" a="1"/>
  <c r="P4169" i="9"/>
  <c r="P4170" i="9" a="1"/>
  <c r="P4170" i="9"/>
  <c r="P4171" i="9" a="1"/>
  <c r="P4171" i="9"/>
  <c r="P4172" i="9" a="1"/>
  <c r="P4172" i="9"/>
  <c r="P4173" i="9" a="1"/>
  <c r="P4173" i="9"/>
  <c r="P4174" i="9" a="1"/>
  <c r="P4174" i="9"/>
  <c r="P4175" i="9" a="1"/>
  <c r="P4175" i="9"/>
  <c r="P4176" i="9" a="1"/>
  <c r="P4176" i="9"/>
  <c r="P4177" i="9" a="1"/>
  <c r="P4177" i="9"/>
  <c r="P4178" i="9" a="1"/>
  <c r="P4178" i="9"/>
  <c r="P4179" i="9" a="1"/>
  <c r="P4179" i="9"/>
  <c r="P4180" i="9" a="1"/>
  <c r="P4180" i="9"/>
  <c r="P4181" i="9" a="1"/>
  <c r="P4181" i="9"/>
  <c r="P4182" i="9" a="1"/>
  <c r="P4182" i="9"/>
  <c r="P4183" i="9" a="1"/>
  <c r="P4183" i="9"/>
  <c r="P4184" i="9" a="1"/>
  <c r="P4184" i="9"/>
  <c r="P4185" i="9" a="1"/>
  <c r="P4185" i="9"/>
  <c r="P4186" i="9" a="1"/>
  <c r="P4186" i="9"/>
  <c r="P4187" i="9" a="1"/>
  <c r="P4187" i="9"/>
  <c r="P4188" i="9" a="1"/>
  <c r="P4188" i="9"/>
  <c r="P4189" i="9" a="1"/>
  <c r="P4189" i="9"/>
  <c r="P4190" i="9" a="1"/>
  <c r="P4190" i="9"/>
  <c r="P4191" i="9" a="1"/>
  <c r="P4191" i="9"/>
  <c r="P4192" i="9" a="1"/>
  <c r="P4192" i="9"/>
  <c r="P4193" i="9" a="1"/>
  <c r="P4193" i="9"/>
  <c r="P4194" i="9" a="1"/>
  <c r="P4194" i="9"/>
  <c r="P4195" i="9" a="1"/>
  <c r="P4195" i="9"/>
  <c r="P4196" i="9" a="1"/>
  <c r="P4196" i="9"/>
  <c r="P4197" i="9" a="1"/>
  <c r="P4197" i="9"/>
  <c r="P4198" i="9" a="1"/>
  <c r="P4198" i="9"/>
  <c r="P4199" i="9" a="1"/>
  <c r="P4199" i="9"/>
  <c r="P4200" i="9" a="1"/>
  <c r="P4200" i="9"/>
  <c r="P4201" i="9" a="1"/>
  <c r="P4201" i="9"/>
  <c r="P4202" i="9" a="1"/>
  <c r="P4202" i="9"/>
  <c r="P4203" i="9" a="1"/>
  <c r="P4203" i="9"/>
  <c r="P4204" i="9" a="1"/>
  <c r="P4204" i="9"/>
  <c r="P4205" i="9" a="1"/>
  <c r="P4205" i="9"/>
  <c r="P4206" i="9" a="1"/>
  <c r="P4206" i="9"/>
  <c r="P4207" i="9" a="1"/>
  <c r="P4207" i="9"/>
  <c r="P4208" i="9" a="1"/>
  <c r="P4208" i="9"/>
  <c r="P4209" i="9" a="1"/>
  <c r="P4209" i="9"/>
  <c r="P4210" i="9" a="1"/>
  <c r="P4210" i="9"/>
  <c r="P4211" i="9" a="1"/>
  <c r="P4211" i="9"/>
  <c r="P4212" i="9" a="1"/>
  <c r="P4212" i="9"/>
  <c r="P4213" i="9" a="1"/>
  <c r="P4213" i="9"/>
  <c r="P4214" i="9" a="1"/>
  <c r="P4214" i="9"/>
  <c r="P4215" i="9" a="1"/>
  <c r="P4215" i="9"/>
  <c r="P4216" i="9" a="1"/>
  <c r="P4216" i="9"/>
  <c r="P4217" i="9" a="1"/>
  <c r="P4217" i="9"/>
  <c r="P4218" i="9" a="1"/>
  <c r="P4218" i="9"/>
  <c r="P4219" i="9" a="1"/>
  <c r="P4219" i="9"/>
  <c r="P4220" i="9" a="1"/>
  <c r="P4220" i="9"/>
  <c r="P4221" i="9" a="1"/>
  <c r="P4221" i="9"/>
  <c r="P4222" i="9" a="1"/>
  <c r="P4222" i="9"/>
  <c r="P4223" i="9" a="1"/>
  <c r="P4223" i="9"/>
  <c r="P4224" i="9" a="1"/>
  <c r="P4224" i="9"/>
  <c r="P4225" i="9" a="1"/>
  <c r="P4225" i="9"/>
  <c r="P4226" i="9" a="1"/>
  <c r="P4226" i="9"/>
  <c r="P4227" i="9" a="1"/>
  <c r="P4227" i="9"/>
  <c r="P4228" i="9" a="1"/>
  <c r="P4228" i="9"/>
  <c r="P4229" i="9" a="1"/>
  <c r="P4229" i="9"/>
  <c r="P4230" i="9" a="1"/>
  <c r="P4230" i="9"/>
  <c r="P4231" i="9" a="1"/>
  <c r="P4231" i="9"/>
  <c r="P4232" i="9" a="1"/>
  <c r="P4232" i="9"/>
  <c r="P4233" i="9" a="1"/>
  <c r="P4233" i="9"/>
  <c r="P4234" i="9" a="1"/>
  <c r="P4234" i="9"/>
  <c r="P4235" i="9" a="1"/>
  <c r="P4235" i="9"/>
  <c r="P4236" i="9" a="1"/>
  <c r="P4236" i="9"/>
  <c r="P4237" i="9" a="1"/>
  <c r="P4237" i="9"/>
  <c r="P4238" i="9" a="1"/>
  <c r="P4238" i="9"/>
  <c r="P4239" i="9" a="1"/>
  <c r="P4239" i="9"/>
  <c r="P4240" i="9" a="1"/>
  <c r="P4240" i="9"/>
  <c r="P4241" i="9" a="1"/>
  <c r="P4241" i="9"/>
  <c r="P4242" i="9" a="1"/>
  <c r="P4242" i="9"/>
  <c r="P4243" i="9" a="1"/>
  <c r="P4243" i="9"/>
  <c r="P4244" i="9" a="1"/>
  <c r="P4244" i="9"/>
  <c r="P4245" i="9" a="1"/>
  <c r="P4245" i="9"/>
  <c r="P4246" i="9" a="1"/>
  <c r="P4246" i="9"/>
  <c r="P4247" i="9" a="1"/>
  <c r="P4247" i="9"/>
  <c r="P4248" i="9" a="1"/>
  <c r="P4248" i="9"/>
  <c r="P4249" i="9" a="1"/>
  <c r="P4249" i="9"/>
  <c r="P4250" i="9" a="1"/>
  <c r="P4250" i="9"/>
  <c r="P4251" i="9" a="1"/>
  <c r="P4251" i="9"/>
  <c r="P4252" i="9" a="1"/>
  <c r="P4252" i="9"/>
  <c r="P4253" i="9" a="1"/>
  <c r="P4253" i="9"/>
  <c r="P4254" i="9" a="1"/>
  <c r="P4254" i="9"/>
  <c r="P4255" i="9" a="1"/>
  <c r="P4255" i="9"/>
  <c r="P4256" i="9" a="1"/>
  <c r="P4256" i="9"/>
  <c r="P4257" i="9" a="1"/>
  <c r="P4257" i="9"/>
  <c r="P4258" i="9" a="1"/>
  <c r="P4258" i="9"/>
  <c r="P4259" i="9" a="1"/>
  <c r="P4259" i="9"/>
  <c r="P4260" i="9" a="1"/>
  <c r="P4260" i="9"/>
  <c r="P4261" i="9" a="1"/>
  <c r="P4261" i="9"/>
  <c r="P4262" i="9" a="1"/>
  <c r="P4262" i="9"/>
  <c r="P4263" i="9" a="1"/>
  <c r="P4263" i="9"/>
  <c r="P4264" i="9" a="1"/>
  <c r="P4264" i="9"/>
  <c r="P4265" i="9" a="1"/>
  <c r="P4265" i="9"/>
  <c r="P4266" i="9" a="1"/>
  <c r="P4266" i="9"/>
  <c r="P4267" i="9" a="1"/>
  <c r="P4267" i="9"/>
  <c r="P4268" i="9" a="1"/>
  <c r="P4268" i="9"/>
  <c r="P4269" i="9" a="1"/>
  <c r="P4269" i="9"/>
  <c r="P4270" i="9" a="1"/>
  <c r="P4270" i="9"/>
  <c r="P4271" i="9" a="1"/>
  <c r="P4271" i="9"/>
  <c r="P4272" i="9" a="1"/>
  <c r="P4272" i="9"/>
  <c r="P4273" i="9" a="1"/>
  <c r="P4273" i="9"/>
  <c r="P4274" i="9" a="1"/>
  <c r="P4274" i="9"/>
  <c r="P4275" i="9" a="1"/>
  <c r="P4275" i="9"/>
  <c r="P4276" i="9" a="1"/>
  <c r="P4276" i="9"/>
  <c r="P4277" i="9" a="1"/>
  <c r="P4277" i="9"/>
  <c r="P4278" i="9" a="1"/>
  <c r="P4278" i="9"/>
  <c r="P4279" i="9" a="1"/>
  <c r="P4279" i="9"/>
  <c r="P4280" i="9" a="1"/>
  <c r="P4280" i="9"/>
  <c r="P4281" i="9" a="1"/>
  <c r="P4281" i="9"/>
  <c r="P4282" i="9" a="1"/>
  <c r="P4282" i="9"/>
  <c r="P4283" i="9" a="1"/>
  <c r="P4283" i="9"/>
  <c r="P4284" i="9" a="1"/>
  <c r="P4284" i="9"/>
  <c r="P4285" i="9" a="1"/>
  <c r="P4285" i="9"/>
  <c r="P4286" i="9" a="1"/>
  <c r="P4286" i="9"/>
  <c r="P4287" i="9" a="1"/>
  <c r="P4287" i="9"/>
  <c r="P4288" i="9" a="1"/>
  <c r="P4288" i="9"/>
  <c r="P4289" i="9" a="1"/>
  <c r="P4289" i="9"/>
  <c r="P4290" i="9" a="1"/>
  <c r="P4290" i="9"/>
  <c r="P4291" i="9" a="1"/>
  <c r="P4291" i="9"/>
  <c r="P4292" i="9" a="1"/>
  <c r="P4292" i="9"/>
  <c r="P4293" i="9" a="1"/>
  <c r="P4293" i="9"/>
  <c r="P4294" i="9" a="1"/>
  <c r="P4294" i="9"/>
  <c r="P4295" i="9" a="1"/>
  <c r="P4295" i="9"/>
  <c r="P4296" i="9" a="1"/>
  <c r="P4296" i="9"/>
  <c r="P4297" i="9" a="1"/>
  <c r="P4297" i="9"/>
  <c r="P4298" i="9" a="1"/>
  <c r="P4298" i="9"/>
  <c r="P4299" i="9" a="1"/>
  <c r="P4299" i="9"/>
  <c r="P4300" i="9" a="1"/>
  <c r="P4300" i="9"/>
  <c r="P4301" i="9" a="1"/>
  <c r="P4301" i="9"/>
  <c r="P4302" i="9" a="1"/>
  <c r="P4302" i="9"/>
  <c r="P4303" i="9" a="1"/>
  <c r="P4303" i="9"/>
  <c r="P4304" i="9" a="1"/>
  <c r="P4304" i="9"/>
  <c r="P4305" i="9" a="1"/>
  <c r="P4305" i="9"/>
  <c r="P4306" i="9" a="1"/>
  <c r="P4306" i="9"/>
  <c r="P4307" i="9" a="1"/>
  <c r="P4307" i="9"/>
  <c r="P4308" i="9" a="1"/>
  <c r="P4308" i="9"/>
  <c r="P4309" i="9" a="1"/>
  <c r="P4309" i="9"/>
  <c r="P4310" i="9" a="1"/>
  <c r="P4310" i="9"/>
  <c r="P4311" i="9" a="1"/>
  <c r="P4311" i="9"/>
  <c r="P4312" i="9" a="1"/>
  <c r="P4312" i="9"/>
  <c r="P4313" i="9" a="1"/>
  <c r="P4313" i="9"/>
  <c r="P4314" i="9" a="1"/>
  <c r="P4314" i="9"/>
  <c r="P4315" i="9" a="1"/>
  <c r="P4315" i="9"/>
  <c r="P4316" i="9" a="1"/>
  <c r="P4316" i="9"/>
  <c r="P4317" i="9" a="1"/>
  <c r="P4317" i="9"/>
  <c r="P4318" i="9" a="1"/>
  <c r="P4318" i="9"/>
  <c r="P4319" i="9" a="1"/>
  <c r="P4319" i="9"/>
  <c r="P4320" i="9" a="1"/>
  <c r="P4320" i="9"/>
  <c r="P4321" i="9" a="1"/>
  <c r="P4321" i="9"/>
  <c r="P4322" i="9" a="1"/>
  <c r="P4322" i="9"/>
  <c r="P4323" i="9" a="1"/>
  <c r="P4323" i="9"/>
  <c r="P4324" i="9" a="1"/>
  <c r="P4324" i="9"/>
  <c r="P4325" i="9" a="1"/>
  <c r="P4325" i="9"/>
  <c r="P4326" i="9" a="1"/>
  <c r="P4326" i="9"/>
  <c r="P4327" i="9" a="1"/>
  <c r="P4327" i="9"/>
  <c r="P4328" i="9" a="1"/>
  <c r="P4328" i="9"/>
  <c r="P4329" i="9" a="1"/>
  <c r="P4329" i="9"/>
  <c r="P4330" i="9" a="1"/>
  <c r="P4330" i="9"/>
  <c r="P4331" i="9" a="1"/>
  <c r="P4331" i="9"/>
  <c r="P4332" i="9" a="1"/>
  <c r="P4332" i="9"/>
  <c r="P4333" i="9" a="1"/>
  <c r="P4333" i="9"/>
  <c r="P4334" i="9" a="1"/>
  <c r="P4334" i="9"/>
  <c r="P4335" i="9" a="1"/>
  <c r="P4335" i="9"/>
  <c r="P4336" i="9" a="1"/>
  <c r="P4336" i="9"/>
  <c r="P4337" i="9" a="1"/>
  <c r="P4337" i="9"/>
  <c r="P4338" i="9" a="1"/>
  <c r="P4338" i="9"/>
  <c r="P4339" i="9" a="1"/>
  <c r="P4339" i="9"/>
  <c r="P4340" i="9" a="1"/>
  <c r="P4340" i="9"/>
  <c r="P4341" i="9" a="1"/>
  <c r="P4341" i="9"/>
  <c r="P4342" i="9" a="1"/>
  <c r="P4342" i="9"/>
  <c r="P4343" i="9" a="1"/>
  <c r="P4343" i="9"/>
  <c r="P4344" i="9" a="1"/>
  <c r="P4344" i="9"/>
  <c r="P4345" i="9" a="1"/>
  <c r="P4345" i="9"/>
  <c r="P4346" i="9" a="1"/>
  <c r="P4346" i="9"/>
  <c r="P4347" i="9" a="1"/>
  <c r="P4347" i="9"/>
  <c r="P4348" i="9" a="1"/>
  <c r="P4348" i="9"/>
  <c r="P4349" i="9" a="1"/>
  <c r="P4349" i="9"/>
  <c r="P4350" i="9" a="1"/>
  <c r="P4350" i="9"/>
  <c r="P4351" i="9" a="1"/>
  <c r="P4351" i="9"/>
  <c r="P4352" i="9" a="1"/>
  <c r="P4352" i="9"/>
  <c r="P4353" i="9" a="1"/>
  <c r="P4353" i="9"/>
  <c r="P4354" i="9" a="1"/>
  <c r="P4354" i="9"/>
  <c r="P4355" i="9" a="1"/>
  <c r="P4355" i="9"/>
  <c r="P4356" i="9" a="1"/>
  <c r="P4356" i="9"/>
  <c r="P4357" i="9" a="1"/>
  <c r="P4357" i="9"/>
  <c r="P4358" i="9" a="1"/>
  <c r="P4358" i="9"/>
  <c r="P4359" i="9" a="1"/>
  <c r="P4359" i="9"/>
  <c r="P4360" i="9" a="1"/>
  <c r="P4360" i="9"/>
  <c r="P4361" i="9" a="1"/>
  <c r="P4361" i="9"/>
  <c r="P4362" i="9" a="1"/>
  <c r="P4362" i="9"/>
  <c r="P4363" i="9" a="1"/>
  <c r="P4363" i="9"/>
  <c r="P4364" i="9" a="1"/>
  <c r="P4364" i="9"/>
  <c r="P4365" i="9" a="1"/>
  <c r="P4365" i="9"/>
  <c r="P4366" i="9" a="1"/>
  <c r="P4366" i="9"/>
  <c r="P4367" i="9" a="1"/>
  <c r="P4367" i="9"/>
  <c r="P4368" i="9" a="1"/>
  <c r="P4368" i="9"/>
  <c r="P4369" i="9" a="1"/>
  <c r="P4369" i="9"/>
  <c r="P4370" i="9" a="1"/>
  <c r="P4370" i="9"/>
  <c r="P4371" i="9" a="1"/>
  <c r="P4371" i="9"/>
  <c r="P4372" i="9" a="1"/>
  <c r="P4372" i="9"/>
  <c r="P4373" i="9" a="1"/>
  <c r="P4373" i="9"/>
  <c r="P4374" i="9" a="1"/>
  <c r="P4374" i="9"/>
  <c r="P4375" i="9" a="1"/>
  <c r="P4375" i="9"/>
  <c r="P4376" i="9" a="1"/>
  <c r="P4376" i="9"/>
  <c r="P4377" i="9" a="1"/>
  <c r="P4377" i="9"/>
  <c r="P4378" i="9" a="1"/>
  <c r="P4378" i="9"/>
  <c r="P4379" i="9" a="1"/>
  <c r="P4379" i="9"/>
  <c r="P4380" i="9" a="1"/>
  <c r="P4380" i="9"/>
  <c r="P4381" i="9" a="1"/>
  <c r="P4381" i="9"/>
  <c r="P4382" i="9" a="1"/>
  <c r="P4382" i="9"/>
  <c r="P4383" i="9" a="1"/>
  <c r="P4383" i="9"/>
  <c r="P4384" i="9" a="1"/>
  <c r="P4384" i="9"/>
  <c r="P4385" i="9" a="1"/>
  <c r="P4385" i="9"/>
  <c r="P4386" i="9" a="1"/>
  <c r="P4386" i="9"/>
  <c r="P4387" i="9" a="1"/>
  <c r="P4387" i="9"/>
  <c r="P4388" i="9" a="1"/>
  <c r="P4388" i="9"/>
  <c r="P4389" i="9" a="1"/>
  <c r="P4389" i="9"/>
  <c r="P4390" i="9" a="1"/>
  <c r="P4390" i="9"/>
  <c r="P4391" i="9" a="1"/>
  <c r="P4391" i="9"/>
  <c r="P4392" i="9" a="1"/>
  <c r="P4392" i="9"/>
  <c r="P4393" i="9" a="1"/>
  <c r="P4393" i="9"/>
  <c r="P4394" i="9" a="1"/>
  <c r="P4394" i="9"/>
  <c r="P4395" i="9" a="1"/>
  <c r="P4395" i="9"/>
  <c r="P4396" i="9" a="1"/>
  <c r="P4396" i="9"/>
  <c r="P4397" i="9" a="1"/>
  <c r="P4397" i="9"/>
  <c r="P4398" i="9" a="1"/>
  <c r="P4398" i="9"/>
  <c r="P4399" i="9" a="1"/>
  <c r="P4399" i="9"/>
  <c r="P4400" i="9" a="1"/>
  <c r="P4400" i="9"/>
  <c r="P4401" i="9" a="1"/>
  <c r="P4401" i="9"/>
  <c r="P4402" i="9" a="1"/>
  <c r="P4402" i="9"/>
  <c r="P4403" i="9" a="1"/>
  <c r="P4403" i="9"/>
  <c r="P4404" i="9" a="1"/>
  <c r="P4404" i="9"/>
  <c r="P4405" i="9" a="1"/>
  <c r="P4405" i="9"/>
  <c r="P4406" i="9" a="1"/>
  <c r="P4406" i="9"/>
  <c r="P4407" i="9" a="1"/>
  <c r="P4407" i="9"/>
  <c r="P4408" i="9" a="1"/>
  <c r="P4408" i="9"/>
  <c r="P4409" i="9" a="1"/>
  <c r="P4409" i="9"/>
  <c r="P4410" i="9" a="1"/>
  <c r="P4410" i="9"/>
  <c r="P4411" i="9" a="1"/>
  <c r="P4411" i="9"/>
  <c r="P4412" i="9" a="1"/>
  <c r="P4412" i="9"/>
  <c r="P4413" i="9" a="1"/>
  <c r="P4413" i="9"/>
  <c r="P4414" i="9" a="1"/>
  <c r="P4414" i="9"/>
  <c r="P4415" i="9" a="1"/>
  <c r="P4415" i="9"/>
  <c r="P4416" i="9" a="1"/>
  <c r="P4416" i="9"/>
  <c r="P4417" i="9" a="1"/>
  <c r="P4417" i="9"/>
  <c r="P4418" i="9" a="1"/>
  <c r="P4418" i="9"/>
  <c r="P4419" i="9" a="1"/>
  <c r="P4419" i="9"/>
  <c r="P4420" i="9" a="1"/>
  <c r="P4420" i="9"/>
  <c r="P4421" i="9" a="1"/>
  <c r="P4421" i="9"/>
  <c r="P4422" i="9" a="1"/>
  <c r="P4422" i="9"/>
  <c r="P4423" i="9" a="1"/>
  <c r="P4423" i="9"/>
  <c r="P4424" i="9" a="1"/>
  <c r="P4424" i="9"/>
  <c r="P4425" i="9" a="1"/>
  <c r="P4425" i="9"/>
  <c r="P4426" i="9" a="1"/>
  <c r="P4426" i="9"/>
  <c r="P4427" i="9" a="1"/>
  <c r="P4427" i="9"/>
  <c r="P4428" i="9" a="1"/>
  <c r="P4428" i="9"/>
  <c r="P4429" i="9" a="1"/>
  <c r="P4429" i="9"/>
  <c r="P4430" i="9" a="1"/>
  <c r="P4430" i="9"/>
  <c r="P4431" i="9" a="1"/>
  <c r="P4431" i="9"/>
  <c r="P4432" i="9" a="1"/>
  <c r="P4432" i="9"/>
  <c r="P4433" i="9" a="1"/>
  <c r="P4433" i="9"/>
  <c r="P4434" i="9" a="1"/>
  <c r="P4434" i="9"/>
  <c r="P4435" i="9" a="1"/>
  <c r="P4435" i="9"/>
  <c r="P4436" i="9" a="1"/>
  <c r="P4436" i="9"/>
  <c r="P4437" i="9" a="1"/>
  <c r="P4437" i="9"/>
  <c r="P4438" i="9" a="1"/>
  <c r="P4438" i="9"/>
  <c r="P4439" i="9" a="1"/>
  <c r="P4439" i="9"/>
  <c r="P4440" i="9" a="1"/>
  <c r="P4440" i="9"/>
  <c r="P4441" i="9" a="1"/>
  <c r="P4441" i="9"/>
  <c r="P4442" i="9" a="1"/>
  <c r="P4442" i="9"/>
  <c r="P4443" i="9" a="1"/>
  <c r="P4443" i="9"/>
  <c r="P4444" i="9" a="1"/>
  <c r="P4444" i="9"/>
  <c r="P4445" i="9" a="1"/>
  <c r="P4445" i="9"/>
  <c r="P4446" i="9" a="1"/>
  <c r="P4446" i="9"/>
  <c r="P4447" i="9" a="1"/>
  <c r="P4447" i="9"/>
  <c r="P4448" i="9" a="1"/>
  <c r="P4448" i="9"/>
  <c r="P4449" i="9" a="1"/>
  <c r="P4449" i="9"/>
  <c r="P4450" i="9" a="1"/>
  <c r="P4450" i="9"/>
  <c r="P4451" i="9" a="1"/>
  <c r="P4451" i="9"/>
  <c r="P4452" i="9" a="1"/>
  <c r="P4452" i="9"/>
  <c r="P4453" i="9" a="1"/>
  <c r="P4453" i="9"/>
  <c r="P4454" i="9" a="1"/>
  <c r="P4454" i="9"/>
  <c r="P4455" i="9" a="1"/>
  <c r="P4455" i="9"/>
  <c r="P4456" i="9" a="1"/>
  <c r="P4456" i="9"/>
  <c r="P4457" i="9" a="1"/>
  <c r="P4457" i="9"/>
  <c r="P4458" i="9" a="1"/>
  <c r="P4458" i="9"/>
  <c r="P4459" i="9" a="1"/>
  <c r="P4459" i="9"/>
  <c r="P4460" i="9" a="1"/>
  <c r="P4460" i="9"/>
  <c r="P4461" i="9" a="1"/>
  <c r="P4461" i="9"/>
  <c r="P4462" i="9" a="1"/>
  <c r="P4462" i="9"/>
  <c r="P4463" i="9" a="1"/>
  <c r="P4463" i="9"/>
  <c r="P4464" i="9" a="1"/>
  <c r="P4464" i="9"/>
  <c r="P4465" i="9" a="1"/>
  <c r="P4465" i="9"/>
  <c r="P4466" i="9" a="1"/>
  <c r="P4466" i="9"/>
  <c r="P4467" i="9" a="1"/>
  <c r="P4467" i="9"/>
  <c r="P4468" i="9" a="1"/>
  <c r="P4468" i="9"/>
  <c r="P4469" i="9" a="1"/>
  <c r="P4469" i="9"/>
  <c r="P4470" i="9" a="1"/>
  <c r="P4470" i="9"/>
  <c r="P4471" i="9" a="1"/>
  <c r="P4471" i="9"/>
  <c r="P4472" i="9" a="1"/>
  <c r="P4472" i="9"/>
  <c r="P4473" i="9" a="1"/>
  <c r="P4473" i="9"/>
  <c r="P4474" i="9" a="1"/>
  <c r="P4474" i="9"/>
  <c r="P4475" i="9" a="1"/>
  <c r="P4475" i="9"/>
  <c r="P4476" i="9" a="1"/>
  <c r="P4476" i="9"/>
  <c r="P4477" i="9" a="1"/>
  <c r="P4477" i="9"/>
  <c r="P4478" i="9" a="1"/>
  <c r="P4478" i="9"/>
  <c r="P4479" i="9" a="1"/>
  <c r="P4479" i="9"/>
  <c r="P4480" i="9" a="1"/>
  <c r="P4480" i="9"/>
  <c r="P4481" i="9" a="1"/>
  <c r="P4481" i="9"/>
  <c r="P4482" i="9" a="1"/>
  <c r="P4482" i="9"/>
  <c r="P4483" i="9" a="1"/>
  <c r="P4483" i="9"/>
  <c r="P4484" i="9" a="1"/>
  <c r="P4484" i="9"/>
  <c r="P4485" i="9" a="1"/>
  <c r="P4485" i="9"/>
  <c r="P4486" i="9" a="1"/>
  <c r="P4486" i="9"/>
  <c r="P4487" i="9" a="1"/>
  <c r="P4487" i="9"/>
  <c r="P4488" i="9" a="1"/>
  <c r="P4488" i="9"/>
  <c r="P4489" i="9" a="1"/>
  <c r="P4489" i="9"/>
  <c r="P4490" i="9" a="1"/>
  <c r="P4490" i="9"/>
  <c r="P4491" i="9" a="1"/>
  <c r="P4491" i="9"/>
  <c r="P4492" i="9" a="1"/>
  <c r="P4492" i="9"/>
  <c r="P4493" i="9" a="1"/>
  <c r="P4493" i="9"/>
  <c r="P4494" i="9" a="1"/>
  <c r="P4494" i="9"/>
  <c r="P4495" i="9" a="1"/>
  <c r="P4495" i="9"/>
  <c r="P4496" i="9" a="1"/>
  <c r="P4496" i="9"/>
  <c r="P4497" i="9" a="1"/>
  <c r="P4497" i="9"/>
  <c r="P4498" i="9" a="1"/>
  <c r="P4498" i="9"/>
  <c r="P4499" i="9" a="1"/>
  <c r="P4499" i="9"/>
  <c r="P4500" i="9" a="1"/>
  <c r="P4500" i="9"/>
  <c r="P4501" i="9" a="1"/>
  <c r="P4501" i="9"/>
  <c r="P4502" i="9" a="1"/>
  <c r="P4502" i="9"/>
  <c r="P4503" i="9" a="1"/>
  <c r="P4503" i="9"/>
  <c r="P4504" i="9" a="1"/>
  <c r="P4504" i="9"/>
  <c r="P4505" i="9" a="1"/>
  <c r="P4505" i="9"/>
  <c r="P4506" i="9" a="1"/>
  <c r="P4506" i="9"/>
  <c r="P4507" i="9" a="1"/>
  <c r="P4507" i="9"/>
  <c r="P4508" i="9" a="1"/>
  <c r="P4508" i="9"/>
  <c r="P4509" i="9" a="1"/>
  <c r="P4509" i="9"/>
  <c r="P4510" i="9" a="1"/>
  <c r="P4510" i="9"/>
  <c r="P4511" i="9" a="1"/>
  <c r="P4511" i="9"/>
  <c r="P4512" i="9" a="1"/>
  <c r="P4512" i="9"/>
  <c r="P4513" i="9" a="1"/>
  <c r="P4513" i="9"/>
  <c r="P4514" i="9" a="1"/>
  <c r="P4514" i="9"/>
  <c r="P4515" i="9" a="1"/>
  <c r="P4515" i="9"/>
  <c r="P4516" i="9" a="1"/>
  <c r="P4516" i="9"/>
  <c r="P4517" i="9" a="1"/>
  <c r="P4517" i="9"/>
  <c r="P4518" i="9" a="1"/>
  <c r="P4518" i="9"/>
  <c r="P4519" i="9" a="1"/>
  <c r="P4519" i="9"/>
  <c r="P4520" i="9" a="1"/>
  <c r="P4520" i="9"/>
  <c r="P4521" i="9" a="1"/>
  <c r="P4521" i="9"/>
  <c r="P4522" i="9" a="1"/>
  <c r="P4522" i="9"/>
  <c r="P4523" i="9" a="1"/>
  <c r="P4523" i="9"/>
  <c r="P4524" i="9" a="1"/>
  <c r="P4524" i="9"/>
  <c r="P4525" i="9" a="1"/>
  <c r="P4525" i="9"/>
  <c r="P4526" i="9" a="1"/>
  <c r="P4526" i="9"/>
  <c r="P4527" i="9" a="1"/>
  <c r="P4527" i="9"/>
  <c r="P4528" i="9" a="1"/>
  <c r="P4528" i="9"/>
  <c r="P4529" i="9" a="1"/>
  <c r="P4529" i="9"/>
  <c r="P4530" i="9" a="1"/>
  <c r="P4530" i="9"/>
  <c r="P4531" i="9" a="1"/>
  <c r="P4531" i="9"/>
  <c r="P4532" i="9" a="1"/>
  <c r="P4532" i="9"/>
  <c r="P4533" i="9" a="1"/>
  <c r="P4533" i="9"/>
  <c r="P4534" i="9" a="1"/>
  <c r="P4534" i="9"/>
  <c r="P4535" i="9" a="1"/>
  <c r="P4535" i="9"/>
  <c r="P4536" i="9" a="1"/>
  <c r="P4536" i="9"/>
  <c r="P4537" i="9" a="1"/>
  <c r="P4537" i="9"/>
  <c r="P4538" i="9" a="1"/>
  <c r="P4538" i="9"/>
  <c r="P4539" i="9" a="1"/>
  <c r="P4539" i="9"/>
  <c r="P4540" i="9" a="1"/>
  <c r="P4540" i="9"/>
  <c r="P4541" i="9" a="1"/>
  <c r="P4541" i="9"/>
  <c r="P4542" i="9" a="1"/>
  <c r="P4542" i="9"/>
  <c r="P4543" i="9" a="1"/>
  <c r="P4543" i="9"/>
  <c r="P4544" i="9" a="1"/>
  <c r="P4544" i="9"/>
  <c r="P4545" i="9" a="1"/>
  <c r="P4545" i="9"/>
  <c r="P4546" i="9" a="1"/>
  <c r="P4546" i="9"/>
  <c r="P4547" i="9" a="1"/>
  <c r="P4547" i="9"/>
  <c r="P4548" i="9" a="1"/>
  <c r="P4548" i="9"/>
  <c r="P4549" i="9" a="1"/>
  <c r="P4549" i="9"/>
  <c r="P4550" i="9" a="1"/>
  <c r="P4550" i="9"/>
  <c r="P4551" i="9" a="1"/>
  <c r="P4551" i="9"/>
  <c r="P4552" i="9" a="1"/>
  <c r="P4552" i="9"/>
  <c r="P4553" i="9" a="1"/>
  <c r="P4553" i="9"/>
  <c r="P4554" i="9" a="1"/>
  <c r="P4554" i="9"/>
  <c r="P4555" i="9" a="1"/>
  <c r="P4555" i="9"/>
  <c r="P4556" i="9" a="1"/>
  <c r="P4556" i="9"/>
  <c r="P4557" i="9" a="1"/>
  <c r="P4557" i="9"/>
  <c r="P4558" i="9" a="1"/>
  <c r="P4558" i="9"/>
  <c r="P4559" i="9" a="1"/>
  <c r="P4559" i="9"/>
  <c r="P4560" i="9" a="1"/>
  <c r="P4560" i="9"/>
  <c r="P4561" i="9" a="1"/>
  <c r="P4561" i="9"/>
  <c r="P4562" i="9" a="1"/>
  <c r="P4562" i="9"/>
  <c r="P4563" i="9" a="1"/>
  <c r="P4563" i="9"/>
  <c r="P4564" i="9" a="1"/>
  <c r="P4564" i="9"/>
  <c r="P4565" i="9" a="1"/>
  <c r="P4565" i="9"/>
  <c r="P4566" i="9" a="1"/>
  <c r="P4566" i="9"/>
  <c r="P4567" i="9" a="1"/>
  <c r="P4567" i="9"/>
  <c r="P4568" i="9" a="1"/>
  <c r="P4568" i="9"/>
  <c r="P4569" i="9" a="1"/>
  <c r="P4569" i="9"/>
  <c r="P4570" i="9" a="1"/>
  <c r="P4570" i="9"/>
  <c r="P4571" i="9" a="1"/>
  <c r="P4571" i="9"/>
  <c r="P4572" i="9" a="1"/>
  <c r="P4572" i="9"/>
  <c r="P4573" i="9" a="1"/>
  <c r="P4573" i="9"/>
  <c r="P4574" i="9" a="1"/>
  <c r="P4574" i="9"/>
  <c r="P4575" i="9" a="1"/>
  <c r="P4575" i="9"/>
  <c r="P4576" i="9" a="1"/>
  <c r="P4576" i="9"/>
  <c r="P4577" i="9" a="1"/>
  <c r="P4577" i="9"/>
  <c r="P4578" i="9" a="1"/>
  <c r="P4578" i="9"/>
  <c r="P4579" i="9" a="1"/>
  <c r="P4579" i="9"/>
  <c r="P4580" i="9" a="1"/>
  <c r="P4580" i="9"/>
  <c r="P4581" i="9" a="1"/>
  <c r="P4581" i="9"/>
  <c r="P4582" i="9" a="1"/>
  <c r="P4582" i="9"/>
  <c r="P4583" i="9" a="1"/>
  <c r="P4583" i="9"/>
  <c r="P4584" i="9" a="1"/>
  <c r="P4584" i="9"/>
  <c r="P4585" i="9" a="1"/>
  <c r="P4585" i="9"/>
  <c r="P4586" i="9" a="1"/>
  <c r="P4586" i="9"/>
  <c r="P4587" i="9" a="1"/>
  <c r="P4587" i="9"/>
  <c r="P4588" i="9" a="1"/>
  <c r="P4588" i="9"/>
  <c r="P4589" i="9" a="1"/>
  <c r="P4589" i="9"/>
  <c r="P4590" i="9" a="1"/>
  <c r="P4590" i="9"/>
  <c r="P4591" i="9" a="1"/>
  <c r="P4591" i="9"/>
  <c r="P4592" i="9" a="1"/>
  <c r="P4592" i="9"/>
  <c r="P4593" i="9" a="1"/>
  <c r="P4593" i="9"/>
  <c r="P4594" i="9" a="1"/>
  <c r="P4594" i="9"/>
  <c r="P4595" i="9" a="1"/>
  <c r="P4595" i="9"/>
  <c r="P4596" i="9" a="1"/>
  <c r="P4596" i="9"/>
  <c r="P4597" i="9" a="1"/>
  <c r="P4597" i="9"/>
  <c r="P4598" i="9" a="1"/>
  <c r="P4598" i="9"/>
  <c r="P4599" i="9" a="1"/>
  <c r="P4599" i="9"/>
  <c r="P4600" i="9" a="1"/>
  <c r="P4600" i="9"/>
  <c r="P4601" i="9" a="1"/>
  <c r="P4601" i="9"/>
  <c r="P4602" i="9" a="1"/>
  <c r="P4602" i="9"/>
  <c r="P4603" i="9" a="1"/>
  <c r="P4603" i="9"/>
  <c r="P4604" i="9" a="1"/>
  <c r="P4604" i="9"/>
  <c r="P4605" i="9" a="1"/>
  <c r="P4605" i="9"/>
  <c r="P4606" i="9" a="1"/>
  <c r="P4606" i="9"/>
  <c r="P4607" i="9" a="1"/>
  <c r="P4607" i="9"/>
  <c r="P4608" i="9" a="1"/>
  <c r="P4608" i="9"/>
  <c r="P4609" i="9" a="1"/>
  <c r="P4609" i="9"/>
  <c r="P4610" i="9" a="1"/>
  <c r="P4610" i="9"/>
  <c r="P4611" i="9" a="1"/>
  <c r="P4611" i="9"/>
  <c r="P4612" i="9" a="1"/>
  <c r="P4612" i="9"/>
  <c r="P4613" i="9" a="1"/>
  <c r="P4613" i="9"/>
  <c r="P4614" i="9" a="1"/>
  <c r="P4614" i="9"/>
  <c r="P4615" i="9" a="1"/>
  <c r="P4615" i="9"/>
  <c r="P4616" i="9" a="1"/>
  <c r="P4616" i="9"/>
  <c r="P4617" i="9" a="1"/>
  <c r="P4617" i="9"/>
  <c r="P4618" i="9" a="1"/>
  <c r="P4618" i="9"/>
  <c r="P4619" i="9" a="1"/>
  <c r="P4619" i="9"/>
  <c r="P4620" i="9" a="1"/>
  <c r="P4620" i="9"/>
  <c r="P4621" i="9" a="1"/>
  <c r="P4621" i="9"/>
  <c r="P4622" i="9" a="1"/>
  <c r="P4622" i="9"/>
  <c r="P4623" i="9" a="1"/>
  <c r="P4623" i="9"/>
  <c r="P4624" i="9" a="1"/>
  <c r="P4624" i="9"/>
  <c r="P4625" i="9" a="1"/>
  <c r="P4625" i="9"/>
  <c r="P4626" i="9" a="1"/>
  <c r="P4626" i="9"/>
  <c r="P4627" i="9" a="1"/>
  <c r="P4627" i="9"/>
  <c r="P4628" i="9" a="1"/>
  <c r="P4628" i="9"/>
  <c r="P4629" i="9" a="1"/>
  <c r="P4629" i="9"/>
  <c r="P4630" i="9" a="1"/>
  <c r="P4630" i="9"/>
  <c r="P4631" i="9" a="1"/>
  <c r="P4631" i="9"/>
  <c r="P4632" i="9" a="1"/>
  <c r="P4632" i="9"/>
  <c r="P4633" i="9" a="1"/>
  <c r="P4633" i="9"/>
  <c r="P4634" i="9" a="1"/>
  <c r="P4634" i="9"/>
  <c r="P4635" i="9" a="1"/>
  <c r="P4635" i="9"/>
  <c r="P4636" i="9" a="1"/>
  <c r="P4636" i="9"/>
  <c r="P4637" i="9" a="1"/>
  <c r="P4637" i="9"/>
  <c r="P4638" i="9" a="1"/>
  <c r="P4638" i="9"/>
  <c r="P4639" i="9" a="1"/>
  <c r="P4639" i="9"/>
  <c r="P4640" i="9" a="1"/>
  <c r="P4640" i="9"/>
  <c r="P4641" i="9" a="1"/>
  <c r="P4641" i="9"/>
  <c r="P4642" i="9" a="1"/>
  <c r="P4642" i="9"/>
  <c r="P4643" i="9" a="1"/>
  <c r="P4643" i="9"/>
  <c r="P4644" i="9" a="1"/>
  <c r="P4644" i="9"/>
  <c r="P4645" i="9" a="1"/>
  <c r="P4645" i="9"/>
  <c r="P4646" i="9" a="1"/>
  <c r="P4646" i="9"/>
  <c r="P4647" i="9" a="1"/>
  <c r="P4647" i="9"/>
  <c r="P4648" i="9" a="1"/>
  <c r="P4648" i="9"/>
  <c r="P4649" i="9" a="1"/>
  <c r="P4649" i="9"/>
  <c r="P4650" i="9" a="1"/>
  <c r="P4650" i="9"/>
  <c r="P4651" i="9" a="1"/>
  <c r="P4651" i="9"/>
  <c r="P4652" i="9" a="1"/>
  <c r="P4652" i="9"/>
  <c r="P4653" i="9" a="1"/>
  <c r="P4653" i="9"/>
  <c r="P4654" i="9" a="1"/>
  <c r="P4654" i="9"/>
  <c r="P4655" i="9" a="1"/>
  <c r="P4655" i="9"/>
  <c r="P4656" i="9" a="1"/>
  <c r="P4656" i="9"/>
  <c r="P4657" i="9" a="1"/>
  <c r="P4657" i="9"/>
  <c r="P4658" i="9" a="1"/>
  <c r="P4658" i="9"/>
  <c r="P4659" i="9" a="1"/>
  <c r="P4659" i="9"/>
  <c r="P4660" i="9" a="1"/>
  <c r="P4660" i="9"/>
  <c r="P4661" i="9" a="1"/>
  <c r="P4661" i="9"/>
  <c r="P4662" i="9" a="1"/>
  <c r="P4662" i="9"/>
  <c r="P4663" i="9" a="1"/>
  <c r="P4663" i="9"/>
  <c r="P4664" i="9" a="1"/>
  <c r="P4664" i="9"/>
  <c r="P4665" i="9" a="1"/>
  <c r="P4665" i="9"/>
  <c r="P4666" i="9" a="1"/>
  <c r="P4666" i="9"/>
  <c r="P4667" i="9" a="1"/>
  <c r="P4667" i="9"/>
  <c r="P4668" i="9" a="1"/>
  <c r="P4668" i="9"/>
  <c r="P4669" i="9" a="1"/>
  <c r="P4669" i="9"/>
  <c r="P4670" i="9" a="1"/>
  <c r="P4670" i="9"/>
  <c r="P4671" i="9" a="1"/>
  <c r="P4671" i="9"/>
  <c r="P4672" i="9" a="1"/>
  <c r="P4672" i="9"/>
  <c r="P4673" i="9" a="1"/>
  <c r="P4673" i="9"/>
  <c r="P4674" i="9" a="1"/>
  <c r="P4674" i="9"/>
  <c r="P4675" i="9" a="1"/>
  <c r="P4675" i="9"/>
  <c r="P4676" i="9" a="1"/>
  <c r="P4676" i="9"/>
  <c r="P4677" i="9" a="1"/>
  <c r="P4677" i="9"/>
  <c r="P4678" i="9" a="1"/>
  <c r="P4678" i="9"/>
  <c r="P4679" i="9" a="1"/>
  <c r="P4679" i="9"/>
  <c r="P4680" i="9" a="1"/>
  <c r="P4680" i="9"/>
  <c r="P4681" i="9" a="1"/>
  <c r="P4681" i="9"/>
  <c r="P4682" i="9" a="1"/>
  <c r="P4682" i="9"/>
  <c r="P4683" i="9" a="1"/>
  <c r="P4683" i="9"/>
  <c r="P4684" i="9" a="1"/>
  <c r="P4684" i="9"/>
  <c r="P4685" i="9" a="1"/>
  <c r="P4685" i="9"/>
  <c r="P4686" i="9" a="1"/>
  <c r="P4686" i="9"/>
  <c r="P4687" i="9" a="1"/>
  <c r="P4687" i="9"/>
  <c r="P4688" i="9" a="1"/>
  <c r="P4688" i="9"/>
  <c r="P4689" i="9" a="1"/>
  <c r="P4689" i="9"/>
  <c r="P4690" i="9" a="1"/>
  <c r="P4690" i="9"/>
  <c r="P4691" i="9" a="1"/>
  <c r="P4691" i="9"/>
  <c r="P4692" i="9" a="1"/>
  <c r="P4692" i="9"/>
  <c r="P4693" i="9" a="1"/>
  <c r="P4693" i="9"/>
  <c r="P4694" i="9" a="1"/>
  <c r="P4694" i="9"/>
  <c r="P4695" i="9" a="1"/>
  <c r="P4695" i="9"/>
  <c r="P4696" i="9" a="1"/>
  <c r="P4696" i="9"/>
  <c r="P4697" i="9" a="1"/>
  <c r="P4697" i="9"/>
  <c r="P4698" i="9" a="1"/>
  <c r="P4698" i="9"/>
  <c r="P4699" i="9" a="1"/>
  <c r="P4699" i="9"/>
  <c r="P4700" i="9" a="1"/>
  <c r="P4700" i="9"/>
  <c r="P4701" i="9" a="1"/>
  <c r="P4701" i="9"/>
  <c r="P4702" i="9" a="1"/>
  <c r="P4702" i="9"/>
  <c r="P4703" i="9" a="1"/>
  <c r="P4703" i="9"/>
  <c r="P4704" i="9" a="1"/>
  <c r="P4704" i="9"/>
  <c r="P4705" i="9" a="1"/>
  <c r="P4705" i="9"/>
  <c r="P4706" i="9" a="1"/>
  <c r="P4706" i="9"/>
  <c r="P4707" i="9" a="1"/>
  <c r="P4707" i="9"/>
  <c r="P4708" i="9" a="1"/>
  <c r="P4708" i="9"/>
  <c r="P4709" i="9" a="1"/>
  <c r="P4709" i="9"/>
  <c r="P4710" i="9" a="1"/>
  <c r="P4710" i="9"/>
  <c r="P4711" i="9" a="1"/>
  <c r="P4711" i="9"/>
  <c r="P4712" i="9" a="1"/>
  <c r="P4712" i="9"/>
  <c r="P4713" i="9" a="1"/>
  <c r="P4713" i="9"/>
  <c r="P4714" i="9" a="1"/>
  <c r="P4714" i="9"/>
  <c r="P4715" i="9" a="1"/>
  <c r="P4715" i="9"/>
  <c r="P4716" i="9" a="1"/>
  <c r="P4716" i="9"/>
  <c r="P4717" i="9" a="1"/>
  <c r="P4717" i="9"/>
  <c r="P4718" i="9" a="1"/>
  <c r="P4718" i="9"/>
  <c r="P4719" i="9" a="1"/>
  <c r="P4719" i="9"/>
  <c r="P4720" i="9" a="1"/>
  <c r="P4720" i="9"/>
  <c r="P4721" i="9" a="1"/>
  <c r="P4721" i="9"/>
  <c r="P4722" i="9" a="1"/>
  <c r="P4722" i="9"/>
  <c r="P4723" i="9" a="1"/>
  <c r="P4723" i="9"/>
  <c r="P4724" i="9" a="1"/>
  <c r="P4724" i="9"/>
  <c r="P4725" i="9" a="1"/>
  <c r="P4725" i="9"/>
  <c r="P4726" i="9" a="1"/>
  <c r="P4726" i="9"/>
  <c r="P4727" i="9" a="1"/>
  <c r="P4727" i="9"/>
  <c r="P4728" i="9" a="1"/>
  <c r="P4728" i="9"/>
  <c r="P4729" i="9" a="1"/>
  <c r="P4729" i="9"/>
  <c r="P4730" i="9" a="1"/>
  <c r="P4730" i="9"/>
  <c r="P4731" i="9" a="1"/>
  <c r="P4731" i="9"/>
  <c r="P4732" i="9" a="1"/>
  <c r="P4732" i="9"/>
  <c r="P4733" i="9" a="1"/>
  <c r="P4733" i="9"/>
  <c r="P4734" i="9" a="1"/>
  <c r="P4734" i="9"/>
  <c r="P4735" i="9" a="1"/>
  <c r="P4735" i="9"/>
  <c r="P4736" i="9" a="1"/>
  <c r="P4736" i="9"/>
  <c r="P4737" i="9" a="1"/>
  <c r="P4737" i="9"/>
  <c r="P4738" i="9" a="1"/>
  <c r="P4738" i="9"/>
  <c r="P4739" i="9" a="1"/>
  <c r="P4739" i="9"/>
  <c r="P4740" i="9" a="1"/>
  <c r="P4740" i="9"/>
  <c r="P4741" i="9" a="1"/>
  <c r="P4741" i="9"/>
  <c r="P4742" i="9" a="1"/>
  <c r="P4742" i="9"/>
  <c r="P4743" i="9" a="1"/>
  <c r="P4743" i="9"/>
  <c r="P4744" i="9" a="1"/>
  <c r="P4744" i="9"/>
  <c r="P4745" i="9" a="1"/>
  <c r="P4745" i="9"/>
  <c r="P4746" i="9" a="1"/>
  <c r="P4746" i="9"/>
  <c r="P4747" i="9" a="1"/>
  <c r="P4747" i="9"/>
  <c r="P4748" i="9" a="1"/>
  <c r="P4748" i="9"/>
  <c r="P4749" i="9" a="1"/>
  <c r="P4749" i="9"/>
  <c r="P4750" i="9" a="1"/>
  <c r="P4750" i="9"/>
  <c r="P4751" i="9" a="1"/>
  <c r="P4751" i="9"/>
  <c r="P4752" i="9" a="1"/>
  <c r="P4752" i="9"/>
  <c r="P4753" i="9" a="1"/>
  <c r="P4753" i="9"/>
  <c r="P4754" i="9" a="1"/>
  <c r="P4754" i="9"/>
  <c r="P4755" i="9" a="1"/>
  <c r="P4755" i="9"/>
  <c r="P4756" i="9" a="1"/>
  <c r="P4756" i="9"/>
  <c r="P4757" i="9" a="1"/>
  <c r="P4757" i="9"/>
  <c r="P4758" i="9" a="1"/>
  <c r="P4758" i="9"/>
  <c r="P4759" i="9" a="1"/>
  <c r="P4759" i="9"/>
  <c r="P4760" i="9" a="1"/>
  <c r="P4760" i="9"/>
  <c r="P4761" i="9" a="1"/>
  <c r="P4761" i="9"/>
  <c r="P4762" i="9" a="1"/>
  <c r="P4762" i="9"/>
  <c r="P4763" i="9" a="1"/>
  <c r="P4763" i="9"/>
  <c r="P4764" i="9" a="1"/>
  <c r="P4764" i="9"/>
  <c r="P4765" i="9" a="1"/>
  <c r="P4765" i="9"/>
  <c r="P4766" i="9" a="1"/>
  <c r="P4766" i="9"/>
  <c r="P4767" i="9" a="1"/>
  <c r="P4767" i="9"/>
  <c r="P4768" i="9" a="1"/>
  <c r="P4768" i="9"/>
  <c r="P4769" i="9" a="1"/>
  <c r="P4769" i="9"/>
  <c r="P4770" i="9" a="1"/>
  <c r="P4770" i="9"/>
  <c r="P4771" i="9" a="1"/>
  <c r="P4771" i="9"/>
  <c r="P4772" i="9" a="1"/>
  <c r="P4772" i="9"/>
  <c r="P4773" i="9" a="1"/>
  <c r="P4773" i="9"/>
  <c r="P4774" i="9" a="1"/>
  <c r="P4774" i="9"/>
  <c r="P4775" i="9" a="1"/>
  <c r="P4775" i="9"/>
  <c r="P4776" i="9" a="1"/>
  <c r="P4776" i="9"/>
  <c r="P4777" i="9" a="1"/>
  <c r="P4777" i="9"/>
  <c r="P4778" i="9" a="1"/>
  <c r="P4778" i="9"/>
  <c r="P4779" i="9" a="1"/>
  <c r="P4779" i="9"/>
  <c r="P4780" i="9" a="1"/>
  <c r="P4780" i="9"/>
  <c r="P4781" i="9" a="1"/>
  <c r="P4781" i="9"/>
  <c r="P4782" i="9" a="1"/>
  <c r="P4782" i="9"/>
  <c r="P4783" i="9" a="1"/>
  <c r="P4783" i="9"/>
  <c r="P4784" i="9" a="1"/>
  <c r="P4784" i="9"/>
  <c r="P4785" i="9" a="1"/>
  <c r="P4785" i="9"/>
  <c r="P4786" i="9" a="1"/>
  <c r="P4786" i="9"/>
  <c r="P4787" i="9" a="1"/>
  <c r="P4787" i="9"/>
  <c r="P4788" i="9" a="1"/>
  <c r="P4788" i="9"/>
  <c r="P4789" i="9" a="1"/>
  <c r="P4789" i="9"/>
  <c r="P4790" i="9" a="1"/>
  <c r="P4790" i="9"/>
  <c r="P4791" i="9" a="1"/>
  <c r="P4791" i="9"/>
  <c r="P4792" i="9" a="1"/>
  <c r="P4792" i="9"/>
  <c r="P4793" i="9" a="1"/>
  <c r="P4793" i="9"/>
  <c r="P4794" i="9" a="1"/>
  <c r="P4794" i="9"/>
  <c r="P4795" i="9" a="1"/>
  <c r="P4795" i="9"/>
  <c r="P4796" i="9" a="1"/>
  <c r="P4796" i="9"/>
  <c r="P4797" i="9" a="1"/>
  <c r="P4797" i="9"/>
  <c r="P4798" i="9" a="1"/>
  <c r="P4798" i="9"/>
  <c r="P4799" i="9" a="1"/>
  <c r="P4799" i="9"/>
  <c r="P4800" i="9" a="1"/>
  <c r="P4800" i="9"/>
  <c r="P4801" i="9" a="1"/>
  <c r="P4801" i="9"/>
  <c r="P4802" i="9" a="1"/>
  <c r="P4802" i="9"/>
  <c r="P4803" i="9" a="1"/>
  <c r="P4803" i="9"/>
  <c r="P4804" i="9" a="1"/>
  <c r="P4804" i="9"/>
  <c r="P4805" i="9" a="1"/>
  <c r="P4805" i="9"/>
  <c r="P4806" i="9" a="1"/>
  <c r="P4806" i="9"/>
  <c r="P4807" i="9" a="1"/>
  <c r="P4807" i="9"/>
  <c r="P4808" i="9" a="1"/>
  <c r="P4808" i="9"/>
  <c r="P4809" i="9" a="1"/>
  <c r="P4809" i="9"/>
  <c r="P4810" i="9" a="1"/>
  <c r="P4810" i="9"/>
  <c r="P4811" i="9" a="1"/>
  <c r="P4811" i="9"/>
  <c r="P4812" i="9" a="1"/>
  <c r="P4812" i="9"/>
  <c r="P4813" i="9" a="1"/>
  <c r="P4813" i="9"/>
  <c r="P4814" i="9" a="1"/>
  <c r="P4814" i="9"/>
  <c r="P4815" i="9" a="1"/>
  <c r="P4815" i="9"/>
  <c r="P4816" i="9" a="1"/>
  <c r="P4816" i="9"/>
  <c r="P4817" i="9" a="1"/>
  <c r="P4817" i="9"/>
  <c r="P4818" i="9" a="1"/>
  <c r="P4818" i="9"/>
  <c r="P4819" i="9" a="1"/>
  <c r="P4819" i="9"/>
  <c r="P4820" i="9" a="1"/>
  <c r="P4820" i="9"/>
  <c r="P4821" i="9" a="1"/>
  <c r="P4821" i="9"/>
  <c r="P4822" i="9" a="1"/>
  <c r="P4822" i="9"/>
  <c r="P4823" i="9" a="1"/>
  <c r="P4823" i="9"/>
  <c r="P4824" i="9" a="1"/>
  <c r="P4824" i="9"/>
  <c r="P4825" i="9" a="1"/>
  <c r="P4825" i="9"/>
  <c r="P4826" i="9" a="1"/>
  <c r="P4826" i="9"/>
  <c r="P4827" i="9" a="1"/>
  <c r="P4827" i="9"/>
  <c r="P4828" i="9" a="1"/>
  <c r="P4828" i="9"/>
  <c r="P4829" i="9" a="1"/>
  <c r="P4829" i="9"/>
  <c r="P4830" i="9" a="1"/>
  <c r="P4830" i="9"/>
  <c r="P4831" i="9" a="1"/>
  <c r="P4831" i="9"/>
  <c r="P4832" i="9" a="1"/>
  <c r="P4832" i="9"/>
  <c r="P4833" i="9" a="1"/>
  <c r="P4833" i="9"/>
  <c r="P4834" i="9" a="1"/>
  <c r="P4834" i="9"/>
  <c r="P4835" i="9" a="1"/>
  <c r="P4835" i="9"/>
  <c r="P4836" i="9" a="1"/>
  <c r="P4836" i="9"/>
  <c r="P4837" i="9" a="1"/>
  <c r="P4837" i="9"/>
  <c r="P4838" i="9" a="1"/>
  <c r="P4838" i="9"/>
  <c r="P4839" i="9" a="1"/>
  <c r="P4839" i="9"/>
  <c r="P4840" i="9" a="1"/>
  <c r="P4840" i="9"/>
  <c r="P4841" i="9" a="1"/>
  <c r="P4841" i="9"/>
  <c r="P4842" i="9" a="1"/>
  <c r="P4842" i="9"/>
  <c r="P4843" i="9" a="1"/>
  <c r="P4843" i="9"/>
  <c r="P4844" i="9" a="1"/>
  <c r="P4844" i="9"/>
  <c r="P4845" i="9" a="1"/>
  <c r="P4845" i="9"/>
  <c r="P4846" i="9" a="1"/>
  <c r="P4846" i="9"/>
  <c r="P4847" i="9" a="1"/>
  <c r="P4847" i="9"/>
  <c r="P4848" i="9" a="1"/>
  <c r="P4848" i="9"/>
  <c r="P4849" i="9" a="1"/>
  <c r="P4849" i="9"/>
  <c r="P4850" i="9" a="1"/>
  <c r="P4850" i="9"/>
  <c r="P4851" i="9" a="1"/>
  <c r="P4851" i="9"/>
  <c r="P4852" i="9" a="1"/>
  <c r="P4852" i="9"/>
  <c r="P4853" i="9" a="1"/>
  <c r="P4853" i="9"/>
  <c r="P4854" i="9" a="1"/>
  <c r="P4854" i="9"/>
  <c r="P4855" i="9" a="1"/>
  <c r="P4855" i="9"/>
  <c r="P4856" i="9" a="1"/>
  <c r="P4856" i="9"/>
  <c r="P4857" i="9" a="1"/>
  <c r="P4857" i="9"/>
  <c r="P4858" i="9" a="1"/>
  <c r="P4858" i="9"/>
  <c r="P4859" i="9" a="1"/>
  <c r="P4859" i="9"/>
  <c r="P4860" i="9" a="1"/>
  <c r="P4860" i="9"/>
  <c r="P4861" i="9" a="1"/>
  <c r="P4861" i="9"/>
  <c r="P4862" i="9" a="1"/>
  <c r="P4862" i="9"/>
  <c r="P4863" i="9" a="1"/>
  <c r="P4863" i="9"/>
  <c r="P4864" i="9" a="1"/>
  <c r="P4864" i="9"/>
  <c r="P4865" i="9" a="1"/>
  <c r="P4865" i="9"/>
  <c r="P4866" i="9" a="1"/>
  <c r="P4866" i="9"/>
  <c r="P4867" i="9" a="1"/>
  <c r="P4867" i="9"/>
  <c r="P4868" i="9" a="1"/>
  <c r="P4868" i="9"/>
  <c r="P4869" i="9" a="1"/>
  <c r="P4869" i="9"/>
  <c r="P4870" i="9" a="1"/>
  <c r="P4870" i="9"/>
  <c r="P4871" i="9" a="1"/>
  <c r="P4871" i="9"/>
  <c r="P4872" i="9" a="1"/>
  <c r="P4872" i="9"/>
  <c r="P4873" i="9" a="1"/>
  <c r="P4873" i="9"/>
  <c r="P4874" i="9" a="1"/>
  <c r="P4874" i="9"/>
  <c r="P4875" i="9" a="1"/>
  <c r="P4875" i="9"/>
  <c r="P4876" i="9" a="1"/>
  <c r="P4876" i="9"/>
  <c r="P4877" i="9" a="1"/>
  <c r="P4877" i="9"/>
  <c r="P4878" i="9" a="1"/>
  <c r="P4878" i="9"/>
  <c r="P4879" i="9" a="1"/>
  <c r="P4879" i="9"/>
  <c r="P4880" i="9" a="1"/>
  <c r="P4880" i="9"/>
  <c r="P4881" i="9" a="1"/>
  <c r="P4881" i="9"/>
  <c r="P4882" i="9" a="1"/>
  <c r="P4882" i="9"/>
  <c r="P4883" i="9" a="1"/>
  <c r="P4883" i="9"/>
  <c r="P4884" i="9" a="1"/>
  <c r="P4884" i="9"/>
  <c r="P4885" i="9" a="1"/>
  <c r="P4885" i="9"/>
  <c r="P4886" i="9" a="1"/>
  <c r="P4886" i="9"/>
  <c r="P4887" i="9" a="1"/>
  <c r="P4887" i="9"/>
  <c r="P4888" i="9" a="1"/>
  <c r="P4888" i="9"/>
  <c r="P4889" i="9" a="1"/>
  <c r="P4889" i="9"/>
  <c r="P4890" i="9" a="1"/>
  <c r="P4890" i="9"/>
  <c r="P4891" i="9" a="1"/>
  <c r="P4891" i="9"/>
  <c r="P4892" i="9" a="1"/>
  <c r="P4892" i="9"/>
  <c r="P4893" i="9" a="1"/>
  <c r="P4893" i="9"/>
  <c r="P4894" i="9" a="1"/>
  <c r="P4894" i="9"/>
  <c r="P4895" i="9" a="1"/>
  <c r="P4895" i="9"/>
  <c r="P4896" i="9" a="1"/>
  <c r="P4896" i="9"/>
  <c r="P4897" i="9" a="1"/>
  <c r="P4897" i="9"/>
  <c r="P4898" i="9" a="1"/>
  <c r="P4898" i="9"/>
  <c r="P4899" i="9" a="1"/>
  <c r="P4899" i="9"/>
  <c r="P4900" i="9" a="1"/>
  <c r="P4900" i="9"/>
  <c r="P4901" i="9" a="1"/>
  <c r="P4901" i="9"/>
  <c r="P4902" i="9" a="1"/>
  <c r="P4902" i="9"/>
  <c r="P4903" i="9" a="1"/>
  <c r="P4903" i="9"/>
  <c r="P4904" i="9" a="1"/>
  <c r="P4904" i="9"/>
  <c r="P4905" i="9" a="1"/>
  <c r="P4905" i="9"/>
  <c r="P4906" i="9" a="1"/>
  <c r="P4906" i="9"/>
  <c r="P4907" i="9" a="1"/>
  <c r="P4907" i="9"/>
  <c r="P4908" i="9" a="1"/>
  <c r="P4908" i="9"/>
  <c r="P4909" i="9" a="1"/>
  <c r="P4909" i="9"/>
  <c r="P4910" i="9" a="1"/>
  <c r="P4910" i="9"/>
  <c r="P4911" i="9" a="1"/>
  <c r="P4911" i="9"/>
  <c r="P4912" i="9" a="1"/>
  <c r="P4912" i="9"/>
  <c r="P4913" i="9" a="1"/>
  <c r="P4913" i="9"/>
  <c r="P4914" i="9" a="1"/>
  <c r="P4914" i="9"/>
  <c r="P4915" i="9" a="1"/>
  <c r="P4915" i="9"/>
  <c r="P4916" i="9" a="1"/>
  <c r="P4916" i="9"/>
  <c r="P4917" i="9" a="1"/>
  <c r="P4917" i="9"/>
  <c r="P4918" i="9" a="1"/>
  <c r="P4918" i="9"/>
  <c r="P4919" i="9" a="1"/>
  <c r="P4919" i="9"/>
  <c r="P4920" i="9" a="1"/>
  <c r="P4920" i="9"/>
  <c r="P4921" i="9" a="1"/>
  <c r="P4921" i="9"/>
  <c r="P4922" i="9" a="1"/>
  <c r="P4922" i="9"/>
  <c r="P4923" i="9" a="1"/>
  <c r="P4923" i="9"/>
  <c r="P4924" i="9" a="1"/>
  <c r="P4924" i="9"/>
  <c r="P4925" i="9" a="1"/>
  <c r="P4925" i="9"/>
  <c r="P4926" i="9" a="1"/>
  <c r="P4926" i="9"/>
  <c r="P4927" i="9" a="1"/>
  <c r="P4927" i="9"/>
  <c r="P4928" i="9" a="1"/>
  <c r="P4928" i="9"/>
  <c r="P4929" i="9" a="1"/>
  <c r="P4929" i="9"/>
  <c r="P4930" i="9" a="1"/>
  <c r="P4930" i="9"/>
  <c r="P4931" i="9" a="1"/>
  <c r="P4931" i="9"/>
  <c r="P4932" i="9" a="1"/>
  <c r="P4932" i="9"/>
  <c r="P4933" i="9" a="1"/>
  <c r="P4933" i="9"/>
  <c r="P4934" i="9" a="1"/>
  <c r="P4934" i="9"/>
  <c r="P4935" i="9" a="1"/>
  <c r="P4935" i="9"/>
  <c r="P4936" i="9" a="1"/>
  <c r="P4936" i="9"/>
  <c r="P4937" i="9" a="1"/>
  <c r="P4937" i="9"/>
  <c r="P4938" i="9" a="1"/>
  <c r="P4938" i="9"/>
  <c r="P4939" i="9" a="1"/>
  <c r="P4939" i="9"/>
  <c r="P4940" i="9" a="1"/>
  <c r="P4940" i="9"/>
  <c r="P4941" i="9" a="1"/>
  <c r="P4941" i="9"/>
  <c r="P4942" i="9" a="1"/>
  <c r="P4942" i="9"/>
  <c r="P4943" i="9" a="1"/>
  <c r="P4943" i="9"/>
  <c r="P4944" i="9" a="1"/>
  <c r="P4944" i="9"/>
  <c r="P4945" i="9" a="1"/>
  <c r="P4945" i="9"/>
  <c r="P4946" i="9" a="1"/>
  <c r="P4946" i="9"/>
  <c r="P4947" i="9" a="1"/>
  <c r="P4947" i="9"/>
  <c r="P4948" i="9" a="1"/>
  <c r="P4948" i="9"/>
  <c r="P4949" i="9" a="1"/>
  <c r="P4949" i="9"/>
  <c r="P4950" i="9" a="1"/>
  <c r="P4950" i="9"/>
  <c r="P4951" i="9" a="1"/>
  <c r="P4951" i="9"/>
  <c r="P4952" i="9" a="1"/>
  <c r="P4952" i="9"/>
  <c r="P4953" i="9" a="1"/>
  <c r="P4953" i="9"/>
  <c r="P4954" i="9" a="1"/>
  <c r="P4954" i="9"/>
  <c r="P4955" i="9" a="1"/>
  <c r="P4955" i="9"/>
  <c r="P4956" i="9" a="1"/>
  <c r="P4956" i="9"/>
  <c r="P4957" i="9" a="1"/>
  <c r="P4957" i="9"/>
  <c r="P4958" i="9" a="1"/>
  <c r="P4958" i="9"/>
  <c r="P4959" i="9" a="1"/>
  <c r="P4959" i="9"/>
  <c r="P4960" i="9" a="1"/>
  <c r="P4960" i="9"/>
  <c r="P4961" i="9" a="1"/>
  <c r="P4961" i="9"/>
  <c r="P4962" i="9" a="1"/>
  <c r="P4962" i="9"/>
  <c r="P4963" i="9" a="1"/>
  <c r="P4963" i="9"/>
  <c r="P4964" i="9" a="1"/>
  <c r="P4964" i="9"/>
  <c r="P4965" i="9" a="1"/>
  <c r="P4965" i="9"/>
  <c r="P4966" i="9" a="1"/>
  <c r="P4966" i="9"/>
  <c r="P4967" i="9" a="1"/>
  <c r="P4967" i="9"/>
  <c r="P4968" i="9" a="1"/>
  <c r="P4968" i="9"/>
  <c r="P4969" i="9" a="1"/>
  <c r="P4969" i="9"/>
  <c r="P4970" i="9" a="1"/>
  <c r="P4970" i="9"/>
  <c r="P4971" i="9" a="1"/>
  <c r="P4971" i="9"/>
  <c r="P4972" i="9" a="1"/>
  <c r="P4972" i="9"/>
  <c r="P4973" i="9" a="1"/>
  <c r="P4973" i="9"/>
  <c r="P4974" i="9" a="1"/>
  <c r="P4974" i="9"/>
  <c r="P4975" i="9" a="1"/>
  <c r="P4975" i="9"/>
  <c r="P4976" i="9" a="1"/>
  <c r="P4976" i="9"/>
  <c r="P4977" i="9" a="1"/>
  <c r="P4977" i="9"/>
  <c r="P4978" i="9" a="1"/>
  <c r="P4978" i="9"/>
  <c r="P4979" i="9" a="1"/>
  <c r="P4979" i="9"/>
  <c r="P4980" i="9" a="1"/>
  <c r="P4980" i="9"/>
  <c r="P4981" i="9" a="1"/>
  <c r="P4981" i="9"/>
  <c r="P4982" i="9" a="1"/>
  <c r="P4982" i="9"/>
  <c r="P4983" i="9" a="1"/>
  <c r="P4983" i="9"/>
  <c r="P4984" i="9" a="1"/>
  <c r="P4984" i="9"/>
  <c r="P4985" i="9" a="1"/>
  <c r="P4985" i="9"/>
  <c r="P4986" i="9" a="1"/>
  <c r="P4986" i="9"/>
  <c r="P4987" i="9" a="1"/>
  <c r="P4987" i="9"/>
  <c r="P4988" i="9" a="1"/>
  <c r="P4988" i="9"/>
  <c r="P4989" i="9" a="1"/>
  <c r="P4989" i="9"/>
  <c r="P4990" i="9" a="1"/>
  <c r="P4990" i="9"/>
  <c r="P4991" i="9" a="1"/>
  <c r="P4991" i="9"/>
  <c r="P4992" i="9" a="1"/>
  <c r="P4992" i="9"/>
  <c r="P4993" i="9" a="1"/>
  <c r="P4993" i="9"/>
  <c r="P4994" i="9" a="1"/>
  <c r="P4994" i="9"/>
  <c r="P4995" i="9" a="1"/>
  <c r="P4995" i="9"/>
  <c r="P4996" i="9" a="1"/>
  <c r="P4996" i="9"/>
  <c r="P4997" i="9" a="1"/>
  <c r="P4997" i="9"/>
  <c r="P4998" i="9" a="1"/>
  <c r="P4998" i="9"/>
  <c r="P4999" i="9" a="1"/>
  <c r="P4999" i="9"/>
  <c r="P5000" i="9" a="1"/>
  <c r="P5000" i="9"/>
  <c r="P5001" i="9" a="1"/>
  <c r="P5001" i="9"/>
  <c r="P5002" i="9" a="1"/>
  <c r="P5002" i="9"/>
  <c r="P5003" i="9" a="1"/>
  <c r="P5003" i="9"/>
  <c r="P5004" i="9" a="1"/>
  <c r="P5004" i="9"/>
  <c r="P5005" i="9" a="1"/>
  <c r="P5005" i="9"/>
  <c r="P5006" i="9" a="1"/>
  <c r="P5006" i="9"/>
  <c r="P5007" i="9" a="1"/>
  <c r="P5007" i="9"/>
  <c r="P5008" i="9" a="1"/>
  <c r="P5008" i="9"/>
  <c r="P5009" i="9" a="1"/>
  <c r="P5009" i="9"/>
  <c r="P5010" i="9" a="1"/>
  <c r="P5010" i="9"/>
  <c r="P5011" i="9" a="1"/>
  <c r="P5011" i="9"/>
  <c r="P5012" i="9" a="1"/>
  <c r="P5012" i="9"/>
  <c r="P5013" i="9" a="1"/>
  <c r="P5013" i="9"/>
  <c r="P5014" i="9" a="1"/>
  <c r="P5014" i="9"/>
  <c r="P5015" i="9" a="1"/>
  <c r="P5015" i="9"/>
  <c r="P5016" i="9" a="1"/>
  <c r="P5016" i="9"/>
  <c r="P5017" i="9" a="1"/>
  <c r="P5017" i="9"/>
  <c r="P5018" i="9" a="1"/>
  <c r="P5018" i="9"/>
  <c r="P5019" i="9" a="1"/>
  <c r="P5019" i="9"/>
  <c r="P5020" i="9" a="1"/>
  <c r="P5020" i="9"/>
  <c r="P5021" i="9" a="1"/>
  <c r="P5021" i="9"/>
  <c r="P5022" i="9" a="1"/>
  <c r="P5022" i="9"/>
  <c r="P5023" i="9" a="1"/>
  <c r="P5023" i="9"/>
  <c r="P5024" i="9" a="1"/>
  <c r="P5024" i="9"/>
  <c r="P5025" i="9" a="1"/>
  <c r="P5025" i="9"/>
  <c r="P5026" i="9" a="1"/>
  <c r="P5026" i="9"/>
  <c r="P5027" i="9" a="1"/>
  <c r="P5027" i="9"/>
  <c r="P5028" i="9" a="1"/>
  <c r="P5028" i="9"/>
  <c r="P5029" i="9" a="1"/>
  <c r="P5029" i="9"/>
  <c r="P5030" i="9" a="1"/>
  <c r="P5030" i="9"/>
  <c r="P5031" i="9" a="1"/>
  <c r="P5031" i="9"/>
  <c r="P5032" i="9" a="1"/>
  <c r="P5032" i="9"/>
  <c r="P5033" i="9" a="1"/>
  <c r="P5033" i="9"/>
  <c r="P5034" i="9" a="1"/>
  <c r="P5034" i="9"/>
  <c r="P5035" i="9" a="1"/>
  <c r="P5035" i="9"/>
  <c r="P5036" i="9" a="1"/>
  <c r="P5036" i="9"/>
  <c r="P5037" i="9" a="1"/>
  <c r="P5037" i="9"/>
  <c r="P5038" i="9" a="1"/>
  <c r="P5038" i="9"/>
  <c r="P5039" i="9" a="1"/>
  <c r="P5039" i="9"/>
  <c r="P5040" i="9" a="1"/>
  <c r="P5040" i="9"/>
  <c r="P5041" i="9" a="1"/>
  <c r="P5041" i="9"/>
  <c r="P5042" i="9" a="1"/>
  <c r="P5042" i="9"/>
  <c r="P5043" i="9" a="1"/>
  <c r="P5043" i="9"/>
  <c r="P5044" i="9" a="1"/>
  <c r="P5044" i="9"/>
  <c r="P5045" i="9" a="1"/>
  <c r="P5045" i="9"/>
  <c r="P5046" i="9" a="1"/>
  <c r="P5046" i="9"/>
  <c r="P5047" i="9" a="1"/>
  <c r="P5047" i="9"/>
  <c r="P5048" i="9" a="1"/>
  <c r="P5048" i="9"/>
  <c r="P5049" i="9" a="1"/>
  <c r="P5049" i="9"/>
  <c r="P5050" i="9" a="1"/>
  <c r="P5050" i="9"/>
  <c r="P5051" i="9" a="1"/>
  <c r="P5051" i="9"/>
  <c r="P5052" i="9" a="1"/>
  <c r="P5052" i="9"/>
  <c r="P5053" i="9" a="1"/>
  <c r="P5053" i="9"/>
  <c r="P5054" i="9" a="1"/>
  <c r="P5054" i="9"/>
  <c r="P5055" i="9" a="1"/>
  <c r="P5055" i="9"/>
  <c r="P5056" i="9" a="1"/>
  <c r="P5056" i="9"/>
  <c r="P5057" i="9" a="1"/>
  <c r="P5057" i="9"/>
  <c r="P5058" i="9" a="1"/>
  <c r="P5058" i="9"/>
  <c r="P5059" i="9" a="1"/>
  <c r="P5059" i="9"/>
  <c r="P5060" i="9" a="1"/>
  <c r="P5060" i="9"/>
  <c r="P5061" i="9" a="1"/>
  <c r="P5061" i="9"/>
  <c r="P5062" i="9" a="1"/>
  <c r="P5062" i="9"/>
  <c r="P5063" i="9" a="1"/>
  <c r="P5063" i="9"/>
  <c r="P5064" i="9" a="1"/>
  <c r="P5064" i="9"/>
  <c r="P5065" i="9" a="1"/>
  <c r="P5065" i="9"/>
  <c r="P5066" i="9" a="1"/>
  <c r="P5066" i="9"/>
  <c r="P5067" i="9" a="1"/>
  <c r="P5067" i="9"/>
  <c r="P5068" i="9" a="1"/>
  <c r="P5068" i="9"/>
  <c r="P5069" i="9" a="1"/>
  <c r="P5069" i="9"/>
  <c r="P5070" i="9" a="1"/>
  <c r="P5070" i="9"/>
  <c r="P5071" i="9" a="1"/>
  <c r="P5071" i="9"/>
  <c r="P5072" i="9" a="1"/>
  <c r="P5072" i="9"/>
  <c r="P5073" i="9" a="1"/>
  <c r="P5073" i="9"/>
  <c r="P5074" i="9" a="1"/>
  <c r="P5074" i="9"/>
  <c r="P5075" i="9" a="1"/>
  <c r="P5075" i="9"/>
  <c r="P5076" i="9" a="1"/>
  <c r="P5076" i="9"/>
  <c r="P5077" i="9" a="1"/>
  <c r="P5077" i="9"/>
  <c r="P5078" i="9" a="1"/>
  <c r="P5078" i="9"/>
  <c r="P5079" i="9" a="1"/>
  <c r="P5079" i="9"/>
  <c r="P5080" i="9" a="1"/>
  <c r="P5080" i="9"/>
  <c r="P5081" i="9" a="1"/>
  <c r="P5081" i="9"/>
  <c r="P5082" i="9" a="1"/>
  <c r="P5082" i="9"/>
  <c r="P5083" i="9" a="1"/>
  <c r="P5083" i="9"/>
  <c r="P5084" i="9" a="1"/>
  <c r="P5084" i="9"/>
  <c r="P5085" i="9" a="1"/>
  <c r="P5085" i="9"/>
  <c r="P5086" i="9" a="1"/>
  <c r="P5086" i="9"/>
  <c r="P5087" i="9" a="1"/>
  <c r="P5087" i="9"/>
  <c r="P5088" i="9" a="1"/>
  <c r="P5088" i="9"/>
  <c r="P5089" i="9" a="1"/>
  <c r="P5089" i="9"/>
  <c r="P5090" i="9" a="1"/>
  <c r="P5090" i="9"/>
  <c r="P5091" i="9" a="1"/>
  <c r="P5091" i="9"/>
  <c r="P5092" i="9" a="1"/>
  <c r="P5092" i="9"/>
  <c r="P5093" i="9" a="1"/>
  <c r="P5093" i="9"/>
  <c r="P5094" i="9" a="1"/>
  <c r="P5094" i="9"/>
  <c r="P5095" i="9" a="1"/>
  <c r="P5095" i="9"/>
  <c r="P5096" i="9" a="1"/>
  <c r="P5096" i="9"/>
  <c r="P5097" i="9" a="1"/>
  <c r="P5097" i="9"/>
  <c r="P5098" i="9" a="1"/>
  <c r="P5098" i="9"/>
  <c r="P5099" i="9" a="1"/>
  <c r="P5099" i="9"/>
  <c r="P5100" i="9" a="1"/>
  <c r="P5100" i="9"/>
  <c r="P5101" i="9" a="1"/>
  <c r="P5101" i="9"/>
  <c r="P5102" i="9" a="1"/>
  <c r="P5102" i="9"/>
  <c r="P5103" i="9" a="1"/>
  <c r="P5103" i="9"/>
  <c r="P5104" i="9" a="1"/>
  <c r="P5104" i="9"/>
  <c r="P5105" i="9" a="1"/>
  <c r="P5105" i="9"/>
  <c r="P5106" i="9" a="1"/>
  <c r="P5106" i="9"/>
  <c r="P5107" i="9" a="1"/>
  <c r="P5107" i="9"/>
  <c r="P5108" i="9" a="1"/>
  <c r="P5108" i="9"/>
  <c r="P5109" i="9" a="1"/>
  <c r="P5109" i="9"/>
  <c r="P5110" i="9" a="1"/>
  <c r="P5110" i="9"/>
  <c r="P5111" i="9" a="1"/>
  <c r="P5111" i="9"/>
  <c r="P5112" i="9" a="1"/>
  <c r="P5112" i="9"/>
  <c r="P5113" i="9" a="1"/>
  <c r="P5113" i="9"/>
  <c r="P5114" i="9" a="1"/>
  <c r="P5114" i="9"/>
  <c r="P5115" i="9" a="1"/>
  <c r="P5115" i="9"/>
  <c r="P5116" i="9" a="1"/>
  <c r="P5116" i="9"/>
  <c r="P5117" i="9" a="1"/>
  <c r="P5117" i="9"/>
  <c r="P5118" i="9" a="1"/>
  <c r="P5118" i="9"/>
  <c r="P5119" i="9" a="1"/>
  <c r="P5119" i="9"/>
  <c r="P5120" i="9" a="1"/>
  <c r="P5120" i="9"/>
  <c r="P5121" i="9" a="1"/>
  <c r="P5121" i="9"/>
  <c r="P5122" i="9" a="1"/>
  <c r="P5122" i="9"/>
  <c r="P5123" i="9" a="1"/>
  <c r="P5123" i="9"/>
  <c r="P5124" i="9" a="1"/>
  <c r="P5124" i="9"/>
  <c r="P5125" i="9" a="1"/>
  <c r="P5125" i="9"/>
  <c r="P5126" i="9" a="1"/>
  <c r="P5126" i="9"/>
  <c r="P5127" i="9" a="1"/>
  <c r="P5127" i="9"/>
  <c r="P5128" i="9" a="1"/>
  <c r="P5128" i="9"/>
  <c r="P5129" i="9" a="1"/>
  <c r="P5129" i="9"/>
  <c r="P5130" i="9" a="1"/>
  <c r="P5130" i="9"/>
  <c r="P5131" i="9" a="1"/>
  <c r="P5131" i="9"/>
  <c r="P5132" i="9" a="1"/>
  <c r="P5132" i="9"/>
  <c r="P5133" i="9" a="1"/>
  <c r="P5133" i="9"/>
  <c r="P5134" i="9" a="1"/>
  <c r="P5134" i="9"/>
  <c r="P5135" i="9" a="1"/>
  <c r="P5135" i="9"/>
  <c r="P5136" i="9" a="1"/>
  <c r="P5136" i="9"/>
  <c r="P5137" i="9" a="1"/>
  <c r="P5137" i="9"/>
  <c r="P5138" i="9" a="1"/>
  <c r="P5138" i="9"/>
  <c r="P5139" i="9" a="1"/>
  <c r="P5139" i="9"/>
  <c r="P5140" i="9" a="1"/>
  <c r="P5140" i="9"/>
  <c r="P5141" i="9" a="1"/>
  <c r="P5141" i="9"/>
  <c r="P5142" i="9" a="1"/>
  <c r="P5142" i="9"/>
  <c r="P5143" i="9" a="1"/>
  <c r="P5143" i="9"/>
  <c r="P5144" i="9" a="1"/>
  <c r="P5144" i="9"/>
  <c r="P5145" i="9" a="1"/>
  <c r="P5145" i="9"/>
  <c r="P5146" i="9" a="1"/>
  <c r="P5146" i="9"/>
  <c r="P5147" i="9" a="1"/>
  <c r="P5147" i="9"/>
  <c r="P5148" i="9" a="1"/>
  <c r="P5148" i="9"/>
  <c r="P5149" i="9" a="1"/>
  <c r="P5149" i="9"/>
  <c r="P5150" i="9" a="1"/>
  <c r="P5150" i="9"/>
  <c r="P5151" i="9" a="1"/>
  <c r="P5151" i="9"/>
  <c r="P5152" i="9" a="1"/>
  <c r="P5152" i="9"/>
  <c r="P5153" i="9" a="1"/>
  <c r="P5153" i="9"/>
  <c r="P5154" i="9" a="1"/>
  <c r="P5154" i="9"/>
  <c r="P5155" i="9" a="1"/>
  <c r="P5155" i="9"/>
  <c r="P5156" i="9" a="1"/>
  <c r="P5156" i="9"/>
  <c r="P5157" i="9" a="1"/>
  <c r="P5157" i="9"/>
  <c r="P5158" i="9" a="1"/>
  <c r="P5158" i="9"/>
  <c r="P5159" i="9" a="1"/>
  <c r="P5159" i="9"/>
  <c r="P5160" i="9" a="1"/>
  <c r="P5160" i="9"/>
  <c r="P5161" i="9" a="1"/>
  <c r="P5161" i="9"/>
  <c r="P5162" i="9" a="1"/>
  <c r="P5162" i="9"/>
  <c r="P5163" i="9" a="1"/>
  <c r="P5163" i="9"/>
  <c r="P5164" i="9" a="1"/>
  <c r="P5164" i="9"/>
  <c r="P5165" i="9" a="1"/>
  <c r="P5165" i="9"/>
  <c r="P5166" i="9" a="1"/>
  <c r="P5166" i="9"/>
  <c r="P5167" i="9" a="1"/>
  <c r="P5167" i="9"/>
  <c r="P5168" i="9" a="1"/>
  <c r="P5168" i="9"/>
  <c r="P5169" i="9" a="1"/>
  <c r="P5169" i="9"/>
  <c r="P5170" i="9" a="1"/>
  <c r="P5170" i="9"/>
  <c r="P5171" i="9" a="1"/>
  <c r="P5171" i="9"/>
  <c r="P5172" i="9" a="1"/>
  <c r="P5172" i="9"/>
  <c r="P5173" i="9" a="1"/>
  <c r="P5173" i="9"/>
  <c r="P5174" i="9" a="1"/>
  <c r="P5174" i="9"/>
  <c r="P5175" i="9" a="1"/>
  <c r="P5175" i="9"/>
  <c r="P5176" i="9" a="1"/>
  <c r="P5176" i="9"/>
  <c r="P5177" i="9" a="1"/>
  <c r="P5177" i="9"/>
  <c r="P5178" i="9" a="1"/>
  <c r="P5178" i="9"/>
  <c r="P5179" i="9" a="1"/>
  <c r="P5179" i="9"/>
  <c r="P5180" i="9" a="1"/>
  <c r="P5180" i="9"/>
  <c r="P5181" i="9" a="1"/>
  <c r="P5181" i="9"/>
  <c r="P5182" i="9" a="1"/>
  <c r="P5182" i="9"/>
  <c r="P5183" i="9" a="1"/>
  <c r="P5183" i="9"/>
  <c r="P5184" i="9" a="1"/>
  <c r="P5184" i="9"/>
  <c r="P5185" i="9" a="1"/>
  <c r="P5185" i="9"/>
  <c r="P5186" i="9" a="1"/>
  <c r="P5186" i="9"/>
  <c r="P5187" i="9" a="1"/>
  <c r="P5187" i="9"/>
  <c r="P5188" i="9" a="1"/>
  <c r="P5188" i="9"/>
  <c r="P5189" i="9" a="1"/>
  <c r="P5189" i="9"/>
  <c r="P5190" i="9" a="1"/>
  <c r="P5190" i="9"/>
  <c r="P5191" i="9" a="1"/>
  <c r="P5191" i="9"/>
  <c r="P5192" i="9" a="1"/>
  <c r="P5192" i="9"/>
  <c r="P5193" i="9" a="1"/>
  <c r="P5193" i="9"/>
  <c r="P5194" i="9" a="1"/>
  <c r="P5194" i="9"/>
  <c r="P5195" i="9" a="1"/>
  <c r="P5195" i="9"/>
  <c r="P5196" i="9" a="1"/>
  <c r="P5196" i="9"/>
  <c r="P5197" i="9" a="1"/>
  <c r="P5197" i="9"/>
  <c r="P5198" i="9" a="1"/>
  <c r="P5198" i="9"/>
  <c r="P5199" i="9" a="1"/>
  <c r="P5199" i="9"/>
  <c r="P5200" i="9" a="1"/>
  <c r="P5200" i="9"/>
  <c r="P5201" i="9" a="1"/>
  <c r="P5201" i="9"/>
  <c r="P5202" i="9" a="1"/>
  <c r="P5202" i="9"/>
  <c r="P5203" i="9" a="1"/>
  <c r="P5203" i="9"/>
  <c r="P5204" i="9" a="1"/>
  <c r="P5204" i="9"/>
  <c r="P5205" i="9" a="1"/>
  <c r="P5205" i="9"/>
  <c r="P5206" i="9" a="1"/>
  <c r="P5206" i="9"/>
  <c r="P5207" i="9" a="1"/>
  <c r="P5207" i="9"/>
  <c r="P5208" i="9" a="1"/>
  <c r="P5208" i="9"/>
  <c r="P5209" i="9" a="1"/>
  <c r="P5209" i="9"/>
  <c r="P5210" i="9" a="1"/>
  <c r="P5210" i="9"/>
  <c r="P5211" i="9" a="1"/>
  <c r="P5211" i="9"/>
  <c r="P5212" i="9" a="1"/>
  <c r="P5212" i="9"/>
  <c r="P5213" i="9" a="1"/>
  <c r="P5213" i="9"/>
  <c r="P5214" i="9" a="1"/>
  <c r="P5214" i="9"/>
  <c r="P5215" i="9" a="1"/>
  <c r="P5215" i="9"/>
  <c r="P5216" i="9" a="1"/>
  <c r="P5216" i="9"/>
  <c r="P5217" i="9" a="1"/>
  <c r="P5217" i="9"/>
  <c r="P5218" i="9" a="1"/>
  <c r="P5218" i="9"/>
  <c r="P5219" i="9" a="1"/>
  <c r="P5219" i="9"/>
  <c r="P5220" i="9" a="1"/>
  <c r="P5220" i="9"/>
  <c r="P5221" i="9" a="1"/>
  <c r="P5221" i="9"/>
  <c r="P5222" i="9" a="1"/>
  <c r="P5222" i="9"/>
  <c r="P5223" i="9" a="1"/>
  <c r="P5223" i="9"/>
  <c r="P5224" i="9" a="1"/>
  <c r="P5224" i="9"/>
  <c r="P5225" i="9" a="1"/>
  <c r="P5225" i="9"/>
  <c r="P5226" i="9" a="1"/>
  <c r="P5226" i="9"/>
  <c r="P5227" i="9" a="1"/>
  <c r="P5227" i="9"/>
  <c r="P5228" i="9" a="1"/>
  <c r="P5228" i="9"/>
  <c r="P5229" i="9" a="1"/>
  <c r="P5229" i="9"/>
  <c r="P5230" i="9" a="1"/>
  <c r="P5230" i="9"/>
  <c r="P5231" i="9" a="1"/>
  <c r="P5231" i="9"/>
  <c r="P5232" i="9" a="1"/>
  <c r="P5232" i="9"/>
  <c r="P5233" i="9" a="1"/>
  <c r="P5233" i="9"/>
  <c r="P5234" i="9" a="1"/>
  <c r="P5234" i="9"/>
  <c r="P5235" i="9" a="1"/>
  <c r="P5235" i="9"/>
  <c r="P5236" i="9" a="1"/>
  <c r="P5236" i="9"/>
  <c r="P5237" i="9" a="1"/>
  <c r="P5237" i="9"/>
  <c r="P5238" i="9" a="1"/>
  <c r="P5238" i="9"/>
  <c r="P5239" i="9" a="1"/>
  <c r="P5239" i="9"/>
  <c r="P5240" i="9" a="1"/>
  <c r="P5240" i="9"/>
  <c r="P5241" i="9" a="1"/>
  <c r="P5241" i="9"/>
  <c r="P5242" i="9" a="1"/>
  <c r="P5242" i="9"/>
  <c r="P5243" i="9" a="1"/>
  <c r="P5243" i="9"/>
  <c r="P5244" i="9" a="1"/>
  <c r="P5244" i="9"/>
  <c r="P5245" i="9" a="1"/>
  <c r="P5245" i="9"/>
  <c r="P5246" i="9" a="1"/>
  <c r="P5246" i="9"/>
  <c r="P5247" i="9" a="1"/>
  <c r="P5247" i="9"/>
  <c r="P5248" i="9" a="1"/>
  <c r="P5248" i="9"/>
  <c r="P5249" i="9" a="1"/>
  <c r="P5249" i="9"/>
  <c r="P5250" i="9" a="1"/>
  <c r="P5250" i="9"/>
  <c r="P5251" i="9" a="1"/>
  <c r="P5251" i="9"/>
  <c r="P5252" i="9" a="1"/>
  <c r="P5252" i="9"/>
  <c r="P5253" i="9" a="1"/>
  <c r="P5253" i="9"/>
  <c r="P5254" i="9" a="1"/>
  <c r="P5254" i="9"/>
  <c r="P5255" i="9" a="1"/>
  <c r="P5255" i="9"/>
  <c r="P5256" i="9" a="1"/>
  <c r="P5256" i="9"/>
  <c r="P5257" i="9" a="1"/>
  <c r="P5257" i="9"/>
  <c r="P5258" i="9" a="1"/>
  <c r="P5258" i="9"/>
  <c r="P5259" i="9" a="1"/>
  <c r="P5259" i="9"/>
  <c r="P5260" i="9" a="1"/>
  <c r="P5260" i="9"/>
  <c r="P5261" i="9" a="1"/>
  <c r="P5261" i="9"/>
  <c r="P5262" i="9" a="1"/>
  <c r="P5262" i="9"/>
  <c r="P5263" i="9" a="1"/>
  <c r="P5263" i="9"/>
  <c r="P5264" i="9" a="1"/>
  <c r="P5264" i="9"/>
  <c r="P5265" i="9" a="1"/>
  <c r="P5265" i="9"/>
  <c r="P5266" i="9" a="1"/>
  <c r="P5266" i="9"/>
  <c r="P5267" i="9" a="1"/>
  <c r="P5267" i="9"/>
  <c r="P5268" i="9" a="1"/>
  <c r="P5268" i="9"/>
  <c r="P5269" i="9" a="1"/>
  <c r="P5269" i="9"/>
  <c r="P5270" i="9" a="1"/>
  <c r="P5270" i="9"/>
  <c r="P5271" i="9" a="1"/>
  <c r="P5271" i="9"/>
  <c r="P5272" i="9" a="1"/>
  <c r="P5272" i="9"/>
  <c r="P5273" i="9" a="1"/>
  <c r="P5273" i="9"/>
  <c r="P5274" i="9" a="1"/>
  <c r="P5274" i="9"/>
  <c r="P5275" i="9" a="1"/>
  <c r="P5275" i="9"/>
  <c r="P5276" i="9" a="1"/>
  <c r="P5276" i="9"/>
  <c r="P5277" i="9" a="1"/>
  <c r="P5277" i="9"/>
  <c r="P5278" i="9" a="1"/>
  <c r="P5278" i="9"/>
  <c r="P5279" i="9" a="1"/>
  <c r="P5279" i="9"/>
  <c r="P5280" i="9" a="1"/>
  <c r="P5280" i="9"/>
  <c r="P5281" i="9" a="1"/>
  <c r="P5281" i="9"/>
  <c r="P5282" i="9" a="1"/>
  <c r="P5282" i="9"/>
  <c r="P5283" i="9" a="1"/>
  <c r="P5283" i="9"/>
  <c r="P5284" i="9" a="1"/>
  <c r="P5284" i="9"/>
  <c r="P5285" i="9" a="1"/>
  <c r="P5285" i="9"/>
  <c r="P5286" i="9" a="1"/>
  <c r="P5286" i="9"/>
  <c r="P5287" i="9" a="1"/>
  <c r="P5287" i="9"/>
  <c r="P5288" i="9" a="1"/>
  <c r="P5288" i="9"/>
  <c r="P5289" i="9" a="1"/>
  <c r="P5289" i="9"/>
  <c r="P5290" i="9" a="1"/>
  <c r="P5290" i="9"/>
  <c r="P5291" i="9" a="1"/>
  <c r="P5291" i="9"/>
  <c r="P5292" i="9" a="1"/>
  <c r="P5292" i="9"/>
  <c r="P5293" i="9" a="1"/>
  <c r="P5293" i="9"/>
  <c r="P5294" i="9" a="1"/>
  <c r="P5294" i="9"/>
  <c r="P5295" i="9" a="1"/>
  <c r="P5295" i="9"/>
  <c r="P5296" i="9" a="1"/>
  <c r="P5296" i="9"/>
  <c r="P5297" i="9" a="1"/>
  <c r="P5297" i="9"/>
  <c r="P5298" i="9" a="1"/>
  <c r="P5298" i="9"/>
  <c r="P5299" i="9" a="1"/>
  <c r="P5299" i="9"/>
  <c r="P5300" i="9" a="1"/>
  <c r="P5300" i="9"/>
  <c r="P5301" i="9" a="1"/>
  <c r="P5301" i="9"/>
  <c r="P5302" i="9" a="1"/>
  <c r="P5302" i="9"/>
  <c r="P5303" i="9" a="1"/>
  <c r="P5303" i="9"/>
  <c r="P5304" i="9" a="1"/>
  <c r="P5304" i="9"/>
  <c r="P5305" i="9" a="1"/>
  <c r="P5305" i="9"/>
  <c r="P5306" i="9" a="1"/>
  <c r="P5306" i="9"/>
  <c r="P5307" i="9" a="1"/>
  <c r="P5307" i="9"/>
  <c r="P5308" i="9" a="1"/>
  <c r="P5308" i="9"/>
  <c r="P5309" i="9" a="1"/>
  <c r="P5309" i="9"/>
  <c r="P5310" i="9" a="1"/>
  <c r="P5310" i="9"/>
  <c r="P5311" i="9" a="1"/>
  <c r="P5311" i="9"/>
  <c r="P5312" i="9" a="1"/>
  <c r="P5312" i="9"/>
  <c r="P5313" i="9" a="1"/>
  <c r="P5313" i="9"/>
  <c r="P5314" i="9" a="1"/>
  <c r="P5314" i="9"/>
  <c r="P5315" i="9" a="1"/>
  <c r="P5315" i="9"/>
  <c r="P5316" i="9" a="1"/>
  <c r="P5316" i="9"/>
  <c r="P5317" i="9" a="1"/>
  <c r="P5317" i="9"/>
  <c r="P5318" i="9" a="1"/>
  <c r="P5318" i="9"/>
  <c r="P5319" i="9" a="1"/>
  <c r="P5319" i="9"/>
  <c r="P5320" i="9" a="1"/>
  <c r="P5320" i="9"/>
  <c r="P5321" i="9" a="1"/>
  <c r="P5321" i="9"/>
  <c r="P5322" i="9" a="1"/>
  <c r="P5322" i="9"/>
  <c r="P5323" i="9" a="1"/>
  <c r="P5323" i="9"/>
  <c r="P5324" i="9" a="1"/>
  <c r="P5324" i="9"/>
  <c r="P5325" i="9" a="1"/>
  <c r="P5325" i="9"/>
  <c r="P5326" i="9" a="1"/>
  <c r="P5326" i="9"/>
  <c r="P5327" i="9" a="1"/>
  <c r="P5327" i="9"/>
  <c r="P5328" i="9" a="1"/>
  <c r="P5328" i="9"/>
  <c r="P5329" i="9" a="1"/>
  <c r="P5329" i="9"/>
  <c r="P5330" i="9" a="1"/>
  <c r="P5330" i="9"/>
  <c r="P5331" i="9" a="1"/>
  <c r="P5331" i="9"/>
  <c r="P5332" i="9" a="1"/>
  <c r="P5332" i="9"/>
  <c r="P5333" i="9" a="1"/>
  <c r="P5333" i="9"/>
  <c r="P5334" i="9" a="1"/>
  <c r="P5334" i="9"/>
  <c r="P5335" i="9" a="1"/>
  <c r="P5335" i="9"/>
  <c r="P5336" i="9" a="1"/>
  <c r="P5336" i="9"/>
  <c r="P5337" i="9" a="1"/>
  <c r="P5337" i="9"/>
  <c r="P5338" i="9" a="1"/>
  <c r="P5338" i="9"/>
  <c r="P5339" i="9" a="1"/>
  <c r="P5339" i="9"/>
  <c r="P5340" i="9" a="1"/>
  <c r="P5340" i="9"/>
  <c r="P5341" i="9" a="1"/>
  <c r="P5341" i="9"/>
  <c r="P5342" i="9" a="1"/>
  <c r="P5342" i="9"/>
  <c r="P5343" i="9" a="1"/>
  <c r="P5343" i="9"/>
  <c r="P5344" i="9" a="1"/>
  <c r="P5344" i="9"/>
  <c r="P5345" i="9" a="1"/>
  <c r="P5345" i="9"/>
  <c r="P5346" i="9" a="1"/>
  <c r="P5346" i="9"/>
  <c r="P5347" i="9" a="1"/>
  <c r="P5347" i="9"/>
  <c r="P5348" i="9" a="1"/>
  <c r="P5348" i="9"/>
  <c r="P5349" i="9" a="1"/>
  <c r="P5349" i="9"/>
  <c r="P5350" i="9" a="1"/>
  <c r="P5350" i="9"/>
  <c r="P5351" i="9" a="1"/>
  <c r="P5351" i="9"/>
  <c r="P5352" i="9" a="1"/>
  <c r="P5352" i="9"/>
  <c r="P5353" i="9" a="1"/>
  <c r="P5353" i="9"/>
  <c r="P5354" i="9" a="1"/>
  <c r="P5354" i="9"/>
  <c r="P5355" i="9" a="1"/>
  <c r="P5355" i="9"/>
  <c r="P5356" i="9" a="1"/>
  <c r="P5356" i="9"/>
  <c r="P5357" i="9" a="1"/>
  <c r="P5357" i="9"/>
  <c r="P5358" i="9" a="1"/>
  <c r="P5358" i="9"/>
  <c r="P5359" i="9" a="1"/>
  <c r="P5359" i="9"/>
  <c r="P5360" i="9" a="1"/>
  <c r="P5360" i="9"/>
  <c r="P5361" i="9" a="1"/>
  <c r="P5361" i="9"/>
  <c r="P5362" i="9" a="1"/>
  <c r="P5362" i="9"/>
  <c r="P5363" i="9" a="1"/>
  <c r="P5363" i="9"/>
  <c r="P5364" i="9" a="1"/>
  <c r="P5364" i="9"/>
  <c r="P5365" i="9" a="1"/>
  <c r="P5365" i="9"/>
  <c r="P5366" i="9" a="1"/>
  <c r="P5366" i="9"/>
  <c r="P5367" i="9" a="1"/>
  <c r="P5367" i="9"/>
  <c r="P5368" i="9" a="1"/>
  <c r="P5368" i="9"/>
  <c r="P5369" i="9" a="1"/>
  <c r="P5369" i="9"/>
  <c r="P5370" i="9" a="1"/>
  <c r="P5370" i="9"/>
  <c r="P5371" i="9" a="1"/>
  <c r="P5371" i="9"/>
  <c r="P5372" i="9" a="1"/>
  <c r="P5372" i="9"/>
  <c r="P5373" i="9" a="1"/>
  <c r="P5373" i="9"/>
  <c r="P5374" i="9" a="1"/>
  <c r="P5374" i="9"/>
  <c r="P5375" i="9" a="1"/>
  <c r="P5375" i="9"/>
  <c r="P5376" i="9" a="1"/>
  <c r="P5376" i="9"/>
  <c r="P5377" i="9" a="1"/>
  <c r="P5377" i="9"/>
  <c r="P5378" i="9" a="1"/>
  <c r="P5378" i="9"/>
  <c r="P5379" i="9" a="1"/>
  <c r="P5379" i="9"/>
  <c r="P5380" i="9" a="1"/>
  <c r="P5380" i="9"/>
  <c r="P5381" i="9" a="1"/>
  <c r="P5381" i="9"/>
  <c r="P5382" i="9" a="1"/>
  <c r="P5382" i="9"/>
  <c r="P5383" i="9" a="1"/>
  <c r="P5383" i="9"/>
  <c r="P5384" i="9" a="1"/>
  <c r="P5384" i="9"/>
  <c r="P5385" i="9" a="1"/>
  <c r="P5385" i="9"/>
  <c r="P5386" i="9" a="1"/>
  <c r="P5386" i="9"/>
  <c r="P5387" i="9" a="1"/>
  <c r="P5387" i="9"/>
  <c r="P5388" i="9" a="1"/>
  <c r="P5388" i="9"/>
  <c r="P5389" i="9" a="1"/>
  <c r="P5389" i="9"/>
  <c r="P5390" i="9" a="1"/>
  <c r="P5390" i="9"/>
  <c r="P5391" i="9" a="1"/>
  <c r="P5391" i="9"/>
  <c r="P5392" i="9" a="1"/>
  <c r="P5392" i="9"/>
  <c r="P5393" i="9" a="1"/>
  <c r="P5393" i="9"/>
  <c r="P5394" i="9" a="1"/>
  <c r="P5394" i="9"/>
  <c r="P5395" i="9" a="1"/>
  <c r="P5395" i="9"/>
  <c r="P5396" i="9" a="1"/>
  <c r="P5396" i="9"/>
  <c r="P5397" i="9" a="1"/>
  <c r="P5397" i="9"/>
  <c r="P5398" i="9" a="1"/>
  <c r="P5398" i="9"/>
  <c r="P5399" i="9" a="1"/>
  <c r="P5399" i="9"/>
  <c r="P5400" i="9" a="1"/>
  <c r="P5400" i="9"/>
  <c r="P5401" i="9" a="1"/>
  <c r="P5401" i="9"/>
  <c r="P5402" i="9" a="1"/>
  <c r="P5402" i="9"/>
  <c r="P5403" i="9" a="1"/>
  <c r="P5403" i="9"/>
  <c r="P5404" i="9" a="1"/>
  <c r="P5404" i="9"/>
  <c r="P5405" i="9" a="1"/>
  <c r="P5405" i="9"/>
  <c r="P5406" i="9" a="1"/>
  <c r="P5406" i="9"/>
  <c r="P5407" i="9" a="1"/>
  <c r="P5407" i="9"/>
  <c r="P5408" i="9" a="1"/>
  <c r="P5408" i="9"/>
  <c r="P5409" i="9" a="1"/>
  <c r="P5409" i="9"/>
  <c r="P5410" i="9" a="1"/>
  <c r="P5410" i="9"/>
  <c r="P5411" i="9" a="1"/>
  <c r="P5411" i="9"/>
  <c r="P5412" i="9" a="1"/>
  <c r="P5412" i="9"/>
  <c r="P5413" i="9" a="1"/>
  <c r="P5413" i="9"/>
  <c r="P5414" i="9" a="1"/>
  <c r="P5414" i="9"/>
  <c r="P5415" i="9" a="1"/>
  <c r="P5415" i="9"/>
  <c r="P5416" i="9" a="1"/>
  <c r="P5416" i="9"/>
  <c r="P5417" i="9" a="1"/>
  <c r="P5417" i="9"/>
  <c r="P5418" i="9" a="1"/>
  <c r="P5418" i="9"/>
  <c r="P5419" i="9" a="1"/>
  <c r="P5419" i="9"/>
  <c r="P5420" i="9" a="1"/>
  <c r="P5420" i="9"/>
  <c r="P5421" i="9" a="1"/>
  <c r="P5421" i="9"/>
  <c r="P5422" i="9" a="1"/>
  <c r="P5422" i="9"/>
  <c r="P5423" i="9" a="1"/>
  <c r="P5423" i="9"/>
  <c r="P5424" i="9" a="1"/>
  <c r="P5424" i="9"/>
  <c r="P5425" i="9" a="1"/>
  <c r="P5425" i="9"/>
  <c r="P5426" i="9" a="1"/>
  <c r="P5426" i="9"/>
  <c r="P5427" i="9" a="1"/>
  <c r="P5427" i="9"/>
  <c r="P5428" i="9" a="1"/>
  <c r="P5428" i="9"/>
  <c r="P5429" i="9" a="1"/>
  <c r="P5429" i="9"/>
  <c r="P5430" i="9" a="1"/>
  <c r="P5430" i="9"/>
  <c r="P5431" i="9" a="1"/>
  <c r="P5431" i="9"/>
  <c r="P5432" i="9" a="1"/>
  <c r="P5432" i="9"/>
  <c r="P5433" i="9" a="1"/>
  <c r="P5433" i="9"/>
  <c r="P5434" i="9" a="1"/>
  <c r="P5434" i="9"/>
  <c r="P5435" i="9" a="1"/>
  <c r="P5435" i="9"/>
  <c r="P5436" i="9" a="1"/>
  <c r="P5436" i="9"/>
  <c r="P5437" i="9" a="1"/>
  <c r="P5437" i="9"/>
  <c r="P5438" i="9" a="1"/>
  <c r="P5438" i="9"/>
  <c r="P5439" i="9" a="1"/>
  <c r="P5439" i="9"/>
  <c r="P5440" i="9" a="1"/>
  <c r="P5440" i="9"/>
  <c r="P5441" i="9" a="1"/>
  <c r="P5441" i="9"/>
  <c r="P5442" i="9" a="1"/>
  <c r="P5442" i="9"/>
  <c r="P5443" i="9" a="1"/>
  <c r="P5443" i="9"/>
  <c r="P5444" i="9" a="1"/>
  <c r="P5444" i="9"/>
  <c r="P5445" i="9" a="1"/>
  <c r="P5445" i="9"/>
  <c r="P5446" i="9" a="1"/>
  <c r="P5446" i="9"/>
  <c r="P5447" i="9" a="1"/>
  <c r="P5447" i="9"/>
  <c r="P5448" i="9" a="1"/>
  <c r="P5448" i="9"/>
  <c r="P5449" i="9" a="1"/>
  <c r="P5449" i="9"/>
  <c r="P5450" i="9" a="1"/>
  <c r="P5450" i="9"/>
  <c r="P5451" i="9" a="1"/>
  <c r="P5451" i="9"/>
  <c r="P5452" i="9" a="1"/>
  <c r="P5452" i="9"/>
  <c r="P5453" i="9" a="1"/>
  <c r="P5453" i="9"/>
  <c r="P5454" i="9" a="1"/>
  <c r="P5454" i="9"/>
  <c r="P5455" i="9" a="1"/>
  <c r="P5455" i="9"/>
  <c r="P5456" i="9" a="1"/>
  <c r="P5456" i="9"/>
  <c r="P5457" i="9" a="1"/>
  <c r="P5457" i="9"/>
  <c r="P5458" i="9" a="1"/>
  <c r="P5458" i="9"/>
  <c r="P5459" i="9" a="1"/>
  <c r="P5459" i="9"/>
  <c r="P5460" i="9" a="1"/>
  <c r="P5460" i="9"/>
  <c r="P5461" i="9" a="1"/>
  <c r="P5461" i="9"/>
  <c r="P5462" i="9" a="1"/>
  <c r="P5462" i="9"/>
  <c r="P5463" i="9" a="1"/>
  <c r="P5463" i="9"/>
  <c r="P5464" i="9" a="1"/>
  <c r="P5464" i="9"/>
  <c r="P5465" i="9" a="1"/>
  <c r="P5465" i="9"/>
  <c r="P5466" i="9" a="1"/>
  <c r="P5466" i="9"/>
  <c r="P5467" i="9" a="1"/>
  <c r="P5467" i="9"/>
  <c r="P5468" i="9" a="1"/>
  <c r="P5468" i="9"/>
  <c r="P5469" i="9" a="1"/>
  <c r="P5469" i="9"/>
  <c r="P5470" i="9" a="1"/>
  <c r="P5470" i="9"/>
  <c r="P5471" i="9" a="1"/>
  <c r="P5471" i="9"/>
  <c r="P5472" i="9" a="1"/>
  <c r="P5472" i="9"/>
  <c r="P5473" i="9" a="1"/>
  <c r="P5473" i="9"/>
  <c r="P5474" i="9" a="1"/>
  <c r="P5474" i="9"/>
  <c r="P5475" i="9" a="1"/>
  <c r="P5475" i="9"/>
  <c r="P5476" i="9" a="1"/>
  <c r="P5476" i="9"/>
  <c r="P5477" i="9" a="1"/>
  <c r="P5477" i="9"/>
  <c r="P5478" i="9" a="1"/>
  <c r="P5478" i="9"/>
  <c r="P5479" i="9" a="1"/>
  <c r="P5479" i="9"/>
  <c r="P5480" i="9" a="1"/>
  <c r="P5480" i="9"/>
  <c r="P5481" i="9" a="1"/>
  <c r="P5481" i="9"/>
  <c r="P5482" i="9" a="1"/>
  <c r="P5482" i="9"/>
  <c r="P5483" i="9" a="1"/>
  <c r="P5483" i="9"/>
  <c r="P5484" i="9" a="1"/>
  <c r="P5484" i="9"/>
  <c r="P5485" i="9" a="1"/>
  <c r="P5485" i="9"/>
  <c r="P5486" i="9" a="1"/>
  <c r="P5486" i="9"/>
  <c r="P5487" i="9" a="1"/>
  <c r="P5487" i="9"/>
  <c r="P5488" i="9" a="1"/>
  <c r="P5488" i="9"/>
  <c r="P5489" i="9" a="1"/>
  <c r="P5489" i="9"/>
  <c r="P5490" i="9" a="1"/>
  <c r="P5490" i="9"/>
  <c r="P5491" i="9" a="1"/>
  <c r="P5491" i="9"/>
  <c r="P5492" i="9" a="1"/>
  <c r="P5492" i="9"/>
  <c r="P5493" i="9" a="1"/>
  <c r="P5493" i="9"/>
  <c r="P5494" i="9" a="1"/>
  <c r="P5494" i="9"/>
  <c r="P5495" i="9" a="1"/>
  <c r="P5495" i="9"/>
  <c r="P5496" i="9" a="1"/>
  <c r="P5496" i="9"/>
  <c r="P5497" i="9" a="1"/>
  <c r="P5497" i="9"/>
  <c r="P5498" i="9" a="1"/>
  <c r="P5498" i="9"/>
  <c r="P5499" i="9" a="1"/>
  <c r="P5499" i="9"/>
  <c r="P5500" i="9" a="1"/>
  <c r="P5500" i="9"/>
  <c r="P5501" i="9" a="1"/>
  <c r="P5501" i="9"/>
  <c r="P5502" i="9" a="1"/>
  <c r="P5502" i="9"/>
  <c r="P5503" i="9" a="1"/>
  <c r="P5503" i="9"/>
  <c r="P5504" i="9" a="1"/>
  <c r="P5504" i="9"/>
  <c r="P5505" i="9" a="1"/>
  <c r="P5505" i="9"/>
  <c r="P5506" i="9" a="1"/>
  <c r="P5506" i="9"/>
  <c r="P5507" i="9" a="1"/>
  <c r="P5507" i="9"/>
  <c r="P5508" i="9" a="1"/>
  <c r="P5508" i="9"/>
  <c r="P5509" i="9" a="1"/>
  <c r="P5509" i="9"/>
  <c r="P5510" i="9" a="1"/>
  <c r="P5510" i="9"/>
  <c r="P5511" i="9" a="1"/>
  <c r="P5511" i="9"/>
  <c r="P5512" i="9" a="1"/>
  <c r="P5512" i="9"/>
  <c r="P5513" i="9" a="1"/>
  <c r="P5513" i="9"/>
  <c r="P5514" i="9" a="1"/>
  <c r="P5514" i="9"/>
  <c r="P5515" i="9" a="1"/>
  <c r="P5515" i="9"/>
  <c r="P5516" i="9" a="1"/>
  <c r="P5516" i="9"/>
  <c r="P5517" i="9" a="1"/>
  <c r="P5517" i="9"/>
  <c r="P5518" i="9" a="1"/>
  <c r="P5518" i="9"/>
  <c r="P5519" i="9" a="1"/>
  <c r="P5519" i="9"/>
  <c r="P5520" i="9" a="1"/>
  <c r="P5520" i="9"/>
  <c r="P5521" i="9" a="1"/>
  <c r="P5521" i="9"/>
  <c r="P5522" i="9" a="1"/>
  <c r="P5522" i="9"/>
  <c r="P5523" i="9" a="1"/>
  <c r="P5523" i="9"/>
  <c r="P5524" i="9" a="1"/>
  <c r="P5524" i="9"/>
  <c r="P5525" i="9" a="1"/>
  <c r="P5525" i="9"/>
  <c r="P5526" i="9" a="1"/>
  <c r="P5526" i="9"/>
  <c r="P5527" i="9" a="1"/>
  <c r="P5527" i="9"/>
  <c r="P5528" i="9" a="1"/>
  <c r="P5528" i="9"/>
  <c r="P5529" i="9" a="1"/>
  <c r="P5529" i="9"/>
  <c r="P5530" i="9" a="1"/>
  <c r="P5530" i="9"/>
  <c r="P5531" i="9" a="1"/>
  <c r="P5531" i="9"/>
  <c r="P5532" i="9" a="1"/>
  <c r="P5532" i="9"/>
  <c r="P5533" i="9" a="1"/>
  <c r="P5533" i="9"/>
  <c r="P5534" i="9" a="1"/>
  <c r="P5534" i="9"/>
  <c r="P5535" i="9" a="1"/>
  <c r="P5535" i="9"/>
  <c r="P5536" i="9" a="1"/>
  <c r="P5536" i="9"/>
  <c r="P5537" i="9" a="1"/>
  <c r="P5537" i="9"/>
  <c r="P5538" i="9" a="1"/>
  <c r="P5538" i="9"/>
  <c r="P5539" i="9" a="1"/>
  <c r="P5539" i="9"/>
  <c r="P5540" i="9" a="1"/>
  <c r="P5540" i="9"/>
  <c r="P5541" i="9" a="1"/>
  <c r="P5541" i="9"/>
  <c r="P5542" i="9" a="1"/>
  <c r="P5542" i="9"/>
  <c r="P5543" i="9" a="1"/>
  <c r="P5543" i="9"/>
  <c r="P5544" i="9" a="1"/>
  <c r="P5544" i="9"/>
  <c r="P5545" i="9" a="1"/>
  <c r="P5545" i="9"/>
  <c r="P5546" i="9" a="1"/>
  <c r="P5546" i="9"/>
  <c r="P5547" i="9" a="1"/>
  <c r="P5547" i="9"/>
  <c r="P5548" i="9" a="1"/>
  <c r="P5548" i="9"/>
  <c r="P5549" i="9" a="1"/>
  <c r="P5549" i="9"/>
  <c r="P5550" i="9" a="1"/>
  <c r="P5550" i="9"/>
  <c r="P5551" i="9" a="1"/>
  <c r="P5551" i="9"/>
  <c r="P5552" i="9" a="1"/>
  <c r="P5552" i="9"/>
  <c r="P5553" i="9" a="1"/>
  <c r="P5553" i="9"/>
  <c r="P5554" i="9" a="1"/>
  <c r="P5554" i="9"/>
  <c r="P5555" i="9" a="1"/>
  <c r="P5555" i="9"/>
  <c r="P5556" i="9" a="1"/>
  <c r="P5556" i="9"/>
  <c r="P5557" i="9" a="1"/>
  <c r="P5557" i="9"/>
  <c r="P5558" i="9" a="1"/>
  <c r="P5558" i="9"/>
  <c r="P5559" i="9" a="1"/>
  <c r="P5559" i="9"/>
  <c r="P5560" i="9" a="1"/>
  <c r="P5560" i="9"/>
  <c r="P5561" i="9" a="1"/>
  <c r="P5561" i="9"/>
  <c r="P5562" i="9" a="1"/>
  <c r="P5562" i="9"/>
  <c r="P5563" i="9" a="1"/>
  <c r="P5563" i="9"/>
  <c r="P5564" i="9" a="1"/>
  <c r="P5564" i="9"/>
  <c r="P5565" i="9" a="1"/>
  <c r="P5565" i="9"/>
  <c r="P5566" i="9" a="1"/>
  <c r="P5566" i="9"/>
  <c r="P5567" i="9" a="1"/>
  <c r="P5567" i="9"/>
  <c r="P5568" i="9" a="1"/>
  <c r="P5568" i="9"/>
  <c r="P5569" i="9" a="1"/>
  <c r="P5569" i="9"/>
  <c r="P5570" i="9" a="1"/>
  <c r="P5570" i="9"/>
  <c r="P5571" i="9" a="1"/>
  <c r="P5571" i="9"/>
  <c r="P5572" i="9" a="1"/>
  <c r="P5572" i="9"/>
  <c r="P5573" i="9" a="1"/>
  <c r="P5573" i="9"/>
  <c r="P5574" i="9" a="1"/>
  <c r="P5574" i="9"/>
  <c r="P5575" i="9" a="1"/>
  <c r="P5575" i="9"/>
  <c r="P5576" i="9" a="1"/>
  <c r="P5576" i="9"/>
  <c r="P5577" i="9" a="1"/>
  <c r="P5577" i="9"/>
  <c r="P5578" i="9" a="1"/>
  <c r="P5578" i="9"/>
  <c r="P5579" i="9" a="1"/>
  <c r="P5579" i="9"/>
  <c r="P5580" i="9" a="1"/>
  <c r="P5580" i="9"/>
  <c r="P5581" i="9" a="1"/>
  <c r="P5581" i="9"/>
  <c r="P5582" i="9" a="1"/>
  <c r="P5582" i="9"/>
  <c r="P5583" i="9" a="1"/>
  <c r="P5583" i="9"/>
  <c r="P5584" i="9" a="1"/>
  <c r="P5584" i="9"/>
  <c r="P5585" i="9" a="1"/>
  <c r="P5585" i="9"/>
  <c r="P5586" i="9" a="1"/>
  <c r="P5586" i="9"/>
  <c r="P5587" i="9" a="1"/>
  <c r="P5587" i="9"/>
  <c r="P5588" i="9" a="1"/>
  <c r="P5588" i="9"/>
  <c r="P5589" i="9" a="1"/>
  <c r="P5589" i="9"/>
  <c r="P5590" i="9" a="1"/>
  <c r="P5590" i="9"/>
  <c r="P5591" i="9" a="1"/>
  <c r="P5591" i="9"/>
  <c r="P5592" i="9" a="1"/>
  <c r="P5592" i="9"/>
  <c r="P5593" i="9" a="1"/>
  <c r="P5593" i="9"/>
  <c r="P5594" i="9" a="1"/>
  <c r="P5594" i="9"/>
  <c r="P5595" i="9" a="1"/>
  <c r="P5595" i="9"/>
  <c r="P5596" i="9" a="1"/>
  <c r="P5596" i="9"/>
  <c r="P5597" i="9" a="1"/>
  <c r="P5597" i="9"/>
  <c r="P5598" i="9" a="1"/>
  <c r="P5598" i="9"/>
  <c r="P5599" i="9" a="1"/>
  <c r="P5599" i="9"/>
  <c r="P5600" i="9" a="1"/>
  <c r="P5600" i="9"/>
  <c r="P5601" i="9" a="1"/>
  <c r="P5601" i="9"/>
  <c r="P5602" i="9" a="1"/>
  <c r="P5602" i="9"/>
  <c r="P5603" i="9" a="1"/>
  <c r="P5603" i="9"/>
  <c r="P5604" i="9" a="1"/>
  <c r="P5604" i="9"/>
  <c r="P5605" i="9" a="1"/>
  <c r="P5605" i="9"/>
  <c r="P5606" i="9" a="1"/>
  <c r="P5606" i="9"/>
  <c r="P5607" i="9" a="1"/>
  <c r="P5607" i="9"/>
  <c r="P5608" i="9" a="1"/>
  <c r="P5608" i="9"/>
  <c r="P5609" i="9" a="1"/>
  <c r="P5609" i="9"/>
  <c r="P5610" i="9" a="1"/>
  <c r="P5610" i="9"/>
  <c r="P5611" i="9" a="1"/>
  <c r="P5611" i="9"/>
  <c r="P5612" i="9" a="1"/>
  <c r="P5612" i="9"/>
  <c r="P5613" i="9" a="1"/>
  <c r="P5613" i="9"/>
  <c r="P5614" i="9" a="1"/>
  <c r="P5614" i="9"/>
  <c r="P5615" i="9" a="1"/>
  <c r="P5615" i="9"/>
  <c r="P5616" i="9" a="1"/>
  <c r="P5616" i="9"/>
  <c r="P5617" i="9" a="1"/>
  <c r="P5617" i="9"/>
  <c r="P5618" i="9" a="1"/>
  <c r="P5618" i="9"/>
  <c r="P5619" i="9" a="1"/>
  <c r="P5619" i="9"/>
  <c r="P5620" i="9" a="1"/>
  <c r="P5620" i="9"/>
  <c r="P5621" i="9" a="1"/>
  <c r="P5621" i="9"/>
  <c r="P5622" i="9" a="1"/>
  <c r="P5622" i="9"/>
  <c r="P5623" i="9" a="1"/>
  <c r="P5623" i="9"/>
  <c r="P5624" i="9" a="1"/>
  <c r="P5624" i="9"/>
  <c r="P5625" i="9" a="1"/>
  <c r="P5625" i="9"/>
  <c r="P5626" i="9" a="1"/>
  <c r="P5626" i="9"/>
  <c r="P5627" i="9" a="1"/>
  <c r="P5627" i="9"/>
  <c r="P5628" i="9" a="1"/>
  <c r="P5628" i="9"/>
  <c r="P5629" i="9" a="1"/>
  <c r="P5629" i="9"/>
  <c r="P5630" i="9" a="1"/>
  <c r="P5630" i="9"/>
  <c r="P5631" i="9" a="1"/>
  <c r="P5631" i="9"/>
  <c r="P5632" i="9" a="1"/>
  <c r="P5632" i="9"/>
  <c r="P5633" i="9" a="1"/>
  <c r="P5633" i="9"/>
  <c r="P5634" i="9" a="1"/>
  <c r="P5634" i="9"/>
  <c r="P5635" i="9" a="1"/>
  <c r="P5635" i="9"/>
  <c r="P5636" i="9" a="1"/>
  <c r="P5636" i="9"/>
  <c r="P5637" i="9" a="1"/>
  <c r="P5637" i="9"/>
  <c r="P5638" i="9" a="1"/>
  <c r="P5638" i="9"/>
  <c r="P5639" i="9" a="1"/>
  <c r="P5639" i="9"/>
  <c r="P5640" i="9" a="1"/>
  <c r="P5640" i="9"/>
  <c r="P5641" i="9" a="1"/>
  <c r="P5641" i="9"/>
  <c r="P5642" i="9" a="1"/>
  <c r="P5642" i="9"/>
  <c r="P5643" i="9" a="1"/>
  <c r="P5643" i="9"/>
  <c r="P5644" i="9" a="1"/>
  <c r="P5644" i="9"/>
  <c r="P5645" i="9" a="1"/>
  <c r="P5645" i="9"/>
  <c r="P5646" i="9" a="1"/>
  <c r="P5646" i="9"/>
  <c r="P5647" i="9" a="1"/>
  <c r="P5647" i="9"/>
  <c r="P5648" i="9" a="1"/>
  <c r="P5648" i="9"/>
  <c r="P5649" i="9" a="1"/>
  <c r="P5649" i="9"/>
  <c r="P5650" i="9" a="1"/>
  <c r="P5650" i="9"/>
  <c r="P5651" i="9" a="1"/>
  <c r="P5651" i="9"/>
  <c r="P5652" i="9" a="1"/>
  <c r="P5652" i="9"/>
  <c r="P5653" i="9" a="1"/>
  <c r="P5653" i="9"/>
  <c r="P5654" i="9" a="1"/>
  <c r="P5654" i="9"/>
  <c r="P5655" i="9" a="1"/>
  <c r="P5655" i="9"/>
  <c r="P5656" i="9" a="1"/>
  <c r="P5656" i="9"/>
  <c r="P5657" i="9" a="1"/>
  <c r="P5657" i="9"/>
  <c r="P5658" i="9" a="1"/>
  <c r="P5658" i="9"/>
  <c r="P5659" i="9" a="1"/>
  <c r="P5659" i="9"/>
  <c r="P5660" i="9" a="1"/>
  <c r="P5660" i="9"/>
  <c r="P5661" i="9" a="1"/>
  <c r="P5661" i="9"/>
  <c r="P5662" i="9" a="1"/>
  <c r="P5662" i="9"/>
  <c r="P5663" i="9" a="1"/>
  <c r="P5663" i="9"/>
  <c r="P5664" i="9" a="1"/>
  <c r="P5664" i="9"/>
  <c r="P5665" i="9" a="1"/>
  <c r="P5665" i="9"/>
  <c r="P5666" i="9" a="1"/>
  <c r="P5666" i="9"/>
  <c r="P5667" i="9" a="1"/>
  <c r="P5667" i="9"/>
  <c r="P5668" i="9" a="1"/>
  <c r="P5668" i="9"/>
  <c r="P5669" i="9" a="1"/>
  <c r="P5669" i="9"/>
  <c r="P5670" i="9" a="1"/>
  <c r="P5670" i="9"/>
  <c r="P5671" i="9" a="1"/>
  <c r="P5671" i="9"/>
  <c r="P5672" i="9" a="1"/>
  <c r="P5672" i="9"/>
  <c r="P5673" i="9" a="1"/>
  <c r="P5673" i="9"/>
  <c r="P5674" i="9" a="1"/>
  <c r="P5674" i="9"/>
  <c r="P5675" i="9" a="1"/>
  <c r="P5675" i="9"/>
  <c r="P5676" i="9" a="1"/>
  <c r="P5676" i="9"/>
  <c r="P5677" i="9" a="1"/>
  <c r="P5677" i="9"/>
  <c r="P5678" i="9" a="1"/>
  <c r="P5678" i="9"/>
  <c r="P5679" i="9" a="1"/>
  <c r="P5679" i="9"/>
  <c r="P5680" i="9" a="1"/>
  <c r="P5680" i="9"/>
  <c r="P5681" i="9" a="1"/>
  <c r="P5681" i="9"/>
  <c r="P5682" i="9" a="1"/>
  <c r="P5682" i="9"/>
  <c r="P5683" i="9" a="1"/>
  <c r="P5683" i="9"/>
  <c r="P5684" i="9" a="1"/>
  <c r="P5684" i="9"/>
  <c r="P5685" i="9" a="1"/>
  <c r="P5685" i="9"/>
  <c r="P5686" i="9" a="1"/>
  <c r="P5686" i="9"/>
  <c r="P5687" i="9" a="1"/>
  <c r="P5687" i="9"/>
  <c r="P5688" i="9" a="1"/>
  <c r="P5688" i="9"/>
  <c r="P5689" i="9" a="1"/>
  <c r="P5689" i="9"/>
  <c r="P5690" i="9" a="1"/>
  <c r="P5690" i="9"/>
  <c r="P5691" i="9" a="1"/>
  <c r="P5691" i="9"/>
  <c r="P5692" i="9" a="1"/>
  <c r="P5692" i="9"/>
  <c r="P5693" i="9" a="1"/>
  <c r="P5693" i="9"/>
  <c r="P5694" i="9" a="1"/>
  <c r="P5694" i="9"/>
  <c r="P5695" i="9" a="1"/>
  <c r="P5695" i="9"/>
  <c r="P5696" i="9" a="1"/>
  <c r="P5696" i="9"/>
  <c r="P5697" i="9" a="1"/>
  <c r="P5697" i="9"/>
  <c r="P5698" i="9" a="1"/>
  <c r="P5698" i="9"/>
  <c r="P5699" i="9" a="1"/>
  <c r="P5699" i="9"/>
  <c r="P5700" i="9" a="1"/>
  <c r="P5700" i="9"/>
  <c r="P5701" i="9" a="1"/>
  <c r="P5701" i="9"/>
  <c r="P5702" i="9" a="1"/>
  <c r="P5702" i="9"/>
  <c r="P5703" i="9" a="1"/>
  <c r="P5703" i="9"/>
  <c r="P5704" i="9" a="1"/>
  <c r="P5704" i="9"/>
  <c r="P5705" i="9" a="1"/>
  <c r="P5705" i="9"/>
  <c r="P5706" i="9" a="1"/>
  <c r="P5706" i="9"/>
  <c r="P5707" i="9" a="1"/>
  <c r="P5707" i="9"/>
  <c r="P5708" i="9" a="1"/>
  <c r="P5708" i="9"/>
  <c r="P5709" i="9" a="1"/>
  <c r="P5709" i="9"/>
  <c r="P5710" i="9" a="1"/>
  <c r="P5710" i="9"/>
  <c r="P5711" i="9" a="1"/>
  <c r="P5711" i="9"/>
  <c r="P5712" i="9" a="1"/>
  <c r="P5712" i="9"/>
  <c r="P5713" i="9" a="1"/>
  <c r="P5713" i="9"/>
  <c r="P5714" i="9" a="1"/>
  <c r="P5714" i="9"/>
  <c r="P5715" i="9" a="1"/>
  <c r="P5715" i="9"/>
  <c r="P5716" i="9" a="1"/>
  <c r="P5716" i="9"/>
  <c r="P5717" i="9" a="1"/>
  <c r="P5717" i="9"/>
  <c r="P5718" i="9" a="1"/>
  <c r="P5718" i="9"/>
  <c r="P5719" i="9" a="1"/>
  <c r="P5719" i="9"/>
  <c r="P5720" i="9" a="1"/>
  <c r="P5720" i="9"/>
  <c r="P5721" i="9" a="1"/>
  <c r="P5721" i="9"/>
  <c r="P5722" i="9" a="1"/>
  <c r="P5722" i="9"/>
  <c r="P5723" i="9" a="1"/>
  <c r="P5723" i="9"/>
  <c r="P5724" i="9" a="1"/>
  <c r="P5724" i="9"/>
  <c r="P5725" i="9" a="1"/>
  <c r="P5725" i="9"/>
  <c r="P5726" i="9" a="1"/>
  <c r="P5726" i="9"/>
  <c r="P5727" i="9" a="1"/>
  <c r="P5727" i="9"/>
  <c r="P5728" i="9" a="1"/>
  <c r="P5728" i="9"/>
  <c r="P5729" i="9" a="1"/>
  <c r="P5729" i="9"/>
  <c r="P5730" i="9" a="1"/>
  <c r="P5730" i="9"/>
  <c r="P5731" i="9" a="1"/>
  <c r="P5731" i="9"/>
  <c r="P5732" i="9" a="1"/>
  <c r="P5732" i="9"/>
  <c r="P5733" i="9" a="1"/>
  <c r="P5733" i="9"/>
  <c r="P5734" i="9" a="1"/>
  <c r="P5734" i="9"/>
  <c r="P5735" i="9" a="1"/>
  <c r="P5735" i="9"/>
  <c r="P5736" i="9" a="1"/>
  <c r="P5736" i="9"/>
  <c r="P5737" i="9" a="1"/>
  <c r="P5737" i="9"/>
  <c r="P5738" i="9" a="1"/>
  <c r="P5738" i="9"/>
  <c r="P5739" i="9" a="1"/>
  <c r="P5739" i="9"/>
  <c r="P5740" i="9" a="1"/>
  <c r="P5740" i="9"/>
  <c r="P5741" i="9" a="1"/>
  <c r="P5741" i="9"/>
  <c r="P5742" i="9" a="1"/>
  <c r="P5742" i="9"/>
  <c r="P5743" i="9" a="1"/>
  <c r="P5743" i="9"/>
  <c r="P5744" i="9" a="1"/>
  <c r="P5744" i="9"/>
  <c r="P5745" i="9" a="1"/>
  <c r="P5745" i="9"/>
  <c r="P5746" i="9" a="1"/>
  <c r="P5746" i="9"/>
  <c r="P5747" i="9" a="1"/>
  <c r="P5747" i="9"/>
  <c r="P5748" i="9" a="1"/>
  <c r="P5748" i="9"/>
  <c r="P5749" i="9" a="1"/>
  <c r="P5749" i="9"/>
  <c r="P5750" i="9" a="1"/>
  <c r="P5750" i="9"/>
  <c r="P5751" i="9" a="1"/>
  <c r="P5751" i="9"/>
  <c r="P5752" i="9" a="1"/>
  <c r="P5752" i="9"/>
  <c r="P5753" i="9" a="1"/>
  <c r="P5753" i="9"/>
  <c r="P5754" i="9" a="1"/>
  <c r="P5754" i="9"/>
  <c r="P5755" i="9" a="1"/>
  <c r="P5755" i="9"/>
  <c r="P5756" i="9" a="1"/>
  <c r="P5756" i="9"/>
  <c r="P5757" i="9" a="1"/>
  <c r="P5757" i="9"/>
  <c r="P5758" i="9" a="1"/>
  <c r="P5758" i="9"/>
  <c r="P5759" i="9" a="1"/>
  <c r="P5759" i="9"/>
  <c r="P5760" i="9" a="1"/>
  <c r="P5760" i="9"/>
  <c r="P5761" i="9" a="1"/>
  <c r="P5761" i="9"/>
  <c r="P5762" i="9" a="1"/>
  <c r="P5762" i="9"/>
  <c r="P5763" i="9" a="1"/>
  <c r="P5763" i="9"/>
  <c r="P5764" i="9" a="1"/>
  <c r="P5764" i="9"/>
  <c r="P5765" i="9" a="1"/>
  <c r="P5765" i="9"/>
  <c r="P5766" i="9" a="1"/>
  <c r="P5766" i="9"/>
  <c r="P5767" i="9" a="1"/>
  <c r="P5767" i="9"/>
  <c r="P5768" i="9" a="1"/>
  <c r="P5768" i="9"/>
  <c r="P5769" i="9" a="1"/>
  <c r="P5769" i="9"/>
  <c r="P5770" i="9" a="1"/>
  <c r="P5770" i="9"/>
  <c r="P5771" i="9" a="1"/>
  <c r="P5771" i="9"/>
  <c r="P5772" i="9" a="1"/>
  <c r="P5772" i="9"/>
  <c r="P5773" i="9" a="1"/>
  <c r="P5773" i="9"/>
  <c r="P5774" i="9" a="1"/>
  <c r="P5774" i="9"/>
  <c r="P5775" i="9" a="1"/>
  <c r="P5775" i="9"/>
  <c r="P5776" i="9" a="1"/>
  <c r="P5776" i="9"/>
  <c r="P5777" i="9" a="1"/>
  <c r="P5777" i="9"/>
  <c r="P5778" i="9" a="1"/>
  <c r="P5778" i="9"/>
  <c r="P5779" i="9" a="1"/>
  <c r="P5779" i="9"/>
  <c r="P5780" i="9" a="1"/>
  <c r="P5780" i="9"/>
  <c r="P5781" i="9" a="1"/>
  <c r="P5781" i="9"/>
  <c r="P5782" i="9" a="1"/>
  <c r="P5782" i="9"/>
  <c r="P5783" i="9" a="1"/>
  <c r="P5783" i="9"/>
  <c r="P5784" i="9" a="1"/>
  <c r="P5784" i="9"/>
  <c r="P5785" i="9" a="1"/>
  <c r="P5785" i="9"/>
  <c r="P5786" i="9" a="1"/>
  <c r="P5786" i="9"/>
  <c r="P5787" i="9" a="1"/>
  <c r="P5787" i="9"/>
  <c r="P5788" i="9" a="1"/>
  <c r="P5788" i="9"/>
  <c r="P5789" i="9" a="1"/>
  <c r="P5789" i="9"/>
  <c r="P5790" i="9" a="1"/>
  <c r="P5790" i="9"/>
  <c r="P5791" i="9" a="1"/>
  <c r="P5791" i="9"/>
  <c r="P5792" i="9" a="1"/>
  <c r="P5792" i="9"/>
  <c r="P5793" i="9" a="1"/>
  <c r="P5793" i="9"/>
  <c r="P5794" i="9" a="1"/>
  <c r="P5794" i="9"/>
  <c r="P5795" i="9" a="1"/>
  <c r="P5795" i="9"/>
  <c r="P5796" i="9" a="1"/>
  <c r="P5796" i="9"/>
  <c r="P5797" i="9" a="1"/>
  <c r="P5797" i="9"/>
  <c r="P5798" i="9" a="1"/>
  <c r="P5798" i="9"/>
  <c r="P5799" i="9" a="1"/>
  <c r="P5799" i="9"/>
  <c r="P5800" i="9" a="1"/>
  <c r="P5800" i="9"/>
  <c r="P5801" i="9" a="1"/>
  <c r="P5801" i="9"/>
  <c r="P5802" i="9" a="1"/>
  <c r="P5802" i="9"/>
  <c r="P5803" i="9" a="1"/>
  <c r="P5803" i="9"/>
  <c r="P5804" i="9" a="1"/>
  <c r="P5804" i="9"/>
  <c r="P5805" i="9" a="1"/>
  <c r="P5805" i="9"/>
  <c r="P5806" i="9" a="1"/>
  <c r="P5806" i="9"/>
  <c r="P5807" i="9" a="1"/>
  <c r="P5807" i="9"/>
  <c r="P5808" i="9" a="1"/>
  <c r="P5808" i="9"/>
  <c r="P5809" i="9" a="1"/>
  <c r="P5809" i="9"/>
  <c r="P5810" i="9" a="1"/>
  <c r="P5810" i="9"/>
  <c r="P5811" i="9" a="1"/>
  <c r="P5811" i="9"/>
  <c r="P5812" i="9" a="1"/>
  <c r="P5812" i="9"/>
  <c r="P5813" i="9" a="1"/>
  <c r="P5813" i="9"/>
  <c r="P5814" i="9" a="1"/>
  <c r="P5814" i="9"/>
  <c r="P5815" i="9" a="1"/>
  <c r="P5815" i="9"/>
  <c r="P5816" i="9" a="1"/>
  <c r="P5816" i="9"/>
  <c r="P5817" i="9" a="1"/>
  <c r="P5817" i="9"/>
  <c r="P5818" i="9" a="1"/>
  <c r="P5818" i="9"/>
  <c r="P5819" i="9" a="1"/>
  <c r="P5819" i="9"/>
  <c r="P5820" i="9" a="1"/>
  <c r="P5820" i="9"/>
  <c r="P5821" i="9" a="1"/>
  <c r="P5821" i="9"/>
  <c r="P5822" i="9" a="1"/>
  <c r="P5822" i="9"/>
  <c r="P5823" i="9" a="1"/>
  <c r="P5823" i="9"/>
  <c r="P5824" i="9" a="1"/>
  <c r="P5824" i="9"/>
  <c r="P5825" i="9" a="1"/>
  <c r="P5825" i="9"/>
  <c r="P5826" i="9" a="1"/>
  <c r="P5826" i="9"/>
  <c r="P5827" i="9" a="1"/>
  <c r="P5827" i="9"/>
  <c r="P5828" i="9" a="1"/>
  <c r="P5828" i="9"/>
  <c r="P5829" i="9" a="1"/>
  <c r="P5829" i="9"/>
  <c r="P5830" i="9" a="1"/>
  <c r="P5830" i="9"/>
  <c r="P5831" i="9" a="1"/>
  <c r="P5831" i="9"/>
  <c r="P5832" i="9" a="1"/>
  <c r="P5832" i="9"/>
  <c r="P5833" i="9" a="1"/>
  <c r="P5833" i="9"/>
  <c r="P5834" i="9" a="1"/>
  <c r="P5834" i="9"/>
  <c r="P5835" i="9" a="1"/>
  <c r="P5835" i="9"/>
  <c r="P5836" i="9" a="1"/>
  <c r="P5836" i="9"/>
  <c r="P5837" i="9" a="1"/>
  <c r="P5837" i="9"/>
  <c r="P5838" i="9" a="1"/>
  <c r="P5838" i="9"/>
  <c r="P5839" i="9" a="1"/>
  <c r="P5839" i="9"/>
  <c r="P5840" i="9" a="1"/>
  <c r="P5840" i="9"/>
  <c r="P5841" i="9" a="1"/>
  <c r="P5841" i="9"/>
  <c r="P5842" i="9" a="1"/>
  <c r="P5842" i="9"/>
  <c r="P5843" i="9" a="1"/>
  <c r="P5843" i="9"/>
  <c r="P5844" i="9" a="1"/>
  <c r="P5844" i="9"/>
  <c r="P5845" i="9" a="1"/>
  <c r="P5845" i="9"/>
  <c r="P5846" i="9" a="1"/>
  <c r="P5846" i="9"/>
  <c r="P5847" i="9" a="1"/>
  <c r="P5847" i="9"/>
  <c r="P5848" i="9" a="1"/>
  <c r="P5848" i="9"/>
  <c r="P5849" i="9" a="1"/>
  <c r="P5849" i="9"/>
  <c r="P5850" i="9" a="1"/>
  <c r="P5850" i="9"/>
  <c r="P5851" i="9" a="1"/>
  <c r="P5851" i="9"/>
  <c r="P5852" i="9" a="1"/>
  <c r="P5852" i="9"/>
  <c r="P5853" i="9" a="1"/>
  <c r="P5853" i="9"/>
  <c r="P5854" i="9" a="1"/>
  <c r="P5854" i="9"/>
  <c r="P5855" i="9" a="1"/>
  <c r="P5855" i="9"/>
  <c r="P5856" i="9" a="1"/>
  <c r="P5856" i="9"/>
  <c r="P5857" i="9" a="1"/>
  <c r="P5857" i="9"/>
  <c r="P5858" i="9" a="1"/>
  <c r="P5858" i="9"/>
  <c r="P5859" i="9" a="1"/>
  <c r="P5859" i="9"/>
  <c r="P5860" i="9" a="1"/>
  <c r="P5860" i="9"/>
  <c r="P5861" i="9" a="1"/>
  <c r="P5861" i="9"/>
  <c r="P5862" i="9" a="1"/>
  <c r="P5862" i="9"/>
  <c r="P5863" i="9" a="1"/>
  <c r="P5863" i="9"/>
  <c r="P5864" i="9" a="1"/>
  <c r="P5864" i="9"/>
  <c r="P5865" i="9" a="1"/>
  <c r="P5865" i="9"/>
  <c r="P5866" i="9" a="1"/>
  <c r="P5866" i="9"/>
  <c r="P5867" i="9" a="1"/>
  <c r="P5867" i="9"/>
  <c r="P5868" i="9" a="1"/>
  <c r="P5868" i="9"/>
  <c r="P5869" i="9" a="1"/>
  <c r="P5869" i="9"/>
  <c r="P5870" i="9" a="1"/>
  <c r="P5870" i="9"/>
  <c r="P5871" i="9" a="1"/>
  <c r="P5871" i="9"/>
  <c r="P5872" i="9" a="1"/>
  <c r="P5872" i="9"/>
  <c r="P5873" i="9" a="1"/>
  <c r="P5873" i="9"/>
  <c r="P5874" i="9" a="1"/>
  <c r="P5874" i="9"/>
  <c r="P5875" i="9" a="1"/>
  <c r="P5875" i="9"/>
  <c r="P5876" i="9" a="1"/>
  <c r="P5876" i="9"/>
  <c r="P5877" i="9" a="1"/>
  <c r="P5877" i="9"/>
  <c r="P5878" i="9" a="1"/>
  <c r="P5878" i="9"/>
  <c r="P5879" i="9" a="1"/>
  <c r="P5879" i="9"/>
  <c r="P5880" i="9" a="1"/>
  <c r="P5880" i="9"/>
  <c r="P5881" i="9" a="1"/>
  <c r="P5881" i="9"/>
  <c r="P5882" i="9" a="1"/>
  <c r="P5882" i="9"/>
  <c r="P5883" i="9" a="1"/>
  <c r="P5883" i="9"/>
  <c r="P5884" i="9" a="1"/>
  <c r="P5884" i="9"/>
  <c r="P5885" i="9" a="1"/>
  <c r="P5885" i="9"/>
  <c r="P5886" i="9" a="1"/>
  <c r="P5886" i="9"/>
  <c r="P5887" i="9" a="1"/>
  <c r="P5887" i="9"/>
  <c r="P5888" i="9" a="1"/>
  <c r="P5888" i="9"/>
  <c r="P5889" i="9" a="1"/>
  <c r="P5889" i="9"/>
  <c r="P5890" i="9" a="1"/>
  <c r="P5890" i="9"/>
  <c r="P5891" i="9" a="1"/>
  <c r="P5891" i="9"/>
  <c r="P5892" i="9" a="1"/>
  <c r="P5892" i="9"/>
  <c r="P5893" i="9" a="1"/>
  <c r="P5893" i="9"/>
  <c r="P5894" i="9" a="1"/>
  <c r="P5894" i="9"/>
  <c r="P5895" i="9" a="1"/>
  <c r="P5895" i="9"/>
  <c r="P5896" i="9" a="1"/>
  <c r="P5896" i="9"/>
  <c r="P5897" i="9" a="1"/>
  <c r="P5897" i="9"/>
  <c r="P5898" i="9" a="1"/>
  <c r="P5898" i="9"/>
  <c r="P5899" i="9" a="1"/>
  <c r="P5899" i="9"/>
  <c r="P5900" i="9" a="1"/>
  <c r="P5900" i="9"/>
  <c r="P5901" i="9" a="1"/>
  <c r="P5901" i="9"/>
  <c r="P5902" i="9" a="1"/>
  <c r="P5902" i="9"/>
  <c r="P5903" i="9" a="1"/>
  <c r="P5903" i="9"/>
  <c r="P5904" i="9" a="1"/>
  <c r="P5904" i="9"/>
  <c r="P5905" i="9" a="1"/>
  <c r="P5905" i="9"/>
  <c r="P5906" i="9" a="1"/>
  <c r="P5906" i="9"/>
  <c r="P5907" i="9" a="1"/>
  <c r="P5907" i="9"/>
  <c r="P5908" i="9" a="1"/>
  <c r="P5908" i="9"/>
  <c r="P5909" i="9" a="1"/>
  <c r="P5909" i="9"/>
  <c r="P5910" i="9" a="1"/>
  <c r="P5910" i="9"/>
  <c r="P5911" i="9" a="1"/>
  <c r="P5911" i="9"/>
  <c r="P5912" i="9" a="1"/>
  <c r="P5912" i="9"/>
  <c r="P5913" i="9" a="1"/>
  <c r="P5913" i="9"/>
  <c r="P5914" i="9" a="1"/>
  <c r="P5914" i="9"/>
  <c r="P5915" i="9" a="1"/>
  <c r="P5915" i="9"/>
  <c r="P5916" i="9" a="1"/>
  <c r="P5916" i="9"/>
  <c r="P5917" i="9" a="1"/>
  <c r="P5917" i="9"/>
  <c r="P5918" i="9" a="1"/>
  <c r="P5918" i="9"/>
  <c r="P5919" i="9" a="1"/>
  <c r="P5919" i="9"/>
  <c r="P5920" i="9" a="1"/>
  <c r="P5920" i="9"/>
  <c r="P5921" i="9" a="1"/>
  <c r="P5921" i="9"/>
  <c r="P5922" i="9" a="1"/>
  <c r="P5922" i="9"/>
  <c r="P5923" i="9" a="1"/>
  <c r="P5923" i="9"/>
  <c r="P5924" i="9" a="1"/>
  <c r="P5924" i="9"/>
  <c r="P5925" i="9" a="1"/>
  <c r="P5925" i="9"/>
  <c r="P5926" i="9" a="1"/>
  <c r="P5926" i="9"/>
  <c r="P5927" i="9" a="1"/>
  <c r="P5927" i="9"/>
  <c r="P5928" i="9" a="1"/>
  <c r="P5928" i="9"/>
  <c r="P5929" i="9" a="1"/>
  <c r="P5929" i="9"/>
  <c r="P5930" i="9" a="1"/>
  <c r="P5930" i="9"/>
  <c r="P5931" i="9" a="1"/>
  <c r="P5931" i="9"/>
  <c r="P5932" i="9" a="1"/>
  <c r="P5932" i="9"/>
  <c r="P5933" i="9" a="1"/>
  <c r="P5933" i="9"/>
  <c r="P5934" i="9" a="1"/>
  <c r="P5934" i="9"/>
  <c r="P5935" i="9" a="1"/>
  <c r="P5935" i="9"/>
  <c r="P5936" i="9" a="1"/>
  <c r="P5936" i="9"/>
  <c r="P5937" i="9" a="1"/>
  <c r="P5937" i="9"/>
  <c r="P5938" i="9" a="1"/>
  <c r="P5938" i="9"/>
  <c r="P5939" i="9" a="1"/>
  <c r="P5939" i="9"/>
  <c r="P5940" i="9" a="1"/>
  <c r="P5940" i="9"/>
  <c r="P5941" i="9" a="1"/>
  <c r="P5941" i="9"/>
  <c r="P5942" i="9" a="1"/>
  <c r="P5942" i="9"/>
  <c r="P5943" i="9" a="1"/>
  <c r="P5943" i="9"/>
  <c r="P5944" i="9" a="1"/>
  <c r="P5944" i="9"/>
  <c r="P5945" i="9" a="1"/>
  <c r="P5945" i="9"/>
  <c r="P5946" i="9" a="1"/>
  <c r="P5946" i="9"/>
  <c r="P5947" i="9" a="1"/>
  <c r="P5947" i="9"/>
  <c r="P5948" i="9" a="1"/>
  <c r="P5948" i="9"/>
  <c r="P5949" i="9" a="1"/>
  <c r="P5949" i="9"/>
  <c r="P5950" i="9" a="1"/>
  <c r="P5950" i="9"/>
  <c r="P5951" i="9" a="1"/>
  <c r="P5951" i="9"/>
  <c r="P5952" i="9" a="1"/>
  <c r="P5952" i="9"/>
  <c r="P5953" i="9" a="1"/>
  <c r="P5953" i="9"/>
  <c r="P5954" i="9" a="1"/>
  <c r="P5954" i="9"/>
  <c r="P5955" i="9" a="1"/>
  <c r="P5955" i="9"/>
  <c r="P5956" i="9" a="1"/>
  <c r="P5956" i="9"/>
  <c r="P5957" i="9" a="1"/>
  <c r="P5957" i="9"/>
  <c r="P5958" i="9" a="1"/>
  <c r="P5958" i="9"/>
  <c r="P5959" i="9" a="1"/>
  <c r="P5959" i="9"/>
  <c r="P5960" i="9" a="1"/>
  <c r="P5960" i="9"/>
  <c r="P5961" i="9" a="1"/>
  <c r="P5961" i="9"/>
  <c r="P5962" i="9" a="1"/>
  <c r="P5962" i="9"/>
  <c r="P5963" i="9" a="1"/>
  <c r="P5963" i="9"/>
  <c r="P5964" i="9" a="1"/>
  <c r="P5964" i="9"/>
  <c r="P5965" i="9" a="1"/>
  <c r="P5965" i="9"/>
  <c r="P5966" i="9" a="1"/>
  <c r="P5966" i="9"/>
  <c r="P5967" i="9" a="1"/>
  <c r="P5967" i="9"/>
  <c r="P5968" i="9" a="1"/>
  <c r="P5968" i="9"/>
  <c r="P5969" i="9" a="1"/>
  <c r="P5969" i="9"/>
  <c r="P5970" i="9" a="1"/>
  <c r="P5970" i="9"/>
  <c r="P5971" i="9" a="1"/>
  <c r="P5971" i="9"/>
  <c r="P5972" i="9" a="1"/>
  <c r="P5972" i="9"/>
  <c r="P5973" i="9" a="1"/>
  <c r="P5973" i="9"/>
  <c r="P5974" i="9" a="1"/>
  <c r="P5974" i="9"/>
  <c r="P5975" i="9" a="1"/>
  <c r="P5975" i="9"/>
  <c r="P5976" i="9" a="1"/>
  <c r="P5976" i="9"/>
  <c r="P5977" i="9" a="1"/>
  <c r="P5977" i="9"/>
  <c r="P5978" i="9" a="1"/>
  <c r="P5978" i="9"/>
  <c r="P5979" i="9" a="1"/>
  <c r="P5979" i="9"/>
  <c r="P5980" i="9" a="1"/>
  <c r="P5980" i="9"/>
  <c r="P5981" i="9" a="1"/>
  <c r="P5981" i="9"/>
  <c r="P5982" i="9" a="1"/>
  <c r="P5982" i="9"/>
  <c r="P5983" i="9" a="1"/>
  <c r="P5983" i="9"/>
  <c r="P5984" i="9" a="1"/>
  <c r="P5984" i="9"/>
  <c r="P5985" i="9" a="1"/>
  <c r="P5985" i="9"/>
  <c r="P5986" i="9" a="1"/>
  <c r="P5986" i="9"/>
  <c r="P5987" i="9" a="1"/>
  <c r="P5987" i="9"/>
  <c r="P5988" i="9" a="1"/>
  <c r="P5988" i="9"/>
  <c r="P5989" i="9" a="1"/>
  <c r="P5989" i="9"/>
  <c r="P5990" i="9" a="1"/>
  <c r="P5990" i="9"/>
  <c r="P5991" i="9" a="1"/>
  <c r="P5991" i="9"/>
  <c r="P5992" i="9" a="1"/>
  <c r="P5992" i="9"/>
  <c r="P5993" i="9" a="1"/>
  <c r="P5993" i="9"/>
  <c r="P5994" i="9" a="1"/>
  <c r="P5994" i="9"/>
  <c r="P5995" i="9" a="1"/>
  <c r="P5995" i="9"/>
  <c r="P5996" i="9" a="1"/>
  <c r="P5996" i="9"/>
  <c r="P5997" i="9" a="1"/>
  <c r="P5997" i="9"/>
  <c r="P5998" i="9" a="1"/>
  <c r="P5998" i="9"/>
  <c r="P5999" i="9" a="1"/>
  <c r="P5999" i="9"/>
  <c r="P6000" i="9" a="1"/>
  <c r="P6000" i="9"/>
  <c r="P6001" i="9" a="1"/>
  <c r="P6001" i="9"/>
  <c r="P6002" i="9" a="1"/>
  <c r="P6002" i="9"/>
  <c r="P6003" i="9" a="1"/>
  <c r="P6003" i="9"/>
  <c r="P6004" i="9" a="1"/>
  <c r="P6004" i="9"/>
  <c r="P5" i="9" a="1"/>
  <c r="P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44" i="9"/>
  <c r="O445" i="9"/>
  <c r="O446" i="9"/>
  <c r="O447" i="9"/>
  <c r="O448" i="9"/>
  <c r="O449" i="9"/>
  <c r="O450" i="9"/>
  <c r="O451" i="9"/>
  <c r="O452" i="9"/>
  <c r="O453" i="9"/>
  <c r="O454" i="9"/>
  <c r="O455" i="9"/>
  <c r="O456" i="9"/>
  <c r="O457" i="9"/>
  <c r="O458" i="9"/>
  <c r="O459" i="9"/>
  <c r="O460" i="9"/>
  <c r="O461" i="9"/>
  <c r="O462" i="9"/>
  <c r="O463" i="9"/>
  <c r="O464" i="9"/>
  <c r="O465" i="9"/>
  <c r="O466" i="9"/>
  <c r="O467" i="9"/>
  <c r="O468" i="9"/>
  <c r="O469" i="9"/>
  <c r="O470" i="9"/>
  <c r="O471" i="9"/>
  <c r="O472" i="9"/>
  <c r="O473" i="9"/>
  <c r="O474" i="9"/>
  <c r="O475" i="9"/>
  <c r="O476" i="9"/>
  <c r="O477" i="9"/>
  <c r="O478" i="9"/>
  <c r="O479" i="9"/>
  <c r="O480" i="9"/>
  <c r="O481" i="9"/>
  <c r="O482" i="9"/>
  <c r="O483" i="9"/>
  <c r="O484" i="9"/>
  <c r="O485" i="9"/>
  <c r="O486" i="9"/>
  <c r="O487" i="9"/>
  <c r="O488" i="9"/>
  <c r="O489" i="9"/>
  <c r="O490" i="9"/>
  <c r="O491" i="9"/>
  <c r="O492" i="9"/>
  <c r="O493" i="9"/>
  <c r="O494" i="9"/>
  <c r="O495" i="9"/>
  <c r="O496" i="9"/>
  <c r="O497" i="9"/>
  <c r="O498" i="9"/>
  <c r="O499" i="9"/>
  <c r="O500" i="9"/>
  <c r="O501" i="9"/>
  <c r="O502" i="9"/>
  <c r="O503" i="9"/>
  <c r="O504" i="9"/>
  <c r="O505" i="9"/>
  <c r="O506" i="9"/>
  <c r="O507" i="9"/>
  <c r="O508" i="9"/>
  <c r="O509" i="9"/>
  <c r="O510" i="9"/>
  <c r="O511" i="9"/>
  <c r="O512" i="9"/>
  <c r="O513" i="9"/>
  <c r="O514" i="9"/>
  <c r="O515" i="9"/>
  <c r="O516" i="9"/>
  <c r="O517" i="9"/>
  <c r="O518" i="9"/>
  <c r="O519" i="9"/>
  <c r="O520" i="9"/>
  <c r="O521" i="9"/>
  <c r="O522" i="9"/>
  <c r="O523" i="9"/>
  <c r="O524" i="9"/>
  <c r="O525" i="9"/>
  <c r="O526" i="9"/>
  <c r="O527" i="9"/>
  <c r="O528" i="9"/>
  <c r="O529" i="9"/>
  <c r="O530" i="9"/>
  <c r="O531" i="9"/>
  <c r="O532" i="9"/>
  <c r="O533" i="9"/>
  <c r="O534" i="9"/>
  <c r="O535" i="9"/>
  <c r="O536" i="9"/>
  <c r="O537" i="9"/>
  <c r="O538" i="9"/>
  <c r="O539" i="9"/>
  <c r="O540" i="9"/>
  <c r="O541" i="9"/>
  <c r="O542" i="9"/>
  <c r="O543" i="9"/>
  <c r="O544" i="9"/>
  <c r="O545" i="9"/>
  <c r="O546" i="9"/>
  <c r="O547" i="9"/>
  <c r="O548" i="9"/>
  <c r="O549" i="9"/>
  <c r="O550" i="9"/>
  <c r="O551" i="9"/>
  <c r="O552" i="9"/>
  <c r="O553" i="9"/>
  <c r="O554" i="9"/>
  <c r="O555" i="9"/>
  <c r="O556" i="9"/>
  <c r="O557" i="9"/>
  <c r="O558" i="9"/>
  <c r="O559" i="9"/>
  <c r="O560" i="9"/>
  <c r="O561" i="9"/>
  <c r="O562" i="9"/>
  <c r="O563" i="9"/>
  <c r="O564" i="9"/>
  <c r="O565" i="9"/>
  <c r="O566" i="9"/>
  <c r="O567" i="9"/>
  <c r="O568" i="9"/>
  <c r="O569" i="9"/>
  <c r="O570" i="9"/>
  <c r="O571" i="9"/>
  <c r="O572" i="9"/>
  <c r="O573" i="9"/>
  <c r="O574" i="9"/>
  <c r="O575" i="9"/>
  <c r="O576" i="9"/>
  <c r="O577" i="9"/>
  <c r="O578" i="9"/>
  <c r="O579" i="9"/>
  <c r="O580" i="9"/>
  <c r="O581" i="9"/>
  <c r="O582" i="9"/>
  <c r="O583" i="9"/>
  <c r="O584" i="9"/>
  <c r="O585" i="9"/>
  <c r="O586" i="9"/>
  <c r="O587" i="9"/>
  <c r="O588" i="9"/>
  <c r="O589" i="9"/>
  <c r="O590" i="9"/>
  <c r="O591" i="9"/>
  <c r="O592" i="9"/>
  <c r="O593" i="9"/>
  <c r="O594" i="9"/>
  <c r="O595" i="9"/>
  <c r="O596" i="9"/>
  <c r="O597" i="9"/>
  <c r="O598" i="9"/>
  <c r="O599" i="9"/>
  <c r="O600" i="9"/>
  <c r="O601" i="9"/>
  <c r="O602" i="9"/>
  <c r="O603" i="9"/>
  <c r="O604" i="9"/>
  <c r="O605" i="9"/>
  <c r="O606" i="9"/>
  <c r="O607" i="9"/>
  <c r="O608" i="9"/>
  <c r="O609" i="9"/>
  <c r="O610" i="9"/>
  <c r="O611" i="9"/>
  <c r="O612" i="9"/>
  <c r="O613" i="9"/>
  <c r="O614" i="9"/>
  <c r="O615" i="9"/>
  <c r="O616" i="9"/>
  <c r="O617" i="9"/>
  <c r="O618" i="9"/>
  <c r="O619" i="9"/>
  <c r="O620" i="9"/>
  <c r="O621" i="9"/>
  <c r="O622" i="9"/>
  <c r="O623" i="9"/>
  <c r="O624" i="9"/>
  <c r="O625" i="9"/>
  <c r="O626" i="9"/>
  <c r="O627" i="9"/>
  <c r="O628" i="9"/>
  <c r="O629" i="9"/>
  <c r="O630" i="9"/>
  <c r="O631" i="9"/>
  <c r="O632" i="9"/>
  <c r="O633" i="9"/>
  <c r="O634" i="9"/>
  <c r="O635" i="9"/>
  <c r="O636" i="9"/>
  <c r="O637" i="9"/>
  <c r="O638" i="9"/>
  <c r="O639" i="9"/>
  <c r="O640" i="9"/>
  <c r="O641" i="9"/>
  <c r="O642" i="9"/>
  <c r="O643" i="9"/>
  <c r="O644" i="9"/>
  <c r="O645" i="9"/>
  <c r="O646" i="9"/>
  <c r="O647" i="9"/>
  <c r="O648" i="9"/>
  <c r="O649" i="9"/>
  <c r="O650" i="9"/>
  <c r="O651" i="9"/>
  <c r="O652" i="9"/>
  <c r="O653" i="9"/>
  <c r="O654" i="9"/>
  <c r="O655" i="9"/>
  <c r="O656" i="9"/>
  <c r="O657" i="9"/>
  <c r="O658" i="9"/>
  <c r="O659" i="9"/>
  <c r="O660" i="9"/>
  <c r="O661" i="9"/>
  <c r="O662" i="9"/>
  <c r="O663" i="9"/>
  <c r="O664" i="9"/>
  <c r="O665" i="9"/>
  <c r="O666" i="9"/>
  <c r="O667" i="9"/>
  <c r="O668" i="9"/>
  <c r="O669" i="9"/>
  <c r="O670" i="9"/>
  <c r="O671" i="9"/>
  <c r="O672" i="9"/>
  <c r="O673" i="9"/>
  <c r="O674" i="9"/>
  <c r="O675" i="9"/>
  <c r="O676" i="9"/>
  <c r="O677" i="9"/>
  <c r="O678" i="9"/>
  <c r="O679" i="9"/>
  <c r="O680" i="9"/>
  <c r="O681" i="9"/>
  <c r="O682" i="9"/>
  <c r="O683" i="9"/>
  <c r="O684" i="9"/>
  <c r="O685" i="9"/>
  <c r="O686" i="9"/>
  <c r="O687" i="9"/>
  <c r="O688" i="9"/>
  <c r="O689" i="9"/>
  <c r="O690" i="9"/>
  <c r="O691" i="9"/>
  <c r="O692" i="9"/>
  <c r="O693" i="9"/>
  <c r="O694" i="9"/>
  <c r="O695" i="9"/>
  <c r="O696" i="9"/>
  <c r="O697" i="9"/>
  <c r="O698" i="9"/>
  <c r="O699" i="9"/>
  <c r="O700" i="9"/>
  <c r="O701" i="9"/>
  <c r="O702" i="9"/>
  <c r="O703" i="9"/>
  <c r="O704" i="9"/>
  <c r="O705" i="9"/>
  <c r="O706" i="9"/>
  <c r="O707" i="9"/>
  <c r="O708" i="9"/>
  <c r="O709" i="9"/>
  <c r="O710" i="9"/>
  <c r="O711" i="9"/>
  <c r="O712" i="9"/>
  <c r="O713" i="9"/>
  <c r="O714" i="9"/>
  <c r="O715" i="9"/>
  <c r="O716" i="9"/>
  <c r="O717" i="9"/>
  <c r="O718" i="9"/>
  <c r="O719" i="9"/>
  <c r="O720" i="9"/>
  <c r="O721" i="9"/>
  <c r="O722" i="9"/>
  <c r="O723" i="9"/>
  <c r="O724" i="9"/>
  <c r="O725" i="9"/>
  <c r="O726" i="9"/>
  <c r="O727" i="9"/>
  <c r="O728" i="9"/>
  <c r="O729" i="9"/>
  <c r="O730" i="9"/>
  <c r="O731" i="9"/>
  <c r="O732" i="9"/>
  <c r="O733" i="9"/>
  <c r="O734" i="9"/>
  <c r="O735" i="9"/>
  <c r="O736" i="9"/>
  <c r="O737" i="9"/>
  <c r="O738" i="9"/>
  <c r="O739" i="9"/>
  <c r="O740" i="9"/>
  <c r="O741" i="9"/>
  <c r="O742" i="9"/>
  <c r="O743" i="9"/>
  <c r="O744" i="9"/>
  <c r="O745" i="9"/>
  <c r="O746" i="9"/>
  <c r="O747" i="9"/>
  <c r="O748" i="9"/>
  <c r="O749" i="9"/>
  <c r="O750" i="9"/>
  <c r="O751" i="9"/>
  <c r="O752" i="9"/>
  <c r="O753" i="9"/>
  <c r="O754" i="9"/>
  <c r="O755" i="9"/>
  <c r="O756" i="9"/>
  <c r="O757" i="9"/>
  <c r="O758" i="9"/>
  <c r="O759" i="9"/>
  <c r="O760" i="9"/>
  <c r="O761" i="9"/>
  <c r="O762" i="9"/>
  <c r="O763" i="9"/>
  <c r="O764" i="9"/>
  <c r="O765" i="9"/>
  <c r="O766" i="9"/>
  <c r="O767" i="9"/>
  <c r="O768" i="9"/>
  <c r="O769" i="9"/>
  <c r="O770" i="9"/>
  <c r="O771" i="9"/>
  <c r="O772" i="9"/>
  <c r="O773" i="9"/>
  <c r="O774" i="9"/>
  <c r="O775" i="9"/>
  <c r="O776" i="9"/>
  <c r="O777" i="9"/>
  <c r="O778" i="9"/>
  <c r="O779" i="9"/>
  <c r="O780" i="9"/>
  <c r="O781" i="9"/>
  <c r="O782" i="9"/>
  <c r="O783" i="9"/>
  <c r="O784" i="9"/>
  <c r="O785" i="9"/>
  <c r="O786" i="9"/>
  <c r="O787" i="9"/>
  <c r="O788" i="9"/>
  <c r="O789" i="9"/>
  <c r="O790" i="9"/>
  <c r="O791" i="9"/>
  <c r="O792" i="9"/>
  <c r="O793" i="9"/>
  <c r="O794" i="9"/>
  <c r="O795" i="9"/>
  <c r="O796" i="9"/>
  <c r="O797" i="9"/>
  <c r="O798" i="9"/>
  <c r="O799" i="9"/>
  <c r="O800" i="9"/>
  <c r="O801" i="9"/>
  <c r="O802" i="9"/>
  <c r="O803" i="9"/>
  <c r="O804" i="9"/>
  <c r="O805" i="9"/>
  <c r="O806" i="9"/>
  <c r="O807" i="9"/>
  <c r="O808" i="9"/>
  <c r="O809" i="9"/>
  <c r="O810" i="9"/>
  <c r="O811" i="9"/>
  <c r="O812" i="9"/>
  <c r="O813" i="9"/>
  <c r="O814" i="9"/>
  <c r="O815" i="9"/>
  <c r="O816" i="9"/>
  <c r="O817" i="9"/>
  <c r="O818" i="9"/>
  <c r="O819" i="9"/>
  <c r="O820" i="9"/>
  <c r="O821" i="9"/>
  <c r="O822" i="9"/>
  <c r="O823" i="9"/>
  <c r="O824" i="9"/>
  <c r="O825" i="9"/>
  <c r="O826" i="9"/>
  <c r="O827" i="9"/>
  <c r="O828" i="9"/>
  <c r="O829" i="9"/>
  <c r="O830" i="9"/>
  <c r="O831" i="9"/>
  <c r="O832" i="9"/>
  <c r="O833" i="9"/>
  <c r="O834" i="9"/>
  <c r="O835" i="9"/>
  <c r="O836" i="9"/>
  <c r="O837" i="9"/>
  <c r="O838" i="9"/>
  <c r="O839" i="9"/>
  <c r="O840" i="9"/>
  <c r="O841" i="9"/>
  <c r="O842" i="9"/>
  <c r="O843" i="9"/>
  <c r="O844" i="9"/>
  <c r="O845" i="9"/>
  <c r="O846" i="9"/>
  <c r="O847" i="9"/>
  <c r="O848" i="9"/>
  <c r="O849" i="9"/>
  <c r="O850" i="9"/>
  <c r="O851" i="9"/>
  <c r="O852" i="9"/>
  <c r="O853" i="9"/>
  <c r="O854" i="9"/>
  <c r="O855" i="9"/>
  <c r="O856" i="9"/>
  <c r="O857" i="9"/>
  <c r="O858" i="9"/>
  <c r="O859" i="9"/>
  <c r="O860" i="9"/>
  <c r="O861" i="9"/>
  <c r="O862" i="9"/>
  <c r="O863" i="9"/>
  <c r="O864" i="9"/>
  <c r="O865" i="9"/>
  <c r="O866" i="9"/>
  <c r="O867" i="9"/>
  <c r="O868" i="9"/>
  <c r="O869" i="9"/>
  <c r="O870" i="9"/>
  <c r="O871" i="9"/>
  <c r="O872" i="9"/>
  <c r="O873" i="9"/>
  <c r="O874" i="9"/>
  <c r="O875" i="9"/>
  <c r="O876" i="9"/>
  <c r="O877" i="9"/>
  <c r="O878" i="9"/>
  <c r="O879" i="9"/>
  <c r="O880" i="9"/>
  <c r="O881" i="9"/>
  <c r="O882" i="9"/>
  <c r="O883" i="9"/>
  <c r="O884" i="9"/>
  <c r="O885" i="9"/>
  <c r="O886" i="9"/>
  <c r="O887" i="9"/>
  <c r="O888" i="9"/>
  <c r="O889" i="9"/>
  <c r="O890" i="9"/>
  <c r="O891" i="9"/>
  <c r="O892" i="9"/>
  <c r="O893" i="9"/>
  <c r="O894" i="9"/>
  <c r="O895" i="9"/>
  <c r="O896" i="9"/>
  <c r="O897" i="9"/>
  <c r="O898" i="9"/>
  <c r="O899" i="9"/>
  <c r="O900" i="9"/>
  <c r="O901" i="9"/>
  <c r="O902" i="9"/>
  <c r="O903" i="9"/>
  <c r="O904" i="9"/>
  <c r="O905" i="9"/>
  <c r="O906" i="9"/>
  <c r="O907" i="9"/>
  <c r="O908" i="9"/>
  <c r="O909" i="9"/>
  <c r="O910" i="9"/>
  <c r="O911" i="9"/>
  <c r="O912" i="9"/>
  <c r="O913" i="9"/>
  <c r="O914" i="9"/>
  <c r="O915" i="9"/>
  <c r="O916" i="9"/>
  <c r="O917" i="9"/>
  <c r="O918" i="9"/>
  <c r="O919" i="9"/>
  <c r="O920" i="9"/>
  <c r="O921" i="9"/>
  <c r="O922" i="9"/>
  <c r="O923" i="9"/>
  <c r="O924" i="9"/>
  <c r="O925" i="9"/>
  <c r="O926" i="9"/>
  <c r="O927" i="9"/>
  <c r="O928" i="9"/>
  <c r="O929" i="9"/>
  <c r="O930" i="9"/>
  <c r="O931" i="9"/>
  <c r="O932" i="9"/>
  <c r="O933" i="9"/>
  <c r="O934" i="9"/>
  <c r="O935" i="9"/>
  <c r="O936" i="9"/>
  <c r="O937" i="9"/>
  <c r="O938" i="9"/>
  <c r="O939" i="9"/>
  <c r="O940" i="9"/>
  <c r="O941" i="9"/>
  <c r="O942" i="9"/>
  <c r="O943" i="9"/>
  <c r="O944" i="9"/>
  <c r="O945" i="9"/>
  <c r="O946" i="9"/>
  <c r="O947" i="9"/>
  <c r="O948" i="9"/>
  <c r="O949" i="9"/>
  <c r="O950" i="9"/>
  <c r="O951" i="9"/>
  <c r="O952" i="9"/>
  <c r="O953" i="9"/>
  <c r="O954" i="9"/>
  <c r="O955" i="9"/>
  <c r="O956" i="9"/>
  <c r="O957" i="9"/>
  <c r="O958" i="9"/>
  <c r="O959" i="9"/>
  <c r="O960" i="9"/>
  <c r="O961" i="9"/>
  <c r="O962" i="9"/>
  <c r="O963" i="9"/>
  <c r="O964" i="9"/>
  <c r="O965" i="9"/>
  <c r="O966" i="9"/>
  <c r="O967" i="9"/>
  <c r="O968" i="9"/>
  <c r="O969" i="9"/>
  <c r="O970" i="9"/>
  <c r="O971" i="9"/>
  <c r="O972" i="9"/>
  <c r="O973" i="9"/>
  <c r="O974" i="9"/>
  <c r="O975" i="9"/>
  <c r="O976" i="9"/>
  <c r="O977" i="9"/>
  <c r="O978" i="9"/>
  <c r="O979" i="9"/>
  <c r="O980" i="9"/>
  <c r="O981" i="9"/>
  <c r="O982" i="9"/>
  <c r="O983" i="9"/>
  <c r="O984" i="9"/>
  <c r="O985" i="9"/>
  <c r="O986" i="9"/>
  <c r="O987" i="9"/>
  <c r="O988" i="9"/>
  <c r="O989" i="9"/>
  <c r="O990" i="9"/>
  <c r="O991" i="9"/>
  <c r="O992" i="9"/>
  <c r="O993" i="9"/>
  <c r="O994" i="9"/>
  <c r="O995" i="9"/>
  <c r="O996" i="9"/>
  <c r="O997" i="9"/>
  <c r="O998" i="9"/>
  <c r="O999" i="9"/>
  <c r="O1000" i="9"/>
  <c r="O1001" i="9"/>
  <c r="O1002" i="9"/>
  <c r="O1003" i="9"/>
  <c r="O1004" i="9"/>
  <c r="O1005" i="9"/>
  <c r="O1006" i="9"/>
  <c r="O1007" i="9"/>
  <c r="O1008" i="9"/>
  <c r="O1009" i="9"/>
  <c r="O1010" i="9"/>
  <c r="O1011" i="9"/>
  <c r="O1012" i="9"/>
  <c r="O1013" i="9"/>
  <c r="O1014" i="9"/>
  <c r="O1015" i="9"/>
  <c r="O1016" i="9"/>
  <c r="O1017" i="9"/>
  <c r="O1018" i="9"/>
  <c r="O1019" i="9"/>
  <c r="O1020" i="9"/>
  <c r="O1021" i="9"/>
  <c r="O1022" i="9"/>
  <c r="O1023" i="9"/>
  <c r="O1024" i="9"/>
  <c r="O1025" i="9"/>
  <c r="O1026" i="9"/>
  <c r="O1027" i="9"/>
  <c r="O1028" i="9"/>
  <c r="O1029" i="9"/>
  <c r="O1030" i="9"/>
  <c r="O1031" i="9"/>
  <c r="O1032" i="9"/>
  <c r="O1033" i="9"/>
  <c r="O1034" i="9"/>
  <c r="O1035" i="9"/>
  <c r="O1036" i="9"/>
  <c r="O1037" i="9"/>
  <c r="O1038" i="9"/>
  <c r="O1039" i="9"/>
  <c r="O1040" i="9"/>
  <c r="O1041" i="9"/>
  <c r="O1042" i="9"/>
  <c r="O1043" i="9"/>
  <c r="O1044" i="9"/>
  <c r="O1045" i="9"/>
  <c r="O1046" i="9"/>
  <c r="O1047" i="9"/>
  <c r="O1048" i="9"/>
  <c r="O1049" i="9"/>
  <c r="O1050" i="9"/>
  <c r="O1051" i="9"/>
  <c r="O1052" i="9"/>
  <c r="O1053" i="9"/>
  <c r="O1054" i="9"/>
  <c r="O1055" i="9"/>
  <c r="O1056" i="9"/>
  <c r="O1057" i="9"/>
  <c r="O1058" i="9"/>
  <c r="O1059" i="9"/>
  <c r="O1060" i="9"/>
  <c r="O1061" i="9"/>
  <c r="O1062" i="9"/>
  <c r="O1063" i="9"/>
  <c r="O1064" i="9"/>
  <c r="O1065" i="9"/>
  <c r="O1066" i="9"/>
  <c r="O1067" i="9"/>
  <c r="O1068" i="9"/>
  <c r="O1069" i="9"/>
  <c r="O1070" i="9"/>
  <c r="O1071" i="9"/>
  <c r="O1072" i="9"/>
  <c r="O1073" i="9"/>
  <c r="O1074" i="9"/>
  <c r="O1075" i="9"/>
  <c r="O1076" i="9"/>
  <c r="O1077" i="9"/>
  <c r="O1078" i="9"/>
  <c r="O1079" i="9"/>
  <c r="O1080" i="9"/>
  <c r="O1081" i="9"/>
  <c r="O1082" i="9"/>
  <c r="O1083" i="9"/>
  <c r="O1084" i="9"/>
  <c r="O1085" i="9"/>
  <c r="O1086" i="9"/>
  <c r="O1087" i="9"/>
  <c r="O1088" i="9"/>
  <c r="O1089" i="9"/>
  <c r="O1090" i="9"/>
  <c r="O1091" i="9"/>
  <c r="O1092" i="9"/>
  <c r="O1093" i="9"/>
  <c r="O1094" i="9"/>
  <c r="O1095" i="9"/>
  <c r="O1096" i="9"/>
  <c r="O1097" i="9"/>
  <c r="O1098" i="9"/>
  <c r="O1099" i="9"/>
  <c r="O1100" i="9"/>
  <c r="O1101" i="9"/>
  <c r="O1102" i="9"/>
  <c r="O1103" i="9"/>
  <c r="O1104" i="9"/>
  <c r="O1105" i="9"/>
  <c r="O1106" i="9"/>
  <c r="O1107" i="9"/>
  <c r="O1108" i="9"/>
  <c r="O1109" i="9"/>
  <c r="O1110" i="9"/>
  <c r="O1111" i="9"/>
  <c r="O1112" i="9"/>
  <c r="O1113" i="9"/>
  <c r="O1114" i="9"/>
  <c r="O1115" i="9"/>
  <c r="O1116" i="9"/>
  <c r="O1117" i="9"/>
  <c r="O1118" i="9"/>
  <c r="O1119" i="9"/>
  <c r="O1120" i="9"/>
  <c r="O1121" i="9"/>
  <c r="O1122" i="9"/>
  <c r="O1123" i="9"/>
  <c r="O1124" i="9"/>
  <c r="O1125" i="9"/>
  <c r="O1126" i="9"/>
  <c r="O1127" i="9"/>
  <c r="O1128" i="9"/>
  <c r="O1129" i="9"/>
  <c r="O1130" i="9"/>
  <c r="O1131" i="9"/>
  <c r="O1132" i="9"/>
  <c r="O1133" i="9"/>
  <c r="O1134" i="9"/>
  <c r="O1135" i="9"/>
  <c r="O1136" i="9"/>
  <c r="O1137" i="9"/>
  <c r="O1138" i="9"/>
  <c r="O1139" i="9"/>
  <c r="O1140" i="9"/>
  <c r="O1141" i="9"/>
  <c r="O1142" i="9"/>
  <c r="O1143" i="9"/>
  <c r="O1144" i="9"/>
  <c r="O1145" i="9"/>
  <c r="O1146" i="9"/>
  <c r="O1147" i="9"/>
  <c r="O1148" i="9"/>
  <c r="O1149" i="9"/>
  <c r="O1150" i="9"/>
  <c r="O1151" i="9"/>
  <c r="O1152" i="9"/>
  <c r="O1153" i="9"/>
  <c r="O1154" i="9"/>
  <c r="O1155" i="9"/>
  <c r="O1156" i="9"/>
  <c r="O1157" i="9"/>
  <c r="O1158" i="9"/>
  <c r="O1159" i="9"/>
  <c r="O1160" i="9"/>
  <c r="O1161" i="9"/>
  <c r="O1162" i="9"/>
  <c r="O1163" i="9"/>
  <c r="O1164" i="9"/>
  <c r="O1165" i="9"/>
  <c r="O1166" i="9"/>
  <c r="O1167" i="9"/>
  <c r="O1168" i="9"/>
  <c r="O1169" i="9"/>
  <c r="O1170" i="9"/>
  <c r="O1171" i="9"/>
  <c r="O1172" i="9"/>
  <c r="O1173" i="9"/>
  <c r="O1174" i="9"/>
  <c r="O1175" i="9"/>
  <c r="O1176" i="9"/>
  <c r="O1177" i="9"/>
  <c r="O1178" i="9"/>
  <c r="O1179" i="9"/>
  <c r="O1180" i="9"/>
  <c r="O1181" i="9"/>
  <c r="O1182" i="9"/>
  <c r="O1183" i="9"/>
  <c r="O1184" i="9"/>
  <c r="O1185" i="9"/>
  <c r="O1186" i="9"/>
  <c r="O1187" i="9"/>
  <c r="O1188" i="9"/>
  <c r="O1189" i="9"/>
  <c r="O1190" i="9"/>
  <c r="O1191" i="9"/>
  <c r="O1192" i="9"/>
  <c r="O1193" i="9"/>
  <c r="O1194" i="9"/>
  <c r="O1195" i="9"/>
  <c r="O1196" i="9"/>
  <c r="O1197" i="9"/>
  <c r="O1198" i="9"/>
  <c r="O1199" i="9"/>
  <c r="O1200" i="9"/>
  <c r="O1201" i="9"/>
  <c r="O1202" i="9"/>
  <c r="O1203" i="9"/>
  <c r="O1204" i="9"/>
  <c r="O1205" i="9"/>
  <c r="O1206" i="9"/>
  <c r="O1207" i="9"/>
  <c r="O1208" i="9"/>
  <c r="O1209" i="9"/>
  <c r="O1210" i="9"/>
  <c r="O1211" i="9"/>
  <c r="O1212" i="9"/>
  <c r="O1213" i="9"/>
  <c r="O1214" i="9"/>
  <c r="O1215" i="9"/>
  <c r="O1216" i="9"/>
  <c r="O1217" i="9"/>
  <c r="O1218" i="9"/>
  <c r="O1219" i="9"/>
  <c r="O1220" i="9"/>
  <c r="O1221" i="9"/>
  <c r="O1222" i="9"/>
  <c r="O1223" i="9"/>
  <c r="O1224" i="9"/>
  <c r="O1225" i="9"/>
  <c r="O1226" i="9"/>
  <c r="O1227" i="9"/>
  <c r="O1228" i="9"/>
  <c r="O1229" i="9"/>
  <c r="O1230" i="9"/>
  <c r="O1231" i="9"/>
  <c r="O1232" i="9"/>
  <c r="O1233" i="9"/>
  <c r="O1234" i="9"/>
  <c r="O1235" i="9"/>
  <c r="O1236" i="9"/>
  <c r="O1237" i="9"/>
  <c r="O1238" i="9"/>
  <c r="O1239" i="9"/>
  <c r="O1240" i="9"/>
  <c r="O1241" i="9"/>
  <c r="O1242" i="9"/>
  <c r="O1243" i="9"/>
  <c r="O1244" i="9"/>
  <c r="O1245" i="9"/>
  <c r="O1246" i="9"/>
  <c r="O1247" i="9"/>
  <c r="O1248" i="9"/>
  <c r="O1249" i="9"/>
  <c r="O1250" i="9"/>
  <c r="O1251" i="9"/>
  <c r="O1252" i="9"/>
  <c r="O1253" i="9"/>
  <c r="O1254" i="9"/>
  <c r="O1255" i="9"/>
  <c r="O1256" i="9"/>
  <c r="O1257" i="9"/>
  <c r="O1258" i="9"/>
  <c r="O1259" i="9"/>
  <c r="O1260" i="9"/>
  <c r="O1261" i="9"/>
  <c r="O1262" i="9"/>
  <c r="O1263" i="9"/>
  <c r="O1264" i="9"/>
  <c r="O1265" i="9"/>
  <c r="O1266" i="9"/>
  <c r="O1267" i="9"/>
  <c r="O1268" i="9"/>
  <c r="O1269" i="9"/>
  <c r="O1270" i="9"/>
  <c r="O1271" i="9"/>
  <c r="O1272" i="9"/>
  <c r="O1273" i="9"/>
  <c r="O1274" i="9"/>
  <c r="O1275" i="9"/>
  <c r="O1276" i="9"/>
  <c r="O1277" i="9"/>
  <c r="O1278" i="9"/>
  <c r="O1279" i="9"/>
  <c r="O1280" i="9"/>
  <c r="O1281" i="9"/>
  <c r="O1282" i="9"/>
  <c r="O1283" i="9"/>
  <c r="O1284" i="9"/>
  <c r="O1285" i="9"/>
  <c r="O1286" i="9"/>
  <c r="O1287" i="9"/>
  <c r="O1288" i="9"/>
  <c r="O1289" i="9"/>
  <c r="O1290" i="9"/>
  <c r="O1291" i="9"/>
  <c r="O1292" i="9"/>
  <c r="O1293" i="9"/>
  <c r="O1294" i="9"/>
  <c r="O1295" i="9"/>
  <c r="O1296" i="9"/>
  <c r="O1297" i="9"/>
  <c r="O1298" i="9"/>
  <c r="O1299" i="9"/>
  <c r="O1300" i="9"/>
  <c r="O1301" i="9"/>
  <c r="O1302" i="9"/>
  <c r="O1303" i="9"/>
  <c r="O1304" i="9"/>
  <c r="O1305" i="9"/>
  <c r="O1306" i="9"/>
  <c r="O1307" i="9"/>
  <c r="O1308" i="9"/>
  <c r="O1309" i="9"/>
  <c r="O1310" i="9"/>
  <c r="O1311" i="9"/>
  <c r="O1312" i="9"/>
  <c r="O1313" i="9"/>
  <c r="O1314" i="9"/>
  <c r="O1315" i="9"/>
  <c r="O1316" i="9"/>
  <c r="O1317" i="9"/>
  <c r="O1318" i="9"/>
  <c r="O1319" i="9"/>
  <c r="O1320" i="9"/>
  <c r="O1321" i="9"/>
  <c r="O1322" i="9"/>
  <c r="O1323" i="9"/>
  <c r="O1324" i="9"/>
  <c r="O1325" i="9"/>
  <c r="O1326" i="9"/>
  <c r="O1327" i="9"/>
  <c r="O1328" i="9"/>
  <c r="O1329" i="9"/>
  <c r="O1330" i="9"/>
  <c r="O1331" i="9"/>
  <c r="O1332" i="9"/>
  <c r="O1333" i="9"/>
  <c r="O1334" i="9"/>
  <c r="O1335" i="9"/>
  <c r="O1336" i="9"/>
  <c r="O1337" i="9"/>
  <c r="O1338" i="9"/>
  <c r="O1339" i="9"/>
  <c r="O1340" i="9"/>
  <c r="O1341" i="9"/>
  <c r="O1342" i="9"/>
  <c r="O1343" i="9"/>
  <c r="O1344" i="9"/>
  <c r="O1345" i="9"/>
  <c r="O1346" i="9"/>
  <c r="O1347" i="9"/>
  <c r="O1348" i="9"/>
  <c r="O1349" i="9"/>
  <c r="O1350" i="9"/>
  <c r="O1351" i="9"/>
  <c r="O1352" i="9"/>
  <c r="O1353" i="9"/>
  <c r="O1354" i="9"/>
  <c r="O1355" i="9"/>
  <c r="O1356" i="9"/>
  <c r="O1357" i="9"/>
  <c r="O1358" i="9"/>
  <c r="O1359" i="9"/>
  <c r="O1360" i="9"/>
  <c r="O1361" i="9"/>
  <c r="O1362" i="9"/>
  <c r="O1363" i="9"/>
  <c r="O1364" i="9"/>
  <c r="O1365" i="9"/>
  <c r="O1366" i="9"/>
  <c r="O1367" i="9"/>
  <c r="O1368" i="9"/>
  <c r="O1369" i="9"/>
  <c r="O1370" i="9"/>
  <c r="O1371" i="9"/>
  <c r="O1372" i="9"/>
  <c r="O1373" i="9"/>
  <c r="O1374" i="9"/>
  <c r="O1375" i="9"/>
  <c r="O1376" i="9"/>
  <c r="O1377" i="9"/>
  <c r="O1378" i="9"/>
  <c r="O1379" i="9"/>
  <c r="O1380" i="9"/>
  <c r="O1381" i="9"/>
  <c r="O1382" i="9"/>
  <c r="O1383" i="9"/>
  <c r="O1384" i="9"/>
  <c r="O1385" i="9"/>
  <c r="O1386" i="9"/>
  <c r="O1387" i="9"/>
  <c r="O1388" i="9"/>
  <c r="O1389" i="9"/>
  <c r="O1390" i="9"/>
  <c r="O1391" i="9"/>
  <c r="O1392" i="9"/>
  <c r="O1393" i="9"/>
  <c r="O1394" i="9"/>
  <c r="O1395" i="9"/>
  <c r="O1396" i="9"/>
  <c r="O1397" i="9"/>
  <c r="O1398" i="9"/>
  <c r="O1399" i="9"/>
  <c r="O1400" i="9"/>
  <c r="O1401" i="9"/>
  <c r="O1402" i="9"/>
  <c r="O1403" i="9"/>
  <c r="O1404" i="9"/>
  <c r="O1405" i="9"/>
  <c r="O1406" i="9"/>
  <c r="O1407" i="9"/>
  <c r="O1408" i="9"/>
  <c r="O1409" i="9"/>
  <c r="O1410" i="9"/>
  <c r="O1411" i="9"/>
  <c r="O1412" i="9"/>
  <c r="O1413" i="9"/>
  <c r="O1414" i="9"/>
  <c r="O1415" i="9"/>
  <c r="O1416" i="9"/>
  <c r="O1417" i="9"/>
  <c r="O1418" i="9"/>
  <c r="O1419" i="9"/>
  <c r="O1420" i="9"/>
  <c r="O1421" i="9"/>
  <c r="O1422" i="9"/>
  <c r="O1423" i="9"/>
  <c r="O1424" i="9"/>
  <c r="O1425" i="9"/>
  <c r="O1426" i="9"/>
  <c r="O1427" i="9"/>
  <c r="O1428" i="9"/>
  <c r="O1429" i="9"/>
  <c r="O1430" i="9"/>
  <c r="O1431" i="9"/>
  <c r="O1432" i="9"/>
  <c r="O1433" i="9"/>
  <c r="O1434" i="9"/>
  <c r="O1435" i="9"/>
  <c r="O1436" i="9"/>
  <c r="O1437" i="9"/>
  <c r="O1438" i="9"/>
  <c r="O1439" i="9"/>
  <c r="O1440" i="9"/>
  <c r="O1441" i="9"/>
  <c r="O1442" i="9"/>
  <c r="O1443" i="9"/>
  <c r="O1444" i="9"/>
  <c r="O1445" i="9"/>
  <c r="O1446" i="9"/>
  <c r="O1447" i="9"/>
  <c r="O1448" i="9"/>
  <c r="O1449" i="9"/>
  <c r="O1450" i="9"/>
  <c r="O1451" i="9"/>
  <c r="O1452" i="9"/>
  <c r="O1453" i="9"/>
  <c r="O1454" i="9"/>
  <c r="O1455" i="9"/>
  <c r="O1456" i="9"/>
  <c r="O1457" i="9"/>
  <c r="O1458" i="9"/>
  <c r="O1459" i="9"/>
  <c r="O1460" i="9"/>
  <c r="O1461" i="9"/>
  <c r="O1462" i="9"/>
  <c r="O1463" i="9"/>
  <c r="O1464" i="9"/>
  <c r="O1465" i="9"/>
  <c r="O1466" i="9"/>
  <c r="O1467" i="9"/>
  <c r="O1468" i="9"/>
  <c r="O1469" i="9"/>
  <c r="O1470" i="9"/>
  <c r="O1471" i="9"/>
  <c r="O1472" i="9"/>
  <c r="O1473" i="9"/>
  <c r="O1474" i="9"/>
  <c r="O1475" i="9"/>
  <c r="O1476" i="9"/>
  <c r="O1477" i="9"/>
  <c r="O1478" i="9"/>
  <c r="O1479" i="9"/>
  <c r="O1480" i="9"/>
  <c r="O1481" i="9"/>
  <c r="O1482" i="9"/>
  <c r="O1483" i="9"/>
  <c r="O1484" i="9"/>
  <c r="O1485" i="9"/>
  <c r="O1486" i="9"/>
  <c r="O1487" i="9"/>
  <c r="O1488" i="9"/>
  <c r="O1489" i="9"/>
  <c r="O1490" i="9"/>
  <c r="O1491" i="9"/>
  <c r="O1492" i="9"/>
  <c r="O1493" i="9"/>
  <c r="O1494" i="9"/>
  <c r="O1495" i="9"/>
  <c r="O1496" i="9"/>
  <c r="O1497" i="9"/>
  <c r="O1498" i="9"/>
  <c r="O1499" i="9"/>
  <c r="O1500" i="9"/>
  <c r="O1501" i="9"/>
  <c r="O1502" i="9"/>
  <c r="O1503" i="9"/>
  <c r="O1504" i="9"/>
  <c r="O1505" i="9"/>
  <c r="O1506" i="9"/>
  <c r="O1507" i="9"/>
  <c r="O1508" i="9"/>
  <c r="O1509" i="9"/>
  <c r="O1510" i="9"/>
  <c r="O1511" i="9"/>
  <c r="O1512" i="9"/>
  <c r="O1513" i="9"/>
  <c r="O1514" i="9"/>
  <c r="O1515" i="9"/>
  <c r="O1516" i="9"/>
  <c r="O1517" i="9"/>
  <c r="O1518" i="9"/>
  <c r="O1519" i="9"/>
  <c r="O1520" i="9"/>
  <c r="O1521" i="9"/>
  <c r="O1522" i="9"/>
  <c r="O1523" i="9"/>
  <c r="O1524" i="9"/>
  <c r="O1525" i="9"/>
  <c r="O1526" i="9"/>
  <c r="O1527" i="9"/>
  <c r="O1528" i="9"/>
  <c r="O1529" i="9"/>
  <c r="O1530" i="9"/>
  <c r="O1531" i="9"/>
  <c r="O1532" i="9"/>
  <c r="O1533" i="9"/>
  <c r="O1534" i="9"/>
  <c r="O1535" i="9"/>
  <c r="O1536" i="9"/>
  <c r="O1537" i="9"/>
  <c r="O1538" i="9"/>
  <c r="O1539" i="9"/>
  <c r="O1540" i="9"/>
  <c r="O1541" i="9"/>
  <c r="O1542" i="9"/>
  <c r="O1543" i="9"/>
  <c r="O1544" i="9"/>
  <c r="O1545" i="9"/>
  <c r="O1546" i="9"/>
  <c r="O1547" i="9"/>
  <c r="O1548" i="9"/>
  <c r="O1549" i="9"/>
  <c r="O1550" i="9"/>
  <c r="O1551" i="9"/>
  <c r="O1552" i="9"/>
  <c r="O1553" i="9"/>
  <c r="O1554" i="9"/>
  <c r="O1555" i="9"/>
  <c r="O1556" i="9"/>
  <c r="O1557" i="9"/>
  <c r="O1558" i="9"/>
  <c r="O1559" i="9"/>
  <c r="O1560" i="9"/>
  <c r="O1561" i="9"/>
  <c r="O1562" i="9"/>
  <c r="O1563" i="9"/>
  <c r="O1564" i="9"/>
  <c r="O1565" i="9"/>
  <c r="O1566" i="9"/>
  <c r="O1567" i="9"/>
  <c r="O1568" i="9"/>
  <c r="O1569" i="9"/>
  <c r="O1570" i="9"/>
  <c r="O1571" i="9"/>
  <c r="O1572" i="9"/>
  <c r="O1573" i="9"/>
  <c r="O1574" i="9"/>
  <c r="O1575" i="9"/>
  <c r="O1576" i="9"/>
  <c r="O1577" i="9"/>
  <c r="O1578" i="9"/>
  <c r="O1579" i="9"/>
  <c r="O1580" i="9"/>
  <c r="O1581" i="9"/>
  <c r="O1582" i="9"/>
  <c r="O1583" i="9"/>
  <c r="O1584" i="9"/>
  <c r="O1585" i="9"/>
  <c r="O1586" i="9"/>
  <c r="O1587" i="9"/>
  <c r="O1588" i="9"/>
  <c r="O1589" i="9"/>
  <c r="O1590" i="9"/>
  <c r="O1591" i="9"/>
  <c r="O1592" i="9"/>
  <c r="O1593" i="9"/>
  <c r="O1594" i="9"/>
  <c r="O1595" i="9"/>
  <c r="O1596" i="9"/>
  <c r="O1597" i="9"/>
  <c r="O1598" i="9"/>
  <c r="O1599" i="9"/>
  <c r="O1600" i="9"/>
  <c r="O1601" i="9"/>
  <c r="O1602" i="9"/>
  <c r="O1603" i="9"/>
  <c r="O1604" i="9"/>
  <c r="O1605" i="9"/>
  <c r="O1606" i="9"/>
  <c r="O1607" i="9"/>
  <c r="O1608" i="9"/>
  <c r="O1609" i="9"/>
  <c r="O1610" i="9"/>
  <c r="O1611" i="9"/>
  <c r="O1612" i="9"/>
  <c r="O1613" i="9"/>
  <c r="O1614" i="9"/>
  <c r="O1615" i="9"/>
  <c r="O1616" i="9"/>
  <c r="O1617" i="9"/>
  <c r="O1618" i="9"/>
  <c r="O1619" i="9"/>
  <c r="O1620" i="9"/>
  <c r="O1621" i="9"/>
  <c r="O1622" i="9"/>
  <c r="O1623" i="9"/>
  <c r="O1624" i="9"/>
  <c r="O1625" i="9"/>
  <c r="O1626" i="9"/>
  <c r="O1627" i="9"/>
  <c r="O1628" i="9"/>
  <c r="O1629" i="9"/>
  <c r="O1630" i="9"/>
  <c r="O1631" i="9"/>
  <c r="O1632" i="9"/>
  <c r="O1633" i="9"/>
  <c r="O1634" i="9"/>
  <c r="O1635" i="9"/>
  <c r="O1636" i="9"/>
  <c r="O1637" i="9"/>
  <c r="O1638" i="9"/>
  <c r="O1639" i="9"/>
  <c r="O1640" i="9"/>
  <c r="O1641" i="9"/>
  <c r="O1642" i="9"/>
  <c r="O1643" i="9"/>
  <c r="O1644" i="9"/>
  <c r="O1645" i="9"/>
  <c r="O1646" i="9"/>
  <c r="O1647" i="9"/>
  <c r="O1648" i="9"/>
  <c r="O1649" i="9"/>
  <c r="O1650" i="9"/>
  <c r="O1651" i="9"/>
  <c r="O1652" i="9"/>
  <c r="O1653" i="9"/>
  <c r="O1654" i="9"/>
  <c r="O1655" i="9"/>
  <c r="O1656" i="9"/>
  <c r="O1657" i="9"/>
  <c r="O1658" i="9"/>
  <c r="O1659" i="9"/>
  <c r="O1660" i="9"/>
  <c r="O1661" i="9"/>
  <c r="O1662" i="9"/>
  <c r="O1663" i="9"/>
  <c r="O1664" i="9"/>
  <c r="O1665" i="9"/>
  <c r="O1666" i="9"/>
  <c r="O1667" i="9"/>
  <c r="O1668" i="9"/>
  <c r="O1669" i="9"/>
  <c r="O1670" i="9"/>
  <c r="O1671" i="9"/>
  <c r="O1672" i="9"/>
  <c r="O1673" i="9"/>
  <c r="O1674" i="9"/>
  <c r="O1675" i="9"/>
  <c r="O1676" i="9"/>
  <c r="O1677" i="9"/>
  <c r="O1678" i="9"/>
  <c r="O1679" i="9"/>
  <c r="O1680" i="9"/>
  <c r="O1681" i="9"/>
  <c r="O1682" i="9"/>
  <c r="O1683" i="9"/>
  <c r="O1684" i="9"/>
  <c r="O1685" i="9"/>
  <c r="O1686" i="9"/>
  <c r="O1687" i="9"/>
  <c r="O1688" i="9"/>
  <c r="O1689" i="9"/>
  <c r="O1690" i="9"/>
  <c r="O1691" i="9"/>
  <c r="O1692" i="9"/>
  <c r="O1693" i="9"/>
  <c r="O1694" i="9"/>
  <c r="O1695" i="9"/>
  <c r="O1696" i="9"/>
  <c r="O1697" i="9"/>
  <c r="O1698" i="9"/>
  <c r="O1699" i="9"/>
  <c r="O1700" i="9"/>
  <c r="O1701" i="9"/>
  <c r="O1702" i="9"/>
  <c r="O1703" i="9"/>
  <c r="O1704" i="9"/>
  <c r="O1705" i="9"/>
  <c r="O1706" i="9"/>
  <c r="O1707" i="9"/>
  <c r="O1708" i="9"/>
  <c r="O1709" i="9"/>
  <c r="O1710" i="9"/>
  <c r="O1711" i="9"/>
  <c r="O1712" i="9"/>
  <c r="O1713" i="9"/>
  <c r="O1714" i="9"/>
  <c r="O1715" i="9"/>
  <c r="O1716" i="9"/>
  <c r="O1717" i="9"/>
  <c r="O1718" i="9"/>
  <c r="O1719" i="9"/>
  <c r="O1720" i="9"/>
  <c r="O1721" i="9"/>
  <c r="O1722" i="9"/>
  <c r="O1723" i="9"/>
  <c r="O1724" i="9"/>
  <c r="O1725" i="9"/>
  <c r="O1726" i="9"/>
  <c r="O1727" i="9"/>
  <c r="O1728" i="9"/>
  <c r="O1729" i="9"/>
  <c r="O1730" i="9"/>
  <c r="O1731" i="9"/>
  <c r="O1732" i="9"/>
  <c r="O1733" i="9"/>
  <c r="O1734" i="9"/>
  <c r="O1735" i="9"/>
  <c r="O1736" i="9"/>
  <c r="O1737" i="9"/>
  <c r="O1738" i="9"/>
  <c r="O1739" i="9"/>
  <c r="O1740" i="9"/>
  <c r="O1741" i="9"/>
  <c r="O1742" i="9"/>
  <c r="O1743" i="9"/>
  <c r="O1744" i="9"/>
  <c r="O1745" i="9"/>
  <c r="O1746" i="9"/>
  <c r="O1747" i="9"/>
  <c r="O1748" i="9"/>
  <c r="O1749" i="9"/>
  <c r="O1750" i="9"/>
  <c r="O1751" i="9"/>
  <c r="O1752" i="9"/>
  <c r="O1753" i="9"/>
  <c r="O1754" i="9"/>
  <c r="O1755" i="9"/>
  <c r="O1756" i="9"/>
  <c r="O1757" i="9"/>
  <c r="O1758" i="9"/>
  <c r="O1759" i="9"/>
  <c r="O1760" i="9"/>
  <c r="O1761" i="9"/>
  <c r="O1762" i="9"/>
  <c r="O1763" i="9"/>
  <c r="O1764" i="9"/>
  <c r="O1765" i="9"/>
  <c r="O1766" i="9"/>
  <c r="O1767" i="9"/>
  <c r="O1768" i="9"/>
  <c r="O1769" i="9"/>
  <c r="O1770" i="9"/>
  <c r="O1771" i="9"/>
  <c r="O1772" i="9"/>
  <c r="O1773" i="9"/>
  <c r="O1774" i="9"/>
  <c r="O1775" i="9"/>
  <c r="O1776" i="9"/>
  <c r="O1777" i="9"/>
  <c r="O1778" i="9"/>
  <c r="O1779" i="9"/>
  <c r="O1780" i="9"/>
  <c r="O1781" i="9"/>
  <c r="O1782" i="9"/>
  <c r="O1783" i="9"/>
  <c r="O1784" i="9"/>
  <c r="O1785" i="9"/>
  <c r="O1786" i="9"/>
  <c r="O1787" i="9"/>
  <c r="O1788" i="9"/>
  <c r="O1789" i="9"/>
  <c r="O1790" i="9"/>
  <c r="O1791" i="9"/>
  <c r="O1792" i="9"/>
  <c r="O1793" i="9"/>
  <c r="O1794" i="9"/>
  <c r="O1795" i="9"/>
  <c r="O1796" i="9"/>
  <c r="O1797" i="9"/>
  <c r="O1798" i="9"/>
  <c r="O1799" i="9"/>
  <c r="O1800" i="9"/>
  <c r="O1801" i="9"/>
  <c r="O1802" i="9"/>
  <c r="O1803" i="9"/>
  <c r="O1804" i="9"/>
  <c r="O1805" i="9"/>
  <c r="O1806" i="9"/>
  <c r="O1807" i="9"/>
  <c r="O1808" i="9"/>
  <c r="O1809" i="9"/>
  <c r="O1810" i="9"/>
  <c r="O1811" i="9"/>
  <c r="O1812" i="9"/>
  <c r="O1813" i="9"/>
  <c r="O1814" i="9"/>
  <c r="O1815" i="9"/>
  <c r="O1816" i="9"/>
  <c r="O1817" i="9"/>
  <c r="O1818" i="9"/>
  <c r="O1819" i="9"/>
  <c r="O1820" i="9"/>
  <c r="O1821" i="9"/>
  <c r="O1822" i="9"/>
  <c r="O1823" i="9"/>
  <c r="O1824" i="9"/>
  <c r="O1825" i="9"/>
  <c r="O1826" i="9"/>
  <c r="O1827" i="9"/>
  <c r="O1828" i="9"/>
  <c r="O1829" i="9"/>
  <c r="O1830" i="9"/>
  <c r="O1831" i="9"/>
  <c r="O1832" i="9"/>
  <c r="O1833" i="9"/>
  <c r="O1834" i="9"/>
  <c r="O1835" i="9"/>
  <c r="O1836" i="9"/>
  <c r="O1837" i="9"/>
  <c r="O1838" i="9"/>
  <c r="O1839" i="9"/>
  <c r="O1840" i="9"/>
  <c r="O1841" i="9"/>
  <c r="O1842" i="9"/>
  <c r="O1843" i="9"/>
  <c r="O1844" i="9"/>
  <c r="O1845" i="9"/>
  <c r="O1846" i="9"/>
  <c r="O1847" i="9"/>
  <c r="O1848" i="9"/>
  <c r="O1849" i="9"/>
  <c r="O1850" i="9"/>
  <c r="O1851" i="9"/>
  <c r="O1852" i="9"/>
  <c r="O1853" i="9"/>
  <c r="O1854" i="9"/>
  <c r="O1855" i="9"/>
  <c r="O1856" i="9"/>
  <c r="O1857" i="9"/>
  <c r="O1858" i="9"/>
  <c r="O1859" i="9"/>
  <c r="O1860" i="9"/>
  <c r="O1861" i="9"/>
  <c r="O1862" i="9"/>
  <c r="O1863" i="9"/>
  <c r="O1864" i="9"/>
  <c r="O1865" i="9"/>
  <c r="O1866" i="9"/>
  <c r="O1867" i="9"/>
  <c r="O1868" i="9"/>
  <c r="O1869" i="9"/>
  <c r="O1870" i="9"/>
  <c r="O1871" i="9"/>
  <c r="O1872" i="9"/>
  <c r="O1873" i="9"/>
  <c r="O1874" i="9"/>
  <c r="O1875" i="9"/>
  <c r="O1876" i="9"/>
  <c r="O1877" i="9"/>
  <c r="O1878" i="9"/>
  <c r="O1879" i="9"/>
  <c r="O1880" i="9"/>
  <c r="O1881" i="9"/>
  <c r="O1882" i="9"/>
  <c r="O1883" i="9"/>
  <c r="O1884" i="9"/>
  <c r="O1885" i="9"/>
  <c r="O1886" i="9"/>
  <c r="O1887" i="9"/>
  <c r="O1888" i="9"/>
  <c r="O1889" i="9"/>
  <c r="O1890" i="9"/>
  <c r="O1891" i="9"/>
  <c r="O1892" i="9"/>
  <c r="O1893" i="9"/>
  <c r="O1894" i="9"/>
  <c r="O1895" i="9"/>
  <c r="O1896" i="9"/>
  <c r="O1897" i="9"/>
  <c r="O1898" i="9"/>
  <c r="O1899" i="9"/>
  <c r="O1900" i="9"/>
  <c r="O1901" i="9"/>
  <c r="O1902" i="9"/>
  <c r="O1903" i="9"/>
  <c r="O1904" i="9"/>
  <c r="O1905" i="9"/>
  <c r="O1906" i="9"/>
  <c r="O1907" i="9"/>
  <c r="O1908" i="9"/>
  <c r="O1909" i="9"/>
  <c r="O1910" i="9"/>
  <c r="O1911" i="9"/>
  <c r="O1912" i="9"/>
  <c r="O1913" i="9"/>
  <c r="O1914" i="9"/>
  <c r="O1915" i="9"/>
  <c r="O1916" i="9"/>
  <c r="O1917" i="9"/>
  <c r="O1918" i="9"/>
  <c r="O1919" i="9"/>
  <c r="O1920" i="9"/>
  <c r="O1921" i="9"/>
  <c r="O1922" i="9"/>
  <c r="O1923" i="9"/>
  <c r="O1924" i="9"/>
  <c r="O1925" i="9"/>
  <c r="O1926" i="9"/>
  <c r="O1927" i="9"/>
  <c r="O1928" i="9"/>
  <c r="O1929" i="9"/>
  <c r="O1930" i="9"/>
  <c r="O1931" i="9"/>
  <c r="O1932" i="9"/>
  <c r="O1933" i="9"/>
  <c r="O1934" i="9"/>
  <c r="O1935" i="9"/>
  <c r="O1936" i="9"/>
  <c r="O1937" i="9"/>
  <c r="O1938" i="9"/>
  <c r="O1939" i="9"/>
  <c r="O1940" i="9"/>
  <c r="O1941" i="9"/>
  <c r="O1942" i="9"/>
  <c r="O1943" i="9"/>
  <c r="O1944" i="9"/>
  <c r="O1945" i="9"/>
  <c r="O1946" i="9"/>
  <c r="O1947" i="9"/>
  <c r="O1948" i="9"/>
  <c r="O1949" i="9"/>
  <c r="O1950" i="9"/>
  <c r="O1951" i="9"/>
  <c r="O1952" i="9"/>
  <c r="O1953" i="9"/>
  <c r="O1954" i="9"/>
  <c r="O1955" i="9"/>
  <c r="O1956" i="9"/>
  <c r="O1957" i="9"/>
  <c r="O1958" i="9"/>
  <c r="O1959" i="9"/>
  <c r="O1960" i="9"/>
  <c r="O1961" i="9"/>
  <c r="O1962" i="9"/>
  <c r="O1963" i="9"/>
  <c r="O1964" i="9"/>
  <c r="O1965" i="9"/>
  <c r="O1966" i="9"/>
  <c r="O1967" i="9"/>
  <c r="O1968" i="9"/>
  <c r="O1969" i="9"/>
  <c r="O1970" i="9"/>
  <c r="O1971" i="9"/>
  <c r="O1972" i="9"/>
  <c r="O1973" i="9"/>
  <c r="O1974" i="9"/>
  <c r="O1975" i="9"/>
  <c r="O1976" i="9"/>
  <c r="O1977" i="9"/>
  <c r="O1978" i="9"/>
  <c r="O1979" i="9"/>
  <c r="O1980" i="9"/>
  <c r="O1981" i="9"/>
  <c r="O1982" i="9"/>
  <c r="O1983" i="9"/>
  <c r="O1984" i="9"/>
  <c r="O1985" i="9"/>
  <c r="O1986" i="9"/>
  <c r="O1987" i="9"/>
  <c r="O1988" i="9"/>
  <c r="O1989" i="9"/>
  <c r="O1990" i="9"/>
  <c r="O1991" i="9"/>
  <c r="O1992" i="9"/>
  <c r="O1993" i="9"/>
  <c r="O1994" i="9"/>
  <c r="O1995" i="9"/>
  <c r="O1996" i="9"/>
  <c r="O1997" i="9"/>
  <c r="O1998" i="9"/>
  <c r="O1999" i="9"/>
  <c r="O2000" i="9"/>
  <c r="O2001" i="9"/>
  <c r="O2002" i="9"/>
  <c r="O2003" i="9"/>
  <c r="O2004" i="9"/>
  <c r="O2005" i="9"/>
  <c r="O2006" i="9"/>
  <c r="O2007" i="9"/>
  <c r="O2008" i="9"/>
  <c r="O2009" i="9"/>
  <c r="O2010" i="9"/>
  <c r="O2011" i="9"/>
  <c r="O2012" i="9"/>
  <c r="O2013" i="9"/>
  <c r="O2014" i="9"/>
  <c r="O2015" i="9"/>
  <c r="O2016" i="9"/>
  <c r="O2017" i="9"/>
  <c r="O2018" i="9"/>
  <c r="O2019" i="9"/>
  <c r="O2020" i="9"/>
  <c r="O2021" i="9"/>
  <c r="O2022" i="9"/>
  <c r="O2023" i="9"/>
  <c r="O2024" i="9"/>
  <c r="O2025" i="9"/>
  <c r="O2026" i="9"/>
  <c r="O2027" i="9"/>
  <c r="O2028" i="9"/>
  <c r="O2029" i="9"/>
  <c r="O2030" i="9"/>
  <c r="O2031" i="9"/>
  <c r="O2032" i="9"/>
  <c r="O2033" i="9"/>
  <c r="O2034" i="9"/>
  <c r="O2035" i="9"/>
  <c r="O2036" i="9"/>
  <c r="O2037" i="9"/>
  <c r="O2038" i="9"/>
  <c r="O2039" i="9"/>
  <c r="O2040" i="9"/>
  <c r="O2041" i="9"/>
  <c r="O2042" i="9"/>
  <c r="O2043" i="9"/>
  <c r="O2044" i="9"/>
  <c r="O2045" i="9"/>
  <c r="O2046" i="9"/>
  <c r="O2047" i="9"/>
  <c r="O2048" i="9"/>
  <c r="O2049" i="9"/>
  <c r="O2050" i="9"/>
  <c r="O2051" i="9"/>
  <c r="O2052" i="9"/>
  <c r="O2053" i="9"/>
  <c r="O2054" i="9"/>
  <c r="O2055" i="9"/>
  <c r="O2056" i="9"/>
  <c r="O2057" i="9"/>
  <c r="O2058" i="9"/>
  <c r="O2059" i="9"/>
  <c r="O2060" i="9"/>
  <c r="O2061" i="9"/>
  <c r="O2062" i="9"/>
  <c r="O2063" i="9"/>
  <c r="O2064" i="9"/>
  <c r="O2065" i="9"/>
  <c r="O2066" i="9"/>
  <c r="O2067" i="9"/>
  <c r="O2068" i="9"/>
  <c r="O2069" i="9"/>
  <c r="O2070" i="9"/>
  <c r="O2071" i="9"/>
  <c r="O2072" i="9"/>
  <c r="O2073" i="9"/>
  <c r="O2074" i="9"/>
  <c r="O2075" i="9"/>
  <c r="O2076" i="9"/>
  <c r="O2077" i="9"/>
  <c r="O2078" i="9"/>
  <c r="O2079" i="9"/>
  <c r="O2080" i="9"/>
  <c r="O2081" i="9"/>
  <c r="O2082" i="9"/>
  <c r="O2083" i="9"/>
  <c r="O2084" i="9"/>
  <c r="O2085" i="9"/>
  <c r="O2086" i="9"/>
  <c r="O2087" i="9"/>
  <c r="O2088" i="9"/>
  <c r="O2089" i="9"/>
  <c r="O2090" i="9"/>
  <c r="O2091" i="9"/>
  <c r="O2092" i="9"/>
  <c r="O2093" i="9"/>
  <c r="O2094" i="9"/>
  <c r="O2095" i="9"/>
  <c r="O2096" i="9"/>
  <c r="O2097" i="9"/>
  <c r="O2098" i="9"/>
  <c r="O2099" i="9"/>
  <c r="O2100" i="9"/>
  <c r="O2101" i="9"/>
  <c r="O2102" i="9"/>
  <c r="O2103" i="9"/>
  <c r="O2104" i="9"/>
  <c r="O2105" i="9"/>
  <c r="O2106" i="9"/>
  <c r="O2107" i="9"/>
  <c r="O2108" i="9"/>
  <c r="O2109" i="9"/>
  <c r="O2110" i="9"/>
  <c r="O2111" i="9"/>
  <c r="O2112" i="9"/>
  <c r="O2113" i="9"/>
  <c r="O2114" i="9"/>
  <c r="O2115" i="9"/>
  <c r="O2116" i="9"/>
  <c r="O2117" i="9"/>
  <c r="O2118" i="9"/>
  <c r="O2119" i="9"/>
  <c r="O2120" i="9"/>
  <c r="O2121" i="9"/>
  <c r="O2122" i="9"/>
  <c r="O2123" i="9"/>
  <c r="O2124" i="9"/>
  <c r="O2125" i="9"/>
  <c r="O2126" i="9"/>
  <c r="O2127" i="9"/>
  <c r="O2128" i="9"/>
  <c r="O2129" i="9"/>
  <c r="O2130" i="9"/>
  <c r="O2131" i="9"/>
  <c r="O2132" i="9"/>
  <c r="O2133" i="9"/>
  <c r="O2134" i="9"/>
  <c r="O2135" i="9"/>
  <c r="O2136" i="9"/>
  <c r="O2137" i="9"/>
  <c r="O2138" i="9"/>
  <c r="O2139" i="9"/>
  <c r="O2140" i="9"/>
  <c r="O2141" i="9"/>
  <c r="O2142" i="9"/>
  <c r="O2143" i="9"/>
  <c r="O2144" i="9"/>
  <c r="O2145" i="9"/>
  <c r="O2146" i="9"/>
  <c r="O2147" i="9"/>
  <c r="O2148" i="9"/>
  <c r="O2149" i="9"/>
  <c r="O2150" i="9"/>
  <c r="O2151" i="9"/>
  <c r="O2152" i="9"/>
  <c r="O2153" i="9"/>
  <c r="O2154" i="9"/>
  <c r="O2155" i="9"/>
  <c r="O2156" i="9"/>
  <c r="O2157" i="9"/>
  <c r="O2158" i="9"/>
  <c r="O2159" i="9"/>
  <c r="O2160" i="9"/>
  <c r="O2161" i="9"/>
  <c r="O2162" i="9"/>
  <c r="O2163" i="9"/>
  <c r="O2164" i="9"/>
  <c r="O2165" i="9"/>
  <c r="O2166" i="9"/>
  <c r="O2167" i="9"/>
  <c r="O2168" i="9"/>
  <c r="O2169" i="9"/>
  <c r="O2170" i="9"/>
  <c r="O2171" i="9"/>
  <c r="O2172" i="9"/>
  <c r="O2173" i="9"/>
  <c r="O2174" i="9"/>
  <c r="O2175" i="9"/>
  <c r="O2176" i="9"/>
  <c r="O2177" i="9"/>
  <c r="O2178" i="9"/>
  <c r="O2179" i="9"/>
  <c r="O2180" i="9"/>
  <c r="O2181" i="9"/>
  <c r="O2182" i="9"/>
  <c r="O2183" i="9"/>
  <c r="O2184" i="9"/>
  <c r="O2185" i="9"/>
  <c r="O2186" i="9"/>
  <c r="O2187" i="9"/>
  <c r="O2188" i="9"/>
  <c r="O2189" i="9"/>
  <c r="O2190" i="9"/>
  <c r="O2191" i="9"/>
  <c r="O2192" i="9"/>
  <c r="O2193" i="9"/>
  <c r="O2194" i="9"/>
  <c r="O2195" i="9"/>
  <c r="O2196" i="9"/>
  <c r="O2197" i="9"/>
  <c r="O2198" i="9"/>
  <c r="O2199" i="9"/>
  <c r="O2200" i="9"/>
  <c r="O2201" i="9"/>
  <c r="O2202" i="9"/>
  <c r="O2203" i="9"/>
  <c r="O2204" i="9"/>
  <c r="O2205" i="9"/>
  <c r="O2206" i="9"/>
  <c r="O2207" i="9"/>
  <c r="O2208" i="9"/>
  <c r="O2209" i="9"/>
  <c r="O2210" i="9"/>
  <c r="O2211" i="9"/>
  <c r="O2212" i="9"/>
  <c r="O2213" i="9"/>
  <c r="O2214" i="9"/>
  <c r="O2215" i="9"/>
  <c r="O2216" i="9"/>
  <c r="O2217" i="9"/>
  <c r="O2218" i="9"/>
  <c r="O2219" i="9"/>
  <c r="O2220" i="9"/>
  <c r="O2221" i="9"/>
  <c r="O2222" i="9"/>
  <c r="O2223" i="9"/>
  <c r="O2224" i="9"/>
  <c r="O2225" i="9"/>
  <c r="O2226" i="9"/>
  <c r="O2227" i="9"/>
  <c r="O2228" i="9"/>
  <c r="O2229" i="9"/>
  <c r="O2230" i="9"/>
  <c r="O2231" i="9"/>
  <c r="O2232" i="9"/>
  <c r="O2233" i="9"/>
  <c r="O2234" i="9"/>
  <c r="O2235" i="9"/>
  <c r="O2236" i="9"/>
  <c r="O2237" i="9"/>
  <c r="O2238" i="9"/>
  <c r="O2239" i="9"/>
  <c r="O2240" i="9"/>
  <c r="O2241" i="9"/>
  <c r="O2242" i="9"/>
  <c r="O2243" i="9"/>
  <c r="O2244" i="9"/>
  <c r="O2245" i="9"/>
  <c r="O2246" i="9"/>
  <c r="O2247" i="9"/>
  <c r="O2248" i="9"/>
  <c r="O2249" i="9"/>
  <c r="O2250" i="9"/>
  <c r="O2251" i="9"/>
  <c r="O2252" i="9"/>
  <c r="O2253" i="9"/>
  <c r="O2254" i="9"/>
  <c r="O2255" i="9"/>
  <c r="O2256" i="9"/>
  <c r="O2257" i="9"/>
  <c r="O2258" i="9"/>
  <c r="O2259" i="9"/>
  <c r="O2260" i="9"/>
  <c r="O2261" i="9"/>
  <c r="O2262" i="9"/>
  <c r="O2263" i="9"/>
  <c r="O2264" i="9"/>
  <c r="O2265" i="9"/>
  <c r="O2266" i="9"/>
  <c r="O2267" i="9"/>
  <c r="O2268" i="9"/>
  <c r="O2269" i="9"/>
  <c r="O2270" i="9"/>
  <c r="O2271" i="9"/>
  <c r="O2272" i="9"/>
  <c r="O2273" i="9"/>
  <c r="O2274" i="9"/>
  <c r="O2275" i="9"/>
  <c r="O2276" i="9"/>
  <c r="O2277" i="9"/>
  <c r="O2278" i="9"/>
  <c r="O2279" i="9"/>
  <c r="O2280" i="9"/>
  <c r="O2281" i="9"/>
  <c r="O2282" i="9"/>
  <c r="O2283" i="9"/>
  <c r="O2284" i="9"/>
  <c r="O2285" i="9"/>
  <c r="O2286" i="9"/>
  <c r="O2287" i="9"/>
  <c r="O2288" i="9"/>
  <c r="O2289" i="9"/>
  <c r="O2290" i="9"/>
  <c r="O2291" i="9"/>
  <c r="O2292" i="9"/>
  <c r="O2293" i="9"/>
  <c r="O2294" i="9"/>
  <c r="O2295" i="9"/>
  <c r="O2296" i="9"/>
  <c r="O2297" i="9"/>
  <c r="O2298" i="9"/>
  <c r="O2299" i="9"/>
  <c r="O2300" i="9"/>
  <c r="O2301" i="9"/>
  <c r="O2302" i="9"/>
  <c r="O2303" i="9"/>
  <c r="O2304" i="9"/>
  <c r="O2305" i="9"/>
  <c r="O2306" i="9"/>
  <c r="O2307" i="9"/>
  <c r="O2308" i="9"/>
  <c r="O2309" i="9"/>
  <c r="O2310" i="9"/>
  <c r="O2311" i="9"/>
  <c r="O2312" i="9"/>
  <c r="O2313" i="9"/>
  <c r="O2314" i="9"/>
  <c r="O2315" i="9"/>
  <c r="O2316" i="9"/>
  <c r="O2317" i="9"/>
  <c r="O2318" i="9"/>
  <c r="O2319" i="9"/>
  <c r="O2320" i="9"/>
  <c r="O2321" i="9"/>
  <c r="O2322" i="9"/>
  <c r="O2323" i="9"/>
  <c r="O2324" i="9"/>
  <c r="O2325" i="9"/>
  <c r="O2326" i="9"/>
  <c r="O2327" i="9"/>
  <c r="O2328" i="9"/>
  <c r="O2329" i="9"/>
  <c r="O2330" i="9"/>
  <c r="O2331" i="9"/>
  <c r="O2332" i="9"/>
  <c r="O2333" i="9"/>
  <c r="O2334" i="9"/>
  <c r="O2335" i="9"/>
  <c r="O2336" i="9"/>
  <c r="O2337" i="9"/>
  <c r="O2338" i="9"/>
  <c r="O2339" i="9"/>
  <c r="O2340" i="9"/>
  <c r="O2341" i="9"/>
  <c r="O2342" i="9"/>
  <c r="O2343" i="9"/>
  <c r="O2344" i="9"/>
  <c r="O2345" i="9"/>
  <c r="O2346" i="9"/>
  <c r="O2347" i="9"/>
  <c r="O2348" i="9"/>
  <c r="O2349" i="9"/>
  <c r="O2350" i="9"/>
  <c r="O2351" i="9"/>
  <c r="O2352" i="9"/>
  <c r="O2353" i="9"/>
  <c r="O2354" i="9"/>
  <c r="O2355" i="9"/>
  <c r="O2356" i="9"/>
  <c r="O2357" i="9"/>
  <c r="O2358" i="9"/>
  <c r="O2359" i="9"/>
  <c r="O2360" i="9"/>
  <c r="O2361" i="9"/>
  <c r="O2362" i="9"/>
  <c r="O2363" i="9"/>
  <c r="O2364" i="9"/>
  <c r="O2365" i="9"/>
  <c r="O2366" i="9"/>
  <c r="O2367" i="9"/>
  <c r="O2368" i="9"/>
  <c r="O2369" i="9"/>
  <c r="O2370" i="9"/>
  <c r="O2371" i="9"/>
  <c r="O2372" i="9"/>
  <c r="O2373" i="9"/>
  <c r="O2374" i="9"/>
  <c r="O2375" i="9"/>
  <c r="O2376" i="9"/>
  <c r="O2377" i="9"/>
  <c r="O2378" i="9"/>
  <c r="O2379" i="9"/>
  <c r="O2380" i="9"/>
  <c r="O2381" i="9"/>
  <c r="O2382" i="9"/>
  <c r="O2383" i="9"/>
  <c r="O2384" i="9"/>
  <c r="O2385" i="9"/>
  <c r="O2386" i="9"/>
  <c r="O2387" i="9"/>
  <c r="O2388" i="9"/>
  <c r="O2389" i="9"/>
  <c r="O2390" i="9"/>
  <c r="O2391" i="9"/>
  <c r="O2392" i="9"/>
  <c r="O2393" i="9"/>
  <c r="O2394" i="9"/>
  <c r="O2395" i="9"/>
  <c r="O2396" i="9"/>
  <c r="O2397" i="9"/>
  <c r="O2398" i="9"/>
  <c r="O2399" i="9"/>
  <c r="O2400" i="9"/>
  <c r="O2401" i="9"/>
  <c r="O2402" i="9"/>
  <c r="O2403" i="9"/>
  <c r="O2404" i="9"/>
  <c r="O2405" i="9"/>
  <c r="O2406" i="9"/>
  <c r="O2407" i="9"/>
  <c r="O2408" i="9"/>
  <c r="O2409" i="9"/>
  <c r="O2410" i="9"/>
  <c r="O2411" i="9"/>
  <c r="O2412" i="9"/>
  <c r="O2413" i="9"/>
  <c r="O2414" i="9"/>
  <c r="O2415" i="9"/>
  <c r="O2416" i="9"/>
  <c r="O2417" i="9"/>
  <c r="O2418" i="9"/>
  <c r="O2419" i="9"/>
  <c r="O2420" i="9"/>
  <c r="O2421" i="9"/>
  <c r="O2422" i="9"/>
  <c r="O2423" i="9"/>
  <c r="O2424" i="9"/>
  <c r="O2425" i="9"/>
  <c r="O2426" i="9"/>
  <c r="O2427" i="9"/>
  <c r="O2428" i="9"/>
  <c r="O2429" i="9"/>
  <c r="O2430" i="9"/>
  <c r="O2431" i="9"/>
  <c r="O2432" i="9"/>
  <c r="O2433" i="9"/>
  <c r="O2434" i="9"/>
  <c r="O2435" i="9"/>
  <c r="O2436" i="9"/>
  <c r="O2437" i="9"/>
  <c r="O2438" i="9"/>
  <c r="O2439" i="9"/>
  <c r="O2440" i="9"/>
  <c r="O2441" i="9"/>
  <c r="O2442" i="9"/>
  <c r="O2443" i="9"/>
  <c r="O2444" i="9"/>
  <c r="O2445" i="9"/>
  <c r="O2446" i="9"/>
  <c r="O2447" i="9"/>
  <c r="O2448" i="9"/>
  <c r="O2449" i="9"/>
  <c r="O2450" i="9"/>
  <c r="O2451" i="9"/>
  <c r="O2452" i="9"/>
  <c r="O2453" i="9"/>
  <c r="O2454" i="9"/>
  <c r="O2455" i="9"/>
  <c r="O2456" i="9"/>
  <c r="O2457" i="9"/>
  <c r="O2458" i="9"/>
  <c r="O2459" i="9"/>
  <c r="O2460" i="9"/>
  <c r="O2461" i="9"/>
  <c r="O2462" i="9"/>
  <c r="O2463" i="9"/>
  <c r="O2464" i="9"/>
  <c r="O2465" i="9"/>
  <c r="O2466" i="9"/>
  <c r="O2467" i="9"/>
  <c r="O2468" i="9"/>
  <c r="O2469" i="9"/>
  <c r="O2470" i="9"/>
  <c r="O2471" i="9"/>
  <c r="O2472" i="9"/>
  <c r="O2473" i="9"/>
  <c r="O2474" i="9"/>
  <c r="O2475" i="9"/>
  <c r="O2476" i="9"/>
  <c r="O2477" i="9"/>
  <c r="O2478" i="9"/>
  <c r="O2479" i="9"/>
  <c r="O2480" i="9"/>
  <c r="O2481" i="9"/>
  <c r="O2482" i="9"/>
  <c r="O2483" i="9"/>
  <c r="O2484" i="9"/>
  <c r="O2485" i="9"/>
  <c r="O2486" i="9"/>
  <c r="O2487" i="9"/>
  <c r="O2488" i="9"/>
  <c r="O2489" i="9"/>
  <c r="O2490" i="9"/>
  <c r="O2491" i="9"/>
  <c r="O2492" i="9"/>
  <c r="O2493" i="9"/>
  <c r="O2494" i="9"/>
  <c r="O2495" i="9"/>
  <c r="O2496" i="9"/>
  <c r="O2497" i="9"/>
  <c r="O2498" i="9"/>
  <c r="O2499" i="9"/>
  <c r="O2500" i="9"/>
  <c r="O2501" i="9"/>
  <c r="O2502" i="9"/>
  <c r="O2503" i="9"/>
  <c r="O2504" i="9"/>
  <c r="O2505" i="9"/>
  <c r="O2506" i="9"/>
  <c r="O2507" i="9"/>
  <c r="O2508" i="9"/>
  <c r="O2509" i="9"/>
  <c r="O2510" i="9"/>
  <c r="O2511" i="9"/>
  <c r="O2512" i="9"/>
  <c r="O2513" i="9"/>
  <c r="O2514" i="9"/>
  <c r="O2515" i="9"/>
  <c r="O2516" i="9"/>
  <c r="O2517" i="9"/>
  <c r="O2518" i="9"/>
  <c r="O2519" i="9"/>
  <c r="O2520" i="9"/>
  <c r="O2521" i="9"/>
  <c r="O2522" i="9"/>
  <c r="O2523" i="9"/>
  <c r="O2524" i="9"/>
  <c r="O2525" i="9"/>
  <c r="O2526" i="9"/>
  <c r="O2527" i="9"/>
  <c r="O2528" i="9"/>
  <c r="O2529" i="9"/>
  <c r="O2530" i="9"/>
  <c r="O2531" i="9"/>
  <c r="O2532" i="9"/>
  <c r="O2533" i="9"/>
  <c r="O2534" i="9"/>
  <c r="O2535" i="9"/>
  <c r="O2536" i="9"/>
  <c r="O2537" i="9"/>
  <c r="O2538" i="9"/>
  <c r="O2539" i="9"/>
  <c r="O2540" i="9"/>
  <c r="O2541" i="9"/>
  <c r="O2542" i="9"/>
  <c r="O2543" i="9"/>
  <c r="O2544" i="9"/>
  <c r="O2545" i="9"/>
  <c r="O2546" i="9"/>
  <c r="O2547" i="9"/>
  <c r="O2548" i="9"/>
  <c r="O2549" i="9"/>
  <c r="O2550" i="9"/>
  <c r="O2551" i="9"/>
  <c r="O2552" i="9"/>
  <c r="O2553" i="9"/>
  <c r="O2554" i="9"/>
  <c r="O2555" i="9"/>
  <c r="O2556" i="9"/>
  <c r="O2557" i="9"/>
  <c r="O2558" i="9"/>
  <c r="O2559" i="9"/>
  <c r="O2560" i="9"/>
  <c r="O2561" i="9"/>
  <c r="O2562" i="9"/>
  <c r="O2563" i="9"/>
  <c r="O2564" i="9"/>
  <c r="O2565" i="9"/>
  <c r="O2566" i="9"/>
  <c r="O2567" i="9"/>
  <c r="O2568" i="9"/>
  <c r="O2569" i="9"/>
  <c r="O2570" i="9"/>
  <c r="O2571" i="9"/>
  <c r="O2572" i="9"/>
  <c r="O2573" i="9"/>
  <c r="O2574" i="9"/>
  <c r="O2575" i="9"/>
  <c r="O2576" i="9"/>
  <c r="O2577" i="9"/>
  <c r="O2578" i="9"/>
  <c r="O2579" i="9"/>
  <c r="O2580" i="9"/>
  <c r="O2581" i="9"/>
  <c r="O2582" i="9"/>
  <c r="O2583" i="9"/>
  <c r="O2584" i="9"/>
  <c r="O2585" i="9"/>
  <c r="O2586" i="9"/>
  <c r="O2587" i="9"/>
  <c r="O2588" i="9"/>
  <c r="O2589" i="9"/>
  <c r="O2590" i="9"/>
  <c r="O2591" i="9"/>
  <c r="O2592" i="9"/>
  <c r="O2593" i="9"/>
  <c r="O2594" i="9"/>
  <c r="O2595" i="9"/>
  <c r="O2596" i="9"/>
  <c r="O2597" i="9"/>
  <c r="O2598" i="9"/>
  <c r="O2599" i="9"/>
  <c r="O2600" i="9"/>
  <c r="O2601" i="9"/>
  <c r="O2602" i="9"/>
  <c r="O2603" i="9"/>
  <c r="O2604" i="9"/>
  <c r="O2605" i="9"/>
  <c r="O2606" i="9"/>
  <c r="O2607" i="9"/>
  <c r="O2608" i="9"/>
  <c r="O2609" i="9"/>
  <c r="O2610" i="9"/>
  <c r="O2611" i="9"/>
  <c r="O2612" i="9"/>
  <c r="O2613" i="9"/>
  <c r="O2614" i="9"/>
  <c r="O2615" i="9"/>
  <c r="O2616" i="9"/>
  <c r="O2617" i="9"/>
  <c r="O2618" i="9"/>
  <c r="O2619" i="9"/>
  <c r="O2620" i="9"/>
  <c r="O2621" i="9"/>
  <c r="O2622" i="9"/>
  <c r="O2623" i="9"/>
  <c r="O2624" i="9"/>
  <c r="O2625" i="9"/>
  <c r="O2626" i="9"/>
  <c r="O2627" i="9"/>
  <c r="O2628" i="9"/>
  <c r="O2629" i="9"/>
  <c r="O2630" i="9"/>
  <c r="O2631" i="9"/>
  <c r="O2632" i="9"/>
  <c r="O2633" i="9"/>
  <c r="O2634" i="9"/>
  <c r="O2635" i="9"/>
  <c r="O2636" i="9"/>
  <c r="O2637" i="9"/>
  <c r="O2638" i="9"/>
  <c r="O2639" i="9"/>
  <c r="O2640" i="9"/>
  <c r="O2641" i="9"/>
  <c r="O2642" i="9"/>
  <c r="O2643" i="9"/>
  <c r="O2644" i="9"/>
  <c r="O2645" i="9"/>
  <c r="O2646" i="9"/>
  <c r="O2647" i="9"/>
  <c r="O2648" i="9"/>
  <c r="O2649" i="9"/>
  <c r="O2650" i="9"/>
  <c r="O2651" i="9"/>
  <c r="O2652" i="9"/>
  <c r="O2653" i="9"/>
  <c r="O2654" i="9"/>
  <c r="O2655" i="9"/>
  <c r="O2656" i="9"/>
  <c r="O2657" i="9"/>
  <c r="O2658" i="9"/>
  <c r="O2659" i="9"/>
  <c r="O2660" i="9"/>
  <c r="O2661" i="9"/>
  <c r="O2662" i="9"/>
  <c r="O2663" i="9"/>
  <c r="O2664" i="9"/>
  <c r="O2665" i="9"/>
  <c r="O2666" i="9"/>
  <c r="O2667" i="9"/>
  <c r="O2668" i="9"/>
  <c r="O2669" i="9"/>
  <c r="O2670" i="9"/>
  <c r="O2671" i="9"/>
  <c r="O2672" i="9"/>
  <c r="O2673" i="9"/>
  <c r="O2674" i="9"/>
  <c r="O2675" i="9"/>
  <c r="O2676" i="9"/>
  <c r="O2677" i="9"/>
  <c r="O2678" i="9"/>
  <c r="O2679" i="9"/>
  <c r="O2680" i="9"/>
  <c r="O2681" i="9"/>
  <c r="O2682" i="9"/>
  <c r="O2683" i="9"/>
  <c r="O2684" i="9"/>
  <c r="O2685" i="9"/>
  <c r="O2686" i="9"/>
  <c r="O2687" i="9"/>
  <c r="O2688" i="9"/>
  <c r="O2689" i="9"/>
  <c r="O2690" i="9"/>
  <c r="O2691" i="9"/>
  <c r="O2692" i="9"/>
  <c r="O2693" i="9"/>
  <c r="O2694" i="9"/>
  <c r="O2695" i="9"/>
  <c r="O2696" i="9"/>
  <c r="O2697" i="9"/>
  <c r="O2698" i="9"/>
  <c r="O2699" i="9"/>
  <c r="O2700" i="9"/>
  <c r="O2701" i="9"/>
  <c r="O2702" i="9"/>
  <c r="O2703" i="9"/>
  <c r="O2704" i="9"/>
  <c r="O2705" i="9"/>
  <c r="O2706" i="9"/>
  <c r="O2707" i="9"/>
  <c r="O2708" i="9"/>
  <c r="O2709" i="9"/>
  <c r="O2710" i="9"/>
  <c r="O2711" i="9"/>
  <c r="O2712" i="9"/>
  <c r="O2713" i="9"/>
  <c r="O2714" i="9"/>
  <c r="O2715" i="9"/>
  <c r="O2716" i="9"/>
  <c r="O2717" i="9"/>
  <c r="O2718" i="9"/>
  <c r="O2719" i="9"/>
  <c r="O2720" i="9"/>
  <c r="O2721" i="9"/>
  <c r="O2722" i="9"/>
  <c r="O2723" i="9"/>
  <c r="O2724" i="9"/>
  <c r="O2725" i="9"/>
  <c r="O2726" i="9"/>
  <c r="O2727" i="9"/>
  <c r="O2728" i="9"/>
  <c r="O2729" i="9"/>
  <c r="O2730" i="9"/>
  <c r="O2731" i="9"/>
  <c r="O2732" i="9"/>
  <c r="O2733" i="9"/>
  <c r="O2734" i="9"/>
  <c r="O2735" i="9"/>
  <c r="O2736" i="9"/>
  <c r="O2737" i="9"/>
  <c r="O2738" i="9"/>
  <c r="O2739" i="9"/>
  <c r="O2740" i="9"/>
  <c r="O2741" i="9"/>
  <c r="O2742" i="9"/>
  <c r="O2743" i="9"/>
  <c r="O2744" i="9"/>
  <c r="O2745" i="9"/>
  <c r="O2746" i="9"/>
  <c r="O2747" i="9"/>
  <c r="O2748" i="9"/>
  <c r="O2749" i="9"/>
  <c r="O2750" i="9"/>
  <c r="O2751" i="9"/>
  <c r="O2752" i="9"/>
  <c r="O2753" i="9"/>
  <c r="O2754" i="9"/>
  <c r="O2755" i="9"/>
  <c r="O2756" i="9"/>
  <c r="O2757" i="9"/>
  <c r="O2758" i="9"/>
  <c r="O2759" i="9"/>
  <c r="O2760" i="9"/>
  <c r="O2761" i="9"/>
  <c r="O2762" i="9"/>
  <c r="O2763" i="9"/>
  <c r="O2764" i="9"/>
  <c r="O2765" i="9"/>
  <c r="O2766" i="9"/>
  <c r="O2767" i="9"/>
  <c r="O2768" i="9"/>
  <c r="O2769" i="9"/>
  <c r="O2770" i="9"/>
  <c r="O2771" i="9"/>
  <c r="O2772" i="9"/>
  <c r="O2773" i="9"/>
  <c r="O2774" i="9"/>
  <c r="O2775" i="9"/>
  <c r="O2776" i="9"/>
  <c r="O2777" i="9"/>
  <c r="O2778" i="9"/>
  <c r="O2779" i="9"/>
  <c r="O2780" i="9"/>
  <c r="O2781" i="9"/>
  <c r="O2782" i="9"/>
  <c r="O2783" i="9"/>
  <c r="O2784" i="9"/>
  <c r="O2785" i="9"/>
  <c r="O2786" i="9"/>
  <c r="O2787" i="9"/>
  <c r="O2788" i="9"/>
  <c r="O2789" i="9"/>
  <c r="O2790" i="9"/>
  <c r="O2791" i="9"/>
  <c r="O2792" i="9"/>
  <c r="O2793" i="9"/>
  <c r="O2794" i="9"/>
  <c r="O2795" i="9"/>
  <c r="O2796" i="9"/>
  <c r="O2797" i="9"/>
  <c r="O2798" i="9"/>
  <c r="O2799" i="9"/>
  <c r="O2800" i="9"/>
  <c r="O2801" i="9"/>
  <c r="O2802" i="9"/>
  <c r="O2803" i="9"/>
  <c r="O2804" i="9"/>
  <c r="O2805" i="9"/>
  <c r="O2806" i="9"/>
  <c r="O2807" i="9"/>
  <c r="O2808" i="9"/>
  <c r="O2809" i="9"/>
  <c r="O2810" i="9"/>
  <c r="O2811" i="9"/>
  <c r="O2812" i="9"/>
  <c r="O2813" i="9"/>
  <c r="O2814" i="9"/>
  <c r="O2815" i="9"/>
  <c r="O2816" i="9"/>
  <c r="O2817" i="9"/>
  <c r="O2818" i="9"/>
  <c r="O2819" i="9"/>
  <c r="O2820" i="9"/>
  <c r="O2821" i="9"/>
  <c r="O2822" i="9"/>
  <c r="O2823" i="9"/>
  <c r="O2824" i="9"/>
  <c r="O2825" i="9"/>
  <c r="O2826" i="9"/>
  <c r="O2827" i="9"/>
  <c r="O2828" i="9"/>
  <c r="O2829" i="9"/>
  <c r="O2830" i="9"/>
  <c r="O2831" i="9"/>
  <c r="O2832" i="9"/>
  <c r="O2833" i="9"/>
  <c r="O2834" i="9"/>
  <c r="O2835" i="9"/>
  <c r="O2836" i="9"/>
  <c r="O2837" i="9"/>
  <c r="O2838" i="9"/>
  <c r="O2839" i="9"/>
  <c r="O2840" i="9"/>
  <c r="O2841" i="9"/>
  <c r="O2842" i="9"/>
  <c r="O2843" i="9"/>
  <c r="O2844" i="9"/>
  <c r="O2845" i="9"/>
  <c r="O2846" i="9"/>
  <c r="O2847" i="9"/>
  <c r="O2848" i="9"/>
  <c r="O2849" i="9"/>
  <c r="O2850" i="9"/>
  <c r="O2851" i="9"/>
  <c r="O2852" i="9"/>
  <c r="O2853" i="9"/>
  <c r="O2854" i="9"/>
  <c r="O2855" i="9"/>
  <c r="O2856" i="9"/>
  <c r="O2857" i="9"/>
  <c r="O2858" i="9"/>
  <c r="O2859" i="9"/>
  <c r="O2860" i="9"/>
  <c r="O2861" i="9"/>
  <c r="O2862" i="9"/>
  <c r="O2863" i="9"/>
  <c r="O2864" i="9"/>
  <c r="O2865" i="9"/>
  <c r="O2866" i="9"/>
  <c r="O2867" i="9"/>
  <c r="O2868" i="9"/>
  <c r="O2869" i="9"/>
  <c r="O2870" i="9"/>
  <c r="O2871" i="9"/>
  <c r="O2872" i="9"/>
  <c r="O2873" i="9"/>
  <c r="O2874" i="9"/>
  <c r="O2875" i="9"/>
  <c r="O2876" i="9"/>
  <c r="O2877" i="9"/>
  <c r="O2878" i="9"/>
  <c r="O2879" i="9"/>
  <c r="O2880" i="9"/>
  <c r="O2881" i="9"/>
  <c r="O2882" i="9"/>
  <c r="O2883" i="9"/>
  <c r="O2884" i="9"/>
  <c r="O2885" i="9"/>
  <c r="O2886" i="9"/>
  <c r="O2887" i="9"/>
  <c r="O2888" i="9"/>
  <c r="O2889" i="9"/>
  <c r="O2890" i="9"/>
  <c r="O2891" i="9"/>
  <c r="O2892" i="9"/>
  <c r="O2893" i="9"/>
  <c r="O2894" i="9"/>
  <c r="O2895" i="9"/>
  <c r="O2896" i="9"/>
  <c r="O2897" i="9"/>
  <c r="O2898" i="9"/>
  <c r="O2899" i="9"/>
  <c r="O2900" i="9"/>
  <c r="O2901" i="9"/>
  <c r="O2902" i="9"/>
  <c r="O2903" i="9"/>
  <c r="O2904" i="9"/>
  <c r="O2905" i="9"/>
  <c r="O2906" i="9"/>
  <c r="O2907" i="9"/>
  <c r="O2908" i="9"/>
  <c r="O2909" i="9"/>
  <c r="O2910" i="9"/>
  <c r="O2911" i="9"/>
  <c r="O2912" i="9"/>
  <c r="O2913" i="9"/>
  <c r="O2914" i="9"/>
  <c r="O2915" i="9"/>
  <c r="O2916" i="9"/>
  <c r="O2917" i="9"/>
  <c r="O2918" i="9"/>
  <c r="O2919" i="9"/>
  <c r="O2920" i="9"/>
  <c r="O2921" i="9"/>
  <c r="O2922" i="9"/>
  <c r="O2923" i="9"/>
  <c r="O2924" i="9"/>
  <c r="O2925" i="9"/>
  <c r="O2926" i="9"/>
  <c r="O2927" i="9"/>
  <c r="O2928" i="9"/>
  <c r="O2929" i="9"/>
  <c r="O2930" i="9"/>
  <c r="O2931" i="9"/>
  <c r="O2932" i="9"/>
  <c r="O2933" i="9"/>
  <c r="O2934" i="9"/>
  <c r="O2935" i="9"/>
  <c r="O2936" i="9"/>
  <c r="O2937" i="9"/>
  <c r="O2938" i="9"/>
  <c r="O2939" i="9"/>
  <c r="O2940" i="9"/>
  <c r="O2941" i="9"/>
  <c r="O2942" i="9"/>
  <c r="O2943" i="9"/>
  <c r="O2944" i="9"/>
  <c r="O2945" i="9"/>
  <c r="O2946" i="9"/>
  <c r="O2947" i="9"/>
  <c r="O2948" i="9"/>
  <c r="O2949" i="9"/>
  <c r="O2950" i="9"/>
  <c r="O2951" i="9"/>
  <c r="O2952" i="9"/>
  <c r="O2953" i="9"/>
  <c r="O2954" i="9"/>
  <c r="O2955" i="9"/>
  <c r="O2956" i="9"/>
  <c r="O2957" i="9"/>
  <c r="O2958" i="9"/>
  <c r="O2959" i="9"/>
  <c r="O2960" i="9"/>
  <c r="O2961" i="9"/>
  <c r="O2962" i="9"/>
  <c r="O2963" i="9"/>
  <c r="O2964" i="9"/>
  <c r="O2965" i="9"/>
  <c r="O2966" i="9"/>
  <c r="O2967" i="9"/>
  <c r="O2968" i="9"/>
  <c r="O2969" i="9"/>
  <c r="O2970" i="9"/>
  <c r="O2971" i="9"/>
  <c r="O2972" i="9"/>
  <c r="O2973" i="9"/>
  <c r="O2974" i="9"/>
  <c r="O2975" i="9"/>
  <c r="O2976" i="9"/>
  <c r="O2977" i="9"/>
  <c r="O2978" i="9"/>
  <c r="O2979" i="9"/>
  <c r="O2980" i="9"/>
  <c r="O2981" i="9"/>
  <c r="O2982" i="9"/>
  <c r="O2983" i="9"/>
  <c r="O2984" i="9"/>
  <c r="O2985" i="9"/>
  <c r="O2986" i="9"/>
  <c r="O2987" i="9"/>
  <c r="O2988" i="9"/>
  <c r="O2989" i="9"/>
  <c r="O2990" i="9"/>
  <c r="O2991" i="9"/>
  <c r="O2992" i="9"/>
  <c r="O2993" i="9"/>
  <c r="O2994" i="9"/>
  <c r="O2995" i="9"/>
  <c r="O2996" i="9"/>
  <c r="O2997" i="9"/>
  <c r="O2998" i="9"/>
  <c r="O2999" i="9"/>
  <c r="O3000" i="9"/>
  <c r="O3001" i="9"/>
  <c r="O3002" i="9"/>
  <c r="O3003" i="9"/>
  <c r="O3004" i="9"/>
  <c r="O3005" i="9"/>
  <c r="O3006" i="9"/>
  <c r="O3007" i="9"/>
  <c r="O3008" i="9"/>
  <c r="O3009" i="9"/>
  <c r="O3010" i="9"/>
  <c r="O3011" i="9"/>
  <c r="O3012" i="9"/>
  <c r="O3013" i="9"/>
  <c r="O3014" i="9"/>
  <c r="O3015" i="9"/>
  <c r="O3016" i="9"/>
  <c r="O3017" i="9"/>
  <c r="O3018" i="9"/>
  <c r="O3019" i="9"/>
  <c r="O3020" i="9"/>
  <c r="O3021" i="9"/>
  <c r="O3022" i="9"/>
  <c r="O3023" i="9"/>
  <c r="O3024" i="9"/>
  <c r="O3025" i="9"/>
  <c r="O3026" i="9"/>
  <c r="O3027" i="9"/>
  <c r="O3028" i="9"/>
  <c r="O3029" i="9"/>
  <c r="O3030" i="9"/>
  <c r="O3031" i="9"/>
  <c r="O3032" i="9"/>
  <c r="O3033" i="9"/>
  <c r="O3034" i="9"/>
  <c r="O3035" i="9"/>
  <c r="O3036" i="9"/>
  <c r="O3037" i="9"/>
  <c r="O3038" i="9"/>
  <c r="O3039" i="9"/>
  <c r="O3040" i="9"/>
  <c r="O3041" i="9"/>
  <c r="O3042" i="9"/>
  <c r="O3043" i="9"/>
  <c r="O3044" i="9"/>
  <c r="O3045" i="9"/>
  <c r="O3046" i="9"/>
  <c r="O3047" i="9"/>
  <c r="O3048" i="9"/>
  <c r="O3049" i="9"/>
  <c r="O3050" i="9"/>
  <c r="O3051" i="9"/>
  <c r="O3052" i="9"/>
  <c r="O3053" i="9"/>
  <c r="O3054" i="9"/>
  <c r="O3055" i="9"/>
  <c r="O3056" i="9"/>
  <c r="O3057" i="9"/>
  <c r="O3058" i="9"/>
  <c r="O3059" i="9"/>
  <c r="O3060" i="9"/>
  <c r="O3061" i="9"/>
  <c r="O3062" i="9"/>
  <c r="O3063" i="9"/>
  <c r="O3064" i="9"/>
  <c r="O3065" i="9"/>
  <c r="O3066" i="9"/>
  <c r="O3067" i="9"/>
  <c r="O3068" i="9"/>
  <c r="O3069" i="9"/>
  <c r="O3070" i="9"/>
  <c r="O3071" i="9"/>
  <c r="O3072" i="9"/>
  <c r="O3073" i="9"/>
  <c r="O3074" i="9"/>
  <c r="O3075" i="9"/>
  <c r="O3076" i="9"/>
  <c r="O3077" i="9"/>
  <c r="O3078" i="9"/>
  <c r="O3079" i="9"/>
  <c r="O3080" i="9"/>
  <c r="O3081" i="9"/>
  <c r="O3082" i="9"/>
  <c r="O3083" i="9"/>
  <c r="O3084" i="9"/>
  <c r="O3085" i="9"/>
  <c r="O3086" i="9"/>
  <c r="O3087" i="9"/>
  <c r="O3088" i="9"/>
  <c r="O3089" i="9"/>
  <c r="O3090" i="9"/>
  <c r="O3091" i="9"/>
  <c r="O3092" i="9"/>
  <c r="O3093" i="9"/>
  <c r="O3094" i="9"/>
  <c r="O3095" i="9"/>
  <c r="O3096" i="9"/>
  <c r="O3097" i="9"/>
  <c r="O3098" i="9"/>
  <c r="O3099" i="9"/>
  <c r="O3100" i="9"/>
  <c r="O3101" i="9"/>
  <c r="O3102" i="9"/>
  <c r="O3103" i="9"/>
  <c r="O3104" i="9"/>
  <c r="O3105" i="9"/>
  <c r="O3106" i="9"/>
  <c r="O3107" i="9"/>
  <c r="O3108" i="9"/>
  <c r="O3109" i="9"/>
  <c r="O3110" i="9"/>
  <c r="O3111" i="9"/>
  <c r="O3112" i="9"/>
  <c r="O3113" i="9"/>
  <c r="O3114" i="9"/>
  <c r="O3115" i="9"/>
  <c r="O3116" i="9"/>
  <c r="O3117" i="9"/>
  <c r="O3118" i="9"/>
  <c r="O3119" i="9"/>
  <c r="O3120" i="9"/>
  <c r="O3121" i="9"/>
  <c r="O3122" i="9"/>
  <c r="O3123" i="9"/>
  <c r="O3124" i="9"/>
  <c r="O3125" i="9"/>
  <c r="O3126" i="9"/>
  <c r="O3127" i="9"/>
  <c r="O3128" i="9"/>
  <c r="O3129" i="9"/>
  <c r="O3130" i="9"/>
  <c r="O3131" i="9"/>
  <c r="O3132" i="9"/>
  <c r="O3133" i="9"/>
  <c r="O3134" i="9"/>
  <c r="O3135" i="9"/>
  <c r="O3136" i="9"/>
  <c r="O3137" i="9"/>
  <c r="O3138" i="9"/>
  <c r="O3139" i="9"/>
  <c r="O3140" i="9"/>
  <c r="O3141" i="9"/>
  <c r="O3142" i="9"/>
  <c r="O3143" i="9"/>
  <c r="O3144" i="9"/>
  <c r="O3145" i="9"/>
  <c r="O3146" i="9"/>
  <c r="O3147" i="9"/>
  <c r="O3148" i="9"/>
  <c r="O3149" i="9"/>
  <c r="O3150" i="9"/>
  <c r="O3151" i="9"/>
  <c r="O3152" i="9"/>
  <c r="O3153" i="9"/>
  <c r="O3154" i="9"/>
  <c r="O3155" i="9"/>
  <c r="O3156" i="9"/>
  <c r="O3157" i="9"/>
  <c r="O3158" i="9"/>
  <c r="O3159" i="9"/>
  <c r="O3160" i="9"/>
  <c r="O3161" i="9"/>
  <c r="O3162" i="9"/>
  <c r="O3163" i="9"/>
  <c r="O3164" i="9"/>
  <c r="O3165" i="9"/>
  <c r="O3166" i="9"/>
  <c r="O3167" i="9"/>
  <c r="O3168" i="9"/>
  <c r="O3169" i="9"/>
  <c r="O3170" i="9"/>
  <c r="O3171" i="9"/>
  <c r="O3172" i="9"/>
  <c r="O3173" i="9"/>
  <c r="O3174" i="9"/>
  <c r="O3175" i="9"/>
  <c r="O3176" i="9"/>
  <c r="O3177" i="9"/>
  <c r="O3178" i="9"/>
  <c r="O3179" i="9"/>
  <c r="O3180" i="9"/>
  <c r="O3181" i="9"/>
  <c r="O3182" i="9"/>
  <c r="O3183" i="9"/>
  <c r="O3184" i="9"/>
  <c r="O3185" i="9"/>
  <c r="O3186" i="9"/>
  <c r="O3187" i="9"/>
  <c r="O3188" i="9"/>
  <c r="O3189" i="9"/>
  <c r="O3190" i="9"/>
  <c r="O3191" i="9"/>
  <c r="O3192" i="9"/>
  <c r="O3193" i="9"/>
  <c r="O3194" i="9"/>
  <c r="O3195" i="9"/>
  <c r="O3196" i="9"/>
  <c r="O3197" i="9"/>
  <c r="O3198" i="9"/>
  <c r="O3199" i="9"/>
  <c r="O3200" i="9"/>
  <c r="O3201" i="9"/>
  <c r="O3202" i="9"/>
  <c r="O3203" i="9"/>
  <c r="O3204" i="9"/>
  <c r="O3205" i="9"/>
  <c r="O3206" i="9"/>
  <c r="O3207" i="9"/>
  <c r="O3208" i="9"/>
  <c r="O3209" i="9"/>
  <c r="O3210" i="9"/>
  <c r="O3211" i="9"/>
  <c r="O3212" i="9"/>
  <c r="O3213" i="9"/>
  <c r="O3214" i="9"/>
  <c r="O3215" i="9"/>
  <c r="O3216" i="9"/>
  <c r="O3217" i="9"/>
  <c r="O3218" i="9"/>
  <c r="O3219" i="9"/>
  <c r="O3220" i="9"/>
  <c r="O3221" i="9"/>
  <c r="O3222" i="9"/>
  <c r="O3223" i="9"/>
  <c r="O3224" i="9"/>
  <c r="O3225" i="9"/>
  <c r="O3226" i="9"/>
  <c r="O3227" i="9"/>
  <c r="O3228" i="9"/>
  <c r="O3229" i="9"/>
  <c r="O3230" i="9"/>
  <c r="O3231" i="9"/>
  <c r="O3232" i="9"/>
  <c r="O3233" i="9"/>
  <c r="O3234" i="9"/>
  <c r="O3235" i="9"/>
  <c r="O3236" i="9"/>
  <c r="O3237" i="9"/>
  <c r="O3238" i="9"/>
  <c r="O3239" i="9"/>
  <c r="O3240" i="9"/>
  <c r="O3241" i="9"/>
  <c r="O3242" i="9"/>
  <c r="O3243" i="9"/>
  <c r="O3244" i="9"/>
  <c r="O3245" i="9"/>
  <c r="O3246" i="9"/>
  <c r="O3247" i="9"/>
  <c r="O3248" i="9"/>
  <c r="O3249" i="9"/>
  <c r="O3250" i="9"/>
  <c r="O3251" i="9"/>
  <c r="O3252" i="9"/>
  <c r="O3253" i="9"/>
  <c r="O3254" i="9"/>
  <c r="O3255" i="9"/>
  <c r="O3256" i="9"/>
  <c r="O3257" i="9"/>
  <c r="O3258" i="9"/>
  <c r="O3259" i="9"/>
  <c r="O3260" i="9"/>
  <c r="O3261" i="9"/>
  <c r="O3262" i="9"/>
  <c r="O3263" i="9"/>
  <c r="O3264" i="9"/>
  <c r="O3265" i="9"/>
  <c r="O3266" i="9"/>
  <c r="O3267" i="9"/>
  <c r="O3268" i="9"/>
  <c r="O3269" i="9"/>
  <c r="O3270" i="9"/>
  <c r="O3271" i="9"/>
  <c r="O3272" i="9"/>
  <c r="O3273" i="9"/>
  <c r="O3274" i="9"/>
  <c r="O3275" i="9"/>
  <c r="O3276" i="9"/>
  <c r="O3277" i="9"/>
  <c r="O3278" i="9"/>
  <c r="O3279" i="9"/>
  <c r="O3280" i="9"/>
  <c r="O3281" i="9"/>
  <c r="O3282" i="9"/>
  <c r="O3283" i="9"/>
  <c r="O3284" i="9"/>
  <c r="O3285" i="9"/>
  <c r="O3286" i="9"/>
  <c r="O3287" i="9"/>
  <c r="O3288" i="9"/>
  <c r="O3289" i="9"/>
  <c r="O3290" i="9"/>
  <c r="O3291" i="9"/>
  <c r="O3292" i="9"/>
  <c r="O3293" i="9"/>
  <c r="O3294" i="9"/>
  <c r="O3295" i="9"/>
  <c r="O3296" i="9"/>
  <c r="O3297" i="9"/>
  <c r="O3298" i="9"/>
  <c r="O3299" i="9"/>
  <c r="O3300" i="9"/>
  <c r="O3301" i="9"/>
  <c r="O3302" i="9"/>
  <c r="O3303" i="9"/>
  <c r="O3304" i="9"/>
  <c r="O3305" i="9"/>
  <c r="O3306" i="9"/>
  <c r="O3307" i="9"/>
  <c r="O3308" i="9"/>
  <c r="O3309" i="9"/>
  <c r="O3310" i="9"/>
  <c r="O3311" i="9"/>
  <c r="O3312" i="9"/>
  <c r="O3313" i="9"/>
  <c r="O3314" i="9"/>
  <c r="O3315" i="9"/>
  <c r="O3316" i="9"/>
  <c r="O3317" i="9"/>
  <c r="O3318" i="9"/>
  <c r="O3319" i="9"/>
  <c r="O3320" i="9"/>
  <c r="O3321" i="9"/>
  <c r="O3322" i="9"/>
  <c r="O3323" i="9"/>
  <c r="O3324" i="9"/>
  <c r="O3325" i="9"/>
  <c r="O3326" i="9"/>
  <c r="O3327" i="9"/>
  <c r="O3328" i="9"/>
  <c r="O3329" i="9"/>
  <c r="O3330" i="9"/>
  <c r="O3331" i="9"/>
  <c r="O3332" i="9"/>
  <c r="O3333" i="9"/>
  <c r="O3334" i="9"/>
  <c r="O3335" i="9"/>
  <c r="O3336" i="9"/>
  <c r="O3337" i="9"/>
  <c r="O3338" i="9"/>
  <c r="O3339" i="9"/>
  <c r="O3340" i="9"/>
  <c r="O3341" i="9"/>
  <c r="O3342" i="9"/>
  <c r="O3343" i="9"/>
  <c r="O3344" i="9"/>
  <c r="O3345" i="9"/>
  <c r="O3346" i="9"/>
  <c r="O3347" i="9"/>
  <c r="O3348" i="9"/>
  <c r="O3349" i="9"/>
  <c r="O3350" i="9"/>
  <c r="O3351" i="9"/>
  <c r="O3352" i="9"/>
  <c r="O3353" i="9"/>
  <c r="O3354" i="9"/>
  <c r="O3355" i="9"/>
  <c r="O3356" i="9"/>
  <c r="O3357" i="9"/>
  <c r="O3358" i="9"/>
  <c r="O3359" i="9"/>
  <c r="O3360" i="9"/>
  <c r="O3361" i="9"/>
  <c r="O3362" i="9"/>
  <c r="O3363" i="9"/>
  <c r="O3364" i="9"/>
  <c r="O3365" i="9"/>
  <c r="O3366" i="9"/>
  <c r="O3367" i="9"/>
  <c r="O3368" i="9"/>
  <c r="O3369" i="9"/>
  <c r="O3370" i="9"/>
  <c r="O3371" i="9"/>
  <c r="O3372" i="9"/>
  <c r="O3373" i="9"/>
  <c r="O3374" i="9"/>
  <c r="O3375" i="9"/>
  <c r="O3376" i="9"/>
  <c r="O3377" i="9"/>
  <c r="O3378" i="9"/>
  <c r="O3379" i="9"/>
  <c r="O3380" i="9"/>
  <c r="O3381" i="9"/>
  <c r="O3382" i="9"/>
  <c r="O3383" i="9"/>
  <c r="O3384" i="9"/>
  <c r="O3385" i="9"/>
  <c r="O3386" i="9"/>
  <c r="O3387" i="9"/>
  <c r="O3388" i="9"/>
  <c r="O3389" i="9"/>
  <c r="O3390" i="9"/>
  <c r="O3391" i="9"/>
  <c r="O3392" i="9"/>
  <c r="O3393" i="9"/>
  <c r="O3394" i="9"/>
  <c r="O3395" i="9"/>
  <c r="O3396" i="9"/>
  <c r="O3397" i="9"/>
  <c r="O3398" i="9"/>
  <c r="O3399" i="9"/>
  <c r="O3400" i="9"/>
  <c r="O3401" i="9"/>
  <c r="O3402" i="9"/>
  <c r="O3403" i="9"/>
  <c r="O3404" i="9"/>
  <c r="O3405" i="9"/>
  <c r="O3406" i="9"/>
  <c r="O3407" i="9"/>
  <c r="O3408" i="9"/>
  <c r="O3409" i="9"/>
  <c r="O3410" i="9"/>
  <c r="O3411" i="9"/>
  <c r="O3412" i="9"/>
  <c r="O3413" i="9"/>
  <c r="O3414" i="9"/>
  <c r="O3415" i="9"/>
  <c r="O3416" i="9"/>
  <c r="O3417" i="9"/>
  <c r="O3418" i="9"/>
  <c r="O3419" i="9"/>
  <c r="O3420" i="9"/>
  <c r="O3421" i="9"/>
  <c r="O3422" i="9"/>
  <c r="O3423" i="9"/>
  <c r="O3424" i="9"/>
  <c r="O3425" i="9"/>
  <c r="O3426" i="9"/>
  <c r="O3427" i="9"/>
  <c r="O3428" i="9"/>
  <c r="O3429" i="9"/>
  <c r="O3430" i="9"/>
  <c r="O3431" i="9"/>
  <c r="O3432" i="9"/>
  <c r="O3433" i="9"/>
  <c r="O3434" i="9"/>
  <c r="O3435" i="9"/>
  <c r="O3436" i="9"/>
  <c r="O3437" i="9"/>
  <c r="O3438" i="9"/>
  <c r="O3439" i="9"/>
  <c r="O3440" i="9"/>
  <c r="O3441" i="9"/>
  <c r="O3442" i="9"/>
  <c r="O3443" i="9"/>
  <c r="O3444" i="9"/>
  <c r="O3445" i="9"/>
  <c r="O3446" i="9"/>
  <c r="O3447" i="9"/>
  <c r="O3448" i="9"/>
  <c r="O3449" i="9"/>
  <c r="O3450" i="9"/>
  <c r="O3451" i="9"/>
  <c r="O3452" i="9"/>
  <c r="O3453" i="9"/>
  <c r="O3454" i="9"/>
  <c r="O3455" i="9"/>
  <c r="O3456" i="9"/>
  <c r="O3457" i="9"/>
  <c r="O3458" i="9"/>
  <c r="O3459" i="9"/>
  <c r="O3460" i="9"/>
  <c r="O3461" i="9"/>
  <c r="O3462" i="9"/>
  <c r="O3463" i="9"/>
  <c r="O3464" i="9"/>
  <c r="O3465" i="9"/>
  <c r="O3466" i="9"/>
  <c r="O3467" i="9"/>
  <c r="O3468" i="9"/>
  <c r="O3469" i="9"/>
  <c r="O3470" i="9"/>
  <c r="O3471" i="9"/>
  <c r="O3472" i="9"/>
  <c r="O3473" i="9"/>
  <c r="O3474" i="9"/>
  <c r="O3475" i="9"/>
  <c r="O3476" i="9"/>
  <c r="O3477" i="9"/>
  <c r="O3478" i="9"/>
  <c r="O3479" i="9"/>
  <c r="O3480" i="9"/>
  <c r="O3481" i="9"/>
  <c r="O3482" i="9"/>
  <c r="O3483" i="9"/>
  <c r="O3484" i="9"/>
  <c r="O3485" i="9"/>
  <c r="O3486" i="9"/>
  <c r="O3487" i="9"/>
  <c r="O3488" i="9"/>
  <c r="O3489" i="9"/>
  <c r="O3490" i="9"/>
  <c r="O3491" i="9"/>
  <c r="O3492" i="9"/>
  <c r="O3493" i="9"/>
  <c r="O3494" i="9"/>
  <c r="O3495" i="9"/>
  <c r="O3496" i="9"/>
  <c r="O3497" i="9"/>
  <c r="O3498" i="9"/>
  <c r="O3499" i="9"/>
  <c r="O3500" i="9"/>
  <c r="O3501" i="9"/>
  <c r="O3502" i="9"/>
  <c r="O3503" i="9"/>
  <c r="O3504" i="9"/>
  <c r="O3505" i="9"/>
  <c r="O3506" i="9"/>
  <c r="O3507" i="9"/>
  <c r="O3508" i="9"/>
  <c r="O3509" i="9"/>
  <c r="O3510" i="9"/>
  <c r="O3511" i="9"/>
  <c r="O3512" i="9"/>
  <c r="O3513" i="9"/>
  <c r="O3514" i="9"/>
  <c r="O3515" i="9"/>
  <c r="O3516" i="9"/>
  <c r="O3517" i="9"/>
  <c r="O3518" i="9"/>
  <c r="O3519" i="9"/>
  <c r="O3520" i="9"/>
  <c r="O3521" i="9"/>
  <c r="O3522" i="9"/>
  <c r="O3523" i="9"/>
  <c r="O3524" i="9"/>
  <c r="O3525" i="9"/>
  <c r="O3526" i="9"/>
  <c r="O3527" i="9"/>
  <c r="O3528" i="9"/>
  <c r="O3529" i="9"/>
  <c r="O3530" i="9"/>
  <c r="O3531" i="9"/>
  <c r="O3532" i="9"/>
  <c r="O3533" i="9"/>
  <c r="O3534" i="9"/>
  <c r="O3535" i="9"/>
  <c r="O3536" i="9"/>
  <c r="O3537" i="9"/>
  <c r="O3538" i="9"/>
  <c r="O3539" i="9"/>
  <c r="O3540" i="9"/>
  <c r="O3541" i="9"/>
  <c r="O3542" i="9"/>
  <c r="O3543" i="9"/>
  <c r="O3544" i="9"/>
  <c r="O3545" i="9"/>
  <c r="O3546" i="9"/>
  <c r="O3547" i="9"/>
  <c r="O3548" i="9"/>
  <c r="O3549" i="9"/>
  <c r="O3550" i="9"/>
  <c r="O3551" i="9"/>
  <c r="O3552" i="9"/>
  <c r="O3553" i="9"/>
  <c r="O3554" i="9"/>
  <c r="O3555" i="9"/>
  <c r="O3556" i="9"/>
  <c r="O3557" i="9"/>
  <c r="O3558" i="9"/>
  <c r="O3559" i="9"/>
  <c r="O3560" i="9"/>
  <c r="O3561" i="9"/>
  <c r="O3562" i="9"/>
  <c r="O3563" i="9"/>
  <c r="O3564" i="9"/>
  <c r="O3565" i="9"/>
  <c r="O3566" i="9"/>
  <c r="O3567" i="9"/>
  <c r="O3568" i="9"/>
  <c r="O3569" i="9"/>
  <c r="O3570" i="9"/>
  <c r="O3571" i="9"/>
  <c r="O3572" i="9"/>
  <c r="O3573" i="9"/>
  <c r="O3574" i="9"/>
  <c r="O3575" i="9"/>
  <c r="O3576" i="9"/>
  <c r="O3577" i="9"/>
  <c r="O3578" i="9"/>
  <c r="O3579" i="9"/>
  <c r="O3580" i="9"/>
  <c r="O3581" i="9"/>
  <c r="O3582" i="9"/>
  <c r="O3583" i="9"/>
  <c r="O3584" i="9"/>
  <c r="O3585" i="9"/>
  <c r="O3586" i="9"/>
  <c r="O3587" i="9"/>
  <c r="O3588" i="9"/>
  <c r="O3589" i="9"/>
  <c r="O3590" i="9"/>
  <c r="O3591" i="9"/>
  <c r="O3592" i="9"/>
  <c r="O3593" i="9"/>
  <c r="O3594" i="9"/>
  <c r="O3595" i="9"/>
  <c r="O3596" i="9"/>
  <c r="O3597" i="9"/>
  <c r="O3598" i="9"/>
  <c r="O3599" i="9"/>
  <c r="O3600" i="9"/>
  <c r="O3601" i="9"/>
  <c r="O3602" i="9"/>
  <c r="O3603" i="9"/>
  <c r="O3604" i="9"/>
  <c r="O3605" i="9"/>
  <c r="O3606" i="9"/>
  <c r="O3607" i="9"/>
  <c r="O3608" i="9"/>
  <c r="O3609" i="9"/>
  <c r="O3610" i="9"/>
  <c r="O3611" i="9"/>
  <c r="O3612" i="9"/>
  <c r="O3613" i="9"/>
  <c r="O3614" i="9"/>
  <c r="O3615" i="9"/>
  <c r="O3616" i="9"/>
  <c r="O3617" i="9"/>
  <c r="O3618" i="9"/>
  <c r="O3619" i="9"/>
  <c r="O3620" i="9"/>
  <c r="O3621" i="9"/>
  <c r="O3622" i="9"/>
  <c r="O3623" i="9"/>
  <c r="O3624" i="9"/>
  <c r="O3625" i="9"/>
  <c r="O3626" i="9"/>
  <c r="O3627" i="9"/>
  <c r="O3628" i="9"/>
  <c r="O3629" i="9"/>
  <c r="O3630" i="9"/>
  <c r="O3631" i="9"/>
  <c r="O3632" i="9"/>
  <c r="O3633" i="9"/>
  <c r="O3634" i="9"/>
  <c r="O3635" i="9"/>
  <c r="O3636" i="9"/>
  <c r="O3637" i="9"/>
  <c r="O3638" i="9"/>
  <c r="O3639" i="9"/>
  <c r="O3640" i="9"/>
  <c r="O3641" i="9"/>
  <c r="O3642" i="9"/>
  <c r="O3643" i="9"/>
  <c r="O3644" i="9"/>
  <c r="O3645" i="9"/>
  <c r="O3646" i="9"/>
  <c r="O3647" i="9"/>
  <c r="O3648" i="9"/>
  <c r="O3649" i="9"/>
  <c r="O3650" i="9"/>
  <c r="O3651" i="9"/>
  <c r="O3652" i="9"/>
  <c r="O3653" i="9"/>
  <c r="O3654" i="9"/>
  <c r="O3655" i="9"/>
  <c r="O3656" i="9"/>
  <c r="O3657" i="9"/>
  <c r="O3658" i="9"/>
  <c r="O3659" i="9"/>
  <c r="O3660" i="9"/>
  <c r="O3661" i="9"/>
  <c r="O3662" i="9"/>
  <c r="O3663" i="9"/>
  <c r="O3664" i="9"/>
  <c r="O3665" i="9"/>
  <c r="O3666" i="9"/>
  <c r="O3667" i="9"/>
  <c r="O3668" i="9"/>
  <c r="O3669" i="9"/>
  <c r="O3670" i="9"/>
  <c r="O3671" i="9"/>
  <c r="O3672" i="9"/>
  <c r="O3673" i="9"/>
  <c r="O3674" i="9"/>
  <c r="O3675" i="9"/>
  <c r="O3676" i="9"/>
  <c r="O3677" i="9"/>
  <c r="O3678" i="9"/>
  <c r="O3679" i="9"/>
  <c r="O3680" i="9"/>
  <c r="O3681" i="9"/>
  <c r="O3682" i="9"/>
  <c r="O3683" i="9"/>
  <c r="O3684" i="9"/>
  <c r="O3685" i="9"/>
  <c r="O3686" i="9"/>
  <c r="O3687" i="9"/>
  <c r="O3688" i="9"/>
  <c r="O3689" i="9"/>
  <c r="O3690" i="9"/>
  <c r="O3691" i="9"/>
  <c r="O3692" i="9"/>
  <c r="O3693" i="9"/>
  <c r="O3694" i="9"/>
  <c r="O3695" i="9"/>
  <c r="O3696" i="9"/>
  <c r="O3697" i="9"/>
  <c r="O3698" i="9"/>
  <c r="O3699" i="9"/>
  <c r="O3700" i="9"/>
  <c r="O3701" i="9"/>
  <c r="O3702" i="9"/>
  <c r="O3703" i="9"/>
  <c r="O3704" i="9"/>
  <c r="O3705" i="9"/>
  <c r="O3706" i="9"/>
  <c r="O3707" i="9"/>
  <c r="O3708" i="9"/>
  <c r="O3709" i="9"/>
  <c r="O3710" i="9"/>
  <c r="O3711" i="9"/>
  <c r="O3712" i="9"/>
  <c r="O3713" i="9"/>
  <c r="O3714" i="9"/>
  <c r="O3715" i="9"/>
  <c r="O3716" i="9"/>
  <c r="O3717" i="9"/>
  <c r="O3718" i="9"/>
  <c r="O3719" i="9"/>
  <c r="O3720" i="9"/>
  <c r="O3721" i="9"/>
  <c r="O3722" i="9"/>
  <c r="O3723" i="9"/>
  <c r="O3724" i="9"/>
  <c r="O3725" i="9"/>
  <c r="O3726" i="9"/>
  <c r="O3727" i="9"/>
  <c r="O3728" i="9"/>
  <c r="O3729" i="9"/>
  <c r="O3730" i="9"/>
  <c r="O3731" i="9"/>
  <c r="O3732" i="9"/>
  <c r="O3733" i="9"/>
  <c r="O3734" i="9"/>
  <c r="O3735" i="9"/>
  <c r="O3736" i="9"/>
  <c r="O3737" i="9"/>
  <c r="O3738" i="9"/>
  <c r="O3739" i="9"/>
  <c r="O3740" i="9"/>
  <c r="O3741" i="9"/>
  <c r="O3742" i="9"/>
  <c r="O3743" i="9"/>
  <c r="O3744" i="9"/>
  <c r="O3745" i="9"/>
  <c r="O3746" i="9"/>
  <c r="O3747" i="9"/>
  <c r="O3748" i="9"/>
  <c r="O3749" i="9"/>
  <c r="O3750" i="9"/>
  <c r="O3751" i="9"/>
  <c r="O3752" i="9"/>
  <c r="O3753" i="9"/>
  <c r="O3754" i="9"/>
  <c r="O3755" i="9"/>
  <c r="O3756" i="9"/>
  <c r="O3757" i="9"/>
  <c r="O3758" i="9"/>
  <c r="O3759" i="9"/>
  <c r="O3760" i="9"/>
  <c r="O3761" i="9"/>
  <c r="O3762" i="9"/>
  <c r="O3763" i="9"/>
  <c r="O3764" i="9"/>
  <c r="O3765" i="9"/>
  <c r="O3766" i="9"/>
  <c r="O3767" i="9"/>
  <c r="O3768" i="9"/>
  <c r="O3769" i="9"/>
  <c r="O3770" i="9"/>
  <c r="O3771" i="9"/>
  <c r="O3772" i="9"/>
  <c r="O3773" i="9"/>
  <c r="O3774" i="9"/>
  <c r="O3775" i="9"/>
  <c r="O3776" i="9"/>
  <c r="O3777" i="9"/>
  <c r="O3778" i="9"/>
  <c r="O3779" i="9"/>
  <c r="O3780" i="9"/>
  <c r="O3781" i="9"/>
  <c r="O3782" i="9"/>
  <c r="O3783" i="9"/>
  <c r="O3784" i="9"/>
  <c r="O3785" i="9"/>
  <c r="O3786" i="9"/>
  <c r="O3787" i="9"/>
  <c r="O3788" i="9"/>
  <c r="O3789" i="9"/>
  <c r="O3790" i="9"/>
  <c r="O3791" i="9"/>
  <c r="O3792" i="9"/>
  <c r="O3793" i="9"/>
  <c r="O3794" i="9"/>
  <c r="O3795" i="9"/>
  <c r="O3796" i="9"/>
  <c r="O3797" i="9"/>
  <c r="O3798" i="9"/>
  <c r="O3799" i="9"/>
  <c r="O3800" i="9"/>
  <c r="O3801" i="9"/>
  <c r="O3802" i="9"/>
  <c r="O3803" i="9"/>
  <c r="O3804" i="9"/>
  <c r="O3805" i="9"/>
  <c r="O3806" i="9"/>
  <c r="O3807" i="9"/>
  <c r="O3808" i="9"/>
  <c r="O3809" i="9"/>
  <c r="O3810" i="9"/>
  <c r="O3811" i="9"/>
  <c r="O3812" i="9"/>
  <c r="O3813" i="9"/>
  <c r="O3814" i="9"/>
  <c r="O3815" i="9"/>
  <c r="O3816" i="9"/>
  <c r="O3817" i="9"/>
  <c r="O3818" i="9"/>
  <c r="O3819" i="9"/>
  <c r="O3820" i="9"/>
  <c r="O3821" i="9"/>
  <c r="O3822" i="9"/>
  <c r="O3823" i="9"/>
  <c r="O3824" i="9"/>
  <c r="O3825" i="9"/>
  <c r="O3826" i="9"/>
  <c r="O3827" i="9"/>
  <c r="O3828" i="9"/>
  <c r="O3829" i="9"/>
  <c r="O3830" i="9"/>
  <c r="O3831" i="9"/>
  <c r="O3832" i="9"/>
  <c r="O3833" i="9"/>
  <c r="O3834" i="9"/>
  <c r="O3835" i="9"/>
  <c r="O3836" i="9"/>
  <c r="O3837" i="9"/>
  <c r="O3838" i="9"/>
  <c r="O3839" i="9"/>
  <c r="O3840" i="9"/>
  <c r="O3841" i="9"/>
  <c r="O3842" i="9"/>
  <c r="O3843" i="9"/>
  <c r="O3844" i="9"/>
  <c r="O3845" i="9"/>
  <c r="O3846" i="9"/>
  <c r="O3847" i="9"/>
  <c r="O3848" i="9"/>
  <c r="O3849" i="9"/>
  <c r="O3850" i="9"/>
  <c r="O3851" i="9"/>
  <c r="O3852" i="9"/>
  <c r="O3853" i="9"/>
  <c r="O3854" i="9"/>
  <c r="O3855" i="9"/>
  <c r="O3856" i="9"/>
  <c r="O3857" i="9"/>
  <c r="O3858" i="9"/>
  <c r="O3859" i="9"/>
  <c r="O3860" i="9"/>
  <c r="O3861" i="9"/>
  <c r="O3862" i="9"/>
  <c r="O3863" i="9"/>
  <c r="O3864" i="9"/>
  <c r="O3865" i="9"/>
  <c r="O3866" i="9"/>
  <c r="O3867" i="9"/>
  <c r="O3868" i="9"/>
  <c r="O3869" i="9"/>
  <c r="O3870" i="9"/>
  <c r="O3871" i="9"/>
  <c r="O3872" i="9"/>
  <c r="O3873" i="9"/>
  <c r="O3874" i="9"/>
  <c r="O3875" i="9"/>
  <c r="O3876" i="9"/>
  <c r="O3877" i="9"/>
  <c r="O3878" i="9"/>
  <c r="O3879" i="9"/>
  <c r="O3880" i="9"/>
  <c r="O3881" i="9"/>
  <c r="O3882" i="9"/>
  <c r="O3883" i="9"/>
  <c r="O3884" i="9"/>
  <c r="O3885" i="9"/>
  <c r="O3886" i="9"/>
  <c r="O3887" i="9"/>
  <c r="O3888" i="9"/>
  <c r="O3889" i="9"/>
  <c r="O3890" i="9"/>
  <c r="O3891" i="9"/>
  <c r="O3892" i="9"/>
  <c r="O3893" i="9"/>
  <c r="O3894" i="9"/>
  <c r="O3895" i="9"/>
  <c r="O3896" i="9"/>
  <c r="O3897" i="9"/>
  <c r="O3898" i="9"/>
  <c r="O3899" i="9"/>
  <c r="O3900" i="9"/>
  <c r="O3901" i="9"/>
  <c r="O3902" i="9"/>
  <c r="O3903" i="9"/>
  <c r="O3904" i="9"/>
  <c r="O3905" i="9"/>
  <c r="O3906" i="9"/>
  <c r="O3907" i="9"/>
  <c r="O3908" i="9"/>
  <c r="O3909" i="9"/>
  <c r="O3910" i="9"/>
  <c r="O3911" i="9"/>
  <c r="O3912" i="9"/>
  <c r="O3913" i="9"/>
  <c r="O3914" i="9"/>
  <c r="O3915" i="9"/>
  <c r="O3916" i="9"/>
  <c r="O3917" i="9"/>
  <c r="O3918" i="9"/>
  <c r="O3919" i="9"/>
  <c r="O3920" i="9"/>
  <c r="O3921" i="9"/>
  <c r="O3922" i="9"/>
  <c r="O3923" i="9"/>
  <c r="O3924" i="9"/>
  <c r="O3925" i="9"/>
  <c r="O3926" i="9"/>
  <c r="O3927" i="9"/>
  <c r="O3928" i="9"/>
  <c r="O3929" i="9"/>
  <c r="O3930" i="9"/>
  <c r="O3931" i="9"/>
  <c r="O3932" i="9"/>
  <c r="O3933" i="9"/>
  <c r="O3934" i="9"/>
  <c r="O3935" i="9"/>
  <c r="O3936" i="9"/>
  <c r="O3937" i="9"/>
  <c r="O3938" i="9"/>
  <c r="O3939" i="9"/>
  <c r="O3940" i="9"/>
  <c r="O3941" i="9"/>
  <c r="O3942" i="9"/>
  <c r="O3943" i="9"/>
  <c r="O3944" i="9"/>
  <c r="O3945" i="9"/>
  <c r="O3946" i="9"/>
  <c r="O3947" i="9"/>
  <c r="O3948" i="9"/>
  <c r="O3949" i="9"/>
  <c r="O3950" i="9"/>
  <c r="O3951" i="9"/>
  <c r="O3952" i="9"/>
  <c r="O3953" i="9"/>
  <c r="O3954" i="9"/>
  <c r="O3955" i="9"/>
  <c r="O3956" i="9"/>
  <c r="O3957" i="9"/>
  <c r="O3958" i="9"/>
  <c r="O3959" i="9"/>
  <c r="O3960" i="9"/>
  <c r="O3961" i="9"/>
  <c r="O3962" i="9"/>
  <c r="O3963" i="9"/>
  <c r="O3964" i="9"/>
  <c r="O3965" i="9"/>
  <c r="O3966" i="9"/>
  <c r="O3967" i="9"/>
  <c r="O3968" i="9"/>
  <c r="O3969" i="9"/>
  <c r="O3970" i="9"/>
  <c r="O3971" i="9"/>
  <c r="O3972" i="9"/>
  <c r="O3973" i="9"/>
  <c r="O3974" i="9"/>
  <c r="O3975" i="9"/>
  <c r="O3976" i="9"/>
  <c r="O3977" i="9"/>
  <c r="O3978" i="9"/>
  <c r="O3979" i="9"/>
  <c r="O3980" i="9"/>
  <c r="O3981" i="9"/>
  <c r="O3982" i="9"/>
  <c r="O3983" i="9"/>
  <c r="O3984" i="9"/>
  <c r="O3985" i="9"/>
  <c r="O3986" i="9"/>
  <c r="O3987" i="9"/>
  <c r="O3988" i="9"/>
  <c r="O3989" i="9"/>
  <c r="O3990" i="9"/>
  <c r="O3991" i="9"/>
  <c r="O3992" i="9"/>
  <c r="O3993" i="9"/>
  <c r="O3994" i="9"/>
  <c r="O3995" i="9"/>
  <c r="O3996" i="9"/>
  <c r="O3997" i="9"/>
  <c r="O3998" i="9"/>
  <c r="O3999" i="9"/>
  <c r="O4000" i="9"/>
  <c r="O4001" i="9"/>
  <c r="O4002" i="9"/>
  <c r="O4003" i="9"/>
  <c r="O4004" i="9"/>
  <c r="O4005" i="9"/>
  <c r="O4006" i="9"/>
  <c r="O4007" i="9"/>
  <c r="O4008" i="9"/>
  <c r="O4009" i="9"/>
  <c r="O4010" i="9"/>
  <c r="O4011" i="9"/>
  <c r="O4012" i="9"/>
  <c r="O4013" i="9"/>
  <c r="O4014" i="9"/>
  <c r="O4015" i="9"/>
  <c r="O4016" i="9"/>
  <c r="O4017" i="9"/>
  <c r="O4018" i="9"/>
  <c r="O4019" i="9"/>
  <c r="O4020" i="9"/>
  <c r="O4021" i="9"/>
  <c r="O4022" i="9"/>
  <c r="O4023" i="9"/>
  <c r="O4024" i="9"/>
  <c r="O4025" i="9"/>
  <c r="O4026" i="9"/>
  <c r="O4027" i="9"/>
  <c r="O4028" i="9"/>
  <c r="O4029" i="9"/>
  <c r="O4030" i="9"/>
  <c r="O4031" i="9"/>
  <c r="O4032" i="9"/>
  <c r="O4033" i="9"/>
  <c r="O4034" i="9"/>
  <c r="O4035" i="9"/>
  <c r="O4036" i="9"/>
  <c r="O4037" i="9"/>
  <c r="O4038" i="9"/>
  <c r="O4039" i="9"/>
  <c r="O4040" i="9"/>
  <c r="O4041" i="9"/>
  <c r="O4042" i="9"/>
  <c r="O4043" i="9"/>
  <c r="O4044" i="9"/>
  <c r="O4045" i="9"/>
  <c r="O4046" i="9"/>
  <c r="O4047" i="9"/>
  <c r="O4048" i="9"/>
  <c r="O4049" i="9"/>
  <c r="O4050" i="9"/>
  <c r="O4051" i="9"/>
  <c r="O4052" i="9"/>
  <c r="O4053" i="9"/>
  <c r="O4054" i="9"/>
  <c r="O4055" i="9"/>
  <c r="O4056" i="9"/>
  <c r="O4057" i="9"/>
  <c r="O4058" i="9"/>
  <c r="O4059" i="9"/>
  <c r="O4060" i="9"/>
  <c r="O4061" i="9"/>
  <c r="O4062" i="9"/>
  <c r="O4063" i="9"/>
  <c r="O4064" i="9"/>
  <c r="O4065" i="9"/>
  <c r="O4066" i="9"/>
  <c r="O4067" i="9"/>
  <c r="O4068" i="9"/>
  <c r="O4069" i="9"/>
  <c r="O4070" i="9"/>
  <c r="O4071" i="9"/>
  <c r="O4072" i="9"/>
  <c r="O4073" i="9"/>
  <c r="O4074" i="9"/>
  <c r="O4075" i="9"/>
  <c r="O4076" i="9"/>
  <c r="O4077" i="9"/>
  <c r="O4078" i="9"/>
  <c r="O4079" i="9"/>
  <c r="O4080" i="9"/>
  <c r="O4081" i="9"/>
  <c r="O4082" i="9"/>
  <c r="O4083" i="9"/>
  <c r="O4084" i="9"/>
  <c r="O4085" i="9"/>
  <c r="O4086" i="9"/>
  <c r="O4087" i="9"/>
  <c r="O4088" i="9"/>
  <c r="O4089" i="9"/>
  <c r="O4090" i="9"/>
  <c r="O4091" i="9"/>
  <c r="O4092" i="9"/>
  <c r="O4093" i="9"/>
  <c r="O4094" i="9"/>
  <c r="O4095" i="9"/>
  <c r="O4096" i="9"/>
  <c r="O4097" i="9"/>
  <c r="O4098" i="9"/>
  <c r="O4099" i="9"/>
  <c r="O4100" i="9"/>
  <c r="O4101" i="9"/>
  <c r="O4102" i="9"/>
  <c r="O4103" i="9"/>
  <c r="O4104" i="9"/>
  <c r="O4105" i="9"/>
  <c r="O4106" i="9"/>
  <c r="O4107" i="9"/>
  <c r="O4108" i="9"/>
  <c r="O4109" i="9"/>
  <c r="O4110" i="9"/>
  <c r="O4111" i="9"/>
  <c r="O4112" i="9"/>
  <c r="O4113" i="9"/>
  <c r="O4114" i="9"/>
  <c r="O4115" i="9"/>
  <c r="O4116" i="9"/>
  <c r="O4117" i="9"/>
  <c r="O4118" i="9"/>
  <c r="O4119" i="9"/>
  <c r="O4120" i="9"/>
  <c r="O4121" i="9"/>
  <c r="O4122" i="9"/>
  <c r="O4123" i="9"/>
  <c r="O4124" i="9"/>
  <c r="O4125" i="9"/>
  <c r="O4126" i="9"/>
  <c r="O4127" i="9"/>
  <c r="O4128" i="9"/>
  <c r="O4129" i="9"/>
  <c r="O4130" i="9"/>
  <c r="O4131" i="9"/>
  <c r="O4132" i="9"/>
  <c r="O4133" i="9"/>
  <c r="O4134" i="9"/>
  <c r="O4135" i="9"/>
  <c r="O4136" i="9"/>
  <c r="O4137" i="9"/>
  <c r="O4138" i="9"/>
  <c r="O4139" i="9"/>
  <c r="O4140" i="9"/>
  <c r="O4141" i="9"/>
  <c r="O4142" i="9"/>
  <c r="O4143" i="9"/>
  <c r="O4144" i="9"/>
  <c r="O4145" i="9"/>
  <c r="O4146" i="9"/>
  <c r="O4147" i="9"/>
  <c r="O4148" i="9"/>
  <c r="O4149" i="9"/>
  <c r="O4150" i="9"/>
  <c r="O4151" i="9"/>
  <c r="O4152" i="9"/>
  <c r="O4153" i="9"/>
  <c r="O4154" i="9"/>
  <c r="O4155" i="9"/>
  <c r="O4156" i="9"/>
  <c r="O4157" i="9"/>
  <c r="O4158" i="9"/>
  <c r="O4159" i="9"/>
  <c r="O4160" i="9"/>
  <c r="O4161" i="9"/>
  <c r="O4162" i="9"/>
  <c r="O4163" i="9"/>
  <c r="O4164" i="9"/>
  <c r="O4165" i="9"/>
  <c r="O4166" i="9"/>
  <c r="O4167" i="9"/>
  <c r="O4168" i="9"/>
  <c r="O4169" i="9"/>
  <c r="O4170" i="9"/>
  <c r="O4171" i="9"/>
  <c r="O4172" i="9"/>
  <c r="O4173" i="9"/>
  <c r="O4174" i="9"/>
  <c r="O4175" i="9"/>
  <c r="O4176" i="9"/>
  <c r="O4177" i="9"/>
  <c r="O4178" i="9"/>
  <c r="O4179" i="9"/>
  <c r="O4180" i="9"/>
  <c r="O4181" i="9"/>
  <c r="O4182" i="9"/>
  <c r="O4183" i="9"/>
  <c r="O4184" i="9"/>
  <c r="O4185" i="9"/>
  <c r="O4186" i="9"/>
  <c r="O4187" i="9"/>
  <c r="O4188" i="9"/>
  <c r="O4189" i="9"/>
  <c r="O4190" i="9"/>
  <c r="O4191" i="9"/>
  <c r="O4192" i="9"/>
  <c r="O4193" i="9"/>
  <c r="O4194" i="9"/>
  <c r="O4195" i="9"/>
  <c r="O4196" i="9"/>
  <c r="O4197" i="9"/>
  <c r="O4198" i="9"/>
  <c r="O4199" i="9"/>
  <c r="O4200" i="9"/>
  <c r="O4201" i="9"/>
  <c r="O4202" i="9"/>
  <c r="O4203" i="9"/>
  <c r="O4204" i="9"/>
  <c r="O4205" i="9"/>
  <c r="O4206" i="9"/>
  <c r="O4207" i="9"/>
  <c r="O4208" i="9"/>
  <c r="O4209" i="9"/>
  <c r="O4210" i="9"/>
  <c r="O4211" i="9"/>
  <c r="O4212" i="9"/>
  <c r="O4213" i="9"/>
  <c r="O4214" i="9"/>
  <c r="O4215" i="9"/>
  <c r="O4216" i="9"/>
  <c r="O4217" i="9"/>
  <c r="O4218" i="9"/>
  <c r="O4219" i="9"/>
  <c r="O4220" i="9"/>
  <c r="O4221" i="9"/>
  <c r="O4222" i="9"/>
  <c r="O4223" i="9"/>
  <c r="O4224" i="9"/>
  <c r="O4225" i="9"/>
  <c r="O4226" i="9"/>
  <c r="O4227" i="9"/>
  <c r="O4228" i="9"/>
  <c r="O4229" i="9"/>
  <c r="O4230" i="9"/>
  <c r="O4231" i="9"/>
  <c r="O4232" i="9"/>
  <c r="O4233" i="9"/>
  <c r="O4234" i="9"/>
  <c r="O4235" i="9"/>
  <c r="O4236" i="9"/>
  <c r="O4237" i="9"/>
  <c r="O4238" i="9"/>
  <c r="O4239" i="9"/>
  <c r="O4240" i="9"/>
  <c r="O4241" i="9"/>
  <c r="O4242" i="9"/>
  <c r="O4243" i="9"/>
  <c r="O4244" i="9"/>
  <c r="O4245" i="9"/>
  <c r="O4246" i="9"/>
  <c r="O4247" i="9"/>
  <c r="O4248" i="9"/>
  <c r="O4249" i="9"/>
  <c r="O4250" i="9"/>
  <c r="O4251" i="9"/>
  <c r="O4252" i="9"/>
  <c r="O4253" i="9"/>
  <c r="O4254" i="9"/>
  <c r="O4255" i="9"/>
  <c r="O4256" i="9"/>
  <c r="O4257" i="9"/>
  <c r="O4258" i="9"/>
  <c r="O4259" i="9"/>
  <c r="O4260" i="9"/>
  <c r="O4261" i="9"/>
  <c r="O4262" i="9"/>
  <c r="O4263" i="9"/>
  <c r="O4264" i="9"/>
  <c r="O4265" i="9"/>
  <c r="O4266" i="9"/>
  <c r="O4267" i="9"/>
  <c r="O4268" i="9"/>
  <c r="O4269" i="9"/>
  <c r="O4270" i="9"/>
  <c r="O4271" i="9"/>
  <c r="O4272" i="9"/>
  <c r="O4273" i="9"/>
  <c r="O4274" i="9"/>
  <c r="O4275" i="9"/>
  <c r="O4276" i="9"/>
  <c r="O4277" i="9"/>
  <c r="O4278" i="9"/>
  <c r="O4279" i="9"/>
  <c r="O4280" i="9"/>
  <c r="O4281" i="9"/>
  <c r="O4282" i="9"/>
  <c r="O4283" i="9"/>
  <c r="O4284" i="9"/>
  <c r="O4285" i="9"/>
  <c r="O4286" i="9"/>
  <c r="O4287" i="9"/>
  <c r="O4288" i="9"/>
  <c r="O4289" i="9"/>
  <c r="O4290" i="9"/>
  <c r="O4291" i="9"/>
  <c r="O4292" i="9"/>
  <c r="O4293" i="9"/>
  <c r="O4294" i="9"/>
  <c r="O4295" i="9"/>
  <c r="O4296" i="9"/>
  <c r="O4297" i="9"/>
  <c r="O4298" i="9"/>
  <c r="O4299" i="9"/>
  <c r="O4300" i="9"/>
  <c r="O4301" i="9"/>
  <c r="O4302" i="9"/>
  <c r="O4303" i="9"/>
  <c r="O4304" i="9"/>
  <c r="O4305" i="9"/>
  <c r="O4306" i="9"/>
  <c r="O4307" i="9"/>
  <c r="O4308" i="9"/>
  <c r="O4309" i="9"/>
  <c r="O4310" i="9"/>
  <c r="O4311" i="9"/>
  <c r="O4312" i="9"/>
  <c r="O4313" i="9"/>
  <c r="O4314" i="9"/>
  <c r="O4315" i="9"/>
  <c r="O4316" i="9"/>
  <c r="O4317" i="9"/>
  <c r="O4318" i="9"/>
  <c r="O4319" i="9"/>
  <c r="O4320" i="9"/>
  <c r="O4321" i="9"/>
  <c r="O4322" i="9"/>
  <c r="O4323" i="9"/>
  <c r="O4324" i="9"/>
  <c r="O4325" i="9"/>
  <c r="O4326" i="9"/>
  <c r="O4327" i="9"/>
  <c r="O4328" i="9"/>
  <c r="O4329" i="9"/>
  <c r="O4330" i="9"/>
  <c r="O4331" i="9"/>
  <c r="O4332" i="9"/>
  <c r="O4333" i="9"/>
  <c r="O4334" i="9"/>
  <c r="O4335" i="9"/>
  <c r="O4336" i="9"/>
  <c r="O4337" i="9"/>
  <c r="O4338" i="9"/>
  <c r="O4339" i="9"/>
  <c r="O4340" i="9"/>
  <c r="O4341" i="9"/>
  <c r="O4342" i="9"/>
  <c r="O4343" i="9"/>
  <c r="O4344" i="9"/>
  <c r="O4345" i="9"/>
  <c r="O4346" i="9"/>
  <c r="O4347" i="9"/>
  <c r="O4348" i="9"/>
  <c r="O4349" i="9"/>
  <c r="O4350" i="9"/>
  <c r="O4351" i="9"/>
  <c r="O4352" i="9"/>
  <c r="O4353" i="9"/>
  <c r="O4354" i="9"/>
  <c r="O4355" i="9"/>
  <c r="O4356" i="9"/>
  <c r="O4357" i="9"/>
  <c r="O4358" i="9"/>
  <c r="O4359" i="9"/>
  <c r="O4360" i="9"/>
  <c r="O4361" i="9"/>
  <c r="O4362" i="9"/>
  <c r="O4363" i="9"/>
  <c r="O4364" i="9"/>
  <c r="O4365" i="9"/>
  <c r="O4366" i="9"/>
  <c r="O4367" i="9"/>
  <c r="O4368" i="9"/>
  <c r="O4369" i="9"/>
  <c r="O4370" i="9"/>
  <c r="O4371" i="9"/>
  <c r="O4372" i="9"/>
  <c r="O4373" i="9"/>
  <c r="O4374" i="9"/>
  <c r="O4375" i="9"/>
  <c r="O4376" i="9"/>
  <c r="O4377" i="9"/>
  <c r="O4378" i="9"/>
  <c r="O4379" i="9"/>
  <c r="O4380" i="9"/>
  <c r="O4381" i="9"/>
  <c r="O4382" i="9"/>
  <c r="O4383" i="9"/>
  <c r="O4384" i="9"/>
  <c r="O4385" i="9"/>
  <c r="O4386" i="9"/>
  <c r="O4387" i="9"/>
  <c r="O4388" i="9"/>
  <c r="O4389" i="9"/>
  <c r="O4390" i="9"/>
  <c r="O4391" i="9"/>
  <c r="O4392" i="9"/>
  <c r="O4393" i="9"/>
  <c r="O4394" i="9"/>
  <c r="O4395" i="9"/>
  <c r="O4396" i="9"/>
  <c r="O4397" i="9"/>
  <c r="O4398" i="9"/>
  <c r="O4399" i="9"/>
  <c r="O4400" i="9"/>
  <c r="O4401" i="9"/>
  <c r="O4402" i="9"/>
  <c r="O4403" i="9"/>
  <c r="O4404" i="9"/>
  <c r="O4405" i="9"/>
  <c r="O4406" i="9"/>
  <c r="O4407" i="9"/>
  <c r="O4408" i="9"/>
  <c r="O4409" i="9"/>
  <c r="O4410" i="9"/>
  <c r="O4411" i="9"/>
  <c r="O4412" i="9"/>
  <c r="O4413" i="9"/>
  <c r="O4414" i="9"/>
  <c r="O4415" i="9"/>
  <c r="O4416" i="9"/>
  <c r="O4417" i="9"/>
  <c r="O4418" i="9"/>
  <c r="O4419" i="9"/>
  <c r="O4420" i="9"/>
  <c r="O4421" i="9"/>
  <c r="O4422" i="9"/>
  <c r="O4423" i="9"/>
  <c r="O4424" i="9"/>
  <c r="O4425" i="9"/>
  <c r="O4426" i="9"/>
  <c r="O4427" i="9"/>
  <c r="O4428" i="9"/>
  <c r="O4429" i="9"/>
  <c r="O4430" i="9"/>
  <c r="O4431" i="9"/>
  <c r="O4432" i="9"/>
  <c r="O4433" i="9"/>
  <c r="O4434" i="9"/>
  <c r="O4435" i="9"/>
  <c r="O4436" i="9"/>
  <c r="O4437" i="9"/>
  <c r="O4438" i="9"/>
  <c r="O4439" i="9"/>
  <c r="O4440" i="9"/>
  <c r="O4441" i="9"/>
  <c r="O4442" i="9"/>
  <c r="O4443" i="9"/>
  <c r="O4444" i="9"/>
  <c r="O4445" i="9"/>
  <c r="O4446" i="9"/>
  <c r="O4447" i="9"/>
  <c r="O4448" i="9"/>
  <c r="O4449" i="9"/>
  <c r="O4450" i="9"/>
  <c r="O4451" i="9"/>
  <c r="O4452" i="9"/>
  <c r="O4453" i="9"/>
  <c r="O4454" i="9"/>
  <c r="O4455" i="9"/>
  <c r="O4456" i="9"/>
  <c r="O4457" i="9"/>
  <c r="O4458" i="9"/>
  <c r="O4459" i="9"/>
  <c r="O4460" i="9"/>
  <c r="O4461" i="9"/>
  <c r="O4462" i="9"/>
  <c r="O4463" i="9"/>
  <c r="O4464" i="9"/>
  <c r="O4465" i="9"/>
  <c r="O4466" i="9"/>
  <c r="O4467" i="9"/>
  <c r="O4468" i="9"/>
  <c r="O4469" i="9"/>
  <c r="O4470" i="9"/>
  <c r="O4471" i="9"/>
  <c r="O4472" i="9"/>
  <c r="O4473" i="9"/>
  <c r="O4474" i="9"/>
  <c r="O4475" i="9"/>
  <c r="O4476" i="9"/>
  <c r="O4477" i="9"/>
  <c r="O4478" i="9"/>
  <c r="O4479" i="9"/>
  <c r="O4480" i="9"/>
  <c r="O4481" i="9"/>
  <c r="O4482" i="9"/>
  <c r="O4483" i="9"/>
  <c r="O4484" i="9"/>
  <c r="O4485" i="9"/>
  <c r="O4486" i="9"/>
  <c r="O4487" i="9"/>
  <c r="O4488" i="9"/>
  <c r="O4489" i="9"/>
  <c r="O4490" i="9"/>
  <c r="O4491" i="9"/>
  <c r="O4492" i="9"/>
  <c r="O4493" i="9"/>
  <c r="O4494" i="9"/>
  <c r="O4495" i="9"/>
  <c r="O4496" i="9"/>
  <c r="O4497" i="9"/>
  <c r="O4498" i="9"/>
  <c r="O4499" i="9"/>
  <c r="O4500" i="9"/>
  <c r="O4501" i="9"/>
  <c r="O4502" i="9"/>
  <c r="O4503" i="9"/>
  <c r="O4504" i="9"/>
  <c r="O4505" i="9"/>
  <c r="O4506" i="9"/>
  <c r="O4507" i="9"/>
  <c r="O4508" i="9"/>
  <c r="O4509" i="9"/>
  <c r="O4510" i="9"/>
  <c r="O4511" i="9"/>
  <c r="O4512" i="9"/>
  <c r="O4513" i="9"/>
  <c r="O4514" i="9"/>
  <c r="O4515" i="9"/>
  <c r="O4516" i="9"/>
  <c r="O4517" i="9"/>
  <c r="O4518" i="9"/>
  <c r="O4519" i="9"/>
  <c r="O4520" i="9"/>
  <c r="O4521" i="9"/>
  <c r="O4522" i="9"/>
  <c r="O4523" i="9"/>
  <c r="O4524" i="9"/>
  <c r="O4525" i="9"/>
  <c r="O4526" i="9"/>
  <c r="O4527" i="9"/>
  <c r="O4528" i="9"/>
  <c r="O4529" i="9"/>
  <c r="O4530" i="9"/>
  <c r="O4531" i="9"/>
  <c r="O4532" i="9"/>
  <c r="O4533" i="9"/>
  <c r="O4534" i="9"/>
  <c r="O4535" i="9"/>
  <c r="O4536" i="9"/>
  <c r="O4537" i="9"/>
  <c r="O4538" i="9"/>
  <c r="O4539" i="9"/>
  <c r="O4540" i="9"/>
  <c r="O4541" i="9"/>
  <c r="O4542" i="9"/>
  <c r="O4543" i="9"/>
  <c r="O4544" i="9"/>
  <c r="O4545" i="9"/>
  <c r="O4546" i="9"/>
  <c r="O4547" i="9"/>
  <c r="O4548" i="9"/>
  <c r="O4549" i="9"/>
  <c r="O4550" i="9"/>
  <c r="O4551" i="9"/>
  <c r="O4552" i="9"/>
  <c r="O4553" i="9"/>
  <c r="O4554" i="9"/>
  <c r="O4555" i="9"/>
  <c r="O4556" i="9"/>
  <c r="O4557" i="9"/>
  <c r="O4558" i="9"/>
  <c r="O4559" i="9"/>
  <c r="O4560" i="9"/>
  <c r="O4561" i="9"/>
  <c r="O4562" i="9"/>
  <c r="O4563" i="9"/>
  <c r="O4564" i="9"/>
  <c r="O4565" i="9"/>
  <c r="O4566" i="9"/>
  <c r="O4567" i="9"/>
  <c r="O4568" i="9"/>
  <c r="O4569" i="9"/>
  <c r="O4570" i="9"/>
  <c r="O4571" i="9"/>
  <c r="O4572" i="9"/>
  <c r="O4573" i="9"/>
  <c r="O4574" i="9"/>
  <c r="O4575" i="9"/>
  <c r="O4576" i="9"/>
  <c r="O4577" i="9"/>
  <c r="O4578" i="9"/>
  <c r="O4579" i="9"/>
  <c r="O4580" i="9"/>
  <c r="O4581" i="9"/>
  <c r="O4582" i="9"/>
  <c r="O4583" i="9"/>
  <c r="O4584" i="9"/>
  <c r="O4585" i="9"/>
  <c r="O4586" i="9"/>
  <c r="O4587" i="9"/>
  <c r="O4588" i="9"/>
  <c r="O4589" i="9"/>
  <c r="O4590" i="9"/>
  <c r="O4591" i="9"/>
  <c r="O4592" i="9"/>
  <c r="O4593" i="9"/>
  <c r="O4594" i="9"/>
  <c r="O4595" i="9"/>
  <c r="O4596" i="9"/>
  <c r="O4597" i="9"/>
  <c r="O4598" i="9"/>
  <c r="O4599" i="9"/>
  <c r="O4600" i="9"/>
  <c r="O4601" i="9"/>
  <c r="O4602" i="9"/>
  <c r="O4603" i="9"/>
  <c r="O4604" i="9"/>
  <c r="O4605" i="9"/>
  <c r="O4606" i="9"/>
  <c r="O4607" i="9"/>
  <c r="O4608" i="9"/>
  <c r="O4609" i="9"/>
  <c r="O4610" i="9"/>
  <c r="O4611" i="9"/>
  <c r="O4612" i="9"/>
  <c r="O4613" i="9"/>
  <c r="O4614" i="9"/>
  <c r="O4615" i="9"/>
  <c r="O4616" i="9"/>
  <c r="O4617" i="9"/>
  <c r="O4618" i="9"/>
  <c r="O4619" i="9"/>
  <c r="O4620" i="9"/>
  <c r="O4621" i="9"/>
  <c r="O4622" i="9"/>
  <c r="O4623" i="9"/>
  <c r="O4624" i="9"/>
  <c r="O4625" i="9"/>
  <c r="O4626" i="9"/>
  <c r="O4627" i="9"/>
  <c r="O4628" i="9"/>
  <c r="O4629" i="9"/>
  <c r="O4630" i="9"/>
  <c r="O4631" i="9"/>
  <c r="O4632" i="9"/>
  <c r="O4633" i="9"/>
  <c r="O4634" i="9"/>
  <c r="O4635" i="9"/>
  <c r="O4636" i="9"/>
  <c r="O4637" i="9"/>
  <c r="O4638" i="9"/>
  <c r="O4639" i="9"/>
  <c r="O4640" i="9"/>
  <c r="O4641" i="9"/>
  <c r="O4642" i="9"/>
  <c r="O4643" i="9"/>
  <c r="O4644" i="9"/>
  <c r="O4645" i="9"/>
  <c r="O4646" i="9"/>
  <c r="O4647" i="9"/>
  <c r="O4648" i="9"/>
  <c r="O4649" i="9"/>
  <c r="O4650" i="9"/>
  <c r="O4651" i="9"/>
  <c r="O4652" i="9"/>
  <c r="O4653" i="9"/>
  <c r="O4654" i="9"/>
  <c r="O4655" i="9"/>
  <c r="O4656" i="9"/>
  <c r="O4657" i="9"/>
  <c r="O4658" i="9"/>
  <c r="O4659" i="9"/>
  <c r="O4660" i="9"/>
  <c r="O4661" i="9"/>
  <c r="O4662" i="9"/>
  <c r="O4663" i="9"/>
  <c r="O4664" i="9"/>
  <c r="O4665" i="9"/>
  <c r="O4666" i="9"/>
  <c r="O4667" i="9"/>
  <c r="O4668" i="9"/>
  <c r="O4669" i="9"/>
  <c r="O4670" i="9"/>
  <c r="O4671" i="9"/>
  <c r="O4672" i="9"/>
  <c r="O4673" i="9"/>
  <c r="O4674" i="9"/>
  <c r="O4675" i="9"/>
  <c r="O4676" i="9"/>
  <c r="O4677" i="9"/>
  <c r="O4678" i="9"/>
  <c r="O4679" i="9"/>
  <c r="O4680" i="9"/>
  <c r="O4681" i="9"/>
  <c r="O4682" i="9"/>
  <c r="O4683" i="9"/>
  <c r="O4684" i="9"/>
  <c r="O4685" i="9"/>
  <c r="O4686" i="9"/>
  <c r="O4687" i="9"/>
  <c r="O4688" i="9"/>
  <c r="O4689" i="9"/>
  <c r="O4690" i="9"/>
  <c r="O4691" i="9"/>
  <c r="O4692" i="9"/>
  <c r="O4693" i="9"/>
  <c r="O4694" i="9"/>
  <c r="O4695" i="9"/>
  <c r="O4696" i="9"/>
  <c r="O4697" i="9"/>
  <c r="O4698" i="9"/>
  <c r="O4699" i="9"/>
  <c r="O4700" i="9"/>
  <c r="O4701" i="9"/>
  <c r="O4702" i="9"/>
  <c r="O4703" i="9"/>
  <c r="O4704" i="9"/>
  <c r="O4705" i="9"/>
  <c r="O4706" i="9"/>
  <c r="O4707" i="9"/>
  <c r="O4708" i="9"/>
  <c r="O4709" i="9"/>
  <c r="O4710" i="9"/>
  <c r="O4711" i="9"/>
  <c r="O4712" i="9"/>
  <c r="O4713" i="9"/>
  <c r="O4714" i="9"/>
  <c r="O4715" i="9"/>
  <c r="O4716" i="9"/>
  <c r="O4717" i="9"/>
  <c r="O4718" i="9"/>
  <c r="O4719" i="9"/>
  <c r="O4720" i="9"/>
  <c r="O4721" i="9"/>
  <c r="O4722" i="9"/>
  <c r="O4723" i="9"/>
  <c r="O4724" i="9"/>
  <c r="O4725" i="9"/>
  <c r="O4726" i="9"/>
  <c r="O4727" i="9"/>
  <c r="O4728" i="9"/>
  <c r="O4729" i="9"/>
  <c r="O4730" i="9"/>
  <c r="O4731" i="9"/>
  <c r="O4732" i="9"/>
  <c r="O4733" i="9"/>
  <c r="O4734" i="9"/>
  <c r="O4735" i="9"/>
  <c r="O4736" i="9"/>
  <c r="O4737" i="9"/>
  <c r="O4738" i="9"/>
  <c r="O4739" i="9"/>
  <c r="O4740" i="9"/>
  <c r="O4741" i="9"/>
  <c r="O4742" i="9"/>
  <c r="O4743" i="9"/>
  <c r="O4744" i="9"/>
  <c r="O4745" i="9"/>
  <c r="O4746" i="9"/>
  <c r="O4747" i="9"/>
  <c r="O4748" i="9"/>
  <c r="O4749" i="9"/>
  <c r="O4750" i="9"/>
  <c r="O4751" i="9"/>
  <c r="O4752" i="9"/>
  <c r="O4753" i="9"/>
  <c r="O4754" i="9"/>
  <c r="O4755" i="9"/>
  <c r="O4756" i="9"/>
  <c r="O4757" i="9"/>
  <c r="O4758" i="9"/>
  <c r="O4759" i="9"/>
  <c r="O4760" i="9"/>
  <c r="O4761" i="9"/>
  <c r="O4762" i="9"/>
  <c r="O4763" i="9"/>
  <c r="O4764" i="9"/>
  <c r="O4765" i="9"/>
  <c r="O4766" i="9"/>
  <c r="O4767" i="9"/>
  <c r="O4768" i="9"/>
  <c r="O4769" i="9"/>
  <c r="O4770" i="9"/>
  <c r="O4771" i="9"/>
  <c r="O4772" i="9"/>
  <c r="O4773" i="9"/>
  <c r="O4774" i="9"/>
  <c r="O4775" i="9"/>
  <c r="O4776" i="9"/>
  <c r="O4777" i="9"/>
  <c r="O4778" i="9"/>
  <c r="O4779" i="9"/>
  <c r="O4780" i="9"/>
  <c r="O4781" i="9"/>
  <c r="O4782" i="9"/>
  <c r="O4783" i="9"/>
  <c r="O4784" i="9"/>
  <c r="O4785" i="9"/>
  <c r="O4786" i="9"/>
  <c r="O4787" i="9"/>
  <c r="O4788" i="9"/>
  <c r="O4789" i="9"/>
  <c r="O4790" i="9"/>
  <c r="O4791" i="9"/>
  <c r="O4792" i="9"/>
  <c r="O4793" i="9"/>
  <c r="O4794" i="9"/>
  <c r="O4795" i="9"/>
  <c r="O4796" i="9"/>
  <c r="O4797" i="9"/>
  <c r="O4798" i="9"/>
  <c r="O4799" i="9"/>
  <c r="O4800" i="9"/>
  <c r="O4801" i="9"/>
  <c r="O4802" i="9"/>
  <c r="O4803" i="9"/>
  <c r="O4804" i="9"/>
  <c r="O4805" i="9"/>
  <c r="O4806" i="9"/>
  <c r="O4807" i="9"/>
  <c r="O4808" i="9"/>
  <c r="O4809" i="9"/>
  <c r="O4810" i="9"/>
  <c r="O4811" i="9"/>
  <c r="O4812" i="9"/>
  <c r="O4813" i="9"/>
  <c r="O4814" i="9"/>
  <c r="O4815" i="9"/>
  <c r="O4816" i="9"/>
  <c r="O4817" i="9"/>
  <c r="O4818" i="9"/>
  <c r="O4819" i="9"/>
  <c r="O4820" i="9"/>
  <c r="O4821" i="9"/>
  <c r="O4822" i="9"/>
  <c r="O4823" i="9"/>
  <c r="O4824" i="9"/>
  <c r="O4825" i="9"/>
  <c r="O4826" i="9"/>
  <c r="O4827" i="9"/>
  <c r="O4828" i="9"/>
  <c r="O4829" i="9"/>
  <c r="O4830" i="9"/>
  <c r="O4831" i="9"/>
  <c r="O4832" i="9"/>
  <c r="O4833" i="9"/>
  <c r="O4834" i="9"/>
  <c r="O4835" i="9"/>
  <c r="O4836" i="9"/>
  <c r="O4837" i="9"/>
  <c r="O4838" i="9"/>
  <c r="O4839" i="9"/>
  <c r="O4840" i="9"/>
  <c r="O4841" i="9"/>
  <c r="O4842" i="9"/>
  <c r="O4843" i="9"/>
  <c r="O4844" i="9"/>
  <c r="O4845" i="9"/>
  <c r="O4846" i="9"/>
  <c r="O4847" i="9"/>
  <c r="O4848" i="9"/>
  <c r="O4849" i="9"/>
  <c r="O4850" i="9"/>
  <c r="O4851" i="9"/>
  <c r="O4852" i="9"/>
  <c r="O4853" i="9"/>
  <c r="O4854" i="9"/>
  <c r="O4855" i="9"/>
  <c r="O4856" i="9"/>
  <c r="O4857" i="9"/>
  <c r="O4858" i="9"/>
  <c r="O4859" i="9"/>
  <c r="O4860" i="9"/>
  <c r="O4861" i="9"/>
  <c r="O4862" i="9"/>
  <c r="O4863" i="9"/>
  <c r="O4864" i="9"/>
  <c r="O4865" i="9"/>
  <c r="O4866" i="9"/>
  <c r="O4867" i="9"/>
  <c r="O4868" i="9"/>
  <c r="O4869" i="9"/>
  <c r="O4870" i="9"/>
  <c r="O4871" i="9"/>
  <c r="O4872" i="9"/>
  <c r="O4873" i="9"/>
  <c r="O4874" i="9"/>
  <c r="O4875" i="9"/>
  <c r="O4876" i="9"/>
  <c r="O4877" i="9"/>
  <c r="O4878" i="9"/>
  <c r="O4879" i="9"/>
  <c r="O4880" i="9"/>
  <c r="O4881" i="9"/>
  <c r="O4882" i="9"/>
  <c r="O4883" i="9"/>
  <c r="O4884" i="9"/>
  <c r="O4885" i="9"/>
  <c r="O4886" i="9"/>
  <c r="O4887" i="9"/>
  <c r="O4888" i="9"/>
  <c r="O4889" i="9"/>
  <c r="O4890" i="9"/>
  <c r="O4891" i="9"/>
  <c r="O4892" i="9"/>
  <c r="O4893" i="9"/>
  <c r="O4894" i="9"/>
  <c r="O4895" i="9"/>
  <c r="O4896" i="9"/>
  <c r="O4897" i="9"/>
  <c r="O4898" i="9"/>
  <c r="O4899" i="9"/>
  <c r="O4900" i="9"/>
  <c r="O4901" i="9"/>
  <c r="O4902" i="9"/>
  <c r="O4903" i="9"/>
  <c r="O4904" i="9"/>
  <c r="O4905" i="9"/>
  <c r="O4906" i="9"/>
  <c r="O4907" i="9"/>
  <c r="O4908" i="9"/>
  <c r="O4909" i="9"/>
  <c r="O4910" i="9"/>
  <c r="O4911" i="9"/>
  <c r="O4912" i="9"/>
  <c r="O4913" i="9"/>
  <c r="O4914" i="9"/>
  <c r="O4915" i="9"/>
  <c r="O4916" i="9"/>
  <c r="O4917" i="9"/>
  <c r="O4918" i="9"/>
  <c r="O4919" i="9"/>
  <c r="O4920" i="9"/>
  <c r="O4921" i="9"/>
  <c r="O4922" i="9"/>
  <c r="O4923" i="9"/>
  <c r="O4924" i="9"/>
  <c r="O4925" i="9"/>
  <c r="O4926" i="9"/>
  <c r="O4927" i="9"/>
  <c r="O4928" i="9"/>
  <c r="O4929" i="9"/>
  <c r="O4930" i="9"/>
  <c r="O4931" i="9"/>
  <c r="O4932" i="9"/>
  <c r="O4933" i="9"/>
  <c r="O4934" i="9"/>
  <c r="O4935" i="9"/>
  <c r="O4936" i="9"/>
  <c r="O4937" i="9"/>
  <c r="O4938" i="9"/>
  <c r="O4939" i="9"/>
  <c r="O4940" i="9"/>
  <c r="O4941" i="9"/>
  <c r="O4942" i="9"/>
  <c r="O4943" i="9"/>
  <c r="O4944" i="9"/>
  <c r="O4945" i="9"/>
  <c r="O4946" i="9"/>
  <c r="O4947" i="9"/>
  <c r="O4948" i="9"/>
  <c r="O4949" i="9"/>
  <c r="O4950" i="9"/>
  <c r="O4951" i="9"/>
  <c r="O4952" i="9"/>
  <c r="O4953" i="9"/>
  <c r="O4954" i="9"/>
  <c r="O4955" i="9"/>
  <c r="O4956" i="9"/>
  <c r="O4957" i="9"/>
  <c r="O4958" i="9"/>
  <c r="O4959" i="9"/>
  <c r="O4960" i="9"/>
  <c r="O4961" i="9"/>
  <c r="O4962" i="9"/>
  <c r="O4963" i="9"/>
  <c r="O4964" i="9"/>
  <c r="O4965" i="9"/>
  <c r="O4966" i="9"/>
  <c r="O4967" i="9"/>
  <c r="O4968" i="9"/>
  <c r="O4969" i="9"/>
  <c r="O4970" i="9"/>
  <c r="O4971" i="9"/>
  <c r="O4972" i="9"/>
  <c r="O4973" i="9"/>
  <c r="O4974" i="9"/>
  <c r="O4975" i="9"/>
  <c r="O4976" i="9"/>
  <c r="O4977" i="9"/>
  <c r="O4978" i="9"/>
  <c r="O4979" i="9"/>
  <c r="O4980" i="9"/>
  <c r="O4981" i="9"/>
  <c r="O4982" i="9"/>
  <c r="O4983" i="9"/>
  <c r="O4984" i="9"/>
  <c r="O4985" i="9"/>
  <c r="O4986" i="9"/>
  <c r="O4987" i="9"/>
  <c r="O4988" i="9"/>
  <c r="O4989" i="9"/>
  <c r="O4990" i="9"/>
  <c r="O4991" i="9"/>
  <c r="O4992" i="9"/>
  <c r="O4993" i="9"/>
  <c r="O4994" i="9"/>
  <c r="O4995" i="9"/>
  <c r="O4996" i="9"/>
  <c r="O4997" i="9"/>
  <c r="O4998" i="9"/>
  <c r="O4999" i="9"/>
  <c r="O5000" i="9"/>
  <c r="O5001" i="9"/>
  <c r="O5002" i="9"/>
  <c r="O5003" i="9"/>
  <c r="O5004" i="9"/>
  <c r="O5005" i="9"/>
  <c r="O5006" i="9"/>
  <c r="O5007" i="9"/>
  <c r="O5008" i="9"/>
  <c r="O5009" i="9"/>
  <c r="O5010" i="9"/>
  <c r="O5011" i="9"/>
  <c r="O5012" i="9"/>
  <c r="O5013" i="9"/>
  <c r="O5014" i="9"/>
  <c r="O5015" i="9"/>
  <c r="O5016" i="9"/>
  <c r="O5017" i="9"/>
  <c r="O5018" i="9"/>
  <c r="O5019" i="9"/>
  <c r="O5020" i="9"/>
  <c r="O5021" i="9"/>
  <c r="O5022" i="9"/>
  <c r="O5023" i="9"/>
  <c r="O5024" i="9"/>
  <c r="O5025" i="9"/>
  <c r="O5026" i="9"/>
  <c r="O5027" i="9"/>
  <c r="O5028" i="9"/>
  <c r="O5029" i="9"/>
  <c r="O5030" i="9"/>
  <c r="O5031" i="9"/>
  <c r="O5032" i="9"/>
  <c r="O5033" i="9"/>
  <c r="O5034" i="9"/>
  <c r="O5035" i="9"/>
  <c r="O5036" i="9"/>
  <c r="O5037" i="9"/>
  <c r="O5038" i="9"/>
  <c r="O5039" i="9"/>
  <c r="O5040" i="9"/>
  <c r="O5041" i="9"/>
  <c r="O5042" i="9"/>
  <c r="O5043" i="9"/>
  <c r="O5044" i="9"/>
  <c r="O5045" i="9"/>
  <c r="O5046" i="9"/>
  <c r="O5047" i="9"/>
  <c r="O5048" i="9"/>
  <c r="O5049" i="9"/>
  <c r="O5050" i="9"/>
  <c r="O5051" i="9"/>
  <c r="O5052" i="9"/>
  <c r="O5053" i="9"/>
  <c r="O5054" i="9"/>
  <c r="O5055" i="9"/>
  <c r="O5056" i="9"/>
  <c r="O5057" i="9"/>
  <c r="O5058" i="9"/>
  <c r="O5059" i="9"/>
  <c r="O5060" i="9"/>
  <c r="O5061" i="9"/>
  <c r="O5062" i="9"/>
  <c r="O5063" i="9"/>
  <c r="O5064" i="9"/>
  <c r="O5065" i="9"/>
  <c r="O5066" i="9"/>
  <c r="O5067" i="9"/>
  <c r="O5068" i="9"/>
  <c r="O5069" i="9"/>
  <c r="O5070" i="9"/>
  <c r="O5071" i="9"/>
  <c r="O5072" i="9"/>
  <c r="O5073" i="9"/>
  <c r="O5074" i="9"/>
  <c r="O5075" i="9"/>
  <c r="O5076" i="9"/>
  <c r="O5077" i="9"/>
  <c r="O5078" i="9"/>
  <c r="O5079" i="9"/>
  <c r="O5080" i="9"/>
  <c r="O5081" i="9"/>
  <c r="O5082" i="9"/>
  <c r="O5083" i="9"/>
  <c r="O5084" i="9"/>
  <c r="O5085" i="9"/>
  <c r="O5086" i="9"/>
  <c r="O5087" i="9"/>
  <c r="O5088" i="9"/>
  <c r="O5089" i="9"/>
  <c r="O5090" i="9"/>
  <c r="O5091" i="9"/>
  <c r="O5092" i="9"/>
  <c r="O5093" i="9"/>
  <c r="O5094" i="9"/>
  <c r="O5095" i="9"/>
  <c r="O5096" i="9"/>
  <c r="O5097" i="9"/>
  <c r="O5098" i="9"/>
  <c r="O5099" i="9"/>
  <c r="O5100" i="9"/>
  <c r="O5101" i="9"/>
  <c r="O5102" i="9"/>
  <c r="O5103" i="9"/>
  <c r="O5104" i="9"/>
  <c r="O5105" i="9"/>
  <c r="O5106" i="9"/>
  <c r="O5107" i="9"/>
  <c r="O5108" i="9"/>
  <c r="O5109" i="9"/>
  <c r="O5110" i="9"/>
  <c r="O5111" i="9"/>
  <c r="O5112" i="9"/>
  <c r="O5113" i="9"/>
  <c r="O5114" i="9"/>
  <c r="O5115" i="9"/>
  <c r="O5116" i="9"/>
  <c r="O5117" i="9"/>
  <c r="O5118" i="9"/>
  <c r="O5119" i="9"/>
  <c r="O5120" i="9"/>
  <c r="O5121" i="9"/>
  <c r="O5122" i="9"/>
  <c r="O5123" i="9"/>
  <c r="O5124" i="9"/>
  <c r="O5125" i="9"/>
  <c r="O5126" i="9"/>
  <c r="O5127" i="9"/>
  <c r="O5128" i="9"/>
  <c r="O5129" i="9"/>
  <c r="O5130" i="9"/>
  <c r="O5131" i="9"/>
  <c r="O5132" i="9"/>
  <c r="O5133" i="9"/>
  <c r="O5134" i="9"/>
  <c r="O5135" i="9"/>
  <c r="O5136" i="9"/>
  <c r="O5137" i="9"/>
  <c r="O5138" i="9"/>
  <c r="O5139" i="9"/>
  <c r="O5140" i="9"/>
  <c r="O5141" i="9"/>
  <c r="O5142" i="9"/>
  <c r="O5143" i="9"/>
  <c r="O5144" i="9"/>
  <c r="O5145" i="9"/>
  <c r="O5146" i="9"/>
  <c r="O5147" i="9"/>
  <c r="O5148" i="9"/>
  <c r="O5149" i="9"/>
  <c r="O5150" i="9"/>
  <c r="O5151" i="9"/>
  <c r="O5152" i="9"/>
  <c r="O5153" i="9"/>
  <c r="O5154" i="9"/>
  <c r="O5155" i="9"/>
  <c r="O5156" i="9"/>
  <c r="O5157" i="9"/>
  <c r="O5158" i="9"/>
  <c r="O5159" i="9"/>
  <c r="O5160" i="9"/>
  <c r="O5161" i="9"/>
  <c r="O5162" i="9"/>
  <c r="O5163" i="9"/>
  <c r="O5164" i="9"/>
  <c r="O5165" i="9"/>
  <c r="O5166" i="9"/>
  <c r="O5167" i="9"/>
  <c r="O5168" i="9"/>
  <c r="O5169" i="9"/>
  <c r="O5170" i="9"/>
  <c r="O5171" i="9"/>
  <c r="O5172" i="9"/>
  <c r="O5173" i="9"/>
  <c r="O5174" i="9"/>
  <c r="O5175" i="9"/>
  <c r="O5176" i="9"/>
  <c r="O5177" i="9"/>
  <c r="O5178" i="9"/>
  <c r="O5179" i="9"/>
  <c r="O5180" i="9"/>
  <c r="O5181" i="9"/>
  <c r="O5182" i="9"/>
  <c r="O5183" i="9"/>
  <c r="O5184" i="9"/>
  <c r="O5185" i="9"/>
  <c r="O5186" i="9"/>
  <c r="O5187" i="9"/>
  <c r="O5188" i="9"/>
  <c r="O5189" i="9"/>
  <c r="O5190" i="9"/>
  <c r="O5191" i="9"/>
  <c r="O5192" i="9"/>
  <c r="O5193" i="9"/>
  <c r="O5194" i="9"/>
  <c r="O5195" i="9"/>
  <c r="O5196" i="9"/>
  <c r="O5197" i="9"/>
  <c r="O5198" i="9"/>
  <c r="O5199" i="9"/>
  <c r="O5200" i="9"/>
  <c r="O5201" i="9"/>
  <c r="O5202" i="9"/>
  <c r="O5203" i="9"/>
  <c r="O5204" i="9"/>
  <c r="O5205" i="9"/>
  <c r="O5206" i="9"/>
  <c r="O5207" i="9"/>
  <c r="O5208" i="9"/>
  <c r="O5209" i="9"/>
  <c r="O5210" i="9"/>
  <c r="O5211" i="9"/>
  <c r="O5212" i="9"/>
  <c r="O5213" i="9"/>
  <c r="O5214" i="9"/>
  <c r="O5215" i="9"/>
  <c r="O5216" i="9"/>
  <c r="O5217" i="9"/>
  <c r="O5218" i="9"/>
  <c r="O5219" i="9"/>
  <c r="O5220" i="9"/>
  <c r="O5221" i="9"/>
  <c r="O5222" i="9"/>
  <c r="O5223" i="9"/>
  <c r="O5224" i="9"/>
  <c r="O5225" i="9"/>
  <c r="O5226" i="9"/>
  <c r="O5227" i="9"/>
  <c r="O5228" i="9"/>
  <c r="O5229" i="9"/>
  <c r="O5230" i="9"/>
  <c r="O5231" i="9"/>
  <c r="O5232" i="9"/>
  <c r="O5233" i="9"/>
  <c r="O5234" i="9"/>
  <c r="O5235" i="9"/>
  <c r="O5236" i="9"/>
  <c r="O5237" i="9"/>
  <c r="O5238" i="9"/>
  <c r="O5239" i="9"/>
  <c r="O5240" i="9"/>
  <c r="O5241" i="9"/>
  <c r="O5242" i="9"/>
  <c r="O5243" i="9"/>
  <c r="O5244" i="9"/>
  <c r="O5245" i="9"/>
  <c r="O5246" i="9"/>
  <c r="O5247" i="9"/>
  <c r="O5248" i="9"/>
  <c r="O5249" i="9"/>
  <c r="O5250" i="9"/>
  <c r="O5251" i="9"/>
  <c r="O5252" i="9"/>
  <c r="O5253" i="9"/>
  <c r="O5254" i="9"/>
  <c r="O5255" i="9"/>
  <c r="O5256" i="9"/>
  <c r="O5257" i="9"/>
  <c r="O5258" i="9"/>
  <c r="O5259" i="9"/>
  <c r="O5260" i="9"/>
  <c r="O5261" i="9"/>
  <c r="O5262" i="9"/>
  <c r="O5263" i="9"/>
  <c r="O5264" i="9"/>
  <c r="O5265" i="9"/>
  <c r="O5266" i="9"/>
  <c r="O5267" i="9"/>
  <c r="O5268" i="9"/>
  <c r="O5269" i="9"/>
  <c r="O5270" i="9"/>
  <c r="O5271" i="9"/>
  <c r="O5272" i="9"/>
  <c r="O5273" i="9"/>
  <c r="O5274" i="9"/>
  <c r="O5275" i="9"/>
  <c r="O5276" i="9"/>
  <c r="O5277" i="9"/>
  <c r="O5278" i="9"/>
  <c r="O5279" i="9"/>
  <c r="O5280" i="9"/>
  <c r="O5281" i="9"/>
  <c r="O5282" i="9"/>
  <c r="O5283" i="9"/>
  <c r="O5284" i="9"/>
  <c r="O5285" i="9"/>
  <c r="O5286" i="9"/>
  <c r="O5287" i="9"/>
  <c r="O5288" i="9"/>
  <c r="O5289" i="9"/>
  <c r="O5290" i="9"/>
  <c r="O5291" i="9"/>
  <c r="O5292" i="9"/>
  <c r="O5293" i="9"/>
  <c r="O5294" i="9"/>
  <c r="O5295" i="9"/>
  <c r="O5296" i="9"/>
  <c r="O5297" i="9"/>
  <c r="O5298" i="9"/>
  <c r="O5299" i="9"/>
  <c r="O5300" i="9"/>
  <c r="O5301" i="9"/>
  <c r="O5302" i="9"/>
  <c r="O5303" i="9"/>
  <c r="O5304" i="9"/>
  <c r="O5305" i="9"/>
  <c r="O5306" i="9"/>
  <c r="O5307" i="9"/>
  <c r="O5308" i="9"/>
  <c r="O5309" i="9"/>
  <c r="O5310" i="9"/>
  <c r="O5311" i="9"/>
  <c r="O5312" i="9"/>
  <c r="O5313" i="9"/>
  <c r="O5314" i="9"/>
  <c r="O5315" i="9"/>
  <c r="O5316" i="9"/>
  <c r="O5317" i="9"/>
  <c r="O5318" i="9"/>
  <c r="O5319" i="9"/>
  <c r="O5320" i="9"/>
  <c r="O5321" i="9"/>
  <c r="O5322" i="9"/>
  <c r="O5323" i="9"/>
  <c r="O5324" i="9"/>
  <c r="O5325" i="9"/>
  <c r="O5326" i="9"/>
  <c r="O5327" i="9"/>
  <c r="O5328" i="9"/>
  <c r="O5329" i="9"/>
  <c r="O5330" i="9"/>
  <c r="O5331" i="9"/>
  <c r="O5332" i="9"/>
  <c r="O5333" i="9"/>
  <c r="O5334" i="9"/>
  <c r="O5335" i="9"/>
  <c r="O5336" i="9"/>
  <c r="O5337" i="9"/>
  <c r="O5338" i="9"/>
  <c r="O5339" i="9"/>
  <c r="O5340" i="9"/>
  <c r="O5341" i="9"/>
  <c r="O5342" i="9"/>
  <c r="O5343" i="9"/>
  <c r="O5344" i="9"/>
  <c r="O5345" i="9"/>
  <c r="O5346" i="9"/>
  <c r="O5347" i="9"/>
  <c r="O5348" i="9"/>
  <c r="O5349" i="9"/>
  <c r="O5350" i="9"/>
  <c r="O5351" i="9"/>
  <c r="O5352" i="9"/>
  <c r="O5353" i="9"/>
  <c r="O5354" i="9"/>
  <c r="O5355" i="9"/>
  <c r="O5356" i="9"/>
  <c r="O5357" i="9"/>
  <c r="O5358" i="9"/>
  <c r="O5359" i="9"/>
  <c r="O5360" i="9"/>
  <c r="O5361" i="9"/>
  <c r="O5362" i="9"/>
  <c r="O5363" i="9"/>
  <c r="O5364" i="9"/>
  <c r="O5365" i="9"/>
  <c r="O5366" i="9"/>
  <c r="O5367" i="9"/>
  <c r="O5368" i="9"/>
  <c r="O5369" i="9"/>
  <c r="O5370" i="9"/>
  <c r="O5371" i="9"/>
  <c r="O5372" i="9"/>
  <c r="O5373" i="9"/>
  <c r="O5374" i="9"/>
  <c r="O5375" i="9"/>
  <c r="O5376" i="9"/>
  <c r="O5377" i="9"/>
  <c r="O5378" i="9"/>
  <c r="O5379" i="9"/>
  <c r="O5380" i="9"/>
  <c r="O5381" i="9"/>
  <c r="O5382" i="9"/>
  <c r="O5383" i="9"/>
  <c r="O5384" i="9"/>
  <c r="O5385" i="9"/>
  <c r="O5386" i="9"/>
  <c r="O5387" i="9"/>
  <c r="O5388" i="9"/>
  <c r="O5389" i="9"/>
  <c r="O5390" i="9"/>
  <c r="O5391" i="9"/>
  <c r="O5392" i="9"/>
  <c r="O5393" i="9"/>
  <c r="O5394" i="9"/>
  <c r="O5395" i="9"/>
  <c r="O5396" i="9"/>
  <c r="O5397" i="9"/>
  <c r="O5398" i="9"/>
  <c r="O5399" i="9"/>
  <c r="O5400" i="9"/>
  <c r="O5401" i="9"/>
  <c r="O5402" i="9"/>
  <c r="O5403" i="9"/>
  <c r="O5404" i="9"/>
  <c r="O5405" i="9"/>
  <c r="O5406" i="9"/>
  <c r="O5407" i="9"/>
  <c r="O5408" i="9"/>
  <c r="O5409" i="9"/>
  <c r="O5410" i="9"/>
  <c r="O5411" i="9"/>
  <c r="O5412" i="9"/>
  <c r="O5413" i="9"/>
  <c r="O5414" i="9"/>
  <c r="O5415" i="9"/>
  <c r="O5416" i="9"/>
  <c r="O5417" i="9"/>
  <c r="O5418" i="9"/>
  <c r="O5419" i="9"/>
  <c r="O5420" i="9"/>
  <c r="O5421" i="9"/>
  <c r="O5422" i="9"/>
  <c r="O5423" i="9"/>
  <c r="O5424" i="9"/>
  <c r="O5425" i="9"/>
  <c r="O5426" i="9"/>
  <c r="O5427" i="9"/>
  <c r="O5428" i="9"/>
  <c r="O5429" i="9"/>
  <c r="O5430" i="9"/>
  <c r="O5431" i="9"/>
  <c r="O5432" i="9"/>
  <c r="O5433" i="9"/>
  <c r="O5434" i="9"/>
  <c r="O5435" i="9"/>
  <c r="O5436" i="9"/>
  <c r="O5437" i="9"/>
  <c r="O5438" i="9"/>
  <c r="O5439" i="9"/>
  <c r="O5440" i="9"/>
  <c r="O5441" i="9"/>
  <c r="O5442" i="9"/>
  <c r="O5443" i="9"/>
  <c r="O5444" i="9"/>
  <c r="O5445" i="9"/>
  <c r="O5446" i="9"/>
  <c r="O5447" i="9"/>
  <c r="O5448" i="9"/>
  <c r="O5449" i="9"/>
  <c r="O5450" i="9"/>
  <c r="O5451" i="9"/>
  <c r="O5452" i="9"/>
  <c r="O5453" i="9"/>
  <c r="O5454" i="9"/>
  <c r="O5455" i="9"/>
  <c r="O5456" i="9"/>
  <c r="O5457" i="9"/>
  <c r="O5458" i="9"/>
  <c r="O5459" i="9"/>
  <c r="O5460" i="9"/>
  <c r="O5461" i="9"/>
  <c r="O5462" i="9"/>
  <c r="O5463" i="9"/>
  <c r="O5464" i="9"/>
  <c r="O5465" i="9"/>
  <c r="O5466" i="9"/>
  <c r="O5467" i="9"/>
  <c r="O5468" i="9"/>
  <c r="O5469" i="9"/>
  <c r="O5470" i="9"/>
  <c r="O5471" i="9"/>
  <c r="O5472" i="9"/>
  <c r="O5473" i="9"/>
  <c r="O5474" i="9"/>
  <c r="O5475" i="9"/>
  <c r="O5476" i="9"/>
  <c r="O5477" i="9"/>
  <c r="O5478" i="9"/>
  <c r="O5479" i="9"/>
  <c r="O5480" i="9"/>
  <c r="O5481" i="9"/>
  <c r="O5482" i="9"/>
  <c r="O5483" i="9"/>
  <c r="O5484" i="9"/>
  <c r="O5485" i="9"/>
  <c r="O5486" i="9"/>
  <c r="O5487" i="9"/>
  <c r="O5488" i="9"/>
  <c r="O5489" i="9"/>
  <c r="O5490" i="9"/>
  <c r="O5491" i="9"/>
  <c r="O5492" i="9"/>
  <c r="O5493" i="9"/>
  <c r="O5494" i="9"/>
  <c r="O5495" i="9"/>
  <c r="O5496" i="9"/>
  <c r="O5497" i="9"/>
  <c r="O5498" i="9"/>
  <c r="O5499" i="9"/>
  <c r="O5500" i="9"/>
  <c r="O5501" i="9"/>
  <c r="O5502" i="9"/>
  <c r="O5503" i="9"/>
  <c r="O5504" i="9"/>
  <c r="O5505" i="9"/>
  <c r="O5506" i="9"/>
  <c r="O5507" i="9"/>
  <c r="O5508" i="9"/>
  <c r="O5509" i="9"/>
  <c r="O5510" i="9"/>
  <c r="O5511" i="9"/>
  <c r="O5512" i="9"/>
  <c r="O5513" i="9"/>
  <c r="O5514" i="9"/>
  <c r="O5515" i="9"/>
  <c r="O5516" i="9"/>
  <c r="O5517" i="9"/>
  <c r="O5518" i="9"/>
  <c r="O5519" i="9"/>
  <c r="O5520" i="9"/>
  <c r="O5521" i="9"/>
  <c r="O5522" i="9"/>
  <c r="O5523" i="9"/>
  <c r="O5524" i="9"/>
  <c r="O5525" i="9"/>
  <c r="O5526" i="9"/>
  <c r="O5527" i="9"/>
  <c r="O5528" i="9"/>
  <c r="O5529" i="9"/>
  <c r="O5530" i="9"/>
  <c r="O5531" i="9"/>
  <c r="O5532" i="9"/>
  <c r="O5533" i="9"/>
  <c r="O5534" i="9"/>
  <c r="O5535" i="9"/>
  <c r="O5536" i="9"/>
  <c r="O5537" i="9"/>
  <c r="O5538" i="9"/>
  <c r="O5539" i="9"/>
  <c r="O5540" i="9"/>
  <c r="O5541" i="9"/>
  <c r="O5542" i="9"/>
  <c r="O5543" i="9"/>
  <c r="O5544" i="9"/>
  <c r="O5545" i="9"/>
  <c r="O5546" i="9"/>
  <c r="O5547" i="9"/>
  <c r="O5548" i="9"/>
  <c r="O5549" i="9"/>
  <c r="O5550" i="9"/>
  <c r="O5551" i="9"/>
  <c r="O5552" i="9"/>
  <c r="O5553" i="9"/>
  <c r="O5554" i="9"/>
  <c r="O5555" i="9"/>
  <c r="O5556" i="9"/>
  <c r="O5557" i="9"/>
  <c r="O5558" i="9"/>
  <c r="O5559" i="9"/>
  <c r="O5560" i="9"/>
  <c r="O5561" i="9"/>
  <c r="O5562" i="9"/>
  <c r="O5563" i="9"/>
  <c r="O5564" i="9"/>
  <c r="O5565" i="9"/>
  <c r="O5566" i="9"/>
  <c r="O5567" i="9"/>
  <c r="O5568" i="9"/>
  <c r="O5569" i="9"/>
  <c r="O5570" i="9"/>
  <c r="O5571" i="9"/>
  <c r="O5572" i="9"/>
  <c r="O5573" i="9"/>
  <c r="O5574" i="9"/>
  <c r="O5575" i="9"/>
  <c r="O5576" i="9"/>
  <c r="O5577" i="9"/>
  <c r="O5578" i="9"/>
  <c r="O5579" i="9"/>
  <c r="O5580" i="9"/>
  <c r="O5581" i="9"/>
  <c r="O5582" i="9"/>
  <c r="O5583" i="9"/>
  <c r="O5584" i="9"/>
  <c r="O5585" i="9"/>
  <c r="O5586" i="9"/>
  <c r="O5587" i="9"/>
  <c r="O5588" i="9"/>
  <c r="O5589" i="9"/>
  <c r="O5590" i="9"/>
  <c r="O5591" i="9"/>
  <c r="O5592" i="9"/>
  <c r="O5593" i="9"/>
  <c r="O5594" i="9"/>
  <c r="O5595" i="9"/>
  <c r="O5596" i="9"/>
  <c r="O5597" i="9"/>
  <c r="O5598" i="9"/>
  <c r="O5599" i="9"/>
  <c r="O5600" i="9"/>
  <c r="O5601" i="9"/>
  <c r="O5602" i="9"/>
  <c r="O5603" i="9"/>
  <c r="O5604" i="9"/>
  <c r="O5605" i="9"/>
  <c r="O5606" i="9"/>
  <c r="O5607" i="9"/>
  <c r="O5608" i="9"/>
  <c r="O5609" i="9"/>
  <c r="O5610" i="9"/>
  <c r="O5611" i="9"/>
  <c r="O5612" i="9"/>
  <c r="O5613" i="9"/>
  <c r="O5614" i="9"/>
  <c r="O5615" i="9"/>
  <c r="O5616" i="9"/>
  <c r="O5617" i="9"/>
  <c r="O5618" i="9"/>
  <c r="O5619" i="9"/>
  <c r="O5620" i="9"/>
  <c r="O5621" i="9"/>
  <c r="O5622" i="9"/>
  <c r="O5623" i="9"/>
  <c r="O5624" i="9"/>
  <c r="O5625" i="9"/>
  <c r="O5626" i="9"/>
  <c r="O5627" i="9"/>
  <c r="O5628" i="9"/>
  <c r="O5629" i="9"/>
  <c r="O5630" i="9"/>
  <c r="O5631" i="9"/>
  <c r="O5632" i="9"/>
  <c r="O5633" i="9"/>
  <c r="O5634" i="9"/>
  <c r="O5635" i="9"/>
  <c r="O5636" i="9"/>
  <c r="O5637" i="9"/>
  <c r="O5638" i="9"/>
  <c r="O5639" i="9"/>
  <c r="O5640" i="9"/>
  <c r="O5641" i="9"/>
  <c r="O5642" i="9"/>
  <c r="O5643" i="9"/>
  <c r="O5644" i="9"/>
  <c r="O5645" i="9"/>
  <c r="O5646" i="9"/>
  <c r="O5647" i="9"/>
  <c r="O5648" i="9"/>
  <c r="O5649" i="9"/>
  <c r="O5650" i="9"/>
  <c r="O5651" i="9"/>
  <c r="O5652" i="9"/>
  <c r="O5653" i="9"/>
  <c r="O5654" i="9"/>
  <c r="O5655" i="9"/>
  <c r="O5656" i="9"/>
  <c r="O5657" i="9"/>
  <c r="O5658" i="9"/>
  <c r="O5659" i="9"/>
  <c r="O5660" i="9"/>
  <c r="O5661" i="9"/>
  <c r="O5662" i="9"/>
  <c r="O5663" i="9"/>
  <c r="O5664" i="9"/>
  <c r="O5665" i="9"/>
  <c r="O5666" i="9"/>
  <c r="O5667" i="9"/>
  <c r="O5668" i="9"/>
  <c r="O5669" i="9"/>
  <c r="O5670" i="9"/>
  <c r="O5671" i="9"/>
  <c r="O5672" i="9"/>
  <c r="O5673" i="9"/>
  <c r="O5674" i="9"/>
  <c r="O5675" i="9"/>
  <c r="O5676" i="9"/>
  <c r="O5677" i="9"/>
  <c r="O5678" i="9"/>
  <c r="O5679" i="9"/>
  <c r="O5680" i="9"/>
  <c r="O5681" i="9"/>
  <c r="O5682" i="9"/>
  <c r="O5683" i="9"/>
  <c r="O5684" i="9"/>
  <c r="O5685" i="9"/>
  <c r="O5686" i="9"/>
  <c r="O5687" i="9"/>
  <c r="O5688" i="9"/>
  <c r="O5689" i="9"/>
  <c r="O5690" i="9"/>
  <c r="O5691" i="9"/>
  <c r="O5692" i="9"/>
  <c r="O5693" i="9"/>
  <c r="O5694" i="9"/>
  <c r="O5695" i="9"/>
  <c r="O5696" i="9"/>
  <c r="O5697" i="9"/>
  <c r="O5698" i="9"/>
  <c r="O5699" i="9"/>
  <c r="O5700" i="9"/>
  <c r="O5701" i="9"/>
  <c r="O5702" i="9"/>
  <c r="O5703" i="9"/>
  <c r="O5704" i="9"/>
  <c r="O5705" i="9"/>
  <c r="O5706" i="9"/>
  <c r="O5707" i="9"/>
  <c r="O5708" i="9"/>
  <c r="O5709" i="9"/>
  <c r="O5710" i="9"/>
  <c r="O5711" i="9"/>
  <c r="O5712" i="9"/>
  <c r="O5713" i="9"/>
  <c r="O5714" i="9"/>
  <c r="O5715" i="9"/>
  <c r="O5716" i="9"/>
  <c r="O5717" i="9"/>
  <c r="O5718" i="9"/>
  <c r="O5719" i="9"/>
  <c r="O5720" i="9"/>
  <c r="O5721" i="9"/>
  <c r="O5722" i="9"/>
  <c r="O5723" i="9"/>
  <c r="O5724" i="9"/>
  <c r="O5725" i="9"/>
  <c r="O5726" i="9"/>
  <c r="O5727" i="9"/>
  <c r="O5728" i="9"/>
  <c r="O5729" i="9"/>
  <c r="O5730" i="9"/>
  <c r="O5731" i="9"/>
  <c r="O5732" i="9"/>
  <c r="O5733" i="9"/>
  <c r="O5734" i="9"/>
  <c r="O5735" i="9"/>
  <c r="O5736" i="9"/>
  <c r="O5737" i="9"/>
  <c r="O5738" i="9"/>
  <c r="O5739" i="9"/>
  <c r="O5740" i="9"/>
  <c r="O5741" i="9"/>
  <c r="O5742" i="9"/>
  <c r="O5743" i="9"/>
  <c r="O5744" i="9"/>
  <c r="O5745" i="9"/>
  <c r="O5746" i="9"/>
  <c r="O5747" i="9"/>
  <c r="O5748" i="9"/>
  <c r="O5749" i="9"/>
  <c r="O5750" i="9"/>
  <c r="O5751" i="9"/>
  <c r="O5752" i="9"/>
  <c r="O5753" i="9"/>
  <c r="O5754" i="9"/>
  <c r="O5755" i="9"/>
  <c r="O5756" i="9"/>
  <c r="O5757" i="9"/>
  <c r="O5758" i="9"/>
  <c r="O5759" i="9"/>
  <c r="O5760" i="9"/>
  <c r="O5761" i="9"/>
  <c r="O5762" i="9"/>
  <c r="O5763" i="9"/>
  <c r="O5764" i="9"/>
  <c r="O5765" i="9"/>
  <c r="O5766" i="9"/>
  <c r="O5767" i="9"/>
  <c r="O5768" i="9"/>
  <c r="O5769" i="9"/>
  <c r="O5770" i="9"/>
  <c r="O5771" i="9"/>
  <c r="O5772" i="9"/>
  <c r="O5773" i="9"/>
  <c r="O5774" i="9"/>
  <c r="O5775" i="9"/>
  <c r="O5776" i="9"/>
  <c r="O5777" i="9"/>
  <c r="O5778" i="9"/>
  <c r="O5779" i="9"/>
  <c r="O5780" i="9"/>
  <c r="O5781" i="9"/>
  <c r="O5782" i="9"/>
  <c r="O5783" i="9"/>
  <c r="O5784" i="9"/>
  <c r="O5785" i="9"/>
  <c r="O5786" i="9"/>
  <c r="O5787" i="9"/>
  <c r="O5788" i="9"/>
  <c r="O5789" i="9"/>
  <c r="O5790" i="9"/>
  <c r="O5791" i="9"/>
  <c r="O5792" i="9"/>
  <c r="O5793" i="9"/>
  <c r="O5794" i="9"/>
  <c r="O5795" i="9"/>
  <c r="O5796" i="9"/>
  <c r="O5797" i="9"/>
  <c r="O5798" i="9"/>
  <c r="O5799" i="9"/>
  <c r="O5800" i="9"/>
  <c r="O5801" i="9"/>
  <c r="O5802" i="9"/>
  <c r="O5803" i="9"/>
  <c r="O5804" i="9"/>
  <c r="O5805" i="9"/>
  <c r="O5806" i="9"/>
  <c r="O5807" i="9"/>
  <c r="O5808" i="9"/>
  <c r="O5809" i="9"/>
  <c r="O5810" i="9"/>
  <c r="O5811" i="9"/>
  <c r="O5812" i="9"/>
  <c r="O5813" i="9"/>
  <c r="O5814" i="9"/>
  <c r="O5815" i="9"/>
  <c r="O5816" i="9"/>
  <c r="O5817" i="9"/>
  <c r="O5818" i="9"/>
  <c r="O5819" i="9"/>
  <c r="O5820" i="9"/>
  <c r="O5821" i="9"/>
  <c r="O5822" i="9"/>
  <c r="O5823" i="9"/>
  <c r="O5824" i="9"/>
  <c r="O5825" i="9"/>
  <c r="O5826" i="9"/>
  <c r="O5827" i="9"/>
  <c r="O5828" i="9"/>
  <c r="O5829" i="9"/>
  <c r="O5830" i="9"/>
  <c r="O5831" i="9"/>
  <c r="O5832" i="9"/>
  <c r="O5833" i="9"/>
  <c r="O5834" i="9"/>
  <c r="O5835" i="9"/>
  <c r="O5836" i="9"/>
  <c r="O5837" i="9"/>
  <c r="O5838" i="9"/>
  <c r="O5839" i="9"/>
  <c r="O5840" i="9"/>
  <c r="O5841" i="9"/>
  <c r="O5842" i="9"/>
  <c r="O5843" i="9"/>
  <c r="O5844" i="9"/>
  <c r="O5845" i="9"/>
  <c r="O5846" i="9"/>
  <c r="O5847" i="9"/>
  <c r="O5848" i="9"/>
  <c r="O5849" i="9"/>
  <c r="O5850" i="9"/>
  <c r="O5851" i="9"/>
  <c r="O5852" i="9"/>
  <c r="O5853" i="9"/>
  <c r="O5854" i="9"/>
  <c r="O5855" i="9"/>
  <c r="O5856" i="9"/>
  <c r="O5857" i="9"/>
  <c r="O5858" i="9"/>
  <c r="O5859" i="9"/>
  <c r="O5860" i="9"/>
  <c r="O5861" i="9"/>
  <c r="O5862" i="9"/>
  <c r="O5863" i="9"/>
  <c r="O5864" i="9"/>
  <c r="O5865" i="9"/>
  <c r="O5866" i="9"/>
  <c r="O5867" i="9"/>
  <c r="O5868" i="9"/>
  <c r="O5869" i="9"/>
  <c r="O5870" i="9"/>
  <c r="O5871" i="9"/>
  <c r="O5872" i="9"/>
  <c r="O5873" i="9"/>
  <c r="O5874" i="9"/>
  <c r="O5875" i="9"/>
  <c r="O5876" i="9"/>
  <c r="O5877" i="9"/>
  <c r="O5878" i="9"/>
  <c r="O5879" i="9"/>
  <c r="O5880" i="9"/>
  <c r="O5881" i="9"/>
  <c r="O5882" i="9"/>
  <c r="O5883" i="9"/>
  <c r="O5884" i="9"/>
  <c r="O5885" i="9"/>
  <c r="O5886" i="9"/>
  <c r="O5887" i="9"/>
  <c r="O5888" i="9"/>
  <c r="O5889" i="9"/>
  <c r="O5890" i="9"/>
  <c r="O5891" i="9"/>
  <c r="O5892" i="9"/>
  <c r="O5893" i="9"/>
  <c r="O5894" i="9"/>
  <c r="O5895" i="9"/>
  <c r="O5896" i="9"/>
  <c r="O5897" i="9"/>
  <c r="O5898" i="9"/>
  <c r="O5899" i="9"/>
  <c r="O5900" i="9"/>
  <c r="O5901" i="9"/>
  <c r="O5902" i="9"/>
  <c r="O5903" i="9"/>
  <c r="O5904" i="9"/>
  <c r="O5905" i="9"/>
  <c r="O5906" i="9"/>
  <c r="O5907" i="9"/>
  <c r="O5908" i="9"/>
  <c r="O5909" i="9"/>
  <c r="O5910" i="9"/>
  <c r="O5911" i="9"/>
  <c r="O5912" i="9"/>
  <c r="O5913" i="9"/>
  <c r="O5914" i="9"/>
  <c r="O5915" i="9"/>
  <c r="O5916" i="9"/>
  <c r="O5917" i="9"/>
  <c r="O5918" i="9"/>
  <c r="O5919" i="9"/>
  <c r="O5920" i="9"/>
  <c r="O5921" i="9"/>
  <c r="O5922" i="9"/>
  <c r="O5923" i="9"/>
  <c r="O5924" i="9"/>
  <c r="O5925" i="9"/>
  <c r="O5926" i="9"/>
  <c r="O5927" i="9"/>
  <c r="O5928" i="9"/>
  <c r="O5929" i="9"/>
  <c r="O5930" i="9"/>
  <c r="O5931" i="9"/>
  <c r="O5932" i="9"/>
  <c r="O5933" i="9"/>
  <c r="O5934" i="9"/>
  <c r="O5935" i="9"/>
  <c r="O5936" i="9"/>
  <c r="O5937" i="9"/>
  <c r="O5938" i="9"/>
  <c r="O5939" i="9"/>
  <c r="O5940" i="9"/>
  <c r="O5941" i="9"/>
  <c r="O5942" i="9"/>
  <c r="O5943" i="9"/>
  <c r="O5944" i="9"/>
  <c r="O5945" i="9"/>
  <c r="O5946" i="9"/>
  <c r="O5947" i="9"/>
  <c r="O5948" i="9"/>
  <c r="O5949" i="9"/>
  <c r="O5950" i="9"/>
  <c r="O5951" i="9"/>
  <c r="O5952" i="9"/>
  <c r="O5953" i="9"/>
  <c r="O5954" i="9"/>
  <c r="O5955" i="9"/>
  <c r="O5956" i="9"/>
  <c r="O5957" i="9"/>
  <c r="O5958" i="9"/>
  <c r="O5959" i="9"/>
  <c r="O5960" i="9"/>
  <c r="O5961" i="9"/>
  <c r="O5962" i="9"/>
  <c r="O5963" i="9"/>
  <c r="O5964" i="9"/>
  <c r="O5965" i="9"/>
  <c r="O5966" i="9"/>
  <c r="O5967" i="9"/>
  <c r="O5968" i="9"/>
  <c r="O5969" i="9"/>
  <c r="O5970" i="9"/>
  <c r="O5971" i="9"/>
  <c r="O5972" i="9"/>
  <c r="O5973" i="9"/>
  <c r="O5974" i="9"/>
  <c r="O5975" i="9"/>
  <c r="O5976" i="9"/>
  <c r="O5977" i="9"/>
  <c r="O5978" i="9"/>
  <c r="O5979" i="9"/>
  <c r="O5980" i="9"/>
  <c r="O5981" i="9"/>
  <c r="O5982" i="9"/>
  <c r="O5983" i="9"/>
  <c r="O5984" i="9"/>
  <c r="O5985" i="9"/>
  <c r="O5986" i="9"/>
  <c r="O5987" i="9"/>
  <c r="O5988" i="9"/>
  <c r="O5989" i="9"/>
  <c r="O5990" i="9"/>
  <c r="O5991" i="9"/>
  <c r="O5992" i="9"/>
  <c r="O5993" i="9"/>
  <c r="O5994" i="9"/>
  <c r="O5995" i="9"/>
  <c r="O5996" i="9"/>
  <c r="O5997" i="9"/>
  <c r="O5998" i="9"/>
  <c r="O5999" i="9"/>
  <c r="O6000" i="9"/>
  <c r="O6001" i="9"/>
  <c r="O6002" i="9"/>
  <c r="O6003" i="9"/>
  <c r="O6004" i="9"/>
  <c r="O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09" i="9"/>
  <c r="G610" i="9"/>
  <c r="G611" i="9"/>
  <c r="G612" i="9"/>
  <c r="G613" i="9"/>
  <c r="G614" i="9"/>
  <c r="G615" i="9"/>
  <c r="G616" i="9"/>
  <c r="G617" i="9"/>
  <c r="G618" i="9"/>
  <c r="G619" i="9"/>
  <c r="G620" i="9"/>
  <c r="G621" i="9"/>
  <c r="G622" i="9"/>
  <c r="G623" i="9"/>
  <c r="G624" i="9"/>
  <c r="G625" i="9"/>
  <c r="G626" i="9"/>
  <c r="G627" i="9"/>
  <c r="G628" i="9"/>
  <c r="G629" i="9"/>
  <c r="G630" i="9"/>
  <c r="G631" i="9"/>
  <c r="G632" i="9"/>
  <c r="G633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6" i="9"/>
  <c r="G777" i="9"/>
  <c r="G778" i="9"/>
  <c r="G779" i="9"/>
  <c r="G780" i="9"/>
  <c r="G781" i="9"/>
  <c r="G782" i="9"/>
  <c r="G783" i="9"/>
  <c r="G784" i="9"/>
  <c r="G785" i="9"/>
  <c r="G786" i="9"/>
  <c r="G787" i="9"/>
  <c r="G788" i="9"/>
  <c r="G789" i="9"/>
  <c r="G790" i="9"/>
  <c r="G791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6" i="9"/>
  <c r="G917" i="9"/>
  <c r="G918" i="9"/>
  <c r="G919" i="9"/>
  <c r="G920" i="9"/>
  <c r="G921" i="9"/>
  <c r="G922" i="9"/>
  <c r="G923" i="9"/>
  <c r="G924" i="9"/>
  <c r="G925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G1002" i="9"/>
  <c r="G1003" i="9"/>
  <c r="G1004" i="9"/>
  <c r="G1005" i="9"/>
  <c r="G1006" i="9"/>
  <c r="G1007" i="9"/>
  <c r="G1008" i="9"/>
  <c r="G1009" i="9"/>
  <c r="G1010" i="9"/>
  <c r="G1011" i="9"/>
  <c r="G1012" i="9"/>
  <c r="G1013" i="9"/>
  <c r="G1014" i="9"/>
  <c r="G1015" i="9"/>
  <c r="G1016" i="9"/>
  <c r="G1017" i="9"/>
  <c r="G1018" i="9"/>
  <c r="G1019" i="9"/>
  <c r="G1020" i="9"/>
  <c r="G1021" i="9"/>
  <c r="G1022" i="9"/>
  <c r="G1023" i="9"/>
  <c r="G1024" i="9"/>
  <c r="G1025" i="9"/>
  <c r="G1026" i="9"/>
  <c r="G1027" i="9"/>
  <c r="G1028" i="9"/>
  <c r="G1029" i="9"/>
  <c r="G1030" i="9"/>
  <c r="G1031" i="9"/>
  <c r="G1032" i="9"/>
  <c r="G1033" i="9"/>
  <c r="G1034" i="9"/>
  <c r="G1035" i="9"/>
  <c r="G1036" i="9"/>
  <c r="G1037" i="9"/>
  <c r="G1038" i="9"/>
  <c r="G1039" i="9"/>
  <c r="G1040" i="9"/>
  <c r="G1041" i="9"/>
  <c r="G1042" i="9"/>
  <c r="G1043" i="9"/>
  <c r="G1044" i="9"/>
  <c r="G1045" i="9"/>
  <c r="G1046" i="9"/>
  <c r="G1047" i="9"/>
  <c r="G1048" i="9"/>
  <c r="G1049" i="9"/>
  <c r="G1050" i="9"/>
  <c r="G1051" i="9"/>
  <c r="G1052" i="9"/>
  <c r="G1053" i="9"/>
  <c r="G1054" i="9"/>
  <c r="G1055" i="9"/>
  <c r="G1056" i="9"/>
  <c r="G1057" i="9"/>
  <c r="G1058" i="9"/>
  <c r="G1059" i="9"/>
  <c r="G1060" i="9"/>
  <c r="G1061" i="9"/>
  <c r="G1062" i="9"/>
  <c r="G1063" i="9"/>
  <c r="G1064" i="9"/>
  <c r="G1065" i="9"/>
  <c r="G1066" i="9"/>
  <c r="G1067" i="9"/>
  <c r="G1068" i="9"/>
  <c r="G1069" i="9"/>
  <c r="G1070" i="9"/>
  <c r="G1071" i="9"/>
  <c r="G1072" i="9"/>
  <c r="G1073" i="9"/>
  <c r="G1074" i="9"/>
  <c r="G1075" i="9"/>
  <c r="G1076" i="9"/>
  <c r="G1077" i="9"/>
  <c r="G1078" i="9"/>
  <c r="G1079" i="9"/>
  <c r="G1080" i="9"/>
  <c r="G1081" i="9"/>
  <c r="G1082" i="9"/>
  <c r="G1083" i="9"/>
  <c r="G1084" i="9"/>
  <c r="G1085" i="9"/>
  <c r="G1086" i="9"/>
  <c r="G1087" i="9"/>
  <c r="G1088" i="9"/>
  <c r="G1089" i="9"/>
  <c r="G1090" i="9"/>
  <c r="G1091" i="9"/>
  <c r="G1092" i="9"/>
  <c r="G1093" i="9"/>
  <c r="G1094" i="9"/>
  <c r="G1095" i="9"/>
  <c r="G1096" i="9"/>
  <c r="G1097" i="9"/>
  <c r="G1098" i="9"/>
  <c r="G1099" i="9"/>
  <c r="G1100" i="9"/>
  <c r="G1101" i="9"/>
  <c r="G1102" i="9"/>
  <c r="G1103" i="9"/>
  <c r="G1104" i="9"/>
  <c r="G1105" i="9"/>
  <c r="G1106" i="9"/>
  <c r="G1107" i="9"/>
  <c r="G1108" i="9"/>
  <c r="G1109" i="9"/>
  <c r="G1110" i="9"/>
  <c r="G1111" i="9"/>
  <c r="G1112" i="9"/>
  <c r="G1113" i="9"/>
  <c r="G1114" i="9"/>
  <c r="G1115" i="9"/>
  <c r="G1116" i="9"/>
  <c r="G1117" i="9"/>
  <c r="G1118" i="9"/>
  <c r="G1119" i="9"/>
  <c r="G1120" i="9"/>
  <c r="G1121" i="9"/>
  <c r="G1122" i="9"/>
  <c r="G1123" i="9"/>
  <c r="G1124" i="9"/>
  <c r="G1125" i="9"/>
  <c r="G1126" i="9"/>
  <c r="G1127" i="9"/>
  <c r="G1128" i="9"/>
  <c r="G1129" i="9"/>
  <c r="G1130" i="9"/>
  <c r="G1131" i="9"/>
  <c r="G1132" i="9"/>
  <c r="G1133" i="9"/>
  <c r="G1134" i="9"/>
  <c r="G1135" i="9"/>
  <c r="G1136" i="9"/>
  <c r="G1137" i="9"/>
  <c r="G1138" i="9"/>
  <c r="G1139" i="9"/>
  <c r="G1140" i="9"/>
  <c r="G1141" i="9"/>
  <c r="G1142" i="9"/>
  <c r="G1143" i="9"/>
  <c r="G1144" i="9"/>
  <c r="G1145" i="9"/>
  <c r="G1146" i="9"/>
  <c r="G1147" i="9"/>
  <c r="G1148" i="9"/>
  <c r="G1149" i="9"/>
  <c r="G1150" i="9"/>
  <c r="G1151" i="9"/>
  <c r="G1152" i="9"/>
  <c r="G1153" i="9"/>
  <c r="G1154" i="9"/>
  <c r="G1155" i="9"/>
  <c r="G1156" i="9"/>
  <c r="G1157" i="9"/>
  <c r="G1158" i="9"/>
  <c r="G1159" i="9"/>
  <c r="G1160" i="9"/>
  <c r="G1161" i="9"/>
  <c r="G1162" i="9"/>
  <c r="G1163" i="9"/>
  <c r="G1164" i="9"/>
  <c r="G1165" i="9"/>
  <c r="G1166" i="9"/>
  <c r="G1167" i="9"/>
  <c r="G1168" i="9"/>
  <c r="G1169" i="9"/>
  <c r="G1170" i="9"/>
  <c r="G1171" i="9"/>
  <c r="G1172" i="9"/>
  <c r="G1173" i="9"/>
  <c r="G1174" i="9"/>
  <c r="G1175" i="9"/>
  <c r="G1176" i="9"/>
  <c r="G1177" i="9"/>
  <c r="G1178" i="9"/>
  <c r="G1179" i="9"/>
  <c r="G1180" i="9"/>
  <c r="G1181" i="9"/>
  <c r="G1182" i="9"/>
  <c r="G1183" i="9"/>
  <c r="G1184" i="9"/>
  <c r="G1185" i="9"/>
  <c r="G1186" i="9"/>
  <c r="G1187" i="9"/>
  <c r="G1188" i="9"/>
  <c r="G1189" i="9"/>
  <c r="G1190" i="9"/>
  <c r="G1191" i="9"/>
  <c r="G1192" i="9"/>
  <c r="G1193" i="9"/>
  <c r="G1194" i="9"/>
  <c r="G1195" i="9"/>
  <c r="G1196" i="9"/>
  <c r="G1197" i="9"/>
  <c r="G1198" i="9"/>
  <c r="G1199" i="9"/>
  <c r="G1200" i="9"/>
  <c r="G1201" i="9"/>
  <c r="G1202" i="9"/>
  <c r="G1203" i="9"/>
  <c r="G1204" i="9"/>
  <c r="G1205" i="9"/>
  <c r="G1206" i="9"/>
  <c r="G1207" i="9"/>
  <c r="G1208" i="9"/>
  <c r="G1209" i="9"/>
  <c r="G1210" i="9"/>
  <c r="G1211" i="9"/>
  <c r="G1212" i="9"/>
  <c r="G1213" i="9"/>
  <c r="G1214" i="9"/>
  <c r="G1215" i="9"/>
  <c r="G1216" i="9"/>
  <c r="G1217" i="9"/>
  <c r="G1218" i="9"/>
  <c r="G1219" i="9"/>
  <c r="G1220" i="9"/>
  <c r="G1221" i="9"/>
  <c r="G1222" i="9"/>
  <c r="G1223" i="9"/>
  <c r="G1224" i="9"/>
  <c r="G1225" i="9"/>
  <c r="G1226" i="9"/>
  <c r="G1227" i="9"/>
  <c r="G1228" i="9"/>
  <c r="G1229" i="9"/>
  <c r="G1230" i="9"/>
  <c r="G1231" i="9"/>
  <c r="G1232" i="9"/>
  <c r="G1233" i="9"/>
  <c r="G1234" i="9"/>
  <c r="G1235" i="9"/>
  <c r="G1236" i="9"/>
  <c r="G1237" i="9"/>
  <c r="G1238" i="9"/>
  <c r="G1239" i="9"/>
  <c r="G1240" i="9"/>
  <c r="G1241" i="9"/>
  <c r="G1242" i="9"/>
  <c r="G1243" i="9"/>
  <c r="G1244" i="9"/>
  <c r="G1245" i="9"/>
  <c r="G1246" i="9"/>
  <c r="G1247" i="9"/>
  <c r="G1248" i="9"/>
  <c r="G1249" i="9"/>
  <c r="G1250" i="9"/>
  <c r="G1251" i="9"/>
  <c r="G1252" i="9"/>
  <c r="G1253" i="9"/>
  <c r="G1254" i="9"/>
  <c r="G1255" i="9"/>
  <c r="G1256" i="9"/>
  <c r="G1257" i="9"/>
  <c r="G1258" i="9"/>
  <c r="G1259" i="9"/>
  <c r="G1260" i="9"/>
  <c r="G1261" i="9"/>
  <c r="G1262" i="9"/>
  <c r="G1263" i="9"/>
  <c r="G1264" i="9"/>
  <c r="G1265" i="9"/>
  <c r="G1266" i="9"/>
  <c r="G1267" i="9"/>
  <c r="G1268" i="9"/>
  <c r="G1269" i="9"/>
  <c r="G1270" i="9"/>
  <c r="G1271" i="9"/>
  <c r="G1272" i="9"/>
  <c r="G1273" i="9"/>
  <c r="G1274" i="9"/>
  <c r="G1275" i="9"/>
  <c r="G1276" i="9"/>
  <c r="G1277" i="9"/>
  <c r="G1278" i="9"/>
  <c r="G1279" i="9"/>
  <c r="G1280" i="9"/>
  <c r="G1281" i="9"/>
  <c r="G1282" i="9"/>
  <c r="G1283" i="9"/>
  <c r="G1284" i="9"/>
  <c r="G1285" i="9"/>
  <c r="G1286" i="9"/>
  <c r="G1287" i="9"/>
  <c r="G1288" i="9"/>
  <c r="G1289" i="9"/>
  <c r="G1290" i="9"/>
  <c r="G1291" i="9"/>
  <c r="G1292" i="9"/>
  <c r="G1293" i="9"/>
  <c r="G1294" i="9"/>
  <c r="G1295" i="9"/>
  <c r="G1296" i="9"/>
  <c r="G1297" i="9"/>
  <c r="G1298" i="9"/>
  <c r="G1299" i="9"/>
  <c r="G1300" i="9"/>
  <c r="G1301" i="9"/>
  <c r="G1302" i="9"/>
  <c r="G1303" i="9"/>
  <c r="G1304" i="9"/>
  <c r="G1305" i="9"/>
  <c r="G1306" i="9"/>
  <c r="G1307" i="9"/>
  <c r="G1308" i="9"/>
  <c r="G1309" i="9"/>
  <c r="G1310" i="9"/>
  <c r="G1311" i="9"/>
  <c r="G1312" i="9"/>
  <c r="G1313" i="9"/>
  <c r="G1314" i="9"/>
  <c r="G1315" i="9"/>
  <c r="G1316" i="9"/>
  <c r="G1317" i="9"/>
  <c r="G1318" i="9"/>
  <c r="G1319" i="9"/>
  <c r="G1320" i="9"/>
  <c r="G1321" i="9"/>
  <c r="G1322" i="9"/>
  <c r="G1323" i="9"/>
  <c r="G1324" i="9"/>
  <c r="G1325" i="9"/>
  <c r="G1326" i="9"/>
  <c r="G1327" i="9"/>
  <c r="G1328" i="9"/>
  <c r="G1329" i="9"/>
  <c r="G1330" i="9"/>
  <c r="G1331" i="9"/>
  <c r="G1332" i="9"/>
  <c r="G1333" i="9"/>
  <c r="G1334" i="9"/>
  <c r="G1335" i="9"/>
  <c r="G1336" i="9"/>
  <c r="G1337" i="9"/>
  <c r="G1338" i="9"/>
  <c r="G1339" i="9"/>
  <c r="G1340" i="9"/>
  <c r="G1341" i="9"/>
  <c r="G1342" i="9"/>
  <c r="G1343" i="9"/>
  <c r="G1344" i="9"/>
  <c r="G1345" i="9"/>
  <c r="G1346" i="9"/>
  <c r="G1347" i="9"/>
  <c r="G1348" i="9"/>
  <c r="G1349" i="9"/>
  <c r="G1350" i="9"/>
  <c r="G1351" i="9"/>
  <c r="G1352" i="9"/>
  <c r="G1353" i="9"/>
  <c r="G1354" i="9"/>
  <c r="G1355" i="9"/>
  <c r="G1356" i="9"/>
  <c r="G1357" i="9"/>
  <c r="G1358" i="9"/>
  <c r="G1359" i="9"/>
  <c r="G1360" i="9"/>
  <c r="G1361" i="9"/>
  <c r="G1362" i="9"/>
  <c r="G1363" i="9"/>
  <c r="G1364" i="9"/>
  <c r="G1365" i="9"/>
  <c r="G1366" i="9"/>
  <c r="G1367" i="9"/>
  <c r="G1368" i="9"/>
  <c r="G1369" i="9"/>
  <c r="G1370" i="9"/>
  <c r="G1371" i="9"/>
  <c r="G1372" i="9"/>
  <c r="G1373" i="9"/>
  <c r="G1374" i="9"/>
  <c r="G1375" i="9"/>
  <c r="G1376" i="9"/>
  <c r="G1377" i="9"/>
  <c r="G1378" i="9"/>
  <c r="G1379" i="9"/>
  <c r="G1380" i="9"/>
  <c r="G1381" i="9"/>
  <c r="G1382" i="9"/>
  <c r="G1383" i="9"/>
  <c r="G1384" i="9"/>
  <c r="G1385" i="9"/>
  <c r="G1386" i="9"/>
  <c r="G1387" i="9"/>
  <c r="G1388" i="9"/>
  <c r="G1389" i="9"/>
  <c r="G1390" i="9"/>
  <c r="G1391" i="9"/>
  <c r="G1392" i="9"/>
  <c r="G1393" i="9"/>
  <c r="G1394" i="9"/>
  <c r="G1395" i="9"/>
  <c r="G1396" i="9"/>
  <c r="G1397" i="9"/>
  <c r="G1398" i="9"/>
  <c r="G1399" i="9"/>
  <c r="G1400" i="9"/>
  <c r="G1401" i="9"/>
  <c r="G1402" i="9"/>
  <c r="G1403" i="9"/>
  <c r="G1404" i="9"/>
  <c r="G1405" i="9"/>
  <c r="G1406" i="9"/>
  <c r="G1407" i="9"/>
  <c r="G1408" i="9"/>
  <c r="G1409" i="9"/>
  <c r="G1410" i="9"/>
  <c r="G1411" i="9"/>
  <c r="G1412" i="9"/>
  <c r="G1413" i="9"/>
  <c r="G1414" i="9"/>
  <c r="G1415" i="9"/>
  <c r="G1416" i="9"/>
  <c r="G1417" i="9"/>
  <c r="G1418" i="9"/>
  <c r="G1419" i="9"/>
  <c r="G1420" i="9"/>
  <c r="G1421" i="9"/>
  <c r="G1422" i="9"/>
  <c r="G1423" i="9"/>
  <c r="G1424" i="9"/>
  <c r="G1425" i="9"/>
  <c r="G1426" i="9"/>
  <c r="G1427" i="9"/>
  <c r="G1428" i="9"/>
  <c r="G1429" i="9"/>
  <c r="G1430" i="9"/>
  <c r="G1431" i="9"/>
  <c r="G1432" i="9"/>
  <c r="G1433" i="9"/>
  <c r="G1434" i="9"/>
  <c r="G1435" i="9"/>
  <c r="G1436" i="9"/>
  <c r="G1437" i="9"/>
  <c r="G1438" i="9"/>
  <c r="G1439" i="9"/>
  <c r="G1440" i="9"/>
  <c r="G1441" i="9"/>
  <c r="G1442" i="9"/>
  <c r="G1443" i="9"/>
  <c r="G1444" i="9"/>
  <c r="G1445" i="9"/>
  <c r="G1446" i="9"/>
  <c r="G1447" i="9"/>
  <c r="G1448" i="9"/>
  <c r="G1449" i="9"/>
  <c r="G1450" i="9"/>
  <c r="G1451" i="9"/>
  <c r="G1452" i="9"/>
  <c r="G1453" i="9"/>
  <c r="G1454" i="9"/>
  <c r="G1455" i="9"/>
  <c r="G1456" i="9"/>
  <c r="G1457" i="9"/>
  <c r="G1458" i="9"/>
  <c r="G1459" i="9"/>
  <c r="G1460" i="9"/>
  <c r="G1461" i="9"/>
  <c r="G1462" i="9"/>
  <c r="G1463" i="9"/>
  <c r="G1464" i="9"/>
  <c r="G1465" i="9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J5" i="7"/>
  <c r="M5" i="7" s="1"/>
  <c r="H17" i="7"/>
  <c r="H8" i="7"/>
  <c r="AK16" i="9" l="1"/>
  <c r="AK15" i="9"/>
  <c r="K5" i="7"/>
  <c r="L5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<sst xmlns="http://schemas.openxmlformats.org/spreadsheetml/2006/main" count="38335" uniqueCount="12752">
  <si>
    <t>MY EXCEL PRACTISE WORKBOOK</t>
  </si>
  <si>
    <t>1.BASICS OF EXCEL ,FORMATTING, ARITHMETIC OPERATIONS</t>
  </si>
  <si>
    <t>2. LOGICAL FUNCTIONS</t>
  </si>
  <si>
    <t>3. LOOKUP FUNCTIONS</t>
  </si>
  <si>
    <t>4.INDEX AND MATCH , OFFSET,CHOOSE</t>
  </si>
  <si>
    <t>5. DATE FUNCTIONS</t>
  </si>
  <si>
    <t>6. TEXT FUNCTIONS</t>
  </si>
  <si>
    <t>7. CONDITIONAL FORMATTING</t>
  </si>
  <si>
    <t>EXCEL BASICS</t>
  </si>
  <si>
    <t>ROW</t>
  </si>
  <si>
    <t>Foramting Types</t>
  </si>
  <si>
    <t>Flash Fill series</t>
  </si>
  <si>
    <t>YEAR</t>
  </si>
  <si>
    <t>MONTH</t>
  </si>
  <si>
    <t>DATE</t>
  </si>
  <si>
    <t>ARITHMETIC OPERATIONS</t>
  </si>
  <si>
    <t>Fill Series</t>
  </si>
  <si>
    <t>ADD</t>
  </si>
  <si>
    <t xml:space="preserve">date </t>
  </si>
  <si>
    <t xml:space="preserve">SUBRACTION </t>
  </si>
  <si>
    <t xml:space="preserve">Text </t>
  </si>
  <si>
    <t>MULTIPLICATION</t>
  </si>
  <si>
    <t>COLUMN</t>
  </si>
  <si>
    <t>Divya Barathi S</t>
  </si>
  <si>
    <t>DIVIDE</t>
  </si>
  <si>
    <t xml:space="preserve">Currency </t>
  </si>
  <si>
    <t>SUM</t>
  </si>
  <si>
    <t>CELL</t>
  </si>
  <si>
    <t>Time</t>
  </si>
  <si>
    <t>AVERAGE</t>
  </si>
  <si>
    <t>MIN</t>
  </si>
  <si>
    <t>Percentage</t>
  </si>
  <si>
    <t>MAX</t>
  </si>
  <si>
    <t>COUNT</t>
  </si>
  <si>
    <t>LOGICAL FUNCTIONS</t>
  </si>
  <si>
    <t>TEMP (F)</t>
  </si>
  <si>
    <t>PRCP (mm)</t>
  </si>
  <si>
    <t>IF Freeze</t>
  </si>
  <si>
    <t>IF NESTED Climate</t>
  </si>
  <si>
    <t>IF ( AND (PRCP Type</t>
  </si>
  <si>
    <t>IF ( OR Conditions</t>
  </si>
  <si>
    <t>Accommodates</t>
  </si>
  <si>
    <t>IF SIZE</t>
  </si>
  <si>
    <t>IF NESTED SIZE</t>
  </si>
  <si>
    <t>IFS SIZE</t>
  </si>
  <si>
    <t>IF(AND RARE FIND</t>
  </si>
  <si>
    <t>Rating</t>
  </si>
  <si>
    <t>Rate Scale</t>
  </si>
  <si>
    <t>SWITCH</t>
  </si>
  <si>
    <t># of Reviews</t>
  </si>
  <si>
    <t>First Review</t>
  </si>
  <si>
    <t>Last Review</t>
  </si>
  <si>
    <t>Host ID</t>
  </si>
  <si>
    <t>Room Type</t>
  </si>
  <si>
    <t>Availability</t>
  </si>
  <si>
    <t>NOT (STATUS</t>
  </si>
  <si>
    <t>Response Time</t>
  </si>
  <si>
    <t>Response Rate</t>
  </si>
  <si>
    <t>Acceptance Rate</t>
  </si>
  <si>
    <t>Superhost</t>
  </si>
  <si>
    <t>Private room</t>
  </si>
  <si>
    <t>Within a few hours</t>
  </si>
  <si>
    <t>Yes</t>
  </si>
  <si>
    <t>SUMPRODUCT FUNCTION</t>
  </si>
  <si>
    <t>Within a day</t>
  </si>
  <si>
    <t>No</t>
  </si>
  <si>
    <t>Host  ID:</t>
  </si>
  <si>
    <t>Name:</t>
  </si>
  <si>
    <t>IMDB RATINGS</t>
  </si>
  <si>
    <t>Entire place</t>
  </si>
  <si>
    <t>Within an hour</t>
  </si>
  <si>
    <t>Genre</t>
  </si>
  <si>
    <t>Totals</t>
  </si>
  <si>
    <t>Shared room</t>
  </si>
  <si>
    <t>Action</t>
  </si>
  <si>
    <t>Select Year:</t>
  </si>
  <si>
    <t>Places:</t>
  </si>
  <si>
    <t>COUNT IF</t>
  </si>
  <si>
    <t>COUNTIFS</t>
  </si>
  <si>
    <t>Adventure</t>
  </si>
  <si>
    <t>Select Calculation:</t>
  </si>
  <si>
    <t>AVG</t>
  </si>
  <si>
    <t>Reviews:</t>
  </si>
  <si>
    <t>SUM IF</t>
  </si>
  <si>
    <t>SUMIFS</t>
  </si>
  <si>
    <t>Animation</t>
  </si>
  <si>
    <t>Rating:</t>
  </si>
  <si>
    <t>AVERAGE IF</t>
  </si>
  <si>
    <t>AVERAGEIFS</t>
  </si>
  <si>
    <t>IFERROR</t>
  </si>
  <si>
    <t>Biography</t>
  </si>
  <si>
    <t>AVG RATING:</t>
  </si>
  <si>
    <t>Comedy</t>
  </si>
  <si>
    <t>Superhost?</t>
  </si>
  <si>
    <t>First Review:</t>
  </si>
  <si>
    <t>MINIFS</t>
  </si>
  <si>
    <t>Crime</t>
  </si>
  <si>
    <t>Last Review:</t>
  </si>
  <si>
    <t>MAXIFS</t>
  </si>
  <si>
    <t>Documentary</t>
  </si>
  <si>
    <t>*Last update</t>
  </si>
  <si>
    <t>Days since Last Review:</t>
  </si>
  <si>
    <t>Drama</t>
  </si>
  <si>
    <t>Workdays since Last Review:</t>
  </si>
  <si>
    <t>Fantasy</t>
  </si>
  <si>
    <t>RAND BETWEEN</t>
  </si>
  <si>
    <t>RAND</t>
  </si>
  <si>
    <t>Horror</t>
  </si>
  <si>
    <t>Shipping Cost/Unit</t>
  </si>
  <si>
    <t>DISTRIBUTION CENTER</t>
  </si>
  <si>
    <t>Miami</t>
  </si>
  <si>
    <t>Dallas</t>
  </si>
  <si>
    <t>Seattle</t>
  </si>
  <si>
    <t>Baltimore</t>
  </si>
  <si>
    <t>FACTORY</t>
  </si>
  <si>
    <t>Boston</t>
  </si>
  <si>
    <t>NYC</t>
  </si>
  <si>
    <t>Chicago</t>
  </si>
  <si>
    <t>Oakland</t>
  </si>
  <si>
    <t>SUMPRODUCT WITH LIST</t>
  </si>
  <si>
    <t>Units Shipped</t>
  </si>
  <si>
    <t>Total Shipping Cost:</t>
  </si>
  <si>
    <t>A few days or more</t>
  </si>
  <si>
    <t>LOOKUP FUNCTIONS</t>
  </si>
  <si>
    <t xml:space="preserve">PROPER </t>
  </si>
  <si>
    <t>LEFT (Area Code)</t>
  </si>
  <si>
    <t>RIGHT(Zip Code)</t>
  </si>
  <si>
    <t>MID (Month Added)</t>
  </si>
  <si>
    <t>RIGHT (Year Added)</t>
  </si>
  <si>
    <t>Phone</t>
  </si>
  <si>
    <t>vlookup</t>
  </si>
  <si>
    <t>xlookup</t>
  </si>
  <si>
    <t>Willis Ramirez</t>
  </si>
  <si>
    <t>(814</t>
  </si>
  <si>
    <t>16662</t>
  </si>
  <si>
    <t>Jun</t>
  </si>
  <si>
    <t>1988</t>
  </si>
  <si>
    <t>(814) 793-3164</t>
  </si>
  <si>
    <t>Customer Name</t>
  </si>
  <si>
    <t>Product Sub-Category</t>
  </si>
  <si>
    <t>Customer ID</t>
  </si>
  <si>
    <t>Shipping Cost</t>
  </si>
  <si>
    <t>Ship Mode</t>
  </si>
  <si>
    <t>Colin Williamson</t>
  </si>
  <si>
    <t>(330</t>
  </si>
  <si>
    <t>44644</t>
  </si>
  <si>
    <t>Oct</t>
  </si>
  <si>
    <t>(330) 863-0865</t>
  </si>
  <si>
    <t>Host Name</t>
  </si>
  <si>
    <t>Email</t>
  </si>
  <si>
    <t>Date Joined</t>
  </si>
  <si>
    <t>VLOOKUP(Response Rate</t>
  </si>
  <si>
    <t>Theodore Moran</t>
  </si>
  <si>
    <t>Lynn Marshall</t>
  </si>
  <si>
    <t>(606</t>
  </si>
  <si>
    <t>41219</t>
  </si>
  <si>
    <t>Nov</t>
  </si>
  <si>
    <t>1990</t>
  </si>
  <si>
    <t>(606) 265-3528</t>
  </si>
  <si>
    <t>VLOOKUP</t>
  </si>
  <si>
    <t>William F. Patel</t>
  </si>
  <si>
    <t>williampatel75@outlook.com</t>
  </si>
  <si>
    <t>20080827</t>
  </si>
  <si>
    <t>Bonnie Potter</t>
  </si>
  <si>
    <t>Express Air</t>
  </si>
  <si>
    <t>Pens &amp; Art Supplies</t>
  </si>
  <si>
    <t>Ronnie Proctor</t>
  </si>
  <si>
    <t>Della Blake</t>
  </si>
  <si>
    <t>(586</t>
  </si>
  <si>
    <t>48047</t>
  </si>
  <si>
    <t>Jan</t>
  </si>
  <si>
    <t>1991</t>
  </si>
  <si>
    <t>(586) 725-8928</t>
  </si>
  <si>
    <t>Charles S. Aziz</t>
  </si>
  <si>
    <t>charlesa@yahoo.com</t>
  </si>
  <si>
    <t>20080907</t>
  </si>
  <si>
    <t>Delivery Truck</t>
  </si>
  <si>
    <t>Chairs &amp; Chairmats</t>
  </si>
  <si>
    <t>Marcus Dunlap</t>
  </si>
  <si>
    <t>Mildred Parker</t>
  </si>
  <si>
    <t>(309</t>
  </si>
  <si>
    <t>61273</t>
  </si>
  <si>
    <t>Jul</t>
  </si>
  <si>
    <t>1993</t>
  </si>
  <si>
    <t>(309) 526-3157</t>
  </si>
  <si>
    <t>Calvin J. Kaur</t>
  </si>
  <si>
    <t>calvinkaur39@hotmail.com</t>
  </si>
  <si>
    <t>20080910</t>
  </si>
  <si>
    <t>Regular Air</t>
  </si>
  <si>
    <t>Office Furnishings</t>
  </si>
  <si>
    <t>Laurie Hanna</t>
  </si>
  <si>
    <t>Edna Anderson</t>
  </si>
  <si>
    <t>48023</t>
  </si>
  <si>
    <t>Sep</t>
  </si>
  <si>
    <t>1995</t>
  </si>
  <si>
    <t>(586) 648-6652</t>
  </si>
  <si>
    <t>Rachel D. Watkins</t>
  </si>
  <si>
    <t>rachelwatkins@yahoo.com</t>
  </si>
  <si>
    <t>20081119</t>
  </si>
  <si>
    <t>Gwendolyn F Tyson</t>
  </si>
  <si>
    <t>Jim Rodgers</t>
  </si>
  <si>
    <t>Rita Walters</t>
  </si>
  <si>
    <t>(570</t>
  </si>
  <si>
    <t>17777</t>
  </si>
  <si>
    <t>Mar</t>
  </si>
  <si>
    <t>1997</t>
  </si>
  <si>
    <t>(570) 538-4409</t>
  </si>
  <si>
    <t>Eugene E. Harrison</t>
  </si>
  <si>
    <t>eugeneeharrison13@yahoo.com</t>
  </si>
  <si>
    <t>20081212</t>
  </si>
  <si>
    <t>Edna Thomas</t>
  </si>
  <si>
    <t>Roxanne Joseph</t>
  </si>
  <si>
    <t>(940</t>
  </si>
  <si>
    <t>76240</t>
  </si>
  <si>
    <t>2001</t>
  </si>
  <si>
    <t>(940) 668-8217</t>
  </si>
  <si>
    <t>Larry M. Jenkins</t>
  </si>
  <si>
    <t>larryj12@hotmail.com</t>
  </si>
  <si>
    <t>20090129</t>
  </si>
  <si>
    <t>Guy Gallagher</t>
  </si>
  <si>
    <t>Dennis Taylor</t>
  </si>
  <si>
    <t>(864</t>
  </si>
  <si>
    <t>29635</t>
  </si>
  <si>
    <t>2002</t>
  </si>
  <si>
    <t>(864) 878-0386</t>
  </si>
  <si>
    <t>MATCH FUNCTION</t>
  </si>
  <si>
    <t>Nicole M. Holland</t>
  </si>
  <si>
    <t>nmholland73@yahoo.com</t>
  </si>
  <si>
    <t>20090210</t>
  </si>
  <si>
    <t>Rubber Bands</t>
  </si>
  <si>
    <t>Martha Lawson</t>
  </si>
  <si>
    <t>(540</t>
  </si>
  <si>
    <t>22734</t>
  </si>
  <si>
    <t>Feb</t>
  </si>
  <si>
    <t>2004</t>
  </si>
  <si>
    <t>(540) 439-3426</t>
  </si>
  <si>
    <t>Nicole S. Tapia</t>
  </si>
  <si>
    <t>nstapia44@hotmail.com</t>
  </si>
  <si>
    <t>20090303</t>
  </si>
  <si>
    <t>Timothy Reese</t>
  </si>
  <si>
    <t>Envelopes</t>
  </si>
  <si>
    <t>Mandy Adams</t>
  </si>
  <si>
    <t>(503</t>
  </si>
  <si>
    <t>97141</t>
  </si>
  <si>
    <t>May</t>
  </si>
  <si>
    <t>2005</t>
  </si>
  <si>
    <t>(503) 842-3351</t>
  </si>
  <si>
    <t>Christopher P. Tyler</t>
  </si>
  <si>
    <t>cptyler@hotmail.com</t>
  </si>
  <si>
    <t>20090321</t>
  </si>
  <si>
    <t>Ronnie May</t>
  </si>
  <si>
    <t>(804</t>
  </si>
  <si>
    <t>23832</t>
  </si>
  <si>
    <t>2006</t>
  </si>
  <si>
    <t>(804) 796-3724</t>
  </si>
  <si>
    <t>Bruce I. Benson</t>
  </si>
  <si>
    <t>brucebenson38@outlook.com</t>
  </si>
  <si>
    <t>20090327</t>
  </si>
  <si>
    <t>Sarah Ramsey</t>
  </si>
  <si>
    <t>Emilio Hoffman</t>
  </si>
  <si>
    <t>(434</t>
  </si>
  <si>
    <t>23824</t>
  </si>
  <si>
    <t>(434) 292-7854</t>
  </si>
  <si>
    <t>Marilyn L. Hossain</t>
  </si>
  <si>
    <t>marilynh91@yahoo.com</t>
  </si>
  <si>
    <t>20090404</t>
  </si>
  <si>
    <t>Telephones and Communication</t>
  </si>
  <si>
    <t>Ian Moody</t>
  </si>
  <si>
    <t>(972</t>
  </si>
  <si>
    <t>75442</t>
  </si>
  <si>
    <t>2007</t>
  </si>
  <si>
    <t>(972) 782-7705</t>
  </si>
  <si>
    <t>Jason I. Tucker</t>
  </si>
  <si>
    <t>jasont51@gmail.com</t>
  </si>
  <si>
    <t>20090428</t>
  </si>
  <si>
    <t>Noel Ortiz</t>
  </si>
  <si>
    <t>(318</t>
  </si>
  <si>
    <t>71328</t>
  </si>
  <si>
    <t>Aug</t>
  </si>
  <si>
    <t>(318) 466-3469</t>
  </si>
  <si>
    <t>Helen H. Qureshi</t>
  </si>
  <si>
    <t>helenq41@gmail.com</t>
  </si>
  <si>
    <t>20090504</t>
  </si>
  <si>
    <t>Office Machines</t>
  </si>
  <si>
    <t>Jacob Andrews</t>
  </si>
  <si>
    <t>(405</t>
  </si>
  <si>
    <t>74873</t>
  </si>
  <si>
    <t>2008</t>
  </si>
  <si>
    <t>(405) 598-1992</t>
  </si>
  <si>
    <t>Charles I. Salah</t>
  </si>
  <si>
    <t>charlesisalah88@hotmail.com</t>
  </si>
  <si>
    <t>20090512</t>
  </si>
  <si>
    <t>Tony Wilkins Winters</t>
  </si>
  <si>
    <t>Dianne Reyes</t>
  </si>
  <si>
    <t>(843</t>
  </si>
  <si>
    <t>29944</t>
  </si>
  <si>
    <t>2009</t>
  </si>
  <si>
    <t>(843) 726-3764</t>
  </si>
  <si>
    <t>Marion H. Santiago</t>
  </si>
  <si>
    <t>marionsantiago73@yahoo.com</t>
  </si>
  <si>
    <t>Kristin Franklin</t>
  </si>
  <si>
    <t>(703</t>
  </si>
  <si>
    <t>20109</t>
  </si>
  <si>
    <t>(703) 335-8056</t>
  </si>
  <si>
    <t>Brittany N. Mishra</t>
  </si>
  <si>
    <t>brittanymishra65@yahoo.com</t>
  </si>
  <si>
    <t>20090521</t>
  </si>
  <si>
    <t>Hilda Perez</t>
  </si>
  <si>
    <t>(562</t>
  </si>
  <si>
    <t>90660</t>
  </si>
  <si>
    <t>2016</t>
  </si>
  <si>
    <t>(562) 949-0609</t>
  </si>
  <si>
    <t>Eleanor J. Bean</t>
  </si>
  <si>
    <t>ejbean18@gmail.com</t>
  </si>
  <si>
    <t>20090530</t>
  </si>
  <si>
    <t>Paper</t>
  </si>
  <si>
    <t>Jamie Barnett</t>
  </si>
  <si>
    <t>29325</t>
  </si>
  <si>
    <t>(864) 833-9726</t>
  </si>
  <si>
    <t>Shannon E. Song</t>
  </si>
  <si>
    <t>shannonesong99@gmail.com</t>
  </si>
  <si>
    <t>20090610</t>
  </si>
  <si>
    <t>Alfredo Peterson</t>
  </si>
  <si>
    <t>(334</t>
  </si>
  <si>
    <t>36043</t>
  </si>
  <si>
    <t>(334) 281-0641</t>
  </si>
  <si>
    <t>Arlene L. Cannon</t>
  </si>
  <si>
    <t>arlenelcannon@outlook.com</t>
  </si>
  <si>
    <t>20090616</t>
  </si>
  <si>
    <t>Lula Kelley</t>
  </si>
  <si>
    <t>(715</t>
  </si>
  <si>
    <t>54739</t>
  </si>
  <si>
    <t>2018</t>
  </si>
  <si>
    <t>(715) 874-5510</t>
  </si>
  <si>
    <t>Marcus S. Cooke</t>
  </si>
  <si>
    <t>marcuscooke99@hotmail.com</t>
  </si>
  <si>
    <t>20090620</t>
  </si>
  <si>
    <t>Matthew Berman</t>
  </si>
  <si>
    <t>Carrie Wright</t>
  </si>
  <si>
    <t>(580</t>
  </si>
  <si>
    <t>73438</t>
  </si>
  <si>
    <t>Apr</t>
  </si>
  <si>
    <t>2019</t>
  </si>
  <si>
    <t>(580) 229-0537</t>
  </si>
  <si>
    <t>William P. Chase</t>
  </si>
  <si>
    <t>williamc@gmail.com</t>
  </si>
  <si>
    <t>20090625</t>
  </si>
  <si>
    <t>Steve Evans</t>
  </si>
  <si>
    <t>29388</t>
  </si>
  <si>
    <t>2020</t>
  </si>
  <si>
    <t>(864) 244-3611</t>
  </si>
  <si>
    <t>Philip N. Dudley</t>
  </si>
  <si>
    <t>philipd78@yahoo.com</t>
  </si>
  <si>
    <t>20090707</t>
  </si>
  <si>
    <t>Belinda Rogers</t>
  </si>
  <si>
    <t>97045</t>
  </si>
  <si>
    <t>2021</t>
  </si>
  <si>
    <t>(503) 344-4680</t>
  </si>
  <si>
    <t>Gary M. Kirk</t>
  </si>
  <si>
    <t>garymkirk74@hotmail.com</t>
  </si>
  <si>
    <t>20090710</t>
  </si>
  <si>
    <t>Marcus Jensen</t>
  </si>
  <si>
    <t>(760</t>
  </si>
  <si>
    <t>92242</t>
  </si>
  <si>
    <t>1989</t>
  </si>
  <si>
    <t>(760) 665-2248</t>
  </si>
  <si>
    <t>Josephine G. Butler</t>
  </si>
  <si>
    <t>josephineb@hotmail.com</t>
  </si>
  <si>
    <t>Ricky Hensley</t>
  </si>
  <si>
    <t>Binders and Binder Accessories</t>
  </si>
  <si>
    <t>Chester Hall</t>
  </si>
  <si>
    <t>(763</t>
  </si>
  <si>
    <t>55304</t>
  </si>
  <si>
    <t>(763) 434-6045</t>
  </si>
  <si>
    <t>Andrew D. Barnett</t>
  </si>
  <si>
    <t>andrewbarnett3@yahoo.com</t>
  </si>
  <si>
    <t>20090713</t>
  </si>
  <si>
    <t>Jose Abbott</t>
  </si>
  <si>
    <t>16601</t>
  </si>
  <si>
    <t>(814) 941-7435</t>
  </si>
  <si>
    <t>Virginia G. Castillo</t>
  </si>
  <si>
    <t>virginiacastillo@gmail.com</t>
  </si>
  <si>
    <t>20090727</t>
  </si>
  <si>
    <t>Samantha Terry</t>
  </si>
  <si>
    <t>(910</t>
  </si>
  <si>
    <t>28420</t>
  </si>
  <si>
    <t>1996</t>
  </si>
  <si>
    <t>(910) 287-6176</t>
  </si>
  <si>
    <t>Benjamin R. Douglas</t>
  </si>
  <si>
    <t>benjamindouglas@outlook.com</t>
  </si>
  <si>
    <t>20090729</t>
  </si>
  <si>
    <t>Lorraine Kelly</t>
  </si>
  <si>
    <t>Sara Bishop</t>
  </si>
  <si>
    <t>(937</t>
  </si>
  <si>
    <t>45121</t>
  </si>
  <si>
    <t>(937) 375-3441</t>
  </si>
  <si>
    <t>Melanie W. Vyas</t>
  </si>
  <si>
    <t>melaniev@yahoo.com</t>
  </si>
  <si>
    <t>20090801</t>
  </si>
  <si>
    <t>Sidney Russell Austin</t>
  </si>
  <si>
    <t>Elias Rose</t>
  </si>
  <si>
    <t>(386</t>
  </si>
  <si>
    <t>32187</t>
  </si>
  <si>
    <t>(386) 325-7688</t>
  </si>
  <si>
    <t>Donald M. Nelson</t>
  </si>
  <si>
    <t>donaldn1@gmail.com</t>
  </si>
  <si>
    <t>20090812</t>
  </si>
  <si>
    <t>Mattie Ray</t>
  </si>
  <si>
    <t>(818</t>
  </si>
  <si>
    <t>91335</t>
  </si>
  <si>
    <t>1999</t>
  </si>
  <si>
    <t>(818) 578-5009</t>
  </si>
  <si>
    <t>Carolyn J. Fleming</t>
  </si>
  <si>
    <t>carolynf25@gmail.com</t>
  </si>
  <si>
    <t>20090817</t>
  </si>
  <si>
    <t>Randall Montgomery</t>
  </si>
  <si>
    <t>Elvira Pena</t>
  </si>
  <si>
    <t>(931</t>
  </si>
  <si>
    <t>38449</t>
  </si>
  <si>
    <t>(931) 427-3148</t>
  </si>
  <si>
    <t>Kenneth D. Khan</t>
  </si>
  <si>
    <t>kennethkhan@hotmail.com</t>
  </si>
  <si>
    <t>20090903</t>
  </si>
  <si>
    <t>Alvin Gill</t>
  </si>
  <si>
    <t>(410</t>
  </si>
  <si>
    <t>21146</t>
  </si>
  <si>
    <t>2000</t>
  </si>
  <si>
    <t>(410) 975-5510</t>
  </si>
  <si>
    <t>Jacqueline A. Burgess</t>
  </si>
  <si>
    <t>jacquelineaburgess40@yahoo.com</t>
  </si>
  <si>
    <t>20090907</t>
  </si>
  <si>
    <t>Pam Gilbert</t>
  </si>
  <si>
    <t>Marsha Daniel</t>
  </si>
  <si>
    <t>(605</t>
  </si>
  <si>
    <t>57222</t>
  </si>
  <si>
    <t>(605) 983-5259</t>
  </si>
  <si>
    <t>Eugene H. Novak</t>
  </si>
  <si>
    <t>eugenehnovak@outlook.com</t>
  </si>
  <si>
    <t>20090914</t>
  </si>
  <si>
    <t>Mike Farmer</t>
  </si>
  <si>
    <t>97338</t>
  </si>
  <si>
    <t>2003</t>
  </si>
  <si>
    <t>(503) 623-9149</t>
  </si>
  <si>
    <t>Jennifer J. Ali</t>
  </si>
  <si>
    <t>jenniferjali48@yahoo.com</t>
  </si>
  <si>
    <t>20090921</t>
  </si>
  <si>
    <t>Lynn Morrow</t>
  </si>
  <si>
    <t>Labels</t>
  </si>
  <si>
    <t>Frankie Smith</t>
  </si>
  <si>
    <t>(909</t>
  </si>
  <si>
    <t>92346</t>
  </si>
  <si>
    <t>(909) 907-5598</t>
  </si>
  <si>
    <t>Kristen C. Pugh</t>
  </si>
  <si>
    <t>kristenp@hotmail.com</t>
  </si>
  <si>
    <t>20091011</t>
  </si>
  <si>
    <t>Jessie Simon</t>
  </si>
  <si>
    <t>(501</t>
  </si>
  <si>
    <t>72027</t>
  </si>
  <si>
    <t>(501) 893-6152</t>
  </si>
  <si>
    <t>Michelle L. Ang</t>
  </si>
  <si>
    <t>mlang@yahoo.com</t>
  </si>
  <si>
    <t>20091013</t>
  </si>
  <si>
    <t>Ellen McCormick</t>
  </si>
  <si>
    <t>Storage &amp; Organization</t>
  </si>
  <si>
    <t>Shaun Stewart</t>
  </si>
  <si>
    <t>(505</t>
  </si>
  <si>
    <t>87401</t>
  </si>
  <si>
    <t>(505) 325-2951</t>
  </si>
  <si>
    <t>Laura F. Salah</t>
  </si>
  <si>
    <t>laurafsalah70@hotmail.com</t>
  </si>
  <si>
    <t>20091019</t>
  </si>
  <si>
    <t>Scott Bunn</t>
  </si>
  <si>
    <t>Nelson Reid</t>
  </si>
  <si>
    <t>36054</t>
  </si>
  <si>
    <t>2010</t>
  </si>
  <si>
    <t>(334) 517-6098</t>
  </si>
  <si>
    <t>Cindy J. Wang</t>
  </si>
  <si>
    <t>cjwang70@gmail.com</t>
  </si>
  <si>
    <t>20091031</t>
  </si>
  <si>
    <t>Kenneth Gibbs</t>
  </si>
  <si>
    <t>(616</t>
  </si>
  <si>
    <t>49418</t>
  </si>
  <si>
    <t>2012</t>
  </si>
  <si>
    <t>(616) 532-8662</t>
  </si>
  <si>
    <t>Lucille C. Christensen</t>
  </si>
  <si>
    <t>lucillechristensen53@hotmail.com</t>
  </si>
  <si>
    <t>Billy Nelson</t>
  </si>
  <si>
    <t>(205</t>
  </si>
  <si>
    <t>35085</t>
  </si>
  <si>
    <t>2013</t>
  </si>
  <si>
    <t>(205) 668-9131</t>
  </si>
  <si>
    <t>Amanda J. Gould</t>
  </si>
  <si>
    <t>amandag25@yahoo.com</t>
  </si>
  <si>
    <t>20091112</t>
  </si>
  <si>
    <t>Randal Myers</t>
  </si>
  <si>
    <t>(419</t>
  </si>
  <si>
    <t>44906</t>
  </si>
  <si>
    <t>2014</t>
  </si>
  <si>
    <t>(419) 529-0020</t>
  </si>
  <si>
    <t>Debbie S. Peters</t>
  </si>
  <si>
    <t>debbiepeters@outlook.com</t>
  </si>
  <si>
    <t>20091114</t>
  </si>
  <si>
    <t>Annette Boone</t>
  </si>
  <si>
    <t>Lester Craig</t>
  </si>
  <si>
    <t>(252</t>
  </si>
  <si>
    <t>28562</t>
  </si>
  <si>
    <t>2015</t>
  </si>
  <si>
    <t>(252) 637-7473</t>
  </si>
  <si>
    <t>Blake Z. Munoz</t>
  </si>
  <si>
    <t>blakem@gmail.com</t>
  </si>
  <si>
    <t>Edgar Stone</t>
  </si>
  <si>
    <t>Tables</t>
  </si>
  <si>
    <t>Ivan Pearson</t>
  </si>
  <si>
    <t>(610</t>
  </si>
  <si>
    <t>18066</t>
  </si>
  <si>
    <t>(610) 298-8069</t>
  </si>
  <si>
    <t>Richard F. Rowland</t>
  </si>
  <si>
    <t>rfrowland@outlook.com</t>
  </si>
  <si>
    <t>20091117</t>
  </si>
  <si>
    <t>Helen Stein</t>
  </si>
  <si>
    <t>Sonia Henderson</t>
  </si>
  <si>
    <t>(724</t>
  </si>
  <si>
    <t>16123</t>
  </si>
  <si>
    <t>(724) 368-3692</t>
  </si>
  <si>
    <t>Margaret R. Das</t>
  </si>
  <si>
    <t>margaretrdas56@outlook.com</t>
  </si>
  <si>
    <t>20091121</t>
  </si>
  <si>
    <t>Susan Diaz</t>
  </si>
  <si>
    <t>(651</t>
  </si>
  <si>
    <t>55092</t>
  </si>
  <si>
    <t>(651) 408-1004</t>
  </si>
  <si>
    <t>Randall B. Mercer</t>
  </si>
  <si>
    <t>randallm@gmail.com</t>
  </si>
  <si>
    <t>20091122</t>
  </si>
  <si>
    <t>Norman Shields</t>
  </si>
  <si>
    <t>Tasha Romero</t>
  </si>
  <si>
    <t>(603</t>
  </si>
  <si>
    <t>03249</t>
  </si>
  <si>
    <t>Dec</t>
  </si>
  <si>
    <t>(603) 524-5239</t>
  </si>
  <si>
    <t>Sara J. Lamb</t>
  </si>
  <si>
    <t>sjlamb@yahoo.com</t>
  </si>
  <si>
    <t>20091127</t>
  </si>
  <si>
    <t>Roosevelt Cross</t>
  </si>
  <si>
    <t>(520</t>
  </si>
  <si>
    <t>85635</t>
  </si>
  <si>
    <t>(520) 335-2439</t>
  </si>
  <si>
    <t>Alice J. Gordon</t>
  </si>
  <si>
    <t>ajgordon@hotmail.com</t>
  </si>
  <si>
    <t>20091128</t>
  </si>
  <si>
    <t>Josh Coleman</t>
  </si>
  <si>
    <t>(856</t>
  </si>
  <si>
    <t>08054</t>
  </si>
  <si>
    <t>(856) 235-2091</t>
  </si>
  <si>
    <t>Ruby H. Nabil</t>
  </si>
  <si>
    <t>rubyhnabil@gmail.com</t>
  </si>
  <si>
    <t>20091129</t>
  </si>
  <si>
    <t>Wallace Werner</t>
  </si>
  <si>
    <t>Kyle P. Mcintyre</t>
  </si>
  <si>
    <t>kylepmcintyre61@outlook.com</t>
  </si>
  <si>
    <t>20091203</t>
  </si>
  <si>
    <t>Angela S. Yuan</t>
  </si>
  <si>
    <t>angelasyuan@gmail.com</t>
  </si>
  <si>
    <t>20091205</t>
  </si>
  <si>
    <t>Esther J. Navarro</t>
  </si>
  <si>
    <t>esthern@hotmail.com</t>
  </si>
  <si>
    <t>20091208</t>
  </si>
  <si>
    <t>Victoria Baker Hoover</t>
  </si>
  <si>
    <t>Jo F. Omar</t>
  </si>
  <si>
    <t>joo28@hotmail.com</t>
  </si>
  <si>
    <t>20091212</t>
  </si>
  <si>
    <t>Terry C. Carey</t>
  </si>
  <si>
    <t>terrycarey@yahoo.com</t>
  </si>
  <si>
    <t>20091213</t>
  </si>
  <si>
    <t>Scissors, Rulers and Trimmers</t>
  </si>
  <si>
    <t>Robin K. Smith</t>
  </si>
  <si>
    <t>robinsmith@outlook.com</t>
  </si>
  <si>
    <t>20091219</t>
  </si>
  <si>
    <t>Eddie House Mueller</t>
  </si>
  <si>
    <t>Albert C. Grace</t>
  </si>
  <si>
    <t>acgrace@outlook.com</t>
  </si>
  <si>
    <t>20091220</t>
  </si>
  <si>
    <t>Computer Peripherals</t>
  </si>
  <si>
    <t>Justin G. Gordon</t>
  </si>
  <si>
    <t>justingordon@yahoo.com</t>
  </si>
  <si>
    <t>20091225</t>
  </si>
  <si>
    <t>Max McKenna</t>
  </si>
  <si>
    <t>Jennifer J. Glenn</t>
  </si>
  <si>
    <t>jjglenn@hotmail.com</t>
  </si>
  <si>
    <t>20091226</t>
  </si>
  <si>
    <t>Jason E. Valdez</t>
  </si>
  <si>
    <t>jevaldez@outlook.com</t>
  </si>
  <si>
    <t>20091228</t>
  </si>
  <si>
    <t>Claudia Boyle</t>
  </si>
  <si>
    <t>Harry D. Kelly</t>
  </si>
  <si>
    <t>hdkelly15@hotmail.com</t>
  </si>
  <si>
    <t>Caroline Johnston</t>
  </si>
  <si>
    <t>Bookcases</t>
  </si>
  <si>
    <t>Brandon G. Chen</t>
  </si>
  <si>
    <t>brandonchen42@hotmail.com</t>
  </si>
  <si>
    <t>Brandy M. Larsen</t>
  </si>
  <si>
    <t>brandylarsen@hotmail.com</t>
  </si>
  <si>
    <t>20100104</t>
  </si>
  <si>
    <t>Nicholas K. Holloway</t>
  </si>
  <si>
    <t>nicholash@hotmail.com</t>
  </si>
  <si>
    <t>20100108</t>
  </si>
  <si>
    <t>Lois Hamilton</t>
  </si>
  <si>
    <t>Thomas L. Sheppard</t>
  </si>
  <si>
    <t>thomass50@hotmail.com</t>
  </si>
  <si>
    <t>20100111</t>
  </si>
  <si>
    <t>Tom McFarland</t>
  </si>
  <si>
    <t>Justin F. Valle</t>
  </si>
  <si>
    <t>justinfvalle10@hotmail.com</t>
  </si>
  <si>
    <t>20100120</t>
  </si>
  <si>
    <t>Ron Newton</t>
  </si>
  <si>
    <t>Marjorie F. Ismail</t>
  </si>
  <si>
    <t>marjoriefismail@yahoo.com</t>
  </si>
  <si>
    <t>Margaret M. Smith</t>
  </si>
  <si>
    <t>margaretsmith43@outlook.com</t>
  </si>
  <si>
    <t>20100124</t>
  </si>
  <si>
    <t>Donald J. Aja</t>
  </si>
  <si>
    <t>donaldaja@yahoo.com</t>
  </si>
  <si>
    <t>20100128</t>
  </si>
  <si>
    <t>Dwight M Carr</t>
  </si>
  <si>
    <t>Oscar K. Petersen</t>
  </si>
  <si>
    <t>oscarp27@hotmail.com</t>
  </si>
  <si>
    <t>20100131</t>
  </si>
  <si>
    <t>Linda Weiss</t>
  </si>
  <si>
    <t>Nathan P. Tripathi</t>
  </si>
  <si>
    <t>nathantripathi83@gmail.com</t>
  </si>
  <si>
    <t>20100209</t>
  </si>
  <si>
    <t>Jessica J. Srivastava</t>
  </si>
  <si>
    <t>jjsrivastava@yahoo.com</t>
  </si>
  <si>
    <t>20100217</t>
  </si>
  <si>
    <t>Jason C. Francisco</t>
  </si>
  <si>
    <t>jcfrancisco48@hotmail.com</t>
  </si>
  <si>
    <t>20100223</t>
  </si>
  <si>
    <t>Daniel K. Gibbs</t>
  </si>
  <si>
    <t>danielg@gmail.com</t>
  </si>
  <si>
    <t>20100301</t>
  </si>
  <si>
    <t>Helen H Murphy</t>
  </si>
  <si>
    <t>Lynda J. Whitney</t>
  </si>
  <si>
    <t>lyndajwhitney@gmail.com</t>
  </si>
  <si>
    <t>20100302</t>
  </si>
  <si>
    <t>Alice I. Anthony</t>
  </si>
  <si>
    <t>aliceianthony@gmail.com</t>
  </si>
  <si>
    <t>20100314</t>
  </si>
  <si>
    <t>Shawn Stern</t>
  </si>
  <si>
    <t>Denise A. Acosta</t>
  </si>
  <si>
    <t>deniseacosta24@outlook.com</t>
  </si>
  <si>
    <t>20100316</t>
  </si>
  <si>
    <t>Kara Allison</t>
  </si>
  <si>
    <t>Ethel D. Rana</t>
  </si>
  <si>
    <t>ethelrana@outlook.com</t>
  </si>
  <si>
    <t>20100322</t>
  </si>
  <si>
    <t>Rhonda O. Hollingsworth</t>
  </si>
  <si>
    <t>rohollingsworth@hotmail.com</t>
  </si>
  <si>
    <t>20100331</t>
  </si>
  <si>
    <t>Dale Gillespie</t>
  </si>
  <si>
    <t>Betty F. Sheikh</t>
  </si>
  <si>
    <t>bfsheikh41@yahoo.com</t>
  </si>
  <si>
    <t>20100411</t>
  </si>
  <si>
    <t>Steven D. Moon</t>
  </si>
  <si>
    <t>stevendmoon@outlook.com</t>
  </si>
  <si>
    <t>20100412</t>
  </si>
  <si>
    <t>Brooke Weeks Taylor</t>
  </si>
  <si>
    <t>Marilyn K. Lim</t>
  </si>
  <si>
    <t>marilynl78@gmail.com</t>
  </si>
  <si>
    <t>Marguerite Moss</t>
  </si>
  <si>
    <t>Jacob N. Lo</t>
  </si>
  <si>
    <t>jnlo40@outlook.com</t>
  </si>
  <si>
    <t>20100415</t>
  </si>
  <si>
    <t>Rhonda Ivey</t>
  </si>
  <si>
    <t>Alexandra W. Fowler</t>
  </si>
  <si>
    <t>awfowler80@yahoo.com</t>
  </si>
  <si>
    <t>20100417</t>
  </si>
  <si>
    <t>Amy H. Morales</t>
  </si>
  <si>
    <t>amyhmorales@hotmail.com</t>
  </si>
  <si>
    <t>Yvonne Fox</t>
  </si>
  <si>
    <t>Craig J. Soni</t>
  </si>
  <si>
    <t>craigs64@hotmail.com</t>
  </si>
  <si>
    <t>20100418</t>
  </si>
  <si>
    <t>Katie V. Dickerson</t>
  </si>
  <si>
    <t>kvdickerson57@gmail.com</t>
  </si>
  <si>
    <t>20100420</t>
  </si>
  <si>
    <t>Geoffrey Zhu</t>
  </si>
  <si>
    <t>Joshua F. King</t>
  </si>
  <si>
    <t>joshuak@gmail.com</t>
  </si>
  <si>
    <t>20100427</t>
  </si>
  <si>
    <t>Eugene H. Rock</t>
  </si>
  <si>
    <t>eugener44@gmail.com</t>
  </si>
  <si>
    <t>20100429</t>
  </si>
  <si>
    <t>Kent Kerr</t>
  </si>
  <si>
    <t>Kyle K. Lang</t>
  </si>
  <si>
    <t>kklang99@gmail.com</t>
  </si>
  <si>
    <t>20100501</t>
  </si>
  <si>
    <t>Norma F. Wood</t>
  </si>
  <si>
    <t>normafwood66@outlook.com</t>
  </si>
  <si>
    <t>20100502</t>
  </si>
  <si>
    <t>Jessica J. Graves</t>
  </si>
  <si>
    <t>jessicagraves@outlook.com</t>
  </si>
  <si>
    <t>20100503</t>
  </si>
  <si>
    <t>Sarah J. Dixon</t>
  </si>
  <si>
    <t>sjdixon@yahoo.com</t>
  </si>
  <si>
    <t>20100506</t>
  </si>
  <si>
    <t>Diana Xu</t>
  </si>
  <si>
    <t>Gail P. Guerra</t>
  </si>
  <si>
    <t>gailpguerra@gmail.com</t>
  </si>
  <si>
    <t>Appliances</t>
  </si>
  <si>
    <t>Cynthia J. Solis</t>
  </si>
  <si>
    <t>cynthias@yahoo.com</t>
  </si>
  <si>
    <t>20100507</t>
  </si>
  <si>
    <t>Robin Kramer Vaughn</t>
  </si>
  <si>
    <t>Debra P. Dunn</t>
  </si>
  <si>
    <t>debrapdunn@hotmail.com</t>
  </si>
  <si>
    <t>20100513</t>
  </si>
  <si>
    <t>Justin V. Moody</t>
  </si>
  <si>
    <t>justinm26@outlook.com</t>
  </si>
  <si>
    <t>Vicki Hauser</t>
  </si>
  <si>
    <t>Herman D. Angel</t>
  </si>
  <si>
    <t>hermandangel@yahoo.com</t>
  </si>
  <si>
    <t>20100516</t>
  </si>
  <si>
    <t>Janice Cole</t>
  </si>
  <si>
    <t>Margaret D. Gould</t>
  </si>
  <si>
    <t>mdgould19@gmail.com</t>
  </si>
  <si>
    <t>20100517</t>
  </si>
  <si>
    <t>Howard F. Armstrong</t>
  </si>
  <si>
    <t>howardarmstrong27@yahoo.com</t>
  </si>
  <si>
    <t>20100520</t>
  </si>
  <si>
    <t>Brittany K. Campos</t>
  </si>
  <si>
    <t>brittanykcampos3@yahoo.com</t>
  </si>
  <si>
    <t>Christina Matthews</t>
  </si>
  <si>
    <t>Kimberly D. Barton</t>
  </si>
  <si>
    <t>kimberlybarton76@gmail.com</t>
  </si>
  <si>
    <t>20100601</t>
  </si>
  <si>
    <t>Wesley Waller</t>
  </si>
  <si>
    <t>Elizabeth S. Nicholson</t>
  </si>
  <si>
    <t>esnicholson@outlook.com</t>
  </si>
  <si>
    <t>Alice L. Henderson</t>
  </si>
  <si>
    <t>alicehenderson@gmail.com</t>
  </si>
  <si>
    <t>20100603</t>
  </si>
  <si>
    <t>Phillip Holmes</t>
  </si>
  <si>
    <t>Charles B. Berger</t>
  </si>
  <si>
    <t>charlesberger83@yahoo.com</t>
  </si>
  <si>
    <t>20100612</t>
  </si>
  <si>
    <t>Alex Harrell</t>
  </si>
  <si>
    <t>Irene F. Manalo</t>
  </si>
  <si>
    <t>irenem@gmail.com</t>
  </si>
  <si>
    <t>Courtney A. Arellano</t>
  </si>
  <si>
    <t>courtneyarellano@gmail.com</t>
  </si>
  <si>
    <t>20100619</t>
  </si>
  <si>
    <t>Lloyd Norris</t>
  </si>
  <si>
    <t>Roger I. Campbell</t>
  </si>
  <si>
    <t>rogericampbell71@outlook.com</t>
  </si>
  <si>
    <t>20100627</t>
  </si>
  <si>
    <t>Gerald Kearney</t>
  </si>
  <si>
    <t>Nicole A. Bender</t>
  </si>
  <si>
    <t>nabender@yahoo.com</t>
  </si>
  <si>
    <t>20100702</t>
  </si>
  <si>
    <t>Nicole M. Harrington</t>
  </si>
  <si>
    <t>nicoleharrington64@yahoo.com</t>
  </si>
  <si>
    <t>Zachary J. Leal</t>
  </si>
  <si>
    <t>zacharyleal@outlook.com</t>
  </si>
  <si>
    <t>20100707</t>
  </si>
  <si>
    <t>Molly J. Davenport</t>
  </si>
  <si>
    <t>mollyd16@yahoo.com</t>
  </si>
  <si>
    <t>20100712</t>
  </si>
  <si>
    <t>Danny Hong</t>
  </si>
  <si>
    <t>Jennifer J. Tran</t>
  </si>
  <si>
    <t>jenniferjtran33@outlook.com</t>
  </si>
  <si>
    <t>20100716</t>
  </si>
  <si>
    <t>Christine I. Brady</t>
  </si>
  <si>
    <t>christinebrady@hotmail.com</t>
  </si>
  <si>
    <t>Tammy Goldman</t>
  </si>
  <si>
    <t>Shirley C. Hughes</t>
  </si>
  <si>
    <t>shirleychughes91@hotmail.com</t>
  </si>
  <si>
    <t>20100722</t>
  </si>
  <si>
    <t>Amy F. Hood</t>
  </si>
  <si>
    <t>amyh@yahoo.com</t>
  </si>
  <si>
    <t>Samantha Weaver</t>
  </si>
  <si>
    <t>Virginia D. Bartlett</t>
  </si>
  <si>
    <t>virginiab@outlook.com</t>
  </si>
  <si>
    <t>20100724</t>
  </si>
  <si>
    <t>Leroy Blanchard</t>
  </si>
  <si>
    <t>Christopher E. Rana</t>
  </si>
  <si>
    <t>christopherrana97@hotmail.com</t>
  </si>
  <si>
    <t>20100727</t>
  </si>
  <si>
    <t>Max Small</t>
  </si>
  <si>
    <t>Juanita D. Mitchell</t>
  </si>
  <si>
    <t>juanitadmitchell@gmail.com</t>
  </si>
  <si>
    <t>20100728</t>
  </si>
  <si>
    <t>Mark J. Cross</t>
  </si>
  <si>
    <t>mjcross85@outlook.com</t>
  </si>
  <si>
    <t>20100729</t>
  </si>
  <si>
    <t>Floyd Dale</t>
  </si>
  <si>
    <t>Dorothy D. Cullen</t>
  </si>
  <si>
    <t>ddcullen@gmail.com</t>
  </si>
  <si>
    <t>20100731</t>
  </si>
  <si>
    <t>Jessie F. Yadav</t>
  </si>
  <si>
    <t>jessiefyadav@yahoo.com</t>
  </si>
  <si>
    <t>20100803</t>
  </si>
  <si>
    <t>William I. Gordon</t>
  </si>
  <si>
    <t>wigordon@hotmail.com</t>
  </si>
  <si>
    <t>20100804</t>
  </si>
  <si>
    <t>Suzanne J. Reddy</t>
  </si>
  <si>
    <t>suzannejreddy98@yahoo.com</t>
  </si>
  <si>
    <t>20100806</t>
  </si>
  <si>
    <t>Anna Wood</t>
  </si>
  <si>
    <t>Justin M. Bauer</t>
  </si>
  <si>
    <t>justinmbauer23@yahoo.com</t>
  </si>
  <si>
    <t>20100810</t>
  </si>
  <si>
    <t>Margaret L. Mohan</t>
  </si>
  <si>
    <t>margaretmohan65@hotmail.com</t>
  </si>
  <si>
    <t>20100817</t>
  </si>
  <si>
    <t>Samantha O. Mclaughlin</t>
  </si>
  <si>
    <t>samantham@yahoo.com</t>
  </si>
  <si>
    <t>20100819</t>
  </si>
  <si>
    <t>Frances Saunders</t>
  </si>
  <si>
    <t>Joshua L. Cox</t>
  </si>
  <si>
    <t>joshualcox17@gmail.com</t>
  </si>
  <si>
    <t>20100821</t>
  </si>
  <si>
    <t>Colleen Andrews</t>
  </si>
  <si>
    <t>Brandon T. Holley</t>
  </si>
  <si>
    <t>btholley11@outlook.com</t>
  </si>
  <si>
    <t>20100822</t>
  </si>
  <si>
    <t>Michele Bullard</t>
  </si>
  <si>
    <t>Dennis J. Cook</t>
  </si>
  <si>
    <t>dennisjcook@gmail.com</t>
  </si>
  <si>
    <t>20100823</t>
  </si>
  <si>
    <t>James G. Hunter</t>
  </si>
  <si>
    <t>jameshunter@yahoo.com</t>
  </si>
  <si>
    <t>20100824</t>
  </si>
  <si>
    <t>Don Cameron</t>
  </si>
  <si>
    <t>Erin L. Wills</t>
  </si>
  <si>
    <t>elwills27@yahoo.com</t>
  </si>
  <si>
    <t>20100825</t>
  </si>
  <si>
    <t>Thomas M. Woodward</t>
  </si>
  <si>
    <t>thomaswoodward@yahoo.com</t>
  </si>
  <si>
    <t>20100829</t>
  </si>
  <si>
    <t>Sandra G. Smit</t>
  </si>
  <si>
    <t>sandras@yahoo.com</t>
  </si>
  <si>
    <t>Brian J. Barry</t>
  </si>
  <si>
    <t>brianb@outlook.com</t>
  </si>
  <si>
    <t>20100831</t>
  </si>
  <si>
    <t>Shawn McIntyre</t>
  </si>
  <si>
    <t>Kim S. Castillo</t>
  </si>
  <si>
    <t>kscastillo58@yahoo.com</t>
  </si>
  <si>
    <t>20100910</t>
  </si>
  <si>
    <t>Gilbert Scarborough</t>
  </si>
  <si>
    <t>Michele T. Fernandez</t>
  </si>
  <si>
    <t>micheletfernandez@outlook.com</t>
  </si>
  <si>
    <t>20100915</t>
  </si>
  <si>
    <t>Amy Ellis Holder</t>
  </si>
  <si>
    <t>Nicole O. Rosario</t>
  </si>
  <si>
    <t>nicolerosario@outlook.com</t>
  </si>
  <si>
    <t>20100926</t>
  </si>
  <si>
    <t>Wallace B. Neo</t>
  </si>
  <si>
    <t>wallacebneo@gmail.com</t>
  </si>
  <si>
    <t>20100929</t>
  </si>
  <si>
    <t>George C. Ng</t>
  </si>
  <si>
    <t>georgecng@gmail.com</t>
  </si>
  <si>
    <t>Marshall Brandt Briggs</t>
  </si>
  <si>
    <t>Francis D. Porter</t>
  </si>
  <si>
    <t>francisporter1@outlook.com</t>
  </si>
  <si>
    <t>20101006</t>
  </si>
  <si>
    <t>Lauren J. Dunn</t>
  </si>
  <si>
    <t>ljdunn@yahoo.com</t>
  </si>
  <si>
    <t>20101007</t>
  </si>
  <si>
    <t>Sherry B. Downey</t>
  </si>
  <si>
    <t>sherrydowney@gmail.com</t>
  </si>
  <si>
    <t>Brenda Nelson Blanchard</t>
  </si>
  <si>
    <t>Troy M. Fernandes</t>
  </si>
  <si>
    <t>troyfernandes29@gmail.com</t>
  </si>
  <si>
    <t>20101009</t>
  </si>
  <si>
    <t>Scott F. Shields</t>
  </si>
  <si>
    <t>scottfshields@gmail.com</t>
  </si>
  <si>
    <t>20101013</t>
  </si>
  <si>
    <t>Brett Hawkins</t>
  </si>
  <si>
    <t>Kelly S. Gibson</t>
  </si>
  <si>
    <t>kellysgibson@outlook.com</t>
  </si>
  <si>
    <t>20101016</t>
  </si>
  <si>
    <t>Irene Li</t>
  </si>
  <si>
    <t>Debra L. Shan</t>
  </si>
  <si>
    <t>debrashan@yahoo.com</t>
  </si>
  <si>
    <t>20101018</t>
  </si>
  <si>
    <t>Allan Shields</t>
  </si>
  <si>
    <t>Chelsea P. Sexton</t>
  </si>
  <si>
    <t>chelseapsexton@hotmail.com</t>
  </si>
  <si>
    <t>Edward Pugh</t>
  </si>
  <si>
    <t>Nicholas H. Meyer</t>
  </si>
  <si>
    <t>nicholasmeyer@outlook.com</t>
  </si>
  <si>
    <t>20101019</t>
  </si>
  <si>
    <t>Carlos Hess</t>
  </si>
  <si>
    <t>Henry R. Fong</t>
  </si>
  <si>
    <t>henryrfong69@yahoo.com</t>
  </si>
  <si>
    <t>20101021</t>
  </si>
  <si>
    <t>Ross Frederick</t>
  </si>
  <si>
    <t>Melissa G. Kim</t>
  </si>
  <si>
    <t>mgkim98@gmail.com</t>
  </si>
  <si>
    <t>20101026</t>
  </si>
  <si>
    <t>Pamela K. Alford</t>
  </si>
  <si>
    <t>pamelaa80@yahoo.com</t>
  </si>
  <si>
    <t>Jacqueline M. Robles</t>
  </si>
  <si>
    <t>jacquelinemrobles43@hotmail.com</t>
  </si>
  <si>
    <t>20101027</t>
  </si>
  <si>
    <t>James Beck</t>
  </si>
  <si>
    <t>Deborah M. Julian</t>
  </si>
  <si>
    <t>deborahj@gmail.com</t>
  </si>
  <si>
    <t>20101029</t>
  </si>
  <si>
    <t>Brian M. Holmes</t>
  </si>
  <si>
    <t>brianmholmes18@gmail.com</t>
  </si>
  <si>
    <t>20101030</t>
  </si>
  <si>
    <t>Calvin Boyette</t>
  </si>
  <si>
    <t>Helen C. Harding</t>
  </si>
  <si>
    <t>helenh96@hotmail.com</t>
  </si>
  <si>
    <t>20101101</t>
  </si>
  <si>
    <t>Debra J. Alam</t>
  </si>
  <si>
    <t>debraalam12@yahoo.com</t>
  </si>
  <si>
    <t>20101103</t>
  </si>
  <si>
    <t>Paul K. English</t>
  </si>
  <si>
    <t>paule63@outlook.com</t>
  </si>
  <si>
    <t>20101104</t>
  </si>
  <si>
    <t>Sam Rouse</t>
  </si>
  <si>
    <t>Larry J. Yee</t>
  </si>
  <si>
    <t>larryyee53@yahoo.com</t>
  </si>
  <si>
    <t>20101108</t>
  </si>
  <si>
    <t>Eleanor Swain</t>
  </si>
  <si>
    <t>Christopher Z. Barlow</t>
  </si>
  <si>
    <t>christopherb@hotmail.com</t>
  </si>
  <si>
    <t>20101111</t>
  </si>
  <si>
    <t>Benjamin I. Burton</t>
  </si>
  <si>
    <t>benjaminiburton@hotmail.com</t>
  </si>
  <si>
    <t>20101116</t>
  </si>
  <si>
    <t>Judy J. Jeffery</t>
  </si>
  <si>
    <t>judyj28@gmail.com</t>
  </si>
  <si>
    <t>20101117</t>
  </si>
  <si>
    <t>Edna L. Arroyo</t>
  </si>
  <si>
    <t>ednaa82@hotmail.com</t>
  </si>
  <si>
    <t>20101119</t>
  </si>
  <si>
    <t>Roger Blalock Cassidy</t>
  </si>
  <si>
    <t>Tracy J. Bell</t>
  </si>
  <si>
    <t>tracybell92@yahoo.com</t>
  </si>
  <si>
    <t>20101120</t>
  </si>
  <si>
    <t>Lucille Rankin</t>
  </si>
  <si>
    <t>Cynthia R. Mishra</t>
  </si>
  <si>
    <t>cynthiamishra@yahoo.com</t>
  </si>
  <si>
    <t>20101123</t>
  </si>
  <si>
    <t>Vickie Andrews</t>
  </si>
  <si>
    <t>Debra T. Erickson</t>
  </si>
  <si>
    <t>dterickson@yahoo.com</t>
  </si>
  <si>
    <t>20101129</t>
  </si>
  <si>
    <t>Pauline Boyette</t>
  </si>
  <si>
    <t>Justin F. Woo</t>
  </si>
  <si>
    <t>jfwoo11@hotmail.com</t>
  </si>
  <si>
    <t>20101201</t>
  </si>
  <si>
    <t>Virginia Gay</t>
  </si>
  <si>
    <t>Denise C. Mata</t>
  </si>
  <si>
    <t>denisem@hotmail.com</t>
  </si>
  <si>
    <t>Brandon N. Bowers</t>
  </si>
  <si>
    <t>brandonb64@gmail.com</t>
  </si>
  <si>
    <t>20101202</t>
  </si>
  <si>
    <t>Patricia Cole Blair</t>
  </si>
  <si>
    <t>Samuel L. Mcneil</t>
  </si>
  <si>
    <t>samuelm@outlook.com</t>
  </si>
  <si>
    <t>20101209</t>
  </si>
  <si>
    <t>Erica B. Zheng</t>
  </si>
  <si>
    <t>ericaz41@hotmail.com</t>
  </si>
  <si>
    <t>20101210</t>
  </si>
  <si>
    <t>Sara O'Connor</t>
  </si>
  <si>
    <t>Grace A. Booth</t>
  </si>
  <si>
    <t>graceb@hotmail.com</t>
  </si>
  <si>
    <t>20101211</t>
  </si>
  <si>
    <t>Thomas McAllister</t>
  </si>
  <si>
    <t>Lisa D. Drake</t>
  </si>
  <si>
    <t>lisad@yahoo.com</t>
  </si>
  <si>
    <t>20101214</t>
  </si>
  <si>
    <t>William J. Norman</t>
  </si>
  <si>
    <t>williamn@hotmail.com</t>
  </si>
  <si>
    <t>20101216</t>
  </si>
  <si>
    <t>Glen Caldwell</t>
  </si>
  <si>
    <t>April J. Gillespie</t>
  </si>
  <si>
    <t>aprilg59@gmail.com</t>
  </si>
  <si>
    <t>Ruby Gibbons</t>
  </si>
  <si>
    <t>Thomas C. Shannon</t>
  </si>
  <si>
    <t>thomascshannon11@gmail.com</t>
  </si>
  <si>
    <t>20101219</t>
  </si>
  <si>
    <t>Benjamin Kaufman</t>
  </si>
  <si>
    <t>Patricia J. Caldwell</t>
  </si>
  <si>
    <t>patriciacaldwell77@outlook.com</t>
  </si>
  <si>
    <t>20101220</t>
  </si>
  <si>
    <t>Katherine Kearney</t>
  </si>
  <si>
    <t>James P. Sawyer</t>
  </si>
  <si>
    <t>jpsawyer@outlook.com</t>
  </si>
  <si>
    <t>20101221</t>
  </si>
  <si>
    <t>Eileen S. Taylor</t>
  </si>
  <si>
    <t>eileentaylor67@hotmail.com</t>
  </si>
  <si>
    <t>20101222</t>
  </si>
  <si>
    <t>Brian L. Burgess</t>
  </si>
  <si>
    <t>blburgess14@gmail.com</t>
  </si>
  <si>
    <t>20101229</t>
  </si>
  <si>
    <t>Arthur Lowe Nash</t>
  </si>
  <si>
    <t>Sharon C. Yee</t>
  </si>
  <si>
    <t>scyee@outlook.com</t>
  </si>
  <si>
    <t>Brenda May</t>
  </si>
  <si>
    <t>Gladys J. Russo</t>
  </si>
  <si>
    <t>gladysjrusso7@outlook.com</t>
  </si>
  <si>
    <t>20101231</t>
  </si>
  <si>
    <t>Faye Dyer</t>
  </si>
  <si>
    <t>Jamie L. Owen</t>
  </si>
  <si>
    <t>jamielowen73@gmail.com</t>
  </si>
  <si>
    <t>Bradley Pollock</t>
  </si>
  <si>
    <t>Sean J. Castro</t>
  </si>
  <si>
    <t>seancastro22@outlook.com</t>
  </si>
  <si>
    <t>20110110</t>
  </si>
  <si>
    <t>Curtis O'Connell</t>
  </si>
  <si>
    <t>Jerry J. Rizal</t>
  </si>
  <si>
    <t>jerryr@gmail.com</t>
  </si>
  <si>
    <t>20110111</t>
  </si>
  <si>
    <t>Stefanie C. Gibson</t>
  </si>
  <si>
    <t>stefaniegibson@gmail.com</t>
  </si>
  <si>
    <t>20110112</t>
  </si>
  <si>
    <t>Bobby Clements</t>
  </si>
  <si>
    <t>Robert J. Dickerson</t>
  </si>
  <si>
    <t>robertdickerson56@yahoo.com</t>
  </si>
  <si>
    <t>20110114</t>
  </si>
  <si>
    <t>Adam D. Griffin</t>
  </si>
  <si>
    <t>adamgriffin@yahoo.com</t>
  </si>
  <si>
    <t>20110117</t>
  </si>
  <si>
    <t>Jacqueline Noble</t>
  </si>
  <si>
    <t>Nancy J. Stevenson</t>
  </si>
  <si>
    <t>nancyjstevenson5@gmail.com</t>
  </si>
  <si>
    <t>20110118</t>
  </si>
  <si>
    <t>Lynn Epstein</t>
  </si>
  <si>
    <t>Sean C. Wong</t>
  </si>
  <si>
    <t>seanwong74@hotmail.com</t>
  </si>
  <si>
    <t>20110122</t>
  </si>
  <si>
    <t>Rosemary English</t>
  </si>
  <si>
    <t>Amanda K. Simmons</t>
  </si>
  <si>
    <t>aksimmons@outlook.com</t>
  </si>
  <si>
    <t>20110129</t>
  </si>
  <si>
    <t>Kim Weiss</t>
  </si>
  <si>
    <t>Russell I. Bateman</t>
  </si>
  <si>
    <t>russellbateman78@gmail.com</t>
  </si>
  <si>
    <t>20110213</t>
  </si>
  <si>
    <t>William S. Stewart</t>
  </si>
  <si>
    <t>williams@outlook.com</t>
  </si>
  <si>
    <t>Juanita Coley Knox</t>
  </si>
  <si>
    <t>Dorothy F. Jackson</t>
  </si>
  <si>
    <t>dfjackson@yahoo.com</t>
  </si>
  <si>
    <t>20110214</t>
  </si>
  <si>
    <t>Kathy G. Krishna</t>
  </si>
  <si>
    <t>kathyk@outlook.com</t>
  </si>
  <si>
    <t>20110218</t>
  </si>
  <si>
    <t>Bonnie Chambers</t>
  </si>
  <si>
    <t>Jessica R. Prince</t>
  </si>
  <si>
    <t>jessicap40@outlook.com</t>
  </si>
  <si>
    <t>20110221</t>
  </si>
  <si>
    <t>Tammy L. Sutherland</t>
  </si>
  <si>
    <t>tlsutherland15@yahoo.com</t>
  </si>
  <si>
    <t>20110222</t>
  </si>
  <si>
    <t>Barbara McNamara</t>
  </si>
  <si>
    <t>Michele M. Mead</t>
  </si>
  <si>
    <t>michelemmead@yahoo.com</t>
  </si>
  <si>
    <t>Chris F Brandt</t>
  </si>
  <si>
    <t>Danny S. Chong</t>
  </si>
  <si>
    <t>dschong@gmail.com</t>
  </si>
  <si>
    <t>20110223</t>
  </si>
  <si>
    <t>Patrick Rosenthal</t>
  </si>
  <si>
    <t>Robin C. Abdullah</t>
  </si>
  <si>
    <t>robincabdullah@gmail.com</t>
  </si>
  <si>
    <t>20110224</t>
  </si>
  <si>
    <t>Troy Moon</t>
  </si>
  <si>
    <t>Holly J. Akram</t>
  </si>
  <si>
    <t>hollyakram@hotmail.com</t>
  </si>
  <si>
    <t>20110225</t>
  </si>
  <si>
    <t>Sam Oh</t>
  </si>
  <si>
    <t>Carlos K. Barnes</t>
  </si>
  <si>
    <t>carloskbarnes2@yahoo.com</t>
  </si>
  <si>
    <t>20110226</t>
  </si>
  <si>
    <t>Roberta Mullins Peters</t>
  </si>
  <si>
    <t>Justin I. Morales</t>
  </si>
  <si>
    <t>jimorales@outlook.com</t>
  </si>
  <si>
    <t>Jeanne Werner</t>
  </si>
  <si>
    <t>Dennis C. Iyer</t>
  </si>
  <si>
    <t>dennisiyer@hotmail.com</t>
  </si>
  <si>
    <t>20110301</t>
  </si>
  <si>
    <t>Cassandra B. Sandoval</t>
  </si>
  <si>
    <t>cassandrasandoval@yahoo.com</t>
  </si>
  <si>
    <t>20110303</t>
  </si>
  <si>
    <t>Jim J. Greer</t>
  </si>
  <si>
    <t>jimgreer@yahoo.com</t>
  </si>
  <si>
    <t>20110306</t>
  </si>
  <si>
    <t>Sandra Sharma</t>
  </si>
  <si>
    <t>Pamela E. Sullivan</t>
  </si>
  <si>
    <t>pesullivan@outlook.com</t>
  </si>
  <si>
    <t>Brian J. Warren</t>
  </si>
  <si>
    <t>brianjwarren@hotmail.com</t>
  </si>
  <si>
    <t>20110307</t>
  </si>
  <si>
    <t>Sylvia Bush</t>
  </si>
  <si>
    <t>Troy J. Chang</t>
  </si>
  <si>
    <t>tjchang88@gmail.com</t>
  </si>
  <si>
    <t>Danielle Watts</t>
  </si>
  <si>
    <t>Marilyn T. Keller</t>
  </si>
  <si>
    <t>marilyntkeller16@hotmail.com</t>
  </si>
  <si>
    <t>20110309</t>
  </si>
  <si>
    <t>Renee Alston</t>
  </si>
  <si>
    <t>Carolyn K. Robertson</t>
  </si>
  <si>
    <t>carolynrobertson22@yahoo.com</t>
  </si>
  <si>
    <t>20110310</t>
  </si>
  <si>
    <t>Tammy J. Nichols</t>
  </si>
  <si>
    <t>tammynichols86@yahoo.com</t>
  </si>
  <si>
    <t>Angela Howe</t>
  </si>
  <si>
    <t>Kathleen F. Driver</t>
  </si>
  <si>
    <t>kathleend@gmail.com</t>
  </si>
  <si>
    <t>20110311</t>
  </si>
  <si>
    <t>Roger Schwartz</t>
  </si>
  <si>
    <t>Mary N. Miller</t>
  </si>
  <si>
    <t>marym@gmail.com</t>
  </si>
  <si>
    <t>20110313</t>
  </si>
  <si>
    <t>Angela A. Purohit</t>
  </si>
  <si>
    <t>angelap@hotmail.com</t>
  </si>
  <si>
    <t>20110323</t>
  </si>
  <si>
    <t>Joel Buckley</t>
  </si>
  <si>
    <t>George C. Peralta</t>
  </si>
  <si>
    <t>georgep39@outlook.com</t>
  </si>
  <si>
    <t>Erica R Fuller</t>
  </si>
  <si>
    <t>Troy N. Curry</t>
  </si>
  <si>
    <t>troycurry@hotmail.com</t>
  </si>
  <si>
    <t>20110326</t>
  </si>
  <si>
    <t>Rachel B. Hanson</t>
  </si>
  <si>
    <t>rachelhanson@gmail.com</t>
  </si>
  <si>
    <t>20110327</t>
  </si>
  <si>
    <t>Shawn Combs</t>
  </si>
  <si>
    <t>Joseph T. Haider</t>
  </si>
  <si>
    <t>josephhaider91@yahoo.com</t>
  </si>
  <si>
    <t>20110330</t>
  </si>
  <si>
    <t>Monica McCormick</t>
  </si>
  <si>
    <t>Megan P. Wong</t>
  </si>
  <si>
    <t>meganwong@gmail.com</t>
  </si>
  <si>
    <t>20110402</t>
  </si>
  <si>
    <t>Elaine J. Chan</t>
  </si>
  <si>
    <t>elainec@outlook.com</t>
  </si>
  <si>
    <t>20110403</t>
  </si>
  <si>
    <t>Denise Carver</t>
  </si>
  <si>
    <t>Terry W. Waite</t>
  </si>
  <si>
    <t>twwaite90@yahoo.com</t>
  </si>
  <si>
    <t>20110410</t>
  </si>
  <si>
    <t>Bruce Stark</t>
  </si>
  <si>
    <t>Jeff K. Noble</t>
  </si>
  <si>
    <t>jeffn6@yahoo.com</t>
  </si>
  <si>
    <t>20110411</t>
  </si>
  <si>
    <t>June Frank Hammond</t>
  </si>
  <si>
    <t>Mike F. Gillespie</t>
  </si>
  <si>
    <t>mikefgillespie@gmail.com</t>
  </si>
  <si>
    <t>20110414</t>
  </si>
  <si>
    <t>Calvin Parsons Walter</t>
  </si>
  <si>
    <t>Agnes J. Ryan</t>
  </si>
  <si>
    <t>ajryan@hotmail.com</t>
  </si>
  <si>
    <t>20110415</t>
  </si>
  <si>
    <t>Carolyn Proctor</t>
  </si>
  <si>
    <t>Linda C. Kumar</t>
  </si>
  <si>
    <t>lindackumar@outlook.com</t>
  </si>
  <si>
    <t>20110416</t>
  </si>
  <si>
    <t>Scott Feldman</t>
  </si>
  <si>
    <t>James I. S</t>
  </si>
  <si>
    <t>jamesis@yahoo.com</t>
  </si>
  <si>
    <t>20110418</t>
  </si>
  <si>
    <t>Ernest Barber</t>
  </si>
  <si>
    <t>Margaret M. Guerra</t>
  </si>
  <si>
    <t>margaretguerra@hotmail.com</t>
  </si>
  <si>
    <t>Jeff L. Alexander</t>
  </si>
  <si>
    <t>jlalexander@hotmail.com</t>
  </si>
  <si>
    <t>20110419</t>
  </si>
  <si>
    <t>Nicholas F. Johansson</t>
  </si>
  <si>
    <t>nicholasjohansson64@hotmail.com</t>
  </si>
  <si>
    <t>Alice Berger McIntyre</t>
  </si>
  <si>
    <t>Nicholas B. Day</t>
  </si>
  <si>
    <t>nbday98@outlook.com</t>
  </si>
  <si>
    <t>20110420</t>
  </si>
  <si>
    <t>Thelma Abrams</t>
  </si>
  <si>
    <t>Larry M. Thomson</t>
  </si>
  <si>
    <t>larryt@yahoo.com</t>
  </si>
  <si>
    <t>20110423</t>
  </si>
  <si>
    <t>Judy Barrett</t>
  </si>
  <si>
    <t>Cynthia S. Cooper</t>
  </si>
  <si>
    <t>cynthiascooper@gmail.com</t>
  </si>
  <si>
    <t>Jason I. Rahman</t>
  </si>
  <si>
    <t>jasonirahman24@yahoo.com</t>
  </si>
  <si>
    <t>20110427</t>
  </si>
  <si>
    <t>Ellen C. Compton</t>
  </si>
  <si>
    <t>ellenc@gmail.com</t>
  </si>
  <si>
    <t>20110502</t>
  </si>
  <si>
    <t>Valerie Moon</t>
  </si>
  <si>
    <t>John L. Castillo</t>
  </si>
  <si>
    <t>jlcastillo@yahoo.com</t>
  </si>
  <si>
    <t>Charles J. Salah</t>
  </si>
  <si>
    <t>charlessalah78@outlook.com</t>
  </si>
  <si>
    <t>20110508</t>
  </si>
  <si>
    <t>Joyce Murray</t>
  </si>
  <si>
    <t>Roger W. Martin</t>
  </si>
  <si>
    <t>rogerwmartin65@outlook.com</t>
  </si>
  <si>
    <t>Ashley M. Meyer</t>
  </si>
  <si>
    <t>ammeyer48@hotmail.com</t>
  </si>
  <si>
    <t>20110510</t>
  </si>
  <si>
    <t>Brittany D. Ward</t>
  </si>
  <si>
    <t>brittanyw@outlook.com</t>
  </si>
  <si>
    <t>Robert J. Owen</t>
  </si>
  <si>
    <t>rjowen63@gmail.com</t>
  </si>
  <si>
    <t>Leslie Rowland</t>
  </si>
  <si>
    <t>Thomas M. Stevens</t>
  </si>
  <si>
    <t>tmstevens85@outlook.com</t>
  </si>
  <si>
    <t>20110511</t>
  </si>
  <si>
    <t>George Terry</t>
  </si>
  <si>
    <t>Terri S. Bhatia</t>
  </si>
  <si>
    <t>tsbhatia@outlook.com</t>
  </si>
  <si>
    <t>Anne Armstrong</t>
  </si>
  <si>
    <t>Jeremy C. Cook</t>
  </si>
  <si>
    <t>jeremyccook31@outlook.com</t>
  </si>
  <si>
    <t>20110513</t>
  </si>
  <si>
    <t>Debbie Stevenson</t>
  </si>
  <si>
    <t>Jasmine N. Black</t>
  </si>
  <si>
    <t>jnblack49@yahoo.com</t>
  </si>
  <si>
    <t>20110514</t>
  </si>
  <si>
    <t>Marc Nash</t>
  </si>
  <si>
    <t>Sean F. Morris</t>
  </si>
  <si>
    <t>seanm68@hotmail.com</t>
  </si>
  <si>
    <t>20110515</t>
  </si>
  <si>
    <t>Maria Thomas</t>
  </si>
  <si>
    <t>Jennifer T. Bartlett</t>
  </si>
  <si>
    <t>jenniferb@gmail.com</t>
  </si>
  <si>
    <t>Craig Bennett</t>
  </si>
  <si>
    <t>Justin D. Shelton</t>
  </si>
  <si>
    <t>justindshelton@gmail.com</t>
  </si>
  <si>
    <t>20110518</t>
  </si>
  <si>
    <t>Marion Bowling</t>
  </si>
  <si>
    <t>Christopher F. Andrews</t>
  </si>
  <si>
    <t>christopherfandrews@yahoo.com</t>
  </si>
  <si>
    <t>Tony Doyle</t>
  </si>
  <si>
    <t>Carrie J. Light</t>
  </si>
  <si>
    <t>carriel@gmail.com</t>
  </si>
  <si>
    <t>20110520</t>
  </si>
  <si>
    <t>Ross Simpson</t>
  </si>
  <si>
    <t>Margaret S. Moody</t>
  </si>
  <si>
    <t>msmoody@yahoo.com</t>
  </si>
  <si>
    <t>Donna Craven</t>
  </si>
  <si>
    <t>Florence B. Hunter</t>
  </si>
  <si>
    <t>fbhunter@gmail.com</t>
  </si>
  <si>
    <t>20110522</t>
  </si>
  <si>
    <t>Edgar McKenzie</t>
  </si>
  <si>
    <t>Greg S. Patel</t>
  </si>
  <si>
    <t>gregspatel@yahoo.com</t>
  </si>
  <si>
    <t>20110523</t>
  </si>
  <si>
    <t>Constance M. Perry</t>
  </si>
  <si>
    <t>constancemperry@gmail.com</t>
  </si>
  <si>
    <t>Copiers and Fax</t>
  </si>
  <si>
    <t>Grace A. Berger</t>
  </si>
  <si>
    <t>gaberger@yahoo.com</t>
  </si>
  <si>
    <t>Edward Leonard</t>
  </si>
  <si>
    <t>Daniel D. Perkins</t>
  </si>
  <si>
    <t>danielp49@outlook.com</t>
  </si>
  <si>
    <t>20110524</t>
  </si>
  <si>
    <t>Molly Vincent</t>
  </si>
  <si>
    <t>Dennis K. Head</t>
  </si>
  <si>
    <t>dennish10@outlook.com</t>
  </si>
  <si>
    <t>20110525</t>
  </si>
  <si>
    <t>Ronnie Creech</t>
  </si>
  <si>
    <t>Matthew J. Colon</t>
  </si>
  <si>
    <t>matthewc94@outlook.com</t>
  </si>
  <si>
    <t>Eileen Cheek</t>
  </si>
  <si>
    <t>Katelyn B. Kennedy</t>
  </si>
  <si>
    <t>katelynbkennedy@yahoo.com</t>
  </si>
  <si>
    <t>20110526</t>
  </si>
  <si>
    <t>Toni Swanson</t>
  </si>
  <si>
    <t>Colleen F. Hancock</t>
  </si>
  <si>
    <t>cfhancock68@hotmail.com</t>
  </si>
  <si>
    <t>20110530</t>
  </si>
  <si>
    <t>Antonio M. Raymond</t>
  </si>
  <si>
    <t>antonioraymond81@hotmail.com</t>
  </si>
  <si>
    <t>Edward M. Woods</t>
  </si>
  <si>
    <t>edwardmwoods@gmail.com</t>
  </si>
  <si>
    <t>20110531</t>
  </si>
  <si>
    <t>Kenneth J. Anderson</t>
  </si>
  <si>
    <t>kjanderson@outlook.com</t>
  </si>
  <si>
    <t>Douglas Buck</t>
  </si>
  <si>
    <t>Joyce J. Novak</t>
  </si>
  <si>
    <t>joycejnovak@yahoo.com</t>
  </si>
  <si>
    <t>20110602</t>
  </si>
  <si>
    <t>Richard F. Meadows</t>
  </si>
  <si>
    <t>richardfmeadows89@yahoo.com</t>
  </si>
  <si>
    <t>Jimmy Alston Holder</t>
  </si>
  <si>
    <t>Howard J. Nagy</t>
  </si>
  <si>
    <t>howardn91@outlook.com</t>
  </si>
  <si>
    <t>20110604</t>
  </si>
  <si>
    <t>Peter J. Spears</t>
  </si>
  <si>
    <t>peters62@outlook.com</t>
  </si>
  <si>
    <t>20110606</t>
  </si>
  <si>
    <t>Charles L. Morse</t>
  </si>
  <si>
    <t>charlesm14@yahoo.com</t>
  </si>
  <si>
    <t>20110607</t>
  </si>
  <si>
    <t>Ronald C. York</t>
  </si>
  <si>
    <t>ronaldyork@yahoo.com</t>
  </si>
  <si>
    <t>20110608</t>
  </si>
  <si>
    <t>Peter J. Ng</t>
  </si>
  <si>
    <t>peterng@yahoo.com</t>
  </si>
  <si>
    <t>20110609</t>
  </si>
  <si>
    <t>Steve McKee</t>
  </si>
  <si>
    <t>Mark I. Bergeron</t>
  </si>
  <si>
    <t>markb8@outlook.com</t>
  </si>
  <si>
    <t>Carol Saunders</t>
  </si>
  <si>
    <t>Joan M. Parry</t>
  </si>
  <si>
    <t>joanp@outlook.com</t>
  </si>
  <si>
    <t>20110610</t>
  </si>
  <si>
    <t>Deborah P. Acevedo</t>
  </si>
  <si>
    <t>dpacevedo@gmail.com</t>
  </si>
  <si>
    <t>20110613</t>
  </si>
  <si>
    <t>Cameron Owens</t>
  </si>
  <si>
    <t>April A. Thakur</t>
  </si>
  <si>
    <t>aathakur@outlook.com</t>
  </si>
  <si>
    <t>20110614</t>
  </si>
  <si>
    <t>Gloria I. Chin</t>
  </si>
  <si>
    <t>gloriachin@outlook.com</t>
  </si>
  <si>
    <t>20110615</t>
  </si>
  <si>
    <t>Gregory Rao</t>
  </si>
  <si>
    <t>Dorothy J. Miller</t>
  </si>
  <si>
    <t>dorothymiller@yahoo.com</t>
  </si>
  <si>
    <t>20110616</t>
  </si>
  <si>
    <t>Charles R. Andrews</t>
  </si>
  <si>
    <t>crandrews42@hotmail.com</t>
  </si>
  <si>
    <t>20110617</t>
  </si>
  <si>
    <t>Mark Ritchie</t>
  </si>
  <si>
    <t>Kimberly C. Mays</t>
  </si>
  <si>
    <t>kcmays32@gmail.com</t>
  </si>
  <si>
    <t>20110618</t>
  </si>
  <si>
    <t>Aaron Riggs</t>
  </si>
  <si>
    <t>David F. Neal</t>
  </si>
  <si>
    <t>davidneal28@outlook.com</t>
  </si>
  <si>
    <t>20110619</t>
  </si>
  <si>
    <t>Norma G. Gabriel</t>
  </si>
  <si>
    <t>normaggabriel@hotmail.com</t>
  </si>
  <si>
    <t>Jack F. Duffy</t>
  </si>
  <si>
    <t>jackfduffy@hotmail.com</t>
  </si>
  <si>
    <t>20110620</t>
  </si>
  <si>
    <t>Gina McKnight</t>
  </si>
  <si>
    <t>Patricia J. Ortiz</t>
  </si>
  <si>
    <t>pjortiz@yahoo.com</t>
  </si>
  <si>
    <t>Deborah A. Moody</t>
  </si>
  <si>
    <t>damoody@outlook.com</t>
  </si>
  <si>
    <t>20110621</t>
  </si>
  <si>
    <t>April Hu</t>
  </si>
  <si>
    <t>Wendy D. Wu</t>
  </si>
  <si>
    <t>wendyw@yahoo.com</t>
  </si>
  <si>
    <t>20110622</t>
  </si>
  <si>
    <t>Nancy M. Ramsey</t>
  </si>
  <si>
    <t>nancyr@outlook.com</t>
  </si>
  <si>
    <t>June I. Thompson</t>
  </si>
  <si>
    <t>jithompson51@yahoo.com</t>
  </si>
  <si>
    <t>Jill Clements</t>
  </si>
  <si>
    <t>Stephanie C. Edwards</t>
  </si>
  <si>
    <t>stephaniecedwards90@hotmail.com</t>
  </si>
  <si>
    <t>20110623</t>
  </si>
  <si>
    <t>Alice Coley</t>
  </si>
  <si>
    <t>Linda L. Green</t>
  </si>
  <si>
    <t>lindagreen1@outlook.com</t>
  </si>
  <si>
    <t>20110624</t>
  </si>
  <si>
    <t>Ruth Lamm</t>
  </si>
  <si>
    <t>Stacy N. Prasad</t>
  </si>
  <si>
    <t>snprasad4@gmail.com</t>
  </si>
  <si>
    <t>20110625</t>
  </si>
  <si>
    <t>Amber R. Carey</t>
  </si>
  <si>
    <t>amberc24@outlook.com</t>
  </si>
  <si>
    <t>20110626</t>
  </si>
  <si>
    <t>Henry Ball</t>
  </si>
  <si>
    <t>Gerald L. Gutierrez</t>
  </si>
  <si>
    <t>geraldg42@hotmail.com</t>
  </si>
  <si>
    <t>20110629</t>
  </si>
  <si>
    <t>Dennis Boykin Townsend</t>
  </si>
  <si>
    <t>Pamela D. Walker</t>
  </si>
  <si>
    <t>pamelaw32@yahoo.com</t>
  </si>
  <si>
    <t>Edna Monroe Talley</t>
  </si>
  <si>
    <t>Martha D. Olsson</t>
  </si>
  <si>
    <t>marthaolsson99@outlook.com</t>
  </si>
  <si>
    <t>20110703</t>
  </si>
  <si>
    <t>Linda I. Hasan</t>
  </si>
  <si>
    <t>lindah47@yahoo.com</t>
  </si>
  <si>
    <t>Stephanie M. Campbell</t>
  </si>
  <si>
    <t>stephaniec79@gmail.com</t>
  </si>
  <si>
    <t>20110704</t>
  </si>
  <si>
    <t>Randall T. Boyle</t>
  </si>
  <si>
    <t>rtboyle98@hotmail.com</t>
  </si>
  <si>
    <t>Peggy Chan</t>
  </si>
  <si>
    <t>Stephanie A. Day</t>
  </si>
  <si>
    <t>stephanied25@outlook.com</t>
  </si>
  <si>
    <t>20110706</t>
  </si>
  <si>
    <t>Kristine Connolly</t>
  </si>
  <si>
    <t>Allison D. Oconnell</t>
  </si>
  <si>
    <t>allisondoconnell52@gmail.com</t>
  </si>
  <si>
    <t>Kathy C. Jackson</t>
  </si>
  <si>
    <t>kathyjackson86@yahoo.com</t>
  </si>
  <si>
    <t>20110707</t>
  </si>
  <si>
    <t>Maria T. Norman</t>
  </si>
  <si>
    <t>mariatnorman5@hotmail.com</t>
  </si>
  <si>
    <t>20110708</t>
  </si>
  <si>
    <t>Lisa J. Obrien</t>
  </si>
  <si>
    <t>ljobrien@gmail.com</t>
  </si>
  <si>
    <t>20110710</t>
  </si>
  <si>
    <t>Walter Young</t>
  </si>
  <si>
    <t>Marvin R. Silva</t>
  </si>
  <si>
    <t>marvins@hotmail.com</t>
  </si>
  <si>
    <t>20110711</t>
  </si>
  <si>
    <t>Cynthia K. Donovan</t>
  </si>
  <si>
    <t>cynthiadonovan@yahoo.com</t>
  </si>
  <si>
    <t>Richard L. Chin</t>
  </si>
  <si>
    <t>richardc65@yahoo.com</t>
  </si>
  <si>
    <t>20110712</t>
  </si>
  <si>
    <t>Kristina Sanders</t>
  </si>
  <si>
    <t>Cheryl J. Brooks</t>
  </si>
  <si>
    <t>cherylb@hotmail.com</t>
  </si>
  <si>
    <t>20110713</t>
  </si>
  <si>
    <t>April A. Spencer</t>
  </si>
  <si>
    <t>aprilspencer36@yahoo.com</t>
  </si>
  <si>
    <t>20110714</t>
  </si>
  <si>
    <t>Peter McConnell</t>
  </si>
  <si>
    <t>Ronnie D. Nelson</t>
  </si>
  <si>
    <t>ronnien63@yahoo.com</t>
  </si>
  <si>
    <t>20110716</t>
  </si>
  <si>
    <t>Ashley E. Branch</t>
  </si>
  <si>
    <t>ashleyb20@hotmail.com</t>
  </si>
  <si>
    <t>Calvin G. Rahman</t>
  </si>
  <si>
    <t>calvinr@outlook.com</t>
  </si>
  <si>
    <t>20110717</t>
  </si>
  <si>
    <t>Katharine Bass</t>
  </si>
  <si>
    <t>Anna K. Sharma</t>
  </si>
  <si>
    <t>annas@outlook.com</t>
  </si>
  <si>
    <t>20110718</t>
  </si>
  <si>
    <t>Vanessa Winstead</t>
  </si>
  <si>
    <t>Sean G. Scott</t>
  </si>
  <si>
    <t>sgscott@gmail.com</t>
  </si>
  <si>
    <t>James F. Berry</t>
  </si>
  <si>
    <t>jamesfberry53@outlook.com</t>
  </si>
  <si>
    <t>20110719</t>
  </si>
  <si>
    <t>Gordon Lyon</t>
  </si>
  <si>
    <t>Judith S. Hicks</t>
  </si>
  <si>
    <t>jshicks@yahoo.com</t>
  </si>
  <si>
    <t>Evan K Bullard</t>
  </si>
  <si>
    <t>Ryan I. Dougherty</t>
  </si>
  <si>
    <t>ridougherty@outlook.com</t>
  </si>
  <si>
    <t>Marlene Abrams</t>
  </si>
  <si>
    <t>Tamara K. Raja</t>
  </si>
  <si>
    <t>tamarar88@hotmail.com</t>
  </si>
  <si>
    <t>Kathryn Patrick</t>
  </si>
  <si>
    <t>Kevin J. Zimmerman</t>
  </si>
  <si>
    <t>kjzimmerman15@yahoo.com</t>
  </si>
  <si>
    <t>Timothy Currie</t>
  </si>
  <si>
    <t>Scott A. Shaw</t>
  </si>
  <si>
    <t>scottshaw51@outlook.com</t>
  </si>
  <si>
    <t>William Larson</t>
  </si>
  <si>
    <t>Richard F. York</t>
  </si>
  <si>
    <t>richardfyork83@hotmail.com</t>
  </si>
  <si>
    <t>Eva Silverman</t>
  </si>
  <si>
    <t>Cindy R. Hall</t>
  </si>
  <si>
    <t>crhall15@outlook.com</t>
  </si>
  <si>
    <t>Joel Huffman</t>
  </si>
  <si>
    <t>Eleanor M. Stephenson</t>
  </si>
  <si>
    <t>eleanormstephenson85@yahoo.com</t>
  </si>
  <si>
    <t>20110720</t>
  </si>
  <si>
    <t>Charlie Moore</t>
  </si>
  <si>
    <t>Denise M. Cullen</t>
  </si>
  <si>
    <t>denisec85@hotmail.com</t>
  </si>
  <si>
    <t>20110721</t>
  </si>
  <si>
    <t>Roger R. Jay</t>
  </si>
  <si>
    <t>rogerjay@outlook.com</t>
  </si>
  <si>
    <t>Andrew J. Foster</t>
  </si>
  <si>
    <t>andrewjfoster@yahoo.com</t>
  </si>
  <si>
    <t>20110722</t>
  </si>
  <si>
    <t>Doris Fitzpatrick</t>
  </si>
  <si>
    <t>Margaret S. Jamal</t>
  </si>
  <si>
    <t>margaretsjamal@hotmail.com</t>
  </si>
  <si>
    <t>20110725</t>
  </si>
  <si>
    <t>Annette T. Jacobson</t>
  </si>
  <si>
    <t>annettetjacobson@outlook.com</t>
  </si>
  <si>
    <t>Michelle F. Ravi</t>
  </si>
  <si>
    <t>michelleravi30@yahoo.com</t>
  </si>
  <si>
    <t>Alexandra Wise</t>
  </si>
  <si>
    <t>Norma S. Hunt</t>
  </si>
  <si>
    <t>normah79@hotmail.com</t>
  </si>
  <si>
    <t>Vickie Morse</t>
  </si>
  <si>
    <t>Julia I. Vazquez</t>
  </si>
  <si>
    <t>juliaivazquez@hotmail.com</t>
  </si>
  <si>
    <t>20110726</t>
  </si>
  <si>
    <t>Gretchen Ball</t>
  </si>
  <si>
    <t>Barbara N. Johnston</t>
  </si>
  <si>
    <t>barbarajohnston18@yahoo.com</t>
  </si>
  <si>
    <t>Lindsay P Ashley</t>
  </si>
  <si>
    <t>John B. Hayden</t>
  </si>
  <si>
    <t>johnhayden@hotmail.com</t>
  </si>
  <si>
    <t>Kayla J. White</t>
  </si>
  <si>
    <t>kjwhite@yahoo.com</t>
  </si>
  <si>
    <t>Alison Peters Wooten</t>
  </si>
  <si>
    <t>Peggy J. Flores</t>
  </si>
  <si>
    <t>peggyflores@hotmail.com</t>
  </si>
  <si>
    <t>20110727</t>
  </si>
  <si>
    <t>Brett Schultz</t>
  </si>
  <si>
    <t>Henry J. Ansari</t>
  </si>
  <si>
    <t>henrya86@outlook.com</t>
  </si>
  <si>
    <t>20110729</t>
  </si>
  <si>
    <t>Alice F. Britt</t>
  </si>
  <si>
    <t>alicebritt70@yahoo.com</t>
  </si>
  <si>
    <t>Robert Cowan</t>
  </si>
  <si>
    <t>Dorothy C. Pereira</t>
  </si>
  <si>
    <t>dorothycpereira17@gmail.com</t>
  </si>
  <si>
    <t>20110731</t>
  </si>
  <si>
    <t>Debra M. Chua</t>
  </si>
  <si>
    <t>debramchua@hotmail.com</t>
  </si>
  <si>
    <t>20110802</t>
  </si>
  <si>
    <t>Christine I. Soriano</t>
  </si>
  <si>
    <t>christines18@yahoo.com</t>
  </si>
  <si>
    <t>Howard Rogers</t>
  </si>
  <si>
    <t>Rosemary D. Alvarado</t>
  </si>
  <si>
    <t>rosemarya@outlook.com</t>
  </si>
  <si>
    <t>Heather Stern</t>
  </si>
  <si>
    <t>Doris M. Juan</t>
  </si>
  <si>
    <t>dorisj@gmail.com</t>
  </si>
  <si>
    <t>20110803</t>
  </si>
  <si>
    <t>Hazel Khan</t>
  </si>
  <si>
    <t>Dale B. Connors</t>
  </si>
  <si>
    <t>dalebconnors35@gmail.com</t>
  </si>
  <si>
    <t>20110804</t>
  </si>
  <si>
    <t>Jenny Petty</t>
  </si>
  <si>
    <t>Barbara J. Mann</t>
  </si>
  <si>
    <t>bjmann@yahoo.com</t>
  </si>
  <si>
    <t>20110805</t>
  </si>
  <si>
    <t>Terry Klein</t>
  </si>
  <si>
    <t>Ida D. Flores</t>
  </si>
  <si>
    <t>idaf53@gmail.com</t>
  </si>
  <si>
    <t>20110808</t>
  </si>
  <si>
    <t>Scott McKenna</t>
  </si>
  <si>
    <t>Sharon J. Salvador</t>
  </si>
  <si>
    <t>sharonsalvador@outlook.com</t>
  </si>
  <si>
    <t>Juan Justice</t>
  </si>
  <si>
    <t>Cynthia J. Schulz</t>
  </si>
  <si>
    <t>cynthiaschulz@yahoo.com</t>
  </si>
  <si>
    <t>20110812</t>
  </si>
  <si>
    <t>Alyssa B. Jones</t>
  </si>
  <si>
    <t>alyssaj@hotmail.com</t>
  </si>
  <si>
    <t>Christopher Bryant</t>
  </si>
  <si>
    <t>Carol J. Fraser</t>
  </si>
  <si>
    <t>carolf@outlook.com</t>
  </si>
  <si>
    <t>20110813</t>
  </si>
  <si>
    <t>Brooke Shepherd</t>
  </si>
  <si>
    <t>Diane A. Jadhav</t>
  </si>
  <si>
    <t>dianejadhav20@hotmail.com</t>
  </si>
  <si>
    <t>20110815</t>
  </si>
  <si>
    <t>Irene J. West</t>
  </si>
  <si>
    <t>ijwest61@yahoo.com</t>
  </si>
  <si>
    <t>20110816</t>
  </si>
  <si>
    <t>Lois Rowland</t>
  </si>
  <si>
    <t>Aaron P. Dowling</t>
  </si>
  <si>
    <t>aarond@gmail.com</t>
  </si>
  <si>
    <t>20110821</t>
  </si>
  <si>
    <t>Neal Wolfe</t>
  </si>
  <si>
    <t>Paula D. Connolly</t>
  </si>
  <si>
    <t>paulac@gmail.com</t>
  </si>
  <si>
    <t>Noah F. Riley</t>
  </si>
  <si>
    <t>noahr63@outlook.com</t>
  </si>
  <si>
    <t>20110823</t>
  </si>
  <si>
    <t>Nancy V. Lee</t>
  </si>
  <si>
    <t>nancylee@hotmail.com</t>
  </si>
  <si>
    <t>Carol C. Sellers</t>
  </si>
  <si>
    <t>carolcsellers@hotmail.com</t>
  </si>
  <si>
    <t>20110824</t>
  </si>
  <si>
    <t>Robin High</t>
  </si>
  <si>
    <t>Jason M. Joy</t>
  </si>
  <si>
    <t>jmjoy@yahoo.com</t>
  </si>
  <si>
    <t>Steve O'Brien</t>
  </si>
  <si>
    <t>Frank J. Sparks</t>
  </si>
  <si>
    <t>franks24@yahoo.com</t>
  </si>
  <si>
    <t>20110825</t>
  </si>
  <si>
    <t>Roger Meyer</t>
  </si>
  <si>
    <t>Virginia J. Lui</t>
  </si>
  <si>
    <t>virginiajlui11@gmail.com</t>
  </si>
  <si>
    <t>Leah Clapp</t>
  </si>
  <si>
    <t>Ricky J. Parker</t>
  </si>
  <si>
    <t>rickyp@gmail.com</t>
  </si>
  <si>
    <t>20110828</t>
  </si>
  <si>
    <t>Scott A. Hart</t>
  </si>
  <si>
    <t>scotthart48@yahoo.com</t>
  </si>
  <si>
    <t>Steven D. Williams</t>
  </si>
  <si>
    <t>stevenw20@outlook.com</t>
  </si>
  <si>
    <t>20110829</t>
  </si>
  <si>
    <t>Tina F. Fox</t>
  </si>
  <si>
    <t>tffox72@yahoo.com</t>
  </si>
  <si>
    <t>Ann Katz</t>
  </si>
  <si>
    <t>Amy M. Wan</t>
  </si>
  <si>
    <t>amymwan98@outlook.com</t>
  </si>
  <si>
    <t>20110831</t>
  </si>
  <si>
    <t>Derek McCormick</t>
  </si>
  <si>
    <t>Mike C. Miller</t>
  </si>
  <si>
    <t>mikecmiller@hotmail.com</t>
  </si>
  <si>
    <t>Marjorie Arthur</t>
  </si>
  <si>
    <t>Melanie E. Crawford</t>
  </si>
  <si>
    <t>mecrawford88@outlook.com</t>
  </si>
  <si>
    <t>Hilda Bennett</t>
  </si>
  <si>
    <t>Brittany S. Hensley</t>
  </si>
  <si>
    <t>brittanyh@yahoo.com</t>
  </si>
  <si>
    <t>20110902</t>
  </si>
  <si>
    <t>Miriam Mueller</t>
  </si>
  <si>
    <t>Florence R. Newton</t>
  </si>
  <si>
    <t>florencenewton@hotmail.com</t>
  </si>
  <si>
    <t>Mitchell A. Marshall</t>
  </si>
  <si>
    <t>mitchellm@hotmail.com</t>
  </si>
  <si>
    <t>20110903</t>
  </si>
  <si>
    <t>Emily Sims</t>
  </si>
  <si>
    <t>Travis J. Shin</t>
  </si>
  <si>
    <t>tjshin38@outlook.com</t>
  </si>
  <si>
    <t>20110905</t>
  </si>
  <si>
    <t>Allison Kirby</t>
  </si>
  <si>
    <t>Donald G. Stewart</t>
  </si>
  <si>
    <t>donaldgstewart85@gmail.com</t>
  </si>
  <si>
    <t>20110906</t>
  </si>
  <si>
    <t>Helen I. Mayer</t>
  </si>
  <si>
    <t>helenmayer@gmail.com</t>
  </si>
  <si>
    <t>Amy Shea</t>
  </si>
  <si>
    <t>Debbie C. Nguyen</t>
  </si>
  <si>
    <t>dcnguyen84@outlook.com</t>
  </si>
  <si>
    <t>20110910</t>
  </si>
  <si>
    <t>Brittany M. Lawrence</t>
  </si>
  <si>
    <t>bmlawrence87@gmail.com</t>
  </si>
  <si>
    <t>Lewis Baldwin</t>
  </si>
  <si>
    <t>Alex E. Mathews</t>
  </si>
  <si>
    <t>alexm@yahoo.com</t>
  </si>
  <si>
    <t>20110911</t>
  </si>
  <si>
    <t>Brian Leach</t>
  </si>
  <si>
    <t>Douglas C. Fuller</t>
  </si>
  <si>
    <t>douglascfuller@gmail.com</t>
  </si>
  <si>
    <t>20110912</t>
  </si>
  <si>
    <t>Frank J. Kelley</t>
  </si>
  <si>
    <t>frankkelley@hotmail.com</t>
  </si>
  <si>
    <t>Albert Frost</t>
  </si>
  <si>
    <t>Betty T. Galvez</t>
  </si>
  <si>
    <t>bettygalvez52@yahoo.com</t>
  </si>
  <si>
    <t>20110914</t>
  </si>
  <si>
    <t>Edward McKenzie</t>
  </si>
  <si>
    <t>Michael M. Jimenez</t>
  </si>
  <si>
    <t>michaelj@yahoo.com</t>
  </si>
  <si>
    <t>20110915</t>
  </si>
  <si>
    <t>Katie Dougherty</t>
  </si>
  <si>
    <t>Henry E. Francis</t>
  </si>
  <si>
    <t>hefrancis57@hotmail.com</t>
  </si>
  <si>
    <t>20110916</t>
  </si>
  <si>
    <t>Lisa J. Armstrong</t>
  </si>
  <si>
    <t>lisajarmstrong@yahoo.com</t>
  </si>
  <si>
    <t>20110917</t>
  </si>
  <si>
    <t>Laurence Poe</t>
  </si>
  <si>
    <t>Brandon J. Morris</t>
  </si>
  <si>
    <t>bjmorris68@yahoo.com</t>
  </si>
  <si>
    <t>20110919</t>
  </si>
  <si>
    <t>Seth Merrill</t>
  </si>
  <si>
    <t>Shirley S. Cobb</t>
  </si>
  <si>
    <t>shirleycobb40@outlook.com</t>
  </si>
  <si>
    <t>20110920</t>
  </si>
  <si>
    <t>Ashley Reese</t>
  </si>
  <si>
    <t>Taylor M. Santiago</t>
  </si>
  <si>
    <t>taylorsantiago@hotmail.com</t>
  </si>
  <si>
    <t>20110921</t>
  </si>
  <si>
    <t>Peggy D. Suresh</t>
  </si>
  <si>
    <t>peggys2@outlook.com</t>
  </si>
  <si>
    <t>20110922</t>
  </si>
  <si>
    <t>Tommy Honeycutt</t>
  </si>
  <si>
    <t>Jessica N. Kerr</t>
  </si>
  <si>
    <t>jessicakerr92@yahoo.com</t>
  </si>
  <si>
    <t>Alicia Curtis</t>
  </si>
  <si>
    <t>James J. West</t>
  </si>
  <si>
    <t>jamesw@yahoo.com</t>
  </si>
  <si>
    <t>20110923</t>
  </si>
  <si>
    <t>Richard McClure</t>
  </si>
  <si>
    <t>Michelle M. Bentley</t>
  </si>
  <si>
    <t>michellebentley46@gmail.com</t>
  </si>
  <si>
    <t>20110924</t>
  </si>
  <si>
    <t>Amy Y. Sierra</t>
  </si>
  <si>
    <t>aysierra33@gmail.com</t>
  </si>
  <si>
    <t>20110926</t>
  </si>
  <si>
    <t>Mark S. Schultz</t>
  </si>
  <si>
    <t>markschultz68@hotmail.com</t>
  </si>
  <si>
    <t>20110927</t>
  </si>
  <si>
    <t>Richard J. Walsh</t>
  </si>
  <si>
    <t>rjwalsh33@hotmail.com</t>
  </si>
  <si>
    <t>Lila T. Aguilar</t>
  </si>
  <si>
    <t>ltaguilar58@gmail.com</t>
  </si>
  <si>
    <t>20110929</t>
  </si>
  <si>
    <t>Johnny Reid</t>
  </si>
  <si>
    <t>Dorothy T. Dsouza</t>
  </si>
  <si>
    <t>dorothyd@gmail.com</t>
  </si>
  <si>
    <t>20111002</t>
  </si>
  <si>
    <t>Karen I. Romero</t>
  </si>
  <si>
    <t>karenromero@yahoo.com</t>
  </si>
  <si>
    <t>Kenneth J. Lugo</t>
  </si>
  <si>
    <t>kennethlugo@gmail.com</t>
  </si>
  <si>
    <t>20111003</t>
  </si>
  <si>
    <t>Adam G Sawyer</t>
  </si>
  <si>
    <t>Ann I. Buchanan</t>
  </si>
  <si>
    <t>aibuchanan64@outlook.com</t>
  </si>
  <si>
    <t>20111004</t>
  </si>
  <si>
    <t>Jennifer D. Macdonald</t>
  </si>
  <si>
    <t>jenniferm62@gmail.com</t>
  </si>
  <si>
    <t>20111005</t>
  </si>
  <si>
    <t>Nelson Hensley</t>
  </si>
  <si>
    <t>Jodi A. Thapa</t>
  </si>
  <si>
    <t>jodit87@gmail.com</t>
  </si>
  <si>
    <t>20111007</t>
  </si>
  <si>
    <t>Julie L. Gonzales</t>
  </si>
  <si>
    <t>jlgonzales76@hotmail.com</t>
  </si>
  <si>
    <t>Linda N. Roche</t>
  </si>
  <si>
    <t>lindaroche33@gmail.com</t>
  </si>
  <si>
    <t>20111008</t>
  </si>
  <si>
    <t>Michelle I. Dawson</t>
  </si>
  <si>
    <t>michelleidawson@outlook.com</t>
  </si>
  <si>
    <t>20111010</t>
  </si>
  <si>
    <t>Christine A. Chakraborty</t>
  </si>
  <si>
    <t>christinechakraborty@yahoo.com</t>
  </si>
  <si>
    <t>Jenny Gold</t>
  </si>
  <si>
    <t>Warren J. Burnett</t>
  </si>
  <si>
    <t>wjburnett@hotmail.com</t>
  </si>
  <si>
    <t>Justin J. Taylor</t>
  </si>
  <si>
    <t>justinjtaylor83@yahoo.com</t>
  </si>
  <si>
    <t>Kristin J. Williamson</t>
  </si>
  <si>
    <t>kjwilliamson@gmail.com</t>
  </si>
  <si>
    <t>20111011</t>
  </si>
  <si>
    <t>Brett F. Wong</t>
  </si>
  <si>
    <t>bfwong85@yahoo.com</t>
  </si>
  <si>
    <t>Joseph D. Man</t>
  </si>
  <si>
    <t>josephman@outlook.com</t>
  </si>
  <si>
    <t>20111012</t>
  </si>
  <si>
    <t>Donnie I. House</t>
  </si>
  <si>
    <t>donnieihouse92@hotmail.com</t>
  </si>
  <si>
    <t>20111013</t>
  </si>
  <si>
    <t>Sheila M. Washington</t>
  </si>
  <si>
    <t>sheilaw58@yahoo.com</t>
  </si>
  <si>
    <t>James R. Liang</t>
  </si>
  <si>
    <t>jamesl92@gmail.com</t>
  </si>
  <si>
    <t>20111014</t>
  </si>
  <si>
    <t>Kayla I. Fisher</t>
  </si>
  <si>
    <t>kaylafisher90@gmail.com</t>
  </si>
  <si>
    <t>Joseph Grossman</t>
  </si>
  <si>
    <t>Gary A. Morrison</t>
  </si>
  <si>
    <t>garym63@yahoo.com</t>
  </si>
  <si>
    <t>Kelly O'Connor</t>
  </si>
  <si>
    <t>Megan L. Mehta</t>
  </si>
  <si>
    <t>meganm@hotmail.com</t>
  </si>
  <si>
    <t>20111017</t>
  </si>
  <si>
    <t>Ryan R. Chan</t>
  </si>
  <si>
    <t>ryanrchan65@gmail.com</t>
  </si>
  <si>
    <t>Kim N. Martinez</t>
  </si>
  <si>
    <t>kimm@gmail.com</t>
  </si>
  <si>
    <t>20111018</t>
  </si>
  <si>
    <t>Julie P. Campos</t>
  </si>
  <si>
    <t>juliepcampos22@outlook.com</t>
  </si>
  <si>
    <t>Pam Anthony</t>
  </si>
  <si>
    <t>Betty R. Anderson</t>
  </si>
  <si>
    <t>bettyanderson88@yahoo.com</t>
  </si>
  <si>
    <t>20111019</t>
  </si>
  <si>
    <t>Stephen Lam</t>
  </si>
  <si>
    <t>Cheryl J. Malone</t>
  </si>
  <si>
    <t>cjmalone@gmail.com</t>
  </si>
  <si>
    <t>20111020</t>
  </si>
  <si>
    <t>Paul D. Roy</t>
  </si>
  <si>
    <t>pauldroy@outlook.com</t>
  </si>
  <si>
    <t>Melvin Duke</t>
  </si>
  <si>
    <t>Brittany J. Curry</t>
  </si>
  <si>
    <t>brittanyc73@yahoo.com</t>
  </si>
  <si>
    <t>Dorothy M. Dickson</t>
  </si>
  <si>
    <t>dorothydickson@yahoo.com</t>
  </si>
  <si>
    <t>Elizabeth J. Fleming</t>
  </si>
  <si>
    <t>elizabethf81@gmail.com</t>
  </si>
  <si>
    <t>20111023</t>
  </si>
  <si>
    <t>Beverly Cooke Brooks</t>
  </si>
  <si>
    <t>Beth P. Carroll</t>
  </si>
  <si>
    <t>bethc9@yahoo.com</t>
  </si>
  <si>
    <t>20111025</t>
  </si>
  <si>
    <t>Lindsay Link</t>
  </si>
  <si>
    <t>Susan C. Sherman</t>
  </si>
  <si>
    <t>susansherman@hotmail.com</t>
  </si>
  <si>
    <t>20111027</t>
  </si>
  <si>
    <t>June Herbert</t>
  </si>
  <si>
    <t>Donna V. Atkinson</t>
  </si>
  <si>
    <t>donnavatkinson@outlook.com</t>
  </si>
  <si>
    <t>20111028</t>
  </si>
  <si>
    <t>Meredith Walters</t>
  </si>
  <si>
    <t>Shirley I. Craft</t>
  </si>
  <si>
    <t>shirleyc60@hotmail.com</t>
  </si>
  <si>
    <t>20111031</t>
  </si>
  <si>
    <t>Danny Vaughn</t>
  </si>
  <si>
    <t>Andrew L. Carter</t>
  </si>
  <si>
    <t>andrewcarter12@yahoo.com</t>
  </si>
  <si>
    <t>20111101</t>
  </si>
  <si>
    <t>Peggy Rowe</t>
  </si>
  <si>
    <t>Susan I. Lindsey</t>
  </si>
  <si>
    <t>susanilindsey@yahoo.com</t>
  </si>
  <si>
    <t>20111103</t>
  </si>
  <si>
    <t>Stacey Hale</t>
  </si>
  <si>
    <t>Lois V. Davis</t>
  </si>
  <si>
    <t>lvdavis98@gmail.com</t>
  </si>
  <si>
    <t>Joy Maxwell</t>
  </si>
  <si>
    <t>Donald I. Estrada</t>
  </si>
  <si>
    <t>donaldestrada18@yahoo.com</t>
  </si>
  <si>
    <t>20111104</t>
  </si>
  <si>
    <t>Steven J. Adkins</t>
  </si>
  <si>
    <t>stevenjadkins26@hotmail.com</t>
  </si>
  <si>
    <t>20111105</t>
  </si>
  <si>
    <t>William S. Clarke</t>
  </si>
  <si>
    <t>williamsclarke43@outlook.com</t>
  </si>
  <si>
    <t>20111106</t>
  </si>
  <si>
    <t>Krystal L. Wallace</t>
  </si>
  <si>
    <t>krystallwallace51@yahoo.com</t>
  </si>
  <si>
    <t>20111108</t>
  </si>
  <si>
    <t>Mary Page</t>
  </si>
  <si>
    <t>Chad D. Bennett</t>
  </si>
  <si>
    <t>chadbennett89@gmail.com</t>
  </si>
  <si>
    <t>Jordan Wilkinson</t>
  </si>
  <si>
    <t>Wayne M. Gaines</t>
  </si>
  <si>
    <t>waynemgaines55@yahoo.com</t>
  </si>
  <si>
    <t>David Wrenn</t>
  </si>
  <si>
    <t>Frank J. Aziz</t>
  </si>
  <si>
    <t>franka97@yahoo.com</t>
  </si>
  <si>
    <t>Elisabeth Massey</t>
  </si>
  <si>
    <t>Douglas L. Boyd</t>
  </si>
  <si>
    <t>dlboyd87@outlook.com</t>
  </si>
  <si>
    <t>20111111</t>
  </si>
  <si>
    <t>Jacqueline A. Walters</t>
  </si>
  <si>
    <t>jacquelinew@gmail.com</t>
  </si>
  <si>
    <t>Helen Lyons</t>
  </si>
  <si>
    <t>Judy D. Tay</t>
  </si>
  <si>
    <t>judydtay86@outlook.com</t>
  </si>
  <si>
    <t>20111112</t>
  </si>
  <si>
    <t>Emily J. Rush</t>
  </si>
  <si>
    <t>emilyjrush58@yahoo.com</t>
  </si>
  <si>
    <t>20111113</t>
  </si>
  <si>
    <t>Neil Hogan</t>
  </si>
  <si>
    <t>Rosemary C. Bose</t>
  </si>
  <si>
    <t>rosemaryb@hotmail.com</t>
  </si>
  <si>
    <t>Bernice F Day</t>
  </si>
  <si>
    <t>Bryan J. Dark</t>
  </si>
  <si>
    <t>bryandark76@gmail.com</t>
  </si>
  <si>
    <t>20111114</t>
  </si>
  <si>
    <t>Stuart Holloway</t>
  </si>
  <si>
    <t>Adam C. Lai</t>
  </si>
  <si>
    <t>adamlai@yahoo.com</t>
  </si>
  <si>
    <t>20111115</t>
  </si>
  <si>
    <t>Jeffrey Mueller</t>
  </si>
  <si>
    <t>Carolyn J. Jordan</t>
  </si>
  <si>
    <t>carolynjjordan@gmail.com</t>
  </si>
  <si>
    <t>Geraldine Puckett</t>
  </si>
  <si>
    <t>Steven K. Wall</t>
  </si>
  <si>
    <t>stevenwall@yahoo.com</t>
  </si>
  <si>
    <t>20111116</t>
  </si>
  <si>
    <t>Deborah Paul</t>
  </si>
  <si>
    <t>Heather J. Osborne</t>
  </si>
  <si>
    <t>heatherjosborne64@gmail.com</t>
  </si>
  <si>
    <t>Jonathan J. Nash</t>
  </si>
  <si>
    <t>jonathann12@outlook.com</t>
  </si>
  <si>
    <t>20111117</t>
  </si>
  <si>
    <t>Jean Webster</t>
  </si>
  <si>
    <t>Janet F. Man</t>
  </si>
  <si>
    <t>janetm93@outlook.com</t>
  </si>
  <si>
    <t>David R. Wright</t>
  </si>
  <si>
    <t>drwright@yahoo.com</t>
  </si>
  <si>
    <t>Richard I. Nguyen</t>
  </si>
  <si>
    <t>richardnguyen66@outlook.com</t>
  </si>
  <si>
    <t>Leonard M. Habib</t>
  </si>
  <si>
    <t>leonardmhabib16@gmail.com</t>
  </si>
  <si>
    <t>20111118</t>
  </si>
  <si>
    <t>Sarah N Becker</t>
  </si>
  <si>
    <t>Darlene F. Castaneda</t>
  </si>
  <si>
    <t>darlenecastaneda@yahoo.com</t>
  </si>
  <si>
    <t>20111121</t>
  </si>
  <si>
    <t>Carlos Byrd</t>
  </si>
  <si>
    <t>Bobby I. Scott</t>
  </si>
  <si>
    <t>bobbys@outlook.com</t>
  </si>
  <si>
    <t>Jason Bray</t>
  </si>
  <si>
    <t>Terry A. King</t>
  </si>
  <si>
    <t>terryk@gmail.com</t>
  </si>
  <si>
    <t>20111122</t>
  </si>
  <si>
    <t>Holly Pate</t>
  </si>
  <si>
    <t>Jaime K. Carroll</t>
  </si>
  <si>
    <t>jaimekcarroll@outlook.com</t>
  </si>
  <si>
    <t>Amanda Conner</t>
  </si>
  <si>
    <t>Kristin E. Ford</t>
  </si>
  <si>
    <t>kristineford@gmail.com</t>
  </si>
  <si>
    <t>20111123</t>
  </si>
  <si>
    <t>Erin D. Rae</t>
  </si>
  <si>
    <t>erindrae@outlook.com</t>
  </si>
  <si>
    <t>20111125</t>
  </si>
  <si>
    <t>Eileen Riddle</t>
  </si>
  <si>
    <t>Deborah S. Pearce</t>
  </si>
  <si>
    <t>deborahspearce@gmail.com</t>
  </si>
  <si>
    <t>20111126</t>
  </si>
  <si>
    <t>Mary I. Campbell</t>
  </si>
  <si>
    <t>marycampbell@outlook.com</t>
  </si>
  <si>
    <t>20111127</t>
  </si>
  <si>
    <t>Gerald R. Smith</t>
  </si>
  <si>
    <t>geralds@gmail.com</t>
  </si>
  <si>
    <t>20111128</t>
  </si>
  <si>
    <t>Lee McKenna Gregory</t>
  </si>
  <si>
    <t>Benjamin Z. Chen</t>
  </si>
  <si>
    <t>benjaminc@hotmail.com</t>
  </si>
  <si>
    <t>20111129</t>
  </si>
  <si>
    <t>Tracy I. Sargent</t>
  </si>
  <si>
    <t>tracysargent@hotmail.com</t>
  </si>
  <si>
    <t>20111130</t>
  </si>
  <si>
    <t>Robert J. Chambers</t>
  </si>
  <si>
    <t>robertchambers@outlook.com</t>
  </si>
  <si>
    <t>20111201</t>
  </si>
  <si>
    <t>Cheryl Guthrie</t>
  </si>
  <si>
    <t>Kimberly E. Ponce</t>
  </si>
  <si>
    <t>keponce96@gmail.com</t>
  </si>
  <si>
    <t>20111202</t>
  </si>
  <si>
    <t>Virginia C. Vega</t>
  </si>
  <si>
    <t>virginiav@outlook.com</t>
  </si>
  <si>
    <t>20111203</t>
  </si>
  <si>
    <t>Marianne Goldstein</t>
  </si>
  <si>
    <t>Danielle M. Pratama</t>
  </si>
  <si>
    <t>daniellepratama@gmail.com</t>
  </si>
  <si>
    <t>20111204</t>
  </si>
  <si>
    <t>Judy Singer</t>
  </si>
  <si>
    <t>jenniferjali@yahoo.com</t>
  </si>
  <si>
    <t>Catherine Mullins</t>
  </si>
  <si>
    <t>Stacy N. Issa</t>
  </si>
  <si>
    <t>stacynissa84@gmail.com</t>
  </si>
  <si>
    <t>20111205</t>
  </si>
  <si>
    <t>Christian Albright</t>
  </si>
  <si>
    <t>Anthony T. Alvarado</t>
  </si>
  <si>
    <t>atalvarado1@outlook.com</t>
  </si>
  <si>
    <t>Joann Moser</t>
  </si>
  <si>
    <t>Kevin A. Rogers</t>
  </si>
  <si>
    <t>kevinrogers@gmail.com</t>
  </si>
  <si>
    <t>Marvin Hunt</t>
  </si>
  <si>
    <t>Paula A. Holland</t>
  </si>
  <si>
    <t>paulaaholland22@outlook.com</t>
  </si>
  <si>
    <t>20111207</t>
  </si>
  <si>
    <t>Sheryl Marsh</t>
  </si>
  <si>
    <t>Rose F. Castillo</t>
  </si>
  <si>
    <t>rosecastillo@gmail.com</t>
  </si>
  <si>
    <t>20111208</t>
  </si>
  <si>
    <t>Monica Law Thompson</t>
  </si>
  <si>
    <t>Andrew M. Pitts</t>
  </si>
  <si>
    <t>andrewp@yahoo.com</t>
  </si>
  <si>
    <t>20111210</t>
  </si>
  <si>
    <t>Douglas Sutton</t>
  </si>
  <si>
    <t>Ashley J. Morris</t>
  </si>
  <si>
    <t>ashleym@outlook.com</t>
  </si>
  <si>
    <t>20111211</t>
  </si>
  <si>
    <t>Gerald Love</t>
  </si>
  <si>
    <t>Ashley V. Kim</t>
  </si>
  <si>
    <t>ashleykim@outlook.com</t>
  </si>
  <si>
    <t>Jesse Hutchinson</t>
  </si>
  <si>
    <t>Peggy C. Cox</t>
  </si>
  <si>
    <t>peggyc@hotmail.com</t>
  </si>
  <si>
    <t>20111212</t>
  </si>
  <si>
    <t>Helen H Heller</t>
  </si>
  <si>
    <t>Renee J. Lambert</t>
  </si>
  <si>
    <t>rjlambert90@yahoo.com</t>
  </si>
  <si>
    <t>20111216</t>
  </si>
  <si>
    <t>Kathy A. Antonio</t>
  </si>
  <si>
    <t>kathya@hotmail.com</t>
  </si>
  <si>
    <t>20111217</t>
  </si>
  <si>
    <t>Anthony S. Locke</t>
  </si>
  <si>
    <t>aslocke15@hotmail.com</t>
  </si>
  <si>
    <t>20111219</t>
  </si>
  <si>
    <t>Sandra E. Bishop</t>
  </si>
  <si>
    <t>sandrab35@outlook.com</t>
  </si>
  <si>
    <t>20111223</t>
  </si>
  <si>
    <t>Leah Davenport</t>
  </si>
  <si>
    <t>Arthur S. Hughes</t>
  </si>
  <si>
    <t>arthurshughes@hotmail.com</t>
  </si>
  <si>
    <t>Karen Hendricks</t>
  </si>
  <si>
    <t>Carole F. Larson</t>
  </si>
  <si>
    <t>caroleflarson@gmail.com</t>
  </si>
  <si>
    <t>20111226</t>
  </si>
  <si>
    <t>Jacob Lanier</t>
  </si>
  <si>
    <t>Angela T. Morrison</t>
  </si>
  <si>
    <t>atmorrison@outlook.com</t>
  </si>
  <si>
    <t>20111227</t>
  </si>
  <si>
    <t>Arthur Brady</t>
  </si>
  <si>
    <t>Sheila J. Albert</t>
  </si>
  <si>
    <t>sjalbert@yahoo.com</t>
  </si>
  <si>
    <t>Dana Burgess</t>
  </si>
  <si>
    <t>Kim K. Khanna</t>
  </si>
  <si>
    <t>kimkhanna96@yahoo.com</t>
  </si>
  <si>
    <t>Donald J. Blake</t>
  </si>
  <si>
    <t>donaldb17@yahoo.com</t>
  </si>
  <si>
    <t>20111228</t>
  </si>
  <si>
    <t>Sharon Ellis</t>
  </si>
  <si>
    <t>Thomas I. Klein</t>
  </si>
  <si>
    <t>thomasklein35@gmail.com</t>
  </si>
  <si>
    <t>Grace S. Fitzpatrick</t>
  </si>
  <si>
    <t>gracefitzpatrick19@gmail.com</t>
  </si>
  <si>
    <t>Stephanie J. Gibson</t>
  </si>
  <si>
    <t>stephanieg97@outlook.com</t>
  </si>
  <si>
    <t>20111230</t>
  </si>
  <si>
    <t>Michelle C. Gray</t>
  </si>
  <si>
    <t>michelleg48@outlook.com</t>
  </si>
  <si>
    <t>20120102</t>
  </si>
  <si>
    <t>Sandy Ellington</t>
  </si>
  <si>
    <t>Theresa J. Ismail</t>
  </si>
  <si>
    <t>theresai6@hotmail.com</t>
  </si>
  <si>
    <t>Janice N. Clarke</t>
  </si>
  <si>
    <t>jnclarke@yahoo.com</t>
  </si>
  <si>
    <t>Jonathan J. Hardy</t>
  </si>
  <si>
    <t>jonathanhardy70@gmail.com</t>
  </si>
  <si>
    <t>20120103</t>
  </si>
  <si>
    <t>Erika Fink</t>
  </si>
  <si>
    <t>Diane L. Nunez</t>
  </si>
  <si>
    <t>dianenunez95@yahoo.com</t>
  </si>
  <si>
    <t>Justin B. Jane</t>
  </si>
  <si>
    <t>justinjane37@gmail.com</t>
  </si>
  <si>
    <t>20120104</t>
  </si>
  <si>
    <t>Ellen Beck</t>
  </si>
  <si>
    <t>Phyllis A. Edwards</t>
  </si>
  <si>
    <t>phyllisaedwards@outlook.com</t>
  </si>
  <si>
    <t>Kimberly F. Nunez</t>
  </si>
  <si>
    <t>kfnunez28@yahoo.com</t>
  </si>
  <si>
    <t>20120105</t>
  </si>
  <si>
    <t>Malcolm Robertson</t>
  </si>
  <si>
    <t>Lindsey T. Soto</t>
  </si>
  <si>
    <t>lindseys27@gmail.com</t>
  </si>
  <si>
    <t>Billie Fowler</t>
  </si>
  <si>
    <t>Diane J. Man</t>
  </si>
  <si>
    <t>dianem@gmail.com</t>
  </si>
  <si>
    <t>Craig A. Gomez</t>
  </si>
  <si>
    <t>cagomez49@yahoo.com</t>
  </si>
  <si>
    <t>20120106</t>
  </si>
  <si>
    <t>Gail Rankin Cole</t>
  </si>
  <si>
    <t>Erica R. Bray</t>
  </si>
  <si>
    <t>ericarbray@outlook.com</t>
  </si>
  <si>
    <t>20120107</t>
  </si>
  <si>
    <t>Randy A. Brock</t>
  </si>
  <si>
    <t>rabrock@hotmail.com</t>
  </si>
  <si>
    <t>20120108</t>
  </si>
  <si>
    <t>Dorothy T. Gonzalez</t>
  </si>
  <si>
    <t>dorothytgonzalez@hotmail.com</t>
  </si>
  <si>
    <t>20120111</t>
  </si>
  <si>
    <t>Jennifer Siegel</t>
  </si>
  <si>
    <t>Hazel D. Mccoy</t>
  </si>
  <si>
    <t>hdmccoy25@yahoo.com</t>
  </si>
  <si>
    <t>20120113</t>
  </si>
  <si>
    <t>Jamie E. Gallo</t>
  </si>
  <si>
    <t>jamieegallo@outlook.com</t>
  </si>
  <si>
    <t>20120117</t>
  </si>
  <si>
    <t>Nicholas J. Acosta</t>
  </si>
  <si>
    <t>nicholasa90@gmail.com</t>
  </si>
  <si>
    <t>20120118</t>
  </si>
  <si>
    <t>Harriet Hodges</t>
  </si>
  <si>
    <t>Kelly B. Feliciano</t>
  </si>
  <si>
    <t>kellyfeliciano@outlook.com</t>
  </si>
  <si>
    <t>20120121</t>
  </si>
  <si>
    <t>Catherine I. Christensen</t>
  </si>
  <si>
    <t>cichristensen18@yahoo.com</t>
  </si>
  <si>
    <t>20120122</t>
  </si>
  <si>
    <t>Tyler F. Smart</t>
  </si>
  <si>
    <t>tylers58@gmail.com</t>
  </si>
  <si>
    <t>Lois J. Camacho</t>
  </si>
  <si>
    <t>loisc44@gmail.com</t>
  </si>
  <si>
    <t>20120123</t>
  </si>
  <si>
    <t>Jordan Berry</t>
  </si>
  <si>
    <t>Christina C. Rehman</t>
  </si>
  <si>
    <t>christinarehman73@gmail.com</t>
  </si>
  <si>
    <t>20120124</t>
  </si>
  <si>
    <t>Kristin D. Frank</t>
  </si>
  <si>
    <t>kristinf23@gmail.com</t>
  </si>
  <si>
    <t>Nicole J. Hammond</t>
  </si>
  <si>
    <t>njhammond@hotmail.com</t>
  </si>
  <si>
    <t>20120130</t>
  </si>
  <si>
    <t>Steven A. Holt</t>
  </si>
  <si>
    <t>stevenaholt@gmail.com</t>
  </si>
  <si>
    <t>Francis Spivey</t>
  </si>
  <si>
    <t>Charles T. Rice</t>
  </si>
  <si>
    <t>charlesrice@hotmail.com</t>
  </si>
  <si>
    <t>Rachel Casey</t>
  </si>
  <si>
    <t>Krystal G. Drake</t>
  </si>
  <si>
    <t>krystald42@yahoo.com</t>
  </si>
  <si>
    <t>20120131</t>
  </si>
  <si>
    <t>Alexander M. Lopez</t>
  </si>
  <si>
    <t>alexandermlopez72@hotmail.com</t>
  </si>
  <si>
    <t>Carla Hauser</t>
  </si>
  <si>
    <t>Edna M. Owens</t>
  </si>
  <si>
    <t>emowens89@hotmail.com</t>
  </si>
  <si>
    <t>20120202</t>
  </si>
  <si>
    <t>Marsha P Joyner</t>
  </si>
  <si>
    <t>Mark I. Gupta</t>
  </si>
  <si>
    <t>migupta@gmail.com</t>
  </si>
  <si>
    <t>20120203</t>
  </si>
  <si>
    <t>Larry C. Hall</t>
  </si>
  <si>
    <t>larrychall66@yahoo.com</t>
  </si>
  <si>
    <t>Tiffany N. Bolden</t>
  </si>
  <si>
    <t>tnbolden@hotmail.com</t>
  </si>
  <si>
    <t>Carol Sherrill</t>
  </si>
  <si>
    <t>Annette M. Wu</t>
  </si>
  <si>
    <t>annettewu37@hotmail.com</t>
  </si>
  <si>
    <t>20120204</t>
  </si>
  <si>
    <t>Marion Wilcox</t>
  </si>
  <si>
    <t>David J. Ayala</t>
  </si>
  <si>
    <t>djayala@yahoo.com</t>
  </si>
  <si>
    <t>Kerry Jernigan</t>
  </si>
  <si>
    <t>Ruth J. Dunn</t>
  </si>
  <si>
    <t>ruthdunn28@outlook.com</t>
  </si>
  <si>
    <t>Walter F. Williamson</t>
  </si>
  <si>
    <t>walterfwilliamson@gmail.com</t>
  </si>
  <si>
    <t>20120205</t>
  </si>
  <si>
    <t>Tracy Livingston</t>
  </si>
  <si>
    <t>Danielle R. Pathak</t>
  </si>
  <si>
    <t>daniellep62@outlook.com</t>
  </si>
  <si>
    <t>Jessie Kelly</t>
  </si>
  <si>
    <t>Dorothy J. Brady</t>
  </si>
  <si>
    <t>dorothyb@outlook.com</t>
  </si>
  <si>
    <t>Gary M. Castillo</t>
  </si>
  <si>
    <t>gmcastillo@hotmail.com</t>
  </si>
  <si>
    <t>Dolores Abrams</t>
  </si>
  <si>
    <t>Steve D. Adler</t>
  </si>
  <si>
    <t>steveadler@outlook.com</t>
  </si>
  <si>
    <t>20120206</t>
  </si>
  <si>
    <t>Ruth Dudley</t>
  </si>
  <si>
    <t>Donald M. Schmidt</t>
  </si>
  <si>
    <t>donalds@outlook.com</t>
  </si>
  <si>
    <t>20120207</t>
  </si>
  <si>
    <t>Calvin Conway</t>
  </si>
  <si>
    <t>Thomas D. Ferguson</t>
  </si>
  <si>
    <t>thomasf67@hotmail.com</t>
  </si>
  <si>
    <t>Robyn Garner</t>
  </si>
  <si>
    <t>Johnny R. Hurley</t>
  </si>
  <si>
    <t>johnnyrhurley@yahoo.com</t>
  </si>
  <si>
    <t>Sandra B. West</t>
  </si>
  <si>
    <t>sbwest@gmail.com</t>
  </si>
  <si>
    <t>20120208</t>
  </si>
  <si>
    <t>Kelly Shaw</t>
  </si>
  <si>
    <t>Theresa R. Cook</t>
  </si>
  <si>
    <t>trcook7@hotmail.com</t>
  </si>
  <si>
    <t>Albert Maxwell</t>
  </si>
  <si>
    <t>Nicholas W. Trejo</t>
  </si>
  <si>
    <t>nwtrejo@outlook.com</t>
  </si>
  <si>
    <t>20120209</t>
  </si>
  <si>
    <t>Stephanie Sun Perry</t>
  </si>
  <si>
    <t>Emily I. Ang</t>
  </si>
  <si>
    <t>emilya62@outlook.com</t>
  </si>
  <si>
    <t>20120210</t>
  </si>
  <si>
    <t>Denise Parks</t>
  </si>
  <si>
    <t>Deanna D. Tiwari</t>
  </si>
  <si>
    <t>deannat18@outlook.com</t>
  </si>
  <si>
    <t>20120211</t>
  </si>
  <si>
    <t>Dorothy Buchanan</t>
  </si>
  <si>
    <t>Monica H. Pereira</t>
  </si>
  <si>
    <t>monicap@hotmail.com</t>
  </si>
  <si>
    <t>20120212</t>
  </si>
  <si>
    <t>Ernest Oh</t>
  </si>
  <si>
    <t>Dana K. Keen</t>
  </si>
  <si>
    <t>dkkeen@gmail.com</t>
  </si>
  <si>
    <t>20120213</t>
  </si>
  <si>
    <t>Randall D. Lloyd</t>
  </si>
  <si>
    <t>randalldlloyd@gmail.com</t>
  </si>
  <si>
    <t>Jane Shah</t>
  </si>
  <si>
    <t>Paula E. Lim</t>
  </si>
  <si>
    <t>paulalim@hotmail.com</t>
  </si>
  <si>
    <t>20120214</t>
  </si>
  <si>
    <t>Jennifer A. Cordova</t>
  </si>
  <si>
    <t>jenniferacordova41@yahoo.com</t>
  </si>
  <si>
    <t>Daniel J. Hunt</t>
  </si>
  <si>
    <t>danielhunt@hotmail.com</t>
  </si>
  <si>
    <t>Richard G. Mercado</t>
  </si>
  <si>
    <t>richardgmercado@outlook.com</t>
  </si>
  <si>
    <t>20120215</t>
  </si>
  <si>
    <t>Tony Chandler</t>
  </si>
  <si>
    <t>Thelma J. Hampton</t>
  </si>
  <si>
    <t>thelmajhampton1@yahoo.com</t>
  </si>
  <si>
    <t>20120219</t>
  </si>
  <si>
    <t>Cynthia D. Howard</t>
  </si>
  <si>
    <t>cynthiah@gmail.com</t>
  </si>
  <si>
    <t>20120220</t>
  </si>
  <si>
    <t>Sally House</t>
  </si>
  <si>
    <t>Sarah P. Long</t>
  </si>
  <si>
    <t>sarahplong76@outlook.com</t>
  </si>
  <si>
    <t>Phillip Chappell</t>
  </si>
  <si>
    <t>Robert J. Cabrera</t>
  </si>
  <si>
    <t>robertcabrera@hotmail.com</t>
  </si>
  <si>
    <t>20120224</t>
  </si>
  <si>
    <t>Benjamin Chan</t>
  </si>
  <si>
    <t>Pauline F. Cooke</t>
  </si>
  <si>
    <t>pfcooke@yahoo.com</t>
  </si>
  <si>
    <t>20120226</t>
  </si>
  <si>
    <t>Yvonne Clarke</t>
  </si>
  <si>
    <t>Meghan J. Cochran</t>
  </si>
  <si>
    <t>mjcochran91@yahoo.com</t>
  </si>
  <si>
    <t>Lynn Payne</t>
  </si>
  <si>
    <t>Daniel J. Stevens</t>
  </si>
  <si>
    <t>danieljstevens@gmail.com</t>
  </si>
  <si>
    <t>20120228</t>
  </si>
  <si>
    <t>Gregory Holden</t>
  </si>
  <si>
    <t>Anne F. Santos</t>
  </si>
  <si>
    <t>annefsantos@hotmail.com</t>
  </si>
  <si>
    <t>Stacy A. Wilson</t>
  </si>
  <si>
    <t>stacywilson@yahoo.com</t>
  </si>
  <si>
    <t>Francis Evans</t>
  </si>
  <si>
    <t>Kenneth K. Hay</t>
  </si>
  <si>
    <t>kennethkhay@hotmail.com</t>
  </si>
  <si>
    <t>20120301</t>
  </si>
  <si>
    <t>Howard Burnett</t>
  </si>
  <si>
    <t>Courtney J. Wilson</t>
  </si>
  <si>
    <t>courtneyw@yahoo.com</t>
  </si>
  <si>
    <t>Sue Drake</t>
  </si>
  <si>
    <t>Dale M. Long</t>
  </si>
  <si>
    <t>dalel@outlook.com</t>
  </si>
  <si>
    <t>20120302</t>
  </si>
  <si>
    <t>Gail Currin</t>
  </si>
  <si>
    <t>Joan G. Frazier</t>
  </si>
  <si>
    <t>joanfrazier@gmail.com</t>
  </si>
  <si>
    <t>Neal Weber</t>
  </si>
  <si>
    <t>Gary R. Rawat</t>
  </si>
  <si>
    <t>garyrawat92@outlook.com</t>
  </si>
  <si>
    <t>20120303</t>
  </si>
  <si>
    <t>Lloyd Spencer</t>
  </si>
  <si>
    <t>Danielle D. Becker</t>
  </si>
  <si>
    <t>daniellebecker46@outlook.com</t>
  </si>
  <si>
    <t>20120304</t>
  </si>
  <si>
    <t>Phillip Pollard</t>
  </si>
  <si>
    <t>Brandon T. Coleman</t>
  </si>
  <si>
    <t>brandontcoleman@yahoo.com</t>
  </si>
  <si>
    <t>Rita Barton</t>
  </si>
  <si>
    <t>Tina V. Newman</t>
  </si>
  <si>
    <t>tvnewman@hotmail.com</t>
  </si>
  <si>
    <t>20120305</t>
  </si>
  <si>
    <t>Lynn Bell</t>
  </si>
  <si>
    <t>Perry J. Johnson</t>
  </si>
  <si>
    <t>perryj100@outlook.com</t>
  </si>
  <si>
    <t>Lloyd Dickson</t>
  </si>
  <si>
    <t>Joan K. Stone</t>
  </si>
  <si>
    <t>joans@yahoo.com</t>
  </si>
  <si>
    <t>Joshua A. Abbott</t>
  </si>
  <si>
    <t>joshuaa83@yahoo.com</t>
  </si>
  <si>
    <t>20120306</t>
  </si>
  <si>
    <t>Priscilla Frank</t>
  </si>
  <si>
    <t>Angela K. Porter</t>
  </si>
  <si>
    <t>angelap55@gmail.com</t>
  </si>
  <si>
    <t>20120308</t>
  </si>
  <si>
    <t>Kristin George</t>
  </si>
  <si>
    <t>Cheryl E. Hess</t>
  </si>
  <si>
    <t>cherylh@yahoo.com</t>
  </si>
  <si>
    <t>20120309</t>
  </si>
  <si>
    <t>Theresa Winters</t>
  </si>
  <si>
    <t>Charles H. Sweet</t>
  </si>
  <si>
    <t>chsweet@hotmail.com</t>
  </si>
  <si>
    <t>Willie A. Stafford</t>
  </si>
  <si>
    <t>wastafford45@yahoo.com</t>
  </si>
  <si>
    <t>Annette A. Braun</t>
  </si>
  <si>
    <t>annetteabraun@hotmail.com</t>
  </si>
  <si>
    <t>20120312</t>
  </si>
  <si>
    <t>Brian A. Sanders</t>
  </si>
  <si>
    <t>briansanders@gmail.com</t>
  </si>
  <si>
    <t>20120314</t>
  </si>
  <si>
    <t>Beverly Cameron</t>
  </si>
  <si>
    <t>Charles J. Myers</t>
  </si>
  <si>
    <t>cjmyers33@hotmail.com</t>
  </si>
  <si>
    <t>20120317</t>
  </si>
  <si>
    <t>Francis Sherrill</t>
  </si>
  <si>
    <t>Nicholas K. Vaughan</t>
  </si>
  <si>
    <t>nkvaughan50@outlook.com</t>
  </si>
  <si>
    <t>Meredith Humphrey</t>
  </si>
  <si>
    <t>Sandra I. Wong</t>
  </si>
  <si>
    <t>siwong@yahoo.com</t>
  </si>
  <si>
    <t>Mark H. Romero</t>
  </si>
  <si>
    <t>markromero43@hotmail.com</t>
  </si>
  <si>
    <t>20120318</t>
  </si>
  <si>
    <t>Julie Porter</t>
  </si>
  <si>
    <t>Sandra A. Leon</t>
  </si>
  <si>
    <t>sandraleon@hotmail.com</t>
  </si>
  <si>
    <t>20120319</t>
  </si>
  <si>
    <t>Jonathan D. Sharma</t>
  </si>
  <si>
    <t>jonathandsharma@hotmail.com</t>
  </si>
  <si>
    <t>20120320</t>
  </si>
  <si>
    <t>Billy F. Kaur</t>
  </si>
  <si>
    <t>bfkaur@yahoo.com</t>
  </si>
  <si>
    <t>Glen Newman</t>
  </si>
  <si>
    <t>Marilyn D. Doran</t>
  </si>
  <si>
    <t>mddoran@yahoo.com</t>
  </si>
  <si>
    <t>20120324</t>
  </si>
  <si>
    <t>Delores F. Lucas</t>
  </si>
  <si>
    <t>deloresl@yahoo.com</t>
  </si>
  <si>
    <t>Eugene Kerr</t>
  </si>
  <si>
    <t>Nicole S. Francisco</t>
  </si>
  <si>
    <t>nicolefrancisco@outlook.com</t>
  </si>
  <si>
    <t>Chad A. Peterson</t>
  </si>
  <si>
    <t>chadapeterson@outlook.com</t>
  </si>
  <si>
    <t>20120325</t>
  </si>
  <si>
    <t>Marion O. Daley</t>
  </si>
  <si>
    <t>mariondaley@gmail.com</t>
  </si>
  <si>
    <t>20120326</t>
  </si>
  <si>
    <t>Brian Bennett</t>
  </si>
  <si>
    <t>Teresa M. Stevenson</t>
  </si>
  <si>
    <t>tmstevenson@hotmail.com</t>
  </si>
  <si>
    <t>20120327</t>
  </si>
  <si>
    <t>Aaron I. Spencer</t>
  </si>
  <si>
    <t>aispencer@yahoo.com</t>
  </si>
  <si>
    <t>Marguerite Rodgers</t>
  </si>
  <si>
    <t>Christine C. Moon</t>
  </si>
  <si>
    <t>ccmoon@yahoo.com</t>
  </si>
  <si>
    <t>Diana H. Holloway</t>
  </si>
  <si>
    <t>dianah69@yahoo.com</t>
  </si>
  <si>
    <t>Kent Burton</t>
  </si>
  <si>
    <t>Mary C. Walker</t>
  </si>
  <si>
    <t>maryw@outlook.com</t>
  </si>
  <si>
    <t>20120328</t>
  </si>
  <si>
    <t>Jessica Huffman</t>
  </si>
  <si>
    <t>Charles L. Yadav</t>
  </si>
  <si>
    <t>charlesy@hotmail.com</t>
  </si>
  <si>
    <t>Jon Hale</t>
  </si>
  <si>
    <t>Scott L. Fowler</t>
  </si>
  <si>
    <t>scottfowler49@gmail.com</t>
  </si>
  <si>
    <t>20120331</t>
  </si>
  <si>
    <t>Mildred Chase</t>
  </si>
  <si>
    <t>Jacob F. Youssef</t>
  </si>
  <si>
    <t>jacoby3@gmail.com</t>
  </si>
  <si>
    <t>20120401</t>
  </si>
  <si>
    <t>Melissa W. Douglas</t>
  </si>
  <si>
    <t>melissad@yahoo.com</t>
  </si>
  <si>
    <t>Jerome Burch</t>
  </si>
  <si>
    <t>Joshua M. Hickman</t>
  </si>
  <si>
    <t>jmhickman25@hotmail.com</t>
  </si>
  <si>
    <t>20120405</t>
  </si>
  <si>
    <t>Erin Ballard</t>
  </si>
  <si>
    <t>Richard G. Sandoval</t>
  </si>
  <si>
    <t>richardgsandoval@hotmail.com</t>
  </si>
  <si>
    <t>20120406</t>
  </si>
  <si>
    <t>Carrie J. Elizabeth</t>
  </si>
  <si>
    <t>cjelizabeth@gmail.com</t>
  </si>
  <si>
    <t>Rodney J. Taylor</t>
  </si>
  <si>
    <t>rjtaylor5@yahoo.com</t>
  </si>
  <si>
    <t>Gayle Pearson</t>
  </si>
  <si>
    <t>Bertha L. Munoz</t>
  </si>
  <si>
    <t>bertham@hotmail.com</t>
  </si>
  <si>
    <t>20120407</t>
  </si>
  <si>
    <t>Keith R Atkinson</t>
  </si>
  <si>
    <t>Terry N. Salinas</t>
  </si>
  <si>
    <t>terrynsalinas@gmail.com</t>
  </si>
  <si>
    <t>Belinda H. Davies</t>
  </si>
  <si>
    <t>bhdavies69@yahoo.com</t>
  </si>
  <si>
    <t>Matthew M. Howe</t>
  </si>
  <si>
    <t>matthewhowe52@hotmail.com</t>
  </si>
  <si>
    <t>20120408</t>
  </si>
  <si>
    <t>Gene Gilliam</t>
  </si>
  <si>
    <t>Grace P. Lewis</t>
  </si>
  <si>
    <t>gracelewis30@hotmail.com</t>
  </si>
  <si>
    <t>20120410</t>
  </si>
  <si>
    <t>Gary J. Belcher</t>
  </si>
  <si>
    <t>gjbelcher@gmail.com</t>
  </si>
  <si>
    <t>20120411</t>
  </si>
  <si>
    <t>Willie Robinson</t>
  </si>
  <si>
    <t>Kim L. Victor</t>
  </si>
  <si>
    <t>klvictor62@outlook.com</t>
  </si>
  <si>
    <t>Mark F. White</t>
  </si>
  <si>
    <t>markfwhite@outlook.com</t>
  </si>
  <si>
    <t>20120414</t>
  </si>
  <si>
    <t>Jennifer A. Chan</t>
  </si>
  <si>
    <t>jachan53@yahoo.com</t>
  </si>
  <si>
    <t>20120416</t>
  </si>
  <si>
    <t>Vicki Bond</t>
  </si>
  <si>
    <t>Edith M. Snow</t>
  </si>
  <si>
    <t>emsnow@yahoo.com</t>
  </si>
  <si>
    <t>Erik Barr</t>
  </si>
  <si>
    <t>Lois I. Franklin</t>
  </si>
  <si>
    <t>loisfranklin96@gmail.com</t>
  </si>
  <si>
    <t>20120418</t>
  </si>
  <si>
    <t>Pam Bennett</t>
  </si>
  <si>
    <t>Angela M. Maxwell</t>
  </si>
  <si>
    <t>angelamaxwell35@gmail.com</t>
  </si>
  <si>
    <t>Marion Owens</t>
  </si>
  <si>
    <t>Jeremy J. Fernandez</t>
  </si>
  <si>
    <t>jeremyf50@yahoo.com</t>
  </si>
  <si>
    <t>20120422</t>
  </si>
  <si>
    <t>Theodore Tyson</t>
  </si>
  <si>
    <t>Andrea J. Santos</t>
  </si>
  <si>
    <t>ajsantos@gmail.com</t>
  </si>
  <si>
    <t>Colleen Fletcher</t>
  </si>
  <si>
    <t>Angela F. Wells</t>
  </si>
  <si>
    <t>angelaw@gmail.com</t>
  </si>
  <si>
    <t>20120423</t>
  </si>
  <si>
    <t>Hazel Dale</t>
  </si>
  <si>
    <t>Danny M. Turner</t>
  </si>
  <si>
    <t>dannyturner@hotmail.com</t>
  </si>
  <si>
    <t>Ted Dunlap</t>
  </si>
  <si>
    <t>William F. Huang</t>
  </si>
  <si>
    <t>williamhuang77@hotmail.com</t>
  </si>
  <si>
    <t>Ruth G. Shepherd</t>
  </si>
  <si>
    <t>ruthgshepherd81@gmail.com</t>
  </si>
  <si>
    <t>20120424</t>
  </si>
  <si>
    <t>Justin T. Crawford</t>
  </si>
  <si>
    <t>jtcrawford@hotmail.com</t>
  </si>
  <si>
    <t>Karen G. Sutton</t>
  </si>
  <si>
    <t>kgsutton43@gmail.com</t>
  </si>
  <si>
    <t>20120425</t>
  </si>
  <si>
    <t>Leon Peele</t>
  </si>
  <si>
    <t>Kathy P. Miller</t>
  </si>
  <si>
    <t>kpmiller1@outlook.com</t>
  </si>
  <si>
    <t>20120426</t>
  </si>
  <si>
    <t>Kimberly McCarthy</t>
  </si>
  <si>
    <t>Jacqueline H. Thompson</t>
  </si>
  <si>
    <t>jacquelinehthompson@gmail.com</t>
  </si>
  <si>
    <t>20120430</t>
  </si>
  <si>
    <t>Sidney Bowling</t>
  </si>
  <si>
    <t>Jessica K. Bryant</t>
  </si>
  <si>
    <t>jessicakbryant@hotmail.com</t>
  </si>
  <si>
    <t>20120501</t>
  </si>
  <si>
    <t>Timothy Ross</t>
  </si>
  <si>
    <t>Louis G. Gunawan</t>
  </si>
  <si>
    <t>louisgunawan@hotmail.com</t>
  </si>
  <si>
    <t>Maxine Collier Grady</t>
  </si>
  <si>
    <t>Nicole D. Stokes</t>
  </si>
  <si>
    <t>nicoles@outlook.com</t>
  </si>
  <si>
    <t>Carol E. Hines</t>
  </si>
  <si>
    <t>carolh100@outlook.com</t>
  </si>
  <si>
    <t>Jennifer I. Riley</t>
  </si>
  <si>
    <t>jiriley@outlook.com</t>
  </si>
  <si>
    <t>Joanna Keith</t>
  </si>
  <si>
    <t>Theresa W. Chua</t>
  </si>
  <si>
    <t>theresachua@yahoo.com</t>
  </si>
  <si>
    <t>Dwight Bishop</t>
  </si>
  <si>
    <t>Debbie A. Yadav</t>
  </si>
  <si>
    <t>debbieayadav95@hotmail.com</t>
  </si>
  <si>
    <t>20120502</t>
  </si>
  <si>
    <t>Jason J. Norton</t>
  </si>
  <si>
    <t>jjnorton27@yahoo.com</t>
  </si>
  <si>
    <t>Stacy J. Vaughan</t>
  </si>
  <si>
    <t>sjvaughan79@hotmail.com</t>
  </si>
  <si>
    <t>20120504</t>
  </si>
  <si>
    <t>Dennis Welch</t>
  </si>
  <si>
    <t>Christopher O. Angel</t>
  </si>
  <si>
    <t>christophera@hotmail.com</t>
  </si>
  <si>
    <t>20120505</t>
  </si>
  <si>
    <t>Luis Kerr</t>
  </si>
  <si>
    <t>Debbie D. Santos</t>
  </si>
  <si>
    <t>debbies55@outlook.com</t>
  </si>
  <si>
    <t>Tony R. Blair</t>
  </si>
  <si>
    <t>trblair@gmail.com</t>
  </si>
  <si>
    <t>Julia Reynolds</t>
  </si>
  <si>
    <t>Randy J. Potter</t>
  </si>
  <si>
    <t>rjpotter@gmail.com</t>
  </si>
  <si>
    <t>20120506</t>
  </si>
  <si>
    <t>Lisa T. Davidson</t>
  </si>
  <si>
    <t>lisatdavidson@gmail.com</t>
  </si>
  <si>
    <t>Samantha Koch</t>
  </si>
  <si>
    <t>Betty B. Garcia</t>
  </si>
  <si>
    <t>bettygarcia32@outlook.com</t>
  </si>
  <si>
    <t>20120507</t>
  </si>
  <si>
    <t>Tonya Proctor</t>
  </si>
  <si>
    <t>Dale D. Tang</t>
  </si>
  <si>
    <t>daledtang@outlook.com</t>
  </si>
  <si>
    <t>Christina A. Floyd</t>
  </si>
  <si>
    <t>christinaf85@hotmail.com</t>
  </si>
  <si>
    <t>Peggy Lanier</t>
  </si>
  <si>
    <t>Annie T. Mae</t>
  </si>
  <si>
    <t>anniemae@outlook.com</t>
  </si>
  <si>
    <t>Steven D. Finn</t>
  </si>
  <si>
    <t>stevenfinn@yahoo.com</t>
  </si>
  <si>
    <t>Randy Jiang</t>
  </si>
  <si>
    <t>Denise D. Abdullah</t>
  </si>
  <si>
    <t>deniseabdullah29@yahoo.com</t>
  </si>
  <si>
    <t>20120508</t>
  </si>
  <si>
    <t>Ray Grady</t>
  </si>
  <si>
    <t>Erin J. Decker</t>
  </si>
  <si>
    <t>erind15@hotmail.com</t>
  </si>
  <si>
    <t>Elizabeth F. Adel</t>
  </si>
  <si>
    <t>elizabethadel5@yahoo.com</t>
  </si>
  <si>
    <t>20120509</t>
  </si>
  <si>
    <t>Kurt O'Connor</t>
  </si>
  <si>
    <t>Brandy J. Farooq</t>
  </si>
  <si>
    <t>brandyf@outlook.com</t>
  </si>
  <si>
    <t>Pam Patton</t>
  </si>
  <si>
    <t>Darren Z. Sam</t>
  </si>
  <si>
    <t>darrens@yahoo.com</t>
  </si>
  <si>
    <t>20120510</t>
  </si>
  <si>
    <t>Melinda J. Boyd</t>
  </si>
  <si>
    <t>melindaboyd66@yahoo.com</t>
  </si>
  <si>
    <t>20120511</t>
  </si>
  <si>
    <t>Gail C. Rae</t>
  </si>
  <si>
    <t>gcrae@yahoo.com</t>
  </si>
  <si>
    <t>Ronnie D. Wilkerson</t>
  </si>
  <si>
    <t>ronniew@outlook.com</t>
  </si>
  <si>
    <t>20120513</t>
  </si>
  <si>
    <t>Joan G. Salazar</t>
  </si>
  <si>
    <t>joans@outlook.com</t>
  </si>
  <si>
    <t>20120514</t>
  </si>
  <si>
    <t>Tricia L. Wong</t>
  </si>
  <si>
    <t>tricialwong@gmail.com</t>
  </si>
  <si>
    <t>Benjamin Strauss</t>
  </si>
  <si>
    <t>Linda C. Wong</t>
  </si>
  <si>
    <t>lindawong36@gmail.com</t>
  </si>
  <si>
    <t>Michael Robbins</t>
  </si>
  <si>
    <t>Brittany K. Duncan</t>
  </si>
  <si>
    <t>brittanykduncan89@yahoo.com</t>
  </si>
  <si>
    <t>20120516</t>
  </si>
  <si>
    <t>Susan H. Peter</t>
  </si>
  <si>
    <t>susanpeter@gmail.com</t>
  </si>
  <si>
    <t>20120519</t>
  </si>
  <si>
    <t>Rosemary D. Garg</t>
  </si>
  <si>
    <t>rosemarygarg@gmail.com</t>
  </si>
  <si>
    <t>20120520</t>
  </si>
  <si>
    <t>Tina F. Soni</t>
  </si>
  <si>
    <t>tinas72@hotmail.com</t>
  </si>
  <si>
    <t>20120521</t>
  </si>
  <si>
    <t>Marjorie Owens</t>
  </si>
  <si>
    <t>Timothy J. Ahmad</t>
  </si>
  <si>
    <t>timothyahmad@gmail.com</t>
  </si>
  <si>
    <t>Carmen McPherson</t>
  </si>
  <si>
    <t>Martha H. Ayala</t>
  </si>
  <si>
    <t>marthahayala36@hotmail.com</t>
  </si>
  <si>
    <t>20120523</t>
  </si>
  <si>
    <t>Malcolm Floyd</t>
  </si>
  <si>
    <t>Jason M. Mullen</t>
  </si>
  <si>
    <t>jmmullen@gmail.com</t>
  </si>
  <si>
    <t>20120524</t>
  </si>
  <si>
    <t>Russell Chan</t>
  </si>
  <si>
    <t>Mary M. Moses</t>
  </si>
  <si>
    <t>marymmoses@yahoo.com</t>
  </si>
  <si>
    <t>20120526</t>
  </si>
  <si>
    <t>Timothy S. Rahman</t>
  </si>
  <si>
    <t>timothyrahman72@yahoo.com</t>
  </si>
  <si>
    <t>20120528</t>
  </si>
  <si>
    <t>Edna Huang</t>
  </si>
  <si>
    <t>Patrick I. Macleod</t>
  </si>
  <si>
    <t>patrickm20@yahoo.com</t>
  </si>
  <si>
    <t>Alex Nicholson</t>
  </si>
  <si>
    <t>Barbara D. Rider</t>
  </si>
  <si>
    <t>barbarar@outlook.com</t>
  </si>
  <si>
    <t>20120529</t>
  </si>
  <si>
    <t>Erika D. Cool</t>
  </si>
  <si>
    <t>erikacool@yahoo.com</t>
  </si>
  <si>
    <t>Edith Forbes</t>
  </si>
  <si>
    <t>Norma J. Crawford</t>
  </si>
  <si>
    <t>normacrawford@hotmail.com</t>
  </si>
  <si>
    <t>Arlene Weeks</t>
  </si>
  <si>
    <t>Joshua R. Love</t>
  </si>
  <si>
    <t>joshual@outlook.com</t>
  </si>
  <si>
    <t>Jessie Houston</t>
  </si>
  <si>
    <t>Edith F. Cobb</t>
  </si>
  <si>
    <t>edithfcobb92@outlook.com</t>
  </si>
  <si>
    <t>Doris J. Hurst</t>
  </si>
  <si>
    <t>djhurst@yahoo.com</t>
  </si>
  <si>
    <t>20120601</t>
  </si>
  <si>
    <t>Sandy Hunt</t>
  </si>
  <si>
    <t>Charles D. Mohd</t>
  </si>
  <si>
    <t>charlesm@outlook.com</t>
  </si>
  <si>
    <t>Misty T. Valenzuela</t>
  </si>
  <si>
    <t>mistytvalenzuela13@outlook.com</t>
  </si>
  <si>
    <t>Jacob O. Singh</t>
  </si>
  <si>
    <t>jacobosingh75@hotmail.com</t>
  </si>
  <si>
    <t>Frances S. Flanagan</t>
  </si>
  <si>
    <t>francessflanagan4@yahoo.com</t>
  </si>
  <si>
    <t>20120602</t>
  </si>
  <si>
    <t>Jesse Williamson</t>
  </si>
  <si>
    <t>Mike M. Cunningham</t>
  </si>
  <si>
    <t>mikec78@hotmail.com</t>
  </si>
  <si>
    <t>20120603</t>
  </si>
  <si>
    <t>Becky O'Brien</t>
  </si>
  <si>
    <t>Anna J. Dixon</t>
  </si>
  <si>
    <t>ajdixon4@hotmail.com</t>
  </si>
  <si>
    <t>20120604</t>
  </si>
  <si>
    <t>Lee Xu</t>
  </si>
  <si>
    <t>Edward S. Carroll</t>
  </si>
  <si>
    <t>edwardscarroll@gmail.com</t>
  </si>
  <si>
    <t>Laura T. Roque</t>
  </si>
  <si>
    <t>ltroque@outlook.com</t>
  </si>
  <si>
    <t>Glenda Herbert</t>
  </si>
  <si>
    <t>Sean L. Hawkins</t>
  </si>
  <si>
    <t>slhawkins5@yahoo.com</t>
  </si>
  <si>
    <t>20120605</t>
  </si>
  <si>
    <t>Dwight Stephenson</t>
  </si>
  <si>
    <t>Joan N. Jacobs</t>
  </si>
  <si>
    <t>jnjacobs23@hotmail.com</t>
  </si>
  <si>
    <t>Darlene R. Khan</t>
  </si>
  <si>
    <t>darlenekhan43@yahoo.com</t>
  </si>
  <si>
    <t>Danny D. Brooks</t>
  </si>
  <si>
    <t>dannyb8@outlook.com</t>
  </si>
  <si>
    <t>20120611</t>
  </si>
  <si>
    <t>John Morse</t>
  </si>
  <si>
    <t>Pamela J. Ward</t>
  </si>
  <si>
    <t>pamelaw@yahoo.com</t>
  </si>
  <si>
    <t>Louis Parrish</t>
  </si>
  <si>
    <t>Kim M. Mercado</t>
  </si>
  <si>
    <t>kimmercado23@yahoo.com</t>
  </si>
  <si>
    <t>Keith A. Jennings</t>
  </si>
  <si>
    <t>kajennings94@yahoo.com</t>
  </si>
  <si>
    <t>Jonathan I. Morris</t>
  </si>
  <si>
    <t>jimorris@hotmail.com</t>
  </si>
  <si>
    <t>Connie F. Morris</t>
  </si>
  <si>
    <t>conniemorris22@hotmail.com</t>
  </si>
  <si>
    <t>20120612</t>
  </si>
  <si>
    <t>Shannon F. Fields</t>
  </si>
  <si>
    <t>sffields66@yahoo.com</t>
  </si>
  <si>
    <t>20120613</t>
  </si>
  <si>
    <t>Ruth B. Jacobs</t>
  </si>
  <si>
    <t>rbjacobs39@outlook.com</t>
  </si>
  <si>
    <t>Juanita B. Cortez</t>
  </si>
  <si>
    <t>juanitac@outlook.com</t>
  </si>
  <si>
    <t>Sidney Brewer</t>
  </si>
  <si>
    <t>Bobby M. Wilder</t>
  </si>
  <si>
    <t>bobbymwilder@hotmail.com</t>
  </si>
  <si>
    <t>20120614</t>
  </si>
  <si>
    <t>Grace McNeill Hunt</t>
  </si>
  <si>
    <t>Alfred R. Barnett</t>
  </si>
  <si>
    <t>alfredbarnett72@gmail.com</t>
  </si>
  <si>
    <t>Edward Lamm</t>
  </si>
  <si>
    <t>Sarah R. Henry</t>
  </si>
  <si>
    <t>srhenry@gmail.com</t>
  </si>
  <si>
    <t>Beth English</t>
  </si>
  <si>
    <t>Christopher D. Valenzuela</t>
  </si>
  <si>
    <t>cdvalenzuela39@outlook.com</t>
  </si>
  <si>
    <t>20120615</t>
  </si>
  <si>
    <t>Faye Wolf</t>
  </si>
  <si>
    <t>Craig L. Coates</t>
  </si>
  <si>
    <t>craiglcoates@outlook.com</t>
  </si>
  <si>
    <t>Judy Merritt</t>
  </si>
  <si>
    <t>Susan F. Jackson</t>
  </si>
  <si>
    <t>sfjackson36@gmail.com</t>
  </si>
  <si>
    <t>20120616</t>
  </si>
  <si>
    <t>Debra Proctor</t>
  </si>
  <si>
    <t>Melissa A. Singleton</t>
  </si>
  <si>
    <t>melissas@gmail.com</t>
  </si>
  <si>
    <t>Eileen Fletcher</t>
  </si>
  <si>
    <t>Billy F. Huffman</t>
  </si>
  <si>
    <t>billyfhuffman@gmail.com</t>
  </si>
  <si>
    <t>20120617</t>
  </si>
  <si>
    <t>Megan V. Gee</t>
  </si>
  <si>
    <t>megangee1@yahoo.com</t>
  </si>
  <si>
    <t>Jeremy Pratt</t>
  </si>
  <si>
    <t>Rosalie T. Chung</t>
  </si>
  <si>
    <t>rosalietchung@hotmail.com</t>
  </si>
  <si>
    <t>20120618</t>
  </si>
  <si>
    <t>Regina D. Charlton</t>
  </si>
  <si>
    <t>reginacharlton@hotmail.com</t>
  </si>
  <si>
    <t>Tom J. Cardenas</t>
  </si>
  <si>
    <t>tomcardenas@hotmail.com</t>
  </si>
  <si>
    <t>Billy Perry Browning</t>
  </si>
  <si>
    <t>Susan N. Garcia</t>
  </si>
  <si>
    <t>susang27@outlook.com</t>
  </si>
  <si>
    <t>Ken Cash</t>
  </si>
  <si>
    <t>Edward D. Bennett</t>
  </si>
  <si>
    <t>edwardb@gmail.com</t>
  </si>
  <si>
    <t>Elsie Hwang</t>
  </si>
  <si>
    <t>Myrtle J. Carrillo</t>
  </si>
  <si>
    <t>myrtlecarrillo82@gmail.com</t>
  </si>
  <si>
    <t>20120619</t>
  </si>
  <si>
    <t>Hazel Jennings</t>
  </si>
  <si>
    <t>Christina J. Hill</t>
  </si>
  <si>
    <t>christinahill@hotmail.com</t>
  </si>
  <si>
    <t>Donna D. Cordero</t>
  </si>
  <si>
    <t>donnadcordero7@gmail.com</t>
  </si>
  <si>
    <t>Donald C. Yadav</t>
  </si>
  <si>
    <t>donaldyadav@outlook.com</t>
  </si>
  <si>
    <t>20120621</t>
  </si>
  <si>
    <t>Patrick Byrne</t>
  </si>
  <si>
    <t>Dennis M. Hossain</t>
  </si>
  <si>
    <t>dmhossain@hotmail.com</t>
  </si>
  <si>
    <t>Gary Hester</t>
  </si>
  <si>
    <t>Randy J. Weber</t>
  </si>
  <si>
    <t>randyjweber@gmail.com</t>
  </si>
  <si>
    <t>20120622</t>
  </si>
  <si>
    <t>William K. Field</t>
  </si>
  <si>
    <t>wkfield29@yahoo.com</t>
  </si>
  <si>
    <t>20120623</t>
  </si>
  <si>
    <t>Michelle J. Kamal</t>
  </si>
  <si>
    <t>mjkamal@gmail.com</t>
  </si>
  <si>
    <t>20120625</t>
  </si>
  <si>
    <t>Christine F. Copeland</t>
  </si>
  <si>
    <t>christinec@gmail.com</t>
  </si>
  <si>
    <t>Eva Simpson</t>
  </si>
  <si>
    <t>Heather S. Kumar</t>
  </si>
  <si>
    <t>heatherskumar11@gmail.com</t>
  </si>
  <si>
    <t>20120626</t>
  </si>
  <si>
    <t>Brandon C. Cross</t>
  </si>
  <si>
    <t>bccross31@hotmail.com</t>
  </si>
  <si>
    <t>Jessica K. Pruitt</t>
  </si>
  <si>
    <t>jessicapruitt@yahoo.com</t>
  </si>
  <si>
    <t>William E. Ham</t>
  </si>
  <si>
    <t>williamham48@hotmail.com</t>
  </si>
  <si>
    <t>20120627</t>
  </si>
  <si>
    <t>April Bowers</t>
  </si>
  <si>
    <t>Larry A. Dutton</t>
  </si>
  <si>
    <t>larrydutton@yahoo.com</t>
  </si>
  <si>
    <t>20120628</t>
  </si>
  <si>
    <t>Bradley Schroeder</t>
  </si>
  <si>
    <t>Harry J. Woods</t>
  </si>
  <si>
    <t>harryjwoods@gmail.com</t>
  </si>
  <si>
    <t>20120629</t>
  </si>
  <si>
    <t>David L. Matthews</t>
  </si>
  <si>
    <t>dlmatthews62@gmail.com</t>
  </si>
  <si>
    <t>20120630</t>
  </si>
  <si>
    <t>Lois Hansen</t>
  </si>
  <si>
    <t>Regina R. Peters</t>
  </si>
  <si>
    <t>reginarpeters15@outlook.com</t>
  </si>
  <si>
    <t>Karen F. Ng</t>
  </si>
  <si>
    <t>karenn@gmail.com</t>
  </si>
  <si>
    <t>Marilyn N. Mayer</t>
  </si>
  <si>
    <t>marilynnmayer@yahoo.com</t>
  </si>
  <si>
    <t>20120702</t>
  </si>
  <si>
    <t>Henry O'Connell</t>
  </si>
  <si>
    <t>Danielle I. Guerra</t>
  </si>
  <si>
    <t>danielleiguerra15@hotmail.com</t>
  </si>
  <si>
    <t>Jennie P. Potter</t>
  </si>
  <si>
    <t>jenniepotter@gmail.com</t>
  </si>
  <si>
    <t>Kara Patton</t>
  </si>
  <si>
    <t>Aaron J. Serrano</t>
  </si>
  <si>
    <t>aaronserrano@outlook.com</t>
  </si>
  <si>
    <t>Theresa J. Ellis</t>
  </si>
  <si>
    <t>theresajellis89@gmail.com</t>
  </si>
  <si>
    <t>20120703</t>
  </si>
  <si>
    <t>Crystal M. Thomas</t>
  </si>
  <si>
    <t>cmthomas63@yahoo.com</t>
  </si>
  <si>
    <t>Vickie Coates</t>
  </si>
  <si>
    <t>Benjamin J. Rashid</t>
  </si>
  <si>
    <t>benjaminr@gmail.com</t>
  </si>
  <si>
    <t>20120704</t>
  </si>
  <si>
    <t>Patrick K. Garcia</t>
  </si>
  <si>
    <t>patrickg29@yahoo.com</t>
  </si>
  <si>
    <t>20120705</t>
  </si>
  <si>
    <t>Andrew K. Stevenson</t>
  </si>
  <si>
    <t>andrewkstevenson@gmail.com</t>
  </si>
  <si>
    <t>Anne Bland</t>
  </si>
  <si>
    <t>Mildred S. Saeed</t>
  </si>
  <si>
    <t>mildredssaeed90@outlook.com</t>
  </si>
  <si>
    <t>Carol M. Devlin</t>
  </si>
  <si>
    <t>cmdevlin@outlook.com</t>
  </si>
  <si>
    <t>Deborah D. Javier</t>
  </si>
  <si>
    <t>deborahjavier@outlook.com</t>
  </si>
  <si>
    <t>Ryan Foster</t>
  </si>
  <si>
    <t>Brandon C. Daniel</t>
  </si>
  <si>
    <t>brandondaniel@outlook.com</t>
  </si>
  <si>
    <t>20120710</t>
  </si>
  <si>
    <t>Nathan J. Beard</t>
  </si>
  <si>
    <t>njbeard19@hotmail.com</t>
  </si>
  <si>
    <t>Keith Hobbs</t>
  </si>
  <si>
    <t>Doris S. Kay</t>
  </si>
  <si>
    <t>dorisskay@outlook.com</t>
  </si>
  <si>
    <t>Vickie Gonzalez</t>
  </si>
  <si>
    <t>Denise R. Petersen</t>
  </si>
  <si>
    <t>denisep@outlook.com</t>
  </si>
  <si>
    <t>20120711</t>
  </si>
  <si>
    <t>Danielle Kramer</t>
  </si>
  <si>
    <t>Keith P. Moore</t>
  </si>
  <si>
    <t>kpmoore@hotmail.com</t>
  </si>
  <si>
    <t>Rosemary Branch</t>
  </si>
  <si>
    <t>Jeffrey M. Sapkota</t>
  </si>
  <si>
    <t>jmsapkota62@outlook.com</t>
  </si>
  <si>
    <t>Connie M. Camacho</t>
  </si>
  <si>
    <t>conniec28@hotmail.com</t>
  </si>
  <si>
    <t>20120712</t>
  </si>
  <si>
    <t>Candice S. Cleveland</t>
  </si>
  <si>
    <t>candicec34@outlook.com</t>
  </si>
  <si>
    <t>Joanne Church</t>
  </si>
  <si>
    <t>Richard W. Min</t>
  </si>
  <si>
    <t>rwmin88@hotmail.com</t>
  </si>
  <si>
    <t>20120713</t>
  </si>
  <si>
    <t>Daniel I. Patton</t>
  </si>
  <si>
    <t>dipatton51@yahoo.com</t>
  </si>
  <si>
    <t>20120714</t>
  </si>
  <si>
    <t>Josephine Rao</t>
  </si>
  <si>
    <t>Joe J. Salama</t>
  </si>
  <si>
    <t>joesalama@gmail.com</t>
  </si>
  <si>
    <t>20120715</t>
  </si>
  <si>
    <t>Jean M. Christensen</t>
  </si>
  <si>
    <t>jeanc@hotmail.com</t>
  </si>
  <si>
    <t>Harold Albright</t>
  </si>
  <si>
    <t>Carmen K. Berg</t>
  </si>
  <si>
    <t>carmenb@outlook.com</t>
  </si>
  <si>
    <t>Pauline Denton</t>
  </si>
  <si>
    <t>Jack T. Barker</t>
  </si>
  <si>
    <t>jacktbarker49@outlook.com</t>
  </si>
  <si>
    <t>20120716</t>
  </si>
  <si>
    <t>Heather J. Barrett</t>
  </si>
  <si>
    <t>hjbarrett59@gmail.com</t>
  </si>
  <si>
    <t>Dana Sharpe</t>
  </si>
  <si>
    <t>Joshua J. Roberts</t>
  </si>
  <si>
    <t>joshuar14@hotmail.com</t>
  </si>
  <si>
    <t>20120718</t>
  </si>
  <si>
    <t>Chad E. Brown</t>
  </si>
  <si>
    <t>chadbrown34@gmail.com</t>
  </si>
  <si>
    <t>Herbert Beard</t>
  </si>
  <si>
    <t>Diana B. Marino</t>
  </si>
  <si>
    <t>dbmarino@gmail.com</t>
  </si>
  <si>
    <t>20120719</t>
  </si>
  <si>
    <t>Matthew A. Bautista</t>
  </si>
  <si>
    <t>matthewbautista57@gmail.com</t>
  </si>
  <si>
    <t>20120720</t>
  </si>
  <si>
    <t>Cindy Harvey</t>
  </si>
  <si>
    <t>Judith C. Oleary</t>
  </si>
  <si>
    <t>juditho@yahoo.com</t>
  </si>
  <si>
    <t>Jasmine I. Hernandez</t>
  </si>
  <si>
    <t>jasminehernandez@hotmail.com</t>
  </si>
  <si>
    <t>Sherri McIntosh</t>
  </si>
  <si>
    <t>Joshua J. Myers</t>
  </si>
  <si>
    <t>joshuamyers28@hotmail.com</t>
  </si>
  <si>
    <t>20120723</t>
  </si>
  <si>
    <t>Chris Pritchard</t>
  </si>
  <si>
    <t>Mike C. Cunningham</t>
  </si>
  <si>
    <t>mikec@hotmail.com</t>
  </si>
  <si>
    <t>20120724</t>
  </si>
  <si>
    <t>Teresa Hill</t>
  </si>
  <si>
    <t>Robin J. Ford</t>
  </si>
  <si>
    <t>rjford17@hotmail.com</t>
  </si>
  <si>
    <t>Keith Marsh</t>
  </si>
  <si>
    <t>Shirley J. Shaw</t>
  </si>
  <si>
    <t>shirleyshaw83@outlook.com</t>
  </si>
  <si>
    <t>20120725</t>
  </si>
  <si>
    <t>Cheryl L. Shukla</t>
  </si>
  <si>
    <t>cheryls34@gmail.com</t>
  </si>
  <si>
    <t>20120726</t>
  </si>
  <si>
    <t>Genevieve R. Dunlap</t>
  </si>
  <si>
    <t>grdunlap@outlook.com</t>
  </si>
  <si>
    <t>20120727</t>
  </si>
  <si>
    <t>Barbara C. Hidayat</t>
  </si>
  <si>
    <t>barbarah@yahoo.com</t>
  </si>
  <si>
    <t>Adam Saunders Gray</t>
  </si>
  <si>
    <t>Eric M. Davidson</t>
  </si>
  <si>
    <t>ericdavidson20@gmail.com</t>
  </si>
  <si>
    <t>Marion Lindsey</t>
  </si>
  <si>
    <t>Kelsey J. Carlson</t>
  </si>
  <si>
    <t>kelseyc@gmail.com</t>
  </si>
  <si>
    <t>Heather D. Alvarez</t>
  </si>
  <si>
    <t>hdalvarez64@yahoo.com</t>
  </si>
  <si>
    <t>20120728</t>
  </si>
  <si>
    <t>Ruth F. Liu</t>
  </si>
  <si>
    <t>ruthfliu6@outlook.com</t>
  </si>
  <si>
    <t>20120730</t>
  </si>
  <si>
    <t>Arthur P. Carey</t>
  </si>
  <si>
    <t>apcarey@outlook.com</t>
  </si>
  <si>
    <t>20120731</t>
  </si>
  <si>
    <t>Denise McIntosh</t>
  </si>
  <si>
    <t>Nicholas E. Stewart</t>
  </si>
  <si>
    <t>nestewart@hotmail.com</t>
  </si>
  <si>
    <t>Marie Bass</t>
  </si>
  <si>
    <t>Monica J. Bruce</t>
  </si>
  <si>
    <t>mjbruce@outlook.com</t>
  </si>
  <si>
    <t>Janet D. Murphy</t>
  </si>
  <si>
    <t>janetm8@hotmail.com</t>
  </si>
  <si>
    <t>William P. Cunningham</t>
  </si>
  <si>
    <t>williamc@hotmail.com</t>
  </si>
  <si>
    <t>20120801</t>
  </si>
  <si>
    <t>Jasmine S. Tiwari</t>
  </si>
  <si>
    <t>jasminestiwari9@hotmail.com</t>
  </si>
  <si>
    <t>Edward Bynum</t>
  </si>
  <si>
    <t>Craig A. Samuels</t>
  </si>
  <si>
    <t>craigs55@gmail.com</t>
  </si>
  <si>
    <t>20120802</t>
  </si>
  <si>
    <t>Elsie M. Potter</t>
  </si>
  <si>
    <t>elsiepotter@gmail.com</t>
  </si>
  <si>
    <t>20120804</t>
  </si>
  <si>
    <t>Steve D. Bruno</t>
  </si>
  <si>
    <t>sdbruno46@hotmail.com</t>
  </si>
  <si>
    <t>Vivian Goldstein</t>
  </si>
  <si>
    <t>Deborah K. Costa</t>
  </si>
  <si>
    <t>deborahkcosta71@gmail.com</t>
  </si>
  <si>
    <t>20120805</t>
  </si>
  <si>
    <t>Jackie Burke</t>
  </si>
  <si>
    <t>John M. Goswami</t>
  </si>
  <si>
    <t>johnmgoswami59@gmail.com</t>
  </si>
  <si>
    <t>Janet McCullough</t>
  </si>
  <si>
    <t>Ronald A. Owens</t>
  </si>
  <si>
    <t>ronaldowens89@outlook.com</t>
  </si>
  <si>
    <t>Vivian Clarke</t>
  </si>
  <si>
    <t>Kevin B. Hudson</t>
  </si>
  <si>
    <t>kevinhudson67@outlook.com</t>
  </si>
  <si>
    <t>20120806</t>
  </si>
  <si>
    <t>Aaron Dillon</t>
  </si>
  <si>
    <t>Robert A. Newman</t>
  </si>
  <si>
    <t>robertnewman@outlook.com</t>
  </si>
  <si>
    <t>20120807</t>
  </si>
  <si>
    <t>Richard H. Barry</t>
  </si>
  <si>
    <t>richardb@yahoo.com</t>
  </si>
  <si>
    <t>Marguerite Yu</t>
  </si>
  <si>
    <t>Michelle M. William</t>
  </si>
  <si>
    <t>michellewilliam28@gmail.com</t>
  </si>
  <si>
    <t>20120809</t>
  </si>
  <si>
    <t>Shirley H. Alberto</t>
  </si>
  <si>
    <t>shirleyhalberto76@gmail.com</t>
  </si>
  <si>
    <t>Arlene Gibbons</t>
  </si>
  <si>
    <t>Kimberly K. Hammond</t>
  </si>
  <si>
    <t>kimberlyh@outlook.com</t>
  </si>
  <si>
    <t>Kristina Collier</t>
  </si>
  <si>
    <t>Walter Z. Moore</t>
  </si>
  <si>
    <t>walterzmoore85@yahoo.com</t>
  </si>
  <si>
    <t>20120811</t>
  </si>
  <si>
    <t>Kayla D. Mckinney</t>
  </si>
  <si>
    <t>kaylamckinney38@outlook.com</t>
  </si>
  <si>
    <t>20120812</t>
  </si>
  <si>
    <t>Thomas I. Steele</t>
  </si>
  <si>
    <t>thomass@outlook.com</t>
  </si>
  <si>
    <t>Earl Roy</t>
  </si>
  <si>
    <t>Matthew B. Santos</t>
  </si>
  <si>
    <t>matthews@gmail.com</t>
  </si>
  <si>
    <t>20120813</t>
  </si>
  <si>
    <t>Carole N. Enriquez</t>
  </si>
  <si>
    <t>cnenriquez21@outlook.com</t>
  </si>
  <si>
    <t>20120814</t>
  </si>
  <si>
    <t>Chris Ford</t>
  </si>
  <si>
    <t>Adam D. Mann</t>
  </si>
  <si>
    <t>adamm@gmail.com</t>
  </si>
  <si>
    <t>James Hunter</t>
  </si>
  <si>
    <t>Allen K. Mohd</t>
  </si>
  <si>
    <t>allenmohd@outlook.com</t>
  </si>
  <si>
    <t>Patsy Harmon</t>
  </si>
  <si>
    <t>Margaret J. Reilly</t>
  </si>
  <si>
    <t>margaretreilly52@outlook.com</t>
  </si>
  <si>
    <t>Joe D Dean</t>
  </si>
  <si>
    <t>Marion J. Moore</t>
  </si>
  <si>
    <t>marionm80@outlook.com</t>
  </si>
  <si>
    <t>20120816</t>
  </si>
  <si>
    <t>Earl Buck</t>
  </si>
  <si>
    <t>Evelyn P. Park</t>
  </si>
  <si>
    <t>eppark@yahoo.com</t>
  </si>
  <si>
    <t>20120817</t>
  </si>
  <si>
    <t>Jeanne Walker</t>
  </si>
  <si>
    <t>Darlene D. Lima</t>
  </si>
  <si>
    <t>darlenel17@yahoo.com</t>
  </si>
  <si>
    <t>20120819</t>
  </si>
  <si>
    <t>Christina Hanna</t>
  </si>
  <si>
    <t>Jeffrey C. Davidson</t>
  </si>
  <si>
    <t>jcdavidson30@yahoo.com</t>
  </si>
  <si>
    <t>George McLamb</t>
  </si>
  <si>
    <t>Charlotte D. Rivera</t>
  </si>
  <si>
    <t>charlottedrivera73@gmail.com</t>
  </si>
  <si>
    <t>Andrew T. Kent</t>
  </si>
  <si>
    <t>atkent@yahoo.com</t>
  </si>
  <si>
    <t>20120820</t>
  </si>
  <si>
    <t>Jean Khan</t>
  </si>
  <si>
    <t>John O. Chung</t>
  </si>
  <si>
    <t>jochung@hotmail.com</t>
  </si>
  <si>
    <t>Shirley S. Maharaj</t>
  </si>
  <si>
    <t>shirleym96@hotmail.com</t>
  </si>
  <si>
    <t>Helen P. Patel</t>
  </si>
  <si>
    <t>helenpatel68@gmail.com</t>
  </si>
  <si>
    <t>Hazel Jones</t>
  </si>
  <si>
    <t>Steve J. Hui</t>
  </si>
  <si>
    <t>steveh@outlook.com</t>
  </si>
  <si>
    <t>20120821</t>
  </si>
  <si>
    <t>William K. Beck</t>
  </si>
  <si>
    <t>wkbeck5@gmail.com</t>
  </si>
  <si>
    <t>Carolyn Greer</t>
  </si>
  <si>
    <t>Richard M. Wilkins</t>
  </si>
  <si>
    <t>richardwilkins45@yahoo.com</t>
  </si>
  <si>
    <t>20120822</t>
  </si>
  <si>
    <t>Brian M. Dutta</t>
  </si>
  <si>
    <t>bmdutta@yahoo.com</t>
  </si>
  <si>
    <t>20120823</t>
  </si>
  <si>
    <t>Wesley Tate</t>
  </si>
  <si>
    <t>Stephen J. Han</t>
  </si>
  <si>
    <t>stephenh@gmail.com</t>
  </si>
  <si>
    <t>20120825</t>
  </si>
  <si>
    <t>Jamie J. Floyd</t>
  </si>
  <si>
    <t>jamief35@outlook.com</t>
  </si>
  <si>
    <t>Crystal Floyd</t>
  </si>
  <si>
    <t>Matthew J. Rodriguez</t>
  </si>
  <si>
    <t>matthewjrodriguez@outlook.com</t>
  </si>
  <si>
    <t>Roberto R. Daniels</t>
  </si>
  <si>
    <t>robertodaniels@gmail.com</t>
  </si>
  <si>
    <t>20120827</t>
  </si>
  <si>
    <t>Charles Ward</t>
  </si>
  <si>
    <t>Debra J. Dizon</t>
  </si>
  <si>
    <t>djdizon87@outlook.com</t>
  </si>
  <si>
    <t>Marc Ray</t>
  </si>
  <si>
    <t>Joshua L. Ross</t>
  </si>
  <si>
    <t>joshuar@hotmail.com</t>
  </si>
  <si>
    <t>Pamela Wiley</t>
  </si>
  <si>
    <t>Joan M. Ali</t>
  </si>
  <si>
    <t>jmali@outlook.com</t>
  </si>
  <si>
    <t>20120828</t>
  </si>
  <si>
    <t>Matthew I. Low</t>
  </si>
  <si>
    <t>milow@yahoo.com</t>
  </si>
  <si>
    <t>Betsy Gibson</t>
  </si>
  <si>
    <t>William J. Griffin</t>
  </si>
  <si>
    <t>williamgriffin@outlook.com</t>
  </si>
  <si>
    <t>20120829</t>
  </si>
  <si>
    <t>Donna D. Humphries</t>
  </si>
  <si>
    <t>donnah@yahoo.com</t>
  </si>
  <si>
    <t>Rebecca Lindsey</t>
  </si>
  <si>
    <t>John A. Alvarez</t>
  </si>
  <si>
    <t>johnalvarez@yahoo.com</t>
  </si>
  <si>
    <t>20120830</t>
  </si>
  <si>
    <t>Brooke Lancaster</t>
  </si>
  <si>
    <t>Janet B. Cross</t>
  </si>
  <si>
    <t>janetcross97@gmail.com</t>
  </si>
  <si>
    <t>Robyn Zhou</t>
  </si>
  <si>
    <t>Heather I. Yee</t>
  </si>
  <si>
    <t>heatheriyee87@hotmail.com</t>
  </si>
  <si>
    <t>20120831</t>
  </si>
  <si>
    <t>Maria T. Sorensen</t>
  </si>
  <si>
    <t>mariasorensen@yahoo.com</t>
  </si>
  <si>
    <t>Tracy F. Jennings</t>
  </si>
  <si>
    <t>tracyfjennings@gmail.com</t>
  </si>
  <si>
    <t>20120901</t>
  </si>
  <si>
    <t>Shannon D. Yadav</t>
  </si>
  <si>
    <t>shannony@hotmail.com</t>
  </si>
  <si>
    <t>Gregory Crane</t>
  </si>
  <si>
    <t>Debbie F. Bowman</t>
  </si>
  <si>
    <t>debbiebowman49@outlook.com</t>
  </si>
  <si>
    <t>20120903</t>
  </si>
  <si>
    <t>Stacy Gould</t>
  </si>
  <si>
    <t>Lloyd M. Davies</t>
  </si>
  <si>
    <t>lloyddavies@hotmail.com</t>
  </si>
  <si>
    <t>20120904</t>
  </si>
  <si>
    <t>Kerry Green</t>
  </si>
  <si>
    <t>Lauren A. Norris</t>
  </si>
  <si>
    <t>lanorris89@hotmail.com</t>
  </si>
  <si>
    <t>Norma J. Good</t>
  </si>
  <si>
    <t>normag88@yahoo.com</t>
  </si>
  <si>
    <t>20120905</t>
  </si>
  <si>
    <t>Frances Jackson</t>
  </si>
  <si>
    <t>Gregory S. Chavez</t>
  </si>
  <si>
    <t>gregoryschavez@gmail.com</t>
  </si>
  <si>
    <t>20120906</t>
  </si>
  <si>
    <t>Jacob H. Salas</t>
  </si>
  <si>
    <t>jacobs51@outlook.com</t>
  </si>
  <si>
    <t>Ryan M. Mcdowell</t>
  </si>
  <si>
    <t>rmmcdowell91@gmail.com</t>
  </si>
  <si>
    <t>20120907</t>
  </si>
  <si>
    <t>Jean Weiss Diaz</t>
  </si>
  <si>
    <t>Amy N. Neal</t>
  </si>
  <si>
    <t>anneal69@outlook.com</t>
  </si>
  <si>
    <t>20120908</t>
  </si>
  <si>
    <t>Kyle Kaufman</t>
  </si>
  <si>
    <t>Stephanie A. Chan</t>
  </si>
  <si>
    <t>stephaniechan46@hotmail.com</t>
  </si>
  <si>
    <t>20120910</t>
  </si>
  <si>
    <t>Rodney Field</t>
  </si>
  <si>
    <t>Amy F. Krishna</t>
  </si>
  <si>
    <t>amyfkrishna27@hotmail.com</t>
  </si>
  <si>
    <t>Stephen T. Leonard</t>
  </si>
  <si>
    <t>stephenl@yahoo.com</t>
  </si>
  <si>
    <t>20120911</t>
  </si>
  <si>
    <t>Brandi B. Munoz</t>
  </si>
  <si>
    <t>brandimunoz94@gmail.com</t>
  </si>
  <si>
    <t>20120912</t>
  </si>
  <si>
    <t>Veronica Peck</t>
  </si>
  <si>
    <t>Julie F. Callahan</t>
  </si>
  <si>
    <t>juliec@outlook.com</t>
  </si>
  <si>
    <t>20120913</t>
  </si>
  <si>
    <t>Steve Raynor</t>
  </si>
  <si>
    <t>Kyle A. Harris</t>
  </si>
  <si>
    <t>kyleh80@gmail.com</t>
  </si>
  <si>
    <t>20120915</t>
  </si>
  <si>
    <t>Norman Adams</t>
  </si>
  <si>
    <t>Melvin A. Robles</t>
  </si>
  <si>
    <t>melvinr@yahoo.com</t>
  </si>
  <si>
    <t>Wesley Reid</t>
  </si>
  <si>
    <t>Sharon J. Howell</t>
  </si>
  <si>
    <t>sjhowell@gmail.com</t>
  </si>
  <si>
    <t>20120916</t>
  </si>
  <si>
    <t>Donna J. Alvarez</t>
  </si>
  <si>
    <t>donnaalvarez@hotmail.com</t>
  </si>
  <si>
    <t>Vicki Zhu Daniels</t>
  </si>
  <si>
    <t>Linda F. Coleman</t>
  </si>
  <si>
    <t>lindafcoleman@gmail.com</t>
  </si>
  <si>
    <t>20120917</t>
  </si>
  <si>
    <t>Pauline J. Cheng</t>
  </si>
  <si>
    <t>pjcheng75@gmail.com</t>
  </si>
  <si>
    <t>Danielle Daniel</t>
  </si>
  <si>
    <t>Ashley D. Aquino</t>
  </si>
  <si>
    <t>adaquino75@yahoo.com</t>
  </si>
  <si>
    <t>20120918</t>
  </si>
  <si>
    <t>Tommy Ellis Ritchie</t>
  </si>
  <si>
    <t>Brian J. Ross</t>
  </si>
  <si>
    <t>brianross@yahoo.com</t>
  </si>
  <si>
    <t>Denise L. Cullen</t>
  </si>
  <si>
    <t>deniselcullen52@outlook.com</t>
  </si>
  <si>
    <t>20120919</t>
  </si>
  <si>
    <t>Paul Puckett</t>
  </si>
  <si>
    <t>Caitlin R. Jordan</t>
  </si>
  <si>
    <t>caitlinj@hotmail.com</t>
  </si>
  <si>
    <t>Marvin MacDonald</t>
  </si>
  <si>
    <t>Kelli A. Farrell</t>
  </si>
  <si>
    <t>kelliafarrell48@yahoo.com</t>
  </si>
  <si>
    <t>20120920</t>
  </si>
  <si>
    <t>Michael Tanner</t>
  </si>
  <si>
    <t>Peter F. Wan</t>
  </si>
  <si>
    <t>peterfwan66@hotmail.com</t>
  </si>
  <si>
    <t>20120921</t>
  </si>
  <si>
    <t>Kim P. Raj</t>
  </si>
  <si>
    <t>kpraj85@gmail.com</t>
  </si>
  <si>
    <t>20120922</t>
  </si>
  <si>
    <t>Alison Stewart</t>
  </si>
  <si>
    <t>Roberta J. Henley</t>
  </si>
  <si>
    <t>rjhenley46@yahoo.com</t>
  </si>
  <si>
    <t>20120923</t>
  </si>
  <si>
    <t>Kelly B. Bose</t>
  </si>
  <si>
    <t>kellyb49@hotmail.com</t>
  </si>
  <si>
    <t>20120924</t>
  </si>
  <si>
    <t>Gary J. Vasquez</t>
  </si>
  <si>
    <t>garyjvasquez86@outlook.com</t>
  </si>
  <si>
    <t>Wayne Sutherland</t>
  </si>
  <si>
    <t>Debra I. Coleman</t>
  </si>
  <si>
    <t>debraicoleman66@gmail.com</t>
  </si>
  <si>
    <t>Chris I. Bates</t>
  </si>
  <si>
    <t>chrisbates@outlook.com</t>
  </si>
  <si>
    <t>20120925</t>
  </si>
  <si>
    <t>Lisa I. Armstrong</t>
  </si>
  <si>
    <t>lisaarmstrong@gmail.com</t>
  </si>
  <si>
    <t>Don Beard</t>
  </si>
  <si>
    <t>Jacob D. Valenzuela</t>
  </si>
  <si>
    <t>jacobvalenzuela@yahoo.com</t>
  </si>
  <si>
    <t>20120926</t>
  </si>
  <si>
    <t>Kate Lehman</t>
  </si>
  <si>
    <t>Cheryl S. Johnston</t>
  </si>
  <si>
    <t>cheryljohnston@gmail.com</t>
  </si>
  <si>
    <t>20120927</t>
  </si>
  <si>
    <t>John A. Reyes</t>
  </si>
  <si>
    <t>jareyes58@yahoo.com</t>
  </si>
  <si>
    <t>20120929</t>
  </si>
  <si>
    <t>Gloria Jacobs</t>
  </si>
  <si>
    <t>Patti A. Muller</t>
  </si>
  <si>
    <t>pattim@hotmail.com</t>
  </si>
  <si>
    <t>20120930</t>
  </si>
  <si>
    <t>Richard J. Slater</t>
  </si>
  <si>
    <t>richards46@gmail.com</t>
  </si>
  <si>
    <t>Charlotte L Doyle</t>
  </si>
  <si>
    <t>Keith V. Turner</t>
  </si>
  <si>
    <t>keithvturner26@yahoo.com</t>
  </si>
  <si>
    <t>20121001</t>
  </si>
  <si>
    <t>Diane J. Wall</t>
  </si>
  <si>
    <t>dianew@yahoo.com</t>
  </si>
  <si>
    <t>Tiffany A. Madden</t>
  </si>
  <si>
    <t>tiffanym19@hotmail.com</t>
  </si>
  <si>
    <t>20121002</t>
  </si>
  <si>
    <t>Renee Huang</t>
  </si>
  <si>
    <t>Kathy L. Dixon</t>
  </si>
  <si>
    <t>kathydixon11@yahoo.com</t>
  </si>
  <si>
    <t>20121003</t>
  </si>
  <si>
    <t>Ronald F. Prince</t>
  </si>
  <si>
    <t>rfprince@gmail.com</t>
  </si>
  <si>
    <t>Betty J. Griffiths</t>
  </si>
  <si>
    <t>bettygriffiths@hotmail.com</t>
  </si>
  <si>
    <t>20121004</t>
  </si>
  <si>
    <t>Kay Schultz</t>
  </si>
  <si>
    <t>Rick W. Salazar</t>
  </si>
  <si>
    <t>rwsalazar61@hotmail.com</t>
  </si>
  <si>
    <t>Joseph Dawson</t>
  </si>
  <si>
    <t>Yvonne D. Yates</t>
  </si>
  <si>
    <t>yvonnedyates@outlook.com</t>
  </si>
  <si>
    <t>Randall Boykin</t>
  </si>
  <si>
    <t>William G. Webster</t>
  </si>
  <si>
    <t>williamw@hotmail.com</t>
  </si>
  <si>
    <t>20121007</t>
  </si>
  <si>
    <t>Earl Watts</t>
  </si>
  <si>
    <t>Kenneth M. Gupta</t>
  </si>
  <si>
    <t>kennethgupta4@hotmail.com</t>
  </si>
  <si>
    <t>Larry Hall</t>
  </si>
  <si>
    <t>Amanda L. Torres</t>
  </si>
  <si>
    <t>altorres@yahoo.com</t>
  </si>
  <si>
    <t>Neil Parker</t>
  </si>
  <si>
    <t>Courtney E. Ramos</t>
  </si>
  <si>
    <t>courtneyramos4@gmail.com</t>
  </si>
  <si>
    <t>20121008</t>
  </si>
  <si>
    <t>Russell J. Harris</t>
  </si>
  <si>
    <t>russelljharris44@hotmail.com</t>
  </si>
  <si>
    <t>Lori C. Rasheed</t>
  </si>
  <si>
    <t>lcrasheed@gmail.com</t>
  </si>
  <si>
    <t>Brad Stark</t>
  </si>
  <si>
    <t>Joseph T. Henderson</t>
  </si>
  <si>
    <t>jthenderson14@hotmail.com</t>
  </si>
  <si>
    <t>20121009</t>
  </si>
  <si>
    <t>Jon Ayers</t>
  </si>
  <si>
    <t>Anthony C. Good</t>
  </si>
  <si>
    <t>acgood@yahoo.com</t>
  </si>
  <si>
    <t>Nicole Reid</t>
  </si>
  <si>
    <t>Joan P. Jimenez</t>
  </si>
  <si>
    <t>joanj@outlook.com</t>
  </si>
  <si>
    <t>20121010</t>
  </si>
  <si>
    <t>Ashlee O. Wyatt</t>
  </si>
  <si>
    <t>ashleewyatt@hotmail.com</t>
  </si>
  <si>
    <t>20121011</t>
  </si>
  <si>
    <t>John Bray</t>
  </si>
  <si>
    <t>Patrick R. Ward</t>
  </si>
  <si>
    <t>patrickw47@outlook.com</t>
  </si>
  <si>
    <t>Laurence Flowers</t>
  </si>
  <si>
    <t>Joseph J. Hogan</t>
  </si>
  <si>
    <t>josephh@gmail.com</t>
  </si>
  <si>
    <t>20121012</t>
  </si>
  <si>
    <t>Gary Koch</t>
  </si>
  <si>
    <t>Anthony J. Romano</t>
  </si>
  <si>
    <t>ajromano61@outlook.com</t>
  </si>
  <si>
    <t>20121013</t>
  </si>
  <si>
    <t>Tara Powers Underwood</t>
  </si>
  <si>
    <t>Brandon D. Ansari</t>
  </si>
  <si>
    <t>brandona@yahoo.com</t>
  </si>
  <si>
    <t>Joan Floyd</t>
  </si>
  <si>
    <t>Susan M. Deshpande</t>
  </si>
  <si>
    <t>smdeshpande@outlook.com</t>
  </si>
  <si>
    <t>20121016</t>
  </si>
  <si>
    <t>Judith I. Ali</t>
  </si>
  <si>
    <t>judithali81@hotmail.com</t>
  </si>
  <si>
    <t>Carol Wood</t>
  </si>
  <si>
    <t>Theresa R. Richard</t>
  </si>
  <si>
    <t>trrichard27@yahoo.com</t>
  </si>
  <si>
    <t>Timothy J. Petersen</t>
  </si>
  <si>
    <t>timothyjpetersen@hotmail.com</t>
  </si>
  <si>
    <t>20121017</t>
  </si>
  <si>
    <t>James Nicholson</t>
  </si>
  <si>
    <t>Allen B. Stone</t>
  </si>
  <si>
    <t>allens@hotmail.com</t>
  </si>
  <si>
    <t>Albert K. Powers</t>
  </si>
  <si>
    <t>albertkpowers62@hotmail.com</t>
  </si>
  <si>
    <t>Zachary Maynard</t>
  </si>
  <si>
    <t>Alice D. Schmidt</t>
  </si>
  <si>
    <t>aliceschmidt@gmail.com</t>
  </si>
  <si>
    <t>20121018</t>
  </si>
  <si>
    <t>Edwin Coley</t>
  </si>
  <si>
    <t>Brooke T. Britt</t>
  </si>
  <si>
    <t>brookeb87@gmail.com</t>
  </si>
  <si>
    <t>20121019</t>
  </si>
  <si>
    <t>Ruth J. Marsh</t>
  </si>
  <si>
    <t>ruthmarsh18@gmail.com</t>
  </si>
  <si>
    <t>Sherry Hurley</t>
  </si>
  <si>
    <t>Frank L. Yadav</t>
  </si>
  <si>
    <t>flyadav8@outlook.com</t>
  </si>
  <si>
    <t>20121023</t>
  </si>
  <si>
    <t>Ronnie Nolan</t>
  </si>
  <si>
    <t>Gregory J. Padilla</t>
  </si>
  <si>
    <t>gregoryjpadilla17@hotmail.com</t>
  </si>
  <si>
    <t>Lucille Buchanan</t>
  </si>
  <si>
    <t>Amy F. Hinton</t>
  </si>
  <si>
    <t>amyfhinton33@gmail.com</t>
  </si>
  <si>
    <t>20121024</t>
  </si>
  <si>
    <t>Ronald O'Neill</t>
  </si>
  <si>
    <t>Pauline M. Fernando</t>
  </si>
  <si>
    <t>pmfernando@hotmail.com</t>
  </si>
  <si>
    <t>20121027</t>
  </si>
  <si>
    <t>Chad Henson</t>
  </si>
  <si>
    <t>Ian I. Rodriguez</t>
  </si>
  <si>
    <t>ianrodriguez23@gmail.com</t>
  </si>
  <si>
    <t>Judith F. Nguyen</t>
  </si>
  <si>
    <t>judithfnguyen10@gmail.com</t>
  </si>
  <si>
    <t>20121030</t>
  </si>
  <si>
    <t>Rebecca G. Ireland</t>
  </si>
  <si>
    <t>rebeccaireland28@outlook.com</t>
  </si>
  <si>
    <t>20121031</t>
  </si>
  <si>
    <t>Frank Hess</t>
  </si>
  <si>
    <t>Lois C. Negi</t>
  </si>
  <si>
    <t>loisnegi100@yahoo.com</t>
  </si>
  <si>
    <t>20121101</t>
  </si>
  <si>
    <t>Alex Watkins</t>
  </si>
  <si>
    <t>Joshua F. Castro</t>
  </si>
  <si>
    <t>jfcastro@outlook.com</t>
  </si>
  <si>
    <t>20121102</t>
  </si>
  <si>
    <t>Kim J. Noel</t>
  </si>
  <si>
    <t>kimnoel@gmail.com</t>
  </si>
  <si>
    <t>Don Rogers</t>
  </si>
  <si>
    <t>Herbert L. Carson</t>
  </si>
  <si>
    <t>hlcarson91@outlook.com</t>
  </si>
  <si>
    <t>20121103</t>
  </si>
  <si>
    <t>Jennifer I. Davidson</t>
  </si>
  <si>
    <t>jenniferd65@yahoo.com</t>
  </si>
  <si>
    <t>Robert M. Somers</t>
  </si>
  <si>
    <t>robertmsomers@gmail.com</t>
  </si>
  <si>
    <t>20121104</t>
  </si>
  <si>
    <t>Kathleen Huang Hall</t>
  </si>
  <si>
    <t>Shawn J. Ayers</t>
  </si>
  <si>
    <t>shawna6@outlook.com</t>
  </si>
  <si>
    <t>Michelle K. Browne</t>
  </si>
  <si>
    <t>michelleb49@yahoo.com</t>
  </si>
  <si>
    <t>20121105</t>
  </si>
  <si>
    <t>Jerry Ennis</t>
  </si>
  <si>
    <t>John J. Cruz</t>
  </si>
  <si>
    <t>johncruz14@hotmail.com</t>
  </si>
  <si>
    <t>20121106</t>
  </si>
  <si>
    <t>Erin V. Neal</t>
  </si>
  <si>
    <t>erinvneal47@gmail.com</t>
  </si>
  <si>
    <t>20121107</t>
  </si>
  <si>
    <t>Wayne Lutz</t>
  </si>
  <si>
    <t>Marie I. Lewis</t>
  </si>
  <si>
    <t>milewis91@yahoo.com</t>
  </si>
  <si>
    <t>June Roberts</t>
  </si>
  <si>
    <t>Marilyn E. Dempsey</t>
  </si>
  <si>
    <t>marilynd70@gmail.com</t>
  </si>
  <si>
    <t>20121108</t>
  </si>
  <si>
    <t>Gerald Petty</t>
  </si>
  <si>
    <t>Jeff C. Macdonald</t>
  </si>
  <si>
    <t>jeffm38@yahoo.com</t>
  </si>
  <si>
    <t>Patrick Adcock</t>
  </si>
  <si>
    <t>Jo B. Barnett</t>
  </si>
  <si>
    <t>job@hotmail.com</t>
  </si>
  <si>
    <t>20121109</t>
  </si>
  <si>
    <t>David A. Lambert</t>
  </si>
  <si>
    <t>davidl81@hotmail.com</t>
  </si>
  <si>
    <t>20121110</t>
  </si>
  <si>
    <t>Katherine M. Herrera</t>
  </si>
  <si>
    <t>katherineherrera@hotmail.com</t>
  </si>
  <si>
    <t>Molly Browning</t>
  </si>
  <si>
    <t>Matthew F. Fernandez</t>
  </si>
  <si>
    <t>matthewf9@outlook.com</t>
  </si>
  <si>
    <t>20121112</t>
  </si>
  <si>
    <t>Marjorie C. Benjamin</t>
  </si>
  <si>
    <t>marjoriecbenjamin23@outlook.com</t>
  </si>
  <si>
    <t>Lawrence D. Hamilton</t>
  </si>
  <si>
    <t>lawrencehamilton52@yahoo.com</t>
  </si>
  <si>
    <t>20121113</t>
  </si>
  <si>
    <t>Evelyn C. Wilcox</t>
  </si>
  <si>
    <t>evelynw88@hotmail.com</t>
  </si>
  <si>
    <t>20121114</t>
  </si>
  <si>
    <t>Aaron Day</t>
  </si>
  <si>
    <t>Ruth S. Grimm</t>
  </si>
  <si>
    <t>ruthgrimm89@hotmail.com</t>
  </si>
  <si>
    <t>Lori Wolfe</t>
  </si>
  <si>
    <t>Katherine P. Kumar</t>
  </si>
  <si>
    <t>katherinekumar@gmail.com</t>
  </si>
  <si>
    <t>Ashley R. Gurung</t>
  </si>
  <si>
    <t>ashleygurung@outlook.com</t>
  </si>
  <si>
    <t>20121116</t>
  </si>
  <si>
    <t>Gerald Raynor</t>
  </si>
  <si>
    <t>Linda B. Quinn</t>
  </si>
  <si>
    <t>lindaquinn@gmail.com</t>
  </si>
  <si>
    <t>Katherine W Epstein</t>
  </si>
  <si>
    <t>Karen J. Adams</t>
  </si>
  <si>
    <t>karenjadams76@yahoo.com</t>
  </si>
  <si>
    <t>20121117</t>
  </si>
  <si>
    <t>Sidney Greenberg</t>
  </si>
  <si>
    <t>Tracy K. Black</t>
  </si>
  <si>
    <t>tracyb8@hotmail.com</t>
  </si>
  <si>
    <t>20121118</t>
  </si>
  <si>
    <t>Amy R. Henry</t>
  </si>
  <si>
    <t>amyrhenry57@hotmail.com</t>
  </si>
  <si>
    <t>20121119</t>
  </si>
  <si>
    <t>Kimberly W. Baker</t>
  </si>
  <si>
    <t>kimberlyb@yahoo.com</t>
  </si>
  <si>
    <t>Marvin Rollins</t>
  </si>
  <si>
    <t>Erica S. Leung</t>
  </si>
  <si>
    <t>esleung38@yahoo.com</t>
  </si>
  <si>
    <t>20121121</t>
  </si>
  <si>
    <t>Sam Woodward</t>
  </si>
  <si>
    <t>Justin D. Lim</t>
  </si>
  <si>
    <t>jdlim@yahoo.com</t>
  </si>
  <si>
    <t>20121123</t>
  </si>
  <si>
    <t>Eugene Brewer Knox</t>
  </si>
  <si>
    <t>Adam B. Chapman</t>
  </si>
  <si>
    <t>adamchapman89@hotmail.com</t>
  </si>
  <si>
    <t>20121125</t>
  </si>
  <si>
    <t>Nina Bowles</t>
  </si>
  <si>
    <t>Ashley T. Hogan</t>
  </si>
  <si>
    <t>ashleyhogan@outlook.com</t>
  </si>
  <si>
    <t>20121127</t>
  </si>
  <si>
    <t>Derek I. Panchal</t>
  </si>
  <si>
    <t>derekp6@gmail.com</t>
  </si>
  <si>
    <t>20121129</t>
  </si>
  <si>
    <t>Roy Hardison</t>
  </si>
  <si>
    <t>Jeremy M. Dennis</t>
  </si>
  <si>
    <t>jeremydennis1@yahoo.com</t>
  </si>
  <si>
    <t>Dan Lamm</t>
  </si>
  <si>
    <t>Thelma J. Morgan</t>
  </si>
  <si>
    <t>thelmamorgan@gmail.com</t>
  </si>
  <si>
    <t>20121130</t>
  </si>
  <si>
    <t>Sean D. Spencer</t>
  </si>
  <si>
    <t>seanspencer70@yahoo.com</t>
  </si>
  <si>
    <t>20121201</t>
  </si>
  <si>
    <t>Rebecca W. Campbell</t>
  </si>
  <si>
    <t>rebeccac58@hotmail.com</t>
  </si>
  <si>
    <t>20121202</t>
  </si>
  <si>
    <t>Charles Cline</t>
  </si>
  <si>
    <t>Ronald J. Dave</t>
  </si>
  <si>
    <t>ronaldjdave36@yahoo.com</t>
  </si>
  <si>
    <t>20121203</t>
  </si>
  <si>
    <t>Sherri D. Nguyen</t>
  </si>
  <si>
    <t>sherridnguyen@gmail.com</t>
  </si>
  <si>
    <t>20121204</t>
  </si>
  <si>
    <t>Elsie Pridgen</t>
  </si>
  <si>
    <t>Mary D. Chua</t>
  </si>
  <si>
    <t>mdchua@hotmail.com</t>
  </si>
  <si>
    <t>Carolyn Bowling</t>
  </si>
  <si>
    <t>Jennifer R. Doank</t>
  </si>
  <si>
    <t>jenniferrdoank@outlook.com</t>
  </si>
  <si>
    <t>20121205</t>
  </si>
  <si>
    <t>Bobby J. King</t>
  </si>
  <si>
    <t>bjking93@gmail.com</t>
  </si>
  <si>
    <t>20121206</t>
  </si>
  <si>
    <t>Mitchell Ross</t>
  </si>
  <si>
    <t>Marie A. Boyd</t>
  </si>
  <si>
    <t>maboyd@gmail.com</t>
  </si>
  <si>
    <t>20121209</t>
  </si>
  <si>
    <t>Anthony D. Mann</t>
  </si>
  <si>
    <t>anthonydmann@outlook.com</t>
  </si>
  <si>
    <t>Sidney Scarborough</t>
  </si>
  <si>
    <t>Dorothy H. Welsh</t>
  </si>
  <si>
    <t>dorothyw2@outlook.com</t>
  </si>
  <si>
    <t>Eugene L. Roth</t>
  </si>
  <si>
    <t>elroth@hotmail.com</t>
  </si>
  <si>
    <t>20121211</t>
  </si>
  <si>
    <t>Jeanne Nguyen</t>
  </si>
  <si>
    <t>Donna M. Williamson</t>
  </si>
  <si>
    <t>donnawilliamson@hotmail.com</t>
  </si>
  <si>
    <t>Esther Whitaker</t>
  </si>
  <si>
    <t>Nicole D. Fisher</t>
  </si>
  <si>
    <t>ndfisher@gmail.com</t>
  </si>
  <si>
    <t>20121212</t>
  </si>
  <si>
    <t>Kathleen H. Ahmad</t>
  </si>
  <si>
    <t>kathleenahmad96@hotmail.com</t>
  </si>
  <si>
    <t>Julie Edwards</t>
  </si>
  <si>
    <t>Matthew S. Wright</t>
  </si>
  <si>
    <t>mattheww@yahoo.com</t>
  </si>
  <si>
    <t>20121213</t>
  </si>
  <si>
    <t>Caitlin M. Rios</t>
  </si>
  <si>
    <t>cmrios83@yahoo.com</t>
  </si>
  <si>
    <t>20121214</t>
  </si>
  <si>
    <t>Wesley Corbett</t>
  </si>
  <si>
    <t>Sarah C. Huang</t>
  </si>
  <si>
    <t>sarahchuang@outlook.com</t>
  </si>
  <si>
    <t>Whitney C. Ryan</t>
  </si>
  <si>
    <t>whitneyr@outlook.com</t>
  </si>
  <si>
    <t>20121216</t>
  </si>
  <si>
    <t>Lynn O'Donnell</t>
  </si>
  <si>
    <t>Melissa J. Osullivan</t>
  </si>
  <si>
    <t>mjosullivan@outlook.com</t>
  </si>
  <si>
    <t>20121217</t>
  </si>
  <si>
    <t>Larry Church</t>
  </si>
  <si>
    <t>Helen B. Song</t>
  </si>
  <si>
    <t>helens65@outlook.com</t>
  </si>
  <si>
    <t>Neil Bailey</t>
  </si>
  <si>
    <t>Jack J. Roy</t>
  </si>
  <si>
    <t>jackjroy81@yahoo.com</t>
  </si>
  <si>
    <t>Amy L. Workman</t>
  </si>
  <si>
    <t>amyworkman23@yahoo.com</t>
  </si>
  <si>
    <t>Rhonda Schroeder</t>
  </si>
  <si>
    <t>Judy L. Odell</t>
  </si>
  <si>
    <t>judyodell@yahoo.com</t>
  </si>
  <si>
    <t>20121218</t>
  </si>
  <si>
    <t>Melinda Thornton</t>
  </si>
  <si>
    <t>Greg A. Black</t>
  </si>
  <si>
    <t>gablack@yahoo.com</t>
  </si>
  <si>
    <t>Frances E. Turner</t>
  </si>
  <si>
    <t>feturner76@outlook.com</t>
  </si>
  <si>
    <t>20121219</t>
  </si>
  <si>
    <t>Holly Osborne</t>
  </si>
  <si>
    <t>Kayla J. Sanders</t>
  </si>
  <si>
    <t>kjsanders@hotmail.com</t>
  </si>
  <si>
    <t>20121220</t>
  </si>
  <si>
    <t>Joseph Hurst</t>
  </si>
  <si>
    <t>Kenneth G. Fajardo</t>
  </si>
  <si>
    <t>kennethf24@yahoo.com</t>
  </si>
  <si>
    <t>20121221</t>
  </si>
  <si>
    <t>Timothy J. Sam</t>
  </si>
  <si>
    <t>timothysam99@hotmail.com</t>
  </si>
  <si>
    <t>20121225</t>
  </si>
  <si>
    <t>Sandra Berry</t>
  </si>
  <si>
    <t>Carol T. Han</t>
  </si>
  <si>
    <t>cthan20@hotmail.com</t>
  </si>
  <si>
    <t>Jacqueline G. Romero</t>
  </si>
  <si>
    <t>jgromero@gmail.com</t>
  </si>
  <si>
    <t>20121227</t>
  </si>
  <si>
    <t>Lillian Day</t>
  </si>
  <si>
    <t>Eric J. Malik</t>
  </si>
  <si>
    <t>ericm73@yahoo.com</t>
  </si>
  <si>
    <t>Willie C. Shah</t>
  </si>
  <si>
    <t>wcshah@yahoo.com</t>
  </si>
  <si>
    <t>20121228</t>
  </si>
  <si>
    <t>Dennis Bowen</t>
  </si>
  <si>
    <t>John J. Ferrari</t>
  </si>
  <si>
    <t>jjferrari@gmail.com</t>
  </si>
  <si>
    <t>20121229</t>
  </si>
  <si>
    <t>John J. Garza</t>
  </si>
  <si>
    <t>jjgarza8@outlook.com</t>
  </si>
  <si>
    <t>20121230</t>
  </si>
  <si>
    <t>Sharon Long</t>
  </si>
  <si>
    <t>Denise P. Wise</t>
  </si>
  <si>
    <t>denisepwise25@yahoo.com</t>
  </si>
  <si>
    <t>20121231</t>
  </si>
  <si>
    <t>Regina Langley</t>
  </si>
  <si>
    <t>David H. Khoury</t>
  </si>
  <si>
    <t>davidkhoury@hotmail.com</t>
  </si>
  <si>
    <t>Rosemary Stark</t>
  </si>
  <si>
    <t>Suzanne S. Perkins</t>
  </si>
  <si>
    <t>suzannep26@hotmail.com</t>
  </si>
  <si>
    <t>20130101</t>
  </si>
  <si>
    <t>Kathy Shah</t>
  </si>
  <si>
    <t>Elmer E. Farmer</t>
  </si>
  <si>
    <t>eefarmer@gmail.com</t>
  </si>
  <si>
    <t>20130102</t>
  </si>
  <si>
    <t>Russell W Melton</t>
  </si>
  <si>
    <t>Gerald G. Taylor</t>
  </si>
  <si>
    <t>geraldgtaylor97@yahoo.com</t>
  </si>
  <si>
    <t>Jennifer Zimmerman</t>
  </si>
  <si>
    <t>Dolores D. Howard</t>
  </si>
  <si>
    <t>doloreshoward@gmail.com</t>
  </si>
  <si>
    <t>20130103</t>
  </si>
  <si>
    <t>Constance Flowers</t>
  </si>
  <si>
    <t>Sarah G. Davis</t>
  </si>
  <si>
    <t>sarahdavis63@outlook.com</t>
  </si>
  <si>
    <t>20130104</t>
  </si>
  <si>
    <t>Andrew V. Alexander</t>
  </si>
  <si>
    <t>avalexander@gmail.com</t>
  </si>
  <si>
    <t>20130105</t>
  </si>
  <si>
    <t>Scott A. Bowers</t>
  </si>
  <si>
    <t>scottbowers24@gmail.com</t>
  </si>
  <si>
    <t>20130107</t>
  </si>
  <si>
    <t>Peter J. Fischer</t>
  </si>
  <si>
    <t>peterf54@gmail.com</t>
  </si>
  <si>
    <t>20130109</t>
  </si>
  <si>
    <t>Linda Blake</t>
  </si>
  <si>
    <t>David J. Potter</t>
  </si>
  <si>
    <t>djpotter84@hotmail.com</t>
  </si>
  <si>
    <t>20130111</t>
  </si>
  <si>
    <t>Juanita Ballard</t>
  </si>
  <si>
    <t>Steven L. Chu</t>
  </si>
  <si>
    <t>stevenchu83@gmail.com</t>
  </si>
  <si>
    <t>Carrie Lewis</t>
  </si>
  <si>
    <t>Thomas E. Shaw</t>
  </si>
  <si>
    <t>thomasshaw74@outlook.com</t>
  </si>
  <si>
    <t>Kerry Wilkerson</t>
  </si>
  <si>
    <t>Peggy E. Benson</t>
  </si>
  <si>
    <t>peggybenson60@yahoo.com</t>
  </si>
  <si>
    <t>Nina Horne Kelly</t>
  </si>
  <si>
    <t>Dennis M. Armstrong</t>
  </si>
  <si>
    <t>dennismarmstrong@gmail.com</t>
  </si>
  <si>
    <t>20130112</t>
  </si>
  <si>
    <t>Jonathan A. Thompson</t>
  </si>
  <si>
    <t>jonathant@hotmail.com</t>
  </si>
  <si>
    <t>Ryan M. Pandey</t>
  </si>
  <si>
    <t>rmpandey63@outlook.com</t>
  </si>
  <si>
    <t>Christopher Meadows</t>
  </si>
  <si>
    <t>Kelly K. Patrick</t>
  </si>
  <si>
    <t>kkpatrick@gmail.com</t>
  </si>
  <si>
    <t>20130114</t>
  </si>
  <si>
    <t>Cameron E. Rutherford</t>
  </si>
  <si>
    <t>cameronerutherford@outlook.com</t>
  </si>
  <si>
    <t>Lauren V. Ali</t>
  </si>
  <si>
    <t>laurenali8@gmail.com</t>
  </si>
  <si>
    <t>Eric West</t>
  </si>
  <si>
    <t>Terry G. Thomas</t>
  </si>
  <si>
    <t>tgthomas95@gmail.com</t>
  </si>
  <si>
    <t>20130115</t>
  </si>
  <si>
    <t>Danielle Myers</t>
  </si>
  <si>
    <t>William K. Hardy</t>
  </si>
  <si>
    <t>williamhardy@outlook.com</t>
  </si>
  <si>
    <t>20130118</t>
  </si>
  <si>
    <t>Eric F. Prakash</t>
  </si>
  <si>
    <t>ericprakash2@outlook.com</t>
  </si>
  <si>
    <t>20130119</t>
  </si>
  <si>
    <t>Dean Solomon</t>
  </si>
  <si>
    <t>Meghan M. Syed</t>
  </si>
  <si>
    <t>mmsyed@outlook.com</t>
  </si>
  <si>
    <t>20130122</t>
  </si>
  <si>
    <t>Peter O. Mcdermott</t>
  </si>
  <si>
    <t>peteromcdermott41@outlook.com</t>
  </si>
  <si>
    <t>Edna Pierce</t>
  </si>
  <si>
    <t>Alma C. Lane</t>
  </si>
  <si>
    <t>aclane@gmail.com</t>
  </si>
  <si>
    <t>20130123</t>
  </si>
  <si>
    <t>Paige Jacobs</t>
  </si>
  <si>
    <t>Rhonda L. Hamilton</t>
  </si>
  <si>
    <t>rhondalhamilton31@gmail.com</t>
  </si>
  <si>
    <t>Herbert Holden</t>
  </si>
  <si>
    <t>Caitlin C. Fraser</t>
  </si>
  <si>
    <t>caitlincfraser80@yahoo.com</t>
  </si>
  <si>
    <t>20130124</t>
  </si>
  <si>
    <t>Danielle K. Rhodes</t>
  </si>
  <si>
    <t>danieller@hotmail.com</t>
  </si>
  <si>
    <t>Lisa G. Borja</t>
  </si>
  <si>
    <t>lisaborja@gmail.com</t>
  </si>
  <si>
    <t>20130125</t>
  </si>
  <si>
    <t>Anthony D. Ismail</t>
  </si>
  <si>
    <t>anthonydismail43@yahoo.com</t>
  </si>
  <si>
    <t>Helen Simpson</t>
  </si>
  <si>
    <t>Harold C. Tyagi</t>
  </si>
  <si>
    <t>haroldt25@yahoo.com</t>
  </si>
  <si>
    <t>20130126</t>
  </si>
  <si>
    <t>Sherri P Stephens</t>
  </si>
  <si>
    <t>Joshua J. Deleon</t>
  </si>
  <si>
    <t>joshuadeleon35@gmail.com</t>
  </si>
  <si>
    <t>20130128</t>
  </si>
  <si>
    <t>Alvin K. Richardson</t>
  </si>
  <si>
    <t>alvinr@hotmail.com</t>
  </si>
  <si>
    <t>20130129</t>
  </si>
  <si>
    <t>Nelson Hong</t>
  </si>
  <si>
    <t>Carol R. Leonard</t>
  </si>
  <si>
    <t>carolrleonard38@yahoo.com</t>
  </si>
  <si>
    <t>20130130</t>
  </si>
  <si>
    <t>Amy C. Kidd</t>
  </si>
  <si>
    <t>amykidd@outlook.com</t>
  </si>
  <si>
    <t>Brian P. Hobbs</t>
  </si>
  <si>
    <t>brianphobbs@yahoo.com</t>
  </si>
  <si>
    <t>20130202</t>
  </si>
  <si>
    <t>Michele Bradshaw</t>
  </si>
  <si>
    <t>Sarah D. Isaac</t>
  </si>
  <si>
    <t>sarahisaac@outlook.com</t>
  </si>
  <si>
    <t>Debbie M. Pierce</t>
  </si>
  <si>
    <t>dmpierce66@yahoo.com</t>
  </si>
  <si>
    <t>20130203</t>
  </si>
  <si>
    <t>Dawn N. Hancock</t>
  </si>
  <si>
    <t>dawnhancock@outlook.com</t>
  </si>
  <si>
    <t>20130204</t>
  </si>
  <si>
    <t>Ralph Woods Scott</t>
  </si>
  <si>
    <t>Nancy R. Yap</t>
  </si>
  <si>
    <t>nancyyap81@hotmail.com</t>
  </si>
  <si>
    <t>Robert Rollins</t>
  </si>
  <si>
    <t>Gladys R. Carr</t>
  </si>
  <si>
    <t>gladysc@gmail.com</t>
  </si>
  <si>
    <t>20130205</t>
  </si>
  <si>
    <t>Jeff Spivey</t>
  </si>
  <si>
    <t>Sandra J. Bhardwaj</t>
  </si>
  <si>
    <t>sjbhardwaj99@gmail.com</t>
  </si>
  <si>
    <t>Marlene Kirk</t>
  </si>
  <si>
    <t>Emily E. Woods</t>
  </si>
  <si>
    <t>emilyewoods@outlook.com</t>
  </si>
  <si>
    <t>20130206</t>
  </si>
  <si>
    <t>Charlotte Patterson</t>
  </si>
  <si>
    <t>Allen J. Rodgers</t>
  </si>
  <si>
    <t>allenjrodgers@outlook.com</t>
  </si>
  <si>
    <t>20130207</t>
  </si>
  <si>
    <t>Miriam Greenberg</t>
  </si>
  <si>
    <t>Thelma J. Mendez</t>
  </si>
  <si>
    <t>thelmajmendez32@yahoo.com</t>
  </si>
  <si>
    <t>Brian C. Richards</t>
  </si>
  <si>
    <t>brianr50@hotmail.com</t>
  </si>
  <si>
    <t>20130208</t>
  </si>
  <si>
    <t>Connie M. Malik</t>
  </si>
  <si>
    <t>cmmalik93@yahoo.com</t>
  </si>
  <si>
    <t>20130209</t>
  </si>
  <si>
    <t>Ray Oakley</t>
  </si>
  <si>
    <t>Margaret E. Johnson</t>
  </si>
  <si>
    <t>mejohnson44@yahoo.com</t>
  </si>
  <si>
    <t>Angela F. Fitzgerald</t>
  </si>
  <si>
    <t>affitzgerald@hotmail.com</t>
  </si>
  <si>
    <t>Jackie Capps</t>
  </si>
  <si>
    <t>Rhonda C. Duffy</t>
  </si>
  <si>
    <t>rcduffy95@hotmail.com</t>
  </si>
  <si>
    <t>20130211</t>
  </si>
  <si>
    <t>Michelle C. Pandey</t>
  </si>
  <si>
    <t>michellep@gmail.com</t>
  </si>
  <si>
    <t>Lawrence Dennis</t>
  </si>
  <si>
    <t>Jessica P. Rehman</t>
  </si>
  <si>
    <t>jessicaprehman32@yahoo.com</t>
  </si>
  <si>
    <t>20130213</t>
  </si>
  <si>
    <t>Valerie Siegel</t>
  </si>
  <si>
    <t>Christopher D. Gregg</t>
  </si>
  <si>
    <t>christopherdgregg@gmail.com</t>
  </si>
  <si>
    <t>Derek Jernigan</t>
  </si>
  <si>
    <t>Maria T. Liu</t>
  </si>
  <si>
    <t>mariatliu80@gmail.com</t>
  </si>
  <si>
    <t>Jack Morse</t>
  </si>
  <si>
    <t>Jacob M. Muhammad</t>
  </si>
  <si>
    <t>jacobmuhammad5@yahoo.com</t>
  </si>
  <si>
    <t>20130217</t>
  </si>
  <si>
    <t>Joyce Knox</t>
  </si>
  <si>
    <t>Martha J. Kane</t>
  </si>
  <si>
    <t>marthak@hotmail.com</t>
  </si>
  <si>
    <t>20130220</t>
  </si>
  <si>
    <t>Albert Tyson</t>
  </si>
  <si>
    <t>Marie G. Mendoza</t>
  </si>
  <si>
    <t>mgmendoza@outlook.com</t>
  </si>
  <si>
    <t>Michelle F. Byrd</t>
  </si>
  <si>
    <t>michellefbyrd@hotmail.com</t>
  </si>
  <si>
    <t>20130221</t>
  </si>
  <si>
    <t>Marvin Yang</t>
  </si>
  <si>
    <t>Julie F. Long</t>
  </si>
  <si>
    <t>julielong@yahoo.com</t>
  </si>
  <si>
    <t>20130228</t>
  </si>
  <si>
    <t>Danielle Schneider</t>
  </si>
  <si>
    <t>Jack B. Medina</t>
  </si>
  <si>
    <t>jackmedina@yahoo.com</t>
  </si>
  <si>
    <t>20130303</t>
  </si>
  <si>
    <t>Ian Hall</t>
  </si>
  <si>
    <t>Donald J. Bryant</t>
  </si>
  <si>
    <t>donaldbryant@gmail.com</t>
  </si>
  <si>
    <t>Victoria A. Lewis</t>
  </si>
  <si>
    <t>victoriaalewis@outlook.com</t>
  </si>
  <si>
    <t>Vanessa Boyer</t>
  </si>
  <si>
    <t>Lisa H. Dawson</t>
  </si>
  <si>
    <t>lhdawson27@hotmail.com</t>
  </si>
  <si>
    <t>20130304</t>
  </si>
  <si>
    <t>Joyce J. Mendoza</t>
  </si>
  <si>
    <t>joycejmendoza@outlook.com</t>
  </si>
  <si>
    <t>20130305</t>
  </si>
  <si>
    <t>Heather C. Snider</t>
  </si>
  <si>
    <t>hcsnider@hotmail.com</t>
  </si>
  <si>
    <t>Brianne J. Jimenez</t>
  </si>
  <si>
    <t>briannejimenez99@gmail.com</t>
  </si>
  <si>
    <t>20130306</t>
  </si>
  <si>
    <t>Kenneth M. Low</t>
  </si>
  <si>
    <t>kmlow@gmail.com</t>
  </si>
  <si>
    <t>Kate Peck</t>
  </si>
  <si>
    <t>Brandy T. Martin</t>
  </si>
  <si>
    <t>brandytmartin44@gmail.com</t>
  </si>
  <si>
    <t>Beth H. Mccormick</t>
  </si>
  <si>
    <t>bhmccormick12@outlook.com</t>
  </si>
  <si>
    <t>Vincent Hale</t>
  </si>
  <si>
    <t>Billy N. Brooks</t>
  </si>
  <si>
    <t>billyb@outlook.com</t>
  </si>
  <si>
    <t>20130307</t>
  </si>
  <si>
    <t>John J. Cooper</t>
  </si>
  <si>
    <t>johnc42@hotmail.com</t>
  </si>
  <si>
    <t>20130309</t>
  </si>
  <si>
    <t>Janet E. Santiago</t>
  </si>
  <si>
    <t>janets@outlook.com</t>
  </si>
  <si>
    <t>20130311</t>
  </si>
  <si>
    <t>Stacey Lucas</t>
  </si>
  <si>
    <t>Michael A. Sheridan</t>
  </si>
  <si>
    <t>michaels@hotmail.com</t>
  </si>
  <si>
    <t>Maria M. Wong</t>
  </si>
  <si>
    <t>mmwong@yahoo.com</t>
  </si>
  <si>
    <t>20130312</t>
  </si>
  <si>
    <t>Lindsey D. Ngo</t>
  </si>
  <si>
    <t>lindseyn@gmail.com</t>
  </si>
  <si>
    <t>20130313</t>
  </si>
  <si>
    <t>Suzanne Cochran</t>
  </si>
  <si>
    <t>James J. Campbell</t>
  </si>
  <si>
    <t>jamesjcampbell@yahoo.com</t>
  </si>
  <si>
    <t>Gladys J. Reynolds</t>
  </si>
  <si>
    <t>gladysreynolds89@hotmail.com</t>
  </si>
  <si>
    <t>20130314</t>
  </si>
  <si>
    <t>Patricia T. Martin</t>
  </si>
  <si>
    <t>patriciam2@hotmail.com</t>
  </si>
  <si>
    <t>20130315</t>
  </si>
  <si>
    <t>Dorothy C. Curtis</t>
  </si>
  <si>
    <t>dccurtis89@outlook.com</t>
  </si>
  <si>
    <t>Dwight Albright Huffman</t>
  </si>
  <si>
    <t>Tammy F. La</t>
  </si>
  <si>
    <t>tammyl@yahoo.com</t>
  </si>
  <si>
    <t>20130316</t>
  </si>
  <si>
    <t>Herbert Williamson</t>
  </si>
  <si>
    <t>Jennifer R. Hunt</t>
  </si>
  <si>
    <t>jenniferrhunt68@gmail.com</t>
  </si>
  <si>
    <t>20130317</t>
  </si>
  <si>
    <t>Clifford Webb</t>
  </si>
  <si>
    <t>Zachary S. Meyer</t>
  </si>
  <si>
    <t>zacharysmeyer89@yahoo.com</t>
  </si>
  <si>
    <t>20130318</t>
  </si>
  <si>
    <t>Michelle Steele</t>
  </si>
  <si>
    <t>Lynn M. Richardson</t>
  </si>
  <si>
    <t>lmrichardson63@hotmail.com</t>
  </si>
  <si>
    <t>20130319</t>
  </si>
  <si>
    <t>Ronald J. Salazar</t>
  </si>
  <si>
    <t>ronalds58@hotmail.com</t>
  </si>
  <si>
    <t>Joy Kaplan McNeill</t>
  </si>
  <si>
    <t>Shelley R. Tran</t>
  </si>
  <si>
    <t>shelleyt13@outlook.com</t>
  </si>
  <si>
    <t>Erika Morgan</t>
  </si>
  <si>
    <t>Jennifer L. Evans</t>
  </si>
  <si>
    <t>jenniferevans67@gmail.com</t>
  </si>
  <si>
    <t>Gina B Hess</t>
  </si>
  <si>
    <t>Dolores A. Lau</t>
  </si>
  <si>
    <t>doloresalau14@hotmail.com</t>
  </si>
  <si>
    <t>Roberta Daniel</t>
  </si>
  <si>
    <t>Brandon N. Brock</t>
  </si>
  <si>
    <t>brandonb1@outlook.com</t>
  </si>
  <si>
    <t>20130320</t>
  </si>
  <si>
    <t>Lisa Kim</t>
  </si>
  <si>
    <t>Catherine A. Connell</t>
  </si>
  <si>
    <t>catherinec@gmail.com</t>
  </si>
  <si>
    <t>20130321</t>
  </si>
  <si>
    <t>Judy I. Clay</t>
  </si>
  <si>
    <t>judyc@yahoo.com</t>
  </si>
  <si>
    <t>Martin Kirk</t>
  </si>
  <si>
    <t>Kristina J. Gordon</t>
  </si>
  <si>
    <t>kristinag@gmail.com</t>
  </si>
  <si>
    <t>Anita Kent</t>
  </si>
  <si>
    <t>Katherine E. Larson</t>
  </si>
  <si>
    <t>kelarson@gmail.com</t>
  </si>
  <si>
    <t>20130323</t>
  </si>
  <si>
    <t>Jacob Hirsch</t>
  </si>
  <si>
    <t>Howard J. Miller</t>
  </si>
  <si>
    <t>howardmiller89@outlook.com</t>
  </si>
  <si>
    <t>Oscar Bowers</t>
  </si>
  <si>
    <t>Lauren N. Sanders</t>
  </si>
  <si>
    <t>laurens@outlook.com</t>
  </si>
  <si>
    <t>20130324</t>
  </si>
  <si>
    <t>Gretchen Levine</t>
  </si>
  <si>
    <t>Stephanie J. Thomson</t>
  </si>
  <si>
    <t>stephaniejthomson35@gmail.com</t>
  </si>
  <si>
    <t>Melanie Burgess</t>
  </si>
  <si>
    <t>Kristin G. Porter</t>
  </si>
  <si>
    <t>kristinporter@hotmail.com</t>
  </si>
  <si>
    <t>20130325</t>
  </si>
  <si>
    <t>Maureen Herbert Hood</t>
  </si>
  <si>
    <t>Rhonda J. Welch</t>
  </si>
  <si>
    <t>rhondaw100@yahoo.com</t>
  </si>
  <si>
    <t>Jason J. Mccann</t>
  </si>
  <si>
    <t>jasonjmccann@yahoo.com</t>
  </si>
  <si>
    <t>Christopher M. Perez</t>
  </si>
  <si>
    <t>christopherp6@gmail.com</t>
  </si>
  <si>
    <t>20130327</t>
  </si>
  <si>
    <t>Penny Tuttle</t>
  </si>
  <si>
    <t>Francis J. Kim</t>
  </si>
  <si>
    <t>francisk@outlook.com</t>
  </si>
  <si>
    <t>20130328</t>
  </si>
  <si>
    <t>Amy Hall</t>
  </si>
  <si>
    <t>Joseph M. Welch</t>
  </si>
  <si>
    <t>josephw34@outlook.com</t>
  </si>
  <si>
    <t>20130329</t>
  </si>
  <si>
    <t>Sean Stephenson</t>
  </si>
  <si>
    <t>Leroy J. Jimenez</t>
  </si>
  <si>
    <t>leroyjimenez@gmail.com</t>
  </si>
  <si>
    <t>Marcia Feldman</t>
  </si>
  <si>
    <t>Frances A. Washington</t>
  </si>
  <si>
    <t>franceswashington53@hotmail.com</t>
  </si>
  <si>
    <t>Amanda J. Cruz</t>
  </si>
  <si>
    <t>amandacruz52@yahoo.com</t>
  </si>
  <si>
    <t>Tracy Buckley</t>
  </si>
  <si>
    <t>Eric B. Brooks</t>
  </si>
  <si>
    <t>ericbbrooks71@hotmail.com</t>
  </si>
  <si>
    <t>20130330</t>
  </si>
  <si>
    <t>William S. Powell</t>
  </si>
  <si>
    <t>williampowell@yahoo.com</t>
  </si>
  <si>
    <t>Hannah Tyson</t>
  </si>
  <si>
    <t>Linda A. Ghosh</t>
  </si>
  <si>
    <t>lindag@hotmail.com</t>
  </si>
  <si>
    <t>Nathan Jenkins</t>
  </si>
  <si>
    <t>Jamie F. Romano</t>
  </si>
  <si>
    <t>jfromano@gmail.com</t>
  </si>
  <si>
    <t>20130331</t>
  </si>
  <si>
    <t>Earl Alston</t>
  </si>
  <si>
    <t>Kelly F. Jacobs</t>
  </si>
  <si>
    <t>kellyjacobs@yahoo.com</t>
  </si>
  <si>
    <t>20130401</t>
  </si>
  <si>
    <t>Gregory R Snow</t>
  </si>
  <si>
    <t>Janice B. Silva</t>
  </si>
  <si>
    <t>janicebsilva70@gmail.com</t>
  </si>
  <si>
    <t>William Crawford</t>
  </si>
  <si>
    <t>Andrew F. Henderson</t>
  </si>
  <si>
    <t>andrewh38@gmail.com</t>
  </si>
  <si>
    <t>20130402</t>
  </si>
  <si>
    <t>Scott Moore</t>
  </si>
  <si>
    <t>Kelsey D. Luna</t>
  </si>
  <si>
    <t>kelseydluna66@hotmail.com</t>
  </si>
  <si>
    <t>Diana Coble Hubbard</t>
  </si>
  <si>
    <t>Diane K. Maria</t>
  </si>
  <si>
    <t>dianemaria@gmail.com</t>
  </si>
  <si>
    <t>20130403</t>
  </si>
  <si>
    <t>Lauren J. Cheung</t>
  </si>
  <si>
    <t>laurenjcheung7@hotmail.com</t>
  </si>
  <si>
    <t>20130404</t>
  </si>
  <si>
    <t>Cody A. Shaw</t>
  </si>
  <si>
    <t>codyashaw93@gmail.com</t>
  </si>
  <si>
    <t>20130405</t>
  </si>
  <si>
    <t>Kimberly H. Reyes</t>
  </si>
  <si>
    <t>kimberlyhreyes@hotmail.com</t>
  </si>
  <si>
    <t>Franklin Spencer</t>
  </si>
  <si>
    <t>Tiffany D. Henley</t>
  </si>
  <si>
    <t>tdhenley18@outlook.com</t>
  </si>
  <si>
    <t>20130407</t>
  </si>
  <si>
    <t>Eileen McDonald</t>
  </si>
  <si>
    <t>Kathleen F. Harmon</t>
  </si>
  <si>
    <t>kathleenfharmon@yahoo.com</t>
  </si>
  <si>
    <t>20130408</t>
  </si>
  <si>
    <t>Tammy G. Barker</t>
  </si>
  <si>
    <t>tammygbarker@gmail.com</t>
  </si>
  <si>
    <t>20130409</t>
  </si>
  <si>
    <t>Rebecca R. Wilkins</t>
  </si>
  <si>
    <t>rebeccaw8@gmail.com</t>
  </si>
  <si>
    <t>20130410</t>
  </si>
  <si>
    <t>Teresa Wallace</t>
  </si>
  <si>
    <t>William A. Reed</t>
  </si>
  <si>
    <t>williamareed13@gmail.com</t>
  </si>
  <si>
    <t>20130411</t>
  </si>
  <si>
    <t>Eric J. Leo</t>
  </si>
  <si>
    <t>ericleo22@yahoo.com</t>
  </si>
  <si>
    <t>20130413</t>
  </si>
  <si>
    <t>Dana Waller</t>
  </si>
  <si>
    <t>Diane A. Clark</t>
  </si>
  <si>
    <t>dianeclark42@outlook.com</t>
  </si>
  <si>
    <t>Leslie Shannon</t>
  </si>
  <si>
    <t>Erin I. Kalra</t>
  </si>
  <si>
    <t>erinkalra94@yahoo.com</t>
  </si>
  <si>
    <t>20130414</t>
  </si>
  <si>
    <t>Justin Frank</t>
  </si>
  <si>
    <t>Joshua D. Rivera</t>
  </si>
  <si>
    <t>joshuarivera85@outlook.com</t>
  </si>
  <si>
    <t>20130415</t>
  </si>
  <si>
    <t>Ted Crowder</t>
  </si>
  <si>
    <t>James A. Holland</t>
  </si>
  <si>
    <t>jamesaholland@gmail.com</t>
  </si>
  <si>
    <t>Vickie Martinez</t>
  </si>
  <si>
    <t>Kimberly J. Kidd</t>
  </si>
  <si>
    <t>kimberlykidd@gmail.com</t>
  </si>
  <si>
    <t>20130416</t>
  </si>
  <si>
    <t>Bonnie Matthews Rowland</t>
  </si>
  <si>
    <t>Gina P. Aslam</t>
  </si>
  <si>
    <t>gpaslam19@gmail.com</t>
  </si>
  <si>
    <t>Shannon M. Jensen</t>
  </si>
  <si>
    <t>shannonmjensen@yahoo.com</t>
  </si>
  <si>
    <t>Harold E. Khaled</t>
  </si>
  <si>
    <t>haroldekhaled17@hotmail.com</t>
  </si>
  <si>
    <t>Norman M. Bradshaw</t>
  </si>
  <si>
    <t>normanb91@outlook.com</t>
  </si>
  <si>
    <t>Sean Burton</t>
  </si>
  <si>
    <t>Sherry K. Warren</t>
  </si>
  <si>
    <t>sherrywarren@yahoo.com</t>
  </si>
  <si>
    <t>20130417</t>
  </si>
  <si>
    <t>Harold M. Crowe</t>
  </si>
  <si>
    <t>haroldcrowe4@yahoo.com</t>
  </si>
  <si>
    <t>Carolyn Hoffman</t>
  </si>
  <si>
    <t>Peter D. Mathews</t>
  </si>
  <si>
    <t>peterm63@gmail.com</t>
  </si>
  <si>
    <t>Marsha Roy</t>
  </si>
  <si>
    <t>Diane S. Mahmoud</t>
  </si>
  <si>
    <t>dianesmahmoud26@outlook.com</t>
  </si>
  <si>
    <t>Priscilla Brandon</t>
  </si>
  <si>
    <t>Sandy J. Parrish</t>
  </si>
  <si>
    <t>sjparrish@hotmail.com</t>
  </si>
  <si>
    <t>Debbie R. Alexander</t>
  </si>
  <si>
    <t>debbieralexander32@yahoo.com</t>
  </si>
  <si>
    <t>Robert Brantley</t>
  </si>
  <si>
    <t>Lawrence S. Aragon</t>
  </si>
  <si>
    <t>lawrencearagon32@gmail.com</t>
  </si>
  <si>
    <t>Ashley J. Barnes</t>
  </si>
  <si>
    <t>ajbarnes@outlook.com</t>
  </si>
  <si>
    <t>20130418</t>
  </si>
  <si>
    <t>Sherri F Vogel</t>
  </si>
  <si>
    <t>David C. Campbell</t>
  </si>
  <si>
    <t>davidc@gmail.com</t>
  </si>
  <si>
    <t>20130419</t>
  </si>
  <si>
    <t>Jack R. Burgess</t>
  </si>
  <si>
    <t>jackb@outlook.com</t>
  </si>
  <si>
    <t>20130424</t>
  </si>
  <si>
    <t>Harold C. John</t>
  </si>
  <si>
    <t>haroldjohn30@hotmail.com</t>
  </si>
  <si>
    <t>Marianne Weiner Ennis</t>
  </si>
  <si>
    <t>Debbie G. Harrington</t>
  </si>
  <si>
    <t>debbieharrington@yahoo.com</t>
  </si>
  <si>
    <t>20130425</t>
  </si>
  <si>
    <t>Lynne Wilcox</t>
  </si>
  <si>
    <t>Margaret I. Sampson</t>
  </si>
  <si>
    <t>margarets@yahoo.com</t>
  </si>
  <si>
    <t>20130426</t>
  </si>
  <si>
    <t>Lynda Rosenthal</t>
  </si>
  <si>
    <t>Sandra A. Henry</t>
  </si>
  <si>
    <t>sandrah21@hotmail.com</t>
  </si>
  <si>
    <t>20130427</t>
  </si>
  <si>
    <t>Deborah W. Alvarado</t>
  </si>
  <si>
    <t>deboraha48@outlook.com</t>
  </si>
  <si>
    <t>Anna Burgess</t>
  </si>
  <si>
    <t>Chelsea I. Finch</t>
  </si>
  <si>
    <t>cifinch96@yahoo.com</t>
  </si>
  <si>
    <t>20130428</t>
  </si>
  <si>
    <t>David Weaver</t>
  </si>
  <si>
    <t>Brittany C. Lawson</t>
  </si>
  <si>
    <t>brittanyl46@gmail.com</t>
  </si>
  <si>
    <t>20130429</t>
  </si>
  <si>
    <t>Kaitlin L. Knight</t>
  </si>
  <si>
    <t>kaitlinlknight52@outlook.com</t>
  </si>
  <si>
    <t>Brian J. Weston</t>
  </si>
  <si>
    <t>brianjweston@yahoo.com</t>
  </si>
  <si>
    <t>20130430</t>
  </si>
  <si>
    <t>William L. Henry</t>
  </si>
  <si>
    <t>williamh49@gmail.com</t>
  </si>
  <si>
    <t>Kathleen R. Nicholson</t>
  </si>
  <si>
    <t>kathleennicholson25@yahoo.com</t>
  </si>
  <si>
    <t>20130502</t>
  </si>
  <si>
    <t>Paula Hubbard</t>
  </si>
  <si>
    <t>Tammy S. Abbas</t>
  </si>
  <si>
    <t>tsabbas67@outlook.com</t>
  </si>
  <si>
    <t>Harriet Bowman</t>
  </si>
  <si>
    <t>Alexander B. Simons</t>
  </si>
  <si>
    <t>alexanderbsimons@gmail.com</t>
  </si>
  <si>
    <t>Beverly L. Raj</t>
  </si>
  <si>
    <t>beverlylraj14@gmail.com</t>
  </si>
  <si>
    <t>Eugene C. Chen</t>
  </si>
  <si>
    <t>eugenec@hotmail.com</t>
  </si>
  <si>
    <t>20130503</t>
  </si>
  <si>
    <t>Judy Frazier</t>
  </si>
  <si>
    <t>Patricia I. Adams</t>
  </si>
  <si>
    <t>piadams58@hotmail.com</t>
  </si>
  <si>
    <t>20130504</t>
  </si>
  <si>
    <t>James Dickinson Ball</t>
  </si>
  <si>
    <t>Donald M. Mcrae</t>
  </si>
  <si>
    <t>donaldmcrae@yahoo.com</t>
  </si>
  <si>
    <t>20130507</t>
  </si>
  <si>
    <t>Joan T. Chandler</t>
  </si>
  <si>
    <t>jtchandler34@gmail.com</t>
  </si>
  <si>
    <t>Cynthia Khan</t>
  </si>
  <si>
    <t>Stephanie T. Vazquez</t>
  </si>
  <si>
    <t>stephaniev100@yahoo.com</t>
  </si>
  <si>
    <t>Cathy Simon</t>
  </si>
  <si>
    <t>Kathryn M. Abbasi</t>
  </si>
  <si>
    <t>kathrynabbasi16@yahoo.com</t>
  </si>
  <si>
    <t>20130508</t>
  </si>
  <si>
    <t>Hazel E. Wu</t>
  </si>
  <si>
    <t>hazelewu@yahoo.com</t>
  </si>
  <si>
    <t>20130509</t>
  </si>
  <si>
    <t>Jennifer V. Goh</t>
  </si>
  <si>
    <t>jennifergoh@hotmail.com</t>
  </si>
  <si>
    <t>Wayne Bean</t>
  </si>
  <si>
    <t>Christina E. Levy</t>
  </si>
  <si>
    <t>christinaelevy@outlook.com</t>
  </si>
  <si>
    <t>Erika Jordan</t>
  </si>
  <si>
    <t>Megan H. Bond</t>
  </si>
  <si>
    <t>meganb3@yahoo.com</t>
  </si>
  <si>
    <t>Lindsay O'Connell</t>
  </si>
  <si>
    <t>Cody F. Fuentes</t>
  </si>
  <si>
    <t>codyffuentes79@outlook.com</t>
  </si>
  <si>
    <t>20130510</t>
  </si>
  <si>
    <t>Susan M. Joshi</t>
  </si>
  <si>
    <t>susanj81@hotmail.com</t>
  </si>
  <si>
    <t>20130511</t>
  </si>
  <si>
    <t>Sandra D. Frank</t>
  </si>
  <si>
    <t>sandrafrank@gmail.com</t>
  </si>
  <si>
    <t>Jon Ward</t>
  </si>
  <si>
    <t>Thomas F. Mays</t>
  </si>
  <si>
    <t>thomasfmays@hotmail.com</t>
  </si>
  <si>
    <t>20130512</t>
  </si>
  <si>
    <t>Lynda Herman</t>
  </si>
  <si>
    <t>Amy C. Galvan</t>
  </si>
  <si>
    <t>amygalvan18@hotmail.com</t>
  </si>
  <si>
    <t>20130513</t>
  </si>
  <si>
    <t>Peter Adams</t>
  </si>
  <si>
    <t>Carole M. Allen</t>
  </si>
  <si>
    <t>cmallen@outlook.com</t>
  </si>
  <si>
    <t>20130514</t>
  </si>
  <si>
    <t>Jay Simon</t>
  </si>
  <si>
    <t>Kimberly C. Marshall</t>
  </si>
  <si>
    <t>kimberlymarshall@yahoo.com</t>
  </si>
  <si>
    <t>Eileen Schwartz</t>
  </si>
  <si>
    <t>Chad K. Dudley</t>
  </si>
  <si>
    <t>ckdudley@gmail.com</t>
  </si>
  <si>
    <t>Katherine J. Scott</t>
  </si>
  <si>
    <t>kjscott35@outlook.com</t>
  </si>
  <si>
    <t>Dennis J. Manning</t>
  </si>
  <si>
    <t>dennisjmanning21@yahoo.com</t>
  </si>
  <si>
    <t>20130515</t>
  </si>
  <si>
    <t>Krystal J. Eaton</t>
  </si>
  <si>
    <t>kjeaton91@yahoo.com</t>
  </si>
  <si>
    <t>Kenneth Pollock</t>
  </si>
  <si>
    <t>Beverly D. Peterson</t>
  </si>
  <si>
    <t>beverlydpeterson@gmail.com</t>
  </si>
  <si>
    <t>Nicole A. Golden</t>
  </si>
  <si>
    <t>nicolegolden@gmail.com</t>
  </si>
  <si>
    <t>20130516</t>
  </si>
  <si>
    <t>Francis Kendall</t>
  </si>
  <si>
    <t>Paul F. Thapa</t>
  </si>
  <si>
    <t>pault73@outlook.com</t>
  </si>
  <si>
    <t>Sean J. Cardenas</t>
  </si>
  <si>
    <t>seanc23@gmail.com</t>
  </si>
  <si>
    <t>20130517</t>
  </si>
  <si>
    <t>Ruth V. Leach</t>
  </si>
  <si>
    <t>ruthl50@yahoo.com</t>
  </si>
  <si>
    <t>Louise Webster Sharma</t>
  </si>
  <si>
    <t>Billy D. Glass</t>
  </si>
  <si>
    <t>billyglass@yahoo.com</t>
  </si>
  <si>
    <t>Nathan Newton</t>
  </si>
  <si>
    <t>Elizabeth J. Rahman</t>
  </si>
  <si>
    <t>elizabethjrahman33@outlook.com</t>
  </si>
  <si>
    <t>20130518</t>
  </si>
  <si>
    <t>Susan A. Stokes</t>
  </si>
  <si>
    <t>susanstokes@hotmail.com</t>
  </si>
  <si>
    <t>Ruth V. Kumar</t>
  </si>
  <si>
    <t>rvkumar99@hotmail.com</t>
  </si>
  <si>
    <t>20130520</t>
  </si>
  <si>
    <t>Marianne Carey</t>
  </si>
  <si>
    <t>Tiffany R. Gupta</t>
  </si>
  <si>
    <t>tiffanyrgupta@hotmail.com</t>
  </si>
  <si>
    <t>Alfred Singh</t>
  </si>
  <si>
    <t>Ashley C. Mendez</t>
  </si>
  <si>
    <t>ashleymendez@gmail.com</t>
  </si>
  <si>
    <t>Cindy D. Meyer</t>
  </si>
  <si>
    <t>cindydmeyer69@gmail.com</t>
  </si>
  <si>
    <t>20130521</t>
  </si>
  <si>
    <t>Todd D Norris</t>
  </si>
  <si>
    <t>Kenneth B. Goyal</t>
  </si>
  <si>
    <t>kennethgoyal84@hotmail.com</t>
  </si>
  <si>
    <t>Claudia Webb</t>
  </si>
  <si>
    <t>Matthew D. May</t>
  </si>
  <si>
    <t>matthewm@outlook.com</t>
  </si>
  <si>
    <t>Joshua F. Stanton</t>
  </si>
  <si>
    <t>joshuas@yahoo.com</t>
  </si>
  <si>
    <t>Tracey F. Mcguire</t>
  </si>
  <si>
    <t>traceymcguire@gmail.com</t>
  </si>
  <si>
    <t>20130522</t>
  </si>
  <si>
    <t>Elsie Boykin</t>
  </si>
  <si>
    <t>Virginia J. Shin</t>
  </si>
  <si>
    <t>virginiashin@yahoo.com</t>
  </si>
  <si>
    <t>Kelly Collins</t>
  </si>
  <si>
    <t>Ronald M. Mitchell</t>
  </si>
  <si>
    <t>ronaldm@hotmail.com</t>
  </si>
  <si>
    <t>Victor Cherry</t>
  </si>
  <si>
    <t>Evelyn M. Schmidt</t>
  </si>
  <si>
    <t>evelynmschmidt37@hotmail.com</t>
  </si>
  <si>
    <t>Janice V. Graham</t>
  </si>
  <si>
    <t>janiceg@outlook.com</t>
  </si>
  <si>
    <t>20130524</t>
  </si>
  <si>
    <t>Mark I. Potts</t>
  </si>
  <si>
    <t>markpotts@gmail.com</t>
  </si>
  <si>
    <t>Malcolm S Lanier</t>
  </si>
  <si>
    <t>Dana M. Gregory</t>
  </si>
  <si>
    <t>danamgregory90@yahoo.com</t>
  </si>
  <si>
    <t>20130525</t>
  </si>
  <si>
    <t>Carl A. Thornton</t>
  </si>
  <si>
    <t>carlathornton34@gmail.com</t>
  </si>
  <si>
    <t>Christopher A. Russell</t>
  </si>
  <si>
    <t>carussell@hotmail.com</t>
  </si>
  <si>
    <t>20130526</t>
  </si>
  <si>
    <t>David C. Marquez</t>
  </si>
  <si>
    <t>davidm@outlook.com</t>
  </si>
  <si>
    <t>Evan Kelley</t>
  </si>
  <si>
    <t>Laura G. Belcher</t>
  </si>
  <si>
    <t>lauragbelcher46@outlook.com</t>
  </si>
  <si>
    <t>Matthew Conway</t>
  </si>
  <si>
    <t>Marguerite D. Law</t>
  </si>
  <si>
    <t>margueritedlaw13@hotmail.com</t>
  </si>
  <si>
    <t>20130528</t>
  </si>
  <si>
    <t>Annie Odom</t>
  </si>
  <si>
    <t>Janice T. Lake</t>
  </si>
  <si>
    <t>jtlake52@outlook.com</t>
  </si>
  <si>
    <t>20130529</t>
  </si>
  <si>
    <t>Michelle K. Mishra</t>
  </si>
  <si>
    <t>michellemishra@gmail.com</t>
  </si>
  <si>
    <t>Ralph A. Camacho</t>
  </si>
  <si>
    <t>ralphcamacho24@yahoo.com</t>
  </si>
  <si>
    <t>Vernon Hirsch Singleton</t>
  </si>
  <si>
    <t>Carrie T. Bennett</t>
  </si>
  <si>
    <t>carrieb@gmail.com</t>
  </si>
  <si>
    <t>20130530</t>
  </si>
  <si>
    <t>Patsy Shea</t>
  </si>
  <si>
    <t>Dolores J. Gilmore</t>
  </si>
  <si>
    <t>doloresjgilmore@outlook.com</t>
  </si>
  <si>
    <t>Tracy Dyer</t>
  </si>
  <si>
    <t>Leslie A. Kane</t>
  </si>
  <si>
    <t>lesliekane@gmail.com</t>
  </si>
  <si>
    <t>20130531</t>
  </si>
  <si>
    <t>Nathan Fox</t>
  </si>
  <si>
    <t>Robert V. Santana</t>
  </si>
  <si>
    <t>robertsantana@gmail.com</t>
  </si>
  <si>
    <t>20130601</t>
  </si>
  <si>
    <t>Leigh Burnette Hurley</t>
  </si>
  <si>
    <t>Paula A. Luna</t>
  </si>
  <si>
    <t>paulaaluna67@outlook.com</t>
  </si>
  <si>
    <t>Bradley K. Raj</t>
  </si>
  <si>
    <t>bkraj@hotmail.com</t>
  </si>
  <si>
    <t>20130602</t>
  </si>
  <si>
    <t>Alfred Barber</t>
  </si>
  <si>
    <t>James A. Witt</t>
  </si>
  <si>
    <t>jawitt@hotmail.com</t>
  </si>
  <si>
    <t>Paige Mason</t>
  </si>
  <si>
    <t>Roy E. Reilly</t>
  </si>
  <si>
    <t>royereilly@gmail.com</t>
  </si>
  <si>
    <t>20130603</t>
  </si>
  <si>
    <t>Helen M. Kaur</t>
  </si>
  <si>
    <t>hmkaur@gmail.com</t>
  </si>
  <si>
    <t>Lauren R. Mahmoud</t>
  </si>
  <si>
    <t>laurenmahmoud73@outlook.com</t>
  </si>
  <si>
    <t>20130604</t>
  </si>
  <si>
    <t>Patrick G. Acosta</t>
  </si>
  <si>
    <t>patricka33@hotmail.com</t>
  </si>
  <si>
    <t>20130606</t>
  </si>
  <si>
    <t>Jeffrey Lloyd</t>
  </si>
  <si>
    <t>Alexandra B. Benjamin</t>
  </si>
  <si>
    <t>abbenjamin@yahoo.com</t>
  </si>
  <si>
    <t>20130607</t>
  </si>
  <si>
    <t>Jack Hatcher</t>
  </si>
  <si>
    <t>Jessica J. Fritz</t>
  </si>
  <si>
    <t>jessicajfritz@hotmail.com</t>
  </si>
  <si>
    <t>Bonnie E. Vazquez</t>
  </si>
  <si>
    <t>bonnieevazquez73@outlook.com</t>
  </si>
  <si>
    <t>Carolyn Fisher</t>
  </si>
  <si>
    <t>Teri K. Boyd</t>
  </si>
  <si>
    <t>tkboyd33@yahoo.com</t>
  </si>
  <si>
    <t>20130609</t>
  </si>
  <si>
    <t>Paige Powers</t>
  </si>
  <si>
    <t>James D. Medina</t>
  </si>
  <si>
    <t>jamesm79@outlook.com</t>
  </si>
  <si>
    <t>Diana J. Lara</t>
  </si>
  <si>
    <t>dianajlara@outlook.com</t>
  </si>
  <si>
    <t>Joyce Kern</t>
  </si>
  <si>
    <t>Edward R. Beard</t>
  </si>
  <si>
    <t>edwardrbeard@outlook.com</t>
  </si>
  <si>
    <t>Mary Hewitt</t>
  </si>
  <si>
    <t>Billy J. Burrows</t>
  </si>
  <si>
    <t>bjburrows61@outlook.com</t>
  </si>
  <si>
    <t>20130610</t>
  </si>
  <si>
    <t>Philip Hawkins</t>
  </si>
  <si>
    <t>Julie B. Garner</t>
  </si>
  <si>
    <t>juliebgarner82@hotmail.com</t>
  </si>
  <si>
    <t>Melvin Kendall</t>
  </si>
  <si>
    <t>Russell R. Velasco</t>
  </si>
  <si>
    <t>russellvelasco@yahoo.com</t>
  </si>
  <si>
    <t>Crystal Crabtree</t>
  </si>
  <si>
    <t>Dennis E. Ortiz</t>
  </si>
  <si>
    <t>denniso70@gmail.com</t>
  </si>
  <si>
    <t>Jon Kendall</t>
  </si>
  <si>
    <t>Vicki D. Wells</t>
  </si>
  <si>
    <t>vickidwells24@gmail.com</t>
  </si>
  <si>
    <t>20130611</t>
  </si>
  <si>
    <t>Molly Webster</t>
  </si>
  <si>
    <t>Shane C. Murray</t>
  </si>
  <si>
    <t>scmurray68@yahoo.com</t>
  </si>
  <si>
    <t>20130612</t>
  </si>
  <si>
    <t>Elsie T. Fry</t>
  </si>
  <si>
    <t>elsief@outlook.com</t>
  </si>
  <si>
    <t>20130613</t>
  </si>
  <si>
    <t>Alice S. Reid</t>
  </si>
  <si>
    <t>alicesreid@yahoo.com</t>
  </si>
  <si>
    <t>Alicia A. Mccarthy</t>
  </si>
  <si>
    <t>aliciamccarthy@yahoo.com</t>
  </si>
  <si>
    <t>20130615</t>
  </si>
  <si>
    <t>Lester Sawyer</t>
  </si>
  <si>
    <t>Stephen C. Morris</t>
  </si>
  <si>
    <t>stephenmorris@yahoo.com</t>
  </si>
  <si>
    <t>Kerry Hardy</t>
  </si>
  <si>
    <t>Justin J. Goodwin</t>
  </si>
  <si>
    <t>justinjgoodwin48@gmail.com</t>
  </si>
  <si>
    <t>20130616</t>
  </si>
  <si>
    <t>Courtney Boyd</t>
  </si>
  <si>
    <t>Deanna J. Starr</t>
  </si>
  <si>
    <t>deannastarr9@gmail.com</t>
  </si>
  <si>
    <t>20130617</t>
  </si>
  <si>
    <t>Melinda Rogers</t>
  </si>
  <si>
    <t>Nicholas J. Mason</t>
  </si>
  <si>
    <t>njmason@hotmail.com</t>
  </si>
  <si>
    <t>George C. Chandra</t>
  </si>
  <si>
    <t>georgec@gmail.com</t>
  </si>
  <si>
    <t>Tom Hoyle Honeycutt</t>
  </si>
  <si>
    <t>Jeff T. Byrne</t>
  </si>
  <si>
    <t>jtbyrne64@yahoo.com</t>
  </si>
  <si>
    <t>Mike A. Goode</t>
  </si>
  <si>
    <t>mikegoode@outlook.com</t>
  </si>
  <si>
    <t>Dorothy S. Cross</t>
  </si>
  <si>
    <t>dscross40@hotmail.com</t>
  </si>
  <si>
    <t>Judith C. Mason</t>
  </si>
  <si>
    <t>judithcmason94@hotmail.com</t>
  </si>
  <si>
    <t>20130622</t>
  </si>
  <si>
    <t>Douglas J. Mchugh</t>
  </si>
  <si>
    <t>djmchugh40@hotmail.com</t>
  </si>
  <si>
    <t>20130623</t>
  </si>
  <si>
    <t>Wesley Field</t>
  </si>
  <si>
    <t>Lucy I. Banks</t>
  </si>
  <si>
    <t>lucyibanks68@hotmail.com</t>
  </si>
  <si>
    <t>Brenda Jain</t>
  </si>
  <si>
    <t>Larry F. Torres</t>
  </si>
  <si>
    <t>Kristy M. Pack</t>
  </si>
  <si>
    <t>kristympack@yahoo.com</t>
  </si>
  <si>
    <t>20130624</t>
  </si>
  <si>
    <t>Harry Sellers</t>
  </si>
  <si>
    <t>Phyllis J. Cardenas</t>
  </si>
  <si>
    <t>phyllisjcardenas@hotmail.com</t>
  </si>
  <si>
    <t>20130625</t>
  </si>
  <si>
    <t>David F. Hendricks</t>
  </si>
  <si>
    <t>davidfhendricks18@hotmail.com</t>
  </si>
  <si>
    <t>20130626</t>
  </si>
  <si>
    <t>Melanie Knight</t>
  </si>
  <si>
    <t>Rachel D. Lee</t>
  </si>
  <si>
    <t>racheldlee@yahoo.com</t>
  </si>
  <si>
    <t>Judy Hall</t>
  </si>
  <si>
    <t>Nicole C. Devi</t>
  </si>
  <si>
    <t>nicolecdevi53@outlook.com</t>
  </si>
  <si>
    <t>20130627</t>
  </si>
  <si>
    <t>Sheryl Reese</t>
  </si>
  <si>
    <t>Rachel R. Bell</t>
  </si>
  <si>
    <t>rachelb@outlook.com</t>
  </si>
  <si>
    <t>20130628</t>
  </si>
  <si>
    <t>Joanne Spivey</t>
  </si>
  <si>
    <t>Clarence E. Antonio</t>
  </si>
  <si>
    <t>ceantonio@hotmail.com</t>
  </si>
  <si>
    <t>Frank Cross</t>
  </si>
  <si>
    <t>Debra J. Paul</t>
  </si>
  <si>
    <t>debrapaul93@hotmail.com</t>
  </si>
  <si>
    <t>20130629</t>
  </si>
  <si>
    <t>Marvin Patrick</t>
  </si>
  <si>
    <t>Donna A. Pandey</t>
  </si>
  <si>
    <t>donnaapandey@yahoo.com</t>
  </si>
  <si>
    <t>Sherri F. Dean</t>
  </si>
  <si>
    <t>sfdean@hotmail.com</t>
  </si>
  <si>
    <t>20130630</t>
  </si>
  <si>
    <t>Donald Melton</t>
  </si>
  <si>
    <t>Samantha F. Paul</t>
  </si>
  <si>
    <t>samanthafpaul@outlook.com</t>
  </si>
  <si>
    <t>Megan J. Boo</t>
  </si>
  <si>
    <t>meganjboo87@outlook.com</t>
  </si>
  <si>
    <t>Gene Heath Cross</t>
  </si>
  <si>
    <t>Randall L. Goh</t>
  </si>
  <si>
    <t>randallgoh96@outlook.com</t>
  </si>
  <si>
    <t>20130701</t>
  </si>
  <si>
    <t>Irene T. Agrawal</t>
  </si>
  <si>
    <t>irenetagrawal75@gmail.com</t>
  </si>
  <si>
    <t>20130702</t>
  </si>
  <si>
    <t>Megan N. Haque</t>
  </si>
  <si>
    <t>meganhaque79@gmail.com</t>
  </si>
  <si>
    <t>Karen O'Donnell</t>
  </si>
  <si>
    <t>Dennis V. West</t>
  </si>
  <si>
    <t>dennisw@hotmail.com</t>
  </si>
  <si>
    <t>Eva J. Howard</t>
  </si>
  <si>
    <t>ejhoward94@gmail.com</t>
  </si>
  <si>
    <t>Lester Woodward Maynard</t>
  </si>
  <si>
    <t>Kevin D. Williams</t>
  </si>
  <si>
    <t>kevinwilliams30@gmail.com</t>
  </si>
  <si>
    <t>Ashley J. Gomes</t>
  </si>
  <si>
    <t>ashleyjgomes@outlook.com</t>
  </si>
  <si>
    <t>David Hoyle</t>
  </si>
  <si>
    <t>Barbara S. Payne</t>
  </si>
  <si>
    <t>barbarapayne@hotmail.com</t>
  </si>
  <si>
    <t>20130703</t>
  </si>
  <si>
    <t>Laurie Howe</t>
  </si>
  <si>
    <t>Robert A. Webster</t>
  </si>
  <si>
    <t>rawebster@hotmail.com</t>
  </si>
  <si>
    <t>George I. Bravo</t>
  </si>
  <si>
    <t>gibravo@yahoo.com</t>
  </si>
  <si>
    <t>20130704</t>
  </si>
  <si>
    <t>Judy P. Mcdonough</t>
  </si>
  <si>
    <t>judypmcdonough@yahoo.com</t>
  </si>
  <si>
    <t>Eddie Walker</t>
  </si>
  <si>
    <t>Craig I. Raj</t>
  </si>
  <si>
    <t>craigiraj91@yahoo.com</t>
  </si>
  <si>
    <t>20130705</t>
  </si>
  <si>
    <t>Rachel R. Kelly</t>
  </si>
  <si>
    <t>rachelk66@gmail.com</t>
  </si>
  <si>
    <t>Oscar Ford</t>
  </si>
  <si>
    <t>Heather D. Ng</t>
  </si>
  <si>
    <t>heatherng87@gmail.com</t>
  </si>
  <si>
    <t>20130708</t>
  </si>
  <si>
    <t>Helen F. Park</t>
  </si>
  <si>
    <t>helenfpark59@outlook.com</t>
  </si>
  <si>
    <t>Bobby Powell</t>
  </si>
  <si>
    <t>Jesse M. Joyce</t>
  </si>
  <si>
    <t>jessejoyce@yahoo.com</t>
  </si>
  <si>
    <t>20130709</t>
  </si>
  <si>
    <t>Cheryl B. Lane</t>
  </si>
  <si>
    <t>cblane53@yahoo.com</t>
  </si>
  <si>
    <t>Sharon Thomas</t>
  </si>
  <si>
    <t>Edward A. Shepherd</t>
  </si>
  <si>
    <t>edwards49@outlook.com</t>
  </si>
  <si>
    <t>Anita Hahn</t>
  </si>
  <si>
    <t>Amber C. Gilbert</t>
  </si>
  <si>
    <t>ambercgilbert@outlook.com</t>
  </si>
  <si>
    <t>20130711</t>
  </si>
  <si>
    <t>Stacy Chang</t>
  </si>
  <si>
    <t>Courtney L. Chan</t>
  </si>
  <si>
    <t>courtneylchan10@yahoo.com</t>
  </si>
  <si>
    <t>20130712</t>
  </si>
  <si>
    <t>Christopher High</t>
  </si>
  <si>
    <t>Randall K. Ahmed</t>
  </si>
  <si>
    <t>randallahmed@hotmail.com</t>
  </si>
  <si>
    <t>20130713</t>
  </si>
  <si>
    <t>Clara Kaplan</t>
  </si>
  <si>
    <t>Leroy D. Spencer</t>
  </si>
  <si>
    <t>leroyspencer@yahoo.com</t>
  </si>
  <si>
    <t>Brian C. Christie</t>
  </si>
  <si>
    <t>brianc49@outlook.com</t>
  </si>
  <si>
    <t>20130714</t>
  </si>
  <si>
    <t>Jennifer Stanton</t>
  </si>
  <si>
    <t>Jason C. Stone</t>
  </si>
  <si>
    <t>jasonstone@outlook.com</t>
  </si>
  <si>
    <t>20130715</t>
  </si>
  <si>
    <t>Sean McKenna</t>
  </si>
  <si>
    <t>Cindy L. Chong</t>
  </si>
  <si>
    <t>cindychong77@yahoo.com</t>
  </si>
  <si>
    <t>Maurice Kelly</t>
  </si>
  <si>
    <t>Edward D. Rojas</t>
  </si>
  <si>
    <t>edwardrojas11@hotmail.com</t>
  </si>
  <si>
    <t>Alvin Hoover</t>
  </si>
  <si>
    <t>Ruth M. Webb</t>
  </si>
  <si>
    <t>ruthw@hotmail.com</t>
  </si>
  <si>
    <t>20130716</t>
  </si>
  <si>
    <t>Jeff Meadows</t>
  </si>
  <si>
    <t>Misty N. Patterson</t>
  </si>
  <si>
    <t>mistypatterson@gmail.com</t>
  </si>
  <si>
    <t>20130717</t>
  </si>
  <si>
    <t>Christine D. Montgomery</t>
  </si>
  <si>
    <t>cdmontgomery12@gmail.com</t>
  </si>
  <si>
    <t>Norma P. Wagner</t>
  </si>
  <si>
    <t>normawagner43@outlook.com</t>
  </si>
  <si>
    <t>Lloyd Levin</t>
  </si>
  <si>
    <t>Erica F. Shop</t>
  </si>
  <si>
    <t>ericashop@gmail.com</t>
  </si>
  <si>
    <t>Monique O. Coronado</t>
  </si>
  <si>
    <t>moniqueocoronado@hotmail.com</t>
  </si>
  <si>
    <t>20130718</t>
  </si>
  <si>
    <t>Bernard Thompson</t>
  </si>
  <si>
    <t>Rachel J. Salas</t>
  </si>
  <si>
    <t>rachels@hotmail.com</t>
  </si>
  <si>
    <t>Nicole Pope</t>
  </si>
  <si>
    <t>Jonathan E. Torres</t>
  </si>
  <si>
    <t>jonathantorres@outlook.com</t>
  </si>
  <si>
    <t>Jacob J. Nunez</t>
  </si>
  <si>
    <t>jjnunez40@gmail.com</t>
  </si>
  <si>
    <t>20130720</t>
  </si>
  <si>
    <t>Geoffrey H Wong</t>
  </si>
  <si>
    <t>Brittany I. Oliver</t>
  </si>
  <si>
    <t>brittanyo67@yahoo.com</t>
  </si>
  <si>
    <t>Kimberly D. Ayala</t>
  </si>
  <si>
    <t>kimberlydayala@gmail.com</t>
  </si>
  <si>
    <t>20130722</t>
  </si>
  <si>
    <t>Jack C. Park</t>
  </si>
  <si>
    <t>jackp@yahoo.com</t>
  </si>
  <si>
    <t>Sherri J. Roth</t>
  </si>
  <si>
    <t>sherrir94@gmail.com</t>
  </si>
  <si>
    <t>Helen Dickerson</t>
  </si>
  <si>
    <t>Tina O. Mccoy</t>
  </si>
  <si>
    <t>tinamccoy13@hotmail.com</t>
  </si>
  <si>
    <t>20130723</t>
  </si>
  <si>
    <t>James Davenport</t>
  </si>
  <si>
    <t>Doris L. Kaiser</t>
  </si>
  <si>
    <t>dorisk45@yahoo.com</t>
  </si>
  <si>
    <t>Maureen I. Connolly</t>
  </si>
  <si>
    <t>miconnolly99@hotmail.com</t>
  </si>
  <si>
    <t>20130725</t>
  </si>
  <si>
    <t>Brandon Beach</t>
  </si>
  <si>
    <t>Theresa G. Nguyen</t>
  </si>
  <si>
    <t>theresagnguyen@yahoo.com</t>
  </si>
  <si>
    <t>Marlene T. Woodward</t>
  </si>
  <si>
    <t>marlenewoodward@gmail.com</t>
  </si>
  <si>
    <t>Carlos Adkins</t>
  </si>
  <si>
    <t>Kyle K. K</t>
  </si>
  <si>
    <t>kylekk@hotmail.com</t>
  </si>
  <si>
    <t>Kristine Holden</t>
  </si>
  <si>
    <t>Herbert S. Brewer</t>
  </si>
  <si>
    <t>herbertbrewer@hotmail.com</t>
  </si>
  <si>
    <t>Erin S. Colon</t>
  </si>
  <si>
    <t>erinc@outlook.com</t>
  </si>
  <si>
    <t>20130727</t>
  </si>
  <si>
    <t>Ashley A. Zimmerman</t>
  </si>
  <si>
    <t>ashleyazimmerman77@yahoo.com</t>
  </si>
  <si>
    <t>Brett Ingram</t>
  </si>
  <si>
    <t>Jeff B. Mccarthy</t>
  </si>
  <si>
    <t>jbmccarthy@outlook.com</t>
  </si>
  <si>
    <t>Debra Block</t>
  </si>
  <si>
    <t>Shelly I. Brown</t>
  </si>
  <si>
    <t>sibrown82@outlook.com</t>
  </si>
  <si>
    <t>20130728</t>
  </si>
  <si>
    <t>Scott M. Scott</t>
  </si>
  <si>
    <t>scottmscott@outlook.com</t>
  </si>
  <si>
    <t>20130729</t>
  </si>
  <si>
    <t>Marlene Harrison</t>
  </si>
  <si>
    <t>Chelsea D. Henry</t>
  </si>
  <si>
    <t>chelseadhenry99@outlook.com</t>
  </si>
  <si>
    <t>20130730</t>
  </si>
  <si>
    <t>Dennis Block Richardson</t>
  </si>
  <si>
    <t>George J. Cooper</t>
  </si>
  <si>
    <t>georgec27@gmail.com</t>
  </si>
  <si>
    <t>Lucille McGee</t>
  </si>
  <si>
    <t>Susan F. Huynh</t>
  </si>
  <si>
    <t>susanh@yahoo.com</t>
  </si>
  <si>
    <t>Monica Harvey</t>
  </si>
  <si>
    <t>Robert I. Azmi</t>
  </si>
  <si>
    <t>robertiazmi98@gmail.com</t>
  </si>
  <si>
    <t>Jimmy Waters</t>
  </si>
  <si>
    <t>Nancy T. Tucker</t>
  </si>
  <si>
    <t>nancytucker85@outlook.com</t>
  </si>
  <si>
    <t>Nancy Holden</t>
  </si>
  <si>
    <t>Carrie B. Henry</t>
  </si>
  <si>
    <t>carrieh12@yahoo.com</t>
  </si>
  <si>
    <t>20130731</t>
  </si>
  <si>
    <t>Arnold Floyd Blair</t>
  </si>
  <si>
    <t>William E. Oconnor</t>
  </si>
  <si>
    <t>williamo@outlook.com</t>
  </si>
  <si>
    <t>Larry Langston</t>
  </si>
  <si>
    <t>Charles I. Carr</t>
  </si>
  <si>
    <t>charlescarr@gmail.com</t>
  </si>
  <si>
    <t>Paula H. Francis</t>
  </si>
  <si>
    <t>paulaf99@yahoo.com</t>
  </si>
  <si>
    <t>20130801</t>
  </si>
  <si>
    <t>Joshua S. Lambert</t>
  </si>
  <si>
    <t>joshual@yahoo.com</t>
  </si>
  <si>
    <t>20130802</t>
  </si>
  <si>
    <t>Samuel Newman</t>
  </si>
  <si>
    <t>Christine J. Bender</t>
  </si>
  <si>
    <t>christinebender@yahoo.com</t>
  </si>
  <si>
    <t>20130804</t>
  </si>
  <si>
    <t>Susan H. Newman</t>
  </si>
  <si>
    <t>susannewman@hotmail.com</t>
  </si>
  <si>
    <t>Wendy J. Bradley</t>
  </si>
  <si>
    <t>wendybradley@yahoo.com</t>
  </si>
  <si>
    <t>20130805</t>
  </si>
  <si>
    <t>Christopher J. Gardner</t>
  </si>
  <si>
    <t>christophergardner16@gmail.com</t>
  </si>
  <si>
    <t>Ryan Herman</t>
  </si>
  <si>
    <t>Lisa G. Mehta</t>
  </si>
  <si>
    <t>lisam96@hotmail.com</t>
  </si>
  <si>
    <t>20130806</t>
  </si>
  <si>
    <t>Glen Robertson</t>
  </si>
  <si>
    <t>Gary D. Brown</t>
  </si>
  <si>
    <t>garybrown@gmail.com</t>
  </si>
  <si>
    <t>Daniel J. Morgan</t>
  </si>
  <si>
    <t>danielm46@hotmail.com</t>
  </si>
  <si>
    <t>Jeff G. Chua</t>
  </si>
  <si>
    <t>jeffgchua@yahoo.com</t>
  </si>
  <si>
    <t>Beth Dolan</t>
  </si>
  <si>
    <t>Erin L. Sweeney</t>
  </si>
  <si>
    <t>erinsweeney@outlook.com</t>
  </si>
  <si>
    <t>Tyler S. Moore</t>
  </si>
  <si>
    <t>tylersmoore@hotmail.com</t>
  </si>
  <si>
    <t>20130807</t>
  </si>
  <si>
    <t>Eric J. Townsend</t>
  </si>
  <si>
    <t>ericjtownsend46@gmail.com</t>
  </si>
  <si>
    <t>Joe Baldwin</t>
  </si>
  <si>
    <t>Jacqueline H. Heath</t>
  </si>
  <si>
    <t>jacquelinehheath@outlook.com</t>
  </si>
  <si>
    <t>20130808</t>
  </si>
  <si>
    <t>Ashlee C. Kamal</t>
  </si>
  <si>
    <t>ashleek12@gmail.com</t>
  </si>
  <si>
    <t>20130809</t>
  </si>
  <si>
    <t>Pat Kinney</t>
  </si>
  <si>
    <t>Kelley T. Cameron</t>
  </si>
  <si>
    <t>kelleycameron@outlook.com</t>
  </si>
  <si>
    <t>20130810</t>
  </si>
  <si>
    <t>Laurence Cummings</t>
  </si>
  <si>
    <t>Stephen A. Donahue</t>
  </si>
  <si>
    <t>stephendonahue12@yahoo.com</t>
  </si>
  <si>
    <t>Mildred L. Saad</t>
  </si>
  <si>
    <t>mildreds9@yahoo.com</t>
  </si>
  <si>
    <t>20130812</t>
  </si>
  <si>
    <t>Emma Buckley</t>
  </si>
  <si>
    <t>Kathy C. Mendoza</t>
  </si>
  <si>
    <t>kathym73@gmail.com</t>
  </si>
  <si>
    <t>Cynthia E. King</t>
  </si>
  <si>
    <t>cynthiaeking@hotmail.com</t>
  </si>
  <si>
    <t>Willard B. Keller</t>
  </si>
  <si>
    <t>willardk@outlook.com</t>
  </si>
  <si>
    <t>20130813</t>
  </si>
  <si>
    <t>Kara Foster</t>
  </si>
  <si>
    <t>Jackie J. Jordan</t>
  </si>
  <si>
    <t>jackiejjordan4@hotmail.com</t>
  </si>
  <si>
    <t>Megan Woods</t>
  </si>
  <si>
    <t>Susan R. Mckinney</t>
  </si>
  <si>
    <t>susanmckinney@hotmail.com</t>
  </si>
  <si>
    <t>Stephanie Hawkins</t>
  </si>
  <si>
    <t>Luis S. Cooper</t>
  </si>
  <si>
    <t>luisc@hotmail.com</t>
  </si>
  <si>
    <t>20130814</t>
  </si>
  <si>
    <t>Jennifer C. Hickman</t>
  </si>
  <si>
    <t>jchickman@outlook.com</t>
  </si>
  <si>
    <t>Lori D. Tran</t>
  </si>
  <si>
    <t>ldtran62@hotmail.com</t>
  </si>
  <si>
    <t>20130816</t>
  </si>
  <si>
    <t>Juanita S. Adam</t>
  </si>
  <si>
    <t>juanitasadam@gmail.com</t>
  </si>
  <si>
    <t>20130818</t>
  </si>
  <si>
    <t>Lynn Hines</t>
  </si>
  <si>
    <t>Jack R. Yates</t>
  </si>
  <si>
    <t>jackryates@yahoo.com</t>
  </si>
  <si>
    <t>20130819</t>
  </si>
  <si>
    <t>Patricia T. Santiago</t>
  </si>
  <si>
    <t>patricias@yahoo.com</t>
  </si>
  <si>
    <t>Gordon Boswell</t>
  </si>
  <si>
    <t>Cathy D. Musa</t>
  </si>
  <si>
    <t>cathymusa37@gmail.com</t>
  </si>
  <si>
    <t>Colleen Marsh</t>
  </si>
  <si>
    <t>Annette R. Hidalgo</t>
  </si>
  <si>
    <t>annettehidalgo79@yahoo.com</t>
  </si>
  <si>
    <t>20130820</t>
  </si>
  <si>
    <t>Benjamin D. Lara</t>
  </si>
  <si>
    <t>benjaminlara@outlook.com</t>
  </si>
  <si>
    <t>20130821</t>
  </si>
  <si>
    <t>Sylvia Kumar</t>
  </si>
  <si>
    <t>Erin M. Bullock</t>
  </si>
  <si>
    <t>erinmbullock84@yahoo.com</t>
  </si>
  <si>
    <t>Gregory A. French</t>
  </si>
  <si>
    <t>gregoryfrench@gmail.com</t>
  </si>
  <si>
    <t>20130822</t>
  </si>
  <si>
    <t>Faye Silver</t>
  </si>
  <si>
    <t>Darrin L. Raj</t>
  </si>
  <si>
    <t>darrinraj5@gmail.com</t>
  </si>
  <si>
    <t>20130824</t>
  </si>
  <si>
    <t>Kerry Beach</t>
  </si>
  <si>
    <t>Mildred J. Gillespie</t>
  </si>
  <si>
    <t>mildredgillespie28@yahoo.com</t>
  </si>
  <si>
    <t>20130825</t>
  </si>
  <si>
    <t>Tyler I. Munoz</t>
  </si>
  <si>
    <t>tylermunoz@hotmail.com</t>
  </si>
  <si>
    <t>20130826</t>
  </si>
  <si>
    <t>Danielle M. Ortega</t>
  </si>
  <si>
    <t>daniellemortega@yahoo.com</t>
  </si>
  <si>
    <t>Patrick Lowry</t>
  </si>
  <si>
    <t>Nicole A. Fernando</t>
  </si>
  <si>
    <t>nicoleafernando@gmail.com</t>
  </si>
  <si>
    <t>Jamie G. Cassidy</t>
  </si>
  <si>
    <t>jamiecassidy14@outlook.com</t>
  </si>
  <si>
    <t>20130827</t>
  </si>
  <si>
    <t>Clyde Burnett</t>
  </si>
  <si>
    <t>Jessica J. Gibson</t>
  </si>
  <si>
    <t>jessicag@gmail.com</t>
  </si>
  <si>
    <t>20130828</t>
  </si>
  <si>
    <t>Donald C. Hayden</t>
  </si>
  <si>
    <t>dchayden@outlook.com</t>
  </si>
  <si>
    <t>20130829</t>
  </si>
  <si>
    <t>Emma Bloom</t>
  </si>
  <si>
    <t>Donna J. Proctor</t>
  </si>
  <si>
    <t>donnap93@yahoo.com</t>
  </si>
  <si>
    <t>20130830</t>
  </si>
  <si>
    <t>Danielle Baird</t>
  </si>
  <si>
    <t>Michael R. Park</t>
  </si>
  <si>
    <t>michaelpark@outlook.com</t>
  </si>
  <si>
    <t>20130831</t>
  </si>
  <si>
    <t>Jennifer M. Lyons</t>
  </si>
  <si>
    <t>jmlyons@hotmail.com</t>
  </si>
  <si>
    <t>Annie Horne</t>
  </si>
  <si>
    <t>Barbara L. Rose</t>
  </si>
  <si>
    <t>blrose89@gmail.com</t>
  </si>
  <si>
    <t>20130901</t>
  </si>
  <si>
    <t>Vincent Daniel</t>
  </si>
  <si>
    <t>Sandra D. Sam</t>
  </si>
  <si>
    <t>sandrasam85@hotmail.com</t>
  </si>
  <si>
    <t>20130903</t>
  </si>
  <si>
    <t>Jacob Murray</t>
  </si>
  <si>
    <t>Douglas J. Pearson</t>
  </si>
  <si>
    <t>douglasp40@outlook.com</t>
  </si>
  <si>
    <t>20130904</t>
  </si>
  <si>
    <t>Mike G Hartman</t>
  </si>
  <si>
    <t>Debra L. Rahim</t>
  </si>
  <si>
    <t>debrarahim51@hotmail.com</t>
  </si>
  <si>
    <t>Marvin Parrott</t>
  </si>
  <si>
    <t>Debra J. Herrera</t>
  </si>
  <si>
    <t>debraherrera67@yahoo.com</t>
  </si>
  <si>
    <t>20130905</t>
  </si>
  <si>
    <t>Debra Batchelor</t>
  </si>
  <si>
    <t>Larry M. Johnson</t>
  </si>
  <si>
    <t>larrymjohnson32@outlook.com</t>
  </si>
  <si>
    <t>20130907</t>
  </si>
  <si>
    <t>Cory E. Subramaniam</t>
  </si>
  <si>
    <t>corys@hotmail.com</t>
  </si>
  <si>
    <t>20130908</t>
  </si>
  <si>
    <t>Mildred Briggs</t>
  </si>
  <si>
    <t>Latoya J. Campbell</t>
  </si>
  <si>
    <t>latoyajcampbell99@gmail.com</t>
  </si>
  <si>
    <t>Lisa Branch</t>
  </si>
  <si>
    <t>Kevin A. Rose</t>
  </si>
  <si>
    <t>kevinarose@hotmail.com</t>
  </si>
  <si>
    <t>20130909</t>
  </si>
  <si>
    <t>Michael M. Oliva</t>
  </si>
  <si>
    <t>michaelmoliva@outlook.com</t>
  </si>
  <si>
    <t>Geoffrey Saunders</t>
  </si>
  <si>
    <t>William F. Nath</t>
  </si>
  <si>
    <t>williamnath@hotmail.com</t>
  </si>
  <si>
    <t>Betty B. Zhang</t>
  </si>
  <si>
    <t>bettyzhang15@outlook.com</t>
  </si>
  <si>
    <t>20130910</t>
  </si>
  <si>
    <t>Randy J. Cooper</t>
  </si>
  <si>
    <t>randyc@outlook.com</t>
  </si>
  <si>
    <t>20130911</t>
  </si>
  <si>
    <t>Janice Frye</t>
  </si>
  <si>
    <t>Barbara P. Alexander</t>
  </si>
  <si>
    <t>bpalexander@gmail.com</t>
  </si>
  <si>
    <t>Jacob McNeill</t>
  </si>
  <si>
    <t>Gina W. Akhtar</t>
  </si>
  <si>
    <t>gwakhtar89@gmail.com</t>
  </si>
  <si>
    <t>20130912</t>
  </si>
  <si>
    <t>John M. Matthews</t>
  </si>
  <si>
    <t>johnmmatthews74@outlook.com</t>
  </si>
  <si>
    <t>20130914</t>
  </si>
  <si>
    <t>Mildred D. Fernandez</t>
  </si>
  <si>
    <t>mildredfernandez@hotmail.com</t>
  </si>
  <si>
    <t>David D. Woods</t>
  </si>
  <si>
    <t>ddwoods@outlook.com</t>
  </si>
  <si>
    <t>Debbie Dillon</t>
  </si>
  <si>
    <t>Patricia S. Sanchez</t>
  </si>
  <si>
    <t>pssanchez@yahoo.com</t>
  </si>
  <si>
    <t>20130915</t>
  </si>
  <si>
    <t>Amanda T. Jorgensen</t>
  </si>
  <si>
    <t>amandatjorgensen@hotmail.com</t>
  </si>
  <si>
    <t>20130916</t>
  </si>
  <si>
    <t>Tina Monroe</t>
  </si>
  <si>
    <t>Marcus J. Sim</t>
  </si>
  <si>
    <t>mjsim59@gmail.com</t>
  </si>
  <si>
    <t>Diane D. Lucas</t>
  </si>
  <si>
    <t>dianel@outlook.com</t>
  </si>
  <si>
    <t>Beverly Roberts</t>
  </si>
  <si>
    <t>Lisa J. Meadows</t>
  </si>
  <si>
    <t>lisameadows34@yahoo.com</t>
  </si>
  <si>
    <t>Julian F Wolfe</t>
  </si>
  <si>
    <t>Patrick E. Rashid</t>
  </si>
  <si>
    <t>patrickr@gmail.com</t>
  </si>
  <si>
    <t>20130917</t>
  </si>
  <si>
    <t>Ken H Frazier</t>
  </si>
  <si>
    <t>Samantha T. Hess</t>
  </si>
  <si>
    <t>samanthah@hotmail.com</t>
  </si>
  <si>
    <t>Kyle Fink</t>
  </si>
  <si>
    <t>Brandon W. Gomez</t>
  </si>
  <si>
    <t>brandong@gmail.com</t>
  </si>
  <si>
    <t>20130918</t>
  </si>
  <si>
    <t>Jo F. Carpenter</t>
  </si>
  <si>
    <t>jocarpenter@hotmail.com</t>
  </si>
  <si>
    <t>20130920</t>
  </si>
  <si>
    <t>Vicki K. Cheung</t>
  </si>
  <si>
    <t>vkcheung@yahoo.com</t>
  </si>
  <si>
    <t>Sandra Faulkner</t>
  </si>
  <si>
    <t>Steven C. Nelson</t>
  </si>
  <si>
    <t>stevennelson42@outlook.com</t>
  </si>
  <si>
    <t>20130922</t>
  </si>
  <si>
    <t>Judy K. Kamal</t>
  </si>
  <si>
    <t>judyk@outlook.com</t>
  </si>
  <si>
    <t>Wesley Cho</t>
  </si>
  <si>
    <t>George S. Norris</t>
  </si>
  <si>
    <t>gsnorris@hotmail.com</t>
  </si>
  <si>
    <t>20130923</t>
  </si>
  <si>
    <t>Arlene Wiggins Dalton</t>
  </si>
  <si>
    <t>Angela B. Larson</t>
  </si>
  <si>
    <t>ablarson@yahoo.com</t>
  </si>
  <si>
    <t>Amanda C. Barnes</t>
  </si>
  <si>
    <t>acbarnes@outlook.com</t>
  </si>
  <si>
    <t>20130924</t>
  </si>
  <si>
    <t>Nicholas Wallace</t>
  </si>
  <si>
    <t>Angela D. Kashyap</t>
  </si>
  <si>
    <t>adkashyap@gmail.com</t>
  </si>
  <si>
    <t>Dorothy Holt</t>
  </si>
  <si>
    <t>Laura H. Small</t>
  </si>
  <si>
    <t>laurasmall@outlook.com</t>
  </si>
  <si>
    <t>Matthew C. Gill</t>
  </si>
  <si>
    <t>matthewg22@gmail.com</t>
  </si>
  <si>
    <t>20130925</t>
  </si>
  <si>
    <t>Jack N. Buck</t>
  </si>
  <si>
    <t>jacknbuck48@outlook.com</t>
  </si>
  <si>
    <t>John Merritt</t>
  </si>
  <si>
    <t>Donald I. Walsh</t>
  </si>
  <si>
    <t>donaldwalsh@outlook.com</t>
  </si>
  <si>
    <t>20130927</t>
  </si>
  <si>
    <t>Kimberly Reilly</t>
  </si>
  <si>
    <t>Regina J. Guzman</t>
  </si>
  <si>
    <t>reginag47@hotmail.com</t>
  </si>
  <si>
    <t>20130929</t>
  </si>
  <si>
    <t>Thelma J. Bradshaw</t>
  </si>
  <si>
    <t>thelmab21@gmail.com</t>
  </si>
  <si>
    <t>Michelle D. Howard</t>
  </si>
  <si>
    <t>michelleh56@outlook.com</t>
  </si>
  <si>
    <t>20131001</t>
  </si>
  <si>
    <t>Troy Cassidy</t>
  </si>
  <si>
    <t>Barbara L. Raza</t>
  </si>
  <si>
    <t>barbarar@hotmail.com</t>
  </si>
  <si>
    <t>Brittany J. Hampton</t>
  </si>
  <si>
    <t>brittanyhampton27@gmail.com</t>
  </si>
  <si>
    <t>Lindsay Tate</t>
  </si>
  <si>
    <t>Linda T. Kamal</t>
  </si>
  <si>
    <t>ltkamal52@yahoo.com</t>
  </si>
  <si>
    <t>Linda T. Barry</t>
  </si>
  <si>
    <t>lindatbarry@gmail.com</t>
  </si>
  <si>
    <t>20131002</t>
  </si>
  <si>
    <t>Debra P May</t>
  </si>
  <si>
    <t>Amy J. Vieira</t>
  </si>
  <si>
    <t>ajvieira16@outlook.com</t>
  </si>
  <si>
    <t>Judith Shepherd</t>
  </si>
  <si>
    <t>Lindsay V. Tran</t>
  </si>
  <si>
    <t>lindsayt80@outlook.com</t>
  </si>
  <si>
    <t>Kenneth Capps</t>
  </si>
  <si>
    <t>Ronald J. Robert</t>
  </si>
  <si>
    <t>ronaldr@yahoo.com</t>
  </si>
  <si>
    <t>20131003</t>
  </si>
  <si>
    <t>Natalie Aldridge</t>
  </si>
  <si>
    <t>Brittany M. Orr</t>
  </si>
  <si>
    <t>brittanymorr@gmail.com</t>
  </si>
  <si>
    <t>Danny Richmond</t>
  </si>
  <si>
    <t>Kimberly A. Frank</t>
  </si>
  <si>
    <t>kafrank11@hotmail.com</t>
  </si>
  <si>
    <t>Randy D. Cabrera</t>
  </si>
  <si>
    <t>rdcabrera@hotmail.com</t>
  </si>
  <si>
    <t>20131004</t>
  </si>
  <si>
    <t>Melanie Morrow</t>
  </si>
  <si>
    <t>Howard V. Marks</t>
  </si>
  <si>
    <t>hvmarks85@yahoo.com</t>
  </si>
  <si>
    <t>Tonya Miller</t>
  </si>
  <si>
    <t>Debra T. Barlow</t>
  </si>
  <si>
    <t>debrab@gmail.com</t>
  </si>
  <si>
    <t>20131006</t>
  </si>
  <si>
    <t>Donna Braun</t>
  </si>
  <si>
    <t>Amanda J. Payne</t>
  </si>
  <si>
    <t>amandajpayne8@gmail.com</t>
  </si>
  <si>
    <t>Joan Beach</t>
  </si>
  <si>
    <t>Daniel G. Holbrook</t>
  </si>
  <si>
    <t>danielholbrook82@gmail.com</t>
  </si>
  <si>
    <t>20131007</t>
  </si>
  <si>
    <t>Carole F. Cottrell</t>
  </si>
  <si>
    <t>cfcottrell88@outlook.com</t>
  </si>
  <si>
    <t>Yvonne Collier</t>
  </si>
  <si>
    <t>Peter S. Luna</t>
  </si>
  <si>
    <t>psluna@gmail.com</t>
  </si>
  <si>
    <t>20131008</t>
  </si>
  <si>
    <t>Troy Casey</t>
  </si>
  <si>
    <t>Betty R. Childs</t>
  </si>
  <si>
    <t>brchilds69@outlook.com</t>
  </si>
  <si>
    <t>Ann E. Amin</t>
  </si>
  <si>
    <t>annamin@outlook.com</t>
  </si>
  <si>
    <t>20131009</t>
  </si>
  <si>
    <t>Lucille Gibbons</t>
  </si>
  <si>
    <t>Daniel J. Dizon</t>
  </si>
  <si>
    <t>danieldizon@outlook.com</t>
  </si>
  <si>
    <t>20131012</t>
  </si>
  <si>
    <t>Edward R. Dennis</t>
  </si>
  <si>
    <t>edwardd@yahoo.com</t>
  </si>
  <si>
    <t>20131013</t>
  </si>
  <si>
    <t>Joe George</t>
  </si>
  <si>
    <t>William T. Lee</t>
  </si>
  <si>
    <t>williaml12@hotmail.com</t>
  </si>
  <si>
    <t>20131014</t>
  </si>
  <si>
    <t>Steven K. Rao</t>
  </si>
  <si>
    <t>skrao25@outlook.com</t>
  </si>
  <si>
    <t>James K. Srivastava</t>
  </si>
  <si>
    <t>jamessrivastava9@gmail.com</t>
  </si>
  <si>
    <t>Jane J. Love</t>
  </si>
  <si>
    <t>janejlove@yahoo.com</t>
  </si>
  <si>
    <t>Gilbert Godfrey</t>
  </si>
  <si>
    <t>Diane J. Dwyer</t>
  </si>
  <si>
    <t>dianedwyer16@hotmail.com</t>
  </si>
  <si>
    <t>Peter M. Tucker</t>
  </si>
  <si>
    <t>petertucker39@hotmail.com</t>
  </si>
  <si>
    <t>20131015</t>
  </si>
  <si>
    <t>Billy C. Kadam</t>
  </si>
  <si>
    <t>billyk@outlook.com</t>
  </si>
  <si>
    <t>Rhonda Stein</t>
  </si>
  <si>
    <t>Kyle F. Rice</t>
  </si>
  <si>
    <t>kfrice32@yahoo.com</t>
  </si>
  <si>
    <t>20131016</t>
  </si>
  <si>
    <t>Pamela K. Cole</t>
  </si>
  <si>
    <t>pkcole@outlook.com</t>
  </si>
  <si>
    <t>20131017</t>
  </si>
  <si>
    <t>Ricky Sanders</t>
  </si>
  <si>
    <t>Jeremy L. Perera</t>
  </si>
  <si>
    <t>jeremyp63@gmail.com</t>
  </si>
  <si>
    <t>Kelly Sawyer</t>
  </si>
  <si>
    <t>Shawn W. Espinosa</t>
  </si>
  <si>
    <t>swespinosa@outlook.com</t>
  </si>
  <si>
    <t>20131019</t>
  </si>
  <si>
    <t>Rhonda Bryant</t>
  </si>
  <si>
    <t>Kathy C. Peters</t>
  </si>
  <si>
    <t>kathyp@gmail.com</t>
  </si>
  <si>
    <t>20131020</t>
  </si>
  <si>
    <t>Susan P. Agrawal</t>
  </si>
  <si>
    <t>susanpagrawal53@gmail.com</t>
  </si>
  <si>
    <t>20131022</t>
  </si>
  <si>
    <t>Jack Horn</t>
  </si>
  <si>
    <t>Walter A. Huggins</t>
  </si>
  <si>
    <t>walterh45@yahoo.com</t>
  </si>
  <si>
    <t>20131023</t>
  </si>
  <si>
    <t>Sue L. Mason</t>
  </si>
  <si>
    <t>suem@outlook.com</t>
  </si>
  <si>
    <t>20131024</t>
  </si>
  <si>
    <t>David N. Hood</t>
  </si>
  <si>
    <t>davidh92@outlook.com</t>
  </si>
  <si>
    <t>20131025</t>
  </si>
  <si>
    <t>Michelle Bryant Phillips</t>
  </si>
  <si>
    <t>Brandon J. Ahuja</t>
  </si>
  <si>
    <t>brandonjahuja77@hotmail.com</t>
  </si>
  <si>
    <t>20131026</t>
  </si>
  <si>
    <t>Jessica O. Mohamed</t>
  </si>
  <si>
    <t>jessicam100@gmail.com</t>
  </si>
  <si>
    <t>20131027</t>
  </si>
  <si>
    <t>Adam K. Griffin</t>
  </si>
  <si>
    <t>Gordon Walker</t>
  </si>
  <si>
    <t>Sandra I. Alvarado</t>
  </si>
  <si>
    <t>sialvarado@hotmail.com</t>
  </si>
  <si>
    <t>20131028</t>
  </si>
  <si>
    <t>Hazel R. Adams</t>
  </si>
  <si>
    <t>hazela85@outlook.com</t>
  </si>
  <si>
    <t>Craig Liu</t>
  </si>
  <si>
    <t>Paula P. Sullivan</t>
  </si>
  <si>
    <t>ppsullivan69@hotmail.com</t>
  </si>
  <si>
    <t>20131029</t>
  </si>
  <si>
    <t>Shannon A. Ma</t>
  </si>
  <si>
    <t>shannonama@hotmail.com</t>
  </si>
  <si>
    <t>Stanley R. Lama</t>
  </si>
  <si>
    <t>stanleyrlama@yahoo.com</t>
  </si>
  <si>
    <t>20131030</t>
  </si>
  <si>
    <t>Pauline Finch</t>
  </si>
  <si>
    <t>Teresa S. Das</t>
  </si>
  <si>
    <t>tsdas48@outlook.com</t>
  </si>
  <si>
    <t>Virginia G. Lo</t>
  </si>
  <si>
    <t>virginial@hotmail.com</t>
  </si>
  <si>
    <t>Sean N Boyer</t>
  </si>
  <si>
    <t>Alyssa D. Barber</t>
  </si>
  <si>
    <t>alyssab35@gmail.com</t>
  </si>
  <si>
    <t>20131031</t>
  </si>
  <si>
    <t>Dennis A. Mcclure</t>
  </si>
  <si>
    <t>dennismcclure90@gmail.com</t>
  </si>
  <si>
    <t>Kenneth I. Tan</t>
  </si>
  <si>
    <t>kennethtan19@yahoo.com</t>
  </si>
  <si>
    <t>20131101</t>
  </si>
  <si>
    <t>Joshua C. Molina</t>
  </si>
  <si>
    <t>joshuacmolina@hotmail.com</t>
  </si>
  <si>
    <t>20131102</t>
  </si>
  <si>
    <t>Donna P. Tran</t>
  </si>
  <si>
    <t>donnatran20@hotmail.com</t>
  </si>
  <si>
    <t>20131103</t>
  </si>
  <si>
    <t>Larry J. Lin</t>
  </si>
  <si>
    <t>larrylin15@gmail.com</t>
  </si>
  <si>
    <t>Sandra C. Wood</t>
  </si>
  <si>
    <t>sandraw75@outlook.com</t>
  </si>
  <si>
    <t>20131104</t>
  </si>
  <si>
    <t>Maria Block</t>
  </si>
  <si>
    <t>Leroy N. Mcnamara</t>
  </si>
  <si>
    <t>leroynmcnamara51@yahoo.com</t>
  </si>
  <si>
    <t>Arlene Long</t>
  </si>
  <si>
    <t>Mark D. Joshi</t>
  </si>
  <si>
    <t>mdjoshi@hotmail.com</t>
  </si>
  <si>
    <t>20131105</t>
  </si>
  <si>
    <t>Mary C. Fletcher</t>
  </si>
  <si>
    <t>marycfletcher@hotmail.com</t>
  </si>
  <si>
    <t>Ana C. Gordon</t>
  </si>
  <si>
    <t>acgordon@outlook.com</t>
  </si>
  <si>
    <t>Linda I. Robles</t>
  </si>
  <si>
    <t>lindar36@outlook.com</t>
  </si>
  <si>
    <t>20131106</t>
  </si>
  <si>
    <t>Geoffrey Koch</t>
  </si>
  <si>
    <t>Brian D. Morton</t>
  </si>
  <si>
    <t>briandmorton85@yahoo.com</t>
  </si>
  <si>
    <t>Kevin Smith</t>
  </si>
  <si>
    <t>Christy L. Wright</t>
  </si>
  <si>
    <t>clwright50@gmail.com</t>
  </si>
  <si>
    <t>Toni Owens Poe</t>
  </si>
  <si>
    <t>Marilyn A. Jensen</t>
  </si>
  <si>
    <t>marilynajensen@hotmail.com</t>
  </si>
  <si>
    <t>Brandi L. Rivas</t>
  </si>
  <si>
    <t>brandilrivas40@yahoo.com</t>
  </si>
  <si>
    <t>Alfred Harmon</t>
  </si>
  <si>
    <t>Christine S. Slater</t>
  </si>
  <si>
    <t>christines@outlook.com</t>
  </si>
  <si>
    <t>Jeanette Davies</t>
  </si>
  <si>
    <t>Lisa C. May</t>
  </si>
  <si>
    <t>lisacmay91@yahoo.com</t>
  </si>
  <si>
    <t>20131107</t>
  </si>
  <si>
    <t>Pauline Brooks</t>
  </si>
  <si>
    <t>Joseph F. Kline</t>
  </si>
  <si>
    <t>jfkline100@yahoo.com</t>
  </si>
  <si>
    <t>20131108</t>
  </si>
  <si>
    <t>Sidney Larson</t>
  </si>
  <si>
    <t>Marquita C. Hussain</t>
  </si>
  <si>
    <t>marquitachussain83@hotmail.com</t>
  </si>
  <si>
    <t>Frances Holt</t>
  </si>
  <si>
    <t>Mark A. Nicole</t>
  </si>
  <si>
    <t>marknicole59@hotmail.com</t>
  </si>
  <si>
    <t>20131109</t>
  </si>
  <si>
    <t>Leo E Underwood</t>
  </si>
  <si>
    <t>Jason C. Iqbal</t>
  </si>
  <si>
    <t>jasoniqbal68@outlook.com</t>
  </si>
  <si>
    <t>Sandy Mueller</t>
  </si>
  <si>
    <t>Pamela D. Heath</t>
  </si>
  <si>
    <t>pamelaheath@gmail.com</t>
  </si>
  <si>
    <t>20131110</t>
  </si>
  <si>
    <t>Shawn Meyer</t>
  </si>
  <si>
    <t>Thomas L. Adams</t>
  </si>
  <si>
    <t>tladams@hotmail.com</t>
  </si>
  <si>
    <t>20131111</t>
  </si>
  <si>
    <t>Harriet Wooten</t>
  </si>
  <si>
    <t>Alice J. Valenzuela</t>
  </si>
  <si>
    <t>alicev34@outlook.com</t>
  </si>
  <si>
    <t>Derek Sweeney</t>
  </si>
  <si>
    <t>Lois L. Rutherford</t>
  </si>
  <si>
    <t>llrutherford@yahoo.com</t>
  </si>
  <si>
    <t>Gretchen Orr</t>
  </si>
  <si>
    <t>Janet L. Bhardwaj</t>
  </si>
  <si>
    <t>janetbhardwaj@yahoo.com</t>
  </si>
  <si>
    <t>Janet Zhang</t>
  </si>
  <si>
    <t>Jay D. Cohen</t>
  </si>
  <si>
    <t>jayc24@yahoo.com</t>
  </si>
  <si>
    <t>20131112</t>
  </si>
  <si>
    <t>Rick Houston</t>
  </si>
  <si>
    <t>Doris J. Reed</t>
  </si>
  <si>
    <t>dorisreed84@gmail.com</t>
  </si>
  <si>
    <t>Mitchell Goldberg</t>
  </si>
  <si>
    <t>Matthew J. Morris</t>
  </si>
  <si>
    <t>matthewmorris@hotmail.com</t>
  </si>
  <si>
    <t>20131113</t>
  </si>
  <si>
    <t>Max Hubbard</t>
  </si>
  <si>
    <t>Wayne I. Moreno</t>
  </si>
  <si>
    <t>waynemoreno@yahoo.com</t>
  </si>
  <si>
    <t>Helen Ferguson</t>
  </si>
  <si>
    <t>Debbie E. Richard</t>
  </si>
  <si>
    <t>debbier61@yahoo.com</t>
  </si>
  <si>
    <t>Josephine Dalton</t>
  </si>
  <si>
    <t>Courtney C. Turnbull</t>
  </si>
  <si>
    <t>courtneycturnbull33@gmail.com</t>
  </si>
  <si>
    <t>20131114</t>
  </si>
  <si>
    <t>Johnny E. Evans</t>
  </si>
  <si>
    <t>jeevans@yahoo.com</t>
  </si>
  <si>
    <t>Rick Ellis</t>
  </si>
  <si>
    <t>Cindy K. Winter</t>
  </si>
  <si>
    <t>ckwinter75@outlook.com</t>
  </si>
  <si>
    <t>20131115</t>
  </si>
  <si>
    <t>Edna Freeman</t>
  </si>
  <si>
    <t>Ryan L. Newton</t>
  </si>
  <si>
    <t>ryann@outlook.com</t>
  </si>
  <si>
    <t>20131116</t>
  </si>
  <si>
    <t>Wayne Bass</t>
  </si>
  <si>
    <t>Joan I. Hightower</t>
  </si>
  <si>
    <t>joanh@yahoo.com</t>
  </si>
  <si>
    <t>20131118</t>
  </si>
  <si>
    <t>Patrick F. Burton</t>
  </si>
  <si>
    <t>pfburton@outlook.com</t>
  </si>
  <si>
    <t>Steven A. Berg</t>
  </si>
  <si>
    <t>saberg55@yahoo.com</t>
  </si>
  <si>
    <t>Eric A. Jain</t>
  </si>
  <si>
    <t>eajain66@hotmail.com</t>
  </si>
  <si>
    <t>20131119</t>
  </si>
  <si>
    <t>Cynthia D. Moreira</t>
  </si>
  <si>
    <t>cynthiadmoreira@yahoo.com</t>
  </si>
  <si>
    <t>20131121</t>
  </si>
  <si>
    <t>Martha Bowers</t>
  </si>
  <si>
    <t>Charles J. Thornton</t>
  </si>
  <si>
    <t>charlesthornton78@yahoo.com</t>
  </si>
  <si>
    <t>Douglas D. Galvan</t>
  </si>
  <si>
    <t>ddgalvan@outlook.com</t>
  </si>
  <si>
    <t>20131122</t>
  </si>
  <si>
    <t>Frank J. Butt</t>
  </si>
  <si>
    <t>fjbutt@yahoo.com</t>
  </si>
  <si>
    <t>20131124</t>
  </si>
  <si>
    <t>Michael J. Barron</t>
  </si>
  <si>
    <t>mjbarron61@gmail.com</t>
  </si>
  <si>
    <t>20131125</t>
  </si>
  <si>
    <t>Joan Bowers</t>
  </si>
  <si>
    <t>Brandon I. Shaikh</t>
  </si>
  <si>
    <t>brandonshaikh64@gmail.com</t>
  </si>
  <si>
    <t>Virginia McNeill</t>
  </si>
  <si>
    <t>Jason S. Mckinney</t>
  </si>
  <si>
    <t>jasonmckinney98@outlook.com</t>
  </si>
  <si>
    <t>Karl Knowles</t>
  </si>
  <si>
    <t>Crystal H. Schultz</t>
  </si>
  <si>
    <t>crystalschultz@yahoo.com</t>
  </si>
  <si>
    <t>20131126</t>
  </si>
  <si>
    <t>Ronald Z. Carr</t>
  </si>
  <si>
    <t>ronaldzcarr@outlook.com</t>
  </si>
  <si>
    <t>20131127</t>
  </si>
  <si>
    <t>Shannon G. Antonio</t>
  </si>
  <si>
    <t>shannongantonio32@outlook.com</t>
  </si>
  <si>
    <t>Laurie Moon</t>
  </si>
  <si>
    <t>Chad J. Oconnor</t>
  </si>
  <si>
    <t>chado36@yahoo.com</t>
  </si>
  <si>
    <t>20131128</t>
  </si>
  <si>
    <t>Dolores S. Reyes</t>
  </si>
  <si>
    <t>dsreyes@gmail.com</t>
  </si>
  <si>
    <t>Herbert C. Rodrigues</t>
  </si>
  <si>
    <t>hcrodrigues@outlook.com</t>
  </si>
  <si>
    <t>Karen Warren</t>
  </si>
  <si>
    <t>Douglas H. Frank</t>
  </si>
  <si>
    <t>douglasf9@hotmail.com</t>
  </si>
  <si>
    <t>20131130</t>
  </si>
  <si>
    <t>Yvonne Stephens</t>
  </si>
  <si>
    <t>Earl R. Hayes</t>
  </si>
  <si>
    <t>earlhayes82@yahoo.com</t>
  </si>
  <si>
    <t>20131201</t>
  </si>
  <si>
    <t>Diane V. Duncan</t>
  </si>
  <si>
    <t>dvduncan@yahoo.com</t>
  </si>
  <si>
    <t>Laura T. Richardson</t>
  </si>
  <si>
    <t>laurarichardson@outlook.com</t>
  </si>
  <si>
    <t>20131202</t>
  </si>
  <si>
    <t>Melissa C. Wheeler</t>
  </si>
  <si>
    <t>mcwheeler@hotmail.com</t>
  </si>
  <si>
    <t>Rosemary O'Brien</t>
  </si>
  <si>
    <t>Steven E. Cunningham</t>
  </si>
  <si>
    <t>stevenc95@hotmail.com</t>
  </si>
  <si>
    <t>20131203</t>
  </si>
  <si>
    <t>Nicole R. Lyons</t>
  </si>
  <si>
    <t>nrlyons@hotmail.com</t>
  </si>
  <si>
    <t>Kent Gill</t>
  </si>
  <si>
    <t>Natalie F. Lin</t>
  </si>
  <si>
    <t>natalieflin@outlook.com</t>
  </si>
  <si>
    <t>20131204</t>
  </si>
  <si>
    <t>Eugene T. Barry</t>
  </si>
  <si>
    <t>eugenetbarry36@yahoo.com</t>
  </si>
  <si>
    <t>Dorothy J. Rodgers</t>
  </si>
  <si>
    <t>djrodgers@yahoo.com</t>
  </si>
  <si>
    <t>20131205</t>
  </si>
  <si>
    <t>Marshall Sutherland</t>
  </si>
  <si>
    <t>Holly T. Deleon</t>
  </si>
  <si>
    <t>hollydeleon@hotmail.com</t>
  </si>
  <si>
    <t>Anthony J. Fisher</t>
  </si>
  <si>
    <t>ajfisher18@hotmail.com</t>
  </si>
  <si>
    <t>Wendy Pridgen Pearce</t>
  </si>
  <si>
    <t>Sherry J. Klein</t>
  </si>
  <si>
    <t>sherryklein50@hotmail.com</t>
  </si>
  <si>
    <t>20131208</t>
  </si>
  <si>
    <t>Dustin E. Cordova</t>
  </si>
  <si>
    <t>dustinecordova@gmail.com</t>
  </si>
  <si>
    <t>20131209</t>
  </si>
  <si>
    <t>Seth Matthews</t>
  </si>
  <si>
    <t>Megan M. Schmidt</t>
  </si>
  <si>
    <t>meganmschmidt11@yahoo.com</t>
  </si>
  <si>
    <t>Eugene H Walsh</t>
  </si>
  <si>
    <t>Felicia C. Wallace</t>
  </si>
  <si>
    <t>fcwallace36@gmail.com</t>
  </si>
  <si>
    <t>Mark S. Hampton</t>
  </si>
  <si>
    <t>markh4@yahoo.com</t>
  </si>
  <si>
    <t>20131210</t>
  </si>
  <si>
    <t>Anne Schultz</t>
  </si>
  <si>
    <t>Patricia J. Jimenez</t>
  </si>
  <si>
    <t>patriciajjimenez46@yahoo.com</t>
  </si>
  <si>
    <t>Carl M. Chua</t>
  </si>
  <si>
    <t>carlchua12@hotmail.com</t>
  </si>
  <si>
    <t>20131212</t>
  </si>
  <si>
    <t>Malcolm French</t>
  </si>
  <si>
    <t>Pearl D. Grace</t>
  </si>
  <si>
    <t>pdgrace42@gmail.com</t>
  </si>
  <si>
    <t>Penny Leach</t>
  </si>
  <si>
    <t>Richard I. Kent</t>
  </si>
  <si>
    <t>rikent94@yahoo.com</t>
  </si>
  <si>
    <t>20131213</t>
  </si>
  <si>
    <t>Gina Curry</t>
  </si>
  <si>
    <t>Robin L. Stein</t>
  </si>
  <si>
    <t>robinlstein@outlook.com</t>
  </si>
  <si>
    <t>20131214</t>
  </si>
  <si>
    <t>Tommy Lutz</t>
  </si>
  <si>
    <t>Deborah M. Higgins</t>
  </si>
  <si>
    <t>deborahh@hotmail.com</t>
  </si>
  <si>
    <t>20131215</t>
  </si>
  <si>
    <t>Anthony Stanley</t>
  </si>
  <si>
    <t>Lauren M. Scott</t>
  </si>
  <si>
    <t>laurenmscott52@hotmail.com</t>
  </si>
  <si>
    <t>Laurence Hull</t>
  </si>
  <si>
    <t>Darrell T. Peters</t>
  </si>
  <si>
    <t>darrelltpeters81@gmail.com</t>
  </si>
  <si>
    <t>20131216</t>
  </si>
  <si>
    <t>Gerald Crabtree</t>
  </si>
  <si>
    <t>Barbara A. Coleman</t>
  </si>
  <si>
    <t>bacoleman@gmail.com</t>
  </si>
  <si>
    <t>20131217</t>
  </si>
  <si>
    <t>Amy Hamrick Melvin</t>
  </si>
  <si>
    <t>John A. Sarmiento</t>
  </si>
  <si>
    <t>johnsarmiento96@gmail.com</t>
  </si>
  <si>
    <t>Craig S. Guy</t>
  </si>
  <si>
    <t>craigsguy@yahoo.com</t>
  </si>
  <si>
    <t>Dennis J. Yousef</t>
  </si>
  <si>
    <t>djyousef@hotmail.com</t>
  </si>
  <si>
    <t>Donald D. Diaz</t>
  </si>
  <si>
    <t>dddiaz8@gmail.com</t>
  </si>
  <si>
    <t>George J. Ignacio</t>
  </si>
  <si>
    <t>georgejignacio7@yahoo.com</t>
  </si>
  <si>
    <t>20131218</t>
  </si>
  <si>
    <t>William C. Lawal</t>
  </si>
  <si>
    <t>williaml@gmail.com</t>
  </si>
  <si>
    <t>Brandon E Shepherd</t>
  </si>
  <si>
    <t>Pamela C. Chen</t>
  </si>
  <si>
    <t>pcchen40@gmail.com</t>
  </si>
  <si>
    <t>Beth H. Porter</t>
  </si>
  <si>
    <t>bethporter@yahoo.com</t>
  </si>
  <si>
    <t>20131219</t>
  </si>
  <si>
    <t>Phyllis Little</t>
  </si>
  <si>
    <t>Matthew H. Patel</t>
  </si>
  <si>
    <t>matthewp@yahoo.com</t>
  </si>
  <si>
    <t>Robyn Hayes</t>
  </si>
  <si>
    <t>Evelyn P. Mehmood</t>
  </si>
  <si>
    <t>epmehmood@hotmail.com</t>
  </si>
  <si>
    <t>20131221</t>
  </si>
  <si>
    <t>Lillian Fischer</t>
  </si>
  <si>
    <t>Rachel I. Walker</t>
  </si>
  <si>
    <t>rachelwalker@outlook.com</t>
  </si>
  <si>
    <t>Danielle P Rao</t>
  </si>
  <si>
    <t>Earl R. Williams</t>
  </si>
  <si>
    <t>earlwilliams@yahoo.com</t>
  </si>
  <si>
    <t>20131222</t>
  </si>
  <si>
    <t>Betsy Puckett</t>
  </si>
  <si>
    <t>Jeffrey A. Morgan</t>
  </si>
  <si>
    <t>jeffreymorgan@gmail.com</t>
  </si>
  <si>
    <t>Marc I. Manning</t>
  </si>
  <si>
    <t>marcmanning@outlook.com</t>
  </si>
  <si>
    <t>20131223</t>
  </si>
  <si>
    <t>Bryan J. Macleod</t>
  </si>
  <si>
    <t>bryanjmacleod@hotmail.com</t>
  </si>
  <si>
    <t>Gregory S. Hood</t>
  </si>
  <si>
    <t>gregoryhood80@hotmail.com</t>
  </si>
  <si>
    <t>20131227</t>
  </si>
  <si>
    <t>Alicia Wood Shah</t>
  </si>
  <si>
    <t>Glenn D. Aguilar</t>
  </si>
  <si>
    <t>glennaguilar16@gmail.com</t>
  </si>
  <si>
    <t>20131228</t>
  </si>
  <si>
    <t>Marianne Connor</t>
  </si>
  <si>
    <t>Larry J. Walsh</t>
  </si>
  <si>
    <t>larryw84@outlook.com</t>
  </si>
  <si>
    <t>20131230</t>
  </si>
  <si>
    <t>Teresa Bishop</t>
  </si>
  <si>
    <t>Benjamin R. Swan</t>
  </si>
  <si>
    <t>benjaminrswan48@outlook.com</t>
  </si>
  <si>
    <t>Kelly F. Thompson</t>
  </si>
  <si>
    <t>kellythompson@gmail.com</t>
  </si>
  <si>
    <t>20140101</t>
  </si>
  <si>
    <t>Leo J Olson</t>
  </si>
  <si>
    <t>Steven C. Cooper</t>
  </si>
  <si>
    <t>sccooper71@outlook.com</t>
  </si>
  <si>
    <t>20140102</t>
  </si>
  <si>
    <t>Joanne Chu</t>
  </si>
  <si>
    <t>Patricia E. Angel</t>
  </si>
  <si>
    <t>patriciaeangel@hotmail.com</t>
  </si>
  <si>
    <t>20140103</t>
  </si>
  <si>
    <t>Brenda Ross</t>
  </si>
  <si>
    <t>Kimberly G. Campbell</t>
  </si>
  <si>
    <t>kgcampbell@yahoo.com</t>
  </si>
  <si>
    <t>Leo Kane</t>
  </si>
  <si>
    <t>Amanda N. Imran</t>
  </si>
  <si>
    <t>animran23@hotmail.com</t>
  </si>
  <si>
    <t>Melinda L. Usman</t>
  </si>
  <si>
    <t>melindausman@outlook.com</t>
  </si>
  <si>
    <t>Benjamin Lam</t>
  </si>
  <si>
    <t>Harold J. Fischer</t>
  </si>
  <si>
    <t>haroldjfischer52@outlook.com</t>
  </si>
  <si>
    <t>20140106</t>
  </si>
  <si>
    <t>Eugene F. Garrison</t>
  </si>
  <si>
    <t>efgarrison@outlook.com</t>
  </si>
  <si>
    <t>20140107</t>
  </si>
  <si>
    <t>Jeffrey Page</t>
  </si>
  <si>
    <t>Douglas T. Ibarra</t>
  </si>
  <si>
    <t>dtibarra29@gmail.com</t>
  </si>
  <si>
    <t>Pat Baker</t>
  </si>
  <si>
    <t>Christopher K. Arif</t>
  </si>
  <si>
    <t>christopherkarif@outlook.com</t>
  </si>
  <si>
    <t>20140110</t>
  </si>
  <si>
    <t>James J. Ahmad</t>
  </si>
  <si>
    <t>jjahmad81@gmail.com</t>
  </si>
  <si>
    <t>20140113</t>
  </si>
  <si>
    <t>Carlos Hanson</t>
  </si>
  <si>
    <t>Carole D. Wilkes</t>
  </si>
  <si>
    <t>carolew@hotmail.com</t>
  </si>
  <si>
    <t>20140114</t>
  </si>
  <si>
    <t>Margaret J. Sarkar</t>
  </si>
  <si>
    <t>mjsarkar@yahoo.com</t>
  </si>
  <si>
    <t>Brittany D. Holland</t>
  </si>
  <si>
    <t>bdholland17@gmail.com</t>
  </si>
  <si>
    <t>Yvonne Mann</t>
  </si>
  <si>
    <t>Pamela J. Fernandez</t>
  </si>
  <si>
    <t>pamelaf@yahoo.com</t>
  </si>
  <si>
    <t>Donald S. Sutton</t>
  </si>
  <si>
    <t>donaldssutton45@gmail.com</t>
  </si>
  <si>
    <t>20140115</t>
  </si>
  <si>
    <t>Lloyd Fuller</t>
  </si>
  <si>
    <t>Margaret T. Woods</t>
  </si>
  <si>
    <t>margaretwoods@yahoo.com</t>
  </si>
  <si>
    <t>20140116</t>
  </si>
  <si>
    <t>Geoffrey Rivera</t>
  </si>
  <si>
    <t>Kristen J. Patil</t>
  </si>
  <si>
    <t>kristenpatil@gmail.com</t>
  </si>
  <si>
    <t>Nancy A. Dickerson</t>
  </si>
  <si>
    <t>nadickerson94@yahoo.com</t>
  </si>
  <si>
    <t>20140119</t>
  </si>
  <si>
    <t>Edna Michael</t>
  </si>
  <si>
    <t>Lisa C. Barton</t>
  </si>
  <si>
    <t>lisab22@gmail.com</t>
  </si>
  <si>
    <t>Kathleen B. Hall</t>
  </si>
  <si>
    <t>kbhall12@yahoo.com</t>
  </si>
  <si>
    <t>20140120</t>
  </si>
  <si>
    <t>Ricky C. Harrison</t>
  </si>
  <si>
    <t>rickyh@yahoo.com</t>
  </si>
  <si>
    <t>20140121</t>
  </si>
  <si>
    <t>Travis A. Norris</t>
  </si>
  <si>
    <t>travisnorris@gmail.com</t>
  </si>
  <si>
    <t>Brandon T. Hensley</t>
  </si>
  <si>
    <t>brandonh@outlook.com</t>
  </si>
  <si>
    <t>20140122</t>
  </si>
  <si>
    <t>Kathryn Wolfe</t>
  </si>
  <si>
    <t>Jeffrey B. Hansen</t>
  </si>
  <si>
    <t>jbhansen89@gmail.com</t>
  </si>
  <si>
    <t>Marlene Gray</t>
  </si>
  <si>
    <t>Phyllis R. Tran</t>
  </si>
  <si>
    <t>phyllist@gmail.com</t>
  </si>
  <si>
    <t>20140123</t>
  </si>
  <si>
    <t>Lloyd Cannon</t>
  </si>
  <si>
    <t>Janet J. Parker</t>
  </si>
  <si>
    <t>janetparker@outlook.com</t>
  </si>
  <si>
    <t>Sally Dunn</t>
  </si>
  <si>
    <t>Michele K. Low</t>
  </si>
  <si>
    <t>micheleklow@gmail.com</t>
  </si>
  <si>
    <t>Ricky W Clements</t>
  </si>
  <si>
    <t>Grace H. Hussain</t>
  </si>
  <si>
    <t>graceh@outlook.com</t>
  </si>
  <si>
    <t>20140124</t>
  </si>
  <si>
    <t>Linda M. Haynes</t>
  </si>
  <si>
    <t>lindahaynes18@hotmail.com</t>
  </si>
  <si>
    <t>20140125</t>
  </si>
  <si>
    <t>Marcia Greenberg</t>
  </si>
  <si>
    <t>Joyce P. Spencer</t>
  </si>
  <si>
    <t>jpspencer17@outlook.com</t>
  </si>
  <si>
    <t>20140127</t>
  </si>
  <si>
    <t>Debra D. Jack</t>
  </si>
  <si>
    <t>debraj80@outlook.com</t>
  </si>
  <si>
    <t>Juan Gold</t>
  </si>
  <si>
    <t>Grace J. Jensen</t>
  </si>
  <si>
    <t>gjjensen53@yahoo.com</t>
  </si>
  <si>
    <t>20140128</t>
  </si>
  <si>
    <t>Dorothy J. Ting</t>
  </si>
  <si>
    <t>djting@outlook.com</t>
  </si>
  <si>
    <t>20140129</t>
  </si>
  <si>
    <t>Stanley Steele</t>
  </si>
  <si>
    <t>Lawrence M. Mclean</t>
  </si>
  <si>
    <t>lawrencemclean24@outlook.com</t>
  </si>
  <si>
    <t>Jay D. Williamson</t>
  </si>
  <si>
    <t>jdwilliamson67@yahoo.com</t>
  </si>
  <si>
    <t>Lynda Banks</t>
  </si>
  <si>
    <t>Marsha R. Wayne</t>
  </si>
  <si>
    <t>marshawayne39@yahoo.com</t>
  </si>
  <si>
    <t>20140201</t>
  </si>
  <si>
    <t>Violet B. Shrivastava</t>
  </si>
  <si>
    <t>violets18@outlook.com</t>
  </si>
  <si>
    <t>Becky Farmer</t>
  </si>
  <si>
    <t>Linda J. Lewis</t>
  </si>
  <si>
    <t>ljlewis@outlook.com</t>
  </si>
  <si>
    <t>20140202</t>
  </si>
  <si>
    <t>Caroline Stone</t>
  </si>
  <si>
    <t>Donald L. Johnson</t>
  </si>
  <si>
    <t>donaldjohnson@yahoo.com</t>
  </si>
  <si>
    <t>Donna Block</t>
  </si>
  <si>
    <t>Christopher S. Chong</t>
  </si>
  <si>
    <t>christopherschong89@gmail.com</t>
  </si>
  <si>
    <t>20140204</t>
  </si>
  <si>
    <t>Erika Clapp</t>
  </si>
  <si>
    <t>Elizabeth L. Booth</t>
  </si>
  <si>
    <t>elizabethbooth4@hotmail.com</t>
  </si>
  <si>
    <t>20140205</t>
  </si>
  <si>
    <t>Julie L. David</t>
  </si>
  <si>
    <t>juliedavid@outlook.com</t>
  </si>
  <si>
    <t>Katharine Hudson</t>
  </si>
  <si>
    <t>James J. Roberts</t>
  </si>
  <si>
    <t>jamesroberts73@outlook.com</t>
  </si>
  <si>
    <t>20140206</t>
  </si>
  <si>
    <t>Penny O Caldwell</t>
  </si>
  <si>
    <t>Alfred P. Su</t>
  </si>
  <si>
    <t>alfredsu52@yahoo.com</t>
  </si>
  <si>
    <t>Rachel Bates</t>
  </si>
  <si>
    <t>Lori S. Phillips</t>
  </si>
  <si>
    <t>lorip32@yahoo.com</t>
  </si>
  <si>
    <t>Warren V. Gallagher</t>
  </si>
  <si>
    <t>warrenvgallagher97@outlook.com</t>
  </si>
  <si>
    <t>20140210</t>
  </si>
  <si>
    <t>Sherri Kramer</t>
  </si>
  <si>
    <t>Henry C. Hartman</t>
  </si>
  <si>
    <t>hchartman24@gmail.com</t>
  </si>
  <si>
    <t>Megan York</t>
  </si>
  <si>
    <t>Terry G. Fatima</t>
  </si>
  <si>
    <t>terrygfatima@yahoo.com</t>
  </si>
  <si>
    <t>Arnold Gay</t>
  </si>
  <si>
    <t>Dennis J. Masters</t>
  </si>
  <si>
    <t>dennismasters68@gmail.com</t>
  </si>
  <si>
    <t>Brian Grady</t>
  </si>
  <si>
    <t>Roger D. Gibbons</t>
  </si>
  <si>
    <t>rogerdgibbons@gmail.com</t>
  </si>
  <si>
    <t>20140211</t>
  </si>
  <si>
    <t>Alan A. Monroe</t>
  </si>
  <si>
    <t>alanm66@yahoo.com</t>
  </si>
  <si>
    <t>Allen Nash</t>
  </si>
  <si>
    <t>Sara F. Jo</t>
  </si>
  <si>
    <t>saraj@gmail.com</t>
  </si>
  <si>
    <t>20140212</t>
  </si>
  <si>
    <t>Evan Adkins</t>
  </si>
  <si>
    <t>Timothy S. Sutton</t>
  </si>
  <si>
    <t>tssutton46@hotmail.com</t>
  </si>
  <si>
    <t>20140213</t>
  </si>
  <si>
    <t>Arnold Johnson</t>
  </si>
  <si>
    <t>Rickey B. Lu</t>
  </si>
  <si>
    <t>rickeylu@hotmail.com</t>
  </si>
  <si>
    <t>Tracy Schultz</t>
  </si>
  <si>
    <t>Steven P. Saad</t>
  </si>
  <si>
    <t>stevensaad@outlook.com</t>
  </si>
  <si>
    <t>Joel Burnette</t>
  </si>
  <si>
    <t>Lois M. Page</t>
  </si>
  <si>
    <t>lmpage88@outlook.com</t>
  </si>
  <si>
    <t>20140214</t>
  </si>
  <si>
    <t>Kevin Wolfe</t>
  </si>
  <si>
    <t>Hazel L. Pierce</t>
  </si>
  <si>
    <t>hazellpierce51@yahoo.com</t>
  </si>
  <si>
    <t>20140216</t>
  </si>
  <si>
    <t>Christina Zhu</t>
  </si>
  <si>
    <t>Todd M. Reid</t>
  </si>
  <si>
    <t>toddreid@outlook.com</t>
  </si>
  <si>
    <t>Theodore Rubin</t>
  </si>
  <si>
    <t>Lori M. Elder</t>
  </si>
  <si>
    <t>lorie@yahoo.com</t>
  </si>
  <si>
    <t>April Henson</t>
  </si>
  <si>
    <t>Heather J. Daniels</t>
  </si>
  <si>
    <t>heatherd@yahoo.com</t>
  </si>
  <si>
    <t>20140217</t>
  </si>
  <si>
    <t>Crystal O. Lau</t>
  </si>
  <si>
    <t>crystall@hotmail.com</t>
  </si>
  <si>
    <t>Alison Jones</t>
  </si>
  <si>
    <t>Mary I. Nolan</t>
  </si>
  <si>
    <t>maryn@gmail.com</t>
  </si>
  <si>
    <t>20140219</t>
  </si>
  <si>
    <t>Eric I. Chakraborty</t>
  </si>
  <si>
    <t>ericchakraborty79@outlook.com</t>
  </si>
  <si>
    <t>Jacob Burgess</t>
  </si>
  <si>
    <t>Betty J. Davies</t>
  </si>
  <si>
    <t>bettydavies@gmail.com</t>
  </si>
  <si>
    <t>Kelly Byers</t>
  </si>
  <si>
    <t>Barbara L. Jordan</t>
  </si>
  <si>
    <t>barbarajordan1@yahoo.com</t>
  </si>
  <si>
    <t>Deborah T. Jay</t>
  </si>
  <si>
    <t>deborahjay@outlook.com</t>
  </si>
  <si>
    <t>20140221</t>
  </si>
  <si>
    <t>Sean T. Trinidad</t>
  </si>
  <si>
    <t>seantrinidad72@hotmail.com</t>
  </si>
  <si>
    <t>Rodney Kearney</t>
  </si>
  <si>
    <t>Carolyn D. Fowler</t>
  </si>
  <si>
    <t>carolyndfowler@gmail.com</t>
  </si>
  <si>
    <t>20140224</t>
  </si>
  <si>
    <t>Dawn Larson</t>
  </si>
  <si>
    <t>Sheree L. Lynch</t>
  </si>
  <si>
    <t>shereellynch@outlook.com</t>
  </si>
  <si>
    <t>20140225</t>
  </si>
  <si>
    <t>Connie Bunn</t>
  </si>
  <si>
    <t>Dawn M. Booth</t>
  </si>
  <si>
    <t>dawnmbooth@hotmail.com</t>
  </si>
  <si>
    <t>Nancy A. Parker</t>
  </si>
  <si>
    <t>nancyaparker@gmail.com</t>
  </si>
  <si>
    <t>Harry Burns</t>
  </si>
  <si>
    <t>Carolyn J. Sandhu</t>
  </si>
  <si>
    <t>cjsandhu77@hotmail.com</t>
  </si>
  <si>
    <t>20140226</t>
  </si>
  <si>
    <t>Cindy J. Jordan</t>
  </si>
  <si>
    <t>cindyjordan@gmail.com</t>
  </si>
  <si>
    <t>20140302</t>
  </si>
  <si>
    <t>Christopher W. Fraser</t>
  </si>
  <si>
    <t>christopherwfraser60@hotmail.com</t>
  </si>
  <si>
    <t>Cindy McLeod</t>
  </si>
  <si>
    <t>Gail B. Townsend</t>
  </si>
  <si>
    <t>gbtownsend28@outlook.com</t>
  </si>
  <si>
    <t>20140303</t>
  </si>
  <si>
    <t>Cameron Kendall</t>
  </si>
  <si>
    <t>Christine E. Edwards</t>
  </si>
  <si>
    <t>christineedwards36@hotmail.com</t>
  </si>
  <si>
    <t>Joshua W. Maina</t>
  </si>
  <si>
    <t>joshuawmaina@outlook.com</t>
  </si>
  <si>
    <t>Jimmy Wang</t>
  </si>
  <si>
    <t>Robert M. Cotton</t>
  </si>
  <si>
    <t>robertc@outlook.com</t>
  </si>
  <si>
    <t>20140306</t>
  </si>
  <si>
    <t>Catherine Dorsey Burnett</t>
  </si>
  <si>
    <t>Eric V. Purcell</t>
  </si>
  <si>
    <t>evpurcell@hotmail.com</t>
  </si>
  <si>
    <t>Justin R. Tolentino</t>
  </si>
  <si>
    <t>justintolentino@yahoo.com</t>
  </si>
  <si>
    <t>20140308</t>
  </si>
  <si>
    <t>Marjorie Burnette</t>
  </si>
  <si>
    <t>Ashley A. Roman</t>
  </si>
  <si>
    <t>ashleyaroman@gmail.com</t>
  </si>
  <si>
    <t>Paul W French</t>
  </si>
  <si>
    <t>Larry C. Hussain</t>
  </si>
  <si>
    <t>larryhussain@yahoo.com</t>
  </si>
  <si>
    <t>20140310</t>
  </si>
  <si>
    <t>Amanda T. Deleon</t>
  </si>
  <si>
    <t>atdeleon69@outlook.com</t>
  </si>
  <si>
    <t>20140311</t>
  </si>
  <si>
    <t>Laurence Simon</t>
  </si>
  <si>
    <t>Rose K. Mohamed</t>
  </si>
  <si>
    <t>rkmohamed31@hotmail.com</t>
  </si>
  <si>
    <t>20140312</t>
  </si>
  <si>
    <t>Valerie J. James</t>
  </si>
  <si>
    <t>vjjames@outlook.com</t>
  </si>
  <si>
    <t>20140313</t>
  </si>
  <si>
    <t>Max Hurley</t>
  </si>
  <si>
    <t>Brian J. Coleman</t>
  </si>
  <si>
    <t>bjcoleman100@outlook.com</t>
  </si>
  <si>
    <t>Carole Rosen</t>
  </si>
  <si>
    <t>Gary L. Javed</t>
  </si>
  <si>
    <t>garyljaved@yahoo.com</t>
  </si>
  <si>
    <t>Charlie C. Jane</t>
  </si>
  <si>
    <t>charliej45@hotmail.com</t>
  </si>
  <si>
    <t>Monica Howard</t>
  </si>
  <si>
    <t>Patricia A. Jones</t>
  </si>
  <si>
    <t>patriciaj16@yahoo.com</t>
  </si>
  <si>
    <t>Linda J. Dalton</t>
  </si>
  <si>
    <t>lindad@hotmail.com</t>
  </si>
  <si>
    <t>Tim Connolly</t>
  </si>
  <si>
    <t>Diane P. Moore</t>
  </si>
  <si>
    <t>dianemoore24@outlook.com</t>
  </si>
  <si>
    <t>20140314</t>
  </si>
  <si>
    <t>Peggy P. Wright</t>
  </si>
  <si>
    <t>peggyw24@outlook.com</t>
  </si>
  <si>
    <t>20140315</t>
  </si>
  <si>
    <t>Leslie Hawley</t>
  </si>
  <si>
    <t>Nicholas P. Das</t>
  </si>
  <si>
    <t>nicholasd34@gmail.com</t>
  </si>
  <si>
    <t>20140316</t>
  </si>
  <si>
    <t>Gary M. Post</t>
  </si>
  <si>
    <t>garympost@gmail.com</t>
  </si>
  <si>
    <t>Bob Berg</t>
  </si>
  <si>
    <t>Louis B. Manuel</t>
  </si>
  <si>
    <t>louisbmanuel37@hotmail.com</t>
  </si>
  <si>
    <t>Terri Z. Carroll</t>
  </si>
  <si>
    <t>terricarroll@gmail.com</t>
  </si>
  <si>
    <t>20140318</t>
  </si>
  <si>
    <t>Nancy J. Bradley</t>
  </si>
  <si>
    <t>nancyb49@hotmail.com</t>
  </si>
  <si>
    <t>20140319</t>
  </si>
  <si>
    <t>Samantha J. Quinn</t>
  </si>
  <si>
    <t>samanthaq@outlook.com</t>
  </si>
  <si>
    <t>20140320</t>
  </si>
  <si>
    <t>Vanessa Day</t>
  </si>
  <si>
    <t>Gladys N. Cruz</t>
  </si>
  <si>
    <t>gladysc@hotmail.com</t>
  </si>
  <si>
    <t>Gayle C. Sharpe</t>
  </si>
  <si>
    <t>gcsharpe@yahoo.com</t>
  </si>
  <si>
    <t>20140322</t>
  </si>
  <si>
    <t>Regina S. Williamson</t>
  </si>
  <si>
    <t>reginaswilliamson78@yahoo.com</t>
  </si>
  <si>
    <t>Eileen Dalton</t>
  </si>
  <si>
    <t>Amy R. Rich</t>
  </si>
  <si>
    <t>arrich@yahoo.com</t>
  </si>
  <si>
    <t>Annie Sherrill</t>
  </si>
  <si>
    <t>Bruce M. Graham</t>
  </si>
  <si>
    <t>bmgraham@gmail.com</t>
  </si>
  <si>
    <t>Vicki Womble</t>
  </si>
  <si>
    <t>Jonathan C. Dean</t>
  </si>
  <si>
    <t>jcdean@yahoo.com</t>
  </si>
  <si>
    <t>20140323</t>
  </si>
  <si>
    <t>Teresa C. Byrd</t>
  </si>
  <si>
    <t>teresabyrd@yahoo.com</t>
  </si>
  <si>
    <t>Edward P. Weaver</t>
  </si>
  <si>
    <t>edwardw85@outlook.com</t>
  </si>
  <si>
    <t>Jerry Webster</t>
  </si>
  <si>
    <t>Anita F. Santiago</t>
  </si>
  <si>
    <t>anitas77@hotmail.com</t>
  </si>
  <si>
    <t>Charlotte F. Wright</t>
  </si>
  <si>
    <t>charlottew85@yahoo.com</t>
  </si>
  <si>
    <t>Barbara J. Flowers</t>
  </si>
  <si>
    <t>bjflowers86@outlook.com</t>
  </si>
  <si>
    <t>Billy L. Felix</t>
  </si>
  <si>
    <t>billyfelix14@hotmail.com</t>
  </si>
  <si>
    <t>20140324</t>
  </si>
  <si>
    <t>Brad H Blake</t>
  </si>
  <si>
    <t>Joe S. Jimenez</t>
  </si>
  <si>
    <t>joejimenez37@hotmail.com</t>
  </si>
  <si>
    <t>20140325</t>
  </si>
  <si>
    <t>Dwight Robinson</t>
  </si>
  <si>
    <t>Karen M. Butler</t>
  </si>
  <si>
    <t>karenmbutler@yahoo.com</t>
  </si>
  <si>
    <t>Carrie High</t>
  </si>
  <si>
    <t>Christopher K. Schneider</t>
  </si>
  <si>
    <t>christopherkschneider@hotmail.com</t>
  </si>
  <si>
    <t>Roberta Mitchell</t>
  </si>
  <si>
    <t>Caitlin F. Dee</t>
  </si>
  <si>
    <t>caitlind@hotmail.com</t>
  </si>
  <si>
    <t>20140326</t>
  </si>
  <si>
    <t>Dianna R. Hicks</t>
  </si>
  <si>
    <t>diannahicks87@yahoo.com</t>
  </si>
  <si>
    <t>Dana Teague</t>
  </si>
  <si>
    <t>Vivian J. Cook</t>
  </si>
  <si>
    <t>vjcook23@hotmail.com</t>
  </si>
  <si>
    <t>Eugene Clayton</t>
  </si>
  <si>
    <t>Phyllis C. Rosa</t>
  </si>
  <si>
    <t>phylliscrosa65@yahoo.com</t>
  </si>
  <si>
    <t>20140327</t>
  </si>
  <si>
    <t>Theresa G. Tran</t>
  </si>
  <si>
    <t>theresatran32@gmail.com</t>
  </si>
  <si>
    <t>20140329</t>
  </si>
  <si>
    <t>Jennifer C. Bird</t>
  </si>
  <si>
    <t>jenniferbird29@hotmail.com</t>
  </si>
  <si>
    <t>20140331</t>
  </si>
  <si>
    <t>Benjamin Gunter</t>
  </si>
  <si>
    <t>Michelle J. Garg</t>
  </si>
  <si>
    <t>michellejgarg@hotmail.com</t>
  </si>
  <si>
    <t>Clarence S. Sutton</t>
  </si>
  <si>
    <t>clarencessutton@hotmail.com</t>
  </si>
  <si>
    <t>20140401</t>
  </si>
  <si>
    <t>Marian Willis</t>
  </si>
  <si>
    <t>David M. Jay</t>
  </si>
  <si>
    <t>davidmjay63@hotmail.com</t>
  </si>
  <si>
    <t>Deborah K. Houston</t>
  </si>
  <si>
    <t>deborahkhouston53@outlook.com</t>
  </si>
  <si>
    <t>20140403</t>
  </si>
  <si>
    <t>Michele I. Stephen</t>
  </si>
  <si>
    <t>michelestephen@gmail.com</t>
  </si>
  <si>
    <t>20140404</t>
  </si>
  <si>
    <t>Shannon Aldridge</t>
  </si>
  <si>
    <t>Michelle F. Tong</t>
  </si>
  <si>
    <t>michellet@yahoo.com</t>
  </si>
  <si>
    <t>Susan Carroll Berman</t>
  </si>
  <si>
    <t>Daniel J. John</t>
  </si>
  <si>
    <t>djjohn11@yahoo.com</t>
  </si>
  <si>
    <t>20140406</t>
  </si>
  <si>
    <t>Grace Black</t>
  </si>
  <si>
    <t>Megan J. Li</t>
  </si>
  <si>
    <t>meganl@outlook.com</t>
  </si>
  <si>
    <t>Gary C. Miguel</t>
  </si>
  <si>
    <t>garymiguel@yahoo.com</t>
  </si>
  <si>
    <t>Andrew Gonzalez</t>
  </si>
  <si>
    <t>Anita O. Michael</t>
  </si>
  <si>
    <t>aomichael18@hotmail.com</t>
  </si>
  <si>
    <t>20140407</t>
  </si>
  <si>
    <t>Elaine I. Valdez</t>
  </si>
  <si>
    <t>elaineivaldez73@hotmail.com</t>
  </si>
  <si>
    <t>20140410</t>
  </si>
  <si>
    <t>Jon I. Biswas</t>
  </si>
  <si>
    <t>jonibiswas57@outlook.com</t>
  </si>
  <si>
    <t>Timothy C. Mustafa</t>
  </si>
  <si>
    <t>timothymustafa@yahoo.com</t>
  </si>
  <si>
    <t>Mary J. Wolf</t>
  </si>
  <si>
    <t>mjwolf@hotmail.com</t>
  </si>
  <si>
    <t>20140411</t>
  </si>
  <si>
    <t>Deborah J. Gallagher</t>
  </si>
  <si>
    <t>deborahjgallagher@outlook.com</t>
  </si>
  <si>
    <t>20140413</t>
  </si>
  <si>
    <t>Carolyn C. Tong</t>
  </si>
  <si>
    <t>carolyntong46@outlook.com</t>
  </si>
  <si>
    <t>20140414</t>
  </si>
  <si>
    <t>Richard I. Lyons</t>
  </si>
  <si>
    <t>rilyons@yahoo.com</t>
  </si>
  <si>
    <t>Stuart Sharma</t>
  </si>
  <si>
    <t>Rose J. Whitehead</t>
  </si>
  <si>
    <t>rosew64@outlook.com</t>
  </si>
  <si>
    <t>Stuart C Robinson</t>
  </si>
  <si>
    <t>Denise D. Clark</t>
  </si>
  <si>
    <t>ddclark71@yahoo.com</t>
  </si>
  <si>
    <t>20140415</t>
  </si>
  <si>
    <t>William S. Bullock</t>
  </si>
  <si>
    <t>wsbullock@gmail.com</t>
  </si>
  <si>
    <t>20140416</t>
  </si>
  <si>
    <t>Gary Frazier</t>
  </si>
  <si>
    <t>Irene F. Thakur</t>
  </si>
  <si>
    <t>ifthakur@yahoo.com</t>
  </si>
  <si>
    <t>Gretchen McKinney</t>
  </si>
  <si>
    <t>Jill P. Khoury</t>
  </si>
  <si>
    <t>jillkhoury@hotmail.com</t>
  </si>
  <si>
    <t>20140417</t>
  </si>
  <si>
    <t>Brandon V. Stafford</t>
  </si>
  <si>
    <t>brandons75@yahoo.com</t>
  </si>
  <si>
    <t>20140419</t>
  </si>
  <si>
    <t>David M. Houston</t>
  </si>
  <si>
    <t>davidhouston47@outlook.com</t>
  </si>
  <si>
    <t>20140420</t>
  </si>
  <si>
    <t>Benjamin Porter</t>
  </si>
  <si>
    <t>Christopher I. Webster</t>
  </si>
  <si>
    <t>ciwebster35@hotmail.com</t>
  </si>
  <si>
    <t>20140421</t>
  </si>
  <si>
    <t>Kathryn Tate</t>
  </si>
  <si>
    <t>Samantha M. Parr</t>
  </si>
  <si>
    <t>samanthamparr49@yahoo.com</t>
  </si>
  <si>
    <t>Anna Ellis</t>
  </si>
  <si>
    <t>Tyler D. Kay</t>
  </si>
  <si>
    <t>tdkay@outlook.com</t>
  </si>
  <si>
    <t>Shawn J. Smith</t>
  </si>
  <si>
    <t>shawnsmith@gmail.com</t>
  </si>
  <si>
    <t>20140422</t>
  </si>
  <si>
    <t>Betty Giles</t>
  </si>
  <si>
    <t>Kristine F. Rose</t>
  </si>
  <si>
    <t>kristinerose@gmail.com</t>
  </si>
  <si>
    <t>Isaiah V. Wu</t>
  </si>
  <si>
    <t>isaiahwu18@outlook.com</t>
  </si>
  <si>
    <t>Frances Powers</t>
  </si>
  <si>
    <t>Kayla J. Arellano</t>
  </si>
  <si>
    <t>kjarellano88@yahoo.com</t>
  </si>
  <si>
    <t>20140423</t>
  </si>
  <si>
    <t>Robyn Lyon</t>
  </si>
  <si>
    <t>Gwendolyn B. Gates</t>
  </si>
  <si>
    <t>gwendolyngates65@hotmail.com</t>
  </si>
  <si>
    <t>Joyce K. Davis</t>
  </si>
  <si>
    <t>joycedavis@hotmail.com</t>
  </si>
  <si>
    <t>20140425</t>
  </si>
  <si>
    <t>Jamie K. Tucker</t>
  </si>
  <si>
    <t>jamietucker@gmail.com</t>
  </si>
  <si>
    <t>20140426</t>
  </si>
  <si>
    <t>Kevin N. Weber</t>
  </si>
  <si>
    <t>kevinw19@hotmail.com</t>
  </si>
  <si>
    <t>Hannah Carver</t>
  </si>
  <si>
    <t>Louis J. Carroll</t>
  </si>
  <si>
    <t>louisc76@gmail.com</t>
  </si>
  <si>
    <t>Tracy J. Arnold</t>
  </si>
  <si>
    <t>tjarnold@outlook.com</t>
  </si>
  <si>
    <t>20140427</t>
  </si>
  <si>
    <t>Ernest Peele</t>
  </si>
  <si>
    <t>Kenneth F. Garner</t>
  </si>
  <si>
    <t>kfgarner62@hotmail.com</t>
  </si>
  <si>
    <t>Lynne Griffith</t>
  </si>
  <si>
    <t>Irene N. Gonzales</t>
  </si>
  <si>
    <t>ingonzales35@gmail.com</t>
  </si>
  <si>
    <t>Courtney Nelson</t>
  </si>
  <si>
    <t>Keith F. Chauhan</t>
  </si>
  <si>
    <t>kfchauhan@yahoo.com</t>
  </si>
  <si>
    <t>20140428</t>
  </si>
  <si>
    <t>Gladys J. Rastogi</t>
  </si>
  <si>
    <t>gladysjrastogi@yahoo.com</t>
  </si>
  <si>
    <t>Leslie Woodard</t>
  </si>
  <si>
    <t>Patricia J. Boyd</t>
  </si>
  <si>
    <t>patriciab80@gmail.com</t>
  </si>
  <si>
    <t>Alexandra D. Kim</t>
  </si>
  <si>
    <t>adkim@gmail.com</t>
  </si>
  <si>
    <t>20140429</t>
  </si>
  <si>
    <t>Faye Hanna</t>
  </si>
  <si>
    <t>George M. Garrett</t>
  </si>
  <si>
    <t>georgemgarrett@yahoo.com</t>
  </si>
  <si>
    <t>20140430</t>
  </si>
  <si>
    <t>Phyllis Hull</t>
  </si>
  <si>
    <t>Thelma D. Pandey</t>
  </si>
  <si>
    <t>tdpandey58@hotmail.com</t>
  </si>
  <si>
    <t>Shirley Riley</t>
  </si>
  <si>
    <t>Clarence E. Ahmad</t>
  </si>
  <si>
    <t>ceahmad@gmail.com</t>
  </si>
  <si>
    <t>20140501</t>
  </si>
  <si>
    <t>Laurie Case Daniel</t>
  </si>
  <si>
    <t>Jack A. Atkinson</t>
  </si>
  <si>
    <t>jacka@yahoo.com</t>
  </si>
  <si>
    <t>20140503</t>
  </si>
  <si>
    <t>Leah Pollock</t>
  </si>
  <si>
    <t>Cindy F. Beltran</t>
  </si>
  <si>
    <t>cindybeltran@gmail.com</t>
  </si>
  <si>
    <t>20140504</t>
  </si>
  <si>
    <t>Elsie Lane</t>
  </si>
  <si>
    <t>Sandra C. Moreno</t>
  </si>
  <si>
    <t>scmoreno19@yahoo.com</t>
  </si>
  <si>
    <t>Kathy Turner</t>
  </si>
  <si>
    <t>Terri J. Harvey</t>
  </si>
  <si>
    <t>terriharvey@hotmail.com</t>
  </si>
  <si>
    <t>20140505</t>
  </si>
  <si>
    <t>Jordan Womble</t>
  </si>
  <si>
    <t>Debra K. Castaneda</t>
  </si>
  <si>
    <t>debrac91@gmail.com</t>
  </si>
  <si>
    <t>Katherine A. Yan</t>
  </si>
  <si>
    <t>katherineayan10@outlook.com</t>
  </si>
  <si>
    <t>20140506</t>
  </si>
  <si>
    <t>Thelma Murray</t>
  </si>
  <si>
    <t>Kayla J. Bush</t>
  </si>
  <si>
    <t>kjbush28@gmail.com</t>
  </si>
  <si>
    <t>William Sharma</t>
  </si>
  <si>
    <t>Joe L. Bird</t>
  </si>
  <si>
    <t>jlbird@yahoo.com</t>
  </si>
  <si>
    <t>Francis I Davis</t>
  </si>
  <si>
    <t>Norman I. Walker</t>
  </si>
  <si>
    <t>niwalker70@yahoo.com</t>
  </si>
  <si>
    <t>20140507</t>
  </si>
  <si>
    <t>Ellen Sparks</t>
  </si>
  <si>
    <t>Lewis R. Lowe</t>
  </si>
  <si>
    <t>lewisrlowe@hotmail.com</t>
  </si>
  <si>
    <t>20140508</t>
  </si>
  <si>
    <t>Allan Dickinson</t>
  </si>
  <si>
    <t>Robert J. Mccormick</t>
  </si>
  <si>
    <t>robertjmccormick@yahoo.com</t>
  </si>
  <si>
    <t>Leonard Strauss</t>
  </si>
  <si>
    <t>Pauline M. Robertson</t>
  </si>
  <si>
    <t>paulinerobertson74@outlook.com</t>
  </si>
  <si>
    <t>20140509</t>
  </si>
  <si>
    <t>Frances Johnson</t>
  </si>
  <si>
    <t>Cynthia J. Stanley</t>
  </si>
  <si>
    <t>cynthiastanley@yahoo.com</t>
  </si>
  <si>
    <t>20140510</t>
  </si>
  <si>
    <t>Kathy Hinton</t>
  </si>
  <si>
    <t>Tammy Z. Evans</t>
  </si>
  <si>
    <t>tzevans17@gmail.com</t>
  </si>
  <si>
    <t>20140511</t>
  </si>
  <si>
    <t>Miriam Bowman</t>
  </si>
  <si>
    <t>Jonathan K. Copeland</t>
  </si>
  <si>
    <t>jonathancopeland@outlook.com</t>
  </si>
  <si>
    <t>20140513</t>
  </si>
  <si>
    <t>Tammy J. Miller</t>
  </si>
  <si>
    <t>tammym@gmail.com</t>
  </si>
  <si>
    <t>20140514</t>
  </si>
  <si>
    <t>John P. Phan</t>
  </si>
  <si>
    <t>jpphan@outlook.com</t>
  </si>
  <si>
    <t>Sally Liu</t>
  </si>
  <si>
    <t>Linda M. Hernandez</t>
  </si>
  <si>
    <t>lmhernandez46@gmail.com</t>
  </si>
  <si>
    <t>20140515</t>
  </si>
  <si>
    <t>Barbara B. Cohen</t>
  </si>
  <si>
    <t>barbarabcohen@hotmail.com</t>
  </si>
  <si>
    <t>Floyd D. Tucker</t>
  </si>
  <si>
    <t>floydtucker98@gmail.com</t>
  </si>
  <si>
    <t>20140517</t>
  </si>
  <si>
    <t>Fred Barber</t>
  </si>
  <si>
    <t>Hannah M. Hansen</t>
  </si>
  <si>
    <t>hmhansen50@hotmail.com</t>
  </si>
  <si>
    <t>20140518</t>
  </si>
  <si>
    <t>Lloyd Dolan</t>
  </si>
  <si>
    <t>Frank P. Memon</t>
  </si>
  <si>
    <t>frankmemon94@outlook.com</t>
  </si>
  <si>
    <t>Robin L. Anwar</t>
  </si>
  <si>
    <t>robinanwar@yahoo.com</t>
  </si>
  <si>
    <t>Barbara I. Jennings</t>
  </si>
  <si>
    <t>bijennings88@gmail.com</t>
  </si>
  <si>
    <t>Amy N. Stone</t>
  </si>
  <si>
    <t>amynstone60@outlook.com</t>
  </si>
  <si>
    <t>20140519</t>
  </si>
  <si>
    <t>Joanna Kenney</t>
  </si>
  <si>
    <t>Kim F. Amin</t>
  </si>
  <si>
    <t>kimamin@gmail.com</t>
  </si>
  <si>
    <t>Carol C. Milner</t>
  </si>
  <si>
    <t>ccmilner63@yahoo.com</t>
  </si>
  <si>
    <t>Brent M. Bryant</t>
  </si>
  <si>
    <t>brentb@yahoo.com</t>
  </si>
  <si>
    <t>20140520</t>
  </si>
  <si>
    <t>Nicholas I. Correa</t>
  </si>
  <si>
    <t>nicorrea21@gmail.com</t>
  </si>
  <si>
    <t>20140521</t>
  </si>
  <si>
    <t>Natalie Watts</t>
  </si>
  <si>
    <t>Mary S. Watkins</t>
  </si>
  <si>
    <t>maryswatkins@hotmail.com</t>
  </si>
  <si>
    <t>Donald E. Pandey</t>
  </si>
  <si>
    <t>donaldepandey83@hotmail.com</t>
  </si>
  <si>
    <t>Sean Herbert</t>
  </si>
  <si>
    <t>Michelle S. Chu</t>
  </si>
  <si>
    <t>michellechu@outlook.com</t>
  </si>
  <si>
    <t>Lindsay Webb</t>
  </si>
  <si>
    <t>Adam B. Kane</t>
  </si>
  <si>
    <t>adambkane5@hotmail.com</t>
  </si>
  <si>
    <t>20140522</t>
  </si>
  <si>
    <t>Kim McCarthy</t>
  </si>
  <si>
    <t>Peter I. Newman</t>
  </si>
  <si>
    <t>peterinewman68@hotmail.com</t>
  </si>
  <si>
    <t>20140524</t>
  </si>
  <si>
    <t>Priscilla Allen</t>
  </si>
  <si>
    <t>Robert I. Hayes</t>
  </si>
  <si>
    <t>roberth76@gmail.com</t>
  </si>
  <si>
    <t>20140528</t>
  </si>
  <si>
    <t>Anthony Foley</t>
  </si>
  <si>
    <t>Sean N. Ball</t>
  </si>
  <si>
    <t>seanb59@gmail.com</t>
  </si>
  <si>
    <t>Roy Rouse</t>
  </si>
  <si>
    <t>Linda G. Castillo</t>
  </si>
  <si>
    <t>lindacastillo49@gmail.com</t>
  </si>
  <si>
    <t>Maurice Everett</t>
  </si>
  <si>
    <t>Theresa H. Price</t>
  </si>
  <si>
    <t>theresaprice46@hotmail.com</t>
  </si>
  <si>
    <t>20140529</t>
  </si>
  <si>
    <t>Ryan L. Oneil</t>
  </si>
  <si>
    <t>ryano@hotmail.com</t>
  </si>
  <si>
    <t>20140601</t>
  </si>
  <si>
    <t>Teresa Watts</t>
  </si>
  <si>
    <t>George B. Kline</t>
  </si>
  <si>
    <t>georgek@yahoo.com</t>
  </si>
  <si>
    <t>Thomas Spence</t>
  </si>
  <si>
    <t>Phyllis J. Frank</t>
  </si>
  <si>
    <t>pjfrank49@hotmail.com</t>
  </si>
  <si>
    <t>20140602</t>
  </si>
  <si>
    <t>Nicole J. Foster</t>
  </si>
  <si>
    <t>nicolejfoster@gmail.com</t>
  </si>
  <si>
    <t>Penny Rich</t>
  </si>
  <si>
    <t>Jerry S. Chua</t>
  </si>
  <si>
    <t>jerryc50@outlook.com</t>
  </si>
  <si>
    <t>Ralph F. Valencia</t>
  </si>
  <si>
    <t>rfvalencia68@outlook.com</t>
  </si>
  <si>
    <t>Tammy Raynor</t>
  </si>
  <si>
    <t>Gail F. Simon</t>
  </si>
  <si>
    <t>gails73@hotmail.com</t>
  </si>
  <si>
    <t>20140603</t>
  </si>
  <si>
    <t>Cora J. Butler</t>
  </si>
  <si>
    <t>corajbutler21@hotmail.com</t>
  </si>
  <si>
    <t>Justin C. Soriano</t>
  </si>
  <si>
    <t>justins43@gmail.com</t>
  </si>
  <si>
    <t>20140604</t>
  </si>
  <si>
    <t>Carol M. Hawkins</t>
  </si>
  <si>
    <t>carolhawkins20@gmail.com</t>
  </si>
  <si>
    <t>Annie Livingston</t>
  </si>
  <si>
    <t>Kathy C. Chopra</t>
  </si>
  <si>
    <t>kathychopra33@gmail.com</t>
  </si>
  <si>
    <t>20140605</t>
  </si>
  <si>
    <t>Debra L. Olsen</t>
  </si>
  <si>
    <t>dlolsen83@hotmail.com</t>
  </si>
  <si>
    <t>Emily A. Ram</t>
  </si>
  <si>
    <t>emilyaram90@yahoo.com</t>
  </si>
  <si>
    <t>Melvin Benton</t>
  </si>
  <si>
    <t>Kim G. Grant</t>
  </si>
  <si>
    <t>kggrant@yahoo.com</t>
  </si>
  <si>
    <t>20140607</t>
  </si>
  <si>
    <t>Jordan M. Watson</t>
  </si>
  <si>
    <t>jmwatson@hotmail.com</t>
  </si>
  <si>
    <t>20140608</t>
  </si>
  <si>
    <t>Tina Evans</t>
  </si>
  <si>
    <t>Heather J. Kirby</t>
  </si>
  <si>
    <t>heatherkirby@outlook.com</t>
  </si>
  <si>
    <t>20140609</t>
  </si>
  <si>
    <t>Denise I. Hughes</t>
  </si>
  <si>
    <t>denisehughes88@yahoo.com</t>
  </si>
  <si>
    <t>Edith Reynolds</t>
  </si>
  <si>
    <t>Daniel T. Rahman</t>
  </si>
  <si>
    <t>dtrahman@gmail.com</t>
  </si>
  <si>
    <t>Lisa L. Desai</t>
  </si>
  <si>
    <t>lisadesai46@yahoo.com</t>
  </si>
  <si>
    <t>Alexandra L. Burgess</t>
  </si>
  <si>
    <t>alexandraburgess97@yahoo.com</t>
  </si>
  <si>
    <t>Megan M. Bennett</t>
  </si>
  <si>
    <t>meganmbennett25@yahoo.com</t>
  </si>
  <si>
    <t>20140611</t>
  </si>
  <si>
    <t>Carrie Duke</t>
  </si>
  <si>
    <t>Robert F. Herrera</t>
  </si>
  <si>
    <t>roberth@yahoo.com</t>
  </si>
  <si>
    <t>Rose W. Joseph</t>
  </si>
  <si>
    <t>rwjoseph62@hotmail.com</t>
  </si>
  <si>
    <t>Tara Gold</t>
  </si>
  <si>
    <t>Diane V. Bailey</t>
  </si>
  <si>
    <t>dianeb@outlook.com</t>
  </si>
  <si>
    <t>Jordan Beard</t>
  </si>
  <si>
    <t>Brian S. Saini</t>
  </si>
  <si>
    <t>brianssaini@outlook.com</t>
  </si>
  <si>
    <t>20140612</t>
  </si>
  <si>
    <t>Andrew Pearce</t>
  </si>
  <si>
    <t>Elizabeth D. Salim</t>
  </si>
  <si>
    <t>edsalim@hotmail.com</t>
  </si>
  <si>
    <t>Tracy G Starr</t>
  </si>
  <si>
    <t>Jennifer A. Thakur</t>
  </si>
  <si>
    <t>jennifert22@hotmail.com</t>
  </si>
  <si>
    <t>20140614</t>
  </si>
  <si>
    <t>Robin Tyler</t>
  </si>
  <si>
    <t>Cynthia C. Russell</t>
  </si>
  <si>
    <t>cynthiacrussell@hotmail.com</t>
  </si>
  <si>
    <t>20140615</t>
  </si>
  <si>
    <t>Ann Steele</t>
  </si>
  <si>
    <t>Edward A. Bowen</t>
  </si>
  <si>
    <t>edwardbowen90@yahoo.com</t>
  </si>
  <si>
    <t>Patrick G. Miller</t>
  </si>
  <si>
    <t>patrickmiller@yahoo.com</t>
  </si>
  <si>
    <t>20140616</t>
  </si>
  <si>
    <t>Gary I. Benson</t>
  </si>
  <si>
    <t>gibenson88@yahoo.com</t>
  </si>
  <si>
    <t>Clarence Crowder</t>
  </si>
  <si>
    <t>Christine L. Savage</t>
  </si>
  <si>
    <t>christinesavage93@outlook.com</t>
  </si>
  <si>
    <t>Carole Miller</t>
  </si>
  <si>
    <t>Belinda S. Perera</t>
  </si>
  <si>
    <t>belindaperera@outlook.com</t>
  </si>
  <si>
    <t>Tiffany Merrill</t>
  </si>
  <si>
    <t>Shirley S. Garg</t>
  </si>
  <si>
    <t>shirleygarg@gmail.com</t>
  </si>
  <si>
    <t>20140617</t>
  </si>
  <si>
    <t>William J. Dubois</t>
  </si>
  <si>
    <t>williamjdubois70@gmail.com</t>
  </si>
  <si>
    <t>20140618</t>
  </si>
  <si>
    <t>Lois T. Sullivan</t>
  </si>
  <si>
    <t>loissullivan@hotmail.com</t>
  </si>
  <si>
    <t>Gordon Brandt</t>
  </si>
  <si>
    <t>Dorothy N. Lee</t>
  </si>
  <si>
    <t>dorothyl35@gmail.com</t>
  </si>
  <si>
    <t>20140619</t>
  </si>
  <si>
    <t>Peter Hardy</t>
  </si>
  <si>
    <t>Kenneth V. Lawrence</t>
  </si>
  <si>
    <t>kennethvlawrence@outlook.com</t>
  </si>
  <si>
    <t>Lynne Reid</t>
  </si>
  <si>
    <t>Sharon D. Davison</t>
  </si>
  <si>
    <t>sharondavison@gmail.com</t>
  </si>
  <si>
    <t>Kate McKenna</t>
  </si>
  <si>
    <t>Jennifer J. Hobbs</t>
  </si>
  <si>
    <t>jenniferh@outlook.com</t>
  </si>
  <si>
    <t>Brian J. Camacho</t>
  </si>
  <si>
    <t>brianc35@outlook.com</t>
  </si>
  <si>
    <t>20140620</t>
  </si>
  <si>
    <t>Andrew Levine</t>
  </si>
  <si>
    <t>Kenneth F. Rhodes</t>
  </si>
  <si>
    <t>kennethfrhodes@gmail.com</t>
  </si>
  <si>
    <t>20140621</t>
  </si>
  <si>
    <t>Robin F. Chong</t>
  </si>
  <si>
    <t>robinc@outlook.com</t>
  </si>
  <si>
    <t>20140622</t>
  </si>
  <si>
    <t>Scott S. Kelly</t>
  </si>
  <si>
    <t>scottk@yahoo.com</t>
  </si>
  <si>
    <t>20140623</t>
  </si>
  <si>
    <t>Bradley J. King</t>
  </si>
  <si>
    <t>bradleyk13@gmail.com</t>
  </si>
  <si>
    <t>Jacob M. Francis</t>
  </si>
  <si>
    <t>jacobf@yahoo.com</t>
  </si>
  <si>
    <t>20140624</t>
  </si>
  <si>
    <t>Carolyn J. Hinton</t>
  </si>
  <si>
    <t>cjhinton41@outlook.com</t>
  </si>
  <si>
    <t>20140625</t>
  </si>
  <si>
    <t>Minnie T. Castro</t>
  </si>
  <si>
    <t>minniecastro@hotmail.com</t>
  </si>
  <si>
    <t>20140626</t>
  </si>
  <si>
    <t>Debbie Hsu</t>
  </si>
  <si>
    <t>Wayne H. Melo</t>
  </si>
  <si>
    <t>whmelo@gmail.com</t>
  </si>
  <si>
    <t>Juan K. Fernandes</t>
  </si>
  <si>
    <t>juanf@gmail.com</t>
  </si>
  <si>
    <t>Kevin L. Gutierrez</t>
  </si>
  <si>
    <t>keving@outlook.com</t>
  </si>
  <si>
    <t>20140628</t>
  </si>
  <si>
    <t>Ted Durham</t>
  </si>
  <si>
    <t>Angela M. Kelly</t>
  </si>
  <si>
    <t>angelak@gmail.com</t>
  </si>
  <si>
    <t>20140629</t>
  </si>
  <si>
    <t>Sandy Cannon</t>
  </si>
  <si>
    <t>Julie F. Kaushik</t>
  </si>
  <si>
    <t>jfkaushik79@yahoo.com</t>
  </si>
  <si>
    <t>Milton Lindsay</t>
  </si>
  <si>
    <t>Joyce R. Anne</t>
  </si>
  <si>
    <t>joyceanne@hotmail.com</t>
  </si>
  <si>
    <t>Mike Howard</t>
  </si>
  <si>
    <t>Whitney C. Macdonald</t>
  </si>
  <si>
    <t>whitneym69@hotmail.com</t>
  </si>
  <si>
    <t>20140630</t>
  </si>
  <si>
    <t>Kyle B. Doyle</t>
  </si>
  <si>
    <t>kbdoyle47@yahoo.com</t>
  </si>
  <si>
    <t>Adam J. Hernandez</t>
  </si>
  <si>
    <t>ajhernandez@outlook.com</t>
  </si>
  <si>
    <t>20140701</t>
  </si>
  <si>
    <t>Tracy P. Shaikh</t>
  </si>
  <si>
    <t>tracyshaikh47@outlook.com</t>
  </si>
  <si>
    <t>Lorraine Boykin</t>
  </si>
  <si>
    <t>Mary O. Roth</t>
  </si>
  <si>
    <t>maryoroth82@outlook.com</t>
  </si>
  <si>
    <t>20140702</t>
  </si>
  <si>
    <t>Virginia J. Vargas</t>
  </si>
  <si>
    <t>virginiajvargas@outlook.com</t>
  </si>
  <si>
    <t>20140703</t>
  </si>
  <si>
    <t>Christopher J. Simpson</t>
  </si>
  <si>
    <t>christophers@hotmail.com</t>
  </si>
  <si>
    <t>Gladys Holloway</t>
  </si>
  <si>
    <t>Doris D. Lamb</t>
  </si>
  <si>
    <t>dorisl27@hotmail.com</t>
  </si>
  <si>
    <t>Lawrence Hester</t>
  </si>
  <si>
    <t>Angela E. Stevens</t>
  </si>
  <si>
    <t>angelaestevens57@hotmail.com</t>
  </si>
  <si>
    <t>Kathleen J. Grimm</t>
  </si>
  <si>
    <t>kjgrimm84@gmail.com</t>
  </si>
  <si>
    <t>Brandon B. Graham</t>
  </si>
  <si>
    <t>brandongraham@gmail.com</t>
  </si>
  <si>
    <t>20140704</t>
  </si>
  <si>
    <t>Alexander O'Brien</t>
  </si>
  <si>
    <t>Kenneth D. Osborn</t>
  </si>
  <si>
    <t>kennethdosborn@outlook.com</t>
  </si>
  <si>
    <t>Kristen F. Bradshaw</t>
  </si>
  <si>
    <t>kristenbradshaw21@yahoo.com</t>
  </si>
  <si>
    <t>20140705</t>
  </si>
  <si>
    <t>Peggy D. Villarreal</t>
  </si>
  <si>
    <t>peggyvillarreal@outlook.com</t>
  </si>
  <si>
    <t>20140706</t>
  </si>
  <si>
    <t>Wayne English</t>
  </si>
  <si>
    <t>Pamela H. Rosario</t>
  </si>
  <si>
    <t>pamelar@gmail.com</t>
  </si>
  <si>
    <t>20140707</t>
  </si>
  <si>
    <t>James J. Petersen</t>
  </si>
  <si>
    <t>jamesjpetersen95@gmail.com</t>
  </si>
  <si>
    <t>20140708</t>
  </si>
  <si>
    <t>Jackie J. Powell</t>
  </si>
  <si>
    <t>jackiejpowell@gmail.com</t>
  </si>
  <si>
    <t>Jay Hubbard</t>
  </si>
  <si>
    <t>Harold C. Cunningham</t>
  </si>
  <si>
    <t>haroldccunningham10@yahoo.com</t>
  </si>
  <si>
    <t>Daniel Christian</t>
  </si>
  <si>
    <t>Bernice K. Miranda</t>
  </si>
  <si>
    <t>bernicekmiranda@hotmail.com</t>
  </si>
  <si>
    <t>20140710</t>
  </si>
  <si>
    <t>Jamie Manning</t>
  </si>
  <si>
    <t>Gerald C. Cartwright</t>
  </si>
  <si>
    <t>geraldc48@gmail.com</t>
  </si>
  <si>
    <t>20140711</t>
  </si>
  <si>
    <t>Neil Barbee</t>
  </si>
  <si>
    <t>Debra A. Foster</t>
  </si>
  <si>
    <t>dafoster@hotmail.com</t>
  </si>
  <si>
    <t>Guy McDonald</t>
  </si>
  <si>
    <t>Joshua J. Underwood</t>
  </si>
  <si>
    <t>joshuau49@outlook.com</t>
  </si>
  <si>
    <t>20140712</t>
  </si>
  <si>
    <t>Cathy Burgess</t>
  </si>
  <si>
    <t>Tara D. Blanco</t>
  </si>
  <si>
    <t>tdblanco@outlook.com</t>
  </si>
  <si>
    <t>Anita Kang</t>
  </si>
  <si>
    <t>Angela L. Higgins</t>
  </si>
  <si>
    <t>angelah@gmail.com</t>
  </si>
  <si>
    <t>20140713</t>
  </si>
  <si>
    <t>Ricky B. May</t>
  </si>
  <si>
    <t>rickym51@outlook.com</t>
  </si>
  <si>
    <t>20140714</t>
  </si>
  <si>
    <t>Kristine Singleton</t>
  </si>
  <si>
    <t>Mike T. Marsh</t>
  </si>
  <si>
    <t>mtmarsh@yahoo.com</t>
  </si>
  <si>
    <t>Patricia D. Mackey</t>
  </si>
  <si>
    <t>patriciam76@yahoo.com</t>
  </si>
  <si>
    <t>20140715</t>
  </si>
  <si>
    <t>Jeffrey B. Rao</t>
  </si>
  <si>
    <t>jeffreyrao56@gmail.com</t>
  </si>
  <si>
    <t>Michael E. Santiago</t>
  </si>
  <si>
    <t>mesantiago@gmail.com</t>
  </si>
  <si>
    <t>Justin S. Henderson</t>
  </si>
  <si>
    <t>justinshenderson8@gmail.com</t>
  </si>
  <si>
    <t>20140716</t>
  </si>
  <si>
    <t>Dorothy R. Larson</t>
  </si>
  <si>
    <t>dorothyl@outlook.com</t>
  </si>
  <si>
    <t>20140717</t>
  </si>
  <si>
    <t>Lee Hancock</t>
  </si>
  <si>
    <t>Cynthia M. Soriano</t>
  </si>
  <si>
    <t>cynthiamsoriano@outlook.com</t>
  </si>
  <si>
    <t>20140719</t>
  </si>
  <si>
    <t>Alison Sharp</t>
  </si>
  <si>
    <t>Emma F. Lynch</t>
  </si>
  <si>
    <t>emmalynch@outlook.com</t>
  </si>
  <si>
    <t>20140720</t>
  </si>
  <si>
    <t>Herbert Donnelly Swanson</t>
  </si>
  <si>
    <t>Lindsey M. Sen</t>
  </si>
  <si>
    <t>lindseys4@gmail.com</t>
  </si>
  <si>
    <t>20140721</t>
  </si>
  <si>
    <t>David Powell</t>
  </si>
  <si>
    <t>Blake D. Dean</t>
  </si>
  <si>
    <t>bddean82@gmail.com</t>
  </si>
  <si>
    <t>20140722</t>
  </si>
  <si>
    <t>Jerome McIntosh</t>
  </si>
  <si>
    <t>April B. Fox</t>
  </si>
  <si>
    <t>aprilfox@hotmail.com</t>
  </si>
  <si>
    <t>Betty S. Michelle</t>
  </si>
  <si>
    <t>bsmichelle42@yahoo.com</t>
  </si>
  <si>
    <t>Neil Song</t>
  </si>
  <si>
    <t>Mike P. Israel</t>
  </si>
  <si>
    <t>mikepisrael@gmail.com</t>
  </si>
  <si>
    <t>20140723</t>
  </si>
  <si>
    <t>Maureen Stout</t>
  </si>
  <si>
    <t>Cindy J. Ford</t>
  </si>
  <si>
    <t>cindyford88@gmail.com</t>
  </si>
  <si>
    <t>20140724</t>
  </si>
  <si>
    <t>Marion C. Sweet</t>
  </si>
  <si>
    <t>marionsweet84@hotmail.com</t>
  </si>
  <si>
    <t>20140725</t>
  </si>
  <si>
    <t>Leroy Field</t>
  </si>
  <si>
    <t>John A. Anderson</t>
  </si>
  <si>
    <t>johnaanderson@outlook.com</t>
  </si>
  <si>
    <t>Harriet Moore</t>
  </si>
  <si>
    <t>Michael M. Welch</t>
  </si>
  <si>
    <t>michaelmwelch@outlook.com</t>
  </si>
  <si>
    <t>20140726</t>
  </si>
  <si>
    <t>Glenda Hunter</t>
  </si>
  <si>
    <t>Nicholas J. Richardson</t>
  </si>
  <si>
    <t>nicholasr@hotmail.com</t>
  </si>
  <si>
    <t>20140727</t>
  </si>
  <si>
    <t>Nancy J. Soares</t>
  </si>
  <si>
    <t>nancys89@yahoo.com</t>
  </si>
  <si>
    <t>Marilyn T. Pagan</t>
  </si>
  <si>
    <t>marilynp@yahoo.com</t>
  </si>
  <si>
    <t>20140728</t>
  </si>
  <si>
    <t>Barbara J. Avery</t>
  </si>
  <si>
    <t>bjavery@yahoo.com</t>
  </si>
  <si>
    <t>20140729</t>
  </si>
  <si>
    <t>Adam J. Conway</t>
  </si>
  <si>
    <t>adamjconway71@hotmail.com</t>
  </si>
  <si>
    <t>20140730</t>
  </si>
  <si>
    <t>Florence T. Kirk</t>
  </si>
  <si>
    <t>florencek@gmail.com</t>
  </si>
  <si>
    <t>Darlene L. Dodd</t>
  </si>
  <si>
    <t>dldodd11@hotmail.com</t>
  </si>
  <si>
    <t>Faye Manning</t>
  </si>
  <si>
    <t>April J. Verma</t>
  </si>
  <si>
    <t>aprilv@outlook.com</t>
  </si>
  <si>
    <t>Gerald J. Leung</t>
  </si>
  <si>
    <t>gjleung@outlook.com</t>
  </si>
  <si>
    <t>20140731</t>
  </si>
  <si>
    <t>Margaret J. Fields</t>
  </si>
  <si>
    <t>mjfields@gmail.com</t>
  </si>
  <si>
    <t>Julian Keith Mayer</t>
  </si>
  <si>
    <t>Stephen M. George</t>
  </si>
  <si>
    <t>stephenmgeorge@gmail.com</t>
  </si>
  <si>
    <t>Debbie I. Hamilton</t>
  </si>
  <si>
    <t>debbiehamilton@gmail.com</t>
  </si>
  <si>
    <t>Megan B. Vargas</t>
  </si>
  <si>
    <t>meganvargas@hotmail.com</t>
  </si>
  <si>
    <t>Susan F. Curtis</t>
  </si>
  <si>
    <t>sfcurtis69@yahoo.com</t>
  </si>
  <si>
    <t>20140801</t>
  </si>
  <si>
    <t>Ray Silverman</t>
  </si>
  <si>
    <t>Jeremy R. Phillips</t>
  </si>
  <si>
    <t>jeremyp@hotmail.com</t>
  </si>
  <si>
    <t>20140803</t>
  </si>
  <si>
    <t>Sarah I. Chu</t>
  </si>
  <si>
    <t>sichu@gmail.com</t>
  </si>
  <si>
    <t>Donald J. Roth</t>
  </si>
  <si>
    <t>donaldjroth@gmail.com</t>
  </si>
  <si>
    <t>Janice Boswell</t>
  </si>
  <si>
    <t>Brian F. Ta</t>
  </si>
  <si>
    <t>brianfta41@outlook.com</t>
  </si>
  <si>
    <t>20140804</t>
  </si>
  <si>
    <t>Lawrence Haas</t>
  </si>
  <si>
    <t>Chelsea D. Ward</t>
  </si>
  <si>
    <t>chelseadward@gmail.com</t>
  </si>
  <si>
    <t>Jackie McCullough</t>
  </si>
  <si>
    <t>Barbara K. Khalid</t>
  </si>
  <si>
    <t>barbarakhalid41@yahoo.com</t>
  </si>
  <si>
    <t>20140805</t>
  </si>
  <si>
    <t>Esther J. Warner</t>
  </si>
  <si>
    <t>estherw@yahoo.com</t>
  </si>
  <si>
    <t>Chad J. Ramos</t>
  </si>
  <si>
    <t>chadr@gmail.com</t>
  </si>
  <si>
    <t>Laurie Petty</t>
  </si>
  <si>
    <t>Walter O. Mehta</t>
  </si>
  <si>
    <t>womehta@hotmail.com</t>
  </si>
  <si>
    <t>20140806</t>
  </si>
  <si>
    <t>Bill F. Gabriel</t>
  </si>
  <si>
    <t>billgabriel@gmail.com</t>
  </si>
  <si>
    <t>20140807</t>
  </si>
  <si>
    <t>Marie Pittman</t>
  </si>
  <si>
    <t>Phillip G. Corbett</t>
  </si>
  <si>
    <t>pgcorbett@hotmail.com</t>
  </si>
  <si>
    <t>Sidney Gilliam</t>
  </si>
  <si>
    <t>Patrick E. Hubbard</t>
  </si>
  <si>
    <t>patrickh43@gmail.com</t>
  </si>
  <si>
    <t>20140808</t>
  </si>
  <si>
    <t>Jenny Hawkins</t>
  </si>
  <si>
    <t>William G. John</t>
  </si>
  <si>
    <t>williamgjohn@outlook.com</t>
  </si>
  <si>
    <t>20140810</t>
  </si>
  <si>
    <t>Andrew D. Banks</t>
  </si>
  <si>
    <t>andrewb12@hotmail.com</t>
  </si>
  <si>
    <t>Angela Rose</t>
  </si>
  <si>
    <t>Brenda J. Gupta</t>
  </si>
  <si>
    <t>brendagupta@yahoo.com</t>
  </si>
  <si>
    <t>20140811</t>
  </si>
  <si>
    <t>Judy M. Meadows</t>
  </si>
  <si>
    <t>judymeadows@hotmail.com</t>
  </si>
  <si>
    <t>Rick Foster Hawkins</t>
  </si>
  <si>
    <t>Dorothy A. Aja</t>
  </si>
  <si>
    <t>daaja@yahoo.com</t>
  </si>
  <si>
    <t>20140812</t>
  </si>
  <si>
    <t>Wallace Pugh</t>
  </si>
  <si>
    <t>Karen N. Kruger</t>
  </si>
  <si>
    <t>knkruger44@hotmail.com</t>
  </si>
  <si>
    <t>Alvin Mullins</t>
  </si>
  <si>
    <t>Amanda D. Henry</t>
  </si>
  <si>
    <t>amandah@gmail.com</t>
  </si>
  <si>
    <t>Dana Rankin</t>
  </si>
  <si>
    <t>Debra C. Mayer</t>
  </si>
  <si>
    <t>debramayer@hotmail.com</t>
  </si>
  <si>
    <t>20140814</t>
  </si>
  <si>
    <t>Rachel S. Beltran</t>
  </si>
  <si>
    <t>rachelbeltran@gmail.com</t>
  </si>
  <si>
    <t>20140815</t>
  </si>
  <si>
    <t>Jessica S. Ryan</t>
  </si>
  <si>
    <t>jessicasryan70@gmail.com</t>
  </si>
  <si>
    <t>20140816</t>
  </si>
  <si>
    <t>Elsie Floyd</t>
  </si>
  <si>
    <t>Dennis C. Santos</t>
  </si>
  <si>
    <t>denniss@outlook.com</t>
  </si>
  <si>
    <t>Jonathan Crabtree</t>
  </si>
  <si>
    <t>Todd R. Shaffer</t>
  </si>
  <si>
    <t>toddshaffer96@gmail.com</t>
  </si>
  <si>
    <t>Patricia K. Watkins</t>
  </si>
  <si>
    <t>patriciakwatkins78@yahoo.com</t>
  </si>
  <si>
    <t>Sean Pugh</t>
  </si>
  <si>
    <t>Chelsea J. Duran</t>
  </si>
  <si>
    <t>chelseajduran53@yahoo.com</t>
  </si>
  <si>
    <t>20140817</t>
  </si>
  <si>
    <t>Diane Lu</t>
  </si>
  <si>
    <t>Kayla J. Roberts</t>
  </si>
  <si>
    <t>kaylajroberts68@outlook.com</t>
  </si>
  <si>
    <t>Debbie J. Schmidt</t>
  </si>
  <si>
    <t>debbieschmidt67@gmail.com</t>
  </si>
  <si>
    <t>Claudia White</t>
  </si>
  <si>
    <t>Audrey S. Gardner</t>
  </si>
  <si>
    <t>audreysgardner55@gmail.com</t>
  </si>
  <si>
    <t>Robyn Crawford</t>
  </si>
  <si>
    <t>Woodrow J. Shankar</t>
  </si>
  <si>
    <t>woodrowshankar55@outlook.com</t>
  </si>
  <si>
    <t>Arthur Gold</t>
  </si>
  <si>
    <t>John S. Conner</t>
  </si>
  <si>
    <t>johnsconner@gmail.com</t>
  </si>
  <si>
    <t>Joshua M. Frey</t>
  </si>
  <si>
    <t>joshuamfrey@outlook.com</t>
  </si>
  <si>
    <t>Adam F. Lynn</t>
  </si>
  <si>
    <t>aflynn81@gmail.com</t>
  </si>
  <si>
    <t>20140818</t>
  </si>
  <si>
    <t>Janice M. Rodrigues</t>
  </si>
  <si>
    <t>janicerodrigues71@hotmail.com</t>
  </si>
  <si>
    <t>20140819</t>
  </si>
  <si>
    <t>Sharon Kessler</t>
  </si>
  <si>
    <t>Carol F. Johns</t>
  </si>
  <si>
    <t>cfjohns55@outlook.com</t>
  </si>
  <si>
    <t>Monica Stuart</t>
  </si>
  <si>
    <t>Nancy C. Babu</t>
  </si>
  <si>
    <t>nancybabu@outlook.com</t>
  </si>
  <si>
    <t>20140820</t>
  </si>
  <si>
    <t>Robert D. Salinas</t>
  </si>
  <si>
    <t>roberts39@outlook.com</t>
  </si>
  <si>
    <t>Beth M. Rosa</t>
  </si>
  <si>
    <t>bethr90@yahoo.com</t>
  </si>
  <si>
    <t>20140821</t>
  </si>
  <si>
    <t>Kathleen P Bloom</t>
  </si>
  <si>
    <t>Kathleen M. Salas</t>
  </si>
  <si>
    <t>kathleens@gmail.com</t>
  </si>
  <si>
    <t>20140822</t>
  </si>
  <si>
    <t>Marlene Phillips</t>
  </si>
  <si>
    <t>Gabriel B. Summers</t>
  </si>
  <si>
    <t>gabriels@gmail.com</t>
  </si>
  <si>
    <t>Wanda Harris</t>
  </si>
  <si>
    <t>Gary R. Guy</t>
  </si>
  <si>
    <t>garyg@yahoo.com</t>
  </si>
  <si>
    <t>Earl Donnelly</t>
  </si>
  <si>
    <t>Viola M. Montes</t>
  </si>
  <si>
    <t>violammontes@gmail.com</t>
  </si>
  <si>
    <t>20140823</t>
  </si>
  <si>
    <t>Nicole Goldstein</t>
  </si>
  <si>
    <t>Andrew F. Reed</t>
  </si>
  <si>
    <t>andrewr@outlook.com</t>
  </si>
  <si>
    <t>20140824</t>
  </si>
  <si>
    <t>Peter Brooks</t>
  </si>
  <si>
    <t>Cynthia L. Chua</t>
  </si>
  <si>
    <t>cynthialchua91@gmail.com</t>
  </si>
  <si>
    <t>Milton Harrell</t>
  </si>
  <si>
    <t>Chad D. Wilson</t>
  </si>
  <si>
    <t>chadw@outlook.com</t>
  </si>
  <si>
    <t>20140825</t>
  </si>
  <si>
    <t>Billy J. Brewer</t>
  </si>
  <si>
    <t>billyjbrewer23@hotmail.com</t>
  </si>
  <si>
    <t>Maureen Whitley</t>
  </si>
  <si>
    <t>Nancy D. Ingram</t>
  </si>
  <si>
    <t>ndingram63@outlook.com</t>
  </si>
  <si>
    <t>20140826</t>
  </si>
  <si>
    <t>Sharon Marcus</t>
  </si>
  <si>
    <t>Mallory P. Ferguson</t>
  </si>
  <si>
    <t>mpferguson@outlook.com</t>
  </si>
  <si>
    <t>Doris B. Zhang</t>
  </si>
  <si>
    <t>dorisz57@gmail.com</t>
  </si>
  <si>
    <t>Gretchen Best Wilkins</t>
  </si>
  <si>
    <t>Veronica J. Stephens</t>
  </si>
  <si>
    <t>veronicajstephens31@hotmail.com</t>
  </si>
  <si>
    <t>20140831</t>
  </si>
  <si>
    <t>Steven Long</t>
  </si>
  <si>
    <t>Harold M. Roy</t>
  </si>
  <si>
    <t>hmroy@hotmail.com</t>
  </si>
  <si>
    <t>20140901</t>
  </si>
  <si>
    <t>Becky Puckett</t>
  </si>
  <si>
    <t>Roberta A. Fletcher</t>
  </si>
  <si>
    <t>rafletcher@hotmail.com</t>
  </si>
  <si>
    <t>Edgar Kumar</t>
  </si>
  <si>
    <t>Mary F. Sandoval</t>
  </si>
  <si>
    <t>maryfsandoval@outlook.com</t>
  </si>
  <si>
    <t>Billie Stern</t>
  </si>
  <si>
    <t>Deborah J. Jennings</t>
  </si>
  <si>
    <t>deborahjennings15@gmail.com</t>
  </si>
  <si>
    <t>20140902</t>
  </si>
  <si>
    <t>Tamara Dickinson</t>
  </si>
  <si>
    <t>Travis J. Hossain</t>
  </si>
  <si>
    <t>travish@gmail.com</t>
  </si>
  <si>
    <t>Cheryl J. Phillips</t>
  </si>
  <si>
    <t>cherylp@gmail.com</t>
  </si>
  <si>
    <t>20140903</t>
  </si>
  <si>
    <t>Sharon F. Carroll</t>
  </si>
  <si>
    <t>sharonc@outlook.com</t>
  </si>
  <si>
    <t>Ricky Allred</t>
  </si>
  <si>
    <t>Sally K. Page</t>
  </si>
  <si>
    <t>sallykpage23@hotmail.com</t>
  </si>
  <si>
    <t>Tiffany J. Bruce</t>
  </si>
  <si>
    <t>tiffanyjbruce@hotmail.com</t>
  </si>
  <si>
    <t>Dana F. Harvey</t>
  </si>
  <si>
    <t>danaharvey78@outlook.com</t>
  </si>
  <si>
    <t>Mario F. Howell</t>
  </si>
  <si>
    <t>mfhowell32@gmail.com</t>
  </si>
  <si>
    <t>20140904</t>
  </si>
  <si>
    <t>William Woodard</t>
  </si>
  <si>
    <t>Ruth S. Crowley</t>
  </si>
  <si>
    <t>rscrowley45@outlook.com</t>
  </si>
  <si>
    <t>20140906</t>
  </si>
  <si>
    <t>Gregory H. Cortez</t>
  </si>
  <si>
    <t>gregoryc33@yahoo.com</t>
  </si>
  <si>
    <t>Michael Shaffer</t>
  </si>
  <si>
    <t>Robert M. Green</t>
  </si>
  <si>
    <t>robertmgreen@gmail.com</t>
  </si>
  <si>
    <t>Ricky Garner</t>
  </si>
  <si>
    <t>Kyle M. Burns</t>
  </si>
  <si>
    <t>kyleb76@outlook.com</t>
  </si>
  <si>
    <t>20140907</t>
  </si>
  <si>
    <t>Randy L. Bean</t>
  </si>
  <si>
    <t>rlbean@gmail.com</t>
  </si>
  <si>
    <t>20140908</t>
  </si>
  <si>
    <t>Mary Norman</t>
  </si>
  <si>
    <t>Brittany J. Muhammed</t>
  </si>
  <si>
    <t>brittanymuhammed27@gmail.com</t>
  </si>
  <si>
    <t>20140909</t>
  </si>
  <si>
    <t>Carole Creech</t>
  </si>
  <si>
    <t>Brittany S. Hall</t>
  </si>
  <si>
    <t>brittanyh@gmail.com</t>
  </si>
  <si>
    <t>Claire Warren</t>
  </si>
  <si>
    <t>Richard F. Tomlinson</t>
  </si>
  <si>
    <t>richardftomlinson@outlook.com</t>
  </si>
  <si>
    <t>20140910</t>
  </si>
  <si>
    <t>Edwin Blackburn</t>
  </si>
  <si>
    <t>Ashley G. Davis</t>
  </si>
  <si>
    <t>ashleygdavis35@outlook.com</t>
  </si>
  <si>
    <t>Edwin Chung</t>
  </si>
  <si>
    <t>Joan F. Davis</t>
  </si>
  <si>
    <t>jfdavis@outlook.com</t>
  </si>
  <si>
    <t>20140911</t>
  </si>
  <si>
    <t>Tiffany Grossman Hardin</t>
  </si>
  <si>
    <t>Debbie I. Park</t>
  </si>
  <si>
    <t>debbieipark39@hotmail.com</t>
  </si>
  <si>
    <t>20140912</t>
  </si>
  <si>
    <t>Jackie Flynn</t>
  </si>
  <si>
    <t>Jerry J. Fong</t>
  </si>
  <si>
    <t>jerryf@gmail.com</t>
  </si>
  <si>
    <t>Billy Hale</t>
  </si>
  <si>
    <t>Eugene J. Mostafa</t>
  </si>
  <si>
    <t>ejmostafa@hotmail.com</t>
  </si>
  <si>
    <t>20140913</t>
  </si>
  <si>
    <t>Marlene Davidson</t>
  </si>
  <si>
    <t>Dennis G. Moreno</t>
  </si>
  <si>
    <t>dennism@gmail.com</t>
  </si>
  <si>
    <t>20140914</t>
  </si>
  <si>
    <t>Alicia Maynard</t>
  </si>
  <si>
    <t>Brenda G. Pillay</t>
  </si>
  <si>
    <t>brendapillay@yahoo.com</t>
  </si>
  <si>
    <t>20140916</t>
  </si>
  <si>
    <t>Gary S. Gordon</t>
  </si>
  <si>
    <t>garyg71@gmail.com</t>
  </si>
  <si>
    <t>Leslie Jacobson</t>
  </si>
  <si>
    <t>Dolores M. Estrada</t>
  </si>
  <si>
    <t>dmestrada@yahoo.com</t>
  </si>
  <si>
    <t>20140917</t>
  </si>
  <si>
    <t>Diane Barr</t>
  </si>
  <si>
    <t>Amy V. Snyder</t>
  </si>
  <si>
    <t>amysnyder@outlook.com</t>
  </si>
  <si>
    <t>Melissa Z. Phillips</t>
  </si>
  <si>
    <t>melissazphillips61@gmail.com</t>
  </si>
  <si>
    <t>20140918</t>
  </si>
  <si>
    <t>Bob Gibson</t>
  </si>
  <si>
    <t>Jennifer V. Garza</t>
  </si>
  <si>
    <t>jennifervgarza95@hotmail.com</t>
  </si>
  <si>
    <t>20140919</t>
  </si>
  <si>
    <t>Carol M. Chu</t>
  </si>
  <si>
    <t>carolc@gmail.com</t>
  </si>
  <si>
    <t>20140920</t>
  </si>
  <si>
    <t>Elisabeth Shaw</t>
  </si>
  <si>
    <t>Maureen B. Chua</t>
  </si>
  <si>
    <t>mbchua16@yahoo.com</t>
  </si>
  <si>
    <t>20140922</t>
  </si>
  <si>
    <t>Jennifer V. Rice</t>
  </si>
  <si>
    <t>jenniferr@gmail.com</t>
  </si>
  <si>
    <t>Constance Robertson</t>
  </si>
  <si>
    <t>Cynthia L. Hansen</t>
  </si>
  <si>
    <t>clhansen49@hotmail.com</t>
  </si>
  <si>
    <t>20140923</t>
  </si>
  <si>
    <t>Lester Copeland</t>
  </si>
  <si>
    <t>Lillian R. Bee</t>
  </si>
  <si>
    <t>lrbee77@outlook.com</t>
  </si>
  <si>
    <t>Marjorie S. Olsen</t>
  </si>
  <si>
    <t>msolsen@hotmail.com</t>
  </si>
  <si>
    <t>Phillip Blum</t>
  </si>
  <si>
    <t>Carrie F. Kirby</t>
  </si>
  <si>
    <t>cfkirby@yahoo.com</t>
  </si>
  <si>
    <t>Paul Tate</t>
  </si>
  <si>
    <t>Brandi K. Ch</t>
  </si>
  <si>
    <t>bkch@outlook.com</t>
  </si>
  <si>
    <t>20140924</t>
  </si>
  <si>
    <t>Jim Hinson</t>
  </si>
  <si>
    <t>Andrew K. Joshi</t>
  </si>
  <si>
    <t>andrewkjoshi@outlook.com</t>
  </si>
  <si>
    <t>Carrie McIntosh</t>
  </si>
  <si>
    <t>Amy A. Ali</t>
  </si>
  <si>
    <t>amyaali98@outlook.com</t>
  </si>
  <si>
    <t>20140925</t>
  </si>
  <si>
    <t>Chris S. Zhang</t>
  </si>
  <si>
    <t>chriszhang@hotmail.com</t>
  </si>
  <si>
    <t>Robert R. Dick</t>
  </si>
  <si>
    <t>robertd@outlook.com</t>
  </si>
  <si>
    <t>20140926</t>
  </si>
  <si>
    <t>Amy York</t>
  </si>
  <si>
    <t>Thomas C. Hasan</t>
  </si>
  <si>
    <t>thomaschasan@yahoo.com</t>
  </si>
  <si>
    <t>Nathan Wyatt</t>
  </si>
  <si>
    <t>Judy T. Mills</t>
  </si>
  <si>
    <t>jtmills@outlook.com</t>
  </si>
  <si>
    <t>20140929</t>
  </si>
  <si>
    <t>Dennis P. Arnold</t>
  </si>
  <si>
    <t>dennisa96@yahoo.com</t>
  </si>
  <si>
    <t>Sara Faulkner</t>
  </si>
  <si>
    <t>Melvin R. Goodman</t>
  </si>
  <si>
    <t>melving96@hotmail.com</t>
  </si>
  <si>
    <t>Spencer L. Murray</t>
  </si>
  <si>
    <t>spencerlmurray6@gmail.com</t>
  </si>
  <si>
    <t>Ronald J. Gibson</t>
  </si>
  <si>
    <t>rjgibson14@hotmail.com</t>
  </si>
  <si>
    <t>Glenda Simon</t>
  </si>
  <si>
    <t>Danielle S. Oconnell</t>
  </si>
  <si>
    <t>dsoconnell88@yahoo.com</t>
  </si>
  <si>
    <t>Steven V. Gillespie</t>
  </si>
  <si>
    <t>svgillespie73@yahoo.com</t>
  </si>
  <si>
    <t>Teresa R. Harrison</t>
  </si>
  <si>
    <t>trharrison72@yahoo.com</t>
  </si>
  <si>
    <t>20140930</t>
  </si>
  <si>
    <t>Richard Tan</t>
  </si>
  <si>
    <t>Ronnie R. Russo</t>
  </si>
  <si>
    <t>rrrusso@hotmail.com</t>
  </si>
  <si>
    <t>20141001</t>
  </si>
  <si>
    <t>Michael M. Don</t>
  </si>
  <si>
    <t>mmdon@yahoo.com</t>
  </si>
  <si>
    <t>20141002</t>
  </si>
  <si>
    <t>Jesse S. Prince</t>
  </si>
  <si>
    <t>jessep1@hotmail.com</t>
  </si>
  <si>
    <t>20141003</t>
  </si>
  <si>
    <t>Jeffrey Cheng</t>
  </si>
  <si>
    <t>William A. Abbas</t>
  </si>
  <si>
    <t>waabbas69@yahoo.com</t>
  </si>
  <si>
    <t>Daniel Huff</t>
  </si>
  <si>
    <t>Michelle J. Rivera</t>
  </si>
  <si>
    <t>michellerivera@outlook.com</t>
  </si>
  <si>
    <t>20141004</t>
  </si>
  <si>
    <t>Oscar Kenney</t>
  </si>
  <si>
    <t>Justin I. Martinez</t>
  </si>
  <si>
    <t>justinm43@hotmail.com</t>
  </si>
  <si>
    <t>20141005</t>
  </si>
  <si>
    <t>Nichole S. Moran</t>
  </si>
  <si>
    <t>nsmoran@yahoo.com</t>
  </si>
  <si>
    <t>Fred J. Little</t>
  </si>
  <si>
    <t>fjlittle@outlook.com</t>
  </si>
  <si>
    <t>20141006</t>
  </si>
  <si>
    <t>Dana Boyle</t>
  </si>
  <si>
    <t>Patricia V. Curry</t>
  </si>
  <si>
    <t>patriciacurry13@hotmail.com</t>
  </si>
  <si>
    <t>Doris D. Mason</t>
  </si>
  <si>
    <t>ddmason@hotmail.com</t>
  </si>
  <si>
    <t>Renee McKenzie</t>
  </si>
  <si>
    <t>Charles D. Kemp</t>
  </si>
  <si>
    <t>cdkemp29@outlook.com</t>
  </si>
  <si>
    <t>Samantha B. Snow</t>
  </si>
  <si>
    <t>samanthasnow84@yahoo.com</t>
  </si>
  <si>
    <t>20141007</t>
  </si>
  <si>
    <t>Stacy Byrne</t>
  </si>
  <si>
    <t>Travis E. Hayes</t>
  </si>
  <si>
    <t>travisehayes62@outlook.com</t>
  </si>
  <si>
    <t>Jamie Ward</t>
  </si>
  <si>
    <t>Ralph D. Thomson</t>
  </si>
  <si>
    <t>ralphthomson@hotmail.com</t>
  </si>
  <si>
    <t>Joshua J. Ingram</t>
  </si>
  <si>
    <t>joshuajingram1@yahoo.com</t>
  </si>
  <si>
    <t>20141008</t>
  </si>
  <si>
    <t>James M. Thompson</t>
  </si>
  <si>
    <t>jamest@hotmail.com</t>
  </si>
  <si>
    <t>20141010</t>
  </si>
  <si>
    <t>Darlene S. Angel</t>
  </si>
  <si>
    <t>darlenesangel@hotmail.com</t>
  </si>
  <si>
    <t>20141012</t>
  </si>
  <si>
    <t>Annette McIntyre</t>
  </si>
  <si>
    <t>Laurie B. Moran</t>
  </si>
  <si>
    <t>lauriemoran@yahoo.com</t>
  </si>
  <si>
    <t>Cynthia S. Noble</t>
  </si>
  <si>
    <t>csnoble@gmail.com</t>
  </si>
  <si>
    <t>20141013</t>
  </si>
  <si>
    <t>Eva Decker</t>
  </si>
  <si>
    <t>Justin A. Walsh</t>
  </si>
  <si>
    <t>justinwalsh14@gmail.com</t>
  </si>
  <si>
    <t>20141014</t>
  </si>
  <si>
    <t>Deborah B. Tolentino</t>
  </si>
  <si>
    <t>deboraht@gmail.com</t>
  </si>
  <si>
    <t>Thomas O. Rosales</t>
  </si>
  <si>
    <t>torosales97@hotmail.com</t>
  </si>
  <si>
    <t>20141015</t>
  </si>
  <si>
    <t>Christopher Norton Patterson</t>
  </si>
  <si>
    <t>David C. Coleman</t>
  </si>
  <si>
    <t>davidcoleman29@gmail.com</t>
  </si>
  <si>
    <t>Ricky C. Lloyd</t>
  </si>
  <si>
    <t>rclloyd10@gmail.com</t>
  </si>
  <si>
    <t>Daniel Richmond</t>
  </si>
  <si>
    <t>Tim E. Manuel</t>
  </si>
  <si>
    <t>timmanuel@gmail.com</t>
  </si>
  <si>
    <t>20141016</t>
  </si>
  <si>
    <t>Tiffany G. Liu</t>
  </si>
  <si>
    <t>tiffanyl64@outlook.com</t>
  </si>
  <si>
    <t>20141017</t>
  </si>
  <si>
    <t>Carmen Elmore</t>
  </si>
  <si>
    <t>Yvonne O. Burgess</t>
  </si>
  <si>
    <t>yoburgess@yahoo.com</t>
  </si>
  <si>
    <t>20141018</t>
  </si>
  <si>
    <t>Eric J. Meyer</t>
  </si>
  <si>
    <t>ericjmeyer@yahoo.com</t>
  </si>
  <si>
    <t>20141019</t>
  </si>
  <si>
    <t>Aaron Shaffer</t>
  </si>
  <si>
    <t>Randy J. Kaufman</t>
  </si>
  <si>
    <t>randykaufman63@gmail.com</t>
  </si>
  <si>
    <t>20141022</t>
  </si>
  <si>
    <t>Irene Murphy</t>
  </si>
  <si>
    <t>Frances I. Gilmore</t>
  </si>
  <si>
    <t>francesigilmore@hotmail.com</t>
  </si>
  <si>
    <t>Sue S. Atkinson</t>
  </si>
  <si>
    <t>suesatkinson@yahoo.com</t>
  </si>
  <si>
    <t>20141023</t>
  </si>
  <si>
    <t>Andrea Shaw</t>
  </si>
  <si>
    <t>Frank N. Edwards</t>
  </si>
  <si>
    <t>frankedwards@hotmail.com</t>
  </si>
  <si>
    <t>Julie J. Santoso</t>
  </si>
  <si>
    <t>juliesantoso20@yahoo.com</t>
  </si>
  <si>
    <t>Tiffany J. Mitchell</t>
  </si>
  <si>
    <t>tiffanym@outlook.com</t>
  </si>
  <si>
    <t>20141024</t>
  </si>
  <si>
    <t>Marvin Reid</t>
  </si>
  <si>
    <t>James S. Snyder</t>
  </si>
  <si>
    <t>jamesssnyder26@gmail.com</t>
  </si>
  <si>
    <t>Florence Gold</t>
  </si>
  <si>
    <t>George E. Bernard</t>
  </si>
  <si>
    <t>georgebernard97@hotmail.com</t>
  </si>
  <si>
    <t>Tammy Buckley</t>
  </si>
  <si>
    <t>Jennifer V. Hu</t>
  </si>
  <si>
    <t>jenniferh@gmail.com</t>
  </si>
  <si>
    <t>20141025</t>
  </si>
  <si>
    <t>Michelle K. Humphrey</t>
  </si>
  <si>
    <t>michellekhumphrey@gmail.com</t>
  </si>
  <si>
    <t>20141027</t>
  </si>
  <si>
    <t>Lori I. Mack</t>
  </si>
  <si>
    <t>limack@gmail.com</t>
  </si>
  <si>
    <t>20141028</t>
  </si>
  <si>
    <t>Julie F. Poole</t>
  </si>
  <si>
    <t>juliefpoole11@yahoo.com</t>
  </si>
  <si>
    <t>Karen D. Watts</t>
  </si>
  <si>
    <t>kdwatts34@outlook.com</t>
  </si>
  <si>
    <t>Jeffrey R. Crawford</t>
  </si>
  <si>
    <t>jrcrawford@hotmail.com</t>
  </si>
  <si>
    <t>Mark O. Teo</t>
  </si>
  <si>
    <t>markoteo@outlook.com</t>
  </si>
  <si>
    <t>20141029</t>
  </si>
  <si>
    <t>Robert A. Saunders</t>
  </si>
  <si>
    <t>rasaunders25@yahoo.com</t>
  </si>
  <si>
    <t>20141030</t>
  </si>
  <si>
    <t>Helen J. Hurst</t>
  </si>
  <si>
    <t>hjhurst@hotmail.com</t>
  </si>
  <si>
    <t>Tracey D. Hasan</t>
  </si>
  <si>
    <t>traceyhasan@gmail.com</t>
  </si>
  <si>
    <t>20141031</t>
  </si>
  <si>
    <t>Steve D. Cross</t>
  </si>
  <si>
    <t>stevedcross75@yahoo.com</t>
  </si>
  <si>
    <t>Linda M. Knight</t>
  </si>
  <si>
    <t>lindaknight@gmail.com</t>
  </si>
  <si>
    <t>20141101</t>
  </si>
  <si>
    <t>Amy S. Townsend</t>
  </si>
  <si>
    <t>amyt14@outlook.com</t>
  </si>
  <si>
    <t>Benjamin J. Duarte</t>
  </si>
  <si>
    <t>benjaminjduarte58@yahoo.com</t>
  </si>
  <si>
    <t>Debbie F. Collier</t>
  </si>
  <si>
    <t>debbiefcollier@yahoo.com</t>
  </si>
  <si>
    <t>20141102</t>
  </si>
  <si>
    <t>Robert J. Walters</t>
  </si>
  <si>
    <t>robertjwalters@hotmail.com</t>
  </si>
  <si>
    <t>Norma L. Eaton</t>
  </si>
  <si>
    <t>normaleaton@gmail.com</t>
  </si>
  <si>
    <t>Brittney J. John</t>
  </si>
  <si>
    <t>bjjohn@hotmail.com</t>
  </si>
  <si>
    <t>Timothy J. Schwartz</t>
  </si>
  <si>
    <t>tjschwartz26@outlook.com</t>
  </si>
  <si>
    <t>20141103</t>
  </si>
  <si>
    <t>Amy J. Raza</t>
  </si>
  <si>
    <t>ajraza@outlook.com</t>
  </si>
  <si>
    <t>Dianne A. Chin</t>
  </si>
  <si>
    <t>dianneachin@gmail.com</t>
  </si>
  <si>
    <t>20141104</t>
  </si>
  <si>
    <t>Helen D. Combs</t>
  </si>
  <si>
    <t>helenc@gmail.com</t>
  </si>
  <si>
    <t>Chelsea M. Richardson</t>
  </si>
  <si>
    <t>chelseamrichardson13@yahoo.com</t>
  </si>
  <si>
    <t>Thomas R. Mckenzie</t>
  </si>
  <si>
    <t>thomasmckenzie61@yahoo.com</t>
  </si>
  <si>
    <t>20141106</t>
  </si>
  <si>
    <t>Lee D. Hughes</t>
  </si>
  <si>
    <t>leedhughes@gmail.com</t>
  </si>
  <si>
    <t>Debra F. Vazquez</t>
  </si>
  <si>
    <t>debravazquez@yahoo.com</t>
  </si>
  <si>
    <t>Mike J. French</t>
  </si>
  <si>
    <t>mikefrench62@hotmail.com</t>
  </si>
  <si>
    <t>Brandy M. Dennis</t>
  </si>
  <si>
    <t>brandymdennis@hotmail.com</t>
  </si>
  <si>
    <t>Kelly F. Yu</t>
  </si>
  <si>
    <t>kellyy@hotmail.com</t>
  </si>
  <si>
    <t>George J. Tracy</t>
  </si>
  <si>
    <t>gjtracy@yahoo.com</t>
  </si>
  <si>
    <t>Christine I. Valencia</t>
  </si>
  <si>
    <t>christinev@yahoo.com</t>
  </si>
  <si>
    <t>20141109</t>
  </si>
  <si>
    <t>Ashley N. Angel</t>
  </si>
  <si>
    <t>ashleynangel45@hotmail.com</t>
  </si>
  <si>
    <t>Andrew L. Bob</t>
  </si>
  <si>
    <t>andrewbob20@gmail.com</t>
  </si>
  <si>
    <t>Nancy L. Sheikh</t>
  </si>
  <si>
    <t>nancys60@yahoo.com</t>
  </si>
  <si>
    <t>20141110</t>
  </si>
  <si>
    <t>Johnny V. Lang</t>
  </si>
  <si>
    <t>jvlang35@gmail.com</t>
  </si>
  <si>
    <t>Jeffrey J. Robbins</t>
  </si>
  <si>
    <t>jeffreyrobbins81@outlook.com</t>
  </si>
  <si>
    <t>20141111</t>
  </si>
  <si>
    <t>Susan V. Hatch</t>
  </si>
  <si>
    <t>Steven M. Fletcher</t>
  </si>
  <si>
    <t>stevenfletcher@outlook.com</t>
  </si>
  <si>
    <t>Beth I. Cheng</t>
  </si>
  <si>
    <t>bethicheng@outlook.com</t>
  </si>
  <si>
    <t>20141113</t>
  </si>
  <si>
    <t>Larry N. Coates</t>
  </si>
  <si>
    <t>larrycoates@hotmail.com</t>
  </si>
  <si>
    <t>Michelle S. Green</t>
  </si>
  <si>
    <t>michelleg@hotmail.com</t>
  </si>
  <si>
    <t>Don T. Tran</t>
  </si>
  <si>
    <t>dttran61@gmail.com</t>
  </si>
  <si>
    <t>Diane D. Cooper</t>
  </si>
  <si>
    <t>dianedcooper61@yahoo.com</t>
  </si>
  <si>
    <t>20141114</t>
  </si>
  <si>
    <t>Cassandra E. Riley</t>
  </si>
  <si>
    <t>ceriley@gmail.com</t>
  </si>
  <si>
    <t>Joshua E. Logan</t>
  </si>
  <si>
    <t>joshualogan@hotmail.com</t>
  </si>
  <si>
    <t>20141115</t>
  </si>
  <si>
    <t>Teresa F. Fox</t>
  </si>
  <si>
    <t>tffox46@outlook.com</t>
  </si>
  <si>
    <t>Kathleen J. Renee</t>
  </si>
  <si>
    <t>kjrenee28@outlook.com</t>
  </si>
  <si>
    <t>Rose L. Stevens</t>
  </si>
  <si>
    <t>rosestevens35@outlook.com</t>
  </si>
  <si>
    <t>20141116</t>
  </si>
  <si>
    <t>Charles J. Adel</t>
  </si>
  <si>
    <t>charlesjadel10@hotmail.com</t>
  </si>
  <si>
    <t>Kelly R. Tang</t>
  </si>
  <si>
    <t>krtang@yahoo.com</t>
  </si>
  <si>
    <t>Cindy L. Teoh</t>
  </si>
  <si>
    <t>clteoh@hotmail.com</t>
  </si>
  <si>
    <t>Lisa C. Velasquez</t>
  </si>
  <si>
    <t>lisav92@gmail.com</t>
  </si>
  <si>
    <t>Shawn L. Steele</t>
  </si>
  <si>
    <t>shawnlsteele24@gmail.com</t>
  </si>
  <si>
    <t>Nancy J. Mansour</t>
  </si>
  <si>
    <t>njmansour@yahoo.com</t>
  </si>
  <si>
    <t>20141117</t>
  </si>
  <si>
    <t>Grace S. Stokes</t>
  </si>
  <si>
    <t>gracestokes@outlook.com</t>
  </si>
  <si>
    <t>Matthew M. Lai</t>
  </si>
  <si>
    <t>matthewl@gmail.com</t>
  </si>
  <si>
    <t>20141118</t>
  </si>
  <si>
    <t>Cindy J. Jackson</t>
  </si>
  <si>
    <t>cindyjackson14@gmail.com</t>
  </si>
  <si>
    <t>Louise S. Boudreau</t>
  </si>
  <si>
    <t>lsboudreau@gmail.com</t>
  </si>
  <si>
    <t>Aaron D. Barrett</t>
  </si>
  <si>
    <t>aaronbarrett@gmail.com</t>
  </si>
  <si>
    <t>20141119</t>
  </si>
  <si>
    <t>Dana F. Tolentino</t>
  </si>
  <si>
    <t>danat@outlook.com</t>
  </si>
  <si>
    <t>Austin J. Thornton</t>
  </si>
  <si>
    <t>ajthornton@hotmail.com</t>
  </si>
  <si>
    <t>20141120</t>
  </si>
  <si>
    <t>Marie F. Gray</t>
  </si>
  <si>
    <t>mariefgray95@gmail.com</t>
  </si>
  <si>
    <t>Darlene M. Cook</t>
  </si>
  <si>
    <t>darlenecook54@yahoo.com</t>
  </si>
  <si>
    <t>20141121</t>
  </si>
  <si>
    <t>Travis J. Mcleod</t>
  </si>
  <si>
    <t>tjmcleod16@yahoo.com</t>
  </si>
  <si>
    <t>20141123</t>
  </si>
  <si>
    <t>David J. Rhodes</t>
  </si>
  <si>
    <t>davidrhodes@yahoo.com</t>
  </si>
  <si>
    <t>20141124</t>
  </si>
  <si>
    <t>Charles T. Lopez</t>
  </si>
  <si>
    <t>ctlopez21@outlook.com</t>
  </si>
  <si>
    <t>Patrick L. Thornton</t>
  </si>
  <si>
    <t>patricklthornton89@gmail.com</t>
  </si>
  <si>
    <t>Emily N. Vazquez</t>
  </si>
  <si>
    <t>emilynvazquez@hotmail.com</t>
  </si>
  <si>
    <t>20141125</t>
  </si>
  <si>
    <t>June B. Perera</t>
  </si>
  <si>
    <t>junep@yahoo.com</t>
  </si>
  <si>
    <t>Christopher J. Richards</t>
  </si>
  <si>
    <t>christopherrichards@outlook.com</t>
  </si>
  <si>
    <t>20141126</t>
  </si>
  <si>
    <t>Richard D. Page</t>
  </si>
  <si>
    <t>richardpage@gmail.com</t>
  </si>
  <si>
    <t>20141128</t>
  </si>
  <si>
    <t>Daniel M. Becker</t>
  </si>
  <si>
    <t>danielbecker@gmail.com</t>
  </si>
  <si>
    <t>Shirley J. Steele</t>
  </si>
  <si>
    <t>shirleys62@hotmail.com</t>
  </si>
  <si>
    <t>Shirley T. Sampson</t>
  </si>
  <si>
    <t>shirleytsampson@hotmail.com</t>
  </si>
  <si>
    <t>Cynthia F. Hall</t>
  </si>
  <si>
    <t>cfhall@yahoo.com</t>
  </si>
  <si>
    <t>20141129</t>
  </si>
  <si>
    <t>Tiffany D. Cooper</t>
  </si>
  <si>
    <t>tiffanyc78@outlook.com</t>
  </si>
  <si>
    <t>20141201</t>
  </si>
  <si>
    <t>Stacey A. Johnston</t>
  </si>
  <si>
    <t>sajohnston@outlook.com</t>
  </si>
  <si>
    <t>Eugene R. Mehta</t>
  </si>
  <si>
    <t>eugenermehta@yahoo.com</t>
  </si>
  <si>
    <t>20141202</t>
  </si>
  <si>
    <t>Pamela B. Sears</t>
  </si>
  <si>
    <t>pamelabsears66@hotmail.com</t>
  </si>
  <si>
    <t>Robin F. Anderson</t>
  </si>
  <si>
    <t>robina@hotmail.com</t>
  </si>
  <si>
    <t>20141204</t>
  </si>
  <si>
    <t>Catherine W. Duffy</t>
  </si>
  <si>
    <t>catherined30@yahoo.com</t>
  </si>
  <si>
    <t>Kevin F. Perkins</t>
  </si>
  <si>
    <t>kfperkins@outlook.com</t>
  </si>
  <si>
    <t>20141205</t>
  </si>
  <si>
    <t>Ryan F. Singh</t>
  </si>
  <si>
    <t>ryansingh1@yahoo.com</t>
  </si>
  <si>
    <t>Eugene I. Gomez</t>
  </si>
  <si>
    <t>eugeneg12@gmail.com</t>
  </si>
  <si>
    <t>Bryan M. Shipley</t>
  </si>
  <si>
    <t>bmshipley100@hotmail.com</t>
  </si>
  <si>
    <t>20141206</t>
  </si>
  <si>
    <t>Keith R. Todd</t>
  </si>
  <si>
    <t>keithtodd@hotmail.com</t>
  </si>
  <si>
    <t>Nicholas B. Fields</t>
  </si>
  <si>
    <t>nbfields95@outlook.com</t>
  </si>
  <si>
    <t>20141207</t>
  </si>
  <si>
    <t>Richard D. Mark</t>
  </si>
  <si>
    <t>richardmark@hotmail.com</t>
  </si>
  <si>
    <t>Ricky V. Robinson</t>
  </si>
  <si>
    <t>rickyvrobinson54@hotmail.com</t>
  </si>
  <si>
    <t>Joan R. Obrien</t>
  </si>
  <si>
    <t>joanobrien@yahoo.com</t>
  </si>
  <si>
    <t>20141209</t>
  </si>
  <si>
    <t>Heather G. Lawson</t>
  </si>
  <si>
    <t>heatherl@yahoo.com</t>
  </si>
  <si>
    <t>20141210</t>
  </si>
  <si>
    <t>Tiffany M. Nichols</t>
  </si>
  <si>
    <t>tiffanymnichols@gmail.com</t>
  </si>
  <si>
    <t>Bradley J. Mesa</t>
  </si>
  <si>
    <t>bradleyjmesa95@yahoo.com</t>
  </si>
  <si>
    <t>20141211</t>
  </si>
  <si>
    <t>Joseph C. Wright</t>
  </si>
  <si>
    <t>josephcwright4@outlook.com</t>
  </si>
  <si>
    <t>20141212</t>
  </si>
  <si>
    <t>Jonathan B. Mohamed</t>
  </si>
  <si>
    <t>jonathanm67@yahoo.com</t>
  </si>
  <si>
    <t>20141213</t>
  </si>
  <si>
    <t>Daniel F. Ryan</t>
  </si>
  <si>
    <t>danielr70@outlook.com</t>
  </si>
  <si>
    <t>April N. Nixon</t>
  </si>
  <si>
    <t>aprilnnixon33@outlook.com</t>
  </si>
  <si>
    <t>20141214</t>
  </si>
  <si>
    <t>Ralph J. Hampton</t>
  </si>
  <si>
    <t>ralphh63@yahoo.com</t>
  </si>
  <si>
    <t>20141216</t>
  </si>
  <si>
    <t>Dorothy M. Salazar</t>
  </si>
  <si>
    <t>dorothymsalazar@hotmail.com</t>
  </si>
  <si>
    <t>20141218</t>
  </si>
  <si>
    <t>Andrew J. Trujillo</t>
  </si>
  <si>
    <t>andrewtrujillo74@gmail.com</t>
  </si>
  <si>
    <t>Ryan B. Moyer</t>
  </si>
  <si>
    <t>ryanmoyer@hotmail.com</t>
  </si>
  <si>
    <t>20141219</t>
  </si>
  <si>
    <t>Joshua J. Warren</t>
  </si>
  <si>
    <t>joshuajwarren@outlook.com</t>
  </si>
  <si>
    <t>20141220</t>
  </si>
  <si>
    <t>Julie J. Wallace</t>
  </si>
  <si>
    <t>juliejwallace4@outlook.com</t>
  </si>
  <si>
    <t>20141221</t>
  </si>
  <si>
    <t>John I. Terry</t>
  </si>
  <si>
    <t>johnterry33@hotmail.com</t>
  </si>
  <si>
    <t>Edward R. Suresh</t>
  </si>
  <si>
    <t>edwardrsuresh@outlook.com</t>
  </si>
  <si>
    <t>Tony J. Ruiz</t>
  </si>
  <si>
    <t>tjruiz25@hotmail.com</t>
  </si>
  <si>
    <t>20141222</t>
  </si>
  <si>
    <t>Brian L. Anderson</t>
  </si>
  <si>
    <t>briana@yahoo.com</t>
  </si>
  <si>
    <t>Peter J. Houston</t>
  </si>
  <si>
    <t>pjhouston69@hotmail.com</t>
  </si>
  <si>
    <t>20141223</t>
  </si>
  <si>
    <t>Mary R. Simon</t>
  </si>
  <si>
    <t>marys@gmail.com</t>
  </si>
  <si>
    <t>Laura D. Legaspi</t>
  </si>
  <si>
    <t>laural@yahoo.com</t>
  </si>
  <si>
    <t>20141224</t>
  </si>
  <si>
    <t>Eleanor M. Cantu</t>
  </si>
  <si>
    <t>eleanormcantu@gmail.com</t>
  </si>
  <si>
    <t>Shawn G. Murphy</t>
  </si>
  <si>
    <t>shawnmurphy@yahoo.com</t>
  </si>
  <si>
    <t>20141226</t>
  </si>
  <si>
    <t>Brittany A. Stuart</t>
  </si>
  <si>
    <t>brittanystuart@yahoo.com</t>
  </si>
  <si>
    <t>Gina M. Shaw</t>
  </si>
  <si>
    <t>ginamshaw@hotmail.com</t>
  </si>
  <si>
    <t>20141227</t>
  </si>
  <si>
    <t>Peggy L. Rogers</t>
  </si>
  <si>
    <t>peggyr94@yahoo.com</t>
  </si>
  <si>
    <t>20141229</t>
  </si>
  <si>
    <t>Rodney T. Chan</t>
  </si>
  <si>
    <t>rodneyc22@yahoo.com</t>
  </si>
  <si>
    <t>20141230</t>
  </si>
  <si>
    <t>Nicole N. Bautista</t>
  </si>
  <si>
    <t>nicolebautista@gmail.com</t>
  </si>
  <si>
    <t>20150101</t>
  </si>
  <si>
    <t>Joy J. Alvarez</t>
  </si>
  <si>
    <t>jjalvarez67@outlook.com</t>
  </si>
  <si>
    <t>20150102</t>
  </si>
  <si>
    <t>Marie J. Reynolds</t>
  </si>
  <si>
    <t>mjreynolds97@hotmail.com</t>
  </si>
  <si>
    <t>20150103</t>
  </si>
  <si>
    <t>Barry S. Gibbs</t>
  </si>
  <si>
    <t>barrysgibbs17@hotmail.com</t>
  </si>
  <si>
    <t>Andrew K. Mccallum</t>
  </si>
  <si>
    <t>andrewmccallum@yahoo.com</t>
  </si>
  <si>
    <t>20150104</t>
  </si>
  <si>
    <t>Debra J. Hawkins</t>
  </si>
  <si>
    <t>debrajhawkins3@hotmail.com</t>
  </si>
  <si>
    <t>20150106</t>
  </si>
  <si>
    <t>Jason E. Manuel</t>
  </si>
  <si>
    <t>jasonm27@yahoo.com</t>
  </si>
  <si>
    <t>20150108</t>
  </si>
  <si>
    <t>Roy N. Holden</t>
  </si>
  <si>
    <t>rnholden85@yahoo.com</t>
  </si>
  <si>
    <t>20150109</t>
  </si>
  <si>
    <t>Thomas C. Bell</t>
  </si>
  <si>
    <t>tcbell@outlook.com</t>
  </si>
  <si>
    <t>Vickie C. Khanna</t>
  </si>
  <si>
    <t>vickieckhanna@yahoo.com</t>
  </si>
  <si>
    <t>20150110</t>
  </si>
  <si>
    <t>Gary F. Dougherty</t>
  </si>
  <si>
    <t>gfdougherty@gmail.com</t>
  </si>
  <si>
    <t>20150111</t>
  </si>
  <si>
    <t>Ramona O. Wong</t>
  </si>
  <si>
    <t>ramonaowong@yahoo.com</t>
  </si>
  <si>
    <t>20150114</t>
  </si>
  <si>
    <t>Tonya P. Travis</t>
  </si>
  <si>
    <t>tonyat60@outlook.com</t>
  </si>
  <si>
    <t>Jeff L. Garrett</t>
  </si>
  <si>
    <t>jlgarrett@hotmail.com</t>
  </si>
  <si>
    <t>20150115</t>
  </si>
  <si>
    <t>Grace T. Key</t>
  </si>
  <si>
    <t>gracetkey@yahoo.com</t>
  </si>
  <si>
    <t>20150117</t>
  </si>
  <si>
    <t>Laurie M. Fischer</t>
  </si>
  <si>
    <t>lmfischer@yahoo.com</t>
  </si>
  <si>
    <t>20150118</t>
  </si>
  <si>
    <t>Katie A. Hardy</t>
  </si>
  <si>
    <t>katieahardy57@outlook.com</t>
  </si>
  <si>
    <t>Judith C. Calderon</t>
  </si>
  <si>
    <t>judithcalderon@yahoo.com</t>
  </si>
  <si>
    <t>Gary S. Louis</t>
  </si>
  <si>
    <t>garylouis@hotmail.com</t>
  </si>
  <si>
    <t>20150119</t>
  </si>
  <si>
    <t>Keith F. Mccabe</t>
  </si>
  <si>
    <t>keithm@gmail.com</t>
  </si>
  <si>
    <t>Lindsey F. Ramirez</t>
  </si>
  <si>
    <t>lindseyr14@outlook.com</t>
  </si>
  <si>
    <t>Mary L. Boyle</t>
  </si>
  <si>
    <t>maryb@gmail.com</t>
  </si>
  <si>
    <t>Linda L. Hubbard</t>
  </si>
  <si>
    <t>llhubbard43@gmail.com</t>
  </si>
  <si>
    <t>20150121</t>
  </si>
  <si>
    <t>Carolyn J. Gonzales</t>
  </si>
  <si>
    <t>carolyngonzales@hotmail.com</t>
  </si>
  <si>
    <t>Ronald L. Graham</t>
  </si>
  <si>
    <t>rlgraham47@outlook.com</t>
  </si>
  <si>
    <t>20150122</t>
  </si>
  <si>
    <t>Mark J. Rudolph</t>
  </si>
  <si>
    <t>markjrudolph55@yahoo.com</t>
  </si>
  <si>
    <t>Charlotte R. Erickson</t>
  </si>
  <si>
    <t>charlottee@yahoo.com</t>
  </si>
  <si>
    <t>20150123</t>
  </si>
  <si>
    <t>Charles L. Hunt</t>
  </si>
  <si>
    <t>charlesh44@gmail.com</t>
  </si>
  <si>
    <t>20150124</t>
  </si>
  <si>
    <t>Jerry H. Hussain</t>
  </si>
  <si>
    <t>jerryhussain@gmail.com</t>
  </si>
  <si>
    <t>20150125</t>
  </si>
  <si>
    <t>Tammy A. Li</t>
  </si>
  <si>
    <t>tammyali92@outlook.com</t>
  </si>
  <si>
    <t>20150126</t>
  </si>
  <si>
    <t>Karen B. Moss</t>
  </si>
  <si>
    <t>karenbmoss51@gmail.com</t>
  </si>
  <si>
    <t>Ashley E. West</t>
  </si>
  <si>
    <t>ashleywest@gmail.com</t>
  </si>
  <si>
    <t>20150128</t>
  </si>
  <si>
    <t>Jack J. Plummer</t>
  </si>
  <si>
    <t>jjplummer@hotmail.com</t>
  </si>
  <si>
    <t>Mark K. Rivera</t>
  </si>
  <si>
    <t>markrivera@gmail.com</t>
  </si>
  <si>
    <t>Adrienne J. Robinson</t>
  </si>
  <si>
    <t>adrienner@gmail.com</t>
  </si>
  <si>
    <t>20150129</t>
  </si>
  <si>
    <t>James J. Imran</t>
  </si>
  <si>
    <t>jamesimran75@gmail.com</t>
  </si>
  <si>
    <t>20150130</t>
  </si>
  <si>
    <t>Frank C. Dalton</t>
  </si>
  <si>
    <t>fcdalton40@yahoo.com</t>
  </si>
  <si>
    <t>20150203</t>
  </si>
  <si>
    <t>Larry A. Su</t>
  </si>
  <si>
    <t>larryasu33@yahoo.com</t>
  </si>
  <si>
    <t>Andrew J. Simmons</t>
  </si>
  <si>
    <t>ajsimmons57@hotmail.com</t>
  </si>
  <si>
    <t>20150204</t>
  </si>
  <si>
    <t>Brittney C. Barry</t>
  </si>
  <si>
    <t>brittneyb90@outlook.com</t>
  </si>
  <si>
    <t>20150205</t>
  </si>
  <si>
    <t>Ruby B. Fields</t>
  </si>
  <si>
    <t>rubyf28@hotmail.com</t>
  </si>
  <si>
    <t>20150207</t>
  </si>
  <si>
    <t>Robert J. Morris</t>
  </si>
  <si>
    <t>rjmorris76@gmail.com</t>
  </si>
  <si>
    <t>Lisa M. Lawrence</t>
  </si>
  <si>
    <t>lisal@yahoo.com</t>
  </si>
  <si>
    <t>20150208</t>
  </si>
  <si>
    <t>Evelyn P. Gurung</t>
  </si>
  <si>
    <t>epgurung4@yahoo.com</t>
  </si>
  <si>
    <t>20150209</t>
  </si>
  <si>
    <t>Alvin D. Wall</t>
  </si>
  <si>
    <t>alvindwall11@hotmail.com</t>
  </si>
  <si>
    <t>Clarence R. Hopkins</t>
  </si>
  <si>
    <t>clarencerhopkins20@outlook.com</t>
  </si>
  <si>
    <t>20150210</t>
  </si>
  <si>
    <t>Walter D. Hartley</t>
  </si>
  <si>
    <t>walterh@outlook.com</t>
  </si>
  <si>
    <t>Kimberly J. Grant</t>
  </si>
  <si>
    <t>kimberlyjgrant@gmail.com</t>
  </si>
  <si>
    <t>20150211</t>
  </si>
  <si>
    <t>Arthur N. Day</t>
  </si>
  <si>
    <t>arthurd@outlook.com</t>
  </si>
  <si>
    <t>20150212</t>
  </si>
  <si>
    <t>Eleanor M. Odonnell</t>
  </si>
  <si>
    <t>eleanormodonnell83@gmail.com</t>
  </si>
  <si>
    <t>20150213</t>
  </si>
  <si>
    <t>Stella J. Ellis</t>
  </si>
  <si>
    <t>stellae48@yahoo.com</t>
  </si>
  <si>
    <t>Julie A. Baez</t>
  </si>
  <si>
    <t>julieabaez94@yahoo.com</t>
  </si>
  <si>
    <t>Michael S. Gallagher</t>
  </si>
  <si>
    <t>michaelgallagher4@yahoo.com</t>
  </si>
  <si>
    <t>Scott N. Ashley</t>
  </si>
  <si>
    <t>scottashley@outlook.com</t>
  </si>
  <si>
    <t>20150214</t>
  </si>
  <si>
    <t>Kimberly I. Sullivan</t>
  </si>
  <si>
    <t>kimberlys@outlook.com</t>
  </si>
  <si>
    <t>20150215</t>
  </si>
  <si>
    <t>Bridget L. Steele</t>
  </si>
  <si>
    <t>blsteele31@yahoo.com</t>
  </si>
  <si>
    <t>20150217</t>
  </si>
  <si>
    <t>Carolyn K. Salleh</t>
  </si>
  <si>
    <t>carolyns@hotmail.com</t>
  </si>
  <si>
    <t>Jason J. Stafford</t>
  </si>
  <si>
    <t>jasonjstafford12@outlook.com</t>
  </si>
  <si>
    <t>20150218</t>
  </si>
  <si>
    <t>Rachel R. Morton</t>
  </si>
  <si>
    <t>rachelm@outlook.com</t>
  </si>
  <si>
    <t>Maria S. York</t>
  </si>
  <si>
    <t>mariay14@yahoo.com</t>
  </si>
  <si>
    <t>Jonathan J. Weaver</t>
  </si>
  <si>
    <t>jonathanjweaver@hotmail.com</t>
  </si>
  <si>
    <t>Shirley H. Richardson</t>
  </si>
  <si>
    <t>shrichardson54@yahoo.com</t>
  </si>
  <si>
    <t>20150219</t>
  </si>
  <si>
    <t>Clifford J. Barrett</t>
  </si>
  <si>
    <t>cliffordbarrett97@yahoo.com</t>
  </si>
  <si>
    <t>Jessica J. Smart</t>
  </si>
  <si>
    <t>jessicajsmart@hotmail.com</t>
  </si>
  <si>
    <t>20150221</t>
  </si>
  <si>
    <t>Craig J. May</t>
  </si>
  <si>
    <t>cjmay@hotmail.com</t>
  </si>
  <si>
    <t>20150222</t>
  </si>
  <si>
    <t>Mike D. Lamb</t>
  </si>
  <si>
    <t>mikelamb@yahoo.com</t>
  </si>
  <si>
    <t>20150224</t>
  </si>
  <si>
    <t>Gregory O. Castillo</t>
  </si>
  <si>
    <t>gregoryocastillo99@gmail.com</t>
  </si>
  <si>
    <t>Allan D. Green</t>
  </si>
  <si>
    <t>allandgreen2@gmail.com</t>
  </si>
  <si>
    <t>Leo S. Cole</t>
  </si>
  <si>
    <t>leoscole@yahoo.com</t>
  </si>
  <si>
    <t>20150225</t>
  </si>
  <si>
    <t>Scott D. Mcdonald</t>
  </si>
  <si>
    <t>scottdmcdonald15@hotmail.com</t>
  </si>
  <si>
    <t>Kimberly J. Goldman</t>
  </si>
  <si>
    <t>kimberlyjgoldman64@yahoo.com</t>
  </si>
  <si>
    <t>20150227</t>
  </si>
  <si>
    <t>Alice W. Dickens</t>
  </si>
  <si>
    <t>alicewdickens89@outlook.com</t>
  </si>
  <si>
    <t>Russell L. Williams</t>
  </si>
  <si>
    <t>russellwilliams73@hotmail.com</t>
  </si>
  <si>
    <t>20150301</t>
  </si>
  <si>
    <t>Gloria M. Cole</t>
  </si>
  <si>
    <t>gloriamcole@yahoo.com</t>
  </si>
  <si>
    <t>Dustin E. Kramer</t>
  </si>
  <si>
    <t>dekramer@outlook.com</t>
  </si>
  <si>
    <t>20150303</t>
  </si>
  <si>
    <t>Lindsey C. Mason</t>
  </si>
  <si>
    <t>lindseycmason@outlook.com</t>
  </si>
  <si>
    <t>Sean M. Morin</t>
  </si>
  <si>
    <t>smmorin@gmail.com</t>
  </si>
  <si>
    <t>Rosemary L. Karlsson</t>
  </si>
  <si>
    <t>rosemarylkarlsson@gmail.com</t>
  </si>
  <si>
    <t>George J. Pascual</t>
  </si>
  <si>
    <t>georgejpascual@outlook.com</t>
  </si>
  <si>
    <t>20150305</t>
  </si>
  <si>
    <t>Amy E. Anderson</t>
  </si>
  <si>
    <t>aeanderson@outlook.com</t>
  </si>
  <si>
    <t>Gwendolyn S. Gomez</t>
  </si>
  <si>
    <t>gwendolynsgomez@outlook.com</t>
  </si>
  <si>
    <t>20150306</t>
  </si>
  <si>
    <t>Mildred D. Warren</t>
  </si>
  <si>
    <t>mildredwarren@yahoo.com</t>
  </si>
  <si>
    <t>20150307</t>
  </si>
  <si>
    <t>Donald D. Klein</t>
  </si>
  <si>
    <t>ddklein81@hotmail.com</t>
  </si>
  <si>
    <t>20150308</t>
  </si>
  <si>
    <t>Cynthia O. Brown</t>
  </si>
  <si>
    <t>cynthiaobrown@outlook.com</t>
  </si>
  <si>
    <t>Mary J. Doe</t>
  </si>
  <si>
    <t>marydoe@gmail.com</t>
  </si>
  <si>
    <t>William M. Chua</t>
  </si>
  <si>
    <t>williammchua@outlook.com</t>
  </si>
  <si>
    <t>20150309</t>
  </si>
  <si>
    <t>Harold I. Shannon</t>
  </si>
  <si>
    <t>haroldshannon@hotmail.com</t>
  </si>
  <si>
    <t>Deborah C. Hoffman</t>
  </si>
  <si>
    <t>deborahchoffman10@gmail.com</t>
  </si>
  <si>
    <t>Bonnie M. Sharma</t>
  </si>
  <si>
    <t>bonniemsharma55@outlook.com</t>
  </si>
  <si>
    <t>20150310</t>
  </si>
  <si>
    <t>Shirley W. Farley</t>
  </si>
  <si>
    <t>swfarley56@gmail.com</t>
  </si>
  <si>
    <t>20150312</t>
  </si>
  <si>
    <t>James J. Graham</t>
  </si>
  <si>
    <t>jamesgraham@hotmail.com</t>
  </si>
  <si>
    <t>20150313</t>
  </si>
  <si>
    <t>Daniel M. Jacobs</t>
  </si>
  <si>
    <t>danieljacobs71@yahoo.com</t>
  </si>
  <si>
    <t>Paul C. Biswas</t>
  </si>
  <si>
    <t>paulcbiswas@outlook.com</t>
  </si>
  <si>
    <t>20150314</t>
  </si>
  <si>
    <t>Elsie S. Chapman</t>
  </si>
  <si>
    <t>elsieschapman@hotmail.com</t>
  </si>
  <si>
    <t>20150315</t>
  </si>
  <si>
    <t>Jay D. Ansari</t>
  </si>
  <si>
    <t>jaydansari@yahoo.com</t>
  </si>
  <si>
    <t>20150316</t>
  </si>
  <si>
    <t>Sharon G. Cross</t>
  </si>
  <si>
    <t>sharongcross32@hotmail.com</t>
  </si>
  <si>
    <t>20150318</t>
  </si>
  <si>
    <t>Jean W. Mckenzie</t>
  </si>
  <si>
    <t>jwmckenzie40@hotmail.com</t>
  </si>
  <si>
    <t>20150319</t>
  </si>
  <si>
    <t>Mark S. Thompson</t>
  </si>
  <si>
    <t>msthompson69@hotmail.com</t>
  </si>
  <si>
    <t>20150321</t>
  </si>
  <si>
    <t>Jennifer B. Montgomery</t>
  </si>
  <si>
    <t>jennifermontgomery@yahoo.com</t>
  </si>
  <si>
    <t>20150322</t>
  </si>
  <si>
    <t>Earl M. Burr</t>
  </si>
  <si>
    <t>earlburr42@outlook.com</t>
  </si>
  <si>
    <t>20150323</t>
  </si>
  <si>
    <t>Jaime C. Schmidt</t>
  </si>
  <si>
    <t>jaimes31@hotmail.com</t>
  </si>
  <si>
    <t>20150324</t>
  </si>
  <si>
    <t>Katherine D. Elliott</t>
  </si>
  <si>
    <t>katherinee@outlook.com</t>
  </si>
  <si>
    <t>Ricky D. Singh</t>
  </si>
  <si>
    <t>rickysingh91@hotmail.com</t>
  </si>
  <si>
    <t>20150325</t>
  </si>
  <si>
    <t>Elaine M. Duncan</t>
  </si>
  <si>
    <t>elainemduncan@gmail.com</t>
  </si>
  <si>
    <t>20150328</t>
  </si>
  <si>
    <t>Wayne G. Howe</t>
  </si>
  <si>
    <t>wghowe93@yahoo.com</t>
  </si>
  <si>
    <t>Crystal T. Jack</t>
  </si>
  <si>
    <t>ctjack35@outlook.com</t>
  </si>
  <si>
    <t>20150329</t>
  </si>
  <si>
    <t>Nicholas A. Dickerson</t>
  </si>
  <si>
    <t>nicholasd56@gmail.com</t>
  </si>
  <si>
    <t>Bernice J. Cortes</t>
  </si>
  <si>
    <t>bernicecortes9@outlook.com</t>
  </si>
  <si>
    <t>20150330</t>
  </si>
  <si>
    <t>Diane J. Alford</t>
  </si>
  <si>
    <t>dianejalford29@gmail.com</t>
  </si>
  <si>
    <t>Albert J. Webber</t>
  </si>
  <si>
    <t>albertjwebber@hotmail.com</t>
  </si>
  <si>
    <t>20150331</t>
  </si>
  <si>
    <t>Linda P. Hood</t>
  </si>
  <si>
    <t>lindaphood61@yahoo.com</t>
  </si>
  <si>
    <t>Ricky M. Gill</t>
  </si>
  <si>
    <t>rickymgill12@gmail.com</t>
  </si>
  <si>
    <t>20150401</t>
  </si>
  <si>
    <t>Gary D. Peter</t>
  </si>
  <si>
    <t>gdpeter11@outlook.com</t>
  </si>
  <si>
    <t>20150402</t>
  </si>
  <si>
    <t>Deborah B. Ang</t>
  </si>
  <si>
    <t>deboraha@gmail.com</t>
  </si>
  <si>
    <t>20150403</t>
  </si>
  <si>
    <t>William K. Nadeem</t>
  </si>
  <si>
    <t>wknadeem55@hotmail.com</t>
  </si>
  <si>
    <t>20150404</t>
  </si>
  <si>
    <t>Gregory J. Francis</t>
  </si>
  <si>
    <t>gregoryf@yahoo.com</t>
  </si>
  <si>
    <t>Patricia C. Hassan</t>
  </si>
  <si>
    <t>pchassan26@hotmail.com</t>
  </si>
  <si>
    <t>20150405</t>
  </si>
  <si>
    <t>Pamela M. Biggs</t>
  </si>
  <si>
    <t>pamelambiggs30@hotmail.com</t>
  </si>
  <si>
    <t>20150406</t>
  </si>
  <si>
    <t>Theresa D. Simon</t>
  </si>
  <si>
    <t>theresas@yahoo.com</t>
  </si>
  <si>
    <t>Sharon A. Garza</t>
  </si>
  <si>
    <t>sagarza81@hotmail.com</t>
  </si>
  <si>
    <t>20150408</t>
  </si>
  <si>
    <t>Crystal N. Arroyo</t>
  </si>
  <si>
    <t>crystalnarroyo@gmail.com</t>
  </si>
  <si>
    <t>Tracy M. Foster</t>
  </si>
  <si>
    <t>tracyf@outlook.com</t>
  </si>
  <si>
    <t>James J. Schmidt</t>
  </si>
  <si>
    <t>jamess87@gmail.com</t>
  </si>
  <si>
    <t>20150410</t>
  </si>
  <si>
    <t>Ashley G. Black</t>
  </si>
  <si>
    <t>ashleygblack@hotmail.com</t>
  </si>
  <si>
    <t>Melissa D. Hanna</t>
  </si>
  <si>
    <t>mdhanna@outlook.com</t>
  </si>
  <si>
    <t>20150411</t>
  </si>
  <si>
    <t>Gladys G. Manning</t>
  </si>
  <si>
    <t>ggmanning46@gmail.com</t>
  </si>
  <si>
    <t>20150413</t>
  </si>
  <si>
    <t>Gary S. Flores</t>
  </si>
  <si>
    <t>garysflores78@gmail.com</t>
  </si>
  <si>
    <t>Ashley F. Bansal</t>
  </si>
  <si>
    <t>afbansal54@gmail.com</t>
  </si>
  <si>
    <t>William J. Robins</t>
  </si>
  <si>
    <t>wjrobins42@yahoo.com</t>
  </si>
  <si>
    <t>20150414</t>
  </si>
  <si>
    <t>Troy F. Agustin</t>
  </si>
  <si>
    <t>troyfagustin@yahoo.com</t>
  </si>
  <si>
    <t>Dawn F. Li</t>
  </si>
  <si>
    <t>dawnli@yahoo.com</t>
  </si>
  <si>
    <t>20150415</t>
  </si>
  <si>
    <t>Ronald J. Rodriguez</t>
  </si>
  <si>
    <t>ronaldrodriguez65@hotmail.com</t>
  </si>
  <si>
    <t>20150416</t>
  </si>
  <si>
    <t>Dustin Q. Cheng</t>
  </si>
  <si>
    <t>dustinqcheng12@yahoo.com</t>
  </si>
  <si>
    <t>20150417</t>
  </si>
  <si>
    <t>Jessica J. Dudley</t>
  </si>
  <si>
    <t>jessicad48@outlook.com</t>
  </si>
  <si>
    <t>Rosalie N. Bauer</t>
  </si>
  <si>
    <t>rosalienbauer83@hotmail.com</t>
  </si>
  <si>
    <t>Joshua J. Lin</t>
  </si>
  <si>
    <t>jjlin@hotmail.com</t>
  </si>
  <si>
    <t>20150418</t>
  </si>
  <si>
    <t>Paul D. Chavez</t>
  </si>
  <si>
    <t>pdchavez43@hotmail.com</t>
  </si>
  <si>
    <t>20150419</t>
  </si>
  <si>
    <t>Nicole J. Benson</t>
  </si>
  <si>
    <t>nicolebenson95@hotmail.com</t>
  </si>
  <si>
    <t>20150420</t>
  </si>
  <si>
    <t>Janet N. Corrigan</t>
  </si>
  <si>
    <t>janetcorrigan18@gmail.com</t>
  </si>
  <si>
    <t>Frances R. Tolentino</t>
  </si>
  <si>
    <t>francestolentino@gmail.com</t>
  </si>
  <si>
    <t>Irene J. Austin</t>
  </si>
  <si>
    <t>irenea16@gmail.com</t>
  </si>
  <si>
    <t>Toni J. Carroll</t>
  </si>
  <si>
    <t>tonijcarroll77@outlook.com</t>
  </si>
  <si>
    <t>Jeremy C. Church</t>
  </si>
  <si>
    <t>jeremycchurch@gmail.com</t>
  </si>
  <si>
    <t>Thomas J. Gomez</t>
  </si>
  <si>
    <t>tjgomez@outlook.com</t>
  </si>
  <si>
    <t>20150421</t>
  </si>
  <si>
    <t>Joan K. Chow</t>
  </si>
  <si>
    <t>joanc32@yahoo.com</t>
  </si>
  <si>
    <t>Tanya S. Bender</t>
  </si>
  <si>
    <t>tanyab@yahoo.com</t>
  </si>
  <si>
    <t>20150423</t>
  </si>
  <si>
    <t>Joseph D. Curry</t>
  </si>
  <si>
    <t>josephdcurry68@yahoo.com</t>
  </si>
  <si>
    <t>Randy F. Elliott</t>
  </si>
  <si>
    <t>randyfelliott99@hotmail.com</t>
  </si>
  <si>
    <t>20150424</t>
  </si>
  <si>
    <t>Frank J. George</t>
  </si>
  <si>
    <t>fjgeorge@hotmail.com</t>
  </si>
  <si>
    <t>20150425</t>
  </si>
  <si>
    <t>Amber L. Price</t>
  </si>
  <si>
    <t>alprice30@outlook.com</t>
  </si>
  <si>
    <t>Natalie I. Griffin</t>
  </si>
  <si>
    <t>natalieg8@gmail.com</t>
  </si>
  <si>
    <t>Caitlin P. Sims</t>
  </si>
  <si>
    <t>caitlinsims54@gmail.com</t>
  </si>
  <si>
    <t>20150426</t>
  </si>
  <si>
    <t>Lindsey S. Wu</t>
  </si>
  <si>
    <t>lswu@hotmail.com</t>
  </si>
  <si>
    <t>20150427</t>
  </si>
  <si>
    <t>William H. Chapman</t>
  </si>
  <si>
    <t>williamhchapman@yahoo.com</t>
  </si>
  <si>
    <t>20150428</t>
  </si>
  <si>
    <t>Vanessa G. Robinson</t>
  </si>
  <si>
    <t>vgrobinson66@hotmail.com</t>
  </si>
  <si>
    <t>Kyle F. Wade</t>
  </si>
  <si>
    <t>kylew36@gmail.com</t>
  </si>
  <si>
    <t>20150429</t>
  </si>
  <si>
    <t>Jean S. Carter</t>
  </si>
  <si>
    <t>jeancarter@gmail.com</t>
  </si>
  <si>
    <t>20150430</t>
  </si>
  <si>
    <t>Brittany F. Williamson</t>
  </si>
  <si>
    <t>bfwilliamson@yahoo.com</t>
  </si>
  <si>
    <t>Kelly F. Rogers</t>
  </si>
  <si>
    <t>kellyrogers@yahoo.com</t>
  </si>
  <si>
    <t>Matthew T. Case</t>
  </si>
  <si>
    <t>matthewcase@outlook.com</t>
  </si>
  <si>
    <t>20150502</t>
  </si>
  <si>
    <t>Kim F. Oliveira</t>
  </si>
  <si>
    <t>kimfoliveira@yahoo.com</t>
  </si>
  <si>
    <t>Albert L. Yadav</t>
  </si>
  <si>
    <t>alberty58@outlook.com</t>
  </si>
  <si>
    <t>Jessica D. Bentley</t>
  </si>
  <si>
    <t>jessicabentley@outlook.com</t>
  </si>
  <si>
    <t>20150503</t>
  </si>
  <si>
    <t>Joseph R. Spears</t>
  </si>
  <si>
    <t>jrspears@gmail.com</t>
  </si>
  <si>
    <t>20150504</t>
  </si>
  <si>
    <t>Jeremy G. Cortez</t>
  </si>
  <si>
    <t>jeremycortez35@gmail.com</t>
  </si>
  <si>
    <t>Brandi F. Moore</t>
  </si>
  <si>
    <t>brandifmoore@hotmail.com</t>
  </si>
  <si>
    <t>20150505</t>
  </si>
  <si>
    <t>James M. Gallant</t>
  </si>
  <si>
    <t>jmgallant31@yahoo.com</t>
  </si>
  <si>
    <t>Clarence R. Ramos</t>
  </si>
  <si>
    <t>crramos@gmail.com</t>
  </si>
  <si>
    <t>Raymond D. Ahmad</t>
  </si>
  <si>
    <t>raymondahmad@gmail.com</t>
  </si>
  <si>
    <t>20150506</t>
  </si>
  <si>
    <t>Bruce M. Vasquez</t>
  </si>
  <si>
    <t>brucev@gmail.com</t>
  </si>
  <si>
    <t>20150508</t>
  </si>
  <si>
    <t>Angela S. Terry</t>
  </si>
  <si>
    <t>asterry@yahoo.com</t>
  </si>
  <si>
    <t>20150509</t>
  </si>
  <si>
    <t>Dorothy C. Boyd</t>
  </si>
  <si>
    <t>dorothycboyd81@hotmail.com</t>
  </si>
  <si>
    <t>20150510</t>
  </si>
  <si>
    <t>Amber J. Acosta</t>
  </si>
  <si>
    <t>amberacosta99@hotmail.com</t>
  </si>
  <si>
    <t>20150512</t>
  </si>
  <si>
    <t>Michelle S. Nelson</t>
  </si>
  <si>
    <t>michellesnelson@hotmail.com</t>
  </si>
  <si>
    <t>Joshua B. Wright</t>
  </si>
  <si>
    <t>jbwright@gmail.com</t>
  </si>
  <si>
    <t>Nicholas J. Shahid</t>
  </si>
  <si>
    <t>nicholasshahid38@hotmail.com</t>
  </si>
  <si>
    <t>Margaret C. Crawford</t>
  </si>
  <si>
    <t>margaretcrawford@hotmail.com</t>
  </si>
  <si>
    <t>Cody T. Gallagher</t>
  </si>
  <si>
    <t>codytgallagher48@gmail.com</t>
  </si>
  <si>
    <t>20150513</t>
  </si>
  <si>
    <t>Lindsey E. Carr</t>
  </si>
  <si>
    <t>lindseyc@hotmail.com</t>
  </si>
  <si>
    <t>Terry M. Atkins</t>
  </si>
  <si>
    <t>terryatkins12@outlook.com</t>
  </si>
  <si>
    <t>Lindsey E. Wallace</t>
  </si>
  <si>
    <t>lindseyw13@yahoo.com</t>
  </si>
  <si>
    <t>20150514</t>
  </si>
  <si>
    <t>Lisa S. Morris</t>
  </si>
  <si>
    <t>lisamorris25@gmail.com</t>
  </si>
  <si>
    <t>Victor F. Wei</t>
  </si>
  <si>
    <t>vfwei53@gmail.com</t>
  </si>
  <si>
    <t>20150515</t>
  </si>
  <si>
    <t>Sherri B. Schwartz</t>
  </si>
  <si>
    <t>sherris24@gmail.com</t>
  </si>
  <si>
    <t>Hannah H. Parker</t>
  </si>
  <si>
    <t>hhparker23@hotmail.com</t>
  </si>
  <si>
    <t>20150516</t>
  </si>
  <si>
    <t>Crystal J. Law</t>
  </si>
  <si>
    <t>crystall@gmail.com</t>
  </si>
  <si>
    <t>Sheila J. Rose</t>
  </si>
  <si>
    <t>sheilarose@outlook.com</t>
  </si>
  <si>
    <t>20150517</t>
  </si>
  <si>
    <t>Nicholas A. Go</t>
  </si>
  <si>
    <t>nicholasgo@outlook.com</t>
  </si>
  <si>
    <t>Johnny J. Mills</t>
  </si>
  <si>
    <t>johnnyjmills84@gmail.com</t>
  </si>
  <si>
    <t>20150518</t>
  </si>
  <si>
    <t>Stephanie J. Valdez</t>
  </si>
  <si>
    <t>stephaniev31@outlook.com</t>
  </si>
  <si>
    <t>Roberta M. Brown</t>
  </si>
  <si>
    <t>rmbrown@yahoo.com</t>
  </si>
  <si>
    <t>Sandra F. Tracy</t>
  </si>
  <si>
    <t>sftracy@outlook.com</t>
  </si>
  <si>
    <t>20150519</t>
  </si>
  <si>
    <t>April K. Christian</t>
  </si>
  <si>
    <t>aprilchristian@hotmail.com</t>
  </si>
  <si>
    <t>20150520</t>
  </si>
  <si>
    <t>Ralph M. Haynes</t>
  </si>
  <si>
    <t>ralphhaynes6@yahoo.com</t>
  </si>
  <si>
    <t>Jonathan F. Head</t>
  </si>
  <si>
    <t>jonathanfhead39@yahoo.com</t>
  </si>
  <si>
    <t>Scott D. Sam</t>
  </si>
  <si>
    <t>sdsam@hotmail.com</t>
  </si>
  <si>
    <t>Nathan J. Sweet</t>
  </si>
  <si>
    <t>nathanjsweet67@gmail.com</t>
  </si>
  <si>
    <t>Hannah S. Rivas</t>
  </si>
  <si>
    <t>hsrivas13@gmail.com</t>
  </si>
  <si>
    <t>20150522</t>
  </si>
  <si>
    <t>Thomas E. Pacheco</t>
  </si>
  <si>
    <t>tepacheco79@gmail.com</t>
  </si>
  <si>
    <t>Charles M. Lang</t>
  </si>
  <si>
    <t>cmlang63@hotmail.com</t>
  </si>
  <si>
    <t>20150525</t>
  </si>
  <si>
    <t>Charles R. Jones</t>
  </si>
  <si>
    <t>crjones55@gmail.com</t>
  </si>
  <si>
    <t>20150526</t>
  </si>
  <si>
    <t>Devin I. Hollis</t>
  </si>
  <si>
    <t>devinhollis50@gmail.com</t>
  </si>
  <si>
    <t>Joseph B. Newton</t>
  </si>
  <si>
    <t>josephnewton59@outlook.com</t>
  </si>
  <si>
    <t>20150527</t>
  </si>
  <si>
    <t>Jeremy D. Snyder</t>
  </si>
  <si>
    <t>jeremysnyder98@gmail.com</t>
  </si>
  <si>
    <t>Rhonda H. Simmons</t>
  </si>
  <si>
    <t>rhondahsimmons41@hotmail.com</t>
  </si>
  <si>
    <t>Harold M. Douglas</t>
  </si>
  <si>
    <t>haroldmdouglas@yahoo.com</t>
  </si>
  <si>
    <t>Lacey J. Powell</t>
  </si>
  <si>
    <t>ljpowell@outlook.com</t>
  </si>
  <si>
    <t>20150529</t>
  </si>
  <si>
    <t>Cynthia J. Fischer</t>
  </si>
  <si>
    <t>cjfischer10@yahoo.com</t>
  </si>
  <si>
    <t>20150530</t>
  </si>
  <si>
    <t>Albert F. Hodge</t>
  </si>
  <si>
    <t>albertfhodge98@hotmail.com</t>
  </si>
  <si>
    <t>Michelle L. Cooper</t>
  </si>
  <si>
    <t>michellecooper@outlook.com</t>
  </si>
  <si>
    <t>20150531</t>
  </si>
  <si>
    <t>Kristina M. Wagner</t>
  </si>
  <si>
    <t>kristinaw@gmail.com</t>
  </si>
  <si>
    <t>Jennifer W. John</t>
  </si>
  <si>
    <t>jwjohn@hotmail.com</t>
  </si>
  <si>
    <t>Cathy L. Porter</t>
  </si>
  <si>
    <t>cathyp@yahoo.com</t>
  </si>
  <si>
    <t>20150603</t>
  </si>
  <si>
    <t>Sarah J. Guzman</t>
  </si>
  <si>
    <t>sarahjguzman@hotmail.com</t>
  </si>
  <si>
    <t>20150604</t>
  </si>
  <si>
    <t>Mark M. Hughes</t>
  </si>
  <si>
    <t>markh@gmail.com</t>
  </si>
  <si>
    <t>Anna C. Cruz</t>
  </si>
  <si>
    <t>annac46@yahoo.com</t>
  </si>
  <si>
    <t>Linda M. Saunders</t>
  </si>
  <si>
    <t>lindas@yahoo.com</t>
  </si>
  <si>
    <t>Kathy I. David</t>
  </si>
  <si>
    <t>kathyd79@gmail.com</t>
  </si>
  <si>
    <t>20150605</t>
  </si>
  <si>
    <t>Diana D. Beard</t>
  </si>
  <si>
    <t>ddbeard25@hotmail.com</t>
  </si>
  <si>
    <t>Ann G. Davis</t>
  </si>
  <si>
    <t>anndavis@yahoo.com</t>
  </si>
  <si>
    <t>Jane M. Crowley</t>
  </si>
  <si>
    <t>janecrowley@gmail.com</t>
  </si>
  <si>
    <t>Angela L. Newton</t>
  </si>
  <si>
    <t>angelanewton80@gmail.com</t>
  </si>
  <si>
    <t>20150607</t>
  </si>
  <si>
    <t>Richard J. Kent</t>
  </si>
  <si>
    <t>richardk75@yahoo.com</t>
  </si>
  <si>
    <t>20150608</t>
  </si>
  <si>
    <t>Margaret D. Tang</t>
  </si>
  <si>
    <t>margaretdtang@yahoo.com</t>
  </si>
  <si>
    <t>Peter J. Hodge</t>
  </si>
  <si>
    <t>peterh6@gmail.com</t>
  </si>
  <si>
    <t>20150609</t>
  </si>
  <si>
    <t>Jonathan F. Hong</t>
  </si>
  <si>
    <t>jonathanfhong@yahoo.com</t>
  </si>
  <si>
    <t>Carol C. Owens</t>
  </si>
  <si>
    <t>carolo@hotmail.com</t>
  </si>
  <si>
    <t>Ruby D. Hawkins</t>
  </si>
  <si>
    <t>rdhawkins@outlook.com</t>
  </si>
  <si>
    <t>Dennis K. Raza</t>
  </si>
  <si>
    <t>denniskraza48@yahoo.com</t>
  </si>
  <si>
    <t>20150610</t>
  </si>
  <si>
    <t>William L. Greene</t>
  </si>
  <si>
    <t>williamlgreene@gmail.com</t>
  </si>
  <si>
    <t>20150611</t>
  </si>
  <si>
    <t>Lori C. Pennington</t>
  </si>
  <si>
    <t>loripennington67@outlook.com</t>
  </si>
  <si>
    <t>20150612</t>
  </si>
  <si>
    <t>Jeremy L. Marsh</t>
  </si>
  <si>
    <t>jlmarsh23@yahoo.com</t>
  </si>
  <si>
    <t>James C. Alam</t>
  </si>
  <si>
    <t>jamesalam59@hotmail.com</t>
  </si>
  <si>
    <t>Cynthia J. Salazar</t>
  </si>
  <si>
    <t>cynthiasalazar29@hotmail.com</t>
  </si>
  <si>
    <t>20150614</t>
  </si>
  <si>
    <t>Dorothy M. Bhandari</t>
  </si>
  <si>
    <t>dorothyb52@gmail.com</t>
  </si>
  <si>
    <t>Michael C. Navarro</t>
  </si>
  <si>
    <t>michaeln@gmail.com</t>
  </si>
  <si>
    <t>20150616</t>
  </si>
  <si>
    <t>Helen J. Jackson</t>
  </si>
  <si>
    <t>hjjackson@yahoo.com</t>
  </si>
  <si>
    <t>20150617</t>
  </si>
  <si>
    <t>Wanda H. Sims</t>
  </si>
  <si>
    <t>wandas@hotmail.com</t>
  </si>
  <si>
    <t>Vanessa C. Elizabeth</t>
  </si>
  <si>
    <t>vanessaelizabeth7@yahoo.com</t>
  </si>
  <si>
    <t>20150618</t>
  </si>
  <si>
    <t>Brian C. Eaton</t>
  </si>
  <si>
    <t>bceaton@outlook.com</t>
  </si>
  <si>
    <t>20150619</t>
  </si>
  <si>
    <t>Frank S. Shetty</t>
  </si>
  <si>
    <t>franksshetty67@hotmail.com</t>
  </si>
  <si>
    <t>20150620</t>
  </si>
  <si>
    <t>Tammy F. Kay</t>
  </si>
  <si>
    <t>tammykay@yahoo.com</t>
  </si>
  <si>
    <t>20150623</t>
  </si>
  <si>
    <t>Kyle J. Drake</t>
  </si>
  <si>
    <t>kjdrake@yahoo.com</t>
  </si>
  <si>
    <t>Crystal A. Woo</t>
  </si>
  <si>
    <t>crystalawoo86@outlook.com</t>
  </si>
  <si>
    <t>20150624</t>
  </si>
  <si>
    <t>Juan A. Brooks</t>
  </si>
  <si>
    <t>juanbrooks@outlook.com</t>
  </si>
  <si>
    <t>20150625</t>
  </si>
  <si>
    <t>Nicholas J. Livingston</t>
  </si>
  <si>
    <t>nicholasjlivingston12@outlook.com</t>
  </si>
  <si>
    <t>Dennis S. Tucker</t>
  </si>
  <si>
    <t>dstucker68@yahoo.com</t>
  </si>
  <si>
    <t>Ronald F. Aziz</t>
  </si>
  <si>
    <t>rfaziz@hotmail.com</t>
  </si>
  <si>
    <t>20150626</t>
  </si>
  <si>
    <t>Margaret S. Salinas</t>
  </si>
  <si>
    <t>mssalinas@hotmail.com</t>
  </si>
  <si>
    <t>Edward T. Braun</t>
  </si>
  <si>
    <t>etbraun7@gmail.com</t>
  </si>
  <si>
    <t>Joseph I. Rudd</t>
  </si>
  <si>
    <t>jirudd51@hotmail.com</t>
  </si>
  <si>
    <t>20150627</t>
  </si>
  <si>
    <t>Jeffery E. Pandya</t>
  </si>
  <si>
    <t>jefferyepandya25@outlook.com</t>
  </si>
  <si>
    <t>Susan J. Owen</t>
  </si>
  <si>
    <t>susano50@yahoo.com</t>
  </si>
  <si>
    <t>Theresa B. Hewitt</t>
  </si>
  <si>
    <t>theresabhewitt3@outlook.com</t>
  </si>
  <si>
    <t>Lauren A. Koh</t>
  </si>
  <si>
    <t>laurenakoh52@yahoo.com</t>
  </si>
  <si>
    <t>20150628</t>
  </si>
  <si>
    <t>Alex W. Warner</t>
  </si>
  <si>
    <t>alexwwarner@outlook.com</t>
  </si>
  <si>
    <t>Joanne K. Kerr</t>
  </si>
  <si>
    <t>joannekkerr@yahoo.com</t>
  </si>
  <si>
    <t>20150629</t>
  </si>
  <si>
    <t>Maria S. Randall</t>
  </si>
  <si>
    <t>mariar@hotmail.com</t>
  </si>
  <si>
    <t>Joyce S. S</t>
  </si>
  <si>
    <t>joyces91@hotmail.com</t>
  </si>
  <si>
    <t>Jeffrey A. Meehan</t>
  </si>
  <si>
    <t>jameehan@gmail.com</t>
  </si>
  <si>
    <t>David S. Vaughn</t>
  </si>
  <si>
    <t>davidsvaughn@yahoo.com</t>
  </si>
  <si>
    <t>20150630</t>
  </si>
  <si>
    <t>Courtney J. Rai</t>
  </si>
  <si>
    <t>cjrai46@gmail.com</t>
  </si>
  <si>
    <t>Mary K. Henry</t>
  </si>
  <si>
    <t>marykhenry@yahoo.com</t>
  </si>
  <si>
    <t>Thomas P. Adams</t>
  </si>
  <si>
    <t>thomasa@outlook.com</t>
  </si>
  <si>
    <t>Victor D. Morgan</t>
  </si>
  <si>
    <t>victorm28@gmail.com</t>
  </si>
  <si>
    <t>20150701</t>
  </si>
  <si>
    <t>Nicholas G. Cool</t>
  </si>
  <si>
    <t>nicholasgcool@yahoo.com</t>
  </si>
  <si>
    <t>20150702</t>
  </si>
  <si>
    <t>Jacqueline J. Hernandez</t>
  </si>
  <si>
    <t>jacquelineh@outlook.com</t>
  </si>
  <si>
    <t>Robert V. Ramirez</t>
  </si>
  <si>
    <t>rvramirez70@gmail.com</t>
  </si>
  <si>
    <t>Delores W. Little</t>
  </si>
  <si>
    <t>dwlittle@hotmail.com</t>
  </si>
  <si>
    <t>Shaun I. Robertson</t>
  </si>
  <si>
    <t>shaunr@outlook.com</t>
  </si>
  <si>
    <t>20150703</t>
  </si>
  <si>
    <t>Shannon J. Barrow</t>
  </si>
  <si>
    <t>shannonjbarrow54@hotmail.com</t>
  </si>
  <si>
    <t>Sheryl D. Ramirez</t>
  </si>
  <si>
    <t>sdramirez@outlook.com</t>
  </si>
  <si>
    <t>20150704</t>
  </si>
  <si>
    <t>Warren F. Herman</t>
  </si>
  <si>
    <t>warrenherman56@gmail.com</t>
  </si>
  <si>
    <t>20150705</t>
  </si>
  <si>
    <t>Thomas G. Hammond</t>
  </si>
  <si>
    <t>tghammond89@hotmail.com</t>
  </si>
  <si>
    <t>20150706</t>
  </si>
  <si>
    <t>Donna D. Nixon</t>
  </si>
  <si>
    <t>ddnixon@yahoo.com</t>
  </si>
  <si>
    <t>20150707</t>
  </si>
  <si>
    <t>Dennis F. Villegas</t>
  </si>
  <si>
    <t>dennisv16@outlook.com</t>
  </si>
  <si>
    <t>Robert C. Tran</t>
  </si>
  <si>
    <t>robertt@outlook.com</t>
  </si>
  <si>
    <t>20150708</t>
  </si>
  <si>
    <t>Margaret D. Kurniawan</t>
  </si>
  <si>
    <t>margaretdkurniawan@hotmail.com</t>
  </si>
  <si>
    <t>Ernest J. Perera</t>
  </si>
  <si>
    <t>ejperera@hotmail.com</t>
  </si>
  <si>
    <t>20150709</t>
  </si>
  <si>
    <t>Yolanda B. Islam</t>
  </si>
  <si>
    <t>yolandai@outlook.com</t>
  </si>
  <si>
    <t>20150710</t>
  </si>
  <si>
    <t>Maria J. Dsouza</t>
  </si>
  <si>
    <t>mariadsouza51@yahoo.com</t>
  </si>
  <si>
    <t>20150712</t>
  </si>
  <si>
    <t>Pamela J. Henry</t>
  </si>
  <si>
    <t>pamelah@gmail.com</t>
  </si>
  <si>
    <t>20150713</t>
  </si>
  <si>
    <t>Jennifer M. Edwards</t>
  </si>
  <si>
    <t>jennifermedwards@outlook.com</t>
  </si>
  <si>
    <t>David K. Liu</t>
  </si>
  <si>
    <t>dkliu72@gmail.com</t>
  </si>
  <si>
    <t>Brian D. Frank</t>
  </si>
  <si>
    <t>brianf2@outlook.com</t>
  </si>
  <si>
    <t>Charles L. Lara</t>
  </si>
  <si>
    <t>cllara89@hotmail.com</t>
  </si>
  <si>
    <t>Alvin I. Adam</t>
  </si>
  <si>
    <t>alvinadam82@yahoo.com</t>
  </si>
  <si>
    <t>20150714</t>
  </si>
  <si>
    <t>Marian G. Sweeney</t>
  </si>
  <si>
    <t>mgsweeney@hotmail.com</t>
  </si>
  <si>
    <t>Roger I. Butler</t>
  </si>
  <si>
    <t>rogerb@gmail.com</t>
  </si>
  <si>
    <t>20150715</t>
  </si>
  <si>
    <t>Amber P. Hart</t>
  </si>
  <si>
    <t>amberphart16@gmail.com</t>
  </si>
  <si>
    <t>Cynthia I. Thornton</t>
  </si>
  <si>
    <t>cynthiathornton9@yahoo.com</t>
  </si>
  <si>
    <t>20150716</t>
  </si>
  <si>
    <t>Fernando F. Newman</t>
  </si>
  <si>
    <t>fernandon@outlook.com</t>
  </si>
  <si>
    <t>20150718</t>
  </si>
  <si>
    <t>Harold J. Beach</t>
  </si>
  <si>
    <t>haroldbeach@yahoo.com</t>
  </si>
  <si>
    <t>Susan J. Davison</t>
  </si>
  <si>
    <t>susand@yahoo.com</t>
  </si>
  <si>
    <t>Matthew L. Sheikh</t>
  </si>
  <si>
    <t>mlsheikh19@outlook.com</t>
  </si>
  <si>
    <t>20150720</t>
  </si>
  <si>
    <t>Jo I. Silva</t>
  </si>
  <si>
    <t>josilva@outlook.com</t>
  </si>
  <si>
    <t>Barbara J. Wright</t>
  </si>
  <si>
    <t>barbarawright83@yahoo.com</t>
  </si>
  <si>
    <t>20150721</t>
  </si>
  <si>
    <t>Lori A. Agarwal</t>
  </si>
  <si>
    <t>loria@gmail.com</t>
  </si>
  <si>
    <t>Lauren W. Oneill</t>
  </si>
  <si>
    <t>lwoneill84@gmail.com</t>
  </si>
  <si>
    <t>20150722</t>
  </si>
  <si>
    <t>James F. Contreras</t>
  </si>
  <si>
    <t>jamesfcontreras@outlook.com</t>
  </si>
  <si>
    <t>Janet C. Hunt</t>
  </si>
  <si>
    <t>jchunt91@gmail.com</t>
  </si>
  <si>
    <t>20150724</t>
  </si>
  <si>
    <t>Jason I. Clarke</t>
  </si>
  <si>
    <t>jasoniclarke@gmail.com</t>
  </si>
  <si>
    <t>20150726</t>
  </si>
  <si>
    <t>Shawn R. Valdez</t>
  </si>
  <si>
    <t>shawnvaldez38@outlook.com</t>
  </si>
  <si>
    <t>John J. Ortega</t>
  </si>
  <si>
    <t>johnortega@outlook.com</t>
  </si>
  <si>
    <t>Shawn J. Garg</t>
  </si>
  <si>
    <t>sjgarg@outlook.com</t>
  </si>
  <si>
    <t>Katie F. Vargas</t>
  </si>
  <si>
    <t>kfvargas@hotmail.com</t>
  </si>
  <si>
    <t>Linda R. Ruiz</t>
  </si>
  <si>
    <t>lrruiz@gmail.com</t>
  </si>
  <si>
    <t>20150727</t>
  </si>
  <si>
    <t>Harry O. Stewart</t>
  </si>
  <si>
    <t>harrys@outlook.com</t>
  </si>
  <si>
    <t>20150728</t>
  </si>
  <si>
    <t>Alexandra M. Alves</t>
  </si>
  <si>
    <t>alexandraa95@outlook.com</t>
  </si>
  <si>
    <t>Lawrence S. Ahmed</t>
  </si>
  <si>
    <t>lawrencea9@gmail.com</t>
  </si>
  <si>
    <t>Craig J. Patel</t>
  </si>
  <si>
    <t>craigjpatel@outlook.com</t>
  </si>
  <si>
    <t>James I. Fritz</t>
  </si>
  <si>
    <t>jifritz22@outlook.com</t>
  </si>
  <si>
    <t>20150729</t>
  </si>
  <si>
    <t>Laura T. Chong</t>
  </si>
  <si>
    <t>laurachong55@hotmail.com</t>
  </si>
  <si>
    <t>20150730</t>
  </si>
  <si>
    <t>Dean L. Leong</t>
  </si>
  <si>
    <t>deanleong34@hotmail.com</t>
  </si>
  <si>
    <t>Jane I. Foster</t>
  </si>
  <si>
    <t>janeifoster36@gmail.com</t>
  </si>
  <si>
    <t>Gladys R. Gupta</t>
  </si>
  <si>
    <t>gladysg@yahoo.com</t>
  </si>
  <si>
    <t>20150731</t>
  </si>
  <si>
    <t>Jonathan E. Higgins</t>
  </si>
  <si>
    <t>jehiggins@hotmail.com</t>
  </si>
  <si>
    <t>Michael M. Park</t>
  </si>
  <si>
    <t>michaelmpark@yahoo.com</t>
  </si>
  <si>
    <t>20150801</t>
  </si>
  <si>
    <t>Herbert E. Knox</t>
  </si>
  <si>
    <t>heknox@hotmail.com</t>
  </si>
  <si>
    <t>Sara J. Mahmoud</t>
  </si>
  <si>
    <t>sjmahmoud@hotmail.com</t>
  </si>
  <si>
    <t>Jared S. Carr</t>
  </si>
  <si>
    <t>jaredcarr29@yahoo.com</t>
  </si>
  <si>
    <t>Joshua M. Manning</t>
  </si>
  <si>
    <t>joshuamanning71@outlook.com</t>
  </si>
  <si>
    <t>Rodney F. Hawkins</t>
  </si>
  <si>
    <t>rodneyhawkins@gmail.com</t>
  </si>
  <si>
    <t>Brandon D. Cole</t>
  </si>
  <si>
    <t>brandoncole39@gmail.com</t>
  </si>
  <si>
    <t>20150802</t>
  </si>
  <si>
    <t>Jeffery M. Obrien</t>
  </si>
  <si>
    <t>jefferymobrien66@yahoo.com</t>
  </si>
  <si>
    <t>20150803</t>
  </si>
  <si>
    <t>Kayla A. Hart</t>
  </si>
  <si>
    <t>kaylahart@gmail.com</t>
  </si>
  <si>
    <t>Marie J. Wilcox</t>
  </si>
  <si>
    <t>mariew@yahoo.com</t>
  </si>
  <si>
    <t>20150804</t>
  </si>
  <si>
    <t>Jerry I. Hui</t>
  </si>
  <si>
    <t>jerryhui@hotmail.com</t>
  </si>
  <si>
    <t>Joanne L. Villegas</t>
  </si>
  <si>
    <t>joannevillegas@hotmail.com</t>
  </si>
  <si>
    <t>20150805</t>
  </si>
  <si>
    <t>Martha S. Hanson</t>
  </si>
  <si>
    <t>marthah89@yahoo.com</t>
  </si>
  <si>
    <t>20150807</t>
  </si>
  <si>
    <t>Danielle B. Mckenna</t>
  </si>
  <si>
    <t>dbmckenna@gmail.com</t>
  </si>
  <si>
    <t>20150808</t>
  </si>
  <si>
    <t>Gina J. Mustafa</t>
  </si>
  <si>
    <t>ginam48@hotmail.com</t>
  </si>
  <si>
    <t>Gary S. Mccormick</t>
  </si>
  <si>
    <t>gsmccormick@hotmail.com</t>
  </si>
  <si>
    <t>Melissa V. Graham</t>
  </si>
  <si>
    <t>mvgraham@gmail.com</t>
  </si>
  <si>
    <t>20150809</t>
  </si>
  <si>
    <t>Brittany J. Curran</t>
  </si>
  <si>
    <t>brittanyc@hotmail.com</t>
  </si>
  <si>
    <t>Kim A. Stuart</t>
  </si>
  <si>
    <t>kimastuart@hotmail.com</t>
  </si>
  <si>
    <t>Ronald G. Ma</t>
  </si>
  <si>
    <t>ronaldma72@gmail.com</t>
  </si>
  <si>
    <t>20150810</t>
  </si>
  <si>
    <t>Patricia A. Nicholson</t>
  </si>
  <si>
    <t>patricianicholson10@yahoo.com</t>
  </si>
  <si>
    <t>20150811</t>
  </si>
  <si>
    <t>William D. Alam</t>
  </si>
  <si>
    <t>williamalam59@hotmail.com</t>
  </si>
  <si>
    <t>Mark F. Rai</t>
  </si>
  <si>
    <t>markr8@hotmail.com</t>
  </si>
  <si>
    <t>Lisa A. Benson</t>
  </si>
  <si>
    <t>labenson41@gmail.com</t>
  </si>
  <si>
    <t>20150812</t>
  </si>
  <si>
    <t>Sherry R. Will</t>
  </si>
  <si>
    <t>sherryw99@outlook.com</t>
  </si>
  <si>
    <t>Mike F. Yusuf</t>
  </si>
  <si>
    <t>mikey@gmail.com</t>
  </si>
  <si>
    <t>Shirley J. Lindsey</t>
  </si>
  <si>
    <t>shirleyjlindsey@hotmail.com</t>
  </si>
  <si>
    <t>20150813</t>
  </si>
  <si>
    <t>Joseph V. Weeks</t>
  </si>
  <si>
    <t>josephweeks@yahoo.com</t>
  </si>
  <si>
    <t>Michele C. Schwartz</t>
  </si>
  <si>
    <t>micheleschwartz70@hotmail.com</t>
  </si>
  <si>
    <t>Sarah L. Christensen</t>
  </si>
  <si>
    <t>sarahchristensen@gmail.com</t>
  </si>
  <si>
    <t>Marie B. Fuller</t>
  </si>
  <si>
    <t>mariefuller23@hotmail.com</t>
  </si>
  <si>
    <t>20150817</t>
  </si>
  <si>
    <t>Lisa T. Gonzalez</t>
  </si>
  <si>
    <t>ltgonzalez95@yahoo.com</t>
  </si>
  <si>
    <t>20150819</t>
  </si>
  <si>
    <t>Nicole M. Huynh</t>
  </si>
  <si>
    <t>nmhuynh@hotmail.com</t>
  </si>
  <si>
    <t>Daniel J. Jenkins</t>
  </si>
  <si>
    <t>danieljenkins@outlook.com</t>
  </si>
  <si>
    <t>20150820</t>
  </si>
  <si>
    <t>Kelly G. Rodrigues</t>
  </si>
  <si>
    <t>kellyr@yahoo.com</t>
  </si>
  <si>
    <t>Crystal J. Reyes</t>
  </si>
  <si>
    <t>crystalreyes@hotmail.com</t>
  </si>
  <si>
    <t>20150821</t>
  </si>
  <si>
    <t>Micheal F. Dale</t>
  </si>
  <si>
    <t>michealdale15@yahoo.com</t>
  </si>
  <si>
    <t>Robert J. Kerr</t>
  </si>
  <si>
    <t>robertkerr37@gmail.com</t>
  </si>
  <si>
    <t>Brianna I. Acharya</t>
  </si>
  <si>
    <t>briannaa@hotmail.com</t>
  </si>
  <si>
    <t>20150825</t>
  </si>
  <si>
    <t>Cindy E. Washington</t>
  </si>
  <si>
    <t>cindyewashington@yahoo.com</t>
  </si>
  <si>
    <t>Shawn J. Mcintosh</t>
  </si>
  <si>
    <t>shawnjmcintosh@yahoo.com</t>
  </si>
  <si>
    <t>20150826</t>
  </si>
  <si>
    <t>Shawn C. Gonzales</t>
  </si>
  <si>
    <t>shawncgonzales@gmail.com</t>
  </si>
  <si>
    <t>20150827</t>
  </si>
  <si>
    <t>Melissa F. Bee</t>
  </si>
  <si>
    <t>mfbee2@hotmail.com</t>
  </si>
  <si>
    <t>Joshua J. Kaur</t>
  </si>
  <si>
    <t>joshuak@outlook.com</t>
  </si>
  <si>
    <t>Betty C. Payne</t>
  </si>
  <si>
    <t>bettypayne@hotmail.com</t>
  </si>
  <si>
    <t>20150828</t>
  </si>
  <si>
    <t>Shannon W. John</t>
  </si>
  <si>
    <t>shannonjohn@outlook.com</t>
  </si>
  <si>
    <t>20150830</t>
  </si>
  <si>
    <t>Shirley J. Higgins</t>
  </si>
  <si>
    <t>shirleyhiggins@yahoo.com</t>
  </si>
  <si>
    <t>20150831</t>
  </si>
  <si>
    <t>Martin F. Gray</t>
  </si>
  <si>
    <t>martingray@outlook.com</t>
  </si>
  <si>
    <t>Logan J. Ryan</t>
  </si>
  <si>
    <t>loganr26@yahoo.com</t>
  </si>
  <si>
    <t>Danielle J. Tucker</t>
  </si>
  <si>
    <t>daniellet@hotmail.com</t>
  </si>
  <si>
    <t>20150901</t>
  </si>
  <si>
    <t>Matthew D. Clarke</t>
  </si>
  <si>
    <t>matthewdclarke@yahoo.com</t>
  </si>
  <si>
    <t>Jessica R. Sharma</t>
  </si>
  <si>
    <t>jessicarsharma@outlook.com</t>
  </si>
  <si>
    <t>Steven F. Sears</t>
  </si>
  <si>
    <t>stevens@yahoo.com</t>
  </si>
  <si>
    <t>Ronald M. Dunn</t>
  </si>
  <si>
    <t>ronalddunn34@yahoo.com</t>
  </si>
  <si>
    <t>Gerald G. Dee</t>
  </si>
  <si>
    <t>geraldgdee84@yahoo.com</t>
  </si>
  <si>
    <t>20150902</t>
  </si>
  <si>
    <t>Andrew P. Smith</t>
  </si>
  <si>
    <t>andrewsmith46@hotmail.com</t>
  </si>
  <si>
    <t>20150903</t>
  </si>
  <si>
    <t>Deborah L. Villanueva</t>
  </si>
  <si>
    <t>dlvillanueva81@gmail.com</t>
  </si>
  <si>
    <t>20150904</t>
  </si>
  <si>
    <t>Kimberly G. Walter</t>
  </si>
  <si>
    <t>kimberlygwalter@outlook.com</t>
  </si>
  <si>
    <t>Travis P. Griffith</t>
  </si>
  <si>
    <t>travisg63@hotmail.com</t>
  </si>
  <si>
    <t>20150905</t>
  </si>
  <si>
    <t>Cameron N. Rogers</t>
  </si>
  <si>
    <t>cameronr@hotmail.com</t>
  </si>
  <si>
    <t>Bruce L. Fraser</t>
  </si>
  <si>
    <t>blfraser95@gmail.com</t>
  </si>
  <si>
    <t>20150907</t>
  </si>
  <si>
    <t>Brandon J. Welch</t>
  </si>
  <si>
    <t>bjwelch100@hotmail.com</t>
  </si>
  <si>
    <t>20150908</t>
  </si>
  <si>
    <t>Joan J. Stevens</t>
  </si>
  <si>
    <t>joanjstevens14@outlook.com</t>
  </si>
  <si>
    <t>20150909</t>
  </si>
  <si>
    <t>Shirley F. Villegas</t>
  </si>
  <si>
    <t>sfvillegas80@outlook.com</t>
  </si>
  <si>
    <t>20150910</t>
  </si>
  <si>
    <t>Tammy M. David</t>
  </si>
  <si>
    <t>tammydavid@outlook.com</t>
  </si>
  <si>
    <t>Daisy K. Tracy</t>
  </si>
  <si>
    <t>dktracy@outlook.com</t>
  </si>
  <si>
    <t>Teresa L. Burton</t>
  </si>
  <si>
    <t>tlburton@gmail.com</t>
  </si>
  <si>
    <t>Gabrielle L. Tan</t>
  </si>
  <si>
    <t>gabrielletan69@gmail.com</t>
  </si>
  <si>
    <t>20150912</t>
  </si>
  <si>
    <t>Dennis S. Carr</t>
  </si>
  <si>
    <t>dscarr@hotmail.com</t>
  </si>
  <si>
    <t>Denise H. Franco</t>
  </si>
  <si>
    <t>denisefranco27@yahoo.com</t>
  </si>
  <si>
    <t>20150913</t>
  </si>
  <si>
    <t>Chelsea M. Montoya</t>
  </si>
  <si>
    <t>chelseam87@hotmail.com</t>
  </si>
  <si>
    <t>20150917</t>
  </si>
  <si>
    <t>Katherine P. Burke</t>
  </si>
  <si>
    <t>katherineburke100@yahoo.com</t>
  </si>
  <si>
    <t>Jonathan D. Kim</t>
  </si>
  <si>
    <t>jonathank1@hotmail.com</t>
  </si>
  <si>
    <t>20150918</t>
  </si>
  <si>
    <t>Ann D. Pratt</t>
  </si>
  <si>
    <t>annpratt93@outlook.com</t>
  </si>
  <si>
    <t>Rodney L. Woodward</t>
  </si>
  <si>
    <t>rodneywoodward@gmail.com</t>
  </si>
  <si>
    <t>Timothy B. Souza</t>
  </si>
  <si>
    <t>timothys@yahoo.com</t>
  </si>
  <si>
    <t>20150920</t>
  </si>
  <si>
    <t>Peggy E. Tay</t>
  </si>
  <si>
    <t>petay@gmail.com</t>
  </si>
  <si>
    <t>20150921</t>
  </si>
  <si>
    <t>William K. Kapoor</t>
  </si>
  <si>
    <t>williamkapoor@outlook.com</t>
  </si>
  <si>
    <t>Samantha N. Ruiz</t>
  </si>
  <si>
    <t>snruiz57@hotmail.com</t>
  </si>
  <si>
    <t>20150922</t>
  </si>
  <si>
    <t>Samantha M. Walker</t>
  </si>
  <si>
    <t>samanthawalker96@outlook.com</t>
  </si>
  <si>
    <t>Pamela P. Mercer</t>
  </si>
  <si>
    <t>ppmercer@outlook.com</t>
  </si>
  <si>
    <t>20150923</t>
  </si>
  <si>
    <t>Justin N. Paz</t>
  </si>
  <si>
    <t>justinpaz@outlook.com</t>
  </si>
  <si>
    <t>Kathy S. Conrad</t>
  </si>
  <si>
    <t>kathyc87@gmail.com</t>
  </si>
  <si>
    <t>Frederick F. Kennedy</t>
  </si>
  <si>
    <t>frederickk92@yahoo.com</t>
  </si>
  <si>
    <t>20150925</t>
  </si>
  <si>
    <t>Jessica F. Delgado</t>
  </si>
  <si>
    <t>jessicadelgado@outlook.com</t>
  </si>
  <si>
    <t>Stephen T. Crawford</t>
  </si>
  <si>
    <t>stcrawford@hotmail.com</t>
  </si>
  <si>
    <t>Debbie D. Ma</t>
  </si>
  <si>
    <t>debbiema@outlook.com</t>
  </si>
  <si>
    <t>Kenneth G. Abraham</t>
  </si>
  <si>
    <t>kennethabraham89@gmail.com</t>
  </si>
  <si>
    <t>20150926</t>
  </si>
  <si>
    <t>Kimberly R. Gray</t>
  </si>
  <si>
    <t>kimberlygray66@gmail.com</t>
  </si>
  <si>
    <t>20150927</t>
  </si>
  <si>
    <t>Mary W. Rice</t>
  </si>
  <si>
    <t>maryrice10@yahoo.com</t>
  </si>
  <si>
    <t>Louis T. Calhoun</t>
  </si>
  <si>
    <t>louiscalhoun13@yahoo.com</t>
  </si>
  <si>
    <t>Matthew H. Kay</t>
  </si>
  <si>
    <t>matthewk58@hotmail.com</t>
  </si>
  <si>
    <t>20150929</t>
  </si>
  <si>
    <t>Robin K. Martin</t>
  </si>
  <si>
    <t>rkmartin@hotmail.com</t>
  </si>
  <si>
    <t>20150930</t>
  </si>
  <si>
    <t>Justin J. Poirier</t>
  </si>
  <si>
    <t>justinpoirier57@gmail.com</t>
  </si>
  <si>
    <t>20151002</t>
  </si>
  <si>
    <t>Frederick T. Evans</t>
  </si>
  <si>
    <t>ftevans54@hotmail.com</t>
  </si>
  <si>
    <t>Kayla F. Richards</t>
  </si>
  <si>
    <t>kaylar9@yahoo.com</t>
  </si>
  <si>
    <t>Victoria M. Emmanuel</t>
  </si>
  <si>
    <t>victoriaemmanuel@yahoo.com</t>
  </si>
  <si>
    <t>20151003</t>
  </si>
  <si>
    <t>Tiffany J. Mishra</t>
  </si>
  <si>
    <t>tiffanymishra@outlook.com</t>
  </si>
  <si>
    <t>Lisa N. Hoang</t>
  </si>
  <si>
    <t>lisahoang66@yahoo.com</t>
  </si>
  <si>
    <t>20151005</t>
  </si>
  <si>
    <t>Raymond J. Nicole</t>
  </si>
  <si>
    <t>rjnicole87@gmail.com</t>
  </si>
  <si>
    <t>20151006</t>
  </si>
  <si>
    <t>Tyler M. Cummings</t>
  </si>
  <si>
    <t>tylerc3@outlook.com</t>
  </si>
  <si>
    <t>Gloria B. Schultz</t>
  </si>
  <si>
    <t>gbschultz1@yahoo.com</t>
  </si>
  <si>
    <t>Charles F. Gill</t>
  </si>
  <si>
    <t>charlesg22@hotmail.com</t>
  </si>
  <si>
    <t>20151007</t>
  </si>
  <si>
    <t>Michele S. Cook</t>
  </si>
  <si>
    <t>mscook@yahoo.com</t>
  </si>
  <si>
    <t>20151009</t>
  </si>
  <si>
    <t>Marlene A. Blackburn</t>
  </si>
  <si>
    <t>marleneb77@hotmail.com</t>
  </si>
  <si>
    <t>Aaron K. Barton</t>
  </si>
  <si>
    <t>aaronb@gmail.com</t>
  </si>
  <si>
    <t>20151010</t>
  </si>
  <si>
    <t>Margaret W. Flanagan</t>
  </si>
  <si>
    <t>margaretwflanagan61@gmail.com</t>
  </si>
  <si>
    <t>Rebecca I. Eng</t>
  </si>
  <si>
    <t>rebeccaeng@outlook.com</t>
  </si>
  <si>
    <t>20151011</t>
  </si>
  <si>
    <t>Samantha I. Norman</t>
  </si>
  <si>
    <t>samanthan4@hotmail.com</t>
  </si>
  <si>
    <t>Elaine G. Crosby</t>
  </si>
  <si>
    <t>elainec83@gmail.com</t>
  </si>
  <si>
    <t>20151012</t>
  </si>
  <si>
    <t>Randy M. Finn</t>
  </si>
  <si>
    <t>randymfinn96@hotmail.com</t>
  </si>
  <si>
    <t>20151013</t>
  </si>
  <si>
    <t>Lindsay C. Norman</t>
  </si>
  <si>
    <t>lindsaynorman74@gmail.com</t>
  </si>
  <si>
    <t>20151014</t>
  </si>
  <si>
    <t>Marilyn J. Kruger</t>
  </si>
  <si>
    <t>marilynk@hotmail.com</t>
  </si>
  <si>
    <t>Linda A. Smith</t>
  </si>
  <si>
    <t>lindaasmith61@hotmail.com</t>
  </si>
  <si>
    <t>20151015</t>
  </si>
  <si>
    <t>Ronald F. Doyle</t>
  </si>
  <si>
    <t>ronaldfdoyle@outlook.com</t>
  </si>
  <si>
    <t>20151016</t>
  </si>
  <si>
    <t>Diane F. Lai</t>
  </si>
  <si>
    <t>dianeflai@gmail.com</t>
  </si>
  <si>
    <t>20151017</t>
  </si>
  <si>
    <t>Kimberly M. Garcia</t>
  </si>
  <si>
    <t>kimberlygarcia2@gmail.com</t>
  </si>
  <si>
    <t>20151019</t>
  </si>
  <si>
    <t>Betty F. Hays</t>
  </si>
  <si>
    <t>bettyfhays81@outlook.com</t>
  </si>
  <si>
    <t>20151020</t>
  </si>
  <si>
    <t>Lisa M. Reyes</t>
  </si>
  <si>
    <t>lisamreyes@outlook.com</t>
  </si>
  <si>
    <t>20151021</t>
  </si>
  <si>
    <t>Mark A. Lamb</t>
  </si>
  <si>
    <t>malamb@outlook.com</t>
  </si>
  <si>
    <t>20151022</t>
  </si>
  <si>
    <t>Marsha D. Fisher</t>
  </si>
  <si>
    <t>mdfisher@gmail.com</t>
  </si>
  <si>
    <t>20151023</t>
  </si>
  <si>
    <t>Sarah J. Mathew</t>
  </si>
  <si>
    <t>sarahjmathew41@gmail.com</t>
  </si>
  <si>
    <t>Janet J. Grant</t>
  </si>
  <si>
    <t>jjgrant75@yahoo.com</t>
  </si>
  <si>
    <t>20151024</t>
  </si>
  <si>
    <t>Kim M. Watts</t>
  </si>
  <si>
    <t>kmwatts@gmail.com</t>
  </si>
  <si>
    <t>20151025</t>
  </si>
  <si>
    <t>Becky S. Patel</t>
  </si>
  <si>
    <t>bspatel@gmail.com</t>
  </si>
  <si>
    <t>Thomas J. Samy</t>
  </si>
  <si>
    <t>thomass@gmail.com</t>
  </si>
  <si>
    <t>Shirley F. Wilson</t>
  </si>
  <si>
    <t>sfwilson@outlook.com</t>
  </si>
  <si>
    <t>Jason J. Greenwood</t>
  </si>
  <si>
    <t>jjgreenwood22@hotmail.com</t>
  </si>
  <si>
    <t>20151027</t>
  </si>
  <si>
    <t>Mary J. Davis</t>
  </si>
  <si>
    <t>marydavis24@outlook.com</t>
  </si>
  <si>
    <t>Virginia J. Mohd</t>
  </si>
  <si>
    <t>virginiam14@hotmail.com</t>
  </si>
  <si>
    <t>Debbie V. Martinez</t>
  </si>
  <si>
    <t>debbievmartinez52@gmail.com</t>
  </si>
  <si>
    <t>20151028</t>
  </si>
  <si>
    <t>Kayla O. Cook</t>
  </si>
  <si>
    <t>kaylacook37@hotmail.com</t>
  </si>
  <si>
    <t>Debra C. Habib</t>
  </si>
  <si>
    <t>debrah@yahoo.com</t>
  </si>
  <si>
    <t>20151029</t>
  </si>
  <si>
    <t>Dolores C. Saunders</t>
  </si>
  <si>
    <t>doloress4@outlook.com</t>
  </si>
  <si>
    <t>Mike W. Mcneil</t>
  </si>
  <si>
    <t>mikewmcneil54@gmail.com</t>
  </si>
  <si>
    <t>Donna I. Giles</t>
  </si>
  <si>
    <t>donnag23@hotmail.com</t>
  </si>
  <si>
    <t>20151030</t>
  </si>
  <si>
    <t>Peter M. Howell</t>
  </si>
  <si>
    <t>petermhowell64@gmail.com</t>
  </si>
  <si>
    <t>James C. Park</t>
  </si>
  <si>
    <t>jcpark47@yahoo.com</t>
  </si>
  <si>
    <t>20151102</t>
  </si>
  <si>
    <t>Joel M. Knowles</t>
  </si>
  <si>
    <t>joelk61@gmail.com</t>
  </si>
  <si>
    <t>20151103</t>
  </si>
  <si>
    <t>Douglas J. Robertson</t>
  </si>
  <si>
    <t>douglasjrobertson100@yahoo.com</t>
  </si>
  <si>
    <t>Jamie B. Ansari</t>
  </si>
  <si>
    <t>jamiebansari@outlook.com</t>
  </si>
  <si>
    <t>20151104</t>
  </si>
  <si>
    <t>Thomas K. Trujillo</t>
  </si>
  <si>
    <t>tktrujillo@hotmail.com</t>
  </si>
  <si>
    <t>20151105</t>
  </si>
  <si>
    <t>Jeff G. Boyd</t>
  </si>
  <si>
    <t>jeffgboyd@gmail.com</t>
  </si>
  <si>
    <t>20151106</t>
  </si>
  <si>
    <t>William P. Callahan</t>
  </si>
  <si>
    <t>williampcallahan@yahoo.com</t>
  </si>
  <si>
    <t>20151109</t>
  </si>
  <si>
    <t>Ralph L. Ballard</t>
  </si>
  <si>
    <t>rlballard@gmail.com</t>
  </si>
  <si>
    <t>20151110</t>
  </si>
  <si>
    <t>Timothy O. Fisher</t>
  </si>
  <si>
    <t>timothyfisher@yahoo.com</t>
  </si>
  <si>
    <t>20151111</t>
  </si>
  <si>
    <t>David R. Yadav</t>
  </si>
  <si>
    <t>davidryadav50@gmail.com</t>
  </si>
  <si>
    <t>20151112</t>
  </si>
  <si>
    <t>Nathan H. Muhammad</t>
  </si>
  <si>
    <t>nhmuhammad6@gmail.com</t>
  </si>
  <si>
    <t>20151113</t>
  </si>
  <si>
    <t>Thomas J. Oneil</t>
  </si>
  <si>
    <t>thomasoneil@gmail.com</t>
  </si>
  <si>
    <t>Lucille J. Singh</t>
  </si>
  <si>
    <t>lucilles@hotmail.com</t>
  </si>
  <si>
    <t>Carolyn F. Davis</t>
  </si>
  <si>
    <t>carolynfdavis@outlook.com</t>
  </si>
  <si>
    <t>20151114</t>
  </si>
  <si>
    <t>Yolanda R. Wong</t>
  </si>
  <si>
    <t>yolandarwong85@yahoo.com</t>
  </si>
  <si>
    <t>20151116</t>
  </si>
  <si>
    <t>David V. Silva</t>
  </si>
  <si>
    <t>davidvsilva56@hotmail.com</t>
  </si>
  <si>
    <t>Evelyn J. Maria</t>
  </si>
  <si>
    <t>evelynm74@hotmail.com</t>
  </si>
  <si>
    <t>Brittany A. Wu</t>
  </si>
  <si>
    <t>bawu30@outlook.com</t>
  </si>
  <si>
    <t>Daniel J. Day</t>
  </si>
  <si>
    <t>danield3@outlook.com</t>
  </si>
  <si>
    <t>Kathy J. Schultz</t>
  </si>
  <si>
    <t>kjschultz@gmail.com</t>
  </si>
  <si>
    <t>Roberta M. Levin</t>
  </si>
  <si>
    <t>rmlevin@outlook.com</t>
  </si>
  <si>
    <t>20151117</t>
  </si>
  <si>
    <t>William B. Robert</t>
  </si>
  <si>
    <t>williambrobert@yahoo.com</t>
  </si>
  <si>
    <t>Janice B. Lim</t>
  </si>
  <si>
    <t>jblim32@yahoo.com</t>
  </si>
  <si>
    <t>Wendy S. Kelly</t>
  </si>
  <si>
    <t>wskelly@outlook.com</t>
  </si>
  <si>
    <t>20151119</t>
  </si>
  <si>
    <t>Jimmy J. Reynolds</t>
  </si>
  <si>
    <t>jimmyreynolds@yahoo.com</t>
  </si>
  <si>
    <t>20151121</t>
  </si>
  <si>
    <t>Timothy A. Roberts</t>
  </si>
  <si>
    <t>taroberts27@gmail.com</t>
  </si>
  <si>
    <t>20151123</t>
  </si>
  <si>
    <t>Amanda L. Christie</t>
  </si>
  <si>
    <t>amandalchristie37@gmail.com</t>
  </si>
  <si>
    <t>Betty H. Madsen</t>
  </si>
  <si>
    <t>bettymadsen98@yahoo.com</t>
  </si>
  <si>
    <t>Jeffrey S. Odell</t>
  </si>
  <si>
    <t>jeffreyodell@outlook.com</t>
  </si>
  <si>
    <t>20151124</t>
  </si>
  <si>
    <t>Brittney E. Hogan</t>
  </si>
  <si>
    <t>behogan@outlook.com</t>
  </si>
  <si>
    <t>Stanley B. Adkins</t>
  </si>
  <si>
    <t>stanleya70@yahoo.com</t>
  </si>
  <si>
    <t>20151126</t>
  </si>
  <si>
    <t>Marcus B. Chandra</t>
  </si>
  <si>
    <t>marcusbchandra@gmail.com</t>
  </si>
  <si>
    <t>20151128</t>
  </si>
  <si>
    <t>Douglas S. Saunders</t>
  </si>
  <si>
    <t>dssaunders@gmail.com</t>
  </si>
  <si>
    <t>Judy J. Toledo</t>
  </si>
  <si>
    <t>jjtoledo@hotmail.com</t>
  </si>
  <si>
    <t>20151129</t>
  </si>
  <si>
    <t>Frances R. Moore</t>
  </si>
  <si>
    <t>francesrmoore@outlook.com</t>
  </si>
  <si>
    <t>20151202</t>
  </si>
  <si>
    <t>Gary K. Velez</t>
  </si>
  <si>
    <t>garyvelez100@outlook.com</t>
  </si>
  <si>
    <t>Susan J. Riley</t>
  </si>
  <si>
    <t>susanjriley77@yahoo.com</t>
  </si>
  <si>
    <t>20151203</t>
  </si>
  <si>
    <t>Warren J. Wan</t>
  </si>
  <si>
    <t>warrenjwan@yahoo.com</t>
  </si>
  <si>
    <t>Jacob J. Wheeler</t>
  </si>
  <si>
    <t>jacobjwheeler@hotmail.com</t>
  </si>
  <si>
    <t>20151204</t>
  </si>
  <si>
    <t>Nicole C. Cameron</t>
  </si>
  <si>
    <t>nicolec@outlook.com</t>
  </si>
  <si>
    <t>20151205</t>
  </si>
  <si>
    <t>Angela D. Chaturvedi</t>
  </si>
  <si>
    <t>adchaturvedi@outlook.com</t>
  </si>
  <si>
    <t>Rosemary E. Keller</t>
  </si>
  <si>
    <t>rosemaryk94@hotmail.com</t>
  </si>
  <si>
    <t>Paul I. Escobar</t>
  </si>
  <si>
    <t>paulescobar44@hotmail.com</t>
  </si>
  <si>
    <t>Travis T. Harding</t>
  </si>
  <si>
    <t>ttharding@gmail.com</t>
  </si>
  <si>
    <t>20151206</t>
  </si>
  <si>
    <t>Debra A. Wells</t>
  </si>
  <si>
    <t>debraawells@outlook.com</t>
  </si>
  <si>
    <t>Shirley R. Chauhan</t>
  </si>
  <si>
    <t>shirleyc67@outlook.com</t>
  </si>
  <si>
    <t>20151207</t>
  </si>
  <si>
    <t>Melissa T. Guthrie</t>
  </si>
  <si>
    <t>melissag@outlook.com</t>
  </si>
  <si>
    <t>George M. Goodman</t>
  </si>
  <si>
    <t>georgeg98@gmail.com</t>
  </si>
  <si>
    <t>20151210</t>
  </si>
  <si>
    <t>John A. Holt</t>
  </si>
  <si>
    <t>johnh14@yahoo.com</t>
  </si>
  <si>
    <t>Dawn E. Morin</t>
  </si>
  <si>
    <t>dawnemorin@hotmail.com</t>
  </si>
  <si>
    <t>20151213</t>
  </si>
  <si>
    <t>Bonnie M. Salas</t>
  </si>
  <si>
    <t>bmsalas81@outlook.com</t>
  </si>
  <si>
    <t>Patricia I. Mooney</t>
  </si>
  <si>
    <t>patriciamooney@yahoo.com</t>
  </si>
  <si>
    <t>20151214</t>
  </si>
  <si>
    <t>Carla D. Lo</t>
  </si>
  <si>
    <t>carlal96@hotmail.com</t>
  </si>
  <si>
    <t>Kathryn F. Winters</t>
  </si>
  <si>
    <t>kathrynw@gmail.com</t>
  </si>
  <si>
    <t>20151215</t>
  </si>
  <si>
    <t>Jeremy J. Morgan</t>
  </si>
  <si>
    <t>jeremym43@hotmail.com</t>
  </si>
  <si>
    <t>Michael E. Perkins</t>
  </si>
  <si>
    <t>michaelperkins53@hotmail.com</t>
  </si>
  <si>
    <t>20151216</t>
  </si>
  <si>
    <t>Craig C. Hassan</t>
  </si>
  <si>
    <t>craighassan@outlook.com</t>
  </si>
  <si>
    <t>Lindsey T. Roy</t>
  </si>
  <si>
    <t>lindseyroy@yahoo.com</t>
  </si>
  <si>
    <t>20151217</t>
  </si>
  <si>
    <t>Carolyn J. Khalil</t>
  </si>
  <si>
    <t>carolynk@hotmail.com</t>
  </si>
  <si>
    <t>Todd C. Ward</t>
  </si>
  <si>
    <t>toddw@yahoo.com</t>
  </si>
  <si>
    <t>Anna K. Archer</t>
  </si>
  <si>
    <t>akarcher@yahoo.com</t>
  </si>
  <si>
    <t>20151219</t>
  </si>
  <si>
    <t>James J. Turner</t>
  </si>
  <si>
    <t>jamesturner@gmail.com</t>
  </si>
  <si>
    <t>Genevieve J. Herrera</t>
  </si>
  <si>
    <t>genevievejherrera@outlook.com</t>
  </si>
  <si>
    <t>Peggy A. Harris</t>
  </si>
  <si>
    <t>peggyaharris@yahoo.com</t>
  </si>
  <si>
    <t>20151220</t>
  </si>
  <si>
    <t>William I. Powell</t>
  </si>
  <si>
    <t>williamipowell7@hotmail.com</t>
  </si>
  <si>
    <t>Andrea T. Hunter</t>
  </si>
  <si>
    <t>andreathunter@gmail.com</t>
  </si>
  <si>
    <t>20151221</t>
  </si>
  <si>
    <t>Mark F. Leon</t>
  </si>
  <si>
    <t>markleon@yahoo.com</t>
  </si>
  <si>
    <t>Jeremy I. Gomes</t>
  </si>
  <si>
    <t>jeremyigomes47@outlook.com</t>
  </si>
  <si>
    <t>20151222</t>
  </si>
  <si>
    <t>Francis B. Kent</t>
  </si>
  <si>
    <t>francisbkent57@yahoo.com</t>
  </si>
  <si>
    <t>20151224</t>
  </si>
  <si>
    <t>Carl F. Christian</t>
  </si>
  <si>
    <t>carlfchristian84@hotmail.com</t>
  </si>
  <si>
    <t>Norma R. Nix</t>
  </si>
  <si>
    <t>norman@yahoo.com</t>
  </si>
  <si>
    <t>20151226</t>
  </si>
  <si>
    <t>Bethany E. Goh</t>
  </si>
  <si>
    <t>bethanygoh@outlook.com</t>
  </si>
  <si>
    <t>20151227</t>
  </si>
  <si>
    <t>Michele E. Lozano</t>
  </si>
  <si>
    <t>micheleelozano@hotmail.com</t>
  </si>
  <si>
    <t>Patrick F. Newell</t>
  </si>
  <si>
    <t>patrickn@hotmail.com</t>
  </si>
  <si>
    <t>20151228</t>
  </si>
  <si>
    <t>Catherine S. Jo</t>
  </si>
  <si>
    <t>catherinesjo62@gmail.com</t>
  </si>
  <si>
    <t>Lois A. Park</t>
  </si>
  <si>
    <t>loispark@gmail.com</t>
  </si>
  <si>
    <t>Karen C. Ray</t>
  </si>
  <si>
    <t>karenray@yahoo.com</t>
  </si>
  <si>
    <t>20151229</t>
  </si>
  <si>
    <t>Sherri M. Cummings</t>
  </si>
  <si>
    <t>sherrimcummings78@yahoo.com</t>
  </si>
  <si>
    <t>Lucas J. Matthews</t>
  </si>
  <si>
    <t>lucasjmatthews85@yahoo.com</t>
  </si>
  <si>
    <t>20151231</t>
  </si>
  <si>
    <t>Rita B. Estes</t>
  </si>
  <si>
    <t>ritaestes@hotmail.com</t>
  </si>
  <si>
    <t>Michael J. Ortega</t>
  </si>
  <si>
    <t>michaeljortega34@hotmail.com</t>
  </si>
  <si>
    <t>20160101</t>
  </si>
  <si>
    <t>Paul I. Fuller</t>
  </si>
  <si>
    <t>paulf30@gmail.com</t>
  </si>
  <si>
    <t>Andrew I. Barnes</t>
  </si>
  <si>
    <t>andrewibarnes@outlook.com</t>
  </si>
  <si>
    <t>20160102</t>
  </si>
  <si>
    <t>Helen L. Rich</t>
  </si>
  <si>
    <t>hlrich@outlook.com</t>
  </si>
  <si>
    <t>20160103</t>
  </si>
  <si>
    <t>April A. Frank</t>
  </si>
  <si>
    <t>aprilf63@hotmail.com</t>
  </si>
  <si>
    <t>Sara K. Ellis</t>
  </si>
  <si>
    <t>saraellis@yahoo.com</t>
  </si>
  <si>
    <t>Christina J. Singleton</t>
  </si>
  <si>
    <t>christinasingleton@gmail.com</t>
  </si>
  <si>
    <t>Jose A. Jackson</t>
  </si>
  <si>
    <t>joseajackson33@outlook.com</t>
  </si>
  <si>
    <t>Cindy D. Kumar</t>
  </si>
  <si>
    <t>cindydkumar20@yahoo.com</t>
  </si>
  <si>
    <t>20160104</t>
  </si>
  <si>
    <t>Lucas S. Sherman</t>
  </si>
  <si>
    <t>lucassherman@yahoo.com</t>
  </si>
  <si>
    <t>20160105</t>
  </si>
  <si>
    <t>Cynthia J. Thapa</t>
  </si>
  <si>
    <t>cynthiathapa18@gmail.com</t>
  </si>
  <si>
    <t>Daniel K. Gonzales</t>
  </si>
  <si>
    <t>danielgonzales96@gmail.com</t>
  </si>
  <si>
    <t>20160106</t>
  </si>
  <si>
    <t>Norma B. Stephenson</t>
  </si>
  <si>
    <t>normastephenson@yahoo.com</t>
  </si>
  <si>
    <t>Laura K. Soto</t>
  </si>
  <si>
    <t>laurasoto96@yahoo.com</t>
  </si>
  <si>
    <t>Jennifer S. Bennett</t>
  </si>
  <si>
    <t>jsbennett83@gmail.com</t>
  </si>
  <si>
    <t>Carol M. Rubio</t>
  </si>
  <si>
    <t>carolrubio@outlook.com</t>
  </si>
  <si>
    <t>20160107</t>
  </si>
  <si>
    <t>Mark G. Kendall</t>
  </si>
  <si>
    <t>markk@gmail.com</t>
  </si>
  <si>
    <t>20160108</t>
  </si>
  <si>
    <t>Betty T. Carlos</t>
  </si>
  <si>
    <t>btcarlos@yahoo.com</t>
  </si>
  <si>
    <t>Jordan J. Diana</t>
  </si>
  <si>
    <t>jordandiana@hotmail.com</t>
  </si>
  <si>
    <t>Lisa K. Chee</t>
  </si>
  <si>
    <t>lisakchee@yahoo.com</t>
  </si>
  <si>
    <t>20160109</t>
  </si>
  <si>
    <t>Cameron R. Cole</t>
  </si>
  <si>
    <t>cameronc@outlook.com</t>
  </si>
  <si>
    <t>Grace J. Soto</t>
  </si>
  <si>
    <t>gjsoto40@hotmail.com</t>
  </si>
  <si>
    <t>20160110</t>
  </si>
  <si>
    <t>Darin S. Aguilar</t>
  </si>
  <si>
    <t>dsaguilar@yahoo.com</t>
  </si>
  <si>
    <t>20160111</t>
  </si>
  <si>
    <t>Nicholas J. Ramos</t>
  </si>
  <si>
    <t>nicholasramos79@outlook.com</t>
  </si>
  <si>
    <t>Christopher P. Diaz</t>
  </si>
  <si>
    <t>christopherd@gmail.com</t>
  </si>
  <si>
    <t>20160112</t>
  </si>
  <si>
    <t>Ronnie A. Barrett</t>
  </si>
  <si>
    <t>ronnieabarrett5@gmail.com</t>
  </si>
  <si>
    <t>Gregory D. Baker</t>
  </si>
  <si>
    <t>gregoryb4@yahoo.com</t>
  </si>
  <si>
    <t>20160113</t>
  </si>
  <si>
    <t>Harry H. Williams</t>
  </si>
  <si>
    <t>hhwilliams25@gmail.com</t>
  </si>
  <si>
    <t>Megan M. Lee</t>
  </si>
  <si>
    <t>meganmlee57@gmail.com</t>
  </si>
  <si>
    <t>20160115</t>
  </si>
  <si>
    <t>Thomas M. Chong</t>
  </si>
  <si>
    <t>thomaschong@hotmail.com</t>
  </si>
  <si>
    <t>Amy I. Kirk</t>
  </si>
  <si>
    <t>amyikirk@outlook.com</t>
  </si>
  <si>
    <t>20160117</t>
  </si>
  <si>
    <t>Robert M. Gandhi</t>
  </si>
  <si>
    <t>robertmgandhi54@yahoo.com</t>
  </si>
  <si>
    <t>20160118</t>
  </si>
  <si>
    <t>Ellen R. Burke</t>
  </si>
  <si>
    <t>ellenburke41@hotmail.com</t>
  </si>
  <si>
    <t>John F. Berry</t>
  </si>
  <si>
    <t>johnberry9@hotmail.com</t>
  </si>
  <si>
    <t>Joseph S. Tang</t>
  </si>
  <si>
    <t>josephtang@gmail.com</t>
  </si>
  <si>
    <t>Heather R. Hartman</t>
  </si>
  <si>
    <t>heatherhartman65@outlook.com</t>
  </si>
  <si>
    <t>20160119</t>
  </si>
  <si>
    <t>Linda V. Hernandez</t>
  </si>
  <si>
    <t>lvhernandez77@gmail.com</t>
  </si>
  <si>
    <t>Tammy W. Carroll</t>
  </si>
  <si>
    <t>twcarroll@gmail.com</t>
  </si>
  <si>
    <t>20160120</t>
  </si>
  <si>
    <t>Jennifer C. Mitchell</t>
  </si>
  <si>
    <t>jennifercmitchell6@gmail.com</t>
  </si>
  <si>
    <t>20160122</t>
  </si>
  <si>
    <t>Randy H. Monroe</t>
  </si>
  <si>
    <t>randym@outlook.com</t>
  </si>
  <si>
    <t>Meghan A. Bhardwaj</t>
  </si>
  <si>
    <t>meghanb@gmail.com</t>
  </si>
  <si>
    <t>20160123</t>
  </si>
  <si>
    <t>Brian B. Farrell</t>
  </si>
  <si>
    <t>brianf37@yahoo.com</t>
  </si>
  <si>
    <t>Gregory K. Fisher</t>
  </si>
  <si>
    <t>gregoryf@outlook.com</t>
  </si>
  <si>
    <t>Steven S. Rasheed</t>
  </si>
  <si>
    <t>stevenr@outlook.com</t>
  </si>
  <si>
    <t>20160124</t>
  </si>
  <si>
    <t>Kathryn T. Cunningham</t>
  </si>
  <si>
    <t>kathrync@gmail.com</t>
  </si>
  <si>
    <t>20160125</t>
  </si>
  <si>
    <t>Mary P. Osman</t>
  </si>
  <si>
    <t>maryposman@gmail.com</t>
  </si>
  <si>
    <t>Darlene M. Hodges</t>
  </si>
  <si>
    <t>darleneh93@gmail.com</t>
  </si>
  <si>
    <t>20160126</t>
  </si>
  <si>
    <t>Brandy H. Hawkins</t>
  </si>
  <si>
    <t>brandyhhawkins47@hotmail.com</t>
  </si>
  <si>
    <t>Ralph F. Vazquez</t>
  </si>
  <si>
    <t>ralphfvazquez@yahoo.com</t>
  </si>
  <si>
    <t>20160127</t>
  </si>
  <si>
    <t>Laura C. Thomas</t>
  </si>
  <si>
    <t>lcthomas54@outlook.com</t>
  </si>
  <si>
    <t>Amy J. Hayes</t>
  </si>
  <si>
    <t>ajhayes@outlook.com</t>
  </si>
  <si>
    <t>Andrew P. Hansen</t>
  </si>
  <si>
    <t>aphansen@outlook.com</t>
  </si>
  <si>
    <t>Carol F. Chamberlain</t>
  </si>
  <si>
    <t>cfchamberlain28@gmail.com</t>
  </si>
  <si>
    <t>Amanda L. Manuel</t>
  </si>
  <si>
    <t>amandamanuel@hotmail.com</t>
  </si>
  <si>
    <t>20160201</t>
  </si>
  <si>
    <t>Amanda T. Case</t>
  </si>
  <si>
    <t>amandac@yahoo.com</t>
  </si>
  <si>
    <t>Robert P. Lo</t>
  </si>
  <si>
    <t>robertl@outlook.com</t>
  </si>
  <si>
    <t>Sandra J. Sinha</t>
  </si>
  <si>
    <t>sandrajsinha@outlook.com</t>
  </si>
  <si>
    <t>20160202</t>
  </si>
  <si>
    <t>Rodney G. Vergara</t>
  </si>
  <si>
    <t>rodneygvergara@yahoo.com</t>
  </si>
  <si>
    <t>Brittany S. Jamison</t>
  </si>
  <si>
    <t>bsjamison71@hotmail.com</t>
  </si>
  <si>
    <t>Patricia M. Charles</t>
  </si>
  <si>
    <t>patriciac@hotmail.com</t>
  </si>
  <si>
    <t>20160204</t>
  </si>
  <si>
    <t>Wayne I. Zhang</t>
  </si>
  <si>
    <t>waynez73@gmail.com</t>
  </si>
  <si>
    <t>Stephen D. Becker</t>
  </si>
  <si>
    <t>stephendbecker@gmail.com</t>
  </si>
  <si>
    <t>Sherry S. Perry</t>
  </si>
  <si>
    <t>sherryperry49@hotmail.com</t>
  </si>
  <si>
    <t>20160206</t>
  </si>
  <si>
    <t>Philip R. Raj</t>
  </si>
  <si>
    <t>philipraj@hotmail.com</t>
  </si>
  <si>
    <t>Dolores C. Zhang</t>
  </si>
  <si>
    <t>doloresczhang61@yahoo.com</t>
  </si>
  <si>
    <t>Junior S. Godfrey</t>
  </si>
  <si>
    <t>jsgodfrey@gmail.com</t>
  </si>
  <si>
    <t>Jeremy B. Skinner</t>
  </si>
  <si>
    <t>jeremys11@hotmail.com</t>
  </si>
  <si>
    <t>20160208</t>
  </si>
  <si>
    <t>Gloria W. Gulati</t>
  </si>
  <si>
    <t>gwgulati7@outlook.com</t>
  </si>
  <si>
    <t>20160209</t>
  </si>
  <si>
    <t>Sarah K. Mosher</t>
  </si>
  <si>
    <t>skmosher8@yahoo.com</t>
  </si>
  <si>
    <t>Edna D. Ali</t>
  </si>
  <si>
    <t>ednaa@gmail.com</t>
  </si>
  <si>
    <t>20160210</t>
  </si>
  <si>
    <t>Ashley J. Hashim</t>
  </si>
  <si>
    <t>ashleyjhashim6@outlook.com</t>
  </si>
  <si>
    <t>Richard O. Vance</t>
  </si>
  <si>
    <t>rovance69@outlook.com</t>
  </si>
  <si>
    <t>20160211</t>
  </si>
  <si>
    <t>Woodrow S. Prince</t>
  </si>
  <si>
    <t>woodrowp64@hotmail.com</t>
  </si>
  <si>
    <t>20160212</t>
  </si>
  <si>
    <t>Dianne J. Jansen</t>
  </si>
  <si>
    <t>diannej@yahoo.com</t>
  </si>
  <si>
    <t>20160214</t>
  </si>
  <si>
    <t>Phyllis L. Torres</t>
  </si>
  <si>
    <t>phyllisltorres91@yahoo.com</t>
  </si>
  <si>
    <t>Susan I. Willis</t>
  </si>
  <si>
    <t>susaniwillis@outlook.com</t>
  </si>
  <si>
    <t>20160215</t>
  </si>
  <si>
    <t>Emma F. Mclean</t>
  </si>
  <si>
    <t>emmamclean26@hotmail.com</t>
  </si>
  <si>
    <t>20160216</t>
  </si>
  <si>
    <t>Jaime M. Maxwell</t>
  </si>
  <si>
    <t>jaimemaxwell12@gmail.com</t>
  </si>
  <si>
    <t>Ann F. Dubey</t>
  </si>
  <si>
    <t>annd98@hotmail.com</t>
  </si>
  <si>
    <t>20160217</t>
  </si>
  <si>
    <t>Lauren J. Allen</t>
  </si>
  <si>
    <t>laurena@hotmail.com</t>
  </si>
  <si>
    <t>20160220</t>
  </si>
  <si>
    <t>Ralph I. Todd</t>
  </si>
  <si>
    <t>ralpht@outlook.com</t>
  </si>
  <si>
    <t>20160221</t>
  </si>
  <si>
    <t>Samantha M. Goodman</t>
  </si>
  <si>
    <t>samanthamgoodman92@gmail.com</t>
  </si>
  <si>
    <t>Jo F. Fischer</t>
  </si>
  <si>
    <t>jof@gmail.com</t>
  </si>
  <si>
    <t>20160222</t>
  </si>
  <si>
    <t>Kyle C. Sinha</t>
  </si>
  <si>
    <t>kcsinha39@outlook.com</t>
  </si>
  <si>
    <t>20160223</t>
  </si>
  <si>
    <t>Mary C. Melendez</t>
  </si>
  <si>
    <t>mcmelendez@outlook.com</t>
  </si>
  <si>
    <t>20160224</t>
  </si>
  <si>
    <t>Kyle A. Chan</t>
  </si>
  <si>
    <t>kylec@hotmail.com</t>
  </si>
  <si>
    <t>Patricia M. Patel</t>
  </si>
  <si>
    <t>patriciapatel@hotmail.com</t>
  </si>
  <si>
    <t>Linda A. Chandler</t>
  </si>
  <si>
    <t>lindachandler95@gmail.com</t>
  </si>
  <si>
    <t>Brandon R. Gordon</t>
  </si>
  <si>
    <t>brgordon@outlook.com</t>
  </si>
  <si>
    <t>Laurie C. Jovanovic</t>
  </si>
  <si>
    <t>lauriecjovanovic@hotmail.com</t>
  </si>
  <si>
    <t>20160225</t>
  </si>
  <si>
    <t>Debbie J. Vargas</t>
  </si>
  <si>
    <t>debbievargas@outlook.com</t>
  </si>
  <si>
    <t>Heather F. Perera</t>
  </si>
  <si>
    <t>heatherp95@hotmail.com</t>
  </si>
  <si>
    <t>Brian I. King</t>
  </si>
  <si>
    <t>brianiking@gmail.com</t>
  </si>
  <si>
    <t>20160226</t>
  </si>
  <si>
    <t>Sylvia V. Burns</t>
  </si>
  <si>
    <t>sylviavburns21@yahoo.com</t>
  </si>
  <si>
    <t>Cynthia J. Clark</t>
  </si>
  <si>
    <t>cynthiaclark@gmail.com</t>
  </si>
  <si>
    <t>Eleanor K. Powers</t>
  </si>
  <si>
    <t>ekpowers@gmail.com</t>
  </si>
  <si>
    <t>Mildred J. Sharma</t>
  </si>
  <si>
    <t>mildredjsharma27@gmail.com</t>
  </si>
  <si>
    <t>20160229</t>
  </si>
  <si>
    <t>Andrew R. Khoury</t>
  </si>
  <si>
    <t>andrewk@gmail.com</t>
  </si>
  <si>
    <t>Linda M. Moran</t>
  </si>
  <si>
    <t>lindammoran32@hotmail.com</t>
  </si>
  <si>
    <t>Mark D. Keller</t>
  </si>
  <si>
    <t>markdkeller@hotmail.com</t>
  </si>
  <si>
    <t>20160301</t>
  </si>
  <si>
    <t>Stanley N. Flanagan</t>
  </si>
  <si>
    <t>stanleynflanagan75@hotmail.com</t>
  </si>
  <si>
    <t>Samantha M. Dupuis</t>
  </si>
  <si>
    <t>samanthad@yahoo.com</t>
  </si>
  <si>
    <t>Courtney J. Noel</t>
  </si>
  <si>
    <t>cjnoel@outlook.com</t>
  </si>
  <si>
    <t>Edith J. Holmes</t>
  </si>
  <si>
    <t>edithholmes@gmail.com</t>
  </si>
  <si>
    <t>Donald R. Thapa</t>
  </si>
  <si>
    <t>donaldthapa@hotmail.com</t>
  </si>
  <si>
    <t>20160302</t>
  </si>
  <si>
    <t>Ashley C. Chandler</t>
  </si>
  <si>
    <t>ashleychandler@gmail.com</t>
  </si>
  <si>
    <t>Richard H. Peters</t>
  </si>
  <si>
    <t>richardp@yahoo.com</t>
  </si>
  <si>
    <t>20160303</t>
  </si>
  <si>
    <t>Cynthia A. Roche</t>
  </si>
  <si>
    <t>cynthiaroche32@gmail.com</t>
  </si>
  <si>
    <t>20160305</t>
  </si>
  <si>
    <t>Joseph V. Barnes</t>
  </si>
  <si>
    <t>jvbarnes@gmail.com</t>
  </si>
  <si>
    <t>Joshua P. Sims</t>
  </si>
  <si>
    <t>jpsims45@yahoo.com</t>
  </si>
  <si>
    <t>Melissa S. Morales</t>
  </si>
  <si>
    <t>melissamorales@hotmail.com</t>
  </si>
  <si>
    <t>20160307</t>
  </si>
  <si>
    <t>Zachery M. Day</t>
  </si>
  <si>
    <t>zacheryday@outlook.com</t>
  </si>
  <si>
    <t>20160308</t>
  </si>
  <si>
    <t>Stephanie J. Barnett</t>
  </si>
  <si>
    <t>stephaniebarnett@yahoo.com</t>
  </si>
  <si>
    <t>20160309</t>
  </si>
  <si>
    <t>Stacie M. Dunn</t>
  </si>
  <si>
    <t>stacied@hotmail.com</t>
  </si>
  <si>
    <t>Lynda M. Bradley</t>
  </si>
  <si>
    <t>lyndab@gmail.com</t>
  </si>
  <si>
    <t>Robin F. Rivera</t>
  </si>
  <si>
    <t>robinrivera@outlook.com</t>
  </si>
  <si>
    <t>Sharon D. Murray</t>
  </si>
  <si>
    <t>sharonm71@outlook.com</t>
  </si>
  <si>
    <t>Charles B. Subramanian</t>
  </si>
  <si>
    <t>charless@yahoo.com</t>
  </si>
  <si>
    <t>Tricia J. Hopkins</t>
  </si>
  <si>
    <t>triciahopkins48@gmail.com</t>
  </si>
  <si>
    <t>20160312</t>
  </si>
  <si>
    <t>Troy S. May</t>
  </si>
  <si>
    <t>troymay@yahoo.com</t>
  </si>
  <si>
    <t>Joshua S. Ross</t>
  </si>
  <si>
    <t>joshuaross@outlook.com</t>
  </si>
  <si>
    <t>Jamie J. Sanchez</t>
  </si>
  <si>
    <t>jamiesanchez@outlook.com</t>
  </si>
  <si>
    <t>Arlene J. Blankenship</t>
  </si>
  <si>
    <t>arleneblankenship@hotmail.com</t>
  </si>
  <si>
    <t>20160314</t>
  </si>
  <si>
    <t>Linda O. Chan</t>
  </si>
  <si>
    <t>lindachan15@yahoo.com</t>
  </si>
  <si>
    <t>Elaine H. Barker</t>
  </si>
  <si>
    <t>elainebarker@outlook.com</t>
  </si>
  <si>
    <t>George R. Fields</t>
  </si>
  <si>
    <t>grfields@outlook.com</t>
  </si>
  <si>
    <t>20160315</t>
  </si>
  <si>
    <t>Kelly M. Black</t>
  </si>
  <si>
    <t>kellymblack32@yahoo.com</t>
  </si>
  <si>
    <t>Leroy J. Stewart</t>
  </si>
  <si>
    <t>ljstewart@hotmail.com</t>
  </si>
  <si>
    <t>Shirley P. Saad</t>
  </si>
  <si>
    <t>spsaad@outlook.com</t>
  </si>
  <si>
    <t>20160316</t>
  </si>
  <si>
    <t>Cheryl J. Adams</t>
  </si>
  <si>
    <t>cjadams10@yahoo.com</t>
  </si>
  <si>
    <t>20160317</t>
  </si>
  <si>
    <t>Misty T. Jennings</t>
  </si>
  <si>
    <t>mistytjennings33@yahoo.com</t>
  </si>
  <si>
    <t>20160318</t>
  </si>
  <si>
    <t>Clifford I. Rivera</t>
  </si>
  <si>
    <t>cliffordirivera68@yahoo.com</t>
  </si>
  <si>
    <t>20160320</t>
  </si>
  <si>
    <t>Edward M. Solomon</t>
  </si>
  <si>
    <t>emsolomon83@yahoo.com</t>
  </si>
  <si>
    <t>20160322</t>
  </si>
  <si>
    <t>Kathleen K. Dixon</t>
  </si>
  <si>
    <t>kathleend@yahoo.com</t>
  </si>
  <si>
    <t>Gary L. Bear</t>
  </si>
  <si>
    <t>garybear@outlook.com</t>
  </si>
  <si>
    <t>Cynthia C. Huffman</t>
  </si>
  <si>
    <t>cchuffman@gmail.com</t>
  </si>
  <si>
    <t>20160323</t>
  </si>
  <si>
    <t>Kathy N. Lutz</t>
  </si>
  <si>
    <t>kathylutz13@hotmail.com</t>
  </si>
  <si>
    <t>Beth C. Guerrero</t>
  </si>
  <si>
    <t>bethcguerrero47@gmail.com</t>
  </si>
  <si>
    <t>20160324</t>
  </si>
  <si>
    <t>Deborah M. Chang</t>
  </si>
  <si>
    <t>deborahmchang@yahoo.com</t>
  </si>
  <si>
    <t>Donald M. Castaneda</t>
  </si>
  <si>
    <t>donaldcastaneda@gmail.com</t>
  </si>
  <si>
    <t>Ruth O. Aguilar</t>
  </si>
  <si>
    <t>ruthaguilar@yahoo.com</t>
  </si>
  <si>
    <t>20160325</t>
  </si>
  <si>
    <t>Kim V. Lawrence</t>
  </si>
  <si>
    <t>kvlawrence81@hotmail.com</t>
  </si>
  <si>
    <t>20160326</t>
  </si>
  <si>
    <t>Joyce D. Rivers</t>
  </si>
  <si>
    <t>joycerivers@hotmail.com</t>
  </si>
  <si>
    <t>Mary D. Mcdaniel</t>
  </si>
  <si>
    <t>marym48@gmail.com</t>
  </si>
  <si>
    <t>Douglas M. Davis</t>
  </si>
  <si>
    <t>douglasd40@hotmail.com</t>
  </si>
  <si>
    <t>20160328</t>
  </si>
  <si>
    <t>Clara J. Tran</t>
  </si>
  <si>
    <t>clarat98@outlook.com</t>
  </si>
  <si>
    <t>20160329</t>
  </si>
  <si>
    <t>Michael J. Stuart</t>
  </si>
  <si>
    <t>michaelstuart@hotmail.com</t>
  </si>
  <si>
    <t>Elizabeth J. Fry</t>
  </si>
  <si>
    <t>elizabethf28@yahoo.com</t>
  </si>
  <si>
    <t>Nancy F. Dutta</t>
  </si>
  <si>
    <t>nfdutta@gmail.com</t>
  </si>
  <si>
    <t>20160330</t>
  </si>
  <si>
    <t>Jessica F. Gillespie</t>
  </si>
  <si>
    <t>jessicagillespie@yahoo.com</t>
  </si>
  <si>
    <t>20160331</t>
  </si>
  <si>
    <t>Peggy S. Mendez</t>
  </si>
  <si>
    <t>peggysmendez52@yahoo.com</t>
  </si>
  <si>
    <t>20160402</t>
  </si>
  <si>
    <t>Rodney D. Long</t>
  </si>
  <si>
    <t>rdlong@gmail.com</t>
  </si>
  <si>
    <t>Mary B. Cooper</t>
  </si>
  <si>
    <t>marybcooper95@gmail.com</t>
  </si>
  <si>
    <t>Meghan S. Ang</t>
  </si>
  <si>
    <t>meghansang5@yahoo.com</t>
  </si>
  <si>
    <t>Erica E. Ruiz</t>
  </si>
  <si>
    <t>ericaruiz19@hotmail.com</t>
  </si>
  <si>
    <t>20160403</t>
  </si>
  <si>
    <t>Lillian R. Mcdaniel</t>
  </si>
  <si>
    <t>lillianrmcdaniel54@gmail.com</t>
  </si>
  <si>
    <t>Harry J. Moon</t>
  </si>
  <si>
    <t>hjmoon94@hotmail.com</t>
  </si>
  <si>
    <t>Kevin R. Patel</t>
  </si>
  <si>
    <t>kevinp@outlook.com</t>
  </si>
  <si>
    <t>20160404</t>
  </si>
  <si>
    <t>Chad F. Gupta</t>
  </si>
  <si>
    <t>cfgupta@yahoo.com</t>
  </si>
  <si>
    <t>Tara A. Lopez</t>
  </si>
  <si>
    <t>taralopez@hotmail.com</t>
  </si>
  <si>
    <t>20160405</t>
  </si>
  <si>
    <t>Jacqueline F. Francisco</t>
  </si>
  <si>
    <t>jacquelinef@outlook.com</t>
  </si>
  <si>
    <t>20160407</t>
  </si>
  <si>
    <t>Ryan F. Padilla</t>
  </si>
  <si>
    <t>rfpadilla@yahoo.com</t>
  </si>
  <si>
    <t>Virginia J. Rice</t>
  </si>
  <si>
    <t>vjrice81@hotmail.com</t>
  </si>
  <si>
    <t>20160408</t>
  </si>
  <si>
    <t>Jacob A. Pratt</t>
  </si>
  <si>
    <t>jacobp27@outlook.com</t>
  </si>
  <si>
    <t>20160409</t>
  </si>
  <si>
    <t>Betty M. Johnston</t>
  </si>
  <si>
    <t>bettyjohnston@outlook.com</t>
  </si>
  <si>
    <t>20160411</t>
  </si>
  <si>
    <t>Hannah L. Banks</t>
  </si>
  <si>
    <t>hlbanks17@yahoo.com</t>
  </si>
  <si>
    <t>20160412</t>
  </si>
  <si>
    <t>Bryant R. Collins</t>
  </si>
  <si>
    <t>bryantrcollins33@outlook.com</t>
  </si>
  <si>
    <t>Traci W. Reynolds</t>
  </si>
  <si>
    <t>tracireynolds62@gmail.com</t>
  </si>
  <si>
    <t>Nicole C. Javed</t>
  </si>
  <si>
    <t>nicolej@yahoo.com</t>
  </si>
  <si>
    <t>Joyce P. Roth</t>
  </si>
  <si>
    <t>joycer21@outlook.com</t>
  </si>
  <si>
    <t>20160413</t>
  </si>
  <si>
    <t>Kyle R. Owens</t>
  </si>
  <si>
    <t>kyleo13@gmail.com</t>
  </si>
  <si>
    <t>Stefanie J. Connor</t>
  </si>
  <si>
    <t>stefanieconnor37@hotmail.com</t>
  </si>
  <si>
    <t>Richard J. Bradley</t>
  </si>
  <si>
    <t>richardb@outlook.com</t>
  </si>
  <si>
    <t>Brianna F. James</t>
  </si>
  <si>
    <t>briannafjames@gmail.com</t>
  </si>
  <si>
    <t>Charles C. Flanagan</t>
  </si>
  <si>
    <t>charlescflanagan48@hotmail.com</t>
  </si>
  <si>
    <t>20160414</t>
  </si>
  <si>
    <t>Erin S. Cheung</t>
  </si>
  <si>
    <t>erincheung@yahoo.com</t>
  </si>
  <si>
    <t>Kenneth D. D</t>
  </si>
  <si>
    <t>kdd39@hotmail.com</t>
  </si>
  <si>
    <t>20160415</t>
  </si>
  <si>
    <t>Charles J. Truong</t>
  </si>
  <si>
    <t>charlestruong28@hotmail.com</t>
  </si>
  <si>
    <t>Kathy A. Rojas</t>
  </si>
  <si>
    <t>kathyrojas71@yahoo.com</t>
  </si>
  <si>
    <t>Dennis E. Cooper</t>
  </si>
  <si>
    <t>decooper50@hotmail.com</t>
  </si>
  <si>
    <t>Benjamin R. Velasquez</t>
  </si>
  <si>
    <t>brvelasquez32@outlook.com</t>
  </si>
  <si>
    <t>20160416</t>
  </si>
  <si>
    <t>Nancy J. Doyle</t>
  </si>
  <si>
    <t>nancydoyle93@hotmail.com</t>
  </si>
  <si>
    <t>Glenn J. Washington</t>
  </si>
  <si>
    <t>glennw97@yahoo.com</t>
  </si>
  <si>
    <t>20160417</t>
  </si>
  <si>
    <t>Karen G. Gilbert</t>
  </si>
  <si>
    <t>karenggilbert@outlook.com</t>
  </si>
  <si>
    <t>20160418</t>
  </si>
  <si>
    <t>Rhonda B. Reyes</t>
  </si>
  <si>
    <t>rhondar22@gmail.com</t>
  </si>
  <si>
    <t>Jessica J. Austin</t>
  </si>
  <si>
    <t>jessicaa3@yahoo.com</t>
  </si>
  <si>
    <t>20160420</t>
  </si>
  <si>
    <t>Todd G. Murphy</t>
  </si>
  <si>
    <t>toddm@outlook.com</t>
  </si>
  <si>
    <t>20160421</t>
  </si>
  <si>
    <t>Kimberly J. Mittal</t>
  </si>
  <si>
    <t>kimberlyjmittal@hotmail.com</t>
  </si>
  <si>
    <t>Kimberly O. Kaur</t>
  </si>
  <si>
    <t>kokaur10@yahoo.com</t>
  </si>
  <si>
    <t>June J. Ness</t>
  </si>
  <si>
    <t>junen@yahoo.com</t>
  </si>
  <si>
    <t>Laura J. Black</t>
  </si>
  <si>
    <t>ljblack29@hotmail.com</t>
  </si>
  <si>
    <t>20160423</t>
  </si>
  <si>
    <t>William L. Patterson</t>
  </si>
  <si>
    <t>williamlpatterson@yahoo.com</t>
  </si>
  <si>
    <t>20160424</t>
  </si>
  <si>
    <t>Jackie F. Jensen</t>
  </si>
  <si>
    <t>jackiejensen@yahoo.com</t>
  </si>
  <si>
    <t>20160425</t>
  </si>
  <si>
    <t>Amanda T. Henson</t>
  </si>
  <si>
    <t>amandah@hotmail.com</t>
  </si>
  <si>
    <t>Alexander Z. Said</t>
  </si>
  <si>
    <t>alexanders@outlook.com</t>
  </si>
  <si>
    <t>20160427</t>
  </si>
  <si>
    <t>Jeff J. Donaldson</t>
  </si>
  <si>
    <t>jeffdonaldson26@outlook.com</t>
  </si>
  <si>
    <t>Virginia M. Willis</t>
  </si>
  <si>
    <t>virginiawillis39@outlook.com</t>
  </si>
  <si>
    <t>20160430</t>
  </si>
  <si>
    <t>Zachary T. Hopkins</t>
  </si>
  <si>
    <t>zacharythopkins@outlook.com</t>
  </si>
  <si>
    <t>20160501</t>
  </si>
  <si>
    <t>Bertha D. Cochran</t>
  </si>
  <si>
    <t>berthacochran@gmail.com</t>
  </si>
  <si>
    <t>20160502</t>
  </si>
  <si>
    <t>Doris F. Lozano</t>
  </si>
  <si>
    <t>dflozano@gmail.com</t>
  </si>
  <si>
    <t>Jason J. Winter</t>
  </si>
  <si>
    <t>jasonjwinter54@hotmail.com</t>
  </si>
  <si>
    <t>Deborah J. Liew</t>
  </si>
  <si>
    <t>djliew38@outlook.com</t>
  </si>
  <si>
    <t>20160503</t>
  </si>
  <si>
    <t>Jean J. Holland</t>
  </si>
  <si>
    <t>jeanholland@outlook.com</t>
  </si>
  <si>
    <t>20160504</t>
  </si>
  <si>
    <t>Clarence L. Long</t>
  </si>
  <si>
    <t>clarencelong70@hotmail.com</t>
  </si>
  <si>
    <t>20160505</t>
  </si>
  <si>
    <t>Christopher L. Bentley</t>
  </si>
  <si>
    <t>christopherb@outlook.com</t>
  </si>
  <si>
    <t>20160507</t>
  </si>
  <si>
    <t>Kelly F. Bush</t>
  </si>
  <si>
    <t>kellybush20@yahoo.com</t>
  </si>
  <si>
    <t>20160508</t>
  </si>
  <si>
    <t>Eddie M. Perez</t>
  </si>
  <si>
    <t>eddiemperez@outlook.com</t>
  </si>
  <si>
    <t>20160509</t>
  </si>
  <si>
    <t>Margaret T. Harding</t>
  </si>
  <si>
    <t>mtharding@gmail.com</t>
  </si>
  <si>
    <t>Ann D. Romero</t>
  </si>
  <si>
    <t>annromero3@outlook.com</t>
  </si>
  <si>
    <t>Samuel J. Santiago</t>
  </si>
  <si>
    <t>samuels10@gmail.com</t>
  </si>
  <si>
    <t>20160510</t>
  </si>
  <si>
    <t>James R. Fuller</t>
  </si>
  <si>
    <t>jamesrfuller19@yahoo.com</t>
  </si>
  <si>
    <t>20160511</t>
  </si>
  <si>
    <t>Donna M. Campbell</t>
  </si>
  <si>
    <t>donnamcampbell94@gmail.com</t>
  </si>
  <si>
    <t>Samantha F. Kearney</t>
  </si>
  <si>
    <t>samanthak@outlook.com</t>
  </si>
  <si>
    <t>20160512</t>
  </si>
  <si>
    <t>Michael J. Adrian</t>
  </si>
  <si>
    <t>mjadrian42@gmail.com</t>
  </si>
  <si>
    <t>Zachary T. Burns</t>
  </si>
  <si>
    <t>ztburns@hotmail.com</t>
  </si>
  <si>
    <t>20160513</t>
  </si>
  <si>
    <t>Joshua J. Adkins</t>
  </si>
  <si>
    <t>jjadkins3@gmail.com</t>
  </si>
  <si>
    <t>Mark D. Day</t>
  </si>
  <si>
    <t>mdday@outlook.com</t>
  </si>
  <si>
    <t>20160514</t>
  </si>
  <si>
    <t>Erica M. Mendoza</t>
  </si>
  <si>
    <t>emmendoza@outlook.com</t>
  </si>
  <si>
    <t>Debra F. Lane</t>
  </si>
  <si>
    <t>debral22@yahoo.com</t>
  </si>
  <si>
    <t>20160516</t>
  </si>
  <si>
    <t>Brittany L. Quinn</t>
  </si>
  <si>
    <t>brittanyq77@outlook.com</t>
  </si>
  <si>
    <t>Katherine A. Hogan</t>
  </si>
  <si>
    <t>katherineahogan4@gmail.com</t>
  </si>
  <si>
    <t>Joshua J. Park</t>
  </si>
  <si>
    <t>jjpark@outlook.com</t>
  </si>
  <si>
    <t>Brandy D. Donahue</t>
  </si>
  <si>
    <t>brandyddonahue@yahoo.com</t>
  </si>
  <si>
    <t>20160517</t>
  </si>
  <si>
    <t>John H. Pandey</t>
  </si>
  <si>
    <t>jhpandey70@gmail.com</t>
  </si>
  <si>
    <t>Natasha S. Rodrigues</t>
  </si>
  <si>
    <t>natashar48@yahoo.com</t>
  </si>
  <si>
    <t>Brandon T. Garrett</t>
  </si>
  <si>
    <t>btgarrett@outlook.com</t>
  </si>
  <si>
    <t>20160518</t>
  </si>
  <si>
    <t>Britney M. Hunter</t>
  </si>
  <si>
    <t>britneyhunter4@outlook.com</t>
  </si>
  <si>
    <t>Leonard J. Barlow</t>
  </si>
  <si>
    <t>leonardjbarlow78@gmail.com</t>
  </si>
  <si>
    <t>20160519</t>
  </si>
  <si>
    <t>Cynthia R. Moore</t>
  </si>
  <si>
    <t>cynthiarmoore@gmail.com</t>
  </si>
  <si>
    <t>Shawn C. Valencia</t>
  </si>
  <si>
    <t>shawnv@gmail.com</t>
  </si>
  <si>
    <t>20160520</t>
  </si>
  <si>
    <t>Benjamin M. Kay</t>
  </si>
  <si>
    <t>bmkay@yahoo.com</t>
  </si>
  <si>
    <t>Jeffrey E. Jimenez</t>
  </si>
  <si>
    <t>jeffreyj40@outlook.com</t>
  </si>
  <si>
    <t>20160521</t>
  </si>
  <si>
    <t>Gary C. Lane</t>
  </si>
  <si>
    <t>garylane@gmail.com</t>
  </si>
  <si>
    <t>Judith C. Ahmed</t>
  </si>
  <si>
    <t>jcahmed13@gmail.com</t>
  </si>
  <si>
    <t>20160522</t>
  </si>
  <si>
    <t>Tiffany C. Harun</t>
  </si>
  <si>
    <t>tiffanycharun@hotmail.com</t>
  </si>
  <si>
    <t>Jason L. Saini</t>
  </si>
  <si>
    <t>jasons38@gmail.com</t>
  </si>
  <si>
    <t>Katherine D. Bansal</t>
  </si>
  <si>
    <t>katherinebansal67@gmail.com</t>
  </si>
  <si>
    <t>Christina S. Li</t>
  </si>
  <si>
    <t>christinal53@gmail.com</t>
  </si>
  <si>
    <t>20160523</t>
  </si>
  <si>
    <t>Doris B. Butler</t>
  </si>
  <si>
    <t>dorisbbutler@yahoo.com</t>
  </si>
  <si>
    <t>Janet S. Sharp</t>
  </si>
  <si>
    <t>janetssharp90@yahoo.com</t>
  </si>
  <si>
    <t>Ashley G. Dev</t>
  </si>
  <si>
    <t>ashleydev@outlook.com</t>
  </si>
  <si>
    <t>20160524</t>
  </si>
  <si>
    <t>Sarah J. Hickman</t>
  </si>
  <si>
    <t>sarahh@hotmail.com</t>
  </si>
  <si>
    <t>Florence N. Thompson</t>
  </si>
  <si>
    <t>florencet@hotmail.com</t>
  </si>
  <si>
    <t>20160525</t>
  </si>
  <si>
    <t>Beth C. Ang</t>
  </si>
  <si>
    <t>bethcang@outlook.com</t>
  </si>
  <si>
    <t>20160526</t>
  </si>
  <si>
    <t>Wesley J. Cronin</t>
  </si>
  <si>
    <t>wesleyjcronin@hotmail.com</t>
  </si>
  <si>
    <t>Peggy C. Montoya</t>
  </si>
  <si>
    <t>peggym85@yahoo.com</t>
  </si>
  <si>
    <t>20160527</t>
  </si>
  <si>
    <t>Ashley I. Henry</t>
  </si>
  <si>
    <t>ashleyh@hotmail.com</t>
  </si>
  <si>
    <t>Raymond J. Noble</t>
  </si>
  <si>
    <t>raymondn@hotmail.com</t>
  </si>
  <si>
    <t>20160528</t>
  </si>
  <si>
    <t>Adam J. Chow</t>
  </si>
  <si>
    <t>ajchow60@hotmail.com</t>
  </si>
  <si>
    <t>20160529</t>
  </si>
  <si>
    <t>Judy L. Noe</t>
  </si>
  <si>
    <t>judyn18@yahoo.com</t>
  </si>
  <si>
    <t>20160530</t>
  </si>
  <si>
    <t>Robin J. Olsen</t>
  </si>
  <si>
    <t>rjolsen@hotmail.com</t>
  </si>
  <si>
    <t>Elizabeth J. Torres</t>
  </si>
  <si>
    <t>elizabetht91@yahoo.com</t>
  </si>
  <si>
    <t>Andrew I. Russo</t>
  </si>
  <si>
    <t>andrewrusso72@gmail.com</t>
  </si>
  <si>
    <t>Frances M. Rios</t>
  </si>
  <si>
    <t>fmrios18@gmail.com</t>
  </si>
  <si>
    <t>20160531</t>
  </si>
  <si>
    <t>Anthony C. Herrera</t>
  </si>
  <si>
    <t>anthonyh@yahoo.com</t>
  </si>
  <si>
    <t>Betty J. Walker</t>
  </si>
  <si>
    <t>bjwalker@yahoo.com</t>
  </si>
  <si>
    <t>20160601</t>
  </si>
  <si>
    <t>Johnny J. Myers</t>
  </si>
  <si>
    <t>jjmyers@gmail.com</t>
  </si>
  <si>
    <t>Steven J. Garza</t>
  </si>
  <si>
    <t>steveng@gmail.com</t>
  </si>
  <si>
    <t>Bradley J. Daley</t>
  </si>
  <si>
    <t>bradleyd@yahoo.com</t>
  </si>
  <si>
    <t>Melinda E. Tucker</t>
  </si>
  <si>
    <t>melindat28@outlook.com</t>
  </si>
  <si>
    <t>20160602</t>
  </si>
  <si>
    <t>Ryan S. Reynolds</t>
  </si>
  <si>
    <t>rsreynolds31@yahoo.com</t>
  </si>
  <si>
    <t>Howard J. Owen</t>
  </si>
  <si>
    <t>howardowen@yahoo.com</t>
  </si>
  <si>
    <t>Martha S. Goel</t>
  </si>
  <si>
    <t>marthasgoel52@gmail.com</t>
  </si>
  <si>
    <t>Gloria L. Lo</t>
  </si>
  <si>
    <t>gllo94@yahoo.com</t>
  </si>
  <si>
    <t>20160603</t>
  </si>
  <si>
    <t>Betty F. Huang</t>
  </si>
  <si>
    <t>bettyh@hotmail.com</t>
  </si>
  <si>
    <t>Mary M. Angel</t>
  </si>
  <si>
    <t>marya@outlook.com</t>
  </si>
  <si>
    <t>20160605</t>
  </si>
  <si>
    <t>Amanda C. Steele</t>
  </si>
  <si>
    <t>amandasteele9@yahoo.com</t>
  </si>
  <si>
    <t>20160607</t>
  </si>
  <si>
    <t>Gary J. Warner</t>
  </si>
  <si>
    <t>garyjwarner@yahoo.com</t>
  </si>
  <si>
    <t>Jesse J. Schneider</t>
  </si>
  <si>
    <t>jesseschneider@yahoo.com</t>
  </si>
  <si>
    <t>20160608</t>
  </si>
  <si>
    <t>Justin F. Curtis</t>
  </si>
  <si>
    <t>justinc@outlook.com</t>
  </si>
  <si>
    <t>Micheal D. West</t>
  </si>
  <si>
    <t>mdwest@gmail.com</t>
  </si>
  <si>
    <t>20160609</t>
  </si>
  <si>
    <t>Samantha A. Saleem</t>
  </si>
  <si>
    <t>samanthas81@hotmail.com</t>
  </si>
  <si>
    <t>20160610</t>
  </si>
  <si>
    <t>Patrick S. Jean</t>
  </si>
  <si>
    <t>patrickjean@yahoo.com</t>
  </si>
  <si>
    <t>20160611</t>
  </si>
  <si>
    <t>Nicholas D. Roth</t>
  </si>
  <si>
    <t>nicholasroth98@hotmail.com</t>
  </si>
  <si>
    <t>Ryan M. Enriquez</t>
  </si>
  <si>
    <t>ryane69@outlook.com</t>
  </si>
  <si>
    <t>Sherry C. David</t>
  </si>
  <si>
    <t>sherrycdavid@gmail.com</t>
  </si>
  <si>
    <t>20160612</t>
  </si>
  <si>
    <t>Ronald I. George</t>
  </si>
  <si>
    <t>ronaldigeorge85@yahoo.com</t>
  </si>
  <si>
    <t>20160614</t>
  </si>
  <si>
    <t>Kathryn J. Dunn</t>
  </si>
  <si>
    <t>kathryndunn2@yahoo.com</t>
  </si>
  <si>
    <t>20160616</t>
  </si>
  <si>
    <t>Nicholas F. Browne</t>
  </si>
  <si>
    <t>nicholasbrowne86@gmail.com</t>
  </si>
  <si>
    <t>20160617</t>
  </si>
  <si>
    <t>Thomas G. Pereira</t>
  </si>
  <si>
    <t>thomaspereira76@gmail.com</t>
  </si>
  <si>
    <t>20160618</t>
  </si>
  <si>
    <t>Shawn C. Mahmoud</t>
  </si>
  <si>
    <t>shawncmahmoud@gmail.com</t>
  </si>
  <si>
    <t>20160619</t>
  </si>
  <si>
    <t>Dawn I. Hernandez</t>
  </si>
  <si>
    <t>dawnihernandez80@hotmail.com</t>
  </si>
  <si>
    <t>Marilyn C. Merritt</t>
  </si>
  <si>
    <t>marilyncmerritt@outlook.com</t>
  </si>
  <si>
    <t>Tammy A. Simmons</t>
  </si>
  <si>
    <t>tammyasimmons@yahoo.com</t>
  </si>
  <si>
    <t>20160620</t>
  </si>
  <si>
    <t>Kathy C. Williams</t>
  </si>
  <si>
    <t>kathyw56@yahoo.com</t>
  </si>
  <si>
    <t>Daniel B. Leonard</t>
  </si>
  <si>
    <t>dbleonard@gmail.com</t>
  </si>
  <si>
    <t>Andrea F. Lucas</t>
  </si>
  <si>
    <t>andreaflucas@hotmail.com</t>
  </si>
  <si>
    <t>20160621</t>
  </si>
  <si>
    <t>George I. Heart</t>
  </si>
  <si>
    <t>georgeh44@yahoo.com</t>
  </si>
  <si>
    <t>Timothy C. Castillo</t>
  </si>
  <si>
    <t>timothycastillo5@gmail.com</t>
  </si>
  <si>
    <t>20160622</t>
  </si>
  <si>
    <t>Debbie T. Francis</t>
  </si>
  <si>
    <t>debbief@yahoo.com</t>
  </si>
  <si>
    <t>Harold S. Ward</t>
  </si>
  <si>
    <t>haroldward19@yahoo.com</t>
  </si>
  <si>
    <t>Danny M. Cat</t>
  </si>
  <si>
    <t>dannycat21@yahoo.com</t>
  </si>
  <si>
    <t>Brenda R. Pickering</t>
  </si>
  <si>
    <t>brpickering2@outlook.com</t>
  </si>
  <si>
    <t>20160624</t>
  </si>
  <si>
    <t>Thelma C. Gallegos</t>
  </si>
  <si>
    <t>tcgallegos@hotmail.com</t>
  </si>
  <si>
    <t>Irene J. White</t>
  </si>
  <si>
    <t>irenew30@gmail.com</t>
  </si>
  <si>
    <t>20160625</t>
  </si>
  <si>
    <t>Ralph B. Pearson</t>
  </si>
  <si>
    <t>ralphbpearson69@outlook.com</t>
  </si>
  <si>
    <t>20160627</t>
  </si>
  <si>
    <t>Zachary M. Henson</t>
  </si>
  <si>
    <t>zacharyh49@hotmail.com</t>
  </si>
  <si>
    <t>Nicholas R. Wills</t>
  </si>
  <si>
    <t>nrwills48@yahoo.com</t>
  </si>
  <si>
    <t>20160628</t>
  </si>
  <si>
    <t>Irene C. Jones</t>
  </si>
  <si>
    <t>icjones70@outlook.com</t>
  </si>
  <si>
    <t>Billy J. Li</t>
  </si>
  <si>
    <t>billyl79@hotmail.com</t>
  </si>
  <si>
    <t>Katie T. Spears</t>
  </si>
  <si>
    <t>katietspears@yahoo.com</t>
  </si>
  <si>
    <t>20160630</t>
  </si>
  <si>
    <t>Roger C. Ma</t>
  </si>
  <si>
    <t>rogerma@outlook.com</t>
  </si>
  <si>
    <t>20160701</t>
  </si>
  <si>
    <t>Micheal W. Tan</t>
  </si>
  <si>
    <t>mwtan@gmail.com</t>
  </si>
  <si>
    <t>Cynthia L. Sharp</t>
  </si>
  <si>
    <t>clsharp@gmail.com</t>
  </si>
  <si>
    <t>Jeff L. Idris</t>
  </si>
  <si>
    <t>jlidris@yahoo.com</t>
  </si>
  <si>
    <t>Rebecca J. Rojas</t>
  </si>
  <si>
    <t>rebeccar@outlook.com</t>
  </si>
  <si>
    <t>20160702</t>
  </si>
  <si>
    <t>Courtney F. Rose</t>
  </si>
  <si>
    <t>courtneyrose9@outlook.com</t>
  </si>
  <si>
    <t>Donna M. David</t>
  </si>
  <si>
    <t>donnadavid@hotmail.com</t>
  </si>
  <si>
    <t>20160703</t>
  </si>
  <si>
    <t>Carrie S. Michael</t>
  </si>
  <si>
    <t>carriem@gmail.com</t>
  </si>
  <si>
    <t>20160704</t>
  </si>
  <si>
    <t>Tiffany C. Adams</t>
  </si>
  <si>
    <t>tiffanycadams@hotmail.com</t>
  </si>
  <si>
    <t>20160705</t>
  </si>
  <si>
    <t>Anna B. Hancock</t>
  </si>
  <si>
    <t>annabhancock@outlook.com</t>
  </si>
  <si>
    <t>Jennifer J. Foreman</t>
  </si>
  <si>
    <t>jenniferf@hotmail.com</t>
  </si>
  <si>
    <t>20160706</t>
  </si>
  <si>
    <t>Janice M. Pearson</t>
  </si>
  <si>
    <t>jmpearson7@outlook.com</t>
  </si>
  <si>
    <t>Bruce L. Rogers</t>
  </si>
  <si>
    <t>blrogers@hotmail.com</t>
  </si>
  <si>
    <t>Danielle G. Robertson</t>
  </si>
  <si>
    <t>dgrobertson26@gmail.com</t>
  </si>
  <si>
    <t>20160707</t>
  </si>
  <si>
    <t>Donna E. Chowdhury</t>
  </si>
  <si>
    <t>donnachowdhury@gmail.com</t>
  </si>
  <si>
    <t>20160709</t>
  </si>
  <si>
    <t>Marilyn T. Dawson</t>
  </si>
  <si>
    <t>marilyntdawson67@outlook.com</t>
  </si>
  <si>
    <t>20160710</t>
  </si>
  <si>
    <t>Linda M. Baldwin</t>
  </si>
  <si>
    <t>lindabaldwin45@gmail.com</t>
  </si>
  <si>
    <t>Edith S. Hinton</t>
  </si>
  <si>
    <t>edithh6@outlook.com</t>
  </si>
  <si>
    <t>20160712</t>
  </si>
  <si>
    <t>Tracy K. Chiu</t>
  </si>
  <si>
    <t>tkchiu74@hotmail.com</t>
  </si>
  <si>
    <t>20160713</t>
  </si>
  <si>
    <t>Kelsey F. Cat</t>
  </si>
  <si>
    <t>kfcat35@hotmail.com</t>
  </si>
  <si>
    <t>20160714</t>
  </si>
  <si>
    <t>William I. Main</t>
  </si>
  <si>
    <t>williamm@yahoo.com</t>
  </si>
  <si>
    <t>20160715</t>
  </si>
  <si>
    <t>Alice W. Michael</t>
  </si>
  <si>
    <t>awmichael81@hotmail.com</t>
  </si>
  <si>
    <t>20160716</t>
  </si>
  <si>
    <t>Jean J. Wilson</t>
  </si>
  <si>
    <t>jeanw@yahoo.com</t>
  </si>
  <si>
    <t>20160717</t>
  </si>
  <si>
    <t>Daniel R. Berry</t>
  </si>
  <si>
    <t>danielrberry@yahoo.com</t>
  </si>
  <si>
    <t>20160718</t>
  </si>
  <si>
    <t>Brandon D. Loh</t>
  </si>
  <si>
    <t>bdloh@yahoo.com</t>
  </si>
  <si>
    <t>Joshua F. Ferrer</t>
  </si>
  <si>
    <t>joshuaf18@outlook.com</t>
  </si>
  <si>
    <t>Brittany D. Holloway</t>
  </si>
  <si>
    <t>bdholloway@yahoo.com</t>
  </si>
  <si>
    <t>20160719</t>
  </si>
  <si>
    <t>Kathleen L. Hoffman</t>
  </si>
  <si>
    <t>kathleenlhoffman@outlook.com</t>
  </si>
  <si>
    <t>Louise A. Karim</t>
  </si>
  <si>
    <t>louisekarim99@outlook.com</t>
  </si>
  <si>
    <t>20160720</t>
  </si>
  <si>
    <t>Erin L. Leung</t>
  </si>
  <si>
    <t>elleung@gmail.com</t>
  </si>
  <si>
    <t>20160721</t>
  </si>
  <si>
    <t>Yvette M. Chavez</t>
  </si>
  <si>
    <t>yvettec4@gmail.com</t>
  </si>
  <si>
    <t>20160722</t>
  </si>
  <si>
    <t>Scott J. Ahmed</t>
  </si>
  <si>
    <t>scotta@gmail.com</t>
  </si>
  <si>
    <t>Tiffany E. Tucker</t>
  </si>
  <si>
    <t>tiffanyt@hotmail.com</t>
  </si>
  <si>
    <t>20160723</t>
  </si>
  <si>
    <t>Rita M. Brooks</t>
  </si>
  <si>
    <t>rmbrooks88@hotmail.com</t>
  </si>
  <si>
    <t>20160724</t>
  </si>
  <si>
    <t>Chad T. Alvarez</t>
  </si>
  <si>
    <t>chadtalvarez@outlook.com</t>
  </si>
  <si>
    <t>20160726</t>
  </si>
  <si>
    <t>Jennifer T. Serrano</t>
  </si>
  <si>
    <t>jennifers@yahoo.com</t>
  </si>
  <si>
    <t>Marie M. Swain</t>
  </si>
  <si>
    <t>maries@yahoo.com</t>
  </si>
  <si>
    <t>20160727</t>
  </si>
  <si>
    <t>Rachel D. Shaw</t>
  </si>
  <si>
    <t>racheldshaw4@gmail.com</t>
  </si>
  <si>
    <t>20160728</t>
  </si>
  <si>
    <t>Gerald M. Rosario</t>
  </si>
  <si>
    <t>geraldmrosario@outlook.com</t>
  </si>
  <si>
    <t>20160729</t>
  </si>
  <si>
    <t>Nathan D. Pandey</t>
  </si>
  <si>
    <t>ndpandey@outlook.com</t>
  </si>
  <si>
    <t>Sarah A. Gupta</t>
  </si>
  <si>
    <t>sagupta82@outlook.com</t>
  </si>
  <si>
    <t>20160730</t>
  </si>
  <si>
    <t>Hazel D. Parsons</t>
  </si>
  <si>
    <t>hdparsons@hotmail.com</t>
  </si>
  <si>
    <t>20160731</t>
  </si>
  <si>
    <t>Shirley J. Greene</t>
  </si>
  <si>
    <t>shirleyg@outlook.com</t>
  </si>
  <si>
    <t>David F. Marshall</t>
  </si>
  <si>
    <t>davidm59@hotmail.com</t>
  </si>
  <si>
    <t>20160802</t>
  </si>
  <si>
    <t>Tara E. Valenzuela</t>
  </si>
  <si>
    <t>taraevalenzuela@hotmail.com</t>
  </si>
  <si>
    <t>Ashley C. Philip</t>
  </si>
  <si>
    <t>ashleyphilip@gmail.com</t>
  </si>
  <si>
    <t>20160804</t>
  </si>
  <si>
    <t>Ethel C. Figueroa</t>
  </si>
  <si>
    <t>ecfigueroa45@hotmail.com</t>
  </si>
  <si>
    <t>20160807</t>
  </si>
  <si>
    <t>Brenda J. David</t>
  </si>
  <si>
    <t>bjdavid13@hotmail.com</t>
  </si>
  <si>
    <t>20160809</t>
  </si>
  <si>
    <t>Barbara J. Baez</t>
  </si>
  <si>
    <t>barbarajbaez26@yahoo.com</t>
  </si>
  <si>
    <t>Sherri F. Garrett</t>
  </si>
  <si>
    <t>sherrigarrett@gmail.com</t>
  </si>
  <si>
    <t>Alexandria C. Almeida</t>
  </si>
  <si>
    <t>alexandriacalmeida@yahoo.com</t>
  </si>
  <si>
    <t>20160810</t>
  </si>
  <si>
    <t>Thelma F. Srivastava</t>
  </si>
  <si>
    <t>thelmasrivastava64@gmail.com</t>
  </si>
  <si>
    <t>Megan P. Boyle</t>
  </si>
  <si>
    <t>mpboyle81@hotmail.com</t>
  </si>
  <si>
    <t>Florence F. Rodgers</t>
  </si>
  <si>
    <t>florencefrodgers54@hotmail.com</t>
  </si>
  <si>
    <t>20160811</t>
  </si>
  <si>
    <t>Warren K. Fernandez</t>
  </si>
  <si>
    <t>warrenkfernandez43@outlook.com</t>
  </si>
  <si>
    <t>20160813</t>
  </si>
  <si>
    <t>Stephanie Y. Allen</t>
  </si>
  <si>
    <t>stephaniea@yahoo.com</t>
  </si>
  <si>
    <t>20160814</t>
  </si>
  <si>
    <t>Deborah I. Alba</t>
  </si>
  <si>
    <t>deborahalba85@gmail.com</t>
  </si>
  <si>
    <t>20160816</t>
  </si>
  <si>
    <t>Rita P. Huynh</t>
  </si>
  <si>
    <t>ritah@yahoo.com</t>
  </si>
  <si>
    <t>Megan O. Simons</t>
  </si>
  <si>
    <t>mosimons48@yahoo.com</t>
  </si>
  <si>
    <t>Edward J. Fernandes</t>
  </si>
  <si>
    <t>edwardfernandes33@gmail.com</t>
  </si>
  <si>
    <t>20160817</t>
  </si>
  <si>
    <t>Samantha J. Chen</t>
  </si>
  <si>
    <t>samanthajchen55@gmail.com</t>
  </si>
  <si>
    <t>Jamie O. Roberts</t>
  </si>
  <si>
    <t>jamier@hotmail.com</t>
  </si>
  <si>
    <t>20160818</t>
  </si>
  <si>
    <t>Katherine T. Nicholson</t>
  </si>
  <si>
    <t>ktnicholson34@gmail.com</t>
  </si>
  <si>
    <t>20160819</t>
  </si>
  <si>
    <t>Cindy K. Tiwari</t>
  </si>
  <si>
    <t>cindyktiwari85@hotmail.com</t>
  </si>
  <si>
    <t>20160820</t>
  </si>
  <si>
    <t>Sharon A. Yuan</t>
  </si>
  <si>
    <t>sharonyuan@outlook.com</t>
  </si>
  <si>
    <t>20160821</t>
  </si>
  <si>
    <t>Walter P. Banks</t>
  </si>
  <si>
    <t>wpbanks33@hotmail.com</t>
  </si>
  <si>
    <t>Christopher A. Bennett</t>
  </si>
  <si>
    <t>cabennett74@hotmail.com</t>
  </si>
  <si>
    <t>20160822</t>
  </si>
  <si>
    <t>Glenn J. Nielsen</t>
  </si>
  <si>
    <t>glennjnielsen4@hotmail.com</t>
  </si>
  <si>
    <t>Doreen V. Becker</t>
  </si>
  <si>
    <t>doreenb@outlook.com</t>
  </si>
  <si>
    <t>Sheila L. Gabriel</t>
  </si>
  <si>
    <t>sheilagabriel4@gmail.com</t>
  </si>
  <si>
    <t>20160823</t>
  </si>
  <si>
    <t>Joseph V. Best</t>
  </si>
  <si>
    <t>josephb26@hotmail.com</t>
  </si>
  <si>
    <t>Linda J. Byrd</t>
  </si>
  <si>
    <t>lindabyrd23@outlook.com</t>
  </si>
  <si>
    <t>John R. Michael</t>
  </si>
  <si>
    <t>jrmichael@yahoo.com</t>
  </si>
  <si>
    <t>20160824</t>
  </si>
  <si>
    <t>Christopher M. Erickson</t>
  </si>
  <si>
    <t>christophere@outlook.com</t>
  </si>
  <si>
    <t>Amber M. Wiggins</t>
  </si>
  <si>
    <t>amwiggins@gmail.com</t>
  </si>
  <si>
    <t>20160825</t>
  </si>
  <si>
    <t>David L. Fischer</t>
  </si>
  <si>
    <t>dlfischer@yahoo.com</t>
  </si>
  <si>
    <t>Philip M. Lee</t>
  </si>
  <si>
    <t>pmlee50@gmail.com</t>
  </si>
  <si>
    <t>20160827</t>
  </si>
  <si>
    <t>Ann A. Portillo</t>
  </si>
  <si>
    <t>annportillo@gmail.com</t>
  </si>
  <si>
    <t>mildreds@hotmail.com</t>
  </si>
  <si>
    <t>20160828</t>
  </si>
  <si>
    <t>Laura J. Price</t>
  </si>
  <si>
    <t>lauraprice46@gmail.com</t>
  </si>
  <si>
    <t>20160829</t>
  </si>
  <si>
    <t>James I. Lau</t>
  </si>
  <si>
    <t>jameslau@gmail.com</t>
  </si>
  <si>
    <t>Kathryn F. Street</t>
  </si>
  <si>
    <t>kathrynstreet18@gmail.com</t>
  </si>
  <si>
    <t>20160830</t>
  </si>
  <si>
    <t>Alexander A. Smit</t>
  </si>
  <si>
    <t>alexanderasmit69@hotmail.com</t>
  </si>
  <si>
    <t>Christina S. Jain</t>
  </si>
  <si>
    <t>christinaj@outlook.com</t>
  </si>
  <si>
    <t>20160831</t>
  </si>
  <si>
    <t>Martha J. Andrews</t>
  </si>
  <si>
    <t>mjandrews@hotmail.com</t>
  </si>
  <si>
    <t>Ryan T. Taylor</t>
  </si>
  <si>
    <t>ryanttaylor@hotmail.com</t>
  </si>
  <si>
    <t>Charles J. Spencer</t>
  </si>
  <si>
    <t>charlesspencer46@outlook.com</t>
  </si>
  <si>
    <t>Jeffrey P. Galloway</t>
  </si>
  <si>
    <t>jeffreypgalloway62@gmail.com</t>
  </si>
  <si>
    <t>20160901</t>
  </si>
  <si>
    <t>Bessie V. Lu</t>
  </si>
  <si>
    <t>bessievlu93@gmail.com</t>
  </si>
  <si>
    <t>20160902</t>
  </si>
  <si>
    <t>Christopher J. Ch</t>
  </si>
  <si>
    <t>cjch35@hotmail.com</t>
  </si>
  <si>
    <t>Jeffrey T. Shrestha</t>
  </si>
  <si>
    <t>jeffreys38@hotmail.com</t>
  </si>
  <si>
    <t>20160903</t>
  </si>
  <si>
    <t>Gregory G. Castro</t>
  </si>
  <si>
    <t>gregorygcastro@gmail.com</t>
  </si>
  <si>
    <t>Evelyn D. Malik</t>
  </si>
  <si>
    <t>evelynm12@gmail.com</t>
  </si>
  <si>
    <t>20160904</t>
  </si>
  <si>
    <t>Megan B. Hobson</t>
  </si>
  <si>
    <t>meganhobson14@outlook.com</t>
  </si>
  <si>
    <t>Sean M. Owens</t>
  </si>
  <si>
    <t>smowens@gmail.com</t>
  </si>
  <si>
    <t>20160905</t>
  </si>
  <si>
    <t>Melanie F. Barrett</t>
  </si>
  <si>
    <t>melaniefbarrett82@outlook.com</t>
  </si>
  <si>
    <t>Tom D. Garcia</t>
  </si>
  <si>
    <t>tomgarcia@yahoo.com</t>
  </si>
  <si>
    <t>20160908</t>
  </si>
  <si>
    <t>Matthew L. Butler</t>
  </si>
  <si>
    <t>matthewbutler@yahoo.com</t>
  </si>
  <si>
    <t>20160910</t>
  </si>
  <si>
    <t>Jeffrey K. Ferris</t>
  </si>
  <si>
    <t>jeffreyferris@hotmail.com</t>
  </si>
  <si>
    <t>Kenneth C. Abbott</t>
  </si>
  <si>
    <t>kennethabbott@yahoo.com</t>
  </si>
  <si>
    <t>20160914</t>
  </si>
  <si>
    <t>Eric D. Keith</t>
  </si>
  <si>
    <t>erickeith58@hotmail.com</t>
  </si>
  <si>
    <t>Lois H. Graves</t>
  </si>
  <si>
    <t>loishgraves99@hotmail.com</t>
  </si>
  <si>
    <t>20160915</t>
  </si>
  <si>
    <t>Chad J. Romero</t>
  </si>
  <si>
    <t>chadromero2@yahoo.com</t>
  </si>
  <si>
    <t>20160917</t>
  </si>
  <si>
    <t>George M. Rutherford</t>
  </si>
  <si>
    <t>georgerutherford92@outlook.com</t>
  </si>
  <si>
    <t>20160918</t>
  </si>
  <si>
    <t>Robert M. Cole</t>
  </si>
  <si>
    <t>robertmcole@outlook.com</t>
  </si>
  <si>
    <t>Gary I. Cullen</t>
  </si>
  <si>
    <t>gicullen@outlook.com</t>
  </si>
  <si>
    <t>Cynthia M. Munoz</t>
  </si>
  <si>
    <t>cynthiam75@yahoo.com</t>
  </si>
  <si>
    <t>20160919</t>
  </si>
  <si>
    <t>Mildred R. Chapman</t>
  </si>
  <si>
    <t>mildredrchapman@yahoo.com</t>
  </si>
  <si>
    <t>20160921</t>
  </si>
  <si>
    <t>Warren J. Amin</t>
  </si>
  <si>
    <t>warrenamin@hotmail.com</t>
  </si>
  <si>
    <t>Carrie G. Lara</t>
  </si>
  <si>
    <t>carrieglara95@hotmail.com</t>
  </si>
  <si>
    <t>20160922</t>
  </si>
  <si>
    <t>Cheryl L. Kelly</t>
  </si>
  <si>
    <t>cherylk26@outlook.com</t>
  </si>
  <si>
    <t>Brenda J. Hunter</t>
  </si>
  <si>
    <t>brendah55@hotmail.com</t>
  </si>
  <si>
    <t>20160923</t>
  </si>
  <si>
    <t>Joseph P. Knight</t>
  </si>
  <si>
    <t>jpknight49@hotmail.com</t>
  </si>
  <si>
    <t>Jodi J. Graham</t>
  </si>
  <si>
    <t>jodig1@hotmail.com</t>
  </si>
  <si>
    <t>20160924</t>
  </si>
  <si>
    <t>Sheila L. Ling</t>
  </si>
  <si>
    <t>sheilal57@outlook.com</t>
  </si>
  <si>
    <t>20160925</t>
  </si>
  <si>
    <t>Brandon J. Mcintosh</t>
  </si>
  <si>
    <t>bjmcintosh15@gmail.com</t>
  </si>
  <si>
    <t>Larry D. Cunningham</t>
  </si>
  <si>
    <t>ldcunningham86@gmail.com</t>
  </si>
  <si>
    <t>20160927</t>
  </si>
  <si>
    <t>Jennifer S. Munoz</t>
  </si>
  <si>
    <t>jennifersmunoz62@outlook.com</t>
  </si>
  <si>
    <t>20160928</t>
  </si>
  <si>
    <t>Peter C. Siddiqui</t>
  </si>
  <si>
    <t>petercsiddiqui39@hotmail.com</t>
  </si>
  <si>
    <t>20161005</t>
  </si>
  <si>
    <t>William D. Larson</t>
  </si>
  <si>
    <t>williaml16@hotmail.com</t>
  </si>
  <si>
    <t>20161006</t>
  </si>
  <si>
    <t>April S. Willis</t>
  </si>
  <si>
    <t>aprilwillis7@gmail.com</t>
  </si>
  <si>
    <t>20161008</t>
  </si>
  <si>
    <t>Richard A. Jay</t>
  </si>
  <si>
    <t>richardajay@hotmail.com</t>
  </si>
  <si>
    <t>20161010</t>
  </si>
  <si>
    <t>Andrew J. Quinn</t>
  </si>
  <si>
    <t>andrewq10@hotmail.com</t>
  </si>
  <si>
    <t>Dolores V. Fields</t>
  </si>
  <si>
    <t>dvfields97@hotmail.com</t>
  </si>
  <si>
    <t>20161011</t>
  </si>
  <si>
    <t>Nora J. Andrew</t>
  </si>
  <si>
    <t>noraandrew@gmail.com</t>
  </si>
  <si>
    <t>Joann C. Cheng</t>
  </si>
  <si>
    <t>jccheng@yahoo.com</t>
  </si>
  <si>
    <t>20161013</t>
  </si>
  <si>
    <t>Deborah M. Lawrence</t>
  </si>
  <si>
    <t>deborahlawrence@gmail.com</t>
  </si>
  <si>
    <t>20161014</t>
  </si>
  <si>
    <t>Rebecca F. Hammond</t>
  </si>
  <si>
    <t>rebeccah95@hotmail.com</t>
  </si>
  <si>
    <t>20161015</t>
  </si>
  <si>
    <t>Adam C. Wade</t>
  </si>
  <si>
    <t>acwade@hotmail.com</t>
  </si>
  <si>
    <t>20161016</t>
  </si>
  <si>
    <t>Mark F. Valdez</t>
  </si>
  <si>
    <t>mfvaldez86@gmail.com</t>
  </si>
  <si>
    <t>Kelly D. King</t>
  </si>
  <si>
    <t>kellyking65@outlook.com</t>
  </si>
  <si>
    <t>Lois C. Hernandez</t>
  </si>
  <si>
    <t>loish23@yahoo.com</t>
  </si>
  <si>
    <t>20161017</t>
  </si>
  <si>
    <t>Bill J. Jackson</t>
  </si>
  <si>
    <t>billj@gmail.com</t>
  </si>
  <si>
    <t>Adrian C. Green</t>
  </si>
  <si>
    <t>acgreen90@yahoo.com</t>
  </si>
  <si>
    <t>Ricky N. Wood</t>
  </si>
  <si>
    <t>rickywood@hotmail.com</t>
  </si>
  <si>
    <t>20161018</t>
  </si>
  <si>
    <t>Lisa R. Dube</t>
  </si>
  <si>
    <t>lisad11@gmail.com</t>
  </si>
  <si>
    <t>20161019</t>
  </si>
  <si>
    <t>Summer N. Maguire</t>
  </si>
  <si>
    <t>summermaguire@yahoo.com</t>
  </si>
  <si>
    <t>20161021</t>
  </si>
  <si>
    <t>Angela S. Bhatia</t>
  </si>
  <si>
    <t>angelab@gmail.com</t>
  </si>
  <si>
    <t>Suzanne J. Gill</t>
  </si>
  <si>
    <t>suzannegill@hotmail.com</t>
  </si>
  <si>
    <t>20161022</t>
  </si>
  <si>
    <t>Linda M. Mahajan</t>
  </si>
  <si>
    <t>lindammahajan89@gmail.com</t>
  </si>
  <si>
    <t>20161024</t>
  </si>
  <si>
    <t>Lindsay F. Stokes</t>
  </si>
  <si>
    <t>lfstokes30@yahoo.com</t>
  </si>
  <si>
    <t>Paul D. Tejada</t>
  </si>
  <si>
    <t>paultejada@hotmail.com</t>
  </si>
  <si>
    <t>20161026</t>
  </si>
  <si>
    <t>Jill J. Rushing</t>
  </si>
  <si>
    <t>jjrushing90@yahoo.com</t>
  </si>
  <si>
    <t>20161027</t>
  </si>
  <si>
    <t>Brenda F. Miranda</t>
  </si>
  <si>
    <t>brendam@hotmail.com</t>
  </si>
  <si>
    <t>20161028</t>
  </si>
  <si>
    <t>Michelle I. Guerrero</t>
  </si>
  <si>
    <t>michelleg@outlook.com</t>
  </si>
  <si>
    <t>Susan D. Finn</t>
  </si>
  <si>
    <t>susanf70@yahoo.com</t>
  </si>
  <si>
    <t>Doris D. Martin</t>
  </si>
  <si>
    <t>ddmartin@outlook.com</t>
  </si>
  <si>
    <t>20161029</t>
  </si>
  <si>
    <t>Brittany E. Sutton</t>
  </si>
  <si>
    <t>brittanyesutton66@hotmail.com</t>
  </si>
  <si>
    <t>Todd F. Kirkland</t>
  </si>
  <si>
    <t>toddkirkland41@outlook.com</t>
  </si>
  <si>
    <t>20161031</t>
  </si>
  <si>
    <t>Julie T. Preston</t>
  </si>
  <si>
    <t>juliepreston12@hotmail.com</t>
  </si>
  <si>
    <t>Justin S. Benjamin</t>
  </si>
  <si>
    <t>justinbenjamin79@gmail.com</t>
  </si>
  <si>
    <t>20161101</t>
  </si>
  <si>
    <t>Colleen G. Gordon</t>
  </si>
  <si>
    <t>colleenggordon@yahoo.com</t>
  </si>
  <si>
    <t>Dorothy R. Stokes</t>
  </si>
  <si>
    <t>drstokes34@hotmail.com</t>
  </si>
  <si>
    <t>20161103</t>
  </si>
  <si>
    <t>Patricia J. Norris</t>
  </si>
  <si>
    <t>pjnorris@yahoo.com</t>
  </si>
  <si>
    <t>Howard J. Delgado</t>
  </si>
  <si>
    <t>hjdelgado@gmail.com</t>
  </si>
  <si>
    <t>Sarah F. Sanderson</t>
  </si>
  <si>
    <t>sarahfsanderson2@yahoo.com</t>
  </si>
  <si>
    <t>Peggy I. Tan</t>
  </si>
  <si>
    <t>pitan100@hotmail.com</t>
  </si>
  <si>
    <t>20161104</t>
  </si>
  <si>
    <t>Laura P. Ryan</t>
  </si>
  <si>
    <t>laurapryan62@outlook.com</t>
  </si>
  <si>
    <t>Jose C. Wood</t>
  </si>
  <si>
    <t>josecwood@outlook.com</t>
  </si>
  <si>
    <t>20161106</t>
  </si>
  <si>
    <t>Cynthia J. Hopkins</t>
  </si>
  <si>
    <t>cynthiajhopkins63@hotmail.com</t>
  </si>
  <si>
    <t>20161107</t>
  </si>
  <si>
    <t>Franklin C. Bob</t>
  </si>
  <si>
    <t>franklinbob63@outlook.com</t>
  </si>
  <si>
    <t>20161108</t>
  </si>
  <si>
    <t>Michele T. Porter</t>
  </si>
  <si>
    <t>micheleporter29@yahoo.com</t>
  </si>
  <si>
    <t>20161109</t>
  </si>
  <si>
    <t>Tammie T. Cherry</t>
  </si>
  <si>
    <t>ttcherry78@outlook.com</t>
  </si>
  <si>
    <t>20161111</t>
  </si>
  <si>
    <t>Susan C. Conner</t>
  </si>
  <si>
    <t>susanconner93@gmail.com</t>
  </si>
  <si>
    <t>Ethel T. Owens</t>
  </si>
  <si>
    <t>ethelowens@hotmail.com</t>
  </si>
  <si>
    <t>20161112</t>
  </si>
  <si>
    <t>Lauren A. Coleman</t>
  </si>
  <si>
    <t>lacoleman83@outlook.com</t>
  </si>
  <si>
    <t>Margaret H. Beck</t>
  </si>
  <si>
    <t>margaretb@hotmail.com</t>
  </si>
  <si>
    <t>20161113</t>
  </si>
  <si>
    <t>Andrew R. Maria</t>
  </si>
  <si>
    <t>andrewm56@yahoo.com</t>
  </si>
  <si>
    <t>20161114</t>
  </si>
  <si>
    <t>Roy H. Mason</t>
  </si>
  <si>
    <t>roymason15@yahoo.com</t>
  </si>
  <si>
    <t>Mark B. Strickland</t>
  </si>
  <si>
    <t>marks36@hotmail.com</t>
  </si>
  <si>
    <t>20161115</t>
  </si>
  <si>
    <t>Dorothy T. Glenn</t>
  </si>
  <si>
    <t>dorothytglenn51@hotmail.com</t>
  </si>
  <si>
    <t>Deborah E. Allen</t>
  </si>
  <si>
    <t>deborahallen34@hotmail.com</t>
  </si>
  <si>
    <t>20161117</t>
  </si>
  <si>
    <t>Beverly D. Taylor</t>
  </si>
  <si>
    <t>beverlydtaylor45@yahoo.com</t>
  </si>
  <si>
    <t>20161118</t>
  </si>
  <si>
    <t>Valerie A. Francisco</t>
  </si>
  <si>
    <t>valeriefrancisco@hotmail.com</t>
  </si>
  <si>
    <t>20161120</t>
  </si>
  <si>
    <t>Marie F. Patil</t>
  </si>
  <si>
    <t>mariep@hotmail.com</t>
  </si>
  <si>
    <t>20161122</t>
  </si>
  <si>
    <t>Florence C. Gibson</t>
  </si>
  <si>
    <t>fcgibson@outlook.com</t>
  </si>
  <si>
    <t>Lindsey D. Lambert</t>
  </si>
  <si>
    <t>lindseyl@gmail.com</t>
  </si>
  <si>
    <t>20161123</t>
  </si>
  <si>
    <t>Debbie F. Beltran</t>
  </si>
  <si>
    <t>debbiefbeltran@yahoo.com</t>
  </si>
  <si>
    <t>David A. Palmer</t>
  </si>
  <si>
    <t>davidpalmer@hotmail.com</t>
  </si>
  <si>
    <t>20161124</t>
  </si>
  <si>
    <t>Donald J. Santana</t>
  </si>
  <si>
    <t>donaldsantana91@gmail.com</t>
  </si>
  <si>
    <t>20161125</t>
  </si>
  <si>
    <t>Chad M. Garcia</t>
  </si>
  <si>
    <t>cmgarcia10@yahoo.com</t>
  </si>
  <si>
    <t>Douglas E. Jones</t>
  </si>
  <si>
    <t>douglasejones@yahoo.com</t>
  </si>
  <si>
    <t>20161126</t>
  </si>
  <si>
    <t>Gregory F. Burt</t>
  </si>
  <si>
    <t>gregoryb93@gmail.com</t>
  </si>
  <si>
    <t>20161127</t>
  </si>
  <si>
    <t>Donald F. Cullen</t>
  </si>
  <si>
    <t>donaldc15@hotmail.com</t>
  </si>
  <si>
    <t>Sean E. Obrien</t>
  </si>
  <si>
    <t>seano15@hotmail.com</t>
  </si>
  <si>
    <t>Debra D. Verma</t>
  </si>
  <si>
    <t>debrav94@hotmail.com</t>
  </si>
  <si>
    <t>20161128</t>
  </si>
  <si>
    <t>Brittany K. Davenport</t>
  </si>
  <si>
    <t>brittanykdavenport@yahoo.com</t>
  </si>
  <si>
    <t>20161129</t>
  </si>
  <si>
    <t>Melanie J. Stewart</t>
  </si>
  <si>
    <t>mjstewart20@hotmail.com</t>
  </si>
  <si>
    <t>20161201</t>
  </si>
  <si>
    <t>Heather L. Adams</t>
  </si>
  <si>
    <t>heatherladams9@hotmail.com</t>
  </si>
  <si>
    <t>20161205</t>
  </si>
  <si>
    <t>Darryl J. Dennis</t>
  </si>
  <si>
    <t>darryljdennis34@outlook.com</t>
  </si>
  <si>
    <t>Lacey J. Mcleod</t>
  </si>
  <si>
    <t>laceym12@hotmail.com</t>
  </si>
  <si>
    <t>20161208</t>
  </si>
  <si>
    <t>Michael B. Rosado</t>
  </si>
  <si>
    <t>michaelr64@gmail.com</t>
  </si>
  <si>
    <t>20161209</t>
  </si>
  <si>
    <t>Christine D. Chandra</t>
  </si>
  <si>
    <t>christinechandra5@gmail.com</t>
  </si>
  <si>
    <t>20161210</t>
  </si>
  <si>
    <t>Diana R. Dave</t>
  </si>
  <si>
    <t>drdave25@outlook.com</t>
  </si>
  <si>
    <t>20161212</t>
  </si>
  <si>
    <t>Krystal C. Dickerson</t>
  </si>
  <si>
    <t>krystaldickerson@outlook.com</t>
  </si>
  <si>
    <t>Florence E. Coleman</t>
  </si>
  <si>
    <t>florencecoleman@hotmail.com</t>
  </si>
  <si>
    <t>20161213</t>
  </si>
  <si>
    <t>David G. Grimes</t>
  </si>
  <si>
    <t>davidgrimes@hotmail.com</t>
  </si>
  <si>
    <t>Christina K. Prasad</t>
  </si>
  <si>
    <t>christinakprasad36@gmail.com</t>
  </si>
  <si>
    <t>20161214</t>
  </si>
  <si>
    <t>Susan I. Ansari</t>
  </si>
  <si>
    <t>susana10@hotmail.com</t>
  </si>
  <si>
    <t>20161215</t>
  </si>
  <si>
    <t>Mark R. Chi</t>
  </si>
  <si>
    <t>mrchi85@hotmail.com</t>
  </si>
  <si>
    <t>20161216</t>
  </si>
  <si>
    <t>Kathleen J. Boyd</t>
  </si>
  <si>
    <t>kathleenboyd@outlook.com</t>
  </si>
  <si>
    <t>Rhonda B. G</t>
  </si>
  <si>
    <t>rhondabg@outlook.com</t>
  </si>
  <si>
    <t>20161219</t>
  </si>
  <si>
    <t>Sharon J. Travis</t>
  </si>
  <si>
    <t>sharontravis@gmail.com</t>
  </si>
  <si>
    <t>20161221</t>
  </si>
  <si>
    <t>Susan P. Rice</t>
  </si>
  <si>
    <t>sprice100@outlook.com</t>
  </si>
  <si>
    <t>20161223</t>
  </si>
  <si>
    <t>Daniel K. Oreilly</t>
  </si>
  <si>
    <t>dkoreilly66@gmail.com</t>
  </si>
  <si>
    <t>20161226</t>
  </si>
  <si>
    <t>Susan H. Dunn</t>
  </si>
  <si>
    <t>shdunn@gmail.com</t>
  </si>
  <si>
    <t>20161229</t>
  </si>
  <si>
    <t>Keith S. Coleman</t>
  </si>
  <si>
    <t>keithscoleman84@hotmail.com</t>
  </si>
  <si>
    <t>20170101</t>
  </si>
  <si>
    <t>Anthony J. Chen</t>
  </si>
  <si>
    <t>ajchen34@hotmail.com</t>
  </si>
  <si>
    <t>Zachary A. Chambers</t>
  </si>
  <si>
    <t>zachambers88@gmail.com</t>
  </si>
  <si>
    <t>20170102</t>
  </si>
  <si>
    <t>Ronald K. Noel</t>
  </si>
  <si>
    <t>rknoel@yahoo.com</t>
  </si>
  <si>
    <t>Daniel D. Vogel</t>
  </si>
  <si>
    <t>danielv@yahoo.com</t>
  </si>
  <si>
    <t>20170103</t>
  </si>
  <si>
    <t>Tammy N. Webber</t>
  </si>
  <si>
    <t>tammynwebber@outlook.com</t>
  </si>
  <si>
    <t>Virginia K. Warner</t>
  </si>
  <si>
    <t>virginiakwarner86@outlook.com</t>
  </si>
  <si>
    <t>20170104</t>
  </si>
  <si>
    <t>Shirley M. Harris</t>
  </si>
  <si>
    <t>shirleyh@yahoo.com</t>
  </si>
  <si>
    <t>20170105</t>
  </si>
  <si>
    <t>Douglas S. Mayer</t>
  </si>
  <si>
    <t>douglassmayer62@hotmail.com</t>
  </si>
  <si>
    <t>Robert L. Goodman</t>
  </si>
  <si>
    <t>robertgoodman99@yahoo.com</t>
  </si>
  <si>
    <t>Bobby J. Rai</t>
  </si>
  <si>
    <t>bjrai64@hotmail.com</t>
  </si>
  <si>
    <t>Anna O. Kennedy</t>
  </si>
  <si>
    <t>aokennedy13@gmail.com</t>
  </si>
  <si>
    <t>Tyler M. Raza</t>
  </si>
  <si>
    <t>tylerraza87@outlook.com</t>
  </si>
  <si>
    <t>Shannon D. Lindsey</t>
  </si>
  <si>
    <t>shannondlindsey@outlook.com</t>
  </si>
  <si>
    <t>20170106</t>
  </si>
  <si>
    <t>Steven J. Nicholls</t>
  </si>
  <si>
    <t>stevenjnicholls@gmail.com</t>
  </si>
  <si>
    <t>20170107</t>
  </si>
  <si>
    <t>Kimberly B. Pathak</t>
  </si>
  <si>
    <t>kimberlybpathak96@gmail.com</t>
  </si>
  <si>
    <t>Whitney D. Price</t>
  </si>
  <si>
    <t>whitneyp@outlook.com</t>
  </si>
  <si>
    <t>20170108</t>
  </si>
  <si>
    <t>Tyler A. Lawrence</t>
  </si>
  <si>
    <t>tylerl@gmail.com</t>
  </si>
  <si>
    <t>20170111</t>
  </si>
  <si>
    <t>Dorothy D. Haynes</t>
  </si>
  <si>
    <t>ddhaynes@yahoo.com</t>
  </si>
  <si>
    <t>Lillian F. Fox</t>
  </si>
  <si>
    <t>lillianffox@hotmail.com</t>
  </si>
  <si>
    <t>20170113</t>
  </si>
  <si>
    <t>Samuel J. Nabil</t>
  </si>
  <si>
    <t>samuelnabil@yahoo.com</t>
  </si>
  <si>
    <t>20170115</t>
  </si>
  <si>
    <t>Kristin J. Carter</t>
  </si>
  <si>
    <t>kristinjcarter@hotmail.com</t>
  </si>
  <si>
    <t>Cynthia I. Joseph</t>
  </si>
  <si>
    <t>cynthiaj84@gmail.com</t>
  </si>
  <si>
    <t>20170117</t>
  </si>
  <si>
    <t>Glenn F. Cameron</t>
  </si>
  <si>
    <t>glennc37@hotmail.com</t>
  </si>
  <si>
    <t>20170119</t>
  </si>
  <si>
    <t>Raymond R. Scott</t>
  </si>
  <si>
    <t>raymondrscott@hotmail.com</t>
  </si>
  <si>
    <t>20170120</t>
  </si>
  <si>
    <t>Danielle H. Burgess</t>
  </si>
  <si>
    <t>danielleburgess@gmail.com</t>
  </si>
  <si>
    <t>20170123</t>
  </si>
  <si>
    <t>Dolores J. Fisher</t>
  </si>
  <si>
    <t>djfisher38@yahoo.com</t>
  </si>
  <si>
    <t>20170124</t>
  </si>
  <si>
    <t>Ricky D. Flowers</t>
  </si>
  <si>
    <t>rickyf87@yahoo.com</t>
  </si>
  <si>
    <t>20170125</t>
  </si>
  <si>
    <t>Janice K. Goodwin</t>
  </si>
  <si>
    <t>janicekgoodwin80@yahoo.com</t>
  </si>
  <si>
    <t>20170128</t>
  </si>
  <si>
    <t>Carol F. Barlow</t>
  </si>
  <si>
    <t>cfbarlow@outlook.com</t>
  </si>
  <si>
    <t>20170129</t>
  </si>
  <si>
    <t>Matthew F. Phelps</t>
  </si>
  <si>
    <t>matthewfphelps37@yahoo.com</t>
  </si>
  <si>
    <t>20170130</t>
  </si>
  <si>
    <t>James F. Gilbert</t>
  </si>
  <si>
    <t>jfgilbert@gmail.com</t>
  </si>
  <si>
    <t>20170131</t>
  </si>
  <si>
    <t>Helen T. Brewer</t>
  </si>
  <si>
    <t>helenb50@yahoo.com</t>
  </si>
  <si>
    <t>20170202</t>
  </si>
  <si>
    <t>David F. Long</t>
  </si>
  <si>
    <t>davidflong15@gmail.com</t>
  </si>
  <si>
    <t>20170204</t>
  </si>
  <si>
    <t>Barry B. Weber</t>
  </si>
  <si>
    <t>barryweber2@hotmail.com</t>
  </si>
  <si>
    <t>20170205</t>
  </si>
  <si>
    <t>Autumn M. Reed</t>
  </si>
  <si>
    <t>autumnmreed96@yahoo.com</t>
  </si>
  <si>
    <t>Beverly L. Huang</t>
  </si>
  <si>
    <t>beverlyhuang61@hotmail.com</t>
  </si>
  <si>
    <t>20170206</t>
  </si>
  <si>
    <t>Robert K. Pham</t>
  </si>
  <si>
    <t>robertp@hotmail.com</t>
  </si>
  <si>
    <t>20170207</t>
  </si>
  <si>
    <t>Jacob F. Hansen</t>
  </si>
  <si>
    <t>jacobfhansen@hotmail.com</t>
  </si>
  <si>
    <t>20170208</t>
  </si>
  <si>
    <t>Roger J. Verma</t>
  </si>
  <si>
    <t>rogerjverma@hotmail.com</t>
  </si>
  <si>
    <t>20170210</t>
  </si>
  <si>
    <t>Brandy T. Norton</t>
  </si>
  <si>
    <t>brandyn@yahoo.com</t>
  </si>
  <si>
    <t>20170212</t>
  </si>
  <si>
    <t>Gregory J. Wood</t>
  </si>
  <si>
    <t>gregorywood@outlook.com</t>
  </si>
  <si>
    <t>20170214</t>
  </si>
  <si>
    <t>Sarah J. Bradshaw</t>
  </si>
  <si>
    <t>sarahbradshaw@hotmail.com</t>
  </si>
  <si>
    <t>Danielle J. Bowman</t>
  </si>
  <si>
    <t>danielleb14@gmail.com</t>
  </si>
  <si>
    <t>20170215</t>
  </si>
  <si>
    <t>Lisa I. Sargent</t>
  </si>
  <si>
    <t>lisargent@outlook.com</t>
  </si>
  <si>
    <t>20170217</t>
  </si>
  <si>
    <t>Lauren F. Daniels</t>
  </si>
  <si>
    <t>laurendaniels@hotmail.com</t>
  </si>
  <si>
    <t>Roger L. Washington</t>
  </si>
  <si>
    <t>rogerw33@hotmail.com</t>
  </si>
  <si>
    <t>Timothy M. Lin</t>
  </si>
  <si>
    <t>timothylin77@yahoo.com</t>
  </si>
  <si>
    <t>Debra C. Campos</t>
  </si>
  <si>
    <t>debracampos83@gmail.com</t>
  </si>
  <si>
    <t>20170219</t>
  </si>
  <si>
    <t>Patricia T. Oliver</t>
  </si>
  <si>
    <t>patriciaoliver@hotmail.com</t>
  </si>
  <si>
    <t>Donna J. Gonzales</t>
  </si>
  <si>
    <t>donnagonzales@hotmail.com</t>
  </si>
  <si>
    <t>20170220</t>
  </si>
  <si>
    <t>Zachary J. Mcgowan</t>
  </si>
  <si>
    <t>zacharym88@outlook.com</t>
  </si>
  <si>
    <t>20170221</t>
  </si>
  <si>
    <t>Debra S. Stewart</t>
  </si>
  <si>
    <t>debrastewart@yahoo.com</t>
  </si>
  <si>
    <t>20170222</t>
  </si>
  <si>
    <t>Sharon I. Campos</t>
  </si>
  <si>
    <t>sharoncampos@gmail.com</t>
  </si>
  <si>
    <t>20170223</t>
  </si>
  <si>
    <t>Dawn H. Moore</t>
  </si>
  <si>
    <t>dhmoore80@gmail.com</t>
  </si>
  <si>
    <t>20170225</t>
  </si>
  <si>
    <t>Timothy P. Wong</t>
  </si>
  <si>
    <t>tpwong@hotmail.com</t>
  </si>
  <si>
    <t>Jason T. Mathur</t>
  </si>
  <si>
    <t>jasonmathur@yahoo.com</t>
  </si>
  <si>
    <t>20170226</t>
  </si>
  <si>
    <t>Patti D. Keller</t>
  </si>
  <si>
    <t>pdkeller@hotmail.com</t>
  </si>
  <si>
    <t>20170228</t>
  </si>
  <si>
    <t>Walter E. Merritt</t>
  </si>
  <si>
    <t>walteremerritt1@hotmail.com</t>
  </si>
  <si>
    <t>20170302</t>
  </si>
  <si>
    <t>Jason T. Abdi</t>
  </si>
  <si>
    <t>jasona@outlook.com</t>
  </si>
  <si>
    <t>20170303</t>
  </si>
  <si>
    <t>Robert G. Hughes</t>
  </si>
  <si>
    <t>roberthughes79@outlook.com</t>
  </si>
  <si>
    <t>20170304</t>
  </si>
  <si>
    <t>Cindy D. Herrera</t>
  </si>
  <si>
    <t>cindyherrera@outlook.com</t>
  </si>
  <si>
    <t>20170308</t>
  </si>
  <si>
    <t>Cathy R. Stephenson</t>
  </si>
  <si>
    <t>cathys@gmail.com</t>
  </si>
  <si>
    <t>Joy J. Barnett</t>
  </si>
  <si>
    <t>jjbarnett@yahoo.com</t>
  </si>
  <si>
    <t>Dwayne M. Norris</t>
  </si>
  <si>
    <t>dwaynemnorris12@yahoo.com</t>
  </si>
  <si>
    <t>Denise M. Mohammed</t>
  </si>
  <si>
    <t>dmmohammed51@yahoo.com</t>
  </si>
  <si>
    <t>20170312</t>
  </si>
  <si>
    <t>George H. Coleman</t>
  </si>
  <si>
    <t>georgec@outlook.com</t>
  </si>
  <si>
    <t>20170314</t>
  </si>
  <si>
    <t>Tony F. Hines</t>
  </si>
  <si>
    <t>tonyh3@outlook.com</t>
  </si>
  <si>
    <t>George M. Donaldson</t>
  </si>
  <si>
    <t>georgemdonaldson18@yahoo.com</t>
  </si>
  <si>
    <t>Donald D. Giles</t>
  </si>
  <si>
    <t>donaldgiles@hotmail.com</t>
  </si>
  <si>
    <t>20170315</t>
  </si>
  <si>
    <t>Carolyn B. Hassan</t>
  </si>
  <si>
    <t>carolynhassan3@hotmail.com</t>
  </si>
  <si>
    <t>Aaron M. Lindsey</t>
  </si>
  <si>
    <t>aaronl15@yahoo.com</t>
  </si>
  <si>
    <t>Mike J. Joyce</t>
  </si>
  <si>
    <t>mikejoyce7@gmail.com</t>
  </si>
  <si>
    <t>20170316</t>
  </si>
  <si>
    <t>Denise J. Mayer</t>
  </si>
  <si>
    <t>denisem14@yahoo.com</t>
  </si>
  <si>
    <t>20170318</t>
  </si>
  <si>
    <t>Brian I. Jacob</t>
  </si>
  <si>
    <t>brianjacob38@outlook.com</t>
  </si>
  <si>
    <t>20170319</t>
  </si>
  <si>
    <t>Brandon R. Goodman</t>
  </si>
  <si>
    <t>brandonrgoodman30@gmail.com</t>
  </si>
  <si>
    <t>Marc D. Ferguson</t>
  </si>
  <si>
    <t>marcferguson38@hotmail.com</t>
  </si>
  <si>
    <t>20170320</t>
  </si>
  <si>
    <t>Timothy J. Gray</t>
  </si>
  <si>
    <t>tjgray@outlook.com</t>
  </si>
  <si>
    <t>20170322</t>
  </si>
  <si>
    <t>Anita D. Fernandez</t>
  </si>
  <si>
    <t>anitadfernandez10@hotmail.com</t>
  </si>
  <si>
    <t>Samantha K. Andrews</t>
  </si>
  <si>
    <t>skandrews47@gmail.com</t>
  </si>
  <si>
    <t>20170323</t>
  </si>
  <si>
    <t>Antonio C. Oneill</t>
  </si>
  <si>
    <t>aconeill53@yahoo.com</t>
  </si>
  <si>
    <t>Melissa I. Arnold</t>
  </si>
  <si>
    <t>melissaarnold@yahoo.com</t>
  </si>
  <si>
    <t>20170324</t>
  </si>
  <si>
    <t>Edward L. Stevenson</t>
  </si>
  <si>
    <t>elstevenson15@gmail.com</t>
  </si>
  <si>
    <t>Linda P. Paterson</t>
  </si>
  <si>
    <t>lindapaterson@yahoo.com</t>
  </si>
  <si>
    <t>20170325</t>
  </si>
  <si>
    <t>Gina H. Lang</t>
  </si>
  <si>
    <t>ginahlang74@gmail.com</t>
  </si>
  <si>
    <t>20170326</t>
  </si>
  <si>
    <t>Martha L. Aslam</t>
  </si>
  <si>
    <t>marthalaslam@hotmail.com</t>
  </si>
  <si>
    <t>20170329</t>
  </si>
  <si>
    <t>Kathleen D. Pena</t>
  </si>
  <si>
    <t>kdpena@outlook.com</t>
  </si>
  <si>
    <t>20170330</t>
  </si>
  <si>
    <t>Sheila I. Salinas</t>
  </si>
  <si>
    <t>sheilasalinas@yahoo.com</t>
  </si>
  <si>
    <t>Judith R. Vaughn</t>
  </si>
  <si>
    <t>jrvaughn@outlook.com</t>
  </si>
  <si>
    <t>20170401</t>
  </si>
  <si>
    <t>Jennifer T. Larsen</t>
  </si>
  <si>
    <t>jenniferlarsen@hotmail.com</t>
  </si>
  <si>
    <t>20170402</t>
  </si>
  <si>
    <t>Kevin K. Clayton</t>
  </si>
  <si>
    <t>kevinc68@outlook.com</t>
  </si>
  <si>
    <t>Zachary V. Harmon</t>
  </si>
  <si>
    <t>zacharyvharmon@gmail.com</t>
  </si>
  <si>
    <t>20170403</t>
  </si>
  <si>
    <t>Matthew R. Sarmiento</t>
  </si>
  <si>
    <t>matthewrsarmiento@gmail.com</t>
  </si>
  <si>
    <t>Stephen N. Vickers</t>
  </si>
  <si>
    <t>stephennvickers39@hotmail.com</t>
  </si>
  <si>
    <t>Thelma M. Thorpe</t>
  </si>
  <si>
    <t>tmthorpe@yahoo.com</t>
  </si>
  <si>
    <t>20170406</t>
  </si>
  <si>
    <t>Mildred J. Kulkarni</t>
  </si>
  <si>
    <t>mildredkulkarni@outlook.com</t>
  </si>
  <si>
    <t>20170408</t>
  </si>
  <si>
    <t>Judith A. Bauer</t>
  </si>
  <si>
    <t>judithabauer28@hotmail.com</t>
  </si>
  <si>
    <t>20170409</t>
  </si>
  <si>
    <t>Bruce F. Major</t>
  </si>
  <si>
    <t>brucefmajor@gmail.com</t>
  </si>
  <si>
    <t>20170412</t>
  </si>
  <si>
    <t>Jeremy D. Obrien</t>
  </si>
  <si>
    <t>jdobrien25@yahoo.com</t>
  </si>
  <si>
    <t>20170414</t>
  </si>
  <si>
    <t>Aimee C. Johnston</t>
  </si>
  <si>
    <t>aimeej@outlook.com</t>
  </si>
  <si>
    <t>20170416</t>
  </si>
  <si>
    <t>Nicole L. Lynn</t>
  </si>
  <si>
    <t>nllynn@yahoo.com</t>
  </si>
  <si>
    <t>Lori F. Vu</t>
  </si>
  <si>
    <t>loriv@yahoo.com</t>
  </si>
  <si>
    <t>Shannon J. Toledo</t>
  </si>
  <si>
    <t>shannontoledo@yahoo.com</t>
  </si>
  <si>
    <t>20170418</t>
  </si>
  <si>
    <t>Andrea J. Harvey</t>
  </si>
  <si>
    <t>andreajharvey91@yahoo.com</t>
  </si>
  <si>
    <t>20170421</t>
  </si>
  <si>
    <t>Pamela D. Singh</t>
  </si>
  <si>
    <t>pamelasingh85@hotmail.com</t>
  </si>
  <si>
    <t>Martha M. Sanchez</t>
  </si>
  <si>
    <t>mmsanchez35@yahoo.com</t>
  </si>
  <si>
    <t>20170422</t>
  </si>
  <si>
    <t>Kimberly S. Dickerson</t>
  </si>
  <si>
    <t>kimberlysdickerson48@yahoo.com</t>
  </si>
  <si>
    <t>20170423</t>
  </si>
  <si>
    <t>Kimberly J. Wood</t>
  </si>
  <si>
    <t>kimberlyjwood@outlook.com</t>
  </si>
  <si>
    <t>Carla B. Foster</t>
  </si>
  <si>
    <t>cbfoster44@hotmail.com</t>
  </si>
  <si>
    <t>20170424</t>
  </si>
  <si>
    <t>Gail J. Bhatia</t>
  </si>
  <si>
    <t>gailb16@gmail.com</t>
  </si>
  <si>
    <t>Julia K. Moore</t>
  </si>
  <si>
    <t>juliakmoore@outlook.com</t>
  </si>
  <si>
    <t>20170425</t>
  </si>
  <si>
    <t>Thomas M. Parsons</t>
  </si>
  <si>
    <t>tmparsons@yahoo.com</t>
  </si>
  <si>
    <t>20170426</t>
  </si>
  <si>
    <t>Kathleen F. Collier</t>
  </si>
  <si>
    <t>kathleenfcollier@hotmail.com</t>
  </si>
  <si>
    <t>Brian J. Carr</t>
  </si>
  <si>
    <t>brianjcarr@gmail.com</t>
  </si>
  <si>
    <t>20170427</t>
  </si>
  <si>
    <t>George D. Mcdonald</t>
  </si>
  <si>
    <t>gdmcdonald@outlook.com</t>
  </si>
  <si>
    <t>20170428</t>
  </si>
  <si>
    <t>Elizabeth J. Shetty</t>
  </si>
  <si>
    <t>elizabethjshetty9@yahoo.com</t>
  </si>
  <si>
    <t>20170430</t>
  </si>
  <si>
    <t>Norman T. Macias</t>
  </si>
  <si>
    <t>ntmacias@yahoo.com</t>
  </si>
  <si>
    <t>Laurie G. Evans</t>
  </si>
  <si>
    <t>lgevans51@yahoo.com</t>
  </si>
  <si>
    <t>Derek M. Li</t>
  </si>
  <si>
    <t>derekmli@outlook.com</t>
  </si>
  <si>
    <t>20170501</t>
  </si>
  <si>
    <t>Judith R. Jaiswal</t>
  </si>
  <si>
    <t>judithjaiswal@outlook.com</t>
  </si>
  <si>
    <t>Sarah J. Williams</t>
  </si>
  <si>
    <t>sarahw@hotmail.com</t>
  </si>
  <si>
    <t>Jack J. Little</t>
  </si>
  <si>
    <t>jacklittle@outlook.com</t>
  </si>
  <si>
    <t>20170502</t>
  </si>
  <si>
    <t>James A. Dickson</t>
  </si>
  <si>
    <t>jamesdickson@yahoo.com</t>
  </si>
  <si>
    <t>Jean L. Brewer</t>
  </si>
  <si>
    <t>jeanlbrewer46@yahoo.com</t>
  </si>
  <si>
    <t>20170503</t>
  </si>
  <si>
    <t>Donna D. Mathur</t>
  </si>
  <si>
    <t>donnadmathur@outlook.com</t>
  </si>
  <si>
    <t>20170504</t>
  </si>
  <si>
    <t>Elizabeth J. Stanley</t>
  </si>
  <si>
    <t>elizabethstanley38@yahoo.com</t>
  </si>
  <si>
    <t>Helen E. Mcnamara</t>
  </si>
  <si>
    <t>helenmcnamara@hotmail.com</t>
  </si>
  <si>
    <t>20170512</t>
  </si>
  <si>
    <t>Janet J. Thakur</t>
  </si>
  <si>
    <t>janetthakur@outlook.com</t>
  </si>
  <si>
    <t>20170513</t>
  </si>
  <si>
    <t>Erin F. Jadhav</t>
  </si>
  <si>
    <t>erinj@outlook.com</t>
  </si>
  <si>
    <t>Ashley S. Tiwari</t>
  </si>
  <si>
    <t>ashleyt@outlook.com</t>
  </si>
  <si>
    <t>Karen S. Meyer</t>
  </si>
  <si>
    <t>ksmeyer@gmail.com</t>
  </si>
  <si>
    <t>20170514</t>
  </si>
  <si>
    <t>Joe F. London</t>
  </si>
  <si>
    <t>joeflondon@gmail.com</t>
  </si>
  <si>
    <t>20170517</t>
  </si>
  <si>
    <t>Bobby B. Webb</t>
  </si>
  <si>
    <t>bbwebb21@gmail.com</t>
  </si>
  <si>
    <t>20170518</t>
  </si>
  <si>
    <t>Joshua F. Hansen</t>
  </si>
  <si>
    <t>joshuafhansen83@gmail.com</t>
  </si>
  <si>
    <t>20170519</t>
  </si>
  <si>
    <t>Bonnie A. Ruiz</t>
  </si>
  <si>
    <t>bonnieruiz@gmail.com</t>
  </si>
  <si>
    <t>20170520</t>
  </si>
  <si>
    <t>Andrea W. Fleming</t>
  </si>
  <si>
    <t>andreawfleming@outlook.com</t>
  </si>
  <si>
    <t>Michelle J. Zhang</t>
  </si>
  <si>
    <t>michellejzhang83@gmail.com</t>
  </si>
  <si>
    <t>20170521</t>
  </si>
  <si>
    <t>Jerry I. Shelton</t>
  </si>
  <si>
    <t>jishelton@hotmail.com</t>
  </si>
  <si>
    <t>Diane I. Sharp</t>
  </si>
  <si>
    <t>dianeisharp18@yahoo.com</t>
  </si>
  <si>
    <t>20170522</t>
  </si>
  <si>
    <t>Zachary D. Giles</t>
  </si>
  <si>
    <t>zacharyg@hotmail.com</t>
  </si>
  <si>
    <t>Gloria C. Goldman</t>
  </si>
  <si>
    <t>gloriag83@yahoo.com</t>
  </si>
  <si>
    <t>Amber M. Gurung</t>
  </si>
  <si>
    <t>ambergurung68@yahoo.com</t>
  </si>
  <si>
    <t>20170523</t>
  </si>
  <si>
    <t>Rachel E. Edwards</t>
  </si>
  <si>
    <t>rachele63@yahoo.com</t>
  </si>
  <si>
    <t>Kelly I. Raja</t>
  </si>
  <si>
    <t>kellyraja43@hotmail.com</t>
  </si>
  <si>
    <t>20170524</t>
  </si>
  <si>
    <t>Joan B. Lama</t>
  </si>
  <si>
    <t>joanblama@yahoo.com</t>
  </si>
  <si>
    <t>20170525</t>
  </si>
  <si>
    <t>Anna C. Hong</t>
  </si>
  <si>
    <t>annahong90@gmail.com</t>
  </si>
  <si>
    <t>20170527</t>
  </si>
  <si>
    <t>Andrew A. Garcia</t>
  </si>
  <si>
    <t>aagarcia30@hotmail.com</t>
  </si>
  <si>
    <t>20170528</t>
  </si>
  <si>
    <t>Julie D. Perry</t>
  </si>
  <si>
    <t>jdperry30@hotmail.com</t>
  </si>
  <si>
    <t>20170529</t>
  </si>
  <si>
    <t>Brandy M. Swanson</t>
  </si>
  <si>
    <t>brandymswanson29@gmail.com</t>
  </si>
  <si>
    <t>Kathy T. Ng</t>
  </si>
  <si>
    <t>ktng73@hotmail.com</t>
  </si>
  <si>
    <t>20170601</t>
  </si>
  <si>
    <t>Joyce A. Blake</t>
  </si>
  <si>
    <t>joyceblake66@yahoo.com</t>
  </si>
  <si>
    <t>20170602</t>
  </si>
  <si>
    <t>Peggy S. C</t>
  </si>
  <si>
    <t>peggyc@gmail.com</t>
  </si>
  <si>
    <t>20170603</t>
  </si>
  <si>
    <t>Shawn E. Ferrer</t>
  </si>
  <si>
    <t>shawnferrer74@hotmail.com</t>
  </si>
  <si>
    <t>20170605</t>
  </si>
  <si>
    <t>Joan K. Dee</t>
  </si>
  <si>
    <t>jkdee@gmail.com</t>
  </si>
  <si>
    <t>20170609</t>
  </si>
  <si>
    <t>Laura A. Davidson</t>
  </si>
  <si>
    <t>lauraadavidson79@hotmail.com</t>
  </si>
  <si>
    <t>Tammy M. Watts</t>
  </si>
  <si>
    <t>tammyw49@hotmail.com</t>
  </si>
  <si>
    <t>20170611</t>
  </si>
  <si>
    <t>Courtney F. Costello</t>
  </si>
  <si>
    <t>courtneycostello@hotmail.com</t>
  </si>
  <si>
    <t>20170613</t>
  </si>
  <si>
    <t>Matthew J. Garcia</t>
  </si>
  <si>
    <t>matthewgarcia@outlook.com</t>
  </si>
  <si>
    <t>20170614</t>
  </si>
  <si>
    <t>Ann J. Lyons</t>
  </si>
  <si>
    <t>annlyons@yahoo.com</t>
  </si>
  <si>
    <t>Kathy J. Rodriguez</t>
  </si>
  <si>
    <t>kathyr56@hotmail.com</t>
  </si>
  <si>
    <t>20170615</t>
  </si>
  <si>
    <t>Shannon F. Nicole</t>
  </si>
  <si>
    <t>shannonfnicole1@gmail.com</t>
  </si>
  <si>
    <t>Dennis S. Wilson</t>
  </si>
  <si>
    <t>dswilson73@gmail.com</t>
  </si>
  <si>
    <t>Nicholas E. Fraser</t>
  </si>
  <si>
    <t>nicholasf@gmail.com</t>
  </si>
  <si>
    <t>20170616</t>
  </si>
  <si>
    <t>Steven C. Obrien</t>
  </si>
  <si>
    <t>stevenobrien14@gmail.com</t>
  </si>
  <si>
    <t>20170617</t>
  </si>
  <si>
    <t>Lindsey R. Boyd</t>
  </si>
  <si>
    <t>lindseyboyd@hotmail.com</t>
  </si>
  <si>
    <t>Lawrence A. Lewis</t>
  </si>
  <si>
    <t>lalewis34@outlook.com</t>
  </si>
  <si>
    <t>20170618</t>
  </si>
  <si>
    <t>Anthony S. Robertson</t>
  </si>
  <si>
    <t>anthonyrobertson16@outlook.com</t>
  </si>
  <si>
    <t>Crystal S. Hussain</t>
  </si>
  <si>
    <t>crystalshussain47@yahoo.com</t>
  </si>
  <si>
    <t>20170619</t>
  </si>
  <si>
    <t>Stacy C. Mcgregor</t>
  </si>
  <si>
    <t>stacycmcgregor@outlook.com</t>
  </si>
  <si>
    <t>Dennis N. Patel</t>
  </si>
  <si>
    <t>dennisp@hotmail.com</t>
  </si>
  <si>
    <t>20170620</t>
  </si>
  <si>
    <t>Cynthia P. Lawrence</t>
  </si>
  <si>
    <t>cynthial19@yahoo.com</t>
  </si>
  <si>
    <t>Aaron B. Rasmussen</t>
  </si>
  <si>
    <t>abrasmussen44@yahoo.com</t>
  </si>
  <si>
    <t>Jeffery I. Peralta</t>
  </si>
  <si>
    <t>jiperalta@yahoo.com</t>
  </si>
  <si>
    <t>20170621</t>
  </si>
  <si>
    <t>John C. Ford</t>
  </si>
  <si>
    <t>jcford63@hotmail.com</t>
  </si>
  <si>
    <t>20170622</t>
  </si>
  <si>
    <t>Helen S. Larsen</t>
  </si>
  <si>
    <t>hslarsen79@hotmail.com</t>
  </si>
  <si>
    <t>20170623</t>
  </si>
  <si>
    <t>Pamela N. Prado</t>
  </si>
  <si>
    <t>pamelaprado35@gmail.com</t>
  </si>
  <si>
    <t>20170624</t>
  </si>
  <si>
    <t>Vera C. Alexander</t>
  </si>
  <si>
    <t>veraa@gmail.com</t>
  </si>
  <si>
    <t>20170626</t>
  </si>
  <si>
    <t>Kathleen P. Johnson</t>
  </si>
  <si>
    <t>kpjohnson77@outlook.com</t>
  </si>
  <si>
    <t>Virgil M. Caldwell</t>
  </si>
  <si>
    <t>virgilcaldwell@hotmail.com</t>
  </si>
  <si>
    <t>Daniel L. Singh</t>
  </si>
  <si>
    <t>daniellsingh@yahoo.com</t>
  </si>
  <si>
    <t>20170627</t>
  </si>
  <si>
    <t>Cynthia G. Henderson</t>
  </si>
  <si>
    <t>cynthiaghenderson@outlook.com</t>
  </si>
  <si>
    <t>Cindy R. Alonso</t>
  </si>
  <si>
    <t>cindya@hotmail.com</t>
  </si>
  <si>
    <t>Jessica E. Gee</t>
  </si>
  <si>
    <t>jessicag65@outlook.com</t>
  </si>
  <si>
    <t>Joseph O. Rivera</t>
  </si>
  <si>
    <t>josephr83@yahoo.com</t>
  </si>
  <si>
    <t>20170628</t>
  </si>
  <si>
    <t>Robert R. Prince</t>
  </si>
  <si>
    <t>rrprince@gmail.com</t>
  </si>
  <si>
    <t>Franklin K. Saleem</t>
  </si>
  <si>
    <t>fksaleem@outlook.com</t>
  </si>
  <si>
    <t>20170629</t>
  </si>
  <si>
    <t>Tanya B. Murray</t>
  </si>
  <si>
    <t>tanyam@hotmail.com</t>
  </si>
  <si>
    <t>20170630</t>
  </si>
  <si>
    <t>Ronald F. Trivedi</t>
  </si>
  <si>
    <t>ronaldt24@outlook.com</t>
  </si>
  <si>
    <t>Tracey I. Smith</t>
  </si>
  <si>
    <t>traceys@outlook.com</t>
  </si>
  <si>
    <t>20170701</t>
  </si>
  <si>
    <t>Carol G. Crawford</t>
  </si>
  <si>
    <t>carolc53@gmail.com</t>
  </si>
  <si>
    <t>Scott T. Howard</t>
  </si>
  <si>
    <t>scotthoward85@gmail.com</t>
  </si>
  <si>
    <t>20170702</t>
  </si>
  <si>
    <t>Daniel J. Bowman</t>
  </si>
  <si>
    <t>djbowman@hotmail.com</t>
  </si>
  <si>
    <t>20170704</t>
  </si>
  <si>
    <t>Debra F. King</t>
  </si>
  <si>
    <t>debrafking71@gmail.com</t>
  </si>
  <si>
    <t>20170705</t>
  </si>
  <si>
    <t>Hazel M. Marie</t>
  </si>
  <si>
    <t>hazelm@yahoo.com</t>
  </si>
  <si>
    <t>Cynthia H. Burgess</t>
  </si>
  <si>
    <t>cynthiaburgess@yahoo.com</t>
  </si>
  <si>
    <t>Shawn D. Antonio</t>
  </si>
  <si>
    <t>shawnantonio62@yahoo.com</t>
  </si>
  <si>
    <t>Kenneth M. Cook</t>
  </si>
  <si>
    <t>kmcook31@gmail.com</t>
  </si>
  <si>
    <t>20170707</t>
  </si>
  <si>
    <t>Alex A. Mccoy</t>
  </si>
  <si>
    <t>alexm@gmail.com</t>
  </si>
  <si>
    <t>20170708</t>
  </si>
  <si>
    <t>Patrice M. Singh</t>
  </si>
  <si>
    <t>patrices13@yahoo.com</t>
  </si>
  <si>
    <t>20170710</t>
  </si>
  <si>
    <t>Robert J. Nieves</t>
  </si>
  <si>
    <t>robertnieves@yahoo.com</t>
  </si>
  <si>
    <t>20170711</t>
  </si>
  <si>
    <t>Amanda F. Ferrer</t>
  </si>
  <si>
    <t>amandafferrer@gmail.com</t>
  </si>
  <si>
    <t>20170712</t>
  </si>
  <si>
    <t>Nancy J. Gonzales</t>
  </si>
  <si>
    <t>njgonzales33@outlook.com</t>
  </si>
  <si>
    <t>20170713</t>
  </si>
  <si>
    <t>Eric D. Dickson</t>
  </si>
  <si>
    <t>ericddickson47@gmail.com</t>
  </si>
  <si>
    <t>Lori J. Carter</t>
  </si>
  <si>
    <t>ljcarter@outlook.com</t>
  </si>
  <si>
    <t>20170714</t>
  </si>
  <si>
    <t>Grace R. Ortega</t>
  </si>
  <si>
    <t>gracerortega@gmail.com</t>
  </si>
  <si>
    <t>20170717</t>
  </si>
  <si>
    <t>Brandi F. Davis</t>
  </si>
  <si>
    <t>brandid@hotmail.com</t>
  </si>
  <si>
    <t>Joan R. Bolton</t>
  </si>
  <si>
    <t>joanbolton100@hotmail.com</t>
  </si>
  <si>
    <t>Kristin F. Vaughan</t>
  </si>
  <si>
    <t>kristinv53@hotmail.com</t>
  </si>
  <si>
    <t>20170718</t>
  </si>
  <si>
    <t>Edward A. Price</t>
  </si>
  <si>
    <t>edwardaprice@gmail.com</t>
  </si>
  <si>
    <t>20170720</t>
  </si>
  <si>
    <t>Ashley I. Naik</t>
  </si>
  <si>
    <t>ashleyinaik@outlook.com</t>
  </si>
  <si>
    <t>Monica D. Robertson</t>
  </si>
  <si>
    <t>monicarobertson@gmail.com</t>
  </si>
  <si>
    <t>20170725</t>
  </si>
  <si>
    <t>Mark E. Myers</t>
  </si>
  <si>
    <t>markm65@outlook.com</t>
  </si>
  <si>
    <t>20170728</t>
  </si>
  <si>
    <t>Carolyn J. Flores</t>
  </si>
  <si>
    <t>carolynflores@gmail.com</t>
  </si>
  <si>
    <t>20170729</t>
  </si>
  <si>
    <t>Kathryn F. Mohammed</t>
  </si>
  <si>
    <t>kathrynm@gmail.com</t>
  </si>
  <si>
    <t>20170731</t>
  </si>
  <si>
    <t>Cheryl J. Ismail</t>
  </si>
  <si>
    <t>cheryli@outlook.com</t>
  </si>
  <si>
    <t>20170806</t>
  </si>
  <si>
    <t>Stephanie R. Long</t>
  </si>
  <si>
    <t>stephanielong@yahoo.com</t>
  </si>
  <si>
    <t>Michele S. Alcantara</t>
  </si>
  <si>
    <t>msalcantara36@gmail.com</t>
  </si>
  <si>
    <t>20170807</t>
  </si>
  <si>
    <t>Pauline D. Clemens</t>
  </si>
  <si>
    <t>paulineclemens98@yahoo.com</t>
  </si>
  <si>
    <t>20170809</t>
  </si>
  <si>
    <t>Elaine B. Zimmerman</t>
  </si>
  <si>
    <t>ebzimmerman@yahoo.com</t>
  </si>
  <si>
    <t>Laurie I. Hart</t>
  </si>
  <si>
    <t>lihart@yahoo.com</t>
  </si>
  <si>
    <t>Walter A. Knowles</t>
  </si>
  <si>
    <t>walterknowles19@hotmail.com</t>
  </si>
  <si>
    <t>Carolyn D. Reeves</t>
  </si>
  <si>
    <t>carolynr@hotmail.com</t>
  </si>
  <si>
    <t>Betty D. Ramirez</t>
  </si>
  <si>
    <t>bettydramirez56@hotmail.com</t>
  </si>
  <si>
    <t>20170810</t>
  </si>
  <si>
    <t>Norman J. Leigh</t>
  </si>
  <si>
    <t>normanleigh@yahoo.com</t>
  </si>
  <si>
    <t>20170811</t>
  </si>
  <si>
    <t>Devon J. Camacho</t>
  </si>
  <si>
    <t>devonjcamacho@outlook.com</t>
  </si>
  <si>
    <t>Ruth I. Hoang</t>
  </si>
  <si>
    <t>ruthh@outlook.com</t>
  </si>
  <si>
    <t>20170812</t>
  </si>
  <si>
    <t>Walter R. Johnston</t>
  </si>
  <si>
    <t>walterjohnston@hotmail.com</t>
  </si>
  <si>
    <t>20170813</t>
  </si>
  <si>
    <t>Brittany M. Palmer</t>
  </si>
  <si>
    <t>brittanympalmer@hotmail.com</t>
  </si>
  <si>
    <t>Lloyd S. Carroll</t>
  </si>
  <si>
    <t>lloydc@gmail.com</t>
  </si>
  <si>
    <t>Guy C. Irani</t>
  </si>
  <si>
    <t>guycirani@outlook.com</t>
  </si>
  <si>
    <t>20170814</t>
  </si>
  <si>
    <t>Edna A. Sam</t>
  </si>
  <si>
    <t>easam@outlook.com</t>
  </si>
  <si>
    <t>20170815</t>
  </si>
  <si>
    <t>Nancy L. Tucker</t>
  </si>
  <si>
    <t>nancytucker@yahoo.com</t>
  </si>
  <si>
    <t>20170816</t>
  </si>
  <si>
    <t>Herbert D. Dick</t>
  </si>
  <si>
    <t>herbertddick@yahoo.com</t>
  </si>
  <si>
    <t>Brandon L. Dyer</t>
  </si>
  <si>
    <t>bldyer@gmail.com</t>
  </si>
  <si>
    <t>20170819</t>
  </si>
  <si>
    <t>Ryan T. Wood</t>
  </si>
  <si>
    <t>rtwood34@yahoo.com</t>
  </si>
  <si>
    <t>20170820</t>
  </si>
  <si>
    <t>Jeremiah F. Farmer</t>
  </si>
  <si>
    <t>jeremiahffarmer95@gmail.com</t>
  </si>
  <si>
    <t>20170821</t>
  </si>
  <si>
    <t>Dale J. Frazier</t>
  </si>
  <si>
    <t>djfrazier43@hotmail.com</t>
  </si>
  <si>
    <t>20170827</t>
  </si>
  <si>
    <t>Brenda J. Mohammad</t>
  </si>
  <si>
    <t>brendajmohammad@gmail.com</t>
  </si>
  <si>
    <t>Dominique J. Osman</t>
  </si>
  <si>
    <t>dominiqueosman@yahoo.com</t>
  </si>
  <si>
    <t>20170828</t>
  </si>
  <si>
    <t>Michael F. Almeida</t>
  </si>
  <si>
    <t>mfalmeida15@outlook.com</t>
  </si>
  <si>
    <t>Brittney F. Tay</t>
  </si>
  <si>
    <t>brittneyt@gmail.com</t>
  </si>
  <si>
    <t>20170830</t>
  </si>
  <si>
    <t>Shawn F. Ahmad</t>
  </si>
  <si>
    <t>shawnfahmad82@hotmail.com</t>
  </si>
  <si>
    <t>20170831</t>
  </si>
  <si>
    <t>Joseph S. Ling</t>
  </si>
  <si>
    <t>josephl@outlook.com</t>
  </si>
  <si>
    <t>Pamela F. Chaudhary</t>
  </si>
  <si>
    <t>pfchaudhary@outlook.com</t>
  </si>
  <si>
    <t>20170901</t>
  </si>
  <si>
    <t>Melanie T. George</t>
  </si>
  <si>
    <t>melaniegeorge82@outlook.com</t>
  </si>
  <si>
    <t>20170902</t>
  </si>
  <si>
    <t>Carole O. Maldonado</t>
  </si>
  <si>
    <t>carolem26@outlook.com</t>
  </si>
  <si>
    <t>20170904</t>
  </si>
  <si>
    <t>Benjamin F. Rashid</t>
  </si>
  <si>
    <t>20170905</t>
  </si>
  <si>
    <t>Donna H. Gates</t>
  </si>
  <si>
    <t>donnag62@outlook.com</t>
  </si>
  <si>
    <t>Ruth P. Connor</t>
  </si>
  <si>
    <t>ruthconnor@outlook.com</t>
  </si>
  <si>
    <t>20170906</t>
  </si>
  <si>
    <t>Heather A. Wood</t>
  </si>
  <si>
    <t>heatherwood70@gmail.com</t>
  </si>
  <si>
    <t>20170907</t>
  </si>
  <si>
    <t>Ashley F. Brady</t>
  </si>
  <si>
    <t>ashleyb@yahoo.com</t>
  </si>
  <si>
    <t>20170909</t>
  </si>
  <si>
    <t>Wanda A. Robinson</t>
  </si>
  <si>
    <t>wandar81@gmail.com</t>
  </si>
  <si>
    <t>20170910</t>
  </si>
  <si>
    <t>Tammy T. Hollis</t>
  </si>
  <si>
    <t>tthollis31@outlook.com</t>
  </si>
  <si>
    <t>20170913</t>
  </si>
  <si>
    <t>Teresa D. Austin</t>
  </si>
  <si>
    <t>teresaaustin@hotmail.com</t>
  </si>
  <si>
    <t>20170914</t>
  </si>
  <si>
    <t>Carlos C. Ansari</t>
  </si>
  <si>
    <t>ccansari31@yahoo.com</t>
  </si>
  <si>
    <t>20170916</t>
  </si>
  <si>
    <t>Lisa T. Warren</t>
  </si>
  <si>
    <t>lisaw38@hotmail.com</t>
  </si>
  <si>
    <t>20170917</t>
  </si>
  <si>
    <t>Philip A. Tanner</t>
  </si>
  <si>
    <t>philipatanner@yahoo.com</t>
  </si>
  <si>
    <t>20170918</t>
  </si>
  <si>
    <t>Karen W. Lima</t>
  </si>
  <si>
    <t>karenl22@yahoo.com</t>
  </si>
  <si>
    <t>20170919</t>
  </si>
  <si>
    <t>Erica V. Guevara</t>
  </si>
  <si>
    <t>ericaguevara@hotmail.com</t>
  </si>
  <si>
    <t>20170920</t>
  </si>
  <si>
    <t>Donna F. Mahmood</t>
  </si>
  <si>
    <t>donnafmahmood14@gmail.com</t>
  </si>
  <si>
    <t>20170921</t>
  </si>
  <si>
    <t>Terri J. Soto</t>
  </si>
  <si>
    <t>terrijsoto15@hotmail.com</t>
  </si>
  <si>
    <t>20170922</t>
  </si>
  <si>
    <t>Betty R. Fernandes</t>
  </si>
  <si>
    <t>bettyfernandes@gmail.com</t>
  </si>
  <si>
    <t>20170926</t>
  </si>
  <si>
    <t>Brittany B. Campos</t>
  </si>
  <si>
    <t>Christine I. Cook</t>
  </si>
  <si>
    <t>christinecook78@hotmail.com</t>
  </si>
  <si>
    <t>20171001</t>
  </si>
  <si>
    <t>Karen I. Booker</t>
  </si>
  <si>
    <t>karenibooker@hotmail.com</t>
  </si>
  <si>
    <t>20171003</t>
  </si>
  <si>
    <t>Jackie D. Vargas</t>
  </si>
  <si>
    <t>jackiedvargas23@gmail.com</t>
  </si>
  <si>
    <t>Sheila V. Richardson</t>
  </si>
  <si>
    <t>sheilarichardson@yahoo.com</t>
  </si>
  <si>
    <t>20171004</t>
  </si>
  <si>
    <t>Judith B. Huang</t>
  </si>
  <si>
    <t>judithbhuang86@hotmail.com</t>
  </si>
  <si>
    <t>20171005</t>
  </si>
  <si>
    <t>Gary J. Morse</t>
  </si>
  <si>
    <t>garym39@yahoo.com</t>
  </si>
  <si>
    <t>20171006</t>
  </si>
  <si>
    <t>Danielle J. Hanson</t>
  </si>
  <si>
    <t>danielleh86@outlook.com</t>
  </si>
  <si>
    <t>Richard J. Singh</t>
  </si>
  <si>
    <t>richardsingh@gmail.com</t>
  </si>
  <si>
    <t>20171010</t>
  </si>
  <si>
    <t>Peter G. Fisher</t>
  </si>
  <si>
    <t>pgfisher61@hotmail.com</t>
  </si>
  <si>
    <t>Jacob R. Parry</t>
  </si>
  <si>
    <t>jacobp@yahoo.com</t>
  </si>
  <si>
    <t>20171011</t>
  </si>
  <si>
    <t>Keith K. Fleming</t>
  </si>
  <si>
    <t>keithfleming@outlook.com</t>
  </si>
  <si>
    <t>Krystal R. Anwar</t>
  </si>
  <si>
    <t>krystala@yahoo.com</t>
  </si>
  <si>
    <t>Linda N. Green</t>
  </si>
  <si>
    <t>lindagreen62@outlook.com</t>
  </si>
  <si>
    <t>20171012</t>
  </si>
  <si>
    <t>Joshua S. Dean</t>
  </si>
  <si>
    <t>joshuad@outlook.com</t>
  </si>
  <si>
    <t>Karen A. Saad</t>
  </si>
  <si>
    <t>karensaad35@outlook.com</t>
  </si>
  <si>
    <t>20171015</t>
  </si>
  <si>
    <t>Bruce W. Sharif</t>
  </si>
  <si>
    <t>brucewsharif42@gmail.com</t>
  </si>
  <si>
    <t>20171017</t>
  </si>
  <si>
    <t>Mark B. Cummings</t>
  </si>
  <si>
    <t>markc@hotmail.com</t>
  </si>
  <si>
    <t>20171018</t>
  </si>
  <si>
    <t>Nicole W. Davies</t>
  </si>
  <si>
    <t>nicoledavies33@yahoo.com</t>
  </si>
  <si>
    <t>20171022</t>
  </si>
  <si>
    <t>Jeremy S. Agarwal</t>
  </si>
  <si>
    <t>jsagarwal79@gmail.com</t>
  </si>
  <si>
    <t>20171023</t>
  </si>
  <si>
    <t>Matthew M. Goodwin</t>
  </si>
  <si>
    <t>matthewgoodwin@outlook.com</t>
  </si>
  <si>
    <t>Ruth C. Gardner</t>
  </si>
  <si>
    <t>ruthgardner@hotmail.com</t>
  </si>
  <si>
    <t>Janice F. Jenkins</t>
  </si>
  <si>
    <t>janicej75@gmail.com</t>
  </si>
  <si>
    <t>20171025</t>
  </si>
  <si>
    <t>Denise E. Barber</t>
  </si>
  <si>
    <t>denisebarber59@hotmail.com</t>
  </si>
  <si>
    <t>Mark J. Mcpherson</t>
  </si>
  <si>
    <t>mjmcpherson@hotmail.com</t>
  </si>
  <si>
    <t>Lillian N. Madrid</t>
  </si>
  <si>
    <t>lillianmadrid37@yahoo.com</t>
  </si>
  <si>
    <t>20171026</t>
  </si>
  <si>
    <t>Betty S. Munoz</t>
  </si>
  <si>
    <t>bettymunoz20@hotmail.com</t>
  </si>
  <si>
    <t>20171027</t>
  </si>
  <si>
    <t>Matthew A. Hopkins</t>
  </si>
  <si>
    <t>matthewahopkins@hotmail.com</t>
  </si>
  <si>
    <t>20171028</t>
  </si>
  <si>
    <t>Carol N. Francis</t>
  </si>
  <si>
    <t>carolfrancis32@gmail.com</t>
  </si>
  <si>
    <t>20171031</t>
  </si>
  <si>
    <t>Melanie M. Martins</t>
  </si>
  <si>
    <t>melaniemmartins89@outlook.com</t>
  </si>
  <si>
    <t>20171103</t>
  </si>
  <si>
    <t>Debra D. Lin</t>
  </si>
  <si>
    <t>debral@outlook.com</t>
  </si>
  <si>
    <t>Walter J. Karki</t>
  </si>
  <si>
    <t>walterkarki@outlook.com</t>
  </si>
  <si>
    <t>20171104</t>
  </si>
  <si>
    <t>Craig G. Doherty</t>
  </si>
  <si>
    <t>craigdoherty@gmail.com</t>
  </si>
  <si>
    <t>Clyde P. Logan</t>
  </si>
  <si>
    <t>clydel53@gmail.com</t>
  </si>
  <si>
    <t>Mark J. Paul</t>
  </si>
  <si>
    <t>markjpaul@hotmail.com</t>
  </si>
  <si>
    <t>20171107</t>
  </si>
  <si>
    <t>Dawn M. Kim</t>
  </si>
  <si>
    <t>dmkim44@gmail.com</t>
  </si>
  <si>
    <t>Charles J. Godfrey</t>
  </si>
  <si>
    <t>charlesg@hotmail.com</t>
  </si>
  <si>
    <t>Catherine S. Atkinson</t>
  </si>
  <si>
    <t>catherinea@hotmail.com</t>
  </si>
  <si>
    <t>20171110</t>
  </si>
  <si>
    <t>Gary T. Caldwell</t>
  </si>
  <si>
    <t>garycaldwell@gmail.com</t>
  </si>
  <si>
    <t>Kendra T. King</t>
  </si>
  <si>
    <t>kendratking@hotmail.com</t>
  </si>
  <si>
    <t>20171112</t>
  </si>
  <si>
    <t>Lisa E. Bryant</t>
  </si>
  <si>
    <t>lisab23@yahoo.com</t>
  </si>
  <si>
    <t>20171114</t>
  </si>
  <si>
    <t>Tyler I. Higgins</t>
  </si>
  <si>
    <t>tylerh@gmail.com</t>
  </si>
  <si>
    <t>Samantha J. Atkinson</t>
  </si>
  <si>
    <t>sjatkinson@yahoo.com</t>
  </si>
  <si>
    <t>20171115</t>
  </si>
  <si>
    <t>Ryan R. Hull</t>
  </si>
  <si>
    <t>ryanrhull54@yahoo.com</t>
  </si>
  <si>
    <t>20171116</t>
  </si>
  <si>
    <t>Jeremy H. Smith</t>
  </si>
  <si>
    <t>jeremys59@hotmail.com</t>
  </si>
  <si>
    <t>Karen S. Cool</t>
  </si>
  <si>
    <t>karenc23@gmail.com</t>
  </si>
  <si>
    <t>20171118</t>
  </si>
  <si>
    <t>Grace I. Ansari</t>
  </si>
  <si>
    <t>giansari21@yahoo.com</t>
  </si>
  <si>
    <t>20171121</t>
  </si>
  <si>
    <t>Jack K. Gould</t>
  </si>
  <si>
    <t>jackkgould@yahoo.com</t>
  </si>
  <si>
    <t>20171123</t>
  </si>
  <si>
    <t>Cheryl G. Suarez</t>
  </si>
  <si>
    <t>cherylsuarez@yahoo.com</t>
  </si>
  <si>
    <t>20171125</t>
  </si>
  <si>
    <t>Catherine L. Miles</t>
  </si>
  <si>
    <t>catherinelmiles49@outlook.com</t>
  </si>
  <si>
    <t>20171126</t>
  </si>
  <si>
    <t>Ashley A. Dean</t>
  </si>
  <si>
    <t>ashleydean@outlook.com</t>
  </si>
  <si>
    <t>20171128</t>
  </si>
  <si>
    <t>Helen I. Ryan</t>
  </si>
  <si>
    <t>helenr32@gmail.com</t>
  </si>
  <si>
    <t>20171129</t>
  </si>
  <si>
    <t>Joyce M. Guevara</t>
  </si>
  <si>
    <t>joyceguevara@hotmail.com</t>
  </si>
  <si>
    <t>20171203</t>
  </si>
  <si>
    <t>Tina S. Halim</t>
  </si>
  <si>
    <t>tshalim60@yahoo.com</t>
  </si>
  <si>
    <t>20171205</t>
  </si>
  <si>
    <t>Jordan J. Wall</t>
  </si>
  <si>
    <t>jordanjwall99@yahoo.com</t>
  </si>
  <si>
    <t>20171206</t>
  </si>
  <si>
    <t>Kevin J. Patton</t>
  </si>
  <si>
    <t>kevinpatton@outlook.com</t>
  </si>
  <si>
    <t>20171207</t>
  </si>
  <si>
    <t>Debra C. Tsang</t>
  </si>
  <si>
    <t>debratsang4@yahoo.com</t>
  </si>
  <si>
    <t>Kenny T. Crowder</t>
  </si>
  <si>
    <t>kennytcrowder@yahoo.com</t>
  </si>
  <si>
    <t>20171208</t>
  </si>
  <si>
    <t>Sherry J. Lowery</t>
  </si>
  <si>
    <t>sherrylowery@gmail.com</t>
  </si>
  <si>
    <t>Tiffany E. Pacheco</t>
  </si>
  <si>
    <t>tepacheco@gmail.com</t>
  </si>
  <si>
    <t>Anthony J. Michel</t>
  </si>
  <si>
    <t>anthonym@yahoo.com</t>
  </si>
  <si>
    <t>20171210</t>
  </si>
  <si>
    <t>James I. Cain</t>
  </si>
  <si>
    <t>jicain13@yahoo.com</t>
  </si>
  <si>
    <t>Cynthia T. Flores</t>
  </si>
  <si>
    <t>ctflores84@gmail.com</t>
  </si>
  <si>
    <t>Leroy P. Sears</t>
  </si>
  <si>
    <t>leroypsears@hotmail.com</t>
  </si>
  <si>
    <t>20171211</t>
  </si>
  <si>
    <t>Dorothy N. Okeefe</t>
  </si>
  <si>
    <t>dorothyokeefe@hotmail.com</t>
  </si>
  <si>
    <t>20171212</t>
  </si>
  <si>
    <t>Dorothy J. Webber</t>
  </si>
  <si>
    <t>dorothyw72@gmail.com</t>
  </si>
  <si>
    <t>20171216</t>
  </si>
  <si>
    <t>Teresa L. Richard</t>
  </si>
  <si>
    <t>tlrichard80@gmail.com</t>
  </si>
  <si>
    <t>20171217</t>
  </si>
  <si>
    <t>Edward D. Tucker</t>
  </si>
  <si>
    <t>edtucker92@yahoo.com</t>
  </si>
  <si>
    <t>Helen I. Middleton</t>
  </si>
  <si>
    <t>helenimiddleton21@hotmail.com</t>
  </si>
  <si>
    <t>20171219</t>
  </si>
  <si>
    <t>Edward J. Jacob</t>
  </si>
  <si>
    <t>ejjacob45@outlook.com</t>
  </si>
  <si>
    <t>20171220</t>
  </si>
  <si>
    <t>Kristin T. Graham</t>
  </si>
  <si>
    <t>kristing27@yahoo.com</t>
  </si>
  <si>
    <t>Jeanne J. Ingram</t>
  </si>
  <si>
    <t>jeannejingram@outlook.com</t>
  </si>
  <si>
    <t>20171221</t>
  </si>
  <si>
    <t>Helen D. Gilmore</t>
  </si>
  <si>
    <t>heleng@hotmail.com</t>
  </si>
  <si>
    <t>Ashley L. Larson</t>
  </si>
  <si>
    <t>ashleylarson53@outlook.com</t>
  </si>
  <si>
    <t>20171223</t>
  </si>
  <si>
    <t>Jaime J. Rana</t>
  </si>
  <si>
    <t>jaimer79@yahoo.com</t>
  </si>
  <si>
    <t>20171225</t>
  </si>
  <si>
    <t>Ronald C. Reyes</t>
  </si>
  <si>
    <t>ronaldr39@hotmail.com</t>
  </si>
  <si>
    <t>20171226</t>
  </si>
  <si>
    <t>Mallory N. Chandler</t>
  </si>
  <si>
    <t>mallorychandler26@hotmail.com</t>
  </si>
  <si>
    <t>20171229</t>
  </si>
  <si>
    <t>Marlene D. Shields</t>
  </si>
  <si>
    <t>marleneshields85@outlook.com</t>
  </si>
  <si>
    <t>20180102</t>
  </si>
  <si>
    <t>Barbara J. Jay</t>
  </si>
  <si>
    <t>barbarajay9@outlook.com</t>
  </si>
  <si>
    <t>20180103</t>
  </si>
  <si>
    <t>Catherine J. Hardy</t>
  </si>
  <si>
    <t>cjhardy@gmail.com</t>
  </si>
  <si>
    <t>20180105</t>
  </si>
  <si>
    <t>Larry I. Garg</t>
  </si>
  <si>
    <t>larrygarg@outlook.com</t>
  </si>
  <si>
    <t>20180106</t>
  </si>
  <si>
    <t>Cynthia D. Kelly</t>
  </si>
  <si>
    <t>cdkelly82@yahoo.com</t>
  </si>
  <si>
    <t>20180107</t>
  </si>
  <si>
    <t>Joan P. Frazier</t>
  </si>
  <si>
    <t>joanfrazier@yahoo.com</t>
  </si>
  <si>
    <t>20180110</t>
  </si>
  <si>
    <t>Karen R. Wright</t>
  </si>
  <si>
    <t>karenw19@hotmail.com</t>
  </si>
  <si>
    <t>20180111</t>
  </si>
  <si>
    <t>Jessica A. Porter</t>
  </si>
  <si>
    <t>jessicap86@hotmail.com</t>
  </si>
  <si>
    <t>Michelle D. Fuller</t>
  </si>
  <si>
    <t>michellefuller@yahoo.com</t>
  </si>
  <si>
    <t>20180112</t>
  </si>
  <si>
    <t>Ashley H. Davies</t>
  </si>
  <si>
    <t>ahdavies5@yahoo.com</t>
  </si>
  <si>
    <t>20180114</t>
  </si>
  <si>
    <t>Harold M. Pratt</t>
  </si>
  <si>
    <t>haroldpratt6@gmail.com</t>
  </si>
  <si>
    <t>20180118</t>
  </si>
  <si>
    <t>Mark N. Rivera</t>
  </si>
  <si>
    <t>mnrivera78@yahoo.com</t>
  </si>
  <si>
    <t>20180121</t>
  </si>
  <si>
    <t>Philip C. Lawrence</t>
  </si>
  <si>
    <t>philiplawrence23@hotmail.com</t>
  </si>
  <si>
    <t>20180122</t>
  </si>
  <si>
    <t>Robert H. Mcmahon</t>
  </si>
  <si>
    <t>rhmcmahon@outlook.com</t>
  </si>
  <si>
    <t>20180125</t>
  </si>
  <si>
    <t>George V. Lester</t>
  </si>
  <si>
    <t>georgevlester47@yahoo.com</t>
  </si>
  <si>
    <t>Andrew C. Agrawal</t>
  </si>
  <si>
    <t>andrewagrawal@gmail.com</t>
  </si>
  <si>
    <t>Tina G. Pearson</t>
  </si>
  <si>
    <t>tgpearson39@hotmail.com</t>
  </si>
  <si>
    <t>20180126</t>
  </si>
  <si>
    <t>John I. Wiseman</t>
  </si>
  <si>
    <t>johnwiseman84@outlook.com</t>
  </si>
  <si>
    <t>Joann S. Rock</t>
  </si>
  <si>
    <t>joannsrock@outlook.com</t>
  </si>
  <si>
    <t>20180127</t>
  </si>
  <si>
    <t>David I. Stout</t>
  </si>
  <si>
    <t>davidstout19@hotmail.com</t>
  </si>
  <si>
    <t>20180129</t>
  </si>
  <si>
    <t>Cynthia J. Olsen</t>
  </si>
  <si>
    <t>cynthiaolsen@yahoo.com</t>
  </si>
  <si>
    <t>20180130</t>
  </si>
  <si>
    <t>Kenneth J. Strickland</t>
  </si>
  <si>
    <t>kenneths@outlook.com</t>
  </si>
  <si>
    <t>20180201</t>
  </si>
  <si>
    <t>Randall C. Marshall</t>
  </si>
  <si>
    <t>randallmarshall5@outlook.com</t>
  </si>
  <si>
    <t>20180208</t>
  </si>
  <si>
    <t>Tyler F. Peterson</t>
  </si>
  <si>
    <t>tylerfpeterson84@gmail.com</t>
  </si>
  <si>
    <t>20180210</t>
  </si>
  <si>
    <t>Fannie J. Lane</t>
  </si>
  <si>
    <t>fanniejlane42@gmail.com</t>
  </si>
  <si>
    <t>Norma F. Cook</t>
  </si>
  <si>
    <t>normafcook@hotmail.com</t>
  </si>
  <si>
    <t>Edith J. Walter</t>
  </si>
  <si>
    <t>edithwalter@hotmail.com</t>
  </si>
  <si>
    <t>20180214</t>
  </si>
  <si>
    <t>Teresa E. Wu</t>
  </si>
  <si>
    <t>teresaewu36@outlook.com</t>
  </si>
  <si>
    <t>Brittany S. Rahman</t>
  </si>
  <si>
    <t>brittanyrahman78@gmail.com</t>
  </si>
  <si>
    <t>Kyle T. Byrd</t>
  </si>
  <si>
    <t>kylebyrd@hotmail.com</t>
  </si>
  <si>
    <t>20180218</t>
  </si>
  <si>
    <t>Jeremy J. Yates</t>
  </si>
  <si>
    <t>jjyates@hotmail.com</t>
  </si>
  <si>
    <t>20180219</t>
  </si>
  <si>
    <t>Donna I. Ali</t>
  </si>
  <si>
    <t>donnaali78@gmail.com</t>
  </si>
  <si>
    <t>20180221</t>
  </si>
  <si>
    <t>Angela S. Heath</t>
  </si>
  <si>
    <t>angelaheath@yahoo.com</t>
  </si>
  <si>
    <t>Sara C. Pena</t>
  </si>
  <si>
    <t>saracpena83@yahoo.com</t>
  </si>
  <si>
    <t>20180222</t>
  </si>
  <si>
    <t>Kelsey M. Butler</t>
  </si>
  <si>
    <t>kmbutler@gmail.com</t>
  </si>
  <si>
    <t>Frank C. Raj</t>
  </si>
  <si>
    <t>fcraj@outlook.com</t>
  </si>
  <si>
    <t>Cynthia A. Gonzaga</t>
  </si>
  <si>
    <t>cynthiag@gmail.com</t>
  </si>
  <si>
    <t>20180303</t>
  </si>
  <si>
    <t>Amanda I. Daniels</t>
  </si>
  <si>
    <t>amandaidaniels@outlook.com</t>
  </si>
  <si>
    <t>20180306</t>
  </si>
  <si>
    <t>John C. Ross</t>
  </si>
  <si>
    <t>johncross84@outlook.com</t>
  </si>
  <si>
    <t>20180307</t>
  </si>
  <si>
    <t>Ronald R. Phan</t>
  </si>
  <si>
    <t>rrphan82@hotmail.com</t>
  </si>
  <si>
    <t>20180312</t>
  </si>
  <si>
    <t>Steven D. Soto</t>
  </si>
  <si>
    <t>stevendsoto@outlook.com</t>
  </si>
  <si>
    <t>20180313</t>
  </si>
  <si>
    <t>Valerie C. Daniel</t>
  </si>
  <si>
    <t>valeriecdaniel@gmail.com</t>
  </si>
  <si>
    <t>Amanda M. Newton</t>
  </si>
  <si>
    <t>amnewton@hotmail.com</t>
  </si>
  <si>
    <t>Christopher M. Arnold</t>
  </si>
  <si>
    <t>christophera58@hotmail.com</t>
  </si>
  <si>
    <t>20180314</t>
  </si>
  <si>
    <t>Summer J. Lin</t>
  </si>
  <si>
    <t>summerlin34@hotmail.com</t>
  </si>
  <si>
    <t>Lindsey T. Armstrong</t>
  </si>
  <si>
    <t>lindseya@gmail.com</t>
  </si>
  <si>
    <t>20180317</t>
  </si>
  <si>
    <t>Esther C. Robles</t>
  </si>
  <si>
    <t>ecrobles@yahoo.com</t>
  </si>
  <si>
    <t>20180318</t>
  </si>
  <si>
    <t>Betty F. Irwin</t>
  </si>
  <si>
    <t>bettyirwin@hotmail.com</t>
  </si>
  <si>
    <t>20180319</t>
  </si>
  <si>
    <t>Emily J. Chavez</t>
  </si>
  <si>
    <t>emilyc@hotmail.com</t>
  </si>
  <si>
    <t>Kathleen G. Krishna</t>
  </si>
  <si>
    <t>kathleenk71@hotmail.com</t>
  </si>
  <si>
    <t>20180321</t>
  </si>
  <si>
    <t>Timothy J. Khan</t>
  </si>
  <si>
    <t>timothyk48@hotmail.com</t>
  </si>
  <si>
    <t>20180323</t>
  </si>
  <si>
    <t>Carol J. Cohen</t>
  </si>
  <si>
    <t>carolc@outlook.com</t>
  </si>
  <si>
    <t>20180324</t>
  </si>
  <si>
    <t>Jeffrey P. Moody</t>
  </si>
  <si>
    <t>jeffreymoody30@yahoo.com</t>
  </si>
  <si>
    <t>20180325</t>
  </si>
  <si>
    <t>Clarence J. Ferguson</t>
  </si>
  <si>
    <t>cjferguson100@outlook.com</t>
  </si>
  <si>
    <t>20180326</t>
  </si>
  <si>
    <t>Tara F. Law</t>
  </si>
  <si>
    <t>taral81@hotmail.com</t>
  </si>
  <si>
    <t>20180331</t>
  </si>
  <si>
    <t>Alex M. Mukherjee</t>
  </si>
  <si>
    <t>alexmmukherjee68@outlook.com</t>
  </si>
  <si>
    <t>20180404</t>
  </si>
  <si>
    <t>Kristin J. Fox</t>
  </si>
  <si>
    <t>kristinjfox89@outlook.com</t>
  </si>
  <si>
    <t>20180406</t>
  </si>
  <si>
    <t>Ethel L. Perry</t>
  </si>
  <si>
    <t>ethelperry65@outlook.com</t>
  </si>
  <si>
    <t>20180407</t>
  </si>
  <si>
    <t>Jennifer K. Doyle</t>
  </si>
  <si>
    <t>jenniferd23@outlook.com</t>
  </si>
  <si>
    <t>Inez B. Hale</t>
  </si>
  <si>
    <t>inezbhale@gmail.com</t>
  </si>
  <si>
    <t>20180408</t>
  </si>
  <si>
    <t>Douglas F. Ross</t>
  </si>
  <si>
    <t>dfross62@gmail.com</t>
  </si>
  <si>
    <t>Dawn D. Paige</t>
  </si>
  <si>
    <t>dawnpaige@outlook.com</t>
  </si>
  <si>
    <t>20180409</t>
  </si>
  <si>
    <t>Steven F. Mclean</t>
  </si>
  <si>
    <t>sfmclean@gmail.com</t>
  </si>
  <si>
    <t>Jonathan B. Chong</t>
  </si>
  <si>
    <t>jbchong@outlook.com</t>
  </si>
  <si>
    <t>20180410</t>
  </si>
  <si>
    <t>Jose C. Waters</t>
  </si>
  <si>
    <t>jcwaters41@hotmail.com</t>
  </si>
  <si>
    <t>Benjamin D. Joshi</t>
  </si>
  <si>
    <t>benjamindjoshi@hotmail.com</t>
  </si>
  <si>
    <t>Christina J. Tamayo</t>
  </si>
  <si>
    <t>cjtamayo@gmail.com</t>
  </si>
  <si>
    <t>George D. Mendoza</t>
  </si>
  <si>
    <t>gdmendoza@outlook.com</t>
  </si>
  <si>
    <t>20180411</t>
  </si>
  <si>
    <t>Bernice D. James</t>
  </si>
  <si>
    <t>bernicejames@yahoo.com</t>
  </si>
  <si>
    <t>20180413</t>
  </si>
  <si>
    <t>Eleanor G. Curran</t>
  </si>
  <si>
    <t>eleanorgcurran43@outlook.com</t>
  </si>
  <si>
    <t>Vicki R. Larson</t>
  </si>
  <si>
    <t>vrlarson@yahoo.com</t>
  </si>
  <si>
    <t>James V. Howell</t>
  </si>
  <si>
    <t>jamesvhowell@outlook.com</t>
  </si>
  <si>
    <t>20180415</t>
  </si>
  <si>
    <t>Victor B. Horton</t>
  </si>
  <si>
    <t>victorbhorton@gmail.com</t>
  </si>
  <si>
    <t>20180416</t>
  </si>
  <si>
    <t>Nicole V. Neal</t>
  </si>
  <si>
    <t>nicolen8@outlook.com</t>
  </si>
  <si>
    <t>20180417</t>
  </si>
  <si>
    <t>Peter I. Rodriguez</t>
  </si>
  <si>
    <t>pirodriguez5@gmail.com</t>
  </si>
  <si>
    <t>20180418</t>
  </si>
  <si>
    <t>Courtney D. Swanson</t>
  </si>
  <si>
    <t>courtneyswanson@outlook.com</t>
  </si>
  <si>
    <t>20180422</t>
  </si>
  <si>
    <t>Leah N. Villanueva</t>
  </si>
  <si>
    <t>lnvillanueva7@gmail.com</t>
  </si>
  <si>
    <t>20180423</t>
  </si>
  <si>
    <t>James J. Bear</t>
  </si>
  <si>
    <t>jamesbear33@hotmail.com</t>
  </si>
  <si>
    <t>20180424</t>
  </si>
  <si>
    <t>Debra A. Savage</t>
  </si>
  <si>
    <t>debras@gmail.com</t>
  </si>
  <si>
    <t>Danielle J. Rahman</t>
  </si>
  <si>
    <t>daniellejrahman@yahoo.com</t>
  </si>
  <si>
    <t>20180425</t>
  </si>
  <si>
    <t>Shirley I. Vang</t>
  </si>
  <si>
    <t>shirleyv@gmail.com</t>
  </si>
  <si>
    <t>Cynthia G. Miller</t>
  </si>
  <si>
    <t>cgmiller66@outlook.com</t>
  </si>
  <si>
    <t>20180428</t>
  </si>
  <si>
    <t>Anthony B. M</t>
  </si>
  <si>
    <t>abm@yahoo.com</t>
  </si>
  <si>
    <t>20180430</t>
  </si>
  <si>
    <t>Jeffrey A. Mcclain</t>
  </si>
  <si>
    <t>jeffreymcclain@yahoo.com</t>
  </si>
  <si>
    <t>20180501</t>
  </si>
  <si>
    <t>Bobby B. Dawson</t>
  </si>
  <si>
    <t>bobbyd@hotmail.com</t>
  </si>
  <si>
    <t>20180503</t>
  </si>
  <si>
    <t>Michael M. Jain</t>
  </si>
  <si>
    <t>michaeljain@outlook.com</t>
  </si>
  <si>
    <t>20180504</t>
  </si>
  <si>
    <t>Benjamin M. Hong</t>
  </si>
  <si>
    <t>bmhong@hotmail.com</t>
  </si>
  <si>
    <t>20180505</t>
  </si>
  <si>
    <t>Judith J. Underwood</t>
  </si>
  <si>
    <t>judithu@yahoo.com</t>
  </si>
  <si>
    <t>20180509</t>
  </si>
  <si>
    <t>Cody A. Chopra</t>
  </si>
  <si>
    <t>codyachopra63@yahoo.com</t>
  </si>
  <si>
    <t>20180510</t>
  </si>
  <si>
    <t>Karen J. Hunt</t>
  </si>
  <si>
    <t>kjhunt18@hotmail.com</t>
  </si>
  <si>
    <t>20180512</t>
  </si>
  <si>
    <t>Marilyn M. Jo</t>
  </si>
  <si>
    <t>marilynmjo52@outlook.com</t>
  </si>
  <si>
    <t>20180513</t>
  </si>
  <si>
    <t>Jeremy F. Hester</t>
  </si>
  <si>
    <t>jeremyh49@hotmail.com</t>
  </si>
  <si>
    <t>Michelle I. Maddox</t>
  </si>
  <si>
    <t>michelleimaddox@outlook.com</t>
  </si>
  <si>
    <t>20180514</t>
  </si>
  <si>
    <t>Dolores A. Cheong</t>
  </si>
  <si>
    <t>dolorescheong5@hotmail.com</t>
  </si>
  <si>
    <t>20180516</t>
  </si>
  <si>
    <t>Danielle G. Mcdonald</t>
  </si>
  <si>
    <t>dgmcdonald27@hotmail.com</t>
  </si>
  <si>
    <t>20180517</t>
  </si>
  <si>
    <t>Frances J. Miles</t>
  </si>
  <si>
    <t>francesjmiles70@gmail.com</t>
  </si>
  <si>
    <t>20180522</t>
  </si>
  <si>
    <t>Mary M. Rose</t>
  </si>
  <si>
    <t>marymrose@outlook.com</t>
  </si>
  <si>
    <t>Christopher J. Kent</t>
  </si>
  <si>
    <t>christopherjkent53@hotmail.com</t>
  </si>
  <si>
    <t>20180523</t>
  </si>
  <si>
    <t>Tammy P. Kemp</t>
  </si>
  <si>
    <t>tammypkemp@gmail.com</t>
  </si>
  <si>
    <t>20180524</t>
  </si>
  <si>
    <t>Caitlin I. Walsh</t>
  </si>
  <si>
    <t>caitliniwalsh47@gmail.com</t>
  </si>
  <si>
    <t>Amber I. Chan</t>
  </si>
  <si>
    <t>aichan25@yahoo.com</t>
  </si>
  <si>
    <t>20180527</t>
  </si>
  <si>
    <t>James F. Malone</t>
  </si>
  <si>
    <t>jamesm@gmail.com</t>
  </si>
  <si>
    <t>Margaret O. Mays</t>
  </si>
  <si>
    <t>margaretm@yahoo.com</t>
  </si>
  <si>
    <t>20180529</t>
  </si>
  <si>
    <t>Donald J. Castillo</t>
  </si>
  <si>
    <t>donaldjcastillo75@outlook.com</t>
  </si>
  <si>
    <t>Patrick V. Gill</t>
  </si>
  <si>
    <t>patrickg55@outlook.com</t>
  </si>
  <si>
    <t>Cheryl F. Figueroa</t>
  </si>
  <si>
    <t>cherylfigueroa@outlook.com</t>
  </si>
  <si>
    <t>20180530</t>
  </si>
  <si>
    <t>Mary G. Craig</t>
  </si>
  <si>
    <t>marycraig46@hotmail.com</t>
  </si>
  <si>
    <t>20180601</t>
  </si>
  <si>
    <t>Eugene K. Kenny</t>
  </si>
  <si>
    <t>ekkenny84@yahoo.com</t>
  </si>
  <si>
    <t>20180603</t>
  </si>
  <si>
    <t>Lori J. Andrew</t>
  </si>
  <si>
    <t>loriandrew53@outlook.com</t>
  </si>
  <si>
    <t>Steven C. Francisco</t>
  </si>
  <si>
    <t>scfrancisco@gmail.com</t>
  </si>
  <si>
    <t>20180604</t>
  </si>
  <si>
    <t>Anna C. Mann</t>
  </si>
  <si>
    <t>annamann@hotmail.com</t>
  </si>
  <si>
    <t>Becky J. Castro</t>
  </si>
  <si>
    <t>beckyjcastro@yahoo.com</t>
  </si>
  <si>
    <t>20180606</t>
  </si>
  <si>
    <t>Adam L. Lawson</t>
  </si>
  <si>
    <t>adamllawson@gmail.com</t>
  </si>
  <si>
    <t>Phyllis O. Herrera</t>
  </si>
  <si>
    <t>poherrera72@yahoo.com</t>
  </si>
  <si>
    <t>Virginia S. Carter</t>
  </si>
  <si>
    <t>virginiacarter@outlook.com</t>
  </si>
  <si>
    <t>Edith I. Murphy</t>
  </si>
  <si>
    <t>edithmurphy@gmail.com</t>
  </si>
  <si>
    <t>Cynthia A. Roth</t>
  </si>
  <si>
    <t>cynthiaroth@hotmail.com</t>
  </si>
  <si>
    <t>George C. Corbett</t>
  </si>
  <si>
    <t>gccorbett@hotmail.com</t>
  </si>
  <si>
    <t>20180607</t>
  </si>
  <si>
    <t>Ashley M. Raj</t>
  </si>
  <si>
    <t>ashleymraj@yahoo.com</t>
  </si>
  <si>
    <t>Debra A. Kulkarni</t>
  </si>
  <si>
    <t>debrakulkarni16@gmail.com</t>
  </si>
  <si>
    <t>20180609</t>
  </si>
  <si>
    <t>William S. Mathis</t>
  </si>
  <si>
    <t>williamsmathis@gmail.com</t>
  </si>
  <si>
    <t>20180610</t>
  </si>
  <si>
    <t>Donald J. Walker</t>
  </si>
  <si>
    <t>djwalker90@hotmail.com</t>
  </si>
  <si>
    <t>20180611</t>
  </si>
  <si>
    <t>Cynthia P. Hicks</t>
  </si>
  <si>
    <t>cynthiahicks65@outlook.com</t>
  </si>
  <si>
    <t>Gail D. Hammond</t>
  </si>
  <si>
    <t>gaildhammond@gmail.com</t>
  </si>
  <si>
    <t>20180614</t>
  </si>
  <si>
    <t>Linda S. Paul</t>
  </si>
  <si>
    <t>lspaul@outlook.com</t>
  </si>
  <si>
    <t>Nancy P. Lin</t>
  </si>
  <si>
    <t>nplin@yahoo.com</t>
  </si>
  <si>
    <t>Judith R. Manning</t>
  </si>
  <si>
    <t>judithmanning13@yahoo.com</t>
  </si>
  <si>
    <t>20180615</t>
  </si>
  <si>
    <t>Timothy D. Porter</t>
  </si>
  <si>
    <t>timothyp98@yahoo.com</t>
  </si>
  <si>
    <t>20180618</t>
  </si>
  <si>
    <t>Kenneth S. Barron</t>
  </si>
  <si>
    <t>kennethbarron91@gmail.com</t>
  </si>
  <si>
    <t>20180620</t>
  </si>
  <si>
    <t>Timothy M. Wells</t>
  </si>
  <si>
    <t>timothyw80@outlook.com</t>
  </si>
  <si>
    <t>20180621</t>
  </si>
  <si>
    <t>Amy C. Farrell</t>
  </si>
  <si>
    <t>amyf39@outlook.com</t>
  </si>
  <si>
    <t>20180622</t>
  </si>
  <si>
    <t>Emily S. Ball</t>
  </si>
  <si>
    <t>esball73@hotmail.com</t>
  </si>
  <si>
    <t>Franklin K. Govender</t>
  </si>
  <si>
    <t>frankling@hotmail.com</t>
  </si>
  <si>
    <t>20180625</t>
  </si>
  <si>
    <t>John S. Liang</t>
  </si>
  <si>
    <t>jsliang@hotmail.com</t>
  </si>
  <si>
    <t>Lynn P. Alexander</t>
  </si>
  <si>
    <t>lynna6@yahoo.com</t>
  </si>
  <si>
    <t>20180626</t>
  </si>
  <si>
    <t>Helen A. Stone</t>
  </si>
  <si>
    <t>helens@outlook.com</t>
  </si>
  <si>
    <t>20180629</t>
  </si>
  <si>
    <t>Brenda R. Kearney</t>
  </si>
  <si>
    <t>brkearney@yahoo.com</t>
  </si>
  <si>
    <t>20180630</t>
  </si>
  <si>
    <t>Jean M. Elizabeth</t>
  </si>
  <si>
    <t>jeanmelizabeth@outlook.com</t>
  </si>
  <si>
    <t>20180702</t>
  </si>
  <si>
    <t>Ian E. Tran</t>
  </si>
  <si>
    <t>ianetran1@outlook.com</t>
  </si>
  <si>
    <t>20180703</t>
  </si>
  <si>
    <t>Patricia J. Roy</t>
  </si>
  <si>
    <t>patriciaroy@yahoo.com</t>
  </si>
  <si>
    <t>20180704</t>
  </si>
  <si>
    <t>Lindsay G. Chapman</t>
  </si>
  <si>
    <t>lgchapman73@outlook.com</t>
  </si>
  <si>
    <t>20180706</t>
  </si>
  <si>
    <t>Katherine S. Romero</t>
  </si>
  <si>
    <t>katherinesromero@outlook.com</t>
  </si>
  <si>
    <t>20180707</t>
  </si>
  <si>
    <t>Joyce K. Varma</t>
  </si>
  <si>
    <t>joycevarma@gmail.com</t>
  </si>
  <si>
    <t>20180708</t>
  </si>
  <si>
    <t>Peter M. Harris</t>
  </si>
  <si>
    <t>peterharris@outlook.com</t>
  </si>
  <si>
    <t>20180709</t>
  </si>
  <si>
    <t>Kim F. Morris</t>
  </si>
  <si>
    <t>kimm@outlook.com</t>
  </si>
  <si>
    <t>Betty A. Saad</t>
  </si>
  <si>
    <t>basaad97@gmail.com</t>
  </si>
  <si>
    <t>Donald H. Benjamin</t>
  </si>
  <si>
    <t>donaldbenjamin@hotmail.com</t>
  </si>
  <si>
    <t>20180711</t>
  </si>
  <si>
    <t>Lacey V. Aguilar</t>
  </si>
  <si>
    <t>laceyvaguilar@yahoo.com</t>
  </si>
  <si>
    <t>20180712</t>
  </si>
  <si>
    <t>Amy A. Weber</t>
  </si>
  <si>
    <t>amyw80@gmail.com</t>
  </si>
  <si>
    <t>Theresa T. Cunningham</t>
  </si>
  <si>
    <t>theresatcunningham55@yahoo.com</t>
  </si>
  <si>
    <t>20180713</t>
  </si>
  <si>
    <t>Alexander P. Austin</t>
  </si>
  <si>
    <t>apaustin@yahoo.com</t>
  </si>
  <si>
    <t>20180717</t>
  </si>
  <si>
    <t>Roger F. Phelps</t>
  </si>
  <si>
    <t>rogerfphelps@gmail.com</t>
  </si>
  <si>
    <t>Tammy L. Mcdonnell</t>
  </si>
  <si>
    <t>tammylmcdonnell14@hotmail.com</t>
  </si>
  <si>
    <t>20180719</t>
  </si>
  <si>
    <t>Paul I. Wall</t>
  </si>
  <si>
    <t>paulw@gmail.com</t>
  </si>
  <si>
    <t>20180720</t>
  </si>
  <si>
    <t>Beverly H. Bishop</t>
  </si>
  <si>
    <t>beverlyb@gmail.com</t>
  </si>
  <si>
    <t>20180721</t>
  </si>
  <si>
    <t>Cynthia D. Riley</t>
  </si>
  <si>
    <t>cynthiariley75@gmail.com</t>
  </si>
  <si>
    <t>20180722</t>
  </si>
  <si>
    <t>Ethel R. Rodriguez</t>
  </si>
  <si>
    <t>errodriguez@outlook.com</t>
  </si>
  <si>
    <t>Cindy M. Freeman</t>
  </si>
  <si>
    <t>cindymfreeman5@hotmail.com</t>
  </si>
  <si>
    <t>Susan N. Angeles</t>
  </si>
  <si>
    <t>snangeles78@hotmail.com</t>
  </si>
  <si>
    <t>20180724</t>
  </si>
  <si>
    <t>Joseph J. Duffy</t>
  </si>
  <si>
    <t>josephjduffy34@hotmail.com</t>
  </si>
  <si>
    <t>20180725</t>
  </si>
  <si>
    <t>Gerald D. Brennan</t>
  </si>
  <si>
    <t>gdbrennan@gmail.com</t>
  </si>
  <si>
    <t>20180726</t>
  </si>
  <si>
    <t>Derek L. Mitchell</t>
  </si>
  <si>
    <t>derekm100@outlook.com</t>
  </si>
  <si>
    <t>Melissa F. Valenzuela</t>
  </si>
  <si>
    <t>melissavalenzuela@yahoo.com</t>
  </si>
  <si>
    <t>20180728</t>
  </si>
  <si>
    <t>Pamela L. Powers</t>
  </si>
  <si>
    <t>pamelap@hotmail.com</t>
  </si>
  <si>
    <t>20180729</t>
  </si>
  <si>
    <t>Harold S. Gupta</t>
  </si>
  <si>
    <t>haroldg@hotmail.com</t>
  </si>
  <si>
    <t>Jessie R. Schroeder</t>
  </si>
  <si>
    <t>jessies93@hotmail.com</t>
  </si>
  <si>
    <t>Maria D. Webber</t>
  </si>
  <si>
    <t>mdwebber@gmail.com</t>
  </si>
  <si>
    <t>Richard E. Reddy</t>
  </si>
  <si>
    <t>rereddy@hotmail.com</t>
  </si>
  <si>
    <t>20180801</t>
  </si>
  <si>
    <t>Brian J. Jamison</t>
  </si>
  <si>
    <t>brianjamison20@gmail.com</t>
  </si>
  <si>
    <t>Robert M. Schroeder</t>
  </si>
  <si>
    <t>robertschroeder69@outlook.com</t>
  </si>
  <si>
    <t>20180802</t>
  </si>
  <si>
    <t>Eric R. Parker</t>
  </si>
  <si>
    <t>erparker98@hotmail.com</t>
  </si>
  <si>
    <t>20180804</t>
  </si>
  <si>
    <t>Shirley K. Young</t>
  </si>
  <si>
    <t>shirleykyoung@outlook.com</t>
  </si>
  <si>
    <t>20180805</t>
  </si>
  <si>
    <t>Jason C. Wheeler</t>
  </si>
  <si>
    <t>jcwheeler60@yahoo.com</t>
  </si>
  <si>
    <t>20180806</t>
  </si>
  <si>
    <t>Lisa F. Mackey</t>
  </si>
  <si>
    <t>lisafmackey@gmail.com</t>
  </si>
  <si>
    <t>20180809</t>
  </si>
  <si>
    <t>Fred D. Bautista</t>
  </si>
  <si>
    <t>fredb1@outlook.com</t>
  </si>
  <si>
    <t>Kyle C. Gomes</t>
  </si>
  <si>
    <t>kylegomes@gmail.com</t>
  </si>
  <si>
    <t>20180811</t>
  </si>
  <si>
    <t>Elizabeth H. Orr</t>
  </si>
  <si>
    <t>elizabethhorr85@outlook.com</t>
  </si>
  <si>
    <t>Dwight B. Vergara</t>
  </si>
  <si>
    <t>dwightv@outlook.com</t>
  </si>
  <si>
    <t>Gail D. Mahon</t>
  </si>
  <si>
    <t>gdmahon@yahoo.com</t>
  </si>
  <si>
    <t>20180813</t>
  </si>
  <si>
    <t>Ruth G. Black</t>
  </si>
  <si>
    <t>ruthgblack@hotmail.com</t>
  </si>
  <si>
    <t>Kayla R. Ibrahim</t>
  </si>
  <si>
    <t>kaylaribrahim@outlook.com</t>
  </si>
  <si>
    <t>Betty G. Mccarthy</t>
  </si>
  <si>
    <t>bgmccarthy@gmail.com</t>
  </si>
  <si>
    <t>20180814</t>
  </si>
  <si>
    <t>Jeff J. Russell</t>
  </si>
  <si>
    <t>jjrussell72@yahoo.com</t>
  </si>
  <si>
    <t>20180816</t>
  </si>
  <si>
    <t>Mark T. Ahmed</t>
  </si>
  <si>
    <t>marktahmed53@outlook.com</t>
  </si>
  <si>
    <t>20180817</t>
  </si>
  <si>
    <t>Betty T. Nielsen</t>
  </si>
  <si>
    <t>bettyn60@yahoo.com</t>
  </si>
  <si>
    <t>20180821</t>
  </si>
  <si>
    <t>Samantha C. Cat</t>
  </si>
  <si>
    <t>samanthaccat29@outlook.com</t>
  </si>
  <si>
    <t>20180822</t>
  </si>
  <si>
    <t>Charles D. Tang</t>
  </si>
  <si>
    <t>charlest@yahoo.com</t>
  </si>
  <si>
    <t>20180824</t>
  </si>
  <si>
    <t>Lindsey J. Stevenson</t>
  </si>
  <si>
    <t>lindseyjstevenson@outlook.com</t>
  </si>
  <si>
    <t>Christopher F. Ramos</t>
  </si>
  <si>
    <t>christopherramos75@gmail.com</t>
  </si>
  <si>
    <t>20180827</t>
  </si>
  <si>
    <t>Robert S. Gale</t>
  </si>
  <si>
    <t>robertg@yahoo.com</t>
  </si>
  <si>
    <t>20180828</t>
  </si>
  <si>
    <t>Nicole K. Richards</t>
  </si>
  <si>
    <t>nicolekrichards2@outlook.com</t>
  </si>
  <si>
    <t>20180829</t>
  </si>
  <si>
    <t>Kelly B. Richard</t>
  </si>
  <si>
    <t>kellybrichard@outlook.com</t>
  </si>
  <si>
    <t>20180830</t>
  </si>
  <si>
    <t>Betty J. Huang</t>
  </si>
  <si>
    <t>bjhuang1@hotmail.com</t>
  </si>
  <si>
    <t>20180831</t>
  </si>
  <si>
    <t>Tyler C. Sharma</t>
  </si>
  <si>
    <t>tylers99@hotmail.com</t>
  </si>
  <si>
    <t>20180903</t>
  </si>
  <si>
    <t>Wendy L. Wright</t>
  </si>
  <si>
    <t>wendywright36@gmail.com</t>
  </si>
  <si>
    <t>Doris B. Atkinson</t>
  </si>
  <si>
    <t>dorisbatkinson75@hotmail.com</t>
  </si>
  <si>
    <t>Justin M. Washington</t>
  </si>
  <si>
    <t>justinwashington@outlook.com</t>
  </si>
  <si>
    <t>20180905</t>
  </si>
  <si>
    <t>Ida J. Vasquez</t>
  </si>
  <si>
    <t>idajvasquez@gmail.com</t>
  </si>
  <si>
    <t>20180907</t>
  </si>
  <si>
    <t>Marilyn W. Santos</t>
  </si>
  <si>
    <t>marilynwsantos77@hotmail.com</t>
  </si>
  <si>
    <t>Scott S. Schroeder</t>
  </si>
  <si>
    <t>scottschroeder34@gmail.com</t>
  </si>
  <si>
    <t>Wanda I. Moreno</t>
  </si>
  <si>
    <t>wimoreno@outlook.com</t>
  </si>
  <si>
    <t>Phillip I. Norton</t>
  </si>
  <si>
    <t>phillipnorton61@gmail.com</t>
  </si>
  <si>
    <t>20180911</t>
  </si>
  <si>
    <t>Benjamin L. Herrera</t>
  </si>
  <si>
    <t>benjaminlherrera10@yahoo.com</t>
  </si>
  <si>
    <t>20180913</t>
  </si>
  <si>
    <t>Andrew S. Reed</t>
  </si>
  <si>
    <t>andrewr58@outlook.com</t>
  </si>
  <si>
    <t>Susan K. Martins</t>
  </si>
  <si>
    <t>susanmartins@outlook.com</t>
  </si>
  <si>
    <t>20180914</t>
  </si>
  <si>
    <t>Paula L. Jordan</t>
  </si>
  <si>
    <t>paulaljordan@outlook.com</t>
  </si>
  <si>
    <t>20180917</t>
  </si>
  <si>
    <t>Deborah F. Jha</t>
  </si>
  <si>
    <t>deborahj63@hotmail.com</t>
  </si>
  <si>
    <t>20180918</t>
  </si>
  <si>
    <t>Teresa F. Grace</t>
  </si>
  <si>
    <t>tfgrace@hotmail.com</t>
  </si>
  <si>
    <t>20180919</t>
  </si>
  <si>
    <t>Adam M. Blair</t>
  </si>
  <si>
    <t>adamblair@gmail.com</t>
  </si>
  <si>
    <t>20180920</t>
  </si>
  <si>
    <t>Teresa E. Torres</t>
  </si>
  <si>
    <t>teresaetorres@gmail.com</t>
  </si>
  <si>
    <t>Thomas P. Franco</t>
  </si>
  <si>
    <t>thomaspfranco77@outlook.com</t>
  </si>
  <si>
    <t>Matthew L. Kamau</t>
  </si>
  <si>
    <t>matthewk@hotmail.com</t>
  </si>
  <si>
    <t>20180921</t>
  </si>
  <si>
    <t>Pamela J. Awan</t>
  </si>
  <si>
    <t>pamelaa@hotmail.com</t>
  </si>
  <si>
    <t>20180922</t>
  </si>
  <si>
    <t>Vicki L. Tay</t>
  </si>
  <si>
    <t>vickiltay@outlook.com</t>
  </si>
  <si>
    <t>20180926</t>
  </si>
  <si>
    <t>Nicholas J. Carroll</t>
  </si>
  <si>
    <t>nicholascarroll@hotmail.com</t>
  </si>
  <si>
    <t>20180927</t>
  </si>
  <si>
    <t>Nancy S. Snow</t>
  </si>
  <si>
    <t>nancyssnow@yahoo.com</t>
  </si>
  <si>
    <t>Bob L. Brooks</t>
  </si>
  <si>
    <t>boblbrooks58@yahoo.com</t>
  </si>
  <si>
    <t>20180928</t>
  </si>
  <si>
    <t>Olivia J. Cunningham</t>
  </si>
  <si>
    <t>oliviajcunningham@yahoo.com</t>
  </si>
  <si>
    <t>Alice R. Bates</t>
  </si>
  <si>
    <t>aliceb47@gmail.com</t>
  </si>
  <si>
    <t>20180929</t>
  </si>
  <si>
    <t>Doreen I. Duffy</t>
  </si>
  <si>
    <t>doreeniduffy@outlook.com</t>
  </si>
  <si>
    <t>20180930</t>
  </si>
  <si>
    <t>Amanda E. Chowdhury</t>
  </si>
  <si>
    <t>aechowdhury58@outlook.com</t>
  </si>
  <si>
    <t>20181001</t>
  </si>
  <si>
    <t>Dorothy J. Marshall</t>
  </si>
  <si>
    <t>dorothymarshall@hotmail.com</t>
  </si>
  <si>
    <t>Christopher G. Bradley</t>
  </si>
  <si>
    <t>christophergbradley@yahoo.com</t>
  </si>
  <si>
    <t>20181002</t>
  </si>
  <si>
    <t>Dennis F. Reed</t>
  </si>
  <si>
    <t>dfreed92@hotmail.com</t>
  </si>
  <si>
    <t>20181003</t>
  </si>
  <si>
    <t>Lori F. Green</t>
  </si>
  <si>
    <t>lfgreen@outlook.com</t>
  </si>
  <si>
    <t>20181004</t>
  </si>
  <si>
    <t>Sean N. Borg</t>
  </si>
  <si>
    <t>seanb18@outlook.com</t>
  </si>
  <si>
    <t>20181006</t>
  </si>
  <si>
    <t>Melissa S. Rivera</t>
  </si>
  <si>
    <t>melissarivera@hotmail.com</t>
  </si>
  <si>
    <t>20181008</t>
  </si>
  <si>
    <t>Bryan N. Tanner</t>
  </si>
  <si>
    <t>bryanntanner25@gmail.com</t>
  </si>
  <si>
    <t>Nathan I. House</t>
  </si>
  <si>
    <t>nathanh@hotmail.com</t>
  </si>
  <si>
    <t>Melissa C. Fong</t>
  </si>
  <si>
    <t>melissacfong@gmail.com</t>
  </si>
  <si>
    <t>Ruth K. Rehman</t>
  </si>
  <si>
    <t>rkrehman@hotmail.com</t>
  </si>
  <si>
    <t>20181009</t>
  </si>
  <si>
    <t>Alan D. Benson</t>
  </si>
  <si>
    <t>alanbenson47@outlook.com</t>
  </si>
  <si>
    <t>Jordan H. Arora</t>
  </si>
  <si>
    <t>jordanharora@hotmail.com</t>
  </si>
  <si>
    <t>20181010</t>
  </si>
  <si>
    <t>Jeanne M. Rana</t>
  </si>
  <si>
    <t>jmrana@yahoo.com</t>
  </si>
  <si>
    <t>Cindy S. Shahzad</t>
  </si>
  <si>
    <t>csshahzad@gmail.com</t>
  </si>
  <si>
    <t>Nancy K. Singleton</t>
  </si>
  <si>
    <t>nksingleton87@yahoo.com</t>
  </si>
  <si>
    <t>20181011</t>
  </si>
  <si>
    <t>Jessica M. Cooper</t>
  </si>
  <si>
    <t>jmcooper44@outlook.com</t>
  </si>
  <si>
    <t>Timothy S. Owens</t>
  </si>
  <si>
    <t>timothyowens59@outlook.com</t>
  </si>
  <si>
    <t>John D. Angel</t>
  </si>
  <si>
    <t>johnangel66@hotmail.com</t>
  </si>
  <si>
    <t>20181013</t>
  </si>
  <si>
    <t>Rebecca J. Stevens</t>
  </si>
  <si>
    <t>rjstevens@outlook.com</t>
  </si>
  <si>
    <t>20181015</t>
  </si>
  <si>
    <t>Sheila M. Coffey</t>
  </si>
  <si>
    <t>smcoffey@hotmail.com</t>
  </si>
  <si>
    <t>20181017</t>
  </si>
  <si>
    <t>Cindy J. Henry</t>
  </si>
  <si>
    <t>cindyh46@yahoo.com</t>
  </si>
  <si>
    <t>20181018</t>
  </si>
  <si>
    <t>Marie J. Hill</t>
  </si>
  <si>
    <t>marieh16@gmail.com</t>
  </si>
  <si>
    <t>Samuel R. Nolan</t>
  </si>
  <si>
    <t>samuelnolan@yahoo.com</t>
  </si>
  <si>
    <t>20181019</t>
  </si>
  <si>
    <t>Charlotte P. Sargent</t>
  </si>
  <si>
    <t>charlottes92@hotmail.com</t>
  </si>
  <si>
    <t>20181021</t>
  </si>
  <si>
    <t>Sharon T. Sanchez</t>
  </si>
  <si>
    <t>sharonsanchez1@outlook.com</t>
  </si>
  <si>
    <t>Lindsay S. Carroll</t>
  </si>
  <si>
    <t>lindsayscarroll@outlook.com</t>
  </si>
  <si>
    <t>Cynthia R. Norton</t>
  </si>
  <si>
    <t>cynthianorton@gmail.com</t>
  </si>
  <si>
    <t>20181022</t>
  </si>
  <si>
    <t>Deborah L. Starr</t>
  </si>
  <si>
    <t>deborahs32@yahoo.com</t>
  </si>
  <si>
    <t>Robert R. Terry</t>
  </si>
  <si>
    <t>robertrterry75@outlook.com</t>
  </si>
  <si>
    <t>20181023</t>
  </si>
  <si>
    <t>Lori J. Boss</t>
  </si>
  <si>
    <t>lorijboss@hotmail.com</t>
  </si>
  <si>
    <t>20181024</t>
  </si>
  <si>
    <t>Gary A. Raines</t>
  </si>
  <si>
    <t>garyaraines@outlook.com</t>
  </si>
  <si>
    <t>Brittany C. Winter</t>
  </si>
  <si>
    <t>brittanyw@hotmail.com</t>
  </si>
  <si>
    <t>Kathy C. West</t>
  </si>
  <si>
    <t>kathyw@gmail.com</t>
  </si>
  <si>
    <t>20181025</t>
  </si>
  <si>
    <t>Larry L. Sinclair</t>
  </si>
  <si>
    <t>llsinclair40@hotmail.com</t>
  </si>
  <si>
    <t>20181028</t>
  </si>
  <si>
    <t>Gladys I. Callahan</t>
  </si>
  <si>
    <t>gladysicallahan42@hotmail.com</t>
  </si>
  <si>
    <t>20181029</t>
  </si>
  <si>
    <t>Jordan I. B</t>
  </si>
  <si>
    <t>jordanib@outlook.com</t>
  </si>
  <si>
    <t>20181030</t>
  </si>
  <si>
    <t>Nancy R. Draper</t>
  </si>
  <si>
    <t>nancyd81@hotmail.com</t>
  </si>
  <si>
    <t>Kenneth K. Rubio</t>
  </si>
  <si>
    <t>kennethrubio84@outlook.com</t>
  </si>
  <si>
    <t>Allen D. Bateman</t>
  </si>
  <si>
    <t>allendbateman92@outlook.com</t>
  </si>
  <si>
    <t>20181031</t>
  </si>
  <si>
    <t>Gary L. Riley</t>
  </si>
  <si>
    <t>glriley@outlook.com</t>
  </si>
  <si>
    <t>20181101</t>
  </si>
  <si>
    <t>Melissa A. Sampson</t>
  </si>
  <si>
    <t>melissasampson66@hotmail.com</t>
  </si>
  <si>
    <t>20181102</t>
  </si>
  <si>
    <t>Laurie K. Ingram</t>
  </si>
  <si>
    <t>laurieingram47@hotmail.com</t>
  </si>
  <si>
    <t>20181103</t>
  </si>
  <si>
    <t>Linda K. Sharma</t>
  </si>
  <si>
    <t>lindas47@gmail.com</t>
  </si>
  <si>
    <t>Haley B. Sarkar</t>
  </si>
  <si>
    <t>haleys@gmail.com</t>
  </si>
  <si>
    <t>20181104</t>
  </si>
  <si>
    <t>Justin G. Crawford</t>
  </si>
  <si>
    <t>jgcrawford@hotmail.com</t>
  </si>
  <si>
    <t>20181105</t>
  </si>
  <si>
    <t>Jamie S. Prince</t>
  </si>
  <si>
    <t>jamiesprince@gmail.com</t>
  </si>
  <si>
    <t>20181107</t>
  </si>
  <si>
    <t>Victoria S. Watkins</t>
  </si>
  <si>
    <t>vswatkins@outlook.com</t>
  </si>
  <si>
    <t>20181108</t>
  </si>
  <si>
    <t>Lisa L. Tucker</t>
  </si>
  <si>
    <t>lisat17@yahoo.com</t>
  </si>
  <si>
    <t>20181109</t>
  </si>
  <si>
    <t>Anthony L. Ang</t>
  </si>
  <si>
    <t>anthonylang28@gmail.com</t>
  </si>
  <si>
    <t>20181111</t>
  </si>
  <si>
    <t>Howard J. Bauer</t>
  </si>
  <si>
    <t>hjbauer31@gmail.com</t>
  </si>
  <si>
    <t>20181113</t>
  </si>
  <si>
    <t>Danny J. Townsend</t>
  </si>
  <si>
    <t>dannytownsend41@outlook.com</t>
  </si>
  <si>
    <t>20181114</t>
  </si>
  <si>
    <t>Brittney H. Hasan</t>
  </si>
  <si>
    <t>brittneyh88@gmail.com</t>
  </si>
  <si>
    <t>Brandon F. Bryant</t>
  </si>
  <si>
    <t>brandonbryant@gmail.com</t>
  </si>
  <si>
    <t>20181117</t>
  </si>
  <si>
    <t>Kristen C. Montgomery</t>
  </si>
  <si>
    <t>kristenmontgomery57@gmail.com</t>
  </si>
  <si>
    <t>20181120</t>
  </si>
  <si>
    <t>Daniel C. Byrne</t>
  </si>
  <si>
    <t>danielb92@gmail.com</t>
  </si>
  <si>
    <t>20181122</t>
  </si>
  <si>
    <t>Andrew J. Khadka</t>
  </si>
  <si>
    <t>andrewkhadka@outlook.com</t>
  </si>
  <si>
    <t>Lisa S. Flowers</t>
  </si>
  <si>
    <t>lisaflowers13@hotmail.com</t>
  </si>
  <si>
    <t>20181125</t>
  </si>
  <si>
    <t>Donald J. Russell</t>
  </si>
  <si>
    <t>donaldjrussell@yahoo.com</t>
  </si>
  <si>
    <t>20181126</t>
  </si>
  <si>
    <t>Joyce L. Davis</t>
  </si>
  <si>
    <t>joyced44@hotmail.com</t>
  </si>
  <si>
    <t>20181127</t>
  </si>
  <si>
    <t>Kyle M. Mason</t>
  </si>
  <si>
    <t>kmmason@hotmail.com</t>
  </si>
  <si>
    <t>20181129</t>
  </si>
  <si>
    <t>Tammy F. Beatty</t>
  </si>
  <si>
    <t>tammybeatty85@yahoo.com</t>
  </si>
  <si>
    <t>Kathleen S. Barry</t>
  </si>
  <si>
    <t>kathleenb32@gmail.com</t>
  </si>
  <si>
    <t>20181130</t>
  </si>
  <si>
    <t>Mary G. Simpson</t>
  </si>
  <si>
    <t>marygsimpson39@hotmail.com</t>
  </si>
  <si>
    <t>20181201</t>
  </si>
  <si>
    <t>Zachary L. Rowe</t>
  </si>
  <si>
    <t>zacharyrowe5@yahoo.com</t>
  </si>
  <si>
    <t>Brenda C. Davenport</t>
  </si>
  <si>
    <t>brendacdavenport10@gmail.com</t>
  </si>
  <si>
    <t>20181202</t>
  </si>
  <si>
    <t>Daniel L. Smith</t>
  </si>
  <si>
    <t>dlsmith@outlook.com</t>
  </si>
  <si>
    <t>20181203</t>
  </si>
  <si>
    <t>Jason M. Pierce</t>
  </si>
  <si>
    <t>jmpierce32@gmail.com</t>
  </si>
  <si>
    <t>Jeremy F. Hu</t>
  </si>
  <si>
    <t>jfhu@gmail.com</t>
  </si>
  <si>
    <t>20181204</t>
  </si>
  <si>
    <t>Tonya M. Mckay</t>
  </si>
  <si>
    <t>tonyammckay51@outlook.com</t>
  </si>
  <si>
    <t>Nicholas F. Marshall</t>
  </si>
  <si>
    <t>nicholasmarshall93@outlook.com</t>
  </si>
  <si>
    <t>20181205</t>
  </si>
  <si>
    <t>Gwendolyn I. Spencer</t>
  </si>
  <si>
    <t>gwendolynspencer86@yahoo.com</t>
  </si>
  <si>
    <t>20181206</t>
  </si>
  <si>
    <t>Christine S. Cruz</t>
  </si>
  <si>
    <t>christinescruz31@gmail.com</t>
  </si>
  <si>
    <t>Marilyn M. Woodward</t>
  </si>
  <si>
    <t>mmwoodward@hotmail.com</t>
  </si>
  <si>
    <t>20181207</t>
  </si>
  <si>
    <t>Evelyn W. Walters</t>
  </si>
  <si>
    <t>evelynw92@gmail.com</t>
  </si>
  <si>
    <t>20181209</t>
  </si>
  <si>
    <t>Scott N. Meyers</t>
  </si>
  <si>
    <t>snmeyers6@outlook.com</t>
  </si>
  <si>
    <t>Kevin M. Ventura</t>
  </si>
  <si>
    <t>kevinmventura55@yahoo.com</t>
  </si>
  <si>
    <t>Christine M. Norton</t>
  </si>
  <si>
    <t>christinen25@yahoo.com</t>
  </si>
  <si>
    <t>20181210</t>
  </si>
  <si>
    <t>Ashley M. Burgess</t>
  </si>
  <si>
    <t>ashleyburgess56@hotmail.com</t>
  </si>
  <si>
    <t>20181211</t>
  </si>
  <si>
    <t>Kathleen J. Rice</t>
  </si>
  <si>
    <t>kathleenr@outlook.com</t>
  </si>
  <si>
    <t>20181213</t>
  </si>
  <si>
    <t>Deborah L. John</t>
  </si>
  <si>
    <t>deborahj35@hotmail.com</t>
  </si>
  <si>
    <t>Debbie L. Powell</t>
  </si>
  <si>
    <t>debbielpowell@gmail.com</t>
  </si>
  <si>
    <t>20181214</t>
  </si>
  <si>
    <t>Jeremy S. Buchanan</t>
  </si>
  <si>
    <t>jeremysbuchanan@hotmail.com</t>
  </si>
  <si>
    <t>Peggy D. Hobson</t>
  </si>
  <si>
    <t>peggydhobson90@outlook.com</t>
  </si>
  <si>
    <t>20181215</t>
  </si>
  <si>
    <t>Judy J. Vance</t>
  </si>
  <si>
    <t>judyv59@hotmail.com</t>
  </si>
  <si>
    <t>20181217</t>
  </si>
  <si>
    <t>Crystal F. Turner</t>
  </si>
  <si>
    <t>cfturner@gmail.com</t>
  </si>
  <si>
    <t>20181218</t>
  </si>
  <si>
    <t>Stephen C. Ortiz</t>
  </si>
  <si>
    <t>stepheno@gmail.com</t>
  </si>
  <si>
    <t>Catherine L. Aguilar</t>
  </si>
  <si>
    <t>catherinelaguilar@gmail.com</t>
  </si>
  <si>
    <t>Keith F. Srivastava</t>
  </si>
  <si>
    <t>keithfsrivastava@hotmail.com</t>
  </si>
  <si>
    <t>Donna F. Stone</t>
  </si>
  <si>
    <t>donnafstone@outlook.com</t>
  </si>
  <si>
    <t>20181220</t>
  </si>
  <si>
    <t>Cindy F. Miller</t>
  </si>
  <si>
    <t>cindyfmiller46@outlook.com</t>
  </si>
  <si>
    <t>20181222</t>
  </si>
  <si>
    <t>Richard L. Woods</t>
  </si>
  <si>
    <t>richardlwoods@yahoo.com</t>
  </si>
  <si>
    <t>Barbara R. Chandra</t>
  </si>
  <si>
    <t>barbararchandra@gmail.com</t>
  </si>
  <si>
    <t>20181224</t>
  </si>
  <si>
    <t>Melissa S. Peterson</t>
  </si>
  <si>
    <t>melissap60@outlook.com</t>
  </si>
  <si>
    <t>20181227</t>
  </si>
  <si>
    <t>Nancy W. Guzman</t>
  </si>
  <si>
    <t>nancyguzman@yahoo.com</t>
  </si>
  <si>
    <t>20181228</t>
  </si>
  <si>
    <t>Deborah D. Gregory</t>
  </si>
  <si>
    <t>deborahgregory@outlook.com</t>
  </si>
  <si>
    <t>20181231</t>
  </si>
  <si>
    <t>Aaron J. Gray</t>
  </si>
  <si>
    <t>aaronjgray@gmail.com</t>
  </si>
  <si>
    <t>20190105</t>
  </si>
  <si>
    <t>Zachary G. Sison</t>
  </si>
  <si>
    <t>zgsison@yahoo.com</t>
  </si>
  <si>
    <t>Brian H. Alvarez</t>
  </si>
  <si>
    <t>brianalvarez@yahoo.com</t>
  </si>
  <si>
    <t>20190107</t>
  </si>
  <si>
    <t>Todd J. Knight</t>
  </si>
  <si>
    <t>toddk@outlook.com</t>
  </si>
  <si>
    <t>Judy S. Cohen</t>
  </si>
  <si>
    <t>judycohen20@gmail.com</t>
  </si>
  <si>
    <t>20190108</t>
  </si>
  <si>
    <t>Matthew L. Davis</t>
  </si>
  <si>
    <t>matthewd@yahoo.com</t>
  </si>
  <si>
    <t>20190113</t>
  </si>
  <si>
    <t>Sarah C. Moss</t>
  </si>
  <si>
    <t>sarahcmoss@gmail.com</t>
  </si>
  <si>
    <t>20190114</t>
  </si>
  <si>
    <t>Robert T. Castillo</t>
  </si>
  <si>
    <t>rtcastillo@outlook.com</t>
  </si>
  <si>
    <t>Kathryn C. Coates</t>
  </si>
  <si>
    <t>kathryncoates71@hotmail.com</t>
  </si>
  <si>
    <t>20190117</t>
  </si>
  <si>
    <t>Craig N. Angel</t>
  </si>
  <si>
    <t>craiga57@outlook.com</t>
  </si>
  <si>
    <t>Adam J. Burke</t>
  </si>
  <si>
    <t>adamjburke@outlook.com</t>
  </si>
  <si>
    <t>20190118</t>
  </si>
  <si>
    <t>Kim C. Gordon</t>
  </si>
  <si>
    <t>kcgordon@yahoo.com</t>
  </si>
  <si>
    <t>Pamela J. Lang</t>
  </si>
  <si>
    <t>pjlang@gmail.com</t>
  </si>
  <si>
    <t>20190121</t>
  </si>
  <si>
    <t>Jamie J. Martins</t>
  </si>
  <si>
    <t>jjmartins84@gmail.com</t>
  </si>
  <si>
    <t>Samantha J. Tran</t>
  </si>
  <si>
    <t>samanthatran@outlook.com</t>
  </si>
  <si>
    <t>20190123</t>
  </si>
  <si>
    <t>Ricky I. Abbas</t>
  </si>
  <si>
    <t>rickyiabbas89@gmail.com</t>
  </si>
  <si>
    <t>20190124</t>
  </si>
  <si>
    <t>Jesse M. Man</t>
  </si>
  <si>
    <t>jesseman59@gmail.com</t>
  </si>
  <si>
    <t>20190125</t>
  </si>
  <si>
    <t>Stephen B. Henry</t>
  </si>
  <si>
    <t>stephenh59@yahoo.com</t>
  </si>
  <si>
    <t>20190127</t>
  </si>
  <si>
    <t>Todd M. Jadhav</t>
  </si>
  <si>
    <t>toddjadhav33@hotmail.com</t>
  </si>
  <si>
    <t>20190130</t>
  </si>
  <si>
    <t>Dean M. Cohen</t>
  </si>
  <si>
    <t>deanc91@hotmail.com</t>
  </si>
  <si>
    <t>20190131</t>
  </si>
  <si>
    <t>Martin I. Bird</t>
  </si>
  <si>
    <t>martinbird78@hotmail.com</t>
  </si>
  <si>
    <t>20190201</t>
  </si>
  <si>
    <t>Kristen V. Chandra</t>
  </si>
  <si>
    <t>kristenchandra@outlook.com</t>
  </si>
  <si>
    <t>20190205</t>
  </si>
  <si>
    <t>Steven D. Miranda</t>
  </si>
  <si>
    <t>stevenm@yahoo.com</t>
  </si>
  <si>
    <t>Stephanie D. Anwar</t>
  </si>
  <si>
    <t>stephanieanwar71@hotmail.com</t>
  </si>
  <si>
    <t>20190206</t>
  </si>
  <si>
    <t>Florence D. Caswell</t>
  </si>
  <si>
    <t>florencecaswell@outlook.com</t>
  </si>
  <si>
    <t>20190208</t>
  </si>
  <si>
    <t>Amanda W. Hunt</t>
  </si>
  <si>
    <t>awhunt42@gmail.com</t>
  </si>
  <si>
    <t>20190210</t>
  </si>
  <si>
    <t>Joshua F. Leong</t>
  </si>
  <si>
    <t>jfleong@gmail.com</t>
  </si>
  <si>
    <t>20190211</t>
  </si>
  <si>
    <t>Janet M. Patrick</t>
  </si>
  <si>
    <t>janetpatrick70@yahoo.com</t>
  </si>
  <si>
    <t>20190212</t>
  </si>
  <si>
    <t>Kristen F. Greenwood</t>
  </si>
  <si>
    <t>kfgreenwood36@yahoo.com</t>
  </si>
  <si>
    <t>20190213</t>
  </si>
  <si>
    <t>Virginia L. Johnston</t>
  </si>
  <si>
    <t>virginiaj22@gmail.com</t>
  </si>
  <si>
    <t>20190215</t>
  </si>
  <si>
    <t>Thelma A. Kang</t>
  </si>
  <si>
    <t>thelmakang@yahoo.com</t>
  </si>
  <si>
    <t>20190217</t>
  </si>
  <si>
    <t>Angela M. Chan</t>
  </si>
  <si>
    <t>angelac@hotmail.com</t>
  </si>
  <si>
    <t>Gary A. Mcmahon</t>
  </si>
  <si>
    <t>gamcmahon30@outlook.com</t>
  </si>
  <si>
    <t>Debra E. Hossain</t>
  </si>
  <si>
    <t>debrahossain@hotmail.com</t>
  </si>
  <si>
    <t>20190218</t>
  </si>
  <si>
    <t>Pamela C. Yates</t>
  </si>
  <si>
    <t>pamelay61@outlook.com</t>
  </si>
  <si>
    <t>Susan F. Lawson</t>
  </si>
  <si>
    <t>susanl@hotmail.com</t>
  </si>
  <si>
    <t>20190220</t>
  </si>
  <si>
    <t>Samuel T. Hand</t>
  </si>
  <si>
    <t>sthand56@yahoo.com</t>
  </si>
  <si>
    <t>20190221</t>
  </si>
  <si>
    <t>Kyle Y. Cortes</t>
  </si>
  <si>
    <t>kylecortes@outlook.com</t>
  </si>
  <si>
    <t>Kim T. Gee</t>
  </si>
  <si>
    <t>kimgee65@yahoo.com</t>
  </si>
  <si>
    <t>Sharon R. Wyatt</t>
  </si>
  <si>
    <t>sharonwyatt@yahoo.com</t>
  </si>
  <si>
    <t>20190223</t>
  </si>
  <si>
    <t>Jacob I. Clarke</t>
  </si>
  <si>
    <t>jiclarke@yahoo.com</t>
  </si>
  <si>
    <t>20190227</t>
  </si>
  <si>
    <t>Shannon J. Ferrer</t>
  </si>
  <si>
    <t>sjferrer23@outlook.com</t>
  </si>
  <si>
    <t>Linda T. Barlow</t>
  </si>
  <si>
    <t>lindatbarlow@gmail.com</t>
  </si>
  <si>
    <t>20190308</t>
  </si>
  <si>
    <t>Chad A. Mullins</t>
  </si>
  <si>
    <t>chadmullins10@outlook.com</t>
  </si>
  <si>
    <t>20190309</t>
  </si>
  <si>
    <t>Cynthia V. Griffith</t>
  </si>
  <si>
    <t>cynthiavgriffith@hotmail.com</t>
  </si>
  <si>
    <t>20190312</t>
  </si>
  <si>
    <t>Johnny J. Robles</t>
  </si>
  <si>
    <t>johnnyjrobles47@hotmail.com</t>
  </si>
  <si>
    <t>20190315</t>
  </si>
  <si>
    <t>Amber S. Schwartz</t>
  </si>
  <si>
    <t>ambers55@yahoo.com</t>
  </si>
  <si>
    <t>20190316</t>
  </si>
  <si>
    <t>Carole J. Leon</t>
  </si>
  <si>
    <t>carolejleon@hotmail.com</t>
  </si>
  <si>
    <t>20190317</t>
  </si>
  <si>
    <t>Marie I. Walker</t>
  </si>
  <si>
    <t>miwalker@yahoo.com</t>
  </si>
  <si>
    <t>20190320</t>
  </si>
  <si>
    <t>Stephen W. Cruz</t>
  </si>
  <si>
    <t>stephencruz62@gmail.com</t>
  </si>
  <si>
    <t>20190321</t>
  </si>
  <si>
    <t>Lauren J. Alvarez</t>
  </si>
  <si>
    <t>laurena@yahoo.com</t>
  </si>
  <si>
    <t>20190322</t>
  </si>
  <si>
    <t>Chris J. Cortez</t>
  </si>
  <si>
    <t>chrisc86@yahoo.com</t>
  </si>
  <si>
    <t>20190324</t>
  </si>
  <si>
    <t>Howard F. Gupta</t>
  </si>
  <si>
    <t>howardg@hotmail.com</t>
  </si>
  <si>
    <t>20190325</t>
  </si>
  <si>
    <t>Brian E. Sears</t>
  </si>
  <si>
    <t>briansears@hotmail.com</t>
  </si>
  <si>
    <t>Kathleen I. Quinn</t>
  </si>
  <si>
    <t>kathleenquinn55@hotmail.com</t>
  </si>
  <si>
    <t>20190327</t>
  </si>
  <si>
    <t>William P. Sweeney</t>
  </si>
  <si>
    <t>williampsweeney@gmail.com</t>
  </si>
  <si>
    <t>20190328</t>
  </si>
  <si>
    <t>Angela H. Mueller</t>
  </si>
  <si>
    <t>angelam3@gmail.com</t>
  </si>
  <si>
    <t>Paul A. Schmitz</t>
  </si>
  <si>
    <t>paschmitz@gmail.com</t>
  </si>
  <si>
    <t>20190329</t>
  </si>
  <si>
    <t>Terry T. Rose</t>
  </si>
  <si>
    <t>ttrose65@yahoo.com</t>
  </si>
  <si>
    <t>20190401</t>
  </si>
  <si>
    <t>Debra I. Glass</t>
  </si>
  <si>
    <t>diglass74@gmail.com</t>
  </si>
  <si>
    <t>20190402</t>
  </si>
  <si>
    <t>William J. Mccoy</t>
  </si>
  <si>
    <t>williamjmccoy@gmail.com</t>
  </si>
  <si>
    <t>20190403</t>
  </si>
  <si>
    <t>Jonathan J. Garcia</t>
  </si>
  <si>
    <t>jjgarcia58@outlook.com</t>
  </si>
  <si>
    <t>20190404</t>
  </si>
  <si>
    <t>Julie A. Silver</t>
  </si>
  <si>
    <t>julies@yahoo.com</t>
  </si>
  <si>
    <t>Stacy B. Acharya</t>
  </si>
  <si>
    <t>sbacharya84@outlook.com</t>
  </si>
  <si>
    <t>20190405</t>
  </si>
  <si>
    <t>Tamara F. Phelps</t>
  </si>
  <si>
    <t>tfphelps2@hotmail.com</t>
  </si>
  <si>
    <t>20190407</t>
  </si>
  <si>
    <t>Stephanie E. Tong</t>
  </si>
  <si>
    <t>setong@outlook.com</t>
  </si>
  <si>
    <t>20190408</t>
  </si>
  <si>
    <t>Alfred T. Farley</t>
  </si>
  <si>
    <t>alfredfarley98@outlook.com</t>
  </si>
  <si>
    <t>20190410</t>
  </si>
  <si>
    <t>Christina D. Klein</t>
  </si>
  <si>
    <t>cdklein32@gmail.com</t>
  </si>
  <si>
    <t>James M. Mcgrath</t>
  </si>
  <si>
    <t>jamesm@yahoo.com</t>
  </si>
  <si>
    <t>20190412</t>
  </si>
  <si>
    <t>Virginia D. Cowan</t>
  </si>
  <si>
    <t>vdcowan@hotmail.com</t>
  </si>
  <si>
    <t>20190414</t>
  </si>
  <si>
    <t>Lauren D. Montoya</t>
  </si>
  <si>
    <t>laurenm12@outlook.com</t>
  </si>
  <si>
    <t>20190415</t>
  </si>
  <si>
    <t>Pamela S. Gautam</t>
  </si>
  <si>
    <t>pamelag35@outlook.com</t>
  </si>
  <si>
    <t>Danielle M. Fields</t>
  </si>
  <si>
    <t>daniellemfields@outlook.com</t>
  </si>
  <si>
    <t>20190417</t>
  </si>
  <si>
    <t>Chris C. Ha</t>
  </si>
  <si>
    <t>ccha13@yahoo.com</t>
  </si>
  <si>
    <t>Anthony F. Webster</t>
  </si>
  <si>
    <t>anthonyfwebster22@yahoo.com</t>
  </si>
  <si>
    <t>Elsie J. Curtis</t>
  </si>
  <si>
    <t>elsiec54@gmail.com</t>
  </si>
  <si>
    <t>20190419</t>
  </si>
  <si>
    <t>Shannon H. Cox</t>
  </si>
  <si>
    <t>shannonhcox17@outlook.com</t>
  </si>
  <si>
    <t>20190420</t>
  </si>
  <si>
    <t>Danielle F. Collins</t>
  </si>
  <si>
    <t>daniellec@yahoo.com</t>
  </si>
  <si>
    <t>Lance M. Salinas</t>
  </si>
  <si>
    <t>lancemsalinas64@gmail.com</t>
  </si>
  <si>
    <t>20190424</t>
  </si>
  <si>
    <t>Jack J. Waller</t>
  </si>
  <si>
    <t>jackjwaller22@outlook.com</t>
  </si>
  <si>
    <t>Mary G. Villa</t>
  </si>
  <si>
    <t>maryvilla@outlook.com</t>
  </si>
  <si>
    <t>20190425</t>
  </si>
  <si>
    <t>Shirley A. Wang</t>
  </si>
  <si>
    <t>shirleyawang74@hotmail.com</t>
  </si>
  <si>
    <t>20190426</t>
  </si>
  <si>
    <t>Matthew I. Perkins</t>
  </si>
  <si>
    <t>miperkins@gmail.com</t>
  </si>
  <si>
    <t>20190428</t>
  </si>
  <si>
    <t>Mark J. Goodwin</t>
  </si>
  <si>
    <t>markg41@outlook.com</t>
  </si>
  <si>
    <t>20190429</t>
  </si>
  <si>
    <t>Wendy V. Barnett</t>
  </si>
  <si>
    <t>wendyb@gmail.com</t>
  </si>
  <si>
    <t>20190430</t>
  </si>
  <si>
    <t>Gerald N. Barton</t>
  </si>
  <si>
    <t>geraldbarton@hotmail.com</t>
  </si>
  <si>
    <t>Josephine S. Omar</t>
  </si>
  <si>
    <t>josephineomar@hotmail.com</t>
  </si>
  <si>
    <t>20190501</t>
  </si>
  <si>
    <t>William F. Todd</t>
  </si>
  <si>
    <t>wftodd@outlook.com</t>
  </si>
  <si>
    <t>Florence I. Harding</t>
  </si>
  <si>
    <t>florenceh@gmail.com</t>
  </si>
  <si>
    <t>Gary D. Grimes</t>
  </si>
  <si>
    <t>garygrimes18@hotmail.com</t>
  </si>
  <si>
    <t>Debra D. Wells</t>
  </si>
  <si>
    <t>debraw16@outlook.com</t>
  </si>
  <si>
    <t>20190502</t>
  </si>
  <si>
    <t>Eric J. Castillo</t>
  </si>
  <si>
    <t>ericjcastillo26@gmail.com</t>
  </si>
  <si>
    <t>Tim S. Knight</t>
  </si>
  <si>
    <t>timsknight@yahoo.com</t>
  </si>
  <si>
    <t>20190504</t>
  </si>
  <si>
    <t>George S. Boyd</t>
  </si>
  <si>
    <t>gsboyd23@outlook.com</t>
  </si>
  <si>
    <t>20190506</t>
  </si>
  <si>
    <t>Thomas J. Lam</t>
  </si>
  <si>
    <t>thomasjlam76@hotmail.com</t>
  </si>
  <si>
    <t>20190509</t>
  </si>
  <si>
    <t>Mary T. Davidson</t>
  </si>
  <si>
    <t>marytdavidson@hotmail.com</t>
  </si>
  <si>
    <t>Clara H. Parks</t>
  </si>
  <si>
    <t>chparks@gmail.com</t>
  </si>
  <si>
    <t>20190510</t>
  </si>
  <si>
    <t>Jacqueline C. Bowman</t>
  </si>
  <si>
    <t>jcbowman96@gmail.com</t>
  </si>
  <si>
    <t>20190511</t>
  </si>
  <si>
    <t>Jamie A. Kemp</t>
  </si>
  <si>
    <t>jamiek26@outlook.com</t>
  </si>
  <si>
    <t>20190512</t>
  </si>
  <si>
    <t>Kathy F. Hampton</t>
  </si>
  <si>
    <t>kathyh@hotmail.com</t>
  </si>
  <si>
    <t>20190513</t>
  </si>
  <si>
    <t>Brian B. Moody</t>
  </si>
  <si>
    <t>brianm@hotmail.com</t>
  </si>
  <si>
    <t>20190515</t>
  </si>
  <si>
    <t>Carol J. Contreras</t>
  </si>
  <si>
    <t>carolcontreras99@outlook.com</t>
  </si>
  <si>
    <t>Gloria J. Mendoza</t>
  </si>
  <si>
    <t>gjmendoza@hotmail.com</t>
  </si>
  <si>
    <t>20190517</t>
  </si>
  <si>
    <t>Brandon C. Allen</t>
  </si>
  <si>
    <t>bcallen@hotmail.com</t>
  </si>
  <si>
    <t>Carolyn B. Haque</t>
  </si>
  <si>
    <t>carolynh@outlook.com</t>
  </si>
  <si>
    <t>20190520</t>
  </si>
  <si>
    <t>Julie B. Simmons</t>
  </si>
  <si>
    <t>juliesimmons15@yahoo.com</t>
  </si>
  <si>
    <t>Kristi J. Raj</t>
  </si>
  <si>
    <t>kristir@outlook.com</t>
  </si>
  <si>
    <t>20190521</t>
  </si>
  <si>
    <t>Elizabeth D. Taylor</t>
  </si>
  <si>
    <t>elizabethtaylor@yahoo.com</t>
  </si>
  <si>
    <t>Patrick M. Saunders</t>
  </si>
  <si>
    <t>patricksaunders39@gmail.com</t>
  </si>
  <si>
    <t>20190523</t>
  </si>
  <si>
    <t>Nancy P. Salazar</t>
  </si>
  <si>
    <t>nancysalazar@outlook.com</t>
  </si>
  <si>
    <t>Ann F. Bruce</t>
  </si>
  <si>
    <t>annb@yahoo.com</t>
  </si>
  <si>
    <t>20190526</t>
  </si>
  <si>
    <t>Sherry S. Lang</t>
  </si>
  <si>
    <t>sherryslang@yahoo.com</t>
  </si>
  <si>
    <t>20190527</t>
  </si>
  <si>
    <t>Larry J. Austin</t>
  </si>
  <si>
    <t>larryjaustin@outlook.com</t>
  </si>
  <si>
    <t>John J. Michaels</t>
  </si>
  <si>
    <t>johnm29@hotmail.com</t>
  </si>
  <si>
    <t>20190528</t>
  </si>
  <si>
    <t>Ryan F. Wheeler</t>
  </si>
  <si>
    <t>ryanwheeler54@gmail.com</t>
  </si>
  <si>
    <t>Justin J. Childs</t>
  </si>
  <si>
    <t>justinc94@outlook.com</t>
  </si>
  <si>
    <t>Bonnie M. Boone</t>
  </si>
  <si>
    <t>bonniemboone30@yahoo.com</t>
  </si>
  <si>
    <t>Kristen D. Williams</t>
  </si>
  <si>
    <t>kdwilliams@outlook.com</t>
  </si>
  <si>
    <t>20190529</t>
  </si>
  <si>
    <t>Dean O. Leal</t>
  </si>
  <si>
    <t>deanl@outlook.com</t>
  </si>
  <si>
    <t>Joyce F. Evans</t>
  </si>
  <si>
    <t>joycee@gmail.com</t>
  </si>
  <si>
    <t>Terry F. Yau</t>
  </si>
  <si>
    <t>terryyau88@yahoo.com</t>
  </si>
  <si>
    <t>20190530</t>
  </si>
  <si>
    <t>Charles P. Dugan</t>
  </si>
  <si>
    <t>charlespdugan30@hotmail.com</t>
  </si>
  <si>
    <t>Karen D. Robinson</t>
  </si>
  <si>
    <t>karenr37@outlook.com</t>
  </si>
  <si>
    <t>20190531</t>
  </si>
  <si>
    <t>Joy M. Queen</t>
  </si>
  <si>
    <t>jmqueen@hotmail.com</t>
  </si>
  <si>
    <t>Brittany V. Smith</t>
  </si>
  <si>
    <t>bvsmith@hotmail.com</t>
  </si>
  <si>
    <t>Daniel S. Page</t>
  </si>
  <si>
    <t>dspage@yahoo.com</t>
  </si>
  <si>
    <t>20190601</t>
  </si>
  <si>
    <t>Ethel M. Haines</t>
  </si>
  <si>
    <t>ethelh74@hotmail.com</t>
  </si>
  <si>
    <t>Kenneth G. Rodriguez</t>
  </si>
  <si>
    <t>kgrodriguez4@yahoo.com</t>
  </si>
  <si>
    <t>Ricky F. Hartley</t>
  </si>
  <si>
    <t>rickyfhartley90@gmail.com</t>
  </si>
  <si>
    <t>20190603</t>
  </si>
  <si>
    <t>Nicole J. Singh</t>
  </si>
  <si>
    <t>nicolejsingh@yahoo.com</t>
  </si>
  <si>
    <t>20190604</t>
  </si>
  <si>
    <t>Edward D. Joe</t>
  </si>
  <si>
    <t>edjoe23@hotmail.com</t>
  </si>
  <si>
    <t>20190605</t>
  </si>
  <si>
    <t>Jeremy F. Delgado</t>
  </si>
  <si>
    <t>jfdelgado21@outlook.com</t>
  </si>
  <si>
    <t>Catherine J. Armstrong</t>
  </si>
  <si>
    <t>cjarmstrong47@yahoo.com</t>
  </si>
  <si>
    <t>Virginia C. Barrera</t>
  </si>
  <si>
    <t>virginiabarrera@outlook.com</t>
  </si>
  <si>
    <t>Samantha M. Mason</t>
  </si>
  <si>
    <t>samanthammason@gmail.com</t>
  </si>
  <si>
    <t>Lori L. Allen</t>
  </si>
  <si>
    <t>llallen@outlook.com</t>
  </si>
  <si>
    <t>Robert D. Mackenzie</t>
  </si>
  <si>
    <t>robertm@yahoo.com</t>
  </si>
  <si>
    <t>20190606</t>
  </si>
  <si>
    <t>Debra D. Cruz</t>
  </si>
  <si>
    <t>ddcruz@outlook.com</t>
  </si>
  <si>
    <t>Beth J. Gilbert</t>
  </si>
  <si>
    <t>bethjgilbert@gmail.com</t>
  </si>
  <si>
    <t>20190611</t>
  </si>
  <si>
    <t>Craig R. Whitehead</t>
  </si>
  <si>
    <t>crwhitehead51@hotmail.com</t>
  </si>
  <si>
    <t>Ashley J. Parks</t>
  </si>
  <si>
    <t>ashleyparks96@hotmail.com</t>
  </si>
  <si>
    <t>20190612</t>
  </si>
  <si>
    <t>Frances M. Mohammed</t>
  </si>
  <si>
    <t>francesmohammed1@yahoo.com</t>
  </si>
  <si>
    <t>Linda C. Santiago</t>
  </si>
  <si>
    <t>lindacsantiago78@outlook.com</t>
  </si>
  <si>
    <t>Betty D. Hardin</t>
  </si>
  <si>
    <t>bettyh@yahoo.com</t>
  </si>
  <si>
    <t>20190613</t>
  </si>
  <si>
    <t>Mary R. Perez</t>
  </si>
  <si>
    <t>mrperez6@hotmail.com</t>
  </si>
  <si>
    <t>Catherine F. Miller</t>
  </si>
  <si>
    <t>cfmiller@gmail.com</t>
  </si>
  <si>
    <t>20190614</t>
  </si>
  <si>
    <t>Henry J. Rich</t>
  </si>
  <si>
    <t>hjrich@hotmail.com</t>
  </si>
  <si>
    <t>20190615</t>
  </si>
  <si>
    <t>Steven C. Maria</t>
  </si>
  <si>
    <t>stevenmaria@hotmail.com</t>
  </si>
  <si>
    <t>20190616</t>
  </si>
  <si>
    <t>Curtis T. Molina</t>
  </si>
  <si>
    <t>curtistmolina82@gmail.com</t>
  </si>
  <si>
    <t>Susan J. Bedford</t>
  </si>
  <si>
    <t>susanbedford@outlook.com</t>
  </si>
  <si>
    <t>20190617</t>
  </si>
  <si>
    <t>Michelle E. Pineda</t>
  </si>
  <si>
    <t>michellepineda@outlook.com</t>
  </si>
  <si>
    <t>Ryan M. Pearson</t>
  </si>
  <si>
    <t>ryanp39@gmail.com</t>
  </si>
  <si>
    <t>20190618</t>
  </si>
  <si>
    <t>Geraldine J. Power</t>
  </si>
  <si>
    <t>gjpower@outlook.com</t>
  </si>
  <si>
    <t>20190619</t>
  </si>
  <si>
    <t>Douglas B. Dias</t>
  </si>
  <si>
    <t>dbdias87@yahoo.com</t>
  </si>
  <si>
    <t>Steven V. Levine</t>
  </si>
  <si>
    <t>stevenlevine83@hotmail.com</t>
  </si>
  <si>
    <t>Megan K. Ashley</t>
  </si>
  <si>
    <t>mkashley4@outlook.com</t>
  </si>
  <si>
    <t>Justin E. Wood</t>
  </si>
  <si>
    <t>justinwood@yahoo.com</t>
  </si>
  <si>
    <t>20190620</t>
  </si>
  <si>
    <t>Darrin F. Gray</t>
  </si>
  <si>
    <t>darringray49@yahoo.com</t>
  </si>
  <si>
    <t>20190621</t>
  </si>
  <si>
    <t>Ashley N. Hossain</t>
  </si>
  <si>
    <t>ashleyh52@hotmail.com</t>
  </si>
  <si>
    <t>20190622</t>
  </si>
  <si>
    <t>Brett I. Nasir</t>
  </si>
  <si>
    <t>brettnasir91@hotmail.com</t>
  </si>
  <si>
    <t>Larry K. Williamson</t>
  </si>
  <si>
    <t>larrywilliamson@hotmail.com</t>
  </si>
  <si>
    <t>Andrew J. Valentine</t>
  </si>
  <si>
    <t>andrewjvalentine@outlook.com</t>
  </si>
  <si>
    <t>20190623</t>
  </si>
  <si>
    <t>Gina N. Wagner</t>
  </si>
  <si>
    <t>gnwagner30@hotmail.com</t>
  </si>
  <si>
    <t>Tara J. Hall</t>
  </si>
  <si>
    <t>tarah@outlook.com</t>
  </si>
  <si>
    <t>Erin R. Liu</t>
  </si>
  <si>
    <t>erinliu94@outlook.com</t>
  </si>
  <si>
    <t>20190624</t>
  </si>
  <si>
    <t>Edna W. Whittaker</t>
  </si>
  <si>
    <t>ednawhittaker85@outlook.com</t>
  </si>
  <si>
    <t>20190625</t>
  </si>
  <si>
    <t>William E. Bob</t>
  </si>
  <si>
    <t>williambob22@gmail.com</t>
  </si>
  <si>
    <t>20190627</t>
  </si>
  <si>
    <t>Vincent F. Payne</t>
  </si>
  <si>
    <t>vincentp14@outlook.com</t>
  </si>
  <si>
    <t>20190628</t>
  </si>
  <si>
    <t>Troy K. Maxwell</t>
  </si>
  <si>
    <t>tkmaxwell@hotmail.com</t>
  </si>
  <si>
    <t>20190629</t>
  </si>
  <si>
    <t>Helen J. Medina</t>
  </si>
  <si>
    <t>hjmedina@yahoo.com</t>
  </si>
  <si>
    <t>20190701</t>
  </si>
  <si>
    <t>Bernice W. Gibson</t>
  </si>
  <si>
    <t>bernicegibson@gmail.com</t>
  </si>
  <si>
    <t>20190702</t>
  </si>
  <si>
    <t>Joshua I. Mueller</t>
  </si>
  <si>
    <t>joshuaimueller@yahoo.com</t>
  </si>
  <si>
    <t>Kyle M. Kong</t>
  </si>
  <si>
    <t>kylemkong22@outlook.com</t>
  </si>
  <si>
    <t>Jean M. Chapman</t>
  </si>
  <si>
    <t>jeanmchapman@yahoo.com</t>
  </si>
  <si>
    <t>20190704</t>
  </si>
  <si>
    <t>Tiffany F. Howard</t>
  </si>
  <si>
    <t>tiffanyh71@gmail.com</t>
  </si>
  <si>
    <t>Lillian L. Swartz</t>
  </si>
  <si>
    <t>lillianswartz70@hotmail.com</t>
  </si>
  <si>
    <t>20190708</t>
  </si>
  <si>
    <t>Danielle M. Bradley</t>
  </si>
  <si>
    <t>daniellebradley@yahoo.com</t>
  </si>
  <si>
    <t>Judy B. Zhang</t>
  </si>
  <si>
    <t>jbzhang@hotmail.com</t>
  </si>
  <si>
    <t>20190710</t>
  </si>
  <si>
    <t>Brooke I. Pham</t>
  </si>
  <si>
    <t>bipham@outlook.com</t>
  </si>
  <si>
    <t>20190711</t>
  </si>
  <si>
    <t>Shannon L. Ferguson</t>
  </si>
  <si>
    <t>shannonf58@yahoo.com</t>
  </si>
  <si>
    <t>20190713</t>
  </si>
  <si>
    <t>Scott S. Owen</t>
  </si>
  <si>
    <t>scottsowen@hotmail.com</t>
  </si>
  <si>
    <t>Robert C. Snyder</t>
  </si>
  <si>
    <t>roberts32@yahoo.com</t>
  </si>
  <si>
    <t>20190717</t>
  </si>
  <si>
    <t>Jacqueline J. Barnes</t>
  </si>
  <si>
    <t>jacquelineb23@yahoo.com</t>
  </si>
  <si>
    <t>Doris L. Das</t>
  </si>
  <si>
    <t>dorisd18@outlook.com</t>
  </si>
  <si>
    <t>Angela E. Jordan</t>
  </si>
  <si>
    <t>angelajordan@gmail.com</t>
  </si>
  <si>
    <t>Jonathan M. Carson</t>
  </si>
  <si>
    <t>jonathanc@yahoo.com</t>
  </si>
  <si>
    <t>20190719</t>
  </si>
  <si>
    <t>Stephen J. Browning</t>
  </si>
  <si>
    <t>stephenbrowning@hotmail.com</t>
  </si>
  <si>
    <t>20190720</t>
  </si>
  <si>
    <t>Charles C. Drummond</t>
  </si>
  <si>
    <t>ccdrummond21@gmail.com</t>
  </si>
  <si>
    <t>20190721</t>
  </si>
  <si>
    <t>Jeanne M. Davidson</t>
  </si>
  <si>
    <t>jeannedavidson78@yahoo.com</t>
  </si>
  <si>
    <t>Carol C. Gonzalez</t>
  </si>
  <si>
    <t>carolcgonzalez@hotmail.com</t>
  </si>
  <si>
    <t>20190723</t>
  </si>
  <si>
    <t>Samantha J. Benson</t>
  </si>
  <si>
    <t>samanthab76@gmail.com</t>
  </si>
  <si>
    <t>Mario J. Faulkner</t>
  </si>
  <si>
    <t>mariofaulkner25@yahoo.com</t>
  </si>
  <si>
    <t>Ryan C. Duran</t>
  </si>
  <si>
    <t>rcduran16@hotmail.com</t>
  </si>
  <si>
    <t>20190724</t>
  </si>
  <si>
    <t>Henry J. Lawrence</t>
  </si>
  <si>
    <t>henryjlawrence@outlook.com</t>
  </si>
  <si>
    <t>Sarah J. Daniel</t>
  </si>
  <si>
    <t>sarahjdaniel16@yahoo.com</t>
  </si>
  <si>
    <t>Norma D. Barlow</t>
  </si>
  <si>
    <t>normabarlow40@outlook.com</t>
  </si>
  <si>
    <t>Dana K. Ho</t>
  </si>
  <si>
    <t>danaho71@gmail.com</t>
  </si>
  <si>
    <t>20190725</t>
  </si>
  <si>
    <t>Elizabeth C. Butler</t>
  </si>
  <si>
    <t>elizabethb44@yahoo.com</t>
  </si>
  <si>
    <t>20190726</t>
  </si>
  <si>
    <t>Jeffrey A. Chavez</t>
  </si>
  <si>
    <t>jeffreychavez14@hotmail.com</t>
  </si>
  <si>
    <t>20190728</t>
  </si>
  <si>
    <t>Tyler C. Duke</t>
  </si>
  <si>
    <t>tylercduke@outlook.com</t>
  </si>
  <si>
    <t>Derek D. Prakash</t>
  </si>
  <si>
    <t>derekprakash@outlook.com</t>
  </si>
  <si>
    <t>20190729</t>
  </si>
  <si>
    <t>Carol R. Cannon</t>
  </si>
  <si>
    <t>carolc59@gmail.com</t>
  </si>
  <si>
    <t>Frances L. Miranda</t>
  </si>
  <si>
    <t>flmiranda58@hotmail.com</t>
  </si>
  <si>
    <t>20190730</t>
  </si>
  <si>
    <t>Nancy K. Mcdonald</t>
  </si>
  <si>
    <t>nancym@hotmail.com</t>
  </si>
  <si>
    <t>James J. Silva</t>
  </si>
  <si>
    <t>jjsilva36@outlook.com</t>
  </si>
  <si>
    <t>20190801</t>
  </si>
  <si>
    <t>John D. Hickey</t>
  </si>
  <si>
    <t>johndhickey@yahoo.com</t>
  </si>
  <si>
    <t>20190802</t>
  </si>
  <si>
    <t>Ellen F. Roth</t>
  </si>
  <si>
    <t>ellenroth@gmail.com</t>
  </si>
  <si>
    <t>20190803</t>
  </si>
  <si>
    <t>Lorraine S. Lake</t>
  </si>
  <si>
    <t>lorrainelake13@yahoo.com</t>
  </si>
  <si>
    <t>20190805</t>
  </si>
  <si>
    <t>Edward B. Burt</t>
  </si>
  <si>
    <t>edwardbburt@yahoo.com</t>
  </si>
  <si>
    <t>Michael G. Khaled</t>
  </si>
  <si>
    <t>mgkhaled40@yahoo.com</t>
  </si>
  <si>
    <t>20190806</t>
  </si>
  <si>
    <t>Jessica J. Denton</t>
  </si>
  <si>
    <t>jessicad80@yahoo.com</t>
  </si>
  <si>
    <t>20190808</t>
  </si>
  <si>
    <t>Joseph A. Morrison</t>
  </si>
  <si>
    <t>josephmorrison16@outlook.com</t>
  </si>
  <si>
    <t>Donna D. Yee</t>
  </si>
  <si>
    <t>donnay87@hotmail.com</t>
  </si>
  <si>
    <t>Sarah H. Pearce</t>
  </si>
  <si>
    <t>shpearce91@gmail.com</t>
  </si>
  <si>
    <t>20190809</t>
  </si>
  <si>
    <t>Elizabeth M. Duong</t>
  </si>
  <si>
    <t>emduong74@gmail.com</t>
  </si>
  <si>
    <t>20190810</t>
  </si>
  <si>
    <t>Terry T. Murray</t>
  </si>
  <si>
    <t>terrytmurray17@gmail.com</t>
  </si>
  <si>
    <t>20190811</t>
  </si>
  <si>
    <t>William D. Wilson</t>
  </si>
  <si>
    <t>wdwilson25@yahoo.com</t>
  </si>
  <si>
    <t>20190813</t>
  </si>
  <si>
    <t>Jack D. Francis</t>
  </si>
  <si>
    <t>jdfrancis@hotmail.com</t>
  </si>
  <si>
    <t>20190814</t>
  </si>
  <si>
    <t>Henry J. Hayes</t>
  </si>
  <si>
    <t>henryh88@hotmail.com</t>
  </si>
  <si>
    <t>20190815</t>
  </si>
  <si>
    <t>Charles F. Wall</t>
  </si>
  <si>
    <t>cfwall@gmail.com</t>
  </si>
  <si>
    <t>20190816</t>
  </si>
  <si>
    <t>Michael J. Mariano</t>
  </si>
  <si>
    <t>mjmariano74@gmail.com</t>
  </si>
  <si>
    <t>20190818</t>
  </si>
  <si>
    <t>Jean J. Quinn</t>
  </si>
  <si>
    <t>jjquinn@hotmail.com</t>
  </si>
  <si>
    <t>Randy E. Larson</t>
  </si>
  <si>
    <t>randyelarson@hotmail.com</t>
  </si>
  <si>
    <t>20190820</t>
  </si>
  <si>
    <t>Cynthia J. Abad</t>
  </si>
  <si>
    <t>cynthiajabad6@hotmail.com</t>
  </si>
  <si>
    <t>20190821</t>
  </si>
  <si>
    <t>Linda I. Mcmahon</t>
  </si>
  <si>
    <t>lindaimcmahon96@outlook.com</t>
  </si>
  <si>
    <t>Ann E. Murphy</t>
  </si>
  <si>
    <t>annemurphy@hotmail.com</t>
  </si>
  <si>
    <t>Paula D. Spencer</t>
  </si>
  <si>
    <t>pauladspencer@outlook.com</t>
  </si>
  <si>
    <t>20190824</t>
  </si>
  <si>
    <t>Dawn W. Tucker</t>
  </si>
  <si>
    <t>dawnt7@outlook.com</t>
  </si>
  <si>
    <t>Frank L. Archer</t>
  </si>
  <si>
    <t>franklarcher@outlook.com</t>
  </si>
  <si>
    <t>20190826</t>
  </si>
  <si>
    <t>Beverly I. Bowers</t>
  </si>
  <si>
    <t>beverlyibowers@yahoo.com</t>
  </si>
  <si>
    <t>20190827</t>
  </si>
  <si>
    <t>Anthony C. Walker</t>
  </si>
  <si>
    <t>acwalker88@gmail.com</t>
  </si>
  <si>
    <t>20190828</t>
  </si>
  <si>
    <t>Robert K. Rojas</t>
  </si>
  <si>
    <t>robertrojas18@outlook.com</t>
  </si>
  <si>
    <t>20190829</t>
  </si>
  <si>
    <t>Daniel L. Rodriguez</t>
  </si>
  <si>
    <t>danielr@yahoo.com</t>
  </si>
  <si>
    <t>20190904</t>
  </si>
  <si>
    <t>Danny J. Jacobs</t>
  </si>
  <si>
    <t>dannyj44@hotmail.com</t>
  </si>
  <si>
    <t>20190906</t>
  </si>
  <si>
    <t>Tyler G. Park</t>
  </si>
  <si>
    <t>tylergpark@outlook.com</t>
  </si>
  <si>
    <t>20190907</t>
  </si>
  <si>
    <t>Laurie C. Davidson</t>
  </si>
  <si>
    <t>lauriedavidson25@yahoo.com</t>
  </si>
  <si>
    <t>Cheryl W. Harrison</t>
  </si>
  <si>
    <t>cherylharrison@outlook.com</t>
  </si>
  <si>
    <t>20190908</t>
  </si>
  <si>
    <t>Michelle J. Buchanan</t>
  </si>
  <si>
    <t>michellejbuchanan@yahoo.com</t>
  </si>
  <si>
    <t>20190909</t>
  </si>
  <si>
    <t>John I. Levy</t>
  </si>
  <si>
    <t>johnl73@yahoo.com</t>
  </si>
  <si>
    <t>Gladys F. Rodriguez</t>
  </si>
  <si>
    <t>gladysr@gmail.com</t>
  </si>
  <si>
    <t>Kayla W. Jha</t>
  </si>
  <si>
    <t>kwjha20@gmail.com</t>
  </si>
  <si>
    <t>Karen S. Dooley</t>
  </si>
  <si>
    <t>karensdooley69@yahoo.com</t>
  </si>
  <si>
    <t>20190911</t>
  </si>
  <si>
    <t>Rachel L. Irani</t>
  </si>
  <si>
    <t>rachellirani78@outlook.com</t>
  </si>
  <si>
    <t>20190913</t>
  </si>
  <si>
    <t>Todd E. Mercado</t>
  </si>
  <si>
    <t>toddmercado54@gmail.com</t>
  </si>
  <si>
    <t>20190919</t>
  </si>
  <si>
    <t>Howard V. Gonzaga</t>
  </si>
  <si>
    <t>hvgonzaga@yahoo.com</t>
  </si>
  <si>
    <t>20190920</t>
  </si>
  <si>
    <t>Zachary M. Cardenas</t>
  </si>
  <si>
    <t>zacharyc72@outlook.com</t>
  </si>
  <si>
    <t>20190923</t>
  </si>
  <si>
    <t>Kristopher A. Fitzpatrick</t>
  </si>
  <si>
    <t>kristopherf@gmail.com</t>
  </si>
  <si>
    <t>Carol J. Stephens</t>
  </si>
  <si>
    <t>carols55@hotmail.com</t>
  </si>
  <si>
    <t>Sue J. Kelley</t>
  </si>
  <si>
    <t>suek63@outlook.com</t>
  </si>
  <si>
    <t>Amber L. Farrell</t>
  </si>
  <si>
    <t>amberf71@hotmail.com</t>
  </si>
  <si>
    <t>20190924</t>
  </si>
  <si>
    <t>Vanessa I. Jefferson</t>
  </si>
  <si>
    <t>vanessajefferson63@gmail.com</t>
  </si>
  <si>
    <t>20190925</t>
  </si>
  <si>
    <t>Pamela F. Swift</t>
  </si>
  <si>
    <t>pfswift@hotmail.com</t>
  </si>
  <si>
    <t>20190926</t>
  </si>
  <si>
    <t>Josephine D. Lynn</t>
  </si>
  <si>
    <t>josephinel@yahoo.com</t>
  </si>
  <si>
    <t>20190929</t>
  </si>
  <si>
    <t>Crystal T. Jain</t>
  </si>
  <si>
    <t>crystaljain@outlook.com</t>
  </si>
  <si>
    <t>Amy I. Cheung</t>
  </si>
  <si>
    <t>amyicheung@hotmail.com</t>
  </si>
  <si>
    <t>20190930</t>
  </si>
  <si>
    <t>Virginia D. Espinoza</t>
  </si>
  <si>
    <t>virginiadespinoza92@hotmail.com</t>
  </si>
  <si>
    <t>Alyssa A. Medina</t>
  </si>
  <si>
    <t>alyssamedina@yahoo.com</t>
  </si>
  <si>
    <t>20191002</t>
  </si>
  <si>
    <t>Audrey M. Daley</t>
  </si>
  <si>
    <t>audreymdaley54@outlook.com</t>
  </si>
  <si>
    <t>20191006</t>
  </si>
  <si>
    <t>Brittany G. Omar</t>
  </si>
  <si>
    <t>bgomar44@hotmail.com</t>
  </si>
  <si>
    <t>Kristy R. Jean</t>
  </si>
  <si>
    <t>kristyjean33@gmail.com</t>
  </si>
  <si>
    <t>Kim D. Roberts</t>
  </si>
  <si>
    <t>kimr@yahoo.com</t>
  </si>
  <si>
    <t>20191007</t>
  </si>
  <si>
    <t>Tyrone C. Gutierrez</t>
  </si>
  <si>
    <t>tcgutierrez3@gmail.com</t>
  </si>
  <si>
    <t>20191010</t>
  </si>
  <si>
    <t>Joan S. Khalid</t>
  </si>
  <si>
    <t>joanskhalid70@yahoo.com</t>
  </si>
  <si>
    <t>20191011</t>
  </si>
  <si>
    <t>Carla D. Marin</t>
  </si>
  <si>
    <t>carladmarin44@yahoo.com</t>
  </si>
  <si>
    <t>20191012</t>
  </si>
  <si>
    <t>Brianna J. Munoz</t>
  </si>
  <si>
    <t>briannam10@gmail.com</t>
  </si>
  <si>
    <t>20191013</t>
  </si>
  <si>
    <t>Arthur H. Burgess</t>
  </si>
  <si>
    <t>arthurhburgess@gmail.com</t>
  </si>
  <si>
    <t>20191014</t>
  </si>
  <si>
    <t>Cheryl J. Spencer</t>
  </si>
  <si>
    <t>cherylspencer@yahoo.com</t>
  </si>
  <si>
    <t>20191016</t>
  </si>
  <si>
    <t>Marilyn M. Fung</t>
  </si>
  <si>
    <t>marilynf@gmail.com</t>
  </si>
  <si>
    <t>20191018</t>
  </si>
  <si>
    <t>Annie M. Mercado</t>
  </si>
  <si>
    <t>anniemercado@gmail.com</t>
  </si>
  <si>
    <t>20191019</t>
  </si>
  <si>
    <t>Richard J. Lemon</t>
  </si>
  <si>
    <t>richardlemon60@hotmail.com</t>
  </si>
  <si>
    <t>20191023</t>
  </si>
  <si>
    <t>Nancy C. Gross</t>
  </si>
  <si>
    <t>nancycgross48@hotmail.com</t>
  </si>
  <si>
    <t>20191024</t>
  </si>
  <si>
    <t>Cynthia P. Khan</t>
  </si>
  <si>
    <t>cynthiakhan43@gmail.com</t>
  </si>
  <si>
    <t>Brittany T. Ellis</t>
  </si>
  <si>
    <t>btellis@hotmail.com</t>
  </si>
  <si>
    <t>Vicki M. Boone</t>
  </si>
  <si>
    <t>vmboone1@outlook.com</t>
  </si>
  <si>
    <t>20191025</t>
  </si>
  <si>
    <t>Brandon M. Yang</t>
  </si>
  <si>
    <t>brandonmyang@outlook.com</t>
  </si>
  <si>
    <t>20191027</t>
  </si>
  <si>
    <t>Ashley C. Anthony</t>
  </si>
  <si>
    <t>ashleya@outlook.com</t>
  </si>
  <si>
    <t>20191029</t>
  </si>
  <si>
    <t>Barbara C. Healy</t>
  </si>
  <si>
    <t>barbarah@gmail.com</t>
  </si>
  <si>
    <t>Helen M. Callahan</t>
  </si>
  <si>
    <t>helenmcallahan74@gmail.com</t>
  </si>
  <si>
    <t>20191030</t>
  </si>
  <si>
    <t>Justin T. Mathew</t>
  </si>
  <si>
    <t>jtmathew26@yahoo.com</t>
  </si>
  <si>
    <t>20191031</t>
  </si>
  <si>
    <t>Peter R. Dave</t>
  </si>
  <si>
    <t>peterd@hotmail.com</t>
  </si>
  <si>
    <t>20191102</t>
  </si>
  <si>
    <t>Nancy B. Groves</t>
  </si>
  <si>
    <t>nbgroves@outlook.com</t>
  </si>
  <si>
    <t>Janet F. Washington</t>
  </si>
  <si>
    <t>jfwashington64@yahoo.com</t>
  </si>
  <si>
    <t>Christopher H. Larson</t>
  </si>
  <si>
    <t>christopherl@yahoo.com</t>
  </si>
  <si>
    <t>20191104</t>
  </si>
  <si>
    <t>Aaron P. Freeman</t>
  </si>
  <si>
    <t>aaronpfreeman@outlook.com</t>
  </si>
  <si>
    <t>20191105</t>
  </si>
  <si>
    <t>Andrew T. Adam</t>
  </si>
  <si>
    <t>atadam13@gmail.com</t>
  </si>
  <si>
    <t>Marilyn H. San</t>
  </si>
  <si>
    <t>marilynhsan@gmail.com</t>
  </si>
  <si>
    <t>20191107</t>
  </si>
  <si>
    <t>Wayne B. Hutchinson</t>
  </si>
  <si>
    <t>wbhutchinson16@hotmail.com</t>
  </si>
  <si>
    <t>Joan R. Matthews</t>
  </si>
  <si>
    <t>joanmatthews@yahoo.com</t>
  </si>
  <si>
    <t>20191109</t>
  </si>
  <si>
    <t>Ida J. Chung</t>
  </si>
  <si>
    <t>idajchung66@gmail.com</t>
  </si>
  <si>
    <t>20191111</t>
  </si>
  <si>
    <t>Leonard N. Morey</t>
  </si>
  <si>
    <t>leonardm45@hotmail.com</t>
  </si>
  <si>
    <t>20191114</t>
  </si>
  <si>
    <t>Sara T. Weston</t>
  </si>
  <si>
    <t>saraweston87@gmail.com</t>
  </si>
  <si>
    <t>20191115</t>
  </si>
  <si>
    <t>Danny C. Rizzo</t>
  </si>
  <si>
    <t>dannycrizzo@outlook.com</t>
  </si>
  <si>
    <t>Harold S. Carr</t>
  </si>
  <si>
    <t>haroldc47@hotmail.com</t>
  </si>
  <si>
    <t>20191116</t>
  </si>
  <si>
    <t>Kay J. Chow</t>
  </si>
  <si>
    <t>kayc@gmail.com</t>
  </si>
  <si>
    <t>Ruth I. Boyd</t>
  </si>
  <si>
    <t>ruthboyd@yahoo.com</t>
  </si>
  <si>
    <t>20191117</t>
  </si>
  <si>
    <t>Johnny J. Mccarthy</t>
  </si>
  <si>
    <t>jjmccarthy51@hotmail.com</t>
  </si>
  <si>
    <t>20191118</t>
  </si>
  <si>
    <t>Nicole I. Schroeder</t>
  </si>
  <si>
    <t>nicoleschroeder39@gmail.com</t>
  </si>
  <si>
    <t>20191119</t>
  </si>
  <si>
    <t>Micheal S. Castro</t>
  </si>
  <si>
    <t>mscastro25@gmail.com</t>
  </si>
  <si>
    <t>20191120</t>
  </si>
  <si>
    <t>Sean M. Gupta</t>
  </si>
  <si>
    <t>seangupta@yahoo.com</t>
  </si>
  <si>
    <t>Linda J. Pope</t>
  </si>
  <si>
    <t>ljpope98@outlook.com</t>
  </si>
  <si>
    <t>Sophie J. Joyce</t>
  </si>
  <si>
    <t>sophiejjoyce@hotmail.com</t>
  </si>
  <si>
    <t>20191123</t>
  </si>
  <si>
    <t>Daniel K. Bradley</t>
  </si>
  <si>
    <t>danielkbradley@outlook.com</t>
  </si>
  <si>
    <t>Dennis T. Simon</t>
  </si>
  <si>
    <t>dennissimon19@outlook.com</t>
  </si>
  <si>
    <t>20191124</t>
  </si>
  <si>
    <t>Erica S. Figueroa</t>
  </si>
  <si>
    <t>ericafigueroa@yahoo.com</t>
  </si>
  <si>
    <t>20191127</t>
  </si>
  <si>
    <t>George F. Oconnell</t>
  </si>
  <si>
    <t>georgefoconnell@outlook.com</t>
  </si>
  <si>
    <t>April J. Booth</t>
  </si>
  <si>
    <t>aprilbooth@outlook.com</t>
  </si>
  <si>
    <t>20191128</t>
  </si>
  <si>
    <t>Timothy J. Gupta</t>
  </si>
  <si>
    <t>timothygupta95@yahoo.com</t>
  </si>
  <si>
    <t>20191202</t>
  </si>
  <si>
    <t>Courtney V. Varma</t>
  </si>
  <si>
    <t>cvvarma@hotmail.com</t>
  </si>
  <si>
    <t>Rickey S. Ventura</t>
  </si>
  <si>
    <t>rickeyventura@outlook.com</t>
  </si>
  <si>
    <t>20191203</t>
  </si>
  <si>
    <t>Laura J. Gurung</t>
  </si>
  <si>
    <t>laurag85@yahoo.com</t>
  </si>
  <si>
    <t>Vivian B. Cardenas</t>
  </si>
  <si>
    <t>vivianc25@yahoo.com</t>
  </si>
  <si>
    <t>20191204</t>
  </si>
  <si>
    <t>Eric M. Boyd</t>
  </si>
  <si>
    <t>ericb@gmail.com</t>
  </si>
  <si>
    <t>20191205</t>
  </si>
  <si>
    <t>Tina J. Smith</t>
  </si>
  <si>
    <t>tinasmith100@gmail.com</t>
  </si>
  <si>
    <t>20191207</t>
  </si>
  <si>
    <t>Roy S. Lucas</t>
  </si>
  <si>
    <t>rslucas@hotmail.com</t>
  </si>
  <si>
    <t>Elmer J. Barnes</t>
  </si>
  <si>
    <t>elmerbarnes92@hotmail.com</t>
  </si>
  <si>
    <t>20191210</t>
  </si>
  <si>
    <t>Debra K. Ali</t>
  </si>
  <si>
    <t>debraali91@outlook.com</t>
  </si>
  <si>
    <t>20191211</t>
  </si>
  <si>
    <t>Thomas D. Khalid</t>
  </si>
  <si>
    <t>thomask80@hotmail.com</t>
  </si>
  <si>
    <t>Jamie H. Brooks</t>
  </si>
  <si>
    <t>jhbrooks32@yahoo.com</t>
  </si>
  <si>
    <t>William D. Aquino</t>
  </si>
  <si>
    <t>williamdaquino48@outlook.com</t>
  </si>
  <si>
    <t>20191216</t>
  </si>
  <si>
    <t>Gary T. Baker</t>
  </si>
  <si>
    <t>garybaker@outlook.com</t>
  </si>
  <si>
    <t>20191218</t>
  </si>
  <si>
    <t>Dennis K. Greer</t>
  </si>
  <si>
    <t>denniskgreer95@yahoo.com</t>
  </si>
  <si>
    <t>20191219</t>
  </si>
  <si>
    <t>Steve C. Mcdonald</t>
  </si>
  <si>
    <t>stevem70@hotmail.com</t>
  </si>
  <si>
    <t>20191221</t>
  </si>
  <si>
    <t>Jessica C. Simons</t>
  </si>
  <si>
    <t>jessicas76@yahoo.com</t>
  </si>
  <si>
    <t>20191228</t>
  </si>
  <si>
    <t>Shirley F. Garrison</t>
  </si>
  <si>
    <t>sfgarrison@outlook.com</t>
  </si>
  <si>
    <t>20191229</t>
  </si>
  <si>
    <t>James D. Mueller</t>
  </si>
  <si>
    <t>jamesdmueller19@outlook.com</t>
  </si>
  <si>
    <t>Janice J. Wall</t>
  </si>
  <si>
    <t>jjwall82@hotmail.com</t>
  </si>
  <si>
    <t>20191230</t>
  </si>
  <si>
    <t>Thomas J. Islam</t>
  </si>
  <si>
    <t>thomasi@yahoo.com</t>
  </si>
  <si>
    <t>20200102</t>
  </si>
  <si>
    <t>Jeffrey D. Delgado</t>
  </si>
  <si>
    <t>jddelgado99@gmail.com</t>
  </si>
  <si>
    <t>Andrew F. Yan</t>
  </si>
  <si>
    <t>afyan4@yahoo.com</t>
  </si>
  <si>
    <t>20200103</t>
  </si>
  <si>
    <t>Lisa J. Omar</t>
  </si>
  <si>
    <t>ljomar@outlook.com</t>
  </si>
  <si>
    <t>20200105</t>
  </si>
  <si>
    <t>Jared S. Puckett</t>
  </si>
  <si>
    <t>jspuckett66@outlook.com</t>
  </si>
  <si>
    <t>20200108</t>
  </si>
  <si>
    <t>Marie I. Yap</t>
  </si>
  <si>
    <t>marieiyap35@hotmail.com</t>
  </si>
  <si>
    <t>Robert D. Martin</t>
  </si>
  <si>
    <t>rdmartin1@hotmail.com</t>
  </si>
  <si>
    <t>20200109</t>
  </si>
  <si>
    <t>Dorothy R. Godwin</t>
  </si>
  <si>
    <t>drgodwin34@outlook.com</t>
  </si>
  <si>
    <t>Linda D. Cobb</t>
  </si>
  <si>
    <t>lindacobb@yahoo.com</t>
  </si>
  <si>
    <t>20200110</t>
  </si>
  <si>
    <t>Mark R. Potter</t>
  </si>
  <si>
    <t>mrpotter15@gmail.com</t>
  </si>
  <si>
    <t>20200112</t>
  </si>
  <si>
    <t>Logan J. Richards</t>
  </si>
  <si>
    <t>ljrichards@gmail.com</t>
  </si>
  <si>
    <t>Patricia C. Foster</t>
  </si>
  <si>
    <t>pcfoster@hotmail.com</t>
  </si>
  <si>
    <t>20200114</t>
  </si>
  <si>
    <t>Rebecca L. Torres</t>
  </si>
  <si>
    <t>rebeccatorres@yahoo.com</t>
  </si>
  <si>
    <t>Jasmine R. Gomez</t>
  </si>
  <si>
    <t>jasminegomez93@yahoo.com</t>
  </si>
  <si>
    <t>Louise B. Vasquez</t>
  </si>
  <si>
    <t>lbvasquez82@gmail.com</t>
  </si>
  <si>
    <t>20200116</t>
  </si>
  <si>
    <t>Michelle V. Haynes</t>
  </si>
  <si>
    <t>mvhaynes50@outlook.com</t>
  </si>
  <si>
    <t>20200118</t>
  </si>
  <si>
    <t>Melissa G. Richard</t>
  </si>
  <si>
    <t>mgrichard@gmail.com</t>
  </si>
  <si>
    <t>20200119</t>
  </si>
  <si>
    <t>Craig J. Gallagher</t>
  </si>
  <si>
    <t>craigjgallagher@hotmail.com</t>
  </si>
  <si>
    <t>Gary J. Hubbard</t>
  </si>
  <si>
    <t>garyhubbard@hotmail.com</t>
  </si>
  <si>
    <t>20200120</t>
  </si>
  <si>
    <t>Cynthia F. Boyd</t>
  </si>
  <si>
    <t>cynthiafboyd@hotmail.com</t>
  </si>
  <si>
    <t>Ronald J. Sinclair</t>
  </si>
  <si>
    <t>ronalds20@hotmail.com</t>
  </si>
  <si>
    <t>Debra N. Cunningham</t>
  </si>
  <si>
    <t>debrac@yahoo.com</t>
  </si>
  <si>
    <t>Lawrence N. Mcfadden</t>
  </si>
  <si>
    <t>lawrencemcfadden12@outlook.com</t>
  </si>
  <si>
    <t>20200122</t>
  </si>
  <si>
    <t>Pamela J. Kennedy</t>
  </si>
  <si>
    <t>pamelajkennedy@yahoo.com</t>
  </si>
  <si>
    <t>20200124</t>
  </si>
  <si>
    <t>Scott J. Shin</t>
  </si>
  <si>
    <t>scottshin@gmail.com</t>
  </si>
  <si>
    <t>Julia B. Parsons</t>
  </si>
  <si>
    <t>juliabparsons87@outlook.com</t>
  </si>
  <si>
    <t>20200201</t>
  </si>
  <si>
    <t>Paul G. Cooper</t>
  </si>
  <si>
    <t>paulcooper@gmail.com</t>
  </si>
  <si>
    <t>20200202</t>
  </si>
  <si>
    <t>Michael F. Chavez</t>
  </si>
  <si>
    <t>michaelc80@outlook.com</t>
  </si>
  <si>
    <t>Norman F. Tran</t>
  </si>
  <si>
    <t>normanftran41@outlook.com</t>
  </si>
  <si>
    <t>20200204</t>
  </si>
  <si>
    <t>Shawn H. Jensen</t>
  </si>
  <si>
    <t>shawnj17@hotmail.com</t>
  </si>
  <si>
    <t>Sally R. Rollins</t>
  </si>
  <si>
    <t>sallyr@outlook.com</t>
  </si>
  <si>
    <t>20200208</t>
  </si>
  <si>
    <t>Lois D. Griffiths</t>
  </si>
  <si>
    <t>loisgriffiths@hotmail.com</t>
  </si>
  <si>
    <t>20200210</t>
  </si>
  <si>
    <t>Brandy S. Street</t>
  </si>
  <si>
    <t>brandysstreet12@yahoo.com</t>
  </si>
  <si>
    <t>20200211</t>
  </si>
  <si>
    <t>Marguerite D. Massey</t>
  </si>
  <si>
    <t>mdmassey96@yahoo.com</t>
  </si>
  <si>
    <t>Martha S. Guerrero</t>
  </si>
  <si>
    <t>msguerrero34@yahoo.com</t>
  </si>
  <si>
    <t>20200213</t>
  </si>
  <si>
    <t>Walter M. Dixit</t>
  </si>
  <si>
    <t>walterdixit77@hotmail.com</t>
  </si>
  <si>
    <t>20200215</t>
  </si>
  <si>
    <t>Jacob M. Luna</t>
  </si>
  <si>
    <t>jacobmluna@hotmail.com</t>
  </si>
  <si>
    <t>20200218</t>
  </si>
  <si>
    <t>Patricia D. Noel</t>
  </si>
  <si>
    <t>patricianoel@outlook.com</t>
  </si>
  <si>
    <t>20200225</t>
  </si>
  <si>
    <t>Frances M. Sharma</t>
  </si>
  <si>
    <t>francessharma65@hotmail.com</t>
  </si>
  <si>
    <t>20200226</t>
  </si>
  <si>
    <t>Raymond J. Dutta</t>
  </si>
  <si>
    <t>raymondjdutta10@outlook.com</t>
  </si>
  <si>
    <t>20200227</t>
  </si>
  <si>
    <t>Ann C. Mack</t>
  </si>
  <si>
    <t>acmack20@hotmail.com</t>
  </si>
  <si>
    <t>20200304</t>
  </si>
  <si>
    <t>Marjorie F. Baez</t>
  </si>
  <si>
    <t>marjorieb35@hotmail.com</t>
  </si>
  <si>
    <t>20200315</t>
  </si>
  <si>
    <t>Jeremy M. Wu</t>
  </si>
  <si>
    <t>jeremyw12@hotmail.com</t>
  </si>
  <si>
    <t>20200316</t>
  </si>
  <si>
    <t>Christopher N. Ahmad</t>
  </si>
  <si>
    <t>cnahmad7@outlook.com</t>
  </si>
  <si>
    <t>20200319</t>
  </si>
  <si>
    <t>Cynthia G. Hernandez</t>
  </si>
  <si>
    <t>cynthiahernandez23@hotmail.com</t>
  </si>
  <si>
    <t>20200331</t>
  </si>
  <si>
    <t>George J. Santos</t>
  </si>
  <si>
    <t>gjsantos@hotmail.com</t>
  </si>
  <si>
    <t>20200501</t>
  </si>
  <si>
    <t>Amanda F. Franco</t>
  </si>
  <si>
    <t>affranco92@hotmail.com</t>
  </si>
  <si>
    <t>20200508</t>
  </si>
  <si>
    <t>Mildred R. Camacho</t>
  </si>
  <si>
    <t>mildredrcamacho23@outlook.com</t>
  </si>
  <si>
    <t>20200510</t>
  </si>
  <si>
    <t>Erin M. Yang</t>
  </si>
  <si>
    <t>erinmyang55@hotmail.com</t>
  </si>
  <si>
    <t>20200514</t>
  </si>
  <si>
    <t>Aaron C. Mahmoud</t>
  </si>
  <si>
    <t>aaronmahmoud@outlook.com</t>
  </si>
  <si>
    <t>20200515</t>
  </si>
  <si>
    <t>Jose F. Clayton</t>
  </si>
  <si>
    <t>josec@yahoo.com</t>
  </si>
  <si>
    <t>20200516</t>
  </si>
  <si>
    <t>Lisa M. Bee</t>
  </si>
  <si>
    <t>lisambee@outlook.com</t>
  </si>
  <si>
    <t>20200518</t>
  </si>
  <si>
    <t>Adrian N. Atkins</t>
  </si>
  <si>
    <t>adriannatkins44@hotmail.com</t>
  </si>
  <si>
    <t>20200519</t>
  </si>
  <si>
    <t>Kristin W. Amin</t>
  </si>
  <si>
    <t>kwamin@gmail.com</t>
  </si>
  <si>
    <t>20200523</t>
  </si>
  <si>
    <t>Dennis T. Yu</t>
  </si>
  <si>
    <t>dennisy@yahoo.com</t>
  </si>
  <si>
    <t>20200528</t>
  </si>
  <si>
    <t>Rhonda J. Downing</t>
  </si>
  <si>
    <t>rjdowning79@yahoo.com</t>
  </si>
  <si>
    <t>20200604</t>
  </si>
  <si>
    <t>Mark C. Boyle</t>
  </si>
  <si>
    <t>markcboyle@hotmail.com</t>
  </si>
  <si>
    <t>20200606</t>
  </si>
  <si>
    <t>Cynthia H. Lau</t>
  </si>
  <si>
    <t>cynthial@hotmail.com</t>
  </si>
  <si>
    <t>20200626</t>
  </si>
  <si>
    <t>Courtney F. Cobb</t>
  </si>
  <si>
    <t>courtneycobb42@yahoo.com</t>
  </si>
  <si>
    <t>20200705</t>
  </si>
  <si>
    <t>INDIRECT / INDEX AND MATCH</t>
  </si>
  <si>
    <t>Simple Index Match</t>
  </si>
  <si>
    <t xml:space="preserve">INDEX AND MATCH </t>
  </si>
  <si>
    <t>INDIRECT FUNCTION</t>
  </si>
  <si>
    <t>Country:</t>
  </si>
  <si>
    <t>Portugal</t>
  </si>
  <si>
    <t>XSmall</t>
  </si>
  <si>
    <t>Small</t>
  </si>
  <si>
    <t>Medium</t>
  </si>
  <si>
    <t>Large</t>
  </si>
  <si>
    <t>XLarge</t>
  </si>
  <si>
    <t>Student_name</t>
  </si>
  <si>
    <t>JENNY</t>
  </si>
  <si>
    <t>BALAJI</t>
  </si>
  <si>
    <t>AROKYA</t>
  </si>
  <si>
    <t>SASI</t>
  </si>
  <si>
    <t>VIDHYA</t>
  </si>
  <si>
    <t>Sales:</t>
  </si>
  <si>
    <t>Socks</t>
  </si>
  <si>
    <t>Maths</t>
  </si>
  <si>
    <t>Shorts</t>
  </si>
  <si>
    <t xml:space="preserve">Science </t>
  </si>
  <si>
    <t>Countries</t>
  </si>
  <si>
    <t>Sales</t>
  </si>
  <si>
    <t>Pants</t>
  </si>
  <si>
    <t>Computers</t>
  </si>
  <si>
    <t>Spain</t>
  </si>
  <si>
    <t>T-Shirt</t>
  </si>
  <si>
    <t>Italy</t>
  </si>
  <si>
    <t>Sweater</t>
  </si>
  <si>
    <t>OFFSET FUNCTION</t>
  </si>
  <si>
    <t>France</t>
  </si>
  <si>
    <t>TOTAL</t>
  </si>
  <si>
    <t>Product:</t>
  </si>
  <si>
    <t>Size:</t>
  </si>
  <si>
    <t>Price</t>
  </si>
  <si>
    <t>Belgium</t>
  </si>
  <si>
    <t>=</t>
  </si>
  <si>
    <t>Holland</t>
  </si>
  <si>
    <t>CHOOSE FUNCTION</t>
  </si>
  <si>
    <t>Switzerland</t>
  </si>
  <si>
    <t>Advanced IndexMatch</t>
  </si>
  <si>
    <t>TIGER</t>
  </si>
  <si>
    <t>Austria</t>
  </si>
  <si>
    <t>LION</t>
  </si>
  <si>
    <t>Germany</t>
  </si>
  <si>
    <t>Year:</t>
  </si>
  <si>
    <t>MONKEY</t>
  </si>
  <si>
    <t>Bulgaria</t>
  </si>
  <si>
    <t>Month:</t>
  </si>
  <si>
    <t>January</t>
  </si>
  <si>
    <t>GIRAFFE</t>
  </si>
  <si>
    <t>Greece</t>
  </si>
  <si>
    <t>CHOOSE</t>
  </si>
  <si>
    <t>Poland</t>
  </si>
  <si>
    <t>Norway</t>
  </si>
  <si>
    <t>Dynamic Index Match</t>
  </si>
  <si>
    <t>Sweden</t>
  </si>
  <si>
    <t>Country</t>
  </si>
  <si>
    <t>February</t>
  </si>
  <si>
    <t>March</t>
  </si>
  <si>
    <t>Romania</t>
  </si>
  <si>
    <t>Revenue</t>
  </si>
  <si>
    <t>Iceland</t>
  </si>
  <si>
    <t>Gross Profit</t>
  </si>
  <si>
    <t>Finland</t>
  </si>
  <si>
    <t>Net Income</t>
  </si>
  <si>
    <t>Albania</t>
  </si>
  <si>
    <t>Serbia</t>
  </si>
  <si>
    <t>Income Statement</t>
  </si>
  <si>
    <t>Ireland</t>
  </si>
  <si>
    <t>USD in millions</t>
  </si>
  <si>
    <t>Cost of revenue</t>
  </si>
  <si>
    <t>Gross profit</t>
  </si>
  <si>
    <t>Research and development</t>
  </si>
  <si>
    <t>General and administrative</t>
  </si>
  <si>
    <t>Operating income</t>
  </si>
  <si>
    <t>Interest Expense</t>
  </si>
  <si>
    <t>Other income (expense)</t>
  </si>
  <si>
    <t>Income before taxes</t>
  </si>
  <si>
    <t>Provision for income taxes</t>
  </si>
  <si>
    <t>Net income</t>
  </si>
  <si>
    <t>Bonus Scenario</t>
  </si>
  <si>
    <t>Salesperson:</t>
  </si>
  <si>
    <t>Steven</t>
  </si>
  <si>
    <t>Salesperson</t>
  </si>
  <si>
    <t>April</t>
  </si>
  <si>
    <t>June</t>
  </si>
  <si>
    <t>July</t>
  </si>
  <si>
    <t>August</t>
  </si>
  <si>
    <t>Arturo</t>
  </si>
  <si>
    <t>Billy</t>
  </si>
  <si>
    <t>David</t>
  </si>
  <si>
    <t>Lucia</t>
  </si>
  <si>
    <t>Franklin</t>
  </si>
  <si>
    <t>Bruno</t>
  </si>
  <si>
    <t>Jaidyn</t>
  </si>
  <si>
    <t>Multiple Criteria Index Match</t>
  </si>
  <si>
    <t>INDEX MATCH 2</t>
  </si>
  <si>
    <t>FirstName</t>
  </si>
  <si>
    <t>LastName</t>
  </si>
  <si>
    <t>Region</t>
  </si>
  <si>
    <t>M_Status</t>
  </si>
  <si>
    <t>Gender</t>
  </si>
  <si>
    <t>Birthdate</t>
  </si>
  <si>
    <t>Department</t>
  </si>
  <si>
    <t>Basic Salary</t>
  </si>
  <si>
    <t>C_Code</t>
  </si>
  <si>
    <t>Ram</t>
  </si>
  <si>
    <t>Ambradkar</t>
  </si>
  <si>
    <t>North</t>
  </si>
  <si>
    <t>Married</t>
  </si>
  <si>
    <t>Female</t>
  </si>
  <si>
    <t>FLM</t>
  </si>
  <si>
    <t>Vlookup</t>
  </si>
  <si>
    <t>Sachin</t>
  </si>
  <si>
    <t>Bangera</t>
  </si>
  <si>
    <t>Single</t>
  </si>
  <si>
    <t>Digital Marketing</t>
  </si>
  <si>
    <t>Rajesh</t>
  </si>
  <si>
    <t>Bohra</t>
  </si>
  <si>
    <t>Rajeesh</t>
  </si>
  <si>
    <t>C</t>
  </si>
  <si>
    <t>South</t>
  </si>
  <si>
    <t>Male</t>
  </si>
  <si>
    <t>Inside Sales</t>
  </si>
  <si>
    <t>Heena</t>
  </si>
  <si>
    <t>Melwyn</t>
  </si>
  <si>
    <t>Crasto</t>
  </si>
  <si>
    <t>Marketing</t>
  </si>
  <si>
    <t>D</t>
  </si>
  <si>
    <t>Dedhia</t>
  </si>
  <si>
    <t>Director</t>
  </si>
  <si>
    <t>Simon</t>
  </si>
  <si>
    <t>Dattatray</t>
  </si>
  <si>
    <t>Desai</t>
  </si>
  <si>
    <t>Mid West</t>
  </si>
  <si>
    <t>Learning &amp; Development</t>
  </si>
  <si>
    <t>Boneca</t>
  </si>
  <si>
    <t>Vishnu</t>
  </si>
  <si>
    <t>Nitin</t>
  </si>
  <si>
    <t>Dinesh</t>
  </si>
  <si>
    <t>Dhanuka</t>
  </si>
  <si>
    <t>East</t>
  </si>
  <si>
    <t>Dongre</t>
  </si>
  <si>
    <t>Index+Match</t>
  </si>
  <si>
    <t>Dhiren</t>
  </si>
  <si>
    <t>Haria</t>
  </si>
  <si>
    <t>Gururaj</t>
  </si>
  <si>
    <t>Joshi</t>
  </si>
  <si>
    <t>Ruffina</t>
  </si>
  <si>
    <t>CEO</t>
  </si>
  <si>
    <t>Jagjit</t>
  </si>
  <si>
    <t>Kahlon</t>
  </si>
  <si>
    <t>CCD</t>
  </si>
  <si>
    <t>Kulkarni</t>
  </si>
  <si>
    <t>Piyush</t>
  </si>
  <si>
    <t>Kamdar</t>
  </si>
  <si>
    <t>Rodrigues</t>
  </si>
  <si>
    <t>Rego</t>
  </si>
  <si>
    <t>Raju</t>
  </si>
  <si>
    <t>Manek</t>
  </si>
  <si>
    <t>Patki</t>
  </si>
  <si>
    <t>Yogesh</t>
  </si>
  <si>
    <t>Mansharamani</t>
  </si>
  <si>
    <t>Satish</t>
  </si>
  <si>
    <t>Pasari</t>
  </si>
  <si>
    <t>EmployeeID</t>
  </si>
  <si>
    <t>Full Name</t>
  </si>
  <si>
    <t>Age</t>
  </si>
  <si>
    <t>Salary</t>
  </si>
  <si>
    <t>Operations</t>
  </si>
  <si>
    <t>Jim</t>
  </si>
  <si>
    <t>Halpert</t>
  </si>
  <si>
    <t>Jim Halpert</t>
  </si>
  <si>
    <t>Jim.Halpert@DunderMifflin.com</t>
  </si>
  <si>
    <t>Prem</t>
  </si>
  <si>
    <t>Pherwani</t>
  </si>
  <si>
    <t>Finance</t>
  </si>
  <si>
    <t>Pam</t>
  </si>
  <si>
    <t>Beasley</t>
  </si>
  <si>
    <t>Pam Beasley</t>
  </si>
  <si>
    <t>Pam.Beasley@DunderMifflin.com</t>
  </si>
  <si>
    <t>Sudesh</t>
  </si>
  <si>
    <t>Pillai</t>
  </si>
  <si>
    <t>Dwight</t>
  </si>
  <si>
    <t>Schrute</t>
  </si>
  <si>
    <t>Dwight Schrute</t>
  </si>
  <si>
    <t>Dwight.Schrute@AOL.com</t>
  </si>
  <si>
    <t>Angela</t>
  </si>
  <si>
    <t>Martin</t>
  </si>
  <si>
    <t>Angela Martin</t>
  </si>
  <si>
    <t>Angela.Martin@DunderMifflin.com</t>
  </si>
  <si>
    <t>Sharadchandra</t>
  </si>
  <si>
    <t>Riswadkar</t>
  </si>
  <si>
    <t>Toby</t>
  </si>
  <si>
    <t>Flenderson</t>
  </si>
  <si>
    <t>Toby Flenderson</t>
  </si>
  <si>
    <t>Toby.Flenderson@DunderMifflinCorporate.com</t>
  </si>
  <si>
    <t>Michael</t>
  </si>
  <si>
    <t>Scott</t>
  </si>
  <si>
    <t>Michael Scott</t>
  </si>
  <si>
    <t>Michael.Scott@DunderMifflin.com</t>
  </si>
  <si>
    <t>Ashok</t>
  </si>
  <si>
    <t>Samtaney</t>
  </si>
  <si>
    <t>Meredith</t>
  </si>
  <si>
    <t>Palmer</t>
  </si>
  <si>
    <t>Meredith Palmer</t>
  </si>
  <si>
    <t>Meredith.Palmer@Yahoo.com</t>
  </si>
  <si>
    <t>Praful</t>
  </si>
  <si>
    <t>Savla</t>
  </si>
  <si>
    <t>Stanley</t>
  </si>
  <si>
    <t>Hudson</t>
  </si>
  <si>
    <t>Stanley Hudson</t>
  </si>
  <si>
    <t>Stanley.Hudson@gmail.com</t>
  </si>
  <si>
    <t>Stan</t>
  </si>
  <si>
    <t>Serrao</t>
  </si>
  <si>
    <t>Kevin</t>
  </si>
  <si>
    <t>Malone</t>
  </si>
  <si>
    <t>Kevin Malone</t>
  </si>
  <si>
    <t>Kevin.Malone@DunderMifflin.com</t>
  </si>
  <si>
    <t>Shah</t>
  </si>
  <si>
    <t>Sheth</t>
  </si>
  <si>
    <t>Shankar</t>
  </si>
  <si>
    <t>Shetty</t>
  </si>
  <si>
    <t>Kawdoor</t>
  </si>
  <si>
    <t>Venitha</t>
  </si>
  <si>
    <t>Tulsidas</t>
  </si>
  <si>
    <t>Rajeev</t>
  </si>
  <si>
    <t>Singh</t>
  </si>
  <si>
    <t>Bobby</t>
  </si>
  <si>
    <t>Tanna</t>
  </si>
  <si>
    <t>Jitendra</t>
  </si>
  <si>
    <t>Thacker</t>
  </si>
  <si>
    <t>Yashraj</t>
  </si>
  <si>
    <t>Vaidya</t>
  </si>
  <si>
    <t>DATE FUNCTIONS</t>
  </si>
  <si>
    <t>DATE  AND TIME</t>
  </si>
  <si>
    <t>New date</t>
  </si>
  <si>
    <t>year</t>
  </si>
  <si>
    <t>month</t>
  </si>
  <si>
    <t>weeday / day</t>
  </si>
  <si>
    <t>workday</t>
  </si>
  <si>
    <t>networkdays</t>
  </si>
  <si>
    <t>NOW</t>
  </si>
  <si>
    <t>TODAY</t>
  </si>
  <si>
    <t>HOUR</t>
  </si>
  <si>
    <t>YESTERDAY</t>
  </si>
  <si>
    <t>DAY AFTER TMROW</t>
  </si>
  <si>
    <t>MINUTE</t>
  </si>
  <si>
    <t>EOMONTH</t>
  </si>
  <si>
    <t>SECOND</t>
  </si>
  <si>
    <t>END DATE OF CURRENT MONTH</t>
  </si>
  <si>
    <t>START DATE OF NEXT MONTH</t>
  </si>
  <si>
    <t>END DATE OF PREVIOUS MONTH</t>
  </si>
  <si>
    <t>START DATE OFCURRENT MONTH</t>
  </si>
  <si>
    <t>DATE DIF</t>
  </si>
  <si>
    <t>YEAR FRAC</t>
  </si>
  <si>
    <t>days btwn</t>
  </si>
  <si>
    <t>month btwn</t>
  </si>
  <si>
    <t>REF DATES</t>
  </si>
  <si>
    <t>year btwn</t>
  </si>
  <si>
    <t>TEXT FUNCTIONS IN EXCEL</t>
  </si>
  <si>
    <t>FIND,LEFT (FIRST NAME)</t>
  </si>
  <si>
    <t xml:space="preserve">FIND, LEN,RIGHT (LAST NAME) </t>
  </si>
  <si>
    <t>CONCATENATE</t>
  </si>
  <si>
    <t>SUBSTITUTE</t>
  </si>
  <si>
    <t>Date Added to List</t>
  </si>
  <si>
    <t>UPPER</t>
  </si>
  <si>
    <t>LOWER</t>
  </si>
  <si>
    <t>TRIM</t>
  </si>
  <si>
    <t>LENGTH</t>
  </si>
  <si>
    <t>DATES</t>
  </si>
  <si>
    <t>TEXT (MONTH)</t>
  </si>
  <si>
    <t>TEXT(YEAR)</t>
  </si>
  <si>
    <t>TRANSPOSE</t>
  </si>
  <si>
    <t>willis    Ramirez</t>
  </si>
  <si>
    <t>Wed, Jun 29, 1988</t>
  </si>
  <si>
    <t>Colin   Williamson</t>
  </si>
  <si>
    <t>Sun, Oct 16, 1988</t>
  </si>
  <si>
    <t>Wed, Nov 21, 1990</t>
  </si>
  <si>
    <t>Fri, Jan 18, 1991</t>
  </si>
  <si>
    <t>Fri, Jul 23, 1993</t>
  </si>
  <si>
    <t>Fri, Sep 22, 1995</t>
  </si>
  <si>
    <t>Sat, Mar 22, 1997</t>
  </si>
  <si>
    <t>Fri, Jan 5, 2001</t>
  </si>
  <si>
    <t>Sat, Nov 30, 2002</t>
  </si>
  <si>
    <t>Wed, Feb 25, 2004</t>
  </si>
  <si>
    <t>Mon, May 9, 2005</t>
  </si>
  <si>
    <t>Wed, May 17, 2006</t>
  </si>
  <si>
    <t>Wed, Jun 7, 2006</t>
  </si>
  <si>
    <t>Sat, Jun 2, 2007</t>
  </si>
  <si>
    <t>Tue, Aug 14, 2007</t>
  </si>
  <si>
    <t>Sat, May 17, 2008</t>
  </si>
  <si>
    <t>Thu, May 14, 2009</t>
  </si>
  <si>
    <t>Sat, Nov 7, 2009</t>
  </si>
  <si>
    <t>Tue, Feb 2, 2016</t>
  </si>
  <si>
    <t>Sat, Jun 18, 2016</t>
  </si>
  <si>
    <t>Sun, Oct 2, 2016</t>
  </si>
  <si>
    <t>Sun, Oct 28, 2018</t>
  </si>
  <si>
    <t>Mon, Apr 29, 2019</t>
  </si>
  <si>
    <t>Sat, Oct 3, 2020</t>
  </si>
  <si>
    <t>Mon, Oct 18, 2021</t>
  </si>
  <si>
    <t>Sun, Jun 18, 1989</t>
  </si>
  <si>
    <t>Sat, Aug 5, 1995</t>
  </si>
  <si>
    <t>Thu, Oct 12, 1995</t>
  </si>
  <si>
    <t>Sun, Oct 27, 1996</t>
  </si>
  <si>
    <t>Sat, Mar 29, 1997</t>
  </si>
  <si>
    <t>Sun, Aug 10, 1997</t>
  </si>
  <si>
    <t>Sun, Feb 28, 1999</t>
  </si>
  <si>
    <t>Sun, Apr 18, 1999</t>
  </si>
  <si>
    <t>Sun, Aug 6, 2000</t>
  </si>
  <si>
    <t>Sat, Nov 25, 2000</t>
  </si>
  <si>
    <t>Sun, Nov 23, 2003</t>
  </si>
  <si>
    <t>Mon, Jan 15, 2007</t>
  </si>
  <si>
    <t>Mon, Apr 9, 2007</t>
  </si>
  <si>
    <t>Wed, Mar 5, 2008</t>
  </si>
  <si>
    <t>Sat, Apr 17, 2010</t>
  </si>
  <si>
    <t>Sat, Oct 27, 2012</t>
  </si>
  <si>
    <t>Wed, May 29, 2013</t>
  </si>
  <si>
    <t>Tue, Nov 25, 2014</t>
  </si>
  <si>
    <t>Thu, Jan 15, 2015</t>
  </si>
  <si>
    <t>Mon, May 2, 2016</t>
  </si>
  <si>
    <t>Tue, Oct 4, 2016</t>
  </si>
  <si>
    <t>Tue, May 8, 2018</t>
  </si>
  <si>
    <t>Thu, Dec 27, 2018</t>
  </si>
  <si>
    <t>Thu, Aug 20, 2020</t>
  </si>
  <si>
    <t>Fri, Feb 26, 2021</t>
  </si>
  <si>
    <t>REPLACE FUNCTION</t>
  </si>
  <si>
    <t>MUMBAI</t>
  </si>
  <si>
    <t>VALUE FUNCTION</t>
  </si>
  <si>
    <t>Hello, this is a test text with non-printable characters like a tab		and a line break.</t>
  </si>
  <si>
    <t>CLEAN FUNCTION</t>
  </si>
  <si>
    <t>ROUND FUNCTION</t>
  </si>
  <si>
    <t>SEARCH FUNCTION/ IF(ISNUBER(SEARCH FUNCTION</t>
  </si>
  <si>
    <t>markantony#alo.com</t>
  </si>
  <si>
    <t>sivasankari#yahoo.com</t>
  </si>
  <si>
    <t>CONDITIONAL FORMATTING</t>
  </si>
  <si>
    <t>8. DYNAMIC ARRAY FUNCTIONS</t>
  </si>
  <si>
    <t>RAW DATA</t>
  </si>
  <si>
    <t>SORTED LIST</t>
  </si>
  <si>
    <t>TOP INDUSTRIES BY AVG. SALARY</t>
  </si>
  <si>
    <t>TOP INDUSTRIES BY GROWTH &amp; AVG. SALARY</t>
  </si>
  <si>
    <t>Industry</t>
  </si>
  <si>
    <t>Avg. Salary</t>
  </si>
  <si>
    <t>YoY % Growth</t>
  </si>
  <si>
    <t>Technology</t>
  </si>
  <si>
    <t>Retail</t>
  </si>
  <si>
    <t>Real Estate</t>
  </si>
  <si>
    <t>Professional Services</t>
  </si>
  <si>
    <t>Media</t>
  </si>
  <si>
    <t>Manufacturing</t>
  </si>
  <si>
    <t>Law</t>
  </si>
  <si>
    <t>Labor</t>
  </si>
  <si>
    <t>Human Resources</t>
  </si>
  <si>
    <t>Health</t>
  </si>
  <si>
    <t>Food Services</t>
  </si>
  <si>
    <t>Engineering</t>
  </si>
  <si>
    <t>Education</t>
  </si>
  <si>
    <t>Design</t>
  </si>
  <si>
    <t>TOP INDUSTRIES BY GROWTH&amp;AVG SALARY</t>
  </si>
  <si>
    <t>TOP INDUSTRIES BY SALARY</t>
  </si>
  <si>
    <t>JOB LIST BY INDUSTRY</t>
  </si>
  <si>
    <t>JOB LIST BY INDUSTRY &amp; MINIMUM SALARY</t>
  </si>
  <si>
    <t>Job Title</t>
  </si>
  <si>
    <t>Web Developer</t>
  </si>
  <si>
    <t>Industry:</t>
  </si>
  <si>
    <t>Web Designer</t>
  </si>
  <si>
    <t>Minimum Salary:</t>
  </si>
  <si>
    <t>UX Designer</t>
  </si>
  <si>
    <t>Technical Support</t>
  </si>
  <si>
    <t>Systems Engineer</t>
  </si>
  <si>
    <t>Solutions Architect</t>
  </si>
  <si>
    <t>Software Engineer</t>
  </si>
  <si>
    <t>Programmer Analyst</t>
  </si>
  <si>
    <t>Java Developer</t>
  </si>
  <si>
    <t>IT Manager</t>
  </si>
  <si>
    <t>Data Scientist</t>
  </si>
  <si>
    <t>Data Analyst</t>
  </si>
  <si>
    <t>Sales Representative</t>
  </si>
  <si>
    <t>Sales Manager</t>
  </si>
  <si>
    <t>Store Manager</t>
  </si>
  <si>
    <t>Retail Key Holder</t>
  </si>
  <si>
    <t>Cashier</t>
  </si>
  <si>
    <t>Buyer</t>
  </si>
  <si>
    <t>Property Manager</t>
  </si>
  <si>
    <t>Project Manager</t>
  </si>
  <si>
    <t>Program Manager</t>
  </si>
  <si>
    <t>Product Manager</t>
  </si>
  <si>
    <t>Office Manager</t>
  </si>
  <si>
    <t>Marketing Manager</t>
  </si>
  <si>
    <t>Customer Service Representative</t>
  </si>
  <si>
    <t>Customer Service Manager</t>
  </si>
  <si>
    <t>Consultant</t>
  </si>
  <si>
    <t>Communications Manager</t>
  </si>
  <si>
    <t>Business Development Manager</t>
  </si>
  <si>
    <t>Business Analyst</t>
  </si>
  <si>
    <t>Administrative Assistant</t>
  </si>
  <si>
    <t>Security Officer</t>
  </si>
  <si>
    <t>Operations Manager</t>
  </si>
  <si>
    <t>Operations Analyst</t>
  </si>
  <si>
    <t>Technical Editor</t>
  </si>
  <si>
    <t>Producer</t>
  </si>
  <si>
    <t>Production Manager</t>
  </si>
  <si>
    <t>Process Engineer</t>
  </si>
  <si>
    <t>Material Handler</t>
  </si>
  <si>
    <t>Manufacturing Engineer</t>
  </si>
  <si>
    <t>Paralegal</t>
  </si>
  <si>
    <t>Attorney</t>
  </si>
  <si>
    <t>Warehouse Associate</t>
  </si>
  <si>
    <t>Truck Driver</t>
  </si>
  <si>
    <t>Technician</t>
  </si>
  <si>
    <t>Maintenance Worker</t>
  </si>
  <si>
    <t>Maintenance Technician</t>
  </si>
  <si>
    <t>Machine Operator</t>
  </si>
  <si>
    <t>Delivery Driver</t>
  </si>
  <si>
    <t>Construction Laborer</t>
  </si>
  <si>
    <t>Recruiter</t>
  </si>
  <si>
    <t>Human Resources Manager</t>
  </si>
  <si>
    <t>Registered Nurse</t>
  </si>
  <si>
    <t>Physical Therapist</t>
  </si>
  <si>
    <t>Pharmacy Technician</t>
  </si>
  <si>
    <t>Pharmacist</t>
  </si>
  <si>
    <t>Medical Technologist</t>
  </si>
  <si>
    <t>Medical Assistant</t>
  </si>
  <si>
    <t>Licensed Practical Nurse</t>
  </si>
  <si>
    <t>Emergency Medical Technician</t>
  </si>
  <si>
    <t>Certified Nursing Assistant</t>
  </si>
  <si>
    <t>Server</t>
  </si>
  <si>
    <t>Restaurant Manager</t>
  </si>
  <si>
    <t>Restaurant Cook</t>
  </si>
  <si>
    <t>Bartender</t>
  </si>
  <si>
    <t>Barista</t>
  </si>
  <si>
    <t>Tax Manager</t>
  </si>
  <si>
    <t>Loan Officer</t>
  </si>
  <si>
    <t>Insurance Agent</t>
  </si>
  <si>
    <t>Financial Analyst</t>
  </si>
  <si>
    <t>Financial Advisor</t>
  </si>
  <si>
    <t>Claims Adjuster</t>
  </si>
  <si>
    <t>Bank Teller</t>
  </si>
  <si>
    <t>Accountant</t>
  </si>
  <si>
    <t>Quality Engineer</t>
  </si>
  <si>
    <t>Mechanical Engineer</t>
  </si>
  <si>
    <t>Field Engineer</t>
  </si>
  <si>
    <t>Electrical Engineer</t>
  </si>
  <si>
    <t>Design Engineer</t>
  </si>
  <si>
    <t>Civil Engineer</t>
  </si>
  <si>
    <t>Teacher</t>
  </si>
  <si>
    <t>Research Assistant</t>
  </si>
  <si>
    <t>Professor</t>
  </si>
  <si>
    <t>Graphic Designer</t>
  </si>
  <si>
    <t>LIST OF INDUSTRIES</t>
  </si>
  <si>
    <t>UNIQUE FUNCTION</t>
  </si>
  <si>
    <t>ONE-JOB INDUSTRIES</t>
  </si>
  <si>
    <t>FREQUENCY FUNCTION &amp; SEQUENCE</t>
  </si>
  <si>
    <t>SALARY DISTRIBUTION</t>
  </si>
  <si>
    <t>SALARY DISTRIBUTION (DYNAMIC)</t>
  </si>
  <si>
    <t>Bin Description</t>
  </si>
  <si>
    <t>Upper Limit</t>
  </si>
  <si>
    <t># Jobs</t>
  </si>
  <si>
    <t>&lt;= $25,000</t>
  </si>
  <si>
    <t>Max:</t>
  </si>
  <si>
    <t>$25,001 - $50,000</t>
  </si>
  <si>
    <t>Step:</t>
  </si>
  <si>
    <t>$50,001 - $75,000</t>
  </si>
  <si>
    <t>$75,001 - $100,000</t>
  </si>
  <si>
    <t>$100,001 - $125,000</t>
  </si>
  <si>
    <t>$125,001 - $150,000</t>
  </si>
  <si>
    <t>$150,001 - $175,000</t>
  </si>
  <si>
    <t>&gt; $175,000</t>
  </si>
  <si>
    <t>SEQUENCE</t>
  </si>
  <si>
    <t>RAND ARRAY</t>
  </si>
  <si>
    <t xml:space="preserve">                                                                      DYNAMIC ARRAY FUNCTIONS</t>
  </si>
  <si>
    <t xml:space="preserve">                                                                                                                                                       SORT FUNCTION</t>
  </si>
  <si>
    <t xml:space="preserve">                                                                                                                                                    SORT BY FUNCTION</t>
  </si>
  <si>
    <t xml:space="preserve">                                                                                                                                         FILTER  AND UNIQUE FUNCTION</t>
  </si>
  <si>
    <t xml:space="preserve">                                                                                                            TEXT JOIN AND TEXT SPLIT FUNCTION</t>
  </si>
  <si>
    <t>US Dollar</t>
  </si>
  <si>
    <t>Australian Dollar</t>
  </si>
  <si>
    <t>Chinese Yuan</t>
  </si>
  <si>
    <t>Hong Kong Dollar</t>
  </si>
  <si>
    <t>Israeli Shekel</t>
  </si>
  <si>
    <t>South Korean Won</t>
  </si>
  <si>
    <t>Russian Ruble</t>
  </si>
  <si>
    <t>TEXTJOIN</t>
  </si>
  <si>
    <t>TEXTSPLIT</t>
  </si>
  <si>
    <t>Kim West</t>
  </si>
  <si>
    <t>Lyric Wise</t>
  </si>
  <si>
    <t>Reid Good</t>
  </si>
  <si>
    <r>
      <rPr>
        <sz val="12"/>
        <color rgb="FFFF0000"/>
        <rFont val="Calibri"/>
        <family val="2"/>
      </rPr>
      <t>Mr.</t>
    </r>
    <r>
      <rPr>
        <sz val="12"/>
        <color theme="1"/>
        <rFont val="Calibri"/>
        <family val="2"/>
      </rPr>
      <t xml:space="preserve"> Tom Miller</t>
    </r>
  </si>
  <si>
    <r>
      <rPr>
        <sz val="12"/>
        <color rgb="FFFF0000"/>
        <rFont val="Calibri"/>
        <family val="2"/>
      </rPr>
      <t>Ms.</t>
    </r>
    <r>
      <rPr>
        <sz val="12"/>
        <color theme="1"/>
        <rFont val="Calibri"/>
        <family val="2"/>
      </rPr>
      <t xml:space="preserve"> Vanessa Chavez</t>
    </r>
  </si>
  <si>
    <r>
      <rPr>
        <sz val="12"/>
        <color rgb="FFFF0000"/>
        <rFont val="Calibri"/>
        <family val="2"/>
      </rPr>
      <t>Ms.</t>
    </r>
    <r>
      <rPr>
        <sz val="12"/>
        <color theme="1"/>
        <rFont val="Calibri"/>
        <family val="2"/>
      </rPr>
      <t xml:space="preserve"> Anna Brady</t>
    </r>
  </si>
  <si>
    <t>FIRST</t>
  </si>
  <si>
    <t>LAST</t>
  </si>
  <si>
    <t>PowerPoint, Excel, Power BI, Word</t>
  </si>
  <si>
    <t>Word; Outlook, Excel</t>
  </si>
  <si>
    <t>Access: Excel</t>
  </si>
  <si>
    <t>Excel; Power BI; SAP; Oracle</t>
  </si>
  <si>
    <t>SKILLS</t>
  </si>
  <si>
    <t>Leila=20000, Tom=50000, Kamil=60000, Anna=70000</t>
  </si>
  <si>
    <t>PowerPoint, Excel, Power BI,Google Sheets, Word</t>
  </si>
  <si>
    <t>Word, Outlook, Excel</t>
  </si>
  <si>
    <t>Access</t>
  </si>
  <si>
    <t>Excel, Power BI, SAP, Oracle</t>
  </si>
  <si>
    <t>EXAMPLE 3</t>
  </si>
  <si>
    <t>EXAMPLE 2</t>
  </si>
  <si>
    <t>EXAMPLE 4</t>
  </si>
  <si>
    <t>EXAMPLE 1</t>
  </si>
  <si>
    <t>LET FUNCTION</t>
  </si>
  <si>
    <t>AVG. SALARY</t>
  </si>
  <si>
    <t>INDUSTRY</t>
  </si>
  <si>
    <t>RANGE</t>
  </si>
  <si>
    <t>AVG.YoY % Growth</t>
  </si>
  <si>
    <t>kamalesh#gmail.com</t>
  </si>
  <si>
    <t>NAME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</si>
  <si>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</si>
  <si>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</si>
  <si>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</si>
  <si>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</si>
  <si>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</si>
  <si>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</si>
  <si>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</si>
  <si>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</si>
  <si>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</si>
  <si>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</si>
  <si>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</si>
  <si>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</si>
  <si>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</si>
  <si>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9. MACROS</t>
  </si>
  <si>
    <t>WITH BUTTON</t>
  </si>
  <si>
    <t>WITH SHAPAE</t>
  </si>
  <si>
    <t>MACROS</t>
  </si>
  <si>
    <t>10. WHAT IF ANALYSIS (Cant share due to scenerio manager function used).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</si>
</sst>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&quot;$&quot;#,##0.00_);\(&quot;$&quot;#,##0.00\)"/>
    <numFmt numFmtId="165" formatCode="[$-F400]h:mm:ss\ AM/PM"/>
    <numFmt numFmtId="166" formatCode="&quot;₹&quot;\ #,##0"/>
    <numFmt numFmtId="167" formatCode="yyyy\-mm\-dd;@"/>
    <numFmt numFmtId="168" formatCode="[$-F800]dddd\,\ mmmm\ dd\,\ yyyy"/>
    <numFmt numFmtId="169" formatCode="[$-14009]dd/mm/yyyy;@"/>
    <numFmt numFmtId="170" formatCode="dd/mm/yyyy\ hh:mm:ss\ AM/PM"/>
    <numFmt numFmtId="171" formatCode="&quot;$&quot;#,##0.00"/>
    <numFmt numFmtId="172" formatCode="&quot;₹&quot;\ #,##0.00"/>
    <numFmt numFmtId="173" formatCode="_(* #,##0_);_(* \(#,##0\);_(* &quot;-&quot;??_);_(@_)"/>
    <numFmt numFmtId="174" formatCode="mmm"/>
    <numFmt numFmtId="175" formatCode="_-* #,##0_-;\-* #,##0_-;_-* &quot;-&quot;??_-;_-@_-"/>
    <numFmt numFmtId="176" formatCode="_-[$$-409]* #,##0.00_ ;_-[$$-409]* \-#,##0.00\ ;_-[$$-409]* &quot;-&quot;??_ ;_-@_ "/>
    <numFmt numFmtId="177" formatCode="_-[$$-409]* #,##0_ ;_-[$$-409]* \-#,##0\ ;_-[$$-409]* &quot;-&quot;??_ ;_-@_ "/>
    <numFmt numFmtId="178" formatCode="&quot;$&quot;#,##0"/>
    <numFmt numFmtId="179" formatCode="0.0%"/>
    <numFmt numFmtId="180" formatCode=";;;"/>
  </numFmts>
  <fonts count="7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Aptos Narrow"/>
      <family val="2"/>
      <scheme val="minor"/>
    </font>
    <font>
      <b/>
      <sz val="12"/>
      <color rgb="FF333333"/>
      <name val="Arial"/>
      <family val="2"/>
    </font>
    <font>
      <sz val="12"/>
      <color theme="1"/>
      <name val="Calibri"/>
      <family val="2"/>
    </font>
    <font>
      <sz val="11"/>
      <color theme="1"/>
      <name val="Calibri"/>
      <family val="2"/>
    </font>
    <font>
      <b/>
      <sz val="12"/>
      <color theme="1" tint="4.9989318521683403E-2"/>
      <name val="Calibri"/>
      <family val="2"/>
    </font>
    <font>
      <b/>
      <sz val="12"/>
      <color theme="0"/>
      <name val="Calibri"/>
      <family val="2"/>
    </font>
    <font>
      <b/>
      <u/>
      <sz val="18"/>
      <color theme="1" tint="4.9989318521683403E-2"/>
      <name val="Calibri"/>
      <family val="2"/>
    </font>
    <font>
      <b/>
      <i/>
      <sz val="18"/>
      <color theme="1"/>
      <name val="Calibri"/>
      <family val="2"/>
    </font>
    <font>
      <sz val="12"/>
      <name val="Aptos Narrow"/>
      <family val="2"/>
      <scheme val="minor"/>
    </font>
    <font>
      <b/>
      <i/>
      <sz val="18"/>
      <color theme="0"/>
      <name val="Aptos Narrow"/>
      <family val="2"/>
      <scheme val="minor"/>
    </font>
    <font>
      <b/>
      <sz val="18"/>
      <color theme="0"/>
      <name val="Calibri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theme="1"/>
      <name val="Calibri"/>
      <family val="2"/>
    </font>
    <font>
      <b/>
      <sz val="12"/>
      <name val="Arial"/>
      <family val="2"/>
    </font>
    <font>
      <b/>
      <sz val="24"/>
      <color theme="0"/>
      <name val="Calibri"/>
      <family val="2"/>
    </font>
    <font>
      <b/>
      <sz val="20"/>
      <color theme="1"/>
      <name val="Times New Roman"/>
      <family val="1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theme="0"/>
      <name val="Calibri"/>
      <family val="2"/>
    </font>
    <font>
      <b/>
      <sz val="12"/>
      <color theme="1" tint="0.14999847407452621"/>
      <name val="Calibri"/>
      <family val="2"/>
    </font>
    <font>
      <b/>
      <sz val="22"/>
      <color theme="0"/>
      <name val="Calibri"/>
      <family val="2"/>
    </font>
    <font>
      <b/>
      <i/>
      <sz val="12"/>
      <color theme="1"/>
      <name val="Calibri"/>
      <family val="2"/>
    </font>
    <font>
      <b/>
      <i/>
      <sz val="14"/>
      <color theme="1"/>
      <name val="Calibri"/>
      <family val="2"/>
    </font>
    <font>
      <b/>
      <sz val="14"/>
      <color theme="0"/>
      <name val="Calibri"/>
      <family val="2"/>
    </font>
    <font>
      <u/>
      <sz val="11"/>
      <color theme="10"/>
      <name val="Aptos Narrow"/>
      <family val="2"/>
      <scheme val="minor"/>
    </font>
    <font>
      <b/>
      <sz val="13"/>
      <color theme="1"/>
      <name val="Calibri"/>
      <family val="2"/>
    </font>
    <font>
      <u/>
      <sz val="11"/>
      <color theme="10"/>
      <name val="Schriftart für Textkörper"/>
      <family val="2"/>
    </font>
    <font>
      <sz val="12"/>
      <color rgb="FFFF0000"/>
      <name val="Calibri"/>
      <family val="2"/>
    </font>
    <font>
      <b/>
      <sz val="11"/>
      <color theme="1" tint="0.14999847407452621"/>
      <name val="Calibri"/>
      <family val="2"/>
    </font>
    <font>
      <sz val="11"/>
      <color theme="1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"/>
      <family val="2"/>
    </font>
    <font>
      <b/>
      <sz val="20"/>
      <color theme="1"/>
      <name val="Arial"/>
      <family val="2"/>
    </font>
    <font>
      <sz val="12"/>
      <color rgb="FF000000"/>
      <name val="Arial"/>
      <family val="2"/>
    </font>
    <font>
      <sz val="12"/>
      <color rgb="FF333333"/>
      <name val="Arial"/>
      <family val="2"/>
    </font>
    <font>
      <sz val="13"/>
      <color theme="1"/>
      <name val="Arial"/>
      <family val="2"/>
    </font>
    <font>
      <b/>
      <sz val="20"/>
      <color theme="0"/>
      <name val="Arial"/>
      <family val="2"/>
    </font>
    <font>
      <b/>
      <sz val="10.5"/>
      <color theme="1"/>
      <name val="Arial"/>
      <family val="2"/>
    </font>
    <font>
      <b/>
      <sz val="12.5"/>
      <color theme="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sz val="18"/>
      <color theme="0"/>
      <name val="Arial"/>
      <family val="2"/>
    </font>
    <font>
      <sz val="11"/>
      <color theme="0"/>
      <name val="Arial"/>
      <family val="2"/>
    </font>
    <font>
      <sz val="14"/>
      <color theme="0"/>
      <name val="Arial"/>
      <family val="2"/>
    </font>
    <font>
      <sz val="11"/>
      <name val="Arial"/>
      <family val="2"/>
    </font>
    <font>
      <i/>
      <sz val="10"/>
      <color theme="1"/>
      <name val="Arial"/>
      <family val="2"/>
    </font>
    <font>
      <sz val="12"/>
      <color theme="1" tint="4.9989318521683403E-2"/>
      <name val="Arial"/>
      <family val="2"/>
    </font>
    <font>
      <b/>
      <sz val="11"/>
      <name val="Arial"/>
      <family val="2"/>
    </font>
    <font>
      <sz val="12"/>
      <color theme="0"/>
      <name val="Arial"/>
      <family val="2"/>
    </font>
    <font>
      <sz val="11"/>
      <color rgb="FF000000"/>
      <name val="Arial"/>
      <family val="2"/>
    </font>
    <font>
      <b/>
      <sz val="18"/>
      <color theme="0"/>
      <name val="Arial"/>
      <family val="2"/>
    </font>
    <font>
      <b/>
      <sz val="13"/>
      <name val="Arial"/>
      <family val="2"/>
    </font>
    <font>
      <sz val="12"/>
      <name val="Arial"/>
      <family val="2"/>
    </font>
    <font>
      <b/>
      <sz val="24"/>
      <color theme="1"/>
      <name val="Arial"/>
      <family val="2"/>
    </font>
    <font>
      <b/>
      <sz val="10.5"/>
      <name val="Arial"/>
      <family val="2"/>
    </font>
    <font>
      <i/>
      <sz val="12"/>
      <name val="Arial"/>
      <family val="2"/>
    </font>
    <font>
      <i/>
      <sz val="12"/>
      <color theme="1"/>
      <name val="Arial"/>
      <family val="2"/>
    </font>
    <font>
      <sz val="12"/>
      <color theme="2" tint="-0.749992370372631"/>
      <name val="Arial"/>
      <family val="2"/>
    </font>
    <font>
      <sz val="14"/>
      <color theme="1"/>
      <name val="Aptos Display"/>
      <family val="2"/>
      <scheme val="major"/>
    </font>
    <font>
      <b/>
      <sz val="14"/>
      <color theme="0"/>
      <name val="Aptos Display"/>
      <family val="2"/>
      <scheme val="major"/>
    </font>
    <font>
      <b/>
      <sz val="26"/>
      <color theme="0"/>
      <name val="Aptos Display"/>
      <family val="2"/>
      <scheme val="major"/>
    </font>
    <font>
      <b/>
      <sz val="16"/>
      <color rgb="FF000000"/>
      <name val="Aptos Narrow"/>
      <family val="2"/>
    </font>
    <font>
      <b/>
      <sz val="28"/>
      <color theme="1"/>
      <name val="Aptos Narrow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A3E6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93D6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</fills>
  <borders count="1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/>
      <right style="thin">
        <color theme="0"/>
      </right>
      <top/>
      <bottom style="medium">
        <color theme="0"/>
      </bottom>
      <diagonal/>
    </border>
    <border>
      <left style="thin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medium">
        <color theme="0"/>
      </left>
      <right/>
      <top/>
      <bottom style="medium">
        <color indexed="64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 style="thin">
        <color indexed="64"/>
      </top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/>
      <right/>
      <top style="thin">
        <color theme="0"/>
      </top>
      <bottom style="thin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/>
      <bottom style="thin">
        <color theme="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theme="1" tint="0.24994659260841701"/>
      </bottom>
      <diagonal/>
    </border>
    <border>
      <left/>
      <right/>
      <top/>
      <bottom style="medium">
        <color rgb="FF2981B9"/>
      </bottom>
      <diagonal/>
    </border>
    <border>
      <left/>
      <right/>
      <top/>
      <bottom style="medium">
        <color rgb="FF9DA85E"/>
      </bottom>
      <diagonal/>
    </border>
    <border>
      <left style="medium">
        <color indexed="64"/>
      </left>
      <right/>
      <top/>
      <bottom style="thin">
        <color theme="0" tint="-4.9989318521683403E-2"/>
      </bottom>
      <diagonal/>
    </border>
    <border>
      <left style="medium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indexed="64"/>
      </left>
      <right/>
      <top style="thin">
        <color theme="0" tint="-4.9989318521683403E-2"/>
      </top>
      <bottom style="medium">
        <color indexed="64"/>
      </bottom>
      <diagonal/>
    </border>
  </borders>
  <cellStyleXfs count="11">
    <xf numFmtId="0" fontId="0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44" fontId="14" fillId="0" borderId="0" applyFont="0" applyFill="0" applyBorder="0" applyAlignment="0" applyProtection="0"/>
    <xf numFmtId="0" fontId="14" fillId="0" borderId="0"/>
    <xf numFmtId="0" fontId="30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" fillId="0" borderId="124" applyFill="0" applyAlignment="0" applyProtection="0"/>
    <xf numFmtId="0" fontId="15" fillId="0" borderId="125" applyNumberFormat="0" applyFill="0" applyAlignment="0" applyProtection="0"/>
    <xf numFmtId="0" fontId="15" fillId="0" borderId="126" applyNumberFormat="0" applyFill="0" applyAlignment="0" applyProtection="0"/>
  </cellStyleXfs>
  <cellXfs count="572">
    <xf numFmtId="0" fontId="0" fillId="0" borderId="0" xfId="0"/>
    <xf numFmtId="0" fontId="1" fillId="0" borderId="1" xfId="0" applyFont="1" applyBorder="1"/>
    <xf numFmtId="0" fontId="2" fillId="0" borderId="0" xfId="0" applyFont="1"/>
    <xf numFmtId="0" fontId="5" fillId="0" borderId="0" xfId="0" applyFont="1"/>
    <xf numFmtId="0" fontId="6" fillId="0" borderId="0" xfId="0" applyFont="1"/>
    <xf numFmtId="14" fontId="5" fillId="0" borderId="1" xfId="0" applyNumberFormat="1" applyFont="1" applyBorder="1"/>
    <xf numFmtId="0" fontId="7" fillId="8" borderId="2" xfId="0" applyFont="1" applyFill="1" applyBorder="1"/>
    <xf numFmtId="0" fontId="5" fillId="0" borderId="3" xfId="0" applyFont="1" applyBorder="1"/>
    <xf numFmtId="0" fontId="5" fillId="7" borderId="3" xfId="0" applyFont="1" applyFill="1" applyBorder="1"/>
    <xf numFmtId="14" fontId="5" fillId="0" borderId="3" xfId="0" applyNumberFormat="1" applyFont="1" applyBorder="1"/>
    <xf numFmtId="0" fontId="5" fillId="3" borderId="3" xfId="0" applyFont="1" applyFill="1" applyBorder="1"/>
    <xf numFmtId="3" fontId="5" fillId="4" borderId="3" xfId="0" applyNumberFormat="1" applyFont="1" applyFill="1" applyBorder="1"/>
    <xf numFmtId="166" fontId="5" fillId="0" borderId="3" xfId="0" applyNumberFormat="1" applyFont="1" applyBorder="1"/>
    <xf numFmtId="165" fontId="5" fillId="9" borderId="3" xfId="0" applyNumberFormat="1" applyFont="1" applyFill="1" applyBorder="1"/>
    <xf numFmtId="165" fontId="5" fillId="0" borderId="3" xfId="0" applyNumberFormat="1" applyFont="1" applyBorder="1"/>
    <xf numFmtId="0" fontId="5" fillId="10" borderId="3" xfId="0" applyFont="1" applyFill="1" applyBorder="1"/>
    <xf numFmtId="9" fontId="5" fillId="0" borderId="4" xfId="0" applyNumberFormat="1" applyFont="1" applyBorder="1"/>
    <xf numFmtId="0" fontId="8" fillId="11" borderId="1" xfId="0" applyFont="1" applyFill="1" applyBorder="1"/>
    <xf numFmtId="1" fontId="5" fillId="0" borderId="5" xfId="0" applyNumberFormat="1" applyFont="1" applyBorder="1" applyAlignment="1">
      <alignment horizontal="left" indent="3"/>
    </xf>
    <xf numFmtId="1" fontId="5" fillId="0" borderId="6" xfId="0" applyNumberFormat="1" applyFont="1" applyBorder="1" applyAlignment="1">
      <alignment horizontal="left" indent="3"/>
    </xf>
    <xf numFmtId="1" fontId="5" fillId="0" borderId="7" xfId="0" applyNumberFormat="1" applyFont="1" applyBorder="1" applyAlignment="1">
      <alignment horizontal="left" indent="3"/>
    </xf>
    <xf numFmtId="0" fontId="11" fillId="0" borderId="1" xfId="0" applyFont="1" applyBorder="1"/>
    <xf numFmtId="0" fontId="13" fillId="2" borderId="1" xfId="0" applyFont="1" applyFill="1" applyBorder="1" applyAlignment="1">
      <alignment horizontal="center" vertical="center"/>
    </xf>
    <xf numFmtId="0" fontId="5" fillId="12" borderId="1" xfId="0" applyFont="1" applyFill="1" applyBorder="1"/>
    <xf numFmtId="0" fontId="5" fillId="13" borderId="1" xfId="0" applyFont="1" applyFill="1" applyBorder="1"/>
    <xf numFmtId="0" fontId="5" fillId="14" borderId="1" xfId="0" applyFont="1" applyFill="1" applyBorder="1"/>
    <xf numFmtId="0" fontId="5" fillId="0" borderId="1" xfId="0" applyFont="1" applyBorder="1"/>
    <xf numFmtId="0" fontId="16" fillId="0" borderId="0" xfId="0" applyFont="1"/>
    <xf numFmtId="0" fontId="17" fillId="0" borderId="0" xfId="0" applyFont="1"/>
    <xf numFmtId="0" fontId="4" fillId="0" borderId="21" xfId="0" applyFont="1" applyBorder="1"/>
    <xf numFmtId="0" fontId="2" fillId="0" borderId="21" xfId="0" applyFont="1" applyBorder="1"/>
    <xf numFmtId="0" fontId="2" fillId="28" borderId="0" xfId="0" applyFont="1" applyFill="1"/>
    <xf numFmtId="0" fontId="0" fillId="0" borderId="20" xfId="0" applyBorder="1"/>
    <xf numFmtId="0" fontId="0" fillId="0" borderId="21" xfId="0" applyBorder="1"/>
    <xf numFmtId="0" fontId="0" fillId="0" borderId="16" xfId="0" applyBorder="1"/>
    <xf numFmtId="0" fontId="0" fillId="0" borderId="1" xfId="0" applyBorder="1"/>
    <xf numFmtId="0" fontId="0" fillId="0" borderId="10" xfId="0" applyBorder="1"/>
    <xf numFmtId="0" fontId="3" fillId="19" borderId="14" xfId="0" applyFont="1" applyFill="1" applyBorder="1"/>
    <xf numFmtId="0" fontId="1" fillId="19" borderId="14" xfId="0" applyFont="1" applyFill="1" applyBorder="1"/>
    <xf numFmtId="0" fontId="3" fillId="19" borderId="88" xfId="0" applyFont="1" applyFill="1" applyBorder="1"/>
    <xf numFmtId="0" fontId="1" fillId="19" borderId="88" xfId="0" applyFont="1" applyFill="1" applyBorder="1"/>
    <xf numFmtId="0" fontId="3" fillId="19" borderId="46" xfId="0" applyFont="1" applyFill="1" applyBorder="1"/>
    <xf numFmtId="0" fontId="1" fillId="19" borderId="46" xfId="0" applyFont="1" applyFill="1" applyBorder="1"/>
    <xf numFmtId="176" fontId="17" fillId="0" borderId="0" xfId="0" applyNumberFormat="1" applyFont="1"/>
    <xf numFmtId="0" fontId="17" fillId="41" borderId="1" xfId="0" applyFont="1" applyFill="1" applyBorder="1"/>
    <xf numFmtId="0" fontId="17" fillId="41" borderId="10" xfId="0" applyFont="1" applyFill="1" applyBorder="1"/>
    <xf numFmtId="0" fontId="17" fillId="41" borderId="42" xfId="0" applyFont="1" applyFill="1" applyBorder="1"/>
    <xf numFmtId="176" fontId="17" fillId="41" borderId="1" xfId="0" applyNumberFormat="1" applyFont="1" applyFill="1" applyBorder="1"/>
    <xf numFmtId="0" fontId="17" fillId="0" borderId="1" xfId="0" applyFont="1" applyBorder="1"/>
    <xf numFmtId="0" fontId="17" fillId="0" borderId="10" xfId="0" applyFont="1" applyBorder="1"/>
    <xf numFmtId="0" fontId="17" fillId="0" borderId="89" xfId="0" applyFont="1" applyBorder="1"/>
    <xf numFmtId="176" fontId="17" fillId="0" borderId="1" xfId="0" applyNumberFormat="1" applyFont="1" applyBorder="1"/>
    <xf numFmtId="0" fontId="17" fillId="0" borderId="9" xfId="0" applyFont="1" applyBorder="1"/>
    <xf numFmtId="177" fontId="17" fillId="0" borderId="1" xfId="0" applyNumberFormat="1" applyFont="1" applyBorder="1"/>
    <xf numFmtId="0" fontId="0" fillId="0" borderId="113" xfId="0" applyBorder="1"/>
    <xf numFmtId="0" fontId="0" fillId="0" borderId="45" xfId="0" applyBorder="1"/>
    <xf numFmtId="0" fontId="5" fillId="0" borderId="0" xfId="0" applyFont="1" applyAlignment="1">
      <alignment horizontal="center"/>
    </xf>
    <xf numFmtId="178" fontId="5" fillId="0" borderId="0" xfId="0" applyNumberFormat="1" applyFont="1"/>
    <xf numFmtId="179" fontId="5" fillId="0" borderId="0" xfId="2" applyNumberFormat="1" applyFont="1"/>
    <xf numFmtId="0" fontId="18" fillId="36" borderId="118" xfId="0" applyFont="1" applyFill="1" applyBorder="1" applyAlignment="1">
      <alignment horizontal="center"/>
    </xf>
    <xf numFmtId="0" fontId="18" fillId="18" borderId="20" xfId="0" applyFont="1" applyFill="1" applyBorder="1" applyAlignment="1">
      <alignment horizontal="center"/>
    </xf>
    <xf numFmtId="0" fontId="18" fillId="18" borderId="0" xfId="0" applyFont="1" applyFill="1" applyAlignment="1">
      <alignment horizontal="center"/>
    </xf>
    <xf numFmtId="0" fontId="18" fillId="18" borderId="21" xfId="0" applyFont="1" applyFill="1" applyBorder="1" applyAlignment="1">
      <alignment horizontal="center"/>
    </xf>
    <xf numFmtId="0" fontId="18" fillId="7" borderId="3" xfId="0" applyFont="1" applyFill="1" applyBorder="1" applyAlignment="1">
      <alignment horizontal="center"/>
    </xf>
    <xf numFmtId="0" fontId="18" fillId="7" borderId="20" xfId="0" applyFont="1" applyFill="1" applyBorder="1" applyAlignment="1">
      <alignment horizontal="center" vertical="center"/>
    </xf>
    <xf numFmtId="0" fontId="18" fillId="7" borderId="0" xfId="0" applyFont="1" applyFill="1" applyAlignment="1">
      <alignment horizontal="center" vertical="center"/>
    </xf>
    <xf numFmtId="0" fontId="18" fillId="7" borderId="21" xfId="0" applyFont="1" applyFill="1" applyBorder="1" applyAlignment="1">
      <alignment horizontal="center" vertical="center"/>
    </xf>
    <xf numFmtId="0" fontId="18" fillId="7" borderId="20" xfId="0" applyFont="1" applyFill="1" applyBorder="1" applyAlignment="1">
      <alignment horizontal="center"/>
    </xf>
    <xf numFmtId="0" fontId="18" fillId="7" borderId="0" xfId="0" applyFont="1" applyFill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5" fillId="0" borderId="20" xfId="0" applyFont="1" applyBorder="1"/>
    <xf numFmtId="179" fontId="5" fillId="0" borderId="21" xfId="2" applyNumberFormat="1" applyFont="1" applyBorder="1"/>
    <xf numFmtId="0" fontId="5" fillId="0" borderId="21" xfId="0" applyFont="1" applyBorder="1"/>
    <xf numFmtId="0" fontId="5" fillId="0" borderId="22" xfId="0" applyFont="1" applyBorder="1"/>
    <xf numFmtId="178" fontId="5" fillId="0" borderId="23" xfId="0" applyNumberFormat="1" applyFont="1" applyBorder="1"/>
    <xf numFmtId="179" fontId="5" fillId="0" borderId="24" xfId="2" applyNumberFormat="1" applyFont="1" applyBorder="1"/>
    <xf numFmtId="0" fontId="5" fillId="0" borderId="4" xfId="0" applyFont="1" applyBorder="1"/>
    <xf numFmtId="0" fontId="5" fillId="0" borderId="23" xfId="0" applyFont="1" applyBorder="1"/>
    <xf numFmtId="0" fontId="5" fillId="0" borderId="24" xfId="0" applyFont="1" applyBorder="1"/>
    <xf numFmtId="0" fontId="25" fillId="36" borderId="118" xfId="0" applyFont="1" applyFill="1" applyBorder="1" applyAlignment="1">
      <alignment horizontal="center"/>
    </xf>
    <xf numFmtId="0" fontId="5" fillId="7" borderId="3" xfId="0" applyFont="1" applyFill="1" applyBorder="1" applyAlignment="1">
      <alignment horizontal="center"/>
    </xf>
    <xf numFmtId="0" fontId="18" fillId="7" borderId="15" xfId="0" applyFont="1" applyFill="1" applyBorder="1" applyAlignment="1">
      <alignment horizontal="center"/>
    </xf>
    <xf numFmtId="0" fontId="18" fillId="7" borderId="16" xfId="0" applyFont="1" applyFill="1" applyBorder="1" applyAlignment="1">
      <alignment horizontal="center"/>
    </xf>
    <xf numFmtId="0" fontId="18" fillId="7" borderId="17" xfId="0" applyFont="1" applyFill="1" applyBorder="1" applyAlignment="1">
      <alignment horizontal="center"/>
    </xf>
    <xf numFmtId="0" fontId="18" fillId="18" borderId="15" xfId="0" applyFont="1" applyFill="1" applyBorder="1" applyAlignment="1">
      <alignment horizontal="center"/>
    </xf>
    <xf numFmtId="0" fontId="18" fillId="18" borderId="16" xfId="0" applyFont="1" applyFill="1" applyBorder="1" applyAlignment="1">
      <alignment horizontal="center"/>
    </xf>
    <xf numFmtId="0" fontId="18" fillId="18" borderId="17" xfId="0" applyFont="1" applyFill="1" applyBorder="1" applyAlignment="1">
      <alignment horizontal="center"/>
    </xf>
    <xf numFmtId="0" fontId="28" fillId="0" borderId="123" xfId="0" applyFont="1" applyBorder="1" applyAlignment="1">
      <alignment horizontal="right"/>
    </xf>
    <xf numFmtId="0" fontId="29" fillId="15" borderId="123" xfId="0" applyFont="1" applyFill="1" applyBorder="1" applyAlignment="1">
      <alignment horizontal="center"/>
    </xf>
    <xf numFmtId="178" fontId="29" fillId="15" borderId="4" xfId="0" applyNumberFormat="1" applyFont="1" applyFill="1" applyBorder="1" applyAlignment="1">
      <alignment horizontal="center"/>
    </xf>
    <xf numFmtId="0" fontId="18" fillId="7" borderId="2" xfId="0" applyFont="1" applyFill="1" applyBorder="1" applyAlignment="1">
      <alignment horizontal="center"/>
    </xf>
    <xf numFmtId="0" fontId="25" fillId="36" borderId="2" xfId="0" applyFont="1" applyFill="1" applyBorder="1" applyAlignment="1">
      <alignment horizontal="center"/>
    </xf>
    <xf numFmtId="0" fontId="18" fillId="7" borderId="4" xfId="0" applyFont="1" applyFill="1" applyBorder="1" applyAlignment="1">
      <alignment horizontal="center"/>
    </xf>
    <xf numFmtId="0" fontId="18" fillId="7" borderId="123" xfId="0" applyFont="1" applyFill="1" applyBorder="1" applyAlignment="1">
      <alignment horizontal="center"/>
    </xf>
    <xf numFmtId="0" fontId="18" fillId="7" borderId="22" xfId="0" applyFont="1" applyFill="1" applyBorder="1" applyAlignment="1">
      <alignment horizontal="center"/>
    </xf>
    <xf numFmtId="0" fontId="18" fillId="7" borderId="23" xfId="0" applyFont="1" applyFill="1" applyBorder="1" applyAlignment="1">
      <alignment horizontal="center"/>
    </xf>
    <xf numFmtId="0" fontId="18" fillId="7" borderId="24" xfId="0" applyFont="1" applyFill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5" fillId="0" borderId="2" xfId="0" applyFont="1" applyBorder="1"/>
    <xf numFmtId="0" fontId="27" fillId="0" borderId="123" xfId="0" applyFont="1" applyBorder="1" applyAlignment="1">
      <alignment horizontal="right"/>
    </xf>
    <xf numFmtId="178" fontId="8" fillId="15" borderId="118" xfId="0" applyNumberFormat="1" applyFont="1" applyFill="1" applyBorder="1" applyAlignment="1">
      <alignment horizontal="center"/>
    </xf>
    <xf numFmtId="0" fontId="27" fillId="0" borderId="4" xfId="0" applyFont="1" applyBorder="1" applyAlignment="1">
      <alignment horizontal="right"/>
    </xf>
    <xf numFmtId="178" fontId="8" fillId="15" borderId="4" xfId="0" applyNumberFormat="1" applyFont="1" applyFill="1" applyBorder="1" applyAlignment="1">
      <alignment horizontal="center"/>
    </xf>
    <xf numFmtId="0" fontId="18" fillId="7" borderId="82" xfId="0" applyFont="1" applyFill="1" applyBorder="1" applyAlignment="1">
      <alignment horizontal="center"/>
    </xf>
    <xf numFmtId="0" fontId="18" fillId="7" borderId="83" xfId="0" applyFont="1" applyFill="1" applyBorder="1" applyAlignment="1">
      <alignment horizontal="center"/>
    </xf>
    <xf numFmtId="178" fontId="5" fillId="0" borderId="15" xfId="0" applyNumberFormat="1" applyFont="1" applyBorder="1"/>
    <xf numFmtId="178" fontId="5" fillId="0" borderId="20" xfId="0" applyNumberFormat="1" applyFont="1" applyBorder="1"/>
    <xf numFmtId="0" fontId="5" fillId="0" borderId="17" xfId="0" applyFont="1" applyBorder="1"/>
    <xf numFmtId="178" fontId="5" fillId="0" borderId="20" xfId="0" applyNumberFormat="1" applyFont="1" applyBorder="1" applyAlignment="1">
      <alignment horizontal="right"/>
    </xf>
    <xf numFmtId="178" fontId="5" fillId="0" borderId="0" xfId="0" applyNumberFormat="1" applyFont="1" applyAlignment="1">
      <alignment horizontal="right"/>
    </xf>
    <xf numFmtId="178" fontId="5" fillId="0" borderId="22" xfId="0" applyNumberFormat="1" applyFont="1" applyBorder="1"/>
    <xf numFmtId="0" fontId="8" fillId="35" borderId="119" xfId="0" applyFont="1" applyFill="1" applyBorder="1" applyAlignment="1">
      <alignment horizontal="center"/>
    </xf>
    <xf numFmtId="0" fontId="18" fillId="35" borderId="120" xfId="0" applyFont="1" applyFill="1" applyBorder="1" applyAlignment="1">
      <alignment horizontal="center"/>
    </xf>
    <xf numFmtId="0" fontId="18" fillId="35" borderId="121" xfId="0" applyFont="1" applyFill="1" applyBorder="1" applyAlignment="1">
      <alignment horizontal="center"/>
    </xf>
    <xf numFmtId="0" fontId="8" fillId="35" borderId="120" xfId="0" applyFont="1" applyFill="1" applyBorder="1" applyAlignment="1">
      <alignment horizontal="center"/>
    </xf>
    <xf numFmtId="0" fontId="8" fillId="35" borderId="121" xfId="0" applyFont="1" applyFill="1" applyBorder="1" applyAlignment="1">
      <alignment horizontal="center"/>
    </xf>
    <xf numFmtId="0" fontId="8" fillId="35" borderId="0" xfId="0" applyFont="1" applyFill="1" applyAlignment="1">
      <alignment horizontal="center"/>
    </xf>
    <xf numFmtId="0" fontId="24" fillId="35" borderId="0" xfId="0" applyFont="1" applyFill="1" applyAlignment="1">
      <alignment horizontal="center"/>
    </xf>
    <xf numFmtId="0" fontId="25" fillId="36" borderId="82" xfId="0" applyFont="1" applyFill="1" applyBorder="1" applyAlignment="1">
      <alignment horizontal="center"/>
    </xf>
    <xf numFmtId="0" fontId="8" fillId="36" borderId="122" xfId="0" applyFont="1" applyFill="1" applyBorder="1" applyAlignment="1">
      <alignment horizontal="center"/>
    </xf>
    <xf numFmtId="0" fontId="8" fillId="36" borderId="83" xfId="0" applyFont="1" applyFill="1" applyBorder="1" applyAlignment="1">
      <alignment horizontal="center"/>
    </xf>
    <xf numFmtId="0" fontId="27" fillId="0" borderId="2" xfId="0" applyFont="1" applyBorder="1" applyAlignment="1">
      <alignment horizontal="right"/>
    </xf>
    <xf numFmtId="0" fontId="0" fillId="0" borderId="15" xfId="0" applyBorder="1"/>
    <xf numFmtId="0" fontId="0" fillId="0" borderId="17" xfId="0" applyBorder="1"/>
    <xf numFmtId="0" fontId="5" fillId="0" borderId="127" xfId="0" applyFont="1" applyBorder="1"/>
    <xf numFmtId="0" fontId="5" fillId="0" borderId="128" xfId="0" applyFont="1" applyBorder="1"/>
    <xf numFmtId="0" fontId="5" fillId="0" borderId="129" xfId="0" applyFont="1" applyBorder="1"/>
    <xf numFmtId="0" fontId="5" fillId="0" borderId="15" xfId="0" applyFont="1" applyBorder="1"/>
    <xf numFmtId="0" fontId="5" fillId="0" borderId="16" xfId="0" applyFont="1" applyBorder="1"/>
    <xf numFmtId="0" fontId="0" fillId="0" borderId="22" xfId="0" applyBorder="1"/>
    <xf numFmtId="0" fontId="5" fillId="0" borderId="15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5" fillId="0" borderId="20" xfId="0" applyFont="1" applyBorder="1" applyAlignment="1">
      <alignment vertical="center"/>
    </xf>
    <xf numFmtId="0" fontId="5" fillId="0" borderId="21" xfId="0" applyFont="1" applyBorder="1" applyAlignment="1">
      <alignment vertical="center"/>
    </xf>
    <xf numFmtId="0" fontId="5" fillId="0" borderId="22" xfId="0" applyFont="1" applyBorder="1" applyAlignment="1">
      <alignment vertical="center"/>
    </xf>
    <xf numFmtId="0" fontId="5" fillId="0" borderId="24" xfId="0" applyFont="1" applyBorder="1" applyAlignment="1">
      <alignment vertical="center"/>
    </xf>
    <xf numFmtId="0" fontId="18" fillId="18" borderId="0" xfId="0" applyFont="1" applyFill="1"/>
    <xf numFmtId="0" fontId="34" fillId="36" borderId="118" xfId="0" applyFont="1" applyFill="1" applyBorder="1" applyAlignment="1">
      <alignment horizontal="center"/>
    </xf>
    <xf numFmtId="179" fontId="5" fillId="0" borderId="123" xfId="0" applyNumberFormat="1" applyFont="1" applyBorder="1"/>
    <xf numFmtId="178" fontId="5" fillId="0" borderId="123" xfId="0" applyNumberFormat="1" applyFont="1" applyBorder="1"/>
    <xf numFmtId="0" fontId="18" fillId="18" borderId="123" xfId="0" applyFont="1" applyFill="1" applyBorder="1"/>
    <xf numFmtId="0" fontId="18" fillId="18" borderId="123" xfId="0" applyFont="1" applyFill="1" applyBorder="1" applyAlignment="1">
      <alignment horizontal="center"/>
    </xf>
    <xf numFmtId="0" fontId="35" fillId="0" borderId="0" xfId="0" applyFont="1"/>
    <xf numFmtId="0" fontId="36" fillId="0" borderId="0" xfId="0" applyFont="1"/>
    <xf numFmtId="0" fontId="37" fillId="0" borderId="0" xfId="0" applyFont="1"/>
    <xf numFmtId="0" fontId="2" fillId="0" borderId="1" xfId="0" applyFont="1" applyBorder="1"/>
    <xf numFmtId="1" fontId="2" fillId="0" borderId="1" xfId="0" applyNumberFormat="1" applyFont="1" applyBorder="1"/>
    <xf numFmtId="0" fontId="36" fillId="0" borderId="1" xfId="0" applyFont="1" applyBorder="1"/>
    <xf numFmtId="49" fontId="2" fillId="4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4" fontId="2" fillId="4" borderId="0" xfId="0" applyNumberFormat="1" applyFont="1" applyFill="1" applyAlignment="1">
      <alignment horizontal="center"/>
    </xf>
    <xf numFmtId="49" fontId="2" fillId="4" borderId="0" xfId="0" applyNumberFormat="1" applyFont="1" applyFill="1" applyAlignment="1">
      <alignment horizontal="center"/>
    </xf>
    <xf numFmtId="0" fontId="2" fillId="4" borderId="9" xfId="0" applyFont="1" applyFill="1" applyBorder="1" applyAlignment="1">
      <alignment horizontal="center"/>
    </xf>
    <xf numFmtId="49" fontId="39" fillId="0" borderId="0" xfId="0" applyNumberFormat="1" applyFont="1"/>
    <xf numFmtId="0" fontId="39" fillId="0" borderId="0" xfId="0" applyFont="1"/>
    <xf numFmtId="0" fontId="40" fillId="0" borderId="0" xfId="0" applyFont="1"/>
    <xf numFmtId="14" fontId="37" fillId="0" borderId="0" xfId="0" applyNumberFormat="1" applyFont="1"/>
    <xf numFmtId="49" fontId="37" fillId="0" borderId="0" xfId="0" applyNumberFormat="1" applyFont="1"/>
    <xf numFmtId="0" fontId="41" fillId="0" borderId="0" xfId="0" applyFont="1"/>
    <xf numFmtId="0" fontId="43" fillId="0" borderId="0" xfId="0" applyFont="1"/>
    <xf numFmtId="169" fontId="43" fillId="0" borderId="0" xfId="0" applyNumberFormat="1" applyFont="1"/>
    <xf numFmtId="14" fontId="43" fillId="16" borderId="2" xfId="0" applyNumberFormat="1" applyFont="1" applyFill="1" applyBorder="1"/>
    <xf numFmtId="0" fontId="44" fillId="21" borderId="15" xfId="0" applyFont="1" applyFill="1" applyBorder="1" applyAlignment="1">
      <alignment horizontal="center" vertical="center"/>
    </xf>
    <xf numFmtId="169" fontId="44" fillId="21" borderId="16" xfId="0" applyNumberFormat="1" applyFont="1" applyFill="1" applyBorder="1" applyAlignment="1">
      <alignment horizontal="center" vertical="center"/>
    </xf>
    <xf numFmtId="0" fontId="44" fillId="21" borderId="16" xfId="0" applyFont="1" applyFill="1" applyBorder="1" applyAlignment="1">
      <alignment horizontal="center" vertical="center"/>
    </xf>
    <xf numFmtId="0" fontId="44" fillId="21" borderId="17" xfId="0" applyFont="1" applyFill="1" applyBorder="1" applyAlignment="1">
      <alignment horizontal="center" vertical="center"/>
    </xf>
    <xf numFmtId="14" fontId="43" fillId="16" borderId="15" xfId="0" applyNumberFormat="1" applyFont="1" applyFill="1" applyBorder="1"/>
    <xf numFmtId="0" fontId="43" fillId="16" borderId="17" xfId="0" applyFont="1" applyFill="1" applyBorder="1"/>
    <xf numFmtId="170" fontId="35" fillId="0" borderId="3" xfId="0" applyNumberFormat="1" applyFont="1" applyBorder="1"/>
    <xf numFmtId="0" fontId="43" fillId="0" borderId="20" xfId="0" applyFont="1" applyBorder="1"/>
    <xf numFmtId="0" fontId="43" fillId="0" borderId="21" xfId="0" applyFont="1" applyBorder="1"/>
    <xf numFmtId="170" fontId="43" fillId="20" borderId="81" xfId="0" applyNumberFormat="1" applyFont="1" applyFill="1" applyBorder="1"/>
    <xf numFmtId="14" fontId="43" fillId="20" borderId="84" xfId="0" applyNumberFormat="1" applyFont="1" applyFill="1" applyBorder="1"/>
    <xf numFmtId="0" fontId="35" fillId="0" borderId="3" xfId="0" applyFont="1" applyBorder="1"/>
    <xf numFmtId="14" fontId="43" fillId="16" borderId="3" xfId="0" applyNumberFormat="1" applyFont="1" applyFill="1" applyBorder="1"/>
    <xf numFmtId="14" fontId="43" fillId="16" borderId="17" xfId="0" applyNumberFormat="1" applyFont="1" applyFill="1" applyBorder="1"/>
    <xf numFmtId="0" fontId="43" fillId="0" borderId="3" xfId="0" applyFont="1" applyBorder="1"/>
    <xf numFmtId="14" fontId="43" fillId="0" borderId="22" xfId="0" applyNumberFormat="1" applyFont="1" applyBorder="1"/>
    <xf numFmtId="14" fontId="43" fillId="0" borderId="24" xfId="0" applyNumberFormat="1" applyFont="1" applyBorder="1"/>
    <xf numFmtId="14" fontId="43" fillId="0" borderId="21" xfId="0" applyNumberFormat="1" applyFont="1" applyBorder="1"/>
    <xf numFmtId="14" fontId="45" fillId="16" borderId="79" xfId="0" applyNumberFormat="1" applyFont="1" applyFill="1" applyBorder="1" applyAlignment="1">
      <alignment horizontal="center" vertical="center"/>
    </xf>
    <xf numFmtId="14" fontId="45" fillId="16" borderId="85" xfId="0" applyNumberFormat="1" applyFont="1" applyFill="1" applyBorder="1" applyAlignment="1">
      <alignment horizontal="center" vertical="center"/>
    </xf>
    <xf numFmtId="14" fontId="43" fillId="20" borderId="80" xfId="0" applyNumberFormat="1" applyFont="1" applyFill="1" applyBorder="1"/>
    <xf numFmtId="0" fontId="43" fillId="20" borderId="86" xfId="0" applyFont="1" applyFill="1" applyBorder="1"/>
    <xf numFmtId="0" fontId="43" fillId="0" borderId="4" xfId="0" applyFont="1" applyBorder="1"/>
    <xf numFmtId="14" fontId="43" fillId="20" borderId="81" xfId="0" applyNumberFormat="1" applyFont="1" applyFill="1" applyBorder="1"/>
    <xf numFmtId="0" fontId="43" fillId="20" borderId="84" xfId="0" applyFont="1" applyFill="1" applyBorder="1"/>
    <xf numFmtId="0" fontId="43" fillId="0" borderId="15" xfId="0" applyFont="1" applyBorder="1"/>
    <xf numFmtId="14" fontId="43" fillId="16" borderId="16" xfId="0" applyNumberFormat="1" applyFont="1" applyFill="1" applyBorder="1"/>
    <xf numFmtId="49" fontId="43" fillId="20" borderId="80" xfId="0" applyNumberFormat="1" applyFont="1" applyFill="1" applyBorder="1" applyAlignment="1">
      <alignment horizontal="center" vertical="center"/>
    </xf>
    <xf numFmtId="0" fontId="43" fillId="20" borderId="14" xfId="0" applyFont="1" applyFill="1" applyBorder="1"/>
    <xf numFmtId="0" fontId="43" fillId="20" borderId="87" xfId="0" applyFont="1" applyFill="1" applyBorder="1"/>
    <xf numFmtId="10" fontId="43" fillId="20" borderId="86" xfId="0" applyNumberFormat="1" applyFont="1" applyFill="1" applyBorder="1"/>
    <xf numFmtId="0" fontId="43" fillId="20" borderId="86" xfId="0" applyFont="1" applyFill="1" applyBorder="1" applyAlignment="1">
      <alignment horizontal="center" vertical="center"/>
    </xf>
    <xf numFmtId="14" fontId="43" fillId="20" borderId="86" xfId="0" applyNumberFormat="1" applyFont="1" applyFill="1" applyBorder="1"/>
    <xf numFmtId="0" fontId="43" fillId="0" borderId="22" xfId="0" applyFont="1" applyBorder="1"/>
    <xf numFmtId="0" fontId="35" fillId="0" borderId="23" xfId="0" applyFont="1" applyBorder="1"/>
    <xf numFmtId="169" fontId="43" fillId="0" borderId="23" xfId="0" applyNumberFormat="1" applyFont="1" applyBorder="1"/>
    <xf numFmtId="0" fontId="43" fillId="0" borderId="23" xfId="0" applyFont="1" applyBorder="1"/>
    <xf numFmtId="0" fontId="43" fillId="0" borderId="24" xfId="0" applyFont="1" applyBorder="1"/>
    <xf numFmtId="0" fontId="46" fillId="13" borderId="0" xfId="0" applyFont="1" applyFill="1" applyAlignment="1">
      <alignment vertical="center"/>
    </xf>
    <xf numFmtId="0" fontId="37" fillId="0" borderId="90" xfId="0" applyFont="1" applyBorder="1"/>
    <xf numFmtId="0" fontId="37" fillId="2" borderId="91" xfId="0" applyFont="1" applyFill="1" applyBorder="1"/>
    <xf numFmtId="0" fontId="37" fillId="2" borderId="92" xfId="0" applyFont="1" applyFill="1" applyBorder="1"/>
    <xf numFmtId="0" fontId="37" fillId="33" borderId="14" xfId="0" applyFont="1" applyFill="1" applyBorder="1"/>
    <xf numFmtId="0" fontId="37" fillId="33" borderId="109" xfId="0" applyFont="1" applyFill="1" applyBorder="1"/>
    <xf numFmtId="0" fontId="37" fillId="33" borderId="110" xfId="0" applyFont="1" applyFill="1" applyBorder="1"/>
    <xf numFmtId="0" fontId="37" fillId="33" borderId="46" xfId="0" applyFont="1" applyFill="1" applyBorder="1"/>
    <xf numFmtId="0" fontId="37" fillId="33" borderId="13" xfId="0" applyFont="1" applyFill="1" applyBorder="1"/>
    <xf numFmtId="0" fontId="37" fillId="33" borderId="111" xfId="0" applyFont="1" applyFill="1" applyBorder="1"/>
    <xf numFmtId="0" fontId="37" fillId="33" borderId="107" xfId="0" applyFont="1" applyFill="1" applyBorder="1"/>
    <xf numFmtId="0" fontId="37" fillId="33" borderId="108" xfId="0" applyFont="1" applyFill="1" applyBorder="1"/>
    <xf numFmtId="0" fontId="37" fillId="33" borderId="106" xfId="0" applyFont="1" applyFill="1" applyBorder="1"/>
    <xf numFmtId="0" fontId="48" fillId="40" borderId="112" xfId="0" applyFont="1" applyFill="1" applyBorder="1"/>
    <xf numFmtId="0" fontId="37" fillId="0" borderId="105" xfId="0" quotePrefix="1" applyFont="1" applyBorder="1"/>
    <xf numFmtId="0" fontId="37" fillId="0" borderId="105" xfId="0" quotePrefix="1" applyFont="1" applyBorder="1" applyAlignment="1">
      <alignment horizontal="center"/>
    </xf>
    <xf numFmtId="15" fontId="37" fillId="0" borderId="105" xfId="0" applyNumberFormat="1" applyFont="1" applyBorder="1" applyAlignment="1">
      <alignment horizontal="center"/>
    </xf>
    <xf numFmtId="0" fontId="37" fillId="0" borderId="105" xfId="0" applyFont="1" applyBorder="1"/>
    <xf numFmtId="0" fontId="37" fillId="0" borderId="105" xfId="0" applyFont="1" applyBorder="1" applyAlignment="1">
      <alignment horizontal="center"/>
    </xf>
    <xf numFmtId="0" fontId="48" fillId="31" borderId="1" xfId="0" applyFont="1" applyFill="1" applyBorder="1"/>
    <xf numFmtId="0" fontId="37" fillId="0" borderId="1" xfId="0" applyFont="1" applyBorder="1"/>
    <xf numFmtId="0" fontId="2" fillId="39" borderId="5" xfId="0" applyFont="1" applyFill="1" applyBorder="1"/>
    <xf numFmtId="0" fontId="2" fillId="39" borderId="42" xfId="0" applyFont="1" applyFill="1" applyBorder="1"/>
    <xf numFmtId="176" fontId="2" fillId="39" borderId="5" xfId="0" applyNumberFormat="1" applyFont="1" applyFill="1" applyBorder="1"/>
    <xf numFmtId="0" fontId="37" fillId="0" borderId="89" xfId="0" applyFont="1" applyBorder="1"/>
    <xf numFmtId="14" fontId="2" fillId="20" borderId="93" xfId="0" applyNumberFormat="1" applyFont="1" applyFill="1" applyBorder="1"/>
    <xf numFmtId="14" fontId="2" fillId="20" borderId="94" xfId="0" applyNumberFormat="1" applyFont="1" applyFill="1" applyBorder="1"/>
    <xf numFmtId="0" fontId="49" fillId="23" borderId="0" xfId="0" applyFont="1" applyFill="1" applyAlignment="1">
      <alignment horizontal="center" vertical="center"/>
    </xf>
    <xf numFmtId="0" fontId="35" fillId="0" borderId="20" xfId="0" applyFont="1" applyBorder="1"/>
    <xf numFmtId="0" fontId="35" fillId="0" borderId="20" xfId="0" applyFont="1" applyBorder="1" applyAlignment="1">
      <alignment horizontal="right"/>
    </xf>
    <xf numFmtId="0" fontId="35" fillId="0" borderId="21" xfId="0" applyFont="1" applyBorder="1" applyAlignment="1">
      <alignment horizontal="right"/>
    </xf>
    <xf numFmtId="0" fontId="35" fillId="0" borderId="20" xfId="3" applyFont="1" applyBorder="1"/>
    <xf numFmtId="0" fontId="35" fillId="22" borderId="27" xfId="3" applyFont="1" applyFill="1" applyBorder="1" applyAlignment="1">
      <alignment horizontal="center"/>
    </xf>
    <xf numFmtId="0" fontId="35" fillId="22" borderId="28" xfId="3" applyFont="1" applyFill="1" applyBorder="1" applyAlignment="1">
      <alignment horizontal="center"/>
    </xf>
    <xf numFmtId="0" fontId="35" fillId="22" borderId="33" xfId="3" applyFont="1" applyFill="1" applyBorder="1" applyAlignment="1">
      <alignment horizontal="center"/>
    </xf>
    <xf numFmtId="0" fontId="48" fillId="29" borderId="55" xfId="0" applyFont="1" applyFill="1" applyBorder="1" applyAlignment="1">
      <alignment horizontal="center" vertical="center"/>
    </xf>
    <xf numFmtId="0" fontId="48" fillId="29" borderId="16" xfId="0" applyFont="1" applyFill="1" applyBorder="1" applyAlignment="1">
      <alignment horizontal="center" vertical="center"/>
    </xf>
    <xf numFmtId="0" fontId="48" fillId="29" borderId="56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35" fillId="26" borderId="40" xfId="0" applyFont="1" applyFill="1" applyBorder="1" applyAlignment="1">
      <alignment horizontal="right"/>
    </xf>
    <xf numFmtId="173" fontId="35" fillId="26" borderId="41" xfId="0" applyNumberFormat="1" applyFont="1" applyFill="1" applyBorder="1" applyAlignment="1">
      <alignment vertical="center"/>
    </xf>
    <xf numFmtId="0" fontId="35" fillId="22" borderId="20" xfId="3" applyFont="1" applyFill="1" applyBorder="1" applyAlignment="1">
      <alignment horizontal="center"/>
    </xf>
    <xf numFmtId="172" fontId="35" fillId="24" borderId="27" xfId="3" applyNumberFormat="1" applyFont="1" applyFill="1" applyBorder="1" applyAlignment="1">
      <alignment horizontal="center"/>
    </xf>
    <xf numFmtId="172" fontId="35" fillId="24" borderId="28" xfId="3" applyNumberFormat="1" applyFont="1" applyFill="1" applyBorder="1" applyAlignment="1">
      <alignment horizontal="center"/>
    </xf>
    <xf numFmtId="172" fontId="35" fillId="24" borderId="33" xfId="3" applyNumberFormat="1" applyFont="1" applyFill="1" applyBorder="1" applyAlignment="1">
      <alignment horizontal="center"/>
    </xf>
    <xf numFmtId="0" fontId="35" fillId="4" borderId="51" xfId="0" applyFont="1" applyFill="1" applyBorder="1"/>
    <xf numFmtId="0" fontId="52" fillId="10" borderId="14" xfId="0" applyFont="1" applyFill="1" applyBorder="1"/>
    <xf numFmtId="0" fontId="52" fillId="10" borderId="47" xfId="0" applyFont="1" applyFill="1" applyBorder="1"/>
    <xf numFmtId="0" fontId="52" fillId="10" borderId="52" xfId="0" applyFont="1" applyFill="1" applyBorder="1"/>
    <xf numFmtId="0" fontId="35" fillId="0" borderId="21" xfId="0" applyFont="1" applyBorder="1"/>
    <xf numFmtId="0" fontId="35" fillId="22" borderId="34" xfId="3" applyFont="1" applyFill="1" applyBorder="1" applyAlignment="1">
      <alignment horizontal="center"/>
    </xf>
    <xf numFmtId="172" fontId="35" fillId="24" borderId="29" xfId="3" applyNumberFormat="1" applyFont="1" applyFill="1" applyBorder="1" applyAlignment="1">
      <alignment horizontal="center"/>
    </xf>
    <xf numFmtId="172" fontId="35" fillId="24" borderId="11" xfId="3" applyNumberFormat="1" applyFont="1" applyFill="1" applyBorder="1" applyAlignment="1">
      <alignment horizontal="center"/>
    </xf>
    <xf numFmtId="172" fontId="35" fillId="24" borderId="35" xfId="3" applyNumberFormat="1" applyFont="1" applyFill="1" applyBorder="1" applyAlignment="1">
      <alignment horizontal="center"/>
    </xf>
    <xf numFmtId="0" fontId="50" fillId="25" borderId="20" xfId="0" applyFont="1" applyFill="1" applyBorder="1" applyAlignment="1">
      <alignment vertical="center"/>
    </xf>
    <xf numFmtId="174" fontId="50" fillId="25" borderId="21" xfId="0" applyNumberFormat="1" applyFont="1" applyFill="1" applyBorder="1" applyAlignment="1">
      <alignment horizontal="center" vertical="center"/>
    </xf>
    <xf numFmtId="0" fontId="35" fillId="4" borderId="53" xfId="0" applyFont="1" applyFill="1" applyBorder="1"/>
    <xf numFmtId="0" fontId="52" fillId="10" borderId="57" xfId="0" applyFont="1" applyFill="1" applyBorder="1"/>
    <xf numFmtId="0" fontId="52" fillId="10" borderId="58" xfId="0" applyFont="1" applyFill="1" applyBorder="1"/>
    <xf numFmtId="0" fontId="52" fillId="10" borderId="59" xfId="0" applyFont="1" applyFill="1" applyBorder="1"/>
    <xf numFmtId="0" fontId="52" fillId="10" borderId="48" xfId="0" applyFont="1" applyFill="1" applyBorder="1"/>
    <xf numFmtId="0" fontId="35" fillId="0" borderId="20" xfId="0" applyFont="1" applyBorder="1" applyAlignment="1">
      <alignment vertical="center"/>
    </xf>
    <xf numFmtId="173" fontId="35" fillId="0" borderId="21" xfId="0" applyNumberFormat="1" applyFont="1" applyBorder="1" applyAlignment="1">
      <alignment vertical="center"/>
    </xf>
    <xf numFmtId="0" fontId="35" fillId="0" borderId="45" xfId="0" applyFont="1" applyBorder="1"/>
    <xf numFmtId="172" fontId="35" fillId="24" borderId="30" xfId="3" applyNumberFormat="1" applyFont="1" applyFill="1" applyBorder="1" applyAlignment="1">
      <alignment horizontal="center"/>
    </xf>
    <xf numFmtId="172" fontId="35" fillId="24" borderId="31" xfId="3" applyNumberFormat="1" applyFont="1" applyFill="1" applyBorder="1" applyAlignment="1">
      <alignment horizontal="center"/>
    </xf>
    <xf numFmtId="172" fontId="35" fillId="24" borderId="21" xfId="3" applyNumberFormat="1" applyFont="1" applyFill="1" applyBorder="1" applyAlignment="1">
      <alignment horizontal="center"/>
    </xf>
    <xf numFmtId="0" fontId="50" fillId="30" borderId="14" xfId="0" applyFont="1" applyFill="1" applyBorder="1"/>
    <xf numFmtId="0" fontId="35" fillId="10" borderId="14" xfId="0" applyFont="1" applyFill="1" applyBorder="1"/>
    <xf numFmtId="0" fontId="35" fillId="0" borderId="0" xfId="3" applyFont="1"/>
    <xf numFmtId="0" fontId="35" fillId="0" borderId="21" xfId="3" applyFont="1" applyBorder="1"/>
    <xf numFmtId="0" fontId="35" fillId="4" borderId="14" xfId="0" applyFont="1" applyFill="1" applyBorder="1"/>
    <xf numFmtId="0" fontId="53" fillId="0" borderId="20" xfId="3" applyFont="1" applyBorder="1" applyAlignment="1">
      <alignment horizontal="center"/>
    </xf>
    <xf numFmtId="0" fontId="53" fillId="0" borderId="0" xfId="3" applyFont="1" applyAlignment="1">
      <alignment horizontal="center"/>
    </xf>
    <xf numFmtId="0" fontId="35" fillId="22" borderId="22" xfId="3" applyFont="1" applyFill="1" applyBorder="1" applyAlignment="1">
      <alignment horizontal="center"/>
    </xf>
    <xf numFmtId="0" fontId="35" fillId="22" borderId="36" xfId="3" applyFont="1" applyFill="1" applyBorder="1" applyAlignment="1">
      <alignment horizontal="center"/>
    </xf>
    <xf numFmtId="0" fontId="35" fillId="0" borderId="23" xfId="3" applyFont="1" applyBorder="1" applyAlignment="1">
      <alignment horizontal="center"/>
    </xf>
    <xf numFmtId="0" fontId="35" fillId="0" borderId="39" xfId="3" applyFont="1" applyBorder="1"/>
    <xf numFmtId="0" fontId="52" fillId="10" borderId="46" xfId="0" applyFont="1" applyFill="1" applyBorder="1"/>
    <xf numFmtId="0" fontId="55" fillId="10" borderId="47" xfId="0" applyFont="1" applyFill="1" applyBorder="1"/>
    <xf numFmtId="0" fontId="55" fillId="10" borderId="14" xfId="0" applyFont="1" applyFill="1" applyBorder="1"/>
    <xf numFmtId="0" fontId="35" fillId="0" borderId="101" xfId="0" applyFont="1" applyBorder="1" applyAlignment="1">
      <alignment horizontal="right"/>
    </xf>
    <xf numFmtId="0" fontId="35" fillId="0" borderId="102" xfId="0" applyFont="1" applyBorder="1" applyAlignment="1">
      <alignment horizontal="right"/>
    </xf>
    <xf numFmtId="0" fontId="55" fillId="10" borderId="58" xfId="0" applyFont="1" applyFill="1" applyBorder="1"/>
    <xf numFmtId="0" fontId="55" fillId="10" borderId="57" xfId="0" applyFont="1" applyFill="1" applyBorder="1"/>
    <xf numFmtId="0" fontId="35" fillId="26" borderId="103" xfId="0" applyFont="1" applyFill="1" applyBorder="1" applyAlignment="1">
      <alignment horizontal="right"/>
    </xf>
    <xf numFmtId="173" fontId="35" fillId="26" borderId="104" xfId="0" applyNumberFormat="1" applyFont="1" applyFill="1" applyBorder="1" applyAlignment="1">
      <alignment vertical="center"/>
    </xf>
    <xf numFmtId="0" fontId="55" fillId="10" borderId="61" xfId="0" applyFont="1" applyFill="1" applyBorder="1"/>
    <xf numFmtId="0" fontId="45" fillId="16" borderId="60" xfId="0" applyFont="1" applyFill="1" applyBorder="1"/>
    <xf numFmtId="0" fontId="50" fillId="27" borderId="95" xfId="0" applyFont="1" applyFill="1" applyBorder="1" applyAlignment="1">
      <alignment horizontal="center"/>
    </xf>
    <xf numFmtId="0" fontId="50" fillId="27" borderId="96" xfId="0" applyFont="1" applyFill="1" applyBorder="1" applyAlignment="1">
      <alignment horizontal="center"/>
    </xf>
    <xf numFmtId="0" fontId="50" fillId="27" borderId="97" xfId="0" applyFont="1" applyFill="1" applyBorder="1" applyAlignment="1">
      <alignment horizontal="center"/>
    </xf>
    <xf numFmtId="0" fontId="35" fillId="18" borderId="101" xfId="0" applyFont="1" applyFill="1" applyBorder="1" applyAlignment="1">
      <alignment vertical="center"/>
    </xf>
    <xf numFmtId="174" fontId="35" fillId="18" borderId="0" xfId="0" applyNumberFormat="1" applyFont="1" applyFill="1" applyAlignment="1">
      <alignment horizontal="center" vertical="center"/>
    </xf>
    <xf numFmtId="174" fontId="35" fillId="18" borderId="102" xfId="0" applyNumberFormat="1" applyFont="1" applyFill="1" applyBorder="1" applyAlignment="1">
      <alignment horizontal="center" vertical="center"/>
    </xf>
    <xf numFmtId="0" fontId="35" fillId="18" borderId="0" xfId="0" applyFont="1" applyFill="1"/>
    <xf numFmtId="0" fontId="35" fillId="0" borderId="101" xfId="0" applyFont="1" applyBorder="1" applyAlignment="1">
      <alignment vertical="center"/>
    </xf>
    <xf numFmtId="173" fontId="35" fillId="0" borderId="0" xfId="0" applyNumberFormat="1" applyFont="1" applyAlignment="1">
      <alignment vertical="center"/>
    </xf>
    <xf numFmtId="173" fontId="57" fillId="0" borderId="0" xfId="0" applyNumberFormat="1" applyFont="1" applyAlignment="1">
      <alignment vertical="center"/>
    </xf>
    <xf numFmtId="173" fontId="57" fillId="0" borderId="102" xfId="0" applyNumberFormat="1" applyFont="1" applyBorder="1" applyAlignment="1">
      <alignment vertical="center"/>
    </xf>
    <xf numFmtId="175" fontId="35" fillId="0" borderId="0" xfId="1" applyNumberFormat="1" applyFont="1" applyBorder="1"/>
    <xf numFmtId="0" fontId="56" fillId="27" borderId="8" xfId="0" applyFont="1" applyFill="1" applyBorder="1" applyAlignment="1">
      <alignment horizontal="center"/>
    </xf>
    <xf numFmtId="0" fontId="35" fillId="0" borderId="22" xfId="0" applyFont="1" applyBorder="1" applyAlignment="1">
      <alignment vertical="center"/>
    </xf>
    <xf numFmtId="173" fontId="35" fillId="0" borderId="24" xfId="0" applyNumberFormat="1" applyFont="1" applyBorder="1" applyAlignment="1">
      <alignment vertical="center"/>
    </xf>
    <xf numFmtId="175" fontId="35" fillId="0" borderId="0" xfId="1" applyNumberFormat="1" applyFont="1"/>
    <xf numFmtId="0" fontId="37" fillId="0" borderId="43" xfId="0" applyFont="1" applyBorder="1"/>
    <xf numFmtId="175" fontId="35" fillId="0" borderId="43" xfId="1" applyNumberFormat="1" applyFont="1" applyBorder="1"/>
    <xf numFmtId="0" fontId="35" fillId="0" borderId="98" xfId="0" applyFont="1" applyBorder="1" applyAlignment="1">
      <alignment vertical="center"/>
    </xf>
    <xf numFmtId="173" fontId="35" fillId="0" borderId="99" xfId="0" applyNumberFormat="1" applyFont="1" applyBorder="1" applyAlignment="1">
      <alignment vertical="center"/>
    </xf>
    <xf numFmtId="173" fontId="57" fillId="0" borderId="99" xfId="0" applyNumberFormat="1" applyFont="1" applyBorder="1" applyAlignment="1">
      <alignment vertical="center"/>
    </xf>
    <xf numFmtId="173" fontId="57" fillId="0" borderId="100" xfId="0" applyNumberFormat="1" applyFont="1" applyBorder="1" applyAlignment="1">
      <alignment vertical="center"/>
    </xf>
    <xf numFmtId="175" fontId="37" fillId="0" borderId="43" xfId="1" applyNumberFormat="1" applyFont="1" applyBorder="1"/>
    <xf numFmtId="0" fontId="50" fillId="25" borderId="0" xfId="0" applyFont="1" applyFill="1" applyAlignment="1">
      <alignment horizontal="center" vertical="center"/>
    </xf>
    <xf numFmtId="0" fontId="35" fillId="0" borderId="0" xfId="0" applyFont="1" applyAlignment="1">
      <alignment horizontal="right"/>
    </xf>
    <xf numFmtId="0" fontId="35" fillId="26" borderId="32" xfId="0" applyFont="1" applyFill="1" applyBorder="1" applyAlignment="1">
      <alignment horizontal="right"/>
    </xf>
    <xf numFmtId="173" fontId="35" fillId="26" borderId="32" xfId="0" applyNumberFormat="1" applyFont="1" applyFill="1" applyBorder="1" applyAlignment="1">
      <alignment vertical="center"/>
    </xf>
    <xf numFmtId="0" fontId="50" fillId="27" borderId="0" xfId="0" applyFont="1" applyFill="1" applyAlignment="1">
      <alignment horizontal="center"/>
    </xf>
    <xf numFmtId="174" fontId="50" fillId="25" borderId="0" xfId="0" applyNumberFormat="1" applyFont="1" applyFill="1" applyAlignment="1">
      <alignment horizontal="center" vertical="center"/>
    </xf>
    <xf numFmtId="0" fontId="35" fillId="0" borderId="51" xfId="0" applyFont="1" applyBorder="1" applyAlignment="1">
      <alignment horizontal="right"/>
    </xf>
    <xf numFmtId="0" fontId="35" fillId="0" borderId="52" xfId="0" applyFont="1" applyBorder="1" applyAlignment="1">
      <alignment horizontal="right"/>
    </xf>
    <xf numFmtId="0" fontId="35" fillId="26" borderId="53" xfId="0" applyFont="1" applyFill="1" applyBorder="1" applyAlignment="1">
      <alignment horizontal="right"/>
    </xf>
    <xf numFmtId="173" fontId="35" fillId="26" borderId="54" xfId="0" applyNumberFormat="1" applyFont="1" applyFill="1" applyBorder="1" applyAlignment="1">
      <alignment vertical="center"/>
    </xf>
    <xf numFmtId="174" fontId="50" fillId="25" borderId="16" xfId="0" applyNumberFormat="1" applyFont="1" applyFill="1" applyBorder="1" applyAlignment="1">
      <alignment horizontal="center" vertical="center"/>
    </xf>
    <xf numFmtId="174" fontId="50" fillId="25" borderId="17" xfId="0" applyNumberFormat="1" applyFont="1" applyFill="1" applyBorder="1" applyAlignment="1">
      <alignment horizontal="center" vertical="center"/>
    </xf>
    <xf numFmtId="173" fontId="35" fillId="0" borderId="23" xfId="0" applyNumberFormat="1" applyFont="1" applyBorder="1" applyAlignment="1">
      <alignment vertical="center"/>
    </xf>
    <xf numFmtId="0" fontId="45" fillId="0" borderId="0" xfId="0" applyFont="1"/>
    <xf numFmtId="0" fontId="59" fillId="28" borderId="15" xfId="0" applyFont="1" applyFill="1" applyBorder="1"/>
    <xf numFmtId="0" fontId="59" fillId="28" borderId="16" xfId="0" applyFont="1" applyFill="1" applyBorder="1"/>
    <xf numFmtId="0" fontId="59" fillId="28" borderId="17" xfId="0" applyFont="1" applyFill="1" applyBorder="1"/>
    <xf numFmtId="0" fontId="2" fillId="0" borderId="43" xfId="0" applyFont="1" applyBorder="1"/>
    <xf numFmtId="0" fontId="48" fillId="23" borderId="25" xfId="0" applyFont="1" applyFill="1" applyBorder="1" applyAlignment="1">
      <alignment horizontal="center"/>
    </xf>
    <xf numFmtId="0" fontId="48" fillId="23" borderId="26" xfId="0" applyFont="1" applyFill="1" applyBorder="1" applyAlignment="1">
      <alignment horizontal="center"/>
    </xf>
    <xf numFmtId="0" fontId="48" fillId="23" borderId="15" xfId="0" applyFont="1" applyFill="1" applyBorder="1" applyAlignment="1">
      <alignment horizontal="center"/>
    </xf>
    <xf numFmtId="0" fontId="48" fillId="23" borderId="16" xfId="0" applyFont="1" applyFill="1" applyBorder="1" applyAlignment="1">
      <alignment horizontal="center"/>
    </xf>
    <xf numFmtId="0" fontId="48" fillId="23" borderId="17" xfId="0" applyFont="1" applyFill="1" applyBorder="1" applyAlignment="1">
      <alignment horizontal="center"/>
    </xf>
    <xf numFmtId="0" fontId="2" fillId="0" borderId="20" xfId="0" applyFont="1" applyBorder="1"/>
    <xf numFmtId="0" fontId="2" fillId="22" borderId="18" xfId="0" applyFont="1" applyFill="1" applyBorder="1" applyAlignment="1">
      <alignment horizontal="center" vertical="top"/>
    </xf>
    <xf numFmtId="0" fontId="2" fillId="22" borderId="19" xfId="0" applyFont="1" applyFill="1" applyBorder="1" applyAlignment="1">
      <alignment horizontal="center" vertical="top"/>
    </xf>
    <xf numFmtId="0" fontId="2" fillId="22" borderId="1" xfId="0" applyFont="1" applyFill="1" applyBorder="1" applyAlignment="1">
      <alignment horizontal="center" vertical="top"/>
    </xf>
    <xf numFmtId="0" fontId="45" fillId="0" borderId="20" xfId="0" applyFont="1" applyBorder="1"/>
    <xf numFmtId="0" fontId="19" fillId="22" borderId="1" xfId="0" applyFont="1" applyFill="1" applyBorder="1" applyAlignment="1">
      <alignment horizontal="left"/>
    </xf>
    <xf numFmtId="0" fontId="37" fillId="0" borderId="20" xfId="0" applyFont="1" applyBorder="1"/>
    <xf numFmtId="0" fontId="37" fillId="0" borderId="21" xfId="0" applyFont="1" applyBorder="1"/>
    <xf numFmtId="0" fontId="40" fillId="0" borderId="21" xfId="0" applyFont="1" applyBorder="1"/>
    <xf numFmtId="0" fontId="37" fillId="0" borderId="8" xfId="0" applyFont="1" applyBorder="1"/>
    <xf numFmtId="0" fontId="37" fillId="0" borderId="2" xfId="0" applyFont="1" applyBorder="1"/>
    <xf numFmtId="0" fontId="37" fillId="0" borderId="20" xfId="0" applyFont="1" applyBorder="1" applyAlignment="1">
      <alignment horizontal="center"/>
    </xf>
    <xf numFmtId="0" fontId="37" fillId="0" borderId="22" xfId="0" applyFont="1" applyBorder="1"/>
    <xf numFmtId="0" fontId="37" fillId="0" borderId="24" xfId="0" applyFont="1" applyBorder="1"/>
    <xf numFmtId="0" fontId="37" fillId="0" borderId="23" xfId="0" applyFont="1" applyBorder="1"/>
    <xf numFmtId="0" fontId="37" fillId="0" borderId="3" xfId="0" applyFont="1" applyBorder="1"/>
    <xf numFmtId="0" fontId="37" fillId="0" borderId="4" xfId="0" applyFont="1" applyBorder="1"/>
    <xf numFmtId="0" fontId="40" fillId="0" borderId="24" xfId="0" applyFont="1" applyBorder="1"/>
    <xf numFmtId="14" fontId="43" fillId="0" borderId="0" xfId="0" applyNumberFormat="1" applyFont="1"/>
    <xf numFmtId="0" fontId="43" fillId="0" borderId="0" xfId="0" applyFont="1" applyAlignment="1">
      <alignment horizontal="center"/>
    </xf>
    <xf numFmtId="2" fontId="43" fillId="0" borderId="0" xfId="0" applyNumberFormat="1" applyFont="1"/>
    <xf numFmtId="49" fontId="43" fillId="0" borderId="0" xfId="0" applyNumberFormat="1" applyFont="1"/>
    <xf numFmtId="0" fontId="43" fillId="34" borderId="76" xfId="0" applyFont="1" applyFill="1" applyBorder="1" applyAlignment="1">
      <alignment horizontal="center"/>
    </xf>
    <xf numFmtId="0" fontId="43" fillId="34" borderId="77" xfId="0" applyFont="1" applyFill="1" applyBorder="1" applyAlignment="1">
      <alignment horizontal="center"/>
    </xf>
    <xf numFmtId="0" fontId="43" fillId="34" borderId="78" xfId="0" applyFont="1" applyFill="1" applyBorder="1" applyAlignment="1">
      <alignment horizontal="center"/>
    </xf>
    <xf numFmtId="0" fontId="62" fillId="34" borderId="76" xfId="0" applyFont="1" applyFill="1" applyBorder="1" applyAlignment="1">
      <alignment horizontal="left"/>
    </xf>
    <xf numFmtId="0" fontId="62" fillId="34" borderId="77" xfId="0" applyFont="1" applyFill="1" applyBorder="1" applyAlignment="1">
      <alignment horizontal="left"/>
    </xf>
    <xf numFmtId="2" fontId="62" fillId="34" borderId="77" xfId="0" applyNumberFormat="1" applyFont="1" applyFill="1" applyBorder="1" applyAlignment="1">
      <alignment horizontal="left"/>
    </xf>
    <xf numFmtId="49" fontId="62" fillId="34" borderId="77" xfId="0" applyNumberFormat="1" applyFont="1" applyFill="1" applyBorder="1" applyAlignment="1">
      <alignment horizontal="left"/>
    </xf>
    <xf numFmtId="14" fontId="62" fillId="34" borderId="77" xfId="0" applyNumberFormat="1" applyFont="1" applyFill="1" applyBorder="1" applyAlignment="1">
      <alignment horizontal="left"/>
    </xf>
    <xf numFmtId="0" fontId="62" fillId="34" borderId="78" xfId="0" applyFont="1" applyFill="1" applyBorder="1" applyAlignment="1">
      <alignment horizontal="left"/>
    </xf>
    <xf numFmtId="0" fontId="37" fillId="0" borderId="15" xfId="0" applyFont="1" applyBorder="1" applyAlignment="1">
      <alignment horizontal="center"/>
    </xf>
    <xf numFmtId="0" fontId="37" fillId="0" borderId="16" xfId="0" applyFont="1" applyBorder="1" applyAlignment="1">
      <alignment horizontal="center"/>
    </xf>
    <xf numFmtId="0" fontId="37" fillId="0" borderId="16" xfId="0" applyFont="1" applyBorder="1"/>
    <xf numFmtId="0" fontId="60" fillId="0" borderId="0" xfId="0" applyFont="1" applyAlignment="1">
      <alignment horizontal="center"/>
    </xf>
    <xf numFmtId="2" fontId="37" fillId="0" borderId="0" xfId="0" applyNumberFormat="1" applyFont="1" applyAlignment="1">
      <alignment horizontal="center"/>
    </xf>
    <xf numFmtId="1" fontId="63" fillId="37" borderId="0" xfId="0" applyNumberFormat="1" applyFont="1" applyFill="1" applyAlignment="1">
      <alignment horizontal="right"/>
    </xf>
    <xf numFmtId="0" fontId="63" fillId="37" borderId="0" xfId="0" applyFont="1" applyFill="1" applyAlignment="1">
      <alignment horizontal="right"/>
    </xf>
    <xf numFmtId="2" fontId="37" fillId="0" borderId="0" xfId="0" applyNumberFormat="1" applyFont="1"/>
    <xf numFmtId="0" fontId="60" fillId="0" borderId="0" xfId="0" applyFont="1"/>
    <xf numFmtId="2" fontId="37" fillId="0" borderId="23" xfId="0" applyNumberFormat="1" applyFont="1" applyBorder="1" applyAlignment="1">
      <alignment horizontal="center"/>
    </xf>
    <xf numFmtId="164" fontId="64" fillId="7" borderId="11" xfId="4" applyNumberFormat="1" applyFont="1" applyFill="1" applyBorder="1" applyAlignment="1">
      <alignment horizontal="center"/>
    </xf>
    <xf numFmtId="164" fontId="64" fillId="7" borderId="68" xfId="4" applyNumberFormat="1" applyFont="1" applyFill="1" applyBorder="1" applyAlignment="1">
      <alignment horizontal="center"/>
    </xf>
    <xf numFmtId="37" fontId="64" fillId="7" borderId="11" xfId="4" applyNumberFormat="1" applyFont="1" applyFill="1" applyBorder="1" applyAlignment="1">
      <alignment horizontal="center"/>
    </xf>
    <xf numFmtId="37" fontId="64" fillId="7" borderId="68" xfId="4" applyNumberFormat="1" applyFont="1" applyFill="1" applyBorder="1" applyAlignment="1">
      <alignment horizontal="center"/>
    </xf>
    <xf numFmtId="37" fontId="64" fillId="7" borderId="73" xfId="4" applyNumberFormat="1" applyFont="1" applyFill="1" applyBorder="1" applyAlignment="1">
      <alignment horizontal="center"/>
    </xf>
    <xf numFmtId="37" fontId="64" fillId="7" borderId="74" xfId="4" applyNumberFormat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21" xfId="0" applyFont="1" applyBorder="1" applyAlignment="1">
      <alignment horizontal="center"/>
    </xf>
    <xf numFmtId="167" fontId="37" fillId="0" borderId="0" xfId="0" applyNumberFormat="1" applyFont="1"/>
    <xf numFmtId="9" fontId="37" fillId="0" borderId="0" xfId="2" applyFont="1" applyFill="1" applyBorder="1"/>
    <xf numFmtId="14" fontId="37" fillId="0" borderId="21" xfId="0" applyNumberFormat="1" applyFont="1" applyBorder="1"/>
    <xf numFmtId="0" fontId="37" fillId="0" borderId="15" xfId="0" applyFont="1" applyBorder="1"/>
    <xf numFmtId="0" fontId="37" fillId="0" borderId="20" xfId="0" quotePrefix="1" applyFont="1" applyBorder="1" applyAlignment="1">
      <alignment horizontal="right"/>
    </xf>
    <xf numFmtId="0" fontId="37" fillId="0" borderId="0" xfId="0" applyFont="1" applyAlignment="1">
      <alignment horizontal="right"/>
    </xf>
    <xf numFmtId="0" fontId="37" fillId="0" borderId="17" xfId="0" applyFont="1" applyBorder="1"/>
    <xf numFmtId="0" fontId="37" fillId="17" borderId="20" xfId="0" quotePrefix="1" applyFont="1" applyFill="1" applyBorder="1" applyAlignment="1">
      <alignment horizontal="center" vertical="center"/>
    </xf>
    <xf numFmtId="0" fontId="37" fillId="17" borderId="0" xfId="0" quotePrefix="1" applyFont="1" applyFill="1" applyAlignment="1">
      <alignment horizontal="center" vertical="center"/>
    </xf>
    <xf numFmtId="0" fontId="37" fillId="0" borderId="20" xfId="0" applyFont="1" applyBorder="1" applyAlignment="1">
      <alignment horizontal="right"/>
    </xf>
    <xf numFmtId="0" fontId="65" fillId="16" borderId="11" xfId="0" applyFont="1" applyFill="1" applyBorder="1" applyAlignment="1">
      <alignment horizontal="center" vertical="center"/>
    </xf>
    <xf numFmtId="0" fontId="65" fillId="16" borderId="0" xfId="0" applyFont="1" applyFill="1" applyAlignment="1">
      <alignment horizontal="center" vertical="center"/>
    </xf>
    <xf numFmtId="0" fontId="65" fillId="18" borderId="11" xfId="0" applyFont="1" applyFill="1" applyBorder="1" applyAlignment="1">
      <alignment horizontal="center" vertical="center"/>
    </xf>
    <xf numFmtId="3" fontId="37" fillId="19" borderId="20" xfId="0" applyNumberFormat="1" applyFont="1" applyFill="1" applyBorder="1" applyAlignment="1">
      <alignment horizontal="center"/>
    </xf>
    <xf numFmtId="3" fontId="37" fillId="20" borderId="0" xfId="0" applyNumberFormat="1" applyFont="1" applyFill="1" applyAlignment="1">
      <alignment horizontal="center"/>
    </xf>
    <xf numFmtId="0" fontId="60" fillId="7" borderId="0" xfId="0" applyFont="1" applyFill="1" applyAlignment="1">
      <alignment horizontal="center"/>
    </xf>
    <xf numFmtId="3" fontId="37" fillId="19" borderId="11" xfId="0" applyNumberFormat="1" applyFont="1" applyFill="1" applyBorder="1" applyAlignment="1">
      <alignment horizontal="center"/>
    </xf>
    <xf numFmtId="3" fontId="37" fillId="20" borderId="11" xfId="0" applyNumberFormat="1" applyFont="1" applyFill="1" applyBorder="1" applyAlignment="1">
      <alignment horizontal="center"/>
    </xf>
    <xf numFmtId="2" fontId="37" fillId="19" borderId="20" xfId="0" applyNumberFormat="1" applyFont="1" applyFill="1" applyBorder="1" applyAlignment="1">
      <alignment horizontal="center"/>
    </xf>
    <xf numFmtId="2" fontId="37" fillId="20" borderId="0" xfId="0" applyNumberFormat="1" applyFont="1" applyFill="1" applyAlignment="1">
      <alignment horizontal="center"/>
    </xf>
    <xf numFmtId="2" fontId="37" fillId="19" borderId="11" xfId="0" applyNumberFormat="1" applyFont="1" applyFill="1" applyBorder="1" applyAlignment="1">
      <alignment horizontal="center"/>
    </xf>
    <xf numFmtId="2" fontId="37" fillId="20" borderId="11" xfId="0" applyNumberFormat="1" applyFont="1" applyFill="1" applyBorder="1" applyAlignment="1">
      <alignment horizontal="center"/>
    </xf>
    <xf numFmtId="3" fontId="37" fillId="19" borderId="68" xfId="0" applyNumberFormat="1" applyFont="1" applyFill="1" applyBorder="1" applyAlignment="1">
      <alignment horizontal="center"/>
    </xf>
    <xf numFmtId="168" fontId="37" fillId="20" borderId="11" xfId="0" applyNumberFormat="1" applyFont="1" applyFill="1" applyBorder="1" applyAlignment="1">
      <alignment horizontal="center"/>
    </xf>
    <xf numFmtId="0" fontId="65" fillId="18" borderId="68" xfId="0" applyFont="1" applyFill="1" applyBorder="1" applyAlignment="1">
      <alignment horizontal="center" vertical="center"/>
    </xf>
    <xf numFmtId="14" fontId="37" fillId="0" borderId="20" xfId="0" applyNumberFormat="1" applyFont="1" applyBorder="1" applyAlignment="1">
      <alignment horizontal="right"/>
    </xf>
    <xf numFmtId="1" fontId="37" fillId="20" borderId="11" xfId="0" applyNumberFormat="1" applyFont="1" applyFill="1" applyBorder="1" applyAlignment="1">
      <alignment horizontal="center"/>
    </xf>
    <xf numFmtId="0" fontId="37" fillId="0" borderId="23" xfId="0" applyFont="1" applyBorder="1" applyAlignment="1">
      <alignment wrapText="1"/>
    </xf>
    <xf numFmtId="0" fontId="65" fillId="16" borderId="73" xfId="0" applyFont="1" applyFill="1" applyBorder="1" applyAlignment="1">
      <alignment horizontal="center" vertical="center"/>
    </xf>
    <xf numFmtId="1" fontId="37" fillId="20" borderId="73" xfId="0" applyNumberFormat="1" applyFont="1" applyFill="1" applyBorder="1" applyAlignment="1">
      <alignment horizontal="center"/>
    </xf>
    <xf numFmtId="2" fontId="37" fillId="19" borderId="74" xfId="0" applyNumberFormat="1" applyFont="1" applyFill="1" applyBorder="1" applyAlignment="1">
      <alignment horizontal="center"/>
    </xf>
    <xf numFmtId="0" fontId="65" fillId="34" borderId="71" xfId="0" applyFont="1" applyFill="1" applyBorder="1" applyAlignment="1">
      <alignment horizontal="center" vertical="center"/>
    </xf>
    <xf numFmtId="0" fontId="65" fillId="34" borderId="75" xfId="0" applyFont="1" applyFill="1" applyBorder="1" applyAlignment="1">
      <alignment horizontal="center" vertical="center"/>
    </xf>
    <xf numFmtId="3" fontId="37" fillId="19" borderId="22" xfId="0" applyNumberFormat="1" applyFont="1" applyFill="1" applyBorder="1" applyAlignment="1">
      <alignment horizontal="center"/>
    </xf>
    <xf numFmtId="3" fontId="37" fillId="20" borderId="23" xfId="0" applyNumberFormat="1" applyFont="1" applyFill="1" applyBorder="1" applyAlignment="1">
      <alignment horizontal="center"/>
    </xf>
    <xf numFmtId="1" fontId="37" fillId="0" borderId="21" xfId="0" applyNumberFormat="1" applyFont="1" applyBorder="1"/>
    <xf numFmtId="0" fontId="37" fillId="17" borderId="11" xfId="0" applyFont="1" applyFill="1" applyBorder="1" applyAlignment="1">
      <alignment horizontal="center"/>
    </xf>
    <xf numFmtId="0" fontId="37" fillId="17" borderId="68" xfId="0" applyFont="1" applyFill="1" applyBorder="1" applyAlignment="1">
      <alignment horizontal="center"/>
    </xf>
    <xf numFmtId="176" fontId="37" fillId="0" borderId="20" xfId="4" applyNumberFormat="1" applyFont="1" applyBorder="1"/>
    <xf numFmtId="0" fontId="37" fillId="17" borderId="65" xfId="0" applyFont="1" applyFill="1" applyBorder="1" applyAlignment="1">
      <alignment horizontal="center"/>
    </xf>
    <xf numFmtId="0" fontId="37" fillId="17" borderId="66" xfId="0" applyFont="1" applyFill="1" applyBorder="1" applyAlignment="1">
      <alignment horizontal="center"/>
    </xf>
    <xf numFmtId="0" fontId="37" fillId="17" borderId="73" xfId="0" applyFont="1" applyFill="1" applyBorder="1" applyAlignment="1">
      <alignment horizontal="center"/>
    </xf>
    <xf numFmtId="0" fontId="37" fillId="0" borderId="22" xfId="0" applyFont="1" applyBorder="1" applyAlignment="1">
      <alignment horizontal="center"/>
    </xf>
    <xf numFmtId="0" fontId="37" fillId="0" borderId="23" xfId="0" applyFont="1" applyBorder="1" applyAlignment="1">
      <alignment horizontal="center"/>
    </xf>
    <xf numFmtId="0" fontId="37" fillId="0" borderId="24" xfId="0" applyFont="1" applyBorder="1" applyAlignment="1">
      <alignment horizontal="center"/>
    </xf>
    <xf numFmtId="2" fontId="37" fillId="0" borderId="23" xfId="0" applyNumberFormat="1" applyFont="1" applyBorder="1"/>
    <xf numFmtId="49" fontId="37" fillId="0" borderId="23" xfId="0" applyNumberFormat="1" applyFont="1" applyBorder="1"/>
    <xf numFmtId="167" fontId="37" fillId="0" borderId="23" xfId="0" applyNumberFormat="1" applyFont="1" applyBorder="1"/>
    <xf numFmtId="180" fontId="17" fillId="45" borderId="1" xfId="0" applyNumberFormat="1" applyFont="1" applyFill="1" applyBorder="1"/>
    <xf numFmtId="0" fontId="66" fillId="0" borderId="0" xfId="0" applyFont="1"/>
    <xf numFmtId="0" fontId="67" fillId="45" borderId="0" xfId="0" applyFont="1" applyFill="1"/>
    <xf numFmtId="0" fontId="67" fillId="45" borderId="46" xfId="0" applyFont="1" applyFill="1" applyBorder="1"/>
    <xf numFmtId="0" fontId="1" fillId="0" borderId="0" xfId="0" applyFont="1"/>
    <xf numFmtId="0" fontId="23" fillId="42" borderId="114" xfId="0" applyFont="1" applyFill="1" applyBorder="1" applyAlignment="1">
      <alignment horizontal="left" vertical="center"/>
    </xf>
    <xf numFmtId="0" fontId="23" fillId="42" borderId="115" xfId="0" applyFont="1" applyFill="1" applyBorder="1" applyAlignment="1">
      <alignment horizontal="left" vertical="center"/>
    </xf>
    <xf numFmtId="0" fontId="23" fillId="42" borderId="116" xfId="0" applyFont="1" applyFill="1" applyBorder="1" applyAlignment="1">
      <alignment horizontal="left" vertical="center"/>
    </xf>
    <xf numFmtId="0" fontId="23" fillId="42" borderId="80" xfId="0" applyFont="1" applyFill="1" applyBorder="1" applyAlignment="1">
      <alignment horizontal="left" vertical="center"/>
    </xf>
    <xf numFmtId="0" fontId="23" fillId="42" borderId="14" xfId="0" applyFont="1" applyFill="1" applyBorder="1" applyAlignment="1">
      <alignment horizontal="left" vertical="center"/>
    </xf>
    <xf numFmtId="0" fontId="23" fillId="42" borderId="86" xfId="0" applyFont="1" applyFill="1" applyBorder="1" applyAlignment="1">
      <alignment horizontal="left" vertical="center"/>
    </xf>
    <xf numFmtId="0" fontId="70" fillId="16" borderId="16" xfId="0" applyFont="1" applyFill="1" applyBorder="1" applyAlignment="1">
      <alignment horizontal="center" vertical="center"/>
    </xf>
    <xf numFmtId="0" fontId="70" fillId="16" borderId="0" xfId="0" applyFont="1" applyFill="1" applyAlignment="1">
      <alignment horizontal="center" vertical="center"/>
    </xf>
    <xf numFmtId="0" fontId="70" fillId="16" borderId="8" xfId="0" applyFont="1" applyFill="1" applyBorder="1" applyAlignment="1">
      <alignment horizontal="center" vertical="center"/>
    </xf>
    <xf numFmtId="0" fontId="22" fillId="42" borderId="81" xfId="0" applyFont="1" applyFill="1" applyBorder="1" applyAlignment="1">
      <alignment horizontal="left" vertical="center"/>
    </xf>
    <xf numFmtId="0" fontId="22" fillId="42" borderId="117" xfId="0" applyFont="1" applyFill="1" applyBorder="1" applyAlignment="1">
      <alignment horizontal="left" vertical="center"/>
    </xf>
    <xf numFmtId="0" fontId="22" fillId="42" borderId="84" xfId="0" applyFont="1" applyFill="1" applyBorder="1" applyAlignment="1">
      <alignment horizontal="left" vertical="center"/>
    </xf>
    <xf numFmtId="0" fontId="10" fillId="6" borderId="1" xfId="0" applyFont="1" applyFill="1" applyBorder="1" applyAlignment="1">
      <alignment horizontal="left" vertical="center"/>
    </xf>
    <xf numFmtId="0" fontId="20" fillId="38" borderId="0" xfId="0" applyFont="1" applyFill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12" fillId="15" borderId="0" xfId="0" applyFont="1" applyFill="1" applyAlignment="1">
      <alignment horizontal="center" vertical="center"/>
    </xf>
    <xf numFmtId="0" fontId="12" fillId="15" borderId="8" xfId="0" applyFont="1" applyFill="1" applyBorder="1" applyAlignment="1">
      <alignment horizontal="center" vertical="center"/>
    </xf>
    <xf numFmtId="0" fontId="37" fillId="13" borderId="20" xfId="0" applyFont="1" applyFill="1" applyBorder="1" applyAlignment="1">
      <alignment horizontal="center" vertical="center" wrapText="1"/>
    </xf>
    <xf numFmtId="0" fontId="37" fillId="13" borderId="30" xfId="0" applyFont="1" applyFill="1" applyBorder="1" applyAlignment="1">
      <alignment horizontal="center" vertical="center" wrapText="1"/>
    </xf>
    <xf numFmtId="0" fontId="37" fillId="13" borderId="67" xfId="0" applyFont="1" applyFill="1" applyBorder="1" applyAlignment="1">
      <alignment horizontal="center" vertical="center" wrapText="1"/>
    </xf>
    <xf numFmtId="0" fontId="37" fillId="13" borderId="27" xfId="0" applyFont="1" applyFill="1" applyBorder="1" applyAlignment="1">
      <alignment horizontal="center" vertical="center" wrapText="1"/>
    </xf>
    <xf numFmtId="0" fontId="37" fillId="32" borderId="63" xfId="0" applyFont="1" applyFill="1" applyBorder="1" applyAlignment="1">
      <alignment horizontal="center"/>
    </xf>
    <xf numFmtId="0" fontId="37" fillId="32" borderId="64" xfId="0" applyFont="1" applyFill="1" applyBorder="1" applyAlignment="1">
      <alignment horizontal="center"/>
    </xf>
    <xf numFmtId="0" fontId="37" fillId="32" borderId="33" xfId="0" applyFont="1" applyFill="1" applyBorder="1" applyAlignment="1">
      <alignment horizontal="center"/>
    </xf>
    <xf numFmtId="0" fontId="37" fillId="32" borderId="69" xfId="0" applyFont="1" applyFill="1" applyBorder="1" applyAlignment="1">
      <alignment horizontal="center" vertical="center" textRotation="90"/>
    </xf>
    <xf numFmtId="0" fontId="37" fillId="32" borderId="70" xfId="0" applyFont="1" applyFill="1" applyBorder="1" applyAlignment="1">
      <alignment horizontal="center" vertical="center" textRotation="90"/>
    </xf>
    <xf numFmtId="0" fontId="37" fillId="32" borderId="72" xfId="0" applyFont="1" applyFill="1" applyBorder="1" applyAlignment="1">
      <alignment horizontal="center" vertical="center" textRotation="90"/>
    </xf>
    <xf numFmtId="0" fontId="64" fillId="0" borderId="15" xfId="0" applyFont="1" applyBorder="1" applyAlignment="1">
      <alignment horizontal="right" vertical="center"/>
    </xf>
    <xf numFmtId="0" fontId="64" fillId="0" borderId="16" xfId="0" applyFont="1" applyBorder="1" applyAlignment="1">
      <alignment horizontal="right" vertical="center"/>
    </xf>
    <xf numFmtId="0" fontId="64" fillId="0" borderId="22" xfId="0" applyFont="1" applyBorder="1" applyAlignment="1">
      <alignment horizontal="right" vertical="center"/>
    </xf>
    <xf numFmtId="0" fontId="64" fillId="0" borderId="23" xfId="0" applyFont="1" applyBorder="1" applyAlignment="1">
      <alignment horizontal="right" vertical="center"/>
    </xf>
    <xf numFmtId="171" fontId="37" fillId="33" borderId="16" xfId="0" applyNumberFormat="1" applyFont="1" applyFill="1" applyBorder="1" applyAlignment="1">
      <alignment horizontal="center" vertical="center"/>
    </xf>
    <xf numFmtId="171" fontId="37" fillId="33" borderId="17" xfId="0" applyNumberFormat="1" applyFont="1" applyFill="1" applyBorder="1" applyAlignment="1">
      <alignment horizontal="center" vertical="center"/>
    </xf>
    <xf numFmtId="171" fontId="37" fillId="33" borderId="23" xfId="0" applyNumberFormat="1" applyFont="1" applyFill="1" applyBorder="1" applyAlignment="1">
      <alignment horizontal="center" vertical="center"/>
    </xf>
    <xf numFmtId="171" fontId="37" fillId="33" borderId="24" xfId="0" applyNumberFormat="1" applyFont="1" applyFill="1" applyBorder="1" applyAlignment="1">
      <alignment horizontal="center" vertical="center"/>
    </xf>
    <xf numFmtId="0" fontId="61" fillId="34" borderId="15" xfId="0" applyFont="1" applyFill="1" applyBorder="1" applyAlignment="1">
      <alignment horizontal="center" vertical="center"/>
    </xf>
    <xf numFmtId="0" fontId="61" fillId="34" borderId="16" xfId="0" applyFont="1" applyFill="1" applyBorder="1" applyAlignment="1">
      <alignment horizontal="center" vertical="center"/>
    </xf>
    <xf numFmtId="0" fontId="61" fillId="34" borderId="17" xfId="0" applyFont="1" applyFill="1" applyBorder="1" applyAlignment="1">
      <alignment horizontal="center" vertical="center"/>
    </xf>
    <xf numFmtId="0" fontId="61" fillId="34" borderId="22" xfId="0" applyFont="1" applyFill="1" applyBorder="1" applyAlignment="1">
      <alignment horizontal="center" vertical="center"/>
    </xf>
    <xf numFmtId="0" fontId="61" fillId="34" borderId="23" xfId="0" applyFont="1" applyFill="1" applyBorder="1" applyAlignment="1">
      <alignment horizontal="center" vertical="center"/>
    </xf>
    <xf numFmtId="0" fontId="61" fillId="34" borderId="24" xfId="0" applyFont="1" applyFill="1" applyBorder="1" applyAlignment="1">
      <alignment horizontal="center" vertical="center"/>
    </xf>
    <xf numFmtId="0" fontId="37" fillId="34" borderId="15" xfId="0" applyFont="1" applyFill="1" applyBorder="1" applyAlignment="1">
      <alignment horizontal="center" vertical="center"/>
    </xf>
    <xf numFmtId="0" fontId="37" fillId="34" borderId="16" xfId="0" applyFont="1" applyFill="1" applyBorder="1" applyAlignment="1">
      <alignment horizontal="center" vertical="center"/>
    </xf>
    <xf numFmtId="0" fontId="37" fillId="34" borderId="17" xfId="0" applyFont="1" applyFill="1" applyBorder="1" applyAlignment="1">
      <alignment horizontal="center" vertical="center"/>
    </xf>
    <xf numFmtId="0" fontId="37" fillId="34" borderId="82" xfId="0" applyFont="1" applyFill="1" applyBorder="1" applyAlignment="1">
      <alignment horizontal="center" vertical="center"/>
    </xf>
    <xf numFmtId="0" fontId="37" fillId="34" borderId="83" xfId="0" applyFont="1" applyFill="1" applyBorder="1" applyAlignment="1">
      <alignment horizontal="center" vertical="center"/>
    </xf>
    <xf numFmtId="0" fontId="56" fillId="35" borderId="16" xfId="0" applyFont="1" applyFill="1" applyBorder="1" applyAlignment="1">
      <alignment horizontal="center" vertical="center"/>
    </xf>
    <xf numFmtId="0" fontId="60" fillId="13" borderId="0" xfId="0" applyFont="1" applyFill="1" applyAlignment="1">
      <alignment horizontal="right" vertical="center"/>
    </xf>
    <xf numFmtId="2" fontId="60" fillId="36" borderId="0" xfId="0" applyNumberFormat="1" applyFont="1" applyFill="1" applyAlignment="1">
      <alignment horizontal="center" vertical="center"/>
    </xf>
    <xf numFmtId="0" fontId="60" fillId="18" borderId="0" xfId="0" applyFont="1" applyFill="1" applyAlignment="1">
      <alignment horizontal="left"/>
    </xf>
    <xf numFmtId="0" fontId="37" fillId="7" borderId="12" xfId="0" applyFont="1" applyFill="1" applyBorder="1" applyAlignment="1">
      <alignment horizontal="center"/>
    </xf>
    <xf numFmtId="0" fontId="37" fillId="7" borderId="0" xfId="0" applyFont="1" applyFill="1" applyAlignment="1">
      <alignment horizontal="center"/>
    </xf>
    <xf numFmtId="0" fontId="37" fillId="13" borderId="0" xfId="0" applyFont="1" applyFill="1" applyAlignment="1">
      <alignment horizontal="center" vertical="center" wrapText="1"/>
    </xf>
    <xf numFmtId="0" fontId="37" fillId="32" borderId="71" xfId="0" applyFont="1" applyFill="1" applyBorder="1" applyAlignment="1">
      <alignment horizontal="center" vertical="center" textRotation="90"/>
    </xf>
    <xf numFmtId="0" fontId="37" fillId="0" borderId="20" xfId="0" applyFont="1" applyBorder="1" applyAlignment="1">
      <alignment horizontal="center"/>
    </xf>
    <xf numFmtId="0" fontId="37" fillId="28" borderId="0" xfId="0" applyFont="1" applyFill="1" applyAlignment="1">
      <alignment horizontal="center" vertical="center"/>
    </xf>
    <xf numFmtId="0" fontId="58" fillId="23" borderId="0" xfId="0" applyFont="1" applyFill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50" fillId="25" borderId="15" xfId="0" applyFont="1" applyFill="1" applyBorder="1" applyAlignment="1">
      <alignment horizontal="center" vertical="center"/>
    </xf>
    <xf numFmtId="0" fontId="50" fillId="25" borderId="17" xfId="0" applyFont="1" applyFill="1" applyBorder="1" applyAlignment="1">
      <alignment horizontal="center" vertical="center"/>
    </xf>
    <xf numFmtId="0" fontId="49" fillId="23" borderId="0" xfId="0" applyFont="1" applyFill="1" applyAlignment="1">
      <alignment horizontal="center" vertical="center"/>
    </xf>
    <xf numFmtId="0" fontId="47" fillId="25" borderId="49" xfId="0" applyFont="1" applyFill="1" applyBorder="1" applyAlignment="1">
      <alignment horizontal="center" vertical="center"/>
    </xf>
    <xf numFmtId="0" fontId="47" fillId="25" borderId="50" xfId="0" applyFont="1" applyFill="1" applyBorder="1" applyAlignment="1">
      <alignment horizontal="center" vertical="center"/>
    </xf>
    <xf numFmtId="171" fontId="54" fillId="7" borderId="37" xfId="3" applyNumberFormat="1" applyFont="1" applyFill="1" applyBorder="1" applyAlignment="1">
      <alignment horizontal="center"/>
    </xf>
    <xf numFmtId="171" fontId="54" fillId="7" borderId="38" xfId="3" applyNumberFormat="1" applyFont="1" applyFill="1" applyBorder="1" applyAlignment="1">
      <alignment horizontal="center"/>
    </xf>
    <xf numFmtId="0" fontId="51" fillId="23" borderId="15" xfId="0" applyFont="1" applyFill="1" applyBorder="1" applyAlignment="1">
      <alignment horizontal="center" vertical="center"/>
    </xf>
    <xf numFmtId="0" fontId="51" fillId="23" borderId="16" xfId="0" applyFont="1" applyFill="1" applyBorder="1" applyAlignment="1">
      <alignment horizontal="center" vertical="center"/>
    </xf>
    <xf numFmtId="0" fontId="51" fillId="23" borderId="17" xfId="0" applyFont="1" applyFill="1" applyBorder="1" applyAlignment="1">
      <alignment horizontal="center" vertical="center"/>
    </xf>
    <xf numFmtId="0" fontId="35" fillId="0" borderId="0" xfId="3" applyFont="1" applyAlignment="1">
      <alignment horizontal="center"/>
    </xf>
    <xf numFmtId="0" fontId="45" fillId="16" borderId="13" xfId="0" applyFont="1" applyFill="1" applyBorder="1" applyAlignment="1">
      <alignment horizontal="center" vertical="center"/>
    </xf>
    <xf numFmtId="0" fontId="2" fillId="16" borderId="62" xfId="0" applyFont="1" applyFill="1" applyBorder="1" applyAlignment="1">
      <alignment horizontal="center" vertical="center"/>
    </xf>
    <xf numFmtId="0" fontId="2" fillId="16" borderId="23" xfId="0" applyFont="1" applyFill="1" applyBorder="1" applyAlignment="1">
      <alignment horizontal="center" vertical="center"/>
    </xf>
    <xf numFmtId="0" fontId="50" fillId="25" borderId="95" xfId="0" applyFont="1" applyFill="1" applyBorder="1" applyAlignment="1">
      <alignment horizontal="center" vertical="center"/>
    </xf>
    <xf numFmtId="0" fontId="50" fillId="25" borderId="97" xfId="0" applyFont="1" applyFill="1" applyBorder="1" applyAlignment="1">
      <alignment horizontal="center" vertical="center"/>
    </xf>
    <xf numFmtId="0" fontId="56" fillId="27" borderId="42" xfId="0" applyFont="1" applyFill="1" applyBorder="1" applyAlignment="1">
      <alignment horizontal="center" vertical="center"/>
    </xf>
    <xf numFmtId="0" fontId="56" fillId="27" borderId="43" xfId="0" applyFont="1" applyFill="1" applyBorder="1" applyAlignment="1">
      <alignment horizontal="center" vertical="center"/>
    </xf>
    <xf numFmtId="0" fontId="56" fillId="27" borderId="44" xfId="0" applyFont="1" applyFill="1" applyBorder="1" applyAlignment="1">
      <alignment horizontal="center" vertical="center"/>
    </xf>
    <xf numFmtId="0" fontId="37" fillId="8" borderId="0" xfId="0" applyFont="1" applyFill="1" applyAlignment="1">
      <alignment horizontal="center"/>
    </xf>
    <xf numFmtId="0" fontId="37" fillId="6" borderId="0" xfId="0" applyFont="1" applyFill="1" applyAlignment="1">
      <alignment horizontal="center"/>
    </xf>
    <xf numFmtId="0" fontId="46" fillId="13" borderId="15" xfId="0" applyFont="1" applyFill="1" applyBorder="1" applyAlignment="1">
      <alignment horizontal="center"/>
    </xf>
    <xf numFmtId="0" fontId="46" fillId="13" borderId="16" xfId="0" applyFont="1" applyFill="1" applyBorder="1" applyAlignment="1">
      <alignment horizontal="center"/>
    </xf>
    <xf numFmtId="0" fontId="46" fillId="13" borderId="17" xfId="0" applyFont="1" applyFill="1" applyBorder="1" applyAlignment="1">
      <alignment horizontal="center"/>
    </xf>
    <xf numFmtId="0" fontId="46" fillId="13" borderId="22" xfId="0" applyFont="1" applyFill="1" applyBorder="1" applyAlignment="1">
      <alignment horizontal="center"/>
    </xf>
    <xf numFmtId="0" fontId="46" fillId="13" borderId="23" xfId="0" applyFont="1" applyFill="1" applyBorder="1" applyAlignment="1">
      <alignment horizontal="center"/>
    </xf>
    <xf numFmtId="0" fontId="46" fillId="13" borderId="24" xfId="0" applyFont="1" applyFill="1" applyBorder="1" applyAlignment="1">
      <alignment horizontal="center"/>
    </xf>
    <xf numFmtId="0" fontId="42" fillId="15" borderId="0" xfId="0" applyFont="1" applyFill="1" applyAlignment="1">
      <alignment horizontal="center" vertical="center"/>
    </xf>
    <xf numFmtId="0" fontId="38" fillId="4" borderId="15" xfId="0" applyFont="1" applyFill="1" applyBorder="1" applyAlignment="1">
      <alignment horizontal="center" vertical="center"/>
    </xf>
    <xf numFmtId="0" fontId="38" fillId="4" borderId="16" xfId="0" applyFont="1" applyFill="1" applyBorder="1" applyAlignment="1">
      <alignment horizontal="center" vertical="center"/>
    </xf>
    <xf numFmtId="0" fontId="38" fillId="4" borderId="17" xfId="0" applyFont="1" applyFill="1" applyBorder="1" applyAlignment="1">
      <alignment horizontal="center" vertical="center"/>
    </xf>
    <xf numFmtId="0" fontId="38" fillId="4" borderId="22" xfId="0" applyFont="1" applyFill="1" applyBorder="1" applyAlignment="1">
      <alignment horizontal="center" vertical="center"/>
    </xf>
    <xf numFmtId="0" fontId="38" fillId="4" borderId="23" xfId="0" applyFont="1" applyFill="1" applyBorder="1" applyAlignment="1">
      <alignment horizontal="center" vertical="center"/>
    </xf>
    <xf numFmtId="0" fontId="38" fillId="4" borderId="24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49" fontId="2" fillId="0" borderId="1" xfId="0" applyNumberFormat="1" applyFont="1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1" fillId="39" borderId="95" xfId="0" applyFont="1" applyFill="1" applyBorder="1" applyAlignment="1">
      <alignment horizontal="center" vertical="center"/>
    </xf>
    <xf numFmtId="0" fontId="21" fillId="39" borderId="96" xfId="0" applyFont="1" applyFill="1" applyBorder="1" applyAlignment="1">
      <alignment horizontal="center" vertical="center"/>
    </xf>
    <xf numFmtId="0" fontId="21" fillId="39" borderId="97" xfId="0" applyFont="1" applyFill="1" applyBorder="1" applyAlignment="1">
      <alignment horizontal="center" vertical="center"/>
    </xf>
    <xf numFmtId="0" fontId="21" fillId="39" borderId="98" xfId="0" applyFont="1" applyFill="1" applyBorder="1" applyAlignment="1">
      <alignment horizontal="center" vertical="center"/>
    </xf>
    <xf numFmtId="0" fontId="21" fillId="39" borderId="99" xfId="0" applyFont="1" applyFill="1" applyBorder="1" applyAlignment="1">
      <alignment horizontal="center" vertical="center"/>
    </xf>
    <xf numFmtId="0" fontId="21" fillId="39" borderId="100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31" fillId="0" borderId="0" xfId="0" applyFont="1" applyAlignment="1">
      <alignment horizontal="center"/>
    </xf>
    <xf numFmtId="0" fontId="22" fillId="2" borderId="0" xfId="0" applyFont="1" applyFill="1" applyAlignment="1">
      <alignment horizontal="center" vertical="center"/>
    </xf>
    <xf numFmtId="0" fontId="5" fillId="0" borderId="82" xfId="0" applyFont="1" applyBorder="1" applyAlignment="1">
      <alignment vertical="center"/>
    </xf>
    <xf numFmtId="0" fontId="5" fillId="0" borderId="83" xfId="0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7" xfId="0" applyBorder="1" applyAlignment="1">
      <alignment vertical="center"/>
    </xf>
    <xf numFmtId="0" fontId="22" fillId="44" borderId="82" xfId="0" applyFont="1" applyFill="1" applyBorder="1" applyAlignment="1">
      <alignment horizontal="center" vertical="center"/>
    </xf>
    <xf numFmtId="0" fontId="22" fillId="44" borderId="122" xfId="0" applyFont="1" applyFill="1" applyBorder="1" applyAlignment="1">
      <alignment horizontal="center" vertical="center"/>
    </xf>
    <xf numFmtId="0" fontId="22" fillId="44" borderId="83" xfId="0" applyFont="1" applyFill="1" applyBorder="1" applyAlignment="1">
      <alignment horizontal="center" vertical="center"/>
    </xf>
    <xf numFmtId="0" fontId="23" fillId="44" borderId="0" xfId="0" applyFont="1" applyFill="1" applyAlignment="1">
      <alignment horizontal="left" vertical="center"/>
    </xf>
    <xf numFmtId="0" fontId="26" fillId="43" borderId="0" xfId="0" applyFont="1" applyFill="1" applyAlignment="1">
      <alignment horizontal="left" vertical="center"/>
    </xf>
    <xf numFmtId="0" fontId="22" fillId="44" borderId="0" xfId="0" applyFont="1" applyFill="1" applyAlignment="1">
      <alignment horizontal="left" vertical="center"/>
    </xf>
    <xf numFmtId="0" fontId="22" fillId="44" borderId="2" xfId="0" applyFont="1" applyFill="1" applyBorder="1" applyAlignment="1">
      <alignment horizontal="center" vertical="center"/>
    </xf>
    <xf numFmtId="0" fontId="22" fillId="44" borderId="3" xfId="0" applyFont="1" applyFill="1" applyBorder="1" applyAlignment="1">
      <alignment horizontal="center" vertical="center"/>
    </xf>
    <xf numFmtId="0" fontId="22" fillId="44" borderId="4" xfId="0" applyFont="1" applyFill="1" applyBorder="1" applyAlignment="1">
      <alignment horizontal="center" vertical="center"/>
    </xf>
    <xf numFmtId="0" fontId="25" fillId="36" borderId="82" xfId="0" applyFont="1" applyFill="1" applyBorder="1" applyAlignment="1">
      <alignment horizontal="center" vertical="center"/>
    </xf>
    <xf numFmtId="0" fontId="25" fillId="36" borderId="122" xfId="0" applyFont="1" applyFill="1" applyBorder="1" applyAlignment="1">
      <alignment horizontal="center" vertical="center"/>
    </xf>
    <xf numFmtId="0" fontId="25" fillId="36" borderId="83" xfId="0" applyFont="1" applyFill="1" applyBorder="1" applyAlignment="1">
      <alignment horizontal="center" vertical="center"/>
    </xf>
    <xf numFmtId="0" fontId="25" fillId="36" borderId="20" xfId="0" applyFont="1" applyFill="1" applyBorder="1" applyAlignment="1">
      <alignment horizontal="center" vertical="center"/>
    </xf>
    <xf numFmtId="0" fontId="25" fillId="36" borderId="0" xfId="0" applyFont="1" applyFill="1" applyAlignment="1">
      <alignment horizontal="center" vertical="center"/>
    </xf>
    <xf numFmtId="0" fontId="18" fillId="36" borderId="119" xfId="0" applyFont="1" applyFill="1" applyBorder="1" applyAlignment="1">
      <alignment horizontal="center" vertical="center"/>
    </xf>
    <xf numFmtId="0" fontId="18" fillId="36" borderId="120" xfId="0" applyFont="1" applyFill="1" applyBorder="1" applyAlignment="1">
      <alignment horizontal="center" vertical="center"/>
    </xf>
    <xf numFmtId="0" fontId="18" fillId="36" borderId="121" xfId="0" applyFont="1" applyFill="1" applyBorder="1" applyAlignment="1">
      <alignment horizontal="center" vertical="center"/>
    </xf>
    <xf numFmtId="0" fontId="25" fillId="36" borderId="119" xfId="0" applyFont="1" applyFill="1" applyBorder="1" applyAlignment="1">
      <alignment horizontal="center" vertical="center"/>
    </xf>
    <xf numFmtId="0" fontId="25" fillId="36" borderId="120" xfId="0" applyFont="1" applyFill="1" applyBorder="1" applyAlignment="1">
      <alignment horizontal="center" vertical="center"/>
    </xf>
    <xf numFmtId="0" fontId="25" fillId="36" borderId="121" xfId="0" applyFont="1" applyFill="1" applyBorder="1" applyAlignment="1">
      <alignment horizontal="center" vertical="center"/>
    </xf>
    <xf numFmtId="0" fontId="68" fillId="45" borderId="14" xfId="0" applyFont="1" applyFill="1" applyBorder="1" applyAlignment="1">
      <alignment horizontal="center" vertical="center"/>
    </xf>
  </cellXfs>
  <cellStyles count="11">
    <cellStyle name="Comma" xfId="1" builtinId="3"/>
    <cellStyle name="Currency" xfId="4" builtinId="4"/>
    <cellStyle name="Heading 1 2" xfId="9" xr:uid="{9D1AB566-A926-4314-8D5F-E2C369656219}"/>
    <cellStyle name="Heading 2 2" xfId="10" xr:uid="{7B310630-3AF6-4A5E-911F-549FDED14EB9}"/>
    <cellStyle name="Heading green" xfId="8" xr:uid="{665D9208-7685-4205-81C8-CD35204BD867}"/>
    <cellStyle name="Hyperlink 2" xfId="6" xr:uid="{1BE0BC0D-D4C1-47EB-B4A5-059598C67F73}"/>
    <cellStyle name="Hyperlink 3" xfId="7" xr:uid="{618770B2-9215-4B59-952F-7E6E44D8DD8A}"/>
    <cellStyle name="Normal" xfId="0" builtinId="0"/>
    <cellStyle name="Normal 2" xfId="5" xr:uid="{2E37E192-8DA8-44A0-BC4C-FB15A14E39DA}"/>
    <cellStyle name="Normal 3" xfId="3" xr:uid="{4416F7B0-27DB-49EB-B346-D582AAE49F0E}"/>
    <cellStyle name="Percent" xfId="2" builtinId="5"/>
  </cellStyles>
  <dxfs count="7"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99CC"/>
      <color rgb="FFFF66CC"/>
      <color rgb="FFFF3399"/>
      <color rgb="FFFFCCFF"/>
      <color rgb="FFFFFF66"/>
      <color rgb="FF00CC99"/>
      <color rgb="FFCC3300"/>
      <color rgb="FFCC9900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22" fmlaLink="$M$15" fmlaRange="$L$15:$L$18" sel="2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3</xdr:row>
      <xdr:rowOff>114300</xdr:rowOff>
    </xdr:from>
    <xdr:to>
      <xdr:col>20</xdr:col>
      <xdr:colOff>9525</xdr:colOff>
      <xdr:row>16</xdr:row>
      <xdr:rowOff>38100</xdr:rowOff>
    </xdr:to>
    <xdr:sp macro="" textlink="">
      <xdr:nvSpPr>
        <xdr:cNvPr id="3" name="Wave 2">
          <a:extLst>
            <a:ext uri="{FF2B5EF4-FFF2-40B4-BE49-F238E27FC236}">
              <a16:creationId xmlns:a16="http://schemas.microsoft.com/office/drawing/2014/main" id="{AFAED9CF-D2CE-AAA7-17F2-4EC565E3EC43}"/>
            </a:ext>
          </a:extLst>
        </xdr:cNvPr>
        <xdr:cNvSpPr/>
      </xdr:nvSpPr>
      <xdr:spPr>
        <a:xfrm>
          <a:off x="6981825" y="695325"/>
          <a:ext cx="5219700" cy="3152775"/>
        </a:xfrm>
        <a:prstGeom prst="wav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6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WELCOME TO MY DATA</a:t>
          </a:r>
          <a:r>
            <a:rPr lang="en-IN" sz="16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ANALYSTICS EXCEL ESSENTIALS WORKBOOK</a:t>
          </a:r>
          <a:endParaRPr lang="en-IN" sz="1600" b="1">
            <a:solidFill>
              <a:schemeClr val="bg1"/>
            </a:solidFill>
            <a:effectLst/>
          </a:endParaRPr>
        </a:p>
        <a:p>
          <a:pPr algn="ctr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104775</xdr:colOff>
      <xdr:row>7</xdr:row>
      <xdr:rowOff>0</xdr:rowOff>
    </xdr:from>
    <xdr:to>
      <xdr:col>32</xdr:col>
      <xdr:colOff>361951</xdr:colOff>
      <xdr:row>11</xdr:row>
      <xdr:rowOff>0</xdr:rowOff>
    </xdr:to>
    <xdr:sp macro="" textlink="">
      <xdr:nvSpPr>
        <xdr:cNvPr id="2" name="Left Brace 1">
          <a:extLst>
            <a:ext uri="{FF2B5EF4-FFF2-40B4-BE49-F238E27FC236}">
              <a16:creationId xmlns:a16="http://schemas.microsoft.com/office/drawing/2014/main" id="{BCD93ED5-052F-4608-B6A5-C5CC4CAA2E2C}"/>
            </a:ext>
          </a:extLst>
        </xdr:cNvPr>
        <xdr:cNvSpPr/>
      </xdr:nvSpPr>
      <xdr:spPr>
        <a:xfrm>
          <a:off x="14011275" y="609600"/>
          <a:ext cx="257176" cy="800100"/>
        </a:xfrm>
        <a:prstGeom prst="leftBrace">
          <a:avLst>
            <a:gd name="adj1" fmla="val 8333"/>
            <a:gd name="adj2" fmla="val 63095"/>
          </a:avLst>
        </a:prstGeom>
        <a:ln w="19050">
          <a:solidFill>
            <a:schemeClr val="tx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152400</xdr:colOff>
      <xdr:row>8</xdr:row>
      <xdr:rowOff>57150</xdr:rowOff>
    </xdr:from>
    <xdr:to>
      <xdr:col>34</xdr:col>
      <xdr:colOff>352425</xdr:colOff>
      <xdr:row>10</xdr:row>
      <xdr:rowOff>123825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4965B185-9F9E-2AAB-BC70-9C01E8C05D99}"/>
            </a:ext>
          </a:extLst>
        </xdr:cNvPr>
        <xdr:cNvSpPr/>
      </xdr:nvSpPr>
      <xdr:spPr>
        <a:xfrm>
          <a:off x="44167425" y="1685925"/>
          <a:ext cx="200025" cy="476250"/>
        </a:xfrm>
        <a:prstGeom prst="righ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14</xdr:row>
          <xdr:rowOff>95250</xdr:rowOff>
        </xdr:from>
        <xdr:to>
          <xdr:col>10</xdr:col>
          <xdr:colOff>371475</xdr:colOff>
          <xdr:row>16</xdr:row>
          <xdr:rowOff>142875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9525</xdr:rowOff>
        </xdr:from>
        <xdr:to>
          <xdr:col>8</xdr:col>
          <xdr:colOff>1438275</xdr:colOff>
          <xdr:row>5</xdr:row>
          <xdr:rowOff>9525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Aptos Narrow"/>
                </a:rPr>
                <a:t>RUN MACROS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9525</xdr:colOff>
      <xdr:row>7</xdr:row>
      <xdr:rowOff>28575</xdr:rowOff>
    </xdr:from>
    <xdr:to>
      <xdr:col>8</xdr:col>
      <xdr:colOff>1438275</xdr:colOff>
      <xdr:row>8</xdr:row>
      <xdr:rowOff>209550</xdr:rowOff>
    </xdr:to>
    <xdr:sp macro="[0]!FormatTab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8AFC196-C540-AD44-9610-0766D6E2E09A}"/>
            </a:ext>
          </a:extLst>
        </xdr:cNvPr>
        <xdr:cNvSpPr/>
      </xdr:nvSpPr>
      <xdr:spPr>
        <a:xfrm>
          <a:off x="7534275" y="1695450"/>
          <a:ext cx="1428750" cy="4191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RUN MACROS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BE743-C141-45A0-8B8D-ADA42AD6D757}">
  <sheetPr codeName="Sheet1">
    <tabColor theme="4"/>
  </sheetPr>
  <dimension ref="A1:U16"/>
  <sheetViews>
    <sheetView showGridLines="0" tabSelected="1" workbookViewId="0">
      <selection activeCell="Q5" sqref="Q5"/>
    </sheetView>
  </sheetViews>
  <sheetFormatPr defaultRowHeight="15"/>
  <cols>
    <col min="11" max="11" width="9.140625" customWidth="1"/>
  </cols>
  <sheetData>
    <row r="1" spans="1:21" ht="15" customHeight="1">
      <c r="A1" s="444" t="s">
        <v>0</v>
      </c>
      <c r="B1" s="444"/>
      <c r="C1" s="444"/>
      <c r="D1" s="444"/>
      <c r="E1" s="444"/>
      <c r="F1" s="444"/>
      <c r="G1" s="444"/>
      <c r="H1" s="444"/>
      <c r="I1" s="444"/>
      <c r="J1" s="444"/>
      <c r="K1" s="444"/>
      <c r="L1" s="444"/>
      <c r="M1" s="444"/>
      <c r="N1" s="444"/>
      <c r="O1" s="444"/>
      <c r="P1" s="444"/>
      <c r="Q1" s="444"/>
      <c r="R1" s="444"/>
      <c r="S1" s="444"/>
      <c r="T1" s="444"/>
      <c r="U1" s="444"/>
    </row>
    <row r="2" spans="1:21" ht="15.75" customHeight="1">
      <c r="A2" s="445"/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5"/>
    </row>
    <row r="3" spans="1:21">
      <c r="A3" s="446"/>
      <c r="B3" s="446"/>
      <c r="C3" s="446"/>
      <c r="D3" s="446"/>
      <c r="E3" s="446"/>
      <c r="F3" s="446"/>
      <c r="G3" s="446"/>
      <c r="H3" s="446"/>
      <c r="I3" s="446"/>
      <c r="J3" s="446"/>
      <c r="K3" s="446"/>
      <c r="L3" s="446"/>
      <c r="M3" s="446"/>
      <c r="N3" s="446"/>
      <c r="O3" s="446"/>
      <c r="P3" s="446"/>
      <c r="Q3" s="446"/>
      <c r="R3" s="446"/>
      <c r="S3" s="446"/>
      <c r="T3" s="446"/>
      <c r="U3" s="446"/>
    </row>
    <row r="4" spans="1:21" ht="15.75" thickBot="1"/>
    <row r="5" spans="1:21" ht="21">
      <c r="B5" s="438" t="s">
        <v>1</v>
      </c>
      <c r="C5" s="439"/>
      <c r="D5" s="439"/>
      <c r="E5" s="439"/>
      <c r="F5" s="439"/>
      <c r="G5" s="439"/>
      <c r="H5" s="439"/>
      <c r="I5" s="439"/>
      <c r="J5" s="439"/>
      <c r="K5" s="440"/>
      <c r="L5" s="55"/>
      <c r="M5" s="54"/>
    </row>
    <row r="6" spans="1:21" ht="21">
      <c r="B6" s="441" t="s">
        <v>2</v>
      </c>
      <c r="C6" s="442"/>
      <c r="D6" s="442"/>
      <c r="E6" s="442"/>
      <c r="F6" s="442"/>
      <c r="G6" s="442"/>
      <c r="H6" s="442"/>
      <c r="I6" s="442"/>
      <c r="J6" s="442"/>
      <c r="K6" s="443"/>
    </row>
    <row r="7" spans="1:21" ht="21">
      <c r="B7" s="441" t="s">
        <v>3</v>
      </c>
      <c r="C7" s="442"/>
      <c r="D7" s="442"/>
      <c r="E7" s="442"/>
      <c r="F7" s="442"/>
      <c r="G7" s="442"/>
      <c r="H7" s="442"/>
      <c r="I7" s="442"/>
      <c r="J7" s="442"/>
      <c r="K7" s="443"/>
    </row>
    <row r="8" spans="1:21" ht="21">
      <c r="B8" s="441" t="s">
        <v>4</v>
      </c>
      <c r="C8" s="442"/>
      <c r="D8" s="442"/>
      <c r="E8" s="442"/>
      <c r="F8" s="442"/>
      <c r="G8" s="442"/>
      <c r="H8" s="442"/>
      <c r="I8" s="442"/>
      <c r="J8" s="442"/>
      <c r="K8" s="443"/>
    </row>
    <row r="9" spans="1:21" ht="21">
      <c r="B9" s="441" t="s">
        <v>5</v>
      </c>
      <c r="C9" s="442"/>
      <c r="D9" s="442"/>
      <c r="E9" s="442"/>
      <c r="F9" s="442"/>
      <c r="G9" s="442"/>
      <c r="H9" s="442"/>
      <c r="I9" s="442"/>
      <c r="J9" s="442"/>
      <c r="K9" s="443"/>
    </row>
    <row r="10" spans="1:21" ht="21">
      <c r="B10" s="441" t="s">
        <v>6</v>
      </c>
      <c r="C10" s="442"/>
      <c r="D10" s="442"/>
      <c r="E10" s="442"/>
      <c r="F10" s="442"/>
      <c r="G10" s="442"/>
      <c r="H10" s="442"/>
      <c r="I10" s="442"/>
      <c r="J10" s="442"/>
      <c r="K10" s="443"/>
    </row>
    <row r="11" spans="1:21" ht="21">
      <c r="B11" s="441" t="s">
        <v>7</v>
      </c>
      <c r="C11" s="442"/>
      <c r="D11" s="442"/>
      <c r="E11" s="442"/>
      <c r="F11" s="442"/>
      <c r="G11" s="442"/>
      <c r="H11" s="442"/>
      <c r="I11" s="442"/>
      <c r="J11" s="442"/>
      <c r="K11" s="443"/>
    </row>
    <row r="12" spans="1:21" ht="21">
      <c r="B12" s="441" t="s">
        <v>12557</v>
      </c>
      <c r="C12" s="442"/>
      <c r="D12" s="442"/>
      <c r="E12" s="442"/>
      <c r="F12" s="442"/>
      <c r="G12" s="442"/>
      <c r="H12" s="442"/>
      <c r="I12" s="442"/>
      <c r="J12" s="442"/>
      <c r="K12" s="443"/>
    </row>
    <row r="13" spans="1:21" ht="21">
      <c r="B13" s="441" t="s">
        <v>12747</v>
      </c>
      <c r="C13" s="442"/>
      <c r="D13" s="442"/>
      <c r="E13" s="442"/>
      <c r="F13" s="442"/>
      <c r="G13" s="442"/>
      <c r="H13" s="442"/>
      <c r="I13" s="442"/>
      <c r="J13" s="442"/>
      <c r="K13" s="443"/>
    </row>
    <row r="14" spans="1:21" ht="19.5" thickBot="1">
      <c r="B14" s="447" t="s">
        <v>12751</v>
      </c>
      <c r="C14" s="448"/>
      <c r="D14" s="448"/>
      <c r="E14" s="448"/>
      <c r="F14" s="448"/>
      <c r="G14" s="448"/>
      <c r="H14" s="448"/>
      <c r="I14" s="448"/>
      <c r="J14" s="448"/>
      <c r="K14" s="449"/>
    </row>
    <row r="16" spans="1:21">
      <c r="L16" s="55"/>
    </row>
  </sheetData>
  <mergeCells count="11">
    <mergeCell ref="B5:K5"/>
    <mergeCell ref="B6:K6"/>
    <mergeCell ref="B7:K7"/>
    <mergeCell ref="A1:U3"/>
    <mergeCell ref="B14:K14"/>
    <mergeCell ref="B8:K8"/>
    <mergeCell ref="B9:K9"/>
    <mergeCell ref="B10:K10"/>
    <mergeCell ref="B11:K11"/>
    <mergeCell ref="B12:K12"/>
    <mergeCell ref="B13:K1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47B86-70BF-4DFF-97C0-3FF361ACA07E}">
  <sheetPr codeName="Sheet2">
    <tabColor rgb="FFFF0000"/>
  </sheetPr>
  <dimension ref="A1:S24"/>
  <sheetViews>
    <sheetView workbookViewId="0">
      <selection activeCell="N9" sqref="N9"/>
    </sheetView>
  </sheetViews>
  <sheetFormatPr defaultRowHeight="15.75"/>
  <cols>
    <col min="1" max="3" width="9.140625" style="3"/>
    <col min="4" max="4" width="8.7109375" style="3" customWidth="1"/>
    <col min="5" max="5" width="3" style="3" bestFit="1" customWidth="1"/>
    <col min="6" max="6" width="11" style="3" customWidth="1"/>
    <col min="7" max="7" width="3" style="3" bestFit="1" customWidth="1"/>
    <col min="8" max="8" width="16.28515625" style="3" customWidth="1"/>
    <col min="9" max="9" width="7.140625" style="3" customWidth="1"/>
    <col min="10" max="10" width="13.85546875" style="3" customWidth="1"/>
    <col min="11" max="13" width="9.140625" style="3"/>
    <col min="14" max="14" width="6.85546875" style="3" customWidth="1"/>
    <col min="15" max="15" width="16.85546875" style="3" bestFit="1" customWidth="1"/>
    <col min="16" max="18" width="9.140625" style="3"/>
    <col min="19" max="19" width="18" style="3" customWidth="1"/>
    <col min="20" max="16384" width="9.140625" style="3"/>
  </cols>
  <sheetData>
    <row r="1" spans="1:19">
      <c r="A1" s="451" t="s">
        <v>8</v>
      </c>
      <c r="B1" s="451"/>
      <c r="C1" s="451"/>
      <c r="D1" s="451"/>
      <c r="E1" s="451"/>
      <c r="F1" s="451"/>
      <c r="G1" s="451"/>
      <c r="H1" s="451"/>
      <c r="I1" s="451"/>
      <c r="J1" s="451"/>
      <c r="K1" s="451"/>
      <c r="L1" s="451"/>
      <c r="M1" s="451"/>
      <c r="N1" s="451"/>
      <c r="O1" s="451"/>
      <c r="P1" s="451"/>
      <c r="Q1" s="451"/>
      <c r="R1" s="451"/>
      <c r="S1" s="451"/>
    </row>
    <row r="2" spans="1:19">
      <c r="A2" s="451"/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</row>
    <row r="3" spans="1:19" customFormat="1" thickBot="1"/>
    <row r="4" spans="1:19" ht="15.75" customHeight="1">
      <c r="D4" s="452" t="s">
        <v>9</v>
      </c>
      <c r="H4" s="6" t="s">
        <v>10</v>
      </c>
      <c r="J4" s="17" t="s">
        <v>11</v>
      </c>
      <c r="K4" s="23" t="s">
        <v>12</v>
      </c>
      <c r="L4" s="24" t="s">
        <v>13</v>
      </c>
      <c r="M4" s="25" t="s">
        <v>14</v>
      </c>
      <c r="O4" s="455" t="s">
        <v>15</v>
      </c>
      <c r="P4" s="455"/>
      <c r="Q4" s="455"/>
      <c r="R4" s="455"/>
      <c r="S4" s="455"/>
    </row>
    <row r="5" spans="1:19" ht="15.75" customHeight="1">
      <c r="D5" s="453"/>
      <c r="F5" s="3" t="s">
        <v>16</v>
      </c>
      <c r="H5" s="7"/>
      <c r="J5" s="5">
        <f ca="1">TODAY()</f>
        <v>45542</v>
      </c>
      <c r="K5" s="26" t="str">
        <f ca="1">TEXT(J5,"yyyy")</f>
        <v>2024</v>
      </c>
      <c r="L5" s="26" t="str">
        <f ca="1">TEXT(J5,"MMMM")</f>
        <v>September</v>
      </c>
      <c r="M5" s="26" t="str">
        <f ca="1">TEXT(J5,"DD")</f>
        <v>07</v>
      </c>
      <c r="O5" s="456"/>
      <c r="P5" s="456"/>
      <c r="Q5" s="456"/>
      <c r="R5" s="456"/>
      <c r="S5" s="456"/>
    </row>
    <row r="6" spans="1:19" ht="15.75" customHeight="1">
      <c r="D6" s="453"/>
      <c r="F6" s="18">
        <v>40</v>
      </c>
      <c r="H6" s="7"/>
      <c r="J6" s="5">
        <v>45507</v>
      </c>
      <c r="K6" s="26" t="str">
        <f t="shared" ref="K6:K20" si="0">TEXT(J6,"yyyy")</f>
        <v>2024</v>
      </c>
      <c r="L6" s="26" t="str">
        <f t="shared" ref="L6:L20" si="1">TEXT(J6,"MMMM")</f>
        <v>August</v>
      </c>
      <c r="M6" s="26" t="str">
        <f t="shared" ref="M6:M20" si="2">TEXT(J6,"DD")</f>
        <v>03</v>
      </c>
      <c r="O6" s="1" t="s">
        <v>17</v>
      </c>
      <c r="P6" s="1">
        <v>121</v>
      </c>
      <c r="Q6" s="1">
        <v>59</v>
      </c>
      <c r="R6" s="21">
        <v>44</v>
      </c>
      <c r="S6" s="1">
        <f>P6+Q6+R6</f>
        <v>224</v>
      </c>
    </row>
    <row r="7" spans="1:19" ht="15.75" customHeight="1">
      <c r="D7" s="453"/>
      <c r="F7" s="19">
        <v>41</v>
      </c>
      <c r="H7" s="8" t="s">
        <v>18</v>
      </c>
      <c r="J7" s="5">
        <v>45508</v>
      </c>
      <c r="K7" s="26" t="str">
        <f t="shared" si="0"/>
        <v>2024</v>
      </c>
      <c r="L7" s="26" t="str">
        <f t="shared" si="1"/>
        <v>August</v>
      </c>
      <c r="M7" s="26" t="str">
        <f t="shared" si="2"/>
        <v>04</v>
      </c>
      <c r="O7" s="1"/>
      <c r="P7" s="1"/>
      <c r="Q7" s="1"/>
      <c r="R7" s="21"/>
      <c r="S7" s="1"/>
    </row>
    <row r="8" spans="1:19" ht="15.75" customHeight="1">
      <c r="D8" s="453"/>
      <c r="F8" s="19">
        <v>42</v>
      </c>
      <c r="H8" s="9">
        <f ca="1">TODAY()</f>
        <v>45542</v>
      </c>
      <c r="I8" s="4"/>
      <c r="J8" s="5">
        <v>45509</v>
      </c>
      <c r="K8" s="26" t="str">
        <f t="shared" si="0"/>
        <v>2024</v>
      </c>
      <c r="L8" s="26" t="str">
        <f t="shared" si="1"/>
        <v>August</v>
      </c>
      <c r="M8" s="26" t="str">
        <f t="shared" si="2"/>
        <v>05</v>
      </c>
      <c r="O8" s="1" t="s">
        <v>19</v>
      </c>
      <c r="P8" s="1">
        <v>58</v>
      </c>
      <c r="Q8" s="1">
        <v>59</v>
      </c>
      <c r="R8" s="21">
        <v>87</v>
      </c>
      <c r="S8" s="1">
        <f>P8-Q8-R8</f>
        <v>-88</v>
      </c>
    </row>
    <row r="9" spans="1:19" ht="15.75" customHeight="1">
      <c r="D9" s="453"/>
      <c r="F9" s="19">
        <v>43</v>
      </c>
      <c r="H9" s="7"/>
      <c r="J9" s="5">
        <v>45510</v>
      </c>
      <c r="K9" s="26" t="str">
        <f t="shared" si="0"/>
        <v>2024</v>
      </c>
      <c r="L9" s="26" t="str">
        <f t="shared" si="1"/>
        <v>August</v>
      </c>
      <c r="M9" s="26" t="str">
        <f t="shared" si="2"/>
        <v>06</v>
      </c>
      <c r="O9" s="1"/>
      <c r="P9" s="1"/>
      <c r="Q9" s="1"/>
      <c r="R9" s="21"/>
      <c r="S9" s="1"/>
    </row>
    <row r="10" spans="1:19" ht="15.75" customHeight="1">
      <c r="D10" s="453"/>
      <c r="F10" s="19">
        <v>44</v>
      </c>
      <c r="H10" s="10" t="s">
        <v>20</v>
      </c>
      <c r="J10" s="5">
        <v>45511</v>
      </c>
      <c r="K10" s="26" t="str">
        <f t="shared" si="0"/>
        <v>2024</v>
      </c>
      <c r="L10" s="26" t="str">
        <f t="shared" si="1"/>
        <v>August</v>
      </c>
      <c r="M10" s="26" t="str">
        <f t="shared" si="2"/>
        <v>07</v>
      </c>
      <c r="O10" s="1" t="s">
        <v>21</v>
      </c>
      <c r="P10" s="1">
        <v>58</v>
      </c>
      <c r="Q10" s="1">
        <v>59</v>
      </c>
      <c r="R10" s="21">
        <v>34</v>
      </c>
      <c r="S10" s="1">
        <f>P10*Q10*R10</f>
        <v>116348</v>
      </c>
    </row>
    <row r="11" spans="1:19" ht="15.75" customHeight="1">
      <c r="A11" s="450" t="s">
        <v>22</v>
      </c>
      <c r="B11" s="450"/>
      <c r="C11" s="450"/>
      <c r="D11" s="453"/>
      <c r="F11" s="19">
        <v>45</v>
      </c>
      <c r="H11" s="7" t="s">
        <v>23</v>
      </c>
      <c r="J11" s="5">
        <v>45512</v>
      </c>
      <c r="K11" s="26" t="str">
        <f t="shared" si="0"/>
        <v>2024</v>
      </c>
      <c r="L11" s="26" t="str">
        <f t="shared" si="1"/>
        <v>August</v>
      </c>
      <c r="M11" s="26" t="str">
        <f t="shared" si="2"/>
        <v>08</v>
      </c>
      <c r="O11" s="1"/>
      <c r="P11" s="1"/>
      <c r="Q11" s="1"/>
      <c r="R11" s="21"/>
      <c r="S11" s="1"/>
    </row>
    <row r="12" spans="1:19" ht="15.75" customHeight="1">
      <c r="A12" s="450"/>
      <c r="B12" s="450"/>
      <c r="C12" s="450"/>
      <c r="D12" s="453"/>
      <c r="F12" s="19">
        <v>46</v>
      </c>
      <c r="H12" s="7"/>
      <c r="J12" s="5">
        <v>45513</v>
      </c>
      <c r="K12" s="26" t="str">
        <f t="shared" si="0"/>
        <v>2024</v>
      </c>
      <c r="L12" s="26" t="str">
        <f t="shared" si="1"/>
        <v>August</v>
      </c>
      <c r="M12" s="26" t="str">
        <f t="shared" si="2"/>
        <v>09</v>
      </c>
      <c r="O12" s="1" t="s">
        <v>24</v>
      </c>
      <c r="P12" s="1">
        <v>58</v>
      </c>
      <c r="Q12" s="1">
        <v>59</v>
      </c>
      <c r="R12" s="21">
        <v>45</v>
      </c>
      <c r="S12" s="1">
        <f>(P12+Q12+R12)/3</f>
        <v>54</v>
      </c>
    </row>
    <row r="13" spans="1:19" ht="15.75" customHeight="1">
      <c r="D13" s="453"/>
      <c r="F13" s="19">
        <v>47</v>
      </c>
      <c r="H13" s="11" t="s">
        <v>25</v>
      </c>
      <c r="J13" s="5">
        <v>45514</v>
      </c>
      <c r="K13" s="26" t="str">
        <f t="shared" si="0"/>
        <v>2024</v>
      </c>
      <c r="L13" s="26" t="str">
        <f t="shared" si="1"/>
        <v>August</v>
      </c>
      <c r="M13" s="26" t="str">
        <f t="shared" si="2"/>
        <v>10</v>
      </c>
    </row>
    <row r="14" spans="1:19" ht="15.75" customHeight="1">
      <c r="D14" s="453"/>
      <c r="F14" s="19">
        <v>48</v>
      </c>
      <c r="H14" s="12">
        <v>20000</v>
      </c>
      <c r="J14" s="5">
        <v>45515</v>
      </c>
      <c r="K14" s="26" t="str">
        <f t="shared" si="0"/>
        <v>2024</v>
      </c>
      <c r="L14" s="26" t="str">
        <f t="shared" si="1"/>
        <v>August</v>
      </c>
      <c r="M14" s="26" t="str">
        <f t="shared" si="2"/>
        <v>11</v>
      </c>
      <c r="O14" s="35">
        <f ca="1">RANDBETWEEN(15,100)</f>
        <v>36</v>
      </c>
      <c r="P14" s="35">
        <f t="shared" ref="P14:R14" ca="1" si="3">RANDBETWEEN(15,100)</f>
        <v>45</v>
      </c>
      <c r="Q14" s="35">
        <f t="shared" ca="1" si="3"/>
        <v>87</v>
      </c>
      <c r="R14" s="36">
        <f t="shared" ca="1" si="3"/>
        <v>34</v>
      </c>
      <c r="S14" s="37" t="s">
        <v>26</v>
      </c>
    </row>
    <row r="15" spans="1:19" ht="23.25">
      <c r="A15" s="22" t="s">
        <v>27</v>
      </c>
      <c r="D15" s="453"/>
      <c r="F15" s="20">
        <v>49</v>
      </c>
      <c r="H15" s="7"/>
      <c r="J15" s="5">
        <v>45516</v>
      </c>
      <c r="K15" s="26" t="str">
        <f t="shared" si="0"/>
        <v>2024</v>
      </c>
      <c r="L15" s="26" t="str">
        <f t="shared" si="1"/>
        <v>August</v>
      </c>
      <c r="M15" s="26" t="str">
        <f t="shared" si="2"/>
        <v>12</v>
      </c>
      <c r="O15" s="35">
        <f t="shared" ref="O15:R23" ca="1" si="4">RANDBETWEEN(15,100)</f>
        <v>22</v>
      </c>
      <c r="P15" s="35">
        <f t="shared" ca="1" si="4"/>
        <v>36</v>
      </c>
      <c r="Q15" s="35">
        <f t="shared" ca="1" si="4"/>
        <v>64</v>
      </c>
      <c r="R15" s="36">
        <f t="shared" ca="1" si="4"/>
        <v>97</v>
      </c>
      <c r="S15" s="38">
        <f ca="1">SUM(O14:R24)</f>
        <v>2245</v>
      </c>
    </row>
    <row r="16" spans="1:19" ht="15.75" customHeight="1">
      <c r="D16" s="453"/>
      <c r="H16" s="13" t="s">
        <v>28</v>
      </c>
      <c r="J16" s="5">
        <v>45517</v>
      </c>
      <c r="K16" s="26" t="str">
        <f t="shared" si="0"/>
        <v>2024</v>
      </c>
      <c r="L16" s="26" t="str">
        <f t="shared" si="1"/>
        <v>August</v>
      </c>
      <c r="M16" s="26" t="str">
        <f t="shared" si="2"/>
        <v>13</v>
      </c>
      <c r="O16" s="35">
        <f t="shared" ca="1" si="4"/>
        <v>33</v>
      </c>
      <c r="P16" s="35">
        <f t="shared" ca="1" si="4"/>
        <v>19</v>
      </c>
      <c r="Q16" s="35">
        <f t="shared" ca="1" si="4"/>
        <v>70</v>
      </c>
      <c r="R16" s="36">
        <f t="shared" ca="1" si="4"/>
        <v>89</v>
      </c>
      <c r="S16" s="39" t="s">
        <v>29</v>
      </c>
    </row>
    <row r="17" spans="4:19" ht="15.75" customHeight="1">
      <c r="D17" s="453"/>
      <c r="H17" s="14">
        <f ca="1">NOW()</f>
        <v>45542.449278125001</v>
      </c>
      <c r="J17" s="5">
        <v>45518</v>
      </c>
      <c r="K17" s="26" t="str">
        <f t="shared" si="0"/>
        <v>2024</v>
      </c>
      <c r="L17" s="26" t="str">
        <f t="shared" si="1"/>
        <v>August</v>
      </c>
      <c r="M17" s="26" t="str">
        <f t="shared" si="2"/>
        <v>14</v>
      </c>
      <c r="O17" s="35">
        <f t="shared" ca="1" si="4"/>
        <v>83</v>
      </c>
      <c r="P17" s="35">
        <f t="shared" ca="1" si="4"/>
        <v>49</v>
      </c>
      <c r="Q17" s="35">
        <f t="shared" ca="1" si="4"/>
        <v>19</v>
      </c>
      <c r="R17" s="36">
        <f t="shared" ca="1" si="4"/>
        <v>50</v>
      </c>
      <c r="S17" s="40">
        <f ca="1">AVERAGE(O14:R24)</f>
        <v>56.125</v>
      </c>
    </row>
    <row r="18" spans="4:19" ht="15.75" customHeight="1">
      <c r="D18" s="453"/>
      <c r="H18" s="7"/>
      <c r="J18" s="5">
        <v>45519</v>
      </c>
      <c r="K18" s="26" t="str">
        <f t="shared" si="0"/>
        <v>2024</v>
      </c>
      <c r="L18" s="26" t="str">
        <f t="shared" si="1"/>
        <v>August</v>
      </c>
      <c r="M18" s="26" t="str">
        <f t="shared" si="2"/>
        <v>15</v>
      </c>
      <c r="O18" s="35">
        <f ca="1">RANDBETWEEN(15,100)</f>
        <v>96</v>
      </c>
      <c r="P18" s="35">
        <f t="shared" ca="1" si="4"/>
        <v>27</v>
      </c>
      <c r="Q18" s="35">
        <f t="shared" ca="1" si="4"/>
        <v>15</v>
      </c>
      <c r="R18" s="36">
        <f t="shared" ca="1" si="4"/>
        <v>62</v>
      </c>
      <c r="S18" s="37" t="s">
        <v>30</v>
      </c>
    </row>
    <row r="19" spans="4:19" ht="18.75" customHeight="1">
      <c r="D19" s="453"/>
      <c r="H19" s="15" t="s">
        <v>31</v>
      </c>
      <c r="J19" s="5">
        <v>45520</v>
      </c>
      <c r="K19" s="26" t="str">
        <f t="shared" si="0"/>
        <v>2024</v>
      </c>
      <c r="L19" s="26" t="str">
        <f t="shared" si="1"/>
        <v>August</v>
      </c>
      <c r="M19" s="26" t="str">
        <f t="shared" si="2"/>
        <v>16</v>
      </c>
      <c r="O19" s="35">
        <f t="shared" ca="1" si="4"/>
        <v>99</v>
      </c>
      <c r="P19" s="35">
        <f t="shared" ca="1" si="4"/>
        <v>69</v>
      </c>
      <c r="Q19" s="35">
        <f t="shared" ca="1" si="4"/>
        <v>43</v>
      </c>
      <c r="R19" s="36">
        <f t="shared" ca="1" si="4"/>
        <v>59</v>
      </c>
      <c r="S19" s="38">
        <f ca="1">MIN(O14:R24)</f>
        <v>15</v>
      </c>
    </row>
    <row r="20" spans="4:19" ht="16.5" customHeight="1" thickBot="1">
      <c r="D20" s="454"/>
      <c r="H20" s="16">
        <v>0.98</v>
      </c>
      <c r="J20" s="5">
        <v>45521</v>
      </c>
      <c r="K20" s="26" t="str">
        <f t="shared" si="0"/>
        <v>2024</v>
      </c>
      <c r="L20" s="26" t="str">
        <f t="shared" si="1"/>
        <v>August</v>
      </c>
      <c r="M20" s="26" t="str">
        <f t="shared" si="2"/>
        <v>17</v>
      </c>
      <c r="O20" s="35">
        <f t="shared" ca="1" si="4"/>
        <v>69</v>
      </c>
      <c r="P20" s="35">
        <f t="shared" ca="1" si="4"/>
        <v>83</v>
      </c>
      <c r="Q20" s="35">
        <f t="shared" ca="1" si="4"/>
        <v>20</v>
      </c>
      <c r="R20" s="36">
        <f t="shared" ca="1" si="4"/>
        <v>59</v>
      </c>
      <c r="S20" s="41" t="s">
        <v>32</v>
      </c>
    </row>
    <row r="21" spans="4:19" ht="15.75" customHeight="1">
      <c r="D21"/>
      <c r="O21" s="35">
        <f t="shared" ca="1" si="4"/>
        <v>79</v>
      </c>
      <c r="P21" s="35">
        <f t="shared" ca="1" si="4"/>
        <v>81</v>
      </c>
      <c r="Q21" s="35">
        <f t="shared" ca="1" si="4"/>
        <v>42</v>
      </c>
      <c r="R21" s="36">
        <f t="shared" ca="1" si="4"/>
        <v>91</v>
      </c>
      <c r="S21" s="38">
        <f ca="1">MAX(O14:R24)</f>
        <v>99</v>
      </c>
    </row>
    <row r="22" spans="4:19" ht="15.75" customHeight="1">
      <c r="D22"/>
      <c r="O22" s="35">
        <f t="shared" ca="1" si="4"/>
        <v>89</v>
      </c>
      <c r="P22" s="35">
        <f t="shared" ca="1" si="4"/>
        <v>17</v>
      </c>
      <c r="Q22" s="35">
        <f t="shared" ca="1" si="4"/>
        <v>68</v>
      </c>
      <c r="R22" s="36">
        <f t="shared" ca="1" si="4"/>
        <v>63</v>
      </c>
      <c r="S22" s="37" t="s">
        <v>33</v>
      </c>
    </row>
    <row r="23" spans="4:19" ht="15.75" customHeight="1">
      <c r="D23"/>
      <c r="O23" s="35">
        <f t="shared" ca="1" si="4"/>
        <v>77</v>
      </c>
      <c r="P23" s="35">
        <f t="shared" ca="1" si="4"/>
        <v>48</v>
      </c>
      <c r="Q23" s="35">
        <f t="shared" ca="1" si="4"/>
        <v>22</v>
      </c>
      <c r="R23" s="36">
        <f t="shared" ca="1" si="4"/>
        <v>34</v>
      </c>
      <c r="S23" s="42">
        <f ca="1">COUNT(O14:R24)</f>
        <v>40</v>
      </c>
    </row>
    <row r="24" spans="4:19" ht="15.75" customHeight="1">
      <c r="D24"/>
      <c r="O24"/>
      <c r="P24"/>
      <c r="Q24"/>
      <c r="R24"/>
      <c r="S24"/>
    </row>
  </sheetData>
  <mergeCells count="4">
    <mergeCell ref="A11:C12"/>
    <mergeCell ref="A1:S2"/>
    <mergeCell ref="D4:D20"/>
    <mergeCell ref="O4:S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3DDCC-0E4C-4561-87B2-80E46924545D}">
  <sheetPr codeName="Sheet3">
    <tabColor rgb="FFFFFF66"/>
  </sheetPr>
  <dimension ref="A1:AU6004"/>
  <sheetViews>
    <sheetView workbookViewId="0">
      <selection activeCell="I8" sqref="I8"/>
    </sheetView>
  </sheetViews>
  <sheetFormatPr defaultRowHeight="15"/>
  <cols>
    <col min="1" max="1" width="2.7109375" style="144" customWidth="1"/>
    <col min="2" max="2" width="9.85546875" style="383" bestFit="1" customWidth="1"/>
    <col min="3" max="3" width="11.85546875" style="383" bestFit="1" customWidth="1"/>
    <col min="4" max="4" width="10.42578125" style="383" bestFit="1" customWidth="1"/>
    <col min="5" max="5" width="19.5703125" style="383" bestFit="1" customWidth="1"/>
    <col min="6" max="6" width="21.140625" style="383" bestFit="1" customWidth="1"/>
    <col min="7" max="7" width="19.42578125" style="383" bestFit="1" customWidth="1"/>
    <col min="8" max="8" width="3.5703125" style="144" customWidth="1"/>
    <col min="9" max="9" width="16.28515625" style="144" bestFit="1" customWidth="1"/>
    <col min="10" max="10" width="9" style="144" bestFit="1" customWidth="1"/>
    <col min="11" max="11" width="16.28515625" style="144" bestFit="1" customWidth="1"/>
    <col min="12" max="12" width="10.28515625" style="144" bestFit="1" customWidth="1"/>
    <col min="13" max="13" width="19.28515625" style="144" bestFit="1" customWidth="1"/>
    <col min="14" max="14" width="7.42578125" style="374" bestFit="1" customWidth="1"/>
    <col min="15" max="15" width="11.5703125" style="374" bestFit="1" customWidth="1"/>
    <col min="16" max="16" width="10.140625" style="158" bestFit="1" customWidth="1"/>
    <col min="17" max="17" width="14" style="144" bestFit="1" customWidth="1"/>
    <col min="18" max="18" width="13.7109375" style="157" bestFit="1" customWidth="1"/>
    <col min="19" max="19" width="13.28515625" style="157" bestFit="1" customWidth="1"/>
    <col min="20" max="20" width="8.140625" style="144" bestFit="1" customWidth="1"/>
    <col min="21" max="21" width="14.42578125" style="144" bestFit="1" customWidth="1"/>
    <col min="22" max="22" width="11.7109375" style="144" bestFit="1" customWidth="1"/>
    <col min="23" max="23" width="14.140625" style="144" bestFit="1" customWidth="1"/>
    <col min="24" max="24" width="8.140625" style="144" bestFit="1" customWidth="1"/>
    <col min="25" max="25" width="20.7109375" style="144" bestFit="1" customWidth="1"/>
    <col min="26" max="26" width="16.42578125" style="144" bestFit="1" customWidth="1"/>
    <col min="27" max="27" width="18.140625" style="144" bestFit="1" customWidth="1"/>
    <col min="28" max="28" width="11.42578125" style="144" bestFit="1" customWidth="1"/>
    <col min="29" max="29" width="10.42578125" style="144" customWidth="1"/>
    <col min="30" max="30" width="15" style="144" bestFit="1" customWidth="1"/>
    <col min="31" max="31" width="11" style="144" bestFit="1" customWidth="1"/>
    <col min="32" max="32" width="10.7109375" style="144" bestFit="1" customWidth="1"/>
    <col min="33" max="33" width="12" style="144" bestFit="1" customWidth="1"/>
    <col min="34" max="34" width="11.28515625" style="144" bestFit="1" customWidth="1"/>
    <col min="35" max="35" width="11.140625" style="144" bestFit="1" customWidth="1"/>
    <col min="36" max="36" width="26.140625" style="144" bestFit="1" customWidth="1"/>
    <col min="37" max="37" width="17" style="144" bestFit="1" customWidth="1"/>
    <col min="38" max="38" width="10" style="144" bestFit="1" customWidth="1"/>
    <col min="39" max="39" width="9.140625" style="144"/>
    <col min="40" max="40" width="12.5703125" style="144" bestFit="1" customWidth="1"/>
    <col min="41" max="43" width="6.42578125" style="144" bestFit="1" customWidth="1"/>
    <col min="44" max="44" width="9.140625" style="144"/>
    <col min="45" max="45" width="17.28515625" style="144" bestFit="1" customWidth="1"/>
    <col min="46" max="46" width="7.5703125" style="144" bestFit="1" customWidth="1"/>
    <col min="47" max="47" width="2.5703125" style="144" bestFit="1" customWidth="1"/>
    <col min="48" max="16384" width="9.140625" style="144"/>
  </cols>
  <sheetData>
    <row r="1" spans="1:47" s="160" customFormat="1" ht="15" customHeight="1">
      <c r="A1" s="475" t="s">
        <v>34</v>
      </c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6"/>
      <c r="Q1" s="476"/>
      <c r="R1" s="477"/>
      <c r="S1" s="354"/>
      <c r="Y1" s="142"/>
      <c r="Z1" s="142"/>
      <c r="AA1" s="142"/>
      <c r="AB1" s="142"/>
      <c r="AC1" s="142"/>
    </row>
    <row r="2" spans="1:47" s="160" customFormat="1" ht="15" customHeight="1" thickBot="1">
      <c r="A2" s="478"/>
      <c r="B2" s="479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79"/>
      <c r="R2" s="480"/>
      <c r="S2" s="354"/>
      <c r="Y2" s="142"/>
      <c r="Z2" s="142"/>
      <c r="AA2" s="142"/>
      <c r="AB2" s="142"/>
      <c r="AC2" s="142"/>
    </row>
    <row r="3" spans="1:47" s="160" customFormat="1" thickBot="1">
      <c r="B3" s="355"/>
      <c r="C3" s="355"/>
      <c r="D3" s="355"/>
      <c r="E3" s="355"/>
      <c r="F3" s="355"/>
      <c r="G3" s="355"/>
      <c r="N3" s="356"/>
      <c r="O3" s="356"/>
      <c r="P3" s="357"/>
      <c r="R3" s="354"/>
      <c r="S3" s="354"/>
      <c r="Y3" s="142"/>
      <c r="Z3" s="142"/>
      <c r="AA3" s="142"/>
      <c r="AB3" s="142"/>
      <c r="AC3" s="142"/>
    </row>
    <row r="4" spans="1:47" s="160" customFormat="1" thickBot="1">
      <c r="B4" s="358" t="s">
        <v>35</v>
      </c>
      <c r="C4" s="359" t="s">
        <v>36</v>
      </c>
      <c r="D4" s="359" t="s">
        <v>37</v>
      </c>
      <c r="E4" s="359" t="s">
        <v>38</v>
      </c>
      <c r="F4" s="359" t="s">
        <v>39</v>
      </c>
      <c r="G4" s="360" t="s">
        <v>40</v>
      </c>
      <c r="I4" s="361" t="s">
        <v>41</v>
      </c>
      <c r="J4" s="362" t="s">
        <v>42</v>
      </c>
      <c r="K4" s="362" t="s">
        <v>43</v>
      </c>
      <c r="L4" s="362" t="s">
        <v>44</v>
      </c>
      <c r="M4" s="362" t="s">
        <v>45</v>
      </c>
      <c r="N4" s="363" t="s">
        <v>46</v>
      </c>
      <c r="O4" s="363" t="s">
        <v>47</v>
      </c>
      <c r="P4" s="364" t="s">
        <v>48</v>
      </c>
      <c r="Q4" s="362" t="s">
        <v>49</v>
      </c>
      <c r="R4" s="365" t="s">
        <v>50</v>
      </c>
      <c r="S4" s="365" t="s">
        <v>51</v>
      </c>
      <c r="T4" s="362" t="s">
        <v>52</v>
      </c>
      <c r="U4" s="362" t="s">
        <v>53</v>
      </c>
      <c r="V4" s="362" t="s">
        <v>54</v>
      </c>
      <c r="W4" s="362" t="s">
        <v>55</v>
      </c>
      <c r="X4" s="362" t="s">
        <v>52</v>
      </c>
      <c r="Y4" s="362" t="s">
        <v>56</v>
      </c>
      <c r="Z4" s="362" t="s">
        <v>57</v>
      </c>
      <c r="AA4" s="362" t="s">
        <v>58</v>
      </c>
      <c r="AB4" s="366" t="s">
        <v>59</v>
      </c>
      <c r="AC4" s="142"/>
    </row>
    <row r="5" spans="1:47" ht="15.75" thickBot="1">
      <c r="B5" s="347">
        <v>37</v>
      </c>
      <c r="C5" s="383">
        <v>0</v>
      </c>
      <c r="D5" s="383" t="str">
        <f>IFERROR(IF(B5&lt;35,"YES","NO"),"-")</f>
        <v>NO</v>
      </c>
      <c r="E5" s="383" t="str">
        <f>IFERROR(IF(B5&lt;40,"COLD",IF(B5&gt;80,"HOT","MILD")),"-")</f>
        <v>COLD</v>
      </c>
      <c r="F5" s="383" t="str">
        <f>IF(AND(C5&lt;0,D5="YES"),"SNOW",IF(AND(C5&gt;0,D5="NO"),"RAIN","NONE"))</f>
        <v>NONE</v>
      </c>
      <c r="G5" s="384" t="str">
        <f t="shared" ref="G5:G68" si="0">IF(OR(E5="COLD",E5="MILD"),"WET","DRY")</f>
        <v>WET</v>
      </c>
      <c r="I5" s="342">
        <v>2</v>
      </c>
      <c r="J5" s="144" t="str">
        <f>IF(I5&lt;=2,"SMALL","LARGE")</f>
        <v>SMALL</v>
      </c>
      <c r="K5" s="144" t="str">
        <f>IF(I5&lt;=2,"SMALL",IF(I5&lt;=5,"MEDIUM","LARGE"))</f>
        <v>SMALL</v>
      </c>
      <c r="L5" s="144" t="str" cm="1">
        <f t="array" ref="L5">_xlfn.IFS(I5&lt;=2,"SMALL",I5&lt;=5,"MEDIUM",I5&gt;5,"LARGE")</f>
        <v>SMALL</v>
      </c>
      <c r="M5" s="144" t="str">
        <f t="shared" ref="M5:M68" si="1">IF(AND(N5&gt;=4.8,Q5&gt;100),"YES","NO")</f>
        <v>NO</v>
      </c>
      <c r="N5" s="374">
        <v>4.38</v>
      </c>
      <c r="O5" s="374">
        <f t="shared" ref="O5:O68" si="2">ROUND(N5,0)</f>
        <v>4</v>
      </c>
      <c r="P5" s="158" t="str" cm="1">
        <f t="array" ref="P5">_xlfn.SWITCH(ROUND(N5,0),5,"Excellent",4,"Good",3,"ok","Bad")</f>
        <v>Good</v>
      </c>
      <c r="Q5" s="144">
        <v>473</v>
      </c>
      <c r="R5" s="385">
        <v>39939</v>
      </c>
      <c r="S5" s="385">
        <v>43905</v>
      </c>
      <c r="T5" s="144">
        <v>8</v>
      </c>
      <c r="U5" s="144" t="s">
        <v>60</v>
      </c>
      <c r="V5" s="144">
        <v>340</v>
      </c>
      <c r="W5" s="144" t="str">
        <f>IF(NOT(V5=0),"Active","Inactive")</f>
        <v>Active</v>
      </c>
      <c r="X5" s="144">
        <v>8</v>
      </c>
      <c r="Y5" s="157" t="s">
        <v>61</v>
      </c>
      <c r="Z5" s="386">
        <v>0.9</v>
      </c>
      <c r="AA5" s="386">
        <v>0.6</v>
      </c>
      <c r="AB5" s="387" t="s">
        <v>62</v>
      </c>
      <c r="AC5" s="157"/>
      <c r="AD5" s="388"/>
      <c r="AE5" s="482" t="s">
        <v>34</v>
      </c>
      <c r="AF5" s="482"/>
      <c r="AG5" s="482"/>
      <c r="AH5" s="482"/>
      <c r="AI5" s="482"/>
      <c r="AJ5" s="482"/>
      <c r="AK5" s="482"/>
      <c r="AL5" s="483"/>
      <c r="AN5" s="481" t="s">
        <v>63</v>
      </c>
      <c r="AO5" s="482"/>
      <c r="AP5" s="482"/>
      <c r="AQ5" s="482"/>
      <c r="AR5" s="482"/>
      <c r="AS5" s="483"/>
      <c r="AT5" s="484"/>
      <c r="AU5" s="485"/>
    </row>
    <row r="6" spans="1:47">
      <c r="B6" s="347">
        <v>12</v>
      </c>
      <c r="C6" s="383">
        <v>109</v>
      </c>
      <c r="D6" s="383" t="str">
        <f t="shared" ref="D6:D69" si="3">IFERROR(IF(B6&lt;35,"YES","NO"),"-")</f>
        <v>YES</v>
      </c>
      <c r="E6" s="383" t="str">
        <f t="shared" ref="E6:E69" si="4">IFERROR(IF(B6&lt;40,"COLD",IF(B6&gt;80,"HOT","MILD")),"-")</f>
        <v>COLD</v>
      </c>
      <c r="F6" s="383" t="str">
        <f t="shared" ref="F6:F69" si="5">IF(AND(C6&lt;0,D6="YES"),"SNOW",IF(AND(C6&gt;0,D6="NO"),"RAIN","NONE"))</f>
        <v>NONE</v>
      </c>
      <c r="G6" s="384" t="str">
        <f t="shared" si="0"/>
        <v>WET</v>
      </c>
      <c r="I6" s="342">
        <v>1</v>
      </c>
      <c r="J6" s="144" t="str">
        <f t="shared" ref="J6:J69" si="6">IF(I6&lt;=2,"SMALL","LARGE")</f>
        <v>SMALL</v>
      </c>
      <c r="K6" s="144" t="str">
        <f t="shared" ref="K6:K69" si="7">IF(I6&lt;=2,"SMALL",IF(I6&lt;=5,"MEDIUM","LARGE"))</f>
        <v>SMALL</v>
      </c>
      <c r="L6" s="144" t="str" cm="1">
        <f t="array" ref="L6">_xlfn.IFS(I6&lt;=2,"SMALL",I6&lt;=5,"MEDIUM",I6&gt;5,"LARGE")</f>
        <v>SMALL</v>
      </c>
      <c r="M6" s="144" t="str">
        <f t="shared" si="1"/>
        <v>NO</v>
      </c>
      <c r="N6" s="374">
        <v>4.67</v>
      </c>
      <c r="O6" s="374">
        <f t="shared" si="2"/>
        <v>5</v>
      </c>
      <c r="P6" s="158" t="str" cm="1">
        <f t="array" ref="P6">_xlfn.SWITCH(ROUND(N6,0),5,"Excellent",4,"Good",3,"ok","Bad")</f>
        <v>Excellent</v>
      </c>
      <c r="Q6" s="144">
        <v>123</v>
      </c>
      <c r="R6" s="385">
        <v>39943</v>
      </c>
      <c r="S6" s="385">
        <v>43808</v>
      </c>
      <c r="T6" s="144">
        <v>10</v>
      </c>
      <c r="U6" s="144" t="s">
        <v>60</v>
      </c>
      <c r="V6" s="144">
        <v>365</v>
      </c>
      <c r="W6" s="144" t="str">
        <f t="shared" ref="W6:W69" si="8">IF(NOT(V6=0),"Active","Inactive")</f>
        <v>Active</v>
      </c>
      <c r="X6" s="144">
        <v>10</v>
      </c>
      <c r="Y6" s="157" t="s">
        <v>64</v>
      </c>
      <c r="Z6" s="386">
        <v>1</v>
      </c>
      <c r="AA6" s="386">
        <v>0.57999999999999996</v>
      </c>
      <c r="AB6" s="387" t="s">
        <v>65</v>
      </c>
      <c r="AC6" s="157"/>
      <c r="AD6" s="389" t="s">
        <v>66</v>
      </c>
      <c r="AE6" s="490">
        <v>8</v>
      </c>
      <c r="AF6" s="491"/>
      <c r="AI6" s="390" t="s">
        <v>67</v>
      </c>
      <c r="AJ6" s="489" t="str">
        <f>VLOOKUP(AE6,'3'!$A$4:$D$4153,2,FALSE)</f>
        <v>Nicole S. Tapia</v>
      </c>
      <c r="AK6" s="489"/>
      <c r="AL6" s="343"/>
      <c r="AN6" s="367"/>
      <c r="AO6" s="486" t="s">
        <v>68</v>
      </c>
      <c r="AP6" s="486"/>
      <c r="AQ6" s="486"/>
      <c r="AR6" s="368"/>
      <c r="AS6" s="369"/>
      <c r="AT6" s="369"/>
      <c r="AU6" s="391"/>
    </row>
    <row r="7" spans="1:47" ht="15.75" thickBot="1">
      <c r="B7" s="347">
        <v>23</v>
      </c>
      <c r="C7" s="383">
        <v>51</v>
      </c>
      <c r="D7" s="383" t="str">
        <f t="shared" si="3"/>
        <v>YES</v>
      </c>
      <c r="E7" s="383" t="str">
        <f t="shared" si="4"/>
        <v>COLD</v>
      </c>
      <c r="F7" s="383" t="str">
        <f t="shared" si="5"/>
        <v>NONE</v>
      </c>
      <c r="G7" s="384" t="str">
        <f t="shared" si="0"/>
        <v>WET</v>
      </c>
      <c r="I7" s="342">
        <v>2</v>
      </c>
      <c r="J7" s="144" t="str">
        <f t="shared" si="6"/>
        <v>SMALL</v>
      </c>
      <c r="K7" s="144" t="str">
        <f t="shared" si="7"/>
        <v>SMALL</v>
      </c>
      <c r="L7" s="144" t="str" cm="1">
        <f t="array" ref="L7">_xlfn.IFS(I7&lt;=2,"SMALL",I7&lt;=5,"MEDIUM",I7&gt;5,"LARGE")</f>
        <v>SMALL</v>
      </c>
      <c r="M7" s="144" t="str">
        <f t="shared" si="1"/>
        <v>YES</v>
      </c>
      <c r="N7" s="374">
        <v>4.99</v>
      </c>
      <c r="O7" s="374">
        <f t="shared" si="2"/>
        <v>5</v>
      </c>
      <c r="P7" s="158" t="str" cm="1">
        <f t="array" ref="P7">_xlfn.SWITCH(ROUND(N7,0),5,"Excellent",4,"Good",3,"ok","Bad")</f>
        <v>Excellent</v>
      </c>
      <c r="Q7" s="144">
        <v>233</v>
      </c>
      <c r="R7" s="385">
        <v>40114</v>
      </c>
      <c r="S7" s="385">
        <v>43808</v>
      </c>
      <c r="T7" s="144">
        <v>14</v>
      </c>
      <c r="U7" s="144" t="s">
        <v>69</v>
      </c>
      <c r="V7" s="144">
        <v>365</v>
      </c>
      <c r="W7" s="144" t="str">
        <f t="shared" si="8"/>
        <v>Active</v>
      </c>
      <c r="X7" s="144">
        <v>14</v>
      </c>
      <c r="Y7" s="157" t="s">
        <v>70</v>
      </c>
      <c r="Z7" s="386">
        <v>1</v>
      </c>
      <c r="AA7" s="386">
        <v>0.98</v>
      </c>
      <c r="AB7" s="387" t="s">
        <v>62</v>
      </c>
      <c r="AC7" s="157"/>
      <c r="AD7" s="342"/>
      <c r="AL7" s="343"/>
      <c r="AN7" s="392" t="s">
        <v>71</v>
      </c>
      <c r="AO7" s="393">
        <v>2016</v>
      </c>
      <c r="AP7" s="393">
        <v>2017</v>
      </c>
      <c r="AQ7" s="393">
        <v>2018</v>
      </c>
      <c r="AR7" s="370"/>
      <c r="AU7" s="343"/>
    </row>
    <row r="8" spans="1:47" ht="15.75" thickBot="1">
      <c r="B8" s="347">
        <v>34</v>
      </c>
      <c r="C8" s="383">
        <v>0</v>
      </c>
      <c r="D8" s="383" t="str">
        <f t="shared" si="3"/>
        <v>YES</v>
      </c>
      <c r="E8" s="383" t="str">
        <f t="shared" si="4"/>
        <v>COLD</v>
      </c>
      <c r="F8" s="383" t="str">
        <f t="shared" si="5"/>
        <v>NONE</v>
      </c>
      <c r="G8" s="384" t="str">
        <f t="shared" si="0"/>
        <v>WET</v>
      </c>
      <c r="I8" s="342">
        <v>5</v>
      </c>
      <c r="J8" s="144" t="str">
        <f t="shared" si="6"/>
        <v>LARGE</v>
      </c>
      <c r="K8" s="144" t="str">
        <f t="shared" si="7"/>
        <v>MEDIUM</v>
      </c>
      <c r="L8" s="144" t="str" cm="1">
        <f t="array" ref="L8">_xlfn.IFS(I8&lt;=2,"SMALL",I8&lt;=5,"MEDIUM",I8&gt;5,"LARGE")</f>
        <v>MEDIUM</v>
      </c>
      <c r="M8" s="144" t="str">
        <f t="shared" si="1"/>
        <v>NO</v>
      </c>
      <c r="N8" s="374">
        <v>4.75</v>
      </c>
      <c r="O8" s="374">
        <f t="shared" si="2"/>
        <v>5</v>
      </c>
      <c r="P8" s="158" t="str" cm="1">
        <f t="array" ref="P8">_xlfn.SWITCH(ROUND(N8,0),5,"Excellent",4,"Good",3,"ok","Bad")</f>
        <v>Excellent</v>
      </c>
      <c r="Q8" s="144">
        <v>115</v>
      </c>
      <c r="R8" s="385">
        <v>40050</v>
      </c>
      <c r="S8" s="385">
        <v>44056</v>
      </c>
      <c r="T8" s="144">
        <v>24</v>
      </c>
      <c r="U8" s="144" t="s">
        <v>69</v>
      </c>
      <c r="V8" s="144">
        <v>319</v>
      </c>
      <c r="W8" s="144" t="str">
        <f t="shared" si="8"/>
        <v>Active</v>
      </c>
      <c r="X8" s="144">
        <v>24</v>
      </c>
      <c r="Y8" s="157" t="s">
        <v>61</v>
      </c>
      <c r="Z8" s="386">
        <v>1</v>
      </c>
      <c r="AA8" s="386">
        <v>0.56999999999999995</v>
      </c>
      <c r="AB8" s="387" t="s">
        <v>65</v>
      </c>
      <c r="AC8" s="157"/>
      <c r="AD8" s="394"/>
      <c r="AE8" s="395" t="s">
        <v>72</v>
      </c>
      <c r="AF8" s="396"/>
      <c r="AI8" s="397" t="s">
        <v>69</v>
      </c>
      <c r="AJ8" s="397" t="s">
        <v>60</v>
      </c>
      <c r="AK8" s="397" t="s">
        <v>73</v>
      </c>
      <c r="AL8" s="343"/>
      <c r="AN8" s="398" t="s">
        <v>74</v>
      </c>
      <c r="AO8" s="399">
        <v>6.56</v>
      </c>
      <c r="AP8" s="399">
        <v>6.4531914893617026</v>
      </c>
      <c r="AQ8" s="399">
        <v>6.4147058823529406</v>
      </c>
      <c r="AR8" s="371"/>
      <c r="AS8" s="372" t="s">
        <v>75</v>
      </c>
      <c r="AT8" s="400">
        <v>2018</v>
      </c>
      <c r="AU8" s="343"/>
    </row>
    <row r="9" spans="1:47" ht="15.75" thickBot="1">
      <c r="B9" s="347"/>
      <c r="C9" s="383">
        <v>0</v>
      </c>
      <c r="D9" s="383" t="str">
        <f t="shared" si="3"/>
        <v>YES</v>
      </c>
      <c r="E9" s="383" t="str">
        <f t="shared" si="4"/>
        <v>COLD</v>
      </c>
      <c r="F9" s="383" t="str">
        <f t="shared" si="5"/>
        <v>NONE</v>
      </c>
      <c r="G9" s="384" t="str">
        <f t="shared" si="0"/>
        <v>WET</v>
      </c>
      <c r="I9" s="342">
        <v>2</v>
      </c>
      <c r="J9" s="144" t="str">
        <f t="shared" si="6"/>
        <v>SMALL</v>
      </c>
      <c r="K9" s="144" t="str">
        <f t="shared" si="7"/>
        <v>SMALL</v>
      </c>
      <c r="L9" s="144" t="str" cm="1">
        <f t="array" ref="L9">_xlfn.IFS(I9&lt;=2,"SMALL",I9&lt;=5,"MEDIUM",I9&gt;5,"LARGE")</f>
        <v>SMALL</v>
      </c>
      <c r="M9" s="144" t="str">
        <f t="shared" si="1"/>
        <v>NO</v>
      </c>
      <c r="N9" s="374">
        <v>4.7699999999999996</v>
      </c>
      <c r="O9" s="374">
        <f t="shared" si="2"/>
        <v>5</v>
      </c>
      <c r="P9" s="158" t="str" cm="1">
        <f t="array" ref="P9">_xlfn.SWITCH(ROUND(N9,0),5,"Excellent",4,"Good",3,"ok","Bad")</f>
        <v>Excellent</v>
      </c>
      <c r="Q9" s="144">
        <v>262</v>
      </c>
      <c r="R9" s="385">
        <v>40113</v>
      </c>
      <c r="S9" s="385">
        <v>43907</v>
      </c>
      <c r="T9" s="144">
        <v>37</v>
      </c>
      <c r="U9" s="144" t="s">
        <v>60</v>
      </c>
      <c r="V9" s="144">
        <v>46</v>
      </c>
      <c r="W9" s="144" t="str">
        <f t="shared" si="8"/>
        <v>Active</v>
      </c>
      <c r="X9" s="144">
        <v>37</v>
      </c>
      <c r="Y9" s="157" t="s">
        <v>70</v>
      </c>
      <c r="Z9" s="386">
        <v>1</v>
      </c>
      <c r="AA9" s="386">
        <v>1</v>
      </c>
      <c r="AB9" s="387" t="s">
        <v>62</v>
      </c>
      <c r="AC9" s="157"/>
      <c r="AD9" s="394" t="s">
        <v>76</v>
      </c>
      <c r="AE9" s="401">
        <f>COUNTIF(T:T,AE6)</f>
        <v>1</v>
      </c>
      <c r="AF9" s="401" t="s">
        <v>77</v>
      </c>
      <c r="AH9" s="401" t="s">
        <v>78</v>
      </c>
      <c r="AI9" s="402">
        <f>COUNTIFS($T:$T,$AE$6,$U:$U,AI8)</f>
        <v>0</v>
      </c>
      <c r="AJ9" s="402">
        <f>COUNTIFS($T:$T,$AE$6,$U:$U,AJ8)</f>
        <v>1</v>
      </c>
      <c r="AK9" s="402">
        <f>COUNTIFS($T:$T,$AE$6,$U:$U,AK8)</f>
        <v>0</v>
      </c>
      <c r="AL9" s="343"/>
      <c r="AN9" s="398" t="s">
        <v>79</v>
      </c>
      <c r="AO9" s="399">
        <v>6.5954545454545439</v>
      </c>
      <c r="AP9" s="399">
        <v>6.8125</v>
      </c>
      <c r="AQ9" s="399">
        <v>6.8647058823529417</v>
      </c>
      <c r="AR9" s="371"/>
      <c r="AS9" s="373" t="s">
        <v>80</v>
      </c>
      <c r="AT9" s="400" t="s">
        <v>81</v>
      </c>
      <c r="AU9" s="343">
        <f>IF(AT9="AVG",1,IF(AT9="MAX",2,3))</f>
        <v>1</v>
      </c>
    </row>
    <row r="10" spans="1:47" ht="15.75" thickBot="1">
      <c r="B10" s="347">
        <v>20</v>
      </c>
      <c r="C10" s="383">
        <v>0</v>
      </c>
      <c r="D10" s="383" t="str">
        <f t="shared" si="3"/>
        <v>YES</v>
      </c>
      <c r="E10" s="383" t="str">
        <f t="shared" si="4"/>
        <v>COLD</v>
      </c>
      <c r="F10" s="383" t="str">
        <f t="shared" si="5"/>
        <v>NONE</v>
      </c>
      <c r="G10" s="384" t="str">
        <f t="shared" si="0"/>
        <v>WET</v>
      </c>
      <c r="I10" s="342">
        <v>4</v>
      </c>
      <c r="J10" s="144" t="str">
        <f t="shared" si="6"/>
        <v>LARGE</v>
      </c>
      <c r="K10" s="144" t="str">
        <f t="shared" si="7"/>
        <v>MEDIUM</v>
      </c>
      <c r="L10" s="144" t="str" cm="1">
        <f t="array" ref="L10">_xlfn.IFS(I10&lt;=2,"SMALL",I10&lt;=5,"MEDIUM",I10&gt;5,"LARGE")</f>
        <v>MEDIUM</v>
      </c>
      <c r="M10" s="144" t="str">
        <f t="shared" si="1"/>
        <v>YES</v>
      </c>
      <c r="N10" s="374">
        <v>4.99</v>
      </c>
      <c r="O10" s="374">
        <f t="shared" si="2"/>
        <v>5</v>
      </c>
      <c r="P10" s="158" t="str" cm="1">
        <f t="array" ref="P10">_xlfn.SWITCH(ROUND(N10,0),5,"Excellent",4,"Good",3,"ok","Bad")</f>
        <v>Excellent</v>
      </c>
      <c r="Q10" s="144">
        <v>280</v>
      </c>
      <c r="R10" s="385">
        <v>40342</v>
      </c>
      <c r="S10" s="385">
        <v>43905</v>
      </c>
      <c r="T10" s="144">
        <v>38</v>
      </c>
      <c r="U10" s="144" t="s">
        <v>60</v>
      </c>
      <c r="V10" s="144">
        <v>246</v>
      </c>
      <c r="W10" s="144" t="str">
        <f t="shared" si="8"/>
        <v>Active</v>
      </c>
      <c r="X10" s="144">
        <v>38</v>
      </c>
      <c r="Y10" s="157" t="s">
        <v>64</v>
      </c>
      <c r="Z10" s="386">
        <v>0.88</v>
      </c>
      <c r="AA10" s="386">
        <v>0.97</v>
      </c>
      <c r="AB10" s="387" t="s">
        <v>65</v>
      </c>
      <c r="AC10" s="157"/>
      <c r="AD10" s="394" t="s">
        <v>82</v>
      </c>
      <c r="AE10" s="401">
        <f>SUMIF(T:T,AE6,Q:Q)</f>
        <v>473</v>
      </c>
      <c r="AF10" s="401" t="s">
        <v>83</v>
      </c>
      <c r="AH10" s="401" t="s">
        <v>84</v>
      </c>
      <c r="AI10" s="402">
        <f>SUMIFS($Q:$Q,$T:$T,$AE$6,$U:$U,AI8)</f>
        <v>0</v>
      </c>
      <c r="AJ10" s="402">
        <f>SUMIFS($Q:$Q,$T:$T,$AE$6,$U:$U,AJ8)</f>
        <v>473</v>
      </c>
      <c r="AK10" s="402">
        <f>SUMIFS($Q:$Q,$T:$T,$AE$6,$U:$U,AK8)</f>
        <v>0</v>
      </c>
      <c r="AL10" s="343"/>
      <c r="AN10" s="403" t="s">
        <v>85</v>
      </c>
      <c r="AO10" s="404">
        <v>7</v>
      </c>
      <c r="AP10" s="404">
        <v>7.2</v>
      </c>
      <c r="AQ10" s="404">
        <v>7</v>
      </c>
      <c r="AR10" s="371"/>
      <c r="AS10" s="374"/>
      <c r="AU10" s="343"/>
    </row>
    <row r="11" spans="1:47" ht="15.75" thickBot="1">
      <c r="B11" s="347">
        <v>10</v>
      </c>
      <c r="C11" s="383">
        <v>0</v>
      </c>
      <c r="D11" s="383" t="str">
        <f t="shared" si="3"/>
        <v>YES</v>
      </c>
      <c r="E11" s="383" t="str">
        <f t="shared" si="4"/>
        <v>COLD</v>
      </c>
      <c r="F11" s="383" t="str">
        <f t="shared" si="5"/>
        <v>NONE</v>
      </c>
      <c r="G11" s="384" t="str">
        <f t="shared" si="0"/>
        <v>WET</v>
      </c>
      <c r="I11" s="342">
        <v>2</v>
      </c>
      <c r="J11" s="144" t="str">
        <f t="shared" si="6"/>
        <v>SMALL</v>
      </c>
      <c r="K11" s="144" t="str">
        <f t="shared" si="7"/>
        <v>SMALL</v>
      </c>
      <c r="L11" s="144" t="str" cm="1">
        <f t="array" ref="L11">_xlfn.IFS(I11&lt;=2,"SMALL",I11&lt;=5,"MEDIUM",I11&gt;5,"LARGE")</f>
        <v>SMALL</v>
      </c>
      <c r="M11" s="144" t="str">
        <f t="shared" si="1"/>
        <v>NO</v>
      </c>
      <c r="N11" s="374">
        <v>4.5</v>
      </c>
      <c r="O11" s="374">
        <f t="shared" si="2"/>
        <v>5</v>
      </c>
      <c r="P11" s="158" t="str" cm="1">
        <f t="array" ref="P11">_xlfn.SWITCH(ROUND(N11,0),5,"Excellent",4,"Good",3,"ok","Bad")</f>
        <v>Excellent</v>
      </c>
      <c r="Q11" s="144">
        <v>66</v>
      </c>
      <c r="R11" s="385">
        <v>40153</v>
      </c>
      <c r="S11" s="385">
        <v>43892</v>
      </c>
      <c r="T11" s="144">
        <v>39</v>
      </c>
      <c r="U11" s="144" t="s">
        <v>69</v>
      </c>
      <c r="V11" s="144">
        <v>19</v>
      </c>
      <c r="W11" s="144" t="str">
        <f t="shared" si="8"/>
        <v>Active</v>
      </c>
      <c r="X11" s="144">
        <v>39</v>
      </c>
      <c r="Y11" s="157" t="s">
        <v>70</v>
      </c>
      <c r="Z11" s="386">
        <v>1</v>
      </c>
      <c r="AA11" s="386">
        <v>1</v>
      </c>
      <c r="AB11" s="387" t="s">
        <v>65</v>
      </c>
      <c r="AC11" s="157"/>
      <c r="AD11" s="394" t="s">
        <v>86</v>
      </c>
      <c r="AE11" s="405">
        <f>AVERAGEIF(T:T,AE6,N:N)</f>
        <v>4.38</v>
      </c>
      <c r="AF11" s="405" t="s">
        <v>87</v>
      </c>
      <c r="AH11" s="405" t="s">
        <v>88</v>
      </c>
      <c r="AI11" s="406" t="str">
        <f>IFERROR(AVERAGEIFS($N:$N,$T:$T,$AE$6,$U:$U,AI8),"-")</f>
        <v>-</v>
      </c>
      <c r="AJ11" s="406">
        <f>IFERROR(AVERAGEIFS($N:$N,$T:$T,$AE$6,$U:$U,AJ8),"-")</f>
        <v>4.38</v>
      </c>
      <c r="AK11" s="406" t="str">
        <f>IFERROR(AVERAGEIFS($N:$N,$T:$T,$AE$6,$U:$U,AK8),"-")</f>
        <v>-</v>
      </c>
      <c r="AL11" s="407" t="s">
        <v>89</v>
      </c>
      <c r="AN11" s="398" t="s">
        <v>90</v>
      </c>
      <c r="AO11" s="399">
        <v>7.4916666666666671</v>
      </c>
      <c r="AP11" s="399">
        <v>6.8642857142857148</v>
      </c>
      <c r="AQ11" s="399">
        <v>7.2153846153846155</v>
      </c>
      <c r="AR11" s="371"/>
      <c r="AS11" s="487" t="s">
        <v>91</v>
      </c>
      <c r="AT11" s="488">
        <f>CHOOSE(AU9,AVERAGE(CHOOSE(MATCH(AT8,AO7:AQ7,0),AO8:AO17,AP8:AP17,AQ8:AQ17)),MAX(CHOOSE(MATCH(AT8,AO7:AQ7,0),N8:AO17,AP8:AP17,AQ8:AQ17)),MIN(CHOOSE(MATCH(AT8,AO7:AQ7,0),AO8:AO17,AP8:AP17,AQ8:AQ17)))</f>
        <v>6.5696431990856556</v>
      </c>
      <c r="AU11" s="343"/>
    </row>
    <row r="12" spans="1:47" ht="15.75" thickBot="1">
      <c r="B12" s="347">
        <v>31</v>
      </c>
      <c r="C12" s="383">
        <v>3</v>
      </c>
      <c r="D12" s="383" t="str">
        <f t="shared" si="3"/>
        <v>YES</v>
      </c>
      <c r="E12" s="383" t="str">
        <f t="shared" si="4"/>
        <v>COLD</v>
      </c>
      <c r="F12" s="383" t="str">
        <f t="shared" si="5"/>
        <v>NONE</v>
      </c>
      <c r="G12" s="384" t="str">
        <f t="shared" si="0"/>
        <v>WET</v>
      </c>
      <c r="I12" s="342">
        <v>4</v>
      </c>
      <c r="J12" s="144" t="str">
        <f t="shared" si="6"/>
        <v>LARGE</v>
      </c>
      <c r="K12" s="144" t="str">
        <f t="shared" si="7"/>
        <v>MEDIUM</v>
      </c>
      <c r="L12" s="144" t="str" cm="1">
        <f t="array" ref="L12">_xlfn.IFS(I12&lt;=2,"SMALL",I12&lt;=5,"MEDIUM",I12&gt;5,"LARGE")</f>
        <v>MEDIUM</v>
      </c>
      <c r="M12" s="144" t="str">
        <f t="shared" si="1"/>
        <v>NO</v>
      </c>
      <c r="N12" s="374">
        <v>4.2300000000000004</v>
      </c>
      <c r="O12" s="374">
        <f t="shared" si="2"/>
        <v>4</v>
      </c>
      <c r="P12" s="158" t="str" cm="1">
        <f t="array" ref="P12">_xlfn.SWITCH(ROUND(N12,0),5,"Excellent",4,"Good",3,"ok","Bad")</f>
        <v>Good</v>
      </c>
      <c r="Q12" s="144">
        <v>65</v>
      </c>
      <c r="R12" s="385">
        <v>40411</v>
      </c>
      <c r="S12" s="385">
        <v>43248</v>
      </c>
      <c r="T12" s="144">
        <v>26</v>
      </c>
      <c r="U12" s="144" t="s">
        <v>60</v>
      </c>
      <c r="V12" s="144">
        <v>365</v>
      </c>
      <c r="W12" s="144" t="str">
        <f t="shared" si="8"/>
        <v>Active</v>
      </c>
      <c r="X12" s="144">
        <v>26</v>
      </c>
      <c r="Y12" s="157" t="s">
        <v>61</v>
      </c>
      <c r="Z12" s="386">
        <v>1</v>
      </c>
      <c r="AA12" s="386">
        <v>1</v>
      </c>
      <c r="AB12" s="387" t="s">
        <v>65</v>
      </c>
      <c r="AC12" s="157"/>
      <c r="AD12" s="342"/>
      <c r="AL12" s="343"/>
      <c r="AN12" s="398" t="s">
        <v>92</v>
      </c>
      <c r="AO12" s="399">
        <v>6.2083333333333321</v>
      </c>
      <c r="AP12" s="399">
        <v>6.1333333333333311</v>
      </c>
      <c r="AQ12" s="399">
        <v>6.3238095238095227</v>
      </c>
      <c r="AR12" s="371"/>
      <c r="AS12" s="487"/>
      <c r="AT12" s="488"/>
      <c r="AU12" s="343"/>
    </row>
    <row r="13" spans="1:47" ht="15.75" thickBot="1">
      <c r="B13" s="347">
        <v>17</v>
      </c>
      <c r="C13" s="383">
        <v>0</v>
      </c>
      <c r="D13" s="383" t="str">
        <f t="shared" si="3"/>
        <v>YES</v>
      </c>
      <c r="E13" s="383" t="str">
        <f t="shared" si="4"/>
        <v>COLD</v>
      </c>
      <c r="F13" s="383" t="str">
        <f t="shared" si="5"/>
        <v>NONE</v>
      </c>
      <c r="G13" s="384" t="str">
        <f t="shared" si="0"/>
        <v>WET</v>
      </c>
      <c r="I13" s="342">
        <v>1</v>
      </c>
      <c r="J13" s="144" t="str">
        <f t="shared" si="6"/>
        <v>SMALL</v>
      </c>
      <c r="K13" s="144" t="str">
        <f t="shared" si="7"/>
        <v>SMALL</v>
      </c>
      <c r="L13" s="144" t="str" cm="1">
        <f t="array" ref="L13">_xlfn.IFS(I13&lt;=2,"SMALL",I13&lt;=5,"MEDIUM",I13&gt;5,"LARGE")</f>
        <v>SMALL</v>
      </c>
      <c r="M13" s="144" t="str">
        <f t="shared" si="1"/>
        <v>NO</v>
      </c>
      <c r="N13" s="374">
        <v>4.99</v>
      </c>
      <c r="O13" s="374">
        <f t="shared" si="2"/>
        <v>5</v>
      </c>
      <c r="P13" s="158" t="str" cm="1">
        <f t="array" ref="P13">_xlfn.SWITCH(ROUND(N13,0),5,"Excellent",4,"Good",3,"ok","Bad")</f>
        <v>Excellent</v>
      </c>
      <c r="Q13" s="144">
        <v>69</v>
      </c>
      <c r="R13" s="385">
        <v>40463</v>
      </c>
      <c r="S13" s="385">
        <v>41645</v>
      </c>
      <c r="T13" s="144">
        <v>40</v>
      </c>
      <c r="U13" s="144" t="s">
        <v>60</v>
      </c>
      <c r="V13" s="144">
        <v>365</v>
      </c>
      <c r="W13" s="144" t="str">
        <f t="shared" si="8"/>
        <v>Active</v>
      </c>
      <c r="X13" s="144">
        <v>40</v>
      </c>
      <c r="Y13" s="157" t="s">
        <v>61</v>
      </c>
      <c r="Z13" s="386">
        <v>1</v>
      </c>
      <c r="AA13" s="386">
        <v>0.5</v>
      </c>
      <c r="AB13" s="387" t="s">
        <v>65</v>
      </c>
      <c r="AC13" s="157"/>
      <c r="AD13" s="342"/>
      <c r="AE13" s="383" t="s">
        <v>93</v>
      </c>
      <c r="AF13" s="383"/>
      <c r="AJ13" s="395" t="s">
        <v>94</v>
      </c>
      <c r="AK13" s="408">
        <f>_xlfn.MINIFS(R:R,T:T,AE6)</f>
        <v>39939</v>
      </c>
      <c r="AL13" s="409" t="s">
        <v>95</v>
      </c>
      <c r="AN13" s="403" t="s">
        <v>96</v>
      </c>
      <c r="AO13" s="404">
        <v>6.75</v>
      </c>
      <c r="AP13" s="404">
        <v>6.8624999999999998</v>
      </c>
      <c r="AQ13" s="404">
        <v>6.7799999999999994</v>
      </c>
      <c r="AR13" s="371"/>
      <c r="AS13" s="375"/>
      <c r="AU13" s="343"/>
    </row>
    <row r="14" spans="1:47" ht="15.75" thickBot="1">
      <c r="B14" s="347">
        <v>12</v>
      </c>
      <c r="C14" s="383">
        <v>0</v>
      </c>
      <c r="D14" s="383" t="str">
        <f t="shared" si="3"/>
        <v>YES</v>
      </c>
      <c r="E14" s="383" t="str">
        <f t="shared" si="4"/>
        <v>COLD</v>
      </c>
      <c r="F14" s="383" t="str">
        <f t="shared" si="5"/>
        <v>NONE</v>
      </c>
      <c r="G14" s="384" t="str">
        <f t="shared" si="0"/>
        <v>WET</v>
      </c>
      <c r="I14" s="342">
        <v>2</v>
      </c>
      <c r="J14" s="144" t="str">
        <f t="shared" si="6"/>
        <v>SMALL</v>
      </c>
      <c r="K14" s="144" t="str">
        <f t="shared" si="7"/>
        <v>SMALL</v>
      </c>
      <c r="L14" s="144" t="str" cm="1">
        <f t="array" ref="L14">_xlfn.IFS(I14&lt;=2,"SMALL",I14&lt;=5,"MEDIUM",I14&gt;5,"LARGE")</f>
        <v>SMALL</v>
      </c>
      <c r="M14" s="144" t="str">
        <f t="shared" si="1"/>
        <v>NO</v>
      </c>
      <c r="N14" s="374">
        <v>4.74</v>
      </c>
      <c r="O14" s="374">
        <f t="shared" si="2"/>
        <v>5</v>
      </c>
      <c r="P14" s="158" t="str" cm="1">
        <f t="array" ref="P14">_xlfn.SWITCH(ROUND(N14,0),5,"Excellent",4,"Good",3,"ok","Bad")</f>
        <v>Excellent</v>
      </c>
      <c r="Q14" s="144">
        <v>141</v>
      </c>
      <c r="R14" s="385">
        <v>40335</v>
      </c>
      <c r="S14" s="385">
        <v>44024</v>
      </c>
      <c r="T14" s="144">
        <v>42</v>
      </c>
      <c r="U14" s="144" t="s">
        <v>60</v>
      </c>
      <c r="V14" s="144">
        <v>339</v>
      </c>
      <c r="W14" s="144" t="str">
        <f t="shared" si="8"/>
        <v>Active</v>
      </c>
      <c r="X14" s="144">
        <v>42</v>
      </c>
      <c r="Y14" s="157" t="s">
        <v>64</v>
      </c>
      <c r="Z14" s="386">
        <v>1</v>
      </c>
      <c r="AA14" s="386">
        <v>0.83</v>
      </c>
      <c r="AB14" s="387" t="s">
        <v>65</v>
      </c>
      <c r="AC14" s="157"/>
      <c r="AD14" s="410"/>
      <c r="AE14" s="492" t="str">
        <f>VLOOKUP(AE6,X:AB,5,FALSE)</f>
        <v>Yes</v>
      </c>
      <c r="AF14" s="492"/>
      <c r="AJ14" s="395" t="s">
        <v>97</v>
      </c>
      <c r="AK14" s="408">
        <f>_xlfn.MAXIFS(S:S,T:T,AE6)</f>
        <v>43905</v>
      </c>
      <c r="AL14" s="409" t="s">
        <v>98</v>
      </c>
      <c r="AN14" s="398" t="s">
        <v>99</v>
      </c>
      <c r="AO14" s="399">
        <v>5.75</v>
      </c>
      <c r="AP14" s="399">
        <v>6.9499999999999993</v>
      </c>
      <c r="AQ14" s="399">
        <v>7.1</v>
      </c>
      <c r="AR14" s="371"/>
      <c r="AS14" s="371"/>
      <c r="AU14" s="343"/>
    </row>
    <row r="15" spans="1:47" ht="15.75" thickBot="1">
      <c r="B15" s="347" t="e">
        <v>#N/A</v>
      </c>
      <c r="C15" s="383">
        <v>0</v>
      </c>
      <c r="D15" s="383" t="str">
        <f t="shared" si="3"/>
        <v>-</v>
      </c>
      <c r="E15" s="383" t="str">
        <f t="shared" si="4"/>
        <v>-</v>
      </c>
      <c r="F15" s="383" t="str">
        <f t="shared" si="5"/>
        <v>NONE</v>
      </c>
      <c r="G15" s="384" t="str">
        <f t="shared" si="0"/>
        <v>DRY</v>
      </c>
      <c r="I15" s="342">
        <v>4</v>
      </c>
      <c r="J15" s="144" t="str">
        <f t="shared" si="6"/>
        <v>LARGE</v>
      </c>
      <c r="K15" s="144" t="str">
        <f t="shared" si="7"/>
        <v>MEDIUM</v>
      </c>
      <c r="L15" s="144" t="str" cm="1">
        <f t="array" ref="L15">_xlfn.IFS(I15&lt;=2,"SMALL",I15&lt;=5,"MEDIUM",I15&gt;5,"LARGE")</f>
        <v>MEDIUM</v>
      </c>
      <c r="M15" s="144" t="str">
        <f t="shared" si="1"/>
        <v>YES</v>
      </c>
      <c r="N15" s="374">
        <v>4.9800000000000004</v>
      </c>
      <c r="O15" s="374">
        <f t="shared" si="2"/>
        <v>5</v>
      </c>
      <c r="P15" s="158" t="str" cm="1">
        <f t="array" ref="P15">_xlfn.SWITCH(ROUND(N15,0),5,"Excellent",4,"Good",3,"ok","Bad")</f>
        <v>Excellent</v>
      </c>
      <c r="Q15" s="144">
        <v>180</v>
      </c>
      <c r="R15" s="385">
        <v>43241</v>
      </c>
      <c r="S15" s="385">
        <v>43904</v>
      </c>
      <c r="T15" s="144">
        <v>44</v>
      </c>
      <c r="U15" s="144" t="s">
        <v>69</v>
      </c>
      <c r="V15" s="144">
        <v>0</v>
      </c>
      <c r="W15" s="144" t="str">
        <f t="shared" si="8"/>
        <v>Inactive</v>
      </c>
      <c r="X15" s="144">
        <v>44</v>
      </c>
      <c r="Y15" s="157" t="s">
        <v>70</v>
      </c>
      <c r="Z15" s="386">
        <v>1</v>
      </c>
      <c r="AA15" s="386">
        <v>0.87</v>
      </c>
      <c r="AB15" s="387" t="s">
        <v>62</v>
      </c>
      <c r="AC15" s="157"/>
      <c r="AD15" s="410"/>
      <c r="AG15" s="401" t="s">
        <v>100</v>
      </c>
      <c r="AH15" s="401"/>
      <c r="AI15" s="401">
        <f ca="1">NOW()</f>
        <v>45542.449278125001</v>
      </c>
      <c r="AJ15" s="395" t="s">
        <v>101</v>
      </c>
      <c r="AK15" s="411">
        <f ca="1">TODAY()-AK14</f>
        <v>1637</v>
      </c>
      <c r="AL15" s="407"/>
      <c r="AN15" s="398" t="s">
        <v>102</v>
      </c>
      <c r="AO15" s="399">
        <v>6.6592592592592608</v>
      </c>
      <c r="AP15" s="399">
        <v>6.5375000000000005</v>
      </c>
      <c r="AQ15" s="399">
        <v>6.5478260869565226</v>
      </c>
      <c r="AR15" s="371"/>
      <c r="AU15" s="343"/>
    </row>
    <row r="16" spans="1:47" ht="15.75" thickBot="1">
      <c r="B16" s="347">
        <v>28</v>
      </c>
      <c r="C16" s="383">
        <v>0</v>
      </c>
      <c r="D16" s="383" t="str">
        <f t="shared" si="3"/>
        <v>YES</v>
      </c>
      <c r="E16" s="383" t="str">
        <f t="shared" si="4"/>
        <v>COLD</v>
      </c>
      <c r="F16" s="383" t="str">
        <f t="shared" si="5"/>
        <v>NONE</v>
      </c>
      <c r="G16" s="384" t="str">
        <f t="shared" si="0"/>
        <v>WET</v>
      </c>
      <c r="I16" s="342">
        <v>2</v>
      </c>
      <c r="J16" s="144" t="str">
        <f t="shared" si="6"/>
        <v>SMALL</v>
      </c>
      <c r="K16" s="144" t="str">
        <f t="shared" si="7"/>
        <v>SMALL</v>
      </c>
      <c r="L16" s="144" t="str" cm="1">
        <f t="array" ref="L16">_xlfn.IFS(I16&lt;=2,"SMALL",I16&lt;=5,"MEDIUM",I16&gt;5,"LARGE")</f>
        <v>SMALL</v>
      </c>
      <c r="M16" s="144" t="str">
        <f t="shared" si="1"/>
        <v>YES</v>
      </c>
      <c r="N16" s="374">
        <v>4.91</v>
      </c>
      <c r="O16" s="374">
        <f t="shared" si="2"/>
        <v>5</v>
      </c>
      <c r="P16" s="158" t="str" cm="1">
        <f t="array" ref="P16">_xlfn.SWITCH(ROUND(N16,0),5,"Excellent",4,"Good",3,"ok","Bad")</f>
        <v>Excellent</v>
      </c>
      <c r="Q16" s="144">
        <v>113</v>
      </c>
      <c r="R16" s="385">
        <v>40165</v>
      </c>
      <c r="S16" s="385">
        <v>43854</v>
      </c>
      <c r="T16" s="144">
        <v>45</v>
      </c>
      <c r="U16" s="144" t="s">
        <v>69</v>
      </c>
      <c r="V16" s="144">
        <v>165</v>
      </c>
      <c r="W16" s="144" t="str">
        <f t="shared" si="8"/>
        <v>Active</v>
      </c>
      <c r="X16" s="144">
        <v>45</v>
      </c>
      <c r="Y16" s="157" t="s">
        <v>70</v>
      </c>
      <c r="Z16" s="386">
        <v>1</v>
      </c>
      <c r="AA16" s="386">
        <v>1</v>
      </c>
      <c r="AB16" s="387" t="s">
        <v>65</v>
      </c>
      <c r="AC16" s="157"/>
      <c r="AD16" s="348"/>
      <c r="AE16" s="412"/>
      <c r="AF16" s="412"/>
      <c r="AG16" s="350"/>
      <c r="AH16" s="350"/>
      <c r="AI16" s="350"/>
      <c r="AJ16" s="413" t="s">
        <v>103</v>
      </c>
      <c r="AK16" s="414">
        <f ca="1">NETWORKDAYS(AK14,TODAY())</f>
        <v>1170</v>
      </c>
      <c r="AL16" s="415"/>
      <c r="AN16" s="403" t="s">
        <v>104</v>
      </c>
      <c r="AO16" s="404">
        <v>6.2666666666666657</v>
      </c>
      <c r="AP16" s="404">
        <v>4.7</v>
      </c>
      <c r="AQ16" s="404">
        <v>6.1</v>
      </c>
      <c r="AR16" s="371"/>
      <c r="AU16" s="343"/>
    </row>
    <row r="17" spans="2:47" ht="15.75" thickBot="1">
      <c r="B17" s="347">
        <v>43</v>
      </c>
      <c r="C17" s="383">
        <v>0</v>
      </c>
      <c r="D17" s="383" t="str">
        <f t="shared" si="3"/>
        <v>NO</v>
      </c>
      <c r="E17" s="383" t="str">
        <f t="shared" si="4"/>
        <v>MILD</v>
      </c>
      <c r="F17" s="383" t="str">
        <f t="shared" si="5"/>
        <v>NONE</v>
      </c>
      <c r="G17" s="384" t="str">
        <f t="shared" si="0"/>
        <v>WET</v>
      </c>
      <c r="I17" s="342">
        <v>1</v>
      </c>
      <c r="J17" s="144" t="str">
        <f t="shared" si="6"/>
        <v>SMALL</v>
      </c>
      <c r="K17" s="144" t="str">
        <f t="shared" si="7"/>
        <v>SMALL</v>
      </c>
      <c r="L17" s="144" t="str" cm="1">
        <f t="array" ref="L17">_xlfn.IFS(I17&lt;=2,"SMALL",I17&lt;=5,"MEDIUM",I17&gt;5,"LARGE")</f>
        <v>SMALL</v>
      </c>
      <c r="M17" s="144" t="str">
        <f t="shared" si="1"/>
        <v>NO</v>
      </c>
      <c r="N17" s="374">
        <v>4.74</v>
      </c>
      <c r="O17" s="374">
        <f t="shared" si="2"/>
        <v>5</v>
      </c>
      <c r="P17" s="158" t="str" cm="1">
        <f t="array" ref="P17">_xlfn.SWITCH(ROUND(N17,0),5,"Excellent",4,"Good",3,"ok","Bad")</f>
        <v>Excellent</v>
      </c>
      <c r="Q17" s="144">
        <v>325</v>
      </c>
      <c r="R17" s="385">
        <v>40180</v>
      </c>
      <c r="S17" s="385">
        <v>44031</v>
      </c>
      <c r="T17" s="144">
        <v>49</v>
      </c>
      <c r="U17" s="144" t="s">
        <v>60</v>
      </c>
      <c r="V17" s="144">
        <v>341</v>
      </c>
      <c r="W17" s="144" t="str">
        <f t="shared" si="8"/>
        <v>Active</v>
      </c>
      <c r="X17" s="144">
        <v>49</v>
      </c>
      <c r="Y17" s="157" t="s">
        <v>64</v>
      </c>
      <c r="Z17" s="386">
        <v>1</v>
      </c>
      <c r="AA17" s="386">
        <v>0.3</v>
      </c>
      <c r="AB17" s="387" t="s">
        <v>65</v>
      </c>
      <c r="AC17" s="157"/>
      <c r="AD17" s="416" t="s">
        <v>105</v>
      </c>
      <c r="AE17" s="417" t="s">
        <v>106</v>
      </c>
      <c r="AN17" s="418" t="s">
        <v>107</v>
      </c>
      <c r="AO17" s="419">
        <v>6.083333333333333</v>
      </c>
      <c r="AP17" s="419">
        <v>5.7166666666666659</v>
      </c>
      <c r="AQ17" s="419">
        <v>5.3500000000000005</v>
      </c>
      <c r="AR17" s="376"/>
      <c r="AS17" s="350"/>
      <c r="AT17" s="350"/>
      <c r="AU17" s="349"/>
    </row>
    <row r="18" spans="2:47" ht="15.75" thickBot="1">
      <c r="B18" s="347"/>
      <c r="C18" s="383">
        <v>0</v>
      </c>
      <c r="D18" s="383" t="str">
        <f t="shared" si="3"/>
        <v>YES</v>
      </c>
      <c r="E18" s="383" t="str">
        <f t="shared" si="4"/>
        <v>COLD</v>
      </c>
      <c r="F18" s="383" t="str">
        <f t="shared" si="5"/>
        <v>NONE</v>
      </c>
      <c r="G18" s="384" t="str">
        <f t="shared" si="0"/>
        <v>WET</v>
      </c>
      <c r="I18" s="342">
        <v>4</v>
      </c>
      <c r="J18" s="144" t="str">
        <f t="shared" si="6"/>
        <v>LARGE</v>
      </c>
      <c r="K18" s="144" t="str">
        <f t="shared" si="7"/>
        <v>MEDIUM</v>
      </c>
      <c r="L18" s="144" t="str" cm="1">
        <f t="array" ref="L18">_xlfn.IFS(I18&lt;=2,"SMALL",I18&lt;=5,"MEDIUM",I18&gt;5,"LARGE")</f>
        <v>MEDIUM</v>
      </c>
      <c r="M18" s="144" t="str">
        <f t="shared" si="1"/>
        <v>NO</v>
      </c>
      <c r="N18" s="374">
        <v>5</v>
      </c>
      <c r="O18" s="374">
        <f t="shared" si="2"/>
        <v>5</v>
      </c>
      <c r="P18" s="158" t="str" cm="1">
        <f t="array" ref="P18">_xlfn.SWITCH(ROUND(N18,0),5,"Excellent",4,"Good",3,"ok","Bad")</f>
        <v>Excellent</v>
      </c>
      <c r="Q18" s="144">
        <v>5</v>
      </c>
      <c r="R18" s="385">
        <v>42452</v>
      </c>
      <c r="S18" s="385">
        <v>43407</v>
      </c>
      <c r="T18" s="144">
        <v>50</v>
      </c>
      <c r="U18" s="144" t="s">
        <v>69</v>
      </c>
      <c r="V18" s="144">
        <v>157</v>
      </c>
      <c r="W18" s="144" t="str">
        <f t="shared" si="8"/>
        <v>Active</v>
      </c>
      <c r="X18" s="144">
        <v>50</v>
      </c>
      <c r="Y18" s="157" t="s">
        <v>70</v>
      </c>
      <c r="Z18" s="386">
        <v>1</v>
      </c>
      <c r="AA18" s="386">
        <v>0.93</v>
      </c>
      <c r="AB18" s="387" t="s">
        <v>62</v>
      </c>
      <c r="AC18" s="157"/>
      <c r="AD18" s="342">
        <f ca="1">RANDBETWEEN(25,100)</f>
        <v>84</v>
      </c>
      <c r="AE18" s="420">
        <f ca="1">RAND()</f>
        <v>0.51381620559776975</v>
      </c>
    </row>
    <row r="19" spans="2:47">
      <c r="B19" s="347">
        <v>43</v>
      </c>
      <c r="C19" s="383">
        <v>0</v>
      </c>
      <c r="D19" s="383" t="str">
        <f t="shared" si="3"/>
        <v>NO</v>
      </c>
      <c r="E19" s="383" t="str">
        <f t="shared" si="4"/>
        <v>MILD</v>
      </c>
      <c r="F19" s="383" t="str">
        <f t="shared" si="5"/>
        <v>NONE</v>
      </c>
      <c r="G19" s="384" t="str">
        <f t="shared" si="0"/>
        <v>WET</v>
      </c>
      <c r="I19" s="342">
        <v>2</v>
      </c>
      <c r="J19" s="144" t="str">
        <f t="shared" si="6"/>
        <v>SMALL</v>
      </c>
      <c r="K19" s="144" t="str">
        <f t="shared" si="7"/>
        <v>SMALL</v>
      </c>
      <c r="L19" s="144" t="str" cm="1">
        <f t="array" ref="L19">_xlfn.IFS(I19&lt;=2,"SMALL",I19&lt;=5,"MEDIUM",I19&gt;5,"LARGE")</f>
        <v>SMALL</v>
      </c>
      <c r="M19" s="144" t="str">
        <f t="shared" si="1"/>
        <v>YES</v>
      </c>
      <c r="N19" s="374">
        <v>4.8899999999999997</v>
      </c>
      <c r="O19" s="374">
        <f t="shared" si="2"/>
        <v>5</v>
      </c>
      <c r="P19" s="158" t="str" cm="1">
        <f t="array" ref="P19">_xlfn.SWITCH(ROUND(N19,0),5,"Excellent",4,"Good",3,"ok","Bad")</f>
        <v>Excellent</v>
      </c>
      <c r="Q19" s="144">
        <v>406</v>
      </c>
      <c r="R19" s="385">
        <v>41508</v>
      </c>
      <c r="S19" s="385">
        <v>44033</v>
      </c>
      <c r="T19" s="144">
        <v>54</v>
      </c>
      <c r="U19" s="144" t="s">
        <v>60</v>
      </c>
      <c r="V19" s="144">
        <v>155</v>
      </c>
      <c r="W19" s="144" t="str">
        <f t="shared" si="8"/>
        <v>Active</v>
      </c>
      <c r="X19" s="144">
        <v>54</v>
      </c>
      <c r="Y19" s="157" t="s">
        <v>61</v>
      </c>
      <c r="Z19" s="386">
        <v>1</v>
      </c>
      <c r="AA19" s="386">
        <v>0.91</v>
      </c>
      <c r="AB19" s="387" t="s">
        <v>65</v>
      </c>
      <c r="AC19" s="157"/>
      <c r="AD19" s="342">
        <f t="shared" ref="AD19:AD24" ca="1" si="9">RANDBETWEEN(25,100)</f>
        <v>96</v>
      </c>
      <c r="AE19" s="343"/>
      <c r="AG19" s="481" t="s">
        <v>63</v>
      </c>
      <c r="AH19" s="482"/>
      <c r="AI19" s="482"/>
      <c r="AJ19" s="482"/>
      <c r="AK19" s="482"/>
      <c r="AL19" s="483"/>
    </row>
    <row r="20" spans="2:47" ht="15.75" customHeight="1" thickBot="1">
      <c r="B20" s="347">
        <v>38</v>
      </c>
      <c r="C20" s="383">
        <v>0</v>
      </c>
      <c r="D20" s="383" t="str">
        <f t="shared" si="3"/>
        <v>NO</v>
      </c>
      <c r="E20" s="383" t="str">
        <f t="shared" si="4"/>
        <v>COLD</v>
      </c>
      <c r="F20" s="383" t="str">
        <f t="shared" si="5"/>
        <v>NONE</v>
      </c>
      <c r="G20" s="384" t="str">
        <f t="shared" si="0"/>
        <v>WET</v>
      </c>
      <c r="I20" s="342">
        <v>1</v>
      </c>
      <c r="J20" s="144" t="str">
        <f t="shared" si="6"/>
        <v>SMALL</v>
      </c>
      <c r="K20" s="144" t="str">
        <f t="shared" si="7"/>
        <v>SMALL</v>
      </c>
      <c r="L20" s="144" t="str" cm="1">
        <f t="array" ref="L20">_xlfn.IFS(I20&lt;=2,"SMALL",I20&lt;=5,"MEDIUM",I20&gt;5,"LARGE")</f>
        <v>SMALL</v>
      </c>
      <c r="M20" s="144" t="str">
        <f t="shared" si="1"/>
        <v>YES</v>
      </c>
      <c r="N20" s="374">
        <v>4.8099999999999996</v>
      </c>
      <c r="O20" s="374">
        <f t="shared" si="2"/>
        <v>5</v>
      </c>
      <c r="P20" s="158" t="str" cm="1">
        <f t="array" ref="P20">_xlfn.SWITCH(ROUND(N20,0),5,"Excellent",4,"Good",3,"ok","Bad")</f>
        <v>Excellent</v>
      </c>
      <c r="Q20" s="144">
        <v>118</v>
      </c>
      <c r="R20" s="385">
        <v>41135</v>
      </c>
      <c r="S20" s="385">
        <v>44037</v>
      </c>
      <c r="T20" s="144">
        <v>4</v>
      </c>
      <c r="U20" s="144" t="s">
        <v>60</v>
      </c>
      <c r="V20" s="144">
        <v>358</v>
      </c>
      <c r="W20" s="144" t="str">
        <f t="shared" si="8"/>
        <v>Active</v>
      </c>
      <c r="X20" s="144">
        <v>4</v>
      </c>
      <c r="Y20" s="157" t="s">
        <v>70</v>
      </c>
      <c r="Z20" s="386">
        <v>1</v>
      </c>
      <c r="AA20" s="386">
        <v>1</v>
      </c>
      <c r="AB20" s="387" t="s">
        <v>65</v>
      </c>
      <c r="AC20" s="157"/>
      <c r="AD20" s="342">
        <f t="shared" ca="1" si="9"/>
        <v>63</v>
      </c>
      <c r="AE20" s="343"/>
      <c r="AG20" s="457" t="s">
        <v>108</v>
      </c>
      <c r="AH20" s="458"/>
      <c r="AI20" s="461" t="s">
        <v>109</v>
      </c>
      <c r="AJ20" s="462"/>
      <c r="AK20" s="462"/>
      <c r="AL20" s="463"/>
    </row>
    <row r="21" spans="2:47" ht="15.75" thickBot="1">
      <c r="B21" s="347">
        <v>11</v>
      </c>
      <c r="C21" s="383">
        <v>109</v>
      </c>
      <c r="D21" s="383" t="str">
        <f t="shared" si="3"/>
        <v>YES</v>
      </c>
      <c r="E21" s="383" t="str">
        <f t="shared" si="4"/>
        <v>COLD</v>
      </c>
      <c r="F21" s="383" t="str">
        <f t="shared" si="5"/>
        <v>NONE</v>
      </c>
      <c r="G21" s="384" t="str">
        <f t="shared" si="0"/>
        <v>WET</v>
      </c>
      <c r="I21" s="342">
        <v>8</v>
      </c>
      <c r="J21" s="144" t="str">
        <f t="shared" si="6"/>
        <v>LARGE</v>
      </c>
      <c r="K21" s="144" t="str">
        <f t="shared" si="7"/>
        <v>LARGE</v>
      </c>
      <c r="L21" s="144" t="str" cm="1">
        <f t="array" ref="L21">_xlfn.IFS(I21&lt;=2,"SMALL",I21&lt;=5,"MEDIUM",I21&gt;5,"LARGE")</f>
        <v>LARGE</v>
      </c>
      <c r="M21" s="144" t="str">
        <f t="shared" si="1"/>
        <v>YES</v>
      </c>
      <c r="N21" s="374">
        <v>4.83</v>
      </c>
      <c r="O21" s="374">
        <f t="shared" si="2"/>
        <v>5</v>
      </c>
      <c r="P21" s="158" t="str" cm="1">
        <f t="array" ref="P21">_xlfn.SWITCH(ROUND(N21,0),5,"Excellent",4,"Good",3,"ok","Bad")</f>
        <v>Excellent</v>
      </c>
      <c r="Q21" s="144">
        <v>212</v>
      </c>
      <c r="R21" s="385">
        <v>40180</v>
      </c>
      <c r="S21" s="385">
        <v>43897</v>
      </c>
      <c r="T21" s="144">
        <v>57</v>
      </c>
      <c r="U21" s="144" t="s">
        <v>69</v>
      </c>
      <c r="V21" s="144">
        <v>240</v>
      </c>
      <c r="W21" s="144" t="str">
        <f t="shared" si="8"/>
        <v>Active</v>
      </c>
      <c r="X21" s="144">
        <v>57</v>
      </c>
      <c r="Y21" s="157" t="s">
        <v>61</v>
      </c>
      <c r="Z21" s="386">
        <v>1</v>
      </c>
      <c r="AA21" s="386">
        <v>0.14000000000000001</v>
      </c>
      <c r="AB21" s="387" t="s">
        <v>65</v>
      </c>
      <c r="AC21" s="157"/>
      <c r="AD21" s="342">
        <f t="shared" ca="1" si="9"/>
        <v>57</v>
      </c>
      <c r="AE21" s="343"/>
      <c r="AG21" s="459"/>
      <c r="AH21" s="460"/>
      <c r="AI21" s="421" t="s">
        <v>110</v>
      </c>
      <c r="AJ21" s="421" t="s">
        <v>111</v>
      </c>
      <c r="AK21" s="421" t="s">
        <v>112</v>
      </c>
      <c r="AL21" s="422" t="s">
        <v>113</v>
      </c>
    </row>
    <row r="22" spans="2:47" ht="15.75" thickBot="1">
      <c r="B22" s="347">
        <v>12</v>
      </c>
      <c r="C22" s="383">
        <v>180</v>
      </c>
      <c r="D22" s="383" t="str">
        <f t="shared" si="3"/>
        <v>YES</v>
      </c>
      <c r="E22" s="383" t="str">
        <f t="shared" si="4"/>
        <v>COLD</v>
      </c>
      <c r="F22" s="383" t="str">
        <f t="shared" si="5"/>
        <v>NONE</v>
      </c>
      <c r="G22" s="384" t="str">
        <f t="shared" si="0"/>
        <v>WET</v>
      </c>
      <c r="I22" s="342">
        <v>3</v>
      </c>
      <c r="J22" s="144" t="str">
        <f t="shared" si="6"/>
        <v>LARGE</v>
      </c>
      <c r="K22" s="144" t="str">
        <f t="shared" si="7"/>
        <v>MEDIUM</v>
      </c>
      <c r="L22" s="144" t="str" cm="1">
        <f t="array" ref="L22">_xlfn.IFS(I22&lt;=2,"SMALL",I22&lt;=5,"MEDIUM",I22&gt;5,"LARGE")</f>
        <v>MEDIUM</v>
      </c>
      <c r="M22" s="144" t="str">
        <f t="shared" si="1"/>
        <v>YES</v>
      </c>
      <c r="N22" s="374">
        <v>4.99</v>
      </c>
      <c r="O22" s="374">
        <f t="shared" si="2"/>
        <v>5</v>
      </c>
      <c r="P22" s="158" t="str" cm="1">
        <f t="array" ref="P22">_xlfn.SWITCH(ROUND(N22,0),5,"Excellent",4,"Good",3,"ok","Bad")</f>
        <v>Excellent</v>
      </c>
      <c r="Q22" s="144">
        <v>184</v>
      </c>
      <c r="R22" s="385">
        <v>40616</v>
      </c>
      <c r="S22" s="385">
        <v>43899</v>
      </c>
      <c r="T22" s="144">
        <v>64</v>
      </c>
      <c r="U22" s="144" t="s">
        <v>60</v>
      </c>
      <c r="V22" s="144">
        <v>329</v>
      </c>
      <c r="W22" s="144" t="str">
        <f t="shared" si="8"/>
        <v>Active</v>
      </c>
      <c r="X22" s="144">
        <v>64</v>
      </c>
      <c r="Y22" s="157" t="s">
        <v>61</v>
      </c>
      <c r="Z22" s="386">
        <v>1</v>
      </c>
      <c r="AA22" s="386">
        <v>1</v>
      </c>
      <c r="AB22" s="387" t="s">
        <v>65</v>
      </c>
      <c r="AC22" s="157"/>
      <c r="AD22" s="342">
        <f t="shared" ca="1" si="9"/>
        <v>97</v>
      </c>
      <c r="AE22" s="343"/>
      <c r="AG22" s="464" t="s">
        <v>114</v>
      </c>
      <c r="AH22" s="421" t="s">
        <v>115</v>
      </c>
      <c r="AI22" s="377">
        <v>15</v>
      </c>
      <c r="AJ22" s="377">
        <v>17.68</v>
      </c>
      <c r="AK22" s="377">
        <v>30.33</v>
      </c>
      <c r="AL22" s="378">
        <v>4.0199999999999996</v>
      </c>
    </row>
    <row r="23" spans="2:47" ht="15.75" thickBot="1">
      <c r="B23" s="347">
        <v>37</v>
      </c>
      <c r="C23" s="383">
        <v>76</v>
      </c>
      <c r="D23" s="383" t="str">
        <f t="shared" si="3"/>
        <v>NO</v>
      </c>
      <c r="E23" s="383" t="str">
        <f t="shared" si="4"/>
        <v>COLD</v>
      </c>
      <c r="F23" s="383" t="str">
        <f t="shared" si="5"/>
        <v>RAIN</v>
      </c>
      <c r="G23" s="384" t="str">
        <f t="shared" si="0"/>
        <v>WET</v>
      </c>
      <c r="I23" s="342">
        <v>4</v>
      </c>
      <c r="J23" s="144" t="str">
        <f t="shared" si="6"/>
        <v>LARGE</v>
      </c>
      <c r="K23" s="144" t="str">
        <f t="shared" si="7"/>
        <v>MEDIUM</v>
      </c>
      <c r="L23" s="144" t="str" cm="1">
        <f t="array" ref="L23">_xlfn.IFS(I23&lt;=2,"SMALL",I23&lt;=5,"MEDIUM",I23&gt;5,"LARGE")</f>
        <v>MEDIUM</v>
      </c>
      <c r="M23" s="144" t="str">
        <f t="shared" si="1"/>
        <v>NO</v>
      </c>
      <c r="N23" s="374">
        <v>4.63</v>
      </c>
      <c r="O23" s="374">
        <f t="shared" si="2"/>
        <v>5</v>
      </c>
      <c r="P23" s="158" t="str" cm="1">
        <f t="array" ref="P23">_xlfn.SWITCH(ROUND(N23,0),5,"Excellent",4,"Good",3,"ok","Bad")</f>
        <v>Excellent</v>
      </c>
      <c r="Q23" s="144">
        <v>63</v>
      </c>
      <c r="R23" s="385">
        <v>40268</v>
      </c>
      <c r="S23" s="385">
        <v>43681</v>
      </c>
      <c r="T23" s="144">
        <v>65</v>
      </c>
      <c r="U23" s="144" t="s">
        <v>60</v>
      </c>
      <c r="V23" s="144">
        <v>365</v>
      </c>
      <c r="W23" s="144" t="str">
        <f t="shared" si="8"/>
        <v>Active</v>
      </c>
      <c r="X23" s="144">
        <v>65</v>
      </c>
      <c r="Y23" s="157" t="s">
        <v>61</v>
      </c>
      <c r="Z23" s="386">
        <v>0.9</v>
      </c>
      <c r="AA23" s="386">
        <v>0.79</v>
      </c>
      <c r="AB23" s="387" t="s">
        <v>65</v>
      </c>
      <c r="AC23" s="157"/>
      <c r="AD23" s="342">
        <f t="shared" ca="1" si="9"/>
        <v>25</v>
      </c>
      <c r="AE23" s="343"/>
      <c r="AG23" s="465"/>
      <c r="AH23" s="421" t="s">
        <v>116</v>
      </c>
      <c r="AI23" s="377">
        <v>12.86</v>
      </c>
      <c r="AJ23" s="377">
        <v>15.47</v>
      </c>
      <c r="AK23" s="377">
        <v>28.4</v>
      </c>
      <c r="AL23" s="378">
        <v>1.88</v>
      </c>
    </row>
    <row r="24" spans="2:47" ht="15.75" thickBot="1">
      <c r="B24" s="347">
        <v>27</v>
      </c>
      <c r="C24" s="383">
        <v>0</v>
      </c>
      <c r="D24" s="383" t="str">
        <f t="shared" si="3"/>
        <v>YES</v>
      </c>
      <c r="E24" s="383" t="str">
        <f t="shared" si="4"/>
        <v>COLD</v>
      </c>
      <c r="F24" s="383" t="str">
        <f t="shared" si="5"/>
        <v>NONE</v>
      </c>
      <c r="G24" s="384" t="str">
        <f t="shared" si="0"/>
        <v>WET</v>
      </c>
      <c r="I24" s="342">
        <v>3</v>
      </c>
      <c r="J24" s="144" t="str">
        <f t="shared" si="6"/>
        <v>LARGE</v>
      </c>
      <c r="K24" s="144" t="str">
        <f t="shared" si="7"/>
        <v>MEDIUM</v>
      </c>
      <c r="L24" s="144" t="str" cm="1">
        <f t="array" ref="L24">_xlfn.IFS(I24&lt;=2,"SMALL",I24&lt;=5,"MEDIUM",I24&gt;5,"LARGE")</f>
        <v>MEDIUM</v>
      </c>
      <c r="M24" s="144" t="str">
        <f t="shared" si="1"/>
        <v>NO</v>
      </c>
      <c r="N24" s="374">
        <v>4.74</v>
      </c>
      <c r="O24" s="374">
        <f t="shared" si="2"/>
        <v>5</v>
      </c>
      <c r="P24" s="158" t="str" cm="1">
        <f t="array" ref="P24">_xlfn.SWITCH(ROUND(N24,0),5,"Excellent",4,"Good",3,"ok","Bad")</f>
        <v>Excellent</v>
      </c>
      <c r="Q24" s="144">
        <v>57</v>
      </c>
      <c r="R24" s="385">
        <v>40353</v>
      </c>
      <c r="S24" s="385">
        <v>44043</v>
      </c>
      <c r="T24" s="144">
        <v>66</v>
      </c>
      <c r="U24" s="144" t="s">
        <v>69</v>
      </c>
      <c r="V24" s="144">
        <v>348</v>
      </c>
      <c r="W24" s="144" t="str">
        <f t="shared" si="8"/>
        <v>Active</v>
      </c>
      <c r="X24" s="144">
        <v>66</v>
      </c>
      <c r="Y24" s="157" t="s">
        <v>70</v>
      </c>
      <c r="Z24" s="386">
        <v>1</v>
      </c>
      <c r="AA24" s="386">
        <v>1</v>
      </c>
      <c r="AB24" s="387" t="s">
        <v>62</v>
      </c>
      <c r="AC24" s="157"/>
      <c r="AD24" s="348">
        <f t="shared" ca="1" si="9"/>
        <v>66</v>
      </c>
      <c r="AE24" s="349"/>
      <c r="AG24" s="465"/>
      <c r="AH24" s="421" t="s">
        <v>117</v>
      </c>
      <c r="AI24" s="377">
        <v>13.79</v>
      </c>
      <c r="AJ24" s="377">
        <v>9.67</v>
      </c>
      <c r="AK24" s="377">
        <v>20.43</v>
      </c>
      <c r="AL24" s="378">
        <v>7.02</v>
      </c>
    </row>
    <row r="25" spans="2:47" ht="15.75" customHeight="1" thickBot="1">
      <c r="B25" s="347">
        <v>41</v>
      </c>
      <c r="C25" s="383">
        <v>0</v>
      </c>
      <c r="D25" s="383" t="str">
        <f t="shared" si="3"/>
        <v>NO</v>
      </c>
      <c r="E25" s="383" t="str">
        <f t="shared" si="4"/>
        <v>MILD</v>
      </c>
      <c r="F25" s="383" t="str">
        <f t="shared" si="5"/>
        <v>NONE</v>
      </c>
      <c r="G25" s="384" t="str">
        <f t="shared" si="0"/>
        <v>WET</v>
      </c>
      <c r="I25" s="342">
        <v>2</v>
      </c>
      <c r="J25" s="144" t="str">
        <f t="shared" si="6"/>
        <v>SMALL</v>
      </c>
      <c r="K25" s="144" t="str">
        <f t="shared" si="7"/>
        <v>SMALL</v>
      </c>
      <c r="L25" s="144" t="str" cm="1">
        <f t="array" ref="L25">_xlfn.IFS(I25&lt;=2,"SMALL",I25&lt;=5,"MEDIUM",I25&gt;5,"LARGE")</f>
        <v>SMALL</v>
      </c>
      <c r="M25" s="144" t="str">
        <f t="shared" si="1"/>
        <v>YES</v>
      </c>
      <c r="N25" s="374">
        <v>4.8099999999999996</v>
      </c>
      <c r="O25" s="374">
        <f t="shared" si="2"/>
        <v>5</v>
      </c>
      <c r="P25" s="158" t="str" cm="1">
        <f t="array" ref="P25">_xlfn.SWITCH(ROUND(N25,0),5,"Excellent",4,"Good",3,"ok","Bad")</f>
        <v>Excellent</v>
      </c>
      <c r="Q25" s="144">
        <v>193</v>
      </c>
      <c r="R25" s="385">
        <v>40258</v>
      </c>
      <c r="S25" s="385">
        <v>43817</v>
      </c>
      <c r="T25" s="144">
        <v>65</v>
      </c>
      <c r="U25" s="144" t="s">
        <v>60</v>
      </c>
      <c r="V25" s="144">
        <v>365</v>
      </c>
      <c r="W25" s="144" t="str">
        <f t="shared" si="8"/>
        <v>Active</v>
      </c>
      <c r="X25" s="144">
        <v>65</v>
      </c>
      <c r="Y25" s="157" t="s">
        <v>64</v>
      </c>
      <c r="Z25" s="386">
        <v>0.5</v>
      </c>
      <c r="AA25" s="386">
        <v>0.33</v>
      </c>
      <c r="AB25" s="387" t="s">
        <v>65</v>
      </c>
      <c r="AC25" s="157"/>
      <c r="AG25" s="493"/>
      <c r="AH25" s="421" t="s">
        <v>118</v>
      </c>
      <c r="AI25" s="377">
        <v>31.06</v>
      </c>
      <c r="AJ25" s="377">
        <v>17.23</v>
      </c>
      <c r="AK25" s="377">
        <v>8.56</v>
      </c>
      <c r="AL25" s="378">
        <v>28.13</v>
      </c>
    </row>
    <row r="26" spans="2:47">
      <c r="B26" s="347">
        <v>19</v>
      </c>
      <c r="C26" s="383">
        <v>0</v>
      </c>
      <c r="D26" s="383" t="str">
        <f t="shared" si="3"/>
        <v>YES</v>
      </c>
      <c r="E26" s="383" t="str">
        <f t="shared" si="4"/>
        <v>COLD</v>
      </c>
      <c r="F26" s="383" t="str">
        <f t="shared" si="5"/>
        <v>NONE</v>
      </c>
      <c r="G26" s="384" t="str">
        <f t="shared" si="0"/>
        <v>WET</v>
      </c>
      <c r="I26" s="342">
        <v>2</v>
      </c>
      <c r="J26" s="144" t="str">
        <f t="shared" si="6"/>
        <v>SMALL</v>
      </c>
      <c r="K26" s="144" t="str">
        <f t="shared" si="7"/>
        <v>SMALL</v>
      </c>
      <c r="L26" s="144" t="str" cm="1">
        <f t="array" ref="L26">_xlfn.IFS(I26&lt;=2,"SMALL",I26&lt;=5,"MEDIUM",I26&gt;5,"LARGE")</f>
        <v>SMALL</v>
      </c>
      <c r="M26" s="144" t="str">
        <f t="shared" si="1"/>
        <v>NO</v>
      </c>
      <c r="N26" s="374">
        <v>4.33</v>
      </c>
      <c r="O26" s="374">
        <f t="shared" si="2"/>
        <v>4</v>
      </c>
      <c r="P26" s="158" t="str" cm="1">
        <f t="array" ref="P26">_xlfn.SWITCH(ROUND(N26,0),5,"Excellent",4,"Good",3,"ok","Bad")</f>
        <v>Good</v>
      </c>
      <c r="Q26" s="144">
        <v>30</v>
      </c>
      <c r="R26" s="385">
        <v>41061</v>
      </c>
      <c r="S26" s="385">
        <v>43779</v>
      </c>
      <c r="T26" s="144">
        <v>343</v>
      </c>
      <c r="U26" s="144" t="s">
        <v>60</v>
      </c>
      <c r="V26" s="144">
        <v>345</v>
      </c>
      <c r="W26" s="144" t="str">
        <f t="shared" si="8"/>
        <v>Active</v>
      </c>
      <c r="X26" s="144">
        <v>343</v>
      </c>
      <c r="Y26" s="157" t="s">
        <v>61</v>
      </c>
      <c r="Z26" s="386">
        <v>0.9</v>
      </c>
      <c r="AA26" s="386">
        <v>0.75</v>
      </c>
      <c r="AB26" s="387" t="s">
        <v>65</v>
      </c>
      <c r="AC26" s="157"/>
      <c r="AE26" s="481" t="s">
        <v>119</v>
      </c>
      <c r="AF26" s="482"/>
      <c r="AG26" s="342"/>
      <c r="AL26" s="343"/>
    </row>
    <row r="27" spans="2:47" ht="15.75" customHeight="1" thickBot="1">
      <c r="B27" s="347">
        <v>39</v>
      </c>
      <c r="C27" s="383">
        <v>0</v>
      </c>
      <c r="D27" s="383" t="str">
        <f t="shared" si="3"/>
        <v>NO</v>
      </c>
      <c r="E27" s="383" t="str">
        <f t="shared" si="4"/>
        <v>COLD</v>
      </c>
      <c r="F27" s="383" t="str">
        <f t="shared" si="5"/>
        <v>NONE</v>
      </c>
      <c r="G27" s="384" t="str">
        <f t="shared" si="0"/>
        <v>WET</v>
      </c>
      <c r="I27" s="342">
        <v>2</v>
      </c>
      <c r="J27" s="144" t="str">
        <f t="shared" si="6"/>
        <v>SMALL</v>
      </c>
      <c r="K27" s="144" t="str">
        <f t="shared" si="7"/>
        <v>SMALL</v>
      </c>
      <c r="L27" s="144" t="str" cm="1">
        <f t="array" ref="L27">_xlfn.IFS(I27&lt;=2,"SMALL",I27&lt;=5,"MEDIUM",I27&gt;5,"LARGE")</f>
        <v>SMALL</v>
      </c>
      <c r="M27" s="144" t="str">
        <f t="shared" si="1"/>
        <v>YES</v>
      </c>
      <c r="N27" s="374">
        <v>4.9000000000000004</v>
      </c>
      <c r="O27" s="374">
        <f t="shared" si="2"/>
        <v>5</v>
      </c>
      <c r="P27" s="158" t="str" cm="1">
        <f t="array" ref="P27">_xlfn.SWITCH(ROUND(N27,0),5,"Excellent",4,"Good",3,"ok","Bad")</f>
        <v>Excellent</v>
      </c>
      <c r="Q27" s="144">
        <v>352</v>
      </c>
      <c r="R27" s="385">
        <v>40330</v>
      </c>
      <c r="S27" s="385">
        <v>43902</v>
      </c>
      <c r="T27" s="144">
        <v>76</v>
      </c>
      <c r="U27" s="144" t="s">
        <v>60</v>
      </c>
      <c r="V27" s="144">
        <v>58</v>
      </c>
      <c r="W27" s="144" t="str">
        <f t="shared" si="8"/>
        <v>Active</v>
      </c>
      <c r="X27" s="144">
        <v>76</v>
      </c>
      <c r="Y27" s="157" t="s">
        <v>64</v>
      </c>
      <c r="Z27" s="386">
        <v>0.75</v>
      </c>
      <c r="AA27" s="386">
        <v>0.64</v>
      </c>
      <c r="AB27" s="387" t="s">
        <v>62</v>
      </c>
      <c r="AC27" s="157"/>
      <c r="AE27" s="423" cm="1">
        <f t="array" ref="AE27">SUMPRODUCT((AH22:AH25=AE28)*(AI21:AL21=AE29)*(AI22:AL25))</f>
        <v>28.4</v>
      </c>
      <c r="AG27" s="342"/>
      <c r="AL27" s="343"/>
    </row>
    <row r="28" spans="2:47" ht="15.75" customHeight="1" thickBot="1">
      <c r="B28" s="347">
        <v>25</v>
      </c>
      <c r="C28" s="383">
        <v>0</v>
      </c>
      <c r="D28" s="383" t="str">
        <f t="shared" si="3"/>
        <v>YES</v>
      </c>
      <c r="E28" s="383" t="str">
        <f t="shared" si="4"/>
        <v>COLD</v>
      </c>
      <c r="F28" s="383" t="str">
        <f t="shared" si="5"/>
        <v>NONE</v>
      </c>
      <c r="G28" s="384" t="str">
        <f t="shared" si="0"/>
        <v>WET</v>
      </c>
      <c r="I28" s="342">
        <v>2</v>
      </c>
      <c r="J28" s="144" t="str">
        <f t="shared" si="6"/>
        <v>SMALL</v>
      </c>
      <c r="K28" s="144" t="str">
        <f t="shared" si="7"/>
        <v>SMALL</v>
      </c>
      <c r="L28" s="144" t="str" cm="1">
        <f t="array" ref="L28">_xlfn.IFS(I28&lt;=2,"SMALL",I28&lt;=5,"MEDIUM",I28&gt;5,"LARGE")</f>
        <v>SMALL</v>
      </c>
      <c r="M28" s="144" t="str">
        <f t="shared" si="1"/>
        <v>YES</v>
      </c>
      <c r="N28" s="374">
        <v>4.8899999999999997</v>
      </c>
      <c r="O28" s="374">
        <f t="shared" si="2"/>
        <v>5</v>
      </c>
      <c r="P28" s="158" t="str" cm="1">
        <f t="array" ref="P28">_xlfn.SWITCH(ROUND(N28,0),5,"Excellent",4,"Good",3,"ok","Bad")</f>
        <v>Excellent</v>
      </c>
      <c r="Q28" s="144">
        <v>190</v>
      </c>
      <c r="R28" s="385">
        <v>40484</v>
      </c>
      <c r="S28" s="385">
        <v>43831</v>
      </c>
      <c r="T28" s="144">
        <v>80</v>
      </c>
      <c r="U28" s="144" t="s">
        <v>60</v>
      </c>
      <c r="V28" s="144">
        <v>364</v>
      </c>
      <c r="W28" s="144" t="str">
        <f t="shared" si="8"/>
        <v>Active</v>
      </c>
      <c r="X28" s="144">
        <v>80</v>
      </c>
      <c r="Y28" s="157" t="s">
        <v>70</v>
      </c>
      <c r="Z28" s="386">
        <v>1</v>
      </c>
      <c r="AA28" s="386">
        <v>0.99</v>
      </c>
      <c r="AB28" s="387" t="s">
        <v>65</v>
      </c>
      <c r="AC28" s="157"/>
      <c r="AE28" s="424" t="s">
        <v>116</v>
      </c>
      <c r="AG28" s="457" t="s">
        <v>120</v>
      </c>
      <c r="AH28" s="458"/>
      <c r="AI28" s="461" t="s">
        <v>109</v>
      </c>
      <c r="AJ28" s="462"/>
      <c r="AK28" s="462"/>
      <c r="AL28" s="463"/>
    </row>
    <row r="29" spans="2:47" ht="15.75" thickBot="1">
      <c r="B29" s="347">
        <v>40</v>
      </c>
      <c r="C29" s="383">
        <v>206</v>
      </c>
      <c r="D29" s="383" t="str">
        <f t="shared" si="3"/>
        <v>NO</v>
      </c>
      <c r="E29" s="383" t="str">
        <f t="shared" si="4"/>
        <v>MILD</v>
      </c>
      <c r="F29" s="383" t="str">
        <f t="shared" si="5"/>
        <v>RAIN</v>
      </c>
      <c r="G29" s="384" t="str">
        <f t="shared" si="0"/>
        <v>WET</v>
      </c>
      <c r="I29" s="342">
        <v>1</v>
      </c>
      <c r="J29" s="144" t="str">
        <f t="shared" si="6"/>
        <v>SMALL</v>
      </c>
      <c r="K29" s="144" t="str">
        <f t="shared" si="7"/>
        <v>SMALL</v>
      </c>
      <c r="L29" s="144" t="str" cm="1">
        <f t="array" ref="L29">_xlfn.IFS(I29&lt;=2,"SMALL",I29&lt;=5,"MEDIUM",I29&gt;5,"LARGE")</f>
        <v>SMALL</v>
      </c>
      <c r="M29" s="144" t="str">
        <f t="shared" si="1"/>
        <v>NO</v>
      </c>
      <c r="N29" s="374">
        <v>4.6500000000000004</v>
      </c>
      <c r="O29" s="374">
        <f t="shared" si="2"/>
        <v>5</v>
      </c>
      <c r="P29" s="158" t="str" cm="1">
        <f t="array" ref="P29">_xlfn.SWITCH(ROUND(N29,0),5,"Excellent",4,"Good",3,"ok","Bad")</f>
        <v>Excellent</v>
      </c>
      <c r="Q29" s="144">
        <v>374</v>
      </c>
      <c r="R29" s="385">
        <v>40314</v>
      </c>
      <c r="S29" s="385">
        <v>43888</v>
      </c>
      <c r="T29" s="144">
        <v>49</v>
      </c>
      <c r="U29" s="144" t="s">
        <v>60</v>
      </c>
      <c r="V29" s="144">
        <v>340</v>
      </c>
      <c r="W29" s="144" t="str">
        <f t="shared" si="8"/>
        <v>Active</v>
      </c>
      <c r="X29" s="144">
        <v>49</v>
      </c>
      <c r="Y29" s="157" t="s">
        <v>70</v>
      </c>
      <c r="Z29" s="386">
        <v>0.9</v>
      </c>
      <c r="AA29" s="386">
        <v>0.98</v>
      </c>
      <c r="AB29" s="387" t="s">
        <v>65</v>
      </c>
      <c r="AC29" s="157"/>
      <c r="AE29" s="425" t="s">
        <v>112</v>
      </c>
      <c r="AF29" s="350"/>
      <c r="AG29" s="459"/>
      <c r="AH29" s="460"/>
      <c r="AI29" s="421" t="s">
        <v>110</v>
      </c>
      <c r="AJ29" s="421" t="s">
        <v>111</v>
      </c>
      <c r="AK29" s="421" t="s">
        <v>112</v>
      </c>
      <c r="AL29" s="422" t="s">
        <v>113</v>
      </c>
    </row>
    <row r="30" spans="2:47" ht="15.75" thickBot="1">
      <c r="B30" s="347">
        <v>37</v>
      </c>
      <c r="C30" s="383">
        <v>0</v>
      </c>
      <c r="D30" s="383" t="str">
        <f t="shared" si="3"/>
        <v>NO</v>
      </c>
      <c r="E30" s="383" t="str">
        <f t="shared" si="4"/>
        <v>COLD</v>
      </c>
      <c r="F30" s="383" t="str">
        <f t="shared" si="5"/>
        <v>NONE</v>
      </c>
      <c r="G30" s="384" t="str">
        <f t="shared" si="0"/>
        <v>WET</v>
      </c>
      <c r="I30" s="342">
        <v>6</v>
      </c>
      <c r="J30" s="144" t="str">
        <f t="shared" si="6"/>
        <v>LARGE</v>
      </c>
      <c r="K30" s="144" t="str">
        <f t="shared" si="7"/>
        <v>LARGE</v>
      </c>
      <c r="L30" s="144" t="str" cm="1">
        <f t="array" ref="L30">_xlfn.IFS(I30&lt;=2,"SMALL",I30&lt;=5,"MEDIUM",I30&gt;5,"LARGE")</f>
        <v>LARGE</v>
      </c>
      <c r="M30" s="144" t="str">
        <f t="shared" si="1"/>
        <v>YES</v>
      </c>
      <c r="N30" s="374">
        <v>4.97</v>
      </c>
      <c r="O30" s="374">
        <f t="shared" si="2"/>
        <v>5</v>
      </c>
      <c r="P30" s="158" t="str" cm="1">
        <f t="array" ref="P30">_xlfn.SWITCH(ROUND(N30,0),5,"Excellent",4,"Good",3,"ok","Bad")</f>
        <v>Excellent</v>
      </c>
      <c r="Q30" s="144">
        <v>342</v>
      </c>
      <c r="R30" s="385">
        <v>40429</v>
      </c>
      <c r="S30" s="385">
        <v>43833</v>
      </c>
      <c r="T30" s="144">
        <v>87</v>
      </c>
      <c r="U30" s="144" t="s">
        <v>69</v>
      </c>
      <c r="V30" s="144">
        <v>88</v>
      </c>
      <c r="W30" s="144" t="str">
        <f t="shared" si="8"/>
        <v>Active</v>
      </c>
      <c r="X30" s="144">
        <v>87</v>
      </c>
      <c r="Y30" s="157" t="s">
        <v>61</v>
      </c>
      <c r="Z30" s="386">
        <v>0.83</v>
      </c>
      <c r="AA30" s="386">
        <v>0.88</v>
      </c>
      <c r="AB30" s="387" t="s">
        <v>65</v>
      </c>
      <c r="AC30" s="157"/>
      <c r="AG30" s="464" t="s">
        <v>114</v>
      </c>
      <c r="AH30" s="421" t="s">
        <v>115</v>
      </c>
      <c r="AI30" s="379">
        <v>50</v>
      </c>
      <c r="AJ30" s="379">
        <v>10</v>
      </c>
      <c r="AK30" s="379">
        <v>75</v>
      </c>
      <c r="AL30" s="380">
        <v>150</v>
      </c>
    </row>
    <row r="31" spans="2:47" ht="15.75" thickBot="1">
      <c r="B31" s="347">
        <v>18</v>
      </c>
      <c r="C31" s="383">
        <v>0</v>
      </c>
      <c r="D31" s="383" t="str">
        <f t="shared" si="3"/>
        <v>YES</v>
      </c>
      <c r="E31" s="383" t="str">
        <f t="shared" si="4"/>
        <v>COLD</v>
      </c>
      <c r="F31" s="383" t="str">
        <f t="shared" si="5"/>
        <v>NONE</v>
      </c>
      <c r="G31" s="384" t="str">
        <f t="shared" si="0"/>
        <v>WET</v>
      </c>
      <c r="I31" s="342">
        <v>6</v>
      </c>
      <c r="J31" s="144" t="str">
        <f t="shared" si="6"/>
        <v>LARGE</v>
      </c>
      <c r="K31" s="144" t="str">
        <f t="shared" si="7"/>
        <v>LARGE</v>
      </c>
      <c r="L31" s="144" t="str" cm="1">
        <f t="array" ref="L31">_xlfn.IFS(I31&lt;=2,"SMALL",I31&lt;=5,"MEDIUM",I31&gt;5,"LARGE")</f>
        <v>LARGE</v>
      </c>
      <c r="M31" s="144" t="str">
        <f t="shared" si="1"/>
        <v>YES</v>
      </c>
      <c r="N31" s="374">
        <v>4.8899999999999997</v>
      </c>
      <c r="O31" s="374">
        <f t="shared" si="2"/>
        <v>5</v>
      </c>
      <c r="P31" s="158" t="str" cm="1">
        <f t="array" ref="P31">_xlfn.SWITCH(ROUND(N31,0),5,"Excellent",4,"Good",3,"ok","Bad")</f>
        <v>Excellent</v>
      </c>
      <c r="Q31" s="144">
        <v>209</v>
      </c>
      <c r="R31" s="385">
        <v>40778</v>
      </c>
      <c r="S31" s="385">
        <v>43814</v>
      </c>
      <c r="T31" s="144">
        <v>92</v>
      </c>
      <c r="U31" s="144" t="s">
        <v>69</v>
      </c>
      <c r="V31" s="144">
        <v>356</v>
      </c>
      <c r="W31" s="144" t="str">
        <f t="shared" si="8"/>
        <v>Active</v>
      </c>
      <c r="X31" s="144">
        <v>92</v>
      </c>
      <c r="Y31" s="157" t="s">
        <v>70</v>
      </c>
      <c r="Z31" s="386">
        <v>1</v>
      </c>
      <c r="AA31" s="386">
        <v>1</v>
      </c>
      <c r="AB31" s="387" t="s">
        <v>62</v>
      </c>
      <c r="AC31" s="157"/>
      <c r="AG31" s="465"/>
      <c r="AH31" s="421" t="s">
        <v>116</v>
      </c>
      <c r="AI31" s="379">
        <v>25</v>
      </c>
      <c r="AJ31" s="379">
        <v>50</v>
      </c>
      <c r="AK31" s="379">
        <v>0</v>
      </c>
      <c r="AL31" s="380">
        <v>100</v>
      </c>
    </row>
    <row r="32" spans="2:47" ht="15.75" thickBot="1">
      <c r="B32" s="347">
        <v>35</v>
      </c>
      <c r="C32" s="383">
        <v>5</v>
      </c>
      <c r="D32" s="383" t="str">
        <f t="shared" si="3"/>
        <v>NO</v>
      </c>
      <c r="E32" s="383" t="str">
        <f t="shared" si="4"/>
        <v>COLD</v>
      </c>
      <c r="F32" s="383" t="str">
        <f t="shared" si="5"/>
        <v>RAIN</v>
      </c>
      <c r="G32" s="384" t="str">
        <f t="shared" si="0"/>
        <v>WET</v>
      </c>
      <c r="I32" s="342">
        <v>2</v>
      </c>
      <c r="J32" s="144" t="str">
        <f t="shared" si="6"/>
        <v>SMALL</v>
      </c>
      <c r="K32" s="144" t="str">
        <f t="shared" si="7"/>
        <v>SMALL</v>
      </c>
      <c r="L32" s="144" t="str" cm="1">
        <f t="array" ref="L32">_xlfn.IFS(I32&lt;=2,"SMALL",I32&lt;=5,"MEDIUM",I32&gt;5,"LARGE")</f>
        <v>SMALL</v>
      </c>
      <c r="M32" s="144" t="str">
        <f t="shared" si="1"/>
        <v>NO</v>
      </c>
      <c r="N32" s="374">
        <v>4.8</v>
      </c>
      <c r="O32" s="374">
        <f t="shared" si="2"/>
        <v>5</v>
      </c>
      <c r="P32" s="158" t="str" cm="1">
        <f t="array" ref="P32">_xlfn.SWITCH(ROUND(N32,0),5,"Excellent",4,"Good",3,"ok","Bad")</f>
        <v>Excellent</v>
      </c>
      <c r="Q32" s="144">
        <v>20</v>
      </c>
      <c r="R32" s="385">
        <v>40408</v>
      </c>
      <c r="S32" s="385">
        <v>43832</v>
      </c>
      <c r="T32" s="144">
        <v>93</v>
      </c>
      <c r="U32" s="144" t="s">
        <v>69</v>
      </c>
      <c r="V32" s="144">
        <v>271</v>
      </c>
      <c r="W32" s="144" t="str">
        <f t="shared" si="8"/>
        <v>Active</v>
      </c>
      <c r="X32" s="144">
        <v>93</v>
      </c>
      <c r="Y32" s="157" t="s">
        <v>61</v>
      </c>
      <c r="Z32" s="386">
        <v>1</v>
      </c>
      <c r="AA32" s="386">
        <v>1</v>
      </c>
      <c r="AB32" s="387" t="s">
        <v>62</v>
      </c>
      <c r="AC32" s="157"/>
      <c r="AG32" s="465"/>
      <c r="AH32" s="421" t="s">
        <v>117</v>
      </c>
      <c r="AI32" s="379">
        <v>100</v>
      </c>
      <c r="AJ32" s="379">
        <v>150</v>
      </c>
      <c r="AK32" s="379">
        <v>50</v>
      </c>
      <c r="AL32" s="380">
        <v>75</v>
      </c>
    </row>
    <row r="33" spans="2:38" ht="15.75" customHeight="1" thickBot="1">
      <c r="B33" s="347">
        <v>30</v>
      </c>
      <c r="C33" s="383">
        <v>0</v>
      </c>
      <c r="D33" s="383" t="str">
        <f t="shared" si="3"/>
        <v>YES</v>
      </c>
      <c r="E33" s="383" t="str">
        <f t="shared" si="4"/>
        <v>COLD</v>
      </c>
      <c r="F33" s="383" t="str">
        <f t="shared" si="5"/>
        <v>NONE</v>
      </c>
      <c r="G33" s="384" t="str">
        <f t="shared" si="0"/>
        <v>WET</v>
      </c>
      <c r="I33" s="342">
        <v>2</v>
      </c>
      <c r="J33" s="144" t="str">
        <f t="shared" si="6"/>
        <v>SMALL</v>
      </c>
      <c r="K33" s="144" t="str">
        <f t="shared" si="7"/>
        <v>SMALL</v>
      </c>
      <c r="L33" s="144" t="str" cm="1">
        <f t="array" ref="L33">_xlfn.IFS(I33&lt;=2,"SMALL",I33&lt;=5,"MEDIUM",I33&gt;5,"LARGE")</f>
        <v>SMALL</v>
      </c>
      <c r="M33" s="144" t="str">
        <f t="shared" si="1"/>
        <v>NO</v>
      </c>
      <c r="N33" s="374">
        <v>5</v>
      </c>
      <c r="O33" s="374">
        <f t="shared" si="2"/>
        <v>5</v>
      </c>
      <c r="P33" s="158" t="str" cm="1">
        <f t="array" ref="P33">_xlfn.SWITCH(ROUND(N33,0),5,"Excellent",4,"Good",3,"ok","Bad")</f>
        <v>Excellent</v>
      </c>
      <c r="Q33" s="144">
        <v>32</v>
      </c>
      <c r="R33" s="385">
        <v>42646</v>
      </c>
      <c r="S33" s="385">
        <v>43988</v>
      </c>
      <c r="T33" s="144">
        <v>2665</v>
      </c>
      <c r="U33" s="144" t="s">
        <v>69</v>
      </c>
      <c r="V33" s="144">
        <v>0</v>
      </c>
      <c r="W33" s="144" t="str">
        <f t="shared" si="8"/>
        <v>Inactive</v>
      </c>
      <c r="X33" s="144">
        <v>2665</v>
      </c>
      <c r="Y33" s="157" t="s">
        <v>70</v>
      </c>
      <c r="Z33" s="386">
        <v>1</v>
      </c>
      <c r="AA33" s="386">
        <v>0.97</v>
      </c>
      <c r="AB33" s="387" t="s">
        <v>62</v>
      </c>
      <c r="AC33" s="157"/>
      <c r="AG33" s="466"/>
      <c r="AH33" s="426" t="s">
        <v>118</v>
      </c>
      <c r="AI33" s="381">
        <v>0</v>
      </c>
      <c r="AJ33" s="381">
        <v>25</v>
      </c>
      <c r="AK33" s="381">
        <v>100</v>
      </c>
      <c r="AL33" s="382">
        <v>50</v>
      </c>
    </row>
    <row r="34" spans="2:38" ht="15.75" thickBot="1">
      <c r="B34" s="347">
        <v>41</v>
      </c>
      <c r="C34" s="383">
        <v>0</v>
      </c>
      <c r="D34" s="383" t="str">
        <f t="shared" si="3"/>
        <v>NO</v>
      </c>
      <c r="E34" s="383" t="str">
        <f t="shared" si="4"/>
        <v>MILD</v>
      </c>
      <c r="F34" s="383" t="str">
        <f t="shared" si="5"/>
        <v>NONE</v>
      </c>
      <c r="G34" s="384" t="str">
        <f t="shared" si="0"/>
        <v>WET</v>
      </c>
      <c r="I34" s="342">
        <v>4</v>
      </c>
      <c r="J34" s="144" t="str">
        <f t="shared" si="6"/>
        <v>LARGE</v>
      </c>
      <c r="K34" s="144" t="str">
        <f t="shared" si="7"/>
        <v>MEDIUM</v>
      </c>
      <c r="L34" s="144" t="str" cm="1">
        <f t="array" ref="L34">_xlfn.IFS(I34&lt;=2,"SMALL",I34&lt;=5,"MEDIUM",I34&gt;5,"LARGE")</f>
        <v>MEDIUM</v>
      </c>
      <c r="M34" s="144" t="str">
        <f t="shared" si="1"/>
        <v>NO</v>
      </c>
      <c r="N34" s="374">
        <v>5</v>
      </c>
      <c r="O34" s="374">
        <f t="shared" si="2"/>
        <v>5</v>
      </c>
      <c r="P34" s="158" t="str" cm="1">
        <f t="array" ref="P34">_xlfn.SWITCH(ROUND(N34,0),5,"Excellent",4,"Good",3,"ok","Bad")</f>
        <v>Excellent</v>
      </c>
      <c r="Q34" s="144">
        <v>21</v>
      </c>
      <c r="R34" s="385">
        <v>40330</v>
      </c>
      <c r="S34" s="385">
        <v>42962</v>
      </c>
      <c r="T34" s="144">
        <v>94</v>
      </c>
      <c r="U34" s="144" t="s">
        <v>69</v>
      </c>
      <c r="V34" s="144">
        <v>228</v>
      </c>
      <c r="W34" s="144" t="str">
        <f t="shared" si="8"/>
        <v>Active</v>
      </c>
      <c r="X34" s="144">
        <v>94</v>
      </c>
      <c r="Y34" s="157" t="s">
        <v>70</v>
      </c>
      <c r="Z34" s="386">
        <v>1</v>
      </c>
      <c r="AA34" s="386">
        <v>0.85</v>
      </c>
      <c r="AB34" s="387" t="s">
        <v>62</v>
      </c>
      <c r="AC34" s="157"/>
    </row>
    <row r="35" spans="2:38" ht="15.75" customHeight="1">
      <c r="B35" s="347">
        <v>38</v>
      </c>
      <c r="C35" s="383">
        <v>0</v>
      </c>
      <c r="D35" s="383" t="str">
        <f t="shared" si="3"/>
        <v>NO</v>
      </c>
      <c r="E35" s="383" t="str">
        <f t="shared" si="4"/>
        <v>COLD</v>
      </c>
      <c r="F35" s="383" t="str">
        <f t="shared" si="5"/>
        <v>NONE</v>
      </c>
      <c r="G35" s="384" t="str">
        <f t="shared" si="0"/>
        <v>WET</v>
      </c>
      <c r="I35" s="342">
        <v>2</v>
      </c>
      <c r="J35" s="144" t="str">
        <f t="shared" si="6"/>
        <v>SMALL</v>
      </c>
      <c r="K35" s="144" t="str">
        <f t="shared" si="7"/>
        <v>SMALL</v>
      </c>
      <c r="L35" s="144" t="str" cm="1">
        <f t="array" ref="L35">_xlfn.IFS(I35&lt;=2,"SMALL",I35&lt;=5,"MEDIUM",I35&gt;5,"LARGE")</f>
        <v>SMALL</v>
      </c>
      <c r="M35" s="144" t="str">
        <f t="shared" si="1"/>
        <v>NO</v>
      </c>
      <c r="N35" s="374">
        <v>4.5199999999999996</v>
      </c>
      <c r="O35" s="374">
        <f t="shared" si="2"/>
        <v>5</v>
      </c>
      <c r="P35" s="158" t="str" cm="1">
        <f t="array" ref="P35">_xlfn.SWITCH(ROUND(N35,0),5,"Excellent",4,"Good",3,"ok","Bad")</f>
        <v>Excellent</v>
      </c>
      <c r="Q35" s="144">
        <v>64</v>
      </c>
      <c r="R35" s="385">
        <v>40393</v>
      </c>
      <c r="S35" s="385">
        <v>43860</v>
      </c>
      <c r="T35" s="144">
        <v>31</v>
      </c>
      <c r="U35" s="144" t="s">
        <v>60</v>
      </c>
      <c r="V35" s="144">
        <v>365</v>
      </c>
      <c r="W35" s="144" t="str">
        <f t="shared" si="8"/>
        <v>Active</v>
      </c>
      <c r="X35" s="144">
        <v>31</v>
      </c>
      <c r="Y35" s="157" t="s">
        <v>70</v>
      </c>
      <c r="Z35" s="386">
        <v>1</v>
      </c>
      <c r="AA35" s="386">
        <v>0.7</v>
      </c>
      <c r="AB35" s="387" t="s">
        <v>65</v>
      </c>
      <c r="AC35" s="157"/>
      <c r="AH35" s="467" t="s">
        <v>121</v>
      </c>
      <c r="AI35" s="468"/>
      <c r="AJ35" s="471">
        <f>SUMPRODUCT(AI22:AL25,AI30:AL33)</f>
        <v>12158.3</v>
      </c>
      <c r="AK35" s="471"/>
      <c r="AL35" s="472"/>
    </row>
    <row r="36" spans="2:38" ht="15.75" thickBot="1">
      <c r="B36" s="347">
        <v>18</v>
      </c>
      <c r="C36" s="383">
        <v>0</v>
      </c>
      <c r="D36" s="383" t="str">
        <f t="shared" si="3"/>
        <v>YES</v>
      </c>
      <c r="E36" s="383" t="str">
        <f t="shared" si="4"/>
        <v>COLD</v>
      </c>
      <c r="F36" s="383" t="str">
        <f t="shared" si="5"/>
        <v>NONE</v>
      </c>
      <c r="G36" s="384" t="str">
        <f t="shared" si="0"/>
        <v>WET</v>
      </c>
      <c r="I36" s="342">
        <v>4</v>
      </c>
      <c r="J36" s="144" t="str">
        <f t="shared" si="6"/>
        <v>LARGE</v>
      </c>
      <c r="K36" s="144" t="str">
        <f t="shared" si="7"/>
        <v>MEDIUM</v>
      </c>
      <c r="L36" s="144" t="str" cm="1">
        <f t="array" ref="L36">_xlfn.IFS(I36&lt;=2,"SMALL",I36&lt;=5,"MEDIUM",I36&gt;5,"LARGE")</f>
        <v>MEDIUM</v>
      </c>
      <c r="M36" s="144" t="str">
        <f t="shared" si="1"/>
        <v>NO</v>
      </c>
      <c r="N36" s="374">
        <v>4.66</v>
      </c>
      <c r="O36" s="374">
        <f t="shared" si="2"/>
        <v>5</v>
      </c>
      <c r="P36" s="158" t="str" cm="1">
        <f t="array" ref="P36">_xlfn.SWITCH(ROUND(N36,0),5,"Excellent",4,"Good",3,"ok","Bad")</f>
        <v>Excellent</v>
      </c>
      <c r="Q36" s="144">
        <v>169</v>
      </c>
      <c r="R36" s="385">
        <v>40375</v>
      </c>
      <c r="S36" s="385">
        <v>44044</v>
      </c>
      <c r="T36" s="144">
        <v>97</v>
      </c>
      <c r="U36" s="144" t="s">
        <v>69</v>
      </c>
      <c r="V36" s="144">
        <v>284</v>
      </c>
      <c r="W36" s="144" t="str">
        <f t="shared" si="8"/>
        <v>Active</v>
      </c>
      <c r="X36" s="144">
        <v>97</v>
      </c>
      <c r="Y36" s="157" t="s">
        <v>61</v>
      </c>
      <c r="Z36" s="386">
        <v>1</v>
      </c>
      <c r="AA36" s="386">
        <v>0.87</v>
      </c>
      <c r="AB36" s="387" t="s">
        <v>62</v>
      </c>
      <c r="AC36" s="157"/>
      <c r="AH36" s="469"/>
      <c r="AI36" s="470"/>
      <c r="AJ36" s="473"/>
      <c r="AK36" s="473"/>
      <c r="AL36" s="474"/>
    </row>
    <row r="37" spans="2:38">
      <c r="B37" s="347">
        <v>37</v>
      </c>
      <c r="C37" s="383">
        <v>0</v>
      </c>
      <c r="D37" s="383" t="str">
        <f t="shared" si="3"/>
        <v>NO</v>
      </c>
      <c r="E37" s="383" t="str">
        <f t="shared" si="4"/>
        <v>COLD</v>
      </c>
      <c r="F37" s="383" t="str">
        <f t="shared" si="5"/>
        <v>NONE</v>
      </c>
      <c r="G37" s="384" t="str">
        <f t="shared" si="0"/>
        <v>WET</v>
      </c>
      <c r="I37" s="342">
        <v>3</v>
      </c>
      <c r="J37" s="144" t="str">
        <f t="shared" si="6"/>
        <v>LARGE</v>
      </c>
      <c r="K37" s="144" t="str">
        <f t="shared" si="7"/>
        <v>MEDIUM</v>
      </c>
      <c r="L37" s="144" t="str" cm="1">
        <f t="array" ref="L37">_xlfn.IFS(I37&lt;=2,"SMALL",I37&lt;=5,"MEDIUM",I37&gt;5,"LARGE")</f>
        <v>MEDIUM</v>
      </c>
      <c r="M37" s="144" t="str">
        <f t="shared" si="1"/>
        <v>YES</v>
      </c>
      <c r="N37" s="374">
        <v>4.9000000000000004</v>
      </c>
      <c r="O37" s="374">
        <f t="shared" si="2"/>
        <v>5</v>
      </c>
      <c r="P37" s="158" t="str" cm="1">
        <f t="array" ref="P37">_xlfn.SWITCH(ROUND(N37,0),5,"Excellent",4,"Good",3,"ok","Bad")</f>
        <v>Excellent</v>
      </c>
      <c r="Q37" s="144">
        <v>105</v>
      </c>
      <c r="R37" s="385">
        <v>40324</v>
      </c>
      <c r="S37" s="385">
        <v>44043</v>
      </c>
      <c r="T37" s="144">
        <v>96</v>
      </c>
      <c r="U37" s="144" t="s">
        <v>69</v>
      </c>
      <c r="V37" s="144">
        <v>329</v>
      </c>
      <c r="W37" s="144" t="str">
        <f t="shared" si="8"/>
        <v>Active</v>
      </c>
      <c r="X37" s="144">
        <v>96</v>
      </c>
      <c r="Y37" s="157" t="s">
        <v>64</v>
      </c>
      <c r="Z37" s="386">
        <v>0.5</v>
      </c>
      <c r="AA37" s="386">
        <v>0.28999999999999998</v>
      </c>
      <c r="AB37" s="387" t="s">
        <v>65</v>
      </c>
      <c r="AC37" s="157"/>
    </row>
    <row r="38" spans="2:38">
      <c r="B38" s="347">
        <v>11</v>
      </c>
      <c r="C38" s="383">
        <v>5</v>
      </c>
      <c r="D38" s="383" t="str">
        <f t="shared" si="3"/>
        <v>YES</v>
      </c>
      <c r="E38" s="383" t="str">
        <f t="shared" si="4"/>
        <v>COLD</v>
      </c>
      <c r="F38" s="383" t="str">
        <f t="shared" si="5"/>
        <v>NONE</v>
      </c>
      <c r="G38" s="384" t="str">
        <f t="shared" si="0"/>
        <v>WET</v>
      </c>
      <c r="I38" s="342">
        <v>2</v>
      </c>
      <c r="J38" s="144" t="str">
        <f t="shared" si="6"/>
        <v>SMALL</v>
      </c>
      <c r="K38" s="144" t="str">
        <f t="shared" si="7"/>
        <v>SMALL</v>
      </c>
      <c r="L38" s="144" t="str" cm="1">
        <f t="array" ref="L38">_xlfn.IFS(I38&lt;=2,"SMALL",I38&lt;=5,"MEDIUM",I38&gt;5,"LARGE")</f>
        <v>SMALL</v>
      </c>
      <c r="M38" s="144" t="str">
        <f t="shared" si="1"/>
        <v>NO</v>
      </c>
      <c r="N38" s="374">
        <v>4.9800000000000004</v>
      </c>
      <c r="O38" s="374">
        <f t="shared" si="2"/>
        <v>5</v>
      </c>
      <c r="P38" s="158" t="str" cm="1">
        <f t="array" ref="P38">_xlfn.SWITCH(ROUND(N38,0),5,"Excellent",4,"Good",3,"ok","Bad")</f>
        <v>Excellent</v>
      </c>
      <c r="Q38" s="144">
        <v>66</v>
      </c>
      <c r="R38" s="385">
        <v>40350</v>
      </c>
      <c r="S38" s="385">
        <v>43984</v>
      </c>
      <c r="T38" s="144">
        <v>89</v>
      </c>
      <c r="U38" s="144" t="s">
        <v>60</v>
      </c>
      <c r="V38" s="144">
        <v>1</v>
      </c>
      <c r="W38" s="144" t="str">
        <f t="shared" si="8"/>
        <v>Active</v>
      </c>
      <c r="X38" s="144">
        <v>89</v>
      </c>
      <c r="Y38" s="157" t="s">
        <v>61</v>
      </c>
      <c r="Z38" s="386">
        <v>1</v>
      </c>
      <c r="AA38" s="386">
        <v>0.6</v>
      </c>
      <c r="AB38" s="387" t="s">
        <v>62</v>
      </c>
      <c r="AC38" s="157"/>
    </row>
    <row r="39" spans="2:38">
      <c r="B39" s="347">
        <v>18</v>
      </c>
      <c r="C39" s="383">
        <v>0</v>
      </c>
      <c r="D39" s="383" t="str">
        <f t="shared" si="3"/>
        <v>YES</v>
      </c>
      <c r="E39" s="383" t="str">
        <f t="shared" si="4"/>
        <v>COLD</v>
      </c>
      <c r="F39" s="383" t="str">
        <f t="shared" si="5"/>
        <v>NONE</v>
      </c>
      <c r="G39" s="384" t="str">
        <f t="shared" si="0"/>
        <v>WET</v>
      </c>
      <c r="I39" s="342">
        <v>4</v>
      </c>
      <c r="J39" s="144" t="str">
        <f t="shared" si="6"/>
        <v>LARGE</v>
      </c>
      <c r="K39" s="144" t="str">
        <f t="shared" si="7"/>
        <v>MEDIUM</v>
      </c>
      <c r="L39" s="144" t="str" cm="1">
        <f t="array" ref="L39">_xlfn.IFS(I39&lt;=2,"SMALL",I39&lt;=5,"MEDIUM",I39&gt;5,"LARGE")</f>
        <v>MEDIUM</v>
      </c>
      <c r="M39" s="144" t="str">
        <f t="shared" si="1"/>
        <v>YES</v>
      </c>
      <c r="N39" s="374">
        <v>4.88</v>
      </c>
      <c r="O39" s="374">
        <f t="shared" si="2"/>
        <v>5</v>
      </c>
      <c r="P39" s="158" t="str" cm="1">
        <f t="array" ref="P39">_xlfn.SWITCH(ROUND(N39,0),5,"Excellent",4,"Good",3,"ok","Bad")</f>
        <v>Excellent</v>
      </c>
      <c r="Q39" s="144">
        <v>263</v>
      </c>
      <c r="R39" s="385">
        <v>40394</v>
      </c>
      <c r="S39" s="385">
        <v>43906</v>
      </c>
      <c r="T39" s="144">
        <v>102</v>
      </c>
      <c r="U39" s="144" t="s">
        <v>69</v>
      </c>
      <c r="V39" s="144">
        <v>131</v>
      </c>
      <c r="W39" s="144" t="str">
        <f t="shared" si="8"/>
        <v>Active</v>
      </c>
      <c r="X39" s="144">
        <v>102</v>
      </c>
      <c r="Y39" s="157" t="s">
        <v>61</v>
      </c>
      <c r="Z39" s="386">
        <v>1</v>
      </c>
      <c r="AA39" s="386">
        <v>0.98</v>
      </c>
      <c r="AB39" s="387" t="s">
        <v>62</v>
      </c>
      <c r="AC39" s="157"/>
    </row>
    <row r="40" spans="2:38" ht="15" customHeight="1">
      <c r="B40" s="347">
        <v>21</v>
      </c>
      <c r="C40" s="383">
        <v>0</v>
      </c>
      <c r="D40" s="383" t="str">
        <f t="shared" si="3"/>
        <v>YES</v>
      </c>
      <c r="E40" s="383" t="str">
        <f t="shared" si="4"/>
        <v>COLD</v>
      </c>
      <c r="F40" s="383" t="str">
        <f t="shared" si="5"/>
        <v>NONE</v>
      </c>
      <c r="G40" s="384" t="str">
        <f t="shared" si="0"/>
        <v>WET</v>
      </c>
      <c r="I40" s="342">
        <v>6</v>
      </c>
      <c r="J40" s="144" t="str">
        <f t="shared" si="6"/>
        <v>LARGE</v>
      </c>
      <c r="K40" s="144" t="str">
        <f t="shared" si="7"/>
        <v>LARGE</v>
      </c>
      <c r="L40" s="144" t="str" cm="1">
        <f t="array" ref="L40">_xlfn.IFS(I40&lt;=2,"SMALL",I40&lt;=5,"MEDIUM",I40&gt;5,"LARGE")</f>
        <v>LARGE</v>
      </c>
      <c r="M40" s="144" t="str">
        <f t="shared" si="1"/>
        <v>YES</v>
      </c>
      <c r="N40" s="374">
        <v>4.8</v>
      </c>
      <c r="O40" s="374">
        <f t="shared" si="2"/>
        <v>5</v>
      </c>
      <c r="P40" s="158" t="str" cm="1">
        <f t="array" ref="P40">_xlfn.SWITCH(ROUND(N40,0),5,"Excellent",4,"Good",3,"ok","Bad")</f>
        <v>Excellent</v>
      </c>
      <c r="Q40" s="144">
        <v>141</v>
      </c>
      <c r="R40" s="385">
        <v>41487</v>
      </c>
      <c r="S40" s="385">
        <v>43878</v>
      </c>
      <c r="T40" s="144">
        <v>102</v>
      </c>
      <c r="U40" s="144" t="s">
        <v>69</v>
      </c>
      <c r="V40" s="144">
        <v>126</v>
      </c>
      <c r="W40" s="144" t="str">
        <f t="shared" si="8"/>
        <v>Active</v>
      </c>
      <c r="X40" s="144">
        <v>102</v>
      </c>
      <c r="Y40" s="157" t="s">
        <v>70</v>
      </c>
      <c r="Z40" s="386">
        <v>1</v>
      </c>
      <c r="AA40" s="386">
        <v>0.71</v>
      </c>
      <c r="AB40" s="387" t="s">
        <v>65</v>
      </c>
      <c r="AC40" s="157"/>
    </row>
    <row r="41" spans="2:38" ht="15" customHeight="1">
      <c r="B41" s="347">
        <v>37</v>
      </c>
      <c r="C41" s="383">
        <v>0</v>
      </c>
      <c r="D41" s="383" t="str">
        <f t="shared" si="3"/>
        <v>NO</v>
      </c>
      <c r="E41" s="383" t="str">
        <f t="shared" si="4"/>
        <v>COLD</v>
      </c>
      <c r="F41" s="383" t="str">
        <f t="shared" si="5"/>
        <v>NONE</v>
      </c>
      <c r="G41" s="384" t="str">
        <f t="shared" si="0"/>
        <v>WET</v>
      </c>
      <c r="I41" s="342">
        <v>2</v>
      </c>
      <c r="J41" s="144" t="str">
        <f t="shared" si="6"/>
        <v>SMALL</v>
      </c>
      <c r="K41" s="144" t="str">
        <f t="shared" si="7"/>
        <v>SMALL</v>
      </c>
      <c r="L41" s="144" t="str" cm="1">
        <f t="array" ref="L41">_xlfn.IFS(I41&lt;=2,"SMALL",I41&lt;=5,"MEDIUM",I41&gt;5,"LARGE")</f>
        <v>SMALL</v>
      </c>
      <c r="M41" s="144" t="str">
        <f t="shared" si="1"/>
        <v>YES</v>
      </c>
      <c r="N41" s="374">
        <v>4.99</v>
      </c>
      <c r="O41" s="374">
        <f t="shared" si="2"/>
        <v>5</v>
      </c>
      <c r="P41" s="158" t="str" cm="1">
        <f t="array" ref="P41">_xlfn.SWITCH(ROUND(N41,0),5,"Excellent",4,"Good",3,"ok","Bad")</f>
        <v>Excellent</v>
      </c>
      <c r="Q41" s="144">
        <v>252</v>
      </c>
      <c r="R41" s="385">
        <v>40364</v>
      </c>
      <c r="S41" s="385">
        <v>43880</v>
      </c>
      <c r="T41" s="144">
        <v>103</v>
      </c>
      <c r="U41" s="144" t="s">
        <v>69</v>
      </c>
      <c r="V41" s="144">
        <v>304</v>
      </c>
      <c r="W41" s="144" t="str">
        <f t="shared" si="8"/>
        <v>Active</v>
      </c>
      <c r="X41" s="144">
        <v>103</v>
      </c>
      <c r="Y41" s="157" t="s">
        <v>64</v>
      </c>
      <c r="Z41" s="386">
        <v>0.6</v>
      </c>
      <c r="AA41" s="386">
        <v>0.73</v>
      </c>
      <c r="AB41" s="387" t="s">
        <v>65</v>
      </c>
      <c r="AC41" s="157"/>
    </row>
    <row r="42" spans="2:38">
      <c r="B42" s="347">
        <v>42</v>
      </c>
      <c r="C42" s="383">
        <v>0</v>
      </c>
      <c r="D42" s="383" t="str">
        <f t="shared" si="3"/>
        <v>NO</v>
      </c>
      <c r="E42" s="383" t="str">
        <f t="shared" si="4"/>
        <v>MILD</v>
      </c>
      <c r="F42" s="383" t="str">
        <f t="shared" si="5"/>
        <v>NONE</v>
      </c>
      <c r="G42" s="384" t="str">
        <f t="shared" si="0"/>
        <v>WET</v>
      </c>
      <c r="I42" s="342">
        <v>3</v>
      </c>
      <c r="J42" s="144" t="str">
        <f t="shared" si="6"/>
        <v>LARGE</v>
      </c>
      <c r="K42" s="144" t="str">
        <f t="shared" si="7"/>
        <v>MEDIUM</v>
      </c>
      <c r="L42" s="144" t="str" cm="1">
        <f t="array" ref="L42">_xlfn.IFS(I42&lt;=2,"SMALL",I42&lt;=5,"MEDIUM",I42&gt;5,"LARGE")</f>
        <v>MEDIUM</v>
      </c>
      <c r="M42" s="144" t="str">
        <f t="shared" si="1"/>
        <v>NO</v>
      </c>
      <c r="N42" s="374">
        <v>4.41</v>
      </c>
      <c r="O42" s="374">
        <f t="shared" si="2"/>
        <v>4</v>
      </c>
      <c r="P42" s="158" t="str" cm="1">
        <f t="array" ref="P42">_xlfn.SWITCH(ROUND(N42,0),5,"Excellent",4,"Good",3,"ok","Bad")</f>
        <v>Good</v>
      </c>
      <c r="Q42" s="144">
        <v>34</v>
      </c>
      <c r="R42" s="385">
        <v>40428</v>
      </c>
      <c r="S42" s="385">
        <v>43692</v>
      </c>
      <c r="T42" s="144">
        <v>104</v>
      </c>
      <c r="U42" s="144" t="s">
        <v>69</v>
      </c>
      <c r="V42" s="144">
        <v>272</v>
      </c>
      <c r="W42" s="144" t="str">
        <f t="shared" si="8"/>
        <v>Active</v>
      </c>
      <c r="X42" s="144">
        <v>104</v>
      </c>
      <c r="Y42" s="157" t="s">
        <v>64</v>
      </c>
      <c r="Z42" s="386">
        <v>1</v>
      </c>
      <c r="AA42" s="386">
        <v>0.91</v>
      </c>
      <c r="AB42" s="387" t="s">
        <v>62</v>
      </c>
      <c r="AC42" s="157"/>
    </row>
    <row r="43" spans="2:38">
      <c r="B43" s="347">
        <v>28</v>
      </c>
      <c r="C43" s="383">
        <v>0</v>
      </c>
      <c r="D43" s="383" t="str">
        <f t="shared" si="3"/>
        <v>YES</v>
      </c>
      <c r="E43" s="383" t="str">
        <f t="shared" si="4"/>
        <v>COLD</v>
      </c>
      <c r="F43" s="383" t="str">
        <f t="shared" si="5"/>
        <v>NONE</v>
      </c>
      <c r="G43" s="384" t="str">
        <f t="shared" si="0"/>
        <v>WET</v>
      </c>
      <c r="I43" s="342">
        <v>2</v>
      </c>
      <c r="J43" s="144" t="str">
        <f t="shared" si="6"/>
        <v>SMALL</v>
      </c>
      <c r="K43" s="144" t="str">
        <f t="shared" si="7"/>
        <v>SMALL</v>
      </c>
      <c r="L43" s="144" t="str" cm="1">
        <f t="array" ref="L43">_xlfn.IFS(I43&lt;=2,"SMALL",I43&lt;=5,"MEDIUM",I43&gt;5,"LARGE")</f>
        <v>SMALL</v>
      </c>
      <c r="M43" s="144" t="str">
        <f t="shared" si="1"/>
        <v>NO</v>
      </c>
      <c r="N43" s="374">
        <v>5</v>
      </c>
      <c r="O43" s="374">
        <f t="shared" si="2"/>
        <v>5</v>
      </c>
      <c r="P43" s="158" t="str" cm="1">
        <f t="array" ref="P43">_xlfn.SWITCH(ROUND(N43,0),5,"Excellent",4,"Good",3,"ok","Bad")</f>
        <v>Excellent</v>
      </c>
      <c r="Q43" s="144">
        <v>19</v>
      </c>
      <c r="R43" s="385">
        <v>40692</v>
      </c>
      <c r="S43" s="385">
        <v>42558</v>
      </c>
      <c r="T43" s="144">
        <v>99</v>
      </c>
      <c r="U43" s="144" t="s">
        <v>69</v>
      </c>
      <c r="V43" s="144">
        <v>306</v>
      </c>
      <c r="W43" s="144" t="str">
        <f t="shared" si="8"/>
        <v>Active</v>
      </c>
      <c r="X43" s="144">
        <v>99</v>
      </c>
      <c r="Y43" s="157" t="s">
        <v>61</v>
      </c>
      <c r="Z43" s="386">
        <v>1</v>
      </c>
      <c r="AA43" s="386">
        <v>0.97</v>
      </c>
      <c r="AB43" s="387" t="s">
        <v>65</v>
      </c>
      <c r="AC43" s="157"/>
    </row>
    <row r="44" spans="2:38">
      <c r="B44" s="347">
        <v>10</v>
      </c>
      <c r="C44" s="383">
        <v>0</v>
      </c>
      <c r="D44" s="383" t="str">
        <f t="shared" si="3"/>
        <v>YES</v>
      </c>
      <c r="E44" s="383" t="str">
        <f t="shared" si="4"/>
        <v>COLD</v>
      </c>
      <c r="F44" s="383" t="str">
        <f t="shared" si="5"/>
        <v>NONE</v>
      </c>
      <c r="G44" s="384" t="str">
        <f t="shared" si="0"/>
        <v>WET</v>
      </c>
      <c r="I44" s="342">
        <v>2</v>
      </c>
      <c r="J44" s="144" t="str">
        <f t="shared" si="6"/>
        <v>SMALL</v>
      </c>
      <c r="K44" s="144" t="str">
        <f t="shared" si="7"/>
        <v>SMALL</v>
      </c>
      <c r="L44" s="144" t="str" cm="1">
        <f t="array" ref="L44">_xlfn.IFS(I44&lt;=2,"SMALL",I44&lt;=5,"MEDIUM",I44&gt;5,"LARGE")</f>
        <v>SMALL</v>
      </c>
      <c r="M44" s="144" t="str">
        <f t="shared" si="1"/>
        <v>YES</v>
      </c>
      <c r="N44" s="374">
        <v>4.8899999999999997</v>
      </c>
      <c r="O44" s="374">
        <f t="shared" si="2"/>
        <v>5</v>
      </c>
      <c r="P44" s="158" t="str" cm="1">
        <f t="array" ref="P44">_xlfn.SWITCH(ROUND(N44,0),5,"Excellent",4,"Good",3,"ok","Bad")</f>
        <v>Excellent</v>
      </c>
      <c r="Q44" s="144">
        <v>133</v>
      </c>
      <c r="R44" s="385">
        <v>40395</v>
      </c>
      <c r="S44" s="385">
        <v>43815</v>
      </c>
      <c r="T44" s="144">
        <v>74</v>
      </c>
      <c r="U44" s="144" t="s">
        <v>69</v>
      </c>
      <c r="V44" s="144">
        <v>344</v>
      </c>
      <c r="W44" s="144" t="str">
        <f t="shared" si="8"/>
        <v>Active</v>
      </c>
      <c r="X44" s="144">
        <v>74</v>
      </c>
      <c r="Y44" s="157" t="s">
        <v>64</v>
      </c>
      <c r="Z44" s="386">
        <v>0.73</v>
      </c>
      <c r="AA44" s="386">
        <v>0.93</v>
      </c>
      <c r="AB44" s="387" t="s">
        <v>65</v>
      </c>
      <c r="AC44" s="157"/>
    </row>
    <row r="45" spans="2:38">
      <c r="B45" s="347">
        <v>30</v>
      </c>
      <c r="C45" s="383">
        <v>51</v>
      </c>
      <c r="D45" s="383" t="str">
        <f t="shared" si="3"/>
        <v>YES</v>
      </c>
      <c r="E45" s="383" t="str">
        <f t="shared" si="4"/>
        <v>COLD</v>
      </c>
      <c r="F45" s="383" t="str">
        <f t="shared" si="5"/>
        <v>NONE</v>
      </c>
      <c r="G45" s="384" t="str">
        <f t="shared" si="0"/>
        <v>WET</v>
      </c>
      <c r="I45" s="342">
        <v>4</v>
      </c>
      <c r="J45" s="144" t="str">
        <f t="shared" si="6"/>
        <v>LARGE</v>
      </c>
      <c r="K45" s="144" t="str">
        <f t="shared" si="7"/>
        <v>MEDIUM</v>
      </c>
      <c r="L45" s="144" t="str" cm="1">
        <f t="array" ref="L45">_xlfn.IFS(I45&lt;=2,"SMALL",I45&lt;=5,"MEDIUM",I45&gt;5,"LARGE")</f>
        <v>MEDIUM</v>
      </c>
      <c r="M45" s="144" t="str">
        <f t="shared" si="1"/>
        <v>NO</v>
      </c>
      <c r="N45" s="374">
        <v>4.38</v>
      </c>
      <c r="O45" s="374">
        <f t="shared" si="2"/>
        <v>4</v>
      </c>
      <c r="P45" s="158" t="str" cm="1">
        <f t="array" ref="P45">_xlfn.SWITCH(ROUND(N45,0),5,"Excellent",4,"Good",3,"ok","Bad")</f>
        <v>Good</v>
      </c>
      <c r="Q45" s="144">
        <v>261</v>
      </c>
      <c r="R45" s="385">
        <v>40955</v>
      </c>
      <c r="S45" s="385">
        <v>43904</v>
      </c>
      <c r="T45" s="144">
        <v>111</v>
      </c>
      <c r="U45" s="144" t="s">
        <v>69</v>
      </c>
      <c r="V45" s="144">
        <v>267</v>
      </c>
      <c r="W45" s="144" t="str">
        <f t="shared" si="8"/>
        <v>Active</v>
      </c>
      <c r="X45" s="144">
        <v>111</v>
      </c>
      <c r="Y45" s="157" t="s">
        <v>70</v>
      </c>
      <c r="Z45" s="386">
        <v>0.9</v>
      </c>
      <c r="AA45" s="386">
        <v>0.96</v>
      </c>
      <c r="AB45" s="387" t="s">
        <v>65</v>
      </c>
      <c r="AC45" s="157"/>
    </row>
    <row r="46" spans="2:38">
      <c r="B46" s="347">
        <v>34</v>
      </c>
      <c r="C46" s="383">
        <v>0</v>
      </c>
      <c r="D46" s="383" t="str">
        <f t="shared" si="3"/>
        <v>YES</v>
      </c>
      <c r="E46" s="383" t="str">
        <f t="shared" si="4"/>
        <v>COLD</v>
      </c>
      <c r="F46" s="383" t="str">
        <f t="shared" si="5"/>
        <v>NONE</v>
      </c>
      <c r="G46" s="384" t="str">
        <f t="shared" si="0"/>
        <v>WET</v>
      </c>
      <c r="I46" s="342">
        <v>2</v>
      </c>
      <c r="J46" s="144" t="str">
        <f t="shared" si="6"/>
        <v>SMALL</v>
      </c>
      <c r="K46" s="144" t="str">
        <f t="shared" si="7"/>
        <v>SMALL</v>
      </c>
      <c r="L46" s="144" t="str" cm="1">
        <f t="array" ref="L46">_xlfn.IFS(I46&lt;=2,"SMALL",I46&lt;=5,"MEDIUM",I46&gt;5,"LARGE")</f>
        <v>SMALL</v>
      </c>
      <c r="M46" s="144" t="str">
        <f t="shared" si="1"/>
        <v>YES</v>
      </c>
      <c r="N46" s="374">
        <v>4.9000000000000004</v>
      </c>
      <c r="O46" s="374">
        <f t="shared" si="2"/>
        <v>5</v>
      </c>
      <c r="P46" s="158" t="str" cm="1">
        <f t="array" ref="P46">_xlfn.SWITCH(ROUND(N46,0),5,"Excellent",4,"Good",3,"ok","Bad")</f>
        <v>Excellent</v>
      </c>
      <c r="Q46" s="144">
        <v>219</v>
      </c>
      <c r="R46" s="385">
        <v>40392</v>
      </c>
      <c r="S46" s="385">
        <v>44028</v>
      </c>
      <c r="T46" s="144">
        <v>112</v>
      </c>
      <c r="U46" s="144" t="s">
        <v>60</v>
      </c>
      <c r="V46" s="144">
        <v>60</v>
      </c>
      <c r="W46" s="144" t="str">
        <f t="shared" si="8"/>
        <v>Active</v>
      </c>
      <c r="X46" s="144">
        <v>112</v>
      </c>
      <c r="Y46" s="157" t="s">
        <v>70</v>
      </c>
      <c r="Z46" s="386">
        <v>1</v>
      </c>
      <c r="AA46" s="386">
        <v>0.97</v>
      </c>
      <c r="AB46" s="387" t="s">
        <v>65</v>
      </c>
      <c r="AC46" s="157"/>
    </row>
    <row r="47" spans="2:38">
      <c r="B47" s="347">
        <v>41</v>
      </c>
      <c r="C47" s="383">
        <v>0</v>
      </c>
      <c r="D47" s="383" t="str">
        <f t="shared" si="3"/>
        <v>NO</v>
      </c>
      <c r="E47" s="383" t="str">
        <f t="shared" si="4"/>
        <v>MILD</v>
      </c>
      <c r="F47" s="383" t="str">
        <f t="shared" si="5"/>
        <v>NONE</v>
      </c>
      <c r="G47" s="384" t="str">
        <f t="shared" si="0"/>
        <v>WET</v>
      </c>
      <c r="I47" s="342">
        <v>2</v>
      </c>
      <c r="J47" s="144" t="str">
        <f t="shared" si="6"/>
        <v>SMALL</v>
      </c>
      <c r="K47" s="144" t="str">
        <f t="shared" si="7"/>
        <v>SMALL</v>
      </c>
      <c r="L47" s="144" t="str" cm="1">
        <f t="array" ref="L47">_xlfn.IFS(I47&lt;=2,"SMALL",I47&lt;=5,"MEDIUM",I47&gt;5,"LARGE")</f>
        <v>SMALL</v>
      </c>
      <c r="M47" s="144" t="str">
        <f t="shared" si="1"/>
        <v>NO</v>
      </c>
      <c r="N47" s="374">
        <v>4.58</v>
      </c>
      <c r="O47" s="374">
        <f t="shared" si="2"/>
        <v>5</v>
      </c>
      <c r="P47" s="158" t="str" cm="1">
        <f t="array" ref="P47">_xlfn.SWITCH(ROUND(N47,0),5,"Excellent",4,"Good",3,"ok","Bad")</f>
        <v>Excellent</v>
      </c>
      <c r="Q47" s="144">
        <v>181</v>
      </c>
      <c r="R47" s="385">
        <v>40473</v>
      </c>
      <c r="S47" s="385">
        <v>43555</v>
      </c>
      <c r="T47" s="144">
        <v>11</v>
      </c>
      <c r="U47" s="144" t="s">
        <v>60</v>
      </c>
      <c r="V47" s="144">
        <v>365</v>
      </c>
      <c r="W47" s="144" t="str">
        <f t="shared" si="8"/>
        <v>Active</v>
      </c>
      <c r="X47" s="144">
        <v>11</v>
      </c>
      <c r="Y47" s="157" t="s">
        <v>64</v>
      </c>
      <c r="Z47" s="386">
        <v>1</v>
      </c>
      <c r="AA47" s="386">
        <v>0.97</v>
      </c>
      <c r="AB47" s="387" t="s">
        <v>62</v>
      </c>
      <c r="AC47" s="157"/>
    </row>
    <row r="48" spans="2:38">
      <c r="B48" s="347">
        <v>45</v>
      </c>
      <c r="C48" s="383">
        <v>0</v>
      </c>
      <c r="D48" s="383" t="str">
        <f t="shared" si="3"/>
        <v>NO</v>
      </c>
      <c r="E48" s="383" t="str">
        <f t="shared" si="4"/>
        <v>MILD</v>
      </c>
      <c r="F48" s="383" t="str">
        <f t="shared" si="5"/>
        <v>NONE</v>
      </c>
      <c r="G48" s="384" t="str">
        <f t="shared" si="0"/>
        <v>WET</v>
      </c>
      <c r="I48" s="342">
        <v>2</v>
      </c>
      <c r="J48" s="144" t="str">
        <f t="shared" si="6"/>
        <v>SMALL</v>
      </c>
      <c r="K48" s="144" t="str">
        <f t="shared" si="7"/>
        <v>SMALL</v>
      </c>
      <c r="L48" s="144" t="str" cm="1">
        <f t="array" ref="L48">_xlfn.IFS(I48&lt;=2,"SMALL",I48&lt;=5,"MEDIUM",I48&gt;5,"LARGE")</f>
        <v>SMALL</v>
      </c>
      <c r="M48" s="144" t="str">
        <f t="shared" si="1"/>
        <v>NO</v>
      </c>
      <c r="N48" s="374">
        <v>5</v>
      </c>
      <c r="O48" s="374">
        <f t="shared" si="2"/>
        <v>5</v>
      </c>
      <c r="P48" s="158" t="str" cm="1">
        <f t="array" ref="P48">_xlfn.SWITCH(ROUND(N48,0),5,"Excellent",4,"Good",3,"ok","Bad")</f>
        <v>Excellent</v>
      </c>
      <c r="Q48" s="144">
        <v>12</v>
      </c>
      <c r="R48" s="385">
        <v>42474</v>
      </c>
      <c r="S48" s="385">
        <v>43212</v>
      </c>
      <c r="T48" s="144">
        <v>1149</v>
      </c>
      <c r="U48" s="144" t="s">
        <v>60</v>
      </c>
      <c r="V48" s="144">
        <v>0</v>
      </c>
      <c r="W48" s="144" t="str">
        <f t="shared" si="8"/>
        <v>Inactive</v>
      </c>
      <c r="X48" s="144">
        <v>1149</v>
      </c>
      <c r="Y48" s="157" t="s">
        <v>61</v>
      </c>
      <c r="Z48" s="386">
        <v>0.75</v>
      </c>
      <c r="AA48" s="386">
        <v>0.97</v>
      </c>
      <c r="AB48" s="387" t="s">
        <v>62</v>
      </c>
      <c r="AC48" s="157"/>
    </row>
    <row r="49" spans="2:29">
      <c r="B49" s="347">
        <v>44</v>
      </c>
      <c r="C49" s="383">
        <v>0</v>
      </c>
      <c r="D49" s="383" t="str">
        <f t="shared" si="3"/>
        <v>NO</v>
      </c>
      <c r="E49" s="383" t="str">
        <f t="shared" si="4"/>
        <v>MILD</v>
      </c>
      <c r="F49" s="383" t="str">
        <f t="shared" si="5"/>
        <v>NONE</v>
      </c>
      <c r="G49" s="384" t="str">
        <f t="shared" si="0"/>
        <v>WET</v>
      </c>
      <c r="I49" s="342">
        <v>4</v>
      </c>
      <c r="J49" s="144" t="str">
        <f t="shared" si="6"/>
        <v>LARGE</v>
      </c>
      <c r="K49" s="144" t="str">
        <f t="shared" si="7"/>
        <v>MEDIUM</v>
      </c>
      <c r="L49" s="144" t="str" cm="1">
        <f t="array" ref="L49">_xlfn.IFS(I49&lt;=2,"SMALL",I49&lt;=5,"MEDIUM",I49&gt;5,"LARGE")</f>
        <v>MEDIUM</v>
      </c>
      <c r="M49" s="144" t="str">
        <f t="shared" si="1"/>
        <v>NO</v>
      </c>
      <c r="N49" s="374">
        <v>4.75</v>
      </c>
      <c r="O49" s="374">
        <f t="shared" si="2"/>
        <v>5</v>
      </c>
      <c r="P49" s="158" t="str" cm="1">
        <f t="array" ref="P49">_xlfn.SWITCH(ROUND(N49,0),5,"Excellent",4,"Good",3,"ok","Bad")</f>
        <v>Excellent</v>
      </c>
      <c r="Q49" s="144">
        <v>193</v>
      </c>
      <c r="R49" s="385">
        <v>40405</v>
      </c>
      <c r="S49" s="385">
        <v>42557</v>
      </c>
      <c r="T49" s="144">
        <v>122</v>
      </c>
      <c r="U49" s="144" t="s">
        <v>69</v>
      </c>
      <c r="V49" s="144">
        <v>227</v>
      </c>
      <c r="W49" s="144" t="str">
        <f t="shared" si="8"/>
        <v>Active</v>
      </c>
      <c r="X49" s="144">
        <v>122</v>
      </c>
      <c r="Y49" s="157" t="s">
        <v>70</v>
      </c>
      <c r="Z49" s="386">
        <v>1</v>
      </c>
      <c r="AA49" s="386">
        <v>1</v>
      </c>
      <c r="AB49" s="387" t="s">
        <v>65</v>
      </c>
      <c r="AC49" s="157"/>
    </row>
    <row r="50" spans="2:29">
      <c r="B50" s="347">
        <v>30</v>
      </c>
      <c r="C50" s="383">
        <v>0</v>
      </c>
      <c r="D50" s="383" t="str">
        <f t="shared" si="3"/>
        <v>YES</v>
      </c>
      <c r="E50" s="383" t="str">
        <f t="shared" si="4"/>
        <v>COLD</v>
      </c>
      <c r="F50" s="383" t="str">
        <f t="shared" si="5"/>
        <v>NONE</v>
      </c>
      <c r="G50" s="384" t="str">
        <f t="shared" si="0"/>
        <v>WET</v>
      </c>
      <c r="I50" s="342">
        <v>16</v>
      </c>
      <c r="J50" s="144" t="str">
        <f t="shared" si="6"/>
        <v>LARGE</v>
      </c>
      <c r="K50" s="144" t="str">
        <f t="shared" si="7"/>
        <v>LARGE</v>
      </c>
      <c r="L50" s="144" t="str" cm="1">
        <f t="array" ref="L50">_xlfn.IFS(I50&lt;=2,"SMALL",I50&lt;=5,"MEDIUM",I50&gt;5,"LARGE")</f>
        <v>LARGE</v>
      </c>
      <c r="M50" s="144" t="str">
        <f t="shared" si="1"/>
        <v>NO</v>
      </c>
      <c r="N50" s="374">
        <v>4.6900000000000004</v>
      </c>
      <c r="O50" s="374">
        <f t="shared" si="2"/>
        <v>5</v>
      </c>
      <c r="P50" s="158" t="str" cm="1">
        <f t="array" ref="P50">_xlfn.SWITCH(ROUND(N50,0),5,"Excellent",4,"Good",3,"ok","Bad")</f>
        <v>Excellent</v>
      </c>
      <c r="Q50" s="144">
        <v>13</v>
      </c>
      <c r="R50" s="385">
        <v>40911</v>
      </c>
      <c r="S50" s="385">
        <v>43781</v>
      </c>
      <c r="T50" s="144">
        <v>124</v>
      </c>
      <c r="U50" s="144" t="s">
        <v>69</v>
      </c>
      <c r="V50" s="144">
        <v>365</v>
      </c>
      <c r="W50" s="144" t="str">
        <f t="shared" si="8"/>
        <v>Active</v>
      </c>
      <c r="X50" s="144">
        <v>124</v>
      </c>
      <c r="Y50" s="157" t="s">
        <v>61</v>
      </c>
      <c r="Z50" s="386">
        <v>1</v>
      </c>
      <c r="AA50" s="386">
        <v>0.95</v>
      </c>
      <c r="AB50" s="387" t="s">
        <v>62</v>
      </c>
      <c r="AC50" s="157"/>
    </row>
    <row r="51" spans="2:29">
      <c r="B51" s="347">
        <v>44</v>
      </c>
      <c r="C51" s="383">
        <v>165</v>
      </c>
      <c r="D51" s="383" t="str">
        <f t="shared" si="3"/>
        <v>NO</v>
      </c>
      <c r="E51" s="383" t="str">
        <f t="shared" si="4"/>
        <v>MILD</v>
      </c>
      <c r="F51" s="383" t="str">
        <f t="shared" si="5"/>
        <v>RAIN</v>
      </c>
      <c r="G51" s="384" t="str">
        <f t="shared" si="0"/>
        <v>WET</v>
      </c>
      <c r="I51" s="342">
        <v>2</v>
      </c>
      <c r="J51" s="144" t="str">
        <f t="shared" si="6"/>
        <v>SMALL</v>
      </c>
      <c r="K51" s="144" t="str">
        <f t="shared" si="7"/>
        <v>SMALL</v>
      </c>
      <c r="L51" s="144" t="str" cm="1">
        <f t="array" ref="L51">_xlfn.IFS(I51&lt;=2,"SMALL",I51&lt;=5,"MEDIUM",I51&gt;5,"LARGE")</f>
        <v>SMALL</v>
      </c>
      <c r="M51" s="144" t="str">
        <f t="shared" si="1"/>
        <v>NO</v>
      </c>
      <c r="N51" s="374">
        <v>4.42</v>
      </c>
      <c r="O51" s="374">
        <f t="shared" si="2"/>
        <v>4</v>
      </c>
      <c r="P51" s="158" t="str" cm="1">
        <f t="array" ref="P51">_xlfn.SWITCH(ROUND(N51,0),5,"Excellent",4,"Good",3,"ok","Bad")</f>
        <v>Good</v>
      </c>
      <c r="Q51" s="144">
        <v>53</v>
      </c>
      <c r="R51" s="385">
        <v>40460</v>
      </c>
      <c r="S51" s="385">
        <v>43711</v>
      </c>
      <c r="T51" s="144">
        <v>26</v>
      </c>
      <c r="U51" s="144" t="s">
        <v>60</v>
      </c>
      <c r="V51" s="144">
        <v>365</v>
      </c>
      <c r="W51" s="144" t="str">
        <f t="shared" si="8"/>
        <v>Active</v>
      </c>
      <c r="X51" s="144">
        <v>26</v>
      </c>
      <c r="Y51" s="157" t="s">
        <v>61</v>
      </c>
      <c r="Z51" s="386">
        <v>1</v>
      </c>
      <c r="AA51" s="386">
        <v>0.83</v>
      </c>
      <c r="AB51" s="387" t="s">
        <v>65</v>
      </c>
      <c r="AC51" s="157"/>
    </row>
    <row r="52" spans="2:29">
      <c r="B52" s="347">
        <v>14</v>
      </c>
      <c r="C52" s="383">
        <v>0</v>
      </c>
      <c r="D52" s="383" t="str">
        <f t="shared" si="3"/>
        <v>YES</v>
      </c>
      <c r="E52" s="383" t="str">
        <f t="shared" si="4"/>
        <v>COLD</v>
      </c>
      <c r="F52" s="383" t="str">
        <f t="shared" si="5"/>
        <v>NONE</v>
      </c>
      <c r="G52" s="384" t="str">
        <f t="shared" si="0"/>
        <v>WET</v>
      </c>
      <c r="I52" s="342">
        <v>7</v>
      </c>
      <c r="J52" s="144" t="str">
        <f t="shared" si="6"/>
        <v>LARGE</v>
      </c>
      <c r="K52" s="144" t="str">
        <f t="shared" si="7"/>
        <v>LARGE</v>
      </c>
      <c r="L52" s="144" t="str" cm="1">
        <f t="array" ref="L52">_xlfn.IFS(I52&lt;=2,"SMALL",I52&lt;=5,"MEDIUM",I52&gt;5,"LARGE")</f>
        <v>LARGE</v>
      </c>
      <c r="M52" s="144" t="str">
        <f t="shared" si="1"/>
        <v>NO</v>
      </c>
      <c r="N52" s="374">
        <v>4.5</v>
      </c>
      <c r="O52" s="374">
        <f t="shared" si="2"/>
        <v>5</v>
      </c>
      <c r="P52" s="158" t="str" cm="1">
        <f t="array" ref="P52">_xlfn.SWITCH(ROUND(N52,0),5,"Excellent",4,"Good",3,"ok","Bad")</f>
        <v>Excellent</v>
      </c>
      <c r="Q52" s="144">
        <v>6</v>
      </c>
      <c r="R52" s="385">
        <v>40838</v>
      </c>
      <c r="S52" s="385">
        <v>42285</v>
      </c>
      <c r="T52" s="144">
        <v>124</v>
      </c>
      <c r="U52" s="144" t="s">
        <v>60</v>
      </c>
      <c r="V52" s="144">
        <v>365</v>
      </c>
      <c r="W52" s="144" t="str">
        <f t="shared" si="8"/>
        <v>Active</v>
      </c>
      <c r="X52" s="144">
        <v>124</v>
      </c>
      <c r="Y52" s="157" t="s">
        <v>70</v>
      </c>
      <c r="Z52" s="386">
        <v>1</v>
      </c>
      <c r="AA52" s="386">
        <v>0.88</v>
      </c>
      <c r="AB52" s="387" t="s">
        <v>65</v>
      </c>
      <c r="AC52" s="157"/>
    </row>
    <row r="53" spans="2:29">
      <c r="B53" s="347">
        <v>18</v>
      </c>
      <c r="C53" s="383">
        <v>0</v>
      </c>
      <c r="D53" s="383" t="str">
        <f t="shared" si="3"/>
        <v>YES</v>
      </c>
      <c r="E53" s="383" t="str">
        <f t="shared" si="4"/>
        <v>COLD</v>
      </c>
      <c r="F53" s="383" t="str">
        <f t="shared" si="5"/>
        <v>NONE</v>
      </c>
      <c r="G53" s="384" t="str">
        <f t="shared" si="0"/>
        <v>WET</v>
      </c>
      <c r="I53" s="342">
        <v>5</v>
      </c>
      <c r="J53" s="144" t="str">
        <f t="shared" si="6"/>
        <v>LARGE</v>
      </c>
      <c r="K53" s="144" t="str">
        <f t="shared" si="7"/>
        <v>MEDIUM</v>
      </c>
      <c r="L53" s="144" t="str" cm="1">
        <f t="array" ref="L53">_xlfn.IFS(I53&lt;=2,"SMALL",I53&lt;=5,"MEDIUM",I53&gt;5,"LARGE")</f>
        <v>MEDIUM</v>
      </c>
      <c r="M53" s="144" t="str">
        <f t="shared" si="1"/>
        <v>YES</v>
      </c>
      <c r="N53" s="374">
        <v>4.96</v>
      </c>
      <c r="O53" s="374">
        <f t="shared" si="2"/>
        <v>5</v>
      </c>
      <c r="P53" s="158" t="str" cm="1">
        <f t="array" ref="P53">_xlfn.SWITCH(ROUND(N53,0),5,"Excellent",4,"Good",3,"ok","Bad")</f>
        <v>Excellent</v>
      </c>
      <c r="Q53" s="144">
        <v>370</v>
      </c>
      <c r="R53" s="385">
        <v>40532</v>
      </c>
      <c r="S53" s="385">
        <v>43827</v>
      </c>
      <c r="T53" s="144">
        <v>9</v>
      </c>
      <c r="U53" s="144" t="s">
        <v>69</v>
      </c>
      <c r="V53" s="144">
        <v>7</v>
      </c>
      <c r="W53" s="144" t="str">
        <f t="shared" si="8"/>
        <v>Active</v>
      </c>
      <c r="X53" s="144">
        <v>9</v>
      </c>
      <c r="Y53" s="157" t="s">
        <v>61</v>
      </c>
      <c r="Z53" s="386">
        <v>1</v>
      </c>
      <c r="AA53" s="386">
        <v>0.93</v>
      </c>
      <c r="AB53" s="387" t="s">
        <v>65</v>
      </c>
      <c r="AC53" s="157"/>
    </row>
    <row r="54" spans="2:29">
      <c r="B54" s="347">
        <v>33</v>
      </c>
      <c r="C54" s="383">
        <v>0</v>
      </c>
      <c r="D54" s="383" t="str">
        <f t="shared" si="3"/>
        <v>YES</v>
      </c>
      <c r="E54" s="383" t="str">
        <f t="shared" si="4"/>
        <v>COLD</v>
      </c>
      <c r="F54" s="383" t="str">
        <f t="shared" si="5"/>
        <v>NONE</v>
      </c>
      <c r="G54" s="384" t="str">
        <f t="shared" si="0"/>
        <v>WET</v>
      </c>
      <c r="I54" s="342">
        <v>5</v>
      </c>
      <c r="J54" s="144" t="str">
        <f t="shared" si="6"/>
        <v>LARGE</v>
      </c>
      <c r="K54" s="144" t="str">
        <f t="shared" si="7"/>
        <v>MEDIUM</v>
      </c>
      <c r="L54" s="144" t="str" cm="1">
        <f t="array" ref="L54">_xlfn.IFS(I54&lt;=2,"SMALL",I54&lt;=5,"MEDIUM",I54&gt;5,"LARGE")</f>
        <v>MEDIUM</v>
      </c>
      <c r="M54" s="144" t="str">
        <f t="shared" si="1"/>
        <v>NO</v>
      </c>
      <c r="N54" s="374">
        <v>4.5199999999999996</v>
      </c>
      <c r="O54" s="374">
        <f t="shared" si="2"/>
        <v>5</v>
      </c>
      <c r="P54" s="158" t="str" cm="1">
        <f t="array" ref="P54">_xlfn.SWITCH(ROUND(N54,0),5,"Excellent",4,"Good",3,"ok","Bad")</f>
        <v>Excellent</v>
      </c>
      <c r="Q54" s="144">
        <v>122</v>
      </c>
      <c r="R54" s="385">
        <v>40545</v>
      </c>
      <c r="S54" s="385">
        <v>43833</v>
      </c>
      <c r="T54" s="144">
        <v>141</v>
      </c>
      <c r="U54" s="144" t="s">
        <v>69</v>
      </c>
      <c r="V54" s="144">
        <v>365</v>
      </c>
      <c r="W54" s="144" t="str">
        <f t="shared" si="8"/>
        <v>Active</v>
      </c>
      <c r="X54" s="144">
        <v>141</v>
      </c>
      <c r="Y54" s="157" t="s">
        <v>64</v>
      </c>
      <c r="Z54" s="386">
        <v>1</v>
      </c>
      <c r="AA54" s="386">
        <v>0.19</v>
      </c>
      <c r="AB54" s="387" t="s">
        <v>65</v>
      </c>
      <c r="AC54" s="157"/>
    </row>
    <row r="55" spans="2:29">
      <c r="B55" s="347">
        <v>35</v>
      </c>
      <c r="C55" s="383">
        <v>0</v>
      </c>
      <c r="D55" s="383" t="str">
        <f t="shared" si="3"/>
        <v>NO</v>
      </c>
      <c r="E55" s="383" t="str">
        <f t="shared" si="4"/>
        <v>COLD</v>
      </c>
      <c r="F55" s="383" t="str">
        <f t="shared" si="5"/>
        <v>NONE</v>
      </c>
      <c r="G55" s="384" t="str">
        <f t="shared" si="0"/>
        <v>WET</v>
      </c>
      <c r="I55" s="342">
        <v>2</v>
      </c>
      <c r="J55" s="144" t="str">
        <f t="shared" si="6"/>
        <v>SMALL</v>
      </c>
      <c r="K55" s="144" t="str">
        <f t="shared" si="7"/>
        <v>SMALL</v>
      </c>
      <c r="L55" s="144" t="str" cm="1">
        <f t="array" ref="L55">_xlfn.IFS(I55&lt;=2,"SMALL",I55&lt;=5,"MEDIUM",I55&gt;5,"LARGE")</f>
        <v>SMALL</v>
      </c>
      <c r="M55" s="144" t="str">
        <f t="shared" si="1"/>
        <v>NO</v>
      </c>
      <c r="N55" s="374">
        <v>4.4800000000000004</v>
      </c>
      <c r="O55" s="374">
        <f t="shared" si="2"/>
        <v>4</v>
      </c>
      <c r="P55" s="158" t="str" cm="1">
        <f t="array" ref="P55">_xlfn.SWITCH(ROUND(N55,0),5,"Excellent",4,"Good",3,"ok","Bad")</f>
        <v>Good</v>
      </c>
      <c r="Q55" s="144">
        <v>62</v>
      </c>
      <c r="R55" s="385">
        <v>40464</v>
      </c>
      <c r="S55" s="385">
        <v>43101</v>
      </c>
      <c r="T55" s="144">
        <v>26</v>
      </c>
      <c r="U55" s="144" t="s">
        <v>60</v>
      </c>
      <c r="V55" s="144">
        <v>365</v>
      </c>
      <c r="W55" s="144" t="str">
        <f t="shared" si="8"/>
        <v>Active</v>
      </c>
      <c r="X55" s="144">
        <v>26</v>
      </c>
      <c r="Y55" s="157" t="s">
        <v>70</v>
      </c>
      <c r="Z55" s="386">
        <v>1</v>
      </c>
      <c r="AA55" s="386">
        <v>1</v>
      </c>
      <c r="AB55" s="387" t="s">
        <v>65</v>
      </c>
      <c r="AC55" s="157"/>
    </row>
    <row r="56" spans="2:29">
      <c r="B56" s="347">
        <v>17</v>
      </c>
      <c r="C56" s="383">
        <v>0</v>
      </c>
      <c r="D56" s="383" t="str">
        <f t="shared" si="3"/>
        <v>YES</v>
      </c>
      <c r="E56" s="383" t="str">
        <f t="shared" si="4"/>
        <v>COLD</v>
      </c>
      <c r="F56" s="383" t="str">
        <f t="shared" si="5"/>
        <v>NONE</v>
      </c>
      <c r="G56" s="384" t="str">
        <f t="shared" si="0"/>
        <v>WET</v>
      </c>
      <c r="I56" s="342">
        <v>2</v>
      </c>
      <c r="J56" s="144" t="str">
        <f t="shared" si="6"/>
        <v>SMALL</v>
      </c>
      <c r="K56" s="144" t="str">
        <f t="shared" si="7"/>
        <v>SMALL</v>
      </c>
      <c r="L56" s="144" t="str" cm="1">
        <f t="array" ref="L56">_xlfn.IFS(I56&lt;=2,"SMALL",I56&lt;=5,"MEDIUM",I56&gt;5,"LARGE")</f>
        <v>SMALL</v>
      </c>
      <c r="M56" s="144" t="str">
        <f t="shared" si="1"/>
        <v>YES</v>
      </c>
      <c r="N56" s="374">
        <v>4.88</v>
      </c>
      <c r="O56" s="374">
        <f t="shared" si="2"/>
        <v>5</v>
      </c>
      <c r="P56" s="158" t="str" cm="1">
        <f t="array" ref="P56">_xlfn.SWITCH(ROUND(N56,0),5,"Excellent",4,"Good",3,"ok","Bad")</f>
        <v>Excellent</v>
      </c>
      <c r="Q56" s="144">
        <v>208</v>
      </c>
      <c r="R56" s="385">
        <v>40528</v>
      </c>
      <c r="S56" s="385">
        <v>43979</v>
      </c>
      <c r="T56" s="144">
        <v>141</v>
      </c>
      <c r="U56" s="144" t="s">
        <v>60</v>
      </c>
      <c r="V56" s="144">
        <v>338</v>
      </c>
      <c r="W56" s="144" t="str">
        <f t="shared" si="8"/>
        <v>Active</v>
      </c>
      <c r="X56" s="144">
        <v>141</v>
      </c>
      <c r="Y56" s="157" t="s">
        <v>64</v>
      </c>
      <c r="Z56" s="386">
        <v>0.5</v>
      </c>
      <c r="AA56" s="386">
        <v>0.5</v>
      </c>
      <c r="AB56" s="387" t="s">
        <v>65</v>
      </c>
      <c r="AC56" s="157"/>
    </row>
    <row r="57" spans="2:29">
      <c r="B57" s="347">
        <v>18</v>
      </c>
      <c r="C57" s="383">
        <v>0</v>
      </c>
      <c r="D57" s="383" t="str">
        <f t="shared" si="3"/>
        <v>YES</v>
      </c>
      <c r="E57" s="383" t="str">
        <f t="shared" si="4"/>
        <v>COLD</v>
      </c>
      <c r="F57" s="383" t="str">
        <f t="shared" si="5"/>
        <v>NONE</v>
      </c>
      <c r="G57" s="384" t="str">
        <f t="shared" si="0"/>
        <v>WET</v>
      </c>
      <c r="I57" s="342">
        <v>4</v>
      </c>
      <c r="J57" s="144" t="str">
        <f t="shared" si="6"/>
        <v>LARGE</v>
      </c>
      <c r="K57" s="144" t="str">
        <f t="shared" si="7"/>
        <v>MEDIUM</v>
      </c>
      <c r="L57" s="144" t="str" cm="1">
        <f t="array" ref="L57">_xlfn.IFS(I57&lt;=2,"SMALL",I57&lt;=5,"MEDIUM",I57&gt;5,"LARGE")</f>
        <v>MEDIUM</v>
      </c>
      <c r="M57" s="144" t="str">
        <f t="shared" si="1"/>
        <v>YES</v>
      </c>
      <c r="N57" s="374">
        <v>4.9000000000000004</v>
      </c>
      <c r="O57" s="374">
        <f t="shared" si="2"/>
        <v>5</v>
      </c>
      <c r="P57" s="158" t="str" cm="1">
        <f t="array" ref="P57">_xlfn.SWITCH(ROUND(N57,0),5,"Excellent",4,"Good",3,"ok","Bad")</f>
        <v>Excellent</v>
      </c>
      <c r="Q57" s="144">
        <v>107</v>
      </c>
      <c r="R57" s="385">
        <v>40709</v>
      </c>
      <c r="S57" s="385">
        <v>43878</v>
      </c>
      <c r="T57" s="144">
        <v>153</v>
      </c>
      <c r="U57" s="144" t="s">
        <v>69</v>
      </c>
      <c r="V57" s="144">
        <v>78</v>
      </c>
      <c r="W57" s="144" t="str">
        <f t="shared" si="8"/>
        <v>Active</v>
      </c>
      <c r="X57" s="144">
        <v>153</v>
      </c>
      <c r="Y57" s="157" t="s">
        <v>70</v>
      </c>
      <c r="Z57" s="386">
        <v>1</v>
      </c>
      <c r="AA57" s="386">
        <v>0.89</v>
      </c>
      <c r="AB57" s="387" t="s">
        <v>62</v>
      </c>
      <c r="AC57" s="157"/>
    </row>
    <row r="58" spans="2:29">
      <c r="B58" s="347">
        <v>27</v>
      </c>
      <c r="C58" s="383">
        <v>0</v>
      </c>
      <c r="D58" s="383" t="str">
        <f t="shared" si="3"/>
        <v>YES</v>
      </c>
      <c r="E58" s="383" t="str">
        <f t="shared" si="4"/>
        <v>COLD</v>
      </c>
      <c r="F58" s="383" t="str">
        <f t="shared" si="5"/>
        <v>NONE</v>
      </c>
      <c r="G58" s="384" t="str">
        <f t="shared" si="0"/>
        <v>WET</v>
      </c>
      <c r="I58" s="342">
        <v>2</v>
      </c>
      <c r="J58" s="144" t="str">
        <f t="shared" si="6"/>
        <v>SMALL</v>
      </c>
      <c r="K58" s="144" t="str">
        <f t="shared" si="7"/>
        <v>SMALL</v>
      </c>
      <c r="L58" s="144" t="str" cm="1">
        <f t="array" ref="L58">_xlfn.IFS(I58&lt;=2,"SMALL",I58&lt;=5,"MEDIUM",I58&gt;5,"LARGE")</f>
        <v>SMALL</v>
      </c>
      <c r="M58" s="144" t="str">
        <f t="shared" si="1"/>
        <v>YES</v>
      </c>
      <c r="N58" s="374">
        <v>4.9800000000000004</v>
      </c>
      <c r="O58" s="374">
        <f t="shared" si="2"/>
        <v>5</v>
      </c>
      <c r="P58" s="158" t="str" cm="1">
        <f t="array" ref="P58">_xlfn.SWITCH(ROUND(N58,0),5,"Excellent",4,"Good",3,"ok","Bad")</f>
        <v>Excellent</v>
      </c>
      <c r="Q58" s="144">
        <v>258</v>
      </c>
      <c r="R58" s="385">
        <v>40490</v>
      </c>
      <c r="S58" s="385">
        <v>44050</v>
      </c>
      <c r="T58" s="144">
        <v>154</v>
      </c>
      <c r="U58" s="144" t="s">
        <v>69</v>
      </c>
      <c r="V58" s="144">
        <v>319</v>
      </c>
      <c r="W58" s="144" t="str">
        <f t="shared" si="8"/>
        <v>Active</v>
      </c>
      <c r="X58" s="144">
        <v>154</v>
      </c>
      <c r="Y58" s="157" t="s">
        <v>64</v>
      </c>
      <c r="Z58" s="386">
        <v>0.5</v>
      </c>
      <c r="AA58" s="386">
        <v>0.98</v>
      </c>
      <c r="AB58" s="387" t="s">
        <v>62</v>
      </c>
      <c r="AC58" s="157"/>
    </row>
    <row r="59" spans="2:29">
      <c r="B59" s="347">
        <v>23</v>
      </c>
      <c r="C59" s="383">
        <v>284</v>
      </c>
      <c r="D59" s="383" t="str">
        <f t="shared" si="3"/>
        <v>YES</v>
      </c>
      <c r="E59" s="383" t="str">
        <f t="shared" si="4"/>
        <v>COLD</v>
      </c>
      <c r="F59" s="383" t="str">
        <f t="shared" si="5"/>
        <v>NONE</v>
      </c>
      <c r="G59" s="384" t="str">
        <f t="shared" si="0"/>
        <v>WET</v>
      </c>
      <c r="I59" s="342">
        <v>3</v>
      </c>
      <c r="J59" s="144" t="str">
        <f t="shared" si="6"/>
        <v>LARGE</v>
      </c>
      <c r="K59" s="144" t="str">
        <f t="shared" si="7"/>
        <v>MEDIUM</v>
      </c>
      <c r="L59" s="144" t="str" cm="1">
        <f t="array" ref="L59">_xlfn.IFS(I59&lt;=2,"SMALL",I59&lt;=5,"MEDIUM",I59&gt;5,"LARGE")</f>
        <v>MEDIUM</v>
      </c>
      <c r="M59" s="144" t="str">
        <f t="shared" si="1"/>
        <v>YES</v>
      </c>
      <c r="N59" s="374">
        <v>4.96</v>
      </c>
      <c r="O59" s="374">
        <f t="shared" si="2"/>
        <v>5</v>
      </c>
      <c r="P59" s="158" t="str" cm="1">
        <f t="array" ref="P59">_xlfn.SWITCH(ROUND(N59,0),5,"Excellent",4,"Good",3,"ok","Bad")</f>
        <v>Excellent</v>
      </c>
      <c r="Q59" s="144">
        <v>512</v>
      </c>
      <c r="R59" s="385">
        <v>40658</v>
      </c>
      <c r="S59" s="385">
        <v>43905</v>
      </c>
      <c r="T59" s="144">
        <v>155</v>
      </c>
      <c r="U59" s="144" t="s">
        <v>60</v>
      </c>
      <c r="V59" s="144">
        <v>328</v>
      </c>
      <c r="W59" s="144" t="str">
        <f t="shared" si="8"/>
        <v>Active</v>
      </c>
      <c r="X59" s="144">
        <v>155</v>
      </c>
      <c r="Y59" s="157" t="s">
        <v>61</v>
      </c>
      <c r="Z59" s="386">
        <v>1</v>
      </c>
      <c r="AA59" s="386">
        <v>0.87</v>
      </c>
      <c r="AB59" s="387" t="s">
        <v>65</v>
      </c>
      <c r="AC59" s="157"/>
    </row>
    <row r="60" spans="2:29">
      <c r="B60" s="347">
        <v>33</v>
      </c>
      <c r="C60" s="383">
        <v>325</v>
      </c>
      <c r="D60" s="383" t="str">
        <f t="shared" si="3"/>
        <v>YES</v>
      </c>
      <c r="E60" s="383" t="str">
        <f t="shared" si="4"/>
        <v>COLD</v>
      </c>
      <c r="F60" s="383" t="str">
        <f t="shared" si="5"/>
        <v>NONE</v>
      </c>
      <c r="G60" s="384" t="str">
        <f t="shared" si="0"/>
        <v>WET</v>
      </c>
      <c r="I60" s="342">
        <v>2</v>
      </c>
      <c r="J60" s="144" t="str">
        <f t="shared" si="6"/>
        <v>SMALL</v>
      </c>
      <c r="K60" s="144" t="str">
        <f t="shared" si="7"/>
        <v>SMALL</v>
      </c>
      <c r="L60" s="144" t="str" cm="1">
        <f t="array" ref="L60">_xlfn.IFS(I60&lt;=2,"SMALL",I60&lt;=5,"MEDIUM",I60&gt;5,"LARGE")</f>
        <v>SMALL</v>
      </c>
      <c r="M60" s="144" t="str">
        <f t="shared" si="1"/>
        <v>YES</v>
      </c>
      <c r="N60" s="374">
        <v>4.91</v>
      </c>
      <c r="O60" s="374">
        <f t="shared" si="2"/>
        <v>5</v>
      </c>
      <c r="P60" s="158" t="str" cm="1">
        <f t="array" ref="P60">_xlfn.SWITCH(ROUND(N60,0),5,"Excellent",4,"Good",3,"ok","Bad")</f>
        <v>Excellent</v>
      </c>
      <c r="Q60" s="144">
        <v>187</v>
      </c>
      <c r="R60" s="385">
        <v>40655</v>
      </c>
      <c r="S60" s="385">
        <v>43792</v>
      </c>
      <c r="T60" s="144">
        <v>161</v>
      </c>
      <c r="U60" s="144" t="s">
        <v>69</v>
      </c>
      <c r="V60" s="144">
        <v>365</v>
      </c>
      <c r="W60" s="144" t="str">
        <f t="shared" si="8"/>
        <v>Active</v>
      </c>
      <c r="X60" s="144">
        <v>161</v>
      </c>
      <c r="Y60" s="157" t="s">
        <v>122</v>
      </c>
      <c r="Z60" s="386">
        <v>0.33</v>
      </c>
      <c r="AA60" s="386">
        <v>1</v>
      </c>
      <c r="AB60" s="387" t="s">
        <v>65</v>
      </c>
      <c r="AC60" s="157"/>
    </row>
    <row r="61" spans="2:29">
      <c r="B61" s="347">
        <v>11</v>
      </c>
      <c r="C61" s="383">
        <v>8</v>
      </c>
      <c r="D61" s="383" t="str">
        <f t="shared" si="3"/>
        <v>YES</v>
      </c>
      <c r="E61" s="383" t="str">
        <f t="shared" si="4"/>
        <v>COLD</v>
      </c>
      <c r="F61" s="383" t="str">
        <f t="shared" si="5"/>
        <v>NONE</v>
      </c>
      <c r="G61" s="384" t="str">
        <f t="shared" si="0"/>
        <v>WET</v>
      </c>
      <c r="I61" s="342">
        <v>3</v>
      </c>
      <c r="J61" s="144" t="str">
        <f t="shared" si="6"/>
        <v>LARGE</v>
      </c>
      <c r="K61" s="144" t="str">
        <f t="shared" si="7"/>
        <v>MEDIUM</v>
      </c>
      <c r="L61" s="144" t="str" cm="1">
        <f t="array" ref="L61">_xlfn.IFS(I61&lt;=2,"SMALL",I61&lt;=5,"MEDIUM",I61&gt;5,"LARGE")</f>
        <v>MEDIUM</v>
      </c>
      <c r="M61" s="144" t="str">
        <f t="shared" si="1"/>
        <v>NO</v>
      </c>
      <c r="N61" s="374">
        <v>4.67</v>
      </c>
      <c r="O61" s="374">
        <f t="shared" si="2"/>
        <v>5</v>
      </c>
      <c r="P61" s="158" t="str" cm="1">
        <f t="array" ref="P61">_xlfn.SWITCH(ROUND(N61,0),5,"Excellent",4,"Good",3,"ok","Bad")</f>
        <v>Excellent</v>
      </c>
      <c r="Q61" s="144">
        <v>215</v>
      </c>
      <c r="R61" s="385">
        <v>40546</v>
      </c>
      <c r="S61" s="385">
        <v>43878</v>
      </c>
      <c r="T61" s="144">
        <v>141</v>
      </c>
      <c r="U61" s="144" t="s">
        <v>60</v>
      </c>
      <c r="V61" s="144">
        <v>365</v>
      </c>
      <c r="W61" s="144" t="str">
        <f t="shared" si="8"/>
        <v>Active</v>
      </c>
      <c r="X61" s="144">
        <v>141</v>
      </c>
      <c r="Y61" s="157" t="s">
        <v>64</v>
      </c>
      <c r="Z61" s="386">
        <v>1</v>
      </c>
      <c r="AA61" s="386">
        <v>1</v>
      </c>
      <c r="AB61" s="387" t="s">
        <v>62</v>
      </c>
      <c r="AC61" s="157"/>
    </row>
    <row r="62" spans="2:29">
      <c r="B62" s="347">
        <v>38</v>
      </c>
      <c r="C62" s="383">
        <v>10</v>
      </c>
      <c r="D62" s="383" t="str">
        <f t="shared" si="3"/>
        <v>NO</v>
      </c>
      <c r="E62" s="383" t="str">
        <f t="shared" si="4"/>
        <v>COLD</v>
      </c>
      <c r="F62" s="383" t="str">
        <f t="shared" si="5"/>
        <v>RAIN</v>
      </c>
      <c r="G62" s="384" t="str">
        <f t="shared" si="0"/>
        <v>WET</v>
      </c>
      <c r="I62" s="342">
        <v>6</v>
      </c>
      <c r="J62" s="144" t="str">
        <f t="shared" si="6"/>
        <v>LARGE</v>
      </c>
      <c r="K62" s="144" t="str">
        <f t="shared" si="7"/>
        <v>LARGE</v>
      </c>
      <c r="L62" s="144" t="str" cm="1">
        <f t="array" ref="L62">_xlfn.IFS(I62&lt;=2,"SMALL",I62&lt;=5,"MEDIUM",I62&gt;5,"LARGE")</f>
        <v>LARGE</v>
      </c>
      <c r="M62" s="144" t="str">
        <f t="shared" si="1"/>
        <v>NO</v>
      </c>
      <c r="N62" s="374">
        <v>4.79</v>
      </c>
      <c r="O62" s="374">
        <f t="shared" si="2"/>
        <v>5</v>
      </c>
      <c r="P62" s="158" t="str" cm="1">
        <f t="array" ref="P62">_xlfn.SWITCH(ROUND(N62,0),5,"Excellent",4,"Good",3,"ok","Bad")</f>
        <v>Excellent</v>
      </c>
      <c r="Q62" s="144">
        <v>155</v>
      </c>
      <c r="R62" s="385">
        <v>40526</v>
      </c>
      <c r="S62" s="385">
        <v>44001</v>
      </c>
      <c r="T62" s="144">
        <v>162</v>
      </c>
      <c r="U62" s="144" t="s">
        <v>69</v>
      </c>
      <c r="V62" s="144">
        <v>347</v>
      </c>
      <c r="W62" s="144" t="str">
        <f t="shared" si="8"/>
        <v>Active</v>
      </c>
      <c r="X62" s="144">
        <v>162</v>
      </c>
      <c r="Y62" s="157" t="s">
        <v>70</v>
      </c>
      <c r="Z62" s="386">
        <v>1</v>
      </c>
      <c r="AA62" s="386">
        <v>0.8</v>
      </c>
      <c r="AB62" s="387" t="s">
        <v>65</v>
      </c>
      <c r="AC62" s="157"/>
    </row>
    <row r="63" spans="2:29">
      <c r="B63" s="347">
        <v>42</v>
      </c>
      <c r="C63" s="383">
        <v>0</v>
      </c>
      <c r="D63" s="383" t="str">
        <f t="shared" si="3"/>
        <v>NO</v>
      </c>
      <c r="E63" s="383" t="str">
        <f t="shared" si="4"/>
        <v>MILD</v>
      </c>
      <c r="F63" s="383" t="str">
        <f t="shared" si="5"/>
        <v>NONE</v>
      </c>
      <c r="G63" s="384" t="str">
        <f t="shared" si="0"/>
        <v>WET</v>
      </c>
      <c r="I63" s="342">
        <v>2</v>
      </c>
      <c r="J63" s="144" t="str">
        <f t="shared" si="6"/>
        <v>SMALL</v>
      </c>
      <c r="K63" s="144" t="str">
        <f t="shared" si="7"/>
        <v>SMALL</v>
      </c>
      <c r="L63" s="144" t="str" cm="1">
        <f t="array" ref="L63">_xlfn.IFS(I63&lt;=2,"SMALL",I63&lt;=5,"MEDIUM",I63&gt;5,"LARGE")</f>
        <v>SMALL</v>
      </c>
      <c r="M63" s="144" t="str">
        <f t="shared" si="1"/>
        <v>NO</v>
      </c>
      <c r="N63" s="374">
        <v>4.63</v>
      </c>
      <c r="O63" s="374">
        <f t="shared" si="2"/>
        <v>5</v>
      </c>
      <c r="P63" s="158" t="str" cm="1">
        <f t="array" ref="P63">_xlfn.SWITCH(ROUND(N63,0),5,"Excellent",4,"Good",3,"ok","Bad")</f>
        <v>Excellent</v>
      </c>
      <c r="Q63" s="144">
        <v>213</v>
      </c>
      <c r="R63" s="385">
        <v>40533</v>
      </c>
      <c r="S63" s="385">
        <v>43946</v>
      </c>
      <c r="T63" s="144">
        <v>164</v>
      </c>
      <c r="U63" s="144" t="s">
        <v>60</v>
      </c>
      <c r="V63" s="144">
        <v>363</v>
      </c>
      <c r="W63" s="144" t="str">
        <f t="shared" si="8"/>
        <v>Active</v>
      </c>
      <c r="X63" s="144">
        <v>164</v>
      </c>
      <c r="Y63" s="157" t="s">
        <v>64</v>
      </c>
      <c r="Z63" s="386">
        <v>1</v>
      </c>
      <c r="AA63" s="386">
        <v>1</v>
      </c>
      <c r="AB63" s="387" t="s">
        <v>65</v>
      </c>
      <c r="AC63" s="157"/>
    </row>
    <row r="64" spans="2:29">
      <c r="B64" s="347">
        <v>42</v>
      </c>
      <c r="C64" s="383">
        <v>79</v>
      </c>
      <c r="D64" s="383" t="str">
        <f t="shared" si="3"/>
        <v>NO</v>
      </c>
      <c r="E64" s="383" t="str">
        <f t="shared" si="4"/>
        <v>MILD</v>
      </c>
      <c r="F64" s="383" t="str">
        <f t="shared" si="5"/>
        <v>RAIN</v>
      </c>
      <c r="G64" s="384" t="str">
        <f t="shared" si="0"/>
        <v>WET</v>
      </c>
      <c r="I64" s="342">
        <v>2</v>
      </c>
      <c r="J64" s="144" t="str">
        <f t="shared" si="6"/>
        <v>SMALL</v>
      </c>
      <c r="K64" s="144" t="str">
        <f t="shared" si="7"/>
        <v>SMALL</v>
      </c>
      <c r="L64" s="144" t="str" cm="1">
        <f t="array" ref="L64">_xlfn.IFS(I64&lt;=2,"SMALL",I64&lt;=5,"MEDIUM",I64&gt;5,"LARGE")</f>
        <v>SMALL</v>
      </c>
      <c r="M64" s="144" t="str">
        <f t="shared" si="1"/>
        <v>NO</v>
      </c>
      <c r="N64" s="374">
        <v>4.6900000000000004</v>
      </c>
      <c r="O64" s="374">
        <f t="shared" si="2"/>
        <v>5</v>
      </c>
      <c r="P64" s="158" t="str" cm="1">
        <f t="array" ref="P64">_xlfn.SWITCH(ROUND(N64,0),5,"Excellent",4,"Good",3,"ok","Bad")</f>
        <v>Excellent</v>
      </c>
      <c r="Q64" s="144">
        <v>170</v>
      </c>
      <c r="R64" s="385">
        <v>40595</v>
      </c>
      <c r="S64" s="385">
        <v>44043</v>
      </c>
      <c r="T64" s="144">
        <v>164</v>
      </c>
      <c r="U64" s="144" t="s">
        <v>60</v>
      </c>
      <c r="V64" s="144">
        <v>346</v>
      </c>
      <c r="W64" s="144" t="str">
        <f t="shared" si="8"/>
        <v>Active</v>
      </c>
      <c r="X64" s="144">
        <v>164</v>
      </c>
      <c r="Y64" s="157" t="s">
        <v>61</v>
      </c>
      <c r="Z64" s="386">
        <v>1</v>
      </c>
      <c r="AA64" s="386">
        <v>1</v>
      </c>
      <c r="AB64" s="387" t="s">
        <v>65</v>
      </c>
      <c r="AC64" s="157"/>
    </row>
    <row r="65" spans="2:29">
      <c r="B65" s="347">
        <v>30</v>
      </c>
      <c r="C65" s="383">
        <v>0</v>
      </c>
      <c r="D65" s="383" t="str">
        <f t="shared" si="3"/>
        <v>YES</v>
      </c>
      <c r="E65" s="383" t="str">
        <f t="shared" si="4"/>
        <v>COLD</v>
      </c>
      <c r="F65" s="383" t="str">
        <f t="shared" si="5"/>
        <v>NONE</v>
      </c>
      <c r="G65" s="384" t="str">
        <f t="shared" si="0"/>
        <v>WET</v>
      </c>
      <c r="I65" s="342">
        <v>2</v>
      </c>
      <c r="J65" s="144" t="str">
        <f t="shared" si="6"/>
        <v>SMALL</v>
      </c>
      <c r="K65" s="144" t="str">
        <f t="shared" si="7"/>
        <v>SMALL</v>
      </c>
      <c r="L65" s="144" t="str" cm="1">
        <f t="array" ref="L65">_xlfn.IFS(I65&lt;=2,"SMALL",I65&lt;=5,"MEDIUM",I65&gt;5,"LARGE")</f>
        <v>SMALL</v>
      </c>
      <c r="M65" s="144" t="str">
        <f t="shared" si="1"/>
        <v>NO</v>
      </c>
      <c r="N65" s="374">
        <v>4.63</v>
      </c>
      <c r="O65" s="374">
        <f t="shared" si="2"/>
        <v>5</v>
      </c>
      <c r="P65" s="158" t="str" cm="1">
        <f t="array" ref="P65">_xlfn.SWITCH(ROUND(N65,0),5,"Excellent",4,"Good",3,"ok","Bad")</f>
        <v>Excellent</v>
      </c>
      <c r="Q65" s="144">
        <v>199</v>
      </c>
      <c r="R65" s="385">
        <v>40550</v>
      </c>
      <c r="S65" s="385">
        <v>43980</v>
      </c>
      <c r="T65" s="144">
        <v>164</v>
      </c>
      <c r="U65" s="144" t="s">
        <v>60</v>
      </c>
      <c r="V65" s="144">
        <v>358</v>
      </c>
      <c r="W65" s="144" t="str">
        <f t="shared" si="8"/>
        <v>Active</v>
      </c>
      <c r="X65" s="144">
        <v>164</v>
      </c>
      <c r="Y65" s="157" t="s">
        <v>70</v>
      </c>
      <c r="Z65" s="386">
        <v>1</v>
      </c>
      <c r="AA65" s="386">
        <v>0.83</v>
      </c>
      <c r="AB65" s="387" t="s">
        <v>62</v>
      </c>
      <c r="AC65" s="157"/>
    </row>
    <row r="66" spans="2:29">
      <c r="B66" s="347">
        <v>19</v>
      </c>
      <c r="C66" s="383">
        <v>5</v>
      </c>
      <c r="D66" s="383" t="str">
        <f t="shared" si="3"/>
        <v>YES</v>
      </c>
      <c r="E66" s="383" t="str">
        <f t="shared" si="4"/>
        <v>COLD</v>
      </c>
      <c r="F66" s="383" t="str">
        <f t="shared" si="5"/>
        <v>NONE</v>
      </c>
      <c r="G66" s="384" t="str">
        <f t="shared" si="0"/>
        <v>WET</v>
      </c>
      <c r="I66" s="342">
        <v>4</v>
      </c>
      <c r="J66" s="144" t="str">
        <f t="shared" si="6"/>
        <v>LARGE</v>
      </c>
      <c r="K66" s="144" t="str">
        <f t="shared" si="7"/>
        <v>MEDIUM</v>
      </c>
      <c r="L66" s="144" t="str" cm="1">
        <f t="array" ref="L66">_xlfn.IFS(I66&lt;=2,"SMALL",I66&lt;=5,"MEDIUM",I66&gt;5,"LARGE")</f>
        <v>MEDIUM</v>
      </c>
      <c r="M66" s="144" t="str">
        <f t="shared" si="1"/>
        <v>YES</v>
      </c>
      <c r="N66" s="374">
        <v>4.83</v>
      </c>
      <c r="O66" s="374">
        <f t="shared" si="2"/>
        <v>5</v>
      </c>
      <c r="P66" s="158" t="str" cm="1">
        <f t="array" ref="P66">_xlfn.SWITCH(ROUND(N66,0),5,"Excellent",4,"Good",3,"ok","Bad")</f>
        <v>Excellent</v>
      </c>
      <c r="Q66" s="144">
        <v>128</v>
      </c>
      <c r="R66" s="385">
        <v>40607</v>
      </c>
      <c r="S66" s="385">
        <v>43905</v>
      </c>
      <c r="T66" s="144">
        <v>166</v>
      </c>
      <c r="U66" s="144" t="s">
        <v>69</v>
      </c>
      <c r="V66" s="144">
        <v>362</v>
      </c>
      <c r="W66" s="144" t="str">
        <f t="shared" si="8"/>
        <v>Active</v>
      </c>
      <c r="X66" s="144">
        <v>166</v>
      </c>
      <c r="Y66" s="157" t="s">
        <v>64</v>
      </c>
      <c r="Z66" s="386">
        <v>0.67</v>
      </c>
      <c r="AA66" s="386">
        <v>0.32</v>
      </c>
      <c r="AB66" s="387" t="s">
        <v>62</v>
      </c>
      <c r="AC66" s="157"/>
    </row>
    <row r="67" spans="2:29">
      <c r="B67" s="347">
        <v>34</v>
      </c>
      <c r="C67" s="383">
        <v>15</v>
      </c>
      <c r="D67" s="383" t="str">
        <f t="shared" si="3"/>
        <v>YES</v>
      </c>
      <c r="E67" s="383" t="str">
        <f t="shared" si="4"/>
        <v>COLD</v>
      </c>
      <c r="F67" s="383" t="str">
        <f t="shared" si="5"/>
        <v>NONE</v>
      </c>
      <c r="G67" s="384" t="str">
        <f t="shared" si="0"/>
        <v>WET</v>
      </c>
      <c r="I67" s="342">
        <v>5</v>
      </c>
      <c r="J67" s="144" t="str">
        <f t="shared" si="6"/>
        <v>LARGE</v>
      </c>
      <c r="K67" s="144" t="str">
        <f t="shared" si="7"/>
        <v>MEDIUM</v>
      </c>
      <c r="L67" s="144" t="str" cm="1">
        <f t="array" ref="L67">_xlfn.IFS(I67&lt;=2,"SMALL",I67&lt;=5,"MEDIUM",I67&gt;5,"LARGE")</f>
        <v>MEDIUM</v>
      </c>
      <c r="M67" s="144" t="str">
        <f t="shared" si="1"/>
        <v>NO</v>
      </c>
      <c r="N67" s="374">
        <v>4.74</v>
      </c>
      <c r="O67" s="374">
        <f t="shared" si="2"/>
        <v>5</v>
      </c>
      <c r="P67" s="158" t="str" cm="1">
        <f t="array" ref="P67">_xlfn.SWITCH(ROUND(N67,0),5,"Excellent",4,"Good",3,"ok","Bad")</f>
        <v>Excellent</v>
      </c>
      <c r="Q67" s="144">
        <v>480</v>
      </c>
      <c r="R67" s="385">
        <v>40714</v>
      </c>
      <c r="S67" s="385">
        <v>43911</v>
      </c>
      <c r="T67" s="144">
        <v>167</v>
      </c>
      <c r="U67" s="144" t="s">
        <v>69</v>
      </c>
      <c r="V67" s="144">
        <v>355</v>
      </c>
      <c r="W67" s="144" t="str">
        <f t="shared" si="8"/>
        <v>Active</v>
      </c>
      <c r="X67" s="144">
        <v>167</v>
      </c>
      <c r="Y67" s="157" t="s">
        <v>64</v>
      </c>
      <c r="Z67" s="386">
        <v>1</v>
      </c>
      <c r="AA67" s="386">
        <v>1</v>
      </c>
      <c r="AB67" s="387" t="s">
        <v>62</v>
      </c>
      <c r="AC67" s="157"/>
    </row>
    <row r="68" spans="2:29">
      <c r="B68" s="347">
        <v>21</v>
      </c>
      <c r="C68" s="383">
        <v>0</v>
      </c>
      <c r="D68" s="383" t="str">
        <f t="shared" si="3"/>
        <v>YES</v>
      </c>
      <c r="E68" s="383" t="str">
        <f t="shared" si="4"/>
        <v>COLD</v>
      </c>
      <c r="F68" s="383" t="str">
        <f t="shared" si="5"/>
        <v>NONE</v>
      </c>
      <c r="G68" s="384" t="str">
        <f t="shared" si="0"/>
        <v>WET</v>
      </c>
      <c r="I68" s="342">
        <v>4</v>
      </c>
      <c r="J68" s="144" t="str">
        <f t="shared" si="6"/>
        <v>LARGE</v>
      </c>
      <c r="K68" s="144" t="str">
        <f t="shared" si="7"/>
        <v>MEDIUM</v>
      </c>
      <c r="L68" s="144" t="str" cm="1">
        <f t="array" ref="L68">_xlfn.IFS(I68&lt;=2,"SMALL",I68&lt;=5,"MEDIUM",I68&gt;5,"LARGE")</f>
        <v>MEDIUM</v>
      </c>
      <c r="M68" s="144" t="str">
        <f t="shared" si="1"/>
        <v>NO</v>
      </c>
      <c r="N68" s="374">
        <v>4.4800000000000004</v>
      </c>
      <c r="O68" s="374">
        <f t="shared" si="2"/>
        <v>4</v>
      </c>
      <c r="P68" s="158" t="str" cm="1">
        <f t="array" ref="P68">_xlfn.SWITCH(ROUND(N68,0),5,"Excellent",4,"Good",3,"ok","Bad")</f>
        <v>Good</v>
      </c>
      <c r="Q68" s="144">
        <v>153</v>
      </c>
      <c r="R68" s="385">
        <v>40549</v>
      </c>
      <c r="S68" s="385">
        <v>43833</v>
      </c>
      <c r="T68" s="144">
        <v>165</v>
      </c>
      <c r="U68" s="144" t="s">
        <v>69</v>
      </c>
      <c r="V68" s="144">
        <v>0</v>
      </c>
      <c r="W68" s="144" t="str">
        <f t="shared" si="8"/>
        <v>Inactive</v>
      </c>
      <c r="X68" s="144">
        <v>165</v>
      </c>
      <c r="Y68" s="157" t="s">
        <v>64</v>
      </c>
      <c r="Z68" s="386">
        <v>1</v>
      </c>
      <c r="AA68" s="386">
        <v>0.93</v>
      </c>
      <c r="AB68" s="387" t="s">
        <v>62</v>
      </c>
      <c r="AC68" s="157"/>
    </row>
    <row r="69" spans="2:29">
      <c r="B69" s="347">
        <v>45</v>
      </c>
      <c r="C69" s="383">
        <v>0</v>
      </c>
      <c r="D69" s="383" t="str">
        <f t="shared" si="3"/>
        <v>NO</v>
      </c>
      <c r="E69" s="383" t="str">
        <f t="shared" si="4"/>
        <v>MILD</v>
      </c>
      <c r="F69" s="383" t="str">
        <f t="shared" si="5"/>
        <v>NONE</v>
      </c>
      <c r="G69" s="384" t="str">
        <f t="shared" ref="G69:G132" si="10">IF(OR(E69="COLD",E69="MILD"),"WET","DRY")</f>
        <v>WET</v>
      </c>
      <c r="I69" s="342">
        <v>2</v>
      </c>
      <c r="J69" s="144" t="str">
        <f t="shared" si="6"/>
        <v>SMALL</v>
      </c>
      <c r="K69" s="144" t="str">
        <f t="shared" si="7"/>
        <v>SMALL</v>
      </c>
      <c r="L69" s="144" t="str" cm="1">
        <f t="array" ref="L69">_xlfn.IFS(I69&lt;=2,"SMALL",I69&lt;=5,"MEDIUM",I69&gt;5,"LARGE")</f>
        <v>SMALL</v>
      </c>
      <c r="M69" s="144" t="str">
        <f t="shared" ref="M69:M132" si="11">IF(AND(N69&gt;=4.8,Q69&gt;100),"YES","NO")</f>
        <v>NO</v>
      </c>
      <c r="N69" s="374">
        <v>4.9800000000000004</v>
      </c>
      <c r="O69" s="374">
        <f t="shared" ref="O69:O132" si="12">ROUND(N69,0)</f>
        <v>5</v>
      </c>
      <c r="P69" s="158" t="str" cm="1">
        <f t="array" ref="P69">_xlfn.SWITCH(ROUND(N69,0),5,"Excellent",4,"Good",3,"ok","Bad")</f>
        <v>Excellent</v>
      </c>
      <c r="Q69" s="144">
        <v>50</v>
      </c>
      <c r="R69" s="385">
        <v>43267</v>
      </c>
      <c r="S69" s="385">
        <v>43883</v>
      </c>
      <c r="T69" s="144">
        <v>168</v>
      </c>
      <c r="U69" s="144" t="s">
        <v>60</v>
      </c>
      <c r="V69" s="144">
        <v>0</v>
      </c>
      <c r="W69" s="144" t="str">
        <f t="shared" si="8"/>
        <v>Inactive</v>
      </c>
      <c r="X69" s="144">
        <v>168</v>
      </c>
      <c r="Y69" s="157" t="s">
        <v>122</v>
      </c>
      <c r="Z69" s="386">
        <v>0</v>
      </c>
      <c r="AA69" s="386">
        <v>1</v>
      </c>
      <c r="AB69" s="387" t="s">
        <v>65</v>
      </c>
      <c r="AC69" s="157"/>
    </row>
    <row r="70" spans="2:29">
      <c r="B70" s="347">
        <v>28</v>
      </c>
      <c r="C70" s="383">
        <v>0</v>
      </c>
      <c r="D70" s="383" t="str">
        <f t="shared" ref="D70:D133" si="13">IFERROR(IF(B70&lt;35,"YES","NO"),"-")</f>
        <v>YES</v>
      </c>
      <c r="E70" s="383" t="str">
        <f t="shared" ref="E70:E133" si="14">IFERROR(IF(B70&lt;40,"COLD",IF(B70&gt;80,"HOT","MILD")),"-")</f>
        <v>COLD</v>
      </c>
      <c r="F70" s="383" t="str">
        <f t="shared" ref="F70:F133" si="15">IF(AND(C70&lt;0,D70="YES"),"SNOW",IF(AND(C70&gt;0,D70="NO"),"RAIN","NONE"))</f>
        <v>NONE</v>
      </c>
      <c r="G70" s="384" t="str">
        <f t="shared" si="10"/>
        <v>WET</v>
      </c>
      <c r="I70" s="342">
        <v>2</v>
      </c>
      <c r="J70" s="144" t="str">
        <f t="shared" ref="J70:J133" si="16">IF(I70&lt;=2,"SMALL","LARGE")</f>
        <v>SMALL</v>
      </c>
      <c r="K70" s="144" t="str">
        <f t="shared" ref="K70:K133" si="17">IF(I70&lt;=2,"SMALL",IF(I70&lt;=5,"MEDIUM","LARGE"))</f>
        <v>SMALL</v>
      </c>
      <c r="L70" s="144" t="str" cm="1">
        <f t="array" ref="L70">_xlfn.IFS(I70&lt;=2,"SMALL",I70&lt;=5,"MEDIUM",I70&gt;5,"LARGE")</f>
        <v>SMALL</v>
      </c>
      <c r="M70" s="144" t="str">
        <f t="shared" si="11"/>
        <v>NO</v>
      </c>
      <c r="N70" s="374">
        <v>4.79</v>
      </c>
      <c r="O70" s="374">
        <f t="shared" si="12"/>
        <v>5</v>
      </c>
      <c r="P70" s="158" t="str" cm="1">
        <f t="array" ref="P70">_xlfn.SWITCH(ROUND(N70,0),5,"Excellent",4,"Good",3,"ok","Bad")</f>
        <v>Excellent</v>
      </c>
      <c r="Q70" s="144">
        <v>215</v>
      </c>
      <c r="R70" s="385">
        <v>40546</v>
      </c>
      <c r="S70" s="385">
        <v>43849</v>
      </c>
      <c r="T70" s="144">
        <v>37</v>
      </c>
      <c r="U70" s="144" t="s">
        <v>60</v>
      </c>
      <c r="V70" s="144">
        <v>46</v>
      </c>
      <c r="W70" s="144" t="str">
        <f t="shared" ref="W70:W133" si="18">IF(NOT(V70=0),"Active","Inactive")</f>
        <v>Active</v>
      </c>
      <c r="X70" s="144">
        <v>37</v>
      </c>
      <c r="Y70" s="157" t="s">
        <v>61</v>
      </c>
      <c r="Z70" s="386">
        <v>1</v>
      </c>
      <c r="AA70" s="386">
        <v>1</v>
      </c>
      <c r="AB70" s="387" t="s">
        <v>62</v>
      </c>
      <c r="AC70" s="157"/>
    </row>
    <row r="71" spans="2:29">
      <c r="B71" s="347">
        <v>22</v>
      </c>
      <c r="C71" s="383">
        <v>0</v>
      </c>
      <c r="D71" s="383" t="str">
        <f t="shared" si="13"/>
        <v>YES</v>
      </c>
      <c r="E71" s="383" t="str">
        <f t="shared" si="14"/>
        <v>COLD</v>
      </c>
      <c r="F71" s="383" t="str">
        <f t="shared" si="15"/>
        <v>NONE</v>
      </c>
      <c r="G71" s="384" t="str">
        <f t="shared" si="10"/>
        <v>WET</v>
      </c>
      <c r="I71" s="342">
        <v>1</v>
      </c>
      <c r="J71" s="144" t="str">
        <f t="shared" si="16"/>
        <v>SMALL</v>
      </c>
      <c r="K71" s="144" t="str">
        <f t="shared" si="17"/>
        <v>SMALL</v>
      </c>
      <c r="L71" s="144" t="str" cm="1">
        <f t="array" ref="L71">_xlfn.IFS(I71&lt;=2,"SMALL",I71&lt;=5,"MEDIUM",I71&gt;5,"LARGE")</f>
        <v>SMALL</v>
      </c>
      <c r="M71" s="144" t="str">
        <f t="shared" si="11"/>
        <v>NO</v>
      </c>
      <c r="N71" s="374">
        <v>4.49</v>
      </c>
      <c r="O71" s="374">
        <f t="shared" si="12"/>
        <v>4</v>
      </c>
      <c r="P71" s="158" t="str" cm="1">
        <f t="array" ref="P71">_xlfn.SWITCH(ROUND(N71,0),5,"Excellent",4,"Good",3,"ok","Bad")</f>
        <v>Good</v>
      </c>
      <c r="Q71" s="144">
        <v>80</v>
      </c>
      <c r="R71" s="385">
        <v>41190</v>
      </c>
      <c r="S71" s="385">
        <v>43869</v>
      </c>
      <c r="T71" s="144">
        <v>171</v>
      </c>
      <c r="U71" s="144" t="s">
        <v>60</v>
      </c>
      <c r="V71" s="144">
        <v>0</v>
      </c>
      <c r="W71" s="144" t="str">
        <f t="shared" si="18"/>
        <v>Inactive</v>
      </c>
      <c r="X71" s="144">
        <v>171</v>
      </c>
      <c r="Y71" s="157" t="s">
        <v>70</v>
      </c>
      <c r="Z71" s="386">
        <v>1</v>
      </c>
      <c r="AA71" s="386">
        <v>0.82</v>
      </c>
      <c r="AB71" s="387" t="s">
        <v>62</v>
      </c>
      <c r="AC71" s="157"/>
    </row>
    <row r="72" spans="2:29">
      <c r="B72" s="347">
        <v>28</v>
      </c>
      <c r="C72" s="383">
        <v>0</v>
      </c>
      <c r="D72" s="383" t="str">
        <f t="shared" si="13"/>
        <v>YES</v>
      </c>
      <c r="E72" s="383" t="str">
        <f t="shared" si="14"/>
        <v>COLD</v>
      </c>
      <c r="F72" s="383" t="str">
        <f t="shared" si="15"/>
        <v>NONE</v>
      </c>
      <c r="G72" s="384" t="str">
        <f t="shared" si="10"/>
        <v>WET</v>
      </c>
      <c r="I72" s="342">
        <v>3</v>
      </c>
      <c r="J72" s="144" t="str">
        <f t="shared" si="16"/>
        <v>LARGE</v>
      </c>
      <c r="K72" s="144" t="str">
        <f t="shared" si="17"/>
        <v>MEDIUM</v>
      </c>
      <c r="L72" s="144" t="str" cm="1">
        <f t="array" ref="L72">_xlfn.IFS(I72&lt;=2,"SMALL",I72&lt;=5,"MEDIUM",I72&gt;5,"LARGE")</f>
        <v>MEDIUM</v>
      </c>
      <c r="M72" s="144" t="str">
        <f t="shared" si="11"/>
        <v>NO</v>
      </c>
      <c r="N72" s="374">
        <v>5</v>
      </c>
      <c r="O72" s="374">
        <f t="shared" si="12"/>
        <v>5</v>
      </c>
      <c r="P72" s="158" t="str" cm="1">
        <f t="array" ref="P72">_xlfn.SWITCH(ROUND(N72,0),5,"Excellent",4,"Good",3,"ok","Bad")</f>
        <v>Excellent</v>
      </c>
      <c r="Q72" s="144">
        <v>5</v>
      </c>
      <c r="R72" s="385">
        <v>42630</v>
      </c>
      <c r="S72" s="385">
        <v>43468</v>
      </c>
      <c r="T72" s="144">
        <v>172</v>
      </c>
      <c r="U72" s="144" t="s">
        <v>69</v>
      </c>
      <c r="V72" s="144">
        <v>329</v>
      </c>
      <c r="W72" s="144" t="str">
        <f t="shared" si="18"/>
        <v>Active</v>
      </c>
      <c r="X72" s="144">
        <v>172</v>
      </c>
      <c r="Y72" s="157" t="s">
        <v>70</v>
      </c>
      <c r="Z72" s="386">
        <v>1</v>
      </c>
      <c r="AA72" s="386">
        <v>0.91</v>
      </c>
      <c r="AB72" s="387" t="s">
        <v>62</v>
      </c>
      <c r="AC72" s="157"/>
    </row>
    <row r="73" spans="2:29">
      <c r="B73" s="347">
        <v>25</v>
      </c>
      <c r="C73" s="383">
        <v>0</v>
      </c>
      <c r="D73" s="383" t="str">
        <f t="shared" si="13"/>
        <v>YES</v>
      </c>
      <c r="E73" s="383" t="str">
        <f t="shared" si="14"/>
        <v>COLD</v>
      </c>
      <c r="F73" s="383" t="str">
        <f t="shared" si="15"/>
        <v>NONE</v>
      </c>
      <c r="G73" s="384" t="str">
        <f t="shared" si="10"/>
        <v>WET</v>
      </c>
      <c r="I73" s="342">
        <v>2</v>
      </c>
      <c r="J73" s="144" t="str">
        <f t="shared" si="16"/>
        <v>SMALL</v>
      </c>
      <c r="K73" s="144" t="str">
        <f t="shared" si="17"/>
        <v>SMALL</v>
      </c>
      <c r="L73" s="144" t="str" cm="1">
        <f t="array" ref="L73">_xlfn.IFS(I73&lt;=2,"SMALL",I73&lt;=5,"MEDIUM",I73&gt;5,"LARGE")</f>
        <v>SMALL</v>
      </c>
      <c r="M73" s="144" t="str">
        <f t="shared" si="11"/>
        <v>NO</v>
      </c>
      <c r="N73" s="374">
        <v>4.87</v>
      </c>
      <c r="O73" s="374">
        <f t="shared" si="12"/>
        <v>5</v>
      </c>
      <c r="P73" s="158" t="str" cm="1">
        <f t="array" ref="P73">_xlfn.SWITCH(ROUND(N73,0),5,"Excellent",4,"Good",3,"ok","Bad")</f>
        <v>Excellent</v>
      </c>
      <c r="Q73" s="144">
        <v>55</v>
      </c>
      <c r="R73" s="385">
        <v>40572</v>
      </c>
      <c r="S73" s="385">
        <v>43905</v>
      </c>
      <c r="T73" s="144">
        <v>173</v>
      </c>
      <c r="U73" s="144" t="s">
        <v>69</v>
      </c>
      <c r="V73" s="144">
        <v>344</v>
      </c>
      <c r="W73" s="144" t="str">
        <f t="shared" si="18"/>
        <v>Active</v>
      </c>
      <c r="X73" s="144">
        <v>173</v>
      </c>
      <c r="Y73" s="157" t="s">
        <v>64</v>
      </c>
      <c r="Z73" s="386">
        <v>1</v>
      </c>
      <c r="AA73" s="386">
        <v>0.17</v>
      </c>
      <c r="AB73" s="387" t="s">
        <v>62</v>
      </c>
      <c r="AC73" s="157"/>
    </row>
    <row r="74" spans="2:29">
      <c r="B74" s="347">
        <v>12</v>
      </c>
      <c r="C74" s="383">
        <v>20</v>
      </c>
      <c r="D74" s="383" t="str">
        <f t="shared" si="13"/>
        <v>YES</v>
      </c>
      <c r="E74" s="383" t="str">
        <f t="shared" si="14"/>
        <v>COLD</v>
      </c>
      <c r="F74" s="383" t="str">
        <f t="shared" si="15"/>
        <v>NONE</v>
      </c>
      <c r="G74" s="384" t="str">
        <f t="shared" si="10"/>
        <v>WET</v>
      </c>
      <c r="I74" s="342">
        <v>2</v>
      </c>
      <c r="J74" s="144" t="str">
        <f t="shared" si="16"/>
        <v>SMALL</v>
      </c>
      <c r="K74" s="144" t="str">
        <f t="shared" si="17"/>
        <v>SMALL</v>
      </c>
      <c r="L74" s="144" t="str" cm="1">
        <f t="array" ref="L74">_xlfn.IFS(I74&lt;=2,"SMALL",I74&lt;=5,"MEDIUM",I74&gt;5,"LARGE")</f>
        <v>SMALL</v>
      </c>
      <c r="M74" s="144" t="str">
        <f t="shared" si="11"/>
        <v>NO</v>
      </c>
      <c r="N74" s="374">
        <v>4.55</v>
      </c>
      <c r="O74" s="374">
        <f t="shared" si="12"/>
        <v>5</v>
      </c>
      <c r="P74" s="158" t="str" cm="1">
        <f t="array" ref="P74">_xlfn.SWITCH(ROUND(N74,0),5,"Excellent",4,"Good",3,"ok","Bad")</f>
        <v>Excellent</v>
      </c>
      <c r="Q74" s="144">
        <v>11</v>
      </c>
      <c r="R74" s="385">
        <v>41277</v>
      </c>
      <c r="S74" s="385">
        <v>43682</v>
      </c>
      <c r="T74" s="144">
        <v>177</v>
      </c>
      <c r="U74" s="144" t="s">
        <v>69</v>
      </c>
      <c r="V74" s="144">
        <v>107</v>
      </c>
      <c r="W74" s="144" t="str">
        <f t="shared" si="18"/>
        <v>Active</v>
      </c>
      <c r="X74" s="144">
        <v>177</v>
      </c>
      <c r="Y74" s="157" t="s">
        <v>70</v>
      </c>
      <c r="Z74" s="386">
        <v>0.96</v>
      </c>
      <c r="AA74" s="386">
        <v>0.99</v>
      </c>
      <c r="AB74" s="387" t="s">
        <v>65</v>
      </c>
      <c r="AC74" s="157"/>
    </row>
    <row r="75" spans="2:29">
      <c r="B75" s="347">
        <v>32</v>
      </c>
      <c r="C75" s="383">
        <v>0</v>
      </c>
      <c r="D75" s="383" t="str">
        <f t="shared" si="13"/>
        <v>YES</v>
      </c>
      <c r="E75" s="383" t="str">
        <f t="shared" si="14"/>
        <v>COLD</v>
      </c>
      <c r="F75" s="383" t="str">
        <f t="shared" si="15"/>
        <v>NONE</v>
      </c>
      <c r="G75" s="384" t="str">
        <f t="shared" si="10"/>
        <v>WET</v>
      </c>
      <c r="I75" s="342">
        <v>5</v>
      </c>
      <c r="J75" s="144" t="str">
        <f t="shared" si="16"/>
        <v>LARGE</v>
      </c>
      <c r="K75" s="144" t="str">
        <f t="shared" si="17"/>
        <v>MEDIUM</v>
      </c>
      <c r="L75" s="144" t="str" cm="1">
        <f t="array" ref="L75">_xlfn.IFS(I75&lt;=2,"SMALL",I75&lt;=5,"MEDIUM",I75&gt;5,"LARGE")</f>
        <v>MEDIUM</v>
      </c>
      <c r="M75" s="144" t="str">
        <f t="shared" si="11"/>
        <v>NO</v>
      </c>
      <c r="N75" s="374">
        <v>4.62</v>
      </c>
      <c r="O75" s="374">
        <f t="shared" si="12"/>
        <v>5</v>
      </c>
      <c r="P75" s="158" t="str" cm="1">
        <f t="array" ref="P75">_xlfn.SWITCH(ROUND(N75,0),5,"Excellent",4,"Good",3,"ok","Bad")</f>
        <v>Excellent</v>
      </c>
      <c r="Q75" s="144">
        <v>209</v>
      </c>
      <c r="R75" s="385">
        <v>40647</v>
      </c>
      <c r="S75" s="385">
        <v>43982</v>
      </c>
      <c r="T75" s="144">
        <v>100</v>
      </c>
      <c r="U75" s="144" t="s">
        <v>69</v>
      </c>
      <c r="V75" s="144">
        <v>338</v>
      </c>
      <c r="W75" s="144" t="str">
        <f t="shared" si="18"/>
        <v>Active</v>
      </c>
      <c r="X75" s="144">
        <v>100</v>
      </c>
      <c r="Y75" s="157" t="s">
        <v>70</v>
      </c>
      <c r="Z75" s="386">
        <v>1</v>
      </c>
      <c r="AA75" s="386">
        <v>1</v>
      </c>
      <c r="AB75" s="387" t="s">
        <v>65</v>
      </c>
      <c r="AC75" s="157"/>
    </row>
    <row r="76" spans="2:29">
      <c r="B76" s="347">
        <v>15</v>
      </c>
      <c r="C76" s="383">
        <v>373</v>
      </c>
      <c r="D76" s="383" t="str">
        <f t="shared" si="13"/>
        <v>YES</v>
      </c>
      <c r="E76" s="383" t="str">
        <f t="shared" si="14"/>
        <v>COLD</v>
      </c>
      <c r="F76" s="383" t="str">
        <f t="shared" si="15"/>
        <v>NONE</v>
      </c>
      <c r="G76" s="384" t="str">
        <f t="shared" si="10"/>
        <v>WET</v>
      </c>
      <c r="I76" s="342">
        <v>2</v>
      </c>
      <c r="J76" s="144" t="str">
        <f t="shared" si="16"/>
        <v>SMALL</v>
      </c>
      <c r="K76" s="144" t="str">
        <f t="shared" si="17"/>
        <v>SMALL</v>
      </c>
      <c r="L76" s="144" t="str" cm="1">
        <f t="array" ref="L76">_xlfn.IFS(I76&lt;=2,"SMALL",I76&lt;=5,"MEDIUM",I76&gt;5,"LARGE")</f>
        <v>SMALL</v>
      </c>
      <c r="M76" s="144" t="str">
        <f t="shared" si="11"/>
        <v>NO</v>
      </c>
      <c r="N76" s="374">
        <v>4.83</v>
      </c>
      <c r="O76" s="374">
        <f t="shared" si="12"/>
        <v>5</v>
      </c>
      <c r="P76" s="158" t="str" cm="1">
        <f t="array" ref="P76">_xlfn.SWITCH(ROUND(N76,0),5,"Excellent",4,"Good",3,"ok","Bad")</f>
        <v>Excellent</v>
      </c>
      <c r="Q76" s="144">
        <v>29</v>
      </c>
      <c r="R76" s="385">
        <v>41153</v>
      </c>
      <c r="S76" s="385">
        <v>44020</v>
      </c>
      <c r="T76" s="144">
        <v>77</v>
      </c>
      <c r="U76" s="144" t="s">
        <v>69</v>
      </c>
      <c r="V76" s="144">
        <v>314</v>
      </c>
      <c r="W76" s="144" t="str">
        <f t="shared" si="18"/>
        <v>Active</v>
      </c>
      <c r="X76" s="144">
        <v>77</v>
      </c>
      <c r="Y76" s="157" t="s">
        <v>70</v>
      </c>
      <c r="Z76" s="386">
        <v>1</v>
      </c>
      <c r="AA76" s="386">
        <v>0.86</v>
      </c>
      <c r="AB76" s="387" t="s">
        <v>65</v>
      </c>
      <c r="AC76" s="157"/>
    </row>
    <row r="77" spans="2:29">
      <c r="B77" s="347">
        <v>26</v>
      </c>
      <c r="C77" s="383">
        <v>864</v>
      </c>
      <c r="D77" s="383" t="str">
        <f t="shared" si="13"/>
        <v>YES</v>
      </c>
      <c r="E77" s="383" t="str">
        <f t="shared" si="14"/>
        <v>COLD</v>
      </c>
      <c r="F77" s="383" t="str">
        <f t="shared" si="15"/>
        <v>NONE</v>
      </c>
      <c r="G77" s="384" t="str">
        <f t="shared" si="10"/>
        <v>WET</v>
      </c>
      <c r="I77" s="342">
        <v>4</v>
      </c>
      <c r="J77" s="144" t="str">
        <f t="shared" si="16"/>
        <v>LARGE</v>
      </c>
      <c r="K77" s="144" t="str">
        <f t="shared" si="17"/>
        <v>MEDIUM</v>
      </c>
      <c r="L77" s="144" t="str" cm="1">
        <f t="array" ref="L77">_xlfn.IFS(I77&lt;=2,"SMALL",I77&lt;=5,"MEDIUM",I77&gt;5,"LARGE")</f>
        <v>MEDIUM</v>
      </c>
      <c r="M77" s="144" t="str">
        <f t="shared" si="11"/>
        <v>NO</v>
      </c>
      <c r="N77" s="374">
        <v>4.9800000000000004</v>
      </c>
      <c r="O77" s="374">
        <f t="shared" si="12"/>
        <v>5</v>
      </c>
      <c r="P77" s="158" t="str" cm="1">
        <f t="array" ref="P77">_xlfn.SWITCH(ROUND(N77,0),5,"Excellent",4,"Good",3,"ok","Bad")</f>
        <v>Excellent</v>
      </c>
      <c r="Q77" s="144">
        <v>61</v>
      </c>
      <c r="R77" s="385">
        <v>40631</v>
      </c>
      <c r="S77" s="385">
        <v>43919</v>
      </c>
      <c r="T77" s="144">
        <v>178</v>
      </c>
      <c r="U77" s="144" t="s">
        <v>69</v>
      </c>
      <c r="V77" s="144">
        <v>24</v>
      </c>
      <c r="W77" s="144" t="str">
        <f t="shared" si="18"/>
        <v>Active</v>
      </c>
      <c r="X77" s="144">
        <v>178</v>
      </c>
      <c r="Y77" s="157" t="s">
        <v>70</v>
      </c>
      <c r="Z77" s="386">
        <v>1</v>
      </c>
      <c r="AA77" s="386">
        <v>1</v>
      </c>
      <c r="AB77" s="387" t="s">
        <v>62</v>
      </c>
      <c r="AC77" s="157"/>
    </row>
    <row r="78" spans="2:29">
      <c r="B78" s="347">
        <v>35</v>
      </c>
      <c r="C78" s="383">
        <v>536</v>
      </c>
      <c r="D78" s="383" t="str">
        <f t="shared" si="13"/>
        <v>NO</v>
      </c>
      <c r="E78" s="383" t="str">
        <f t="shared" si="14"/>
        <v>COLD</v>
      </c>
      <c r="F78" s="383" t="str">
        <f t="shared" si="15"/>
        <v>RAIN</v>
      </c>
      <c r="G78" s="384" t="str">
        <f t="shared" si="10"/>
        <v>WET</v>
      </c>
      <c r="I78" s="342">
        <v>1</v>
      </c>
      <c r="J78" s="144" t="str">
        <f t="shared" si="16"/>
        <v>SMALL</v>
      </c>
      <c r="K78" s="144" t="str">
        <f t="shared" si="17"/>
        <v>SMALL</v>
      </c>
      <c r="L78" s="144" t="str" cm="1">
        <f t="array" ref="L78">_xlfn.IFS(I78&lt;=2,"SMALL",I78&lt;=5,"MEDIUM",I78&gt;5,"LARGE")</f>
        <v>SMALL</v>
      </c>
      <c r="M78" s="144" t="str">
        <f t="shared" si="11"/>
        <v>NO</v>
      </c>
      <c r="N78" s="374">
        <v>4.17</v>
      </c>
      <c r="O78" s="374">
        <f t="shared" si="12"/>
        <v>4</v>
      </c>
      <c r="P78" s="158" t="str" cm="1">
        <f t="array" ref="P78">_xlfn.SWITCH(ROUND(N78,0),5,"Excellent",4,"Good",3,"ok","Bad")</f>
        <v>Good</v>
      </c>
      <c r="Q78" s="144">
        <v>112</v>
      </c>
      <c r="R78" s="385">
        <v>40690</v>
      </c>
      <c r="S78" s="385">
        <v>43766</v>
      </c>
      <c r="T78" s="144">
        <v>175</v>
      </c>
      <c r="U78" s="144" t="s">
        <v>60</v>
      </c>
      <c r="V78" s="144">
        <v>365</v>
      </c>
      <c r="W78" s="144" t="str">
        <f t="shared" si="18"/>
        <v>Active</v>
      </c>
      <c r="X78" s="144">
        <v>175</v>
      </c>
      <c r="Y78" s="157" t="s">
        <v>61</v>
      </c>
      <c r="Z78" s="386">
        <v>1</v>
      </c>
      <c r="AA78" s="386">
        <v>1</v>
      </c>
      <c r="AB78" s="387" t="s">
        <v>62</v>
      </c>
      <c r="AC78" s="157"/>
    </row>
    <row r="79" spans="2:29">
      <c r="B79" s="347">
        <v>12</v>
      </c>
      <c r="C79" s="383">
        <v>0</v>
      </c>
      <c r="D79" s="383" t="str">
        <f t="shared" si="13"/>
        <v>YES</v>
      </c>
      <c r="E79" s="383" t="str">
        <f t="shared" si="14"/>
        <v>COLD</v>
      </c>
      <c r="F79" s="383" t="str">
        <f t="shared" si="15"/>
        <v>NONE</v>
      </c>
      <c r="G79" s="384" t="str">
        <f t="shared" si="10"/>
        <v>WET</v>
      </c>
      <c r="I79" s="342">
        <v>2</v>
      </c>
      <c r="J79" s="144" t="str">
        <f t="shared" si="16"/>
        <v>SMALL</v>
      </c>
      <c r="K79" s="144" t="str">
        <f t="shared" si="17"/>
        <v>SMALL</v>
      </c>
      <c r="L79" s="144" t="str" cm="1">
        <f t="array" ref="L79">_xlfn.IFS(I79&lt;=2,"SMALL",I79&lt;=5,"MEDIUM",I79&gt;5,"LARGE")</f>
        <v>SMALL</v>
      </c>
      <c r="M79" s="144" t="str">
        <f t="shared" si="11"/>
        <v>NO</v>
      </c>
      <c r="N79" s="374">
        <v>5</v>
      </c>
      <c r="O79" s="374">
        <f t="shared" si="12"/>
        <v>5</v>
      </c>
      <c r="P79" s="158" t="str" cm="1">
        <f t="array" ref="P79">_xlfn.SWITCH(ROUND(N79,0),5,"Excellent",4,"Good",3,"ok","Bad")</f>
        <v>Excellent</v>
      </c>
      <c r="Q79" s="144">
        <v>17</v>
      </c>
      <c r="R79" s="385">
        <v>42823</v>
      </c>
      <c r="S79" s="385">
        <v>43709</v>
      </c>
      <c r="T79" s="144">
        <v>602</v>
      </c>
      <c r="U79" s="144" t="s">
        <v>69</v>
      </c>
      <c r="V79" s="144">
        <v>0</v>
      </c>
      <c r="W79" s="144" t="str">
        <f t="shared" si="18"/>
        <v>Inactive</v>
      </c>
      <c r="X79" s="144">
        <v>602</v>
      </c>
      <c r="Y79" s="157" t="s">
        <v>70</v>
      </c>
      <c r="Z79" s="386">
        <v>0.96</v>
      </c>
      <c r="AA79" s="386">
        <v>0.67</v>
      </c>
      <c r="AB79" s="387" t="s">
        <v>65</v>
      </c>
      <c r="AC79" s="157"/>
    </row>
    <row r="80" spans="2:29">
      <c r="B80" s="347">
        <v>16</v>
      </c>
      <c r="C80" s="383">
        <v>0</v>
      </c>
      <c r="D80" s="383" t="str">
        <f t="shared" si="13"/>
        <v>YES</v>
      </c>
      <c r="E80" s="383" t="str">
        <f t="shared" si="14"/>
        <v>COLD</v>
      </c>
      <c r="F80" s="383" t="str">
        <f t="shared" si="15"/>
        <v>NONE</v>
      </c>
      <c r="G80" s="384" t="str">
        <f t="shared" si="10"/>
        <v>WET</v>
      </c>
      <c r="I80" s="342">
        <v>2</v>
      </c>
      <c r="J80" s="144" t="str">
        <f t="shared" si="16"/>
        <v>SMALL</v>
      </c>
      <c r="K80" s="144" t="str">
        <f t="shared" si="17"/>
        <v>SMALL</v>
      </c>
      <c r="L80" s="144" t="str" cm="1">
        <f t="array" ref="L80">_xlfn.IFS(I80&lt;=2,"SMALL",I80&lt;=5,"MEDIUM",I80&gt;5,"LARGE")</f>
        <v>SMALL</v>
      </c>
      <c r="M80" s="144" t="str">
        <f t="shared" si="11"/>
        <v>NO</v>
      </c>
      <c r="N80" s="374">
        <v>4.88</v>
      </c>
      <c r="O80" s="374">
        <f t="shared" si="12"/>
        <v>5</v>
      </c>
      <c r="P80" s="158" t="str" cm="1">
        <f t="array" ref="P80">_xlfn.SWITCH(ROUND(N80,0),5,"Excellent",4,"Good",3,"ok","Bad")</f>
        <v>Excellent</v>
      </c>
      <c r="Q80" s="144">
        <v>77</v>
      </c>
      <c r="R80" s="385">
        <v>42146</v>
      </c>
      <c r="S80" s="385">
        <v>43750</v>
      </c>
      <c r="T80" s="144">
        <v>2249</v>
      </c>
      <c r="U80" s="144" t="s">
        <v>60</v>
      </c>
      <c r="V80" s="144">
        <v>89</v>
      </c>
      <c r="W80" s="144" t="str">
        <f t="shared" si="18"/>
        <v>Active</v>
      </c>
      <c r="X80" s="144">
        <v>2249</v>
      </c>
      <c r="Y80" s="157" t="s">
        <v>70</v>
      </c>
      <c r="Z80" s="386">
        <v>1</v>
      </c>
      <c r="AA80" s="386">
        <v>1</v>
      </c>
      <c r="AB80" s="387" t="s">
        <v>62</v>
      </c>
      <c r="AC80" s="157"/>
    </row>
    <row r="81" spans="2:29">
      <c r="B81" s="347">
        <v>36</v>
      </c>
      <c r="C81" s="383">
        <v>0</v>
      </c>
      <c r="D81" s="383" t="str">
        <f t="shared" si="13"/>
        <v>NO</v>
      </c>
      <c r="E81" s="383" t="str">
        <f t="shared" si="14"/>
        <v>COLD</v>
      </c>
      <c r="F81" s="383" t="str">
        <f t="shared" si="15"/>
        <v>NONE</v>
      </c>
      <c r="G81" s="384" t="str">
        <f t="shared" si="10"/>
        <v>WET</v>
      </c>
      <c r="I81" s="342">
        <v>2</v>
      </c>
      <c r="J81" s="144" t="str">
        <f t="shared" si="16"/>
        <v>SMALL</v>
      </c>
      <c r="K81" s="144" t="str">
        <f t="shared" si="17"/>
        <v>SMALL</v>
      </c>
      <c r="L81" s="144" t="str" cm="1">
        <f t="array" ref="L81">_xlfn.IFS(I81&lt;=2,"SMALL",I81&lt;=5,"MEDIUM",I81&gt;5,"LARGE")</f>
        <v>SMALL</v>
      </c>
      <c r="M81" s="144" t="str">
        <f t="shared" si="11"/>
        <v>NO</v>
      </c>
      <c r="N81" s="374">
        <v>5</v>
      </c>
      <c r="O81" s="374">
        <f t="shared" si="12"/>
        <v>5</v>
      </c>
      <c r="P81" s="158" t="str" cm="1">
        <f t="array" ref="P81">_xlfn.SWITCH(ROUND(N81,0),5,"Excellent",4,"Good",3,"ok","Bad")</f>
        <v>Excellent</v>
      </c>
      <c r="Q81" s="144">
        <v>33</v>
      </c>
      <c r="R81" s="385">
        <v>40813</v>
      </c>
      <c r="S81" s="385">
        <v>43906</v>
      </c>
      <c r="T81" s="144">
        <v>182</v>
      </c>
      <c r="U81" s="144" t="s">
        <v>69</v>
      </c>
      <c r="V81" s="144">
        <v>363</v>
      </c>
      <c r="W81" s="144" t="str">
        <f t="shared" si="18"/>
        <v>Active</v>
      </c>
      <c r="X81" s="144">
        <v>182</v>
      </c>
      <c r="Y81" s="157" t="s">
        <v>61</v>
      </c>
      <c r="Z81" s="386">
        <v>1</v>
      </c>
      <c r="AA81" s="386">
        <v>1</v>
      </c>
      <c r="AB81" s="387" t="s">
        <v>62</v>
      </c>
      <c r="AC81" s="157"/>
    </row>
    <row r="82" spans="2:29">
      <c r="B82" s="347">
        <v>33</v>
      </c>
      <c r="C82" s="383">
        <v>0</v>
      </c>
      <c r="D82" s="383" t="str">
        <f t="shared" si="13"/>
        <v>YES</v>
      </c>
      <c r="E82" s="383" t="str">
        <f t="shared" si="14"/>
        <v>COLD</v>
      </c>
      <c r="F82" s="383" t="str">
        <f t="shared" si="15"/>
        <v>NONE</v>
      </c>
      <c r="G82" s="384" t="str">
        <f t="shared" si="10"/>
        <v>WET</v>
      </c>
      <c r="I82" s="342">
        <v>2</v>
      </c>
      <c r="J82" s="144" t="str">
        <f t="shared" si="16"/>
        <v>SMALL</v>
      </c>
      <c r="K82" s="144" t="str">
        <f t="shared" si="17"/>
        <v>SMALL</v>
      </c>
      <c r="L82" s="144" t="str" cm="1">
        <f t="array" ref="L82">_xlfn.IFS(I82&lt;=2,"SMALL",I82&lt;=5,"MEDIUM",I82&gt;5,"LARGE")</f>
        <v>SMALL</v>
      </c>
      <c r="M82" s="144" t="str">
        <f t="shared" si="11"/>
        <v>NO</v>
      </c>
      <c r="N82" s="374">
        <v>4.82</v>
      </c>
      <c r="O82" s="374">
        <f t="shared" si="12"/>
        <v>5</v>
      </c>
      <c r="P82" s="158" t="str" cm="1">
        <f t="array" ref="P82">_xlfn.SWITCH(ROUND(N82,0),5,"Excellent",4,"Good",3,"ok","Bad")</f>
        <v>Excellent</v>
      </c>
      <c r="Q82" s="144">
        <v>50</v>
      </c>
      <c r="R82" s="385">
        <v>41030</v>
      </c>
      <c r="S82" s="385">
        <v>43907</v>
      </c>
      <c r="T82" s="144">
        <v>187</v>
      </c>
      <c r="U82" s="144" t="s">
        <v>69</v>
      </c>
      <c r="V82" s="144">
        <v>73</v>
      </c>
      <c r="W82" s="144" t="str">
        <f t="shared" si="18"/>
        <v>Active</v>
      </c>
      <c r="X82" s="144">
        <v>187</v>
      </c>
      <c r="Y82" s="157" t="s">
        <v>61</v>
      </c>
      <c r="Z82" s="386">
        <v>1</v>
      </c>
      <c r="AA82" s="386">
        <v>0.79</v>
      </c>
      <c r="AB82" s="387" t="s">
        <v>65</v>
      </c>
      <c r="AC82" s="157"/>
    </row>
    <row r="83" spans="2:29">
      <c r="B83" s="347">
        <v>24</v>
      </c>
      <c r="C83" s="383">
        <v>0</v>
      </c>
      <c r="D83" s="383" t="str">
        <f t="shared" si="13"/>
        <v>YES</v>
      </c>
      <c r="E83" s="383" t="str">
        <f t="shared" si="14"/>
        <v>COLD</v>
      </c>
      <c r="F83" s="383" t="str">
        <f t="shared" si="15"/>
        <v>NONE</v>
      </c>
      <c r="G83" s="384" t="str">
        <f t="shared" si="10"/>
        <v>WET</v>
      </c>
      <c r="I83" s="342">
        <v>4</v>
      </c>
      <c r="J83" s="144" t="str">
        <f t="shared" si="16"/>
        <v>LARGE</v>
      </c>
      <c r="K83" s="144" t="str">
        <f t="shared" si="17"/>
        <v>MEDIUM</v>
      </c>
      <c r="L83" s="144" t="str" cm="1">
        <f t="array" ref="L83">_xlfn.IFS(I83&lt;=2,"SMALL",I83&lt;=5,"MEDIUM",I83&gt;5,"LARGE")</f>
        <v>MEDIUM</v>
      </c>
      <c r="M83" s="144" t="str">
        <f t="shared" si="11"/>
        <v>NO</v>
      </c>
      <c r="N83" s="374">
        <v>5</v>
      </c>
      <c r="O83" s="374">
        <f t="shared" si="12"/>
        <v>5</v>
      </c>
      <c r="P83" s="158" t="str" cm="1">
        <f t="array" ref="P83">_xlfn.SWITCH(ROUND(N83,0),5,"Excellent",4,"Good",3,"ok","Bad")</f>
        <v>Excellent</v>
      </c>
      <c r="Q83" s="144">
        <v>90</v>
      </c>
      <c r="R83" s="385">
        <v>40721</v>
      </c>
      <c r="S83" s="385">
        <v>44043</v>
      </c>
      <c r="T83" s="144">
        <v>129</v>
      </c>
      <c r="U83" s="144" t="s">
        <v>69</v>
      </c>
      <c r="V83" s="144">
        <v>261</v>
      </c>
      <c r="W83" s="144" t="str">
        <f t="shared" si="18"/>
        <v>Active</v>
      </c>
      <c r="X83" s="144">
        <v>129</v>
      </c>
      <c r="Y83" s="157" t="s">
        <v>61</v>
      </c>
      <c r="Z83" s="386">
        <v>1</v>
      </c>
      <c r="AA83" s="386">
        <v>0.93</v>
      </c>
      <c r="AB83" s="387" t="s">
        <v>62</v>
      </c>
      <c r="AC83" s="157"/>
    </row>
    <row r="84" spans="2:29">
      <c r="B84" s="347">
        <v>24</v>
      </c>
      <c r="C84" s="383">
        <v>0</v>
      </c>
      <c r="D84" s="383" t="str">
        <f t="shared" si="13"/>
        <v>YES</v>
      </c>
      <c r="E84" s="383" t="str">
        <f t="shared" si="14"/>
        <v>COLD</v>
      </c>
      <c r="F84" s="383" t="str">
        <f t="shared" si="15"/>
        <v>NONE</v>
      </c>
      <c r="G84" s="384" t="str">
        <f t="shared" si="10"/>
        <v>WET</v>
      </c>
      <c r="I84" s="342">
        <v>2</v>
      </c>
      <c r="J84" s="144" t="str">
        <f t="shared" si="16"/>
        <v>SMALL</v>
      </c>
      <c r="K84" s="144" t="str">
        <f t="shared" si="17"/>
        <v>SMALL</v>
      </c>
      <c r="L84" s="144" t="str" cm="1">
        <f t="array" ref="L84">_xlfn.IFS(I84&lt;=2,"SMALL",I84&lt;=5,"MEDIUM",I84&gt;5,"LARGE")</f>
        <v>SMALL</v>
      </c>
      <c r="M84" s="144" t="str">
        <f t="shared" si="11"/>
        <v>NO</v>
      </c>
      <c r="N84" s="374">
        <v>4.74</v>
      </c>
      <c r="O84" s="374">
        <f t="shared" si="12"/>
        <v>5</v>
      </c>
      <c r="P84" s="158" t="str" cm="1">
        <f t="array" ref="P84">_xlfn.SWITCH(ROUND(N84,0),5,"Excellent",4,"Good",3,"ok","Bad")</f>
        <v>Excellent</v>
      </c>
      <c r="Q84" s="144">
        <v>70</v>
      </c>
      <c r="R84" s="385">
        <v>40631</v>
      </c>
      <c r="S84" s="385">
        <v>43821</v>
      </c>
      <c r="T84" s="144">
        <v>191</v>
      </c>
      <c r="U84" s="144" t="s">
        <v>69</v>
      </c>
      <c r="V84" s="144">
        <v>267</v>
      </c>
      <c r="W84" s="144" t="str">
        <f t="shared" si="18"/>
        <v>Active</v>
      </c>
      <c r="X84" s="144">
        <v>191</v>
      </c>
      <c r="Y84" s="157" t="s">
        <v>70</v>
      </c>
      <c r="Z84" s="386">
        <v>1</v>
      </c>
      <c r="AA84" s="386">
        <v>1</v>
      </c>
      <c r="AB84" s="387" t="s">
        <v>65</v>
      </c>
      <c r="AC84" s="157"/>
    </row>
    <row r="85" spans="2:29">
      <c r="B85" s="347">
        <v>19</v>
      </c>
      <c r="C85" s="383">
        <v>20</v>
      </c>
      <c r="D85" s="383" t="str">
        <f t="shared" si="13"/>
        <v>YES</v>
      </c>
      <c r="E85" s="383" t="str">
        <f t="shared" si="14"/>
        <v>COLD</v>
      </c>
      <c r="F85" s="383" t="str">
        <f t="shared" si="15"/>
        <v>NONE</v>
      </c>
      <c r="G85" s="384" t="str">
        <f t="shared" si="10"/>
        <v>WET</v>
      </c>
      <c r="I85" s="342">
        <v>3</v>
      </c>
      <c r="J85" s="144" t="str">
        <f t="shared" si="16"/>
        <v>LARGE</v>
      </c>
      <c r="K85" s="144" t="str">
        <f t="shared" si="17"/>
        <v>MEDIUM</v>
      </c>
      <c r="L85" s="144" t="str" cm="1">
        <f t="array" ref="L85">_xlfn.IFS(I85&lt;=2,"SMALL",I85&lt;=5,"MEDIUM",I85&gt;5,"LARGE")</f>
        <v>MEDIUM</v>
      </c>
      <c r="M85" s="144" t="str">
        <f t="shared" si="11"/>
        <v>NO</v>
      </c>
      <c r="N85" s="374">
        <v>4.3600000000000003</v>
      </c>
      <c r="O85" s="374">
        <f t="shared" si="12"/>
        <v>4</v>
      </c>
      <c r="P85" s="158" t="str" cm="1">
        <f t="array" ref="P85">_xlfn.SWITCH(ROUND(N85,0),5,"Excellent",4,"Good",3,"ok","Bad")</f>
        <v>Good</v>
      </c>
      <c r="Q85" s="144">
        <v>36</v>
      </c>
      <c r="R85" s="385">
        <v>40800</v>
      </c>
      <c r="S85" s="385">
        <v>44033</v>
      </c>
      <c r="T85" s="144">
        <v>180</v>
      </c>
      <c r="U85" s="144" t="s">
        <v>69</v>
      </c>
      <c r="V85" s="144">
        <v>284</v>
      </c>
      <c r="W85" s="144" t="str">
        <f t="shared" si="18"/>
        <v>Active</v>
      </c>
      <c r="X85" s="144">
        <v>180</v>
      </c>
      <c r="Y85" s="157" t="s">
        <v>70</v>
      </c>
      <c r="Z85" s="386">
        <v>1</v>
      </c>
      <c r="AA85" s="386">
        <v>0.9</v>
      </c>
      <c r="AB85" s="387" t="s">
        <v>65</v>
      </c>
      <c r="AC85" s="157"/>
    </row>
    <row r="86" spans="2:29">
      <c r="B86" s="347">
        <v>35</v>
      </c>
      <c r="C86" s="383">
        <v>564</v>
      </c>
      <c r="D86" s="383" t="str">
        <f t="shared" si="13"/>
        <v>NO</v>
      </c>
      <c r="E86" s="383" t="str">
        <f t="shared" si="14"/>
        <v>COLD</v>
      </c>
      <c r="F86" s="383" t="str">
        <f t="shared" si="15"/>
        <v>RAIN</v>
      </c>
      <c r="G86" s="384" t="str">
        <f t="shared" si="10"/>
        <v>WET</v>
      </c>
      <c r="I86" s="342">
        <v>3</v>
      </c>
      <c r="J86" s="144" t="str">
        <f t="shared" si="16"/>
        <v>LARGE</v>
      </c>
      <c r="K86" s="144" t="str">
        <f t="shared" si="17"/>
        <v>MEDIUM</v>
      </c>
      <c r="L86" s="144" t="str" cm="1">
        <f t="array" ref="L86">_xlfn.IFS(I86&lt;=2,"SMALL",I86&lt;=5,"MEDIUM",I86&gt;5,"LARGE")</f>
        <v>MEDIUM</v>
      </c>
      <c r="M86" s="144" t="str">
        <f t="shared" si="11"/>
        <v>NO</v>
      </c>
      <c r="N86" s="374">
        <v>4.74</v>
      </c>
      <c r="O86" s="374">
        <f t="shared" si="12"/>
        <v>5</v>
      </c>
      <c r="P86" s="158" t="str" cm="1">
        <f t="array" ref="P86">_xlfn.SWITCH(ROUND(N86,0),5,"Excellent",4,"Good",3,"ok","Bad")</f>
        <v>Excellent</v>
      </c>
      <c r="Q86" s="144">
        <v>223</v>
      </c>
      <c r="R86" s="385">
        <v>40707</v>
      </c>
      <c r="S86" s="385">
        <v>43828</v>
      </c>
      <c r="T86" s="144">
        <v>145</v>
      </c>
      <c r="U86" s="144" t="s">
        <v>69</v>
      </c>
      <c r="V86" s="144">
        <v>351</v>
      </c>
      <c r="W86" s="144" t="str">
        <f t="shared" si="18"/>
        <v>Active</v>
      </c>
      <c r="X86" s="144">
        <v>145</v>
      </c>
      <c r="Y86" s="157" t="s">
        <v>61</v>
      </c>
      <c r="Z86" s="386">
        <v>1</v>
      </c>
      <c r="AA86" s="386">
        <v>0.97</v>
      </c>
      <c r="AB86" s="387" t="s">
        <v>65</v>
      </c>
      <c r="AC86" s="157"/>
    </row>
    <row r="87" spans="2:29">
      <c r="B87" s="347">
        <v>18</v>
      </c>
      <c r="C87" s="383">
        <v>5</v>
      </c>
      <c r="D87" s="383" t="str">
        <f t="shared" si="13"/>
        <v>YES</v>
      </c>
      <c r="E87" s="383" t="str">
        <f t="shared" si="14"/>
        <v>COLD</v>
      </c>
      <c r="F87" s="383" t="str">
        <f t="shared" si="15"/>
        <v>NONE</v>
      </c>
      <c r="G87" s="384" t="str">
        <f t="shared" si="10"/>
        <v>WET</v>
      </c>
      <c r="I87" s="342">
        <v>2</v>
      </c>
      <c r="J87" s="144" t="str">
        <f t="shared" si="16"/>
        <v>SMALL</v>
      </c>
      <c r="K87" s="144" t="str">
        <f t="shared" si="17"/>
        <v>SMALL</v>
      </c>
      <c r="L87" s="144" t="str" cm="1">
        <f t="array" ref="L87">_xlfn.IFS(I87&lt;=2,"SMALL",I87&lt;=5,"MEDIUM",I87&gt;5,"LARGE")</f>
        <v>SMALL</v>
      </c>
      <c r="M87" s="144" t="str">
        <f t="shared" si="11"/>
        <v>NO</v>
      </c>
      <c r="N87" s="374">
        <v>4.62</v>
      </c>
      <c r="O87" s="374">
        <f t="shared" si="12"/>
        <v>5</v>
      </c>
      <c r="P87" s="158" t="str" cm="1">
        <f t="array" ref="P87">_xlfn.SWITCH(ROUND(N87,0),5,"Excellent",4,"Good",3,"ok","Bad")</f>
        <v>Excellent</v>
      </c>
      <c r="Q87" s="144">
        <v>200</v>
      </c>
      <c r="R87" s="385">
        <v>40679</v>
      </c>
      <c r="S87" s="385">
        <v>44051</v>
      </c>
      <c r="T87" s="144">
        <v>210</v>
      </c>
      <c r="U87" s="144" t="s">
        <v>60</v>
      </c>
      <c r="V87" s="144">
        <v>0</v>
      </c>
      <c r="W87" s="144" t="str">
        <f t="shared" si="18"/>
        <v>Inactive</v>
      </c>
      <c r="X87" s="144">
        <v>210</v>
      </c>
      <c r="Y87" s="157" t="s">
        <v>61</v>
      </c>
      <c r="Z87" s="386">
        <v>1</v>
      </c>
      <c r="AA87" s="386">
        <v>0.61</v>
      </c>
      <c r="AB87" s="387" t="s">
        <v>65</v>
      </c>
      <c r="AC87" s="157"/>
    </row>
    <row r="88" spans="2:29">
      <c r="B88" s="347">
        <v>31</v>
      </c>
      <c r="C88" s="383">
        <v>0</v>
      </c>
      <c r="D88" s="383" t="str">
        <f t="shared" si="13"/>
        <v>YES</v>
      </c>
      <c r="E88" s="383" t="str">
        <f t="shared" si="14"/>
        <v>COLD</v>
      </c>
      <c r="F88" s="383" t="str">
        <f t="shared" si="15"/>
        <v>NONE</v>
      </c>
      <c r="G88" s="384" t="str">
        <f t="shared" si="10"/>
        <v>WET</v>
      </c>
      <c r="I88" s="342">
        <v>4</v>
      </c>
      <c r="J88" s="144" t="str">
        <f t="shared" si="16"/>
        <v>LARGE</v>
      </c>
      <c r="K88" s="144" t="str">
        <f t="shared" si="17"/>
        <v>MEDIUM</v>
      </c>
      <c r="L88" s="144" t="str" cm="1">
        <f t="array" ref="L88">_xlfn.IFS(I88&lt;=2,"SMALL",I88&lt;=5,"MEDIUM",I88&gt;5,"LARGE")</f>
        <v>MEDIUM</v>
      </c>
      <c r="M88" s="144" t="str">
        <f t="shared" si="11"/>
        <v>NO</v>
      </c>
      <c r="N88" s="374">
        <v>4.88</v>
      </c>
      <c r="O88" s="374">
        <f t="shared" si="12"/>
        <v>5</v>
      </c>
      <c r="P88" s="158" t="str" cm="1">
        <f t="array" ref="P88">_xlfn.SWITCH(ROUND(N88,0),5,"Excellent",4,"Good",3,"ok","Bad")</f>
        <v>Excellent</v>
      </c>
      <c r="Q88" s="144">
        <v>8</v>
      </c>
      <c r="R88" s="385">
        <v>41029</v>
      </c>
      <c r="S88" s="385">
        <v>43307</v>
      </c>
      <c r="T88" s="144">
        <v>202</v>
      </c>
      <c r="U88" s="144" t="s">
        <v>60</v>
      </c>
      <c r="V88" s="144">
        <v>215</v>
      </c>
      <c r="W88" s="144" t="str">
        <f t="shared" si="18"/>
        <v>Active</v>
      </c>
      <c r="X88" s="144">
        <v>202</v>
      </c>
      <c r="Y88" s="157" t="s">
        <v>70</v>
      </c>
      <c r="Z88" s="386">
        <v>1</v>
      </c>
      <c r="AA88" s="386">
        <v>1</v>
      </c>
      <c r="AB88" s="387" t="s">
        <v>62</v>
      </c>
      <c r="AC88" s="157"/>
    </row>
    <row r="89" spans="2:29">
      <c r="B89" s="347">
        <v>34</v>
      </c>
      <c r="C89" s="383">
        <v>43</v>
      </c>
      <c r="D89" s="383" t="str">
        <f t="shared" si="13"/>
        <v>YES</v>
      </c>
      <c r="E89" s="383" t="str">
        <f t="shared" si="14"/>
        <v>COLD</v>
      </c>
      <c r="F89" s="383" t="str">
        <f t="shared" si="15"/>
        <v>NONE</v>
      </c>
      <c r="G89" s="384" t="str">
        <f t="shared" si="10"/>
        <v>WET</v>
      </c>
      <c r="I89" s="342">
        <v>4</v>
      </c>
      <c r="J89" s="144" t="str">
        <f t="shared" si="16"/>
        <v>LARGE</v>
      </c>
      <c r="K89" s="144" t="str">
        <f t="shared" si="17"/>
        <v>MEDIUM</v>
      </c>
      <c r="L89" s="144" t="str" cm="1">
        <f t="array" ref="L89">_xlfn.IFS(I89&lt;=2,"SMALL",I89&lt;=5,"MEDIUM",I89&gt;5,"LARGE")</f>
        <v>MEDIUM</v>
      </c>
      <c r="M89" s="144" t="str">
        <f t="shared" si="11"/>
        <v>NO</v>
      </c>
      <c r="N89" s="374">
        <v>5</v>
      </c>
      <c r="O89" s="374">
        <f t="shared" si="12"/>
        <v>5</v>
      </c>
      <c r="P89" s="158" t="str" cm="1">
        <f t="array" ref="P89">_xlfn.SWITCH(ROUND(N89,0),5,"Excellent",4,"Good",3,"ok","Bad")</f>
        <v>Excellent</v>
      </c>
      <c r="Q89" s="144">
        <v>4</v>
      </c>
      <c r="R89" s="385">
        <v>40867</v>
      </c>
      <c r="S89" s="385">
        <v>43688</v>
      </c>
      <c r="T89" s="144">
        <v>202</v>
      </c>
      <c r="U89" s="144" t="s">
        <v>60</v>
      </c>
      <c r="V89" s="144">
        <v>215</v>
      </c>
      <c r="W89" s="144" t="str">
        <f t="shared" si="18"/>
        <v>Active</v>
      </c>
      <c r="X89" s="144">
        <v>202</v>
      </c>
      <c r="Y89" s="157" t="s">
        <v>61</v>
      </c>
      <c r="Z89" s="386">
        <v>0.88</v>
      </c>
      <c r="AA89" s="386">
        <v>0.32</v>
      </c>
      <c r="AB89" s="387" t="s">
        <v>65</v>
      </c>
      <c r="AC89" s="157"/>
    </row>
    <row r="90" spans="2:29">
      <c r="B90" s="347">
        <v>44</v>
      </c>
      <c r="C90" s="383">
        <v>0</v>
      </c>
      <c r="D90" s="383" t="str">
        <f t="shared" si="13"/>
        <v>NO</v>
      </c>
      <c r="E90" s="383" t="str">
        <f t="shared" si="14"/>
        <v>MILD</v>
      </c>
      <c r="F90" s="383" t="str">
        <f t="shared" si="15"/>
        <v>NONE</v>
      </c>
      <c r="G90" s="384" t="str">
        <f t="shared" si="10"/>
        <v>WET</v>
      </c>
      <c r="I90" s="342">
        <v>4</v>
      </c>
      <c r="J90" s="144" t="str">
        <f t="shared" si="16"/>
        <v>LARGE</v>
      </c>
      <c r="K90" s="144" t="str">
        <f t="shared" si="17"/>
        <v>MEDIUM</v>
      </c>
      <c r="L90" s="144" t="str" cm="1">
        <f t="array" ref="L90">_xlfn.IFS(I90&lt;=2,"SMALL",I90&lt;=5,"MEDIUM",I90&gt;5,"LARGE")</f>
        <v>MEDIUM</v>
      </c>
      <c r="M90" s="144" t="str">
        <f t="shared" si="11"/>
        <v>NO</v>
      </c>
      <c r="N90" s="374">
        <v>4.71</v>
      </c>
      <c r="O90" s="374">
        <f t="shared" si="12"/>
        <v>5</v>
      </c>
      <c r="P90" s="158" t="str" cm="1">
        <f t="array" ref="P90">_xlfn.SWITCH(ROUND(N90,0),5,"Excellent",4,"Good",3,"ok","Bad")</f>
        <v>Excellent</v>
      </c>
      <c r="Q90" s="144">
        <v>7</v>
      </c>
      <c r="R90" s="385">
        <v>40834</v>
      </c>
      <c r="S90" s="385">
        <v>43609</v>
      </c>
      <c r="T90" s="144">
        <v>202</v>
      </c>
      <c r="U90" s="144" t="s">
        <v>60</v>
      </c>
      <c r="V90" s="144">
        <v>215</v>
      </c>
      <c r="W90" s="144" t="str">
        <f t="shared" si="18"/>
        <v>Active</v>
      </c>
      <c r="X90" s="144">
        <v>202</v>
      </c>
      <c r="Y90" s="157" t="s">
        <v>70</v>
      </c>
      <c r="Z90" s="386">
        <v>0.67</v>
      </c>
      <c r="AA90" s="386">
        <v>0.33</v>
      </c>
      <c r="AB90" s="387" t="s">
        <v>65</v>
      </c>
      <c r="AC90" s="157"/>
    </row>
    <row r="91" spans="2:29">
      <c r="B91" s="347">
        <v>15</v>
      </c>
      <c r="C91" s="383">
        <v>0</v>
      </c>
      <c r="D91" s="383" t="str">
        <f t="shared" si="13"/>
        <v>YES</v>
      </c>
      <c r="E91" s="383" t="str">
        <f t="shared" si="14"/>
        <v>COLD</v>
      </c>
      <c r="F91" s="383" t="str">
        <f t="shared" si="15"/>
        <v>NONE</v>
      </c>
      <c r="G91" s="384" t="str">
        <f t="shared" si="10"/>
        <v>WET</v>
      </c>
      <c r="I91" s="342">
        <v>2</v>
      </c>
      <c r="J91" s="144" t="str">
        <f t="shared" si="16"/>
        <v>SMALL</v>
      </c>
      <c r="K91" s="144" t="str">
        <f t="shared" si="17"/>
        <v>SMALL</v>
      </c>
      <c r="L91" s="144" t="str" cm="1">
        <f t="array" ref="L91">_xlfn.IFS(I91&lt;=2,"SMALL",I91&lt;=5,"MEDIUM",I91&gt;5,"LARGE")</f>
        <v>SMALL</v>
      </c>
      <c r="M91" s="144" t="str">
        <f t="shared" si="11"/>
        <v>NO</v>
      </c>
      <c r="N91" s="374">
        <v>4.91</v>
      </c>
      <c r="O91" s="374">
        <f t="shared" si="12"/>
        <v>5</v>
      </c>
      <c r="P91" s="158" t="str" cm="1">
        <f t="array" ref="P91">_xlfn.SWITCH(ROUND(N91,0),5,"Excellent",4,"Good",3,"ok","Bad")</f>
        <v>Excellent</v>
      </c>
      <c r="Q91" s="144">
        <v>44</v>
      </c>
      <c r="R91" s="385">
        <v>40670</v>
      </c>
      <c r="S91" s="385">
        <v>43898</v>
      </c>
      <c r="T91" s="144">
        <v>199</v>
      </c>
      <c r="U91" s="144" t="s">
        <v>69</v>
      </c>
      <c r="V91" s="144">
        <v>76</v>
      </c>
      <c r="W91" s="144" t="str">
        <f t="shared" si="18"/>
        <v>Active</v>
      </c>
      <c r="X91" s="144">
        <v>199</v>
      </c>
      <c r="Y91" s="157" t="s">
        <v>70</v>
      </c>
      <c r="Z91" s="386">
        <v>1</v>
      </c>
      <c r="AA91" s="386">
        <v>1</v>
      </c>
      <c r="AB91" s="387" t="s">
        <v>62</v>
      </c>
      <c r="AC91" s="157"/>
    </row>
    <row r="92" spans="2:29">
      <c r="B92" s="347">
        <v>25</v>
      </c>
      <c r="C92" s="383">
        <v>498</v>
      </c>
      <c r="D92" s="383" t="str">
        <f t="shared" si="13"/>
        <v>YES</v>
      </c>
      <c r="E92" s="383" t="str">
        <f t="shared" si="14"/>
        <v>COLD</v>
      </c>
      <c r="F92" s="383" t="str">
        <f t="shared" si="15"/>
        <v>NONE</v>
      </c>
      <c r="G92" s="384" t="str">
        <f t="shared" si="10"/>
        <v>WET</v>
      </c>
      <c r="I92" s="342">
        <v>2</v>
      </c>
      <c r="J92" s="144" t="str">
        <f t="shared" si="16"/>
        <v>SMALL</v>
      </c>
      <c r="K92" s="144" t="str">
        <f t="shared" si="17"/>
        <v>SMALL</v>
      </c>
      <c r="L92" s="144" t="str" cm="1">
        <f t="array" ref="L92">_xlfn.IFS(I92&lt;=2,"SMALL",I92&lt;=5,"MEDIUM",I92&gt;5,"LARGE")</f>
        <v>SMALL</v>
      </c>
      <c r="M92" s="144" t="str">
        <f t="shared" si="11"/>
        <v>NO</v>
      </c>
      <c r="N92" s="374">
        <v>4.7</v>
      </c>
      <c r="O92" s="374">
        <f t="shared" si="12"/>
        <v>5</v>
      </c>
      <c r="P92" s="158" t="str" cm="1">
        <f t="array" ref="P92">_xlfn.SWITCH(ROUND(N92,0),5,"Excellent",4,"Good",3,"ok","Bad")</f>
        <v>Excellent</v>
      </c>
      <c r="Q92" s="144">
        <v>40</v>
      </c>
      <c r="R92" s="385">
        <v>40674</v>
      </c>
      <c r="S92" s="385">
        <v>43686</v>
      </c>
      <c r="T92" s="144">
        <v>142</v>
      </c>
      <c r="U92" s="144" t="s">
        <v>69</v>
      </c>
      <c r="V92" s="144">
        <v>347</v>
      </c>
      <c r="W92" s="144" t="str">
        <f t="shared" si="18"/>
        <v>Active</v>
      </c>
      <c r="X92" s="144">
        <v>142</v>
      </c>
      <c r="Y92" s="157" t="s">
        <v>61</v>
      </c>
      <c r="Z92" s="386">
        <v>1</v>
      </c>
      <c r="AA92" s="386">
        <v>0.86</v>
      </c>
      <c r="AB92" s="387" t="s">
        <v>62</v>
      </c>
      <c r="AC92" s="157"/>
    </row>
    <row r="93" spans="2:29">
      <c r="B93" s="347">
        <v>32</v>
      </c>
      <c r="C93" s="383">
        <v>744</v>
      </c>
      <c r="D93" s="383" t="str">
        <f t="shared" si="13"/>
        <v>YES</v>
      </c>
      <c r="E93" s="383" t="str">
        <f t="shared" si="14"/>
        <v>COLD</v>
      </c>
      <c r="F93" s="383" t="str">
        <f t="shared" si="15"/>
        <v>NONE</v>
      </c>
      <c r="G93" s="384" t="str">
        <f t="shared" si="10"/>
        <v>WET</v>
      </c>
      <c r="I93" s="342">
        <v>6</v>
      </c>
      <c r="J93" s="144" t="str">
        <f t="shared" si="16"/>
        <v>LARGE</v>
      </c>
      <c r="K93" s="144" t="str">
        <f t="shared" si="17"/>
        <v>LARGE</v>
      </c>
      <c r="L93" s="144" t="str" cm="1">
        <f t="array" ref="L93">_xlfn.IFS(I93&lt;=2,"SMALL",I93&lt;=5,"MEDIUM",I93&gt;5,"LARGE")</f>
        <v>LARGE</v>
      </c>
      <c r="M93" s="144" t="str">
        <f t="shared" si="11"/>
        <v>YES</v>
      </c>
      <c r="N93" s="374">
        <v>4.82</v>
      </c>
      <c r="O93" s="374">
        <f t="shared" si="12"/>
        <v>5</v>
      </c>
      <c r="P93" s="158" t="str" cm="1">
        <f t="array" ref="P93">_xlfn.SWITCH(ROUND(N93,0),5,"Excellent",4,"Good",3,"ok","Bad")</f>
        <v>Excellent</v>
      </c>
      <c r="Q93" s="144">
        <v>400</v>
      </c>
      <c r="R93" s="385">
        <v>40772</v>
      </c>
      <c r="S93" s="385">
        <v>43905</v>
      </c>
      <c r="T93" s="144">
        <v>218</v>
      </c>
      <c r="U93" s="144" t="s">
        <v>69</v>
      </c>
      <c r="V93" s="144">
        <v>225</v>
      </c>
      <c r="W93" s="144" t="str">
        <f t="shared" si="18"/>
        <v>Active</v>
      </c>
      <c r="X93" s="144">
        <v>218</v>
      </c>
      <c r="Y93" s="157" t="s">
        <v>70</v>
      </c>
      <c r="Z93" s="386">
        <v>1</v>
      </c>
      <c r="AA93" s="386">
        <v>0.77</v>
      </c>
      <c r="AB93" s="387" t="s">
        <v>62</v>
      </c>
      <c r="AC93" s="157"/>
    </row>
    <row r="94" spans="2:29">
      <c r="B94" s="347">
        <v>32</v>
      </c>
      <c r="C94" s="383">
        <v>10</v>
      </c>
      <c r="D94" s="383" t="str">
        <f t="shared" si="13"/>
        <v>YES</v>
      </c>
      <c r="E94" s="383" t="str">
        <f t="shared" si="14"/>
        <v>COLD</v>
      </c>
      <c r="F94" s="383" t="str">
        <f t="shared" si="15"/>
        <v>NONE</v>
      </c>
      <c r="G94" s="384" t="str">
        <f t="shared" si="10"/>
        <v>WET</v>
      </c>
      <c r="I94" s="342">
        <v>2</v>
      </c>
      <c r="J94" s="144" t="str">
        <f t="shared" si="16"/>
        <v>SMALL</v>
      </c>
      <c r="K94" s="144" t="str">
        <f t="shared" si="17"/>
        <v>SMALL</v>
      </c>
      <c r="L94" s="144" t="str" cm="1">
        <f t="array" ref="L94">_xlfn.IFS(I94&lt;=2,"SMALL",I94&lt;=5,"MEDIUM",I94&gt;5,"LARGE")</f>
        <v>SMALL</v>
      </c>
      <c r="M94" s="144" t="str">
        <f t="shared" si="11"/>
        <v>YES</v>
      </c>
      <c r="N94" s="374">
        <v>4.84</v>
      </c>
      <c r="O94" s="374">
        <f t="shared" si="12"/>
        <v>5</v>
      </c>
      <c r="P94" s="158" t="str" cm="1">
        <f t="array" ref="P94">_xlfn.SWITCH(ROUND(N94,0),5,"Excellent",4,"Good",3,"ok","Bad")</f>
        <v>Excellent</v>
      </c>
      <c r="Q94" s="144">
        <v>112</v>
      </c>
      <c r="R94" s="385">
        <v>40660</v>
      </c>
      <c r="S94" s="385">
        <v>43925</v>
      </c>
      <c r="T94" s="144">
        <v>217</v>
      </c>
      <c r="U94" s="144" t="s">
        <v>69</v>
      </c>
      <c r="V94" s="144">
        <v>358</v>
      </c>
      <c r="W94" s="144" t="str">
        <f t="shared" si="18"/>
        <v>Active</v>
      </c>
      <c r="X94" s="144">
        <v>217</v>
      </c>
      <c r="Y94" s="157" t="s">
        <v>61</v>
      </c>
      <c r="Z94" s="386">
        <v>1</v>
      </c>
      <c r="AA94" s="386">
        <v>1</v>
      </c>
      <c r="AB94" s="387" t="s">
        <v>62</v>
      </c>
      <c r="AC94" s="157"/>
    </row>
    <row r="95" spans="2:29">
      <c r="B95" s="347">
        <v>49</v>
      </c>
      <c r="C95" s="383">
        <v>0</v>
      </c>
      <c r="D95" s="383" t="str">
        <f t="shared" si="13"/>
        <v>NO</v>
      </c>
      <c r="E95" s="383" t="str">
        <f t="shared" si="14"/>
        <v>MILD</v>
      </c>
      <c r="F95" s="383" t="str">
        <f t="shared" si="15"/>
        <v>NONE</v>
      </c>
      <c r="G95" s="384" t="str">
        <f t="shared" si="10"/>
        <v>WET</v>
      </c>
      <c r="I95" s="342">
        <v>3</v>
      </c>
      <c r="J95" s="144" t="str">
        <f t="shared" si="16"/>
        <v>LARGE</v>
      </c>
      <c r="K95" s="144" t="str">
        <f t="shared" si="17"/>
        <v>MEDIUM</v>
      </c>
      <c r="L95" s="144" t="str" cm="1">
        <f t="array" ref="L95">_xlfn.IFS(I95&lt;=2,"SMALL",I95&lt;=5,"MEDIUM",I95&gt;5,"LARGE")</f>
        <v>MEDIUM</v>
      </c>
      <c r="M95" s="144" t="str">
        <f t="shared" si="11"/>
        <v>NO</v>
      </c>
      <c r="N95" s="374">
        <v>4.7300000000000004</v>
      </c>
      <c r="O95" s="374">
        <f t="shared" si="12"/>
        <v>5</v>
      </c>
      <c r="P95" s="158" t="str" cm="1">
        <f t="array" ref="P95">_xlfn.SWITCH(ROUND(N95,0),5,"Excellent",4,"Good",3,"ok","Bad")</f>
        <v>Excellent</v>
      </c>
      <c r="Q95" s="144">
        <v>45</v>
      </c>
      <c r="R95" s="385">
        <v>40692</v>
      </c>
      <c r="S95" s="385">
        <v>43101</v>
      </c>
      <c r="T95" s="144">
        <v>114</v>
      </c>
      <c r="U95" s="144" t="s">
        <v>69</v>
      </c>
      <c r="V95" s="144">
        <v>44</v>
      </c>
      <c r="W95" s="144" t="str">
        <f t="shared" si="18"/>
        <v>Active</v>
      </c>
      <c r="X95" s="144">
        <v>114</v>
      </c>
      <c r="Y95" s="157" t="s">
        <v>64</v>
      </c>
      <c r="Z95" s="386">
        <v>0.5</v>
      </c>
      <c r="AA95" s="386">
        <v>0.6</v>
      </c>
      <c r="AB95" s="387" t="s">
        <v>62</v>
      </c>
      <c r="AC95" s="157"/>
    </row>
    <row r="96" spans="2:29">
      <c r="B96" s="347">
        <v>41</v>
      </c>
      <c r="C96" s="383">
        <v>0</v>
      </c>
      <c r="D96" s="383" t="str">
        <f t="shared" si="13"/>
        <v>NO</v>
      </c>
      <c r="E96" s="383" t="str">
        <f t="shared" si="14"/>
        <v>MILD</v>
      </c>
      <c r="F96" s="383" t="str">
        <f t="shared" si="15"/>
        <v>NONE</v>
      </c>
      <c r="G96" s="384" t="str">
        <f t="shared" si="10"/>
        <v>WET</v>
      </c>
      <c r="I96" s="342">
        <v>2</v>
      </c>
      <c r="J96" s="144" t="str">
        <f t="shared" si="16"/>
        <v>SMALL</v>
      </c>
      <c r="K96" s="144" t="str">
        <f t="shared" si="17"/>
        <v>SMALL</v>
      </c>
      <c r="L96" s="144" t="str" cm="1">
        <f t="array" ref="L96">_xlfn.IFS(I96&lt;=2,"SMALL",I96&lt;=5,"MEDIUM",I96&gt;5,"LARGE")</f>
        <v>SMALL</v>
      </c>
      <c r="M96" s="144" t="str">
        <f t="shared" si="11"/>
        <v>YES</v>
      </c>
      <c r="N96" s="374">
        <v>4.9000000000000004</v>
      </c>
      <c r="O96" s="374">
        <f t="shared" si="12"/>
        <v>5</v>
      </c>
      <c r="P96" s="158" t="str" cm="1">
        <f t="array" ref="P96">_xlfn.SWITCH(ROUND(N96,0),5,"Excellent",4,"Good",3,"ok","Bad")</f>
        <v>Excellent</v>
      </c>
      <c r="Q96" s="144">
        <v>133</v>
      </c>
      <c r="R96" s="385">
        <v>41538</v>
      </c>
      <c r="S96" s="385">
        <v>43831</v>
      </c>
      <c r="T96" s="144">
        <v>215</v>
      </c>
      <c r="U96" s="144" t="s">
        <v>69</v>
      </c>
      <c r="V96" s="144">
        <v>365</v>
      </c>
      <c r="W96" s="144" t="str">
        <f t="shared" si="18"/>
        <v>Active</v>
      </c>
      <c r="X96" s="144">
        <v>215</v>
      </c>
      <c r="Y96" s="157" t="s">
        <v>70</v>
      </c>
      <c r="Z96" s="386">
        <v>1</v>
      </c>
      <c r="AA96" s="386">
        <v>0.93</v>
      </c>
      <c r="AB96" s="387" t="s">
        <v>62</v>
      </c>
      <c r="AC96" s="157"/>
    </row>
    <row r="97" spans="2:29">
      <c r="B97" s="347">
        <v>52</v>
      </c>
      <c r="C97" s="383">
        <v>0</v>
      </c>
      <c r="D97" s="383" t="str">
        <f t="shared" si="13"/>
        <v>NO</v>
      </c>
      <c r="E97" s="383" t="str">
        <f t="shared" si="14"/>
        <v>MILD</v>
      </c>
      <c r="F97" s="383" t="str">
        <f t="shared" si="15"/>
        <v>NONE</v>
      </c>
      <c r="G97" s="384" t="str">
        <f t="shared" si="10"/>
        <v>WET</v>
      </c>
      <c r="I97" s="342">
        <v>6</v>
      </c>
      <c r="J97" s="144" t="str">
        <f t="shared" si="16"/>
        <v>LARGE</v>
      </c>
      <c r="K97" s="144" t="str">
        <f t="shared" si="17"/>
        <v>LARGE</v>
      </c>
      <c r="L97" s="144" t="str" cm="1">
        <f t="array" ref="L97">_xlfn.IFS(I97&lt;=2,"SMALL",I97&lt;=5,"MEDIUM",I97&gt;5,"LARGE")</f>
        <v>LARGE</v>
      </c>
      <c r="M97" s="144" t="str">
        <f t="shared" si="11"/>
        <v>NO</v>
      </c>
      <c r="N97" s="374">
        <v>4.33</v>
      </c>
      <c r="O97" s="374">
        <f t="shared" si="12"/>
        <v>4</v>
      </c>
      <c r="P97" s="158" t="str" cm="1">
        <f t="array" ref="P97">_xlfn.SWITCH(ROUND(N97,0),5,"Excellent",4,"Good",3,"ok","Bad")</f>
        <v>Good</v>
      </c>
      <c r="Q97" s="144">
        <v>9</v>
      </c>
      <c r="R97" s="385">
        <v>40714</v>
      </c>
      <c r="S97" s="385">
        <v>43239</v>
      </c>
      <c r="T97" s="144">
        <v>202</v>
      </c>
      <c r="U97" s="144" t="s">
        <v>60</v>
      </c>
      <c r="V97" s="144">
        <v>215</v>
      </c>
      <c r="W97" s="144" t="str">
        <f t="shared" si="18"/>
        <v>Active</v>
      </c>
      <c r="X97" s="144">
        <v>202</v>
      </c>
      <c r="Y97" s="157" t="s">
        <v>61</v>
      </c>
      <c r="Z97" s="386">
        <v>1</v>
      </c>
      <c r="AA97" s="386">
        <v>1</v>
      </c>
      <c r="AB97" s="387" t="s">
        <v>65</v>
      </c>
      <c r="AC97" s="157"/>
    </row>
    <row r="98" spans="2:29">
      <c r="B98" s="347"/>
      <c r="C98" s="383">
        <v>0</v>
      </c>
      <c r="D98" s="383" t="str">
        <f t="shared" si="13"/>
        <v>YES</v>
      </c>
      <c r="E98" s="383" t="str">
        <f t="shared" si="14"/>
        <v>COLD</v>
      </c>
      <c r="F98" s="383" t="str">
        <f t="shared" si="15"/>
        <v>NONE</v>
      </c>
      <c r="G98" s="384" t="str">
        <f t="shared" si="10"/>
        <v>WET</v>
      </c>
      <c r="I98" s="342">
        <v>4</v>
      </c>
      <c r="J98" s="144" t="str">
        <f t="shared" si="16"/>
        <v>LARGE</v>
      </c>
      <c r="K98" s="144" t="str">
        <f t="shared" si="17"/>
        <v>MEDIUM</v>
      </c>
      <c r="L98" s="144" t="str" cm="1">
        <f t="array" ref="L98">_xlfn.IFS(I98&lt;=2,"SMALL",I98&lt;=5,"MEDIUM",I98&gt;5,"LARGE")</f>
        <v>MEDIUM</v>
      </c>
      <c r="M98" s="144" t="str">
        <f t="shared" si="11"/>
        <v>NO</v>
      </c>
      <c r="N98" s="374">
        <v>4.28</v>
      </c>
      <c r="O98" s="374">
        <f t="shared" si="12"/>
        <v>4</v>
      </c>
      <c r="P98" s="158" t="str" cm="1">
        <f t="array" ref="P98">_xlfn.SWITCH(ROUND(N98,0),5,"Excellent",4,"Good",3,"ok","Bad")</f>
        <v>Good</v>
      </c>
      <c r="Q98" s="144">
        <v>18</v>
      </c>
      <c r="R98" s="385">
        <v>40791</v>
      </c>
      <c r="S98" s="385">
        <v>43953</v>
      </c>
      <c r="T98" s="144">
        <v>174</v>
      </c>
      <c r="U98" s="144" t="s">
        <v>69</v>
      </c>
      <c r="V98" s="144">
        <v>166</v>
      </c>
      <c r="W98" s="144" t="str">
        <f t="shared" si="18"/>
        <v>Active</v>
      </c>
      <c r="X98" s="144">
        <v>174</v>
      </c>
      <c r="Y98" s="157" t="s">
        <v>64</v>
      </c>
      <c r="Z98" s="386">
        <v>1</v>
      </c>
      <c r="AA98" s="386">
        <v>0</v>
      </c>
      <c r="AB98" s="387" t="s">
        <v>65</v>
      </c>
      <c r="AC98" s="157"/>
    </row>
    <row r="99" spans="2:29">
      <c r="B99" s="347"/>
      <c r="C99" s="383">
        <v>0</v>
      </c>
      <c r="D99" s="383" t="str">
        <f t="shared" si="13"/>
        <v>YES</v>
      </c>
      <c r="E99" s="383" t="str">
        <f t="shared" si="14"/>
        <v>COLD</v>
      </c>
      <c r="F99" s="383" t="str">
        <f t="shared" si="15"/>
        <v>NONE</v>
      </c>
      <c r="G99" s="384" t="str">
        <f t="shared" si="10"/>
        <v>WET</v>
      </c>
      <c r="I99" s="342">
        <v>1</v>
      </c>
      <c r="J99" s="144" t="str">
        <f t="shared" si="16"/>
        <v>SMALL</v>
      </c>
      <c r="K99" s="144" t="str">
        <f t="shared" si="17"/>
        <v>SMALL</v>
      </c>
      <c r="L99" s="144" t="str" cm="1">
        <f t="array" ref="L99">_xlfn.IFS(I99&lt;=2,"SMALL",I99&lt;=5,"MEDIUM",I99&gt;5,"LARGE")</f>
        <v>SMALL</v>
      </c>
      <c r="M99" s="144" t="str">
        <f t="shared" si="11"/>
        <v>YES</v>
      </c>
      <c r="N99" s="374">
        <v>4.9800000000000004</v>
      </c>
      <c r="O99" s="374">
        <f t="shared" si="12"/>
        <v>5</v>
      </c>
      <c r="P99" s="158" t="str" cm="1">
        <f t="array" ref="P99">_xlfn.SWITCH(ROUND(N99,0),5,"Excellent",4,"Good",3,"ok","Bad")</f>
        <v>Excellent</v>
      </c>
      <c r="Q99" s="144">
        <v>417</v>
      </c>
      <c r="R99" s="385">
        <v>40681</v>
      </c>
      <c r="S99" s="385">
        <v>43905</v>
      </c>
      <c r="T99" s="144">
        <v>233</v>
      </c>
      <c r="U99" s="144" t="s">
        <v>60</v>
      </c>
      <c r="V99" s="144">
        <v>318</v>
      </c>
      <c r="W99" s="144" t="str">
        <f t="shared" si="18"/>
        <v>Active</v>
      </c>
      <c r="X99" s="144">
        <v>233</v>
      </c>
      <c r="Y99" s="157" t="s">
        <v>70</v>
      </c>
      <c r="Z99" s="386">
        <v>1</v>
      </c>
      <c r="AA99" s="386">
        <v>0.71</v>
      </c>
      <c r="AB99" s="387" t="s">
        <v>65</v>
      </c>
      <c r="AC99" s="157"/>
    </row>
    <row r="100" spans="2:29">
      <c r="B100" s="347">
        <v>52</v>
      </c>
      <c r="C100" s="383">
        <v>0</v>
      </c>
      <c r="D100" s="383" t="str">
        <f t="shared" si="13"/>
        <v>NO</v>
      </c>
      <c r="E100" s="383" t="str">
        <f t="shared" si="14"/>
        <v>MILD</v>
      </c>
      <c r="F100" s="383" t="str">
        <f t="shared" si="15"/>
        <v>NONE</v>
      </c>
      <c r="G100" s="384" t="str">
        <f t="shared" si="10"/>
        <v>WET</v>
      </c>
      <c r="I100" s="342">
        <v>4</v>
      </c>
      <c r="J100" s="144" t="str">
        <f t="shared" si="16"/>
        <v>LARGE</v>
      </c>
      <c r="K100" s="144" t="str">
        <f t="shared" si="17"/>
        <v>MEDIUM</v>
      </c>
      <c r="L100" s="144" t="str" cm="1">
        <f t="array" ref="L100">_xlfn.IFS(I100&lt;=2,"SMALL",I100&lt;=5,"MEDIUM",I100&gt;5,"LARGE")</f>
        <v>MEDIUM</v>
      </c>
      <c r="M100" s="144" t="str">
        <f t="shared" si="11"/>
        <v>NO</v>
      </c>
      <c r="N100" s="374">
        <v>4.91</v>
      </c>
      <c r="O100" s="374">
        <f t="shared" si="12"/>
        <v>5</v>
      </c>
      <c r="P100" s="158" t="str" cm="1">
        <f t="array" ref="P100">_xlfn.SWITCH(ROUND(N100,0),5,"Excellent",4,"Good",3,"ok","Bad")</f>
        <v>Excellent</v>
      </c>
      <c r="Q100" s="144">
        <v>97</v>
      </c>
      <c r="R100" s="385">
        <v>40684</v>
      </c>
      <c r="S100" s="385">
        <v>43891</v>
      </c>
      <c r="T100" s="144">
        <v>234</v>
      </c>
      <c r="U100" s="144" t="s">
        <v>69</v>
      </c>
      <c r="V100" s="144">
        <v>219</v>
      </c>
      <c r="W100" s="144" t="str">
        <f t="shared" si="18"/>
        <v>Active</v>
      </c>
      <c r="X100" s="144">
        <v>234</v>
      </c>
      <c r="Y100" s="157" t="s">
        <v>61</v>
      </c>
      <c r="Z100" s="386">
        <v>1</v>
      </c>
      <c r="AA100" s="386">
        <v>0.7</v>
      </c>
      <c r="AB100" s="387" t="s">
        <v>65</v>
      </c>
      <c r="AC100" s="157"/>
    </row>
    <row r="101" spans="2:29">
      <c r="B101" s="347">
        <v>58</v>
      </c>
      <c r="C101" s="383">
        <v>0</v>
      </c>
      <c r="D101" s="383" t="str">
        <f t="shared" si="13"/>
        <v>NO</v>
      </c>
      <c r="E101" s="383" t="str">
        <f t="shared" si="14"/>
        <v>MILD</v>
      </c>
      <c r="F101" s="383" t="str">
        <f t="shared" si="15"/>
        <v>NONE</v>
      </c>
      <c r="G101" s="384" t="str">
        <f t="shared" si="10"/>
        <v>WET</v>
      </c>
      <c r="I101" s="342">
        <v>1</v>
      </c>
      <c r="J101" s="144" t="str">
        <f t="shared" si="16"/>
        <v>SMALL</v>
      </c>
      <c r="K101" s="144" t="str">
        <f t="shared" si="17"/>
        <v>SMALL</v>
      </c>
      <c r="L101" s="144" t="str" cm="1">
        <f t="array" ref="L101">_xlfn.IFS(I101&lt;=2,"SMALL",I101&lt;=5,"MEDIUM",I101&gt;5,"LARGE")</f>
        <v>SMALL</v>
      </c>
      <c r="M101" s="144" t="str">
        <f t="shared" si="11"/>
        <v>NO</v>
      </c>
      <c r="N101" s="374">
        <v>4.84</v>
      </c>
      <c r="O101" s="374">
        <f t="shared" si="12"/>
        <v>5</v>
      </c>
      <c r="P101" s="158" t="str" cm="1">
        <f t="array" ref="P101">_xlfn.SWITCH(ROUND(N101,0),5,"Excellent",4,"Good",3,"ok","Bad")</f>
        <v>Excellent</v>
      </c>
      <c r="Q101" s="144">
        <v>37</v>
      </c>
      <c r="R101" s="385">
        <v>40686</v>
      </c>
      <c r="S101" s="385">
        <v>43768</v>
      </c>
      <c r="T101" s="144">
        <v>236</v>
      </c>
      <c r="U101" s="144" t="s">
        <v>60</v>
      </c>
      <c r="V101" s="144">
        <v>0</v>
      </c>
      <c r="W101" s="144" t="str">
        <f t="shared" si="18"/>
        <v>Inactive</v>
      </c>
      <c r="X101" s="144">
        <v>236</v>
      </c>
      <c r="Y101" s="157" t="s">
        <v>70</v>
      </c>
      <c r="Z101" s="386">
        <v>0.74</v>
      </c>
      <c r="AA101" s="386">
        <v>0.92</v>
      </c>
      <c r="AB101" s="387" t="s">
        <v>65</v>
      </c>
      <c r="AC101" s="157"/>
    </row>
    <row r="102" spans="2:29">
      <c r="B102" s="347">
        <v>46</v>
      </c>
      <c r="C102" s="383">
        <v>0</v>
      </c>
      <c r="D102" s="383" t="str">
        <f t="shared" si="13"/>
        <v>NO</v>
      </c>
      <c r="E102" s="383" t="str">
        <f t="shared" si="14"/>
        <v>MILD</v>
      </c>
      <c r="F102" s="383" t="str">
        <f t="shared" si="15"/>
        <v>NONE</v>
      </c>
      <c r="G102" s="384" t="str">
        <f t="shared" si="10"/>
        <v>WET</v>
      </c>
      <c r="I102" s="342">
        <v>2</v>
      </c>
      <c r="J102" s="144" t="str">
        <f t="shared" si="16"/>
        <v>SMALL</v>
      </c>
      <c r="K102" s="144" t="str">
        <f t="shared" si="17"/>
        <v>SMALL</v>
      </c>
      <c r="L102" s="144" t="str" cm="1">
        <f t="array" ref="L102">_xlfn.IFS(I102&lt;=2,"SMALL",I102&lt;=5,"MEDIUM",I102&gt;5,"LARGE")</f>
        <v>SMALL</v>
      </c>
      <c r="M102" s="144" t="str">
        <f t="shared" si="11"/>
        <v>NO</v>
      </c>
      <c r="N102" s="374">
        <v>4.72</v>
      </c>
      <c r="O102" s="374">
        <f t="shared" si="12"/>
        <v>5</v>
      </c>
      <c r="P102" s="158" t="str" cm="1">
        <f t="array" ref="P102">_xlfn.SWITCH(ROUND(N102,0),5,"Excellent",4,"Good",3,"ok","Bad")</f>
        <v>Excellent</v>
      </c>
      <c r="Q102" s="144">
        <v>32</v>
      </c>
      <c r="R102" s="385">
        <v>40806</v>
      </c>
      <c r="S102" s="385">
        <v>43877</v>
      </c>
      <c r="T102" s="144">
        <v>242</v>
      </c>
      <c r="U102" s="144" t="s">
        <v>69</v>
      </c>
      <c r="V102" s="144">
        <v>304</v>
      </c>
      <c r="W102" s="144" t="str">
        <f t="shared" si="18"/>
        <v>Active</v>
      </c>
      <c r="X102" s="144">
        <v>242</v>
      </c>
      <c r="Y102" s="157" t="s">
        <v>61</v>
      </c>
      <c r="Z102" s="386">
        <v>1</v>
      </c>
      <c r="AA102" s="386">
        <v>0.92</v>
      </c>
      <c r="AB102" s="387" t="s">
        <v>62</v>
      </c>
      <c r="AC102" s="157"/>
    </row>
    <row r="103" spans="2:29">
      <c r="B103" s="347">
        <v>54</v>
      </c>
      <c r="C103" s="383">
        <v>224</v>
      </c>
      <c r="D103" s="383" t="str">
        <f t="shared" si="13"/>
        <v>NO</v>
      </c>
      <c r="E103" s="383" t="str">
        <f t="shared" si="14"/>
        <v>MILD</v>
      </c>
      <c r="F103" s="383" t="str">
        <f t="shared" si="15"/>
        <v>RAIN</v>
      </c>
      <c r="G103" s="384" t="str">
        <f t="shared" si="10"/>
        <v>WET</v>
      </c>
      <c r="I103" s="342">
        <v>9</v>
      </c>
      <c r="J103" s="144" t="str">
        <f t="shared" si="16"/>
        <v>LARGE</v>
      </c>
      <c r="K103" s="144" t="str">
        <f t="shared" si="17"/>
        <v>LARGE</v>
      </c>
      <c r="L103" s="144" t="str" cm="1">
        <f t="array" ref="L103">_xlfn.IFS(I103&lt;=2,"SMALL",I103&lt;=5,"MEDIUM",I103&gt;5,"LARGE")</f>
        <v>LARGE</v>
      </c>
      <c r="M103" s="144" t="str">
        <f t="shared" si="11"/>
        <v>NO</v>
      </c>
      <c r="N103" s="374">
        <v>4.4800000000000004</v>
      </c>
      <c r="O103" s="374">
        <f t="shared" si="12"/>
        <v>4</v>
      </c>
      <c r="P103" s="158" t="str" cm="1">
        <f t="array" ref="P103">_xlfn.SWITCH(ROUND(N103,0),5,"Excellent",4,"Good",3,"ok","Bad")</f>
        <v>Good</v>
      </c>
      <c r="Q103" s="144">
        <v>410</v>
      </c>
      <c r="R103" s="385">
        <v>41145</v>
      </c>
      <c r="S103" s="385">
        <v>44033</v>
      </c>
      <c r="T103" s="144">
        <v>257</v>
      </c>
      <c r="U103" s="144" t="s">
        <v>69</v>
      </c>
      <c r="V103" s="144">
        <v>0</v>
      </c>
      <c r="W103" s="144" t="str">
        <f t="shared" si="18"/>
        <v>Inactive</v>
      </c>
      <c r="X103" s="144">
        <v>257</v>
      </c>
      <c r="Y103" s="157" t="s">
        <v>70</v>
      </c>
      <c r="Z103" s="386">
        <v>1</v>
      </c>
      <c r="AA103" s="386">
        <v>1</v>
      </c>
      <c r="AB103" s="387" t="s">
        <v>65</v>
      </c>
      <c r="AC103" s="157"/>
    </row>
    <row r="104" spans="2:29">
      <c r="B104" s="347">
        <v>48</v>
      </c>
      <c r="C104" s="383">
        <v>0</v>
      </c>
      <c r="D104" s="383" t="str">
        <f t="shared" si="13"/>
        <v>NO</v>
      </c>
      <c r="E104" s="383" t="str">
        <f t="shared" si="14"/>
        <v>MILD</v>
      </c>
      <c r="F104" s="383" t="str">
        <f t="shared" si="15"/>
        <v>NONE</v>
      </c>
      <c r="G104" s="384" t="str">
        <f t="shared" si="10"/>
        <v>WET</v>
      </c>
      <c r="I104" s="342">
        <v>5</v>
      </c>
      <c r="J104" s="144" t="str">
        <f t="shared" si="16"/>
        <v>LARGE</v>
      </c>
      <c r="K104" s="144" t="str">
        <f t="shared" si="17"/>
        <v>MEDIUM</v>
      </c>
      <c r="L104" s="144" t="str" cm="1">
        <f t="array" ref="L104">_xlfn.IFS(I104&lt;=2,"SMALL",I104&lt;=5,"MEDIUM",I104&gt;5,"LARGE")</f>
        <v>MEDIUM</v>
      </c>
      <c r="M104" s="144" t="str">
        <f t="shared" si="11"/>
        <v>NO</v>
      </c>
      <c r="N104" s="374">
        <v>4.5199999999999996</v>
      </c>
      <c r="O104" s="374">
        <f t="shared" si="12"/>
        <v>5</v>
      </c>
      <c r="P104" s="158" t="str" cm="1">
        <f t="array" ref="P104">_xlfn.SWITCH(ROUND(N104,0),5,"Excellent",4,"Good",3,"ok","Bad")</f>
        <v>Excellent</v>
      </c>
      <c r="Q104" s="144">
        <v>128</v>
      </c>
      <c r="R104" s="385">
        <v>40702</v>
      </c>
      <c r="S104" s="385">
        <v>43910</v>
      </c>
      <c r="T104" s="144">
        <v>141</v>
      </c>
      <c r="U104" s="144" t="s">
        <v>69</v>
      </c>
      <c r="V104" s="144">
        <v>360</v>
      </c>
      <c r="W104" s="144" t="str">
        <f t="shared" si="18"/>
        <v>Active</v>
      </c>
      <c r="X104" s="144">
        <v>141</v>
      </c>
      <c r="Y104" s="157" t="s">
        <v>61</v>
      </c>
      <c r="Z104" s="386">
        <v>0.9</v>
      </c>
      <c r="AA104" s="386">
        <v>0.97</v>
      </c>
      <c r="AB104" s="387" t="s">
        <v>65</v>
      </c>
      <c r="AC104" s="157"/>
    </row>
    <row r="105" spans="2:29">
      <c r="B105" s="347">
        <v>41</v>
      </c>
      <c r="C105" s="383">
        <v>0</v>
      </c>
      <c r="D105" s="383" t="str">
        <f t="shared" si="13"/>
        <v>NO</v>
      </c>
      <c r="E105" s="383" t="str">
        <f t="shared" si="14"/>
        <v>MILD</v>
      </c>
      <c r="F105" s="383" t="str">
        <f t="shared" si="15"/>
        <v>NONE</v>
      </c>
      <c r="G105" s="384" t="str">
        <f t="shared" si="10"/>
        <v>WET</v>
      </c>
      <c r="I105" s="342">
        <v>2</v>
      </c>
      <c r="J105" s="144" t="str">
        <f t="shared" si="16"/>
        <v>SMALL</v>
      </c>
      <c r="K105" s="144" t="str">
        <f t="shared" si="17"/>
        <v>SMALL</v>
      </c>
      <c r="L105" s="144" t="str" cm="1">
        <f t="array" ref="L105">_xlfn.IFS(I105&lt;=2,"SMALL",I105&lt;=5,"MEDIUM",I105&gt;5,"LARGE")</f>
        <v>SMALL</v>
      </c>
      <c r="M105" s="144" t="str">
        <f t="shared" si="11"/>
        <v>NO</v>
      </c>
      <c r="N105" s="374">
        <v>4.75</v>
      </c>
      <c r="O105" s="374">
        <f t="shared" si="12"/>
        <v>5</v>
      </c>
      <c r="P105" s="158" t="str" cm="1">
        <f t="array" ref="P105">_xlfn.SWITCH(ROUND(N105,0),5,"Excellent",4,"Good",3,"ok","Bad")</f>
        <v>Excellent</v>
      </c>
      <c r="Q105" s="144">
        <v>290</v>
      </c>
      <c r="R105" s="385">
        <v>40726</v>
      </c>
      <c r="S105" s="385">
        <v>43906</v>
      </c>
      <c r="T105" s="144">
        <v>264</v>
      </c>
      <c r="U105" s="144" t="s">
        <v>60</v>
      </c>
      <c r="V105" s="144">
        <v>178</v>
      </c>
      <c r="W105" s="144" t="str">
        <f t="shared" si="18"/>
        <v>Active</v>
      </c>
      <c r="X105" s="144">
        <v>264</v>
      </c>
      <c r="Y105" s="157" t="s">
        <v>61</v>
      </c>
      <c r="Z105" s="386">
        <v>1</v>
      </c>
      <c r="AA105" s="386">
        <v>0.67</v>
      </c>
      <c r="AB105" s="387" t="s">
        <v>62</v>
      </c>
      <c r="AC105" s="157"/>
    </row>
    <row r="106" spans="2:29">
      <c r="B106" s="347">
        <v>54</v>
      </c>
      <c r="C106" s="383">
        <v>0</v>
      </c>
      <c r="D106" s="383" t="str">
        <f t="shared" si="13"/>
        <v>NO</v>
      </c>
      <c r="E106" s="383" t="str">
        <f t="shared" si="14"/>
        <v>MILD</v>
      </c>
      <c r="F106" s="383" t="str">
        <f t="shared" si="15"/>
        <v>NONE</v>
      </c>
      <c r="G106" s="384" t="str">
        <f t="shared" si="10"/>
        <v>WET</v>
      </c>
      <c r="I106" s="342">
        <v>3</v>
      </c>
      <c r="J106" s="144" t="str">
        <f t="shared" si="16"/>
        <v>LARGE</v>
      </c>
      <c r="K106" s="144" t="str">
        <f t="shared" si="17"/>
        <v>MEDIUM</v>
      </c>
      <c r="L106" s="144" t="str" cm="1">
        <f t="array" ref="L106">_xlfn.IFS(I106&lt;=2,"SMALL",I106&lt;=5,"MEDIUM",I106&gt;5,"LARGE")</f>
        <v>MEDIUM</v>
      </c>
      <c r="M106" s="144" t="str">
        <f t="shared" si="11"/>
        <v>YES</v>
      </c>
      <c r="N106" s="374">
        <v>4.88</v>
      </c>
      <c r="O106" s="374">
        <f t="shared" si="12"/>
        <v>5</v>
      </c>
      <c r="P106" s="158" t="str" cm="1">
        <f t="array" ref="P106">_xlfn.SWITCH(ROUND(N106,0),5,"Excellent",4,"Good",3,"ok","Bad")</f>
        <v>Excellent</v>
      </c>
      <c r="Q106" s="144">
        <v>104</v>
      </c>
      <c r="R106" s="385">
        <v>40716</v>
      </c>
      <c r="S106" s="385">
        <v>43542</v>
      </c>
      <c r="T106" s="144">
        <v>265</v>
      </c>
      <c r="U106" s="144" t="s">
        <v>69</v>
      </c>
      <c r="V106" s="144">
        <v>227</v>
      </c>
      <c r="W106" s="144" t="str">
        <f t="shared" si="18"/>
        <v>Active</v>
      </c>
      <c r="X106" s="144">
        <v>265</v>
      </c>
      <c r="Y106" s="157" t="s">
        <v>64</v>
      </c>
      <c r="Z106" s="386">
        <v>0.78</v>
      </c>
      <c r="AA106" s="386">
        <v>0.98</v>
      </c>
      <c r="AB106" s="387" t="s">
        <v>65</v>
      </c>
      <c r="AC106" s="157"/>
    </row>
    <row r="107" spans="2:29">
      <c r="B107" s="347">
        <v>57</v>
      </c>
      <c r="C107" s="383">
        <v>0</v>
      </c>
      <c r="D107" s="383" t="str">
        <f t="shared" si="13"/>
        <v>NO</v>
      </c>
      <c r="E107" s="383" t="str">
        <f t="shared" si="14"/>
        <v>MILD</v>
      </c>
      <c r="F107" s="383" t="str">
        <f t="shared" si="15"/>
        <v>NONE</v>
      </c>
      <c r="G107" s="384" t="str">
        <f t="shared" si="10"/>
        <v>WET</v>
      </c>
      <c r="I107" s="342">
        <v>2</v>
      </c>
      <c r="J107" s="144" t="str">
        <f t="shared" si="16"/>
        <v>SMALL</v>
      </c>
      <c r="K107" s="144" t="str">
        <f t="shared" si="17"/>
        <v>SMALL</v>
      </c>
      <c r="L107" s="144" t="str" cm="1">
        <f t="array" ref="L107">_xlfn.IFS(I107&lt;=2,"SMALL",I107&lt;=5,"MEDIUM",I107&gt;5,"LARGE")</f>
        <v>SMALL</v>
      </c>
      <c r="M107" s="144" t="str">
        <f t="shared" si="11"/>
        <v>NO</v>
      </c>
      <c r="N107" s="374">
        <v>4.34</v>
      </c>
      <c r="O107" s="374">
        <f t="shared" si="12"/>
        <v>4</v>
      </c>
      <c r="P107" s="158" t="str" cm="1">
        <f t="array" ref="P107">_xlfn.SWITCH(ROUND(N107,0),5,"Excellent",4,"Good",3,"ok","Bad")</f>
        <v>Good</v>
      </c>
      <c r="Q107" s="144">
        <v>76</v>
      </c>
      <c r="R107" s="385">
        <v>40797</v>
      </c>
      <c r="S107" s="385">
        <v>43859</v>
      </c>
      <c r="T107" s="144">
        <v>267</v>
      </c>
      <c r="U107" s="144" t="s">
        <v>69</v>
      </c>
      <c r="V107" s="144">
        <v>73</v>
      </c>
      <c r="W107" s="144" t="str">
        <f t="shared" si="18"/>
        <v>Active</v>
      </c>
      <c r="X107" s="144">
        <v>267</v>
      </c>
      <c r="Y107" s="157" t="s">
        <v>61</v>
      </c>
      <c r="Z107" s="386">
        <v>1</v>
      </c>
      <c r="AA107" s="386">
        <v>0.96</v>
      </c>
      <c r="AB107" s="387" t="s">
        <v>62</v>
      </c>
      <c r="AC107" s="157"/>
    </row>
    <row r="108" spans="2:29">
      <c r="B108" s="347">
        <v>40</v>
      </c>
      <c r="C108" s="383">
        <v>0</v>
      </c>
      <c r="D108" s="383" t="str">
        <f t="shared" si="13"/>
        <v>NO</v>
      </c>
      <c r="E108" s="383" t="str">
        <f t="shared" si="14"/>
        <v>MILD</v>
      </c>
      <c r="F108" s="383" t="str">
        <f t="shared" si="15"/>
        <v>NONE</v>
      </c>
      <c r="G108" s="384" t="str">
        <f t="shared" si="10"/>
        <v>WET</v>
      </c>
      <c r="I108" s="342">
        <v>5</v>
      </c>
      <c r="J108" s="144" t="str">
        <f t="shared" si="16"/>
        <v>LARGE</v>
      </c>
      <c r="K108" s="144" t="str">
        <f t="shared" si="17"/>
        <v>MEDIUM</v>
      </c>
      <c r="L108" s="144" t="str" cm="1">
        <f t="array" ref="L108">_xlfn.IFS(I108&lt;=2,"SMALL",I108&lt;=5,"MEDIUM",I108&gt;5,"LARGE")</f>
        <v>MEDIUM</v>
      </c>
      <c r="M108" s="144" t="str">
        <f t="shared" si="11"/>
        <v>NO</v>
      </c>
      <c r="N108" s="374">
        <v>4.75</v>
      </c>
      <c r="O108" s="374">
        <f t="shared" si="12"/>
        <v>5</v>
      </c>
      <c r="P108" s="158" t="str" cm="1">
        <f t="array" ref="P108">_xlfn.SWITCH(ROUND(N108,0),5,"Excellent",4,"Good",3,"ok","Bad")</f>
        <v>Excellent</v>
      </c>
      <c r="Q108" s="144">
        <v>20</v>
      </c>
      <c r="R108" s="385">
        <v>40727</v>
      </c>
      <c r="S108" s="385">
        <v>43763</v>
      </c>
      <c r="T108" s="144">
        <v>251</v>
      </c>
      <c r="U108" s="144" t="s">
        <v>69</v>
      </c>
      <c r="V108" s="144">
        <v>365</v>
      </c>
      <c r="W108" s="144" t="str">
        <f t="shared" si="18"/>
        <v>Active</v>
      </c>
      <c r="X108" s="144">
        <v>251</v>
      </c>
      <c r="Y108" s="157" t="s">
        <v>64</v>
      </c>
      <c r="Z108" s="386">
        <v>0.5</v>
      </c>
      <c r="AA108" s="386">
        <v>0</v>
      </c>
      <c r="AB108" s="387" t="s">
        <v>65</v>
      </c>
      <c r="AC108" s="157"/>
    </row>
    <row r="109" spans="2:29">
      <c r="B109" s="347">
        <v>52</v>
      </c>
      <c r="C109" s="383">
        <v>0</v>
      </c>
      <c r="D109" s="383" t="str">
        <f t="shared" si="13"/>
        <v>NO</v>
      </c>
      <c r="E109" s="383" t="str">
        <f t="shared" si="14"/>
        <v>MILD</v>
      </c>
      <c r="F109" s="383" t="str">
        <f t="shared" si="15"/>
        <v>NONE</v>
      </c>
      <c r="G109" s="384" t="str">
        <f t="shared" si="10"/>
        <v>WET</v>
      </c>
      <c r="I109" s="342">
        <v>6</v>
      </c>
      <c r="J109" s="144" t="str">
        <f t="shared" si="16"/>
        <v>LARGE</v>
      </c>
      <c r="K109" s="144" t="str">
        <f t="shared" si="17"/>
        <v>LARGE</v>
      </c>
      <c r="L109" s="144" t="str" cm="1">
        <f t="array" ref="L109">_xlfn.IFS(I109&lt;=2,"SMALL",I109&lt;=5,"MEDIUM",I109&gt;5,"LARGE")</f>
        <v>LARGE</v>
      </c>
      <c r="M109" s="144" t="str">
        <f t="shared" si="11"/>
        <v>NO</v>
      </c>
      <c r="N109" s="374">
        <v>4.91</v>
      </c>
      <c r="O109" s="374">
        <f t="shared" si="12"/>
        <v>5</v>
      </c>
      <c r="P109" s="158" t="str" cm="1">
        <f t="array" ref="P109">_xlfn.SWITCH(ROUND(N109,0),5,"Excellent",4,"Good",3,"ok","Bad")</f>
        <v>Excellent</v>
      </c>
      <c r="Q109" s="144">
        <v>78</v>
      </c>
      <c r="R109" s="385">
        <v>41151</v>
      </c>
      <c r="S109" s="385">
        <v>43765</v>
      </c>
      <c r="T109" s="144">
        <v>276</v>
      </c>
      <c r="U109" s="144" t="s">
        <v>69</v>
      </c>
      <c r="V109" s="144">
        <v>352</v>
      </c>
      <c r="W109" s="144" t="str">
        <f t="shared" si="18"/>
        <v>Active</v>
      </c>
      <c r="X109" s="144">
        <v>276</v>
      </c>
      <c r="Y109" s="157" t="s">
        <v>64</v>
      </c>
      <c r="Z109" s="386">
        <v>0.5</v>
      </c>
      <c r="AA109" s="386">
        <v>0.5</v>
      </c>
      <c r="AB109" s="387" t="s">
        <v>65</v>
      </c>
      <c r="AC109" s="157"/>
    </row>
    <row r="110" spans="2:29">
      <c r="B110" s="347">
        <v>51</v>
      </c>
      <c r="C110" s="383">
        <v>99</v>
      </c>
      <c r="D110" s="383" t="str">
        <f t="shared" si="13"/>
        <v>NO</v>
      </c>
      <c r="E110" s="383" t="str">
        <f t="shared" si="14"/>
        <v>MILD</v>
      </c>
      <c r="F110" s="383" t="str">
        <f t="shared" si="15"/>
        <v>RAIN</v>
      </c>
      <c r="G110" s="384" t="str">
        <f t="shared" si="10"/>
        <v>WET</v>
      </c>
      <c r="I110" s="342">
        <v>4</v>
      </c>
      <c r="J110" s="144" t="str">
        <f t="shared" si="16"/>
        <v>LARGE</v>
      </c>
      <c r="K110" s="144" t="str">
        <f t="shared" si="17"/>
        <v>MEDIUM</v>
      </c>
      <c r="L110" s="144" t="str" cm="1">
        <f t="array" ref="L110">_xlfn.IFS(I110&lt;=2,"SMALL",I110&lt;=5,"MEDIUM",I110&gt;5,"LARGE")</f>
        <v>MEDIUM</v>
      </c>
      <c r="M110" s="144" t="str">
        <f t="shared" si="11"/>
        <v>YES</v>
      </c>
      <c r="N110" s="374">
        <v>4.88</v>
      </c>
      <c r="O110" s="374">
        <f t="shared" si="12"/>
        <v>5</v>
      </c>
      <c r="P110" s="158" t="str" cm="1">
        <f t="array" ref="P110">_xlfn.SWITCH(ROUND(N110,0),5,"Excellent",4,"Good",3,"ok","Bad")</f>
        <v>Excellent</v>
      </c>
      <c r="Q110" s="144">
        <v>216</v>
      </c>
      <c r="R110" s="385">
        <v>41022</v>
      </c>
      <c r="S110" s="385">
        <v>43986</v>
      </c>
      <c r="T110" s="144">
        <v>277</v>
      </c>
      <c r="U110" s="144" t="s">
        <v>69</v>
      </c>
      <c r="V110" s="144">
        <v>349</v>
      </c>
      <c r="W110" s="144" t="str">
        <f t="shared" si="18"/>
        <v>Active</v>
      </c>
      <c r="X110" s="144">
        <v>277</v>
      </c>
      <c r="Y110" s="157" t="s">
        <v>64</v>
      </c>
      <c r="Z110" s="386">
        <v>1</v>
      </c>
      <c r="AA110" s="386">
        <v>0.47</v>
      </c>
      <c r="AB110" s="387" t="s">
        <v>62</v>
      </c>
      <c r="AC110" s="157"/>
    </row>
    <row r="111" spans="2:29">
      <c r="B111" s="347">
        <v>54</v>
      </c>
      <c r="C111" s="383">
        <v>38</v>
      </c>
      <c r="D111" s="383" t="str">
        <f t="shared" si="13"/>
        <v>NO</v>
      </c>
      <c r="E111" s="383" t="str">
        <f t="shared" si="14"/>
        <v>MILD</v>
      </c>
      <c r="F111" s="383" t="str">
        <f t="shared" si="15"/>
        <v>RAIN</v>
      </c>
      <c r="G111" s="384" t="str">
        <f t="shared" si="10"/>
        <v>WET</v>
      </c>
      <c r="I111" s="342">
        <v>2</v>
      </c>
      <c r="J111" s="144" t="str">
        <f t="shared" si="16"/>
        <v>SMALL</v>
      </c>
      <c r="K111" s="144" t="str">
        <f t="shared" si="17"/>
        <v>SMALL</v>
      </c>
      <c r="L111" s="144" t="str" cm="1">
        <f t="array" ref="L111">_xlfn.IFS(I111&lt;=2,"SMALL",I111&lt;=5,"MEDIUM",I111&gt;5,"LARGE")</f>
        <v>SMALL</v>
      </c>
      <c r="M111" s="144" t="str">
        <f t="shared" si="11"/>
        <v>NO</v>
      </c>
      <c r="N111" s="374">
        <v>4.75</v>
      </c>
      <c r="O111" s="374">
        <f t="shared" si="12"/>
        <v>5</v>
      </c>
      <c r="P111" s="158" t="str" cm="1">
        <f t="array" ref="P111">_xlfn.SWITCH(ROUND(N111,0),5,"Excellent",4,"Good",3,"ok","Bad")</f>
        <v>Excellent</v>
      </c>
      <c r="Q111" s="144">
        <v>8</v>
      </c>
      <c r="R111" s="385">
        <v>40854</v>
      </c>
      <c r="S111" s="385">
        <v>43445</v>
      </c>
      <c r="T111" s="144">
        <v>131</v>
      </c>
      <c r="U111" s="144" t="s">
        <v>60</v>
      </c>
      <c r="V111" s="144">
        <v>172</v>
      </c>
      <c r="W111" s="144" t="str">
        <f t="shared" si="18"/>
        <v>Active</v>
      </c>
      <c r="X111" s="144">
        <v>131</v>
      </c>
      <c r="Y111" s="157" t="s">
        <v>70</v>
      </c>
      <c r="Z111" s="386">
        <v>1</v>
      </c>
      <c r="AA111" s="386">
        <v>0.83</v>
      </c>
      <c r="AB111" s="387" t="s">
        <v>65</v>
      </c>
      <c r="AC111" s="157"/>
    </row>
    <row r="112" spans="2:29">
      <c r="B112" s="347">
        <v>50</v>
      </c>
      <c r="C112" s="383">
        <v>20</v>
      </c>
      <c r="D112" s="383" t="str">
        <f t="shared" si="13"/>
        <v>NO</v>
      </c>
      <c r="E112" s="383" t="str">
        <f t="shared" si="14"/>
        <v>MILD</v>
      </c>
      <c r="F112" s="383" t="str">
        <f t="shared" si="15"/>
        <v>RAIN</v>
      </c>
      <c r="G112" s="384" t="str">
        <f t="shared" si="10"/>
        <v>WET</v>
      </c>
      <c r="I112" s="342">
        <v>2</v>
      </c>
      <c r="J112" s="144" t="str">
        <f t="shared" si="16"/>
        <v>SMALL</v>
      </c>
      <c r="K112" s="144" t="str">
        <f t="shared" si="17"/>
        <v>SMALL</v>
      </c>
      <c r="L112" s="144" t="str" cm="1">
        <f t="array" ref="L112">_xlfn.IFS(I112&lt;=2,"SMALL",I112&lt;=5,"MEDIUM",I112&gt;5,"LARGE")</f>
        <v>SMALL</v>
      </c>
      <c r="M112" s="144" t="str">
        <f t="shared" si="11"/>
        <v>NO</v>
      </c>
      <c r="N112" s="374">
        <v>4.6900000000000004</v>
      </c>
      <c r="O112" s="374">
        <f t="shared" si="12"/>
        <v>5</v>
      </c>
      <c r="P112" s="158" t="str" cm="1">
        <f t="array" ref="P112">_xlfn.SWITCH(ROUND(N112,0),5,"Excellent",4,"Good",3,"ok","Bad")</f>
        <v>Excellent</v>
      </c>
      <c r="Q112" s="144">
        <v>29</v>
      </c>
      <c r="R112" s="385">
        <v>41153</v>
      </c>
      <c r="S112" s="385">
        <v>43776</v>
      </c>
      <c r="T112" s="144">
        <v>283</v>
      </c>
      <c r="U112" s="144" t="s">
        <v>60</v>
      </c>
      <c r="V112" s="144">
        <v>362</v>
      </c>
      <c r="W112" s="144" t="str">
        <f t="shared" si="18"/>
        <v>Active</v>
      </c>
      <c r="X112" s="144">
        <v>283</v>
      </c>
      <c r="Y112" s="157" t="s">
        <v>61</v>
      </c>
      <c r="Z112" s="386">
        <v>1</v>
      </c>
      <c r="AA112" s="386">
        <v>0.96</v>
      </c>
      <c r="AB112" s="387" t="s">
        <v>65</v>
      </c>
      <c r="AC112" s="157"/>
    </row>
    <row r="113" spans="2:29">
      <c r="B113" s="347">
        <v>52</v>
      </c>
      <c r="C113" s="383">
        <v>0</v>
      </c>
      <c r="D113" s="383" t="str">
        <f t="shared" si="13"/>
        <v>NO</v>
      </c>
      <c r="E113" s="383" t="str">
        <f t="shared" si="14"/>
        <v>MILD</v>
      </c>
      <c r="F113" s="383" t="str">
        <f t="shared" si="15"/>
        <v>NONE</v>
      </c>
      <c r="G113" s="384" t="str">
        <f t="shared" si="10"/>
        <v>WET</v>
      </c>
      <c r="I113" s="342">
        <v>1</v>
      </c>
      <c r="J113" s="144" t="str">
        <f t="shared" si="16"/>
        <v>SMALL</v>
      </c>
      <c r="K113" s="144" t="str">
        <f t="shared" si="17"/>
        <v>SMALL</v>
      </c>
      <c r="L113" s="144" t="str" cm="1">
        <f t="array" ref="L113">_xlfn.IFS(I113&lt;=2,"SMALL",I113&lt;=5,"MEDIUM",I113&gt;5,"LARGE")</f>
        <v>SMALL</v>
      </c>
      <c r="M113" s="144" t="str">
        <f t="shared" si="11"/>
        <v>NO</v>
      </c>
      <c r="N113" s="374">
        <v>4.53</v>
      </c>
      <c r="O113" s="374">
        <f t="shared" si="12"/>
        <v>5</v>
      </c>
      <c r="P113" s="158" t="str" cm="1">
        <f t="array" ref="P113">_xlfn.SWITCH(ROUND(N113,0),5,"Excellent",4,"Good",3,"ok","Bad")</f>
        <v>Excellent</v>
      </c>
      <c r="Q113" s="144">
        <v>124</v>
      </c>
      <c r="R113" s="385">
        <v>40722</v>
      </c>
      <c r="S113" s="385">
        <v>43903</v>
      </c>
      <c r="T113" s="144">
        <v>141</v>
      </c>
      <c r="U113" s="144" t="s">
        <v>60</v>
      </c>
      <c r="V113" s="144">
        <v>365</v>
      </c>
      <c r="W113" s="144" t="str">
        <f t="shared" si="18"/>
        <v>Active</v>
      </c>
      <c r="X113" s="144">
        <v>141</v>
      </c>
      <c r="Y113" s="157" t="s">
        <v>70</v>
      </c>
      <c r="Z113" s="386">
        <v>1</v>
      </c>
      <c r="AA113" s="386">
        <v>1</v>
      </c>
      <c r="AB113" s="387" t="s">
        <v>62</v>
      </c>
      <c r="AC113" s="157"/>
    </row>
    <row r="114" spans="2:29">
      <c r="B114" s="347">
        <v>58</v>
      </c>
      <c r="C114" s="383">
        <v>0</v>
      </c>
      <c r="D114" s="383" t="str">
        <f t="shared" si="13"/>
        <v>NO</v>
      </c>
      <c r="E114" s="383" t="str">
        <f t="shared" si="14"/>
        <v>MILD</v>
      </c>
      <c r="F114" s="383" t="str">
        <f t="shared" si="15"/>
        <v>NONE</v>
      </c>
      <c r="G114" s="384" t="str">
        <f t="shared" si="10"/>
        <v>WET</v>
      </c>
      <c r="I114" s="342">
        <v>8</v>
      </c>
      <c r="J114" s="144" t="str">
        <f t="shared" si="16"/>
        <v>LARGE</v>
      </c>
      <c r="K114" s="144" t="str">
        <f t="shared" si="17"/>
        <v>LARGE</v>
      </c>
      <c r="L114" s="144" t="str" cm="1">
        <f t="array" ref="L114">_xlfn.IFS(I114&lt;=2,"SMALL",I114&lt;=5,"MEDIUM",I114&gt;5,"LARGE")</f>
        <v>LARGE</v>
      </c>
      <c r="M114" s="144" t="str">
        <f t="shared" si="11"/>
        <v>YES</v>
      </c>
      <c r="N114" s="374">
        <v>4.97</v>
      </c>
      <c r="O114" s="374">
        <f t="shared" si="12"/>
        <v>5</v>
      </c>
      <c r="P114" s="158" t="str" cm="1">
        <f t="array" ref="P114">_xlfn.SWITCH(ROUND(N114,0),5,"Excellent",4,"Good",3,"ok","Bad")</f>
        <v>Excellent</v>
      </c>
      <c r="Q114" s="144">
        <v>229</v>
      </c>
      <c r="R114" s="385">
        <v>40812</v>
      </c>
      <c r="S114" s="385">
        <v>43898</v>
      </c>
      <c r="T114" s="144">
        <v>284</v>
      </c>
      <c r="U114" s="144" t="s">
        <v>69</v>
      </c>
      <c r="V114" s="144">
        <v>325</v>
      </c>
      <c r="W114" s="144" t="str">
        <f t="shared" si="18"/>
        <v>Active</v>
      </c>
      <c r="X114" s="144">
        <v>284</v>
      </c>
      <c r="Y114" s="157" t="s">
        <v>61</v>
      </c>
      <c r="Z114" s="386">
        <v>1</v>
      </c>
      <c r="AA114" s="386">
        <v>0.79</v>
      </c>
      <c r="AB114" s="387" t="s">
        <v>62</v>
      </c>
      <c r="AC114" s="157"/>
    </row>
    <row r="115" spans="2:29">
      <c r="B115" s="347">
        <v>49</v>
      </c>
      <c r="C115" s="383">
        <v>0</v>
      </c>
      <c r="D115" s="383" t="str">
        <f t="shared" si="13"/>
        <v>NO</v>
      </c>
      <c r="E115" s="383" t="str">
        <f t="shared" si="14"/>
        <v>MILD</v>
      </c>
      <c r="F115" s="383" t="str">
        <f t="shared" si="15"/>
        <v>NONE</v>
      </c>
      <c r="G115" s="384" t="str">
        <f t="shared" si="10"/>
        <v>WET</v>
      </c>
      <c r="I115" s="342">
        <v>2</v>
      </c>
      <c r="J115" s="144" t="str">
        <f t="shared" si="16"/>
        <v>SMALL</v>
      </c>
      <c r="K115" s="144" t="str">
        <f t="shared" si="17"/>
        <v>SMALL</v>
      </c>
      <c r="L115" s="144" t="str" cm="1">
        <f t="array" ref="L115">_xlfn.IFS(I115&lt;=2,"SMALL",I115&lt;=5,"MEDIUM",I115&gt;5,"LARGE")</f>
        <v>SMALL</v>
      </c>
      <c r="M115" s="144" t="str">
        <f t="shared" si="11"/>
        <v>YES</v>
      </c>
      <c r="N115" s="374">
        <v>4.91</v>
      </c>
      <c r="O115" s="374">
        <f t="shared" si="12"/>
        <v>5</v>
      </c>
      <c r="P115" s="158" t="str" cm="1">
        <f t="array" ref="P115">_xlfn.SWITCH(ROUND(N115,0),5,"Excellent",4,"Good",3,"ok","Bad")</f>
        <v>Excellent</v>
      </c>
      <c r="Q115" s="144">
        <v>125</v>
      </c>
      <c r="R115" s="385">
        <v>40786</v>
      </c>
      <c r="S115" s="385">
        <v>43882</v>
      </c>
      <c r="T115" s="144">
        <v>285</v>
      </c>
      <c r="U115" s="144" t="s">
        <v>69</v>
      </c>
      <c r="V115" s="144">
        <v>68</v>
      </c>
      <c r="W115" s="144" t="str">
        <f t="shared" si="18"/>
        <v>Active</v>
      </c>
      <c r="X115" s="144">
        <v>285</v>
      </c>
      <c r="Y115" s="157" t="s">
        <v>61</v>
      </c>
      <c r="Z115" s="386">
        <v>1</v>
      </c>
      <c r="AA115" s="386">
        <v>0.59</v>
      </c>
      <c r="AB115" s="387" t="s">
        <v>65</v>
      </c>
      <c r="AC115" s="157"/>
    </row>
    <row r="116" spans="2:29">
      <c r="B116" s="347">
        <v>42</v>
      </c>
      <c r="C116" s="383">
        <v>38</v>
      </c>
      <c r="D116" s="383" t="str">
        <f t="shared" si="13"/>
        <v>NO</v>
      </c>
      <c r="E116" s="383" t="str">
        <f t="shared" si="14"/>
        <v>MILD</v>
      </c>
      <c r="F116" s="383" t="str">
        <f t="shared" si="15"/>
        <v>RAIN</v>
      </c>
      <c r="G116" s="384" t="str">
        <f t="shared" si="10"/>
        <v>WET</v>
      </c>
      <c r="I116" s="342">
        <v>2</v>
      </c>
      <c r="J116" s="144" t="str">
        <f t="shared" si="16"/>
        <v>SMALL</v>
      </c>
      <c r="K116" s="144" t="str">
        <f t="shared" si="17"/>
        <v>SMALL</v>
      </c>
      <c r="L116" s="144" t="str" cm="1">
        <f t="array" ref="L116">_xlfn.IFS(I116&lt;=2,"SMALL",I116&lt;=5,"MEDIUM",I116&gt;5,"LARGE")</f>
        <v>SMALL</v>
      </c>
      <c r="M116" s="144" t="str">
        <f t="shared" si="11"/>
        <v>YES</v>
      </c>
      <c r="N116" s="374">
        <v>4.9800000000000004</v>
      </c>
      <c r="O116" s="374">
        <f t="shared" si="12"/>
        <v>5</v>
      </c>
      <c r="P116" s="158" t="str" cm="1">
        <f t="array" ref="P116">_xlfn.SWITCH(ROUND(N116,0),5,"Excellent",4,"Good",3,"ok","Bad")</f>
        <v>Excellent</v>
      </c>
      <c r="Q116" s="144">
        <v>184</v>
      </c>
      <c r="R116" s="385">
        <v>40740</v>
      </c>
      <c r="S116" s="385">
        <v>43814</v>
      </c>
      <c r="T116" s="144">
        <v>286</v>
      </c>
      <c r="U116" s="144" t="s">
        <v>60</v>
      </c>
      <c r="V116" s="144">
        <v>357</v>
      </c>
      <c r="W116" s="144" t="str">
        <f t="shared" si="18"/>
        <v>Active</v>
      </c>
      <c r="X116" s="144">
        <v>286</v>
      </c>
      <c r="Y116" s="157" t="s">
        <v>70</v>
      </c>
      <c r="Z116" s="386">
        <v>1</v>
      </c>
      <c r="AA116" s="386">
        <v>0.98</v>
      </c>
      <c r="AB116" s="387" t="s">
        <v>65</v>
      </c>
      <c r="AC116" s="157"/>
    </row>
    <row r="117" spans="2:29">
      <c r="B117" s="347">
        <v>42</v>
      </c>
      <c r="C117" s="383">
        <v>3</v>
      </c>
      <c r="D117" s="383" t="str">
        <f t="shared" si="13"/>
        <v>NO</v>
      </c>
      <c r="E117" s="383" t="str">
        <f t="shared" si="14"/>
        <v>MILD</v>
      </c>
      <c r="F117" s="383" t="str">
        <f t="shared" si="15"/>
        <v>RAIN</v>
      </c>
      <c r="G117" s="384" t="str">
        <f t="shared" si="10"/>
        <v>WET</v>
      </c>
      <c r="I117" s="342">
        <v>3</v>
      </c>
      <c r="J117" s="144" t="str">
        <f t="shared" si="16"/>
        <v>LARGE</v>
      </c>
      <c r="K117" s="144" t="str">
        <f t="shared" si="17"/>
        <v>MEDIUM</v>
      </c>
      <c r="L117" s="144" t="str" cm="1">
        <f t="array" ref="L117">_xlfn.IFS(I117&lt;=2,"SMALL",I117&lt;=5,"MEDIUM",I117&gt;5,"LARGE")</f>
        <v>MEDIUM</v>
      </c>
      <c r="M117" s="144" t="str">
        <f t="shared" si="11"/>
        <v>NO</v>
      </c>
      <c r="N117" s="374">
        <v>4.9800000000000004</v>
      </c>
      <c r="O117" s="374">
        <f t="shared" si="12"/>
        <v>5</v>
      </c>
      <c r="P117" s="158" t="str" cm="1">
        <f t="array" ref="P117">_xlfn.SWITCH(ROUND(N117,0),5,"Excellent",4,"Good",3,"ok","Bad")</f>
        <v>Excellent</v>
      </c>
      <c r="Q117" s="144">
        <v>40</v>
      </c>
      <c r="R117" s="385">
        <v>41292</v>
      </c>
      <c r="S117" s="385">
        <v>43684</v>
      </c>
      <c r="T117" s="144">
        <v>263</v>
      </c>
      <c r="U117" s="144" t="s">
        <v>69</v>
      </c>
      <c r="V117" s="144">
        <v>89</v>
      </c>
      <c r="W117" s="144" t="str">
        <f t="shared" si="18"/>
        <v>Active</v>
      </c>
      <c r="X117" s="144">
        <v>263</v>
      </c>
      <c r="Y117" s="157" t="s">
        <v>70</v>
      </c>
      <c r="Z117" s="386">
        <v>1</v>
      </c>
      <c r="AA117" s="386">
        <v>0.89</v>
      </c>
      <c r="AB117" s="387" t="s">
        <v>62</v>
      </c>
      <c r="AC117" s="157"/>
    </row>
    <row r="118" spans="2:29">
      <c r="B118" s="347">
        <v>53</v>
      </c>
      <c r="C118" s="383">
        <v>0</v>
      </c>
      <c r="D118" s="383" t="str">
        <f t="shared" si="13"/>
        <v>NO</v>
      </c>
      <c r="E118" s="383" t="str">
        <f t="shared" si="14"/>
        <v>MILD</v>
      </c>
      <c r="F118" s="383" t="str">
        <f t="shared" si="15"/>
        <v>NONE</v>
      </c>
      <c r="G118" s="384" t="str">
        <f t="shared" si="10"/>
        <v>WET</v>
      </c>
      <c r="I118" s="342">
        <v>4</v>
      </c>
      <c r="J118" s="144" t="str">
        <f t="shared" si="16"/>
        <v>LARGE</v>
      </c>
      <c r="K118" s="144" t="str">
        <f t="shared" si="17"/>
        <v>MEDIUM</v>
      </c>
      <c r="L118" s="144" t="str" cm="1">
        <f t="array" ref="L118">_xlfn.IFS(I118&lt;=2,"SMALL",I118&lt;=5,"MEDIUM",I118&gt;5,"LARGE")</f>
        <v>MEDIUM</v>
      </c>
      <c r="M118" s="144" t="str">
        <f t="shared" si="11"/>
        <v>NO</v>
      </c>
      <c r="N118" s="374">
        <v>4.29</v>
      </c>
      <c r="O118" s="374">
        <f t="shared" si="12"/>
        <v>4</v>
      </c>
      <c r="P118" s="158" t="str" cm="1">
        <f t="array" ref="P118">_xlfn.SWITCH(ROUND(N118,0),5,"Excellent",4,"Good",3,"ok","Bad")</f>
        <v>Good</v>
      </c>
      <c r="Q118" s="144">
        <v>91</v>
      </c>
      <c r="R118" s="385">
        <v>40759</v>
      </c>
      <c r="S118" s="385">
        <v>44044</v>
      </c>
      <c r="T118" s="144">
        <v>289</v>
      </c>
      <c r="U118" s="144" t="s">
        <v>69</v>
      </c>
      <c r="V118" s="144">
        <v>320</v>
      </c>
      <c r="W118" s="144" t="str">
        <f t="shared" si="18"/>
        <v>Active</v>
      </c>
      <c r="X118" s="144">
        <v>289</v>
      </c>
      <c r="Y118" s="157" t="s">
        <v>70</v>
      </c>
      <c r="Z118" s="386">
        <v>1</v>
      </c>
      <c r="AA118" s="386">
        <v>0.97</v>
      </c>
      <c r="AB118" s="387" t="s">
        <v>62</v>
      </c>
      <c r="AC118" s="157"/>
    </row>
    <row r="119" spans="2:29">
      <c r="B119" s="347">
        <v>41</v>
      </c>
      <c r="C119" s="383">
        <v>0</v>
      </c>
      <c r="D119" s="383" t="str">
        <f t="shared" si="13"/>
        <v>NO</v>
      </c>
      <c r="E119" s="383" t="str">
        <f t="shared" si="14"/>
        <v>MILD</v>
      </c>
      <c r="F119" s="383" t="str">
        <f t="shared" si="15"/>
        <v>NONE</v>
      </c>
      <c r="G119" s="384" t="str">
        <f t="shared" si="10"/>
        <v>WET</v>
      </c>
      <c r="I119" s="342">
        <v>2</v>
      </c>
      <c r="J119" s="144" t="str">
        <f t="shared" si="16"/>
        <v>SMALL</v>
      </c>
      <c r="K119" s="144" t="str">
        <f t="shared" si="17"/>
        <v>SMALL</v>
      </c>
      <c r="L119" s="144" t="str" cm="1">
        <f t="array" ref="L119">_xlfn.IFS(I119&lt;=2,"SMALL",I119&lt;=5,"MEDIUM",I119&gt;5,"LARGE")</f>
        <v>SMALL</v>
      </c>
      <c r="M119" s="144" t="str">
        <f t="shared" si="11"/>
        <v>YES</v>
      </c>
      <c r="N119" s="374">
        <v>4.82</v>
      </c>
      <c r="O119" s="374">
        <f t="shared" si="12"/>
        <v>5</v>
      </c>
      <c r="P119" s="158" t="str" cm="1">
        <f t="array" ref="P119">_xlfn.SWITCH(ROUND(N119,0),5,"Excellent",4,"Good",3,"ok","Bad")</f>
        <v>Excellent</v>
      </c>
      <c r="Q119" s="144">
        <v>132</v>
      </c>
      <c r="R119" s="385">
        <v>40911</v>
      </c>
      <c r="S119" s="385">
        <v>44048</v>
      </c>
      <c r="T119" s="144">
        <v>238</v>
      </c>
      <c r="U119" s="144" t="s">
        <v>69</v>
      </c>
      <c r="V119" s="144">
        <v>24</v>
      </c>
      <c r="W119" s="144" t="str">
        <f t="shared" si="18"/>
        <v>Active</v>
      </c>
      <c r="X119" s="144">
        <v>238</v>
      </c>
      <c r="Y119" s="157" t="s">
        <v>70</v>
      </c>
      <c r="Z119" s="386">
        <v>1</v>
      </c>
      <c r="AA119" s="386">
        <v>0.96</v>
      </c>
      <c r="AB119" s="387" t="s">
        <v>62</v>
      </c>
      <c r="AC119" s="157"/>
    </row>
    <row r="120" spans="2:29">
      <c r="B120" s="347">
        <v>59</v>
      </c>
      <c r="C120" s="383">
        <v>8</v>
      </c>
      <c r="D120" s="383" t="str">
        <f t="shared" si="13"/>
        <v>NO</v>
      </c>
      <c r="E120" s="383" t="str">
        <f t="shared" si="14"/>
        <v>MILD</v>
      </c>
      <c r="F120" s="383" t="str">
        <f t="shared" si="15"/>
        <v>RAIN</v>
      </c>
      <c r="G120" s="384" t="str">
        <f t="shared" si="10"/>
        <v>WET</v>
      </c>
      <c r="I120" s="342">
        <v>6</v>
      </c>
      <c r="J120" s="144" t="str">
        <f t="shared" si="16"/>
        <v>LARGE</v>
      </c>
      <c r="K120" s="144" t="str">
        <f t="shared" si="17"/>
        <v>LARGE</v>
      </c>
      <c r="L120" s="144" t="str" cm="1">
        <f t="array" ref="L120">_xlfn.IFS(I120&lt;=2,"SMALL",I120&lt;=5,"MEDIUM",I120&gt;5,"LARGE")</f>
        <v>LARGE</v>
      </c>
      <c r="M120" s="144" t="str">
        <f t="shared" si="11"/>
        <v>NO</v>
      </c>
      <c r="N120" s="374">
        <v>4.7</v>
      </c>
      <c r="O120" s="374">
        <f t="shared" si="12"/>
        <v>5</v>
      </c>
      <c r="P120" s="158" t="str" cm="1">
        <f t="array" ref="P120">_xlfn.SWITCH(ROUND(N120,0),5,"Excellent",4,"Good",3,"ok","Bad")</f>
        <v>Excellent</v>
      </c>
      <c r="Q120" s="144">
        <v>433</v>
      </c>
      <c r="R120" s="385">
        <v>40767</v>
      </c>
      <c r="S120" s="385">
        <v>43901</v>
      </c>
      <c r="T120" s="144">
        <v>216</v>
      </c>
      <c r="U120" s="144" t="s">
        <v>69</v>
      </c>
      <c r="V120" s="144">
        <v>299</v>
      </c>
      <c r="W120" s="144" t="str">
        <f t="shared" si="18"/>
        <v>Active</v>
      </c>
      <c r="X120" s="144">
        <v>216</v>
      </c>
      <c r="Y120" s="157" t="s">
        <v>70</v>
      </c>
      <c r="Z120" s="386">
        <v>1</v>
      </c>
      <c r="AA120" s="386">
        <v>0.95</v>
      </c>
      <c r="AB120" s="387" t="s">
        <v>65</v>
      </c>
      <c r="AC120" s="157"/>
    </row>
    <row r="121" spans="2:29">
      <c r="B121" s="347">
        <v>58</v>
      </c>
      <c r="C121" s="383">
        <v>15</v>
      </c>
      <c r="D121" s="383" t="str">
        <f t="shared" si="13"/>
        <v>NO</v>
      </c>
      <c r="E121" s="383" t="str">
        <f t="shared" si="14"/>
        <v>MILD</v>
      </c>
      <c r="F121" s="383" t="str">
        <f t="shared" si="15"/>
        <v>RAIN</v>
      </c>
      <c r="G121" s="384" t="str">
        <f t="shared" si="10"/>
        <v>WET</v>
      </c>
      <c r="I121" s="342">
        <v>3</v>
      </c>
      <c r="J121" s="144" t="str">
        <f t="shared" si="16"/>
        <v>LARGE</v>
      </c>
      <c r="K121" s="144" t="str">
        <f t="shared" si="17"/>
        <v>MEDIUM</v>
      </c>
      <c r="L121" s="144" t="str" cm="1">
        <f t="array" ref="L121">_xlfn.IFS(I121&lt;=2,"SMALL",I121&lt;=5,"MEDIUM",I121&gt;5,"LARGE")</f>
        <v>MEDIUM</v>
      </c>
      <c r="M121" s="144" t="str">
        <f t="shared" si="11"/>
        <v>NO</v>
      </c>
      <c r="N121" s="374">
        <v>4.75</v>
      </c>
      <c r="O121" s="374">
        <f t="shared" si="12"/>
        <v>5</v>
      </c>
      <c r="P121" s="158" t="str" cm="1">
        <f t="array" ref="P121">_xlfn.SWITCH(ROUND(N121,0),5,"Excellent",4,"Good",3,"ok","Bad")</f>
        <v>Excellent</v>
      </c>
      <c r="Q121" s="144">
        <v>76</v>
      </c>
      <c r="R121" s="385">
        <v>40845</v>
      </c>
      <c r="S121" s="385">
        <v>43833</v>
      </c>
      <c r="T121" s="144">
        <v>42</v>
      </c>
      <c r="U121" s="144" t="s">
        <v>60</v>
      </c>
      <c r="V121" s="144">
        <v>348</v>
      </c>
      <c r="W121" s="144" t="str">
        <f t="shared" si="18"/>
        <v>Active</v>
      </c>
      <c r="X121" s="144">
        <v>42</v>
      </c>
      <c r="Y121" s="157" t="s">
        <v>70</v>
      </c>
      <c r="Z121" s="386">
        <v>1</v>
      </c>
      <c r="AA121" s="386">
        <v>0.33</v>
      </c>
      <c r="AB121" s="387" t="s">
        <v>62</v>
      </c>
      <c r="AC121" s="157"/>
    </row>
    <row r="122" spans="2:29">
      <c r="B122" s="347">
        <v>59</v>
      </c>
      <c r="C122" s="383">
        <v>8</v>
      </c>
      <c r="D122" s="383" t="str">
        <f t="shared" si="13"/>
        <v>NO</v>
      </c>
      <c r="E122" s="383" t="str">
        <f t="shared" si="14"/>
        <v>MILD</v>
      </c>
      <c r="F122" s="383" t="str">
        <f t="shared" si="15"/>
        <v>RAIN</v>
      </c>
      <c r="G122" s="384" t="str">
        <f t="shared" si="10"/>
        <v>WET</v>
      </c>
      <c r="I122" s="342">
        <v>2</v>
      </c>
      <c r="J122" s="144" t="str">
        <f t="shared" si="16"/>
        <v>SMALL</v>
      </c>
      <c r="K122" s="144" t="str">
        <f t="shared" si="17"/>
        <v>SMALL</v>
      </c>
      <c r="L122" s="144" t="str" cm="1">
        <f t="array" ref="L122">_xlfn.IFS(I122&lt;=2,"SMALL",I122&lt;=5,"MEDIUM",I122&gt;5,"LARGE")</f>
        <v>SMALL</v>
      </c>
      <c r="M122" s="144" t="str">
        <f t="shared" si="11"/>
        <v>NO</v>
      </c>
      <c r="N122" s="374">
        <v>4.92</v>
      </c>
      <c r="O122" s="374">
        <f t="shared" si="12"/>
        <v>5</v>
      </c>
      <c r="P122" s="158" t="str" cm="1">
        <f t="array" ref="P122">_xlfn.SWITCH(ROUND(N122,0),5,"Excellent",4,"Good",3,"ok","Bad")</f>
        <v>Excellent</v>
      </c>
      <c r="Q122" s="144">
        <v>51</v>
      </c>
      <c r="R122" s="385">
        <v>40827</v>
      </c>
      <c r="S122" s="385">
        <v>43891</v>
      </c>
      <c r="T122" s="144">
        <v>42</v>
      </c>
      <c r="U122" s="144" t="s">
        <v>60</v>
      </c>
      <c r="V122" s="144">
        <v>322</v>
      </c>
      <c r="W122" s="144" t="str">
        <f t="shared" si="18"/>
        <v>Active</v>
      </c>
      <c r="X122" s="144">
        <v>42</v>
      </c>
      <c r="Y122" s="157" t="s">
        <v>122</v>
      </c>
      <c r="Z122" s="386">
        <v>0</v>
      </c>
      <c r="AA122" s="386">
        <v>0.39</v>
      </c>
      <c r="AB122" s="387" t="s">
        <v>65</v>
      </c>
      <c r="AC122" s="157"/>
    </row>
    <row r="123" spans="2:29">
      <c r="B123" s="347">
        <v>41</v>
      </c>
      <c r="C123" s="383">
        <v>0</v>
      </c>
      <c r="D123" s="383" t="str">
        <f t="shared" si="13"/>
        <v>NO</v>
      </c>
      <c r="E123" s="383" t="str">
        <f t="shared" si="14"/>
        <v>MILD</v>
      </c>
      <c r="F123" s="383" t="str">
        <f t="shared" si="15"/>
        <v>NONE</v>
      </c>
      <c r="G123" s="384" t="str">
        <f t="shared" si="10"/>
        <v>WET</v>
      </c>
      <c r="I123" s="342">
        <v>2</v>
      </c>
      <c r="J123" s="144" t="str">
        <f t="shared" si="16"/>
        <v>SMALL</v>
      </c>
      <c r="K123" s="144" t="str">
        <f t="shared" si="17"/>
        <v>SMALL</v>
      </c>
      <c r="L123" s="144" t="str" cm="1">
        <f t="array" ref="L123">_xlfn.IFS(I123&lt;=2,"SMALL",I123&lt;=5,"MEDIUM",I123&gt;5,"LARGE")</f>
        <v>SMALL</v>
      </c>
      <c r="M123" s="144" t="str">
        <f t="shared" si="11"/>
        <v>YES</v>
      </c>
      <c r="N123" s="374">
        <v>4.9000000000000004</v>
      </c>
      <c r="O123" s="374">
        <f t="shared" si="12"/>
        <v>5</v>
      </c>
      <c r="P123" s="158" t="str" cm="1">
        <f t="array" ref="P123">_xlfn.SWITCH(ROUND(N123,0),5,"Excellent",4,"Good",3,"ok","Bad")</f>
        <v>Excellent</v>
      </c>
      <c r="Q123" s="144">
        <v>114</v>
      </c>
      <c r="R123" s="385">
        <v>40802</v>
      </c>
      <c r="S123" s="385">
        <v>43806</v>
      </c>
      <c r="T123" s="144">
        <v>291</v>
      </c>
      <c r="U123" s="144" t="s">
        <v>69</v>
      </c>
      <c r="V123" s="144">
        <v>227</v>
      </c>
      <c r="W123" s="144" t="str">
        <f t="shared" si="18"/>
        <v>Active</v>
      </c>
      <c r="X123" s="144">
        <v>291</v>
      </c>
      <c r="Y123" s="157" t="s">
        <v>70</v>
      </c>
      <c r="Z123" s="386">
        <v>1</v>
      </c>
      <c r="AA123" s="386">
        <v>0.94</v>
      </c>
      <c r="AB123" s="387" t="s">
        <v>62</v>
      </c>
      <c r="AC123" s="157"/>
    </row>
    <row r="124" spans="2:29">
      <c r="B124" s="347">
        <v>45</v>
      </c>
      <c r="C124" s="383">
        <v>0</v>
      </c>
      <c r="D124" s="383" t="str">
        <f t="shared" si="13"/>
        <v>NO</v>
      </c>
      <c r="E124" s="383" t="str">
        <f t="shared" si="14"/>
        <v>MILD</v>
      </c>
      <c r="F124" s="383" t="str">
        <f t="shared" si="15"/>
        <v>NONE</v>
      </c>
      <c r="G124" s="384" t="str">
        <f t="shared" si="10"/>
        <v>WET</v>
      </c>
      <c r="I124" s="342">
        <v>12</v>
      </c>
      <c r="J124" s="144" t="str">
        <f t="shared" si="16"/>
        <v>LARGE</v>
      </c>
      <c r="K124" s="144" t="str">
        <f t="shared" si="17"/>
        <v>LARGE</v>
      </c>
      <c r="L124" s="144" t="str" cm="1">
        <f t="array" ref="L124">_xlfn.IFS(I124&lt;=2,"SMALL",I124&lt;=5,"MEDIUM",I124&gt;5,"LARGE")</f>
        <v>LARGE</v>
      </c>
      <c r="M124" s="144" t="str">
        <f t="shared" si="11"/>
        <v>NO</v>
      </c>
      <c r="N124" s="374">
        <v>4.66</v>
      </c>
      <c r="O124" s="374">
        <f t="shared" si="12"/>
        <v>5</v>
      </c>
      <c r="P124" s="158" t="str" cm="1">
        <f t="array" ref="P124">_xlfn.SWITCH(ROUND(N124,0),5,"Excellent",4,"Good",3,"ok","Bad")</f>
        <v>Excellent</v>
      </c>
      <c r="Q124" s="144">
        <v>247</v>
      </c>
      <c r="R124" s="385">
        <v>40735</v>
      </c>
      <c r="S124" s="385">
        <v>43861</v>
      </c>
      <c r="T124" s="144">
        <v>554</v>
      </c>
      <c r="U124" s="144" t="s">
        <v>69</v>
      </c>
      <c r="V124" s="144">
        <v>362</v>
      </c>
      <c r="W124" s="144" t="str">
        <f t="shared" si="18"/>
        <v>Active</v>
      </c>
      <c r="X124" s="144">
        <v>554</v>
      </c>
      <c r="Y124" s="157" t="s">
        <v>61</v>
      </c>
      <c r="Z124" s="386">
        <v>1</v>
      </c>
      <c r="AA124" s="386">
        <v>0.94</v>
      </c>
      <c r="AB124" s="387" t="s">
        <v>62</v>
      </c>
      <c r="AC124" s="157"/>
    </row>
    <row r="125" spans="2:29">
      <c r="B125" s="347">
        <v>46</v>
      </c>
      <c r="C125" s="383">
        <v>0</v>
      </c>
      <c r="D125" s="383" t="str">
        <f t="shared" si="13"/>
        <v>NO</v>
      </c>
      <c r="E125" s="383" t="str">
        <f t="shared" si="14"/>
        <v>MILD</v>
      </c>
      <c r="F125" s="383" t="str">
        <f t="shared" si="15"/>
        <v>NONE</v>
      </c>
      <c r="G125" s="384" t="str">
        <f t="shared" si="10"/>
        <v>WET</v>
      </c>
      <c r="I125" s="342">
        <v>6</v>
      </c>
      <c r="J125" s="144" t="str">
        <f t="shared" si="16"/>
        <v>LARGE</v>
      </c>
      <c r="K125" s="144" t="str">
        <f t="shared" si="17"/>
        <v>LARGE</v>
      </c>
      <c r="L125" s="144" t="str" cm="1">
        <f t="array" ref="L125">_xlfn.IFS(I125&lt;=2,"SMALL",I125&lt;=5,"MEDIUM",I125&gt;5,"LARGE")</f>
        <v>LARGE</v>
      </c>
      <c r="M125" s="144" t="str">
        <f t="shared" si="11"/>
        <v>NO</v>
      </c>
      <c r="N125" s="374">
        <v>5</v>
      </c>
      <c r="O125" s="374">
        <f t="shared" si="12"/>
        <v>5</v>
      </c>
      <c r="P125" s="158" t="str" cm="1">
        <f t="array" ref="P125">_xlfn.SWITCH(ROUND(N125,0),5,"Excellent",4,"Good",3,"ok","Bad")</f>
        <v>Excellent</v>
      </c>
      <c r="Q125" s="144">
        <v>39</v>
      </c>
      <c r="R125" s="385">
        <v>42253</v>
      </c>
      <c r="S125" s="385">
        <v>44006</v>
      </c>
      <c r="T125" s="144">
        <v>294</v>
      </c>
      <c r="U125" s="144" t="s">
        <v>69</v>
      </c>
      <c r="V125" s="144">
        <v>0</v>
      </c>
      <c r="W125" s="144" t="str">
        <f t="shared" si="18"/>
        <v>Inactive</v>
      </c>
      <c r="X125" s="144">
        <v>294</v>
      </c>
      <c r="Y125" s="157" t="s">
        <v>61</v>
      </c>
      <c r="Z125" s="386">
        <v>1</v>
      </c>
      <c r="AA125" s="386">
        <v>0.7</v>
      </c>
      <c r="AB125" s="387" t="s">
        <v>62</v>
      </c>
      <c r="AC125" s="157"/>
    </row>
    <row r="126" spans="2:29">
      <c r="B126" s="347">
        <v>41</v>
      </c>
      <c r="C126" s="383">
        <v>0</v>
      </c>
      <c r="D126" s="383" t="str">
        <f t="shared" si="13"/>
        <v>NO</v>
      </c>
      <c r="E126" s="383" t="str">
        <f t="shared" si="14"/>
        <v>MILD</v>
      </c>
      <c r="F126" s="383" t="str">
        <f t="shared" si="15"/>
        <v>NONE</v>
      </c>
      <c r="G126" s="384" t="str">
        <f t="shared" si="10"/>
        <v>WET</v>
      </c>
      <c r="I126" s="342">
        <v>2</v>
      </c>
      <c r="J126" s="144" t="str">
        <f t="shared" si="16"/>
        <v>SMALL</v>
      </c>
      <c r="K126" s="144" t="str">
        <f t="shared" si="17"/>
        <v>SMALL</v>
      </c>
      <c r="L126" s="144" t="str" cm="1">
        <f t="array" ref="L126">_xlfn.IFS(I126&lt;=2,"SMALL",I126&lt;=5,"MEDIUM",I126&gt;5,"LARGE")</f>
        <v>SMALL</v>
      </c>
      <c r="M126" s="144" t="str">
        <f t="shared" si="11"/>
        <v>NO</v>
      </c>
      <c r="N126" s="374">
        <v>4.82</v>
      </c>
      <c r="O126" s="374">
        <f t="shared" si="12"/>
        <v>5</v>
      </c>
      <c r="P126" s="158" t="str" cm="1">
        <f t="array" ref="P126">_xlfn.SWITCH(ROUND(N126,0),5,"Excellent",4,"Good",3,"ok","Bad")</f>
        <v>Excellent</v>
      </c>
      <c r="Q126" s="144">
        <v>11</v>
      </c>
      <c r="R126" s="385">
        <v>41171</v>
      </c>
      <c r="S126" s="385">
        <v>42511</v>
      </c>
      <c r="T126" s="144">
        <v>290</v>
      </c>
      <c r="U126" s="144" t="s">
        <v>69</v>
      </c>
      <c r="V126" s="144">
        <v>336</v>
      </c>
      <c r="W126" s="144" t="str">
        <f t="shared" si="18"/>
        <v>Active</v>
      </c>
      <c r="X126" s="144">
        <v>290</v>
      </c>
      <c r="Y126" s="157" t="s">
        <v>70</v>
      </c>
      <c r="Z126" s="386">
        <v>0.92</v>
      </c>
      <c r="AA126" s="386">
        <v>0.98</v>
      </c>
      <c r="AB126" s="387" t="s">
        <v>62</v>
      </c>
      <c r="AC126" s="157"/>
    </row>
    <row r="127" spans="2:29">
      <c r="B127" s="347">
        <v>54</v>
      </c>
      <c r="C127" s="383">
        <v>5</v>
      </c>
      <c r="D127" s="383" t="str">
        <f t="shared" si="13"/>
        <v>NO</v>
      </c>
      <c r="E127" s="383" t="str">
        <f t="shared" si="14"/>
        <v>MILD</v>
      </c>
      <c r="F127" s="383" t="str">
        <f t="shared" si="15"/>
        <v>RAIN</v>
      </c>
      <c r="G127" s="384" t="str">
        <f t="shared" si="10"/>
        <v>WET</v>
      </c>
      <c r="I127" s="342">
        <v>5</v>
      </c>
      <c r="J127" s="144" t="str">
        <f t="shared" si="16"/>
        <v>LARGE</v>
      </c>
      <c r="K127" s="144" t="str">
        <f t="shared" si="17"/>
        <v>MEDIUM</v>
      </c>
      <c r="L127" s="144" t="str" cm="1">
        <f t="array" ref="L127">_xlfn.IFS(I127&lt;=2,"SMALL",I127&lt;=5,"MEDIUM",I127&gt;5,"LARGE")</f>
        <v>MEDIUM</v>
      </c>
      <c r="M127" s="144" t="str">
        <f t="shared" si="11"/>
        <v>NO</v>
      </c>
      <c r="N127" s="374">
        <v>4.57</v>
      </c>
      <c r="O127" s="374">
        <f t="shared" si="12"/>
        <v>5</v>
      </c>
      <c r="P127" s="158" t="str" cm="1">
        <f t="array" ref="P127">_xlfn.SWITCH(ROUND(N127,0),5,"Excellent",4,"Good",3,"ok","Bad")</f>
        <v>Excellent</v>
      </c>
      <c r="Q127" s="144">
        <v>323</v>
      </c>
      <c r="R127" s="385">
        <v>40778</v>
      </c>
      <c r="S127" s="385">
        <v>44039</v>
      </c>
      <c r="T127" s="144">
        <v>257</v>
      </c>
      <c r="U127" s="144" t="s">
        <v>69</v>
      </c>
      <c r="V127" s="144">
        <v>360</v>
      </c>
      <c r="W127" s="144" t="str">
        <f t="shared" si="18"/>
        <v>Active</v>
      </c>
      <c r="X127" s="144">
        <v>257</v>
      </c>
      <c r="Y127" s="157" t="s">
        <v>70</v>
      </c>
      <c r="Z127" s="386">
        <v>1</v>
      </c>
      <c r="AA127" s="386">
        <v>0.97</v>
      </c>
      <c r="AB127" s="387" t="s">
        <v>62</v>
      </c>
      <c r="AC127" s="157"/>
    </row>
    <row r="128" spans="2:29">
      <c r="B128" s="347">
        <v>56</v>
      </c>
      <c r="C128" s="383">
        <v>5</v>
      </c>
      <c r="D128" s="383" t="str">
        <f t="shared" si="13"/>
        <v>NO</v>
      </c>
      <c r="E128" s="383" t="str">
        <f t="shared" si="14"/>
        <v>MILD</v>
      </c>
      <c r="F128" s="383" t="str">
        <f t="shared" si="15"/>
        <v>RAIN</v>
      </c>
      <c r="G128" s="384" t="str">
        <f t="shared" si="10"/>
        <v>WET</v>
      </c>
      <c r="I128" s="342">
        <v>7</v>
      </c>
      <c r="J128" s="144" t="str">
        <f t="shared" si="16"/>
        <v>LARGE</v>
      </c>
      <c r="K128" s="144" t="str">
        <f t="shared" si="17"/>
        <v>LARGE</v>
      </c>
      <c r="L128" s="144" t="str" cm="1">
        <f t="array" ref="L128">_xlfn.IFS(I128&lt;=2,"SMALL",I128&lt;=5,"MEDIUM",I128&gt;5,"LARGE")</f>
        <v>LARGE</v>
      </c>
      <c r="M128" s="144" t="str">
        <f t="shared" si="11"/>
        <v>NO</v>
      </c>
      <c r="N128" s="374">
        <v>4.67</v>
      </c>
      <c r="O128" s="374">
        <f t="shared" si="12"/>
        <v>5</v>
      </c>
      <c r="P128" s="158" t="str" cm="1">
        <f t="array" ref="P128">_xlfn.SWITCH(ROUND(N128,0),5,"Excellent",4,"Good",3,"ok","Bad")</f>
        <v>Excellent</v>
      </c>
      <c r="Q128" s="144">
        <v>189</v>
      </c>
      <c r="R128" s="385">
        <v>40754</v>
      </c>
      <c r="S128" s="385">
        <v>43745</v>
      </c>
      <c r="T128" s="144">
        <v>297</v>
      </c>
      <c r="U128" s="144" t="s">
        <v>69</v>
      </c>
      <c r="V128" s="144">
        <v>365</v>
      </c>
      <c r="W128" s="144" t="str">
        <f t="shared" si="18"/>
        <v>Active</v>
      </c>
      <c r="X128" s="144">
        <v>297</v>
      </c>
      <c r="Y128" s="157" t="s">
        <v>61</v>
      </c>
      <c r="Z128" s="386">
        <v>1</v>
      </c>
      <c r="AA128" s="386">
        <v>0.4</v>
      </c>
      <c r="AB128" s="387" t="s">
        <v>62</v>
      </c>
      <c r="AC128" s="157"/>
    </row>
    <row r="129" spans="2:29">
      <c r="B129" s="347">
        <v>45</v>
      </c>
      <c r="C129" s="383">
        <v>0</v>
      </c>
      <c r="D129" s="383" t="str">
        <f t="shared" si="13"/>
        <v>NO</v>
      </c>
      <c r="E129" s="383" t="str">
        <f t="shared" si="14"/>
        <v>MILD</v>
      </c>
      <c r="F129" s="383" t="str">
        <f t="shared" si="15"/>
        <v>NONE</v>
      </c>
      <c r="G129" s="384" t="str">
        <f t="shared" si="10"/>
        <v>WET</v>
      </c>
      <c r="I129" s="342">
        <v>2</v>
      </c>
      <c r="J129" s="144" t="str">
        <f t="shared" si="16"/>
        <v>SMALL</v>
      </c>
      <c r="K129" s="144" t="str">
        <f t="shared" si="17"/>
        <v>SMALL</v>
      </c>
      <c r="L129" s="144" t="str" cm="1">
        <f t="array" ref="L129">_xlfn.IFS(I129&lt;=2,"SMALL",I129&lt;=5,"MEDIUM",I129&gt;5,"LARGE")</f>
        <v>SMALL</v>
      </c>
      <c r="M129" s="144" t="str">
        <f t="shared" si="11"/>
        <v>NO</v>
      </c>
      <c r="N129" s="374">
        <v>4.74</v>
      </c>
      <c r="O129" s="374">
        <f t="shared" si="12"/>
        <v>5</v>
      </c>
      <c r="P129" s="158" t="str" cm="1">
        <f t="array" ref="P129">_xlfn.SWITCH(ROUND(N129,0),5,"Excellent",4,"Good",3,"ok","Bad")</f>
        <v>Excellent</v>
      </c>
      <c r="Q129" s="144">
        <v>46</v>
      </c>
      <c r="R129" s="385">
        <v>40762</v>
      </c>
      <c r="S129" s="385">
        <v>43832</v>
      </c>
      <c r="T129" s="144">
        <v>220</v>
      </c>
      <c r="U129" s="144" t="s">
        <v>69</v>
      </c>
      <c r="V129" s="144">
        <v>87</v>
      </c>
      <c r="W129" s="144" t="str">
        <f t="shared" si="18"/>
        <v>Active</v>
      </c>
      <c r="X129" s="144">
        <v>220</v>
      </c>
      <c r="Y129" s="157" t="s">
        <v>70</v>
      </c>
      <c r="Z129" s="386">
        <v>1</v>
      </c>
      <c r="AA129" s="386">
        <v>0.96</v>
      </c>
      <c r="AB129" s="387" t="s">
        <v>62</v>
      </c>
      <c r="AC129" s="157"/>
    </row>
    <row r="130" spans="2:29">
      <c r="B130" s="347">
        <v>58</v>
      </c>
      <c r="C130" s="383">
        <v>0</v>
      </c>
      <c r="D130" s="383" t="str">
        <f t="shared" si="13"/>
        <v>NO</v>
      </c>
      <c r="E130" s="383" t="str">
        <f t="shared" si="14"/>
        <v>MILD</v>
      </c>
      <c r="F130" s="383" t="str">
        <f t="shared" si="15"/>
        <v>NONE</v>
      </c>
      <c r="G130" s="384" t="str">
        <f t="shared" si="10"/>
        <v>WET</v>
      </c>
      <c r="I130" s="342">
        <v>4</v>
      </c>
      <c r="J130" s="144" t="str">
        <f t="shared" si="16"/>
        <v>LARGE</v>
      </c>
      <c r="K130" s="144" t="str">
        <f t="shared" si="17"/>
        <v>MEDIUM</v>
      </c>
      <c r="L130" s="144" t="str" cm="1">
        <f t="array" ref="L130">_xlfn.IFS(I130&lt;=2,"SMALL",I130&lt;=5,"MEDIUM",I130&gt;5,"LARGE")</f>
        <v>MEDIUM</v>
      </c>
      <c r="M130" s="144" t="str">
        <f t="shared" si="11"/>
        <v>NO</v>
      </c>
      <c r="N130" s="374">
        <v>4.8099999999999996</v>
      </c>
      <c r="O130" s="374">
        <f t="shared" si="12"/>
        <v>5</v>
      </c>
      <c r="P130" s="158" t="str" cm="1">
        <f t="array" ref="P130">_xlfn.SWITCH(ROUND(N130,0),5,"Excellent",4,"Good",3,"ok","Bad")</f>
        <v>Excellent</v>
      </c>
      <c r="Q130" s="144">
        <v>98</v>
      </c>
      <c r="R130" s="385">
        <v>40744</v>
      </c>
      <c r="S130" s="385">
        <v>43908</v>
      </c>
      <c r="T130" s="144">
        <v>300</v>
      </c>
      <c r="U130" s="144" t="s">
        <v>69</v>
      </c>
      <c r="V130" s="144">
        <v>227</v>
      </c>
      <c r="W130" s="144" t="str">
        <f t="shared" si="18"/>
        <v>Active</v>
      </c>
      <c r="X130" s="144">
        <v>300</v>
      </c>
      <c r="Y130" s="157" t="s">
        <v>70</v>
      </c>
      <c r="Z130" s="386">
        <v>0.82</v>
      </c>
      <c r="AA130" s="386">
        <v>1</v>
      </c>
      <c r="AB130" s="387" t="s">
        <v>65</v>
      </c>
      <c r="AC130" s="157"/>
    </row>
    <row r="131" spans="2:29">
      <c r="B131" s="347">
        <v>47</v>
      </c>
      <c r="C131" s="383">
        <v>0</v>
      </c>
      <c r="D131" s="383" t="str">
        <f t="shared" si="13"/>
        <v>NO</v>
      </c>
      <c r="E131" s="383" t="str">
        <f t="shared" si="14"/>
        <v>MILD</v>
      </c>
      <c r="F131" s="383" t="str">
        <f t="shared" si="15"/>
        <v>NONE</v>
      </c>
      <c r="G131" s="384" t="str">
        <f t="shared" si="10"/>
        <v>WET</v>
      </c>
      <c r="I131" s="342">
        <v>2</v>
      </c>
      <c r="J131" s="144" t="str">
        <f t="shared" si="16"/>
        <v>SMALL</v>
      </c>
      <c r="K131" s="144" t="str">
        <f t="shared" si="17"/>
        <v>SMALL</v>
      </c>
      <c r="L131" s="144" t="str" cm="1">
        <f t="array" ref="L131">_xlfn.IFS(I131&lt;=2,"SMALL",I131&lt;=5,"MEDIUM",I131&gt;5,"LARGE")</f>
        <v>SMALL</v>
      </c>
      <c r="M131" s="144" t="str">
        <f t="shared" si="11"/>
        <v>YES</v>
      </c>
      <c r="N131" s="374">
        <v>4.97</v>
      </c>
      <c r="O131" s="374">
        <f t="shared" si="12"/>
        <v>5</v>
      </c>
      <c r="P131" s="158" t="str" cm="1">
        <f t="array" ref="P131">_xlfn.SWITCH(ROUND(N131,0),5,"Excellent",4,"Good",3,"ok","Bad")</f>
        <v>Excellent</v>
      </c>
      <c r="Q131" s="144">
        <v>262</v>
      </c>
      <c r="R131" s="385">
        <v>40756</v>
      </c>
      <c r="S131" s="385">
        <v>43898</v>
      </c>
      <c r="T131" s="144">
        <v>305</v>
      </c>
      <c r="U131" s="144" t="s">
        <v>60</v>
      </c>
      <c r="V131" s="144">
        <v>89</v>
      </c>
      <c r="W131" s="144" t="str">
        <f t="shared" si="18"/>
        <v>Active</v>
      </c>
      <c r="X131" s="144">
        <v>305</v>
      </c>
      <c r="Y131" s="157" t="s">
        <v>70</v>
      </c>
      <c r="Z131" s="386">
        <v>1</v>
      </c>
      <c r="AA131" s="386">
        <v>1</v>
      </c>
      <c r="AB131" s="387" t="s">
        <v>65</v>
      </c>
      <c r="AC131" s="157"/>
    </row>
    <row r="132" spans="2:29">
      <c r="B132" s="347">
        <v>60</v>
      </c>
      <c r="C132" s="383">
        <v>305</v>
      </c>
      <c r="D132" s="383" t="str">
        <f t="shared" si="13"/>
        <v>NO</v>
      </c>
      <c r="E132" s="383" t="str">
        <f t="shared" si="14"/>
        <v>MILD</v>
      </c>
      <c r="F132" s="383" t="str">
        <f t="shared" si="15"/>
        <v>RAIN</v>
      </c>
      <c r="G132" s="384" t="str">
        <f t="shared" si="10"/>
        <v>WET</v>
      </c>
      <c r="I132" s="342">
        <v>9</v>
      </c>
      <c r="J132" s="144" t="str">
        <f t="shared" si="16"/>
        <v>LARGE</v>
      </c>
      <c r="K132" s="144" t="str">
        <f t="shared" si="17"/>
        <v>LARGE</v>
      </c>
      <c r="L132" s="144" t="str" cm="1">
        <f t="array" ref="L132">_xlfn.IFS(I132&lt;=2,"SMALL",I132&lt;=5,"MEDIUM",I132&gt;5,"LARGE")</f>
        <v>LARGE</v>
      </c>
      <c r="M132" s="144" t="str">
        <f t="shared" si="11"/>
        <v>NO</v>
      </c>
      <c r="N132" s="374">
        <v>4.87</v>
      </c>
      <c r="O132" s="374">
        <f t="shared" si="12"/>
        <v>5</v>
      </c>
      <c r="P132" s="158" t="str" cm="1">
        <f t="array" ref="P132">_xlfn.SWITCH(ROUND(N132,0),5,"Excellent",4,"Good",3,"ok","Bad")</f>
        <v>Excellent</v>
      </c>
      <c r="Q132" s="144">
        <v>30</v>
      </c>
      <c r="R132" s="385">
        <v>40911</v>
      </c>
      <c r="S132" s="385">
        <v>43225</v>
      </c>
      <c r="T132" s="144">
        <v>309</v>
      </c>
      <c r="U132" s="144" t="s">
        <v>69</v>
      </c>
      <c r="V132" s="144">
        <v>0</v>
      </c>
      <c r="W132" s="144" t="str">
        <f t="shared" si="18"/>
        <v>Inactive</v>
      </c>
      <c r="X132" s="144">
        <v>309</v>
      </c>
      <c r="Y132" s="157" t="s">
        <v>64</v>
      </c>
      <c r="Z132" s="386">
        <v>1</v>
      </c>
      <c r="AA132" s="386">
        <v>1</v>
      </c>
      <c r="AB132" s="387" t="s">
        <v>65</v>
      </c>
      <c r="AC132" s="157"/>
    </row>
    <row r="133" spans="2:29">
      <c r="B133" s="347"/>
      <c r="C133" s="383">
        <v>0</v>
      </c>
      <c r="D133" s="383" t="str">
        <f t="shared" si="13"/>
        <v>YES</v>
      </c>
      <c r="E133" s="383" t="str">
        <f t="shared" si="14"/>
        <v>COLD</v>
      </c>
      <c r="F133" s="383" t="str">
        <f t="shared" si="15"/>
        <v>NONE</v>
      </c>
      <c r="G133" s="384" t="str">
        <f t="shared" ref="G133:G196" si="19">IF(OR(E133="COLD",E133="MILD"),"WET","DRY")</f>
        <v>WET</v>
      </c>
      <c r="I133" s="342">
        <v>2</v>
      </c>
      <c r="J133" s="144" t="str">
        <f t="shared" si="16"/>
        <v>SMALL</v>
      </c>
      <c r="K133" s="144" t="str">
        <f t="shared" si="17"/>
        <v>SMALL</v>
      </c>
      <c r="L133" s="144" t="str" cm="1">
        <f t="array" ref="L133">_xlfn.IFS(I133&lt;=2,"SMALL",I133&lt;=5,"MEDIUM",I133&gt;5,"LARGE")</f>
        <v>SMALL</v>
      </c>
      <c r="M133" s="144" t="str">
        <f t="shared" ref="M133:M196" si="20">IF(AND(N133&gt;=4.8,Q133&gt;100),"YES","NO")</f>
        <v>NO</v>
      </c>
      <c r="N133" s="374">
        <v>4.6100000000000003</v>
      </c>
      <c r="O133" s="374">
        <f t="shared" ref="O133:O196" si="21">ROUND(N133,0)</f>
        <v>5</v>
      </c>
      <c r="P133" s="158" t="str" cm="1">
        <f t="array" ref="P133">_xlfn.SWITCH(ROUND(N133,0),5,"Excellent",4,"Good",3,"ok","Bad")</f>
        <v>Excellent</v>
      </c>
      <c r="Q133" s="144">
        <v>33</v>
      </c>
      <c r="R133" s="385">
        <v>40776</v>
      </c>
      <c r="S133" s="385">
        <v>43686</v>
      </c>
      <c r="T133" s="144">
        <v>317</v>
      </c>
      <c r="U133" s="144" t="s">
        <v>69</v>
      </c>
      <c r="V133" s="144">
        <v>335</v>
      </c>
      <c r="W133" s="144" t="str">
        <f t="shared" si="18"/>
        <v>Active</v>
      </c>
      <c r="X133" s="144">
        <v>317</v>
      </c>
      <c r="Y133" s="157" t="s">
        <v>70</v>
      </c>
      <c r="Z133" s="386">
        <v>1</v>
      </c>
      <c r="AA133" s="386">
        <v>0.96</v>
      </c>
      <c r="AB133" s="387" t="s">
        <v>62</v>
      </c>
      <c r="AC133" s="157"/>
    </row>
    <row r="134" spans="2:29">
      <c r="B134" s="347"/>
      <c r="C134" s="383">
        <v>0</v>
      </c>
      <c r="D134" s="383" t="str">
        <f t="shared" ref="D134:D197" si="22">IFERROR(IF(B134&lt;35,"YES","NO"),"-")</f>
        <v>YES</v>
      </c>
      <c r="E134" s="383" t="str">
        <f t="shared" ref="E134:E197" si="23">IFERROR(IF(B134&lt;40,"COLD",IF(B134&gt;80,"HOT","MILD")),"-")</f>
        <v>COLD</v>
      </c>
      <c r="F134" s="383" t="str">
        <f t="shared" ref="F134:F197" si="24">IF(AND(C134&lt;0,D134="YES"),"SNOW",IF(AND(C134&gt;0,D134="NO"),"RAIN","NONE"))</f>
        <v>NONE</v>
      </c>
      <c r="G134" s="384" t="str">
        <f t="shared" si="19"/>
        <v>WET</v>
      </c>
      <c r="I134" s="342">
        <v>1</v>
      </c>
      <c r="J134" s="144" t="str">
        <f t="shared" ref="J134:J197" si="25">IF(I134&lt;=2,"SMALL","LARGE")</f>
        <v>SMALL</v>
      </c>
      <c r="K134" s="144" t="str">
        <f t="shared" ref="K134:K197" si="26">IF(I134&lt;=2,"SMALL",IF(I134&lt;=5,"MEDIUM","LARGE"))</f>
        <v>SMALL</v>
      </c>
      <c r="L134" s="144" t="str" cm="1">
        <f t="array" ref="L134">_xlfn.IFS(I134&lt;=2,"SMALL",I134&lt;=5,"MEDIUM",I134&gt;5,"LARGE")</f>
        <v>SMALL</v>
      </c>
      <c r="M134" s="144" t="str">
        <f t="shared" si="20"/>
        <v>NO</v>
      </c>
      <c r="N134" s="374">
        <v>4.74</v>
      </c>
      <c r="O134" s="374">
        <f t="shared" si="21"/>
        <v>5</v>
      </c>
      <c r="P134" s="158" t="str" cm="1">
        <f t="array" ref="P134">_xlfn.SWITCH(ROUND(N134,0),5,"Excellent",4,"Good",3,"ok","Bad")</f>
        <v>Excellent</v>
      </c>
      <c r="Q134" s="144">
        <v>50</v>
      </c>
      <c r="R134" s="385">
        <v>40861</v>
      </c>
      <c r="S134" s="385">
        <v>43833</v>
      </c>
      <c r="T134" s="144">
        <v>318</v>
      </c>
      <c r="U134" s="144" t="s">
        <v>60</v>
      </c>
      <c r="V134" s="144">
        <v>0</v>
      </c>
      <c r="W134" s="144" t="str">
        <f t="shared" ref="W134:W197" si="27">IF(NOT(V134=0),"Active","Inactive")</f>
        <v>Inactive</v>
      </c>
      <c r="X134" s="144">
        <v>318</v>
      </c>
      <c r="Y134" s="157" t="s">
        <v>61</v>
      </c>
      <c r="Z134" s="386">
        <v>1</v>
      </c>
      <c r="AA134" s="386">
        <v>0.97</v>
      </c>
      <c r="AB134" s="387" t="s">
        <v>62</v>
      </c>
      <c r="AC134" s="157"/>
    </row>
    <row r="135" spans="2:29">
      <c r="B135" s="347">
        <v>59</v>
      </c>
      <c r="C135" s="383">
        <v>0</v>
      </c>
      <c r="D135" s="383" t="str">
        <f t="shared" si="22"/>
        <v>NO</v>
      </c>
      <c r="E135" s="383" t="str">
        <f t="shared" si="23"/>
        <v>MILD</v>
      </c>
      <c r="F135" s="383" t="str">
        <f t="shared" si="24"/>
        <v>NONE</v>
      </c>
      <c r="G135" s="384" t="str">
        <f t="shared" si="19"/>
        <v>WET</v>
      </c>
      <c r="I135" s="342">
        <v>2</v>
      </c>
      <c r="J135" s="144" t="str">
        <f t="shared" si="25"/>
        <v>SMALL</v>
      </c>
      <c r="K135" s="144" t="str">
        <f t="shared" si="26"/>
        <v>SMALL</v>
      </c>
      <c r="L135" s="144" t="str" cm="1">
        <f t="array" ref="L135">_xlfn.IFS(I135&lt;=2,"SMALL",I135&lt;=5,"MEDIUM",I135&gt;5,"LARGE")</f>
        <v>SMALL</v>
      </c>
      <c r="M135" s="144" t="str">
        <f t="shared" si="20"/>
        <v>NO</v>
      </c>
      <c r="N135" s="374">
        <v>4.7</v>
      </c>
      <c r="O135" s="374">
        <f t="shared" si="21"/>
        <v>5</v>
      </c>
      <c r="P135" s="158" t="str" cm="1">
        <f t="array" ref="P135">_xlfn.SWITCH(ROUND(N135,0),5,"Excellent",4,"Good",3,"ok","Bad")</f>
        <v>Excellent</v>
      </c>
      <c r="Q135" s="144">
        <v>27</v>
      </c>
      <c r="R135" s="385">
        <v>40771</v>
      </c>
      <c r="S135" s="385">
        <v>43970</v>
      </c>
      <c r="T135" s="144">
        <v>322</v>
      </c>
      <c r="U135" s="144" t="s">
        <v>69</v>
      </c>
      <c r="V135" s="144">
        <v>192</v>
      </c>
      <c r="W135" s="144" t="str">
        <f t="shared" si="27"/>
        <v>Active</v>
      </c>
      <c r="X135" s="144">
        <v>322</v>
      </c>
      <c r="Y135" s="157" t="s">
        <v>70</v>
      </c>
      <c r="Z135" s="386">
        <v>1</v>
      </c>
      <c r="AA135" s="386">
        <v>0.89</v>
      </c>
      <c r="AB135" s="387" t="s">
        <v>62</v>
      </c>
      <c r="AC135" s="157"/>
    </row>
    <row r="136" spans="2:29">
      <c r="B136" s="347">
        <v>58</v>
      </c>
      <c r="C136" s="383">
        <v>0</v>
      </c>
      <c r="D136" s="383" t="str">
        <f t="shared" si="22"/>
        <v>NO</v>
      </c>
      <c r="E136" s="383" t="str">
        <f t="shared" si="23"/>
        <v>MILD</v>
      </c>
      <c r="F136" s="383" t="str">
        <f t="shared" si="24"/>
        <v>NONE</v>
      </c>
      <c r="G136" s="384" t="str">
        <f t="shared" si="19"/>
        <v>WET</v>
      </c>
      <c r="I136" s="342">
        <v>2</v>
      </c>
      <c r="J136" s="144" t="str">
        <f t="shared" si="25"/>
        <v>SMALL</v>
      </c>
      <c r="K136" s="144" t="str">
        <f t="shared" si="26"/>
        <v>SMALL</v>
      </c>
      <c r="L136" s="144" t="str" cm="1">
        <f t="array" ref="L136">_xlfn.IFS(I136&lt;=2,"SMALL",I136&lt;=5,"MEDIUM",I136&gt;5,"LARGE")</f>
        <v>SMALL</v>
      </c>
      <c r="M136" s="144" t="str">
        <f t="shared" si="20"/>
        <v>NO</v>
      </c>
      <c r="N136" s="374">
        <v>5</v>
      </c>
      <c r="O136" s="374">
        <f t="shared" si="21"/>
        <v>5</v>
      </c>
      <c r="P136" s="158" t="str" cm="1">
        <f t="array" ref="P136">_xlfn.SWITCH(ROUND(N136,0),5,"Excellent",4,"Good",3,"ok","Bad")</f>
        <v>Excellent</v>
      </c>
      <c r="Q136" s="144">
        <v>40</v>
      </c>
      <c r="R136" s="385">
        <v>40790</v>
      </c>
      <c r="S136" s="385">
        <v>41531</v>
      </c>
      <c r="T136" s="144">
        <v>309</v>
      </c>
      <c r="U136" s="144" t="s">
        <v>60</v>
      </c>
      <c r="V136" s="144">
        <v>365</v>
      </c>
      <c r="W136" s="144" t="str">
        <f t="shared" si="27"/>
        <v>Active</v>
      </c>
      <c r="X136" s="144">
        <v>309</v>
      </c>
      <c r="Y136" s="157" t="s">
        <v>70</v>
      </c>
      <c r="Z136" s="386">
        <v>1</v>
      </c>
      <c r="AA136" s="386">
        <v>0.98</v>
      </c>
      <c r="AB136" s="387" t="s">
        <v>65</v>
      </c>
      <c r="AC136" s="157"/>
    </row>
    <row r="137" spans="2:29">
      <c r="B137" s="347">
        <v>57</v>
      </c>
      <c r="C137" s="383">
        <v>0</v>
      </c>
      <c r="D137" s="383" t="str">
        <f t="shared" si="22"/>
        <v>NO</v>
      </c>
      <c r="E137" s="383" t="str">
        <f t="shared" si="23"/>
        <v>MILD</v>
      </c>
      <c r="F137" s="383" t="str">
        <f t="shared" si="24"/>
        <v>NONE</v>
      </c>
      <c r="G137" s="384" t="str">
        <f t="shared" si="19"/>
        <v>WET</v>
      </c>
      <c r="I137" s="342">
        <v>4</v>
      </c>
      <c r="J137" s="144" t="str">
        <f t="shared" si="25"/>
        <v>LARGE</v>
      </c>
      <c r="K137" s="144" t="str">
        <f t="shared" si="26"/>
        <v>MEDIUM</v>
      </c>
      <c r="L137" s="144" t="str" cm="1">
        <f t="array" ref="L137">_xlfn.IFS(I137&lt;=2,"SMALL",I137&lt;=5,"MEDIUM",I137&gt;5,"LARGE")</f>
        <v>MEDIUM</v>
      </c>
      <c r="M137" s="144" t="str">
        <f t="shared" si="20"/>
        <v>YES</v>
      </c>
      <c r="N137" s="374">
        <v>4.8899999999999997</v>
      </c>
      <c r="O137" s="374">
        <f t="shared" si="21"/>
        <v>5</v>
      </c>
      <c r="P137" s="158" t="str" cm="1">
        <f t="array" ref="P137">_xlfn.SWITCH(ROUND(N137,0),5,"Excellent",4,"Good",3,"ok","Bad")</f>
        <v>Excellent</v>
      </c>
      <c r="Q137" s="144">
        <v>132</v>
      </c>
      <c r="R137" s="385">
        <v>40798</v>
      </c>
      <c r="S137" s="385">
        <v>43879</v>
      </c>
      <c r="T137" s="144">
        <v>326</v>
      </c>
      <c r="U137" s="144" t="s">
        <v>60</v>
      </c>
      <c r="V137" s="144">
        <v>17</v>
      </c>
      <c r="W137" s="144" t="str">
        <f t="shared" si="27"/>
        <v>Active</v>
      </c>
      <c r="X137" s="144">
        <v>326</v>
      </c>
      <c r="Y137" s="157" t="s">
        <v>61</v>
      </c>
      <c r="Z137" s="386">
        <v>1</v>
      </c>
      <c r="AA137" s="386">
        <v>0.96</v>
      </c>
      <c r="AB137" s="387" t="s">
        <v>62</v>
      </c>
      <c r="AC137" s="157"/>
    </row>
    <row r="138" spans="2:29">
      <c r="B138" s="347">
        <v>43</v>
      </c>
      <c r="C138" s="383">
        <v>119</v>
      </c>
      <c r="D138" s="383" t="str">
        <f t="shared" si="22"/>
        <v>NO</v>
      </c>
      <c r="E138" s="383" t="str">
        <f t="shared" si="23"/>
        <v>MILD</v>
      </c>
      <c r="F138" s="383" t="str">
        <f t="shared" si="24"/>
        <v>RAIN</v>
      </c>
      <c r="G138" s="384" t="str">
        <f t="shared" si="19"/>
        <v>WET</v>
      </c>
      <c r="I138" s="342">
        <v>2</v>
      </c>
      <c r="J138" s="144" t="str">
        <f t="shared" si="25"/>
        <v>SMALL</v>
      </c>
      <c r="K138" s="144" t="str">
        <f t="shared" si="26"/>
        <v>SMALL</v>
      </c>
      <c r="L138" s="144" t="str" cm="1">
        <f t="array" ref="L138">_xlfn.IFS(I138&lt;=2,"SMALL",I138&lt;=5,"MEDIUM",I138&gt;5,"LARGE")</f>
        <v>SMALL</v>
      </c>
      <c r="M138" s="144" t="str">
        <f t="shared" si="20"/>
        <v>NO</v>
      </c>
      <c r="N138" s="374">
        <v>4.74</v>
      </c>
      <c r="O138" s="374">
        <f t="shared" si="21"/>
        <v>5</v>
      </c>
      <c r="P138" s="158" t="str" cm="1">
        <f t="array" ref="P138">_xlfn.SWITCH(ROUND(N138,0),5,"Excellent",4,"Good",3,"ok","Bad")</f>
        <v>Excellent</v>
      </c>
      <c r="Q138" s="144">
        <v>303</v>
      </c>
      <c r="R138" s="385">
        <v>40790</v>
      </c>
      <c r="S138" s="385">
        <v>43902</v>
      </c>
      <c r="T138" s="144">
        <v>328</v>
      </c>
      <c r="U138" s="144" t="s">
        <v>69</v>
      </c>
      <c r="V138" s="144">
        <v>363</v>
      </c>
      <c r="W138" s="144" t="str">
        <f t="shared" si="27"/>
        <v>Active</v>
      </c>
      <c r="X138" s="144">
        <v>328</v>
      </c>
      <c r="Y138" s="157" t="s">
        <v>64</v>
      </c>
      <c r="Z138" s="386">
        <v>0.9</v>
      </c>
      <c r="AA138" s="386">
        <v>0.54</v>
      </c>
      <c r="AB138" s="387" t="s">
        <v>62</v>
      </c>
      <c r="AC138" s="157"/>
    </row>
    <row r="139" spans="2:29">
      <c r="B139" s="347">
        <v>41</v>
      </c>
      <c r="C139" s="383">
        <v>0</v>
      </c>
      <c r="D139" s="383" t="str">
        <f t="shared" si="22"/>
        <v>NO</v>
      </c>
      <c r="E139" s="383" t="str">
        <f t="shared" si="23"/>
        <v>MILD</v>
      </c>
      <c r="F139" s="383" t="str">
        <f t="shared" si="24"/>
        <v>NONE</v>
      </c>
      <c r="G139" s="384" t="str">
        <f t="shared" si="19"/>
        <v>WET</v>
      </c>
      <c r="I139" s="342">
        <v>2</v>
      </c>
      <c r="J139" s="144" t="str">
        <f t="shared" si="25"/>
        <v>SMALL</v>
      </c>
      <c r="K139" s="144" t="str">
        <f t="shared" si="26"/>
        <v>SMALL</v>
      </c>
      <c r="L139" s="144" t="str" cm="1">
        <f t="array" ref="L139">_xlfn.IFS(I139&lt;=2,"SMALL",I139&lt;=5,"MEDIUM",I139&gt;5,"LARGE")</f>
        <v>SMALL</v>
      </c>
      <c r="M139" s="144" t="str">
        <f t="shared" si="20"/>
        <v>NO</v>
      </c>
      <c r="N139" s="374">
        <v>4.99</v>
      </c>
      <c r="O139" s="374">
        <f t="shared" si="21"/>
        <v>5</v>
      </c>
      <c r="P139" s="158" t="str" cm="1">
        <f t="array" ref="P139">_xlfn.SWITCH(ROUND(N139,0),5,"Excellent",4,"Good",3,"ok","Bad")</f>
        <v>Excellent</v>
      </c>
      <c r="Q139" s="144">
        <v>88</v>
      </c>
      <c r="R139" s="385">
        <v>40791</v>
      </c>
      <c r="S139" s="385">
        <v>43837</v>
      </c>
      <c r="T139" s="144">
        <v>338</v>
      </c>
      <c r="U139" s="144" t="s">
        <v>60</v>
      </c>
      <c r="V139" s="144">
        <v>365</v>
      </c>
      <c r="W139" s="144" t="str">
        <f t="shared" si="27"/>
        <v>Active</v>
      </c>
      <c r="X139" s="144">
        <v>338</v>
      </c>
      <c r="Y139" s="157" t="s">
        <v>70</v>
      </c>
      <c r="Z139" s="386">
        <v>1</v>
      </c>
      <c r="AA139" s="386">
        <v>0.86</v>
      </c>
      <c r="AB139" s="387" t="s">
        <v>65</v>
      </c>
      <c r="AC139" s="157"/>
    </row>
    <row r="140" spans="2:29">
      <c r="B140" s="347">
        <v>59</v>
      </c>
      <c r="C140" s="383">
        <v>0</v>
      </c>
      <c r="D140" s="383" t="str">
        <f t="shared" si="22"/>
        <v>NO</v>
      </c>
      <c r="E140" s="383" t="str">
        <f t="shared" si="23"/>
        <v>MILD</v>
      </c>
      <c r="F140" s="383" t="str">
        <f t="shared" si="24"/>
        <v>NONE</v>
      </c>
      <c r="G140" s="384" t="str">
        <f t="shared" si="19"/>
        <v>WET</v>
      </c>
      <c r="I140" s="342">
        <v>3</v>
      </c>
      <c r="J140" s="144" t="str">
        <f t="shared" si="25"/>
        <v>LARGE</v>
      </c>
      <c r="K140" s="144" t="str">
        <f t="shared" si="26"/>
        <v>MEDIUM</v>
      </c>
      <c r="L140" s="144" t="str" cm="1">
        <f t="array" ref="L140">_xlfn.IFS(I140&lt;=2,"SMALL",I140&lt;=5,"MEDIUM",I140&gt;5,"LARGE")</f>
        <v>MEDIUM</v>
      </c>
      <c r="M140" s="144" t="str">
        <f t="shared" si="20"/>
        <v>YES</v>
      </c>
      <c r="N140" s="374">
        <v>4.82</v>
      </c>
      <c r="O140" s="374">
        <f t="shared" si="21"/>
        <v>5</v>
      </c>
      <c r="P140" s="158" t="str" cm="1">
        <f t="array" ref="P140">_xlfn.SWITCH(ROUND(N140,0),5,"Excellent",4,"Good",3,"ok","Bad")</f>
        <v>Excellent</v>
      </c>
      <c r="Q140" s="144">
        <v>320</v>
      </c>
      <c r="R140" s="385">
        <v>41386</v>
      </c>
      <c r="S140" s="385">
        <v>43869</v>
      </c>
      <c r="T140" s="144">
        <v>344</v>
      </c>
      <c r="U140" s="144" t="s">
        <v>60</v>
      </c>
      <c r="V140" s="144">
        <v>332</v>
      </c>
      <c r="W140" s="144" t="str">
        <f t="shared" si="27"/>
        <v>Active</v>
      </c>
      <c r="X140" s="144">
        <v>344</v>
      </c>
      <c r="Y140" s="157" t="s">
        <v>64</v>
      </c>
      <c r="Z140" s="386">
        <v>1</v>
      </c>
      <c r="AA140" s="386">
        <v>1</v>
      </c>
      <c r="AB140" s="387" t="s">
        <v>65</v>
      </c>
      <c r="AC140" s="157"/>
    </row>
    <row r="141" spans="2:29">
      <c r="B141" s="347">
        <v>60</v>
      </c>
      <c r="C141" s="383">
        <v>0</v>
      </c>
      <c r="D141" s="383" t="str">
        <f t="shared" si="22"/>
        <v>NO</v>
      </c>
      <c r="E141" s="383" t="str">
        <f t="shared" si="23"/>
        <v>MILD</v>
      </c>
      <c r="F141" s="383" t="str">
        <f t="shared" si="24"/>
        <v>NONE</v>
      </c>
      <c r="G141" s="384" t="str">
        <f t="shared" si="19"/>
        <v>WET</v>
      </c>
      <c r="I141" s="342">
        <v>2</v>
      </c>
      <c r="J141" s="144" t="str">
        <f t="shared" si="25"/>
        <v>SMALL</v>
      </c>
      <c r="K141" s="144" t="str">
        <f t="shared" si="26"/>
        <v>SMALL</v>
      </c>
      <c r="L141" s="144" t="str" cm="1">
        <f t="array" ref="L141">_xlfn.IFS(I141&lt;=2,"SMALL",I141&lt;=5,"MEDIUM",I141&gt;5,"LARGE")</f>
        <v>SMALL</v>
      </c>
      <c r="M141" s="144" t="str">
        <f t="shared" si="20"/>
        <v>YES</v>
      </c>
      <c r="N141" s="374">
        <v>4.97</v>
      </c>
      <c r="O141" s="374">
        <f t="shared" si="21"/>
        <v>5</v>
      </c>
      <c r="P141" s="158" t="str" cm="1">
        <f t="array" ref="P141">_xlfn.SWITCH(ROUND(N141,0),5,"Excellent",4,"Good",3,"ok","Bad")</f>
        <v>Excellent</v>
      </c>
      <c r="Q141" s="144">
        <v>227</v>
      </c>
      <c r="R141" s="385">
        <v>40802</v>
      </c>
      <c r="S141" s="385">
        <v>44016</v>
      </c>
      <c r="T141" s="144">
        <v>159</v>
      </c>
      <c r="U141" s="144" t="s">
        <v>69</v>
      </c>
      <c r="V141" s="144">
        <v>358</v>
      </c>
      <c r="W141" s="144" t="str">
        <f t="shared" si="27"/>
        <v>Active</v>
      </c>
      <c r="X141" s="144">
        <v>159</v>
      </c>
      <c r="Y141" s="157" t="s">
        <v>70</v>
      </c>
      <c r="Z141" s="386">
        <v>1</v>
      </c>
      <c r="AA141" s="386">
        <v>0.99</v>
      </c>
      <c r="AB141" s="387" t="s">
        <v>62</v>
      </c>
      <c r="AC141" s="157"/>
    </row>
    <row r="142" spans="2:29">
      <c r="B142" s="347">
        <v>50</v>
      </c>
      <c r="C142" s="383">
        <v>224</v>
      </c>
      <c r="D142" s="383" t="str">
        <f t="shared" si="22"/>
        <v>NO</v>
      </c>
      <c r="E142" s="383" t="str">
        <f t="shared" si="23"/>
        <v>MILD</v>
      </c>
      <c r="F142" s="383" t="str">
        <f t="shared" si="24"/>
        <v>RAIN</v>
      </c>
      <c r="G142" s="384" t="str">
        <f t="shared" si="19"/>
        <v>WET</v>
      </c>
      <c r="I142" s="342">
        <v>3</v>
      </c>
      <c r="J142" s="144" t="str">
        <f t="shared" si="25"/>
        <v>LARGE</v>
      </c>
      <c r="K142" s="144" t="str">
        <f t="shared" si="26"/>
        <v>MEDIUM</v>
      </c>
      <c r="L142" s="144" t="str" cm="1">
        <f t="array" ref="L142">_xlfn.IFS(I142&lt;=2,"SMALL",I142&lt;=5,"MEDIUM",I142&gt;5,"LARGE")</f>
        <v>MEDIUM</v>
      </c>
      <c r="M142" s="144" t="str">
        <f t="shared" si="20"/>
        <v>YES</v>
      </c>
      <c r="N142" s="374">
        <v>4.99</v>
      </c>
      <c r="O142" s="374">
        <f t="shared" si="21"/>
        <v>5</v>
      </c>
      <c r="P142" s="158" t="str" cm="1">
        <f t="array" ref="P142">_xlfn.SWITCH(ROUND(N142,0),5,"Excellent",4,"Good",3,"ok","Bad")</f>
        <v>Excellent</v>
      </c>
      <c r="Q142" s="144">
        <v>135</v>
      </c>
      <c r="R142" s="385">
        <v>40793</v>
      </c>
      <c r="S142" s="385">
        <v>43833</v>
      </c>
      <c r="T142" s="144">
        <v>350</v>
      </c>
      <c r="U142" s="144" t="s">
        <v>69</v>
      </c>
      <c r="V142" s="144">
        <v>227</v>
      </c>
      <c r="W142" s="144" t="str">
        <f t="shared" si="27"/>
        <v>Active</v>
      </c>
      <c r="X142" s="144">
        <v>350</v>
      </c>
      <c r="Y142" s="157" t="s">
        <v>70</v>
      </c>
      <c r="Z142" s="386">
        <v>1</v>
      </c>
      <c r="AA142" s="386">
        <v>1</v>
      </c>
      <c r="AB142" s="387" t="s">
        <v>62</v>
      </c>
      <c r="AC142" s="157"/>
    </row>
    <row r="143" spans="2:29">
      <c r="B143" s="347">
        <v>42</v>
      </c>
      <c r="C143" s="383">
        <v>51</v>
      </c>
      <c r="D143" s="383" t="str">
        <f t="shared" si="22"/>
        <v>NO</v>
      </c>
      <c r="E143" s="383" t="str">
        <f t="shared" si="23"/>
        <v>MILD</v>
      </c>
      <c r="F143" s="383" t="str">
        <f t="shared" si="24"/>
        <v>RAIN</v>
      </c>
      <c r="G143" s="384" t="str">
        <f t="shared" si="19"/>
        <v>WET</v>
      </c>
      <c r="I143" s="342">
        <v>2</v>
      </c>
      <c r="J143" s="144" t="str">
        <f t="shared" si="25"/>
        <v>SMALL</v>
      </c>
      <c r="K143" s="144" t="str">
        <f t="shared" si="26"/>
        <v>SMALL</v>
      </c>
      <c r="L143" s="144" t="str" cm="1">
        <f t="array" ref="L143">_xlfn.IFS(I143&lt;=2,"SMALL",I143&lt;=5,"MEDIUM",I143&gt;5,"LARGE")</f>
        <v>SMALL</v>
      </c>
      <c r="M143" s="144" t="str">
        <f t="shared" si="20"/>
        <v>NO</v>
      </c>
      <c r="N143" s="374">
        <v>4.8899999999999997</v>
      </c>
      <c r="O143" s="374">
        <f t="shared" si="21"/>
        <v>5</v>
      </c>
      <c r="P143" s="158" t="str" cm="1">
        <f t="array" ref="P143">_xlfn.SWITCH(ROUND(N143,0),5,"Excellent",4,"Good",3,"ok","Bad")</f>
        <v>Excellent</v>
      </c>
      <c r="Q143" s="144">
        <v>38</v>
      </c>
      <c r="R143" s="385">
        <v>40875</v>
      </c>
      <c r="S143" s="385">
        <v>44048</v>
      </c>
      <c r="T143" s="144">
        <v>352</v>
      </c>
      <c r="U143" s="144" t="s">
        <v>69</v>
      </c>
      <c r="V143" s="144">
        <v>336</v>
      </c>
      <c r="W143" s="144" t="str">
        <f t="shared" si="27"/>
        <v>Active</v>
      </c>
      <c r="X143" s="144">
        <v>352</v>
      </c>
      <c r="Y143" s="157" t="s">
        <v>61</v>
      </c>
      <c r="Z143" s="386">
        <v>1</v>
      </c>
      <c r="AA143" s="386">
        <v>0.78</v>
      </c>
      <c r="AB143" s="387" t="s">
        <v>65</v>
      </c>
      <c r="AC143" s="157"/>
    </row>
    <row r="144" spans="2:29">
      <c r="B144" s="347">
        <v>52</v>
      </c>
      <c r="C144" s="383">
        <v>0</v>
      </c>
      <c r="D144" s="383" t="str">
        <f t="shared" si="22"/>
        <v>NO</v>
      </c>
      <c r="E144" s="383" t="str">
        <f t="shared" si="23"/>
        <v>MILD</v>
      </c>
      <c r="F144" s="383" t="str">
        <f t="shared" si="24"/>
        <v>NONE</v>
      </c>
      <c r="G144" s="384" t="str">
        <f t="shared" si="19"/>
        <v>WET</v>
      </c>
      <c r="I144" s="342">
        <v>4</v>
      </c>
      <c r="J144" s="144" t="str">
        <f t="shared" si="25"/>
        <v>LARGE</v>
      </c>
      <c r="K144" s="144" t="str">
        <f t="shared" si="26"/>
        <v>MEDIUM</v>
      </c>
      <c r="L144" s="144" t="str" cm="1">
        <f t="array" ref="L144">_xlfn.IFS(I144&lt;=2,"SMALL",I144&lt;=5,"MEDIUM",I144&gt;5,"LARGE")</f>
        <v>MEDIUM</v>
      </c>
      <c r="M144" s="144" t="str">
        <f t="shared" si="20"/>
        <v>NO</v>
      </c>
      <c r="N144" s="374">
        <v>4.6500000000000004</v>
      </c>
      <c r="O144" s="374">
        <f t="shared" si="21"/>
        <v>5</v>
      </c>
      <c r="P144" s="158" t="str" cm="1">
        <f t="array" ref="P144">_xlfn.SWITCH(ROUND(N144,0),5,"Excellent",4,"Good",3,"ok","Bad")</f>
        <v>Excellent</v>
      </c>
      <c r="Q144" s="144">
        <v>54</v>
      </c>
      <c r="R144" s="385">
        <v>40810</v>
      </c>
      <c r="S144" s="385">
        <v>44041</v>
      </c>
      <c r="T144" s="144">
        <v>355</v>
      </c>
      <c r="U144" s="144" t="s">
        <v>69</v>
      </c>
      <c r="V144" s="144">
        <v>0</v>
      </c>
      <c r="W144" s="144" t="str">
        <f t="shared" si="27"/>
        <v>Inactive</v>
      </c>
      <c r="X144" s="144">
        <v>355</v>
      </c>
      <c r="Y144" s="157" t="s">
        <v>64</v>
      </c>
      <c r="Z144" s="386">
        <v>0.91</v>
      </c>
      <c r="AA144" s="386">
        <v>0.87</v>
      </c>
      <c r="AB144" s="387" t="s">
        <v>62</v>
      </c>
      <c r="AC144" s="157"/>
    </row>
    <row r="145" spans="2:29">
      <c r="B145" s="347">
        <v>44</v>
      </c>
      <c r="C145" s="383">
        <v>0</v>
      </c>
      <c r="D145" s="383" t="str">
        <f t="shared" si="22"/>
        <v>NO</v>
      </c>
      <c r="E145" s="383" t="str">
        <f t="shared" si="23"/>
        <v>MILD</v>
      </c>
      <c r="F145" s="383" t="str">
        <f t="shared" si="24"/>
        <v>NONE</v>
      </c>
      <c r="G145" s="384" t="str">
        <f t="shared" si="19"/>
        <v>WET</v>
      </c>
      <c r="I145" s="342">
        <v>2</v>
      </c>
      <c r="J145" s="144" t="str">
        <f t="shared" si="25"/>
        <v>SMALL</v>
      </c>
      <c r="K145" s="144" t="str">
        <f t="shared" si="26"/>
        <v>SMALL</v>
      </c>
      <c r="L145" s="144" t="str" cm="1">
        <f t="array" ref="L145">_xlfn.IFS(I145&lt;=2,"SMALL",I145&lt;=5,"MEDIUM",I145&gt;5,"LARGE")</f>
        <v>SMALL</v>
      </c>
      <c r="M145" s="144" t="str">
        <f t="shared" si="20"/>
        <v>YES</v>
      </c>
      <c r="N145" s="374">
        <v>4.99</v>
      </c>
      <c r="O145" s="374">
        <f t="shared" si="21"/>
        <v>5</v>
      </c>
      <c r="P145" s="158" t="str" cm="1">
        <f t="array" ref="P145">_xlfn.SWITCH(ROUND(N145,0),5,"Excellent",4,"Good",3,"ok","Bad")</f>
        <v>Excellent</v>
      </c>
      <c r="Q145" s="144">
        <v>281</v>
      </c>
      <c r="R145" s="385">
        <v>40983</v>
      </c>
      <c r="S145" s="385">
        <v>43906</v>
      </c>
      <c r="T145" s="144">
        <v>356</v>
      </c>
      <c r="U145" s="144" t="s">
        <v>60</v>
      </c>
      <c r="V145" s="144">
        <v>102</v>
      </c>
      <c r="W145" s="144" t="str">
        <f t="shared" si="27"/>
        <v>Active</v>
      </c>
      <c r="X145" s="144">
        <v>356</v>
      </c>
      <c r="Y145" s="157" t="s">
        <v>61</v>
      </c>
      <c r="Z145" s="386">
        <v>0.75</v>
      </c>
      <c r="AA145" s="386">
        <v>1</v>
      </c>
      <c r="AB145" s="387" t="s">
        <v>65</v>
      </c>
      <c r="AC145" s="157"/>
    </row>
    <row r="146" spans="2:29">
      <c r="B146" s="347">
        <v>46</v>
      </c>
      <c r="C146" s="383">
        <v>0</v>
      </c>
      <c r="D146" s="383" t="str">
        <f t="shared" si="22"/>
        <v>NO</v>
      </c>
      <c r="E146" s="383" t="str">
        <f t="shared" si="23"/>
        <v>MILD</v>
      </c>
      <c r="F146" s="383" t="str">
        <f t="shared" si="24"/>
        <v>NONE</v>
      </c>
      <c r="G146" s="384" t="str">
        <f t="shared" si="19"/>
        <v>WET</v>
      </c>
      <c r="I146" s="342">
        <v>4</v>
      </c>
      <c r="J146" s="144" t="str">
        <f t="shared" si="25"/>
        <v>LARGE</v>
      </c>
      <c r="K146" s="144" t="str">
        <f t="shared" si="26"/>
        <v>MEDIUM</v>
      </c>
      <c r="L146" s="144" t="str" cm="1">
        <f t="array" ref="L146">_xlfn.IFS(I146&lt;=2,"SMALL",I146&lt;=5,"MEDIUM",I146&gt;5,"LARGE")</f>
        <v>MEDIUM</v>
      </c>
      <c r="M146" s="144" t="str">
        <f t="shared" si="20"/>
        <v>YES</v>
      </c>
      <c r="N146" s="374">
        <v>4.91</v>
      </c>
      <c r="O146" s="374">
        <f t="shared" si="21"/>
        <v>5</v>
      </c>
      <c r="P146" s="158" t="str" cm="1">
        <f t="array" ref="P146">_xlfn.SWITCH(ROUND(N146,0),5,"Excellent",4,"Good",3,"ok","Bad")</f>
        <v>Excellent</v>
      </c>
      <c r="Q146" s="144">
        <v>228</v>
      </c>
      <c r="R146" s="385">
        <v>40794</v>
      </c>
      <c r="S146" s="385">
        <v>43215</v>
      </c>
      <c r="T146" s="144">
        <v>166</v>
      </c>
      <c r="U146" s="144" t="s">
        <v>69</v>
      </c>
      <c r="V146" s="144">
        <v>289</v>
      </c>
      <c r="W146" s="144" t="str">
        <f t="shared" si="27"/>
        <v>Active</v>
      </c>
      <c r="X146" s="144">
        <v>166</v>
      </c>
      <c r="Y146" s="157" t="s">
        <v>61</v>
      </c>
      <c r="Z146" s="386">
        <v>1</v>
      </c>
      <c r="AA146" s="386">
        <v>1</v>
      </c>
      <c r="AB146" s="387" t="s">
        <v>62</v>
      </c>
      <c r="AC146" s="157"/>
    </row>
    <row r="147" spans="2:29">
      <c r="B147" s="347">
        <v>56</v>
      </c>
      <c r="C147" s="383">
        <v>0</v>
      </c>
      <c r="D147" s="383" t="str">
        <f t="shared" si="22"/>
        <v>NO</v>
      </c>
      <c r="E147" s="383" t="str">
        <f t="shared" si="23"/>
        <v>MILD</v>
      </c>
      <c r="F147" s="383" t="str">
        <f t="shared" si="24"/>
        <v>NONE</v>
      </c>
      <c r="G147" s="384" t="str">
        <f t="shared" si="19"/>
        <v>WET</v>
      </c>
      <c r="I147" s="342">
        <v>3</v>
      </c>
      <c r="J147" s="144" t="str">
        <f t="shared" si="25"/>
        <v>LARGE</v>
      </c>
      <c r="K147" s="144" t="str">
        <f t="shared" si="26"/>
        <v>MEDIUM</v>
      </c>
      <c r="L147" s="144" t="str" cm="1">
        <f t="array" ref="L147">_xlfn.IFS(I147&lt;=2,"SMALL",I147&lt;=5,"MEDIUM",I147&gt;5,"LARGE")</f>
        <v>MEDIUM</v>
      </c>
      <c r="M147" s="144" t="str">
        <f t="shared" si="20"/>
        <v>NO</v>
      </c>
      <c r="N147" s="374">
        <v>4.9400000000000004</v>
      </c>
      <c r="O147" s="374">
        <f t="shared" si="21"/>
        <v>5</v>
      </c>
      <c r="P147" s="158" t="str" cm="1">
        <f t="array" ref="P147">_xlfn.SWITCH(ROUND(N147,0),5,"Excellent",4,"Good",3,"ok","Bad")</f>
        <v>Excellent</v>
      </c>
      <c r="Q147" s="144">
        <v>17</v>
      </c>
      <c r="R147" s="385">
        <v>40840</v>
      </c>
      <c r="S147" s="385">
        <v>43900</v>
      </c>
      <c r="T147" s="144">
        <v>196</v>
      </c>
      <c r="U147" s="144" t="s">
        <v>69</v>
      </c>
      <c r="V147" s="144">
        <v>0</v>
      </c>
      <c r="W147" s="144" t="str">
        <f t="shared" si="27"/>
        <v>Inactive</v>
      </c>
      <c r="X147" s="144">
        <v>196</v>
      </c>
      <c r="Y147" s="157" t="s">
        <v>70</v>
      </c>
      <c r="Z147" s="386">
        <v>1</v>
      </c>
      <c r="AA147" s="386">
        <v>0.92</v>
      </c>
      <c r="AB147" s="387" t="s">
        <v>65</v>
      </c>
      <c r="AC147" s="157"/>
    </row>
    <row r="148" spans="2:29">
      <c r="B148" s="347">
        <v>44</v>
      </c>
      <c r="C148" s="383">
        <v>0</v>
      </c>
      <c r="D148" s="383" t="str">
        <f t="shared" si="22"/>
        <v>NO</v>
      </c>
      <c r="E148" s="383" t="str">
        <f t="shared" si="23"/>
        <v>MILD</v>
      </c>
      <c r="F148" s="383" t="str">
        <f t="shared" si="24"/>
        <v>NONE</v>
      </c>
      <c r="G148" s="384" t="str">
        <f t="shared" si="19"/>
        <v>WET</v>
      </c>
      <c r="I148" s="342">
        <v>2</v>
      </c>
      <c r="J148" s="144" t="str">
        <f t="shared" si="25"/>
        <v>SMALL</v>
      </c>
      <c r="K148" s="144" t="str">
        <f t="shared" si="26"/>
        <v>SMALL</v>
      </c>
      <c r="L148" s="144" t="str" cm="1">
        <f t="array" ref="L148">_xlfn.IFS(I148&lt;=2,"SMALL",I148&lt;=5,"MEDIUM",I148&gt;5,"LARGE")</f>
        <v>SMALL</v>
      </c>
      <c r="M148" s="144" t="str">
        <f t="shared" si="20"/>
        <v>NO</v>
      </c>
      <c r="N148" s="374">
        <v>4.82</v>
      </c>
      <c r="O148" s="374">
        <f t="shared" si="21"/>
        <v>5</v>
      </c>
      <c r="P148" s="158" t="str" cm="1">
        <f t="array" ref="P148">_xlfn.SWITCH(ROUND(N148,0),5,"Excellent",4,"Good",3,"ok","Bad")</f>
        <v>Excellent</v>
      </c>
      <c r="Q148" s="144">
        <v>50</v>
      </c>
      <c r="R148" s="385">
        <v>42370</v>
      </c>
      <c r="S148" s="385">
        <v>43828</v>
      </c>
      <c r="T148" s="144">
        <v>151</v>
      </c>
      <c r="U148" s="144" t="s">
        <v>69</v>
      </c>
      <c r="V148" s="144">
        <v>0</v>
      </c>
      <c r="W148" s="144" t="str">
        <f t="shared" si="27"/>
        <v>Inactive</v>
      </c>
      <c r="X148" s="144">
        <v>151</v>
      </c>
      <c r="Y148" s="157" t="s">
        <v>61</v>
      </c>
      <c r="Z148" s="386">
        <v>1</v>
      </c>
      <c r="AA148" s="386">
        <v>0.67</v>
      </c>
      <c r="AB148" s="387" t="s">
        <v>65</v>
      </c>
      <c r="AC148" s="157"/>
    </row>
    <row r="149" spans="2:29">
      <c r="B149" s="347">
        <v>51</v>
      </c>
      <c r="C149" s="383">
        <v>0</v>
      </c>
      <c r="D149" s="383" t="str">
        <f t="shared" si="22"/>
        <v>NO</v>
      </c>
      <c r="E149" s="383" t="str">
        <f t="shared" si="23"/>
        <v>MILD</v>
      </c>
      <c r="F149" s="383" t="str">
        <f t="shared" si="24"/>
        <v>NONE</v>
      </c>
      <c r="G149" s="384" t="str">
        <f t="shared" si="19"/>
        <v>WET</v>
      </c>
      <c r="I149" s="342">
        <v>2</v>
      </c>
      <c r="J149" s="144" t="str">
        <f t="shared" si="25"/>
        <v>SMALL</v>
      </c>
      <c r="K149" s="144" t="str">
        <f t="shared" si="26"/>
        <v>SMALL</v>
      </c>
      <c r="L149" s="144" t="str" cm="1">
        <f t="array" ref="L149">_xlfn.IFS(I149&lt;=2,"SMALL",I149&lt;=5,"MEDIUM",I149&gt;5,"LARGE")</f>
        <v>SMALL</v>
      </c>
      <c r="M149" s="144" t="str">
        <f t="shared" si="20"/>
        <v>YES</v>
      </c>
      <c r="N149" s="374">
        <v>4.8899999999999997</v>
      </c>
      <c r="O149" s="374">
        <f t="shared" si="21"/>
        <v>5</v>
      </c>
      <c r="P149" s="158" t="str" cm="1">
        <f t="array" ref="P149">_xlfn.SWITCH(ROUND(N149,0),5,"Excellent",4,"Good",3,"ok","Bad")</f>
        <v>Excellent</v>
      </c>
      <c r="Q149" s="144">
        <v>175</v>
      </c>
      <c r="R149" s="385">
        <v>40799</v>
      </c>
      <c r="S149" s="385">
        <v>43903</v>
      </c>
      <c r="T149" s="144">
        <v>365</v>
      </c>
      <c r="U149" s="144" t="s">
        <v>60</v>
      </c>
      <c r="V149" s="144">
        <v>250</v>
      </c>
      <c r="W149" s="144" t="str">
        <f t="shared" si="27"/>
        <v>Active</v>
      </c>
      <c r="X149" s="144">
        <v>365</v>
      </c>
      <c r="Y149" s="157" t="s">
        <v>70</v>
      </c>
      <c r="Z149" s="386">
        <v>0.9</v>
      </c>
      <c r="AA149" s="386">
        <v>1</v>
      </c>
      <c r="AB149" s="387" t="s">
        <v>62</v>
      </c>
      <c r="AC149" s="157"/>
    </row>
    <row r="150" spans="2:29">
      <c r="B150" s="347">
        <v>46</v>
      </c>
      <c r="C150" s="383">
        <v>15</v>
      </c>
      <c r="D150" s="383" t="str">
        <f t="shared" si="22"/>
        <v>NO</v>
      </c>
      <c r="E150" s="383" t="str">
        <f t="shared" si="23"/>
        <v>MILD</v>
      </c>
      <c r="F150" s="383" t="str">
        <f t="shared" si="24"/>
        <v>RAIN</v>
      </c>
      <c r="G150" s="384" t="str">
        <f t="shared" si="19"/>
        <v>WET</v>
      </c>
      <c r="I150" s="342">
        <v>1</v>
      </c>
      <c r="J150" s="144" t="str">
        <f t="shared" si="25"/>
        <v>SMALL</v>
      </c>
      <c r="K150" s="144" t="str">
        <f t="shared" si="26"/>
        <v>SMALL</v>
      </c>
      <c r="L150" s="144" t="str" cm="1">
        <f t="array" ref="L150">_xlfn.IFS(I150&lt;=2,"SMALL",I150&lt;=5,"MEDIUM",I150&gt;5,"LARGE")</f>
        <v>SMALL</v>
      </c>
      <c r="M150" s="144" t="str">
        <f t="shared" si="20"/>
        <v>NO</v>
      </c>
      <c r="N150" s="374">
        <v>4.76</v>
      </c>
      <c r="O150" s="374">
        <f t="shared" si="21"/>
        <v>5</v>
      </c>
      <c r="P150" s="158" t="str" cm="1">
        <f t="array" ref="P150">_xlfn.SWITCH(ROUND(N150,0),5,"Excellent",4,"Good",3,"ok","Bad")</f>
        <v>Excellent</v>
      </c>
      <c r="Q150" s="144">
        <v>37</v>
      </c>
      <c r="R150" s="385">
        <v>41076</v>
      </c>
      <c r="S150" s="385">
        <v>43761</v>
      </c>
      <c r="T150" s="144">
        <v>369</v>
      </c>
      <c r="U150" s="144" t="s">
        <v>60</v>
      </c>
      <c r="V150" s="144">
        <v>0</v>
      </c>
      <c r="W150" s="144" t="str">
        <f t="shared" si="27"/>
        <v>Inactive</v>
      </c>
      <c r="X150" s="144">
        <v>369</v>
      </c>
      <c r="Y150" s="157" t="s">
        <v>61</v>
      </c>
      <c r="Z150" s="386">
        <v>1</v>
      </c>
      <c r="AA150" s="386">
        <v>0.69</v>
      </c>
      <c r="AB150" s="387" t="s">
        <v>62</v>
      </c>
      <c r="AC150" s="157"/>
    </row>
    <row r="151" spans="2:29">
      <c r="B151" s="347">
        <v>43</v>
      </c>
      <c r="C151" s="383">
        <v>13</v>
      </c>
      <c r="D151" s="383" t="str">
        <f t="shared" si="22"/>
        <v>NO</v>
      </c>
      <c r="E151" s="383" t="str">
        <f t="shared" si="23"/>
        <v>MILD</v>
      </c>
      <c r="F151" s="383" t="str">
        <f t="shared" si="24"/>
        <v>RAIN</v>
      </c>
      <c r="G151" s="384" t="str">
        <f t="shared" si="19"/>
        <v>WET</v>
      </c>
      <c r="I151" s="342">
        <v>3</v>
      </c>
      <c r="J151" s="144" t="str">
        <f t="shared" si="25"/>
        <v>LARGE</v>
      </c>
      <c r="K151" s="144" t="str">
        <f t="shared" si="26"/>
        <v>MEDIUM</v>
      </c>
      <c r="L151" s="144" t="str" cm="1">
        <f t="array" ref="L151">_xlfn.IFS(I151&lt;=2,"SMALL",I151&lt;=5,"MEDIUM",I151&gt;5,"LARGE")</f>
        <v>MEDIUM</v>
      </c>
      <c r="M151" s="144" t="str">
        <f t="shared" si="20"/>
        <v>NO</v>
      </c>
      <c r="N151" s="374">
        <v>5</v>
      </c>
      <c r="O151" s="374">
        <f t="shared" si="21"/>
        <v>5</v>
      </c>
      <c r="P151" s="158" t="str" cm="1">
        <f t="array" ref="P151">_xlfn.SWITCH(ROUND(N151,0),5,"Excellent",4,"Good",3,"ok","Bad")</f>
        <v>Excellent</v>
      </c>
      <c r="Q151" s="144">
        <v>22</v>
      </c>
      <c r="R151" s="385">
        <v>40834</v>
      </c>
      <c r="S151" s="385">
        <v>43539</v>
      </c>
      <c r="T151" s="144">
        <v>371</v>
      </c>
      <c r="U151" s="144" t="s">
        <v>69</v>
      </c>
      <c r="V151" s="144">
        <v>350</v>
      </c>
      <c r="W151" s="144" t="str">
        <f t="shared" si="27"/>
        <v>Active</v>
      </c>
      <c r="X151" s="144">
        <v>371</v>
      </c>
      <c r="Y151" s="157" t="s">
        <v>70</v>
      </c>
      <c r="Z151" s="386">
        <v>1</v>
      </c>
      <c r="AA151" s="386">
        <v>0.98</v>
      </c>
      <c r="AB151" s="387" t="s">
        <v>62</v>
      </c>
      <c r="AC151" s="157"/>
    </row>
    <row r="152" spans="2:29">
      <c r="B152" s="347">
        <v>43</v>
      </c>
      <c r="C152" s="383">
        <v>0</v>
      </c>
      <c r="D152" s="383" t="str">
        <f t="shared" si="22"/>
        <v>NO</v>
      </c>
      <c r="E152" s="383" t="str">
        <f t="shared" si="23"/>
        <v>MILD</v>
      </c>
      <c r="F152" s="383" t="str">
        <f t="shared" si="24"/>
        <v>NONE</v>
      </c>
      <c r="G152" s="384" t="str">
        <f t="shared" si="19"/>
        <v>WET</v>
      </c>
      <c r="I152" s="342">
        <v>2</v>
      </c>
      <c r="J152" s="144" t="str">
        <f t="shared" si="25"/>
        <v>SMALL</v>
      </c>
      <c r="K152" s="144" t="str">
        <f t="shared" si="26"/>
        <v>SMALL</v>
      </c>
      <c r="L152" s="144" t="str" cm="1">
        <f t="array" ref="L152">_xlfn.IFS(I152&lt;=2,"SMALL",I152&lt;=5,"MEDIUM",I152&gt;5,"LARGE")</f>
        <v>SMALL</v>
      </c>
      <c r="M152" s="144" t="str">
        <f t="shared" si="20"/>
        <v>NO</v>
      </c>
      <c r="N152" s="374">
        <v>4.7699999999999996</v>
      </c>
      <c r="O152" s="374">
        <f t="shared" si="21"/>
        <v>5</v>
      </c>
      <c r="P152" s="158" t="str" cm="1">
        <f t="array" ref="P152">_xlfn.SWITCH(ROUND(N152,0),5,"Excellent",4,"Good",3,"ok","Bad")</f>
        <v>Excellent</v>
      </c>
      <c r="Q152" s="144">
        <v>137</v>
      </c>
      <c r="R152" s="385">
        <v>40812</v>
      </c>
      <c r="S152" s="385">
        <v>43871</v>
      </c>
      <c r="T152" s="144">
        <v>365</v>
      </c>
      <c r="U152" s="144" t="s">
        <v>60</v>
      </c>
      <c r="V152" s="144">
        <v>364</v>
      </c>
      <c r="W152" s="144" t="str">
        <f t="shared" si="27"/>
        <v>Active</v>
      </c>
      <c r="X152" s="144">
        <v>365</v>
      </c>
      <c r="Y152" s="157" t="s">
        <v>70</v>
      </c>
      <c r="Z152" s="386">
        <v>1</v>
      </c>
      <c r="AA152" s="386">
        <v>1</v>
      </c>
      <c r="AB152" s="387" t="s">
        <v>62</v>
      </c>
      <c r="AC152" s="157"/>
    </row>
    <row r="153" spans="2:29">
      <c r="B153" s="347">
        <v>50</v>
      </c>
      <c r="C153" s="383">
        <v>0</v>
      </c>
      <c r="D153" s="383" t="str">
        <f t="shared" si="22"/>
        <v>NO</v>
      </c>
      <c r="E153" s="383" t="str">
        <f t="shared" si="23"/>
        <v>MILD</v>
      </c>
      <c r="F153" s="383" t="str">
        <f t="shared" si="24"/>
        <v>NONE</v>
      </c>
      <c r="G153" s="384" t="str">
        <f t="shared" si="19"/>
        <v>WET</v>
      </c>
      <c r="I153" s="342">
        <v>2</v>
      </c>
      <c r="J153" s="144" t="str">
        <f t="shared" si="25"/>
        <v>SMALL</v>
      </c>
      <c r="K153" s="144" t="str">
        <f t="shared" si="26"/>
        <v>SMALL</v>
      </c>
      <c r="L153" s="144" t="str" cm="1">
        <f t="array" ref="L153">_xlfn.IFS(I153&lt;=2,"SMALL",I153&lt;=5,"MEDIUM",I153&gt;5,"LARGE")</f>
        <v>SMALL</v>
      </c>
      <c r="M153" s="144" t="str">
        <f t="shared" si="20"/>
        <v>NO</v>
      </c>
      <c r="N153" s="374">
        <v>4.7300000000000004</v>
      </c>
      <c r="O153" s="374">
        <f t="shared" si="21"/>
        <v>5</v>
      </c>
      <c r="P153" s="158" t="str" cm="1">
        <f t="array" ref="P153">_xlfn.SWITCH(ROUND(N153,0),5,"Excellent",4,"Good",3,"ok","Bad")</f>
        <v>Excellent</v>
      </c>
      <c r="Q153" s="144">
        <v>11</v>
      </c>
      <c r="R153" s="385">
        <v>40829</v>
      </c>
      <c r="S153" s="385">
        <v>43709</v>
      </c>
      <c r="T153" s="144">
        <v>373</v>
      </c>
      <c r="U153" s="144" t="s">
        <v>69</v>
      </c>
      <c r="V153" s="144">
        <v>363</v>
      </c>
      <c r="W153" s="144" t="str">
        <f t="shared" si="27"/>
        <v>Active</v>
      </c>
      <c r="X153" s="144">
        <v>373</v>
      </c>
      <c r="Y153" s="157" t="s">
        <v>70</v>
      </c>
      <c r="Z153" s="386">
        <v>1</v>
      </c>
      <c r="AA153" s="386">
        <v>0.89</v>
      </c>
      <c r="AB153" s="387" t="s">
        <v>62</v>
      </c>
      <c r="AC153" s="157"/>
    </row>
    <row r="154" spans="2:29">
      <c r="B154" s="347">
        <v>42</v>
      </c>
      <c r="C154" s="383">
        <v>0</v>
      </c>
      <c r="D154" s="383" t="str">
        <f t="shared" si="22"/>
        <v>NO</v>
      </c>
      <c r="E154" s="383" t="str">
        <f t="shared" si="23"/>
        <v>MILD</v>
      </c>
      <c r="F154" s="383" t="str">
        <f t="shared" si="24"/>
        <v>NONE</v>
      </c>
      <c r="G154" s="384" t="str">
        <f t="shared" si="19"/>
        <v>WET</v>
      </c>
      <c r="I154" s="342">
        <v>5</v>
      </c>
      <c r="J154" s="144" t="str">
        <f t="shared" si="25"/>
        <v>LARGE</v>
      </c>
      <c r="K154" s="144" t="str">
        <f t="shared" si="26"/>
        <v>MEDIUM</v>
      </c>
      <c r="L154" s="144" t="str" cm="1">
        <f t="array" ref="L154">_xlfn.IFS(I154&lt;=2,"SMALL",I154&lt;=5,"MEDIUM",I154&gt;5,"LARGE")</f>
        <v>MEDIUM</v>
      </c>
      <c r="M154" s="144" t="str">
        <f t="shared" si="20"/>
        <v>YES</v>
      </c>
      <c r="N154" s="374">
        <v>4.99</v>
      </c>
      <c r="O154" s="374">
        <f t="shared" si="21"/>
        <v>5</v>
      </c>
      <c r="P154" s="158" t="str" cm="1">
        <f t="array" ref="P154">_xlfn.SWITCH(ROUND(N154,0),5,"Excellent",4,"Good",3,"ok","Bad")</f>
        <v>Excellent</v>
      </c>
      <c r="Q154" s="144">
        <v>153</v>
      </c>
      <c r="R154" s="385">
        <v>40818</v>
      </c>
      <c r="S154" s="385">
        <v>44046</v>
      </c>
      <c r="T154" s="144">
        <v>303</v>
      </c>
      <c r="U154" s="144" t="s">
        <v>69</v>
      </c>
      <c r="V154" s="144">
        <v>129</v>
      </c>
      <c r="W154" s="144" t="str">
        <f t="shared" si="27"/>
        <v>Active</v>
      </c>
      <c r="X154" s="144">
        <v>303</v>
      </c>
      <c r="Y154" s="157" t="s">
        <v>64</v>
      </c>
      <c r="Z154" s="386">
        <v>0.57999999999999996</v>
      </c>
      <c r="AA154" s="386">
        <v>0.93</v>
      </c>
      <c r="AB154" s="387" t="s">
        <v>65</v>
      </c>
      <c r="AC154" s="157"/>
    </row>
    <row r="155" spans="2:29">
      <c r="B155" s="347">
        <v>56</v>
      </c>
      <c r="C155" s="383">
        <v>0</v>
      </c>
      <c r="D155" s="383" t="str">
        <f t="shared" si="22"/>
        <v>NO</v>
      </c>
      <c r="E155" s="383" t="str">
        <f t="shared" si="23"/>
        <v>MILD</v>
      </c>
      <c r="F155" s="383" t="str">
        <f t="shared" si="24"/>
        <v>NONE</v>
      </c>
      <c r="G155" s="384" t="str">
        <f t="shared" si="19"/>
        <v>WET</v>
      </c>
      <c r="I155" s="342">
        <v>4</v>
      </c>
      <c r="J155" s="144" t="str">
        <f t="shared" si="25"/>
        <v>LARGE</v>
      </c>
      <c r="K155" s="144" t="str">
        <f t="shared" si="26"/>
        <v>MEDIUM</v>
      </c>
      <c r="L155" s="144" t="str" cm="1">
        <f t="array" ref="L155">_xlfn.IFS(I155&lt;=2,"SMALL",I155&lt;=5,"MEDIUM",I155&gt;5,"LARGE")</f>
        <v>MEDIUM</v>
      </c>
      <c r="M155" s="144" t="str">
        <f t="shared" si="20"/>
        <v>NO</v>
      </c>
      <c r="N155" s="374">
        <v>4.66</v>
      </c>
      <c r="O155" s="374">
        <f t="shared" si="21"/>
        <v>5</v>
      </c>
      <c r="P155" s="158" t="str" cm="1">
        <f t="array" ref="P155">_xlfn.SWITCH(ROUND(N155,0),5,"Excellent",4,"Good",3,"ok","Bad")</f>
        <v>Excellent</v>
      </c>
      <c r="Q155" s="144">
        <v>255</v>
      </c>
      <c r="R155" s="385">
        <v>40811</v>
      </c>
      <c r="S155" s="385">
        <v>43907</v>
      </c>
      <c r="T155" s="144">
        <v>127</v>
      </c>
      <c r="U155" s="144" t="s">
        <v>69</v>
      </c>
      <c r="V155" s="144">
        <v>339</v>
      </c>
      <c r="W155" s="144" t="str">
        <f t="shared" si="27"/>
        <v>Active</v>
      </c>
      <c r="X155" s="144">
        <v>127</v>
      </c>
      <c r="Y155" s="157" t="s">
        <v>64</v>
      </c>
      <c r="Z155" s="386">
        <v>1</v>
      </c>
      <c r="AA155" s="386">
        <v>0.82</v>
      </c>
      <c r="AB155" s="387" t="s">
        <v>65</v>
      </c>
      <c r="AC155" s="157"/>
    </row>
    <row r="156" spans="2:29">
      <c r="B156" s="347">
        <v>69</v>
      </c>
      <c r="C156" s="383">
        <v>109</v>
      </c>
      <c r="D156" s="383" t="str">
        <f t="shared" si="22"/>
        <v>NO</v>
      </c>
      <c r="E156" s="383" t="str">
        <f t="shared" si="23"/>
        <v>MILD</v>
      </c>
      <c r="F156" s="383" t="str">
        <f t="shared" si="24"/>
        <v>RAIN</v>
      </c>
      <c r="G156" s="384" t="str">
        <f t="shared" si="19"/>
        <v>WET</v>
      </c>
      <c r="I156" s="342">
        <v>4</v>
      </c>
      <c r="J156" s="144" t="str">
        <f t="shared" si="25"/>
        <v>LARGE</v>
      </c>
      <c r="K156" s="144" t="str">
        <f t="shared" si="26"/>
        <v>MEDIUM</v>
      </c>
      <c r="L156" s="144" t="str" cm="1">
        <f t="array" ref="L156">_xlfn.IFS(I156&lt;=2,"SMALL",I156&lt;=5,"MEDIUM",I156&gt;5,"LARGE")</f>
        <v>MEDIUM</v>
      </c>
      <c r="M156" s="144" t="str">
        <f t="shared" si="20"/>
        <v>NO</v>
      </c>
      <c r="N156" s="374">
        <v>4.76</v>
      </c>
      <c r="O156" s="374">
        <f t="shared" si="21"/>
        <v>5</v>
      </c>
      <c r="P156" s="158" t="str" cm="1">
        <f t="array" ref="P156">_xlfn.SWITCH(ROUND(N156,0),5,"Excellent",4,"Good",3,"ok","Bad")</f>
        <v>Excellent</v>
      </c>
      <c r="Q156" s="144">
        <v>240</v>
      </c>
      <c r="R156" s="385">
        <v>41859</v>
      </c>
      <c r="S156" s="385">
        <v>44023</v>
      </c>
      <c r="T156" s="144">
        <v>1803</v>
      </c>
      <c r="U156" s="144" t="s">
        <v>69</v>
      </c>
      <c r="V156" s="144">
        <v>363</v>
      </c>
      <c r="W156" s="144" t="str">
        <f t="shared" si="27"/>
        <v>Active</v>
      </c>
      <c r="X156" s="144">
        <v>1803</v>
      </c>
      <c r="Y156" s="157" t="s">
        <v>70</v>
      </c>
      <c r="Z156" s="386">
        <v>1</v>
      </c>
      <c r="AA156" s="386">
        <v>0.89</v>
      </c>
      <c r="AB156" s="387" t="s">
        <v>65</v>
      </c>
      <c r="AC156" s="157"/>
    </row>
    <row r="157" spans="2:29">
      <c r="B157" s="347">
        <v>69</v>
      </c>
      <c r="C157" s="383">
        <v>0</v>
      </c>
      <c r="D157" s="383" t="str">
        <f t="shared" si="22"/>
        <v>NO</v>
      </c>
      <c r="E157" s="383" t="str">
        <f t="shared" si="23"/>
        <v>MILD</v>
      </c>
      <c r="F157" s="383" t="str">
        <f t="shared" si="24"/>
        <v>NONE</v>
      </c>
      <c r="G157" s="384" t="str">
        <f t="shared" si="19"/>
        <v>WET</v>
      </c>
      <c r="I157" s="342">
        <v>2</v>
      </c>
      <c r="J157" s="144" t="str">
        <f t="shared" si="25"/>
        <v>SMALL</v>
      </c>
      <c r="K157" s="144" t="str">
        <f t="shared" si="26"/>
        <v>SMALL</v>
      </c>
      <c r="L157" s="144" t="str" cm="1">
        <f t="array" ref="L157">_xlfn.IFS(I157&lt;=2,"SMALL",I157&lt;=5,"MEDIUM",I157&gt;5,"LARGE")</f>
        <v>SMALL</v>
      </c>
      <c r="M157" s="144" t="str">
        <f t="shared" si="20"/>
        <v>YES</v>
      </c>
      <c r="N157" s="374">
        <v>4.91</v>
      </c>
      <c r="O157" s="374">
        <f t="shared" si="21"/>
        <v>5</v>
      </c>
      <c r="P157" s="158" t="str" cm="1">
        <f t="array" ref="P157">_xlfn.SWITCH(ROUND(N157,0),5,"Excellent",4,"Good",3,"ok","Bad")</f>
        <v>Excellent</v>
      </c>
      <c r="Q157" s="144">
        <v>115</v>
      </c>
      <c r="R157" s="385">
        <v>40814</v>
      </c>
      <c r="S157" s="385">
        <v>43646</v>
      </c>
      <c r="T157" s="144">
        <v>161</v>
      </c>
      <c r="U157" s="144" t="s">
        <v>69</v>
      </c>
      <c r="V157" s="144">
        <v>365</v>
      </c>
      <c r="W157" s="144" t="str">
        <f t="shared" si="27"/>
        <v>Active</v>
      </c>
      <c r="X157" s="144">
        <v>161</v>
      </c>
      <c r="Y157" s="157" t="s">
        <v>61</v>
      </c>
      <c r="Z157" s="386">
        <v>1</v>
      </c>
      <c r="AA157" s="386">
        <v>0.94</v>
      </c>
      <c r="AB157" s="387" t="s">
        <v>62</v>
      </c>
      <c r="AC157" s="157"/>
    </row>
    <row r="158" spans="2:29">
      <c r="B158" s="347">
        <v>84</v>
      </c>
      <c r="C158" s="383">
        <v>178</v>
      </c>
      <c r="D158" s="383" t="str">
        <f t="shared" si="22"/>
        <v>NO</v>
      </c>
      <c r="E158" s="383" t="str">
        <f t="shared" si="23"/>
        <v>HOT</v>
      </c>
      <c r="F158" s="383" t="str">
        <f t="shared" si="24"/>
        <v>RAIN</v>
      </c>
      <c r="G158" s="384" t="str">
        <f t="shared" si="19"/>
        <v>DRY</v>
      </c>
      <c r="I158" s="342">
        <v>3</v>
      </c>
      <c r="J158" s="144" t="str">
        <f t="shared" si="25"/>
        <v>LARGE</v>
      </c>
      <c r="K158" s="144" t="str">
        <f t="shared" si="26"/>
        <v>MEDIUM</v>
      </c>
      <c r="L158" s="144" t="str" cm="1">
        <f t="array" ref="L158">_xlfn.IFS(I158&lt;=2,"SMALL",I158&lt;=5,"MEDIUM",I158&gt;5,"LARGE")</f>
        <v>MEDIUM</v>
      </c>
      <c r="M158" s="144" t="str">
        <f t="shared" si="20"/>
        <v>NO</v>
      </c>
      <c r="N158" s="374">
        <v>4.03</v>
      </c>
      <c r="O158" s="374">
        <f t="shared" si="21"/>
        <v>4</v>
      </c>
      <c r="P158" s="158" t="str" cm="1">
        <f t="array" ref="P158">_xlfn.SWITCH(ROUND(N158,0),5,"Excellent",4,"Good",3,"ok","Bad")</f>
        <v>Good</v>
      </c>
      <c r="Q158" s="144">
        <v>31</v>
      </c>
      <c r="R158" s="385">
        <v>40826</v>
      </c>
      <c r="S158" s="385">
        <v>43387</v>
      </c>
      <c r="T158" s="144">
        <v>26</v>
      </c>
      <c r="U158" s="144" t="s">
        <v>60</v>
      </c>
      <c r="V158" s="144">
        <v>365</v>
      </c>
      <c r="W158" s="144" t="str">
        <f t="shared" si="27"/>
        <v>Active</v>
      </c>
      <c r="X158" s="144">
        <v>26</v>
      </c>
      <c r="Y158" s="157" t="s">
        <v>70</v>
      </c>
      <c r="Z158" s="386">
        <v>0.93</v>
      </c>
      <c r="AA158" s="386">
        <v>1</v>
      </c>
      <c r="AB158" s="387" t="s">
        <v>62</v>
      </c>
      <c r="AC158" s="157"/>
    </row>
    <row r="159" spans="2:29">
      <c r="B159" s="347">
        <v>79</v>
      </c>
      <c r="C159" s="383">
        <v>0</v>
      </c>
      <c r="D159" s="383" t="str">
        <f t="shared" si="22"/>
        <v>NO</v>
      </c>
      <c r="E159" s="383" t="str">
        <f t="shared" si="23"/>
        <v>MILD</v>
      </c>
      <c r="F159" s="383" t="str">
        <f t="shared" si="24"/>
        <v>NONE</v>
      </c>
      <c r="G159" s="384" t="str">
        <f t="shared" si="19"/>
        <v>WET</v>
      </c>
      <c r="I159" s="342">
        <v>1</v>
      </c>
      <c r="J159" s="144" t="str">
        <f t="shared" si="25"/>
        <v>SMALL</v>
      </c>
      <c r="K159" s="144" t="str">
        <f t="shared" si="26"/>
        <v>SMALL</v>
      </c>
      <c r="L159" s="144" t="str" cm="1">
        <f t="array" ref="L159">_xlfn.IFS(I159&lt;=2,"SMALL",I159&lt;=5,"MEDIUM",I159&gt;5,"LARGE")</f>
        <v>SMALL</v>
      </c>
      <c r="M159" s="144" t="str">
        <f t="shared" si="20"/>
        <v>NO</v>
      </c>
      <c r="N159" s="374">
        <v>4.57</v>
      </c>
      <c r="O159" s="374">
        <f t="shared" si="21"/>
        <v>5</v>
      </c>
      <c r="P159" s="158" t="str" cm="1">
        <f t="array" ref="P159">_xlfn.SWITCH(ROUND(N159,0),5,"Excellent",4,"Good",3,"ok","Bad")</f>
        <v>Excellent</v>
      </c>
      <c r="Q159" s="144">
        <v>23</v>
      </c>
      <c r="R159" s="385">
        <v>40853</v>
      </c>
      <c r="S159" s="385">
        <v>42149</v>
      </c>
      <c r="T159" s="144">
        <v>354</v>
      </c>
      <c r="U159" s="144" t="s">
        <v>60</v>
      </c>
      <c r="V159" s="144">
        <v>365</v>
      </c>
      <c r="W159" s="144" t="str">
        <f t="shared" si="27"/>
        <v>Active</v>
      </c>
      <c r="X159" s="144">
        <v>354</v>
      </c>
      <c r="Y159" s="157" t="s">
        <v>70</v>
      </c>
      <c r="Z159" s="386">
        <v>1</v>
      </c>
      <c r="AA159" s="386">
        <v>0.98</v>
      </c>
      <c r="AB159" s="387" t="s">
        <v>62</v>
      </c>
      <c r="AC159" s="157"/>
    </row>
    <row r="160" spans="2:29">
      <c r="B160" s="347">
        <v>67</v>
      </c>
      <c r="C160" s="383">
        <v>180</v>
      </c>
      <c r="D160" s="383" t="str">
        <f t="shared" si="22"/>
        <v>NO</v>
      </c>
      <c r="E160" s="383" t="str">
        <f t="shared" si="23"/>
        <v>MILD</v>
      </c>
      <c r="F160" s="383" t="str">
        <f t="shared" si="24"/>
        <v>RAIN</v>
      </c>
      <c r="G160" s="384" t="str">
        <f t="shared" si="19"/>
        <v>WET</v>
      </c>
      <c r="I160" s="342">
        <v>2</v>
      </c>
      <c r="J160" s="144" t="str">
        <f t="shared" si="25"/>
        <v>SMALL</v>
      </c>
      <c r="K160" s="144" t="str">
        <f t="shared" si="26"/>
        <v>SMALL</v>
      </c>
      <c r="L160" s="144" t="str" cm="1">
        <f t="array" ref="L160">_xlfn.IFS(I160&lt;=2,"SMALL",I160&lt;=5,"MEDIUM",I160&gt;5,"LARGE")</f>
        <v>SMALL</v>
      </c>
      <c r="M160" s="144" t="str">
        <f t="shared" si="20"/>
        <v>NO</v>
      </c>
      <c r="N160" s="374">
        <v>4.3099999999999996</v>
      </c>
      <c r="O160" s="374">
        <f t="shared" si="21"/>
        <v>4</v>
      </c>
      <c r="P160" s="158" t="str" cm="1">
        <f t="array" ref="P160">_xlfn.SWITCH(ROUND(N160,0),5,"Excellent",4,"Good",3,"ok","Bad")</f>
        <v>Good</v>
      </c>
      <c r="Q160" s="144">
        <v>72</v>
      </c>
      <c r="R160" s="385">
        <v>40848</v>
      </c>
      <c r="S160" s="385">
        <v>44007</v>
      </c>
      <c r="T160" s="144">
        <v>105</v>
      </c>
      <c r="U160" s="144" t="s">
        <v>69</v>
      </c>
      <c r="V160" s="144">
        <v>229</v>
      </c>
      <c r="W160" s="144" t="str">
        <f t="shared" si="27"/>
        <v>Active</v>
      </c>
      <c r="X160" s="144">
        <v>105</v>
      </c>
      <c r="Y160" s="157" t="s">
        <v>61</v>
      </c>
      <c r="Z160" s="386">
        <v>1</v>
      </c>
      <c r="AA160" s="386">
        <v>0.97</v>
      </c>
      <c r="AB160" s="387" t="s">
        <v>62</v>
      </c>
      <c r="AC160" s="157"/>
    </row>
    <row r="161" spans="2:29">
      <c r="B161" s="347">
        <v>69</v>
      </c>
      <c r="C161" s="383">
        <v>180</v>
      </c>
      <c r="D161" s="383" t="str">
        <f t="shared" si="22"/>
        <v>NO</v>
      </c>
      <c r="E161" s="383" t="str">
        <f t="shared" si="23"/>
        <v>MILD</v>
      </c>
      <c r="F161" s="383" t="str">
        <f t="shared" si="24"/>
        <v>RAIN</v>
      </c>
      <c r="G161" s="384" t="str">
        <f t="shared" si="19"/>
        <v>WET</v>
      </c>
      <c r="I161" s="342">
        <v>2</v>
      </c>
      <c r="J161" s="144" t="str">
        <f t="shared" si="25"/>
        <v>SMALL</v>
      </c>
      <c r="K161" s="144" t="str">
        <f t="shared" si="26"/>
        <v>SMALL</v>
      </c>
      <c r="L161" s="144" t="str" cm="1">
        <f t="array" ref="L161">_xlfn.IFS(I161&lt;=2,"SMALL",I161&lt;=5,"MEDIUM",I161&gt;5,"LARGE")</f>
        <v>SMALL</v>
      </c>
      <c r="M161" s="144" t="str">
        <f t="shared" si="20"/>
        <v>YES</v>
      </c>
      <c r="N161" s="374">
        <v>4.8099999999999996</v>
      </c>
      <c r="O161" s="374">
        <f t="shared" si="21"/>
        <v>5</v>
      </c>
      <c r="P161" s="158" t="str" cm="1">
        <f t="array" ref="P161">_xlfn.SWITCH(ROUND(N161,0),5,"Excellent",4,"Good",3,"ok","Bad")</f>
        <v>Excellent</v>
      </c>
      <c r="Q161" s="144">
        <v>143</v>
      </c>
      <c r="R161" s="385">
        <v>40833</v>
      </c>
      <c r="S161" s="385">
        <v>43936</v>
      </c>
      <c r="T161" s="144">
        <v>388</v>
      </c>
      <c r="U161" s="144" t="s">
        <v>69</v>
      </c>
      <c r="V161" s="144">
        <v>260</v>
      </c>
      <c r="W161" s="144" t="str">
        <f t="shared" si="27"/>
        <v>Active</v>
      </c>
      <c r="X161" s="144">
        <v>388</v>
      </c>
      <c r="Y161" s="157" t="s">
        <v>70</v>
      </c>
      <c r="Z161" s="386">
        <v>1</v>
      </c>
      <c r="AA161" s="386">
        <v>0.95</v>
      </c>
      <c r="AB161" s="387" t="s">
        <v>65</v>
      </c>
      <c r="AC161" s="157"/>
    </row>
    <row r="162" spans="2:29">
      <c r="B162" s="347">
        <v>69</v>
      </c>
      <c r="C162" s="383">
        <v>0</v>
      </c>
      <c r="D162" s="383" t="str">
        <f t="shared" si="22"/>
        <v>NO</v>
      </c>
      <c r="E162" s="383" t="str">
        <f t="shared" si="23"/>
        <v>MILD</v>
      </c>
      <c r="F162" s="383" t="str">
        <f t="shared" si="24"/>
        <v>NONE</v>
      </c>
      <c r="G162" s="384" t="str">
        <f t="shared" si="19"/>
        <v>WET</v>
      </c>
      <c r="I162" s="342">
        <v>1</v>
      </c>
      <c r="J162" s="144" t="str">
        <f t="shared" si="25"/>
        <v>SMALL</v>
      </c>
      <c r="K162" s="144" t="str">
        <f t="shared" si="26"/>
        <v>SMALL</v>
      </c>
      <c r="L162" s="144" t="str" cm="1">
        <f t="array" ref="L162">_xlfn.IFS(I162&lt;=2,"SMALL",I162&lt;=5,"MEDIUM",I162&gt;5,"LARGE")</f>
        <v>SMALL</v>
      </c>
      <c r="M162" s="144" t="str">
        <f t="shared" si="20"/>
        <v>YES</v>
      </c>
      <c r="N162" s="374">
        <v>4.97</v>
      </c>
      <c r="O162" s="374">
        <f t="shared" si="21"/>
        <v>5</v>
      </c>
      <c r="P162" s="158" t="str" cm="1">
        <f t="array" ref="P162">_xlfn.SWITCH(ROUND(N162,0),5,"Excellent",4,"Good",3,"ok","Bad")</f>
        <v>Excellent</v>
      </c>
      <c r="Q162" s="144">
        <v>162</v>
      </c>
      <c r="R162" s="385">
        <v>40892</v>
      </c>
      <c r="S162" s="385">
        <v>43908</v>
      </c>
      <c r="T162" s="144">
        <v>390</v>
      </c>
      <c r="U162" s="144" t="s">
        <v>69</v>
      </c>
      <c r="V162" s="144">
        <v>107</v>
      </c>
      <c r="W162" s="144" t="str">
        <f t="shared" si="27"/>
        <v>Active</v>
      </c>
      <c r="X162" s="144">
        <v>390</v>
      </c>
      <c r="Y162" s="157" t="s">
        <v>70</v>
      </c>
      <c r="Z162" s="386">
        <v>1</v>
      </c>
      <c r="AA162" s="386">
        <v>0.87</v>
      </c>
      <c r="AB162" s="387" t="s">
        <v>62</v>
      </c>
      <c r="AC162" s="157"/>
    </row>
    <row r="163" spans="2:29">
      <c r="B163" s="347">
        <v>75</v>
      </c>
      <c r="C163" s="383">
        <v>0</v>
      </c>
      <c r="D163" s="383" t="str">
        <f t="shared" si="22"/>
        <v>NO</v>
      </c>
      <c r="E163" s="383" t="str">
        <f t="shared" si="23"/>
        <v>MILD</v>
      </c>
      <c r="F163" s="383" t="str">
        <f t="shared" si="24"/>
        <v>NONE</v>
      </c>
      <c r="G163" s="384" t="str">
        <f t="shared" si="19"/>
        <v>WET</v>
      </c>
      <c r="I163" s="342">
        <v>5</v>
      </c>
      <c r="J163" s="144" t="str">
        <f t="shared" si="25"/>
        <v>LARGE</v>
      </c>
      <c r="K163" s="144" t="str">
        <f t="shared" si="26"/>
        <v>MEDIUM</v>
      </c>
      <c r="L163" s="144" t="str" cm="1">
        <f t="array" ref="L163">_xlfn.IFS(I163&lt;=2,"SMALL",I163&lt;=5,"MEDIUM",I163&gt;5,"LARGE")</f>
        <v>MEDIUM</v>
      </c>
      <c r="M163" s="144" t="str">
        <f t="shared" si="20"/>
        <v>NO</v>
      </c>
      <c r="N163" s="374">
        <v>4.66</v>
      </c>
      <c r="O163" s="374">
        <f t="shared" si="21"/>
        <v>5</v>
      </c>
      <c r="P163" s="158" t="str" cm="1">
        <f t="array" ref="P163">_xlfn.SWITCH(ROUND(N163,0),5,"Excellent",4,"Good",3,"ok","Bad")</f>
        <v>Excellent</v>
      </c>
      <c r="Q163" s="144">
        <v>32</v>
      </c>
      <c r="R163" s="385">
        <v>41169</v>
      </c>
      <c r="S163" s="385">
        <v>43897</v>
      </c>
      <c r="T163" s="144">
        <v>399</v>
      </c>
      <c r="U163" s="144" t="s">
        <v>69</v>
      </c>
      <c r="V163" s="144">
        <v>365</v>
      </c>
      <c r="W163" s="144" t="str">
        <f t="shared" si="27"/>
        <v>Active</v>
      </c>
      <c r="X163" s="144">
        <v>399</v>
      </c>
      <c r="Y163" s="157" t="s">
        <v>70</v>
      </c>
      <c r="Z163" s="386">
        <v>1</v>
      </c>
      <c r="AA163" s="386">
        <v>1</v>
      </c>
      <c r="AB163" s="387" t="s">
        <v>62</v>
      </c>
      <c r="AC163" s="157"/>
    </row>
    <row r="164" spans="2:29">
      <c r="B164" s="347">
        <v>90</v>
      </c>
      <c r="C164" s="383">
        <v>10</v>
      </c>
      <c r="D164" s="383" t="str">
        <f t="shared" si="22"/>
        <v>NO</v>
      </c>
      <c r="E164" s="383" t="str">
        <f t="shared" si="23"/>
        <v>HOT</v>
      </c>
      <c r="F164" s="383" t="str">
        <f t="shared" si="24"/>
        <v>RAIN</v>
      </c>
      <c r="G164" s="384" t="str">
        <f t="shared" si="19"/>
        <v>DRY</v>
      </c>
      <c r="I164" s="342">
        <v>4</v>
      </c>
      <c r="J164" s="144" t="str">
        <f t="shared" si="25"/>
        <v>LARGE</v>
      </c>
      <c r="K164" s="144" t="str">
        <f t="shared" si="26"/>
        <v>MEDIUM</v>
      </c>
      <c r="L164" s="144" t="str" cm="1">
        <f t="array" ref="L164">_xlfn.IFS(I164&lt;=2,"SMALL",I164&lt;=5,"MEDIUM",I164&gt;5,"LARGE")</f>
        <v>MEDIUM</v>
      </c>
      <c r="M164" s="144" t="str">
        <f t="shared" si="20"/>
        <v>NO</v>
      </c>
      <c r="N164" s="374">
        <v>4.7300000000000004</v>
      </c>
      <c r="O164" s="374">
        <f t="shared" si="21"/>
        <v>5</v>
      </c>
      <c r="P164" s="158" t="str" cm="1">
        <f t="array" ref="P164">_xlfn.SWITCH(ROUND(N164,0),5,"Excellent",4,"Good",3,"ok","Bad")</f>
        <v>Excellent</v>
      </c>
      <c r="Q164" s="144">
        <v>185</v>
      </c>
      <c r="R164" s="385">
        <v>40834</v>
      </c>
      <c r="S164" s="385">
        <v>43975</v>
      </c>
      <c r="T164" s="144">
        <v>404</v>
      </c>
      <c r="U164" s="144" t="s">
        <v>69</v>
      </c>
      <c r="V164" s="144">
        <v>311</v>
      </c>
      <c r="W164" s="144" t="str">
        <f t="shared" si="27"/>
        <v>Active</v>
      </c>
      <c r="X164" s="144">
        <v>404</v>
      </c>
      <c r="Y164" s="157" t="s">
        <v>70</v>
      </c>
      <c r="Z164" s="386">
        <v>1</v>
      </c>
      <c r="AA164" s="386">
        <v>1</v>
      </c>
      <c r="AB164" s="387" t="s">
        <v>62</v>
      </c>
      <c r="AC164" s="157"/>
    </row>
    <row r="165" spans="2:29">
      <c r="B165" s="347">
        <v>72</v>
      </c>
      <c r="C165" s="383">
        <v>25</v>
      </c>
      <c r="D165" s="383" t="str">
        <f t="shared" si="22"/>
        <v>NO</v>
      </c>
      <c r="E165" s="383" t="str">
        <f t="shared" si="23"/>
        <v>MILD</v>
      </c>
      <c r="F165" s="383" t="str">
        <f t="shared" si="24"/>
        <v>RAIN</v>
      </c>
      <c r="G165" s="384" t="str">
        <f t="shared" si="19"/>
        <v>WET</v>
      </c>
      <c r="I165" s="342">
        <v>4</v>
      </c>
      <c r="J165" s="144" t="str">
        <f t="shared" si="25"/>
        <v>LARGE</v>
      </c>
      <c r="K165" s="144" t="str">
        <f t="shared" si="26"/>
        <v>MEDIUM</v>
      </c>
      <c r="L165" s="144" t="str" cm="1">
        <f t="array" ref="L165">_xlfn.IFS(I165&lt;=2,"SMALL",I165&lt;=5,"MEDIUM",I165&gt;5,"LARGE")</f>
        <v>MEDIUM</v>
      </c>
      <c r="M165" s="144" t="str">
        <f t="shared" si="20"/>
        <v>NO</v>
      </c>
      <c r="N165" s="374">
        <v>4.91</v>
      </c>
      <c r="O165" s="374">
        <f t="shared" si="21"/>
        <v>5</v>
      </c>
      <c r="P165" s="158" t="str" cm="1">
        <f t="array" ref="P165">_xlfn.SWITCH(ROUND(N165,0),5,"Excellent",4,"Good",3,"ok","Bad")</f>
        <v>Excellent</v>
      </c>
      <c r="Q165" s="144">
        <v>44</v>
      </c>
      <c r="R165" s="385">
        <v>40861</v>
      </c>
      <c r="S165" s="385">
        <v>43899</v>
      </c>
      <c r="T165" s="144">
        <v>202</v>
      </c>
      <c r="U165" s="144" t="s">
        <v>69</v>
      </c>
      <c r="V165" s="144">
        <v>352</v>
      </c>
      <c r="W165" s="144" t="str">
        <f t="shared" si="27"/>
        <v>Active</v>
      </c>
      <c r="X165" s="144">
        <v>202</v>
      </c>
      <c r="Y165" s="157" t="s">
        <v>70</v>
      </c>
      <c r="Z165" s="386">
        <v>1</v>
      </c>
      <c r="AA165" s="386">
        <v>1</v>
      </c>
      <c r="AB165" s="387" t="s">
        <v>62</v>
      </c>
      <c r="AC165" s="157"/>
    </row>
    <row r="166" spans="2:29">
      <c r="B166" s="347">
        <v>78</v>
      </c>
      <c r="C166" s="383">
        <v>0</v>
      </c>
      <c r="D166" s="383" t="str">
        <f t="shared" si="22"/>
        <v>NO</v>
      </c>
      <c r="E166" s="383" t="str">
        <f t="shared" si="23"/>
        <v>MILD</v>
      </c>
      <c r="F166" s="383" t="str">
        <f t="shared" si="24"/>
        <v>NONE</v>
      </c>
      <c r="G166" s="384" t="str">
        <f t="shared" si="19"/>
        <v>WET</v>
      </c>
      <c r="I166" s="342">
        <v>4</v>
      </c>
      <c r="J166" s="144" t="str">
        <f t="shared" si="25"/>
        <v>LARGE</v>
      </c>
      <c r="K166" s="144" t="str">
        <f t="shared" si="26"/>
        <v>MEDIUM</v>
      </c>
      <c r="L166" s="144" t="str" cm="1">
        <f t="array" ref="L166">_xlfn.IFS(I166&lt;=2,"SMALL",I166&lt;=5,"MEDIUM",I166&gt;5,"LARGE")</f>
        <v>MEDIUM</v>
      </c>
      <c r="M166" s="144" t="str">
        <f t="shared" si="20"/>
        <v>NO</v>
      </c>
      <c r="N166" s="374">
        <v>4.91</v>
      </c>
      <c r="O166" s="374">
        <f t="shared" si="21"/>
        <v>5</v>
      </c>
      <c r="P166" s="158" t="str" cm="1">
        <f t="array" ref="P166">_xlfn.SWITCH(ROUND(N166,0),5,"Excellent",4,"Good",3,"ok","Bad")</f>
        <v>Excellent</v>
      </c>
      <c r="Q166" s="144">
        <v>90</v>
      </c>
      <c r="R166" s="385">
        <v>41044</v>
      </c>
      <c r="S166" s="385">
        <v>43897</v>
      </c>
      <c r="T166" s="144">
        <v>202</v>
      </c>
      <c r="U166" s="144" t="s">
        <v>69</v>
      </c>
      <c r="V166" s="144">
        <v>338</v>
      </c>
      <c r="W166" s="144" t="str">
        <f t="shared" si="27"/>
        <v>Active</v>
      </c>
      <c r="X166" s="144">
        <v>202</v>
      </c>
      <c r="Y166" s="157" t="s">
        <v>61</v>
      </c>
      <c r="Z166" s="386">
        <v>1</v>
      </c>
      <c r="AA166" s="386">
        <v>1</v>
      </c>
      <c r="AB166" s="387" t="s">
        <v>62</v>
      </c>
      <c r="AC166" s="157"/>
    </row>
    <row r="167" spans="2:29">
      <c r="B167" s="347">
        <v>80</v>
      </c>
      <c r="C167" s="383">
        <v>46</v>
      </c>
      <c r="D167" s="383" t="str">
        <f t="shared" si="22"/>
        <v>NO</v>
      </c>
      <c r="E167" s="383" t="str">
        <f t="shared" si="23"/>
        <v>MILD</v>
      </c>
      <c r="F167" s="383" t="str">
        <f t="shared" si="24"/>
        <v>RAIN</v>
      </c>
      <c r="G167" s="384" t="str">
        <f t="shared" si="19"/>
        <v>WET</v>
      </c>
      <c r="I167" s="342">
        <v>4</v>
      </c>
      <c r="J167" s="144" t="str">
        <f t="shared" si="25"/>
        <v>LARGE</v>
      </c>
      <c r="K167" s="144" t="str">
        <f t="shared" si="26"/>
        <v>MEDIUM</v>
      </c>
      <c r="L167" s="144" t="str" cm="1">
        <f t="array" ref="L167">_xlfn.IFS(I167&lt;=2,"SMALL",I167&lt;=5,"MEDIUM",I167&gt;5,"LARGE")</f>
        <v>MEDIUM</v>
      </c>
      <c r="M167" s="144" t="str">
        <f t="shared" si="20"/>
        <v>NO</v>
      </c>
      <c r="N167" s="374">
        <v>4.83</v>
      </c>
      <c r="O167" s="374">
        <f t="shared" si="21"/>
        <v>5</v>
      </c>
      <c r="P167" s="158" t="str" cm="1">
        <f t="array" ref="P167">_xlfn.SWITCH(ROUND(N167,0),5,"Excellent",4,"Good",3,"ok","Bad")</f>
        <v>Excellent</v>
      </c>
      <c r="Q167" s="144">
        <v>46</v>
      </c>
      <c r="R167" s="385">
        <v>40897</v>
      </c>
      <c r="S167" s="385">
        <v>43890</v>
      </c>
      <c r="T167" s="144">
        <v>202</v>
      </c>
      <c r="U167" s="144" t="s">
        <v>69</v>
      </c>
      <c r="V167" s="144">
        <v>352</v>
      </c>
      <c r="W167" s="144" t="str">
        <f t="shared" si="27"/>
        <v>Active</v>
      </c>
      <c r="X167" s="144">
        <v>202</v>
      </c>
      <c r="Y167" s="157" t="s">
        <v>70</v>
      </c>
      <c r="Z167" s="386">
        <v>1</v>
      </c>
      <c r="AA167" s="386">
        <v>0.33</v>
      </c>
      <c r="AB167" s="387" t="s">
        <v>65</v>
      </c>
      <c r="AC167" s="157"/>
    </row>
    <row r="168" spans="2:29">
      <c r="B168" s="347">
        <v>68</v>
      </c>
      <c r="C168" s="383">
        <v>5</v>
      </c>
      <c r="D168" s="383" t="str">
        <f t="shared" si="22"/>
        <v>NO</v>
      </c>
      <c r="E168" s="383" t="str">
        <f t="shared" si="23"/>
        <v>MILD</v>
      </c>
      <c r="F168" s="383" t="str">
        <f t="shared" si="24"/>
        <v>RAIN</v>
      </c>
      <c r="G168" s="384" t="str">
        <f t="shared" si="19"/>
        <v>WET</v>
      </c>
      <c r="I168" s="342">
        <v>4</v>
      </c>
      <c r="J168" s="144" t="str">
        <f t="shared" si="25"/>
        <v>LARGE</v>
      </c>
      <c r="K168" s="144" t="str">
        <f t="shared" si="26"/>
        <v>MEDIUM</v>
      </c>
      <c r="L168" s="144" t="str" cm="1">
        <f t="array" ref="L168">_xlfn.IFS(I168&lt;=2,"SMALL",I168&lt;=5,"MEDIUM",I168&gt;5,"LARGE")</f>
        <v>MEDIUM</v>
      </c>
      <c r="M168" s="144" t="str">
        <f t="shared" si="20"/>
        <v>NO</v>
      </c>
      <c r="N168" s="374">
        <v>4.82</v>
      </c>
      <c r="O168" s="374">
        <f t="shared" si="21"/>
        <v>5</v>
      </c>
      <c r="P168" s="158" t="str" cm="1">
        <f t="array" ref="P168">_xlfn.SWITCH(ROUND(N168,0),5,"Excellent",4,"Good",3,"ok","Bad")</f>
        <v>Excellent</v>
      </c>
      <c r="Q168" s="144">
        <v>57</v>
      </c>
      <c r="R168" s="385">
        <v>41020</v>
      </c>
      <c r="S168" s="385">
        <v>43896</v>
      </c>
      <c r="T168" s="144">
        <v>202</v>
      </c>
      <c r="U168" s="144" t="s">
        <v>69</v>
      </c>
      <c r="V168" s="144">
        <v>351</v>
      </c>
      <c r="W168" s="144" t="str">
        <f t="shared" si="27"/>
        <v>Active</v>
      </c>
      <c r="X168" s="144">
        <v>202</v>
      </c>
      <c r="Y168" s="157" t="s">
        <v>70</v>
      </c>
      <c r="Z168" s="386">
        <v>1</v>
      </c>
      <c r="AA168" s="386">
        <v>0.96</v>
      </c>
      <c r="AB168" s="387" t="s">
        <v>65</v>
      </c>
      <c r="AC168" s="157"/>
    </row>
    <row r="169" spans="2:29">
      <c r="B169" s="347">
        <v>78</v>
      </c>
      <c r="C169" s="383">
        <v>0</v>
      </c>
      <c r="D169" s="383" t="str">
        <f t="shared" si="22"/>
        <v>NO</v>
      </c>
      <c r="E169" s="383" t="str">
        <f t="shared" si="23"/>
        <v>MILD</v>
      </c>
      <c r="F169" s="383" t="str">
        <f t="shared" si="24"/>
        <v>NONE</v>
      </c>
      <c r="G169" s="384" t="str">
        <f t="shared" si="19"/>
        <v>WET</v>
      </c>
      <c r="I169" s="342">
        <v>4</v>
      </c>
      <c r="J169" s="144" t="str">
        <f t="shared" si="25"/>
        <v>LARGE</v>
      </c>
      <c r="K169" s="144" t="str">
        <f t="shared" si="26"/>
        <v>MEDIUM</v>
      </c>
      <c r="L169" s="144" t="str" cm="1">
        <f t="array" ref="L169">_xlfn.IFS(I169&lt;=2,"SMALL",I169&lt;=5,"MEDIUM",I169&gt;5,"LARGE")</f>
        <v>MEDIUM</v>
      </c>
      <c r="M169" s="144" t="str">
        <f t="shared" si="20"/>
        <v>NO</v>
      </c>
      <c r="N169" s="374">
        <v>4.71</v>
      </c>
      <c r="O169" s="374">
        <f t="shared" si="21"/>
        <v>5</v>
      </c>
      <c r="P169" s="158" t="str" cm="1">
        <f t="array" ref="P169">_xlfn.SWITCH(ROUND(N169,0),5,"Excellent",4,"Good",3,"ok","Bad")</f>
        <v>Excellent</v>
      </c>
      <c r="Q169" s="144">
        <v>24</v>
      </c>
      <c r="R169" s="385">
        <v>41409</v>
      </c>
      <c r="S169" s="385">
        <v>43410</v>
      </c>
      <c r="T169" s="144">
        <v>202</v>
      </c>
      <c r="U169" s="144" t="s">
        <v>69</v>
      </c>
      <c r="V169" s="144">
        <v>352</v>
      </c>
      <c r="W169" s="144" t="str">
        <f t="shared" si="27"/>
        <v>Active</v>
      </c>
      <c r="X169" s="144">
        <v>202</v>
      </c>
      <c r="Y169" s="157" t="s">
        <v>70</v>
      </c>
      <c r="Z169" s="386">
        <v>1</v>
      </c>
      <c r="AA169" s="386">
        <v>0.79</v>
      </c>
      <c r="AB169" s="387" t="s">
        <v>65</v>
      </c>
      <c r="AC169" s="157"/>
    </row>
    <row r="170" spans="2:29">
      <c r="B170" s="347">
        <v>69</v>
      </c>
      <c r="C170" s="383">
        <v>0</v>
      </c>
      <c r="D170" s="383" t="str">
        <f t="shared" si="22"/>
        <v>NO</v>
      </c>
      <c r="E170" s="383" t="str">
        <f t="shared" si="23"/>
        <v>MILD</v>
      </c>
      <c r="F170" s="383" t="str">
        <f t="shared" si="24"/>
        <v>NONE</v>
      </c>
      <c r="G170" s="384" t="str">
        <f t="shared" si="19"/>
        <v>WET</v>
      </c>
      <c r="I170" s="342">
        <v>4</v>
      </c>
      <c r="J170" s="144" t="str">
        <f t="shared" si="25"/>
        <v>LARGE</v>
      </c>
      <c r="K170" s="144" t="str">
        <f t="shared" si="26"/>
        <v>MEDIUM</v>
      </c>
      <c r="L170" s="144" t="str" cm="1">
        <f t="array" ref="L170">_xlfn.IFS(I170&lt;=2,"SMALL",I170&lt;=5,"MEDIUM",I170&gt;5,"LARGE")</f>
        <v>MEDIUM</v>
      </c>
      <c r="M170" s="144" t="str">
        <f t="shared" si="20"/>
        <v>NO</v>
      </c>
      <c r="N170" s="374">
        <v>4.6100000000000003</v>
      </c>
      <c r="O170" s="374">
        <f t="shared" si="21"/>
        <v>5</v>
      </c>
      <c r="P170" s="158" t="str" cm="1">
        <f t="array" ref="P170">_xlfn.SWITCH(ROUND(N170,0),5,"Excellent",4,"Good",3,"ok","Bad")</f>
        <v>Excellent</v>
      </c>
      <c r="Q170" s="144">
        <v>38</v>
      </c>
      <c r="R170" s="385">
        <v>40890</v>
      </c>
      <c r="S170" s="385">
        <v>43898</v>
      </c>
      <c r="T170" s="144">
        <v>202</v>
      </c>
      <c r="U170" s="144" t="s">
        <v>69</v>
      </c>
      <c r="V170" s="144">
        <v>352</v>
      </c>
      <c r="W170" s="144" t="str">
        <f t="shared" si="27"/>
        <v>Active</v>
      </c>
      <c r="X170" s="144">
        <v>202</v>
      </c>
      <c r="Y170" s="157" t="s">
        <v>61</v>
      </c>
      <c r="Z170" s="386">
        <v>1</v>
      </c>
      <c r="AA170" s="386">
        <v>0.83</v>
      </c>
      <c r="AB170" s="387" t="s">
        <v>62</v>
      </c>
      <c r="AC170" s="157"/>
    </row>
    <row r="171" spans="2:29">
      <c r="B171" s="347">
        <v>80</v>
      </c>
      <c r="C171" s="383">
        <v>5</v>
      </c>
      <c r="D171" s="383" t="str">
        <f t="shared" si="22"/>
        <v>NO</v>
      </c>
      <c r="E171" s="383" t="str">
        <f t="shared" si="23"/>
        <v>MILD</v>
      </c>
      <c r="F171" s="383" t="str">
        <f t="shared" si="24"/>
        <v>RAIN</v>
      </c>
      <c r="G171" s="384" t="str">
        <f t="shared" si="19"/>
        <v>WET</v>
      </c>
      <c r="I171" s="342">
        <v>4</v>
      </c>
      <c r="J171" s="144" t="str">
        <f t="shared" si="25"/>
        <v>LARGE</v>
      </c>
      <c r="K171" s="144" t="str">
        <f t="shared" si="26"/>
        <v>MEDIUM</v>
      </c>
      <c r="L171" s="144" t="str" cm="1">
        <f t="array" ref="L171">_xlfn.IFS(I171&lt;=2,"SMALL",I171&lt;=5,"MEDIUM",I171&gt;5,"LARGE")</f>
        <v>MEDIUM</v>
      </c>
      <c r="M171" s="144" t="str">
        <f t="shared" si="20"/>
        <v>NO</v>
      </c>
      <c r="N171" s="374">
        <v>4.8600000000000003</v>
      </c>
      <c r="O171" s="374">
        <f t="shared" si="21"/>
        <v>5</v>
      </c>
      <c r="P171" s="158" t="str" cm="1">
        <f t="array" ref="P171">_xlfn.SWITCH(ROUND(N171,0),5,"Excellent",4,"Good",3,"ok","Bad")</f>
        <v>Excellent</v>
      </c>
      <c r="Q171" s="144">
        <v>28</v>
      </c>
      <c r="R171" s="385">
        <v>41039</v>
      </c>
      <c r="S171" s="385">
        <v>43886</v>
      </c>
      <c r="T171" s="144">
        <v>202</v>
      </c>
      <c r="U171" s="144" t="s">
        <v>69</v>
      </c>
      <c r="V171" s="144">
        <v>352</v>
      </c>
      <c r="W171" s="144" t="str">
        <f t="shared" si="27"/>
        <v>Active</v>
      </c>
      <c r="X171" s="144">
        <v>202</v>
      </c>
      <c r="Y171" s="157" t="s">
        <v>61</v>
      </c>
      <c r="Z171" s="386">
        <v>1</v>
      </c>
      <c r="AA171" s="386">
        <v>0.9</v>
      </c>
      <c r="AB171" s="387" t="s">
        <v>65</v>
      </c>
      <c r="AC171" s="157"/>
    </row>
    <row r="172" spans="2:29">
      <c r="B172" s="347">
        <v>82</v>
      </c>
      <c r="C172" s="383">
        <v>0</v>
      </c>
      <c r="D172" s="383" t="str">
        <f t="shared" si="22"/>
        <v>NO</v>
      </c>
      <c r="E172" s="383" t="str">
        <f t="shared" si="23"/>
        <v>HOT</v>
      </c>
      <c r="F172" s="383" t="str">
        <f t="shared" si="24"/>
        <v>NONE</v>
      </c>
      <c r="G172" s="384" t="str">
        <f t="shared" si="19"/>
        <v>DRY</v>
      </c>
      <c r="I172" s="342">
        <v>4</v>
      </c>
      <c r="J172" s="144" t="str">
        <f t="shared" si="25"/>
        <v>LARGE</v>
      </c>
      <c r="K172" s="144" t="str">
        <f t="shared" si="26"/>
        <v>MEDIUM</v>
      </c>
      <c r="L172" s="144" t="str" cm="1">
        <f t="array" ref="L172">_xlfn.IFS(I172&lt;=2,"SMALL",I172&lt;=5,"MEDIUM",I172&gt;5,"LARGE")</f>
        <v>MEDIUM</v>
      </c>
      <c r="M172" s="144" t="str">
        <f t="shared" si="20"/>
        <v>NO</v>
      </c>
      <c r="N172" s="374">
        <v>4.9000000000000004</v>
      </c>
      <c r="O172" s="374">
        <f t="shared" si="21"/>
        <v>5</v>
      </c>
      <c r="P172" s="158" t="str" cm="1">
        <f t="array" ref="P172">_xlfn.SWITCH(ROUND(N172,0),5,"Excellent",4,"Good",3,"ok","Bad")</f>
        <v>Excellent</v>
      </c>
      <c r="Q172" s="144">
        <v>40</v>
      </c>
      <c r="R172" s="385">
        <v>41567</v>
      </c>
      <c r="S172" s="385">
        <v>44043</v>
      </c>
      <c r="T172" s="144">
        <v>202</v>
      </c>
      <c r="U172" s="144" t="s">
        <v>69</v>
      </c>
      <c r="V172" s="144">
        <v>0</v>
      </c>
      <c r="W172" s="144" t="str">
        <f t="shared" si="27"/>
        <v>Inactive</v>
      </c>
      <c r="X172" s="144">
        <v>202</v>
      </c>
      <c r="Y172" s="157" t="s">
        <v>64</v>
      </c>
      <c r="Z172" s="386">
        <v>1</v>
      </c>
      <c r="AA172" s="386">
        <v>1</v>
      </c>
      <c r="AB172" s="387" t="s">
        <v>65</v>
      </c>
      <c r="AC172" s="157"/>
    </row>
    <row r="173" spans="2:29">
      <c r="B173" s="347">
        <v>69</v>
      </c>
      <c r="C173" s="383">
        <v>0</v>
      </c>
      <c r="D173" s="383" t="str">
        <f t="shared" si="22"/>
        <v>NO</v>
      </c>
      <c r="E173" s="383" t="str">
        <f t="shared" si="23"/>
        <v>MILD</v>
      </c>
      <c r="F173" s="383" t="str">
        <f t="shared" si="24"/>
        <v>NONE</v>
      </c>
      <c r="G173" s="384" t="str">
        <f t="shared" si="19"/>
        <v>WET</v>
      </c>
      <c r="I173" s="342">
        <v>4</v>
      </c>
      <c r="J173" s="144" t="str">
        <f t="shared" si="25"/>
        <v>LARGE</v>
      </c>
      <c r="K173" s="144" t="str">
        <f t="shared" si="26"/>
        <v>MEDIUM</v>
      </c>
      <c r="L173" s="144" t="str" cm="1">
        <f t="array" ref="L173">_xlfn.IFS(I173&lt;=2,"SMALL",I173&lt;=5,"MEDIUM",I173&gt;5,"LARGE")</f>
        <v>MEDIUM</v>
      </c>
      <c r="M173" s="144" t="str">
        <f t="shared" si="20"/>
        <v>NO</v>
      </c>
      <c r="N173" s="374">
        <v>4.82</v>
      </c>
      <c r="O173" s="374">
        <f t="shared" si="21"/>
        <v>5</v>
      </c>
      <c r="P173" s="158" t="str" cm="1">
        <f t="array" ref="P173">_xlfn.SWITCH(ROUND(N173,0),5,"Excellent",4,"Good",3,"ok","Bad")</f>
        <v>Excellent</v>
      </c>
      <c r="Q173" s="144">
        <v>44</v>
      </c>
      <c r="R173" s="385">
        <v>40852</v>
      </c>
      <c r="S173" s="385">
        <v>43890</v>
      </c>
      <c r="T173" s="144">
        <v>411</v>
      </c>
      <c r="U173" s="144" t="s">
        <v>69</v>
      </c>
      <c r="V173" s="144">
        <v>174</v>
      </c>
      <c r="W173" s="144" t="str">
        <f t="shared" si="27"/>
        <v>Active</v>
      </c>
      <c r="X173" s="144">
        <v>411</v>
      </c>
      <c r="Y173" s="157" t="s">
        <v>70</v>
      </c>
      <c r="Z173" s="386">
        <v>1</v>
      </c>
      <c r="AA173" s="386">
        <v>0.95</v>
      </c>
      <c r="AB173" s="387" t="s">
        <v>62</v>
      </c>
      <c r="AC173" s="157"/>
    </row>
    <row r="174" spans="2:29">
      <c r="B174" s="347">
        <v>65</v>
      </c>
      <c r="C174" s="383">
        <v>0</v>
      </c>
      <c r="D174" s="383" t="str">
        <f t="shared" si="22"/>
        <v>NO</v>
      </c>
      <c r="E174" s="383" t="str">
        <f t="shared" si="23"/>
        <v>MILD</v>
      </c>
      <c r="F174" s="383" t="str">
        <f t="shared" si="24"/>
        <v>NONE</v>
      </c>
      <c r="G174" s="384" t="str">
        <f t="shared" si="19"/>
        <v>WET</v>
      </c>
      <c r="I174" s="342">
        <v>2</v>
      </c>
      <c r="J174" s="144" t="str">
        <f t="shared" si="25"/>
        <v>SMALL</v>
      </c>
      <c r="K174" s="144" t="str">
        <f t="shared" si="26"/>
        <v>SMALL</v>
      </c>
      <c r="L174" s="144" t="str" cm="1">
        <f t="array" ref="L174">_xlfn.IFS(I174&lt;=2,"SMALL",I174&lt;=5,"MEDIUM",I174&gt;5,"LARGE")</f>
        <v>SMALL</v>
      </c>
      <c r="M174" s="144" t="str">
        <f t="shared" si="20"/>
        <v>NO</v>
      </c>
      <c r="N174" s="374">
        <v>4.8499999999999996</v>
      </c>
      <c r="O174" s="374">
        <f t="shared" si="21"/>
        <v>5</v>
      </c>
      <c r="P174" s="158" t="str" cm="1">
        <f t="array" ref="P174">_xlfn.SWITCH(ROUND(N174,0),5,"Excellent",4,"Good",3,"ok","Bad")</f>
        <v>Excellent</v>
      </c>
      <c r="Q174" s="144">
        <v>20</v>
      </c>
      <c r="R174" s="385">
        <v>43722</v>
      </c>
      <c r="S174" s="385">
        <v>44046</v>
      </c>
      <c r="T174" s="144">
        <v>412</v>
      </c>
      <c r="U174" s="144" t="s">
        <v>69</v>
      </c>
      <c r="V174" s="144">
        <v>0</v>
      </c>
      <c r="W174" s="144" t="str">
        <f t="shared" si="27"/>
        <v>Inactive</v>
      </c>
      <c r="X174" s="144">
        <v>412</v>
      </c>
      <c r="Y174" s="157" t="s">
        <v>61</v>
      </c>
      <c r="Z174" s="386">
        <v>1</v>
      </c>
      <c r="AA174" s="386">
        <v>0.99</v>
      </c>
      <c r="AB174" s="387" t="s">
        <v>65</v>
      </c>
      <c r="AC174" s="157"/>
    </row>
    <row r="175" spans="2:29">
      <c r="B175" s="347">
        <v>76</v>
      </c>
      <c r="C175" s="383">
        <v>41</v>
      </c>
      <c r="D175" s="383" t="str">
        <f t="shared" si="22"/>
        <v>NO</v>
      </c>
      <c r="E175" s="383" t="str">
        <f t="shared" si="23"/>
        <v>MILD</v>
      </c>
      <c r="F175" s="383" t="str">
        <f t="shared" si="24"/>
        <v>RAIN</v>
      </c>
      <c r="G175" s="384" t="str">
        <f t="shared" si="19"/>
        <v>WET</v>
      </c>
      <c r="I175" s="342">
        <v>2</v>
      </c>
      <c r="J175" s="144" t="str">
        <f t="shared" si="25"/>
        <v>SMALL</v>
      </c>
      <c r="K175" s="144" t="str">
        <f t="shared" si="26"/>
        <v>SMALL</v>
      </c>
      <c r="L175" s="144" t="str" cm="1">
        <f t="array" ref="L175">_xlfn.IFS(I175&lt;=2,"SMALL",I175&lt;=5,"MEDIUM",I175&gt;5,"LARGE")</f>
        <v>SMALL</v>
      </c>
      <c r="M175" s="144" t="str">
        <f t="shared" si="20"/>
        <v>YES</v>
      </c>
      <c r="N175" s="374">
        <v>4.99</v>
      </c>
      <c r="O175" s="374">
        <f t="shared" si="21"/>
        <v>5</v>
      </c>
      <c r="P175" s="158" t="str" cm="1">
        <f t="array" ref="P175">_xlfn.SWITCH(ROUND(N175,0),5,"Excellent",4,"Good",3,"ok","Bad")</f>
        <v>Excellent</v>
      </c>
      <c r="Q175" s="144">
        <v>277</v>
      </c>
      <c r="R175" s="385">
        <v>40878</v>
      </c>
      <c r="S175" s="385">
        <v>44039</v>
      </c>
      <c r="T175" s="144">
        <v>401</v>
      </c>
      <c r="U175" s="144" t="s">
        <v>60</v>
      </c>
      <c r="V175" s="144">
        <v>0</v>
      </c>
      <c r="W175" s="144" t="str">
        <f t="shared" si="27"/>
        <v>Inactive</v>
      </c>
      <c r="X175" s="144">
        <v>401</v>
      </c>
      <c r="Y175" s="157" t="s">
        <v>70</v>
      </c>
      <c r="Z175" s="386">
        <v>1</v>
      </c>
      <c r="AA175" s="386">
        <v>0</v>
      </c>
      <c r="AB175" s="387" t="s">
        <v>65</v>
      </c>
      <c r="AC175" s="157"/>
    </row>
    <row r="176" spans="2:29">
      <c r="B176" s="347">
        <v>74</v>
      </c>
      <c r="C176" s="383">
        <v>0</v>
      </c>
      <c r="D176" s="383" t="str">
        <f t="shared" si="22"/>
        <v>NO</v>
      </c>
      <c r="E176" s="383" t="str">
        <f t="shared" si="23"/>
        <v>MILD</v>
      </c>
      <c r="F176" s="383" t="str">
        <f t="shared" si="24"/>
        <v>NONE</v>
      </c>
      <c r="G176" s="384" t="str">
        <f t="shared" si="19"/>
        <v>WET</v>
      </c>
      <c r="I176" s="342">
        <v>4</v>
      </c>
      <c r="J176" s="144" t="str">
        <f t="shared" si="25"/>
        <v>LARGE</v>
      </c>
      <c r="K176" s="144" t="str">
        <f t="shared" si="26"/>
        <v>MEDIUM</v>
      </c>
      <c r="L176" s="144" t="str" cm="1">
        <f t="array" ref="L176">_xlfn.IFS(I176&lt;=2,"SMALL",I176&lt;=5,"MEDIUM",I176&gt;5,"LARGE")</f>
        <v>MEDIUM</v>
      </c>
      <c r="M176" s="144" t="str">
        <f t="shared" si="20"/>
        <v>YES</v>
      </c>
      <c r="N176" s="374">
        <v>4.9800000000000004</v>
      </c>
      <c r="O176" s="374">
        <f t="shared" si="21"/>
        <v>5</v>
      </c>
      <c r="P176" s="158" t="str" cm="1">
        <f t="array" ref="P176">_xlfn.SWITCH(ROUND(N176,0),5,"Excellent",4,"Good",3,"ok","Bad")</f>
        <v>Excellent</v>
      </c>
      <c r="Q176" s="144">
        <v>108</v>
      </c>
      <c r="R176" s="385">
        <v>41135</v>
      </c>
      <c r="S176" s="385">
        <v>43898</v>
      </c>
      <c r="T176" s="144">
        <v>202</v>
      </c>
      <c r="U176" s="144" t="s">
        <v>69</v>
      </c>
      <c r="V176" s="144">
        <v>349</v>
      </c>
      <c r="W176" s="144" t="str">
        <f t="shared" si="27"/>
        <v>Active</v>
      </c>
      <c r="X176" s="144">
        <v>202</v>
      </c>
      <c r="Y176" s="157" t="s">
        <v>122</v>
      </c>
      <c r="Z176" s="386">
        <v>0</v>
      </c>
      <c r="AA176" s="386">
        <v>0.17</v>
      </c>
      <c r="AB176" s="387" t="s">
        <v>65</v>
      </c>
      <c r="AC176" s="157"/>
    </row>
    <row r="177" spans="2:29">
      <c r="B177" s="347">
        <v>90</v>
      </c>
      <c r="C177" s="383">
        <v>0</v>
      </c>
      <c r="D177" s="383" t="str">
        <f t="shared" si="22"/>
        <v>NO</v>
      </c>
      <c r="E177" s="383" t="str">
        <f t="shared" si="23"/>
        <v>HOT</v>
      </c>
      <c r="F177" s="383" t="str">
        <f t="shared" si="24"/>
        <v>NONE</v>
      </c>
      <c r="G177" s="384" t="str">
        <f t="shared" si="19"/>
        <v>DRY</v>
      </c>
      <c r="I177" s="342">
        <v>4</v>
      </c>
      <c r="J177" s="144" t="str">
        <f t="shared" si="25"/>
        <v>LARGE</v>
      </c>
      <c r="K177" s="144" t="str">
        <f t="shared" si="26"/>
        <v>MEDIUM</v>
      </c>
      <c r="L177" s="144" t="str" cm="1">
        <f t="array" ref="L177">_xlfn.IFS(I177&lt;=2,"SMALL",I177&lt;=5,"MEDIUM",I177&gt;5,"LARGE")</f>
        <v>MEDIUM</v>
      </c>
      <c r="M177" s="144" t="str">
        <f t="shared" si="20"/>
        <v>NO</v>
      </c>
      <c r="N177" s="374">
        <v>4.91</v>
      </c>
      <c r="O177" s="374">
        <f t="shared" si="21"/>
        <v>5</v>
      </c>
      <c r="P177" s="158" t="str" cm="1">
        <f t="array" ref="P177">_xlfn.SWITCH(ROUND(N177,0),5,"Excellent",4,"Good",3,"ok","Bad")</f>
        <v>Excellent</v>
      </c>
      <c r="Q177" s="144">
        <v>44</v>
      </c>
      <c r="R177" s="385">
        <v>41047</v>
      </c>
      <c r="S177" s="385">
        <v>43745</v>
      </c>
      <c r="T177" s="144">
        <v>202</v>
      </c>
      <c r="U177" s="144" t="s">
        <v>69</v>
      </c>
      <c r="V177" s="144">
        <v>352</v>
      </c>
      <c r="W177" s="144" t="str">
        <f t="shared" si="27"/>
        <v>Active</v>
      </c>
      <c r="X177" s="144">
        <v>202</v>
      </c>
      <c r="Y177" s="157" t="s">
        <v>70</v>
      </c>
      <c r="Z177" s="386">
        <v>1</v>
      </c>
      <c r="AA177" s="386">
        <v>1</v>
      </c>
      <c r="AB177" s="387" t="s">
        <v>65</v>
      </c>
      <c r="AC177" s="157"/>
    </row>
    <row r="178" spans="2:29">
      <c r="B178" s="347">
        <v>66</v>
      </c>
      <c r="C178" s="383">
        <v>15</v>
      </c>
      <c r="D178" s="383" t="str">
        <f t="shared" si="22"/>
        <v>NO</v>
      </c>
      <c r="E178" s="383" t="str">
        <f t="shared" si="23"/>
        <v>MILD</v>
      </c>
      <c r="F178" s="383" t="str">
        <f t="shared" si="24"/>
        <v>RAIN</v>
      </c>
      <c r="G178" s="384" t="str">
        <f t="shared" si="19"/>
        <v>WET</v>
      </c>
      <c r="I178" s="342">
        <v>4</v>
      </c>
      <c r="J178" s="144" t="str">
        <f t="shared" si="25"/>
        <v>LARGE</v>
      </c>
      <c r="K178" s="144" t="str">
        <f t="shared" si="26"/>
        <v>MEDIUM</v>
      </c>
      <c r="L178" s="144" t="str" cm="1">
        <f t="array" ref="L178">_xlfn.IFS(I178&lt;=2,"SMALL",I178&lt;=5,"MEDIUM",I178&gt;5,"LARGE")</f>
        <v>MEDIUM</v>
      </c>
      <c r="M178" s="144" t="str">
        <f t="shared" si="20"/>
        <v>NO</v>
      </c>
      <c r="N178" s="374">
        <v>4.8600000000000003</v>
      </c>
      <c r="O178" s="374">
        <f t="shared" si="21"/>
        <v>5</v>
      </c>
      <c r="P178" s="158" t="str" cm="1">
        <f t="array" ref="P178">_xlfn.SWITCH(ROUND(N178,0),5,"Excellent",4,"Good",3,"ok","Bad")</f>
        <v>Excellent</v>
      </c>
      <c r="Q178" s="144">
        <v>7</v>
      </c>
      <c r="R178" s="385">
        <v>41932</v>
      </c>
      <c r="S178" s="385">
        <v>44044</v>
      </c>
      <c r="T178" s="144">
        <v>202</v>
      </c>
      <c r="U178" s="144" t="s">
        <v>60</v>
      </c>
      <c r="V178" s="144">
        <v>230</v>
      </c>
      <c r="W178" s="144" t="str">
        <f t="shared" si="27"/>
        <v>Active</v>
      </c>
      <c r="X178" s="144">
        <v>202</v>
      </c>
      <c r="Y178" s="157" t="s">
        <v>64</v>
      </c>
      <c r="Z178" s="386">
        <v>0.5</v>
      </c>
      <c r="AA178" s="386">
        <v>0.78</v>
      </c>
      <c r="AB178" s="387" t="s">
        <v>65</v>
      </c>
      <c r="AC178" s="157"/>
    </row>
    <row r="179" spans="2:29">
      <c r="B179" s="347">
        <v>72</v>
      </c>
      <c r="C179" s="383">
        <v>13</v>
      </c>
      <c r="D179" s="383" t="str">
        <f t="shared" si="22"/>
        <v>NO</v>
      </c>
      <c r="E179" s="383" t="str">
        <f t="shared" si="23"/>
        <v>MILD</v>
      </c>
      <c r="F179" s="383" t="str">
        <f t="shared" si="24"/>
        <v>RAIN</v>
      </c>
      <c r="G179" s="384" t="str">
        <f t="shared" si="19"/>
        <v>WET</v>
      </c>
      <c r="I179" s="342">
        <v>6</v>
      </c>
      <c r="J179" s="144" t="str">
        <f t="shared" si="25"/>
        <v>LARGE</v>
      </c>
      <c r="K179" s="144" t="str">
        <f t="shared" si="26"/>
        <v>LARGE</v>
      </c>
      <c r="L179" s="144" t="str" cm="1">
        <f t="array" ref="L179">_xlfn.IFS(I179&lt;=2,"SMALL",I179&lt;=5,"MEDIUM",I179&gt;5,"LARGE")</f>
        <v>LARGE</v>
      </c>
      <c r="M179" s="144" t="str">
        <f t="shared" si="20"/>
        <v>NO</v>
      </c>
      <c r="N179" s="374">
        <v>4.8600000000000003</v>
      </c>
      <c r="O179" s="374">
        <f t="shared" si="21"/>
        <v>5</v>
      </c>
      <c r="P179" s="158" t="str" cm="1">
        <f t="array" ref="P179">_xlfn.SWITCH(ROUND(N179,0),5,"Excellent",4,"Good",3,"ok","Bad")</f>
        <v>Excellent</v>
      </c>
      <c r="Q179" s="144">
        <v>7</v>
      </c>
      <c r="R179" s="385">
        <v>41010</v>
      </c>
      <c r="S179" s="385">
        <v>43420</v>
      </c>
      <c r="T179" s="144">
        <v>202</v>
      </c>
      <c r="U179" s="144" t="s">
        <v>60</v>
      </c>
      <c r="V179" s="144">
        <v>215</v>
      </c>
      <c r="W179" s="144" t="str">
        <f t="shared" si="27"/>
        <v>Active</v>
      </c>
      <c r="X179" s="144">
        <v>202</v>
      </c>
      <c r="Y179" s="157" t="s">
        <v>61</v>
      </c>
      <c r="Z179" s="386">
        <v>1</v>
      </c>
      <c r="AA179" s="386">
        <v>0.88</v>
      </c>
      <c r="AB179" s="387" t="s">
        <v>65</v>
      </c>
      <c r="AC179" s="157"/>
    </row>
    <row r="180" spans="2:29">
      <c r="B180" s="347">
        <v>69</v>
      </c>
      <c r="C180" s="383">
        <v>0</v>
      </c>
      <c r="D180" s="383" t="str">
        <f t="shared" si="22"/>
        <v>NO</v>
      </c>
      <c r="E180" s="383" t="str">
        <f t="shared" si="23"/>
        <v>MILD</v>
      </c>
      <c r="F180" s="383" t="str">
        <f t="shared" si="24"/>
        <v>NONE</v>
      </c>
      <c r="G180" s="384" t="str">
        <f t="shared" si="19"/>
        <v>WET</v>
      </c>
      <c r="I180" s="342">
        <v>3</v>
      </c>
      <c r="J180" s="144" t="str">
        <f t="shared" si="25"/>
        <v>LARGE</v>
      </c>
      <c r="K180" s="144" t="str">
        <f t="shared" si="26"/>
        <v>MEDIUM</v>
      </c>
      <c r="L180" s="144" t="str" cm="1">
        <f t="array" ref="L180">_xlfn.IFS(I180&lt;=2,"SMALL",I180&lt;=5,"MEDIUM",I180&gt;5,"LARGE")</f>
        <v>MEDIUM</v>
      </c>
      <c r="M180" s="144" t="str">
        <f t="shared" si="20"/>
        <v>NO</v>
      </c>
      <c r="N180" s="374">
        <v>5</v>
      </c>
      <c r="O180" s="374">
        <f t="shared" si="21"/>
        <v>5</v>
      </c>
      <c r="P180" s="158" t="str" cm="1">
        <f t="array" ref="P180">_xlfn.SWITCH(ROUND(N180,0),5,"Excellent",4,"Good",3,"ok","Bad")</f>
        <v>Excellent</v>
      </c>
      <c r="Q180" s="144">
        <v>31</v>
      </c>
      <c r="R180" s="385">
        <v>42529</v>
      </c>
      <c r="S180" s="385">
        <v>43731</v>
      </c>
      <c r="T180" s="144">
        <v>408</v>
      </c>
      <c r="U180" s="144" t="s">
        <v>69</v>
      </c>
      <c r="V180" s="144">
        <v>274</v>
      </c>
      <c r="W180" s="144" t="str">
        <f t="shared" si="27"/>
        <v>Active</v>
      </c>
      <c r="X180" s="144">
        <v>408</v>
      </c>
      <c r="Y180" s="157" t="s">
        <v>70</v>
      </c>
      <c r="Z180" s="386">
        <v>1</v>
      </c>
      <c r="AA180" s="386">
        <v>1</v>
      </c>
      <c r="AB180" s="387" t="s">
        <v>62</v>
      </c>
      <c r="AC180" s="157"/>
    </row>
    <row r="181" spans="2:29">
      <c r="B181" s="347">
        <v>67</v>
      </c>
      <c r="C181" s="383">
        <v>0</v>
      </c>
      <c r="D181" s="383" t="str">
        <f t="shared" si="22"/>
        <v>NO</v>
      </c>
      <c r="E181" s="383" t="str">
        <f t="shared" si="23"/>
        <v>MILD</v>
      </c>
      <c r="F181" s="383" t="str">
        <f t="shared" si="24"/>
        <v>NONE</v>
      </c>
      <c r="G181" s="384" t="str">
        <f t="shared" si="19"/>
        <v>WET</v>
      </c>
      <c r="I181" s="342">
        <v>5</v>
      </c>
      <c r="J181" s="144" t="str">
        <f t="shared" si="25"/>
        <v>LARGE</v>
      </c>
      <c r="K181" s="144" t="str">
        <f t="shared" si="26"/>
        <v>MEDIUM</v>
      </c>
      <c r="L181" s="144" t="str" cm="1">
        <f t="array" ref="L181">_xlfn.IFS(I181&lt;=2,"SMALL",I181&lt;=5,"MEDIUM",I181&gt;5,"LARGE")</f>
        <v>MEDIUM</v>
      </c>
      <c r="M181" s="144" t="str">
        <f t="shared" si="20"/>
        <v>NO</v>
      </c>
      <c r="N181" s="374">
        <v>4.71</v>
      </c>
      <c r="O181" s="374">
        <f t="shared" si="21"/>
        <v>5</v>
      </c>
      <c r="P181" s="158" t="str" cm="1">
        <f t="array" ref="P181">_xlfn.SWITCH(ROUND(N181,0),5,"Excellent",4,"Good",3,"ok","Bad")</f>
        <v>Excellent</v>
      </c>
      <c r="Q181" s="144">
        <v>212</v>
      </c>
      <c r="R181" s="385">
        <v>40861</v>
      </c>
      <c r="S181" s="385">
        <v>43915</v>
      </c>
      <c r="T181" s="144">
        <v>419</v>
      </c>
      <c r="U181" s="144" t="s">
        <v>69</v>
      </c>
      <c r="V181" s="144">
        <v>364</v>
      </c>
      <c r="W181" s="144" t="str">
        <f t="shared" si="27"/>
        <v>Active</v>
      </c>
      <c r="X181" s="144">
        <v>419</v>
      </c>
      <c r="Y181" s="157" t="s">
        <v>70</v>
      </c>
      <c r="Z181" s="386">
        <v>1</v>
      </c>
      <c r="AA181" s="386">
        <v>1</v>
      </c>
      <c r="AB181" s="387" t="s">
        <v>65</v>
      </c>
      <c r="AC181" s="157"/>
    </row>
    <row r="182" spans="2:29">
      <c r="B182" s="347">
        <v>75</v>
      </c>
      <c r="C182" s="383">
        <v>0</v>
      </c>
      <c r="D182" s="383" t="str">
        <f t="shared" si="22"/>
        <v>NO</v>
      </c>
      <c r="E182" s="383" t="str">
        <f t="shared" si="23"/>
        <v>MILD</v>
      </c>
      <c r="F182" s="383" t="str">
        <f t="shared" si="24"/>
        <v>NONE</v>
      </c>
      <c r="G182" s="384" t="str">
        <f t="shared" si="19"/>
        <v>WET</v>
      </c>
      <c r="I182" s="342">
        <v>2</v>
      </c>
      <c r="J182" s="144" t="str">
        <f t="shared" si="25"/>
        <v>SMALL</v>
      </c>
      <c r="K182" s="144" t="str">
        <f t="shared" si="26"/>
        <v>SMALL</v>
      </c>
      <c r="L182" s="144" t="str" cm="1">
        <f t="array" ref="L182">_xlfn.IFS(I182&lt;=2,"SMALL",I182&lt;=5,"MEDIUM",I182&gt;5,"LARGE")</f>
        <v>SMALL</v>
      </c>
      <c r="M182" s="144" t="str">
        <f t="shared" si="20"/>
        <v>NO</v>
      </c>
      <c r="N182" s="374">
        <v>4.83</v>
      </c>
      <c r="O182" s="374">
        <f t="shared" si="21"/>
        <v>5</v>
      </c>
      <c r="P182" s="158" t="str" cm="1">
        <f t="array" ref="P182">_xlfn.SWITCH(ROUND(N182,0),5,"Excellent",4,"Good",3,"ok","Bad")</f>
        <v>Excellent</v>
      </c>
      <c r="Q182" s="144">
        <v>35</v>
      </c>
      <c r="R182" s="385">
        <v>40860</v>
      </c>
      <c r="S182" s="385">
        <v>44044</v>
      </c>
      <c r="T182" s="144">
        <v>169</v>
      </c>
      <c r="U182" s="144" t="s">
        <v>69</v>
      </c>
      <c r="V182" s="144">
        <v>251</v>
      </c>
      <c r="W182" s="144" t="str">
        <f t="shared" si="27"/>
        <v>Active</v>
      </c>
      <c r="X182" s="144">
        <v>169</v>
      </c>
      <c r="Y182" s="157" t="s">
        <v>61</v>
      </c>
      <c r="Z182" s="386">
        <v>1</v>
      </c>
      <c r="AA182" s="386">
        <v>0.83</v>
      </c>
      <c r="AB182" s="387" t="s">
        <v>62</v>
      </c>
      <c r="AC182" s="157"/>
    </row>
    <row r="183" spans="2:29">
      <c r="B183" s="347">
        <v>90</v>
      </c>
      <c r="C183" s="383">
        <v>0</v>
      </c>
      <c r="D183" s="383" t="str">
        <f t="shared" si="22"/>
        <v>NO</v>
      </c>
      <c r="E183" s="383" t="str">
        <f t="shared" si="23"/>
        <v>HOT</v>
      </c>
      <c r="F183" s="383" t="str">
        <f t="shared" si="24"/>
        <v>NONE</v>
      </c>
      <c r="G183" s="384" t="str">
        <f t="shared" si="19"/>
        <v>DRY</v>
      </c>
      <c r="I183" s="342">
        <v>2</v>
      </c>
      <c r="J183" s="144" t="str">
        <f t="shared" si="25"/>
        <v>SMALL</v>
      </c>
      <c r="K183" s="144" t="str">
        <f t="shared" si="26"/>
        <v>SMALL</v>
      </c>
      <c r="L183" s="144" t="str" cm="1">
        <f t="array" ref="L183">_xlfn.IFS(I183&lt;=2,"SMALL",I183&lt;=5,"MEDIUM",I183&gt;5,"LARGE")</f>
        <v>SMALL</v>
      </c>
      <c r="M183" s="144" t="str">
        <f t="shared" si="20"/>
        <v>NO</v>
      </c>
      <c r="N183" s="374">
        <v>4.74</v>
      </c>
      <c r="O183" s="374">
        <f t="shared" si="21"/>
        <v>5</v>
      </c>
      <c r="P183" s="158" t="str" cm="1">
        <f t="array" ref="P183">_xlfn.SWITCH(ROUND(N183,0),5,"Excellent",4,"Good",3,"ok","Bad")</f>
        <v>Excellent</v>
      </c>
      <c r="Q183" s="144">
        <v>272</v>
      </c>
      <c r="R183" s="385">
        <v>40854</v>
      </c>
      <c r="S183" s="385">
        <v>43913</v>
      </c>
      <c r="T183" s="144">
        <v>421</v>
      </c>
      <c r="U183" s="144" t="s">
        <v>69</v>
      </c>
      <c r="V183" s="144">
        <v>104</v>
      </c>
      <c r="W183" s="144" t="str">
        <f t="shared" si="27"/>
        <v>Active</v>
      </c>
      <c r="X183" s="144">
        <v>421</v>
      </c>
      <c r="Y183" s="157" t="s">
        <v>70</v>
      </c>
      <c r="Z183" s="386">
        <v>1</v>
      </c>
      <c r="AA183" s="386">
        <v>0.91</v>
      </c>
      <c r="AB183" s="387" t="s">
        <v>62</v>
      </c>
      <c r="AC183" s="157"/>
    </row>
    <row r="184" spans="2:29">
      <c r="B184" s="347">
        <v>71</v>
      </c>
      <c r="C184" s="383">
        <v>0</v>
      </c>
      <c r="D184" s="383" t="str">
        <f t="shared" si="22"/>
        <v>NO</v>
      </c>
      <c r="E184" s="383" t="str">
        <f t="shared" si="23"/>
        <v>MILD</v>
      </c>
      <c r="F184" s="383" t="str">
        <f t="shared" si="24"/>
        <v>NONE</v>
      </c>
      <c r="G184" s="384" t="str">
        <f t="shared" si="19"/>
        <v>WET</v>
      </c>
      <c r="I184" s="342">
        <v>10</v>
      </c>
      <c r="J184" s="144" t="str">
        <f t="shared" si="25"/>
        <v>LARGE</v>
      </c>
      <c r="K184" s="144" t="str">
        <f t="shared" si="26"/>
        <v>LARGE</v>
      </c>
      <c r="L184" s="144" t="str" cm="1">
        <f t="array" ref="L184">_xlfn.IFS(I184&lt;=2,"SMALL",I184&lt;=5,"MEDIUM",I184&gt;5,"LARGE")</f>
        <v>LARGE</v>
      </c>
      <c r="M184" s="144" t="str">
        <f t="shared" si="20"/>
        <v>NO</v>
      </c>
      <c r="N184" s="374">
        <v>5</v>
      </c>
      <c r="O184" s="374">
        <f t="shared" si="21"/>
        <v>5</v>
      </c>
      <c r="P184" s="158" t="str" cm="1">
        <f t="array" ref="P184">_xlfn.SWITCH(ROUND(N184,0),5,"Excellent",4,"Good",3,"ok","Bad")</f>
        <v>Excellent</v>
      </c>
      <c r="Q184" s="144">
        <v>25</v>
      </c>
      <c r="R184" s="385">
        <v>41193</v>
      </c>
      <c r="S184" s="385">
        <v>43943</v>
      </c>
      <c r="T184" s="144">
        <v>422</v>
      </c>
      <c r="U184" s="144" t="s">
        <v>69</v>
      </c>
      <c r="V184" s="144">
        <v>357</v>
      </c>
      <c r="W184" s="144" t="str">
        <f t="shared" si="27"/>
        <v>Active</v>
      </c>
      <c r="X184" s="144">
        <v>422</v>
      </c>
      <c r="Y184" s="157" t="s">
        <v>61</v>
      </c>
      <c r="Z184" s="386">
        <v>0.7</v>
      </c>
      <c r="AA184" s="386">
        <v>0.74</v>
      </c>
      <c r="AB184" s="387" t="s">
        <v>65</v>
      </c>
      <c r="AC184" s="157"/>
    </row>
    <row r="185" spans="2:29">
      <c r="B185" s="347">
        <v>68</v>
      </c>
      <c r="C185" s="383">
        <v>0</v>
      </c>
      <c r="D185" s="383" t="str">
        <f t="shared" si="22"/>
        <v>NO</v>
      </c>
      <c r="E185" s="383" t="str">
        <f t="shared" si="23"/>
        <v>MILD</v>
      </c>
      <c r="F185" s="383" t="str">
        <f t="shared" si="24"/>
        <v>NONE</v>
      </c>
      <c r="G185" s="384" t="str">
        <f t="shared" si="19"/>
        <v>WET</v>
      </c>
      <c r="I185" s="342">
        <v>6</v>
      </c>
      <c r="J185" s="144" t="str">
        <f t="shared" si="25"/>
        <v>LARGE</v>
      </c>
      <c r="K185" s="144" t="str">
        <f t="shared" si="26"/>
        <v>LARGE</v>
      </c>
      <c r="L185" s="144" t="str" cm="1">
        <f t="array" ref="L185">_xlfn.IFS(I185&lt;=2,"SMALL",I185&lt;=5,"MEDIUM",I185&gt;5,"LARGE")</f>
        <v>LARGE</v>
      </c>
      <c r="M185" s="144" t="str">
        <f t="shared" si="20"/>
        <v>NO</v>
      </c>
      <c r="N185" s="374">
        <v>4.8899999999999997</v>
      </c>
      <c r="O185" s="374">
        <f t="shared" si="21"/>
        <v>5</v>
      </c>
      <c r="P185" s="158" t="str" cm="1">
        <f t="array" ref="P185">_xlfn.SWITCH(ROUND(N185,0),5,"Excellent",4,"Good",3,"ok","Bad")</f>
        <v>Excellent</v>
      </c>
      <c r="Q185" s="144">
        <v>9</v>
      </c>
      <c r="R185" s="385">
        <v>41076</v>
      </c>
      <c r="S185" s="385">
        <v>43773</v>
      </c>
      <c r="T185" s="144">
        <v>422</v>
      </c>
      <c r="U185" s="144" t="s">
        <v>69</v>
      </c>
      <c r="V185" s="144">
        <v>348</v>
      </c>
      <c r="W185" s="144" t="str">
        <f t="shared" si="27"/>
        <v>Active</v>
      </c>
      <c r="X185" s="144">
        <v>422</v>
      </c>
      <c r="Y185" s="157" t="s">
        <v>61</v>
      </c>
      <c r="Z185" s="386">
        <v>1</v>
      </c>
      <c r="AA185" s="386">
        <v>0.62</v>
      </c>
      <c r="AB185" s="387" t="s">
        <v>65</v>
      </c>
      <c r="AC185" s="157"/>
    </row>
    <row r="186" spans="2:29">
      <c r="B186" s="347">
        <v>77</v>
      </c>
      <c r="C186" s="383">
        <v>0</v>
      </c>
      <c r="D186" s="383" t="str">
        <f t="shared" si="22"/>
        <v>NO</v>
      </c>
      <c r="E186" s="383" t="str">
        <f t="shared" si="23"/>
        <v>MILD</v>
      </c>
      <c r="F186" s="383" t="str">
        <f t="shared" si="24"/>
        <v>NONE</v>
      </c>
      <c r="G186" s="384" t="str">
        <f t="shared" si="19"/>
        <v>WET</v>
      </c>
      <c r="I186" s="342">
        <v>2</v>
      </c>
      <c r="J186" s="144" t="str">
        <f t="shared" si="25"/>
        <v>SMALL</v>
      </c>
      <c r="K186" s="144" t="str">
        <f t="shared" si="26"/>
        <v>SMALL</v>
      </c>
      <c r="L186" s="144" t="str" cm="1">
        <f t="array" ref="L186">_xlfn.IFS(I186&lt;=2,"SMALL",I186&lt;=5,"MEDIUM",I186&gt;5,"LARGE")</f>
        <v>SMALL</v>
      </c>
      <c r="M186" s="144" t="str">
        <f t="shared" si="20"/>
        <v>NO</v>
      </c>
      <c r="N186" s="374">
        <v>4.6500000000000004</v>
      </c>
      <c r="O186" s="374">
        <f t="shared" si="21"/>
        <v>5</v>
      </c>
      <c r="P186" s="158" t="str" cm="1">
        <f t="array" ref="P186">_xlfn.SWITCH(ROUND(N186,0),5,"Excellent",4,"Good",3,"ok","Bad")</f>
        <v>Excellent</v>
      </c>
      <c r="Q186" s="144">
        <v>300</v>
      </c>
      <c r="R186" s="385">
        <v>41254</v>
      </c>
      <c r="S186" s="385">
        <v>43877</v>
      </c>
      <c r="T186" s="144">
        <v>219</v>
      </c>
      <c r="U186" s="144" t="s">
        <v>69</v>
      </c>
      <c r="V186" s="144">
        <v>0</v>
      </c>
      <c r="W186" s="144" t="str">
        <f t="shared" si="27"/>
        <v>Inactive</v>
      </c>
      <c r="X186" s="144">
        <v>219</v>
      </c>
      <c r="Y186" s="157" t="s">
        <v>64</v>
      </c>
      <c r="Z186" s="386">
        <v>1</v>
      </c>
      <c r="AA186" s="386">
        <v>0.38</v>
      </c>
      <c r="AB186" s="387" t="s">
        <v>65</v>
      </c>
      <c r="AC186" s="157"/>
    </row>
    <row r="187" spans="2:29">
      <c r="B187" s="347">
        <v>78</v>
      </c>
      <c r="C187" s="383">
        <v>0</v>
      </c>
      <c r="D187" s="383" t="str">
        <f t="shared" si="22"/>
        <v>NO</v>
      </c>
      <c r="E187" s="383" t="str">
        <f t="shared" si="23"/>
        <v>MILD</v>
      </c>
      <c r="F187" s="383" t="str">
        <f t="shared" si="24"/>
        <v>NONE</v>
      </c>
      <c r="G187" s="384" t="str">
        <f t="shared" si="19"/>
        <v>WET</v>
      </c>
      <c r="I187" s="342">
        <v>1</v>
      </c>
      <c r="J187" s="144" t="str">
        <f t="shared" si="25"/>
        <v>SMALL</v>
      </c>
      <c r="K187" s="144" t="str">
        <f t="shared" si="26"/>
        <v>SMALL</v>
      </c>
      <c r="L187" s="144" t="str" cm="1">
        <f t="array" ref="L187">_xlfn.IFS(I187&lt;=2,"SMALL",I187&lt;=5,"MEDIUM",I187&gt;5,"LARGE")</f>
        <v>SMALL</v>
      </c>
      <c r="M187" s="144" t="str">
        <f t="shared" si="20"/>
        <v>NO</v>
      </c>
      <c r="N187" s="374">
        <v>4.8</v>
      </c>
      <c r="O187" s="374">
        <f t="shared" si="21"/>
        <v>5</v>
      </c>
      <c r="P187" s="158" t="str" cm="1">
        <f t="array" ref="P187">_xlfn.SWITCH(ROUND(N187,0),5,"Excellent",4,"Good",3,"ok","Bad")</f>
        <v>Excellent</v>
      </c>
      <c r="Q187" s="144">
        <v>65</v>
      </c>
      <c r="R187" s="385">
        <v>41051</v>
      </c>
      <c r="S187" s="385">
        <v>43890</v>
      </c>
      <c r="T187" s="144">
        <v>427</v>
      </c>
      <c r="U187" s="144" t="s">
        <v>69</v>
      </c>
      <c r="V187" s="144">
        <v>63</v>
      </c>
      <c r="W187" s="144" t="str">
        <f t="shared" si="27"/>
        <v>Active</v>
      </c>
      <c r="X187" s="144">
        <v>427</v>
      </c>
      <c r="Y187" s="157" t="s">
        <v>64</v>
      </c>
      <c r="Z187" s="386">
        <v>1</v>
      </c>
      <c r="AA187" s="386">
        <v>0.5</v>
      </c>
      <c r="AB187" s="387" t="s">
        <v>65</v>
      </c>
      <c r="AC187" s="157"/>
    </row>
    <row r="188" spans="2:29">
      <c r="B188" s="347">
        <v>75</v>
      </c>
      <c r="C188" s="383">
        <v>0</v>
      </c>
      <c r="D188" s="383" t="str">
        <f t="shared" si="22"/>
        <v>NO</v>
      </c>
      <c r="E188" s="383" t="str">
        <f t="shared" si="23"/>
        <v>MILD</v>
      </c>
      <c r="F188" s="383" t="str">
        <f t="shared" si="24"/>
        <v>NONE</v>
      </c>
      <c r="G188" s="384" t="str">
        <f t="shared" si="19"/>
        <v>WET</v>
      </c>
      <c r="I188" s="342">
        <v>1</v>
      </c>
      <c r="J188" s="144" t="str">
        <f t="shared" si="25"/>
        <v>SMALL</v>
      </c>
      <c r="K188" s="144" t="str">
        <f t="shared" si="26"/>
        <v>SMALL</v>
      </c>
      <c r="L188" s="144" t="str" cm="1">
        <f t="array" ref="L188">_xlfn.IFS(I188&lt;=2,"SMALL",I188&lt;=5,"MEDIUM",I188&gt;5,"LARGE")</f>
        <v>SMALL</v>
      </c>
      <c r="M188" s="144" t="str">
        <f t="shared" si="20"/>
        <v>NO</v>
      </c>
      <c r="N188" s="374">
        <v>4.1500000000000004</v>
      </c>
      <c r="O188" s="374">
        <f t="shared" si="21"/>
        <v>4</v>
      </c>
      <c r="P188" s="158" t="str" cm="1">
        <f t="array" ref="P188">_xlfn.SWITCH(ROUND(N188,0),5,"Excellent",4,"Good",3,"ok","Bad")</f>
        <v>Good</v>
      </c>
      <c r="Q188" s="144">
        <v>71</v>
      </c>
      <c r="R188" s="385">
        <v>41379</v>
      </c>
      <c r="S188" s="385">
        <v>43855</v>
      </c>
      <c r="T188" s="144">
        <v>354</v>
      </c>
      <c r="U188" s="144" t="s">
        <v>60</v>
      </c>
      <c r="V188" s="144">
        <v>0</v>
      </c>
      <c r="W188" s="144" t="str">
        <f t="shared" si="27"/>
        <v>Inactive</v>
      </c>
      <c r="X188" s="144">
        <v>354</v>
      </c>
      <c r="Y188" s="157" t="s">
        <v>70</v>
      </c>
      <c r="Z188" s="386">
        <v>1</v>
      </c>
      <c r="AA188" s="386">
        <v>0.93</v>
      </c>
      <c r="AB188" s="387" t="s">
        <v>62</v>
      </c>
      <c r="AC188" s="157"/>
    </row>
    <row r="189" spans="2:29">
      <c r="B189" s="347">
        <v>90</v>
      </c>
      <c r="C189" s="383">
        <v>0</v>
      </c>
      <c r="D189" s="383" t="str">
        <f t="shared" si="22"/>
        <v>NO</v>
      </c>
      <c r="E189" s="383" t="str">
        <f t="shared" si="23"/>
        <v>HOT</v>
      </c>
      <c r="F189" s="383" t="str">
        <f t="shared" si="24"/>
        <v>NONE</v>
      </c>
      <c r="G189" s="384" t="str">
        <f t="shared" si="19"/>
        <v>DRY</v>
      </c>
      <c r="I189" s="342">
        <v>2</v>
      </c>
      <c r="J189" s="144" t="str">
        <f t="shared" si="25"/>
        <v>SMALL</v>
      </c>
      <c r="K189" s="144" t="str">
        <f t="shared" si="26"/>
        <v>SMALL</v>
      </c>
      <c r="L189" s="144" t="str" cm="1">
        <f t="array" ref="L189">_xlfn.IFS(I189&lt;=2,"SMALL",I189&lt;=5,"MEDIUM",I189&gt;5,"LARGE")</f>
        <v>SMALL</v>
      </c>
      <c r="M189" s="144" t="str">
        <f t="shared" si="20"/>
        <v>YES</v>
      </c>
      <c r="N189" s="374">
        <v>5</v>
      </c>
      <c r="O189" s="374">
        <f t="shared" si="21"/>
        <v>5</v>
      </c>
      <c r="P189" s="158" t="str" cm="1">
        <f t="array" ref="P189">_xlfn.SWITCH(ROUND(N189,0),5,"Excellent",4,"Good",3,"ok","Bad")</f>
        <v>Excellent</v>
      </c>
      <c r="Q189" s="144">
        <v>146</v>
      </c>
      <c r="R189" s="385">
        <v>40912</v>
      </c>
      <c r="S189" s="385">
        <v>44045</v>
      </c>
      <c r="T189" s="144">
        <v>428</v>
      </c>
      <c r="U189" s="144" t="s">
        <v>69</v>
      </c>
      <c r="V189" s="144">
        <v>0</v>
      </c>
      <c r="W189" s="144" t="str">
        <f t="shared" si="27"/>
        <v>Inactive</v>
      </c>
      <c r="X189" s="144">
        <v>428</v>
      </c>
      <c r="Y189" s="157" t="s">
        <v>70</v>
      </c>
      <c r="Z189" s="386">
        <v>1</v>
      </c>
      <c r="AA189" s="386">
        <v>0.98</v>
      </c>
      <c r="AB189" s="387" t="s">
        <v>65</v>
      </c>
      <c r="AC189" s="157"/>
    </row>
    <row r="190" spans="2:29">
      <c r="B190" s="347">
        <v>88</v>
      </c>
      <c r="C190" s="383">
        <v>0</v>
      </c>
      <c r="D190" s="383" t="str">
        <f t="shared" si="22"/>
        <v>NO</v>
      </c>
      <c r="E190" s="383" t="str">
        <f t="shared" si="23"/>
        <v>HOT</v>
      </c>
      <c r="F190" s="383" t="str">
        <f t="shared" si="24"/>
        <v>NONE</v>
      </c>
      <c r="G190" s="384" t="str">
        <f t="shared" si="19"/>
        <v>DRY</v>
      </c>
      <c r="I190" s="342">
        <v>4</v>
      </c>
      <c r="J190" s="144" t="str">
        <f t="shared" si="25"/>
        <v>LARGE</v>
      </c>
      <c r="K190" s="144" t="str">
        <f t="shared" si="26"/>
        <v>MEDIUM</v>
      </c>
      <c r="L190" s="144" t="str" cm="1">
        <f t="array" ref="L190">_xlfn.IFS(I190&lt;=2,"SMALL",I190&lt;=5,"MEDIUM",I190&gt;5,"LARGE")</f>
        <v>MEDIUM</v>
      </c>
      <c r="M190" s="144" t="str">
        <f t="shared" si="20"/>
        <v>NO</v>
      </c>
      <c r="N190" s="374">
        <v>4.68</v>
      </c>
      <c r="O190" s="374">
        <f t="shared" si="21"/>
        <v>5</v>
      </c>
      <c r="P190" s="158" t="str" cm="1">
        <f t="array" ref="P190">_xlfn.SWITCH(ROUND(N190,0),5,"Excellent",4,"Good",3,"ok","Bad")</f>
        <v>Excellent</v>
      </c>
      <c r="Q190" s="144">
        <v>19</v>
      </c>
      <c r="R190" s="385">
        <v>40890</v>
      </c>
      <c r="S190" s="385">
        <v>43922</v>
      </c>
      <c r="T190" s="144">
        <v>429</v>
      </c>
      <c r="U190" s="144" t="s">
        <v>69</v>
      </c>
      <c r="V190" s="144">
        <v>334</v>
      </c>
      <c r="W190" s="144" t="str">
        <f t="shared" si="27"/>
        <v>Active</v>
      </c>
      <c r="X190" s="144">
        <v>429</v>
      </c>
      <c r="Y190" s="157" t="s">
        <v>64</v>
      </c>
      <c r="Z190" s="386">
        <v>1</v>
      </c>
      <c r="AA190" s="386">
        <v>0.93</v>
      </c>
      <c r="AB190" s="387" t="s">
        <v>62</v>
      </c>
      <c r="AC190" s="157"/>
    </row>
    <row r="191" spans="2:29">
      <c r="B191" s="347">
        <v>80</v>
      </c>
      <c r="C191" s="383">
        <v>0</v>
      </c>
      <c r="D191" s="383" t="str">
        <f t="shared" si="22"/>
        <v>NO</v>
      </c>
      <c r="E191" s="383" t="str">
        <f t="shared" si="23"/>
        <v>MILD</v>
      </c>
      <c r="F191" s="383" t="str">
        <f t="shared" si="24"/>
        <v>NONE</v>
      </c>
      <c r="G191" s="384" t="str">
        <f t="shared" si="19"/>
        <v>WET</v>
      </c>
      <c r="I191" s="342">
        <v>2</v>
      </c>
      <c r="J191" s="144" t="str">
        <f t="shared" si="25"/>
        <v>SMALL</v>
      </c>
      <c r="K191" s="144" t="str">
        <f t="shared" si="26"/>
        <v>SMALL</v>
      </c>
      <c r="L191" s="144" t="str" cm="1">
        <f t="array" ref="L191">_xlfn.IFS(I191&lt;=2,"SMALL",I191&lt;=5,"MEDIUM",I191&gt;5,"LARGE")</f>
        <v>SMALL</v>
      </c>
      <c r="M191" s="144" t="str">
        <f t="shared" si="20"/>
        <v>NO</v>
      </c>
      <c r="N191" s="374">
        <v>4.97</v>
      </c>
      <c r="O191" s="374">
        <f t="shared" si="21"/>
        <v>5</v>
      </c>
      <c r="P191" s="158" t="str" cm="1">
        <f t="array" ref="P191">_xlfn.SWITCH(ROUND(N191,0),5,"Excellent",4,"Good",3,"ok","Bad")</f>
        <v>Excellent</v>
      </c>
      <c r="Q191" s="144">
        <v>36</v>
      </c>
      <c r="R191" s="385">
        <v>40973</v>
      </c>
      <c r="S191" s="385">
        <v>43148</v>
      </c>
      <c r="T191" s="144">
        <v>434</v>
      </c>
      <c r="U191" s="144" t="s">
        <v>69</v>
      </c>
      <c r="V191" s="144">
        <v>3</v>
      </c>
      <c r="W191" s="144" t="str">
        <f t="shared" si="27"/>
        <v>Active</v>
      </c>
      <c r="X191" s="144">
        <v>434</v>
      </c>
      <c r="Y191" s="157" t="s">
        <v>64</v>
      </c>
      <c r="Z191" s="386">
        <v>0.79</v>
      </c>
      <c r="AA191" s="386">
        <v>0.56000000000000005</v>
      </c>
      <c r="AB191" s="387" t="s">
        <v>65</v>
      </c>
      <c r="AC191" s="157"/>
    </row>
    <row r="192" spans="2:29">
      <c r="B192" s="347">
        <v>74</v>
      </c>
      <c r="C192" s="383">
        <v>0</v>
      </c>
      <c r="D192" s="383" t="str">
        <f t="shared" si="22"/>
        <v>NO</v>
      </c>
      <c r="E192" s="383" t="str">
        <f t="shared" si="23"/>
        <v>MILD</v>
      </c>
      <c r="F192" s="383" t="str">
        <f t="shared" si="24"/>
        <v>NONE</v>
      </c>
      <c r="G192" s="384" t="str">
        <f t="shared" si="19"/>
        <v>WET</v>
      </c>
      <c r="I192" s="342">
        <v>5</v>
      </c>
      <c r="J192" s="144" t="str">
        <f t="shared" si="25"/>
        <v>LARGE</v>
      </c>
      <c r="K192" s="144" t="str">
        <f t="shared" si="26"/>
        <v>MEDIUM</v>
      </c>
      <c r="L192" s="144" t="str" cm="1">
        <f t="array" ref="L192">_xlfn.IFS(I192&lt;=2,"SMALL",I192&lt;=5,"MEDIUM",I192&gt;5,"LARGE")</f>
        <v>MEDIUM</v>
      </c>
      <c r="M192" s="144" t="str">
        <f t="shared" si="20"/>
        <v>NO</v>
      </c>
      <c r="N192" s="374">
        <v>4.67</v>
      </c>
      <c r="O192" s="374">
        <f t="shared" si="21"/>
        <v>5</v>
      </c>
      <c r="P192" s="158" t="str" cm="1">
        <f t="array" ref="P192">_xlfn.SWITCH(ROUND(N192,0),5,"Excellent",4,"Good",3,"ok","Bad")</f>
        <v>Excellent</v>
      </c>
      <c r="Q192" s="144">
        <v>6</v>
      </c>
      <c r="R192" s="385">
        <v>41584</v>
      </c>
      <c r="S192" s="385">
        <v>41861</v>
      </c>
      <c r="T192" s="144">
        <v>332</v>
      </c>
      <c r="U192" s="144" t="s">
        <v>69</v>
      </c>
      <c r="V192" s="144">
        <v>362</v>
      </c>
      <c r="W192" s="144" t="str">
        <f t="shared" si="27"/>
        <v>Active</v>
      </c>
      <c r="X192" s="144">
        <v>332</v>
      </c>
      <c r="Y192" s="157" t="s">
        <v>70</v>
      </c>
      <c r="Z192" s="386">
        <v>1</v>
      </c>
      <c r="AA192" s="386">
        <v>0.8</v>
      </c>
      <c r="AB192" s="387" t="s">
        <v>65</v>
      </c>
      <c r="AC192" s="157"/>
    </row>
    <row r="193" spans="2:29">
      <c r="B193" s="347">
        <v>89</v>
      </c>
      <c r="C193" s="383">
        <v>0</v>
      </c>
      <c r="D193" s="383" t="str">
        <f t="shared" si="22"/>
        <v>NO</v>
      </c>
      <c r="E193" s="383" t="str">
        <f t="shared" si="23"/>
        <v>HOT</v>
      </c>
      <c r="F193" s="383" t="str">
        <f t="shared" si="24"/>
        <v>NONE</v>
      </c>
      <c r="G193" s="384" t="str">
        <f t="shared" si="19"/>
        <v>DRY</v>
      </c>
      <c r="I193" s="342">
        <v>4</v>
      </c>
      <c r="J193" s="144" t="str">
        <f t="shared" si="25"/>
        <v>LARGE</v>
      </c>
      <c r="K193" s="144" t="str">
        <f t="shared" si="26"/>
        <v>MEDIUM</v>
      </c>
      <c r="L193" s="144" t="str" cm="1">
        <f t="array" ref="L193">_xlfn.IFS(I193&lt;=2,"SMALL",I193&lt;=5,"MEDIUM",I193&gt;5,"LARGE")</f>
        <v>MEDIUM</v>
      </c>
      <c r="M193" s="144" t="str">
        <f t="shared" si="20"/>
        <v>NO</v>
      </c>
      <c r="N193" s="374">
        <v>4.57</v>
      </c>
      <c r="O193" s="374">
        <f t="shared" si="21"/>
        <v>5</v>
      </c>
      <c r="P193" s="158" t="str" cm="1">
        <f t="array" ref="P193">_xlfn.SWITCH(ROUND(N193,0),5,"Excellent",4,"Good",3,"ok","Bad")</f>
        <v>Excellent</v>
      </c>
      <c r="Q193" s="144">
        <v>35</v>
      </c>
      <c r="R193" s="385">
        <v>41151</v>
      </c>
      <c r="S193" s="385">
        <v>43612</v>
      </c>
      <c r="T193" s="144">
        <v>437</v>
      </c>
      <c r="U193" s="144" t="s">
        <v>69</v>
      </c>
      <c r="V193" s="144">
        <v>251</v>
      </c>
      <c r="W193" s="144" t="str">
        <f t="shared" si="27"/>
        <v>Active</v>
      </c>
      <c r="X193" s="144">
        <v>437</v>
      </c>
      <c r="Y193" s="157" t="s">
        <v>70</v>
      </c>
      <c r="Z193" s="386">
        <v>1</v>
      </c>
      <c r="AA193" s="386">
        <v>1</v>
      </c>
      <c r="AB193" s="387" t="s">
        <v>62</v>
      </c>
      <c r="AC193" s="157"/>
    </row>
    <row r="194" spans="2:29">
      <c r="B194" s="347">
        <v>84</v>
      </c>
      <c r="C194" s="383">
        <v>0</v>
      </c>
      <c r="D194" s="383" t="str">
        <f t="shared" si="22"/>
        <v>NO</v>
      </c>
      <c r="E194" s="383" t="str">
        <f t="shared" si="23"/>
        <v>HOT</v>
      </c>
      <c r="F194" s="383" t="str">
        <f t="shared" si="24"/>
        <v>NONE</v>
      </c>
      <c r="G194" s="384" t="str">
        <f t="shared" si="19"/>
        <v>DRY</v>
      </c>
      <c r="I194" s="342">
        <v>2</v>
      </c>
      <c r="J194" s="144" t="str">
        <f t="shared" si="25"/>
        <v>SMALL</v>
      </c>
      <c r="K194" s="144" t="str">
        <f t="shared" si="26"/>
        <v>SMALL</v>
      </c>
      <c r="L194" s="144" t="str" cm="1">
        <f t="array" ref="L194">_xlfn.IFS(I194&lt;=2,"SMALL",I194&lt;=5,"MEDIUM",I194&gt;5,"LARGE")</f>
        <v>SMALL</v>
      </c>
      <c r="M194" s="144" t="str">
        <f t="shared" si="20"/>
        <v>NO</v>
      </c>
      <c r="N194" s="374">
        <v>4.8600000000000003</v>
      </c>
      <c r="O194" s="374">
        <f t="shared" si="21"/>
        <v>5</v>
      </c>
      <c r="P194" s="158" t="str" cm="1">
        <f t="array" ref="P194">_xlfn.SWITCH(ROUND(N194,0),5,"Excellent",4,"Good",3,"ok","Bad")</f>
        <v>Excellent</v>
      </c>
      <c r="Q194" s="144">
        <v>28</v>
      </c>
      <c r="R194" s="385">
        <v>41269</v>
      </c>
      <c r="S194" s="385">
        <v>43904</v>
      </c>
      <c r="T194" s="144">
        <v>439</v>
      </c>
      <c r="U194" s="144" t="s">
        <v>60</v>
      </c>
      <c r="V194" s="144">
        <v>350</v>
      </c>
      <c r="W194" s="144" t="str">
        <f t="shared" si="27"/>
        <v>Active</v>
      </c>
      <c r="X194" s="144">
        <v>439</v>
      </c>
      <c r="Y194" s="157" t="s">
        <v>70</v>
      </c>
      <c r="Z194" s="386">
        <v>1</v>
      </c>
      <c r="AA194" s="386">
        <v>0.94</v>
      </c>
      <c r="AB194" s="387" t="s">
        <v>62</v>
      </c>
      <c r="AC194" s="157"/>
    </row>
    <row r="195" spans="2:29">
      <c r="B195" s="347">
        <v>65</v>
      </c>
      <c r="C195" s="383">
        <v>419</v>
      </c>
      <c r="D195" s="383" t="str">
        <f t="shared" si="22"/>
        <v>NO</v>
      </c>
      <c r="E195" s="383" t="str">
        <f t="shared" si="23"/>
        <v>MILD</v>
      </c>
      <c r="F195" s="383" t="str">
        <f t="shared" si="24"/>
        <v>RAIN</v>
      </c>
      <c r="G195" s="384" t="str">
        <f t="shared" si="19"/>
        <v>WET</v>
      </c>
      <c r="I195" s="342">
        <v>2</v>
      </c>
      <c r="J195" s="144" t="str">
        <f t="shared" si="25"/>
        <v>SMALL</v>
      </c>
      <c r="K195" s="144" t="str">
        <f t="shared" si="26"/>
        <v>SMALL</v>
      </c>
      <c r="L195" s="144" t="str" cm="1">
        <f t="array" ref="L195">_xlfn.IFS(I195&lt;=2,"SMALL",I195&lt;=5,"MEDIUM",I195&gt;5,"LARGE")</f>
        <v>SMALL</v>
      </c>
      <c r="M195" s="144" t="str">
        <f t="shared" si="20"/>
        <v>NO</v>
      </c>
      <c r="N195" s="374">
        <v>4.6500000000000004</v>
      </c>
      <c r="O195" s="374">
        <f t="shared" si="21"/>
        <v>5</v>
      </c>
      <c r="P195" s="158" t="str" cm="1">
        <f t="array" ref="P195">_xlfn.SWITCH(ROUND(N195,0),5,"Excellent",4,"Good",3,"ok","Bad")</f>
        <v>Excellent</v>
      </c>
      <c r="Q195" s="144">
        <v>20</v>
      </c>
      <c r="R195" s="385">
        <v>40911</v>
      </c>
      <c r="S195" s="385">
        <v>43273</v>
      </c>
      <c r="T195" s="144">
        <v>440</v>
      </c>
      <c r="U195" s="144" t="s">
        <v>60</v>
      </c>
      <c r="V195" s="144">
        <v>0</v>
      </c>
      <c r="W195" s="144" t="str">
        <f t="shared" si="27"/>
        <v>Inactive</v>
      </c>
      <c r="X195" s="144">
        <v>440</v>
      </c>
      <c r="Y195" s="157" t="s">
        <v>64</v>
      </c>
      <c r="Z195" s="386">
        <v>0.6</v>
      </c>
      <c r="AA195" s="386">
        <v>0.2</v>
      </c>
      <c r="AB195" s="387" t="s">
        <v>65</v>
      </c>
      <c r="AC195" s="157"/>
    </row>
    <row r="196" spans="2:29">
      <c r="B196" s="347">
        <v>70</v>
      </c>
      <c r="C196" s="383">
        <v>3</v>
      </c>
      <c r="D196" s="383" t="str">
        <f t="shared" si="22"/>
        <v>NO</v>
      </c>
      <c r="E196" s="383" t="str">
        <f t="shared" si="23"/>
        <v>MILD</v>
      </c>
      <c r="F196" s="383" t="str">
        <f t="shared" si="24"/>
        <v>RAIN</v>
      </c>
      <c r="G196" s="384" t="str">
        <f t="shared" si="19"/>
        <v>WET</v>
      </c>
      <c r="I196" s="342">
        <v>2</v>
      </c>
      <c r="J196" s="144" t="str">
        <f t="shared" si="25"/>
        <v>SMALL</v>
      </c>
      <c r="K196" s="144" t="str">
        <f t="shared" si="26"/>
        <v>SMALL</v>
      </c>
      <c r="L196" s="144" t="str" cm="1">
        <f t="array" ref="L196">_xlfn.IFS(I196&lt;=2,"SMALL",I196&lt;=5,"MEDIUM",I196&gt;5,"LARGE")</f>
        <v>SMALL</v>
      </c>
      <c r="M196" s="144" t="str">
        <f t="shared" si="20"/>
        <v>NO</v>
      </c>
      <c r="N196" s="374">
        <v>4.4800000000000004</v>
      </c>
      <c r="O196" s="374">
        <f t="shared" si="21"/>
        <v>4</v>
      </c>
      <c r="P196" s="158" t="str" cm="1">
        <f t="array" ref="P196">_xlfn.SWITCH(ROUND(N196,0),5,"Excellent",4,"Good",3,"ok","Bad")</f>
        <v>Good</v>
      </c>
      <c r="Q196" s="144">
        <v>21</v>
      </c>
      <c r="R196" s="385">
        <v>41472</v>
      </c>
      <c r="S196" s="385">
        <v>43480</v>
      </c>
      <c r="T196" s="144">
        <v>361</v>
      </c>
      <c r="U196" s="144" t="s">
        <v>60</v>
      </c>
      <c r="V196" s="144">
        <v>16</v>
      </c>
      <c r="W196" s="144" t="str">
        <f t="shared" si="27"/>
        <v>Active</v>
      </c>
      <c r="X196" s="144">
        <v>361</v>
      </c>
      <c r="Y196" s="157" t="s">
        <v>64</v>
      </c>
      <c r="Z196" s="386">
        <v>1</v>
      </c>
      <c r="AA196" s="386">
        <v>0.9</v>
      </c>
      <c r="AB196" s="387" t="s">
        <v>65</v>
      </c>
      <c r="AC196" s="157"/>
    </row>
    <row r="197" spans="2:29">
      <c r="B197" s="347">
        <v>85</v>
      </c>
      <c r="C197" s="383">
        <v>64</v>
      </c>
      <c r="D197" s="383" t="str">
        <f t="shared" si="22"/>
        <v>NO</v>
      </c>
      <c r="E197" s="383" t="str">
        <f t="shared" si="23"/>
        <v>HOT</v>
      </c>
      <c r="F197" s="383" t="str">
        <f t="shared" si="24"/>
        <v>RAIN</v>
      </c>
      <c r="G197" s="384" t="str">
        <f t="shared" ref="G197:G260" si="28">IF(OR(E197="COLD",E197="MILD"),"WET","DRY")</f>
        <v>DRY</v>
      </c>
      <c r="I197" s="342">
        <v>4</v>
      </c>
      <c r="J197" s="144" t="str">
        <f t="shared" si="25"/>
        <v>LARGE</v>
      </c>
      <c r="K197" s="144" t="str">
        <f t="shared" si="26"/>
        <v>MEDIUM</v>
      </c>
      <c r="L197" s="144" t="str" cm="1">
        <f t="array" ref="L197">_xlfn.IFS(I197&lt;=2,"SMALL",I197&lt;=5,"MEDIUM",I197&gt;5,"LARGE")</f>
        <v>MEDIUM</v>
      </c>
      <c r="M197" s="144" t="str">
        <f t="shared" ref="M197:M260" si="29">IF(AND(N197&gt;=4.8,Q197&gt;100),"YES","NO")</f>
        <v>NO</v>
      </c>
      <c r="N197" s="374">
        <v>4.7699999999999996</v>
      </c>
      <c r="O197" s="374">
        <f t="shared" ref="O197:O260" si="30">ROUND(N197,0)</f>
        <v>5</v>
      </c>
      <c r="P197" s="158" t="str" cm="1">
        <f t="array" ref="P197">_xlfn.SWITCH(ROUND(N197,0),5,"Excellent",4,"Good",3,"ok","Bad")</f>
        <v>Excellent</v>
      </c>
      <c r="Q197" s="144">
        <v>30</v>
      </c>
      <c r="R197" s="385">
        <v>40884</v>
      </c>
      <c r="S197" s="385">
        <v>43850</v>
      </c>
      <c r="T197" s="144">
        <v>442</v>
      </c>
      <c r="U197" s="144" t="s">
        <v>69</v>
      </c>
      <c r="V197" s="144">
        <v>168</v>
      </c>
      <c r="W197" s="144" t="str">
        <f t="shared" si="27"/>
        <v>Active</v>
      </c>
      <c r="X197" s="144">
        <v>442</v>
      </c>
      <c r="Y197" s="157" t="s">
        <v>122</v>
      </c>
      <c r="Z197" s="386">
        <v>0</v>
      </c>
      <c r="AA197" s="386">
        <v>0.25</v>
      </c>
      <c r="AB197" s="387" t="s">
        <v>62</v>
      </c>
      <c r="AC197" s="157"/>
    </row>
    <row r="198" spans="2:29">
      <c r="B198" s="347">
        <v>84</v>
      </c>
      <c r="C198" s="383">
        <v>10</v>
      </c>
      <c r="D198" s="383" t="str">
        <f t="shared" ref="D198:D261" si="31">IFERROR(IF(B198&lt;35,"YES","NO"),"-")</f>
        <v>NO</v>
      </c>
      <c r="E198" s="383" t="str">
        <f t="shared" ref="E198:E261" si="32">IFERROR(IF(B198&lt;40,"COLD",IF(B198&gt;80,"HOT","MILD")),"-")</f>
        <v>HOT</v>
      </c>
      <c r="F198" s="383" t="str">
        <f t="shared" ref="F198:F261" si="33">IF(AND(C198&lt;0,D198="YES"),"SNOW",IF(AND(C198&gt;0,D198="NO"),"RAIN","NONE"))</f>
        <v>RAIN</v>
      </c>
      <c r="G198" s="384" t="str">
        <f t="shared" si="28"/>
        <v>DRY</v>
      </c>
      <c r="I198" s="342">
        <v>1</v>
      </c>
      <c r="J198" s="144" t="str">
        <f t="shared" ref="J198:J261" si="34">IF(I198&lt;=2,"SMALL","LARGE")</f>
        <v>SMALL</v>
      </c>
      <c r="K198" s="144" t="str">
        <f t="shared" ref="K198:K261" si="35">IF(I198&lt;=2,"SMALL",IF(I198&lt;=5,"MEDIUM","LARGE"))</f>
        <v>SMALL</v>
      </c>
      <c r="L198" s="144" t="str" cm="1">
        <f t="array" ref="L198">_xlfn.IFS(I198&lt;=2,"SMALL",I198&lt;=5,"MEDIUM",I198&gt;5,"LARGE")</f>
        <v>SMALL</v>
      </c>
      <c r="M198" s="144" t="str">
        <f t="shared" si="29"/>
        <v>NO</v>
      </c>
      <c r="N198" s="374">
        <v>5</v>
      </c>
      <c r="O198" s="374">
        <f t="shared" si="30"/>
        <v>5</v>
      </c>
      <c r="P198" s="158" t="str" cm="1">
        <f t="array" ref="P198">_xlfn.SWITCH(ROUND(N198,0),5,"Excellent",4,"Good",3,"ok","Bad")</f>
        <v>Excellent</v>
      </c>
      <c r="Q198" s="144">
        <v>11</v>
      </c>
      <c r="R198" s="385">
        <v>42243</v>
      </c>
      <c r="S198" s="385">
        <v>43706</v>
      </c>
      <c r="T198" s="144">
        <v>443</v>
      </c>
      <c r="U198" s="144" t="s">
        <v>60</v>
      </c>
      <c r="V198" s="144">
        <v>130</v>
      </c>
      <c r="W198" s="144" t="str">
        <f t="shared" ref="W198:W261" si="36">IF(NOT(V198=0),"Active","Inactive")</f>
        <v>Active</v>
      </c>
      <c r="X198" s="144">
        <v>443</v>
      </c>
      <c r="Y198" s="157" t="s">
        <v>61</v>
      </c>
      <c r="Z198" s="386">
        <v>1</v>
      </c>
      <c r="AA198" s="386">
        <v>0.95</v>
      </c>
      <c r="AB198" s="387" t="s">
        <v>62</v>
      </c>
      <c r="AC198" s="157"/>
    </row>
    <row r="199" spans="2:29">
      <c r="B199" s="347">
        <v>70</v>
      </c>
      <c r="C199" s="383">
        <v>28</v>
      </c>
      <c r="D199" s="383" t="str">
        <f t="shared" si="31"/>
        <v>NO</v>
      </c>
      <c r="E199" s="383" t="str">
        <f t="shared" si="32"/>
        <v>MILD</v>
      </c>
      <c r="F199" s="383" t="str">
        <f t="shared" si="33"/>
        <v>RAIN</v>
      </c>
      <c r="G199" s="384" t="str">
        <f t="shared" si="28"/>
        <v>WET</v>
      </c>
      <c r="I199" s="342">
        <v>1</v>
      </c>
      <c r="J199" s="144" t="str">
        <f t="shared" si="34"/>
        <v>SMALL</v>
      </c>
      <c r="K199" s="144" t="str">
        <f t="shared" si="35"/>
        <v>SMALL</v>
      </c>
      <c r="L199" s="144" t="str" cm="1">
        <f t="array" ref="L199">_xlfn.IFS(I199&lt;=2,"SMALL",I199&lt;=5,"MEDIUM",I199&gt;5,"LARGE")</f>
        <v>SMALL</v>
      </c>
      <c r="M199" s="144" t="str">
        <f t="shared" si="29"/>
        <v>NO</v>
      </c>
      <c r="N199" s="374">
        <v>4.91</v>
      </c>
      <c r="O199" s="374">
        <f t="shared" si="30"/>
        <v>5</v>
      </c>
      <c r="P199" s="158" t="str" cm="1">
        <f t="array" ref="P199">_xlfn.SWITCH(ROUND(N199,0),5,"Excellent",4,"Good",3,"ok","Bad")</f>
        <v>Excellent</v>
      </c>
      <c r="Q199" s="144">
        <v>45</v>
      </c>
      <c r="R199" s="385">
        <v>41068</v>
      </c>
      <c r="S199" s="385">
        <v>43611</v>
      </c>
      <c r="T199" s="144">
        <v>443</v>
      </c>
      <c r="U199" s="144" t="s">
        <v>60</v>
      </c>
      <c r="V199" s="144">
        <v>88</v>
      </c>
      <c r="W199" s="144" t="str">
        <f t="shared" si="36"/>
        <v>Active</v>
      </c>
      <c r="X199" s="144">
        <v>443</v>
      </c>
      <c r="Y199" s="157" t="s">
        <v>61</v>
      </c>
      <c r="Z199" s="386">
        <v>1</v>
      </c>
      <c r="AA199" s="386">
        <v>1</v>
      </c>
      <c r="AB199" s="387" t="s">
        <v>65</v>
      </c>
      <c r="AC199" s="157"/>
    </row>
    <row r="200" spans="2:29">
      <c r="B200" s="347">
        <v>70</v>
      </c>
      <c r="C200" s="383">
        <v>0</v>
      </c>
      <c r="D200" s="383" t="str">
        <f t="shared" si="31"/>
        <v>NO</v>
      </c>
      <c r="E200" s="383" t="str">
        <f t="shared" si="32"/>
        <v>MILD</v>
      </c>
      <c r="F200" s="383" t="str">
        <f t="shared" si="33"/>
        <v>NONE</v>
      </c>
      <c r="G200" s="384" t="str">
        <f t="shared" si="28"/>
        <v>WET</v>
      </c>
      <c r="I200" s="342">
        <v>2</v>
      </c>
      <c r="J200" s="144" t="str">
        <f t="shared" si="34"/>
        <v>SMALL</v>
      </c>
      <c r="K200" s="144" t="str">
        <f t="shared" si="35"/>
        <v>SMALL</v>
      </c>
      <c r="L200" s="144" t="str" cm="1">
        <f t="array" ref="L200">_xlfn.IFS(I200&lt;=2,"SMALL",I200&lt;=5,"MEDIUM",I200&gt;5,"LARGE")</f>
        <v>SMALL</v>
      </c>
      <c r="M200" s="144" t="str">
        <f t="shared" si="29"/>
        <v>NO</v>
      </c>
      <c r="N200" s="374">
        <v>4.74</v>
      </c>
      <c r="O200" s="374">
        <f t="shared" si="30"/>
        <v>5</v>
      </c>
      <c r="P200" s="158" t="str" cm="1">
        <f t="array" ref="P200">_xlfn.SWITCH(ROUND(N200,0),5,"Excellent",4,"Good",3,"ok","Bad")</f>
        <v>Excellent</v>
      </c>
      <c r="Q200" s="144">
        <v>50</v>
      </c>
      <c r="R200" s="385">
        <v>40883</v>
      </c>
      <c r="S200" s="385">
        <v>43808</v>
      </c>
      <c r="T200" s="144">
        <v>380</v>
      </c>
      <c r="U200" s="144" t="s">
        <v>69</v>
      </c>
      <c r="V200" s="144">
        <v>365</v>
      </c>
      <c r="W200" s="144" t="str">
        <f t="shared" si="36"/>
        <v>Active</v>
      </c>
      <c r="X200" s="144">
        <v>380</v>
      </c>
      <c r="Y200" s="157" t="s">
        <v>70</v>
      </c>
      <c r="Z200" s="386">
        <v>0.9</v>
      </c>
      <c r="AA200" s="386">
        <v>0.93</v>
      </c>
      <c r="AB200" s="387" t="s">
        <v>62</v>
      </c>
      <c r="AC200" s="157"/>
    </row>
    <row r="201" spans="2:29">
      <c r="B201" s="347">
        <v>87</v>
      </c>
      <c r="C201" s="383">
        <v>5</v>
      </c>
      <c r="D201" s="383" t="str">
        <f t="shared" si="31"/>
        <v>NO</v>
      </c>
      <c r="E201" s="383" t="str">
        <f t="shared" si="32"/>
        <v>HOT</v>
      </c>
      <c r="F201" s="383" t="str">
        <f t="shared" si="33"/>
        <v>RAIN</v>
      </c>
      <c r="G201" s="384" t="str">
        <f t="shared" si="28"/>
        <v>DRY</v>
      </c>
      <c r="I201" s="342">
        <v>2</v>
      </c>
      <c r="J201" s="144" t="str">
        <f t="shared" si="34"/>
        <v>SMALL</v>
      </c>
      <c r="K201" s="144" t="str">
        <f t="shared" si="35"/>
        <v>SMALL</v>
      </c>
      <c r="L201" s="144" t="str" cm="1">
        <f t="array" ref="L201">_xlfn.IFS(I201&lt;=2,"SMALL",I201&lt;=5,"MEDIUM",I201&gt;5,"LARGE")</f>
        <v>SMALL</v>
      </c>
      <c r="M201" s="144" t="str">
        <f t="shared" si="29"/>
        <v>NO</v>
      </c>
      <c r="N201" s="374">
        <v>4.38</v>
      </c>
      <c r="O201" s="374">
        <f t="shared" si="30"/>
        <v>4</v>
      </c>
      <c r="P201" s="158" t="str" cm="1">
        <f t="array" ref="P201">_xlfn.SWITCH(ROUND(N201,0),5,"Excellent",4,"Good",3,"ok","Bad")</f>
        <v>Good</v>
      </c>
      <c r="Q201" s="144">
        <v>8</v>
      </c>
      <c r="R201" s="385">
        <v>41044</v>
      </c>
      <c r="S201" s="385">
        <v>41376</v>
      </c>
      <c r="T201" s="144">
        <v>451</v>
      </c>
      <c r="U201" s="144" t="s">
        <v>69</v>
      </c>
      <c r="V201" s="144">
        <v>259</v>
      </c>
      <c r="W201" s="144" t="str">
        <f t="shared" si="36"/>
        <v>Active</v>
      </c>
      <c r="X201" s="144">
        <v>451</v>
      </c>
      <c r="Y201" s="157" t="s">
        <v>70</v>
      </c>
      <c r="Z201" s="386">
        <v>1</v>
      </c>
      <c r="AA201" s="386">
        <v>0.92</v>
      </c>
      <c r="AB201" s="387" t="s">
        <v>62</v>
      </c>
      <c r="AC201" s="157"/>
    </row>
    <row r="202" spans="2:29">
      <c r="B202" s="347">
        <v>77</v>
      </c>
      <c r="C202" s="383">
        <v>0</v>
      </c>
      <c r="D202" s="383" t="str">
        <f t="shared" si="31"/>
        <v>NO</v>
      </c>
      <c r="E202" s="383" t="str">
        <f t="shared" si="32"/>
        <v>MILD</v>
      </c>
      <c r="F202" s="383" t="str">
        <f t="shared" si="33"/>
        <v>NONE</v>
      </c>
      <c r="G202" s="384" t="str">
        <f t="shared" si="28"/>
        <v>WET</v>
      </c>
      <c r="I202" s="342">
        <v>5</v>
      </c>
      <c r="J202" s="144" t="str">
        <f t="shared" si="34"/>
        <v>LARGE</v>
      </c>
      <c r="K202" s="144" t="str">
        <f t="shared" si="35"/>
        <v>MEDIUM</v>
      </c>
      <c r="L202" s="144" t="str" cm="1">
        <f t="array" ref="L202">_xlfn.IFS(I202&lt;=2,"SMALL",I202&lt;=5,"MEDIUM",I202&gt;5,"LARGE")</f>
        <v>MEDIUM</v>
      </c>
      <c r="M202" s="144" t="str">
        <f t="shared" si="29"/>
        <v>YES</v>
      </c>
      <c r="N202" s="374">
        <v>4.8099999999999996</v>
      </c>
      <c r="O202" s="374">
        <f t="shared" si="30"/>
        <v>5</v>
      </c>
      <c r="P202" s="158" t="str" cm="1">
        <f t="array" ref="P202">_xlfn.SWITCH(ROUND(N202,0),5,"Excellent",4,"Good",3,"ok","Bad")</f>
        <v>Excellent</v>
      </c>
      <c r="Q202" s="144">
        <v>229</v>
      </c>
      <c r="R202" s="385">
        <v>41012</v>
      </c>
      <c r="S202" s="385">
        <v>44004</v>
      </c>
      <c r="T202" s="144">
        <v>444</v>
      </c>
      <c r="U202" s="144" t="s">
        <v>69</v>
      </c>
      <c r="V202" s="144">
        <v>361</v>
      </c>
      <c r="W202" s="144" t="str">
        <f t="shared" si="36"/>
        <v>Active</v>
      </c>
      <c r="X202" s="144">
        <v>444</v>
      </c>
      <c r="Y202" s="157" t="s">
        <v>70</v>
      </c>
      <c r="Z202" s="386">
        <v>1</v>
      </c>
      <c r="AA202" s="386">
        <v>0.62</v>
      </c>
      <c r="AB202" s="387" t="s">
        <v>65</v>
      </c>
      <c r="AC202" s="157"/>
    </row>
    <row r="203" spans="2:29">
      <c r="B203" s="347">
        <v>71</v>
      </c>
      <c r="C203" s="383">
        <v>0</v>
      </c>
      <c r="D203" s="383" t="str">
        <f t="shared" si="31"/>
        <v>NO</v>
      </c>
      <c r="E203" s="383" t="str">
        <f t="shared" si="32"/>
        <v>MILD</v>
      </c>
      <c r="F203" s="383" t="str">
        <f t="shared" si="33"/>
        <v>NONE</v>
      </c>
      <c r="G203" s="384" t="str">
        <f t="shared" si="28"/>
        <v>WET</v>
      </c>
      <c r="I203" s="342">
        <v>2</v>
      </c>
      <c r="J203" s="144" t="str">
        <f t="shared" si="34"/>
        <v>SMALL</v>
      </c>
      <c r="K203" s="144" t="str">
        <f t="shared" si="35"/>
        <v>SMALL</v>
      </c>
      <c r="L203" s="144" t="str" cm="1">
        <f t="array" ref="L203">_xlfn.IFS(I203&lt;=2,"SMALL",I203&lt;=5,"MEDIUM",I203&gt;5,"LARGE")</f>
        <v>SMALL</v>
      </c>
      <c r="M203" s="144" t="str">
        <f t="shared" si="29"/>
        <v>NO</v>
      </c>
      <c r="N203" s="374">
        <v>4.76</v>
      </c>
      <c r="O203" s="374">
        <f t="shared" si="30"/>
        <v>5</v>
      </c>
      <c r="P203" s="158" t="str" cm="1">
        <f t="array" ref="P203">_xlfn.SWITCH(ROUND(N203,0),5,"Excellent",4,"Good",3,"ok","Bad")</f>
        <v>Excellent</v>
      </c>
      <c r="Q203" s="144">
        <v>17</v>
      </c>
      <c r="R203" s="385">
        <v>41846</v>
      </c>
      <c r="S203" s="385">
        <v>43835</v>
      </c>
      <c r="T203" s="144">
        <v>454</v>
      </c>
      <c r="U203" s="144" t="s">
        <v>60</v>
      </c>
      <c r="V203" s="144">
        <v>365</v>
      </c>
      <c r="W203" s="144" t="str">
        <f t="shared" si="36"/>
        <v>Active</v>
      </c>
      <c r="X203" s="144">
        <v>454</v>
      </c>
      <c r="Y203" s="157" t="s">
        <v>61</v>
      </c>
      <c r="Z203" s="386">
        <v>1</v>
      </c>
      <c r="AA203" s="386">
        <v>0.96</v>
      </c>
      <c r="AB203" s="387" t="s">
        <v>62</v>
      </c>
      <c r="AC203" s="157"/>
    </row>
    <row r="204" spans="2:29">
      <c r="B204" s="347">
        <v>85</v>
      </c>
      <c r="C204" s="383">
        <v>0</v>
      </c>
      <c r="D204" s="383" t="str">
        <f t="shared" si="31"/>
        <v>NO</v>
      </c>
      <c r="E204" s="383" t="str">
        <f t="shared" si="32"/>
        <v>HOT</v>
      </c>
      <c r="F204" s="383" t="str">
        <f t="shared" si="33"/>
        <v>NONE</v>
      </c>
      <c r="G204" s="384" t="str">
        <f t="shared" si="28"/>
        <v>DRY</v>
      </c>
      <c r="I204" s="342">
        <v>2</v>
      </c>
      <c r="J204" s="144" t="str">
        <f t="shared" si="34"/>
        <v>SMALL</v>
      </c>
      <c r="K204" s="144" t="str">
        <f t="shared" si="35"/>
        <v>SMALL</v>
      </c>
      <c r="L204" s="144" t="str" cm="1">
        <f t="array" ref="L204">_xlfn.IFS(I204&lt;=2,"SMALL",I204&lt;=5,"MEDIUM",I204&gt;5,"LARGE")</f>
        <v>SMALL</v>
      </c>
      <c r="M204" s="144" t="str">
        <f t="shared" si="29"/>
        <v>NO</v>
      </c>
      <c r="N204" s="374">
        <v>4.49</v>
      </c>
      <c r="O204" s="374">
        <f t="shared" si="30"/>
        <v>4</v>
      </c>
      <c r="P204" s="158" t="str" cm="1">
        <f t="array" ref="P204">_xlfn.SWITCH(ROUND(N204,0),5,"Excellent",4,"Good",3,"ok","Bad")</f>
        <v>Good</v>
      </c>
      <c r="Q204" s="144">
        <v>231</v>
      </c>
      <c r="R204" s="385">
        <v>40961</v>
      </c>
      <c r="S204" s="385">
        <v>44058</v>
      </c>
      <c r="T204" s="144">
        <v>455</v>
      </c>
      <c r="U204" s="144" t="s">
        <v>60</v>
      </c>
      <c r="V204" s="144">
        <v>361</v>
      </c>
      <c r="W204" s="144" t="str">
        <f t="shared" si="36"/>
        <v>Active</v>
      </c>
      <c r="X204" s="144">
        <v>455</v>
      </c>
      <c r="Y204" s="157" t="s">
        <v>61</v>
      </c>
      <c r="Z204" s="386">
        <v>1</v>
      </c>
      <c r="AA204" s="386">
        <v>0.5</v>
      </c>
      <c r="AB204" s="387" t="s">
        <v>65</v>
      </c>
      <c r="AC204" s="157"/>
    </row>
    <row r="205" spans="2:29">
      <c r="B205" s="347">
        <v>73</v>
      </c>
      <c r="C205" s="383">
        <v>0</v>
      </c>
      <c r="D205" s="383" t="str">
        <f t="shared" si="31"/>
        <v>NO</v>
      </c>
      <c r="E205" s="383" t="str">
        <f t="shared" si="32"/>
        <v>MILD</v>
      </c>
      <c r="F205" s="383" t="str">
        <f t="shared" si="33"/>
        <v>NONE</v>
      </c>
      <c r="G205" s="384" t="str">
        <f t="shared" si="28"/>
        <v>WET</v>
      </c>
      <c r="I205" s="342">
        <v>16</v>
      </c>
      <c r="J205" s="144" t="str">
        <f t="shared" si="34"/>
        <v>LARGE</v>
      </c>
      <c r="K205" s="144" t="str">
        <f t="shared" si="35"/>
        <v>LARGE</v>
      </c>
      <c r="L205" s="144" t="str" cm="1">
        <f t="array" ref="L205">_xlfn.IFS(I205&lt;=2,"SMALL",I205&lt;=5,"MEDIUM",I205&gt;5,"LARGE")</f>
        <v>LARGE</v>
      </c>
      <c r="M205" s="144" t="str">
        <f t="shared" si="29"/>
        <v>YES</v>
      </c>
      <c r="N205" s="374">
        <v>4.9800000000000004</v>
      </c>
      <c r="O205" s="374">
        <f t="shared" si="30"/>
        <v>5</v>
      </c>
      <c r="P205" s="158" t="str" cm="1">
        <f t="array" ref="P205">_xlfn.SWITCH(ROUND(N205,0),5,"Excellent",4,"Good",3,"ok","Bad")</f>
        <v>Excellent</v>
      </c>
      <c r="Q205" s="144">
        <v>136</v>
      </c>
      <c r="R205" s="385">
        <v>40982</v>
      </c>
      <c r="S205" s="385">
        <v>43892</v>
      </c>
      <c r="T205" s="144">
        <v>446</v>
      </c>
      <c r="U205" s="144" t="s">
        <v>60</v>
      </c>
      <c r="V205" s="144">
        <v>344</v>
      </c>
      <c r="W205" s="144" t="str">
        <f t="shared" si="36"/>
        <v>Active</v>
      </c>
      <c r="X205" s="144">
        <v>446</v>
      </c>
      <c r="Y205" s="157" t="s">
        <v>70</v>
      </c>
      <c r="Z205" s="386">
        <v>1</v>
      </c>
      <c r="AA205" s="386">
        <v>0.94</v>
      </c>
      <c r="AB205" s="387" t="s">
        <v>65</v>
      </c>
      <c r="AC205" s="157"/>
    </row>
    <row r="206" spans="2:29">
      <c r="B206" s="347">
        <v>70</v>
      </c>
      <c r="C206" s="383">
        <v>13</v>
      </c>
      <c r="D206" s="383" t="str">
        <f t="shared" si="31"/>
        <v>NO</v>
      </c>
      <c r="E206" s="383" t="str">
        <f t="shared" si="32"/>
        <v>MILD</v>
      </c>
      <c r="F206" s="383" t="str">
        <f t="shared" si="33"/>
        <v>RAIN</v>
      </c>
      <c r="G206" s="384" t="str">
        <f t="shared" si="28"/>
        <v>WET</v>
      </c>
      <c r="I206" s="342">
        <v>2</v>
      </c>
      <c r="J206" s="144" t="str">
        <f t="shared" si="34"/>
        <v>SMALL</v>
      </c>
      <c r="K206" s="144" t="str">
        <f t="shared" si="35"/>
        <v>SMALL</v>
      </c>
      <c r="L206" s="144" t="str" cm="1">
        <f t="array" ref="L206">_xlfn.IFS(I206&lt;=2,"SMALL",I206&lt;=5,"MEDIUM",I206&gt;5,"LARGE")</f>
        <v>SMALL</v>
      </c>
      <c r="M206" s="144" t="str">
        <f t="shared" si="29"/>
        <v>YES</v>
      </c>
      <c r="N206" s="374">
        <v>4.9800000000000004</v>
      </c>
      <c r="O206" s="374">
        <f t="shared" si="30"/>
        <v>5</v>
      </c>
      <c r="P206" s="158" t="str" cm="1">
        <f t="array" ref="P206">_xlfn.SWITCH(ROUND(N206,0),5,"Excellent",4,"Good",3,"ok","Bad")</f>
        <v>Excellent</v>
      </c>
      <c r="Q206" s="144">
        <v>120</v>
      </c>
      <c r="R206" s="385">
        <v>42473</v>
      </c>
      <c r="S206" s="385">
        <v>43829</v>
      </c>
      <c r="T206" s="144">
        <v>461</v>
      </c>
      <c r="U206" s="144" t="s">
        <v>60</v>
      </c>
      <c r="V206" s="144">
        <v>0</v>
      </c>
      <c r="W206" s="144" t="str">
        <f t="shared" si="36"/>
        <v>Inactive</v>
      </c>
      <c r="X206" s="144">
        <v>461</v>
      </c>
      <c r="Y206" s="157" t="s">
        <v>70</v>
      </c>
      <c r="Z206" s="386">
        <v>1</v>
      </c>
      <c r="AA206" s="386">
        <v>0.96</v>
      </c>
      <c r="AB206" s="387" t="s">
        <v>62</v>
      </c>
      <c r="AC206" s="157"/>
    </row>
    <row r="207" spans="2:29">
      <c r="B207" s="347">
        <v>86</v>
      </c>
      <c r="C207" s="383">
        <v>0</v>
      </c>
      <c r="D207" s="383" t="str">
        <f t="shared" si="31"/>
        <v>NO</v>
      </c>
      <c r="E207" s="383" t="str">
        <f t="shared" si="32"/>
        <v>HOT</v>
      </c>
      <c r="F207" s="383" t="str">
        <f t="shared" si="33"/>
        <v>NONE</v>
      </c>
      <c r="G207" s="384" t="str">
        <f t="shared" si="28"/>
        <v>DRY</v>
      </c>
      <c r="I207" s="342">
        <v>2</v>
      </c>
      <c r="J207" s="144" t="str">
        <f t="shared" si="34"/>
        <v>SMALL</v>
      </c>
      <c r="K207" s="144" t="str">
        <f t="shared" si="35"/>
        <v>SMALL</v>
      </c>
      <c r="L207" s="144" t="str" cm="1">
        <f t="array" ref="L207">_xlfn.IFS(I207&lt;=2,"SMALL",I207&lt;=5,"MEDIUM",I207&gt;5,"LARGE")</f>
        <v>SMALL</v>
      </c>
      <c r="M207" s="144" t="str">
        <f t="shared" si="29"/>
        <v>NO</v>
      </c>
      <c r="N207" s="374">
        <v>4.9800000000000004</v>
      </c>
      <c r="O207" s="374">
        <f t="shared" si="30"/>
        <v>5</v>
      </c>
      <c r="P207" s="158" t="str" cm="1">
        <f t="array" ref="P207">_xlfn.SWITCH(ROUND(N207,0),5,"Excellent",4,"Good",3,"ok","Bad")</f>
        <v>Excellent</v>
      </c>
      <c r="Q207" s="144">
        <v>45</v>
      </c>
      <c r="R207" s="385">
        <v>43101</v>
      </c>
      <c r="S207" s="385">
        <v>43829</v>
      </c>
      <c r="T207" s="144">
        <v>459</v>
      </c>
      <c r="U207" s="144" t="s">
        <v>60</v>
      </c>
      <c r="V207" s="144">
        <v>88</v>
      </c>
      <c r="W207" s="144" t="str">
        <f t="shared" si="36"/>
        <v>Active</v>
      </c>
      <c r="X207" s="144">
        <v>459</v>
      </c>
      <c r="Y207" s="157" t="s">
        <v>61</v>
      </c>
      <c r="Z207" s="386">
        <v>1</v>
      </c>
      <c r="AA207" s="386">
        <v>0.36</v>
      </c>
      <c r="AB207" s="387" t="s">
        <v>65</v>
      </c>
      <c r="AC207" s="157"/>
    </row>
    <row r="208" spans="2:29">
      <c r="B208" s="347">
        <v>89</v>
      </c>
      <c r="C208" s="383">
        <v>124</v>
      </c>
      <c r="D208" s="383" t="str">
        <f t="shared" si="31"/>
        <v>NO</v>
      </c>
      <c r="E208" s="383" t="str">
        <f t="shared" si="32"/>
        <v>HOT</v>
      </c>
      <c r="F208" s="383" t="str">
        <f t="shared" si="33"/>
        <v>RAIN</v>
      </c>
      <c r="G208" s="384" t="str">
        <f t="shared" si="28"/>
        <v>DRY</v>
      </c>
      <c r="I208" s="342">
        <v>4</v>
      </c>
      <c r="J208" s="144" t="str">
        <f t="shared" si="34"/>
        <v>LARGE</v>
      </c>
      <c r="K208" s="144" t="str">
        <f t="shared" si="35"/>
        <v>MEDIUM</v>
      </c>
      <c r="L208" s="144" t="str" cm="1">
        <f t="array" ref="L208">_xlfn.IFS(I208&lt;=2,"SMALL",I208&lt;=5,"MEDIUM",I208&gt;5,"LARGE")</f>
        <v>MEDIUM</v>
      </c>
      <c r="M208" s="144" t="str">
        <f t="shared" si="29"/>
        <v>NO</v>
      </c>
      <c r="N208" s="374">
        <v>4.99</v>
      </c>
      <c r="O208" s="374">
        <f t="shared" si="30"/>
        <v>5</v>
      </c>
      <c r="P208" s="158" t="str" cm="1">
        <f t="array" ref="P208">_xlfn.SWITCH(ROUND(N208,0),5,"Excellent",4,"Good",3,"ok","Bad")</f>
        <v>Excellent</v>
      </c>
      <c r="Q208" s="144">
        <v>80</v>
      </c>
      <c r="R208" s="385">
        <v>40914</v>
      </c>
      <c r="S208" s="385">
        <v>43833</v>
      </c>
      <c r="T208" s="144">
        <v>464</v>
      </c>
      <c r="U208" s="144" t="s">
        <v>69</v>
      </c>
      <c r="V208" s="144">
        <v>227</v>
      </c>
      <c r="W208" s="144" t="str">
        <f t="shared" si="36"/>
        <v>Active</v>
      </c>
      <c r="X208" s="144">
        <v>464</v>
      </c>
      <c r="Y208" s="157" t="s">
        <v>64</v>
      </c>
      <c r="Z208" s="386">
        <v>1</v>
      </c>
      <c r="AA208" s="386">
        <v>1</v>
      </c>
      <c r="AB208" s="387" t="s">
        <v>62</v>
      </c>
      <c r="AC208" s="157"/>
    </row>
    <row r="209" spans="2:29">
      <c r="B209" s="347">
        <v>87</v>
      </c>
      <c r="C209" s="383">
        <v>0</v>
      </c>
      <c r="D209" s="383" t="str">
        <f t="shared" si="31"/>
        <v>NO</v>
      </c>
      <c r="E209" s="383" t="str">
        <f t="shared" si="32"/>
        <v>HOT</v>
      </c>
      <c r="F209" s="383" t="str">
        <f t="shared" si="33"/>
        <v>NONE</v>
      </c>
      <c r="G209" s="384" t="str">
        <f t="shared" si="28"/>
        <v>DRY</v>
      </c>
      <c r="I209" s="342">
        <v>2</v>
      </c>
      <c r="J209" s="144" t="str">
        <f t="shared" si="34"/>
        <v>SMALL</v>
      </c>
      <c r="K209" s="144" t="str">
        <f t="shared" si="35"/>
        <v>SMALL</v>
      </c>
      <c r="L209" s="144" t="str" cm="1">
        <f t="array" ref="L209">_xlfn.IFS(I209&lt;=2,"SMALL",I209&lt;=5,"MEDIUM",I209&gt;5,"LARGE")</f>
        <v>SMALL</v>
      </c>
      <c r="M209" s="144" t="str">
        <f t="shared" si="29"/>
        <v>NO</v>
      </c>
      <c r="N209" s="374">
        <v>4.67</v>
      </c>
      <c r="O209" s="374">
        <f t="shared" si="30"/>
        <v>5</v>
      </c>
      <c r="P209" s="158" t="str" cm="1">
        <f t="array" ref="P209">_xlfn.SWITCH(ROUND(N209,0),5,"Excellent",4,"Good",3,"ok","Bad")</f>
        <v>Excellent</v>
      </c>
      <c r="Q209" s="144">
        <v>6</v>
      </c>
      <c r="R209" s="385">
        <v>41004</v>
      </c>
      <c r="S209" s="385">
        <v>43697</v>
      </c>
      <c r="T209" s="144">
        <v>229</v>
      </c>
      <c r="U209" s="144" t="s">
        <v>69</v>
      </c>
      <c r="V209" s="144">
        <v>259</v>
      </c>
      <c r="W209" s="144" t="str">
        <f t="shared" si="36"/>
        <v>Active</v>
      </c>
      <c r="X209" s="144">
        <v>229</v>
      </c>
      <c r="Y209" s="157" t="s">
        <v>70</v>
      </c>
      <c r="Z209" s="386">
        <v>1</v>
      </c>
      <c r="AA209" s="386">
        <v>0.88</v>
      </c>
      <c r="AB209" s="387" t="s">
        <v>62</v>
      </c>
      <c r="AC209" s="157"/>
    </row>
    <row r="210" spans="2:29">
      <c r="B210" s="347">
        <v>87</v>
      </c>
      <c r="C210" s="383">
        <v>0</v>
      </c>
      <c r="D210" s="383" t="str">
        <f t="shared" si="31"/>
        <v>NO</v>
      </c>
      <c r="E210" s="383" t="str">
        <f t="shared" si="32"/>
        <v>HOT</v>
      </c>
      <c r="F210" s="383" t="str">
        <f t="shared" si="33"/>
        <v>NONE</v>
      </c>
      <c r="G210" s="384" t="str">
        <f t="shared" si="28"/>
        <v>DRY</v>
      </c>
      <c r="I210" s="342">
        <v>1</v>
      </c>
      <c r="J210" s="144" t="str">
        <f t="shared" si="34"/>
        <v>SMALL</v>
      </c>
      <c r="K210" s="144" t="str">
        <f t="shared" si="35"/>
        <v>SMALL</v>
      </c>
      <c r="L210" s="144" t="str" cm="1">
        <f t="array" ref="L210">_xlfn.IFS(I210&lt;=2,"SMALL",I210&lt;=5,"MEDIUM",I210&gt;5,"LARGE")</f>
        <v>SMALL</v>
      </c>
      <c r="M210" s="144" t="str">
        <f t="shared" si="29"/>
        <v>NO</v>
      </c>
      <c r="N210" s="374">
        <v>4.78</v>
      </c>
      <c r="O210" s="374">
        <f t="shared" si="30"/>
        <v>5</v>
      </c>
      <c r="P210" s="158" t="str" cm="1">
        <f t="array" ref="P210">_xlfn.SWITCH(ROUND(N210,0),5,"Excellent",4,"Good",3,"ok","Bad")</f>
        <v>Excellent</v>
      </c>
      <c r="Q210" s="144">
        <v>18</v>
      </c>
      <c r="R210" s="385">
        <v>40914</v>
      </c>
      <c r="S210" s="385">
        <v>43732</v>
      </c>
      <c r="T210" s="144">
        <v>473</v>
      </c>
      <c r="U210" s="144" t="s">
        <v>60</v>
      </c>
      <c r="V210" s="144">
        <v>90</v>
      </c>
      <c r="W210" s="144" t="str">
        <f t="shared" si="36"/>
        <v>Active</v>
      </c>
      <c r="X210" s="144">
        <v>473</v>
      </c>
      <c r="Y210" s="157" t="s">
        <v>64</v>
      </c>
      <c r="Z210" s="386">
        <v>0.57999999999999996</v>
      </c>
      <c r="AA210" s="386">
        <v>0.9</v>
      </c>
      <c r="AB210" s="387" t="s">
        <v>65</v>
      </c>
      <c r="AC210" s="157"/>
    </row>
    <row r="211" spans="2:29">
      <c r="B211" s="347">
        <v>81</v>
      </c>
      <c r="C211" s="383">
        <v>0</v>
      </c>
      <c r="D211" s="383" t="str">
        <f t="shared" si="31"/>
        <v>NO</v>
      </c>
      <c r="E211" s="383" t="str">
        <f t="shared" si="32"/>
        <v>HOT</v>
      </c>
      <c r="F211" s="383" t="str">
        <f t="shared" si="33"/>
        <v>NONE</v>
      </c>
      <c r="G211" s="384" t="str">
        <f t="shared" si="28"/>
        <v>DRY</v>
      </c>
      <c r="I211" s="342">
        <v>3</v>
      </c>
      <c r="J211" s="144" t="str">
        <f t="shared" si="34"/>
        <v>LARGE</v>
      </c>
      <c r="K211" s="144" t="str">
        <f t="shared" si="35"/>
        <v>MEDIUM</v>
      </c>
      <c r="L211" s="144" t="str" cm="1">
        <f t="array" ref="L211">_xlfn.IFS(I211&lt;=2,"SMALL",I211&lt;=5,"MEDIUM",I211&gt;5,"LARGE")</f>
        <v>MEDIUM</v>
      </c>
      <c r="M211" s="144" t="str">
        <f t="shared" si="29"/>
        <v>NO</v>
      </c>
      <c r="N211" s="374">
        <v>4.59</v>
      </c>
      <c r="O211" s="374">
        <f t="shared" si="30"/>
        <v>5</v>
      </c>
      <c r="P211" s="158" t="str" cm="1">
        <f t="array" ref="P211">_xlfn.SWITCH(ROUND(N211,0),5,"Excellent",4,"Good",3,"ok","Bad")</f>
        <v>Excellent</v>
      </c>
      <c r="Q211" s="144">
        <v>22</v>
      </c>
      <c r="R211" s="385">
        <v>41012</v>
      </c>
      <c r="S211" s="385">
        <v>43835</v>
      </c>
      <c r="T211" s="144">
        <v>475</v>
      </c>
      <c r="U211" s="144" t="s">
        <v>60</v>
      </c>
      <c r="V211" s="144">
        <v>0</v>
      </c>
      <c r="W211" s="144" t="str">
        <f t="shared" si="36"/>
        <v>Inactive</v>
      </c>
      <c r="X211" s="144">
        <v>475</v>
      </c>
      <c r="Y211" s="157" t="s">
        <v>70</v>
      </c>
      <c r="Z211" s="386">
        <v>1</v>
      </c>
      <c r="AA211" s="386">
        <v>0.92</v>
      </c>
      <c r="AB211" s="387" t="s">
        <v>62</v>
      </c>
      <c r="AC211" s="157"/>
    </row>
    <row r="212" spans="2:29">
      <c r="B212" s="347">
        <v>74</v>
      </c>
      <c r="C212" s="383">
        <v>0</v>
      </c>
      <c r="D212" s="383" t="str">
        <f t="shared" si="31"/>
        <v>NO</v>
      </c>
      <c r="E212" s="383" t="str">
        <f t="shared" si="32"/>
        <v>MILD</v>
      </c>
      <c r="F212" s="383" t="str">
        <f t="shared" si="33"/>
        <v>NONE</v>
      </c>
      <c r="G212" s="384" t="str">
        <f t="shared" si="28"/>
        <v>WET</v>
      </c>
      <c r="I212" s="342">
        <v>2</v>
      </c>
      <c r="J212" s="144" t="str">
        <f t="shared" si="34"/>
        <v>SMALL</v>
      </c>
      <c r="K212" s="144" t="str">
        <f t="shared" si="35"/>
        <v>SMALL</v>
      </c>
      <c r="L212" s="144" t="str" cm="1">
        <f t="array" ref="L212">_xlfn.IFS(I212&lt;=2,"SMALL",I212&lt;=5,"MEDIUM",I212&gt;5,"LARGE")</f>
        <v>SMALL</v>
      </c>
      <c r="M212" s="144" t="str">
        <f t="shared" si="29"/>
        <v>NO</v>
      </c>
      <c r="N212" s="374">
        <v>4.63</v>
      </c>
      <c r="O212" s="374">
        <f t="shared" si="30"/>
        <v>5</v>
      </c>
      <c r="P212" s="158" t="str" cm="1">
        <f t="array" ref="P212">_xlfn.SWITCH(ROUND(N212,0),5,"Excellent",4,"Good",3,"ok","Bad")</f>
        <v>Excellent</v>
      </c>
      <c r="Q212" s="144">
        <v>24</v>
      </c>
      <c r="R212" s="385">
        <v>41088</v>
      </c>
      <c r="S212" s="385">
        <v>41612</v>
      </c>
      <c r="T212" s="144">
        <v>313</v>
      </c>
      <c r="U212" s="144" t="s">
        <v>60</v>
      </c>
      <c r="V212" s="144">
        <v>0</v>
      </c>
      <c r="W212" s="144" t="str">
        <f t="shared" si="36"/>
        <v>Inactive</v>
      </c>
      <c r="X212" s="144">
        <v>313</v>
      </c>
      <c r="Y212" s="157" t="s">
        <v>70</v>
      </c>
      <c r="Z212" s="386">
        <v>1</v>
      </c>
      <c r="AA212" s="386">
        <v>0.92</v>
      </c>
      <c r="AB212" s="387" t="s">
        <v>62</v>
      </c>
      <c r="AC212" s="157"/>
    </row>
    <row r="213" spans="2:29">
      <c r="B213" s="347">
        <v>82</v>
      </c>
      <c r="C213" s="383">
        <v>0</v>
      </c>
      <c r="D213" s="383" t="str">
        <f t="shared" si="31"/>
        <v>NO</v>
      </c>
      <c r="E213" s="383" t="str">
        <f t="shared" si="32"/>
        <v>HOT</v>
      </c>
      <c r="F213" s="383" t="str">
        <f t="shared" si="33"/>
        <v>NONE</v>
      </c>
      <c r="G213" s="384" t="str">
        <f t="shared" si="28"/>
        <v>DRY</v>
      </c>
      <c r="I213" s="342">
        <v>2</v>
      </c>
      <c r="J213" s="144" t="str">
        <f t="shared" si="34"/>
        <v>SMALL</v>
      </c>
      <c r="K213" s="144" t="str">
        <f t="shared" si="35"/>
        <v>SMALL</v>
      </c>
      <c r="L213" s="144" t="str" cm="1">
        <f t="array" ref="L213">_xlfn.IFS(I213&lt;=2,"SMALL",I213&lt;=5,"MEDIUM",I213&gt;5,"LARGE")</f>
        <v>SMALL</v>
      </c>
      <c r="M213" s="144" t="str">
        <f t="shared" si="29"/>
        <v>NO</v>
      </c>
      <c r="N213" s="374">
        <v>4.75</v>
      </c>
      <c r="O213" s="374">
        <f t="shared" si="30"/>
        <v>5</v>
      </c>
      <c r="P213" s="158" t="str" cm="1">
        <f t="array" ref="P213">_xlfn.SWITCH(ROUND(N213,0),5,"Excellent",4,"Good",3,"ok","Bad")</f>
        <v>Excellent</v>
      </c>
      <c r="Q213" s="144">
        <v>40</v>
      </c>
      <c r="R213" s="385">
        <v>43716</v>
      </c>
      <c r="S213" s="385">
        <v>43933</v>
      </c>
      <c r="T213" s="144">
        <v>479</v>
      </c>
      <c r="U213" s="144" t="s">
        <v>60</v>
      </c>
      <c r="V213" s="144">
        <v>0</v>
      </c>
      <c r="W213" s="144" t="str">
        <f t="shared" si="36"/>
        <v>Inactive</v>
      </c>
      <c r="X213" s="144">
        <v>479</v>
      </c>
      <c r="Y213" s="157" t="s">
        <v>122</v>
      </c>
      <c r="Z213" s="386">
        <v>0</v>
      </c>
      <c r="AA213" s="386">
        <v>0.28000000000000003</v>
      </c>
      <c r="AB213" s="387" t="s">
        <v>65</v>
      </c>
      <c r="AC213" s="157"/>
    </row>
    <row r="214" spans="2:29">
      <c r="B214" s="347">
        <v>73</v>
      </c>
      <c r="C214" s="383">
        <v>10</v>
      </c>
      <c r="D214" s="383" t="str">
        <f t="shared" si="31"/>
        <v>NO</v>
      </c>
      <c r="E214" s="383" t="str">
        <f t="shared" si="32"/>
        <v>MILD</v>
      </c>
      <c r="F214" s="383" t="str">
        <f t="shared" si="33"/>
        <v>RAIN</v>
      </c>
      <c r="G214" s="384" t="str">
        <f t="shared" si="28"/>
        <v>WET</v>
      </c>
      <c r="I214" s="342">
        <v>1</v>
      </c>
      <c r="J214" s="144" t="str">
        <f t="shared" si="34"/>
        <v>SMALL</v>
      </c>
      <c r="K214" s="144" t="str">
        <f t="shared" si="35"/>
        <v>SMALL</v>
      </c>
      <c r="L214" s="144" t="str" cm="1">
        <f t="array" ref="L214">_xlfn.IFS(I214&lt;=2,"SMALL",I214&lt;=5,"MEDIUM",I214&gt;5,"LARGE")</f>
        <v>SMALL</v>
      </c>
      <c r="M214" s="144" t="str">
        <f t="shared" si="29"/>
        <v>NO</v>
      </c>
      <c r="N214" s="374">
        <v>4.83</v>
      </c>
      <c r="O214" s="374">
        <f t="shared" si="30"/>
        <v>5</v>
      </c>
      <c r="P214" s="158" t="str" cm="1">
        <f t="array" ref="P214">_xlfn.SWITCH(ROUND(N214,0),5,"Excellent",4,"Good",3,"ok","Bad")</f>
        <v>Excellent</v>
      </c>
      <c r="Q214" s="144">
        <v>12</v>
      </c>
      <c r="R214" s="385">
        <v>43734</v>
      </c>
      <c r="S214" s="385">
        <v>44043</v>
      </c>
      <c r="T214" s="144">
        <v>488</v>
      </c>
      <c r="U214" s="144" t="s">
        <v>69</v>
      </c>
      <c r="V214" s="144">
        <v>138</v>
      </c>
      <c r="W214" s="144" t="str">
        <f t="shared" si="36"/>
        <v>Active</v>
      </c>
      <c r="X214" s="144">
        <v>488</v>
      </c>
      <c r="Y214" s="157" t="s">
        <v>61</v>
      </c>
      <c r="Z214" s="386">
        <v>1</v>
      </c>
      <c r="AA214" s="386">
        <v>0.92</v>
      </c>
      <c r="AB214" s="387" t="s">
        <v>65</v>
      </c>
      <c r="AC214" s="157"/>
    </row>
    <row r="215" spans="2:29">
      <c r="B215" s="347">
        <v>80</v>
      </c>
      <c r="C215" s="383">
        <v>0</v>
      </c>
      <c r="D215" s="383" t="str">
        <f t="shared" si="31"/>
        <v>NO</v>
      </c>
      <c r="E215" s="383" t="str">
        <f t="shared" si="32"/>
        <v>MILD</v>
      </c>
      <c r="F215" s="383" t="str">
        <f t="shared" si="33"/>
        <v>NONE</v>
      </c>
      <c r="G215" s="384" t="str">
        <f t="shared" si="28"/>
        <v>WET</v>
      </c>
      <c r="I215" s="342">
        <v>2</v>
      </c>
      <c r="J215" s="144" t="str">
        <f t="shared" si="34"/>
        <v>SMALL</v>
      </c>
      <c r="K215" s="144" t="str">
        <f t="shared" si="35"/>
        <v>SMALL</v>
      </c>
      <c r="L215" s="144" t="str" cm="1">
        <f t="array" ref="L215">_xlfn.IFS(I215&lt;=2,"SMALL",I215&lt;=5,"MEDIUM",I215&gt;5,"LARGE")</f>
        <v>SMALL</v>
      </c>
      <c r="M215" s="144" t="str">
        <f t="shared" si="29"/>
        <v>YES</v>
      </c>
      <c r="N215" s="374">
        <v>4.97</v>
      </c>
      <c r="O215" s="374">
        <f t="shared" si="30"/>
        <v>5</v>
      </c>
      <c r="P215" s="158" t="str" cm="1">
        <f t="array" ref="P215">_xlfn.SWITCH(ROUND(N215,0),5,"Excellent",4,"Good",3,"ok","Bad")</f>
        <v>Excellent</v>
      </c>
      <c r="Q215" s="144">
        <v>261</v>
      </c>
      <c r="R215" s="385">
        <v>41071</v>
      </c>
      <c r="S215" s="385">
        <v>43904</v>
      </c>
      <c r="T215" s="144">
        <v>492</v>
      </c>
      <c r="U215" s="144" t="s">
        <v>69</v>
      </c>
      <c r="V215" s="144">
        <v>349</v>
      </c>
      <c r="W215" s="144" t="str">
        <f t="shared" si="36"/>
        <v>Active</v>
      </c>
      <c r="X215" s="144">
        <v>492</v>
      </c>
      <c r="Y215" s="157" t="s">
        <v>70</v>
      </c>
      <c r="Z215" s="386">
        <v>1</v>
      </c>
      <c r="AA215" s="386">
        <v>1</v>
      </c>
      <c r="AB215" s="387" t="s">
        <v>62</v>
      </c>
      <c r="AC215" s="157"/>
    </row>
    <row r="216" spans="2:29">
      <c r="B216" s="347">
        <v>73</v>
      </c>
      <c r="C216" s="383">
        <v>0</v>
      </c>
      <c r="D216" s="383" t="str">
        <f t="shared" si="31"/>
        <v>NO</v>
      </c>
      <c r="E216" s="383" t="str">
        <f t="shared" si="32"/>
        <v>MILD</v>
      </c>
      <c r="F216" s="383" t="str">
        <f t="shared" si="33"/>
        <v>NONE</v>
      </c>
      <c r="G216" s="384" t="str">
        <f t="shared" si="28"/>
        <v>WET</v>
      </c>
      <c r="I216" s="342">
        <v>4</v>
      </c>
      <c r="J216" s="144" t="str">
        <f t="shared" si="34"/>
        <v>LARGE</v>
      </c>
      <c r="K216" s="144" t="str">
        <f t="shared" si="35"/>
        <v>MEDIUM</v>
      </c>
      <c r="L216" s="144" t="str" cm="1">
        <f t="array" ref="L216">_xlfn.IFS(I216&lt;=2,"SMALL",I216&lt;=5,"MEDIUM",I216&gt;5,"LARGE")</f>
        <v>MEDIUM</v>
      </c>
      <c r="M216" s="144" t="str">
        <f t="shared" si="29"/>
        <v>YES</v>
      </c>
      <c r="N216" s="374">
        <v>4.88</v>
      </c>
      <c r="O216" s="374">
        <f t="shared" si="30"/>
        <v>5</v>
      </c>
      <c r="P216" s="158" t="str" cm="1">
        <f t="array" ref="P216">_xlfn.SWITCH(ROUND(N216,0),5,"Excellent",4,"Good",3,"ok","Bad")</f>
        <v>Excellent</v>
      </c>
      <c r="Q216" s="144">
        <v>128</v>
      </c>
      <c r="R216" s="385">
        <v>41048</v>
      </c>
      <c r="S216" s="385">
        <v>43939</v>
      </c>
      <c r="T216" s="144">
        <v>496</v>
      </c>
      <c r="U216" s="144" t="s">
        <v>60</v>
      </c>
      <c r="V216" s="144">
        <v>317</v>
      </c>
      <c r="W216" s="144" t="str">
        <f t="shared" si="36"/>
        <v>Active</v>
      </c>
      <c r="X216" s="144">
        <v>496</v>
      </c>
      <c r="Y216" s="157" t="s">
        <v>64</v>
      </c>
      <c r="Z216" s="386">
        <v>1</v>
      </c>
      <c r="AA216" s="386">
        <v>0</v>
      </c>
      <c r="AB216" s="387" t="s">
        <v>65</v>
      </c>
      <c r="AC216" s="157"/>
    </row>
    <row r="217" spans="2:29">
      <c r="B217" s="347">
        <v>68</v>
      </c>
      <c r="C217" s="383">
        <v>0</v>
      </c>
      <c r="D217" s="383" t="str">
        <f t="shared" si="31"/>
        <v>NO</v>
      </c>
      <c r="E217" s="383" t="str">
        <f t="shared" si="32"/>
        <v>MILD</v>
      </c>
      <c r="F217" s="383" t="str">
        <f t="shared" si="33"/>
        <v>NONE</v>
      </c>
      <c r="G217" s="384" t="str">
        <f t="shared" si="28"/>
        <v>WET</v>
      </c>
      <c r="I217" s="342">
        <v>4</v>
      </c>
      <c r="J217" s="144" t="str">
        <f t="shared" si="34"/>
        <v>LARGE</v>
      </c>
      <c r="K217" s="144" t="str">
        <f t="shared" si="35"/>
        <v>MEDIUM</v>
      </c>
      <c r="L217" s="144" t="str" cm="1">
        <f t="array" ref="L217">_xlfn.IFS(I217&lt;=2,"SMALL",I217&lt;=5,"MEDIUM",I217&gt;5,"LARGE")</f>
        <v>MEDIUM</v>
      </c>
      <c r="M217" s="144" t="str">
        <f t="shared" si="29"/>
        <v>NO</v>
      </c>
      <c r="N217" s="374">
        <v>4.33</v>
      </c>
      <c r="O217" s="374">
        <f t="shared" si="30"/>
        <v>4</v>
      </c>
      <c r="P217" s="158" t="str" cm="1">
        <f t="array" ref="P217">_xlfn.SWITCH(ROUND(N217,0),5,"Excellent",4,"Good",3,"ok","Bad")</f>
        <v>Good</v>
      </c>
      <c r="Q217" s="144">
        <v>21</v>
      </c>
      <c r="R217" s="385">
        <v>41012</v>
      </c>
      <c r="S217" s="385">
        <v>44026</v>
      </c>
      <c r="T217" s="144">
        <v>429</v>
      </c>
      <c r="U217" s="144" t="s">
        <v>69</v>
      </c>
      <c r="V217" s="144">
        <v>351</v>
      </c>
      <c r="W217" s="144" t="str">
        <f t="shared" si="36"/>
        <v>Active</v>
      </c>
      <c r="X217" s="144">
        <v>429</v>
      </c>
      <c r="Y217" s="157" t="s">
        <v>64</v>
      </c>
      <c r="Z217" s="386">
        <v>0.9</v>
      </c>
      <c r="AA217" s="386">
        <v>0.82</v>
      </c>
      <c r="AB217" s="387" t="s">
        <v>62</v>
      </c>
      <c r="AC217" s="157"/>
    </row>
    <row r="218" spans="2:29">
      <c r="B218" s="347">
        <v>80</v>
      </c>
      <c r="C218" s="383">
        <v>0</v>
      </c>
      <c r="D218" s="383" t="str">
        <f t="shared" si="31"/>
        <v>NO</v>
      </c>
      <c r="E218" s="383" t="str">
        <f t="shared" si="32"/>
        <v>MILD</v>
      </c>
      <c r="F218" s="383" t="str">
        <f t="shared" si="33"/>
        <v>NONE</v>
      </c>
      <c r="G218" s="384" t="str">
        <f t="shared" si="28"/>
        <v>WET</v>
      </c>
      <c r="I218" s="342">
        <v>3</v>
      </c>
      <c r="J218" s="144" t="str">
        <f t="shared" si="34"/>
        <v>LARGE</v>
      </c>
      <c r="K218" s="144" t="str">
        <f t="shared" si="35"/>
        <v>MEDIUM</v>
      </c>
      <c r="L218" s="144" t="str" cm="1">
        <f t="array" ref="L218">_xlfn.IFS(I218&lt;=2,"SMALL",I218&lt;=5,"MEDIUM",I218&gt;5,"LARGE")</f>
        <v>MEDIUM</v>
      </c>
      <c r="M218" s="144" t="str">
        <f t="shared" si="29"/>
        <v>NO</v>
      </c>
      <c r="N218" s="374">
        <v>4.9000000000000004</v>
      </c>
      <c r="O218" s="374">
        <f t="shared" si="30"/>
        <v>5</v>
      </c>
      <c r="P218" s="158" t="str" cm="1">
        <f t="array" ref="P218">_xlfn.SWITCH(ROUND(N218,0),5,"Excellent",4,"Good",3,"ok","Bad")</f>
        <v>Excellent</v>
      </c>
      <c r="Q218" s="144">
        <v>60</v>
      </c>
      <c r="R218" s="385">
        <v>41038</v>
      </c>
      <c r="S218" s="385">
        <v>44028</v>
      </c>
      <c r="T218" s="144">
        <v>502</v>
      </c>
      <c r="U218" s="144" t="s">
        <v>69</v>
      </c>
      <c r="V218" s="144">
        <v>30</v>
      </c>
      <c r="W218" s="144" t="str">
        <f t="shared" si="36"/>
        <v>Active</v>
      </c>
      <c r="X218" s="144">
        <v>502</v>
      </c>
      <c r="Y218" s="157" t="s">
        <v>70</v>
      </c>
      <c r="Z218" s="386">
        <v>1</v>
      </c>
      <c r="AA218" s="386">
        <v>0.88</v>
      </c>
      <c r="AB218" s="387" t="s">
        <v>65</v>
      </c>
      <c r="AC218" s="157"/>
    </row>
    <row r="219" spans="2:29">
      <c r="B219" s="347">
        <v>67</v>
      </c>
      <c r="C219" s="383">
        <v>0</v>
      </c>
      <c r="D219" s="383" t="str">
        <f t="shared" si="31"/>
        <v>NO</v>
      </c>
      <c r="E219" s="383" t="str">
        <f t="shared" si="32"/>
        <v>MILD</v>
      </c>
      <c r="F219" s="383" t="str">
        <f t="shared" si="33"/>
        <v>NONE</v>
      </c>
      <c r="G219" s="384" t="str">
        <f t="shared" si="28"/>
        <v>WET</v>
      </c>
      <c r="I219" s="342">
        <v>3</v>
      </c>
      <c r="J219" s="144" t="str">
        <f t="shared" si="34"/>
        <v>LARGE</v>
      </c>
      <c r="K219" s="144" t="str">
        <f t="shared" si="35"/>
        <v>MEDIUM</v>
      </c>
      <c r="L219" s="144" t="str" cm="1">
        <f t="array" ref="L219">_xlfn.IFS(I219&lt;=2,"SMALL",I219&lt;=5,"MEDIUM",I219&gt;5,"LARGE")</f>
        <v>MEDIUM</v>
      </c>
      <c r="M219" s="144" t="str">
        <f t="shared" si="29"/>
        <v>NO</v>
      </c>
      <c r="N219" s="374">
        <v>4.78</v>
      </c>
      <c r="O219" s="374">
        <f t="shared" si="30"/>
        <v>5</v>
      </c>
      <c r="P219" s="158" t="str" cm="1">
        <f t="array" ref="P219">_xlfn.SWITCH(ROUND(N219,0),5,"Excellent",4,"Good",3,"ok","Bad")</f>
        <v>Excellent</v>
      </c>
      <c r="Q219" s="144">
        <v>27</v>
      </c>
      <c r="R219" s="385">
        <v>40995</v>
      </c>
      <c r="S219" s="385">
        <v>43839</v>
      </c>
      <c r="T219" s="144">
        <v>505</v>
      </c>
      <c r="U219" s="144" t="s">
        <v>69</v>
      </c>
      <c r="V219" s="144">
        <v>364</v>
      </c>
      <c r="W219" s="144" t="str">
        <f t="shared" si="36"/>
        <v>Active</v>
      </c>
      <c r="X219" s="144">
        <v>505</v>
      </c>
      <c r="Y219" s="157" t="s">
        <v>64</v>
      </c>
      <c r="Z219" s="386">
        <v>0.5</v>
      </c>
      <c r="AA219" s="386">
        <v>0.45</v>
      </c>
      <c r="AB219" s="387" t="s">
        <v>65</v>
      </c>
      <c r="AC219" s="157"/>
    </row>
    <row r="220" spans="2:29">
      <c r="B220" s="347">
        <v>65</v>
      </c>
      <c r="C220" s="383">
        <v>0</v>
      </c>
      <c r="D220" s="383" t="str">
        <f t="shared" si="31"/>
        <v>NO</v>
      </c>
      <c r="E220" s="383" t="str">
        <f t="shared" si="32"/>
        <v>MILD</v>
      </c>
      <c r="F220" s="383" t="str">
        <f t="shared" si="33"/>
        <v>NONE</v>
      </c>
      <c r="G220" s="384" t="str">
        <f t="shared" si="28"/>
        <v>WET</v>
      </c>
      <c r="I220" s="342">
        <v>5</v>
      </c>
      <c r="J220" s="144" t="str">
        <f t="shared" si="34"/>
        <v>LARGE</v>
      </c>
      <c r="K220" s="144" t="str">
        <f t="shared" si="35"/>
        <v>MEDIUM</v>
      </c>
      <c r="L220" s="144" t="str" cm="1">
        <f t="array" ref="L220">_xlfn.IFS(I220&lt;=2,"SMALL",I220&lt;=5,"MEDIUM",I220&gt;5,"LARGE")</f>
        <v>MEDIUM</v>
      </c>
      <c r="M220" s="144" t="str">
        <f t="shared" si="29"/>
        <v>NO</v>
      </c>
      <c r="N220" s="374">
        <v>4.7699999999999996</v>
      </c>
      <c r="O220" s="374">
        <f t="shared" si="30"/>
        <v>5</v>
      </c>
      <c r="P220" s="158" t="str" cm="1">
        <f t="array" ref="P220">_xlfn.SWITCH(ROUND(N220,0),5,"Excellent",4,"Good",3,"ok","Bad")</f>
        <v>Excellent</v>
      </c>
      <c r="Q220" s="144">
        <v>260</v>
      </c>
      <c r="R220" s="385">
        <v>43358</v>
      </c>
      <c r="S220" s="385">
        <v>44057</v>
      </c>
      <c r="T220" s="144">
        <v>507</v>
      </c>
      <c r="U220" s="144" t="s">
        <v>69</v>
      </c>
      <c r="V220" s="144">
        <v>0</v>
      </c>
      <c r="W220" s="144" t="str">
        <f t="shared" si="36"/>
        <v>Inactive</v>
      </c>
      <c r="X220" s="144">
        <v>507</v>
      </c>
      <c r="Y220" s="157" t="s">
        <v>70</v>
      </c>
      <c r="Z220" s="386">
        <v>1</v>
      </c>
      <c r="AA220" s="386">
        <v>1</v>
      </c>
      <c r="AB220" s="387" t="s">
        <v>65</v>
      </c>
      <c r="AC220" s="157"/>
    </row>
    <row r="221" spans="2:29">
      <c r="B221" s="347">
        <v>87</v>
      </c>
      <c r="C221" s="383">
        <v>251</v>
      </c>
      <c r="D221" s="383" t="str">
        <f t="shared" si="31"/>
        <v>NO</v>
      </c>
      <c r="E221" s="383" t="str">
        <f t="shared" si="32"/>
        <v>HOT</v>
      </c>
      <c r="F221" s="383" t="str">
        <f t="shared" si="33"/>
        <v>RAIN</v>
      </c>
      <c r="G221" s="384" t="str">
        <f t="shared" si="28"/>
        <v>DRY</v>
      </c>
      <c r="I221" s="342">
        <v>5</v>
      </c>
      <c r="J221" s="144" t="str">
        <f t="shared" si="34"/>
        <v>LARGE</v>
      </c>
      <c r="K221" s="144" t="str">
        <f t="shared" si="35"/>
        <v>MEDIUM</v>
      </c>
      <c r="L221" s="144" t="str" cm="1">
        <f t="array" ref="L221">_xlfn.IFS(I221&lt;=2,"SMALL",I221&lt;=5,"MEDIUM",I221&gt;5,"LARGE")</f>
        <v>MEDIUM</v>
      </c>
      <c r="M221" s="144" t="str">
        <f t="shared" si="29"/>
        <v>NO</v>
      </c>
      <c r="N221" s="374">
        <v>4.7699999999999996</v>
      </c>
      <c r="O221" s="374">
        <f t="shared" si="30"/>
        <v>5</v>
      </c>
      <c r="P221" s="158" t="str" cm="1">
        <f t="array" ref="P221">_xlfn.SWITCH(ROUND(N221,0),5,"Excellent",4,"Good",3,"ok","Bad")</f>
        <v>Excellent</v>
      </c>
      <c r="Q221" s="144">
        <v>56</v>
      </c>
      <c r="R221" s="385">
        <v>41010</v>
      </c>
      <c r="S221" s="385">
        <v>43982</v>
      </c>
      <c r="T221" s="144">
        <v>366</v>
      </c>
      <c r="U221" s="144" t="s">
        <v>69</v>
      </c>
      <c r="V221" s="144">
        <v>80</v>
      </c>
      <c r="W221" s="144" t="str">
        <f t="shared" si="36"/>
        <v>Active</v>
      </c>
      <c r="X221" s="144">
        <v>366</v>
      </c>
      <c r="Y221" s="157" t="s">
        <v>70</v>
      </c>
      <c r="Z221" s="386">
        <v>1</v>
      </c>
      <c r="AA221" s="386">
        <v>1</v>
      </c>
      <c r="AB221" s="387" t="s">
        <v>62</v>
      </c>
      <c r="AC221" s="157"/>
    </row>
    <row r="222" spans="2:29">
      <c r="B222" s="347">
        <v>86</v>
      </c>
      <c r="C222" s="383">
        <v>0</v>
      </c>
      <c r="D222" s="383" t="str">
        <f t="shared" si="31"/>
        <v>NO</v>
      </c>
      <c r="E222" s="383" t="str">
        <f t="shared" si="32"/>
        <v>HOT</v>
      </c>
      <c r="F222" s="383" t="str">
        <f t="shared" si="33"/>
        <v>NONE</v>
      </c>
      <c r="G222" s="384" t="str">
        <f t="shared" si="28"/>
        <v>DRY</v>
      </c>
      <c r="I222" s="342">
        <v>2</v>
      </c>
      <c r="J222" s="144" t="str">
        <f t="shared" si="34"/>
        <v>SMALL</v>
      </c>
      <c r="K222" s="144" t="str">
        <f t="shared" si="35"/>
        <v>SMALL</v>
      </c>
      <c r="L222" s="144" t="str" cm="1">
        <f t="array" ref="L222">_xlfn.IFS(I222&lt;=2,"SMALL",I222&lt;=5,"MEDIUM",I222&gt;5,"LARGE")</f>
        <v>SMALL</v>
      </c>
      <c r="M222" s="144" t="str">
        <f t="shared" si="29"/>
        <v>YES</v>
      </c>
      <c r="N222" s="374">
        <v>4.9000000000000004</v>
      </c>
      <c r="O222" s="374">
        <f t="shared" si="30"/>
        <v>5</v>
      </c>
      <c r="P222" s="158" t="str" cm="1">
        <f t="array" ref="P222">_xlfn.SWITCH(ROUND(N222,0),5,"Excellent",4,"Good",3,"ok","Bad")</f>
        <v>Excellent</v>
      </c>
      <c r="Q222" s="144">
        <v>112</v>
      </c>
      <c r="R222" s="385">
        <v>40992</v>
      </c>
      <c r="S222" s="385">
        <v>43814</v>
      </c>
      <c r="T222" s="144">
        <v>74</v>
      </c>
      <c r="U222" s="144" t="s">
        <v>69</v>
      </c>
      <c r="V222" s="144">
        <v>267</v>
      </c>
      <c r="W222" s="144" t="str">
        <f t="shared" si="36"/>
        <v>Active</v>
      </c>
      <c r="X222" s="144">
        <v>74</v>
      </c>
      <c r="Y222" s="157" t="s">
        <v>70</v>
      </c>
      <c r="Z222" s="386">
        <v>1</v>
      </c>
      <c r="AA222" s="386">
        <v>0.97</v>
      </c>
      <c r="AB222" s="387" t="s">
        <v>62</v>
      </c>
      <c r="AC222" s="157"/>
    </row>
    <row r="223" spans="2:29">
      <c r="B223" s="347">
        <v>83</v>
      </c>
      <c r="C223" s="383">
        <v>0</v>
      </c>
      <c r="D223" s="383" t="str">
        <f t="shared" si="31"/>
        <v>NO</v>
      </c>
      <c r="E223" s="383" t="str">
        <f t="shared" si="32"/>
        <v>HOT</v>
      </c>
      <c r="F223" s="383" t="str">
        <f t="shared" si="33"/>
        <v>NONE</v>
      </c>
      <c r="G223" s="384" t="str">
        <f t="shared" si="28"/>
        <v>DRY</v>
      </c>
      <c r="I223" s="342">
        <v>4</v>
      </c>
      <c r="J223" s="144" t="str">
        <f t="shared" si="34"/>
        <v>LARGE</v>
      </c>
      <c r="K223" s="144" t="str">
        <f t="shared" si="35"/>
        <v>MEDIUM</v>
      </c>
      <c r="L223" s="144" t="str" cm="1">
        <f t="array" ref="L223">_xlfn.IFS(I223&lt;=2,"SMALL",I223&lt;=5,"MEDIUM",I223&gt;5,"LARGE")</f>
        <v>MEDIUM</v>
      </c>
      <c r="M223" s="144" t="str">
        <f t="shared" si="29"/>
        <v>NO</v>
      </c>
      <c r="N223" s="374">
        <v>4.76</v>
      </c>
      <c r="O223" s="374">
        <f t="shared" si="30"/>
        <v>5</v>
      </c>
      <c r="P223" s="158" t="str" cm="1">
        <f t="array" ref="P223">_xlfn.SWITCH(ROUND(N223,0),5,"Excellent",4,"Good",3,"ok","Bad")</f>
        <v>Excellent</v>
      </c>
      <c r="Q223" s="144">
        <v>29</v>
      </c>
      <c r="R223" s="385">
        <v>41545</v>
      </c>
      <c r="S223" s="385">
        <v>43917</v>
      </c>
      <c r="T223" s="144">
        <v>510</v>
      </c>
      <c r="U223" s="144" t="s">
        <v>69</v>
      </c>
      <c r="V223" s="144">
        <v>127</v>
      </c>
      <c r="W223" s="144" t="str">
        <f t="shared" si="36"/>
        <v>Active</v>
      </c>
      <c r="X223" s="144">
        <v>510</v>
      </c>
      <c r="Y223" s="157" t="s">
        <v>70</v>
      </c>
      <c r="Z223" s="386">
        <v>1</v>
      </c>
      <c r="AA223" s="386">
        <v>1</v>
      </c>
      <c r="AB223" s="387" t="s">
        <v>65</v>
      </c>
      <c r="AC223" s="157"/>
    </row>
    <row r="224" spans="2:29">
      <c r="B224" s="347">
        <v>71</v>
      </c>
      <c r="C224" s="383">
        <v>0</v>
      </c>
      <c r="D224" s="383" t="str">
        <f t="shared" si="31"/>
        <v>NO</v>
      </c>
      <c r="E224" s="383" t="str">
        <f t="shared" si="32"/>
        <v>MILD</v>
      </c>
      <c r="F224" s="383" t="str">
        <f t="shared" si="33"/>
        <v>NONE</v>
      </c>
      <c r="G224" s="384" t="str">
        <f t="shared" si="28"/>
        <v>WET</v>
      </c>
      <c r="I224" s="342">
        <v>6</v>
      </c>
      <c r="J224" s="144" t="str">
        <f t="shared" si="34"/>
        <v>LARGE</v>
      </c>
      <c r="K224" s="144" t="str">
        <f t="shared" si="35"/>
        <v>LARGE</v>
      </c>
      <c r="L224" s="144" t="str" cm="1">
        <f t="array" ref="L224">_xlfn.IFS(I224&lt;=2,"SMALL",I224&lt;=5,"MEDIUM",I224&gt;5,"LARGE")</f>
        <v>LARGE</v>
      </c>
      <c r="M224" s="144" t="str">
        <f t="shared" si="29"/>
        <v>NO</v>
      </c>
      <c r="N224" s="374">
        <v>4.7699999999999996</v>
      </c>
      <c r="O224" s="374">
        <f t="shared" si="30"/>
        <v>5</v>
      </c>
      <c r="P224" s="158" t="str" cm="1">
        <f t="array" ref="P224">_xlfn.SWITCH(ROUND(N224,0),5,"Excellent",4,"Good",3,"ok","Bad")</f>
        <v>Excellent</v>
      </c>
      <c r="Q224" s="144">
        <v>26</v>
      </c>
      <c r="R224" s="385">
        <v>40987</v>
      </c>
      <c r="S224" s="385">
        <v>43825</v>
      </c>
      <c r="T224" s="144">
        <v>331</v>
      </c>
      <c r="U224" s="144" t="s">
        <v>69</v>
      </c>
      <c r="V224" s="144">
        <v>179</v>
      </c>
      <c r="W224" s="144" t="str">
        <f t="shared" si="36"/>
        <v>Active</v>
      </c>
      <c r="X224" s="144">
        <v>331</v>
      </c>
      <c r="Y224" s="157" t="s">
        <v>70</v>
      </c>
      <c r="Z224" s="386">
        <v>1</v>
      </c>
      <c r="AA224" s="386">
        <v>0.85</v>
      </c>
      <c r="AB224" s="387" t="s">
        <v>62</v>
      </c>
      <c r="AC224" s="157"/>
    </row>
    <row r="225" spans="2:29">
      <c r="B225" s="347">
        <v>75</v>
      </c>
      <c r="C225" s="383">
        <v>0</v>
      </c>
      <c r="D225" s="383" t="str">
        <f t="shared" si="31"/>
        <v>NO</v>
      </c>
      <c r="E225" s="383" t="str">
        <f t="shared" si="32"/>
        <v>MILD</v>
      </c>
      <c r="F225" s="383" t="str">
        <f t="shared" si="33"/>
        <v>NONE</v>
      </c>
      <c r="G225" s="384" t="str">
        <f t="shared" si="28"/>
        <v>WET</v>
      </c>
      <c r="I225" s="342">
        <v>2</v>
      </c>
      <c r="J225" s="144" t="str">
        <f t="shared" si="34"/>
        <v>SMALL</v>
      </c>
      <c r="K225" s="144" t="str">
        <f t="shared" si="35"/>
        <v>SMALL</v>
      </c>
      <c r="L225" s="144" t="str" cm="1">
        <f t="array" ref="L225">_xlfn.IFS(I225&lt;=2,"SMALL",I225&lt;=5,"MEDIUM",I225&gt;5,"LARGE")</f>
        <v>SMALL</v>
      </c>
      <c r="M225" s="144" t="str">
        <f t="shared" si="29"/>
        <v>NO</v>
      </c>
      <c r="N225" s="374">
        <v>4.76</v>
      </c>
      <c r="O225" s="374">
        <f t="shared" si="30"/>
        <v>5</v>
      </c>
      <c r="P225" s="158" t="str" cm="1">
        <f t="array" ref="P225">_xlfn.SWITCH(ROUND(N225,0),5,"Excellent",4,"Good",3,"ok","Bad")</f>
        <v>Excellent</v>
      </c>
      <c r="Q225" s="144">
        <v>49</v>
      </c>
      <c r="R225" s="385">
        <v>40990</v>
      </c>
      <c r="S225" s="385">
        <v>43890</v>
      </c>
      <c r="T225" s="144">
        <v>517</v>
      </c>
      <c r="U225" s="144" t="s">
        <v>60</v>
      </c>
      <c r="V225" s="144">
        <v>179</v>
      </c>
      <c r="W225" s="144" t="str">
        <f t="shared" si="36"/>
        <v>Active</v>
      </c>
      <c r="X225" s="144">
        <v>517</v>
      </c>
      <c r="Y225" s="157" t="s">
        <v>70</v>
      </c>
      <c r="Z225" s="386">
        <v>1</v>
      </c>
      <c r="AA225" s="386">
        <v>0.97</v>
      </c>
      <c r="AB225" s="387" t="s">
        <v>62</v>
      </c>
      <c r="AC225" s="157"/>
    </row>
    <row r="226" spans="2:29">
      <c r="B226" s="347">
        <v>81</v>
      </c>
      <c r="C226" s="383">
        <v>18</v>
      </c>
      <c r="D226" s="383" t="str">
        <f t="shared" si="31"/>
        <v>NO</v>
      </c>
      <c r="E226" s="383" t="str">
        <f t="shared" si="32"/>
        <v>HOT</v>
      </c>
      <c r="F226" s="383" t="str">
        <f t="shared" si="33"/>
        <v>RAIN</v>
      </c>
      <c r="G226" s="384" t="str">
        <f t="shared" si="28"/>
        <v>DRY</v>
      </c>
      <c r="I226" s="342">
        <v>1</v>
      </c>
      <c r="J226" s="144" t="str">
        <f t="shared" si="34"/>
        <v>SMALL</v>
      </c>
      <c r="K226" s="144" t="str">
        <f t="shared" si="35"/>
        <v>SMALL</v>
      </c>
      <c r="L226" s="144" t="str" cm="1">
        <f t="array" ref="L226">_xlfn.IFS(I226&lt;=2,"SMALL",I226&lt;=5,"MEDIUM",I226&gt;5,"LARGE")</f>
        <v>SMALL</v>
      </c>
      <c r="M226" s="144" t="str">
        <f t="shared" si="29"/>
        <v>YES</v>
      </c>
      <c r="N226" s="374">
        <v>4.8899999999999997</v>
      </c>
      <c r="O226" s="374">
        <f t="shared" si="30"/>
        <v>5</v>
      </c>
      <c r="P226" s="158" t="str" cm="1">
        <f t="array" ref="P226">_xlfn.SWITCH(ROUND(N226,0),5,"Excellent",4,"Good",3,"ok","Bad")</f>
        <v>Excellent</v>
      </c>
      <c r="Q226" s="144">
        <v>146</v>
      </c>
      <c r="R226" s="385">
        <v>41978</v>
      </c>
      <c r="S226" s="385">
        <v>43915</v>
      </c>
      <c r="T226" s="144">
        <v>518</v>
      </c>
      <c r="U226" s="144" t="s">
        <v>60</v>
      </c>
      <c r="V226" s="144">
        <v>365</v>
      </c>
      <c r="W226" s="144" t="str">
        <f t="shared" si="36"/>
        <v>Active</v>
      </c>
      <c r="X226" s="144">
        <v>518</v>
      </c>
      <c r="Y226" s="157" t="s">
        <v>64</v>
      </c>
      <c r="Z226" s="386">
        <v>1</v>
      </c>
      <c r="AA226" s="386">
        <v>0.14000000000000001</v>
      </c>
      <c r="AB226" s="387" t="s">
        <v>65</v>
      </c>
      <c r="AC226" s="157"/>
    </row>
    <row r="227" spans="2:29">
      <c r="B227" s="347">
        <v>78</v>
      </c>
      <c r="C227" s="383">
        <v>0</v>
      </c>
      <c r="D227" s="383" t="str">
        <f t="shared" si="31"/>
        <v>NO</v>
      </c>
      <c r="E227" s="383" t="str">
        <f t="shared" si="32"/>
        <v>MILD</v>
      </c>
      <c r="F227" s="383" t="str">
        <f t="shared" si="33"/>
        <v>NONE</v>
      </c>
      <c r="G227" s="384" t="str">
        <f t="shared" si="28"/>
        <v>WET</v>
      </c>
      <c r="I227" s="342">
        <v>2</v>
      </c>
      <c r="J227" s="144" t="str">
        <f t="shared" si="34"/>
        <v>SMALL</v>
      </c>
      <c r="K227" s="144" t="str">
        <f t="shared" si="35"/>
        <v>SMALL</v>
      </c>
      <c r="L227" s="144" t="str" cm="1">
        <f t="array" ref="L227">_xlfn.IFS(I227&lt;=2,"SMALL",I227&lt;=5,"MEDIUM",I227&gt;5,"LARGE")</f>
        <v>SMALL</v>
      </c>
      <c r="M227" s="144" t="str">
        <f t="shared" si="29"/>
        <v>NO</v>
      </c>
      <c r="N227" s="374">
        <v>4.9000000000000004</v>
      </c>
      <c r="O227" s="374">
        <f t="shared" si="30"/>
        <v>5</v>
      </c>
      <c r="P227" s="158" t="str" cm="1">
        <f t="array" ref="P227">_xlfn.SWITCH(ROUND(N227,0),5,"Excellent",4,"Good",3,"ok","Bad")</f>
        <v>Excellent</v>
      </c>
      <c r="Q227" s="144">
        <v>78</v>
      </c>
      <c r="R227" s="385">
        <v>41211</v>
      </c>
      <c r="S227" s="385">
        <v>44037</v>
      </c>
      <c r="T227" s="144">
        <v>531</v>
      </c>
      <c r="U227" s="144" t="s">
        <v>60</v>
      </c>
      <c r="V227" s="144">
        <v>150</v>
      </c>
      <c r="W227" s="144" t="str">
        <f t="shared" si="36"/>
        <v>Active</v>
      </c>
      <c r="X227" s="144">
        <v>531</v>
      </c>
      <c r="Y227" s="157" t="s">
        <v>70</v>
      </c>
      <c r="Z227" s="386">
        <v>1</v>
      </c>
      <c r="AA227" s="386">
        <v>1</v>
      </c>
      <c r="AB227" s="387" t="s">
        <v>62</v>
      </c>
      <c r="AC227" s="157"/>
    </row>
    <row r="228" spans="2:29">
      <c r="B228" s="347">
        <v>81</v>
      </c>
      <c r="C228" s="383">
        <v>0</v>
      </c>
      <c r="D228" s="383" t="str">
        <f t="shared" si="31"/>
        <v>NO</v>
      </c>
      <c r="E228" s="383" t="str">
        <f t="shared" si="32"/>
        <v>HOT</v>
      </c>
      <c r="F228" s="383" t="str">
        <f t="shared" si="33"/>
        <v>NONE</v>
      </c>
      <c r="G228" s="384" t="str">
        <f t="shared" si="28"/>
        <v>DRY</v>
      </c>
      <c r="I228" s="342">
        <v>4</v>
      </c>
      <c r="J228" s="144" t="str">
        <f t="shared" si="34"/>
        <v>LARGE</v>
      </c>
      <c r="K228" s="144" t="str">
        <f t="shared" si="35"/>
        <v>MEDIUM</v>
      </c>
      <c r="L228" s="144" t="str" cm="1">
        <f t="array" ref="L228">_xlfn.IFS(I228&lt;=2,"SMALL",I228&lt;=5,"MEDIUM",I228&gt;5,"LARGE")</f>
        <v>MEDIUM</v>
      </c>
      <c r="M228" s="144" t="str">
        <f t="shared" si="29"/>
        <v>NO</v>
      </c>
      <c r="N228" s="374">
        <v>3.94</v>
      </c>
      <c r="O228" s="374">
        <f t="shared" si="30"/>
        <v>4</v>
      </c>
      <c r="P228" s="158" t="str" cm="1">
        <f t="array" ref="P228">_xlfn.SWITCH(ROUND(N228,0),5,"Excellent",4,"Good",3,"ok","Bad")</f>
        <v>Good</v>
      </c>
      <c r="Q228" s="144">
        <v>16</v>
      </c>
      <c r="R228" s="385">
        <v>41089</v>
      </c>
      <c r="S228" s="385">
        <v>43632</v>
      </c>
      <c r="T228" s="144">
        <v>111</v>
      </c>
      <c r="U228" s="144" t="s">
        <v>69</v>
      </c>
      <c r="V228" s="144">
        <v>365</v>
      </c>
      <c r="W228" s="144" t="str">
        <f t="shared" si="36"/>
        <v>Active</v>
      </c>
      <c r="X228" s="144">
        <v>111</v>
      </c>
      <c r="Y228" s="157" t="s">
        <v>70</v>
      </c>
      <c r="Z228" s="386">
        <v>1</v>
      </c>
      <c r="AA228" s="386">
        <v>0.96</v>
      </c>
      <c r="AB228" s="387" t="s">
        <v>62</v>
      </c>
      <c r="AC228" s="157"/>
    </row>
    <row r="229" spans="2:29">
      <c r="B229" s="347" t="e">
        <v>#N/A</v>
      </c>
      <c r="C229" s="383">
        <v>0</v>
      </c>
      <c r="D229" s="383" t="str">
        <f t="shared" si="31"/>
        <v>-</v>
      </c>
      <c r="E229" s="383" t="str">
        <f t="shared" si="32"/>
        <v>-</v>
      </c>
      <c r="F229" s="383" t="str">
        <f t="shared" si="33"/>
        <v>NONE</v>
      </c>
      <c r="G229" s="384" t="str">
        <f t="shared" si="28"/>
        <v>DRY</v>
      </c>
      <c r="I229" s="342">
        <v>3</v>
      </c>
      <c r="J229" s="144" t="str">
        <f t="shared" si="34"/>
        <v>LARGE</v>
      </c>
      <c r="K229" s="144" t="str">
        <f t="shared" si="35"/>
        <v>MEDIUM</v>
      </c>
      <c r="L229" s="144" t="str" cm="1">
        <f t="array" ref="L229">_xlfn.IFS(I229&lt;=2,"SMALL",I229&lt;=5,"MEDIUM",I229&gt;5,"LARGE")</f>
        <v>MEDIUM</v>
      </c>
      <c r="M229" s="144" t="str">
        <f t="shared" si="29"/>
        <v>NO</v>
      </c>
      <c r="N229" s="374">
        <v>4.75</v>
      </c>
      <c r="O229" s="374">
        <f t="shared" si="30"/>
        <v>5</v>
      </c>
      <c r="P229" s="158" t="str" cm="1">
        <f t="array" ref="P229">_xlfn.SWITCH(ROUND(N229,0),5,"Excellent",4,"Good",3,"ok","Bad")</f>
        <v>Excellent</v>
      </c>
      <c r="Q229" s="144">
        <v>88</v>
      </c>
      <c r="R229" s="385">
        <v>41025</v>
      </c>
      <c r="S229" s="385">
        <v>43799</v>
      </c>
      <c r="T229" s="144">
        <v>533</v>
      </c>
      <c r="U229" s="144" t="s">
        <v>60</v>
      </c>
      <c r="V229" s="144">
        <v>179</v>
      </c>
      <c r="W229" s="144" t="str">
        <f t="shared" si="36"/>
        <v>Active</v>
      </c>
      <c r="X229" s="144">
        <v>533</v>
      </c>
      <c r="Y229" s="157" t="s">
        <v>70</v>
      </c>
      <c r="Z229" s="386">
        <v>1</v>
      </c>
      <c r="AA229" s="386">
        <v>1</v>
      </c>
      <c r="AB229" s="387" t="s">
        <v>62</v>
      </c>
      <c r="AC229" s="157"/>
    </row>
    <row r="230" spans="2:29">
      <c r="B230" s="347" t="e">
        <v>#N/A</v>
      </c>
      <c r="C230" s="383">
        <v>0</v>
      </c>
      <c r="D230" s="383" t="str">
        <f t="shared" si="31"/>
        <v>-</v>
      </c>
      <c r="E230" s="383" t="str">
        <f t="shared" si="32"/>
        <v>-</v>
      </c>
      <c r="F230" s="383" t="str">
        <f t="shared" si="33"/>
        <v>NONE</v>
      </c>
      <c r="G230" s="384" t="str">
        <f t="shared" si="28"/>
        <v>DRY</v>
      </c>
      <c r="I230" s="342">
        <v>2</v>
      </c>
      <c r="J230" s="144" t="str">
        <f t="shared" si="34"/>
        <v>SMALL</v>
      </c>
      <c r="K230" s="144" t="str">
        <f t="shared" si="35"/>
        <v>SMALL</v>
      </c>
      <c r="L230" s="144" t="str" cm="1">
        <f t="array" ref="L230">_xlfn.IFS(I230&lt;=2,"SMALL",I230&lt;=5,"MEDIUM",I230&gt;5,"LARGE")</f>
        <v>SMALL</v>
      </c>
      <c r="M230" s="144" t="str">
        <f t="shared" si="29"/>
        <v>YES</v>
      </c>
      <c r="N230" s="374">
        <v>4.91</v>
      </c>
      <c r="O230" s="374">
        <f t="shared" si="30"/>
        <v>5</v>
      </c>
      <c r="P230" s="158" t="str" cm="1">
        <f t="array" ref="P230">_xlfn.SWITCH(ROUND(N230,0),5,"Excellent",4,"Good",3,"ok","Bad")</f>
        <v>Excellent</v>
      </c>
      <c r="Q230" s="144">
        <v>132</v>
      </c>
      <c r="R230" s="385">
        <v>41061</v>
      </c>
      <c r="S230" s="385">
        <v>44055</v>
      </c>
      <c r="T230" s="144">
        <v>531</v>
      </c>
      <c r="U230" s="144" t="s">
        <v>69</v>
      </c>
      <c r="V230" s="144">
        <v>146</v>
      </c>
      <c r="W230" s="144" t="str">
        <f t="shared" si="36"/>
        <v>Active</v>
      </c>
      <c r="X230" s="144">
        <v>531</v>
      </c>
      <c r="Y230" s="157" t="s">
        <v>70</v>
      </c>
      <c r="Z230" s="386">
        <v>1</v>
      </c>
      <c r="AA230" s="386">
        <v>1</v>
      </c>
      <c r="AB230" s="387" t="s">
        <v>65</v>
      </c>
      <c r="AC230" s="157"/>
    </row>
    <row r="231" spans="2:29">
      <c r="B231" s="347">
        <v>65</v>
      </c>
      <c r="C231" s="383">
        <v>0</v>
      </c>
      <c r="D231" s="383" t="str">
        <f t="shared" si="31"/>
        <v>NO</v>
      </c>
      <c r="E231" s="383" t="str">
        <f t="shared" si="32"/>
        <v>MILD</v>
      </c>
      <c r="F231" s="383" t="str">
        <f t="shared" si="33"/>
        <v>NONE</v>
      </c>
      <c r="G231" s="384" t="str">
        <f t="shared" si="28"/>
        <v>WET</v>
      </c>
      <c r="I231" s="342">
        <v>4</v>
      </c>
      <c r="J231" s="144" t="str">
        <f t="shared" si="34"/>
        <v>LARGE</v>
      </c>
      <c r="K231" s="144" t="str">
        <f t="shared" si="35"/>
        <v>MEDIUM</v>
      </c>
      <c r="L231" s="144" t="str" cm="1">
        <f t="array" ref="L231">_xlfn.IFS(I231&lt;=2,"SMALL",I231&lt;=5,"MEDIUM",I231&gt;5,"LARGE")</f>
        <v>MEDIUM</v>
      </c>
      <c r="M231" s="144" t="str">
        <f t="shared" si="29"/>
        <v>NO</v>
      </c>
      <c r="N231" s="374">
        <v>4.66</v>
      </c>
      <c r="O231" s="374">
        <f t="shared" si="30"/>
        <v>5</v>
      </c>
      <c r="P231" s="158" t="str" cm="1">
        <f t="array" ref="P231">_xlfn.SWITCH(ROUND(N231,0),5,"Excellent",4,"Good",3,"ok","Bad")</f>
        <v>Excellent</v>
      </c>
      <c r="Q231" s="144">
        <v>47</v>
      </c>
      <c r="R231" s="385">
        <v>41022</v>
      </c>
      <c r="S231" s="385">
        <v>44027</v>
      </c>
      <c r="T231" s="144">
        <v>67</v>
      </c>
      <c r="U231" s="144" t="s">
        <v>69</v>
      </c>
      <c r="V231" s="144">
        <v>293</v>
      </c>
      <c r="W231" s="144" t="str">
        <f t="shared" si="36"/>
        <v>Active</v>
      </c>
      <c r="X231" s="144">
        <v>67</v>
      </c>
      <c r="Y231" s="157" t="s">
        <v>70</v>
      </c>
      <c r="Z231" s="386">
        <v>1</v>
      </c>
      <c r="AA231" s="386">
        <v>0.85</v>
      </c>
      <c r="AB231" s="387" t="s">
        <v>65</v>
      </c>
      <c r="AC231" s="157"/>
    </row>
    <row r="232" spans="2:29">
      <c r="B232" s="347">
        <v>85</v>
      </c>
      <c r="C232" s="383">
        <v>53</v>
      </c>
      <c r="D232" s="383" t="str">
        <f t="shared" si="31"/>
        <v>NO</v>
      </c>
      <c r="E232" s="383" t="str">
        <f t="shared" si="32"/>
        <v>HOT</v>
      </c>
      <c r="F232" s="383" t="str">
        <f t="shared" si="33"/>
        <v>RAIN</v>
      </c>
      <c r="G232" s="384" t="str">
        <f t="shared" si="28"/>
        <v>DRY</v>
      </c>
      <c r="I232" s="342">
        <v>3</v>
      </c>
      <c r="J232" s="144" t="str">
        <f t="shared" si="34"/>
        <v>LARGE</v>
      </c>
      <c r="K232" s="144" t="str">
        <f t="shared" si="35"/>
        <v>MEDIUM</v>
      </c>
      <c r="L232" s="144" t="str" cm="1">
        <f t="array" ref="L232">_xlfn.IFS(I232&lt;=2,"SMALL",I232&lt;=5,"MEDIUM",I232&gt;5,"LARGE")</f>
        <v>MEDIUM</v>
      </c>
      <c r="M232" s="144" t="str">
        <f t="shared" si="29"/>
        <v>NO</v>
      </c>
      <c r="N232" s="374">
        <v>4.82</v>
      </c>
      <c r="O232" s="374">
        <f t="shared" si="30"/>
        <v>5</v>
      </c>
      <c r="P232" s="158" t="str" cm="1">
        <f t="array" ref="P232">_xlfn.SWITCH(ROUND(N232,0),5,"Excellent",4,"Good",3,"ok","Bad")</f>
        <v>Excellent</v>
      </c>
      <c r="Q232" s="144">
        <v>11</v>
      </c>
      <c r="R232" s="385">
        <v>41204</v>
      </c>
      <c r="S232" s="385">
        <v>43773</v>
      </c>
      <c r="T232" s="144">
        <v>284</v>
      </c>
      <c r="U232" s="144" t="s">
        <v>60</v>
      </c>
      <c r="V232" s="144">
        <v>365</v>
      </c>
      <c r="W232" s="144" t="str">
        <f t="shared" si="36"/>
        <v>Active</v>
      </c>
      <c r="X232" s="144">
        <v>284</v>
      </c>
      <c r="Y232" s="157" t="s">
        <v>61</v>
      </c>
      <c r="Z232" s="386">
        <v>0.95</v>
      </c>
      <c r="AA232" s="386">
        <v>0.91</v>
      </c>
      <c r="AB232" s="387" t="s">
        <v>62</v>
      </c>
      <c r="AC232" s="157"/>
    </row>
    <row r="233" spans="2:29">
      <c r="B233" s="347">
        <v>85</v>
      </c>
      <c r="C233" s="383">
        <v>0</v>
      </c>
      <c r="D233" s="383" t="str">
        <f t="shared" si="31"/>
        <v>NO</v>
      </c>
      <c r="E233" s="383" t="str">
        <f t="shared" si="32"/>
        <v>HOT</v>
      </c>
      <c r="F233" s="383" t="str">
        <f t="shared" si="33"/>
        <v>NONE</v>
      </c>
      <c r="G233" s="384" t="str">
        <f t="shared" si="28"/>
        <v>DRY</v>
      </c>
      <c r="I233" s="342">
        <v>4</v>
      </c>
      <c r="J233" s="144" t="str">
        <f t="shared" si="34"/>
        <v>LARGE</v>
      </c>
      <c r="K233" s="144" t="str">
        <f t="shared" si="35"/>
        <v>MEDIUM</v>
      </c>
      <c r="L233" s="144" t="str" cm="1">
        <f t="array" ref="L233">_xlfn.IFS(I233&lt;=2,"SMALL",I233&lt;=5,"MEDIUM",I233&gt;5,"LARGE")</f>
        <v>MEDIUM</v>
      </c>
      <c r="M233" s="144" t="str">
        <f t="shared" si="29"/>
        <v>NO</v>
      </c>
      <c r="N233" s="374">
        <v>4.9400000000000004</v>
      </c>
      <c r="O233" s="374">
        <f t="shared" si="30"/>
        <v>5</v>
      </c>
      <c r="P233" s="158" t="str" cm="1">
        <f t="array" ref="P233">_xlfn.SWITCH(ROUND(N233,0),5,"Excellent",4,"Good",3,"ok","Bad")</f>
        <v>Excellent</v>
      </c>
      <c r="Q233" s="144">
        <v>16</v>
      </c>
      <c r="R233" s="385">
        <v>40999</v>
      </c>
      <c r="S233" s="385">
        <v>43903</v>
      </c>
      <c r="T233" s="144">
        <v>284</v>
      </c>
      <c r="U233" s="144" t="s">
        <v>60</v>
      </c>
      <c r="V233" s="144">
        <v>365</v>
      </c>
      <c r="W233" s="144" t="str">
        <f t="shared" si="36"/>
        <v>Active</v>
      </c>
      <c r="X233" s="144">
        <v>284</v>
      </c>
      <c r="Y233" s="157" t="s">
        <v>64</v>
      </c>
      <c r="Z233" s="386">
        <v>0.83</v>
      </c>
      <c r="AA233" s="386">
        <v>0</v>
      </c>
      <c r="AB233" s="387" t="s">
        <v>65</v>
      </c>
      <c r="AC233" s="157"/>
    </row>
    <row r="234" spans="2:29">
      <c r="B234" s="347">
        <v>71</v>
      </c>
      <c r="C234" s="383">
        <v>0</v>
      </c>
      <c r="D234" s="383" t="str">
        <f t="shared" si="31"/>
        <v>NO</v>
      </c>
      <c r="E234" s="383" t="str">
        <f t="shared" si="32"/>
        <v>MILD</v>
      </c>
      <c r="F234" s="383" t="str">
        <f t="shared" si="33"/>
        <v>NONE</v>
      </c>
      <c r="G234" s="384" t="str">
        <f t="shared" si="28"/>
        <v>WET</v>
      </c>
      <c r="I234" s="342">
        <v>4</v>
      </c>
      <c r="J234" s="144" t="str">
        <f t="shared" si="34"/>
        <v>LARGE</v>
      </c>
      <c r="K234" s="144" t="str">
        <f t="shared" si="35"/>
        <v>MEDIUM</v>
      </c>
      <c r="L234" s="144" t="str" cm="1">
        <f t="array" ref="L234">_xlfn.IFS(I234&lt;=2,"SMALL",I234&lt;=5,"MEDIUM",I234&gt;5,"LARGE")</f>
        <v>MEDIUM</v>
      </c>
      <c r="M234" s="144" t="str">
        <f t="shared" si="29"/>
        <v>NO</v>
      </c>
      <c r="N234" s="374">
        <v>4.8600000000000003</v>
      </c>
      <c r="O234" s="374">
        <f t="shared" si="30"/>
        <v>5</v>
      </c>
      <c r="P234" s="158" t="str" cm="1">
        <f t="array" ref="P234">_xlfn.SWITCH(ROUND(N234,0),5,"Excellent",4,"Good",3,"ok","Bad")</f>
        <v>Excellent</v>
      </c>
      <c r="Q234" s="144">
        <v>7</v>
      </c>
      <c r="R234" s="385">
        <v>42686</v>
      </c>
      <c r="S234" s="385">
        <v>43772</v>
      </c>
      <c r="T234" s="144">
        <v>292</v>
      </c>
      <c r="U234" s="144" t="s">
        <v>60</v>
      </c>
      <c r="V234" s="144">
        <v>365</v>
      </c>
      <c r="W234" s="144" t="str">
        <f t="shared" si="36"/>
        <v>Active</v>
      </c>
      <c r="X234" s="144">
        <v>292</v>
      </c>
      <c r="Y234" s="157" t="s">
        <v>70</v>
      </c>
      <c r="Z234" s="386">
        <v>0.9</v>
      </c>
      <c r="AA234" s="386">
        <v>0.78</v>
      </c>
      <c r="AB234" s="387" t="s">
        <v>62</v>
      </c>
      <c r="AC234" s="157"/>
    </row>
    <row r="235" spans="2:29">
      <c r="B235" s="347">
        <v>82</v>
      </c>
      <c r="C235" s="383">
        <v>0</v>
      </c>
      <c r="D235" s="383" t="str">
        <f t="shared" si="31"/>
        <v>NO</v>
      </c>
      <c r="E235" s="383" t="str">
        <f t="shared" si="32"/>
        <v>HOT</v>
      </c>
      <c r="F235" s="383" t="str">
        <f t="shared" si="33"/>
        <v>NONE</v>
      </c>
      <c r="G235" s="384" t="str">
        <f t="shared" si="28"/>
        <v>DRY</v>
      </c>
      <c r="I235" s="342">
        <v>5</v>
      </c>
      <c r="J235" s="144" t="str">
        <f t="shared" si="34"/>
        <v>LARGE</v>
      </c>
      <c r="K235" s="144" t="str">
        <f t="shared" si="35"/>
        <v>MEDIUM</v>
      </c>
      <c r="L235" s="144" t="str" cm="1">
        <f t="array" ref="L235">_xlfn.IFS(I235&lt;=2,"SMALL",I235&lt;=5,"MEDIUM",I235&gt;5,"LARGE")</f>
        <v>MEDIUM</v>
      </c>
      <c r="M235" s="144" t="str">
        <f t="shared" si="29"/>
        <v>NO</v>
      </c>
      <c r="N235" s="374">
        <v>4.99</v>
      </c>
      <c r="O235" s="374">
        <f t="shared" si="30"/>
        <v>5</v>
      </c>
      <c r="P235" s="158" t="str" cm="1">
        <f t="array" ref="P235">_xlfn.SWITCH(ROUND(N235,0),5,"Excellent",4,"Good",3,"ok","Bad")</f>
        <v>Excellent</v>
      </c>
      <c r="Q235" s="144">
        <v>96</v>
      </c>
      <c r="R235" s="385">
        <v>41773</v>
      </c>
      <c r="S235" s="385">
        <v>44046</v>
      </c>
      <c r="T235" s="144">
        <v>579</v>
      </c>
      <c r="U235" s="144" t="s">
        <v>69</v>
      </c>
      <c r="V235" s="144">
        <v>350</v>
      </c>
      <c r="W235" s="144" t="str">
        <f t="shared" si="36"/>
        <v>Active</v>
      </c>
      <c r="X235" s="144">
        <v>579</v>
      </c>
      <c r="Y235" s="157" t="s">
        <v>70</v>
      </c>
      <c r="Z235" s="386">
        <v>1</v>
      </c>
      <c r="AA235" s="386">
        <v>0.97</v>
      </c>
      <c r="AB235" s="387" t="s">
        <v>65</v>
      </c>
      <c r="AC235" s="157"/>
    </row>
    <row r="236" spans="2:29">
      <c r="B236" s="347">
        <v>84</v>
      </c>
      <c r="C236" s="383">
        <v>0</v>
      </c>
      <c r="D236" s="383" t="str">
        <f t="shared" si="31"/>
        <v>NO</v>
      </c>
      <c r="E236" s="383" t="str">
        <f t="shared" si="32"/>
        <v>HOT</v>
      </c>
      <c r="F236" s="383" t="str">
        <f t="shared" si="33"/>
        <v>NONE</v>
      </c>
      <c r="G236" s="384" t="str">
        <f t="shared" si="28"/>
        <v>DRY</v>
      </c>
      <c r="I236" s="342">
        <v>2</v>
      </c>
      <c r="J236" s="144" t="str">
        <f t="shared" si="34"/>
        <v>SMALL</v>
      </c>
      <c r="K236" s="144" t="str">
        <f t="shared" si="35"/>
        <v>SMALL</v>
      </c>
      <c r="L236" s="144" t="str" cm="1">
        <f t="array" ref="L236">_xlfn.IFS(I236&lt;=2,"SMALL",I236&lt;=5,"MEDIUM",I236&gt;5,"LARGE")</f>
        <v>SMALL</v>
      </c>
      <c r="M236" s="144" t="str">
        <f t="shared" si="29"/>
        <v>NO</v>
      </c>
      <c r="N236" s="374">
        <v>4.57</v>
      </c>
      <c r="O236" s="374">
        <f t="shared" si="30"/>
        <v>5</v>
      </c>
      <c r="P236" s="158" t="str" cm="1">
        <f t="array" ref="P236">_xlfn.SWITCH(ROUND(N236,0),5,"Excellent",4,"Good",3,"ok","Bad")</f>
        <v>Excellent</v>
      </c>
      <c r="Q236" s="144">
        <v>116</v>
      </c>
      <c r="R236" s="385">
        <v>41027</v>
      </c>
      <c r="S236" s="385">
        <v>43912</v>
      </c>
      <c r="T236" s="144">
        <v>578</v>
      </c>
      <c r="U236" s="144" t="s">
        <v>60</v>
      </c>
      <c r="V236" s="144">
        <v>319</v>
      </c>
      <c r="W236" s="144" t="str">
        <f t="shared" si="36"/>
        <v>Active</v>
      </c>
      <c r="X236" s="144">
        <v>578</v>
      </c>
      <c r="Y236" s="157" t="s">
        <v>61</v>
      </c>
      <c r="Z236" s="386">
        <v>1</v>
      </c>
      <c r="AA236" s="386">
        <v>0.67</v>
      </c>
      <c r="AB236" s="387" t="s">
        <v>65</v>
      </c>
      <c r="AC236" s="157"/>
    </row>
    <row r="237" spans="2:29">
      <c r="B237" s="347">
        <v>75</v>
      </c>
      <c r="C237" s="383">
        <v>0</v>
      </c>
      <c r="D237" s="383" t="str">
        <f t="shared" si="31"/>
        <v>NO</v>
      </c>
      <c r="E237" s="383" t="str">
        <f t="shared" si="32"/>
        <v>MILD</v>
      </c>
      <c r="F237" s="383" t="str">
        <f t="shared" si="33"/>
        <v>NONE</v>
      </c>
      <c r="G237" s="384" t="str">
        <f t="shared" si="28"/>
        <v>WET</v>
      </c>
      <c r="I237" s="342">
        <v>4</v>
      </c>
      <c r="J237" s="144" t="str">
        <f t="shared" si="34"/>
        <v>LARGE</v>
      </c>
      <c r="K237" s="144" t="str">
        <f t="shared" si="35"/>
        <v>MEDIUM</v>
      </c>
      <c r="L237" s="144" t="str" cm="1">
        <f t="array" ref="L237">_xlfn.IFS(I237&lt;=2,"SMALL",I237&lt;=5,"MEDIUM",I237&gt;5,"LARGE")</f>
        <v>MEDIUM</v>
      </c>
      <c r="M237" s="144" t="str">
        <f t="shared" si="29"/>
        <v>NO</v>
      </c>
      <c r="N237" s="374">
        <v>4.84</v>
      </c>
      <c r="O237" s="374">
        <f t="shared" si="30"/>
        <v>5</v>
      </c>
      <c r="P237" s="158" t="str" cm="1">
        <f t="array" ref="P237">_xlfn.SWITCH(ROUND(N237,0),5,"Excellent",4,"Good",3,"ok","Bad")</f>
        <v>Excellent</v>
      </c>
      <c r="Q237" s="144">
        <v>63</v>
      </c>
      <c r="R237" s="385">
        <v>41012</v>
      </c>
      <c r="S237" s="385">
        <v>44052</v>
      </c>
      <c r="T237" s="144">
        <v>517</v>
      </c>
      <c r="U237" s="144" t="s">
        <v>69</v>
      </c>
      <c r="V237" s="144">
        <v>164</v>
      </c>
      <c r="W237" s="144" t="str">
        <f t="shared" si="36"/>
        <v>Active</v>
      </c>
      <c r="X237" s="144">
        <v>517</v>
      </c>
      <c r="Y237" s="157" t="s">
        <v>70</v>
      </c>
      <c r="Z237" s="386">
        <v>1</v>
      </c>
      <c r="AA237" s="386">
        <v>0.98</v>
      </c>
      <c r="AB237" s="387" t="s">
        <v>62</v>
      </c>
      <c r="AC237" s="157"/>
    </row>
    <row r="238" spans="2:29">
      <c r="B238" s="347">
        <v>75</v>
      </c>
      <c r="C238" s="383">
        <v>61</v>
      </c>
      <c r="D238" s="383" t="str">
        <f t="shared" si="31"/>
        <v>NO</v>
      </c>
      <c r="E238" s="383" t="str">
        <f t="shared" si="32"/>
        <v>MILD</v>
      </c>
      <c r="F238" s="383" t="str">
        <f t="shared" si="33"/>
        <v>RAIN</v>
      </c>
      <c r="G238" s="384" t="str">
        <f t="shared" si="28"/>
        <v>WET</v>
      </c>
      <c r="I238" s="342">
        <v>6</v>
      </c>
      <c r="J238" s="144" t="str">
        <f t="shared" si="34"/>
        <v>LARGE</v>
      </c>
      <c r="K238" s="144" t="str">
        <f t="shared" si="35"/>
        <v>LARGE</v>
      </c>
      <c r="L238" s="144" t="str" cm="1">
        <f t="array" ref="L238">_xlfn.IFS(I238&lt;=2,"SMALL",I238&lt;=5,"MEDIUM",I238&gt;5,"LARGE")</f>
        <v>LARGE</v>
      </c>
      <c r="M238" s="144" t="str">
        <f t="shared" si="29"/>
        <v>YES</v>
      </c>
      <c r="N238" s="374">
        <v>4.9000000000000004</v>
      </c>
      <c r="O238" s="374">
        <f t="shared" si="30"/>
        <v>5</v>
      </c>
      <c r="P238" s="158" t="str" cm="1">
        <f t="array" ref="P238">_xlfn.SWITCH(ROUND(N238,0),5,"Excellent",4,"Good",3,"ok","Bad")</f>
        <v>Excellent</v>
      </c>
      <c r="Q238" s="144">
        <v>135</v>
      </c>
      <c r="R238" s="385">
        <v>41109</v>
      </c>
      <c r="S238" s="385">
        <v>43910</v>
      </c>
      <c r="T238" s="144">
        <v>585</v>
      </c>
      <c r="U238" s="144" t="s">
        <v>69</v>
      </c>
      <c r="V238" s="144">
        <v>317</v>
      </c>
      <c r="W238" s="144" t="str">
        <f t="shared" si="36"/>
        <v>Active</v>
      </c>
      <c r="X238" s="144">
        <v>585</v>
      </c>
      <c r="Y238" s="157" t="s">
        <v>70</v>
      </c>
      <c r="Z238" s="386">
        <v>1</v>
      </c>
      <c r="AA238" s="386">
        <v>0.6</v>
      </c>
      <c r="AB238" s="387" t="s">
        <v>62</v>
      </c>
      <c r="AC238" s="157"/>
    </row>
    <row r="239" spans="2:29">
      <c r="B239" s="347">
        <v>88</v>
      </c>
      <c r="C239" s="383">
        <v>178</v>
      </c>
      <c r="D239" s="383" t="str">
        <f t="shared" si="31"/>
        <v>NO</v>
      </c>
      <c r="E239" s="383" t="str">
        <f t="shared" si="32"/>
        <v>HOT</v>
      </c>
      <c r="F239" s="383" t="str">
        <f t="shared" si="33"/>
        <v>RAIN</v>
      </c>
      <c r="G239" s="384" t="str">
        <f t="shared" si="28"/>
        <v>DRY</v>
      </c>
      <c r="I239" s="342">
        <v>2</v>
      </c>
      <c r="J239" s="144" t="str">
        <f t="shared" si="34"/>
        <v>SMALL</v>
      </c>
      <c r="K239" s="144" t="str">
        <f t="shared" si="35"/>
        <v>SMALL</v>
      </c>
      <c r="L239" s="144" t="str" cm="1">
        <f t="array" ref="L239">_xlfn.IFS(I239&lt;=2,"SMALL",I239&lt;=5,"MEDIUM",I239&gt;5,"LARGE")</f>
        <v>SMALL</v>
      </c>
      <c r="M239" s="144" t="str">
        <f t="shared" si="29"/>
        <v>NO</v>
      </c>
      <c r="N239" s="374">
        <v>4.8499999999999996</v>
      </c>
      <c r="O239" s="374">
        <f t="shared" si="30"/>
        <v>5</v>
      </c>
      <c r="P239" s="158" t="str" cm="1">
        <f t="array" ref="P239">_xlfn.SWITCH(ROUND(N239,0),5,"Excellent",4,"Good",3,"ok","Bad")</f>
        <v>Excellent</v>
      </c>
      <c r="Q239" s="144">
        <v>60</v>
      </c>
      <c r="R239" s="385">
        <v>41053</v>
      </c>
      <c r="S239" s="385">
        <v>43861</v>
      </c>
      <c r="T239" s="144">
        <v>586</v>
      </c>
      <c r="U239" s="144" t="s">
        <v>69</v>
      </c>
      <c r="V239" s="144">
        <v>236</v>
      </c>
      <c r="W239" s="144" t="str">
        <f t="shared" si="36"/>
        <v>Active</v>
      </c>
      <c r="X239" s="144">
        <v>586</v>
      </c>
      <c r="Y239" s="157" t="s">
        <v>70</v>
      </c>
      <c r="Z239" s="386">
        <v>0.8</v>
      </c>
      <c r="AA239" s="386">
        <v>1</v>
      </c>
      <c r="AB239" s="387" t="s">
        <v>62</v>
      </c>
      <c r="AC239" s="157"/>
    </row>
    <row r="240" spans="2:29">
      <c r="B240" s="347">
        <v>73</v>
      </c>
      <c r="C240" s="383">
        <v>198</v>
      </c>
      <c r="D240" s="383" t="str">
        <f t="shared" si="31"/>
        <v>NO</v>
      </c>
      <c r="E240" s="383" t="str">
        <f t="shared" si="32"/>
        <v>MILD</v>
      </c>
      <c r="F240" s="383" t="str">
        <f t="shared" si="33"/>
        <v>RAIN</v>
      </c>
      <c r="G240" s="384" t="str">
        <f t="shared" si="28"/>
        <v>WET</v>
      </c>
      <c r="I240" s="342">
        <v>1</v>
      </c>
      <c r="J240" s="144" t="str">
        <f t="shared" si="34"/>
        <v>SMALL</v>
      </c>
      <c r="K240" s="144" t="str">
        <f t="shared" si="35"/>
        <v>SMALL</v>
      </c>
      <c r="L240" s="144" t="str" cm="1">
        <f t="array" ref="L240">_xlfn.IFS(I240&lt;=2,"SMALL",I240&lt;=5,"MEDIUM",I240&gt;5,"LARGE")</f>
        <v>SMALL</v>
      </c>
      <c r="M240" s="144" t="str">
        <f t="shared" si="29"/>
        <v>NO</v>
      </c>
      <c r="N240" s="374">
        <v>4.92</v>
      </c>
      <c r="O240" s="374">
        <f t="shared" si="30"/>
        <v>5</v>
      </c>
      <c r="P240" s="158" t="str" cm="1">
        <f t="array" ref="P240">_xlfn.SWITCH(ROUND(N240,0),5,"Excellent",4,"Good",3,"ok","Bad")</f>
        <v>Excellent</v>
      </c>
      <c r="Q240" s="144">
        <v>39</v>
      </c>
      <c r="R240" s="385">
        <v>41079</v>
      </c>
      <c r="S240" s="385">
        <v>43904</v>
      </c>
      <c r="T240" s="144">
        <v>256</v>
      </c>
      <c r="U240" s="144" t="s">
        <v>60</v>
      </c>
      <c r="V240" s="144">
        <v>269</v>
      </c>
      <c r="W240" s="144" t="str">
        <f t="shared" si="36"/>
        <v>Active</v>
      </c>
      <c r="X240" s="144">
        <v>256</v>
      </c>
      <c r="Y240" s="157" t="s">
        <v>122</v>
      </c>
      <c r="Z240" s="386">
        <v>0</v>
      </c>
      <c r="AA240" s="386">
        <v>0.5</v>
      </c>
      <c r="AB240" s="387" t="s">
        <v>65</v>
      </c>
      <c r="AC240" s="157"/>
    </row>
    <row r="241" spans="2:29">
      <c r="B241" s="347">
        <v>86</v>
      </c>
      <c r="C241" s="383">
        <v>701</v>
      </c>
      <c r="D241" s="383" t="str">
        <f t="shared" si="31"/>
        <v>NO</v>
      </c>
      <c r="E241" s="383" t="str">
        <f t="shared" si="32"/>
        <v>HOT</v>
      </c>
      <c r="F241" s="383" t="str">
        <f t="shared" si="33"/>
        <v>RAIN</v>
      </c>
      <c r="G241" s="384" t="str">
        <f t="shared" si="28"/>
        <v>DRY</v>
      </c>
      <c r="I241" s="342">
        <v>3</v>
      </c>
      <c r="J241" s="144" t="str">
        <f t="shared" si="34"/>
        <v>LARGE</v>
      </c>
      <c r="K241" s="144" t="str">
        <f t="shared" si="35"/>
        <v>MEDIUM</v>
      </c>
      <c r="L241" s="144" t="str" cm="1">
        <f t="array" ref="L241">_xlfn.IFS(I241&lt;=2,"SMALL",I241&lt;=5,"MEDIUM",I241&gt;5,"LARGE")</f>
        <v>MEDIUM</v>
      </c>
      <c r="M241" s="144" t="str">
        <f t="shared" si="29"/>
        <v>NO</v>
      </c>
      <c r="N241" s="374">
        <v>4.58</v>
      </c>
      <c r="O241" s="374">
        <f t="shared" si="30"/>
        <v>5</v>
      </c>
      <c r="P241" s="158" t="str" cm="1">
        <f t="array" ref="P241">_xlfn.SWITCH(ROUND(N241,0),5,"Excellent",4,"Good",3,"ok","Bad")</f>
        <v>Excellent</v>
      </c>
      <c r="Q241" s="144">
        <v>224</v>
      </c>
      <c r="R241" s="385">
        <v>41084</v>
      </c>
      <c r="S241" s="385">
        <v>43922</v>
      </c>
      <c r="T241" s="144">
        <v>590</v>
      </c>
      <c r="U241" s="144" t="s">
        <v>69</v>
      </c>
      <c r="V241" s="144">
        <v>190</v>
      </c>
      <c r="W241" s="144" t="str">
        <f t="shared" si="36"/>
        <v>Active</v>
      </c>
      <c r="X241" s="144">
        <v>590</v>
      </c>
      <c r="Y241" s="157" t="s">
        <v>64</v>
      </c>
      <c r="Z241" s="386">
        <v>1</v>
      </c>
      <c r="AA241" s="386">
        <v>1</v>
      </c>
      <c r="AB241" s="387" t="s">
        <v>65</v>
      </c>
      <c r="AC241" s="157"/>
    </row>
    <row r="242" spans="2:29">
      <c r="B242" s="347">
        <v>81</v>
      </c>
      <c r="C242" s="383">
        <v>0</v>
      </c>
      <c r="D242" s="383" t="str">
        <f t="shared" si="31"/>
        <v>NO</v>
      </c>
      <c r="E242" s="383" t="str">
        <f t="shared" si="32"/>
        <v>HOT</v>
      </c>
      <c r="F242" s="383" t="str">
        <f t="shared" si="33"/>
        <v>NONE</v>
      </c>
      <c r="G242" s="384" t="str">
        <f t="shared" si="28"/>
        <v>DRY</v>
      </c>
      <c r="I242" s="342">
        <v>4</v>
      </c>
      <c r="J242" s="144" t="str">
        <f t="shared" si="34"/>
        <v>LARGE</v>
      </c>
      <c r="K242" s="144" t="str">
        <f t="shared" si="35"/>
        <v>MEDIUM</v>
      </c>
      <c r="L242" s="144" t="str" cm="1">
        <f t="array" ref="L242">_xlfn.IFS(I242&lt;=2,"SMALL",I242&lt;=5,"MEDIUM",I242&gt;5,"LARGE")</f>
        <v>MEDIUM</v>
      </c>
      <c r="M242" s="144" t="str">
        <f t="shared" si="29"/>
        <v>NO</v>
      </c>
      <c r="N242" s="374">
        <v>4.83</v>
      </c>
      <c r="O242" s="374">
        <f t="shared" si="30"/>
        <v>5</v>
      </c>
      <c r="P242" s="158" t="str" cm="1">
        <f t="array" ref="P242">_xlfn.SWITCH(ROUND(N242,0),5,"Excellent",4,"Good",3,"ok","Bad")</f>
        <v>Excellent</v>
      </c>
      <c r="Q242" s="144">
        <v>54</v>
      </c>
      <c r="R242" s="385">
        <v>41015</v>
      </c>
      <c r="S242" s="385">
        <v>43898</v>
      </c>
      <c r="T242" s="144">
        <v>349</v>
      </c>
      <c r="U242" s="144" t="s">
        <v>69</v>
      </c>
      <c r="V242" s="144">
        <v>145</v>
      </c>
      <c r="W242" s="144" t="str">
        <f t="shared" si="36"/>
        <v>Active</v>
      </c>
      <c r="X242" s="144">
        <v>349</v>
      </c>
      <c r="Y242" s="157" t="s">
        <v>70</v>
      </c>
      <c r="Z242" s="386">
        <v>1</v>
      </c>
      <c r="AA242" s="386">
        <v>0.96</v>
      </c>
      <c r="AB242" s="387" t="s">
        <v>62</v>
      </c>
      <c r="AC242" s="157"/>
    </row>
    <row r="243" spans="2:29">
      <c r="B243" s="347">
        <v>74</v>
      </c>
      <c r="C243" s="383">
        <v>0</v>
      </c>
      <c r="D243" s="383" t="str">
        <f t="shared" si="31"/>
        <v>NO</v>
      </c>
      <c r="E243" s="383" t="str">
        <f t="shared" si="32"/>
        <v>MILD</v>
      </c>
      <c r="F243" s="383" t="str">
        <f t="shared" si="33"/>
        <v>NONE</v>
      </c>
      <c r="G243" s="384" t="str">
        <f t="shared" si="28"/>
        <v>WET</v>
      </c>
      <c r="I243" s="342">
        <v>5</v>
      </c>
      <c r="J243" s="144" t="str">
        <f t="shared" si="34"/>
        <v>LARGE</v>
      </c>
      <c r="K243" s="144" t="str">
        <f t="shared" si="35"/>
        <v>MEDIUM</v>
      </c>
      <c r="L243" s="144" t="str" cm="1">
        <f t="array" ref="L243">_xlfn.IFS(I243&lt;=2,"SMALL",I243&lt;=5,"MEDIUM",I243&gt;5,"LARGE")</f>
        <v>MEDIUM</v>
      </c>
      <c r="M243" s="144" t="str">
        <f t="shared" si="29"/>
        <v>NO</v>
      </c>
      <c r="N243" s="374">
        <v>4.34</v>
      </c>
      <c r="O243" s="374">
        <f t="shared" si="30"/>
        <v>4</v>
      </c>
      <c r="P243" s="158" t="str" cm="1">
        <f t="array" ref="P243">_xlfn.SWITCH(ROUND(N243,0),5,"Excellent",4,"Good",3,"ok","Bad")</f>
        <v>Good</v>
      </c>
      <c r="Q243" s="144">
        <v>44</v>
      </c>
      <c r="R243" s="385">
        <v>41521</v>
      </c>
      <c r="S243" s="385">
        <v>44038</v>
      </c>
      <c r="T243" s="144">
        <v>594</v>
      </c>
      <c r="U243" s="144" t="s">
        <v>69</v>
      </c>
      <c r="V243" s="144">
        <v>180</v>
      </c>
      <c r="W243" s="144" t="str">
        <f t="shared" si="36"/>
        <v>Active</v>
      </c>
      <c r="X243" s="144">
        <v>594</v>
      </c>
      <c r="Y243" s="157" t="s">
        <v>70</v>
      </c>
      <c r="Z243" s="386">
        <v>1</v>
      </c>
      <c r="AA243" s="386">
        <v>1</v>
      </c>
      <c r="AB243" s="387" t="s">
        <v>65</v>
      </c>
      <c r="AC243" s="157"/>
    </row>
    <row r="244" spans="2:29">
      <c r="B244" s="347">
        <v>82</v>
      </c>
      <c r="C244" s="383">
        <v>0</v>
      </c>
      <c r="D244" s="383" t="str">
        <f t="shared" si="31"/>
        <v>NO</v>
      </c>
      <c r="E244" s="383" t="str">
        <f t="shared" si="32"/>
        <v>HOT</v>
      </c>
      <c r="F244" s="383" t="str">
        <f t="shared" si="33"/>
        <v>NONE</v>
      </c>
      <c r="G244" s="384" t="str">
        <f t="shared" si="28"/>
        <v>DRY</v>
      </c>
      <c r="I244" s="342">
        <v>2</v>
      </c>
      <c r="J244" s="144" t="str">
        <f t="shared" si="34"/>
        <v>SMALL</v>
      </c>
      <c r="K244" s="144" t="str">
        <f t="shared" si="35"/>
        <v>SMALL</v>
      </c>
      <c r="L244" s="144" t="str" cm="1">
        <f t="array" ref="L244">_xlfn.IFS(I244&lt;=2,"SMALL",I244&lt;=5,"MEDIUM",I244&gt;5,"LARGE")</f>
        <v>SMALL</v>
      </c>
      <c r="M244" s="144" t="str">
        <f t="shared" si="29"/>
        <v>NO</v>
      </c>
      <c r="N244" s="374">
        <v>4.6500000000000004</v>
      </c>
      <c r="O244" s="374">
        <f t="shared" si="30"/>
        <v>5</v>
      </c>
      <c r="P244" s="158" t="str" cm="1">
        <f t="array" ref="P244">_xlfn.SWITCH(ROUND(N244,0),5,"Excellent",4,"Good",3,"ok","Bad")</f>
        <v>Excellent</v>
      </c>
      <c r="Q244" s="144">
        <v>40</v>
      </c>
      <c r="R244" s="385">
        <v>41913</v>
      </c>
      <c r="S244" s="385">
        <v>43922</v>
      </c>
      <c r="T244" s="144">
        <v>475</v>
      </c>
      <c r="U244" s="144" t="s">
        <v>60</v>
      </c>
      <c r="V244" s="144">
        <v>0</v>
      </c>
      <c r="W244" s="144" t="str">
        <f t="shared" si="36"/>
        <v>Inactive</v>
      </c>
      <c r="X244" s="144">
        <v>475</v>
      </c>
      <c r="Y244" s="157" t="s">
        <v>64</v>
      </c>
      <c r="Z244" s="386">
        <v>1</v>
      </c>
      <c r="AA244" s="386">
        <v>0.8</v>
      </c>
      <c r="AB244" s="387" t="s">
        <v>62</v>
      </c>
      <c r="AC244" s="157"/>
    </row>
    <row r="245" spans="2:29">
      <c r="B245" s="347">
        <v>80</v>
      </c>
      <c r="C245" s="383">
        <v>0</v>
      </c>
      <c r="D245" s="383" t="str">
        <f t="shared" si="31"/>
        <v>NO</v>
      </c>
      <c r="E245" s="383" t="str">
        <f t="shared" si="32"/>
        <v>MILD</v>
      </c>
      <c r="F245" s="383" t="str">
        <f t="shared" si="33"/>
        <v>NONE</v>
      </c>
      <c r="G245" s="384" t="str">
        <f t="shared" si="28"/>
        <v>WET</v>
      </c>
      <c r="I245" s="342">
        <v>2</v>
      </c>
      <c r="J245" s="144" t="str">
        <f t="shared" si="34"/>
        <v>SMALL</v>
      </c>
      <c r="K245" s="144" t="str">
        <f t="shared" si="35"/>
        <v>SMALL</v>
      </c>
      <c r="L245" s="144" t="str" cm="1">
        <f t="array" ref="L245">_xlfn.IFS(I245&lt;=2,"SMALL",I245&lt;=5,"MEDIUM",I245&gt;5,"LARGE")</f>
        <v>SMALL</v>
      </c>
      <c r="M245" s="144" t="str">
        <f t="shared" si="29"/>
        <v>NO</v>
      </c>
      <c r="N245" s="374">
        <v>4.57</v>
      </c>
      <c r="O245" s="374">
        <f t="shared" si="30"/>
        <v>5</v>
      </c>
      <c r="P245" s="158" t="str" cm="1">
        <f t="array" ref="P245">_xlfn.SWITCH(ROUND(N245,0),5,"Excellent",4,"Good",3,"ok","Bad")</f>
        <v>Excellent</v>
      </c>
      <c r="Q245" s="144">
        <v>117</v>
      </c>
      <c r="R245" s="385">
        <v>41544</v>
      </c>
      <c r="S245" s="385">
        <v>43882</v>
      </c>
      <c r="T245" s="144">
        <v>95</v>
      </c>
      <c r="U245" s="144" t="s">
        <v>60</v>
      </c>
      <c r="V245" s="144">
        <v>293</v>
      </c>
      <c r="W245" s="144" t="str">
        <f t="shared" si="36"/>
        <v>Active</v>
      </c>
      <c r="X245" s="144">
        <v>95</v>
      </c>
      <c r="Y245" s="157" t="s">
        <v>70</v>
      </c>
      <c r="Z245" s="386">
        <v>1</v>
      </c>
      <c r="AA245" s="386">
        <v>1</v>
      </c>
      <c r="AB245" s="387" t="s">
        <v>62</v>
      </c>
      <c r="AC245" s="157"/>
    </row>
    <row r="246" spans="2:29">
      <c r="B246" s="347">
        <v>73</v>
      </c>
      <c r="C246" s="383">
        <v>0</v>
      </c>
      <c r="D246" s="383" t="str">
        <f t="shared" si="31"/>
        <v>NO</v>
      </c>
      <c r="E246" s="383" t="str">
        <f t="shared" si="32"/>
        <v>MILD</v>
      </c>
      <c r="F246" s="383" t="str">
        <f t="shared" si="33"/>
        <v>NONE</v>
      </c>
      <c r="G246" s="384" t="str">
        <f t="shared" si="28"/>
        <v>WET</v>
      </c>
      <c r="I246" s="342">
        <v>2</v>
      </c>
      <c r="J246" s="144" t="str">
        <f t="shared" si="34"/>
        <v>SMALL</v>
      </c>
      <c r="K246" s="144" t="str">
        <f t="shared" si="35"/>
        <v>SMALL</v>
      </c>
      <c r="L246" s="144" t="str" cm="1">
        <f t="array" ref="L246">_xlfn.IFS(I246&lt;=2,"SMALL",I246&lt;=5,"MEDIUM",I246&gt;5,"LARGE")</f>
        <v>SMALL</v>
      </c>
      <c r="M246" s="144" t="str">
        <f t="shared" si="29"/>
        <v>NO</v>
      </c>
      <c r="N246" s="374">
        <v>4.59</v>
      </c>
      <c r="O246" s="374">
        <f t="shared" si="30"/>
        <v>5</v>
      </c>
      <c r="P246" s="158" t="str" cm="1">
        <f t="array" ref="P246">_xlfn.SWITCH(ROUND(N246,0),5,"Excellent",4,"Good",3,"ok","Bad")</f>
        <v>Excellent</v>
      </c>
      <c r="Q246" s="144">
        <v>157</v>
      </c>
      <c r="R246" s="385">
        <v>41042</v>
      </c>
      <c r="S246" s="385">
        <v>43896</v>
      </c>
      <c r="T246" s="144">
        <v>95</v>
      </c>
      <c r="U246" s="144" t="s">
        <v>60</v>
      </c>
      <c r="V246" s="144">
        <v>339</v>
      </c>
      <c r="W246" s="144" t="str">
        <f t="shared" si="36"/>
        <v>Active</v>
      </c>
      <c r="X246" s="144">
        <v>95</v>
      </c>
      <c r="Y246" s="157" t="s">
        <v>70</v>
      </c>
      <c r="Z246" s="386">
        <v>1</v>
      </c>
      <c r="AA246" s="386">
        <v>0.55000000000000004</v>
      </c>
      <c r="AB246" s="387" t="s">
        <v>65</v>
      </c>
      <c r="AC246" s="157"/>
    </row>
    <row r="247" spans="2:29">
      <c r="B247" s="347">
        <v>69</v>
      </c>
      <c r="C247" s="383">
        <v>0</v>
      </c>
      <c r="D247" s="383" t="str">
        <f t="shared" si="31"/>
        <v>NO</v>
      </c>
      <c r="E247" s="383" t="str">
        <f t="shared" si="32"/>
        <v>MILD</v>
      </c>
      <c r="F247" s="383" t="str">
        <f t="shared" si="33"/>
        <v>NONE</v>
      </c>
      <c r="G247" s="384" t="str">
        <f t="shared" si="28"/>
        <v>WET</v>
      </c>
      <c r="I247" s="342">
        <v>4</v>
      </c>
      <c r="J247" s="144" t="str">
        <f t="shared" si="34"/>
        <v>LARGE</v>
      </c>
      <c r="K247" s="144" t="str">
        <f t="shared" si="35"/>
        <v>MEDIUM</v>
      </c>
      <c r="L247" s="144" t="str" cm="1">
        <f t="array" ref="L247">_xlfn.IFS(I247&lt;=2,"SMALL",I247&lt;=5,"MEDIUM",I247&gt;5,"LARGE")</f>
        <v>MEDIUM</v>
      </c>
      <c r="M247" s="144" t="str">
        <f t="shared" si="29"/>
        <v>YES</v>
      </c>
      <c r="N247" s="374">
        <v>4.99</v>
      </c>
      <c r="O247" s="374">
        <f t="shared" si="30"/>
        <v>5</v>
      </c>
      <c r="P247" s="158" t="str" cm="1">
        <f t="array" ref="P247">_xlfn.SWITCH(ROUND(N247,0),5,"Excellent",4,"Good",3,"ok","Bad")</f>
        <v>Excellent</v>
      </c>
      <c r="Q247" s="144">
        <v>165</v>
      </c>
      <c r="R247" s="385">
        <v>41038</v>
      </c>
      <c r="S247" s="385">
        <v>44050</v>
      </c>
      <c r="T247" s="144">
        <v>611</v>
      </c>
      <c r="U247" s="144" t="s">
        <v>60</v>
      </c>
      <c r="V247" s="144">
        <v>70</v>
      </c>
      <c r="W247" s="144" t="str">
        <f t="shared" si="36"/>
        <v>Active</v>
      </c>
      <c r="X247" s="144">
        <v>611</v>
      </c>
      <c r="Y247" s="157" t="s">
        <v>70</v>
      </c>
      <c r="Z247" s="386">
        <v>1</v>
      </c>
      <c r="AA247" s="386">
        <v>1</v>
      </c>
      <c r="AB247" s="387" t="s">
        <v>62</v>
      </c>
      <c r="AC247" s="157"/>
    </row>
    <row r="248" spans="2:29">
      <c r="B248" s="347">
        <v>42</v>
      </c>
      <c r="C248" s="383">
        <v>0</v>
      </c>
      <c r="D248" s="383" t="str">
        <f t="shared" si="31"/>
        <v>NO</v>
      </c>
      <c r="E248" s="383" t="str">
        <f t="shared" si="32"/>
        <v>MILD</v>
      </c>
      <c r="F248" s="383" t="str">
        <f t="shared" si="33"/>
        <v>NONE</v>
      </c>
      <c r="G248" s="384" t="str">
        <f t="shared" si="28"/>
        <v>WET</v>
      </c>
      <c r="I248" s="342">
        <v>5</v>
      </c>
      <c r="J248" s="144" t="str">
        <f t="shared" si="34"/>
        <v>LARGE</v>
      </c>
      <c r="K248" s="144" t="str">
        <f t="shared" si="35"/>
        <v>MEDIUM</v>
      </c>
      <c r="L248" s="144" t="str" cm="1">
        <f t="array" ref="L248">_xlfn.IFS(I248&lt;=2,"SMALL",I248&lt;=5,"MEDIUM",I248&gt;5,"LARGE")</f>
        <v>MEDIUM</v>
      </c>
      <c r="M248" s="144" t="str">
        <f t="shared" si="29"/>
        <v>NO</v>
      </c>
      <c r="N248" s="374">
        <v>4.8899999999999997</v>
      </c>
      <c r="O248" s="374">
        <f t="shared" si="30"/>
        <v>5</v>
      </c>
      <c r="P248" s="158" t="str" cm="1">
        <f t="array" ref="P248">_xlfn.SWITCH(ROUND(N248,0),5,"Excellent",4,"Good",3,"ok","Bad")</f>
        <v>Excellent</v>
      </c>
      <c r="Q248" s="144">
        <v>94</v>
      </c>
      <c r="R248" s="385">
        <v>41096</v>
      </c>
      <c r="S248" s="385">
        <v>43906</v>
      </c>
      <c r="T248" s="144">
        <v>545</v>
      </c>
      <c r="U248" s="144" t="s">
        <v>69</v>
      </c>
      <c r="V248" s="144">
        <v>140</v>
      </c>
      <c r="W248" s="144" t="str">
        <f t="shared" si="36"/>
        <v>Active</v>
      </c>
      <c r="X248" s="144">
        <v>545</v>
      </c>
      <c r="Y248" s="157" t="s">
        <v>61</v>
      </c>
      <c r="Z248" s="386">
        <v>1</v>
      </c>
      <c r="AA248" s="386">
        <v>1</v>
      </c>
      <c r="AB248" s="387" t="s">
        <v>65</v>
      </c>
      <c r="AC248" s="157"/>
    </row>
    <row r="249" spans="2:29">
      <c r="B249" s="347">
        <v>40</v>
      </c>
      <c r="C249" s="383">
        <v>0</v>
      </c>
      <c r="D249" s="383" t="str">
        <f t="shared" si="31"/>
        <v>NO</v>
      </c>
      <c r="E249" s="383" t="str">
        <f t="shared" si="32"/>
        <v>MILD</v>
      </c>
      <c r="F249" s="383" t="str">
        <f t="shared" si="33"/>
        <v>NONE</v>
      </c>
      <c r="G249" s="384" t="str">
        <f t="shared" si="28"/>
        <v>WET</v>
      </c>
      <c r="I249" s="342">
        <v>2</v>
      </c>
      <c r="J249" s="144" t="str">
        <f t="shared" si="34"/>
        <v>SMALL</v>
      </c>
      <c r="K249" s="144" t="str">
        <f t="shared" si="35"/>
        <v>SMALL</v>
      </c>
      <c r="L249" s="144" t="str" cm="1">
        <f t="array" ref="L249">_xlfn.IFS(I249&lt;=2,"SMALL",I249&lt;=5,"MEDIUM",I249&gt;5,"LARGE")</f>
        <v>SMALL</v>
      </c>
      <c r="M249" s="144" t="str">
        <f t="shared" si="29"/>
        <v>NO</v>
      </c>
      <c r="N249" s="374">
        <v>4.29</v>
      </c>
      <c r="O249" s="374">
        <f t="shared" si="30"/>
        <v>4</v>
      </c>
      <c r="P249" s="158" t="str" cm="1">
        <f t="array" ref="P249">_xlfn.SWITCH(ROUND(N249,0),5,"Excellent",4,"Good",3,"ok","Bad")</f>
        <v>Good</v>
      </c>
      <c r="Q249" s="144">
        <v>7</v>
      </c>
      <c r="R249" s="385">
        <v>41092</v>
      </c>
      <c r="S249" s="385">
        <v>43676</v>
      </c>
      <c r="T249" s="144">
        <v>475</v>
      </c>
      <c r="U249" s="144" t="s">
        <v>60</v>
      </c>
      <c r="V249" s="144">
        <v>0</v>
      </c>
      <c r="W249" s="144" t="str">
        <f t="shared" si="36"/>
        <v>Inactive</v>
      </c>
      <c r="X249" s="144">
        <v>475</v>
      </c>
      <c r="Y249" s="157" t="s">
        <v>64</v>
      </c>
      <c r="Z249" s="386">
        <v>0.92</v>
      </c>
      <c r="AA249" s="386">
        <v>1</v>
      </c>
      <c r="AB249" s="387" t="s">
        <v>65</v>
      </c>
      <c r="AC249" s="157"/>
    </row>
    <row r="250" spans="2:29">
      <c r="B250" s="347">
        <v>51</v>
      </c>
      <c r="C250" s="383">
        <v>86</v>
      </c>
      <c r="D250" s="383" t="str">
        <f t="shared" si="31"/>
        <v>NO</v>
      </c>
      <c r="E250" s="383" t="str">
        <f t="shared" si="32"/>
        <v>MILD</v>
      </c>
      <c r="F250" s="383" t="str">
        <f t="shared" si="33"/>
        <v>RAIN</v>
      </c>
      <c r="G250" s="384" t="str">
        <f t="shared" si="28"/>
        <v>WET</v>
      </c>
      <c r="I250" s="342">
        <v>5</v>
      </c>
      <c r="J250" s="144" t="str">
        <f t="shared" si="34"/>
        <v>LARGE</v>
      </c>
      <c r="K250" s="144" t="str">
        <f t="shared" si="35"/>
        <v>MEDIUM</v>
      </c>
      <c r="L250" s="144" t="str" cm="1">
        <f t="array" ref="L250">_xlfn.IFS(I250&lt;=2,"SMALL",I250&lt;=5,"MEDIUM",I250&gt;5,"LARGE")</f>
        <v>MEDIUM</v>
      </c>
      <c r="M250" s="144" t="str">
        <f t="shared" si="29"/>
        <v>YES</v>
      </c>
      <c r="N250" s="374">
        <v>4.83</v>
      </c>
      <c r="O250" s="374">
        <f t="shared" si="30"/>
        <v>5</v>
      </c>
      <c r="P250" s="158" t="str" cm="1">
        <f t="array" ref="P250">_xlfn.SWITCH(ROUND(N250,0),5,"Excellent",4,"Good",3,"ok","Bad")</f>
        <v>Excellent</v>
      </c>
      <c r="Q250" s="144">
        <v>109</v>
      </c>
      <c r="R250" s="385">
        <v>41038</v>
      </c>
      <c r="S250" s="385">
        <v>43362</v>
      </c>
      <c r="T250" s="144">
        <v>614</v>
      </c>
      <c r="U250" s="144" t="s">
        <v>60</v>
      </c>
      <c r="V250" s="144">
        <v>0</v>
      </c>
      <c r="W250" s="144" t="str">
        <f t="shared" si="36"/>
        <v>Inactive</v>
      </c>
      <c r="X250" s="144">
        <v>614</v>
      </c>
      <c r="Y250" s="157" t="s">
        <v>64</v>
      </c>
      <c r="Z250" s="386">
        <v>0.82</v>
      </c>
      <c r="AA250" s="386">
        <v>0.39</v>
      </c>
      <c r="AB250" s="387" t="s">
        <v>65</v>
      </c>
      <c r="AC250" s="157"/>
    </row>
    <row r="251" spans="2:29">
      <c r="B251" s="347">
        <v>53</v>
      </c>
      <c r="C251" s="383">
        <v>5</v>
      </c>
      <c r="D251" s="383" t="str">
        <f t="shared" si="31"/>
        <v>NO</v>
      </c>
      <c r="E251" s="383" t="str">
        <f t="shared" si="32"/>
        <v>MILD</v>
      </c>
      <c r="F251" s="383" t="str">
        <f t="shared" si="33"/>
        <v>RAIN</v>
      </c>
      <c r="G251" s="384" t="str">
        <f t="shared" si="28"/>
        <v>WET</v>
      </c>
      <c r="I251" s="342">
        <v>2</v>
      </c>
      <c r="J251" s="144" t="str">
        <f t="shared" si="34"/>
        <v>SMALL</v>
      </c>
      <c r="K251" s="144" t="str">
        <f t="shared" si="35"/>
        <v>SMALL</v>
      </c>
      <c r="L251" s="144" t="str" cm="1">
        <f t="array" ref="L251">_xlfn.IFS(I251&lt;=2,"SMALL",I251&lt;=5,"MEDIUM",I251&gt;5,"LARGE")</f>
        <v>SMALL</v>
      </c>
      <c r="M251" s="144" t="str">
        <f t="shared" si="29"/>
        <v>NO</v>
      </c>
      <c r="N251" s="374">
        <v>4.59</v>
      </c>
      <c r="O251" s="374">
        <f t="shared" si="30"/>
        <v>5</v>
      </c>
      <c r="P251" s="158" t="str" cm="1">
        <f t="array" ref="P251">_xlfn.SWITCH(ROUND(N251,0),5,"Excellent",4,"Good",3,"ok","Bad")</f>
        <v>Excellent</v>
      </c>
      <c r="Q251" s="144">
        <v>46</v>
      </c>
      <c r="R251" s="385">
        <v>43041</v>
      </c>
      <c r="S251" s="385">
        <v>43921</v>
      </c>
      <c r="T251" s="144">
        <v>618</v>
      </c>
      <c r="U251" s="144" t="s">
        <v>60</v>
      </c>
      <c r="V251" s="144">
        <v>0</v>
      </c>
      <c r="W251" s="144" t="str">
        <f t="shared" si="36"/>
        <v>Inactive</v>
      </c>
      <c r="X251" s="144">
        <v>618</v>
      </c>
      <c r="Y251" s="157" t="s">
        <v>61</v>
      </c>
      <c r="Z251" s="386">
        <v>0.9</v>
      </c>
      <c r="AA251" s="386">
        <v>0.96</v>
      </c>
      <c r="AB251" s="387" t="s">
        <v>65</v>
      </c>
      <c r="AC251" s="157"/>
    </row>
    <row r="252" spans="2:29">
      <c r="B252" s="347">
        <v>45</v>
      </c>
      <c r="C252" s="383">
        <v>0</v>
      </c>
      <c r="D252" s="383" t="str">
        <f t="shared" si="31"/>
        <v>NO</v>
      </c>
      <c r="E252" s="383" t="str">
        <f t="shared" si="32"/>
        <v>MILD</v>
      </c>
      <c r="F252" s="383" t="str">
        <f t="shared" si="33"/>
        <v>NONE</v>
      </c>
      <c r="G252" s="384" t="str">
        <f t="shared" si="28"/>
        <v>WET</v>
      </c>
      <c r="I252" s="342">
        <v>4</v>
      </c>
      <c r="J252" s="144" t="str">
        <f t="shared" si="34"/>
        <v>LARGE</v>
      </c>
      <c r="K252" s="144" t="str">
        <f t="shared" si="35"/>
        <v>MEDIUM</v>
      </c>
      <c r="L252" s="144" t="str" cm="1">
        <f t="array" ref="L252">_xlfn.IFS(I252&lt;=2,"SMALL",I252&lt;=5,"MEDIUM",I252&gt;5,"LARGE")</f>
        <v>MEDIUM</v>
      </c>
      <c r="M252" s="144" t="str">
        <f t="shared" si="29"/>
        <v>NO</v>
      </c>
      <c r="N252" s="374">
        <v>4.53</v>
      </c>
      <c r="O252" s="374">
        <f t="shared" si="30"/>
        <v>5</v>
      </c>
      <c r="P252" s="158" t="str" cm="1">
        <f t="array" ref="P252">_xlfn.SWITCH(ROUND(N252,0),5,"Excellent",4,"Good",3,"ok","Bad")</f>
        <v>Excellent</v>
      </c>
      <c r="Q252" s="144">
        <v>180</v>
      </c>
      <c r="R252" s="385">
        <v>41069</v>
      </c>
      <c r="S252" s="385">
        <v>44035</v>
      </c>
      <c r="T252" s="144">
        <v>620</v>
      </c>
      <c r="U252" s="144" t="s">
        <v>69</v>
      </c>
      <c r="V252" s="144">
        <v>128</v>
      </c>
      <c r="W252" s="144" t="str">
        <f t="shared" si="36"/>
        <v>Active</v>
      </c>
      <c r="X252" s="144">
        <v>620</v>
      </c>
      <c r="Y252" s="157" t="s">
        <v>64</v>
      </c>
      <c r="Z252" s="386">
        <v>0.67</v>
      </c>
      <c r="AA252" s="386">
        <v>0.5</v>
      </c>
      <c r="AB252" s="387" t="s">
        <v>65</v>
      </c>
      <c r="AC252" s="157"/>
    </row>
    <row r="253" spans="2:29">
      <c r="B253" s="347">
        <v>69</v>
      </c>
      <c r="C253" s="383">
        <v>0</v>
      </c>
      <c r="D253" s="383" t="str">
        <f t="shared" si="31"/>
        <v>NO</v>
      </c>
      <c r="E253" s="383" t="str">
        <f t="shared" si="32"/>
        <v>MILD</v>
      </c>
      <c r="F253" s="383" t="str">
        <f t="shared" si="33"/>
        <v>NONE</v>
      </c>
      <c r="G253" s="384" t="str">
        <f t="shared" si="28"/>
        <v>WET</v>
      </c>
      <c r="I253" s="342">
        <v>7</v>
      </c>
      <c r="J253" s="144" t="str">
        <f t="shared" si="34"/>
        <v>LARGE</v>
      </c>
      <c r="K253" s="144" t="str">
        <f t="shared" si="35"/>
        <v>LARGE</v>
      </c>
      <c r="L253" s="144" t="str" cm="1">
        <f t="array" ref="L253">_xlfn.IFS(I253&lt;=2,"SMALL",I253&lt;=5,"MEDIUM",I253&gt;5,"LARGE")</f>
        <v>LARGE</v>
      </c>
      <c r="M253" s="144" t="str">
        <f t="shared" si="29"/>
        <v>NO</v>
      </c>
      <c r="N253" s="374">
        <v>4.8499999999999996</v>
      </c>
      <c r="O253" s="374">
        <f t="shared" si="30"/>
        <v>5</v>
      </c>
      <c r="P253" s="158" t="str" cm="1">
        <f t="array" ref="P253">_xlfn.SWITCH(ROUND(N253,0),5,"Excellent",4,"Good",3,"ok","Bad")</f>
        <v>Excellent</v>
      </c>
      <c r="Q253" s="144">
        <v>20</v>
      </c>
      <c r="R253" s="385">
        <v>41089</v>
      </c>
      <c r="S253" s="385">
        <v>43708</v>
      </c>
      <c r="T253" s="144">
        <v>625</v>
      </c>
      <c r="U253" s="144" t="s">
        <v>69</v>
      </c>
      <c r="V253" s="144">
        <v>62</v>
      </c>
      <c r="W253" s="144" t="str">
        <f t="shared" si="36"/>
        <v>Active</v>
      </c>
      <c r="X253" s="144">
        <v>625</v>
      </c>
      <c r="Y253" s="157" t="s">
        <v>64</v>
      </c>
      <c r="Z253" s="386">
        <v>1</v>
      </c>
      <c r="AA253" s="386">
        <v>1</v>
      </c>
      <c r="AB253" s="387" t="s">
        <v>62</v>
      </c>
      <c r="AC253" s="157"/>
    </row>
    <row r="254" spans="2:29">
      <c r="B254" s="347">
        <v>64</v>
      </c>
      <c r="C254" s="383">
        <v>0</v>
      </c>
      <c r="D254" s="383" t="str">
        <f t="shared" si="31"/>
        <v>NO</v>
      </c>
      <c r="E254" s="383" t="str">
        <f t="shared" si="32"/>
        <v>MILD</v>
      </c>
      <c r="F254" s="383" t="str">
        <f t="shared" si="33"/>
        <v>NONE</v>
      </c>
      <c r="G254" s="384" t="str">
        <f t="shared" si="28"/>
        <v>WET</v>
      </c>
      <c r="I254" s="342">
        <v>5</v>
      </c>
      <c r="J254" s="144" t="str">
        <f t="shared" si="34"/>
        <v>LARGE</v>
      </c>
      <c r="K254" s="144" t="str">
        <f t="shared" si="35"/>
        <v>MEDIUM</v>
      </c>
      <c r="L254" s="144" t="str" cm="1">
        <f t="array" ref="L254">_xlfn.IFS(I254&lt;=2,"SMALL",I254&lt;=5,"MEDIUM",I254&gt;5,"LARGE")</f>
        <v>MEDIUM</v>
      </c>
      <c r="M254" s="144" t="str">
        <f t="shared" si="29"/>
        <v>YES</v>
      </c>
      <c r="N254" s="374">
        <v>4.9800000000000004</v>
      </c>
      <c r="O254" s="374">
        <f t="shared" si="30"/>
        <v>5</v>
      </c>
      <c r="P254" s="158" t="str" cm="1">
        <f t="array" ref="P254">_xlfn.SWITCH(ROUND(N254,0),5,"Excellent",4,"Good",3,"ok","Bad")</f>
        <v>Excellent</v>
      </c>
      <c r="Q254" s="144">
        <v>133</v>
      </c>
      <c r="R254" s="385">
        <v>41053</v>
      </c>
      <c r="S254" s="385">
        <v>44033</v>
      </c>
      <c r="T254" s="144">
        <v>303</v>
      </c>
      <c r="U254" s="144" t="s">
        <v>69</v>
      </c>
      <c r="V254" s="144">
        <v>135</v>
      </c>
      <c r="W254" s="144" t="str">
        <f t="shared" si="36"/>
        <v>Active</v>
      </c>
      <c r="X254" s="144">
        <v>303</v>
      </c>
      <c r="Y254" s="157" t="s">
        <v>70</v>
      </c>
      <c r="Z254" s="386">
        <v>1</v>
      </c>
      <c r="AA254" s="386">
        <v>0.95</v>
      </c>
      <c r="AB254" s="387" t="s">
        <v>62</v>
      </c>
      <c r="AC254" s="157"/>
    </row>
    <row r="255" spans="2:29">
      <c r="B255" s="347">
        <v>60</v>
      </c>
      <c r="C255" s="383">
        <v>71</v>
      </c>
      <c r="D255" s="383" t="str">
        <f t="shared" si="31"/>
        <v>NO</v>
      </c>
      <c r="E255" s="383" t="str">
        <f t="shared" si="32"/>
        <v>MILD</v>
      </c>
      <c r="F255" s="383" t="str">
        <f t="shared" si="33"/>
        <v>RAIN</v>
      </c>
      <c r="G255" s="384" t="str">
        <f t="shared" si="28"/>
        <v>WET</v>
      </c>
      <c r="I255" s="342">
        <v>4</v>
      </c>
      <c r="J255" s="144" t="str">
        <f t="shared" si="34"/>
        <v>LARGE</v>
      </c>
      <c r="K255" s="144" t="str">
        <f t="shared" si="35"/>
        <v>MEDIUM</v>
      </c>
      <c r="L255" s="144" t="str" cm="1">
        <f t="array" ref="L255">_xlfn.IFS(I255&lt;=2,"SMALL",I255&lt;=5,"MEDIUM",I255&gt;5,"LARGE")</f>
        <v>MEDIUM</v>
      </c>
      <c r="M255" s="144" t="str">
        <f t="shared" si="29"/>
        <v>YES</v>
      </c>
      <c r="N255" s="374">
        <v>4.9000000000000004</v>
      </c>
      <c r="O255" s="374">
        <f t="shared" si="30"/>
        <v>5</v>
      </c>
      <c r="P255" s="158" t="str" cm="1">
        <f t="array" ref="P255">_xlfn.SWITCH(ROUND(N255,0),5,"Excellent",4,"Good",3,"ok","Bad")</f>
        <v>Excellent</v>
      </c>
      <c r="Q255" s="144">
        <v>221</v>
      </c>
      <c r="R255" s="385">
        <v>41121</v>
      </c>
      <c r="S255" s="385">
        <v>44034</v>
      </c>
      <c r="T255" s="144">
        <v>631</v>
      </c>
      <c r="U255" s="144" t="s">
        <v>69</v>
      </c>
      <c r="V255" s="144">
        <v>351</v>
      </c>
      <c r="W255" s="144" t="str">
        <f t="shared" si="36"/>
        <v>Active</v>
      </c>
      <c r="X255" s="144">
        <v>631</v>
      </c>
      <c r="Y255" s="157" t="s">
        <v>70</v>
      </c>
      <c r="Z255" s="386">
        <v>1</v>
      </c>
      <c r="AA255" s="386">
        <v>0.96</v>
      </c>
      <c r="AB255" s="387" t="s">
        <v>62</v>
      </c>
      <c r="AC255" s="157"/>
    </row>
    <row r="256" spans="2:29">
      <c r="B256" s="347">
        <v>40</v>
      </c>
      <c r="C256" s="383">
        <v>0</v>
      </c>
      <c r="D256" s="383" t="str">
        <f t="shared" si="31"/>
        <v>NO</v>
      </c>
      <c r="E256" s="383" t="str">
        <f t="shared" si="32"/>
        <v>MILD</v>
      </c>
      <c r="F256" s="383" t="str">
        <f t="shared" si="33"/>
        <v>NONE</v>
      </c>
      <c r="G256" s="384" t="str">
        <f t="shared" si="28"/>
        <v>WET</v>
      </c>
      <c r="I256" s="342">
        <v>3</v>
      </c>
      <c r="J256" s="144" t="str">
        <f t="shared" si="34"/>
        <v>LARGE</v>
      </c>
      <c r="K256" s="144" t="str">
        <f t="shared" si="35"/>
        <v>MEDIUM</v>
      </c>
      <c r="L256" s="144" t="str" cm="1">
        <f t="array" ref="L256">_xlfn.IFS(I256&lt;=2,"SMALL",I256&lt;=5,"MEDIUM",I256&gt;5,"LARGE")</f>
        <v>MEDIUM</v>
      </c>
      <c r="M256" s="144" t="str">
        <f t="shared" si="29"/>
        <v>NO</v>
      </c>
      <c r="N256" s="374">
        <v>4.59</v>
      </c>
      <c r="O256" s="374">
        <f t="shared" si="30"/>
        <v>5</v>
      </c>
      <c r="P256" s="158" t="str" cm="1">
        <f t="array" ref="P256">_xlfn.SWITCH(ROUND(N256,0),5,"Excellent",4,"Good",3,"ok","Bad")</f>
        <v>Excellent</v>
      </c>
      <c r="Q256" s="144">
        <v>480</v>
      </c>
      <c r="R256" s="385">
        <v>41071</v>
      </c>
      <c r="S256" s="385">
        <v>43893</v>
      </c>
      <c r="T256" s="144">
        <v>632</v>
      </c>
      <c r="U256" s="144" t="s">
        <v>73</v>
      </c>
      <c r="V256" s="144">
        <v>361</v>
      </c>
      <c r="W256" s="144" t="str">
        <f t="shared" si="36"/>
        <v>Active</v>
      </c>
      <c r="X256" s="144">
        <v>632</v>
      </c>
      <c r="Y256" s="157" t="s">
        <v>61</v>
      </c>
      <c r="Z256" s="386">
        <v>1</v>
      </c>
      <c r="AA256" s="386">
        <v>1</v>
      </c>
      <c r="AB256" s="387" t="s">
        <v>62</v>
      </c>
      <c r="AC256" s="157"/>
    </row>
    <row r="257" spans="2:29">
      <c r="B257" s="347">
        <v>69</v>
      </c>
      <c r="C257" s="383">
        <v>0</v>
      </c>
      <c r="D257" s="383" t="str">
        <f t="shared" si="31"/>
        <v>NO</v>
      </c>
      <c r="E257" s="383" t="str">
        <f t="shared" si="32"/>
        <v>MILD</v>
      </c>
      <c r="F257" s="383" t="str">
        <f t="shared" si="33"/>
        <v>NONE</v>
      </c>
      <c r="G257" s="384" t="str">
        <f t="shared" si="28"/>
        <v>WET</v>
      </c>
      <c r="I257" s="342">
        <v>2</v>
      </c>
      <c r="J257" s="144" t="str">
        <f t="shared" si="34"/>
        <v>SMALL</v>
      </c>
      <c r="K257" s="144" t="str">
        <f t="shared" si="35"/>
        <v>SMALL</v>
      </c>
      <c r="L257" s="144" t="str" cm="1">
        <f t="array" ref="L257">_xlfn.IFS(I257&lt;=2,"SMALL",I257&lt;=5,"MEDIUM",I257&gt;5,"LARGE")</f>
        <v>SMALL</v>
      </c>
      <c r="M257" s="144" t="str">
        <f t="shared" si="29"/>
        <v>YES</v>
      </c>
      <c r="N257" s="374">
        <v>4.9400000000000004</v>
      </c>
      <c r="O257" s="374">
        <f t="shared" si="30"/>
        <v>5</v>
      </c>
      <c r="P257" s="158" t="str" cm="1">
        <f t="array" ref="P257">_xlfn.SWITCH(ROUND(N257,0),5,"Excellent",4,"Good",3,"ok","Bad")</f>
        <v>Excellent</v>
      </c>
      <c r="Q257" s="144">
        <v>484</v>
      </c>
      <c r="R257" s="385">
        <v>41085</v>
      </c>
      <c r="S257" s="385">
        <v>43906</v>
      </c>
      <c r="T257" s="144">
        <v>155</v>
      </c>
      <c r="U257" s="144" t="s">
        <v>60</v>
      </c>
      <c r="V257" s="144">
        <v>346</v>
      </c>
      <c r="W257" s="144" t="str">
        <f t="shared" si="36"/>
        <v>Active</v>
      </c>
      <c r="X257" s="144">
        <v>155</v>
      </c>
      <c r="Y257" s="157" t="s">
        <v>70</v>
      </c>
      <c r="Z257" s="386">
        <v>1</v>
      </c>
      <c r="AA257" s="386">
        <v>1</v>
      </c>
      <c r="AB257" s="387" t="s">
        <v>62</v>
      </c>
      <c r="AC257" s="157"/>
    </row>
    <row r="258" spans="2:29">
      <c r="B258" s="347">
        <v>45</v>
      </c>
      <c r="C258" s="383">
        <v>0</v>
      </c>
      <c r="D258" s="383" t="str">
        <f t="shared" si="31"/>
        <v>NO</v>
      </c>
      <c r="E258" s="383" t="str">
        <f t="shared" si="32"/>
        <v>MILD</v>
      </c>
      <c r="F258" s="383" t="str">
        <f t="shared" si="33"/>
        <v>NONE</v>
      </c>
      <c r="G258" s="384" t="str">
        <f t="shared" si="28"/>
        <v>WET</v>
      </c>
      <c r="I258" s="342">
        <v>3</v>
      </c>
      <c r="J258" s="144" t="str">
        <f t="shared" si="34"/>
        <v>LARGE</v>
      </c>
      <c r="K258" s="144" t="str">
        <f t="shared" si="35"/>
        <v>MEDIUM</v>
      </c>
      <c r="L258" s="144" t="str" cm="1">
        <f t="array" ref="L258">_xlfn.IFS(I258&lt;=2,"SMALL",I258&lt;=5,"MEDIUM",I258&gt;5,"LARGE")</f>
        <v>MEDIUM</v>
      </c>
      <c r="M258" s="144" t="str">
        <f t="shared" si="29"/>
        <v>NO</v>
      </c>
      <c r="N258" s="374">
        <v>4.34</v>
      </c>
      <c r="O258" s="374">
        <f t="shared" si="30"/>
        <v>4</v>
      </c>
      <c r="P258" s="158" t="str" cm="1">
        <f t="array" ref="P258">_xlfn.SWITCH(ROUND(N258,0),5,"Excellent",4,"Good",3,"ok","Bad")</f>
        <v>Good</v>
      </c>
      <c r="Q258" s="144">
        <v>35</v>
      </c>
      <c r="R258" s="385">
        <v>41086</v>
      </c>
      <c r="S258" s="385">
        <v>43994</v>
      </c>
      <c r="T258" s="144">
        <v>337</v>
      </c>
      <c r="U258" s="144" t="s">
        <v>69</v>
      </c>
      <c r="V258" s="144">
        <v>349</v>
      </c>
      <c r="W258" s="144" t="str">
        <f t="shared" si="36"/>
        <v>Active</v>
      </c>
      <c r="X258" s="144">
        <v>337</v>
      </c>
      <c r="Y258" s="157" t="s">
        <v>61</v>
      </c>
      <c r="Z258" s="386">
        <v>1</v>
      </c>
      <c r="AA258" s="386">
        <v>0.9</v>
      </c>
      <c r="AB258" s="387" t="s">
        <v>62</v>
      </c>
      <c r="AC258" s="157"/>
    </row>
    <row r="259" spans="2:29">
      <c r="B259" s="347">
        <v>41</v>
      </c>
      <c r="C259" s="383">
        <v>0</v>
      </c>
      <c r="D259" s="383" t="str">
        <f t="shared" si="31"/>
        <v>NO</v>
      </c>
      <c r="E259" s="383" t="str">
        <f t="shared" si="32"/>
        <v>MILD</v>
      </c>
      <c r="F259" s="383" t="str">
        <f t="shared" si="33"/>
        <v>NONE</v>
      </c>
      <c r="G259" s="384" t="str">
        <f t="shared" si="28"/>
        <v>WET</v>
      </c>
      <c r="I259" s="342">
        <v>2</v>
      </c>
      <c r="J259" s="144" t="str">
        <f t="shared" si="34"/>
        <v>SMALL</v>
      </c>
      <c r="K259" s="144" t="str">
        <f t="shared" si="35"/>
        <v>SMALL</v>
      </c>
      <c r="L259" s="144" t="str" cm="1">
        <f t="array" ref="L259">_xlfn.IFS(I259&lt;=2,"SMALL",I259&lt;=5,"MEDIUM",I259&gt;5,"LARGE")</f>
        <v>SMALL</v>
      </c>
      <c r="M259" s="144" t="str">
        <f t="shared" si="29"/>
        <v>NO</v>
      </c>
      <c r="N259" s="374">
        <v>4.58</v>
      </c>
      <c r="O259" s="374">
        <f t="shared" si="30"/>
        <v>5</v>
      </c>
      <c r="P259" s="158" t="str" cm="1">
        <f t="array" ref="P259">_xlfn.SWITCH(ROUND(N259,0),5,"Excellent",4,"Good",3,"ok","Bad")</f>
        <v>Excellent</v>
      </c>
      <c r="Q259" s="144">
        <v>24</v>
      </c>
      <c r="R259" s="385">
        <v>41077</v>
      </c>
      <c r="S259" s="385">
        <v>43831</v>
      </c>
      <c r="T259" s="144">
        <v>479</v>
      </c>
      <c r="U259" s="144" t="s">
        <v>60</v>
      </c>
      <c r="V259" s="144">
        <v>364</v>
      </c>
      <c r="W259" s="144" t="str">
        <f t="shared" si="36"/>
        <v>Active</v>
      </c>
      <c r="X259" s="144">
        <v>479</v>
      </c>
      <c r="Y259" s="157" t="s">
        <v>70</v>
      </c>
      <c r="Z259" s="386">
        <v>1</v>
      </c>
      <c r="AA259" s="386">
        <v>1</v>
      </c>
      <c r="AB259" s="387" t="s">
        <v>65</v>
      </c>
      <c r="AC259" s="157"/>
    </row>
    <row r="260" spans="2:29">
      <c r="B260" s="347">
        <v>42</v>
      </c>
      <c r="C260" s="383">
        <v>25</v>
      </c>
      <c r="D260" s="383" t="str">
        <f t="shared" si="31"/>
        <v>NO</v>
      </c>
      <c r="E260" s="383" t="str">
        <f t="shared" si="32"/>
        <v>MILD</v>
      </c>
      <c r="F260" s="383" t="str">
        <f t="shared" si="33"/>
        <v>RAIN</v>
      </c>
      <c r="G260" s="384" t="str">
        <f t="shared" si="28"/>
        <v>WET</v>
      </c>
      <c r="I260" s="342">
        <v>3</v>
      </c>
      <c r="J260" s="144" t="str">
        <f t="shared" si="34"/>
        <v>LARGE</v>
      </c>
      <c r="K260" s="144" t="str">
        <f t="shared" si="35"/>
        <v>MEDIUM</v>
      </c>
      <c r="L260" s="144" t="str" cm="1">
        <f t="array" ref="L260">_xlfn.IFS(I260&lt;=2,"SMALL",I260&lt;=5,"MEDIUM",I260&gt;5,"LARGE")</f>
        <v>MEDIUM</v>
      </c>
      <c r="M260" s="144" t="str">
        <f t="shared" si="29"/>
        <v>NO</v>
      </c>
      <c r="N260" s="374">
        <v>4.84</v>
      </c>
      <c r="O260" s="374">
        <f t="shared" si="30"/>
        <v>5</v>
      </c>
      <c r="P260" s="158" t="str" cm="1">
        <f t="array" ref="P260">_xlfn.SWITCH(ROUND(N260,0),5,"Excellent",4,"Good",3,"ok","Bad")</f>
        <v>Excellent</v>
      </c>
      <c r="Q260" s="144">
        <v>79</v>
      </c>
      <c r="R260" s="385">
        <v>41231</v>
      </c>
      <c r="S260" s="385">
        <v>43962</v>
      </c>
      <c r="T260" s="144">
        <v>643</v>
      </c>
      <c r="U260" s="144" t="s">
        <v>69</v>
      </c>
      <c r="V260" s="144">
        <v>267</v>
      </c>
      <c r="W260" s="144" t="str">
        <f t="shared" si="36"/>
        <v>Active</v>
      </c>
      <c r="X260" s="144">
        <v>643</v>
      </c>
      <c r="Y260" s="157" t="s">
        <v>122</v>
      </c>
      <c r="Z260" s="386">
        <v>0.22</v>
      </c>
      <c r="AA260" s="386">
        <v>0.79</v>
      </c>
      <c r="AB260" s="387" t="s">
        <v>62</v>
      </c>
      <c r="AC260" s="157"/>
    </row>
    <row r="261" spans="2:29">
      <c r="B261" s="347">
        <v>53</v>
      </c>
      <c r="C261" s="383">
        <v>13</v>
      </c>
      <c r="D261" s="383" t="str">
        <f t="shared" si="31"/>
        <v>NO</v>
      </c>
      <c r="E261" s="383" t="str">
        <f t="shared" si="32"/>
        <v>MILD</v>
      </c>
      <c r="F261" s="383" t="str">
        <f t="shared" si="33"/>
        <v>RAIN</v>
      </c>
      <c r="G261" s="384" t="str">
        <f t="shared" ref="G261:G324" si="37">IF(OR(E261="COLD",E261="MILD"),"WET","DRY")</f>
        <v>WET</v>
      </c>
      <c r="I261" s="342">
        <v>2</v>
      </c>
      <c r="J261" s="144" t="str">
        <f t="shared" si="34"/>
        <v>SMALL</v>
      </c>
      <c r="K261" s="144" t="str">
        <f t="shared" si="35"/>
        <v>SMALL</v>
      </c>
      <c r="L261" s="144" t="str" cm="1">
        <f t="array" ref="L261">_xlfn.IFS(I261&lt;=2,"SMALL",I261&lt;=5,"MEDIUM",I261&gt;5,"LARGE")</f>
        <v>SMALL</v>
      </c>
      <c r="M261" s="144" t="str">
        <f t="shared" ref="M261:M324" si="38">IF(AND(N261&gt;=4.8,Q261&gt;100),"YES","NO")</f>
        <v>NO</v>
      </c>
      <c r="N261" s="374">
        <v>4.9800000000000004</v>
      </c>
      <c r="O261" s="374">
        <f t="shared" ref="O261:O324" si="39">ROUND(N261,0)</f>
        <v>5</v>
      </c>
      <c r="P261" s="158" t="str" cm="1">
        <f t="array" ref="P261">_xlfn.SWITCH(ROUND(N261,0),5,"Excellent",4,"Good",3,"ok","Bad")</f>
        <v>Excellent</v>
      </c>
      <c r="Q261" s="144">
        <v>64</v>
      </c>
      <c r="R261" s="385">
        <v>41125</v>
      </c>
      <c r="S261" s="385">
        <v>43883</v>
      </c>
      <c r="T261" s="144">
        <v>323</v>
      </c>
      <c r="U261" s="144" t="s">
        <v>69</v>
      </c>
      <c r="V261" s="144">
        <v>0</v>
      </c>
      <c r="W261" s="144" t="str">
        <f t="shared" si="36"/>
        <v>Inactive</v>
      </c>
      <c r="X261" s="144">
        <v>323</v>
      </c>
      <c r="Y261" s="157" t="s">
        <v>70</v>
      </c>
      <c r="Z261" s="386">
        <v>0.88</v>
      </c>
      <c r="AA261" s="386">
        <v>0.98</v>
      </c>
      <c r="AB261" s="387" t="s">
        <v>65</v>
      </c>
      <c r="AC261" s="157"/>
    </row>
    <row r="262" spans="2:29">
      <c r="B262" s="347">
        <v>44</v>
      </c>
      <c r="C262" s="383">
        <v>0</v>
      </c>
      <c r="D262" s="383" t="str">
        <f t="shared" ref="D262:D325" si="40">IFERROR(IF(B262&lt;35,"YES","NO"),"-")</f>
        <v>NO</v>
      </c>
      <c r="E262" s="383" t="str">
        <f t="shared" ref="E262:E325" si="41">IFERROR(IF(B262&lt;40,"COLD",IF(B262&gt;80,"HOT","MILD")),"-")</f>
        <v>MILD</v>
      </c>
      <c r="F262" s="383" t="str">
        <f t="shared" ref="F262:F325" si="42">IF(AND(C262&lt;0,D262="YES"),"SNOW",IF(AND(C262&gt;0,D262="NO"),"RAIN","NONE"))</f>
        <v>NONE</v>
      </c>
      <c r="G262" s="384" t="str">
        <f t="shared" si="37"/>
        <v>WET</v>
      </c>
      <c r="I262" s="342">
        <v>2</v>
      </c>
      <c r="J262" s="144" t="str">
        <f t="shared" ref="J262:J325" si="43">IF(I262&lt;=2,"SMALL","LARGE")</f>
        <v>SMALL</v>
      </c>
      <c r="K262" s="144" t="str">
        <f t="shared" ref="K262:K325" si="44">IF(I262&lt;=2,"SMALL",IF(I262&lt;=5,"MEDIUM","LARGE"))</f>
        <v>SMALL</v>
      </c>
      <c r="L262" s="144" t="str" cm="1">
        <f t="array" ref="L262">_xlfn.IFS(I262&lt;=2,"SMALL",I262&lt;=5,"MEDIUM",I262&gt;5,"LARGE")</f>
        <v>SMALL</v>
      </c>
      <c r="M262" s="144" t="str">
        <f t="shared" si="38"/>
        <v>YES</v>
      </c>
      <c r="N262" s="374">
        <v>5</v>
      </c>
      <c r="O262" s="374">
        <f t="shared" si="39"/>
        <v>5</v>
      </c>
      <c r="P262" s="158" t="str" cm="1">
        <f t="array" ref="P262">_xlfn.SWITCH(ROUND(N262,0),5,"Excellent",4,"Good",3,"ok","Bad")</f>
        <v>Excellent</v>
      </c>
      <c r="Q262" s="144">
        <v>153</v>
      </c>
      <c r="R262" s="385">
        <v>41106</v>
      </c>
      <c r="S262" s="385">
        <v>43898</v>
      </c>
      <c r="T262" s="144">
        <v>646</v>
      </c>
      <c r="U262" s="144" t="s">
        <v>60</v>
      </c>
      <c r="V262" s="144">
        <v>337</v>
      </c>
      <c r="W262" s="144" t="str">
        <f t="shared" ref="W262:W325" si="45">IF(NOT(V262=0),"Active","Inactive")</f>
        <v>Active</v>
      </c>
      <c r="X262" s="144">
        <v>646</v>
      </c>
      <c r="Y262" s="157" t="s">
        <v>64</v>
      </c>
      <c r="Z262" s="386">
        <v>0.56999999999999995</v>
      </c>
      <c r="AA262" s="386">
        <v>0.78</v>
      </c>
      <c r="AB262" s="387" t="s">
        <v>62</v>
      </c>
      <c r="AC262" s="157"/>
    </row>
    <row r="263" spans="2:29">
      <c r="B263" s="347">
        <v>69</v>
      </c>
      <c r="C263" s="383">
        <v>36</v>
      </c>
      <c r="D263" s="383" t="str">
        <f t="shared" si="40"/>
        <v>NO</v>
      </c>
      <c r="E263" s="383" t="str">
        <f t="shared" si="41"/>
        <v>MILD</v>
      </c>
      <c r="F263" s="383" t="str">
        <f t="shared" si="42"/>
        <v>RAIN</v>
      </c>
      <c r="G263" s="384" t="str">
        <f t="shared" si="37"/>
        <v>WET</v>
      </c>
      <c r="I263" s="342">
        <v>2</v>
      </c>
      <c r="J263" s="144" t="str">
        <f t="shared" si="43"/>
        <v>SMALL</v>
      </c>
      <c r="K263" s="144" t="str">
        <f t="shared" si="44"/>
        <v>SMALL</v>
      </c>
      <c r="L263" s="144" t="str" cm="1">
        <f t="array" ref="L263">_xlfn.IFS(I263&lt;=2,"SMALL",I263&lt;=5,"MEDIUM",I263&gt;5,"LARGE")</f>
        <v>SMALL</v>
      </c>
      <c r="M263" s="144" t="str">
        <f t="shared" si="38"/>
        <v>YES</v>
      </c>
      <c r="N263" s="374">
        <v>4.92</v>
      </c>
      <c r="O263" s="374">
        <f t="shared" si="39"/>
        <v>5</v>
      </c>
      <c r="P263" s="158" t="str" cm="1">
        <f t="array" ref="P263">_xlfn.SWITCH(ROUND(N263,0),5,"Excellent",4,"Good",3,"ok","Bad")</f>
        <v>Excellent</v>
      </c>
      <c r="Q263" s="144">
        <v>189</v>
      </c>
      <c r="R263" s="385">
        <v>41070</v>
      </c>
      <c r="S263" s="385">
        <v>43910</v>
      </c>
      <c r="T263" s="144">
        <v>650</v>
      </c>
      <c r="U263" s="144" t="s">
        <v>60</v>
      </c>
      <c r="V263" s="144">
        <v>337</v>
      </c>
      <c r="W263" s="144" t="str">
        <f t="shared" si="45"/>
        <v>Active</v>
      </c>
      <c r="X263" s="144">
        <v>650</v>
      </c>
      <c r="Y263" s="157" t="s">
        <v>61</v>
      </c>
      <c r="Z263" s="386">
        <v>0.78</v>
      </c>
      <c r="AA263" s="386">
        <v>1</v>
      </c>
      <c r="AB263" s="387" t="s">
        <v>65</v>
      </c>
      <c r="AC263" s="157"/>
    </row>
    <row r="264" spans="2:29">
      <c r="B264" s="347">
        <v>63</v>
      </c>
      <c r="C264" s="383">
        <v>38</v>
      </c>
      <c r="D264" s="383" t="str">
        <f t="shared" si="40"/>
        <v>NO</v>
      </c>
      <c r="E264" s="383" t="str">
        <f t="shared" si="41"/>
        <v>MILD</v>
      </c>
      <c r="F264" s="383" t="str">
        <f t="shared" si="42"/>
        <v>RAIN</v>
      </c>
      <c r="G264" s="384" t="str">
        <f t="shared" si="37"/>
        <v>WET</v>
      </c>
      <c r="I264" s="342">
        <v>2</v>
      </c>
      <c r="J264" s="144" t="str">
        <f t="shared" si="43"/>
        <v>SMALL</v>
      </c>
      <c r="K264" s="144" t="str">
        <f t="shared" si="44"/>
        <v>SMALL</v>
      </c>
      <c r="L264" s="144" t="str" cm="1">
        <f t="array" ref="L264">_xlfn.IFS(I264&lt;=2,"SMALL",I264&lt;=5,"MEDIUM",I264&gt;5,"LARGE")</f>
        <v>SMALL</v>
      </c>
      <c r="M264" s="144" t="str">
        <f t="shared" si="38"/>
        <v>YES</v>
      </c>
      <c r="N264" s="374">
        <v>4.8600000000000003</v>
      </c>
      <c r="O264" s="374">
        <f t="shared" si="39"/>
        <v>5</v>
      </c>
      <c r="P264" s="158" t="str" cm="1">
        <f t="array" ref="P264">_xlfn.SWITCH(ROUND(N264,0),5,"Excellent",4,"Good",3,"ok","Bad")</f>
        <v>Excellent</v>
      </c>
      <c r="Q264" s="144">
        <v>318</v>
      </c>
      <c r="R264" s="385">
        <v>41262</v>
      </c>
      <c r="S264" s="385">
        <v>43898</v>
      </c>
      <c r="T264" s="144">
        <v>468</v>
      </c>
      <c r="U264" s="144" t="s">
        <v>60</v>
      </c>
      <c r="V264" s="144">
        <v>315</v>
      </c>
      <c r="W264" s="144" t="str">
        <f t="shared" si="45"/>
        <v>Active</v>
      </c>
      <c r="X264" s="144">
        <v>468</v>
      </c>
      <c r="Y264" s="157" t="s">
        <v>70</v>
      </c>
      <c r="Z264" s="386">
        <v>1</v>
      </c>
      <c r="AA264" s="386">
        <v>1</v>
      </c>
      <c r="AB264" s="387" t="s">
        <v>62</v>
      </c>
      <c r="AC264" s="157"/>
    </row>
    <row r="265" spans="2:29">
      <c r="B265" s="347">
        <v>41</v>
      </c>
      <c r="C265" s="383">
        <v>0</v>
      </c>
      <c r="D265" s="383" t="str">
        <f t="shared" si="40"/>
        <v>NO</v>
      </c>
      <c r="E265" s="383" t="str">
        <f t="shared" si="41"/>
        <v>MILD</v>
      </c>
      <c r="F265" s="383" t="str">
        <f t="shared" si="42"/>
        <v>NONE</v>
      </c>
      <c r="G265" s="384" t="str">
        <f t="shared" si="37"/>
        <v>WET</v>
      </c>
      <c r="I265" s="342">
        <v>1</v>
      </c>
      <c r="J265" s="144" t="str">
        <f t="shared" si="43"/>
        <v>SMALL</v>
      </c>
      <c r="K265" s="144" t="str">
        <f t="shared" si="44"/>
        <v>SMALL</v>
      </c>
      <c r="L265" s="144" t="str" cm="1">
        <f t="array" ref="L265">_xlfn.IFS(I265&lt;=2,"SMALL",I265&lt;=5,"MEDIUM",I265&gt;5,"LARGE")</f>
        <v>SMALL</v>
      </c>
      <c r="M265" s="144" t="str">
        <f t="shared" si="38"/>
        <v>YES</v>
      </c>
      <c r="N265" s="374">
        <v>4.99</v>
      </c>
      <c r="O265" s="374">
        <f t="shared" si="39"/>
        <v>5</v>
      </c>
      <c r="P265" s="158" t="str" cm="1">
        <f t="array" ref="P265">_xlfn.SWITCH(ROUND(N265,0),5,"Excellent",4,"Good",3,"ok","Bad")</f>
        <v>Excellent</v>
      </c>
      <c r="Q265" s="144">
        <v>510</v>
      </c>
      <c r="R265" s="385">
        <v>41083</v>
      </c>
      <c r="S265" s="385">
        <v>44027</v>
      </c>
      <c r="T265" s="144">
        <v>616</v>
      </c>
      <c r="U265" s="144" t="s">
        <v>60</v>
      </c>
      <c r="V265" s="144">
        <v>29</v>
      </c>
      <c r="W265" s="144" t="str">
        <f t="shared" si="45"/>
        <v>Active</v>
      </c>
      <c r="X265" s="144">
        <v>616</v>
      </c>
      <c r="Y265" s="157" t="s">
        <v>61</v>
      </c>
      <c r="Z265" s="386">
        <v>1</v>
      </c>
      <c r="AA265" s="386">
        <v>1</v>
      </c>
      <c r="AB265" s="387" t="s">
        <v>62</v>
      </c>
      <c r="AC265" s="157"/>
    </row>
    <row r="266" spans="2:29">
      <c r="B266" s="347">
        <v>43</v>
      </c>
      <c r="C266" s="383">
        <v>0</v>
      </c>
      <c r="D266" s="383" t="str">
        <f t="shared" si="40"/>
        <v>NO</v>
      </c>
      <c r="E266" s="383" t="str">
        <f t="shared" si="41"/>
        <v>MILD</v>
      </c>
      <c r="F266" s="383" t="str">
        <f t="shared" si="42"/>
        <v>NONE</v>
      </c>
      <c r="G266" s="384" t="str">
        <f t="shared" si="37"/>
        <v>WET</v>
      </c>
      <c r="I266" s="342">
        <v>1</v>
      </c>
      <c r="J266" s="144" t="str">
        <f t="shared" si="43"/>
        <v>SMALL</v>
      </c>
      <c r="K266" s="144" t="str">
        <f t="shared" si="44"/>
        <v>SMALL</v>
      </c>
      <c r="L266" s="144" t="str" cm="1">
        <f t="array" ref="L266">_xlfn.IFS(I266&lt;=2,"SMALL",I266&lt;=5,"MEDIUM",I266&gt;5,"LARGE")</f>
        <v>SMALL</v>
      </c>
      <c r="M266" s="144" t="str">
        <f t="shared" si="38"/>
        <v>NO</v>
      </c>
      <c r="N266" s="374">
        <v>4.6500000000000004</v>
      </c>
      <c r="O266" s="374">
        <f t="shared" si="39"/>
        <v>5</v>
      </c>
      <c r="P266" s="158" t="str" cm="1">
        <f t="array" ref="P266">_xlfn.SWITCH(ROUND(N266,0),5,"Excellent",4,"Good",3,"ok","Bad")</f>
        <v>Excellent</v>
      </c>
      <c r="Q266" s="144">
        <v>54</v>
      </c>
      <c r="R266" s="385">
        <v>41123</v>
      </c>
      <c r="S266" s="385">
        <v>43988</v>
      </c>
      <c r="T266" s="144">
        <v>479</v>
      </c>
      <c r="U266" s="144" t="s">
        <v>60</v>
      </c>
      <c r="V266" s="144">
        <v>364</v>
      </c>
      <c r="W266" s="144" t="str">
        <f t="shared" si="45"/>
        <v>Active</v>
      </c>
      <c r="X266" s="144">
        <v>479</v>
      </c>
      <c r="Y266" s="157" t="s">
        <v>64</v>
      </c>
      <c r="Z266" s="386">
        <v>1</v>
      </c>
      <c r="AA266" s="386">
        <v>1</v>
      </c>
      <c r="AB266" s="387" t="s">
        <v>65</v>
      </c>
      <c r="AC266" s="157"/>
    </row>
    <row r="267" spans="2:29">
      <c r="B267" s="347">
        <v>44</v>
      </c>
      <c r="C267" s="383">
        <v>0</v>
      </c>
      <c r="D267" s="383" t="str">
        <f t="shared" si="40"/>
        <v>NO</v>
      </c>
      <c r="E267" s="383" t="str">
        <f t="shared" si="41"/>
        <v>MILD</v>
      </c>
      <c r="F267" s="383" t="str">
        <f t="shared" si="42"/>
        <v>NONE</v>
      </c>
      <c r="G267" s="384" t="str">
        <f t="shared" si="37"/>
        <v>WET</v>
      </c>
      <c r="I267" s="342">
        <v>8</v>
      </c>
      <c r="J267" s="144" t="str">
        <f t="shared" si="43"/>
        <v>LARGE</v>
      </c>
      <c r="K267" s="144" t="str">
        <f t="shared" si="44"/>
        <v>LARGE</v>
      </c>
      <c r="L267" s="144" t="str" cm="1">
        <f t="array" ref="L267">_xlfn.IFS(I267&lt;=2,"SMALL",I267&lt;=5,"MEDIUM",I267&gt;5,"LARGE")</f>
        <v>LARGE</v>
      </c>
      <c r="M267" s="144" t="str">
        <f t="shared" si="38"/>
        <v>YES</v>
      </c>
      <c r="N267" s="374">
        <v>4.99</v>
      </c>
      <c r="O267" s="374">
        <f t="shared" si="39"/>
        <v>5</v>
      </c>
      <c r="P267" s="158" t="str" cm="1">
        <f t="array" ref="P267">_xlfn.SWITCH(ROUND(N267,0),5,"Excellent",4,"Good",3,"ok","Bad")</f>
        <v>Excellent</v>
      </c>
      <c r="Q267" s="144">
        <v>350</v>
      </c>
      <c r="R267" s="385">
        <v>41252</v>
      </c>
      <c r="S267" s="385">
        <v>44046</v>
      </c>
      <c r="T267" s="144">
        <v>661</v>
      </c>
      <c r="U267" s="144" t="s">
        <v>69</v>
      </c>
      <c r="V267" s="144">
        <v>0</v>
      </c>
      <c r="W267" s="144" t="str">
        <f t="shared" si="45"/>
        <v>Inactive</v>
      </c>
      <c r="X267" s="144">
        <v>661</v>
      </c>
      <c r="Y267" s="157" t="s">
        <v>64</v>
      </c>
      <c r="Z267" s="386">
        <v>0.5</v>
      </c>
      <c r="AA267" s="386">
        <v>0</v>
      </c>
      <c r="AB267" s="387" t="s">
        <v>65</v>
      </c>
      <c r="AC267" s="157"/>
    </row>
    <row r="268" spans="2:29">
      <c r="B268" s="347">
        <v>67</v>
      </c>
      <c r="C268" s="383">
        <v>0</v>
      </c>
      <c r="D268" s="383" t="str">
        <f t="shared" si="40"/>
        <v>NO</v>
      </c>
      <c r="E268" s="383" t="str">
        <f t="shared" si="41"/>
        <v>MILD</v>
      </c>
      <c r="F268" s="383" t="str">
        <f t="shared" si="42"/>
        <v>NONE</v>
      </c>
      <c r="G268" s="384" t="str">
        <f t="shared" si="37"/>
        <v>WET</v>
      </c>
      <c r="I268" s="342">
        <v>2</v>
      </c>
      <c r="J268" s="144" t="str">
        <f t="shared" si="43"/>
        <v>SMALL</v>
      </c>
      <c r="K268" s="144" t="str">
        <f t="shared" si="44"/>
        <v>SMALL</v>
      </c>
      <c r="L268" s="144" t="str" cm="1">
        <f t="array" ref="L268">_xlfn.IFS(I268&lt;=2,"SMALL",I268&lt;=5,"MEDIUM",I268&gt;5,"LARGE")</f>
        <v>SMALL</v>
      </c>
      <c r="M268" s="144" t="str">
        <f t="shared" si="38"/>
        <v>YES</v>
      </c>
      <c r="N268" s="374">
        <v>4.97</v>
      </c>
      <c r="O268" s="374">
        <f t="shared" si="39"/>
        <v>5</v>
      </c>
      <c r="P268" s="158" t="str" cm="1">
        <f t="array" ref="P268">_xlfn.SWITCH(ROUND(N268,0),5,"Excellent",4,"Good",3,"ok","Bad")</f>
        <v>Excellent</v>
      </c>
      <c r="Q268" s="144">
        <v>295</v>
      </c>
      <c r="R268" s="385">
        <v>41134</v>
      </c>
      <c r="S268" s="385">
        <v>43904</v>
      </c>
      <c r="T268" s="144">
        <v>600</v>
      </c>
      <c r="U268" s="144" t="s">
        <v>69</v>
      </c>
      <c r="V268" s="144">
        <v>310</v>
      </c>
      <c r="W268" s="144" t="str">
        <f t="shared" si="45"/>
        <v>Active</v>
      </c>
      <c r="X268" s="144">
        <v>600</v>
      </c>
      <c r="Y268" s="157" t="s">
        <v>61</v>
      </c>
      <c r="Z268" s="386">
        <v>1</v>
      </c>
      <c r="AA268" s="386">
        <v>1</v>
      </c>
      <c r="AB268" s="387" t="s">
        <v>65</v>
      </c>
      <c r="AC268" s="157"/>
    </row>
    <row r="269" spans="2:29">
      <c r="B269" s="347">
        <v>60</v>
      </c>
      <c r="C269" s="383">
        <v>0</v>
      </c>
      <c r="D269" s="383" t="str">
        <f t="shared" si="40"/>
        <v>NO</v>
      </c>
      <c r="E269" s="383" t="str">
        <f t="shared" si="41"/>
        <v>MILD</v>
      </c>
      <c r="F269" s="383" t="str">
        <f t="shared" si="42"/>
        <v>NONE</v>
      </c>
      <c r="G269" s="384" t="str">
        <f t="shared" si="37"/>
        <v>WET</v>
      </c>
      <c r="I269" s="342">
        <v>7</v>
      </c>
      <c r="J269" s="144" t="str">
        <f t="shared" si="43"/>
        <v>LARGE</v>
      </c>
      <c r="K269" s="144" t="str">
        <f t="shared" si="44"/>
        <v>LARGE</v>
      </c>
      <c r="L269" s="144" t="str" cm="1">
        <f t="array" ref="L269">_xlfn.IFS(I269&lt;=2,"SMALL",I269&lt;=5,"MEDIUM",I269&gt;5,"LARGE")</f>
        <v>LARGE</v>
      </c>
      <c r="M269" s="144" t="str">
        <f t="shared" si="38"/>
        <v>NO</v>
      </c>
      <c r="N269" s="374">
        <v>4.6500000000000004</v>
      </c>
      <c r="O269" s="374">
        <f t="shared" si="39"/>
        <v>5</v>
      </c>
      <c r="P269" s="158" t="str" cm="1">
        <f t="array" ref="P269">_xlfn.SWITCH(ROUND(N269,0),5,"Excellent",4,"Good",3,"ok","Bad")</f>
        <v>Excellent</v>
      </c>
      <c r="Q269" s="144">
        <v>130</v>
      </c>
      <c r="R269" s="385">
        <v>41121</v>
      </c>
      <c r="S269" s="385">
        <v>43985</v>
      </c>
      <c r="T269" s="144">
        <v>667</v>
      </c>
      <c r="U269" s="144" t="s">
        <v>69</v>
      </c>
      <c r="V269" s="144">
        <v>364</v>
      </c>
      <c r="W269" s="144" t="str">
        <f t="shared" si="45"/>
        <v>Active</v>
      </c>
      <c r="X269" s="144">
        <v>667</v>
      </c>
      <c r="Y269" s="157" t="s">
        <v>122</v>
      </c>
      <c r="Z269" s="386">
        <v>0.22</v>
      </c>
      <c r="AA269" s="386">
        <v>0</v>
      </c>
      <c r="AB269" s="387" t="s">
        <v>65</v>
      </c>
      <c r="AC269" s="157"/>
    </row>
    <row r="270" spans="2:29">
      <c r="B270" s="347">
        <v>67</v>
      </c>
      <c r="C270" s="383">
        <v>0</v>
      </c>
      <c r="D270" s="383" t="str">
        <f t="shared" si="40"/>
        <v>NO</v>
      </c>
      <c r="E270" s="383" t="str">
        <f t="shared" si="41"/>
        <v>MILD</v>
      </c>
      <c r="F270" s="383" t="str">
        <f t="shared" si="42"/>
        <v>NONE</v>
      </c>
      <c r="G270" s="384" t="str">
        <f t="shared" si="37"/>
        <v>WET</v>
      </c>
      <c r="I270" s="342">
        <v>1</v>
      </c>
      <c r="J270" s="144" t="str">
        <f t="shared" si="43"/>
        <v>SMALL</v>
      </c>
      <c r="K270" s="144" t="str">
        <f t="shared" si="44"/>
        <v>SMALL</v>
      </c>
      <c r="L270" s="144" t="str" cm="1">
        <f t="array" ref="L270">_xlfn.IFS(I270&lt;=2,"SMALL",I270&lt;=5,"MEDIUM",I270&gt;5,"LARGE")</f>
        <v>SMALL</v>
      </c>
      <c r="M270" s="144" t="str">
        <f t="shared" si="38"/>
        <v>NO</v>
      </c>
      <c r="N270" s="374">
        <v>5</v>
      </c>
      <c r="O270" s="374">
        <f t="shared" si="39"/>
        <v>5</v>
      </c>
      <c r="P270" s="158" t="str" cm="1">
        <f t="array" ref="P270">_xlfn.SWITCH(ROUND(N270,0),5,"Excellent",4,"Good",3,"ok","Bad")</f>
        <v>Excellent</v>
      </c>
      <c r="Q270" s="144">
        <v>22</v>
      </c>
      <c r="R270" s="385">
        <v>41120</v>
      </c>
      <c r="S270" s="385">
        <v>43783</v>
      </c>
      <c r="T270" s="144">
        <v>296</v>
      </c>
      <c r="U270" s="144" t="s">
        <v>69</v>
      </c>
      <c r="V270" s="144">
        <v>350</v>
      </c>
      <c r="W270" s="144" t="str">
        <f t="shared" si="45"/>
        <v>Active</v>
      </c>
      <c r="X270" s="144">
        <v>296</v>
      </c>
      <c r="Y270" s="157" t="s">
        <v>61</v>
      </c>
      <c r="Z270" s="386">
        <v>1</v>
      </c>
      <c r="AA270" s="386">
        <v>0.33</v>
      </c>
      <c r="AB270" s="387" t="s">
        <v>65</v>
      </c>
      <c r="AC270" s="157"/>
    </row>
    <row r="271" spans="2:29">
      <c r="B271" s="347">
        <v>70</v>
      </c>
      <c r="C271" s="383">
        <v>0</v>
      </c>
      <c r="D271" s="383" t="str">
        <f t="shared" si="40"/>
        <v>NO</v>
      </c>
      <c r="E271" s="383" t="str">
        <f t="shared" si="41"/>
        <v>MILD</v>
      </c>
      <c r="F271" s="383" t="str">
        <f t="shared" si="42"/>
        <v>NONE</v>
      </c>
      <c r="G271" s="384" t="str">
        <f t="shared" si="37"/>
        <v>WET</v>
      </c>
      <c r="I271" s="342">
        <v>2</v>
      </c>
      <c r="J271" s="144" t="str">
        <f t="shared" si="43"/>
        <v>SMALL</v>
      </c>
      <c r="K271" s="144" t="str">
        <f t="shared" si="44"/>
        <v>SMALL</v>
      </c>
      <c r="L271" s="144" t="str" cm="1">
        <f t="array" ref="L271">_xlfn.IFS(I271&lt;=2,"SMALL",I271&lt;=5,"MEDIUM",I271&gt;5,"LARGE")</f>
        <v>SMALL</v>
      </c>
      <c r="M271" s="144" t="str">
        <f t="shared" si="38"/>
        <v>NO</v>
      </c>
      <c r="N271" s="374">
        <v>4.58</v>
      </c>
      <c r="O271" s="374">
        <f t="shared" si="39"/>
        <v>5</v>
      </c>
      <c r="P271" s="158" t="str" cm="1">
        <f t="array" ref="P271">_xlfn.SWITCH(ROUND(N271,0),5,"Excellent",4,"Good",3,"ok","Bad")</f>
        <v>Excellent</v>
      </c>
      <c r="Q271" s="144">
        <v>24</v>
      </c>
      <c r="R271" s="385">
        <v>41166</v>
      </c>
      <c r="S271" s="385">
        <v>43353</v>
      </c>
      <c r="T271" s="144">
        <v>654</v>
      </c>
      <c r="U271" s="144" t="s">
        <v>69</v>
      </c>
      <c r="V271" s="144">
        <v>356</v>
      </c>
      <c r="W271" s="144" t="str">
        <f t="shared" si="45"/>
        <v>Active</v>
      </c>
      <c r="X271" s="144">
        <v>654</v>
      </c>
      <c r="Y271" s="157" t="s">
        <v>61</v>
      </c>
      <c r="Z271" s="386">
        <v>0.8</v>
      </c>
      <c r="AA271" s="386">
        <v>0.48</v>
      </c>
      <c r="AB271" s="387" t="s">
        <v>65</v>
      </c>
      <c r="AC271" s="157"/>
    </row>
    <row r="272" spans="2:29">
      <c r="B272" s="347">
        <v>40</v>
      </c>
      <c r="C272" s="383">
        <v>0</v>
      </c>
      <c r="D272" s="383" t="str">
        <f t="shared" si="40"/>
        <v>NO</v>
      </c>
      <c r="E272" s="383" t="str">
        <f t="shared" si="41"/>
        <v>MILD</v>
      </c>
      <c r="F272" s="383" t="str">
        <f t="shared" si="42"/>
        <v>NONE</v>
      </c>
      <c r="G272" s="384" t="str">
        <f t="shared" si="37"/>
        <v>WET</v>
      </c>
      <c r="I272" s="342">
        <v>2</v>
      </c>
      <c r="J272" s="144" t="str">
        <f t="shared" si="43"/>
        <v>SMALL</v>
      </c>
      <c r="K272" s="144" t="str">
        <f t="shared" si="44"/>
        <v>SMALL</v>
      </c>
      <c r="L272" s="144" t="str" cm="1">
        <f t="array" ref="L272">_xlfn.IFS(I272&lt;=2,"SMALL",I272&lt;=5,"MEDIUM",I272&gt;5,"LARGE")</f>
        <v>SMALL</v>
      </c>
      <c r="M272" s="144" t="str">
        <f t="shared" si="38"/>
        <v>NO</v>
      </c>
      <c r="N272" s="374">
        <v>4.5999999999999996</v>
      </c>
      <c r="O272" s="374">
        <f t="shared" si="39"/>
        <v>5</v>
      </c>
      <c r="P272" s="158" t="str" cm="1">
        <f t="array" ref="P272">_xlfn.SWITCH(ROUND(N272,0),5,"Excellent",4,"Good",3,"ok","Bad")</f>
        <v>Excellent</v>
      </c>
      <c r="Q272" s="144">
        <v>5</v>
      </c>
      <c r="R272" s="385">
        <v>41089</v>
      </c>
      <c r="S272" s="385">
        <v>43926</v>
      </c>
      <c r="T272" s="144">
        <v>607</v>
      </c>
      <c r="U272" s="144" t="s">
        <v>60</v>
      </c>
      <c r="V272" s="144">
        <v>349</v>
      </c>
      <c r="W272" s="144" t="str">
        <f t="shared" si="45"/>
        <v>Active</v>
      </c>
      <c r="X272" s="144">
        <v>607</v>
      </c>
      <c r="Y272" s="157" t="s">
        <v>61</v>
      </c>
      <c r="Z272" s="386">
        <v>1</v>
      </c>
      <c r="AA272" s="386">
        <v>0.76</v>
      </c>
      <c r="AB272" s="387" t="s">
        <v>65</v>
      </c>
      <c r="AC272" s="157"/>
    </row>
    <row r="273" spans="2:29">
      <c r="B273" s="347">
        <v>65</v>
      </c>
      <c r="C273" s="383">
        <v>0</v>
      </c>
      <c r="D273" s="383" t="str">
        <f t="shared" si="40"/>
        <v>NO</v>
      </c>
      <c r="E273" s="383" t="str">
        <f t="shared" si="41"/>
        <v>MILD</v>
      </c>
      <c r="F273" s="383" t="str">
        <f t="shared" si="42"/>
        <v>NONE</v>
      </c>
      <c r="G273" s="384" t="str">
        <f t="shared" si="37"/>
        <v>WET</v>
      </c>
      <c r="I273" s="342">
        <v>4</v>
      </c>
      <c r="J273" s="144" t="str">
        <f t="shared" si="43"/>
        <v>LARGE</v>
      </c>
      <c r="K273" s="144" t="str">
        <f t="shared" si="44"/>
        <v>MEDIUM</v>
      </c>
      <c r="L273" s="144" t="str" cm="1">
        <f t="array" ref="L273">_xlfn.IFS(I273&lt;=2,"SMALL",I273&lt;=5,"MEDIUM",I273&gt;5,"LARGE")</f>
        <v>MEDIUM</v>
      </c>
      <c r="M273" s="144" t="str">
        <f t="shared" si="38"/>
        <v>YES</v>
      </c>
      <c r="N273" s="374">
        <v>4.9800000000000004</v>
      </c>
      <c r="O273" s="374">
        <f t="shared" si="39"/>
        <v>5</v>
      </c>
      <c r="P273" s="158" t="str" cm="1">
        <f t="array" ref="P273">_xlfn.SWITCH(ROUND(N273,0),5,"Excellent",4,"Good",3,"ok","Bad")</f>
        <v>Excellent</v>
      </c>
      <c r="Q273" s="144">
        <v>216</v>
      </c>
      <c r="R273" s="385">
        <v>41251</v>
      </c>
      <c r="S273" s="385">
        <v>44048</v>
      </c>
      <c r="T273" s="144">
        <v>670</v>
      </c>
      <c r="U273" s="144" t="s">
        <v>69</v>
      </c>
      <c r="V273" s="144">
        <v>307</v>
      </c>
      <c r="W273" s="144" t="str">
        <f t="shared" si="45"/>
        <v>Active</v>
      </c>
      <c r="X273" s="144">
        <v>670</v>
      </c>
      <c r="Y273" s="157" t="s">
        <v>64</v>
      </c>
      <c r="Z273" s="386">
        <v>0.7</v>
      </c>
      <c r="AA273" s="386">
        <v>0.96</v>
      </c>
      <c r="AB273" s="387" t="s">
        <v>62</v>
      </c>
      <c r="AC273" s="157"/>
    </row>
    <row r="274" spans="2:29">
      <c r="B274" s="347">
        <v>64</v>
      </c>
      <c r="C274" s="383">
        <v>10</v>
      </c>
      <c r="D274" s="383" t="str">
        <f t="shared" si="40"/>
        <v>NO</v>
      </c>
      <c r="E274" s="383" t="str">
        <f t="shared" si="41"/>
        <v>MILD</v>
      </c>
      <c r="F274" s="383" t="str">
        <f t="shared" si="42"/>
        <v>RAIN</v>
      </c>
      <c r="G274" s="384" t="str">
        <f t="shared" si="37"/>
        <v>WET</v>
      </c>
      <c r="I274" s="342">
        <v>4</v>
      </c>
      <c r="J274" s="144" t="str">
        <f t="shared" si="43"/>
        <v>LARGE</v>
      </c>
      <c r="K274" s="144" t="str">
        <f t="shared" si="44"/>
        <v>MEDIUM</v>
      </c>
      <c r="L274" s="144" t="str" cm="1">
        <f t="array" ref="L274">_xlfn.IFS(I274&lt;=2,"SMALL",I274&lt;=5,"MEDIUM",I274&gt;5,"LARGE")</f>
        <v>MEDIUM</v>
      </c>
      <c r="M274" s="144" t="str">
        <f t="shared" si="38"/>
        <v>NO</v>
      </c>
      <c r="N274" s="374">
        <v>4.17</v>
      </c>
      <c r="O274" s="374">
        <f t="shared" si="39"/>
        <v>4</v>
      </c>
      <c r="P274" s="158" t="str" cm="1">
        <f t="array" ref="P274">_xlfn.SWITCH(ROUND(N274,0),5,"Excellent",4,"Good",3,"ok","Bad")</f>
        <v>Good</v>
      </c>
      <c r="Q274" s="144">
        <v>18</v>
      </c>
      <c r="R274" s="385">
        <v>41107</v>
      </c>
      <c r="S274" s="385">
        <v>43832</v>
      </c>
      <c r="T274" s="144">
        <v>26</v>
      </c>
      <c r="U274" s="144" t="s">
        <v>60</v>
      </c>
      <c r="V274" s="144">
        <v>365</v>
      </c>
      <c r="W274" s="144" t="str">
        <f t="shared" si="45"/>
        <v>Active</v>
      </c>
      <c r="X274" s="144">
        <v>26</v>
      </c>
      <c r="Y274" s="157" t="s">
        <v>70</v>
      </c>
      <c r="Z274" s="386">
        <v>1</v>
      </c>
      <c r="AA274" s="386">
        <v>0.93</v>
      </c>
      <c r="AB274" s="387" t="s">
        <v>62</v>
      </c>
      <c r="AC274" s="157"/>
    </row>
    <row r="275" spans="2:29">
      <c r="B275" s="347">
        <v>50</v>
      </c>
      <c r="C275" s="383">
        <v>173</v>
      </c>
      <c r="D275" s="383" t="str">
        <f t="shared" si="40"/>
        <v>NO</v>
      </c>
      <c r="E275" s="383" t="str">
        <f t="shared" si="41"/>
        <v>MILD</v>
      </c>
      <c r="F275" s="383" t="str">
        <f t="shared" si="42"/>
        <v>RAIN</v>
      </c>
      <c r="G275" s="384" t="str">
        <f t="shared" si="37"/>
        <v>WET</v>
      </c>
      <c r="I275" s="342">
        <v>4</v>
      </c>
      <c r="J275" s="144" t="str">
        <f t="shared" si="43"/>
        <v>LARGE</v>
      </c>
      <c r="K275" s="144" t="str">
        <f t="shared" si="44"/>
        <v>MEDIUM</v>
      </c>
      <c r="L275" s="144" t="str" cm="1">
        <f t="array" ref="L275">_xlfn.IFS(I275&lt;=2,"SMALL",I275&lt;=5,"MEDIUM",I275&gt;5,"LARGE")</f>
        <v>MEDIUM</v>
      </c>
      <c r="M275" s="144" t="str">
        <f t="shared" si="38"/>
        <v>NO</v>
      </c>
      <c r="N275" s="374">
        <v>4.84</v>
      </c>
      <c r="O275" s="374">
        <f t="shared" si="39"/>
        <v>5</v>
      </c>
      <c r="P275" s="158" t="str" cm="1">
        <f t="array" ref="P275">_xlfn.SWITCH(ROUND(N275,0),5,"Excellent",4,"Good",3,"ok","Bad")</f>
        <v>Excellent</v>
      </c>
      <c r="Q275" s="144">
        <v>93</v>
      </c>
      <c r="R275" s="385">
        <v>41149</v>
      </c>
      <c r="S275" s="385">
        <v>44043</v>
      </c>
      <c r="T275" s="144">
        <v>675</v>
      </c>
      <c r="U275" s="144" t="s">
        <v>69</v>
      </c>
      <c r="V275" s="144">
        <v>65</v>
      </c>
      <c r="W275" s="144" t="str">
        <f t="shared" si="45"/>
        <v>Active</v>
      </c>
      <c r="X275" s="144">
        <v>675</v>
      </c>
      <c r="Y275" s="157" t="s">
        <v>64</v>
      </c>
      <c r="Z275" s="386">
        <v>1</v>
      </c>
      <c r="AA275" s="386">
        <v>0.84</v>
      </c>
      <c r="AB275" s="387" t="s">
        <v>62</v>
      </c>
      <c r="AC275" s="157"/>
    </row>
    <row r="276" spans="2:29">
      <c r="B276" s="347">
        <v>50</v>
      </c>
      <c r="C276" s="383">
        <v>0</v>
      </c>
      <c r="D276" s="383" t="str">
        <f t="shared" si="40"/>
        <v>NO</v>
      </c>
      <c r="E276" s="383" t="str">
        <f t="shared" si="41"/>
        <v>MILD</v>
      </c>
      <c r="F276" s="383" t="str">
        <f t="shared" si="42"/>
        <v>NONE</v>
      </c>
      <c r="G276" s="384" t="str">
        <f t="shared" si="37"/>
        <v>WET</v>
      </c>
      <c r="I276" s="342">
        <v>6</v>
      </c>
      <c r="J276" s="144" t="str">
        <f t="shared" si="43"/>
        <v>LARGE</v>
      </c>
      <c r="K276" s="144" t="str">
        <f t="shared" si="44"/>
        <v>LARGE</v>
      </c>
      <c r="L276" s="144" t="str" cm="1">
        <f t="array" ref="L276">_xlfn.IFS(I276&lt;=2,"SMALL",I276&lt;=5,"MEDIUM",I276&gt;5,"LARGE")</f>
        <v>LARGE</v>
      </c>
      <c r="M276" s="144" t="str">
        <f t="shared" si="38"/>
        <v>NO</v>
      </c>
      <c r="N276" s="374">
        <v>4.8899999999999997</v>
      </c>
      <c r="O276" s="374">
        <f t="shared" si="39"/>
        <v>5</v>
      </c>
      <c r="P276" s="158" t="str" cm="1">
        <f t="array" ref="P276">_xlfn.SWITCH(ROUND(N276,0),5,"Excellent",4,"Good",3,"ok","Bad")</f>
        <v>Excellent</v>
      </c>
      <c r="Q276" s="144">
        <v>18</v>
      </c>
      <c r="R276" s="385">
        <v>42099</v>
      </c>
      <c r="S276" s="385">
        <v>43381</v>
      </c>
      <c r="T276" s="144">
        <v>189</v>
      </c>
      <c r="U276" s="144" t="s">
        <v>69</v>
      </c>
      <c r="V276" s="144">
        <v>0</v>
      </c>
      <c r="W276" s="144" t="str">
        <f t="shared" si="45"/>
        <v>Inactive</v>
      </c>
      <c r="X276" s="144">
        <v>189</v>
      </c>
      <c r="Y276" s="157" t="s">
        <v>61</v>
      </c>
      <c r="Z276" s="386">
        <v>1</v>
      </c>
      <c r="AA276" s="386">
        <v>0.93</v>
      </c>
      <c r="AB276" s="387" t="s">
        <v>62</v>
      </c>
      <c r="AC276" s="157"/>
    </row>
    <row r="277" spans="2:29">
      <c r="B277" s="347">
        <v>49</v>
      </c>
      <c r="C277" s="383">
        <v>0</v>
      </c>
      <c r="D277" s="383" t="str">
        <f t="shared" si="40"/>
        <v>NO</v>
      </c>
      <c r="E277" s="383" t="str">
        <f t="shared" si="41"/>
        <v>MILD</v>
      </c>
      <c r="F277" s="383" t="str">
        <f t="shared" si="42"/>
        <v>NONE</v>
      </c>
      <c r="G277" s="384" t="str">
        <f t="shared" si="37"/>
        <v>WET</v>
      </c>
      <c r="I277" s="342">
        <v>2</v>
      </c>
      <c r="J277" s="144" t="str">
        <f t="shared" si="43"/>
        <v>SMALL</v>
      </c>
      <c r="K277" s="144" t="str">
        <f t="shared" si="44"/>
        <v>SMALL</v>
      </c>
      <c r="L277" s="144" t="str" cm="1">
        <f t="array" ref="L277">_xlfn.IFS(I277&lt;=2,"SMALL",I277&lt;=5,"MEDIUM",I277&gt;5,"LARGE")</f>
        <v>SMALL</v>
      </c>
      <c r="M277" s="144" t="str">
        <f t="shared" si="38"/>
        <v>NO</v>
      </c>
      <c r="N277" s="374">
        <v>4.74</v>
      </c>
      <c r="O277" s="374">
        <f t="shared" si="39"/>
        <v>5</v>
      </c>
      <c r="P277" s="158" t="str" cm="1">
        <f t="array" ref="P277">_xlfn.SWITCH(ROUND(N277,0),5,"Excellent",4,"Good",3,"ok","Bad")</f>
        <v>Excellent</v>
      </c>
      <c r="Q277" s="144">
        <v>187</v>
      </c>
      <c r="R277" s="385">
        <v>41577</v>
      </c>
      <c r="S277" s="385">
        <v>44038</v>
      </c>
      <c r="T277" s="144">
        <v>682</v>
      </c>
      <c r="U277" s="144" t="s">
        <v>69</v>
      </c>
      <c r="V277" s="144">
        <v>117</v>
      </c>
      <c r="W277" s="144" t="str">
        <f t="shared" si="45"/>
        <v>Active</v>
      </c>
      <c r="X277" s="144">
        <v>682</v>
      </c>
      <c r="Y277" s="157" t="s">
        <v>64</v>
      </c>
      <c r="Z277" s="386">
        <v>1</v>
      </c>
      <c r="AA277" s="386">
        <v>0.4</v>
      </c>
      <c r="AB277" s="387" t="s">
        <v>62</v>
      </c>
      <c r="AC277" s="157"/>
    </row>
    <row r="278" spans="2:29">
      <c r="B278" s="347">
        <v>45</v>
      </c>
      <c r="C278" s="383">
        <v>89</v>
      </c>
      <c r="D278" s="383" t="str">
        <f t="shared" si="40"/>
        <v>NO</v>
      </c>
      <c r="E278" s="383" t="str">
        <f t="shared" si="41"/>
        <v>MILD</v>
      </c>
      <c r="F278" s="383" t="str">
        <f t="shared" si="42"/>
        <v>RAIN</v>
      </c>
      <c r="G278" s="384" t="str">
        <f t="shared" si="37"/>
        <v>WET</v>
      </c>
      <c r="I278" s="342">
        <v>5</v>
      </c>
      <c r="J278" s="144" t="str">
        <f t="shared" si="43"/>
        <v>LARGE</v>
      </c>
      <c r="K278" s="144" t="str">
        <f t="shared" si="44"/>
        <v>MEDIUM</v>
      </c>
      <c r="L278" s="144" t="str" cm="1">
        <f t="array" ref="L278">_xlfn.IFS(I278&lt;=2,"SMALL",I278&lt;=5,"MEDIUM",I278&gt;5,"LARGE")</f>
        <v>MEDIUM</v>
      </c>
      <c r="M278" s="144" t="str">
        <f t="shared" si="38"/>
        <v>YES</v>
      </c>
      <c r="N278" s="374">
        <v>4.91</v>
      </c>
      <c r="O278" s="374">
        <f t="shared" si="39"/>
        <v>5</v>
      </c>
      <c r="P278" s="158" t="str" cm="1">
        <f t="array" ref="P278">_xlfn.SWITCH(ROUND(N278,0),5,"Excellent",4,"Good",3,"ok","Bad")</f>
        <v>Excellent</v>
      </c>
      <c r="Q278" s="144">
        <v>120</v>
      </c>
      <c r="R278" s="385">
        <v>42290</v>
      </c>
      <c r="S278" s="385">
        <v>44017</v>
      </c>
      <c r="T278" s="144">
        <v>685</v>
      </c>
      <c r="U278" s="144" t="s">
        <v>69</v>
      </c>
      <c r="V278" s="144">
        <v>0</v>
      </c>
      <c r="W278" s="144" t="str">
        <f t="shared" si="45"/>
        <v>Inactive</v>
      </c>
      <c r="X278" s="144">
        <v>685</v>
      </c>
      <c r="Y278" s="157" t="s">
        <v>70</v>
      </c>
      <c r="Z278" s="386">
        <v>1</v>
      </c>
      <c r="AA278" s="386">
        <v>0.9</v>
      </c>
      <c r="AB278" s="387" t="s">
        <v>62</v>
      </c>
      <c r="AC278" s="157"/>
    </row>
    <row r="279" spans="2:29">
      <c r="B279" s="347">
        <v>52</v>
      </c>
      <c r="C279" s="383">
        <v>0</v>
      </c>
      <c r="D279" s="383" t="str">
        <f t="shared" si="40"/>
        <v>NO</v>
      </c>
      <c r="E279" s="383" t="str">
        <f t="shared" si="41"/>
        <v>MILD</v>
      </c>
      <c r="F279" s="383" t="str">
        <f t="shared" si="42"/>
        <v>NONE</v>
      </c>
      <c r="G279" s="384" t="str">
        <f t="shared" si="37"/>
        <v>WET</v>
      </c>
      <c r="I279" s="342">
        <v>4</v>
      </c>
      <c r="J279" s="144" t="str">
        <f t="shared" si="43"/>
        <v>LARGE</v>
      </c>
      <c r="K279" s="144" t="str">
        <f t="shared" si="44"/>
        <v>MEDIUM</v>
      </c>
      <c r="L279" s="144" t="str" cm="1">
        <f t="array" ref="L279">_xlfn.IFS(I279&lt;=2,"SMALL",I279&lt;=5,"MEDIUM",I279&gt;5,"LARGE")</f>
        <v>MEDIUM</v>
      </c>
      <c r="M279" s="144" t="str">
        <f t="shared" si="38"/>
        <v>YES</v>
      </c>
      <c r="N279" s="374">
        <v>4.8899999999999997</v>
      </c>
      <c r="O279" s="374">
        <f t="shared" si="39"/>
        <v>5</v>
      </c>
      <c r="P279" s="158" t="str" cm="1">
        <f t="array" ref="P279">_xlfn.SWITCH(ROUND(N279,0),5,"Excellent",4,"Good",3,"ok","Bad")</f>
        <v>Excellent</v>
      </c>
      <c r="Q279" s="144">
        <v>121</v>
      </c>
      <c r="R279" s="385">
        <v>41097</v>
      </c>
      <c r="S279" s="385">
        <v>43948</v>
      </c>
      <c r="T279" s="144">
        <v>325</v>
      </c>
      <c r="U279" s="144" t="s">
        <v>69</v>
      </c>
      <c r="V279" s="144">
        <v>362</v>
      </c>
      <c r="W279" s="144" t="str">
        <f t="shared" si="45"/>
        <v>Active</v>
      </c>
      <c r="X279" s="144">
        <v>325</v>
      </c>
      <c r="Y279" s="157" t="s">
        <v>70</v>
      </c>
      <c r="Z279" s="386">
        <v>1</v>
      </c>
      <c r="AA279" s="386">
        <v>0.84</v>
      </c>
      <c r="AB279" s="387" t="s">
        <v>62</v>
      </c>
      <c r="AC279" s="157"/>
    </row>
    <row r="280" spans="2:29">
      <c r="B280" s="347">
        <v>66</v>
      </c>
      <c r="C280" s="383">
        <v>0</v>
      </c>
      <c r="D280" s="383" t="str">
        <f t="shared" si="40"/>
        <v>NO</v>
      </c>
      <c r="E280" s="383" t="str">
        <f t="shared" si="41"/>
        <v>MILD</v>
      </c>
      <c r="F280" s="383" t="str">
        <f t="shared" si="42"/>
        <v>NONE</v>
      </c>
      <c r="G280" s="384" t="str">
        <f t="shared" si="37"/>
        <v>WET</v>
      </c>
      <c r="I280" s="342">
        <v>2</v>
      </c>
      <c r="J280" s="144" t="str">
        <f t="shared" si="43"/>
        <v>SMALL</v>
      </c>
      <c r="K280" s="144" t="str">
        <f t="shared" si="44"/>
        <v>SMALL</v>
      </c>
      <c r="L280" s="144" t="str" cm="1">
        <f t="array" ref="L280">_xlfn.IFS(I280&lt;=2,"SMALL",I280&lt;=5,"MEDIUM",I280&gt;5,"LARGE")</f>
        <v>SMALL</v>
      </c>
      <c r="M280" s="144" t="str">
        <f t="shared" si="38"/>
        <v>YES</v>
      </c>
      <c r="N280" s="374">
        <v>4.97</v>
      </c>
      <c r="O280" s="374">
        <f t="shared" si="39"/>
        <v>5</v>
      </c>
      <c r="P280" s="158" t="str" cm="1">
        <f t="array" ref="P280">_xlfn.SWITCH(ROUND(N280,0),5,"Excellent",4,"Good",3,"ok","Bad")</f>
        <v>Excellent</v>
      </c>
      <c r="Q280" s="144">
        <v>499</v>
      </c>
      <c r="R280" s="385">
        <v>41085</v>
      </c>
      <c r="S280" s="385">
        <v>44025</v>
      </c>
      <c r="T280" s="144">
        <v>694</v>
      </c>
      <c r="U280" s="144" t="s">
        <v>60</v>
      </c>
      <c r="V280" s="144">
        <v>364</v>
      </c>
      <c r="W280" s="144" t="str">
        <f t="shared" si="45"/>
        <v>Active</v>
      </c>
      <c r="X280" s="144">
        <v>694</v>
      </c>
      <c r="Y280" s="157" t="s">
        <v>64</v>
      </c>
      <c r="Z280" s="386">
        <v>0.6</v>
      </c>
      <c r="AA280" s="386">
        <v>0.27</v>
      </c>
      <c r="AB280" s="387" t="s">
        <v>65</v>
      </c>
      <c r="AC280" s="157"/>
    </row>
    <row r="281" spans="2:29">
      <c r="B281" s="347">
        <v>65</v>
      </c>
      <c r="C281" s="383">
        <v>130</v>
      </c>
      <c r="D281" s="383" t="str">
        <f t="shared" si="40"/>
        <v>NO</v>
      </c>
      <c r="E281" s="383" t="str">
        <f t="shared" si="41"/>
        <v>MILD</v>
      </c>
      <c r="F281" s="383" t="str">
        <f t="shared" si="42"/>
        <v>RAIN</v>
      </c>
      <c r="G281" s="384" t="str">
        <f t="shared" si="37"/>
        <v>WET</v>
      </c>
      <c r="I281" s="342">
        <v>2</v>
      </c>
      <c r="J281" s="144" t="str">
        <f t="shared" si="43"/>
        <v>SMALL</v>
      </c>
      <c r="K281" s="144" t="str">
        <f t="shared" si="44"/>
        <v>SMALL</v>
      </c>
      <c r="L281" s="144" t="str" cm="1">
        <f t="array" ref="L281">_xlfn.IFS(I281&lt;=2,"SMALL",I281&lt;=5,"MEDIUM",I281&gt;5,"LARGE")</f>
        <v>SMALL</v>
      </c>
      <c r="M281" s="144" t="str">
        <f t="shared" si="38"/>
        <v>NO</v>
      </c>
      <c r="N281" s="374">
        <v>4.74</v>
      </c>
      <c r="O281" s="374">
        <f t="shared" si="39"/>
        <v>5</v>
      </c>
      <c r="P281" s="158" t="str" cm="1">
        <f t="array" ref="P281">_xlfn.SWITCH(ROUND(N281,0),5,"Excellent",4,"Good",3,"ok","Bad")</f>
        <v>Excellent</v>
      </c>
      <c r="Q281" s="144">
        <v>34</v>
      </c>
      <c r="R281" s="385">
        <v>41121</v>
      </c>
      <c r="S281" s="385">
        <v>43836</v>
      </c>
      <c r="T281" s="144">
        <v>696</v>
      </c>
      <c r="U281" s="144" t="s">
        <v>69</v>
      </c>
      <c r="V281" s="144">
        <v>365</v>
      </c>
      <c r="W281" s="144" t="str">
        <f t="shared" si="45"/>
        <v>Active</v>
      </c>
      <c r="X281" s="144">
        <v>696</v>
      </c>
      <c r="Y281" s="157" t="s">
        <v>70</v>
      </c>
      <c r="Z281" s="386">
        <v>1</v>
      </c>
      <c r="AA281" s="386">
        <v>0.72</v>
      </c>
      <c r="AB281" s="387" t="s">
        <v>62</v>
      </c>
      <c r="AC281" s="157"/>
    </row>
    <row r="282" spans="2:29">
      <c r="B282" s="347">
        <v>46</v>
      </c>
      <c r="C282" s="383">
        <v>23</v>
      </c>
      <c r="D282" s="383" t="str">
        <f t="shared" si="40"/>
        <v>NO</v>
      </c>
      <c r="E282" s="383" t="str">
        <f t="shared" si="41"/>
        <v>MILD</v>
      </c>
      <c r="F282" s="383" t="str">
        <f t="shared" si="42"/>
        <v>RAIN</v>
      </c>
      <c r="G282" s="384" t="str">
        <f t="shared" si="37"/>
        <v>WET</v>
      </c>
      <c r="I282" s="342">
        <v>6</v>
      </c>
      <c r="J282" s="144" t="str">
        <f t="shared" si="43"/>
        <v>LARGE</v>
      </c>
      <c r="K282" s="144" t="str">
        <f t="shared" si="44"/>
        <v>LARGE</v>
      </c>
      <c r="L282" s="144" t="str" cm="1">
        <f t="array" ref="L282">_xlfn.IFS(I282&lt;=2,"SMALL",I282&lt;=5,"MEDIUM",I282&gt;5,"LARGE")</f>
        <v>LARGE</v>
      </c>
      <c r="M282" s="144" t="str">
        <f t="shared" si="38"/>
        <v>NO</v>
      </c>
      <c r="N282" s="374">
        <v>4.67</v>
      </c>
      <c r="O282" s="374">
        <f t="shared" si="39"/>
        <v>5</v>
      </c>
      <c r="P282" s="158" t="str" cm="1">
        <f t="array" ref="P282">_xlfn.SWITCH(ROUND(N282,0),5,"Excellent",4,"Good",3,"ok","Bad")</f>
        <v>Excellent</v>
      </c>
      <c r="Q282" s="144">
        <v>239</v>
      </c>
      <c r="R282" s="385">
        <v>41130</v>
      </c>
      <c r="S282" s="385">
        <v>44052</v>
      </c>
      <c r="T282" s="144">
        <v>698</v>
      </c>
      <c r="U282" s="144" t="s">
        <v>69</v>
      </c>
      <c r="V282" s="144">
        <v>365</v>
      </c>
      <c r="W282" s="144" t="str">
        <f t="shared" si="45"/>
        <v>Active</v>
      </c>
      <c r="X282" s="144">
        <v>698</v>
      </c>
      <c r="Y282" s="157" t="s">
        <v>70</v>
      </c>
      <c r="Z282" s="386">
        <v>1</v>
      </c>
      <c r="AA282" s="386">
        <v>1</v>
      </c>
      <c r="AB282" s="387" t="s">
        <v>62</v>
      </c>
      <c r="AC282" s="157"/>
    </row>
    <row r="283" spans="2:29">
      <c r="B283" s="347">
        <v>61</v>
      </c>
      <c r="C283" s="383">
        <v>328</v>
      </c>
      <c r="D283" s="383" t="str">
        <f t="shared" si="40"/>
        <v>NO</v>
      </c>
      <c r="E283" s="383" t="str">
        <f t="shared" si="41"/>
        <v>MILD</v>
      </c>
      <c r="F283" s="383" t="str">
        <f t="shared" si="42"/>
        <v>RAIN</v>
      </c>
      <c r="G283" s="384" t="str">
        <f t="shared" si="37"/>
        <v>WET</v>
      </c>
      <c r="I283" s="342">
        <v>5</v>
      </c>
      <c r="J283" s="144" t="str">
        <f t="shared" si="43"/>
        <v>LARGE</v>
      </c>
      <c r="K283" s="144" t="str">
        <f t="shared" si="44"/>
        <v>MEDIUM</v>
      </c>
      <c r="L283" s="144" t="str" cm="1">
        <f t="array" ref="L283">_xlfn.IFS(I283&lt;=2,"SMALL",I283&lt;=5,"MEDIUM",I283&gt;5,"LARGE")</f>
        <v>MEDIUM</v>
      </c>
      <c r="M283" s="144" t="str">
        <f t="shared" si="38"/>
        <v>NO</v>
      </c>
      <c r="N283" s="374">
        <v>4.96</v>
      </c>
      <c r="O283" s="374">
        <f t="shared" si="39"/>
        <v>5</v>
      </c>
      <c r="P283" s="158" t="str" cm="1">
        <f t="array" ref="P283">_xlfn.SWITCH(ROUND(N283,0),5,"Excellent",4,"Good",3,"ok","Bad")</f>
        <v>Excellent</v>
      </c>
      <c r="Q283" s="144">
        <v>57</v>
      </c>
      <c r="R283" s="385">
        <v>41719</v>
      </c>
      <c r="S283" s="385">
        <v>43894</v>
      </c>
      <c r="T283" s="144">
        <v>658</v>
      </c>
      <c r="U283" s="144" t="s">
        <v>69</v>
      </c>
      <c r="V283" s="144">
        <v>268</v>
      </c>
      <c r="W283" s="144" t="str">
        <f t="shared" si="45"/>
        <v>Active</v>
      </c>
      <c r="X283" s="144">
        <v>658</v>
      </c>
      <c r="Y283" s="157" t="s">
        <v>70</v>
      </c>
      <c r="Z283" s="386">
        <v>1</v>
      </c>
      <c r="AA283" s="386">
        <v>1</v>
      </c>
      <c r="AB283" s="387" t="s">
        <v>62</v>
      </c>
      <c r="AC283" s="157"/>
    </row>
    <row r="284" spans="2:29">
      <c r="B284" s="347">
        <v>44</v>
      </c>
      <c r="C284" s="383">
        <v>0</v>
      </c>
      <c r="D284" s="383" t="str">
        <f t="shared" si="40"/>
        <v>NO</v>
      </c>
      <c r="E284" s="383" t="str">
        <f t="shared" si="41"/>
        <v>MILD</v>
      </c>
      <c r="F284" s="383" t="str">
        <f t="shared" si="42"/>
        <v>NONE</v>
      </c>
      <c r="G284" s="384" t="str">
        <f t="shared" si="37"/>
        <v>WET</v>
      </c>
      <c r="I284" s="342">
        <v>1</v>
      </c>
      <c r="J284" s="144" t="str">
        <f t="shared" si="43"/>
        <v>SMALL</v>
      </c>
      <c r="K284" s="144" t="str">
        <f t="shared" si="44"/>
        <v>SMALL</v>
      </c>
      <c r="L284" s="144" t="str" cm="1">
        <f t="array" ref="L284">_xlfn.IFS(I284&lt;=2,"SMALL",I284&lt;=5,"MEDIUM",I284&gt;5,"LARGE")</f>
        <v>SMALL</v>
      </c>
      <c r="M284" s="144" t="str">
        <f t="shared" si="38"/>
        <v>NO</v>
      </c>
      <c r="N284" s="374">
        <v>4.66</v>
      </c>
      <c r="O284" s="374">
        <f t="shared" si="39"/>
        <v>5</v>
      </c>
      <c r="P284" s="158" t="str" cm="1">
        <f t="array" ref="P284">_xlfn.SWITCH(ROUND(N284,0),5,"Excellent",4,"Good",3,"ok","Bad")</f>
        <v>Excellent</v>
      </c>
      <c r="Q284" s="144">
        <v>179</v>
      </c>
      <c r="R284" s="385">
        <v>41416</v>
      </c>
      <c r="S284" s="385">
        <v>43891</v>
      </c>
      <c r="T284" s="144">
        <v>701</v>
      </c>
      <c r="U284" s="144" t="s">
        <v>60</v>
      </c>
      <c r="V284" s="144">
        <v>130</v>
      </c>
      <c r="W284" s="144" t="str">
        <f t="shared" si="45"/>
        <v>Active</v>
      </c>
      <c r="X284" s="144">
        <v>701</v>
      </c>
      <c r="Y284" s="157" t="s">
        <v>70</v>
      </c>
      <c r="Z284" s="386">
        <v>1</v>
      </c>
      <c r="AA284" s="386">
        <v>0.4</v>
      </c>
      <c r="AB284" s="387" t="s">
        <v>65</v>
      </c>
      <c r="AC284" s="157"/>
    </row>
    <row r="285" spans="2:29">
      <c r="B285" s="347">
        <v>60</v>
      </c>
      <c r="C285" s="383">
        <v>0</v>
      </c>
      <c r="D285" s="383" t="str">
        <f t="shared" si="40"/>
        <v>NO</v>
      </c>
      <c r="E285" s="383" t="str">
        <f t="shared" si="41"/>
        <v>MILD</v>
      </c>
      <c r="F285" s="383" t="str">
        <f t="shared" si="42"/>
        <v>NONE</v>
      </c>
      <c r="G285" s="384" t="str">
        <f t="shared" si="37"/>
        <v>WET</v>
      </c>
      <c r="I285" s="342">
        <v>3</v>
      </c>
      <c r="J285" s="144" t="str">
        <f t="shared" si="43"/>
        <v>LARGE</v>
      </c>
      <c r="K285" s="144" t="str">
        <f t="shared" si="44"/>
        <v>MEDIUM</v>
      </c>
      <c r="L285" s="144" t="str" cm="1">
        <f t="array" ref="L285">_xlfn.IFS(I285&lt;=2,"SMALL",I285&lt;=5,"MEDIUM",I285&gt;5,"LARGE")</f>
        <v>MEDIUM</v>
      </c>
      <c r="M285" s="144" t="str">
        <f t="shared" si="38"/>
        <v>NO</v>
      </c>
      <c r="N285" s="374">
        <v>4.4000000000000004</v>
      </c>
      <c r="O285" s="374">
        <f t="shared" si="39"/>
        <v>4</v>
      </c>
      <c r="P285" s="158" t="str" cm="1">
        <f t="array" ref="P285">_xlfn.SWITCH(ROUND(N285,0),5,"Excellent",4,"Good",3,"ok","Bad")</f>
        <v>Good</v>
      </c>
      <c r="Q285" s="144">
        <v>40</v>
      </c>
      <c r="R285" s="385">
        <v>41416</v>
      </c>
      <c r="S285" s="385">
        <v>42482</v>
      </c>
      <c r="T285" s="144">
        <v>703</v>
      </c>
      <c r="U285" s="144" t="s">
        <v>69</v>
      </c>
      <c r="V285" s="144">
        <v>0</v>
      </c>
      <c r="W285" s="144" t="str">
        <f t="shared" si="45"/>
        <v>Inactive</v>
      </c>
      <c r="X285" s="144">
        <v>703</v>
      </c>
      <c r="Y285" s="157" t="s">
        <v>70</v>
      </c>
      <c r="Z285" s="386">
        <v>1</v>
      </c>
      <c r="AA285" s="386">
        <v>0.67</v>
      </c>
      <c r="AB285" s="387" t="s">
        <v>62</v>
      </c>
      <c r="AC285" s="157"/>
    </row>
    <row r="286" spans="2:29">
      <c r="B286" s="347">
        <v>44</v>
      </c>
      <c r="C286" s="383">
        <v>0</v>
      </c>
      <c r="D286" s="383" t="str">
        <f t="shared" si="40"/>
        <v>NO</v>
      </c>
      <c r="E286" s="383" t="str">
        <f t="shared" si="41"/>
        <v>MILD</v>
      </c>
      <c r="F286" s="383" t="str">
        <f t="shared" si="42"/>
        <v>NONE</v>
      </c>
      <c r="G286" s="384" t="str">
        <f t="shared" si="37"/>
        <v>WET</v>
      </c>
      <c r="I286" s="342">
        <v>2</v>
      </c>
      <c r="J286" s="144" t="str">
        <f t="shared" si="43"/>
        <v>SMALL</v>
      </c>
      <c r="K286" s="144" t="str">
        <f t="shared" si="44"/>
        <v>SMALL</v>
      </c>
      <c r="L286" s="144" t="str" cm="1">
        <f t="array" ref="L286">_xlfn.IFS(I286&lt;=2,"SMALL",I286&lt;=5,"MEDIUM",I286&gt;5,"LARGE")</f>
        <v>SMALL</v>
      </c>
      <c r="M286" s="144" t="str">
        <f t="shared" si="38"/>
        <v>NO</v>
      </c>
      <c r="N286" s="374">
        <v>4.9800000000000004</v>
      </c>
      <c r="O286" s="374">
        <f t="shared" si="39"/>
        <v>5</v>
      </c>
      <c r="P286" s="158" t="str" cm="1">
        <f t="array" ref="P286">_xlfn.SWITCH(ROUND(N286,0),5,"Excellent",4,"Good",3,"ok","Bad")</f>
        <v>Excellent</v>
      </c>
      <c r="Q286" s="144">
        <v>94</v>
      </c>
      <c r="R286" s="385">
        <v>41167</v>
      </c>
      <c r="S286" s="385">
        <v>43833</v>
      </c>
      <c r="T286" s="144">
        <v>704</v>
      </c>
      <c r="U286" s="144" t="s">
        <v>69</v>
      </c>
      <c r="V286" s="144">
        <v>311</v>
      </c>
      <c r="W286" s="144" t="str">
        <f t="shared" si="45"/>
        <v>Active</v>
      </c>
      <c r="X286" s="144">
        <v>704</v>
      </c>
      <c r="Y286" s="157" t="s">
        <v>70</v>
      </c>
      <c r="Z286" s="386">
        <v>1</v>
      </c>
      <c r="AA286" s="386">
        <v>1</v>
      </c>
      <c r="AB286" s="387" t="s">
        <v>65</v>
      </c>
      <c r="AC286" s="157"/>
    </row>
    <row r="287" spans="2:29">
      <c r="B287" s="347">
        <v>41</v>
      </c>
      <c r="C287" s="383">
        <v>0</v>
      </c>
      <c r="D287" s="383" t="str">
        <f t="shared" si="40"/>
        <v>NO</v>
      </c>
      <c r="E287" s="383" t="str">
        <f t="shared" si="41"/>
        <v>MILD</v>
      </c>
      <c r="F287" s="383" t="str">
        <f t="shared" si="42"/>
        <v>NONE</v>
      </c>
      <c r="G287" s="384" t="str">
        <f t="shared" si="37"/>
        <v>WET</v>
      </c>
      <c r="I287" s="342">
        <v>2</v>
      </c>
      <c r="J287" s="144" t="str">
        <f t="shared" si="43"/>
        <v>SMALL</v>
      </c>
      <c r="K287" s="144" t="str">
        <f t="shared" si="44"/>
        <v>SMALL</v>
      </c>
      <c r="L287" s="144" t="str" cm="1">
        <f t="array" ref="L287">_xlfn.IFS(I287&lt;=2,"SMALL",I287&lt;=5,"MEDIUM",I287&gt;5,"LARGE")</f>
        <v>SMALL</v>
      </c>
      <c r="M287" s="144" t="str">
        <f t="shared" si="38"/>
        <v>NO</v>
      </c>
      <c r="N287" s="374">
        <v>4.54</v>
      </c>
      <c r="O287" s="374">
        <f t="shared" si="39"/>
        <v>5</v>
      </c>
      <c r="P287" s="158" t="str" cm="1">
        <f t="array" ref="P287">_xlfn.SWITCH(ROUND(N287,0),5,"Excellent",4,"Good",3,"ok","Bad")</f>
        <v>Excellent</v>
      </c>
      <c r="Q287" s="144">
        <v>24</v>
      </c>
      <c r="R287" s="385">
        <v>41199</v>
      </c>
      <c r="S287" s="385">
        <v>43764</v>
      </c>
      <c r="T287" s="144">
        <v>710</v>
      </c>
      <c r="U287" s="144" t="s">
        <v>60</v>
      </c>
      <c r="V287" s="144">
        <v>365</v>
      </c>
      <c r="W287" s="144" t="str">
        <f t="shared" si="45"/>
        <v>Active</v>
      </c>
      <c r="X287" s="144">
        <v>710</v>
      </c>
      <c r="Y287" s="157" t="s">
        <v>122</v>
      </c>
      <c r="Z287" s="386">
        <v>0</v>
      </c>
      <c r="AA287" s="386">
        <v>0.36</v>
      </c>
      <c r="AB287" s="387" t="s">
        <v>65</v>
      </c>
      <c r="AC287" s="157"/>
    </row>
    <row r="288" spans="2:29">
      <c r="B288" s="347">
        <v>64</v>
      </c>
      <c r="C288" s="383">
        <v>0</v>
      </c>
      <c r="D288" s="383" t="str">
        <f t="shared" si="40"/>
        <v>NO</v>
      </c>
      <c r="E288" s="383" t="str">
        <f t="shared" si="41"/>
        <v>MILD</v>
      </c>
      <c r="F288" s="383" t="str">
        <f t="shared" si="42"/>
        <v>NONE</v>
      </c>
      <c r="G288" s="384" t="str">
        <f t="shared" si="37"/>
        <v>WET</v>
      </c>
      <c r="I288" s="342">
        <v>6</v>
      </c>
      <c r="J288" s="144" t="str">
        <f t="shared" si="43"/>
        <v>LARGE</v>
      </c>
      <c r="K288" s="144" t="str">
        <f t="shared" si="44"/>
        <v>LARGE</v>
      </c>
      <c r="L288" s="144" t="str" cm="1">
        <f t="array" ref="L288">_xlfn.IFS(I288&lt;=2,"SMALL",I288&lt;=5,"MEDIUM",I288&gt;5,"LARGE")</f>
        <v>LARGE</v>
      </c>
      <c r="M288" s="144" t="str">
        <f t="shared" si="38"/>
        <v>YES</v>
      </c>
      <c r="N288" s="374">
        <v>4.8899999999999997</v>
      </c>
      <c r="O288" s="374">
        <f t="shared" si="39"/>
        <v>5</v>
      </c>
      <c r="P288" s="158" t="str" cm="1">
        <f t="array" ref="P288">_xlfn.SWITCH(ROUND(N288,0),5,"Excellent",4,"Good",3,"ok","Bad")</f>
        <v>Excellent</v>
      </c>
      <c r="Q288" s="144">
        <v>242</v>
      </c>
      <c r="R288" s="385">
        <v>41102</v>
      </c>
      <c r="S288" s="385">
        <v>43963</v>
      </c>
      <c r="T288" s="144">
        <v>712</v>
      </c>
      <c r="U288" s="144" t="s">
        <v>69</v>
      </c>
      <c r="V288" s="144">
        <v>116</v>
      </c>
      <c r="W288" s="144" t="str">
        <f t="shared" si="45"/>
        <v>Active</v>
      </c>
      <c r="X288" s="144">
        <v>712</v>
      </c>
      <c r="Y288" s="157" t="s">
        <v>61</v>
      </c>
      <c r="Z288" s="386">
        <v>1</v>
      </c>
      <c r="AA288" s="386">
        <v>0.73</v>
      </c>
      <c r="AB288" s="387" t="s">
        <v>62</v>
      </c>
      <c r="AC288" s="157"/>
    </row>
    <row r="289" spans="2:29">
      <c r="B289" s="347">
        <v>55</v>
      </c>
      <c r="C289" s="383">
        <v>13</v>
      </c>
      <c r="D289" s="383" t="str">
        <f t="shared" si="40"/>
        <v>NO</v>
      </c>
      <c r="E289" s="383" t="str">
        <f t="shared" si="41"/>
        <v>MILD</v>
      </c>
      <c r="F289" s="383" t="str">
        <f t="shared" si="42"/>
        <v>RAIN</v>
      </c>
      <c r="G289" s="384" t="str">
        <f t="shared" si="37"/>
        <v>WET</v>
      </c>
      <c r="I289" s="342">
        <v>2</v>
      </c>
      <c r="J289" s="144" t="str">
        <f t="shared" si="43"/>
        <v>SMALL</v>
      </c>
      <c r="K289" s="144" t="str">
        <f t="shared" si="44"/>
        <v>SMALL</v>
      </c>
      <c r="L289" s="144" t="str" cm="1">
        <f t="array" ref="L289">_xlfn.IFS(I289&lt;=2,"SMALL",I289&lt;=5,"MEDIUM",I289&gt;5,"LARGE")</f>
        <v>SMALL</v>
      </c>
      <c r="M289" s="144" t="str">
        <f t="shared" si="38"/>
        <v>NO</v>
      </c>
      <c r="N289" s="374">
        <v>4.57</v>
      </c>
      <c r="O289" s="374">
        <f t="shared" si="39"/>
        <v>5</v>
      </c>
      <c r="P289" s="158" t="str" cm="1">
        <f t="array" ref="P289">_xlfn.SWITCH(ROUND(N289,0),5,"Excellent",4,"Good",3,"ok","Bad")</f>
        <v>Excellent</v>
      </c>
      <c r="Q289" s="144">
        <v>125</v>
      </c>
      <c r="R289" s="385">
        <v>41149</v>
      </c>
      <c r="S289" s="385">
        <v>43802</v>
      </c>
      <c r="T289" s="144">
        <v>370</v>
      </c>
      <c r="U289" s="144" t="s">
        <v>60</v>
      </c>
      <c r="V289" s="144">
        <v>365</v>
      </c>
      <c r="W289" s="144" t="str">
        <f t="shared" si="45"/>
        <v>Active</v>
      </c>
      <c r="X289" s="144">
        <v>370</v>
      </c>
      <c r="Y289" s="157" t="s">
        <v>70</v>
      </c>
      <c r="Z289" s="386">
        <v>1</v>
      </c>
      <c r="AA289" s="386">
        <v>0.86</v>
      </c>
      <c r="AB289" s="387" t="s">
        <v>65</v>
      </c>
      <c r="AC289" s="157"/>
    </row>
    <row r="290" spans="2:29">
      <c r="B290" s="347">
        <v>60</v>
      </c>
      <c r="C290" s="383">
        <v>0</v>
      </c>
      <c r="D290" s="383" t="str">
        <f t="shared" si="40"/>
        <v>NO</v>
      </c>
      <c r="E290" s="383" t="str">
        <f t="shared" si="41"/>
        <v>MILD</v>
      </c>
      <c r="F290" s="383" t="str">
        <f t="shared" si="42"/>
        <v>NONE</v>
      </c>
      <c r="G290" s="384" t="str">
        <f t="shared" si="37"/>
        <v>WET</v>
      </c>
      <c r="I290" s="342">
        <v>2</v>
      </c>
      <c r="J290" s="144" t="str">
        <f t="shared" si="43"/>
        <v>SMALL</v>
      </c>
      <c r="K290" s="144" t="str">
        <f t="shared" si="44"/>
        <v>SMALL</v>
      </c>
      <c r="L290" s="144" t="str" cm="1">
        <f t="array" ref="L290">_xlfn.IFS(I290&lt;=2,"SMALL",I290&lt;=5,"MEDIUM",I290&gt;5,"LARGE")</f>
        <v>SMALL</v>
      </c>
      <c r="M290" s="144" t="str">
        <f t="shared" si="38"/>
        <v>YES</v>
      </c>
      <c r="N290" s="374">
        <v>4.9800000000000004</v>
      </c>
      <c r="O290" s="374">
        <f t="shared" si="39"/>
        <v>5</v>
      </c>
      <c r="P290" s="158" t="str" cm="1">
        <f t="array" ref="P290">_xlfn.SWITCH(ROUND(N290,0),5,"Excellent",4,"Good",3,"ok","Bad")</f>
        <v>Excellent</v>
      </c>
      <c r="Q290" s="144">
        <v>146</v>
      </c>
      <c r="R290" s="385">
        <v>41123</v>
      </c>
      <c r="S290" s="385">
        <v>43908</v>
      </c>
      <c r="T290" s="144">
        <v>619</v>
      </c>
      <c r="U290" s="144" t="s">
        <v>60</v>
      </c>
      <c r="V290" s="144">
        <v>365</v>
      </c>
      <c r="W290" s="144" t="str">
        <f t="shared" si="45"/>
        <v>Active</v>
      </c>
      <c r="X290" s="144">
        <v>619</v>
      </c>
      <c r="Y290" s="157" t="s">
        <v>70</v>
      </c>
      <c r="Z290" s="386">
        <v>1</v>
      </c>
      <c r="AA290" s="386">
        <v>0.77</v>
      </c>
      <c r="AB290" s="387" t="s">
        <v>62</v>
      </c>
      <c r="AC290" s="157"/>
    </row>
    <row r="291" spans="2:29">
      <c r="B291" s="347">
        <v>60</v>
      </c>
      <c r="C291" s="383">
        <v>66</v>
      </c>
      <c r="D291" s="383" t="str">
        <f t="shared" si="40"/>
        <v>NO</v>
      </c>
      <c r="E291" s="383" t="str">
        <f t="shared" si="41"/>
        <v>MILD</v>
      </c>
      <c r="F291" s="383" t="str">
        <f t="shared" si="42"/>
        <v>RAIN</v>
      </c>
      <c r="G291" s="384" t="str">
        <f t="shared" si="37"/>
        <v>WET</v>
      </c>
      <c r="I291" s="342">
        <v>1</v>
      </c>
      <c r="J291" s="144" t="str">
        <f t="shared" si="43"/>
        <v>SMALL</v>
      </c>
      <c r="K291" s="144" t="str">
        <f t="shared" si="44"/>
        <v>SMALL</v>
      </c>
      <c r="L291" s="144" t="str" cm="1">
        <f t="array" ref="L291">_xlfn.IFS(I291&lt;=2,"SMALL",I291&lt;=5,"MEDIUM",I291&gt;5,"LARGE")</f>
        <v>SMALL</v>
      </c>
      <c r="M291" s="144" t="str">
        <f t="shared" si="38"/>
        <v>NO</v>
      </c>
      <c r="N291" s="374">
        <v>4.76</v>
      </c>
      <c r="O291" s="374">
        <f t="shared" si="39"/>
        <v>5</v>
      </c>
      <c r="P291" s="158" t="str" cm="1">
        <f t="array" ref="P291">_xlfn.SWITCH(ROUND(N291,0),5,"Excellent",4,"Good",3,"ok","Bad")</f>
        <v>Excellent</v>
      </c>
      <c r="Q291" s="144">
        <v>25</v>
      </c>
      <c r="R291" s="385">
        <v>42216</v>
      </c>
      <c r="S291" s="385">
        <v>43800</v>
      </c>
      <c r="T291" s="144">
        <v>716</v>
      </c>
      <c r="U291" s="144" t="s">
        <v>60</v>
      </c>
      <c r="V291" s="144">
        <v>335</v>
      </c>
      <c r="W291" s="144" t="str">
        <f t="shared" si="45"/>
        <v>Active</v>
      </c>
      <c r="X291" s="144">
        <v>716</v>
      </c>
      <c r="Y291" s="157" t="s">
        <v>64</v>
      </c>
      <c r="Z291" s="386">
        <v>1</v>
      </c>
      <c r="AA291" s="386">
        <v>0.96</v>
      </c>
      <c r="AB291" s="387" t="s">
        <v>62</v>
      </c>
      <c r="AC291" s="157"/>
    </row>
    <row r="292" spans="2:29">
      <c r="B292" s="347">
        <v>56</v>
      </c>
      <c r="C292" s="383">
        <v>300</v>
      </c>
      <c r="D292" s="383" t="str">
        <f t="shared" si="40"/>
        <v>NO</v>
      </c>
      <c r="E292" s="383" t="str">
        <f t="shared" si="41"/>
        <v>MILD</v>
      </c>
      <c r="F292" s="383" t="str">
        <f t="shared" si="42"/>
        <v>RAIN</v>
      </c>
      <c r="G292" s="384" t="str">
        <f t="shared" si="37"/>
        <v>WET</v>
      </c>
      <c r="I292" s="342">
        <v>1</v>
      </c>
      <c r="J292" s="144" t="str">
        <f t="shared" si="43"/>
        <v>SMALL</v>
      </c>
      <c r="K292" s="144" t="str">
        <f t="shared" si="44"/>
        <v>SMALL</v>
      </c>
      <c r="L292" s="144" t="str" cm="1">
        <f t="array" ref="L292">_xlfn.IFS(I292&lt;=2,"SMALL",I292&lt;=5,"MEDIUM",I292&gt;5,"LARGE")</f>
        <v>SMALL</v>
      </c>
      <c r="M292" s="144" t="str">
        <f t="shared" si="38"/>
        <v>NO</v>
      </c>
      <c r="N292" s="374">
        <v>4.8899999999999997</v>
      </c>
      <c r="O292" s="374">
        <f t="shared" si="39"/>
        <v>5</v>
      </c>
      <c r="P292" s="158" t="str" cm="1">
        <f t="array" ref="P292">_xlfn.SWITCH(ROUND(N292,0),5,"Excellent",4,"Good",3,"ok","Bad")</f>
        <v>Excellent</v>
      </c>
      <c r="Q292" s="144">
        <v>47</v>
      </c>
      <c r="R292" s="385">
        <v>41956</v>
      </c>
      <c r="S292" s="385">
        <v>44022</v>
      </c>
      <c r="T292" s="144">
        <v>716</v>
      </c>
      <c r="U292" s="144" t="s">
        <v>60</v>
      </c>
      <c r="V292" s="144">
        <v>335</v>
      </c>
      <c r="W292" s="144" t="str">
        <f t="shared" si="45"/>
        <v>Active</v>
      </c>
      <c r="X292" s="144">
        <v>716</v>
      </c>
      <c r="Y292" s="157" t="s">
        <v>70</v>
      </c>
      <c r="Z292" s="386">
        <v>0.96</v>
      </c>
      <c r="AA292" s="386">
        <v>0.91</v>
      </c>
      <c r="AB292" s="387" t="s">
        <v>62</v>
      </c>
      <c r="AC292" s="157"/>
    </row>
    <row r="293" spans="2:29">
      <c r="B293" s="347">
        <v>66</v>
      </c>
      <c r="C293" s="383">
        <v>0</v>
      </c>
      <c r="D293" s="383" t="str">
        <f t="shared" si="40"/>
        <v>NO</v>
      </c>
      <c r="E293" s="383" t="str">
        <f t="shared" si="41"/>
        <v>MILD</v>
      </c>
      <c r="F293" s="383" t="str">
        <f t="shared" si="42"/>
        <v>NONE</v>
      </c>
      <c r="G293" s="384" t="str">
        <f t="shared" si="37"/>
        <v>WET</v>
      </c>
      <c r="I293" s="342">
        <v>1</v>
      </c>
      <c r="J293" s="144" t="str">
        <f t="shared" si="43"/>
        <v>SMALL</v>
      </c>
      <c r="K293" s="144" t="str">
        <f t="shared" si="44"/>
        <v>SMALL</v>
      </c>
      <c r="L293" s="144" t="str" cm="1">
        <f t="array" ref="L293">_xlfn.IFS(I293&lt;=2,"SMALL",I293&lt;=5,"MEDIUM",I293&gt;5,"LARGE")</f>
        <v>SMALL</v>
      </c>
      <c r="M293" s="144" t="str">
        <f t="shared" si="38"/>
        <v>NO</v>
      </c>
      <c r="N293" s="374">
        <v>4.83</v>
      </c>
      <c r="O293" s="374">
        <f t="shared" si="39"/>
        <v>5</v>
      </c>
      <c r="P293" s="158" t="str" cm="1">
        <f t="array" ref="P293">_xlfn.SWITCH(ROUND(N293,0),5,"Excellent",4,"Good",3,"ok","Bad")</f>
        <v>Excellent</v>
      </c>
      <c r="Q293" s="144">
        <v>29</v>
      </c>
      <c r="R293" s="385">
        <v>42150</v>
      </c>
      <c r="S293" s="385">
        <v>43891</v>
      </c>
      <c r="T293" s="144">
        <v>716</v>
      </c>
      <c r="U293" s="144" t="s">
        <v>60</v>
      </c>
      <c r="V293" s="144">
        <v>319</v>
      </c>
      <c r="W293" s="144" t="str">
        <f t="shared" si="45"/>
        <v>Active</v>
      </c>
      <c r="X293" s="144">
        <v>716</v>
      </c>
      <c r="Y293" s="157" t="s">
        <v>61</v>
      </c>
      <c r="Z293" s="386">
        <v>0.84</v>
      </c>
      <c r="AA293" s="386">
        <v>1</v>
      </c>
      <c r="AB293" s="387" t="s">
        <v>62</v>
      </c>
      <c r="AC293" s="157"/>
    </row>
    <row r="294" spans="2:29">
      <c r="B294" s="347">
        <v>54</v>
      </c>
      <c r="C294" s="383">
        <v>0</v>
      </c>
      <c r="D294" s="383" t="str">
        <f t="shared" si="40"/>
        <v>NO</v>
      </c>
      <c r="E294" s="383" t="str">
        <f t="shared" si="41"/>
        <v>MILD</v>
      </c>
      <c r="F294" s="383" t="str">
        <f t="shared" si="42"/>
        <v>NONE</v>
      </c>
      <c r="G294" s="384" t="str">
        <f t="shared" si="37"/>
        <v>WET</v>
      </c>
      <c r="I294" s="342">
        <v>10</v>
      </c>
      <c r="J294" s="144" t="str">
        <f t="shared" si="43"/>
        <v>LARGE</v>
      </c>
      <c r="K294" s="144" t="str">
        <f t="shared" si="44"/>
        <v>LARGE</v>
      </c>
      <c r="L294" s="144" t="str" cm="1">
        <f t="array" ref="L294">_xlfn.IFS(I294&lt;=2,"SMALL",I294&lt;=5,"MEDIUM",I294&gt;5,"LARGE")</f>
        <v>LARGE</v>
      </c>
      <c r="M294" s="144" t="str">
        <f t="shared" si="38"/>
        <v>NO</v>
      </c>
      <c r="N294" s="374">
        <v>4.57</v>
      </c>
      <c r="O294" s="374">
        <f t="shared" si="39"/>
        <v>5</v>
      </c>
      <c r="P294" s="158" t="str" cm="1">
        <f t="array" ref="P294">_xlfn.SWITCH(ROUND(N294,0),5,"Excellent",4,"Good",3,"ok","Bad")</f>
        <v>Excellent</v>
      </c>
      <c r="Q294" s="144">
        <v>106</v>
      </c>
      <c r="R294" s="385">
        <v>41301</v>
      </c>
      <c r="S294" s="385">
        <v>43770</v>
      </c>
      <c r="T294" s="144">
        <v>33</v>
      </c>
      <c r="U294" s="144" t="s">
        <v>69</v>
      </c>
      <c r="V294" s="144">
        <v>365</v>
      </c>
      <c r="W294" s="144" t="str">
        <f t="shared" si="45"/>
        <v>Active</v>
      </c>
      <c r="X294" s="144">
        <v>33</v>
      </c>
      <c r="Y294" s="157" t="s">
        <v>122</v>
      </c>
      <c r="Z294" s="386">
        <v>0</v>
      </c>
      <c r="AA294" s="386">
        <v>0</v>
      </c>
      <c r="AB294" s="387" t="s">
        <v>65</v>
      </c>
      <c r="AC294" s="157"/>
    </row>
    <row r="295" spans="2:29">
      <c r="B295" s="347">
        <v>44</v>
      </c>
      <c r="C295" s="383">
        <v>0</v>
      </c>
      <c r="D295" s="383" t="str">
        <f t="shared" si="40"/>
        <v>NO</v>
      </c>
      <c r="E295" s="383" t="str">
        <f t="shared" si="41"/>
        <v>MILD</v>
      </c>
      <c r="F295" s="383" t="str">
        <f t="shared" si="42"/>
        <v>NONE</v>
      </c>
      <c r="G295" s="384" t="str">
        <f t="shared" si="37"/>
        <v>WET</v>
      </c>
      <c r="I295" s="342">
        <v>4</v>
      </c>
      <c r="J295" s="144" t="str">
        <f t="shared" si="43"/>
        <v>LARGE</v>
      </c>
      <c r="K295" s="144" t="str">
        <f t="shared" si="44"/>
        <v>MEDIUM</v>
      </c>
      <c r="L295" s="144" t="str" cm="1">
        <f t="array" ref="L295">_xlfn.IFS(I295&lt;=2,"SMALL",I295&lt;=5,"MEDIUM",I295&gt;5,"LARGE")</f>
        <v>MEDIUM</v>
      </c>
      <c r="M295" s="144" t="str">
        <f t="shared" si="38"/>
        <v>NO</v>
      </c>
      <c r="N295" s="374">
        <v>4.55</v>
      </c>
      <c r="O295" s="374">
        <f t="shared" si="39"/>
        <v>5</v>
      </c>
      <c r="P295" s="158" t="str" cm="1">
        <f t="array" ref="P295">_xlfn.SWITCH(ROUND(N295,0),5,"Excellent",4,"Good",3,"ok","Bad")</f>
        <v>Excellent</v>
      </c>
      <c r="Q295" s="144">
        <v>20</v>
      </c>
      <c r="R295" s="385">
        <v>41144</v>
      </c>
      <c r="S295" s="385">
        <v>43682</v>
      </c>
      <c r="T295" s="144">
        <v>429</v>
      </c>
      <c r="U295" s="144" t="s">
        <v>69</v>
      </c>
      <c r="V295" s="144">
        <v>259</v>
      </c>
      <c r="W295" s="144" t="str">
        <f t="shared" si="45"/>
        <v>Active</v>
      </c>
      <c r="X295" s="144">
        <v>429</v>
      </c>
      <c r="Y295" s="157" t="s">
        <v>70</v>
      </c>
      <c r="Z295" s="386">
        <v>1</v>
      </c>
      <c r="AA295" s="386">
        <v>0.8</v>
      </c>
      <c r="AB295" s="387" t="s">
        <v>62</v>
      </c>
      <c r="AC295" s="157"/>
    </row>
    <row r="296" spans="2:29">
      <c r="B296" s="347">
        <v>65</v>
      </c>
      <c r="C296" s="383">
        <v>0</v>
      </c>
      <c r="D296" s="383" t="str">
        <f t="shared" si="40"/>
        <v>NO</v>
      </c>
      <c r="E296" s="383" t="str">
        <f t="shared" si="41"/>
        <v>MILD</v>
      </c>
      <c r="F296" s="383" t="str">
        <f t="shared" si="42"/>
        <v>NONE</v>
      </c>
      <c r="G296" s="384" t="str">
        <f t="shared" si="37"/>
        <v>WET</v>
      </c>
      <c r="I296" s="342">
        <v>2</v>
      </c>
      <c r="J296" s="144" t="str">
        <f t="shared" si="43"/>
        <v>SMALL</v>
      </c>
      <c r="K296" s="144" t="str">
        <f t="shared" si="44"/>
        <v>SMALL</v>
      </c>
      <c r="L296" s="144" t="str" cm="1">
        <f t="array" ref="L296">_xlfn.IFS(I296&lt;=2,"SMALL",I296&lt;=5,"MEDIUM",I296&gt;5,"LARGE")</f>
        <v>SMALL</v>
      </c>
      <c r="M296" s="144" t="str">
        <f t="shared" si="38"/>
        <v>YES</v>
      </c>
      <c r="N296" s="374">
        <v>4.99</v>
      </c>
      <c r="O296" s="374">
        <f t="shared" si="39"/>
        <v>5</v>
      </c>
      <c r="P296" s="158" t="str" cm="1">
        <f t="array" ref="P296">_xlfn.SWITCH(ROUND(N296,0),5,"Excellent",4,"Good",3,"ok","Bad")</f>
        <v>Excellent</v>
      </c>
      <c r="Q296" s="144">
        <v>174</v>
      </c>
      <c r="R296" s="385">
        <v>42618</v>
      </c>
      <c r="S296" s="385">
        <v>44046</v>
      </c>
      <c r="T296" s="144">
        <v>717</v>
      </c>
      <c r="U296" s="144" t="s">
        <v>60</v>
      </c>
      <c r="V296" s="144">
        <v>132</v>
      </c>
      <c r="W296" s="144" t="str">
        <f t="shared" si="45"/>
        <v>Active</v>
      </c>
      <c r="X296" s="144">
        <v>717</v>
      </c>
      <c r="Y296" s="157" t="s">
        <v>61</v>
      </c>
      <c r="Z296" s="386">
        <v>1</v>
      </c>
      <c r="AA296" s="386">
        <v>1</v>
      </c>
      <c r="AB296" s="387" t="s">
        <v>65</v>
      </c>
      <c r="AC296" s="157"/>
    </row>
    <row r="297" spans="2:29">
      <c r="B297" s="347">
        <v>65</v>
      </c>
      <c r="C297" s="383">
        <v>0</v>
      </c>
      <c r="D297" s="383" t="str">
        <f t="shared" si="40"/>
        <v>NO</v>
      </c>
      <c r="E297" s="383" t="str">
        <f t="shared" si="41"/>
        <v>MILD</v>
      </c>
      <c r="F297" s="383" t="str">
        <f t="shared" si="42"/>
        <v>NONE</v>
      </c>
      <c r="G297" s="384" t="str">
        <f t="shared" si="37"/>
        <v>WET</v>
      </c>
      <c r="I297" s="342">
        <v>2</v>
      </c>
      <c r="J297" s="144" t="str">
        <f t="shared" si="43"/>
        <v>SMALL</v>
      </c>
      <c r="K297" s="144" t="str">
        <f t="shared" si="44"/>
        <v>SMALL</v>
      </c>
      <c r="L297" s="144" t="str" cm="1">
        <f t="array" ref="L297">_xlfn.IFS(I297&lt;=2,"SMALL",I297&lt;=5,"MEDIUM",I297&gt;5,"LARGE")</f>
        <v>SMALL</v>
      </c>
      <c r="M297" s="144" t="str">
        <f t="shared" si="38"/>
        <v>NO</v>
      </c>
      <c r="N297" s="374">
        <v>5</v>
      </c>
      <c r="O297" s="374">
        <f t="shared" si="39"/>
        <v>5</v>
      </c>
      <c r="P297" s="158" t="str" cm="1">
        <f t="array" ref="P297">_xlfn.SWITCH(ROUND(N297,0),5,"Excellent",4,"Good",3,"ok","Bad")</f>
        <v>Excellent</v>
      </c>
      <c r="Q297" s="144">
        <v>4</v>
      </c>
      <c r="R297" s="385">
        <v>41106</v>
      </c>
      <c r="S297" s="385">
        <v>42646</v>
      </c>
      <c r="T297" s="144">
        <v>718</v>
      </c>
      <c r="U297" s="144" t="s">
        <v>69</v>
      </c>
      <c r="V297" s="144">
        <v>241</v>
      </c>
      <c r="W297" s="144" t="str">
        <f t="shared" si="45"/>
        <v>Active</v>
      </c>
      <c r="X297" s="144">
        <v>718</v>
      </c>
      <c r="Y297" s="157" t="s">
        <v>61</v>
      </c>
      <c r="Z297" s="386">
        <v>1</v>
      </c>
      <c r="AA297" s="386">
        <v>0.13</v>
      </c>
      <c r="AB297" s="387" t="s">
        <v>65</v>
      </c>
      <c r="AC297" s="157"/>
    </row>
    <row r="298" spans="2:29">
      <c r="B298" s="347">
        <v>60</v>
      </c>
      <c r="C298" s="383">
        <v>5</v>
      </c>
      <c r="D298" s="383" t="str">
        <f t="shared" si="40"/>
        <v>NO</v>
      </c>
      <c r="E298" s="383" t="str">
        <f t="shared" si="41"/>
        <v>MILD</v>
      </c>
      <c r="F298" s="383" t="str">
        <f t="shared" si="42"/>
        <v>RAIN</v>
      </c>
      <c r="G298" s="384" t="str">
        <f t="shared" si="37"/>
        <v>WET</v>
      </c>
      <c r="I298" s="342">
        <v>1</v>
      </c>
      <c r="J298" s="144" t="str">
        <f t="shared" si="43"/>
        <v>SMALL</v>
      </c>
      <c r="K298" s="144" t="str">
        <f t="shared" si="44"/>
        <v>SMALL</v>
      </c>
      <c r="L298" s="144" t="str" cm="1">
        <f t="array" ref="L298">_xlfn.IFS(I298&lt;=2,"SMALL",I298&lt;=5,"MEDIUM",I298&gt;5,"LARGE")</f>
        <v>SMALL</v>
      </c>
      <c r="M298" s="144" t="str">
        <f t="shared" si="38"/>
        <v>NO</v>
      </c>
      <c r="N298" s="374">
        <v>5</v>
      </c>
      <c r="O298" s="374">
        <f t="shared" si="39"/>
        <v>5</v>
      </c>
      <c r="P298" s="158" t="str" cm="1">
        <f t="array" ref="P298">_xlfn.SWITCH(ROUND(N298,0),5,"Excellent",4,"Good",3,"ok","Bad")</f>
        <v>Excellent</v>
      </c>
      <c r="Q298" s="144">
        <v>17</v>
      </c>
      <c r="R298" s="385">
        <v>41757</v>
      </c>
      <c r="S298" s="385">
        <v>43735</v>
      </c>
      <c r="T298" s="144">
        <v>719</v>
      </c>
      <c r="U298" s="144" t="s">
        <v>60</v>
      </c>
      <c r="V298" s="144">
        <v>134</v>
      </c>
      <c r="W298" s="144" t="str">
        <f t="shared" si="45"/>
        <v>Active</v>
      </c>
      <c r="X298" s="144">
        <v>719</v>
      </c>
      <c r="Y298" s="157" t="s">
        <v>61</v>
      </c>
      <c r="Z298" s="386">
        <v>1</v>
      </c>
      <c r="AA298" s="386">
        <v>0.75</v>
      </c>
      <c r="AB298" s="387" t="s">
        <v>65</v>
      </c>
      <c r="AC298" s="157"/>
    </row>
    <row r="299" spans="2:29">
      <c r="B299" s="347">
        <v>48</v>
      </c>
      <c r="C299" s="383">
        <v>0</v>
      </c>
      <c r="D299" s="383" t="str">
        <f t="shared" si="40"/>
        <v>NO</v>
      </c>
      <c r="E299" s="383" t="str">
        <f t="shared" si="41"/>
        <v>MILD</v>
      </c>
      <c r="F299" s="383" t="str">
        <f t="shared" si="42"/>
        <v>NONE</v>
      </c>
      <c r="G299" s="384" t="str">
        <f t="shared" si="37"/>
        <v>WET</v>
      </c>
      <c r="I299" s="342">
        <v>2</v>
      </c>
      <c r="J299" s="144" t="str">
        <f t="shared" si="43"/>
        <v>SMALL</v>
      </c>
      <c r="K299" s="144" t="str">
        <f t="shared" si="44"/>
        <v>SMALL</v>
      </c>
      <c r="L299" s="144" t="str" cm="1">
        <f t="array" ref="L299">_xlfn.IFS(I299&lt;=2,"SMALL",I299&lt;=5,"MEDIUM",I299&gt;5,"LARGE")</f>
        <v>SMALL</v>
      </c>
      <c r="M299" s="144" t="str">
        <f t="shared" si="38"/>
        <v>NO</v>
      </c>
      <c r="N299" s="374">
        <v>5</v>
      </c>
      <c r="O299" s="374">
        <f t="shared" si="39"/>
        <v>5</v>
      </c>
      <c r="P299" s="158" t="str" cm="1">
        <f t="array" ref="P299">_xlfn.SWITCH(ROUND(N299,0),5,"Excellent",4,"Good",3,"ok","Bad")</f>
        <v>Excellent</v>
      </c>
      <c r="Q299" s="144">
        <v>15</v>
      </c>
      <c r="R299" s="385">
        <v>43033</v>
      </c>
      <c r="S299" s="385">
        <v>43834</v>
      </c>
      <c r="T299" s="144">
        <v>721</v>
      </c>
      <c r="U299" s="144" t="s">
        <v>69</v>
      </c>
      <c r="V299" s="144">
        <v>209</v>
      </c>
      <c r="W299" s="144" t="str">
        <f t="shared" si="45"/>
        <v>Active</v>
      </c>
      <c r="X299" s="144">
        <v>721</v>
      </c>
      <c r="Y299" s="157" t="s">
        <v>70</v>
      </c>
      <c r="Z299" s="386">
        <v>0.98</v>
      </c>
      <c r="AA299" s="386">
        <v>0.93</v>
      </c>
      <c r="AB299" s="387" t="s">
        <v>62</v>
      </c>
      <c r="AC299" s="157"/>
    </row>
    <row r="300" spans="2:29">
      <c r="B300" s="347">
        <v>45</v>
      </c>
      <c r="C300" s="383">
        <v>0</v>
      </c>
      <c r="D300" s="383" t="str">
        <f t="shared" si="40"/>
        <v>NO</v>
      </c>
      <c r="E300" s="383" t="str">
        <f t="shared" si="41"/>
        <v>MILD</v>
      </c>
      <c r="F300" s="383" t="str">
        <f t="shared" si="42"/>
        <v>NONE</v>
      </c>
      <c r="G300" s="384" t="str">
        <f t="shared" si="37"/>
        <v>WET</v>
      </c>
      <c r="I300" s="342">
        <v>2</v>
      </c>
      <c r="J300" s="144" t="str">
        <f t="shared" si="43"/>
        <v>SMALL</v>
      </c>
      <c r="K300" s="144" t="str">
        <f t="shared" si="44"/>
        <v>SMALL</v>
      </c>
      <c r="L300" s="144" t="str" cm="1">
        <f t="array" ref="L300">_xlfn.IFS(I300&lt;=2,"SMALL",I300&lt;=5,"MEDIUM",I300&gt;5,"LARGE")</f>
        <v>SMALL</v>
      </c>
      <c r="M300" s="144" t="str">
        <f t="shared" si="38"/>
        <v>NO</v>
      </c>
      <c r="N300" s="374">
        <v>4.91</v>
      </c>
      <c r="O300" s="374">
        <f t="shared" si="39"/>
        <v>5</v>
      </c>
      <c r="P300" s="158" t="str" cm="1">
        <f t="array" ref="P300">_xlfn.SWITCH(ROUND(N300,0),5,"Excellent",4,"Good",3,"ok","Bad")</f>
        <v>Excellent</v>
      </c>
      <c r="Q300" s="144">
        <v>67</v>
      </c>
      <c r="R300" s="385">
        <v>41153</v>
      </c>
      <c r="S300" s="385">
        <v>43927</v>
      </c>
      <c r="T300" s="144">
        <v>627</v>
      </c>
      <c r="U300" s="144" t="s">
        <v>60</v>
      </c>
      <c r="V300" s="144">
        <v>46</v>
      </c>
      <c r="W300" s="144" t="str">
        <f t="shared" si="45"/>
        <v>Active</v>
      </c>
      <c r="X300" s="144">
        <v>627</v>
      </c>
      <c r="Y300" s="157" t="s">
        <v>64</v>
      </c>
      <c r="Z300" s="386">
        <v>1</v>
      </c>
      <c r="AA300" s="386">
        <v>0.88</v>
      </c>
      <c r="AB300" s="387" t="s">
        <v>62</v>
      </c>
      <c r="AC300" s="157"/>
    </row>
    <row r="301" spans="2:29">
      <c r="B301" s="347">
        <v>41</v>
      </c>
      <c r="C301" s="383">
        <v>3</v>
      </c>
      <c r="D301" s="383" t="str">
        <f t="shared" si="40"/>
        <v>NO</v>
      </c>
      <c r="E301" s="383" t="str">
        <f t="shared" si="41"/>
        <v>MILD</v>
      </c>
      <c r="F301" s="383" t="str">
        <f t="shared" si="42"/>
        <v>RAIN</v>
      </c>
      <c r="G301" s="384" t="str">
        <f t="shared" si="37"/>
        <v>WET</v>
      </c>
      <c r="I301" s="342">
        <v>3</v>
      </c>
      <c r="J301" s="144" t="str">
        <f t="shared" si="43"/>
        <v>LARGE</v>
      </c>
      <c r="K301" s="144" t="str">
        <f t="shared" si="44"/>
        <v>MEDIUM</v>
      </c>
      <c r="L301" s="144" t="str" cm="1">
        <f t="array" ref="L301">_xlfn.IFS(I301&lt;=2,"SMALL",I301&lt;=5,"MEDIUM",I301&gt;5,"LARGE")</f>
        <v>MEDIUM</v>
      </c>
      <c r="M301" s="144" t="str">
        <f t="shared" si="38"/>
        <v>YES</v>
      </c>
      <c r="N301" s="374">
        <v>4.9000000000000004</v>
      </c>
      <c r="O301" s="374">
        <f t="shared" si="39"/>
        <v>5</v>
      </c>
      <c r="P301" s="158" t="str" cm="1">
        <f t="array" ref="P301">_xlfn.SWITCH(ROUND(N301,0),5,"Excellent",4,"Good",3,"ok","Bad")</f>
        <v>Excellent</v>
      </c>
      <c r="Q301" s="144">
        <v>119</v>
      </c>
      <c r="R301" s="385">
        <v>41169</v>
      </c>
      <c r="S301" s="385">
        <v>44044</v>
      </c>
      <c r="T301" s="144">
        <v>724</v>
      </c>
      <c r="U301" s="144" t="s">
        <v>69</v>
      </c>
      <c r="V301" s="144">
        <v>291</v>
      </c>
      <c r="W301" s="144" t="str">
        <f t="shared" si="45"/>
        <v>Active</v>
      </c>
      <c r="X301" s="144">
        <v>724</v>
      </c>
      <c r="Y301" s="157" t="s">
        <v>122</v>
      </c>
      <c r="Z301" s="386">
        <v>0.33</v>
      </c>
      <c r="AA301" s="386">
        <v>0.5</v>
      </c>
      <c r="AB301" s="387" t="s">
        <v>65</v>
      </c>
      <c r="AC301" s="157"/>
    </row>
    <row r="302" spans="2:29">
      <c r="B302" s="347">
        <v>56</v>
      </c>
      <c r="C302" s="383">
        <v>3</v>
      </c>
      <c r="D302" s="383" t="str">
        <f t="shared" si="40"/>
        <v>NO</v>
      </c>
      <c r="E302" s="383" t="str">
        <f t="shared" si="41"/>
        <v>MILD</v>
      </c>
      <c r="F302" s="383" t="str">
        <f t="shared" si="42"/>
        <v>RAIN</v>
      </c>
      <c r="G302" s="384" t="str">
        <f t="shared" si="37"/>
        <v>WET</v>
      </c>
      <c r="I302" s="342">
        <v>5</v>
      </c>
      <c r="J302" s="144" t="str">
        <f t="shared" si="43"/>
        <v>LARGE</v>
      </c>
      <c r="K302" s="144" t="str">
        <f t="shared" si="44"/>
        <v>MEDIUM</v>
      </c>
      <c r="L302" s="144" t="str" cm="1">
        <f t="array" ref="L302">_xlfn.IFS(I302&lt;=2,"SMALL",I302&lt;=5,"MEDIUM",I302&gt;5,"LARGE")</f>
        <v>MEDIUM</v>
      </c>
      <c r="M302" s="144" t="str">
        <f t="shared" si="38"/>
        <v>YES</v>
      </c>
      <c r="N302" s="374">
        <v>4.88</v>
      </c>
      <c r="O302" s="374">
        <f t="shared" si="39"/>
        <v>5</v>
      </c>
      <c r="P302" s="158" t="str" cm="1">
        <f t="array" ref="P302">_xlfn.SWITCH(ROUND(N302,0),5,"Excellent",4,"Good",3,"ok","Bad")</f>
        <v>Excellent</v>
      </c>
      <c r="Q302" s="144">
        <v>278</v>
      </c>
      <c r="R302" s="385">
        <v>41185</v>
      </c>
      <c r="S302" s="385">
        <v>43911</v>
      </c>
      <c r="T302" s="144">
        <v>744</v>
      </c>
      <c r="U302" s="144" t="s">
        <v>69</v>
      </c>
      <c r="V302" s="144">
        <v>324</v>
      </c>
      <c r="W302" s="144" t="str">
        <f t="shared" si="45"/>
        <v>Active</v>
      </c>
      <c r="X302" s="144">
        <v>744</v>
      </c>
      <c r="Y302" s="157" t="s">
        <v>70</v>
      </c>
      <c r="Z302" s="386">
        <v>1</v>
      </c>
      <c r="AA302" s="386">
        <v>0.93</v>
      </c>
      <c r="AB302" s="387" t="s">
        <v>65</v>
      </c>
      <c r="AC302" s="157"/>
    </row>
    <row r="303" spans="2:29">
      <c r="B303" s="347">
        <v>56</v>
      </c>
      <c r="C303" s="383">
        <v>0</v>
      </c>
      <c r="D303" s="383" t="str">
        <f t="shared" si="40"/>
        <v>NO</v>
      </c>
      <c r="E303" s="383" t="str">
        <f t="shared" si="41"/>
        <v>MILD</v>
      </c>
      <c r="F303" s="383" t="str">
        <f t="shared" si="42"/>
        <v>NONE</v>
      </c>
      <c r="G303" s="384" t="str">
        <f t="shared" si="37"/>
        <v>WET</v>
      </c>
      <c r="I303" s="342">
        <v>2</v>
      </c>
      <c r="J303" s="144" t="str">
        <f t="shared" si="43"/>
        <v>SMALL</v>
      </c>
      <c r="K303" s="144" t="str">
        <f t="shared" si="44"/>
        <v>SMALL</v>
      </c>
      <c r="L303" s="144" t="str" cm="1">
        <f t="array" ref="L303">_xlfn.IFS(I303&lt;=2,"SMALL",I303&lt;=5,"MEDIUM",I303&gt;5,"LARGE")</f>
        <v>SMALL</v>
      </c>
      <c r="M303" s="144" t="str">
        <f t="shared" si="38"/>
        <v>NO</v>
      </c>
      <c r="N303" s="374">
        <v>4.8899999999999997</v>
      </c>
      <c r="O303" s="374">
        <f t="shared" si="39"/>
        <v>5</v>
      </c>
      <c r="P303" s="158" t="str" cm="1">
        <f t="array" ref="P303">_xlfn.SWITCH(ROUND(N303,0),5,"Excellent",4,"Good",3,"ok","Bad")</f>
        <v>Excellent</v>
      </c>
      <c r="Q303" s="144">
        <v>89</v>
      </c>
      <c r="R303" s="385">
        <v>41454</v>
      </c>
      <c r="S303" s="385">
        <v>43915</v>
      </c>
      <c r="T303" s="144">
        <v>658</v>
      </c>
      <c r="U303" s="144" t="s">
        <v>69</v>
      </c>
      <c r="V303" s="144">
        <v>277</v>
      </c>
      <c r="W303" s="144" t="str">
        <f t="shared" si="45"/>
        <v>Active</v>
      </c>
      <c r="X303" s="144">
        <v>658</v>
      </c>
      <c r="Y303" s="157" t="s">
        <v>70</v>
      </c>
      <c r="Z303" s="386">
        <v>1</v>
      </c>
      <c r="AA303" s="386">
        <v>0.97</v>
      </c>
      <c r="AB303" s="387" t="s">
        <v>62</v>
      </c>
      <c r="AC303" s="157"/>
    </row>
    <row r="304" spans="2:29">
      <c r="B304" s="347">
        <v>58</v>
      </c>
      <c r="C304" s="383">
        <v>33</v>
      </c>
      <c r="D304" s="383" t="str">
        <f t="shared" si="40"/>
        <v>NO</v>
      </c>
      <c r="E304" s="383" t="str">
        <f t="shared" si="41"/>
        <v>MILD</v>
      </c>
      <c r="F304" s="383" t="str">
        <f t="shared" si="42"/>
        <v>RAIN</v>
      </c>
      <c r="G304" s="384" t="str">
        <f t="shared" si="37"/>
        <v>WET</v>
      </c>
      <c r="I304" s="342">
        <v>6</v>
      </c>
      <c r="J304" s="144" t="str">
        <f t="shared" si="43"/>
        <v>LARGE</v>
      </c>
      <c r="K304" s="144" t="str">
        <f t="shared" si="44"/>
        <v>LARGE</v>
      </c>
      <c r="L304" s="144" t="str" cm="1">
        <f t="array" ref="L304">_xlfn.IFS(I304&lt;=2,"SMALL",I304&lt;=5,"MEDIUM",I304&gt;5,"LARGE")</f>
        <v>LARGE</v>
      </c>
      <c r="M304" s="144" t="str">
        <f t="shared" si="38"/>
        <v>NO</v>
      </c>
      <c r="N304" s="374">
        <v>4.84</v>
      </c>
      <c r="O304" s="374">
        <f t="shared" si="39"/>
        <v>5</v>
      </c>
      <c r="P304" s="158" t="str" cm="1">
        <f t="array" ref="P304">_xlfn.SWITCH(ROUND(N304,0),5,"Excellent",4,"Good",3,"ok","Bad")</f>
        <v>Excellent</v>
      </c>
      <c r="Q304" s="144">
        <v>25</v>
      </c>
      <c r="R304" s="385">
        <v>41166</v>
      </c>
      <c r="S304" s="385">
        <v>43060</v>
      </c>
      <c r="T304" s="144">
        <v>9</v>
      </c>
      <c r="U304" s="144" t="s">
        <v>69</v>
      </c>
      <c r="V304" s="144">
        <v>131</v>
      </c>
      <c r="W304" s="144" t="str">
        <f t="shared" si="45"/>
        <v>Active</v>
      </c>
      <c r="X304" s="144">
        <v>9</v>
      </c>
      <c r="Y304" s="157" t="s">
        <v>64</v>
      </c>
      <c r="Z304" s="386">
        <v>0.67</v>
      </c>
      <c r="AA304" s="386">
        <v>0.49</v>
      </c>
      <c r="AB304" s="387" t="s">
        <v>62</v>
      </c>
      <c r="AC304" s="157"/>
    </row>
    <row r="305" spans="2:29">
      <c r="B305" s="347">
        <v>62</v>
      </c>
      <c r="C305" s="383">
        <v>0</v>
      </c>
      <c r="D305" s="383" t="str">
        <f t="shared" si="40"/>
        <v>NO</v>
      </c>
      <c r="E305" s="383" t="str">
        <f t="shared" si="41"/>
        <v>MILD</v>
      </c>
      <c r="F305" s="383" t="str">
        <f t="shared" si="42"/>
        <v>NONE</v>
      </c>
      <c r="G305" s="384" t="str">
        <f t="shared" si="37"/>
        <v>WET</v>
      </c>
      <c r="I305" s="342">
        <v>2</v>
      </c>
      <c r="J305" s="144" t="str">
        <f t="shared" si="43"/>
        <v>SMALL</v>
      </c>
      <c r="K305" s="144" t="str">
        <f t="shared" si="44"/>
        <v>SMALL</v>
      </c>
      <c r="L305" s="144" t="str" cm="1">
        <f t="array" ref="L305">_xlfn.IFS(I305&lt;=2,"SMALL",I305&lt;=5,"MEDIUM",I305&gt;5,"LARGE")</f>
        <v>SMALL</v>
      </c>
      <c r="M305" s="144" t="str">
        <f t="shared" si="38"/>
        <v>NO</v>
      </c>
      <c r="N305" s="374">
        <v>4.8</v>
      </c>
      <c r="O305" s="374">
        <f t="shared" si="39"/>
        <v>5</v>
      </c>
      <c r="P305" s="158" t="str" cm="1">
        <f t="array" ref="P305">_xlfn.SWITCH(ROUND(N305,0),5,"Excellent",4,"Good",3,"ok","Bad")</f>
        <v>Excellent</v>
      </c>
      <c r="Q305" s="144">
        <v>5</v>
      </c>
      <c r="R305" s="385">
        <v>41244</v>
      </c>
      <c r="S305" s="385">
        <v>41882</v>
      </c>
      <c r="T305" s="144">
        <v>749</v>
      </c>
      <c r="U305" s="144" t="s">
        <v>60</v>
      </c>
      <c r="V305" s="144">
        <v>365</v>
      </c>
      <c r="W305" s="144" t="str">
        <f t="shared" si="45"/>
        <v>Active</v>
      </c>
      <c r="X305" s="144">
        <v>749</v>
      </c>
      <c r="Y305" s="157" t="s">
        <v>61</v>
      </c>
      <c r="Z305" s="386">
        <v>0.86</v>
      </c>
      <c r="AA305" s="386">
        <v>0.97</v>
      </c>
      <c r="AB305" s="387" t="s">
        <v>65</v>
      </c>
      <c r="AC305" s="157"/>
    </row>
    <row r="306" spans="2:29">
      <c r="B306" s="347">
        <v>50</v>
      </c>
      <c r="C306" s="383">
        <v>0</v>
      </c>
      <c r="D306" s="383" t="str">
        <f t="shared" si="40"/>
        <v>NO</v>
      </c>
      <c r="E306" s="383" t="str">
        <f t="shared" si="41"/>
        <v>MILD</v>
      </c>
      <c r="F306" s="383" t="str">
        <f t="shared" si="42"/>
        <v>NONE</v>
      </c>
      <c r="G306" s="384" t="str">
        <f t="shared" si="37"/>
        <v>WET</v>
      </c>
      <c r="I306" s="342">
        <v>3</v>
      </c>
      <c r="J306" s="144" t="str">
        <f t="shared" si="43"/>
        <v>LARGE</v>
      </c>
      <c r="K306" s="144" t="str">
        <f t="shared" si="44"/>
        <v>MEDIUM</v>
      </c>
      <c r="L306" s="144" t="str" cm="1">
        <f t="array" ref="L306">_xlfn.IFS(I306&lt;=2,"SMALL",I306&lt;=5,"MEDIUM",I306&gt;5,"LARGE")</f>
        <v>MEDIUM</v>
      </c>
      <c r="M306" s="144" t="str">
        <f t="shared" si="38"/>
        <v>NO</v>
      </c>
      <c r="N306" s="374">
        <v>4.6399999999999997</v>
      </c>
      <c r="O306" s="374">
        <f t="shared" si="39"/>
        <v>5</v>
      </c>
      <c r="P306" s="158" t="str" cm="1">
        <f t="array" ref="P306">_xlfn.SWITCH(ROUND(N306,0),5,"Excellent",4,"Good",3,"ok","Bad")</f>
        <v>Excellent</v>
      </c>
      <c r="Q306" s="144">
        <v>179</v>
      </c>
      <c r="R306" s="385">
        <v>41127</v>
      </c>
      <c r="S306" s="385">
        <v>43902</v>
      </c>
      <c r="T306" s="144">
        <v>760</v>
      </c>
      <c r="U306" s="144" t="s">
        <v>60</v>
      </c>
      <c r="V306" s="144">
        <v>352</v>
      </c>
      <c r="W306" s="144" t="str">
        <f t="shared" si="45"/>
        <v>Active</v>
      </c>
      <c r="X306" s="144">
        <v>760</v>
      </c>
      <c r="Y306" s="157" t="s">
        <v>64</v>
      </c>
      <c r="Z306" s="386">
        <v>1</v>
      </c>
      <c r="AA306" s="386">
        <v>0.33</v>
      </c>
      <c r="AB306" s="387" t="s">
        <v>65</v>
      </c>
      <c r="AC306" s="157"/>
    </row>
    <row r="307" spans="2:29">
      <c r="B307" s="347">
        <v>42</v>
      </c>
      <c r="C307" s="383">
        <v>0</v>
      </c>
      <c r="D307" s="383" t="str">
        <f t="shared" si="40"/>
        <v>NO</v>
      </c>
      <c r="E307" s="383" t="str">
        <f t="shared" si="41"/>
        <v>MILD</v>
      </c>
      <c r="F307" s="383" t="str">
        <f t="shared" si="42"/>
        <v>NONE</v>
      </c>
      <c r="G307" s="384" t="str">
        <f t="shared" si="37"/>
        <v>WET</v>
      </c>
      <c r="I307" s="342">
        <v>3</v>
      </c>
      <c r="J307" s="144" t="str">
        <f t="shared" si="43"/>
        <v>LARGE</v>
      </c>
      <c r="K307" s="144" t="str">
        <f t="shared" si="44"/>
        <v>MEDIUM</v>
      </c>
      <c r="L307" s="144" t="str" cm="1">
        <f t="array" ref="L307">_xlfn.IFS(I307&lt;=2,"SMALL",I307&lt;=5,"MEDIUM",I307&gt;5,"LARGE")</f>
        <v>MEDIUM</v>
      </c>
      <c r="M307" s="144" t="str">
        <f t="shared" si="38"/>
        <v>NO</v>
      </c>
      <c r="N307" s="374">
        <v>4.93</v>
      </c>
      <c r="O307" s="374">
        <f t="shared" si="39"/>
        <v>5</v>
      </c>
      <c r="P307" s="158" t="str" cm="1">
        <f t="array" ref="P307">_xlfn.SWITCH(ROUND(N307,0),5,"Excellent",4,"Good",3,"ok","Bad")</f>
        <v>Excellent</v>
      </c>
      <c r="Q307" s="144">
        <v>44</v>
      </c>
      <c r="R307" s="385">
        <v>41141</v>
      </c>
      <c r="S307" s="385">
        <v>42275</v>
      </c>
      <c r="T307" s="144">
        <v>309</v>
      </c>
      <c r="U307" s="144" t="s">
        <v>69</v>
      </c>
      <c r="V307" s="144">
        <v>364</v>
      </c>
      <c r="W307" s="144" t="str">
        <f t="shared" si="45"/>
        <v>Active</v>
      </c>
      <c r="X307" s="144">
        <v>309</v>
      </c>
      <c r="Y307" s="157" t="s">
        <v>70</v>
      </c>
      <c r="Z307" s="386">
        <v>1</v>
      </c>
      <c r="AA307" s="386">
        <v>0.89</v>
      </c>
      <c r="AB307" s="387" t="s">
        <v>62</v>
      </c>
      <c r="AC307" s="157"/>
    </row>
    <row r="308" spans="2:29">
      <c r="B308" s="347">
        <v>55</v>
      </c>
      <c r="C308" s="383">
        <v>0</v>
      </c>
      <c r="D308" s="383" t="str">
        <f t="shared" si="40"/>
        <v>NO</v>
      </c>
      <c r="E308" s="383" t="str">
        <f t="shared" si="41"/>
        <v>MILD</v>
      </c>
      <c r="F308" s="383" t="str">
        <f t="shared" si="42"/>
        <v>NONE</v>
      </c>
      <c r="G308" s="384" t="str">
        <f t="shared" si="37"/>
        <v>WET</v>
      </c>
      <c r="I308" s="342">
        <v>4</v>
      </c>
      <c r="J308" s="144" t="str">
        <f t="shared" si="43"/>
        <v>LARGE</v>
      </c>
      <c r="K308" s="144" t="str">
        <f t="shared" si="44"/>
        <v>MEDIUM</v>
      </c>
      <c r="L308" s="144" t="str" cm="1">
        <f t="array" ref="L308">_xlfn.IFS(I308&lt;=2,"SMALL",I308&lt;=5,"MEDIUM",I308&gt;5,"LARGE")</f>
        <v>MEDIUM</v>
      </c>
      <c r="M308" s="144" t="str">
        <f t="shared" si="38"/>
        <v>NO</v>
      </c>
      <c r="N308" s="374">
        <v>4.76</v>
      </c>
      <c r="O308" s="374">
        <f t="shared" si="39"/>
        <v>5</v>
      </c>
      <c r="P308" s="158" t="str" cm="1">
        <f t="array" ref="P308">_xlfn.SWITCH(ROUND(N308,0),5,"Excellent",4,"Good",3,"ok","Bad")</f>
        <v>Excellent</v>
      </c>
      <c r="Q308" s="144">
        <v>217</v>
      </c>
      <c r="R308" s="385">
        <v>41216</v>
      </c>
      <c r="S308" s="385">
        <v>43907</v>
      </c>
      <c r="T308" s="144">
        <v>386</v>
      </c>
      <c r="U308" s="144" t="s">
        <v>69</v>
      </c>
      <c r="V308" s="144">
        <v>164</v>
      </c>
      <c r="W308" s="144" t="str">
        <f t="shared" si="45"/>
        <v>Active</v>
      </c>
      <c r="X308" s="144">
        <v>386</v>
      </c>
      <c r="Y308" s="157" t="s">
        <v>61</v>
      </c>
      <c r="Z308" s="386">
        <v>1</v>
      </c>
      <c r="AA308" s="386">
        <v>0.94</v>
      </c>
      <c r="AB308" s="387" t="s">
        <v>62</v>
      </c>
      <c r="AC308" s="157"/>
    </row>
    <row r="309" spans="2:29">
      <c r="B309" s="347">
        <v>55</v>
      </c>
      <c r="C309" s="383">
        <v>0</v>
      </c>
      <c r="D309" s="383" t="str">
        <f t="shared" si="40"/>
        <v>NO</v>
      </c>
      <c r="E309" s="383" t="str">
        <f t="shared" si="41"/>
        <v>MILD</v>
      </c>
      <c r="F309" s="383" t="str">
        <f t="shared" si="42"/>
        <v>NONE</v>
      </c>
      <c r="G309" s="384" t="str">
        <f t="shared" si="37"/>
        <v>WET</v>
      </c>
      <c r="I309" s="342">
        <v>1</v>
      </c>
      <c r="J309" s="144" t="str">
        <f t="shared" si="43"/>
        <v>SMALL</v>
      </c>
      <c r="K309" s="144" t="str">
        <f t="shared" si="44"/>
        <v>SMALL</v>
      </c>
      <c r="L309" s="144" t="str" cm="1">
        <f t="array" ref="L309">_xlfn.IFS(I309&lt;=2,"SMALL",I309&lt;=5,"MEDIUM",I309&gt;5,"LARGE")</f>
        <v>SMALL</v>
      </c>
      <c r="M309" s="144" t="str">
        <f t="shared" si="38"/>
        <v>NO</v>
      </c>
      <c r="N309" s="374">
        <v>4.7300000000000004</v>
      </c>
      <c r="O309" s="374">
        <f t="shared" si="39"/>
        <v>5</v>
      </c>
      <c r="P309" s="158" t="str" cm="1">
        <f t="array" ref="P309">_xlfn.SWITCH(ROUND(N309,0),5,"Excellent",4,"Good",3,"ok","Bad")</f>
        <v>Excellent</v>
      </c>
      <c r="Q309" s="144">
        <v>114</v>
      </c>
      <c r="R309" s="385">
        <v>41157</v>
      </c>
      <c r="S309" s="385">
        <v>43869</v>
      </c>
      <c r="T309" s="144">
        <v>774</v>
      </c>
      <c r="U309" s="144" t="s">
        <v>60</v>
      </c>
      <c r="V309" s="144">
        <v>365</v>
      </c>
      <c r="W309" s="144" t="str">
        <f t="shared" si="45"/>
        <v>Active</v>
      </c>
      <c r="X309" s="144">
        <v>774</v>
      </c>
      <c r="Y309" s="157" t="s">
        <v>70</v>
      </c>
      <c r="Z309" s="386">
        <v>1</v>
      </c>
      <c r="AA309" s="386">
        <v>0.63</v>
      </c>
      <c r="AB309" s="387" t="s">
        <v>62</v>
      </c>
      <c r="AC309" s="157"/>
    </row>
    <row r="310" spans="2:29">
      <c r="B310" s="347">
        <v>49</v>
      </c>
      <c r="C310" s="383">
        <v>0</v>
      </c>
      <c r="D310" s="383" t="str">
        <f t="shared" si="40"/>
        <v>NO</v>
      </c>
      <c r="E310" s="383" t="str">
        <f t="shared" si="41"/>
        <v>MILD</v>
      </c>
      <c r="F310" s="383" t="str">
        <f t="shared" si="42"/>
        <v>NONE</v>
      </c>
      <c r="G310" s="384" t="str">
        <f t="shared" si="37"/>
        <v>WET</v>
      </c>
      <c r="I310" s="342">
        <v>3</v>
      </c>
      <c r="J310" s="144" t="str">
        <f t="shared" si="43"/>
        <v>LARGE</v>
      </c>
      <c r="K310" s="144" t="str">
        <f t="shared" si="44"/>
        <v>MEDIUM</v>
      </c>
      <c r="L310" s="144" t="str" cm="1">
        <f t="array" ref="L310">_xlfn.IFS(I310&lt;=2,"SMALL",I310&lt;=5,"MEDIUM",I310&gt;5,"LARGE")</f>
        <v>MEDIUM</v>
      </c>
      <c r="M310" s="144" t="str">
        <f t="shared" si="38"/>
        <v>NO</v>
      </c>
      <c r="N310" s="374">
        <v>4.66</v>
      </c>
      <c r="O310" s="374">
        <f t="shared" si="39"/>
        <v>5</v>
      </c>
      <c r="P310" s="158" t="str" cm="1">
        <f t="array" ref="P310">_xlfn.SWITCH(ROUND(N310,0),5,"Excellent",4,"Good",3,"ok","Bad")</f>
        <v>Excellent</v>
      </c>
      <c r="Q310" s="144">
        <v>44</v>
      </c>
      <c r="R310" s="385">
        <v>41156</v>
      </c>
      <c r="S310" s="385">
        <v>43825</v>
      </c>
      <c r="T310" s="144">
        <v>52</v>
      </c>
      <c r="U310" s="144" t="s">
        <v>69</v>
      </c>
      <c r="V310" s="144">
        <v>323</v>
      </c>
      <c r="W310" s="144" t="str">
        <f t="shared" si="45"/>
        <v>Active</v>
      </c>
      <c r="X310" s="144">
        <v>52</v>
      </c>
      <c r="Y310" s="157" t="s">
        <v>61</v>
      </c>
      <c r="Z310" s="386">
        <v>1</v>
      </c>
      <c r="AA310" s="386">
        <v>0.97</v>
      </c>
      <c r="AB310" s="387" t="s">
        <v>62</v>
      </c>
      <c r="AC310" s="157"/>
    </row>
    <row r="311" spans="2:29">
      <c r="B311" s="347">
        <v>68</v>
      </c>
      <c r="C311" s="383">
        <v>0</v>
      </c>
      <c r="D311" s="383" t="str">
        <f t="shared" si="40"/>
        <v>NO</v>
      </c>
      <c r="E311" s="383" t="str">
        <f t="shared" si="41"/>
        <v>MILD</v>
      </c>
      <c r="F311" s="383" t="str">
        <f t="shared" si="42"/>
        <v>NONE</v>
      </c>
      <c r="G311" s="384" t="str">
        <f t="shared" si="37"/>
        <v>WET</v>
      </c>
      <c r="I311" s="342">
        <v>2</v>
      </c>
      <c r="J311" s="144" t="str">
        <f t="shared" si="43"/>
        <v>SMALL</v>
      </c>
      <c r="K311" s="144" t="str">
        <f t="shared" si="44"/>
        <v>SMALL</v>
      </c>
      <c r="L311" s="144" t="str" cm="1">
        <f t="array" ref="L311">_xlfn.IFS(I311&lt;=2,"SMALL",I311&lt;=5,"MEDIUM",I311&gt;5,"LARGE")</f>
        <v>SMALL</v>
      </c>
      <c r="M311" s="144" t="str">
        <f t="shared" si="38"/>
        <v>NO</v>
      </c>
      <c r="N311" s="374">
        <v>4.3899999999999997</v>
      </c>
      <c r="O311" s="374">
        <f t="shared" si="39"/>
        <v>4</v>
      </c>
      <c r="P311" s="158" t="str" cm="1">
        <f t="array" ref="P311">_xlfn.SWITCH(ROUND(N311,0),5,"Excellent",4,"Good",3,"ok","Bad")</f>
        <v>Good</v>
      </c>
      <c r="Q311" s="144">
        <v>403</v>
      </c>
      <c r="R311" s="385">
        <v>41202</v>
      </c>
      <c r="S311" s="385">
        <v>43898</v>
      </c>
      <c r="T311" s="144">
        <v>785</v>
      </c>
      <c r="U311" s="144" t="s">
        <v>60</v>
      </c>
      <c r="V311" s="144">
        <v>365</v>
      </c>
      <c r="W311" s="144" t="str">
        <f t="shared" si="45"/>
        <v>Active</v>
      </c>
      <c r="X311" s="144">
        <v>785</v>
      </c>
      <c r="Y311" s="157" t="s">
        <v>70</v>
      </c>
      <c r="Z311" s="386">
        <v>1</v>
      </c>
      <c r="AA311" s="386">
        <v>0.5</v>
      </c>
      <c r="AB311" s="387" t="s">
        <v>65</v>
      </c>
      <c r="AC311" s="157"/>
    </row>
    <row r="312" spans="2:29">
      <c r="B312" s="347">
        <v>48</v>
      </c>
      <c r="C312" s="383">
        <v>198</v>
      </c>
      <c r="D312" s="383" t="str">
        <f t="shared" si="40"/>
        <v>NO</v>
      </c>
      <c r="E312" s="383" t="str">
        <f t="shared" si="41"/>
        <v>MILD</v>
      </c>
      <c r="F312" s="383" t="str">
        <f t="shared" si="42"/>
        <v>RAIN</v>
      </c>
      <c r="G312" s="384" t="str">
        <f t="shared" si="37"/>
        <v>WET</v>
      </c>
      <c r="I312" s="342">
        <v>2</v>
      </c>
      <c r="J312" s="144" t="str">
        <f t="shared" si="43"/>
        <v>SMALL</v>
      </c>
      <c r="K312" s="144" t="str">
        <f t="shared" si="44"/>
        <v>SMALL</v>
      </c>
      <c r="L312" s="144" t="str" cm="1">
        <f t="array" ref="L312">_xlfn.IFS(I312&lt;=2,"SMALL",I312&lt;=5,"MEDIUM",I312&gt;5,"LARGE")</f>
        <v>SMALL</v>
      </c>
      <c r="M312" s="144" t="str">
        <f t="shared" si="38"/>
        <v>NO</v>
      </c>
      <c r="N312" s="374">
        <v>4.71</v>
      </c>
      <c r="O312" s="374">
        <f t="shared" si="39"/>
        <v>5</v>
      </c>
      <c r="P312" s="158" t="str" cm="1">
        <f t="array" ref="P312">_xlfn.SWITCH(ROUND(N312,0),5,"Excellent",4,"Good",3,"ok","Bad")</f>
        <v>Excellent</v>
      </c>
      <c r="Q312" s="144">
        <v>129</v>
      </c>
      <c r="R312" s="385">
        <v>41177</v>
      </c>
      <c r="S312" s="385">
        <v>44038</v>
      </c>
      <c r="T312" s="144">
        <v>786</v>
      </c>
      <c r="U312" s="144" t="s">
        <v>69</v>
      </c>
      <c r="V312" s="144">
        <v>351</v>
      </c>
      <c r="W312" s="144" t="str">
        <f t="shared" si="45"/>
        <v>Active</v>
      </c>
      <c r="X312" s="144">
        <v>786</v>
      </c>
      <c r="Y312" s="157" t="s">
        <v>61</v>
      </c>
      <c r="Z312" s="386">
        <v>1</v>
      </c>
      <c r="AA312" s="386">
        <v>0.66</v>
      </c>
      <c r="AB312" s="387" t="s">
        <v>62</v>
      </c>
      <c r="AC312" s="157"/>
    </row>
    <row r="313" spans="2:29">
      <c r="B313" s="347">
        <v>58</v>
      </c>
      <c r="C313" s="383">
        <v>97</v>
      </c>
      <c r="D313" s="383" t="str">
        <f t="shared" si="40"/>
        <v>NO</v>
      </c>
      <c r="E313" s="383" t="str">
        <f t="shared" si="41"/>
        <v>MILD</v>
      </c>
      <c r="F313" s="383" t="str">
        <f t="shared" si="42"/>
        <v>RAIN</v>
      </c>
      <c r="G313" s="384" t="str">
        <f t="shared" si="37"/>
        <v>WET</v>
      </c>
      <c r="I313" s="342">
        <v>5</v>
      </c>
      <c r="J313" s="144" t="str">
        <f t="shared" si="43"/>
        <v>LARGE</v>
      </c>
      <c r="K313" s="144" t="str">
        <f t="shared" si="44"/>
        <v>MEDIUM</v>
      </c>
      <c r="L313" s="144" t="str" cm="1">
        <f t="array" ref="L313">_xlfn.IFS(I313&lt;=2,"SMALL",I313&lt;=5,"MEDIUM",I313&gt;5,"LARGE")</f>
        <v>MEDIUM</v>
      </c>
      <c r="M313" s="144" t="str">
        <f t="shared" si="38"/>
        <v>YES</v>
      </c>
      <c r="N313" s="374">
        <v>4.87</v>
      </c>
      <c r="O313" s="374">
        <f t="shared" si="39"/>
        <v>5</v>
      </c>
      <c r="P313" s="158" t="str" cm="1">
        <f t="array" ref="P313">_xlfn.SWITCH(ROUND(N313,0),5,"Excellent",4,"Good",3,"ok","Bad")</f>
        <v>Excellent</v>
      </c>
      <c r="Q313" s="144">
        <v>194</v>
      </c>
      <c r="R313" s="385">
        <v>41158</v>
      </c>
      <c r="S313" s="385">
        <v>43905</v>
      </c>
      <c r="T313" s="144">
        <v>787</v>
      </c>
      <c r="U313" s="144" t="s">
        <v>69</v>
      </c>
      <c r="V313" s="144">
        <v>333</v>
      </c>
      <c r="W313" s="144" t="str">
        <f t="shared" si="45"/>
        <v>Active</v>
      </c>
      <c r="X313" s="144">
        <v>787</v>
      </c>
      <c r="Y313" s="157" t="s">
        <v>70</v>
      </c>
      <c r="Z313" s="386">
        <v>1</v>
      </c>
      <c r="AA313" s="386">
        <v>1</v>
      </c>
      <c r="AB313" s="387" t="s">
        <v>65</v>
      </c>
      <c r="AC313" s="157"/>
    </row>
    <row r="314" spans="2:29">
      <c r="B314" s="347">
        <v>59</v>
      </c>
      <c r="C314" s="383">
        <v>0</v>
      </c>
      <c r="D314" s="383" t="str">
        <f t="shared" si="40"/>
        <v>NO</v>
      </c>
      <c r="E314" s="383" t="str">
        <f t="shared" si="41"/>
        <v>MILD</v>
      </c>
      <c r="F314" s="383" t="str">
        <f t="shared" si="42"/>
        <v>NONE</v>
      </c>
      <c r="G314" s="384" t="str">
        <f t="shared" si="37"/>
        <v>WET</v>
      </c>
      <c r="I314" s="342">
        <v>2</v>
      </c>
      <c r="J314" s="144" t="str">
        <f t="shared" si="43"/>
        <v>SMALL</v>
      </c>
      <c r="K314" s="144" t="str">
        <f t="shared" si="44"/>
        <v>SMALL</v>
      </c>
      <c r="L314" s="144" t="str" cm="1">
        <f t="array" ref="L314">_xlfn.IFS(I314&lt;=2,"SMALL",I314&lt;=5,"MEDIUM",I314&gt;5,"LARGE")</f>
        <v>SMALL</v>
      </c>
      <c r="M314" s="144" t="str">
        <f t="shared" si="38"/>
        <v>NO</v>
      </c>
      <c r="N314" s="374">
        <v>4.8099999999999996</v>
      </c>
      <c r="O314" s="374">
        <f t="shared" si="39"/>
        <v>5</v>
      </c>
      <c r="P314" s="158" t="str" cm="1">
        <f t="array" ref="P314">_xlfn.SWITCH(ROUND(N314,0),5,"Excellent",4,"Good",3,"ok","Bad")</f>
        <v>Excellent</v>
      </c>
      <c r="Q314" s="144">
        <v>58</v>
      </c>
      <c r="R314" s="385">
        <v>41146</v>
      </c>
      <c r="S314" s="385">
        <v>43895</v>
      </c>
      <c r="T314" s="144">
        <v>411</v>
      </c>
      <c r="U314" s="144" t="s">
        <v>73</v>
      </c>
      <c r="V314" s="144">
        <v>196</v>
      </c>
      <c r="W314" s="144" t="str">
        <f t="shared" si="45"/>
        <v>Active</v>
      </c>
      <c r="X314" s="144">
        <v>411</v>
      </c>
      <c r="Y314" s="157" t="s">
        <v>122</v>
      </c>
      <c r="Z314" s="386">
        <v>0</v>
      </c>
      <c r="AA314" s="386">
        <v>0</v>
      </c>
      <c r="AB314" s="387" t="s">
        <v>65</v>
      </c>
      <c r="AC314" s="157"/>
    </row>
    <row r="315" spans="2:29">
      <c r="B315" s="347">
        <v>57</v>
      </c>
      <c r="C315" s="383">
        <v>36</v>
      </c>
      <c r="D315" s="383" t="str">
        <f t="shared" si="40"/>
        <v>NO</v>
      </c>
      <c r="E315" s="383" t="str">
        <f t="shared" si="41"/>
        <v>MILD</v>
      </c>
      <c r="F315" s="383" t="str">
        <f t="shared" si="42"/>
        <v>RAIN</v>
      </c>
      <c r="G315" s="384" t="str">
        <f t="shared" si="37"/>
        <v>WET</v>
      </c>
      <c r="I315" s="342">
        <v>8</v>
      </c>
      <c r="J315" s="144" t="str">
        <f t="shared" si="43"/>
        <v>LARGE</v>
      </c>
      <c r="K315" s="144" t="str">
        <f t="shared" si="44"/>
        <v>LARGE</v>
      </c>
      <c r="L315" s="144" t="str" cm="1">
        <f t="array" ref="L315">_xlfn.IFS(I315&lt;=2,"SMALL",I315&lt;=5,"MEDIUM",I315&gt;5,"LARGE")</f>
        <v>LARGE</v>
      </c>
      <c r="M315" s="144" t="str">
        <f t="shared" si="38"/>
        <v>NO</v>
      </c>
      <c r="N315" s="374">
        <v>4.92</v>
      </c>
      <c r="O315" s="374">
        <f t="shared" si="39"/>
        <v>5</v>
      </c>
      <c r="P315" s="158" t="str" cm="1">
        <f t="array" ref="P315">_xlfn.SWITCH(ROUND(N315,0),5,"Excellent",4,"Good",3,"ok","Bad")</f>
        <v>Excellent</v>
      </c>
      <c r="Q315" s="144">
        <v>59</v>
      </c>
      <c r="R315" s="385">
        <v>41169</v>
      </c>
      <c r="S315" s="385">
        <v>42397</v>
      </c>
      <c r="T315" s="144">
        <v>309</v>
      </c>
      <c r="U315" s="144" t="s">
        <v>69</v>
      </c>
      <c r="V315" s="144">
        <v>364</v>
      </c>
      <c r="W315" s="144" t="str">
        <f t="shared" si="45"/>
        <v>Active</v>
      </c>
      <c r="X315" s="144">
        <v>309</v>
      </c>
      <c r="Y315" s="157" t="s">
        <v>70</v>
      </c>
      <c r="Z315" s="386">
        <v>0.75</v>
      </c>
      <c r="AA315" s="386">
        <v>1</v>
      </c>
      <c r="AB315" s="387" t="s">
        <v>65</v>
      </c>
      <c r="AC315" s="157"/>
    </row>
    <row r="316" spans="2:29">
      <c r="B316" s="347">
        <v>52</v>
      </c>
      <c r="C316" s="383">
        <v>109</v>
      </c>
      <c r="D316" s="383" t="str">
        <f t="shared" si="40"/>
        <v>NO</v>
      </c>
      <c r="E316" s="383" t="str">
        <f t="shared" si="41"/>
        <v>MILD</v>
      </c>
      <c r="F316" s="383" t="str">
        <f t="shared" si="42"/>
        <v>RAIN</v>
      </c>
      <c r="G316" s="384" t="str">
        <f t="shared" si="37"/>
        <v>WET</v>
      </c>
      <c r="I316" s="342">
        <v>2</v>
      </c>
      <c r="J316" s="144" t="str">
        <f t="shared" si="43"/>
        <v>SMALL</v>
      </c>
      <c r="K316" s="144" t="str">
        <f t="shared" si="44"/>
        <v>SMALL</v>
      </c>
      <c r="L316" s="144" t="str" cm="1">
        <f t="array" ref="L316">_xlfn.IFS(I316&lt;=2,"SMALL",I316&lt;=5,"MEDIUM",I316&gt;5,"LARGE")</f>
        <v>SMALL</v>
      </c>
      <c r="M316" s="144" t="str">
        <f t="shared" si="38"/>
        <v>NO</v>
      </c>
      <c r="N316" s="374">
        <v>4.93</v>
      </c>
      <c r="O316" s="374">
        <f t="shared" si="39"/>
        <v>5</v>
      </c>
      <c r="P316" s="158" t="str" cm="1">
        <f t="array" ref="P316">_xlfn.SWITCH(ROUND(N316,0),5,"Excellent",4,"Good",3,"ok","Bad")</f>
        <v>Excellent</v>
      </c>
      <c r="Q316" s="144">
        <v>15</v>
      </c>
      <c r="R316" s="385">
        <v>41170</v>
      </c>
      <c r="S316" s="385">
        <v>42289</v>
      </c>
      <c r="T316" s="144">
        <v>467</v>
      </c>
      <c r="U316" s="144" t="s">
        <v>69</v>
      </c>
      <c r="V316" s="144">
        <v>0</v>
      </c>
      <c r="W316" s="144" t="str">
        <f t="shared" si="45"/>
        <v>Inactive</v>
      </c>
      <c r="X316" s="144">
        <v>467</v>
      </c>
      <c r="Y316" s="157" t="s">
        <v>70</v>
      </c>
      <c r="Z316" s="386">
        <v>1</v>
      </c>
      <c r="AA316" s="386">
        <v>0.88</v>
      </c>
      <c r="AB316" s="387" t="s">
        <v>62</v>
      </c>
      <c r="AC316" s="157"/>
    </row>
    <row r="317" spans="2:29">
      <c r="B317" s="347">
        <v>69</v>
      </c>
      <c r="C317" s="383">
        <v>15</v>
      </c>
      <c r="D317" s="383" t="str">
        <f t="shared" si="40"/>
        <v>NO</v>
      </c>
      <c r="E317" s="383" t="str">
        <f t="shared" si="41"/>
        <v>MILD</v>
      </c>
      <c r="F317" s="383" t="str">
        <f t="shared" si="42"/>
        <v>RAIN</v>
      </c>
      <c r="G317" s="384" t="str">
        <f t="shared" si="37"/>
        <v>WET</v>
      </c>
      <c r="I317" s="342">
        <v>4</v>
      </c>
      <c r="J317" s="144" t="str">
        <f t="shared" si="43"/>
        <v>LARGE</v>
      </c>
      <c r="K317" s="144" t="str">
        <f t="shared" si="44"/>
        <v>MEDIUM</v>
      </c>
      <c r="L317" s="144" t="str" cm="1">
        <f t="array" ref="L317">_xlfn.IFS(I317&lt;=2,"SMALL",I317&lt;=5,"MEDIUM",I317&gt;5,"LARGE")</f>
        <v>MEDIUM</v>
      </c>
      <c r="M317" s="144" t="str">
        <f t="shared" si="38"/>
        <v>NO</v>
      </c>
      <c r="N317" s="374">
        <v>4.63</v>
      </c>
      <c r="O317" s="374">
        <f t="shared" si="39"/>
        <v>5</v>
      </c>
      <c r="P317" s="158" t="str" cm="1">
        <f t="array" ref="P317">_xlfn.SWITCH(ROUND(N317,0),5,"Excellent",4,"Good",3,"ok","Bad")</f>
        <v>Excellent</v>
      </c>
      <c r="Q317" s="144">
        <v>87</v>
      </c>
      <c r="R317" s="385">
        <v>41802</v>
      </c>
      <c r="S317" s="385">
        <v>43891</v>
      </c>
      <c r="T317" s="144">
        <v>795</v>
      </c>
      <c r="U317" s="144" t="s">
        <v>69</v>
      </c>
      <c r="V317" s="144">
        <v>10</v>
      </c>
      <c r="W317" s="144" t="str">
        <f t="shared" si="45"/>
        <v>Active</v>
      </c>
      <c r="X317" s="144">
        <v>795</v>
      </c>
      <c r="Y317" s="157" t="s">
        <v>64</v>
      </c>
      <c r="Z317" s="386">
        <v>0.7</v>
      </c>
      <c r="AA317" s="386">
        <v>0.74</v>
      </c>
      <c r="AB317" s="387" t="s">
        <v>65</v>
      </c>
      <c r="AC317" s="157"/>
    </row>
    <row r="318" spans="2:29">
      <c r="B318" s="347">
        <v>59</v>
      </c>
      <c r="C318" s="383">
        <v>18</v>
      </c>
      <c r="D318" s="383" t="str">
        <f t="shared" si="40"/>
        <v>NO</v>
      </c>
      <c r="E318" s="383" t="str">
        <f t="shared" si="41"/>
        <v>MILD</v>
      </c>
      <c r="F318" s="383" t="str">
        <f t="shared" si="42"/>
        <v>RAIN</v>
      </c>
      <c r="G318" s="384" t="str">
        <f t="shared" si="37"/>
        <v>WET</v>
      </c>
      <c r="I318" s="342">
        <v>7</v>
      </c>
      <c r="J318" s="144" t="str">
        <f t="shared" si="43"/>
        <v>LARGE</v>
      </c>
      <c r="K318" s="144" t="str">
        <f t="shared" si="44"/>
        <v>LARGE</v>
      </c>
      <c r="L318" s="144" t="str" cm="1">
        <f t="array" ref="L318">_xlfn.IFS(I318&lt;=2,"SMALL",I318&lt;=5,"MEDIUM",I318&gt;5,"LARGE")</f>
        <v>LARGE</v>
      </c>
      <c r="M318" s="144" t="str">
        <f t="shared" si="38"/>
        <v>YES</v>
      </c>
      <c r="N318" s="374">
        <v>4.88</v>
      </c>
      <c r="O318" s="374">
        <f t="shared" si="39"/>
        <v>5</v>
      </c>
      <c r="P318" s="158" t="str" cm="1">
        <f t="array" ref="P318">_xlfn.SWITCH(ROUND(N318,0),5,"Excellent",4,"Good",3,"ok","Bad")</f>
        <v>Excellent</v>
      </c>
      <c r="Q318" s="144">
        <v>187</v>
      </c>
      <c r="R318" s="385">
        <v>41191</v>
      </c>
      <c r="S318" s="385">
        <v>43902</v>
      </c>
      <c r="T318" s="144">
        <v>787</v>
      </c>
      <c r="U318" s="144" t="s">
        <v>69</v>
      </c>
      <c r="V318" s="144">
        <v>350</v>
      </c>
      <c r="W318" s="144" t="str">
        <f t="shared" si="45"/>
        <v>Active</v>
      </c>
      <c r="X318" s="144">
        <v>787</v>
      </c>
      <c r="Y318" s="157" t="s">
        <v>70</v>
      </c>
      <c r="Z318" s="386">
        <v>1</v>
      </c>
      <c r="AA318" s="386">
        <v>1</v>
      </c>
      <c r="AB318" s="387" t="s">
        <v>62</v>
      </c>
      <c r="AC318" s="157"/>
    </row>
    <row r="319" spans="2:29">
      <c r="B319" s="347">
        <v>54</v>
      </c>
      <c r="C319" s="383">
        <v>0</v>
      </c>
      <c r="D319" s="383" t="str">
        <f t="shared" si="40"/>
        <v>NO</v>
      </c>
      <c r="E319" s="383" t="str">
        <f t="shared" si="41"/>
        <v>MILD</v>
      </c>
      <c r="F319" s="383" t="str">
        <f t="shared" si="42"/>
        <v>NONE</v>
      </c>
      <c r="G319" s="384" t="str">
        <f t="shared" si="37"/>
        <v>WET</v>
      </c>
      <c r="I319" s="342">
        <v>2</v>
      </c>
      <c r="J319" s="144" t="str">
        <f t="shared" si="43"/>
        <v>SMALL</v>
      </c>
      <c r="K319" s="144" t="str">
        <f t="shared" si="44"/>
        <v>SMALL</v>
      </c>
      <c r="L319" s="144" t="str" cm="1">
        <f t="array" ref="L319">_xlfn.IFS(I319&lt;=2,"SMALL",I319&lt;=5,"MEDIUM",I319&gt;5,"LARGE")</f>
        <v>SMALL</v>
      </c>
      <c r="M319" s="144" t="str">
        <f t="shared" si="38"/>
        <v>NO</v>
      </c>
      <c r="N319" s="374">
        <v>4.07</v>
      </c>
      <c r="O319" s="374">
        <f t="shared" si="39"/>
        <v>4</v>
      </c>
      <c r="P319" s="158" t="str" cm="1">
        <f t="array" ref="P319">_xlfn.SWITCH(ROUND(N319,0),5,"Excellent",4,"Good",3,"ok","Bad")</f>
        <v>Good</v>
      </c>
      <c r="Q319" s="144">
        <v>60</v>
      </c>
      <c r="R319" s="385">
        <v>41156</v>
      </c>
      <c r="S319" s="385">
        <v>44053</v>
      </c>
      <c r="T319" s="144">
        <v>26</v>
      </c>
      <c r="U319" s="144" t="s">
        <v>60</v>
      </c>
      <c r="V319" s="144">
        <v>365</v>
      </c>
      <c r="W319" s="144" t="str">
        <f t="shared" si="45"/>
        <v>Active</v>
      </c>
      <c r="X319" s="144">
        <v>26</v>
      </c>
      <c r="Y319" s="157" t="s">
        <v>64</v>
      </c>
      <c r="Z319" s="386">
        <v>1</v>
      </c>
      <c r="AA319" s="386">
        <v>0</v>
      </c>
      <c r="AB319" s="387" t="s">
        <v>65</v>
      </c>
      <c r="AC319" s="157"/>
    </row>
    <row r="320" spans="2:29">
      <c r="B320" s="347">
        <v>50</v>
      </c>
      <c r="C320" s="383">
        <v>0</v>
      </c>
      <c r="D320" s="383" t="str">
        <f t="shared" si="40"/>
        <v>NO</v>
      </c>
      <c r="E320" s="383" t="str">
        <f t="shared" si="41"/>
        <v>MILD</v>
      </c>
      <c r="F320" s="383" t="str">
        <f t="shared" si="42"/>
        <v>NONE</v>
      </c>
      <c r="G320" s="384" t="str">
        <f t="shared" si="37"/>
        <v>WET</v>
      </c>
      <c r="I320" s="342">
        <v>4</v>
      </c>
      <c r="J320" s="144" t="str">
        <f t="shared" si="43"/>
        <v>LARGE</v>
      </c>
      <c r="K320" s="144" t="str">
        <f t="shared" si="44"/>
        <v>MEDIUM</v>
      </c>
      <c r="L320" s="144" t="str" cm="1">
        <f t="array" ref="L320">_xlfn.IFS(I320&lt;=2,"SMALL",I320&lt;=5,"MEDIUM",I320&gt;5,"LARGE")</f>
        <v>MEDIUM</v>
      </c>
      <c r="M320" s="144" t="str">
        <f t="shared" si="38"/>
        <v>NO</v>
      </c>
      <c r="N320" s="374">
        <v>4.75</v>
      </c>
      <c r="O320" s="374">
        <f t="shared" si="39"/>
        <v>5</v>
      </c>
      <c r="P320" s="158" t="str" cm="1">
        <f t="array" ref="P320">_xlfn.SWITCH(ROUND(N320,0),5,"Excellent",4,"Good",3,"ok","Bad")</f>
        <v>Excellent</v>
      </c>
      <c r="Q320" s="144">
        <v>68</v>
      </c>
      <c r="R320" s="385">
        <v>41728</v>
      </c>
      <c r="S320" s="385">
        <v>44010</v>
      </c>
      <c r="T320" s="144">
        <v>816</v>
      </c>
      <c r="U320" s="144" t="s">
        <v>60</v>
      </c>
      <c r="V320" s="144">
        <v>179</v>
      </c>
      <c r="W320" s="144" t="str">
        <f t="shared" si="45"/>
        <v>Active</v>
      </c>
      <c r="X320" s="144">
        <v>816</v>
      </c>
      <c r="Y320" s="157" t="s">
        <v>64</v>
      </c>
      <c r="Z320" s="386">
        <v>0.9</v>
      </c>
      <c r="AA320" s="386">
        <v>0.91</v>
      </c>
      <c r="AB320" s="387" t="s">
        <v>65</v>
      </c>
      <c r="AC320" s="157"/>
    </row>
    <row r="321" spans="2:29">
      <c r="B321" s="347">
        <v>40</v>
      </c>
      <c r="C321" s="383">
        <v>0</v>
      </c>
      <c r="D321" s="383" t="str">
        <f t="shared" si="40"/>
        <v>NO</v>
      </c>
      <c r="E321" s="383" t="str">
        <f t="shared" si="41"/>
        <v>MILD</v>
      </c>
      <c r="F321" s="383" t="str">
        <f t="shared" si="42"/>
        <v>NONE</v>
      </c>
      <c r="G321" s="384" t="str">
        <f t="shared" si="37"/>
        <v>WET</v>
      </c>
      <c r="I321" s="342">
        <v>5</v>
      </c>
      <c r="J321" s="144" t="str">
        <f t="shared" si="43"/>
        <v>LARGE</v>
      </c>
      <c r="K321" s="144" t="str">
        <f t="shared" si="44"/>
        <v>MEDIUM</v>
      </c>
      <c r="L321" s="144" t="str" cm="1">
        <f t="array" ref="L321">_xlfn.IFS(I321&lt;=2,"SMALL",I321&lt;=5,"MEDIUM",I321&gt;5,"LARGE")</f>
        <v>MEDIUM</v>
      </c>
      <c r="M321" s="144" t="str">
        <f t="shared" si="38"/>
        <v>NO</v>
      </c>
      <c r="N321" s="374">
        <v>4.9800000000000004</v>
      </c>
      <c r="O321" s="374">
        <f t="shared" si="39"/>
        <v>5</v>
      </c>
      <c r="P321" s="158" t="str" cm="1">
        <f t="array" ref="P321">_xlfn.SWITCH(ROUND(N321,0),5,"Excellent",4,"Good",3,"ok","Bad")</f>
        <v>Excellent</v>
      </c>
      <c r="Q321" s="144">
        <v>81</v>
      </c>
      <c r="R321" s="385">
        <v>42526</v>
      </c>
      <c r="S321" s="385">
        <v>43849</v>
      </c>
      <c r="T321" s="144">
        <v>819</v>
      </c>
      <c r="U321" s="144" t="s">
        <v>69</v>
      </c>
      <c r="V321" s="144">
        <v>365</v>
      </c>
      <c r="W321" s="144" t="str">
        <f t="shared" si="45"/>
        <v>Active</v>
      </c>
      <c r="X321" s="144">
        <v>819</v>
      </c>
      <c r="Y321" s="157" t="s">
        <v>64</v>
      </c>
      <c r="Z321" s="386">
        <v>1</v>
      </c>
      <c r="AA321" s="386">
        <v>0</v>
      </c>
      <c r="AB321" s="387" t="s">
        <v>65</v>
      </c>
      <c r="AC321" s="157"/>
    </row>
    <row r="322" spans="2:29">
      <c r="B322" s="347">
        <v>46</v>
      </c>
      <c r="C322" s="383">
        <v>0</v>
      </c>
      <c r="D322" s="383" t="str">
        <f t="shared" si="40"/>
        <v>NO</v>
      </c>
      <c r="E322" s="383" t="str">
        <f t="shared" si="41"/>
        <v>MILD</v>
      </c>
      <c r="F322" s="383" t="str">
        <f t="shared" si="42"/>
        <v>NONE</v>
      </c>
      <c r="G322" s="384" t="str">
        <f t="shared" si="37"/>
        <v>WET</v>
      </c>
      <c r="I322" s="342">
        <v>6</v>
      </c>
      <c r="J322" s="144" t="str">
        <f t="shared" si="43"/>
        <v>LARGE</v>
      </c>
      <c r="K322" s="144" t="str">
        <f t="shared" si="44"/>
        <v>LARGE</v>
      </c>
      <c r="L322" s="144" t="str" cm="1">
        <f t="array" ref="L322">_xlfn.IFS(I322&lt;=2,"SMALL",I322&lt;=5,"MEDIUM",I322&gt;5,"LARGE")</f>
        <v>LARGE</v>
      </c>
      <c r="M322" s="144" t="str">
        <f t="shared" si="38"/>
        <v>NO</v>
      </c>
      <c r="N322" s="374">
        <v>4.99</v>
      </c>
      <c r="O322" s="374">
        <f t="shared" si="39"/>
        <v>5</v>
      </c>
      <c r="P322" s="158" t="str" cm="1">
        <f t="array" ref="P322">_xlfn.SWITCH(ROUND(N322,0),5,"Excellent",4,"Good",3,"ok","Bad")</f>
        <v>Excellent</v>
      </c>
      <c r="Q322" s="144">
        <v>77</v>
      </c>
      <c r="R322" s="385">
        <v>41186</v>
      </c>
      <c r="S322" s="385">
        <v>44048</v>
      </c>
      <c r="T322" s="144">
        <v>820</v>
      </c>
      <c r="U322" s="144" t="s">
        <v>69</v>
      </c>
      <c r="V322" s="144">
        <v>42</v>
      </c>
      <c r="W322" s="144" t="str">
        <f t="shared" si="45"/>
        <v>Active</v>
      </c>
      <c r="X322" s="144">
        <v>820</v>
      </c>
      <c r="Y322" s="157" t="s">
        <v>61</v>
      </c>
      <c r="Z322" s="386">
        <v>1</v>
      </c>
      <c r="AA322" s="386">
        <v>0.56999999999999995</v>
      </c>
      <c r="AB322" s="387" t="s">
        <v>65</v>
      </c>
      <c r="AC322" s="157"/>
    </row>
    <row r="323" spans="2:29">
      <c r="B323" s="347">
        <v>42</v>
      </c>
      <c r="C323" s="383">
        <v>0</v>
      </c>
      <c r="D323" s="383" t="str">
        <f t="shared" si="40"/>
        <v>NO</v>
      </c>
      <c r="E323" s="383" t="str">
        <f t="shared" si="41"/>
        <v>MILD</v>
      </c>
      <c r="F323" s="383" t="str">
        <f t="shared" si="42"/>
        <v>NONE</v>
      </c>
      <c r="G323" s="384" t="str">
        <f t="shared" si="37"/>
        <v>WET</v>
      </c>
      <c r="I323" s="342">
        <v>3</v>
      </c>
      <c r="J323" s="144" t="str">
        <f t="shared" si="43"/>
        <v>LARGE</v>
      </c>
      <c r="K323" s="144" t="str">
        <f t="shared" si="44"/>
        <v>MEDIUM</v>
      </c>
      <c r="L323" s="144" t="str" cm="1">
        <f t="array" ref="L323">_xlfn.IFS(I323&lt;=2,"SMALL",I323&lt;=5,"MEDIUM",I323&gt;5,"LARGE")</f>
        <v>MEDIUM</v>
      </c>
      <c r="M323" s="144" t="str">
        <f t="shared" si="38"/>
        <v>NO</v>
      </c>
      <c r="N323" s="374">
        <v>4.32</v>
      </c>
      <c r="O323" s="374">
        <f t="shared" si="39"/>
        <v>4</v>
      </c>
      <c r="P323" s="158" t="str" cm="1">
        <f t="array" ref="P323">_xlfn.SWITCH(ROUND(N323,0),5,"Excellent",4,"Good",3,"ok","Bad")</f>
        <v>Good</v>
      </c>
      <c r="Q323" s="144">
        <v>109</v>
      </c>
      <c r="R323" s="385">
        <v>41190</v>
      </c>
      <c r="S323" s="385">
        <v>44045</v>
      </c>
      <c r="T323" s="144">
        <v>452</v>
      </c>
      <c r="U323" s="144" t="s">
        <v>69</v>
      </c>
      <c r="V323" s="144">
        <v>363</v>
      </c>
      <c r="W323" s="144" t="str">
        <f t="shared" si="45"/>
        <v>Active</v>
      </c>
      <c r="X323" s="144">
        <v>452</v>
      </c>
      <c r="Y323" s="157" t="s">
        <v>64</v>
      </c>
      <c r="Z323" s="386">
        <v>1</v>
      </c>
      <c r="AA323" s="386">
        <v>0.5</v>
      </c>
      <c r="AB323" s="387" t="s">
        <v>62</v>
      </c>
      <c r="AC323" s="157"/>
    </row>
    <row r="324" spans="2:29">
      <c r="B324" s="347">
        <v>58</v>
      </c>
      <c r="C324" s="383">
        <v>10</v>
      </c>
      <c r="D324" s="383" t="str">
        <f t="shared" si="40"/>
        <v>NO</v>
      </c>
      <c r="E324" s="383" t="str">
        <f t="shared" si="41"/>
        <v>MILD</v>
      </c>
      <c r="F324" s="383" t="str">
        <f t="shared" si="42"/>
        <v>RAIN</v>
      </c>
      <c r="G324" s="384" t="str">
        <f t="shared" si="37"/>
        <v>WET</v>
      </c>
      <c r="I324" s="342">
        <v>2</v>
      </c>
      <c r="J324" s="144" t="str">
        <f t="shared" si="43"/>
        <v>SMALL</v>
      </c>
      <c r="K324" s="144" t="str">
        <f t="shared" si="44"/>
        <v>SMALL</v>
      </c>
      <c r="L324" s="144" t="str" cm="1">
        <f t="array" ref="L324">_xlfn.IFS(I324&lt;=2,"SMALL",I324&lt;=5,"MEDIUM",I324&gt;5,"LARGE")</f>
        <v>SMALL</v>
      </c>
      <c r="M324" s="144" t="str">
        <f t="shared" si="38"/>
        <v>NO</v>
      </c>
      <c r="N324" s="374">
        <v>4.5599999999999996</v>
      </c>
      <c r="O324" s="374">
        <f t="shared" si="39"/>
        <v>5</v>
      </c>
      <c r="P324" s="158" t="str" cm="1">
        <f t="array" ref="P324">_xlfn.SWITCH(ROUND(N324,0),5,"Excellent",4,"Good",3,"ok","Bad")</f>
        <v>Excellent</v>
      </c>
      <c r="Q324" s="144">
        <v>9</v>
      </c>
      <c r="R324" s="385">
        <v>41210</v>
      </c>
      <c r="S324" s="385">
        <v>43760</v>
      </c>
      <c r="T324" s="144">
        <v>603</v>
      </c>
      <c r="U324" s="144" t="s">
        <v>60</v>
      </c>
      <c r="V324" s="144">
        <v>365</v>
      </c>
      <c r="W324" s="144" t="str">
        <f t="shared" si="45"/>
        <v>Active</v>
      </c>
      <c r="X324" s="144">
        <v>603</v>
      </c>
      <c r="Y324" s="157" t="s">
        <v>64</v>
      </c>
      <c r="Z324" s="386">
        <v>1</v>
      </c>
      <c r="AA324" s="386">
        <v>0.71</v>
      </c>
      <c r="AB324" s="387" t="s">
        <v>62</v>
      </c>
      <c r="AC324" s="157"/>
    </row>
    <row r="325" spans="2:29">
      <c r="B325" s="347">
        <v>68</v>
      </c>
      <c r="C325" s="383">
        <v>229</v>
      </c>
      <c r="D325" s="383" t="str">
        <f t="shared" si="40"/>
        <v>NO</v>
      </c>
      <c r="E325" s="383" t="str">
        <f t="shared" si="41"/>
        <v>MILD</v>
      </c>
      <c r="F325" s="383" t="str">
        <f t="shared" si="42"/>
        <v>RAIN</v>
      </c>
      <c r="G325" s="384" t="str">
        <f t="shared" ref="G325:G388" si="46">IF(OR(E325="COLD",E325="MILD"),"WET","DRY")</f>
        <v>WET</v>
      </c>
      <c r="I325" s="342">
        <v>2</v>
      </c>
      <c r="J325" s="144" t="str">
        <f t="shared" si="43"/>
        <v>SMALL</v>
      </c>
      <c r="K325" s="144" t="str">
        <f t="shared" si="44"/>
        <v>SMALL</v>
      </c>
      <c r="L325" s="144" t="str" cm="1">
        <f t="array" ref="L325">_xlfn.IFS(I325&lt;=2,"SMALL",I325&lt;=5,"MEDIUM",I325&gt;5,"LARGE")</f>
        <v>SMALL</v>
      </c>
      <c r="M325" s="144" t="str">
        <f t="shared" ref="M325:M388" si="47">IF(AND(N325&gt;=4.8,Q325&gt;100),"YES","NO")</f>
        <v>NO</v>
      </c>
      <c r="N325" s="374">
        <v>4.75</v>
      </c>
      <c r="O325" s="374">
        <f t="shared" ref="O325:O388" si="48">ROUND(N325,0)</f>
        <v>5</v>
      </c>
      <c r="P325" s="158" t="str" cm="1">
        <f t="array" ref="P325">_xlfn.SWITCH(ROUND(N325,0),5,"Excellent",4,"Good",3,"ok","Bad")</f>
        <v>Excellent</v>
      </c>
      <c r="Q325" s="144">
        <v>106</v>
      </c>
      <c r="R325" s="385">
        <v>41263</v>
      </c>
      <c r="S325" s="385">
        <v>44044</v>
      </c>
      <c r="T325" s="144">
        <v>822</v>
      </c>
      <c r="U325" s="144" t="s">
        <v>69</v>
      </c>
      <c r="V325" s="144">
        <v>4</v>
      </c>
      <c r="W325" s="144" t="str">
        <f t="shared" si="45"/>
        <v>Active</v>
      </c>
      <c r="X325" s="144">
        <v>822</v>
      </c>
      <c r="Y325" s="157" t="s">
        <v>61</v>
      </c>
      <c r="Z325" s="386">
        <v>0.9</v>
      </c>
      <c r="AA325" s="386">
        <v>0.94</v>
      </c>
      <c r="AB325" s="387" t="s">
        <v>65</v>
      </c>
      <c r="AC325" s="157"/>
    </row>
    <row r="326" spans="2:29">
      <c r="B326" s="347">
        <v>41</v>
      </c>
      <c r="C326" s="383">
        <v>0</v>
      </c>
      <c r="D326" s="383" t="str">
        <f t="shared" ref="D326:D389" si="49">IFERROR(IF(B326&lt;35,"YES","NO"),"-")</f>
        <v>NO</v>
      </c>
      <c r="E326" s="383" t="str">
        <f t="shared" ref="E326:E389" si="50">IFERROR(IF(B326&lt;40,"COLD",IF(B326&gt;80,"HOT","MILD")),"-")</f>
        <v>MILD</v>
      </c>
      <c r="F326" s="383" t="str">
        <f t="shared" ref="F326:F389" si="51">IF(AND(C326&lt;0,D326="YES"),"SNOW",IF(AND(C326&gt;0,D326="NO"),"RAIN","NONE"))</f>
        <v>NONE</v>
      </c>
      <c r="G326" s="384" t="str">
        <f t="shared" si="46"/>
        <v>WET</v>
      </c>
      <c r="I326" s="342">
        <v>2</v>
      </c>
      <c r="J326" s="144" t="str">
        <f t="shared" ref="J326:J389" si="52">IF(I326&lt;=2,"SMALL","LARGE")</f>
        <v>SMALL</v>
      </c>
      <c r="K326" s="144" t="str">
        <f t="shared" ref="K326:K389" si="53">IF(I326&lt;=2,"SMALL",IF(I326&lt;=5,"MEDIUM","LARGE"))</f>
        <v>SMALL</v>
      </c>
      <c r="L326" s="144" t="str" cm="1">
        <f t="array" ref="L326">_xlfn.IFS(I326&lt;=2,"SMALL",I326&lt;=5,"MEDIUM",I326&gt;5,"LARGE")</f>
        <v>SMALL</v>
      </c>
      <c r="M326" s="144" t="str">
        <f t="shared" si="47"/>
        <v>NO</v>
      </c>
      <c r="N326" s="374">
        <v>4.9000000000000004</v>
      </c>
      <c r="O326" s="374">
        <f t="shared" si="48"/>
        <v>5</v>
      </c>
      <c r="P326" s="158" t="str" cm="1">
        <f t="array" ref="P326">_xlfn.SWITCH(ROUND(N326,0),5,"Excellent",4,"Good",3,"ok","Bad")</f>
        <v>Excellent</v>
      </c>
      <c r="Q326" s="144">
        <v>93</v>
      </c>
      <c r="R326" s="385">
        <v>41267</v>
      </c>
      <c r="S326" s="385">
        <v>43884</v>
      </c>
      <c r="T326" s="144">
        <v>426</v>
      </c>
      <c r="U326" s="144" t="s">
        <v>69</v>
      </c>
      <c r="V326" s="144">
        <v>0</v>
      </c>
      <c r="W326" s="144" t="str">
        <f t="shared" ref="W326:W389" si="54">IF(NOT(V326=0),"Active","Inactive")</f>
        <v>Inactive</v>
      </c>
      <c r="X326" s="144">
        <v>426</v>
      </c>
      <c r="Y326" s="157" t="s">
        <v>61</v>
      </c>
      <c r="Z326" s="386">
        <v>1</v>
      </c>
      <c r="AA326" s="386">
        <v>1</v>
      </c>
      <c r="AB326" s="387" t="s">
        <v>62</v>
      </c>
      <c r="AC326" s="157"/>
    </row>
    <row r="327" spans="2:29">
      <c r="B327" s="347">
        <v>57</v>
      </c>
      <c r="C327" s="383">
        <v>0</v>
      </c>
      <c r="D327" s="383" t="str">
        <f t="shared" si="49"/>
        <v>NO</v>
      </c>
      <c r="E327" s="383" t="str">
        <f t="shared" si="50"/>
        <v>MILD</v>
      </c>
      <c r="F327" s="383" t="str">
        <f t="shared" si="51"/>
        <v>NONE</v>
      </c>
      <c r="G327" s="384" t="str">
        <f t="shared" si="46"/>
        <v>WET</v>
      </c>
      <c r="I327" s="342">
        <v>2</v>
      </c>
      <c r="J327" s="144" t="str">
        <f t="shared" si="52"/>
        <v>SMALL</v>
      </c>
      <c r="K327" s="144" t="str">
        <f t="shared" si="53"/>
        <v>SMALL</v>
      </c>
      <c r="L327" s="144" t="str" cm="1">
        <f t="array" ref="L327">_xlfn.IFS(I327&lt;=2,"SMALL",I327&lt;=5,"MEDIUM",I327&gt;5,"LARGE")</f>
        <v>SMALL</v>
      </c>
      <c r="M327" s="144" t="str">
        <f t="shared" si="47"/>
        <v>YES</v>
      </c>
      <c r="N327" s="374">
        <v>4.91</v>
      </c>
      <c r="O327" s="374">
        <f t="shared" si="48"/>
        <v>5</v>
      </c>
      <c r="P327" s="158" t="str" cm="1">
        <f t="array" ref="P327">_xlfn.SWITCH(ROUND(N327,0),5,"Excellent",4,"Good",3,"ok","Bad")</f>
        <v>Excellent</v>
      </c>
      <c r="Q327" s="144">
        <v>265</v>
      </c>
      <c r="R327" s="385">
        <v>41173</v>
      </c>
      <c r="S327" s="385">
        <v>44055</v>
      </c>
      <c r="T327" s="144">
        <v>823</v>
      </c>
      <c r="U327" s="144" t="s">
        <v>69</v>
      </c>
      <c r="V327" s="144">
        <v>358</v>
      </c>
      <c r="W327" s="144" t="str">
        <f t="shared" si="54"/>
        <v>Active</v>
      </c>
      <c r="X327" s="144">
        <v>823</v>
      </c>
      <c r="Y327" s="157" t="s">
        <v>61</v>
      </c>
      <c r="Z327" s="386">
        <v>1</v>
      </c>
      <c r="AA327" s="386">
        <v>0.94</v>
      </c>
      <c r="AB327" s="387" t="s">
        <v>62</v>
      </c>
      <c r="AC327" s="157"/>
    </row>
    <row r="328" spans="2:29">
      <c r="B328" s="347">
        <v>54</v>
      </c>
      <c r="C328" s="383">
        <v>0</v>
      </c>
      <c r="D328" s="383" t="str">
        <f t="shared" si="49"/>
        <v>NO</v>
      </c>
      <c r="E328" s="383" t="str">
        <f t="shared" si="50"/>
        <v>MILD</v>
      </c>
      <c r="F328" s="383" t="str">
        <f t="shared" si="51"/>
        <v>NONE</v>
      </c>
      <c r="G328" s="384" t="str">
        <f t="shared" si="46"/>
        <v>WET</v>
      </c>
      <c r="I328" s="342">
        <v>4</v>
      </c>
      <c r="J328" s="144" t="str">
        <f t="shared" si="52"/>
        <v>LARGE</v>
      </c>
      <c r="K328" s="144" t="str">
        <f t="shared" si="53"/>
        <v>MEDIUM</v>
      </c>
      <c r="L328" s="144" t="str" cm="1">
        <f t="array" ref="L328">_xlfn.IFS(I328&lt;=2,"SMALL",I328&lt;=5,"MEDIUM",I328&gt;5,"LARGE")</f>
        <v>MEDIUM</v>
      </c>
      <c r="M328" s="144" t="str">
        <f t="shared" si="47"/>
        <v>YES</v>
      </c>
      <c r="N328" s="374">
        <v>4.9800000000000004</v>
      </c>
      <c r="O328" s="374">
        <f t="shared" si="48"/>
        <v>5</v>
      </c>
      <c r="P328" s="158" t="str" cm="1">
        <f t="array" ref="P328">_xlfn.SWITCH(ROUND(N328,0),5,"Excellent",4,"Good",3,"ok","Bad")</f>
        <v>Excellent</v>
      </c>
      <c r="Q328" s="144">
        <v>457</v>
      </c>
      <c r="R328" s="385">
        <v>41184</v>
      </c>
      <c r="S328" s="385">
        <v>43900</v>
      </c>
      <c r="T328" s="144">
        <v>826</v>
      </c>
      <c r="U328" s="144" t="s">
        <v>69</v>
      </c>
      <c r="V328" s="144">
        <v>168</v>
      </c>
      <c r="W328" s="144" t="str">
        <f t="shared" si="54"/>
        <v>Active</v>
      </c>
      <c r="X328" s="144">
        <v>826</v>
      </c>
      <c r="Y328" s="157" t="s">
        <v>70</v>
      </c>
      <c r="Z328" s="386">
        <v>1</v>
      </c>
      <c r="AA328" s="386">
        <v>1</v>
      </c>
      <c r="AB328" s="387" t="s">
        <v>62</v>
      </c>
      <c r="AC328" s="157"/>
    </row>
    <row r="329" spans="2:29">
      <c r="B329" s="347">
        <v>60</v>
      </c>
      <c r="C329" s="383">
        <v>0</v>
      </c>
      <c r="D329" s="383" t="str">
        <f t="shared" si="49"/>
        <v>NO</v>
      </c>
      <c r="E329" s="383" t="str">
        <f t="shared" si="50"/>
        <v>MILD</v>
      </c>
      <c r="F329" s="383" t="str">
        <f t="shared" si="51"/>
        <v>NONE</v>
      </c>
      <c r="G329" s="384" t="str">
        <f t="shared" si="46"/>
        <v>WET</v>
      </c>
      <c r="I329" s="342">
        <v>4</v>
      </c>
      <c r="J329" s="144" t="str">
        <f t="shared" si="52"/>
        <v>LARGE</v>
      </c>
      <c r="K329" s="144" t="str">
        <f t="shared" si="53"/>
        <v>MEDIUM</v>
      </c>
      <c r="L329" s="144" t="str" cm="1">
        <f t="array" ref="L329">_xlfn.IFS(I329&lt;=2,"SMALL",I329&lt;=5,"MEDIUM",I329&gt;5,"LARGE")</f>
        <v>MEDIUM</v>
      </c>
      <c r="M329" s="144" t="str">
        <f t="shared" si="47"/>
        <v>NO</v>
      </c>
      <c r="N329" s="374">
        <v>4.9000000000000004</v>
      </c>
      <c r="O329" s="374">
        <f t="shared" si="48"/>
        <v>5</v>
      </c>
      <c r="P329" s="158" t="str" cm="1">
        <f t="array" ref="P329">_xlfn.SWITCH(ROUND(N329,0),5,"Excellent",4,"Good",3,"ok","Bad")</f>
        <v>Excellent</v>
      </c>
      <c r="Q329" s="144">
        <v>93</v>
      </c>
      <c r="R329" s="385">
        <v>41222</v>
      </c>
      <c r="S329" s="385">
        <v>44043</v>
      </c>
      <c r="T329" s="144">
        <v>827</v>
      </c>
      <c r="U329" s="144" t="s">
        <v>69</v>
      </c>
      <c r="V329" s="144">
        <v>160</v>
      </c>
      <c r="W329" s="144" t="str">
        <f t="shared" si="54"/>
        <v>Active</v>
      </c>
      <c r="X329" s="144">
        <v>827</v>
      </c>
      <c r="Y329" s="157" t="s">
        <v>70</v>
      </c>
      <c r="Z329" s="386">
        <v>1</v>
      </c>
      <c r="AA329" s="386">
        <v>0.91</v>
      </c>
      <c r="AB329" s="387" t="s">
        <v>62</v>
      </c>
      <c r="AC329" s="157"/>
    </row>
    <row r="330" spans="2:29">
      <c r="B330" s="347">
        <v>55</v>
      </c>
      <c r="C330" s="383">
        <v>0</v>
      </c>
      <c r="D330" s="383" t="str">
        <f t="shared" si="49"/>
        <v>NO</v>
      </c>
      <c r="E330" s="383" t="str">
        <f t="shared" si="50"/>
        <v>MILD</v>
      </c>
      <c r="F330" s="383" t="str">
        <f t="shared" si="51"/>
        <v>NONE</v>
      </c>
      <c r="G330" s="384" t="str">
        <f t="shared" si="46"/>
        <v>WET</v>
      </c>
      <c r="I330" s="342">
        <v>2</v>
      </c>
      <c r="J330" s="144" t="str">
        <f t="shared" si="52"/>
        <v>SMALL</v>
      </c>
      <c r="K330" s="144" t="str">
        <f t="shared" si="53"/>
        <v>SMALL</v>
      </c>
      <c r="L330" s="144" t="str" cm="1">
        <f t="array" ref="L330">_xlfn.IFS(I330&lt;=2,"SMALL",I330&lt;=5,"MEDIUM",I330&gt;5,"LARGE")</f>
        <v>SMALL</v>
      </c>
      <c r="M330" s="144" t="str">
        <f t="shared" si="47"/>
        <v>NO</v>
      </c>
      <c r="N330" s="374">
        <v>5</v>
      </c>
      <c r="O330" s="374">
        <f t="shared" si="48"/>
        <v>5</v>
      </c>
      <c r="P330" s="158" t="str" cm="1">
        <f t="array" ref="P330">_xlfn.SWITCH(ROUND(N330,0),5,"Excellent",4,"Good",3,"ok","Bad")</f>
        <v>Excellent</v>
      </c>
      <c r="Q330" s="144">
        <v>69</v>
      </c>
      <c r="R330" s="385">
        <v>42540</v>
      </c>
      <c r="S330" s="385">
        <v>43892</v>
      </c>
      <c r="T330" s="144">
        <v>2410</v>
      </c>
      <c r="U330" s="144" t="s">
        <v>60</v>
      </c>
      <c r="V330" s="144">
        <v>177</v>
      </c>
      <c r="W330" s="144" t="str">
        <f t="shared" si="54"/>
        <v>Active</v>
      </c>
      <c r="X330" s="144">
        <v>2410</v>
      </c>
      <c r="Y330" s="157" t="s">
        <v>64</v>
      </c>
      <c r="Z330" s="386">
        <v>1</v>
      </c>
      <c r="AA330" s="386">
        <v>0.87</v>
      </c>
      <c r="AB330" s="387" t="s">
        <v>65</v>
      </c>
      <c r="AC330" s="157"/>
    </row>
    <row r="331" spans="2:29">
      <c r="B331" s="347">
        <v>64</v>
      </c>
      <c r="C331" s="383">
        <v>0</v>
      </c>
      <c r="D331" s="383" t="str">
        <f t="shared" si="49"/>
        <v>NO</v>
      </c>
      <c r="E331" s="383" t="str">
        <f t="shared" si="50"/>
        <v>MILD</v>
      </c>
      <c r="F331" s="383" t="str">
        <f t="shared" si="51"/>
        <v>NONE</v>
      </c>
      <c r="G331" s="384" t="str">
        <f t="shared" si="46"/>
        <v>WET</v>
      </c>
      <c r="I331" s="342">
        <v>2</v>
      </c>
      <c r="J331" s="144" t="str">
        <f t="shared" si="52"/>
        <v>SMALL</v>
      </c>
      <c r="K331" s="144" t="str">
        <f t="shared" si="53"/>
        <v>SMALL</v>
      </c>
      <c r="L331" s="144" t="str" cm="1">
        <f t="array" ref="L331">_xlfn.IFS(I331&lt;=2,"SMALL",I331&lt;=5,"MEDIUM",I331&gt;5,"LARGE")</f>
        <v>SMALL</v>
      </c>
      <c r="M331" s="144" t="str">
        <f t="shared" si="47"/>
        <v>NO</v>
      </c>
      <c r="N331" s="374">
        <v>4.93</v>
      </c>
      <c r="O331" s="374">
        <f t="shared" si="48"/>
        <v>5</v>
      </c>
      <c r="P331" s="158" t="str" cm="1">
        <f t="array" ref="P331">_xlfn.SWITCH(ROUND(N331,0),5,"Excellent",4,"Good",3,"ok","Bad")</f>
        <v>Excellent</v>
      </c>
      <c r="Q331" s="144">
        <v>27</v>
      </c>
      <c r="R331" s="385">
        <v>42989</v>
      </c>
      <c r="S331" s="385">
        <v>43906</v>
      </c>
      <c r="T331" s="144">
        <v>1700</v>
      </c>
      <c r="U331" s="144" t="s">
        <v>60</v>
      </c>
      <c r="V331" s="144">
        <v>90</v>
      </c>
      <c r="W331" s="144" t="str">
        <f t="shared" si="54"/>
        <v>Active</v>
      </c>
      <c r="X331" s="144">
        <v>1700</v>
      </c>
      <c r="Y331" s="157" t="s">
        <v>122</v>
      </c>
      <c r="Z331" s="386">
        <v>0.33</v>
      </c>
      <c r="AA331" s="386">
        <v>0.5</v>
      </c>
      <c r="AB331" s="387" t="s">
        <v>65</v>
      </c>
      <c r="AC331" s="157"/>
    </row>
    <row r="332" spans="2:29">
      <c r="B332" s="347">
        <v>44</v>
      </c>
      <c r="C332" s="383">
        <v>0</v>
      </c>
      <c r="D332" s="383" t="str">
        <f t="shared" si="49"/>
        <v>NO</v>
      </c>
      <c r="E332" s="383" t="str">
        <f t="shared" si="50"/>
        <v>MILD</v>
      </c>
      <c r="F332" s="383" t="str">
        <f t="shared" si="51"/>
        <v>NONE</v>
      </c>
      <c r="G332" s="384" t="str">
        <f t="shared" si="46"/>
        <v>WET</v>
      </c>
      <c r="I332" s="342">
        <v>2</v>
      </c>
      <c r="J332" s="144" t="str">
        <f t="shared" si="52"/>
        <v>SMALL</v>
      </c>
      <c r="K332" s="144" t="str">
        <f t="shared" si="53"/>
        <v>SMALL</v>
      </c>
      <c r="L332" s="144" t="str" cm="1">
        <f t="array" ref="L332">_xlfn.IFS(I332&lt;=2,"SMALL",I332&lt;=5,"MEDIUM",I332&gt;5,"LARGE")</f>
        <v>SMALL</v>
      </c>
      <c r="M332" s="144" t="str">
        <f t="shared" si="47"/>
        <v>NO</v>
      </c>
      <c r="N332" s="374">
        <v>4.75</v>
      </c>
      <c r="O332" s="374">
        <f t="shared" si="48"/>
        <v>5</v>
      </c>
      <c r="P332" s="158" t="str" cm="1">
        <f t="array" ref="P332">_xlfn.SWITCH(ROUND(N332,0),5,"Excellent",4,"Good",3,"ok","Bad")</f>
        <v>Excellent</v>
      </c>
      <c r="Q332" s="144">
        <v>8</v>
      </c>
      <c r="R332" s="385">
        <v>43807</v>
      </c>
      <c r="S332" s="385">
        <v>43981</v>
      </c>
      <c r="T332" s="144">
        <v>2713</v>
      </c>
      <c r="U332" s="144" t="s">
        <v>60</v>
      </c>
      <c r="V332" s="144">
        <v>312</v>
      </c>
      <c r="W332" s="144" t="str">
        <f t="shared" si="54"/>
        <v>Active</v>
      </c>
      <c r="X332" s="144">
        <v>2713</v>
      </c>
      <c r="Y332" s="157" t="s">
        <v>70</v>
      </c>
      <c r="Z332" s="386">
        <v>1</v>
      </c>
      <c r="AA332" s="386">
        <v>0.93</v>
      </c>
      <c r="AB332" s="387" t="s">
        <v>65</v>
      </c>
      <c r="AC332" s="157"/>
    </row>
    <row r="333" spans="2:29">
      <c r="B333" s="347">
        <v>48</v>
      </c>
      <c r="C333" s="383">
        <v>0</v>
      </c>
      <c r="D333" s="383" t="str">
        <f t="shared" si="49"/>
        <v>NO</v>
      </c>
      <c r="E333" s="383" t="str">
        <f t="shared" si="50"/>
        <v>MILD</v>
      </c>
      <c r="F333" s="383" t="str">
        <f t="shared" si="51"/>
        <v>NONE</v>
      </c>
      <c r="G333" s="384" t="str">
        <f t="shared" si="46"/>
        <v>WET</v>
      </c>
      <c r="I333" s="342">
        <v>4</v>
      </c>
      <c r="J333" s="144" t="str">
        <f t="shared" si="52"/>
        <v>LARGE</v>
      </c>
      <c r="K333" s="144" t="str">
        <f t="shared" si="53"/>
        <v>MEDIUM</v>
      </c>
      <c r="L333" s="144" t="str" cm="1">
        <f t="array" ref="L333">_xlfn.IFS(I333&lt;=2,"SMALL",I333&lt;=5,"MEDIUM",I333&gt;5,"LARGE")</f>
        <v>MEDIUM</v>
      </c>
      <c r="M333" s="144" t="str">
        <f t="shared" si="47"/>
        <v>YES</v>
      </c>
      <c r="N333" s="374">
        <v>4.83</v>
      </c>
      <c r="O333" s="374">
        <f t="shared" si="48"/>
        <v>5</v>
      </c>
      <c r="P333" s="158" t="str" cm="1">
        <f t="array" ref="P333">_xlfn.SWITCH(ROUND(N333,0),5,"Excellent",4,"Good",3,"ok","Bad")</f>
        <v>Excellent</v>
      </c>
      <c r="Q333" s="144">
        <v>115</v>
      </c>
      <c r="R333" s="385">
        <v>41214</v>
      </c>
      <c r="S333" s="385">
        <v>43904</v>
      </c>
      <c r="T333" s="144">
        <v>834</v>
      </c>
      <c r="U333" s="144" t="s">
        <v>69</v>
      </c>
      <c r="V333" s="144">
        <v>89</v>
      </c>
      <c r="W333" s="144" t="str">
        <f t="shared" si="54"/>
        <v>Active</v>
      </c>
      <c r="X333" s="144">
        <v>834</v>
      </c>
      <c r="Y333" s="157" t="s">
        <v>70</v>
      </c>
      <c r="Z333" s="386">
        <v>1</v>
      </c>
      <c r="AA333" s="386">
        <v>0.92</v>
      </c>
      <c r="AB333" s="387" t="s">
        <v>62</v>
      </c>
      <c r="AC333" s="157"/>
    </row>
    <row r="334" spans="2:29">
      <c r="B334" s="347">
        <v>46</v>
      </c>
      <c r="C334" s="383">
        <v>41</v>
      </c>
      <c r="D334" s="383" t="str">
        <f t="shared" si="49"/>
        <v>NO</v>
      </c>
      <c r="E334" s="383" t="str">
        <f t="shared" si="50"/>
        <v>MILD</v>
      </c>
      <c r="F334" s="383" t="str">
        <f t="shared" si="51"/>
        <v>RAIN</v>
      </c>
      <c r="G334" s="384" t="str">
        <f t="shared" si="46"/>
        <v>WET</v>
      </c>
      <c r="I334" s="342">
        <v>3</v>
      </c>
      <c r="J334" s="144" t="str">
        <f t="shared" si="52"/>
        <v>LARGE</v>
      </c>
      <c r="K334" s="144" t="str">
        <f t="shared" si="53"/>
        <v>MEDIUM</v>
      </c>
      <c r="L334" s="144" t="str" cm="1">
        <f t="array" ref="L334">_xlfn.IFS(I334&lt;=2,"SMALL",I334&lt;=5,"MEDIUM",I334&gt;5,"LARGE")</f>
        <v>MEDIUM</v>
      </c>
      <c r="M334" s="144" t="str">
        <f t="shared" si="47"/>
        <v>NO</v>
      </c>
      <c r="N334" s="374">
        <v>4.71</v>
      </c>
      <c r="O334" s="374">
        <f t="shared" si="48"/>
        <v>5</v>
      </c>
      <c r="P334" s="158" t="str" cm="1">
        <f t="array" ref="P334">_xlfn.SWITCH(ROUND(N334,0),5,"Excellent",4,"Good",3,"ok","Bad")</f>
        <v>Excellent</v>
      </c>
      <c r="Q334" s="144">
        <v>361</v>
      </c>
      <c r="R334" s="385">
        <v>41186</v>
      </c>
      <c r="S334" s="385">
        <v>43898</v>
      </c>
      <c r="T334" s="144">
        <v>170</v>
      </c>
      <c r="U334" s="144" t="s">
        <v>60</v>
      </c>
      <c r="V334" s="144">
        <v>179</v>
      </c>
      <c r="W334" s="144" t="str">
        <f t="shared" si="54"/>
        <v>Active</v>
      </c>
      <c r="X334" s="144">
        <v>170</v>
      </c>
      <c r="Y334" s="157" t="s">
        <v>64</v>
      </c>
      <c r="Z334" s="386">
        <v>1</v>
      </c>
      <c r="AA334" s="386">
        <v>0.8</v>
      </c>
      <c r="AB334" s="387" t="s">
        <v>65</v>
      </c>
      <c r="AC334" s="157"/>
    </row>
    <row r="335" spans="2:29">
      <c r="B335" s="347">
        <v>60</v>
      </c>
      <c r="C335" s="383">
        <v>0</v>
      </c>
      <c r="D335" s="383" t="str">
        <f t="shared" si="49"/>
        <v>NO</v>
      </c>
      <c r="E335" s="383" t="str">
        <f t="shared" si="50"/>
        <v>MILD</v>
      </c>
      <c r="F335" s="383" t="str">
        <f t="shared" si="51"/>
        <v>NONE</v>
      </c>
      <c r="G335" s="384" t="str">
        <f t="shared" si="46"/>
        <v>WET</v>
      </c>
      <c r="I335" s="342">
        <v>2</v>
      </c>
      <c r="J335" s="144" t="str">
        <f t="shared" si="52"/>
        <v>SMALL</v>
      </c>
      <c r="K335" s="144" t="str">
        <f t="shared" si="53"/>
        <v>SMALL</v>
      </c>
      <c r="L335" s="144" t="str" cm="1">
        <f t="array" ref="L335">_xlfn.IFS(I335&lt;=2,"SMALL",I335&lt;=5,"MEDIUM",I335&gt;5,"LARGE")</f>
        <v>SMALL</v>
      </c>
      <c r="M335" s="144" t="str">
        <f t="shared" si="47"/>
        <v>YES</v>
      </c>
      <c r="N335" s="374">
        <v>4.8099999999999996</v>
      </c>
      <c r="O335" s="374">
        <f t="shared" si="48"/>
        <v>5</v>
      </c>
      <c r="P335" s="158" t="str" cm="1">
        <f t="array" ref="P335">_xlfn.SWITCH(ROUND(N335,0),5,"Excellent",4,"Good",3,"ok","Bad")</f>
        <v>Excellent</v>
      </c>
      <c r="Q335" s="144">
        <v>160</v>
      </c>
      <c r="R335" s="385">
        <v>41201</v>
      </c>
      <c r="S335" s="385">
        <v>43878</v>
      </c>
      <c r="T335" s="144">
        <v>841</v>
      </c>
      <c r="U335" s="144" t="s">
        <v>69</v>
      </c>
      <c r="V335" s="144">
        <v>10</v>
      </c>
      <c r="W335" s="144" t="str">
        <f t="shared" si="54"/>
        <v>Active</v>
      </c>
      <c r="X335" s="144">
        <v>841</v>
      </c>
      <c r="Y335" s="157" t="s">
        <v>61</v>
      </c>
      <c r="Z335" s="386">
        <v>1</v>
      </c>
      <c r="AA335" s="386">
        <v>0.84</v>
      </c>
      <c r="AB335" s="387" t="s">
        <v>65</v>
      </c>
      <c r="AC335" s="157"/>
    </row>
    <row r="336" spans="2:29">
      <c r="B336" s="347">
        <v>50</v>
      </c>
      <c r="C336" s="383">
        <v>0</v>
      </c>
      <c r="D336" s="383" t="str">
        <f t="shared" si="49"/>
        <v>NO</v>
      </c>
      <c r="E336" s="383" t="str">
        <f t="shared" si="50"/>
        <v>MILD</v>
      </c>
      <c r="F336" s="383" t="str">
        <f t="shared" si="51"/>
        <v>NONE</v>
      </c>
      <c r="G336" s="384" t="str">
        <f t="shared" si="46"/>
        <v>WET</v>
      </c>
      <c r="I336" s="342">
        <v>1</v>
      </c>
      <c r="J336" s="144" t="str">
        <f t="shared" si="52"/>
        <v>SMALL</v>
      </c>
      <c r="K336" s="144" t="str">
        <f t="shared" si="53"/>
        <v>SMALL</v>
      </c>
      <c r="L336" s="144" t="str" cm="1">
        <f t="array" ref="L336">_xlfn.IFS(I336&lt;=2,"SMALL",I336&lt;=5,"MEDIUM",I336&gt;5,"LARGE")</f>
        <v>SMALL</v>
      </c>
      <c r="M336" s="144" t="str">
        <f t="shared" si="47"/>
        <v>NO</v>
      </c>
      <c r="N336" s="374">
        <v>5</v>
      </c>
      <c r="O336" s="374">
        <f t="shared" si="48"/>
        <v>5</v>
      </c>
      <c r="P336" s="158" t="str" cm="1">
        <f t="array" ref="P336">_xlfn.SWITCH(ROUND(N336,0),5,"Excellent",4,"Good",3,"ok","Bad")</f>
        <v>Excellent</v>
      </c>
      <c r="Q336" s="144">
        <v>38</v>
      </c>
      <c r="R336" s="385">
        <v>42471</v>
      </c>
      <c r="S336" s="385">
        <v>43912</v>
      </c>
      <c r="T336" s="144">
        <v>348</v>
      </c>
      <c r="U336" s="144" t="s">
        <v>60</v>
      </c>
      <c r="V336" s="144">
        <v>131</v>
      </c>
      <c r="W336" s="144" t="str">
        <f t="shared" si="54"/>
        <v>Active</v>
      </c>
      <c r="X336" s="144">
        <v>348</v>
      </c>
      <c r="Y336" s="157" t="s">
        <v>122</v>
      </c>
      <c r="Z336" s="386">
        <v>0.46</v>
      </c>
      <c r="AA336" s="386">
        <v>0.88</v>
      </c>
      <c r="AB336" s="387" t="s">
        <v>62</v>
      </c>
      <c r="AC336" s="157"/>
    </row>
    <row r="337" spans="2:29">
      <c r="B337" s="347">
        <v>59</v>
      </c>
      <c r="C337" s="383">
        <v>0</v>
      </c>
      <c r="D337" s="383" t="str">
        <f t="shared" si="49"/>
        <v>NO</v>
      </c>
      <c r="E337" s="383" t="str">
        <f t="shared" si="50"/>
        <v>MILD</v>
      </c>
      <c r="F337" s="383" t="str">
        <f t="shared" si="51"/>
        <v>NONE</v>
      </c>
      <c r="G337" s="384" t="str">
        <f t="shared" si="46"/>
        <v>WET</v>
      </c>
      <c r="I337" s="342">
        <v>3</v>
      </c>
      <c r="J337" s="144" t="str">
        <f t="shared" si="52"/>
        <v>LARGE</v>
      </c>
      <c r="K337" s="144" t="str">
        <f t="shared" si="53"/>
        <v>MEDIUM</v>
      </c>
      <c r="L337" s="144" t="str" cm="1">
        <f t="array" ref="L337">_xlfn.IFS(I337&lt;=2,"SMALL",I337&lt;=5,"MEDIUM",I337&gt;5,"LARGE")</f>
        <v>MEDIUM</v>
      </c>
      <c r="M337" s="144" t="str">
        <f t="shared" si="47"/>
        <v>NO</v>
      </c>
      <c r="N337" s="374">
        <v>4.71</v>
      </c>
      <c r="O337" s="374">
        <f t="shared" si="48"/>
        <v>5</v>
      </c>
      <c r="P337" s="158" t="str" cm="1">
        <f t="array" ref="P337">_xlfn.SWITCH(ROUND(N337,0),5,"Excellent",4,"Good",3,"ok","Bad")</f>
        <v>Excellent</v>
      </c>
      <c r="Q337" s="144">
        <v>185</v>
      </c>
      <c r="R337" s="385">
        <v>41202</v>
      </c>
      <c r="S337" s="385">
        <v>43936</v>
      </c>
      <c r="T337" s="144">
        <v>842</v>
      </c>
      <c r="U337" s="144" t="s">
        <v>60</v>
      </c>
      <c r="V337" s="144">
        <v>226</v>
      </c>
      <c r="W337" s="144" t="str">
        <f t="shared" si="54"/>
        <v>Active</v>
      </c>
      <c r="X337" s="144">
        <v>842</v>
      </c>
      <c r="Y337" s="157" t="s">
        <v>64</v>
      </c>
      <c r="Z337" s="386">
        <v>1</v>
      </c>
      <c r="AA337" s="386">
        <v>0.48</v>
      </c>
      <c r="AB337" s="387" t="s">
        <v>65</v>
      </c>
      <c r="AC337" s="157"/>
    </row>
    <row r="338" spans="2:29">
      <c r="B338" s="347">
        <v>52</v>
      </c>
      <c r="C338" s="383">
        <v>0</v>
      </c>
      <c r="D338" s="383" t="str">
        <f t="shared" si="49"/>
        <v>NO</v>
      </c>
      <c r="E338" s="383" t="str">
        <f t="shared" si="50"/>
        <v>MILD</v>
      </c>
      <c r="F338" s="383" t="str">
        <f t="shared" si="51"/>
        <v>NONE</v>
      </c>
      <c r="G338" s="384" t="str">
        <f t="shared" si="46"/>
        <v>WET</v>
      </c>
      <c r="I338" s="342">
        <v>3</v>
      </c>
      <c r="J338" s="144" t="str">
        <f t="shared" si="52"/>
        <v>LARGE</v>
      </c>
      <c r="K338" s="144" t="str">
        <f t="shared" si="53"/>
        <v>MEDIUM</v>
      </c>
      <c r="L338" s="144" t="str" cm="1">
        <f t="array" ref="L338">_xlfn.IFS(I338&lt;=2,"SMALL",I338&lt;=5,"MEDIUM",I338&gt;5,"LARGE")</f>
        <v>MEDIUM</v>
      </c>
      <c r="M338" s="144" t="str">
        <f t="shared" si="47"/>
        <v>NO</v>
      </c>
      <c r="N338" s="374">
        <v>4.25</v>
      </c>
      <c r="O338" s="374">
        <f t="shared" si="48"/>
        <v>4</v>
      </c>
      <c r="P338" s="158" t="str" cm="1">
        <f t="array" ref="P338">_xlfn.SWITCH(ROUND(N338,0),5,"Excellent",4,"Good",3,"ok","Bad")</f>
        <v>Good</v>
      </c>
      <c r="Q338" s="144">
        <v>8</v>
      </c>
      <c r="R338" s="385">
        <v>41432</v>
      </c>
      <c r="S338" s="385">
        <v>43533</v>
      </c>
      <c r="T338" s="144">
        <v>131</v>
      </c>
      <c r="U338" s="144" t="s">
        <v>60</v>
      </c>
      <c r="V338" s="144">
        <v>54</v>
      </c>
      <c r="W338" s="144" t="str">
        <f t="shared" si="54"/>
        <v>Active</v>
      </c>
      <c r="X338" s="144">
        <v>131</v>
      </c>
      <c r="Y338" s="157" t="s">
        <v>61</v>
      </c>
      <c r="Z338" s="386">
        <v>0.8</v>
      </c>
      <c r="AA338" s="386">
        <v>0.96</v>
      </c>
      <c r="AB338" s="387" t="s">
        <v>65</v>
      </c>
      <c r="AC338" s="157"/>
    </row>
    <row r="339" spans="2:29">
      <c r="B339" s="347">
        <v>37</v>
      </c>
      <c r="C339" s="383">
        <v>97</v>
      </c>
      <c r="D339" s="383" t="str">
        <f t="shared" si="49"/>
        <v>NO</v>
      </c>
      <c r="E339" s="383" t="str">
        <f t="shared" si="50"/>
        <v>COLD</v>
      </c>
      <c r="F339" s="383" t="str">
        <f t="shared" si="51"/>
        <v>RAIN</v>
      </c>
      <c r="G339" s="384" t="str">
        <f t="shared" si="46"/>
        <v>WET</v>
      </c>
      <c r="I339" s="342">
        <v>2</v>
      </c>
      <c r="J339" s="144" t="str">
        <f t="shared" si="52"/>
        <v>SMALL</v>
      </c>
      <c r="K339" s="144" t="str">
        <f t="shared" si="53"/>
        <v>SMALL</v>
      </c>
      <c r="L339" s="144" t="str" cm="1">
        <f t="array" ref="L339">_xlfn.IFS(I339&lt;=2,"SMALL",I339&lt;=5,"MEDIUM",I339&gt;5,"LARGE")</f>
        <v>SMALL</v>
      </c>
      <c r="M339" s="144" t="str">
        <f t="shared" si="47"/>
        <v>NO</v>
      </c>
      <c r="N339" s="374">
        <v>5</v>
      </c>
      <c r="O339" s="374">
        <f t="shared" si="48"/>
        <v>5</v>
      </c>
      <c r="P339" s="158" t="str" cm="1">
        <f t="array" ref="P339">_xlfn.SWITCH(ROUND(N339,0),5,"Excellent",4,"Good",3,"ok","Bad")</f>
        <v>Excellent</v>
      </c>
      <c r="Q339" s="144">
        <v>5</v>
      </c>
      <c r="R339" s="385">
        <v>41203</v>
      </c>
      <c r="S339" s="385">
        <v>41778</v>
      </c>
      <c r="T339" s="144">
        <v>845</v>
      </c>
      <c r="U339" s="144" t="s">
        <v>60</v>
      </c>
      <c r="V339" s="144">
        <v>0</v>
      </c>
      <c r="W339" s="144" t="str">
        <f t="shared" si="54"/>
        <v>Inactive</v>
      </c>
      <c r="X339" s="144">
        <v>845</v>
      </c>
      <c r="Y339" s="157" t="s">
        <v>70</v>
      </c>
      <c r="Z339" s="386">
        <v>1</v>
      </c>
      <c r="AA339" s="386">
        <v>0</v>
      </c>
      <c r="AB339" s="387" t="s">
        <v>65</v>
      </c>
      <c r="AC339" s="157"/>
    </row>
    <row r="340" spans="2:29">
      <c r="B340" s="347">
        <v>20</v>
      </c>
      <c r="C340" s="383">
        <v>0</v>
      </c>
      <c r="D340" s="383" t="str">
        <f t="shared" si="49"/>
        <v>YES</v>
      </c>
      <c r="E340" s="383" t="str">
        <f t="shared" si="50"/>
        <v>COLD</v>
      </c>
      <c r="F340" s="383" t="str">
        <f t="shared" si="51"/>
        <v>NONE</v>
      </c>
      <c r="G340" s="384" t="str">
        <f t="shared" si="46"/>
        <v>WET</v>
      </c>
      <c r="I340" s="342">
        <v>2</v>
      </c>
      <c r="J340" s="144" t="str">
        <f t="shared" si="52"/>
        <v>SMALL</v>
      </c>
      <c r="K340" s="144" t="str">
        <f t="shared" si="53"/>
        <v>SMALL</v>
      </c>
      <c r="L340" s="144" t="str" cm="1">
        <f t="array" ref="L340">_xlfn.IFS(I340&lt;=2,"SMALL",I340&lt;=5,"MEDIUM",I340&gt;5,"LARGE")</f>
        <v>SMALL</v>
      </c>
      <c r="M340" s="144" t="str">
        <f t="shared" si="47"/>
        <v>NO</v>
      </c>
      <c r="N340" s="374">
        <v>4.9000000000000004</v>
      </c>
      <c r="O340" s="374">
        <f t="shared" si="48"/>
        <v>5</v>
      </c>
      <c r="P340" s="158" t="str" cm="1">
        <f t="array" ref="P340">_xlfn.SWITCH(ROUND(N340,0),5,"Excellent",4,"Good",3,"ok","Bad")</f>
        <v>Excellent</v>
      </c>
      <c r="Q340" s="144">
        <v>78</v>
      </c>
      <c r="R340" s="385">
        <v>41536</v>
      </c>
      <c r="S340" s="385">
        <v>43869</v>
      </c>
      <c r="T340" s="144">
        <v>761</v>
      </c>
      <c r="U340" s="144" t="s">
        <v>69</v>
      </c>
      <c r="V340" s="144">
        <v>364</v>
      </c>
      <c r="W340" s="144" t="str">
        <f t="shared" si="54"/>
        <v>Active</v>
      </c>
      <c r="X340" s="144">
        <v>761</v>
      </c>
      <c r="Y340" s="157" t="s">
        <v>122</v>
      </c>
      <c r="Z340" s="386">
        <v>0</v>
      </c>
      <c r="AA340" s="386">
        <v>0.5</v>
      </c>
      <c r="AB340" s="387" t="s">
        <v>65</v>
      </c>
      <c r="AC340" s="157"/>
    </row>
    <row r="341" spans="2:29">
      <c r="B341" s="347">
        <v>17</v>
      </c>
      <c r="C341" s="383">
        <v>0</v>
      </c>
      <c r="D341" s="383" t="str">
        <f t="shared" si="49"/>
        <v>YES</v>
      </c>
      <c r="E341" s="383" t="str">
        <f t="shared" si="50"/>
        <v>COLD</v>
      </c>
      <c r="F341" s="383" t="str">
        <f t="shared" si="51"/>
        <v>NONE</v>
      </c>
      <c r="G341" s="384" t="str">
        <f t="shared" si="46"/>
        <v>WET</v>
      </c>
      <c r="I341" s="342">
        <v>1</v>
      </c>
      <c r="J341" s="144" t="str">
        <f t="shared" si="52"/>
        <v>SMALL</v>
      </c>
      <c r="K341" s="144" t="str">
        <f t="shared" si="53"/>
        <v>SMALL</v>
      </c>
      <c r="L341" s="144" t="str" cm="1">
        <f t="array" ref="L341">_xlfn.IFS(I341&lt;=2,"SMALL",I341&lt;=5,"MEDIUM",I341&gt;5,"LARGE")</f>
        <v>SMALL</v>
      </c>
      <c r="M341" s="144" t="str">
        <f t="shared" si="47"/>
        <v>NO</v>
      </c>
      <c r="N341" s="374">
        <v>4.78</v>
      </c>
      <c r="O341" s="374">
        <f t="shared" si="48"/>
        <v>5</v>
      </c>
      <c r="P341" s="158" t="str" cm="1">
        <f t="array" ref="P341">_xlfn.SWITCH(ROUND(N341,0),5,"Excellent",4,"Good",3,"ok","Bad")</f>
        <v>Excellent</v>
      </c>
      <c r="Q341" s="144">
        <v>9</v>
      </c>
      <c r="R341" s="385">
        <v>41211</v>
      </c>
      <c r="S341" s="385">
        <v>43769</v>
      </c>
      <c r="T341" s="144">
        <v>163</v>
      </c>
      <c r="U341" s="144" t="s">
        <v>60</v>
      </c>
      <c r="V341" s="144">
        <v>59</v>
      </c>
      <c r="W341" s="144" t="str">
        <f t="shared" si="54"/>
        <v>Active</v>
      </c>
      <c r="X341" s="144">
        <v>163</v>
      </c>
      <c r="Y341" s="157" t="s">
        <v>61</v>
      </c>
      <c r="Z341" s="386">
        <v>1</v>
      </c>
      <c r="AA341" s="386">
        <v>0.62</v>
      </c>
      <c r="AB341" s="387" t="s">
        <v>65</v>
      </c>
      <c r="AC341" s="157"/>
    </row>
    <row r="342" spans="2:29">
      <c r="B342" s="347">
        <v>42</v>
      </c>
      <c r="C342" s="383">
        <v>0</v>
      </c>
      <c r="D342" s="383" t="str">
        <f t="shared" si="49"/>
        <v>NO</v>
      </c>
      <c r="E342" s="383" t="str">
        <f t="shared" si="50"/>
        <v>MILD</v>
      </c>
      <c r="F342" s="383" t="str">
        <f t="shared" si="51"/>
        <v>NONE</v>
      </c>
      <c r="G342" s="384" t="str">
        <f t="shared" si="46"/>
        <v>WET</v>
      </c>
      <c r="I342" s="342">
        <v>14</v>
      </c>
      <c r="J342" s="144" t="str">
        <f t="shared" si="52"/>
        <v>LARGE</v>
      </c>
      <c r="K342" s="144" t="str">
        <f t="shared" si="53"/>
        <v>LARGE</v>
      </c>
      <c r="L342" s="144" t="str" cm="1">
        <f t="array" ref="L342">_xlfn.IFS(I342&lt;=2,"SMALL",I342&lt;=5,"MEDIUM",I342&gt;5,"LARGE")</f>
        <v>LARGE</v>
      </c>
      <c r="M342" s="144" t="str">
        <f t="shared" si="47"/>
        <v>NO</v>
      </c>
      <c r="N342" s="374">
        <v>4.66</v>
      </c>
      <c r="O342" s="374">
        <f t="shared" si="48"/>
        <v>5</v>
      </c>
      <c r="P342" s="158" t="str" cm="1">
        <f t="array" ref="P342">_xlfn.SWITCH(ROUND(N342,0),5,"Excellent",4,"Good",3,"ok","Bad")</f>
        <v>Excellent</v>
      </c>
      <c r="Q342" s="144">
        <v>175</v>
      </c>
      <c r="R342" s="385">
        <v>41206</v>
      </c>
      <c r="S342" s="385">
        <v>43891</v>
      </c>
      <c r="T342" s="144">
        <v>852</v>
      </c>
      <c r="U342" s="144" t="s">
        <v>69</v>
      </c>
      <c r="V342" s="144">
        <v>319</v>
      </c>
      <c r="W342" s="144" t="str">
        <f t="shared" si="54"/>
        <v>Active</v>
      </c>
      <c r="X342" s="144">
        <v>852</v>
      </c>
      <c r="Y342" s="157" t="s">
        <v>70</v>
      </c>
      <c r="Z342" s="386">
        <v>1</v>
      </c>
      <c r="AA342" s="386">
        <v>0.67</v>
      </c>
      <c r="AB342" s="387" t="s">
        <v>62</v>
      </c>
      <c r="AC342" s="157"/>
    </row>
    <row r="343" spans="2:29">
      <c r="B343" s="347">
        <v>43</v>
      </c>
      <c r="C343" s="383">
        <v>0</v>
      </c>
      <c r="D343" s="383" t="str">
        <f t="shared" si="49"/>
        <v>NO</v>
      </c>
      <c r="E343" s="383" t="str">
        <f t="shared" si="50"/>
        <v>MILD</v>
      </c>
      <c r="F343" s="383" t="str">
        <f t="shared" si="51"/>
        <v>NONE</v>
      </c>
      <c r="G343" s="384" t="str">
        <f t="shared" si="46"/>
        <v>WET</v>
      </c>
      <c r="I343" s="342">
        <v>2</v>
      </c>
      <c r="J343" s="144" t="str">
        <f t="shared" si="52"/>
        <v>SMALL</v>
      </c>
      <c r="K343" s="144" t="str">
        <f t="shared" si="53"/>
        <v>SMALL</v>
      </c>
      <c r="L343" s="144" t="str" cm="1">
        <f t="array" ref="L343">_xlfn.IFS(I343&lt;=2,"SMALL",I343&lt;=5,"MEDIUM",I343&gt;5,"LARGE")</f>
        <v>SMALL</v>
      </c>
      <c r="M343" s="144" t="str">
        <f t="shared" si="47"/>
        <v>YES</v>
      </c>
      <c r="N343" s="374">
        <v>4.88</v>
      </c>
      <c r="O343" s="374">
        <f t="shared" si="48"/>
        <v>5</v>
      </c>
      <c r="P343" s="158" t="str" cm="1">
        <f t="array" ref="P343">_xlfn.SWITCH(ROUND(N343,0),5,"Excellent",4,"Good",3,"ok","Bad")</f>
        <v>Excellent</v>
      </c>
      <c r="Q343" s="144">
        <v>358</v>
      </c>
      <c r="R343" s="385">
        <v>41209</v>
      </c>
      <c r="S343" s="385">
        <v>43891</v>
      </c>
      <c r="T343" s="144">
        <v>861</v>
      </c>
      <c r="U343" s="144" t="s">
        <v>60</v>
      </c>
      <c r="V343" s="144">
        <v>365</v>
      </c>
      <c r="W343" s="144" t="str">
        <f t="shared" si="54"/>
        <v>Active</v>
      </c>
      <c r="X343" s="144">
        <v>861</v>
      </c>
      <c r="Y343" s="157" t="s">
        <v>70</v>
      </c>
      <c r="Z343" s="386">
        <v>0.9</v>
      </c>
      <c r="AA343" s="386">
        <v>0.86</v>
      </c>
      <c r="AB343" s="387" t="s">
        <v>62</v>
      </c>
      <c r="AC343" s="157"/>
    </row>
    <row r="344" spans="2:29">
      <c r="B344" s="347">
        <v>11</v>
      </c>
      <c r="C344" s="383">
        <v>0</v>
      </c>
      <c r="D344" s="383" t="str">
        <f t="shared" si="49"/>
        <v>YES</v>
      </c>
      <c r="E344" s="383" t="str">
        <f t="shared" si="50"/>
        <v>COLD</v>
      </c>
      <c r="F344" s="383" t="str">
        <f t="shared" si="51"/>
        <v>NONE</v>
      </c>
      <c r="G344" s="384" t="str">
        <f t="shared" si="46"/>
        <v>WET</v>
      </c>
      <c r="I344" s="342">
        <v>1</v>
      </c>
      <c r="J344" s="144" t="str">
        <f t="shared" si="52"/>
        <v>SMALL</v>
      </c>
      <c r="K344" s="144" t="str">
        <f t="shared" si="53"/>
        <v>SMALL</v>
      </c>
      <c r="L344" s="144" t="str" cm="1">
        <f t="array" ref="L344">_xlfn.IFS(I344&lt;=2,"SMALL",I344&lt;=5,"MEDIUM",I344&gt;5,"LARGE")</f>
        <v>SMALL</v>
      </c>
      <c r="M344" s="144" t="str">
        <f t="shared" si="47"/>
        <v>NO</v>
      </c>
      <c r="N344" s="374">
        <v>4.3099999999999996</v>
      </c>
      <c r="O344" s="374">
        <f t="shared" si="48"/>
        <v>4</v>
      </c>
      <c r="P344" s="158" t="str" cm="1">
        <f t="array" ref="P344">_xlfn.SWITCH(ROUND(N344,0),5,"Excellent",4,"Good",3,"ok","Bad")</f>
        <v>Good</v>
      </c>
      <c r="Q344" s="144">
        <v>36</v>
      </c>
      <c r="R344" s="385">
        <v>41254</v>
      </c>
      <c r="S344" s="385">
        <v>43805</v>
      </c>
      <c r="T344" s="144">
        <v>865</v>
      </c>
      <c r="U344" s="144" t="s">
        <v>60</v>
      </c>
      <c r="V344" s="144">
        <v>365</v>
      </c>
      <c r="W344" s="144" t="str">
        <f t="shared" si="54"/>
        <v>Active</v>
      </c>
      <c r="X344" s="144">
        <v>865</v>
      </c>
      <c r="Y344" s="157" t="s">
        <v>61</v>
      </c>
      <c r="Z344" s="386">
        <v>1</v>
      </c>
      <c r="AA344" s="386">
        <v>0.83</v>
      </c>
      <c r="AB344" s="387" t="s">
        <v>65</v>
      </c>
      <c r="AC344" s="157"/>
    </row>
    <row r="345" spans="2:29">
      <c r="B345" s="347">
        <v>25</v>
      </c>
      <c r="C345" s="383">
        <v>0</v>
      </c>
      <c r="D345" s="383" t="str">
        <f t="shared" si="49"/>
        <v>YES</v>
      </c>
      <c r="E345" s="383" t="str">
        <f t="shared" si="50"/>
        <v>COLD</v>
      </c>
      <c r="F345" s="383" t="str">
        <f t="shared" si="51"/>
        <v>NONE</v>
      </c>
      <c r="G345" s="384" t="str">
        <f t="shared" si="46"/>
        <v>WET</v>
      </c>
      <c r="I345" s="342">
        <v>1</v>
      </c>
      <c r="J345" s="144" t="str">
        <f t="shared" si="52"/>
        <v>SMALL</v>
      </c>
      <c r="K345" s="144" t="str">
        <f t="shared" si="53"/>
        <v>SMALL</v>
      </c>
      <c r="L345" s="144" t="str" cm="1">
        <f t="array" ref="L345">_xlfn.IFS(I345&lt;=2,"SMALL",I345&lt;=5,"MEDIUM",I345&gt;5,"LARGE")</f>
        <v>SMALL</v>
      </c>
      <c r="M345" s="144" t="str">
        <f t="shared" si="47"/>
        <v>NO</v>
      </c>
      <c r="N345" s="374">
        <v>4.71</v>
      </c>
      <c r="O345" s="374">
        <f t="shared" si="48"/>
        <v>5</v>
      </c>
      <c r="P345" s="158" t="str" cm="1">
        <f t="array" ref="P345">_xlfn.SWITCH(ROUND(N345,0),5,"Excellent",4,"Good",3,"ok","Bad")</f>
        <v>Excellent</v>
      </c>
      <c r="Q345" s="144">
        <v>62</v>
      </c>
      <c r="R345" s="385">
        <v>41225</v>
      </c>
      <c r="S345" s="385">
        <v>43950</v>
      </c>
      <c r="T345" s="144">
        <v>635</v>
      </c>
      <c r="U345" s="144" t="s">
        <v>60</v>
      </c>
      <c r="V345" s="144">
        <v>90</v>
      </c>
      <c r="W345" s="144" t="str">
        <f t="shared" si="54"/>
        <v>Active</v>
      </c>
      <c r="X345" s="144">
        <v>635</v>
      </c>
      <c r="Y345" s="157" t="s">
        <v>61</v>
      </c>
      <c r="Z345" s="386">
        <v>1</v>
      </c>
      <c r="AA345" s="386">
        <v>1</v>
      </c>
      <c r="AB345" s="387" t="s">
        <v>65</v>
      </c>
      <c r="AC345" s="157"/>
    </row>
    <row r="346" spans="2:29">
      <c r="B346" s="347">
        <v>35</v>
      </c>
      <c r="C346" s="383">
        <v>0</v>
      </c>
      <c r="D346" s="383" t="str">
        <f t="shared" si="49"/>
        <v>NO</v>
      </c>
      <c r="E346" s="383" t="str">
        <f t="shared" si="50"/>
        <v>COLD</v>
      </c>
      <c r="F346" s="383" t="str">
        <f t="shared" si="51"/>
        <v>NONE</v>
      </c>
      <c r="G346" s="384" t="str">
        <f t="shared" si="46"/>
        <v>WET</v>
      </c>
      <c r="I346" s="342">
        <v>3</v>
      </c>
      <c r="J346" s="144" t="str">
        <f t="shared" si="52"/>
        <v>LARGE</v>
      </c>
      <c r="K346" s="144" t="str">
        <f t="shared" si="53"/>
        <v>MEDIUM</v>
      </c>
      <c r="L346" s="144" t="str" cm="1">
        <f t="array" ref="L346">_xlfn.IFS(I346&lt;=2,"SMALL",I346&lt;=5,"MEDIUM",I346&gt;5,"LARGE")</f>
        <v>MEDIUM</v>
      </c>
      <c r="M346" s="144" t="str">
        <f t="shared" si="47"/>
        <v>NO</v>
      </c>
      <c r="N346" s="374">
        <v>5</v>
      </c>
      <c r="O346" s="374">
        <f t="shared" si="48"/>
        <v>5</v>
      </c>
      <c r="P346" s="158" t="str" cm="1">
        <f t="array" ref="P346">_xlfn.SWITCH(ROUND(N346,0),5,"Excellent",4,"Good",3,"ok","Bad")</f>
        <v>Excellent</v>
      </c>
      <c r="Q346" s="144">
        <v>6</v>
      </c>
      <c r="R346" s="385">
        <v>41793</v>
      </c>
      <c r="S346" s="385">
        <v>44043</v>
      </c>
      <c r="T346" s="144">
        <v>1676</v>
      </c>
      <c r="U346" s="144" t="s">
        <v>69</v>
      </c>
      <c r="V346" s="144">
        <v>312</v>
      </c>
      <c r="W346" s="144" t="str">
        <f t="shared" si="54"/>
        <v>Active</v>
      </c>
      <c r="X346" s="144">
        <v>1676</v>
      </c>
      <c r="Y346" s="157" t="s">
        <v>61</v>
      </c>
      <c r="Z346" s="386">
        <v>1</v>
      </c>
      <c r="AA346" s="386">
        <v>0.89</v>
      </c>
      <c r="AB346" s="387" t="s">
        <v>62</v>
      </c>
      <c r="AC346" s="157"/>
    </row>
    <row r="347" spans="2:29">
      <c r="B347" s="347">
        <v>23</v>
      </c>
      <c r="C347" s="383">
        <v>0</v>
      </c>
      <c r="D347" s="383" t="str">
        <f t="shared" si="49"/>
        <v>YES</v>
      </c>
      <c r="E347" s="383" t="str">
        <f t="shared" si="50"/>
        <v>COLD</v>
      </c>
      <c r="F347" s="383" t="str">
        <f t="shared" si="51"/>
        <v>NONE</v>
      </c>
      <c r="G347" s="384" t="str">
        <f t="shared" si="46"/>
        <v>WET</v>
      </c>
      <c r="I347" s="342">
        <v>3</v>
      </c>
      <c r="J347" s="144" t="str">
        <f t="shared" si="52"/>
        <v>LARGE</v>
      </c>
      <c r="K347" s="144" t="str">
        <f t="shared" si="53"/>
        <v>MEDIUM</v>
      </c>
      <c r="L347" s="144" t="str" cm="1">
        <f t="array" ref="L347">_xlfn.IFS(I347&lt;=2,"SMALL",I347&lt;=5,"MEDIUM",I347&gt;5,"LARGE")</f>
        <v>MEDIUM</v>
      </c>
      <c r="M347" s="144" t="str">
        <f t="shared" si="47"/>
        <v>NO</v>
      </c>
      <c r="N347" s="374">
        <v>4.8899999999999997</v>
      </c>
      <c r="O347" s="374">
        <f t="shared" si="48"/>
        <v>5</v>
      </c>
      <c r="P347" s="158" t="str" cm="1">
        <f t="array" ref="P347">_xlfn.SWITCH(ROUND(N347,0),5,"Excellent",4,"Good",3,"ok","Bad")</f>
        <v>Excellent</v>
      </c>
      <c r="Q347" s="144">
        <v>9</v>
      </c>
      <c r="R347" s="385">
        <v>41254</v>
      </c>
      <c r="S347" s="385">
        <v>43803</v>
      </c>
      <c r="T347" s="144">
        <v>1676</v>
      </c>
      <c r="U347" s="144" t="s">
        <v>69</v>
      </c>
      <c r="V347" s="144">
        <v>365</v>
      </c>
      <c r="W347" s="144" t="str">
        <f t="shared" si="54"/>
        <v>Active</v>
      </c>
      <c r="X347" s="144">
        <v>1676</v>
      </c>
      <c r="Y347" s="157" t="s">
        <v>122</v>
      </c>
      <c r="Z347" s="386">
        <v>0.43</v>
      </c>
      <c r="AA347" s="386">
        <v>0.32</v>
      </c>
      <c r="AB347" s="387" t="s">
        <v>65</v>
      </c>
      <c r="AC347" s="157"/>
    </row>
    <row r="348" spans="2:29">
      <c r="B348" s="347">
        <v>34</v>
      </c>
      <c r="C348" s="383">
        <v>0</v>
      </c>
      <c r="D348" s="383" t="str">
        <f t="shared" si="49"/>
        <v>YES</v>
      </c>
      <c r="E348" s="383" t="str">
        <f t="shared" si="50"/>
        <v>COLD</v>
      </c>
      <c r="F348" s="383" t="str">
        <f t="shared" si="51"/>
        <v>NONE</v>
      </c>
      <c r="G348" s="384" t="str">
        <f t="shared" si="46"/>
        <v>WET</v>
      </c>
      <c r="I348" s="342">
        <v>2</v>
      </c>
      <c r="J348" s="144" t="str">
        <f t="shared" si="52"/>
        <v>SMALL</v>
      </c>
      <c r="K348" s="144" t="str">
        <f t="shared" si="53"/>
        <v>SMALL</v>
      </c>
      <c r="L348" s="144" t="str" cm="1">
        <f t="array" ref="L348">_xlfn.IFS(I348&lt;=2,"SMALL",I348&lt;=5,"MEDIUM",I348&gt;5,"LARGE")</f>
        <v>SMALL</v>
      </c>
      <c r="M348" s="144" t="str">
        <f t="shared" si="47"/>
        <v>NO</v>
      </c>
      <c r="N348" s="374">
        <v>4.82</v>
      </c>
      <c r="O348" s="374">
        <f t="shared" si="48"/>
        <v>5</v>
      </c>
      <c r="P348" s="158" t="str" cm="1">
        <f t="array" ref="P348">_xlfn.SWITCH(ROUND(N348,0),5,"Excellent",4,"Good",3,"ok","Bad")</f>
        <v>Excellent</v>
      </c>
      <c r="Q348" s="144">
        <v>93</v>
      </c>
      <c r="R348" s="385">
        <v>41267</v>
      </c>
      <c r="S348" s="385">
        <v>43904</v>
      </c>
      <c r="T348" s="144">
        <v>874</v>
      </c>
      <c r="U348" s="144" t="s">
        <v>69</v>
      </c>
      <c r="V348" s="144">
        <v>294</v>
      </c>
      <c r="W348" s="144" t="str">
        <f t="shared" si="54"/>
        <v>Active</v>
      </c>
      <c r="X348" s="144">
        <v>874</v>
      </c>
      <c r="Y348" s="157" t="s">
        <v>70</v>
      </c>
      <c r="Z348" s="386">
        <v>1</v>
      </c>
      <c r="AA348" s="386">
        <v>0.97</v>
      </c>
      <c r="AB348" s="387" t="s">
        <v>62</v>
      </c>
      <c r="AC348" s="157"/>
    </row>
    <row r="349" spans="2:29">
      <c r="B349" s="347">
        <v>31</v>
      </c>
      <c r="C349" s="383">
        <v>0</v>
      </c>
      <c r="D349" s="383" t="str">
        <f t="shared" si="49"/>
        <v>YES</v>
      </c>
      <c r="E349" s="383" t="str">
        <f t="shared" si="50"/>
        <v>COLD</v>
      </c>
      <c r="F349" s="383" t="str">
        <f t="shared" si="51"/>
        <v>NONE</v>
      </c>
      <c r="G349" s="384" t="str">
        <f t="shared" si="46"/>
        <v>WET</v>
      </c>
      <c r="I349" s="342">
        <v>2</v>
      </c>
      <c r="J349" s="144" t="str">
        <f t="shared" si="52"/>
        <v>SMALL</v>
      </c>
      <c r="K349" s="144" t="str">
        <f t="shared" si="53"/>
        <v>SMALL</v>
      </c>
      <c r="L349" s="144" t="str" cm="1">
        <f t="array" ref="L349">_xlfn.IFS(I349&lt;=2,"SMALL",I349&lt;=5,"MEDIUM",I349&gt;5,"LARGE")</f>
        <v>SMALL</v>
      </c>
      <c r="M349" s="144" t="str">
        <f t="shared" si="47"/>
        <v>YES</v>
      </c>
      <c r="N349" s="374">
        <v>4.9800000000000004</v>
      </c>
      <c r="O349" s="374">
        <f t="shared" si="48"/>
        <v>5</v>
      </c>
      <c r="P349" s="158" t="str" cm="1">
        <f t="array" ref="P349">_xlfn.SWITCH(ROUND(N349,0),5,"Excellent",4,"Good",3,"ok","Bad")</f>
        <v>Excellent</v>
      </c>
      <c r="Q349" s="144">
        <v>208</v>
      </c>
      <c r="R349" s="385">
        <v>42453</v>
      </c>
      <c r="S349" s="385">
        <v>44018</v>
      </c>
      <c r="T349" s="144">
        <v>621</v>
      </c>
      <c r="U349" s="144" t="s">
        <v>69</v>
      </c>
      <c r="V349" s="144">
        <v>239</v>
      </c>
      <c r="W349" s="144" t="str">
        <f t="shared" si="54"/>
        <v>Active</v>
      </c>
      <c r="X349" s="144">
        <v>621</v>
      </c>
      <c r="Y349" s="157" t="s">
        <v>61</v>
      </c>
      <c r="Z349" s="386">
        <v>1</v>
      </c>
      <c r="AA349" s="386">
        <v>0.44</v>
      </c>
      <c r="AB349" s="387" t="s">
        <v>62</v>
      </c>
      <c r="AC349" s="157"/>
    </row>
    <row r="350" spans="2:29">
      <c r="B350" s="347">
        <v>33</v>
      </c>
      <c r="C350" s="383">
        <v>292</v>
      </c>
      <c r="D350" s="383" t="str">
        <f t="shared" si="49"/>
        <v>YES</v>
      </c>
      <c r="E350" s="383" t="str">
        <f t="shared" si="50"/>
        <v>COLD</v>
      </c>
      <c r="F350" s="383" t="str">
        <f t="shared" si="51"/>
        <v>NONE</v>
      </c>
      <c r="G350" s="384" t="str">
        <f t="shared" si="46"/>
        <v>WET</v>
      </c>
      <c r="I350" s="342">
        <v>2</v>
      </c>
      <c r="J350" s="144" t="str">
        <f t="shared" si="52"/>
        <v>SMALL</v>
      </c>
      <c r="K350" s="144" t="str">
        <f t="shared" si="53"/>
        <v>SMALL</v>
      </c>
      <c r="L350" s="144" t="str" cm="1">
        <f t="array" ref="L350">_xlfn.IFS(I350&lt;=2,"SMALL",I350&lt;=5,"MEDIUM",I350&gt;5,"LARGE")</f>
        <v>SMALL</v>
      </c>
      <c r="M350" s="144" t="str">
        <f t="shared" si="47"/>
        <v>YES</v>
      </c>
      <c r="N350" s="374">
        <v>4.8899999999999997</v>
      </c>
      <c r="O350" s="374">
        <f t="shared" si="48"/>
        <v>5</v>
      </c>
      <c r="P350" s="158" t="str" cm="1">
        <f t="array" ref="P350">_xlfn.SWITCH(ROUND(N350,0),5,"Excellent",4,"Good",3,"ok","Bad")</f>
        <v>Excellent</v>
      </c>
      <c r="Q350" s="144">
        <v>229</v>
      </c>
      <c r="R350" s="385">
        <v>41214</v>
      </c>
      <c r="S350" s="385">
        <v>43832</v>
      </c>
      <c r="T350" s="144">
        <v>839</v>
      </c>
      <c r="U350" s="144" t="s">
        <v>69</v>
      </c>
      <c r="V350" s="144">
        <v>354</v>
      </c>
      <c r="W350" s="144" t="str">
        <f t="shared" si="54"/>
        <v>Active</v>
      </c>
      <c r="X350" s="144">
        <v>839</v>
      </c>
      <c r="Y350" s="157" t="s">
        <v>70</v>
      </c>
      <c r="Z350" s="386">
        <v>1</v>
      </c>
      <c r="AA350" s="386">
        <v>0.91</v>
      </c>
      <c r="AB350" s="387" t="s">
        <v>62</v>
      </c>
      <c r="AC350" s="157"/>
    </row>
    <row r="351" spans="2:29">
      <c r="B351" s="347">
        <v>40</v>
      </c>
      <c r="C351" s="383">
        <v>43</v>
      </c>
      <c r="D351" s="383" t="str">
        <f t="shared" si="49"/>
        <v>NO</v>
      </c>
      <c r="E351" s="383" t="str">
        <f t="shared" si="50"/>
        <v>MILD</v>
      </c>
      <c r="F351" s="383" t="str">
        <f t="shared" si="51"/>
        <v>RAIN</v>
      </c>
      <c r="G351" s="384" t="str">
        <f t="shared" si="46"/>
        <v>WET</v>
      </c>
      <c r="I351" s="342">
        <v>1</v>
      </c>
      <c r="J351" s="144" t="str">
        <f t="shared" si="52"/>
        <v>SMALL</v>
      </c>
      <c r="K351" s="144" t="str">
        <f t="shared" si="53"/>
        <v>SMALL</v>
      </c>
      <c r="L351" s="144" t="str" cm="1">
        <f t="array" ref="L351">_xlfn.IFS(I351&lt;=2,"SMALL",I351&lt;=5,"MEDIUM",I351&gt;5,"LARGE")</f>
        <v>SMALL</v>
      </c>
      <c r="M351" s="144" t="str">
        <f t="shared" si="47"/>
        <v>NO</v>
      </c>
      <c r="N351" s="374">
        <v>4.7699999999999996</v>
      </c>
      <c r="O351" s="374">
        <f t="shared" si="48"/>
        <v>5</v>
      </c>
      <c r="P351" s="158" t="str" cm="1">
        <f t="array" ref="P351">_xlfn.SWITCH(ROUND(N351,0),5,"Excellent",4,"Good",3,"ok","Bad")</f>
        <v>Excellent</v>
      </c>
      <c r="Q351" s="144">
        <v>13</v>
      </c>
      <c r="R351" s="385">
        <v>41217</v>
      </c>
      <c r="S351" s="385">
        <v>42351</v>
      </c>
      <c r="T351" s="144">
        <v>776</v>
      </c>
      <c r="U351" s="144" t="s">
        <v>60</v>
      </c>
      <c r="V351" s="144">
        <v>364</v>
      </c>
      <c r="W351" s="144" t="str">
        <f t="shared" si="54"/>
        <v>Active</v>
      </c>
      <c r="X351" s="144">
        <v>776</v>
      </c>
      <c r="Y351" s="157" t="s">
        <v>70</v>
      </c>
      <c r="Z351" s="386">
        <v>1</v>
      </c>
      <c r="AA351" s="386">
        <v>1</v>
      </c>
      <c r="AB351" s="387" t="s">
        <v>62</v>
      </c>
      <c r="AC351" s="157"/>
    </row>
    <row r="352" spans="2:29">
      <c r="B352" s="347">
        <v>42</v>
      </c>
      <c r="C352" s="383">
        <v>0</v>
      </c>
      <c r="D352" s="383" t="str">
        <f t="shared" si="49"/>
        <v>NO</v>
      </c>
      <c r="E352" s="383" t="str">
        <f t="shared" si="50"/>
        <v>MILD</v>
      </c>
      <c r="F352" s="383" t="str">
        <f t="shared" si="51"/>
        <v>NONE</v>
      </c>
      <c r="G352" s="384" t="str">
        <f t="shared" si="46"/>
        <v>WET</v>
      </c>
      <c r="I352" s="342">
        <v>2</v>
      </c>
      <c r="J352" s="144" t="str">
        <f t="shared" si="52"/>
        <v>SMALL</v>
      </c>
      <c r="K352" s="144" t="str">
        <f t="shared" si="53"/>
        <v>SMALL</v>
      </c>
      <c r="L352" s="144" t="str" cm="1">
        <f t="array" ref="L352">_xlfn.IFS(I352&lt;=2,"SMALL",I352&lt;=5,"MEDIUM",I352&gt;5,"LARGE")</f>
        <v>SMALL</v>
      </c>
      <c r="M352" s="144" t="str">
        <f t="shared" si="47"/>
        <v>NO</v>
      </c>
      <c r="N352" s="374">
        <v>4.9800000000000004</v>
      </c>
      <c r="O352" s="374">
        <f t="shared" si="48"/>
        <v>5</v>
      </c>
      <c r="P352" s="158" t="str" cm="1">
        <f t="array" ref="P352">_xlfn.SWITCH(ROUND(N352,0),5,"Excellent",4,"Good",3,"ok","Bad")</f>
        <v>Excellent</v>
      </c>
      <c r="Q352" s="144">
        <v>64</v>
      </c>
      <c r="R352" s="385">
        <v>41800</v>
      </c>
      <c r="S352" s="385">
        <v>43832</v>
      </c>
      <c r="T352" s="144">
        <v>882</v>
      </c>
      <c r="U352" s="144" t="s">
        <v>60</v>
      </c>
      <c r="V352" s="144">
        <v>0</v>
      </c>
      <c r="W352" s="144" t="str">
        <f t="shared" si="54"/>
        <v>Inactive</v>
      </c>
      <c r="X352" s="144">
        <v>882</v>
      </c>
      <c r="Y352" s="157" t="s">
        <v>70</v>
      </c>
      <c r="Z352" s="386">
        <v>1</v>
      </c>
      <c r="AA352" s="386">
        <v>0.98</v>
      </c>
      <c r="AB352" s="387" t="s">
        <v>62</v>
      </c>
      <c r="AC352" s="157"/>
    </row>
    <row r="353" spans="2:29">
      <c r="B353" s="347">
        <v>23</v>
      </c>
      <c r="C353" s="383">
        <v>0</v>
      </c>
      <c r="D353" s="383" t="str">
        <f t="shared" si="49"/>
        <v>YES</v>
      </c>
      <c r="E353" s="383" t="str">
        <f t="shared" si="50"/>
        <v>COLD</v>
      </c>
      <c r="F353" s="383" t="str">
        <f t="shared" si="51"/>
        <v>NONE</v>
      </c>
      <c r="G353" s="384" t="str">
        <f t="shared" si="46"/>
        <v>WET</v>
      </c>
      <c r="I353" s="342">
        <v>4</v>
      </c>
      <c r="J353" s="144" t="str">
        <f t="shared" si="52"/>
        <v>LARGE</v>
      </c>
      <c r="K353" s="144" t="str">
        <f t="shared" si="53"/>
        <v>MEDIUM</v>
      </c>
      <c r="L353" s="144" t="str" cm="1">
        <f t="array" ref="L353">_xlfn.IFS(I353&lt;=2,"SMALL",I353&lt;=5,"MEDIUM",I353&gt;5,"LARGE")</f>
        <v>MEDIUM</v>
      </c>
      <c r="M353" s="144" t="str">
        <f t="shared" si="47"/>
        <v>NO</v>
      </c>
      <c r="N353" s="374">
        <v>4.8</v>
      </c>
      <c r="O353" s="374">
        <f t="shared" si="48"/>
        <v>5</v>
      </c>
      <c r="P353" s="158" t="str" cm="1">
        <f t="array" ref="P353">_xlfn.SWITCH(ROUND(N353,0),5,"Excellent",4,"Good",3,"ok","Bad")</f>
        <v>Excellent</v>
      </c>
      <c r="Q353" s="144">
        <v>10</v>
      </c>
      <c r="R353" s="385">
        <v>41343</v>
      </c>
      <c r="S353" s="385">
        <v>43667</v>
      </c>
      <c r="T353" s="144">
        <v>786</v>
      </c>
      <c r="U353" s="144" t="s">
        <v>69</v>
      </c>
      <c r="V353" s="144">
        <v>338</v>
      </c>
      <c r="W353" s="144" t="str">
        <f t="shared" si="54"/>
        <v>Active</v>
      </c>
      <c r="X353" s="144">
        <v>786</v>
      </c>
      <c r="Y353" s="157" t="s">
        <v>70</v>
      </c>
      <c r="Z353" s="386">
        <v>1</v>
      </c>
      <c r="AA353" s="386">
        <v>0.98</v>
      </c>
      <c r="AB353" s="387" t="s">
        <v>62</v>
      </c>
      <c r="AC353" s="157"/>
    </row>
    <row r="354" spans="2:29">
      <c r="B354" s="347">
        <v>28</v>
      </c>
      <c r="C354" s="383">
        <v>0</v>
      </c>
      <c r="D354" s="383" t="str">
        <f t="shared" si="49"/>
        <v>YES</v>
      </c>
      <c r="E354" s="383" t="str">
        <f t="shared" si="50"/>
        <v>COLD</v>
      </c>
      <c r="F354" s="383" t="str">
        <f t="shared" si="51"/>
        <v>NONE</v>
      </c>
      <c r="G354" s="384" t="str">
        <f t="shared" si="46"/>
        <v>WET</v>
      </c>
      <c r="I354" s="342">
        <v>2</v>
      </c>
      <c r="J354" s="144" t="str">
        <f t="shared" si="52"/>
        <v>SMALL</v>
      </c>
      <c r="K354" s="144" t="str">
        <f t="shared" si="53"/>
        <v>SMALL</v>
      </c>
      <c r="L354" s="144" t="str" cm="1">
        <f t="array" ref="L354">_xlfn.IFS(I354&lt;=2,"SMALL",I354&lt;=5,"MEDIUM",I354&gt;5,"LARGE")</f>
        <v>SMALL</v>
      </c>
      <c r="M354" s="144" t="str">
        <f t="shared" si="47"/>
        <v>NO</v>
      </c>
      <c r="N354" s="374">
        <v>4.68</v>
      </c>
      <c r="O354" s="374">
        <f t="shared" si="48"/>
        <v>5</v>
      </c>
      <c r="P354" s="158" t="str" cm="1">
        <f t="array" ref="P354">_xlfn.SWITCH(ROUND(N354,0),5,"Excellent",4,"Good",3,"ok","Bad")</f>
        <v>Excellent</v>
      </c>
      <c r="Q354" s="144">
        <v>25</v>
      </c>
      <c r="R354" s="385">
        <v>41229</v>
      </c>
      <c r="S354" s="385">
        <v>43910</v>
      </c>
      <c r="T354" s="144">
        <v>884</v>
      </c>
      <c r="U354" s="144" t="s">
        <v>69</v>
      </c>
      <c r="V354" s="144">
        <v>350</v>
      </c>
      <c r="W354" s="144" t="str">
        <f t="shared" si="54"/>
        <v>Active</v>
      </c>
      <c r="X354" s="144">
        <v>884</v>
      </c>
      <c r="Y354" s="157" t="s">
        <v>61</v>
      </c>
      <c r="Z354" s="386">
        <v>1</v>
      </c>
      <c r="AA354" s="386">
        <v>1</v>
      </c>
      <c r="AB354" s="387" t="s">
        <v>65</v>
      </c>
      <c r="AC354" s="157"/>
    </row>
    <row r="355" spans="2:29">
      <c r="B355" s="347">
        <v>20</v>
      </c>
      <c r="C355" s="383">
        <v>0</v>
      </c>
      <c r="D355" s="383" t="str">
        <f t="shared" si="49"/>
        <v>YES</v>
      </c>
      <c r="E355" s="383" t="str">
        <f t="shared" si="50"/>
        <v>COLD</v>
      </c>
      <c r="F355" s="383" t="str">
        <f t="shared" si="51"/>
        <v>NONE</v>
      </c>
      <c r="G355" s="384" t="str">
        <f t="shared" si="46"/>
        <v>WET</v>
      </c>
      <c r="I355" s="342">
        <v>6</v>
      </c>
      <c r="J355" s="144" t="str">
        <f t="shared" si="52"/>
        <v>LARGE</v>
      </c>
      <c r="K355" s="144" t="str">
        <f t="shared" si="53"/>
        <v>LARGE</v>
      </c>
      <c r="L355" s="144" t="str" cm="1">
        <f t="array" ref="L355">_xlfn.IFS(I355&lt;=2,"SMALL",I355&lt;=5,"MEDIUM",I355&gt;5,"LARGE")</f>
        <v>LARGE</v>
      </c>
      <c r="M355" s="144" t="str">
        <f t="shared" si="47"/>
        <v>NO</v>
      </c>
      <c r="N355" s="374">
        <v>4.5</v>
      </c>
      <c r="O355" s="374">
        <f t="shared" si="48"/>
        <v>5</v>
      </c>
      <c r="P355" s="158" t="str" cm="1">
        <f t="array" ref="P355">_xlfn.SWITCH(ROUND(N355,0),5,"Excellent",4,"Good",3,"ok","Bad")</f>
        <v>Excellent</v>
      </c>
      <c r="Q355" s="144">
        <v>119</v>
      </c>
      <c r="R355" s="385">
        <v>41226</v>
      </c>
      <c r="S355" s="385">
        <v>43833</v>
      </c>
      <c r="T355" s="144">
        <v>796</v>
      </c>
      <c r="U355" s="144" t="s">
        <v>69</v>
      </c>
      <c r="V355" s="144">
        <v>157</v>
      </c>
      <c r="W355" s="144" t="str">
        <f t="shared" si="54"/>
        <v>Active</v>
      </c>
      <c r="X355" s="144">
        <v>796</v>
      </c>
      <c r="Y355" s="157" t="s">
        <v>122</v>
      </c>
      <c r="Z355" s="386">
        <v>0.33</v>
      </c>
      <c r="AA355" s="386">
        <v>0.7</v>
      </c>
      <c r="AB355" s="387" t="s">
        <v>65</v>
      </c>
      <c r="AC355" s="157"/>
    </row>
    <row r="356" spans="2:29">
      <c r="B356" s="347">
        <v>35</v>
      </c>
      <c r="C356" s="383">
        <v>0</v>
      </c>
      <c r="D356" s="383" t="str">
        <f t="shared" si="49"/>
        <v>NO</v>
      </c>
      <c r="E356" s="383" t="str">
        <f t="shared" si="50"/>
        <v>COLD</v>
      </c>
      <c r="F356" s="383" t="str">
        <f t="shared" si="51"/>
        <v>NONE</v>
      </c>
      <c r="G356" s="384" t="str">
        <f t="shared" si="46"/>
        <v>WET</v>
      </c>
      <c r="I356" s="342">
        <v>2</v>
      </c>
      <c r="J356" s="144" t="str">
        <f t="shared" si="52"/>
        <v>SMALL</v>
      </c>
      <c r="K356" s="144" t="str">
        <f t="shared" si="53"/>
        <v>SMALL</v>
      </c>
      <c r="L356" s="144" t="str" cm="1">
        <f t="array" ref="L356">_xlfn.IFS(I356&lt;=2,"SMALL",I356&lt;=5,"MEDIUM",I356&gt;5,"LARGE")</f>
        <v>SMALL</v>
      </c>
      <c r="M356" s="144" t="str">
        <f t="shared" si="47"/>
        <v>NO</v>
      </c>
      <c r="N356" s="374">
        <v>5</v>
      </c>
      <c r="O356" s="374">
        <f t="shared" si="48"/>
        <v>5</v>
      </c>
      <c r="P356" s="158" t="str" cm="1">
        <f t="array" ref="P356">_xlfn.SWITCH(ROUND(N356,0),5,"Excellent",4,"Good",3,"ok","Bad")</f>
        <v>Excellent</v>
      </c>
      <c r="Q356" s="144">
        <v>4</v>
      </c>
      <c r="R356" s="385">
        <v>41345</v>
      </c>
      <c r="S356" s="385">
        <v>41521</v>
      </c>
      <c r="T356" s="144">
        <v>886</v>
      </c>
      <c r="U356" s="144" t="s">
        <v>69</v>
      </c>
      <c r="V356" s="144">
        <v>207</v>
      </c>
      <c r="W356" s="144" t="str">
        <f t="shared" si="54"/>
        <v>Active</v>
      </c>
      <c r="X356" s="144">
        <v>886</v>
      </c>
      <c r="Y356" s="157" t="s">
        <v>64</v>
      </c>
      <c r="Z356" s="386">
        <v>0.9</v>
      </c>
      <c r="AA356" s="386">
        <v>0.24</v>
      </c>
      <c r="AB356" s="387" t="s">
        <v>65</v>
      </c>
      <c r="AC356" s="157"/>
    </row>
    <row r="357" spans="2:29">
      <c r="B357" s="347">
        <v>37</v>
      </c>
      <c r="C357" s="383">
        <v>0</v>
      </c>
      <c r="D357" s="383" t="str">
        <f t="shared" si="49"/>
        <v>NO</v>
      </c>
      <c r="E357" s="383" t="str">
        <f t="shared" si="50"/>
        <v>COLD</v>
      </c>
      <c r="F357" s="383" t="str">
        <f t="shared" si="51"/>
        <v>NONE</v>
      </c>
      <c r="G357" s="384" t="str">
        <f t="shared" si="46"/>
        <v>WET</v>
      </c>
      <c r="I357" s="342">
        <v>1</v>
      </c>
      <c r="J357" s="144" t="str">
        <f t="shared" si="52"/>
        <v>SMALL</v>
      </c>
      <c r="K357" s="144" t="str">
        <f t="shared" si="53"/>
        <v>SMALL</v>
      </c>
      <c r="L357" s="144" t="str" cm="1">
        <f t="array" ref="L357">_xlfn.IFS(I357&lt;=2,"SMALL",I357&lt;=5,"MEDIUM",I357&gt;5,"LARGE")</f>
        <v>SMALL</v>
      </c>
      <c r="M357" s="144" t="str">
        <f t="shared" si="47"/>
        <v>NO</v>
      </c>
      <c r="N357" s="374">
        <v>4.84</v>
      </c>
      <c r="O357" s="374">
        <f t="shared" si="48"/>
        <v>5</v>
      </c>
      <c r="P357" s="158" t="str" cm="1">
        <f t="array" ref="P357">_xlfn.SWITCH(ROUND(N357,0),5,"Excellent",4,"Good",3,"ok","Bad")</f>
        <v>Excellent</v>
      </c>
      <c r="Q357" s="144">
        <v>92</v>
      </c>
      <c r="R357" s="385">
        <v>41234</v>
      </c>
      <c r="S357" s="385">
        <v>44042</v>
      </c>
      <c r="T357" s="144">
        <v>569</v>
      </c>
      <c r="U357" s="144" t="s">
        <v>60</v>
      </c>
      <c r="V357" s="144">
        <v>351</v>
      </c>
      <c r="W357" s="144" t="str">
        <f t="shared" si="54"/>
        <v>Active</v>
      </c>
      <c r="X357" s="144">
        <v>569</v>
      </c>
      <c r="Y357" s="157" t="s">
        <v>70</v>
      </c>
      <c r="Z357" s="386">
        <v>0.8</v>
      </c>
      <c r="AA357" s="386">
        <v>1</v>
      </c>
      <c r="AB357" s="387" t="s">
        <v>65</v>
      </c>
      <c r="AC357" s="157"/>
    </row>
    <row r="358" spans="2:29">
      <c r="B358" s="347">
        <v>44</v>
      </c>
      <c r="C358" s="383">
        <v>48</v>
      </c>
      <c r="D358" s="383" t="str">
        <f t="shared" si="49"/>
        <v>NO</v>
      </c>
      <c r="E358" s="383" t="str">
        <f t="shared" si="50"/>
        <v>MILD</v>
      </c>
      <c r="F358" s="383" t="str">
        <f t="shared" si="51"/>
        <v>RAIN</v>
      </c>
      <c r="G358" s="384" t="str">
        <f t="shared" si="46"/>
        <v>WET</v>
      </c>
      <c r="I358" s="342">
        <v>2</v>
      </c>
      <c r="J358" s="144" t="str">
        <f t="shared" si="52"/>
        <v>SMALL</v>
      </c>
      <c r="K358" s="144" t="str">
        <f t="shared" si="53"/>
        <v>SMALL</v>
      </c>
      <c r="L358" s="144" t="str" cm="1">
        <f t="array" ref="L358">_xlfn.IFS(I358&lt;=2,"SMALL",I358&lt;=5,"MEDIUM",I358&gt;5,"LARGE")</f>
        <v>SMALL</v>
      </c>
      <c r="M358" s="144" t="str">
        <f t="shared" si="47"/>
        <v>YES</v>
      </c>
      <c r="N358" s="374">
        <v>4.9000000000000004</v>
      </c>
      <c r="O358" s="374">
        <f t="shared" si="48"/>
        <v>5</v>
      </c>
      <c r="P358" s="158" t="str" cm="1">
        <f t="array" ref="P358">_xlfn.SWITCH(ROUND(N358,0),5,"Excellent",4,"Good",3,"ok","Bad")</f>
        <v>Excellent</v>
      </c>
      <c r="Q358" s="144">
        <v>304</v>
      </c>
      <c r="R358" s="385">
        <v>41249</v>
      </c>
      <c r="S358" s="385">
        <v>43903</v>
      </c>
      <c r="T358" s="144">
        <v>678</v>
      </c>
      <c r="U358" s="144" t="s">
        <v>69</v>
      </c>
      <c r="V358" s="144">
        <v>0</v>
      </c>
      <c r="W358" s="144" t="str">
        <f t="shared" si="54"/>
        <v>Inactive</v>
      </c>
      <c r="X358" s="144">
        <v>678</v>
      </c>
      <c r="Y358" s="157" t="s">
        <v>64</v>
      </c>
      <c r="Z358" s="386">
        <v>0.6</v>
      </c>
      <c r="AA358" s="386">
        <v>0.24</v>
      </c>
      <c r="AB358" s="387" t="s">
        <v>65</v>
      </c>
      <c r="AC358" s="157"/>
    </row>
    <row r="359" spans="2:29">
      <c r="B359" s="347">
        <v>45</v>
      </c>
      <c r="C359" s="383">
        <v>3</v>
      </c>
      <c r="D359" s="383" t="str">
        <f t="shared" si="49"/>
        <v>NO</v>
      </c>
      <c r="E359" s="383" t="str">
        <f t="shared" si="50"/>
        <v>MILD</v>
      </c>
      <c r="F359" s="383" t="str">
        <f t="shared" si="51"/>
        <v>RAIN</v>
      </c>
      <c r="G359" s="384" t="str">
        <f t="shared" si="46"/>
        <v>WET</v>
      </c>
      <c r="I359" s="342">
        <v>3</v>
      </c>
      <c r="J359" s="144" t="str">
        <f t="shared" si="52"/>
        <v>LARGE</v>
      </c>
      <c r="K359" s="144" t="str">
        <f t="shared" si="53"/>
        <v>MEDIUM</v>
      </c>
      <c r="L359" s="144" t="str" cm="1">
        <f t="array" ref="L359">_xlfn.IFS(I359&lt;=2,"SMALL",I359&lt;=5,"MEDIUM",I359&gt;5,"LARGE")</f>
        <v>MEDIUM</v>
      </c>
      <c r="M359" s="144" t="str">
        <f t="shared" si="47"/>
        <v>NO</v>
      </c>
      <c r="N359" s="374">
        <v>4.72</v>
      </c>
      <c r="O359" s="374">
        <f t="shared" si="48"/>
        <v>5</v>
      </c>
      <c r="P359" s="158" t="str" cm="1">
        <f t="array" ref="P359">_xlfn.SWITCH(ROUND(N359,0),5,"Excellent",4,"Good",3,"ok","Bad")</f>
        <v>Excellent</v>
      </c>
      <c r="Q359" s="144">
        <v>29</v>
      </c>
      <c r="R359" s="385">
        <v>41520</v>
      </c>
      <c r="S359" s="385">
        <v>43831</v>
      </c>
      <c r="T359" s="144">
        <v>893</v>
      </c>
      <c r="U359" s="144" t="s">
        <v>69</v>
      </c>
      <c r="V359" s="144">
        <v>240</v>
      </c>
      <c r="W359" s="144" t="str">
        <f t="shared" si="54"/>
        <v>Active</v>
      </c>
      <c r="X359" s="144">
        <v>893</v>
      </c>
      <c r="Y359" s="157" t="s">
        <v>70</v>
      </c>
      <c r="Z359" s="386">
        <v>1</v>
      </c>
      <c r="AA359" s="386">
        <v>0.97</v>
      </c>
      <c r="AB359" s="387" t="s">
        <v>65</v>
      </c>
      <c r="AC359" s="157"/>
    </row>
    <row r="360" spans="2:29">
      <c r="B360" s="347">
        <v>13</v>
      </c>
      <c r="C360" s="383">
        <v>8</v>
      </c>
      <c r="D360" s="383" t="str">
        <f t="shared" si="49"/>
        <v>YES</v>
      </c>
      <c r="E360" s="383" t="str">
        <f t="shared" si="50"/>
        <v>COLD</v>
      </c>
      <c r="F360" s="383" t="str">
        <f t="shared" si="51"/>
        <v>NONE</v>
      </c>
      <c r="G360" s="384" t="str">
        <f t="shared" si="46"/>
        <v>WET</v>
      </c>
      <c r="I360" s="342">
        <v>3</v>
      </c>
      <c r="J360" s="144" t="str">
        <f t="shared" si="52"/>
        <v>LARGE</v>
      </c>
      <c r="K360" s="144" t="str">
        <f t="shared" si="53"/>
        <v>MEDIUM</v>
      </c>
      <c r="L360" s="144" t="str" cm="1">
        <f t="array" ref="L360">_xlfn.IFS(I360&lt;=2,"SMALL",I360&lt;=5,"MEDIUM",I360&gt;5,"LARGE")</f>
        <v>MEDIUM</v>
      </c>
      <c r="M360" s="144" t="str">
        <f t="shared" si="47"/>
        <v>NO</v>
      </c>
      <c r="N360" s="374">
        <v>4.49</v>
      </c>
      <c r="O360" s="374">
        <f t="shared" si="48"/>
        <v>4</v>
      </c>
      <c r="P360" s="158" t="str" cm="1">
        <f t="array" ref="P360">_xlfn.SWITCH(ROUND(N360,0),5,"Excellent",4,"Good",3,"ok","Bad")</f>
        <v>Good</v>
      </c>
      <c r="Q360" s="144">
        <v>214</v>
      </c>
      <c r="R360" s="385">
        <v>41255</v>
      </c>
      <c r="S360" s="385">
        <v>43845</v>
      </c>
      <c r="T360" s="144">
        <v>842</v>
      </c>
      <c r="U360" s="144" t="s">
        <v>60</v>
      </c>
      <c r="V360" s="144">
        <v>336</v>
      </c>
      <c r="W360" s="144" t="str">
        <f t="shared" si="54"/>
        <v>Active</v>
      </c>
      <c r="X360" s="144">
        <v>842</v>
      </c>
      <c r="Y360" s="157" t="s">
        <v>70</v>
      </c>
      <c r="Z360" s="386">
        <v>1</v>
      </c>
      <c r="AA360" s="386">
        <v>0.95</v>
      </c>
      <c r="AB360" s="387" t="s">
        <v>62</v>
      </c>
      <c r="AC360" s="157"/>
    </row>
    <row r="361" spans="2:29">
      <c r="B361" s="347">
        <v>11</v>
      </c>
      <c r="C361" s="383">
        <v>18</v>
      </c>
      <c r="D361" s="383" t="str">
        <f t="shared" si="49"/>
        <v>YES</v>
      </c>
      <c r="E361" s="383" t="str">
        <f t="shared" si="50"/>
        <v>COLD</v>
      </c>
      <c r="F361" s="383" t="str">
        <f t="shared" si="51"/>
        <v>NONE</v>
      </c>
      <c r="G361" s="384" t="str">
        <f t="shared" si="46"/>
        <v>WET</v>
      </c>
      <c r="I361" s="342">
        <v>4</v>
      </c>
      <c r="J361" s="144" t="str">
        <f t="shared" si="52"/>
        <v>LARGE</v>
      </c>
      <c r="K361" s="144" t="str">
        <f t="shared" si="53"/>
        <v>MEDIUM</v>
      </c>
      <c r="L361" s="144" t="str" cm="1">
        <f t="array" ref="L361">_xlfn.IFS(I361&lt;=2,"SMALL",I361&lt;=5,"MEDIUM",I361&gt;5,"LARGE")</f>
        <v>MEDIUM</v>
      </c>
      <c r="M361" s="144" t="str">
        <f t="shared" si="47"/>
        <v>NO</v>
      </c>
      <c r="N361" s="374">
        <v>4.76</v>
      </c>
      <c r="O361" s="374">
        <f t="shared" si="48"/>
        <v>5</v>
      </c>
      <c r="P361" s="158" t="str" cm="1">
        <f t="array" ref="P361">_xlfn.SWITCH(ROUND(N361,0),5,"Excellent",4,"Good",3,"ok","Bad")</f>
        <v>Excellent</v>
      </c>
      <c r="Q361" s="144">
        <v>17</v>
      </c>
      <c r="R361" s="385">
        <v>41277</v>
      </c>
      <c r="S361" s="385">
        <v>44059</v>
      </c>
      <c r="T361" s="144">
        <v>512</v>
      </c>
      <c r="U361" s="144" t="s">
        <v>69</v>
      </c>
      <c r="V361" s="144">
        <v>76</v>
      </c>
      <c r="W361" s="144" t="str">
        <f t="shared" si="54"/>
        <v>Active</v>
      </c>
      <c r="X361" s="144">
        <v>512</v>
      </c>
      <c r="Y361" s="157" t="s">
        <v>64</v>
      </c>
      <c r="Z361" s="386">
        <v>0.5</v>
      </c>
      <c r="AA361" s="386">
        <v>0.9</v>
      </c>
      <c r="AB361" s="387" t="s">
        <v>65</v>
      </c>
      <c r="AC361" s="157"/>
    </row>
    <row r="362" spans="2:29">
      <c r="B362" s="347">
        <v>45</v>
      </c>
      <c r="C362" s="383">
        <v>0</v>
      </c>
      <c r="D362" s="383" t="str">
        <f t="shared" si="49"/>
        <v>NO</v>
      </c>
      <c r="E362" s="383" t="str">
        <f t="shared" si="50"/>
        <v>MILD</v>
      </c>
      <c r="F362" s="383" t="str">
        <f t="shared" si="51"/>
        <v>NONE</v>
      </c>
      <c r="G362" s="384" t="str">
        <f t="shared" si="46"/>
        <v>WET</v>
      </c>
      <c r="I362" s="342">
        <v>2</v>
      </c>
      <c r="J362" s="144" t="str">
        <f t="shared" si="52"/>
        <v>SMALL</v>
      </c>
      <c r="K362" s="144" t="str">
        <f t="shared" si="53"/>
        <v>SMALL</v>
      </c>
      <c r="L362" s="144" t="str" cm="1">
        <f t="array" ref="L362">_xlfn.IFS(I362&lt;=2,"SMALL",I362&lt;=5,"MEDIUM",I362&gt;5,"LARGE")</f>
        <v>SMALL</v>
      </c>
      <c r="M362" s="144" t="str">
        <f t="shared" si="47"/>
        <v>YES</v>
      </c>
      <c r="N362" s="374">
        <v>4.97</v>
      </c>
      <c r="O362" s="374">
        <f t="shared" si="48"/>
        <v>5</v>
      </c>
      <c r="P362" s="158" t="str" cm="1">
        <f t="array" ref="P362">_xlfn.SWITCH(ROUND(N362,0),5,"Excellent",4,"Good",3,"ok","Bad")</f>
        <v>Excellent</v>
      </c>
      <c r="Q362" s="144">
        <v>154</v>
      </c>
      <c r="R362" s="385">
        <v>41647</v>
      </c>
      <c r="S362" s="385">
        <v>43821</v>
      </c>
      <c r="T362" s="144">
        <v>894</v>
      </c>
      <c r="U362" s="144" t="s">
        <v>60</v>
      </c>
      <c r="V362" s="144">
        <v>362</v>
      </c>
      <c r="W362" s="144" t="str">
        <f t="shared" si="54"/>
        <v>Active</v>
      </c>
      <c r="X362" s="144">
        <v>894</v>
      </c>
      <c r="Y362" s="157" t="s">
        <v>61</v>
      </c>
      <c r="Z362" s="386">
        <v>1</v>
      </c>
      <c r="AA362" s="386">
        <v>0.94</v>
      </c>
      <c r="AB362" s="387" t="s">
        <v>65</v>
      </c>
      <c r="AC362" s="157"/>
    </row>
    <row r="363" spans="2:29">
      <c r="B363" s="347">
        <v>11</v>
      </c>
      <c r="C363" s="383">
        <v>0</v>
      </c>
      <c r="D363" s="383" t="str">
        <f t="shared" si="49"/>
        <v>YES</v>
      </c>
      <c r="E363" s="383" t="str">
        <f t="shared" si="50"/>
        <v>COLD</v>
      </c>
      <c r="F363" s="383" t="str">
        <f t="shared" si="51"/>
        <v>NONE</v>
      </c>
      <c r="G363" s="384" t="str">
        <f t="shared" si="46"/>
        <v>WET</v>
      </c>
      <c r="I363" s="342">
        <v>5</v>
      </c>
      <c r="J363" s="144" t="str">
        <f t="shared" si="52"/>
        <v>LARGE</v>
      </c>
      <c r="K363" s="144" t="str">
        <f t="shared" si="53"/>
        <v>MEDIUM</v>
      </c>
      <c r="L363" s="144" t="str" cm="1">
        <f t="array" ref="L363">_xlfn.IFS(I363&lt;=2,"SMALL",I363&lt;=5,"MEDIUM",I363&gt;5,"LARGE")</f>
        <v>MEDIUM</v>
      </c>
      <c r="M363" s="144" t="str">
        <f t="shared" si="47"/>
        <v>YES</v>
      </c>
      <c r="N363" s="374">
        <v>4.91</v>
      </c>
      <c r="O363" s="374">
        <f t="shared" si="48"/>
        <v>5</v>
      </c>
      <c r="P363" s="158" t="str" cm="1">
        <f t="array" ref="P363">_xlfn.SWITCH(ROUND(N363,0),5,"Excellent",4,"Good",3,"ok","Bad")</f>
        <v>Excellent</v>
      </c>
      <c r="Q363" s="144">
        <v>114</v>
      </c>
      <c r="R363" s="385">
        <v>41322</v>
      </c>
      <c r="S363" s="385">
        <v>44044</v>
      </c>
      <c r="T363" s="144">
        <v>895</v>
      </c>
      <c r="U363" s="144" t="s">
        <v>69</v>
      </c>
      <c r="V363" s="144">
        <v>235</v>
      </c>
      <c r="W363" s="144" t="str">
        <f t="shared" si="54"/>
        <v>Active</v>
      </c>
      <c r="X363" s="144">
        <v>895</v>
      </c>
      <c r="Y363" s="157" t="s">
        <v>61</v>
      </c>
      <c r="Z363" s="386">
        <v>1</v>
      </c>
      <c r="AA363" s="386">
        <v>0.98</v>
      </c>
      <c r="AB363" s="387" t="s">
        <v>62</v>
      </c>
      <c r="AC363" s="157"/>
    </row>
    <row r="364" spans="2:29">
      <c r="B364" s="347">
        <v>38</v>
      </c>
      <c r="C364" s="383">
        <v>231</v>
      </c>
      <c r="D364" s="383" t="str">
        <f t="shared" si="49"/>
        <v>NO</v>
      </c>
      <c r="E364" s="383" t="str">
        <f t="shared" si="50"/>
        <v>COLD</v>
      </c>
      <c r="F364" s="383" t="str">
        <f t="shared" si="51"/>
        <v>RAIN</v>
      </c>
      <c r="G364" s="384" t="str">
        <f t="shared" si="46"/>
        <v>WET</v>
      </c>
      <c r="I364" s="342">
        <v>6</v>
      </c>
      <c r="J364" s="144" t="str">
        <f t="shared" si="52"/>
        <v>LARGE</v>
      </c>
      <c r="K364" s="144" t="str">
        <f t="shared" si="53"/>
        <v>LARGE</v>
      </c>
      <c r="L364" s="144" t="str" cm="1">
        <f t="array" ref="L364">_xlfn.IFS(I364&lt;=2,"SMALL",I364&lt;=5,"MEDIUM",I364&gt;5,"LARGE")</f>
        <v>LARGE</v>
      </c>
      <c r="M364" s="144" t="str">
        <f t="shared" si="47"/>
        <v>NO</v>
      </c>
      <c r="N364" s="374">
        <v>4.8099999999999996</v>
      </c>
      <c r="O364" s="374">
        <f t="shared" si="48"/>
        <v>5</v>
      </c>
      <c r="P364" s="158" t="str" cm="1">
        <f t="array" ref="P364">_xlfn.SWITCH(ROUND(N364,0),5,"Excellent",4,"Good",3,"ok","Bad")</f>
        <v>Excellent</v>
      </c>
      <c r="Q364" s="144">
        <v>79</v>
      </c>
      <c r="R364" s="385">
        <v>41393</v>
      </c>
      <c r="S364" s="385">
        <v>43835</v>
      </c>
      <c r="T364" s="144">
        <v>804</v>
      </c>
      <c r="U364" s="144" t="s">
        <v>69</v>
      </c>
      <c r="V364" s="144">
        <v>145</v>
      </c>
      <c r="W364" s="144" t="str">
        <f t="shared" si="54"/>
        <v>Active</v>
      </c>
      <c r="X364" s="144">
        <v>804</v>
      </c>
      <c r="Y364" s="157" t="s">
        <v>122</v>
      </c>
      <c r="Z364" s="386">
        <v>0.4</v>
      </c>
      <c r="AA364" s="386">
        <v>0.75</v>
      </c>
      <c r="AB364" s="387" t="s">
        <v>62</v>
      </c>
      <c r="AC364" s="157"/>
    </row>
    <row r="365" spans="2:29">
      <c r="B365" s="347">
        <v>23</v>
      </c>
      <c r="C365" s="383">
        <v>178</v>
      </c>
      <c r="D365" s="383" t="str">
        <f t="shared" si="49"/>
        <v>YES</v>
      </c>
      <c r="E365" s="383" t="str">
        <f t="shared" si="50"/>
        <v>COLD</v>
      </c>
      <c r="F365" s="383" t="str">
        <f t="shared" si="51"/>
        <v>NONE</v>
      </c>
      <c r="G365" s="384" t="str">
        <f t="shared" si="46"/>
        <v>WET</v>
      </c>
      <c r="I365" s="342">
        <v>2</v>
      </c>
      <c r="J365" s="144" t="str">
        <f t="shared" si="52"/>
        <v>SMALL</v>
      </c>
      <c r="K365" s="144" t="str">
        <f t="shared" si="53"/>
        <v>SMALL</v>
      </c>
      <c r="L365" s="144" t="str" cm="1">
        <f t="array" ref="L365">_xlfn.IFS(I365&lt;=2,"SMALL",I365&lt;=5,"MEDIUM",I365&gt;5,"LARGE")</f>
        <v>SMALL</v>
      </c>
      <c r="M365" s="144" t="str">
        <f t="shared" si="47"/>
        <v>NO</v>
      </c>
      <c r="N365" s="374">
        <v>4.68</v>
      </c>
      <c r="O365" s="374">
        <f t="shared" si="48"/>
        <v>5</v>
      </c>
      <c r="P365" s="158" t="str" cm="1">
        <f t="array" ref="P365">_xlfn.SWITCH(ROUND(N365,0),5,"Excellent",4,"Good",3,"ok","Bad")</f>
        <v>Excellent</v>
      </c>
      <c r="Q365" s="144">
        <v>40</v>
      </c>
      <c r="R365" s="385">
        <v>41239</v>
      </c>
      <c r="S365" s="385">
        <v>43281</v>
      </c>
      <c r="T365" s="144">
        <v>339</v>
      </c>
      <c r="U365" s="144" t="s">
        <v>60</v>
      </c>
      <c r="V365" s="144">
        <v>362</v>
      </c>
      <c r="W365" s="144" t="str">
        <f t="shared" si="54"/>
        <v>Active</v>
      </c>
      <c r="X365" s="144">
        <v>339</v>
      </c>
      <c r="Y365" s="157" t="s">
        <v>70</v>
      </c>
      <c r="Z365" s="386">
        <v>1</v>
      </c>
      <c r="AA365" s="386">
        <v>0.67</v>
      </c>
      <c r="AB365" s="387" t="s">
        <v>65</v>
      </c>
      <c r="AC365" s="157"/>
    </row>
    <row r="366" spans="2:29">
      <c r="B366" s="347">
        <v>11</v>
      </c>
      <c r="C366" s="383">
        <v>0</v>
      </c>
      <c r="D366" s="383" t="str">
        <f t="shared" si="49"/>
        <v>YES</v>
      </c>
      <c r="E366" s="383" t="str">
        <f t="shared" si="50"/>
        <v>COLD</v>
      </c>
      <c r="F366" s="383" t="str">
        <f t="shared" si="51"/>
        <v>NONE</v>
      </c>
      <c r="G366" s="384" t="str">
        <f t="shared" si="46"/>
        <v>WET</v>
      </c>
      <c r="I366" s="342">
        <v>2</v>
      </c>
      <c r="J366" s="144" t="str">
        <f t="shared" si="52"/>
        <v>SMALL</v>
      </c>
      <c r="K366" s="144" t="str">
        <f t="shared" si="53"/>
        <v>SMALL</v>
      </c>
      <c r="L366" s="144" t="str" cm="1">
        <f t="array" ref="L366">_xlfn.IFS(I366&lt;=2,"SMALL",I366&lt;=5,"MEDIUM",I366&gt;5,"LARGE")</f>
        <v>SMALL</v>
      </c>
      <c r="M366" s="144" t="str">
        <f t="shared" si="47"/>
        <v>YES</v>
      </c>
      <c r="N366" s="374">
        <v>4.8099999999999996</v>
      </c>
      <c r="O366" s="374">
        <f t="shared" si="48"/>
        <v>5</v>
      </c>
      <c r="P366" s="158" t="str" cm="1">
        <f t="array" ref="P366">_xlfn.SWITCH(ROUND(N366,0),5,"Excellent",4,"Good",3,"ok","Bad")</f>
        <v>Excellent</v>
      </c>
      <c r="Q366" s="144">
        <v>167</v>
      </c>
      <c r="R366" s="385">
        <v>41319</v>
      </c>
      <c r="S366" s="385">
        <v>43906</v>
      </c>
      <c r="T366" s="144">
        <v>637</v>
      </c>
      <c r="U366" s="144" t="s">
        <v>60</v>
      </c>
      <c r="V366" s="144">
        <v>346</v>
      </c>
      <c r="W366" s="144" t="str">
        <f t="shared" si="54"/>
        <v>Active</v>
      </c>
      <c r="X366" s="144">
        <v>637</v>
      </c>
      <c r="Y366" s="157" t="s">
        <v>70</v>
      </c>
      <c r="Z366" s="386">
        <v>1</v>
      </c>
      <c r="AA366" s="386">
        <v>0.6</v>
      </c>
      <c r="AB366" s="387" t="s">
        <v>62</v>
      </c>
      <c r="AC366" s="157"/>
    </row>
    <row r="367" spans="2:29">
      <c r="B367" s="347">
        <v>40</v>
      </c>
      <c r="C367" s="383">
        <v>0</v>
      </c>
      <c r="D367" s="383" t="str">
        <f t="shared" si="49"/>
        <v>NO</v>
      </c>
      <c r="E367" s="383" t="str">
        <f t="shared" si="50"/>
        <v>MILD</v>
      </c>
      <c r="F367" s="383" t="str">
        <f t="shared" si="51"/>
        <v>NONE</v>
      </c>
      <c r="G367" s="384" t="str">
        <f t="shared" si="46"/>
        <v>WET</v>
      </c>
      <c r="I367" s="342">
        <v>6</v>
      </c>
      <c r="J367" s="144" t="str">
        <f t="shared" si="52"/>
        <v>LARGE</v>
      </c>
      <c r="K367" s="144" t="str">
        <f t="shared" si="53"/>
        <v>LARGE</v>
      </c>
      <c r="L367" s="144" t="str" cm="1">
        <f t="array" ref="L367">_xlfn.IFS(I367&lt;=2,"SMALL",I367&lt;=5,"MEDIUM",I367&gt;5,"LARGE")</f>
        <v>LARGE</v>
      </c>
      <c r="M367" s="144" t="str">
        <f t="shared" si="47"/>
        <v>NO</v>
      </c>
      <c r="N367" s="374">
        <v>4.9000000000000004</v>
      </c>
      <c r="O367" s="374">
        <f t="shared" si="48"/>
        <v>5</v>
      </c>
      <c r="P367" s="158" t="str" cm="1">
        <f t="array" ref="P367">_xlfn.SWITCH(ROUND(N367,0),5,"Excellent",4,"Good",3,"ok","Bad")</f>
        <v>Excellent</v>
      </c>
      <c r="Q367" s="144">
        <v>82</v>
      </c>
      <c r="R367" s="385">
        <v>41569</v>
      </c>
      <c r="S367" s="385">
        <v>44049</v>
      </c>
      <c r="T367" s="144">
        <v>904</v>
      </c>
      <c r="U367" s="144" t="s">
        <v>69</v>
      </c>
      <c r="V367" s="144">
        <v>263</v>
      </c>
      <c r="W367" s="144" t="str">
        <f t="shared" si="54"/>
        <v>Active</v>
      </c>
      <c r="X367" s="144">
        <v>904</v>
      </c>
      <c r="Y367" s="157" t="s">
        <v>70</v>
      </c>
      <c r="Z367" s="386">
        <v>1</v>
      </c>
      <c r="AA367" s="386">
        <v>0.99</v>
      </c>
      <c r="AB367" s="387" t="s">
        <v>62</v>
      </c>
      <c r="AC367" s="157"/>
    </row>
    <row r="368" spans="2:29">
      <c r="B368" s="347"/>
      <c r="C368" s="383">
        <v>0</v>
      </c>
      <c r="D368" s="383" t="str">
        <f t="shared" si="49"/>
        <v>YES</v>
      </c>
      <c r="E368" s="383" t="str">
        <f t="shared" si="50"/>
        <v>COLD</v>
      </c>
      <c r="F368" s="383" t="str">
        <f t="shared" si="51"/>
        <v>NONE</v>
      </c>
      <c r="G368" s="384" t="str">
        <f t="shared" si="46"/>
        <v>WET</v>
      </c>
      <c r="I368" s="342">
        <v>2</v>
      </c>
      <c r="J368" s="144" t="str">
        <f t="shared" si="52"/>
        <v>SMALL</v>
      </c>
      <c r="K368" s="144" t="str">
        <f t="shared" si="53"/>
        <v>SMALL</v>
      </c>
      <c r="L368" s="144" t="str" cm="1">
        <f t="array" ref="L368">_xlfn.IFS(I368&lt;=2,"SMALL",I368&lt;=5,"MEDIUM",I368&gt;5,"LARGE")</f>
        <v>SMALL</v>
      </c>
      <c r="M368" s="144" t="str">
        <f t="shared" si="47"/>
        <v>NO</v>
      </c>
      <c r="N368" s="374">
        <v>4.74</v>
      </c>
      <c r="O368" s="374">
        <f t="shared" si="48"/>
        <v>5</v>
      </c>
      <c r="P368" s="158" t="str" cm="1">
        <f t="array" ref="P368">_xlfn.SWITCH(ROUND(N368,0),5,"Excellent",4,"Good",3,"ok","Bad")</f>
        <v>Excellent</v>
      </c>
      <c r="Q368" s="144">
        <v>53</v>
      </c>
      <c r="R368" s="385">
        <v>41261</v>
      </c>
      <c r="S368" s="385">
        <v>43884</v>
      </c>
      <c r="T368" s="144">
        <v>48</v>
      </c>
      <c r="U368" s="144" t="s">
        <v>69</v>
      </c>
      <c r="V368" s="144">
        <v>48</v>
      </c>
      <c r="W368" s="144" t="str">
        <f t="shared" si="54"/>
        <v>Active</v>
      </c>
      <c r="X368" s="144">
        <v>48</v>
      </c>
      <c r="Y368" s="157" t="s">
        <v>70</v>
      </c>
      <c r="Z368" s="386">
        <v>0.85</v>
      </c>
      <c r="AA368" s="386">
        <v>0.96</v>
      </c>
      <c r="AB368" s="387" t="s">
        <v>65</v>
      </c>
      <c r="AC368" s="157"/>
    </row>
    <row r="369" spans="2:29">
      <c r="B369" s="347">
        <v>35</v>
      </c>
      <c r="C369" s="383">
        <v>0</v>
      </c>
      <c r="D369" s="383" t="str">
        <f t="shared" si="49"/>
        <v>NO</v>
      </c>
      <c r="E369" s="383" t="str">
        <f t="shared" si="50"/>
        <v>COLD</v>
      </c>
      <c r="F369" s="383" t="str">
        <f t="shared" si="51"/>
        <v>NONE</v>
      </c>
      <c r="G369" s="384" t="str">
        <f t="shared" si="46"/>
        <v>WET</v>
      </c>
      <c r="I369" s="342">
        <v>2</v>
      </c>
      <c r="J369" s="144" t="str">
        <f t="shared" si="52"/>
        <v>SMALL</v>
      </c>
      <c r="K369" s="144" t="str">
        <f t="shared" si="53"/>
        <v>SMALL</v>
      </c>
      <c r="L369" s="144" t="str" cm="1">
        <f t="array" ref="L369">_xlfn.IFS(I369&lt;=2,"SMALL",I369&lt;=5,"MEDIUM",I369&gt;5,"LARGE")</f>
        <v>SMALL</v>
      </c>
      <c r="M369" s="144" t="str">
        <f t="shared" si="47"/>
        <v>NO</v>
      </c>
      <c r="N369" s="374">
        <v>4.58</v>
      </c>
      <c r="O369" s="374">
        <f t="shared" si="48"/>
        <v>5</v>
      </c>
      <c r="P369" s="158" t="str" cm="1">
        <f t="array" ref="P369">_xlfn.SWITCH(ROUND(N369,0),5,"Excellent",4,"Good",3,"ok","Bad")</f>
        <v>Excellent</v>
      </c>
      <c r="Q369" s="144">
        <v>12</v>
      </c>
      <c r="R369" s="385">
        <v>41983</v>
      </c>
      <c r="S369" s="385">
        <v>42614</v>
      </c>
      <c r="T369" s="144">
        <v>749</v>
      </c>
      <c r="U369" s="144" t="s">
        <v>60</v>
      </c>
      <c r="V369" s="144">
        <v>0</v>
      </c>
      <c r="W369" s="144" t="str">
        <f t="shared" si="54"/>
        <v>Inactive</v>
      </c>
      <c r="X369" s="144">
        <v>749</v>
      </c>
      <c r="Y369" s="157" t="s">
        <v>61</v>
      </c>
      <c r="Z369" s="386">
        <v>0.9</v>
      </c>
      <c r="AA369" s="386">
        <v>0.95</v>
      </c>
      <c r="AB369" s="387" t="s">
        <v>62</v>
      </c>
      <c r="AC369" s="157"/>
    </row>
    <row r="370" spans="2:29">
      <c r="B370" s="347">
        <v>23</v>
      </c>
      <c r="C370" s="383">
        <v>0</v>
      </c>
      <c r="D370" s="383" t="str">
        <f t="shared" si="49"/>
        <v>YES</v>
      </c>
      <c r="E370" s="383" t="str">
        <f t="shared" si="50"/>
        <v>COLD</v>
      </c>
      <c r="F370" s="383" t="str">
        <f t="shared" si="51"/>
        <v>NONE</v>
      </c>
      <c r="G370" s="384" t="str">
        <f t="shared" si="46"/>
        <v>WET</v>
      </c>
      <c r="I370" s="342">
        <v>6</v>
      </c>
      <c r="J370" s="144" t="str">
        <f t="shared" si="52"/>
        <v>LARGE</v>
      </c>
      <c r="K370" s="144" t="str">
        <f t="shared" si="53"/>
        <v>LARGE</v>
      </c>
      <c r="L370" s="144" t="str" cm="1">
        <f t="array" ref="L370">_xlfn.IFS(I370&lt;=2,"SMALL",I370&lt;=5,"MEDIUM",I370&gt;5,"LARGE")</f>
        <v>LARGE</v>
      </c>
      <c r="M370" s="144" t="str">
        <f t="shared" si="47"/>
        <v>NO</v>
      </c>
      <c r="N370" s="374">
        <v>4.5</v>
      </c>
      <c r="O370" s="374">
        <f t="shared" si="48"/>
        <v>5</v>
      </c>
      <c r="P370" s="158" t="str" cm="1">
        <f t="array" ref="P370">_xlfn.SWITCH(ROUND(N370,0),5,"Excellent",4,"Good",3,"ok","Bad")</f>
        <v>Excellent</v>
      </c>
      <c r="Q370" s="144">
        <v>14</v>
      </c>
      <c r="R370" s="385">
        <v>41277</v>
      </c>
      <c r="S370" s="385">
        <v>43831</v>
      </c>
      <c r="T370" s="144">
        <v>845</v>
      </c>
      <c r="U370" s="144" t="s">
        <v>69</v>
      </c>
      <c r="V370" s="144">
        <v>0</v>
      </c>
      <c r="W370" s="144" t="str">
        <f t="shared" si="54"/>
        <v>Inactive</v>
      </c>
      <c r="X370" s="144">
        <v>845</v>
      </c>
      <c r="Y370" s="157" t="s">
        <v>61</v>
      </c>
      <c r="Z370" s="386">
        <v>1</v>
      </c>
      <c r="AA370" s="386">
        <v>0.69</v>
      </c>
      <c r="AB370" s="387" t="s">
        <v>65</v>
      </c>
      <c r="AC370" s="157"/>
    </row>
    <row r="371" spans="2:29">
      <c r="B371" s="347">
        <v>43</v>
      </c>
      <c r="C371" s="383">
        <v>38</v>
      </c>
      <c r="D371" s="383" t="str">
        <f t="shared" si="49"/>
        <v>NO</v>
      </c>
      <c r="E371" s="383" t="str">
        <f t="shared" si="50"/>
        <v>MILD</v>
      </c>
      <c r="F371" s="383" t="str">
        <f t="shared" si="51"/>
        <v>RAIN</v>
      </c>
      <c r="G371" s="384" t="str">
        <f t="shared" si="46"/>
        <v>WET</v>
      </c>
      <c r="I371" s="342">
        <v>2</v>
      </c>
      <c r="J371" s="144" t="str">
        <f t="shared" si="52"/>
        <v>SMALL</v>
      </c>
      <c r="K371" s="144" t="str">
        <f t="shared" si="53"/>
        <v>SMALL</v>
      </c>
      <c r="L371" s="144" t="str" cm="1">
        <f t="array" ref="L371">_xlfn.IFS(I371&lt;=2,"SMALL",I371&lt;=5,"MEDIUM",I371&gt;5,"LARGE")</f>
        <v>SMALL</v>
      </c>
      <c r="M371" s="144" t="str">
        <f t="shared" si="47"/>
        <v>NO</v>
      </c>
      <c r="N371" s="374">
        <v>4.7300000000000004</v>
      </c>
      <c r="O371" s="374">
        <f t="shared" si="48"/>
        <v>5</v>
      </c>
      <c r="P371" s="158" t="str" cm="1">
        <f t="array" ref="P371">_xlfn.SWITCH(ROUND(N371,0),5,"Excellent",4,"Good",3,"ok","Bad")</f>
        <v>Excellent</v>
      </c>
      <c r="Q371" s="144">
        <v>62</v>
      </c>
      <c r="R371" s="385">
        <v>41267</v>
      </c>
      <c r="S371" s="385">
        <v>43912</v>
      </c>
      <c r="T371" s="144">
        <v>635</v>
      </c>
      <c r="U371" s="144" t="s">
        <v>60</v>
      </c>
      <c r="V371" s="144">
        <v>90</v>
      </c>
      <c r="W371" s="144" t="str">
        <f t="shared" si="54"/>
        <v>Active</v>
      </c>
      <c r="X371" s="144">
        <v>635</v>
      </c>
      <c r="Y371" s="157" t="s">
        <v>70</v>
      </c>
      <c r="Z371" s="386">
        <v>1</v>
      </c>
      <c r="AA371" s="386">
        <v>0.8</v>
      </c>
      <c r="AB371" s="387" t="s">
        <v>62</v>
      </c>
      <c r="AC371" s="157"/>
    </row>
    <row r="372" spans="2:29">
      <c r="B372" s="347">
        <v>40</v>
      </c>
      <c r="C372" s="383">
        <v>0</v>
      </c>
      <c r="D372" s="383" t="str">
        <f t="shared" si="49"/>
        <v>NO</v>
      </c>
      <c r="E372" s="383" t="str">
        <f t="shared" si="50"/>
        <v>MILD</v>
      </c>
      <c r="F372" s="383" t="str">
        <f t="shared" si="51"/>
        <v>NONE</v>
      </c>
      <c r="G372" s="384" t="str">
        <f t="shared" si="46"/>
        <v>WET</v>
      </c>
      <c r="I372" s="342">
        <v>6</v>
      </c>
      <c r="J372" s="144" t="str">
        <f t="shared" si="52"/>
        <v>LARGE</v>
      </c>
      <c r="K372" s="144" t="str">
        <f t="shared" si="53"/>
        <v>LARGE</v>
      </c>
      <c r="L372" s="144" t="str" cm="1">
        <f t="array" ref="L372">_xlfn.IFS(I372&lt;=2,"SMALL",I372&lt;=5,"MEDIUM",I372&gt;5,"LARGE")</f>
        <v>LARGE</v>
      </c>
      <c r="M372" s="144" t="str">
        <f t="shared" si="47"/>
        <v>NO</v>
      </c>
      <c r="N372" s="374">
        <v>5</v>
      </c>
      <c r="O372" s="374">
        <f t="shared" si="48"/>
        <v>5</v>
      </c>
      <c r="P372" s="158" t="str" cm="1">
        <f t="array" ref="P372">_xlfn.SWITCH(ROUND(N372,0),5,"Excellent",4,"Good",3,"ok","Bad")</f>
        <v>Excellent</v>
      </c>
      <c r="Q372" s="144">
        <v>14</v>
      </c>
      <c r="R372" s="385">
        <v>42371</v>
      </c>
      <c r="S372" s="385">
        <v>43700</v>
      </c>
      <c r="T372" s="144">
        <v>912</v>
      </c>
      <c r="U372" s="144" t="s">
        <v>69</v>
      </c>
      <c r="V372" s="144">
        <v>40</v>
      </c>
      <c r="W372" s="144" t="str">
        <f t="shared" si="54"/>
        <v>Active</v>
      </c>
      <c r="X372" s="144">
        <v>912</v>
      </c>
      <c r="Y372" s="157" t="s">
        <v>64</v>
      </c>
      <c r="Z372" s="386">
        <v>0.5</v>
      </c>
      <c r="AA372" s="386">
        <v>0.97</v>
      </c>
      <c r="AB372" s="387" t="s">
        <v>62</v>
      </c>
      <c r="AC372" s="157"/>
    </row>
    <row r="373" spans="2:29">
      <c r="B373" s="347">
        <v>22</v>
      </c>
      <c r="C373" s="383">
        <v>0</v>
      </c>
      <c r="D373" s="383" t="str">
        <f t="shared" si="49"/>
        <v>YES</v>
      </c>
      <c r="E373" s="383" t="str">
        <f t="shared" si="50"/>
        <v>COLD</v>
      </c>
      <c r="F373" s="383" t="str">
        <f t="shared" si="51"/>
        <v>NONE</v>
      </c>
      <c r="G373" s="384" t="str">
        <f t="shared" si="46"/>
        <v>WET</v>
      </c>
      <c r="I373" s="342">
        <v>4</v>
      </c>
      <c r="J373" s="144" t="str">
        <f t="shared" si="52"/>
        <v>LARGE</v>
      </c>
      <c r="K373" s="144" t="str">
        <f t="shared" si="53"/>
        <v>MEDIUM</v>
      </c>
      <c r="L373" s="144" t="str" cm="1">
        <f t="array" ref="L373">_xlfn.IFS(I373&lt;=2,"SMALL",I373&lt;=5,"MEDIUM",I373&gt;5,"LARGE")</f>
        <v>MEDIUM</v>
      </c>
      <c r="M373" s="144" t="str">
        <f t="shared" si="47"/>
        <v>YES</v>
      </c>
      <c r="N373" s="374">
        <v>4.91</v>
      </c>
      <c r="O373" s="374">
        <f t="shared" si="48"/>
        <v>5</v>
      </c>
      <c r="P373" s="158" t="str" cm="1">
        <f t="array" ref="P373">_xlfn.SWITCH(ROUND(N373,0),5,"Excellent",4,"Good",3,"ok","Bad")</f>
        <v>Excellent</v>
      </c>
      <c r="Q373" s="144">
        <v>215</v>
      </c>
      <c r="R373" s="385">
        <v>42115</v>
      </c>
      <c r="S373" s="385">
        <v>43905</v>
      </c>
      <c r="T373" s="144">
        <v>224</v>
      </c>
      <c r="U373" s="144" t="s">
        <v>60</v>
      </c>
      <c r="V373" s="144">
        <v>281</v>
      </c>
      <c r="W373" s="144" t="str">
        <f t="shared" si="54"/>
        <v>Active</v>
      </c>
      <c r="X373" s="144">
        <v>224</v>
      </c>
      <c r="Y373" s="157" t="s">
        <v>122</v>
      </c>
      <c r="Z373" s="386">
        <v>0.4</v>
      </c>
      <c r="AA373" s="386">
        <v>0.43</v>
      </c>
      <c r="AB373" s="387" t="s">
        <v>65</v>
      </c>
      <c r="AC373" s="157"/>
    </row>
    <row r="374" spans="2:29">
      <c r="B374" s="347">
        <v>24</v>
      </c>
      <c r="C374" s="383">
        <v>0</v>
      </c>
      <c r="D374" s="383" t="str">
        <f t="shared" si="49"/>
        <v>YES</v>
      </c>
      <c r="E374" s="383" t="str">
        <f t="shared" si="50"/>
        <v>COLD</v>
      </c>
      <c r="F374" s="383" t="str">
        <f t="shared" si="51"/>
        <v>NONE</v>
      </c>
      <c r="G374" s="384" t="str">
        <f t="shared" si="46"/>
        <v>WET</v>
      </c>
      <c r="I374" s="342">
        <v>4</v>
      </c>
      <c r="J374" s="144" t="str">
        <f t="shared" si="52"/>
        <v>LARGE</v>
      </c>
      <c r="K374" s="144" t="str">
        <f t="shared" si="53"/>
        <v>MEDIUM</v>
      </c>
      <c r="L374" s="144" t="str" cm="1">
        <f t="array" ref="L374">_xlfn.IFS(I374&lt;=2,"SMALL",I374&lt;=5,"MEDIUM",I374&gt;5,"LARGE")</f>
        <v>MEDIUM</v>
      </c>
      <c r="M374" s="144" t="str">
        <f t="shared" si="47"/>
        <v>NO</v>
      </c>
      <c r="N374" s="374">
        <v>4.8600000000000003</v>
      </c>
      <c r="O374" s="374">
        <f t="shared" si="48"/>
        <v>5</v>
      </c>
      <c r="P374" s="158" t="str" cm="1">
        <f t="array" ref="P374">_xlfn.SWITCH(ROUND(N374,0),5,"Excellent",4,"Good",3,"ok","Bad")</f>
        <v>Excellent</v>
      </c>
      <c r="Q374" s="144">
        <v>7</v>
      </c>
      <c r="R374" s="385">
        <v>41283</v>
      </c>
      <c r="S374" s="385">
        <v>43833</v>
      </c>
      <c r="T374" s="144">
        <v>835</v>
      </c>
      <c r="U374" s="144" t="s">
        <v>69</v>
      </c>
      <c r="V374" s="144">
        <v>365</v>
      </c>
      <c r="W374" s="144" t="str">
        <f t="shared" si="54"/>
        <v>Active</v>
      </c>
      <c r="X374" s="144">
        <v>835</v>
      </c>
      <c r="Y374" s="157" t="s">
        <v>64</v>
      </c>
      <c r="Z374" s="386">
        <v>0.6</v>
      </c>
      <c r="AA374" s="386">
        <v>0.96</v>
      </c>
      <c r="AB374" s="387" t="s">
        <v>65</v>
      </c>
      <c r="AC374" s="157"/>
    </row>
    <row r="375" spans="2:29">
      <c r="B375" s="347">
        <v>26</v>
      </c>
      <c r="C375" s="383">
        <v>0</v>
      </c>
      <c r="D375" s="383" t="str">
        <f t="shared" si="49"/>
        <v>YES</v>
      </c>
      <c r="E375" s="383" t="str">
        <f t="shared" si="50"/>
        <v>COLD</v>
      </c>
      <c r="F375" s="383" t="str">
        <f t="shared" si="51"/>
        <v>NONE</v>
      </c>
      <c r="G375" s="384" t="str">
        <f t="shared" si="46"/>
        <v>WET</v>
      </c>
      <c r="I375" s="342">
        <v>6</v>
      </c>
      <c r="J375" s="144" t="str">
        <f t="shared" si="52"/>
        <v>LARGE</v>
      </c>
      <c r="K375" s="144" t="str">
        <f t="shared" si="53"/>
        <v>LARGE</v>
      </c>
      <c r="L375" s="144" t="str" cm="1">
        <f t="array" ref="L375">_xlfn.IFS(I375&lt;=2,"SMALL",I375&lt;=5,"MEDIUM",I375&gt;5,"LARGE")</f>
        <v>LARGE</v>
      </c>
      <c r="M375" s="144" t="str">
        <f t="shared" si="47"/>
        <v>NO</v>
      </c>
      <c r="N375" s="374">
        <v>5</v>
      </c>
      <c r="O375" s="374">
        <f t="shared" si="48"/>
        <v>5</v>
      </c>
      <c r="P375" s="158" t="str" cm="1">
        <f t="array" ref="P375">_xlfn.SWITCH(ROUND(N375,0),5,"Excellent",4,"Good",3,"ok","Bad")</f>
        <v>Excellent</v>
      </c>
      <c r="Q375" s="144">
        <v>3</v>
      </c>
      <c r="R375" s="385">
        <v>41502</v>
      </c>
      <c r="S375" s="385">
        <v>42505</v>
      </c>
      <c r="T375" s="144">
        <v>811</v>
      </c>
      <c r="U375" s="144" t="s">
        <v>69</v>
      </c>
      <c r="V375" s="144">
        <v>362</v>
      </c>
      <c r="W375" s="144" t="str">
        <f t="shared" si="54"/>
        <v>Active</v>
      </c>
      <c r="X375" s="144">
        <v>811</v>
      </c>
      <c r="Y375" s="157" t="s">
        <v>64</v>
      </c>
      <c r="Z375" s="386">
        <v>0.5</v>
      </c>
      <c r="AA375" s="386">
        <v>0.36</v>
      </c>
      <c r="AB375" s="387" t="s">
        <v>65</v>
      </c>
      <c r="AC375" s="157"/>
    </row>
    <row r="376" spans="2:29">
      <c r="B376" s="347">
        <v>43</v>
      </c>
      <c r="C376" s="383">
        <v>5</v>
      </c>
      <c r="D376" s="383" t="str">
        <f t="shared" si="49"/>
        <v>NO</v>
      </c>
      <c r="E376" s="383" t="str">
        <f t="shared" si="50"/>
        <v>MILD</v>
      </c>
      <c r="F376" s="383" t="str">
        <f t="shared" si="51"/>
        <v>RAIN</v>
      </c>
      <c r="G376" s="384" t="str">
        <f t="shared" si="46"/>
        <v>WET</v>
      </c>
      <c r="I376" s="342">
        <v>3</v>
      </c>
      <c r="J376" s="144" t="str">
        <f t="shared" si="52"/>
        <v>LARGE</v>
      </c>
      <c r="K376" s="144" t="str">
        <f t="shared" si="53"/>
        <v>MEDIUM</v>
      </c>
      <c r="L376" s="144" t="str" cm="1">
        <f t="array" ref="L376">_xlfn.IFS(I376&lt;=2,"SMALL",I376&lt;=5,"MEDIUM",I376&gt;5,"LARGE")</f>
        <v>MEDIUM</v>
      </c>
      <c r="M376" s="144" t="str">
        <f t="shared" si="47"/>
        <v>NO</v>
      </c>
      <c r="N376" s="374">
        <v>4.9400000000000004</v>
      </c>
      <c r="O376" s="374">
        <f t="shared" si="48"/>
        <v>5</v>
      </c>
      <c r="P376" s="158" t="str" cm="1">
        <f t="array" ref="P376">_xlfn.SWITCH(ROUND(N376,0),5,"Excellent",4,"Good",3,"ok","Bad")</f>
        <v>Excellent</v>
      </c>
      <c r="Q376" s="144">
        <v>16</v>
      </c>
      <c r="R376" s="385">
        <v>41332</v>
      </c>
      <c r="S376" s="385">
        <v>43059</v>
      </c>
      <c r="T376" s="144">
        <v>745</v>
      </c>
      <c r="U376" s="144" t="s">
        <v>69</v>
      </c>
      <c r="V376" s="144">
        <v>97</v>
      </c>
      <c r="W376" s="144" t="str">
        <f t="shared" si="54"/>
        <v>Active</v>
      </c>
      <c r="X376" s="144">
        <v>745</v>
      </c>
      <c r="Y376" s="157" t="s">
        <v>61</v>
      </c>
      <c r="Z376" s="386">
        <v>1</v>
      </c>
      <c r="AA376" s="386">
        <v>0.68</v>
      </c>
      <c r="AB376" s="387" t="s">
        <v>65</v>
      </c>
      <c r="AC376" s="157"/>
    </row>
    <row r="377" spans="2:29">
      <c r="B377" s="347">
        <v>31</v>
      </c>
      <c r="C377" s="383">
        <v>41</v>
      </c>
      <c r="D377" s="383" t="str">
        <f t="shared" si="49"/>
        <v>YES</v>
      </c>
      <c r="E377" s="383" t="str">
        <f t="shared" si="50"/>
        <v>COLD</v>
      </c>
      <c r="F377" s="383" t="str">
        <f t="shared" si="51"/>
        <v>NONE</v>
      </c>
      <c r="G377" s="384" t="str">
        <f t="shared" si="46"/>
        <v>WET</v>
      </c>
      <c r="I377" s="342">
        <v>2</v>
      </c>
      <c r="J377" s="144" t="str">
        <f t="shared" si="52"/>
        <v>SMALL</v>
      </c>
      <c r="K377" s="144" t="str">
        <f t="shared" si="53"/>
        <v>SMALL</v>
      </c>
      <c r="L377" s="144" t="str" cm="1">
        <f t="array" ref="L377">_xlfn.IFS(I377&lt;=2,"SMALL",I377&lt;=5,"MEDIUM",I377&gt;5,"LARGE")</f>
        <v>SMALL</v>
      </c>
      <c r="M377" s="144" t="str">
        <f t="shared" si="47"/>
        <v>YES</v>
      </c>
      <c r="N377" s="374">
        <v>4.99</v>
      </c>
      <c r="O377" s="374">
        <f t="shared" si="48"/>
        <v>5</v>
      </c>
      <c r="P377" s="158" t="str" cm="1">
        <f t="array" ref="P377">_xlfn.SWITCH(ROUND(N377,0),5,"Excellent",4,"Good",3,"ok","Bad")</f>
        <v>Excellent</v>
      </c>
      <c r="Q377" s="144">
        <v>172</v>
      </c>
      <c r="R377" s="385">
        <v>41260</v>
      </c>
      <c r="S377" s="385">
        <v>43904</v>
      </c>
      <c r="T377" s="144">
        <v>405</v>
      </c>
      <c r="U377" s="144" t="s">
        <v>60</v>
      </c>
      <c r="V377" s="144">
        <v>311</v>
      </c>
      <c r="W377" s="144" t="str">
        <f t="shared" si="54"/>
        <v>Active</v>
      </c>
      <c r="X377" s="144">
        <v>405</v>
      </c>
      <c r="Y377" s="157" t="s">
        <v>61</v>
      </c>
      <c r="Z377" s="386">
        <v>1</v>
      </c>
      <c r="AA377" s="386">
        <v>0</v>
      </c>
      <c r="AB377" s="387" t="s">
        <v>65</v>
      </c>
      <c r="AC377" s="157"/>
    </row>
    <row r="378" spans="2:29">
      <c r="B378" s="347">
        <v>13</v>
      </c>
      <c r="C378" s="383">
        <v>33</v>
      </c>
      <c r="D378" s="383" t="str">
        <f t="shared" si="49"/>
        <v>YES</v>
      </c>
      <c r="E378" s="383" t="str">
        <f t="shared" si="50"/>
        <v>COLD</v>
      </c>
      <c r="F378" s="383" t="str">
        <f t="shared" si="51"/>
        <v>NONE</v>
      </c>
      <c r="G378" s="384" t="str">
        <f t="shared" si="46"/>
        <v>WET</v>
      </c>
      <c r="I378" s="342">
        <v>1</v>
      </c>
      <c r="J378" s="144" t="str">
        <f t="shared" si="52"/>
        <v>SMALL</v>
      </c>
      <c r="K378" s="144" t="str">
        <f t="shared" si="53"/>
        <v>SMALL</v>
      </c>
      <c r="L378" s="144" t="str" cm="1">
        <f t="array" ref="L378">_xlfn.IFS(I378&lt;=2,"SMALL",I378&lt;=5,"MEDIUM",I378&gt;5,"LARGE")</f>
        <v>SMALL</v>
      </c>
      <c r="M378" s="144" t="str">
        <f t="shared" si="47"/>
        <v>NO</v>
      </c>
      <c r="N378" s="374">
        <v>4.78</v>
      </c>
      <c r="O378" s="374">
        <f t="shared" si="48"/>
        <v>5</v>
      </c>
      <c r="P378" s="158" t="str" cm="1">
        <f t="array" ref="P378">_xlfn.SWITCH(ROUND(N378,0),5,"Excellent",4,"Good",3,"ok","Bad")</f>
        <v>Excellent</v>
      </c>
      <c r="Q378" s="144">
        <v>9</v>
      </c>
      <c r="R378" s="385">
        <v>41801</v>
      </c>
      <c r="S378" s="385">
        <v>42009</v>
      </c>
      <c r="T378" s="144">
        <v>136</v>
      </c>
      <c r="U378" s="144" t="s">
        <v>60</v>
      </c>
      <c r="V378" s="144">
        <v>342</v>
      </c>
      <c r="W378" s="144" t="str">
        <f t="shared" si="54"/>
        <v>Active</v>
      </c>
      <c r="X378" s="144">
        <v>136</v>
      </c>
      <c r="Y378" s="157" t="s">
        <v>61</v>
      </c>
      <c r="Z378" s="386">
        <v>0.8</v>
      </c>
      <c r="AA378" s="386">
        <v>0.75</v>
      </c>
      <c r="AB378" s="387" t="s">
        <v>62</v>
      </c>
      <c r="AC378" s="157"/>
    </row>
    <row r="379" spans="2:29">
      <c r="B379" s="347">
        <v>40</v>
      </c>
      <c r="C379" s="383">
        <v>0</v>
      </c>
      <c r="D379" s="383" t="str">
        <f t="shared" si="49"/>
        <v>NO</v>
      </c>
      <c r="E379" s="383" t="str">
        <f t="shared" si="50"/>
        <v>MILD</v>
      </c>
      <c r="F379" s="383" t="str">
        <f t="shared" si="51"/>
        <v>NONE</v>
      </c>
      <c r="G379" s="384" t="str">
        <f t="shared" si="46"/>
        <v>WET</v>
      </c>
      <c r="I379" s="342">
        <v>6</v>
      </c>
      <c r="J379" s="144" t="str">
        <f t="shared" si="52"/>
        <v>LARGE</v>
      </c>
      <c r="K379" s="144" t="str">
        <f t="shared" si="53"/>
        <v>LARGE</v>
      </c>
      <c r="L379" s="144" t="str" cm="1">
        <f t="array" ref="L379">_xlfn.IFS(I379&lt;=2,"SMALL",I379&lt;=5,"MEDIUM",I379&gt;5,"LARGE")</f>
        <v>LARGE</v>
      </c>
      <c r="M379" s="144" t="str">
        <f t="shared" si="47"/>
        <v>NO</v>
      </c>
      <c r="N379" s="374">
        <v>4.67</v>
      </c>
      <c r="O379" s="374">
        <f t="shared" si="48"/>
        <v>5</v>
      </c>
      <c r="P379" s="158" t="str" cm="1">
        <f t="array" ref="P379">_xlfn.SWITCH(ROUND(N379,0),5,"Excellent",4,"Good",3,"ok","Bad")</f>
        <v>Excellent</v>
      </c>
      <c r="Q379" s="144">
        <v>3</v>
      </c>
      <c r="R379" s="385">
        <v>41275</v>
      </c>
      <c r="S379" s="385">
        <v>43833</v>
      </c>
      <c r="T379" s="144">
        <v>892</v>
      </c>
      <c r="U379" s="144" t="s">
        <v>69</v>
      </c>
      <c r="V379" s="144">
        <v>276</v>
      </c>
      <c r="W379" s="144" t="str">
        <f t="shared" si="54"/>
        <v>Active</v>
      </c>
      <c r="X379" s="144">
        <v>892</v>
      </c>
      <c r="Y379" s="157" t="s">
        <v>64</v>
      </c>
      <c r="Z379" s="386">
        <v>1</v>
      </c>
      <c r="AA379" s="386">
        <v>1</v>
      </c>
      <c r="AB379" s="387" t="s">
        <v>62</v>
      </c>
      <c r="AC379" s="157"/>
    </row>
    <row r="380" spans="2:29">
      <c r="B380" s="347">
        <v>10</v>
      </c>
      <c r="C380" s="383">
        <v>0</v>
      </c>
      <c r="D380" s="383" t="str">
        <f t="shared" si="49"/>
        <v>YES</v>
      </c>
      <c r="E380" s="383" t="str">
        <f t="shared" si="50"/>
        <v>COLD</v>
      </c>
      <c r="F380" s="383" t="str">
        <f t="shared" si="51"/>
        <v>NONE</v>
      </c>
      <c r="G380" s="384" t="str">
        <f t="shared" si="46"/>
        <v>WET</v>
      </c>
      <c r="I380" s="342">
        <v>3</v>
      </c>
      <c r="J380" s="144" t="str">
        <f t="shared" si="52"/>
        <v>LARGE</v>
      </c>
      <c r="K380" s="144" t="str">
        <f t="shared" si="53"/>
        <v>MEDIUM</v>
      </c>
      <c r="L380" s="144" t="str" cm="1">
        <f t="array" ref="L380">_xlfn.IFS(I380&lt;=2,"SMALL",I380&lt;=5,"MEDIUM",I380&gt;5,"LARGE")</f>
        <v>MEDIUM</v>
      </c>
      <c r="M380" s="144" t="str">
        <f t="shared" si="47"/>
        <v>NO</v>
      </c>
      <c r="N380" s="374">
        <v>4.63</v>
      </c>
      <c r="O380" s="374">
        <f t="shared" si="48"/>
        <v>5</v>
      </c>
      <c r="P380" s="158" t="str" cm="1">
        <f t="array" ref="P380">_xlfn.SWITCH(ROUND(N380,0),5,"Excellent",4,"Good",3,"ok","Bad")</f>
        <v>Excellent</v>
      </c>
      <c r="Q380" s="144">
        <v>79</v>
      </c>
      <c r="R380" s="385">
        <v>41273</v>
      </c>
      <c r="S380" s="385">
        <v>43850</v>
      </c>
      <c r="T380" s="144">
        <v>370</v>
      </c>
      <c r="U380" s="144" t="s">
        <v>60</v>
      </c>
      <c r="V380" s="144">
        <v>365</v>
      </c>
      <c r="W380" s="144" t="str">
        <f t="shared" si="54"/>
        <v>Active</v>
      </c>
      <c r="X380" s="144">
        <v>370</v>
      </c>
      <c r="Y380" s="157" t="s">
        <v>70</v>
      </c>
      <c r="Z380" s="386">
        <v>1</v>
      </c>
      <c r="AA380" s="386">
        <v>0.81</v>
      </c>
      <c r="AB380" s="387" t="s">
        <v>65</v>
      </c>
      <c r="AC380" s="157"/>
    </row>
    <row r="381" spans="2:29">
      <c r="B381" s="347">
        <v>14</v>
      </c>
      <c r="C381" s="383">
        <v>356</v>
      </c>
      <c r="D381" s="383" t="str">
        <f t="shared" si="49"/>
        <v>YES</v>
      </c>
      <c r="E381" s="383" t="str">
        <f t="shared" si="50"/>
        <v>COLD</v>
      </c>
      <c r="F381" s="383" t="str">
        <f t="shared" si="51"/>
        <v>NONE</v>
      </c>
      <c r="G381" s="384" t="str">
        <f t="shared" si="46"/>
        <v>WET</v>
      </c>
      <c r="I381" s="342">
        <v>2</v>
      </c>
      <c r="J381" s="144" t="str">
        <f t="shared" si="52"/>
        <v>SMALL</v>
      </c>
      <c r="K381" s="144" t="str">
        <f t="shared" si="53"/>
        <v>SMALL</v>
      </c>
      <c r="L381" s="144" t="str" cm="1">
        <f t="array" ref="L381">_xlfn.IFS(I381&lt;=2,"SMALL",I381&lt;=5,"MEDIUM",I381&gt;5,"LARGE")</f>
        <v>SMALL</v>
      </c>
      <c r="M381" s="144" t="str">
        <f t="shared" si="47"/>
        <v>NO</v>
      </c>
      <c r="N381" s="374">
        <v>4.57</v>
      </c>
      <c r="O381" s="374">
        <f t="shared" si="48"/>
        <v>5</v>
      </c>
      <c r="P381" s="158" t="str" cm="1">
        <f t="array" ref="P381">_xlfn.SWITCH(ROUND(N381,0),5,"Excellent",4,"Good",3,"ok","Bad")</f>
        <v>Excellent</v>
      </c>
      <c r="Q381" s="144">
        <v>23</v>
      </c>
      <c r="R381" s="385">
        <v>41274</v>
      </c>
      <c r="S381" s="385">
        <v>43814</v>
      </c>
      <c r="T381" s="144">
        <v>915</v>
      </c>
      <c r="U381" s="144" t="s">
        <v>60</v>
      </c>
      <c r="V381" s="144">
        <v>344</v>
      </c>
      <c r="W381" s="144" t="str">
        <f t="shared" si="54"/>
        <v>Active</v>
      </c>
      <c r="X381" s="144">
        <v>915</v>
      </c>
      <c r="Y381" s="157" t="s">
        <v>61</v>
      </c>
      <c r="Z381" s="386">
        <v>1</v>
      </c>
      <c r="AA381" s="386">
        <v>0.33</v>
      </c>
      <c r="AB381" s="387" t="s">
        <v>65</v>
      </c>
      <c r="AC381" s="157"/>
    </row>
    <row r="382" spans="2:29">
      <c r="B382" s="347">
        <v>32</v>
      </c>
      <c r="C382" s="383">
        <v>0</v>
      </c>
      <c r="D382" s="383" t="str">
        <f t="shared" si="49"/>
        <v>YES</v>
      </c>
      <c r="E382" s="383" t="str">
        <f t="shared" si="50"/>
        <v>COLD</v>
      </c>
      <c r="F382" s="383" t="str">
        <f t="shared" si="51"/>
        <v>NONE</v>
      </c>
      <c r="G382" s="384" t="str">
        <f t="shared" si="46"/>
        <v>WET</v>
      </c>
      <c r="I382" s="342">
        <v>2</v>
      </c>
      <c r="J382" s="144" t="str">
        <f t="shared" si="52"/>
        <v>SMALL</v>
      </c>
      <c r="K382" s="144" t="str">
        <f t="shared" si="53"/>
        <v>SMALL</v>
      </c>
      <c r="L382" s="144" t="str" cm="1">
        <f t="array" ref="L382">_xlfn.IFS(I382&lt;=2,"SMALL",I382&lt;=5,"MEDIUM",I382&gt;5,"LARGE")</f>
        <v>SMALL</v>
      </c>
      <c r="M382" s="144" t="str">
        <f t="shared" si="47"/>
        <v>NO</v>
      </c>
      <c r="N382" s="374">
        <v>4.6399999999999997</v>
      </c>
      <c r="O382" s="374">
        <f t="shared" si="48"/>
        <v>5</v>
      </c>
      <c r="P382" s="158" t="str" cm="1">
        <f t="array" ref="P382">_xlfn.SWITCH(ROUND(N382,0),5,"Excellent",4,"Good",3,"ok","Bad")</f>
        <v>Excellent</v>
      </c>
      <c r="Q382" s="144">
        <v>59</v>
      </c>
      <c r="R382" s="385">
        <v>41277</v>
      </c>
      <c r="S382" s="385">
        <v>44053</v>
      </c>
      <c r="T382" s="144">
        <v>920</v>
      </c>
      <c r="U382" s="144" t="s">
        <v>60</v>
      </c>
      <c r="V382" s="144">
        <v>117</v>
      </c>
      <c r="W382" s="144" t="str">
        <f t="shared" si="54"/>
        <v>Active</v>
      </c>
      <c r="X382" s="144">
        <v>920</v>
      </c>
      <c r="Y382" s="157" t="s">
        <v>64</v>
      </c>
      <c r="Z382" s="386">
        <v>1</v>
      </c>
      <c r="AA382" s="386">
        <v>0.93</v>
      </c>
      <c r="AB382" s="387" t="s">
        <v>62</v>
      </c>
      <c r="AC382" s="157"/>
    </row>
    <row r="383" spans="2:29">
      <c r="B383" s="347">
        <v>31</v>
      </c>
      <c r="C383" s="383">
        <v>0</v>
      </c>
      <c r="D383" s="383" t="str">
        <f t="shared" si="49"/>
        <v>YES</v>
      </c>
      <c r="E383" s="383" t="str">
        <f t="shared" si="50"/>
        <v>COLD</v>
      </c>
      <c r="F383" s="383" t="str">
        <f t="shared" si="51"/>
        <v>NONE</v>
      </c>
      <c r="G383" s="384" t="str">
        <f t="shared" si="46"/>
        <v>WET</v>
      </c>
      <c r="I383" s="342">
        <v>2</v>
      </c>
      <c r="J383" s="144" t="str">
        <f t="shared" si="52"/>
        <v>SMALL</v>
      </c>
      <c r="K383" s="144" t="str">
        <f t="shared" si="53"/>
        <v>SMALL</v>
      </c>
      <c r="L383" s="144" t="str" cm="1">
        <f t="array" ref="L383">_xlfn.IFS(I383&lt;=2,"SMALL",I383&lt;=5,"MEDIUM",I383&gt;5,"LARGE")</f>
        <v>SMALL</v>
      </c>
      <c r="M383" s="144" t="str">
        <f t="shared" si="47"/>
        <v>NO</v>
      </c>
      <c r="N383" s="374">
        <v>4.1399999999999997</v>
      </c>
      <c r="O383" s="374">
        <f t="shared" si="48"/>
        <v>4</v>
      </c>
      <c r="P383" s="158" t="str" cm="1">
        <f t="array" ref="P383">_xlfn.SWITCH(ROUND(N383,0),5,"Excellent",4,"Good",3,"ok","Bad")</f>
        <v>Good</v>
      </c>
      <c r="Q383" s="144">
        <v>7</v>
      </c>
      <c r="R383" s="385">
        <v>41351</v>
      </c>
      <c r="S383" s="385">
        <v>42260</v>
      </c>
      <c r="T383" s="144">
        <v>922</v>
      </c>
      <c r="U383" s="144" t="s">
        <v>69</v>
      </c>
      <c r="V383" s="144">
        <v>295</v>
      </c>
      <c r="W383" s="144" t="str">
        <f t="shared" si="54"/>
        <v>Active</v>
      </c>
      <c r="X383" s="144">
        <v>922</v>
      </c>
      <c r="Y383" s="157" t="s">
        <v>64</v>
      </c>
      <c r="Z383" s="386">
        <v>0.86</v>
      </c>
      <c r="AA383" s="386">
        <v>0.96</v>
      </c>
      <c r="AB383" s="387" t="s">
        <v>62</v>
      </c>
      <c r="AC383" s="157"/>
    </row>
    <row r="384" spans="2:29">
      <c r="B384" s="347">
        <v>37</v>
      </c>
      <c r="C384" s="383">
        <v>0</v>
      </c>
      <c r="D384" s="383" t="str">
        <f t="shared" si="49"/>
        <v>NO</v>
      </c>
      <c r="E384" s="383" t="str">
        <f t="shared" si="50"/>
        <v>COLD</v>
      </c>
      <c r="F384" s="383" t="str">
        <f t="shared" si="51"/>
        <v>NONE</v>
      </c>
      <c r="G384" s="384" t="str">
        <f t="shared" si="46"/>
        <v>WET</v>
      </c>
      <c r="I384" s="342">
        <v>2</v>
      </c>
      <c r="J384" s="144" t="str">
        <f t="shared" si="52"/>
        <v>SMALL</v>
      </c>
      <c r="K384" s="144" t="str">
        <f t="shared" si="53"/>
        <v>SMALL</v>
      </c>
      <c r="L384" s="144" t="str" cm="1">
        <f t="array" ref="L384">_xlfn.IFS(I384&lt;=2,"SMALL",I384&lt;=5,"MEDIUM",I384&gt;5,"LARGE")</f>
        <v>SMALL</v>
      </c>
      <c r="M384" s="144" t="str">
        <f t="shared" si="47"/>
        <v>NO</v>
      </c>
      <c r="N384" s="374">
        <v>4.67</v>
      </c>
      <c r="O384" s="374">
        <f t="shared" si="48"/>
        <v>5</v>
      </c>
      <c r="P384" s="158" t="str" cm="1">
        <f t="array" ref="P384">_xlfn.SWITCH(ROUND(N384,0),5,"Excellent",4,"Good",3,"ok","Bad")</f>
        <v>Excellent</v>
      </c>
      <c r="Q384" s="144">
        <v>45</v>
      </c>
      <c r="R384" s="385">
        <v>41277</v>
      </c>
      <c r="S384" s="385">
        <v>43946</v>
      </c>
      <c r="T384" s="144">
        <v>924</v>
      </c>
      <c r="U384" s="144" t="s">
        <v>60</v>
      </c>
      <c r="V384" s="144">
        <v>268</v>
      </c>
      <c r="W384" s="144" t="str">
        <f t="shared" si="54"/>
        <v>Active</v>
      </c>
      <c r="X384" s="144">
        <v>924</v>
      </c>
      <c r="Y384" s="157" t="s">
        <v>122</v>
      </c>
      <c r="Z384" s="386">
        <v>0</v>
      </c>
      <c r="AA384" s="386">
        <v>0.13</v>
      </c>
      <c r="AB384" s="387" t="s">
        <v>65</v>
      </c>
      <c r="AC384" s="157"/>
    </row>
    <row r="385" spans="2:29">
      <c r="B385" s="347">
        <v>12</v>
      </c>
      <c r="C385" s="383">
        <v>0</v>
      </c>
      <c r="D385" s="383" t="str">
        <f t="shared" si="49"/>
        <v>YES</v>
      </c>
      <c r="E385" s="383" t="str">
        <f t="shared" si="50"/>
        <v>COLD</v>
      </c>
      <c r="F385" s="383" t="str">
        <f t="shared" si="51"/>
        <v>NONE</v>
      </c>
      <c r="G385" s="384" t="str">
        <f t="shared" si="46"/>
        <v>WET</v>
      </c>
      <c r="I385" s="342">
        <v>2</v>
      </c>
      <c r="J385" s="144" t="str">
        <f t="shared" si="52"/>
        <v>SMALL</v>
      </c>
      <c r="K385" s="144" t="str">
        <f t="shared" si="53"/>
        <v>SMALL</v>
      </c>
      <c r="L385" s="144" t="str" cm="1">
        <f t="array" ref="L385">_xlfn.IFS(I385&lt;=2,"SMALL",I385&lt;=5,"MEDIUM",I385&gt;5,"LARGE")</f>
        <v>SMALL</v>
      </c>
      <c r="M385" s="144" t="str">
        <f t="shared" si="47"/>
        <v>NO</v>
      </c>
      <c r="N385" s="374">
        <v>4.8099999999999996</v>
      </c>
      <c r="O385" s="374">
        <f t="shared" si="48"/>
        <v>5</v>
      </c>
      <c r="P385" s="158" t="str" cm="1">
        <f t="array" ref="P385">_xlfn.SWITCH(ROUND(N385,0),5,"Excellent",4,"Good",3,"ok","Bad")</f>
        <v>Excellent</v>
      </c>
      <c r="Q385" s="144">
        <v>32</v>
      </c>
      <c r="R385" s="385">
        <v>41491</v>
      </c>
      <c r="S385" s="385">
        <v>43921</v>
      </c>
      <c r="T385" s="144">
        <v>924</v>
      </c>
      <c r="U385" s="144" t="s">
        <v>60</v>
      </c>
      <c r="V385" s="144">
        <v>253</v>
      </c>
      <c r="W385" s="144" t="str">
        <f t="shared" si="54"/>
        <v>Active</v>
      </c>
      <c r="X385" s="144">
        <v>924</v>
      </c>
      <c r="Y385" s="157" t="s">
        <v>70</v>
      </c>
      <c r="Z385" s="386">
        <v>1</v>
      </c>
      <c r="AA385" s="386">
        <v>1</v>
      </c>
      <c r="AB385" s="387" t="s">
        <v>62</v>
      </c>
      <c r="AC385" s="157"/>
    </row>
    <row r="386" spans="2:29">
      <c r="B386" s="347">
        <v>26</v>
      </c>
      <c r="C386" s="383">
        <v>0</v>
      </c>
      <c r="D386" s="383" t="str">
        <f t="shared" si="49"/>
        <v>YES</v>
      </c>
      <c r="E386" s="383" t="str">
        <f t="shared" si="50"/>
        <v>COLD</v>
      </c>
      <c r="F386" s="383" t="str">
        <f t="shared" si="51"/>
        <v>NONE</v>
      </c>
      <c r="G386" s="384" t="str">
        <f t="shared" si="46"/>
        <v>WET</v>
      </c>
      <c r="I386" s="342">
        <v>2</v>
      </c>
      <c r="J386" s="144" t="str">
        <f t="shared" si="52"/>
        <v>SMALL</v>
      </c>
      <c r="K386" s="144" t="str">
        <f t="shared" si="53"/>
        <v>SMALL</v>
      </c>
      <c r="L386" s="144" t="str" cm="1">
        <f t="array" ref="L386">_xlfn.IFS(I386&lt;=2,"SMALL",I386&lt;=5,"MEDIUM",I386&gt;5,"LARGE")</f>
        <v>SMALL</v>
      </c>
      <c r="M386" s="144" t="str">
        <f t="shared" si="47"/>
        <v>NO</v>
      </c>
      <c r="N386" s="374">
        <v>4.91</v>
      </c>
      <c r="O386" s="374">
        <f t="shared" si="48"/>
        <v>5</v>
      </c>
      <c r="P386" s="158" t="str" cm="1">
        <f t="array" ref="P386">_xlfn.SWITCH(ROUND(N386,0),5,"Excellent",4,"Good",3,"ok","Bad")</f>
        <v>Excellent</v>
      </c>
      <c r="Q386" s="144">
        <v>70</v>
      </c>
      <c r="R386" s="385">
        <v>43301</v>
      </c>
      <c r="S386" s="385">
        <v>43951</v>
      </c>
      <c r="T386" s="144">
        <v>75</v>
      </c>
      <c r="U386" s="144" t="s">
        <v>60</v>
      </c>
      <c r="V386" s="144">
        <v>71</v>
      </c>
      <c r="W386" s="144" t="str">
        <f t="shared" si="54"/>
        <v>Active</v>
      </c>
      <c r="X386" s="144">
        <v>75</v>
      </c>
      <c r="Y386" s="157" t="s">
        <v>64</v>
      </c>
      <c r="Z386" s="386">
        <v>1</v>
      </c>
      <c r="AA386" s="386">
        <v>0.92</v>
      </c>
      <c r="AB386" s="387" t="s">
        <v>65</v>
      </c>
      <c r="AC386" s="157"/>
    </row>
    <row r="387" spans="2:29">
      <c r="B387" s="347">
        <v>33</v>
      </c>
      <c r="C387" s="383">
        <v>241</v>
      </c>
      <c r="D387" s="383" t="str">
        <f t="shared" si="49"/>
        <v>YES</v>
      </c>
      <c r="E387" s="383" t="str">
        <f t="shared" si="50"/>
        <v>COLD</v>
      </c>
      <c r="F387" s="383" t="str">
        <f t="shared" si="51"/>
        <v>NONE</v>
      </c>
      <c r="G387" s="384" t="str">
        <f t="shared" si="46"/>
        <v>WET</v>
      </c>
      <c r="I387" s="342">
        <v>2</v>
      </c>
      <c r="J387" s="144" t="str">
        <f t="shared" si="52"/>
        <v>SMALL</v>
      </c>
      <c r="K387" s="144" t="str">
        <f t="shared" si="53"/>
        <v>SMALL</v>
      </c>
      <c r="L387" s="144" t="str" cm="1">
        <f t="array" ref="L387">_xlfn.IFS(I387&lt;=2,"SMALL",I387&lt;=5,"MEDIUM",I387&gt;5,"LARGE")</f>
        <v>SMALL</v>
      </c>
      <c r="M387" s="144" t="str">
        <f t="shared" si="47"/>
        <v>NO</v>
      </c>
      <c r="N387" s="374">
        <v>4.58</v>
      </c>
      <c r="O387" s="374">
        <f t="shared" si="48"/>
        <v>5</v>
      </c>
      <c r="P387" s="158" t="str" cm="1">
        <f t="array" ref="P387">_xlfn.SWITCH(ROUND(N387,0),5,"Excellent",4,"Good",3,"ok","Bad")</f>
        <v>Excellent</v>
      </c>
      <c r="Q387" s="144">
        <v>45</v>
      </c>
      <c r="R387" s="385">
        <v>41362</v>
      </c>
      <c r="S387" s="385">
        <v>43910</v>
      </c>
      <c r="T387" s="144">
        <v>556</v>
      </c>
      <c r="U387" s="144" t="s">
        <v>60</v>
      </c>
      <c r="V387" s="144">
        <v>365</v>
      </c>
      <c r="W387" s="144" t="str">
        <f t="shared" si="54"/>
        <v>Active</v>
      </c>
      <c r="X387" s="144">
        <v>556</v>
      </c>
      <c r="Y387" s="157" t="s">
        <v>64</v>
      </c>
      <c r="Z387" s="386">
        <v>0.75</v>
      </c>
      <c r="AA387" s="386">
        <v>0.57999999999999996</v>
      </c>
      <c r="AB387" s="387" t="s">
        <v>65</v>
      </c>
      <c r="AC387" s="157"/>
    </row>
    <row r="388" spans="2:29">
      <c r="B388" s="347">
        <v>22</v>
      </c>
      <c r="C388" s="383">
        <v>48</v>
      </c>
      <c r="D388" s="383" t="str">
        <f t="shared" si="49"/>
        <v>YES</v>
      </c>
      <c r="E388" s="383" t="str">
        <f t="shared" si="50"/>
        <v>COLD</v>
      </c>
      <c r="F388" s="383" t="str">
        <f t="shared" si="51"/>
        <v>NONE</v>
      </c>
      <c r="G388" s="384" t="str">
        <f t="shared" si="46"/>
        <v>WET</v>
      </c>
      <c r="I388" s="342">
        <v>1</v>
      </c>
      <c r="J388" s="144" t="str">
        <f t="shared" si="52"/>
        <v>SMALL</v>
      </c>
      <c r="K388" s="144" t="str">
        <f t="shared" si="53"/>
        <v>SMALL</v>
      </c>
      <c r="L388" s="144" t="str" cm="1">
        <f t="array" ref="L388">_xlfn.IFS(I388&lt;=2,"SMALL",I388&lt;=5,"MEDIUM",I388&gt;5,"LARGE")</f>
        <v>SMALL</v>
      </c>
      <c r="M388" s="144" t="str">
        <f t="shared" si="47"/>
        <v>NO</v>
      </c>
      <c r="N388" s="374">
        <v>4.6399999999999997</v>
      </c>
      <c r="O388" s="374">
        <f t="shared" si="48"/>
        <v>5</v>
      </c>
      <c r="P388" s="158" t="str" cm="1">
        <f t="array" ref="P388">_xlfn.SWITCH(ROUND(N388,0),5,"Excellent",4,"Good",3,"ok","Bad")</f>
        <v>Excellent</v>
      </c>
      <c r="Q388" s="144">
        <v>11</v>
      </c>
      <c r="R388" s="385">
        <v>42196</v>
      </c>
      <c r="S388" s="385">
        <v>43343</v>
      </c>
      <c r="T388" s="144">
        <v>929</v>
      </c>
      <c r="U388" s="144" t="s">
        <v>60</v>
      </c>
      <c r="V388" s="144">
        <v>0</v>
      </c>
      <c r="W388" s="144" t="str">
        <f t="shared" si="54"/>
        <v>Inactive</v>
      </c>
      <c r="X388" s="144">
        <v>929</v>
      </c>
      <c r="Y388" s="157" t="s">
        <v>61</v>
      </c>
      <c r="Z388" s="386">
        <v>1</v>
      </c>
      <c r="AA388" s="386">
        <v>0.98</v>
      </c>
      <c r="AB388" s="387" t="s">
        <v>62</v>
      </c>
      <c r="AC388" s="157"/>
    </row>
    <row r="389" spans="2:29">
      <c r="B389" s="347">
        <v>40</v>
      </c>
      <c r="C389" s="383">
        <v>0</v>
      </c>
      <c r="D389" s="383" t="str">
        <f t="shared" si="49"/>
        <v>NO</v>
      </c>
      <c r="E389" s="383" t="str">
        <f t="shared" si="50"/>
        <v>MILD</v>
      </c>
      <c r="F389" s="383" t="str">
        <f t="shared" si="51"/>
        <v>NONE</v>
      </c>
      <c r="G389" s="384" t="str">
        <f t="shared" ref="G389:G452" si="55">IF(OR(E389="COLD",E389="MILD"),"WET","DRY")</f>
        <v>WET</v>
      </c>
      <c r="I389" s="342">
        <v>2</v>
      </c>
      <c r="J389" s="144" t="str">
        <f t="shared" si="52"/>
        <v>SMALL</v>
      </c>
      <c r="K389" s="144" t="str">
        <f t="shared" si="53"/>
        <v>SMALL</v>
      </c>
      <c r="L389" s="144" t="str" cm="1">
        <f t="array" ref="L389">_xlfn.IFS(I389&lt;=2,"SMALL",I389&lt;=5,"MEDIUM",I389&gt;5,"LARGE")</f>
        <v>SMALL</v>
      </c>
      <c r="M389" s="144" t="str">
        <f t="shared" ref="M389:M452" si="56">IF(AND(N389&gt;=4.8,Q389&gt;100),"YES","NO")</f>
        <v>YES</v>
      </c>
      <c r="N389" s="374">
        <v>4.8899999999999997</v>
      </c>
      <c r="O389" s="374">
        <f t="shared" ref="O389:O452" si="57">ROUND(N389,0)</f>
        <v>5</v>
      </c>
      <c r="P389" s="158" t="str" cm="1">
        <f t="array" ref="P389">_xlfn.SWITCH(ROUND(N389,0),5,"Excellent",4,"Good",3,"ok","Bad")</f>
        <v>Excellent</v>
      </c>
      <c r="Q389" s="144">
        <v>257</v>
      </c>
      <c r="R389" s="385">
        <v>41272</v>
      </c>
      <c r="S389" s="385">
        <v>44036</v>
      </c>
      <c r="T389" s="144">
        <v>147</v>
      </c>
      <c r="U389" s="144" t="s">
        <v>69</v>
      </c>
      <c r="V389" s="144">
        <v>0</v>
      </c>
      <c r="W389" s="144" t="str">
        <f t="shared" si="54"/>
        <v>Inactive</v>
      </c>
      <c r="X389" s="144">
        <v>147</v>
      </c>
      <c r="Y389" s="157" t="s">
        <v>64</v>
      </c>
      <c r="Z389" s="386">
        <v>1</v>
      </c>
      <c r="AA389" s="386">
        <v>0.67</v>
      </c>
      <c r="AB389" s="387" t="s">
        <v>65</v>
      </c>
      <c r="AC389" s="157"/>
    </row>
    <row r="390" spans="2:29">
      <c r="B390" s="347">
        <v>36</v>
      </c>
      <c r="C390" s="383">
        <v>185</v>
      </c>
      <c r="D390" s="383" t="str">
        <f t="shared" ref="D390:D453" si="58">IFERROR(IF(B390&lt;35,"YES","NO"),"-")</f>
        <v>NO</v>
      </c>
      <c r="E390" s="383" t="str">
        <f t="shared" ref="E390:E453" si="59">IFERROR(IF(B390&lt;40,"COLD",IF(B390&gt;80,"HOT","MILD")),"-")</f>
        <v>COLD</v>
      </c>
      <c r="F390" s="383" t="str">
        <f t="shared" ref="F390:F453" si="60">IF(AND(C390&lt;0,D390="YES"),"SNOW",IF(AND(C390&gt;0,D390="NO"),"RAIN","NONE"))</f>
        <v>RAIN</v>
      </c>
      <c r="G390" s="384" t="str">
        <f t="shared" si="55"/>
        <v>WET</v>
      </c>
      <c r="I390" s="342">
        <v>2</v>
      </c>
      <c r="J390" s="144" t="str">
        <f t="shared" ref="J390:J453" si="61">IF(I390&lt;=2,"SMALL","LARGE")</f>
        <v>SMALL</v>
      </c>
      <c r="K390" s="144" t="str">
        <f t="shared" ref="K390:K453" si="62">IF(I390&lt;=2,"SMALL",IF(I390&lt;=5,"MEDIUM","LARGE"))</f>
        <v>SMALL</v>
      </c>
      <c r="L390" s="144" t="str" cm="1">
        <f t="array" ref="L390">_xlfn.IFS(I390&lt;=2,"SMALL",I390&lt;=5,"MEDIUM",I390&gt;5,"LARGE")</f>
        <v>SMALL</v>
      </c>
      <c r="M390" s="144" t="str">
        <f t="shared" si="56"/>
        <v>NO</v>
      </c>
      <c r="N390" s="374">
        <v>4.7</v>
      </c>
      <c r="O390" s="374">
        <f t="shared" si="57"/>
        <v>5</v>
      </c>
      <c r="P390" s="158" t="str" cm="1">
        <f t="array" ref="P390">_xlfn.SWITCH(ROUND(N390,0),5,"Excellent",4,"Good",3,"ok","Bad")</f>
        <v>Excellent</v>
      </c>
      <c r="Q390" s="144">
        <v>10</v>
      </c>
      <c r="R390" s="385">
        <v>42271</v>
      </c>
      <c r="S390" s="385">
        <v>43752</v>
      </c>
      <c r="T390" s="144">
        <v>915</v>
      </c>
      <c r="U390" s="144" t="s">
        <v>60</v>
      </c>
      <c r="V390" s="144">
        <v>363</v>
      </c>
      <c r="W390" s="144" t="str">
        <f t="shared" ref="W390:W453" si="63">IF(NOT(V390=0),"Active","Inactive")</f>
        <v>Active</v>
      </c>
      <c r="X390" s="144">
        <v>915</v>
      </c>
      <c r="Y390" s="157" t="s">
        <v>61</v>
      </c>
      <c r="Z390" s="386">
        <v>1</v>
      </c>
      <c r="AA390" s="386">
        <v>0.96</v>
      </c>
      <c r="AB390" s="387" t="s">
        <v>65</v>
      </c>
      <c r="AC390" s="157"/>
    </row>
    <row r="391" spans="2:29">
      <c r="B391" s="347">
        <v>15</v>
      </c>
      <c r="C391" s="383">
        <v>0</v>
      </c>
      <c r="D391" s="383" t="str">
        <f t="shared" si="58"/>
        <v>YES</v>
      </c>
      <c r="E391" s="383" t="str">
        <f t="shared" si="59"/>
        <v>COLD</v>
      </c>
      <c r="F391" s="383" t="str">
        <f t="shared" si="60"/>
        <v>NONE</v>
      </c>
      <c r="G391" s="384" t="str">
        <f t="shared" si="55"/>
        <v>WET</v>
      </c>
      <c r="I391" s="342">
        <v>6</v>
      </c>
      <c r="J391" s="144" t="str">
        <f t="shared" si="61"/>
        <v>LARGE</v>
      </c>
      <c r="K391" s="144" t="str">
        <f t="shared" si="62"/>
        <v>LARGE</v>
      </c>
      <c r="L391" s="144" t="str" cm="1">
        <f t="array" ref="L391">_xlfn.IFS(I391&lt;=2,"SMALL",I391&lt;=5,"MEDIUM",I391&gt;5,"LARGE")</f>
        <v>LARGE</v>
      </c>
      <c r="M391" s="144" t="str">
        <f t="shared" si="56"/>
        <v>NO</v>
      </c>
      <c r="N391" s="374">
        <v>4.83</v>
      </c>
      <c r="O391" s="374">
        <f t="shared" si="57"/>
        <v>5</v>
      </c>
      <c r="P391" s="158" t="str" cm="1">
        <f t="array" ref="P391">_xlfn.SWITCH(ROUND(N391,0),5,"Excellent",4,"Good",3,"ok","Bad")</f>
        <v>Excellent</v>
      </c>
      <c r="Q391" s="144">
        <v>36</v>
      </c>
      <c r="R391" s="385">
        <v>41371</v>
      </c>
      <c r="S391" s="385">
        <v>44029</v>
      </c>
      <c r="T391" s="144">
        <v>266</v>
      </c>
      <c r="U391" s="144" t="s">
        <v>69</v>
      </c>
      <c r="V391" s="144">
        <v>365</v>
      </c>
      <c r="W391" s="144" t="str">
        <f t="shared" si="63"/>
        <v>Active</v>
      </c>
      <c r="X391" s="144">
        <v>266</v>
      </c>
      <c r="Y391" s="157" t="s">
        <v>61</v>
      </c>
      <c r="Z391" s="386">
        <v>1</v>
      </c>
      <c r="AA391" s="386">
        <v>0.38</v>
      </c>
      <c r="AB391" s="387" t="s">
        <v>65</v>
      </c>
      <c r="AC391" s="157"/>
    </row>
    <row r="392" spans="2:29">
      <c r="B392" s="347">
        <v>22</v>
      </c>
      <c r="C392" s="383">
        <v>0</v>
      </c>
      <c r="D392" s="383" t="str">
        <f t="shared" si="58"/>
        <v>YES</v>
      </c>
      <c r="E392" s="383" t="str">
        <f t="shared" si="59"/>
        <v>COLD</v>
      </c>
      <c r="F392" s="383" t="str">
        <f t="shared" si="60"/>
        <v>NONE</v>
      </c>
      <c r="G392" s="384" t="str">
        <f t="shared" si="55"/>
        <v>WET</v>
      </c>
      <c r="I392" s="342">
        <v>2</v>
      </c>
      <c r="J392" s="144" t="str">
        <f t="shared" si="61"/>
        <v>SMALL</v>
      </c>
      <c r="K392" s="144" t="str">
        <f t="shared" si="62"/>
        <v>SMALL</v>
      </c>
      <c r="L392" s="144" t="str" cm="1">
        <f t="array" ref="L392">_xlfn.IFS(I392&lt;=2,"SMALL",I392&lt;=5,"MEDIUM",I392&gt;5,"LARGE")</f>
        <v>SMALL</v>
      </c>
      <c r="M392" s="144" t="str">
        <f t="shared" si="56"/>
        <v>NO</v>
      </c>
      <c r="N392" s="374">
        <v>4.8</v>
      </c>
      <c r="O392" s="374">
        <f t="shared" si="57"/>
        <v>5</v>
      </c>
      <c r="P392" s="158" t="str" cm="1">
        <f t="array" ref="P392">_xlfn.SWITCH(ROUND(N392,0),5,"Excellent",4,"Good",3,"ok","Bad")</f>
        <v>Excellent</v>
      </c>
      <c r="Q392" s="144">
        <v>97</v>
      </c>
      <c r="R392" s="385">
        <v>43300</v>
      </c>
      <c r="S392" s="385">
        <v>43982</v>
      </c>
      <c r="T392" s="144">
        <v>3598</v>
      </c>
      <c r="U392" s="144" t="s">
        <v>69</v>
      </c>
      <c r="V392" s="144">
        <v>82</v>
      </c>
      <c r="W392" s="144" t="str">
        <f t="shared" si="63"/>
        <v>Active</v>
      </c>
      <c r="X392" s="144">
        <v>3598</v>
      </c>
      <c r="Y392" s="157" t="s">
        <v>64</v>
      </c>
      <c r="Z392" s="386">
        <v>1</v>
      </c>
      <c r="AA392" s="386">
        <v>0.77</v>
      </c>
      <c r="AB392" s="387" t="s">
        <v>65</v>
      </c>
      <c r="AC392" s="157"/>
    </row>
    <row r="393" spans="2:29">
      <c r="B393" s="347">
        <v>30</v>
      </c>
      <c r="C393" s="383">
        <v>0</v>
      </c>
      <c r="D393" s="383" t="str">
        <f t="shared" si="58"/>
        <v>YES</v>
      </c>
      <c r="E393" s="383" t="str">
        <f t="shared" si="59"/>
        <v>COLD</v>
      </c>
      <c r="F393" s="383" t="str">
        <f t="shared" si="60"/>
        <v>NONE</v>
      </c>
      <c r="G393" s="384" t="str">
        <f t="shared" si="55"/>
        <v>WET</v>
      </c>
      <c r="I393" s="342">
        <v>3</v>
      </c>
      <c r="J393" s="144" t="str">
        <f t="shared" si="61"/>
        <v>LARGE</v>
      </c>
      <c r="K393" s="144" t="str">
        <f t="shared" si="62"/>
        <v>MEDIUM</v>
      </c>
      <c r="L393" s="144" t="str" cm="1">
        <f t="array" ref="L393">_xlfn.IFS(I393&lt;=2,"SMALL",I393&lt;=5,"MEDIUM",I393&gt;5,"LARGE")</f>
        <v>MEDIUM</v>
      </c>
      <c r="M393" s="144" t="str">
        <f t="shared" si="56"/>
        <v>YES</v>
      </c>
      <c r="N393" s="374">
        <v>4.9000000000000004</v>
      </c>
      <c r="O393" s="374">
        <f t="shared" si="57"/>
        <v>5</v>
      </c>
      <c r="P393" s="158" t="str" cm="1">
        <f t="array" ref="P393">_xlfn.SWITCH(ROUND(N393,0),5,"Excellent",4,"Good",3,"ok","Bad")</f>
        <v>Excellent</v>
      </c>
      <c r="Q393" s="144">
        <v>221</v>
      </c>
      <c r="R393" s="385">
        <v>41278</v>
      </c>
      <c r="S393" s="385">
        <v>44038</v>
      </c>
      <c r="T393" s="144">
        <v>939</v>
      </c>
      <c r="U393" s="144" t="s">
        <v>69</v>
      </c>
      <c r="V393" s="144">
        <v>320</v>
      </c>
      <c r="W393" s="144" t="str">
        <f t="shared" si="63"/>
        <v>Active</v>
      </c>
      <c r="X393" s="144">
        <v>939</v>
      </c>
      <c r="Y393" s="157" t="s">
        <v>70</v>
      </c>
      <c r="Z393" s="386">
        <v>1</v>
      </c>
      <c r="AA393" s="386">
        <v>1</v>
      </c>
      <c r="AB393" s="387" t="s">
        <v>62</v>
      </c>
      <c r="AC393" s="157"/>
    </row>
    <row r="394" spans="2:29">
      <c r="B394" s="347">
        <v>33</v>
      </c>
      <c r="C394" s="383">
        <v>13</v>
      </c>
      <c r="D394" s="383" t="str">
        <f t="shared" si="58"/>
        <v>YES</v>
      </c>
      <c r="E394" s="383" t="str">
        <f t="shared" si="59"/>
        <v>COLD</v>
      </c>
      <c r="F394" s="383" t="str">
        <f t="shared" si="60"/>
        <v>NONE</v>
      </c>
      <c r="G394" s="384" t="str">
        <f t="shared" si="55"/>
        <v>WET</v>
      </c>
      <c r="I394" s="342">
        <v>2</v>
      </c>
      <c r="J394" s="144" t="str">
        <f t="shared" si="61"/>
        <v>SMALL</v>
      </c>
      <c r="K394" s="144" t="str">
        <f t="shared" si="62"/>
        <v>SMALL</v>
      </c>
      <c r="L394" s="144" t="str" cm="1">
        <f t="array" ref="L394">_xlfn.IFS(I394&lt;=2,"SMALL",I394&lt;=5,"MEDIUM",I394&gt;5,"LARGE")</f>
        <v>SMALL</v>
      </c>
      <c r="M394" s="144" t="str">
        <f t="shared" si="56"/>
        <v>NO</v>
      </c>
      <c r="N394" s="374">
        <v>4.66</v>
      </c>
      <c r="O394" s="374">
        <f t="shared" si="57"/>
        <v>5</v>
      </c>
      <c r="P394" s="158" t="str" cm="1">
        <f t="array" ref="P394">_xlfn.SWITCH(ROUND(N394,0),5,"Excellent",4,"Good",3,"ok","Bad")</f>
        <v>Excellent</v>
      </c>
      <c r="Q394" s="144">
        <v>44</v>
      </c>
      <c r="R394" s="385">
        <v>41395</v>
      </c>
      <c r="S394" s="385">
        <v>43816</v>
      </c>
      <c r="T394" s="144">
        <v>915</v>
      </c>
      <c r="U394" s="144" t="s">
        <v>60</v>
      </c>
      <c r="V394" s="144">
        <v>362</v>
      </c>
      <c r="W394" s="144" t="str">
        <f t="shared" si="63"/>
        <v>Active</v>
      </c>
      <c r="X394" s="144">
        <v>915</v>
      </c>
      <c r="Y394" s="157" t="s">
        <v>61</v>
      </c>
      <c r="Z394" s="386">
        <v>1</v>
      </c>
      <c r="AA394" s="386">
        <v>0.93</v>
      </c>
      <c r="AB394" s="387" t="s">
        <v>62</v>
      </c>
      <c r="AC394" s="157"/>
    </row>
    <row r="395" spans="2:29">
      <c r="B395" s="347">
        <v>29</v>
      </c>
      <c r="C395" s="383">
        <v>28</v>
      </c>
      <c r="D395" s="383" t="str">
        <f t="shared" si="58"/>
        <v>YES</v>
      </c>
      <c r="E395" s="383" t="str">
        <f t="shared" si="59"/>
        <v>COLD</v>
      </c>
      <c r="F395" s="383" t="str">
        <f t="shared" si="60"/>
        <v>NONE</v>
      </c>
      <c r="G395" s="384" t="str">
        <f t="shared" si="55"/>
        <v>WET</v>
      </c>
      <c r="I395" s="342">
        <v>1</v>
      </c>
      <c r="J395" s="144" t="str">
        <f t="shared" si="61"/>
        <v>SMALL</v>
      </c>
      <c r="K395" s="144" t="str">
        <f t="shared" si="62"/>
        <v>SMALL</v>
      </c>
      <c r="L395" s="144" t="str" cm="1">
        <f t="array" ref="L395">_xlfn.IFS(I395&lt;=2,"SMALL",I395&lt;=5,"MEDIUM",I395&gt;5,"LARGE")</f>
        <v>SMALL</v>
      </c>
      <c r="M395" s="144" t="str">
        <f t="shared" si="56"/>
        <v>NO</v>
      </c>
      <c r="N395" s="374">
        <v>4.9000000000000004</v>
      </c>
      <c r="O395" s="374">
        <f t="shared" si="57"/>
        <v>5</v>
      </c>
      <c r="P395" s="158" t="str" cm="1">
        <f t="array" ref="P395">_xlfn.SWITCH(ROUND(N395,0),5,"Excellent",4,"Good",3,"ok","Bad")</f>
        <v>Excellent</v>
      </c>
      <c r="Q395" s="144">
        <v>39</v>
      </c>
      <c r="R395" s="385">
        <v>41744</v>
      </c>
      <c r="S395" s="385">
        <v>43808</v>
      </c>
      <c r="T395" s="144">
        <v>722</v>
      </c>
      <c r="U395" s="144" t="s">
        <v>60</v>
      </c>
      <c r="V395" s="144">
        <v>362</v>
      </c>
      <c r="W395" s="144" t="str">
        <f t="shared" si="63"/>
        <v>Active</v>
      </c>
      <c r="X395" s="144">
        <v>722</v>
      </c>
      <c r="Y395" s="157" t="s">
        <v>64</v>
      </c>
      <c r="Z395" s="386">
        <v>1</v>
      </c>
      <c r="AA395" s="386">
        <v>0.28999999999999998</v>
      </c>
      <c r="AB395" s="387" t="s">
        <v>65</v>
      </c>
      <c r="AC395" s="157"/>
    </row>
    <row r="396" spans="2:29">
      <c r="B396" s="347">
        <v>37</v>
      </c>
      <c r="C396" s="383">
        <v>173</v>
      </c>
      <c r="D396" s="383" t="str">
        <f t="shared" si="58"/>
        <v>NO</v>
      </c>
      <c r="E396" s="383" t="str">
        <f t="shared" si="59"/>
        <v>COLD</v>
      </c>
      <c r="F396" s="383" t="str">
        <f t="shared" si="60"/>
        <v>RAIN</v>
      </c>
      <c r="G396" s="384" t="str">
        <f t="shared" si="55"/>
        <v>WET</v>
      </c>
      <c r="I396" s="342">
        <v>6</v>
      </c>
      <c r="J396" s="144" t="str">
        <f t="shared" si="61"/>
        <v>LARGE</v>
      </c>
      <c r="K396" s="144" t="str">
        <f t="shared" si="62"/>
        <v>LARGE</v>
      </c>
      <c r="L396" s="144" t="str" cm="1">
        <f t="array" ref="L396">_xlfn.IFS(I396&lt;=2,"SMALL",I396&lt;=5,"MEDIUM",I396&gt;5,"LARGE")</f>
        <v>LARGE</v>
      </c>
      <c r="M396" s="144" t="str">
        <f t="shared" si="56"/>
        <v>YES</v>
      </c>
      <c r="N396" s="374">
        <v>4.9800000000000004</v>
      </c>
      <c r="O396" s="374">
        <f t="shared" si="57"/>
        <v>5</v>
      </c>
      <c r="P396" s="158" t="str" cm="1">
        <f t="array" ref="P396">_xlfn.SWITCH(ROUND(N396,0),5,"Excellent",4,"Good",3,"ok","Bad")</f>
        <v>Excellent</v>
      </c>
      <c r="Q396" s="144">
        <v>188</v>
      </c>
      <c r="R396" s="385">
        <v>41340</v>
      </c>
      <c r="S396" s="385">
        <v>43962</v>
      </c>
      <c r="T396" s="144">
        <v>943</v>
      </c>
      <c r="U396" s="144" t="s">
        <v>69</v>
      </c>
      <c r="V396" s="144">
        <v>187</v>
      </c>
      <c r="W396" s="144" t="str">
        <f t="shared" si="63"/>
        <v>Active</v>
      </c>
      <c r="X396" s="144">
        <v>943</v>
      </c>
      <c r="Y396" s="157" t="s">
        <v>70</v>
      </c>
      <c r="Z396" s="386">
        <v>1</v>
      </c>
      <c r="AA396" s="386">
        <v>0.75</v>
      </c>
      <c r="AB396" s="387" t="s">
        <v>65</v>
      </c>
      <c r="AC396" s="157"/>
    </row>
    <row r="397" spans="2:29">
      <c r="B397" s="347">
        <v>21</v>
      </c>
      <c r="C397" s="383">
        <v>0</v>
      </c>
      <c r="D397" s="383" t="str">
        <f t="shared" si="58"/>
        <v>YES</v>
      </c>
      <c r="E397" s="383" t="str">
        <f t="shared" si="59"/>
        <v>COLD</v>
      </c>
      <c r="F397" s="383" t="str">
        <f t="shared" si="60"/>
        <v>NONE</v>
      </c>
      <c r="G397" s="384" t="str">
        <f t="shared" si="55"/>
        <v>WET</v>
      </c>
      <c r="I397" s="342">
        <v>8</v>
      </c>
      <c r="J397" s="144" t="str">
        <f t="shared" si="61"/>
        <v>LARGE</v>
      </c>
      <c r="K397" s="144" t="str">
        <f t="shared" si="62"/>
        <v>LARGE</v>
      </c>
      <c r="L397" s="144" t="str" cm="1">
        <f t="array" ref="L397">_xlfn.IFS(I397&lt;=2,"SMALL",I397&lt;=5,"MEDIUM",I397&gt;5,"LARGE")</f>
        <v>LARGE</v>
      </c>
      <c r="M397" s="144" t="str">
        <f t="shared" si="56"/>
        <v>NO</v>
      </c>
      <c r="N397" s="374">
        <v>4.43</v>
      </c>
      <c r="O397" s="374">
        <f t="shared" si="57"/>
        <v>4</v>
      </c>
      <c r="P397" s="158" t="str" cm="1">
        <f t="array" ref="P397">_xlfn.SWITCH(ROUND(N397,0),5,"Excellent",4,"Good",3,"ok","Bad")</f>
        <v>Good</v>
      </c>
      <c r="Q397" s="144">
        <v>46</v>
      </c>
      <c r="R397" s="385">
        <v>41404</v>
      </c>
      <c r="S397" s="385">
        <v>43913</v>
      </c>
      <c r="T397" s="144">
        <v>139</v>
      </c>
      <c r="U397" s="144" t="s">
        <v>69</v>
      </c>
      <c r="V397" s="144">
        <v>364</v>
      </c>
      <c r="W397" s="144" t="str">
        <f t="shared" si="63"/>
        <v>Active</v>
      </c>
      <c r="X397" s="144">
        <v>139</v>
      </c>
      <c r="Y397" s="157" t="s">
        <v>61</v>
      </c>
      <c r="Z397" s="386">
        <v>1</v>
      </c>
      <c r="AA397" s="386">
        <v>1</v>
      </c>
      <c r="AB397" s="387" t="s">
        <v>62</v>
      </c>
      <c r="AC397" s="157"/>
    </row>
    <row r="398" spans="2:29">
      <c r="B398" s="347">
        <v>33</v>
      </c>
      <c r="C398" s="383">
        <v>0</v>
      </c>
      <c r="D398" s="383" t="str">
        <f t="shared" si="58"/>
        <v>YES</v>
      </c>
      <c r="E398" s="383" t="str">
        <f t="shared" si="59"/>
        <v>COLD</v>
      </c>
      <c r="F398" s="383" t="str">
        <f t="shared" si="60"/>
        <v>NONE</v>
      </c>
      <c r="G398" s="384" t="str">
        <f t="shared" si="55"/>
        <v>WET</v>
      </c>
      <c r="I398" s="342">
        <v>2</v>
      </c>
      <c r="J398" s="144" t="str">
        <f t="shared" si="61"/>
        <v>SMALL</v>
      </c>
      <c r="K398" s="144" t="str">
        <f t="shared" si="62"/>
        <v>SMALL</v>
      </c>
      <c r="L398" s="144" t="str" cm="1">
        <f t="array" ref="L398">_xlfn.IFS(I398&lt;=2,"SMALL",I398&lt;=5,"MEDIUM",I398&gt;5,"LARGE")</f>
        <v>SMALL</v>
      </c>
      <c r="M398" s="144" t="str">
        <f t="shared" si="56"/>
        <v>NO</v>
      </c>
      <c r="N398" s="374">
        <v>4.72</v>
      </c>
      <c r="O398" s="374">
        <f t="shared" si="57"/>
        <v>5</v>
      </c>
      <c r="P398" s="158" t="str" cm="1">
        <f t="array" ref="P398">_xlfn.SWITCH(ROUND(N398,0),5,"Excellent",4,"Good",3,"ok","Bad")</f>
        <v>Excellent</v>
      </c>
      <c r="Q398" s="144">
        <v>29</v>
      </c>
      <c r="R398" s="385">
        <v>41762</v>
      </c>
      <c r="S398" s="385">
        <v>43905</v>
      </c>
      <c r="T398" s="144">
        <v>722</v>
      </c>
      <c r="U398" s="144" t="s">
        <v>69</v>
      </c>
      <c r="V398" s="144">
        <v>19</v>
      </c>
      <c r="W398" s="144" t="str">
        <f t="shared" si="63"/>
        <v>Active</v>
      </c>
      <c r="X398" s="144">
        <v>722</v>
      </c>
      <c r="Y398" s="157" t="s">
        <v>70</v>
      </c>
      <c r="Z398" s="386">
        <v>1</v>
      </c>
      <c r="AA398" s="386">
        <v>0.68</v>
      </c>
      <c r="AB398" s="387" t="s">
        <v>62</v>
      </c>
      <c r="AC398" s="157"/>
    </row>
    <row r="399" spans="2:29">
      <c r="B399" s="347">
        <v>44</v>
      </c>
      <c r="C399" s="383">
        <v>0</v>
      </c>
      <c r="D399" s="383" t="str">
        <f t="shared" si="58"/>
        <v>NO</v>
      </c>
      <c r="E399" s="383" t="str">
        <f t="shared" si="59"/>
        <v>MILD</v>
      </c>
      <c r="F399" s="383" t="str">
        <f t="shared" si="60"/>
        <v>NONE</v>
      </c>
      <c r="G399" s="384" t="str">
        <f t="shared" si="55"/>
        <v>WET</v>
      </c>
      <c r="I399" s="342">
        <v>6</v>
      </c>
      <c r="J399" s="144" t="str">
        <f t="shared" si="61"/>
        <v>LARGE</v>
      </c>
      <c r="K399" s="144" t="str">
        <f t="shared" si="62"/>
        <v>LARGE</v>
      </c>
      <c r="L399" s="144" t="str" cm="1">
        <f t="array" ref="L399">_xlfn.IFS(I399&lt;=2,"SMALL",I399&lt;=5,"MEDIUM",I399&gt;5,"LARGE")</f>
        <v>LARGE</v>
      </c>
      <c r="M399" s="144" t="str">
        <f t="shared" si="56"/>
        <v>NO</v>
      </c>
      <c r="N399" s="374">
        <v>4.6399999999999997</v>
      </c>
      <c r="O399" s="374">
        <f t="shared" si="57"/>
        <v>5</v>
      </c>
      <c r="P399" s="158" t="str" cm="1">
        <f t="array" ref="P399">_xlfn.SWITCH(ROUND(N399,0),5,"Excellent",4,"Good",3,"ok","Bad")</f>
        <v>Excellent</v>
      </c>
      <c r="Q399" s="144">
        <v>47</v>
      </c>
      <c r="R399" s="385">
        <v>41744</v>
      </c>
      <c r="S399" s="385">
        <v>43878</v>
      </c>
      <c r="T399" s="144">
        <v>779</v>
      </c>
      <c r="U399" s="144" t="s">
        <v>69</v>
      </c>
      <c r="V399" s="144">
        <v>353</v>
      </c>
      <c r="W399" s="144" t="str">
        <f t="shared" si="63"/>
        <v>Active</v>
      </c>
      <c r="X399" s="144">
        <v>779</v>
      </c>
      <c r="Y399" s="157" t="s">
        <v>64</v>
      </c>
      <c r="Z399" s="386">
        <v>0.5</v>
      </c>
      <c r="AA399" s="386">
        <v>0.62</v>
      </c>
      <c r="AB399" s="387" t="s">
        <v>65</v>
      </c>
      <c r="AC399" s="157"/>
    </row>
    <row r="400" spans="2:29">
      <c r="B400" s="347">
        <v>20</v>
      </c>
      <c r="C400" s="383">
        <v>0</v>
      </c>
      <c r="D400" s="383" t="str">
        <f t="shared" si="58"/>
        <v>YES</v>
      </c>
      <c r="E400" s="383" t="str">
        <f t="shared" si="59"/>
        <v>COLD</v>
      </c>
      <c r="F400" s="383" t="str">
        <f t="shared" si="60"/>
        <v>NONE</v>
      </c>
      <c r="G400" s="384" t="str">
        <f t="shared" si="55"/>
        <v>WET</v>
      </c>
      <c r="I400" s="342">
        <v>1</v>
      </c>
      <c r="J400" s="144" t="str">
        <f t="shared" si="61"/>
        <v>SMALL</v>
      </c>
      <c r="K400" s="144" t="str">
        <f t="shared" si="62"/>
        <v>SMALL</v>
      </c>
      <c r="L400" s="144" t="str" cm="1">
        <f t="array" ref="L400">_xlfn.IFS(I400&lt;=2,"SMALL",I400&lt;=5,"MEDIUM",I400&gt;5,"LARGE")</f>
        <v>SMALL</v>
      </c>
      <c r="M400" s="144" t="str">
        <f t="shared" si="56"/>
        <v>NO</v>
      </c>
      <c r="N400" s="374">
        <v>4.51</v>
      </c>
      <c r="O400" s="374">
        <f t="shared" si="57"/>
        <v>5</v>
      </c>
      <c r="P400" s="158" t="str" cm="1">
        <f t="array" ref="P400">_xlfn.SWITCH(ROUND(N400,0),5,"Excellent",4,"Good",3,"ok","Bad")</f>
        <v>Excellent</v>
      </c>
      <c r="Q400" s="144">
        <v>69</v>
      </c>
      <c r="R400" s="385">
        <v>41560</v>
      </c>
      <c r="S400" s="385">
        <v>44056</v>
      </c>
      <c r="T400" s="144">
        <v>946</v>
      </c>
      <c r="U400" s="144" t="s">
        <v>60</v>
      </c>
      <c r="V400" s="144">
        <v>312</v>
      </c>
      <c r="W400" s="144" t="str">
        <f t="shared" si="63"/>
        <v>Active</v>
      </c>
      <c r="X400" s="144">
        <v>946</v>
      </c>
      <c r="Y400" s="157" t="s">
        <v>70</v>
      </c>
      <c r="Z400" s="386">
        <v>1</v>
      </c>
      <c r="AA400" s="386">
        <v>0.97</v>
      </c>
      <c r="AB400" s="387" t="s">
        <v>65</v>
      </c>
      <c r="AC400" s="157"/>
    </row>
    <row r="401" spans="2:29">
      <c r="B401" s="347">
        <v>12</v>
      </c>
      <c r="C401" s="383">
        <v>114</v>
      </c>
      <c r="D401" s="383" t="str">
        <f t="shared" si="58"/>
        <v>YES</v>
      </c>
      <c r="E401" s="383" t="str">
        <f t="shared" si="59"/>
        <v>COLD</v>
      </c>
      <c r="F401" s="383" t="str">
        <f t="shared" si="60"/>
        <v>NONE</v>
      </c>
      <c r="G401" s="384" t="str">
        <f t="shared" si="55"/>
        <v>WET</v>
      </c>
      <c r="I401" s="342">
        <v>3</v>
      </c>
      <c r="J401" s="144" t="str">
        <f t="shared" si="61"/>
        <v>LARGE</v>
      </c>
      <c r="K401" s="144" t="str">
        <f t="shared" si="62"/>
        <v>MEDIUM</v>
      </c>
      <c r="L401" s="144" t="str" cm="1">
        <f t="array" ref="L401">_xlfn.IFS(I401&lt;=2,"SMALL",I401&lt;=5,"MEDIUM",I401&gt;5,"LARGE")</f>
        <v>MEDIUM</v>
      </c>
      <c r="M401" s="144" t="str">
        <f t="shared" si="56"/>
        <v>YES</v>
      </c>
      <c r="N401" s="374">
        <v>4.96</v>
      </c>
      <c r="O401" s="374">
        <f t="shared" si="57"/>
        <v>5</v>
      </c>
      <c r="P401" s="158" t="str" cm="1">
        <f t="array" ref="P401">_xlfn.SWITCH(ROUND(N401,0),5,"Excellent",4,"Good",3,"ok","Bad")</f>
        <v>Excellent</v>
      </c>
      <c r="Q401" s="144">
        <v>130</v>
      </c>
      <c r="R401" s="385">
        <v>41936</v>
      </c>
      <c r="S401" s="385">
        <v>44043</v>
      </c>
      <c r="T401" s="144">
        <v>130</v>
      </c>
      <c r="U401" s="144" t="s">
        <v>60</v>
      </c>
      <c r="V401" s="144">
        <v>0</v>
      </c>
      <c r="W401" s="144" t="str">
        <f t="shared" si="63"/>
        <v>Inactive</v>
      </c>
      <c r="X401" s="144">
        <v>130</v>
      </c>
      <c r="Y401" s="157" t="s">
        <v>64</v>
      </c>
      <c r="Z401" s="386">
        <v>0.5</v>
      </c>
      <c r="AA401" s="386">
        <v>0.71</v>
      </c>
      <c r="AB401" s="387" t="s">
        <v>65</v>
      </c>
      <c r="AC401" s="157"/>
    </row>
    <row r="402" spans="2:29">
      <c r="B402" s="347">
        <v>16</v>
      </c>
      <c r="C402" s="383">
        <v>218</v>
      </c>
      <c r="D402" s="383" t="str">
        <f t="shared" si="58"/>
        <v>YES</v>
      </c>
      <c r="E402" s="383" t="str">
        <f t="shared" si="59"/>
        <v>COLD</v>
      </c>
      <c r="F402" s="383" t="str">
        <f t="shared" si="60"/>
        <v>NONE</v>
      </c>
      <c r="G402" s="384" t="str">
        <f t="shared" si="55"/>
        <v>WET</v>
      </c>
      <c r="I402" s="342">
        <v>1</v>
      </c>
      <c r="J402" s="144" t="str">
        <f t="shared" si="61"/>
        <v>SMALL</v>
      </c>
      <c r="K402" s="144" t="str">
        <f t="shared" si="62"/>
        <v>SMALL</v>
      </c>
      <c r="L402" s="144" t="str" cm="1">
        <f t="array" ref="L402">_xlfn.IFS(I402&lt;=2,"SMALL",I402&lt;=5,"MEDIUM",I402&gt;5,"LARGE")</f>
        <v>SMALL</v>
      </c>
      <c r="M402" s="144" t="str">
        <f t="shared" si="56"/>
        <v>NO</v>
      </c>
      <c r="N402" s="374">
        <v>4.78</v>
      </c>
      <c r="O402" s="374">
        <f t="shared" si="57"/>
        <v>5</v>
      </c>
      <c r="P402" s="158" t="str" cm="1">
        <f t="array" ref="P402">_xlfn.SWITCH(ROUND(N402,0),5,"Excellent",4,"Good",3,"ok","Bad")</f>
        <v>Excellent</v>
      </c>
      <c r="Q402" s="144">
        <v>9</v>
      </c>
      <c r="R402" s="385">
        <v>42505</v>
      </c>
      <c r="S402" s="385">
        <v>43855</v>
      </c>
      <c r="T402" s="144">
        <v>669</v>
      </c>
      <c r="U402" s="144" t="s">
        <v>60</v>
      </c>
      <c r="V402" s="144">
        <v>0</v>
      </c>
      <c r="W402" s="144" t="str">
        <f t="shared" si="63"/>
        <v>Inactive</v>
      </c>
      <c r="X402" s="144">
        <v>669</v>
      </c>
      <c r="Y402" s="157" t="s">
        <v>64</v>
      </c>
      <c r="Z402" s="386">
        <v>0.5</v>
      </c>
      <c r="AA402" s="386">
        <v>1</v>
      </c>
      <c r="AB402" s="387" t="s">
        <v>65</v>
      </c>
      <c r="AC402" s="157"/>
    </row>
    <row r="403" spans="2:29">
      <c r="B403" s="347">
        <v>15</v>
      </c>
      <c r="C403" s="383">
        <v>0</v>
      </c>
      <c r="D403" s="383" t="str">
        <f t="shared" si="58"/>
        <v>YES</v>
      </c>
      <c r="E403" s="383" t="str">
        <f t="shared" si="59"/>
        <v>COLD</v>
      </c>
      <c r="F403" s="383" t="str">
        <f t="shared" si="60"/>
        <v>NONE</v>
      </c>
      <c r="G403" s="384" t="str">
        <f t="shared" si="55"/>
        <v>WET</v>
      </c>
      <c r="I403" s="342">
        <v>3</v>
      </c>
      <c r="J403" s="144" t="str">
        <f t="shared" si="61"/>
        <v>LARGE</v>
      </c>
      <c r="K403" s="144" t="str">
        <f t="shared" si="62"/>
        <v>MEDIUM</v>
      </c>
      <c r="L403" s="144" t="str" cm="1">
        <f t="array" ref="L403">_xlfn.IFS(I403&lt;=2,"SMALL",I403&lt;=5,"MEDIUM",I403&gt;5,"LARGE")</f>
        <v>MEDIUM</v>
      </c>
      <c r="M403" s="144" t="str">
        <f t="shared" si="56"/>
        <v>NO</v>
      </c>
      <c r="N403" s="374">
        <v>5</v>
      </c>
      <c r="O403" s="374">
        <f t="shared" si="57"/>
        <v>5</v>
      </c>
      <c r="P403" s="158" t="str" cm="1">
        <f t="array" ref="P403">_xlfn.SWITCH(ROUND(N403,0),5,"Excellent",4,"Good",3,"ok","Bad")</f>
        <v>Excellent</v>
      </c>
      <c r="Q403" s="144">
        <v>34</v>
      </c>
      <c r="R403" s="385">
        <v>41334</v>
      </c>
      <c r="S403" s="385">
        <v>43832</v>
      </c>
      <c r="T403" s="144">
        <v>947</v>
      </c>
      <c r="U403" s="144" t="s">
        <v>69</v>
      </c>
      <c r="V403" s="144">
        <v>364</v>
      </c>
      <c r="W403" s="144" t="str">
        <f t="shared" si="63"/>
        <v>Active</v>
      </c>
      <c r="X403" s="144">
        <v>947</v>
      </c>
      <c r="Y403" s="157" t="s">
        <v>70</v>
      </c>
      <c r="Z403" s="386">
        <v>1</v>
      </c>
      <c r="AA403" s="386">
        <v>0.71</v>
      </c>
      <c r="AB403" s="387" t="s">
        <v>65</v>
      </c>
      <c r="AC403" s="157"/>
    </row>
    <row r="404" spans="2:29">
      <c r="B404" s="347">
        <v>14</v>
      </c>
      <c r="C404" s="383">
        <v>0</v>
      </c>
      <c r="D404" s="383" t="str">
        <f t="shared" si="58"/>
        <v>YES</v>
      </c>
      <c r="E404" s="383" t="str">
        <f t="shared" si="59"/>
        <v>COLD</v>
      </c>
      <c r="F404" s="383" t="str">
        <f t="shared" si="60"/>
        <v>NONE</v>
      </c>
      <c r="G404" s="384" t="str">
        <f t="shared" si="55"/>
        <v>WET</v>
      </c>
      <c r="I404" s="342">
        <v>2</v>
      </c>
      <c r="J404" s="144" t="str">
        <f t="shared" si="61"/>
        <v>SMALL</v>
      </c>
      <c r="K404" s="144" t="str">
        <f t="shared" si="62"/>
        <v>SMALL</v>
      </c>
      <c r="L404" s="144" t="str" cm="1">
        <f t="array" ref="L404">_xlfn.IFS(I404&lt;=2,"SMALL",I404&lt;=5,"MEDIUM",I404&gt;5,"LARGE")</f>
        <v>SMALL</v>
      </c>
      <c r="M404" s="144" t="str">
        <f t="shared" si="56"/>
        <v>NO</v>
      </c>
      <c r="N404" s="374">
        <v>4.58</v>
      </c>
      <c r="O404" s="374">
        <f t="shared" si="57"/>
        <v>5</v>
      </c>
      <c r="P404" s="158" t="str" cm="1">
        <f t="array" ref="P404">_xlfn.SWITCH(ROUND(N404,0),5,"Excellent",4,"Good",3,"ok","Bad")</f>
        <v>Excellent</v>
      </c>
      <c r="Q404" s="144">
        <v>93</v>
      </c>
      <c r="R404" s="385">
        <v>42439</v>
      </c>
      <c r="S404" s="385">
        <v>43904</v>
      </c>
      <c r="T404" s="144">
        <v>941</v>
      </c>
      <c r="U404" s="144" t="s">
        <v>69</v>
      </c>
      <c r="V404" s="144">
        <v>42</v>
      </c>
      <c r="W404" s="144" t="str">
        <f t="shared" si="63"/>
        <v>Active</v>
      </c>
      <c r="X404" s="144">
        <v>941</v>
      </c>
      <c r="Y404" s="157" t="s">
        <v>61</v>
      </c>
      <c r="Z404" s="386">
        <v>1</v>
      </c>
      <c r="AA404" s="386">
        <v>0.82</v>
      </c>
      <c r="AB404" s="387" t="s">
        <v>65</v>
      </c>
      <c r="AC404" s="157"/>
    </row>
    <row r="405" spans="2:29">
      <c r="B405" s="347">
        <v>13</v>
      </c>
      <c r="C405" s="383">
        <v>69</v>
      </c>
      <c r="D405" s="383" t="str">
        <f t="shared" si="58"/>
        <v>YES</v>
      </c>
      <c r="E405" s="383" t="str">
        <f t="shared" si="59"/>
        <v>COLD</v>
      </c>
      <c r="F405" s="383" t="str">
        <f t="shared" si="60"/>
        <v>NONE</v>
      </c>
      <c r="G405" s="384" t="str">
        <f t="shared" si="55"/>
        <v>WET</v>
      </c>
      <c r="I405" s="342">
        <v>3</v>
      </c>
      <c r="J405" s="144" t="str">
        <f t="shared" si="61"/>
        <v>LARGE</v>
      </c>
      <c r="K405" s="144" t="str">
        <f t="shared" si="62"/>
        <v>MEDIUM</v>
      </c>
      <c r="L405" s="144" t="str" cm="1">
        <f t="array" ref="L405">_xlfn.IFS(I405&lt;=2,"SMALL",I405&lt;=5,"MEDIUM",I405&gt;5,"LARGE")</f>
        <v>MEDIUM</v>
      </c>
      <c r="M405" s="144" t="str">
        <f t="shared" si="56"/>
        <v>NO</v>
      </c>
      <c r="N405" s="374">
        <v>4.75</v>
      </c>
      <c r="O405" s="374">
        <f t="shared" si="57"/>
        <v>5</v>
      </c>
      <c r="P405" s="158" t="str" cm="1">
        <f t="array" ref="P405">_xlfn.SWITCH(ROUND(N405,0),5,"Excellent",4,"Good",3,"ok","Bad")</f>
        <v>Excellent</v>
      </c>
      <c r="Q405" s="144">
        <v>68</v>
      </c>
      <c r="R405" s="385">
        <v>41563</v>
      </c>
      <c r="S405" s="385">
        <v>43827</v>
      </c>
      <c r="T405" s="144">
        <v>949</v>
      </c>
      <c r="U405" s="144" t="s">
        <v>60</v>
      </c>
      <c r="V405" s="144">
        <v>365</v>
      </c>
      <c r="W405" s="144" t="str">
        <f t="shared" si="63"/>
        <v>Active</v>
      </c>
      <c r="X405" s="144">
        <v>949</v>
      </c>
      <c r="Y405" s="157" t="s">
        <v>70</v>
      </c>
      <c r="Z405" s="386">
        <v>0.9</v>
      </c>
      <c r="AA405" s="386">
        <v>1</v>
      </c>
      <c r="AB405" s="387" t="s">
        <v>62</v>
      </c>
      <c r="AC405" s="157"/>
    </row>
    <row r="406" spans="2:29">
      <c r="B406" s="347">
        <v>22</v>
      </c>
      <c r="C406" s="383">
        <v>0</v>
      </c>
      <c r="D406" s="383" t="str">
        <f t="shared" si="58"/>
        <v>YES</v>
      </c>
      <c r="E406" s="383" t="str">
        <f t="shared" si="59"/>
        <v>COLD</v>
      </c>
      <c r="F406" s="383" t="str">
        <f t="shared" si="60"/>
        <v>NONE</v>
      </c>
      <c r="G406" s="384" t="str">
        <f t="shared" si="55"/>
        <v>WET</v>
      </c>
      <c r="I406" s="342">
        <v>2</v>
      </c>
      <c r="J406" s="144" t="str">
        <f t="shared" si="61"/>
        <v>SMALL</v>
      </c>
      <c r="K406" s="144" t="str">
        <f t="shared" si="62"/>
        <v>SMALL</v>
      </c>
      <c r="L406" s="144" t="str" cm="1">
        <f t="array" ref="L406">_xlfn.IFS(I406&lt;=2,"SMALL",I406&lt;=5,"MEDIUM",I406&gt;5,"LARGE")</f>
        <v>SMALL</v>
      </c>
      <c r="M406" s="144" t="str">
        <f t="shared" si="56"/>
        <v>NO</v>
      </c>
      <c r="N406" s="374">
        <v>4.75</v>
      </c>
      <c r="O406" s="374">
        <f t="shared" si="57"/>
        <v>5</v>
      </c>
      <c r="P406" s="158" t="str" cm="1">
        <f t="array" ref="P406">_xlfn.SWITCH(ROUND(N406,0),5,"Excellent",4,"Good",3,"ok","Bad")</f>
        <v>Excellent</v>
      </c>
      <c r="Q406" s="144">
        <v>114</v>
      </c>
      <c r="R406" s="385">
        <v>41276</v>
      </c>
      <c r="S406" s="385">
        <v>44057</v>
      </c>
      <c r="T406" s="144">
        <v>950</v>
      </c>
      <c r="U406" s="144" t="s">
        <v>69</v>
      </c>
      <c r="V406" s="144">
        <v>301</v>
      </c>
      <c r="W406" s="144" t="str">
        <f t="shared" si="63"/>
        <v>Active</v>
      </c>
      <c r="X406" s="144">
        <v>950</v>
      </c>
      <c r="Y406" s="157" t="s">
        <v>70</v>
      </c>
      <c r="Z406" s="386">
        <v>1</v>
      </c>
      <c r="AA406" s="386">
        <v>0.9</v>
      </c>
      <c r="AB406" s="387" t="s">
        <v>62</v>
      </c>
      <c r="AC406" s="157"/>
    </row>
    <row r="407" spans="2:29">
      <c r="B407" s="347">
        <v>19</v>
      </c>
      <c r="C407" s="383">
        <v>5</v>
      </c>
      <c r="D407" s="383" t="str">
        <f t="shared" si="58"/>
        <v>YES</v>
      </c>
      <c r="E407" s="383" t="str">
        <f t="shared" si="59"/>
        <v>COLD</v>
      </c>
      <c r="F407" s="383" t="str">
        <f t="shared" si="60"/>
        <v>NONE</v>
      </c>
      <c r="G407" s="384" t="str">
        <f t="shared" si="55"/>
        <v>WET</v>
      </c>
      <c r="I407" s="342">
        <v>1</v>
      </c>
      <c r="J407" s="144" t="str">
        <f t="shared" si="61"/>
        <v>SMALL</v>
      </c>
      <c r="K407" s="144" t="str">
        <f t="shared" si="62"/>
        <v>SMALL</v>
      </c>
      <c r="L407" s="144" t="str" cm="1">
        <f t="array" ref="L407">_xlfn.IFS(I407&lt;=2,"SMALL",I407&lt;=5,"MEDIUM",I407&gt;5,"LARGE")</f>
        <v>SMALL</v>
      </c>
      <c r="M407" s="144" t="str">
        <f t="shared" si="56"/>
        <v>NO</v>
      </c>
      <c r="N407" s="374">
        <v>4.99</v>
      </c>
      <c r="O407" s="374">
        <f t="shared" si="57"/>
        <v>5</v>
      </c>
      <c r="P407" s="158" t="str" cm="1">
        <f t="array" ref="P407">_xlfn.SWITCH(ROUND(N407,0),5,"Excellent",4,"Good",3,"ok","Bad")</f>
        <v>Excellent</v>
      </c>
      <c r="Q407" s="144">
        <v>80</v>
      </c>
      <c r="R407" s="385">
        <v>41333</v>
      </c>
      <c r="S407" s="385">
        <v>43832</v>
      </c>
      <c r="T407" s="144">
        <v>954</v>
      </c>
      <c r="U407" s="144" t="s">
        <v>60</v>
      </c>
      <c r="V407" s="144">
        <v>288</v>
      </c>
      <c r="W407" s="144" t="str">
        <f t="shared" si="63"/>
        <v>Active</v>
      </c>
      <c r="X407" s="144">
        <v>954</v>
      </c>
      <c r="Y407" s="157" t="s">
        <v>122</v>
      </c>
      <c r="Z407" s="386">
        <v>0</v>
      </c>
      <c r="AA407" s="386">
        <v>0.5</v>
      </c>
      <c r="AB407" s="387" t="s">
        <v>65</v>
      </c>
      <c r="AC407" s="157"/>
    </row>
    <row r="408" spans="2:29">
      <c r="B408" s="347">
        <v>30</v>
      </c>
      <c r="C408" s="383">
        <v>69</v>
      </c>
      <c r="D408" s="383" t="str">
        <f t="shared" si="58"/>
        <v>YES</v>
      </c>
      <c r="E408" s="383" t="str">
        <f t="shared" si="59"/>
        <v>COLD</v>
      </c>
      <c r="F408" s="383" t="str">
        <f t="shared" si="60"/>
        <v>NONE</v>
      </c>
      <c r="G408" s="384" t="str">
        <f t="shared" si="55"/>
        <v>WET</v>
      </c>
      <c r="I408" s="342">
        <v>2</v>
      </c>
      <c r="J408" s="144" t="str">
        <f t="shared" si="61"/>
        <v>SMALL</v>
      </c>
      <c r="K408" s="144" t="str">
        <f t="shared" si="62"/>
        <v>SMALL</v>
      </c>
      <c r="L408" s="144" t="str" cm="1">
        <f t="array" ref="L408">_xlfn.IFS(I408&lt;=2,"SMALL",I408&lt;=5,"MEDIUM",I408&gt;5,"LARGE")</f>
        <v>SMALL</v>
      </c>
      <c r="M408" s="144" t="str">
        <f t="shared" si="56"/>
        <v>NO</v>
      </c>
      <c r="N408" s="374">
        <v>4.32</v>
      </c>
      <c r="O408" s="374">
        <f t="shared" si="57"/>
        <v>4</v>
      </c>
      <c r="P408" s="158" t="str" cm="1">
        <f t="array" ref="P408">_xlfn.SWITCH(ROUND(N408,0),5,"Excellent",4,"Good",3,"ok","Bad")</f>
        <v>Good</v>
      </c>
      <c r="Q408" s="144">
        <v>37</v>
      </c>
      <c r="R408" s="385">
        <v>41460</v>
      </c>
      <c r="S408" s="385">
        <v>43832</v>
      </c>
      <c r="T408" s="144">
        <v>956</v>
      </c>
      <c r="U408" s="144" t="s">
        <v>60</v>
      </c>
      <c r="V408" s="144">
        <v>193</v>
      </c>
      <c r="W408" s="144" t="str">
        <f t="shared" si="63"/>
        <v>Active</v>
      </c>
      <c r="X408" s="144">
        <v>956</v>
      </c>
      <c r="Y408" s="157" t="s">
        <v>64</v>
      </c>
      <c r="Z408" s="386">
        <v>0.83</v>
      </c>
      <c r="AA408" s="386">
        <v>0.91</v>
      </c>
      <c r="AB408" s="387" t="s">
        <v>65</v>
      </c>
      <c r="AC408" s="157"/>
    </row>
    <row r="409" spans="2:29">
      <c r="B409" s="347">
        <v>23</v>
      </c>
      <c r="C409" s="383">
        <v>0</v>
      </c>
      <c r="D409" s="383" t="str">
        <f t="shared" si="58"/>
        <v>YES</v>
      </c>
      <c r="E409" s="383" t="str">
        <f t="shared" si="59"/>
        <v>COLD</v>
      </c>
      <c r="F409" s="383" t="str">
        <f t="shared" si="60"/>
        <v>NONE</v>
      </c>
      <c r="G409" s="384" t="str">
        <f t="shared" si="55"/>
        <v>WET</v>
      </c>
      <c r="I409" s="342">
        <v>1</v>
      </c>
      <c r="J409" s="144" t="str">
        <f t="shared" si="61"/>
        <v>SMALL</v>
      </c>
      <c r="K409" s="144" t="str">
        <f t="shared" si="62"/>
        <v>SMALL</v>
      </c>
      <c r="L409" s="144" t="str" cm="1">
        <f t="array" ref="L409">_xlfn.IFS(I409&lt;=2,"SMALL",I409&lt;=5,"MEDIUM",I409&gt;5,"LARGE")</f>
        <v>SMALL</v>
      </c>
      <c r="M409" s="144" t="str">
        <f t="shared" si="56"/>
        <v>NO</v>
      </c>
      <c r="N409" s="374">
        <v>4.76</v>
      </c>
      <c r="O409" s="374">
        <f t="shared" si="57"/>
        <v>5</v>
      </c>
      <c r="P409" s="158" t="str" cm="1">
        <f t="array" ref="P409">_xlfn.SWITCH(ROUND(N409,0),5,"Excellent",4,"Good",3,"ok","Bad")</f>
        <v>Excellent</v>
      </c>
      <c r="Q409" s="144">
        <v>70</v>
      </c>
      <c r="R409" s="385">
        <v>41324</v>
      </c>
      <c r="S409" s="385">
        <v>43691</v>
      </c>
      <c r="T409" s="144">
        <v>957</v>
      </c>
      <c r="U409" s="144" t="s">
        <v>60</v>
      </c>
      <c r="V409" s="144">
        <v>365</v>
      </c>
      <c r="W409" s="144" t="str">
        <f t="shared" si="63"/>
        <v>Active</v>
      </c>
      <c r="X409" s="144">
        <v>957</v>
      </c>
      <c r="Y409" s="157" t="s">
        <v>70</v>
      </c>
      <c r="Z409" s="386">
        <v>1</v>
      </c>
      <c r="AA409" s="386">
        <v>1</v>
      </c>
      <c r="AB409" s="387" t="s">
        <v>62</v>
      </c>
      <c r="AC409" s="157"/>
    </row>
    <row r="410" spans="2:29">
      <c r="B410" s="347">
        <v>29</v>
      </c>
      <c r="C410" s="383">
        <v>0</v>
      </c>
      <c r="D410" s="383" t="str">
        <f t="shared" si="58"/>
        <v>YES</v>
      </c>
      <c r="E410" s="383" t="str">
        <f t="shared" si="59"/>
        <v>COLD</v>
      </c>
      <c r="F410" s="383" t="str">
        <f t="shared" si="60"/>
        <v>NONE</v>
      </c>
      <c r="G410" s="384" t="str">
        <f t="shared" si="55"/>
        <v>WET</v>
      </c>
      <c r="I410" s="342">
        <v>1</v>
      </c>
      <c r="J410" s="144" t="str">
        <f t="shared" si="61"/>
        <v>SMALL</v>
      </c>
      <c r="K410" s="144" t="str">
        <f t="shared" si="62"/>
        <v>SMALL</v>
      </c>
      <c r="L410" s="144" t="str" cm="1">
        <f t="array" ref="L410">_xlfn.IFS(I410&lt;=2,"SMALL",I410&lt;=5,"MEDIUM",I410&gt;5,"LARGE")</f>
        <v>SMALL</v>
      </c>
      <c r="M410" s="144" t="str">
        <f t="shared" si="56"/>
        <v>NO</v>
      </c>
      <c r="N410" s="374">
        <v>4.92</v>
      </c>
      <c r="O410" s="374">
        <f t="shared" si="57"/>
        <v>5</v>
      </c>
      <c r="P410" s="158" t="str" cm="1">
        <f t="array" ref="P410">_xlfn.SWITCH(ROUND(N410,0),5,"Excellent",4,"Good",3,"ok","Bad")</f>
        <v>Excellent</v>
      </c>
      <c r="Q410" s="144">
        <v>12</v>
      </c>
      <c r="R410" s="385">
        <v>42454</v>
      </c>
      <c r="S410" s="385">
        <v>43722</v>
      </c>
      <c r="T410" s="144">
        <v>929</v>
      </c>
      <c r="U410" s="144" t="s">
        <v>60</v>
      </c>
      <c r="V410" s="144">
        <v>364</v>
      </c>
      <c r="W410" s="144" t="str">
        <f t="shared" si="63"/>
        <v>Active</v>
      </c>
      <c r="X410" s="144">
        <v>929</v>
      </c>
      <c r="Y410" s="157" t="s">
        <v>70</v>
      </c>
      <c r="Z410" s="386">
        <v>1</v>
      </c>
      <c r="AA410" s="386">
        <v>0.5</v>
      </c>
      <c r="AB410" s="387" t="s">
        <v>65</v>
      </c>
      <c r="AC410" s="157"/>
    </row>
    <row r="411" spans="2:29">
      <c r="B411" s="347">
        <v>22</v>
      </c>
      <c r="C411" s="383">
        <v>0</v>
      </c>
      <c r="D411" s="383" t="str">
        <f t="shared" si="58"/>
        <v>YES</v>
      </c>
      <c r="E411" s="383" t="str">
        <f t="shared" si="59"/>
        <v>COLD</v>
      </c>
      <c r="F411" s="383" t="str">
        <f t="shared" si="60"/>
        <v>NONE</v>
      </c>
      <c r="G411" s="384" t="str">
        <f t="shared" si="55"/>
        <v>WET</v>
      </c>
      <c r="I411" s="342">
        <v>4</v>
      </c>
      <c r="J411" s="144" t="str">
        <f t="shared" si="61"/>
        <v>LARGE</v>
      </c>
      <c r="K411" s="144" t="str">
        <f t="shared" si="62"/>
        <v>MEDIUM</v>
      </c>
      <c r="L411" s="144" t="str" cm="1">
        <f t="array" ref="L411">_xlfn.IFS(I411&lt;=2,"SMALL",I411&lt;=5,"MEDIUM",I411&gt;5,"LARGE")</f>
        <v>MEDIUM</v>
      </c>
      <c r="M411" s="144" t="str">
        <f t="shared" si="56"/>
        <v>YES</v>
      </c>
      <c r="N411" s="374">
        <v>4.9000000000000004</v>
      </c>
      <c r="O411" s="374">
        <f t="shared" si="57"/>
        <v>5</v>
      </c>
      <c r="P411" s="158" t="str" cm="1">
        <f t="array" ref="P411">_xlfn.SWITCH(ROUND(N411,0),5,"Excellent",4,"Good",3,"ok","Bad")</f>
        <v>Excellent</v>
      </c>
      <c r="Q411" s="144">
        <v>139</v>
      </c>
      <c r="R411" s="385">
        <v>41309</v>
      </c>
      <c r="S411" s="385">
        <v>43996</v>
      </c>
      <c r="T411" s="144">
        <v>272</v>
      </c>
      <c r="U411" s="144" t="s">
        <v>69</v>
      </c>
      <c r="V411" s="144">
        <v>279</v>
      </c>
      <c r="W411" s="144" t="str">
        <f t="shared" si="63"/>
        <v>Active</v>
      </c>
      <c r="X411" s="144">
        <v>272</v>
      </c>
      <c r="Y411" s="157" t="s">
        <v>70</v>
      </c>
      <c r="Z411" s="386">
        <v>0.6</v>
      </c>
      <c r="AA411" s="386">
        <v>0.88</v>
      </c>
      <c r="AB411" s="387" t="s">
        <v>65</v>
      </c>
      <c r="AC411" s="157"/>
    </row>
    <row r="412" spans="2:29">
      <c r="B412" s="347">
        <v>30</v>
      </c>
      <c r="C412" s="383">
        <v>0</v>
      </c>
      <c r="D412" s="383" t="str">
        <f t="shared" si="58"/>
        <v>YES</v>
      </c>
      <c r="E412" s="383" t="str">
        <f t="shared" si="59"/>
        <v>COLD</v>
      </c>
      <c r="F412" s="383" t="str">
        <f t="shared" si="60"/>
        <v>NONE</v>
      </c>
      <c r="G412" s="384" t="str">
        <f t="shared" si="55"/>
        <v>WET</v>
      </c>
      <c r="I412" s="342">
        <v>2</v>
      </c>
      <c r="J412" s="144" t="str">
        <f t="shared" si="61"/>
        <v>SMALL</v>
      </c>
      <c r="K412" s="144" t="str">
        <f t="shared" si="62"/>
        <v>SMALL</v>
      </c>
      <c r="L412" s="144" t="str" cm="1">
        <f t="array" ref="L412">_xlfn.IFS(I412&lt;=2,"SMALL",I412&lt;=5,"MEDIUM",I412&gt;5,"LARGE")</f>
        <v>SMALL</v>
      </c>
      <c r="M412" s="144" t="str">
        <f t="shared" si="56"/>
        <v>YES</v>
      </c>
      <c r="N412" s="374">
        <v>4.99</v>
      </c>
      <c r="O412" s="374">
        <f t="shared" si="57"/>
        <v>5</v>
      </c>
      <c r="P412" s="158" t="str" cm="1">
        <f t="array" ref="P412">_xlfn.SWITCH(ROUND(N412,0),5,"Excellent",4,"Good",3,"ok","Bad")</f>
        <v>Excellent</v>
      </c>
      <c r="Q412" s="144">
        <v>236</v>
      </c>
      <c r="R412" s="385">
        <v>41365</v>
      </c>
      <c r="S412" s="385">
        <v>43814</v>
      </c>
      <c r="T412" s="144">
        <v>967</v>
      </c>
      <c r="U412" s="144" t="s">
        <v>60</v>
      </c>
      <c r="V412" s="144">
        <v>287</v>
      </c>
      <c r="W412" s="144" t="str">
        <f t="shared" si="63"/>
        <v>Active</v>
      </c>
      <c r="X412" s="144">
        <v>967</v>
      </c>
      <c r="Y412" s="157" t="s">
        <v>64</v>
      </c>
      <c r="Z412" s="386">
        <v>0.6</v>
      </c>
      <c r="AA412" s="386">
        <v>0.22</v>
      </c>
      <c r="AB412" s="387" t="s">
        <v>65</v>
      </c>
      <c r="AC412" s="157"/>
    </row>
    <row r="413" spans="2:29">
      <c r="B413" s="347">
        <v>16</v>
      </c>
      <c r="C413" s="383">
        <v>0</v>
      </c>
      <c r="D413" s="383" t="str">
        <f t="shared" si="58"/>
        <v>YES</v>
      </c>
      <c r="E413" s="383" t="str">
        <f t="shared" si="59"/>
        <v>COLD</v>
      </c>
      <c r="F413" s="383" t="str">
        <f t="shared" si="60"/>
        <v>NONE</v>
      </c>
      <c r="G413" s="384" t="str">
        <f t="shared" si="55"/>
        <v>WET</v>
      </c>
      <c r="I413" s="342">
        <v>2</v>
      </c>
      <c r="J413" s="144" t="str">
        <f t="shared" si="61"/>
        <v>SMALL</v>
      </c>
      <c r="K413" s="144" t="str">
        <f t="shared" si="62"/>
        <v>SMALL</v>
      </c>
      <c r="L413" s="144" t="str" cm="1">
        <f t="array" ref="L413">_xlfn.IFS(I413&lt;=2,"SMALL",I413&lt;=5,"MEDIUM",I413&gt;5,"LARGE")</f>
        <v>SMALL</v>
      </c>
      <c r="M413" s="144" t="str">
        <f t="shared" si="56"/>
        <v>NO</v>
      </c>
      <c r="N413" s="374">
        <v>4.84</v>
      </c>
      <c r="O413" s="374">
        <f t="shared" si="57"/>
        <v>5</v>
      </c>
      <c r="P413" s="158" t="str" cm="1">
        <f t="array" ref="P413">_xlfn.SWITCH(ROUND(N413,0),5,"Excellent",4,"Good",3,"ok","Bad")</f>
        <v>Excellent</v>
      </c>
      <c r="Q413" s="144">
        <v>82</v>
      </c>
      <c r="R413" s="385">
        <v>41373</v>
      </c>
      <c r="S413" s="385">
        <v>43941</v>
      </c>
      <c r="T413" s="144">
        <v>969</v>
      </c>
      <c r="U413" s="144" t="s">
        <v>69</v>
      </c>
      <c r="V413" s="144">
        <v>155</v>
      </c>
      <c r="W413" s="144" t="str">
        <f t="shared" si="63"/>
        <v>Active</v>
      </c>
      <c r="X413" s="144">
        <v>969</v>
      </c>
      <c r="Y413" s="157" t="s">
        <v>64</v>
      </c>
      <c r="Z413" s="386">
        <v>1</v>
      </c>
      <c r="AA413" s="386">
        <v>1</v>
      </c>
      <c r="AB413" s="387" t="s">
        <v>65</v>
      </c>
      <c r="AC413" s="157"/>
    </row>
    <row r="414" spans="2:29">
      <c r="B414" s="347">
        <v>32</v>
      </c>
      <c r="C414" s="383">
        <v>0</v>
      </c>
      <c r="D414" s="383" t="str">
        <f t="shared" si="58"/>
        <v>YES</v>
      </c>
      <c r="E414" s="383" t="str">
        <f t="shared" si="59"/>
        <v>COLD</v>
      </c>
      <c r="F414" s="383" t="str">
        <f t="shared" si="60"/>
        <v>NONE</v>
      </c>
      <c r="G414" s="384" t="str">
        <f t="shared" si="55"/>
        <v>WET</v>
      </c>
      <c r="I414" s="342">
        <v>1</v>
      </c>
      <c r="J414" s="144" t="str">
        <f t="shared" si="61"/>
        <v>SMALL</v>
      </c>
      <c r="K414" s="144" t="str">
        <f t="shared" si="62"/>
        <v>SMALL</v>
      </c>
      <c r="L414" s="144" t="str" cm="1">
        <f t="array" ref="L414">_xlfn.IFS(I414&lt;=2,"SMALL",I414&lt;=5,"MEDIUM",I414&gt;5,"LARGE")</f>
        <v>SMALL</v>
      </c>
      <c r="M414" s="144" t="str">
        <f t="shared" si="56"/>
        <v>YES</v>
      </c>
      <c r="N414" s="374">
        <v>4.9800000000000004</v>
      </c>
      <c r="O414" s="374">
        <f t="shared" si="57"/>
        <v>5</v>
      </c>
      <c r="P414" s="158" t="str" cm="1">
        <f t="array" ref="P414">_xlfn.SWITCH(ROUND(N414,0),5,"Excellent",4,"Good",3,"ok","Bad")</f>
        <v>Excellent</v>
      </c>
      <c r="Q414" s="144">
        <v>131</v>
      </c>
      <c r="R414" s="385">
        <v>41346</v>
      </c>
      <c r="S414" s="385">
        <v>43894</v>
      </c>
      <c r="T414" s="144">
        <v>971</v>
      </c>
      <c r="U414" s="144" t="s">
        <v>60</v>
      </c>
      <c r="V414" s="144">
        <v>330</v>
      </c>
      <c r="W414" s="144" t="str">
        <f t="shared" si="63"/>
        <v>Active</v>
      </c>
      <c r="X414" s="144">
        <v>971</v>
      </c>
      <c r="Y414" s="157" t="s">
        <v>64</v>
      </c>
      <c r="Z414" s="386">
        <v>1</v>
      </c>
      <c r="AA414" s="386">
        <v>1</v>
      </c>
      <c r="AB414" s="387" t="s">
        <v>65</v>
      </c>
      <c r="AC414" s="157"/>
    </row>
    <row r="415" spans="2:29">
      <c r="B415" s="347">
        <v>13</v>
      </c>
      <c r="C415" s="383">
        <v>0</v>
      </c>
      <c r="D415" s="383" t="str">
        <f t="shared" si="58"/>
        <v>YES</v>
      </c>
      <c r="E415" s="383" t="str">
        <f t="shared" si="59"/>
        <v>COLD</v>
      </c>
      <c r="F415" s="383" t="str">
        <f t="shared" si="60"/>
        <v>NONE</v>
      </c>
      <c r="G415" s="384" t="str">
        <f t="shared" si="55"/>
        <v>WET</v>
      </c>
      <c r="I415" s="342">
        <v>2</v>
      </c>
      <c r="J415" s="144" t="str">
        <f t="shared" si="61"/>
        <v>SMALL</v>
      </c>
      <c r="K415" s="144" t="str">
        <f t="shared" si="62"/>
        <v>SMALL</v>
      </c>
      <c r="L415" s="144" t="str" cm="1">
        <f t="array" ref="L415">_xlfn.IFS(I415&lt;=2,"SMALL",I415&lt;=5,"MEDIUM",I415&gt;5,"LARGE")</f>
        <v>SMALL</v>
      </c>
      <c r="M415" s="144" t="str">
        <f t="shared" si="56"/>
        <v>NO</v>
      </c>
      <c r="N415" s="374">
        <v>4.9000000000000004</v>
      </c>
      <c r="O415" s="374">
        <f t="shared" si="57"/>
        <v>5</v>
      </c>
      <c r="P415" s="158" t="str" cm="1">
        <f t="array" ref="P415">_xlfn.SWITCH(ROUND(N415,0),5,"Excellent",4,"Good",3,"ok","Bad")</f>
        <v>Excellent</v>
      </c>
      <c r="Q415" s="144">
        <v>73</v>
      </c>
      <c r="R415" s="385">
        <v>41813</v>
      </c>
      <c r="S415" s="385">
        <v>43832</v>
      </c>
      <c r="T415" s="144">
        <v>974</v>
      </c>
      <c r="U415" s="144" t="s">
        <v>60</v>
      </c>
      <c r="V415" s="144">
        <v>43</v>
      </c>
      <c r="W415" s="144" t="str">
        <f t="shared" si="63"/>
        <v>Active</v>
      </c>
      <c r="X415" s="144">
        <v>974</v>
      </c>
      <c r="Y415" s="157" t="s">
        <v>70</v>
      </c>
      <c r="Z415" s="386">
        <v>1</v>
      </c>
      <c r="AA415" s="386">
        <v>0.92</v>
      </c>
      <c r="AB415" s="387" t="s">
        <v>62</v>
      </c>
      <c r="AC415" s="157"/>
    </row>
    <row r="416" spans="2:29">
      <c r="B416" s="347">
        <v>25</v>
      </c>
      <c r="C416" s="383">
        <v>0</v>
      </c>
      <c r="D416" s="383" t="str">
        <f t="shared" si="58"/>
        <v>YES</v>
      </c>
      <c r="E416" s="383" t="str">
        <f t="shared" si="59"/>
        <v>COLD</v>
      </c>
      <c r="F416" s="383" t="str">
        <f t="shared" si="60"/>
        <v>NONE</v>
      </c>
      <c r="G416" s="384" t="str">
        <f t="shared" si="55"/>
        <v>WET</v>
      </c>
      <c r="I416" s="342">
        <v>10</v>
      </c>
      <c r="J416" s="144" t="str">
        <f t="shared" si="61"/>
        <v>LARGE</v>
      </c>
      <c r="K416" s="144" t="str">
        <f t="shared" si="62"/>
        <v>LARGE</v>
      </c>
      <c r="L416" s="144" t="str" cm="1">
        <f t="array" ref="L416">_xlfn.IFS(I416&lt;=2,"SMALL",I416&lt;=5,"MEDIUM",I416&gt;5,"LARGE")</f>
        <v>LARGE</v>
      </c>
      <c r="M416" s="144" t="str">
        <f t="shared" si="56"/>
        <v>NO</v>
      </c>
      <c r="N416" s="374">
        <v>4.8600000000000003</v>
      </c>
      <c r="O416" s="374">
        <f t="shared" si="57"/>
        <v>5</v>
      </c>
      <c r="P416" s="158" t="str" cm="1">
        <f t="array" ref="P416">_xlfn.SWITCH(ROUND(N416,0),5,"Excellent",4,"Good",3,"ok","Bad")</f>
        <v>Excellent</v>
      </c>
      <c r="Q416" s="144">
        <v>21</v>
      </c>
      <c r="R416" s="385">
        <v>41934</v>
      </c>
      <c r="S416" s="385">
        <v>43881</v>
      </c>
      <c r="T416" s="144">
        <v>975</v>
      </c>
      <c r="U416" s="144" t="s">
        <v>69</v>
      </c>
      <c r="V416" s="144">
        <v>174</v>
      </c>
      <c r="W416" s="144" t="str">
        <f t="shared" si="63"/>
        <v>Active</v>
      </c>
      <c r="X416" s="144">
        <v>975</v>
      </c>
      <c r="Y416" s="157" t="s">
        <v>61</v>
      </c>
      <c r="Z416" s="386">
        <v>1</v>
      </c>
      <c r="AA416" s="386">
        <v>0.43</v>
      </c>
      <c r="AB416" s="387" t="s">
        <v>65</v>
      </c>
      <c r="AC416" s="157"/>
    </row>
    <row r="417" spans="2:29">
      <c r="B417" s="347">
        <v>23</v>
      </c>
      <c r="C417" s="383">
        <v>0</v>
      </c>
      <c r="D417" s="383" t="str">
        <f t="shared" si="58"/>
        <v>YES</v>
      </c>
      <c r="E417" s="383" t="str">
        <f t="shared" si="59"/>
        <v>COLD</v>
      </c>
      <c r="F417" s="383" t="str">
        <f t="shared" si="60"/>
        <v>NONE</v>
      </c>
      <c r="G417" s="384" t="str">
        <f t="shared" si="55"/>
        <v>WET</v>
      </c>
      <c r="I417" s="342">
        <v>6</v>
      </c>
      <c r="J417" s="144" t="str">
        <f t="shared" si="61"/>
        <v>LARGE</v>
      </c>
      <c r="K417" s="144" t="str">
        <f t="shared" si="62"/>
        <v>LARGE</v>
      </c>
      <c r="L417" s="144" t="str" cm="1">
        <f t="array" ref="L417">_xlfn.IFS(I417&lt;=2,"SMALL",I417&lt;=5,"MEDIUM",I417&gt;5,"LARGE")</f>
        <v>LARGE</v>
      </c>
      <c r="M417" s="144" t="str">
        <f t="shared" si="56"/>
        <v>YES</v>
      </c>
      <c r="N417" s="374">
        <v>4.82</v>
      </c>
      <c r="O417" s="374">
        <f t="shared" si="57"/>
        <v>5</v>
      </c>
      <c r="P417" s="158" t="str" cm="1">
        <f t="array" ref="P417">_xlfn.SWITCH(ROUND(N417,0),5,"Excellent",4,"Good",3,"ok","Bad")</f>
        <v>Excellent</v>
      </c>
      <c r="Q417" s="144">
        <v>160</v>
      </c>
      <c r="R417" s="385">
        <v>41318</v>
      </c>
      <c r="S417" s="385">
        <v>43850</v>
      </c>
      <c r="T417" s="144">
        <v>962</v>
      </c>
      <c r="U417" s="144" t="s">
        <v>69</v>
      </c>
      <c r="V417" s="144">
        <v>295</v>
      </c>
      <c r="W417" s="144" t="str">
        <f t="shared" si="63"/>
        <v>Active</v>
      </c>
      <c r="X417" s="144">
        <v>962</v>
      </c>
      <c r="Y417" s="157" t="s">
        <v>70</v>
      </c>
      <c r="Z417" s="386">
        <v>1</v>
      </c>
      <c r="AA417" s="386">
        <v>0.99</v>
      </c>
      <c r="AB417" s="387" t="s">
        <v>65</v>
      </c>
      <c r="AC417" s="157"/>
    </row>
    <row r="418" spans="2:29">
      <c r="B418" s="347">
        <v>44</v>
      </c>
      <c r="C418" s="383">
        <v>13</v>
      </c>
      <c r="D418" s="383" t="str">
        <f t="shared" si="58"/>
        <v>NO</v>
      </c>
      <c r="E418" s="383" t="str">
        <f t="shared" si="59"/>
        <v>MILD</v>
      </c>
      <c r="F418" s="383" t="str">
        <f t="shared" si="60"/>
        <v>RAIN</v>
      </c>
      <c r="G418" s="384" t="str">
        <f t="shared" si="55"/>
        <v>WET</v>
      </c>
      <c r="I418" s="342">
        <v>2</v>
      </c>
      <c r="J418" s="144" t="str">
        <f t="shared" si="61"/>
        <v>SMALL</v>
      </c>
      <c r="K418" s="144" t="str">
        <f t="shared" si="62"/>
        <v>SMALL</v>
      </c>
      <c r="L418" s="144" t="str" cm="1">
        <f t="array" ref="L418">_xlfn.IFS(I418&lt;=2,"SMALL",I418&lt;=5,"MEDIUM",I418&gt;5,"LARGE")</f>
        <v>SMALL</v>
      </c>
      <c r="M418" s="144" t="str">
        <f t="shared" si="56"/>
        <v>NO</v>
      </c>
      <c r="N418" s="374">
        <v>4.82</v>
      </c>
      <c r="O418" s="374">
        <f t="shared" si="57"/>
        <v>5</v>
      </c>
      <c r="P418" s="158" t="str" cm="1">
        <f t="array" ref="P418">_xlfn.SWITCH(ROUND(N418,0),5,"Excellent",4,"Good",3,"ok","Bad")</f>
        <v>Excellent</v>
      </c>
      <c r="Q418" s="144">
        <v>87</v>
      </c>
      <c r="R418" s="385">
        <v>41337</v>
      </c>
      <c r="S418" s="385">
        <v>43829</v>
      </c>
      <c r="T418" s="144">
        <v>543</v>
      </c>
      <c r="U418" s="144" t="s">
        <v>60</v>
      </c>
      <c r="V418" s="144">
        <v>226</v>
      </c>
      <c r="W418" s="144" t="str">
        <f t="shared" si="63"/>
        <v>Active</v>
      </c>
      <c r="X418" s="144">
        <v>543</v>
      </c>
      <c r="Y418" s="157" t="s">
        <v>122</v>
      </c>
      <c r="Z418" s="386">
        <v>0.33</v>
      </c>
      <c r="AA418" s="386">
        <v>0.85</v>
      </c>
      <c r="AB418" s="387" t="s">
        <v>65</v>
      </c>
      <c r="AC418" s="157"/>
    </row>
    <row r="419" spans="2:29">
      <c r="B419" s="347">
        <v>22</v>
      </c>
      <c r="C419" s="383">
        <v>0</v>
      </c>
      <c r="D419" s="383" t="str">
        <f t="shared" si="58"/>
        <v>YES</v>
      </c>
      <c r="E419" s="383" t="str">
        <f t="shared" si="59"/>
        <v>COLD</v>
      </c>
      <c r="F419" s="383" t="str">
        <f t="shared" si="60"/>
        <v>NONE</v>
      </c>
      <c r="G419" s="384" t="str">
        <f t="shared" si="55"/>
        <v>WET</v>
      </c>
      <c r="I419" s="342">
        <v>7</v>
      </c>
      <c r="J419" s="144" t="str">
        <f t="shared" si="61"/>
        <v>LARGE</v>
      </c>
      <c r="K419" s="144" t="str">
        <f t="shared" si="62"/>
        <v>LARGE</v>
      </c>
      <c r="L419" s="144" t="str" cm="1">
        <f t="array" ref="L419">_xlfn.IFS(I419&lt;=2,"SMALL",I419&lt;=5,"MEDIUM",I419&gt;5,"LARGE")</f>
        <v>LARGE</v>
      </c>
      <c r="M419" s="144" t="str">
        <f t="shared" si="56"/>
        <v>NO</v>
      </c>
      <c r="N419" s="374">
        <v>4.9000000000000004</v>
      </c>
      <c r="O419" s="374">
        <f t="shared" si="57"/>
        <v>5</v>
      </c>
      <c r="P419" s="158" t="str" cm="1">
        <f t="array" ref="P419">_xlfn.SWITCH(ROUND(N419,0),5,"Excellent",4,"Good",3,"ok","Bad")</f>
        <v>Excellent</v>
      </c>
      <c r="Q419" s="144">
        <v>97</v>
      </c>
      <c r="R419" s="385">
        <v>41364</v>
      </c>
      <c r="S419" s="385">
        <v>43832</v>
      </c>
      <c r="T419" s="144">
        <v>614</v>
      </c>
      <c r="U419" s="144" t="s">
        <v>69</v>
      </c>
      <c r="V419" s="144">
        <v>41</v>
      </c>
      <c r="W419" s="144" t="str">
        <f t="shared" si="63"/>
        <v>Active</v>
      </c>
      <c r="X419" s="144">
        <v>614</v>
      </c>
      <c r="Y419" s="157" t="s">
        <v>64</v>
      </c>
      <c r="Z419" s="386">
        <v>1</v>
      </c>
      <c r="AA419" s="386">
        <v>0.46</v>
      </c>
      <c r="AB419" s="387" t="s">
        <v>65</v>
      </c>
      <c r="AC419" s="157"/>
    </row>
    <row r="420" spans="2:29">
      <c r="B420" s="347">
        <v>22</v>
      </c>
      <c r="C420" s="383">
        <v>0</v>
      </c>
      <c r="D420" s="383" t="str">
        <f t="shared" si="58"/>
        <v>YES</v>
      </c>
      <c r="E420" s="383" t="str">
        <f t="shared" si="59"/>
        <v>COLD</v>
      </c>
      <c r="F420" s="383" t="str">
        <f t="shared" si="60"/>
        <v>NONE</v>
      </c>
      <c r="G420" s="384" t="str">
        <f t="shared" si="55"/>
        <v>WET</v>
      </c>
      <c r="I420" s="342">
        <v>2</v>
      </c>
      <c r="J420" s="144" t="str">
        <f t="shared" si="61"/>
        <v>SMALL</v>
      </c>
      <c r="K420" s="144" t="str">
        <f t="shared" si="62"/>
        <v>SMALL</v>
      </c>
      <c r="L420" s="144" t="str" cm="1">
        <f t="array" ref="L420">_xlfn.IFS(I420&lt;=2,"SMALL",I420&lt;=5,"MEDIUM",I420&gt;5,"LARGE")</f>
        <v>SMALL</v>
      </c>
      <c r="M420" s="144" t="str">
        <f t="shared" si="56"/>
        <v>YES</v>
      </c>
      <c r="N420" s="374">
        <v>4.9000000000000004</v>
      </c>
      <c r="O420" s="374">
        <f t="shared" si="57"/>
        <v>5</v>
      </c>
      <c r="P420" s="158" t="str" cm="1">
        <f t="array" ref="P420">_xlfn.SWITCH(ROUND(N420,0),5,"Excellent",4,"Good",3,"ok","Bad")</f>
        <v>Excellent</v>
      </c>
      <c r="Q420" s="144">
        <v>167</v>
      </c>
      <c r="R420" s="385">
        <v>41487</v>
      </c>
      <c r="S420" s="385">
        <v>44027</v>
      </c>
      <c r="T420" s="144">
        <v>984</v>
      </c>
      <c r="U420" s="144" t="s">
        <v>69</v>
      </c>
      <c r="V420" s="144">
        <v>331</v>
      </c>
      <c r="W420" s="144" t="str">
        <f t="shared" si="63"/>
        <v>Active</v>
      </c>
      <c r="X420" s="144">
        <v>984</v>
      </c>
      <c r="Y420" s="157" t="s">
        <v>64</v>
      </c>
      <c r="Z420" s="386">
        <v>0.67</v>
      </c>
      <c r="AA420" s="386">
        <v>1</v>
      </c>
      <c r="AB420" s="387" t="s">
        <v>65</v>
      </c>
      <c r="AC420" s="157"/>
    </row>
    <row r="421" spans="2:29">
      <c r="B421" s="347">
        <v>25</v>
      </c>
      <c r="C421" s="383">
        <v>20</v>
      </c>
      <c r="D421" s="383" t="str">
        <f t="shared" si="58"/>
        <v>YES</v>
      </c>
      <c r="E421" s="383" t="str">
        <f t="shared" si="59"/>
        <v>COLD</v>
      </c>
      <c r="F421" s="383" t="str">
        <f t="shared" si="60"/>
        <v>NONE</v>
      </c>
      <c r="G421" s="384" t="str">
        <f t="shared" si="55"/>
        <v>WET</v>
      </c>
      <c r="I421" s="342">
        <v>4</v>
      </c>
      <c r="J421" s="144" t="str">
        <f t="shared" si="61"/>
        <v>LARGE</v>
      </c>
      <c r="K421" s="144" t="str">
        <f t="shared" si="62"/>
        <v>MEDIUM</v>
      </c>
      <c r="L421" s="144" t="str" cm="1">
        <f t="array" ref="L421">_xlfn.IFS(I421&lt;=2,"SMALL",I421&lt;=5,"MEDIUM",I421&gt;5,"LARGE")</f>
        <v>MEDIUM</v>
      </c>
      <c r="M421" s="144" t="str">
        <f t="shared" si="56"/>
        <v>YES</v>
      </c>
      <c r="N421" s="374">
        <v>4.87</v>
      </c>
      <c r="O421" s="374">
        <f t="shared" si="57"/>
        <v>5</v>
      </c>
      <c r="P421" s="158" t="str" cm="1">
        <f t="array" ref="P421">_xlfn.SWITCH(ROUND(N421,0),5,"Excellent",4,"Good",3,"ok","Bad")</f>
        <v>Excellent</v>
      </c>
      <c r="Q421" s="144">
        <v>189</v>
      </c>
      <c r="R421" s="385">
        <v>41333</v>
      </c>
      <c r="S421" s="385">
        <v>44028</v>
      </c>
      <c r="T421" s="144">
        <v>987</v>
      </c>
      <c r="U421" s="144" t="s">
        <v>69</v>
      </c>
      <c r="V421" s="144">
        <v>306</v>
      </c>
      <c r="W421" s="144" t="str">
        <f t="shared" si="63"/>
        <v>Active</v>
      </c>
      <c r="X421" s="144">
        <v>987</v>
      </c>
      <c r="Y421" s="157" t="s">
        <v>122</v>
      </c>
      <c r="Z421" s="386">
        <v>0.25</v>
      </c>
      <c r="AA421" s="386">
        <v>0.27</v>
      </c>
      <c r="AB421" s="387" t="s">
        <v>65</v>
      </c>
      <c r="AC421" s="157"/>
    </row>
    <row r="422" spans="2:29">
      <c r="B422" s="347">
        <v>26</v>
      </c>
      <c r="C422" s="383">
        <v>0</v>
      </c>
      <c r="D422" s="383" t="str">
        <f t="shared" si="58"/>
        <v>YES</v>
      </c>
      <c r="E422" s="383" t="str">
        <f t="shared" si="59"/>
        <v>COLD</v>
      </c>
      <c r="F422" s="383" t="str">
        <f t="shared" si="60"/>
        <v>NONE</v>
      </c>
      <c r="G422" s="384" t="str">
        <f t="shared" si="55"/>
        <v>WET</v>
      </c>
      <c r="I422" s="342">
        <v>6</v>
      </c>
      <c r="J422" s="144" t="str">
        <f t="shared" si="61"/>
        <v>LARGE</v>
      </c>
      <c r="K422" s="144" t="str">
        <f t="shared" si="62"/>
        <v>LARGE</v>
      </c>
      <c r="L422" s="144" t="str" cm="1">
        <f t="array" ref="L422">_xlfn.IFS(I422&lt;=2,"SMALL",I422&lt;=5,"MEDIUM",I422&gt;5,"LARGE")</f>
        <v>LARGE</v>
      </c>
      <c r="M422" s="144" t="str">
        <f t="shared" si="56"/>
        <v>NO</v>
      </c>
      <c r="N422" s="374">
        <v>4.7300000000000004</v>
      </c>
      <c r="O422" s="374">
        <f t="shared" si="57"/>
        <v>5</v>
      </c>
      <c r="P422" s="158" t="str" cm="1">
        <f t="array" ref="P422">_xlfn.SWITCH(ROUND(N422,0),5,"Excellent",4,"Good",3,"ok","Bad")</f>
        <v>Excellent</v>
      </c>
      <c r="Q422" s="144">
        <v>71</v>
      </c>
      <c r="R422" s="385">
        <v>41352</v>
      </c>
      <c r="S422" s="385">
        <v>43736</v>
      </c>
      <c r="T422" s="144">
        <v>992</v>
      </c>
      <c r="U422" s="144" t="s">
        <v>69</v>
      </c>
      <c r="V422" s="144">
        <v>288</v>
      </c>
      <c r="W422" s="144" t="str">
        <f t="shared" si="63"/>
        <v>Active</v>
      </c>
      <c r="X422" s="144">
        <v>992</v>
      </c>
      <c r="Y422" s="157" t="s">
        <v>64</v>
      </c>
      <c r="Z422" s="386">
        <v>1</v>
      </c>
      <c r="AA422" s="386">
        <v>1</v>
      </c>
      <c r="AB422" s="387" t="s">
        <v>65</v>
      </c>
      <c r="AC422" s="157"/>
    </row>
    <row r="423" spans="2:29">
      <c r="B423" s="347">
        <v>11</v>
      </c>
      <c r="C423" s="383">
        <v>0</v>
      </c>
      <c r="D423" s="383" t="str">
        <f t="shared" si="58"/>
        <v>YES</v>
      </c>
      <c r="E423" s="383" t="str">
        <f t="shared" si="59"/>
        <v>COLD</v>
      </c>
      <c r="F423" s="383" t="str">
        <f t="shared" si="60"/>
        <v>NONE</v>
      </c>
      <c r="G423" s="384" t="str">
        <f t="shared" si="55"/>
        <v>WET</v>
      </c>
      <c r="I423" s="342">
        <v>1</v>
      </c>
      <c r="J423" s="144" t="str">
        <f t="shared" si="61"/>
        <v>SMALL</v>
      </c>
      <c r="K423" s="144" t="str">
        <f t="shared" si="62"/>
        <v>SMALL</v>
      </c>
      <c r="L423" s="144" t="str" cm="1">
        <f t="array" ref="L423">_xlfn.IFS(I423&lt;=2,"SMALL",I423&lt;=5,"MEDIUM",I423&gt;5,"LARGE")</f>
        <v>SMALL</v>
      </c>
      <c r="M423" s="144" t="str">
        <f t="shared" si="56"/>
        <v>NO</v>
      </c>
      <c r="N423" s="374">
        <v>4.9000000000000004</v>
      </c>
      <c r="O423" s="374">
        <f t="shared" si="57"/>
        <v>5</v>
      </c>
      <c r="P423" s="158" t="str" cm="1">
        <f t="array" ref="P423">_xlfn.SWITCH(ROUND(N423,0),5,"Excellent",4,"Good",3,"ok","Bad")</f>
        <v>Excellent</v>
      </c>
      <c r="Q423" s="144">
        <v>100</v>
      </c>
      <c r="R423" s="385">
        <v>41370</v>
      </c>
      <c r="S423" s="385">
        <v>44029</v>
      </c>
      <c r="T423" s="144">
        <v>995</v>
      </c>
      <c r="U423" s="144" t="s">
        <v>60</v>
      </c>
      <c r="V423" s="144">
        <v>338</v>
      </c>
      <c r="W423" s="144" t="str">
        <f t="shared" si="63"/>
        <v>Active</v>
      </c>
      <c r="X423" s="144">
        <v>995</v>
      </c>
      <c r="Y423" s="157" t="s">
        <v>70</v>
      </c>
      <c r="Z423" s="386">
        <v>1</v>
      </c>
      <c r="AA423" s="386">
        <v>0.97</v>
      </c>
      <c r="AB423" s="387" t="s">
        <v>65</v>
      </c>
      <c r="AC423" s="157"/>
    </row>
    <row r="424" spans="2:29">
      <c r="B424" s="347">
        <v>42</v>
      </c>
      <c r="C424" s="383">
        <v>0</v>
      </c>
      <c r="D424" s="383" t="str">
        <f t="shared" si="58"/>
        <v>NO</v>
      </c>
      <c r="E424" s="383" t="str">
        <f t="shared" si="59"/>
        <v>MILD</v>
      </c>
      <c r="F424" s="383" t="str">
        <f t="shared" si="60"/>
        <v>NONE</v>
      </c>
      <c r="G424" s="384" t="str">
        <f t="shared" si="55"/>
        <v>WET</v>
      </c>
      <c r="I424" s="342">
        <v>1</v>
      </c>
      <c r="J424" s="144" t="str">
        <f t="shared" si="61"/>
        <v>SMALL</v>
      </c>
      <c r="K424" s="144" t="str">
        <f t="shared" si="62"/>
        <v>SMALL</v>
      </c>
      <c r="L424" s="144" t="str" cm="1">
        <f t="array" ref="L424">_xlfn.IFS(I424&lt;=2,"SMALL",I424&lt;=5,"MEDIUM",I424&gt;5,"LARGE")</f>
        <v>SMALL</v>
      </c>
      <c r="M424" s="144" t="str">
        <f t="shared" si="56"/>
        <v>YES</v>
      </c>
      <c r="N424" s="374">
        <v>4.8899999999999997</v>
      </c>
      <c r="O424" s="374">
        <f t="shared" si="57"/>
        <v>5</v>
      </c>
      <c r="P424" s="158" t="str" cm="1">
        <f t="array" ref="P424">_xlfn.SWITCH(ROUND(N424,0),5,"Excellent",4,"Good",3,"ok","Bad")</f>
        <v>Excellent</v>
      </c>
      <c r="Q424" s="144">
        <v>117</v>
      </c>
      <c r="R424" s="385">
        <v>41350</v>
      </c>
      <c r="S424" s="385">
        <v>44019</v>
      </c>
      <c r="T424" s="144">
        <v>995</v>
      </c>
      <c r="U424" s="144" t="s">
        <v>73</v>
      </c>
      <c r="V424" s="144">
        <v>341</v>
      </c>
      <c r="W424" s="144" t="str">
        <f t="shared" si="63"/>
        <v>Active</v>
      </c>
      <c r="X424" s="144">
        <v>995</v>
      </c>
      <c r="Y424" s="157" t="s">
        <v>70</v>
      </c>
      <c r="Z424" s="386">
        <v>1</v>
      </c>
      <c r="AA424" s="386">
        <v>1</v>
      </c>
      <c r="AB424" s="387" t="s">
        <v>62</v>
      </c>
      <c r="AC424" s="157"/>
    </row>
    <row r="425" spans="2:29">
      <c r="B425" s="347">
        <v>44</v>
      </c>
      <c r="C425" s="383">
        <v>414</v>
      </c>
      <c r="D425" s="383" t="str">
        <f t="shared" si="58"/>
        <v>NO</v>
      </c>
      <c r="E425" s="383" t="str">
        <f t="shared" si="59"/>
        <v>MILD</v>
      </c>
      <c r="F425" s="383" t="str">
        <f t="shared" si="60"/>
        <v>RAIN</v>
      </c>
      <c r="G425" s="384" t="str">
        <f t="shared" si="55"/>
        <v>WET</v>
      </c>
      <c r="I425" s="342">
        <v>1</v>
      </c>
      <c r="J425" s="144" t="str">
        <f t="shared" si="61"/>
        <v>SMALL</v>
      </c>
      <c r="K425" s="144" t="str">
        <f t="shared" si="62"/>
        <v>SMALL</v>
      </c>
      <c r="L425" s="144" t="str" cm="1">
        <f t="array" ref="L425">_xlfn.IFS(I425&lt;=2,"SMALL",I425&lt;=5,"MEDIUM",I425&gt;5,"LARGE")</f>
        <v>SMALL</v>
      </c>
      <c r="M425" s="144" t="str">
        <f t="shared" si="56"/>
        <v>YES</v>
      </c>
      <c r="N425" s="374">
        <v>4.9800000000000004</v>
      </c>
      <c r="O425" s="374">
        <f t="shared" si="57"/>
        <v>5</v>
      </c>
      <c r="P425" s="158" t="str" cm="1">
        <f t="array" ref="P425">_xlfn.SWITCH(ROUND(N425,0),5,"Excellent",4,"Good",3,"ok","Bad")</f>
        <v>Excellent</v>
      </c>
      <c r="Q425" s="144">
        <v>109</v>
      </c>
      <c r="R425" s="385">
        <v>41361</v>
      </c>
      <c r="S425" s="385">
        <v>43898</v>
      </c>
      <c r="T425" s="144">
        <v>1003</v>
      </c>
      <c r="U425" s="144" t="s">
        <v>60</v>
      </c>
      <c r="V425" s="144">
        <v>101</v>
      </c>
      <c r="W425" s="144" t="str">
        <f t="shared" si="63"/>
        <v>Active</v>
      </c>
      <c r="X425" s="144">
        <v>1003</v>
      </c>
      <c r="Y425" s="157" t="s">
        <v>64</v>
      </c>
      <c r="Z425" s="386">
        <v>0.7</v>
      </c>
      <c r="AA425" s="386">
        <v>0.87</v>
      </c>
      <c r="AB425" s="387" t="s">
        <v>65</v>
      </c>
      <c r="AC425" s="157"/>
    </row>
    <row r="426" spans="2:29">
      <c r="B426" s="347">
        <v>18</v>
      </c>
      <c r="C426" s="383">
        <v>0</v>
      </c>
      <c r="D426" s="383" t="str">
        <f t="shared" si="58"/>
        <v>YES</v>
      </c>
      <c r="E426" s="383" t="str">
        <f t="shared" si="59"/>
        <v>COLD</v>
      </c>
      <c r="F426" s="383" t="str">
        <f t="shared" si="60"/>
        <v>NONE</v>
      </c>
      <c r="G426" s="384" t="str">
        <f t="shared" si="55"/>
        <v>WET</v>
      </c>
      <c r="I426" s="342">
        <v>2</v>
      </c>
      <c r="J426" s="144" t="str">
        <f t="shared" si="61"/>
        <v>SMALL</v>
      </c>
      <c r="K426" s="144" t="str">
        <f t="shared" si="62"/>
        <v>SMALL</v>
      </c>
      <c r="L426" s="144" t="str" cm="1">
        <f t="array" ref="L426">_xlfn.IFS(I426&lt;=2,"SMALL",I426&lt;=5,"MEDIUM",I426&gt;5,"LARGE")</f>
        <v>SMALL</v>
      </c>
      <c r="M426" s="144" t="str">
        <f t="shared" si="56"/>
        <v>YES</v>
      </c>
      <c r="N426" s="374">
        <v>4.91</v>
      </c>
      <c r="O426" s="374">
        <f t="shared" si="57"/>
        <v>5</v>
      </c>
      <c r="P426" s="158" t="str" cm="1">
        <f t="array" ref="P426">_xlfn.SWITCH(ROUND(N426,0),5,"Excellent",4,"Good",3,"ok","Bad")</f>
        <v>Excellent</v>
      </c>
      <c r="Q426" s="144">
        <v>102</v>
      </c>
      <c r="R426" s="385">
        <v>41336</v>
      </c>
      <c r="S426" s="385">
        <v>43817</v>
      </c>
      <c r="T426" s="144">
        <v>558</v>
      </c>
      <c r="U426" s="144" t="s">
        <v>60</v>
      </c>
      <c r="V426" s="144">
        <v>365</v>
      </c>
      <c r="W426" s="144" t="str">
        <f t="shared" si="63"/>
        <v>Active</v>
      </c>
      <c r="X426" s="144">
        <v>558</v>
      </c>
      <c r="Y426" s="157" t="s">
        <v>70</v>
      </c>
      <c r="Z426" s="386">
        <v>1</v>
      </c>
      <c r="AA426" s="386">
        <v>0.77</v>
      </c>
      <c r="AB426" s="387" t="s">
        <v>62</v>
      </c>
      <c r="AC426" s="157"/>
    </row>
    <row r="427" spans="2:29">
      <c r="B427" s="347">
        <v>45</v>
      </c>
      <c r="C427" s="383">
        <v>79</v>
      </c>
      <c r="D427" s="383" t="str">
        <f t="shared" si="58"/>
        <v>NO</v>
      </c>
      <c r="E427" s="383" t="str">
        <f t="shared" si="59"/>
        <v>MILD</v>
      </c>
      <c r="F427" s="383" t="str">
        <f t="shared" si="60"/>
        <v>RAIN</v>
      </c>
      <c r="G427" s="384" t="str">
        <f t="shared" si="55"/>
        <v>WET</v>
      </c>
      <c r="I427" s="342">
        <v>4</v>
      </c>
      <c r="J427" s="144" t="str">
        <f t="shared" si="61"/>
        <v>LARGE</v>
      </c>
      <c r="K427" s="144" t="str">
        <f t="shared" si="62"/>
        <v>MEDIUM</v>
      </c>
      <c r="L427" s="144" t="str" cm="1">
        <f t="array" ref="L427">_xlfn.IFS(I427&lt;=2,"SMALL",I427&lt;=5,"MEDIUM",I427&gt;5,"LARGE")</f>
        <v>MEDIUM</v>
      </c>
      <c r="M427" s="144" t="str">
        <f t="shared" si="56"/>
        <v>NO</v>
      </c>
      <c r="N427" s="374">
        <v>4.82</v>
      </c>
      <c r="O427" s="374">
        <f t="shared" si="57"/>
        <v>5</v>
      </c>
      <c r="P427" s="158" t="str" cm="1">
        <f t="array" ref="P427">_xlfn.SWITCH(ROUND(N427,0),5,"Excellent",4,"Good",3,"ok","Bad")</f>
        <v>Excellent</v>
      </c>
      <c r="Q427" s="144">
        <v>84</v>
      </c>
      <c r="R427" s="385">
        <v>41344</v>
      </c>
      <c r="S427" s="385">
        <v>44031</v>
      </c>
      <c r="T427" s="144">
        <v>1008</v>
      </c>
      <c r="U427" s="144" t="s">
        <v>69</v>
      </c>
      <c r="V427" s="144">
        <v>241</v>
      </c>
      <c r="W427" s="144" t="str">
        <f t="shared" si="63"/>
        <v>Active</v>
      </c>
      <c r="X427" s="144">
        <v>1008</v>
      </c>
      <c r="Y427" s="157" t="s">
        <v>64</v>
      </c>
      <c r="Z427" s="386">
        <v>0.7</v>
      </c>
      <c r="AA427" s="386">
        <v>1</v>
      </c>
      <c r="AB427" s="387" t="s">
        <v>65</v>
      </c>
      <c r="AC427" s="157"/>
    </row>
    <row r="428" spans="2:29">
      <c r="B428" s="347">
        <v>28</v>
      </c>
      <c r="C428" s="383">
        <v>160</v>
      </c>
      <c r="D428" s="383" t="str">
        <f t="shared" si="58"/>
        <v>YES</v>
      </c>
      <c r="E428" s="383" t="str">
        <f t="shared" si="59"/>
        <v>COLD</v>
      </c>
      <c r="F428" s="383" t="str">
        <f t="shared" si="60"/>
        <v>NONE</v>
      </c>
      <c r="G428" s="384" t="str">
        <f t="shared" si="55"/>
        <v>WET</v>
      </c>
      <c r="I428" s="342">
        <v>3</v>
      </c>
      <c r="J428" s="144" t="str">
        <f t="shared" si="61"/>
        <v>LARGE</v>
      </c>
      <c r="K428" s="144" t="str">
        <f t="shared" si="62"/>
        <v>MEDIUM</v>
      </c>
      <c r="L428" s="144" t="str" cm="1">
        <f t="array" ref="L428">_xlfn.IFS(I428&lt;=2,"SMALL",I428&lt;=5,"MEDIUM",I428&gt;5,"LARGE")</f>
        <v>MEDIUM</v>
      </c>
      <c r="M428" s="144" t="str">
        <f t="shared" si="56"/>
        <v>NO</v>
      </c>
      <c r="N428" s="374">
        <v>4.9000000000000004</v>
      </c>
      <c r="O428" s="374">
        <f t="shared" si="57"/>
        <v>5</v>
      </c>
      <c r="P428" s="158" t="str" cm="1">
        <f t="array" ref="P428">_xlfn.SWITCH(ROUND(N428,0),5,"Excellent",4,"Good",3,"ok","Bad")</f>
        <v>Excellent</v>
      </c>
      <c r="Q428" s="144">
        <v>80</v>
      </c>
      <c r="R428" s="385">
        <v>41743</v>
      </c>
      <c r="S428" s="385">
        <v>44052</v>
      </c>
      <c r="T428" s="144">
        <v>333</v>
      </c>
      <c r="U428" s="144" t="s">
        <v>69</v>
      </c>
      <c r="V428" s="144">
        <v>0</v>
      </c>
      <c r="W428" s="144" t="str">
        <f t="shared" si="63"/>
        <v>Inactive</v>
      </c>
      <c r="X428" s="144">
        <v>333</v>
      </c>
      <c r="Y428" s="157" t="s">
        <v>61</v>
      </c>
      <c r="Z428" s="386">
        <v>1</v>
      </c>
      <c r="AA428" s="386">
        <v>0.83</v>
      </c>
      <c r="AB428" s="387" t="s">
        <v>65</v>
      </c>
      <c r="AC428" s="157"/>
    </row>
    <row r="429" spans="2:29">
      <c r="B429" s="347">
        <v>38</v>
      </c>
      <c r="C429" s="383">
        <v>0</v>
      </c>
      <c r="D429" s="383" t="str">
        <f t="shared" si="58"/>
        <v>NO</v>
      </c>
      <c r="E429" s="383" t="str">
        <f t="shared" si="59"/>
        <v>COLD</v>
      </c>
      <c r="F429" s="383" t="str">
        <f t="shared" si="60"/>
        <v>NONE</v>
      </c>
      <c r="G429" s="384" t="str">
        <f t="shared" si="55"/>
        <v>WET</v>
      </c>
      <c r="I429" s="342">
        <v>2</v>
      </c>
      <c r="J429" s="144" t="str">
        <f t="shared" si="61"/>
        <v>SMALL</v>
      </c>
      <c r="K429" s="144" t="str">
        <f t="shared" si="62"/>
        <v>SMALL</v>
      </c>
      <c r="L429" s="144" t="str" cm="1">
        <f t="array" ref="L429">_xlfn.IFS(I429&lt;=2,"SMALL",I429&lt;=5,"MEDIUM",I429&gt;5,"LARGE")</f>
        <v>SMALL</v>
      </c>
      <c r="M429" s="144" t="str">
        <f t="shared" si="56"/>
        <v>YES</v>
      </c>
      <c r="N429" s="374">
        <v>4.96</v>
      </c>
      <c r="O429" s="374">
        <f t="shared" si="57"/>
        <v>5</v>
      </c>
      <c r="P429" s="158" t="str" cm="1">
        <f t="array" ref="P429">_xlfn.SWITCH(ROUND(N429,0),5,"Excellent",4,"Good",3,"ok","Bad")</f>
        <v>Excellent</v>
      </c>
      <c r="Q429" s="144">
        <v>481</v>
      </c>
      <c r="R429" s="385">
        <v>41352</v>
      </c>
      <c r="S429" s="385">
        <v>44031</v>
      </c>
      <c r="T429" s="144">
        <v>1007</v>
      </c>
      <c r="U429" s="144" t="s">
        <v>60</v>
      </c>
      <c r="V429" s="144">
        <v>310</v>
      </c>
      <c r="W429" s="144" t="str">
        <f t="shared" si="63"/>
        <v>Active</v>
      </c>
      <c r="X429" s="144">
        <v>1007</v>
      </c>
      <c r="Y429" s="157" t="s">
        <v>70</v>
      </c>
      <c r="Z429" s="386">
        <v>1</v>
      </c>
      <c r="AA429" s="386">
        <v>0.98</v>
      </c>
      <c r="AB429" s="387" t="s">
        <v>65</v>
      </c>
      <c r="AC429" s="157"/>
    </row>
    <row r="430" spans="2:29">
      <c r="B430" s="347">
        <v>18</v>
      </c>
      <c r="C430" s="383">
        <v>5</v>
      </c>
      <c r="D430" s="383" t="str">
        <f t="shared" si="58"/>
        <v>YES</v>
      </c>
      <c r="E430" s="383" t="str">
        <f t="shared" si="59"/>
        <v>COLD</v>
      </c>
      <c r="F430" s="383" t="str">
        <f t="shared" si="60"/>
        <v>NONE</v>
      </c>
      <c r="G430" s="384" t="str">
        <f t="shared" si="55"/>
        <v>WET</v>
      </c>
      <c r="I430" s="342">
        <v>1</v>
      </c>
      <c r="J430" s="144" t="str">
        <f t="shared" si="61"/>
        <v>SMALL</v>
      </c>
      <c r="K430" s="144" t="str">
        <f t="shared" si="62"/>
        <v>SMALL</v>
      </c>
      <c r="L430" s="144" t="str" cm="1">
        <f t="array" ref="L430">_xlfn.IFS(I430&lt;=2,"SMALL",I430&lt;=5,"MEDIUM",I430&gt;5,"LARGE")</f>
        <v>SMALL</v>
      </c>
      <c r="M430" s="144" t="str">
        <f t="shared" si="56"/>
        <v>NO</v>
      </c>
      <c r="N430" s="374">
        <v>5</v>
      </c>
      <c r="O430" s="374">
        <f t="shared" si="57"/>
        <v>5</v>
      </c>
      <c r="P430" s="158" t="str" cm="1">
        <f t="array" ref="P430">_xlfn.SWITCH(ROUND(N430,0),5,"Excellent",4,"Good",3,"ok","Bad")</f>
        <v>Excellent</v>
      </c>
      <c r="Q430" s="144">
        <v>16</v>
      </c>
      <c r="R430" s="385">
        <v>41395</v>
      </c>
      <c r="S430" s="385">
        <v>43625</v>
      </c>
      <c r="T430" s="144">
        <v>773</v>
      </c>
      <c r="U430" s="144" t="s">
        <v>60</v>
      </c>
      <c r="V430" s="144">
        <v>365</v>
      </c>
      <c r="W430" s="144" t="str">
        <f t="shared" si="63"/>
        <v>Active</v>
      </c>
      <c r="X430" s="144">
        <v>773</v>
      </c>
      <c r="Y430" s="157" t="s">
        <v>70</v>
      </c>
      <c r="Z430" s="386">
        <v>1</v>
      </c>
      <c r="AA430" s="386">
        <v>1</v>
      </c>
      <c r="AB430" s="387" t="s">
        <v>65</v>
      </c>
      <c r="AC430" s="157"/>
    </row>
    <row r="431" spans="2:29">
      <c r="B431" s="347">
        <v>18</v>
      </c>
      <c r="C431" s="383">
        <v>0</v>
      </c>
      <c r="D431" s="383" t="str">
        <f t="shared" si="58"/>
        <v>YES</v>
      </c>
      <c r="E431" s="383" t="str">
        <f t="shared" si="59"/>
        <v>COLD</v>
      </c>
      <c r="F431" s="383" t="str">
        <f t="shared" si="60"/>
        <v>NONE</v>
      </c>
      <c r="G431" s="384" t="str">
        <f t="shared" si="55"/>
        <v>WET</v>
      </c>
      <c r="I431" s="342">
        <v>2</v>
      </c>
      <c r="J431" s="144" t="str">
        <f t="shared" si="61"/>
        <v>SMALL</v>
      </c>
      <c r="K431" s="144" t="str">
        <f t="shared" si="62"/>
        <v>SMALL</v>
      </c>
      <c r="L431" s="144" t="str" cm="1">
        <f t="array" ref="L431">_xlfn.IFS(I431&lt;=2,"SMALL",I431&lt;=5,"MEDIUM",I431&gt;5,"LARGE")</f>
        <v>SMALL</v>
      </c>
      <c r="M431" s="144" t="str">
        <f t="shared" si="56"/>
        <v>NO</v>
      </c>
      <c r="N431" s="374">
        <v>4.96</v>
      </c>
      <c r="O431" s="374">
        <f t="shared" si="57"/>
        <v>5</v>
      </c>
      <c r="P431" s="158" t="str" cm="1">
        <f t="array" ref="P431">_xlfn.SWITCH(ROUND(N431,0),5,"Excellent",4,"Good",3,"ok","Bad")</f>
        <v>Excellent</v>
      </c>
      <c r="Q431" s="144">
        <v>82</v>
      </c>
      <c r="R431" s="385">
        <v>41336</v>
      </c>
      <c r="S431" s="385">
        <v>44044</v>
      </c>
      <c r="T431" s="144">
        <v>692</v>
      </c>
      <c r="U431" s="144" t="s">
        <v>69</v>
      </c>
      <c r="V431" s="144">
        <v>321</v>
      </c>
      <c r="W431" s="144" t="str">
        <f t="shared" si="63"/>
        <v>Active</v>
      </c>
      <c r="X431" s="144">
        <v>692</v>
      </c>
      <c r="Y431" s="157" t="s">
        <v>64</v>
      </c>
      <c r="Z431" s="386">
        <v>0.89</v>
      </c>
      <c r="AA431" s="386">
        <v>0.89</v>
      </c>
      <c r="AB431" s="387" t="s">
        <v>62</v>
      </c>
      <c r="AC431" s="157"/>
    </row>
    <row r="432" spans="2:29">
      <c r="B432" s="347" t="e">
        <v>#N/A</v>
      </c>
      <c r="C432" s="383">
        <v>0</v>
      </c>
      <c r="D432" s="383" t="str">
        <f t="shared" si="58"/>
        <v>-</v>
      </c>
      <c r="E432" s="383" t="str">
        <f t="shared" si="59"/>
        <v>-</v>
      </c>
      <c r="F432" s="383" t="str">
        <f t="shared" si="60"/>
        <v>NONE</v>
      </c>
      <c r="G432" s="384" t="str">
        <f t="shared" si="55"/>
        <v>DRY</v>
      </c>
      <c r="I432" s="342">
        <v>2</v>
      </c>
      <c r="J432" s="144" t="str">
        <f t="shared" si="61"/>
        <v>SMALL</v>
      </c>
      <c r="K432" s="144" t="str">
        <f t="shared" si="62"/>
        <v>SMALL</v>
      </c>
      <c r="L432" s="144" t="str" cm="1">
        <f t="array" ref="L432">_xlfn.IFS(I432&lt;=2,"SMALL",I432&lt;=5,"MEDIUM",I432&gt;5,"LARGE")</f>
        <v>SMALL</v>
      </c>
      <c r="M432" s="144" t="str">
        <f t="shared" si="56"/>
        <v>NO</v>
      </c>
      <c r="N432" s="374">
        <v>4.67</v>
      </c>
      <c r="O432" s="374">
        <f t="shared" si="57"/>
        <v>5</v>
      </c>
      <c r="P432" s="158" t="str" cm="1">
        <f t="array" ref="P432">_xlfn.SWITCH(ROUND(N432,0),5,"Excellent",4,"Good",3,"ok","Bad")</f>
        <v>Excellent</v>
      </c>
      <c r="Q432" s="144">
        <v>43</v>
      </c>
      <c r="R432" s="385">
        <v>41353</v>
      </c>
      <c r="S432" s="385">
        <v>43304</v>
      </c>
      <c r="T432" s="144">
        <v>605</v>
      </c>
      <c r="U432" s="144" t="s">
        <v>60</v>
      </c>
      <c r="V432" s="144">
        <v>16</v>
      </c>
      <c r="W432" s="144" t="str">
        <f t="shared" si="63"/>
        <v>Active</v>
      </c>
      <c r="X432" s="144">
        <v>605</v>
      </c>
      <c r="Y432" s="157" t="s">
        <v>70</v>
      </c>
      <c r="Z432" s="386">
        <v>1</v>
      </c>
      <c r="AA432" s="386">
        <v>0.81</v>
      </c>
      <c r="AB432" s="387" t="s">
        <v>62</v>
      </c>
      <c r="AC432" s="157"/>
    </row>
    <row r="433" spans="2:29">
      <c r="B433" s="347">
        <v>28</v>
      </c>
      <c r="C433" s="383">
        <v>0</v>
      </c>
      <c r="D433" s="383" t="str">
        <f t="shared" si="58"/>
        <v>YES</v>
      </c>
      <c r="E433" s="383" t="str">
        <f t="shared" si="59"/>
        <v>COLD</v>
      </c>
      <c r="F433" s="383" t="str">
        <f t="shared" si="60"/>
        <v>NONE</v>
      </c>
      <c r="G433" s="384" t="str">
        <f t="shared" si="55"/>
        <v>WET</v>
      </c>
      <c r="I433" s="342">
        <v>2</v>
      </c>
      <c r="J433" s="144" t="str">
        <f t="shared" si="61"/>
        <v>SMALL</v>
      </c>
      <c r="K433" s="144" t="str">
        <f t="shared" si="62"/>
        <v>SMALL</v>
      </c>
      <c r="L433" s="144" t="str" cm="1">
        <f t="array" ref="L433">_xlfn.IFS(I433&lt;=2,"SMALL",I433&lt;=5,"MEDIUM",I433&gt;5,"LARGE")</f>
        <v>SMALL</v>
      </c>
      <c r="M433" s="144" t="str">
        <f t="shared" si="56"/>
        <v>NO</v>
      </c>
      <c r="N433" s="374">
        <v>4.5199999999999996</v>
      </c>
      <c r="O433" s="374">
        <f t="shared" si="57"/>
        <v>5</v>
      </c>
      <c r="P433" s="158" t="str" cm="1">
        <f t="array" ref="P433">_xlfn.SWITCH(ROUND(N433,0),5,"Excellent",4,"Good",3,"ok","Bad")</f>
        <v>Excellent</v>
      </c>
      <c r="Q433" s="144">
        <v>23</v>
      </c>
      <c r="R433" s="385">
        <v>41548</v>
      </c>
      <c r="S433" s="385">
        <v>43747</v>
      </c>
      <c r="T433" s="144">
        <v>556</v>
      </c>
      <c r="U433" s="144" t="s">
        <v>60</v>
      </c>
      <c r="V433" s="144">
        <v>364</v>
      </c>
      <c r="W433" s="144" t="str">
        <f t="shared" si="63"/>
        <v>Active</v>
      </c>
      <c r="X433" s="144">
        <v>556</v>
      </c>
      <c r="Y433" s="157" t="s">
        <v>70</v>
      </c>
      <c r="Z433" s="386">
        <v>0.92</v>
      </c>
      <c r="AA433" s="386">
        <v>0.85</v>
      </c>
      <c r="AB433" s="387" t="s">
        <v>65</v>
      </c>
      <c r="AC433" s="157"/>
    </row>
    <row r="434" spans="2:29">
      <c r="B434" s="347">
        <v>42</v>
      </c>
      <c r="C434" s="383">
        <v>18</v>
      </c>
      <c r="D434" s="383" t="str">
        <f t="shared" si="58"/>
        <v>NO</v>
      </c>
      <c r="E434" s="383" t="str">
        <f t="shared" si="59"/>
        <v>MILD</v>
      </c>
      <c r="F434" s="383" t="str">
        <f t="shared" si="60"/>
        <v>RAIN</v>
      </c>
      <c r="G434" s="384" t="str">
        <f t="shared" si="55"/>
        <v>WET</v>
      </c>
      <c r="I434" s="342">
        <v>1</v>
      </c>
      <c r="J434" s="144" t="str">
        <f t="shared" si="61"/>
        <v>SMALL</v>
      </c>
      <c r="K434" s="144" t="str">
        <f t="shared" si="62"/>
        <v>SMALL</v>
      </c>
      <c r="L434" s="144" t="str" cm="1">
        <f t="array" ref="L434">_xlfn.IFS(I434&lt;=2,"SMALL",I434&lt;=5,"MEDIUM",I434&gt;5,"LARGE")</f>
        <v>SMALL</v>
      </c>
      <c r="M434" s="144" t="str">
        <f t="shared" si="56"/>
        <v>NO</v>
      </c>
      <c r="N434" s="374">
        <v>4.43</v>
      </c>
      <c r="O434" s="374">
        <f t="shared" si="57"/>
        <v>4</v>
      </c>
      <c r="P434" s="158" t="str" cm="1">
        <f t="array" ref="P434">_xlfn.SWITCH(ROUND(N434,0),5,"Excellent",4,"Good",3,"ok","Bad")</f>
        <v>Good</v>
      </c>
      <c r="Q434" s="144">
        <v>7</v>
      </c>
      <c r="R434" s="385">
        <v>41426</v>
      </c>
      <c r="S434" s="385">
        <v>43455</v>
      </c>
      <c r="T434" s="144">
        <v>131</v>
      </c>
      <c r="U434" s="144" t="s">
        <v>60</v>
      </c>
      <c r="V434" s="144">
        <v>358</v>
      </c>
      <c r="W434" s="144" t="str">
        <f t="shared" si="63"/>
        <v>Active</v>
      </c>
      <c r="X434" s="144">
        <v>131</v>
      </c>
      <c r="Y434" s="157" t="s">
        <v>70</v>
      </c>
      <c r="Z434" s="386">
        <v>0.87</v>
      </c>
      <c r="AA434" s="386">
        <v>0.99</v>
      </c>
      <c r="AB434" s="387" t="s">
        <v>65</v>
      </c>
      <c r="AC434" s="157"/>
    </row>
    <row r="435" spans="2:29">
      <c r="B435" s="347">
        <v>14</v>
      </c>
      <c r="C435" s="383">
        <v>104</v>
      </c>
      <c r="D435" s="383" t="str">
        <f t="shared" si="58"/>
        <v>YES</v>
      </c>
      <c r="E435" s="383" t="str">
        <f t="shared" si="59"/>
        <v>COLD</v>
      </c>
      <c r="F435" s="383" t="str">
        <f t="shared" si="60"/>
        <v>NONE</v>
      </c>
      <c r="G435" s="384" t="str">
        <f t="shared" si="55"/>
        <v>WET</v>
      </c>
      <c r="I435" s="342">
        <v>2</v>
      </c>
      <c r="J435" s="144" t="str">
        <f t="shared" si="61"/>
        <v>SMALL</v>
      </c>
      <c r="K435" s="144" t="str">
        <f t="shared" si="62"/>
        <v>SMALL</v>
      </c>
      <c r="L435" s="144" t="str" cm="1">
        <f t="array" ref="L435">_xlfn.IFS(I435&lt;=2,"SMALL",I435&lt;=5,"MEDIUM",I435&gt;5,"LARGE")</f>
        <v>SMALL</v>
      </c>
      <c r="M435" s="144" t="str">
        <f t="shared" si="56"/>
        <v>NO</v>
      </c>
      <c r="N435" s="374">
        <v>4.97</v>
      </c>
      <c r="O435" s="374">
        <f t="shared" si="57"/>
        <v>5</v>
      </c>
      <c r="P435" s="158" t="str" cm="1">
        <f t="array" ref="P435">_xlfn.SWITCH(ROUND(N435,0),5,"Excellent",4,"Good",3,"ok","Bad")</f>
        <v>Excellent</v>
      </c>
      <c r="Q435" s="144">
        <v>74</v>
      </c>
      <c r="R435" s="385">
        <v>41372</v>
      </c>
      <c r="S435" s="385">
        <v>43826</v>
      </c>
      <c r="T435" s="144">
        <v>1018</v>
      </c>
      <c r="U435" s="144" t="s">
        <v>69</v>
      </c>
      <c r="V435" s="144">
        <v>0</v>
      </c>
      <c r="W435" s="144" t="str">
        <f t="shared" si="63"/>
        <v>Inactive</v>
      </c>
      <c r="X435" s="144">
        <v>1018</v>
      </c>
      <c r="Y435" s="157" t="s">
        <v>61</v>
      </c>
      <c r="Z435" s="386">
        <v>1</v>
      </c>
      <c r="AA435" s="386">
        <v>1</v>
      </c>
      <c r="AB435" s="387" t="s">
        <v>65</v>
      </c>
      <c r="AC435" s="157"/>
    </row>
    <row r="436" spans="2:29">
      <c r="B436" s="347">
        <v>29</v>
      </c>
      <c r="C436" s="383">
        <v>0</v>
      </c>
      <c r="D436" s="383" t="str">
        <f t="shared" si="58"/>
        <v>YES</v>
      </c>
      <c r="E436" s="383" t="str">
        <f t="shared" si="59"/>
        <v>COLD</v>
      </c>
      <c r="F436" s="383" t="str">
        <f t="shared" si="60"/>
        <v>NONE</v>
      </c>
      <c r="G436" s="384" t="str">
        <f t="shared" si="55"/>
        <v>WET</v>
      </c>
      <c r="I436" s="342">
        <v>1</v>
      </c>
      <c r="J436" s="144" t="str">
        <f t="shared" si="61"/>
        <v>SMALL</v>
      </c>
      <c r="K436" s="144" t="str">
        <f t="shared" si="62"/>
        <v>SMALL</v>
      </c>
      <c r="L436" s="144" t="str" cm="1">
        <f t="array" ref="L436">_xlfn.IFS(I436&lt;=2,"SMALL",I436&lt;=5,"MEDIUM",I436&gt;5,"LARGE")</f>
        <v>SMALL</v>
      </c>
      <c r="M436" s="144" t="str">
        <f t="shared" si="56"/>
        <v>NO</v>
      </c>
      <c r="N436" s="374">
        <v>4.97</v>
      </c>
      <c r="O436" s="374">
        <f t="shared" si="57"/>
        <v>5</v>
      </c>
      <c r="P436" s="158" t="str" cm="1">
        <f t="array" ref="P436">_xlfn.SWITCH(ROUND(N436,0),5,"Excellent",4,"Good",3,"ok","Bad")</f>
        <v>Excellent</v>
      </c>
      <c r="Q436" s="144">
        <v>30</v>
      </c>
      <c r="R436" s="385">
        <v>42152</v>
      </c>
      <c r="S436" s="385">
        <v>43775</v>
      </c>
      <c r="T436" s="144">
        <v>844</v>
      </c>
      <c r="U436" s="144" t="s">
        <v>60</v>
      </c>
      <c r="V436" s="144">
        <v>0</v>
      </c>
      <c r="W436" s="144" t="str">
        <f t="shared" si="63"/>
        <v>Inactive</v>
      </c>
      <c r="X436" s="144">
        <v>844</v>
      </c>
      <c r="Y436" s="157" t="s">
        <v>61</v>
      </c>
      <c r="Z436" s="386">
        <v>0.8</v>
      </c>
      <c r="AA436" s="386">
        <v>0.88</v>
      </c>
      <c r="AB436" s="387" t="s">
        <v>65</v>
      </c>
      <c r="AC436" s="157"/>
    </row>
    <row r="437" spans="2:29">
      <c r="B437" s="347">
        <v>29</v>
      </c>
      <c r="C437" s="383">
        <v>0</v>
      </c>
      <c r="D437" s="383" t="str">
        <f t="shared" si="58"/>
        <v>YES</v>
      </c>
      <c r="E437" s="383" t="str">
        <f t="shared" si="59"/>
        <v>COLD</v>
      </c>
      <c r="F437" s="383" t="str">
        <f t="shared" si="60"/>
        <v>NONE</v>
      </c>
      <c r="G437" s="384" t="str">
        <f t="shared" si="55"/>
        <v>WET</v>
      </c>
      <c r="I437" s="342">
        <v>2</v>
      </c>
      <c r="J437" s="144" t="str">
        <f t="shared" si="61"/>
        <v>SMALL</v>
      </c>
      <c r="K437" s="144" t="str">
        <f t="shared" si="62"/>
        <v>SMALL</v>
      </c>
      <c r="L437" s="144" t="str" cm="1">
        <f t="array" ref="L437">_xlfn.IFS(I437&lt;=2,"SMALL",I437&lt;=5,"MEDIUM",I437&gt;5,"LARGE")</f>
        <v>SMALL</v>
      </c>
      <c r="M437" s="144" t="str">
        <f t="shared" si="56"/>
        <v>YES</v>
      </c>
      <c r="N437" s="374">
        <v>4.99</v>
      </c>
      <c r="O437" s="374">
        <f t="shared" si="57"/>
        <v>5</v>
      </c>
      <c r="P437" s="158" t="str" cm="1">
        <f t="array" ref="P437">_xlfn.SWITCH(ROUND(N437,0),5,"Excellent",4,"Good",3,"ok","Bad")</f>
        <v>Excellent</v>
      </c>
      <c r="Q437" s="144">
        <v>437</v>
      </c>
      <c r="R437" s="385">
        <v>41359</v>
      </c>
      <c r="S437" s="385">
        <v>44052</v>
      </c>
      <c r="T437" s="144">
        <v>616</v>
      </c>
      <c r="U437" s="144" t="s">
        <v>60</v>
      </c>
      <c r="V437" s="144">
        <v>65</v>
      </c>
      <c r="W437" s="144" t="str">
        <f t="shared" si="63"/>
        <v>Active</v>
      </c>
      <c r="X437" s="144">
        <v>616</v>
      </c>
      <c r="Y437" s="157" t="s">
        <v>61</v>
      </c>
      <c r="Z437" s="386">
        <v>1</v>
      </c>
      <c r="AA437" s="386">
        <v>0.94</v>
      </c>
      <c r="AB437" s="387" t="s">
        <v>62</v>
      </c>
      <c r="AC437" s="157"/>
    </row>
    <row r="438" spans="2:29">
      <c r="B438" s="347">
        <v>38</v>
      </c>
      <c r="C438" s="383">
        <v>5</v>
      </c>
      <c r="D438" s="383" t="str">
        <f t="shared" si="58"/>
        <v>NO</v>
      </c>
      <c r="E438" s="383" t="str">
        <f t="shared" si="59"/>
        <v>COLD</v>
      </c>
      <c r="F438" s="383" t="str">
        <f t="shared" si="60"/>
        <v>RAIN</v>
      </c>
      <c r="G438" s="384" t="str">
        <f t="shared" si="55"/>
        <v>WET</v>
      </c>
      <c r="I438" s="342">
        <v>4</v>
      </c>
      <c r="J438" s="144" t="str">
        <f t="shared" si="61"/>
        <v>LARGE</v>
      </c>
      <c r="K438" s="144" t="str">
        <f t="shared" si="62"/>
        <v>MEDIUM</v>
      </c>
      <c r="L438" s="144" t="str" cm="1">
        <f t="array" ref="L438">_xlfn.IFS(I438&lt;=2,"SMALL",I438&lt;=5,"MEDIUM",I438&gt;5,"LARGE")</f>
        <v>MEDIUM</v>
      </c>
      <c r="M438" s="144" t="str">
        <f t="shared" si="56"/>
        <v>NO</v>
      </c>
      <c r="N438" s="374">
        <v>4.6399999999999997</v>
      </c>
      <c r="O438" s="374">
        <f t="shared" si="57"/>
        <v>5</v>
      </c>
      <c r="P438" s="158" t="str" cm="1">
        <f t="array" ref="P438">_xlfn.SWITCH(ROUND(N438,0),5,"Excellent",4,"Good",3,"ok","Bad")</f>
        <v>Excellent</v>
      </c>
      <c r="Q438" s="144">
        <v>39</v>
      </c>
      <c r="R438" s="385">
        <v>41361</v>
      </c>
      <c r="S438" s="385">
        <v>43814</v>
      </c>
      <c r="T438" s="144">
        <v>321</v>
      </c>
      <c r="U438" s="144" t="s">
        <v>69</v>
      </c>
      <c r="V438" s="144">
        <v>0</v>
      </c>
      <c r="W438" s="144" t="str">
        <f t="shared" si="63"/>
        <v>Inactive</v>
      </c>
      <c r="X438" s="144">
        <v>321</v>
      </c>
      <c r="Y438" s="157" t="s">
        <v>70</v>
      </c>
      <c r="Z438" s="386">
        <v>1</v>
      </c>
      <c r="AA438" s="386">
        <v>0.67</v>
      </c>
      <c r="AB438" s="387" t="s">
        <v>65</v>
      </c>
      <c r="AC438" s="157"/>
    </row>
    <row r="439" spans="2:29">
      <c r="B439" s="347">
        <v>38</v>
      </c>
      <c r="C439" s="383">
        <v>132</v>
      </c>
      <c r="D439" s="383" t="str">
        <f t="shared" si="58"/>
        <v>NO</v>
      </c>
      <c r="E439" s="383" t="str">
        <f t="shared" si="59"/>
        <v>COLD</v>
      </c>
      <c r="F439" s="383" t="str">
        <f t="shared" si="60"/>
        <v>RAIN</v>
      </c>
      <c r="G439" s="384" t="str">
        <f t="shared" si="55"/>
        <v>WET</v>
      </c>
      <c r="I439" s="342">
        <v>4</v>
      </c>
      <c r="J439" s="144" t="str">
        <f t="shared" si="61"/>
        <v>LARGE</v>
      </c>
      <c r="K439" s="144" t="str">
        <f t="shared" si="62"/>
        <v>MEDIUM</v>
      </c>
      <c r="L439" s="144" t="str" cm="1">
        <f t="array" ref="L439">_xlfn.IFS(I439&lt;=2,"SMALL",I439&lt;=5,"MEDIUM",I439&gt;5,"LARGE")</f>
        <v>MEDIUM</v>
      </c>
      <c r="M439" s="144" t="str">
        <f t="shared" si="56"/>
        <v>NO</v>
      </c>
      <c r="N439" s="374">
        <v>4.6399999999999997</v>
      </c>
      <c r="O439" s="374">
        <f t="shared" si="57"/>
        <v>5</v>
      </c>
      <c r="P439" s="158" t="str" cm="1">
        <f t="array" ref="P439">_xlfn.SWITCH(ROUND(N439,0),5,"Excellent",4,"Good",3,"ok","Bad")</f>
        <v>Excellent</v>
      </c>
      <c r="Q439" s="144">
        <v>197</v>
      </c>
      <c r="R439" s="385">
        <v>41416</v>
      </c>
      <c r="S439" s="385">
        <v>43881</v>
      </c>
      <c r="T439" s="144">
        <v>1024</v>
      </c>
      <c r="U439" s="144" t="s">
        <v>60</v>
      </c>
      <c r="V439" s="144">
        <v>365</v>
      </c>
      <c r="W439" s="144" t="str">
        <f t="shared" si="63"/>
        <v>Active</v>
      </c>
      <c r="X439" s="144">
        <v>1024</v>
      </c>
      <c r="Y439" s="157" t="s">
        <v>61</v>
      </c>
      <c r="Z439" s="386">
        <v>1</v>
      </c>
      <c r="AA439" s="386">
        <v>0.67</v>
      </c>
      <c r="AB439" s="387" t="s">
        <v>62</v>
      </c>
      <c r="AC439" s="157"/>
    </row>
    <row r="440" spans="2:29">
      <c r="B440" s="347">
        <v>28</v>
      </c>
      <c r="C440" s="383">
        <v>0</v>
      </c>
      <c r="D440" s="383" t="str">
        <f t="shared" si="58"/>
        <v>YES</v>
      </c>
      <c r="E440" s="383" t="str">
        <f t="shared" si="59"/>
        <v>COLD</v>
      </c>
      <c r="F440" s="383" t="str">
        <f t="shared" si="60"/>
        <v>NONE</v>
      </c>
      <c r="G440" s="384" t="str">
        <f t="shared" si="55"/>
        <v>WET</v>
      </c>
      <c r="I440" s="342">
        <v>3</v>
      </c>
      <c r="J440" s="144" t="str">
        <f t="shared" si="61"/>
        <v>LARGE</v>
      </c>
      <c r="K440" s="144" t="str">
        <f t="shared" si="62"/>
        <v>MEDIUM</v>
      </c>
      <c r="L440" s="144" t="str" cm="1">
        <f t="array" ref="L440">_xlfn.IFS(I440&lt;=2,"SMALL",I440&lt;=5,"MEDIUM",I440&gt;5,"LARGE")</f>
        <v>MEDIUM</v>
      </c>
      <c r="M440" s="144" t="str">
        <f t="shared" si="56"/>
        <v>NO</v>
      </c>
      <c r="N440" s="374">
        <v>4.3</v>
      </c>
      <c r="O440" s="374">
        <f t="shared" si="57"/>
        <v>4</v>
      </c>
      <c r="P440" s="158" t="str" cm="1">
        <f t="array" ref="P440">_xlfn.SWITCH(ROUND(N440,0),5,"Excellent",4,"Good",3,"ok","Bad")</f>
        <v>Good</v>
      </c>
      <c r="Q440" s="144">
        <v>37</v>
      </c>
      <c r="R440" s="385">
        <v>41351</v>
      </c>
      <c r="S440" s="385">
        <v>43351</v>
      </c>
      <c r="T440" s="144">
        <v>13</v>
      </c>
      <c r="U440" s="144" t="s">
        <v>69</v>
      </c>
      <c r="V440" s="144">
        <v>83</v>
      </c>
      <c r="W440" s="144" t="str">
        <f t="shared" si="63"/>
        <v>Active</v>
      </c>
      <c r="X440" s="144">
        <v>13</v>
      </c>
      <c r="Y440" s="157" t="s">
        <v>70</v>
      </c>
      <c r="Z440" s="386">
        <v>1</v>
      </c>
      <c r="AA440" s="386">
        <v>1</v>
      </c>
      <c r="AB440" s="387" t="s">
        <v>65</v>
      </c>
      <c r="AC440" s="157"/>
    </row>
    <row r="441" spans="2:29">
      <c r="B441" s="347">
        <v>28</v>
      </c>
      <c r="C441" s="383">
        <v>0</v>
      </c>
      <c r="D441" s="383" t="str">
        <f t="shared" si="58"/>
        <v>YES</v>
      </c>
      <c r="E441" s="383" t="str">
        <f t="shared" si="59"/>
        <v>COLD</v>
      </c>
      <c r="F441" s="383" t="str">
        <f t="shared" si="60"/>
        <v>NONE</v>
      </c>
      <c r="G441" s="384" t="str">
        <f t="shared" si="55"/>
        <v>WET</v>
      </c>
      <c r="I441" s="342">
        <v>6</v>
      </c>
      <c r="J441" s="144" t="str">
        <f t="shared" si="61"/>
        <v>LARGE</v>
      </c>
      <c r="K441" s="144" t="str">
        <f t="shared" si="62"/>
        <v>LARGE</v>
      </c>
      <c r="L441" s="144" t="str" cm="1">
        <f t="array" ref="L441">_xlfn.IFS(I441&lt;=2,"SMALL",I441&lt;=5,"MEDIUM",I441&gt;5,"LARGE")</f>
        <v>LARGE</v>
      </c>
      <c r="M441" s="144" t="str">
        <f t="shared" si="56"/>
        <v>NO</v>
      </c>
      <c r="N441" s="374">
        <v>4.6500000000000004</v>
      </c>
      <c r="O441" s="374">
        <f t="shared" si="57"/>
        <v>5</v>
      </c>
      <c r="P441" s="158" t="str" cm="1">
        <f t="array" ref="P441">_xlfn.SWITCH(ROUND(N441,0),5,"Excellent",4,"Good",3,"ok","Bad")</f>
        <v>Excellent</v>
      </c>
      <c r="Q441" s="144">
        <v>327</v>
      </c>
      <c r="R441" s="385">
        <v>41363</v>
      </c>
      <c r="S441" s="385">
        <v>43906</v>
      </c>
      <c r="T441" s="144">
        <v>1027</v>
      </c>
      <c r="U441" s="144" t="s">
        <v>69</v>
      </c>
      <c r="V441" s="144">
        <v>314</v>
      </c>
      <c r="W441" s="144" t="str">
        <f t="shared" si="63"/>
        <v>Active</v>
      </c>
      <c r="X441" s="144">
        <v>1027</v>
      </c>
      <c r="Y441" s="157" t="s">
        <v>61</v>
      </c>
      <c r="Z441" s="386">
        <v>0.9</v>
      </c>
      <c r="AA441" s="386">
        <v>0.09</v>
      </c>
      <c r="AB441" s="387" t="s">
        <v>65</v>
      </c>
      <c r="AC441" s="157"/>
    </row>
    <row r="442" spans="2:29">
      <c r="B442" s="347">
        <v>20</v>
      </c>
      <c r="C442" s="383">
        <v>0</v>
      </c>
      <c r="D442" s="383" t="str">
        <f t="shared" si="58"/>
        <v>YES</v>
      </c>
      <c r="E442" s="383" t="str">
        <f t="shared" si="59"/>
        <v>COLD</v>
      </c>
      <c r="F442" s="383" t="str">
        <f t="shared" si="60"/>
        <v>NONE</v>
      </c>
      <c r="G442" s="384" t="str">
        <f t="shared" si="55"/>
        <v>WET</v>
      </c>
      <c r="I442" s="342">
        <v>3</v>
      </c>
      <c r="J442" s="144" t="str">
        <f t="shared" si="61"/>
        <v>LARGE</v>
      </c>
      <c r="K442" s="144" t="str">
        <f t="shared" si="62"/>
        <v>MEDIUM</v>
      </c>
      <c r="L442" s="144" t="str" cm="1">
        <f t="array" ref="L442">_xlfn.IFS(I442&lt;=2,"SMALL",I442&lt;=5,"MEDIUM",I442&gt;5,"LARGE")</f>
        <v>MEDIUM</v>
      </c>
      <c r="M442" s="144" t="str">
        <f t="shared" si="56"/>
        <v>NO</v>
      </c>
      <c r="N442" s="374">
        <v>4.87</v>
      </c>
      <c r="O442" s="374">
        <f t="shared" si="57"/>
        <v>5</v>
      </c>
      <c r="P442" s="158" t="str" cm="1">
        <f t="array" ref="P442">_xlfn.SWITCH(ROUND(N442,0),5,"Excellent",4,"Good",3,"ok","Bad")</f>
        <v>Excellent</v>
      </c>
      <c r="Q442" s="144">
        <v>82</v>
      </c>
      <c r="R442" s="385">
        <v>42372</v>
      </c>
      <c r="S442" s="385">
        <v>43800</v>
      </c>
      <c r="T442" s="144">
        <v>1024</v>
      </c>
      <c r="U442" s="144" t="s">
        <v>60</v>
      </c>
      <c r="V442" s="144">
        <v>365</v>
      </c>
      <c r="W442" s="144" t="str">
        <f t="shared" si="63"/>
        <v>Active</v>
      </c>
      <c r="X442" s="144">
        <v>1024</v>
      </c>
      <c r="Y442" s="157" t="s">
        <v>64</v>
      </c>
      <c r="Z442" s="386">
        <v>0.5</v>
      </c>
      <c r="AA442" s="386">
        <v>0.84</v>
      </c>
      <c r="AB442" s="387" t="s">
        <v>65</v>
      </c>
      <c r="AC442" s="157"/>
    </row>
    <row r="443" spans="2:29">
      <c r="B443" s="347">
        <v>21</v>
      </c>
      <c r="C443" s="383">
        <v>0</v>
      </c>
      <c r="D443" s="383" t="str">
        <f t="shared" si="58"/>
        <v>YES</v>
      </c>
      <c r="E443" s="383" t="str">
        <f t="shared" si="59"/>
        <v>COLD</v>
      </c>
      <c r="F443" s="383" t="str">
        <f t="shared" si="60"/>
        <v>NONE</v>
      </c>
      <c r="G443" s="384" t="str">
        <f t="shared" si="55"/>
        <v>WET</v>
      </c>
      <c r="I443" s="342">
        <v>2</v>
      </c>
      <c r="J443" s="144" t="str">
        <f t="shared" si="61"/>
        <v>SMALL</v>
      </c>
      <c r="K443" s="144" t="str">
        <f t="shared" si="62"/>
        <v>SMALL</v>
      </c>
      <c r="L443" s="144" t="str" cm="1">
        <f t="array" ref="L443">_xlfn.IFS(I443&lt;=2,"SMALL",I443&lt;=5,"MEDIUM",I443&gt;5,"LARGE")</f>
        <v>SMALL</v>
      </c>
      <c r="M443" s="144" t="str">
        <f t="shared" si="56"/>
        <v>NO</v>
      </c>
      <c r="N443" s="374">
        <v>4.87</v>
      </c>
      <c r="O443" s="374">
        <f t="shared" si="57"/>
        <v>5</v>
      </c>
      <c r="P443" s="158" t="str" cm="1">
        <f t="array" ref="P443">_xlfn.SWITCH(ROUND(N443,0),5,"Excellent",4,"Good",3,"ok","Bad")</f>
        <v>Excellent</v>
      </c>
      <c r="Q443" s="144">
        <v>63</v>
      </c>
      <c r="R443" s="385">
        <v>41459</v>
      </c>
      <c r="S443" s="385">
        <v>43890</v>
      </c>
      <c r="T443" s="144">
        <v>974</v>
      </c>
      <c r="U443" s="144" t="s">
        <v>60</v>
      </c>
      <c r="V443" s="144">
        <v>1</v>
      </c>
      <c r="W443" s="144" t="str">
        <f t="shared" si="63"/>
        <v>Active</v>
      </c>
      <c r="X443" s="144">
        <v>974</v>
      </c>
      <c r="Y443" s="157" t="s">
        <v>61</v>
      </c>
      <c r="Z443" s="386">
        <v>1</v>
      </c>
      <c r="AA443" s="386">
        <v>0.71</v>
      </c>
      <c r="AB443" s="387" t="s">
        <v>62</v>
      </c>
      <c r="AC443" s="157"/>
    </row>
    <row r="444" spans="2:29">
      <c r="B444" s="347">
        <v>41</v>
      </c>
      <c r="C444" s="383">
        <v>137</v>
      </c>
      <c r="D444" s="383" t="str">
        <f t="shared" si="58"/>
        <v>NO</v>
      </c>
      <c r="E444" s="383" t="str">
        <f t="shared" si="59"/>
        <v>MILD</v>
      </c>
      <c r="F444" s="383" t="str">
        <f t="shared" si="60"/>
        <v>RAIN</v>
      </c>
      <c r="G444" s="384" t="str">
        <f t="shared" si="55"/>
        <v>WET</v>
      </c>
      <c r="I444" s="342">
        <v>4</v>
      </c>
      <c r="J444" s="144" t="str">
        <f t="shared" si="61"/>
        <v>LARGE</v>
      </c>
      <c r="K444" s="144" t="str">
        <f t="shared" si="62"/>
        <v>MEDIUM</v>
      </c>
      <c r="L444" s="144" t="str" cm="1">
        <f t="array" ref="L444">_xlfn.IFS(I444&lt;=2,"SMALL",I444&lt;=5,"MEDIUM",I444&gt;5,"LARGE")</f>
        <v>MEDIUM</v>
      </c>
      <c r="M444" s="144" t="str">
        <f t="shared" si="56"/>
        <v>YES</v>
      </c>
      <c r="N444" s="374">
        <v>4.8899999999999997</v>
      </c>
      <c r="O444" s="374">
        <f t="shared" si="57"/>
        <v>5</v>
      </c>
      <c r="P444" s="158" t="str" cm="1">
        <f t="array" ref="P444">_xlfn.SWITCH(ROUND(N444,0),5,"Excellent",4,"Good",3,"ok","Bad")</f>
        <v>Excellent</v>
      </c>
      <c r="Q444" s="144">
        <v>195</v>
      </c>
      <c r="R444" s="385">
        <v>41366</v>
      </c>
      <c r="S444" s="385">
        <v>43845</v>
      </c>
      <c r="T444" s="144">
        <v>606</v>
      </c>
      <c r="U444" s="144" t="s">
        <v>69</v>
      </c>
      <c r="V444" s="144">
        <v>192</v>
      </c>
      <c r="W444" s="144" t="str">
        <f t="shared" si="63"/>
        <v>Active</v>
      </c>
      <c r="X444" s="144">
        <v>606</v>
      </c>
      <c r="Y444" s="157" t="s">
        <v>122</v>
      </c>
      <c r="Z444" s="386">
        <v>0</v>
      </c>
      <c r="AA444" s="386">
        <v>0.97</v>
      </c>
      <c r="AB444" s="387" t="s">
        <v>65</v>
      </c>
      <c r="AC444" s="157"/>
    </row>
    <row r="445" spans="2:29">
      <c r="B445" s="347">
        <v>43</v>
      </c>
      <c r="C445" s="383">
        <v>0</v>
      </c>
      <c r="D445" s="383" t="str">
        <f t="shared" si="58"/>
        <v>NO</v>
      </c>
      <c r="E445" s="383" t="str">
        <f t="shared" si="59"/>
        <v>MILD</v>
      </c>
      <c r="F445" s="383" t="str">
        <f t="shared" si="60"/>
        <v>NONE</v>
      </c>
      <c r="G445" s="384" t="str">
        <f t="shared" si="55"/>
        <v>WET</v>
      </c>
      <c r="I445" s="342">
        <v>4</v>
      </c>
      <c r="J445" s="144" t="str">
        <f t="shared" si="61"/>
        <v>LARGE</v>
      </c>
      <c r="K445" s="144" t="str">
        <f t="shared" si="62"/>
        <v>MEDIUM</v>
      </c>
      <c r="L445" s="144" t="str" cm="1">
        <f t="array" ref="L445">_xlfn.IFS(I445&lt;=2,"SMALL",I445&lt;=5,"MEDIUM",I445&gt;5,"LARGE")</f>
        <v>MEDIUM</v>
      </c>
      <c r="M445" s="144" t="str">
        <f t="shared" si="56"/>
        <v>NO</v>
      </c>
      <c r="N445" s="374">
        <v>4.7</v>
      </c>
      <c r="O445" s="374">
        <f t="shared" si="57"/>
        <v>5</v>
      </c>
      <c r="P445" s="158" t="str" cm="1">
        <f t="array" ref="P445">_xlfn.SWITCH(ROUND(N445,0),5,"Excellent",4,"Good",3,"ok","Bad")</f>
        <v>Excellent</v>
      </c>
      <c r="Q445" s="144">
        <v>208</v>
      </c>
      <c r="R445" s="385">
        <v>41400</v>
      </c>
      <c r="S445" s="385">
        <v>43910</v>
      </c>
      <c r="T445" s="144">
        <v>1031</v>
      </c>
      <c r="U445" s="144" t="s">
        <v>69</v>
      </c>
      <c r="V445" s="144">
        <v>0</v>
      </c>
      <c r="W445" s="144" t="str">
        <f t="shared" si="63"/>
        <v>Inactive</v>
      </c>
      <c r="X445" s="144">
        <v>1031</v>
      </c>
      <c r="Y445" s="157" t="s">
        <v>64</v>
      </c>
      <c r="Z445" s="386">
        <v>1</v>
      </c>
      <c r="AA445" s="386">
        <v>0.83</v>
      </c>
      <c r="AB445" s="387" t="s">
        <v>65</v>
      </c>
      <c r="AC445" s="157"/>
    </row>
    <row r="446" spans="2:29">
      <c r="B446" s="347">
        <v>29</v>
      </c>
      <c r="C446" s="383">
        <v>0</v>
      </c>
      <c r="D446" s="383" t="str">
        <f t="shared" si="58"/>
        <v>YES</v>
      </c>
      <c r="E446" s="383" t="str">
        <f t="shared" si="59"/>
        <v>COLD</v>
      </c>
      <c r="F446" s="383" t="str">
        <f t="shared" si="60"/>
        <v>NONE</v>
      </c>
      <c r="G446" s="384" t="str">
        <f t="shared" si="55"/>
        <v>WET</v>
      </c>
      <c r="I446" s="342">
        <v>3</v>
      </c>
      <c r="J446" s="144" t="str">
        <f t="shared" si="61"/>
        <v>LARGE</v>
      </c>
      <c r="K446" s="144" t="str">
        <f t="shared" si="62"/>
        <v>MEDIUM</v>
      </c>
      <c r="L446" s="144" t="str" cm="1">
        <f t="array" ref="L446">_xlfn.IFS(I446&lt;=2,"SMALL",I446&lt;=5,"MEDIUM",I446&gt;5,"LARGE")</f>
        <v>MEDIUM</v>
      </c>
      <c r="M446" s="144" t="str">
        <f t="shared" si="56"/>
        <v>NO</v>
      </c>
      <c r="N446" s="374">
        <v>4.88</v>
      </c>
      <c r="O446" s="374">
        <f t="shared" si="57"/>
        <v>5</v>
      </c>
      <c r="P446" s="158" t="str" cm="1">
        <f t="array" ref="P446">_xlfn.SWITCH(ROUND(N446,0),5,"Excellent",4,"Good",3,"ok","Bad")</f>
        <v>Excellent</v>
      </c>
      <c r="Q446" s="144">
        <v>8</v>
      </c>
      <c r="R446" s="385">
        <v>41397</v>
      </c>
      <c r="S446" s="385">
        <v>43619</v>
      </c>
      <c r="T446" s="144">
        <v>1676</v>
      </c>
      <c r="U446" s="144" t="s">
        <v>69</v>
      </c>
      <c r="V446" s="144">
        <v>351</v>
      </c>
      <c r="W446" s="144" t="str">
        <f t="shared" si="63"/>
        <v>Active</v>
      </c>
      <c r="X446" s="144">
        <v>1676</v>
      </c>
      <c r="Y446" s="157" t="s">
        <v>70</v>
      </c>
      <c r="Z446" s="386">
        <v>1</v>
      </c>
      <c r="AA446" s="386">
        <v>1</v>
      </c>
      <c r="AB446" s="387" t="s">
        <v>62</v>
      </c>
      <c r="AC446" s="157"/>
    </row>
    <row r="447" spans="2:29">
      <c r="B447" s="347">
        <v>13</v>
      </c>
      <c r="C447" s="383">
        <v>0</v>
      </c>
      <c r="D447" s="383" t="str">
        <f t="shared" si="58"/>
        <v>YES</v>
      </c>
      <c r="E447" s="383" t="str">
        <f t="shared" si="59"/>
        <v>COLD</v>
      </c>
      <c r="F447" s="383" t="str">
        <f t="shared" si="60"/>
        <v>NONE</v>
      </c>
      <c r="G447" s="384" t="str">
        <f t="shared" si="55"/>
        <v>WET</v>
      </c>
      <c r="I447" s="342">
        <v>3</v>
      </c>
      <c r="J447" s="144" t="str">
        <f t="shared" si="61"/>
        <v>LARGE</v>
      </c>
      <c r="K447" s="144" t="str">
        <f t="shared" si="62"/>
        <v>MEDIUM</v>
      </c>
      <c r="L447" s="144" t="str" cm="1">
        <f t="array" ref="L447">_xlfn.IFS(I447&lt;=2,"SMALL",I447&lt;=5,"MEDIUM",I447&gt;5,"LARGE")</f>
        <v>MEDIUM</v>
      </c>
      <c r="M447" s="144" t="str">
        <f t="shared" si="56"/>
        <v>NO</v>
      </c>
      <c r="N447" s="374">
        <v>5</v>
      </c>
      <c r="O447" s="374">
        <f t="shared" si="57"/>
        <v>5</v>
      </c>
      <c r="P447" s="158" t="str" cm="1">
        <f t="array" ref="P447">_xlfn.SWITCH(ROUND(N447,0),5,"Excellent",4,"Good",3,"ok","Bad")</f>
        <v>Excellent</v>
      </c>
      <c r="Q447" s="144">
        <v>15</v>
      </c>
      <c r="R447" s="385">
        <v>41745</v>
      </c>
      <c r="S447" s="385">
        <v>44042</v>
      </c>
      <c r="T447" s="144">
        <v>1676</v>
      </c>
      <c r="U447" s="144" t="s">
        <v>69</v>
      </c>
      <c r="V447" s="144">
        <v>365</v>
      </c>
      <c r="W447" s="144" t="str">
        <f t="shared" si="63"/>
        <v>Active</v>
      </c>
      <c r="X447" s="144">
        <v>1676</v>
      </c>
      <c r="Y447" s="157" t="s">
        <v>61</v>
      </c>
      <c r="Z447" s="386">
        <v>1</v>
      </c>
      <c r="AA447" s="386">
        <v>0.5</v>
      </c>
      <c r="AB447" s="387" t="s">
        <v>62</v>
      </c>
      <c r="AC447" s="157"/>
    </row>
    <row r="448" spans="2:29">
      <c r="B448" s="347">
        <v>31</v>
      </c>
      <c r="C448" s="383">
        <v>0</v>
      </c>
      <c r="D448" s="383" t="str">
        <f t="shared" si="58"/>
        <v>YES</v>
      </c>
      <c r="E448" s="383" t="str">
        <f t="shared" si="59"/>
        <v>COLD</v>
      </c>
      <c r="F448" s="383" t="str">
        <f t="shared" si="60"/>
        <v>NONE</v>
      </c>
      <c r="G448" s="384" t="str">
        <f t="shared" si="55"/>
        <v>WET</v>
      </c>
      <c r="I448" s="342">
        <v>3</v>
      </c>
      <c r="J448" s="144" t="str">
        <f t="shared" si="61"/>
        <v>LARGE</v>
      </c>
      <c r="K448" s="144" t="str">
        <f t="shared" si="62"/>
        <v>MEDIUM</v>
      </c>
      <c r="L448" s="144" t="str" cm="1">
        <f t="array" ref="L448">_xlfn.IFS(I448&lt;=2,"SMALL",I448&lt;=5,"MEDIUM",I448&gt;5,"LARGE")</f>
        <v>MEDIUM</v>
      </c>
      <c r="M448" s="144" t="str">
        <f t="shared" si="56"/>
        <v>NO</v>
      </c>
      <c r="N448" s="374">
        <v>4.83</v>
      </c>
      <c r="O448" s="374">
        <f t="shared" si="57"/>
        <v>5</v>
      </c>
      <c r="P448" s="158" t="str" cm="1">
        <f t="array" ref="P448">_xlfn.SWITCH(ROUND(N448,0),5,"Excellent",4,"Good",3,"ok","Bad")</f>
        <v>Excellent</v>
      </c>
      <c r="Q448" s="144">
        <v>6</v>
      </c>
      <c r="R448" s="385">
        <v>42225</v>
      </c>
      <c r="S448" s="385">
        <v>43800</v>
      </c>
      <c r="T448" s="144">
        <v>1676</v>
      </c>
      <c r="U448" s="144" t="s">
        <v>69</v>
      </c>
      <c r="V448" s="144">
        <v>365</v>
      </c>
      <c r="W448" s="144" t="str">
        <f t="shared" si="63"/>
        <v>Active</v>
      </c>
      <c r="X448" s="144">
        <v>1676</v>
      </c>
      <c r="Y448" s="157" t="s">
        <v>61</v>
      </c>
      <c r="Z448" s="386">
        <v>1</v>
      </c>
      <c r="AA448" s="386">
        <v>0.95</v>
      </c>
      <c r="AB448" s="387" t="s">
        <v>62</v>
      </c>
      <c r="AC448" s="157"/>
    </row>
    <row r="449" spans="2:29">
      <c r="B449" s="347">
        <v>22</v>
      </c>
      <c r="C449" s="383">
        <v>41</v>
      </c>
      <c r="D449" s="383" t="str">
        <f t="shared" si="58"/>
        <v>YES</v>
      </c>
      <c r="E449" s="383" t="str">
        <f t="shared" si="59"/>
        <v>COLD</v>
      </c>
      <c r="F449" s="383" t="str">
        <f t="shared" si="60"/>
        <v>NONE</v>
      </c>
      <c r="G449" s="384" t="str">
        <f t="shared" si="55"/>
        <v>WET</v>
      </c>
      <c r="I449" s="342">
        <v>4</v>
      </c>
      <c r="J449" s="144" t="str">
        <f t="shared" si="61"/>
        <v>LARGE</v>
      </c>
      <c r="K449" s="144" t="str">
        <f t="shared" si="62"/>
        <v>MEDIUM</v>
      </c>
      <c r="L449" s="144" t="str" cm="1">
        <f t="array" ref="L449">_xlfn.IFS(I449&lt;=2,"SMALL",I449&lt;=5,"MEDIUM",I449&gt;5,"LARGE")</f>
        <v>MEDIUM</v>
      </c>
      <c r="M449" s="144" t="str">
        <f t="shared" si="56"/>
        <v>YES</v>
      </c>
      <c r="N449" s="374">
        <v>4.9000000000000004</v>
      </c>
      <c r="O449" s="374">
        <f t="shared" si="57"/>
        <v>5</v>
      </c>
      <c r="P449" s="158" t="str" cm="1">
        <f t="array" ref="P449">_xlfn.SWITCH(ROUND(N449,0),5,"Excellent",4,"Good",3,"ok","Bad")</f>
        <v>Excellent</v>
      </c>
      <c r="Q449" s="144">
        <v>218</v>
      </c>
      <c r="R449" s="385">
        <v>41366</v>
      </c>
      <c r="S449" s="385">
        <v>43905</v>
      </c>
      <c r="T449" s="144">
        <v>1033</v>
      </c>
      <c r="U449" s="144" t="s">
        <v>69</v>
      </c>
      <c r="V449" s="144">
        <v>353</v>
      </c>
      <c r="W449" s="144" t="str">
        <f t="shared" si="63"/>
        <v>Active</v>
      </c>
      <c r="X449" s="144">
        <v>1033</v>
      </c>
      <c r="Y449" s="157" t="s">
        <v>70</v>
      </c>
      <c r="Z449" s="386">
        <v>0.9</v>
      </c>
      <c r="AA449" s="386">
        <v>0.99</v>
      </c>
      <c r="AB449" s="387" t="s">
        <v>62</v>
      </c>
      <c r="AC449" s="157"/>
    </row>
    <row r="450" spans="2:29">
      <c r="B450" s="347">
        <v>33</v>
      </c>
      <c r="C450" s="383">
        <v>0</v>
      </c>
      <c r="D450" s="383" t="str">
        <f t="shared" si="58"/>
        <v>YES</v>
      </c>
      <c r="E450" s="383" t="str">
        <f t="shared" si="59"/>
        <v>COLD</v>
      </c>
      <c r="F450" s="383" t="str">
        <f t="shared" si="60"/>
        <v>NONE</v>
      </c>
      <c r="G450" s="384" t="str">
        <f t="shared" si="55"/>
        <v>WET</v>
      </c>
      <c r="I450" s="342">
        <v>2</v>
      </c>
      <c r="J450" s="144" t="str">
        <f t="shared" si="61"/>
        <v>SMALL</v>
      </c>
      <c r="K450" s="144" t="str">
        <f t="shared" si="62"/>
        <v>SMALL</v>
      </c>
      <c r="L450" s="144" t="str" cm="1">
        <f t="array" ref="L450">_xlfn.IFS(I450&lt;=2,"SMALL",I450&lt;=5,"MEDIUM",I450&gt;5,"LARGE")</f>
        <v>SMALL</v>
      </c>
      <c r="M450" s="144" t="str">
        <f t="shared" si="56"/>
        <v>NO</v>
      </c>
      <c r="N450" s="374">
        <v>4.6399999999999997</v>
      </c>
      <c r="O450" s="374">
        <f t="shared" si="57"/>
        <v>5</v>
      </c>
      <c r="P450" s="158" t="str" cm="1">
        <f t="array" ref="P450">_xlfn.SWITCH(ROUND(N450,0),5,"Excellent",4,"Good",3,"ok","Bad")</f>
        <v>Excellent</v>
      </c>
      <c r="Q450" s="144">
        <v>11</v>
      </c>
      <c r="R450" s="385">
        <v>41461</v>
      </c>
      <c r="S450" s="385">
        <v>43836</v>
      </c>
      <c r="T450" s="144">
        <v>558</v>
      </c>
      <c r="U450" s="144" t="s">
        <v>69</v>
      </c>
      <c r="V450" s="144">
        <v>211</v>
      </c>
      <c r="W450" s="144" t="str">
        <f t="shared" si="63"/>
        <v>Active</v>
      </c>
      <c r="X450" s="144">
        <v>558</v>
      </c>
      <c r="Y450" s="157" t="s">
        <v>61</v>
      </c>
      <c r="Z450" s="386">
        <v>0.9</v>
      </c>
      <c r="AA450" s="386">
        <v>0.96</v>
      </c>
      <c r="AB450" s="387" t="s">
        <v>62</v>
      </c>
      <c r="AC450" s="157"/>
    </row>
    <row r="451" spans="2:29">
      <c r="B451" s="347">
        <v>10</v>
      </c>
      <c r="C451" s="383">
        <v>0</v>
      </c>
      <c r="D451" s="383" t="str">
        <f t="shared" si="58"/>
        <v>YES</v>
      </c>
      <c r="E451" s="383" t="str">
        <f t="shared" si="59"/>
        <v>COLD</v>
      </c>
      <c r="F451" s="383" t="str">
        <f t="shared" si="60"/>
        <v>NONE</v>
      </c>
      <c r="G451" s="384" t="str">
        <f t="shared" si="55"/>
        <v>WET</v>
      </c>
      <c r="I451" s="342">
        <v>4</v>
      </c>
      <c r="J451" s="144" t="str">
        <f t="shared" si="61"/>
        <v>LARGE</v>
      </c>
      <c r="K451" s="144" t="str">
        <f t="shared" si="62"/>
        <v>MEDIUM</v>
      </c>
      <c r="L451" s="144" t="str" cm="1">
        <f t="array" ref="L451">_xlfn.IFS(I451&lt;=2,"SMALL",I451&lt;=5,"MEDIUM",I451&gt;5,"LARGE")</f>
        <v>MEDIUM</v>
      </c>
      <c r="M451" s="144" t="str">
        <f t="shared" si="56"/>
        <v>NO</v>
      </c>
      <c r="N451" s="374">
        <v>4.25</v>
      </c>
      <c r="O451" s="374">
        <f t="shared" si="57"/>
        <v>4</v>
      </c>
      <c r="P451" s="158" t="str" cm="1">
        <f t="array" ref="P451">_xlfn.SWITCH(ROUND(N451,0),5,"Excellent",4,"Good",3,"ok","Bad")</f>
        <v>Good</v>
      </c>
      <c r="Q451" s="144">
        <v>16</v>
      </c>
      <c r="R451" s="385">
        <v>41394</v>
      </c>
      <c r="S451" s="385">
        <v>43831</v>
      </c>
      <c r="T451" s="144">
        <v>1043</v>
      </c>
      <c r="U451" s="144" t="s">
        <v>60</v>
      </c>
      <c r="V451" s="144">
        <v>365</v>
      </c>
      <c r="W451" s="144" t="str">
        <f t="shared" si="63"/>
        <v>Active</v>
      </c>
      <c r="X451" s="144">
        <v>1043</v>
      </c>
      <c r="Y451" s="157" t="s">
        <v>64</v>
      </c>
      <c r="Z451" s="386">
        <v>1</v>
      </c>
      <c r="AA451" s="386">
        <v>0.47</v>
      </c>
      <c r="AB451" s="387" t="s">
        <v>65</v>
      </c>
      <c r="AC451" s="157"/>
    </row>
    <row r="452" spans="2:29">
      <c r="B452" s="347">
        <v>22</v>
      </c>
      <c r="C452" s="383">
        <v>3</v>
      </c>
      <c r="D452" s="383" t="str">
        <f t="shared" si="58"/>
        <v>YES</v>
      </c>
      <c r="E452" s="383" t="str">
        <f t="shared" si="59"/>
        <v>COLD</v>
      </c>
      <c r="F452" s="383" t="str">
        <f t="shared" si="60"/>
        <v>NONE</v>
      </c>
      <c r="G452" s="384" t="str">
        <f t="shared" si="55"/>
        <v>WET</v>
      </c>
      <c r="I452" s="342">
        <v>2</v>
      </c>
      <c r="J452" s="144" t="str">
        <f t="shared" si="61"/>
        <v>SMALL</v>
      </c>
      <c r="K452" s="144" t="str">
        <f t="shared" si="62"/>
        <v>SMALL</v>
      </c>
      <c r="L452" s="144" t="str" cm="1">
        <f t="array" ref="L452">_xlfn.IFS(I452&lt;=2,"SMALL",I452&lt;=5,"MEDIUM",I452&gt;5,"LARGE")</f>
        <v>SMALL</v>
      </c>
      <c r="M452" s="144" t="str">
        <f t="shared" si="56"/>
        <v>NO</v>
      </c>
      <c r="N452" s="374">
        <v>4.91</v>
      </c>
      <c r="O452" s="374">
        <f t="shared" si="57"/>
        <v>5</v>
      </c>
      <c r="P452" s="158" t="str" cm="1">
        <f t="array" ref="P452">_xlfn.SWITCH(ROUND(N452,0),5,"Excellent",4,"Good",3,"ok","Bad")</f>
        <v>Excellent</v>
      </c>
      <c r="Q452" s="144">
        <v>79</v>
      </c>
      <c r="R452" s="385">
        <v>41400</v>
      </c>
      <c r="S452" s="385">
        <v>43829</v>
      </c>
      <c r="T452" s="144">
        <v>873</v>
      </c>
      <c r="U452" s="144" t="s">
        <v>69</v>
      </c>
      <c r="V452" s="144">
        <v>330</v>
      </c>
      <c r="W452" s="144" t="str">
        <f t="shared" si="63"/>
        <v>Active</v>
      </c>
      <c r="X452" s="144">
        <v>873</v>
      </c>
      <c r="Y452" s="157" t="s">
        <v>64</v>
      </c>
      <c r="Z452" s="386">
        <v>0.6</v>
      </c>
      <c r="AA452" s="386">
        <v>0.28999999999999998</v>
      </c>
      <c r="AB452" s="387" t="s">
        <v>65</v>
      </c>
      <c r="AC452" s="157"/>
    </row>
    <row r="453" spans="2:29">
      <c r="B453" s="347">
        <v>13</v>
      </c>
      <c r="C453" s="383">
        <v>0</v>
      </c>
      <c r="D453" s="383" t="str">
        <f t="shared" si="58"/>
        <v>YES</v>
      </c>
      <c r="E453" s="383" t="str">
        <f t="shared" si="59"/>
        <v>COLD</v>
      </c>
      <c r="F453" s="383" t="str">
        <f t="shared" si="60"/>
        <v>NONE</v>
      </c>
      <c r="G453" s="384" t="str">
        <f t="shared" ref="G453:G516" si="64">IF(OR(E453="COLD",E453="MILD"),"WET","DRY")</f>
        <v>WET</v>
      </c>
      <c r="I453" s="342">
        <v>4</v>
      </c>
      <c r="J453" s="144" t="str">
        <f t="shared" si="61"/>
        <v>LARGE</v>
      </c>
      <c r="K453" s="144" t="str">
        <f t="shared" si="62"/>
        <v>MEDIUM</v>
      </c>
      <c r="L453" s="144" t="str" cm="1">
        <f t="array" ref="L453">_xlfn.IFS(I453&lt;=2,"SMALL",I453&lt;=5,"MEDIUM",I453&gt;5,"LARGE")</f>
        <v>MEDIUM</v>
      </c>
      <c r="M453" s="144" t="str">
        <f t="shared" ref="M453:M516" si="65">IF(AND(N453&gt;=4.8,Q453&gt;100),"YES","NO")</f>
        <v>NO</v>
      </c>
      <c r="N453" s="374">
        <v>4.92</v>
      </c>
      <c r="O453" s="374">
        <f t="shared" ref="O453:O516" si="66">ROUND(N453,0)</f>
        <v>5</v>
      </c>
      <c r="P453" s="158" t="str" cm="1">
        <f t="array" ref="P453">_xlfn.SWITCH(ROUND(N453,0),5,"Excellent",4,"Good",3,"ok","Bad")</f>
        <v>Excellent</v>
      </c>
      <c r="Q453" s="144">
        <v>73</v>
      </c>
      <c r="R453" s="385">
        <v>41386</v>
      </c>
      <c r="S453" s="385">
        <v>43788</v>
      </c>
      <c r="T453" s="144">
        <v>1049</v>
      </c>
      <c r="U453" s="144" t="s">
        <v>69</v>
      </c>
      <c r="V453" s="144">
        <v>313</v>
      </c>
      <c r="W453" s="144" t="str">
        <f t="shared" si="63"/>
        <v>Active</v>
      </c>
      <c r="X453" s="144">
        <v>1049</v>
      </c>
      <c r="Y453" s="157" t="s">
        <v>61</v>
      </c>
      <c r="Z453" s="386">
        <v>1</v>
      </c>
      <c r="AA453" s="386">
        <v>0.79</v>
      </c>
      <c r="AB453" s="387" t="s">
        <v>62</v>
      </c>
      <c r="AC453" s="157"/>
    </row>
    <row r="454" spans="2:29">
      <c r="B454" s="347">
        <v>43</v>
      </c>
      <c r="C454" s="383">
        <v>0</v>
      </c>
      <c r="D454" s="383" t="str">
        <f t="shared" ref="D454:D517" si="67">IFERROR(IF(B454&lt;35,"YES","NO"),"-")</f>
        <v>NO</v>
      </c>
      <c r="E454" s="383" t="str">
        <f t="shared" ref="E454:E517" si="68">IFERROR(IF(B454&lt;40,"COLD",IF(B454&gt;80,"HOT","MILD")),"-")</f>
        <v>MILD</v>
      </c>
      <c r="F454" s="383" t="str">
        <f t="shared" ref="F454:F517" si="69">IF(AND(C454&lt;0,D454="YES"),"SNOW",IF(AND(C454&gt;0,D454="NO"),"RAIN","NONE"))</f>
        <v>NONE</v>
      </c>
      <c r="G454" s="384" t="str">
        <f t="shared" si="64"/>
        <v>WET</v>
      </c>
      <c r="I454" s="342">
        <v>2</v>
      </c>
      <c r="J454" s="144" t="str">
        <f t="shared" ref="J454:J517" si="70">IF(I454&lt;=2,"SMALL","LARGE")</f>
        <v>SMALL</v>
      </c>
      <c r="K454" s="144" t="str">
        <f t="shared" ref="K454:K517" si="71">IF(I454&lt;=2,"SMALL",IF(I454&lt;=5,"MEDIUM","LARGE"))</f>
        <v>SMALL</v>
      </c>
      <c r="L454" s="144" t="str" cm="1">
        <f t="array" ref="L454">_xlfn.IFS(I454&lt;=2,"SMALL",I454&lt;=5,"MEDIUM",I454&gt;5,"LARGE")</f>
        <v>SMALL</v>
      </c>
      <c r="M454" s="144" t="str">
        <f t="shared" si="65"/>
        <v>NO</v>
      </c>
      <c r="N454" s="374">
        <v>5</v>
      </c>
      <c r="O454" s="374">
        <f t="shared" si="66"/>
        <v>5</v>
      </c>
      <c r="P454" s="158" t="str" cm="1">
        <f t="array" ref="P454">_xlfn.SWITCH(ROUND(N454,0),5,"Excellent",4,"Good",3,"ok","Bad")</f>
        <v>Excellent</v>
      </c>
      <c r="Q454" s="144">
        <v>53</v>
      </c>
      <c r="R454" s="385">
        <v>41503</v>
      </c>
      <c r="S454" s="385">
        <v>43686</v>
      </c>
      <c r="T454" s="144">
        <v>1050</v>
      </c>
      <c r="U454" s="144" t="s">
        <v>69</v>
      </c>
      <c r="V454" s="144">
        <v>44</v>
      </c>
      <c r="W454" s="144" t="str">
        <f t="shared" ref="W454:W517" si="72">IF(NOT(V454=0),"Active","Inactive")</f>
        <v>Active</v>
      </c>
      <c r="X454" s="144">
        <v>1050</v>
      </c>
      <c r="Y454" s="157" t="s">
        <v>61</v>
      </c>
      <c r="Z454" s="386">
        <v>0.7</v>
      </c>
      <c r="AA454" s="386">
        <v>0.92</v>
      </c>
      <c r="AB454" s="387" t="s">
        <v>65</v>
      </c>
      <c r="AC454" s="157"/>
    </row>
    <row r="455" spans="2:29">
      <c r="B455" s="347">
        <v>24</v>
      </c>
      <c r="C455" s="383">
        <v>0</v>
      </c>
      <c r="D455" s="383" t="str">
        <f t="shared" si="67"/>
        <v>YES</v>
      </c>
      <c r="E455" s="383" t="str">
        <f t="shared" si="68"/>
        <v>COLD</v>
      </c>
      <c r="F455" s="383" t="str">
        <f t="shared" si="69"/>
        <v>NONE</v>
      </c>
      <c r="G455" s="384" t="str">
        <f t="shared" si="64"/>
        <v>WET</v>
      </c>
      <c r="I455" s="342">
        <v>1</v>
      </c>
      <c r="J455" s="144" t="str">
        <f t="shared" si="70"/>
        <v>SMALL</v>
      </c>
      <c r="K455" s="144" t="str">
        <f t="shared" si="71"/>
        <v>SMALL</v>
      </c>
      <c r="L455" s="144" t="str" cm="1">
        <f t="array" ref="L455">_xlfn.IFS(I455&lt;=2,"SMALL",I455&lt;=5,"MEDIUM",I455&gt;5,"LARGE")</f>
        <v>SMALL</v>
      </c>
      <c r="M455" s="144" t="str">
        <f t="shared" si="65"/>
        <v>NO</v>
      </c>
      <c r="N455" s="374">
        <v>4.92</v>
      </c>
      <c r="O455" s="374">
        <f t="shared" si="66"/>
        <v>5</v>
      </c>
      <c r="P455" s="158" t="str" cm="1">
        <f t="array" ref="P455">_xlfn.SWITCH(ROUND(N455,0),5,"Excellent",4,"Good",3,"ok","Bad")</f>
        <v>Excellent</v>
      </c>
      <c r="Q455" s="144">
        <v>71</v>
      </c>
      <c r="R455" s="385">
        <v>41397</v>
      </c>
      <c r="S455" s="385">
        <v>43904</v>
      </c>
      <c r="T455" s="144">
        <v>569</v>
      </c>
      <c r="U455" s="144" t="s">
        <v>60</v>
      </c>
      <c r="V455" s="144">
        <v>365</v>
      </c>
      <c r="W455" s="144" t="str">
        <f t="shared" si="72"/>
        <v>Active</v>
      </c>
      <c r="X455" s="144">
        <v>569</v>
      </c>
      <c r="Y455" s="157" t="s">
        <v>64</v>
      </c>
      <c r="Z455" s="386">
        <v>1</v>
      </c>
      <c r="AA455" s="386">
        <v>0</v>
      </c>
      <c r="AB455" s="387" t="s">
        <v>65</v>
      </c>
      <c r="AC455" s="157"/>
    </row>
    <row r="456" spans="2:29">
      <c r="B456" s="347">
        <v>11</v>
      </c>
      <c r="C456" s="383">
        <v>0</v>
      </c>
      <c r="D456" s="383" t="str">
        <f t="shared" si="67"/>
        <v>YES</v>
      </c>
      <c r="E456" s="383" t="str">
        <f t="shared" si="68"/>
        <v>COLD</v>
      </c>
      <c r="F456" s="383" t="str">
        <f t="shared" si="69"/>
        <v>NONE</v>
      </c>
      <c r="G456" s="384" t="str">
        <f t="shared" si="64"/>
        <v>WET</v>
      </c>
      <c r="I456" s="342">
        <v>7</v>
      </c>
      <c r="J456" s="144" t="str">
        <f t="shared" si="70"/>
        <v>LARGE</v>
      </c>
      <c r="K456" s="144" t="str">
        <f t="shared" si="71"/>
        <v>LARGE</v>
      </c>
      <c r="L456" s="144" t="str" cm="1">
        <f t="array" ref="L456">_xlfn.IFS(I456&lt;=2,"SMALL",I456&lt;=5,"MEDIUM",I456&gt;5,"LARGE")</f>
        <v>LARGE</v>
      </c>
      <c r="M456" s="144" t="str">
        <f t="shared" si="65"/>
        <v>NO</v>
      </c>
      <c r="N456" s="374">
        <v>4.8099999999999996</v>
      </c>
      <c r="O456" s="374">
        <f t="shared" si="66"/>
        <v>5</v>
      </c>
      <c r="P456" s="158" t="str" cm="1">
        <f t="array" ref="P456">_xlfn.SWITCH(ROUND(N456,0),5,"Excellent",4,"Good",3,"ok","Bad")</f>
        <v>Excellent</v>
      </c>
      <c r="Q456" s="144">
        <v>58</v>
      </c>
      <c r="R456" s="385">
        <v>41648</v>
      </c>
      <c r="S456" s="385">
        <v>43971</v>
      </c>
      <c r="T456" s="144">
        <v>131</v>
      </c>
      <c r="U456" s="144" t="s">
        <v>69</v>
      </c>
      <c r="V456" s="144">
        <v>14</v>
      </c>
      <c r="W456" s="144" t="str">
        <f t="shared" si="72"/>
        <v>Active</v>
      </c>
      <c r="X456" s="144">
        <v>131</v>
      </c>
      <c r="Y456" s="157" t="s">
        <v>70</v>
      </c>
      <c r="Z456" s="386">
        <v>1</v>
      </c>
      <c r="AA456" s="386">
        <v>1</v>
      </c>
      <c r="AB456" s="387" t="s">
        <v>65</v>
      </c>
      <c r="AC456" s="157"/>
    </row>
    <row r="457" spans="2:29">
      <c r="B457" s="347">
        <v>37</v>
      </c>
      <c r="C457" s="383">
        <v>0</v>
      </c>
      <c r="D457" s="383" t="str">
        <f t="shared" si="67"/>
        <v>NO</v>
      </c>
      <c r="E457" s="383" t="str">
        <f t="shared" si="68"/>
        <v>COLD</v>
      </c>
      <c r="F457" s="383" t="str">
        <f t="shared" si="69"/>
        <v>NONE</v>
      </c>
      <c r="G457" s="384" t="str">
        <f t="shared" si="64"/>
        <v>WET</v>
      </c>
      <c r="I457" s="342">
        <v>1</v>
      </c>
      <c r="J457" s="144" t="str">
        <f t="shared" si="70"/>
        <v>SMALL</v>
      </c>
      <c r="K457" s="144" t="str">
        <f t="shared" si="71"/>
        <v>SMALL</v>
      </c>
      <c r="L457" s="144" t="str" cm="1">
        <f t="array" ref="L457">_xlfn.IFS(I457&lt;=2,"SMALL",I457&lt;=5,"MEDIUM",I457&gt;5,"LARGE")</f>
        <v>SMALL</v>
      </c>
      <c r="M457" s="144" t="str">
        <f t="shared" si="65"/>
        <v>NO</v>
      </c>
      <c r="N457" s="374">
        <v>4.92</v>
      </c>
      <c r="O457" s="374">
        <f t="shared" si="66"/>
        <v>5</v>
      </c>
      <c r="P457" s="158" t="str" cm="1">
        <f t="array" ref="P457">_xlfn.SWITCH(ROUND(N457,0),5,"Excellent",4,"Good",3,"ok","Bad")</f>
        <v>Excellent</v>
      </c>
      <c r="Q457" s="144">
        <v>12</v>
      </c>
      <c r="R457" s="385">
        <v>43534</v>
      </c>
      <c r="S457" s="385">
        <v>43890</v>
      </c>
      <c r="T457" s="144">
        <v>424</v>
      </c>
      <c r="U457" s="144" t="s">
        <v>60</v>
      </c>
      <c r="V457" s="144">
        <v>350</v>
      </c>
      <c r="W457" s="144" t="str">
        <f t="shared" si="72"/>
        <v>Active</v>
      </c>
      <c r="X457" s="144">
        <v>424</v>
      </c>
      <c r="Y457" s="157" t="s">
        <v>70</v>
      </c>
      <c r="Z457" s="386">
        <v>1</v>
      </c>
      <c r="AA457" s="386">
        <v>0.98</v>
      </c>
      <c r="AB457" s="387" t="s">
        <v>62</v>
      </c>
      <c r="AC457" s="157"/>
    </row>
    <row r="458" spans="2:29">
      <c r="B458" s="347">
        <v>16</v>
      </c>
      <c r="C458" s="383">
        <v>0</v>
      </c>
      <c r="D458" s="383" t="str">
        <f t="shared" si="67"/>
        <v>YES</v>
      </c>
      <c r="E458" s="383" t="str">
        <f t="shared" si="68"/>
        <v>COLD</v>
      </c>
      <c r="F458" s="383" t="str">
        <f t="shared" si="69"/>
        <v>NONE</v>
      </c>
      <c r="G458" s="384" t="str">
        <f t="shared" si="64"/>
        <v>WET</v>
      </c>
      <c r="I458" s="342">
        <v>1</v>
      </c>
      <c r="J458" s="144" t="str">
        <f t="shared" si="70"/>
        <v>SMALL</v>
      </c>
      <c r="K458" s="144" t="str">
        <f t="shared" si="71"/>
        <v>SMALL</v>
      </c>
      <c r="L458" s="144" t="str" cm="1">
        <f t="array" ref="L458">_xlfn.IFS(I458&lt;=2,"SMALL",I458&lt;=5,"MEDIUM",I458&gt;5,"LARGE")</f>
        <v>SMALL</v>
      </c>
      <c r="M458" s="144" t="str">
        <f t="shared" si="65"/>
        <v>NO</v>
      </c>
      <c r="N458" s="374">
        <v>4.8</v>
      </c>
      <c r="O458" s="374">
        <f t="shared" si="66"/>
        <v>5</v>
      </c>
      <c r="P458" s="158" t="str" cm="1">
        <f t="array" ref="P458">_xlfn.SWITCH(ROUND(N458,0),5,"Excellent",4,"Good",3,"ok","Bad")</f>
        <v>Excellent</v>
      </c>
      <c r="Q458" s="144">
        <v>76</v>
      </c>
      <c r="R458" s="385">
        <v>41386</v>
      </c>
      <c r="S458" s="385">
        <v>43937</v>
      </c>
      <c r="T458" s="144">
        <v>774</v>
      </c>
      <c r="U458" s="144" t="s">
        <v>60</v>
      </c>
      <c r="V458" s="144">
        <v>365</v>
      </c>
      <c r="W458" s="144" t="str">
        <f t="shared" si="72"/>
        <v>Active</v>
      </c>
      <c r="X458" s="144">
        <v>774</v>
      </c>
      <c r="Y458" s="157" t="s">
        <v>70</v>
      </c>
      <c r="Z458" s="386">
        <v>1</v>
      </c>
      <c r="AA458" s="386">
        <v>0.86</v>
      </c>
      <c r="AB458" s="387" t="s">
        <v>62</v>
      </c>
      <c r="AC458" s="157"/>
    </row>
    <row r="459" spans="2:29">
      <c r="B459" s="347">
        <v>15</v>
      </c>
      <c r="C459" s="383">
        <v>89</v>
      </c>
      <c r="D459" s="383" t="str">
        <f t="shared" si="67"/>
        <v>YES</v>
      </c>
      <c r="E459" s="383" t="str">
        <f t="shared" si="68"/>
        <v>COLD</v>
      </c>
      <c r="F459" s="383" t="str">
        <f t="shared" si="69"/>
        <v>NONE</v>
      </c>
      <c r="G459" s="384" t="str">
        <f t="shared" si="64"/>
        <v>WET</v>
      </c>
      <c r="I459" s="342">
        <v>2</v>
      </c>
      <c r="J459" s="144" t="str">
        <f t="shared" si="70"/>
        <v>SMALL</v>
      </c>
      <c r="K459" s="144" t="str">
        <f t="shared" si="71"/>
        <v>SMALL</v>
      </c>
      <c r="L459" s="144" t="str" cm="1">
        <f t="array" ref="L459">_xlfn.IFS(I459&lt;=2,"SMALL",I459&lt;=5,"MEDIUM",I459&gt;5,"LARGE")</f>
        <v>SMALL</v>
      </c>
      <c r="M459" s="144" t="str">
        <f t="shared" si="65"/>
        <v>YES</v>
      </c>
      <c r="N459" s="374">
        <v>4.8899999999999997</v>
      </c>
      <c r="O459" s="374">
        <f t="shared" si="66"/>
        <v>5</v>
      </c>
      <c r="P459" s="158" t="str" cm="1">
        <f t="array" ref="P459">_xlfn.SWITCH(ROUND(N459,0),5,"Excellent",4,"Good",3,"ok","Bad")</f>
        <v>Excellent</v>
      </c>
      <c r="Q459" s="144">
        <v>255</v>
      </c>
      <c r="R459" s="385">
        <v>41375</v>
      </c>
      <c r="S459" s="385">
        <v>44023</v>
      </c>
      <c r="T459" s="144">
        <v>1062</v>
      </c>
      <c r="U459" s="144" t="s">
        <v>69</v>
      </c>
      <c r="V459" s="144">
        <v>265</v>
      </c>
      <c r="W459" s="144" t="str">
        <f t="shared" si="72"/>
        <v>Active</v>
      </c>
      <c r="X459" s="144">
        <v>1062</v>
      </c>
      <c r="Y459" s="157" t="s">
        <v>70</v>
      </c>
      <c r="Z459" s="386">
        <v>1</v>
      </c>
      <c r="AA459" s="386">
        <v>1</v>
      </c>
      <c r="AB459" s="387" t="s">
        <v>65</v>
      </c>
      <c r="AC459" s="157"/>
    </row>
    <row r="460" spans="2:29">
      <c r="B460" s="347">
        <v>46</v>
      </c>
      <c r="C460" s="383">
        <v>114</v>
      </c>
      <c r="D460" s="383" t="str">
        <f t="shared" si="67"/>
        <v>NO</v>
      </c>
      <c r="E460" s="383" t="str">
        <f t="shared" si="68"/>
        <v>MILD</v>
      </c>
      <c r="F460" s="383" t="str">
        <f t="shared" si="69"/>
        <v>RAIN</v>
      </c>
      <c r="G460" s="384" t="str">
        <f t="shared" si="64"/>
        <v>WET</v>
      </c>
      <c r="I460" s="342">
        <v>5</v>
      </c>
      <c r="J460" s="144" t="str">
        <f t="shared" si="70"/>
        <v>LARGE</v>
      </c>
      <c r="K460" s="144" t="str">
        <f t="shared" si="71"/>
        <v>MEDIUM</v>
      </c>
      <c r="L460" s="144" t="str" cm="1">
        <f t="array" ref="L460">_xlfn.IFS(I460&lt;=2,"SMALL",I460&lt;=5,"MEDIUM",I460&gt;5,"LARGE")</f>
        <v>MEDIUM</v>
      </c>
      <c r="M460" s="144" t="str">
        <f t="shared" si="65"/>
        <v>NO</v>
      </c>
      <c r="N460" s="374">
        <v>4.75</v>
      </c>
      <c r="O460" s="374">
        <f t="shared" si="66"/>
        <v>5</v>
      </c>
      <c r="P460" s="158" t="str" cm="1">
        <f t="array" ref="P460">_xlfn.SWITCH(ROUND(N460,0),5,"Excellent",4,"Good",3,"ok","Bad")</f>
        <v>Excellent</v>
      </c>
      <c r="Q460" s="144">
        <v>53</v>
      </c>
      <c r="R460" s="385">
        <v>41487</v>
      </c>
      <c r="S460" s="385">
        <v>43777</v>
      </c>
      <c r="T460" s="144">
        <v>1030</v>
      </c>
      <c r="U460" s="144" t="s">
        <v>69</v>
      </c>
      <c r="V460" s="144">
        <v>348</v>
      </c>
      <c r="W460" s="144" t="str">
        <f t="shared" si="72"/>
        <v>Active</v>
      </c>
      <c r="X460" s="144">
        <v>1030</v>
      </c>
      <c r="Y460" s="157" t="s">
        <v>70</v>
      </c>
      <c r="Z460" s="386">
        <v>1</v>
      </c>
      <c r="AA460" s="386">
        <v>1</v>
      </c>
      <c r="AB460" s="387" t="s">
        <v>62</v>
      </c>
      <c r="AC460" s="157"/>
    </row>
    <row r="461" spans="2:29">
      <c r="B461" s="347">
        <v>53</v>
      </c>
      <c r="C461" s="383">
        <v>0</v>
      </c>
      <c r="D461" s="383" t="str">
        <f t="shared" si="67"/>
        <v>NO</v>
      </c>
      <c r="E461" s="383" t="str">
        <f t="shared" si="68"/>
        <v>MILD</v>
      </c>
      <c r="F461" s="383" t="str">
        <f t="shared" si="69"/>
        <v>NONE</v>
      </c>
      <c r="G461" s="384" t="str">
        <f t="shared" si="64"/>
        <v>WET</v>
      </c>
      <c r="I461" s="342">
        <v>6</v>
      </c>
      <c r="J461" s="144" t="str">
        <f t="shared" si="70"/>
        <v>LARGE</v>
      </c>
      <c r="K461" s="144" t="str">
        <f t="shared" si="71"/>
        <v>LARGE</v>
      </c>
      <c r="L461" s="144" t="str" cm="1">
        <f t="array" ref="L461">_xlfn.IFS(I461&lt;=2,"SMALL",I461&lt;=5,"MEDIUM",I461&gt;5,"LARGE")</f>
        <v>LARGE</v>
      </c>
      <c r="M461" s="144" t="str">
        <f t="shared" si="65"/>
        <v>YES</v>
      </c>
      <c r="N461" s="374">
        <v>4.9800000000000004</v>
      </c>
      <c r="O461" s="374">
        <f t="shared" si="66"/>
        <v>5</v>
      </c>
      <c r="P461" s="158" t="str" cm="1">
        <f t="array" ref="P461">_xlfn.SWITCH(ROUND(N461,0),5,"Excellent",4,"Good",3,"ok","Bad")</f>
        <v>Excellent</v>
      </c>
      <c r="Q461" s="144">
        <v>131</v>
      </c>
      <c r="R461" s="385">
        <v>41381</v>
      </c>
      <c r="S461" s="385">
        <v>43833</v>
      </c>
      <c r="T461" s="144">
        <v>849</v>
      </c>
      <c r="U461" s="144" t="s">
        <v>69</v>
      </c>
      <c r="V461" s="144">
        <v>351</v>
      </c>
      <c r="W461" s="144" t="str">
        <f t="shared" si="72"/>
        <v>Active</v>
      </c>
      <c r="X461" s="144">
        <v>849</v>
      </c>
      <c r="Y461" s="157" t="s">
        <v>70</v>
      </c>
      <c r="Z461" s="386">
        <v>1</v>
      </c>
      <c r="AA461" s="386">
        <v>1</v>
      </c>
      <c r="AB461" s="387" t="s">
        <v>62</v>
      </c>
      <c r="AC461" s="157"/>
    </row>
    <row r="462" spans="2:29">
      <c r="B462" s="347">
        <v>54</v>
      </c>
      <c r="C462" s="383">
        <v>0</v>
      </c>
      <c r="D462" s="383" t="str">
        <f t="shared" si="67"/>
        <v>NO</v>
      </c>
      <c r="E462" s="383" t="str">
        <f t="shared" si="68"/>
        <v>MILD</v>
      </c>
      <c r="F462" s="383" t="str">
        <f t="shared" si="69"/>
        <v>NONE</v>
      </c>
      <c r="G462" s="384" t="str">
        <f t="shared" si="64"/>
        <v>WET</v>
      </c>
      <c r="I462" s="342">
        <v>1</v>
      </c>
      <c r="J462" s="144" t="str">
        <f t="shared" si="70"/>
        <v>SMALL</v>
      </c>
      <c r="K462" s="144" t="str">
        <f t="shared" si="71"/>
        <v>SMALL</v>
      </c>
      <c r="L462" s="144" t="str" cm="1">
        <f t="array" ref="L462">_xlfn.IFS(I462&lt;=2,"SMALL",I462&lt;=5,"MEDIUM",I462&gt;5,"LARGE")</f>
        <v>SMALL</v>
      </c>
      <c r="M462" s="144" t="str">
        <f t="shared" si="65"/>
        <v>NO</v>
      </c>
      <c r="N462" s="374">
        <v>4.92</v>
      </c>
      <c r="O462" s="374">
        <f t="shared" si="66"/>
        <v>5</v>
      </c>
      <c r="P462" s="158" t="str" cm="1">
        <f t="array" ref="P462">_xlfn.SWITCH(ROUND(N462,0),5,"Excellent",4,"Good",3,"ok","Bad")</f>
        <v>Excellent</v>
      </c>
      <c r="Q462" s="144">
        <v>50</v>
      </c>
      <c r="R462" s="385">
        <v>43478</v>
      </c>
      <c r="S462" s="385">
        <v>43885</v>
      </c>
      <c r="T462" s="144">
        <v>344</v>
      </c>
      <c r="U462" s="144" t="s">
        <v>60</v>
      </c>
      <c r="V462" s="144">
        <v>317</v>
      </c>
      <c r="W462" s="144" t="str">
        <f t="shared" si="72"/>
        <v>Active</v>
      </c>
      <c r="X462" s="144">
        <v>344</v>
      </c>
      <c r="Y462" s="157" t="s">
        <v>61</v>
      </c>
      <c r="Z462" s="386">
        <v>1</v>
      </c>
      <c r="AA462" s="386">
        <v>1</v>
      </c>
      <c r="AB462" s="387" t="s">
        <v>62</v>
      </c>
      <c r="AC462" s="157"/>
    </row>
    <row r="463" spans="2:29">
      <c r="B463" s="347">
        <v>49</v>
      </c>
      <c r="C463" s="383">
        <v>97</v>
      </c>
      <c r="D463" s="383" t="str">
        <f t="shared" si="67"/>
        <v>NO</v>
      </c>
      <c r="E463" s="383" t="str">
        <f t="shared" si="68"/>
        <v>MILD</v>
      </c>
      <c r="F463" s="383" t="str">
        <f t="shared" si="69"/>
        <v>RAIN</v>
      </c>
      <c r="G463" s="384" t="str">
        <f t="shared" si="64"/>
        <v>WET</v>
      </c>
      <c r="I463" s="342">
        <v>2</v>
      </c>
      <c r="J463" s="144" t="str">
        <f t="shared" si="70"/>
        <v>SMALL</v>
      </c>
      <c r="K463" s="144" t="str">
        <f t="shared" si="71"/>
        <v>SMALL</v>
      </c>
      <c r="L463" s="144" t="str" cm="1">
        <f t="array" ref="L463">_xlfn.IFS(I463&lt;=2,"SMALL",I463&lt;=5,"MEDIUM",I463&gt;5,"LARGE")</f>
        <v>SMALL</v>
      </c>
      <c r="M463" s="144" t="str">
        <f t="shared" si="65"/>
        <v>YES</v>
      </c>
      <c r="N463" s="374">
        <v>4.8899999999999997</v>
      </c>
      <c r="O463" s="374">
        <f t="shared" si="66"/>
        <v>5</v>
      </c>
      <c r="P463" s="158" t="str" cm="1">
        <f t="array" ref="P463">_xlfn.SWITCH(ROUND(N463,0),5,"Excellent",4,"Good",3,"ok","Bad")</f>
        <v>Excellent</v>
      </c>
      <c r="Q463" s="144">
        <v>305</v>
      </c>
      <c r="R463" s="385">
        <v>41378</v>
      </c>
      <c r="S463" s="385">
        <v>44022</v>
      </c>
      <c r="T463" s="144">
        <v>694</v>
      </c>
      <c r="U463" s="144" t="s">
        <v>60</v>
      </c>
      <c r="V463" s="144">
        <v>338</v>
      </c>
      <c r="W463" s="144" t="str">
        <f t="shared" si="72"/>
        <v>Active</v>
      </c>
      <c r="X463" s="144">
        <v>694</v>
      </c>
      <c r="Y463" s="157" t="s">
        <v>61</v>
      </c>
      <c r="Z463" s="386">
        <v>1</v>
      </c>
      <c r="AA463" s="386">
        <v>1</v>
      </c>
      <c r="AB463" s="387" t="s">
        <v>62</v>
      </c>
      <c r="AC463" s="157"/>
    </row>
    <row r="464" spans="2:29">
      <c r="B464" s="347">
        <v>57</v>
      </c>
      <c r="C464" s="383">
        <v>18</v>
      </c>
      <c r="D464" s="383" t="str">
        <f t="shared" si="67"/>
        <v>NO</v>
      </c>
      <c r="E464" s="383" t="str">
        <f t="shared" si="68"/>
        <v>MILD</v>
      </c>
      <c r="F464" s="383" t="str">
        <f t="shared" si="69"/>
        <v>RAIN</v>
      </c>
      <c r="G464" s="384" t="str">
        <f t="shared" si="64"/>
        <v>WET</v>
      </c>
      <c r="I464" s="342">
        <v>2</v>
      </c>
      <c r="J464" s="144" t="str">
        <f t="shared" si="70"/>
        <v>SMALL</v>
      </c>
      <c r="K464" s="144" t="str">
        <f t="shared" si="71"/>
        <v>SMALL</v>
      </c>
      <c r="L464" s="144" t="str" cm="1">
        <f t="array" ref="L464">_xlfn.IFS(I464&lt;=2,"SMALL",I464&lt;=5,"MEDIUM",I464&gt;5,"LARGE")</f>
        <v>SMALL</v>
      </c>
      <c r="M464" s="144" t="str">
        <f t="shared" si="65"/>
        <v>NO</v>
      </c>
      <c r="N464" s="374">
        <v>4.7300000000000004</v>
      </c>
      <c r="O464" s="374">
        <f t="shared" si="66"/>
        <v>5</v>
      </c>
      <c r="P464" s="158" t="str" cm="1">
        <f t="array" ref="P464">_xlfn.SWITCH(ROUND(N464,0),5,"Excellent",4,"Good",3,"ok","Bad")</f>
        <v>Excellent</v>
      </c>
      <c r="Q464" s="144">
        <v>196</v>
      </c>
      <c r="R464" s="385">
        <v>41408</v>
      </c>
      <c r="S464" s="385">
        <v>43922</v>
      </c>
      <c r="T464" s="144">
        <v>421</v>
      </c>
      <c r="U464" s="144" t="s">
        <v>69</v>
      </c>
      <c r="V464" s="144">
        <v>30</v>
      </c>
      <c r="W464" s="144" t="str">
        <f t="shared" si="72"/>
        <v>Active</v>
      </c>
      <c r="X464" s="144">
        <v>421</v>
      </c>
      <c r="Y464" s="157" t="s">
        <v>64</v>
      </c>
      <c r="Z464" s="386">
        <v>1</v>
      </c>
      <c r="AA464" s="386">
        <v>0.44</v>
      </c>
      <c r="AB464" s="387" t="s">
        <v>62</v>
      </c>
      <c r="AC464" s="157"/>
    </row>
    <row r="465" spans="2:29">
      <c r="B465" s="347">
        <v>58</v>
      </c>
      <c r="C465" s="383">
        <v>0</v>
      </c>
      <c r="D465" s="383" t="str">
        <f t="shared" si="67"/>
        <v>NO</v>
      </c>
      <c r="E465" s="383" t="str">
        <f t="shared" si="68"/>
        <v>MILD</v>
      </c>
      <c r="F465" s="383" t="str">
        <f t="shared" si="69"/>
        <v>NONE</v>
      </c>
      <c r="G465" s="384" t="str">
        <f t="shared" si="64"/>
        <v>WET</v>
      </c>
      <c r="I465" s="342">
        <v>5</v>
      </c>
      <c r="J465" s="144" t="str">
        <f t="shared" si="70"/>
        <v>LARGE</v>
      </c>
      <c r="K465" s="144" t="str">
        <f t="shared" si="71"/>
        <v>MEDIUM</v>
      </c>
      <c r="L465" s="144" t="str" cm="1">
        <f t="array" ref="L465">_xlfn.IFS(I465&lt;=2,"SMALL",I465&lt;=5,"MEDIUM",I465&gt;5,"LARGE")</f>
        <v>MEDIUM</v>
      </c>
      <c r="M465" s="144" t="str">
        <f t="shared" si="65"/>
        <v>NO</v>
      </c>
      <c r="N465" s="374">
        <v>4.71</v>
      </c>
      <c r="O465" s="374">
        <f t="shared" si="66"/>
        <v>5</v>
      </c>
      <c r="P465" s="158" t="str" cm="1">
        <f t="array" ref="P465">_xlfn.SWITCH(ROUND(N465,0),5,"Excellent",4,"Good",3,"ok","Bad")</f>
        <v>Excellent</v>
      </c>
      <c r="Q465" s="144">
        <v>195</v>
      </c>
      <c r="R465" s="385">
        <v>41435</v>
      </c>
      <c r="S465" s="385">
        <v>43905</v>
      </c>
      <c r="T465" s="144">
        <v>313</v>
      </c>
      <c r="U465" s="144" t="s">
        <v>69</v>
      </c>
      <c r="V465" s="144">
        <v>362</v>
      </c>
      <c r="W465" s="144" t="str">
        <f t="shared" si="72"/>
        <v>Active</v>
      </c>
      <c r="X465" s="144">
        <v>313</v>
      </c>
      <c r="Y465" s="157" t="s">
        <v>70</v>
      </c>
      <c r="Z465" s="386">
        <v>1</v>
      </c>
      <c r="AA465" s="386">
        <v>0.73</v>
      </c>
      <c r="AB465" s="387" t="s">
        <v>62</v>
      </c>
      <c r="AC465" s="157"/>
    </row>
    <row r="466" spans="2:29">
      <c r="B466" s="347">
        <v>47</v>
      </c>
      <c r="C466" s="383">
        <v>0</v>
      </c>
      <c r="D466" s="383" t="str">
        <f t="shared" si="67"/>
        <v>NO</v>
      </c>
      <c r="E466" s="383" t="str">
        <f t="shared" si="68"/>
        <v>MILD</v>
      </c>
      <c r="F466" s="383" t="str">
        <f t="shared" si="69"/>
        <v>NONE</v>
      </c>
      <c r="G466" s="384" t="str">
        <f t="shared" si="64"/>
        <v>WET</v>
      </c>
      <c r="I466" s="342">
        <v>2</v>
      </c>
      <c r="J466" s="144" t="str">
        <f t="shared" si="70"/>
        <v>SMALL</v>
      </c>
      <c r="K466" s="144" t="str">
        <f t="shared" si="71"/>
        <v>SMALL</v>
      </c>
      <c r="L466" s="144" t="str" cm="1">
        <f t="array" ref="L466">_xlfn.IFS(I466&lt;=2,"SMALL",I466&lt;=5,"MEDIUM",I466&gt;5,"LARGE")</f>
        <v>SMALL</v>
      </c>
      <c r="M466" s="144" t="str">
        <f t="shared" si="65"/>
        <v>NO</v>
      </c>
      <c r="N466" s="374">
        <v>4.92</v>
      </c>
      <c r="O466" s="374">
        <f t="shared" si="66"/>
        <v>5</v>
      </c>
      <c r="P466" s="158" t="str" cm="1">
        <f t="array" ref="P466">_xlfn.SWITCH(ROUND(N466,0),5,"Excellent",4,"Good",3,"ok","Bad")</f>
        <v>Excellent</v>
      </c>
      <c r="Q466" s="144">
        <v>26</v>
      </c>
      <c r="R466" s="385">
        <v>41589</v>
      </c>
      <c r="S466" s="385">
        <v>43605</v>
      </c>
      <c r="T466" s="144">
        <v>307</v>
      </c>
      <c r="U466" s="144" t="s">
        <v>69</v>
      </c>
      <c r="V466" s="144">
        <v>301</v>
      </c>
      <c r="W466" s="144" t="str">
        <f t="shared" si="72"/>
        <v>Active</v>
      </c>
      <c r="X466" s="144">
        <v>307</v>
      </c>
      <c r="Y466" s="157" t="s">
        <v>70</v>
      </c>
      <c r="Z466" s="386">
        <v>1</v>
      </c>
      <c r="AA466" s="386">
        <v>0.91</v>
      </c>
      <c r="AB466" s="387" t="s">
        <v>62</v>
      </c>
      <c r="AC466" s="157"/>
    </row>
    <row r="467" spans="2:29">
      <c r="B467" s="347">
        <v>55</v>
      </c>
      <c r="C467" s="383">
        <v>0</v>
      </c>
      <c r="D467" s="383" t="str">
        <f t="shared" si="67"/>
        <v>NO</v>
      </c>
      <c r="E467" s="383" t="str">
        <f t="shared" si="68"/>
        <v>MILD</v>
      </c>
      <c r="F467" s="383" t="str">
        <f t="shared" si="69"/>
        <v>NONE</v>
      </c>
      <c r="G467" s="384" t="str">
        <f t="shared" si="64"/>
        <v>WET</v>
      </c>
      <c r="I467" s="342">
        <v>6</v>
      </c>
      <c r="J467" s="144" t="str">
        <f t="shared" si="70"/>
        <v>LARGE</v>
      </c>
      <c r="K467" s="144" t="str">
        <f t="shared" si="71"/>
        <v>LARGE</v>
      </c>
      <c r="L467" s="144" t="str" cm="1">
        <f t="array" ref="L467">_xlfn.IFS(I467&lt;=2,"SMALL",I467&lt;=5,"MEDIUM",I467&gt;5,"LARGE")</f>
        <v>LARGE</v>
      </c>
      <c r="M467" s="144" t="str">
        <f t="shared" si="65"/>
        <v>NO</v>
      </c>
      <c r="N467" s="374">
        <v>4.5199999999999996</v>
      </c>
      <c r="O467" s="374">
        <f t="shared" si="66"/>
        <v>5</v>
      </c>
      <c r="P467" s="158" t="str" cm="1">
        <f t="array" ref="P467">_xlfn.SWITCH(ROUND(N467,0),5,"Excellent",4,"Good",3,"ok","Bad")</f>
        <v>Excellent</v>
      </c>
      <c r="Q467" s="144">
        <v>33</v>
      </c>
      <c r="R467" s="385">
        <v>41485</v>
      </c>
      <c r="S467" s="385">
        <v>43710</v>
      </c>
      <c r="T467" s="144">
        <v>533</v>
      </c>
      <c r="U467" s="144" t="s">
        <v>69</v>
      </c>
      <c r="V467" s="144">
        <v>177</v>
      </c>
      <c r="W467" s="144" t="str">
        <f t="shared" si="72"/>
        <v>Active</v>
      </c>
      <c r="X467" s="144">
        <v>533</v>
      </c>
      <c r="Y467" s="157" t="s">
        <v>70</v>
      </c>
      <c r="Z467" s="386">
        <v>1</v>
      </c>
      <c r="AA467" s="386">
        <v>0.88</v>
      </c>
      <c r="AB467" s="387" t="s">
        <v>65</v>
      </c>
      <c r="AC467" s="157"/>
    </row>
    <row r="468" spans="2:29">
      <c r="B468" s="347">
        <v>40</v>
      </c>
      <c r="C468" s="383">
        <v>0</v>
      </c>
      <c r="D468" s="383" t="str">
        <f t="shared" si="67"/>
        <v>NO</v>
      </c>
      <c r="E468" s="383" t="str">
        <f t="shared" si="68"/>
        <v>MILD</v>
      </c>
      <c r="F468" s="383" t="str">
        <f t="shared" si="69"/>
        <v>NONE</v>
      </c>
      <c r="G468" s="384" t="str">
        <f t="shared" si="64"/>
        <v>WET</v>
      </c>
      <c r="I468" s="342">
        <v>2</v>
      </c>
      <c r="J468" s="144" t="str">
        <f t="shared" si="70"/>
        <v>SMALL</v>
      </c>
      <c r="K468" s="144" t="str">
        <f t="shared" si="71"/>
        <v>SMALL</v>
      </c>
      <c r="L468" s="144" t="str" cm="1">
        <f t="array" ref="L468">_xlfn.IFS(I468&lt;=2,"SMALL",I468&lt;=5,"MEDIUM",I468&gt;5,"LARGE")</f>
        <v>SMALL</v>
      </c>
      <c r="M468" s="144" t="str">
        <f t="shared" si="65"/>
        <v>NO</v>
      </c>
      <c r="N468" s="374">
        <v>4.5</v>
      </c>
      <c r="O468" s="374">
        <f t="shared" si="66"/>
        <v>5</v>
      </c>
      <c r="P468" s="158" t="str" cm="1">
        <f t="array" ref="P468">_xlfn.SWITCH(ROUND(N468,0),5,"Excellent",4,"Good",3,"ok","Bad")</f>
        <v>Excellent</v>
      </c>
      <c r="Q468" s="144">
        <v>123</v>
      </c>
      <c r="R468" s="385">
        <v>41397</v>
      </c>
      <c r="S468" s="385">
        <v>43905</v>
      </c>
      <c r="T468" s="144">
        <v>1071</v>
      </c>
      <c r="U468" s="144" t="s">
        <v>69</v>
      </c>
      <c r="V468" s="144">
        <v>263</v>
      </c>
      <c r="W468" s="144" t="str">
        <f t="shared" si="72"/>
        <v>Active</v>
      </c>
      <c r="X468" s="144">
        <v>1071</v>
      </c>
      <c r="Y468" s="157" t="s">
        <v>70</v>
      </c>
      <c r="Z468" s="386">
        <v>1</v>
      </c>
      <c r="AA468" s="386">
        <v>0.28000000000000003</v>
      </c>
      <c r="AB468" s="387" t="s">
        <v>62</v>
      </c>
      <c r="AC468" s="157"/>
    </row>
    <row r="469" spans="2:29">
      <c r="B469" s="347">
        <v>54</v>
      </c>
      <c r="C469" s="383">
        <v>10</v>
      </c>
      <c r="D469" s="383" t="str">
        <f t="shared" si="67"/>
        <v>NO</v>
      </c>
      <c r="E469" s="383" t="str">
        <f t="shared" si="68"/>
        <v>MILD</v>
      </c>
      <c r="F469" s="383" t="str">
        <f t="shared" si="69"/>
        <v>RAIN</v>
      </c>
      <c r="G469" s="384" t="str">
        <f t="shared" si="64"/>
        <v>WET</v>
      </c>
      <c r="I469" s="342">
        <v>4</v>
      </c>
      <c r="J469" s="144" t="str">
        <f t="shared" si="70"/>
        <v>LARGE</v>
      </c>
      <c r="K469" s="144" t="str">
        <f t="shared" si="71"/>
        <v>MEDIUM</v>
      </c>
      <c r="L469" s="144" t="str" cm="1">
        <f t="array" ref="L469">_xlfn.IFS(I469&lt;=2,"SMALL",I469&lt;=5,"MEDIUM",I469&gt;5,"LARGE")</f>
        <v>MEDIUM</v>
      </c>
      <c r="M469" s="144" t="str">
        <f t="shared" si="65"/>
        <v>YES</v>
      </c>
      <c r="N469" s="374">
        <v>4.83</v>
      </c>
      <c r="O469" s="374">
        <f t="shared" si="66"/>
        <v>5</v>
      </c>
      <c r="P469" s="158" t="str" cm="1">
        <f t="array" ref="P469">_xlfn.SWITCH(ROUND(N469,0),5,"Excellent",4,"Good",3,"ok","Bad")</f>
        <v>Excellent</v>
      </c>
      <c r="Q469" s="144">
        <v>395</v>
      </c>
      <c r="R469" s="385">
        <v>41394</v>
      </c>
      <c r="S469" s="385">
        <v>43973</v>
      </c>
      <c r="T469" s="144">
        <v>271</v>
      </c>
      <c r="U469" s="144" t="s">
        <v>69</v>
      </c>
      <c r="V469" s="144">
        <v>95</v>
      </c>
      <c r="W469" s="144" t="str">
        <f t="shared" si="72"/>
        <v>Active</v>
      </c>
      <c r="X469" s="144">
        <v>271</v>
      </c>
      <c r="Y469" s="157" t="s">
        <v>61</v>
      </c>
      <c r="Z469" s="386">
        <v>0.85</v>
      </c>
      <c r="AA469" s="386">
        <v>0.38</v>
      </c>
      <c r="AB469" s="387" t="s">
        <v>65</v>
      </c>
      <c r="AC469" s="157"/>
    </row>
    <row r="470" spans="2:29">
      <c r="B470" s="347">
        <v>44</v>
      </c>
      <c r="C470" s="383">
        <v>3</v>
      </c>
      <c r="D470" s="383" t="str">
        <f t="shared" si="67"/>
        <v>NO</v>
      </c>
      <c r="E470" s="383" t="str">
        <f t="shared" si="68"/>
        <v>MILD</v>
      </c>
      <c r="F470" s="383" t="str">
        <f t="shared" si="69"/>
        <v>RAIN</v>
      </c>
      <c r="G470" s="384" t="str">
        <f t="shared" si="64"/>
        <v>WET</v>
      </c>
      <c r="I470" s="342">
        <v>4</v>
      </c>
      <c r="J470" s="144" t="str">
        <f t="shared" si="70"/>
        <v>LARGE</v>
      </c>
      <c r="K470" s="144" t="str">
        <f t="shared" si="71"/>
        <v>MEDIUM</v>
      </c>
      <c r="L470" s="144" t="str" cm="1">
        <f t="array" ref="L470">_xlfn.IFS(I470&lt;=2,"SMALL",I470&lt;=5,"MEDIUM",I470&gt;5,"LARGE")</f>
        <v>MEDIUM</v>
      </c>
      <c r="M470" s="144" t="str">
        <f t="shared" si="65"/>
        <v>YES</v>
      </c>
      <c r="N470" s="374">
        <v>4.9800000000000004</v>
      </c>
      <c r="O470" s="374">
        <f t="shared" si="66"/>
        <v>5</v>
      </c>
      <c r="P470" s="158" t="str" cm="1">
        <f t="array" ref="P470">_xlfn.SWITCH(ROUND(N470,0),5,"Excellent",4,"Good",3,"ok","Bad")</f>
        <v>Excellent</v>
      </c>
      <c r="Q470" s="144">
        <v>126</v>
      </c>
      <c r="R470" s="385">
        <v>41399</v>
      </c>
      <c r="S470" s="385">
        <v>43815</v>
      </c>
      <c r="T470" s="144">
        <v>1072</v>
      </c>
      <c r="U470" s="144" t="s">
        <v>69</v>
      </c>
      <c r="V470" s="144">
        <v>361</v>
      </c>
      <c r="W470" s="144" t="str">
        <f t="shared" si="72"/>
        <v>Active</v>
      </c>
      <c r="X470" s="144">
        <v>1072</v>
      </c>
      <c r="Y470" s="157" t="s">
        <v>61</v>
      </c>
      <c r="Z470" s="386">
        <v>1</v>
      </c>
      <c r="AA470" s="386">
        <v>0.92</v>
      </c>
      <c r="AB470" s="387" t="s">
        <v>65</v>
      </c>
      <c r="AC470" s="157"/>
    </row>
    <row r="471" spans="2:29">
      <c r="B471" s="347">
        <v>55</v>
      </c>
      <c r="C471" s="383">
        <v>20</v>
      </c>
      <c r="D471" s="383" t="str">
        <f t="shared" si="67"/>
        <v>NO</v>
      </c>
      <c r="E471" s="383" t="str">
        <f t="shared" si="68"/>
        <v>MILD</v>
      </c>
      <c r="F471" s="383" t="str">
        <f t="shared" si="69"/>
        <v>RAIN</v>
      </c>
      <c r="G471" s="384" t="str">
        <f t="shared" si="64"/>
        <v>WET</v>
      </c>
      <c r="I471" s="342">
        <v>2</v>
      </c>
      <c r="J471" s="144" t="str">
        <f t="shared" si="70"/>
        <v>SMALL</v>
      </c>
      <c r="K471" s="144" t="str">
        <f t="shared" si="71"/>
        <v>SMALL</v>
      </c>
      <c r="L471" s="144" t="str" cm="1">
        <f t="array" ref="L471">_xlfn.IFS(I471&lt;=2,"SMALL",I471&lt;=5,"MEDIUM",I471&gt;5,"LARGE")</f>
        <v>SMALL</v>
      </c>
      <c r="M471" s="144" t="str">
        <f t="shared" si="65"/>
        <v>YES</v>
      </c>
      <c r="N471" s="374">
        <v>4.91</v>
      </c>
      <c r="O471" s="374">
        <f t="shared" si="66"/>
        <v>5</v>
      </c>
      <c r="P471" s="158" t="str" cm="1">
        <f t="array" ref="P471">_xlfn.SWITCH(ROUND(N471,0),5,"Excellent",4,"Good",3,"ok","Bad")</f>
        <v>Excellent</v>
      </c>
      <c r="Q471" s="144">
        <v>236</v>
      </c>
      <c r="R471" s="385">
        <v>41411</v>
      </c>
      <c r="S471" s="385">
        <v>43764</v>
      </c>
      <c r="T471" s="144">
        <v>1073</v>
      </c>
      <c r="U471" s="144" t="s">
        <v>69</v>
      </c>
      <c r="V471" s="144">
        <v>74</v>
      </c>
      <c r="W471" s="144" t="str">
        <f t="shared" si="72"/>
        <v>Active</v>
      </c>
      <c r="X471" s="144">
        <v>1073</v>
      </c>
      <c r="Y471" s="157" t="s">
        <v>64</v>
      </c>
      <c r="Z471" s="386">
        <v>1</v>
      </c>
      <c r="AA471" s="386">
        <v>0</v>
      </c>
      <c r="AB471" s="387" t="s">
        <v>65</v>
      </c>
      <c r="AC471" s="157"/>
    </row>
    <row r="472" spans="2:29">
      <c r="B472" s="347">
        <v>57</v>
      </c>
      <c r="C472" s="383">
        <v>338</v>
      </c>
      <c r="D472" s="383" t="str">
        <f t="shared" si="67"/>
        <v>NO</v>
      </c>
      <c r="E472" s="383" t="str">
        <f t="shared" si="68"/>
        <v>MILD</v>
      </c>
      <c r="F472" s="383" t="str">
        <f t="shared" si="69"/>
        <v>RAIN</v>
      </c>
      <c r="G472" s="384" t="str">
        <f t="shared" si="64"/>
        <v>WET</v>
      </c>
      <c r="I472" s="342">
        <v>2</v>
      </c>
      <c r="J472" s="144" t="str">
        <f t="shared" si="70"/>
        <v>SMALL</v>
      </c>
      <c r="K472" s="144" t="str">
        <f t="shared" si="71"/>
        <v>SMALL</v>
      </c>
      <c r="L472" s="144" t="str" cm="1">
        <f t="array" ref="L472">_xlfn.IFS(I472&lt;=2,"SMALL",I472&lt;=5,"MEDIUM",I472&gt;5,"LARGE")</f>
        <v>SMALL</v>
      </c>
      <c r="M472" s="144" t="str">
        <f t="shared" si="65"/>
        <v>NO</v>
      </c>
      <c r="N472" s="374">
        <v>4.7300000000000004</v>
      </c>
      <c r="O472" s="374">
        <f t="shared" si="66"/>
        <v>5</v>
      </c>
      <c r="P472" s="158" t="str" cm="1">
        <f t="array" ref="P472">_xlfn.SWITCH(ROUND(N472,0),5,"Excellent",4,"Good",3,"ok","Bad")</f>
        <v>Excellent</v>
      </c>
      <c r="Q472" s="144">
        <v>249</v>
      </c>
      <c r="R472" s="385">
        <v>41388</v>
      </c>
      <c r="S472" s="385">
        <v>44032</v>
      </c>
      <c r="T472" s="144">
        <v>1032</v>
      </c>
      <c r="U472" s="144" t="s">
        <v>60</v>
      </c>
      <c r="V472" s="144">
        <v>180</v>
      </c>
      <c r="W472" s="144" t="str">
        <f t="shared" si="72"/>
        <v>Active</v>
      </c>
      <c r="X472" s="144">
        <v>1032</v>
      </c>
      <c r="Y472" s="157" t="s">
        <v>70</v>
      </c>
      <c r="Z472" s="386">
        <v>1</v>
      </c>
      <c r="AA472" s="386">
        <v>0.98</v>
      </c>
      <c r="AB472" s="387" t="s">
        <v>65</v>
      </c>
      <c r="AC472" s="157"/>
    </row>
    <row r="473" spans="2:29">
      <c r="B473" s="347">
        <v>41</v>
      </c>
      <c r="C473" s="383">
        <v>5</v>
      </c>
      <c r="D473" s="383" t="str">
        <f t="shared" si="67"/>
        <v>NO</v>
      </c>
      <c r="E473" s="383" t="str">
        <f t="shared" si="68"/>
        <v>MILD</v>
      </c>
      <c r="F473" s="383" t="str">
        <f t="shared" si="69"/>
        <v>RAIN</v>
      </c>
      <c r="G473" s="384" t="str">
        <f t="shared" si="64"/>
        <v>WET</v>
      </c>
      <c r="I473" s="342">
        <v>4</v>
      </c>
      <c r="J473" s="144" t="str">
        <f t="shared" si="70"/>
        <v>LARGE</v>
      </c>
      <c r="K473" s="144" t="str">
        <f t="shared" si="71"/>
        <v>MEDIUM</v>
      </c>
      <c r="L473" s="144" t="str" cm="1">
        <f t="array" ref="L473">_xlfn.IFS(I473&lt;=2,"SMALL",I473&lt;=5,"MEDIUM",I473&gt;5,"LARGE")</f>
        <v>MEDIUM</v>
      </c>
      <c r="M473" s="144" t="str">
        <f t="shared" si="65"/>
        <v>NO</v>
      </c>
      <c r="N473" s="374">
        <v>4.5199999999999996</v>
      </c>
      <c r="O473" s="374">
        <f t="shared" si="66"/>
        <v>5</v>
      </c>
      <c r="P473" s="158" t="str" cm="1">
        <f t="array" ref="P473">_xlfn.SWITCH(ROUND(N473,0),5,"Excellent",4,"Good",3,"ok","Bad")</f>
        <v>Excellent</v>
      </c>
      <c r="Q473" s="144">
        <v>21</v>
      </c>
      <c r="R473" s="385">
        <v>42153</v>
      </c>
      <c r="S473" s="385">
        <v>43767</v>
      </c>
      <c r="T473" s="144">
        <v>372</v>
      </c>
      <c r="U473" s="144" t="s">
        <v>69</v>
      </c>
      <c r="V473" s="144">
        <v>236</v>
      </c>
      <c r="W473" s="144" t="str">
        <f t="shared" si="72"/>
        <v>Active</v>
      </c>
      <c r="X473" s="144">
        <v>372</v>
      </c>
      <c r="Y473" s="157" t="s">
        <v>61</v>
      </c>
      <c r="Z473" s="386">
        <v>1</v>
      </c>
      <c r="AA473" s="386">
        <v>0.56999999999999995</v>
      </c>
      <c r="AB473" s="387" t="s">
        <v>65</v>
      </c>
      <c r="AC473" s="157"/>
    </row>
    <row r="474" spans="2:29">
      <c r="B474" s="347">
        <v>54</v>
      </c>
      <c r="C474" s="383">
        <v>0</v>
      </c>
      <c r="D474" s="383" t="str">
        <f t="shared" si="67"/>
        <v>NO</v>
      </c>
      <c r="E474" s="383" t="str">
        <f t="shared" si="68"/>
        <v>MILD</v>
      </c>
      <c r="F474" s="383" t="str">
        <f t="shared" si="69"/>
        <v>NONE</v>
      </c>
      <c r="G474" s="384" t="str">
        <f t="shared" si="64"/>
        <v>WET</v>
      </c>
      <c r="I474" s="342">
        <v>2</v>
      </c>
      <c r="J474" s="144" t="str">
        <f t="shared" si="70"/>
        <v>SMALL</v>
      </c>
      <c r="K474" s="144" t="str">
        <f t="shared" si="71"/>
        <v>SMALL</v>
      </c>
      <c r="L474" s="144" t="str" cm="1">
        <f t="array" ref="L474">_xlfn.IFS(I474&lt;=2,"SMALL",I474&lt;=5,"MEDIUM",I474&gt;5,"LARGE")</f>
        <v>SMALL</v>
      </c>
      <c r="M474" s="144" t="str">
        <f t="shared" si="65"/>
        <v>NO</v>
      </c>
      <c r="N474" s="374">
        <v>4.95</v>
      </c>
      <c r="O474" s="374">
        <f t="shared" si="66"/>
        <v>5</v>
      </c>
      <c r="P474" s="158" t="str" cm="1">
        <f t="array" ref="P474">_xlfn.SWITCH(ROUND(N474,0),5,"Excellent",4,"Good",3,"ok","Bad")</f>
        <v>Excellent</v>
      </c>
      <c r="Q474" s="144">
        <v>19</v>
      </c>
      <c r="R474" s="385">
        <v>41518</v>
      </c>
      <c r="S474" s="385">
        <v>43903</v>
      </c>
      <c r="T474" s="144">
        <v>1083</v>
      </c>
      <c r="U474" s="144" t="s">
        <v>60</v>
      </c>
      <c r="V474" s="144">
        <v>365</v>
      </c>
      <c r="W474" s="144" t="str">
        <f t="shared" si="72"/>
        <v>Active</v>
      </c>
      <c r="X474" s="144">
        <v>1083</v>
      </c>
      <c r="Y474" s="157" t="s">
        <v>64</v>
      </c>
      <c r="Z474" s="386">
        <v>1</v>
      </c>
      <c r="AA474" s="386">
        <v>0.97</v>
      </c>
      <c r="AB474" s="387" t="s">
        <v>62</v>
      </c>
      <c r="AC474" s="157"/>
    </row>
    <row r="475" spans="2:29">
      <c r="B475" s="347">
        <v>55</v>
      </c>
      <c r="C475" s="383">
        <v>18</v>
      </c>
      <c r="D475" s="383" t="str">
        <f t="shared" si="67"/>
        <v>NO</v>
      </c>
      <c r="E475" s="383" t="str">
        <f t="shared" si="68"/>
        <v>MILD</v>
      </c>
      <c r="F475" s="383" t="str">
        <f t="shared" si="69"/>
        <v>RAIN</v>
      </c>
      <c r="G475" s="384" t="str">
        <f t="shared" si="64"/>
        <v>WET</v>
      </c>
      <c r="I475" s="342">
        <v>3</v>
      </c>
      <c r="J475" s="144" t="str">
        <f t="shared" si="70"/>
        <v>LARGE</v>
      </c>
      <c r="K475" s="144" t="str">
        <f t="shared" si="71"/>
        <v>MEDIUM</v>
      </c>
      <c r="L475" s="144" t="str" cm="1">
        <f t="array" ref="L475">_xlfn.IFS(I475&lt;=2,"SMALL",I475&lt;=5,"MEDIUM",I475&gt;5,"LARGE")</f>
        <v>MEDIUM</v>
      </c>
      <c r="M475" s="144" t="str">
        <f t="shared" si="65"/>
        <v>NO</v>
      </c>
      <c r="N475" s="374">
        <v>4.59</v>
      </c>
      <c r="O475" s="374">
        <f t="shared" si="66"/>
        <v>5</v>
      </c>
      <c r="P475" s="158" t="str" cm="1">
        <f t="array" ref="P475">_xlfn.SWITCH(ROUND(N475,0),5,"Excellent",4,"Good",3,"ok","Bad")</f>
        <v>Excellent</v>
      </c>
      <c r="Q475" s="144">
        <v>90</v>
      </c>
      <c r="R475" s="385">
        <v>41512</v>
      </c>
      <c r="S475" s="385">
        <v>43765</v>
      </c>
      <c r="T475" s="144">
        <v>1089</v>
      </c>
      <c r="U475" s="144" t="s">
        <v>60</v>
      </c>
      <c r="V475" s="144">
        <v>365</v>
      </c>
      <c r="W475" s="144" t="str">
        <f t="shared" si="72"/>
        <v>Active</v>
      </c>
      <c r="X475" s="144">
        <v>1089</v>
      </c>
      <c r="Y475" s="157" t="s">
        <v>64</v>
      </c>
      <c r="Z475" s="386">
        <v>0.8</v>
      </c>
      <c r="AA475" s="386">
        <v>0.85</v>
      </c>
      <c r="AB475" s="387" t="s">
        <v>65</v>
      </c>
      <c r="AC475" s="157"/>
    </row>
    <row r="476" spans="2:29">
      <c r="B476" s="347">
        <v>55</v>
      </c>
      <c r="C476" s="383">
        <v>244</v>
      </c>
      <c r="D476" s="383" t="str">
        <f t="shared" si="67"/>
        <v>NO</v>
      </c>
      <c r="E476" s="383" t="str">
        <f t="shared" si="68"/>
        <v>MILD</v>
      </c>
      <c r="F476" s="383" t="str">
        <f t="shared" si="69"/>
        <v>RAIN</v>
      </c>
      <c r="G476" s="384" t="str">
        <f t="shared" si="64"/>
        <v>WET</v>
      </c>
      <c r="I476" s="342">
        <v>3</v>
      </c>
      <c r="J476" s="144" t="str">
        <f t="shared" si="70"/>
        <v>LARGE</v>
      </c>
      <c r="K476" s="144" t="str">
        <f t="shared" si="71"/>
        <v>MEDIUM</v>
      </c>
      <c r="L476" s="144" t="str" cm="1">
        <f t="array" ref="L476">_xlfn.IFS(I476&lt;=2,"SMALL",I476&lt;=5,"MEDIUM",I476&gt;5,"LARGE")</f>
        <v>MEDIUM</v>
      </c>
      <c r="M476" s="144" t="str">
        <f t="shared" si="65"/>
        <v>NO</v>
      </c>
      <c r="N476" s="374">
        <v>5</v>
      </c>
      <c r="O476" s="374">
        <f t="shared" si="66"/>
        <v>5</v>
      </c>
      <c r="P476" s="158" t="str" cm="1">
        <f t="array" ref="P476">_xlfn.SWITCH(ROUND(N476,0),5,"Excellent",4,"Good",3,"ok","Bad")</f>
        <v>Excellent</v>
      </c>
      <c r="Q476" s="144">
        <v>49</v>
      </c>
      <c r="R476" s="385">
        <v>41537</v>
      </c>
      <c r="S476" s="385">
        <v>43733</v>
      </c>
      <c r="T476" s="144">
        <v>551</v>
      </c>
      <c r="U476" s="144" t="s">
        <v>69</v>
      </c>
      <c r="V476" s="144">
        <v>178</v>
      </c>
      <c r="W476" s="144" t="str">
        <f t="shared" si="72"/>
        <v>Active</v>
      </c>
      <c r="X476" s="144">
        <v>551</v>
      </c>
      <c r="Y476" s="157" t="s">
        <v>64</v>
      </c>
      <c r="Z476" s="386">
        <v>1</v>
      </c>
      <c r="AA476" s="386">
        <v>0.6</v>
      </c>
      <c r="AB476" s="387" t="s">
        <v>62</v>
      </c>
      <c r="AC476" s="157"/>
    </row>
    <row r="477" spans="2:29">
      <c r="B477" s="347">
        <v>42</v>
      </c>
      <c r="C477" s="383">
        <v>0</v>
      </c>
      <c r="D477" s="383" t="str">
        <f t="shared" si="67"/>
        <v>NO</v>
      </c>
      <c r="E477" s="383" t="str">
        <f t="shared" si="68"/>
        <v>MILD</v>
      </c>
      <c r="F477" s="383" t="str">
        <f t="shared" si="69"/>
        <v>NONE</v>
      </c>
      <c r="G477" s="384" t="str">
        <f t="shared" si="64"/>
        <v>WET</v>
      </c>
      <c r="I477" s="342">
        <v>2</v>
      </c>
      <c r="J477" s="144" t="str">
        <f t="shared" si="70"/>
        <v>SMALL</v>
      </c>
      <c r="K477" s="144" t="str">
        <f t="shared" si="71"/>
        <v>SMALL</v>
      </c>
      <c r="L477" s="144" t="str" cm="1">
        <f t="array" ref="L477">_xlfn.IFS(I477&lt;=2,"SMALL",I477&lt;=5,"MEDIUM",I477&gt;5,"LARGE")</f>
        <v>SMALL</v>
      </c>
      <c r="M477" s="144" t="str">
        <f t="shared" si="65"/>
        <v>YES</v>
      </c>
      <c r="N477" s="374">
        <v>4.99</v>
      </c>
      <c r="O477" s="374">
        <f t="shared" si="66"/>
        <v>5</v>
      </c>
      <c r="P477" s="158" t="str" cm="1">
        <f t="array" ref="P477">_xlfn.SWITCH(ROUND(N477,0),5,"Excellent",4,"Good",3,"ok","Bad")</f>
        <v>Excellent</v>
      </c>
      <c r="Q477" s="144">
        <v>146</v>
      </c>
      <c r="R477" s="385">
        <v>41393</v>
      </c>
      <c r="S477" s="385">
        <v>43892</v>
      </c>
      <c r="T477" s="144">
        <v>1088</v>
      </c>
      <c r="U477" s="144" t="s">
        <v>60</v>
      </c>
      <c r="V477" s="144">
        <v>312</v>
      </c>
      <c r="W477" s="144" t="str">
        <f t="shared" si="72"/>
        <v>Active</v>
      </c>
      <c r="X477" s="144">
        <v>1088</v>
      </c>
      <c r="Y477" s="157" t="s">
        <v>64</v>
      </c>
      <c r="Z477" s="386">
        <v>0.8</v>
      </c>
      <c r="AA477" s="386">
        <v>0.33</v>
      </c>
      <c r="AB477" s="387" t="s">
        <v>65</v>
      </c>
      <c r="AC477" s="157"/>
    </row>
    <row r="478" spans="2:29">
      <c r="B478" s="347">
        <v>51</v>
      </c>
      <c r="C478" s="383">
        <v>38</v>
      </c>
      <c r="D478" s="383" t="str">
        <f t="shared" si="67"/>
        <v>NO</v>
      </c>
      <c r="E478" s="383" t="str">
        <f t="shared" si="68"/>
        <v>MILD</v>
      </c>
      <c r="F478" s="383" t="str">
        <f t="shared" si="69"/>
        <v>RAIN</v>
      </c>
      <c r="G478" s="384" t="str">
        <f t="shared" si="64"/>
        <v>WET</v>
      </c>
      <c r="I478" s="342">
        <v>2</v>
      </c>
      <c r="J478" s="144" t="str">
        <f t="shared" si="70"/>
        <v>SMALL</v>
      </c>
      <c r="K478" s="144" t="str">
        <f t="shared" si="71"/>
        <v>SMALL</v>
      </c>
      <c r="L478" s="144" t="str" cm="1">
        <f t="array" ref="L478">_xlfn.IFS(I478&lt;=2,"SMALL",I478&lt;=5,"MEDIUM",I478&gt;5,"LARGE")</f>
        <v>SMALL</v>
      </c>
      <c r="M478" s="144" t="str">
        <f t="shared" si="65"/>
        <v>NO</v>
      </c>
      <c r="N478" s="374">
        <v>4.66</v>
      </c>
      <c r="O478" s="374">
        <f t="shared" si="66"/>
        <v>5</v>
      </c>
      <c r="P478" s="158" t="str" cm="1">
        <f t="array" ref="P478">_xlfn.SWITCH(ROUND(N478,0),5,"Excellent",4,"Good",3,"ok","Bad")</f>
        <v>Excellent</v>
      </c>
      <c r="Q478" s="144">
        <v>279</v>
      </c>
      <c r="R478" s="385">
        <v>41384</v>
      </c>
      <c r="S478" s="385">
        <v>43890</v>
      </c>
      <c r="T478" s="144">
        <v>264</v>
      </c>
      <c r="U478" s="144" t="s">
        <v>60</v>
      </c>
      <c r="V478" s="144">
        <v>178</v>
      </c>
      <c r="W478" s="144" t="str">
        <f t="shared" si="72"/>
        <v>Active</v>
      </c>
      <c r="X478" s="144">
        <v>264</v>
      </c>
      <c r="Y478" s="157" t="s">
        <v>61</v>
      </c>
      <c r="Z478" s="386">
        <v>1</v>
      </c>
      <c r="AA478" s="386">
        <v>0.56000000000000005</v>
      </c>
      <c r="AB478" s="387" t="s">
        <v>65</v>
      </c>
      <c r="AC478" s="157"/>
    </row>
    <row r="479" spans="2:29">
      <c r="B479" s="347">
        <v>40</v>
      </c>
      <c r="C479" s="383">
        <v>0</v>
      </c>
      <c r="D479" s="383" t="str">
        <f t="shared" si="67"/>
        <v>NO</v>
      </c>
      <c r="E479" s="383" t="str">
        <f t="shared" si="68"/>
        <v>MILD</v>
      </c>
      <c r="F479" s="383" t="str">
        <f t="shared" si="69"/>
        <v>NONE</v>
      </c>
      <c r="G479" s="384" t="str">
        <f t="shared" si="64"/>
        <v>WET</v>
      </c>
      <c r="I479" s="342">
        <v>2</v>
      </c>
      <c r="J479" s="144" t="str">
        <f t="shared" si="70"/>
        <v>SMALL</v>
      </c>
      <c r="K479" s="144" t="str">
        <f t="shared" si="71"/>
        <v>SMALL</v>
      </c>
      <c r="L479" s="144" t="str" cm="1">
        <f t="array" ref="L479">_xlfn.IFS(I479&lt;=2,"SMALL",I479&lt;=5,"MEDIUM",I479&gt;5,"LARGE")</f>
        <v>SMALL</v>
      </c>
      <c r="M479" s="144" t="str">
        <f t="shared" si="65"/>
        <v>YES</v>
      </c>
      <c r="N479" s="374">
        <v>4.97</v>
      </c>
      <c r="O479" s="374">
        <f t="shared" si="66"/>
        <v>5</v>
      </c>
      <c r="P479" s="158" t="str" cm="1">
        <f t="array" ref="P479">_xlfn.SWITCH(ROUND(N479,0),5,"Excellent",4,"Good",3,"ok","Bad")</f>
        <v>Excellent</v>
      </c>
      <c r="Q479" s="144">
        <v>211</v>
      </c>
      <c r="R479" s="385">
        <v>41503</v>
      </c>
      <c r="S479" s="385">
        <v>43888</v>
      </c>
      <c r="T479" s="144">
        <v>1075</v>
      </c>
      <c r="U479" s="144" t="s">
        <v>69</v>
      </c>
      <c r="V479" s="144">
        <v>330</v>
      </c>
      <c r="W479" s="144" t="str">
        <f t="shared" si="72"/>
        <v>Active</v>
      </c>
      <c r="X479" s="144">
        <v>1075</v>
      </c>
      <c r="Y479" s="157" t="s">
        <v>122</v>
      </c>
      <c r="Z479" s="386">
        <v>0.43</v>
      </c>
      <c r="AA479" s="386">
        <v>0.6</v>
      </c>
      <c r="AB479" s="387" t="s">
        <v>65</v>
      </c>
      <c r="AC479" s="157"/>
    </row>
    <row r="480" spans="2:29">
      <c r="B480" s="347">
        <v>54</v>
      </c>
      <c r="C480" s="383">
        <v>0</v>
      </c>
      <c r="D480" s="383" t="str">
        <f t="shared" si="67"/>
        <v>NO</v>
      </c>
      <c r="E480" s="383" t="str">
        <f t="shared" si="68"/>
        <v>MILD</v>
      </c>
      <c r="F480" s="383" t="str">
        <f t="shared" si="69"/>
        <v>NONE</v>
      </c>
      <c r="G480" s="384" t="str">
        <f t="shared" si="64"/>
        <v>WET</v>
      </c>
      <c r="I480" s="342">
        <v>2</v>
      </c>
      <c r="J480" s="144" t="str">
        <f t="shared" si="70"/>
        <v>SMALL</v>
      </c>
      <c r="K480" s="144" t="str">
        <f t="shared" si="71"/>
        <v>SMALL</v>
      </c>
      <c r="L480" s="144" t="str" cm="1">
        <f t="array" ref="L480">_xlfn.IFS(I480&lt;=2,"SMALL",I480&lt;=5,"MEDIUM",I480&gt;5,"LARGE")</f>
        <v>SMALL</v>
      </c>
      <c r="M480" s="144" t="str">
        <f t="shared" si="65"/>
        <v>NO</v>
      </c>
      <c r="N480" s="374">
        <v>4.67</v>
      </c>
      <c r="O480" s="374">
        <f t="shared" si="66"/>
        <v>5</v>
      </c>
      <c r="P480" s="158" t="str" cm="1">
        <f t="array" ref="P480">_xlfn.SWITCH(ROUND(N480,0),5,"Excellent",4,"Good",3,"ok","Bad")</f>
        <v>Excellent</v>
      </c>
      <c r="Q480" s="144">
        <v>141</v>
      </c>
      <c r="R480" s="385">
        <v>41404</v>
      </c>
      <c r="S480" s="385">
        <v>44017</v>
      </c>
      <c r="T480" s="144">
        <v>644</v>
      </c>
      <c r="U480" s="144" t="s">
        <v>69</v>
      </c>
      <c r="V480" s="144">
        <v>364</v>
      </c>
      <c r="W480" s="144" t="str">
        <f t="shared" si="72"/>
        <v>Active</v>
      </c>
      <c r="X480" s="144">
        <v>644</v>
      </c>
      <c r="Y480" s="157" t="s">
        <v>61</v>
      </c>
      <c r="Z480" s="386">
        <v>1</v>
      </c>
      <c r="AA480" s="386">
        <v>0.86</v>
      </c>
      <c r="AB480" s="387" t="s">
        <v>65</v>
      </c>
      <c r="AC480" s="157"/>
    </row>
    <row r="481" spans="2:29">
      <c r="B481" s="347">
        <v>59</v>
      </c>
      <c r="C481" s="383">
        <v>0</v>
      </c>
      <c r="D481" s="383" t="str">
        <f t="shared" si="67"/>
        <v>NO</v>
      </c>
      <c r="E481" s="383" t="str">
        <f t="shared" si="68"/>
        <v>MILD</v>
      </c>
      <c r="F481" s="383" t="str">
        <f t="shared" si="69"/>
        <v>NONE</v>
      </c>
      <c r="G481" s="384" t="str">
        <f t="shared" si="64"/>
        <v>WET</v>
      </c>
      <c r="I481" s="342">
        <v>4</v>
      </c>
      <c r="J481" s="144" t="str">
        <f t="shared" si="70"/>
        <v>LARGE</v>
      </c>
      <c r="K481" s="144" t="str">
        <f t="shared" si="71"/>
        <v>MEDIUM</v>
      </c>
      <c r="L481" s="144" t="str" cm="1">
        <f t="array" ref="L481">_xlfn.IFS(I481&lt;=2,"SMALL",I481&lt;=5,"MEDIUM",I481&gt;5,"LARGE")</f>
        <v>MEDIUM</v>
      </c>
      <c r="M481" s="144" t="str">
        <f t="shared" si="65"/>
        <v>NO</v>
      </c>
      <c r="N481" s="374">
        <v>4.91</v>
      </c>
      <c r="O481" s="374">
        <f t="shared" si="66"/>
        <v>5</v>
      </c>
      <c r="P481" s="158" t="str" cm="1">
        <f t="array" ref="P481">_xlfn.SWITCH(ROUND(N481,0),5,"Excellent",4,"Good",3,"ok","Bad")</f>
        <v>Excellent</v>
      </c>
      <c r="Q481" s="144">
        <v>32</v>
      </c>
      <c r="R481" s="385">
        <v>41456</v>
      </c>
      <c r="S481" s="385">
        <v>44021</v>
      </c>
      <c r="T481" s="144">
        <v>1</v>
      </c>
      <c r="U481" s="144" t="s">
        <v>69</v>
      </c>
      <c r="V481" s="144">
        <v>239</v>
      </c>
      <c r="W481" s="144" t="str">
        <f t="shared" si="72"/>
        <v>Active</v>
      </c>
      <c r="X481" s="144">
        <v>1</v>
      </c>
      <c r="Y481" s="157" t="s">
        <v>64</v>
      </c>
      <c r="Z481" s="386">
        <v>1</v>
      </c>
      <c r="AA481" s="386">
        <v>0.92</v>
      </c>
      <c r="AB481" s="387" t="s">
        <v>62</v>
      </c>
      <c r="AC481" s="157"/>
    </row>
    <row r="482" spans="2:29">
      <c r="B482" s="347">
        <v>46</v>
      </c>
      <c r="C482" s="383">
        <v>102</v>
      </c>
      <c r="D482" s="383" t="str">
        <f t="shared" si="67"/>
        <v>NO</v>
      </c>
      <c r="E482" s="383" t="str">
        <f t="shared" si="68"/>
        <v>MILD</v>
      </c>
      <c r="F482" s="383" t="str">
        <f t="shared" si="69"/>
        <v>RAIN</v>
      </c>
      <c r="G482" s="384" t="str">
        <f t="shared" si="64"/>
        <v>WET</v>
      </c>
      <c r="I482" s="342">
        <v>2</v>
      </c>
      <c r="J482" s="144" t="str">
        <f t="shared" si="70"/>
        <v>SMALL</v>
      </c>
      <c r="K482" s="144" t="str">
        <f t="shared" si="71"/>
        <v>SMALL</v>
      </c>
      <c r="L482" s="144" t="str" cm="1">
        <f t="array" ref="L482">_xlfn.IFS(I482&lt;=2,"SMALL",I482&lt;=5,"MEDIUM",I482&gt;5,"LARGE")</f>
        <v>SMALL</v>
      </c>
      <c r="M482" s="144" t="str">
        <f t="shared" si="65"/>
        <v>NO</v>
      </c>
      <c r="N482" s="374">
        <v>4.82</v>
      </c>
      <c r="O482" s="374">
        <f t="shared" si="66"/>
        <v>5</v>
      </c>
      <c r="P482" s="158" t="str" cm="1">
        <f t="array" ref="P482">_xlfn.SWITCH(ROUND(N482,0),5,"Excellent",4,"Good",3,"ok","Bad")</f>
        <v>Excellent</v>
      </c>
      <c r="Q482" s="144">
        <v>74</v>
      </c>
      <c r="R482" s="385">
        <v>42650</v>
      </c>
      <c r="S482" s="385">
        <v>43904</v>
      </c>
      <c r="T482" s="144">
        <v>763</v>
      </c>
      <c r="U482" s="144" t="s">
        <v>60</v>
      </c>
      <c r="V482" s="144">
        <v>356</v>
      </c>
      <c r="W482" s="144" t="str">
        <f t="shared" si="72"/>
        <v>Active</v>
      </c>
      <c r="X482" s="144">
        <v>763</v>
      </c>
      <c r="Y482" s="157" t="s">
        <v>70</v>
      </c>
      <c r="Z482" s="386">
        <v>1</v>
      </c>
      <c r="AA482" s="386">
        <v>0.69</v>
      </c>
      <c r="AB482" s="387" t="s">
        <v>62</v>
      </c>
      <c r="AC482" s="157"/>
    </row>
    <row r="483" spans="2:29">
      <c r="B483" s="347">
        <v>55</v>
      </c>
      <c r="C483" s="383">
        <v>8</v>
      </c>
      <c r="D483" s="383" t="str">
        <f t="shared" si="67"/>
        <v>NO</v>
      </c>
      <c r="E483" s="383" t="str">
        <f t="shared" si="68"/>
        <v>MILD</v>
      </c>
      <c r="F483" s="383" t="str">
        <f t="shared" si="69"/>
        <v>RAIN</v>
      </c>
      <c r="G483" s="384" t="str">
        <f t="shared" si="64"/>
        <v>WET</v>
      </c>
      <c r="I483" s="342">
        <v>2</v>
      </c>
      <c r="J483" s="144" t="str">
        <f t="shared" si="70"/>
        <v>SMALL</v>
      </c>
      <c r="K483" s="144" t="str">
        <f t="shared" si="71"/>
        <v>SMALL</v>
      </c>
      <c r="L483" s="144" t="str" cm="1">
        <f t="array" ref="L483">_xlfn.IFS(I483&lt;=2,"SMALL",I483&lt;=5,"MEDIUM",I483&gt;5,"LARGE")</f>
        <v>SMALL</v>
      </c>
      <c r="M483" s="144" t="str">
        <f t="shared" si="65"/>
        <v>NO</v>
      </c>
      <c r="N483" s="374">
        <v>4.75</v>
      </c>
      <c r="O483" s="374">
        <f t="shared" si="66"/>
        <v>5</v>
      </c>
      <c r="P483" s="158" t="str" cm="1">
        <f t="array" ref="P483">_xlfn.SWITCH(ROUND(N483,0),5,"Excellent",4,"Good",3,"ok","Bad")</f>
        <v>Excellent</v>
      </c>
      <c r="Q483" s="144">
        <v>44</v>
      </c>
      <c r="R483" s="385">
        <v>41540</v>
      </c>
      <c r="S483" s="385">
        <v>43645</v>
      </c>
      <c r="T483" s="144">
        <v>1097</v>
      </c>
      <c r="U483" s="144" t="s">
        <v>60</v>
      </c>
      <c r="V483" s="144">
        <v>169</v>
      </c>
      <c r="W483" s="144" t="str">
        <f t="shared" si="72"/>
        <v>Active</v>
      </c>
      <c r="X483" s="144">
        <v>1097</v>
      </c>
      <c r="Y483" s="157" t="s">
        <v>61</v>
      </c>
      <c r="Z483" s="386">
        <v>1</v>
      </c>
      <c r="AA483" s="386">
        <v>1</v>
      </c>
      <c r="AB483" s="387" t="s">
        <v>65</v>
      </c>
      <c r="AC483" s="157"/>
    </row>
    <row r="484" spans="2:29">
      <c r="B484" s="347">
        <v>48</v>
      </c>
      <c r="C484" s="383">
        <v>3</v>
      </c>
      <c r="D484" s="383" t="str">
        <f t="shared" si="67"/>
        <v>NO</v>
      </c>
      <c r="E484" s="383" t="str">
        <f t="shared" si="68"/>
        <v>MILD</v>
      </c>
      <c r="F484" s="383" t="str">
        <f t="shared" si="69"/>
        <v>RAIN</v>
      </c>
      <c r="G484" s="384" t="str">
        <f t="shared" si="64"/>
        <v>WET</v>
      </c>
      <c r="I484" s="342">
        <v>2</v>
      </c>
      <c r="J484" s="144" t="str">
        <f t="shared" si="70"/>
        <v>SMALL</v>
      </c>
      <c r="K484" s="144" t="str">
        <f t="shared" si="71"/>
        <v>SMALL</v>
      </c>
      <c r="L484" s="144" t="str" cm="1">
        <f t="array" ref="L484">_xlfn.IFS(I484&lt;=2,"SMALL",I484&lt;=5,"MEDIUM",I484&gt;5,"LARGE")</f>
        <v>SMALL</v>
      </c>
      <c r="M484" s="144" t="str">
        <f t="shared" si="65"/>
        <v>NO</v>
      </c>
      <c r="N484" s="374">
        <v>5</v>
      </c>
      <c r="O484" s="374">
        <f t="shared" si="66"/>
        <v>5</v>
      </c>
      <c r="P484" s="158" t="str" cm="1">
        <f t="array" ref="P484">_xlfn.SWITCH(ROUND(N484,0),5,"Excellent",4,"Good",3,"ok","Bad")</f>
        <v>Excellent</v>
      </c>
      <c r="Q484" s="144">
        <v>36</v>
      </c>
      <c r="R484" s="385">
        <v>41415</v>
      </c>
      <c r="S484" s="385">
        <v>43919</v>
      </c>
      <c r="T484" s="144">
        <v>513</v>
      </c>
      <c r="U484" s="144" t="s">
        <v>69</v>
      </c>
      <c r="V484" s="144">
        <v>358</v>
      </c>
      <c r="W484" s="144" t="str">
        <f t="shared" si="72"/>
        <v>Active</v>
      </c>
      <c r="X484" s="144">
        <v>513</v>
      </c>
      <c r="Y484" s="157" t="s">
        <v>61</v>
      </c>
      <c r="Z484" s="386">
        <v>1</v>
      </c>
      <c r="AA484" s="386">
        <v>0.64</v>
      </c>
      <c r="AB484" s="387" t="s">
        <v>65</v>
      </c>
      <c r="AC484" s="157"/>
    </row>
    <row r="485" spans="2:29">
      <c r="B485" s="347">
        <v>43</v>
      </c>
      <c r="C485" s="383">
        <v>0</v>
      </c>
      <c r="D485" s="383" t="str">
        <f t="shared" si="67"/>
        <v>NO</v>
      </c>
      <c r="E485" s="383" t="str">
        <f t="shared" si="68"/>
        <v>MILD</v>
      </c>
      <c r="F485" s="383" t="str">
        <f t="shared" si="69"/>
        <v>NONE</v>
      </c>
      <c r="G485" s="384" t="str">
        <f t="shared" si="64"/>
        <v>WET</v>
      </c>
      <c r="I485" s="342">
        <v>2</v>
      </c>
      <c r="J485" s="144" t="str">
        <f t="shared" si="70"/>
        <v>SMALL</v>
      </c>
      <c r="K485" s="144" t="str">
        <f t="shared" si="71"/>
        <v>SMALL</v>
      </c>
      <c r="L485" s="144" t="str" cm="1">
        <f t="array" ref="L485">_xlfn.IFS(I485&lt;=2,"SMALL",I485&lt;=5,"MEDIUM",I485&gt;5,"LARGE")</f>
        <v>SMALL</v>
      </c>
      <c r="M485" s="144" t="str">
        <f t="shared" si="65"/>
        <v>NO</v>
      </c>
      <c r="N485" s="374">
        <v>4.79</v>
      </c>
      <c r="O485" s="374">
        <f t="shared" si="66"/>
        <v>5</v>
      </c>
      <c r="P485" s="158" t="str" cm="1">
        <f t="array" ref="P485">_xlfn.SWITCH(ROUND(N485,0),5,"Excellent",4,"Good",3,"ok","Bad")</f>
        <v>Excellent</v>
      </c>
      <c r="Q485" s="144">
        <v>160</v>
      </c>
      <c r="R485" s="385">
        <v>41398</v>
      </c>
      <c r="S485" s="385">
        <v>43871</v>
      </c>
      <c r="T485" s="144">
        <v>186</v>
      </c>
      <c r="U485" s="144" t="s">
        <v>60</v>
      </c>
      <c r="V485" s="144">
        <v>365</v>
      </c>
      <c r="W485" s="144" t="str">
        <f t="shared" si="72"/>
        <v>Active</v>
      </c>
      <c r="X485" s="144">
        <v>186</v>
      </c>
      <c r="Y485" s="157" t="s">
        <v>61</v>
      </c>
      <c r="Z485" s="386">
        <v>1</v>
      </c>
      <c r="AA485" s="386">
        <v>1</v>
      </c>
      <c r="AB485" s="387" t="s">
        <v>62</v>
      </c>
      <c r="AC485" s="157"/>
    </row>
    <row r="486" spans="2:29">
      <c r="B486" s="347">
        <v>46</v>
      </c>
      <c r="C486" s="383">
        <v>0</v>
      </c>
      <c r="D486" s="383" t="str">
        <f t="shared" si="67"/>
        <v>NO</v>
      </c>
      <c r="E486" s="383" t="str">
        <f t="shared" si="68"/>
        <v>MILD</v>
      </c>
      <c r="F486" s="383" t="str">
        <f t="shared" si="69"/>
        <v>NONE</v>
      </c>
      <c r="G486" s="384" t="str">
        <f t="shared" si="64"/>
        <v>WET</v>
      </c>
      <c r="I486" s="342">
        <v>4</v>
      </c>
      <c r="J486" s="144" t="str">
        <f t="shared" si="70"/>
        <v>LARGE</v>
      </c>
      <c r="K486" s="144" t="str">
        <f t="shared" si="71"/>
        <v>MEDIUM</v>
      </c>
      <c r="L486" s="144" t="str" cm="1">
        <f t="array" ref="L486">_xlfn.IFS(I486&lt;=2,"SMALL",I486&lt;=5,"MEDIUM",I486&gt;5,"LARGE")</f>
        <v>MEDIUM</v>
      </c>
      <c r="M486" s="144" t="str">
        <f t="shared" si="65"/>
        <v>NO</v>
      </c>
      <c r="N486" s="374">
        <v>4.79</v>
      </c>
      <c r="O486" s="374">
        <f t="shared" si="66"/>
        <v>5</v>
      </c>
      <c r="P486" s="158" t="str" cm="1">
        <f t="array" ref="P486">_xlfn.SWITCH(ROUND(N486,0),5,"Excellent",4,"Good",3,"ok","Bad")</f>
        <v>Excellent</v>
      </c>
      <c r="Q486" s="144">
        <v>58</v>
      </c>
      <c r="R486" s="385">
        <v>41402</v>
      </c>
      <c r="S486" s="385">
        <v>43980</v>
      </c>
      <c r="T486" s="144">
        <v>1098</v>
      </c>
      <c r="U486" s="144" t="s">
        <v>69</v>
      </c>
      <c r="V486" s="144">
        <v>304</v>
      </c>
      <c r="W486" s="144" t="str">
        <f t="shared" si="72"/>
        <v>Active</v>
      </c>
      <c r="X486" s="144">
        <v>1098</v>
      </c>
      <c r="Y486" s="157" t="s">
        <v>70</v>
      </c>
      <c r="Z486" s="386">
        <v>1</v>
      </c>
      <c r="AA486" s="386">
        <v>0.92</v>
      </c>
      <c r="AB486" s="387" t="s">
        <v>62</v>
      </c>
      <c r="AC486" s="157"/>
    </row>
    <row r="487" spans="2:29">
      <c r="B487" s="347">
        <v>41</v>
      </c>
      <c r="C487" s="383">
        <v>8</v>
      </c>
      <c r="D487" s="383" t="str">
        <f t="shared" si="67"/>
        <v>NO</v>
      </c>
      <c r="E487" s="383" t="str">
        <f t="shared" si="68"/>
        <v>MILD</v>
      </c>
      <c r="F487" s="383" t="str">
        <f t="shared" si="69"/>
        <v>RAIN</v>
      </c>
      <c r="G487" s="384" t="str">
        <f t="shared" si="64"/>
        <v>WET</v>
      </c>
      <c r="I487" s="342">
        <v>3</v>
      </c>
      <c r="J487" s="144" t="str">
        <f t="shared" si="70"/>
        <v>LARGE</v>
      </c>
      <c r="K487" s="144" t="str">
        <f t="shared" si="71"/>
        <v>MEDIUM</v>
      </c>
      <c r="L487" s="144" t="str" cm="1">
        <f t="array" ref="L487">_xlfn.IFS(I487&lt;=2,"SMALL",I487&lt;=5,"MEDIUM",I487&gt;5,"LARGE")</f>
        <v>MEDIUM</v>
      </c>
      <c r="M487" s="144" t="str">
        <f t="shared" si="65"/>
        <v>NO</v>
      </c>
      <c r="N487" s="374">
        <v>4.62</v>
      </c>
      <c r="O487" s="374">
        <f t="shared" si="66"/>
        <v>5</v>
      </c>
      <c r="P487" s="158" t="str" cm="1">
        <f t="array" ref="P487">_xlfn.SWITCH(ROUND(N487,0),5,"Excellent",4,"Good",3,"ok","Bad")</f>
        <v>Excellent</v>
      </c>
      <c r="Q487" s="144">
        <v>242</v>
      </c>
      <c r="R487" s="385">
        <v>41418</v>
      </c>
      <c r="S487" s="385">
        <v>44032</v>
      </c>
      <c r="T487" s="144">
        <v>1102</v>
      </c>
      <c r="U487" s="144" t="s">
        <v>69</v>
      </c>
      <c r="V487" s="144">
        <v>344</v>
      </c>
      <c r="W487" s="144" t="str">
        <f t="shared" si="72"/>
        <v>Active</v>
      </c>
      <c r="X487" s="144">
        <v>1102</v>
      </c>
      <c r="Y487" s="157" t="s">
        <v>61</v>
      </c>
      <c r="Z487" s="386">
        <v>1</v>
      </c>
      <c r="AA487" s="386">
        <v>0.96</v>
      </c>
      <c r="AB487" s="387" t="s">
        <v>62</v>
      </c>
      <c r="AC487" s="157"/>
    </row>
    <row r="488" spans="2:29">
      <c r="B488" s="347">
        <v>44</v>
      </c>
      <c r="C488" s="383">
        <v>0</v>
      </c>
      <c r="D488" s="383" t="str">
        <f t="shared" si="67"/>
        <v>NO</v>
      </c>
      <c r="E488" s="383" t="str">
        <f t="shared" si="68"/>
        <v>MILD</v>
      </c>
      <c r="F488" s="383" t="str">
        <f t="shared" si="69"/>
        <v>NONE</v>
      </c>
      <c r="G488" s="384" t="str">
        <f t="shared" si="64"/>
        <v>WET</v>
      </c>
      <c r="I488" s="342">
        <v>3</v>
      </c>
      <c r="J488" s="144" t="str">
        <f t="shared" si="70"/>
        <v>LARGE</v>
      </c>
      <c r="K488" s="144" t="str">
        <f t="shared" si="71"/>
        <v>MEDIUM</v>
      </c>
      <c r="L488" s="144" t="str" cm="1">
        <f t="array" ref="L488">_xlfn.IFS(I488&lt;=2,"SMALL",I488&lt;=5,"MEDIUM",I488&gt;5,"LARGE")</f>
        <v>MEDIUM</v>
      </c>
      <c r="M488" s="144" t="str">
        <f t="shared" si="65"/>
        <v>NO</v>
      </c>
      <c r="N488" s="374">
        <v>4.4000000000000004</v>
      </c>
      <c r="O488" s="374">
        <f t="shared" si="66"/>
        <v>4</v>
      </c>
      <c r="P488" s="158" t="str" cm="1">
        <f t="array" ref="P488">_xlfn.SWITCH(ROUND(N488,0),5,"Excellent",4,"Good",3,"ok","Bad")</f>
        <v>Good</v>
      </c>
      <c r="Q488" s="144">
        <v>67</v>
      </c>
      <c r="R488" s="385">
        <v>41410</v>
      </c>
      <c r="S488" s="385">
        <v>43921</v>
      </c>
      <c r="T488" s="144">
        <v>1079</v>
      </c>
      <c r="U488" s="144" t="s">
        <v>60</v>
      </c>
      <c r="V488" s="144">
        <v>89</v>
      </c>
      <c r="W488" s="144" t="str">
        <f t="shared" si="72"/>
        <v>Active</v>
      </c>
      <c r="X488" s="144">
        <v>1079</v>
      </c>
      <c r="Y488" s="157" t="s">
        <v>64</v>
      </c>
      <c r="Z488" s="386">
        <v>0.67</v>
      </c>
      <c r="AA488" s="386">
        <v>1</v>
      </c>
      <c r="AB488" s="387" t="s">
        <v>62</v>
      </c>
      <c r="AC488" s="157"/>
    </row>
    <row r="489" spans="2:29">
      <c r="B489" s="347">
        <v>46</v>
      </c>
      <c r="C489" s="383">
        <v>0</v>
      </c>
      <c r="D489" s="383" t="str">
        <f t="shared" si="67"/>
        <v>NO</v>
      </c>
      <c r="E489" s="383" t="str">
        <f t="shared" si="68"/>
        <v>MILD</v>
      </c>
      <c r="F489" s="383" t="str">
        <f t="shared" si="69"/>
        <v>NONE</v>
      </c>
      <c r="G489" s="384" t="str">
        <f t="shared" si="64"/>
        <v>WET</v>
      </c>
      <c r="I489" s="342">
        <v>1</v>
      </c>
      <c r="J489" s="144" t="str">
        <f t="shared" si="70"/>
        <v>SMALL</v>
      </c>
      <c r="K489" s="144" t="str">
        <f t="shared" si="71"/>
        <v>SMALL</v>
      </c>
      <c r="L489" s="144" t="str" cm="1">
        <f t="array" ref="L489">_xlfn.IFS(I489&lt;=2,"SMALL",I489&lt;=5,"MEDIUM",I489&gt;5,"LARGE")</f>
        <v>SMALL</v>
      </c>
      <c r="M489" s="144" t="str">
        <f t="shared" si="65"/>
        <v>NO</v>
      </c>
      <c r="N489" s="374">
        <v>4.5</v>
      </c>
      <c r="O489" s="374">
        <f t="shared" si="66"/>
        <v>5</v>
      </c>
      <c r="P489" s="158" t="str" cm="1">
        <f t="array" ref="P489">_xlfn.SWITCH(ROUND(N489,0),5,"Excellent",4,"Good",3,"ok","Bad")</f>
        <v>Excellent</v>
      </c>
      <c r="Q489" s="144">
        <v>16</v>
      </c>
      <c r="R489" s="385">
        <v>41457</v>
      </c>
      <c r="S489" s="385">
        <v>43101</v>
      </c>
      <c r="T489" s="144">
        <v>1105</v>
      </c>
      <c r="U489" s="144" t="s">
        <v>60</v>
      </c>
      <c r="V489" s="144">
        <v>365</v>
      </c>
      <c r="W489" s="144" t="str">
        <f t="shared" si="72"/>
        <v>Active</v>
      </c>
      <c r="X489" s="144">
        <v>1105</v>
      </c>
      <c r="Y489" s="157" t="s">
        <v>122</v>
      </c>
      <c r="Z489" s="386">
        <v>0</v>
      </c>
      <c r="AA489" s="386">
        <v>1</v>
      </c>
      <c r="AB489" s="387" t="s">
        <v>62</v>
      </c>
      <c r="AC489" s="157"/>
    </row>
    <row r="490" spans="2:29">
      <c r="B490" s="347">
        <v>47</v>
      </c>
      <c r="C490" s="383">
        <v>0</v>
      </c>
      <c r="D490" s="383" t="str">
        <f t="shared" si="67"/>
        <v>NO</v>
      </c>
      <c r="E490" s="383" t="str">
        <f t="shared" si="68"/>
        <v>MILD</v>
      </c>
      <c r="F490" s="383" t="str">
        <f t="shared" si="69"/>
        <v>NONE</v>
      </c>
      <c r="G490" s="384" t="str">
        <f t="shared" si="64"/>
        <v>WET</v>
      </c>
      <c r="I490" s="342">
        <v>3</v>
      </c>
      <c r="J490" s="144" t="str">
        <f t="shared" si="70"/>
        <v>LARGE</v>
      </c>
      <c r="K490" s="144" t="str">
        <f t="shared" si="71"/>
        <v>MEDIUM</v>
      </c>
      <c r="L490" s="144" t="str" cm="1">
        <f t="array" ref="L490">_xlfn.IFS(I490&lt;=2,"SMALL",I490&lt;=5,"MEDIUM",I490&gt;5,"LARGE")</f>
        <v>MEDIUM</v>
      </c>
      <c r="M490" s="144" t="str">
        <f t="shared" si="65"/>
        <v>NO</v>
      </c>
      <c r="N490" s="374">
        <v>4.84</v>
      </c>
      <c r="O490" s="374">
        <f t="shared" si="66"/>
        <v>5</v>
      </c>
      <c r="P490" s="158" t="str" cm="1">
        <f t="array" ref="P490">_xlfn.SWITCH(ROUND(N490,0),5,"Excellent",4,"Good",3,"ok","Bad")</f>
        <v>Excellent</v>
      </c>
      <c r="Q490" s="144">
        <v>49</v>
      </c>
      <c r="R490" s="385">
        <v>41641</v>
      </c>
      <c r="S490" s="385">
        <v>43900</v>
      </c>
      <c r="T490" s="144">
        <v>1110</v>
      </c>
      <c r="U490" s="144" t="s">
        <v>69</v>
      </c>
      <c r="V490" s="144">
        <v>344</v>
      </c>
      <c r="W490" s="144" t="str">
        <f t="shared" si="72"/>
        <v>Active</v>
      </c>
      <c r="X490" s="144">
        <v>1110</v>
      </c>
      <c r="Y490" s="157" t="s">
        <v>70</v>
      </c>
      <c r="Z490" s="386">
        <v>1</v>
      </c>
      <c r="AA490" s="386">
        <v>0.96</v>
      </c>
      <c r="AB490" s="387" t="s">
        <v>65</v>
      </c>
      <c r="AC490" s="157"/>
    </row>
    <row r="491" spans="2:29">
      <c r="B491" s="347">
        <v>58</v>
      </c>
      <c r="C491" s="383">
        <v>0</v>
      </c>
      <c r="D491" s="383" t="str">
        <f t="shared" si="67"/>
        <v>NO</v>
      </c>
      <c r="E491" s="383" t="str">
        <f t="shared" si="68"/>
        <v>MILD</v>
      </c>
      <c r="F491" s="383" t="str">
        <f t="shared" si="69"/>
        <v>NONE</v>
      </c>
      <c r="G491" s="384" t="str">
        <f t="shared" si="64"/>
        <v>WET</v>
      </c>
      <c r="I491" s="342">
        <v>3</v>
      </c>
      <c r="J491" s="144" t="str">
        <f t="shared" si="70"/>
        <v>LARGE</v>
      </c>
      <c r="K491" s="144" t="str">
        <f t="shared" si="71"/>
        <v>MEDIUM</v>
      </c>
      <c r="L491" s="144" t="str" cm="1">
        <f t="array" ref="L491">_xlfn.IFS(I491&lt;=2,"SMALL",I491&lt;=5,"MEDIUM",I491&gt;5,"LARGE")</f>
        <v>MEDIUM</v>
      </c>
      <c r="M491" s="144" t="str">
        <f t="shared" si="65"/>
        <v>YES</v>
      </c>
      <c r="N491" s="374">
        <v>4.96</v>
      </c>
      <c r="O491" s="374">
        <f t="shared" si="66"/>
        <v>5</v>
      </c>
      <c r="P491" s="158" t="str" cm="1">
        <f t="array" ref="P491">_xlfn.SWITCH(ROUND(N491,0),5,"Excellent",4,"Good",3,"ok","Bad")</f>
        <v>Excellent</v>
      </c>
      <c r="Q491" s="144">
        <v>337</v>
      </c>
      <c r="R491" s="385">
        <v>41406</v>
      </c>
      <c r="S491" s="385">
        <v>43892</v>
      </c>
      <c r="T491" s="144">
        <v>43</v>
      </c>
      <c r="U491" s="144" t="s">
        <v>69</v>
      </c>
      <c r="V491" s="144">
        <v>103</v>
      </c>
      <c r="W491" s="144" t="str">
        <f t="shared" si="72"/>
        <v>Active</v>
      </c>
      <c r="X491" s="144">
        <v>43</v>
      </c>
      <c r="Y491" s="157" t="s">
        <v>64</v>
      </c>
      <c r="Z491" s="386">
        <v>1</v>
      </c>
      <c r="AA491" s="386">
        <v>0.98</v>
      </c>
      <c r="AB491" s="387" t="s">
        <v>65</v>
      </c>
      <c r="AC491" s="157"/>
    </row>
    <row r="492" spans="2:29">
      <c r="B492" s="347">
        <v>60</v>
      </c>
      <c r="C492" s="383">
        <v>0</v>
      </c>
      <c r="D492" s="383" t="str">
        <f t="shared" si="67"/>
        <v>NO</v>
      </c>
      <c r="E492" s="383" t="str">
        <f t="shared" si="68"/>
        <v>MILD</v>
      </c>
      <c r="F492" s="383" t="str">
        <f t="shared" si="69"/>
        <v>NONE</v>
      </c>
      <c r="G492" s="384" t="str">
        <f t="shared" si="64"/>
        <v>WET</v>
      </c>
      <c r="I492" s="342">
        <v>1</v>
      </c>
      <c r="J492" s="144" t="str">
        <f t="shared" si="70"/>
        <v>SMALL</v>
      </c>
      <c r="K492" s="144" t="str">
        <f t="shared" si="71"/>
        <v>SMALL</v>
      </c>
      <c r="L492" s="144" t="str" cm="1">
        <f t="array" ref="L492">_xlfn.IFS(I492&lt;=2,"SMALL",I492&lt;=5,"MEDIUM",I492&gt;5,"LARGE")</f>
        <v>SMALL</v>
      </c>
      <c r="M492" s="144" t="str">
        <f t="shared" si="65"/>
        <v>NO</v>
      </c>
      <c r="N492" s="374">
        <v>4.59</v>
      </c>
      <c r="O492" s="374">
        <f t="shared" si="66"/>
        <v>5</v>
      </c>
      <c r="P492" s="158" t="str" cm="1">
        <f t="array" ref="P492">_xlfn.SWITCH(ROUND(N492,0),5,"Excellent",4,"Good",3,"ok","Bad")</f>
        <v>Excellent</v>
      </c>
      <c r="Q492" s="144">
        <v>68</v>
      </c>
      <c r="R492" s="385">
        <v>41431</v>
      </c>
      <c r="S492" s="385">
        <v>43810</v>
      </c>
      <c r="T492" s="144">
        <v>1079</v>
      </c>
      <c r="U492" s="144" t="s">
        <v>60</v>
      </c>
      <c r="V492" s="144">
        <v>145</v>
      </c>
      <c r="W492" s="144" t="str">
        <f t="shared" si="72"/>
        <v>Active</v>
      </c>
      <c r="X492" s="144">
        <v>1079</v>
      </c>
      <c r="Y492" s="157" t="s">
        <v>61</v>
      </c>
      <c r="Z492" s="386">
        <v>0.93</v>
      </c>
      <c r="AA492" s="386">
        <v>0.41</v>
      </c>
      <c r="AB492" s="387" t="s">
        <v>62</v>
      </c>
      <c r="AC492" s="157"/>
    </row>
    <row r="493" spans="2:29">
      <c r="B493" s="347">
        <v>40</v>
      </c>
      <c r="C493" s="383">
        <v>94</v>
      </c>
      <c r="D493" s="383" t="str">
        <f t="shared" si="67"/>
        <v>NO</v>
      </c>
      <c r="E493" s="383" t="str">
        <f t="shared" si="68"/>
        <v>MILD</v>
      </c>
      <c r="F493" s="383" t="str">
        <f t="shared" si="69"/>
        <v>RAIN</v>
      </c>
      <c r="G493" s="384" t="str">
        <f t="shared" si="64"/>
        <v>WET</v>
      </c>
      <c r="I493" s="342">
        <v>3</v>
      </c>
      <c r="J493" s="144" t="str">
        <f t="shared" si="70"/>
        <v>LARGE</v>
      </c>
      <c r="K493" s="144" t="str">
        <f t="shared" si="71"/>
        <v>MEDIUM</v>
      </c>
      <c r="L493" s="144" t="str" cm="1">
        <f t="array" ref="L493">_xlfn.IFS(I493&lt;=2,"SMALL",I493&lt;=5,"MEDIUM",I493&gt;5,"LARGE")</f>
        <v>MEDIUM</v>
      </c>
      <c r="M493" s="144" t="str">
        <f t="shared" si="65"/>
        <v>NO</v>
      </c>
      <c r="N493" s="374">
        <v>5</v>
      </c>
      <c r="O493" s="374">
        <f t="shared" si="66"/>
        <v>5</v>
      </c>
      <c r="P493" s="158" t="str" cm="1">
        <f t="array" ref="P493">_xlfn.SWITCH(ROUND(N493,0),5,"Excellent",4,"Good",3,"ok","Bad")</f>
        <v>Excellent</v>
      </c>
      <c r="Q493" s="144">
        <v>21</v>
      </c>
      <c r="R493" s="385">
        <v>41498</v>
      </c>
      <c r="S493" s="385">
        <v>43951</v>
      </c>
      <c r="T493" s="144">
        <v>1111</v>
      </c>
      <c r="U493" s="144" t="s">
        <v>69</v>
      </c>
      <c r="V493" s="144">
        <v>364</v>
      </c>
      <c r="W493" s="144" t="str">
        <f t="shared" si="72"/>
        <v>Active</v>
      </c>
      <c r="X493" s="144">
        <v>1111</v>
      </c>
      <c r="Y493" s="157" t="s">
        <v>61</v>
      </c>
      <c r="Z493" s="386">
        <v>1</v>
      </c>
      <c r="AA493" s="386">
        <v>0.93</v>
      </c>
      <c r="AB493" s="387" t="s">
        <v>65</v>
      </c>
      <c r="AC493" s="157"/>
    </row>
    <row r="494" spans="2:29">
      <c r="B494" s="347">
        <v>40</v>
      </c>
      <c r="C494" s="383">
        <v>3</v>
      </c>
      <c r="D494" s="383" t="str">
        <f t="shared" si="67"/>
        <v>NO</v>
      </c>
      <c r="E494" s="383" t="str">
        <f t="shared" si="68"/>
        <v>MILD</v>
      </c>
      <c r="F494" s="383" t="str">
        <f t="shared" si="69"/>
        <v>RAIN</v>
      </c>
      <c r="G494" s="384" t="str">
        <f t="shared" si="64"/>
        <v>WET</v>
      </c>
      <c r="I494" s="342">
        <v>6</v>
      </c>
      <c r="J494" s="144" t="str">
        <f t="shared" si="70"/>
        <v>LARGE</v>
      </c>
      <c r="K494" s="144" t="str">
        <f t="shared" si="71"/>
        <v>LARGE</v>
      </c>
      <c r="L494" s="144" t="str" cm="1">
        <f t="array" ref="L494">_xlfn.IFS(I494&lt;=2,"SMALL",I494&lt;=5,"MEDIUM",I494&gt;5,"LARGE")</f>
        <v>LARGE</v>
      </c>
      <c r="M494" s="144" t="str">
        <f t="shared" si="65"/>
        <v>NO</v>
      </c>
      <c r="N494" s="374">
        <v>4.91</v>
      </c>
      <c r="O494" s="374">
        <f t="shared" si="66"/>
        <v>5</v>
      </c>
      <c r="P494" s="158" t="str" cm="1">
        <f t="array" ref="P494">_xlfn.SWITCH(ROUND(N494,0),5,"Excellent",4,"Good",3,"ok","Bad")</f>
        <v>Excellent</v>
      </c>
      <c r="Q494" s="144">
        <v>43</v>
      </c>
      <c r="R494" s="385">
        <v>41417</v>
      </c>
      <c r="S494" s="385">
        <v>43831</v>
      </c>
      <c r="T494" s="144">
        <v>1029</v>
      </c>
      <c r="U494" s="144" t="s">
        <v>69</v>
      </c>
      <c r="V494" s="144">
        <v>328</v>
      </c>
      <c r="W494" s="144" t="str">
        <f t="shared" si="72"/>
        <v>Active</v>
      </c>
      <c r="X494" s="144">
        <v>1029</v>
      </c>
      <c r="Y494" s="157" t="s">
        <v>61</v>
      </c>
      <c r="Z494" s="386">
        <v>1</v>
      </c>
      <c r="AA494" s="386">
        <v>0.95</v>
      </c>
      <c r="AB494" s="387" t="s">
        <v>65</v>
      </c>
      <c r="AC494" s="157"/>
    </row>
    <row r="495" spans="2:29">
      <c r="B495" s="347">
        <v>52</v>
      </c>
      <c r="C495" s="383">
        <v>0</v>
      </c>
      <c r="D495" s="383" t="str">
        <f t="shared" si="67"/>
        <v>NO</v>
      </c>
      <c r="E495" s="383" t="str">
        <f t="shared" si="68"/>
        <v>MILD</v>
      </c>
      <c r="F495" s="383" t="str">
        <f t="shared" si="69"/>
        <v>NONE</v>
      </c>
      <c r="G495" s="384" t="str">
        <f t="shared" si="64"/>
        <v>WET</v>
      </c>
      <c r="I495" s="342">
        <v>2</v>
      </c>
      <c r="J495" s="144" t="str">
        <f t="shared" si="70"/>
        <v>SMALL</v>
      </c>
      <c r="K495" s="144" t="str">
        <f t="shared" si="71"/>
        <v>SMALL</v>
      </c>
      <c r="L495" s="144" t="str" cm="1">
        <f t="array" ref="L495">_xlfn.IFS(I495&lt;=2,"SMALL",I495&lt;=5,"MEDIUM",I495&gt;5,"LARGE")</f>
        <v>SMALL</v>
      </c>
      <c r="M495" s="144" t="str">
        <f t="shared" si="65"/>
        <v>NO</v>
      </c>
      <c r="N495" s="374">
        <v>4.2300000000000004</v>
      </c>
      <c r="O495" s="374">
        <f t="shared" si="66"/>
        <v>4</v>
      </c>
      <c r="P495" s="158" t="str" cm="1">
        <f t="array" ref="P495">_xlfn.SWITCH(ROUND(N495,0),5,"Excellent",4,"Good",3,"ok","Bad")</f>
        <v>Good</v>
      </c>
      <c r="Q495" s="144">
        <v>22</v>
      </c>
      <c r="R495" s="385">
        <v>41573</v>
      </c>
      <c r="S495" s="385">
        <v>42308</v>
      </c>
      <c r="T495" s="144">
        <v>1362</v>
      </c>
      <c r="U495" s="144" t="s">
        <v>60</v>
      </c>
      <c r="V495" s="144">
        <v>365</v>
      </c>
      <c r="W495" s="144" t="str">
        <f t="shared" si="72"/>
        <v>Active</v>
      </c>
      <c r="X495" s="144">
        <v>1362</v>
      </c>
      <c r="Y495" s="157" t="s">
        <v>70</v>
      </c>
      <c r="Z495" s="386">
        <v>1</v>
      </c>
      <c r="AA495" s="386">
        <v>0.25</v>
      </c>
      <c r="AB495" s="387" t="s">
        <v>65</v>
      </c>
      <c r="AC495" s="157"/>
    </row>
    <row r="496" spans="2:29">
      <c r="B496" s="347">
        <v>52</v>
      </c>
      <c r="C496" s="383">
        <v>91</v>
      </c>
      <c r="D496" s="383" t="str">
        <f t="shared" si="67"/>
        <v>NO</v>
      </c>
      <c r="E496" s="383" t="str">
        <f t="shared" si="68"/>
        <v>MILD</v>
      </c>
      <c r="F496" s="383" t="str">
        <f t="shared" si="69"/>
        <v>RAIN</v>
      </c>
      <c r="G496" s="384" t="str">
        <f t="shared" si="64"/>
        <v>WET</v>
      </c>
      <c r="I496" s="342">
        <v>2</v>
      </c>
      <c r="J496" s="144" t="str">
        <f t="shared" si="70"/>
        <v>SMALL</v>
      </c>
      <c r="K496" s="144" t="str">
        <f t="shared" si="71"/>
        <v>SMALL</v>
      </c>
      <c r="L496" s="144" t="str" cm="1">
        <f t="array" ref="L496">_xlfn.IFS(I496&lt;=2,"SMALL",I496&lt;=5,"MEDIUM",I496&gt;5,"LARGE")</f>
        <v>SMALL</v>
      </c>
      <c r="M496" s="144" t="str">
        <f t="shared" si="65"/>
        <v>NO</v>
      </c>
      <c r="N496" s="374">
        <v>4.76</v>
      </c>
      <c r="O496" s="374">
        <f t="shared" si="66"/>
        <v>5</v>
      </c>
      <c r="P496" s="158" t="str" cm="1">
        <f t="array" ref="P496">_xlfn.SWITCH(ROUND(N496,0),5,"Excellent",4,"Good",3,"ok","Bad")</f>
        <v>Excellent</v>
      </c>
      <c r="Q496" s="144">
        <v>21</v>
      </c>
      <c r="R496" s="385">
        <v>42301</v>
      </c>
      <c r="S496" s="385">
        <v>44043</v>
      </c>
      <c r="T496" s="144">
        <v>2065</v>
      </c>
      <c r="U496" s="144" t="s">
        <v>60</v>
      </c>
      <c r="V496" s="144">
        <v>314</v>
      </c>
      <c r="W496" s="144" t="str">
        <f t="shared" si="72"/>
        <v>Active</v>
      </c>
      <c r="X496" s="144">
        <v>2065</v>
      </c>
      <c r="Y496" s="157" t="s">
        <v>70</v>
      </c>
      <c r="Z496" s="386">
        <v>1</v>
      </c>
      <c r="AA496" s="386">
        <v>0.98</v>
      </c>
      <c r="AB496" s="387" t="s">
        <v>62</v>
      </c>
      <c r="AC496" s="157"/>
    </row>
    <row r="497" spans="2:29">
      <c r="B497" s="347">
        <v>60</v>
      </c>
      <c r="C497" s="383">
        <v>0</v>
      </c>
      <c r="D497" s="383" t="str">
        <f t="shared" si="67"/>
        <v>NO</v>
      </c>
      <c r="E497" s="383" t="str">
        <f t="shared" si="68"/>
        <v>MILD</v>
      </c>
      <c r="F497" s="383" t="str">
        <f t="shared" si="69"/>
        <v>NONE</v>
      </c>
      <c r="G497" s="384" t="str">
        <f t="shared" si="64"/>
        <v>WET</v>
      </c>
      <c r="I497" s="342">
        <v>2</v>
      </c>
      <c r="J497" s="144" t="str">
        <f t="shared" si="70"/>
        <v>SMALL</v>
      </c>
      <c r="K497" s="144" t="str">
        <f t="shared" si="71"/>
        <v>SMALL</v>
      </c>
      <c r="L497" s="144" t="str" cm="1">
        <f t="array" ref="L497">_xlfn.IFS(I497&lt;=2,"SMALL",I497&lt;=5,"MEDIUM",I497&gt;5,"LARGE")</f>
        <v>SMALL</v>
      </c>
      <c r="M497" s="144" t="str">
        <f t="shared" si="65"/>
        <v>NO</v>
      </c>
      <c r="N497" s="374">
        <v>4.92</v>
      </c>
      <c r="O497" s="374">
        <f t="shared" si="66"/>
        <v>5</v>
      </c>
      <c r="P497" s="158" t="str" cm="1">
        <f t="array" ref="P497">_xlfn.SWITCH(ROUND(N497,0),5,"Excellent",4,"Good",3,"ok","Bad")</f>
        <v>Excellent</v>
      </c>
      <c r="Q497" s="144">
        <v>62</v>
      </c>
      <c r="R497" s="385">
        <v>42140</v>
      </c>
      <c r="S497" s="385">
        <v>43838</v>
      </c>
      <c r="T497" s="144">
        <v>680</v>
      </c>
      <c r="U497" s="144" t="s">
        <v>69</v>
      </c>
      <c r="V497" s="144">
        <v>214</v>
      </c>
      <c r="W497" s="144" t="str">
        <f t="shared" si="72"/>
        <v>Active</v>
      </c>
      <c r="X497" s="144">
        <v>680</v>
      </c>
      <c r="Y497" s="157" t="s">
        <v>70</v>
      </c>
      <c r="Z497" s="386">
        <v>1</v>
      </c>
      <c r="AA497" s="386">
        <v>0.4</v>
      </c>
      <c r="AB497" s="387" t="s">
        <v>65</v>
      </c>
      <c r="AC497" s="157"/>
    </row>
    <row r="498" spans="2:29">
      <c r="B498" s="347">
        <v>59</v>
      </c>
      <c r="C498" s="383">
        <v>0</v>
      </c>
      <c r="D498" s="383" t="str">
        <f t="shared" si="67"/>
        <v>NO</v>
      </c>
      <c r="E498" s="383" t="str">
        <f t="shared" si="68"/>
        <v>MILD</v>
      </c>
      <c r="F498" s="383" t="str">
        <f t="shared" si="69"/>
        <v>NONE</v>
      </c>
      <c r="G498" s="384" t="str">
        <f t="shared" si="64"/>
        <v>WET</v>
      </c>
      <c r="I498" s="342">
        <v>6</v>
      </c>
      <c r="J498" s="144" t="str">
        <f t="shared" si="70"/>
        <v>LARGE</v>
      </c>
      <c r="K498" s="144" t="str">
        <f t="shared" si="71"/>
        <v>LARGE</v>
      </c>
      <c r="L498" s="144" t="str" cm="1">
        <f t="array" ref="L498">_xlfn.IFS(I498&lt;=2,"SMALL",I498&lt;=5,"MEDIUM",I498&gt;5,"LARGE")</f>
        <v>LARGE</v>
      </c>
      <c r="M498" s="144" t="str">
        <f t="shared" si="65"/>
        <v>NO</v>
      </c>
      <c r="N498" s="374">
        <v>4.88</v>
      </c>
      <c r="O498" s="374">
        <f t="shared" si="66"/>
        <v>5</v>
      </c>
      <c r="P498" s="158" t="str" cm="1">
        <f t="array" ref="P498">_xlfn.SWITCH(ROUND(N498,0),5,"Excellent",4,"Good",3,"ok","Bad")</f>
        <v>Excellent</v>
      </c>
      <c r="Q498" s="144">
        <v>77</v>
      </c>
      <c r="R498" s="385">
        <v>41438</v>
      </c>
      <c r="S498" s="385">
        <v>43831</v>
      </c>
      <c r="T498" s="144">
        <v>463</v>
      </c>
      <c r="U498" s="144" t="s">
        <v>69</v>
      </c>
      <c r="V498" s="144">
        <v>92</v>
      </c>
      <c r="W498" s="144" t="str">
        <f t="shared" si="72"/>
        <v>Active</v>
      </c>
      <c r="X498" s="144">
        <v>463</v>
      </c>
      <c r="Y498" s="157" t="s">
        <v>70</v>
      </c>
      <c r="Z498" s="386">
        <v>1</v>
      </c>
      <c r="AA498" s="386">
        <v>0.92</v>
      </c>
      <c r="AB498" s="387" t="s">
        <v>65</v>
      </c>
      <c r="AC498" s="157"/>
    </row>
    <row r="499" spans="2:29">
      <c r="B499" s="347">
        <v>54</v>
      </c>
      <c r="C499" s="383">
        <v>0</v>
      </c>
      <c r="D499" s="383" t="str">
        <f t="shared" si="67"/>
        <v>NO</v>
      </c>
      <c r="E499" s="383" t="str">
        <f t="shared" si="68"/>
        <v>MILD</v>
      </c>
      <c r="F499" s="383" t="str">
        <f t="shared" si="69"/>
        <v>NONE</v>
      </c>
      <c r="G499" s="384" t="str">
        <f t="shared" si="64"/>
        <v>WET</v>
      </c>
      <c r="I499" s="342">
        <v>2</v>
      </c>
      <c r="J499" s="144" t="str">
        <f t="shared" si="70"/>
        <v>SMALL</v>
      </c>
      <c r="K499" s="144" t="str">
        <f t="shared" si="71"/>
        <v>SMALL</v>
      </c>
      <c r="L499" s="144" t="str" cm="1">
        <f t="array" ref="L499">_xlfn.IFS(I499&lt;=2,"SMALL",I499&lt;=5,"MEDIUM",I499&gt;5,"LARGE")</f>
        <v>SMALL</v>
      </c>
      <c r="M499" s="144" t="str">
        <f t="shared" si="65"/>
        <v>NO</v>
      </c>
      <c r="N499" s="374">
        <v>4.33</v>
      </c>
      <c r="O499" s="374">
        <f t="shared" si="66"/>
        <v>4</v>
      </c>
      <c r="P499" s="158" t="str" cm="1">
        <f t="array" ref="P499">_xlfn.SWITCH(ROUND(N499,0),5,"Excellent",4,"Good",3,"ok","Bad")</f>
        <v>Good</v>
      </c>
      <c r="Q499" s="144">
        <v>3</v>
      </c>
      <c r="R499" s="385">
        <v>42185</v>
      </c>
      <c r="S499" s="385">
        <v>42555</v>
      </c>
      <c r="T499" s="144">
        <v>465</v>
      </c>
      <c r="U499" s="144" t="s">
        <v>69</v>
      </c>
      <c r="V499" s="144">
        <v>365</v>
      </c>
      <c r="W499" s="144" t="str">
        <f t="shared" si="72"/>
        <v>Active</v>
      </c>
      <c r="X499" s="144">
        <v>465</v>
      </c>
      <c r="Y499" s="157" t="s">
        <v>64</v>
      </c>
      <c r="Z499" s="386">
        <v>1</v>
      </c>
      <c r="AA499" s="386">
        <v>0.82</v>
      </c>
      <c r="AB499" s="387" t="s">
        <v>65</v>
      </c>
      <c r="AC499" s="157"/>
    </row>
    <row r="500" spans="2:29">
      <c r="B500" s="347">
        <v>47</v>
      </c>
      <c r="C500" s="383">
        <v>3</v>
      </c>
      <c r="D500" s="383" t="str">
        <f t="shared" si="67"/>
        <v>NO</v>
      </c>
      <c r="E500" s="383" t="str">
        <f t="shared" si="68"/>
        <v>MILD</v>
      </c>
      <c r="F500" s="383" t="str">
        <f t="shared" si="69"/>
        <v>RAIN</v>
      </c>
      <c r="G500" s="384" t="str">
        <f t="shared" si="64"/>
        <v>WET</v>
      </c>
      <c r="I500" s="342">
        <v>2</v>
      </c>
      <c r="J500" s="144" t="str">
        <f t="shared" si="70"/>
        <v>SMALL</v>
      </c>
      <c r="K500" s="144" t="str">
        <f t="shared" si="71"/>
        <v>SMALL</v>
      </c>
      <c r="L500" s="144" t="str" cm="1">
        <f t="array" ref="L500">_xlfn.IFS(I500&lt;=2,"SMALL",I500&lt;=5,"MEDIUM",I500&gt;5,"LARGE")</f>
        <v>SMALL</v>
      </c>
      <c r="M500" s="144" t="str">
        <f t="shared" si="65"/>
        <v>YES</v>
      </c>
      <c r="N500" s="374">
        <v>4.9400000000000004</v>
      </c>
      <c r="O500" s="374">
        <f t="shared" si="66"/>
        <v>5</v>
      </c>
      <c r="P500" s="158" t="str" cm="1">
        <f t="array" ref="P500">_xlfn.SWITCH(ROUND(N500,0),5,"Excellent",4,"Good",3,"ok","Bad")</f>
        <v>Excellent</v>
      </c>
      <c r="Q500" s="144">
        <v>322</v>
      </c>
      <c r="R500" s="385">
        <v>41411</v>
      </c>
      <c r="S500" s="385">
        <v>43902</v>
      </c>
      <c r="T500" s="144">
        <v>1115</v>
      </c>
      <c r="U500" s="144" t="s">
        <v>60</v>
      </c>
      <c r="V500" s="144">
        <v>288</v>
      </c>
      <c r="W500" s="144" t="str">
        <f t="shared" si="72"/>
        <v>Active</v>
      </c>
      <c r="X500" s="144">
        <v>1115</v>
      </c>
      <c r="Y500" s="157" t="s">
        <v>122</v>
      </c>
      <c r="Z500" s="386">
        <v>0.14000000000000001</v>
      </c>
      <c r="AA500" s="386">
        <v>0.4</v>
      </c>
      <c r="AB500" s="387" t="s">
        <v>65</v>
      </c>
      <c r="AC500" s="157"/>
    </row>
    <row r="501" spans="2:29">
      <c r="B501" s="347">
        <v>42</v>
      </c>
      <c r="C501" s="383">
        <v>0</v>
      </c>
      <c r="D501" s="383" t="str">
        <f t="shared" si="67"/>
        <v>NO</v>
      </c>
      <c r="E501" s="383" t="str">
        <f t="shared" si="68"/>
        <v>MILD</v>
      </c>
      <c r="F501" s="383" t="str">
        <f t="shared" si="69"/>
        <v>NONE</v>
      </c>
      <c r="G501" s="384" t="str">
        <f t="shared" si="64"/>
        <v>WET</v>
      </c>
      <c r="I501" s="342">
        <v>3</v>
      </c>
      <c r="J501" s="144" t="str">
        <f t="shared" si="70"/>
        <v>LARGE</v>
      </c>
      <c r="K501" s="144" t="str">
        <f t="shared" si="71"/>
        <v>MEDIUM</v>
      </c>
      <c r="L501" s="144" t="str" cm="1">
        <f t="array" ref="L501">_xlfn.IFS(I501&lt;=2,"SMALL",I501&lt;=5,"MEDIUM",I501&gt;5,"LARGE")</f>
        <v>MEDIUM</v>
      </c>
      <c r="M501" s="144" t="str">
        <f t="shared" si="65"/>
        <v>NO</v>
      </c>
      <c r="N501" s="374">
        <v>5</v>
      </c>
      <c r="O501" s="374">
        <f t="shared" si="66"/>
        <v>5</v>
      </c>
      <c r="P501" s="158" t="str" cm="1">
        <f t="array" ref="P501">_xlfn.SWITCH(ROUND(N501,0),5,"Excellent",4,"Good",3,"ok","Bad")</f>
        <v>Excellent</v>
      </c>
      <c r="Q501" s="144">
        <v>24</v>
      </c>
      <c r="R501" s="385">
        <v>41445</v>
      </c>
      <c r="S501" s="385">
        <v>42396</v>
      </c>
      <c r="T501" s="144">
        <v>309</v>
      </c>
      <c r="U501" s="144" t="s">
        <v>69</v>
      </c>
      <c r="V501" s="144">
        <v>365</v>
      </c>
      <c r="W501" s="144" t="str">
        <f t="shared" si="72"/>
        <v>Active</v>
      </c>
      <c r="X501" s="144">
        <v>309</v>
      </c>
      <c r="Y501" s="157" t="s">
        <v>61</v>
      </c>
      <c r="Z501" s="386">
        <v>1</v>
      </c>
      <c r="AA501" s="386">
        <v>1</v>
      </c>
      <c r="AB501" s="387" t="s">
        <v>65</v>
      </c>
      <c r="AC501" s="157"/>
    </row>
    <row r="502" spans="2:29">
      <c r="B502" s="347">
        <v>55</v>
      </c>
      <c r="C502" s="383">
        <v>0</v>
      </c>
      <c r="D502" s="383" t="str">
        <f t="shared" si="67"/>
        <v>NO</v>
      </c>
      <c r="E502" s="383" t="str">
        <f t="shared" si="68"/>
        <v>MILD</v>
      </c>
      <c r="F502" s="383" t="str">
        <f t="shared" si="69"/>
        <v>NONE</v>
      </c>
      <c r="G502" s="384" t="str">
        <f t="shared" si="64"/>
        <v>WET</v>
      </c>
      <c r="I502" s="342">
        <v>1</v>
      </c>
      <c r="J502" s="144" t="str">
        <f t="shared" si="70"/>
        <v>SMALL</v>
      </c>
      <c r="K502" s="144" t="str">
        <f t="shared" si="71"/>
        <v>SMALL</v>
      </c>
      <c r="L502" s="144" t="str" cm="1">
        <f t="array" ref="L502">_xlfn.IFS(I502&lt;=2,"SMALL",I502&lt;=5,"MEDIUM",I502&gt;5,"LARGE")</f>
        <v>SMALL</v>
      </c>
      <c r="M502" s="144" t="str">
        <f t="shared" si="65"/>
        <v>NO</v>
      </c>
      <c r="N502" s="374">
        <v>4.71</v>
      </c>
      <c r="O502" s="374">
        <f t="shared" si="66"/>
        <v>5</v>
      </c>
      <c r="P502" s="158" t="str" cm="1">
        <f t="array" ref="P502">_xlfn.SWITCH(ROUND(N502,0),5,"Excellent",4,"Good",3,"ok","Bad")</f>
        <v>Excellent</v>
      </c>
      <c r="Q502" s="144">
        <v>7</v>
      </c>
      <c r="R502" s="385">
        <v>41440</v>
      </c>
      <c r="S502" s="385">
        <v>43694</v>
      </c>
      <c r="T502" s="144">
        <v>669</v>
      </c>
      <c r="U502" s="144" t="s">
        <v>60</v>
      </c>
      <c r="V502" s="144">
        <v>351</v>
      </c>
      <c r="W502" s="144" t="str">
        <f t="shared" si="72"/>
        <v>Active</v>
      </c>
      <c r="X502" s="144">
        <v>669</v>
      </c>
      <c r="Y502" s="157" t="s">
        <v>70</v>
      </c>
      <c r="Z502" s="386">
        <v>1</v>
      </c>
      <c r="AA502" s="386">
        <v>0.82</v>
      </c>
      <c r="AB502" s="387" t="s">
        <v>65</v>
      </c>
      <c r="AC502" s="157"/>
    </row>
    <row r="503" spans="2:29">
      <c r="B503" s="347">
        <v>56</v>
      </c>
      <c r="C503" s="383">
        <v>3</v>
      </c>
      <c r="D503" s="383" t="str">
        <f t="shared" si="67"/>
        <v>NO</v>
      </c>
      <c r="E503" s="383" t="str">
        <f t="shared" si="68"/>
        <v>MILD</v>
      </c>
      <c r="F503" s="383" t="str">
        <f t="shared" si="69"/>
        <v>RAIN</v>
      </c>
      <c r="G503" s="384" t="str">
        <f t="shared" si="64"/>
        <v>WET</v>
      </c>
      <c r="I503" s="342">
        <v>2</v>
      </c>
      <c r="J503" s="144" t="str">
        <f t="shared" si="70"/>
        <v>SMALL</v>
      </c>
      <c r="K503" s="144" t="str">
        <f t="shared" si="71"/>
        <v>SMALL</v>
      </c>
      <c r="L503" s="144" t="str" cm="1">
        <f t="array" ref="L503">_xlfn.IFS(I503&lt;=2,"SMALL",I503&lt;=5,"MEDIUM",I503&gt;5,"LARGE")</f>
        <v>SMALL</v>
      </c>
      <c r="M503" s="144" t="str">
        <f t="shared" si="65"/>
        <v>NO</v>
      </c>
      <c r="N503" s="374">
        <v>4.92</v>
      </c>
      <c r="O503" s="374">
        <f t="shared" si="66"/>
        <v>5</v>
      </c>
      <c r="P503" s="158" t="str" cm="1">
        <f t="array" ref="P503">_xlfn.SWITCH(ROUND(N503,0),5,"Excellent",4,"Good",3,"ok","Bad")</f>
        <v>Excellent</v>
      </c>
      <c r="Q503" s="144">
        <v>59</v>
      </c>
      <c r="R503" s="385">
        <v>41504</v>
      </c>
      <c r="S503" s="385">
        <v>43877</v>
      </c>
      <c r="T503" s="144">
        <v>1117</v>
      </c>
      <c r="U503" s="144" t="s">
        <v>69</v>
      </c>
      <c r="V503" s="144">
        <v>0</v>
      </c>
      <c r="W503" s="144" t="str">
        <f t="shared" si="72"/>
        <v>Inactive</v>
      </c>
      <c r="X503" s="144">
        <v>1117</v>
      </c>
      <c r="Y503" s="157" t="s">
        <v>61</v>
      </c>
      <c r="Z503" s="386">
        <v>0.7</v>
      </c>
      <c r="AA503" s="386">
        <v>1</v>
      </c>
      <c r="AB503" s="387" t="s">
        <v>65</v>
      </c>
      <c r="AC503" s="157"/>
    </row>
    <row r="504" spans="2:29">
      <c r="B504" s="347">
        <v>46</v>
      </c>
      <c r="C504" s="383">
        <v>272</v>
      </c>
      <c r="D504" s="383" t="str">
        <f t="shared" si="67"/>
        <v>NO</v>
      </c>
      <c r="E504" s="383" t="str">
        <f t="shared" si="68"/>
        <v>MILD</v>
      </c>
      <c r="F504" s="383" t="str">
        <f t="shared" si="69"/>
        <v>RAIN</v>
      </c>
      <c r="G504" s="384" t="str">
        <f t="shared" si="64"/>
        <v>WET</v>
      </c>
      <c r="I504" s="342">
        <v>2</v>
      </c>
      <c r="J504" s="144" t="str">
        <f t="shared" si="70"/>
        <v>SMALL</v>
      </c>
      <c r="K504" s="144" t="str">
        <f t="shared" si="71"/>
        <v>SMALL</v>
      </c>
      <c r="L504" s="144" t="str" cm="1">
        <f t="array" ref="L504">_xlfn.IFS(I504&lt;=2,"SMALL",I504&lt;=5,"MEDIUM",I504&gt;5,"LARGE")</f>
        <v>SMALL</v>
      </c>
      <c r="M504" s="144" t="str">
        <f t="shared" si="65"/>
        <v>YES</v>
      </c>
      <c r="N504" s="374">
        <v>4.91</v>
      </c>
      <c r="O504" s="374">
        <f t="shared" si="66"/>
        <v>5</v>
      </c>
      <c r="P504" s="158" t="str" cm="1">
        <f t="array" ref="P504">_xlfn.SWITCH(ROUND(N504,0),5,"Excellent",4,"Good",3,"ok","Bad")</f>
        <v>Excellent</v>
      </c>
      <c r="Q504" s="144">
        <v>319</v>
      </c>
      <c r="R504" s="385">
        <v>41414</v>
      </c>
      <c r="S504" s="385">
        <v>43883</v>
      </c>
      <c r="T504" s="144">
        <v>1120</v>
      </c>
      <c r="U504" s="144" t="s">
        <v>69</v>
      </c>
      <c r="V504" s="144">
        <v>38</v>
      </c>
      <c r="W504" s="144" t="str">
        <f t="shared" si="72"/>
        <v>Active</v>
      </c>
      <c r="X504" s="144">
        <v>1120</v>
      </c>
      <c r="Y504" s="157" t="s">
        <v>61</v>
      </c>
      <c r="Z504" s="386">
        <v>1</v>
      </c>
      <c r="AA504" s="386">
        <v>0.5</v>
      </c>
      <c r="AB504" s="387" t="s">
        <v>65</v>
      </c>
      <c r="AC504" s="157"/>
    </row>
    <row r="505" spans="2:29">
      <c r="B505" s="347">
        <v>55</v>
      </c>
      <c r="C505" s="383">
        <v>97</v>
      </c>
      <c r="D505" s="383" t="str">
        <f t="shared" si="67"/>
        <v>NO</v>
      </c>
      <c r="E505" s="383" t="str">
        <f t="shared" si="68"/>
        <v>MILD</v>
      </c>
      <c r="F505" s="383" t="str">
        <f t="shared" si="69"/>
        <v>RAIN</v>
      </c>
      <c r="G505" s="384" t="str">
        <f t="shared" si="64"/>
        <v>WET</v>
      </c>
      <c r="I505" s="342">
        <v>2</v>
      </c>
      <c r="J505" s="144" t="str">
        <f t="shared" si="70"/>
        <v>SMALL</v>
      </c>
      <c r="K505" s="144" t="str">
        <f t="shared" si="71"/>
        <v>SMALL</v>
      </c>
      <c r="L505" s="144" t="str" cm="1">
        <f t="array" ref="L505">_xlfn.IFS(I505&lt;=2,"SMALL",I505&lt;=5,"MEDIUM",I505&gt;5,"LARGE")</f>
        <v>SMALL</v>
      </c>
      <c r="M505" s="144" t="str">
        <f t="shared" si="65"/>
        <v>NO</v>
      </c>
      <c r="N505" s="374">
        <v>4.74</v>
      </c>
      <c r="O505" s="374">
        <f t="shared" si="66"/>
        <v>5</v>
      </c>
      <c r="P505" s="158" t="str" cm="1">
        <f t="array" ref="P505">_xlfn.SWITCH(ROUND(N505,0),5,"Excellent",4,"Good",3,"ok","Bad")</f>
        <v>Excellent</v>
      </c>
      <c r="Q505" s="144">
        <v>228</v>
      </c>
      <c r="R505" s="385">
        <v>41421</v>
      </c>
      <c r="S505" s="385">
        <v>43906</v>
      </c>
      <c r="T505" s="144">
        <v>1122</v>
      </c>
      <c r="U505" s="144" t="s">
        <v>69</v>
      </c>
      <c r="V505" s="144">
        <v>337</v>
      </c>
      <c r="W505" s="144" t="str">
        <f t="shared" si="72"/>
        <v>Active</v>
      </c>
      <c r="X505" s="144">
        <v>1122</v>
      </c>
      <c r="Y505" s="157" t="s">
        <v>64</v>
      </c>
      <c r="Z505" s="386">
        <v>1</v>
      </c>
      <c r="AA505" s="386">
        <v>1</v>
      </c>
      <c r="AB505" s="387" t="s">
        <v>65</v>
      </c>
      <c r="AC505" s="157"/>
    </row>
    <row r="506" spans="2:29">
      <c r="B506" s="347">
        <v>57</v>
      </c>
      <c r="C506" s="383">
        <v>46</v>
      </c>
      <c r="D506" s="383" t="str">
        <f t="shared" si="67"/>
        <v>NO</v>
      </c>
      <c r="E506" s="383" t="str">
        <f t="shared" si="68"/>
        <v>MILD</v>
      </c>
      <c r="F506" s="383" t="str">
        <f t="shared" si="69"/>
        <v>RAIN</v>
      </c>
      <c r="G506" s="384" t="str">
        <f t="shared" si="64"/>
        <v>WET</v>
      </c>
      <c r="I506" s="342">
        <v>2</v>
      </c>
      <c r="J506" s="144" t="str">
        <f t="shared" si="70"/>
        <v>SMALL</v>
      </c>
      <c r="K506" s="144" t="str">
        <f t="shared" si="71"/>
        <v>SMALL</v>
      </c>
      <c r="L506" s="144" t="str" cm="1">
        <f t="array" ref="L506">_xlfn.IFS(I506&lt;=2,"SMALL",I506&lt;=5,"MEDIUM",I506&gt;5,"LARGE")</f>
        <v>SMALL</v>
      </c>
      <c r="M506" s="144" t="str">
        <f t="shared" si="65"/>
        <v>NO</v>
      </c>
      <c r="N506" s="374">
        <v>4.7699999999999996</v>
      </c>
      <c r="O506" s="374">
        <f t="shared" si="66"/>
        <v>5</v>
      </c>
      <c r="P506" s="158" t="str" cm="1">
        <f t="array" ref="P506">_xlfn.SWITCH(ROUND(N506,0),5,"Excellent",4,"Good",3,"ok","Bad")</f>
        <v>Excellent</v>
      </c>
      <c r="Q506" s="144">
        <v>13</v>
      </c>
      <c r="R506" s="385">
        <v>41551</v>
      </c>
      <c r="S506" s="385">
        <v>43968</v>
      </c>
      <c r="T506" s="144">
        <v>1087</v>
      </c>
      <c r="U506" s="144" t="s">
        <v>69</v>
      </c>
      <c r="V506" s="144">
        <v>283</v>
      </c>
      <c r="W506" s="144" t="str">
        <f t="shared" si="72"/>
        <v>Active</v>
      </c>
      <c r="X506" s="144">
        <v>1087</v>
      </c>
      <c r="Y506" s="157" t="s">
        <v>70</v>
      </c>
      <c r="Z506" s="386">
        <v>1</v>
      </c>
      <c r="AA506" s="386">
        <v>0.67</v>
      </c>
      <c r="AB506" s="387" t="s">
        <v>62</v>
      </c>
      <c r="AC506" s="157"/>
    </row>
    <row r="507" spans="2:29">
      <c r="B507" s="347">
        <v>50</v>
      </c>
      <c r="C507" s="383">
        <v>13</v>
      </c>
      <c r="D507" s="383" t="str">
        <f t="shared" si="67"/>
        <v>NO</v>
      </c>
      <c r="E507" s="383" t="str">
        <f t="shared" si="68"/>
        <v>MILD</v>
      </c>
      <c r="F507" s="383" t="str">
        <f t="shared" si="69"/>
        <v>RAIN</v>
      </c>
      <c r="G507" s="384" t="str">
        <f t="shared" si="64"/>
        <v>WET</v>
      </c>
      <c r="I507" s="342">
        <v>3</v>
      </c>
      <c r="J507" s="144" t="str">
        <f t="shared" si="70"/>
        <v>LARGE</v>
      </c>
      <c r="K507" s="144" t="str">
        <f t="shared" si="71"/>
        <v>MEDIUM</v>
      </c>
      <c r="L507" s="144" t="str" cm="1">
        <f t="array" ref="L507">_xlfn.IFS(I507&lt;=2,"SMALL",I507&lt;=5,"MEDIUM",I507&gt;5,"LARGE")</f>
        <v>MEDIUM</v>
      </c>
      <c r="M507" s="144" t="str">
        <f t="shared" si="65"/>
        <v>YES</v>
      </c>
      <c r="N507" s="374">
        <v>4.9000000000000004</v>
      </c>
      <c r="O507" s="374">
        <f t="shared" si="66"/>
        <v>5</v>
      </c>
      <c r="P507" s="158" t="str" cm="1">
        <f t="array" ref="P507">_xlfn.SWITCH(ROUND(N507,0),5,"Excellent",4,"Good",3,"ok","Bad")</f>
        <v>Excellent</v>
      </c>
      <c r="Q507" s="144">
        <v>282</v>
      </c>
      <c r="R507" s="385">
        <v>41418</v>
      </c>
      <c r="S507" s="385">
        <v>43902</v>
      </c>
      <c r="T507" s="144">
        <v>1125</v>
      </c>
      <c r="U507" s="144" t="s">
        <v>60</v>
      </c>
      <c r="V507" s="144">
        <v>59</v>
      </c>
      <c r="W507" s="144" t="str">
        <f t="shared" si="72"/>
        <v>Active</v>
      </c>
      <c r="X507" s="144">
        <v>1125</v>
      </c>
      <c r="Y507" s="157" t="s">
        <v>70</v>
      </c>
      <c r="Z507" s="386">
        <v>1</v>
      </c>
      <c r="AA507" s="386">
        <v>0.92</v>
      </c>
      <c r="AB507" s="387" t="s">
        <v>62</v>
      </c>
      <c r="AC507" s="157"/>
    </row>
    <row r="508" spans="2:29">
      <c r="B508" s="347">
        <v>47</v>
      </c>
      <c r="C508" s="383">
        <v>127</v>
      </c>
      <c r="D508" s="383" t="str">
        <f t="shared" si="67"/>
        <v>NO</v>
      </c>
      <c r="E508" s="383" t="str">
        <f t="shared" si="68"/>
        <v>MILD</v>
      </c>
      <c r="F508" s="383" t="str">
        <f t="shared" si="69"/>
        <v>RAIN</v>
      </c>
      <c r="G508" s="384" t="str">
        <f t="shared" si="64"/>
        <v>WET</v>
      </c>
      <c r="I508" s="342">
        <v>2</v>
      </c>
      <c r="J508" s="144" t="str">
        <f t="shared" si="70"/>
        <v>SMALL</v>
      </c>
      <c r="K508" s="144" t="str">
        <f t="shared" si="71"/>
        <v>SMALL</v>
      </c>
      <c r="L508" s="144" t="str" cm="1">
        <f t="array" ref="L508">_xlfn.IFS(I508&lt;=2,"SMALL",I508&lt;=5,"MEDIUM",I508&gt;5,"LARGE")</f>
        <v>SMALL</v>
      </c>
      <c r="M508" s="144" t="str">
        <f t="shared" si="65"/>
        <v>NO</v>
      </c>
      <c r="N508" s="374">
        <v>5</v>
      </c>
      <c r="O508" s="374">
        <f t="shared" si="66"/>
        <v>5</v>
      </c>
      <c r="P508" s="158" t="str" cm="1">
        <f t="array" ref="P508">_xlfn.SWITCH(ROUND(N508,0),5,"Excellent",4,"Good",3,"ok","Bad")</f>
        <v>Excellent</v>
      </c>
      <c r="Q508" s="144">
        <v>21</v>
      </c>
      <c r="R508" s="385">
        <v>41539</v>
      </c>
      <c r="S508" s="385">
        <v>43831</v>
      </c>
      <c r="T508" s="144">
        <v>128</v>
      </c>
      <c r="U508" s="144" t="s">
        <v>60</v>
      </c>
      <c r="V508" s="144">
        <v>228</v>
      </c>
      <c r="W508" s="144" t="str">
        <f t="shared" si="72"/>
        <v>Active</v>
      </c>
      <c r="X508" s="144">
        <v>128</v>
      </c>
      <c r="Y508" s="157" t="s">
        <v>61</v>
      </c>
      <c r="Z508" s="386">
        <v>1</v>
      </c>
      <c r="AA508" s="386">
        <v>0.88</v>
      </c>
      <c r="AB508" s="387" t="s">
        <v>62</v>
      </c>
      <c r="AC508" s="157"/>
    </row>
    <row r="509" spans="2:29">
      <c r="B509" s="347">
        <v>43</v>
      </c>
      <c r="C509" s="383">
        <v>3</v>
      </c>
      <c r="D509" s="383" t="str">
        <f t="shared" si="67"/>
        <v>NO</v>
      </c>
      <c r="E509" s="383" t="str">
        <f t="shared" si="68"/>
        <v>MILD</v>
      </c>
      <c r="F509" s="383" t="str">
        <f t="shared" si="69"/>
        <v>RAIN</v>
      </c>
      <c r="G509" s="384" t="str">
        <f t="shared" si="64"/>
        <v>WET</v>
      </c>
      <c r="I509" s="342">
        <v>5</v>
      </c>
      <c r="J509" s="144" t="str">
        <f t="shared" si="70"/>
        <v>LARGE</v>
      </c>
      <c r="K509" s="144" t="str">
        <f t="shared" si="71"/>
        <v>MEDIUM</v>
      </c>
      <c r="L509" s="144" t="str" cm="1">
        <f t="array" ref="L509">_xlfn.IFS(I509&lt;=2,"SMALL",I509&lt;=5,"MEDIUM",I509&gt;5,"LARGE")</f>
        <v>MEDIUM</v>
      </c>
      <c r="M509" s="144" t="str">
        <f t="shared" si="65"/>
        <v>NO</v>
      </c>
      <c r="N509" s="374">
        <v>4.51</v>
      </c>
      <c r="O509" s="374">
        <f t="shared" si="66"/>
        <v>5</v>
      </c>
      <c r="P509" s="158" t="str" cm="1">
        <f t="array" ref="P509">_xlfn.SWITCH(ROUND(N509,0),5,"Excellent",4,"Good",3,"ok","Bad")</f>
        <v>Excellent</v>
      </c>
      <c r="Q509" s="144">
        <v>41</v>
      </c>
      <c r="R509" s="385">
        <v>41440</v>
      </c>
      <c r="S509" s="385">
        <v>43825</v>
      </c>
      <c r="T509" s="144">
        <v>1132</v>
      </c>
      <c r="U509" s="144" t="s">
        <v>69</v>
      </c>
      <c r="V509" s="144">
        <v>104</v>
      </c>
      <c r="W509" s="144" t="str">
        <f t="shared" si="72"/>
        <v>Active</v>
      </c>
      <c r="X509" s="144">
        <v>1132</v>
      </c>
      <c r="Y509" s="157" t="s">
        <v>61</v>
      </c>
      <c r="Z509" s="386">
        <v>1</v>
      </c>
      <c r="AA509" s="386">
        <v>0.96</v>
      </c>
      <c r="AB509" s="387" t="s">
        <v>62</v>
      </c>
      <c r="AC509" s="157"/>
    </row>
    <row r="510" spans="2:29">
      <c r="B510" s="347">
        <v>43</v>
      </c>
      <c r="C510" s="383">
        <v>0</v>
      </c>
      <c r="D510" s="383" t="str">
        <f t="shared" si="67"/>
        <v>NO</v>
      </c>
      <c r="E510" s="383" t="str">
        <f t="shared" si="68"/>
        <v>MILD</v>
      </c>
      <c r="F510" s="383" t="str">
        <f t="shared" si="69"/>
        <v>NONE</v>
      </c>
      <c r="G510" s="384" t="str">
        <f t="shared" si="64"/>
        <v>WET</v>
      </c>
      <c r="I510" s="342">
        <v>4</v>
      </c>
      <c r="J510" s="144" t="str">
        <f t="shared" si="70"/>
        <v>LARGE</v>
      </c>
      <c r="K510" s="144" t="str">
        <f t="shared" si="71"/>
        <v>MEDIUM</v>
      </c>
      <c r="L510" s="144" t="str" cm="1">
        <f t="array" ref="L510">_xlfn.IFS(I510&lt;=2,"SMALL",I510&lt;=5,"MEDIUM",I510&gt;5,"LARGE")</f>
        <v>MEDIUM</v>
      </c>
      <c r="M510" s="144" t="str">
        <f t="shared" si="65"/>
        <v>YES</v>
      </c>
      <c r="N510" s="374">
        <v>4.9800000000000004</v>
      </c>
      <c r="O510" s="374">
        <f t="shared" si="66"/>
        <v>5</v>
      </c>
      <c r="P510" s="158" t="str" cm="1">
        <f t="array" ref="P510">_xlfn.SWITCH(ROUND(N510,0),5,"Excellent",4,"Good",3,"ok","Bad")</f>
        <v>Excellent</v>
      </c>
      <c r="Q510" s="144">
        <v>116</v>
      </c>
      <c r="R510" s="385">
        <v>43045</v>
      </c>
      <c r="S510" s="385">
        <v>43906</v>
      </c>
      <c r="T510" s="144">
        <v>1127</v>
      </c>
      <c r="U510" s="144" t="s">
        <v>69</v>
      </c>
      <c r="V510" s="144">
        <v>343</v>
      </c>
      <c r="W510" s="144" t="str">
        <f t="shared" si="72"/>
        <v>Active</v>
      </c>
      <c r="X510" s="144">
        <v>1127</v>
      </c>
      <c r="Y510" s="157" t="s">
        <v>61</v>
      </c>
      <c r="Z510" s="386">
        <v>1</v>
      </c>
      <c r="AA510" s="386">
        <v>0.82</v>
      </c>
      <c r="AB510" s="387" t="s">
        <v>65</v>
      </c>
      <c r="AC510" s="157"/>
    </row>
    <row r="511" spans="2:29">
      <c r="B511" s="347">
        <v>54</v>
      </c>
      <c r="C511" s="383">
        <v>0</v>
      </c>
      <c r="D511" s="383" t="str">
        <f t="shared" si="67"/>
        <v>NO</v>
      </c>
      <c r="E511" s="383" t="str">
        <f t="shared" si="68"/>
        <v>MILD</v>
      </c>
      <c r="F511" s="383" t="str">
        <f t="shared" si="69"/>
        <v>NONE</v>
      </c>
      <c r="G511" s="384" t="str">
        <f t="shared" si="64"/>
        <v>WET</v>
      </c>
      <c r="I511" s="342">
        <v>3</v>
      </c>
      <c r="J511" s="144" t="str">
        <f t="shared" si="70"/>
        <v>LARGE</v>
      </c>
      <c r="K511" s="144" t="str">
        <f t="shared" si="71"/>
        <v>MEDIUM</v>
      </c>
      <c r="L511" s="144" t="str" cm="1">
        <f t="array" ref="L511">_xlfn.IFS(I511&lt;=2,"SMALL",I511&lt;=5,"MEDIUM",I511&gt;5,"LARGE")</f>
        <v>MEDIUM</v>
      </c>
      <c r="M511" s="144" t="str">
        <f t="shared" si="65"/>
        <v>NO</v>
      </c>
      <c r="N511" s="374">
        <v>4.49</v>
      </c>
      <c r="O511" s="374">
        <f t="shared" si="66"/>
        <v>4</v>
      </c>
      <c r="P511" s="158" t="str" cm="1">
        <f t="array" ref="P511">_xlfn.SWITCH(ROUND(N511,0),5,"Excellent",4,"Good",3,"ok","Bad")</f>
        <v>Good</v>
      </c>
      <c r="Q511" s="144">
        <v>43</v>
      </c>
      <c r="R511" s="385">
        <v>41765</v>
      </c>
      <c r="S511" s="385">
        <v>43765</v>
      </c>
      <c r="T511" s="144">
        <v>1143</v>
      </c>
      <c r="U511" s="144" t="s">
        <v>60</v>
      </c>
      <c r="V511" s="144">
        <v>229</v>
      </c>
      <c r="W511" s="144" t="str">
        <f t="shared" si="72"/>
        <v>Active</v>
      </c>
      <c r="X511" s="144">
        <v>1143</v>
      </c>
      <c r="Y511" s="157" t="s">
        <v>61</v>
      </c>
      <c r="Z511" s="386">
        <v>1</v>
      </c>
      <c r="AA511" s="386">
        <v>0.76</v>
      </c>
      <c r="AB511" s="387" t="s">
        <v>62</v>
      </c>
      <c r="AC511" s="157"/>
    </row>
    <row r="512" spans="2:29">
      <c r="B512" s="347">
        <v>52</v>
      </c>
      <c r="C512" s="383">
        <v>28</v>
      </c>
      <c r="D512" s="383" t="str">
        <f t="shared" si="67"/>
        <v>NO</v>
      </c>
      <c r="E512" s="383" t="str">
        <f t="shared" si="68"/>
        <v>MILD</v>
      </c>
      <c r="F512" s="383" t="str">
        <f t="shared" si="69"/>
        <v>RAIN</v>
      </c>
      <c r="G512" s="384" t="str">
        <f t="shared" si="64"/>
        <v>WET</v>
      </c>
      <c r="I512" s="342">
        <v>2</v>
      </c>
      <c r="J512" s="144" t="str">
        <f t="shared" si="70"/>
        <v>SMALL</v>
      </c>
      <c r="K512" s="144" t="str">
        <f t="shared" si="71"/>
        <v>SMALL</v>
      </c>
      <c r="L512" s="144" t="str" cm="1">
        <f t="array" ref="L512">_xlfn.IFS(I512&lt;=2,"SMALL",I512&lt;=5,"MEDIUM",I512&gt;5,"LARGE")</f>
        <v>SMALL</v>
      </c>
      <c r="M512" s="144" t="str">
        <f t="shared" si="65"/>
        <v>NO</v>
      </c>
      <c r="N512" s="374">
        <v>4.82</v>
      </c>
      <c r="O512" s="374">
        <f t="shared" si="66"/>
        <v>5</v>
      </c>
      <c r="P512" s="158" t="str" cm="1">
        <f t="array" ref="P512">_xlfn.SWITCH(ROUND(N512,0),5,"Excellent",4,"Good",3,"ok","Bad")</f>
        <v>Excellent</v>
      </c>
      <c r="Q512" s="144">
        <v>74</v>
      </c>
      <c r="R512" s="385">
        <v>41456</v>
      </c>
      <c r="S512" s="385">
        <v>44017</v>
      </c>
      <c r="T512" s="144">
        <v>1144</v>
      </c>
      <c r="U512" s="144" t="s">
        <v>60</v>
      </c>
      <c r="V512" s="144">
        <v>351</v>
      </c>
      <c r="W512" s="144" t="str">
        <f t="shared" si="72"/>
        <v>Active</v>
      </c>
      <c r="X512" s="144">
        <v>1144</v>
      </c>
      <c r="Y512" s="157" t="s">
        <v>70</v>
      </c>
      <c r="Z512" s="386">
        <v>0.91</v>
      </c>
      <c r="AA512" s="386">
        <v>0.82</v>
      </c>
      <c r="AB512" s="387" t="s">
        <v>62</v>
      </c>
      <c r="AC512" s="157"/>
    </row>
    <row r="513" spans="2:29">
      <c r="B513" s="347">
        <v>40</v>
      </c>
      <c r="C513" s="383">
        <v>43</v>
      </c>
      <c r="D513" s="383" t="str">
        <f t="shared" si="67"/>
        <v>NO</v>
      </c>
      <c r="E513" s="383" t="str">
        <f t="shared" si="68"/>
        <v>MILD</v>
      </c>
      <c r="F513" s="383" t="str">
        <f t="shared" si="69"/>
        <v>RAIN</v>
      </c>
      <c r="G513" s="384" t="str">
        <f t="shared" si="64"/>
        <v>WET</v>
      </c>
      <c r="I513" s="342">
        <v>2</v>
      </c>
      <c r="J513" s="144" t="str">
        <f t="shared" si="70"/>
        <v>SMALL</v>
      </c>
      <c r="K513" s="144" t="str">
        <f t="shared" si="71"/>
        <v>SMALL</v>
      </c>
      <c r="L513" s="144" t="str" cm="1">
        <f t="array" ref="L513">_xlfn.IFS(I513&lt;=2,"SMALL",I513&lt;=5,"MEDIUM",I513&gt;5,"LARGE")</f>
        <v>SMALL</v>
      </c>
      <c r="M513" s="144" t="str">
        <f t="shared" si="65"/>
        <v>NO</v>
      </c>
      <c r="N513" s="374">
        <v>5</v>
      </c>
      <c r="O513" s="374">
        <f t="shared" si="66"/>
        <v>5</v>
      </c>
      <c r="P513" s="158" t="str" cm="1">
        <f t="array" ref="P513">_xlfn.SWITCH(ROUND(N513,0),5,"Excellent",4,"Good",3,"ok","Bad")</f>
        <v>Excellent</v>
      </c>
      <c r="Q513" s="144">
        <v>18</v>
      </c>
      <c r="R513" s="385">
        <v>43133</v>
      </c>
      <c r="S513" s="385">
        <v>43890</v>
      </c>
      <c r="T513" s="144">
        <v>770</v>
      </c>
      <c r="U513" s="144" t="s">
        <v>69</v>
      </c>
      <c r="V513" s="144">
        <v>206</v>
      </c>
      <c r="W513" s="144" t="str">
        <f t="shared" si="72"/>
        <v>Active</v>
      </c>
      <c r="X513" s="144">
        <v>770</v>
      </c>
      <c r="Y513" s="157" t="s">
        <v>64</v>
      </c>
      <c r="Z513" s="386">
        <v>1</v>
      </c>
      <c r="AA513" s="386">
        <v>0.2</v>
      </c>
      <c r="AB513" s="387" t="s">
        <v>65</v>
      </c>
      <c r="AC513" s="157"/>
    </row>
    <row r="514" spans="2:29">
      <c r="B514" s="347">
        <v>45</v>
      </c>
      <c r="C514" s="383">
        <v>0</v>
      </c>
      <c r="D514" s="383" t="str">
        <f t="shared" si="67"/>
        <v>NO</v>
      </c>
      <c r="E514" s="383" t="str">
        <f t="shared" si="68"/>
        <v>MILD</v>
      </c>
      <c r="F514" s="383" t="str">
        <f t="shared" si="69"/>
        <v>NONE</v>
      </c>
      <c r="G514" s="384" t="str">
        <f t="shared" si="64"/>
        <v>WET</v>
      </c>
      <c r="I514" s="342">
        <v>4</v>
      </c>
      <c r="J514" s="144" t="str">
        <f t="shared" si="70"/>
        <v>LARGE</v>
      </c>
      <c r="K514" s="144" t="str">
        <f t="shared" si="71"/>
        <v>MEDIUM</v>
      </c>
      <c r="L514" s="144" t="str" cm="1">
        <f t="array" ref="L514">_xlfn.IFS(I514&lt;=2,"SMALL",I514&lt;=5,"MEDIUM",I514&gt;5,"LARGE")</f>
        <v>MEDIUM</v>
      </c>
      <c r="M514" s="144" t="str">
        <f t="shared" si="65"/>
        <v>NO</v>
      </c>
      <c r="N514" s="374">
        <v>4.68</v>
      </c>
      <c r="O514" s="374">
        <f t="shared" si="66"/>
        <v>5</v>
      </c>
      <c r="P514" s="158" t="str" cm="1">
        <f t="array" ref="P514">_xlfn.SWITCH(ROUND(N514,0),5,"Excellent",4,"Good",3,"ok","Bad")</f>
        <v>Excellent</v>
      </c>
      <c r="Q514" s="144">
        <v>170</v>
      </c>
      <c r="R514" s="385">
        <v>41710</v>
      </c>
      <c r="S514" s="385">
        <v>43907</v>
      </c>
      <c r="T514" s="144">
        <v>1152</v>
      </c>
      <c r="U514" s="144" t="s">
        <v>69</v>
      </c>
      <c r="V514" s="144">
        <v>0</v>
      </c>
      <c r="W514" s="144" t="str">
        <f t="shared" si="72"/>
        <v>Inactive</v>
      </c>
      <c r="X514" s="144">
        <v>1152</v>
      </c>
      <c r="Y514" s="157" t="s">
        <v>61</v>
      </c>
      <c r="Z514" s="386">
        <v>1</v>
      </c>
      <c r="AA514" s="386">
        <v>0.96</v>
      </c>
      <c r="AB514" s="387" t="s">
        <v>62</v>
      </c>
      <c r="AC514" s="157"/>
    </row>
    <row r="515" spans="2:29">
      <c r="B515" s="347">
        <v>50</v>
      </c>
      <c r="C515" s="383">
        <v>0</v>
      </c>
      <c r="D515" s="383" t="str">
        <f t="shared" si="67"/>
        <v>NO</v>
      </c>
      <c r="E515" s="383" t="str">
        <f t="shared" si="68"/>
        <v>MILD</v>
      </c>
      <c r="F515" s="383" t="str">
        <f t="shared" si="69"/>
        <v>NONE</v>
      </c>
      <c r="G515" s="384" t="str">
        <f t="shared" si="64"/>
        <v>WET</v>
      </c>
      <c r="I515" s="342">
        <v>2</v>
      </c>
      <c r="J515" s="144" t="str">
        <f t="shared" si="70"/>
        <v>SMALL</v>
      </c>
      <c r="K515" s="144" t="str">
        <f t="shared" si="71"/>
        <v>SMALL</v>
      </c>
      <c r="L515" s="144" t="str" cm="1">
        <f t="array" ref="L515">_xlfn.IFS(I515&lt;=2,"SMALL",I515&lt;=5,"MEDIUM",I515&gt;5,"LARGE")</f>
        <v>SMALL</v>
      </c>
      <c r="M515" s="144" t="str">
        <f t="shared" si="65"/>
        <v>NO</v>
      </c>
      <c r="N515" s="374">
        <v>4.9800000000000004</v>
      </c>
      <c r="O515" s="374">
        <f t="shared" si="66"/>
        <v>5</v>
      </c>
      <c r="P515" s="158" t="str" cm="1">
        <f t="array" ref="P515">_xlfn.SWITCH(ROUND(N515,0),5,"Excellent",4,"Good",3,"ok","Bad")</f>
        <v>Excellent</v>
      </c>
      <c r="Q515" s="144">
        <v>87</v>
      </c>
      <c r="R515" s="385">
        <v>41553</v>
      </c>
      <c r="S515" s="385">
        <v>44018</v>
      </c>
      <c r="T515" s="144">
        <v>254</v>
      </c>
      <c r="U515" s="144" t="s">
        <v>69</v>
      </c>
      <c r="V515" s="144">
        <v>355</v>
      </c>
      <c r="W515" s="144" t="str">
        <f t="shared" si="72"/>
        <v>Active</v>
      </c>
      <c r="X515" s="144">
        <v>254</v>
      </c>
      <c r="Y515" s="157" t="s">
        <v>61</v>
      </c>
      <c r="Z515" s="386">
        <v>1</v>
      </c>
      <c r="AA515" s="386">
        <v>0.6</v>
      </c>
      <c r="AB515" s="387" t="s">
        <v>65</v>
      </c>
      <c r="AC515" s="157"/>
    </row>
    <row r="516" spans="2:29">
      <c r="B516" s="347">
        <v>47</v>
      </c>
      <c r="C516" s="383">
        <v>0</v>
      </c>
      <c r="D516" s="383" t="str">
        <f t="shared" si="67"/>
        <v>NO</v>
      </c>
      <c r="E516" s="383" t="str">
        <f t="shared" si="68"/>
        <v>MILD</v>
      </c>
      <c r="F516" s="383" t="str">
        <f t="shared" si="69"/>
        <v>NONE</v>
      </c>
      <c r="G516" s="384" t="str">
        <f t="shared" si="64"/>
        <v>WET</v>
      </c>
      <c r="I516" s="342">
        <v>6</v>
      </c>
      <c r="J516" s="144" t="str">
        <f t="shared" si="70"/>
        <v>LARGE</v>
      </c>
      <c r="K516" s="144" t="str">
        <f t="shared" si="71"/>
        <v>LARGE</v>
      </c>
      <c r="L516" s="144" t="str" cm="1">
        <f t="array" ref="L516">_xlfn.IFS(I516&lt;=2,"SMALL",I516&lt;=5,"MEDIUM",I516&gt;5,"LARGE")</f>
        <v>LARGE</v>
      </c>
      <c r="M516" s="144" t="str">
        <f t="shared" si="65"/>
        <v>YES</v>
      </c>
      <c r="N516" s="374">
        <v>4.91</v>
      </c>
      <c r="O516" s="374">
        <f t="shared" si="66"/>
        <v>5</v>
      </c>
      <c r="P516" s="158" t="str" cm="1">
        <f t="array" ref="P516">_xlfn.SWITCH(ROUND(N516,0),5,"Excellent",4,"Good",3,"ok","Bad")</f>
        <v>Excellent</v>
      </c>
      <c r="Q516" s="144">
        <v>177</v>
      </c>
      <c r="R516" s="385">
        <v>41552</v>
      </c>
      <c r="S516" s="385">
        <v>44039</v>
      </c>
      <c r="T516" s="144">
        <v>260</v>
      </c>
      <c r="U516" s="144" t="s">
        <v>69</v>
      </c>
      <c r="V516" s="144">
        <v>76</v>
      </c>
      <c r="W516" s="144" t="str">
        <f t="shared" si="72"/>
        <v>Active</v>
      </c>
      <c r="X516" s="144">
        <v>260</v>
      </c>
      <c r="Y516" s="157" t="s">
        <v>70</v>
      </c>
      <c r="Z516" s="386">
        <v>1</v>
      </c>
      <c r="AA516" s="386">
        <v>1</v>
      </c>
      <c r="AB516" s="387" t="s">
        <v>65</v>
      </c>
      <c r="AC516" s="157"/>
    </row>
    <row r="517" spans="2:29">
      <c r="B517" s="347">
        <v>50</v>
      </c>
      <c r="C517" s="383">
        <v>0</v>
      </c>
      <c r="D517" s="383" t="str">
        <f t="shared" si="67"/>
        <v>NO</v>
      </c>
      <c r="E517" s="383" t="str">
        <f t="shared" si="68"/>
        <v>MILD</v>
      </c>
      <c r="F517" s="383" t="str">
        <f t="shared" si="69"/>
        <v>NONE</v>
      </c>
      <c r="G517" s="384" t="str">
        <f t="shared" ref="G517:G580" si="73">IF(OR(E517="COLD",E517="MILD"),"WET","DRY")</f>
        <v>WET</v>
      </c>
      <c r="I517" s="342">
        <v>2</v>
      </c>
      <c r="J517" s="144" t="str">
        <f t="shared" si="70"/>
        <v>SMALL</v>
      </c>
      <c r="K517" s="144" t="str">
        <f t="shared" si="71"/>
        <v>SMALL</v>
      </c>
      <c r="L517" s="144" t="str" cm="1">
        <f t="array" ref="L517">_xlfn.IFS(I517&lt;=2,"SMALL",I517&lt;=5,"MEDIUM",I517&gt;5,"LARGE")</f>
        <v>SMALL</v>
      </c>
      <c r="M517" s="144" t="str">
        <f t="shared" ref="M517:M580" si="74">IF(AND(N517&gt;=4.8,Q517&gt;100),"YES","NO")</f>
        <v>NO</v>
      </c>
      <c r="N517" s="374">
        <v>4.51</v>
      </c>
      <c r="O517" s="374">
        <f t="shared" ref="O517:O580" si="75">ROUND(N517,0)</f>
        <v>5</v>
      </c>
      <c r="P517" s="158" t="str" cm="1">
        <f t="array" ref="P517">_xlfn.SWITCH(ROUND(N517,0),5,"Excellent",4,"Good",3,"ok","Bad")</f>
        <v>Excellent</v>
      </c>
      <c r="Q517" s="144">
        <v>473</v>
      </c>
      <c r="R517" s="385">
        <v>41439</v>
      </c>
      <c r="S517" s="385">
        <v>44051</v>
      </c>
      <c r="T517" s="144">
        <v>1162</v>
      </c>
      <c r="U517" s="144" t="s">
        <v>60</v>
      </c>
      <c r="V517" s="144">
        <v>89</v>
      </c>
      <c r="W517" s="144" t="str">
        <f t="shared" si="72"/>
        <v>Active</v>
      </c>
      <c r="X517" s="144">
        <v>1162</v>
      </c>
      <c r="Y517" s="157" t="s">
        <v>64</v>
      </c>
      <c r="Z517" s="386">
        <v>0.7</v>
      </c>
      <c r="AA517" s="386">
        <v>0.42</v>
      </c>
      <c r="AB517" s="387" t="s">
        <v>65</v>
      </c>
      <c r="AC517" s="157"/>
    </row>
    <row r="518" spans="2:29">
      <c r="B518" s="347">
        <v>60</v>
      </c>
      <c r="C518" s="383">
        <v>0</v>
      </c>
      <c r="D518" s="383" t="str">
        <f t="shared" ref="D518:D581" si="76">IFERROR(IF(B518&lt;35,"YES","NO"),"-")</f>
        <v>NO</v>
      </c>
      <c r="E518" s="383" t="str">
        <f t="shared" ref="E518:E581" si="77">IFERROR(IF(B518&lt;40,"COLD",IF(B518&gt;80,"HOT","MILD")),"-")</f>
        <v>MILD</v>
      </c>
      <c r="F518" s="383" t="str">
        <f t="shared" ref="F518:F581" si="78">IF(AND(C518&lt;0,D518="YES"),"SNOW",IF(AND(C518&gt;0,D518="NO"),"RAIN","NONE"))</f>
        <v>NONE</v>
      </c>
      <c r="G518" s="384" t="str">
        <f t="shared" si="73"/>
        <v>WET</v>
      </c>
      <c r="I518" s="342">
        <v>2</v>
      </c>
      <c r="J518" s="144" t="str">
        <f t="shared" ref="J518:J581" si="79">IF(I518&lt;=2,"SMALL","LARGE")</f>
        <v>SMALL</v>
      </c>
      <c r="K518" s="144" t="str">
        <f t="shared" ref="K518:K581" si="80">IF(I518&lt;=2,"SMALL",IF(I518&lt;=5,"MEDIUM","LARGE"))</f>
        <v>SMALL</v>
      </c>
      <c r="L518" s="144" t="str" cm="1">
        <f t="array" ref="L518">_xlfn.IFS(I518&lt;=2,"SMALL",I518&lt;=5,"MEDIUM",I518&gt;5,"LARGE")</f>
        <v>SMALL</v>
      </c>
      <c r="M518" s="144" t="str">
        <f t="shared" si="74"/>
        <v>NO</v>
      </c>
      <c r="N518" s="374">
        <v>4.9800000000000004</v>
      </c>
      <c r="O518" s="374">
        <f t="shared" si="75"/>
        <v>5</v>
      </c>
      <c r="P518" s="158" t="str" cm="1">
        <f t="array" ref="P518">_xlfn.SWITCH(ROUND(N518,0),5,"Excellent",4,"Good",3,"ok","Bad")</f>
        <v>Excellent</v>
      </c>
      <c r="Q518" s="144">
        <v>48</v>
      </c>
      <c r="R518" s="385">
        <v>41442</v>
      </c>
      <c r="S518" s="385">
        <v>43902</v>
      </c>
      <c r="T518" s="144">
        <v>953</v>
      </c>
      <c r="U518" s="144" t="s">
        <v>69</v>
      </c>
      <c r="V518" s="144">
        <v>257</v>
      </c>
      <c r="W518" s="144" t="str">
        <f t="shared" ref="W518:W581" si="81">IF(NOT(V518=0),"Active","Inactive")</f>
        <v>Active</v>
      </c>
      <c r="X518" s="144">
        <v>953</v>
      </c>
      <c r="Y518" s="157" t="s">
        <v>122</v>
      </c>
      <c r="Z518" s="386">
        <v>0</v>
      </c>
      <c r="AA518" s="386">
        <v>0.9</v>
      </c>
      <c r="AB518" s="387" t="s">
        <v>62</v>
      </c>
      <c r="AC518" s="157"/>
    </row>
    <row r="519" spans="2:29">
      <c r="B519" s="347">
        <v>47</v>
      </c>
      <c r="C519" s="383">
        <v>0</v>
      </c>
      <c r="D519" s="383" t="str">
        <f t="shared" si="76"/>
        <v>NO</v>
      </c>
      <c r="E519" s="383" t="str">
        <f t="shared" si="77"/>
        <v>MILD</v>
      </c>
      <c r="F519" s="383" t="str">
        <f t="shared" si="78"/>
        <v>NONE</v>
      </c>
      <c r="G519" s="384" t="str">
        <f t="shared" si="73"/>
        <v>WET</v>
      </c>
      <c r="I519" s="342">
        <v>2</v>
      </c>
      <c r="J519" s="144" t="str">
        <f t="shared" si="79"/>
        <v>SMALL</v>
      </c>
      <c r="K519" s="144" t="str">
        <f t="shared" si="80"/>
        <v>SMALL</v>
      </c>
      <c r="L519" s="144" t="str" cm="1">
        <f t="array" ref="L519">_xlfn.IFS(I519&lt;=2,"SMALL",I519&lt;=5,"MEDIUM",I519&gt;5,"LARGE")</f>
        <v>SMALL</v>
      </c>
      <c r="M519" s="144" t="str">
        <f t="shared" si="74"/>
        <v>NO</v>
      </c>
      <c r="N519" s="374">
        <v>4.83</v>
      </c>
      <c r="O519" s="374">
        <f t="shared" si="75"/>
        <v>5</v>
      </c>
      <c r="P519" s="158" t="str" cm="1">
        <f t="array" ref="P519">_xlfn.SWITCH(ROUND(N519,0),5,"Excellent",4,"Good",3,"ok","Bad")</f>
        <v>Excellent</v>
      </c>
      <c r="Q519" s="144">
        <v>24</v>
      </c>
      <c r="R519" s="385">
        <v>43018</v>
      </c>
      <c r="S519" s="385">
        <v>44044</v>
      </c>
      <c r="T519" s="144">
        <v>854</v>
      </c>
      <c r="U519" s="144" t="s">
        <v>69</v>
      </c>
      <c r="V519" s="144">
        <v>16</v>
      </c>
      <c r="W519" s="144" t="str">
        <f t="shared" si="81"/>
        <v>Active</v>
      </c>
      <c r="X519" s="144">
        <v>854</v>
      </c>
      <c r="Y519" s="157" t="s">
        <v>64</v>
      </c>
      <c r="Z519" s="386">
        <v>0.8</v>
      </c>
      <c r="AA519" s="386">
        <v>0.69</v>
      </c>
      <c r="AB519" s="387" t="s">
        <v>65</v>
      </c>
      <c r="AC519" s="157"/>
    </row>
    <row r="520" spans="2:29">
      <c r="B520" s="347">
        <v>53</v>
      </c>
      <c r="C520" s="383">
        <v>0</v>
      </c>
      <c r="D520" s="383" t="str">
        <f t="shared" si="76"/>
        <v>NO</v>
      </c>
      <c r="E520" s="383" t="str">
        <f t="shared" si="77"/>
        <v>MILD</v>
      </c>
      <c r="F520" s="383" t="str">
        <f t="shared" si="78"/>
        <v>NONE</v>
      </c>
      <c r="G520" s="384" t="str">
        <f t="shared" si="73"/>
        <v>WET</v>
      </c>
      <c r="I520" s="342">
        <v>1</v>
      </c>
      <c r="J520" s="144" t="str">
        <f t="shared" si="79"/>
        <v>SMALL</v>
      </c>
      <c r="K520" s="144" t="str">
        <f t="shared" si="80"/>
        <v>SMALL</v>
      </c>
      <c r="L520" s="144" t="str" cm="1">
        <f t="array" ref="L520">_xlfn.IFS(I520&lt;=2,"SMALL",I520&lt;=5,"MEDIUM",I520&gt;5,"LARGE")</f>
        <v>SMALL</v>
      </c>
      <c r="M520" s="144" t="str">
        <f t="shared" si="74"/>
        <v>NO</v>
      </c>
      <c r="N520" s="374">
        <v>4.67</v>
      </c>
      <c r="O520" s="374">
        <f t="shared" si="75"/>
        <v>5</v>
      </c>
      <c r="P520" s="158" t="str" cm="1">
        <f t="array" ref="P520">_xlfn.SWITCH(ROUND(N520,0),5,"Excellent",4,"Good",3,"ok","Bad")</f>
        <v>Excellent</v>
      </c>
      <c r="Q520" s="144">
        <v>6</v>
      </c>
      <c r="R520" s="385">
        <v>42369</v>
      </c>
      <c r="S520" s="385">
        <v>43940</v>
      </c>
      <c r="T520" s="144">
        <v>669</v>
      </c>
      <c r="U520" s="144" t="s">
        <v>60</v>
      </c>
      <c r="V520" s="144">
        <v>344</v>
      </c>
      <c r="W520" s="144" t="str">
        <f t="shared" si="81"/>
        <v>Active</v>
      </c>
      <c r="X520" s="144">
        <v>669</v>
      </c>
      <c r="Y520" s="157" t="s">
        <v>61</v>
      </c>
      <c r="Z520" s="386">
        <v>1</v>
      </c>
      <c r="AA520" s="386">
        <v>0.67</v>
      </c>
      <c r="AB520" s="387" t="s">
        <v>65</v>
      </c>
      <c r="AC520" s="157"/>
    </row>
    <row r="521" spans="2:29">
      <c r="B521" s="347">
        <v>89</v>
      </c>
      <c r="C521" s="383">
        <v>142</v>
      </c>
      <c r="D521" s="383" t="str">
        <f t="shared" si="76"/>
        <v>NO</v>
      </c>
      <c r="E521" s="383" t="str">
        <f t="shared" si="77"/>
        <v>HOT</v>
      </c>
      <c r="F521" s="383" t="str">
        <f t="shared" si="78"/>
        <v>RAIN</v>
      </c>
      <c r="G521" s="384" t="str">
        <f t="shared" si="73"/>
        <v>DRY</v>
      </c>
      <c r="I521" s="342">
        <v>4</v>
      </c>
      <c r="J521" s="144" t="str">
        <f t="shared" si="79"/>
        <v>LARGE</v>
      </c>
      <c r="K521" s="144" t="str">
        <f t="shared" si="80"/>
        <v>MEDIUM</v>
      </c>
      <c r="L521" s="144" t="str" cm="1">
        <f t="array" ref="L521">_xlfn.IFS(I521&lt;=2,"SMALL",I521&lt;=5,"MEDIUM",I521&gt;5,"LARGE")</f>
        <v>MEDIUM</v>
      </c>
      <c r="M521" s="144" t="str">
        <f t="shared" si="74"/>
        <v>NO</v>
      </c>
      <c r="N521" s="374">
        <v>4.25</v>
      </c>
      <c r="O521" s="374">
        <f t="shared" si="75"/>
        <v>4</v>
      </c>
      <c r="P521" s="158" t="str" cm="1">
        <f t="array" ref="P521">_xlfn.SWITCH(ROUND(N521,0),5,"Excellent",4,"Good",3,"ok","Bad")</f>
        <v>Good</v>
      </c>
      <c r="Q521" s="144">
        <v>4</v>
      </c>
      <c r="R521" s="385">
        <v>41482</v>
      </c>
      <c r="S521" s="385">
        <v>42186</v>
      </c>
      <c r="T521" s="144">
        <v>724</v>
      </c>
      <c r="U521" s="144" t="s">
        <v>69</v>
      </c>
      <c r="V521" s="144">
        <v>47</v>
      </c>
      <c r="W521" s="144" t="str">
        <f t="shared" si="81"/>
        <v>Active</v>
      </c>
      <c r="X521" s="144">
        <v>724</v>
      </c>
      <c r="Y521" s="157" t="s">
        <v>61</v>
      </c>
      <c r="Z521" s="386">
        <v>1</v>
      </c>
      <c r="AA521" s="386">
        <v>0.54</v>
      </c>
      <c r="AB521" s="387" t="s">
        <v>62</v>
      </c>
      <c r="AC521" s="157"/>
    </row>
    <row r="522" spans="2:29">
      <c r="B522" s="347">
        <v>69</v>
      </c>
      <c r="C522" s="383">
        <v>0</v>
      </c>
      <c r="D522" s="383" t="str">
        <f t="shared" si="76"/>
        <v>NO</v>
      </c>
      <c r="E522" s="383" t="str">
        <f t="shared" si="77"/>
        <v>MILD</v>
      </c>
      <c r="F522" s="383" t="str">
        <f t="shared" si="78"/>
        <v>NONE</v>
      </c>
      <c r="G522" s="384" t="str">
        <f t="shared" si="73"/>
        <v>WET</v>
      </c>
      <c r="I522" s="342">
        <v>2</v>
      </c>
      <c r="J522" s="144" t="str">
        <f t="shared" si="79"/>
        <v>SMALL</v>
      </c>
      <c r="K522" s="144" t="str">
        <f t="shared" si="80"/>
        <v>SMALL</v>
      </c>
      <c r="L522" s="144" t="str" cm="1">
        <f t="array" ref="L522">_xlfn.IFS(I522&lt;=2,"SMALL",I522&lt;=5,"MEDIUM",I522&gt;5,"LARGE")</f>
        <v>SMALL</v>
      </c>
      <c r="M522" s="144" t="str">
        <f t="shared" si="74"/>
        <v>NO</v>
      </c>
      <c r="N522" s="374">
        <v>4.9000000000000004</v>
      </c>
      <c r="O522" s="374">
        <f t="shared" si="75"/>
        <v>5</v>
      </c>
      <c r="P522" s="158" t="str" cm="1">
        <f t="array" ref="P522">_xlfn.SWITCH(ROUND(N522,0),5,"Excellent",4,"Good",3,"ok","Bad")</f>
        <v>Excellent</v>
      </c>
      <c r="Q522" s="144">
        <v>21</v>
      </c>
      <c r="R522" s="385">
        <v>41861</v>
      </c>
      <c r="S522" s="385">
        <v>43925</v>
      </c>
      <c r="T522" s="144">
        <v>1168</v>
      </c>
      <c r="U522" s="144" t="s">
        <v>60</v>
      </c>
      <c r="V522" s="144">
        <v>363</v>
      </c>
      <c r="W522" s="144" t="str">
        <f t="shared" si="81"/>
        <v>Active</v>
      </c>
      <c r="X522" s="144">
        <v>1168</v>
      </c>
      <c r="Y522" s="157" t="s">
        <v>70</v>
      </c>
      <c r="Z522" s="386">
        <v>0.67</v>
      </c>
      <c r="AA522" s="386">
        <v>0.88</v>
      </c>
      <c r="AB522" s="387" t="s">
        <v>62</v>
      </c>
      <c r="AC522" s="157"/>
    </row>
    <row r="523" spans="2:29">
      <c r="B523" s="347">
        <v>79</v>
      </c>
      <c r="C523" s="383">
        <v>0</v>
      </c>
      <c r="D523" s="383" t="str">
        <f t="shared" si="76"/>
        <v>NO</v>
      </c>
      <c r="E523" s="383" t="str">
        <f t="shared" si="77"/>
        <v>MILD</v>
      </c>
      <c r="F523" s="383" t="str">
        <f t="shared" si="78"/>
        <v>NONE</v>
      </c>
      <c r="G523" s="384" t="str">
        <f t="shared" si="73"/>
        <v>WET</v>
      </c>
      <c r="I523" s="342">
        <v>2</v>
      </c>
      <c r="J523" s="144" t="str">
        <f t="shared" si="79"/>
        <v>SMALL</v>
      </c>
      <c r="K523" s="144" t="str">
        <f t="shared" si="80"/>
        <v>SMALL</v>
      </c>
      <c r="L523" s="144" t="str" cm="1">
        <f t="array" ref="L523">_xlfn.IFS(I523&lt;=2,"SMALL",I523&lt;=5,"MEDIUM",I523&gt;5,"LARGE")</f>
        <v>SMALL</v>
      </c>
      <c r="M523" s="144" t="str">
        <f t="shared" si="74"/>
        <v>NO</v>
      </c>
      <c r="N523" s="374">
        <v>5</v>
      </c>
      <c r="O523" s="374">
        <f t="shared" si="75"/>
        <v>5</v>
      </c>
      <c r="P523" s="158" t="str" cm="1">
        <f t="array" ref="P523">_xlfn.SWITCH(ROUND(N523,0),5,"Excellent",4,"Good",3,"ok","Bad")</f>
        <v>Excellent</v>
      </c>
      <c r="Q523" s="144">
        <v>63</v>
      </c>
      <c r="R523" s="385">
        <v>41518</v>
      </c>
      <c r="S523" s="385">
        <v>43877</v>
      </c>
      <c r="T523" s="144">
        <v>821</v>
      </c>
      <c r="U523" s="144" t="s">
        <v>69</v>
      </c>
      <c r="V523" s="144">
        <v>227</v>
      </c>
      <c r="W523" s="144" t="str">
        <f t="shared" si="81"/>
        <v>Active</v>
      </c>
      <c r="X523" s="144">
        <v>821</v>
      </c>
      <c r="Y523" s="157" t="s">
        <v>61</v>
      </c>
      <c r="Z523" s="386">
        <v>0.7</v>
      </c>
      <c r="AA523" s="386">
        <v>0.86</v>
      </c>
      <c r="AB523" s="387" t="s">
        <v>65</v>
      </c>
      <c r="AC523" s="157"/>
    </row>
    <row r="524" spans="2:29">
      <c r="B524" s="347">
        <v>70</v>
      </c>
      <c r="C524" s="383">
        <v>0</v>
      </c>
      <c r="D524" s="383" t="str">
        <f t="shared" si="76"/>
        <v>NO</v>
      </c>
      <c r="E524" s="383" t="str">
        <f t="shared" si="77"/>
        <v>MILD</v>
      </c>
      <c r="F524" s="383" t="str">
        <f t="shared" si="78"/>
        <v>NONE</v>
      </c>
      <c r="G524" s="384" t="str">
        <f t="shared" si="73"/>
        <v>WET</v>
      </c>
      <c r="I524" s="342">
        <v>8</v>
      </c>
      <c r="J524" s="144" t="str">
        <f t="shared" si="79"/>
        <v>LARGE</v>
      </c>
      <c r="K524" s="144" t="str">
        <f t="shared" si="80"/>
        <v>LARGE</v>
      </c>
      <c r="L524" s="144" t="str" cm="1">
        <f t="array" ref="L524">_xlfn.IFS(I524&lt;=2,"SMALL",I524&lt;=5,"MEDIUM",I524&gt;5,"LARGE")</f>
        <v>LARGE</v>
      </c>
      <c r="M524" s="144" t="str">
        <f t="shared" si="74"/>
        <v>NO</v>
      </c>
      <c r="N524" s="374">
        <v>4.01</v>
      </c>
      <c r="O524" s="374">
        <f t="shared" si="75"/>
        <v>4</v>
      </c>
      <c r="P524" s="158" t="str" cm="1">
        <f t="array" ref="P524">_xlfn.SWITCH(ROUND(N524,0),5,"Excellent",4,"Good",3,"ok","Bad")</f>
        <v>Good</v>
      </c>
      <c r="Q524" s="144">
        <v>204</v>
      </c>
      <c r="R524" s="385">
        <v>41575</v>
      </c>
      <c r="S524" s="385">
        <v>44045</v>
      </c>
      <c r="T524" s="144">
        <v>1175</v>
      </c>
      <c r="U524" s="144" t="s">
        <v>69</v>
      </c>
      <c r="V524" s="144">
        <v>358</v>
      </c>
      <c r="W524" s="144" t="str">
        <f t="shared" si="81"/>
        <v>Active</v>
      </c>
      <c r="X524" s="144">
        <v>1175</v>
      </c>
      <c r="Y524" s="157" t="s">
        <v>61</v>
      </c>
      <c r="Z524" s="386">
        <v>1</v>
      </c>
      <c r="AA524" s="386">
        <v>0.88</v>
      </c>
      <c r="AB524" s="387" t="s">
        <v>65</v>
      </c>
      <c r="AC524" s="157"/>
    </row>
    <row r="525" spans="2:29">
      <c r="B525" s="347">
        <v>71</v>
      </c>
      <c r="C525" s="383">
        <v>0</v>
      </c>
      <c r="D525" s="383" t="str">
        <f t="shared" si="76"/>
        <v>NO</v>
      </c>
      <c r="E525" s="383" t="str">
        <f t="shared" si="77"/>
        <v>MILD</v>
      </c>
      <c r="F525" s="383" t="str">
        <f t="shared" si="78"/>
        <v>NONE</v>
      </c>
      <c r="G525" s="384" t="str">
        <f t="shared" si="73"/>
        <v>WET</v>
      </c>
      <c r="I525" s="342">
        <v>1</v>
      </c>
      <c r="J525" s="144" t="str">
        <f t="shared" si="79"/>
        <v>SMALL</v>
      </c>
      <c r="K525" s="144" t="str">
        <f t="shared" si="80"/>
        <v>SMALL</v>
      </c>
      <c r="L525" s="144" t="str" cm="1">
        <f t="array" ref="L525">_xlfn.IFS(I525&lt;=2,"SMALL",I525&lt;=5,"MEDIUM",I525&gt;5,"LARGE")</f>
        <v>SMALL</v>
      </c>
      <c r="M525" s="144" t="str">
        <f t="shared" si="74"/>
        <v>NO</v>
      </c>
      <c r="N525" s="374">
        <v>4.7300000000000004</v>
      </c>
      <c r="O525" s="374">
        <f t="shared" si="75"/>
        <v>5</v>
      </c>
      <c r="P525" s="158" t="str" cm="1">
        <f t="array" ref="P525">_xlfn.SWITCH(ROUND(N525,0),5,"Excellent",4,"Good",3,"ok","Bad")</f>
        <v>Excellent</v>
      </c>
      <c r="Q525" s="144">
        <v>71</v>
      </c>
      <c r="R525" s="385">
        <v>41484</v>
      </c>
      <c r="S525" s="385">
        <v>43896</v>
      </c>
      <c r="T525" s="144">
        <v>1181</v>
      </c>
      <c r="U525" s="144" t="s">
        <v>60</v>
      </c>
      <c r="V525" s="144">
        <v>360</v>
      </c>
      <c r="W525" s="144" t="str">
        <f t="shared" si="81"/>
        <v>Active</v>
      </c>
      <c r="X525" s="144">
        <v>1181</v>
      </c>
      <c r="Y525" s="157" t="s">
        <v>61</v>
      </c>
      <c r="Z525" s="386">
        <v>1</v>
      </c>
      <c r="AA525" s="386">
        <v>0.79</v>
      </c>
      <c r="AB525" s="387" t="s">
        <v>62</v>
      </c>
      <c r="AC525" s="157"/>
    </row>
    <row r="526" spans="2:29">
      <c r="B526" s="347">
        <v>75</v>
      </c>
      <c r="C526" s="383">
        <v>0</v>
      </c>
      <c r="D526" s="383" t="str">
        <f t="shared" si="76"/>
        <v>NO</v>
      </c>
      <c r="E526" s="383" t="str">
        <f t="shared" si="77"/>
        <v>MILD</v>
      </c>
      <c r="F526" s="383" t="str">
        <f t="shared" si="78"/>
        <v>NONE</v>
      </c>
      <c r="G526" s="384" t="str">
        <f t="shared" si="73"/>
        <v>WET</v>
      </c>
      <c r="I526" s="342">
        <v>6</v>
      </c>
      <c r="J526" s="144" t="str">
        <f t="shared" si="79"/>
        <v>LARGE</v>
      </c>
      <c r="K526" s="144" t="str">
        <f t="shared" si="80"/>
        <v>LARGE</v>
      </c>
      <c r="L526" s="144" t="str" cm="1">
        <f t="array" ref="L526">_xlfn.IFS(I526&lt;=2,"SMALL",I526&lt;=5,"MEDIUM",I526&gt;5,"LARGE")</f>
        <v>LARGE</v>
      </c>
      <c r="M526" s="144" t="str">
        <f t="shared" si="74"/>
        <v>NO</v>
      </c>
      <c r="N526" s="374">
        <v>4.91</v>
      </c>
      <c r="O526" s="374">
        <f t="shared" si="75"/>
        <v>5</v>
      </c>
      <c r="P526" s="158" t="str" cm="1">
        <f t="array" ref="P526">_xlfn.SWITCH(ROUND(N526,0),5,"Excellent",4,"Good",3,"ok","Bad")</f>
        <v>Excellent</v>
      </c>
      <c r="Q526" s="144">
        <v>78</v>
      </c>
      <c r="R526" s="385">
        <v>42429</v>
      </c>
      <c r="S526" s="385">
        <v>43832</v>
      </c>
      <c r="T526" s="144">
        <v>1187</v>
      </c>
      <c r="U526" s="144" t="s">
        <v>69</v>
      </c>
      <c r="V526" s="144">
        <v>337</v>
      </c>
      <c r="W526" s="144" t="str">
        <f t="shared" si="81"/>
        <v>Active</v>
      </c>
      <c r="X526" s="144">
        <v>1187</v>
      </c>
      <c r="Y526" s="157" t="s">
        <v>61</v>
      </c>
      <c r="Z526" s="386">
        <v>0.7</v>
      </c>
      <c r="AA526" s="386">
        <v>0.56000000000000005</v>
      </c>
      <c r="AB526" s="387" t="s">
        <v>65</v>
      </c>
      <c r="AC526" s="157"/>
    </row>
    <row r="527" spans="2:29">
      <c r="B527" s="347">
        <v>70</v>
      </c>
      <c r="C527" s="383">
        <v>0</v>
      </c>
      <c r="D527" s="383" t="str">
        <f t="shared" si="76"/>
        <v>NO</v>
      </c>
      <c r="E527" s="383" t="str">
        <f t="shared" si="77"/>
        <v>MILD</v>
      </c>
      <c r="F527" s="383" t="str">
        <f t="shared" si="78"/>
        <v>NONE</v>
      </c>
      <c r="G527" s="384" t="str">
        <f t="shared" si="73"/>
        <v>WET</v>
      </c>
      <c r="I527" s="342">
        <v>2</v>
      </c>
      <c r="J527" s="144" t="str">
        <f t="shared" si="79"/>
        <v>SMALL</v>
      </c>
      <c r="K527" s="144" t="str">
        <f t="shared" si="80"/>
        <v>SMALL</v>
      </c>
      <c r="L527" s="144" t="str" cm="1">
        <f t="array" ref="L527">_xlfn.IFS(I527&lt;=2,"SMALL",I527&lt;=5,"MEDIUM",I527&gt;5,"LARGE")</f>
        <v>SMALL</v>
      </c>
      <c r="M527" s="144" t="str">
        <f t="shared" si="74"/>
        <v>YES</v>
      </c>
      <c r="N527" s="374">
        <v>4.8899999999999997</v>
      </c>
      <c r="O527" s="374">
        <f t="shared" si="75"/>
        <v>5</v>
      </c>
      <c r="P527" s="158" t="str" cm="1">
        <f t="array" ref="P527">_xlfn.SWITCH(ROUND(N527,0),5,"Excellent",4,"Good",3,"ok","Bad")</f>
        <v>Excellent</v>
      </c>
      <c r="Q527" s="144">
        <v>224</v>
      </c>
      <c r="R527" s="385">
        <v>41517</v>
      </c>
      <c r="S527" s="385">
        <v>43902</v>
      </c>
      <c r="T527" s="144">
        <v>1188</v>
      </c>
      <c r="U527" s="144" t="s">
        <v>60</v>
      </c>
      <c r="V527" s="144">
        <v>311</v>
      </c>
      <c r="W527" s="144" t="str">
        <f t="shared" si="81"/>
        <v>Active</v>
      </c>
      <c r="X527" s="144">
        <v>1188</v>
      </c>
      <c r="Y527" s="157" t="s">
        <v>61</v>
      </c>
      <c r="Z527" s="386">
        <v>1</v>
      </c>
      <c r="AA527" s="386">
        <v>0.55000000000000004</v>
      </c>
      <c r="AB527" s="387" t="s">
        <v>62</v>
      </c>
      <c r="AC527" s="157"/>
    </row>
    <row r="528" spans="2:29">
      <c r="B528" s="347">
        <v>82</v>
      </c>
      <c r="C528" s="383">
        <v>0</v>
      </c>
      <c r="D528" s="383" t="str">
        <f t="shared" si="76"/>
        <v>NO</v>
      </c>
      <c r="E528" s="383" t="str">
        <f t="shared" si="77"/>
        <v>HOT</v>
      </c>
      <c r="F528" s="383" t="str">
        <f t="shared" si="78"/>
        <v>NONE</v>
      </c>
      <c r="G528" s="384" t="str">
        <f t="shared" si="73"/>
        <v>DRY</v>
      </c>
      <c r="I528" s="342">
        <v>3</v>
      </c>
      <c r="J528" s="144" t="str">
        <f t="shared" si="79"/>
        <v>LARGE</v>
      </c>
      <c r="K528" s="144" t="str">
        <f t="shared" si="80"/>
        <v>MEDIUM</v>
      </c>
      <c r="L528" s="144" t="str" cm="1">
        <f t="array" ref="L528">_xlfn.IFS(I528&lt;=2,"SMALL",I528&lt;=5,"MEDIUM",I528&gt;5,"LARGE")</f>
        <v>MEDIUM</v>
      </c>
      <c r="M528" s="144" t="str">
        <f t="shared" si="74"/>
        <v>NO</v>
      </c>
      <c r="N528" s="374">
        <v>4.83</v>
      </c>
      <c r="O528" s="374">
        <f t="shared" si="75"/>
        <v>5</v>
      </c>
      <c r="P528" s="158" t="str" cm="1">
        <f t="array" ref="P528">_xlfn.SWITCH(ROUND(N528,0),5,"Excellent",4,"Good",3,"ok","Bad")</f>
        <v>Excellent</v>
      </c>
      <c r="Q528" s="144">
        <v>99</v>
      </c>
      <c r="R528" s="385">
        <v>41967</v>
      </c>
      <c r="S528" s="385">
        <v>43892</v>
      </c>
      <c r="T528" s="144">
        <v>1190</v>
      </c>
      <c r="U528" s="144" t="s">
        <v>69</v>
      </c>
      <c r="V528" s="144">
        <v>319</v>
      </c>
      <c r="W528" s="144" t="str">
        <f t="shared" si="81"/>
        <v>Active</v>
      </c>
      <c r="X528" s="144">
        <v>1190</v>
      </c>
      <c r="Y528" s="157" t="s">
        <v>70</v>
      </c>
      <c r="Z528" s="386">
        <v>1</v>
      </c>
      <c r="AA528" s="386">
        <v>0.97</v>
      </c>
      <c r="AB528" s="387" t="s">
        <v>65</v>
      </c>
      <c r="AC528" s="157"/>
    </row>
    <row r="529" spans="2:29">
      <c r="B529" s="347">
        <v>83</v>
      </c>
      <c r="C529" s="383">
        <v>130</v>
      </c>
      <c r="D529" s="383" t="str">
        <f t="shared" si="76"/>
        <v>NO</v>
      </c>
      <c r="E529" s="383" t="str">
        <f t="shared" si="77"/>
        <v>HOT</v>
      </c>
      <c r="F529" s="383" t="str">
        <f t="shared" si="78"/>
        <v>RAIN</v>
      </c>
      <c r="G529" s="384" t="str">
        <f t="shared" si="73"/>
        <v>DRY</v>
      </c>
      <c r="I529" s="342">
        <v>4</v>
      </c>
      <c r="J529" s="144" t="str">
        <f t="shared" si="79"/>
        <v>LARGE</v>
      </c>
      <c r="K529" s="144" t="str">
        <f t="shared" si="80"/>
        <v>MEDIUM</v>
      </c>
      <c r="L529" s="144" t="str" cm="1">
        <f t="array" ref="L529">_xlfn.IFS(I529&lt;=2,"SMALL",I529&lt;=5,"MEDIUM",I529&gt;5,"LARGE")</f>
        <v>MEDIUM</v>
      </c>
      <c r="M529" s="144" t="str">
        <f t="shared" si="74"/>
        <v>YES</v>
      </c>
      <c r="N529" s="374">
        <v>4.9800000000000004</v>
      </c>
      <c r="O529" s="374">
        <f t="shared" si="75"/>
        <v>5</v>
      </c>
      <c r="P529" s="158" t="str" cm="1">
        <f t="array" ref="P529">_xlfn.SWITCH(ROUND(N529,0),5,"Excellent",4,"Good",3,"ok","Bad")</f>
        <v>Excellent</v>
      </c>
      <c r="Q529" s="144">
        <v>152</v>
      </c>
      <c r="R529" s="385">
        <v>41469</v>
      </c>
      <c r="S529" s="385">
        <v>44043</v>
      </c>
      <c r="T529" s="144">
        <v>1195</v>
      </c>
      <c r="U529" s="144" t="s">
        <v>60</v>
      </c>
      <c r="V529" s="144">
        <v>365</v>
      </c>
      <c r="W529" s="144" t="str">
        <f t="shared" si="81"/>
        <v>Active</v>
      </c>
      <c r="X529" s="144">
        <v>1195</v>
      </c>
      <c r="Y529" s="157" t="s">
        <v>64</v>
      </c>
      <c r="Z529" s="386">
        <v>0.75</v>
      </c>
      <c r="AA529" s="386">
        <v>0.6</v>
      </c>
      <c r="AB529" s="387" t="s">
        <v>65</v>
      </c>
      <c r="AC529" s="157"/>
    </row>
    <row r="530" spans="2:29">
      <c r="B530" s="347">
        <v>82</v>
      </c>
      <c r="C530" s="383">
        <v>0</v>
      </c>
      <c r="D530" s="383" t="str">
        <f t="shared" si="76"/>
        <v>NO</v>
      </c>
      <c r="E530" s="383" t="str">
        <f t="shared" si="77"/>
        <v>HOT</v>
      </c>
      <c r="F530" s="383" t="str">
        <f t="shared" si="78"/>
        <v>NONE</v>
      </c>
      <c r="G530" s="384" t="str">
        <f t="shared" si="73"/>
        <v>DRY</v>
      </c>
      <c r="I530" s="342">
        <v>6</v>
      </c>
      <c r="J530" s="144" t="str">
        <f t="shared" si="79"/>
        <v>LARGE</v>
      </c>
      <c r="K530" s="144" t="str">
        <f t="shared" si="80"/>
        <v>LARGE</v>
      </c>
      <c r="L530" s="144" t="str" cm="1">
        <f t="array" ref="L530">_xlfn.IFS(I530&lt;=2,"SMALL",I530&lt;=5,"MEDIUM",I530&gt;5,"LARGE")</f>
        <v>LARGE</v>
      </c>
      <c r="M530" s="144" t="str">
        <f t="shared" si="74"/>
        <v>YES</v>
      </c>
      <c r="N530" s="374">
        <v>4.9000000000000004</v>
      </c>
      <c r="O530" s="374">
        <f t="shared" si="75"/>
        <v>5</v>
      </c>
      <c r="P530" s="158" t="str" cm="1">
        <f t="array" ref="P530">_xlfn.SWITCH(ROUND(N530,0),5,"Excellent",4,"Good",3,"ok","Bad")</f>
        <v>Excellent</v>
      </c>
      <c r="Q530" s="144">
        <v>143</v>
      </c>
      <c r="R530" s="385">
        <v>41503</v>
      </c>
      <c r="S530" s="385">
        <v>44007</v>
      </c>
      <c r="T530" s="144">
        <v>390</v>
      </c>
      <c r="U530" s="144" t="s">
        <v>69</v>
      </c>
      <c r="V530" s="144">
        <v>0</v>
      </c>
      <c r="W530" s="144" t="str">
        <f t="shared" si="81"/>
        <v>Inactive</v>
      </c>
      <c r="X530" s="144">
        <v>390</v>
      </c>
      <c r="Y530" s="157" t="s">
        <v>61</v>
      </c>
      <c r="Z530" s="386">
        <v>1</v>
      </c>
      <c r="AA530" s="386">
        <v>1</v>
      </c>
      <c r="AB530" s="387" t="s">
        <v>62</v>
      </c>
      <c r="AC530" s="157"/>
    </row>
    <row r="531" spans="2:29">
      <c r="B531" s="347">
        <v>68</v>
      </c>
      <c r="C531" s="383">
        <v>180</v>
      </c>
      <c r="D531" s="383" t="str">
        <f t="shared" si="76"/>
        <v>NO</v>
      </c>
      <c r="E531" s="383" t="str">
        <f t="shared" si="77"/>
        <v>MILD</v>
      </c>
      <c r="F531" s="383" t="str">
        <f t="shared" si="78"/>
        <v>RAIN</v>
      </c>
      <c r="G531" s="384" t="str">
        <f t="shared" si="73"/>
        <v>WET</v>
      </c>
      <c r="I531" s="342">
        <v>8</v>
      </c>
      <c r="J531" s="144" t="str">
        <f t="shared" si="79"/>
        <v>LARGE</v>
      </c>
      <c r="K531" s="144" t="str">
        <f t="shared" si="80"/>
        <v>LARGE</v>
      </c>
      <c r="L531" s="144" t="str" cm="1">
        <f t="array" ref="L531">_xlfn.IFS(I531&lt;=2,"SMALL",I531&lt;=5,"MEDIUM",I531&gt;5,"LARGE")</f>
        <v>LARGE</v>
      </c>
      <c r="M531" s="144" t="str">
        <f t="shared" si="74"/>
        <v>NO</v>
      </c>
      <c r="N531" s="374">
        <v>4.7300000000000004</v>
      </c>
      <c r="O531" s="374">
        <f t="shared" si="75"/>
        <v>5</v>
      </c>
      <c r="P531" s="158" t="str" cm="1">
        <f t="array" ref="P531">_xlfn.SWITCH(ROUND(N531,0),5,"Excellent",4,"Good",3,"ok","Bad")</f>
        <v>Excellent</v>
      </c>
      <c r="Q531" s="144">
        <v>71</v>
      </c>
      <c r="R531" s="385">
        <v>41485</v>
      </c>
      <c r="S531" s="385">
        <v>44038</v>
      </c>
      <c r="T531" s="144">
        <v>907</v>
      </c>
      <c r="U531" s="144" t="s">
        <v>69</v>
      </c>
      <c r="V531" s="144">
        <v>0</v>
      </c>
      <c r="W531" s="144" t="str">
        <f t="shared" si="81"/>
        <v>Inactive</v>
      </c>
      <c r="X531" s="144">
        <v>907</v>
      </c>
      <c r="Y531" s="157" t="s">
        <v>61</v>
      </c>
      <c r="Z531" s="386">
        <v>0.92</v>
      </c>
      <c r="AA531" s="386">
        <v>0.66</v>
      </c>
      <c r="AB531" s="387" t="s">
        <v>62</v>
      </c>
      <c r="AC531" s="157"/>
    </row>
    <row r="532" spans="2:29">
      <c r="B532" s="347">
        <v>66</v>
      </c>
      <c r="C532" s="383">
        <v>84</v>
      </c>
      <c r="D532" s="383" t="str">
        <f t="shared" si="76"/>
        <v>NO</v>
      </c>
      <c r="E532" s="383" t="str">
        <f t="shared" si="77"/>
        <v>MILD</v>
      </c>
      <c r="F532" s="383" t="str">
        <f t="shared" si="78"/>
        <v>RAIN</v>
      </c>
      <c r="G532" s="384" t="str">
        <f t="shared" si="73"/>
        <v>WET</v>
      </c>
      <c r="I532" s="342">
        <v>4</v>
      </c>
      <c r="J532" s="144" t="str">
        <f t="shared" si="79"/>
        <v>LARGE</v>
      </c>
      <c r="K532" s="144" t="str">
        <f t="shared" si="80"/>
        <v>MEDIUM</v>
      </c>
      <c r="L532" s="144" t="str" cm="1">
        <f t="array" ref="L532">_xlfn.IFS(I532&lt;=2,"SMALL",I532&lt;=5,"MEDIUM",I532&gt;5,"LARGE")</f>
        <v>MEDIUM</v>
      </c>
      <c r="M532" s="144" t="str">
        <f t="shared" si="74"/>
        <v>YES</v>
      </c>
      <c r="N532" s="374">
        <v>4.97</v>
      </c>
      <c r="O532" s="374">
        <f t="shared" si="75"/>
        <v>5</v>
      </c>
      <c r="P532" s="158" t="str" cm="1">
        <f t="array" ref="P532">_xlfn.SWITCH(ROUND(N532,0),5,"Excellent",4,"Good",3,"ok","Bad")</f>
        <v>Excellent</v>
      </c>
      <c r="Q532" s="144">
        <v>164</v>
      </c>
      <c r="R532" s="385">
        <v>41887</v>
      </c>
      <c r="S532" s="385">
        <v>44044</v>
      </c>
      <c r="T532" s="144">
        <v>598</v>
      </c>
      <c r="U532" s="144" t="s">
        <v>69</v>
      </c>
      <c r="V532" s="144">
        <v>17</v>
      </c>
      <c r="W532" s="144" t="str">
        <f t="shared" si="81"/>
        <v>Active</v>
      </c>
      <c r="X532" s="144">
        <v>598</v>
      </c>
      <c r="Y532" s="157" t="s">
        <v>70</v>
      </c>
      <c r="Z532" s="386">
        <v>1</v>
      </c>
      <c r="AA532" s="386">
        <v>1</v>
      </c>
      <c r="AB532" s="387" t="s">
        <v>65</v>
      </c>
      <c r="AC532" s="157"/>
    </row>
    <row r="533" spans="2:29">
      <c r="B533" s="347">
        <v>73</v>
      </c>
      <c r="C533" s="383">
        <v>13</v>
      </c>
      <c r="D533" s="383" t="str">
        <f t="shared" si="76"/>
        <v>NO</v>
      </c>
      <c r="E533" s="383" t="str">
        <f t="shared" si="77"/>
        <v>MILD</v>
      </c>
      <c r="F533" s="383" t="str">
        <f t="shared" si="78"/>
        <v>RAIN</v>
      </c>
      <c r="G533" s="384" t="str">
        <f t="shared" si="73"/>
        <v>WET</v>
      </c>
      <c r="I533" s="342">
        <v>2</v>
      </c>
      <c r="J533" s="144" t="str">
        <f t="shared" si="79"/>
        <v>SMALL</v>
      </c>
      <c r="K533" s="144" t="str">
        <f t="shared" si="80"/>
        <v>SMALL</v>
      </c>
      <c r="L533" s="144" t="str" cm="1">
        <f t="array" ref="L533">_xlfn.IFS(I533&lt;=2,"SMALL",I533&lt;=5,"MEDIUM",I533&gt;5,"LARGE")</f>
        <v>SMALL</v>
      </c>
      <c r="M533" s="144" t="str">
        <f t="shared" si="74"/>
        <v>NO</v>
      </c>
      <c r="N533" s="374">
        <v>4.8899999999999997</v>
      </c>
      <c r="O533" s="374">
        <f t="shared" si="75"/>
        <v>5</v>
      </c>
      <c r="P533" s="158" t="str" cm="1">
        <f t="array" ref="P533">_xlfn.SWITCH(ROUND(N533,0),5,"Excellent",4,"Good",3,"ok","Bad")</f>
        <v>Excellent</v>
      </c>
      <c r="Q533" s="144">
        <v>89</v>
      </c>
      <c r="R533" s="385">
        <v>41729</v>
      </c>
      <c r="S533" s="385">
        <v>43993</v>
      </c>
      <c r="T533" s="144">
        <v>1204</v>
      </c>
      <c r="U533" s="144" t="s">
        <v>69</v>
      </c>
      <c r="V533" s="144">
        <v>0</v>
      </c>
      <c r="W533" s="144" t="str">
        <f t="shared" si="81"/>
        <v>Inactive</v>
      </c>
      <c r="X533" s="144">
        <v>1204</v>
      </c>
      <c r="Y533" s="157" t="s">
        <v>70</v>
      </c>
      <c r="Z533" s="386">
        <v>1</v>
      </c>
      <c r="AA533" s="386">
        <v>0</v>
      </c>
      <c r="AB533" s="387" t="s">
        <v>65</v>
      </c>
      <c r="AC533" s="157"/>
    </row>
    <row r="534" spans="2:29">
      <c r="B534" s="347">
        <v>78</v>
      </c>
      <c r="C534" s="383">
        <v>10</v>
      </c>
      <c r="D534" s="383" t="str">
        <f t="shared" si="76"/>
        <v>NO</v>
      </c>
      <c r="E534" s="383" t="str">
        <f t="shared" si="77"/>
        <v>MILD</v>
      </c>
      <c r="F534" s="383" t="str">
        <f t="shared" si="78"/>
        <v>RAIN</v>
      </c>
      <c r="G534" s="384" t="str">
        <f t="shared" si="73"/>
        <v>WET</v>
      </c>
      <c r="I534" s="342">
        <v>1</v>
      </c>
      <c r="J534" s="144" t="str">
        <f t="shared" si="79"/>
        <v>SMALL</v>
      </c>
      <c r="K534" s="144" t="str">
        <f t="shared" si="80"/>
        <v>SMALL</v>
      </c>
      <c r="L534" s="144" t="str" cm="1">
        <f t="array" ref="L534">_xlfn.IFS(I534&lt;=2,"SMALL",I534&lt;=5,"MEDIUM",I534&gt;5,"LARGE")</f>
        <v>SMALL</v>
      </c>
      <c r="M534" s="144" t="str">
        <f t="shared" si="74"/>
        <v>NO</v>
      </c>
      <c r="N534" s="374">
        <v>5</v>
      </c>
      <c r="O534" s="374">
        <f t="shared" si="75"/>
        <v>5</v>
      </c>
      <c r="P534" s="158" t="str" cm="1">
        <f t="array" ref="P534">_xlfn.SWITCH(ROUND(N534,0),5,"Excellent",4,"Good",3,"ok","Bad")</f>
        <v>Excellent</v>
      </c>
      <c r="Q534" s="144">
        <v>36</v>
      </c>
      <c r="R534" s="385">
        <v>42007</v>
      </c>
      <c r="S534" s="385">
        <v>43831</v>
      </c>
      <c r="T534" s="144">
        <v>1028</v>
      </c>
      <c r="U534" s="144" t="s">
        <v>60</v>
      </c>
      <c r="V534" s="144">
        <v>359</v>
      </c>
      <c r="W534" s="144" t="str">
        <f t="shared" si="81"/>
        <v>Active</v>
      </c>
      <c r="X534" s="144">
        <v>1028</v>
      </c>
      <c r="Y534" s="157" t="s">
        <v>70</v>
      </c>
      <c r="Z534" s="386">
        <v>1</v>
      </c>
      <c r="AA534" s="386">
        <v>0.91</v>
      </c>
      <c r="AB534" s="387" t="s">
        <v>65</v>
      </c>
      <c r="AC534" s="157"/>
    </row>
    <row r="535" spans="2:29">
      <c r="B535" s="347">
        <v>89</v>
      </c>
      <c r="C535" s="383">
        <v>0</v>
      </c>
      <c r="D535" s="383" t="str">
        <f t="shared" si="76"/>
        <v>NO</v>
      </c>
      <c r="E535" s="383" t="str">
        <f t="shared" si="77"/>
        <v>HOT</v>
      </c>
      <c r="F535" s="383" t="str">
        <f t="shared" si="78"/>
        <v>NONE</v>
      </c>
      <c r="G535" s="384" t="str">
        <f t="shared" si="73"/>
        <v>DRY</v>
      </c>
      <c r="I535" s="342">
        <v>2</v>
      </c>
      <c r="J535" s="144" t="str">
        <f t="shared" si="79"/>
        <v>SMALL</v>
      </c>
      <c r="K535" s="144" t="str">
        <f t="shared" si="80"/>
        <v>SMALL</v>
      </c>
      <c r="L535" s="144" t="str" cm="1">
        <f t="array" ref="L535">_xlfn.IFS(I535&lt;=2,"SMALL",I535&lt;=5,"MEDIUM",I535&gt;5,"LARGE")</f>
        <v>SMALL</v>
      </c>
      <c r="M535" s="144" t="str">
        <f t="shared" si="74"/>
        <v>NO</v>
      </c>
      <c r="N535" s="374">
        <v>4.7300000000000004</v>
      </c>
      <c r="O535" s="374">
        <f t="shared" si="75"/>
        <v>5</v>
      </c>
      <c r="P535" s="158" t="str" cm="1">
        <f t="array" ref="P535">_xlfn.SWITCH(ROUND(N535,0),5,"Excellent",4,"Good",3,"ok","Bad")</f>
        <v>Excellent</v>
      </c>
      <c r="Q535" s="144">
        <v>75</v>
      </c>
      <c r="R535" s="385">
        <v>41463</v>
      </c>
      <c r="S535" s="385">
        <v>43864</v>
      </c>
      <c r="T535" s="144">
        <v>578</v>
      </c>
      <c r="U535" s="144" t="s">
        <v>60</v>
      </c>
      <c r="V535" s="144">
        <v>0</v>
      </c>
      <c r="W535" s="144" t="str">
        <f t="shared" si="81"/>
        <v>Inactive</v>
      </c>
      <c r="X535" s="144">
        <v>578</v>
      </c>
      <c r="Y535" s="157" t="s">
        <v>70</v>
      </c>
      <c r="Z535" s="386">
        <v>1</v>
      </c>
      <c r="AA535" s="386">
        <v>1</v>
      </c>
      <c r="AB535" s="387" t="s">
        <v>62</v>
      </c>
      <c r="AC535" s="157"/>
    </row>
    <row r="536" spans="2:29">
      <c r="B536" s="347">
        <v>72</v>
      </c>
      <c r="C536" s="383">
        <v>0</v>
      </c>
      <c r="D536" s="383" t="str">
        <f t="shared" si="76"/>
        <v>NO</v>
      </c>
      <c r="E536" s="383" t="str">
        <f t="shared" si="77"/>
        <v>MILD</v>
      </c>
      <c r="F536" s="383" t="str">
        <f t="shared" si="78"/>
        <v>NONE</v>
      </c>
      <c r="G536" s="384" t="str">
        <f t="shared" si="73"/>
        <v>WET</v>
      </c>
      <c r="I536" s="342">
        <v>4</v>
      </c>
      <c r="J536" s="144" t="str">
        <f t="shared" si="79"/>
        <v>LARGE</v>
      </c>
      <c r="K536" s="144" t="str">
        <f t="shared" si="80"/>
        <v>MEDIUM</v>
      </c>
      <c r="L536" s="144" t="str" cm="1">
        <f t="array" ref="L536">_xlfn.IFS(I536&lt;=2,"SMALL",I536&lt;=5,"MEDIUM",I536&gt;5,"LARGE")</f>
        <v>MEDIUM</v>
      </c>
      <c r="M536" s="144" t="str">
        <f t="shared" si="74"/>
        <v>NO</v>
      </c>
      <c r="N536" s="374">
        <v>4.5</v>
      </c>
      <c r="O536" s="374">
        <f t="shared" si="75"/>
        <v>5</v>
      </c>
      <c r="P536" s="158" t="str" cm="1">
        <f t="array" ref="P536">_xlfn.SWITCH(ROUND(N536,0),5,"Excellent",4,"Good",3,"ok","Bad")</f>
        <v>Excellent</v>
      </c>
      <c r="Q536" s="144">
        <v>126</v>
      </c>
      <c r="R536" s="385">
        <v>41765</v>
      </c>
      <c r="S536" s="385">
        <v>43902</v>
      </c>
      <c r="T536" s="144">
        <v>1207</v>
      </c>
      <c r="U536" s="144" t="s">
        <v>60</v>
      </c>
      <c r="V536" s="144">
        <v>326</v>
      </c>
      <c r="W536" s="144" t="str">
        <f t="shared" si="81"/>
        <v>Active</v>
      </c>
      <c r="X536" s="144">
        <v>1207</v>
      </c>
      <c r="Y536" s="157" t="s">
        <v>64</v>
      </c>
      <c r="Z536" s="386">
        <v>0.56999999999999995</v>
      </c>
      <c r="AA536" s="386">
        <v>0.56999999999999995</v>
      </c>
      <c r="AB536" s="387" t="s">
        <v>65</v>
      </c>
      <c r="AC536" s="157"/>
    </row>
    <row r="537" spans="2:29">
      <c r="B537" s="347">
        <v>73</v>
      </c>
      <c r="C537" s="383">
        <v>10</v>
      </c>
      <c r="D537" s="383" t="str">
        <f t="shared" si="76"/>
        <v>NO</v>
      </c>
      <c r="E537" s="383" t="str">
        <f t="shared" si="77"/>
        <v>MILD</v>
      </c>
      <c r="F537" s="383" t="str">
        <f t="shared" si="78"/>
        <v>RAIN</v>
      </c>
      <c r="G537" s="384" t="str">
        <f t="shared" si="73"/>
        <v>WET</v>
      </c>
      <c r="I537" s="342">
        <v>2</v>
      </c>
      <c r="J537" s="144" t="str">
        <f t="shared" si="79"/>
        <v>SMALL</v>
      </c>
      <c r="K537" s="144" t="str">
        <f t="shared" si="80"/>
        <v>SMALL</v>
      </c>
      <c r="L537" s="144" t="str" cm="1">
        <f t="array" ref="L537">_xlfn.IFS(I537&lt;=2,"SMALL",I537&lt;=5,"MEDIUM",I537&gt;5,"LARGE")</f>
        <v>SMALL</v>
      </c>
      <c r="M537" s="144" t="str">
        <f t="shared" si="74"/>
        <v>NO</v>
      </c>
      <c r="N537" s="374">
        <v>4.59</v>
      </c>
      <c r="O537" s="374">
        <f t="shared" si="75"/>
        <v>5</v>
      </c>
      <c r="P537" s="158" t="str" cm="1">
        <f t="array" ref="P537">_xlfn.SWITCH(ROUND(N537,0),5,"Excellent",4,"Good",3,"ok","Bad")</f>
        <v>Excellent</v>
      </c>
      <c r="Q537" s="144">
        <v>22</v>
      </c>
      <c r="R537" s="385">
        <v>41761</v>
      </c>
      <c r="S537" s="385">
        <v>43752</v>
      </c>
      <c r="T537" s="144">
        <v>1286</v>
      </c>
      <c r="U537" s="144" t="s">
        <v>60</v>
      </c>
      <c r="V537" s="144">
        <v>364</v>
      </c>
      <c r="W537" s="144" t="str">
        <f t="shared" si="81"/>
        <v>Active</v>
      </c>
      <c r="X537" s="144">
        <v>1286</v>
      </c>
      <c r="Y537" s="157" t="s">
        <v>64</v>
      </c>
      <c r="Z537" s="386">
        <v>0.5</v>
      </c>
      <c r="AA537" s="386">
        <v>0.39</v>
      </c>
      <c r="AB537" s="387" t="s">
        <v>65</v>
      </c>
      <c r="AC537" s="157"/>
    </row>
    <row r="538" spans="2:29">
      <c r="B538" s="347">
        <v>70</v>
      </c>
      <c r="C538" s="383">
        <v>18</v>
      </c>
      <c r="D538" s="383" t="str">
        <f t="shared" si="76"/>
        <v>NO</v>
      </c>
      <c r="E538" s="383" t="str">
        <f t="shared" si="77"/>
        <v>MILD</v>
      </c>
      <c r="F538" s="383" t="str">
        <f t="shared" si="78"/>
        <v>RAIN</v>
      </c>
      <c r="G538" s="384" t="str">
        <f t="shared" si="73"/>
        <v>WET</v>
      </c>
      <c r="I538" s="342">
        <v>5</v>
      </c>
      <c r="J538" s="144" t="str">
        <f t="shared" si="79"/>
        <v>LARGE</v>
      </c>
      <c r="K538" s="144" t="str">
        <f t="shared" si="80"/>
        <v>MEDIUM</v>
      </c>
      <c r="L538" s="144" t="str" cm="1">
        <f t="array" ref="L538">_xlfn.IFS(I538&lt;=2,"SMALL",I538&lt;=5,"MEDIUM",I538&gt;5,"LARGE")</f>
        <v>MEDIUM</v>
      </c>
      <c r="M538" s="144" t="str">
        <f t="shared" si="74"/>
        <v>NO</v>
      </c>
      <c r="N538" s="374">
        <v>4.5599999999999996</v>
      </c>
      <c r="O538" s="374">
        <f t="shared" si="75"/>
        <v>5</v>
      </c>
      <c r="P538" s="158" t="str" cm="1">
        <f t="array" ref="P538">_xlfn.SWITCH(ROUND(N538,0),5,"Excellent",4,"Good",3,"ok","Bad")</f>
        <v>Excellent</v>
      </c>
      <c r="Q538" s="144">
        <v>48</v>
      </c>
      <c r="R538" s="385">
        <v>41532</v>
      </c>
      <c r="S538" s="385">
        <v>43816</v>
      </c>
      <c r="T538" s="144">
        <v>1212</v>
      </c>
      <c r="U538" s="144" t="s">
        <v>69</v>
      </c>
      <c r="V538" s="144">
        <v>51</v>
      </c>
      <c r="W538" s="144" t="str">
        <f t="shared" si="81"/>
        <v>Active</v>
      </c>
      <c r="X538" s="144">
        <v>1212</v>
      </c>
      <c r="Y538" s="157" t="s">
        <v>64</v>
      </c>
      <c r="Z538" s="386">
        <v>1</v>
      </c>
      <c r="AA538" s="386">
        <v>1</v>
      </c>
      <c r="AB538" s="387" t="s">
        <v>62</v>
      </c>
      <c r="AC538" s="157"/>
    </row>
    <row r="539" spans="2:29">
      <c r="B539" s="347">
        <v>71</v>
      </c>
      <c r="C539" s="383">
        <v>0</v>
      </c>
      <c r="D539" s="383" t="str">
        <f t="shared" si="76"/>
        <v>NO</v>
      </c>
      <c r="E539" s="383" t="str">
        <f t="shared" si="77"/>
        <v>MILD</v>
      </c>
      <c r="F539" s="383" t="str">
        <f t="shared" si="78"/>
        <v>NONE</v>
      </c>
      <c r="G539" s="384" t="str">
        <f t="shared" si="73"/>
        <v>WET</v>
      </c>
      <c r="I539" s="342">
        <v>2</v>
      </c>
      <c r="J539" s="144" t="str">
        <f t="shared" si="79"/>
        <v>SMALL</v>
      </c>
      <c r="K539" s="144" t="str">
        <f t="shared" si="80"/>
        <v>SMALL</v>
      </c>
      <c r="L539" s="144" t="str" cm="1">
        <f t="array" ref="L539">_xlfn.IFS(I539&lt;=2,"SMALL",I539&lt;=5,"MEDIUM",I539&gt;5,"LARGE")</f>
        <v>SMALL</v>
      </c>
      <c r="M539" s="144" t="str">
        <f t="shared" si="74"/>
        <v>NO</v>
      </c>
      <c r="N539" s="374">
        <v>4.7699999999999996</v>
      </c>
      <c r="O539" s="374">
        <f t="shared" si="75"/>
        <v>5</v>
      </c>
      <c r="P539" s="158" t="str" cm="1">
        <f t="array" ref="P539">_xlfn.SWITCH(ROUND(N539,0),5,"Excellent",4,"Good",3,"ok","Bad")</f>
        <v>Excellent</v>
      </c>
      <c r="Q539" s="144">
        <v>47</v>
      </c>
      <c r="R539" s="385">
        <v>41534</v>
      </c>
      <c r="S539" s="385">
        <v>43832</v>
      </c>
      <c r="T539" s="144">
        <v>689</v>
      </c>
      <c r="U539" s="144" t="s">
        <v>69</v>
      </c>
      <c r="V539" s="144">
        <v>349</v>
      </c>
      <c r="W539" s="144" t="str">
        <f t="shared" si="81"/>
        <v>Active</v>
      </c>
      <c r="X539" s="144">
        <v>689</v>
      </c>
      <c r="Y539" s="157" t="s">
        <v>61</v>
      </c>
      <c r="Z539" s="386">
        <v>1</v>
      </c>
      <c r="AA539" s="386">
        <v>0.88</v>
      </c>
      <c r="AB539" s="387" t="s">
        <v>62</v>
      </c>
      <c r="AC539" s="157"/>
    </row>
    <row r="540" spans="2:29">
      <c r="B540" s="347">
        <v>65</v>
      </c>
      <c r="C540" s="383">
        <v>0</v>
      </c>
      <c r="D540" s="383" t="str">
        <f t="shared" si="76"/>
        <v>NO</v>
      </c>
      <c r="E540" s="383" t="str">
        <f t="shared" si="77"/>
        <v>MILD</v>
      </c>
      <c r="F540" s="383" t="str">
        <f t="shared" si="78"/>
        <v>NONE</v>
      </c>
      <c r="G540" s="384" t="str">
        <f t="shared" si="73"/>
        <v>WET</v>
      </c>
      <c r="I540" s="342">
        <v>2</v>
      </c>
      <c r="J540" s="144" t="str">
        <f t="shared" si="79"/>
        <v>SMALL</v>
      </c>
      <c r="K540" s="144" t="str">
        <f t="shared" si="80"/>
        <v>SMALL</v>
      </c>
      <c r="L540" s="144" t="str" cm="1">
        <f t="array" ref="L540">_xlfn.IFS(I540&lt;=2,"SMALL",I540&lt;=5,"MEDIUM",I540&gt;5,"LARGE")</f>
        <v>SMALL</v>
      </c>
      <c r="M540" s="144" t="str">
        <f t="shared" si="74"/>
        <v>NO</v>
      </c>
      <c r="N540" s="374">
        <v>4.8899999999999997</v>
      </c>
      <c r="O540" s="374">
        <f t="shared" si="75"/>
        <v>5</v>
      </c>
      <c r="P540" s="158" t="str" cm="1">
        <f t="array" ref="P540">_xlfn.SWITCH(ROUND(N540,0),5,"Excellent",4,"Good",3,"ok","Bad")</f>
        <v>Excellent</v>
      </c>
      <c r="Q540" s="144">
        <v>37</v>
      </c>
      <c r="R540" s="385">
        <v>41495</v>
      </c>
      <c r="S540" s="385">
        <v>43722</v>
      </c>
      <c r="T540" s="144">
        <v>509</v>
      </c>
      <c r="U540" s="144" t="s">
        <v>69</v>
      </c>
      <c r="V540" s="144">
        <v>32</v>
      </c>
      <c r="W540" s="144" t="str">
        <f t="shared" si="81"/>
        <v>Active</v>
      </c>
      <c r="X540" s="144">
        <v>509</v>
      </c>
      <c r="Y540" s="157" t="s">
        <v>61</v>
      </c>
      <c r="Z540" s="386">
        <v>0.88</v>
      </c>
      <c r="AA540" s="386">
        <v>0.68</v>
      </c>
      <c r="AB540" s="387" t="s">
        <v>65</v>
      </c>
      <c r="AC540" s="157"/>
    </row>
    <row r="541" spans="2:29">
      <c r="B541" s="347">
        <v>86</v>
      </c>
      <c r="C541" s="383">
        <v>0</v>
      </c>
      <c r="D541" s="383" t="str">
        <f t="shared" si="76"/>
        <v>NO</v>
      </c>
      <c r="E541" s="383" t="str">
        <f t="shared" si="77"/>
        <v>HOT</v>
      </c>
      <c r="F541" s="383" t="str">
        <f t="shared" si="78"/>
        <v>NONE</v>
      </c>
      <c r="G541" s="384" t="str">
        <f t="shared" si="73"/>
        <v>DRY</v>
      </c>
      <c r="I541" s="342">
        <v>4</v>
      </c>
      <c r="J541" s="144" t="str">
        <f t="shared" si="79"/>
        <v>LARGE</v>
      </c>
      <c r="K541" s="144" t="str">
        <f t="shared" si="80"/>
        <v>MEDIUM</v>
      </c>
      <c r="L541" s="144" t="str" cm="1">
        <f t="array" ref="L541">_xlfn.IFS(I541&lt;=2,"SMALL",I541&lt;=5,"MEDIUM",I541&gt;5,"LARGE")</f>
        <v>MEDIUM</v>
      </c>
      <c r="M541" s="144" t="str">
        <f t="shared" si="74"/>
        <v>YES</v>
      </c>
      <c r="N541" s="374">
        <v>4.87</v>
      </c>
      <c r="O541" s="374">
        <f t="shared" si="75"/>
        <v>5</v>
      </c>
      <c r="P541" s="158" t="str" cm="1">
        <f t="array" ref="P541">_xlfn.SWITCH(ROUND(N541,0),5,"Excellent",4,"Good",3,"ok","Bad")</f>
        <v>Excellent</v>
      </c>
      <c r="Q541" s="144">
        <v>142</v>
      </c>
      <c r="R541" s="385">
        <v>41518</v>
      </c>
      <c r="S541" s="385">
        <v>43835</v>
      </c>
      <c r="T541" s="144">
        <v>1228</v>
      </c>
      <c r="U541" s="144" t="s">
        <v>69</v>
      </c>
      <c r="V541" s="144">
        <v>345</v>
      </c>
      <c r="W541" s="144" t="str">
        <f t="shared" si="81"/>
        <v>Active</v>
      </c>
      <c r="X541" s="144">
        <v>1228</v>
      </c>
      <c r="Y541" s="157" t="s">
        <v>70</v>
      </c>
      <c r="Z541" s="386">
        <v>0.89</v>
      </c>
      <c r="AA541" s="386">
        <v>0.82</v>
      </c>
      <c r="AB541" s="387" t="s">
        <v>65</v>
      </c>
      <c r="AC541" s="157"/>
    </row>
    <row r="542" spans="2:29">
      <c r="B542" s="347">
        <v>69</v>
      </c>
      <c r="C542" s="383">
        <v>462</v>
      </c>
      <c r="D542" s="383" t="str">
        <f t="shared" si="76"/>
        <v>NO</v>
      </c>
      <c r="E542" s="383" t="str">
        <f t="shared" si="77"/>
        <v>MILD</v>
      </c>
      <c r="F542" s="383" t="str">
        <f t="shared" si="78"/>
        <v>RAIN</v>
      </c>
      <c r="G542" s="384" t="str">
        <f t="shared" si="73"/>
        <v>WET</v>
      </c>
      <c r="I542" s="342">
        <v>4</v>
      </c>
      <c r="J542" s="144" t="str">
        <f t="shared" si="79"/>
        <v>LARGE</v>
      </c>
      <c r="K542" s="144" t="str">
        <f t="shared" si="80"/>
        <v>MEDIUM</v>
      </c>
      <c r="L542" s="144" t="str" cm="1">
        <f t="array" ref="L542">_xlfn.IFS(I542&lt;=2,"SMALL",I542&lt;=5,"MEDIUM",I542&gt;5,"LARGE")</f>
        <v>MEDIUM</v>
      </c>
      <c r="M542" s="144" t="str">
        <f t="shared" si="74"/>
        <v>NO</v>
      </c>
      <c r="N542" s="374">
        <v>4.74</v>
      </c>
      <c r="O542" s="374">
        <f t="shared" si="75"/>
        <v>5</v>
      </c>
      <c r="P542" s="158" t="str" cm="1">
        <f t="array" ref="P542">_xlfn.SWITCH(ROUND(N542,0),5,"Excellent",4,"Good",3,"ok","Bad")</f>
        <v>Excellent</v>
      </c>
      <c r="Q542" s="144">
        <v>163</v>
      </c>
      <c r="R542" s="385">
        <v>41539</v>
      </c>
      <c r="S542" s="385">
        <v>43828</v>
      </c>
      <c r="T542" s="144">
        <v>1228</v>
      </c>
      <c r="U542" s="144" t="s">
        <v>69</v>
      </c>
      <c r="V542" s="144">
        <v>318</v>
      </c>
      <c r="W542" s="144" t="str">
        <f t="shared" si="81"/>
        <v>Active</v>
      </c>
      <c r="X542" s="144">
        <v>1228</v>
      </c>
      <c r="Y542" s="157" t="s">
        <v>64</v>
      </c>
      <c r="Z542" s="386">
        <v>1</v>
      </c>
      <c r="AA542" s="386">
        <v>0.96</v>
      </c>
      <c r="AB542" s="387" t="s">
        <v>62</v>
      </c>
      <c r="AC542" s="157"/>
    </row>
    <row r="543" spans="2:29">
      <c r="B543" s="347">
        <v>68</v>
      </c>
      <c r="C543" s="383">
        <v>43</v>
      </c>
      <c r="D543" s="383" t="str">
        <f t="shared" si="76"/>
        <v>NO</v>
      </c>
      <c r="E543" s="383" t="str">
        <f t="shared" si="77"/>
        <v>MILD</v>
      </c>
      <c r="F543" s="383" t="str">
        <f t="shared" si="78"/>
        <v>RAIN</v>
      </c>
      <c r="G543" s="384" t="str">
        <f t="shared" si="73"/>
        <v>WET</v>
      </c>
      <c r="I543" s="342">
        <v>5</v>
      </c>
      <c r="J543" s="144" t="str">
        <f t="shared" si="79"/>
        <v>LARGE</v>
      </c>
      <c r="K543" s="144" t="str">
        <f t="shared" si="80"/>
        <v>MEDIUM</v>
      </c>
      <c r="L543" s="144" t="str" cm="1">
        <f t="array" ref="L543">_xlfn.IFS(I543&lt;=2,"SMALL",I543&lt;=5,"MEDIUM",I543&gt;5,"LARGE")</f>
        <v>MEDIUM</v>
      </c>
      <c r="M543" s="144" t="str">
        <f t="shared" si="74"/>
        <v>NO</v>
      </c>
      <c r="N543" s="374">
        <v>4.53</v>
      </c>
      <c r="O543" s="374">
        <f t="shared" si="75"/>
        <v>5</v>
      </c>
      <c r="P543" s="158" t="str" cm="1">
        <f t="array" ref="P543">_xlfn.SWITCH(ROUND(N543,0),5,"Excellent",4,"Good",3,"ok","Bad")</f>
        <v>Excellent</v>
      </c>
      <c r="Q543" s="144">
        <v>182</v>
      </c>
      <c r="R543" s="385">
        <v>41488</v>
      </c>
      <c r="S543" s="385">
        <v>44000</v>
      </c>
      <c r="T543" s="144">
        <v>1207</v>
      </c>
      <c r="U543" s="144" t="s">
        <v>69</v>
      </c>
      <c r="V543" s="144">
        <v>291</v>
      </c>
      <c r="W543" s="144" t="str">
        <f t="shared" si="81"/>
        <v>Active</v>
      </c>
      <c r="X543" s="144">
        <v>1207</v>
      </c>
      <c r="Y543" s="157" t="s">
        <v>70</v>
      </c>
      <c r="Z543" s="386">
        <v>0.8</v>
      </c>
      <c r="AA543" s="386">
        <v>0.99</v>
      </c>
      <c r="AB543" s="387" t="s">
        <v>65</v>
      </c>
      <c r="AC543" s="157"/>
    </row>
    <row r="544" spans="2:29">
      <c r="B544" s="347">
        <v>80</v>
      </c>
      <c r="C544" s="383">
        <v>3</v>
      </c>
      <c r="D544" s="383" t="str">
        <f t="shared" si="76"/>
        <v>NO</v>
      </c>
      <c r="E544" s="383" t="str">
        <f t="shared" si="77"/>
        <v>MILD</v>
      </c>
      <c r="F544" s="383" t="str">
        <f t="shared" si="78"/>
        <v>RAIN</v>
      </c>
      <c r="G544" s="384" t="str">
        <f t="shared" si="73"/>
        <v>WET</v>
      </c>
      <c r="I544" s="342">
        <v>6</v>
      </c>
      <c r="J544" s="144" t="str">
        <f t="shared" si="79"/>
        <v>LARGE</v>
      </c>
      <c r="K544" s="144" t="str">
        <f t="shared" si="80"/>
        <v>LARGE</v>
      </c>
      <c r="L544" s="144" t="str" cm="1">
        <f t="array" ref="L544">_xlfn.IFS(I544&lt;=2,"SMALL",I544&lt;=5,"MEDIUM",I544&gt;5,"LARGE")</f>
        <v>LARGE</v>
      </c>
      <c r="M544" s="144" t="str">
        <f t="shared" si="74"/>
        <v>NO</v>
      </c>
      <c r="N544" s="374">
        <v>4.7699999999999996</v>
      </c>
      <c r="O544" s="374">
        <f t="shared" si="75"/>
        <v>5</v>
      </c>
      <c r="P544" s="158" t="str" cm="1">
        <f t="array" ref="P544">_xlfn.SWITCH(ROUND(N544,0),5,"Excellent",4,"Good",3,"ok","Bad")</f>
        <v>Excellent</v>
      </c>
      <c r="Q544" s="144">
        <v>13</v>
      </c>
      <c r="R544" s="385">
        <v>41491</v>
      </c>
      <c r="S544" s="385">
        <v>43304</v>
      </c>
      <c r="T544" s="144">
        <v>1230</v>
      </c>
      <c r="U544" s="144" t="s">
        <v>69</v>
      </c>
      <c r="V544" s="144">
        <v>275</v>
      </c>
      <c r="W544" s="144" t="str">
        <f t="shared" si="81"/>
        <v>Active</v>
      </c>
      <c r="X544" s="144">
        <v>1230</v>
      </c>
      <c r="Y544" s="157" t="s">
        <v>61</v>
      </c>
      <c r="Z544" s="386">
        <v>1</v>
      </c>
      <c r="AA544" s="386">
        <v>0.42</v>
      </c>
      <c r="AB544" s="387" t="s">
        <v>65</v>
      </c>
      <c r="AC544" s="157"/>
    </row>
    <row r="545" spans="2:29">
      <c r="B545" s="347">
        <v>79</v>
      </c>
      <c r="C545" s="383">
        <v>69</v>
      </c>
      <c r="D545" s="383" t="str">
        <f t="shared" si="76"/>
        <v>NO</v>
      </c>
      <c r="E545" s="383" t="str">
        <f t="shared" si="77"/>
        <v>MILD</v>
      </c>
      <c r="F545" s="383" t="str">
        <f t="shared" si="78"/>
        <v>RAIN</v>
      </c>
      <c r="G545" s="384" t="str">
        <f t="shared" si="73"/>
        <v>WET</v>
      </c>
      <c r="I545" s="342">
        <v>2</v>
      </c>
      <c r="J545" s="144" t="str">
        <f t="shared" si="79"/>
        <v>SMALL</v>
      </c>
      <c r="K545" s="144" t="str">
        <f t="shared" si="80"/>
        <v>SMALL</v>
      </c>
      <c r="L545" s="144" t="str" cm="1">
        <f t="array" ref="L545">_xlfn.IFS(I545&lt;=2,"SMALL",I545&lt;=5,"MEDIUM",I545&gt;5,"LARGE")</f>
        <v>SMALL</v>
      </c>
      <c r="M545" s="144" t="str">
        <f t="shared" si="74"/>
        <v>NO</v>
      </c>
      <c r="N545" s="374">
        <v>4.84</v>
      </c>
      <c r="O545" s="374">
        <f t="shared" si="75"/>
        <v>5</v>
      </c>
      <c r="P545" s="158" t="str" cm="1">
        <f t="array" ref="P545">_xlfn.SWITCH(ROUND(N545,0),5,"Excellent",4,"Good",3,"ok","Bad")</f>
        <v>Excellent</v>
      </c>
      <c r="Q545" s="144">
        <v>19</v>
      </c>
      <c r="R545" s="385">
        <v>41571</v>
      </c>
      <c r="S545" s="385">
        <v>43800</v>
      </c>
      <c r="T545" s="144">
        <v>1229</v>
      </c>
      <c r="U545" s="144" t="s">
        <v>69</v>
      </c>
      <c r="V545" s="144">
        <v>88</v>
      </c>
      <c r="W545" s="144" t="str">
        <f t="shared" si="81"/>
        <v>Active</v>
      </c>
      <c r="X545" s="144">
        <v>1229</v>
      </c>
      <c r="Y545" s="157" t="s">
        <v>64</v>
      </c>
      <c r="Z545" s="386">
        <v>1</v>
      </c>
      <c r="AA545" s="386">
        <v>1</v>
      </c>
      <c r="AB545" s="387" t="s">
        <v>65</v>
      </c>
      <c r="AC545" s="157"/>
    </row>
    <row r="546" spans="2:29">
      <c r="B546" s="347">
        <v>70</v>
      </c>
      <c r="C546" s="383">
        <v>0</v>
      </c>
      <c r="D546" s="383" t="str">
        <f t="shared" si="76"/>
        <v>NO</v>
      </c>
      <c r="E546" s="383" t="str">
        <f t="shared" si="77"/>
        <v>MILD</v>
      </c>
      <c r="F546" s="383" t="str">
        <f t="shared" si="78"/>
        <v>NONE</v>
      </c>
      <c r="G546" s="384" t="str">
        <f t="shared" si="73"/>
        <v>WET</v>
      </c>
      <c r="I546" s="342">
        <v>4</v>
      </c>
      <c r="J546" s="144" t="str">
        <f t="shared" si="79"/>
        <v>LARGE</v>
      </c>
      <c r="K546" s="144" t="str">
        <f t="shared" si="80"/>
        <v>MEDIUM</v>
      </c>
      <c r="L546" s="144" t="str" cm="1">
        <f t="array" ref="L546">_xlfn.IFS(I546&lt;=2,"SMALL",I546&lt;=5,"MEDIUM",I546&gt;5,"LARGE")</f>
        <v>MEDIUM</v>
      </c>
      <c r="M546" s="144" t="str">
        <f t="shared" si="74"/>
        <v>NO</v>
      </c>
      <c r="N546" s="374">
        <v>4.55</v>
      </c>
      <c r="O546" s="374">
        <f t="shared" si="75"/>
        <v>5</v>
      </c>
      <c r="P546" s="158" t="str" cm="1">
        <f t="array" ref="P546">_xlfn.SWITCH(ROUND(N546,0),5,"Excellent",4,"Good",3,"ok","Bad")</f>
        <v>Excellent</v>
      </c>
      <c r="Q546" s="144">
        <v>97</v>
      </c>
      <c r="R546" s="385">
        <v>41530</v>
      </c>
      <c r="S546" s="385">
        <v>43897</v>
      </c>
      <c r="T546" s="144">
        <v>440</v>
      </c>
      <c r="U546" s="144" t="s">
        <v>69</v>
      </c>
      <c r="V546" s="144">
        <v>106</v>
      </c>
      <c r="W546" s="144" t="str">
        <f t="shared" si="81"/>
        <v>Active</v>
      </c>
      <c r="X546" s="144">
        <v>440</v>
      </c>
      <c r="Y546" s="157" t="s">
        <v>61</v>
      </c>
      <c r="Z546" s="386">
        <v>1</v>
      </c>
      <c r="AA546" s="386">
        <v>0.91</v>
      </c>
      <c r="AB546" s="387" t="s">
        <v>62</v>
      </c>
      <c r="AC546" s="157"/>
    </row>
    <row r="547" spans="2:29">
      <c r="B547" s="347">
        <v>82</v>
      </c>
      <c r="C547" s="383">
        <v>0</v>
      </c>
      <c r="D547" s="383" t="str">
        <f t="shared" si="76"/>
        <v>NO</v>
      </c>
      <c r="E547" s="383" t="str">
        <f t="shared" si="77"/>
        <v>HOT</v>
      </c>
      <c r="F547" s="383" t="str">
        <f t="shared" si="78"/>
        <v>NONE</v>
      </c>
      <c r="G547" s="384" t="str">
        <f t="shared" si="73"/>
        <v>DRY</v>
      </c>
      <c r="I547" s="342">
        <v>4</v>
      </c>
      <c r="J547" s="144" t="str">
        <f t="shared" si="79"/>
        <v>LARGE</v>
      </c>
      <c r="K547" s="144" t="str">
        <f t="shared" si="80"/>
        <v>MEDIUM</v>
      </c>
      <c r="L547" s="144" t="str" cm="1">
        <f t="array" ref="L547">_xlfn.IFS(I547&lt;=2,"SMALL",I547&lt;=5,"MEDIUM",I547&gt;5,"LARGE")</f>
        <v>MEDIUM</v>
      </c>
      <c r="M547" s="144" t="str">
        <f t="shared" si="74"/>
        <v>NO</v>
      </c>
      <c r="N547" s="374">
        <v>5</v>
      </c>
      <c r="O547" s="374">
        <f t="shared" si="75"/>
        <v>5</v>
      </c>
      <c r="P547" s="158" t="str" cm="1">
        <f t="array" ref="P547">_xlfn.SWITCH(ROUND(N547,0),5,"Excellent",4,"Good",3,"ok","Bad")</f>
        <v>Excellent</v>
      </c>
      <c r="Q547" s="144">
        <v>6</v>
      </c>
      <c r="R547" s="385">
        <v>41540</v>
      </c>
      <c r="S547" s="385">
        <v>41900</v>
      </c>
      <c r="T547" s="144">
        <v>864</v>
      </c>
      <c r="U547" s="144" t="s">
        <v>69</v>
      </c>
      <c r="V547" s="144">
        <v>15</v>
      </c>
      <c r="W547" s="144" t="str">
        <f t="shared" si="81"/>
        <v>Active</v>
      </c>
      <c r="X547" s="144">
        <v>864</v>
      </c>
      <c r="Y547" s="157" t="s">
        <v>61</v>
      </c>
      <c r="Z547" s="386">
        <v>1</v>
      </c>
      <c r="AA547" s="386">
        <v>0.5</v>
      </c>
      <c r="AB547" s="387" t="s">
        <v>65</v>
      </c>
      <c r="AC547" s="157"/>
    </row>
    <row r="548" spans="2:29">
      <c r="B548" s="347">
        <v>71</v>
      </c>
      <c r="C548" s="383">
        <v>0</v>
      </c>
      <c r="D548" s="383" t="str">
        <f t="shared" si="76"/>
        <v>NO</v>
      </c>
      <c r="E548" s="383" t="str">
        <f t="shared" si="77"/>
        <v>MILD</v>
      </c>
      <c r="F548" s="383" t="str">
        <f t="shared" si="78"/>
        <v>NONE</v>
      </c>
      <c r="G548" s="384" t="str">
        <f t="shared" si="73"/>
        <v>WET</v>
      </c>
      <c r="I548" s="342">
        <v>4</v>
      </c>
      <c r="J548" s="144" t="str">
        <f t="shared" si="79"/>
        <v>LARGE</v>
      </c>
      <c r="K548" s="144" t="str">
        <f t="shared" si="80"/>
        <v>MEDIUM</v>
      </c>
      <c r="L548" s="144" t="str" cm="1">
        <f t="array" ref="L548">_xlfn.IFS(I548&lt;=2,"SMALL",I548&lt;=5,"MEDIUM",I548&gt;5,"LARGE")</f>
        <v>MEDIUM</v>
      </c>
      <c r="M548" s="144" t="str">
        <f t="shared" si="74"/>
        <v>YES</v>
      </c>
      <c r="N548" s="374">
        <v>4.9000000000000004</v>
      </c>
      <c r="O548" s="374">
        <f t="shared" si="75"/>
        <v>5</v>
      </c>
      <c r="P548" s="158" t="str" cm="1">
        <f t="array" ref="P548">_xlfn.SWITCH(ROUND(N548,0),5,"Excellent",4,"Good",3,"ok","Bad")</f>
        <v>Excellent</v>
      </c>
      <c r="Q548" s="144">
        <v>279</v>
      </c>
      <c r="R548" s="385">
        <v>41502</v>
      </c>
      <c r="S548" s="385">
        <v>43967</v>
      </c>
      <c r="T548" s="144">
        <v>271</v>
      </c>
      <c r="U548" s="144" t="s">
        <v>69</v>
      </c>
      <c r="V548" s="144">
        <v>95</v>
      </c>
      <c r="W548" s="144" t="str">
        <f t="shared" si="81"/>
        <v>Active</v>
      </c>
      <c r="X548" s="144">
        <v>271</v>
      </c>
      <c r="Y548" s="157" t="s">
        <v>64</v>
      </c>
      <c r="Z548" s="386">
        <v>0.8</v>
      </c>
      <c r="AA548" s="386">
        <v>0.65</v>
      </c>
      <c r="AB548" s="387" t="s">
        <v>65</v>
      </c>
      <c r="AC548" s="157"/>
    </row>
    <row r="549" spans="2:29">
      <c r="B549" s="347">
        <v>83</v>
      </c>
      <c r="C549" s="383">
        <v>46</v>
      </c>
      <c r="D549" s="383" t="str">
        <f t="shared" si="76"/>
        <v>NO</v>
      </c>
      <c r="E549" s="383" t="str">
        <f t="shared" si="77"/>
        <v>HOT</v>
      </c>
      <c r="F549" s="383" t="str">
        <f t="shared" si="78"/>
        <v>RAIN</v>
      </c>
      <c r="G549" s="384" t="str">
        <f t="shared" si="73"/>
        <v>DRY</v>
      </c>
      <c r="I549" s="342">
        <v>1</v>
      </c>
      <c r="J549" s="144" t="str">
        <f t="shared" si="79"/>
        <v>SMALL</v>
      </c>
      <c r="K549" s="144" t="str">
        <f t="shared" si="80"/>
        <v>SMALL</v>
      </c>
      <c r="L549" s="144" t="str" cm="1">
        <f t="array" ref="L549">_xlfn.IFS(I549&lt;=2,"SMALL",I549&lt;=5,"MEDIUM",I549&gt;5,"LARGE")</f>
        <v>SMALL</v>
      </c>
      <c r="M549" s="144" t="str">
        <f t="shared" si="74"/>
        <v>NO</v>
      </c>
      <c r="N549" s="374">
        <v>5</v>
      </c>
      <c r="O549" s="374">
        <f t="shared" si="75"/>
        <v>5</v>
      </c>
      <c r="P549" s="158" t="str" cm="1">
        <f t="array" ref="P549">_xlfn.SWITCH(ROUND(N549,0),5,"Excellent",4,"Good",3,"ok","Bad")</f>
        <v>Excellent</v>
      </c>
      <c r="Q549" s="144">
        <v>16</v>
      </c>
      <c r="R549" s="385">
        <v>43596</v>
      </c>
      <c r="S549" s="385">
        <v>43818</v>
      </c>
      <c r="T549" s="144">
        <v>1237</v>
      </c>
      <c r="U549" s="144" t="s">
        <v>60</v>
      </c>
      <c r="V549" s="144">
        <v>0</v>
      </c>
      <c r="W549" s="144" t="str">
        <f t="shared" si="81"/>
        <v>Inactive</v>
      </c>
      <c r="X549" s="144">
        <v>1237</v>
      </c>
      <c r="Y549" s="157" t="s">
        <v>64</v>
      </c>
      <c r="Z549" s="386">
        <v>1</v>
      </c>
      <c r="AA549" s="386">
        <v>0.91</v>
      </c>
      <c r="AB549" s="387" t="s">
        <v>65</v>
      </c>
      <c r="AC549" s="157"/>
    </row>
    <row r="550" spans="2:29">
      <c r="B550" s="347">
        <v>74</v>
      </c>
      <c r="C550" s="383">
        <v>0</v>
      </c>
      <c r="D550" s="383" t="str">
        <f t="shared" si="76"/>
        <v>NO</v>
      </c>
      <c r="E550" s="383" t="str">
        <f t="shared" si="77"/>
        <v>MILD</v>
      </c>
      <c r="F550" s="383" t="str">
        <f t="shared" si="78"/>
        <v>NONE</v>
      </c>
      <c r="G550" s="384" t="str">
        <f t="shared" si="73"/>
        <v>WET</v>
      </c>
      <c r="I550" s="342">
        <v>4</v>
      </c>
      <c r="J550" s="144" t="str">
        <f t="shared" si="79"/>
        <v>LARGE</v>
      </c>
      <c r="K550" s="144" t="str">
        <f t="shared" si="80"/>
        <v>MEDIUM</v>
      </c>
      <c r="L550" s="144" t="str" cm="1">
        <f t="array" ref="L550">_xlfn.IFS(I550&lt;=2,"SMALL",I550&lt;=5,"MEDIUM",I550&gt;5,"LARGE")</f>
        <v>MEDIUM</v>
      </c>
      <c r="M550" s="144" t="str">
        <f t="shared" si="74"/>
        <v>NO</v>
      </c>
      <c r="N550" s="374">
        <v>4.83</v>
      </c>
      <c r="O550" s="374">
        <f t="shared" si="75"/>
        <v>5</v>
      </c>
      <c r="P550" s="158" t="str" cm="1">
        <f t="array" ref="P550">_xlfn.SWITCH(ROUND(N550,0),5,"Excellent",4,"Good",3,"ok","Bad")</f>
        <v>Excellent</v>
      </c>
      <c r="Q550" s="144">
        <v>29</v>
      </c>
      <c r="R550" s="385">
        <v>41503</v>
      </c>
      <c r="S550" s="385">
        <v>43882</v>
      </c>
      <c r="T550" s="144">
        <v>559</v>
      </c>
      <c r="U550" s="144" t="s">
        <v>69</v>
      </c>
      <c r="V550" s="144">
        <v>0</v>
      </c>
      <c r="W550" s="144" t="str">
        <f t="shared" si="81"/>
        <v>Inactive</v>
      </c>
      <c r="X550" s="144">
        <v>559</v>
      </c>
      <c r="Y550" s="157" t="s">
        <v>70</v>
      </c>
      <c r="Z550" s="386">
        <v>1</v>
      </c>
      <c r="AA550" s="386">
        <v>1</v>
      </c>
      <c r="AB550" s="387" t="s">
        <v>65</v>
      </c>
      <c r="AC550" s="157"/>
    </row>
    <row r="551" spans="2:29">
      <c r="B551" s="347">
        <v>68</v>
      </c>
      <c r="C551" s="383">
        <v>0</v>
      </c>
      <c r="D551" s="383" t="str">
        <f t="shared" si="76"/>
        <v>NO</v>
      </c>
      <c r="E551" s="383" t="str">
        <f t="shared" si="77"/>
        <v>MILD</v>
      </c>
      <c r="F551" s="383" t="str">
        <f t="shared" si="78"/>
        <v>NONE</v>
      </c>
      <c r="G551" s="384" t="str">
        <f t="shared" si="73"/>
        <v>WET</v>
      </c>
      <c r="I551" s="342">
        <v>4</v>
      </c>
      <c r="J551" s="144" t="str">
        <f t="shared" si="79"/>
        <v>LARGE</v>
      </c>
      <c r="K551" s="144" t="str">
        <f t="shared" si="80"/>
        <v>MEDIUM</v>
      </c>
      <c r="L551" s="144" t="str" cm="1">
        <f t="array" ref="L551">_xlfn.IFS(I551&lt;=2,"SMALL",I551&lt;=5,"MEDIUM",I551&gt;5,"LARGE")</f>
        <v>MEDIUM</v>
      </c>
      <c r="M551" s="144" t="str">
        <f t="shared" si="74"/>
        <v>YES</v>
      </c>
      <c r="N551" s="374">
        <v>4.91</v>
      </c>
      <c r="O551" s="374">
        <f t="shared" si="75"/>
        <v>5</v>
      </c>
      <c r="P551" s="158" t="str" cm="1">
        <f t="array" ref="P551">_xlfn.SWITCH(ROUND(N551,0),5,"Excellent",4,"Good",3,"ok","Bad")</f>
        <v>Excellent</v>
      </c>
      <c r="Q551" s="144">
        <v>260</v>
      </c>
      <c r="R551" s="385">
        <v>41549</v>
      </c>
      <c r="S551" s="385">
        <v>43898</v>
      </c>
      <c r="T551" s="144">
        <v>1083</v>
      </c>
      <c r="U551" s="144" t="s">
        <v>69</v>
      </c>
      <c r="V551" s="144">
        <v>363</v>
      </c>
      <c r="W551" s="144" t="str">
        <f t="shared" si="81"/>
        <v>Active</v>
      </c>
      <c r="X551" s="144">
        <v>1083</v>
      </c>
      <c r="Y551" s="157" t="s">
        <v>64</v>
      </c>
      <c r="Z551" s="386">
        <v>1</v>
      </c>
      <c r="AA551" s="386">
        <v>0.91</v>
      </c>
      <c r="AB551" s="387" t="s">
        <v>62</v>
      </c>
      <c r="AC551" s="157"/>
    </row>
    <row r="552" spans="2:29">
      <c r="B552" s="347">
        <v>66</v>
      </c>
      <c r="C552" s="383">
        <v>0</v>
      </c>
      <c r="D552" s="383" t="str">
        <f t="shared" si="76"/>
        <v>NO</v>
      </c>
      <c r="E552" s="383" t="str">
        <f t="shared" si="77"/>
        <v>MILD</v>
      </c>
      <c r="F552" s="383" t="str">
        <f t="shared" si="78"/>
        <v>NONE</v>
      </c>
      <c r="G552" s="384" t="str">
        <f t="shared" si="73"/>
        <v>WET</v>
      </c>
      <c r="I552" s="342">
        <v>5</v>
      </c>
      <c r="J552" s="144" t="str">
        <f t="shared" si="79"/>
        <v>LARGE</v>
      </c>
      <c r="K552" s="144" t="str">
        <f t="shared" si="80"/>
        <v>MEDIUM</v>
      </c>
      <c r="L552" s="144" t="str" cm="1">
        <f t="array" ref="L552">_xlfn.IFS(I552&lt;=2,"SMALL",I552&lt;=5,"MEDIUM",I552&gt;5,"LARGE")</f>
        <v>MEDIUM</v>
      </c>
      <c r="M552" s="144" t="str">
        <f t="shared" si="74"/>
        <v>NO</v>
      </c>
      <c r="N552" s="374">
        <v>4.49</v>
      </c>
      <c r="O552" s="374">
        <f t="shared" si="75"/>
        <v>4</v>
      </c>
      <c r="P552" s="158" t="str" cm="1">
        <f t="array" ref="P552">_xlfn.SWITCH(ROUND(N552,0),5,"Excellent",4,"Good",3,"ok","Bad")</f>
        <v>Good</v>
      </c>
      <c r="Q552" s="144">
        <v>379</v>
      </c>
      <c r="R552" s="385">
        <v>41966</v>
      </c>
      <c r="S552" s="385">
        <v>44038</v>
      </c>
      <c r="T552" s="144">
        <v>1245</v>
      </c>
      <c r="U552" s="144" t="s">
        <v>69</v>
      </c>
      <c r="V552" s="144">
        <v>341</v>
      </c>
      <c r="W552" s="144" t="str">
        <f t="shared" si="81"/>
        <v>Active</v>
      </c>
      <c r="X552" s="144">
        <v>1245</v>
      </c>
      <c r="Y552" s="157" t="s">
        <v>70</v>
      </c>
      <c r="Z552" s="386">
        <v>1</v>
      </c>
      <c r="AA552" s="386">
        <v>0.85</v>
      </c>
      <c r="AB552" s="387" t="s">
        <v>62</v>
      </c>
      <c r="AC552" s="157"/>
    </row>
    <row r="553" spans="2:29">
      <c r="B553" s="347">
        <v>85</v>
      </c>
      <c r="C553" s="383">
        <v>8</v>
      </c>
      <c r="D553" s="383" t="str">
        <f t="shared" si="76"/>
        <v>NO</v>
      </c>
      <c r="E553" s="383" t="str">
        <f t="shared" si="77"/>
        <v>HOT</v>
      </c>
      <c r="F553" s="383" t="str">
        <f t="shared" si="78"/>
        <v>RAIN</v>
      </c>
      <c r="G553" s="384" t="str">
        <f t="shared" si="73"/>
        <v>DRY</v>
      </c>
      <c r="I553" s="342">
        <v>2</v>
      </c>
      <c r="J553" s="144" t="str">
        <f t="shared" si="79"/>
        <v>SMALL</v>
      </c>
      <c r="K553" s="144" t="str">
        <f t="shared" si="80"/>
        <v>SMALL</v>
      </c>
      <c r="L553" s="144" t="str" cm="1">
        <f t="array" ref="L553">_xlfn.IFS(I553&lt;=2,"SMALL",I553&lt;=5,"MEDIUM",I553&gt;5,"LARGE")</f>
        <v>SMALL</v>
      </c>
      <c r="M553" s="144" t="str">
        <f t="shared" si="74"/>
        <v>NO</v>
      </c>
      <c r="N553" s="374">
        <v>5</v>
      </c>
      <c r="O553" s="374">
        <f t="shared" si="75"/>
        <v>5</v>
      </c>
      <c r="P553" s="158" t="str" cm="1">
        <f t="array" ref="P553">_xlfn.SWITCH(ROUND(N553,0),5,"Excellent",4,"Good",3,"ok","Bad")</f>
        <v>Excellent</v>
      </c>
      <c r="Q553" s="144">
        <v>4</v>
      </c>
      <c r="R553" s="385">
        <v>42607</v>
      </c>
      <c r="S553" s="385">
        <v>43867</v>
      </c>
      <c r="T553" s="144">
        <v>1247</v>
      </c>
      <c r="U553" s="144" t="s">
        <v>69</v>
      </c>
      <c r="V553" s="144">
        <v>320</v>
      </c>
      <c r="W553" s="144" t="str">
        <f t="shared" si="81"/>
        <v>Active</v>
      </c>
      <c r="X553" s="144">
        <v>1247</v>
      </c>
      <c r="Y553" s="157" t="s">
        <v>61</v>
      </c>
      <c r="Z553" s="386">
        <v>1</v>
      </c>
      <c r="AA553" s="386">
        <v>0.92</v>
      </c>
      <c r="AB553" s="387" t="s">
        <v>62</v>
      </c>
      <c r="AC553" s="157"/>
    </row>
    <row r="554" spans="2:29">
      <c r="B554" s="347">
        <v>89</v>
      </c>
      <c r="C554" s="383">
        <v>0</v>
      </c>
      <c r="D554" s="383" t="str">
        <f t="shared" si="76"/>
        <v>NO</v>
      </c>
      <c r="E554" s="383" t="str">
        <f t="shared" si="77"/>
        <v>HOT</v>
      </c>
      <c r="F554" s="383" t="str">
        <f t="shared" si="78"/>
        <v>NONE</v>
      </c>
      <c r="G554" s="384" t="str">
        <f t="shared" si="73"/>
        <v>DRY</v>
      </c>
      <c r="I554" s="342">
        <v>2</v>
      </c>
      <c r="J554" s="144" t="str">
        <f t="shared" si="79"/>
        <v>SMALL</v>
      </c>
      <c r="K554" s="144" t="str">
        <f t="shared" si="80"/>
        <v>SMALL</v>
      </c>
      <c r="L554" s="144" t="str" cm="1">
        <f t="array" ref="L554">_xlfn.IFS(I554&lt;=2,"SMALL",I554&lt;=5,"MEDIUM",I554&gt;5,"LARGE")</f>
        <v>SMALL</v>
      </c>
      <c r="M554" s="144" t="str">
        <f t="shared" si="74"/>
        <v>NO</v>
      </c>
      <c r="N554" s="374">
        <v>4.75</v>
      </c>
      <c r="O554" s="374">
        <f t="shared" si="75"/>
        <v>5</v>
      </c>
      <c r="P554" s="158" t="str" cm="1">
        <f t="array" ref="P554">_xlfn.SWITCH(ROUND(N554,0),5,"Excellent",4,"Good",3,"ok","Bad")</f>
        <v>Excellent</v>
      </c>
      <c r="Q554" s="144">
        <v>4</v>
      </c>
      <c r="R554" s="385">
        <v>41522</v>
      </c>
      <c r="S554" s="385">
        <v>42556</v>
      </c>
      <c r="T554" s="144">
        <v>793</v>
      </c>
      <c r="U554" s="144" t="s">
        <v>69</v>
      </c>
      <c r="V554" s="144">
        <v>76</v>
      </c>
      <c r="W554" s="144" t="str">
        <f t="shared" si="81"/>
        <v>Active</v>
      </c>
      <c r="X554" s="144">
        <v>793</v>
      </c>
      <c r="Y554" s="157" t="s">
        <v>61</v>
      </c>
      <c r="Z554" s="386">
        <v>1</v>
      </c>
      <c r="AA554" s="386">
        <v>0.8</v>
      </c>
      <c r="AB554" s="387" t="s">
        <v>62</v>
      </c>
      <c r="AC554" s="157"/>
    </row>
    <row r="555" spans="2:29">
      <c r="B555" s="347">
        <v>77</v>
      </c>
      <c r="C555" s="383">
        <v>0</v>
      </c>
      <c r="D555" s="383" t="str">
        <f t="shared" si="76"/>
        <v>NO</v>
      </c>
      <c r="E555" s="383" t="str">
        <f t="shared" si="77"/>
        <v>MILD</v>
      </c>
      <c r="F555" s="383" t="str">
        <f t="shared" si="78"/>
        <v>NONE</v>
      </c>
      <c r="G555" s="384" t="str">
        <f t="shared" si="73"/>
        <v>WET</v>
      </c>
      <c r="I555" s="342">
        <v>2</v>
      </c>
      <c r="J555" s="144" t="str">
        <f t="shared" si="79"/>
        <v>SMALL</v>
      </c>
      <c r="K555" s="144" t="str">
        <f t="shared" si="80"/>
        <v>SMALL</v>
      </c>
      <c r="L555" s="144" t="str" cm="1">
        <f t="array" ref="L555">_xlfn.IFS(I555&lt;=2,"SMALL",I555&lt;=5,"MEDIUM",I555&gt;5,"LARGE")</f>
        <v>SMALL</v>
      </c>
      <c r="M555" s="144" t="str">
        <f t="shared" si="74"/>
        <v>NO</v>
      </c>
      <c r="N555" s="374">
        <v>4.57</v>
      </c>
      <c r="O555" s="374">
        <f t="shared" si="75"/>
        <v>5</v>
      </c>
      <c r="P555" s="158" t="str" cm="1">
        <f t="array" ref="P555">_xlfn.SWITCH(ROUND(N555,0),5,"Excellent",4,"Good",3,"ok","Bad")</f>
        <v>Excellent</v>
      </c>
      <c r="Q555" s="144">
        <v>44</v>
      </c>
      <c r="R555" s="385">
        <v>41548</v>
      </c>
      <c r="S555" s="385">
        <v>43799</v>
      </c>
      <c r="T555" s="144">
        <v>1255</v>
      </c>
      <c r="U555" s="144" t="s">
        <v>69</v>
      </c>
      <c r="V555" s="144">
        <v>0</v>
      </c>
      <c r="W555" s="144" t="str">
        <f t="shared" si="81"/>
        <v>Inactive</v>
      </c>
      <c r="X555" s="144">
        <v>1255</v>
      </c>
      <c r="Y555" s="157" t="s">
        <v>122</v>
      </c>
      <c r="Z555" s="386">
        <v>0</v>
      </c>
      <c r="AA555" s="386">
        <v>0.2</v>
      </c>
      <c r="AB555" s="387" t="s">
        <v>65</v>
      </c>
      <c r="AC555" s="157"/>
    </row>
    <row r="556" spans="2:29">
      <c r="B556" s="347">
        <v>86</v>
      </c>
      <c r="C556" s="383">
        <v>0</v>
      </c>
      <c r="D556" s="383" t="str">
        <f t="shared" si="76"/>
        <v>NO</v>
      </c>
      <c r="E556" s="383" t="str">
        <f t="shared" si="77"/>
        <v>HOT</v>
      </c>
      <c r="F556" s="383" t="str">
        <f t="shared" si="78"/>
        <v>NONE</v>
      </c>
      <c r="G556" s="384" t="str">
        <f t="shared" si="73"/>
        <v>DRY</v>
      </c>
      <c r="I556" s="342">
        <v>2</v>
      </c>
      <c r="J556" s="144" t="str">
        <f t="shared" si="79"/>
        <v>SMALL</v>
      </c>
      <c r="K556" s="144" t="str">
        <f t="shared" si="80"/>
        <v>SMALL</v>
      </c>
      <c r="L556" s="144" t="str" cm="1">
        <f t="array" ref="L556">_xlfn.IFS(I556&lt;=2,"SMALL",I556&lt;=5,"MEDIUM",I556&gt;5,"LARGE")</f>
        <v>SMALL</v>
      </c>
      <c r="M556" s="144" t="str">
        <f t="shared" si="74"/>
        <v>NO</v>
      </c>
      <c r="N556" s="374">
        <v>5</v>
      </c>
      <c r="O556" s="374">
        <f t="shared" si="75"/>
        <v>5</v>
      </c>
      <c r="P556" s="158" t="str" cm="1">
        <f t="array" ref="P556">_xlfn.SWITCH(ROUND(N556,0),5,"Excellent",4,"Good",3,"ok","Bad")</f>
        <v>Excellent</v>
      </c>
      <c r="Q556" s="144">
        <v>50</v>
      </c>
      <c r="R556" s="385">
        <v>42259</v>
      </c>
      <c r="S556" s="385">
        <v>44009</v>
      </c>
      <c r="T556" s="144">
        <v>1261</v>
      </c>
      <c r="U556" s="144" t="s">
        <v>60</v>
      </c>
      <c r="V556" s="144">
        <v>0</v>
      </c>
      <c r="W556" s="144" t="str">
        <f t="shared" si="81"/>
        <v>Inactive</v>
      </c>
      <c r="X556" s="144">
        <v>1261</v>
      </c>
      <c r="Y556" s="157" t="s">
        <v>61</v>
      </c>
      <c r="Z556" s="386">
        <v>0.75</v>
      </c>
      <c r="AA556" s="386">
        <v>0.86</v>
      </c>
      <c r="AB556" s="387" t="s">
        <v>65</v>
      </c>
      <c r="AC556" s="157"/>
    </row>
    <row r="557" spans="2:29">
      <c r="B557" s="347">
        <v>86</v>
      </c>
      <c r="C557" s="383">
        <v>0</v>
      </c>
      <c r="D557" s="383" t="str">
        <f t="shared" si="76"/>
        <v>NO</v>
      </c>
      <c r="E557" s="383" t="str">
        <f t="shared" si="77"/>
        <v>HOT</v>
      </c>
      <c r="F557" s="383" t="str">
        <f t="shared" si="78"/>
        <v>NONE</v>
      </c>
      <c r="G557" s="384" t="str">
        <f t="shared" si="73"/>
        <v>DRY</v>
      </c>
      <c r="I557" s="342">
        <v>3</v>
      </c>
      <c r="J557" s="144" t="str">
        <f t="shared" si="79"/>
        <v>LARGE</v>
      </c>
      <c r="K557" s="144" t="str">
        <f t="shared" si="80"/>
        <v>MEDIUM</v>
      </c>
      <c r="L557" s="144" t="str" cm="1">
        <f t="array" ref="L557">_xlfn.IFS(I557&lt;=2,"SMALL",I557&lt;=5,"MEDIUM",I557&gt;5,"LARGE")</f>
        <v>MEDIUM</v>
      </c>
      <c r="M557" s="144" t="str">
        <f t="shared" si="74"/>
        <v>YES</v>
      </c>
      <c r="N557" s="374">
        <v>4.99</v>
      </c>
      <c r="O557" s="374">
        <f t="shared" si="75"/>
        <v>5</v>
      </c>
      <c r="P557" s="158" t="str" cm="1">
        <f t="array" ref="P557">_xlfn.SWITCH(ROUND(N557,0),5,"Excellent",4,"Good",3,"ok","Bad")</f>
        <v>Excellent</v>
      </c>
      <c r="Q557" s="144">
        <v>242</v>
      </c>
      <c r="R557" s="385">
        <v>42566</v>
      </c>
      <c r="S557" s="385">
        <v>43898</v>
      </c>
      <c r="T557" s="144">
        <v>1262</v>
      </c>
      <c r="U557" s="144" t="s">
        <v>60</v>
      </c>
      <c r="V557" s="144">
        <v>179</v>
      </c>
      <c r="W557" s="144" t="str">
        <f t="shared" si="81"/>
        <v>Active</v>
      </c>
      <c r="X557" s="144">
        <v>1262</v>
      </c>
      <c r="Y557" s="157" t="s">
        <v>64</v>
      </c>
      <c r="Z557" s="386">
        <v>0.92</v>
      </c>
      <c r="AA557" s="386">
        <v>0.82</v>
      </c>
      <c r="AB557" s="387" t="s">
        <v>62</v>
      </c>
      <c r="AC557" s="157"/>
    </row>
    <row r="558" spans="2:29">
      <c r="B558" s="347">
        <v>72</v>
      </c>
      <c r="C558" s="383">
        <v>74</v>
      </c>
      <c r="D558" s="383" t="str">
        <f t="shared" si="76"/>
        <v>NO</v>
      </c>
      <c r="E558" s="383" t="str">
        <f t="shared" si="77"/>
        <v>MILD</v>
      </c>
      <c r="F558" s="383" t="str">
        <f t="shared" si="78"/>
        <v>RAIN</v>
      </c>
      <c r="G558" s="384" t="str">
        <f t="shared" si="73"/>
        <v>WET</v>
      </c>
      <c r="I558" s="342">
        <v>6</v>
      </c>
      <c r="J558" s="144" t="str">
        <f t="shared" si="79"/>
        <v>LARGE</v>
      </c>
      <c r="K558" s="144" t="str">
        <f t="shared" si="80"/>
        <v>LARGE</v>
      </c>
      <c r="L558" s="144" t="str" cm="1">
        <f t="array" ref="L558">_xlfn.IFS(I558&lt;=2,"SMALL",I558&lt;=5,"MEDIUM",I558&gt;5,"LARGE")</f>
        <v>LARGE</v>
      </c>
      <c r="M558" s="144" t="str">
        <f t="shared" si="74"/>
        <v>NO</v>
      </c>
      <c r="N558" s="374">
        <v>4.3600000000000003</v>
      </c>
      <c r="O558" s="374">
        <f t="shared" si="75"/>
        <v>4</v>
      </c>
      <c r="P558" s="158" t="str" cm="1">
        <f t="array" ref="P558">_xlfn.SWITCH(ROUND(N558,0),5,"Excellent",4,"Good",3,"ok","Bad")</f>
        <v>Good</v>
      </c>
      <c r="Q558" s="144">
        <v>132</v>
      </c>
      <c r="R558" s="385">
        <v>41497</v>
      </c>
      <c r="S558" s="385">
        <v>43221</v>
      </c>
      <c r="T558" s="144">
        <v>311</v>
      </c>
      <c r="U558" s="144" t="s">
        <v>69</v>
      </c>
      <c r="V558" s="144">
        <v>365</v>
      </c>
      <c r="W558" s="144" t="str">
        <f t="shared" si="81"/>
        <v>Active</v>
      </c>
      <c r="X558" s="144">
        <v>311</v>
      </c>
      <c r="Y558" s="157" t="s">
        <v>61</v>
      </c>
      <c r="Z558" s="386">
        <v>1</v>
      </c>
      <c r="AA558" s="386">
        <v>1</v>
      </c>
      <c r="AB558" s="387" t="s">
        <v>65</v>
      </c>
      <c r="AC558" s="157"/>
    </row>
    <row r="559" spans="2:29">
      <c r="B559" s="347">
        <v>68</v>
      </c>
      <c r="C559" s="383">
        <v>30</v>
      </c>
      <c r="D559" s="383" t="str">
        <f t="shared" si="76"/>
        <v>NO</v>
      </c>
      <c r="E559" s="383" t="str">
        <f t="shared" si="77"/>
        <v>MILD</v>
      </c>
      <c r="F559" s="383" t="str">
        <f t="shared" si="78"/>
        <v>RAIN</v>
      </c>
      <c r="G559" s="384" t="str">
        <f t="shared" si="73"/>
        <v>WET</v>
      </c>
      <c r="I559" s="342">
        <v>3</v>
      </c>
      <c r="J559" s="144" t="str">
        <f t="shared" si="79"/>
        <v>LARGE</v>
      </c>
      <c r="K559" s="144" t="str">
        <f t="shared" si="80"/>
        <v>MEDIUM</v>
      </c>
      <c r="L559" s="144" t="str" cm="1">
        <f t="array" ref="L559">_xlfn.IFS(I559&lt;=2,"SMALL",I559&lt;=5,"MEDIUM",I559&gt;5,"LARGE")</f>
        <v>MEDIUM</v>
      </c>
      <c r="M559" s="144" t="str">
        <f t="shared" si="74"/>
        <v>NO</v>
      </c>
      <c r="N559" s="374">
        <v>4.8</v>
      </c>
      <c r="O559" s="374">
        <f t="shared" si="75"/>
        <v>5</v>
      </c>
      <c r="P559" s="158" t="str" cm="1">
        <f t="array" ref="P559">_xlfn.SWITCH(ROUND(N559,0),5,"Excellent",4,"Good",3,"ok","Bad")</f>
        <v>Excellent</v>
      </c>
      <c r="Q559" s="144">
        <v>74</v>
      </c>
      <c r="R559" s="385">
        <v>41573</v>
      </c>
      <c r="S559" s="385">
        <v>43891</v>
      </c>
      <c r="T559" s="144">
        <v>1267</v>
      </c>
      <c r="U559" s="144" t="s">
        <v>69</v>
      </c>
      <c r="V559" s="144">
        <v>0</v>
      </c>
      <c r="W559" s="144" t="str">
        <f t="shared" si="81"/>
        <v>Inactive</v>
      </c>
      <c r="X559" s="144">
        <v>1267</v>
      </c>
      <c r="Y559" s="157" t="s">
        <v>64</v>
      </c>
      <c r="Z559" s="386">
        <v>0.5</v>
      </c>
      <c r="AA559" s="386">
        <v>0.87</v>
      </c>
      <c r="AB559" s="387" t="s">
        <v>62</v>
      </c>
      <c r="AC559" s="157"/>
    </row>
    <row r="560" spans="2:29">
      <c r="B560" s="347">
        <v>89</v>
      </c>
      <c r="C560" s="383">
        <v>0</v>
      </c>
      <c r="D560" s="383" t="str">
        <f t="shared" si="76"/>
        <v>NO</v>
      </c>
      <c r="E560" s="383" t="str">
        <f t="shared" si="77"/>
        <v>HOT</v>
      </c>
      <c r="F560" s="383" t="str">
        <f t="shared" si="78"/>
        <v>NONE</v>
      </c>
      <c r="G560" s="384" t="str">
        <f t="shared" si="73"/>
        <v>DRY</v>
      </c>
      <c r="I560" s="342">
        <v>1</v>
      </c>
      <c r="J560" s="144" t="str">
        <f t="shared" si="79"/>
        <v>SMALL</v>
      </c>
      <c r="K560" s="144" t="str">
        <f t="shared" si="80"/>
        <v>SMALL</v>
      </c>
      <c r="L560" s="144" t="str" cm="1">
        <f t="array" ref="L560">_xlfn.IFS(I560&lt;=2,"SMALL",I560&lt;=5,"MEDIUM",I560&gt;5,"LARGE")</f>
        <v>SMALL</v>
      </c>
      <c r="M560" s="144" t="str">
        <f t="shared" si="74"/>
        <v>NO</v>
      </c>
      <c r="N560" s="374">
        <v>4.6399999999999997</v>
      </c>
      <c r="O560" s="374">
        <f t="shared" si="75"/>
        <v>5</v>
      </c>
      <c r="P560" s="158" t="str" cm="1">
        <f t="array" ref="P560">_xlfn.SWITCH(ROUND(N560,0),5,"Excellent",4,"Good",3,"ok","Bad")</f>
        <v>Excellent</v>
      </c>
      <c r="Q560" s="144">
        <v>14</v>
      </c>
      <c r="R560" s="385">
        <v>41499</v>
      </c>
      <c r="S560" s="385">
        <v>43331</v>
      </c>
      <c r="T560" s="144">
        <v>1271</v>
      </c>
      <c r="U560" s="144" t="s">
        <v>60</v>
      </c>
      <c r="V560" s="144">
        <v>364</v>
      </c>
      <c r="W560" s="144" t="str">
        <f t="shared" si="81"/>
        <v>Active</v>
      </c>
      <c r="X560" s="144">
        <v>1271</v>
      </c>
      <c r="Y560" s="157" t="s">
        <v>70</v>
      </c>
      <c r="Z560" s="386">
        <v>1</v>
      </c>
      <c r="AA560" s="386">
        <v>0.9</v>
      </c>
      <c r="AB560" s="387" t="s">
        <v>65</v>
      </c>
      <c r="AC560" s="157"/>
    </row>
    <row r="561" spans="2:29">
      <c r="B561" s="347">
        <v>71</v>
      </c>
      <c r="C561" s="383">
        <v>0</v>
      </c>
      <c r="D561" s="383" t="str">
        <f t="shared" si="76"/>
        <v>NO</v>
      </c>
      <c r="E561" s="383" t="str">
        <f t="shared" si="77"/>
        <v>MILD</v>
      </c>
      <c r="F561" s="383" t="str">
        <f t="shared" si="78"/>
        <v>NONE</v>
      </c>
      <c r="G561" s="384" t="str">
        <f t="shared" si="73"/>
        <v>WET</v>
      </c>
      <c r="I561" s="342">
        <v>4</v>
      </c>
      <c r="J561" s="144" t="str">
        <f t="shared" si="79"/>
        <v>LARGE</v>
      </c>
      <c r="K561" s="144" t="str">
        <f t="shared" si="80"/>
        <v>MEDIUM</v>
      </c>
      <c r="L561" s="144" t="str" cm="1">
        <f t="array" ref="L561">_xlfn.IFS(I561&lt;=2,"SMALL",I561&lt;=5,"MEDIUM",I561&gt;5,"LARGE")</f>
        <v>MEDIUM</v>
      </c>
      <c r="M561" s="144" t="str">
        <f t="shared" si="74"/>
        <v>NO</v>
      </c>
      <c r="N561" s="374">
        <v>4.74</v>
      </c>
      <c r="O561" s="374">
        <f t="shared" si="75"/>
        <v>5</v>
      </c>
      <c r="P561" s="158" t="str" cm="1">
        <f t="array" ref="P561">_xlfn.SWITCH(ROUND(N561,0),5,"Excellent",4,"Good",3,"ok","Bad")</f>
        <v>Excellent</v>
      </c>
      <c r="Q561" s="144">
        <v>96</v>
      </c>
      <c r="R561" s="385">
        <v>41498</v>
      </c>
      <c r="S561" s="385">
        <v>43926</v>
      </c>
      <c r="T561" s="144">
        <v>1269</v>
      </c>
      <c r="U561" s="144" t="s">
        <v>60</v>
      </c>
      <c r="V561" s="144">
        <v>234</v>
      </c>
      <c r="W561" s="144" t="str">
        <f t="shared" si="81"/>
        <v>Active</v>
      </c>
      <c r="X561" s="144">
        <v>1269</v>
      </c>
      <c r="Y561" s="157" t="s">
        <v>70</v>
      </c>
      <c r="Z561" s="386">
        <v>1</v>
      </c>
      <c r="AA561" s="386">
        <v>0.95</v>
      </c>
      <c r="AB561" s="387" t="s">
        <v>62</v>
      </c>
      <c r="AC561" s="157"/>
    </row>
    <row r="562" spans="2:29">
      <c r="B562" s="347">
        <v>70</v>
      </c>
      <c r="C562" s="383">
        <v>0</v>
      </c>
      <c r="D562" s="383" t="str">
        <f t="shared" si="76"/>
        <v>NO</v>
      </c>
      <c r="E562" s="383" t="str">
        <f t="shared" si="77"/>
        <v>MILD</v>
      </c>
      <c r="F562" s="383" t="str">
        <f t="shared" si="78"/>
        <v>NONE</v>
      </c>
      <c r="G562" s="384" t="str">
        <f t="shared" si="73"/>
        <v>WET</v>
      </c>
      <c r="I562" s="342">
        <v>5</v>
      </c>
      <c r="J562" s="144" t="str">
        <f t="shared" si="79"/>
        <v>LARGE</v>
      </c>
      <c r="K562" s="144" t="str">
        <f t="shared" si="80"/>
        <v>MEDIUM</v>
      </c>
      <c r="L562" s="144" t="str" cm="1">
        <f t="array" ref="L562">_xlfn.IFS(I562&lt;=2,"SMALL",I562&lt;=5,"MEDIUM",I562&gt;5,"LARGE")</f>
        <v>MEDIUM</v>
      </c>
      <c r="M562" s="144" t="str">
        <f t="shared" si="74"/>
        <v>YES</v>
      </c>
      <c r="N562" s="374">
        <v>4.96</v>
      </c>
      <c r="O562" s="374">
        <f t="shared" si="75"/>
        <v>5</v>
      </c>
      <c r="P562" s="158" t="str" cm="1">
        <f t="array" ref="P562">_xlfn.SWITCH(ROUND(N562,0),5,"Excellent",4,"Good",3,"ok","Bad")</f>
        <v>Excellent</v>
      </c>
      <c r="Q562" s="144">
        <v>210</v>
      </c>
      <c r="R562" s="385">
        <v>42651</v>
      </c>
      <c r="S562" s="385">
        <v>44057</v>
      </c>
      <c r="T562" s="144">
        <v>1273</v>
      </c>
      <c r="U562" s="144" t="s">
        <v>69</v>
      </c>
      <c r="V562" s="144">
        <v>332</v>
      </c>
      <c r="W562" s="144" t="str">
        <f t="shared" si="81"/>
        <v>Active</v>
      </c>
      <c r="X562" s="144">
        <v>1273</v>
      </c>
      <c r="Y562" s="157" t="s">
        <v>61</v>
      </c>
      <c r="Z562" s="386">
        <v>1</v>
      </c>
      <c r="AA562" s="386">
        <v>0.46</v>
      </c>
      <c r="AB562" s="387" t="s">
        <v>62</v>
      </c>
      <c r="AC562" s="157"/>
    </row>
    <row r="563" spans="2:29">
      <c r="B563" s="347">
        <v>82</v>
      </c>
      <c r="C563" s="383">
        <v>114</v>
      </c>
      <c r="D563" s="383" t="str">
        <f t="shared" si="76"/>
        <v>NO</v>
      </c>
      <c r="E563" s="383" t="str">
        <f t="shared" si="77"/>
        <v>HOT</v>
      </c>
      <c r="F563" s="383" t="str">
        <f t="shared" si="78"/>
        <v>RAIN</v>
      </c>
      <c r="G563" s="384" t="str">
        <f t="shared" si="73"/>
        <v>DRY</v>
      </c>
      <c r="I563" s="342">
        <v>4</v>
      </c>
      <c r="J563" s="144" t="str">
        <f t="shared" si="79"/>
        <v>LARGE</v>
      </c>
      <c r="K563" s="144" t="str">
        <f t="shared" si="80"/>
        <v>MEDIUM</v>
      </c>
      <c r="L563" s="144" t="str" cm="1">
        <f t="array" ref="L563">_xlfn.IFS(I563&lt;=2,"SMALL",I563&lt;=5,"MEDIUM",I563&gt;5,"LARGE")</f>
        <v>MEDIUM</v>
      </c>
      <c r="M563" s="144" t="str">
        <f t="shared" si="74"/>
        <v>YES</v>
      </c>
      <c r="N563" s="374">
        <v>4.9000000000000004</v>
      </c>
      <c r="O563" s="374">
        <f t="shared" si="75"/>
        <v>5</v>
      </c>
      <c r="P563" s="158" t="str" cm="1">
        <f t="array" ref="P563">_xlfn.SWITCH(ROUND(N563,0),5,"Excellent",4,"Good",3,"ok","Bad")</f>
        <v>Excellent</v>
      </c>
      <c r="Q563" s="144">
        <v>257</v>
      </c>
      <c r="R563" s="385">
        <v>41504</v>
      </c>
      <c r="S563" s="385">
        <v>44052</v>
      </c>
      <c r="T563" s="144">
        <v>1274</v>
      </c>
      <c r="U563" s="144" t="s">
        <v>69</v>
      </c>
      <c r="V563" s="144">
        <v>314</v>
      </c>
      <c r="W563" s="144" t="str">
        <f t="shared" si="81"/>
        <v>Active</v>
      </c>
      <c r="X563" s="144">
        <v>1274</v>
      </c>
      <c r="Y563" s="157" t="s">
        <v>70</v>
      </c>
      <c r="Z563" s="386">
        <v>1</v>
      </c>
      <c r="AA563" s="386">
        <v>1</v>
      </c>
      <c r="AB563" s="387" t="s">
        <v>62</v>
      </c>
      <c r="AC563" s="157"/>
    </row>
    <row r="564" spans="2:29">
      <c r="B564" s="347">
        <v>73</v>
      </c>
      <c r="C564" s="383">
        <v>183</v>
      </c>
      <c r="D564" s="383" t="str">
        <f t="shared" si="76"/>
        <v>NO</v>
      </c>
      <c r="E564" s="383" t="str">
        <f t="shared" si="77"/>
        <v>MILD</v>
      </c>
      <c r="F564" s="383" t="str">
        <f t="shared" si="78"/>
        <v>RAIN</v>
      </c>
      <c r="G564" s="384" t="str">
        <f t="shared" si="73"/>
        <v>WET</v>
      </c>
      <c r="I564" s="342">
        <v>3</v>
      </c>
      <c r="J564" s="144" t="str">
        <f t="shared" si="79"/>
        <v>LARGE</v>
      </c>
      <c r="K564" s="144" t="str">
        <f t="shared" si="80"/>
        <v>MEDIUM</v>
      </c>
      <c r="L564" s="144" t="str" cm="1">
        <f t="array" ref="L564">_xlfn.IFS(I564&lt;=2,"SMALL",I564&lt;=5,"MEDIUM",I564&gt;5,"LARGE")</f>
        <v>MEDIUM</v>
      </c>
      <c r="M564" s="144" t="str">
        <f t="shared" si="74"/>
        <v>NO</v>
      </c>
      <c r="N564" s="374">
        <v>4.8099999999999996</v>
      </c>
      <c r="O564" s="374">
        <f t="shared" si="75"/>
        <v>5</v>
      </c>
      <c r="P564" s="158" t="str" cm="1">
        <f t="array" ref="P564">_xlfn.SWITCH(ROUND(N564,0),5,"Excellent",4,"Good",3,"ok","Bad")</f>
        <v>Excellent</v>
      </c>
      <c r="Q564" s="144">
        <v>31</v>
      </c>
      <c r="R564" s="385">
        <v>42198</v>
      </c>
      <c r="S564" s="385">
        <v>43696</v>
      </c>
      <c r="T564" s="144">
        <v>902</v>
      </c>
      <c r="U564" s="144" t="s">
        <v>69</v>
      </c>
      <c r="V564" s="144">
        <v>0</v>
      </c>
      <c r="W564" s="144" t="str">
        <f t="shared" si="81"/>
        <v>Inactive</v>
      </c>
      <c r="X564" s="144">
        <v>902</v>
      </c>
      <c r="Y564" s="157" t="s">
        <v>64</v>
      </c>
      <c r="Z564" s="386">
        <v>1</v>
      </c>
      <c r="AA564" s="386">
        <v>0.12</v>
      </c>
      <c r="AB564" s="387" t="s">
        <v>65</v>
      </c>
      <c r="AC564" s="157"/>
    </row>
    <row r="565" spans="2:29">
      <c r="B565" s="347">
        <v>76</v>
      </c>
      <c r="C565" s="383">
        <v>0</v>
      </c>
      <c r="D565" s="383" t="str">
        <f t="shared" si="76"/>
        <v>NO</v>
      </c>
      <c r="E565" s="383" t="str">
        <f t="shared" si="77"/>
        <v>MILD</v>
      </c>
      <c r="F565" s="383" t="str">
        <f t="shared" si="78"/>
        <v>NONE</v>
      </c>
      <c r="G565" s="384" t="str">
        <f t="shared" si="73"/>
        <v>WET</v>
      </c>
      <c r="I565" s="342">
        <v>2</v>
      </c>
      <c r="J565" s="144" t="str">
        <f t="shared" si="79"/>
        <v>SMALL</v>
      </c>
      <c r="K565" s="144" t="str">
        <f t="shared" si="80"/>
        <v>SMALL</v>
      </c>
      <c r="L565" s="144" t="str" cm="1">
        <f t="array" ref="L565">_xlfn.IFS(I565&lt;=2,"SMALL",I565&lt;=5,"MEDIUM",I565&gt;5,"LARGE")</f>
        <v>SMALL</v>
      </c>
      <c r="M565" s="144" t="str">
        <f t="shared" si="74"/>
        <v>YES</v>
      </c>
      <c r="N565" s="374">
        <v>4.8099999999999996</v>
      </c>
      <c r="O565" s="374">
        <f t="shared" si="75"/>
        <v>5</v>
      </c>
      <c r="P565" s="158" t="str" cm="1">
        <f t="array" ref="P565">_xlfn.SWITCH(ROUND(N565,0),5,"Excellent",4,"Good",3,"ok","Bad")</f>
        <v>Excellent</v>
      </c>
      <c r="Q565" s="144">
        <v>101</v>
      </c>
      <c r="R565" s="385">
        <v>41503</v>
      </c>
      <c r="S565" s="385">
        <v>43831</v>
      </c>
      <c r="T565" s="144">
        <v>578</v>
      </c>
      <c r="U565" s="144" t="s">
        <v>60</v>
      </c>
      <c r="V565" s="144">
        <v>319</v>
      </c>
      <c r="W565" s="144" t="str">
        <f t="shared" si="81"/>
        <v>Active</v>
      </c>
      <c r="X565" s="144">
        <v>578</v>
      </c>
      <c r="Y565" s="157" t="s">
        <v>64</v>
      </c>
      <c r="Z565" s="386">
        <v>1</v>
      </c>
      <c r="AA565" s="386">
        <v>1</v>
      </c>
      <c r="AB565" s="387" t="s">
        <v>62</v>
      </c>
      <c r="AC565" s="157"/>
    </row>
    <row r="566" spans="2:29">
      <c r="B566" s="347">
        <v>73</v>
      </c>
      <c r="C566" s="383">
        <v>0</v>
      </c>
      <c r="D566" s="383" t="str">
        <f t="shared" si="76"/>
        <v>NO</v>
      </c>
      <c r="E566" s="383" t="str">
        <f t="shared" si="77"/>
        <v>MILD</v>
      </c>
      <c r="F566" s="383" t="str">
        <f t="shared" si="78"/>
        <v>NONE</v>
      </c>
      <c r="G566" s="384" t="str">
        <f t="shared" si="73"/>
        <v>WET</v>
      </c>
      <c r="I566" s="342">
        <v>2</v>
      </c>
      <c r="J566" s="144" t="str">
        <f t="shared" si="79"/>
        <v>SMALL</v>
      </c>
      <c r="K566" s="144" t="str">
        <f t="shared" si="80"/>
        <v>SMALL</v>
      </c>
      <c r="L566" s="144" t="str" cm="1">
        <f t="array" ref="L566">_xlfn.IFS(I566&lt;=2,"SMALL",I566&lt;=5,"MEDIUM",I566&gt;5,"LARGE")</f>
        <v>SMALL</v>
      </c>
      <c r="M566" s="144" t="str">
        <f t="shared" si="74"/>
        <v>NO</v>
      </c>
      <c r="N566" s="374">
        <v>4.92</v>
      </c>
      <c r="O566" s="374">
        <f t="shared" si="75"/>
        <v>5</v>
      </c>
      <c r="P566" s="158" t="str" cm="1">
        <f t="array" ref="P566">_xlfn.SWITCH(ROUND(N566,0),5,"Excellent",4,"Good",3,"ok","Bad")</f>
        <v>Excellent</v>
      </c>
      <c r="Q566" s="144">
        <v>13</v>
      </c>
      <c r="R566" s="385">
        <v>41498</v>
      </c>
      <c r="S566" s="385">
        <v>41883</v>
      </c>
      <c r="T566" s="144">
        <v>1276</v>
      </c>
      <c r="U566" s="144" t="s">
        <v>69</v>
      </c>
      <c r="V566" s="144">
        <v>0</v>
      </c>
      <c r="W566" s="144" t="str">
        <f t="shared" si="81"/>
        <v>Inactive</v>
      </c>
      <c r="X566" s="144">
        <v>1276</v>
      </c>
      <c r="Y566" s="157" t="s">
        <v>61</v>
      </c>
      <c r="Z566" s="386">
        <v>1</v>
      </c>
      <c r="AA566" s="386">
        <v>0.97</v>
      </c>
      <c r="AB566" s="387" t="s">
        <v>62</v>
      </c>
      <c r="AC566" s="157"/>
    </row>
    <row r="567" spans="2:29">
      <c r="B567" s="347">
        <v>83</v>
      </c>
      <c r="C567" s="383">
        <v>0</v>
      </c>
      <c r="D567" s="383" t="str">
        <f t="shared" si="76"/>
        <v>NO</v>
      </c>
      <c r="E567" s="383" t="str">
        <f t="shared" si="77"/>
        <v>HOT</v>
      </c>
      <c r="F567" s="383" t="str">
        <f t="shared" si="78"/>
        <v>NONE</v>
      </c>
      <c r="G567" s="384" t="str">
        <f t="shared" si="73"/>
        <v>DRY</v>
      </c>
      <c r="I567" s="342">
        <v>2</v>
      </c>
      <c r="J567" s="144" t="str">
        <f t="shared" si="79"/>
        <v>SMALL</v>
      </c>
      <c r="K567" s="144" t="str">
        <f t="shared" si="80"/>
        <v>SMALL</v>
      </c>
      <c r="L567" s="144" t="str" cm="1">
        <f t="array" ref="L567">_xlfn.IFS(I567&lt;=2,"SMALL",I567&lt;=5,"MEDIUM",I567&gt;5,"LARGE")</f>
        <v>SMALL</v>
      </c>
      <c r="M567" s="144" t="str">
        <f t="shared" si="74"/>
        <v>YES</v>
      </c>
      <c r="N567" s="374">
        <v>4.97</v>
      </c>
      <c r="O567" s="374">
        <f t="shared" si="75"/>
        <v>5</v>
      </c>
      <c r="P567" s="158" t="str" cm="1">
        <f t="array" ref="P567">_xlfn.SWITCH(ROUND(N567,0),5,"Excellent",4,"Good",3,"ok","Bad")</f>
        <v>Excellent</v>
      </c>
      <c r="Q567" s="144">
        <v>249</v>
      </c>
      <c r="R567" s="385">
        <v>41521</v>
      </c>
      <c r="S567" s="385">
        <v>44031</v>
      </c>
      <c r="T567" s="144">
        <v>1283</v>
      </c>
      <c r="U567" s="144" t="s">
        <v>69</v>
      </c>
      <c r="V567" s="144">
        <v>322</v>
      </c>
      <c r="W567" s="144" t="str">
        <f t="shared" si="81"/>
        <v>Active</v>
      </c>
      <c r="X567" s="144">
        <v>1283</v>
      </c>
      <c r="Y567" s="157" t="s">
        <v>70</v>
      </c>
      <c r="Z567" s="386">
        <v>1</v>
      </c>
      <c r="AA567" s="386">
        <v>0.99</v>
      </c>
      <c r="AB567" s="387" t="s">
        <v>65</v>
      </c>
      <c r="AC567" s="157"/>
    </row>
    <row r="568" spans="2:29">
      <c r="B568" s="347">
        <v>67</v>
      </c>
      <c r="C568" s="383">
        <v>0</v>
      </c>
      <c r="D568" s="383" t="str">
        <f t="shared" si="76"/>
        <v>NO</v>
      </c>
      <c r="E568" s="383" t="str">
        <f t="shared" si="77"/>
        <v>MILD</v>
      </c>
      <c r="F568" s="383" t="str">
        <f t="shared" si="78"/>
        <v>NONE</v>
      </c>
      <c r="G568" s="384" t="str">
        <f t="shared" si="73"/>
        <v>WET</v>
      </c>
      <c r="I568" s="342">
        <v>6</v>
      </c>
      <c r="J568" s="144" t="str">
        <f t="shared" si="79"/>
        <v>LARGE</v>
      </c>
      <c r="K568" s="144" t="str">
        <f t="shared" si="80"/>
        <v>LARGE</v>
      </c>
      <c r="L568" s="144" t="str" cm="1">
        <f t="array" ref="L568">_xlfn.IFS(I568&lt;=2,"SMALL",I568&lt;=5,"MEDIUM",I568&gt;5,"LARGE")</f>
        <v>LARGE</v>
      </c>
      <c r="M568" s="144" t="str">
        <f t="shared" si="74"/>
        <v>NO</v>
      </c>
      <c r="N568" s="374">
        <v>4.74</v>
      </c>
      <c r="O568" s="374">
        <f t="shared" si="75"/>
        <v>5</v>
      </c>
      <c r="P568" s="158" t="str" cm="1">
        <f t="array" ref="P568">_xlfn.SWITCH(ROUND(N568,0),5,"Excellent",4,"Good",3,"ok","Bad")</f>
        <v>Excellent</v>
      </c>
      <c r="Q568" s="144">
        <v>47</v>
      </c>
      <c r="R568" s="385">
        <v>41508</v>
      </c>
      <c r="S568" s="385">
        <v>43466</v>
      </c>
      <c r="T568" s="144">
        <v>245</v>
      </c>
      <c r="U568" s="144" t="s">
        <v>69</v>
      </c>
      <c r="V568" s="144">
        <v>358</v>
      </c>
      <c r="W568" s="144" t="str">
        <f t="shared" si="81"/>
        <v>Active</v>
      </c>
      <c r="X568" s="144">
        <v>245</v>
      </c>
      <c r="Y568" s="157" t="s">
        <v>61</v>
      </c>
      <c r="Z568" s="386">
        <v>1</v>
      </c>
      <c r="AA568" s="386">
        <v>0.7</v>
      </c>
      <c r="AB568" s="387" t="s">
        <v>65</v>
      </c>
      <c r="AC568" s="157"/>
    </row>
    <row r="569" spans="2:29">
      <c r="B569" s="347">
        <v>65</v>
      </c>
      <c r="C569" s="383">
        <v>0</v>
      </c>
      <c r="D569" s="383" t="str">
        <f t="shared" si="76"/>
        <v>NO</v>
      </c>
      <c r="E569" s="383" t="str">
        <f t="shared" si="77"/>
        <v>MILD</v>
      </c>
      <c r="F569" s="383" t="str">
        <f t="shared" si="78"/>
        <v>NONE</v>
      </c>
      <c r="G569" s="384" t="str">
        <f t="shared" si="73"/>
        <v>WET</v>
      </c>
      <c r="I569" s="342">
        <v>4</v>
      </c>
      <c r="J569" s="144" t="str">
        <f t="shared" si="79"/>
        <v>LARGE</v>
      </c>
      <c r="K569" s="144" t="str">
        <f t="shared" si="80"/>
        <v>MEDIUM</v>
      </c>
      <c r="L569" s="144" t="str" cm="1">
        <f t="array" ref="L569">_xlfn.IFS(I569&lt;=2,"SMALL",I569&lt;=5,"MEDIUM",I569&gt;5,"LARGE")</f>
        <v>MEDIUM</v>
      </c>
      <c r="M569" s="144" t="str">
        <f t="shared" si="74"/>
        <v>NO</v>
      </c>
      <c r="N569" s="374">
        <v>4.8600000000000003</v>
      </c>
      <c r="O569" s="374">
        <f t="shared" si="75"/>
        <v>5</v>
      </c>
      <c r="P569" s="158" t="str" cm="1">
        <f t="array" ref="P569">_xlfn.SWITCH(ROUND(N569,0),5,"Excellent",4,"Good",3,"ok","Bad")</f>
        <v>Excellent</v>
      </c>
      <c r="Q569" s="144">
        <v>7</v>
      </c>
      <c r="R569" s="385">
        <v>41700</v>
      </c>
      <c r="S569" s="385">
        <v>43404</v>
      </c>
      <c r="T569" s="144">
        <v>1239</v>
      </c>
      <c r="U569" s="144" t="s">
        <v>69</v>
      </c>
      <c r="V569" s="144">
        <v>286</v>
      </c>
      <c r="W569" s="144" t="str">
        <f t="shared" si="81"/>
        <v>Active</v>
      </c>
      <c r="X569" s="144">
        <v>1239</v>
      </c>
      <c r="Y569" s="157" t="s">
        <v>61</v>
      </c>
      <c r="Z569" s="386">
        <v>1</v>
      </c>
      <c r="AA569" s="386">
        <v>0.9</v>
      </c>
      <c r="AB569" s="387" t="s">
        <v>62</v>
      </c>
      <c r="AC569" s="157"/>
    </row>
    <row r="570" spans="2:29">
      <c r="B570" s="347">
        <v>72</v>
      </c>
      <c r="C570" s="383">
        <v>0</v>
      </c>
      <c r="D570" s="383" t="str">
        <f t="shared" si="76"/>
        <v>NO</v>
      </c>
      <c r="E570" s="383" t="str">
        <f t="shared" si="77"/>
        <v>MILD</v>
      </c>
      <c r="F570" s="383" t="str">
        <f t="shared" si="78"/>
        <v>NONE</v>
      </c>
      <c r="G570" s="384" t="str">
        <f t="shared" si="73"/>
        <v>WET</v>
      </c>
      <c r="I570" s="342">
        <v>4</v>
      </c>
      <c r="J570" s="144" t="str">
        <f t="shared" si="79"/>
        <v>LARGE</v>
      </c>
      <c r="K570" s="144" t="str">
        <f t="shared" si="80"/>
        <v>MEDIUM</v>
      </c>
      <c r="L570" s="144" t="str" cm="1">
        <f t="array" ref="L570">_xlfn.IFS(I570&lt;=2,"SMALL",I570&lt;=5,"MEDIUM",I570&gt;5,"LARGE")</f>
        <v>MEDIUM</v>
      </c>
      <c r="M570" s="144" t="str">
        <f t="shared" si="74"/>
        <v>NO</v>
      </c>
      <c r="N570" s="374">
        <v>4.57</v>
      </c>
      <c r="O570" s="374">
        <f t="shared" si="75"/>
        <v>5</v>
      </c>
      <c r="P570" s="158" t="str" cm="1">
        <f t="array" ref="P570">_xlfn.SWITCH(ROUND(N570,0),5,"Excellent",4,"Good",3,"ok","Bad")</f>
        <v>Excellent</v>
      </c>
      <c r="Q570" s="144">
        <v>104</v>
      </c>
      <c r="R570" s="385">
        <v>41650</v>
      </c>
      <c r="S570" s="385">
        <v>43882</v>
      </c>
      <c r="T570" s="144">
        <v>955</v>
      </c>
      <c r="U570" s="144" t="s">
        <v>69</v>
      </c>
      <c r="V570" s="144">
        <v>326</v>
      </c>
      <c r="W570" s="144" t="str">
        <f t="shared" si="81"/>
        <v>Active</v>
      </c>
      <c r="X570" s="144">
        <v>955</v>
      </c>
      <c r="Y570" s="157" t="s">
        <v>70</v>
      </c>
      <c r="Z570" s="386">
        <v>1</v>
      </c>
      <c r="AA570" s="386">
        <v>0.9</v>
      </c>
      <c r="AB570" s="387" t="s">
        <v>65</v>
      </c>
      <c r="AC570" s="157"/>
    </row>
    <row r="571" spans="2:29">
      <c r="B571" s="347">
        <v>76</v>
      </c>
      <c r="C571" s="383">
        <v>0</v>
      </c>
      <c r="D571" s="383" t="str">
        <f t="shared" si="76"/>
        <v>NO</v>
      </c>
      <c r="E571" s="383" t="str">
        <f t="shared" si="77"/>
        <v>MILD</v>
      </c>
      <c r="F571" s="383" t="str">
        <f t="shared" si="78"/>
        <v>NONE</v>
      </c>
      <c r="G571" s="384" t="str">
        <f t="shared" si="73"/>
        <v>WET</v>
      </c>
      <c r="I571" s="342">
        <v>2</v>
      </c>
      <c r="J571" s="144" t="str">
        <f t="shared" si="79"/>
        <v>SMALL</v>
      </c>
      <c r="K571" s="144" t="str">
        <f t="shared" si="80"/>
        <v>SMALL</v>
      </c>
      <c r="L571" s="144" t="str" cm="1">
        <f t="array" ref="L571">_xlfn.IFS(I571&lt;=2,"SMALL",I571&lt;=5,"MEDIUM",I571&gt;5,"LARGE")</f>
        <v>SMALL</v>
      </c>
      <c r="M571" s="144" t="str">
        <f t="shared" si="74"/>
        <v>NO</v>
      </c>
      <c r="N571" s="374">
        <v>4.7300000000000004</v>
      </c>
      <c r="O571" s="374">
        <f t="shared" si="75"/>
        <v>5</v>
      </c>
      <c r="P571" s="158" t="str" cm="1">
        <f t="array" ref="P571">_xlfn.SWITCH(ROUND(N571,0),5,"Excellent",4,"Good",3,"ok","Bad")</f>
        <v>Excellent</v>
      </c>
      <c r="Q571" s="144">
        <v>142</v>
      </c>
      <c r="R571" s="385">
        <v>41522</v>
      </c>
      <c r="S571" s="385">
        <v>44040</v>
      </c>
      <c r="T571" s="144">
        <v>382</v>
      </c>
      <c r="U571" s="144" t="s">
        <v>69</v>
      </c>
      <c r="V571" s="144">
        <v>58</v>
      </c>
      <c r="W571" s="144" t="str">
        <f t="shared" si="81"/>
        <v>Active</v>
      </c>
      <c r="X571" s="144">
        <v>382</v>
      </c>
      <c r="Y571" s="157" t="s">
        <v>70</v>
      </c>
      <c r="Z571" s="386">
        <v>1</v>
      </c>
      <c r="AA571" s="386">
        <v>0.98</v>
      </c>
      <c r="AB571" s="387" t="s">
        <v>62</v>
      </c>
      <c r="AC571" s="157"/>
    </row>
    <row r="572" spans="2:29">
      <c r="B572" s="347">
        <v>79</v>
      </c>
      <c r="C572" s="383">
        <v>0</v>
      </c>
      <c r="D572" s="383" t="str">
        <f t="shared" si="76"/>
        <v>NO</v>
      </c>
      <c r="E572" s="383" t="str">
        <f t="shared" si="77"/>
        <v>MILD</v>
      </c>
      <c r="F572" s="383" t="str">
        <f t="shared" si="78"/>
        <v>NONE</v>
      </c>
      <c r="G572" s="384" t="str">
        <f t="shared" si="73"/>
        <v>WET</v>
      </c>
      <c r="I572" s="342">
        <v>2</v>
      </c>
      <c r="J572" s="144" t="str">
        <f t="shared" si="79"/>
        <v>SMALL</v>
      </c>
      <c r="K572" s="144" t="str">
        <f t="shared" si="80"/>
        <v>SMALL</v>
      </c>
      <c r="L572" s="144" t="str" cm="1">
        <f t="array" ref="L572">_xlfn.IFS(I572&lt;=2,"SMALL",I572&lt;=5,"MEDIUM",I572&gt;5,"LARGE")</f>
        <v>SMALL</v>
      </c>
      <c r="M572" s="144" t="str">
        <f t="shared" si="74"/>
        <v>YES</v>
      </c>
      <c r="N572" s="374">
        <v>4.9400000000000004</v>
      </c>
      <c r="O572" s="374">
        <f t="shared" si="75"/>
        <v>5</v>
      </c>
      <c r="P572" s="158" t="str" cm="1">
        <f t="array" ref="P572">_xlfn.SWITCH(ROUND(N572,0),5,"Excellent",4,"Good",3,"ok","Bad")</f>
        <v>Excellent</v>
      </c>
      <c r="Q572" s="144">
        <v>145</v>
      </c>
      <c r="R572" s="385">
        <v>41742</v>
      </c>
      <c r="S572" s="385">
        <v>43995</v>
      </c>
      <c r="T572" s="144">
        <v>1143</v>
      </c>
      <c r="U572" s="144" t="s">
        <v>73</v>
      </c>
      <c r="V572" s="144">
        <v>90</v>
      </c>
      <c r="W572" s="144" t="str">
        <f t="shared" si="81"/>
        <v>Active</v>
      </c>
      <c r="X572" s="144">
        <v>1143</v>
      </c>
      <c r="Y572" s="157" t="s">
        <v>70</v>
      </c>
      <c r="Z572" s="386">
        <v>1</v>
      </c>
      <c r="AA572" s="386">
        <v>1</v>
      </c>
      <c r="AB572" s="387" t="s">
        <v>65</v>
      </c>
      <c r="AC572" s="157"/>
    </row>
    <row r="573" spans="2:29">
      <c r="B573" s="347">
        <v>67</v>
      </c>
      <c r="C573" s="383">
        <v>28</v>
      </c>
      <c r="D573" s="383" t="str">
        <f t="shared" si="76"/>
        <v>NO</v>
      </c>
      <c r="E573" s="383" t="str">
        <f t="shared" si="77"/>
        <v>MILD</v>
      </c>
      <c r="F573" s="383" t="str">
        <f t="shared" si="78"/>
        <v>RAIN</v>
      </c>
      <c r="G573" s="384" t="str">
        <f t="shared" si="73"/>
        <v>WET</v>
      </c>
      <c r="I573" s="342">
        <v>1</v>
      </c>
      <c r="J573" s="144" t="str">
        <f t="shared" si="79"/>
        <v>SMALL</v>
      </c>
      <c r="K573" s="144" t="str">
        <f t="shared" si="80"/>
        <v>SMALL</v>
      </c>
      <c r="L573" s="144" t="str" cm="1">
        <f t="array" ref="L573">_xlfn.IFS(I573&lt;=2,"SMALL",I573&lt;=5,"MEDIUM",I573&gt;5,"LARGE")</f>
        <v>SMALL</v>
      </c>
      <c r="M573" s="144" t="str">
        <f t="shared" si="74"/>
        <v>NO</v>
      </c>
      <c r="N573" s="374">
        <v>4.75</v>
      </c>
      <c r="O573" s="374">
        <f t="shared" si="75"/>
        <v>5</v>
      </c>
      <c r="P573" s="158" t="str" cm="1">
        <f t="array" ref="P573">_xlfn.SWITCH(ROUND(N573,0),5,"Excellent",4,"Good",3,"ok","Bad")</f>
        <v>Excellent</v>
      </c>
      <c r="Q573" s="144">
        <v>28</v>
      </c>
      <c r="R573" s="385">
        <v>41819</v>
      </c>
      <c r="S573" s="385">
        <v>43890</v>
      </c>
      <c r="T573" s="144">
        <v>635</v>
      </c>
      <c r="U573" s="144" t="s">
        <v>60</v>
      </c>
      <c r="V573" s="144">
        <v>90</v>
      </c>
      <c r="W573" s="144" t="str">
        <f t="shared" si="81"/>
        <v>Active</v>
      </c>
      <c r="X573" s="144">
        <v>635</v>
      </c>
      <c r="Y573" s="157" t="s">
        <v>70</v>
      </c>
      <c r="Z573" s="386">
        <v>1</v>
      </c>
      <c r="AA573" s="386">
        <v>0.91</v>
      </c>
      <c r="AB573" s="387" t="s">
        <v>62</v>
      </c>
      <c r="AC573" s="157"/>
    </row>
    <row r="574" spans="2:29">
      <c r="B574" s="347">
        <v>71</v>
      </c>
      <c r="C574" s="383">
        <v>5</v>
      </c>
      <c r="D574" s="383" t="str">
        <f t="shared" si="76"/>
        <v>NO</v>
      </c>
      <c r="E574" s="383" t="str">
        <f t="shared" si="77"/>
        <v>MILD</v>
      </c>
      <c r="F574" s="383" t="str">
        <f t="shared" si="78"/>
        <v>RAIN</v>
      </c>
      <c r="G574" s="384" t="str">
        <f t="shared" si="73"/>
        <v>WET</v>
      </c>
      <c r="I574" s="342">
        <v>6</v>
      </c>
      <c r="J574" s="144" t="str">
        <f t="shared" si="79"/>
        <v>LARGE</v>
      </c>
      <c r="K574" s="144" t="str">
        <f t="shared" si="80"/>
        <v>LARGE</v>
      </c>
      <c r="L574" s="144" t="str" cm="1">
        <f t="array" ref="L574">_xlfn.IFS(I574&lt;=2,"SMALL",I574&lt;=5,"MEDIUM",I574&gt;5,"LARGE")</f>
        <v>LARGE</v>
      </c>
      <c r="M574" s="144" t="str">
        <f t="shared" si="74"/>
        <v>YES</v>
      </c>
      <c r="N574" s="374">
        <v>4.9800000000000004</v>
      </c>
      <c r="O574" s="374">
        <f t="shared" si="75"/>
        <v>5</v>
      </c>
      <c r="P574" s="158" t="str" cm="1">
        <f t="array" ref="P574">_xlfn.SWITCH(ROUND(N574,0),5,"Excellent",4,"Good",3,"ok","Bad")</f>
        <v>Excellent</v>
      </c>
      <c r="Q574" s="144">
        <v>207</v>
      </c>
      <c r="R574" s="385">
        <v>41575</v>
      </c>
      <c r="S574" s="385">
        <v>43851</v>
      </c>
      <c r="T574" s="144">
        <v>1296</v>
      </c>
      <c r="U574" s="144" t="s">
        <v>69</v>
      </c>
      <c r="V574" s="144">
        <v>180</v>
      </c>
      <c r="W574" s="144" t="str">
        <f t="shared" si="81"/>
        <v>Active</v>
      </c>
      <c r="X574" s="144">
        <v>1296</v>
      </c>
      <c r="Y574" s="157" t="s">
        <v>70</v>
      </c>
      <c r="Z574" s="386">
        <v>1</v>
      </c>
      <c r="AA574" s="386">
        <v>1</v>
      </c>
      <c r="AB574" s="387" t="s">
        <v>62</v>
      </c>
      <c r="AC574" s="157"/>
    </row>
    <row r="575" spans="2:29">
      <c r="B575" s="347">
        <v>74</v>
      </c>
      <c r="C575" s="383">
        <v>38</v>
      </c>
      <c r="D575" s="383" t="str">
        <f t="shared" si="76"/>
        <v>NO</v>
      </c>
      <c r="E575" s="383" t="str">
        <f t="shared" si="77"/>
        <v>MILD</v>
      </c>
      <c r="F575" s="383" t="str">
        <f t="shared" si="78"/>
        <v>RAIN</v>
      </c>
      <c r="G575" s="384" t="str">
        <f t="shared" si="73"/>
        <v>WET</v>
      </c>
      <c r="I575" s="342">
        <v>6</v>
      </c>
      <c r="J575" s="144" t="str">
        <f t="shared" si="79"/>
        <v>LARGE</v>
      </c>
      <c r="K575" s="144" t="str">
        <f t="shared" si="80"/>
        <v>LARGE</v>
      </c>
      <c r="L575" s="144" t="str" cm="1">
        <f t="array" ref="L575">_xlfn.IFS(I575&lt;=2,"SMALL",I575&lt;=5,"MEDIUM",I575&gt;5,"LARGE")</f>
        <v>LARGE</v>
      </c>
      <c r="M575" s="144" t="str">
        <f t="shared" si="74"/>
        <v>NO</v>
      </c>
      <c r="N575" s="374">
        <v>4.8899999999999997</v>
      </c>
      <c r="O575" s="374">
        <f t="shared" si="75"/>
        <v>5</v>
      </c>
      <c r="P575" s="158" t="str" cm="1">
        <f t="array" ref="P575">_xlfn.SWITCH(ROUND(N575,0),5,"Excellent",4,"Good",3,"ok","Bad")</f>
        <v>Excellent</v>
      </c>
      <c r="Q575" s="144">
        <v>18</v>
      </c>
      <c r="R575" s="385">
        <v>41750</v>
      </c>
      <c r="S575" s="385">
        <v>43829</v>
      </c>
      <c r="T575" s="144">
        <v>1309</v>
      </c>
      <c r="U575" s="144" t="s">
        <v>69</v>
      </c>
      <c r="V575" s="144">
        <v>249</v>
      </c>
      <c r="W575" s="144" t="str">
        <f t="shared" si="81"/>
        <v>Active</v>
      </c>
      <c r="X575" s="144">
        <v>1309</v>
      </c>
      <c r="Y575" s="157" t="s">
        <v>122</v>
      </c>
      <c r="Z575" s="386">
        <v>0.33</v>
      </c>
      <c r="AA575" s="386">
        <v>1</v>
      </c>
      <c r="AB575" s="387" t="s">
        <v>65</v>
      </c>
      <c r="AC575" s="157"/>
    </row>
    <row r="576" spans="2:29">
      <c r="B576" s="347">
        <v>65</v>
      </c>
      <c r="C576" s="383">
        <v>3</v>
      </c>
      <c r="D576" s="383" t="str">
        <f t="shared" si="76"/>
        <v>NO</v>
      </c>
      <c r="E576" s="383" t="str">
        <f t="shared" si="77"/>
        <v>MILD</v>
      </c>
      <c r="F576" s="383" t="str">
        <f t="shared" si="78"/>
        <v>RAIN</v>
      </c>
      <c r="G576" s="384" t="str">
        <f t="shared" si="73"/>
        <v>WET</v>
      </c>
      <c r="I576" s="342">
        <v>2</v>
      </c>
      <c r="J576" s="144" t="str">
        <f t="shared" si="79"/>
        <v>SMALL</v>
      </c>
      <c r="K576" s="144" t="str">
        <f t="shared" si="80"/>
        <v>SMALL</v>
      </c>
      <c r="L576" s="144" t="str" cm="1">
        <f t="array" ref="L576">_xlfn.IFS(I576&lt;=2,"SMALL",I576&lt;=5,"MEDIUM",I576&gt;5,"LARGE")</f>
        <v>SMALL</v>
      </c>
      <c r="M576" s="144" t="str">
        <f t="shared" si="74"/>
        <v>NO</v>
      </c>
      <c r="N576" s="374">
        <v>4.7300000000000004</v>
      </c>
      <c r="O576" s="374">
        <f t="shared" si="75"/>
        <v>5</v>
      </c>
      <c r="P576" s="158" t="str" cm="1">
        <f t="array" ref="P576">_xlfn.SWITCH(ROUND(N576,0),5,"Excellent",4,"Good",3,"ok","Bad")</f>
        <v>Excellent</v>
      </c>
      <c r="Q576" s="144">
        <v>226</v>
      </c>
      <c r="R576" s="385">
        <v>41522</v>
      </c>
      <c r="S576" s="385">
        <v>43905</v>
      </c>
      <c r="T576" s="144">
        <v>1305</v>
      </c>
      <c r="U576" s="144" t="s">
        <v>69</v>
      </c>
      <c r="V576" s="144">
        <v>2</v>
      </c>
      <c r="W576" s="144" t="str">
        <f t="shared" si="81"/>
        <v>Active</v>
      </c>
      <c r="X576" s="144">
        <v>1305</v>
      </c>
      <c r="Y576" s="157" t="s">
        <v>64</v>
      </c>
      <c r="Z576" s="386">
        <v>1</v>
      </c>
      <c r="AA576" s="386">
        <v>0.2</v>
      </c>
      <c r="AB576" s="387" t="s">
        <v>65</v>
      </c>
      <c r="AC576" s="157"/>
    </row>
    <row r="577" spans="2:29">
      <c r="B577" s="347">
        <v>81</v>
      </c>
      <c r="C577" s="383">
        <v>0</v>
      </c>
      <c r="D577" s="383" t="str">
        <f t="shared" si="76"/>
        <v>NO</v>
      </c>
      <c r="E577" s="383" t="str">
        <f t="shared" si="77"/>
        <v>HOT</v>
      </c>
      <c r="F577" s="383" t="str">
        <f t="shared" si="78"/>
        <v>NONE</v>
      </c>
      <c r="G577" s="384" t="str">
        <f t="shared" si="73"/>
        <v>DRY</v>
      </c>
      <c r="I577" s="342">
        <v>2</v>
      </c>
      <c r="J577" s="144" t="str">
        <f t="shared" si="79"/>
        <v>SMALL</v>
      </c>
      <c r="K577" s="144" t="str">
        <f t="shared" si="80"/>
        <v>SMALL</v>
      </c>
      <c r="L577" s="144" t="str" cm="1">
        <f t="array" ref="L577">_xlfn.IFS(I577&lt;=2,"SMALL",I577&lt;=5,"MEDIUM",I577&gt;5,"LARGE")</f>
        <v>SMALL</v>
      </c>
      <c r="M577" s="144" t="str">
        <f t="shared" si="74"/>
        <v>YES</v>
      </c>
      <c r="N577" s="374">
        <v>4.99</v>
      </c>
      <c r="O577" s="374">
        <f t="shared" si="75"/>
        <v>5</v>
      </c>
      <c r="P577" s="158" t="str" cm="1">
        <f t="array" ref="P577">_xlfn.SWITCH(ROUND(N577,0),5,"Excellent",4,"Good",3,"ok","Bad")</f>
        <v>Excellent</v>
      </c>
      <c r="Q577" s="144">
        <v>174</v>
      </c>
      <c r="R577" s="385">
        <v>41531</v>
      </c>
      <c r="S577" s="385">
        <v>44054</v>
      </c>
      <c r="T577" s="144">
        <v>1319</v>
      </c>
      <c r="U577" s="144" t="s">
        <v>60</v>
      </c>
      <c r="V577" s="144">
        <v>71</v>
      </c>
      <c r="W577" s="144" t="str">
        <f t="shared" si="81"/>
        <v>Active</v>
      </c>
      <c r="X577" s="144">
        <v>1319</v>
      </c>
      <c r="Y577" s="157" t="s">
        <v>70</v>
      </c>
      <c r="Z577" s="386">
        <v>1</v>
      </c>
      <c r="AA577" s="386">
        <v>0.99</v>
      </c>
      <c r="AB577" s="387" t="s">
        <v>62</v>
      </c>
      <c r="AC577" s="157"/>
    </row>
    <row r="578" spans="2:29">
      <c r="B578" s="347">
        <v>86</v>
      </c>
      <c r="C578" s="383">
        <v>0</v>
      </c>
      <c r="D578" s="383" t="str">
        <f t="shared" si="76"/>
        <v>NO</v>
      </c>
      <c r="E578" s="383" t="str">
        <f t="shared" si="77"/>
        <v>HOT</v>
      </c>
      <c r="F578" s="383" t="str">
        <f t="shared" si="78"/>
        <v>NONE</v>
      </c>
      <c r="G578" s="384" t="str">
        <f t="shared" si="73"/>
        <v>DRY</v>
      </c>
      <c r="I578" s="342">
        <v>2</v>
      </c>
      <c r="J578" s="144" t="str">
        <f t="shared" si="79"/>
        <v>SMALL</v>
      </c>
      <c r="K578" s="144" t="str">
        <f t="shared" si="80"/>
        <v>SMALL</v>
      </c>
      <c r="L578" s="144" t="str" cm="1">
        <f t="array" ref="L578">_xlfn.IFS(I578&lt;=2,"SMALL",I578&lt;=5,"MEDIUM",I578&gt;5,"LARGE")</f>
        <v>SMALL</v>
      </c>
      <c r="M578" s="144" t="str">
        <f t="shared" si="74"/>
        <v>NO</v>
      </c>
      <c r="N578" s="374">
        <v>5</v>
      </c>
      <c r="O578" s="374">
        <f t="shared" si="75"/>
        <v>5</v>
      </c>
      <c r="P578" s="158" t="str" cm="1">
        <f t="array" ref="P578">_xlfn.SWITCH(ROUND(N578,0),5,"Excellent",4,"Good",3,"ok","Bad")</f>
        <v>Excellent</v>
      </c>
      <c r="Q578" s="144">
        <v>6</v>
      </c>
      <c r="R578" s="385">
        <v>43768</v>
      </c>
      <c r="S578" s="385">
        <v>43889</v>
      </c>
      <c r="T578" s="144">
        <v>1340</v>
      </c>
      <c r="U578" s="144" t="s">
        <v>60</v>
      </c>
      <c r="V578" s="144">
        <v>134</v>
      </c>
      <c r="W578" s="144" t="str">
        <f t="shared" si="81"/>
        <v>Active</v>
      </c>
      <c r="X578" s="144">
        <v>1340</v>
      </c>
      <c r="Y578" s="157" t="s">
        <v>70</v>
      </c>
      <c r="Z578" s="386">
        <v>1</v>
      </c>
      <c r="AA578" s="386">
        <v>0.95</v>
      </c>
      <c r="AB578" s="387" t="s">
        <v>62</v>
      </c>
      <c r="AC578" s="157"/>
    </row>
    <row r="579" spans="2:29">
      <c r="B579" s="347">
        <v>69</v>
      </c>
      <c r="C579" s="383">
        <v>36</v>
      </c>
      <c r="D579" s="383" t="str">
        <f t="shared" si="76"/>
        <v>NO</v>
      </c>
      <c r="E579" s="383" t="str">
        <f t="shared" si="77"/>
        <v>MILD</v>
      </c>
      <c r="F579" s="383" t="str">
        <f t="shared" si="78"/>
        <v>RAIN</v>
      </c>
      <c r="G579" s="384" t="str">
        <f t="shared" si="73"/>
        <v>WET</v>
      </c>
      <c r="I579" s="342">
        <v>4</v>
      </c>
      <c r="J579" s="144" t="str">
        <f t="shared" si="79"/>
        <v>LARGE</v>
      </c>
      <c r="K579" s="144" t="str">
        <f t="shared" si="80"/>
        <v>MEDIUM</v>
      </c>
      <c r="L579" s="144" t="str" cm="1">
        <f t="array" ref="L579">_xlfn.IFS(I579&lt;=2,"SMALL",I579&lt;=5,"MEDIUM",I579&gt;5,"LARGE")</f>
        <v>MEDIUM</v>
      </c>
      <c r="M579" s="144" t="str">
        <f t="shared" si="74"/>
        <v>NO</v>
      </c>
      <c r="N579" s="374">
        <v>4.76</v>
      </c>
      <c r="O579" s="374">
        <f t="shared" si="75"/>
        <v>5</v>
      </c>
      <c r="P579" s="158" t="str" cm="1">
        <f t="array" ref="P579">_xlfn.SWITCH(ROUND(N579,0),5,"Excellent",4,"Good",3,"ok","Bad")</f>
        <v>Excellent</v>
      </c>
      <c r="Q579" s="144">
        <v>90</v>
      </c>
      <c r="R579" s="385">
        <v>41541</v>
      </c>
      <c r="S579" s="385">
        <v>44022</v>
      </c>
      <c r="T579" s="144">
        <v>1039</v>
      </c>
      <c r="U579" s="144" t="s">
        <v>69</v>
      </c>
      <c r="V579" s="144">
        <v>62</v>
      </c>
      <c r="W579" s="144" t="str">
        <f t="shared" si="81"/>
        <v>Active</v>
      </c>
      <c r="X579" s="144">
        <v>1039</v>
      </c>
      <c r="Y579" s="157" t="s">
        <v>70</v>
      </c>
      <c r="Z579" s="386">
        <v>1</v>
      </c>
      <c r="AA579" s="386">
        <v>1</v>
      </c>
      <c r="AB579" s="387" t="s">
        <v>65</v>
      </c>
      <c r="AC579" s="157"/>
    </row>
    <row r="580" spans="2:29">
      <c r="B580" s="347">
        <v>77</v>
      </c>
      <c r="C580" s="383">
        <v>0</v>
      </c>
      <c r="D580" s="383" t="str">
        <f t="shared" si="76"/>
        <v>NO</v>
      </c>
      <c r="E580" s="383" t="str">
        <f t="shared" si="77"/>
        <v>MILD</v>
      </c>
      <c r="F580" s="383" t="str">
        <f t="shared" si="78"/>
        <v>NONE</v>
      </c>
      <c r="G580" s="384" t="str">
        <f t="shared" si="73"/>
        <v>WET</v>
      </c>
      <c r="I580" s="342">
        <v>10</v>
      </c>
      <c r="J580" s="144" t="str">
        <f t="shared" si="79"/>
        <v>LARGE</v>
      </c>
      <c r="K580" s="144" t="str">
        <f t="shared" si="80"/>
        <v>LARGE</v>
      </c>
      <c r="L580" s="144" t="str" cm="1">
        <f t="array" ref="L580">_xlfn.IFS(I580&lt;=2,"SMALL",I580&lt;=5,"MEDIUM",I580&gt;5,"LARGE")</f>
        <v>LARGE</v>
      </c>
      <c r="M580" s="144" t="str">
        <f t="shared" si="74"/>
        <v>NO</v>
      </c>
      <c r="N580" s="374">
        <v>4.88</v>
      </c>
      <c r="O580" s="374">
        <f t="shared" si="75"/>
        <v>5</v>
      </c>
      <c r="P580" s="158" t="str" cm="1">
        <f t="array" ref="P580">_xlfn.SWITCH(ROUND(N580,0),5,"Excellent",4,"Good",3,"ok","Bad")</f>
        <v>Excellent</v>
      </c>
      <c r="Q580" s="144">
        <v>51</v>
      </c>
      <c r="R580" s="385">
        <v>41523</v>
      </c>
      <c r="S580" s="385">
        <v>43772</v>
      </c>
      <c r="T580" s="144">
        <v>1292</v>
      </c>
      <c r="U580" s="144" t="s">
        <v>69</v>
      </c>
      <c r="V580" s="144">
        <v>89</v>
      </c>
      <c r="W580" s="144" t="str">
        <f t="shared" si="81"/>
        <v>Active</v>
      </c>
      <c r="X580" s="144">
        <v>1292</v>
      </c>
      <c r="Y580" s="157" t="s">
        <v>64</v>
      </c>
      <c r="Z580" s="386">
        <v>0.67</v>
      </c>
      <c r="AA580" s="386">
        <v>0.35</v>
      </c>
      <c r="AB580" s="387" t="s">
        <v>65</v>
      </c>
      <c r="AC580" s="157"/>
    </row>
    <row r="581" spans="2:29">
      <c r="B581" s="347">
        <v>81</v>
      </c>
      <c r="C581" s="383">
        <v>0</v>
      </c>
      <c r="D581" s="383" t="str">
        <f t="shared" si="76"/>
        <v>NO</v>
      </c>
      <c r="E581" s="383" t="str">
        <f t="shared" si="77"/>
        <v>HOT</v>
      </c>
      <c r="F581" s="383" t="str">
        <f t="shared" si="78"/>
        <v>NONE</v>
      </c>
      <c r="G581" s="384" t="str">
        <f t="shared" ref="G581:G644" si="82">IF(OR(E581="COLD",E581="MILD"),"WET","DRY")</f>
        <v>DRY</v>
      </c>
      <c r="I581" s="342">
        <v>2</v>
      </c>
      <c r="J581" s="144" t="str">
        <f t="shared" si="79"/>
        <v>SMALL</v>
      </c>
      <c r="K581" s="144" t="str">
        <f t="shared" si="80"/>
        <v>SMALL</v>
      </c>
      <c r="L581" s="144" t="str" cm="1">
        <f t="array" ref="L581">_xlfn.IFS(I581&lt;=2,"SMALL",I581&lt;=5,"MEDIUM",I581&gt;5,"LARGE")</f>
        <v>SMALL</v>
      </c>
      <c r="M581" s="144" t="str">
        <f t="shared" ref="M581:M644" si="83">IF(AND(N581&gt;=4.8,Q581&gt;100),"YES","NO")</f>
        <v>NO</v>
      </c>
      <c r="N581" s="374">
        <v>4.74</v>
      </c>
      <c r="O581" s="374">
        <f t="shared" ref="O581:O644" si="84">ROUND(N581,0)</f>
        <v>5</v>
      </c>
      <c r="P581" s="158" t="str" cm="1">
        <f t="array" ref="P581">_xlfn.SWITCH(ROUND(N581,0),5,"Excellent",4,"Good",3,"ok","Bad")</f>
        <v>Excellent</v>
      </c>
      <c r="Q581" s="144">
        <v>168</v>
      </c>
      <c r="R581" s="385">
        <v>41523</v>
      </c>
      <c r="S581" s="385">
        <v>44039</v>
      </c>
      <c r="T581" s="144">
        <v>1322</v>
      </c>
      <c r="U581" s="144" t="s">
        <v>60</v>
      </c>
      <c r="V581" s="144">
        <v>51</v>
      </c>
      <c r="W581" s="144" t="str">
        <f t="shared" si="81"/>
        <v>Active</v>
      </c>
      <c r="X581" s="144">
        <v>1322</v>
      </c>
      <c r="Y581" s="157" t="s">
        <v>64</v>
      </c>
      <c r="Z581" s="386">
        <v>1</v>
      </c>
      <c r="AA581" s="386">
        <v>0.94</v>
      </c>
      <c r="AB581" s="387" t="s">
        <v>62</v>
      </c>
      <c r="AC581" s="157"/>
    </row>
    <row r="582" spans="2:29">
      <c r="B582" s="347">
        <v>82</v>
      </c>
      <c r="C582" s="383">
        <v>0</v>
      </c>
      <c r="D582" s="383" t="str">
        <f t="shared" ref="D582:D645" si="85">IFERROR(IF(B582&lt;35,"YES","NO"),"-")</f>
        <v>NO</v>
      </c>
      <c r="E582" s="383" t="str">
        <f t="shared" ref="E582:E645" si="86">IFERROR(IF(B582&lt;40,"COLD",IF(B582&gt;80,"HOT","MILD")),"-")</f>
        <v>HOT</v>
      </c>
      <c r="F582" s="383" t="str">
        <f t="shared" ref="F582:F645" si="87">IF(AND(C582&lt;0,D582="YES"),"SNOW",IF(AND(C582&gt;0,D582="NO"),"RAIN","NONE"))</f>
        <v>NONE</v>
      </c>
      <c r="G582" s="384" t="str">
        <f t="shared" si="82"/>
        <v>DRY</v>
      </c>
      <c r="I582" s="342">
        <v>2</v>
      </c>
      <c r="J582" s="144" t="str">
        <f t="shared" ref="J582:J645" si="88">IF(I582&lt;=2,"SMALL","LARGE")</f>
        <v>SMALL</v>
      </c>
      <c r="K582" s="144" t="str">
        <f t="shared" ref="K582:K645" si="89">IF(I582&lt;=2,"SMALL",IF(I582&lt;=5,"MEDIUM","LARGE"))</f>
        <v>SMALL</v>
      </c>
      <c r="L582" s="144" t="str" cm="1">
        <f t="array" ref="L582">_xlfn.IFS(I582&lt;=2,"SMALL",I582&lt;=5,"MEDIUM",I582&gt;5,"LARGE")</f>
        <v>SMALL</v>
      </c>
      <c r="M582" s="144" t="str">
        <f t="shared" si="83"/>
        <v>NO</v>
      </c>
      <c r="N582" s="374">
        <v>4.9000000000000004</v>
      </c>
      <c r="O582" s="374">
        <f t="shared" si="84"/>
        <v>5</v>
      </c>
      <c r="P582" s="158" t="str" cm="1">
        <f t="array" ref="P582">_xlfn.SWITCH(ROUND(N582,0),5,"Excellent",4,"Good",3,"ok","Bad")</f>
        <v>Excellent</v>
      </c>
      <c r="Q582" s="144">
        <v>52</v>
      </c>
      <c r="R582" s="385">
        <v>42101</v>
      </c>
      <c r="S582" s="385">
        <v>44014</v>
      </c>
      <c r="T582" s="144">
        <v>1308</v>
      </c>
      <c r="U582" s="144" t="s">
        <v>69</v>
      </c>
      <c r="V582" s="144">
        <v>0</v>
      </c>
      <c r="W582" s="144" t="str">
        <f t="shared" ref="W582:W645" si="90">IF(NOT(V582=0),"Active","Inactive")</f>
        <v>Inactive</v>
      </c>
      <c r="X582" s="144">
        <v>1308</v>
      </c>
      <c r="Y582" s="157" t="s">
        <v>70</v>
      </c>
      <c r="Z582" s="386">
        <v>1</v>
      </c>
      <c r="AA582" s="386">
        <v>0.43</v>
      </c>
      <c r="AB582" s="387" t="s">
        <v>65</v>
      </c>
      <c r="AC582" s="157"/>
    </row>
    <row r="583" spans="2:29">
      <c r="B583" s="347">
        <v>87</v>
      </c>
      <c r="C583" s="383">
        <v>152</v>
      </c>
      <c r="D583" s="383" t="str">
        <f t="shared" si="85"/>
        <v>NO</v>
      </c>
      <c r="E583" s="383" t="str">
        <f t="shared" si="86"/>
        <v>HOT</v>
      </c>
      <c r="F583" s="383" t="str">
        <f t="shared" si="87"/>
        <v>RAIN</v>
      </c>
      <c r="G583" s="384" t="str">
        <f t="shared" si="82"/>
        <v>DRY</v>
      </c>
      <c r="I583" s="342">
        <v>4</v>
      </c>
      <c r="J583" s="144" t="str">
        <f t="shared" si="88"/>
        <v>LARGE</v>
      </c>
      <c r="K583" s="144" t="str">
        <f t="shared" si="89"/>
        <v>MEDIUM</v>
      </c>
      <c r="L583" s="144" t="str" cm="1">
        <f t="array" ref="L583">_xlfn.IFS(I583&lt;=2,"SMALL",I583&lt;=5,"MEDIUM",I583&gt;5,"LARGE")</f>
        <v>MEDIUM</v>
      </c>
      <c r="M583" s="144" t="str">
        <f t="shared" si="83"/>
        <v>YES</v>
      </c>
      <c r="N583" s="374">
        <v>4.9000000000000004</v>
      </c>
      <c r="O583" s="374">
        <f t="shared" si="84"/>
        <v>5</v>
      </c>
      <c r="P583" s="158" t="str" cm="1">
        <f t="array" ref="P583">_xlfn.SWITCH(ROUND(N583,0),5,"Excellent",4,"Good",3,"ok","Bad")</f>
        <v>Excellent</v>
      </c>
      <c r="Q583" s="144">
        <v>146</v>
      </c>
      <c r="R583" s="385">
        <v>41540</v>
      </c>
      <c r="S583" s="385">
        <v>43835</v>
      </c>
      <c r="T583" s="144">
        <v>1327</v>
      </c>
      <c r="U583" s="144" t="s">
        <v>69</v>
      </c>
      <c r="V583" s="144">
        <v>365</v>
      </c>
      <c r="W583" s="144" t="str">
        <f t="shared" si="90"/>
        <v>Active</v>
      </c>
      <c r="X583" s="144">
        <v>1327</v>
      </c>
      <c r="Y583" s="157" t="s">
        <v>70</v>
      </c>
      <c r="Z583" s="386">
        <v>1</v>
      </c>
      <c r="AA583" s="386">
        <v>1</v>
      </c>
      <c r="AB583" s="387" t="s">
        <v>62</v>
      </c>
      <c r="AC583" s="157"/>
    </row>
    <row r="584" spans="2:29">
      <c r="B584" s="347">
        <v>90</v>
      </c>
      <c r="C584" s="383">
        <v>0</v>
      </c>
      <c r="D584" s="383" t="str">
        <f t="shared" si="85"/>
        <v>NO</v>
      </c>
      <c r="E584" s="383" t="str">
        <f t="shared" si="86"/>
        <v>HOT</v>
      </c>
      <c r="F584" s="383" t="str">
        <f t="shared" si="87"/>
        <v>NONE</v>
      </c>
      <c r="G584" s="384" t="str">
        <f t="shared" si="82"/>
        <v>DRY</v>
      </c>
      <c r="I584" s="342">
        <v>6</v>
      </c>
      <c r="J584" s="144" t="str">
        <f t="shared" si="88"/>
        <v>LARGE</v>
      </c>
      <c r="K584" s="144" t="str">
        <f t="shared" si="89"/>
        <v>LARGE</v>
      </c>
      <c r="L584" s="144" t="str" cm="1">
        <f t="array" ref="L584">_xlfn.IFS(I584&lt;=2,"SMALL",I584&lt;=5,"MEDIUM",I584&gt;5,"LARGE")</f>
        <v>LARGE</v>
      </c>
      <c r="M584" s="144" t="str">
        <f t="shared" si="83"/>
        <v>NO</v>
      </c>
      <c r="N584" s="374">
        <v>4.66</v>
      </c>
      <c r="O584" s="374">
        <f t="shared" si="84"/>
        <v>5</v>
      </c>
      <c r="P584" s="158" t="str" cm="1">
        <f t="array" ref="P584">_xlfn.SWITCH(ROUND(N584,0),5,"Excellent",4,"Good",3,"ok","Bad")</f>
        <v>Excellent</v>
      </c>
      <c r="Q584" s="144">
        <v>246</v>
      </c>
      <c r="R584" s="385">
        <v>41534</v>
      </c>
      <c r="S584" s="385">
        <v>43892</v>
      </c>
      <c r="T584" s="144">
        <v>1330</v>
      </c>
      <c r="U584" s="144" t="s">
        <v>69</v>
      </c>
      <c r="V584" s="144">
        <v>1</v>
      </c>
      <c r="W584" s="144" t="str">
        <f t="shared" si="90"/>
        <v>Active</v>
      </c>
      <c r="X584" s="144">
        <v>1330</v>
      </c>
      <c r="Y584" s="157" t="s">
        <v>122</v>
      </c>
      <c r="Z584" s="386">
        <v>0.33</v>
      </c>
      <c r="AA584" s="386">
        <v>0.61</v>
      </c>
      <c r="AB584" s="387" t="s">
        <v>65</v>
      </c>
      <c r="AC584" s="157"/>
    </row>
    <row r="585" spans="2:29">
      <c r="B585" s="347">
        <v>84</v>
      </c>
      <c r="C585" s="383">
        <v>0</v>
      </c>
      <c r="D585" s="383" t="str">
        <f t="shared" si="85"/>
        <v>NO</v>
      </c>
      <c r="E585" s="383" t="str">
        <f t="shared" si="86"/>
        <v>HOT</v>
      </c>
      <c r="F585" s="383" t="str">
        <f t="shared" si="87"/>
        <v>NONE</v>
      </c>
      <c r="G585" s="384" t="str">
        <f t="shared" si="82"/>
        <v>DRY</v>
      </c>
      <c r="I585" s="342">
        <v>4</v>
      </c>
      <c r="J585" s="144" t="str">
        <f t="shared" si="88"/>
        <v>LARGE</v>
      </c>
      <c r="K585" s="144" t="str">
        <f t="shared" si="89"/>
        <v>MEDIUM</v>
      </c>
      <c r="L585" s="144" t="str" cm="1">
        <f t="array" ref="L585">_xlfn.IFS(I585&lt;=2,"SMALL",I585&lt;=5,"MEDIUM",I585&gt;5,"LARGE")</f>
        <v>MEDIUM</v>
      </c>
      <c r="M585" s="144" t="str">
        <f t="shared" si="83"/>
        <v>YES</v>
      </c>
      <c r="N585" s="374">
        <v>4.91</v>
      </c>
      <c r="O585" s="374">
        <f t="shared" si="84"/>
        <v>5</v>
      </c>
      <c r="P585" s="158" t="str" cm="1">
        <f t="array" ref="P585">_xlfn.SWITCH(ROUND(N585,0),5,"Excellent",4,"Good",3,"ok","Bad")</f>
        <v>Excellent</v>
      </c>
      <c r="Q585" s="144">
        <v>192</v>
      </c>
      <c r="R585" s="385">
        <v>41556</v>
      </c>
      <c r="S585" s="385">
        <v>43832</v>
      </c>
      <c r="T585" s="144">
        <v>225</v>
      </c>
      <c r="U585" s="144" t="s">
        <v>69</v>
      </c>
      <c r="V585" s="144">
        <v>87</v>
      </c>
      <c r="W585" s="144" t="str">
        <f t="shared" si="90"/>
        <v>Active</v>
      </c>
      <c r="X585" s="144">
        <v>225</v>
      </c>
      <c r="Y585" s="157" t="s">
        <v>64</v>
      </c>
      <c r="Z585" s="386">
        <v>1</v>
      </c>
      <c r="AA585" s="386">
        <v>0</v>
      </c>
      <c r="AB585" s="387" t="s">
        <v>65</v>
      </c>
      <c r="AC585" s="157"/>
    </row>
    <row r="586" spans="2:29">
      <c r="B586" s="347">
        <v>86</v>
      </c>
      <c r="C586" s="383">
        <v>0</v>
      </c>
      <c r="D586" s="383" t="str">
        <f t="shared" si="85"/>
        <v>NO</v>
      </c>
      <c r="E586" s="383" t="str">
        <f t="shared" si="86"/>
        <v>HOT</v>
      </c>
      <c r="F586" s="383" t="str">
        <f t="shared" si="87"/>
        <v>NONE</v>
      </c>
      <c r="G586" s="384" t="str">
        <f t="shared" si="82"/>
        <v>DRY</v>
      </c>
      <c r="I586" s="342">
        <v>2</v>
      </c>
      <c r="J586" s="144" t="str">
        <f t="shared" si="88"/>
        <v>SMALL</v>
      </c>
      <c r="K586" s="144" t="str">
        <f t="shared" si="89"/>
        <v>SMALL</v>
      </c>
      <c r="L586" s="144" t="str" cm="1">
        <f t="array" ref="L586">_xlfn.IFS(I586&lt;=2,"SMALL",I586&lt;=5,"MEDIUM",I586&gt;5,"LARGE")</f>
        <v>SMALL</v>
      </c>
      <c r="M586" s="144" t="str">
        <f t="shared" si="83"/>
        <v>NO</v>
      </c>
      <c r="N586" s="374">
        <v>4.58</v>
      </c>
      <c r="O586" s="374">
        <f t="shared" si="84"/>
        <v>5</v>
      </c>
      <c r="P586" s="158" t="str" cm="1">
        <f t="array" ref="P586">_xlfn.SWITCH(ROUND(N586,0),5,"Excellent",4,"Good",3,"ok","Bad")</f>
        <v>Excellent</v>
      </c>
      <c r="Q586" s="144">
        <v>45</v>
      </c>
      <c r="R586" s="385">
        <v>41534</v>
      </c>
      <c r="S586" s="385">
        <v>43893</v>
      </c>
      <c r="T586" s="144">
        <v>1043</v>
      </c>
      <c r="U586" s="144" t="s">
        <v>60</v>
      </c>
      <c r="V586" s="144">
        <v>89</v>
      </c>
      <c r="W586" s="144" t="str">
        <f t="shared" si="90"/>
        <v>Active</v>
      </c>
      <c r="X586" s="144">
        <v>1043</v>
      </c>
      <c r="Y586" s="157" t="s">
        <v>64</v>
      </c>
      <c r="Z586" s="386">
        <v>0.6</v>
      </c>
      <c r="AA586" s="386">
        <v>0.65</v>
      </c>
      <c r="AB586" s="387" t="s">
        <v>65</v>
      </c>
      <c r="AC586" s="157"/>
    </row>
    <row r="587" spans="2:29">
      <c r="B587" s="347">
        <v>71</v>
      </c>
      <c r="C587" s="383">
        <v>0</v>
      </c>
      <c r="D587" s="383" t="str">
        <f t="shared" si="85"/>
        <v>NO</v>
      </c>
      <c r="E587" s="383" t="str">
        <f t="shared" si="86"/>
        <v>MILD</v>
      </c>
      <c r="F587" s="383" t="str">
        <f t="shared" si="87"/>
        <v>NONE</v>
      </c>
      <c r="G587" s="384" t="str">
        <f t="shared" si="82"/>
        <v>WET</v>
      </c>
      <c r="I587" s="342">
        <v>3</v>
      </c>
      <c r="J587" s="144" t="str">
        <f t="shared" si="88"/>
        <v>LARGE</v>
      </c>
      <c r="K587" s="144" t="str">
        <f t="shared" si="89"/>
        <v>MEDIUM</v>
      </c>
      <c r="L587" s="144" t="str" cm="1">
        <f t="array" ref="L587">_xlfn.IFS(I587&lt;=2,"SMALL",I587&lt;=5,"MEDIUM",I587&gt;5,"LARGE")</f>
        <v>MEDIUM</v>
      </c>
      <c r="M587" s="144" t="str">
        <f t="shared" si="83"/>
        <v>NO</v>
      </c>
      <c r="N587" s="374">
        <v>3.67</v>
      </c>
      <c r="O587" s="374">
        <f t="shared" si="84"/>
        <v>4</v>
      </c>
      <c r="P587" s="158" t="str" cm="1">
        <f t="array" ref="P587">_xlfn.SWITCH(ROUND(N587,0),5,"Excellent",4,"Good",3,"ok","Bad")</f>
        <v>Good</v>
      </c>
      <c r="Q587" s="144">
        <v>12</v>
      </c>
      <c r="R587" s="385">
        <v>41627</v>
      </c>
      <c r="S587" s="385">
        <v>43632</v>
      </c>
      <c r="T587" s="144">
        <v>337</v>
      </c>
      <c r="U587" s="144" t="s">
        <v>69</v>
      </c>
      <c r="V587" s="144">
        <v>0</v>
      </c>
      <c r="W587" s="144" t="str">
        <f t="shared" si="90"/>
        <v>Inactive</v>
      </c>
      <c r="X587" s="144">
        <v>337</v>
      </c>
      <c r="Y587" s="157" t="s">
        <v>61</v>
      </c>
      <c r="Z587" s="386">
        <v>1</v>
      </c>
      <c r="AA587" s="386">
        <v>1</v>
      </c>
      <c r="AB587" s="387" t="s">
        <v>65</v>
      </c>
      <c r="AC587" s="157"/>
    </row>
    <row r="588" spans="2:29">
      <c r="B588" s="347">
        <v>73</v>
      </c>
      <c r="C588" s="383">
        <v>269</v>
      </c>
      <c r="D588" s="383" t="str">
        <f t="shared" si="85"/>
        <v>NO</v>
      </c>
      <c r="E588" s="383" t="str">
        <f t="shared" si="86"/>
        <v>MILD</v>
      </c>
      <c r="F588" s="383" t="str">
        <f t="shared" si="87"/>
        <v>RAIN</v>
      </c>
      <c r="G588" s="384" t="str">
        <f t="shared" si="82"/>
        <v>WET</v>
      </c>
      <c r="I588" s="342">
        <v>4</v>
      </c>
      <c r="J588" s="144" t="str">
        <f t="shared" si="88"/>
        <v>LARGE</v>
      </c>
      <c r="K588" s="144" t="str">
        <f t="shared" si="89"/>
        <v>MEDIUM</v>
      </c>
      <c r="L588" s="144" t="str" cm="1">
        <f t="array" ref="L588">_xlfn.IFS(I588&lt;=2,"SMALL",I588&lt;=5,"MEDIUM",I588&gt;5,"LARGE")</f>
        <v>MEDIUM</v>
      </c>
      <c r="M588" s="144" t="str">
        <f t="shared" si="83"/>
        <v>NO</v>
      </c>
      <c r="N588" s="374">
        <v>4.71</v>
      </c>
      <c r="O588" s="374">
        <f t="shared" si="84"/>
        <v>5</v>
      </c>
      <c r="P588" s="158" t="str" cm="1">
        <f t="array" ref="P588">_xlfn.SWITCH(ROUND(N588,0),5,"Excellent",4,"Good",3,"ok","Bad")</f>
        <v>Excellent</v>
      </c>
      <c r="Q588" s="144">
        <v>7</v>
      </c>
      <c r="R588" s="385">
        <v>42009</v>
      </c>
      <c r="S588" s="385">
        <v>43460</v>
      </c>
      <c r="T588" s="144">
        <v>596</v>
      </c>
      <c r="U588" s="144" t="s">
        <v>69</v>
      </c>
      <c r="V588" s="144">
        <v>365</v>
      </c>
      <c r="W588" s="144" t="str">
        <f t="shared" si="90"/>
        <v>Active</v>
      </c>
      <c r="X588" s="144">
        <v>596</v>
      </c>
      <c r="Y588" s="157" t="s">
        <v>61</v>
      </c>
      <c r="Z588" s="386">
        <v>1</v>
      </c>
      <c r="AA588" s="386">
        <v>1</v>
      </c>
      <c r="AB588" s="387" t="s">
        <v>65</v>
      </c>
      <c r="AC588" s="157"/>
    </row>
    <row r="589" spans="2:29">
      <c r="B589" s="347">
        <v>65</v>
      </c>
      <c r="C589" s="383">
        <v>74</v>
      </c>
      <c r="D589" s="383" t="str">
        <f t="shared" si="85"/>
        <v>NO</v>
      </c>
      <c r="E589" s="383" t="str">
        <f t="shared" si="86"/>
        <v>MILD</v>
      </c>
      <c r="F589" s="383" t="str">
        <f t="shared" si="87"/>
        <v>RAIN</v>
      </c>
      <c r="G589" s="384" t="str">
        <f t="shared" si="82"/>
        <v>WET</v>
      </c>
      <c r="I589" s="342">
        <v>4</v>
      </c>
      <c r="J589" s="144" t="str">
        <f t="shared" si="88"/>
        <v>LARGE</v>
      </c>
      <c r="K589" s="144" t="str">
        <f t="shared" si="89"/>
        <v>MEDIUM</v>
      </c>
      <c r="L589" s="144" t="str" cm="1">
        <f t="array" ref="L589">_xlfn.IFS(I589&lt;=2,"SMALL",I589&lt;=5,"MEDIUM",I589&gt;5,"LARGE")</f>
        <v>MEDIUM</v>
      </c>
      <c r="M589" s="144" t="str">
        <f t="shared" si="83"/>
        <v>NO</v>
      </c>
      <c r="N589" s="374">
        <v>4.51</v>
      </c>
      <c r="O589" s="374">
        <f t="shared" si="84"/>
        <v>5</v>
      </c>
      <c r="P589" s="158" t="str" cm="1">
        <f t="array" ref="P589">_xlfn.SWITCH(ROUND(N589,0),5,"Excellent",4,"Good",3,"ok","Bad")</f>
        <v>Excellent</v>
      </c>
      <c r="Q589" s="144">
        <v>67</v>
      </c>
      <c r="R589" s="385">
        <v>41548</v>
      </c>
      <c r="S589" s="385">
        <v>43831</v>
      </c>
      <c r="T589" s="144">
        <v>1079</v>
      </c>
      <c r="U589" s="144" t="s">
        <v>69</v>
      </c>
      <c r="V589" s="144">
        <v>180</v>
      </c>
      <c r="W589" s="144" t="str">
        <f t="shared" si="90"/>
        <v>Active</v>
      </c>
      <c r="X589" s="144">
        <v>1079</v>
      </c>
      <c r="Y589" s="157" t="s">
        <v>64</v>
      </c>
      <c r="Z589" s="386">
        <v>1</v>
      </c>
      <c r="AA589" s="386">
        <v>0.71</v>
      </c>
      <c r="AB589" s="387" t="s">
        <v>62</v>
      </c>
      <c r="AC589" s="157"/>
    </row>
    <row r="590" spans="2:29">
      <c r="B590" s="347">
        <v>66</v>
      </c>
      <c r="C590" s="383">
        <v>307</v>
      </c>
      <c r="D590" s="383" t="str">
        <f t="shared" si="85"/>
        <v>NO</v>
      </c>
      <c r="E590" s="383" t="str">
        <f t="shared" si="86"/>
        <v>MILD</v>
      </c>
      <c r="F590" s="383" t="str">
        <f t="shared" si="87"/>
        <v>RAIN</v>
      </c>
      <c r="G590" s="384" t="str">
        <f t="shared" si="82"/>
        <v>WET</v>
      </c>
      <c r="I590" s="342">
        <v>4</v>
      </c>
      <c r="J590" s="144" t="str">
        <f t="shared" si="88"/>
        <v>LARGE</v>
      </c>
      <c r="K590" s="144" t="str">
        <f t="shared" si="89"/>
        <v>MEDIUM</v>
      </c>
      <c r="L590" s="144" t="str" cm="1">
        <f t="array" ref="L590">_xlfn.IFS(I590&lt;=2,"SMALL",I590&lt;=5,"MEDIUM",I590&gt;5,"LARGE")</f>
        <v>MEDIUM</v>
      </c>
      <c r="M590" s="144" t="str">
        <f t="shared" si="83"/>
        <v>NO</v>
      </c>
      <c r="N590" s="374">
        <v>5</v>
      </c>
      <c r="O590" s="374">
        <f t="shared" si="84"/>
        <v>5</v>
      </c>
      <c r="P590" s="158" t="str" cm="1">
        <f t="array" ref="P590">_xlfn.SWITCH(ROUND(N590,0),5,"Excellent",4,"Good",3,"ok","Bad")</f>
        <v>Excellent</v>
      </c>
      <c r="Q590" s="144">
        <v>4</v>
      </c>
      <c r="R590" s="385">
        <v>42308</v>
      </c>
      <c r="S590" s="385">
        <v>43575</v>
      </c>
      <c r="T590" s="144">
        <v>1239</v>
      </c>
      <c r="U590" s="144" t="s">
        <v>69</v>
      </c>
      <c r="V590" s="144">
        <v>16</v>
      </c>
      <c r="W590" s="144" t="str">
        <f t="shared" si="90"/>
        <v>Active</v>
      </c>
      <c r="X590" s="144">
        <v>1239</v>
      </c>
      <c r="Y590" s="157" t="s">
        <v>61</v>
      </c>
      <c r="Z590" s="386">
        <v>1</v>
      </c>
      <c r="AA590" s="386">
        <v>1</v>
      </c>
      <c r="AB590" s="387" t="s">
        <v>62</v>
      </c>
      <c r="AC590" s="157"/>
    </row>
    <row r="591" spans="2:29">
      <c r="B591" s="347">
        <v>71</v>
      </c>
      <c r="C591" s="383">
        <v>185</v>
      </c>
      <c r="D591" s="383" t="str">
        <f t="shared" si="85"/>
        <v>NO</v>
      </c>
      <c r="E591" s="383" t="str">
        <f t="shared" si="86"/>
        <v>MILD</v>
      </c>
      <c r="F591" s="383" t="str">
        <f t="shared" si="87"/>
        <v>RAIN</v>
      </c>
      <c r="G591" s="384" t="str">
        <f t="shared" si="82"/>
        <v>WET</v>
      </c>
      <c r="I591" s="342">
        <v>3</v>
      </c>
      <c r="J591" s="144" t="str">
        <f t="shared" si="88"/>
        <v>LARGE</v>
      </c>
      <c r="K591" s="144" t="str">
        <f t="shared" si="89"/>
        <v>MEDIUM</v>
      </c>
      <c r="L591" s="144" t="str" cm="1">
        <f t="array" ref="L591">_xlfn.IFS(I591&lt;=2,"SMALL",I591&lt;=5,"MEDIUM",I591&gt;5,"LARGE")</f>
        <v>MEDIUM</v>
      </c>
      <c r="M591" s="144" t="str">
        <f t="shared" si="83"/>
        <v>YES</v>
      </c>
      <c r="N591" s="374">
        <v>4.87</v>
      </c>
      <c r="O591" s="374">
        <f t="shared" si="84"/>
        <v>5</v>
      </c>
      <c r="P591" s="158" t="str" cm="1">
        <f t="array" ref="P591">_xlfn.SWITCH(ROUND(N591,0),5,"Excellent",4,"Good",3,"ok","Bad")</f>
        <v>Excellent</v>
      </c>
      <c r="Q591" s="144">
        <v>226</v>
      </c>
      <c r="R591" s="385">
        <v>41780</v>
      </c>
      <c r="S591" s="385">
        <v>43858</v>
      </c>
      <c r="T591" s="144">
        <v>1066</v>
      </c>
      <c r="U591" s="144" t="s">
        <v>69</v>
      </c>
      <c r="V591" s="144">
        <v>46</v>
      </c>
      <c r="W591" s="144" t="str">
        <f t="shared" si="90"/>
        <v>Active</v>
      </c>
      <c r="X591" s="144">
        <v>1066</v>
      </c>
      <c r="Y591" s="157" t="s">
        <v>64</v>
      </c>
      <c r="Z591" s="386">
        <v>1</v>
      </c>
      <c r="AA591" s="386">
        <v>0.69</v>
      </c>
      <c r="AB591" s="387" t="s">
        <v>65</v>
      </c>
      <c r="AC591" s="157"/>
    </row>
    <row r="592" spans="2:29">
      <c r="B592" s="347">
        <v>74</v>
      </c>
      <c r="C592" s="383">
        <v>0</v>
      </c>
      <c r="D592" s="383" t="str">
        <f t="shared" si="85"/>
        <v>NO</v>
      </c>
      <c r="E592" s="383" t="str">
        <f t="shared" si="86"/>
        <v>MILD</v>
      </c>
      <c r="F592" s="383" t="str">
        <f t="shared" si="87"/>
        <v>NONE</v>
      </c>
      <c r="G592" s="384" t="str">
        <f t="shared" si="82"/>
        <v>WET</v>
      </c>
      <c r="I592" s="342">
        <v>2</v>
      </c>
      <c r="J592" s="144" t="str">
        <f t="shared" si="88"/>
        <v>SMALL</v>
      </c>
      <c r="K592" s="144" t="str">
        <f t="shared" si="89"/>
        <v>SMALL</v>
      </c>
      <c r="L592" s="144" t="str" cm="1">
        <f t="array" ref="L592">_xlfn.IFS(I592&lt;=2,"SMALL",I592&lt;=5,"MEDIUM",I592&gt;5,"LARGE")</f>
        <v>SMALL</v>
      </c>
      <c r="M592" s="144" t="str">
        <f t="shared" si="83"/>
        <v>NO</v>
      </c>
      <c r="N592" s="374">
        <v>4.74</v>
      </c>
      <c r="O592" s="374">
        <f t="shared" si="84"/>
        <v>5</v>
      </c>
      <c r="P592" s="158" t="str" cm="1">
        <f t="array" ref="P592">_xlfn.SWITCH(ROUND(N592,0),5,"Excellent",4,"Good",3,"ok","Bad")</f>
        <v>Excellent</v>
      </c>
      <c r="Q592" s="144">
        <v>219</v>
      </c>
      <c r="R592" s="385">
        <v>41541</v>
      </c>
      <c r="S592" s="385">
        <v>43878</v>
      </c>
      <c r="T592" s="144">
        <v>1305</v>
      </c>
      <c r="U592" s="144" t="s">
        <v>69</v>
      </c>
      <c r="V592" s="144">
        <v>91</v>
      </c>
      <c r="W592" s="144" t="str">
        <f t="shared" si="90"/>
        <v>Active</v>
      </c>
      <c r="X592" s="144">
        <v>1305</v>
      </c>
      <c r="Y592" s="157" t="s">
        <v>70</v>
      </c>
      <c r="Z592" s="386">
        <v>0.9</v>
      </c>
      <c r="AA592" s="386">
        <v>0.73</v>
      </c>
      <c r="AB592" s="387" t="s">
        <v>62</v>
      </c>
      <c r="AC592" s="157"/>
    </row>
    <row r="593" spans="2:29">
      <c r="B593" s="347">
        <v>78</v>
      </c>
      <c r="C593" s="383">
        <v>0</v>
      </c>
      <c r="D593" s="383" t="str">
        <f t="shared" si="85"/>
        <v>NO</v>
      </c>
      <c r="E593" s="383" t="str">
        <f t="shared" si="86"/>
        <v>MILD</v>
      </c>
      <c r="F593" s="383" t="str">
        <f t="shared" si="87"/>
        <v>NONE</v>
      </c>
      <c r="G593" s="384" t="str">
        <f t="shared" si="82"/>
        <v>WET</v>
      </c>
      <c r="I593" s="342">
        <v>2</v>
      </c>
      <c r="J593" s="144" t="str">
        <f t="shared" si="88"/>
        <v>SMALL</v>
      </c>
      <c r="K593" s="144" t="str">
        <f t="shared" si="89"/>
        <v>SMALL</v>
      </c>
      <c r="L593" s="144" t="str" cm="1">
        <f t="array" ref="L593">_xlfn.IFS(I593&lt;=2,"SMALL",I593&lt;=5,"MEDIUM",I593&gt;5,"LARGE")</f>
        <v>SMALL</v>
      </c>
      <c r="M593" s="144" t="str">
        <f t="shared" si="83"/>
        <v>NO</v>
      </c>
      <c r="N593" s="374">
        <v>4.8899999999999997</v>
      </c>
      <c r="O593" s="374">
        <f t="shared" si="84"/>
        <v>5</v>
      </c>
      <c r="P593" s="158" t="str" cm="1">
        <f t="array" ref="P593">_xlfn.SWITCH(ROUND(N593,0),5,"Excellent",4,"Good",3,"ok","Bad")</f>
        <v>Excellent</v>
      </c>
      <c r="Q593" s="144">
        <v>85</v>
      </c>
      <c r="R593" s="385">
        <v>41544</v>
      </c>
      <c r="S593" s="385">
        <v>43834</v>
      </c>
      <c r="T593" s="144">
        <v>1338</v>
      </c>
      <c r="U593" s="144" t="s">
        <v>69</v>
      </c>
      <c r="V593" s="144">
        <v>235</v>
      </c>
      <c r="W593" s="144" t="str">
        <f t="shared" si="90"/>
        <v>Active</v>
      </c>
      <c r="X593" s="144">
        <v>1338</v>
      </c>
      <c r="Y593" s="157" t="s">
        <v>70</v>
      </c>
      <c r="Z593" s="386">
        <v>0.9</v>
      </c>
      <c r="AA593" s="386">
        <v>0.97</v>
      </c>
      <c r="AB593" s="387" t="s">
        <v>65</v>
      </c>
      <c r="AC593" s="157"/>
    </row>
    <row r="594" spans="2:29">
      <c r="B594" s="347">
        <v>66</v>
      </c>
      <c r="C594" s="383">
        <v>0</v>
      </c>
      <c r="D594" s="383" t="str">
        <f t="shared" si="85"/>
        <v>NO</v>
      </c>
      <c r="E594" s="383" t="str">
        <f t="shared" si="86"/>
        <v>MILD</v>
      </c>
      <c r="F594" s="383" t="str">
        <f t="shared" si="87"/>
        <v>NONE</v>
      </c>
      <c r="G594" s="384" t="str">
        <f t="shared" si="82"/>
        <v>WET</v>
      </c>
      <c r="I594" s="342">
        <v>4</v>
      </c>
      <c r="J594" s="144" t="str">
        <f t="shared" si="88"/>
        <v>LARGE</v>
      </c>
      <c r="K594" s="144" t="str">
        <f t="shared" si="89"/>
        <v>MEDIUM</v>
      </c>
      <c r="L594" s="144" t="str" cm="1">
        <f t="array" ref="L594">_xlfn.IFS(I594&lt;=2,"SMALL",I594&lt;=5,"MEDIUM",I594&gt;5,"LARGE")</f>
        <v>MEDIUM</v>
      </c>
      <c r="M594" s="144" t="str">
        <f t="shared" si="83"/>
        <v>NO</v>
      </c>
      <c r="N594" s="374">
        <v>4.92</v>
      </c>
      <c r="O594" s="374">
        <f t="shared" si="84"/>
        <v>5</v>
      </c>
      <c r="P594" s="158" t="str" cm="1">
        <f t="array" ref="P594">_xlfn.SWITCH(ROUND(N594,0),5,"Excellent",4,"Good",3,"ok","Bad")</f>
        <v>Excellent</v>
      </c>
      <c r="Q594" s="144">
        <v>24</v>
      </c>
      <c r="R594" s="385">
        <v>41553</v>
      </c>
      <c r="S594" s="385">
        <v>43422</v>
      </c>
      <c r="T594" s="144">
        <v>745</v>
      </c>
      <c r="U594" s="144" t="s">
        <v>69</v>
      </c>
      <c r="V594" s="144">
        <v>122</v>
      </c>
      <c r="W594" s="144" t="str">
        <f t="shared" si="90"/>
        <v>Active</v>
      </c>
      <c r="X594" s="144">
        <v>745</v>
      </c>
      <c r="Y594" s="157" t="s">
        <v>70</v>
      </c>
      <c r="Z594" s="386">
        <v>1</v>
      </c>
      <c r="AA594" s="386">
        <v>1</v>
      </c>
      <c r="AB594" s="387" t="s">
        <v>65</v>
      </c>
      <c r="AC594" s="157"/>
    </row>
    <row r="595" spans="2:29">
      <c r="B595" s="347">
        <v>72</v>
      </c>
      <c r="C595" s="383">
        <v>5</v>
      </c>
      <c r="D595" s="383" t="str">
        <f t="shared" si="85"/>
        <v>NO</v>
      </c>
      <c r="E595" s="383" t="str">
        <f t="shared" si="86"/>
        <v>MILD</v>
      </c>
      <c r="F595" s="383" t="str">
        <f t="shared" si="87"/>
        <v>RAIN</v>
      </c>
      <c r="G595" s="384" t="str">
        <f t="shared" si="82"/>
        <v>WET</v>
      </c>
      <c r="I595" s="342">
        <v>6</v>
      </c>
      <c r="J595" s="144" t="str">
        <f t="shared" si="88"/>
        <v>LARGE</v>
      </c>
      <c r="K595" s="144" t="str">
        <f t="shared" si="89"/>
        <v>LARGE</v>
      </c>
      <c r="L595" s="144" t="str" cm="1">
        <f t="array" ref="L595">_xlfn.IFS(I595&lt;=2,"SMALL",I595&lt;=5,"MEDIUM",I595&gt;5,"LARGE")</f>
        <v>LARGE</v>
      </c>
      <c r="M595" s="144" t="str">
        <f t="shared" si="83"/>
        <v>NO</v>
      </c>
      <c r="N595" s="374">
        <v>4.76</v>
      </c>
      <c r="O595" s="374">
        <f t="shared" si="84"/>
        <v>5</v>
      </c>
      <c r="P595" s="158" t="str" cm="1">
        <f t="array" ref="P595">_xlfn.SWITCH(ROUND(N595,0),5,"Excellent",4,"Good",3,"ok","Bad")</f>
        <v>Excellent</v>
      </c>
      <c r="Q595" s="144">
        <v>17</v>
      </c>
      <c r="R595" s="385">
        <v>42218</v>
      </c>
      <c r="S595" s="385">
        <v>43567</v>
      </c>
      <c r="T595" s="144">
        <v>596</v>
      </c>
      <c r="U595" s="144" t="s">
        <v>69</v>
      </c>
      <c r="V595" s="144">
        <v>335</v>
      </c>
      <c r="W595" s="144" t="str">
        <f t="shared" si="90"/>
        <v>Active</v>
      </c>
      <c r="X595" s="144">
        <v>596</v>
      </c>
      <c r="Y595" s="157" t="s">
        <v>70</v>
      </c>
      <c r="Z595" s="386">
        <v>1</v>
      </c>
      <c r="AA595" s="386">
        <v>0.96</v>
      </c>
      <c r="AB595" s="387" t="s">
        <v>65</v>
      </c>
      <c r="AC595" s="157"/>
    </row>
    <row r="596" spans="2:29">
      <c r="B596" s="347">
        <v>81</v>
      </c>
      <c r="C596" s="383">
        <v>363</v>
      </c>
      <c r="D596" s="383" t="str">
        <f t="shared" si="85"/>
        <v>NO</v>
      </c>
      <c r="E596" s="383" t="str">
        <f t="shared" si="86"/>
        <v>HOT</v>
      </c>
      <c r="F596" s="383" t="str">
        <f t="shared" si="87"/>
        <v>RAIN</v>
      </c>
      <c r="G596" s="384" t="str">
        <f t="shared" si="82"/>
        <v>DRY</v>
      </c>
      <c r="I596" s="342">
        <v>5</v>
      </c>
      <c r="J596" s="144" t="str">
        <f t="shared" si="88"/>
        <v>LARGE</v>
      </c>
      <c r="K596" s="144" t="str">
        <f t="shared" si="89"/>
        <v>MEDIUM</v>
      </c>
      <c r="L596" s="144" t="str" cm="1">
        <f t="array" ref="L596">_xlfn.IFS(I596&lt;=2,"SMALL",I596&lt;=5,"MEDIUM",I596&gt;5,"LARGE")</f>
        <v>MEDIUM</v>
      </c>
      <c r="M596" s="144" t="str">
        <f t="shared" si="83"/>
        <v>NO</v>
      </c>
      <c r="N596" s="374">
        <v>4.5999999999999996</v>
      </c>
      <c r="O596" s="374">
        <f t="shared" si="84"/>
        <v>5</v>
      </c>
      <c r="P596" s="158" t="str" cm="1">
        <f t="array" ref="P596">_xlfn.SWITCH(ROUND(N596,0),5,"Excellent",4,"Good",3,"ok","Bad")</f>
        <v>Excellent</v>
      </c>
      <c r="Q596" s="144">
        <v>15</v>
      </c>
      <c r="R596" s="385">
        <v>41772</v>
      </c>
      <c r="S596" s="385">
        <v>43692</v>
      </c>
      <c r="T596" s="144">
        <v>596</v>
      </c>
      <c r="U596" s="144" t="s">
        <v>69</v>
      </c>
      <c r="V596" s="144">
        <v>365</v>
      </c>
      <c r="W596" s="144" t="str">
        <f t="shared" si="90"/>
        <v>Active</v>
      </c>
      <c r="X596" s="144">
        <v>596</v>
      </c>
      <c r="Y596" s="157" t="s">
        <v>64</v>
      </c>
      <c r="Z596" s="386">
        <v>0.8</v>
      </c>
      <c r="AA596" s="386">
        <v>0.44</v>
      </c>
      <c r="AB596" s="387" t="s">
        <v>65</v>
      </c>
      <c r="AC596" s="157"/>
    </row>
    <row r="597" spans="2:29">
      <c r="B597" s="347">
        <v>69</v>
      </c>
      <c r="C597" s="383">
        <v>3</v>
      </c>
      <c r="D597" s="383" t="str">
        <f t="shared" si="85"/>
        <v>NO</v>
      </c>
      <c r="E597" s="383" t="str">
        <f t="shared" si="86"/>
        <v>MILD</v>
      </c>
      <c r="F597" s="383" t="str">
        <f t="shared" si="87"/>
        <v>RAIN</v>
      </c>
      <c r="G597" s="384" t="str">
        <f t="shared" si="82"/>
        <v>WET</v>
      </c>
      <c r="I597" s="342">
        <v>2</v>
      </c>
      <c r="J597" s="144" t="str">
        <f t="shared" si="88"/>
        <v>SMALL</v>
      </c>
      <c r="K597" s="144" t="str">
        <f t="shared" si="89"/>
        <v>SMALL</v>
      </c>
      <c r="L597" s="144" t="str" cm="1">
        <f t="array" ref="L597">_xlfn.IFS(I597&lt;=2,"SMALL",I597&lt;=5,"MEDIUM",I597&gt;5,"LARGE")</f>
        <v>SMALL</v>
      </c>
      <c r="M597" s="144" t="str">
        <f t="shared" si="83"/>
        <v>NO</v>
      </c>
      <c r="N597" s="374">
        <v>5</v>
      </c>
      <c r="O597" s="374">
        <f t="shared" si="84"/>
        <v>5</v>
      </c>
      <c r="P597" s="158" t="str" cm="1">
        <f t="array" ref="P597">_xlfn.SWITCH(ROUND(N597,0),5,"Excellent",4,"Good",3,"ok","Bad")</f>
        <v>Excellent</v>
      </c>
      <c r="Q597" s="144">
        <v>26</v>
      </c>
      <c r="R597" s="385">
        <v>41560</v>
      </c>
      <c r="S597" s="385">
        <v>43839</v>
      </c>
      <c r="T597" s="144">
        <v>1063</v>
      </c>
      <c r="U597" s="144" t="s">
        <v>60</v>
      </c>
      <c r="V597" s="144">
        <v>48</v>
      </c>
      <c r="W597" s="144" t="str">
        <f t="shared" si="90"/>
        <v>Active</v>
      </c>
      <c r="X597" s="144">
        <v>1063</v>
      </c>
      <c r="Y597" s="157" t="s">
        <v>61</v>
      </c>
      <c r="Z597" s="386">
        <v>0.89</v>
      </c>
      <c r="AA597" s="386">
        <v>0.86</v>
      </c>
      <c r="AB597" s="387" t="s">
        <v>62</v>
      </c>
      <c r="AC597" s="157"/>
    </row>
    <row r="598" spans="2:29">
      <c r="B598" s="347">
        <v>71</v>
      </c>
      <c r="C598" s="383">
        <v>0</v>
      </c>
      <c r="D598" s="383" t="str">
        <f t="shared" si="85"/>
        <v>NO</v>
      </c>
      <c r="E598" s="383" t="str">
        <f t="shared" si="86"/>
        <v>MILD</v>
      </c>
      <c r="F598" s="383" t="str">
        <f t="shared" si="87"/>
        <v>NONE</v>
      </c>
      <c r="G598" s="384" t="str">
        <f t="shared" si="82"/>
        <v>WET</v>
      </c>
      <c r="I598" s="342">
        <v>3</v>
      </c>
      <c r="J598" s="144" t="str">
        <f t="shared" si="88"/>
        <v>LARGE</v>
      </c>
      <c r="K598" s="144" t="str">
        <f t="shared" si="89"/>
        <v>MEDIUM</v>
      </c>
      <c r="L598" s="144" t="str" cm="1">
        <f t="array" ref="L598">_xlfn.IFS(I598&lt;=2,"SMALL",I598&lt;=5,"MEDIUM",I598&gt;5,"LARGE")</f>
        <v>MEDIUM</v>
      </c>
      <c r="M598" s="144" t="str">
        <f t="shared" si="83"/>
        <v>NO</v>
      </c>
      <c r="N598" s="374">
        <v>4.7300000000000004</v>
      </c>
      <c r="O598" s="374">
        <f t="shared" si="84"/>
        <v>5</v>
      </c>
      <c r="P598" s="158" t="str" cm="1">
        <f t="array" ref="P598">_xlfn.SWITCH(ROUND(N598,0),5,"Excellent",4,"Good",3,"ok","Bad")</f>
        <v>Excellent</v>
      </c>
      <c r="Q598" s="144">
        <v>131</v>
      </c>
      <c r="R598" s="385">
        <v>41548</v>
      </c>
      <c r="S598" s="385">
        <v>43739</v>
      </c>
      <c r="T598" s="144">
        <v>1346</v>
      </c>
      <c r="U598" s="144" t="s">
        <v>69</v>
      </c>
      <c r="V598" s="144">
        <v>351</v>
      </c>
      <c r="W598" s="144" t="str">
        <f t="shared" si="90"/>
        <v>Active</v>
      </c>
      <c r="X598" s="144">
        <v>1346</v>
      </c>
      <c r="Y598" s="157" t="s">
        <v>70</v>
      </c>
      <c r="Z598" s="386">
        <v>1</v>
      </c>
      <c r="AA598" s="386">
        <v>0.95</v>
      </c>
      <c r="AB598" s="387" t="s">
        <v>65</v>
      </c>
      <c r="AC598" s="157"/>
    </row>
    <row r="599" spans="2:29">
      <c r="B599" s="347">
        <v>68</v>
      </c>
      <c r="C599" s="383">
        <v>0</v>
      </c>
      <c r="D599" s="383" t="str">
        <f t="shared" si="85"/>
        <v>NO</v>
      </c>
      <c r="E599" s="383" t="str">
        <f t="shared" si="86"/>
        <v>MILD</v>
      </c>
      <c r="F599" s="383" t="str">
        <f t="shared" si="87"/>
        <v>NONE</v>
      </c>
      <c r="G599" s="384" t="str">
        <f t="shared" si="82"/>
        <v>WET</v>
      </c>
      <c r="I599" s="342">
        <v>2</v>
      </c>
      <c r="J599" s="144" t="str">
        <f t="shared" si="88"/>
        <v>SMALL</v>
      </c>
      <c r="K599" s="144" t="str">
        <f t="shared" si="89"/>
        <v>SMALL</v>
      </c>
      <c r="L599" s="144" t="str" cm="1">
        <f t="array" ref="L599">_xlfn.IFS(I599&lt;=2,"SMALL",I599&lt;=5,"MEDIUM",I599&gt;5,"LARGE")</f>
        <v>SMALL</v>
      </c>
      <c r="M599" s="144" t="str">
        <f t="shared" si="83"/>
        <v>NO</v>
      </c>
      <c r="N599" s="374">
        <v>4.43</v>
      </c>
      <c r="O599" s="374">
        <f t="shared" si="84"/>
        <v>4</v>
      </c>
      <c r="P599" s="158" t="str" cm="1">
        <f t="array" ref="P599">_xlfn.SWITCH(ROUND(N599,0),5,"Excellent",4,"Good",3,"ok","Bad")</f>
        <v>Good</v>
      </c>
      <c r="Q599" s="144">
        <v>89</v>
      </c>
      <c r="R599" s="385">
        <v>41769</v>
      </c>
      <c r="S599" s="385">
        <v>44022</v>
      </c>
      <c r="T599" s="144">
        <v>946</v>
      </c>
      <c r="U599" s="144" t="s">
        <v>60</v>
      </c>
      <c r="V599" s="144">
        <v>341</v>
      </c>
      <c r="W599" s="144" t="str">
        <f t="shared" si="90"/>
        <v>Active</v>
      </c>
      <c r="X599" s="144">
        <v>946</v>
      </c>
      <c r="Y599" s="157" t="s">
        <v>64</v>
      </c>
      <c r="Z599" s="386">
        <v>1</v>
      </c>
      <c r="AA599" s="386">
        <v>0.81</v>
      </c>
      <c r="AB599" s="387" t="s">
        <v>65</v>
      </c>
      <c r="AC599" s="157"/>
    </row>
    <row r="600" spans="2:29">
      <c r="B600" s="347">
        <v>84</v>
      </c>
      <c r="C600" s="383">
        <v>8</v>
      </c>
      <c r="D600" s="383" t="str">
        <f t="shared" si="85"/>
        <v>NO</v>
      </c>
      <c r="E600" s="383" t="str">
        <f t="shared" si="86"/>
        <v>HOT</v>
      </c>
      <c r="F600" s="383" t="str">
        <f t="shared" si="87"/>
        <v>RAIN</v>
      </c>
      <c r="G600" s="384" t="str">
        <f t="shared" si="82"/>
        <v>DRY</v>
      </c>
      <c r="I600" s="342">
        <v>2</v>
      </c>
      <c r="J600" s="144" t="str">
        <f t="shared" si="88"/>
        <v>SMALL</v>
      </c>
      <c r="K600" s="144" t="str">
        <f t="shared" si="89"/>
        <v>SMALL</v>
      </c>
      <c r="L600" s="144" t="str" cm="1">
        <f t="array" ref="L600">_xlfn.IFS(I600&lt;=2,"SMALL",I600&lt;=5,"MEDIUM",I600&gt;5,"LARGE")</f>
        <v>SMALL</v>
      </c>
      <c r="M600" s="144" t="str">
        <f t="shared" si="83"/>
        <v>NO</v>
      </c>
      <c r="N600" s="374">
        <v>4.91</v>
      </c>
      <c r="O600" s="374">
        <f t="shared" si="84"/>
        <v>5</v>
      </c>
      <c r="P600" s="158" t="str" cm="1">
        <f t="array" ref="P600">_xlfn.SWITCH(ROUND(N600,0),5,"Excellent",4,"Good",3,"ok","Bad")</f>
        <v>Excellent</v>
      </c>
      <c r="Q600" s="144">
        <v>46</v>
      </c>
      <c r="R600" s="385">
        <v>41568</v>
      </c>
      <c r="S600" s="385">
        <v>43911</v>
      </c>
      <c r="T600" s="144">
        <v>699</v>
      </c>
      <c r="U600" s="144" t="s">
        <v>60</v>
      </c>
      <c r="V600" s="144">
        <v>179</v>
      </c>
      <c r="W600" s="144" t="str">
        <f t="shared" si="90"/>
        <v>Active</v>
      </c>
      <c r="X600" s="144">
        <v>699</v>
      </c>
      <c r="Y600" s="157" t="s">
        <v>70</v>
      </c>
      <c r="Z600" s="386">
        <v>1</v>
      </c>
      <c r="AA600" s="386">
        <v>0.97</v>
      </c>
      <c r="AB600" s="387" t="s">
        <v>65</v>
      </c>
      <c r="AC600" s="157"/>
    </row>
    <row r="601" spans="2:29">
      <c r="B601" s="347">
        <v>74</v>
      </c>
      <c r="C601" s="383">
        <v>0</v>
      </c>
      <c r="D601" s="383" t="str">
        <f t="shared" si="85"/>
        <v>NO</v>
      </c>
      <c r="E601" s="383" t="str">
        <f t="shared" si="86"/>
        <v>MILD</v>
      </c>
      <c r="F601" s="383" t="str">
        <f t="shared" si="87"/>
        <v>NONE</v>
      </c>
      <c r="G601" s="384" t="str">
        <f t="shared" si="82"/>
        <v>WET</v>
      </c>
      <c r="I601" s="342">
        <v>2</v>
      </c>
      <c r="J601" s="144" t="str">
        <f t="shared" si="88"/>
        <v>SMALL</v>
      </c>
      <c r="K601" s="144" t="str">
        <f t="shared" si="89"/>
        <v>SMALL</v>
      </c>
      <c r="L601" s="144" t="str" cm="1">
        <f t="array" ref="L601">_xlfn.IFS(I601&lt;=2,"SMALL",I601&lt;=5,"MEDIUM",I601&gt;5,"LARGE")</f>
        <v>SMALL</v>
      </c>
      <c r="M601" s="144" t="str">
        <f t="shared" si="83"/>
        <v>YES</v>
      </c>
      <c r="N601" s="374">
        <v>4.87</v>
      </c>
      <c r="O601" s="374">
        <f t="shared" si="84"/>
        <v>5</v>
      </c>
      <c r="P601" s="158" t="str" cm="1">
        <f t="array" ref="P601">_xlfn.SWITCH(ROUND(N601,0),5,"Excellent",4,"Good",3,"ok","Bad")</f>
        <v>Excellent</v>
      </c>
      <c r="Q601" s="144">
        <v>285</v>
      </c>
      <c r="R601" s="385">
        <v>41555</v>
      </c>
      <c r="S601" s="385">
        <v>43900</v>
      </c>
      <c r="T601" s="144">
        <v>1054</v>
      </c>
      <c r="U601" s="144" t="s">
        <v>60</v>
      </c>
      <c r="V601" s="144">
        <v>53</v>
      </c>
      <c r="W601" s="144" t="str">
        <f t="shared" si="90"/>
        <v>Active</v>
      </c>
      <c r="X601" s="144">
        <v>1054</v>
      </c>
      <c r="Y601" s="157" t="s">
        <v>61</v>
      </c>
      <c r="Z601" s="386">
        <v>0.8</v>
      </c>
      <c r="AA601" s="386">
        <v>0.92</v>
      </c>
      <c r="AB601" s="387" t="s">
        <v>65</v>
      </c>
      <c r="AC601" s="157"/>
    </row>
    <row r="602" spans="2:29">
      <c r="B602" s="347">
        <v>80</v>
      </c>
      <c r="C602" s="383">
        <v>0</v>
      </c>
      <c r="D602" s="383" t="str">
        <f t="shared" si="85"/>
        <v>NO</v>
      </c>
      <c r="E602" s="383" t="str">
        <f t="shared" si="86"/>
        <v>MILD</v>
      </c>
      <c r="F602" s="383" t="str">
        <f t="shared" si="87"/>
        <v>NONE</v>
      </c>
      <c r="G602" s="384" t="str">
        <f t="shared" si="82"/>
        <v>WET</v>
      </c>
      <c r="I602" s="342">
        <v>2</v>
      </c>
      <c r="J602" s="144" t="str">
        <f t="shared" si="88"/>
        <v>SMALL</v>
      </c>
      <c r="K602" s="144" t="str">
        <f t="shared" si="89"/>
        <v>SMALL</v>
      </c>
      <c r="L602" s="144" t="str" cm="1">
        <f t="array" ref="L602">_xlfn.IFS(I602&lt;=2,"SMALL",I602&lt;=5,"MEDIUM",I602&gt;5,"LARGE")</f>
        <v>SMALL</v>
      </c>
      <c r="M602" s="144" t="str">
        <f t="shared" si="83"/>
        <v>NO</v>
      </c>
      <c r="N602" s="374">
        <v>4.93</v>
      </c>
      <c r="O602" s="374">
        <f t="shared" si="84"/>
        <v>5</v>
      </c>
      <c r="P602" s="158" t="str" cm="1">
        <f t="array" ref="P602">_xlfn.SWITCH(ROUND(N602,0),5,"Excellent",4,"Good",3,"ok","Bad")</f>
        <v>Excellent</v>
      </c>
      <c r="Q602" s="144">
        <v>14</v>
      </c>
      <c r="R602" s="385">
        <v>41563</v>
      </c>
      <c r="S602" s="385">
        <v>41925</v>
      </c>
      <c r="T602" s="144">
        <v>1004</v>
      </c>
      <c r="U602" s="144" t="s">
        <v>60</v>
      </c>
      <c r="V602" s="144">
        <v>365</v>
      </c>
      <c r="W602" s="144" t="str">
        <f t="shared" si="90"/>
        <v>Active</v>
      </c>
      <c r="X602" s="144">
        <v>1004</v>
      </c>
      <c r="Y602" s="157" t="s">
        <v>70</v>
      </c>
      <c r="Z602" s="386">
        <v>1</v>
      </c>
      <c r="AA602" s="386">
        <v>0.99</v>
      </c>
      <c r="AB602" s="387" t="s">
        <v>62</v>
      </c>
      <c r="AC602" s="157"/>
    </row>
    <row r="603" spans="2:29">
      <c r="B603" s="347">
        <v>84</v>
      </c>
      <c r="C603" s="383">
        <v>150</v>
      </c>
      <c r="D603" s="383" t="str">
        <f t="shared" si="85"/>
        <v>NO</v>
      </c>
      <c r="E603" s="383" t="str">
        <f t="shared" si="86"/>
        <v>HOT</v>
      </c>
      <c r="F603" s="383" t="str">
        <f t="shared" si="87"/>
        <v>RAIN</v>
      </c>
      <c r="G603" s="384" t="str">
        <f t="shared" si="82"/>
        <v>DRY</v>
      </c>
      <c r="I603" s="342">
        <v>6</v>
      </c>
      <c r="J603" s="144" t="str">
        <f t="shared" si="88"/>
        <v>LARGE</v>
      </c>
      <c r="K603" s="144" t="str">
        <f t="shared" si="89"/>
        <v>LARGE</v>
      </c>
      <c r="L603" s="144" t="str" cm="1">
        <f t="array" ref="L603">_xlfn.IFS(I603&lt;=2,"SMALL",I603&lt;=5,"MEDIUM",I603&gt;5,"LARGE")</f>
        <v>LARGE</v>
      </c>
      <c r="M603" s="144" t="str">
        <f t="shared" si="83"/>
        <v>NO</v>
      </c>
      <c r="N603" s="374">
        <v>5</v>
      </c>
      <c r="O603" s="374">
        <f t="shared" si="84"/>
        <v>5</v>
      </c>
      <c r="P603" s="158" t="str" cm="1">
        <f t="array" ref="P603">_xlfn.SWITCH(ROUND(N603,0),5,"Excellent",4,"Good",3,"ok","Bad")</f>
        <v>Excellent</v>
      </c>
      <c r="Q603" s="144">
        <v>17</v>
      </c>
      <c r="R603" s="385">
        <v>42000</v>
      </c>
      <c r="S603" s="385">
        <v>43827</v>
      </c>
      <c r="T603" s="144">
        <v>273</v>
      </c>
      <c r="U603" s="144" t="s">
        <v>69</v>
      </c>
      <c r="V603" s="144">
        <v>54</v>
      </c>
      <c r="W603" s="144" t="str">
        <f t="shared" si="90"/>
        <v>Active</v>
      </c>
      <c r="X603" s="144">
        <v>273</v>
      </c>
      <c r="Y603" s="157" t="s">
        <v>70</v>
      </c>
      <c r="Z603" s="386">
        <v>0.88</v>
      </c>
      <c r="AA603" s="386">
        <v>0.68</v>
      </c>
      <c r="AB603" s="387" t="s">
        <v>62</v>
      </c>
      <c r="AC603" s="157"/>
    </row>
    <row r="604" spans="2:29">
      <c r="B604" s="347">
        <v>65</v>
      </c>
      <c r="C604" s="383">
        <v>0</v>
      </c>
      <c r="D604" s="383" t="str">
        <f t="shared" si="85"/>
        <v>NO</v>
      </c>
      <c r="E604" s="383" t="str">
        <f t="shared" si="86"/>
        <v>MILD</v>
      </c>
      <c r="F604" s="383" t="str">
        <f t="shared" si="87"/>
        <v>NONE</v>
      </c>
      <c r="G604" s="384" t="str">
        <f t="shared" si="82"/>
        <v>WET</v>
      </c>
      <c r="I604" s="342">
        <v>2</v>
      </c>
      <c r="J604" s="144" t="str">
        <f t="shared" si="88"/>
        <v>SMALL</v>
      </c>
      <c r="K604" s="144" t="str">
        <f t="shared" si="89"/>
        <v>SMALL</v>
      </c>
      <c r="L604" s="144" t="str" cm="1">
        <f t="array" ref="L604">_xlfn.IFS(I604&lt;=2,"SMALL",I604&lt;=5,"MEDIUM",I604&gt;5,"LARGE")</f>
        <v>SMALL</v>
      </c>
      <c r="M604" s="144" t="str">
        <f t="shared" si="83"/>
        <v>NO</v>
      </c>
      <c r="N604" s="374">
        <v>4.78</v>
      </c>
      <c r="O604" s="374">
        <f t="shared" si="84"/>
        <v>5</v>
      </c>
      <c r="P604" s="158" t="str" cm="1">
        <f t="array" ref="P604">_xlfn.SWITCH(ROUND(N604,0),5,"Excellent",4,"Good",3,"ok","Bad")</f>
        <v>Excellent</v>
      </c>
      <c r="Q604" s="144">
        <v>246</v>
      </c>
      <c r="R604" s="385">
        <v>41563</v>
      </c>
      <c r="S604" s="385">
        <v>43899</v>
      </c>
      <c r="T604" s="144">
        <v>634</v>
      </c>
      <c r="U604" s="144" t="s">
        <v>60</v>
      </c>
      <c r="V604" s="144">
        <v>345</v>
      </c>
      <c r="W604" s="144" t="str">
        <f t="shared" si="90"/>
        <v>Active</v>
      </c>
      <c r="X604" s="144">
        <v>634</v>
      </c>
      <c r="Y604" s="157" t="s">
        <v>70</v>
      </c>
      <c r="Z604" s="386">
        <v>1</v>
      </c>
      <c r="AA604" s="386">
        <v>0.89</v>
      </c>
      <c r="AB604" s="387" t="s">
        <v>62</v>
      </c>
      <c r="AC604" s="157"/>
    </row>
    <row r="605" spans="2:29">
      <c r="B605" s="347">
        <v>73</v>
      </c>
      <c r="C605" s="383">
        <v>0</v>
      </c>
      <c r="D605" s="383" t="str">
        <f t="shared" si="85"/>
        <v>NO</v>
      </c>
      <c r="E605" s="383" t="str">
        <f t="shared" si="86"/>
        <v>MILD</v>
      </c>
      <c r="F605" s="383" t="str">
        <f t="shared" si="87"/>
        <v>NONE</v>
      </c>
      <c r="G605" s="384" t="str">
        <f t="shared" si="82"/>
        <v>WET</v>
      </c>
      <c r="I605" s="342">
        <v>6</v>
      </c>
      <c r="J605" s="144" t="str">
        <f t="shared" si="88"/>
        <v>LARGE</v>
      </c>
      <c r="K605" s="144" t="str">
        <f t="shared" si="89"/>
        <v>LARGE</v>
      </c>
      <c r="L605" s="144" t="str" cm="1">
        <f t="array" ref="L605">_xlfn.IFS(I605&lt;=2,"SMALL",I605&lt;=5,"MEDIUM",I605&gt;5,"LARGE")</f>
        <v>LARGE</v>
      </c>
      <c r="M605" s="144" t="str">
        <f t="shared" si="83"/>
        <v>NO</v>
      </c>
      <c r="N605" s="374">
        <v>4.53</v>
      </c>
      <c r="O605" s="374">
        <f t="shared" si="84"/>
        <v>5</v>
      </c>
      <c r="P605" s="158" t="str" cm="1">
        <f t="array" ref="P605">_xlfn.SWITCH(ROUND(N605,0),5,"Excellent",4,"Good",3,"ok","Bad")</f>
        <v>Excellent</v>
      </c>
      <c r="Q605" s="144">
        <v>19</v>
      </c>
      <c r="R605" s="385">
        <v>41644</v>
      </c>
      <c r="S605" s="385">
        <v>43692</v>
      </c>
      <c r="T605" s="144">
        <v>1357</v>
      </c>
      <c r="U605" s="144" t="s">
        <v>69</v>
      </c>
      <c r="V605" s="144">
        <v>239</v>
      </c>
      <c r="W605" s="144" t="str">
        <f t="shared" si="90"/>
        <v>Active</v>
      </c>
      <c r="X605" s="144">
        <v>1357</v>
      </c>
      <c r="Y605" s="157" t="s">
        <v>70</v>
      </c>
      <c r="Z605" s="386">
        <v>1</v>
      </c>
      <c r="AA605" s="386">
        <v>1</v>
      </c>
      <c r="AB605" s="387" t="s">
        <v>62</v>
      </c>
      <c r="AC605" s="157"/>
    </row>
    <row r="606" spans="2:29">
      <c r="B606" s="347">
        <v>66</v>
      </c>
      <c r="C606" s="383">
        <v>15</v>
      </c>
      <c r="D606" s="383" t="str">
        <f t="shared" si="85"/>
        <v>NO</v>
      </c>
      <c r="E606" s="383" t="str">
        <f t="shared" si="86"/>
        <v>MILD</v>
      </c>
      <c r="F606" s="383" t="str">
        <f t="shared" si="87"/>
        <v>RAIN</v>
      </c>
      <c r="G606" s="384" t="str">
        <f t="shared" si="82"/>
        <v>WET</v>
      </c>
      <c r="I606" s="342">
        <v>2</v>
      </c>
      <c r="J606" s="144" t="str">
        <f t="shared" si="88"/>
        <v>SMALL</v>
      </c>
      <c r="K606" s="144" t="str">
        <f t="shared" si="89"/>
        <v>SMALL</v>
      </c>
      <c r="L606" s="144" t="str" cm="1">
        <f t="array" ref="L606">_xlfn.IFS(I606&lt;=2,"SMALL",I606&lt;=5,"MEDIUM",I606&gt;5,"LARGE")</f>
        <v>SMALL</v>
      </c>
      <c r="M606" s="144" t="str">
        <f t="shared" si="83"/>
        <v>NO</v>
      </c>
      <c r="N606" s="374">
        <v>4.3899999999999997</v>
      </c>
      <c r="O606" s="374">
        <f t="shared" si="84"/>
        <v>4</v>
      </c>
      <c r="P606" s="158" t="str" cm="1">
        <f t="array" ref="P606">_xlfn.SWITCH(ROUND(N606,0),5,"Excellent",4,"Good",3,"ok","Bad")</f>
        <v>Good</v>
      </c>
      <c r="Q606" s="144">
        <v>36</v>
      </c>
      <c r="R606" s="385">
        <v>41578</v>
      </c>
      <c r="S606" s="385">
        <v>43820</v>
      </c>
      <c r="T606" s="144">
        <v>1310</v>
      </c>
      <c r="U606" s="144" t="s">
        <v>60</v>
      </c>
      <c r="V606" s="144">
        <v>90</v>
      </c>
      <c r="W606" s="144" t="str">
        <f t="shared" si="90"/>
        <v>Active</v>
      </c>
      <c r="X606" s="144">
        <v>1310</v>
      </c>
      <c r="Y606" s="157" t="s">
        <v>70</v>
      </c>
      <c r="Z606" s="386">
        <v>1</v>
      </c>
      <c r="AA606" s="386">
        <v>0.5</v>
      </c>
      <c r="AB606" s="387" t="s">
        <v>65</v>
      </c>
      <c r="AC606" s="157"/>
    </row>
    <row r="607" spans="2:29">
      <c r="B607" s="347">
        <v>65</v>
      </c>
      <c r="C607" s="383">
        <v>8</v>
      </c>
      <c r="D607" s="383" t="str">
        <f t="shared" si="85"/>
        <v>NO</v>
      </c>
      <c r="E607" s="383" t="str">
        <f t="shared" si="86"/>
        <v>MILD</v>
      </c>
      <c r="F607" s="383" t="str">
        <f t="shared" si="87"/>
        <v>RAIN</v>
      </c>
      <c r="G607" s="384" t="str">
        <f t="shared" si="82"/>
        <v>WET</v>
      </c>
      <c r="I607" s="342">
        <v>7</v>
      </c>
      <c r="J607" s="144" t="str">
        <f t="shared" si="88"/>
        <v>LARGE</v>
      </c>
      <c r="K607" s="144" t="str">
        <f t="shared" si="89"/>
        <v>LARGE</v>
      </c>
      <c r="L607" s="144" t="str" cm="1">
        <f t="array" ref="L607">_xlfn.IFS(I607&lt;=2,"SMALL",I607&lt;=5,"MEDIUM",I607&gt;5,"LARGE")</f>
        <v>LARGE</v>
      </c>
      <c r="M607" s="144" t="str">
        <f t="shared" si="83"/>
        <v>NO</v>
      </c>
      <c r="N607" s="374">
        <v>4.83</v>
      </c>
      <c r="O607" s="374">
        <f t="shared" si="84"/>
        <v>5</v>
      </c>
      <c r="P607" s="158" t="str" cm="1">
        <f t="array" ref="P607">_xlfn.SWITCH(ROUND(N607,0),5,"Excellent",4,"Good",3,"ok","Bad")</f>
        <v>Excellent</v>
      </c>
      <c r="Q607" s="144">
        <v>95</v>
      </c>
      <c r="R607" s="385">
        <v>41587</v>
      </c>
      <c r="S607" s="385">
        <v>43967</v>
      </c>
      <c r="T607" s="144">
        <v>1231</v>
      </c>
      <c r="U607" s="144" t="s">
        <v>69</v>
      </c>
      <c r="V607" s="144">
        <v>316</v>
      </c>
      <c r="W607" s="144" t="str">
        <f t="shared" si="90"/>
        <v>Active</v>
      </c>
      <c r="X607" s="144">
        <v>1231</v>
      </c>
      <c r="Y607" s="157" t="s">
        <v>122</v>
      </c>
      <c r="Z607" s="386">
        <v>0</v>
      </c>
      <c r="AA607" s="386">
        <v>0.5</v>
      </c>
      <c r="AB607" s="387" t="s">
        <v>65</v>
      </c>
      <c r="AC607" s="157"/>
    </row>
    <row r="608" spans="2:29">
      <c r="B608" s="347">
        <v>68</v>
      </c>
      <c r="C608" s="383">
        <v>196</v>
      </c>
      <c r="D608" s="383" t="str">
        <f t="shared" si="85"/>
        <v>NO</v>
      </c>
      <c r="E608" s="383" t="str">
        <f t="shared" si="86"/>
        <v>MILD</v>
      </c>
      <c r="F608" s="383" t="str">
        <f t="shared" si="87"/>
        <v>RAIN</v>
      </c>
      <c r="G608" s="384" t="str">
        <f t="shared" si="82"/>
        <v>WET</v>
      </c>
      <c r="I608" s="342">
        <v>2</v>
      </c>
      <c r="J608" s="144" t="str">
        <f t="shared" si="88"/>
        <v>SMALL</v>
      </c>
      <c r="K608" s="144" t="str">
        <f t="shared" si="89"/>
        <v>SMALL</v>
      </c>
      <c r="L608" s="144" t="str" cm="1">
        <f t="array" ref="L608">_xlfn.IFS(I608&lt;=2,"SMALL",I608&lt;=5,"MEDIUM",I608&gt;5,"LARGE")</f>
        <v>SMALL</v>
      </c>
      <c r="M608" s="144" t="str">
        <f t="shared" si="83"/>
        <v>YES</v>
      </c>
      <c r="N608" s="374">
        <v>4.99</v>
      </c>
      <c r="O608" s="374">
        <f t="shared" si="84"/>
        <v>5</v>
      </c>
      <c r="P608" s="158" t="str" cm="1">
        <f t="array" ref="P608">_xlfn.SWITCH(ROUND(N608,0),5,"Excellent",4,"Good",3,"ok","Bad")</f>
        <v>Excellent</v>
      </c>
      <c r="Q608" s="144">
        <v>384</v>
      </c>
      <c r="R608" s="385">
        <v>41572</v>
      </c>
      <c r="S608" s="385">
        <v>44045</v>
      </c>
      <c r="T608" s="144">
        <v>1291</v>
      </c>
      <c r="U608" s="144" t="s">
        <v>60</v>
      </c>
      <c r="V608" s="144">
        <v>355</v>
      </c>
      <c r="W608" s="144" t="str">
        <f t="shared" si="90"/>
        <v>Active</v>
      </c>
      <c r="X608" s="144">
        <v>1291</v>
      </c>
      <c r="Y608" s="157" t="s">
        <v>70</v>
      </c>
      <c r="Z608" s="386">
        <v>1</v>
      </c>
      <c r="AA608" s="386">
        <v>0.56000000000000005</v>
      </c>
      <c r="AB608" s="387" t="s">
        <v>62</v>
      </c>
      <c r="AC608" s="157"/>
    </row>
    <row r="609" spans="2:29">
      <c r="B609" s="347">
        <v>74</v>
      </c>
      <c r="C609" s="383">
        <v>231</v>
      </c>
      <c r="D609" s="383" t="str">
        <f t="shared" si="85"/>
        <v>NO</v>
      </c>
      <c r="E609" s="383" t="str">
        <f t="shared" si="86"/>
        <v>MILD</v>
      </c>
      <c r="F609" s="383" t="str">
        <f t="shared" si="87"/>
        <v>RAIN</v>
      </c>
      <c r="G609" s="384" t="str">
        <f t="shared" si="82"/>
        <v>WET</v>
      </c>
      <c r="I609" s="342">
        <v>2</v>
      </c>
      <c r="J609" s="144" t="str">
        <f t="shared" si="88"/>
        <v>SMALL</v>
      </c>
      <c r="K609" s="144" t="str">
        <f t="shared" si="89"/>
        <v>SMALL</v>
      </c>
      <c r="L609" s="144" t="str" cm="1">
        <f t="array" ref="L609">_xlfn.IFS(I609&lt;=2,"SMALL",I609&lt;=5,"MEDIUM",I609&gt;5,"LARGE")</f>
        <v>SMALL</v>
      </c>
      <c r="M609" s="144" t="str">
        <f t="shared" si="83"/>
        <v>YES</v>
      </c>
      <c r="N609" s="374">
        <v>4.99</v>
      </c>
      <c r="O609" s="374">
        <f t="shared" si="84"/>
        <v>5</v>
      </c>
      <c r="P609" s="158" t="str" cm="1">
        <f t="array" ref="P609">_xlfn.SWITCH(ROUND(N609,0),5,"Excellent",4,"Good",3,"ok","Bad")</f>
        <v>Excellent</v>
      </c>
      <c r="Q609" s="144">
        <v>129</v>
      </c>
      <c r="R609" s="385">
        <v>41764</v>
      </c>
      <c r="S609" s="385">
        <v>43832</v>
      </c>
      <c r="T609" s="144">
        <v>1364</v>
      </c>
      <c r="U609" s="144" t="s">
        <v>69</v>
      </c>
      <c r="V609" s="144">
        <v>274</v>
      </c>
      <c r="W609" s="144" t="str">
        <f t="shared" si="90"/>
        <v>Active</v>
      </c>
      <c r="X609" s="144">
        <v>1364</v>
      </c>
      <c r="Y609" s="157" t="s">
        <v>64</v>
      </c>
      <c r="Z609" s="386">
        <v>0.67</v>
      </c>
      <c r="AA609" s="386">
        <v>0</v>
      </c>
      <c r="AB609" s="387" t="s">
        <v>65</v>
      </c>
      <c r="AC609" s="157"/>
    </row>
    <row r="610" spans="2:29">
      <c r="B610" s="347">
        <v>76</v>
      </c>
      <c r="C610" s="383">
        <v>0</v>
      </c>
      <c r="D610" s="383" t="str">
        <f t="shared" si="85"/>
        <v>NO</v>
      </c>
      <c r="E610" s="383" t="str">
        <f t="shared" si="86"/>
        <v>MILD</v>
      </c>
      <c r="F610" s="383" t="str">
        <f t="shared" si="87"/>
        <v>NONE</v>
      </c>
      <c r="G610" s="384" t="str">
        <f t="shared" si="82"/>
        <v>WET</v>
      </c>
      <c r="I610" s="342">
        <v>6</v>
      </c>
      <c r="J610" s="144" t="str">
        <f t="shared" si="88"/>
        <v>LARGE</v>
      </c>
      <c r="K610" s="144" t="str">
        <f t="shared" si="89"/>
        <v>LARGE</v>
      </c>
      <c r="L610" s="144" t="str" cm="1">
        <f t="array" ref="L610">_xlfn.IFS(I610&lt;=2,"SMALL",I610&lt;=5,"MEDIUM",I610&gt;5,"LARGE")</f>
        <v>LARGE</v>
      </c>
      <c r="M610" s="144" t="str">
        <f t="shared" si="83"/>
        <v>YES</v>
      </c>
      <c r="N610" s="374">
        <v>4.82</v>
      </c>
      <c r="O610" s="374">
        <f t="shared" si="84"/>
        <v>5</v>
      </c>
      <c r="P610" s="158" t="str" cm="1">
        <f t="array" ref="P610">_xlfn.SWITCH(ROUND(N610,0),5,"Excellent",4,"Good",3,"ok","Bad")</f>
        <v>Excellent</v>
      </c>
      <c r="Q610" s="144">
        <v>181</v>
      </c>
      <c r="R610" s="385">
        <v>41558</v>
      </c>
      <c r="S610" s="385">
        <v>44011</v>
      </c>
      <c r="T610" s="144">
        <v>1365</v>
      </c>
      <c r="U610" s="144" t="s">
        <v>69</v>
      </c>
      <c r="V610" s="144">
        <v>211</v>
      </c>
      <c r="W610" s="144" t="str">
        <f t="shared" si="90"/>
        <v>Active</v>
      </c>
      <c r="X610" s="144">
        <v>1365</v>
      </c>
      <c r="Y610" s="157" t="s">
        <v>70</v>
      </c>
      <c r="Z610" s="386">
        <v>1</v>
      </c>
      <c r="AA610" s="386">
        <v>0.97</v>
      </c>
      <c r="AB610" s="387" t="s">
        <v>62</v>
      </c>
      <c r="AC610" s="157"/>
    </row>
    <row r="611" spans="2:29">
      <c r="B611" s="347">
        <v>72</v>
      </c>
      <c r="C611" s="383">
        <v>0</v>
      </c>
      <c r="D611" s="383" t="str">
        <f t="shared" si="85"/>
        <v>NO</v>
      </c>
      <c r="E611" s="383" t="str">
        <f t="shared" si="86"/>
        <v>MILD</v>
      </c>
      <c r="F611" s="383" t="str">
        <f t="shared" si="87"/>
        <v>NONE</v>
      </c>
      <c r="G611" s="384" t="str">
        <f t="shared" si="82"/>
        <v>WET</v>
      </c>
      <c r="I611" s="342">
        <v>1</v>
      </c>
      <c r="J611" s="144" t="str">
        <f t="shared" si="88"/>
        <v>SMALL</v>
      </c>
      <c r="K611" s="144" t="str">
        <f t="shared" si="89"/>
        <v>SMALL</v>
      </c>
      <c r="L611" s="144" t="str" cm="1">
        <f t="array" ref="L611">_xlfn.IFS(I611&lt;=2,"SMALL",I611&lt;=5,"MEDIUM",I611&gt;5,"LARGE")</f>
        <v>SMALL</v>
      </c>
      <c r="M611" s="144" t="str">
        <f t="shared" si="83"/>
        <v>YES</v>
      </c>
      <c r="N611" s="374">
        <v>4.82</v>
      </c>
      <c r="O611" s="374">
        <f t="shared" si="84"/>
        <v>5</v>
      </c>
      <c r="P611" s="158" t="str" cm="1">
        <f t="array" ref="P611">_xlfn.SWITCH(ROUND(N611,0),5,"Excellent",4,"Good",3,"ok","Bad")</f>
        <v>Excellent</v>
      </c>
      <c r="Q611" s="144">
        <v>250</v>
      </c>
      <c r="R611" s="385">
        <v>42036</v>
      </c>
      <c r="S611" s="385">
        <v>44046</v>
      </c>
      <c r="T611" s="144">
        <v>651</v>
      </c>
      <c r="U611" s="144" t="s">
        <v>60</v>
      </c>
      <c r="V611" s="144">
        <v>345</v>
      </c>
      <c r="W611" s="144" t="str">
        <f t="shared" si="90"/>
        <v>Active</v>
      </c>
      <c r="X611" s="144">
        <v>651</v>
      </c>
      <c r="Y611" s="157" t="s">
        <v>70</v>
      </c>
      <c r="Z611" s="386">
        <v>1</v>
      </c>
      <c r="AA611" s="386">
        <v>1</v>
      </c>
      <c r="AB611" s="387" t="s">
        <v>65</v>
      </c>
      <c r="AC611" s="157"/>
    </row>
    <row r="612" spans="2:29">
      <c r="B612" s="347">
        <v>76</v>
      </c>
      <c r="C612" s="383">
        <v>0</v>
      </c>
      <c r="D612" s="383" t="str">
        <f t="shared" si="85"/>
        <v>NO</v>
      </c>
      <c r="E612" s="383" t="str">
        <f t="shared" si="86"/>
        <v>MILD</v>
      </c>
      <c r="F612" s="383" t="str">
        <f t="shared" si="87"/>
        <v>NONE</v>
      </c>
      <c r="G612" s="384" t="str">
        <f t="shared" si="82"/>
        <v>WET</v>
      </c>
      <c r="I612" s="342">
        <v>3</v>
      </c>
      <c r="J612" s="144" t="str">
        <f t="shared" si="88"/>
        <v>LARGE</v>
      </c>
      <c r="K612" s="144" t="str">
        <f t="shared" si="89"/>
        <v>MEDIUM</v>
      </c>
      <c r="L612" s="144" t="str" cm="1">
        <f t="array" ref="L612">_xlfn.IFS(I612&lt;=2,"SMALL",I612&lt;=5,"MEDIUM",I612&gt;5,"LARGE")</f>
        <v>MEDIUM</v>
      </c>
      <c r="M612" s="144" t="str">
        <f t="shared" si="83"/>
        <v>NO</v>
      </c>
      <c r="N612" s="374">
        <v>4.67</v>
      </c>
      <c r="O612" s="374">
        <f t="shared" si="84"/>
        <v>5</v>
      </c>
      <c r="P612" s="158" t="str" cm="1">
        <f t="array" ref="P612">_xlfn.SWITCH(ROUND(N612,0),5,"Excellent",4,"Good",3,"ok","Bad")</f>
        <v>Excellent</v>
      </c>
      <c r="Q612" s="144">
        <v>3</v>
      </c>
      <c r="R612" s="385">
        <v>41975</v>
      </c>
      <c r="S612" s="385">
        <v>42384</v>
      </c>
      <c r="T612" s="144">
        <v>739</v>
      </c>
      <c r="U612" s="144" t="s">
        <v>60</v>
      </c>
      <c r="V612" s="144">
        <v>365</v>
      </c>
      <c r="W612" s="144" t="str">
        <f t="shared" si="90"/>
        <v>Active</v>
      </c>
      <c r="X612" s="144">
        <v>739</v>
      </c>
      <c r="Y612" s="157" t="s">
        <v>70</v>
      </c>
      <c r="Z612" s="386">
        <v>0.89</v>
      </c>
      <c r="AA612" s="386">
        <v>0.24</v>
      </c>
      <c r="AB612" s="387" t="s">
        <v>65</v>
      </c>
      <c r="AC612" s="157"/>
    </row>
    <row r="613" spans="2:29">
      <c r="B613" s="347">
        <v>46</v>
      </c>
      <c r="C613" s="383">
        <v>0</v>
      </c>
      <c r="D613" s="383" t="str">
        <f t="shared" si="85"/>
        <v>NO</v>
      </c>
      <c r="E613" s="383" t="str">
        <f t="shared" si="86"/>
        <v>MILD</v>
      </c>
      <c r="F613" s="383" t="str">
        <f t="shared" si="87"/>
        <v>NONE</v>
      </c>
      <c r="G613" s="384" t="str">
        <f t="shared" si="82"/>
        <v>WET</v>
      </c>
      <c r="I613" s="342">
        <v>4</v>
      </c>
      <c r="J613" s="144" t="str">
        <f t="shared" si="88"/>
        <v>LARGE</v>
      </c>
      <c r="K613" s="144" t="str">
        <f t="shared" si="89"/>
        <v>MEDIUM</v>
      </c>
      <c r="L613" s="144" t="str" cm="1">
        <f t="array" ref="L613">_xlfn.IFS(I613&lt;=2,"SMALL",I613&lt;=5,"MEDIUM",I613&gt;5,"LARGE")</f>
        <v>MEDIUM</v>
      </c>
      <c r="M613" s="144" t="str">
        <f t="shared" si="83"/>
        <v>NO</v>
      </c>
      <c r="N613" s="374">
        <v>4.82</v>
      </c>
      <c r="O613" s="374">
        <f t="shared" si="84"/>
        <v>5</v>
      </c>
      <c r="P613" s="158" t="str" cm="1">
        <f t="array" ref="P613">_xlfn.SWITCH(ROUND(N613,0),5,"Excellent",4,"Good",3,"ok","Bad")</f>
        <v>Excellent</v>
      </c>
      <c r="Q613" s="144">
        <v>34</v>
      </c>
      <c r="R613" s="385">
        <v>42078</v>
      </c>
      <c r="S613" s="385">
        <v>43832</v>
      </c>
      <c r="T613" s="144">
        <v>1366</v>
      </c>
      <c r="U613" s="144" t="s">
        <v>69</v>
      </c>
      <c r="V613" s="144">
        <v>116</v>
      </c>
      <c r="W613" s="144" t="str">
        <f t="shared" si="90"/>
        <v>Active</v>
      </c>
      <c r="X613" s="144">
        <v>1366</v>
      </c>
      <c r="Y613" s="157" t="s">
        <v>122</v>
      </c>
      <c r="Z613" s="386">
        <v>0</v>
      </c>
      <c r="AA613" s="386">
        <v>0.75</v>
      </c>
      <c r="AB613" s="387" t="s">
        <v>65</v>
      </c>
      <c r="AC613" s="157"/>
    </row>
    <row r="614" spans="2:29">
      <c r="B614" s="347">
        <v>70</v>
      </c>
      <c r="C614" s="383">
        <v>0</v>
      </c>
      <c r="D614" s="383" t="str">
        <f t="shared" si="85"/>
        <v>NO</v>
      </c>
      <c r="E614" s="383" t="str">
        <f t="shared" si="86"/>
        <v>MILD</v>
      </c>
      <c r="F614" s="383" t="str">
        <f t="shared" si="87"/>
        <v>NONE</v>
      </c>
      <c r="G614" s="384" t="str">
        <f t="shared" si="82"/>
        <v>WET</v>
      </c>
      <c r="I614" s="342">
        <v>4</v>
      </c>
      <c r="J614" s="144" t="str">
        <f t="shared" si="88"/>
        <v>LARGE</v>
      </c>
      <c r="K614" s="144" t="str">
        <f t="shared" si="89"/>
        <v>MEDIUM</v>
      </c>
      <c r="L614" s="144" t="str" cm="1">
        <f t="array" ref="L614">_xlfn.IFS(I614&lt;=2,"SMALL",I614&lt;=5,"MEDIUM",I614&gt;5,"LARGE")</f>
        <v>MEDIUM</v>
      </c>
      <c r="M614" s="144" t="str">
        <f t="shared" si="83"/>
        <v>NO</v>
      </c>
      <c r="N614" s="374">
        <v>4.71</v>
      </c>
      <c r="O614" s="374">
        <f t="shared" si="84"/>
        <v>5</v>
      </c>
      <c r="P614" s="158" t="str" cm="1">
        <f t="array" ref="P614">_xlfn.SWITCH(ROUND(N614,0),5,"Excellent",4,"Good",3,"ok","Bad")</f>
        <v>Excellent</v>
      </c>
      <c r="Q614" s="144">
        <v>7</v>
      </c>
      <c r="R614" s="385">
        <v>41807</v>
      </c>
      <c r="S614" s="385">
        <v>43789</v>
      </c>
      <c r="T614" s="144">
        <v>1239</v>
      </c>
      <c r="U614" s="144" t="s">
        <v>69</v>
      </c>
      <c r="V614" s="144">
        <v>275</v>
      </c>
      <c r="W614" s="144" t="str">
        <f t="shared" si="90"/>
        <v>Active</v>
      </c>
      <c r="X614" s="144">
        <v>1239</v>
      </c>
      <c r="Y614" s="157" t="s">
        <v>70</v>
      </c>
      <c r="Z614" s="386">
        <v>1</v>
      </c>
      <c r="AA614" s="386">
        <v>0.67</v>
      </c>
      <c r="AB614" s="387" t="s">
        <v>65</v>
      </c>
      <c r="AC614" s="157"/>
    </row>
    <row r="615" spans="2:29">
      <c r="B615" s="347">
        <v>61</v>
      </c>
      <c r="C615" s="383">
        <v>0</v>
      </c>
      <c r="D615" s="383" t="str">
        <f t="shared" si="85"/>
        <v>NO</v>
      </c>
      <c r="E615" s="383" t="str">
        <f t="shared" si="86"/>
        <v>MILD</v>
      </c>
      <c r="F615" s="383" t="str">
        <f t="shared" si="87"/>
        <v>NONE</v>
      </c>
      <c r="G615" s="384" t="str">
        <f t="shared" si="82"/>
        <v>WET</v>
      </c>
      <c r="I615" s="342">
        <v>4</v>
      </c>
      <c r="J615" s="144" t="str">
        <f t="shared" si="88"/>
        <v>LARGE</v>
      </c>
      <c r="K615" s="144" t="str">
        <f t="shared" si="89"/>
        <v>MEDIUM</v>
      </c>
      <c r="L615" s="144" t="str" cm="1">
        <f t="array" ref="L615">_xlfn.IFS(I615&lt;=2,"SMALL",I615&lt;=5,"MEDIUM",I615&gt;5,"LARGE")</f>
        <v>MEDIUM</v>
      </c>
      <c r="M615" s="144" t="str">
        <f t="shared" si="83"/>
        <v>YES</v>
      </c>
      <c r="N615" s="374">
        <v>4.9000000000000004</v>
      </c>
      <c r="O615" s="374">
        <f t="shared" si="84"/>
        <v>5</v>
      </c>
      <c r="P615" s="158" t="str" cm="1">
        <f t="array" ref="P615">_xlfn.SWITCH(ROUND(N615,0),5,"Excellent",4,"Good",3,"ok","Bad")</f>
        <v>Excellent</v>
      </c>
      <c r="Q615" s="144">
        <v>123</v>
      </c>
      <c r="R615" s="385">
        <v>41611</v>
      </c>
      <c r="S615" s="385">
        <v>43845</v>
      </c>
      <c r="T615" s="144">
        <v>889</v>
      </c>
      <c r="U615" s="144" t="s">
        <v>69</v>
      </c>
      <c r="V615" s="144">
        <v>334</v>
      </c>
      <c r="W615" s="144" t="str">
        <f t="shared" si="90"/>
        <v>Active</v>
      </c>
      <c r="X615" s="144">
        <v>889</v>
      </c>
      <c r="Y615" s="157" t="s">
        <v>70</v>
      </c>
      <c r="Z615" s="386">
        <v>1</v>
      </c>
      <c r="AA615" s="386">
        <v>0.97</v>
      </c>
      <c r="AB615" s="387" t="s">
        <v>62</v>
      </c>
      <c r="AC615" s="157"/>
    </row>
    <row r="616" spans="2:29">
      <c r="B616" s="347">
        <v>65</v>
      </c>
      <c r="C616" s="383">
        <v>0</v>
      </c>
      <c r="D616" s="383" t="str">
        <f t="shared" si="85"/>
        <v>NO</v>
      </c>
      <c r="E616" s="383" t="str">
        <f t="shared" si="86"/>
        <v>MILD</v>
      </c>
      <c r="F616" s="383" t="str">
        <f t="shared" si="87"/>
        <v>NONE</v>
      </c>
      <c r="G616" s="384" t="str">
        <f t="shared" si="82"/>
        <v>WET</v>
      </c>
      <c r="I616" s="342">
        <v>5</v>
      </c>
      <c r="J616" s="144" t="str">
        <f t="shared" si="88"/>
        <v>LARGE</v>
      </c>
      <c r="K616" s="144" t="str">
        <f t="shared" si="89"/>
        <v>MEDIUM</v>
      </c>
      <c r="L616" s="144" t="str" cm="1">
        <f t="array" ref="L616">_xlfn.IFS(I616&lt;=2,"SMALL",I616&lt;=5,"MEDIUM",I616&gt;5,"LARGE")</f>
        <v>MEDIUM</v>
      </c>
      <c r="M616" s="144" t="str">
        <f t="shared" si="83"/>
        <v>YES</v>
      </c>
      <c r="N616" s="374">
        <v>4.91</v>
      </c>
      <c r="O616" s="374">
        <f t="shared" si="84"/>
        <v>5</v>
      </c>
      <c r="P616" s="158" t="str" cm="1">
        <f t="array" ref="P616">_xlfn.SWITCH(ROUND(N616,0),5,"Excellent",4,"Good",3,"ok","Bad")</f>
        <v>Excellent</v>
      </c>
      <c r="Q616" s="144">
        <v>272</v>
      </c>
      <c r="R616" s="385">
        <v>41562</v>
      </c>
      <c r="S616" s="385">
        <v>43963</v>
      </c>
      <c r="T616" s="144">
        <v>1359</v>
      </c>
      <c r="U616" s="144" t="s">
        <v>69</v>
      </c>
      <c r="V616" s="144">
        <v>303</v>
      </c>
      <c r="W616" s="144" t="str">
        <f t="shared" si="90"/>
        <v>Active</v>
      </c>
      <c r="X616" s="144">
        <v>1359</v>
      </c>
      <c r="Y616" s="157" t="s">
        <v>64</v>
      </c>
      <c r="Z616" s="386">
        <v>1</v>
      </c>
      <c r="AA616" s="386">
        <v>0.43</v>
      </c>
      <c r="AB616" s="387" t="s">
        <v>65</v>
      </c>
      <c r="AC616" s="157"/>
    </row>
    <row r="617" spans="2:29">
      <c r="B617" s="347">
        <v>58</v>
      </c>
      <c r="C617" s="383">
        <v>0</v>
      </c>
      <c r="D617" s="383" t="str">
        <f t="shared" si="85"/>
        <v>NO</v>
      </c>
      <c r="E617" s="383" t="str">
        <f t="shared" si="86"/>
        <v>MILD</v>
      </c>
      <c r="F617" s="383" t="str">
        <f t="shared" si="87"/>
        <v>NONE</v>
      </c>
      <c r="G617" s="384" t="str">
        <f t="shared" si="82"/>
        <v>WET</v>
      </c>
      <c r="I617" s="342">
        <v>4</v>
      </c>
      <c r="J617" s="144" t="str">
        <f t="shared" si="88"/>
        <v>LARGE</v>
      </c>
      <c r="K617" s="144" t="str">
        <f t="shared" si="89"/>
        <v>MEDIUM</v>
      </c>
      <c r="L617" s="144" t="str" cm="1">
        <f t="array" ref="L617">_xlfn.IFS(I617&lt;=2,"SMALL",I617&lt;=5,"MEDIUM",I617&gt;5,"LARGE")</f>
        <v>MEDIUM</v>
      </c>
      <c r="M617" s="144" t="str">
        <f t="shared" si="83"/>
        <v>YES</v>
      </c>
      <c r="N617" s="374">
        <v>4.97</v>
      </c>
      <c r="O617" s="374">
        <f t="shared" si="84"/>
        <v>5</v>
      </c>
      <c r="P617" s="158" t="str" cm="1">
        <f t="array" ref="P617">_xlfn.SWITCH(ROUND(N617,0),5,"Excellent",4,"Good",3,"ok","Bad")</f>
        <v>Excellent</v>
      </c>
      <c r="Q617" s="144">
        <v>124</v>
      </c>
      <c r="R617" s="385">
        <v>42006</v>
      </c>
      <c r="S617" s="385">
        <v>43831</v>
      </c>
      <c r="T617" s="144">
        <v>1369</v>
      </c>
      <c r="U617" s="144" t="s">
        <v>69</v>
      </c>
      <c r="V617" s="144">
        <v>358</v>
      </c>
      <c r="W617" s="144" t="str">
        <f t="shared" si="90"/>
        <v>Active</v>
      </c>
      <c r="X617" s="144">
        <v>1369</v>
      </c>
      <c r="Y617" s="157" t="s">
        <v>70</v>
      </c>
      <c r="Z617" s="386">
        <v>0.87</v>
      </c>
      <c r="AA617" s="386">
        <v>0.93</v>
      </c>
      <c r="AB617" s="387" t="s">
        <v>65</v>
      </c>
      <c r="AC617" s="157"/>
    </row>
    <row r="618" spans="2:29">
      <c r="B618" s="347">
        <v>59</v>
      </c>
      <c r="C618" s="383">
        <v>173</v>
      </c>
      <c r="D618" s="383" t="str">
        <f t="shared" si="85"/>
        <v>NO</v>
      </c>
      <c r="E618" s="383" t="str">
        <f t="shared" si="86"/>
        <v>MILD</v>
      </c>
      <c r="F618" s="383" t="str">
        <f t="shared" si="87"/>
        <v>RAIN</v>
      </c>
      <c r="G618" s="384" t="str">
        <f t="shared" si="82"/>
        <v>WET</v>
      </c>
      <c r="I618" s="342">
        <v>2</v>
      </c>
      <c r="J618" s="144" t="str">
        <f t="shared" si="88"/>
        <v>SMALL</v>
      </c>
      <c r="K618" s="144" t="str">
        <f t="shared" si="89"/>
        <v>SMALL</v>
      </c>
      <c r="L618" s="144" t="str" cm="1">
        <f t="array" ref="L618">_xlfn.IFS(I618&lt;=2,"SMALL",I618&lt;=5,"MEDIUM",I618&gt;5,"LARGE")</f>
        <v>SMALL</v>
      </c>
      <c r="M618" s="144" t="str">
        <f t="shared" si="83"/>
        <v>NO</v>
      </c>
      <c r="N618" s="374">
        <v>4.6500000000000004</v>
      </c>
      <c r="O618" s="374">
        <f t="shared" si="84"/>
        <v>5</v>
      </c>
      <c r="P618" s="158" t="str" cm="1">
        <f t="array" ref="P618">_xlfn.SWITCH(ROUND(N618,0),5,"Excellent",4,"Good",3,"ok","Bad")</f>
        <v>Excellent</v>
      </c>
      <c r="Q618" s="144">
        <v>48</v>
      </c>
      <c r="R618" s="385">
        <v>42248</v>
      </c>
      <c r="S618" s="385">
        <v>43831</v>
      </c>
      <c r="T618" s="144">
        <v>949</v>
      </c>
      <c r="U618" s="144" t="s">
        <v>60</v>
      </c>
      <c r="V618" s="144">
        <v>365</v>
      </c>
      <c r="W618" s="144" t="str">
        <f t="shared" si="90"/>
        <v>Active</v>
      </c>
      <c r="X618" s="144">
        <v>949</v>
      </c>
      <c r="Y618" s="157" t="s">
        <v>70</v>
      </c>
      <c r="Z618" s="386">
        <v>1</v>
      </c>
      <c r="AA618" s="386">
        <v>1</v>
      </c>
      <c r="AB618" s="387" t="s">
        <v>62</v>
      </c>
      <c r="AC618" s="157"/>
    </row>
    <row r="619" spans="2:29">
      <c r="B619" s="347">
        <v>64</v>
      </c>
      <c r="C619" s="383">
        <v>76</v>
      </c>
      <c r="D619" s="383" t="str">
        <f t="shared" si="85"/>
        <v>NO</v>
      </c>
      <c r="E619" s="383" t="str">
        <f t="shared" si="86"/>
        <v>MILD</v>
      </c>
      <c r="F619" s="383" t="str">
        <f t="shared" si="87"/>
        <v>RAIN</v>
      </c>
      <c r="G619" s="384" t="str">
        <f t="shared" si="82"/>
        <v>WET</v>
      </c>
      <c r="I619" s="342">
        <v>2</v>
      </c>
      <c r="J619" s="144" t="str">
        <f t="shared" si="88"/>
        <v>SMALL</v>
      </c>
      <c r="K619" s="144" t="str">
        <f t="shared" si="89"/>
        <v>SMALL</v>
      </c>
      <c r="L619" s="144" t="str" cm="1">
        <f t="array" ref="L619">_xlfn.IFS(I619&lt;=2,"SMALL",I619&lt;=5,"MEDIUM",I619&gt;5,"LARGE")</f>
        <v>SMALL</v>
      </c>
      <c r="M619" s="144" t="str">
        <f t="shared" si="83"/>
        <v>NO</v>
      </c>
      <c r="N619" s="374">
        <v>4.83</v>
      </c>
      <c r="O619" s="374">
        <f t="shared" si="84"/>
        <v>5</v>
      </c>
      <c r="P619" s="158" t="str" cm="1">
        <f t="array" ref="P619">_xlfn.SWITCH(ROUND(N619,0),5,"Excellent",4,"Good",3,"ok","Bad")</f>
        <v>Excellent</v>
      </c>
      <c r="Q619" s="144">
        <v>81</v>
      </c>
      <c r="R619" s="385">
        <v>42576</v>
      </c>
      <c r="S619" s="385">
        <v>43909</v>
      </c>
      <c r="T619" s="144">
        <v>1374</v>
      </c>
      <c r="U619" s="144" t="s">
        <v>60</v>
      </c>
      <c r="V619" s="144">
        <v>0</v>
      </c>
      <c r="W619" s="144" t="str">
        <f t="shared" si="90"/>
        <v>Inactive</v>
      </c>
      <c r="X619" s="144">
        <v>1374</v>
      </c>
      <c r="Y619" s="157" t="s">
        <v>70</v>
      </c>
      <c r="Z619" s="386">
        <v>1</v>
      </c>
      <c r="AA619" s="386">
        <v>0.83</v>
      </c>
      <c r="AB619" s="387" t="s">
        <v>62</v>
      </c>
      <c r="AC619" s="157"/>
    </row>
    <row r="620" spans="2:29">
      <c r="B620" s="347">
        <v>70</v>
      </c>
      <c r="C620" s="383">
        <v>297</v>
      </c>
      <c r="D620" s="383" t="str">
        <f t="shared" si="85"/>
        <v>NO</v>
      </c>
      <c r="E620" s="383" t="str">
        <f t="shared" si="86"/>
        <v>MILD</v>
      </c>
      <c r="F620" s="383" t="str">
        <f t="shared" si="87"/>
        <v>RAIN</v>
      </c>
      <c r="G620" s="384" t="str">
        <f t="shared" si="82"/>
        <v>WET</v>
      </c>
      <c r="I620" s="342">
        <v>1</v>
      </c>
      <c r="J620" s="144" t="str">
        <f t="shared" si="88"/>
        <v>SMALL</v>
      </c>
      <c r="K620" s="144" t="str">
        <f t="shared" si="89"/>
        <v>SMALL</v>
      </c>
      <c r="L620" s="144" t="str" cm="1">
        <f t="array" ref="L620">_xlfn.IFS(I620&lt;=2,"SMALL",I620&lt;=5,"MEDIUM",I620&gt;5,"LARGE")</f>
        <v>SMALL</v>
      </c>
      <c r="M620" s="144" t="str">
        <f t="shared" si="83"/>
        <v>YES</v>
      </c>
      <c r="N620" s="374">
        <v>4.99</v>
      </c>
      <c r="O620" s="374">
        <f t="shared" si="84"/>
        <v>5</v>
      </c>
      <c r="P620" s="158" t="str" cm="1">
        <f t="array" ref="P620">_xlfn.SWITCH(ROUND(N620,0),5,"Excellent",4,"Good",3,"ok","Bad")</f>
        <v>Excellent</v>
      </c>
      <c r="Q620" s="144">
        <v>294</v>
      </c>
      <c r="R620" s="385">
        <v>41591</v>
      </c>
      <c r="S620" s="385">
        <v>43902</v>
      </c>
      <c r="T620" s="144">
        <v>1046</v>
      </c>
      <c r="U620" s="144" t="s">
        <v>69</v>
      </c>
      <c r="V620" s="144">
        <v>68</v>
      </c>
      <c r="W620" s="144" t="str">
        <f t="shared" si="90"/>
        <v>Active</v>
      </c>
      <c r="X620" s="144">
        <v>1046</v>
      </c>
      <c r="Y620" s="157" t="s">
        <v>70</v>
      </c>
      <c r="Z620" s="386">
        <v>1</v>
      </c>
      <c r="AA620" s="386">
        <v>0.87</v>
      </c>
      <c r="AB620" s="387" t="s">
        <v>62</v>
      </c>
      <c r="AC620" s="157"/>
    </row>
    <row r="621" spans="2:29">
      <c r="B621" s="347">
        <v>57</v>
      </c>
      <c r="C621" s="383">
        <v>0</v>
      </c>
      <c r="D621" s="383" t="str">
        <f t="shared" si="85"/>
        <v>NO</v>
      </c>
      <c r="E621" s="383" t="str">
        <f t="shared" si="86"/>
        <v>MILD</v>
      </c>
      <c r="F621" s="383" t="str">
        <f t="shared" si="87"/>
        <v>NONE</v>
      </c>
      <c r="G621" s="384" t="str">
        <f t="shared" si="82"/>
        <v>WET</v>
      </c>
      <c r="I621" s="342">
        <v>7</v>
      </c>
      <c r="J621" s="144" t="str">
        <f t="shared" si="88"/>
        <v>LARGE</v>
      </c>
      <c r="K621" s="144" t="str">
        <f t="shared" si="89"/>
        <v>LARGE</v>
      </c>
      <c r="L621" s="144" t="str" cm="1">
        <f t="array" ref="L621">_xlfn.IFS(I621&lt;=2,"SMALL",I621&lt;=5,"MEDIUM",I621&gt;5,"LARGE")</f>
        <v>LARGE</v>
      </c>
      <c r="M621" s="144" t="str">
        <f t="shared" si="83"/>
        <v>YES</v>
      </c>
      <c r="N621" s="374">
        <v>4.82</v>
      </c>
      <c r="O621" s="374">
        <f t="shared" si="84"/>
        <v>5</v>
      </c>
      <c r="P621" s="158" t="str" cm="1">
        <f t="array" ref="P621">_xlfn.SWITCH(ROUND(N621,0),5,"Excellent",4,"Good",3,"ok","Bad")</f>
        <v>Excellent</v>
      </c>
      <c r="Q621" s="144">
        <v>128</v>
      </c>
      <c r="R621" s="385">
        <v>42421</v>
      </c>
      <c r="S621" s="385">
        <v>44022</v>
      </c>
      <c r="T621" s="144">
        <v>1231</v>
      </c>
      <c r="U621" s="144" t="s">
        <v>69</v>
      </c>
      <c r="V621" s="144">
        <v>225</v>
      </c>
      <c r="W621" s="144" t="str">
        <f t="shared" si="90"/>
        <v>Active</v>
      </c>
      <c r="X621" s="144">
        <v>1231</v>
      </c>
      <c r="Y621" s="157" t="s">
        <v>64</v>
      </c>
      <c r="Z621" s="386">
        <v>1</v>
      </c>
      <c r="AA621" s="386">
        <v>0.98</v>
      </c>
      <c r="AB621" s="387" t="s">
        <v>62</v>
      </c>
      <c r="AC621" s="157"/>
    </row>
    <row r="622" spans="2:29">
      <c r="B622" s="347">
        <v>57</v>
      </c>
      <c r="C622" s="383">
        <v>0</v>
      </c>
      <c r="D622" s="383" t="str">
        <f t="shared" si="85"/>
        <v>NO</v>
      </c>
      <c r="E622" s="383" t="str">
        <f t="shared" si="86"/>
        <v>MILD</v>
      </c>
      <c r="F622" s="383" t="str">
        <f t="shared" si="87"/>
        <v>NONE</v>
      </c>
      <c r="G622" s="384" t="str">
        <f t="shared" si="82"/>
        <v>WET</v>
      </c>
      <c r="I622" s="342">
        <v>4</v>
      </c>
      <c r="J622" s="144" t="str">
        <f t="shared" si="88"/>
        <v>LARGE</v>
      </c>
      <c r="K622" s="144" t="str">
        <f t="shared" si="89"/>
        <v>MEDIUM</v>
      </c>
      <c r="L622" s="144" t="str" cm="1">
        <f t="array" ref="L622">_xlfn.IFS(I622&lt;=2,"SMALL",I622&lt;=5,"MEDIUM",I622&gt;5,"LARGE")</f>
        <v>MEDIUM</v>
      </c>
      <c r="M622" s="144" t="str">
        <f t="shared" si="83"/>
        <v>NO</v>
      </c>
      <c r="N622" s="374">
        <v>4.91</v>
      </c>
      <c r="O622" s="374">
        <f t="shared" si="84"/>
        <v>5</v>
      </c>
      <c r="P622" s="158" t="str" cm="1">
        <f t="array" ref="P622">_xlfn.SWITCH(ROUND(N622,0),5,"Excellent",4,"Good",3,"ok","Bad")</f>
        <v>Excellent</v>
      </c>
      <c r="Q622" s="144">
        <v>56</v>
      </c>
      <c r="R622" s="385">
        <v>42374</v>
      </c>
      <c r="S622" s="385">
        <v>44012</v>
      </c>
      <c r="T622" s="144">
        <v>189</v>
      </c>
      <c r="U622" s="144" t="s">
        <v>69</v>
      </c>
      <c r="V622" s="144">
        <v>84</v>
      </c>
      <c r="W622" s="144" t="str">
        <f t="shared" si="90"/>
        <v>Active</v>
      </c>
      <c r="X622" s="144">
        <v>189</v>
      </c>
      <c r="Y622" s="157" t="s">
        <v>70</v>
      </c>
      <c r="Z622" s="386">
        <v>1</v>
      </c>
      <c r="AA622" s="386">
        <v>0.94</v>
      </c>
      <c r="AB622" s="387" t="s">
        <v>62</v>
      </c>
      <c r="AC622" s="157"/>
    </row>
    <row r="623" spans="2:29">
      <c r="B623" s="347">
        <v>45</v>
      </c>
      <c r="C623" s="383">
        <v>0</v>
      </c>
      <c r="D623" s="383" t="str">
        <f t="shared" si="85"/>
        <v>NO</v>
      </c>
      <c r="E623" s="383" t="str">
        <f t="shared" si="86"/>
        <v>MILD</v>
      </c>
      <c r="F623" s="383" t="str">
        <f t="shared" si="87"/>
        <v>NONE</v>
      </c>
      <c r="G623" s="384" t="str">
        <f t="shared" si="82"/>
        <v>WET</v>
      </c>
      <c r="I623" s="342">
        <v>2</v>
      </c>
      <c r="J623" s="144" t="str">
        <f t="shared" si="88"/>
        <v>SMALL</v>
      </c>
      <c r="K623" s="144" t="str">
        <f t="shared" si="89"/>
        <v>SMALL</v>
      </c>
      <c r="L623" s="144" t="str" cm="1">
        <f t="array" ref="L623">_xlfn.IFS(I623&lt;=2,"SMALL",I623&lt;=5,"MEDIUM",I623&gt;5,"LARGE")</f>
        <v>SMALL</v>
      </c>
      <c r="M623" s="144" t="str">
        <f t="shared" si="83"/>
        <v>YES</v>
      </c>
      <c r="N623" s="374">
        <v>4.97</v>
      </c>
      <c r="O623" s="374">
        <f t="shared" si="84"/>
        <v>5</v>
      </c>
      <c r="P623" s="158" t="str" cm="1">
        <f t="array" ref="P623">_xlfn.SWITCH(ROUND(N623,0),5,"Excellent",4,"Good",3,"ok","Bad")</f>
        <v>Excellent</v>
      </c>
      <c r="Q623" s="144">
        <v>291</v>
      </c>
      <c r="R623" s="385">
        <v>41621</v>
      </c>
      <c r="S623" s="385">
        <v>43902</v>
      </c>
      <c r="T623" s="144">
        <v>1381</v>
      </c>
      <c r="U623" s="144" t="s">
        <v>69</v>
      </c>
      <c r="V623" s="144">
        <v>0</v>
      </c>
      <c r="W623" s="144" t="str">
        <f t="shared" si="90"/>
        <v>Inactive</v>
      </c>
      <c r="X623" s="144">
        <v>1381</v>
      </c>
      <c r="Y623" s="157" t="s">
        <v>70</v>
      </c>
      <c r="Z623" s="386">
        <v>1</v>
      </c>
      <c r="AA623" s="386">
        <v>1</v>
      </c>
      <c r="AB623" s="387" t="s">
        <v>62</v>
      </c>
      <c r="AC623" s="157"/>
    </row>
    <row r="624" spans="2:29">
      <c r="B624" s="347">
        <v>41</v>
      </c>
      <c r="C624" s="383">
        <v>0</v>
      </c>
      <c r="D624" s="383" t="str">
        <f t="shared" si="85"/>
        <v>NO</v>
      </c>
      <c r="E624" s="383" t="str">
        <f t="shared" si="86"/>
        <v>MILD</v>
      </c>
      <c r="F624" s="383" t="str">
        <f t="shared" si="87"/>
        <v>NONE</v>
      </c>
      <c r="G624" s="384" t="str">
        <f t="shared" si="82"/>
        <v>WET</v>
      </c>
      <c r="I624" s="342">
        <v>3</v>
      </c>
      <c r="J624" s="144" t="str">
        <f t="shared" si="88"/>
        <v>LARGE</v>
      </c>
      <c r="K624" s="144" t="str">
        <f t="shared" si="89"/>
        <v>MEDIUM</v>
      </c>
      <c r="L624" s="144" t="str" cm="1">
        <f t="array" ref="L624">_xlfn.IFS(I624&lt;=2,"SMALL",I624&lt;=5,"MEDIUM",I624&gt;5,"LARGE")</f>
        <v>MEDIUM</v>
      </c>
      <c r="M624" s="144" t="str">
        <f t="shared" si="83"/>
        <v>YES</v>
      </c>
      <c r="N624" s="374">
        <v>4.8099999999999996</v>
      </c>
      <c r="O624" s="374">
        <f t="shared" si="84"/>
        <v>5</v>
      </c>
      <c r="P624" s="158" t="str" cm="1">
        <f t="array" ref="P624">_xlfn.SWITCH(ROUND(N624,0),5,"Excellent",4,"Good",3,"ok","Bad")</f>
        <v>Excellent</v>
      </c>
      <c r="Q624" s="144">
        <v>165</v>
      </c>
      <c r="R624" s="385">
        <v>41579</v>
      </c>
      <c r="S624" s="385">
        <v>43831</v>
      </c>
      <c r="T624" s="144">
        <v>1379</v>
      </c>
      <c r="U624" s="144" t="s">
        <v>69</v>
      </c>
      <c r="V624" s="144">
        <v>147</v>
      </c>
      <c r="W624" s="144" t="str">
        <f t="shared" si="90"/>
        <v>Active</v>
      </c>
      <c r="X624" s="144">
        <v>1379</v>
      </c>
      <c r="Y624" s="157" t="s">
        <v>70</v>
      </c>
      <c r="Z624" s="386">
        <v>0.92</v>
      </c>
      <c r="AA624" s="386">
        <v>1</v>
      </c>
      <c r="AB624" s="387" t="s">
        <v>62</v>
      </c>
      <c r="AC624" s="157"/>
    </row>
    <row r="625" spans="2:29">
      <c r="B625" s="347">
        <v>55</v>
      </c>
      <c r="C625" s="383">
        <v>0</v>
      </c>
      <c r="D625" s="383" t="str">
        <f t="shared" si="85"/>
        <v>NO</v>
      </c>
      <c r="E625" s="383" t="str">
        <f t="shared" si="86"/>
        <v>MILD</v>
      </c>
      <c r="F625" s="383" t="str">
        <f t="shared" si="87"/>
        <v>NONE</v>
      </c>
      <c r="G625" s="384" t="str">
        <f t="shared" si="82"/>
        <v>WET</v>
      </c>
      <c r="I625" s="342">
        <v>3</v>
      </c>
      <c r="J625" s="144" t="str">
        <f t="shared" si="88"/>
        <v>LARGE</v>
      </c>
      <c r="K625" s="144" t="str">
        <f t="shared" si="89"/>
        <v>MEDIUM</v>
      </c>
      <c r="L625" s="144" t="str" cm="1">
        <f t="array" ref="L625">_xlfn.IFS(I625&lt;=2,"SMALL",I625&lt;=5,"MEDIUM",I625&gt;5,"LARGE")</f>
        <v>MEDIUM</v>
      </c>
      <c r="M625" s="144" t="str">
        <f t="shared" si="83"/>
        <v>NO</v>
      </c>
      <c r="N625" s="374">
        <v>4.72</v>
      </c>
      <c r="O625" s="374">
        <f t="shared" si="84"/>
        <v>5</v>
      </c>
      <c r="P625" s="158" t="str" cm="1">
        <f t="array" ref="P625">_xlfn.SWITCH(ROUND(N625,0),5,"Excellent",4,"Good",3,"ok","Bad")</f>
        <v>Excellent</v>
      </c>
      <c r="Q625" s="144">
        <v>139</v>
      </c>
      <c r="R625" s="385">
        <v>43217</v>
      </c>
      <c r="S625" s="385">
        <v>43977</v>
      </c>
      <c r="T625" s="144">
        <v>737</v>
      </c>
      <c r="U625" s="144" t="s">
        <v>69</v>
      </c>
      <c r="V625" s="144">
        <v>1</v>
      </c>
      <c r="W625" s="144" t="str">
        <f t="shared" si="90"/>
        <v>Active</v>
      </c>
      <c r="X625" s="144">
        <v>737</v>
      </c>
      <c r="Y625" s="157" t="s">
        <v>70</v>
      </c>
      <c r="Z625" s="386">
        <v>1</v>
      </c>
      <c r="AA625" s="386">
        <v>0.92</v>
      </c>
      <c r="AB625" s="387" t="s">
        <v>62</v>
      </c>
      <c r="AC625" s="157"/>
    </row>
    <row r="626" spans="2:29">
      <c r="B626" s="347">
        <v>58</v>
      </c>
      <c r="C626" s="383">
        <v>20</v>
      </c>
      <c r="D626" s="383" t="str">
        <f t="shared" si="85"/>
        <v>NO</v>
      </c>
      <c r="E626" s="383" t="str">
        <f t="shared" si="86"/>
        <v>MILD</v>
      </c>
      <c r="F626" s="383" t="str">
        <f t="shared" si="87"/>
        <v>RAIN</v>
      </c>
      <c r="G626" s="384" t="str">
        <f t="shared" si="82"/>
        <v>WET</v>
      </c>
      <c r="I626" s="342">
        <v>2</v>
      </c>
      <c r="J626" s="144" t="str">
        <f t="shared" si="88"/>
        <v>SMALL</v>
      </c>
      <c r="K626" s="144" t="str">
        <f t="shared" si="89"/>
        <v>SMALL</v>
      </c>
      <c r="L626" s="144" t="str" cm="1">
        <f t="array" ref="L626">_xlfn.IFS(I626&lt;=2,"SMALL",I626&lt;=5,"MEDIUM",I626&gt;5,"LARGE")</f>
        <v>SMALL</v>
      </c>
      <c r="M626" s="144" t="str">
        <f t="shared" si="83"/>
        <v>NO</v>
      </c>
      <c r="N626" s="374">
        <v>5</v>
      </c>
      <c r="O626" s="374">
        <f t="shared" si="84"/>
        <v>5</v>
      </c>
      <c r="P626" s="158" t="str" cm="1">
        <f t="array" ref="P626">_xlfn.SWITCH(ROUND(N626,0),5,"Excellent",4,"Good",3,"ok","Bad")</f>
        <v>Excellent</v>
      </c>
      <c r="Q626" s="144">
        <v>23</v>
      </c>
      <c r="R626" s="385">
        <v>43102</v>
      </c>
      <c r="S626" s="385">
        <v>43878</v>
      </c>
      <c r="T626" s="144">
        <v>580</v>
      </c>
      <c r="U626" s="144" t="s">
        <v>69</v>
      </c>
      <c r="V626" s="144">
        <v>88</v>
      </c>
      <c r="W626" s="144" t="str">
        <f t="shared" si="90"/>
        <v>Active</v>
      </c>
      <c r="X626" s="144">
        <v>580</v>
      </c>
      <c r="Y626" s="157" t="s">
        <v>70</v>
      </c>
      <c r="Z626" s="386">
        <v>1</v>
      </c>
      <c r="AA626" s="386">
        <v>0.87</v>
      </c>
      <c r="AB626" s="387" t="s">
        <v>62</v>
      </c>
      <c r="AC626" s="157"/>
    </row>
    <row r="627" spans="2:29">
      <c r="B627" s="347">
        <v>57</v>
      </c>
      <c r="C627" s="383">
        <v>8</v>
      </c>
      <c r="D627" s="383" t="str">
        <f t="shared" si="85"/>
        <v>NO</v>
      </c>
      <c r="E627" s="383" t="str">
        <f t="shared" si="86"/>
        <v>MILD</v>
      </c>
      <c r="F627" s="383" t="str">
        <f t="shared" si="87"/>
        <v>RAIN</v>
      </c>
      <c r="G627" s="384" t="str">
        <f t="shared" si="82"/>
        <v>WET</v>
      </c>
      <c r="I627" s="342">
        <v>1</v>
      </c>
      <c r="J627" s="144" t="str">
        <f t="shared" si="88"/>
        <v>SMALL</v>
      </c>
      <c r="K627" s="144" t="str">
        <f t="shared" si="89"/>
        <v>SMALL</v>
      </c>
      <c r="L627" s="144" t="str" cm="1">
        <f t="array" ref="L627">_xlfn.IFS(I627&lt;=2,"SMALL",I627&lt;=5,"MEDIUM",I627&gt;5,"LARGE")</f>
        <v>SMALL</v>
      </c>
      <c r="M627" s="144" t="str">
        <f t="shared" si="83"/>
        <v>NO</v>
      </c>
      <c r="N627" s="374">
        <v>4.99</v>
      </c>
      <c r="O627" s="374">
        <f t="shared" si="84"/>
        <v>5</v>
      </c>
      <c r="P627" s="158" t="str" cm="1">
        <f t="array" ref="P627">_xlfn.SWITCH(ROUND(N627,0),5,"Excellent",4,"Good",3,"ok","Bad")</f>
        <v>Excellent</v>
      </c>
      <c r="Q627" s="144">
        <v>87</v>
      </c>
      <c r="R627" s="385">
        <v>41581</v>
      </c>
      <c r="S627" s="385">
        <v>43896</v>
      </c>
      <c r="T627" s="144">
        <v>1391</v>
      </c>
      <c r="U627" s="144" t="s">
        <v>60</v>
      </c>
      <c r="V627" s="144">
        <v>288</v>
      </c>
      <c r="W627" s="144" t="str">
        <f t="shared" si="90"/>
        <v>Active</v>
      </c>
      <c r="X627" s="144">
        <v>1391</v>
      </c>
      <c r="Y627" s="157" t="s">
        <v>70</v>
      </c>
      <c r="Z627" s="386">
        <v>0.8</v>
      </c>
      <c r="AA627" s="386">
        <v>0.83</v>
      </c>
      <c r="AB627" s="387" t="s">
        <v>62</v>
      </c>
      <c r="AC627" s="157"/>
    </row>
    <row r="628" spans="2:29">
      <c r="B628" s="347">
        <v>59</v>
      </c>
      <c r="C628" s="383">
        <v>0</v>
      </c>
      <c r="D628" s="383" t="str">
        <f t="shared" si="85"/>
        <v>NO</v>
      </c>
      <c r="E628" s="383" t="str">
        <f t="shared" si="86"/>
        <v>MILD</v>
      </c>
      <c r="F628" s="383" t="str">
        <f t="shared" si="87"/>
        <v>NONE</v>
      </c>
      <c r="G628" s="384" t="str">
        <f t="shared" si="82"/>
        <v>WET</v>
      </c>
      <c r="I628" s="342">
        <v>2</v>
      </c>
      <c r="J628" s="144" t="str">
        <f t="shared" si="88"/>
        <v>SMALL</v>
      </c>
      <c r="K628" s="144" t="str">
        <f t="shared" si="89"/>
        <v>SMALL</v>
      </c>
      <c r="L628" s="144" t="str" cm="1">
        <f t="array" ref="L628">_xlfn.IFS(I628&lt;=2,"SMALL",I628&lt;=5,"MEDIUM",I628&gt;5,"LARGE")</f>
        <v>SMALL</v>
      </c>
      <c r="M628" s="144" t="str">
        <f t="shared" si="83"/>
        <v>NO</v>
      </c>
      <c r="N628" s="374">
        <v>4.57</v>
      </c>
      <c r="O628" s="374">
        <f t="shared" si="84"/>
        <v>5</v>
      </c>
      <c r="P628" s="158" t="str" cm="1">
        <f t="array" ref="P628">_xlfn.SWITCH(ROUND(N628,0),5,"Excellent",4,"Good",3,"ok","Bad")</f>
        <v>Excellent</v>
      </c>
      <c r="Q628" s="144">
        <v>83</v>
      </c>
      <c r="R628" s="385">
        <v>42247</v>
      </c>
      <c r="S628" s="385">
        <v>43697</v>
      </c>
      <c r="T628" s="144">
        <v>785</v>
      </c>
      <c r="U628" s="144" t="s">
        <v>60</v>
      </c>
      <c r="V628" s="144">
        <v>364</v>
      </c>
      <c r="W628" s="144" t="str">
        <f t="shared" si="90"/>
        <v>Active</v>
      </c>
      <c r="X628" s="144">
        <v>785</v>
      </c>
      <c r="Y628" s="157" t="s">
        <v>70</v>
      </c>
      <c r="Z628" s="386">
        <v>1</v>
      </c>
      <c r="AA628" s="386">
        <v>0.96</v>
      </c>
      <c r="AB628" s="387" t="s">
        <v>65</v>
      </c>
      <c r="AC628" s="157"/>
    </row>
    <row r="629" spans="2:29">
      <c r="B629" s="347">
        <v>55</v>
      </c>
      <c r="C629" s="383">
        <v>0</v>
      </c>
      <c r="D629" s="383" t="str">
        <f t="shared" si="85"/>
        <v>NO</v>
      </c>
      <c r="E629" s="383" t="str">
        <f t="shared" si="86"/>
        <v>MILD</v>
      </c>
      <c r="F629" s="383" t="str">
        <f t="shared" si="87"/>
        <v>NONE</v>
      </c>
      <c r="G629" s="384" t="str">
        <f t="shared" si="82"/>
        <v>WET</v>
      </c>
      <c r="I629" s="342">
        <v>4</v>
      </c>
      <c r="J629" s="144" t="str">
        <f t="shared" si="88"/>
        <v>LARGE</v>
      </c>
      <c r="K629" s="144" t="str">
        <f t="shared" si="89"/>
        <v>MEDIUM</v>
      </c>
      <c r="L629" s="144" t="str" cm="1">
        <f t="array" ref="L629">_xlfn.IFS(I629&lt;=2,"SMALL",I629&lt;=5,"MEDIUM",I629&gt;5,"LARGE")</f>
        <v>MEDIUM</v>
      </c>
      <c r="M629" s="144" t="str">
        <f t="shared" si="83"/>
        <v>YES</v>
      </c>
      <c r="N629" s="374">
        <v>4.8899999999999997</v>
      </c>
      <c r="O629" s="374">
        <f t="shared" si="84"/>
        <v>5</v>
      </c>
      <c r="P629" s="158" t="str" cm="1">
        <f t="array" ref="P629">_xlfn.SWITCH(ROUND(N629,0),5,"Excellent",4,"Good",3,"ok","Bad")</f>
        <v>Excellent</v>
      </c>
      <c r="Q629" s="144">
        <v>269</v>
      </c>
      <c r="R629" s="385">
        <v>41614</v>
      </c>
      <c r="S629" s="385">
        <v>43905</v>
      </c>
      <c r="T629" s="144">
        <v>1183</v>
      </c>
      <c r="U629" s="144" t="s">
        <v>69</v>
      </c>
      <c r="V629" s="144">
        <v>150</v>
      </c>
      <c r="W629" s="144" t="str">
        <f t="shared" si="90"/>
        <v>Active</v>
      </c>
      <c r="X629" s="144">
        <v>1183</v>
      </c>
      <c r="Y629" s="157" t="s">
        <v>70</v>
      </c>
      <c r="Z629" s="386">
        <v>1</v>
      </c>
      <c r="AA629" s="386">
        <v>0.67</v>
      </c>
      <c r="AB629" s="387" t="s">
        <v>65</v>
      </c>
      <c r="AC629" s="157"/>
    </row>
    <row r="630" spans="2:29">
      <c r="B630" s="347">
        <v>51</v>
      </c>
      <c r="C630" s="383">
        <v>0</v>
      </c>
      <c r="D630" s="383" t="str">
        <f t="shared" si="85"/>
        <v>NO</v>
      </c>
      <c r="E630" s="383" t="str">
        <f t="shared" si="86"/>
        <v>MILD</v>
      </c>
      <c r="F630" s="383" t="str">
        <f t="shared" si="87"/>
        <v>NONE</v>
      </c>
      <c r="G630" s="384" t="str">
        <f t="shared" si="82"/>
        <v>WET</v>
      </c>
      <c r="I630" s="342">
        <v>2</v>
      </c>
      <c r="J630" s="144" t="str">
        <f t="shared" si="88"/>
        <v>SMALL</v>
      </c>
      <c r="K630" s="144" t="str">
        <f t="shared" si="89"/>
        <v>SMALL</v>
      </c>
      <c r="L630" s="144" t="str" cm="1">
        <f t="array" ref="L630">_xlfn.IFS(I630&lt;=2,"SMALL",I630&lt;=5,"MEDIUM",I630&gt;5,"LARGE")</f>
        <v>SMALL</v>
      </c>
      <c r="M630" s="144" t="str">
        <f t="shared" si="83"/>
        <v>YES</v>
      </c>
      <c r="N630" s="374">
        <v>4.96</v>
      </c>
      <c r="O630" s="374">
        <f t="shared" si="84"/>
        <v>5</v>
      </c>
      <c r="P630" s="158" t="str" cm="1">
        <f t="array" ref="P630">_xlfn.SWITCH(ROUND(N630,0),5,"Excellent",4,"Good",3,"ok","Bad")</f>
        <v>Excellent</v>
      </c>
      <c r="Q630" s="144">
        <v>380</v>
      </c>
      <c r="R630" s="385">
        <v>41568</v>
      </c>
      <c r="S630" s="385">
        <v>44025</v>
      </c>
      <c r="T630" s="144">
        <v>1194</v>
      </c>
      <c r="U630" s="144" t="s">
        <v>69</v>
      </c>
      <c r="V630" s="144">
        <v>0</v>
      </c>
      <c r="W630" s="144" t="str">
        <f t="shared" si="90"/>
        <v>Inactive</v>
      </c>
      <c r="X630" s="144">
        <v>1194</v>
      </c>
      <c r="Y630" s="157" t="s">
        <v>70</v>
      </c>
      <c r="Z630" s="386">
        <v>1</v>
      </c>
      <c r="AA630" s="386">
        <v>0.9</v>
      </c>
      <c r="AB630" s="387" t="s">
        <v>65</v>
      </c>
      <c r="AC630" s="157"/>
    </row>
    <row r="631" spans="2:29">
      <c r="B631" s="347">
        <v>68</v>
      </c>
      <c r="C631" s="383">
        <v>0</v>
      </c>
      <c r="D631" s="383" t="str">
        <f t="shared" si="85"/>
        <v>NO</v>
      </c>
      <c r="E631" s="383" t="str">
        <f t="shared" si="86"/>
        <v>MILD</v>
      </c>
      <c r="F631" s="383" t="str">
        <f t="shared" si="87"/>
        <v>NONE</v>
      </c>
      <c r="G631" s="384" t="str">
        <f t="shared" si="82"/>
        <v>WET</v>
      </c>
      <c r="I631" s="342">
        <v>3</v>
      </c>
      <c r="J631" s="144" t="str">
        <f t="shared" si="88"/>
        <v>LARGE</v>
      </c>
      <c r="K631" s="144" t="str">
        <f t="shared" si="89"/>
        <v>MEDIUM</v>
      </c>
      <c r="L631" s="144" t="str" cm="1">
        <f t="array" ref="L631">_xlfn.IFS(I631&lt;=2,"SMALL",I631&lt;=5,"MEDIUM",I631&gt;5,"LARGE")</f>
        <v>MEDIUM</v>
      </c>
      <c r="M631" s="144" t="str">
        <f t="shared" si="83"/>
        <v>YES</v>
      </c>
      <c r="N631" s="374">
        <v>4.9800000000000004</v>
      </c>
      <c r="O631" s="374">
        <f t="shared" si="84"/>
        <v>5</v>
      </c>
      <c r="P631" s="158" t="str" cm="1">
        <f t="array" ref="P631">_xlfn.SWITCH(ROUND(N631,0),5,"Excellent",4,"Good",3,"ok","Bad")</f>
        <v>Excellent</v>
      </c>
      <c r="Q631" s="144">
        <v>186</v>
      </c>
      <c r="R631" s="385">
        <v>41596</v>
      </c>
      <c r="S631" s="385">
        <v>44051</v>
      </c>
      <c r="T631" s="144">
        <v>1392</v>
      </c>
      <c r="U631" s="144" t="s">
        <v>69</v>
      </c>
      <c r="V631" s="144">
        <v>0</v>
      </c>
      <c r="W631" s="144" t="str">
        <f t="shared" si="90"/>
        <v>Inactive</v>
      </c>
      <c r="X631" s="144">
        <v>1392</v>
      </c>
      <c r="Y631" s="157" t="s">
        <v>70</v>
      </c>
      <c r="Z631" s="386">
        <v>1</v>
      </c>
      <c r="AA631" s="386">
        <v>0.93</v>
      </c>
      <c r="AB631" s="387" t="s">
        <v>62</v>
      </c>
      <c r="AC631" s="157"/>
    </row>
    <row r="632" spans="2:29">
      <c r="B632" s="347">
        <v>46</v>
      </c>
      <c r="C632" s="383">
        <v>33</v>
      </c>
      <c r="D632" s="383" t="str">
        <f t="shared" si="85"/>
        <v>NO</v>
      </c>
      <c r="E632" s="383" t="str">
        <f t="shared" si="86"/>
        <v>MILD</v>
      </c>
      <c r="F632" s="383" t="str">
        <f t="shared" si="87"/>
        <v>RAIN</v>
      </c>
      <c r="G632" s="384" t="str">
        <f t="shared" si="82"/>
        <v>WET</v>
      </c>
      <c r="I632" s="342">
        <v>7</v>
      </c>
      <c r="J632" s="144" t="str">
        <f t="shared" si="88"/>
        <v>LARGE</v>
      </c>
      <c r="K632" s="144" t="str">
        <f t="shared" si="89"/>
        <v>LARGE</v>
      </c>
      <c r="L632" s="144" t="str" cm="1">
        <f t="array" ref="L632">_xlfn.IFS(I632&lt;=2,"SMALL",I632&lt;=5,"MEDIUM",I632&gt;5,"LARGE")</f>
        <v>LARGE</v>
      </c>
      <c r="M632" s="144" t="str">
        <f t="shared" si="83"/>
        <v>NO</v>
      </c>
      <c r="N632" s="374">
        <v>4.9800000000000004</v>
      </c>
      <c r="O632" s="374">
        <f t="shared" si="84"/>
        <v>5</v>
      </c>
      <c r="P632" s="158" t="str" cm="1">
        <f t="array" ref="P632">_xlfn.SWITCH(ROUND(N632,0),5,"Excellent",4,"Good",3,"ok","Bad")</f>
        <v>Excellent</v>
      </c>
      <c r="Q632" s="144">
        <v>59</v>
      </c>
      <c r="R632" s="385">
        <v>42130</v>
      </c>
      <c r="S632" s="385">
        <v>44022</v>
      </c>
      <c r="T632" s="144">
        <v>608</v>
      </c>
      <c r="U632" s="144" t="s">
        <v>69</v>
      </c>
      <c r="V632" s="144">
        <v>272</v>
      </c>
      <c r="W632" s="144" t="str">
        <f t="shared" si="90"/>
        <v>Active</v>
      </c>
      <c r="X632" s="144">
        <v>608</v>
      </c>
      <c r="Y632" s="157" t="s">
        <v>70</v>
      </c>
      <c r="Z632" s="386">
        <v>1</v>
      </c>
      <c r="AA632" s="386">
        <v>0.91</v>
      </c>
      <c r="AB632" s="387" t="s">
        <v>62</v>
      </c>
      <c r="AC632" s="157"/>
    </row>
    <row r="633" spans="2:29">
      <c r="B633" s="347">
        <v>47</v>
      </c>
      <c r="C633" s="383">
        <v>0</v>
      </c>
      <c r="D633" s="383" t="str">
        <f t="shared" si="85"/>
        <v>NO</v>
      </c>
      <c r="E633" s="383" t="str">
        <f t="shared" si="86"/>
        <v>MILD</v>
      </c>
      <c r="F633" s="383" t="str">
        <f t="shared" si="87"/>
        <v>NONE</v>
      </c>
      <c r="G633" s="384" t="str">
        <f t="shared" si="82"/>
        <v>WET</v>
      </c>
      <c r="I633" s="342">
        <v>2</v>
      </c>
      <c r="J633" s="144" t="str">
        <f t="shared" si="88"/>
        <v>SMALL</v>
      </c>
      <c r="K633" s="144" t="str">
        <f t="shared" si="89"/>
        <v>SMALL</v>
      </c>
      <c r="L633" s="144" t="str" cm="1">
        <f t="array" ref="L633">_xlfn.IFS(I633&lt;=2,"SMALL",I633&lt;=5,"MEDIUM",I633&gt;5,"LARGE")</f>
        <v>SMALL</v>
      </c>
      <c r="M633" s="144" t="str">
        <f t="shared" si="83"/>
        <v>NO</v>
      </c>
      <c r="N633" s="374">
        <v>4.92</v>
      </c>
      <c r="O633" s="374">
        <f t="shared" si="84"/>
        <v>5</v>
      </c>
      <c r="P633" s="158" t="str" cm="1">
        <f t="array" ref="P633">_xlfn.SWITCH(ROUND(N633,0),5,"Excellent",4,"Good",3,"ok","Bad")</f>
        <v>Excellent</v>
      </c>
      <c r="Q633" s="144">
        <v>12</v>
      </c>
      <c r="R633" s="385">
        <v>43169</v>
      </c>
      <c r="S633" s="385">
        <v>43682</v>
      </c>
      <c r="T633" s="144">
        <v>1398</v>
      </c>
      <c r="U633" s="144" t="s">
        <v>60</v>
      </c>
      <c r="V633" s="144">
        <v>62</v>
      </c>
      <c r="W633" s="144" t="str">
        <f t="shared" si="90"/>
        <v>Active</v>
      </c>
      <c r="X633" s="144">
        <v>1398</v>
      </c>
      <c r="Y633" s="157" t="s">
        <v>70</v>
      </c>
      <c r="Z633" s="386">
        <v>0.83</v>
      </c>
      <c r="AA633" s="386">
        <v>0.91</v>
      </c>
      <c r="AB633" s="387" t="s">
        <v>65</v>
      </c>
      <c r="AC633" s="157"/>
    </row>
    <row r="634" spans="2:29">
      <c r="B634" s="347">
        <v>61</v>
      </c>
      <c r="C634" s="383">
        <v>13</v>
      </c>
      <c r="D634" s="383" t="str">
        <f t="shared" si="85"/>
        <v>NO</v>
      </c>
      <c r="E634" s="383" t="str">
        <f t="shared" si="86"/>
        <v>MILD</v>
      </c>
      <c r="F634" s="383" t="str">
        <f t="shared" si="87"/>
        <v>RAIN</v>
      </c>
      <c r="G634" s="384" t="str">
        <f t="shared" si="82"/>
        <v>WET</v>
      </c>
      <c r="I634" s="342">
        <v>2</v>
      </c>
      <c r="J634" s="144" t="str">
        <f t="shared" si="88"/>
        <v>SMALL</v>
      </c>
      <c r="K634" s="144" t="str">
        <f t="shared" si="89"/>
        <v>SMALL</v>
      </c>
      <c r="L634" s="144" t="str" cm="1">
        <f t="array" ref="L634">_xlfn.IFS(I634&lt;=2,"SMALL",I634&lt;=5,"MEDIUM",I634&gt;5,"LARGE")</f>
        <v>SMALL</v>
      </c>
      <c r="M634" s="144" t="str">
        <f t="shared" si="83"/>
        <v>YES</v>
      </c>
      <c r="N634" s="374">
        <v>4.99</v>
      </c>
      <c r="O634" s="374">
        <f t="shared" si="84"/>
        <v>5</v>
      </c>
      <c r="P634" s="158" t="str" cm="1">
        <f t="array" ref="P634">_xlfn.SWITCH(ROUND(N634,0),5,"Excellent",4,"Good",3,"ok","Bad")</f>
        <v>Excellent</v>
      </c>
      <c r="Q634" s="144">
        <v>116</v>
      </c>
      <c r="R634" s="385">
        <v>41645</v>
      </c>
      <c r="S634" s="385">
        <v>43833</v>
      </c>
      <c r="T634" s="144">
        <v>148</v>
      </c>
      <c r="U634" s="144" t="s">
        <v>69</v>
      </c>
      <c r="V634" s="144">
        <v>19</v>
      </c>
      <c r="W634" s="144" t="str">
        <f t="shared" si="90"/>
        <v>Active</v>
      </c>
      <c r="X634" s="144">
        <v>148</v>
      </c>
      <c r="Y634" s="157" t="s">
        <v>122</v>
      </c>
      <c r="Z634" s="386">
        <v>0</v>
      </c>
      <c r="AA634" s="386">
        <v>0.47</v>
      </c>
      <c r="AB634" s="387" t="s">
        <v>65</v>
      </c>
      <c r="AC634" s="157"/>
    </row>
    <row r="635" spans="2:29">
      <c r="B635" s="347">
        <v>64</v>
      </c>
      <c r="C635" s="383">
        <v>119</v>
      </c>
      <c r="D635" s="383" t="str">
        <f t="shared" si="85"/>
        <v>NO</v>
      </c>
      <c r="E635" s="383" t="str">
        <f t="shared" si="86"/>
        <v>MILD</v>
      </c>
      <c r="F635" s="383" t="str">
        <f t="shared" si="87"/>
        <v>RAIN</v>
      </c>
      <c r="G635" s="384" t="str">
        <f t="shared" si="82"/>
        <v>WET</v>
      </c>
      <c r="I635" s="342">
        <v>2</v>
      </c>
      <c r="J635" s="144" t="str">
        <f t="shared" si="88"/>
        <v>SMALL</v>
      </c>
      <c r="K635" s="144" t="str">
        <f t="shared" si="89"/>
        <v>SMALL</v>
      </c>
      <c r="L635" s="144" t="str" cm="1">
        <f t="array" ref="L635">_xlfn.IFS(I635&lt;=2,"SMALL",I635&lt;=5,"MEDIUM",I635&gt;5,"LARGE")</f>
        <v>SMALL</v>
      </c>
      <c r="M635" s="144" t="str">
        <f t="shared" si="83"/>
        <v>YES</v>
      </c>
      <c r="N635" s="374">
        <v>4.9800000000000004</v>
      </c>
      <c r="O635" s="374">
        <f t="shared" si="84"/>
        <v>5</v>
      </c>
      <c r="P635" s="158" t="str" cm="1">
        <f t="array" ref="P635">_xlfn.SWITCH(ROUND(N635,0),5,"Excellent",4,"Good",3,"ok","Bad")</f>
        <v>Excellent</v>
      </c>
      <c r="Q635" s="144">
        <v>257</v>
      </c>
      <c r="R635" s="385">
        <v>41785</v>
      </c>
      <c r="S635" s="385">
        <v>43908</v>
      </c>
      <c r="T635" s="144">
        <v>1406</v>
      </c>
      <c r="U635" s="144" t="s">
        <v>60</v>
      </c>
      <c r="V635" s="144">
        <v>112</v>
      </c>
      <c r="W635" s="144" t="str">
        <f t="shared" si="90"/>
        <v>Active</v>
      </c>
      <c r="X635" s="144">
        <v>1406</v>
      </c>
      <c r="Y635" s="157" t="s">
        <v>70</v>
      </c>
      <c r="Z635" s="386">
        <v>1</v>
      </c>
      <c r="AA635" s="386">
        <v>1</v>
      </c>
      <c r="AB635" s="387" t="s">
        <v>62</v>
      </c>
      <c r="AC635" s="157"/>
    </row>
    <row r="636" spans="2:29">
      <c r="B636" s="347">
        <v>53</v>
      </c>
      <c r="C636" s="383">
        <v>109</v>
      </c>
      <c r="D636" s="383" t="str">
        <f t="shared" si="85"/>
        <v>NO</v>
      </c>
      <c r="E636" s="383" t="str">
        <f t="shared" si="86"/>
        <v>MILD</v>
      </c>
      <c r="F636" s="383" t="str">
        <f t="shared" si="87"/>
        <v>RAIN</v>
      </c>
      <c r="G636" s="384" t="str">
        <f t="shared" si="82"/>
        <v>WET</v>
      </c>
      <c r="I636" s="342">
        <v>5</v>
      </c>
      <c r="J636" s="144" t="str">
        <f t="shared" si="88"/>
        <v>LARGE</v>
      </c>
      <c r="K636" s="144" t="str">
        <f t="shared" si="89"/>
        <v>MEDIUM</v>
      </c>
      <c r="L636" s="144" t="str" cm="1">
        <f t="array" ref="L636">_xlfn.IFS(I636&lt;=2,"SMALL",I636&lt;=5,"MEDIUM",I636&gt;5,"LARGE")</f>
        <v>MEDIUM</v>
      </c>
      <c r="M636" s="144" t="str">
        <f t="shared" si="83"/>
        <v>NO</v>
      </c>
      <c r="N636" s="374">
        <v>4.82</v>
      </c>
      <c r="O636" s="374">
        <f t="shared" si="84"/>
        <v>5</v>
      </c>
      <c r="P636" s="158" t="str" cm="1">
        <f t="array" ref="P636">_xlfn.SWITCH(ROUND(N636,0),5,"Excellent",4,"Good",3,"ok","Bad")</f>
        <v>Excellent</v>
      </c>
      <c r="Q636" s="144">
        <v>11</v>
      </c>
      <c r="R636" s="385">
        <v>42356</v>
      </c>
      <c r="S636" s="385">
        <v>43784</v>
      </c>
      <c r="T636" s="144">
        <v>1239</v>
      </c>
      <c r="U636" s="144" t="s">
        <v>69</v>
      </c>
      <c r="V636" s="144">
        <v>332</v>
      </c>
      <c r="W636" s="144" t="str">
        <f t="shared" si="90"/>
        <v>Active</v>
      </c>
      <c r="X636" s="144">
        <v>1239</v>
      </c>
      <c r="Y636" s="157" t="s">
        <v>61</v>
      </c>
      <c r="Z636" s="386">
        <v>1</v>
      </c>
      <c r="AA636" s="386">
        <v>0.95</v>
      </c>
      <c r="AB636" s="387" t="s">
        <v>62</v>
      </c>
      <c r="AC636" s="157"/>
    </row>
    <row r="637" spans="2:29">
      <c r="B637" s="347">
        <v>50</v>
      </c>
      <c r="C637" s="383">
        <v>0</v>
      </c>
      <c r="D637" s="383" t="str">
        <f t="shared" si="85"/>
        <v>NO</v>
      </c>
      <c r="E637" s="383" t="str">
        <f t="shared" si="86"/>
        <v>MILD</v>
      </c>
      <c r="F637" s="383" t="str">
        <f t="shared" si="87"/>
        <v>NONE</v>
      </c>
      <c r="G637" s="384" t="str">
        <f t="shared" si="82"/>
        <v>WET</v>
      </c>
      <c r="I637" s="342">
        <v>4</v>
      </c>
      <c r="J637" s="144" t="str">
        <f t="shared" si="88"/>
        <v>LARGE</v>
      </c>
      <c r="K637" s="144" t="str">
        <f t="shared" si="89"/>
        <v>MEDIUM</v>
      </c>
      <c r="L637" s="144" t="str" cm="1">
        <f t="array" ref="L637">_xlfn.IFS(I637&lt;=2,"SMALL",I637&lt;=5,"MEDIUM",I637&gt;5,"LARGE")</f>
        <v>MEDIUM</v>
      </c>
      <c r="M637" s="144" t="str">
        <f t="shared" si="83"/>
        <v>NO</v>
      </c>
      <c r="N637" s="374">
        <v>4.71</v>
      </c>
      <c r="O637" s="374">
        <f t="shared" si="84"/>
        <v>5</v>
      </c>
      <c r="P637" s="158" t="str" cm="1">
        <f t="array" ref="P637">_xlfn.SWITCH(ROUND(N637,0),5,"Excellent",4,"Good",3,"ok","Bad")</f>
        <v>Excellent</v>
      </c>
      <c r="Q637" s="144">
        <v>7</v>
      </c>
      <c r="R637" s="385">
        <v>41617</v>
      </c>
      <c r="S637" s="385">
        <v>43861</v>
      </c>
      <c r="T637" s="144">
        <v>1239</v>
      </c>
      <c r="U637" s="144" t="s">
        <v>69</v>
      </c>
      <c r="V637" s="144">
        <v>76</v>
      </c>
      <c r="W637" s="144" t="str">
        <f t="shared" si="90"/>
        <v>Active</v>
      </c>
      <c r="X637" s="144">
        <v>1239</v>
      </c>
      <c r="Y637" s="157" t="s">
        <v>61</v>
      </c>
      <c r="Z637" s="386">
        <v>0.9</v>
      </c>
      <c r="AA637" s="386">
        <v>0.92</v>
      </c>
      <c r="AB637" s="387" t="s">
        <v>62</v>
      </c>
      <c r="AC637" s="157"/>
    </row>
    <row r="638" spans="2:29">
      <c r="B638" s="347">
        <v>58</v>
      </c>
      <c r="C638" s="383">
        <v>0</v>
      </c>
      <c r="D638" s="383" t="str">
        <f t="shared" si="85"/>
        <v>NO</v>
      </c>
      <c r="E638" s="383" t="str">
        <f t="shared" si="86"/>
        <v>MILD</v>
      </c>
      <c r="F638" s="383" t="str">
        <f t="shared" si="87"/>
        <v>NONE</v>
      </c>
      <c r="G638" s="384" t="str">
        <f t="shared" si="82"/>
        <v>WET</v>
      </c>
      <c r="I638" s="342">
        <v>2</v>
      </c>
      <c r="J638" s="144" t="str">
        <f t="shared" si="88"/>
        <v>SMALL</v>
      </c>
      <c r="K638" s="144" t="str">
        <f t="shared" si="89"/>
        <v>SMALL</v>
      </c>
      <c r="L638" s="144" t="str" cm="1">
        <f t="array" ref="L638">_xlfn.IFS(I638&lt;=2,"SMALL",I638&lt;=5,"MEDIUM",I638&gt;5,"LARGE")</f>
        <v>SMALL</v>
      </c>
      <c r="M638" s="144" t="str">
        <f t="shared" si="83"/>
        <v>NO</v>
      </c>
      <c r="N638" s="374">
        <v>4.67</v>
      </c>
      <c r="O638" s="374">
        <f t="shared" si="84"/>
        <v>5</v>
      </c>
      <c r="P638" s="158" t="str" cm="1">
        <f t="array" ref="P638">_xlfn.SWITCH(ROUND(N638,0),5,"Excellent",4,"Good",3,"ok","Bad")</f>
        <v>Excellent</v>
      </c>
      <c r="Q638" s="144">
        <v>39</v>
      </c>
      <c r="R638" s="385">
        <v>41590</v>
      </c>
      <c r="S638" s="385">
        <v>43921</v>
      </c>
      <c r="T638" s="144">
        <v>690</v>
      </c>
      <c r="U638" s="144" t="s">
        <v>60</v>
      </c>
      <c r="V638" s="144">
        <v>363</v>
      </c>
      <c r="W638" s="144" t="str">
        <f t="shared" si="90"/>
        <v>Active</v>
      </c>
      <c r="X638" s="144">
        <v>690</v>
      </c>
      <c r="Y638" s="157" t="s">
        <v>70</v>
      </c>
      <c r="Z638" s="386">
        <v>1</v>
      </c>
      <c r="AA638" s="386">
        <v>1</v>
      </c>
      <c r="AB638" s="387" t="s">
        <v>65</v>
      </c>
      <c r="AC638" s="157"/>
    </row>
    <row r="639" spans="2:29">
      <c r="B639" s="347">
        <v>65</v>
      </c>
      <c r="C639" s="383">
        <v>0</v>
      </c>
      <c r="D639" s="383" t="str">
        <f t="shared" si="85"/>
        <v>NO</v>
      </c>
      <c r="E639" s="383" t="str">
        <f t="shared" si="86"/>
        <v>MILD</v>
      </c>
      <c r="F639" s="383" t="str">
        <f t="shared" si="87"/>
        <v>NONE</v>
      </c>
      <c r="G639" s="384" t="str">
        <f t="shared" si="82"/>
        <v>WET</v>
      </c>
      <c r="I639" s="342">
        <v>2</v>
      </c>
      <c r="J639" s="144" t="str">
        <f t="shared" si="88"/>
        <v>SMALL</v>
      </c>
      <c r="K639" s="144" t="str">
        <f t="shared" si="89"/>
        <v>SMALL</v>
      </c>
      <c r="L639" s="144" t="str" cm="1">
        <f t="array" ref="L639">_xlfn.IFS(I639&lt;=2,"SMALL",I639&lt;=5,"MEDIUM",I639&gt;5,"LARGE")</f>
        <v>SMALL</v>
      </c>
      <c r="M639" s="144" t="str">
        <f t="shared" si="83"/>
        <v>NO</v>
      </c>
      <c r="N639" s="374">
        <v>4.67</v>
      </c>
      <c r="O639" s="374">
        <f t="shared" si="84"/>
        <v>5</v>
      </c>
      <c r="P639" s="158" t="str" cm="1">
        <f t="array" ref="P639">_xlfn.SWITCH(ROUND(N639,0),5,"Excellent",4,"Good",3,"ok","Bad")</f>
        <v>Excellent</v>
      </c>
      <c r="Q639" s="144">
        <v>192</v>
      </c>
      <c r="R639" s="385">
        <v>41618</v>
      </c>
      <c r="S639" s="385">
        <v>44042</v>
      </c>
      <c r="T639" s="144">
        <v>1415</v>
      </c>
      <c r="U639" s="144" t="s">
        <v>69</v>
      </c>
      <c r="V639" s="144">
        <v>14</v>
      </c>
      <c r="W639" s="144" t="str">
        <f t="shared" si="90"/>
        <v>Active</v>
      </c>
      <c r="X639" s="144">
        <v>1415</v>
      </c>
      <c r="Y639" s="157" t="s">
        <v>61</v>
      </c>
      <c r="Z639" s="386">
        <v>1</v>
      </c>
      <c r="AA639" s="386">
        <v>1</v>
      </c>
      <c r="AB639" s="387" t="s">
        <v>65</v>
      </c>
      <c r="AC639" s="157"/>
    </row>
    <row r="640" spans="2:29">
      <c r="B640" s="347">
        <v>54</v>
      </c>
      <c r="C640" s="383">
        <v>0</v>
      </c>
      <c r="D640" s="383" t="str">
        <f t="shared" si="85"/>
        <v>NO</v>
      </c>
      <c r="E640" s="383" t="str">
        <f t="shared" si="86"/>
        <v>MILD</v>
      </c>
      <c r="F640" s="383" t="str">
        <f t="shared" si="87"/>
        <v>NONE</v>
      </c>
      <c r="G640" s="384" t="str">
        <f t="shared" si="82"/>
        <v>WET</v>
      </c>
      <c r="I640" s="342">
        <v>3</v>
      </c>
      <c r="J640" s="144" t="str">
        <f t="shared" si="88"/>
        <v>LARGE</v>
      </c>
      <c r="K640" s="144" t="str">
        <f t="shared" si="89"/>
        <v>MEDIUM</v>
      </c>
      <c r="L640" s="144" t="str" cm="1">
        <f t="array" ref="L640">_xlfn.IFS(I640&lt;=2,"SMALL",I640&lt;=5,"MEDIUM",I640&gt;5,"LARGE")</f>
        <v>MEDIUM</v>
      </c>
      <c r="M640" s="144" t="str">
        <f t="shared" si="83"/>
        <v>YES</v>
      </c>
      <c r="N640" s="374">
        <v>4.87</v>
      </c>
      <c r="O640" s="374">
        <f t="shared" si="84"/>
        <v>5</v>
      </c>
      <c r="P640" s="158" t="str" cm="1">
        <f t="array" ref="P640">_xlfn.SWITCH(ROUND(N640,0),5,"Excellent",4,"Good",3,"ok","Bad")</f>
        <v>Excellent</v>
      </c>
      <c r="Q640" s="144">
        <v>275</v>
      </c>
      <c r="R640" s="385">
        <v>41596</v>
      </c>
      <c r="S640" s="385">
        <v>43983</v>
      </c>
      <c r="T640" s="144">
        <v>1419</v>
      </c>
      <c r="U640" s="144" t="s">
        <v>69</v>
      </c>
      <c r="V640" s="144">
        <v>94</v>
      </c>
      <c r="W640" s="144" t="str">
        <f t="shared" si="90"/>
        <v>Active</v>
      </c>
      <c r="X640" s="144">
        <v>1419</v>
      </c>
      <c r="Y640" s="157" t="s">
        <v>70</v>
      </c>
      <c r="Z640" s="386">
        <v>1</v>
      </c>
      <c r="AA640" s="386">
        <v>1</v>
      </c>
      <c r="AB640" s="387" t="s">
        <v>65</v>
      </c>
      <c r="AC640" s="157"/>
    </row>
    <row r="641" spans="2:29">
      <c r="B641" s="347">
        <v>65</v>
      </c>
      <c r="C641" s="383">
        <v>239</v>
      </c>
      <c r="D641" s="383" t="str">
        <f t="shared" si="85"/>
        <v>NO</v>
      </c>
      <c r="E641" s="383" t="str">
        <f t="shared" si="86"/>
        <v>MILD</v>
      </c>
      <c r="F641" s="383" t="str">
        <f t="shared" si="87"/>
        <v>RAIN</v>
      </c>
      <c r="G641" s="384" t="str">
        <f t="shared" si="82"/>
        <v>WET</v>
      </c>
      <c r="I641" s="342">
        <v>5</v>
      </c>
      <c r="J641" s="144" t="str">
        <f t="shared" si="88"/>
        <v>LARGE</v>
      </c>
      <c r="K641" s="144" t="str">
        <f t="shared" si="89"/>
        <v>MEDIUM</v>
      </c>
      <c r="L641" s="144" t="str" cm="1">
        <f t="array" ref="L641">_xlfn.IFS(I641&lt;=2,"SMALL",I641&lt;=5,"MEDIUM",I641&gt;5,"LARGE")</f>
        <v>MEDIUM</v>
      </c>
      <c r="M641" s="144" t="str">
        <f t="shared" si="83"/>
        <v>NO</v>
      </c>
      <c r="N641" s="374">
        <v>5</v>
      </c>
      <c r="O641" s="374">
        <f t="shared" si="84"/>
        <v>5</v>
      </c>
      <c r="P641" s="158" t="str" cm="1">
        <f t="array" ref="P641">_xlfn.SWITCH(ROUND(N641,0),5,"Excellent",4,"Good",3,"ok","Bad")</f>
        <v>Excellent</v>
      </c>
      <c r="Q641" s="144">
        <v>34</v>
      </c>
      <c r="R641" s="385">
        <v>41644</v>
      </c>
      <c r="S641" s="385">
        <v>43807</v>
      </c>
      <c r="T641" s="144">
        <v>1423</v>
      </c>
      <c r="U641" s="144" t="s">
        <v>69</v>
      </c>
      <c r="V641" s="144">
        <v>254</v>
      </c>
      <c r="W641" s="144" t="str">
        <f t="shared" si="90"/>
        <v>Active</v>
      </c>
      <c r="X641" s="144">
        <v>1423</v>
      </c>
      <c r="Y641" s="157" t="s">
        <v>61</v>
      </c>
      <c r="Z641" s="386">
        <v>1</v>
      </c>
      <c r="AA641" s="386">
        <v>0.98</v>
      </c>
      <c r="AB641" s="387" t="s">
        <v>62</v>
      </c>
      <c r="AC641" s="157"/>
    </row>
    <row r="642" spans="2:29">
      <c r="B642" s="347">
        <v>45</v>
      </c>
      <c r="C642" s="383">
        <v>30</v>
      </c>
      <c r="D642" s="383" t="str">
        <f t="shared" si="85"/>
        <v>NO</v>
      </c>
      <c r="E642" s="383" t="str">
        <f t="shared" si="86"/>
        <v>MILD</v>
      </c>
      <c r="F642" s="383" t="str">
        <f t="shared" si="87"/>
        <v>RAIN</v>
      </c>
      <c r="G642" s="384" t="str">
        <f t="shared" si="82"/>
        <v>WET</v>
      </c>
      <c r="I642" s="342">
        <v>2</v>
      </c>
      <c r="J642" s="144" t="str">
        <f t="shared" si="88"/>
        <v>SMALL</v>
      </c>
      <c r="K642" s="144" t="str">
        <f t="shared" si="89"/>
        <v>SMALL</v>
      </c>
      <c r="L642" s="144" t="str" cm="1">
        <f t="array" ref="L642">_xlfn.IFS(I642&lt;=2,"SMALL",I642&lt;=5,"MEDIUM",I642&gt;5,"LARGE")</f>
        <v>SMALL</v>
      </c>
      <c r="M642" s="144" t="str">
        <f t="shared" si="83"/>
        <v>NO</v>
      </c>
      <c r="N642" s="374">
        <v>4.58</v>
      </c>
      <c r="O642" s="374">
        <f t="shared" si="84"/>
        <v>5</v>
      </c>
      <c r="P642" s="158" t="str" cm="1">
        <f t="array" ref="P642">_xlfn.SWITCH(ROUND(N642,0),5,"Excellent",4,"Good",3,"ok","Bad")</f>
        <v>Excellent</v>
      </c>
      <c r="Q642" s="144">
        <v>85</v>
      </c>
      <c r="R642" s="385">
        <v>42713</v>
      </c>
      <c r="S642" s="385">
        <v>43833</v>
      </c>
      <c r="T642" s="144">
        <v>763</v>
      </c>
      <c r="U642" s="144" t="s">
        <v>60</v>
      </c>
      <c r="V642" s="144">
        <v>365</v>
      </c>
      <c r="W642" s="144" t="str">
        <f t="shared" si="90"/>
        <v>Active</v>
      </c>
      <c r="X642" s="144">
        <v>763</v>
      </c>
      <c r="Y642" s="157" t="s">
        <v>70</v>
      </c>
      <c r="Z642" s="386">
        <v>1</v>
      </c>
      <c r="AA642" s="386">
        <v>0.81</v>
      </c>
      <c r="AB642" s="387" t="s">
        <v>65</v>
      </c>
      <c r="AC642" s="157"/>
    </row>
    <row r="643" spans="2:29">
      <c r="B643" s="347">
        <v>67</v>
      </c>
      <c r="C643" s="383">
        <v>86</v>
      </c>
      <c r="D643" s="383" t="str">
        <f t="shared" si="85"/>
        <v>NO</v>
      </c>
      <c r="E643" s="383" t="str">
        <f t="shared" si="86"/>
        <v>MILD</v>
      </c>
      <c r="F643" s="383" t="str">
        <f t="shared" si="87"/>
        <v>RAIN</v>
      </c>
      <c r="G643" s="384" t="str">
        <f t="shared" si="82"/>
        <v>WET</v>
      </c>
      <c r="I643" s="342">
        <v>4</v>
      </c>
      <c r="J643" s="144" t="str">
        <f t="shared" si="88"/>
        <v>LARGE</v>
      </c>
      <c r="K643" s="144" t="str">
        <f t="shared" si="89"/>
        <v>MEDIUM</v>
      </c>
      <c r="L643" s="144" t="str" cm="1">
        <f t="array" ref="L643">_xlfn.IFS(I643&lt;=2,"SMALL",I643&lt;=5,"MEDIUM",I643&gt;5,"LARGE")</f>
        <v>MEDIUM</v>
      </c>
      <c r="M643" s="144" t="str">
        <f t="shared" si="83"/>
        <v>NO</v>
      </c>
      <c r="N643" s="374">
        <v>4.63</v>
      </c>
      <c r="O643" s="374">
        <f t="shared" si="84"/>
        <v>5</v>
      </c>
      <c r="P643" s="158" t="str" cm="1">
        <f t="array" ref="P643">_xlfn.SWITCH(ROUND(N643,0),5,"Excellent",4,"Good",3,"ok","Bad")</f>
        <v>Excellent</v>
      </c>
      <c r="Q643" s="144">
        <v>19</v>
      </c>
      <c r="R643" s="385">
        <v>41640</v>
      </c>
      <c r="S643" s="385">
        <v>43833</v>
      </c>
      <c r="T643" s="144">
        <v>634</v>
      </c>
      <c r="U643" s="144" t="s">
        <v>69</v>
      </c>
      <c r="V643" s="144">
        <v>230</v>
      </c>
      <c r="W643" s="144" t="str">
        <f t="shared" si="90"/>
        <v>Active</v>
      </c>
      <c r="X643" s="144">
        <v>634</v>
      </c>
      <c r="Y643" s="157" t="s">
        <v>64</v>
      </c>
      <c r="Z643" s="386">
        <v>1</v>
      </c>
      <c r="AA643" s="386">
        <v>0.7</v>
      </c>
      <c r="AB643" s="387" t="s">
        <v>65</v>
      </c>
      <c r="AC643" s="157"/>
    </row>
    <row r="644" spans="2:29">
      <c r="B644" s="347">
        <v>59</v>
      </c>
      <c r="C644" s="383">
        <v>0</v>
      </c>
      <c r="D644" s="383" t="str">
        <f t="shared" si="85"/>
        <v>NO</v>
      </c>
      <c r="E644" s="383" t="str">
        <f t="shared" si="86"/>
        <v>MILD</v>
      </c>
      <c r="F644" s="383" t="str">
        <f t="shared" si="87"/>
        <v>NONE</v>
      </c>
      <c r="G644" s="384" t="str">
        <f t="shared" si="82"/>
        <v>WET</v>
      </c>
      <c r="I644" s="342">
        <v>1</v>
      </c>
      <c r="J644" s="144" t="str">
        <f t="shared" si="88"/>
        <v>SMALL</v>
      </c>
      <c r="K644" s="144" t="str">
        <f t="shared" si="89"/>
        <v>SMALL</v>
      </c>
      <c r="L644" s="144" t="str" cm="1">
        <f t="array" ref="L644">_xlfn.IFS(I644&lt;=2,"SMALL",I644&lt;=5,"MEDIUM",I644&gt;5,"LARGE")</f>
        <v>SMALL</v>
      </c>
      <c r="M644" s="144" t="str">
        <f t="shared" si="83"/>
        <v>NO</v>
      </c>
      <c r="N644" s="374">
        <v>4.9000000000000004</v>
      </c>
      <c r="O644" s="374">
        <f t="shared" si="84"/>
        <v>5</v>
      </c>
      <c r="P644" s="158" t="str" cm="1">
        <f t="array" ref="P644">_xlfn.SWITCH(ROUND(N644,0),5,"Excellent",4,"Good",3,"ok","Bad")</f>
        <v>Excellent</v>
      </c>
      <c r="Q644" s="144">
        <v>10</v>
      </c>
      <c r="R644" s="385">
        <v>42209</v>
      </c>
      <c r="S644" s="385">
        <v>43840</v>
      </c>
      <c r="T644" s="144">
        <v>1409</v>
      </c>
      <c r="U644" s="144" t="s">
        <v>60</v>
      </c>
      <c r="V644" s="144">
        <v>76</v>
      </c>
      <c r="W644" s="144" t="str">
        <f t="shared" si="90"/>
        <v>Active</v>
      </c>
      <c r="X644" s="144">
        <v>1409</v>
      </c>
      <c r="Y644" s="157" t="s">
        <v>70</v>
      </c>
      <c r="Z644" s="386">
        <v>1</v>
      </c>
      <c r="AA644" s="386">
        <v>1</v>
      </c>
      <c r="AB644" s="387" t="s">
        <v>65</v>
      </c>
      <c r="AC644" s="157"/>
    </row>
    <row r="645" spans="2:29">
      <c r="B645" s="347">
        <v>52</v>
      </c>
      <c r="C645" s="383">
        <v>18</v>
      </c>
      <c r="D645" s="383" t="str">
        <f t="shared" si="85"/>
        <v>NO</v>
      </c>
      <c r="E645" s="383" t="str">
        <f t="shared" si="86"/>
        <v>MILD</v>
      </c>
      <c r="F645" s="383" t="str">
        <f t="shared" si="87"/>
        <v>RAIN</v>
      </c>
      <c r="G645" s="384" t="str">
        <f t="shared" ref="G645:G708" si="91">IF(OR(E645="COLD",E645="MILD"),"WET","DRY")</f>
        <v>WET</v>
      </c>
      <c r="I645" s="342">
        <v>4</v>
      </c>
      <c r="J645" s="144" t="str">
        <f t="shared" si="88"/>
        <v>LARGE</v>
      </c>
      <c r="K645" s="144" t="str">
        <f t="shared" si="89"/>
        <v>MEDIUM</v>
      </c>
      <c r="L645" s="144" t="str" cm="1">
        <f t="array" ref="L645">_xlfn.IFS(I645&lt;=2,"SMALL",I645&lt;=5,"MEDIUM",I645&gt;5,"LARGE")</f>
        <v>MEDIUM</v>
      </c>
      <c r="M645" s="144" t="str">
        <f t="shared" ref="M645:M708" si="92">IF(AND(N645&gt;=4.8,Q645&gt;100),"YES","NO")</f>
        <v>YES</v>
      </c>
      <c r="N645" s="374">
        <v>4.88</v>
      </c>
      <c r="O645" s="374">
        <f t="shared" ref="O645:O708" si="93">ROUND(N645,0)</f>
        <v>5</v>
      </c>
      <c r="P645" s="158" t="str" cm="1">
        <f t="array" ref="P645">_xlfn.SWITCH(ROUND(N645,0),5,"Excellent",4,"Good",3,"ok","Bad")</f>
        <v>Excellent</v>
      </c>
      <c r="Q645" s="144">
        <v>355</v>
      </c>
      <c r="R645" s="385">
        <v>41604</v>
      </c>
      <c r="S645" s="385">
        <v>43896</v>
      </c>
      <c r="T645" s="144">
        <v>1403</v>
      </c>
      <c r="U645" s="144" t="s">
        <v>69</v>
      </c>
      <c r="V645" s="144">
        <v>322</v>
      </c>
      <c r="W645" s="144" t="str">
        <f t="shared" si="90"/>
        <v>Active</v>
      </c>
      <c r="X645" s="144">
        <v>1403</v>
      </c>
      <c r="Y645" s="157" t="s">
        <v>61</v>
      </c>
      <c r="Z645" s="386">
        <v>1</v>
      </c>
      <c r="AA645" s="386">
        <v>0.98</v>
      </c>
      <c r="AB645" s="387" t="s">
        <v>62</v>
      </c>
      <c r="AC645" s="157"/>
    </row>
    <row r="646" spans="2:29">
      <c r="B646" s="347">
        <v>64</v>
      </c>
      <c r="C646" s="383">
        <v>284</v>
      </c>
      <c r="D646" s="383" t="str">
        <f t="shared" ref="D646:D709" si="94">IFERROR(IF(B646&lt;35,"YES","NO"),"-")</f>
        <v>NO</v>
      </c>
      <c r="E646" s="383" t="str">
        <f t="shared" ref="E646:E709" si="95">IFERROR(IF(B646&lt;40,"COLD",IF(B646&gt;80,"HOT","MILD")),"-")</f>
        <v>MILD</v>
      </c>
      <c r="F646" s="383" t="str">
        <f t="shared" ref="F646:F709" si="96">IF(AND(C646&lt;0,D646="YES"),"SNOW",IF(AND(C646&gt;0,D646="NO"),"RAIN","NONE"))</f>
        <v>RAIN</v>
      </c>
      <c r="G646" s="384" t="str">
        <f t="shared" si="91"/>
        <v>WET</v>
      </c>
      <c r="I646" s="342">
        <v>4</v>
      </c>
      <c r="J646" s="144" t="str">
        <f t="shared" ref="J646:J709" si="97">IF(I646&lt;=2,"SMALL","LARGE")</f>
        <v>LARGE</v>
      </c>
      <c r="K646" s="144" t="str">
        <f t="shared" ref="K646:K709" si="98">IF(I646&lt;=2,"SMALL",IF(I646&lt;=5,"MEDIUM","LARGE"))</f>
        <v>MEDIUM</v>
      </c>
      <c r="L646" s="144" t="str" cm="1">
        <f t="array" ref="L646">_xlfn.IFS(I646&lt;=2,"SMALL",I646&lt;=5,"MEDIUM",I646&gt;5,"LARGE")</f>
        <v>MEDIUM</v>
      </c>
      <c r="M646" s="144" t="str">
        <f t="shared" si="92"/>
        <v>NO</v>
      </c>
      <c r="N646" s="374">
        <v>5</v>
      </c>
      <c r="O646" s="374">
        <f t="shared" si="93"/>
        <v>5</v>
      </c>
      <c r="P646" s="158" t="str" cm="1">
        <f t="array" ref="P646">_xlfn.SWITCH(ROUND(N646,0),5,"Excellent",4,"Good",3,"ok","Bad")</f>
        <v>Excellent</v>
      </c>
      <c r="Q646" s="144">
        <v>20</v>
      </c>
      <c r="R646" s="385">
        <v>41642</v>
      </c>
      <c r="S646" s="385">
        <v>43879</v>
      </c>
      <c r="T646" s="144">
        <v>1435</v>
      </c>
      <c r="U646" s="144" t="s">
        <v>69</v>
      </c>
      <c r="V646" s="144">
        <v>351</v>
      </c>
      <c r="W646" s="144" t="str">
        <f t="shared" ref="W646:W709" si="99">IF(NOT(V646=0),"Active","Inactive")</f>
        <v>Active</v>
      </c>
      <c r="X646" s="144">
        <v>1435</v>
      </c>
      <c r="Y646" s="157" t="s">
        <v>70</v>
      </c>
      <c r="Z646" s="386">
        <v>1</v>
      </c>
      <c r="AA646" s="386">
        <v>0.83</v>
      </c>
      <c r="AB646" s="387" t="s">
        <v>65</v>
      </c>
      <c r="AC646" s="157"/>
    </row>
    <row r="647" spans="2:29">
      <c r="B647" s="347">
        <v>63</v>
      </c>
      <c r="C647" s="383">
        <v>0</v>
      </c>
      <c r="D647" s="383" t="str">
        <f t="shared" si="94"/>
        <v>NO</v>
      </c>
      <c r="E647" s="383" t="str">
        <f t="shared" si="95"/>
        <v>MILD</v>
      </c>
      <c r="F647" s="383" t="str">
        <f t="shared" si="96"/>
        <v>NONE</v>
      </c>
      <c r="G647" s="384" t="str">
        <f t="shared" si="91"/>
        <v>WET</v>
      </c>
      <c r="I647" s="342">
        <v>3</v>
      </c>
      <c r="J647" s="144" t="str">
        <f t="shared" si="97"/>
        <v>LARGE</v>
      </c>
      <c r="K647" s="144" t="str">
        <f t="shared" si="98"/>
        <v>MEDIUM</v>
      </c>
      <c r="L647" s="144" t="str" cm="1">
        <f t="array" ref="L647">_xlfn.IFS(I647&lt;=2,"SMALL",I647&lt;=5,"MEDIUM",I647&gt;5,"LARGE")</f>
        <v>MEDIUM</v>
      </c>
      <c r="M647" s="144" t="str">
        <f t="shared" si="92"/>
        <v>NO</v>
      </c>
      <c r="N647" s="374">
        <v>4.6399999999999997</v>
      </c>
      <c r="O647" s="374">
        <f t="shared" si="93"/>
        <v>5</v>
      </c>
      <c r="P647" s="158" t="str" cm="1">
        <f t="array" ref="P647">_xlfn.SWITCH(ROUND(N647,0),5,"Excellent",4,"Good",3,"ok","Bad")</f>
        <v>Excellent</v>
      </c>
      <c r="Q647" s="144">
        <v>14</v>
      </c>
      <c r="R647" s="385">
        <v>43071</v>
      </c>
      <c r="S647" s="385">
        <v>43893</v>
      </c>
      <c r="T647" s="144">
        <v>934</v>
      </c>
      <c r="U647" s="144" t="s">
        <v>69</v>
      </c>
      <c r="V647" s="144">
        <v>152</v>
      </c>
      <c r="W647" s="144" t="str">
        <f t="shared" si="99"/>
        <v>Active</v>
      </c>
      <c r="X647" s="144">
        <v>934</v>
      </c>
      <c r="Y647" s="157" t="s">
        <v>70</v>
      </c>
      <c r="Z647" s="386">
        <v>1</v>
      </c>
      <c r="AA647" s="386">
        <v>0.96</v>
      </c>
      <c r="AB647" s="387" t="s">
        <v>62</v>
      </c>
      <c r="AC647" s="157"/>
    </row>
    <row r="648" spans="2:29">
      <c r="B648" s="347">
        <v>62</v>
      </c>
      <c r="C648" s="383">
        <v>0</v>
      </c>
      <c r="D648" s="383" t="str">
        <f t="shared" si="94"/>
        <v>NO</v>
      </c>
      <c r="E648" s="383" t="str">
        <f t="shared" si="95"/>
        <v>MILD</v>
      </c>
      <c r="F648" s="383" t="str">
        <f t="shared" si="96"/>
        <v>NONE</v>
      </c>
      <c r="G648" s="384" t="str">
        <f t="shared" si="91"/>
        <v>WET</v>
      </c>
      <c r="I648" s="342">
        <v>1</v>
      </c>
      <c r="J648" s="144" t="str">
        <f t="shared" si="97"/>
        <v>SMALL</v>
      </c>
      <c r="K648" s="144" t="str">
        <f t="shared" si="98"/>
        <v>SMALL</v>
      </c>
      <c r="L648" s="144" t="str" cm="1">
        <f t="array" ref="L648">_xlfn.IFS(I648&lt;=2,"SMALL",I648&lt;=5,"MEDIUM",I648&gt;5,"LARGE")</f>
        <v>SMALL</v>
      </c>
      <c r="M648" s="144" t="str">
        <f t="shared" si="92"/>
        <v>NO</v>
      </c>
      <c r="N648" s="374">
        <v>4.7300000000000004</v>
      </c>
      <c r="O648" s="374">
        <f t="shared" si="93"/>
        <v>5</v>
      </c>
      <c r="P648" s="158" t="str" cm="1">
        <f t="array" ref="P648">_xlfn.SWITCH(ROUND(N648,0),5,"Excellent",4,"Good",3,"ok","Bad")</f>
        <v>Excellent</v>
      </c>
      <c r="Q648" s="144">
        <v>247</v>
      </c>
      <c r="R648" s="385">
        <v>41611</v>
      </c>
      <c r="S648" s="385">
        <v>43840</v>
      </c>
      <c r="T648" s="144">
        <v>1438</v>
      </c>
      <c r="U648" s="144" t="s">
        <v>73</v>
      </c>
      <c r="V648" s="144">
        <v>365</v>
      </c>
      <c r="W648" s="144" t="str">
        <f t="shared" si="99"/>
        <v>Active</v>
      </c>
      <c r="X648" s="144">
        <v>1438</v>
      </c>
      <c r="Y648" s="157" t="s">
        <v>70</v>
      </c>
      <c r="Z648" s="386">
        <v>1</v>
      </c>
      <c r="AA648" s="386">
        <v>0.77</v>
      </c>
      <c r="AB648" s="387" t="s">
        <v>65</v>
      </c>
      <c r="AC648" s="157"/>
    </row>
    <row r="649" spans="2:29">
      <c r="B649" s="347">
        <v>54</v>
      </c>
      <c r="C649" s="383">
        <v>0</v>
      </c>
      <c r="D649" s="383" t="str">
        <f t="shared" si="94"/>
        <v>NO</v>
      </c>
      <c r="E649" s="383" t="str">
        <f t="shared" si="95"/>
        <v>MILD</v>
      </c>
      <c r="F649" s="383" t="str">
        <f t="shared" si="96"/>
        <v>NONE</v>
      </c>
      <c r="G649" s="384" t="str">
        <f t="shared" si="91"/>
        <v>WET</v>
      </c>
      <c r="I649" s="342">
        <v>2</v>
      </c>
      <c r="J649" s="144" t="str">
        <f t="shared" si="97"/>
        <v>SMALL</v>
      </c>
      <c r="K649" s="144" t="str">
        <f t="shared" si="98"/>
        <v>SMALL</v>
      </c>
      <c r="L649" s="144" t="str" cm="1">
        <f t="array" ref="L649">_xlfn.IFS(I649&lt;=2,"SMALL",I649&lt;=5,"MEDIUM",I649&gt;5,"LARGE")</f>
        <v>SMALL</v>
      </c>
      <c r="M649" s="144" t="str">
        <f t="shared" si="92"/>
        <v>NO</v>
      </c>
      <c r="N649" s="374">
        <v>4.8</v>
      </c>
      <c r="O649" s="374">
        <f t="shared" si="93"/>
        <v>5</v>
      </c>
      <c r="P649" s="158" t="str" cm="1">
        <f t="array" ref="P649">_xlfn.SWITCH(ROUND(N649,0),5,"Excellent",4,"Good",3,"ok","Bad")</f>
        <v>Excellent</v>
      </c>
      <c r="Q649" s="144">
        <v>35</v>
      </c>
      <c r="R649" s="385">
        <v>41862</v>
      </c>
      <c r="S649" s="385">
        <v>43585</v>
      </c>
      <c r="T649" s="144">
        <v>1400</v>
      </c>
      <c r="U649" s="144" t="s">
        <v>69</v>
      </c>
      <c r="V649" s="144">
        <v>1</v>
      </c>
      <c r="W649" s="144" t="str">
        <f t="shared" si="99"/>
        <v>Active</v>
      </c>
      <c r="X649" s="144">
        <v>1400</v>
      </c>
      <c r="Y649" s="157" t="s">
        <v>64</v>
      </c>
      <c r="Z649" s="386">
        <v>0.5</v>
      </c>
      <c r="AA649" s="386">
        <v>0.63</v>
      </c>
      <c r="AB649" s="387" t="s">
        <v>65</v>
      </c>
      <c r="AC649" s="157"/>
    </row>
    <row r="650" spans="2:29">
      <c r="B650" s="347">
        <v>49</v>
      </c>
      <c r="C650" s="383">
        <v>0</v>
      </c>
      <c r="D650" s="383" t="str">
        <f t="shared" si="94"/>
        <v>NO</v>
      </c>
      <c r="E650" s="383" t="str">
        <f t="shared" si="95"/>
        <v>MILD</v>
      </c>
      <c r="F650" s="383" t="str">
        <f t="shared" si="96"/>
        <v>NONE</v>
      </c>
      <c r="G650" s="384" t="str">
        <f t="shared" si="91"/>
        <v>WET</v>
      </c>
      <c r="I650" s="342">
        <v>5</v>
      </c>
      <c r="J650" s="144" t="str">
        <f t="shared" si="97"/>
        <v>LARGE</v>
      </c>
      <c r="K650" s="144" t="str">
        <f t="shared" si="98"/>
        <v>MEDIUM</v>
      </c>
      <c r="L650" s="144" t="str" cm="1">
        <f t="array" ref="L650">_xlfn.IFS(I650&lt;=2,"SMALL",I650&lt;=5,"MEDIUM",I650&gt;5,"LARGE")</f>
        <v>MEDIUM</v>
      </c>
      <c r="M650" s="144" t="str">
        <f t="shared" si="92"/>
        <v>NO</v>
      </c>
      <c r="N650" s="374">
        <v>4.67</v>
      </c>
      <c r="O650" s="374">
        <f t="shared" si="93"/>
        <v>5</v>
      </c>
      <c r="P650" s="158" t="str" cm="1">
        <f t="array" ref="P650">_xlfn.SWITCH(ROUND(N650,0),5,"Excellent",4,"Good",3,"ok","Bad")</f>
        <v>Excellent</v>
      </c>
      <c r="Q650" s="144">
        <v>151</v>
      </c>
      <c r="R650" s="385">
        <v>41639</v>
      </c>
      <c r="S650" s="385">
        <v>44037</v>
      </c>
      <c r="T650" s="144">
        <v>1440</v>
      </c>
      <c r="U650" s="144" t="s">
        <v>69</v>
      </c>
      <c r="V650" s="144">
        <v>357</v>
      </c>
      <c r="W650" s="144" t="str">
        <f t="shared" si="99"/>
        <v>Active</v>
      </c>
      <c r="X650" s="144">
        <v>1440</v>
      </c>
      <c r="Y650" s="157" t="s">
        <v>61</v>
      </c>
      <c r="Z650" s="386">
        <v>1</v>
      </c>
      <c r="AA650" s="386">
        <v>0.94</v>
      </c>
      <c r="AB650" s="387" t="s">
        <v>62</v>
      </c>
      <c r="AC650" s="157"/>
    </row>
    <row r="651" spans="2:29">
      <c r="B651" s="347">
        <v>64</v>
      </c>
      <c r="C651" s="383">
        <v>0</v>
      </c>
      <c r="D651" s="383" t="str">
        <f t="shared" si="94"/>
        <v>NO</v>
      </c>
      <c r="E651" s="383" t="str">
        <f t="shared" si="95"/>
        <v>MILD</v>
      </c>
      <c r="F651" s="383" t="str">
        <f t="shared" si="96"/>
        <v>NONE</v>
      </c>
      <c r="G651" s="384" t="str">
        <f t="shared" si="91"/>
        <v>WET</v>
      </c>
      <c r="I651" s="342">
        <v>7</v>
      </c>
      <c r="J651" s="144" t="str">
        <f t="shared" si="97"/>
        <v>LARGE</v>
      </c>
      <c r="K651" s="144" t="str">
        <f t="shared" si="98"/>
        <v>LARGE</v>
      </c>
      <c r="L651" s="144" t="str" cm="1">
        <f t="array" ref="L651">_xlfn.IFS(I651&lt;=2,"SMALL",I651&lt;=5,"MEDIUM",I651&gt;5,"LARGE")</f>
        <v>LARGE</v>
      </c>
      <c r="M651" s="144" t="str">
        <f t="shared" si="92"/>
        <v>NO</v>
      </c>
      <c r="N651" s="374">
        <v>4.79</v>
      </c>
      <c r="O651" s="374">
        <f t="shared" si="93"/>
        <v>5</v>
      </c>
      <c r="P651" s="158" t="str" cm="1">
        <f t="array" ref="P651">_xlfn.SWITCH(ROUND(N651,0),5,"Excellent",4,"Good",3,"ok","Bad")</f>
        <v>Excellent</v>
      </c>
      <c r="Q651" s="144">
        <v>204</v>
      </c>
      <c r="R651" s="385">
        <v>41627</v>
      </c>
      <c r="S651" s="385">
        <v>44053</v>
      </c>
      <c r="T651" s="144">
        <v>1336</v>
      </c>
      <c r="U651" s="144" t="s">
        <v>69</v>
      </c>
      <c r="V651" s="144">
        <v>171</v>
      </c>
      <c r="W651" s="144" t="str">
        <f t="shared" si="99"/>
        <v>Active</v>
      </c>
      <c r="X651" s="144">
        <v>1336</v>
      </c>
      <c r="Y651" s="157" t="s">
        <v>64</v>
      </c>
      <c r="Z651" s="386">
        <v>1</v>
      </c>
      <c r="AA651" s="386">
        <v>1</v>
      </c>
      <c r="AB651" s="387" t="s">
        <v>65</v>
      </c>
      <c r="AC651" s="157"/>
    </row>
    <row r="652" spans="2:29">
      <c r="B652" s="347">
        <v>52</v>
      </c>
      <c r="C652" s="383">
        <v>0</v>
      </c>
      <c r="D652" s="383" t="str">
        <f t="shared" si="94"/>
        <v>NO</v>
      </c>
      <c r="E652" s="383" t="str">
        <f t="shared" si="95"/>
        <v>MILD</v>
      </c>
      <c r="F652" s="383" t="str">
        <f t="shared" si="96"/>
        <v>NONE</v>
      </c>
      <c r="G652" s="384" t="str">
        <f t="shared" si="91"/>
        <v>WET</v>
      </c>
      <c r="I652" s="342">
        <v>1</v>
      </c>
      <c r="J652" s="144" t="str">
        <f t="shared" si="97"/>
        <v>SMALL</v>
      </c>
      <c r="K652" s="144" t="str">
        <f t="shared" si="98"/>
        <v>SMALL</v>
      </c>
      <c r="L652" s="144" t="str" cm="1">
        <f t="array" ref="L652">_xlfn.IFS(I652&lt;=2,"SMALL",I652&lt;=5,"MEDIUM",I652&gt;5,"LARGE")</f>
        <v>SMALL</v>
      </c>
      <c r="M652" s="144" t="str">
        <f t="shared" si="92"/>
        <v>NO</v>
      </c>
      <c r="N652" s="374">
        <v>4.9800000000000004</v>
      </c>
      <c r="O652" s="374">
        <f t="shared" si="93"/>
        <v>5</v>
      </c>
      <c r="P652" s="158" t="str" cm="1">
        <f t="array" ref="P652">_xlfn.SWITCH(ROUND(N652,0),5,"Excellent",4,"Good",3,"ok","Bad")</f>
        <v>Excellent</v>
      </c>
      <c r="Q652" s="144">
        <v>80</v>
      </c>
      <c r="R652" s="385">
        <v>43015</v>
      </c>
      <c r="S652" s="385">
        <v>43904</v>
      </c>
      <c r="T652" s="144">
        <v>1443</v>
      </c>
      <c r="U652" s="144" t="s">
        <v>60</v>
      </c>
      <c r="V652" s="144">
        <v>0</v>
      </c>
      <c r="W652" s="144" t="str">
        <f t="shared" si="99"/>
        <v>Inactive</v>
      </c>
      <c r="X652" s="144">
        <v>1443</v>
      </c>
      <c r="Y652" s="157" t="s">
        <v>70</v>
      </c>
      <c r="Z652" s="386">
        <v>1</v>
      </c>
      <c r="AA652" s="386">
        <v>0.4</v>
      </c>
      <c r="AB652" s="387" t="s">
        <v>65</v>
      </c>
      <c r="AC652" s="157"/>
    </row>
    <row r="653" spans="2:29">
      <c r="B653" s="347">
        <v>48</v>
      </c>
      <c r="C653" s="383">
        <v>0</v>
      </c>
      <c r="D653" s="383" t="str">
        <f t="shared" si="94"/>
        <v>NO</v>
      </c>
      <c r="E653" s="383" t="str">
        <f t="shared" si="95"/>
        <v>MILD</v>
      </c>
      <c r="F653" s="383" t="str">
        <f t="shared" si="96"/>
        <v>NONE</v>
      </c>
      <c r="G653" s="384" t="str">
        <f t="shared" si="91"/>
        <v>WET</v>
      </c>
      <c r="I653" s="342">
        <v>2</v>
      </c>
      <c r="J653" s="144" t="str">
        <f t="shared" si="97"/>
        <v>SMALL</v>
      </c>
      <c r="K653" s="144" t="str">
        <f t="shared" si="98"/>
        <v>SMALL</v>
      </c>
      <c r="L653" s="144" t="str" cm="1">
        <f t="array" ref="L653">_xlfn.IFS(I653&lt;=2,"SMALL",I653&lt;=5,"MEDIUM",I653&gt;5,"LARGE")</f>
        <v>SMALL</v>
      </c>
      <c r="M653" s="144" t="str">
        <f t="shared" si="92"/>
        <v>YES</v>
      </c>
      <c r="N653" s="374">
        <v>4.96</v>
      </c>
      <c r="O653" s="374">
        <f t="shared" si="93"/>
        <v>5</v>
      </c>
      <c r="P653" s="158" t="str" cm="1">
        <f t="array" ref="P653">_xlfn.SWITCH(ROUND(N653,0),5,"Excellent",4,"Good",3,"ok","Bad")</f>
        <v>Excellent</v>
      </c>
      <c r="Q653" s="144">
        <v>250</v>
      </c>
      <c r="R653" s="385">
        <v>41644</v>
      </c>
      <c r="S653" s="385">
        <v>43905</v>
      </c>
      <c r="T653" s="144">
        <v>615</v>
      </c>
      <c r="U653" s="144" t="s">
        <v>69</v>
      </c>
      <c r="V653" s="144">
        <v>342</v>
      </c>
      <c r="W653" s="144" t="str">
        <f t="shared" si="99"/>
        <v>Active</v>
      </c>
      <c r="X653" s="144">
        <v>615</v>
      </c>
      <c r="Y653" s="157" t="s">
        <v>70</v>
      </c>
      <c r="Z653" s="386">
        <v>1</v>
      </c>
      <c r="AA653" s="386">
        <v>0.36</v>
      </c>
      <c r="AB653" s="387" t="s">
        <v>65</v>
      </c>
      <c r="AC653" s="157"/>
    </row>
    <row r="654" spans="2:29">
      <c r="B654" s="347">
        <v>52</v>
      </c>
      <c r="C654" s="383">
        <v>20</v>
      </c>
      <c r="D654" s="383" t="str">
        <f t="shared" si="94"/>
        <v>NO</v>
      </c>
      <c r="E654" s="383" t="str">
        <f t="shared" si="95"/>
        <v>MILD</v>
      </c>
      <c r="F654" s="383" t="str">
        <f t="shared" si="96"/>
        <v>RAIN</v>
      </c>
      <c r="G654" s="384" t="str">
        <f t="shared" si="91"/>
        <v>WET</v>
      </c>
      <c r="I654" s="342">
        <v>2</v>
      </c>
      <c r="J654" s="144" t="str">
        <f t="shared" si="97"/>
        <v>SMALL</v>
      </c>
      <c r="K654" s="144" t="str">
        <f t="shared" si="98"/>
        <v>SMALL</v>
      </c>
      <c r="L654" s="144" t="str" cm="1">
        <f t="array" ref="L654">_xlfn.IFS(I654&lt;=2,"SMALL",I654&lt;=5,"MEDIUM",I654&gt;5,"LARGE")</f>
        <v>SMALL</v>
      </c>
      <c r="M654" s="144" t="str">
        <f t="shared" si="92"/>
        <v>NO</v>
      </c>
      <c r="N654" s="374">
        <v>4.9000000000000004</v>
      </c>
      <c r="O654" s="374">
        <f t="shared" si="93"/>
        <v>5</v>
      </c>
      <c r="P654" s="158" t="str" cm="1">
        <f t="array" ref="P654">_xlfn.SWITCH(ROUND(N654,0),5,"Excellent",4,"Good",3,"ok","Bad")</f>
        <v>Excellent</v>
      </c>
      <c r="Q654" s="144">
        <v>29</v>
      </c>
      <c r="R654" s="385">
        <v>41842</v>
      </c>
      <c r="S654" s="385">
        <v>43829</v>
      </c>
      <c r="T654" s="144">
        <v>410</v>
      </c>
      <c r="U654" s="144" t="s">
        <v>69</v>
      </c>
      <c r="V654" s="144">
        <v>9</v>
      </c>
      <c r="W654" s="144" t="str">
        <f t="shared" si="99"/>
        <v>Active</v>
      </c>
      <c r="X654" s="144">
        <v>410</v>
      </c>
      <c r="Y654" s="157" t="s">
        <v>64</v>
      </c>
      <c r="Z654" s="386">
        <v>1</v>
      </c>
      <c r="AA654" s="386">
        <v>1</v>
      </c>
      <c r="AB654" s="387" t="s">
        <v>62</v>
      </c>
      <c r="AC654" s="157"/>
    </row>
    <row r="655" spans="2:29">
      <c r="B655" s="347">
        <v>56</v>
      </c>
      <c r="C655" s="383">
        <v>236</v>
      </c>
      <c r="D655" s="383" t="str">
        <f t="shared" si="94"/>
        <v>NO</v>
      </c>
      <c r="E655" s="383" t="str">
        <f t="shared" si="95"/>
        <v>MILD</v>
      </c>
      <c r="F655" s="383" t="str">
        <f t="shared" si="96"/>
        <v>RAIN</v>
      </c>
      <c r="G655" s="384" t="str">
        <f t="shared" si="91"/>
        <v>WET</v>
      </c>
      <c r="I655" s="342">
        <v>2</v>
      </c>
      <c r="J655" s="144" t="str">
        <f t="shared" si="97"/>
        <v>SMALL</v>
      </c>
      <c r="K655" s="144" t="str">
        <f t="shared" si="98"/>
        <v>SMALL</v>
      </c>
      <c r="L655" s="144" t="str" cm="1">
        <f t="array" ref="L655">_xlfn.IFS(I655&lt;=2,"SMALL",I655&lt;=5,"MEDIUM",I655&gt;5,"LARGE")</f>
        <v>SMALL</v>
      </c>
      <c r="M655" s="144" t="str">
        <f t="shared" si="92"/>
        <v>NO</v>
      </c>
      <c r="N655" s="374">
        <v>4.7300000000000004</v>
      </c>
      <c r="O655" s="374">
        <f t="shared" si="93"/>
        <v>5</v>
      </c>
      <c r="P655" s="158" t="str" cm="1">
        <f t="array" ref="P655">_xlfn.SWITCH(ROUND(N655,0),5,"Excellent",4,"Good",3,"ok","Bad")</f>
        <v>Excellent</v>
      </c>
      <c r="Q655" s="144">
        <v>77</v>
      </c>
      <c r="R655" s="385">
        <v>41879</v>
      </c>
      <c r="S655" s="385">
        <v>43918</v>
      </c>
      <c r="T655" s="144">
        <v>798</v>
      </c>
      <c r="U655" s="144" t="s">
        <v>60</v>
      </c>
      <c r="V655" s="144">
        <v>55</v>
      </c>
      <c r="W655" s="144" t="str">
        <f t="shared" si="99"/>
        <v>Active</v>
      </c>
      <c r="X655" s="144">
        <v>798</v>
      </c>
      <c r="Y655" s="157" t="s">
        <v>61</v>
      </c>
      <c r="Z655" s="386">
        <v>1</v>
      </c>
      <c r="AA655" s="386">
        <v>0.93</v>
      </c>
      <c r="AB655" s="387" t="s">
        <v>65</v>
      </c>
      <c r="AC655" s="157"/>
    </row>
    <row r="656" spans="2:29">
      <c r="B656" s="347">
        <v>70</v>
      </c>
      <c r="C656" s="383">
        <v>147</v>
      </c>
      <c r="D656" s="383" t="str">
        <f t="shared" si="94"/>
        <v>NO</v>
      </c>
      <c r="E656" s="383" t="str">
        <f t="shared" si="95"/>
        <v>MILD</v>
      </c>
      <c r="F656" s="383" t="str">
        <f t="shared" si="96"/>
        <v>RAIN</v>
      </c>
      <c r="G656" s="384" t="str">
        <f t="shared" si="91"/>
        <v>WET</v>
      </c>
      <c r="I656" s="342">
        <v>6</v>
      </c>
      <c r="J656" s="144" t="str">
        <f t="shared" si="97"/>
        <v>LARGE</v>
      </c>
      <c r="K656" s="144" t="str">
        <f t="shared" si="98"/>
        <v>LARGE</v>
      </c>
      <c r="L656" s="144" t="str" cm="1">
        <f t="array" ref="L656">_xlfn.IFS(I656&lt;=2,"SMALL",I656&lt;=5,"MEDIUM",I656&gt;5,"LARGE")</f>
        <v>LARGE</v>
      </c>
      <c r="M656" s="144" t="str">
        <f t="shared" si="92"/>
        <v>NO</v>
      </c>
      <c r="N656" s="374">
        <v>4.5</v>
      </c>
      <c r="O656" s="374">
        <f t="shared" si="93"/>
        <v>5</v>
      </c>
      <c r="P656" s="158" t="str" cm="1">
        <f t="array" ref="P656">_xlfn.SWITCH(ROUND(N656,0),5,"Excellent",4,"Good",3,"ok","Bad")</f>
        <v>Excellent</v>
      </c>
      <c r="Q656" s="144">
        <v>92</v>
      </c>
      <c r="R656" s="385">
        <v>41606</v>
      </c>
      <c r="S656" s="385">
        <v>43977</v>
      </c>
      <c r="T656" s="144">
        <v>206</v>
      </c>
      <c r="U656" s="144" t="s">
        <v>69</v>
      </c>
      <c r="V656" s="144">
        <v>313</v>
      </c>
      <c r="W656" s="144" t="str">
        <f t="shared" si="99"/>
        <v>Active</v>
      </c>
      <c r="X656" s="144">
        <v>206</v>
      </c>
      <c r="Y656" s="157" t="s">
        <v>61</v>
      </c>
      <c r="Z656" s="386">
        <v>1</v>
      </c>
      <c r="AA656" s="386">
        <v>0.93</v>
      </c>
      <c r="AB656" s="387" t="s">
        <v>62</v>
      </c>
      <c r="AC656" s="157"/>
    </row>
    <row r="657" spans="2:29">
      <c r="B657" s="347">
        <v>45</v>
      </c>
      <c r="C657" s="383">
        <v>0</v>
      </c>
      <c r="D657" s="383" t="str">
        <f t="shared" si="94"/>
        <v>NO</v>
      </c>
      <c r="E657" s="383" t="str">
        <f t="shared" si="95"/>
        <v>MILD</v>
      </c>
      <c r="F657" s="383" t="str">
        <f t="shared" si="96"/>
        <v>NONE</v>
      </c>
      <c r="G657" s="384" t="str">
        <f t="shared" si="91"/>
        <v>WET</v>
      </c>
      <c r="I657" s="342">
        <v>7</v>
      </c>
      <c r="J657" s="144" t="str">
        <f t="shared" si="97"/>
        <v>LARGE</v>
      </c>
      <c r="K657" s="144" t="str">
        <f t="shared" si="98"/>
        <v>LARGE</v>
      </c>
      <c r="L657" s="144" t="str" cm="1">
        <f t="array" ref="L657">_xlfn.IFS(I657&lt;=2,"SMALL",I657&lt;=5,"MEDIUM",I657&gt;5,"LARGE")</f>
        <v>LARGE</v>
      </c>
      <c r="M657" s="144" t="str">
        <f t="shared" si="92"/>
        <v>YES</v>
      </c>
      <c r="N657" s="374">
        <v>4.87</v>
      </c>
      <c r="O657" s="374">
        <f t="shared" si="93"/>
        <v>5</v>
      </c>
      <c r="P657" s="158" t="str" cm="1">
        <f t="array" ref="P657">_xlfn.SWITCH(ROUND(N657,0),5,"Excellent",4,"Good",3,"ok","Bad")</f>
        <v>Excellent</v>
      </c>
      <c r="Q657" s="144">
        <v>270</v>
      </c>
      <c r="R657" s="385">
        <v>41632</v>
      </c>
      <c r="S657" s="385">
        <v>44012</v>
      </c>
      <c r="T657" s="144">
        <v>16</v>
      </c>
      <c r="U657" s="144" t="s">
        <v>69</v>
      </c>
      <c r="V657" s="144">
        <v>230</v>
      </c>
      <c r="W657" s="144" t="str">
        <f t="shared" si="99"/>
        <v>Active</v>
      </c>
      <c r="X657" s="144">
        <v>16</v>
      </c>
      <c r="Y657" s="157" t="s">
        <v>70</v>
      </c>
      <c r="Z657" s="386">
        <v>1</v>
      </c>
      <c r="AA657" s="386">
        <v>0.79</v>
      </c>
      <c r="AB657" s="387" t="s">
        <v>62</v>
      </c>
      <c r="AC657" s="157"/>
    </row>
    <row r="658" spans="2:29">
      <c r="B658" s="347">
        <v>57</v>
      </c>
      <c r="C658" s="383">
        <v>0</v>
      </c>
      <c r="D658" s="383" t="str">
        <f t="shared" si="94"/>
        <v>NO</v>
      </c>
      <c r="E658" s="383" t="str">
        <f t="shared" si="95"/>
        <v>MILD</v>
      </c>
      <c r="F658" s="383" t="str">
        <f t="shared" si="96"/>
        <v>NONE</v>
      </c>
      <c r="G658" s="384" t="str">
        <f t="shared" si="91"/>
        <v>WET</v>
      </c>
      <c r="I658" s="342">
        <v>1</v>
      </c>
      <c r="J658" s="144" t="str">
        <f t="shared" si="97"/>
        <v>SMALL</v>
      </c>
      <c r="K658" s="144" t="str">
        <f t="shared" si="98"/>
        <v>SMALL</v>
      </c>
      <c r="L658" s="144" t="str" cm="1">
        <f t="array" ref="L658">_xlfn.IFS(I658&lt;=2,"SMALL",I658&lt;=5,"MEDIUM",I658&gt;5,"LARGE")</f>
        <v>SMALL</v>
      </c>
      <c r="M658" s="144" t="str">
        <f t="shared" si="92"/>
        <v>NO</v>
      </c>
      <c r="N658" s="374">
        <v>4.59</v>
      </c>
      <c r="O658" s="374">
        <f t="shared" si="93"/>
        <v>5</v>
      </c>
      <c r="P658" s="158" t="str" cm="1">
        <f t="array" ref="P658">_xlfn.SWITCH(ROUND(N658,0),5,"Excellent",4,"Good",3,"ok","Bad")</f>
        <v>Excellent</v>
      </c>
      <c r="Q658" s="144">
        <v>297</v>
      </c>
      <c r="R658" s="385">
        <v>41625</v>
      </c>
      <c r="S658" s="385">
        <v>44044</v>
      </c>
      <c r="T658" s="144">
        <v>707</v>
      </c>
      <c r="U658" s="144" t="s">
        <v>60</v>
      </c>
      <c r="V658" s="144">
        <v>89</v>
      </c>
      <c r="W658" s="144" t="str">
        <f t="shared" si="99"/>
        <v>Active</v>
      </c>
      <c r="X658" s="144">
        <v>707</v>
      </c>
      <c r="Y658" s="157" t="s">
        <v>64</v>
      </c>
      <c r="Z658" s="386">
        <v>1</v>
      </c>
      <c r="AA658" s="386">
        <v>0</v>
      </c>
      <c r="AB658" s="387" t="s">
        <v>65</v>
      </c>
      <c r="AC658" s="157"/>
    </row>
    <row r="659" spans="2:29">
      <c r="B659" s="347">
        <v>47</v>
      </c>
      <c r="C659" s="383">
        <v>0</v>
      </c>
      <c r="D659" s="383" t="str">
        <f t="shared" si="94"/>
        <v>NO</v>
      </c>
      <c r="E659" s="383" t="str">
        <f t="shared" si="95"/>
        <v>MILD</v>
      </c>
      <c r="F659" s="383" t="str">
        <f t="shared" si="96"/>
        <v>NONE</v>
      </c>
      <c r="G659" s="384" t="str">
        <f t="shared" si="91"/>
        <v>WET</v>
      </c>
      <c r="I659" s="342">
        <v>2</v>
      </c>
      <c r="J659" s="144" t="str">
        <f t="shared" si="97"/>
        <v>SMALL</v>
      </c>
      <c r="K659" s="144" t="str">
        <f t="shared" si="98"/>
        <v>SMALL</v>
      </c>
      <c r="L659" s="144" t="str" cm="1">
        <f t="array" ref="L659">_xlfn.IFS(I659&lt;=2,"SMALL",I659&lt;=5,"MEDIUM",I659&gt;5,"LARGE")</f>
        <v>SMALL</v>
      </c>
      <c r="M659" s="144" t="str">
        <f t="shared" si="92"/>
        <v>NO</v>
      </c>
      <c r="N659" s="374">
        <v>5</v>
      </c>
      <c r="O659" s="374">
        <f t="shared" si="93"/>
        <v>5</v>
      </c>
      <c r="P659" s="158" t="str" cm="1">
        <f t="array" ref="P659">_xlfn.SWITCH(ROUND(N659,0),5,"Excellent",4,"Good",3,"ok","Bad")</f>
        <v>Excellent</v>
      </c>
      <c r="Q659" s="144">
        <v>12</v>
      </c>
      <c r="R659" s="385">
        <v>41786</v>
      </c>
      <c r="S659" s="385">
        <v>43467</v>
      </c>
      <c r="T659" s="144">
        <v>1046</v>
      </c>
      <c r="U659" s="144" t="s">
        <v>69</v>
      </c>
      <c r="V659" s="144">
        <v>16</v>
      </c>
      <c r="W659" s="144" t="str">
        <f t="shared" si="99"/>
        <v>Active</v>
      </c>
      <c r="X659" s="144">
        <v>1046</v>
      </c>
      <c r="Y659" s="157" t="s">
        <v>70</v>
      </c>
      <c r="Z659" s="386">
        <v>1</v>
      </c>
      <c r="AA659" s="386">
        <v>0.98</v>
      </c>
      <c r="AB659" s="387" t="s">
        <v>62</v>
      </c>
      <c r="AC659" s="157"/>
    </row>
    <row r="660" spans="2:29">
      <c r="B660" s="347">
        <v>70</v>
      </c>
      <c r="C660" s="383">
        <v>0</v>
      </c>
      <c r="D660" s="383" t="str">
        <f t="shared" si="94"/>
        <v>NO</v>
      </c>
      <c r="E660" s="383" t="str">
        <f t="shared" si="95"/>
        <v>MILD</v>
      </c>
      <c r="F660" s="383" t="str">
        <f t="shared" si="96"/>
        <v>NONE</v>
      </c>
      <c r="G660" s="384" t="str">
        <f t="shared" si="91"/>
        <v>WET</v>
      </c>
      <c r="I660" s="342">
        <v>3</v>
      </c>
      <c r="J660" s="144" t="str">
        <f t="shared" si="97"/>
        <v>LARGE</v>
      </c>
      <c r="K660" s="144" t="str">
        <f t="shared" si="98"/>
        <v>MEDIUM</v>
      </c>
      <c r="L660" s="144" t="str" cm="1">
        <f t="array" ref="L660">_xlfn.IFS(I660&lt;=2,"SMALL",I660&lt;=5,"MEDIUM",I660&gt;5,"LARGE")</f>
        <v>MEDIUM</v>
      </c>
      <c r="M660" s="144" t="str">
        <f t="shared" si="92"/>
        <v>NO</v>
      </c>
      <c r="N660" s="374">
        <v>4.66</v>
      </c>
      <c r="O660" s="374">
        <f t="shared" si="93"/>
        <v>5</v>
      </c>
      <c r="P660" s="158" t="str" cm="1">
        <f t="array" ref="P660">_xlfn.SWITCH(ROUND(N660,0),5,"Excellent",4,"Good",3,"ok","Bad")</f>
        <v>Excellent</v>
      </c>
      <c r="Q660" s="144">
        <v>50</v>
      </c>
      <c r="R660" s="385">
        <v>41652</v>
      </c>
      <c r="S660" s="385">
        <v>43891</v>
      </c>
      <c r="T660" s="144">
        <v>1451</v>
      </c>
      <c r="U660" s="144" t="s">
        <v>69</v>
      </c>
      <c r="V660" s="144">
        <v>343</v>
      </c>
      <c r="W660" s="144" t="str">
        <f t="shared" si="99"/>
        <v>Active</v>
      </c>
      <c r="X660" s="144">
        <v>1451</v>
      </c>
      <c r="Y660" s="157" t="s">
        <v>70</v>
      </c>
      <c r="Z660" s="386">
        <v>1</v>
      </c>
      <c r="AA660" s="386">
        <v>1</v>
      </c>
      <c r="AB660" s="387" t="s">
        <v>65</v>
      </c>
      <c r="AC660" s="157"/>
    </row>
    <row r="661" spans="2:29">
      <c r="B661" s="347">
        <v>58</v>
      </c>
      <c r="C661" s="383">
        <v>297</v>
      </c>
      <c r="D661" s="383" t="str">
        <f t="shared" si="94"/>
        <v>NO</v>
      </c>
      <c r="E661" s="383" t="str">
        <f t="shared" si="95"/>
        <v>MILD</v>
      </c>
      <c r="F661" s="383" t="str">
        <f t="shared" si="96"/>
        <v>RAIN</v>
      </c>
      <c r="G661" s="384" t="str">
        <f t="shared" si="91"/>
        <v>WET</v>
      </c>
      <c r="I661" s="342">
        <v>4</v>
      </c>
      <c r="J661" s="144" t="str">
        <f t="shared" si="97"/>
        <v>LARGE</v>
      </c>
      <c r="K661" s="144" t="str">
        <f t="shared" si="98"/>
        <v>MEDIUM</v>
      </c>
      <c r="L661" s="144" t="str" cm="1">
        <f t="array" ref="L661">_xlfn.IFS(I661&lt;=2,"SMALL",I661&lt;=5,"MEDIUM",I661&gt;5,"LARGE")</f>
        <v>MEDIUM</v>
      </c>
      <c r="M661" s="144" t="str">
        <f t="shared" si="92"/>
        <v>YES</v>
      </c>
      <c r="N661" s="374">
        <v>4.82</v>
      </c>
      <c r="O661" s="374">
        <f t="shared" si="93"/>
        <v>5</v>
      </c>
      <c r="P661" s="158" t="str" cm="1">
        <f t="array" ref="P661">_xlfn.SWITCH(ROUND(N661,0),5,"Excellent",4,"Good",3,"ok","Bad")</f>
        <v>Excellent</v>
      </c>
      <c r="Q661" s="144">
        <v>148</v>
      </c>
      <c r="R661" s="385">
        <v>41614</v>
      </c>
      <c r="S661" s="385">
        <v>43773</v>
      </c>
      <c r="T661" s="144">
        <v>1453</v>
      </c>
      <c r="U661" s="144" t="s">
        <v>69</v>
      </c>
      <c r="V661" s="144">
        <v>349</v>
      </c>
      <c r="W661" s="144" t="str">
        <f t="shared" si="99"/>
        <v>Active</v>
      </c>
      <c r="X661" s="144">
        <v>1453</v>
      </c>
      <c r="Y661" s="157" t="s">
        <v>70</v>
      </c>
      <c r="Z661" s="386">
        <v>1</v>
      </c>
      <c r="AA661" s="386">
        <v>1</v>
      </c>
      <c r="AB661" s="387" t="s">
        <v>65</v>
      </c>
      <c r="AC661" s="157"/>
    </row>
    <row r="662" spans="2:29">
      <c r="B662" s="347">
        <v>54</v>
      </c>
      <c r="C662" s="383">
        <v>119</v>
      </c>
      <c r="D662" s="383" t="str">
        <f t="shared" si="94"/>
        <v>NO</v>
      </c>
      <c r="E662" s="383" t="str">
        <f t="shared" si="95"/>
        <v>MILD</v>
      </c>
      <c r="F662" s="383" t="str">
        <f t="shared" si="96"/>
        <v>RAIN</v>
      </c>
      <c r="G662" s="384" t="str">
        <f t="shared" si="91"/>
        <v>WET</v>
      </c>
      <c r="I662" s="342">
        <v>8</v>
      </c>
      <c r="J662" s="144" t="str">
        <f t="shared" si="97"/>
        <v>LARGE</v>
      </c>
      <c r="K662" s="144" t="str">
        <f t="shared" si="98"/>
        <v>LARGE</v>
      </c>
      <c r="L662" s="144" t="str" cm="1">
        <f t="array" ref="L662">_xlfn.IFS(I662&lt;=2,"SMALL",I662&lt;=5,"MEDIUM",I662&gt;5,"LARGE")</f>
        <v>LARGE</v>
      </c>
      <c r="M662" s="144" t="str">
        <f t="shared" si="92"/>
        <v>NO</v>
      </c>
      <c r="N662" s="374">
        <v>4.7300000000000004</v>
      </c>
      <c r="O662" s="374">
        <f t="shared" si="93"/>
        <v>5</v>
      </c>
      <c r="P662" s="158" t="str" cm="1">
        <f t="array" ref="P662">_xlfn.SWITCH(ROUND(N662,0),5,"Excellent",4,"Good",3,"ok","Bad")</f>
        <v>Excellent</v>
      </c>
      <c r="Q662" s="144">
        <v>175</v>
      </c>
      <c r="R662" s="385">
        <v>41620</v>
      </c>
      <c r="S662" s="385">
        <v>43901</v>
      </c>
      <c r="T662" s="144">
        <v>1454</v>
      </c>
      <c r="U662" s="144" t="s">
        <v>69</v>
      </c>
      <c r="V662" s="144">
        <v>302</v>
      </c>
      <c r="W662" s="144" t="str">
        <f t="shared" si="99"/>
        <v>Active</v>
      </c>
      <c r="X662" s="144">
        <v>1454</v>
      </c>
      <c r="Y662" s="157" t="s">
        <v>61</v>
      </c>
      <c r="Z662" s="386">
        <v>1</v>
      </c>
      <c r="AA662" s="386">
        <v>0.97</v>
      </c>
      <c r="AB662" s="387" t="s">
        <v>65</v>
      </c>
      <c r="AC662" s="157"/>
    </row>
    <row r="663" spans="2:29">
      <c r="B663" s="347">
        <v>62</v>
      </c>
      <c r="C663" s="383">
        <v>0</v>
      </c>
      <c r="D663" s="383" t="str">
        <f t="shared" si="94"/>
        <v>NO</v>
      </c>
      <c r="E663" s="383" t="str">
        <f t="shared" si="95"/>
        <v>MILD</v>
      </c>
      <c r="F663" s="383" t="str">
        <f t="shared" si="96"/>
        <v>NONE</v>
      </c>
      <c r="G663" s="384" t="str">
        <f t="shared" si="91"/>
        <v>WET</v>
      </c>
      <c r="I663" s="342">
        <v>5</v>
      </c>
      <c r="J663" s="144" t="str">
        <f t="shared" si="97"/>
        <v>LARGE</v>
      </c>
      <c r="K663" s="144" t="str">
        <f t="shared" si="98"/>
        <v>MEDIUM</v>
      </c>
      <c r="L663" s="144" t="str" cm="1">
        <f t="array" ref="L663">_xlfn.IFS(I663&lt;=2,"SMALL",I663&lt;=5,"MEDIUM",I663&gt;5,"LARGE")</f>
        <v>MEDIUM</v>
      </c>
      <c r="M663" s="144" t="str">
        <f t="shared" si="92"/>
        <v>YES</v>
      </c>
      <c r="N663" s="374">
        <v>4.91</v>
      </c>
      <c r="O663" s="374">
        <f t="shared" si="93"/>
        <v>5</v>
      </c>
      <c r="P663" s="158" t="str" cm="1">
        <f t="array" ref="P663">_xlfn.SWITCH(ROUND(N663,0),5,"Excellent",4,"Good",3,"ok","Bad")</f>
        <v>Excellent</v>
      </c>
      <c r="Q663" s="144">
        <v>257</v>
      </c>
      <c r="R663" s="385">
        <v>41733</v>
      </c>
      <c r="S663" s="385">
        <v>43905</v>
      </c>
      <c r="T663" s="144">
        <v>1462</v>
      </c>
      <c r="U663" s="144" t="s">
        <v>69</v>
      </c>
      <c r="V663" s="144">
        <v>365</v>
      </c>
      <c r="W663" s="144" t="str">
        <f t="shared" si="99"/>
        <v>Active</v>
      </c>
      <c r="X663" s="144">
        <v>1462</v>
      </c>
      <c r="Y663" s="157" t="s">
        <v>61</v>
      </c>
      <c r="Z663" s="386">
        <v>1</v>
      </c>
      <c r="AA663" s="386">
        <v>0.83</v>
      </c>
      <c r="AB663" s="387" t="s">
        <v>62</v>
      </c>
      <c r="AC663" s="157"/>
    </row>
    <row r="664" spans="2:29">
      <c r="B664" s="347">
        <v>53</v>
      </c>
      <c r="C664" s="383">
        <v>0</v>
      </c>
      <c r="D664" s="383" t="str">
        <f t="shared" si="94"/>
        <v>NO</v>
      </c>
      <c r="E664" s="383" t="str">
        <f t="shared" si="95"/>
        <v>MILD</v>
      </c>
      <c r="F664" s="383" t="str">
        <f t="shared" si="96"/>
        <v>NONE</v>
      </c>
      <c r="G664" s="384" t="str">
        <f t="shared" si="91"/>
        <v>WET</v>
      </c>
      <c r="I664" s="342">
        <v>2</v>
      </c>
      <c r="J664" s="144" t="str">
        <f t="shared" si="97"/>
        <v>SMALL</v>
      </c>
      <c r="K664" s="144" t="str">
        <f t="shared" si="98"/>
        <v>SMALL</v>
      </c>
      <c r="L664" s="144" t="str" cm="1">
        <f t="array" ref="L664">_xlfn.IFS(I664&lt;=2,"SMALL",I664&lt;=5,"MEDIUM",I664&gt;5,"LARGE")</f>
        <v>SMALL</v>
      </c>
      <c r="M664" s="144" t="str">
        <f t="shared" si="92"/>
        <v>NO</v>
      </c>
      <c r="N664" s="374">
        <v>4.88</v>
      </c>
      <c r="O664" s="374">
        <f t="shared" si="93"/>
        <v>5</v>
      </c>
      <c r="P664" s="158" t="str" cm="1">
        <f t="array" ref="P664">_xlfn.SWITCH(ROUND(N664,0),5,"Excellent",4,"Good",3,"ok","Bad")</f>
        <v>Excellent</v>
      </c>
      <c r="Q664" s="144">
        <v>16</v>
      </c>
      <c r="R664" s="385">
        <v>42853</v>
      </c>
      <c r="S664" s="385">
        <v>43982</v>
      </c>
      <c r="T664" s="144">
        <v>1286</v>
      </c>
      <c r="U664" s="144" t="s">
        <v>60</v>
      </c>
      <c r="V664" s="144">
        <v>364</v>
      </c>
      <c r="W664" s="144" t="str">
        <f t="shared" si="99"/>
        <v>Active</v>
      </c>
      <c r="X664" s="144">
        <v>1286</v>
      </c>
      <c r="Y664" s="157" t="s">
        <v>70</v>
      </c>
      <c r="Z664" s="386">
        <v>1</v>
      </c>
      <c r="AA664" s="386">
        <v>1</v>
      </c>
      <c r="AB664" s="387" t="s">
        <v>62</v>
      </c>
      <c r="AC664" s="157"/>
    </row>
    <row r="665" spans="2:29">
      <c r="B665" s="347">
        <v>40</v>
      </c>
      <c r="C665" s="383">
        <v>0</v>
      </c>
      <c r="D665" s="383" t="str">
        <f t="shared" si="94"/>
        <v>NO</v>
      </c>
      <c r="E665" s="383" t="str">
        <f t="shared" si="95"/>
        <v>MILD</v>
      </c>
      <c r="F665" s="383" t="str">
        <f t="shared" si="96"/>
        <v>NONE</v>
      </c>
      <c r="G665" s="384" t="str">
        <f t="shared" si="91"/>
        <v>WET</v>
      </c>
      <c r="I665" s="342">
        <v>1</v>
      </c>
      <c r="J665" s="144" t="str">
        <f t="shared" si="97"/>
        <v>SMALL</v>
      </c>
      <c r="K665" s="144" t="str">
        <f t="shared" si="98"/>
        <v>SMALL</v>
      </c>
      <c r="L665" s="144" t="str" cm="1">
        <f t="array" ref="L665">_xlfn.IFS(I665&lt;=2,"SMALL",I665&lt;=5,"MEDIUM",I665&gt;5,"LARGE")</f>
        <v>SMALL</v>
      </c>
      <c r="M665" s="144" t="str">
        <f t="shared" si="92"/>
        <v>NO</v>
      </c>
      <c r="N665" s="374">
        <v>4.24</v>
      </c>
      <c r="O665" s="374">
        <f t="shared" si="93"/>
        <v>4</v>
      </c>
      <c r="P665" s="158" t="str" cm="1">
        <f t="array" ref="P665">_xlfn.SWITCH(ROUND(N665,0),5,"Excellent",4,"Good",3,"ok","Bad")</f>
        <v>Good</v>
      </c>
      <c r="Q665" s="144">
        <v>37</v>
      </c>
      <c r="R665" s="385">
        <v>41638</v>
      </c>
      <c r="S665" s="385">
        <v>43829</v>
      </c>
      <c r="T665" s="144">
        <v>175</v>
      </c>
      <c r="U665" s="144" t="s">
        <v>60</v>
      </c>
      <c r="V665" s="144">
        <v>365</v>
      </c>
      <c r="W665" s="144" t="str">
        <f t="shared" si="99"/>
        <v>Active</v>
      </c>
      <c r="X665" s="144">
        <v>175</v>
      </c>
      <c r="Y665" s="157" t="s">
        <v>61</v>
      </c>
      <c r="Z665" s="386">
        <v>1</v>
      </c>
      <c r="AA665" s="386">
        <v>0.69</v>
      </c>
      <c r="AB665" s="387" t="s">
        <v>62</v>
      </c>
      <c r="AC665" s="157"/>
    </row>
    <row r="666" spans="2:29">
      <c r="B666" s="347">
        <v>64</v>
      </c>
      <c r="C666" s="383">
        <v>0</v>
      </c>
      <c r="D666" s="383" t="str">
        <f t="shared" si="94"/>
        <v>NO</v>
      </c>
      <c r="E666" s="383" t="str">
        <f t="shared" si="95"/>
        <v>MILD</v>
      </c>
      <c r="F666" s="383" t="str">
        <f t="shared" si="96"/>
        <v>NONE</v>
      </c>
      <c r="G666" s="384" t="str">
        <f t="shared" si="91"/>
        <v>WET</v>
      </c>
      <c r="I666" s="342">
        <v>2</v>
      </c>
      <c r="J666" s="144" t="str">
        <f t="shared" si="97"/>
        <v>SMALL</v>
      </c>
      <c r="K666" s="144" t="str">
        <f t="shared" si="98"/>
        <v>SMALL</v>
      </c>
      <c r="L666" s="144" t="str" cm="1">
        <f t="array" ref="L666">_xlfn.IFS(I666&lt;=2,"SMALL",I666&lt;=5,"MEDIUM",I666&gt;5,"LARGE")</f>
        <v>SMALL</v>
      </c>
      <c r="M666" s="144" t="str">
        <f t="shared" si="92"/>
        <v>NO</v>
      </c>
      <c r="N666" s="374">
        <v>4.78</v>
      </c>
      <c r="O666" s="374">
        <f t="shared" si="93"/>
        <v>5</v>
      </c>
      <c r="P666" s="158" t="str" cm="1">
        <f t="array" ref="P666">_xlfn.SWITCH(ROUND(N666,0),5,"Excellent",4,"Good",3,"ok","Bad")</f>
        <v>Excellent</v>
      </c>
      <c r="Q666" s="144">
        <v>23</v>
      </c>
      <c r="R666" s="385">
        <v>42635</v>
      </c>
      <c r="S666" s="385">
        <v>43833</v>
      </c>
      <c r="T666" s="144">
        <v>1452</v>
      </c>
      <c r="U666" s="144" t="s">
        <v>69</v>
      </c>
      <c r="V666" s="144">
        <v>364</v>
      </c>
      <c r="W666" s="144" t="str">
        <f t="shared" si="99"/>
        <v>Active</v>
      </c>
      <c r="X666" s="144">
        <v>1452</v>
      </c>
      <c r="Y666" s="157" t="s">
        <v>70</v>
      </c>
      <c r="Z666" s="386">
        <v>1</v>
      </c>
      <c r="AA666" s="386">
        <v>0.86</v>
      </c>
      <c r="AB666" s="387" t="s">
        <v>62</v>
      </c>
      <c r="AC666" s="157"/>
    </row>
    <row r="667" spans="2:29">
      <c r="B667" s="347">
        <v>41</v>
      </c>
      <c r="C667" s="383">
        <v>3</v>
      </c>
      <c r="D667" s="383" t="str">
        <f t="shared" si="94"/>
        <v>NO</v>
      </c>
      <c r="E667" s="383" t="str">
        <f t="shared" si="95"/>
        <v>MILD</v>
      </c>
      <c r="F667" s="383" t="str">
        <f t="shared" si="96"/>
        <v>RAIN</v>
      </c>
      <c r="G667" s="384" t="str">
        <f t="shared" si="91"/>
        <v>WET</v>
      </c>
      <c r="I667" s="342">
        <v>2</v>
      </c>
      <c r="J667" s="144" t="str">
        <f t="shared" si="97"/>
        <v>SMALL</v>
      </c>
      <c r="K667" s="144" t="str">
        <f t="shared" si="98"/>
        <v>SMALL</v>
      </c>
      <c r="L667" s="144" t="str" cm="1">
        <f t="array" ref="L667">_xlfn.IFS(I667&lt;=2,"SMALL",I667&lt;=5,"MEDIUM",I667&gt;5,"LARGE")</f>
        <v>SMALL</v>
      </c>
      <c r="M667" s="144" t="str">
        <f t="shared" si="92"/>
        <v>NO</v>
      </c>
      <c r="N667" s="374">
        <v>5</v>
      </c>
      <c r="O667" s="374">
        <f t="shared" si="93"/>
        <v>5</v>
      </c>
      <c r="P667" s="158" t="str" cm="1">
        <f t="array" ref="P667">_xlfn.SWITCH(ROUND(N667,0),5,"Excellent",4,"Good",3,"ok","Bad")</f>
        <v>Excellent</v>
      </c>
      <c r="Q667" s="144">
        <v>27</v>
      </c>
      <c r="R667" s="385">
        <v>41756</v>
      </c>
      <c r="S667" s="385">
        <v>43715</v>
      </c>
      <c r="T667" s="144">
        <v>1452</v>
      </c>
      <c r="U667" s="144" t="s">
        <v>60</v>
      </c>
      <c r="V667" s="144">
        <v>363</v>
      </c>
      <c r="W667" s="144" t="str">
        <f t="shared" si="99"/>
        <v>Active</v>
      </c>
      <c r="X667" s="144">
        <v>1452</v>
      </c>
      <c r="Y667" s="157" t="s">
        <v>64</v>
      </c>
      <c r="Z667" s="386">
        <v>0.9</v>
      </c>
      <c r="AA667" s="386">
        <v>0.92</v>
      </c>
      <c r="AB667" s="387" t="s">
        <v>62</v>
      </c>
      <c r="AC667" s="157"/>
    </row>
    <row r="668" spans="2:29">
      <c r="B668" s="347">
        <v>50</v>
      </c>
      <c r="C668" s="383">
        <v>5</v>
      </c>
      <c r="D668" s="383" t="str">
        <f t="shared" si="94"/>
        <v>NO</v>
      </c>
      <c r="E668" s="383" t="str">
        <f t="shared" si="95"/>
        <v>MILD</v>
      </c>
      <c r="F668" s="383" t="str">
        <f t="shared" si="96"/>
        <v>RAIN</v>
      </c>
      <c r="G668" s="384" t="str">
        <f t="shared" si="91"/>
        <v>WET</v>
      </c>
      <c r="I668" s="342">
        <v>6</v>
      </c>
      <c r="J668" s="144" t="str">
        <f t="shared" si="97"/>
        <v>LARGE</v>
      </c>
      <c r="K668" s="144" t="str">
        <f t="shared" si="98"/>
        <v>LARGE</v>
      </c>
      <c r="L668" s="144" t="str" cm="1">
        <f t="array" ref="L668">_xlfn.IFS(I668&lt;=2,"SMALL",I668&lt;=5,"MEDIUM",I668&gt;5,"LARGE")</f>
        <v>LARGE</v>
      </c>
      <c r="M668" s="144" t="str">
        <f t="shared" si="92"/>
        <v>NO</v>
      </c>
      <c r="N668" s="374">
        <v>4.8</v>
      </c>
      <c r="O668" s="374">
        <f t="shared" si="93"/>
        <v>5</v>
      </c>
      <c r="P668" s="158" t="str" cm="1">
        <f t="array" ref="P668">_xlfn.SWITCH(ROUND(N668,0),5,"Excellent",4,"Good",3,"ok","Bad")</f>
        <v>Excellent</v>
      </c>
      <c r="Q668" s="144">
        <v>5</v>
      </c>
      <c r="R668" s="385">
        <v>41634</v>
      </c>
      <c r="S668" s="385">
        <v>43879</v>
      </c>
      <c r="T668" s="144">
        <v>206</v>
      </c>
      <c r="U668" s="144" t="s">
        <v>60</v>
      </c>
      <c r="V668" s="144">
        <v>196</v>
      </c>
      <c r="W668" s="144" t="str">
        <f t="shared" si="99"/>
        <v>Active</v>
      </c>
      <c r="X668" s="144">
        <v>206</v>
      </c>
      <c r="Y668" s="157" t="s">
        <v>70</v>
      </c>
      <c r="Z668" s="386">
        <v>1</v>
      </c>
      <c r="AA668" s="386">
        <v>0.97</v>
      </c>
      <c r="AB668" s="387" t="s">
        <v>62</v>
      </c>
      <c r="AC668" s="157"/>
    </row>
    <row r="669" spans="2:29">
      <c r="B669" s="347">
        <v>50</v>
      </c>
      <c r="C669" s="383">
        <v>259</v>
      </c>
      <c r="D669" s="383" t="str">
        <f t="shared" si="94"/>
        <v>NO</v>
      </c>
      <c r="E669" s="383" t="str">
        <f t="shared" si="95"/>
        <v>MILD</v>
      </c>
      <c r="F669" s="383" t="str">
        <f t="shared" si="96"/>
        <v>RAIN</v>
      </c>
      <c r="G669" s="384" t="str">
        <f t="shared" si="91"/>
        <v>WET</v>
      </c>
      <c r="I669" s="342">
        <v>5</v>
      </c>
      <c r="J669" s="144" t="str">
        <f t="shared" si="97"/>
        <v>LARGE</v>
      </c>
      <c r="K669" s="144" t="str">
        <f t="shared" si="98"/>
        <v>MEDIUM</v>
      </c>
      <c r="L669" s="144" t="str" cm="1">
        <f t="array" ref="L669">_xlfn.IFS(I669&lt;=2,"SMALL",I669&lt;=5,"MEDIUM",I669&gt;5,"LARGE")</f>
        <v>MEDIUM</v>
      </c>
      <c r="M669" s="144" t="str">
        <f t="shared" si="92"/>
        <v>NO</v>
      </c>
      <c r="N669" s="374">
        <v>4.3899999999999997</v>
      </c>
      <c r="O669" s="374">
        <f t="shared" si="93"/>
        <v>4</v>
      </c>
      <c r="P669" s="158" t="str" cm="1">
        <f t="array" ref="P669">_xlfn.SWITCH(ROUND(N669,0),5,"Excellent",4,"Good",3,"ok","Bad")</f>
        <v>Good</v>
      </c>
      <c r="Q669" s="144">
        <v>114</v>
      </c>
      <c r="R669" s="385">
        <v>41651</v>
      </c>
      <c r="S669" s="385">
        <v>43380</v>
      </c>
      <c r="T669" s="144">
        <v>1272</v>
      </c>
      <c r="U669" s="144" t="s">
        <v>69</v>
      </c>
      <c r="V669" s="144">
        <v>359</v>
      </c>
      <c r="W669" s="144" t="str">
        <f t="shared" si="99"/>
        <v>Active</v>
      </c>
      <c r="X669" s="144">
        <v>1272</v>
      </c>
      <c r="Y669" s="157" t="s">
        <v>61</v>
      </c>
      <c r="Z669" s="386">
        <v>1</v>
      </c>
      <c r="AA669" s="386">
        <v>0.83</v>
      </c>
      <c r="AB669" s="387" t="s">
        <v>65</v>
      </c>
      <c r="AC669" s="157"/>
    </row>
    <row r="670" spans="2:29">
      <c r="B670" s="347">
        <v>60</v>
      </c>
      <c r="C670" s="383">
        <v>0</v>
      </c>
      <c r="D670" s="383" t="str">
        <f t="shared" si="94"/>
        <v>NO</v>
      </c>
      <c r="E670" s="383" t="str">
        <f t="shared" si="95"/>
        <v>MILD</v>
      </c>
      <c r="F670" s="383" t="str">
        <f t="shared" si="96"/>
        <v>NONE</v>
      </c>
      <c r="G670" s="384" t="str">
        <f t="shared" si="91"/>
        <v>WET</v>
      </c>
      <c r="I670" s="342">
        <v>2</v>
      </c>
      <c r="J670" s="144" t="str">
        <f t="shared" si="97"/>
        <v>SMALL</v>
      </c>
      <c r="K670" s="144" t="str">
        <f t="shared" si="98"/>
        <v>SMALL</v>
      </c>
      <c r="L670" s="144" t="str" cm="1">
        <f t="array" ref="L670">_xlfn.IFS(I670&lt;=2,"SMALL",I670&lt;=5,"MEDIUM",I670&gt;5,"LARGE")</f>
        <v>SMALL</v>
      </c>
      <c r="M670" s="144" t="str">
        <f t="shared" si="92"/>
        <v>NO</v>
      </c>
      <c r="N670" s="374">
        <v>4.5599999999999996</v>
      </c>
      <c r="O670" s="374">
        <f t="shared" si="93"/>
        <v>5</v>
      </c>
      <c r="P670" s="158" t="str" cm="1">
        <f t="array" ref="P670">_xlfn.SWITCH(ROUND(N670,0),5,"Excellent",4,"Good",3,"ok","Bad")</f>
        <v>Excellent</v>
      </c>
      <c r="Q670" s="144">
        <v>68</v>
      </c>
      <c r="R670" s="385">
        <v>41855</v>
      </c>
      <c r="S670" s="385">
        <v>43837</v>
      </c>
      <c r="T670" s="144">
        <v>1474</v>
      </c>
      <c r="U670" s="144" t="s">
        <v>69</v>
      </c>
      <c r="V670" s="144">
        <v>310</v>
      </c>
      <c r="W670" s="144" t="str">
        <f t="shared" si="99"/>
        <v>Active</v>
      </c>
      <c r="X670" s="144">
        <v>1474</v>
      </c>
      <c r="Y670" s="157" t="s">
        <v>64</v>
      </c>
      <c r="Z670" s="386">
        <v>0.71</v>
      </c>
      <c r="AA670" s="386">
        <v>0.54</v>
      </c>
      <c r="AB670" s="387" t="s">
        <v>65</v>
      </c>
      <c r="AC670" s="157"/>
    </row>
    <row r="671" spans="2:29">
      <c r="B671" s="347">
        <v>68</v>
      </c>
      <c r="C671" s="383">
        <v>216</v>
      </c>
      <c r="D671" s="383" t="str">
        <f t="shared" si="94"/>
        <v>NO</v>
      </c>
      <c r="E671" s="383" t="str">
        <f t="shared" si="95"/>
        <v>MILD</v>
      </c>
      <c r="F671" s="383" t="str">
        <f t="shared" si="96"/>
        <v>RAIN</v>
      </c>
      <c r="G671" s="384" t="str">
        <f t="shared" si="91"/>
        <v>WET</v>
      </c>
      <c r="I671" s="342">
        <v>6</v>
      </c>
      <c r="J671" s="144" t="str">
        <f t="shared" si="97"/>
        <v>LARGE</v>
      </c>
      <c r="K671" s="144" t="str">
        <f t="shared" si="98"/>
        <v>LARGE</v>
      </c>
      <c r="L671" s="144" t="str" cm="1">
        <f t="array" ref="L671">_xlfn.IFS(I671&lt;=2,"SMALL",I671&lt;=5,"MEDIUM",I671&gt;5,"LARGE")</f>
        <v>LARGE</v>
      </c>
      <c r="M671" s="144" t="str">
        <f t="shared" si="92"/>
        <v>YES</v>
      </c>
      <c r="N671" s="374">
        <v>4.9000000000000004</v>
      </c>
      <c r="O671" s="374">
        <f t="shared" si="93"/>
        <v>5</v>
      </c>
      <c r="P671" s="158" t="str" cm="1">
        <f t="array" ref="P671">_xlfn.SWITCH(ROUND(N671,0),5,"Excellent",4,"Good",3,"ok","Bad")</f>
        <v>Excellent</v>
      </c>
      <c r="Q671" s="144">
        <v>245</v>
      </c>
      <c r="R671" s="385">
        <v>41641</v>
      </c>
      <c r="S671" s="385">
        <v>43904</v>
      </c>
      <c r="T671" s="144">
        <v>1475</v>
      </c>
      <c r="U671" s="144" t="s">
        <v>69</v>
      </c>
      <c r="V671" s="144">
        <v>199</v>
      </c>
      <c r="W671" s="144" t="str">
        <f t="shared" si="99"/>
        <v>Active</v>
      </c>
      <c r="X671" s="144">
        <v>1475</v>
      </c>
      <c r="Y671" s="157" t="s">
        <v>64</v>
      </c>
      <c r="Z671" s="386">
        <v>0.75</v>
      </c>
      <c r="AA671" s="386">
        <v>1</v>
      </c>
      <c r="AB671" s="387" t="s">
        <v>65</v>
      </c>
      <c r="AC671" s="157"/>
    </row>
    <row r="672" spans="2:29">
      <c r="B672" s="347">
        <v>53</v>
      </c>
      <c r="C672" s="383">
        <v>28</v>
      </c>
      <c r="D672" s="383" t="str">
        <f t="shared" si="94"/>
        <v>NO</v>
      </c>
      <c r="E672" s="383" t="str">
        <f t="shared" si="95"/>
        <v>MILD</v>
      </c>
      <c r="F672" s="383" t="str">
        <f t="shared" si="96"/>
        <v>RAIN</v>
      </c>
      <c r="G672" s="384" t="str">
        <f t="shared" si="91"/>
        <v>WET</v>
      </c>
      <c r="I672" s="342">
        <v>2</v>
      </c>
      <c r="J672" s="144" t="str">
        <f t="shared" si="97"/>
        <v>SMALL</v>
      </c>
      <c r="K672" s="144" t="str">
        <f t="shared" si="98"/>
        <v>SMALL</v>
      </c>
      <c r="L672" s="144" t="str" cm="1">
        <f t="array" ref="L672">_xlfn.IFS(I672&lt;=2,"SMALL",I672&lt;=5,"MEDIUM",I672&gt;5,"LARGE")</f>
        <v>SMALL</v>
      </c>
      <c r="M672" s="144" t="str">
        <f t="shared" si="92"/>
        <v>YES</v>
      </c>
      <c r="N672" s="374">
        <v>4.99</v>
      </c>
      <c r="O672" s="374">
        <f t="shared" si="93"/>
        <v>5</v>
      </c>
      <c r="P672" s="158" t="str" cm="1">
        <f t="array" ref="P672">_xlfn.SWITCH(ROUND(N672,0),5,"Excellent",4,"Good",3,"ok","Bad")</f>
        <v>Excellent</v>
      </c>
      <c r="Q672" s="144">
        <v>270</v>
      </c>
      <c r="R672" s="385">
        <v>41674</v>
      </c>
      <c r="S672" s="385">
        <v>44049</v>
      </c>
      <c r="T672" s="144">
        <v>961</v>
      </c>
      <c r="U672" s="144" t="s">
        <v>60</v>
      </c>
      <c r="V672" s="144">
        <v>316</v>
      </c>
      <c r="W672" s="144" t="str">
        <f t="shared" si="99"/>
        <v>Active</v>
      </c>
      <c r="X672" s="144">
        <v>961</v>
      </c>
      <c r="Y672" s="157" t="s">
        <v>61</v>
      </c>
      <c r="Z672" s="386">
        <v>0.9</v>
      </c>
      <c r="AA672" s="386">
        <v>0.94</v>
      </c>
      <c r="AB672" s="387" t="s">
        <v>65</v>
      </c>
      <c r="AC672" s="157"/>
    </row>
    <row r="673" spans="2:29">
      <c r="B673" s="347">
        <v>45</v>
      </c>
      <c r="C673" s="383">
        <v>0</v>
      </c>
      <c r="D673" s="383" t="str">
        <f t="shared" si="94"/>
        <v>NO</v>
      </c>
      <c r="E673" s="383" t="str">
        <f t="shared" si="95"/>
        <v>MILD</v>
      </c>
      <c r="F673" s="383" t="str">
        <f t="shared" si="96"/>
        <v>NONE</v>
      </c>
      <c r="G673" s="384" t="str">
        <f t="shared" si="91"/>
        <v>WET</v>
      </c>
      <c r="I673" s="342">
        <v>1</v>
      </c>
      <c r="J673" s="144" t="str">
        <f t="shared" si="97"/>
        <v>SMALL</v>
      </c>
      <c r="K673" s="144" t="str">
        <f t="shared" si="98"/>
        <v>SMALL</v>
      </c>
      <c r="L673" s="144" t="str" cm="1">
        <f t="array" ref="L673">_xlfn.IFS(I673&lt;=2,"SMALL",I673&lt;=5,"MEDIUM",I673&gt;5,"LARGE")</f>
        <v>SMALL</v>
      </c>
      <c r="M673" s="144" t="str">
        <f t="shared" si="92"/>
        <v>NO</v>
      </c>
      <c r="N673" s="374">
        <v>4.5599999999999996</v>
      </c>
      <c r="O673" s="374">
        <f t="shared" si="93"/>
        <v>5</v>
      </c>
      <c r="P673" s="158" t="str" cm="1">
        <f t="array" ref="P673">_xlfn.SWITCH(ROUND(N673,0),5,"Excellent",4,"Good",3,"ok","Bad")</f>
        <v>Excellent</v>
      </c>
      <c r="Q673" s="144">
        <v>25</v>
      </c>
      <c r="R673" s="385">
        <v>43577</v>
      </c>
      <c r="S673" s="385">
        <v>43872</v>
      </c>
      <c r="T673" s="144">
        <v>2232</v>
      </c>
      <c r="U673" s="144" t="s">
        <v>60</v>
      </c>
      <c r="V673" s="144">
        <v>365</v>
      </c>
      <c r="W673" s="144" t="str">
        <f t="shared" si="99"/>
        <v>Active</v>
      </c>
      <c r="X673" s="144">
        <v>2232</v>
      </c>
      <c r="Y673" s="157" t="s">
        <v>70</v>
      </c>
      <c r="Z673" s="386">
        <v>0.88</v>
      </c>
      <c r="AA673" s="386">
        <v>0.5</v>
      </c>
      <c r="AB673" s="387" t="s">
        <v>65</v>
      </c>
      <c r="AC673" s="157"/>
    </row>
    <row r="674" spans="2:29">
      <c r="B674" s="347">
        <v>45</v>
      </c>
      <c r="C674" s="383">
        <v>0</v>
      </c>
      <c r="D674" s="383" t="str">
        <f t="shared" si="94"/>
        <v>NO</v>
      </c>
      <c r="E674" s="383" t="str">
        <f t="shared" si="95"/>
        <v>MILD</v>
      </c>
      <c r="F674" s="383" t="str">
        <f t="shared" si="96"/>
        <v>NONE</v>
      </c>
      <c r="G674" s="384" t="str">
        <f t="shared" si="91"/>
        <v>WET</v>
      </c>
      <c r="I674" s="342">
        <v>1</v>
      </c>
      <c r="J674" s="144" t="str">
        <f t="shared" si="97"/>
        <v>SMALL</v>
      </c>
      <c r="K674" s="144" t="str">
        <f t="shared" si="98"/>
        <v>SMALL</v>
      </c>
      <c r="L674" s="144" t="str" cm="1">
        <f t="array" ref="L674">_xlfn.IFS(I674&lt;=2,"SMALL",I674&lt;=5,"MEDIUM",I674&gt;5,"LARGE")</f>
        <v>SMALL</v>
      </c>
      <c r="M674" s="144" t="str">
        <f t="shared" si="92"/>
        <v>YES</v>
      </c>
      <c r="N674" s="374">
        <v>4.8899999999999997</v>
      </c>
      <c r="O674" s="374">
        <f t="shared" si="93"/>
        <v>5</v>
      </c>
      <c r="P674" s="158" t="str" cm="1">
        <f t="array" ref="P674">_xlfn.SWITCH(ROUND(N674,0),5,"Excellent",4,"Good",3,"ok","Bad")</f>
        <v>Excellent</v>
      </c>
      <c r="Q674" s="144">
        <v>101</v>
      </c>
      <c r="R674" s="385">
        <v>42941</v>
      </c>
      <c r="S674" s="385">
        <v>43895</v>
      </c>
      <c r="T674" s="144">
        <v>2267</v>
      </c>
      <c r="U674" s="144" t="s">
        <v>60</v>
      </c>
      <c r="V674" s="144">
        <v>331</v>
      </c>
      <c r="W674" s="144" t="str">
        <f t="shared" si="99"/>
        <v>Active</v>
      </c>
      <c r="X674" s="144">
        <v>2267</v>
      </c>
      <c r="Y674" s="157" t="s">
        <v>70</v>
      </c>
      <c r="Z674" s="386">
        <v>1</v>
      </c>
      <c r="AA674" s="386">
        <v>1</v>
      </c>
      <c r="AB674" s="387" t="s">
        <v>62</v>
      </c>
      <c r="AC674" s="157"/>
    </row>
    <row r="675" spans="2:29">
      <c r="B675" s="347">
        <v>50</v>
      </c>
      <c r="C675" s="383">
        <v>0</v>
      </c>
      <c r="D675" s="383" t="str">
        <f t="shared" si="94"/>
        <v>NO</v>
      </c>
      <c r="E675" s="383" t="str">
        <f t="shared" si="95"/>
        <v>MILD</v>
      </c>
      <c r="F675" s="383" t="str">
        <f t="shared" si="96"/>
        <v>NONE</v>
      </c>
      <c r="G675" s="384" t="str">
        <f t="shared" si="91"/>
        <v>WET</v>
      </c>
      <c r="I675" s="342">
        <v>1</v>
      </c>
      <c r="J675" s="144" t="str">
        <f t="shared" si="97"/>
        <v>SMALL</v>
      </c>
      <c r="K675" s="144" t="str">
        <f t="shared" si="98"/>
        <v>SMALL</v>
      </c>
      <c r="L675" s="144" t="str" cm="1">
        <f t="array" ref="L675">_xlfn.IFS(I675&lt;=2,"SMALL",I675&lt;=5,"MEDIUM",I675&gt;5,"LARGE")</f>
        <v>SMALL</v>
      </c>
      <c r="M675" s="144" t="str">
        <f t="shared" si="92"/>
        <v>NO</v>
      </c>
      <c r="N675" s="374">
        <v>4.8899999999999997</v>
      </c>
      <c r="O675" s="374">
        <f t="shared" si="93"/>
        <v>5</v>
      </c>
      <c r="P675" s="158" t="str" cm="1">
        <f t="array" ref="P675">_xlfn.SWITCH(ROUND(N675,0),5,"Excellent",4,"Good",3,"ok","Bad")</f>
        <v>Excellent</v>
      </c>
      <c r="Q675" s="144">
        <v>92</v>
      </c>
      <c r="R675" s="385">
        <v>42268</v>
      </c>
      <c r="S675" s="385">
        <v>43887</v>
      </c>
      <c r="T675" s="144">
        <v>2438</v>
      </c>
      <c r="U675" s="144" t="s">
        <v>60</v>
      </c>
      <c r="V675" s="144">
        <v>365</v>
      </c>
      <c r="W675" s="144" t="str">
        <f t="shared" si="99"/>
        <v>Active</v>
      </c>
      <c r="X675" s="144">
        <v>2438</v>
      </c>
      <c r="Y675" s="157" t="s">
        <v>122</v>
      </c>
      <c r="Z675" s="386">
        <v>0</v>
      </c>
      <c r="AA675" s="386">
        <v>0</v>
      </c>
      <c r="AB675" s="387" t="s">
        <v>65</v>
      </c>
      <c r="AC675" s="157"/>
    </row>
    <row r="676" spans="2:29">
      <c r="B676" s="347">
        <v>43</v>
      </c>
      <c r="C676" s="383">
        <v>0</v>
      </c>
      <c r="D676" s="383" t="str">
        <f t="shared" si="94"/>
        <v>NO</v>
      </c>
      <c r="E676" s="383" t="str">
        <f t="shared" si="95"/>
        <v>MILD</v>
      </c>
      <c r="F676" s="383" t="str">
        <f t="shared" si="96"/>
        <v>NONE</v>
      </c>
      <c r="G676" s="384" t="str">
        <f t="shared" si="91"/>
        <v>WET</v>
      </c>
      <c r="I676" s="342">
        <v>2</v>
      </c>
      <c r="J676" s="144" t="str">
        <f t="shared" si="97"/>
        <v>SMALL</v>
      </c>
      <c r="K676" s="144" t="str">
        <f t="shared" si="98"/>
        <v>SMALL</v>
      </c>
      <c r="L676" s="144" t="str" cm="1">
        <f t="array" ref="L676">_xlfn.IFS(I676&lt;=2,"SMALL",I676&lt;=5,"MEDIUM",I676&gt;5,"LARGE")</f>
        <v>SMALL</v>
      </c>
      <c r="M676" s="144" t="str">
        <f t="shared" si="92"/>
        <v>NO</v>
      </c>
      <c r="N676" s="374">
        <v>4.66</v>
      </c>
      <c r="O676" s="374">
        <f t="shared" si="93"/>
        <v>5</v>
      </c>
      <c r="P676" s="158" t="str" cm="1">
        <f t="array" ref="P676">_xlfn.SWITCH(ROUND(N676,0),5,"Excellent",4,"Good",3,"ok","Bad")</f>
        <v>Excellent</v>
      </c>
      <c r="Q676" s="144">
        <v>158</v>
      </c>
      <c r="R676" s="385">
        <v>41702</v>
      </c>
      <c r="S676" s="385">
        <v>43906</v>
      </c>
      <c r="T676" s="144">
        <v>185</v>
      </c>
      <c r="U676" s="144" t="s">
        <v>60</v>
      </c>
      <c r="V676" s="144">
        <v>296</v>
      </c>
      <c r="W676" s="144" t="str">
        <f t="shared" si="99"/>
        <v>Active</v>
      </c>
      <c r="X676" s="144">
        <v>185</v>
      </c>
      <c r="Y676" s="157" t="s">
        <v>70</v>
      </c>
      <c r="Z676" s="386">
        <v>1</v>
      </c>
      <c r="AA676" s="386">
        <v>1</v>
      </c>
      <c r="AB676" s="387" t="s">
        <v>65</v>
      </c>
      <c r="AC676" s="157"/>
    </row>
    <row r="677" spans="2:29">
      <c r="B677" s="347">
        <v>40</v>
      </c>
      <c r="C677" s="383">
        <v>0</v>
      </c>
      <c r="D677" s="383" t="str">
        <f t="shared" si="94"/>
        <v>NO</v>
      </c>
      <c r="E677" s="383" t="str">
        <f t="shared" si="95"/>
        <v>MILD</v>
      </c>
      <c r="F677" s="383" t="str">
        <f t="shared" si="96"/>
        <v>NONE</v>
      </c>
      <c r="G677" s="384" t="str">
        <f t="shared" si="91"/>
        <v>WET</v>
      </c>
      <c r="I677" s="342">
        <v>2</v>
      </c>
      <c r="J677" s="144" t="str">
        <f t="shared" si="97"/>
        <v>SMALL</v>
      </c>
      <c r="K677" s="144" t="str">
        <f t="shared" si="98"/>
        <v>SMALL</v>
      </c>
      <c r="L677" s="144" t="str" cm="1">
        <f t="array" ref="L677">_xlfn.IFS(I677&lt;=2,"SMALL",I677&lt;=5,"MEDIUM",I677&gt;5,"LARGE")</f>
        <v>SMALL</v>
      </c>
      <c r="M677" s="144" t="str">
        <f t="shared" si="92"/>
        <v>YES</v>
      </c>
      <c r="N677" s="374">
        <v>4.9800000000000004</v>
      </c>
      <c r="O677" s="374">
        <f t="shared" si="93"/>
        <v>5</v>
      </c>
      <c r="P677" s="158" t="str" cm="1">
        <f t="array" ref="P677">_xlfn.SWITCH(ROUND(N677,0),5,"Excellent",4,"Good",3,"ok","Bad")</f>
        <v>Excellent</v>
      </c>
      <c r="Q677" s="144">
        <v>198</v>
      </c>
      <c r="R677" s="385">
        <v>41791</v>
      </c>
      <c r="S677" s="385">
        <v>43909</v>
      </c>
      <c r="T677" s="144">
        <v>1480</v>
      </c>
      <c r="U677" s="144" t="s">
        <v>69</v>
      </c>
      <c r="V677" s="144">
        <v>48</v>
      </c>
      <c r="W677" s="144" t="str">
        <f t="shared" si="99"/>
        <v>Active</v>
      </c>
      <c r="X677" s="144">
        <v>1480</v>
      </c>
      <c r="Y677" s="157" t="s">
        <v>64</v>
      </c>
      <c r="Z677" s="386">
        <v>1</v>
      </c>
      <c r="AA677" s="386">
        <v>0.33</v>
      </c>
      <c r="AB677" s="387" t="s">
        <v>62</v>
      </c>
      <c r="AC677" s="157"/>
    </row>
    <row r="678" spans="2:29">
      <c r="B678" s="347">
        <v>43</v>
      </c>
      <c r="C678" s="383">
        <v>0</v>
      </c>
      <c r="D678" s="383" t="str">
        <f t="shared" si="94"/>
        <v>NO</v>
      </c>
      <c r="E678" s="383" t="str">
        <f t="shared" si="95"/>
        <v>MILD</v>
      </c>
      <c r="F678" s="383" t="str">
        <f t="shared" si="96"/>
        <v>NONE</v>
      </c>
      <c r="G678" s="384" t="str">
        <f t="shared" si="91"/>
        <v>WET</v>
      </c>
      <c r="I678" s="342">
        <v>6</v>
      </c>
      <c r="J678" s="144" t="str">
        <f t="shared" si="97"/>
        <v>LARGE</v>
      </c>
      <c r="K678" s="144" t="str">
        <f t="shared" si="98"/>
        <v>LARGE</v>
      </c>
      <c r="L678" s="144" t="str" cm="1">
        <f t="array" ref="L678">_xlfn.IFS(I678&lt;=2,"SMALL",I678&lt;=5,"MEDIUM",I678&gt;5,"LARGE")</f>
        <v>LARGE</v>
      </c>
      <c r="M678" s="144" t="str">
        <f t="shared" si="92"/>
        <v>NO</v>
      </c>
      <c r="N678" s="374">
        <v>4.5999999999999996</v>
      </c>
      <c r="O678" s="374">
        <f t="shared" si="93"/>
        <v>5</v>
      </c>
      <c r="P678" s="158" t="str" cm="1">
        <f t="array" ref="P678">_xlfn.SWITCH(ROUND(N678,0),5,"Excellent",4,"Good",3,"ok","Bad")</f>
        <v>Excellent</v>
      </c>
      <c r="Q678" s="144">
        <v>5</v>
      </c>
      <c r="R678" s="385">
        <v>41958</v>
      </c>
      <c r="S678" s="385">
        <v>43183</v>
      </c>
      <c r="T678" s="144">
        <v>1239</v>
      </c>
      <c r="U678" s="144" t="s">
        <v>69</v>
      </c>
      <c r="V678" s="144">
        <v>289</v>
      </c>
      <c r="W678" s="144" t="str">
        <f t="shared" si="99"/>
        <v>Active</v>
      </c>
      <c r="X678" s="144">
        <v>1239</v>
      </c>
      <c r="Y678" s="157" t="s">
        <v>70</v>
      </c>
      <c r="Z678" s="386">
        <v>1</v>
      </c>
      <c r="AA678" s="386">
        <v>0.75</v>
      </c>
      <c r="AB678" s="387" t="s">
        <v>65</v>
      </c>
      <c r="AC678" s="157"/>
    </row>
    <row r="679" spans="2:29">
      <c r="B679" s="347">
        <v>41</v>
      </c>
      <c r="C679" s="383">
        <v>0</v>
      </c>
      <c r="D679" s="383" t="str">
        <f t="shared" si="94"/>
        <v>NO</v>
      </c>
      <c r="E679" s="383" t="str">
        <f t="shared" si="95"/>
        <v>MILD</v>
      </c>
      <c r="F679" s="383" t="str">
        <f t="shared" si="96"/>
        <v>NONE</v>
      </c>
      <c r="G679" s="384" t="str">
        <f t="shared" si="91"/>
        <v>WET</v>
      </c>
      <c r="I679" s="342">
        <v>2</v>
      </c>
      <c r="J679" s="144" t="str">
        <f t="shared" si="97"/>
        <v>SMALL</v>
      </c>
      <c r="K679" s="144" t="str">
        <f t="shared" si="98"/>
        <v>SMALL</v>
      </c>
      <c r="L679" s="144" t="str" cm="1">
        <f t="array" ref="L679">_xlfn.IFS(I679&lt;=2,"SMALL",I679&lt;=5,"MEDIUM",I679&gt;5,"LARGE")</f>
        <v>SMALL</v>
      </c>
      <c r="M679" s="144" t="str">
        <f t="shared" si="92"/>
        <v>NO</v>
      </c>
      <c r="N679" s="374">
        <v>4.74</v>
      </c>
      <c r="O679" s="374">
        <f t="shared" si="93"/>
        <v>5</v>
      </c>
      <c r="P679" s="158" t="str" cm="1">
        <f t="array" ref="P679">_xlfn.SWITCH(ROUND(N679,0),5,"Excellent",4,"Good",3,"ok","Bad")</f>
        <v>Excellent</v>
      </c>
      <c r="Q679" s="144">
        <v>47</v>
      </c>
      <c r="R679" s="385">
        <v>41676</v>
      </c>
      <c r="S679" s="385">
        <v>44012</v>
      </c>
      <c r="T679" s="144">
        <v>5</v>
      </c>
      <c r="U679" s="144" t="s">
        <v>69</v>
      </c>
      <c r="V679" s="144">
        <v>119</v>
      </c>
      <c r="W679" s="144" t="str">
        <f t="shared" si="99"/>
        <v>Active</v>
      </c>
      <c r="X679" s="144">
        <v>5</v>
      </c>
      <c r="Y679" s="157" t="s">
        <v>70</v>
      </c>
      <c r="Z679" s="386">
        <v>1</v>
      </c>
      <c r="AA679" s="386">
        <v>1</v>
      </c>
      <c r="AB679" s="387" t="s">
        <v>62</v>
      </c>
      <c r="AC679" s="157"/>
    </row>
    <row r="680" spans="2:29">
      <c r="B680" s="347">
        <v>65</v>
      </c>
      <c r="C680" s="383">
        <v>0</v>
      </c>
      <c r="D680" s="383" t="str">
        <f t="shared" si="94"/>
        <v>NO</v>
      </c>
      <c r="E680" s="383" t="str">
        <f t="shared" si="95"/>
        <v>MILD</v>
      </c>
      <c r="F680" s="383" t="str">
        <f t="shared" si="96"/>
        <v>NONE</v>
      </c>
      <c r="G680" s="384" t="str">
        <f t="shared" si="91"/>
        <v>WET</v>
      </c>
      <c r="I680" s="342">
        <v>10</v>
      </c>
      <c r="J680" s="144" t="str">
        <f t="shared" si="97"/>
        <v>LARGE</v>
      </c>
      <c r="K680" s="144" t="str">
        <f t="shared" si="98"/>
        <v>LARGE</v>
      </c>
      <c r="L680" s="144" t="str" cm="1">
        <f t="array" ref="L680">_xlfn.IFS(I680&lt;=2,"SMALL",I680&lt;=5,"MEDIUM",I680&gt;5,"LARGE")</f>
        <v>LARGE</v>
      </c>
      <c r="M680" s="144" t="str">
        <f t="shared" si="92"/>
        <v>YES</v>
      </c>
      <c r="N680" s="374">
        <v>4.8899999999999997</v>
      </c>
      <c r="O680" s="374">
        <f t="shared" si="93"/>
        <v>5</v>
      </c>
      <c r="P680" s="158" t="str" cm="1">
        <f t="array" ref="P680">_xlfn.SWITCH(ROUND(N680,0),5,"Excellent",4,"Good",3,"ok","Bad")</f>
        <v>Excellent</v>
      </c>
      <c r="Q680" s="144">
        <v>237</v>
      </c>
      <c r="R680" s="385">
        <v>41642</v>
      </c>
      <c r="S680" s="385">
        <v>44053</v>
      </c>
      <c r="T680" s="144">
        <v>1483</v>
      </c>
      <c r="U680" s="144" t="s">
        <v>69</v>
      </c>
      <c r="V680" s="144">
        <v>325</v>
      </c>
      <c r="W680" s="144" t="str">
        <f t="shared" si="99"/>
        <v>Active</v>
      </c>
      <c r="X680" s="144">
        <v>1483</v>
      </c>
      <c r="Y680" s="157" t="s">
        <v>61</v>
      </c>
      <c r="Z680" s="386">
        <v>1</v>
      </c>
      <c r="AA680" s="386">
        <v>1</v>
      </c>
      <c r="AB680" s="387" t="s">
        <v>65</v>
      </c>
      <c r="AC680" s="157"/>
    </row>
    <row r="681" spans="2:29">
      <c r="B681" s="347">
        <v>50</v>
      </c>
      <c r="C681" s="383">
        <v>0</v>
      </c>
      <c r="D681" s="383" t="str">
        <f t="shared" si="94"/>
        <v>NO</v>
      </c>
      <c r="E681" s="383" t="str">
        <f t="shared" si="95"/>
        <v>MILD</v>
      </c>
      <c r="F681" s="383" t="str">
        <f t="shared" si="96"/>
        <v>NONE</v>
      </c>
      <c r="G681" s="384" t="str">
        <f t="shared" si="91"/>
        <v>WET</v>
      </c>
      <c r="I681" s="342">
        <v>3</v>
      </c>
      <c r="J681" s="144" t="str">
        <f t="shared" si="97"/>
        <v>LARGE</v>
      </c>
      <c r="K681" s="144" t="str">
        <f t="shared" si="98"/>
        <v>MEDIUM</v>
      </c>
      <c r="L681" s="144" t="str" cm="1">
        <f t="array" ref="L681">_xlfn.IFS(I681&lt;=2,"SMALL",I681&lt;=5,"MEDIUM",I681&gt;5,"LARGE")</f>
        <v>MEDIUM</v>
      </c>
      <c r="M681" s="144" t="str">
        <f t="shared" si="92"/>
        <v>NO</v>
      </c>
      <c r="N681" s="374">
        <v>4.83</v>
      </c>
      <c r="O681" s="374">
        <f t="shared" si="93"/>
        <v>5</v>
      </c>
      <c r="P681" s="158" t="str" cm="1">
        <f t="array" ref="P681">_xlfn.SWITCH(ROUND(N681,0),5,"Excellent",4,"Good",3,"ok","Bad")</f>
        <v>Excellent</v>
      </c>
      <c r="Q681" s="144">
        <v>29</v>
      </c>
      <c r="R681" s="385">
        <v>42736</v>
      </c>
      <c r="S681" s="385">
        <v>43832</v>
      </c>
      <c r="T681" s="144">
        <v>1432</v>
      </c>
      <c r="U681" s="144" t="s">
        <v>60</v>
      </c>
      <c r="V681" s="144">
        <v>0</v>
      </c>
      <c r="W681" s="144" t="str">
        <f t="shared" si="99"/>
        <v>Inactive</v>
      </c>
      <c r="X681" s="144">
        <v>1432</v>
      </c>
      <c r="Y681" s="157" t="s">
        <v>61</v>
      </c>
      <c r="Z681" s="386">
        <v>1</v>
      </c>
      <c r="AA681" s="386">
        <v>1</v>
      </c>
      <c r="AB681" s="387" t="s">
        <v>62</v>
      </c>
      <c r="AC681" s="157"/>
    </row>
    <row r="682" spans="2:29">
      <c r="B682" s="347">
        <v>51</v>
      </c>
      <c r="C682" s="383">
        <v>0</v>
      </c>
      <c r="D682" s="383" t="str">
        <f t="shared" si="94"/>
        <v>NO</v>
      </c>
      <c r="E682" s="383" t="str">
        <f t="shared" si="95"/>
        <v>MILD</v>
      </c>
      <c r="F682" s="383" t="str">
        <f t="shared" si="96"/>
        <v>NONE</v>
      </c>
      <c r="G682" s="384" t="str">
        <f t="shared" si="91"/>
        <v>WET</v>
      </c>
      <c r="I682" s="342">
        <v>4</v>
      </c>
      <c r="J682" s="144" t="str">
        <f t="shared" si="97"/>
        <v>LARGE</v>
      </c>
      <c r="K682" s="144" t="str">
        <f t="shared" si="98"/>
        <v>MEDIUM</v>
      </c>
      <c r="L682" s="144" t="str" cm="1">
        <f t="array" ref="L682">_xlfn.IFS(I682&lt;=2,"SMALL",I682&lt;=5,"MEDIUM",I682&gt;5,"LARGE")</f>
        <v>MEDIUM</v>
      </c>
      <c r="M682" s="144" t="str">
        <f t="shared" si="92"/>
        <v>NO</v>
      </c>
      <c r="N682" s="374">
        <v>4.91</v>
      </c>
      <c r="O682" s="374">
        <f t="shared" si="93"/>
        <v>5</v>
      </c>
      <c r="P682" s="158" t="str" cm="1">
        <f t="array" ref="P682">_xlfn.SWITCH(ROUND(N682,0),5,"Excellent",4,"Good",3,"ok","Bad")</f>
        <v>Excellent</v>
      </c>
      <c r="Q682" s="144">
        <v>54</v>
      </c>
      <c r="R682" s="385">
        <v>41777</v>
      </c>
      <c r="S682" s="385">
        <v>43475</v>
      </c>
      <c r="T682" s="144">
        <v>1484</v>
      </c>
      <c r="U682" s="144" t="s">
        <v>69</v>
      </c>
      <c r="V682" s="144">
        <v>154</v>
      </c>
      <c r="W682" s="144" t="str">
        <f t="shared" si="99"/>
        <v>Active</v>
      </c>
      <c r="X682" s="144">
        <v>1484</v>
      </c>
      <c r="Y682" s="157" t="s">
        <v>61</v>
      </c>
      <c r="Z682" s="386">
        <v>1</v>
      </c>
      <c r="AA682" s="386">
        <v>0.89</v>
      </c>
      <c r="AB682" s="387" t="s">
        <v>65</v>
      </c>
      <c r="AC682" s="157"/>
    </row>
    <row r="683" spans="2:29">
      <c r="B683" s="347">
        <v>42</v>
      </c>
      <c r="C683" s="383">
        <v>267</v>
      </c>
      <c r="D683" s="383" t="str">
        <f t="shared" si="94"/>
        <v>NO</v>
      </c>
      <c r="E683" s="383" t="str">
        <f t="shared" si="95"/>
        <v>MILD</v>
      </c>
      <c r="F683" s="383" t="str">
        <f t="shared" si="96"/>
        <v>RAIN</v>
      </c>
      <c r="G683" s="384" t="str">
        <f t="shared" si="91"/>
        <v>WET</v>
      </c>
      <c r="I683" s="342">
        <v>1</v>
      </c>
      <c r="J683" s="144" t="str">
        <f t="shared" si="97"/>
        <v>SMALL</v>
      </c>
      <c r="K683" s="144" t="str">
        <f t="shared" si="98"/>
        <v>SMALL</v>
      </c>
      <c r="L683" s="144" t="str" cm="1">
        <f t="array" ref="L683">_xlfn.IFS(I683&lt;=2,"SMALL",I683&lt;=5,"MEDIUM",I683&gt;5,"LARGE")</f>
        <v>SMALL</v>
      </c>
      <c r="M683" s="144" t="str">
        <f t="shared" si="92"/>
        <v>NO</v>
      </c>
      <c r="N683" s="374">
        <v>4.95</v>
      </c>
      <c r="O683" s="374">
        <f t="shared" si="93"/>
        <v>5</v>
      </c>
      <c r="P683" s="158" t="str" cm="1">
        <f t="array" ref="P683">_xlfn.SWITCH(ROUND(N683,0),5,"Excellent",4,"Good",3,"ok","Bad")</f>
        <v>Excellent</v>
      </c>
      <c r="Q683" s="144">
        <v>19</v>
      </c>
      <c r="R683" s="385">
        <v>41855</v>
      </c>
      <c r="S683" s="385">
        <v>43123</v>
      </c>
      <c r="T683" s="144">
        <v>1489</v>
      </c>
      <c r="U683" s="144" t="s">
        <v>60</v>
      </c>
      <c r="V683" s="144">
        <v>0</v>
      </c>
      <c r="W683" s="144" t="str">
        <f t="shared" si="99"/>
        <v>Inactive</v>
      </c>
      <c r="X683" s="144">
        <v>1489</v>
      </c>
      <c r="Y683" s="157" t="s">
        <v>70</v>
      </c>
      <c r="Z683" s="386">
        <v>0.92</v>
      </c>
      <c r="AA683" s="386">
        <v>0.95</v>
      </c>
      <c r="AB683" s="387" t="s">
        <v>62</v>
      </c>
      <c r="AC683" s="157"/>
    </row>
    <row r="684" spans="2:29">
      <c r="B684" s="347">
        <v>68</v>
      </c>
      <c r="C684" s="383">
        <v>0</v>
      </c>
      <c r="D684" s="383" t="str">
        <f t="shared" si="94"/>
        <v>NO</v>
      </c>
      <c r="E684" s="383" t="str">
        <f t="shared" si="95"/>
        <v>MILD</v>
      </c>
      <c r="F684" s="383" t="str">
        <f t="shared" si="96"/>
        <v>NONE</v>
      </c>
      <c r="G684" s="384" t="str">
        <f t="shared" si="91"/>
        <v>WET</v>
      </c>
      <c r="I684" s="342">
        <v>3</v>
      </c>
      <c r="J684" s="144" t="str">
        <f t="shared" si="97"/>
        <v>LARGE</v>
      </c>
      <c r="K684" s="144" t="str">
        <f t="shared" si="98"/>
        <v>MEDIUM</v>
      </c>
      <c r="L684" s="144" t="str" cm="1">
        <f t="array" ref="L684">_xlfn.IFS(I684&lt;=2,"SMALL",I684&lt;=5,"MEDIUM",I684&gt;5,"LARGE")</f>
        <v>MEDIUM</v>
      </c>
      <c r="M684" s="144" t="str">
        <f t="shared" si="92"/>
        <v>NO</v>
      </c>
      <c r="N684" s="374">
        <v>4.67</v>
      </c>
      <c r="O684" s="374">
        <f t="shared" si="93"/>
        <v>5</v>
      </c>
      <c r="P684" s="158" t="str" cm="1">
        <f t="array" ref="P684">_xlfn.SWITCH(ROUND(N684,0),5,"Excellent",4,"Good",3,"ok","Bad")</f>
        <v>Excellent</v>
      </c>
      <c r="Q684" s="144">
        <v>21</v>
      </c>
      <c r="R684" s="385">
        <v>41729</v>
      </c>
      <c r="S684" s="385">
        <v>43687</v>
      </c>
      <c r="T684" s="144">
        <v>1221</v>
      </c>
      <c r="U684" s="144" t="s">
        <v>69</v>
      </c>
      <c r="V684" s="144">
        <v>365</v>
      </c>
      <c r="W684" s="144" t="str">
        <f t="shared" si="99"/>
        <v>Active</v>
      </c>
      <c r="X684" s="144">
        <v>1221</v>
      </c>
      <c r="Y684" s="157" t="s">
        <v>70</v>
      </c>
      <c r="Z684" s="386">
        <v>0.9</v>
      </c>
      <c r="AA684" s="386">
        <v>0.4</v>
      </c>
      <c r="AB684" s="387" t="s">
        <v>65</v>
      </c>
      <c r="AC684" s="157"/>
    </row>
    <row r="685" spans="2:29">
      <c r="B685" s="347">
        <v>70</v>
      </c>
      <c r="C685" s="383">
        <v>0</v>
      </c>
      <c r="D685" s="383" t="str">
        <f t="shared" si="94"/>
        <v>NO</v>
      </c>
      <c r="E685" s="383" t="str">
        <f t="shared" si="95"/>
        <v>MILD</v>
      </c>
      <c r="F685" s="383" t="str">
        <f t="shared" si="96"/>
        <v>NONE</v>
      </c>
      <c r="G685" s="384" t="str">
        <f t="shared" si="91"/>
        <v>WET</v>
      </c>
      <c r="I685" s="342">
        <v>2</v>
      </c>
      <c r="J685" s="144" t="str">
        <f t="shared" si="97"/>
        <v>SMALL</v>
      </c>
      <c r="K685" s="144" t="str">
        <f t="shared" si="98"/>
        <v>SMALL</v>
      </c>
      <c r="L685" s="144" t="str" cm="1">
        <f t="array" ref="L685">_xlfn.IFS(I685&lt;=2,"SMALL",I685&lt;=5,"MEDIUM",I685&gt;5,"LARGE")</f>
        <v>SMALL</v>
      </c>
      <c r="M685" s="144" t="str">
        <f t="shared" si="92"/>
        <v>YES</v>
      </c>
      <c r="N685" s="374">
        <v>4.8899999999999997</v>
      </c>
      <c r="O685" s="374">
        <f t="shared" si="93"/>
        <v>5</v>
      </c>
      <c r="P685" s="158" t="str" cm="1">
        <f t="array" ref="P685">_xlfn.SWITCH(ROUND(N685,0),5,"Excellent",4,"Good",3,"ok","Bad")</f>
        <v>Excellent</v>
      </c>
      <c r="Q685" s="144">
        <v>118</v>
      </c>
      <c r="R685" s="385">
        <v>41641</v>
      </c>
      <c r="S685" s="385">
        <v>43902</v>
      </c>
      <c r="T685" s="144">
        <v>458</v>
      </c>
      <c r="U685" s="144" t="s">
        <v>69</v>
      </c>
      <c r="V685" s="144">
        <v>363</v>
      </c>
      <c r="W685" s="144" t="str">
        <f t="shared" si="99"/>
        <v>Active</v>
      </c>
      <c r="X685" s="144">
        <v>458</v>
      </c>
      <c r="Y685" s="157" t="s">
        <v>61</v>
      </c>
      <c r="Z685" s="386">
        <v>1</v>
      </c>
      <c r="AA685" s="386">
        <v>0.8</v>
      </c>
      <c r="AB685" s="387" t="s">
        <v>65</v>
      </c>
      <c r="AC685" s="157"/>
    </row>
    <row r="686" spans="2:29">
      <c r="B686" s="347">
        <v>48</v>
      </c>
      <c r="C686" s="383">
        <v>0</v>
      </c>
      <c r="D686" s="383" t="str">
        <f t="shared" si="94"/>
        <v>NO</v>
      </c>
      <c r="E686" s="383" t="str">
        <f t="shared" si="95"/>
        <v>MILD</v>
      </c>
      <c r="F686" s="383" t="str">
        <f t="shared" si="96"/>
        <v>NONE</v>
      </c>
      <c r="G686" s="384" t="str">
        <f t="shared" si="91"/>
        <v>WET</v>
      </c>
      <c r="I686" s="342">
        <v>5</v>
      </c>
      <c r="J686" s="144" t="str">
        <f t="shared" si="97"/>
        <v>LARGE</v>
      </c>
      <c r="K686" s="144" t="str">
        <f t="shared" si="98"/>
        <v>MEDIUM</v>
      </c>
      <c r="L686" s="144" t="str" cm="1">
        <f t="array" ref="L686">_xlfn.IFS(I686&lt;=2,"SMALL",I686&lt;=5,"MEDIUM",I686&gt;5,"LARGE")</f>
        <v>MEDIUM</v>
      </c>
      <c r="M686" s="144" t="str">
        <f t="shared" si="92"/>
        <v>NO</v>
      </c>
      <c r="N686" s="374">
        <v>4.63</v>
      </c>
      <c r="O686" s="374">
        <f t="shared" si="93"/>
        <v>5</v>
      </c>
      <c r="P686" s="158" t="str" cm="1">
        <f t="array" ref="P686">_xlfn.SWITCH(ROUND(N686,0),5,"Excellent",4,"Good",3,"ok","Bad")</f>
        <v>Excellent</v>
      </c>
      <c r="Q686" s="144">
        <v>19</v>
      </c>
      <c r="R686" s="385">
        <v>41641</v>
      </c>
      <c r="S686" s="385">
        <v>44011</v>
      </c>
      <c r="T686" s="144">
        <v>1373</v>
      </c>
      <c r="U686" s="144" t="s">
        <v>69</v>
      </c>
      <c r="V686" s="144">
        <v>358</v>
      </c>
      <c r="W686" s="144" t="str">
        <f t="shared" si="99"/>
        <v>Active</v>
      </c>
      <c r="X686" s="144">
        <v>1373</v>
      </c>
      <c r="Y686" s="157" t="s">
        <v>70</v>
      </c>
      <c r="Z686" s="386">
        <v>1</v>
      </c>
      <c r="AA686" s="386">
        <v>1</v>
      </c>
      <c r="AB686" s="387" t="s">
        <v>65</v>
      </c>
      <c r="AC686" s="157"/>
    </row>
    <row r="687" spans="2:29">
      <c r="B687" s="347">
        <v>53</v>
      </c>
      <c r="C687" s="383">
        <v>0</v>
      </c>
      <c r="D687" s="383" t="str">
        <f t="shared" si="94"/>
        <v>NO</v>
      </c>
      <c r="E687" s="383" t="str">
        <f t="shared" si="95"/>
        <v>MILD</v>
      </c>
      <c r="F687" s="383" t="str">
        <f t="shared" si="96"/>
        <v>NONE</v>
      </c>
      <c r="G687" s="384" t="str">
        <f t="shared" si="91"/>
        <v>WET</v>
      </c>
      <c r="I687" s="342">
        <v>2</v>
      </c>
      <c r="J687" s="144" t="str">
        <f t="shared" si="97"/>
        <v>SMALL</v>
      </c>
      <c r="K687" s="144" t="str">
        <f t="shared" si="98"/>
        <v>SMALL</v>
      </c>
      <c r="L687" s="144" t="str" cm="1">
        <f t="array" ref="L687">_xlfn.IFS(I687&lt;=2,"SMALL",I687&lt;=5,"MEDIUM",I687&gt;5,"LARGE")</f>
        <v>SMALL</v>
      </c>
      <c r="M687" s="144" t="str">
        <f t="shared" si="92"/>
        <v>NO</v>
      </c>
      <c r="N687" s="374">
        <v>4.55</v>
      </c>
      <c r="O687" s="374">
        <f t="shared" si="93"/>
        <v>5</v>
      </c>
      <c r="P687" s="158" t="str" cm="1">
        <f t="array" ref="P687">_xlfn.SWITCH(ROUND(N687,0),5,"Excellent",4,"Good",3,"ok","Bad")</f>
        <v>Excellent</v>
      </c>
      <c r="Q687" s="144">
        <v>11</v>
      </c>
      <c r="R687" s="385">
        <v>42534</v>
      </c>
      <c r="S687" s="385">
        <v>43893</v>
      </c>
      <c r="T687" s="144">
        <v>1501</v>
      </c>
      <c r="U687" s="144" t="s">
        <v>60</v>
      </c>
      <c r="V687" s="144">
        <v>21</v>
      </c>
      <c r="W687" s="144" t="str">
        <f t="shared" si="99"/>
        <v>Active</v>
      </c>
      <c r="X687" s="144">
        <v>1501</v>
      </c>
      <c r="Y687" s="157" t="s">
        <v>70</v>
      </c>
      <c r="Z687" s="386">
        <v>1</v>
      </c>
      <c r="AA687" s="386">
        <v>1</v>
      </c>
      <c r="AB687" s="387" t="s">
        <v>62</v>
      </c>
      <c r="AC687" s="157"/>
    </row>
    <row r="688" spans="2:29">
      <c r="B688" s="347">
        <v>55</v>
      </c>
      <c r="C688" s="383">
        <v>0</v>
      </c>
      <c r="D688" s="383" t="str">
        <f t="shared" si="94"/>
        <v>NO</v>
      </c>
      <c r="E688" s="383" t="str">
        <f t="shared" si="95"/>
        <v>MILD</v>
      </c>
      <c r="F688" s="383" t="str">
        <f t="shared" si="96"/>
        <v>NONE</v>
      </c>
      <c r="G688" s="384" t="str">
        <f t="shared" si="91"/>
        <v>WET</v>
      </c>
      <c r="I688" s="342">
        <v>2</v>
      </c>
      <c r="J688" s="144" t="str">
        <f t="shared" si="97"/>
        <v>SMALL</v>
      </c>
      <c r="K688" s="144" t="str">
        <f t="shared" si="98"/>
        <v>SMALL</v>
      </c>
      <c r="L688" s="144" t="str" cm="1">
        <f t="array" ref="L688">_xlfn.IFS(I688&lt;=2,"SMALL",I688&lt;=5,"MEDIUM",I688&gt;5,"LARGE")</f>
        <v>SMALL</v>
      </c>
      <c r="M688" s="144" t="str">
        <f t="shared" si="92"/>
        <v>YES</v>
      </c>
      <c r="N688" s="374">
        <v>4.96</v>
      </c>
      <c r="O688" s="374">
        <f t="shared" si="93"/>
        <v>5</v>
      </c>
      <c r="P688" s="158" t="str" cm="1">
        <f t="array" ref="P688">_xlfn.SWITCH(ROUND(N688,0),5,"Excellent",4,"Good",3,"ok","Bad")</f>
        <v>Excellent</v>
      </c>
      <c r="Q688" s="144">
        <v>104</v>
      </c>
      <c r="R688" s="385">
        <v>42278</v>
      </c>
      <c r="S688" s="385">
        <v>44041</v>
      </c>
      <c r="T688" s="144">
        <v>1479</v>
      </c>
      <c r="U688" s="144" t="s">
        <v>69</v>
      </c>
      <c r="V688" s="144">
        <v>196</v>
      </c>
      <c r="W688" s="144" t="str">
        <f t="shared" si="99"/>
        <v>Active</v>
      </c>
      <c r="X688" s="144">
        <v>1479</v>
      </c>
      <c r="Y688" s="157" t="s">
        <v>64</v>
      </c>
      <c r="Z688" s="386">
        <v>0.8</v>
      </c>
      <c r="AA688" s="386">
        <v>0.87</v>
      </c>
      <c r="AB688" s="387" t="s">
        <v>65</v>
      </c>
      <c r="AC688" s="157"/>
    </row>
    <row r="689" spans="2:29">
      <c r="B689" s="347">
        <v>56</v>
      </c>
      <c r="C689" s="383">
        <v>198</v>
      </c>
      <c r="D689" s="383" t="str">
        <f t="shared" si="94"/>
        <v>NO</v>
      </c>
      <c r="E689" s="383" t="str">
        <f t="shared" si="95"/>
        <v>MILD</v>
      </c>
      <c r="F689" s="383" t="str">
        <f t="shared" si="96"/>
        <v>RAIN</v>
      </c>
      <c r="G689" s="384" t="str">
        <f t="shared" si="91"/>
        <v>WET</v>
      </c>
      <c r="I689" s="342">
        <v>1</v>
      </c>
      <c r="J689" s="144" t="str">
        <f t="shared" si="97"/>
        <v>SMALL</v>
      </c>
      <c r="K689" s="144" t="str">
        <f t="shared" si="98"/>
        <v>SMALL</v>
      </c>
      <c r="L689" s="144" t="str" cm="1">
        <f t="array" ref="L689">_xlfn.IFS(I689&lt;=2,"SMALL",I689&lt;=5,"MEDIUM",I689&gt;5,"LARGE")</f>
        <v>SMALL</v>
      </c>
      <c r="M689" s="144" t="str">
        <f t="shared" si="92"/>
        <v>NO</v>
      </c>
      <c r="N689" s="374">
        <v>4.91</v>
      </c>
      <c r="O689" s="374">
        <f t="shared" si="93"/>
        <v>5</v>
      </c>
      <c r="P689" s="158" t="str" cm="1">
        <f t="array" ref="P689">_xlfn.SWITCH(ROUND(N689,0),5,"Excellent",4,"Good",3,"ok","Bad")</f>
        <v>Excellent</v>
      </c>
      <c r="Q689" s="144">
        <v>11</v>
      </c>
      <c r="R689" s="385">
        <v>41643</v>
      </c>
      <c r="S689" s="385">
        <v>43169</v>
      </c>
      <c r="T689" s="144">
        <v>1503</v>
      </c>
      <c r="U689" s="144" t="s">
        <v>60</v>
      </c>
      <c r="V689" s="144">
        <v>364</v>
      </c>
      <c r="W689" s="144" t="str">
        <f t="shared" si="99"/>
        <v>Active</v>
      </c>
      <c r="X689" s="144">
        <v>1503</v>
      </c>
      <c r="Y689" s="157" t="s">
        <v>70</v>
      </c>
      <c r="Z689" s="386">
        <v>1</v>
      </c>
      <c r="AA689" s="386">
        <v>0.88</v>
      </c>
      <c r="AB689" s="387" t="s">
        <v>62</v>
      </c>
      <c r="AC689" s="157"/>
    </row>
    <row r="690" spans="2:29">
      <c r="B690" s="347">
        <v>51</v>
      </c>
      <c r="C690" s="383">
        <v>33</v>
      </c>
      <c r="D690" s="383" t="str">
        <f t="shared" si="94"/>
        <v>NO</v>
      </c>
      <c r="E690" s="383" t="str">
        <f t="shared" si="95"/>
        <v>MILD</v>
      </c>
      <c r="F690" s="383" t="str">
        <f t="shared" si="96"/>
        <v>RAIN</v>
      </c>
      <c r="G690" s="384" t="str">
        <f t="shared" si="91"/>
        <v>WET</v>
      </c>
      <c r="I690" s="342">
        <v>4</v>
      </c>
      <c r="J690" s="144" t="str">
        <f t="shared" si="97"/>
        <v>LARGE</v>
      </c>
      <c r="K690" s="144" t="str">
        <f t="shared" si="98"/>
        <v>MEDIUM</v>
      </c>
      <c r="L690" s="144" t="str" cm="1">
        <f t="array" ref="L690">_xlfn.IFS(I690&lt;=2,"SMALL",I690&lt;=5,"MEDIUM",I690&gt;5,"LARGE")</f>
        <v>MEDIUM</v>
      </c>
      <c r="M690" s="144" t="str">
        <f t="shared" si="92"/>
        <v>NO</v>
      </c>
      <c r="N690" s="374">
        <v>4.58</v>
      </c>
      <c r="O690" s="374">
        <f t="shared" si="93"/>
        <v>5</v>
      </c>
      <c r="P690" s="158" t="str" cm="1">
        <f t="array" ref="P690">_xlfn.SWITCH(ROUND(N690,0),5,"Excellent",4,"Good",3,"ok","Bad")</f>
        <v>Excellent</v>
      </c>
      <c r="Q690" s="144">
        <v>19</v>
      </c>
      <c r="R690" s="385">
        <v>41745</v>
      </c>
      <c r="S690" s="385">
        <v>43863</v>
      </c>
      <c r="T690" s="144">
        <v>596</v>
      </c>
      <c r="U690" s="144" t="s">
        <v>69</v>
      </c>
      <c r="V690" s="144">
        <v>346</v>
      </c>
      <c r="W690" s="144" t="str">
        <f t="shared" si="99"/>
        <v>Active</v>
      </c>
      <c r="X690" s="144">
        <v>596</v>
      </c>
      <c r="Y690" s="157" t="s">
        <v>64</v>
      </c>
      <c r="Z690" s="386">
        <v>1</v>
      </c>
      <c r="AA690" s="386">
        <v>1</v>
      </c>
      <c r="AB690" s="387" t="s">
        <v>65</v>
      </c>
      <c r="AC690" s="157"/>
    </row>
    <row r="691" spans="2:29">
      <c r="B691" s="347">
        <v>56</v>
      </c>
      <c r="C691" s="383">
        <v>0</v>
      </c>
      <c r="D691" s="383" t="str">
        <f t="shared" si="94"/>
        <v>NO</v>
      </c>
      <c r="E691" s="383" t="str">
        <f t="shared" si="95"/>
        <v>MILD</v>
      </c>
      <c r="F691" s="383" t="str">
        <f t="shared" si="96"/>
        <v>NONE</v>
      </c>
      <c r="G691" s="384" t="str">
        <f t="shared" si="91"/>
        <v>WET</v>
      </c>
      <c r="I691" s="342">
        <v>5</v>
      </c>
      <c r="J691" s="144" t="str">
        <f t="shared" si="97"/>
        <v>LARGE</v>
      </c>
      <c r="K691" s="144" t="str">
        <f t="shared" si="98"/>
        <v>MEDIUM</v>
      </c>
      <c r="L691" s="144" t="str" cm="1">
        <f t="array" ref="L691">_xlfn.IFS(I691&lt;=2,"SMALL",I691&lt;=5,"MEDIUM",I691&gt;5,"LARGE")</f>
        <v>MEDIUM</v>
      </c>
      <c r="M691" s="144" t="str">
        <f t="shared" si="92"/>
        <v>YES</v>
      </c>
      <c r="N691" s="374">
        <v>4.99</v>
      </c>
      <c r="O691" s="374">
        <f t="shared" si="93"/>
        <v>5</v>
      </c>
      <c r="P691" s="158" t="str" cm="1">
        <f t="array" ref="P691">_xlfn.SWITCH(ROUND(N691,0),5,"Excellent",4,"Good",3,"ok","Bad")</f>
        <v>Excellent</v>
      </c>
      <c r="Q691" s="144">
        <v>147</v>
      </c>
      <c r="R691" s="385">
        <v>41642</v>
      </c>
      <c r="S691" s="385">
        <v>43831</v>
      </c>
      <c r="T691" s="144">
        <v>1504</v>
      </c>
      <c r="U691" s="144" t="s">
        <v>69</v>
      </c>
      <c r="V691" s="144">
        <v>357</v>
      </c>
      <c r="W691" s="144" t="str">
        <f t="shared" si="99"/>
        <v>Active</v>
      </c>
      <c r="X691" s="144">
        <v>1504</v>
      </c>
      <c r="Y691" s="157" t="s">
        <v>61</v>
      </c>
      <c r="Z691" s="386">
        <v>1</v>
      </c>
      <c r="AA691" s="386">
        <v>0.84</v>
      </c>
      <c r="AB691" s="387" t="s">
        <v>62</v>
      </c>
      <c r="AC691" s="157"/>
    </row>
    <row r="692" spans="2:29">
      <c r="B692" s="347">
        <v>65</v>
      </c>
      <c r="C692" s="383">
        <v>0</v>
      </c>
      <c r="D692" s="383" t="str">
        <f t="shared" si="94"/>
        <v>NO</v>
      </c>
      <c r="E692" s="383" t="str">
        <f t="shared" si="95"/>
        <v>MILD</v>
      </c>
      <c r="F692" s="383" t="str">
        <f t="shared" si="96"/>
        <v>NONE</v>
      </c>
      <c r="G692" s="384" t="str">
        <f t="shared" si="91"/>
        <v>WET</v>
      </c>
      <c r="I692" s="342">
        <v>2</v>
      </c>
      <c r="J692" s="144" t="str">
        <f t="shared" si="97"/>
        <v>SMALL</v>
      </c>
      <c r="K692" s="144" t="str">
        <f t="shared" si="98"/>
        <v>SMALL</v>
      </c>
      <c r="L692" s="144" t="str" cm="1">
        <f t="array" ref="L692">_xlfn.IFS(I692&lt;=2,"SMALL",I692&lt;=5,"MEDIUM",I692&gt;5,"LARGE")</f>
        <v>SMALL</v>
      </c>
      <c r="M692" s="144" t="str">
        <f t="shared" si="92"/>
        <v>YES</v>
      </c>
      <c r="N692" s="374">
        <v>4.82</v>
      </c>
      <c r="O692" s="374">
        <f t="shared" si="93"/>
        <v>5</v>
      </c>
      <c r="P692" s="158" t="str" cm="1">
        <f t="array" ref="P692">_xlfn.SWITCH(ROUND(N692,0),5,"Excellent",4,"Good",3,"ok","Bad")</f>
        <v>Excellent</v>
      </c>
      <c r="Q692" s="144">
        <v>179</v>
      </c>
      <c r="R692" s="385">
        <v>41797</v>
      </c>
      <c r="S692" s="385">
        <v>43905</v>
      </c>
      <c r="T692" s="144">
        <v>518</v>
      </c>
      <c r="U692" s="144" t="s">
        <v>60</v>
      </c>
      <c r="V692" s="144">
        <v>180</v>
      </c>
      <c r="W692" s="144" t="str">
        <f t="shared" si="99"/>
        <v>Active</v>
      </c>
      <c r="X692" s="144">
        <v>518</v>
      </c>
      <c r="Y692" s="157" t="s">
        <v>70</v>
      </c>
      <c r="Z692" s="386">
        <v>1</v>
      </c>
      <c r="AA692" s="386">
        <v>0.96</v>
      </c>
      <c r="AB692" s="387" t="s">
        <v>62</v>
      </c>
      <c r="AC692" s="157"/>
    </row>
    <row r="693" spans="2:29">
      <c r="B693" s="347">
        <v>43</v>
      </c>
      <c r="C693" s="383">
        <v>0</v>
      </c>
      <c r="D693" s="383" t="str">
        <f t="shared" si="94"/>
        <v>NO</v>
      </c>
      <c r="E693" s="383" t="str">
        <f t="shared" si="95"/>
        <v>MILD</v>
      </c>
      <c r="F693" s="383" t="str">
        <f t="shared" si="96"/>
        <v>NONE</v>
      </c>
      <c r="G693" s="384" t="str">
        <f t="shared" si="91"/>
        <v>WET</v>
      </c>
      <c r="I693" s="342">
        <v>2</v>
      </c>
      <c r="J693" s="144" t="str">
        <f t="shared" si="97"/>
        <v>SMALL</v>
      </c>
      <c r="K693" s="144" t="str">
        <f t="shared" si="98"/>
        <v>SMALL</v>
      </c>
      <c r="L693" s="144" t="str" cm="1">
        <f t="array" ref="L693">_xlfn.IFS(I693&lt;=2,"SMALL",I693&lt;=5,"MEDIUM",I693&gt;5,"LARGE")</f>
        <v>SMALL</v>
      </c>
      <c r="M693" s="144" t="str">
        <f t="shared" si="92"/>
        <v>YES</v>
      </c>
      <c r="N693" s="374">
        <v>4.91</v>
      </c>
      <c r="O693" s="374">
        <f t="shared" si="93"/>
        <v>5</v>
      </c>
      <c r="P693" s="158" t="str" cm="1">
        <f t="array" ref="P693">_xlfn.SWITCH(ROUND(N693,0),5,"Excellent",4,"Good",3,"ok","Bad")</f>
        <v>Excellent</v>
      </c>
      <c r="Q693" s="144">
        <v>207</v>
      </c>
      <c r="R693" s="385">
        <v>41680</v>
      </c>
      <c r="S693" s="385">
        <v>43980</v>
      </c>
      <c r="T693" s="144">
        <v>1506</v>
      </c>
      <c r="U693" s="144" t="s">
        <v>69</v>
      </c>
      <c r="V693" s="144">
        <v>2</v>
      </c>
      <c r="W693" s="144" t="str">
        <f t="shared" si="99"/>
        <v>Active</v>
      </c>
      <c r="X693" s="144">
        <v>1506</v>
      </c>
      <c r="Y693" s="157" t="s">
        <v>70</v>
      </c>
      <c r="Z693" s="386">
        <v>1</v>
      </c>
      <c r="AA693" s="386">
        <v>1</v>
      </c>
      <c r="AB693" s="387" t="s">
        <v>62</v>
      </c>
      <c r="AC693" s="157"/>
    </row>
    <row r="694" spans="2:29">
      <c r="B694" s="347">
        <v>68</v>
      </c>
      <c r="C694" s="383">
        <v>0</v>
      </c>
      <c r="D694" s="383" t="str">
        <f t="shared" si="94"/>
        <v>NO</v>
      </c>
      <c r="E694" s="383" t="str">
        <f t="shared" si="95"/>
        <v>MILD</v>
      </c>
      <c r="F694" s="383" t="str">
        <f t="shared" si="96"/>
        <v>NONE</v>
      </c>
      <c r="G694" s="384" t="str">
        <f t="shared" si="91"/>
        <v>WET</v>
      </c>
      <c r="I694" s="342">
        <v>5</v>
      </c>
      <c r="J694" s="144" t="str">
        <f t="shared" si="97"/>
        <v>LARGE</v>
      </c>
      <c r="K694" s="144" t="str">
        <f t="shared" si="98"/>
        <v>MEDIUM</v>
      </c>
      <c r="L694" s="144" t="str" cm="1">
        <f t="array" ref="L694">_xlfn.IFS(I694&lt;=2,"SMALL",I694&lt;=5,"MEDIUM",I694&gt;5,"LARGE")</f>
        <v>MEDIUM</v>
      </c>
      <c r="M694" s="144" t="str">
        <f t="shared" si="92"/>
        <v>YES</v>
      </c>
      <c r="N694" s="374">
        <v>4.82</v>
      </c>
      <c r="O694" s="374">
        <f t="shared" si="93"/>
        <v>5</v>
      </c>
      <c r="P694" s="158" t="str" cm="1">
        <f t="array" ref="P694">_xlfn.SWITCH(ROUND(N694,0),5,"Excellent",4,"Good",3,"ok","Bad")</f>
        <v>Excellent</v>
      </c>
      <c r="Q694" s="144">
        <v>117</v>
      </c>
      <c r="R694" s="385">
        <v>41770</v>
      </c>
      <c r="S694" s="385">
        <v>43835</v>
      </c>
      <c r="T694" s="144">
        <v>1508</v>
      </c>
      <c r="U694" s="144" t="s">
        <v>69</v>
      </c>
      <c r="V694" s="144">
        <v>280</v>
      </c>
      <c r="W694" s="144" t="str">
        <f t="shared" si="99"/>
        <v>Active</v>
      </c>
      <c r="X694" s="144">
        <v>1508</v>
      </c>
      <c r="Y694" s="157" t="s">
        <v>61</v>
      </c>
      <c r="Z694" s="386">
        <v>0.67</v>
      </c>
      <c r="AA694" s="386">
        <v>0</v>
      </c>
      <c r="AB694" s="387" t="s">
        <v>62</v>
      </c>
      <c r="AC694" s="157"/>
    </row>
    <row r="695" spans="2:29">
      <c r="B695" s="347">
        <v>51</v>
      </c>
      <c r="C695" s="383">
        <v>8</v>
      </c>
      <c r="D695" s="383" t="str">
        <f t="shared" si="94"/>
        <v>NO</v>
      </c>
      <c r="E695" s="383" t="str">
        <f t="shared" si="95"/>
        <v>MILD</v>
      </c>
      <c r="F695" s="383" t="str">
        <f t="shared" si="96"/>
        <v>RAIN</v>
      </c>
      <c r="G695" s="384" t="str">
        <f t="shared" si="91"/>
        <v>WET</v>
      </c>
      <c r="I695" s="342">
        <v>1</v>
      </c>
      <c r="J695" s="144" t="str">
        <f t="shared" si="97"/>
        <v>SMALL</v>
      </c>
      <c r="K695" s="144" t="str">
        <f t="shared" si="98"/>
        <v>SMALL</v>
      </c>
      <c r="L695" s="144" t="str" cm="1">
        <f t="array" ref="L695">_xlfn.IFS(I695&lt;=2,"SMALL",I695&lt;=5,"MEDIUM",I695&gt;5,"LARGE")</f>
        <v>SMALL</v>
      </c>
      <c r="M695" s="144" t="str">
        <f t="shared" si="92"/>
        <v>NO</v>
      </c>
      <c r="N695" s="374">
        <v>5</v>
      </c>
      <c r="O695" s="374">
        <f t="shared" si="93"/>
        <v>5</v>
      </c>
      <c r="P695" s="158" t="str" cm="1">
        <f t="array" ref="P695">_xlfn.SWITCH(ROUND(N695,0),5,"Excellent",4,"Good",3,"ok","Bad")</f>
        <v>Excellent</v>
      </c>
      <c r="Q695" s="144">
        <v>14</v>
      </c>
      <c r="R695" s="385">
        <v>41666</v>
      </c>
      <c r="S695" s="385">
        <v>43921</v>
      </c>
      <c r="T695" s="144">
        <v>719</v>
      </c>
      <c r="U695" s="144" t="s">
        <v>60</v>
      </c>
      <c r="V695" s="144">
        <v>53</v>
      </c>
      <c r="W695" s="144" t="str">
        <f t="shared" si="99"/>
        <v>Active</v>
      </c>
      <c r="X695" s="144">
        <v>719</v>
      </c>
      <c r="Y695" s="157" t="s">
        <v>64</v>
      </c>
      <c r="Z695" s="386">
        <v>0.56999999999999995</v>
      </c>
      <c r="AA695" s="386">
        <v>0.71</v>
      </c>
      <c r="AB695" s="387" t="s">
        <v>65</v>
      </c>
      <c r="AC695" s="157"/>
    </row>
    <row r="696" spans="2:29">
      <c r="B696" s="347">
        <v>55</v>
      </c>
      <c r="C696" s="383">
        <v>371</v>
      </c>
      <c r="D696" s="383" t="str">
        <f t="shared" si="94"/>
        <v>NO</v>
      </c>
      <c r="E696" s="383" t="str">
        <f t="shared" si="95"/>
        <v>MILD</v>
      </c>
      <c r="F696" s="383" t="str">
        <f t="shared" si="96"/>
        <v>RAIN</v>
      </c>
      <c r="G696" s="384" t="str">
        <f t="shared" si="91"/>
        <v>WET</v>
      </c>
      <c r="I696" s="342">
        <v>2</v>
      </c>
      <c r="J696" s="144" t="str">
        <f t="shared" si="97"/>
        <v>SMALL</v>
      </c>
      <c r="K696" s="144" t="str">
        <f t="shared" si="98"/>
        <v>SMALL</v>
      </c>
      <c r="L696" s="144" t="str" cm="1">
        <f t="array" ref="L696">_xlfn.IFS(I696&lt;=2,"SMALL",I696&lt;=5,"MEDIUM",I696&gt;5,"LARGE")</f>
        <v>SMALL</v>
      </c>
      <c r="M696" s="144" t="str">
        <f t="shared" si="92"/>
        <v>YES</v>
      </c>
      <c r="N696" s="374">
        <v>4.9800000000000004</v>
      </c>
      <c r="O696" s="374">
        <f t="shared" si="93"/>
        <v>5</v>
      </c>
      <c r="P696" s="158" t="str" cm="1">
        <f t="array" ref="P696">_xlfn.SWITCH(ROUND(N696,0),5,"Excellent",4,"Good",3,"ok","Bad")</f>
        <v>Excellent</v>
      </c>
      <c r="Q696" s="144">
        <v>317</v>
      </c>
      <c r="R696" s="385">
        <v>41700</v>
      </c>
      <c r="S696" s="385">
        <v>44028</v>
      </c>
      <c r="T696" s="144">
        <v>1509</v>
      </c>
      <c r="U696" s="144" t="s">
        <v>69</v>
      </c>
      <c r="V696" s="144">
        <v>243</v>
      </c>
      <c r="W696" s="144" t="str">
        <f t="shared" si="99"/>
        <v>Active</v>
      </c>
      <c r="X696" s="144">
        <v>1509</v>
      </c>
      <c r="Y696" s="157" t="s">
        <v>70</v>
      </c>
      <c r="Z696" s="386">
        <v>1</v>
      </c>
      <c r="AA696" s="386">
        <v>0.56000000000000005</v>
      </c>
      <c r="AB696" s="387" t="s">
        <v>62</v>
      </c>
      <c r="AC696" s="157"/>
    </row>
    <row r="697" spans="2:29">
      <c r="B697" s="347">
        <v>49</v>
      </c>
      <c r="C697" s="383">
        <v>0</v>
      </c>
      <c r="D697" s="383" t="str">
        <f t="shared" si="94"/>
        <v>NO</v>
      </c>
      <c r="E697" s="383" t="str">
        <f t="shared" si="95"/>
        <v>MILD</v>
      </c>
      <c r="F697" s="383" t="str">
        <f t="shared" si="96"/>
        <v>NONE</v>
      </c>
      <c r="G697" s="384" t="str">
        <f t="shared" si="91"/>
        <v>WET</v>
      </c>
      <c r="I697" s="342">
        <v>5</v>
      </c>
      <c r="J697" s="144" t="str">
        <f t="shared" si="97"/>
        <v>LARGE</v>
      </c>
      <c r="K697" s="144" t="str">
        <f t="shared" si="98"/>
        <v>MEDIUM</v>
      </c>
      <c r="L697" s="144" t="str" cm="1">
        <f t="array" ref="L697">_xlfn.IFS(I697&lt;=2,"SMALL",I697&lt;=5,"MEDIUM",I697&gt;5,"LARGE")</f>
        <v>MEDIUM</v>
      </c>
      <c r="M697" s="144" t="str">
        <f t="shared" si="92"/>
        <v>YES</v>
      </c>
      <c r="N697" s="374">
        <v>4.9800000000000004</v>
      </c>
      <c r="O697" s="374">
        <f t="shared" si="93"/>
        <v>5</v>
      </c>
      <c r="P697" s="158" t="str" cm="1">
        <f t="array" ref="P697">_xlfn.SWITCH(ROUND(N697,0),5,"Excellent",4,"Good",3,"ok","Bad")</f>
        <v>Excellent</v>
      </c>
      <c r="Q697" s="144">
        <v>178</v>
      </c>
      <c r="R697" s="385">
        <v>42167</v>
      </c>
      <c r="S697" s="385">
        <v>44045</v>
      </c>
      <c r="T697" s="144">
        <v>1385</v>
      </c>
      <c r="U697" s="144" t="s">
        <v>69</v>
      </c>
      <c r="V697" s="144">
        <v>353</v>
      </c>
      <c r="W697" s="144" t="str">
        <f t="shared" si="99"/>
        <v>Active</v>
      </c>
      <c r="X697" s="144">
        <v>1385</v>
      </c>
      <c r="Y697" s="157" t="s">
        <v>61</v>
      </c>
      <c r="Z697" s="386">
        <v>1</v>
      </c>
      <c r="AA697" s="386">
        <v>0.71</v>
      </c>
      <c r="AB697" s="387" t="s">
        <v>62</v>
      </c>
      <c r="AC697" s="157"/>
    </row>
    <row r="698" spans="2:29">
      <c r="B698" s="347">
        <v>49</v>
      </c>
      <c r="C698" s="383">
        <v>0</v>
      </c>
      <c r="D698" s="383" t="str">
        <f t="shared" si="94"/>
        <v>NO</v>
      </c>
      <c r="E698" s="383" t="str">
        <f t="shared" si="95"/>
        <v>MILD</v>
      </c>
      <c r="F698" s="383" t="str">
        <f t="shared" si="96"/>
        <v>NONE</v>
      </c>
      <c r="G698" s="384" t="str">
        <f t="shared" si="91"/>
        <v>WET</v>
      </c>
      <c r="I698" s="342">
        <v>2</v>
      </c>
      <c r="J698" s="144" t="str">
        <f t="shared" si="97"/>
        <v>SMALL</v>
      </c>
      <c r="K698" s="144" t="str">
        <f t="shared" si="98"/>
        <v>SMALL</v>
      </c>
      <c r="L698" s="144" t="str" cm="1">
        <f t="array" ref="L698">_xlfn.IFS(I698&lt;=2,"SMALL",I698&lt;=5,"MEDIUM",I698&gt;5,"LARGE")</f>
        <v>SMALL</v>
      </c>
      <c r="M698" s="144" t="str">
        <f t="shared" si="92"/>
        <v>YES</v>
      </c>
      <c r="N698" s="374">
        <v>4.9000000000000004</v>
      </c>
      <c r="O698" s="374">
        <f t="shared" si="93"/>
        <v>5</v>
      </c>
      <c r="P698" s="158" t="str" cm="1">
        <f t="array" ref="P698">_xlfn.SWITCH(ROUND(N698,0),5,"Excellent",4,"Good",3,"ok","Bad")</f>
        <v>Excellent</v>
      </c>
      <c r="Q698" s="144">
        <v>183</v>
      </c>
      <c r="R698" s="385">
        <v>41951</v>
      </c>
      <c r="S698" s="385">
        <v>43904</v>
      </c>
      <c r="T698" s="144">
        <v>1258</v>
      </c>
      <c r="U698" s="144" t="s">
        <v>60</v>
      </c>
      <c r="V698" s="144">
        <v>130</v>
      </c>
      <c r="W698" s="144" t="str">
        <f t="shared" si="99"/>
        <v>Active</v>
      </c>
      <c r="X698" s="144">
        <v>1258</v>
      </c>
      <c r="Y698" s="157" t="s">
        <v>70</v>
      </c>
      <c r="Z698" s="386">
        <v>1</v>
      </c>
      <c r="AA698" s="386">
        <v>0.89</v>
      </c>
      <c r="AB698" s="387" t="s">
        <v>62</v>
      </c>
      <c r="AC698" s="157"/>
    </row>
    <row r="699" spans="2:29">
      <c r="B699" s="347">
        <v>41</v>
      </c>
      <c r="C699" s="383">
        <v>0</v>
      </c>
      <c r="D699" s="383" t="str">
        <f t="shared" si="94"/>
        <v>NO</v>
      </c>
      <c r="E699" s="383" t="str">
        <f t="shared" si="95"/>
        <v>MILD</v>
      </c>
      <c r="F699" s="383" t="str">
        <f t="shared" si="96"/>
        <v>NONE</v>
      </c>
      <c r="G699" s="384" t="str">
        <f t="shared" si="91"/>
        <v>WET</v>
      </c>
      <c r="I699" s="342">
        <v>2</v>
      </c>
      <c r="J699" s="144" t="str">
        <f t="shared" si="97"/>
        <v>SMALL</v>
      </c>
      <c r="K699" s="144" t="str">
        <f t="shared" si="98"/>
        <v>SMALL</v>
      </c>
      <c r="L699" s="144" t="str" cm="1">
        <f t="array" ref="L699">_xlfn.IFS(I699&lt;=2,"SMALL",I699&lt;=5,"MEDIUM",I699&gt;5,"LARGE")</f>
        <v>SMALL</v>
      </c>
      <c r="M699" s="144" t="str">
        <f t="shared" si="92"/>
        <v>NO</v>
      </c>
      <c r="N699" s="374">
        <v>4.9800000000000004</v>
      </c>
      <c r="O699" s="374">
        <f t="shared" si="93"/>
        <v>5</v>
      </c>
      <c r="P699" s="158" t="str" cm="1">
        <f t="array" ref="P699">_xlfn.SWITCH(ROUND(N699,0),5,"Excellent",4,"Good",3,"ok","Bad")</f>
        <v>Excellent</v>
      </c>
      <c r="Q699" s="144">
        <v>100</v>
      </c>
      <c r="R699" s="385">
        <v>41708</v>
      </c>
      <c r="S699" s="385">
        <v>43834</v>
      </c>
      <c r="T699" s="144">
        <v>462</v>
      </c>
      <c r="U699" s="144" t="s">
        <v>60</v>
      </c>
      <c r="V699" s="144">
        <v>62</v>
      </c>
      <c r="W699" s="144" t="str">
        <f t="shared" si="99"/>
        <v>Active</v>
      </c>
      <c r="X699" s="144">
        <v>462</v>
      </c>
      <c r="Y699" s="157" t="s">
        <v>70</v>
      </c>
      <c r="Z699" s="386">
        <v>1</v>
      </c>
      <c r="AA699" s="386">
        <v>0.99</v>
      </c>
      <c r="AB699" s="387" t="s">
        <v>65</v>
      </c>
      <c r="AC699" s="157"/>
    </row>
    <row r="700" spans="2:29">
      <c r="B700" s="347">
        <v>69</v>
      </c>
      <c r="C700" s="383">
        <v>0</v>
      </c>
      <c r="D700" s="383" t="str">
        <f t="shared" si="94"/>
        <v>NO</v>
      </c>
      <c r="E700" s="383" t="str">
        <f t="shared" si="95"/>
        <v>MILD</v>
      </c>
      <c r="F700" s="383" t="str">
        <f t="shared" si="96"/>
        <v>NONE</v>
      </c>
      <c r="G700" s="384" t="str">
        <f t="shared" si="91"/>
        <v>WET</v>
      </c>
      <c r="I700" s="342">
        <v>2</v>
      </c>
      <c r="J700" s="144" t="str">
        <f t="shared" si="97"/>
        <v>SMALL</v>
      </c>
      <c r="K700" s="144" t="str">
        <f t="shared" si="98"/>
        <v>SMALL</v>
      </c>
      <c r="L700" s="144" t="str" cm="1">
        <f t="array" ref="L700">_xlfn.IFS(I700&lt;=2,"SMALL",I700&lt;=5,"MEDIUM",I700&gt;5,"LARGE")</f>
        <v>SMALL</v>
      </c>
      <c r="M700" s="144" t="str">
        <f t="shared" si="92"/>
        <v>NO</v>
      </c>
      <c r="N700" s="374">
        <v>4.75</v>
      </c>
      <c r="O700" s="374">
        <f t="shared" si="93"/>
        <v>5</v>
      </c>
      <c r="P700" s="158" t="str" cm="1">
        <f t="array" ref="P700">_xlfn.SWITCH(ROUND(N700,0),5,"Excellent",4,"Good",3,"ok","Bad")</f>
        <v>Excellent</v>
      </c>
      <c r="Q700" s="144">
        <v>204</v>
      </c>
      <c r="R700" s="385">
        <v>41845</v>
      </c>
      <c r="S700" s="385">
        <v>44030</v>
      </c>
      <c r="T700" s="144">
        <v>334</v>
      </c>
      <c r="U700" s="144" t="s">
        <v>60</v>
      </c>
      <c r="V700" s="144">
        <v>204</v>
      </c>
      <c r="W700" s="144" t="str">
        <f t="shared" si="99"/>
        <v>Active</v>
      </c>
      <c r="X700" s="144">
        <v>334</v>
      </c>
      <c r="Y700" s="157" t="s">
        <v>64</v>
      </c>
      <c r="Z700" s="386">
        <v>1</v>
      </c>
      <c r="AA700" s="386">
        <v>0.45</v>
      </c>
      <c r="AB700" s="387" t="s">
        <v>65</v>
      </c>
      <c r="AC700" s="157"/>
    </row>
    <row r="701" spans="2:29">
      <c r="B701" s="347">
        <v>49</v>
      </c>
      <c r="C701" s="383">
        <v>0</v>
      </c>
      <c r="D701" s="383" t="str">
        <f t="shared" si="94"/>
        <v>NO</v>
      </c>
      <c r="E701" s="383" t="str">
        <f t="shared" si="95"/>
        <v>MILD</v>
      </c>
      <c r="F701" s="383" t="str">
        <f t="shared" si="96"/>
        <v>NONE</v>
      </c>
      <c r="G701" s="384" t="str">
        <f t="shared" si="91"/>
        <v>WET</v>
      </c>
      <c r="I701" s="342">
        <v>2</v>
      </c>
      <c r="J701" s="144" t="str">
        <f t="shared" si="97"/>
        <v>SMALL</v>
      </c>
      <c r="K701" s="144" t="str">
        <f t="shared" si="98"/>
        <v>SMALL</v>
      </c>
      <c r="L701" s="144" t="str" cm="1">
        <f t="array" ref="L701">_xlfn.IFS(I701&lt;=2,"SMALL",I701&lt;=5,"MEDIUM",I701&gt;5,"LARGE")</f>
        <v>SMALL</v>
      </c>
      <c r="M701" s="144" t="str">
        <f t="shared" si="92"/>
        <v>NO</v>
      </c>
      <c r="N701" s="374">
        <v>5</v>
      </c>
      <c r="O701" s="374">
        <f t="shared" si="93"/>
        <v>5</v>
      </c>
      <c r="P701" s="158" t="str" cm="1">
        <f t="array" ref="P701">_xlfn.SWITCH(ROUND(N701,0),5,"Excellent",4,"Good",3,"ok","Bad")</f>
        <v>Excellent</v>
      </c>
      <c r="Q701" s="144">
        <v>9</v>
      </c>
      <c r="R701" s="385">
        <v>42589</v>
      </c>
      <c r="S701" s="385">
        <v>43800</v>
      </c>
      <c r="T701" s="144">
        <v>1513</v>
      </c>
      <c r="U701" s="144" t="s">
        <v>69</v>
      </c>
      <c r="V701" s="144">
        <v>46</v>
      </c>
      <c r="W701" s="144" t="str">
        <f t="shared" si="99"/>
        <v>Active</v>
      </c>
      <c r="X701" s="144">
        <v>1513</v>
      </c>
      <c r="Y701" s="157" t="s">
        <v>64</v>
      </c>
      <c r="Z701" s="386">
        <v>0.83</v>
      </c>
      <c r="AA701" s="386">
        <v>0.8</v>
      </c>
      <c r="AB701" s="387" t="s">
        <v>62</v>
      </c>
      <c r="AC701" s="157"/>
    </row>
    <row r="702" spans="2:29">
      <c r="B702" s="347">
        <v>50</v>
      </c>
      <c r="C702" s="383">
        <v>15</v>
      </c>
      <c r="D702" s="383" t="str">
        <f t="shared" si="94"/>
        <v>NO</v>
      </c>
      <c r="E702" s="383" t="str">
        <f t="shared" si="95"/>
        <v>MILD</v>
      </c>
      <c r="F702" s="383" t="str">
        <f t="shared" si="96"/>
        <v>RAIN</v>
      </c>
      <c r="G702" s="384" t="str">
        <f t="shared" si="91"/>
        <v>WET</v>
      </c>
      <c r="I702" s="342">
        <v>6</v>
      </c>
      <c r="J702" s="144" t="str">
        <f t="shared" si="97"/>
        <v>LARGE</v>
      </c>
      <c r="K702" s="144" t="str">
        <f t="shared" si="98"/>
        <v>LARGE</v>
      </c>
      <c r="L702" s="144" t="str" cm="1">
        <f t="array" ref="L702">_xlfn.IFS(I702&lt;=2,"SMALL",I702&lt;=5,"MEDIUM",I702&gt;5,"LARGE")</f>
        <v>LARGE</v>
      </c>
      <c r="M702" s="144" t="str">
        <f t="shared" si="92"/>
        <v>NO</v>
      </c>
      <c r="N702" s="374">
        <v>4.72</v>
      </c>
      <c r="O702" s="374">
        <f t="shared" si="93"/>
        <v>5</v>
      </c>
      <c r="P702" s="158" t="str" cm="1">
        <f t="array" ref="P702">_xlfn.SWITCH(ROUND(N702,0),5,"Excellent",4,"Good",3,"ok","Bad")</f>
        <v>Excellent</v>
      </c>
      <c r="Q702" s="144">
        <v>157</v>
      </c>
      <c r="R702" s="385">
        <v>41775</v>
      </c>
      <c r="S702" s="385">
        <v>43878</v>
      </c>
      <c r="T702" s="144">
        <v>1027</v>
      </c>
      <c r="U702" s="144" t="s">
        <v>69</v>
      </c>
      <c r="V702" s="144">
        <v>362</v>
      </c>
      <c r="W702" s="144" t="str">
        <f t="shared" si="99"/>
        <v>Active</v>
      </c>
      <c r="X702" s="144">
        <v>1027</v>
      </c>
      <c r="Y702" s="157" t="s">
        <v>61</v>
      </c>
      <c r="Z702" s="386">
        <v>0.95</v>
      </c>
      <c r="AA702" s="386">
        <v>0.94</v>
      </c>
      <c r="AB702" s="387" t="s">
        <v>65</v>
      </c>
      <c r="AC702" s="157"/>
    </row>
    <row r="703" spans="2:29">
      <c r="B703" s="347">
        <v>58</v>
      </c>
      <c r="C703" s="383">
        <v>178</v>
      </c>
      <c r="D703" s="383" t="str">
        <f t="shared" si="94"/>
        <v>NO</v>
      </c>
      <c r="E703" s="383" t="str">
        <f t="shared" si="95"/>
        <v>MILD</v>
      </c>
      <c r="F703" s="383" t="str">
        <f t="shared" si="96"/>
        <v>RAIN</v>
      </c>
      <c r="G703" s="384" t="str">
        <f t="shared" si="91"/>
        <v>WET</v>
      </c>
      <c r="I703" s="342">
        <v>2</v>
      </c>
      <c r="J703" s="144" t="str">
        <f t="shared" si="97"/>
        <v>SMALL</v>
      </c>
      <c r="K703" s="144" t="str">
        <f t="shared" si="98"/>
        <v>SMALL</v>
      </c>
      <c r="L703" s="144" t="str" cm="1">
        <f t="array" ref="L703">_xlfn.IFS(I703&lt;=2,"SMALL",I703&lt;=5,"MEDIUM",I703&gt;5,"LARGE")</f>
        <v>SMALL</v>
      </c>
      <c r="M703" s="144" t="str">
        <f t="shared" si="92"/>
        <v>NO</v>
      </c>
      <c r="N703" s="374">
        <v>4.9400000000000004</v>
      </c>
      <c r="O703" s="374">
        <f t="shared" si="93"/>
        <v>5</v>
      </c>
      <c r="P703" s="158" t="str" cm="1">
        <f t="array" ref="P703">_xlfn.SWITCH(ROUND(N703,0),5,"Excellent",4,"Good",3,"ok","Bad")</f>
        <v>Excellent</v>
      </c>
      <c r="Q703" s="144">
        <v>17</v>
      </c>
      <c r="R703" s="385">
        <v>41841</v>
      </c>
      <c r="S703" s="385">
        <v>42301</v>
      </c>
      <c r="T703" s="144">
        <v>1105</v>
      </c>
      <c r="U703" s="144" t="s">
        <v>60</v>
      </c>
      <c r="V703" s="144">
        <v>365</v>
      </c>
      <c r="W703" s="144" t="str">
        <f t="shared" si="99"/>
        <v>Active</v>
      </c>
      <c r="X703" s="144">
        <v>1105</v>
      </c>
      <c r="Y703" s="157" t="s">
        <v>64</v>
      </c>
      <c r="Z703" s="386">
        <v>1</v>
      </c>
      <c r="AA703" s="386">
        <v>0.5</v>
      </c>
      <c r="AB703" s="387" t="s">
        <v>65</v>
      </c>
      <c r="AC703" s="157"/>
    </row>
    <row r="704" spans="2:29">
      <c r="B704" s="347">
        <v>37</v>
      </c>
      <c r="C704" s="383">
        <v>0</v>
      </c>
      <c r="D704" s="383" t="str">
        <f t="shared" si="94"/>
        <v>NO</v>
      </c>
      <c r="E704" s="383" t="str">
        <f t="shared" si="95"/>
        <v>COLD</v>
      </c>
      <c r="F704" s="383" t="str">
        <f t="shared" si="96"/>
        <v>NONE</v>
      </c>
      <c r="G704" s="384" t="str">
        <f t="shared" si="91"/>
        <v>WET</v>
      </c>
      <c r="I704" s="342">
        <v>2</v>
      </c>
      <c r="J704" s="144" t="str">
        <f t="shared" si="97"/>
        <v>SMALL</v>
      </c>
      <c r="K704" s="144" t="str">
        <f t="shared" si="98"/>
        <v>SMALL</v>
      </c>
      <c r="L704" s="144" t="str" cm="1">
        <f t="array" ref="L704">_xlfn.IFS(I704&lt;=2,"SMALL",I704&lt;=5,"MEDIUM",I704&gt;5,"LARGE")</f>
        <v>SMALL</v>
      </c>
      <c r="M704" s="144" t="str">
        <f t="shared" si="92"/>
        <v>NO</v>
      </c>
      <c r="N704" s="374">
        <v>4.6399999999999997</v>
      </c>
      <c r="O704" s="374">
        <f t="shared" si="93"/>
        <v>5</v>
      </c>
      <c r="P704" s="158" t="str" cm="1">
        <f t="array" ref="P704">_xlfn.SWITCH(ROUND(N704,0),5,"Excellent",4,"Good",3,"ok","Bad")</f>
        <v>Excellent</v>
      </c>
      <c r="Q704" s="144">
        <v>132</v>
      </c>
      <c r="R704" s="385">
        <v>41897</v>
      </c>
      <c r="S704" s="385">
        <v>43905</v>
      </c>
      <c r="T704" s="144">
        <v>1293</v>
      </c>
      <c r="U704" s="144" t="s">
        <v>60</v>
      </c>
      <c r="V704" s="144">
        <v>365</v>
      </c>
      <c r="W704" s="144" t="str">
        <f t="shared" si="99"/>
        <v>Active</v>
      </c>
      <c r="X704" s="144">
        <v>1293</v>
      </c>
      <c r="Y704" s="157" t="s">
        <v>64</v>
      </c>
      <c r="Z704" s="386">
        <v>0.67</v>
      </c>
      <c r="AA704" s="386">
        <v>1</v>
      </c>
      <c r="AB704" s="387" t="s">
        <v>65</v>
      </c>
      <c r="AC704" s="157"/>
    </row>
    <row r="705" spans="2:29">
      <c r="B705" s="347">
        <v>11</v>
      </c>
      <c r="C705" s="383">
        <v>0</v>
      </c>
      <c r="D705" s="383" t="str">
        <f t="shared" si="94"/>
        <v>YES</v>
      </c>
      <c r="E705" s="383" t="str">
        <f t="shared" si="95"/>
        <v>COLD</v>
      </c>
      <c r="F705" s="383" t="str">
        <f t="shared" si="96"/>
        <v>NONE</v>
      </c>
      <c r="G705" s="384" t="str">
        <f t="shared" si="91"/>
        <v>WET</v>
      </c>
      <c r="I705" s="342">
        <v>6</v>
      </c>
      <c r="J705" s="144" t="str">
        <f t="shared" si="97"/>
        <v>LARGE</v>
      </c>
      <c r="K705" s="144" t="str">
        <f t="shared" si="98"/>
        <v>LARGE</v>
      </c>
      <c r="L705" s="144" t="str" cm="1">
        <f t="array" ref="L705">_xlfn.IFS(I705&lt;=2,"SMALL",I705&lt;=5,"MEDIUM",I705&gt;5,"LARGE")</f>
        <v>LARGE</v>
      </c>
      <c r="M705" s="144" t="str">
        <f t="shared" si="92"/>
        <v>YES</v>
      </c>
      <c r="N705" s="374">
        <v>4.8499999999999996</v>
      </c>
      <c r="O705" s="374">
        <f t="shared" si="93"/>
        <v>5</v>
      </c>
      <c r="P705" s="158" t="str" cm="1">
        <f t="array" ref="P705">_xlfn.SWITCH(ROUND(N705,0),5,"Excellent",4,"Good",3,"ok","Bad")</f>
        <v>Excellent</v>
      </c>
      <c r="Q705" s="144">
        <v>179</v>
      </c>
      <c r="R705" s="385">
        <v>41734</v>
      </c>
      <c r="S705" s="385">
        <v>44045</v>
      </c>
      <c r="T705" s="144">
        <v>1518</v>
      </c>
      <c r="U705" s="144" t="s">
        <v>69</v>
      </c>
      <c r="V705" s="144">
        <v>348</v>
      </c>
      <c r="W705" s="144" t="str">
        <f t="shared" si="99"/>
        <v>Active</v>
      </c>
      <c r="X705" s="144">
        <v>1518</v>
      </c>
      <c r="Y705" s="157" t="s">
        <v>70</v>
      </c>
      <c r="Z705" s="386">
        <v>1</v>
      </c>
      <c r="AA705" s="386">
        <v>0.63</v>
      </c>
      <c r="AB705" s="387" t="s">
        <v>65</v>
      </c>
      <c r="AC705" s="157"/>
    </row>
    <row r="706" spans="2:29">
      <c r="B706" s="347">
        <v>42</v>
      </c>
      <c r="C706" s="383">
        <v>0</v>
      </c>
      <c r="D706" s="383" t="str">
        <f t="shared" si="94"/>
        <v>NO</v>
      </c>
      <c r="E706" s="383" t="str">
        <f t="shared" si="95"/>
        <v>MILD</v>
      </c>
      <c r="F706" s="383" t="str">
        <f t="shared" si="96"/>
        <v>NONE</v>
      </c>
      <c r="G706" s="384" t="str">
        <f t="shared" si="91"/>
        <v>WET</v>
      </c>
      <c r="I706" s="342">
        <v>5</v>
      </c>
      <c r="J706" s="144" t="str">
        <f t="shared" si="97"/>
        <v>LARGE</v>
      </c>
      <c r="K706" s="144" t="str">
        <f t="shared" si="98"/>
        <v>MEDIUM</v>
      </c>
      <c r="L706" s="144" t="str" cm="1">
        <f t="array" ref="L706">_xlfn.IFS(I706&lt;=2,"SMALL",I706&lt;=5,"MEDIUM",I706&gt;5,"LARGE")</f>
        <v>MEDIUM</v>
      </c>
      <c r="M706" s="144" t="str">
        <f t="shared" si="92"/>
        <v>NO</v>
      </c>
      <c r="N706" s="374">
        <v>5</v>
      </c>
      <c r="O706" s="374">
        <f t="shared" si="93"/>
        <v>5</v>
      </c>
      <c r="P706" s="158" t="str" cm="1">
        <f t="array" ref="P706">_xlfn.SWITCH(ROUND(N706,0),5,"Excellent",4,"Good",3,"ok","Bad")</f>
        <v>Excellent</v>
      </c>
      <c r="Q706" s="144">
        <v>15</v>
      </c>
      <c r="R706" s="385">
        <v>41844</v>
      </c>
      <c r="S706" s="385">
        <v>43883</v>
      </c>
      <c r="T706" s="144">
        <v>1524</v>
      </c>
      <c r="U706" s="144" t="s">
        <v>69</v>
      </c>
      <c r="V706" s="144">
        <v>7</v>
      </c>
      <c r="W706" s="144" t="str">
        <f t="shared" si="99"/>
        <v>Active</v>
      </c>
      <c r="X706" s="144">
        <v>1524</v>
      </c>
      <c r="Y706" s="157" t="s">
        <v>64</v>
      </c>
      <c r="Z706" s="386">
        <v>0.9</v>
      </c>
      <c r="AA706" s="386">
        <v>0.43</v>
      </c>
      <c r="AB706" s="387" t="s">
        <v>62</v>
      </c>
      <c r="AC706" s="157"/>
    </row>
    <row r="707" spans="2:29">
      <c r="B707" s="347">
        <v>41</v>
      </c>
      <c r="C707" s="383">
        <v>0</v>
      </c>
      <c r="D707" s="383" t="str">
        <f t="shared" si="94"/>
        <v>NO</v>
      </c>
      <c r="E707" s="383" t="str">
        <f t="shared" si="95"/>
        <v>MILD</v>
      </c>
      <c r="F707" s="383" t="str">
        <f t="shared" si="96"/>
        <v>NONE</v>
      </c>
      <c r="G707" s="384" t="str">
        <f t="shared" si="91"/>
        <v>WET</v>
      </c>
      <c r="I707" s="342">
        <v>3</v>
      </c>
      <c r="J707" s="144" t="str">
        <f t="shared" si="97"/>
        <v>LARGE</v>
      </c>
      <c r="K707" s="144" t="str">
        <f t="shared" si="98"/>
        <v>MEDIUM</v>
      </c>
      <c r="L707" s="144" t="str" cm="1">
        <f t="array" ref="L707">_xlfn.IFS(I707&lt;=2,"SMALL",I707&lt;=5,"MEDIUM",I707&gt;5,"LARGE")</f>
        <v>MEDIUM</v>
      </c>
      <c r="M707" s="144" t="str">
        <f t="shared" si="92"/>
        <v>NO</v>
      </c>
      <c r="N707" s="374">
        <v>4.72</v>
      </c>
      <c r="O707" s="374">
        <f t="shared" si="93"/>
        <v>5</v>
      </c>
      <c r="P707" s="158" t="str" cm="1">
        <f t="array" ref="P707">_xlfn.SWITCH(ROUND(N707,0),5,"Excellent",4,"Good",3,"ok","Bad")</f>
        <v>Excellent</v>
      </c>
      <c r="Q707" s="144">
        <v>310</v>
      </c>
      <c r="R707" s="385">
        <v>41691</v>
      </c>
      <c r="S707" s="385">
        <v>43905</v>
      </c>
      <c r="T707" s="144">
        <v>1521</v>
      </c>
      <c r="U707" s="144" t="s">
        <v>69</v>
      </c>
      <c r="V707" s="144">
        <v>359</v>
      </c>
      <c r="W707" s="144" t="str">
        <f t="shared" si="99"/>
        <v>Active</v>
      </c>
      <c r="X707" s="144">
        <v>1521</v>
      </c>
      <c r="Y707" s="157" t="s">
        <v>122</v>
      </c>
      <c r="Z707" s="386">
        <v>0.1</v>
      </c>
      <c r="AA707" s="386">
        <v>0.25</v>
      </c>
      <c r="AB707" s="387" t="s">
        <v>65</v>
      </c>
      <c r="AC707" s="157"/>
    </row>
    <row r="708" spans="2:29">
      <c r="B708" s="347">
        <v>33</v>
      </c>
      <c r="C708" s="383">
        <v>0</v>
      </c>
      <c r="D708" s="383" t="str">
        <f t="shared" si="94"/>
        <v>YES</v>
      </c>
      <c r="E708" s="383" t="str">
        <f t="shared" si="95"/>
        <v>COLD</v>
      </c>
      <c r="F708" s="383" t="str">
        <f t="shared" si="96"/>
        <v>NONE</v>
      </c>
      <c r="G708" s="384" t="str">
        <f t="shared" si="91"/>
        <v>WET</v>
      </c>
      <c r="I708" s="342">
        <v>2</v>
      </c>
      <c r="J708" s="144" t="str">
        <f t="shared" si="97"/>
        <v>SMALL</v>
      </c>
      <c r="K708" s="144" t="str">
        <f t="shared" si="98"/>
        <v>SMALL</v>
      </c>
      <c r="L708" s="144" t="str" cm="1">
        <f t="array" ref="L708">_xlfn.IFS(I708&lt;=2,"SMALL",I708&lt;=5,"MEDIUM",I708&gt;5,"LARGE")</f>
        <v>SMALL</v>
      </c>
      <c r="M708" s="144" t="str">
        <f t="shared" si="92"/>
        <v>NO</v>
      </c>
      <c r="N708" s="374">
        <v>4.5199999999999996</v>
      </c>
      <c r="O708" s="374">
        <f t="shared" si="93"/>
        <v>5</v>
      </c>
      <c r="P708" s="158" t="str" cm="1">
        <f t="array" ref="P708">_xlfn.SWITCH(ROUND(N708,0),5,"Excellent",4,"Good",3,"ok","Bad")</f>
        <v>Excellent</v>
      </c>
      <c r="Q708" s="144">
        <v>21</v>
      </c>
      <c r="R708" s="385">
        <v>41928</v>
      </c>
      <c r="S708" s="385">
        <v>43384</v>
      </c>
      <c r="T708" s="144">
        <v>1518</v>
      </c>
      <c r="U708" s="144" t="s">
        <v>60</v>
      </c>
      <c r="V708" s="144">
        <v>348</v>
      </c>
      <c r="W708" s="144" t="str">
        <f t="shared" si="99"/>
        <v>Active</v>
      </c>
      <c r="X708" s="144">
        <v>1518</v>
      </c>
      <c r="Y708" s="157" t="s">
        <v>61</v>
      </c>
      <c r="Z708" s="386">
        <v>1</v>
      </c>
      <c r="AA708" s="386">
        <v>0.28999999999999998</v>
      </c>
      <c r="AB708" s="387" t="s">
        <v>62</v>
      </c>
      <c r="AC708" s="157"/>
    </row>
    <row r="709" spans="2:29">
      <c r="B709" s="347">
        <v>41</v>
      </c>
      <c r="C709" s="383">
        <v>23</v>
      </c>
      <c r="D709" s="383" t="str">
        <f t="shared" si="94"/>
        <v>NO</v>
      </c>
      <c r="E709" s="383" t="str">
        <f t="shared" si="95"/>
        <v>MILD</v>
      </c>
      <c r="F709" s="383" t="str">
        <f t="shared" si="96"/>
        <v>RAIN</v>
      </c>
      <c r="G709" s="384" t="str">
        <f t="shared" ref="G709:G772" si="100">IF(OR(E709="COLD",E709="MILD"),"WET","DRY")</f>
        <v>WET</v>
      </c>
      <c r="I709" s="342">
        <v>2</v>
      </c>
      <c r="J709" s="144" t="str">
        <f t="shared" si="97"/>
        <v>SMALL</v>
      </c>
      <c r="K709" s="144" t="str">
        <f t="shared" si="98"/>
        <v>SMALL</v>
      </c>
      <c r="L709" s="144" t="str" cm="1">
        <f t="array" ref="L709">_xlfn.IFS(I709&lt;=2,"SMALL",I709&lt;=5,"MEDIUM",I709&gt;5,"LARGE")</f>
        <v>SMALL</v>
      </c>
      <c r="M709" s="144" t="str">
        <f t="shared" ref="M709:M772" si="101">IF(AND(N709&gt;=4.8,Q709&gt;100),"YES","NO")</f>
        <v>NO</v>
      </c>
      <c r="N709" s="374">
        <v>4.6500000000000004</v>
      </c>
      <c r="O709" s="374">
        <f t="shared" ref="O709:O772" si="102">ROUND(N709,0)</f>
        <v>5</v>
      </c>
      <c r="P709" s="158" t="str" cm="1">
        <f t="array" ref="P709">_xlfn.SWITCH(ROUND(N709,0),5,"Excellent",4,"Good",3,"ok","Bad")</f>
        <v>Excellent</v>
      </c>
      <c r="Q709" s="144">
        <v>153</v>
      </c>
      <c r="R709" s="385">
        <v>41865</v>
      </c>
      <c r="S709" s="385">
        <v>43904</v>
      </c>
      <c r="T709" s="144">
        <v>1438</v>
      </c>
      <c r="U709" s="144" t="s">
        <v>60</v>
      </c>
      <c r="V709" s="144">
        <v>137</v>
      </c>
      <c r="W709" s="144" t="str">
        <f t="shared" si="99"/>
        <v>Active</v>
      </c>
      <c r="X709" s="144">
        <v>1438</v>
      </c>
      <c r="Y709" s="157" t="s">
        <v>64</v>
      </c>
      <c r="Z709" s="386">
        <v>0.89</v>
      </c>
      <c r="AA709" s="386">
        <v>0.95</v>
      </c>
      <c r="AB709" s="387" t="s">
        <v>65</v>
      </c>
      <c r="AC709" s="157"/>
    </row>
    <row r="710" spans="2:29">
      <c r="B710" s="347">
        <v>22</v>
      </c>
      <c r="C710" s="383">
        <v>406</v>
      </c>
      <c r="D710" s="383" t="str">
        <f t="shared" ref="D710:D773" si="103">IFERROR(IF(B710&lt;35,"YES","NO"),"-")</f>
        <v>YES</v>
      </c>
      <c r="E710" s="383" t="str">
        <f t="shared" ref="E710:E773" si="104">IFERROR(IF(B710&lt;40,"COLD",IF(B710&gt;80,"HOT","MILD")),"-")</f>
        <v>COLD</v>
      </c>
      <c r="F710" s="383" t="str">
        <f t="shared" ref="F710:F773" si="105">IF(AND(C710&lt;0,D710="YES"),"SNOW",IF(AND(C710&gt;0,D710="NO"),"RAIN","NONE"))</f>
        <v>NONE</v>
      </c>
      <c r="G710" s="384" t="str">
        <f t="shared" si="100"/>
        <v>WET</v>
      </c>
      <c r="I710" s="342">
        <v>2</v>
      </c>
      <c r="J710" s="144" t="str">
        <f t="shared" ref="J710:J773" si="106">IF(I710&lt;=2,"SMALL","LARGE")</f>
        <v>SMALL</v>
      </c>
      <c r="K710" s="144" t="str">
        <f t="shared" ref="K710:K773" si="107">IF(I710&lt;=2,"SMALL",IF(I710&lt;=5,"MEDIUM","LARGE"))</f>
        <v>SMALL</v>
      </c>
      <c r="L710" s="144" t="str" cm="1">
        <f t="array" ref="L710">_xlfn.IFS(I710&lt;=2,"SMALL",I710&lt;=5,"MEDIUM",I710&gt;5,"LARGE")</f>
        <v>SMALL</v>
      </c>
      <c r="M710" s="144" t="str">
        <f t="shared" si="101"/>
        <v>YES</v>
      </c>
      <c r="N710" s="374">
        <v>5</v>
      </c>
      <c r="O710" s="374">
        <f t="shared" si="102"/>
        <v>5</v>
      </c>
      <c r="P710" s="158" t="str" cm="1">
        <f t="array" ref="P710">_xlfn.SWITCH(ROUND(N710,0),5,"Excellent",4,"Good",3,"ok","Bad")</f>
        <v>Excellent</v>
      </c>
      <c r="Q710" s="144">
        <v>172</v>
      </c>
      <c r="R710" s="385">
        <v>41947</v>
      </c>
      <c r="S710" s="385">
        <v>43898</v>
      </c>
      <c r="T710" s="144">
        <v>1532</v>
      </c>
      <c r="U710" s="144" t="s">
        <v>60</v>
      </c>
      <c r="V710" s="144">
        <v>239</v>
      </c>
      <c r="W710" s="144" t="str">
        <f t="shared" ref="W710:W773" si="108">IF(NOT(V710=0),"Active","Inactive")</f>
        <v>Active</v>
      </c>
      <c r="X710" s="144">
        <v>1532</v>
      </c>
      <c r="Y710" s="157" t="s">
        <v>70</v>
      </c>
      <c r="Z710" s="386">
        <v>1</v>
      </c>
      <c r="AA710" s="386">
        <v>0.94</v>
      </c>
      <c r="AB710" s="387" t="s">
        <v>65</v>
      </c>
      <c r="AC710" s="157"/>
    </row>
    <row r="711" spans="2:29">
      <c r="B711" s="347">
        <v>17</v>
      </c>
      <c r="C711" s="383">
        <v>226</v>
      </c>
      <c r="D711" s="383" t="str">
        <f t="shared" si="103"/>
        <v>YES</v>
      </c>
      <c r="E711" s="383" t="str">
        <f t="shared" si="104"/>
        <v>COLD</v>
      </c>
      <c r="F711" s="383" t="str">
        <f t="shared" si="105"/>
        <v>NONE</v>
      </c>
      <c r="G711" s="384" t="str">
        <f t="shared" si="100"/>
        <v>WET</v>
      </c>
      <c r="I711" s="342">
        <v>6</v>
      </c>
      <c r="J711" s="144" t="str">
        <f t="shared" si="106"/>
        <v>LARGE</v>
      </c>
      <c r="K711" s="144" t="str">
        <f t="shared" si="107"/>
        <v>LARGE</v>
      </c>
      <c r="L711" s="144" t="str" cm="1">
        <f t="array" ref="L711">_xlfn.IFS(I711&lt;=2,"SMALL",I711&lt;=5,"MEDIUM",I711&gt;5,"LARGE")</f>
        <v>LARGE</v>
      </c>
      <c r="M711" s="144" t="str">
        <f t="shared" si="101"/>
        <v>NO</v>
      </c>
      <c r="N711" s="374">
        <v>5</v>
      </c>
      <c r="O711" s="374">
        <f t="shared" si="102"/>
        <v>5</v>
      </c>
      <c r="P711" s="158" t="str" cm="1">
        <f t="array" ref="P711">_xlfn.SWITCH(ROUND(N711,0),5,"Excellent",4,"Good",3,"ok","Bad")</f>
        <v>Excellent</v>
      </c>
      <c r="Q711" s="144">
        <v>3</v>
      </c>
      <c r="R711" s="385">
        <v>42223</v>
      </c>
      <c r="S711" s="385">
        <v>43524</v>
      </c>
      <c r="T711" s="144">
        <v>1239</v>
      </c>
      <c r="U711" s="144" t="s">
        <v>69</v>
      </c>
      <c r="V711" s="144">
        <v>228</v>
      </c>
      <c r="W711" s="144" t="str">
        <f t="shared" si="108"/>
        <v>Active</v>
      </c>
      <c r="X711" s="144">
        <v>1239</v>
      </c>
      <c r="Y711" s="157" t="s">
        <v>70</v>
      </c>
      <c r="Z711" s="386">
        <v>0.75</v>
      </c>
      <c r="AA711" s="386">
        <v>0.97</v>
      </c>
      <c r="AB711" s="387" t="s">
        <v>65</v>
      </c>
      <c r="AC711" s="157"/>
    </row>
    <row r="712" spans="2:29">
      <c r="B712" s="347">
        <v>36</v>
      </c>
      <c r="C712" s="383">
        <v>0</v>
      </c>
      <c r="D712" s="383" t="str">
        <f t="shared" si="103"/>
        <v>NO</v>
      </c>
      <c r="E712" s="383" t="str">
        <f t="shared" si="104"/>
        <v>COLD</v>
      </c>
      <c r="F712" s="383" t="str">
        <f t="shared" si="105"/>
        <v>NONE</v>
      </c>
      <c r="G712" s="384" t="str">
        <f t="shared" si="100"/>
        <v>WET</v>
      </c>
      <c r="I712" s="342">
        <v>1</v>
      </c>
      <c r="J712" s="144" t="str">
        <f t="shared" si="106"/>
        <v>SMALL</v>
      </c>
      <c r="K712" s="144" t="str">
        <f t="shared" si="107"/>
        <v>SMALL</v>
      </c>
      <c r="L712" s="144" t="str" cm="1">
        <f t="array" ref="L712">_xlfn.IFS(I712&lt;=2,"SMALL",I712&lt;=5,"MEDIUM",I712&gt;5,"LARGE")</f>
        <v>SMALL</v>
      </c>
      <c r="M712" s="144" t="str">
        <f t="shared" si="101"/>
        <v>YES</v>
      </c>
      <c r="N712" s="374">
        <v>4.9000000000000004</v>
      </c>
      <c r="O712" s="374">
        <f t="shared" si="102"/>
        <v>5</v>
      </c>
      <c r="P712" s="158" t="str" cm="1">
        <f t="array" ref="P712">_xlfn.SWITCH(ROUND(N712,0),5,"Excellent",4,"Good",3,"ok","Bad")</f>
        <v>Excellent</v>
      </c>
      <c r="Q712" s="144">
        <v>195</v>
      </c>
      <c r="R712" s="385">
        <v>41906</v>
      </c>
      <c r="S712" s="385">
        <v>43903</v>
      </c>
      <c r="T712" s="144">
        <v>1534</v>
      </c>
      <c r="U712" s="144" t="s">
        <v>60</v>
      </c>
      <c r="V712" s="144">
        <v>363</v>
      </c>
      <c r="W712" s="144" t="str">
        <f t="shared" si="108"/>
        <v>Active</v>
      </c>
      <c r="X712" s="144">
        <v>1534</v>
      </c>
      <c r="Y712" s="157" t="s">
        <v>70</v>
      </c>
      <c r="Z712" s="386">
        <v>1</v>
      </c>
      <c r="AA712" s="386">
        <v>0.89</v>
      </c>
      <c r="AB712" s="387" t="s">
        <v>62</v>
      </c>
      <c r="AC712" s="157"/>
    </row>
    <row r="713" spans="2:29">
      <c r="B713" s="347">
        <v>16</v>
      </c>
      <c r="C713" s="383">
        <v>0</v>
      </c>
      <c r="D713" s="383" t="str">
        <f t="shared" si="103"/>
        <v>YES</v>
      </c>
      <c r="E713" s="383" t="str">
        <f t="shared" si="104"/>
        <v>COLD</v>
      </c>
      <c r="F713" s="383" t="str">
        <f t="shared" si="105"/>
        <v>NONE</v>
      </c>
      <c r="G713" s="384" t="str">
        <f t="shared" si="100"/>
        <v>WET</v>
      </c>
      <c r="I713" s="342">
        <v>4</v>
      </c>
      <c r="J713" s="144" t="str">
        <f t="shared" si="106"/>
        <v>LARGE</v>
      </c>
      <c r="K713" s="144" t="str">
        <f t="shared" si="107"/>
        <v>MEDIUM</v>
      </c>
      <c r="L713" s="144" t="str" cm="1">
        <f t="array" ref="L713">_xlfn.IFS(I713&lt;=2,"SMALL",I713&lt;=5,"MEDIUM",I713&gt;5,"LARGE")</f>
        <v>MEDIUM</v>
      </c>
      <c r="M713" s="144" t="str">
        <f t="shared" si="101"/>
        <v>NO</v>
      </c>
      <c r="N713" s="374">
        <v>5</v>
      </c>
      <c r="O713" s="374">
        <f t="shared" si="102"/>
        <v>5</v>
      </c>
      <c r="P713" s="158" t="str" cm="1">
        <f t="array" ref="P713">_xlfn.SWITCH(ROUND(N713,0),5,"Excellent",4,"Good",3,"ok","Bad")</f>
        <v>Excellent</v>
      </c>
      <c r="Q713" s="144">
        <v>17</v>
      </c>
      <c r="R713" s="385">
        <v>43347</v>
      </c>
      <c r="S713" s="385">
        <v>43896</v>
      </c>
      <c r="T713" s="144">
        <v>1249</v>
      </c>
      <c r="U713" s="144" t="s">
        <v>60</v>
      </c>
      <c r="V713" s="144">
        <v>227</v>
      </c>
      <c r="W713" s="144" t="str">
        <f t="shared" si="108"/>
        <v>Active</v>
      </c>
      <c r="X713" s="144">
        <v>1249</v>
      </c>
      <c r="Y713" s="157" t="s">
        <v>70</v>
      </c>
      <c r="Z713" s="386">
        <v>1</v>
      </c>
      <c r="AA713" s="386">
        <v>1</v>
      </c>
      <c r="AB713" s="387" t="s">
        <v>65</v>
      </c>
      <c r="AC713" s="157"/>
    </row>
    <row r="714" spans="2:29">
      <c r="B714" s="347">
        <v>13</v>
      </c>
      <c r="C714" s="383">
        <v>0</v>
      </c>
      <c r="D714" s="383" t="str">
        <f t="shared" si="103"/>
        <v>YES</v>
      </c>
      <c r="E714" s="383" t="str">
        <f t="shared" si="104"/>
        <v>COLD</v>
      </c>
      <c r="F714" s="383" t="str">
        <f t="shared" si="105"/>
        <v>NONE</v>
      </c>
      <c r="G714" s="384" t="str">
        <f t="shared" si="100"/>
        <v>WET</v>
      </c>
      <c r="I714" s="342">
        <v>2</v>
      </c>
      <c r="J714" s="144" t="str">
        <f t="shared" si="106"/>
        <v>SMALL</v>
      </c>
      <c r="K714" s="144" t="str">
        <f t="shared" si="107"/>
        <v>SMALL</v>
      </c>
      <c r="L714" s="144" t="str" cm="1">
        <f t="array" ref="L714">_xlfn.IFS(I714&lt;=2,"SMALL",I714&lt;=5,"MEDIUM",I714&gt;5,"LARGE")</f>
        <v>SMALL</v>
      </c>
      <c r="M714" s="144" t="str">
        <f t="shared" si="101"/>
        <v>NO</v>
      </c>
      <c r="N714" s="374">
        <v>5</v>
      </c>
      <c r="O714" s="374">
        <f t="shared" si="102"/>
        <v>5</v>
      </c>
      <c r="P714" s="158" t="str" cm="1">
        <f t="array" ref="P714">_xlfn.SWITCH(ROUND(N714,0),5,"Excellent",4,"Good",3,"ok","Bad")</f>
        <v>Excellent</v>
      </c>
      <c r="Q714" s="144">
        <v>6</v>
      </c>
      <c r="R714" s="385">
        <v>41731</v>
      </c>
      <c r="S714" s="385">
        <v>43836</v>
      </c>
      <c r="T714" s="144">
        <v>1488</v>
      </c>
      <c r="U714" s="144" t="s">
        <v>60</v>
      </c>
      <c r="V714" s="144">
        <v>349</v>
      </c>
      <c r="W714" s="144" t="str">
        <f t="shared" si="108"/>
        <v>Active</v>
      </c>
      <c r="X714" s="144">
        <v>1488</v>
      </c>
      <c r="Y714" s="157" t="s">
        <v>64</v>
      </c>
      <c r="Z714" s="386">
        <v>1</v>
      </c>
      <c r="AA714" s="386">
        <v>1</v>
      </c>
      <c r="AB714" s="387" t="s">
        <v>65</v>
      </c>
      <c r="AC714" s="157"/>
    </row>
    <row r="715" spans="2:29">
      <c r="B715" s="347">
        <v>11</v>
      </c>
      <c r="C715" s="383">
        <v>0</v>
      </c>
      <c r="D715" s="383" t="str">
        <f t="shared" si="103"/>
        <v>YES</v>
      </c>
      <c r="E715" s="383" t="str">
        <f t="shared" si="104"/>
        <v>COLD</v>
      </c>
      <c r="F715" s="383" t="str">
        <f t="shared" si="105"/>
        <v>NONE</v>
      </c>
      <c r="G715" s="384" t="str">
        <f t="shared" si="100"/>
        <v>WET</v>
      </c>
      <c r="I715" s="342">
        <v>2</v>
      </c>
      <c r="J715" s="144" t="str">
        <f t="shared" si="106"/>
        <v>SMALL</v>
      </c>
      <c r="K715" s="144" t="str">
        <f t="shared" si="107"/>
        <v>SMALL</v>
      </c>
      <c r="L715" s="144" t="str" cm="1">
        <f t="array" ref="L715">_xlfn.IFS(I715&lt;=2,"SMALL",I715&lt;=5,"MEDIUM",I715&gt;5,"LARGE")</f>
        <v>SMALL</v>
      </c>
      <c r="M715" s="144" t="str">
        <f t="shared" si="101"/>
        <v>NO</v>
      </c>
      <c r="N715" s="374">
        <v>4.67</v>
      </c>
      <c r="O715" s="374">
        <f t="shared" si="102"/>
        <v>5</v>
      </c>
      <c r="P715" s="158" t="str" cm="1">
        <f t="array" ref="P715">_xlfn.SWITCH(ROUND(N715,0),5,"Excellent",4,"Good",3,"ok","Bad")</f>
        <v>Excellent</v>
      </c>
      <c r="Q715" s="144">
        <v>3</v>
      </c>
      <c r="R715" s="385">
        <v>41798</v>
      </c>
      <c r="S715" s="385">
        <v>43310</v>
      </c>
      <c r="T715" s="144">
        <v>1333</v>
      </c>
      <c r="U715" s="144" t="s">
        <v>60</v>
      </c>
      <c r="V715" s="144">
        <v>328</v>
      </c>
      <c r="W715" s="144" t="str">
        <f t="shared" si="108"/>
        <v>Active</v>
      </c>
      <c r="X715" s="144">
        <v>1333</v>
      </c>
      <c r="Y715" s="157" t="s">
        <v>122</v>
      </c>
      <c r="Z715" s="386">
        <v>0</v>
      </c>
      <c r="AA715" s="386">
        <v>0.59</v>
      </c>
      <c r="AB715" s="387" t="s">
        <v>65</v>
      </c>
      <c r="AC715" s="157"/>
    </row>
    <row r="716" spans="2:29">
      <c r="B716" s="347">
        <v>43</v>
      </c>
      <c r="C716" s="383">
        <v>0</v>
      </c>
      <c r="D716" s="383" t="str">
        <f t="shared" si="103"/>
        <v>NO</v>
      </c>
      <c r="E716" s="383" t="str">
        <f t="shared" si="104"/>
        <v>MILD</v>
      </c>
      <c r="F716" s="383" t="str">
        <f t="shared" si="105"/>
        <v>NONE</v>
      </c>
      <c r="G716" s="384" t="str">
        <f t="shared" si="100"/>
        <v>WET</v>
      </c>
      <c r="I716" s="342">
        <v>1</v>
      </c>
      <c r="J716" s="144" t="str">
        <f t="shared" si="106"/>
        <v>SMALL</v>
      </c>
      <c r="K716" s="144" t="str">
        <f t="shared" si="107"/>
        <v>SMALL</v>
      </c>
      <c r="L716" s="144" t="str" cm="1">
        <f t="array" ref="L716">_xlfn.IFS(I716&lt;=2,"SMALL",I716&lt;=5,"MEDIUM",I716&gt;5,"LARGE")</f>
        <v>SMALL</v>
      </c>
      <c r="M716" s="144" t="str">
        <f t="shared" si="101"/>
        <v>NO</v>
      </c>
      <c r="N716" s="374">
        <v>4.67</v>
      </c>
      <c r="O716" s="374">
        <f t="shared" si="102"/>
        <v>5</v>
      </c>
      <c r="P716" s="158" t="str" cm="1">
        <f t="array" ref="P716">_xlfn.SWITCH(ROUND(N716,0),5,"Excellent",4,"Good",3,"ok","Bad")</f>
        <v>Excellent</v>
      </c>
      <c r="Q716" s="144">
        <v>15</v>
      </c>
      <c r="R716" s="385">
        <v>41864</v>
      </c>
      <c r="S716" s="385">
        <v>43971</v>
      </c>
      <c r="T716" s="144">
        <v>1105</v>
      </c>
      <c r="U716" s="144" t="s">
        <v>60</v>
      </c>
      <c r="V716" s="144">
        <v>365</v>
      </c>
      <c r="W716" s="144" t="str">
        <f t="shared" si="108"/>
        <v>Active</v>
      </c>
      <c r="X716" s="144">
        <v>1105</v>
      </c>
      <c r="Y716" s="157" t="s">
        <v>70</v>
      </c>
      <c r="Z716" s="386">
        <v>1</v>
      </c>
      <c r="AA716" s="386">
        <v>0.97</v>
      </c>
      <c r="AB716" s="387" t="s">
        <v>62</v>
      </c>
      <c r="AC716" s="157"/>
    </row>
    <row r="717" spans="2:29">
      <c r="B717" s="347">
        <v>28</v>
      </c>
      <c r="C717" s="383">
        <v>0</v>
      </c>
      <c r="D717" s="383" t="str">
        <f t="shared" si="103"/>
        <v>YES</v>
      </c>
      <c r="E717" s="383" t="str">
        <f t="shared" si="104"/>
        <v>COLD</v>
      </c>
      <c r="F717" s="383" t="str">
        <f t="shared" si="105"/>
        <v>NONE</v>
      </c>
      <c r="G717" s="384" t="str">
        <f t="shared" si="100"/>
        <v>WET</v>
      </c>
      <c r="I717" s="342">
        <v>4</v>
      </c>
      <c r="J717" s="144" t="str">
        <f t="shared" si="106"/>
        <v>LARGE</v>
      </c>
      <c r="K717" s="144" t="str">
        <f t="shared" si="107"/>
        <v>MEDIUM</v>
      </c>
      <c r="L717" s="144" t="str" cm="1">
        <f t="array" ref="L717">_xlfn.IFS(I717&lt;=2,"SMALL",I717&lt;=5,"MEDIUM",I717&gt;5,"LARGE")</f>
        <v>MEDIUM</v>
      </c>
      <c r="M717" s="144" t="str">
        <f t="shared" si="101"/>
        <v>NO</v>
      </c>
      <c r="N717" s="374">
        <v>4.18</v>
      </c>
      <c r="O717" s="374">
        <f t="shared" si="102"/>
        <v>4</v>
      </c>
      <c r="P717" s="158" t="str" cm="1">
        <f t="array" ref="P717">_xlfn.SWITCH(ROUND(N717,0),5,"Excellent",4,"Good",3,"ok","Bad")</f>
        <v>Good</v>
      </c>
      <c r="Q717" s="144">
        <v>217</v>
      </c>
      <c r="R717" s="385">
        <v>41686</v>
      </c>
      <c r="S717" s="385">
        <v>43827</v>
      </c>
      <c r="T717" s="144">
        <v>1175</v>
      </c>
      <c r="U717" s="144" t="s">
        <v>69</v>
      </c>
      <c r="V717" s="144">
        <v>364</v>
      </c>
      <c r="W717" s="144" t="str">
        <f t="shared" si="108"/>
        <v>Active</v>
      </c>
      <c r="X717" s="144">
        <v>1175</v>
      </c>
      <c r="Y717" s="157" t="s">
        <v>70</v>
      </c>
      <c r="Z717" s="386">
        <v>1</v>
      </c>
      <c r="AA717" s="386">
        <v>1</v>
      </c>
      <c r="AB717" s="387" t="s">
        <v>62</v>
      </c>
      <c r="AC717" s="157"/>
    </row>
    <row r="718" spans="2:29">
      <c r="B718" s="347">
        <v>39</v>
      </c>
      <c r="C718" s="383">
        <v>13</v>
      </c>
      <c r="D718" s="383" t="str">
        <f t="shared" si="103"/>
        <v>NO</v>
      </c>
      <c r="E718" s="383" t="str">
        <f t="shared" si="104"/>
        <v>COLD</v>
      </c>
      <c r="F718" s="383" t="str">
        <f t="shared" si="105"/>
        <v>RAIN</v>
      </c>
      <c r="G718" s="384" t="str">
        <f t="shared" si="100"/>
        <v>WET</v>
      </c>
      <c r="I718" s="342">
        <v>3</v>
      </c>
      <c r="J718" s="144" t="str">
        <f t="shared" si="106"/>
        <v>LARGE</v>
      </c>
      <c r="K718" s="144" t="str">
        <f t="shared" si="107"/>
        <v>MEDIUM</v>
      </c>
      <c r="L718" s="144" t="str" cm="1">
        <f t="array" ref="L718">_xlfn.IFS(I718&lt;=2,"SMALL",I718&lt;=5,"MEDIUM",I718&gt;5,"LARGE")</f>
        <v>MEDIUM</v>
      </c>
      <c r="M718" s="144" t="str">
        <f t="shared" si="101"/>
        <v>YES</v>
      </c>
      <c r="N718" s="374">
        <v>4.99</v>
      </c>
      <c r="O718" s="374">
        <f t="shared" si="102"/>
        <v>5</v>
      </c>
      <c r="P718" s="158" t="str" cm="1">
        <f t="array" ref="P718">_xlfn.SWITCH(ROUND(N718,0),5,"Excellent",4,"Good",3,"ok","Bad")</f>
        <v>Excellent</v>
      </c>
      <c r="Q718" s="144">
        <v>268</v>
      </c>
      <c r="R718" s="385">
        <v>41687</v>
      </c>
      <c r="S718" s="385">
        <v>43907</v>
      </c>
      <c r="T718" s="144">
        <v>1543</v>
      </c>
      <c r="U718" s="144" t="s">
        <v>60</v>
      </c>
      <c r="V718" s="144">
        <v>248</v>
      </c>
      <c r="W718" s="144" t="str">
        <f t="shared" si="108"/>
        <v>Active</v>
      </c>
      <c r="X718" s="144">
        <v>1543</v>
      </c>
      <c r="Y718" s="157" t="s">
        <v>64</v>
      </c>
      <c r="Z718" s="386">
        <v>1</v>
      </c>
      <c r="AA718" s="386">
        <v>1</v>
      </c>
      <c r="AB718" s="387" t="s">
        <v>65</v>
      </c>
      <c r="AC718" s="157"/>
    </row>
    <row r="719" spans="2:29">
      <c r="B719" s="347">
        <v>22</v>
      </c>
      <c r="C719" s="383">
        <v>5</v>
      </c>
      <c r="D719" s="383" t="str">
        <f t="shared" si="103"/>
        <v>YES</v>
      </c>
      <c r="E719" s="383" t="str">
        <f t="shared" si="104"/>
        <v>COLD</v>
      </c>
      <c r="F719" s="383" t="str">
        <f t="shared" si="105"/>
        <v>NONE</v>
      </c>
      <c r="G719" s="384" t="str">
        <f t="shared" si="100"/>
        <v>WET</v>
      </c>
      <c r="I719" s="342">
        <v>4</v>
      </c>
      <c r="J719" s="144" t="str">
        <f t="shared" si="106"/>
        <v>LARGE</v>
      </c>
      <c r="K719" s="144" t="str">
        <f t="shared" si="107"/>
        <v>MEDIUM</v>
      </c>
      <c r="L719" s="144" t="str" cm="1">
        <f t="array" ref="L719">_xlfn.IFS(I719&lt;=2,"SMALL",I719&lt;=5,"MEDIUM",I719&gt;5,"LARGE")</f>
        <v>MEDIUM</v>
      </c>
      <c r="M719" s="144" t="str">
        <f t="shared" si="101"/>
        <v>NO</v>
      </c>
      <c r="N719" s="374">
        <v>4.75</v>
      </c>
      <c r="O719" s="374">
        <f t="shared" si="102"/>
        <v>5</v>
      </c>
      <c r="P719" s="158" t="str" cm="1">
        <f t="array" ref="P719">_xlfn.SWITCH(ROUND(N719,0),5,"Excellent",4,"Good",3,"ok","Bad")</f>
        <v>Excellent</v>
      </c>
      <c r="Q719" s="144">
        <v>99</v>
      </c>
      <c r="R719" s="385">
        <v>41872</v>
      </c>
      <c r="S719" s="385">
        <v>43835</v>
      </c>
      <c r="T719" s="144">
        <v>1517</v>
      </c>
      <c r="U719" s="144" t="s">
        <v>69</v>
      </c>
      <c r="V719" s="144">
        <v>90</v>
      </c>
      <c r="W719" s="144" t="str">
        <f t="shared" si="108"/>
        <v>Active</v>
      </c>
      <c r="X719" s="144">
        <v>1517</v>
      </c>
      <c r="Y719" s="157" t="s">
        <v>70</v>
      </c>
      <c r="Z719" s="386">
        <v>1</v>
      </c>
      <c r="AA719" s="386">
        <v>0.95</v>
      </c>
      <c r="AB719" s="387" t="s">
        <v>65</v>
      </c>
      <c r="AC719" s="157"/>
    </row>
    <row r="720" spans="2:29">
      <c r="B720" s="347">
        <v>19</v>
      </c>
      <c r="C720" s="383">
        <v>0</v>
      </c>
      <c r="D720" s="383" t="str">
        <f t="shared" si="103"/>
        <v>YES</v>
      </c>
      <c r="E720" s="383" t="str">
        <f t="shared" si="104"/>
        <v>COLD</v>
      </c>
      <c r="F720" s="383" t="str">
        <f t="shared" si="105"/>
        <v>NONE</v>
      </c>
      <c r="G720" s="384" t="str">
        <f t="shared" si="100"/>
        <v>WET</v>
      </c>
      <c r="I720" s="342">
        <v>2</v>
      </c>
      <c r="J720" s="144" t="str">
        <f t="shared" si="106"/>
        <v>SMALL</v>
      </c>
      <c r="K720" s="144" t="str">
        <f t="shared" si="107"/>
        <v>SMALL</v>
      </c>
      <c r="L720" s="144" t="str" cm="1">
        <f t="array" ref="L720">_xlfn.IFS(I720&lt;=2,"SMALL",I720&lt;=5,"MEDIUM",I720&gt;5,"LARGE")</f>
        <v>SMALL</v>
      </c>
      <c r="M720" s="144" t="str">
        <f t="shared" si="101"/>
        <v>YES</v>
      </c>
      <c r="N720" s="374">
        <v>4.9000000000000004</v>
      </c>
      <c r="O720" s="374">
        <f t="shared" si="102"/>
        <v>5</v>
      </c>
      <c r="P720" s="158" t="str" cm="1">
        <f t="array" ref="P720">_xlfn.SWITCH(ROUND(N720,0),5,"Excellent",4,"Good",3,"ok","Bad")</f>
        <v>Excellent</v>
      </c>
      <c r="Q720" s="144">
        <v>188</v>
      </c>
      <c r="R720" s="385">
        <v>41708</v>
      </c>
      <c r="S720" s="385">
        <v>43895</v>
      </c>
      <c r="T720" s="144">
        <v>1549</v>
      </c>
      <c r="U720" s="144" t="s">
        <v>60</v>
      </c>
      <c r="V720" s="144">
        <v>91</v>
      </c>
      <c r="W720" s="144" t="str">
        <f t="shared" si="108"/>
        <v>Active</v>
      </c>
      <c r="X720" s="144">
        <v>1549</v>
      </c>
      <c r="Y720" s="157" t="s">
        <v>61</v>
      </c>
      <c r="Z720" s="386">
        <v>0.93</v>
      </c>
      <c r="AA720" s="386">
        <v>0.87</v>
      </c>
      <c r="AB720" s="387" t="s">
        <v>65</v>
      </c>
      <c r="AC720" s="157"/>
    </row>
    <row r="721" spans="2:29">
      <c r="B721" s="347">
        <v>26</v>
      </c>
      <c r="C721" s="383">
        <v>0</v>
      </c>
      <c r="D721" s="383" t="str">
        <f t="shared" si="103"/>
        <v>YES</v>
      </c>
      <c r="E721" s="383" t="str">
        <f t="shared" si="104"/>
        <v>COLD</v>
      </c>
      <c r="F721" s="383" t="str">
        <f t="shared" si="105"/>
        <v>NONE</v>
      </c>
      <c r="G721" s="384" t="str">
        <f t="shared" si="100"/>
        <v>WET</v>
      </c>
      <c r="I721" s="342">
        <v>7</v>
      </c>
      <c r="J721" s="144" t="str">
        <f t="shared" si="106"/>
        <v>LARGE</v>
      </c>
      <c r="K721" s="144" t="str">
        <f t="shared" si="107"/>
        <v>LARGE</v>
      </c>
      <c r="L721" s="144" t="str" cm="1">
        <f t="array" ref="L721">_xlfn.IFS(I721&lt;=2,"SMALL",I721&lt;=5,"MEDIUM",I721&gt;5,"LARGE")</f>
        <v>LARGE</v>
      </c>
      <c r="M721" s="144" t="str">
        <f t="shared" si="101"/>
        <v>NO</v>
      </c>
      <c r="N721" s="374">
        <v>4.8899999999999997</v>
      </c>
      <c r="O721" s="374">
        <f t="shared" si="102"/>
        <v>5</v>
      </c>
      <c r="P721" s="158" t="str" cm="1">
        <f t="array" ref="P721">_xlfn.SWITCH(ROUND(N721,0),5,"Excellent",4,"Good",3,"ok","Bad")</f>
        <v>Excellent</v>
      </c>
      <c r="Q721" s="144">
        <v>85</v>
      </c>
      <c r="R721" s="385">
        <v>41778</v>
      </c>
      <c r="S721" s="385">
        <v>43832</v>
      </c>
      <c r="T721" s="144">
        <v>1550</v>
      </c>
      <c r="U721" s="144" t="s">
        <v>69</v>
      </c>
      <c r="V721" s="144">
        <v>197</v>
      </c>
      <c r="W721" s="144" t="str">
        <f t="shared" si="108"/>
        <v>Active</v>
      </c>
      <c r="X721" s="144">
        <v>1550</v>
      </c>
      <c r="Y721" s="157" t="s">
        <v>70</v>
      </c>
      <c r="Z721" s="386">
        <v>1</v>
      </c>
      <c r="AA721" s="386">
        <v>0.97</v>
      </c>
      <c r="AB721" s="387" t="s">
        <v>62</v>
      </c>
      <c r="AC721" s="157"/>
    </row>
    <row r="722" spans="2:29">
      <c r="B722" s="347">
        <v>33</v>
      </c>
      <c r="C722" s="383">
        <v>0</v>
      </c>
      <c r="D722" s="383" t="str">
        <f t="shared" si="103"/>
        <v>YES</v>
      </c>
      <c r="E722" s="383" t="str">
        <f t="shared" si="104"/>
        <v>COLD</v>
      </c>
      <c r="F722" s="383" t="str">
        <f t="shared" si="105"/>
        <v>NONE</v>
      </c>
      <c r="G722" s="384" t="str">
        <f t="shared" si="100"/>
        <v>WET</v>
      </c>
      <c r="I722" s="342">
        <v>2</v>
      </c>
      <c r="J722" s="144" t="str">
        <f t="shared" si="106"/>
        <v>SMALL</v>
      </c>
      <c r="K722" s="144" t="str">
        <f t="shared" si="107"/>
        <v>SMALL</v>
      </c>
      <c r="L722" s="144" t="str" cm="1">
        <f t="array" ref="L722">_xlfn.IFS(I722&lt;=2,"SMALL",I722&lt;=5,"MEDIUM",I722&gt;5,"LARGE")</f>
        <v>SMALL</v>
      </c>
      <c r="M722" s="144" t="str">
        <f t="shared" si="101"/>
        <v>NO</v>
      </c>
      <c r="N722" s="374">
        <v>4.72</v>
      </c>
      <c r="O722" s="374">
        <f t="shared" si="102"/>
        <v>5</v>
      </c>
      <c r="P722" s="158" t="str" cm="1">
        <f t="array" ref="P722">_xlfn.SWITCH(ROUND(N722,0),5,"Excellent",4,"Good",3,"ok","Bad")</f>
        <v>Excellent</v>
      </c>
      <c r="Q722" s="144">
        <v>178</v>
      </c>
      <c r="R722" s="385">
        <v>41715</v>
      </c>
      <c r="S722" s="385">
        <v>43832</v>
      </c>
      <c r="T722" s="144">
        <v>856</v>
      </c>
      <c r="U722" s="144" t="s">
        <v>69</v>
      </c>
      <c r="V722" s="144">
        <v>162</v>
      </c>
      <c r="W722" s="144" t="str">
        <f t="shared" si="108"/>
        <v>Active</v>
      </c>
      <c r="X722" s="144">
        <v>856</v>
      </c>
      <c r="Y722" s="157" t="s">
        <v>122</v>
      </c>
      <c r="Z722" s="386">
        <v>0.33</v>
      </c>
      <c r="AA722" s="386">
        <v>1</v>
      </c>
      <c r="AB722" s="387" t="s">
        <v>65</v>
      </c>
      <c r="AC722" s="157"/>
    </row>
    <row r="723" spans="2:29">
      <c r="B723" s="347">
        <v>42</v>
      </c>
      <c r="C723" s="383">
        <v>0</v>
      </c>
      <c r="D723" s="383" t="str">
        <f t="shared" si="103"/>
        <v>NO</v>
      </c>
      <c r="E723" s="383" t="str">
        <f t="shared" si="104"/>
        <v>MILD</v>
      </c>
      <c r="F723" s="383" t="str">
        <f t="shared" si="105"/>
        <v>NONE</v>
      </c>
      <c r="G723" s="384" t="str">
        <f t="shared" si="100"/>
        <v>WET</v>
      </c>
      <c r="I723" s="342">
        <v>6</v>
      </c>
      <c r="J723" s="144" t="str">
        <f t="shared" si="106"/>
        <v>LARGE</v>
      </c>
      <c r="K723" s="144" t="str">
        <f t="shared" si="107"/>
        <v>LARGE</v>
      </c>
      <c r="L723" s="144" t="str" cm="1">
        <f t="array" ref="L723">_xlfn.IFS(I723&lt;=2,"SMALL",I723&lt;=5,"MEDIUM",I723&gt;5,"LARGE")</f>
        <v>LARGE</v>
      </c>
      <c r="M723" s="144" t="str">
        <f t="shared" si="101"/>
        <v>NO</v>
      </c>
      <c r="N723" s="374">
        <v>4.6399999999999997</v>
      </c>
      <c r="O723" s="374">
        <f t="shared" si="102"/>
        <v>5</v>
      </c>
      <c r="P723" s="158" t="str" cm="1">
        <f t="array" ref="P723">_xlfn.SWITCH(ROUND(N723,0),5,"Excellent",4,"Good",3,"ok","Bad")</f>
        <v>Excellent</v>
      </c>
      <c r="Q723" s="144">
        <v>11</v>
      </c>
      <c r="R723" s="385">
        <v>41896</v>
      </c>
      <c r="S723" s="385">
        <v>42297</v>
      </c>
      <c r="T723" s="144">
        <v>1040</v>
      </c>
      <c r="U723" s="144" t="s">
        <v>69</v>
      </c>
      <c r="V723" s="144">
        <v>365</v>
      </c>
      <c r="W723" s="144" t="str">
        <f t="shared" si="108"/>
        <v>Active</v>
      </c>
      <c r="X723" s="144">
        <v>1040</v>
      </c>
      <c r="Y723" s="157" t="s">
        <v>61</v>
      </c>
      <c r="Z723" s="386">
        <v>1</v>
      </c>
      <c r="AA723" s="386">
        <v>0.83</v>
      </c>
      <c r="AB723" s="387" t="s">
        <v>62</v>
      </c>
      <c r="AC723" s="157"/>
    </row>
    <row r="724" spans="2:29">
      <c r="B724" s="347">
        <v>40</v>
      </c>
      <c r="C724" s="383">
        <v>23</v>
      </c>
      <c r="D724" s="383" t="str">
        <f t="shared" si="103"/>
        <v>NO</v>
      </c>
      <c r="E724" s="383" t="str">
        <f t="shared" si="104"/>
        <v>MILD</v>
      </c>
      <c r="F724" s="383" t="str">
        <f t="shared" si="105"/>
        <v>RAIN</v>
      </c>
      <c r="G724" s="384" t="str">
        <f t="shared" si="100"/>
        <v>WET</v>
      </c>
      <c r="I724" s="342">
        <v>2</v>
      </c>
      <c r="J724" s="144" t="str">
        <f t="shared" si="106"/>
        <v>SMALL</v>
      </c>
      <c r="K724" s="144" t="str">
        <f t="shared" si="107"/>
        <v>SMALL</v>
      </c>
      <c r="L724" s="144" t="str" cm="1">
        <f t="array" ref="L724">_xlfn.IFS(I724&lt;=2,"SMALL",I724&lt;=5,"MEDIUM",I724&gt;5,"LARGE")</f>
        <v>SMALL</v>
      </c>
      <c r="M724" s="144" t="str">
        <f t="shared" si="101"/>
        <v>NO</v>
      </c>
      <c r="N724" s="374">
        <v>4.59</v>
      </c>
      <c r="O724" s="374">
        <f t="shared" si="102"/>
        <v>5</v>
      </c>
      <c r="P724" s="158" t="str" cm="1">
        <f t="array" ref="P724">_xlfn.SWITCH(ROUND(N724,0),5,"Excellent",4,"Good",3,"ok","Bad")</f>
        <v>Excellent</v>
      </c>
      <c r="Q724" s="144">
        <v>56</v>
      </c>
      <c r="R724" s="385">
        <v>41692</v>
      </c>
      <c r="S724" s="385">
        <v>43921</v>
      </c>
      <c r="T724" s="144">
        <v>798</v>
      </c>
      <c r="U724" s="144" t="s">
        <v>60</v>
      </c>
      <c r="V724" s="144">
        <v>136</v>
      </c>
      <c r="W724" s="144" t="str">
        <f t="shared" si="108"/>
        <v>Active</v>
      </c>
      <c r="X724" s="144">
        <v>798</v>
      </c>
      <c r="Y724" s="157" t="s">
        <v>64</v>
      </c>
      <c r="Z724" s="386">
        <v>1</v>
      </c>
      <c r="AA724" s="386">
        <v>0.71</v>
      </c>
      <c r="AB724" s="387" t="s">
        <v>62</v>
      </c>
      <c r="AC724" s="157"/>
    </row>
    <row r="725" spans="2:29">
      <c r="B725" s="347">
        <v>21</v>
      </c>
      <c r="C725" s="383">
        <v>104</v>
      </c>
      <c r="D725" s="383" t="str">
        <f t="shared" si="103"/>
        <v>YES</v>
      </c>
      <c r="E725" s="383" t="str">
        <f t="shared" si="104"/>
        <v>COLD</v>
      </c>
      <c r="F725" s="383" t="str">
        <f t="shared" si="105"/>
        <v>NONE</v>
      </c>
      <c r="G725" s="384" t="str">
        <f t="shared" si="100"/>
        <v>WET</v>
      </c>
      <c r="I725" s="342">
        <v>2</v>
      </c>
      <c r="J725" s="144" t="str">
        <f t="shared" si="106"/>
        <v>SMALL</v>
      </c>
      <c r="K725" s="144" t="str">
        <f t="shared" si="107"/>
        <v>SMALL</v>
      </c>
      <c r="L725" s="144" t="str" cm="1">
        <f t="array" ref="L725">_xlfn.IFS(I725&lt;=2,"SMALL",I725&lt;=5,"MEDIUM",I725&gt;5,"LARGE")</f>
        <v>SMALL</v>
      </c>
      <c r="M725" s="144" t="str">
        <f t="shared" si="101"/>
        <v>NO</v>
      </c>
      <c r="N725" s="374">
        <v>4.76</v>
      </c>
      <c r="O725" s="374">
        <f t="shared" si="102"/>
        <v>5</v>
      </c>
      <c r="P725" s="158" t="str" cm="1">
        <f t="array" ref="P725">_xlfn.SWITCH(ROUND(N725,0),5,"Excellent",4,"Good",3,"ok","Bad")</f>
        <v>Excellent</v>
      </c>
      <c r="Q725" s="144">
        <v>29</v>
      </c>
      <c r="R725" s="385">
        <v>41715</v>
      </c>
      <c r="S725" s="385">
        <v>43693</v>
      </c>
      <c r="T725" s="144">
        <v>1553</v>
      </c>
      <c r="U725" s="144" t="s">
        <v>60</v>
      </c>
      <c r="V725" s="144">
        <v>365</v>
      </c>
      <c r="W725" s="144" t="str">
        <f t="shared" si="108"/>
        <v>Active</v>
      </c>
      <c r="X725" s="144">
        <v>1553</v>
      </c>
      <c r="Y725" s="157" t="s">
        <v>64</v>
      </c>
      <c r="Z725" s="386">
        <v>0.8</v>
      </c>
      <c r="AA725" s="386">
        <v>0.69</v>
      </c>
      <c r="AB725" s="387" t="s">
        <v>65</v>
      </c>
      <c r="AC725" s="157"/>
    </row>
    <row r="726" spans="2:29">
      <c r="B726" s="347">
        <v>41</v>
      </c>
      <c r="C726" s="383">
        <v>147</v>
      </c>
      <c r="D726" s="383" t="str">
        <f t="shared" si="103"/>
        <v>NO</v>
      </c>
      <c r="E726" s="383" t="str">
        <f t="shared" si="104"/>
        <v>MILD</v>
      </c>
      <c r="F726" s="383" t="str">
        <f t="shared" si="105"/>
        <v>RAIN</v>
      </c>
      <c r="G726" s="384" t="str">
        <f t="shared" si="100"/>
        <v>WET</v>
      </c>
      <c r="I726" s="342">
        <v>2</v>
      </c>
      <c r="J726" s="144" t="str">
        <f t="shared" si="106"/>
        <v>SMALL</v>
      </c>
      <c r="K726" s="144" t="str">
        <f t="shared" si="107"/>
        <v>SMALL</v>
      </c>
      <c r="L726" s="144" t="str" cm="1">
        <f t="array" ref="L726">_xlfn.IFS(I726&lt;=2,"SMALL",I726&lt;=5,"MEDIUM",I726&gt;5,"LARGE")</f>
        <v>SMALL</v>
      </c>
      <c r="M726" s="144" t="str">
        <f t="shared" si="101"/>
        <v>NO</v>
      </c>
      <c r="N726" s="374">
        <v>4.99</v>
      </c>
      <c r="O726" s="374">
        <f t="shared" si="102"/>
        <v>5</v>
      </c>
      <c r="P726" s="158" t="str" cm="1">
        <f t="array" ref="P726">_xlfn.SWITCH(ROUND(N726,0),5,"Excellent",4,"Good",3,"ok","Bad")</f>
        <v>Excellent</v>
      </c>
      <c r="Q726" s="144">
        <v>77</v>
      </c>
      <c r="R726" s="385">
        <v>43022</v>
      </c>
      <c r="S726" s="385">
        <v>43902</v>
      </c>
      <c r="T726" s="144">
        <v>1554</v>
      </c>
      <c r="U726" s="144" t="s">
        <v>69</v>
      </c>
      <c r="V726" s="144">
        <v>328</v>
      </c>
      <c r="W726" s="144" t="str">
        <f t="shared" si="108"/>
        <v>Active</v>
      </c>
      <c r="X726" s="144">
        <v>1554</v>
      </c>
      <c r="Y726" s="157" t="s">
        <v>70</v>
      </c>
      <c r="Z726" s="386">
        <v>0.83</v>
      </c>
      <c r="AA726" s="386">
        <v>0.72</v>
      </c>
      <c r="AB726" s="387" t="s">
        <v>65</v>
      </c>
      <c r="AC726" s="157"/>
    </row>
    <row r="727" spans="2:29">
      <c r="B727" s="347">
        <v>42</v>
      </c>
      <c r="C727" s="383">
        <v>0</v>
      </c>
      <c r="D727" s="383" t="str">
        <f t="shared" si="103"/>
        <v>NO</v>
      </c>
      <c r="E727" s="383" t="str">
        <f t="shared" si="104"/>
        <v>MILD</v>
      </c>
      <c r="F727" s="383" t="str">
        <f t="shared" si="105"/>
        <v>NONE</v>
      </c>
      <c r="G727" s="384" t="str">
        <f t="shared" si="100"/>
        <v>WET</v>
      </c>
      <c r="I727" s="342">
        <v>5</v>
      </c>
      <c r="J727" s="144" t="str">
        <f t="shared" si="106"/>
        <v>LARGE</v>
      </c>
      <c r="K727" s="144" t="str">
        <f t="shared" si="107"/>
        <v>MEDIUM</v>
      </c>
      <c r="L727" s="144" t="str" cm="1">
        <f t="array" ref="L727">_xlfn.IFS(I727&lt;=2,"SMALL",I727&lt;=5,"MEDIUM",I727&gt;5,"LARGE")</f>
        <v>MEDIUM</v>
      </c>
      <c r="M727" s="144" t="str">
        <f t="shared" si="101"/>
        <v>NO</v>
      </c>
      <c r="N727" s="374">
        <v>4.59</v>
      </c>
      <c r="O727" s="374">
        <f t="shared" si="102"/>
        <v>5</v>
      </c>
      <c r="P727" s="158" t="str" cm="1">
        <f t="array" ref="P727">_xlfn.SWITCH(ROUND(N727,0),5,"Excellent",4,"Good",3,"ok","Bad")</f>
        <v>Excellent</v>
      </c>
      <c r="Q727" s="144">
        <v>216</v>
      </c>
      <c r="R727" s="385">
        <v>41708</v>
      </c>
      <c r="S727" s="385">
        <v>43849</v>
      </c>
      <c r="T727" s="144">
        <v>1555</v>
      </c>
      <c r="U727" s="144" t="s">
        <v>69</v>
      </c>
      <c r="V727" s="144">
        <v>350</v>
      </c>
      <c r="W727" s="144" t="str">
        <f t="shared" si="108"/>
        <v>Active</v>
      </c>
      <c r="X727" s="144">
        <v>1555</v>
      </c>
      <c r="Y727" s="157" t="s">
        <v>122</v>
      </c>
      <c r="Z727" s="386">
        <v>0</v>
      </c>
      <c r="AA727" s="386">
        <v>0</v>
      </c>
      <c r="AB727" s="387" t="s">
        <v>65</v>
      </c>
      <c r="AC727" s="157"/>
    </row>
    <row r="728" spans="2:29">
      <c r="B728" s="347">
        <v>15</v>
      </c>
      <c r="C728" s="383">
        <v>8</v>
      </c>
      <c r="D728" s="383" t="str">
        <f t="shared" si="103"/>
        <v>YES</v>
      </c>
      <c r="E728" s="383" t="str">
        <f t="shared" si="104"/>
        <v>COLD</v>
      </c>
      <c r="F728" s="383" t="str">
        <f t="shared" si="105"/>
        <v>NONE</v>
      </c>
      <c r="G728" s="384" t="str">
        <f t="shared" si="100"/>
        <v>WET</v>
      </c>
      <c r="I728" s="342">
        <v>5</v>
      </c>
      <c r="J728" s="144" t="str">
        <f t="shared" si="106"/>
        <v>LARGE</v>
      </c>
      <c r="K728" s="144" t="str">
        <f t="shared" si="107"/>
        <v>MEDIUM</v>
      </c>
      <c r="L728" s="144" t="str" cm="1">
        <f t="array" ref="L728">_xlfn.IFS(I728&lt;=2,"SMALL",I728&lt;=5,"MEDIUM",I728&gt;5,"LARGE")</f>
        <v>MEDIUM</v>
      </c>
      <c r="M728" s="144" t="str">
        <f t="shared" si="101"/>
        <v>YES</v>
      </c>
      <c r="N728" s="374">
        <v>4.83</v>
      </c>
      <c r="O728" s="374">
        <f t="shared" si="102"/>
        <v>5</v>
      </c>
      <c r="P728" s="158" t="str" cm="1">
        <f t="array" ref="P728">_xlfn.SWITCH(ROUND(N728,0),5,"Excellent",4,"Good",3,"ok","Bad")</f>
        <v>Excellent</v>
      </c>
      <c r="Q728" s="144">
        <v>172</v>
      </c>
      <c r="R728" s="385">
        <v>41736</v>
      </c>
      <c r="S728" s="385">
        <v>43907</v>
      </c>
      <c r="T728" s="144">
        <v>1558</v>
      </c>
      <c r="U728" s="144" t="s">
        <v>69</v>
      </c>
      <c r="V728" s="144">
        <v>227</v>
      </c>
      <c r="W728" s="144" t="str">
        <f t="shared" si="108"/>
        <v>Active</v>
      </c>
      <c r="X728" s="144">
        <v>1558</v>
      </c>
      <c r="Y728" s="157" t="s">
        <v>70</v>
      </c>
      <c r="Z728" s="386">
        <v>1</v>
      </c>
      <c r="AA728" s="386">
        <v>0.98</v>
      </c>
      <c r="AB728" s="387" t="s">
        <v>62</v>
      </c>
      <c r="AC728" s="157"/>
    </row>
    <row r="729" spans="2:29">
      <c r="B729" s="347">
        <v>18</v>
      </c>
      <c r="C729" s="383">
        <v>0</v>
      </c>
      <c r="D729" s="383" t="str">
        <f t="shared" si="103"/>
        <v>YES</v>
      </c>
      <c r="E729" s="383" t="str">
        <f t="shared" si="104"/>
        <v>COLD</v>
      </c>
      <c r="F729" s="383" t="str">
        <f t="shared" si="105"/>
        <v>NONE</v>
      </c>
      <c r="G729" s="384" t="str">
        <f t="shared" si="100"/>
        <v>WET</v>
      </c>
      <c r="I729" s="342">
        <v>2</v>
      </c>
      <c r="J729" s="144" t="str">
        <f t="shared" si="106"/>
        <v>SMALL</v>
      </c>
      <c r="K729" s="144" t="str">
        <f t="shared" si="107"/>
        <v>SMALL</v>
      </c>
      <c r="L729" s="144" t="str" cm="1">
        <f t="array" ref="L729">_xlfn.IFS(I729&lt;=2,"SMALL",I729&lt;=5,"MEDIUM",I729&gt;5,"LARGE")</f>
        <v>SMALL</v>
      </c>
      <c r="M729" s="144" t="str">
        <f t="shared" si="101"/>
        <v>NO</v>
      </c>
      <c r="N729" s="374">
        <v>4.7699999999999996</v>
      </c>
      <c r="O729" s="374">
        <f t="shared" si="102"/>
        <v>5</v>
      </c>
      <c r="P729" s="158" t="str" cm="1">
        <f t="array" ref="P729">_xlfn.SWITCH(ROUND(N729,0),5,"Excellent",4,"Good",3,"ok","Bad")</f>
        <v>Excellent</v>
      </c>
      <c r="Q729" s="144">
        <v>43</v>
      </c>
      <c r="R729" s="385">
        <v>41863</v>
      </c>
      <c r="S729" s="385">
        <v>43904</v>
      </c>
      <c r="T729" s="144">
        <v>882</v>
      </c>
      <c r="U729" s="144" t="s">
        <v>60</v>
      </c>
      <c r="V729" s="144">
        <v>0</v>
      </c>
      <c r="W729" s="144" t="str">
        <f t="shared" si="108"/>
        <v>Inactive</v>
      </c>
      <c r="X729" s="144">
        <v>882</v>
      </c>
      <c r="Y729" s="157" t="s">
        <v>122</v>
      </c>
      <c r="Z729" s="386">
        <v>0</v>
      </c>
      <c r="AA729" s="386">
        <v>0.5</v>
      </c>
      <c r="AB729" s="387" t="s">
        <v>65</v>
      </c>
      <c r="AC729" s="157"/>
    </row>
    <row r="730" spans="2:29">
      <c r="B730" s="347">
        <v>37</v>
      </c>
      <c r="C730" s="383">
        <v>46</v>
      </c>
      <c r="D730" s="383" t="str">
        <f t="shared" si="103"/>
        <v>NO</v>
      </c>
      <c r="E730" s="383" t="str">
        <f t="shared" si="104"/>
        <v>COLD</v>
      </c>
      <c r="F730" s="383" t="str">
        <f t="shared" si="105"/>
        <v>RAIN</v>
      </c>
      <c r="G730" s="384" t="str">
        <f t="shared" si="100"/>
        <v>WET</v>
      </c>
      <c r="I730" s="342">
        <v>2</v>
      </c>
      <c r="J730" s="144" t="str">
        <f t="shared" si="106"/>
        <v>SMALL</v>
      </c>
      <c r="K730" s="144" t="str">
        <f t="shared" si="107"/>
        <v>SMALL</v>
      </c>
      <c r="L730" s="144" t="str" cm="1">
        <f t="array" ref="L730">_xlfn.IFS(I730&lt;=2,"SMALL",I730&lt;=5,"MEDIUM",I730&gt;5,"LARGE")</f>
        <v>SMALL</v>
      </c>
      <c r="M730" s="144" t="str">
        <f t="shared" si="101"/>
        <v>YES</v>
      </c>
      <c r="N730" s="374">
        <v>4.99</v>
      </c>
      <c r="O730" s="374">
        <f t="shared" si="102"/>
        <v>5</v>
      </c>
      <c r="P730" s="158" t="str" cm="1">
        <f t="array" ref="P730">_xlfn.SWITCH(ROUND(N730,0),5,"Excellent",4,"Good",3,"ok","Bad")</f>
        <v>Excellent</v>
      </c>
      <c r="Q730" s="144">
        <v>211</v>
      </c>
      <c r="R730" s="385">
        <v>41736</v>
      </c>
      <c r="S730" s="385">
        <v>43868</v>
      </c>
      <c r="T730" s="144">
        <v>1076</v>
      </c>
      <c r="U730" s="144" t="s">
        <v>60</v>
      </c>
      <c r="V730" s="144">
        <v>365</v>
      </c>
      <c r="W730" s="144" t="str">
        <f t="shared" si="108"/>
        <v>Active</v>
      </c>
      <c r="X730" s="144">
        <v>1076</v>
      </c>
      <c r="Y730" s="157" t="s">
        <v>70</v>
      </c>
      <c r="Z730" s="386">
        <v>1</v>
      </c>
      <c r="AA730" s="386">
        <v>0.98</v>
      </c>
      <c r="AB730" s="387" t="s">
        <v>62</v>
      </c>
      <c r="AC730" s="157"/>
    </row>
    <row r="731" spans="2:29">
      <c r="B731" s="347">
        <v>33</v>
      </c>
      <c r="C731" s="383">
        <v>5</v>
      </c>
      <c r="D731" s="383" t="str">
        <f t="shared" si="103"/>
        <v>YES</v>
      </c>
      <c r="E731" s="383" t="str">
        <f t="shared" si="104"/>
        <v>COLD</v>
      </c>
      <c r="F731" s="383" t="str">
        <f t="shared" si="105"/>
        <v>NONE</v>
      </c>
      <c r="G731" s="384" t="str">
        <f t="shared" si="100"/>
        <v>WET</v>
      </c>
      <c r="I731" s="342">
        <v>2</v>
      </c>
      <c r="J731" s="144" t="str">
        <f t="shared" si="106"/>
        <v>SMALL</v>
      </c>
      <c r="K731" s="144" t="str">
        <f t="shared" si="107"/>
        <v>SMALL</v>
      </c>
      <c r="L731" s="144" t="str" cm="1">
        <f t="array" ref="L731">_xlfn.IFS(I731&lt;=2,"SMALL",I731&lt;=5,"MEDIUM",I731&gt;5,"LARGE")</f>
        <v>SMALL</v>
      </c>
      <c r="M731" s="144" t="str">
        <f t="shared" si="101"/>
        <v>YES</v>
      </c>
      <c r="N731" s="374">
        <v>4.97</v>
      </c>
      <c r="O731" s="374">
        <f t="shared" si="102"/>
        <v>5</v>
      </c>
      <c r="P731" s="158" t="str" cm="1">
        <f t="array" ref="P731">_xlfn.SWITCH(ROUND(N731,0),5,"Excellent",4,"Good",3,"ok","Bad")</f>
        <v>Excellent</v>
      </c>
      <c r="Q731" s="144">
        <v>108</v>
      </c>
      <c r="R731" s="385">
        <v>41742</v>
      </c>
      <c r="S731" s="385">
        <v>43902</v>
      </c>
      <c r="T731" s="144">
        <v>1548</v>
      </c>
      <c r="U731" s="144" t="s">
        <v>60</v>
      </c>
      <c r="V731" s="144">
        <v>15</v>
      </c>
      <c r="W731" s="144" t="str">
        <f t="shared" si="108"/>
        <v>Active</v>
      </c>
      <c r="X731" s="144">
        <v>1548</v>
      </c>
      <c r="Y731" s="157" t="s">
        <v>61</v>
      </c>
      <c r="Z731" s="386">
        <v>1</v>
      </c>
      <c r="AA731" s="386">
        <v>1</v>
      </c>
      <c r="AB731" s="387" t="s">
        <v>65</v>
      </c>
      <c r="AC731" s="157"/>
    </row>
    <row r="732" spans="2:29">
      <c r="B732" s="347">
        <v>42</v>
      </c>
      <c r="C732" s="383">
        <v>0</v>
      </c>
      <c r="D732" s="383" t="str">
        <f t="shared" si="103"/>
        <v>NO</v>
      </c>
      <c r="E732" s="383" t="str">
        <f t="shared" si="104"/>
        <v>MILD</v>
      </c>
      <c r="F732" s="383" t="str">
        <f t="shared" si="105"/>
        <v>NONE</v>
      </c>
      <c r="G732" s="384" t="str">
        <f t="shared" si="100"/>
        <v>WET</v>
      </c>
      <c r="I732" s="342">
        <v>1</v>
      </c>
      <c r="J732" s="144" t="str">
        <f t="shared" si="106"/>
        <v>SMALL</v>
      </c>
      <c r="K732" s="144" t="str">
        <f t="shared" si="107"/>
        <v>SMALL</v>
      </c>
      <c r="L732" s="144" t="str" cm="1">
        <f t="array" ref="L732">_xlfn.IFS(I732&lt;=2,"SMALL",I732&lt;=5,"MEDIUM",I732&gt;5,"LARGE")</f>
        <v>SMALL</v>
      </c>
      <c r="M732" s="144" t="str">
        <f t="shared" si="101"/>
        <v>NO</v>
      </c>
      <c r="N732" s="374">
        <v>5</v>
      </c>
      <c r="O732" s="374">
        <f t="shared" si="102"/>
        <v>5</v>
      </c>
      <c r="P732" s="158" t="str" cm="1">
        <f t="array" ref="P732">_xlfn.SWITCH(ROUND(N732,0),5,"Excellent",4,"Good",3,"ok","Bad")</f>
        <v>Excellent</v>
      </c>
      <c r="Q732" s="144">
        <v>11</v>
      </c>
      <c r="R732" s="385">
        <v>43019</v>
      </c>
      <c r="S732" s="385">
        <v>43894</v>
      </c>
      <c r="T732" s="144">
        <v>626</v>
      </c>
      <c r="U732" s="144" t="s">
        <v>60</v>
      </c>
      <c r="V732" s="144">
        <v>91</v>
      </c>
      <c r="W732" s="144" t="str">
        <f t="shared" si="108"/>
        <v>Active</v>
      </c>
      <c r="X732" s="144">
        <v>626</v>
      </c>
      <c r="Y732" s="157" t="s">
        <v>61</v>
      </c>
      <c r="Z732" s="386">
        <v>1</v>
      </c>
      <c r="AA732" s="386">
        <v>0.94</v>
      </c>
      <c r="AB732" s="387" t="s">
        <v>62</v>
      </c>
      <c r="AC732" s="157"/>
    </row>
    <row r="733" spans="2:29">
      <c r="B733" s="347">
        <v>26</v>
      </c>
      <c r="C733" s="383">
        <v>0</v>
      </c>
      <c r="D733" s="383" t="str">
        <f t="shared" si="103"/>
        <v>YES</v>
      </c>
      <c r="E733" s="383" t="str">
        <f t="shared" si="104"/>
        <v>COLD</v>
      </c>
      <c r="F733" s="383" t="str">
        <f t="shared" si="105"/>
        <v>NONE</v>
      </c>
      <c r="G733" s="384" t="str">
        <f t="shared" si="100"/>
        <v>WET</v>
      </c>
      <c r="I733" s="342">
        <v>4</v>
      </c>
      <c r="J733" s="144" t="str">
        <f t="shared" si="106"/>
        <v>LARGE</v>
      </c>
      <c r="K733" s="144" t="str">
        <f t="shared" si="107"/>
        <v>MEDIUM</v>
      </c>
      <c r="L733" s="144" t="str" cm="1">
        <f t="array" ref="L733">_xlfn.IFS(I733&lt;=2,"SMALL",I733&lt;=5,"MEDIUM",I733&gt;5,"LARGE")</f>
        <v>MEDIUM</v>
      </c>
      <c r="M733" s="144" t="str">
        <f t="shared" si="101"/>
        <v>NO</v>
      </c>
      <c r="N733" s="374">
        <v>4.91</v>
      </c>
      <c r="O733" s="374">
        <f t="shared" si="102"/>
        <v>5</v>
      </c>
      <c r="P733" s="158" t="str" cm="1">
        <f t="array" ref="P733">_xlfn.SWITCH(ROUND(N733,0),5,"Excellent",4,"Good",3,"ok","Bad")</f>
        <v>Excellent</v>
      </c>
      <c r="Q733" s="144">
        <v>11</v>
      </c>
      <c r="R733" s="385">
        <v>41704</v>
      </c>
      <c r="S733" s="385">
        <v>43681</v>
      </c>
      <c r="T733" s="144">
        <v>1469</v>
      </c>
      <c r="U733" s="144" t="s">
        <v>69</v>
      </c>
      <c r="V733" s="144">
        <v>56</v>
      </c>
      <c r="W733" s="144" t="str">
        <f t="shared" si="108"/>
        <v>Active</v>
      </c>
      <c r="X733" s="144">
        <v>1469</v>
      </c>
      <c r="Y733" s="157" t="s">
        <v>70</v>
      </c>
      <c r="Z733" s="386">
        <v>1</v>
      </c>
      <c r="AA733" s="386">
        <v>1</v>
      </c>
      <c r="AB733" s="387" t="s">
        <v>65</v>
      </c>
      <c r="AC733" s="157"/>
    </row>
    <row r="734" spans="2:29">
      <c r="B734" s="347">
        <v>44</v>
      </c>
      <c r="C734" s="383">
        <v>3</v>
      </c>
      <c r="D734" s="383" t="str">
        <f t="shared" si="103"/>
        <v>NO</v>
      </c>
      <c r="E734" s="383" t="str">
        <f t="shared" si="104"/>
        <v>MILD</v>
      </c>
      <c r="F734" s="383" t="str">
        <f t="shared" si="105"/>
        <v>RAIN</v>
      </c>
      <c r="G734" s="384" t="str">
        <f t="shared" si="100"/>
        <v>WET</v>
      </c>
      <c r="I734" s="342">
        <v>2</v>
      </c>
      <c r="J734" s="144" t="str">
        <f t="shared" si="106"/>
        <v>SMALL</v>
      </c>
      <c r="K734" s="144" t="str">
        <f t="shared" si="107"/>
        <v>SMALL</v>
      </c>
      <c r="L734" s="144" t="str" cm="1">
        <f t="array" ref="L734">_xlfn.IFS(I734&lt;=2,"SMALL",I734&lt;=5,"MEDIUM",I734&gt;5,"LARGE")</f>
        <v>SMALL</v>
      </c>
      <c r="M734" s="144" t="str">
        <f t="shared" si="101"/>
        <v>YES</v>
      </c>
      <c r="N734" s="374">
        <v>4.95</v>
      </c>
      <c r="O734" s="374">
        <f t="shared" si="102"/>
        <v>5</v>
      </c>
      <c r="P734" s="158" t="str" cm="1">
        <f t="array" ref="P734">_xlfn.SWITCH(ROUND(N734,0),5,"Excellent",4,"Good",3,"ok","Bad")</f>
        <v>Excellent</v>
      </c>
      <c r="Q734" s="144">
        <v>116</v>
      </c>
      <c r="R734" s="385">
        <v>41699</v>
      </c>
      <c r="S734" s="385">
        <v>43908</v>
      </c>
      <c r="T734" s="144">
        <v>720</v>
      </c>
      <c r="U734" s="144" t="s">
        <v>60</v>
      </c>
      <c r="V734" s="144">
        <v>179</v>
      </c>
      <c r="W734" s="144" t="str">
        <f t="shared" si="108"/>
        <v>Active</v>
      </c>
      <c r="X734" s="144">
        <v>720</v>
      </c>
      <c r="Y734" s="157" t="s">
        <v>64</v>
      </c>
      <c r="Z734" s="386">
        <v>0.5</v>
      </c>
      <c r="AA734" s="386">
        <v>0.63</v>
      </c>
      <c r="AB734" s="387" t="s">
        <v>62</v>
      </c>
      <c r="AC734" s="157"/>
    </row>
    <row r="735" spans="2:29">
      <c r="B735" s="347">
        <v>41</v>
      </c>
      <c r="C735" s="383">
        <v>3</v>
      </c>
      <c r="D735" s="383" t="str">
        <f t="shared" si="103"/>
        <v>NO</v>
      </c>
      <c r="E735" s="383" t="str">
        <f t="shared" si="104"/>
        <v>MILD</v>
      </c>
      <c r="F735" s="383" t="str">
        <f t="shared" si="105"/>
        <v>RAIN</v>
      </c>
      <c r="G735" s="384" t="str">
        <f t="shared" si="100"/>
        <v>WET</v>
      </c>
      <c r="I735" s="342">
        <v>1</v>
      </c>
      <c r="J735" s="144" t="str">
        <f t="shared" si="106"/>
        <v>SMALL</v>
      </c>
      <c r="K735" s="144" t="str">
        <f t="shared" si="107"/>
        <v>SMALL</v>
      </c>
      <c r="L735" s="144" t="str" cm="1">
        <f t="array" ref="L735">_xlfn.IFS(I735&lt;=2,"SMALL",I735&lt;=5,"MEDIUM",I735&gt;5,"LARGE")</f>
        <v>SMALL</v>
      </c>
      <c r="M735" s="144" t="str">
        <f t="shared" si="101"/>
        <v>NO</v>
      </c>
      <c r="N735" s="374">
        <v>4.91</v>
      </c>
      <c r="O735" s="374">
        <f t="shared" si="102"/>
        <v>5</v>
      </c>
      <c r="P735" s="158" t="str" cm="1">
        <f t="array" ref="P735">_xlfn.SWITCH(ROUND(N735,0),5,"Excellent",4,"Good",3,"ok","Bad")</f>
        <v>Excellent</v>
      </c>
      <c r="Q735" s="144">
        <v>95</v>
      </c>
      <c r="R735" s="385">
        <v>41782</v>
      </c>
      <c r="S735" s="385">
        <v>43969</v>
      </c>
      <c r="T735" s="144">
        <v>995</v>
      </c>
      <c r="U735" s="144" t="s">
        <v>73</v>
      </c>
      <c r="V735" s="144">
        <v>300</v>
      </c>
      <c r="W735" s="144" t="str">
        <f t="shared" si="108"/>
        <v>Active</v>
      </c>
      <c r="X735" s="144">
        <v>995</v>
      </c>
      <c r="Y735" s="157" t="s">
        <v>70</v>
      </c>
      <c r="Z735" s="386">
        <v>1</v>
      </c>
      <c r="AA735" s="386">
        <v>0.94</v>
      </c>
      <c r="AB735" s="387" t="s">
        <v>65</v>
      </c>
      <c r="AC735" s="157"/>
    </row>
    <row r="736" spans="2:29">
      <c r="B736" s="347">
        <v>27</v>
      </c>
      <c r="C736" s="383">
        <v>3</v>
      </c>
      <c r="D736" s="383" t="str">
        <f t="shared" si="103"/>
        <v>YES</v>
      </c>
      <c r="E736" s="383" t="str">
        <f t="shared" si="104"/>
        <v>COLD</v>
      </c>
      <c r="F736" s="383" t="str">
        <f t="shared" si="105"/>
        <v>NONE</v>
      </c>
      <c r="G736" s="384" t="str">
        <f t="shared" si="100"/>
        <v>WET</v>
      </c>
      <c r="I736" s="342">
        <v>2</v>
      </c>
      <c r="J736" s="144" t="str">
        <f t="shared" si="106"/>
        <v>SMALL</v>
      </c>
      <c r="K736" s="144" t="str">
        <f t="shared" si="107"/>
        <v>SMALL</v>
      </c>
      <c r="L736" s="144" t="str" cm="1">
        <f t="array" ref="L736">_xlfn.IFS(I736&lt;=2,"SMALL",I736&lt;=5,"MEDIUM",I736&gt;5,"LARGE")</f>
        <v>SMALL</v>
      </c>
      <c r="M736" s="144" t="str">
        <f t="shared" si="101"/>
        <v>NO</v>
      </c>
      <c r="N736" s="374">
        <v>4.7300000000000004</v>
      </c>
      <c r="O736" s="374">
        <f t="shared" si="102"/>
        <v>5</v>
      </c>
      <c r="P736" s="158" t="str" cm="1">
        <f t="array" ref="P736">_xlfn.SWITCH(ROUND(N736,0),5,"Excellent",4,"Good",3,"ok","Bad")</f>
        <v>Excellent</v>
      </c>
      <c r="Q736" s="144">
        <v>37</v>
      </c>
      <c r="R736" s="385">
        <v>41743</v>
      </c>
      <c r="S736" s="385">
        <v>43379</v>
      </c>
      <c r="T736" s="144">
        <v>824</v>
      </c>
      <c r="U736" s="144" t="s">
        <v>60</v>
      </c>
      <c r="V736" s="144">
        <v>228</v>
      </c>
      <c r="W736" s="144" t="str">
        <f t="shared" si="108"/>
        <v>Active</v>
      </c>
      <c r="X736" s="144">
        <v>824</v>
      </c>
      <c r="Y736" s="157" t="s">
        <v>122</v>
      </c>
      <c r="Z736" s="386">
        <v>0</v>
      </c>
      <c r="AA736" s="386">
        <v>0.17</v>
      </c>
      <c r="AB736" s="387" t="s">
        <v>65</v>
      </c>
      <c r="AC736" s="157"/>
    </row>
    <row r="737" spans="2:29">
      <c r="B737" s="347">
        <v>28</v>
      </c>
      <c r="C737" s="383">
        <v>0</v>
      </c>
      <c r="D737" s="383" t="str">
        <f t="shared" si="103"/>
        <v>YES</v>
      </c>
      <c r="E737" s="383" t="str">
        <f t="shared" si="104"/>
        <v>COLD</v>
      </c>
      <c r="F737" s="383" t="str">
        <f t="shared" si="105"/>
        <v>NONE</v>
      </c>
      <c r="G737" s="384" t="str">
        <f t="shared" si="100"/>
        <v>WET</v>
      </c>
      <c r="I737" s="342">
        <v>2</v>
      </c>
      <c r="J737" s="144" t="str">
        <f t="shared" si="106"/>
        <v>SMALL</v>
      </c>
      <c r="K737" s="144" t="str">
        <f t="shared" si="107"/>
        <v>SMALL</v>
      </c>
      <c r="L737" s="144" t="str" cm="1">
        <f t="array" ref="L737">_xlfn.IFS(I737&lt;=2,"SMALL",I737&lt;=5,"MEDIUM",I737&gt;5,"LARGE")</f>
        <v>SMALL</v>
      </c>
      <c r="M737" s="144" t="str">
        <f t="shared" si="101"/>
        <v>NO</v>
      </c>
      <c r="N737" s="374">
        <v>4.75</v>
      </c>
      <c r="O737" s="374">
        <f t="shared" si="102"/>
        <v>5</v>
      </c>
      <c r="P737" s="158" t="str" cm="1">
        <f t="array" ref="P737">_xlfn.SWITCH(ROUND(N737,0),5,"Excellent",4,"Good",3,"ok","Bad")</f>
        <v>Excellent</v>
      </c>
      <c r="Q737" s="144">
        <v>48</v>
      </c>
      <c r="R737" s="385">
        <v>41743</v>
      </c>
      <c r="S737" s="385">
        <v>43701</v>
      </c>
      <c r="T737" s="144">
        <v>1574</v>
      </c>
      <c r="U737" s="144" t="s">
        <v>60</v>
      </c>
      <c r="V737" s="144">
        <v>365</v>
      </c>
      <c r="W737" s="144" t="str">
        <f t="shared" si="108"/>
        <v>Active</v>
      </c>
      <c r="X737" s="144">
        <v>1574</v>
      </c>
      <c r="Y737" s="157" t="s">
        <v>70</v>
      </c>
      <c r="Z737" s="386">
        <v>1</v>
      </c>
      <c r="AA737" s="386">
        <v>1</v>
      </c>
      <c r="AB737" s="387" t="s">
        <v>65</v>
      </c>
      <c r="AC737" s="157"/>
    </row>
    <row r="738" spans="2:29">
      <c r="B738" s="347">
        <v>32</v>
      </c>
      <c r="C738" s="383">
        <v>0</v>
      </c>
      <c r="D738" s="383" t="str">
        <f t="shared" si="103"/>
        <v>YES</v>
      </c>
      <c r="E738" s="383" t="str">
        <f t="shared" si="104"/>
        <v>COLD</v>
      </c>
      <c r="F738" s="383" t="str">
        <f t="shared" si="105"/>
        <v>NONE</v>
      </c>
      <c r="G738" s="384" t="str">
        <f t="shared" si="100"/>
        <v>WET</v>
      </c>
      <c r="I738" s="342">
        <v>2</v>
      </c>
      <c r="J738" s="144" t="str">
        <f t="shared" si="106"/>
        <v>SMALL</v>
      </c>
      <c r="K738" s="144" t="str">
        <f t="shared" si="107"/>
        <v>SMALL</v>
      </c>
      <c r="L738" s="144" t="str" cm="1">
        <f t="array" ref="L738">_xlfn.IFS(I738&lt;=2,"SMALL",I738&lt;=5,"MEDIUM",I738&gt;5,"LARGE")</f>
        <v>SMALL</v>
      </c>
      <c r="M738" s="144" t="str">
        <f t="shared" si="101"/>
        <v>NO</v>
      </c>
      <c r="N738" s="374">
        <v>4.7699999999999996</v>
      </c>
      <c r="O738" s="374">
        <f t="shared" si="102"/>
        <v>5</v>
      </c>
      <c r="P738" s="158" t="str" cm="1">
        <f t="array" ref="P738">_xlfn.SWITCH(ROUND(N738,0),5,"Excellent",4,"Good",3,"ok","Bad")</f>
        <v>Excellent</v>
      </c>
      <c r="Q738" s="144">
        <v>22</v>
      </c>
      <c r="R738" s="385">
        <v>41741</v>
      </c>
      <c r="S738" s="385">
        <v>43759</v>
      </c>
      <c r="T738" s="144">
        <v>1061</v>
      </c>
      <c r="U738" s="144" t="s">
        <v>60</v>
      </c>
      <c r="V738" s="144">
        <v>89</v>
      </c>
      <c r="W738" s="144" t="str">
        <f t="shared" si="108"/>
        <v>Active</v>
      </c>
      <c r="X738" s="144">
        <v>1061</v>
      </c>
      <c r="Y738" s="157" t="s">
        <v>70</v>
      </c>
      <c r="Z738" s="386">
        <v>1</v>
      </c>
      <c r="AA738" s="386">
        <v>0.99</v>
      </c>
      <c r="AB738" s="387" t="s">
        <v>65</v>
      </c>
      <c r="AC738" s="157"/>
    </row>
    <row r="739" spans="2:29">
      <c r="B739" s="347">
        <v>45</v>
      </c>
      <c r="C739" s="383">
        <v>0</v>
      </c>
      <c r="D739" s="383" t="str">
        <f t="shared" si="103"/>
        <v>NO</v>
      </c>
      <c r="E739" s="383" t="str">
        <f t="shared" si="104"/>
        <v>MILD</v>
      </c>
      <c r="F739" s="383" t="str">
        <f t="shared" si="105"/>
        <v>NONE</v>
      </c>
      <c r="G739" s="384" t="str">
        <f t="shared" si="100"/>
        <v>WET</v>
      </c>
      <c r="I739" s="342">
        <v>2</v>
      </c>
      <c r="J739" s="144" t="str">
        <f t="shared" si="106"/>
        <v>SMALL</v>
      </c>
      <c r="K739" s="144" t="str">
        <f t="shared" si="107"/>
        <v>SMALL</v>
      </c>
      <c r="L739" s="144" t="str" cm="1">
        <f t="array" ref="L739">_xlfn.IFS(I739&lt;=2,"SMALL",I739&lt;=5,"MEDIUM",I739&gt;5,"LARGE")</f>
        <v>SMALL</v>
      </c>
      <c r="M739" s="144" t="str">
        <f t="shared" si="101"/>
        <v>NO</v>
      </c>
      <c r="N739" s="374">
        <v>4.6100000000000003</v>
      </c>
      <c r="O739" s="374">
        <f t="shared" si="102"/>
        <v>5</v>
      </c>
      <c r="P739" s="158" t="str" cm="1">
        <f t="array" ref="P739">_xlfn.SWITCH(ROUND(N739,0),5,"Excellent",4,"Good",3,"ok","Bad")</f>
        <v>Excellent</v>
      </c>
      <c r="Q739" s="144">
        <v>36</v>
      </c>
      <c r="R739" s="385">
        <v>41751</v>
      </c>
      <c r="S739" s="385">
        <v>44043</v>
      </c>
      <c r="T739" s="144">
        <v>1334</v>
      </c>
      <c r="U739" s="144" t="s">
        <v>69</v>
      </c>
      <c r="V739" s="144">
        <v>33</v>
      </c>
      <c r="W739" s="144" t="str">
        <f t="shared" si="108"/>
        <v>Active</v>
      </c>
      <c r="X739" s="144">
        <v>1334</v>
      </c>
      <c r="Y739" s="157" t="s">
        <v>70</v>
      </c>
      <c r="Z739" s="386">
        <v>0.9</v>
      </c>
      <c r="AA739" s="386">
        <v>1</v>
      </c>
      <c r="AB739" s="387" t="s">
        <v>62</v>
      </c>
      <c r="AC739" s="157"/>
    </row>
    <row r="740" spans="2:29">
      <c r="B740" s="347">
        <v>20</v>
      </c>
      <c r="C740" s="383">
        <v>0</v>
      </c>
      <c r="D740" s="383" t="str">
        <f t="shared" si="103"/>
        <v>YES</v>
      </c>
      <c r="E740" s="383" t="str">
        <f t="shared" si="104"/>
        <v>COLD</v>
      </c>
      <c r="F740" s="383" t="str">
        <f t="shared" si="105"/>
        <v>NONE</v>
      </c>
      <c r="G740" s="384" t="str">
        <f t="shared" si="100"/>
        <v>WET</v>
      </c>
      <c r="I740" s="342">
        <v>8</v>
      </c>
      <c r="J740" s="144" t="str">
        <f t="shared" si="106"/>
        <v>LARGE</v>
      </c>
      <c r="K740" s="144" t="str">
        <f t="shared" si="107"/>
        <v>LARGE</v>
      </c>
      <c r="L740" s="144" t="str" cm="1">
        <f t="array" ref="L740">_xlfn.IFS(I740&lt;=2,"SMALL",I740&lt;=5,"MEDIUM",I740&gt;5,"LARGE")</f>
        <v>LARGE</v>
      </c>
      <c r="M740" s="144" t="str">
        <f t="shared" si="101"/>
        <v>NO</v>
      </c>
      <c r="N740" s="374">
        <v>4.7300000000000004</v>
      </c>
      <c r="O740" s="374">
        <f t="shared" si="102"/>
        <v>5</v>
      </c>
      <c r="P740" s="158" t="str" cm="1">
        <f t="array" ref="P740">_xlfn.SWITCH(ROUND(N740,0),5,"Excellent",4,"Good",3,"ok","Bad")</f>
        <v>Excellent</v>
      </c>
      <c r="Q740" s="144">
        <v>182</v>
      </c>
      <c r="R740" s="385">
        <v>41744</v>
      </c>
      <c r="S740" s="385">
        <v>44037</v>
      </c>
      <c r="T740" s="144">
        <v>1336</v>
      </c>
      <c r="U740" s="144" t="s">
        <v>69</v>
      </c>
      <c r="V740" s="144">
        <v>100</v>
      </c>
      <c r="W740" s="144" t="str">
        <f t="shared" si="108"/>
        <v>Active</v>
      </c>
      <c r="X740" s="144">
        <v>1336</v>
      </c>
      <c r="Y740" s="157" t="s">
        <v>70</v>
      </c>
      <c r="Z740" s="386">
        <v>1</v>
      </c>
      <c r="AA740" s="386">
        <v>1</v>
      </c>
      <c r="AB740" s="387" t="s">
        <v>62</v>
      </c>
      <c r="AC740" s="157"/>
    </row>
    <row r="741" spans="2:29">
      <c r="B741" s="347">
        <v>23</v>
      </c>
      <c r="C741" s="383">
        <v>0</v>
      </c>
      <c r="D741" s="383" t="str">
        <f t="shared" si="103"/>
        <v>YES</v>
      </c>
      <c r="E741" s="383" t="str">
        <f t="shared" si="104"/>
        <v>COLD</v>
      </c>
      <c r="F741" s="383" t="str">
        <f t="shared" si="105"/>
        <v>NONE</v>
      </c>
      <c r="G741" s="384" t="str">
        <f t="shared" si="100"/>
        <v>WET</v>
      </c>
      <c r="I741" s="342">
        <v>2</v>
      </c>
      <c r="J741" s="144" t="str">
        <f t="shared" si="106"/>
        <v>SMALL</v>
      </c>
      <c r="K741" s="144" t="str">
        <f t="shared" si="107"/>
        <v>SMALL</v>
      </c>
      <c r="L741" s="144" t="str" cm="1">
        <f t="array" ref="L741">_xlfn.IFS(I741&lt;=2,"SMALL",I741&lt;=5,"MEDIUM",I741&gt;5,"LARGE")</f>
        <v>SMALL</v>
      </c>
      <c r="M741" s="144" t="str">
        <f t="shared" si="101"/>
        <v>NO</v>
      </c>
      <c r="N741" s="374">
        <v>4.3099999999999996</v>
      </c>
      <c r="O741" s="374">
        <f t="shared" si="102"/>
        <v>4</v>
      </c>
      <c r="P741" s="158" t="str" cm="1">
        <f t="array" ref="P741">_xlfn.SWITCH(ROUND(N741,0),5,"Excellent",4,"Good",3,"ok","Bad")</f>
        <v>Good</v>
      </c>
      <c r="Q741" s="144">
        <v>88</v>
      </c>
      <c r="R741" s="385">
        <v>41799</v>
      </c>
      <c r="S741" s="385">
        <v>43977</v>
      </c>
      <c r="T741" s="144">
        <v>691</v>
      </c>
      <c r="U741" s="144" t="s">
        <v>60</v>
      </c>
      <c r="V741" s="144">
        <v>360</v>
      </c>
      <c r="W741" s="144" t="str">
        <f t="shared" si="108"/>
        <v>Active</v>
      </c>
      <c r="X741" s="144">
        <v>691</v>
      </c>
      <c r="Y741" s="157" t="s">
        <v>70</v>
      </c>
      <c r="Z741" s="386">
        <v>1</v>
      </c>
      <c r="AA741" s="386">
        <v>0.99</v>
      </c>
      <c r="AB741" s="387" t="s">
        <v>65</v>
      </c>
      <c r="AC741" s="157"/>
    </row>
    <row r="742" spans="2:29">
      <c r="B742" s="347">
        <v>10</v>
      </c>
      <c r="C742" s="383">
        <v>0</v>
      </c>
      <c r="D742" s="383" t="str">
        <f t="shared" si="103"/>
        <v>YES</v>
      </c>
      <c r="E742" s="383" t="str">
        <f t="shared" si="104"/>
        <v>COLD</v>
      </c>
      <c r="F742" s="383" t="str">
        <f t="shared" si="105"/>
        <v>NONE</v>
      </c>
      <c r="G742" s="384" t="str">
        <f t="shared" si="100"/>
        <v>WET</v>
      </c>
      <c r="I742" s="342">
        <v>2</v>
      </c>
      <c r="J742" s="144" t="str">
        <f t="shared" si="106"/>
        <v>SMALL</v>
      </c>
      <c r="K742" s="144" t="str">
        <f t="shared" si="107"/>
        <v>SMALL</v>
      </c>
      <c r="L742" s="144" t="str" cm="1">
        <f t="array" ref="L742">_xlfn.IFS(I742&lt;=2,"SMALL",I742&lt;=5,"MEDIUM",I742&gt;5,"LARGE")</f>
        <v>SMALL</v>
      </c>
      <c r="M742" s="144" t="str">
        <f t="shared" si="101"/>
        <v>NO</v>
      </c>
      <c r="N742" s="374">
        <v>4.83</v>
      </c>
      <c r="O742" s="374">
        <f t="shared" si="102"/>
        <v>5</v>
      </c>
      <c r="P742" s="158" t="str" cm="1">
        <f t="array" ref="P742">_xlfn.SWITCH(ROUND(N742,0),5,"Excellent",4,"Good",3,"ok","Bad")</f>
        <v>Excellent</v>
      </c>
      <c r="Q742" s="144">
        <v>23</v>
      </c>
      <c r="R742" s="385">
        <v>41822</v>
      </c>
      <c r="S742" s="385">
        <v>43826</v>
      </c>
      <c r="T742" s="144">
        <v>1584</v>
      </c>
      <c r="U742" s="144" t="s">
        <v>60</v>
      </c>
      <c r="V742" s="144">
        <v>365</v>
      </c>
      <c r="W742" s="144" t="str">
        <f t="shared" si="108"/>
        <v>Active</v>
      </c>
      <c r="X742" s="144">
        <v>1584</v>
      </c>
      <c r="Y742" s="157" t="s">
        <v>61</v>
      </c>
      <c r="Z742" s="386">
        <v>1</v>
      </c>
      <c r="AA742" s="386">
        <v>0.91</v>
      </c>
      <c r="AB742" s="387" t="s">
        <v>62</v>
      </c>
      <c r="AC742" s="157"/>
    </row>
    <row r="743" spans="2:29">
      <c r="B743" s="347">
        <v>43</v>
      </c>
      <c r="C743" s="383">
        <v>0</v>
      </c>
      <c r="D743" s="383" t="str">
        <f t="shared" si="103"/>
        <v>NO</v>
      </c>
      <c r="E743" s="383" t="str">
        <f t="shared" si="104"/>
        <v>MILD</v>
      </c>
      <c r="F743" s="383" t="str">
        <f t="shared" si="105"/>
        <v>NONE</v>
      </c>
      <c r="G743" s="384" t="str">
        <f t="shared" si="100"/>
        <v>WET</v>
      </c>
      <c r="I743" s="342">
        <v>2</v>
      </c>
      <c r="J743" s="144" t="str">
        <f t="shared" si="106"/>
        <v>SMALL</v>
      </c>
      <c r="K743" s="144" t="str">
        <f t="shared" si="107"/>
        <v>SMALL</v>
      </c>
      <c r="L743" s="144" t="str" cm="1">
        <f t="array" ref="L743">_xlfn.IFS(I743&lt;=2,"SMALL",I743&lt;=5,"MEDIUM",I743&gt;5,"LARGE")</f>
        <v>SMALL</v>
      </c>
      <c r="M743" s="144" t="str">
        <f t="shared" si="101"/>
        <v>NO</v>
      </c>
      <c r="N743" s="374">
        <v>4.97</v>
      </c>
      <c r="O743" s="374">
        <f t="shared" si="102"/>
        <v>5</v>
      </c>
      <c r="P743" s="158" t="str" cm="1">
        <f t="array" ref="P743">_xlfn.SWITCH(ROUND(N743,0),5,"Excellent",4,"Good",3,"ok","Bad")</f>
        <v>Excellent</v>
      </c>
      <c r="Q743" s="144">
        <v>36</v>
      </c>
      <c r="R743" s="385">
        <v>41806</v>
      </c>
      <c r="S743" s="385">
        <v>44011</v>
      </c>
      <c r="T743" s="144">
        <v>359</v>
      </c>
      <c r="U743" s="144" t="s">
        <v>69</v>
      </c>
      <c r="V743" s="144">
        <v>0</v>
      </c>
      <c r="W743" s="144" t="str">
        <f t="shared" si="108"/>
        <v>Inactive</v>
      </c>
      <c r="X743" s="144">
        <v>359</v>
      </c>
      <c r="Y743" s="157" t="s">
        <v>70</v>
      </c>
      <c r="Z743" s="386">
        <v>1</v>
      </c>
      <c r="AA743" s="386">
        <v>1</v>
      </c>
      <c r="AB743" s="387" t="s">
        <v>65</v>
      </c>
      <c r="AC743" s="157"/>
    </row>
    <row r="744" spans="2:29">
      <c r="B744" s="347">
        <v>13</v>
      </c>
      <c r="C744" s="383">
        <v>5</v>
      </c>
      <c r="D744" s="383" t="str">
        <f t="shared" si="103"/>
        <v>YES</v>
      </c>
      <c r="E744" s="383" t="str">
        <f t="shared" si="104"/>
        <v>COLD</v>
      </c>
      <c r="F744" s="383" t="str">
        <f t="shared" si="105"/>
        <v>NONE</v>
      </c>
      <c r="G744" s="384" t="str">
        <f t="shared" si="100"/>
        <v>WET</v>
      </c>
      <c r="I744" s="342">
        <v>2</v>
      </c>
      <c r="J744" s="144" t="str">
        <f t="shared" si="106"/>
        <v>SMALL</v>
      </c>
      <c r="K744" s="144" t="str">
        <f t="shared" si="107"/>
        <v>SMALL</v>
      </c>
      <c r="L744" s="144" t="str" cm="1">
        <f t="array" ref="L744">_xlfn.IFS(I744&lt;=2,"SMALL",I744&lt;=5,"MEDIUM",I744&gt;5,"LARGE")</f>
        <v>SMALL</v>
      </c>
      <c r="M744" s="144" t="str">
        <f t="shared" si="101"/>
        <v>NO</v>
      </c>
      <c r="N744" s="374">
        <v>5</v>
      </c>
      <c r="O744" s="374">
        <f t="shared" si="102"/>
        <v>5</v>
      </c>
      <c r="P744" s="158" t="str" cm="1">
        <f t="array" ref="P744">_xlfn.SWITCH(ROUND(N744,0),5,"Excellent",4,"Good",3,"ok","Bad")</f>
        <v>Excellent</v>
      </c>
      <c r="Q744" s="144">
        <v>3</v>
      </c>
      <c r="R744" s="385">
        <v>42273</v>
      </c>
      <c r="S744" s="385">
        <v>43737</v>
      </c>
      <c r="T744" s="144">
        <v>1589</v>
      </c>
      <c r="U744" s="144" t="s">
        <v>60</v>
      </c>
      <c r="V744" s="144">
        <v>365</v>
      </c>
      <c r="W744" s="144" t="str">
        <f t="shared" si="108"/>
        <v>Active</v>
      </c>
      <c r="X744" s="144">
        <v>1589</v>
      </c>
      <c r="Y744" s="157" t="s">
        <v>122</v>
      </c>
      <c r="Z744" s="386">
        <v>0</v>
      </c>
      <c r="AA744" s="386">
        <v>0.67</v>
      </c>
      <c r="AB744" s="387" t="s">
        <v>65</v>
      </c>
      <c r="AC744" s="157"/>
    </row>
    <row r="745" spans="2:29">
      <c r="B745" s="347">
        <v>27</v>
      </c>
      <c r="C745" s="383">
        <v>0</v>
      </c>
      <c r="D745" s="383" t="str">
        <f t="shared" si="103"/>
        <v>YES</v>
      </c>
      <c r="E745" s="383" t="str">
        <f t="shared" si="104"/>
        <v>COLD</v>
      </c>
      <c r="F745" s="383" t="str">
        <f t="shared" si="105"/>
        <v>NONE</v>
      </c>
      <c r="G745" s="384" t="str">
        <f t="shared" si="100"/>
        <v>WET</v>
      </c>
      <c r="I745" s="342">
        <v>6</v>
      </c>
      <c r="J745" s="144" t="str">
        <f t="shared" si="106"/>
        <v>LARGE</v>
      </c>
      <c r="K745" s="144" t="str">
        <f t="shared" si="107"/>
        <v>LARGE</v>
      </c>
      <c r="L745" s="144" t="str" cm="1">
        <f t="array" ref="L745">_xlfn.IFS(I745&lt;=2,"SMALL",I745&lt;=5,"MEDIUM",I745&gt;5,"LARGE")</f>
        <v>LARGE</v>
      </c>
      <c r="M745" s="144" t="str">
        <f t="shared" si="101"/>
        <v>NO</v>
      </c>
      <c r="N745" s="374">
        <v>4.59</v>
      </c>
      <c r="O745" s="374">
        <f t="shared" si="102"/>
        <v>5</v>
      </c>
      <c r="P745" s="158" t="str" cm="1">
        <f t="array" ref="P745">_xlfn.SWITCH(ROUND(N745,0),5,"Excellent",4,"Good",3,"ok","Bad")</f>
        <v>Excellent</v>
      </c>
      <c r="Q745" s="144">
        <v>193</v>
      </c>
      <c r="R745" s="385">
        <v>41747</v>
      </c>
      <c r="S745" s="385">
        <v>44043</v>
      </c>
      <c r="T745" s="144">
        <v>1590</v>
      </c>
      <c r="U745" s="144" t="s">
        <v>69</v>
      </c>
      <c r="V745" s="144">
        <v>278</v>
      </c>
      <c r="W745" s="144" t="str">
        <f t="shared" si="108"/>
        <v>Active</v>
      </c>
      <c r="X745" s="144">
        <v>1590</v>
      </c>
      <c r="Y745" s="157" t="s">
        <v>61</v>
      </c>
      <c r="Z745" s="386">
        <v>1</v>
      </c>
      <c r="AA745" s="386">
        <v>0.97</v>
      </c>
      <c r="AB745" s="387" t="s">
        <v>62</v>
      </c>
      <c r="AC745" s="157"/>
    </row>
    <row r="746" spans="2:29">
      <c r="B746" s="347">
        <v>12</v>
      </c>
      <c r="C746" s="383">
        <v>234</v>
      </c>
      <c r="D746" s="383" t="str">
        <f t="shared" si="103"/>
        <v>YES</v>
      </c>
      <c r="E746" s="383" t="str">
        <f t="shared" si="104"/>
        <v>COLD</v>
      </c>
      <c r="F746" s="383" t="str">
        <f t="shared" si="105"/>
        <v>NONE</v>
      </c>
      <c r="G746" s="384" t="str">
        <f t="shared" si="100"/>
        <v>WET</v>
      </c>
      <c r="I746" s="342">
        <v>7</v>
      </c>
      <c r="J746" s="144" t="str">
        <f t="shared" si="106"/>
        <v>LARGE</v>
      </c>
      <c r="K746" s="144" t="str">
        <f t="shared" si="107"/>
        <v>LARGE</v>
      </c>
      <c r="L746" s="144" t="str" cm="1">
        <f t="array" ref="L746">_xlfn.IFS(I746&lt;=2,"SMALL",I746&lt;=5,"MEDIUM",I746&gt;5,"LARGE")</f>
        <v>LARGE</v>
      </c>
      <c r="M746" s="144" t="str">
        <f t="shared" si="101"/>
        <v>NO</v>
      </c>
      <c r="N746" s="374">
        <v>4.51</v>
      </c>
      <c r="O746" s="374">
        <f t="shared" si="102"/>
        <v>5</v>
      </c>
      <c r="P746" s="158" t="str" cm="1">
        <f t="array" ref="P746">_xlfn.SWITCH(ROUND(N746,0),5,"Excellent",4,"Good",3,"ok","Bad")</f>
        <v>Excellent</v>
      </c>
      <c r="Q746" s="144">
        <v>235</v>
      </c>
      <c r="R746" s="385">
        <v>41717</v>
      </c>
      <c r="S746" s="385">
        <v>43897</v>
      </c>
      <c r="T746" s="144">
        <v>1395</v>
      </c>
      <c r="U746" s="144" t="s">
        <v>69</v>
      </c>
      <c r="V746" s="144">
        <v>351</v>
      </c>
      <c r="W746" s="144" t="str">
        <f t="shared" si="108"/>
        <v>Active</v>
      </c>
      <c r="X746" s="144">
        <v>1395</v>
      </c>
      <c r="Y746" s="157" t="s">
        <v>64</v>
      </c>
      <c r="Z746" s="386">
        <v>0.8</v>
      </c>
      <c r="AA746" s="386">
        <v>0.5</v>
      </c>
      <c r="AB746" s="387" t="s">
        <v>65</v>
      </c>
      <c r="AC746" s="157"/>
    </row>
    <row r="747" spans="2:29">
      <c r="B747" s="347">
        <v>42</v>
      </c>
      <c r="C747" s="383">
        <v>13</v>
      </c>
      <c r="D747" s="383" t="str">
        <f t="shared" si="103"/>
        <v>NO</v>
      </c>
      <c r="E747" s="383" t="str">
        <f t="shared" si="104"/>
        <v>MILD</v>
      </c>
      <c r="F747" s="383" t="str">
        <f t="shared" si="105"/>
        <v>RAIN</v>
      </c>
      <c r="G747" s="384" t="str">
        <f t="shared" si="100"/>
        <v>WET</v>
      </c>
      <c r="I747" s="342">
        <v>2</v>
      </c>
      <c r="J747" s="144" t="str">
        <f t="shared" si="106"/>
        <v>SMALL</v>
      </c>
      <c r="K747" s="144" t="str">
        <f t="shared" si="107"/>
        <v>SMALL</v>
      </c>
      <c r="L747" s="144" t="str" cm="1">
        <f t="array" ref="L747">_xlfn.IFS(I747&lt;=2,"SMALL",I747&lt;=5,"MEDIUM",I747&gt;5,"LARGE")</f>
        <v>SMALL</v>
      </c>
      <c r="M747" s="144" t="str">
        <f t="shared" si="101"/>
        <v>NO</v>
      </c>
      <c r="N747" s="374">
        <v>4.71</v>
      </c>
      <c r="O747" s="374">
        <f t="shared" si="102"/>
        <v>5</v>
      </c>
      <c r="P747" s="158" t="str" cm="1">
        <f t="array" ref="P747">_xlfn.SWITCH(ROUND(N747,0),5,"Excellent",4,"Good",3,"ok","Bad")</f>
        <v>Excellent</v>
      </c>
      <c r="Q747" s="144">
        <v>7</v>
      </c>
      <c r="R747" s="385">
        <v>41735</v>
      </c>
      <c r="S747" s="385">
        <v>43381</v>
      </c>
      <c r="T747" s="144">
        <v>989</v>
      </c>
      <c r="U747" s="144" t="s">
        <v>69</v>
      </c>
      <c r="V747" s="144">
        <v>2</v>
      </c>
      <c r="W747" s="144" t="str">
        <f t="shared" si="108"/>
        <v>Active</v>
      </c>
      <c r="X747" s="144">
        <v>989</v>
      </c>
      <c r="Y747" s="157" t="s">
        <v>70</v>
      </c>
      <c r="Z747" s="386">
        <v>1</v>
      </c>
      <c r="AA747" s="386">
        <v>1</v>
      </c>
      <c r="AB747" s="387" t="s">
        <v>65</v>
      </c>
      <c r="AC747" s="157"/>
    </row>
    <row r="748" spans="2:29">
      <c r="B748" s="347">
        <v>29</v>
      </c>
      <c r="C748" s="383">
        <v>0</v>
      </c>
      <c r="D748" s="383" t="str">
        <f t="shared" si="103"/>
        <v>YES</v>
      </c>
      <c r="E748" s="383" t="str">
        <f t="shared" si="104"/>
        <v>COLD</v>
      </c>
      <c r="F748" s="383" t="str">
        <f t="shared" si="105"/>
        <v>NONE</v>
      </c>
      <c r="G748" s="384" t="str">
        <f t="shared" si="100"/>
        <v>WET</v>
      </c>
      <c r="I748" s="342">
        <v>2</v>
      </c>
      <c r="J748" s="144" t="str">
        <f t="shared" si="106"/>
        <v>SMALL</v>
      </c>
      <c r="K748" s="144" t="str">
        <f t="shared" si="107"/>
        <v>SMALL</v>
      </c>
      <c r="L748" s="144" t="str" cm="1">
        <f t="array" ref="L748">_xlfn.IFS(I748&lt;=2,"SMALL",I748&lt;=5,"MEDIUM",I748&gt;5,"LARGE")</f>
        <v>SMALL</v>
      </c>
      <c r="M748" s="144" t="str">
        <f t="shared" si="101"/>
        <v>YES</v>
      </c>
      <c r="N748" s="374">
        <v>4.97</v>
      </c>
      <c r="O748" s="374">
        <f t="shared" si="102"/>
        <v>5</v>
      </c>
      <c r="P748" s="158" t="str" cm="1">
        <f t="array" ref="P748">_xlfn.SWITCH(ROUND(N748,0),5,"Excellent",4,"Good",3,"ok","Bad")</f>
        <v>Excellent</v>
      </c>
      <c r="Q748" s="144">
        <v>124</v>
      </c>
      <c r="R748" s="385">
        <v>41764</v>
      </c>
      <c r="S748" s="385">
        <v>43893</v>
      </c>
      <c r="T748" s="144">
        <v>106</v>
      </c>
      <c r="U748" s="144" t="s">
        <v>60</v>
      </c>
      <c r="V748" s="144">
        <v>90</v>
      </c>
      <c r="W748" s="144" t="str">
        <f t="shared" si="108"/>
        <v>Active</v>
      </c>
      <c r="X748" s="144">
        <v>106</v>
      </c>
      <c r="Y748" s="157" t="s">
        <v>70</v>
      </c>
      <c r="Z748" s="386">
        <v>1</v>
      </c>
      <c r="AA748" s="386">
        <v>0.96</v>
      </c>
      <c r="AB748" s="387" t="s">
        <v>62</v>
      </c>
      <c r="AC748" s="157"/>
    </row>
    <row r="749" spans="2:29">
      <c r="B749" s="347">
        <v>31</v>
      </c>
      <c r="C749" s="383">
        <v>0</v>
      </c>
      <c r="D749" s="383" t="str">
        <f t="shared" si="103"/>
        <v>YES</v>
      </c>
      <c r="E749" s="383" t="str">
        <f t="shared" si="104"/>
        <v>COLD</v>
      </c>
      <c r="F749" s="383" t="str">
        <f t="shared" si="105"/>
        <v>NONE</v>
      </c>
      <c r="G749" s="384" t="str">
        <f t="shared" si="100"/>
        <v>WET</v>
      </c>
      <c r="I749" s="342">
        <v>7</v>
      </c>
      <c r="J749" s="144" t="str">
        <f t="shared" si="106"/>
        <v>LARGE</v>
      </c>
      <c r="K749" s="144" t="str">
        <f t="shared" si="107"/>
        <v>LARGE</v>
      </c>
      <c r="L749" s="144" t="str" cm="1">
        <f t="array" ref="L749">_xlfn.IFS(I749&lt;=2,"SMALL",I749&lt;=5,"MEDIUM",I749&gt;5,"LARGE")</f>
        <v>LARGE</v>
      </c>
      <c r="M749" s="144" t="str">
        <f t="shared" si="101"/>
        <v>NO</v>
      </c>
      <c r="N749" s="374">
        <v>5</v>
      </c>
      <c r="O749" s="374">
        <f t="shared" si="102"/>
        <v>5</v>
      </c>
      <c r="P749" s="158" t="str" cm="1">
        <f t="array" ref="P749">_xlfn.SWITCH(ROUND(N749,0),5,"Excellent",4,"Good",3,"ok","Bad")</f>
        <v>Excellent</v>
      </c>
      <c r="Q749" s="144">
        <v>6</v>
      </c>
      <c r="R749" s="385">
        <v>42562</v>
      </c>
      <c r="S749" s="385">
        <v>43330</v>
      </c>
      <c r="T749" s="144">
        <v>1604</v>
      </c>
      <c r="U749" s="144" t="s">
        <v>69</v>
      </c>
      <c r="V749" s="144">
        <v>5</v>
      </c>
      <c r="W749" s="144" t="str">
        <f t="shared" si="108"/>
        <v>Active</v>
      </c>
      <c r="X749" s="144">
        <v>1604</v>
      </c>
      <c r="Y749" s="157" t="s">
        <v>64</v>
      </c>
      <c r="Z749" s="386">
        <v>0.67</v>
      </c>
      <c r="AA749" s="386">
        <v>0.63</v>
      </c>
      <c r="AB749" s="387" t="s">
        <v>65</v>
      </c>
      <c r="AC749" s="157"/>
    </row>
    <row r="750" spans="2:29">
      <c r="B750" s="347">
        <v>14</v>
      </c>
      <c r="C750" s="383">
        <v>15</v>
      </c>
      <c r="D750" s="383" t="str">
        <f t="shared" si="103"/>
        <v>YES</v>
      </c>
      <c r="E750" s="383" t="str">
        <f t="shared" si="104"/>
        <v>COLD</v>
      </c>
      <c r="F750" s="383" t="str">
        <f t="shared" si="105"/>
        <v>NONE</v>
      </c>
      <c r="G750" s="384" t="str">
        <f t="shared" si="100"/>
        <v>WET</v>
      </c>
      <c r="I750" s="342">
        <v>2</v>
      </c>
      <c r="J750" s="144" t="str">
        <f t="shared" si="106"/>
        <v>SMALL</v>
      </c>
      <c r="K750" s="144" t="str">
        <f t="shared" si="107"/>
        <v>SMALL</v>
      </c>
      <c r="L750" s="144" t="str" cm="1">
        <f t="array" ref="L750">_xlfn.IFS(I750&lt;=2,"SMALL",I750&lt;=5,"MEDIUM",I750&gt;5,"LARGE")</f>
        <v>SMALL</v>
      </c>
      <c r="M750" s="144" t="str">
        <f t="shared" si="101"/>
        <v>NO</v>
      </c>
      <c r="N750" s="374">
        <v>4.75</v>
      </c>
      <c r="O750" s="374">
        <f t="shared" si="102"/>
        <v>5</v>
      </c>
      <c r="P750" s="158" t="str" cm="1">
        <f t="array" ref="P750">_xlfn.SWITCH(ROUND(N750,0),5,"Excellent",4,"Good",3,"ok","Bad")</f>
        <v>Excellent</v>
      </c>
      <c r="Q750" s="144">
        <v>8</v>
      </c>
      <c r="R750" s="385">
        <v>42734</v>
      </c>
      <c r="S750" s="385">
        <v>43921</v>
      </c>
      <c r="T750" s="144">
        <v>1605</v>
      </c>
      <c r="U750" s="144" t="s">
        <v>69</v>
      </c>
      <c r="V750" s="144">
        <v>365</v>
      </c>
      <c r="W750" s="144" t="str">
        <f t="shared" si="108"/>
        <v>Active</v>
      </c>
      <c r="X750" s="144">
        <v>1605</v>
      </c>
      <c r="Y750" s="157" t="s">
        <v>70</v>
      </c>
      <c r="Z750" s="386">
        <v>1</v>
      </c>
      <c r="AA750" s="386">
        <v>0.4</v>
      </c>
      <c r="AB750" s="387" t="s">
        <v>65</v>
      </c>
      <c r="AC750" s="157"/>
    </row>
    <row r="751" spans="2:29">
      <c r="B751" s="347">
        <v>30</v>
      </c>
      <c r="C751" s="383">
        <v>23</v>
      </c>
      <c r="D751" s="383" t="str">
        <f t="shared" si="103"/>
        <v>YES</v>
      </c>
      <c r="E751" s="383" t="str">
        <f t="shared" si="104"/>
        <v>COLD</v>
      </c>
      <c r="F751" s="383" t="str">
        <f t="shared" si="105"/>
        <v>NONE</v>
      </c>
      <c r="G751" s="384" t="str">
        <f t="shared" si="100"/>
        <v>WET</v>
      </c>
      <c r="I751" s="342">
        <v>3</v>
      </c>
      <c r="J751" s="144" t="str">
        <f t="shared" si="106"/>
        <v>LARGE</v>
      </c>
      <c r="K751" s="144" t="str">
        <f t="shared" si="107"/>
        <v>MEDIUM</v>
      </c>
      <c r="L751" s="144" t="str" cm="1">
        <f t="array" ref="L751">_xlfn.IFS(I751&lt;=2,"SMALL",I751&lt;=5,"MEDIUM",I751&gt;5,"LARGE")</f>
        <v>MEDIUM</v>
      </c>
      <c r="M751" s="144" t="str">
        <f t="shared" si="101"/>
        <v>NO</v>
      </c>
      <c r="N751" s="374">
        <v>4.5</v>
      </c>
      <c r="O751" s="374">
        <f t="shared" si="102"/>
        <v>5</v>
      </c>
      <c r="P751" s="158" t="str" cm="1">
        <f t="array" ref="P751">_xlfn.SWITCH(ROUND(N751,0),5,"Excellent",4,"Good",3,"ok","Bad")</f>
        <v>Excellent</v>
      </c>
      <c r="Q751" s="144">
        <v>6</v>
      </c>
      <c r="R751" s="385">
        <v>42037</v>
      </c>
      <c r="S751" s="385">
        <v>43789</v>
      </c>
      <c r="T751" s="144">
        <v>1605</v>
      </c>
      <c r="U751" s="144" t="s">
        <v>69</v>
      </c>
      <c r="V751" s="144">
        <v>365</v>
      </c>
      <c r="W751" s="144" t="str">
        <f t="shared" si="108"/>
        <v>Active</v>
      </c>
      <c r="X751" s="144">
        <v>1605</v>
      </c>
      <c r="Y751" s="157" t="s">
        <v>64</v>
      </c>
      <c r="Z751" s="386">
        <v>1</v>
      </c>
      <c r="AA751" s="386">
        <v>0.67</v>
      </c>
      <c r="AB751" s="387" t="s">
        <v>65</v>
      </c>
      <c r="AC751" s="157"/>
    </row>
    <row r="752" spans="2:29">
      <c r="B752" s="347">
        <v>12</v>
      </c>
      <c r="C752" s="383">
        <v>0</v>
      </c>
      <c r="D752" s="383" t="str">
        <f t="shared" si="103"/>
        <v>YES</v>
      </c>
      <c r="E752" s="383" t="str">
        <f t="shared" si="104"/>
        <v>COLD</v>
      </c>
      <c r="F752" s="383" t="str">
        <f t="shared" si="105"/>
        <v>NONE</v>
      </c>
      <c r="G752" s="384" t="str">
        <f t="shared" si="100"/>
        <v>WET</v>
      </c>
      <c r="I752" s="342">
        <v>2</v>
      </c>
      <c r="J752" s="144" t="str">
        <f t="shared" si="106"/>
        <v>SMALL</v>
      </c>
      <c r="K752" s="144" t="str">
        <f t="shared" si="107"/>
        <v>SMALL</v>
      </c>
      <c r="L752" s="144" t="str" cm="1">
        <f t="array" ref="L752">_xlfn.IFS(I752&lt;=2,"SMALL",I752&lt;=5,"MEDIUM",I752&gt;5,"LARGE")</f>
        <v>SMALL</v>
      </c>
      <c r="M752" s="144" t="str">
        <f t="shared" si="101"/>
        <v>NO</v>
      </c>
      <c r="N752" s="374">
        <v>4.5</v>
      </c>
      <c r="O752" s="374">
        <f t="shared" si="102"/>
        <v>5</v>
      </c>
      <c r="P752" s="158" t="str" cm="1">
        <f t="array" ref="P752">_xlfn.SWITCH(ROUND(N752,0),5,"Excellent",4,"Good",3,"ok","Bad")</f>
        <v>Excellent</v>
      </c>
      <c r="Q752" s="144">
        <v>6</v>
      </c>
      <c r="R752" s="385">
        <v>42063</v>
      </c>
      <c r="S752" s="385">
        <v>43555</v>
      </c>
      <c r="T752" s="144">
        <v>1605</v>
      </c>
      <c r="U752" s="144" t="s">
        <v>69</v>
      </c>
      <c r="V752" s="144">
        <v>365</v>
      </c>
      <c r="W752" s="144" t="str">
        <f t="shared" si="108"/>
        <v>Active</v>
      </c>
      <c r="X752" s="144">
        <v>1605</v>
      </c>
      <c r="Y752" s="157" t="s">
        <v>61</v>
      </c>
      <c r="Z752" s="386">
        <v>1</v>
      </c>
      <c r="AA752" s="386">
        <v>0.91</v>
      </c>
      <c r="AB752" s="387" t="s">
        <v>65</v>
      </c>
      <c r="AC752" s="157"/>
    </row>
    <row r="753" spans="2:29">
      <c r="B753" s="347">
        <v>12</v>
      </c>
      <c r="C753" s="383">
        <v>3</v>
      </c>
      <c r="D753" s="383" t="str">
        <f t="shared" si="103"/>
        <v>YES</v>
      </c>
      <c r="E753" s="383" t="str">
        <f t="shared" si="104"/>
        <v>COLD</v>
      </c>
      <c r="F753" s="383" t="str">
        <f t="shared" si="105"/>
        <v>NONE</v>
      </c>
      <c r="G753" s="384" t="str">
        <f t="shared" si="100"/>
        <v>WET</v>
      </c>
      <c r="I753" s="342">
        <v>4</v>
      </c>
      <c r="J753" s="144" t="str">
        <f t="shared" si="106"/>
        <v>LARGE</v>
      </c>
      <c r="K753" s="144" t="str">
        <f t="shared" si="107"/>
        <v>MEDIUM</v>
      </c>
      <c r="L753" s="144" t="str" cm="1">
        <f t="array" ref="L753">_xlfn.IFS(I753&lt;=2,"SMALL",I753&lt;=5,"MEDIUM",I753&gt;5,"LARGE")</f>
        <v>MEDIUM</v>
      </c>
      <c r="M753" s="144" t="str">
        <f t="shared" si="101"/>
        <v>NO</v>
      </c>
      <c r="N753" s="374">
        <v>5</v>
      </c>
      <c r="O753" s="374">
        <f t="shared" si="102"/>
        <v>5</v>
      </c>
      <c r="P753" s="158" t="str" cm="1">
        <f t="array" ref="P753">_xlfn.SWITCH(ROUND(N753,0),5,"Excellent",4,"Good",3,"ok","Bad")</f>
        <v>Excellent</v>
      </c>
      <c r="Q753" s="144">
        <v>3</v>
      </c>
      <c r="R753" s="385">
        <v>42595</v>
      </c>
      <c r="S753" s="385">
        <v>43916</v>
      </c>
      <c r="T753" s="144">
        <v>1605</v>
      </c>
      <c r="U753" s="144" t="s">
        <v>69</v>
      </c>
      <c r="V753" s="144">
        <v>365</v>
      </c>
      <c r="W753" s="144" t="str">
        <f t="shared" si="108"/>
        <v>Active</v>
      </c>
      <c r="X753" s="144">
        <v>1605</v>
      </c>
      <c r="Y753" s="157" t="s">
        <v>70</v>
      </c>
      <c r="Z753" s="386">
        <v>1</v>
      </c>
      <c r="AA753" s="386">
        <v>0</v>
      </c>
      <c r="AB753" s="387" t="s">
        <v>65</v>
      </c>
      <c r="AC753" s="157"/>
    </row>
    <row r="754" spans="2:29">
      <c r="B754" s="347">
        <v>30</v>
      </c>
      <c r="C754" s="383">
        <v>13</v>
      </c>
      <c r="D754" s="383" t="str">
        <f t="shared" si="103"/>
        <v>YES</v>
      </c>
      <c r="E754" s="383" t="str">
        <f t="shared" si="104"/>
        <v>COLD</v>
      </c>
      <c r="F754" s="383" t="str">
        <f t="shared" si="105"/>
        <v>NONE</v>
      </c>
      <c r="G754" s="384" t="str">
        <f t="shared" si="100"/>
        <v>WET</v>
      </c>
      <c r="I754" s="342">
        <v>5</v>
      </c>
      <c r="J754" s="144" t="str">
        <f t="shared" si="106"/>
        <v>LARGE</v>
      </c>
      <c r="K754" s="144" t="str">
        <f t="shared" si="107"/>
        <v>MEDIUM</v>
      </c>
      <c r="L754" s="144" t="str" cm="1">
        <f t="array" ref="L754">_xlfn.IFS(I754&lt;=2,"SMALL",I754&lt;=5,"MEDIUM",I754&gt;5,"LARGE")</f>
        <v>MEDIUM</v>
      </c>
      <c r="M754" s="144" t="str">
        <f t="shared" si="101"/>
        <v>NO</v>
      </c>
      <c r="N754" s="374">
        <v>4.58</v>
      </c>
      <c r="O754" s="374">
        <f t="shared" si="102"/>
        <v>5</v>
      </c>
      <c r="P754" s="158" t="str" cm="1">
        <f t="array" ref="P754">_xlfn.SWITCH(ROUND(N754,0),5,"Excellent",4,"Good",3,"ok","Bad")</f>
        <v>Excellent</v>
      </c>
      <c r="Q754" s="144">
        <v>24</v>
      </c>
      <c r="R754" s="385">
        <v>41905</v>
      </c>
      <c r="S754" s="385">
        <v>43820</v>
      </c>
      <c r="T754" s="144">
        <v>1616</v>
      </c>
      <c r="U754" s="144" t="s">
        <v>69</v>
      </c>
      <c r="V754" s="144">
        <v>228</v>
      </c>
      <c r="W754" s="144" t="str">
        <f t="shared" si="108"/>
        <v>Active</v>
      </c>
      <c r="X754" s="144">
        <v>1616</v>
      </c>
      <c r="Y754" s="157" t="s">
        <v>70</v>
      </c>
      <c r="Z754" s="386">
        <v>1</v>
      </c>
      <c r="AA754" s="386">
        <v>1</v>
      </c>
      <c r="AB754" s="387" t="s">
        <v>62</v>
      </c>
      <c r="AC754" s="157"/>
    </row>
    <row r="755" spans="2:29">
      <c r="B755" s="347">
        <v>33</v>
      </c>
      <c r="C755" s="383">
        <v>46</v>
      </c>
      <c r="D755" s="383" t="str">
        <f t="shared" si="103"/>
        <v>YES</v>
      </c>
      <c r="E755" s="383" t="str">
        <f t="shared" si="104"/>
        <v>COLD</v>
      </c>
      <c r="F755" s="383" t="str">
        <f t="shared" si="105"/>
        <v>NONE</v>
      </c>
      <c r="G755" s="384" t="str">
        <f t="shared" si="100"/>
        <v>WET</v>
      </c>
      <c r="I755" s="342">
        <v>4</v>
      </c>
      <c r="J755" s="144" t="str">
        <f t="shared" si="106"/>
        <v>LARGE</v>
      </c>
      <c r="K755" s="144" t="str">
        <f t="shared" si="107"/>
        <v>MEDIUM</v>
      </c>
      <c r="L755" s="144" t="str" cm="1">
        <f t="array" ref="L755">_xlfn.IFS(I755&lt;=2,"SMALL",I755&lt;=5,"MEDIUM",I755&gt;5,"LARGE")</f>
        <v>MEDIUM</v>
      </c>
      <c r="M755" s="144" t="str">
        <f t="shared" si="101"/>
        <v>NO</v>
      </c>
      <c r="N755" s="374">
        <v>4.4000000000000004</v>
      </c>
      <c r="O755" s="374">
        <f t="shared" si="102"/>
        <v>4</v>
      </c>
      <c r="P755" s="158" t="str" cm="1">
        <f t="array" ref="P755">_xlfn.SWITCH(ROUND(N755,0),5,"Excellent",4,"Good",3,"ok","Bad")</f>
        <v>Good</v>
      </c>
      <c r="Q755" s="144">
        <v>5</v>
      </c>
      <c r="R755" s="385">
        <v>41752</v>
      </c>
      <c r="S755" s="385">
        <v>41950</v>
      </c>
      <c r="T755" s="144">
        <v>1617</v>
      </c>
      <c r="U755" s="144" t="s">
        <v>69</v>
      </c>
      <c r="V755" s="144">
        <v>89</v>
      </c>
      <c r="W755" s="144" t="str">
        <f t="shared" si="108"/>
        <v>Active</v>
      </c>
      <c r="X755" s="144">
        <v>1617</v>
      </c>
      <c r="Y755" s="157" t="s">
        <v>64</v>
      </c>
      <c r="Z755" s="386">
        <v>1</v>
      </c>
      <c r="AA755" s="386">
        <v>0.71</v>
      </c>
      <c r="AB755" s="387" t="s">
        <v>62</v>
      </c>
      <c r="AC755" s="157"/>
    </row>
    <row r="756" spans="2:29">
      <c r="B756" s="347">
        <v>16</v>
      </c>
      <c r="C756" s="383">
        <v>0</v>
      </c>
      <c r="D756" s="383" t="str">
        <f t="shared" si="103"/>
        <v>YES</v>
      </c>
      <c r="E756" s="383" t="str">
        <f t="shared" si="104"/>
        <v>COLD</v>
      </c>
      <c r="F756" s="383" t="str">
        <f t="shared" si="105"/>
        <v>NONE</v>
      </c>
      <c r="G756" s="384" t="str">
        <f t="shared" si="100"/>
        <v>WET</v>
      </c>
      <c r="I756" s="342">
        <v>2</v>
      </c>
      <c r="J756" s="144" t="str">
        <f t="shared" si="106"/>
        <v>SMALL</v>
      </c>
      <c r="K756" s="144" t="str">
        <f t="shared" si="107"/>
        <v>SMALL</v>
      </c>
      <c r="L756" s="144" t="str" cm="1">
        <f t="array" ref="L756">_xlfn.IFS(I756&lt;=2,"SMALL",I756&lt;=5,"MEDIUM",I756&gt;5,"LARGE")</f>
        <v>SMALL</v>
      </c>
      <c r="M756" s="144" t="str">
        <f t="shared" si="101"/>
        <v>NO</v>
      </c>
      <c r="N756" s="374">
        <v>4.9800000000000004</v>
      </c>
      <c r="O756" s="374">
        <f t="shared" si="102"/>
        <v>5</v>
      </c>
      <c r="P756" s="158" t="str" cm="1">
        <f t="array" ref="P756">_xlfn.SWITCH(ROUND(N756,0),5,"Excellent",4,"Good",3,"ok","Bad")</f>
        <v>Excellent</v>
      </c>
      <c r="Q756" s="144">
        <v>50</v>
      </c>
      <c r="R756" s="385">
        <v>41786</v>
      </c>
      <c r="S756" s="385">
        <v>43774</v>
      </c>
      <c r="T756" s="144">
        <v>1622</v>
      </c>
      <c r="U756" s="144" t="s">
        <v>60</v>
      </c>
      <c r="V756" s="144">
        <v>83</v>
      </c>
      <c r="W756" s="144" t="str">
        <f t="shared" si="108"/>
        <v>Active</v>
      </c>
      <c r="X756" s="144">
        <v>1622</v>
      </c>
      <c r="Y756" s="157" t="s">
        <v>70</v>
      </c>
      <c r="Z756" s="386">
        <v>1</v>
      </c>
      <c r="AA756" s="386">
        <v>1</v>
      </c>
      <c r="AB756" s="387" t="s">
        <v>62</v>
      </c>
      <c r="AC756" s="157"/>
    </row>
    <row r="757" spans="2:29">
      <c r="B757" s="347">
        <v>31</v>
      </c>
      <c r="C757" s="383">
        <v>51</v>
      </c>
      <c r="D757" s="383" t="str">
        <f t="shared" si="103"/>
        <v>YES</v>
      </c>
      <c r="E757" s="383" t="str">
        <f t="shared" si="104"/>
        <v>COLD</v>
      </c>
      <c r="F757" s="383" t="str">
        <f t="shared" si="105"/>
        <v>NONE</v>
      </c>
      <c r="G757" s="384" t="str">
        <f t="shared" si="100"/>
        <v>WET</v>
      </c>
      <c r="I757" s="342">
        <v>6</v>
      </c>
      <c r="J757" s="144" t="str">
        <f t="shared" si="106"/>
        <v>LARGE</v>
      </c>
      <c r="K757" s="144" t="str">
        <f t="shared" si="107"/>
        <v>LARGE</v>
      </c>
      <c r="L757" s="144" t="str" cm="1">
        <f t="array" ref="L757">_xlfn.IFS(I757&lt;=2,"SMALL",I757&lt;=5,"MEDIUM",I757&gt;5,"LARGE")</f>
        <v>LARGE</v>
      </c>
      <c r="M757" s="144" t="str">
        <f t="shared" si="101"/>
        <v>NO</v>
      </c>
      <c r="N757" s="374">
        <v>4.83</v>
      </c>
      <c r="O757" s="374">
        <f t="shared" si="102"/>
        <v>5</v>
      </c>
      <c r="P757" s="158" t="str" cm="1">
        <f t="array" ref="P757">_xlfn.SWITCH(ROUND(N757,0),5,"Excellent",4,"Good",3,"ok","Bad")</f>
        <v>Excellent</v>
      </c>
      <c r="Q757" s="144">
        <v>48</v>
      </c>
      <c r="R757" s="385">
        <v>41749</v>
      </c>
      <c r="S757" s="385">
        <v>43994</v>
      </c>
      <c r="T757" s="144">
        <v>1623</v>
      </c>
      <c r="U757" s="144" t="s">
        <v>69</v>
      </c>
      <c r="V757" s="144">
        <v>101</v>
      </c>
      <c r="W757" s="144" t="str">
        <f t="shared" si="108"/>
        <v>Active</v>
      </c>
      <c r="X757" s="144">
        <v>1623</v>
      </c>
      <c r="Y757" s="157" t="s">
        <v>61</v>
      </c>
      <c r="Z757" s="386">
        <v>0.91</v>
      </c>
      <c r="AA757" s="386">
        <v>0.78</v>
      </c>
      <c r="AB757" s="387" t="s">
        <v>65</v>
      </c>
      <c r="AC757" s="157"/>
    </row>
    <row r="758" spans="2:29">
      <c r="B758" s="347">
        <v>45</v>
      </c>
      <c r="C758" s="383">
        <v>3</v>
      </c>
      <c r="D758" s="383" t="str">
        <f t="shared" si="103"/>
        <v>NO</v>
      </c>
      <c r="E758" s="383" t="str">
        <f t="shared" si="104"/>
        <v>MILD</v>
      </c>
      <c r="F758" s="383" t="str">
        <f t="shared" si="105"/>
        <v>RAIN</v>
      </c>
      <c r="G758" s="384" t="str">
        <f t="shared" si="100"/>
        <v>WET</v>
      </c>
      <c r="I758" s="342">
        <v>10</v>
      </c>
      <c r="J758" s="144" t="str">
        <f t="shared" si="106"/>
        <v>LARGE</v>
      </c>
      <c r="K758" s="144" t="str">
        <f t="shared" si="107"/>
        <v>LARGE</v>
      </c>
      <c r="L758" s="144" t="str" cm="1">
        <f t="array" ref="L758">_xlfn.IFS(I758&lt;=2,"SMALL",I758&lt;=5,"MEDIUM",I758&gt;5,"LARGE")</f>
        <v>LARGE</v>
      </c>
      <c r="M758" s="144" t="str">
        <f t="shared" si="101"/>
        <v>NO</v>
      </c>
      <c r="N758" s="374">
        <v>4.91</v>
      </c>
      <c r="O758" s="374">
        <f t="shared" si="102"/>
        <v>5</v>
      </c>
      <c r="P758" s="158" t="str" cm="1">
        <f t="array" ref="P758">_xlfn.SWITCH(ROUND(N758,0),5,"Excellent",4,"Good",3,"ok","Bad")</f>
        <v>Excellent</v>
      </c>
      <c r="Q758" s="144">
        <v>33</v>
      </c>
      <c r="R758" s="385">
        <v>41844</v>
      </c>
      <c r="S758" s="385">
        <v>43665</v>
      </c>
      <c r="T758" s="144">
        <v>1077</v>
      </c>
      <c r="U758" s="144" t="s">
        <v>69</v>
      </c>
      <c r="V758" s="144">
        <v>179</v>
      </c>
      <c r="W758" s="144" t="str">
        <f t="shared" si="108"/>
        <v>Active</v>
      </c>
      <c r="X758" s="144">
        <v>1077</v>
      </c>
      <c r="Y758" s="157" t="s">
        <v>61</v>
      </c>
      <c r="Z758" s="386">
        <v>0.9</v>
      </c>
      <c r="AA758" s="386">
        <v>0.97</v>
      </c>
      <c r="AB758" s="387" t="s">
        <v>65</v>
      </c>
      <c r="AC758" s="157"/>
    </row>
    <row r="759" spans="2:29">
      <c r="B759" s="347">
        <v>12</v>
      </c>
      <c r="C759" s="383">
        <v>0</v>
      </c>
      <c r="D759" s="383" t="str">
        <f t="shared" si="103"/>
        <v>YES</v>
      </c>
      <c r="E759" s="383" t="str">
        <f t="shared" si="104"/>
        <v>COLD</v>
      </c>
      <c r="F759" s="383" t="str">
        <f t="shared" si="105"/>
        <v>NONE</v>
      </c>
      <c r="G759" s="384" t="str">
        <f t="shared" si="100"/>
        <v>WET</v>
      </c>
      <c r="I759" s="342">
        <v>1</v>
      </c>
      <c r="J759" s="144" t="str">
        <f t="shared" si="106"/>
        <v>SMALL</v>
      </c>
      <c r="K759" s="144" t="str">
        <f t="shared" si="107"/>
        <v>SMALL</v>
      </c>
      <c r="L759" s="144" t="str" cm="1">
        <f t="array" ref="L759">_xlfn.IFS(I759&lt;=2,"SMALL",I759&lt;=5,"MEDIUM",I759&gt;5,"LARGE")</f>
        <v>SMALL</v>
      </c>
      <c r="M759" s="144" t="str">
        <f t="shared" si="101"/>
        <v>NO</v>
      </c>
      <c r="N759" s="374">
        <v>4.33</v>
      </c>
      <c r="O759" s="374">
        <f t="shared" si="102"/>
        <v>4</v>
      </c>
      <c r="P759" s="158" t="str" cm="1">
        <f t="array" ref="P759">_xlfn.SWITCH(ROUND(N759,0),5,"Excellent",4,"Good",3,"ok","Bad")</f>
        <v>Good</v>
      </c>
      <c r="Q759" s="144">
        <v>9</v>
      </c>
      <c r="R759" s="385">
        <v>42491</v>
      </c>
      <c r="S759" s="385">
        <v>43743</v>
      </c>
      <c r="T759" s="144">
        <v>865</v>
      </c>
      <c r="U759" s="144" t="s">
        <v>60</v>
      </c>
      <c r="V759" s="144">
        <v>365</v>
      </c>
      <c r="W759" s="144" t="str">
        <f t="shared" si="108"/>
        <v>Active</v>
      </c>
      <c r="X759" s="144">
        <v>865</v>
      </c>
      <c r="Y759" s="157" t="s">
        <v>70</v>
      </c>
      <c r="Z759" s="386">
        <v>1</v>
      </c>
      <c r="AA759" s="386">
        <v>0.88</v>
      </c>
      <c r="AB759" s="387" t="s">
        <v>65</v>
      </c>
      <c r="AC759" s="157"/>
    </row>
    <row r="760" spans="2:29">
      <c r="B760" s="347">
        <v>39</v>
      </c>
      <c r="C760" s="383">
        <v>43</v>
      </c>
      <c r="D760" s="383" t="str">
        <f t="shared" si="103"/>
        <v>NO</v>
      </c>
      <c r="E760" s="383" t="str">
        <f t="shared" si="104"/>
        <v>COLD</v>
      </c>
      <c r="F760" s="383" t="str">
        <f t="shared" si="105"/>
        <v>RAIN</v>
      </c>
      <c r="G760" s="384" t="str">
        <f t="shared" si="100"/>
        <v>WET</v>
      </c>
      <c r="I760" s="342">
        <v>2</v>
      </c>
      <c r="J760" s="144" t="str">
        <f t="shared" si="106"/>
        <v>SMALL</v>
      </c>
      <c r="K760" s="144" t="str">
        <f t="shared" si="107"/>
        <v>SMALL</v>
      </c>
      <c r="L760" s="144" t="str" cm="1">
        <f t="array" ref="L760">_xlfn.IFS(I760&lt;=2,"SMALL",I760&lt;=5,"MEDIUM",I760&gt;5,"LARGE")</f>
        <v>SMALL</v>
      </c>
      <c r="M760" s="144" t="str">
        <f t="shared" si="101"/>
        <v>NO</v>
      </c>
      <c r="N760" s="374">
        <v>4.5</v>
      </c>
      <c r="O760" s="374">
        <f t="shared" si="102"/>
        <v>5</v>
      </c>
      <c r="P760" s="158" t="str" cm="1">
        <f t="array" ref="P760">_xlfn.SWITCH(ROUND(N760,0),5,"Excellent",4,"Good",3,"ok","Bad")</f>
        <v>Excellent</v>
      </c>
      <c r="Q760" s="144">
        <v>6</v>
      </c>
      <c r="R760" s="385">
        <v>41842</v>
      </c>
      <c r="S760" s="385">
        <v>43592</v>
      </c>
      <c r="T760" s="144">
        <v>1022</v>
      </c>
      <c r="U760" s="144" t="s">
        <v>60</v>
      </c>
      <c r="V760" s="144">
        <v>0</v>
      </c>
      <c r="W760" s="144" t="str">
        <f t="shared" si="108"/>
        <v>Inactive</v>
      </c>
      <c r="X760" s="144">
        <v>1022</v>
      </c>
      <c r="Y760" s="157" t="s">
        <v>70</v>
      </c>
      <c r="Z760" s="386">
        <v>1</v>
      </c>
      <c r="AA760" s="386">
        <v>0.88</v>
      </c>
      <c r="AB760" s="387" t="s">
        <v>62</v>
      </c>
      <c r="AC760" s="157"/>
    </row>
    <row r="761" spans="2:29">
      <c r="B761" s="347">
        <v>24</v>
      </c>
      <c r="C761" s="383">
        <v>226</v>
      </c>
      <c r="D761" s="383" t="str">
        <f t="shared" si="103"/>
        <v>YES</v>
      </c>
      <c r="E761" s="383" t="str">
        <f t="shared" si="104"/>
        <v>COLD</v>
      </c>
      <c r="F761" s="383" t="str">
        <f t="shared" si="105"/>
        <v>NONE</v>
      </c>
      <c r="G761" s="384" t="str">
        <f t="shared" si="100"/>
        <v>WET</v>
      </c>
      <c r="I761" s="342">
        <v>6</v>
      </c>
      <c r="J761" s="144" t="str">
        <f t="shared" si="106"/>
        <v>LARGE</v>
      </c>
      <c r="K761" s="144" t="str">
        <f t="shared" si="107"/>
        <v>LARGE</v>
      </c>
      <c r="L761" s="144" t="str" cm="1">
        <f t="array" ref="L761">_xlfn.IFS(I761&lt;=2,"SMALL",I761&lt;=5,"MEDIUM",I761&gt;5,"LARGE")</f>
        <v>LARGE</v>
      </c>
      <c r="M761" s="144" t="str">
        <f t="shared" si="101"/>
        <v>NO</v>
      </c>
      <c r="N761" s="374">
        <v>4.8600000000000003</v>
      </c>
      <c r="O761" s="374">
        <f t="shared" si="102"/>
        <v>5</v>
      </c>
      <c r="P761" s="158" t="str" cm="1">
        <f t="array" ref="P761">_xlfn.SWITCH(ROUND(N761,0),5,"Excellent",4,"Good",3,"ok","Bad")</f>
        <v>Excellent</v>
      </c>
      <c r="Q761" s="144">
        <v>7</v>
      </c>
      <c r="R761" s="385">
        <v>41840</v>
      </c>
      <c r="S761" s="385">
        <v>43828</v>
      </c>
      <c r="T761" s="144">
        <v>397</v>
      </c>
      <c r="U761" s="144" t="s">
        <v>69</v>
      </c>
      <c r="V761" s="144">
        <v>4</v>
      </c>
      <c r="W761" s="144" t="str">
        <f t="shared" si="108"/>
        <v>Active</v>
      </c>
      <c r="X761" s="144">
        <v>397</v>
      </c>
      <c r="Y761" s="157" t="s">
        <v>70</v>
      </c>
      <c r="Z761" s="386">
        <v>1</v>
      </c>
      <c r="AA761" s="386">
        <v>0.53</v>
      </c>
      <c r="AB761" s="387" t="s">
        <v>62</v>
      </c>
      <c r="AC761" s="157"/>
    </row>
    <row r="762" spans="2:29">
      <c r="B762" s="347">
        <v>42</v>
      </c>
      <c r="C762" s="383">
        <v>0</v>
      </c>
      <c r="D762" s="383" t="str">
        <f t="shared" si="103"/>
        <v>NO</v>
      </c>
      <c r="E762" s="383" t="str">
        <f t="shared" si="104"/>
        <v>MILD</v>
      </c>
      <c r="F762" s="383" t="str">
        <f t="shared" si="105"/>
        <v>NONE</v>
      </c>
      <c r="G762" s="384" t="str">
        <f t="shared" si="100"/>
        <v>WET</v>
      </c>
      <c r="I762" s="342">
        <v>4</v>
      </c>
      <c r="J762" s="144" t="str">
        <f t="shared" si="106"/>
        <v>LARGE</v>
      </c>
      <c r="K762" s="144" t="str">
        <f t="shared" si="107"/>
        <v>MEDIUM</v>
      </c>
      <c r="L762" s="144" t="str" cm="1">
        <f t="array" ref="L762">_xlfn.IFS(I762&lt;=2,"SMALL",I762&lt;=5,"MEDIUM",I762&gt;5,"LARGE")</f>
        <v>MEDIUM</v>
      </c>
      <c r="M762" s="144" t="str">
        <f t="shared" si="101"/>
        <v>NO</v>
      </c>
      <c r="N762" s="374">
        <v>4.75</v>
      </c>
      <c r="O762" s="374">
        <f t="shared" si="102"/>
        <v>5</v>
      </c>
      <c r="P762" s="158" t="str" cm="1">
        <f t="array" ref="P762">_xlfn.SWITCH(ROUND(N762,0),5,"Excellent",4,"Good",3,"ok","Bad")</f>
        <v>Excellent</v>
      </c>
      <c r="Q762" s="144">
        <v>12</v>
      </c>
      <c r="R762" s="385">
        <v>41937</v>
      </c>
      <c r="S762" s="385">
        <v>43924</v>
      </c>
      <c r="T762" s="144">
        <v>745</v>
      </c>
      <c r="U762" s="144" t="s">
        <v>69</v>
      </c>
      <c r="V762" s="144">
        <v>65</v>
      </c>
      <c r="W762" s="144" t="str">
        <f t="shared" si="108"/>
        <v>Active</v>
      </c>
      <c r="X762" s="144">
        <v>745</v>
      </c>
      <c r="Y762" s="157" t="s">
        <v>70</v>
      </c>
      <c r="Z762" s="386">
        <v>1</v>
      </c>
      <c r="AA762" s="386">
        <v>1</v>
      </c>
      <c r="AB762" s="387" t="s">
        <v>62</v>
      </c>
      <c r="AC762" s="157"/>
    </row>
    <row r="763" spans="2:29">
      <c r="B763" s="347">
        <v>42</v>
      </c>
      <c r="C763" s="383">
        <v>0</v>
      </c>
      <c r="D763" s="383" t="str">
        <f t="shared" si="103"/>
        <v>NO</v>
      </c>
      <c r="E763" s="383" t="str">
        <f t="shared" si="104"/>
        <v>MILD</v>
      </c>
      <c r="F763" s="383" t="str">
        <f t="shared" si="105"/>
        <v>NONE</v>
      </c>
      <c r="G763" s="384" t="str">
        <f t="shared" si="100"/>
        <v>WET</v>
      </c>
      <c r="I763" s="342">
        <v>5</v>
      </c>
      <c r="J763" s="144" t="str">
        <f t="shared" si="106"/>
        <v>LARGE</v>
      </c>
      <c r="K763" s="144" t="str">
        <f t="shared" si="107"/>
        <v>MEDIUM</v>
      </c>
      <c r="L763" s="144" t="str" cm="1">
        <f t="array" ref="L763">_xlfn.IFS(I763&lt;=2,"SMALL",I763&lt;=5,"MEDIUM",I763&gt;5,"LARGE")</f>
        <v>MEDIUM</v>
      </c>
      <c r="M763" s="144" t="str">
        <f t="shared" si="101"/>
        <v>NO</v>
      </c>
      <c r="N763" s="374">
        <v>4.67</v>
      </c>
      <c r="O763" s="374">
        <f t="shared" si="102"/>
        <v>5</v>
      </c>
      <c r="P763" s="158" t="str" cm="1">
        <f t="array" ref="P763">_xlfn.SWITCH(ROUND(N763,0),5,"Excellent",4,"Good",3,"ok","Bad")</f>
        <v>Excellent</v>
      </c>
      <c r="Q763" s="144">
        <v>3</v>
      </c>
      <c r="R763" s="385">
        <v>42323</v>
      </c>
      <c r="S763" s="385">
        <v>42589</v>
      </c>
      <c r="T763" s="144">
        <v>1239</v>
      </c>
      <c r="U763" s="144" t="s">
        <v>69</v>
      </c>
      <c r="V763" s="144">
        <v>228</v>
      </c>
      <c r="W763" s="144" t="str">
        <f t="shared" si="108"/>
        <v>Active</v>
      </c>
      <c r="X763" s="144">
        <v>1239</v>
      </c>
      <c r="Y763" s="157" t="s">
        <v>70</v>
      </c>
      <c r="Z763" s="386">
        <v>1</v>
      </c>
      <c r="AA763" s="386">
        <v>0.33</v>
      </c>
      <c r="AB763" s="387" t="s">
        <v>65</v>
      </c>
      <c r="AC763" s="157"/>
    </row>
    <row r="764" spans="2:29">
      <c r="B764" s="347">
        <v>30</v>
      </c>
      <c r="C764" s="383">
        <v>0</v>
      </c>
      <c r="D764" s="383" t="str">
        <f t="shared" si="103"/>
        <v>YES</v>
      </c>
      <c r="E764" s="383" t="str">
        <f t="shared" si="104"/>
        <v>COLD</v>
      </c>
      <c r="F764" s="383" t="str">
        <f t="shared" si="105"/>
        <v>NONE</v>
      </c>
      <c r="G764" s="384" t="str">
        <f t="shared" si="100"/>
        <v>WET</v>
      </c>
      <c r="I764" s="342">
        <v>5</v>
      </c>
      <c r="J764" s="144" t="str">
        <f t="shared" si="106"/>
        <v>LARGE</v>
      </c>
      <c r="K764" s="144" t="str">
        <f t="shared" si="107"/>
        <v>MEDIUM</v>
      </c>
      <c r="L764" s="144" t="str" cm="1">
        <f t="array" ref="L764">_xlfn.IFS(I764&lt;=2,"SMALL",I764&lt;=5,"MEDIUM",I764&gt;5,"LARGE")</f>
        <v>MEDIUM</v>
      </c>
      <c r="M764" s="144" t="str">
        <f t="shared" si="101"/>
        <v>NO</v>
      </c>
      <c r="N764" s="374">
        <v>4.71</v>
      </c>
      <c r="O764" s="374">
        <f t="shared" si="102"/>
        <v>5</v>
      </c>
      <c r="P764" s="158" t="str" cm="1">
        <f t="array" ref="P764">_xlfn.SWITCH(ROUND(N764,0),5,"Excellent",4,"Good",3,"ok","Bad")</f>
        <v>Excellent</v>
      </c>
      <c r="Q764" s="144">
        <v>7</v>
      </c>
      <c r="R764" s="385">
        <v>42194</v>
      </c>
      <c r="S764" s="385">
        <v>43909</v>
      </c>
      <c r="T764" s="144">
        <v>1239</v>
      </c>
      <c r="U764" s="144" t="s">
        <v>69</v>
      </c>
      <c r="V764" s="144">
        <v>334</v>
      </c>
      <c r="W764" s="144" t="str">
        <f t="shared" si="108"/>
        <v>Active</v>
      </c>
      <c r="X764" s="144">
        <v>1239</v>
      </c>
      <c r="Y764" s="157" t="s">
        <v>61</v>
      </c>
      <c r="Z764" s="386">
        <v>0.71</v>
      </c>
      <c r="AA764" s="386">
        <v>0.43</v>
      </c>
      <c r="AB764" s="387" t="s">
        <v>65</v>
      </c>
      <c r="AC764" s="157"/>
    </row>
    <row r="765" spans="2:29">
      <c r="B765" s="347">
        <v>44</v>
      </c>
      <c r="C765" s="383">
        <v>0</v>
      </c>
      <c r="D765" s="383" t="str">
        <f t="shared" si="103"/>
        <v>NO</v>
      </c>
      <c r="E765" s="383" t="str">
        <f t="shared" si="104"/>
        <v>MILD</v>
      </c>
      <c r="F765" s="383" t="str">
        <f t="shared" si="105"/>
        <v>NONE</v>
      </c>
      <c r="G765" s="384" t="str">
        <f t="shared" si="100"/>
        <v>WET</v>
      </c>
      <c r="I765" s="342">
        <v>4</v>
      </c>
      <c r="J765" s="144" t="str">
        <f t="shared" si="106"/>
        <v>LARGE</v>
      </c>
      <c r="K765" s="144" t="str">
        <f t="shared" si="107"/>
        <v>MEDIUM</v>
      </c>
      <c r="L765" s="144" t="str" cm="1">
        <f t="array" ref="L765">_xlfn.IFS(I765&lt;=2,"SMALL",I765&lt;=5,"MEDIUM",I765&gt;5,"LARGE")</f>
        <v>MEDIUM</v>
      </c>
      <c r="M765" s="144" t="str">
        <f t="shared" si="101"/>
        <v>NO</v>
      </c>
      <c r="N765" s="374">
        <v>5</v>
      </c>
      <c r="O765" s="374">
        <f t="shared" si="102"/>
        <v>5</v>
      </c>
      <c r="P765" s="158" t="str" cm="1">
        <f t="array" ref="P765">_xlfn.SWITCH(ROUND(N765,0),5,"Excellent",4,"Good",3,"ok","Bad")</f>
        <v>Excellent</v>
      </c>
      <c r="Q765" s="144">
        <v>8</v>
      </c>
      <c r="R765" s="385">
        <v>41852</v>
      </c>
      <c r="S765" s="385">
        <v>43771</v>
      </c>
      <c r="T765" s="144">
        <v>1239</v>
      </c>
      <c r="U765" s="144" t="s">
        <v>69</v>
      </c>
      <c r="V765" s="144">
        <v>184</v>
      </c>
      <c r="W765" s="144" t="str">
        <f t="shared" si="108"/>
        <v>Active</v>
      </c>
      <c r="X765" s="144">
        <v>1239</v>
      </c>
      <c r="Y765" s="157" t="s">
        <v>70</v>
      </c>
      <c r="Z765" s="386">
        <v>1</v>
      </c>
      <c r="AA765" s="386">
        <v>0.86</v>
      </c>
      <c r="AB765" s="387" t="s">
        <v>65</v>
      </c>
      <c r="AC765" s="157"/>
    </row>
    <row r="766" spans="2:29">
      <c r="B766" s="347">
        <v>43</v>
      </c>
      <c r="C766" s="383">
        <v>0</v>
      </c>
      <c r="D766" s="383" t="str">
        <f t="shared" si="103"/>
        <v>NO</v>
      </c>
      <c r="E766" s="383" t="str">
        <f t="shared" si="104"/>
        <v>MILD</v>
      </c>
      <c r="F766" s="383" t="str">
        <f t="shared" si="105"/>
        <v>NONE</v>
      </c>
      <c r="G766" s="384" t="str">
        <f t="shared" si="100"/>
        <v>WET</v>
      </c>
      <c r="I766" s="342">
        <v>6</v>
      </c>
      <c r="J766" s="144" t="str">
        <f t="shared" si="106"/>
        <v>LARGE</v>
      </c>
      <c r="K766" s="144" t="str">
        <f t="shared" si="107"/>
        <v>LARGE</v>
      </c>
      <c r="L766" s="144" t="str" cm="1">
        <f t="array" ref="L766">_xlfn.IFS(I766&lt;=2,"SMALL",I766&lt;=5,"MEDIUM",I766&gt;5,"LARGE")</f>
        <v>LARGE</v>
      </c>
      <c r="M766" s="144" t="str">
        <f t="shared" si="101"/>
        <v>NO</v>
      </c>
      <c r="N766" s="374">
        <v>4.5999999999999996</v>
      </c>
      <c r="O766" s="374">
        <f t="shared" si="102"/>
        <v>5</v>
      </c>
      <c r="P766" s="158" t="str" cm="1">
        <f t="array" ref="P766">_xlfn.SWITCH(ROUND(N766,0),5,"Excellent",4,"Good",3,"ok","Bad")</f>
        <v>Excellent</v>
      </c>
      <c r="Q766" s="144">
        <v>25</v>
      </c>
      <c r="R766" s="385">
        <v>41758</v>
      </c>
      <c r="S766" s="385">
        <v>43723</v>
      </c>
      <c r="T766" s="144">
        <v>1616</v>
      </c>
      <c r="U766" s="144" t="s">
        <v>69</v>
      </c>
      <c r="V766" s="144">
        <v>239</v>
      </c>
      <c r="W766" s="144" t="str">
        <f t="shared" si="108"/>
        <v>Active</v>
      </c>
      <c r="X766" s="144">
        <v>1616</v>
      </c>
      <c r="Y766" s="157" t="s">
        <v>70</v>
      </c>
      <c r="Z766" s="386">
        <v>1</v>
      </c>
      <c r="AA766" s="386">
        <v>1</v>
      </c>
      <c r="AB766" s="387" t="s">
        <v>62</v>
      </c>
      <c r="AC766" s="157"/>
    </row>
    <row r="767" spans="2:29">
      <c r="B767" s="347">
        <v>15</v>
      </c>
      <c r="C767" s="383">
        <v>0</v>
      </c>
      <c r="D767" s="383" t="str">
        <f t="shared" si="103"/>
        <v>YES</v>
      </c>
      <c r="E767" s="383" t="str">
        <f t="shared" si="104"/>
        <v>COLD</v>
      </c>
      <c r="F767" s="383" t="str">
        <f t="shared" si="105"/>
        <v>NONE</v>
      </c>
      <c r="G767" s="384" t="str">
        <f t="shared" si="100"/>
        <v>WET</v>
      </c>
      <c r="I767" s="342">
        <v>1</v>
      </c>
      <c r="J767" s="144" t="str">
        <f t="shared" si="106"/>
        <v>SMALL</v>
      </c>
      <c r="K767" s="144" t="str">
        <f t="shared" si="107"/>
        <v>SMALL</v>
      </c>
      <c r="L767" s="144" t="str" cm="1">
        <f t="array" ref="L767">_xlfn.IFS(I767&lt;=2,"SMALL",I767&lt;=5,"MEDIUM",I767&gt;5,"LARGE")</f>
        <v>SMALL</v>
      </c>
      <c r="M767" s="144" t="str">
        <f t="shared" si="101"/>
        <v>NO</v>
      </c>
      <c r="N767" s="374">
        <v>4.76</v>
      </c>
      <c r="O767" s="374">
        <f t="shared" si="102"/>
        <v>5</v>
      </c>
      <c r="P767" s="158" t="str" cm="1">
        <f t="array" ref="P767">_xlfn.SWITCH(ROUND(N767,0),5,"Excellent",4,"Good",3,"ok","Bad")</f>
        <v>Excellent</v>
      </c>
      <c r="Q767" s="144">
        <v>25</v>
      </c>
      <c r="R767" s="385">
        <v>42181</v>
      </c>
      <c r="S767" s="385">
        <v>44021</v>
      </c>
      <c r="T767" s="144">
        <v>1157</v>
      </c>
      <c r="U767" s="144" t="s">
        <v>69</v>
      </c>
      <c r="V767" s="144">
        <v>155</v>
      </c>
      <c r="W767" s="144" t="str">
        <f t="shared" si="108"/>
        <v>Active</v>
      </c>
      <c r="X767" s="144">
        <v>1157</v>
      </c>
      <c r="Y767" s="157" t="s">
        <v>70</v>
      </c>
      <c r="Z767" s="386">
        <v>1</v>
      </c>
      <c r="AA767" s="386">
        <v>0.99</v>
      </c>
      <c r="AB767" s="387" t="s">
        <v>65</v>
      </c>
      <c r="AC767" s="157"/>
    </row>
    <row r="768" spans="2:29">
      <c r="B768" s="347">
        <v>19</v>
      </c>
      <c r="C768" s="383">
        <v>0</v>
      </c>
      <c r="D768" s="383" t="str">
        <f t="shared" si="103"/>
        <v>YES</v>
      </c>
      <c r="E768" s="383" t="str">
        <f t="shared" si="104"/>
        <v>COLD</v>
      </c>
      <c r="F768" s="383" t="str">
        <f t="shared" si="105"/>
        <v>NONE</v>
      </c>
      <c r="G768" s="384" t="str">
        <f t="shared" si="100"/>
        <v>WET</v>
      </c>
      <c r="I768" s="342">
        <v>1</v>
      </c>
      <c r="J768" s="144" t="str">
        <f t="shared" si="106"/>
        <v>SMALL</v>
      </c>
      <c r="K768" s="144" t="str">
        <f t="shared" si="107"/>
        <v>SMALL</v>
      </c>
      <c r="L768" s="144" t="str" cm="1">
        <f t="array" ref="L768">_xlfn.IFS(I768&lt;=2,"SMALL",I768&lt;=5,"MEDIUM",I768&gt;5,"LARGE")</f>
        <v>SMALL</v>
      </c>
      <c r="M768" s="144" t="str">
        <f t="shared" si="101"/>
        <v>NO</v>
      </c>
      <c r="N768" s="374">
        <v>4.9000000000000004</v>
      </c>
      <c r="O768" s="374">
        <f t="shared" si="102"/>
        <v>5</v>
      </c>
      <c r="P768" s="158" t="str" cm="1">
        <f t="array" ref="P768">_xlfn.SWITCH(ROUND(N768,0),5,"Excellent",4,"Good",3,"ok","Bad")</f>
        <v>Excellent</v>
      </c>
      <c r="Q768" s="144">
        <v>42</v>
      </c>
      <c r="R768" s="385">
        <v>41764</v>
      </c>
      <c r="S768" s="385">
        <v>43773</v>
      </c>
      <c r="T768" s="144">
        <v>101</v>
      </c>
      <c r="U768" s="144" t="s">
        <v>60</v>
      </c>
      <c r="V768" s="144">
        <v>358</v>
      </c>
      <c r="W768" s="144" t="str">
        <f t="shared" si="108"/>
        <v>Active</v>
      </c>
      <c r="X768" s="144">
        <v>101</v>
      </c>
      <c r="Y768" s="157" t="s">
        <v>61</v>
      </c>
      <c r="Z768" s="386">
        <v>0.7</v>
      </c>
      <c r="AA768" s="386">
        <v>0.5</v>
      </c>
      <c r="AB768" s="387" t="s">
        <v>65</v>
      </c>
      <c r="AC768" s="157"/>
    </row>
    <row r="769" spans="2:29">
      <c r="B769" s="347">
        <v>10</v>
      </c>
      <c r="C769" s="383">
        <v>0</v>
      </c>
      <c r="D769" s="383" t="str">
        <f t="shared" si="103"/>
        <v>YES</v>
      </c>
      <c r="E769" s="383" t="str">
        <f t="shared" si="104"/>
        <v>COLD</v>
      </c>
      <c r="F769" s="383" t="str">
        <f t="shared" si="105"/>
        <v>NONE</v>
      </c>
      <c r="G769" s="384" t="str">
        <f t="shared" si="100"/>
        <v>WET</v>
      </c>
      <c r="I769" s="342">
        <v>5</v>
      </c>
      <c r="J769" s="144" t="str">
        <f t="shared" si="106"/>
        <v>LARGE</v>
      </c>
      <c r="K769" s="144" t="str">
        <f t="shared" si="107"/>
        <v>MEDIUM</v>
      </c>
      <c r="L769" s="144" t="str" cm="1">
        <f t="array" ref="L769">_xlfn.IFS(I769&lt;=2,"SMALL",I769&lt;=5,"MEDIUM",I769&gt;5,"LARGE")</f>
        <v>MEDIUM</v>
      </c>
      <c r="M769" s="144" t="str">
        <f t="shared" si="101"/>
        <v>YES</v>
      </c>
      <c r="N769" s="374">
        <v>5</v>
      </c>
      <c r="O769" s="374">
        <f t="shared" si="102"/>
        <v>5</v>
      </c>
      <c r="P769" s="158" t="str" cm="1">
        <f t="array" ref="P769">_xlfn.SWITCH(ROUND(N769,0),5,"Excellent",4,"Good",3,"ok","Bad")</f>
        <v>Excellent</v>
      </c>
      <c r="Q769" s="144">
        <v>203</v>
      </c>
      <c r="R769" s="385">
        <v>41789</v>
      </c>
      <c r="S769" s="385">
        <v>44015</v>
      </c>
      <c r="T769" s="144">
        <v>1635</v>
      </c>
      <c r="U769" s="144" t="s">
        <v>69</v>
      </c>
      <c r="V769" s="144">
        <v>359</v>
      </c>
      <c r="W769" s="144" t="str">
        <f t="shared" si="108"/>
        <v>Active</v>
      </c>
      <c r="X769" s="144">
        <v>1635</v>
      </c>
      <c r="Y769" s="157" t="s">
        <v>70</v>
      </c>
      <c r="Z769" s="386">
        <v>1</v>
      </c>
      <c r="AA769" s="386">
        <v>0.75</v>
      </c>
      <c r="AB769" s="387" t="s">
        <v>62</v>
      </c>
      <c r="AC769" s="157"/>
    </row>
    <row r="770" spans="2:29">
      <c r="B770" s="347">
        <v>42</v>
      </c>
      <c r="C770" s="383">
        <v>0</v>
      </c>
      <c r="D770" s="383" t="str">
        <f t="shared" si="103"/>
        <v>NO</v>
      </c>
      <c r="E770" s="383" t="str">
        <f t="shared" si="104"/>
        <v>MILD</v>
      </c>
      <c r="F770" s="383" t="str">
        <f t="shared" si="105"/>
        <v>NONE</v>
      </c>
      <c r="G770" s="384" t="str">
        <f t="shared" si="100"/>
        <v>WET</v>
      </c>
      <c r="I770" s="342">
        <v>2</v>
      </c>
      <c r="J770" s="144" t="str">
        <f t="shared" si="106"/>
        <v>SMALL</v>
      </c>
      <c r="K770" s="144" t="str">
        <f t="shared" si="107"/>
        <v>SMALL</v>
      </c>
      <c r="L770" s="144" t="str" cm="1">
        <f t="array" ref="L770">_xlfn.IFS(I770&lt;=2,"SMALL",I770&lt;=5,"MEDIUM",I770&gt;5,"LARGE")</f>
        <v>SMALL</v>
      </c>
      <c r="M770" s="144" t="str">
        <f t="shared" si="101"/>
        <v>NO</v>
      </c>
      <c r="N770" s="374">
        <v>4.83</v>
      </c>
      <c r="O770" s="374">
        <f t="shared" si="102"/>
        <v>5</v>
      </c>
      <c r="P770" s="158" t="str" cm="1">
        <f t="array" ref="P770">_xlfn.SWITCH(ROUND(N770,0),5,"Excellent",4,"Good",3,"ok","Bad")</f>
        <v>Excellent</v>
      </c>
      <c r="Q770" s="144">
        <v>6</v>
      </c>
      <c r="R770" s="385">
        <v>42613</v>
      </c>
      <c r="S770" s="385">
        <v>43861</v>
      </c>
      <c r="T770" s="144">
        <v>1605</v>
      </c>
      <c r="U770" s="144" t="s">
        <v>69</v>
      </c>
      <c r="V770" s="144">
        <v>206</v>
      </c>
      <c r="W770" s="144" t="str">
        <f t="shared" si="108"/>
        <v>Active</v>
      </c>
      <c r="X770" s="144">
        <v>1605</v>
      </c>
      <c r="Y770" s="157" t="s">
        <v>70</v>
      </c>
      <c r="Z770" s="386">
        <v>0.92</v>
      </c>
      <c r="AA770" s="386">
        <v>0.95</v>
      </c>
      <c r="AB770" s="387" t="s">
        <v>65</v>
      </c>
      <c r="AC770" s="157"/>
    </row>
    <row r="771" spans="2:29">
      <c r="B771" s="347">
        <v>38</v>
      </c>
      <c r="C771" s="383">
        <v>0</v>
      </c>
      <c r="D771" s="383" t="str">
        <f t="shared" si="103"/>
        <v>NO</v>
      </c>
      <c r="E771" s="383" t="str">
        <f t="shared" si="104"/>
        <v>COLD</v>
      </c>
      <c r="F771" s="383" t="str">
        <f t="shared" si="105"/>
        <v>NONE</v>
      </c>
      <c r="G771" s="384" t="str">
        <f t="shared" si="100"/>
        <v>WET</v>
      </c>
      <c r="I771" s="342">
        <v>1</v>
      </c>
      <c r="J771" s="144" t="str">
        <f t="shared" si="106"/>
        <v>SMALL</v>
      </c>
      <c r="K771" s="144" t="str">
        <f t="shared" si="107"/>
        <v>SMALL</v>
      </c>
      <c r="L771" s="144" t="str" cm="1">
        <f t="array" ref="L771">_xlfn.IFS(I771&lt;=2,"SMALL",I771&lt;=5,"MEDIUM",I771&gt;5,"LARGE")</f>
        <v>SMALL</v>
      </c>
      <c r="M771" s="144" t="str">
        <f t="shared" si="101"/>
        <v>NO</v>
      </c>
      <c r="N771" s="374">
        <v>4.83</v>
      </c>
      <c r="O771" s="374">
        <f t="shared" si="102"/>
        <v>5</v>
      </c>
      <c r="P771" s="158" t="str" cm="1">
        <f t="array" ref="P771">_xlfn.SWITCH(ROUND(N771,0),5,"Excellent",4,"Good",3,"ok","Bad")</f>
        <v>Excellent</v>
      </c>
      <c r="Q771" s="144">
        <v>77</v>
      </c>
      <c r="R771" s="385">
        <v>41764</v>
      </c>
      <c r="S771" s="385">
        <v>43757</v>
      </c>
      <c r="T771" s="144">
        <v>1582</v>
      </c>
      <c r="U771" s="144" t="s">
        <v>73</v>
      </c>
      <c r="V771" s="144">
        <v>0</v>
      </c>
      <c r="W771" s="144" t="str">
        <f t="shared" si="108"/>
        <v>Inactive</v>
      </c>
      <c r="X771" s="144">
        <v>1582</v>
      </c>
      <c r="Y771" s="157" t="s">
        <v>70</v>
      </c>
      <c r="Z771" s="386">
        <v>1</v>
      </c>
      <c r="AA771" s="386">
        <v>1</v>
      </c>
      <c r="AB771" s="387" t="s">
        <v>62</v>
      </c>
      <c r="AC771" s="157"/>
    </row>
    <row r="772" spans="2:29">
      <c r="B772" s="347">
        <v>26</v>
      </c>
      <c r="C772" s="383">
        <v>0</v>
      </c>
      <c r="D772" s="383" t="str">
        <f t="shared" si="103"/>
        <v>YES</v>
      </c>
      <c r="E772" s="383" t="str">
        <f t="shared" si="104"/>
        <v>COLD</v>
      </c>
      <c r="F772" s="383" t="str">
        <f t="shared" si="105"/>
        <v>NONE</v>
      </c>
      <c r="G772" s="384" t="str">
        <f t="shared" si="100"/>
        <v>WET</v>
      </c>
      <c r="I772" s="342">
        <v>2</v>
      </c>
      <c r="J772" s="144" t="str">
        <f t="shared" si="106"/>
        <v>SMALL</v>
      </c>
      <c r="K772" s="144" t="str">
        <f t="shared" si="107"/>
        <v>SMALL</v>
      </c>
      <c r="L772" s="144" t="str" cm="1">
        <f t="array" ref="L772">_xlfn.IFS(I772&lt;=2,"SMALL",I772&lt;=5,"MEDIUM",I772&gt;5,"LARGE")</f>
        <v>SMALL</v>
      </c>
      <c r="M772" s="144" t="str">
        <f t="shared" si="101"/>
        <v>NO</v>
      </c>
      <c r="N772" s="374">
        <v>4.43</v>
      </c>
      <c r="O772" s="374">
        <f t="shared" si="102"/>
        <v>4</v>
      </c>
      <c r="P772" s="158" t="str" cm="1">
        <f t="array" ref="P772">_xlfn.SWITCH(ROUND(N772,0),5,"Excellent",4,"Good",3,"ok","Bad")</f>
        <v>Good</v>
      </c>
      <c r="Q772" s="144">
        <v>7</v>
      </c>
      <c r="R772" s="385">
        <v>41790</v>
      </c>
      <c r="S772" s="385">
        <v>43101</v>
      </c>
      <c r="T772" s="144">
        <v>214</v>
      </c>
      <c r="U772" s="144" t="s">
        <v>60</v>
      </c>
      <c r="V772" s="144">
        <v>314</v>
      </c>
      <c r="W772" s="144" t="str">
        <f t="shared" si="108"/>
        <v>Active</v>
      </c>
      <c r="X772" s="144">
        <v>214</v>
      </c>
      <c r="Y772" s="157" t="s">
        <v>61</v>
      </c>
      <c r="Z772" s="386">
        <v>1</v>
      </c>
      <c r="AA772" s="386">
        <v>0.88</v>
      </c>
      <c r="AB772" s="387" t="s">
        <v>65</v>
      </c>
      <c r="AC772" s="157"/>
    </row>
    <row r="773" spans="2:29">
      <c r="B773" s="347">
        <v>16</v>
      </c>
      <c r="C773" s="383">
        <v>0</v>
      </c>
      <c r="D773" s="383" t="str">
        <f t="shared" si="103"/>
        <v>YES</v>
      </c>
      <c r="E773" s="383" t="str">
        <f t="shared" si="104"/>
        <v>COLD</v>
      </c>
      <c r="F773" s="383" t="str">
        <f t="shared" si="105"/>
        <v>NONE</v>
      </c>
      <c r="G773" s="384" t="str">
        <f t="shared" ref="G773:G836" si="109">IF(OR(E773="COLD",E773="MILD"),"WET","DRY")</f>
        <v>WET</v>
      </c>
      <c r="I773" s="342">
        <v>2</v>
      </c>
      <c r="J773" s="144" t="str">
        <f t="shared" si="106"/>
        <v>SMALL</v>
      </c>
      <c r="K773" s="144" t="str">
        <f t="shared" si="107"/>
        <v>SMALL</v>
      </c>
      <c r="L773" s="144" t="str" cm="1">
        <f t="array" ref="L773">_xlfn.IFS(I773&lt;=2,"SMALL",I773&lt;=5,"MEDIUM",I773&gt;5,"LARGE")</f>
        <v>SMALL</v>
      </c>
      <c r="M773" s="144" t="str">
        <f t="shared" ref="M773:M836" si="110">IF(AND(N773&gt;=4.8,Q773&gt;100),"YES","NO")</f>
        <v>NO</v>
      </c>
      <c r="N773" s="374">
        <v>4.9000000000000004</v>
      </c>
      <c r="O773" s="374">
        <f t="shared" ref="O773:O836" si="111">ROUND(N773,0)</f>
        <v>5</v>
      </c>
      <c r="P773" s="158" t="str" cm="1">
        <f t="array" ref="P773">_xlfn.SWITCH(ROUND(N773,0),5,"Excellent",4,"Good",3,"ok","Bad")</f>
        <v>Excellent</v>
      </c>
      <c r="Q773" s="144">
        <v>60</v>
      </c>
      <c r="R773" s="385">
        <v>41779</v>
      </c>
      <c r="S773" s="385">
        <v>43841</v>
      </c>
      <c r="T773" s="144">
        <v>1636</v>
      </c>
      <c r="U773" s="144" t="s">
        <v>60</v>
      </c>
      <c r="V773" s="144">
        <v>362</v>
      </c>
      <c r="W773" s="144" t="str">
        <f t="shared" si="108"/>
        <v>Active</v>
      </c>
      <c r="X773" s="144">
        <v>1636</v>
      </c>
      <c r="Y773" s="157" t="s">
        <v>61</v>
      </c>
      <c r="Z773" s="386">
        <v>0.9</v>
      </c>
      <c r="AA773" s="386">
        <v>0.95</v>
      </c>
      <c r="AB773" s="387" t="s">
        <v>62</v>
      </c>
      <c r="AC773" s="157"/>
    </row>
    <row r="774" spans="2:29">
      <c r="B774" s="347">
        <v>32</v>
      </c>
      <c r="C774" s="383">
        <v>0</v>
      </c>
      <c r="D774" s="383" t="str">
        <f t="shared" ref="D774:D837" si="112">IFERROR(IF(B774&lt;35,"YES","NO"),"-")</f>
        <v>YES</v>
      </c>
      <c r="E774" s="383" t="str">
        <f t="shared" ref="E774:E837" si="113">IFERROR(IF(B774&lt;40,"COLD",IF(B774&gt;80,"HOT","MILD")),"-")</f>
        <v>COLD</v>
      </c>
      <c r="F774" s="383" t="str">
        <f t="shared" ref="F774:F837" si="114">IF(AND(C774&lt;0,D774="YES"),"SNOW",IF(AND(C774&gt;0,D774="NO"),"RAIN","NONE"))</f>
        <v>NONE</v>
      </c>
      <c r="G774" s="384" t="str">
        <f t="shared" si="109"/>
        <v>WET</v>
      </c>
      <c r="I774" s="342">
        <v>2</v>
      </c>
      <c r="J774" s="144" t="str">
        <f t="shared" ref="J774:J837" si="115">IF(I774&lt;=2,"SMALL","LARGE")</f>
        <v>SMALL</v>
      </c>
      <c r="K774" s="144" t="str">
        <f t="shared" ref="K774:K837" si="116">IF(I774&lt;=2,"SMALL",IF(I774&lt;=5,"MEDIUM","LARGE"))</f>
        <v>SMALL</v>
      </c>
      <c r="L774" s="144" t="str" cm="1">
        <f t="array" ref="L774">_xlfn.IFS(I774&lt;=2,"SMALL",I774&lt;=5,"MEDIUM",I774&gt;5,"LARGE")</f>
        <v>SMALL</v>
      </c>
      <c r="M774" s="144" t="str">
        <f t="shared" si="110"/>
        <v>NO</v>
      </c>
      <c r="N774" s="374">
        <v>4.67</v>
      </c>
      <c r="O774" s="374">
        <f t="shared" si="111"/>
        <v>5</v>
      </c>
      <c r="P774" s="158" t="str" cm="1">
        <f t="array" ref="P774">_xlfn.SWITCH(ROUND(N774,0),5,"Excellent",4,"Good",3,"ok","Bad")</f>
        <v>Excellent</v>
      </c>
      <c r="Q774" s="144">
        <v>33</v>
      </c>
      <c r="R774" s="385">
        <v>41818</v>
      </c>
      <c r="S774" s="385">
        <v>43808</v>
      </c>
      <c r="T774" s="144">
        <v>214</v>
      </c>
      <c r="U774" s="144" t="s">
        <v>60</v>
      </c>
      <c r="V774" s="144">
        <v>365</v>
      </c>
      <c r="W774" s="144" t="str">
        <f t="shared" ref="W774:W837" si="117">IF(NOT(V774=0),"Active","Inactive")</f>
        <v>Active</v>
      </c>
      <c r="X774" s="144">
        <v>214</v>
      </c>
      <c r="Y774" s="157" t="s">
        <v>70</v>
      </c>
      <c r="Z774" s="386">
        <v>1</v>
      </c>
      <c r="AA774" s="386">
        <v>0.75</v>
      </c>
      <c r="AB774" s="387" t="s">
        <v>62</v>
      </c>
      <c r="AC774" s="157"/>
    </row>
    <row r="775" spans="2:29">
      <c r="B775" s="347">
        <v>19</v>
      </c>
      <c r="C775" s="383">
        <v>0</v>
      </c>
      <c r="D775" s="383" t="str">
        <f t="shared" si="112"/>
        <v>YES</v>
      </c>
      <c r="E775" s="383" t="str">
        <f t="shared" si="113"/>
        <v>COLD</v>
      </c>
      <c r="F775" s="383" t="str">
        <f t="shared" si="114"/>
        <v>NONE</v>
      </c>
      <c r="G775" s="384" t="str">
        <f t="shared" si="109"/>
        <v>WET</v>
      </c>
      <c r="I775" s="342">
        <v>4</v>
      </c>
      <c r="J775" s="144" t="str">
        <f t="shared" si="115"/>
        <v>LARGE</v>
      </c>
      <c r="K775" s="144" t="str">
        <f t="shared" si="116"/>
        <v>MEDIUM</v>
      </c>
      <c r="L775" s="144" t="str" cm="1">
        <f t="array" ref="L775">_xlfn.IFS(I775&lt;=2,"SMALL",I775&lt;=5,"MEDIUM",I775&gt;5,"LARGE")</f>
        <v>MEDIUM</v>
      </c>
      <c r="M775" s="144" t="str">
        <f t="shared" si="110"/>
        <v>NO</v>
      </c>
      <c r="N775" s="374">
        <v>4.9800000000000004</v>
      </c>
      <c r="O775" s="374">
        <f t="shared" si="111"/>
        <v>5</v>
      </c>
      <c r="P775" s="158" t="str" cm="1">
        <f t="array" ref="P775">_xlfn.SWITCH(ROUND(N775,0),5,"Excellent",4,"Good",3,"ok","Bad")</f>
        <v>Excellent</v>
      </c>
      <c r="Q775" s="144">
        <v>46</v>
      </c>
      <c r="R775" s="385">
        <v>41754</v>
      </c>
      <c r="S775" s="385">
        <v>43786</v>
      </c>
      <c r="T775" s="144">
        <v>608</v>
      </c>
      <c r="U775" s="144" t="s">
        <v>60</v>
      </c>
      <c r="V775" s="144">
        <v>358</v>
      </c>
      <c r="W775" s="144" t="str">
        <f t="shared" si="117"/>
        <v>Active</v>
      </c>
      <c r="X775" s="144">
        <v>608</v>
      </c>
      <c r="Y775" s="157" t="s">
        <v>61</v>
      </c>
      <c r="Z775" s="386">
        <v>1</v>
      </c>
      <c r="AA775" s="386">
        <v>0.92</v>
      </c>
      <c r="AB775" s="387" t="s">
        <v>62</v>
      </c>
      <c r="AC775" s="157"/>
    </row>
    <row r="776" spans="2:29">
      <c r="B776" s="347">
        <v>29</v>
      </c>
      <c r="C776" s="383">
        <v>18</v>
      </c>
      <c r="D776" s="383" t="str">
        <f t="shared" si="112"/>
        <v>YES</v>
      </c>
      <c r="E776" s="383" t="str">
        <f t="shared" si="113"/>
        <v>COLD</v>
      </c>
      <c r="F776" s="383" t="str">
        <f t="shared" si="114"/>
        <v>NONE</v>
      </c>
      <c r="G776" s="384" t="str">
        <f t="shared" si="109"/>
        <v>WET</v>
      </c>
      <c r="I776" s="342">
        <v>2</v>
      </c>
      <c r="J776" s="144" t="str">
        <f t="shared" si="115"/>
        <v>SMALL</v>
      </c>
      <c r="K776" s="144" t="str">
        <f t="shared" si="116"/>
        <v>SMALL</v>
      </c>
      <c r="L776" s="144" t="str" cm="1">
        <f t="array" ref="L776">_xlfn.IFS(I776&lt;=2,"SMALL",I776&lt;=5,"MEDIUM",I776&gt;5,"LARGE")</f>
        <v>SMALL</v>
      </c>
      <c r="M776" s="144" t="str">
        <f t="shared" si="110"/>
        <v>NO</v>
      </c>
      <c r="N776" s="374">
        <v>4.83</v>
      </c>
      <c r="O776" s="374">
        <f t="shared" si="111"/>
        <v>5</v>
      </c>
      <c r="P776" s="158" t="str" cm="1">
        <f t="array" ref="P776">_xlfn.SWITCH(ROUND(N776,0),5,"Excellent",4,"Good",3,"ok","Bad")</f>
        <v>Excellent</v>
      </c>
      <c r="Q776" s="144">
        <v>29</v>
      </c>
      <c r="R776" s="385">
        <v>41861</v>
      </c>
      <c r="S776" s="385">
        <v>43774</v>
      </c>
      <c r="T776" s="144">
        <v>1382</v>
      </c>
      <c r="U776" s="144" t="s">
        <v>60</v>
      </c>
      <c r="V776" s="144">
        <v>90</v>
      </c>
      <c r="W776" s="144" t="str">
        <f t="shared" si="117"/>
        <v>Active</v>
      </c>
      <c r="X776" s="144">
        <v>1382</v>
      </c>
      <c r="Y776" s="157" t="s">
        <v>70</v>
      </c>
      <c r="Z776" s="386">
        <v>1</v>
      </c>
      <c r="AA776" s="386">
        <v>0.97</v>
      </c>
      <c r="AB776" s="387" t="s">
        <v>62</v>
      </c>
      <c r="AC776" s="157"/>
    </row>
    <row r="777" spans="2:29">
      <c r="B777" s="347">
        <v>43</v>
      </c>
      <c r="C777" s="383">
        <v>0</v>
      </c>
      <c r="D777" s="383" t="str">
        <f t="shared" si="112"/>
        <v>NO</v>
      </c>
      <c r="E777" s="383" t="str">
        <f t="shared" si="113"/>
        <v>MILD</v>
      </c>
      <c r="F777" s="383" t="str">
        <f t="shared" si="114"/>
        <v>NONE</v>
      </c>
      <c r="G777" s="384" t="str">
        <f t="shared" si="109"/>
        <v>WET</v>
      </c>
      <c r="I777" s="342">
        <v>3</v>
      </c>
      <c r="J777" s="144" t="str">
        <f t="shared" si="115"/>
        <v>LARGE</v>
      </c>
      <c r="K777" s="144" t="str">
        <f t="shared" si="116"/>
        <v>MEDIUM</v>
      </c>
      <c r="L777" s="144" t="str" cm="1">
        <f t="array" ref="L777">_xlfn.IFS(I777&lt;=2,"SMALL",I777&lt;=5,"MEDIUM",I777&gt;5,"LARGE")</f>
        <v>MEDIUM</v>
      </c>
      <c r="M777" s="144" t="str">
        <f t="shared" si="110"/>
        <v>YES</v>
      </c>
      <c r="N777" s="374">
        <v>4.8</v>
      </c>
      <c r="O777" s="374">
        <f t="shared" si="111"/>
        <v>5</v>
      </c>
      <c r="P777" s="158" t="str" cm="1">
        <f t="array" ref="P777">_xlfn.SWITCH(ROUND(N777,0),5,"Excellent",4,"Good",3,"ok","Bad")</f>
        <v>Excellent</v>
      </c>
      <c r="Q777" s="144">
        <v>102</v>
      </c>
      <c r="R777" s="385">
        <v>41769</v>
      </c>
      <c r="S777" s="385">
        <v>43897</v>
      </c>
      <c r="T777" s="144">
        <v>1346</v>
      </c>
      <c r="U777" s="144" t="s">
        <v>69</v>
      </c>
      <c r="V777" s="144">
        <v>348</v>
      </c>
      <c r="W777" s="144" t="str">
        <f t="shared" si="117"/>
        <v>Active</v>
      </c>
      <c r="X777" s="144">
        <v>1346</v>
      </c>
      <c r="Y777" s="157" t="s">
        <v>64</v>
      </c>
      <c r="Z777" s="386">
        <v>0.5</v>
      </c>
      <c r="AA777" s="386">
        <v>0.23</v>
      </c>
      <c r="AB777" s="387" t="s">
        <v>65</v>
      </c>
      <c r="AC777" s="157"/>
    </row>
    <row r="778" spans="2:29">
      <c r="B778" s="347">
        <v>28</v>
      </c>
      <c r="C778" s="383">
        <v>0</v>
      </c>
      <c r="D778" s="383" t="str">
        <f t="shared" si="112"/>
        <v>YES</v>
      </c>
      <c r="E778" s="383" t="str">
        <f t="shared" si="113"/>
        <v>COLD</v>
      </c>
      <c r="F778" s="383" t="str">
        <f t="shared" si="114"/>
        <v>NONE</v>
      </c>
      <c r="G778" s="384" t="str">
        <f t="shared" si="109"/>
        <v>WET</v>
      </c>
      <c r="I778" s="342">
        <v>2</v>
      </c>
      <c r="J778" s="144" t="str">
        <f t="shared" si="115"/>
        <v>SMALL</v>
      </c>
      <c r="K778" s="144" t="str">
        <f t="shared" si="116"/>
        <v>SMALL</v>
      </c>
      <c r="L778" s="144" t="str" cm="1">
        <f t="array" ref="L778">_xlfn.IFS(I778&lt;=2,"SMALL",I778&lt;=5,"MEDIUM",I778&gt;5,"LARGE")</f>
        <v>SMALL</v>
      </c>
      <c r="M778" s="144" t="str">
        <f t="shared" si="110"/>
        <v>YES</v>
      </c>
      <c r="N778" s="374">
        <v>4.99</v>
      </c>
      <c r="O778" s="374">
        <f t="shared" si="111"/>
        <v>5</v>
      </c>
      <c r="P778" s="158" t="str" cm="1">
        <f t="array" ref="P778">_xlfn.SWITCH(ROUND(N778,0),5,"Excellent",4,"Good",3,"ok","Bad")</f>
        <v>Excellent</v>
      </c>
      <c r="Q778" s="144">
        <v>152</v>
      </c>
      <c r="R778" s="385">
        <v>42438</v>
      </c>
      <c r="S778" s="385">
        <v>44050</v>
      </c>
      <c r="T778" s="144">
        <v>679</v>
      </c>
      <c r="U778" s="144" t="s">
        <v>60</v>
      </c>
      <c r="V778" s="144">
        <v>110</v>
      </c>
      <c r="W778" s="144" t="str">
        <f t="shared" si="117"/>
        <v>Active</v>
      </c>
      <c r="X778" s="144">
        <v>679</v>
      </c>
      <c r="Y778" s="157" t="s">
        <v>70</v>
      </c>
      <c r="Z778" s="386">
        <v>1</v>
      </c>
      <c r="AA778" s="386">
        <v>0.79</v>
      </c>
      <c r="AB778" s="387" t="s">
        <v>62</v>
      </c>
      <c r="AC778" s="157"/>
    </row>
    <row r="779" spans="2:29">
      <c r="B779" s="347">
        <v>31</v>
      </c>
      <c r="C779" s="383">
        <v>0</v>
      </c>
      <c r="D779" s="383" t="str">
        <f t="shared" si="112"/>
        <v>YES</v>
      </c>
      <c r="E779" s="383" t="str">
        <f t="shared" si="113"/>
        <v>COLD</v>
      </c>
      <c r="F779" s="383" t="str">
        <f t="shared" si="114"/>
        <v>NONE</v>
      </c>
      <c r="G779" s="384" t="str">
        <f t="shared" si="109"/>
        <v>WET</v>
      </c>
      <c r="I779" s="342">
        <v>7</v>
      </c>
      <c r="J779" s="144" t="str">
        <f t="shared" si="115"/>
        <v>LARGE</v>
      </c>
      <c r="K779" s="144" t="str">
        <f t="shared" si="116"/>
        <v>LARGE</v>
      </c>
      <c r="L779" s="144" t="str" cm="1">
        <f t="array" ref="L779">_xlfn.IFS(I779&lt;=2,"SMALL",I779&lt;=5,"MEDIUM",I779&gt;5,"LARGE")</f>
        <v>LARGE</v>
      </c>
      <c r="M779" s="144" t="str">
        <f t="shared" si="110"/>
        <v>NO</v>
      </c>
      <c r="N779" s="374">
        <v>4.5</v>
      </c>
      <c r="O779" s="374">
        <f t="shared" si="111"/>
        <v>5</v>
      </c>
      <c r="P779" s="158" t="str" cm="1">
        <f t="array" ref="P779">_xlfn.SWITCH(ROUND(N779,0),5,"Excellent",4,"Good",3,"ok","Bad")</f>
        <v>Excellent</v>
      </c>
      <c r="Q779" s="144">
        <v>26</v>
      </c>
      <c r="R779" s="385">
        <v>41764</v>
      </c>
      <c r="S779" s="385">
        <v>43758</v>
      </c>
      <c r="T779" s="144">
        <v>1644</v>
      </c>
      <c r="U779" s="144" t="s">
        <v>69</v>
      </c>
      <c r="V779" s="144">
        <v>168</v>
      </c>
      <c r="W779" s="144" t="str">
        <f t="shared" si="117"/>
        <v>Active</v>
      </c>
      <c r="X779" s="144">
        <v>1644</v>
      </c>
      <c r="Y779" s="157" t="s">
        <v>61</v>
      </c>
      <c r="Z779" s="386">
        <v>1</v>
      </c>
      <c r="AA779" s="386">
        <v>0.95</v>
      </c>
      <c r="AB779" s="387" t="s">
        <v>65</v>
      </c>
      <c r="AC779" s="157"/>
    </row>
    <row r="780" spans="2:29">
      <c r="B780" s="347">
        <v>44</v>
      </c>
      <c r="C780" s="383">
        <v>0</v>
      </c>
      <c r="D780" s="383" t="str">
        <f t="shared" si="112"/>
        <v>NO</v>
      </c>
      <c r="E780" s="383" t="str">
        <f t="shared" si="113"/>
        <v>MILD</v>
      </c>
      <c r="F780" s="383" t="str">
        <f t="shared" si="114"/>
        <v>NONE</v>
      </c>
      <c r="G780" s="384" t="str">
        <f t="shared" si="109"/>
        <v>WET</v>
      </c>
      <c r="I780" s="342">
        <v>3</v>
      </c>
      <c r="J780" s="144" t="str">
        <f t="shared" si="115"/>
        <v>LARGE</v>
      </c>
      <c r="K780" s="144" t="str">
        <f t="shared" si="116"/>
        <v>MEDIUM</v>
      </c>
      <c r="L780" s="144" t="str" cm="1">
        <f t="array" ref="L780">_xlfn.IFS(I780&lt;=2,"SMALL",I780&lt;=5,"MEDIUM",I780&gt;5,"LARGE")</f>
        <v>MEDIUM</v>
      </c>
      <c r="M780" s="144" t="str">
        <f t="shared" si="110"/>
        <v>NO</v>
      </c>
      <c r="N780" s="374">
        <v>4.72</v>
      </c>
      <c r="O780" s="374">
        <f t="shared" si="111"/>
        <v>5</v>
      </c>
      <c r="P780" s="158" t="str" cm="1">
        <f t="array" ref="P780">_xlfn.SWITCH(ROUND(N780,0),5,"Excellent",4,"Good",3,"ok","Bad")</f>
        <v>Excellent</v>
      </c>
      <c r="Q780" s="144">
        <v>58</v>
      </c>
      <c r="R780" s="385">
        <v>41792</v>
      </c>
      <c r="S780" s="385">
        <v>43833</v>
      </c>
      <c r="T780" s="144">
        <v>1636</v>
      </c>
      <c r="U780" s="144" t="s">
        <v>60</v>
      </c>
      <c r="V780" s="144">
        <v>344</v>
      </c>
      <c r="W780" s="144" t="str">
        <f t="shared" si="117"/>
        <v>Active</v>
      </c>
      <c r="X780" s="144">
        <v>1636</v>
      </c>
      <c r="Y780" s="157" t="s">
        <v>61</v>
      </c>
      <c r="Z780" s="386">
        <v>1</v>
      </c>
      <c r="AA780" s="386">
        <v>0.5</v>
      </c>
      <c r="AB780" s="387" t="s">
        <v>65</v>
      </c>
      <c r="AC780" s="157"/>
    </row>
    <row r="781" spans="2:29">
      <c r="B781" s="347">
        <v>12</v>
      </c>
      <c r="C781" s="383">
        <v>10</v>
      </c>
      <c r="D781" s="383" t="str">
        <f t="shared" si="112"/>
        <v>YES</v>
      </c>
      <c r="E781" s="383" t="str">
        <f t="shared" si="113"/>
        <v>COLD</v>
      </c>
      <c r="F781" s="383" t="str">
        <f t="shared" si="114"/>
        <v>NONE</v>
      </c>
      <c r="G781" s="384" t="str">
        <f t="shared" si="109"/>
        <v>WET</v>
      </c>
      <c r="I781" s="342">
        <v>2</v>
      </c>
      <c r="J781" s="144" t="str">
        <f t="shared" si="115"/>
        <v>SMALL</v>
      </c>
      <c r="K781" s="144" t="str">
        <f t="shared" si="116"/>
        <v>SMALL</v>
      </c>
      <c r="L781" s="144" t="str" cm="1">
        <f t="array" ref="L781">_xlfn.IFS(I781&lt;=2,"SMALL",I781&lt;=5,"MEDIUM",I781&gt;5,"LARGE")</f>
        <v>SMALL</v>
      </c>
      <c r="M781" s="144" t="str">
        <f t="shared" si="110"/>
        <v>NO</v>
      </c>
      <c r="N781" s="374">
        <v>4.8</v>
      </c>
      <c r="O781" s="374">
        <f t="shared" si="111"/>
        <v>5</v>
      </c>
      <c r="P781" s="158" t="str" cm="1">
        <f t="array" ref="P781">_xlfn.SWITCH(ROUND(N781,0),5,"Excellent",4,"Good",3,"ok","Bad")</f>
        <v>Excellent</v>
      </c>
      <c r="Q781" s="144">
        <v>5</v>
      </c>
      <c r="R781" s="385">
        <v>41930</v>
      </c>
      <c r="S781" s="385">
        <v>43547</v>
      </c>
      <c r="T781" s="144">
        <v>1605</v>
      </c>
      <c r="U781" s="144" t="s">
        <v>69</v>
      </c>
      <c r="V781" s="144">
        <v>365</v>
      </c>
      <c r="W781" s="144" t="str">
        <f t="shared" si="117"/>
        <v>Active</v>
      </c>
      <c r="X781" s="144">
        <v>1605</v>
      </c>
      <c r="Y781" s="157" t="s">
        <v>61</v>
      </c>
      <c r="Z781" s="386">
        <v>1</v>
      </c>
      <c r="AA781" s="386">
        <v>0.9</v>
      </c>
      <c r="AB781" s="387" t="s">
        <v>65</v>
      </c>
      <c r="AC781" s="157"/>
    </row>
    <row r="782" spans="2:29">
      <c r="B782" s="347">
        <v>11</v>
      </c>
      <c r="C782" s="383">
        <v>3</v>
      </c>
      <c r="D782" s="383" t="str">
        <f t="shared" si="112"/>
        <v>YES</v>
      </c>
      <c r="E782" s="383" t="str">
        <f t="shared" si="113"/>
        <v>COLD</v>
      </c>
      <c r="F782" s="383" t="str">
        <f t="shared" si="114"/>
        <v>NONE</v>
      </c>
      <c r="G782" s="384" t="str">
        <f t="shared" si="109"/>
        <v>WET</v>
      </c>
      <c r="I782" s="342">
        <v>5</v>
      </c>
      <c r="J782" s="144" t="str">
        <f t="shared" si="115"/>
        <v>LARGE</v>
      </c>
      <c r="K782" s="144" t="str">
        <f t="shared" si="116"/>
        <v>MEDIUM</v>
      </c>
      <c r="L782" s="144" t="str" cm="1">
        <f t="array" ref="L782">_xlfn.IFS(I782&lt;=2,"SMALL",I782&lt;=5,"MEDIUM",I782&gt;5,"LARGE")</f>
        <v>MEDIUM</v>
      </c>
      <c r="M782" s="144" t="str">
        <f t="shared" si="110"/>
        <v>NO</v>
      </c>
      <c r="N782" s="374">
        <v>4.5</v>
      </c>
      <c r="O782" s="374">
        <f t="shared" si="111"/>
        <v>5</v>
      </c>
      <c r="P782" s="158" t="str" cm="1">
        <f t="array" ref="P782">_xlfn.SWITCH(ROUND(N782,0),5,"Excellent",4,"Good",3,"ok","Bad")</f>
        <v>Excellent</v>
      </c>
      <c r="Q782" s="144">
        <v>240</v>
      </c>
      <c r="R782" s="385">
        <v>41806</v>
      </c>
      <c r="S782" s="385">
        <v>44048</v>
      </c>
      <c r="T782" s="144">
        <v>1273</v>
      </c>
      <c r="U782" s="144" t="s">
        <v>69</v>
      </c>
      <c r="V782" s="144">
        <v>355</v>
      </c>
      <c r="W782" s="144" t="str">
        <f t="shared" si="117"/>
        <v>Active</v>
      </c>
      <c r="X782" s="144">
        <v>1273</v>
      </c>
      <c r="Y782" s="157" t="s">
        <v>64</v>
      </c>
      <c r="Z782" s="386">
        <v>1</v>
      </c>
      <c r="AA782" s="386">
        <v>0.67</v>
      </c>
      <c r="AB782" s="387" t="s">
        <v>65</v>
      </c>
      <c r="AC782" s="157"/>
    </row>
    <row r="783" spans="2:29">
      <c r="B783" s="347">
        <v>40</v>
      </c>
      <c r="C783" s="383">
        <v>0</v>
      </c>
      <c r="D783" s="383" t="str">
        <f t="shared" si="112"/>
        <v>NO</v>
      </c>
      <c r="E783" s="383" t="str">
        <f t="shared" si="113"/>
        <v>MILD</v>
      </c>
      <c r="F783" s="383" t="str">
        <f t="shared" si="114"/>
        <v>NONE</v>
      </c>
      <c r="G783" s="384" t="str">
        <f t="shared" si="109"/>
        <v>WET</v>
      </c>
      <c r="I783" s="342">
        <v>6</v>
      </c>
      <c r="J783" s="144" t="str">
        <f t="shared" si="115"/>
        <v>LARGE</v>
      </c>
      <c r="K783" s="144" t="str">
        <f t="shared" si="116"/>
        <v>LARGE</v>
      </c>
      <c r="L783" s="144" t="str" cm="1">
        <f t="array" ref="L783">_xlfn.IFS(I783&lt;=2,"SMALL",I783&lt;=5,"MEDIUM",I783&gt;5,"LARGE")</f>
        <v>LARGE</v>
      </c>
      <c r="M783" s="144" t="str">
        <f t="shared" si="110"/>
        <v>NO</v>
      </c>
      <c r="N783" s="374">
        <v>4.71</v>
      </c>
      <c r="O783" s="374">
        <f t="shared" si="111"/>
        <v>5</v>
      </c>
      <c r="P783" s="158" t="str" cm="1">
        <f t="array" ref="P783">_xlfn.SWITCH(ROUND(N783,0),5,"Excellent",4,"Good",3,"ok","Bad")</f>
        <v>Excellent</v>
      </c>
      <c r="Q783" s="144">
        <v>7</v>
      </c>
      <c r="R783" s="385">
        <v>41836</v>
      </c>
      <c r="S783" s="385">
        <v>43742</v>
      </c>
      <c r="T783" s="144">
        <v>1239</v>
      </c>
      <c r="U783" s="144" t="s">
        <v>69</v>
      </c>
      <c r="V783" s="144">
        <v>323</v>
      </c>
      <c r="W783" s="144" t="str">
        <f t="shared" si="117"/>
        <v>Active</v>
      </c>
      <c r="X783" s="144">
        <v>1239</v>
      </c>
      <c r="Y783" s="157" t="s">
        <v>70</v>
      </c>
      <c r="Z783" s="386">
        <v>1</v>
      </c>
      <c r="AA783" s="386">
        <v>0.85</v>
      </c>
      <c r="AB783" s="387" t="s">
        <v>62</v>
      </c>
      <c r="AC783" s="157"/>
    </row>
    <row r="784" spans="2:29">
      <c r="B784" s="347">
        <v>40</v>
      </c>
      <c r="C784" s="383">
        <v>0</v>
      </c>
      <c r="D784" s="383" t="str">
        <f t="shared" si="112"/>
        <v>NO</v>
      </c>
      <c r="E784" s="383" t="str">
        <f t="shared" si="113"/>
        <v>MILD</v>
      </c>
      <c r="F784" s="383" t="str">
        <f t="shared" si="114"/>
        <v>NONE</v>
      </c>
      <c r="G784" s="384" t="str">
        <f t="shared" si="109"/>
        <v>WET</v>
      </c>
      <c r="I784" s="342">
        <v>8</v>
      </c>
      <c r="J784" s="144" t="str">
        <f t="shared" si="115"/>
        <v>LARGE</v>
      </c>
      <c r="K784" s="144" t="str">
        <f t="shared" si="116"/>
        <v>LARGE</v>
      </c>
      <c r="L784" s="144" t="str" cm="1">
        <f t="array" ref="L784">_xlfn.IFS(I784&lt;=2,"SMALL",I784&lt;=5,"MEDIUM",I784&gt;5,"LARGE")</f>
        <v>LARGE</v>
      </c>
      <c r="M784" s="144" t="str">
        <f t="shared" si="110"/>
        <v>NO</v>
      </c>
      <c r="N784" s="374">
        <v>4.58</v>
      </c>
      <c r="O784" s="374">
        <f t="shared" si="111"/>
        <v>5</v>
      </c>
      <c r="P784" s="158" t="str" cm="1">
        <f t="array" ref="P784">_xlfn.SWITCH(ROUND(N784,0),5,"Excellent",4,"Good",3,"ok","Bad")</f>
        <v>Excellent</v>
      </c>
      <c r="Q784" s="144">
        <v>90</v>
      </c>
      <c r="R784" s="385">
        <v>42513</v>
      </c>
      <c r="S784" s="385">
        <v>44018</v>
      </c>
      <c r="T784" s="144">
        <v>1652</v>
      </c>
      <c r="U784" s="144" t="s">
        <v>69</v>
      </c>
      <c r="V784" s="144">
        <v>180</v>
      </c>
      <c r="W784" s="144" t="str">
        <f t="shared" si="117"/>
        <v>Active</v>
      </c>
      <c r="X784" s="144">
        <v>1652</v>
      </c>
      <c r="Y784" s="157" t="s">
        <v>61</v>
      </c>
      <c r="Z784" s="386">
        <v>1</v>
      </c>
      <c r="AA784" s="386">
        <v>0.63</v>
      </c>
      <c r="AB784" s="387" t="s">
        <v>62</v>
      </c>
      <c r="AC784" s="157"/>
    </row>
    <row r="785" spans="2:29">
      <c r="B785" s="347">
        <v>43</v>
      </c>
      <c r="C785" s="383">
        <v>0</v>
      </c>
      <c r="D785" s="383" t="str">
        <f t="shared" si="112"/>
        <v>NO</v>
      </c>
      <c r="E785" s="383" t="str">
        <f t="shared" si="113"/>
        <v>MILD</v>
      </c>
      <c r="F785" s="383" t="str">
        <f t="shared" si="114"/>
        <v>NONE</v>
      </c>
      <c r="G785" s="384" t="str">
        <f t="shared" si="109"/>
        <v>WET</v>
      </c>
      <c r="I785" s="342">
        <v>2</v>
      </c>
      <c r="J785" s="144" t="str">
        <f t="shared" si="115"/>
        <v>SMALL</v>
      </c>
      <c r="K785" s="144" t="str">
        <f t="shared" si="116"/>
        <v>SMALL</v>
      </c>
      <c r="L785" s="144" t="str" cm="1">
        <f t="array" ref="L785">_xlfn.IFS(I785&lt;=2,"SMALL",I785&lt;=5,"MEDIUM",I785&gt;5,"LARGE")</f>
        <v>SMALL</v>
      </c>
      <c r="M785" s="144" t="str">
        <f t="shared" si="110"/>
        <v>NO</v>
      </c>
      <c r="N785" s="374">
        <v>4.67</v>
      </c>
      <c r="O785" s="374">
        <f t="shared" si="111"/>
        <v>5</v>
      </c>
      <c r="P785" s="158" t="str" cm="1">
        <f t="array" ref="P785">_xlfn.SWITCH(ROUND(N785,0),5,"Excellent",4,"Good",3,"ok","Bad")</f>
        <v>Excellent</v>
      </c>
      <c r="Q785" s="144">
        <v>3</v>
      </c>
      <c r="R785" s="385">
        <v>42032</v>
      </c>
      <c r="S785" s="385">
        <v>43197</v>
      </c>
      <c r="T785" s="144">
        <v>1605</v>
      </c>
      <c r="U785" s="144" t="s">
        <v>69</v>
      </c>
      <c r="V785" s="144">
        <v>365</v>
      </c>
      <c r="W785" s="144" t="str">
        <f t="shared" si="117"/>
        <v>Active</v>
      </c>
      <c r="X785" s="144">
        <v>1605</v>
      </c>
      <c r="Y785" s="157" t="s">
        <v>64</v>
      </c>
      <c r="Z785" s="386">
        <v>1</v>
      </c>
      <c r="AA785" s="386">
        <v>0.5</v>
      </c>
      <c r="AB785" s="387" t="s">
        <v>65</v>
      </c>
      <c r="AC785" s="157"/>
    </row>
    <row r="786" spans="2:29">
      <c r="B786" s="347">
        <v>23</v>
      </c>
      <c r="C786" s="383">
        <v>0</v>
      </c>
      <c r="D786" s="383" t="str">
        <f t="shared" si="112"/>
        <v>YES</v>
      </c>
      <c r="E786" s="383" t="str">
        <f t="shared" si="113"/>
        <v>COLD</v>
      </c>
      <c r="F786" s="383" t="str">
        <f t="shared" si="114"/>
        <v>NONE</v>
      </c>
      <c r="G786" s="384" t="str">
        <f t="shared" si="109"/>
        <v>WET</v>
      </c>
      <c r="I786" s="342">
        <v>6</v>
      </c>
      <c r="J786" s="144" t="str">
        <f t="shared" si="115"/>
        <v>LARGE</v>
      </c>
      <c r="K786" s="144" t="str">
        <f t="shared" si="116"/>
        <v>LARGE</v>
      </c>
      <c r="L786" s="144" t="str" cm="1">
        <f t="array" ref="L786">_xlfn.IFS(I786&lt;=2,"SMALL",I786&lt;=5,"MEDIUM",I786&gt;5,"LARGE")</f>
        <v>LARGE</v>
      </c>
      <c r="M786" s="144" t="str">
        <f t="shared" si="110"/>
        <v>NO</v>
      </c>
      <c r="N786" s="374">
        <v>4.84</v>
      </c>
      <c r="O786" s="374">
        <f t="shared" si="111"/>
        <v>5</v>
      </c>
      <c r="P786" s="158" t="str" cm="1">
        <f t="array" ref="P786">_xlfn.SWITCH(ROUND(N786,0),5,"Excellent",4,"Good",3,"ok","Bad")</f>
        <v>Excellent</v>
      </c>
      <c r="Q786" s="144">
        <v>76</v>
      </c>
      <c r="R786" s="385">
        <v>42572</v>
      </c>
      <c r="S786" s="385">
        <v>43906</v>
      </c>
      <c r="T786" s="144">
        <v>1656</v>
      </c>
      <c r="U786" s="144" t="s">
        <v>69</v>
      </c>
      <c r="V786" s="144">
        <v>332</v>
      </c>
      <c r="W786" s="144" t="str">
        <f t="shared" si="117"/>
        <v>Active</v>
      </c>
      <c r="X786" s="144">
        <v>1656</v>
      </c>
      <c r="Y786" s="157" t="s">
        <v>70</v>
      </c>
      <c r="Z786" s="386">
        <v>1</v>
      </c>
      <c r="AA786" s="386">
        <v>1</v>
      </c>
      <c r="AB786" s="387" t="s">
        <v>62</v>
      </c>
      <c r="AC786" s="157"/>
    </row>
    <row r="787" spans="2:29">
      <c r="B787" s="347">
        <v>25</v>
      </c>
      <c r="C787" s="383">
        <v>0</v>
      </c>
      <c r="D787" s="383" t="str">
        <f t="shared" si="112"/>
        <v>YES</v>
      </c>
      <c r="E787" s="383" t="str">
        <f t="shared" si="113"/>
        <v>COLD</v>
      </c>
      <c r="F787" s="383" t="str">
        <f t="shared" si="114"/>
        <v>NONE</v>
      </c>
      <c r="G787" s="384" t="str">
        <f t="shared" si="109"/>
        <v>WET</v>
      </c>
      <c r="I787" s="342">
        <v>2</v>
      </c>
      <c r="J787" s="144" t="str">
        <f t="shared" si="115"/>
        <v>SMALL</v>
      </c>
      <c r="K787" s="144" t="str">
        <f t="shared" si="116"/>
        <v>SMALL</v>
      </c>
      <c r="L787" s="144" t="str" cm="1">
        <f t="array" ref="L787">_xlfn.IFS(I787&lt;=2,"SMALL",I787&lt;=5,"MEDIUM",I787&gt;5,"LARGE")</f>
        <v>SMALL</v>
      </c>
      <c r="M787" s="144" t="str">
        <f t="shared" si="110"/>
        <v>NO</v>
      </c>
      <c r="N787" s="374">
        <v>4.8</v>
      </c>
      <c r="O787" s="374">
        <f t="shared" si="111"/>
        <v>5</v>
      </c>
      <c r="P787" s="158" t="str" cm="1">
        <f t="array" ref="P787">_xlfn.SWITCH(ROUND(N787,0),5,"Excellent",4,"Good",3,"ok","Bad")</f>
        <v>Excellent</v>
      </c>
      <c r="Q787" s="144">
        <v>5</v>
      </c>
      <c r="R787" s="385">
        <v>42704</v>
      </c>
      <c r="S787" s="385">
        <v>43836</v>
      </c>
      <c r="T787" s="144">
        <v>1605</v>
      </c>
      <c r="U787" s="144" t="s">
        <v>69</v>
      </c>
      <c r="V787" s="144">
        <v>365</v>
      </c>
      <c r="W787" s="144" t="str">
        <f t="shared" si="117"/>
        <v>Active</v>
      </c>
      <c r="X787" s="144">
        <v>1605</v>
      </c>
      <c r="Y787" s="157" t="s">
        <v>70</v>
      </c>
      <c r="Z787" s="386">
        <v>0.98</v>
      </c>
      <c r="AA787" s="386">
        <v>0.97</v>
      </c>
      <c r="AB787" s="387" t="s">
        <v>65</v>
      </c>
      <c r="AC787" s="157"/>
    </row>
    <row r="788" spans="2:29">
      <c r="B788" s="347">
        <v>29</v>
      </c>
      <c r="C788" s="383">
        <v>13</v>
      </c>
      <c r="D788" s="383" t="str">
        <f t="shared" si="112"/>
        <v>YES</v>
      </c>
      <c r="E788" s="383" t="str">
        <f t="shared" si="113"/>
        <v>COLD</v>
      </c>
      <c r="F788" s="383" t="str">
        <f t="shared" si="114"/>
        <v>NONE</v>
      </c>
      <c r="G788" s="384" t="str">
        <f t="shared" si="109"/>
        <v>WET</v>
      </c>
      <c r="I788" s="342">
        <v>1</v>
      </c>
      <c r="J788" s="144" t="str">
        <f t="shared" si="115"/>
        <v>SMALL</v>
      </c>
      <c r="K788" s="144" t="str">
        <f t="shared" si="116"/>
        <v>SMALL</v>
      </c>
      <c r="L788" s="144" t="str" cm="1">
        <f t="array" ref="L788">_xlfn.IFS(I788&lt;=2,"SMALL",I788&lt;=5,"MEDIUM",I788&gt;5,"LARGE")</f>
        <v>SMALL</v>
      </c>
      <c r="M788" s="144" t="str">
        <f t="shared" si="110"/>
        <v>NO</v>
      </c>
      <c r="N788" s="374">
        <v>4.82</v>
      </c>
      <c r="O788" s="374">
        <f t="shared" si="111"/>
        <v>5</v>
      </c>
      <c r="P788" s="158" t="str" cm="1">
        <f t="array" ref="P788">_xlfn.SWITCH(ROUND(N788,0),5,"Excellent",4,"Good",3,"ok","Bad")</f>
        <v>Excellent</v>
      </c>
      <c r="Q788" s="144">
        <v>11</v>
      </c>
      <c r="R788" s="385">
        <v>41917</v>
      </c>
      <c r="S788" s="385">
        <v>43914</v>
      </c>
      <c r="T788" s="144">
        <v>110</v>
      </c>
      <c r="U788" s="144" t="s">
        <v>60</v>
      </c>
      <c r="V788" s="144">
        <v>319</v>
      </c>
      <c r="W788" s="144" t="str">
        <f t="shared" si="117"/>
        <v>Active</v>
      </c>
      <c r="X788" s="144">
        <v>110</v>
      </c>
      <c r="Y788" s="157" t="s">
        <v>61</v>
      </c>
      <c r="Z788" s="386">
        <v>1</v>
      </c>
      <c r="AA788" s="386">
        <v>1</v>
      </c>
      <c r="AB788" s="387" t="s">
        <v>62</v>
      </c>
      <c r="AC788" s="157"/>
    </row>
    <row r="789" spans="2:29">
      <c r="B789" s="347">
        <v>23</v>
      </c>
      <c r="C789" s="383">
        <v>137</v>
      </c>
      <c r="D789" s="383" t="str">
        <f t="shared" si="112"/>
        <v>YES</v>
      </c>
      <c r="E789" s="383" t="str">
        <f t="shared" si="113"/>
        <v>COLD</v>
      </c>
      <c r="F789" s="383" t="str">
        <f t="shared" si="114"/>
        <v>NONE</v>
      </c>
      <c r="G789" s="384" t="str">
        <f t="shared" si="109"/>
        <v>WET</v>
      </c>
      <c r="I789" s="342">
        <v>3</v>
      </c>
      <c r="J789" s="144" t="str">
        <f t="shared" si="115"/>
        <v>LARGE</v>
      </c>
      <c r="K789" s="144" t="str">
        <f t="shared" si="116"/>
        <v>MEDIUM</v>
      </c>
      <c r="L789" s="144" t="str" cm="1">
        <f t="array" ref="L789">_xlfn.IFS(I789&lt;=2,"SMALL",I789&lt;=5,"MEDIUM",I789&gt;5,"LARGE")</f>
        <v>MEDIUM</v>
      </c>
      <c r="M789" s="144" t="str">
        <f t="shared" si="110"/>
        <v>NO</v>
      </c>
      <c r="N789" s="374">
        <v>4.5</v>
      </c>
      <c r="O789" s="374">
        <f t="shared" si="111"/>
        <v>5</v>
      </c>
      <c r="P789" s="158" t="str" cm="1">
        <f t="array" ref="P789">_xlfn.SWITCH(ROUND(N789,0),5,"Excellent",4,"Good",3,"ok","Bad")</f>
        <v>Excellent</v>
      </c>
      <c r="Q789" s="144">
        <v>38</v>
      </c>
      <c r="R789" s="385">
        <v>41827</v>
      </c>
      <c r="S789" s="385">
        <v>43847</v>
      </c>
      <c r="T789" s="144">
        <v>1636</v>
      </c>
      <c r="U789" s="144" t="s">
        <v>73</v>
      </c>
      <c r="V789" s="144">
        <v>87</v>
      </c>
      <c r="W789" s="144" t="str">
        <f t="shared" si="117"/>
        <v>Active</v>
      </c>
      <c r="X789" s="144">
        <v>1636</v>
      </c>
      <c r="Y789" s="157" t="s">
        <v>64</v>
      </c>
      <c r="Z789" s="386">
        <v>1</v>
      </c>
      <c r="AA789" s="386">
        <v>0.98</v>
      </c>
      <c r="AB789" s="387" t="s">
        <v>65</v>
      </c>
      <c r="AC789" s="157"/>
    </row>
    <row r="790" spans="2:29">
      <c r="B790" s="347">
        <v>42</v>
      </c>
      <c r="C790" s="383">
        <v>0</v>
      </c>
      <c r="D790" s="383" t="str">
        <f t="shared" si="112"/>
        <v>NO</v>
      </c>
      <c r="E790" s="383" t="str">
        <f t="shared" si="113"/>
        <v>MILD</v>
      </c>
      <c r="F790" s="383" t="str">
        <f t="shared" si="114"/>
        <v>NONE</v>
      </c>
      <c r="G790" s="384" t="str">
        <f t="shared" si="109"/>
        <v>WET</v>
      </c>
      <c r="I790" s="342">
        <v>5</v>
      </c>
      <c r="J790" s="144" t="str">
        <f t="shared" si="115"/>
        <v>LARGE</v>
      </c>
      <c r="K790" s="144" t="str">
        <f t="shared" si="116"/>
        <v>MEDIUM</v>
      </c>
      <c r="L790" s="144" t="str" cm="1">
        <f t="array" ref="L790">_xlfn.IFS(I790&lt;=2,"SMALL",I790&lt;=5,"MEDIUM",I790&gt;5,"LARGE")</f>
        <v>MEDIUM</v>
      </c>
      <c r="M790" s="144" t="str">
        <f t="shared" si="110"/>
        <v>YES</v>
      </c>
      <c r="N790" s="374">
        <v>4.91</v>
      </c>
      <c r="O790" s="374">
        <f t="shared" si="111"/>
        <v>5</v>
      </c>
      <c r="P790" s="158" t="str" cm="1">
        <f t="array" ref="P790">_xlfn.SWITCH(ROUND(N790,0),5,"Excellent",4,"Good",3,"ok","Bad")</f>
        <v>Excellent</v>
      </c>
      <c r="Q790" s="144">
        <v>150</v>
      </c>
      <c r="R790" s="385">
        <v>41763</v>
      </c>
      <c r="S790" s="385">
        <v>44031</v>
      </c>
      <c r="T790" s="144">
        <v>390</v>
      </c>
      <c r="U790" s="144" t="s">
        <v>69</v>
      </c>
      <c r="V790" s="144">
        <v>0</v>
      </c>
      <c r="W790" s="144" t="str">
        <f t="shared" si="117"/>
        <v>Inactive</v>
      </c>
      <c r="X790" s="144">
        <v>390</v>
      </c>
      <c r="Y790" s="157" t="s">
        <v>70</v>
      </c>
      <c r="Z790" s="386">
        <v>1</v>
      </c>
      <c r="AA790" s="386">
        <v>1</v>
      </c>
      <c r="AB790" s="387" t="s">
        <v>65</v>
      </c>
      <c r="AC790" s="157"/>
    </row>
    <row r="791" spans="2:29">
      <c r="B791" s="347">
        <v>43</v>
      </c>
      <c r="C791" s="383">
        <v>0</v>
      </c>
      <c r="D791" s="383" t="str">
        <f t="shared" si="112"/>
        <v>NO</v>
      </c>
      <c r="E791" s="383" t="str">
        <f t="shared" si="113"/>
        <v>MILD</v>
      </c>
      <c r="F791" s="383" t="str">
        <f t="shared" si="114"/>
        <v>NONE</v>
      </c>
      <c r="G791" s="384" t="str">
        <f t="shared" si="109"/>
        <v>WET</v>
      </c>
      <c r="I791" s="342">
        <v>1</v>
      </c>
      <c r="J791" s="144" t="str">
        <f t="shared" si="115"/>
        <v>SMALL</v>
      </c>
      <c r="K791" s="144" t="str">
        <f t="shared" si="116"/>
        <v>SMALL</v>
      </c>
      <c r="L791" s="144" t="str" cm="1">
        <f t="array" ref="L791">_xlfn.IFS(I791&lt;=2,"SMALL",I791&lt;=5,"MEDIUM",I791&gt;5,"LARGE")</f>
        <v>SMALL</v>
      </c>
      <c r="M791" s="144" t="str">
        <f t="shared" si="110"/>
        <v>NO</v>
      </c>
      <c r="N791" s="374">
        <v>4.82</v>
      </c>
      <c r="O791" s="374">
        <f t="shared" si="111"/>
        <v>5</v>
      </c>
      <c r="P791" s="158" t="str" cm="1">
        <f t="array" ref="P791">_xlfn.SWITCH(ROUND(N791,0),5,"Excellent",4,"Good",3,"ok","Bad")</f>
        <v>Excellent</v>
      </c>
      <c r="Q791" s="144">
        <v>51</v>
      </c>
      <c r="R791" s="385">
        <v>41800</v>
      </c>
      <c r="S791" s="385">
        <v>43833</v>
      </c>
      <c r="T791" s="144">
        <v>1636</v>
      </c>
      <c r="U791" s="144" t="s">
        <v>60</v>
      </c>
      <c r="V791" s="144">
        <v>180</v>
      </c>
      <c r="W791" s="144" t="str">
        <f t="shared" si="117"/>
        <v>Active</v>
      </c>
      <c r="X791" s="144">
        <v>1636</v>
      </c>
      <c r="Y791" s="157" t="s">
        <v>64</v>
      </c>
      <c r="Z791" s="386">
        <v>0.67</v>
      </c>
      <c r="AA791" s="386">
        <v>0.82</v>
      </c>
      <c r="AB791" s="387" t="s">
        <v>62</v>
      </c>
      <c r="AC791" s="157"/>
    </row>
    <row r="792" spans="2:29">
      <c r="B792" s="347">
        <v>43</v>
      </c>
      <c r="C792" s="383">
        <v>0</v>
      </c>
      <c r="D792" s="383" t="str">
        <f t="shared" si="112"/>
        <v>NO</v>
      </c>
      <c r="E792" s="383" t="str">
        <f t="shared" si="113"/>
        <v>MILD</v>
      </c>
      <c r="F792" s="383" t="str">
        <f t="shared" si="114"/>
        <v>NONE</v>
      </c>
      <c r="G792" s="384" t="str">
        <f t="shared" si="109"/>
        <v>WET</v>
      </c>
      <c r="I792" s="342">
        <v>3</v>
      </c>
      <c r="J792" s="144" t="str">
        <f t="shared" si="115"/>
        <v>LARGE</v>
      </c>
      <c r="K792" s="144" t="str">
        <f t="shared" si="116"/>
        <v>MEDIUM</v>
      </c>
      <c r="L792" s="144" t="str" cm="1">
        <f t="array" ref="L792">_xlfn.IFS(I792&lt;=2,"SMALL",I792&lt;=5,"MEDIUM",I792&gt;5,"LARGE")</f>
        <v>MEDIUM</v>
      </c>
      <c r="M792" s="144" t="str">
        <f t="shared" si="110"/>
        <v>YES</v>
      </c>
      <c r="N792" s="374">
        <v>4.99</v>
      </c>
      <c r="O792" s="374">
        <f t="shared" si="111"/>
        <v>5</v>
      </c>
      <c r="P792" s="158" t="str" cm="1">
        <f t="array" ref="P792">_xlfn.SWITCH(ROUND(N792,0),5,"Excellent",4,"Good",3,"ok","Bad")</f>
        <v>Excellent</v>
      </c>
      <c r="Q792" s="144">
        <v>270</v>
      </c>
      <c r="R792" s="385">
        <v>41778</v>
      </c>
      <c r="S792" s="385">
        <v>43901</v>
      </c>
      <c r="T792" s="144">
        <v>617</v>
      </c>
      <c r="U792" s="144" t="s">
        <v>60</v>
      </c>
      <c r="V792" s="144">
        <v>252</v>
      </c>
      <c r="W792" s="144" t="str">
        <f t="shared" si="117"/>
        <v>Active</v>
      </c>
      <c r="X792" s="144">
        <v>617</v>
      </c>
      <c r="Y792" s="157" t="s">
        <v>64</v>
      </c>
      <c r="Z792" s="386">
        <v>1</v>
      </c>
      <c r="AA792" s="386">
        <v>0.48</v>
      </c>
      <c r="AB792" s="387" t="s">
        <v>65</v>
      </c>
      <c r="AC792" s="157"/>
    </row>
    <row r="793" spans="2:29">
      <c r="B793" s="347">
        <v>10</v>
      </c>
      <c r="C793" s="383">
        <v>0</v>
      </c>
      <c r="D793" s="383" t="str">
        <f t="shared" si="112"/>
        <v>YES</v>
      </c>
      <c r="E793" s="383" t="str">
        <f t="shared" si="113"/>
        <v>COLD</v>
      </c>
      <c r="F793" s="383" t="str">
        <f t="shared" si="114"/>
        <v>NONE</v>
      </c>
      <c r="G793" s="384" t="str">
        <f t="shared" si="109"/>
        <v>WET</v>
      </c>
      <c r="I793" s="342">
        <v>1</v>
      </c>
      <c r="J793" s="144" t="str">
        <f t="shared" si="115"/>
        <v>SMALL</v>
      </c>
      <c r="K793" s="144" t="str">
        <f t="shared" si="116"/>
        <v>SMALL</v>
      </c>
      <c r="L793" s="144" t="str" cm="1">
        <f t="array" ref="L793">_xlfn.IFS(I793&lt;=2,"SMALL",I793&lt;=5,"MEDIUM",I793&gt;5,"LARGE")</f>
        <v>SMALL</v>
      </c>
      <c r="M793" s="144" t="str">
        <f t="shared" si="110"/>
        <v>NO</v>
      </c>
      <c r="N793" s="374">
        <v>4.7</v>
      </c>
      <c r="O793" s="374">
        <f t="shared" si="111"/>
        <v>5</v>
      </c>
      <c r="P793" s="158" t="str" cm="1">
        <f t="array" ref="P793">_xlfn.SWITCH(ROUND(N793,0),5,"Excellent",4,"Good",3,"ok","Bad")</f>
        <v>Excellent</v>
      </c>
      <c r="Q793" s="144">
        <v>20</v>
      </c>
      <c r="R793" s="385">
        <v>42704</v>
      </c>
      <c r="S793" s="385">
        <v>44043</v>
      </c>
      <c r="T793" s="144">
        <v>1418</v>
      </c>
      <c r="U793" s="144" t="s">
        <v>69</v>
      </c>
      <c r="V793" s="144">
        <v>250</v>
      </c>
      <c r="W793" s="144" t="str">
        <f t="shared" si="117"/>
        <v>Active</v>
      </c>
      <c r="X793" s="144">
        <v>1418</v>
      </c>
      <c r="Y793" s="157" t="s">
        <v>61</v>
      </c>
      <c r="Z793" s="386">
        <v>1</v>
      </c>
      <c r="AA793" s="386">
        <v>0.4</v>
      </c>
      <c r="AB793" s="387" t="s">
        <v>65</v>
      </c>
      <c r="AC793" s="157"/>
    </row>
    <row r="794" spans="2:29">
      <c r="B794" s="347">
        <v>37</v>
      </c>
      <c r="C794" s="383">
        <v>74</v>
      </c>
      <c r="D794" s="383" t="str">
        <f t="shared" si="112"/>
        <v>NO</v>
      </c>
      <c r="E794" s="383" t="str">
        <f t="shared" si="113"/>
        <v>COLD</v>
      </c>
      <c r="F794" s="383" t="str">
        <f t="shared" si="114"/>
        <v>RAIN</v>
      </c>
      <c r="G794" s="384" t="str">
        <f t="shared" si="109"/>
        <v>WET</v>
      </c>
      <c r="I794" s="342">
        <v>6</v>
      </c>
      <c r="J794" s="144" t="str">
        <f t="shared" si="115"/>
        <v>LARGE</v>
      </c>
      <c r="K794" s="144" t="str">
        <f t="shared" si="116"/>
        <v>LARGE</v>
      </c>
      <c r="L794" s="144" t="str" cm="1">
        <f t="array" ref="L794">_xlfn.IFS(I794&lt;=2,"SMALL",I794&lt;=5,"MEDIUM",I794&gt;5,"LARGE")</f>
        <v>LARGE</v>
      </c>
      <c r="M794" s="144" t="str">
        <f t="shared" si="110"/>
        <v>NO</v>
      </c>
      <c r="N794" s="374">
        <v>4.08</v>
      </c>
      <c r="O794" s="374">
        <f t="shared" si="111"/>
        <v>4</v>
      </c>
      <c r="P794" s="158" t="str" cm="1">
        <f t="array" ref="P794">_xlfn.SWITCH(ROUND(N794,0),5,"Excellent",4,"Good",3,"ok","Bad")</f>
        <v>Good</v>
      </c>
      <c r="Q794" s="144">
        <v>48</v>
      </c>
      <c r="R794" s="385">
        <v>41863</v>
      </c>
      <c r="S794" s="385">
        <v>43828</v>
      </c>
      <c r="T794" s="144">
        <v>144</v>
      </c>
      <c r="U794" s="144" t="s">
        <v>69</v>
      </c>
      <c r="V794" s="144">
        <v>365</v>
      </c>
      <c r="W794" s="144" t="str">
        <f t="shared" si="117"/>
        <v>Active</v>
      </c>
      <c r="X794" s="144">
        <v>144</v>
      </c>
      <c r="Y794" s="157" t="s">
        <v>64</v>
      </c>
      <c r="Z794" s="386">
        <v>1</v>
      </c>
      <c r="AA794" s="386">
        <v>0.98</v>
      </c>
      <c r="AB794" s="387" t="s">
        <v>65</v>
      </c>
      <c r="AC794" s="157"/>
    </row>
    <row r="795" spans="2:29">
      <c r="B795" s="347">
        <v>11</v>
      </c>
      <c r="C795" s="383">
        <v>147</v>
      </c>
      <c r="D795" s="383" t="str">
        <f t="shared" si="112"/>
        <v>YES</v>
      </c>
      <c r="E795" s="383" t="str">
        <f t="shared" si="113"/>
        <v>COLD</v>
      </c>
      <c r="F795" s="383" t="str">
        <f t="shared" si="114"/>
        <v>NONE</v>
      </c>
      <c r="G795" s="384" t="str">
        <f t="shared" si="109"/>
        <v>WET</v>
      </c>
      <c r="I795" s="342">
        <v>6</v>
      </c>
      <c r="J795" s="144" t="str">
        <f t="shared" si="115"/>
        <v>LARGE</v>
      </c>
      <c r="K795" s="144" t="str">
        <f t="shared" si="116"/>
        <v>LARGE</v>
      </c>
      <c r="L795" s="144" t="str" cm="1">
        <f t="array" ref="L795">_xlfn.IFS(I795&lt;=2,"SMALL",I795&lt;=5,"MEDIUM",I795&gt;5,"LARGE")</f>
        <v>LARGE</v>
      </c>
      <c r="M795" s="144" t="str">
        <f t="shared" si="110"/>
        <v>NO</v>
      </c>
      <c r="N795" s="374">
        <v>4.62</v>
      </c>
      <c r="O795" s="374">
        <f t="shared" si="111"/>
        <v>5</v>
      </c>
      <c r="P795" s="158" t="str" cm="1">
        <f t="array" ref="P795">_xlfn.SWITCH(ROUND(N795,0),5,"Excellent",4,"Good",3,"ok","Bad")</f>
        <v>Excellent</v>
      </c>
      <c r="Q795" s="144">
        <v>34</v>
      </c>
      <c r="R795" s="385">
        <v>41770</v>
      </c>
      <c r="S795" s="385">
        <v>43438</v>
      </c>
      <c r="T795" s="144">
        <v>1668</v>
      </c>
      <c r="U795" s="144" t="s">
        <v>69</v>
      </c>
      <c r="V795" s="144">
        <v>358</v>
      </c>
      <c r="W795" s="144" t="str">
        <f t="shared" si="117"/>
        <v>Active</v>
      </c>
      <c r="X795" s="144">
        <v>1668</v>
      </c>
      <c r="Y795" s="157" t="s">
        <v>64</v>
      </c>
      <c r="Z795" s="386">
        <v>0.67</v>
      </c>
      <c r="AA795" s="386">
        <v>0.71</v>
      </c>
      <c r="AB795" s="387" t="s">
        <v>65</v>
      </c>
      <c r="AC795" s="157"/>
    </row>
    <row r="796" spans="2:29">
      <c r="B796" s="347">
        <v>38</v>
      </c>
      <c r="C796" s="383">
        <v>0</v>
      </c>
      <c r="D796" s="383" t="str">
        <f t="shared" si="112"/>
        <v>NO</v>
      </c>
      <c r="E796" s="383" t="str">
        <f t="shared" si="113"/>
        <v>COLD</v>
      </c>
      <c r="F796" s="383" t="str">
        <f t="shared" si="114"/>
        <v>NONE</v>
      </c>
      <c r="G796" s="384" t="str">
        <f t="shared" si="109"/>
        <v>WET</v>
      </c>
      <c r="I796" s="342">
        <v>3</v>
      </c>
      <c r="J796" s="144" t="str">
        <f t="shared" si="115"/>
        <v>LARGE</v>
      </c>
      <c r="K796" s="144" t="str">
        <f t="shared" si="116"/>
        <v>MEDIUM</v>
      </c>
      <c r="L796" s="144" t="str" cm="1">
        <f t="array" ref="L796">_xlfn.IFS(I796&lt;=2,"SMALL",I796&lt;=5,"MEDIUM",I796&gt;5,"LARGE")</f>
        <v>MEDIUM</v>
      </c>
      <c r="M796" s="144" t="str">
        <f t="shared" si="110"/>
        <v>YES</v>
      </c>
      <c r="N796" s="374">
        <v>4.8899999999999997</v>
      </c>
      <c r="O796" s="374">
        <f t="shared" si="111"/>
        <v>5</v>
      </c>
      <c r="P796" s="158" t="str" cm="1">
        <f t="array" ref="P796">_xlfn.SWITCH(ROUND(N796,0),5,"Excellent",4,"Good",3,"ok","Bad")</f>
        <v>Excellent</v>
      </c>
      <c r="Q796" s="144">
        <v>454</v>
      </c>
      <c r="R796" s="385">
        <v>41770</v>
      </c>
      <c r="S796" s="385">
        <v>44048</v>
      </c>
      <c r="T796" s="144">
        <v>1646</v>
      </c>
      <c r="U796" s="144" t="s">
        <v>60</v>
      </c>
      <c r="V796" s="144">
        <v>272</v>
      </c>
      <c r="W796" s="144" t="str">
        <f t="shared" si="117"/>
        <v>Active</v>
      </c>
      <c r="X796" s="144">
        <v>1646</v>
      </c>
      <c r="Y796" s="157" t="s">
        <v>64</v>
      </c>
      <c r="Z796" s="386">
        <v>0.5</v>
      </c>
      <c r="AA796" s="386">
        <v>0.95</v>
      </c>
      <c r="AB796" s="387" t="s">
        <v>65</v>
      </c>
      <c r="AC796" s="157"/>
    </row>
    <row r="797" spans="2:29">
      <c r="B797" s="347">
        <v>37</v>
      </c>
      <c r="C797" s="383">
        <v>97</v>
      </c>
      <c r="D797" s="383" t="str">
        <f t="shared" si="112"/>
        <v>NO</v>
      </c>
      <c r="E797" s="383" t="str">
        <f t="shared" si="113"/>
        <v>COLD</v>
      </c>
      <c r="F797" s="383" t="str">
        <f t="shared" si="114"/>
        <v>RAIN</v>
      </c>
      <c r="G797" s="384" t="str">
        <f t="shared" si="109"/>
        <v>WET</v>
      </c>
      <c r="I797" s="342">
        <v>2</v>
      </c>
      <c r="J797" s="144" t="str">
        <f t="shared" si="115"/>
        <v>SMALL</v>
      </c>
      <c r="K797" s="144" t="str">
        <f t="shared" si="116"/>
        <v>SMALL</v>
      </c>
      <c r="L797" s="144" t="str" cm="1">
        <f t="array" ref="L797">_xlfn.IFS(I797&lt;=2,"SMALL",I797&lt;=5,"MEDIUM",I797&gt;5,"LARGE")</f>
        <v>SMALL</v>
      </c>
      <c r="M797" s="144" t="str">
        <f t="shared" si="110"/>
        <v>YES</v>
      </c>
      <c r="N797" s="374">
        <v>4.83</v>
      </c>
      <c r="O797" s="374">
        <f t="shared" si="111"/>
        <v>5</v>
      </c>
      <c r="P797" s="158" t="str" cm="1">
        <f t="array" ref="P797">_xlfn.SWITCH(ROUND(N797,0),5,"Excellent",4,"Good",3,"ok","Bad")</f>
        <v>Excellent</v>
      </c>
      <c r="Q797" s="144">
        <v>326</v>
      </c>
      <c r="R797" s="385">
        <v>41854</v>
      </c>
      <c r="S797" s="385">
        <v>43905</v>
      </c>
      <c r="T797" s="144">
        <v>1679</v>
      </c>
      <c r="U797" s="144" t="s">
        <v>60</v>
      </c>
      <c r="V797" s="144">
        <v>362</v>
      </c>
      <c r="W797" s="144" t="str">
        <f t="shared" si="117"/>
        <v>Active</v>
      </c>
      <c r="X797" s="144">
        <v>1679</v>
      </c>
      <c r="Y797" s="157" t="s">
        <v>122</v>
      </c>
      <c r="Z797" s="386">
        <v>0.33</v>
      </c>
      <c r="AA797" s="386">
        <v>0</v>
      </c>
      <c r="AB797" s="387" t="s">
        <v>65</v>
      </c>
      <c r="AC797" s="157"/>
    </row>
    <row r="798" spans="2:29">
      <c r="B798" s="347">
        <v>30</v>
      </c>
      <c r="C798" s="383">
        <v>0</v>
      </c>
      <c r="D798" s="383" t="str">
        <f t="shared" si="112"/>
        <v>YES</v>
      </c>
      <c r="E798" s="383" t="str">
        <f t="shared" si="113"/>
        <v>COLD</v>
      </c>
      <c r="F798" s="383" t="str">
        <f t="shared" si="114"/>
        <v>NONE</v>
      </c>
      <c r="G798" s="384" t="str">
        <f t="shared" si="109"/>
        <v>WET</v>
      </c>
      <c r="I798" s="342">
        <v>2</v>
      </c>
      <c r="J798" s="144" t="str">
        <f t="shared" si="115"/>
        <v>SMALL</v>
      </c>
      <c r="K798" s="144" t="str">
        <f t="shared" si="116"/>
        <v>SMALL</v>
      </c>
      <c r="L798" s="144" t="str" cm="1">
        <f t="array" ref="L798">_xlfn.IFS(I798&lt;=2,"SMALL",I798&lt;=5,"MEDIUM",I798&gt;5,"LARGE")</f>
        <v>SMALL</v>
      </c>
      <c r="M798" s="144" t="str">
        <f t="shared" si="110"/>
        <v>NO</v>
      </c>
      <c r="N798" s="374">
        <v>4.75</v>
      </c>
      <c r="O798" s="374">
        <f t="shared" si="111"/>
        <v>5</v>
      </c>
      <c r="P798" s="158" t="str" cm="1">
        <f t="array" ref="P798">_xlfn.SWITCH(ROUND(N798,0),5,"Excellent",4,"Good",3,"ok","Bad")</f>
        <v>Excellent</v>
      </c>
      <c r="Q798" s="144">
        <v>4</v>
      </c>
      <c r="R798" s="385">
        <v>42770</v>
      </c>
      <c r="S798" s="385">
        <v>43921</v>
      </c>
      <c r="T798" s="144">
        <v>1605</v>
      </c>
      <c r="U798" s="144" t="s">
        <v>69</v>
      </c>
      <c r="V798" s="144">
        <v>365</v>
      </c>
      <c r="W798" s="144" t="str">
        <f t="shared" si="117"/>
        <v>Active</v>
      </c>
      <c r="X798" s="144">
        <v>1605</v>
      </c>
      <c r="Y798" s="157" t="s">
        <v>70</v>
      </c>
      <c r="Z798" s="386">
        <v>1</v>
      </c>
      <c r="AA798" s="386">
        <v>0.91</v>
      </c>
      <c r="AB798" s="387" t="s">
        <v>65</v>
      </c>
      <c r="AC798" s="157"/>
    </row>
    <row r="799" spans="2:29">
      <c r="B799" s="347">
        <v>45</v>
      </c>
      <c r="C799" s="383">
        <v>0</v>
      </c>
      <c r="D799" s="383" t="str">
        <f t="shared" si="112"/>
        <v>NO</v>
      </c>
      <c r="E799" s="383" t="str">
        <f t="shared" si="113"/>
        <v>MILD</v>
      </c>
      <c r="F799" s="383" t="str">
        <f t="shared" si="114"/>
        <v>NONE</v>
      </c>
      <c r="G799" s="384" t="str">
        <f t="shared" si="109"/>
        <v>WET</v>
      </c>
      <c r="I799" s="342">
        <v>2</v>
      </c>
      <c r="J799" s="144" t="str">
        <f t="shared" si="115"/>
        <v>SMALL</v>
      </c>
      <c r="K799" s="144" t="str">
        <f t="shared" si="116"/>
        <v>SMALL</v>
      </c>
      <c r="L799" s="144" t="str" cm="1">
        <f t="array" ref="L799">_xlfn.IFS(I799&lt;=2,"SMALL",I799&lt;=5,"MEDIUM",I799&gt;5,"LARGE")</f>
        <v>SMALL</v>
      </c>
      <c r="M799" s="144" t="str">
        <f t="shared" si="110"/>
        <v>NO</v>
      </c>
      <c r="N799" s="374">
        <v>4.83</v>
      </c>
      <c r="O799" s="374">
        <f t="shared" si="111"/>
        <v>5</v>
      </c>
      <c r="P799" s="158" t="str" cm="1">
        <f t="array" ref="P799">_xlfn.SWITCH(ROUND(N799,0),5,"Excellent",4,"Good",3,"ok","Bad")</f>
        <v>Excellent</v>
      </c>
      <c r="Q799" s="144">
        <v>6</v>
      </c>
      <c r="R799" s="385">
        <v>42099</v>
      </c>
      <c r="S799" s="385">
        <v>43861</v>
      </c>
      <c r="T799" s="144">
        <v>1605</v>
      </c>
      <c r="U799" s="144" t="s">
        <v>69</v>
      </c>
      <c r="V799" s="144">
        <v>365</v>
      </c>
      <c r="W799" s="144" t="str">
        <f t="shared" si="117"/>
        <v>Active</v>
      </c>
      <c r="X799" s="144">
        <v>1605</v>
      </c>
      <c r="Y799" s="157" t="s">
        <v>61</v>
      </c>
      <c r="Z799" s="386">
        <v>1</v>
      </c>
      <c r="AA799" s="386">
        <v>0.94</v>
      </c>
      <c r="AB799" s="387" t="s">
        <v>65</v>
      </c>
      <c r="AC799" s="157"/>
    </row>
    <row r="800" spans="2:29">
      <c r="B800" s="347">
        <v>43</v>
      </c>
      <c r="C800" s="383">
        <v>0</v>
      </c>
      <c r="D800" s="383" t="str">
        <f t="shared" si="112"/>
        <v>NO</v>
      </c>
      <c r="E800" s="383" t="str">
        <f t="shared" si="113"/>
        <v>MILD</v>
      </c>
      <c r="F800" s="383" t="str">
        <f t="shared" si="114"/>
        <v>NONE</v>
      </c>
      <c r="G800" s="384" t="str">
        <f t="shared" si="109"/>
        <v>WET</v>
      </c>
      <c r="I800" s="342">
        <v>4</v>
      </c>
      <c r="J800" s="144" t="str">
        <f t="shared" si="115"/>
        <v>LARGE</v>
      </c>
      <c r="K800" s="144" t="str">
        <f t="shared" si="116"/>
        <v>MEDIUM</v>
      </c>
      <c r="L800" s="144" t="str" cm="1">
        <f t="array" ref="L800">_xlfn.IFS(I800&lt;=2,"SMALL",I800&lt;=5,"MEDIUM",I800&gt;5,"LARGE")</f>
        <v>MEDIUM</v>
      </c>
      <c r="M800" s="144" t="str">
        <f t="shared" si="110"/>
        <v>YES</v>
      </c>
      <c r="N800" s="374">
        <v>4.9000000000000004</v>
      </c>
      <c r="O800" s="374">
        <f t="shared" si="111"/>
        <v>5</v>
      </c>
      <c r="P800" s="158" t="str" cm="1">
        <f t="array" ref="P800">_xlfn.SWITCH(ROUND(N800,0),5,"Excellent",4,"Good",3,"ok","Bad")</f>
        <v>Excellent</v>
      </c>
      <c r="Q800" s="144">
        <v>223</v>
      </c>
      <c r="R800" s="385">
        <v>41770</v>
      </c>
      <c r="S800" s="385">
        <v>43874</v>
      </c>
      <c r="T800" s="144">
        <v>570</v>
      </c>
      <c r="U800" s="144" t="s">
        <v>69</v>
      </c>
      <c r="V800" s="144">
        <v>258</v>
      </c>
      <c r="W800" s="144" t="str">
        <f t="shared" si="117"/>
        <v>Active</v>
      </c>
      <c r="X800" s="144">
        <v>570</v>
      </c>
      <c r="Y800" s="157" t="s">
        <v>64</v>
      </c>
      <c r="Z800" s="386">
        <v>1</v>
      </c>
      <c r="AA800" s="386">
        <v>0.78</v>
      </c>
      <c r="AB800" s="387" t="s">
        <v>65</v>
      </c>
      <c r="AC800" s="157"/>
    </row>
    <row r="801" spans="2:29">
      <c r="B801" s="347">
        <v>37</v>
      </c>
      <c r="C801" s="383">
        <v>0</v>
      </c>
      <c r="D801" s="383" t="str">
        <f t="shared" si="112"/>
        <v>NO</v>
      </c>
      <c r="E801" s="383" t="str">
        <f t="shared" si="113"/>
        <v>COLD</v>
      </c>
      <c r="F801" s="383" t="str">
        <f t="shared" si="114"/>
        <v>NONE</v>
      </c>
      <c r="G801" s="384" t="str">
        <f t="shared" si="109"/>
        <v>WET</v>
      </c>
      <c r="I801" s="342">
        <v>5</v>
      </c>
      <c r="J801" s="144" t="str">
        <f t="shared" si="115"/>
        <v>LARGE</v>
      </c>
      <c r="K801" s="144" t="str">
        <f t="shared" si="116"/>
        <v>MEDIUM</v>
      </c>
      <c r="L801" s="144" t="str" cm="1">
        <f t="array" ref="L801">_xlfn.IFS(I801&lt;=2,"SMALL",I801&lt;=5,"MEDIUM",I801&gt;5,"LARGE")</f>
        <v>MEDIUM</v>
      </c>
      <c r="M801" s="144" t="str">
        <f t="shared" si="110"/>
        <v>YES</v>
      </c>
      <c r="N801" s="374">
        <v>4.96</v>
      </c>
      <c r="O801" s="374">
        <f t="shared" si="111"/>
        <v>5</v>
      </c>
      <c r="P801" s="158" t="str" cm="1">
        <f t="array" ref="P801">_xlfn.SWITCH(ROUND(N801,0),5,"Excellent",4,"Good",3,"ok","Bad")</f>
        <v>Excellent</v>
      </c>
      <c r="Q801" s="144">
        <v>331</v>
      </c>
      <c r="R801" s="385">
        <v>41820</v>
      </c>
      <c r="S801" s="385">
        <v>43905</v>
      </c>
      <c r="T801" s="144">
        <v>1682</v>
      </c>
      <c r="U801" s="144" t="s">
        <v>69</v>
      </c>
      <c r="V801" s="144">
        <v>321</v>
      </c>
      <c r="W801" s="144" t="str">
        <f t="shared" si="117"/>
        <v>Active</v>
      </c>
      <c r="X801" s="144">
        <v>1682</v>
      </c>
      <c r="Y801" s="157" t="s">
        <v>64</v>
      </c>
      <c r="Z801" s="386">
        <v>0.75</v>
      </c>
      <c r="AA801" s="386">
        <v>0.83</v>
      </c>
      <c r="AB801" s="387" t="s">
        <v>65</v>
      </c>
      <c r="AC801" s="157"/>
    </row>
    <row r="802" spans="2:29">
      <c r="B802" s="347">
        <v>43</v>
      </c>
      <c r="C802" s="383">
        <v>0</v>
      </c>
      <c r="D802" s="383" t="str">
        <f t="shared" si="112"/>
        <v>NO</v>
      </c>
      <c r="E802" s="383" t="str">
        <f t="shared" si="113"/>
        <v>MILD</v>
      </c>
      <c r="F802" s="383" t="str">
        <f t="shared" si="114"/>
        <v>NONE</v>
      </c>
      <c r="G802" s="384" t="str">
        <f t="shared" si="109"/>
        <v>WET</v>
      </c>
      <c r="I802" s="342">
        <v>2</v>
      </c>
      <c r="J802" s="144" t="str">
        <f t="shared" si="115"/>
        <v>SMALL</v>
      </c>
      <c r="K802" s="144" t="str">
        <f t="shared" si="116"/>
        <v>SMALL</v>
      </c>
      <c r="L802" s="144" t="str" cm="1">
        <f t="array" ref="L802">_xlfn.IFS(I802&lt;=2,"SMALL",I802&lt;=5,"MEDIUM",I802&gt;5,"LARGE")</f>
        <v>SMALL</v>
      </c>
      <c r="M802" s="144" t="str">
        <f t="shared" si="110"/>
        <v>NO</v>
      </c>
      <c r="N802" s="374">
        <v>4.83</v>
      </c>
      <c r="O802" s="374">
        <f t="shared" si="111"/>
        <v>5</v>
      </c>
      <c r="P802" s="158" t="str" cm="1">
        <f t="array" ref="P802">_xlfn.SWITCH(ROUND(N802,0),5,"Excellent",4,"Good",3,"ok","Bad")</f>
        <v>Excellent</v>
      </c>
      <c r="Q802" s="144">
        <v>6</v>
      </c>
      <c r="R802" s="385">
        <v>41954</v>
      </c>
      <c r="S802" s="385">
        <v>43646</v>
      </c>
      <c r="T802" s="144">
        <v>1550</v>
      </c>
      <c r="U802" s="144" t="s">
        <v>60</v>
      </c>
      <c r="V802" s="144">
        <v>228</v>
      </c>
      <c r="W802" s="144" t="str">
        <f t="shared" si="117"/>
        <v>Active</v>
      </c>
      <c r="X802" s="144">
        <v>1550</v>
      </c>
      <c r="Y802" s="157" t="s">
        <v>61</v>
      </c>
      <c r="Z802" s="386">
        <v>1</v>
      </c>
      <c r="AA802" s="386">
        <v>1</v>
      </c>
      <c r="AB802" s="387" t="s">
        <v>65</v>
      </c>
      <c r="AC802" s="157"/>
    </row>
    <row r="803" spans="2:29">
      <c r="B803" s="347">
        <v>16</v>
      </c>
      <c r="C803" s="383">
        <v>0</v>
      </c>
      <c r="D803" s="383" t="str">
        <f t="shared" si="112"/>
        <v>YES</v>
      </c>
      <c r="E803" s="383" t="str">
        <f t="shared" si="113"/>
        <v>COLD</v>
      </c>
      <c r="F803" s="383" t="str">
        <f t="shared" si="114"/>
        <v>NONE</v>
      </c>
      <c r="G803" s="384" t="str">
        <f t="shared" si="109"/>
        <v>WET</v>
      </c>
      <c r="I803" s="342">
        <v>1</v>
      </c>
      <c r="J803" s="144" t="str">
        <f t="shared" si="115"/>
        <v>SMALL</v>
      </c>
      <c r="K803" s="144" t="str">
        <f t="shared" si="116"/>
        <v>SMALL</v>
      </c>
      <c r="L803" s="144" t="str" cm="1">
        <f t="array" ref="L803">_xlfn.IFS(I803&lt;=2,"SMALL",I803&lt;=5,"MEDIUM",I803&gt;5,"LARGE")</f>
        <v>SMALL</v>
      </c>
      <c r="M803" s="144" t="str">
        <f t="shared" si="110"/>
        <v>NO</v>
      </c>
      <c r="N803" s="374">
        <v>4.75</v>
      </c>
      <c r="O803" s="374">
        <f t="shared" si="111"/>
        <v>5</v>
      </c>
      <c r="P803" s="158" t="str" cm="1">
        <f t="array" ref="P803">_xlfn.SWITCH(ROUND(N803,0),5,"Excellent",4,"Good",3,"ok","Bad")</f>
        <v>Excellent</v>
      </c>
      <c r="Q803" s="144">
        <v>16</v>
      </c>
      <c r="R803" s="385">
        <v>42314</v>
      </c>
      <c r="S803" s="385">
        <v>42601</v>
      </c>
      <c r="T803" s="144">
        <v>1687</v>
      </c>
      <c r="U803" s="144" t="s">
        <v>60</v>
      </c>
      <c r="V803" s="144">
        <v>14</v>
      </c>
      <c r="W803" s="144" t="str">
        <f t="shared" si="117"/>
        <v>Active</v>
      </c>
      <c r="X803" s="144">
        <v>1687</v>
      </c>
      <c r="Y803" s="157" t="s">
        <v>64</v>
      </c>
      <c r="Z803" s="386">
        <v>1</v>
      </c>
      <c r="AA803" s="386">
        <v>0.5</v>
      </c>
      <c r="AB803" s="387" t="s">
        <v>65</v>
      </c>
      <c r="AC803" s="157"/>
    </row>
    <row r="804" spans="2:29">
      <c r="B804" s="347">
        <v>22</v>
      </c>
      <c r="C804" s="383">
        <v>0</v>
      </c>
      <c r="D804" s="383" t="str">
        <f t="shared" si="112"/>
        <v>YES</v>
      </c>
      <c r="E804" s="383" t="str">
        <f t="shared" si="113"/>
        <v>COLD</v>
      </c>
      <c r="F804" s="383" t="str">
        <f t="shared" si="114"/>
        <v>NONE</v>
      </c>
      <c r="G804" s="384" t="str">
        <f t="shared" si="109"/>
        <v>WET</v>
      </c>
      <c r="I804" s="342">
        <v>3</v>
      </c>
      <c r="J804" s="144" t="str">
        <f t="shared" si="115"/>
        <v>LARGE</v>
      </c>
      <c r="K804" s="144" t="str">
        <f t="shared" si="116"/>
        <v>MEDIUM</v>
      </c>
      <c r="L804" s="144" t="str" cm="1">
        <f t="array" ref="L804">_xlfn.IFS(I804&lt;=2,"SMALL",I804&lt;=5,"MEDIUM",I804&gt;5,"LARGE")</f>
        <v>MEDIUM</v>
      </c>
      <c r="M804" s="144" t="str">
        <f t="shared" si="110"/>
        <v>NO</v>
      </c>
      <c r="N804" s="374">
        <v>4</v>
      </c>
      <c r="O804" s="374">
        <f t="shared" si="111"/>
        <v>4</v>
      </c>
      <c r="P804" s="158" t="str" cm="1">
        <f t="array" ref="P804">_xlfn.SWITCH(ROUND(N804,0),5,"Excellent",4,"Good",3,"ok","Bad")</f>
        <v>Good</v>
      </c>
      <c r="Q804" s="144">
        <v>6</v>
      </c>
      <c r="R804" s="385">
        <v>41910</v>
      </c>
      <c r="S804" s="385">
        <v>43377</v>
      </c>
      <c r="T804" s="144">
        <v>465</v>
      </c>
      <c r="U804" s="144" t="s">
        <v>69</v>
      </c>
      <c r="V804" s="144">
        <v>365</v>
      </c>
      <c r="W804" s="144" t="str">
        <f t="shared" si="117"/>
        <v>Active</v>
      </c>
      <c r="X804" s="144">
        <v>465</v>
      </c>
      <c r="Y804" s="157" t="s">
        <v>122</v>
      </c>
      <c r="Z804" s="386">
        <v>0</v>
      </c>
      <c r="AA804" s="386">
        <v>1</v>
      </c>
      <c r="AB804" s="387" t="s">
        <v>65</v>
      </c>
      <c r="AC804" s="157"/>
    </row>
    <row r="805" spans="2:29">
      <c r="B805" s="347">
        <v>41</v>
      </c>
      <c r="C805" s="383">
        <v>0</v>
      </c>
      <c r="D805" s="383" t="str">
        <f t="shared" si="112"/>
        <v>NO</v>
      </c>
      <c r="E805" s="383" t="str">
        <f t="shared" si="113"/>
        <v>MILD</v>
      </c>
      <c r="F805" s="383" t="str">
        <f t="shared" si="114"/>
        <v>NONE</v>
      </c>
      <c r="G805" s="384" t="str">
        <f t="shared" si="109"/>
        <v>WET</v>
      </c>
      <c r="I805" s="342">
        <v>4</v>
      </c>
      <c r="J805" s="144" t="str">
        <f t="shared" si="115"/>
        <v>LARGE</v>
      </c>
      <c r="K805" s="144" t="str">
        <f t="shared" si="116"/>
        <v>MEDIUM</v>
      </c>
      <c r="L805" s="144" t="str" cm="1">
        <f t="array" ref="L805">_xlfn.IFS(I805&lt;=2,"SMALL",I805&lt;=5,"MEDIUM",I805&gt;5,"LARGE")</f>
        <v>MEDIUM</v>
      </c>
      <c r="M805" s="144" t="str">
        <f t="shared" si="110"/>
        <v>YES</v>
      </c>
      <c r="N805" s="374">
        <v>4.8899999999999997</v>
      </c>
      <c r="O805" s="374">
        <f t="shared" si="111"/>
        <v>5</v>
      </c>
      <c r="P805" s="158" t="str" cm="1">
        <f t="array" ref="P805">_xlfn.SWITCH(ROUND(N805,0),5,"Excellent",4,"Good",3,"ok","Bad")</f>
        <v>Excellent</v>
      </c>
      <c r="Q805" s="144">
        <v>105</v>
      </c>
      <c r="R805" s="385">
        <v>41850</v>
      </c>
      <c r="S805" s="385">
        <v>43831</v>
      </c>
      <c r="T805" s="144">
        <v>1689</v>
      </c>
      <c r="U805" s="144" t="s">
        <v>69</v>
      </c>
      <c r="V805" s="144">
        <v>305</v>
      </c>
      <c r="W805" s="144" t="str">
        <f t="shared" si="117"/>
        <v>Active</v>
      </c>
      <c r="X805" s="144">
        <v>1689</v>
      </c>
      <c r="Y805" s="157" t="s">
        <v>61</v>
      </c>
      <c r="Z805" s="386">
        <v>1</v>
      </c>
      <c r="AA805" s="386">
        <v>0.91</v>
      </c>
      <c r="AB805" s="387" t="s">
        <v>65</v>
      </c>
      <c r="AC805" s="157"/>
    </row>
    <row r="806" spans="2:29">
      <c r="B806" s="347">
        <v>24</v>
      </c>
      <c r="C806" s="383">
        <v>0</v>
      </c>
      <c r="D806" s="383" t="str">
        <f t="shared" si="112"/>
        <v>YES</v>
      </c>
      <c r="E806" s="383" t="str">
        <f t="shared" si="113"/>
        <v>COLD</v>
      </c>
      <c r="F806" s="383" t="str">
        <f t="shared" si="114"/>
        <v>NONE</v>
      </c>
      <c r="G806" s="384" t="str">
        <f t="shared" si="109"/>
        <v>WET</v>
      </c>
      <c r="I806" s="342">
        <v>2</v>
      </c>
      <c r="J806" s="144" t="str">
        <f t="shared" si="115"/>
        <v>SMALL</v>
      </c>
      <c r="K806" s="144" t="str">
        <f t="shared" si="116"/>
        <v>SMALL</v>
      </c>
      <c r="L806" s="144" t="str" cm="1">
        <f t="array" ref="L806">_xlfn.IFS(I806&lt;=2,"SMALL",I806&lt;=5,"MEDIUM",I806&gt;5,"LARGE")</f>
        <v>SMALL</v>
      </c>
      <c r="M806" s="144" t="str">
        <f t="shared" si="110"/>
        <v>NO</v>
      </c>
      <c r="N806" s="374">
        <v>5</v>
      </c>
      <c r="O806" s="374">
        <f t="shared" si="111"/>
        <v>5</v>
      </c>
      <c r="P806" s="158" t="str" cm="1">
        <f t="array" ref="P806">_xlfn.SWITCH(ROUND(N806,0),5,"Excellent",4,"Good",3,"ok","Bad")</f>
        <v>Excellent</v>
      </c>
      <c r="Q806" s="144">
        <v>7</v>
      </c>
      <c r="R806" s="385">
        <v>42155</v>
      </c>
      <c r="S806" s="385">
        <v>43253</v>
      </c>
      <c r="T806" s="144">
        <v>1605</v>
      </c>
      <c r="U806" s="144" t="s">
        <v>69</v>
      </c>
      <c r="V806" s="144">
        <v>365</v>
      </c>
      <c r="W806" s="144" t="str">
        <f t="shared" si="117"/>
        <v>Active</v>
      </c>
      <c r="X806" s="144">
        <v>1605</v>
      </c>
      <c r="Y806" s="157" t="s">
        <v>70</v>
      </c>
      <c r="Z806" s="386">
        <v>1</v>
      </c>
      <c r="AA806" s="386">
        <v>0.25</v>
      </c>
      <c r="AB806" s="387" t="s">
        <v>65</v>
      </c>
      <c r="AC806" s="157"/>
    </row>
    <row r="807" spans="2:29">
      <c r="B807" s="347">
        <v>40</v>
      </c>
      <c r="C807" s="383">
        <v>18</v>
      </c>
      <c r="D807" s="383" t="str">
        <f t="shared" si="112"/>
        <v>NO</v>
      </c>
      <c r="E807" s="383" t="str">
        <f t="shared" si="113"/>
        <v>MILD</v>
      </c>
      <c r="F807" s="383" t="str">
        <f t="shared" si="114"/>
        <v>RAIN</v>
      </c>
      <c r="G807" s="384" t="str">
        <f t="shared" si="109"/>
        <v>WET</v>
      </c>
      <c r="I807" s="342">
        <v>6</v>
      </c>
      <c r="J807" s="144" t="str">
        <f t="shared" si="115"/>
        <v>LARGE</v>
      </c>
      <c r="K807" s="144" t="str">
        <f t="shared" si="116"/>
        <v>LARGE</v>
      </c>
      <c r="L807" s="144" t="str" cm="1">
        <f t="array" ref="L807">_xlfn.IFS(I807&lt;=2,"SMALL",I807&lt;=5,"MEDIUM",I807&gt;5,"LARGE")</f>
        <v>LARGE</v>
      </c>
      <c r="M807" s="144" t="str">
        <f t="shared" si="110"/>
        <v>YES</v>
      </c>
      <c r="N807" s="374">
        <v>4.82</v>
      </c>
      <c r="O807" s="374">
        <f t="shared" si="111"/>
        <v>5</v>
      </c>
      <c r="P807" s="158" t="str" cm="1">
        <f t="array" ref="P807">_xlfn.SWITCH(ROUND(N807,0),5,"Excellent",4,"Good",3,"ok","Bad")</f>
        <v>Excellent</v>
      </c>
      <c r="Q807" s="144">
        <v>211</v>
      </c>
      <c r="R807" s="385">
        <v>42104</v>
      </c>
      <c r="S807" s="385">
        <v>43899</v>
      </c>
      <c r="T807" s="144">
        <v>1694</v>
      </c>
      <c r="U807" s="144" t="s">
        <v>69</v>
      </c>
      <c r="V807" s="144">
        <v>270</v>
      </c>
      <c r="W807" s="144" t="str">
        <f t="shared" si="117"/>
        <v>Active</v>
      </c>
      <c r="X807" s="144">
        <v>1694</v>
      </c>
      <c r="Y807" s="157" t="s">
        <v>122</v>
      </c>
      <c r="Z807" s="386">
        <v>0.28999999999999998</v>
      </c>
      <c r="AA807" s="386">
        <v>0.28000000000000003</v>
      </c>
      <c r="AB807" s="387" t="s">
        <v>65</v>
      </c>
      <c r="AC807" s="157"/>
    </row>
    <row r="808" spans="2:29">
      <c r="B808" s="347">
        <v>40</v>
      </c>
      <c r="C808" s="383">
        <v>0</v>
      </c>
      <c r="D808" s="383" t="str">
        <f t="shared" si="112"/>
        <v>NO</v>
      </c>
      <c r="E808" s="383" t="str">
        <f t="shared" si="113"/>
        <v>MILD</v>
      </c>
      <c r="F808" s="383" t="str">
        <f t="shared" si="114"/>
        <v>NONE</v>
      </c>
      <c r="G808" s="384" t="str">
        <f t="shared" si="109"/>
        <v>WET</v>
      </c>
      <c r="I808" s="342">
        <v>8</v>
      </c>
      <c r="J808" s="144" t="str">
        <f t="shared" si="115"/>
        <v>LARGE</v>
      </c>
      <c r="K808" s="144" t="str">
        <f t="shared" si="116"/>
        <v>LARGE</v>
      </c>
      <c r="L808" s="144" t="str" cm="1">
        <f t="array" ref="L808">_xlfn.IFS(I808&lt;=2,"SMALL",I808&lt;=5,"MEDIUM",I808&gt;5,"LARGE")</f>
        <v>LARGE</v>
      </c>
      <c r="M808" s="144" t="str">
        <f t="shared" si="110"/>
        <v>NO</v>
      </c>
      <c r="N808" s="374">
        <v>4.93</v>
      </c>
      <c r="O808" s="374">
        <f t="shared" si="111"/>
        <v>5</v>
      </c>
      <c r="P808" s="158" t="str" cm="1">
        <f t="array" ref="P808">_xlfn.SWITCH(ROUND(N808,0),5,"Excellent",4,"Good",3,"ok","Bad")</f>
        <v>Excellent</v>
      </c>
      <c r="Q808" s="144">
        <v>55</v>
      </c>
      <c r="R808" s="385">
        <v>41827</v>
      </c>
      <c r="S808" s="385">
        <v>44039</v>
      </c>
      <c r="T808" s="144">
        <v>1696</v>
      </c>
      <c r="U808" s="144" t="s">
        <v>69</v>
      </c>
      <c r="V808" s="144">
        <v>13</v>
      </c>
      <c r="W808" s="144" t="str">
        <f t="shared" si="117"/>
        <v>Active</v>
      </c>
      <c r="X808" s="144">
        <v>1696</v>
      </c>
      <c r="Y808" s="157" t="s">
        <v>61</v>
      </c>
      <c r="Z808" s="386">
        <v>1</v>
      </c>
      <c r="AA808" s="386">
        <v>0.5</v>
      </c>
      <c r="AB808" s="387" t="s">
        <v>65</v>
      </c>
      <c r="AC808" s="157"/>
    </row>
    <row r="809" spans="2:29">
      <c r="B809" s="347">
        <v>33</v>
      </c>
      <c r="C809" s="383">
        <v>0</v>
      </c>
      <c r="D809" s="383" t="str">
        <f t="shared" si="112"/>
        <v>YES</v>
      </c>
      <c r="E809" s="383" t="str">
        <f t="shared" si="113"/>
        <v>COLD</v>
      </c>
      <c r="F809" s="383" t="str">
        <f t="shared" si="114"/>
        <v>NONE</v>
      </c>
      <c r="G809" s="384" t="str">
        <f t="shared" si="109"/>
        <v>WET</v>
      </c>
      <c r="I809" s="342">
        <v>1</v>
      </c>
      <c r="J809" s="144" t="str">
        <f t="shared" si="115"/>
        <v>SMALL</v>
      </c>
      <c r="K809" s="144" t="str">
        <f t="shared" si="116"/>
        <v>SMALL</v>
      </c>
      <c r="L809" s="144" t="str" cm="1">
        <f t="array" ref="L809">_xlfn.IFS(I809&lt;=2,"SMALL",I809&lt;=5,"MEDIUM",I809&gt;5,"LARGE")</f>
        <v>SMALL</v>
      </c>
      <c r="M809" s="144" t="str">
        <f t="shared" si="110"/>
        <v>NO</v>
      </c>
      <c r="N809" s="374">
        <v>4.97</v>
      </c>
      <c r="O809" s="374">
        <f t="shared" si="111"/>
        <v>5</v>
      </c>
      <c r="P809" s="158" t="str" cm="1">
        <f t="array" ref="P809">_xlfn.SWITCH(ROUND(N809,0),5,"Excellent",4,"Good",3,"ok","Bad")</f>
        <v>Excellent</v>
      </c>
      <c r="Q809" s="144">
        <v>74</v>
      </c>
      <c r="R809" s="385">
        <v>42442</v>
      </c>
      <c r="S809" s="385">
        <v>43865</v>
      </c>
      <c r="T809" s="144">
        <v>990</v>
      </c>
      <c r="U809" s="144" t="s">
        <v>60</v>
      </c>
      <c r="V809" s="144">
        <v>0</v>
      </c>
      <c r="W809" s="144" t="str">
        <f t="shared" si="117"/>
        <v>Inactive</v>
      </c>
      <c r="X809" s="144">
        <v>990</v>
      </c>
      <c r="Y809" s="157" t="s">
        <v>61</v>
      </c>
      <c r="Z809" s="386">
        <v>1</v>
      </c>
      <c r="AA809" s="386">
        <v>0.5</v>
      </c>
      <c r="AB809" s="387" t="s">
        <v>65</v>
      </c>
      <c r="AC809" s="157"/>
    </row>
    <row r="810" spans="2:29">
      <c r="B810" s="347">
        <v>36</v>
      </c>
      <c r="C810" s="383">
        <v>18</v>
      </c>
      <c r="D810" s="383" t="str">
        <f t="shared" si="112"/>
        <v>NO</v>
      </c>
      <c r="E810" s="383" t="str">
        <f t="shared" si="113"/>
        <v>COLD</v>
      </c>
      <c r="F810" s="383" t="str">
        <f t="shared" si="114"/>
        <v>RAIN</v>
      </c>
      <c r="G810" s="384" t="str">
        <f t="shared" si="109"/>
        <v>WET</v>
      </c>
      <c r="I810" s="342">
        <v>3</v>
      </c>
      <c r="J810" s="144" t="str">
        <f t="shared" si="115"/>
        <v>LARGE</v>
      </c>
      <c r="K810" s="144" t="str">
        <f t="shared" si="116"/>
        <v>MEDIUM</v>
      </c>
      <c r="L810" s="144" t="str" cm="1">
        <f t="array" ref="L810">_xlfn.IFS(I810&lt;=2,"SMALL",I810&lt;=5,"MEDIUM",I810&gt;5,"LARGE")</f>
        <v>MEDIUM</v>
      </c>
      <c r="M810" s="144" t="str">
        <f t="shared" si="110"/>
        <v>NO</v>
      </c>
      <c r="N810" s="374">
        <v>4.79</v>
      </c>
      <c r="O810" s="374">
        <f t="shared" si="111"/>
        <v>5</v>
      </c>
      <c r="P810" s="158" t="str" cm="1">
        <f t="array" ref="P810">_xlfn.SWITCH(ROUND(N810,0),5,"Excellent",4,"Good",3,"ok","Bad")</f>
        <v>Excellent</v>
      </c>
      <c r="Q810" s="144">
        <v>100</v>
      </c>
      <c r="R810" s="385">
        <v>41844</v>
      </c>
      <c r="S810" s="385">
        <v>43827</v>
      </c>
      <c r="T810" s="144">
        <v>1207</v>
      </c>
      <c r="U810" s="144" t="s">
        <v>60</v>
      </c>
      <c r="V810" s="144">
        <v>224</v>
      </c>
      <c r="W810" s="144" t="str">
        <f t="shared" si="117"/>
        <v>Active</v>
      </c>
      <c r="X810" s="144">
        <v>1207</v>
      </c>
      <c r="Y810" s="157" t="s">
        <v>61</v>
      </c>
      <c r="Z810" s="386">
        <v>0.85</v>
      </c>
      <c r="AA810" s="386">
        <v>0.17</v>
      </c>
      <c r="AB810" s="387" t="s">
        <v>65</v>
      </c>
      <c r="AC810" s="157"/>
    </row>
    <row r="811" spans="2:29">
      <c r="B811" s="347">
        <v>37</v>
      </c>
      <c r="C811" s="383">
        <v>0</v>
      </c>
      <c r="D811" s="383" t="str">
        <f t="shared" si="112"/>
        <v>NO</v>
      </c>
      <c r="E811" s="383" t="str">
        <f t="shared" si="113"/>
        <v>COLD</v>
      </c>
      <c r="F811" s="383" t="str">
        <f t="shared" si="114"/>
        <v>NONE</v>
      </c>
      <c r="G811" s="384" t="str">
        <f t="shared" si="109"/>
        <v>WET</v>
      </c>
      <c r="I811" s="342">
        <v>2</v>
      </c>
      <c r="J811" s="144" t="str">
        <f t="shared" si="115"/>
        <v>SMALL</v>
      </c>
      <c r="K811" s="144" t="str">
        <f t="shared" si="116"/>
        <v>SMALL</v>
      </c>
      <c r="L811" s="144" t="str" cm="1">
        <f t="array" ref="L811">_xlfn.IFS(I811&lt;=2,"SMALL",I811&lt;=5,"MEDIUM",I811&gt;5,"LARGE")</f>
        <v>SMALL</v>
      </c>
      <c r="M811" s="144" t="str">
        <f t="shared" si="110"/>
        <v>NO</v>
      </c>
      <c r="N811" s="374">
        <v>4.9000000000000004</v>
      </c>
      <c r="O811" s="374">
        <f t="shared" si="111"/>
        <v>5</v>
      </c>
      <c r="P811" s="158" t="str" cm="1">
        <f t="array" ref="P811">_xlfn.SWITCH(ROUND(N811,0),5,"Excellent",4,"Good",3,"ok","Bad")</f>
        <v>Excellent</v>
      </c>
      <c r="Q811" s="144">
        <v>93</v>
      </c>
      <c r="R811" s="385">
        <v>41796</v>
      </c>
      <c r="S811" s="385">
        <v>43914</v>
      </c>
      <c r="T811" s="144">
        <v>1405</v>
      </c>
      <c r="U811" s="144" t="s">
        <v>60</v>
      </c>
      <c r="V811" s="144">
        <v>179</v>
      </c>
      <c r="W811" s="144" t="str">
        <f t="shared" si="117"/>
        <v>Active</v>
      </c>
      <c r="X811" s="144">
        <v>1405</v>
      </c>
      <c r="Y811" s="157" t="s">
        <v>64</v>
      </c>
      <c r="Z811" s="386">
        <v>0.8</v>
      </c>
      <c r="AA811" s="386">
        <v>0.86</v>
      </c>
      <c r="AB811" s="387" t="s">
        <v>62</v>
      </c>
      <c r="AC811" s="157"/>
    </row>
    <row r="812" spans="2:29">
      <c r="B812" s="347">
        <v>29</v>
      </c>
      <c r="C812" s="383">
        <v>0</v>
      </c>
      <c r="D812" s="383" t="str">
        <f t="shared" si="112"/>
        <v>YES</v>
      </c>
      <c r="E812" s="383" t="str">
        <f t="shared" si="113"/>
        <v>COLD</v>
      </c>
      <c r="F812" s="383" t="str">
        <f t="shared" si="114"/>
        <v>NONE</v>
      </c>
      <c r="G812" s="384" t="str">
        <f t="shared" si="109"/>
        <v>WET</v>
      </c>
      <c r="I812" s="342">
        <v>2</v>
      </c>
      <c r="J812" s="144" t="str">
        <f t="shared" si="115"/>
        <v>SMALL</v>
      </c>
      <c r="K812" s="144" t="str">
        <f t="shared" si="116"/>
        <v>SMALL</v>
      </c>
      <c r="L812" s="144" t="str" cm="1">
        <f t="array" ref="L812">_xlfn.IFS(I812&lt;=2,"SMALL",I812&lt;=5,"MEDIUM",I812&gt;5,"LARGE")</f>
        <v>SMALL</v>
      </c>
      <c r="M812" s="144" t="str">
        <f t="shared" si="110"/>
        <v>NO</v>
      </c>
      <c r="N812" s="374">
        <v>4.93</v>
      </c>
      <c r="O812" s="374">
        <f t="shared" si="111"/>
        <v>5</v>
      </c>
      <c r="P812" s="158" t="str" cm="1">
        <f t="array" ref="P812">_xlfn.SWITCH(ROUND(N812,0),5,"Excellent",4,"Good",3,"ok","Bad")</f>
        <v>Excellent</v>
      </c>
      <c r="Q812" s="144">
        <v>15</v>
      </c>
      <c r="R812" s="385">
        <v>43091</v>
      </c>
      <c r="S812" s="385">
        <v>43596</v>
      </c>
      <c r="T812" s="144">
        <v>1372</v>
      </c>
      <c r="U812" s="144" t="s">
        <v>60</v>
      </c>
      <c r="V812" s="144">
        <v>175</v>
      </c>
      <c r="W812" s="144" t="str">
        <f t="shared" si="117"/>
        <v>Active</v>
      </c>
      <c r="X812" s="144">
        <v>1372</v>
      </c>
      <c r="Y812" s="157" t="s">
        <v>61</v>
      </c>
      <c r="Z812" s="386">
        <v>1</v>
      </c>
      <c r="AA812" s="386">
        <v>0.98</v>
      </c>
      <c r="AB812" s="387" t="s">
        <v>62</v>
      </c>
      <c r="AC812" s="157"/>
    </row>
    <row r="813" spans="2:29">
      <c r="B813" s="347">
        <v>24</v>
      </c>
      <c r="C813" s="383">
        <v>0</v>
      </c>
      <c r="D813" s="383" t="str">
        <f t="shared" si="112"/>
        <v>YES</v>
      </c>
      <c r="E813" s="383" t="str">
        <f t="shared" si="113"/>
        <v>COLD</v>
      </c>
      <c r="F813" s="383" t="str">
        <f t="shared" si="114"/>
        <v>NONE</v>
      </c>
      <c r="G813" s="384" t="str">
        <f t="shared" si="109"/>
        <v>WET</v>
      </c>
      <c r="I813" s="342">
        <v>2</v>
      </c>
      <c r="J813" s="144" t="str">
        <f t="shared" si="115"/>
        <v>SMALL</v>
      </c>
      <c r="K813" s="144" t="str">
        <f t="shared" si="116"/>
        <v>SMALL</v>
      </c>
      <c r="L813" s="144" t="str" cm="1">
        <f t="array" ref="L813">_xlfn.IFS(I813&lt;=2,"SMALL",I813&lt;=5,"MEDIUM",I813&gt;5,"LARGE")</f>
        <v>SMALL</v>
      </c>
      <c r="M813" s="144" t="str">
        <f t="shared" si="110"/>
        <v>NO</v>
      </c>
      <c r="N813" s="374">
        <v>4.92</v>
      </c>
      <c r="O813" s="374">
        <f t="shared" si="111"/>
        <v>5</v>
      </c>
      <c r="P813" s="158" t="str" cm="1">
        <f t="array" ref="P813">_xlfn.SWITCH(ROUND(N813,0),5,"Excellent",4,"Good",3,"ok","Bad")</f>
        <v>Excellent</v>
      </c>
      <c r="Q813" s="144">
        <v>13</v>
      </c>
      <c r="R813" s="385">
        <v>41823</v>
      </c>
      <c r="S813" s="385">
        <v>43807</v>
      </c>
      <c r="T813" s="144">
        <v>1696</v>
      </c>
      <c r="U813" s="144" t="s">
        <v>60</v>
      </c>
      <c r="V813" s="144">
        <v>254</v>
      </c>
      <c r="W813" s="144" t="str">
        <f t="shared" si="117"/>
        <v>Active</v>
      </c>
      <c r="X813" s="144">
        <v>1696</v>
      </c>
      <c r="Y813" s="157" t="s">
        <v>122</v>
      </c>
      <c r="Z813" s="386">
        <v>0.25</v>
      </c>
      <c r="AA813" s="386">
        <v>0.77</v>
      </c>
      <c r="AB813" s="387" t="s">
        <v>62</v>
      </c>
      <c r="AC813" s="157"/>
    </row>
    <row r="814" spans="2:29">
      <c r="B814" s="347">
        <v>32</v>
      </c>
      <c r="C814" s="383">
        <v>0</v>
      </c>
      <c r="D814" s="383" t="str">
        <f t="shared" si="112"/>
        <v>YES</v>
      </c>
      <c r="E814" s="383" t="str">
        <f t="shared" si="113"/>
        <v>COLD</v>
      </c>
      <c r="F814" s="383" t="str">
        <f t="shared" si="114"/>
        <v>NONE</v>
      </c>
      <c r="G814" s="384" t="str">
        <f t="shared" si="109"/>
        <v>WET</v>
      </c>
      <c r="I814" s="342">
        <v>3</v>
      </c>
      <c r="J814" s="144" t="str">
        <f t="shared" si="115"/>
        <v>LARGE</v>
      </c>
      <c r="K814" s="144" t="str">
        <f t="shared" si="116"/>
        <v>MEDIUM</v>
      </c>
      <c r="L814" s="144" t="str" cm="1">
        <f t="array" ref="L814">_xlfn.IFS(I814&lt;=2,"SMALL",I814&lt;=5,"MEDIUM",I814&gt;5,"LARGE")</f>
        <v>MEDIUM</v>
      </c>
      <c r="M814" s="144" t="str">
        <f t="shared" si="110"/>
        <v>NO</v>
      </c>
      <c r="N814" s="374">
        <v>4.88</v>
      </c>
      <c r="O814" s="374">
        <f t="shared" si="111"/>
        <v>5</v>
      </c>
      <c r="P814" s="158" t="str" cm="1">
        <f t="array" ref="P814">_xlfn.SWITCH(ROUND(N814,0),5,"Excellent",4,"Good",3,"ok","Bad")</f>
        <v>Excellent</v>
      </c>
      <c r="Q814" s="144">
        <v>8</v>
      </c>
      <c r="R814" s="385">
        <v>42458</v>
      </c>
      <c r="S814" s="385">
        <v>43327</v>
      </c>
      <c r="T814" s="144">
        <v>465</v>
      </c>
      <c r="U814" s="144" t="s">
        <v>69</v>
      </c>
      <c r="V814" s="144">
        <v>365</v>
      </c>
      <c r="W814" s="144" t="str">
        <f t="shared" si="117"/>
        <v>Active</v>
      </c>
      <c r="X814" s="144">
        <v>465</v>
      </c>
      <c r="Y814" s="157" t="s">
        <v>70</v>
      </c>
      <c r="Z814" s="386">
        <v>1</v>
      </c>
      <c r="AA814" s="386">
        <v>0.71</v>
      </c>
      <c r="AB814" s="387" t="s">
        <v>65</v>
      </c>
      <c r="AC814" s="157"/>
    </row>
    <row r="815" spans="2:29">
      <c r="B815" s="347">
        <v>22</v>
      </c>
      <c r="C815" s="383">
        <v>0</v>
      </c>
      <c r="D815" s="383" t="str">
        <f t="shared" si="112"/>
        <v>YES</v>
      </c>
      <c r="E815" s="383" t="str">
        <f t="shared" si="113"/>
        <v>COLD</v>
      </c>
      <c r="F815" s="383" t="str">
        <f t="shared" si="114"/>
        <v>NONE</v>
      </c>
      <c r="G815" s="384" t="str">
        <f t="shared" si="109"/>
        <v>WET</v>
      </c>
      <c r="I815" s="342">
        <v>10</v>
      </c>
      <c r="J815" s="144" t="str">
        <f t="shared" si="115"/>
        <v>LARGE</v>
      </c>
      <c r="K815" s="144" t="str">
        <f t="shared" si="116"/>
        <v>LARGE</v>
      </c>
      <c r="L815" s="144" t="str" cm="1">
        <f t="array" ref="L815">_xlfn.IFS(I815&lt;=2,"SMALL",I815&lt;=5,"MEDIUM",I815&gt;5,"LARGE")</f>
        <v>LARGE</v>
      </c>
      <c r="M815" s="144" t="str">
        <f t="shared" si="110"/>
        <v>YES</v>
      </c>
      <c r="N815" s="374">
        <v>4.91</v>
      </c>
      <c r="O815" s="374">
        <f t="shared" si="111"/>
        <v>5</v>
      </c>
      <c r="P815" s="158" t="str" cm="1">
        <f t="array" ref="P815">_xlfn.SWITCH(ROUND(N815,0),5,"Excellent",4,"Good",3,"ok","Bad")</f>
        <v>Excellent</v>
      </c>
      <c r="Q815" s="144">
        <v>122</v>
      </c>
      <c r="R815" s="385">
        <v>41836</v>
      </c>
      <c r="S815" s="385">
        <v>43835</v>
      </c>
      <c r="T815" s="144">
        <v>1618</v>
      </c>
      <c r="U815" s="144" t="s">
        <v>69</v>
      </c>
      <c r="V815" s="144">
        <v>272</v>
      </c>
      <c r="W815" s="144" t="str">
        <f t="shared" si="117"/>
        <v>Active</v>
      </c>
      <c r="X815" s="144">
        <v>1618</v>
      </c>
      <c r="Y815" s="157" t="s">
        <v>70</v>
      </c>
      <c r="Z815" s="386">
        <v>1</v>
      </c>
      <c r="AA815" s="386">
        <v>0.91</v>
      </c>
      <c r="AB815" s="387" t="s">
        <v>62</v>
      </c>
      <c r="AC815" s="157"/>
    </row>
    <row r="816" spans="2:29">
      <c r="B816" s="347">
        <v>10</v>
      </c>
      <c r="C816" s="383">
        <v>0</v>
      </c>
      <c r="D816" s="383" t="str">
        <f t="shared" si="112"/>
        <v>YES</v>
      </c>
      <c r="E816" s="383" t="str">
        <f t="shared" si="113"/>
        <v>COLD</v>
      </c>
      <c r="F816" s="383" t="str">
        <f t="shared" si="114"/>
        <v>NONE</v>
      </c>
      <c r="G816" s="384" t="str">
        <f t="shared" si="109"/>
        <v>WET</v>
      </c>
      <c r="I816" s="342">
        <v>2</v>
      </c>
      <c r="J816" s="144" t="str">
        <f t="shared" si="115"/>
        <v>SMALL</v>
      </c>
      <c r="K816" s="144" t="str">
        <f t="shared" si="116"/>
        <v>SMALL</v>
      </c>
      <c r="L816" s="144" t="str" cm="1">
        <f t="array" ref="L816">_xlfn.IFS(I816&lt;=2,"SMALL",I816&lt;=5,"MEDIUM",I816&gt;5,"LARGE")</f>
        <v>SMALL</v>
      </c>
      <c r="M816" s="144" t="str">
        <f t="shared" si="110"/>
        <v>NO</v>
      </c>
      <c r="N816" s="374">
        <v>4.66</v>
      </c>
      <c r="O816" s="374">
        <f t="shared" si="111"/>
        <v>5</v>
      </c>
      <c r="P816" s="158" t="str" cm="1">
        <f t="array" ref="P816">_xlfn.SWITCH(ROUND(N816,0),5,"Excellent",4,"Good",3,"ok","Bad")</f>
        <v>Excellent</v>
      </c>
      <c r="Q816" s="144">
        <v>56</v>
      </c>
      <c r="R816" s="385">
        <v>41846</v>
      </c>
      <c r="S816" s="385">
        <v>43600</v>
      </c>
      <c r="T816" s="144">
        <v>1659</v>
      </c>
      <c r="U816" s="144" t="s">
        <v>69</v>
      </c>
      <c r="V816" s="144">
        <v>226</v>
      </c>
      <c r="W816" s="144" t="str">
        <f t="shared" si="117"/>
        <v>Active</v>
      </c>
      <c r="X816" s="144">
        <v>1659</v>
      </c>
      <c r="Y816" s="157" t="s">
        <v>70</v>
      </c>
      <c r="Z816" s="386">
        <v>1</v>
      </c>
      <c r="AA816" s="386">
        <v>0.86</v>
      </c>
      <c r="AB816" s="387" t="s">
        <v>62</v>
      </c>
      <c r="AC816" s="157"/>
    </row>
    <row r="817" spans="2:29">
      <c r="B817" s="347">
        <v>23</v>
      </c>
      <c r="C817" s="383">
        <v>0</v>
      </c>
      <c r="D817" s="383" t="str">
        <f t="shared" si="112"/>
        <v>YES</v>
      </c>
      <c r="E817" s="383" t="str">
        <f t="shared" si="113"/>
        <v>COLD</v>
      </c>
      <c r="F817" s="383" t="str">
        <f t="shared" si="114"/>
        <v>NONE</v>
      </c>
      <c r="G817" s="384" t="str">
        <f t="shared" si="109"/>
        <v>WET</v>
      </c>
      <c r="I817" s="342">
        <v>4</v>
      </c>
      <c r="J817" s="144" t="str">
        <f t="shared" si="115"/>
        <v>LARGE</v>
      </c>
      <c r="K817" s="144" t="str">
        <f t="shared" si="116"/>
        <v>MEDIUM</v>
      </c>
      <c r="L817" s="144" t="str" cm="1">
        <f t="array" ref="L817">_xlfn.IFS(I817&lt;=2,"SMALL",I817&lt;=5,"MEDIUM",I817&gt;5,"LARGE")</f>
        <v>MEDIUM</v>
      </c>
      <c r="M817" s="144" t="str">
        <f t="shared" si="110"/>
        <v>NO</v>
      </c>
      <c r="N817" s="374">
        <v>4.7300000000000004</v>
      </c>
      <c r="O817" s="374">
        <f t="shared" si="111"/>
        <v>5</v>
      </c>
      <c r="P817" s="158" t="str" cm="1">
        <f t="array" ref="P817">_xlfn.SWITCH(ROUND(N817,0),5,"Excellent",4,"Good",3,"ok","Bad")</f>
        <v>Excellent</v>
      </c>
      <c r="Q817" s="144">
        <v>22</v>
      </c>
      <c r="R817" s="385">
        <v>41833</v>
      </c>
      <c r="S817" s="385">
        <v>43694</v>
      </c>
      <c r="T817" s="144">
        <v>1709</v>
      </c>
      <c r="U817" s="144" t="s">
        <v>69</v>
      </c>
      <c r="V817" s="144">
        <v>12</v>
      </c>
      <c r="W817" s="144" t="str">
        <f t="shared" si="117"/>
        <v>Active</v>
      </c>
      <c r="X817" s="144">
        <v>1709</v>
      </c>
      <c r="Y817" s="157" t="s">
        <v>61</v>
      </c>
      <c r="Z817" s="386">
        <v>1</v>
      </c>
      <c r="AA817" s="386">
        <v>1</v>
      </c>
      <c r="AB817" s="387" t="s">
        <v>62</v>
      </c>
      <c r="AC817" s="157"/>
    </row>
    <row r="818" spans="2:29">
      <c r="B818" s="347">
        <v>44</v>
      </c>
      <c r="C818" s="383">
        <v>0</v>
      </c>
      <c r="D818" s="383" t="str">
        <f t="shared" si="112"/>
        <v>NO</v>
      </c>
      <c r="E818" s="383" t="str">
        <f t="shared" si="113"/>
        <v>MILD</v>
      </c>
      <c r="F818" s="383" t="str">
        <f t="shared" si="114"/>
        <v>NONE</v>
      </c>
      <c r="G818" s="384" t="str">
        <f t="shared" si="109"/>
        <v>WET</v>
      </c>
      <c r="I818" s="342">
        <v>2</v>
      </c>
      <c r="J818" s="144" t="str">
        <f t="shared" si="115"/>
        <v>SMALL</v>
      </c>
      <c r="K818" s="144" t="str">
        <f t="shared" si="116"/>
        <v>SMALL</v>
      </c>
      <c r="L818" s="144" t="str" cm="1">
        <f t="array" ref="L818">_xlfn.IFS(I818&lt;=2,"SMALL",I818&lt;=5,"MEDIUM",I818&gt;5,"LARGE")</f>
        <v>SMALL</v>
      </c>
      <c r="M818" s="144" t="str">
        <f t="shared" si="110"/>
        <v>NO</v>
      </c>
      <c r="N818" s="374">
        <v>4.99</v>
      </c>
      <c r="O818" s="374">
        <f t="shared" si="111"/>
        <v>5</v>
      </c>
      <c r="P818" s="158" t="str" cm="1">
        <f t="array" ref="P818">_xlfn.SWITCH(ROUND(N818,0),5,"Excellent",4,"Good",3,"ok","Bad")</f>
        <v>Excellent</v>
      </c>
      <c r="Q818" s="144">
        <v>80</v>
      </c>
      <c r="R818" s="385">
        <v>41821</v>
      </c>
      <c r="S818" s="385">
        <v>43915</v>
      </c>
      <c r="T818" s="144">
        <v>1129</v>
      </c>
      <c r="U818" s="144" t="s">
        <v>69</v>
      </c>
      <c r="V818" s="144">
        <v>212</v>
      </c>
      <c r="W818" s="144" t="str">
        <f t="shared" si="117"/>
        <v>Active</v>
      </c>
      <c r="X818" s="144">
        <v>1129</v>
      </c>
      <c r="Y818" s="157" t="s">
        <v>61</v>
      </c>
      <c r="Z818" s="386">
        <v>1</v>
      </c>
      <c r="AA818" s="386">
        <v>0.3</v>
      </c>
      <c r="AB818" s="387" t="s">
        <v>62</v>
      </c>
      <c r="AC818" s="157"/>
    </row>
    <row r="819" spans="2:29">
      <c r="B819" s="347">
        <v>10</v>
      </c>
      <c r="C819" s="383">
        <v>3</v>
      </c>
      <c r="D819" s="383" t="str">
        <f t="shared" si="112"/>
        <v>YES</v>
      </c>
      <c r="E819" s="383" t="str">
        <f t="shared" si="113"/>
        <v>COLD</v>
      </c>
      <c r="F819" s="383" t="str">
        <f t="shared" si="114"/>
        <v>NONE</v>
      </c>
      <c r="G819" s="384" t="str">
        <f t="shared" si="109"/>
        <v>WET</v>
      </c>
      <c r="I819" s="342">
        <v>2</v>
      </c>
      <c r="J819" s="144" t="str">
        <f t="shared" si="115"/>
        <v>SMALL</v>
      </c>
      <c r="K819" s="144" t="str">
        <f t="shared" si="116"/>
        <v>SMALL</v>
      </c>
      <c r="L819" s="144" t="str" cm="1">
        <f t="array" ref="L819">_xlfn.IFS(I819&lt;=2,"SMALL",I819&lt;=5,"MEDIUM",I819&gt;5,"LARGE")</f>
        <v>SMALL</v>
      </c>
      <c r="M819" s="144" t="str">
        <f t="shared" si="110"/>
        <v>NO</v>
      </c>
      <c r="N819" s="374">
        <v>4.68</v>
      </c>
      <c r="O819" s="374">
        <f t="shared" si="111"/>
        <v>5</v>
      </c>
      <c r="P819" s="158" t="str" cm="1">
        <f t="array" ref="P819">_xlfn.SWITCH(ROUND(N819,0),5,"Excellent",4,"Good",3,"ok","Bad")</f>
        <v>Excellent</v>
      </c>
      <c r="Q819" s="144">
        <v>80</v>
      </c>
      <c r="R819" s="385">
        <v>41798</v>
      </c>
      <c r="S819" s="385">
        <v>43898</v>
      </c>
      <c r="T819" s="144">
        <v>1708</v>
      </c>
      <c r="U819" s="144" t="s">
        <v>69</v>
      </c>
      <c r="V819" s="144">
        <v>283</v>
      </c>
      <c r="W819" s="144" t="str">
        <f t="shared" si="117"/>
        <v>Active</v>
      </c>
      <c r="X819" s="144">
        <v>1708</v>
      </c>
      <c r="Y819" s="157" t="s">
        <v>70</v>
      </c>
      <c r="Z819" s="386">
        <v>1</v>
      </c>
      <c r="AA819" s="386">
        <v>1</v>
      </c>
      <c r="AB819" s="387" t="s">
        <v>62</v>
      </c>
      <c r="AC819" s="157"/>
    </row>
    <row r="820" spans="2:29">
      <c r="B820" s="347">
        <v>18</v>
      </c>
      <c r="C820" s="383">
        <v>0</v>
      </c>
      <c r="D820" s="383" t="str">
        <f t="shared" si="112"/>
        <v>YES</v>
      </c>
      <c r="E820" s="383" t="str">
        <f t="shared" si="113"/>
        <v>COLD</v>
      </c>
      <c r="F820" s="383" t="str">
        <f t="shared" si="114"/>
        <v>NONE</v>
      </c>
      <c r="G820" s="384" t="str">
        <f t="shared" si="109"/>
        <v>WET</v>
      </c>
      <c r="I820" s="342">
        <v>3</v>
      </c>
      <c r="J820" s="144" t="str">
        <f t="shared" si="115"/>
        <v>LARGE</v>
      </c>
      <c r="K820" s="144" t="str">
        <f t="shared" si="116"/>
        <v>MEDIUM</v>
      </c>
      <c r="L820" s="144" t="str" cm="1">
        <f t="array" ref="L820">_xlfn.IFS(I820&lt;=2,"SMALL",I820&lt;=5,"MEDIUM",I820&gt;5,"LARGE")</f>
        <v>MEDIUM</v>
      </c>
      <c r="M820" s="144" t="str">
        <f t="shared" si="110"/>
        <v>NO</v>
      </c>
      <c r="N820" s="374">
        <v>5</v>
      </c>
      <c r="O820" s="374">
        <f t="shared" si="111"/>
        <v>5</v>
      </c>
      <c r="P820" s="158" t="str" cm="1">
        <f t="array" ref="P820">_xlfn.SWITCH(ROUND(N820,0),5,"Excellent",4,"Good",3,"ok","Bad")</f>
        <v>Excellent</v>
      </c>
      <c r="Q820" s="144">
        <v>21</v>
      </c>
      <c r="R820" s="385">
        <v>43547</v>
      </c>
      <c r="S820" s="385">
        <v>43831</v>
      </c>
      <c r="T820" s="144">
        <v>1644</v>
      </c>
      <c r="U820" s="144" t="s">
        <v>60</v>
      </c>
      <c r="V820" s="144">
        <v>179</v>
      </c>
      <c r="W820" s="144" t="str">
        <f t="shared" si="117"/>
        <v>Active</v>
      </c>
      <c r="X820" s="144">
        <v>1644</v>
      </c>
      <c r="Y820" s="157" t="s">
        <v>64</v>
      </c>
      <c r="Z820" s="386">
        <v>0.5</v>
      </c>
      <c r="AA820" s="386">
        <v>0.44</v>
      </c>
      <c r="AB820" s="387" t="s">
        <v>65</v>
      </c>
      <c r="AC820" s="157"/>
    </row>
    <row r="821" spans="2:29">
      <c r="B821" s="347">
        <v>24</v>
      </c>
      <c r="C821" s="383">
        <v>0</v>
      </c>
      <c r="D821" s="383" t="str">
        <f t="shared" si="112"/>
        <v>YES</v>
      </c>
      <c r="E821" s="383" t="str">
        <f t="shared" si="113"/>
        <v>COLD</v>
      </c>
      <c r="F821" s="383" t="str">
        <f t="shared" si="114"/>
        <v>NONE</v>
      </c>
      <c r="G821" s="384" t="str">
        <f t="shared" si="109"/>
        <v>WET</v>
      </c>
      <c r="I821" s="342">
        <v>6</v>
      </c>
      <c r="J821" s="144" t="str">
        <f t="shared" si="115"/>
        <v>LARGE</v>
      </c>
      <c r="K821" s="144" t="str">
        <f t="shared" si="116"/>
        <v>LARGE</v>
      </c>
      <c r="L821" s="144" t="str" cm="1">
        <f t="array" ref="L821">_xlfn.IFS(I821&lt;=2,"SMALL",I821&lt;=5,"MEDIUM",I821&gt;5,"LARGE")</f>
        <v>LARGE</v>
      </c>
      <c r="M821" s="144" t="str">
        <f t="shared" si="110"/>
        <v>NO</v>
      </c>
      <c r="N821" s="374">
        <v>4.6100000000000003</v>
      </c>
      <c r="O821" s="374">
        <f t="shared" si="111"/>
        <v>5</v>
      </c>
      <c r="P821" s="158" t="str" cm="1">
        <f t="array" ref="P821">_xlfn.SWITCH(ROUND(N821,0),5,"Excellent",4,"Good",3,"ok","Bad")</f>
        <v>Excellent</v>
      </c>
      <c r="Q821" s="144">
        <v>51</v>
      </c>
      <c r="R821" s="385">
        <v>41801</v>
      </c>
      <c r="S821" s="385">
        <v>43834</v>
      </c>
      <c r="T821" s="144">
        <v>1668</v>
      </c>
      <c r="U821" s="144" t="s">
        <v>69</v>
      </c>
      <c r="V821" s="144">
        <v>358</v>
      </c>
      <c r="W821" s="144" t="str">
        <f t="shared" si="117"/>
        <v>Active</v>
      </c>
      <c r="X821" s="144">
        <v>1668</v>
      </c>
      <c r="Y821" s="157" t="s">
        <v>61</v>
      </c>
      <c r="Z821" s="386">
        <v>1</v>
      </c>
      <c r="AA821" s="386">
        <v>0</v>
      </c>
      <c r="AB821" s="387" t="s">
        <v>65</v>
      </c>
      <c r="AC821" s="157"/>
    </row>
    <row r="822" spans="2:29">
      <c r="B822" s="347">
        <v>38</v>
      </c>
      <c r="C822" s="383">
        <v>15</v>
      </c>
      <c r="D822" s="383" t="str">
        <f t="shared" si="112"/>
        <v>NO</v>
      </c>
      <c r="E822" s="383" t="str">
        <f t="shared" si="113"/>
        <v>COLD</v>
      </c>
      <c r="F822" s="383" t="str">
        <f t="shared" si="114"/>
        <v>RAIN</v>
      </c>
      <c r="G822" s="384" t="str">
        <f t="shared" si="109"/>
        <v>WET</v>
      </c>
      <c r="I822" s="342">
        <v>3</v>
      </c>
      <c r="J822" s="144" t="str">
        <f t="shared" si="115"/>
        <v>LARGE</v>
      </c>
      <c r="K822" s="144" t="str">
        <f t="shared" si="116"/>
        <v>MEDIUM</v>
      </c>
      <c r="L822" s="144" t="str" cm="1">
        <f t="array" ref="L822">_xlfn.IFS(I822&lt;=2,"SMALL",I822&lt;=5,"MEDIUM",I822&gt;5,"LARGE")</f>
        <v>MEDIUM</v>
      </c>
      <c r="M822" s="144" t="str">
        <f t="shared" si="110"/>
        <v>YES</v>
      </c>
      <c r="N822" s="374">
        <v>4.9000000000000004</v>
      </c>
      <c r="O822" s="374">
        <f t="shared" si="111"/>
        <v>5</v>
      </c>
      <c r="P822" s="158" t="str" cm="1">
        <f t="array" ref="P822">_xlfn.SWITCH(ROUND(N822,0),5,"Excellent",4,"Good",3,"ok","Bad")</f>
        <v>Excellent</v>
      </c>
      <c r="Q822" s="144">
        <v>201</v>
      </c>
      <c r="R822" s="385">
        <v>41819</v>
      </c>
      <c r="S822" s="385">
        <v>44038</v>
      </c>
      <c r="T822" s="144">
        <v>425</v>
      </c>
      <c r="U822" s="144" t="s">
        <v>69</v>
      </c>
      <c r="V822" s="144">
        <v>98</v>
      </c>
      <c r="W822" s="144" t="str">
        <f t="shared" si="117"/>
        <v>Active</v>
      </c>
      <c r="X822" s="144">
        <v>425</v>
      </c>
      <c r="Y822" s="157" t="s">
        <v>64</v>
      </c>
      <c r="Z822" s="386">
        <v>0.63</v>
      </c>
      <c r="AA822" s="386">
        <v>0.39</v>
      </c>
      <c r="AB822" s="387" t="s">
        <v>65</v>
      </c>
      <c r="AC822" s="157"/>
    </row>
    <row r="823" spans="2:29">
      <c r="B823" s="347">
        <v>35</v>
      </c>
      <c r="C823" s="383">
        <v>3</v>
      </c>
      <c r="D823" s="383" t="str">
        <f t="shared" si="112"/>
        <v>NO</v>
      </c>
      <c r="E823" s="383" t="str">
        <f t="shared" si="113"/>
        <v>COLD</v>
      </c>
      <c r="F823" s="383" t="str">
        <f t="shared" si="114"/>
        <v>RAIN</v>
      </c>
      <c r="G823" s="384" t="str">
        <f t="shared" si="109"/>
        <v>WET</v>
      </c>
      <c r="I823" s="342">
        <v>3</v>
      </c>
      <c r="J823" s="144" t="str">
        <f t="shared" si="115"/>
        <v>LARGE</v>
      </c>
      <c r="K823" s="144" t="str">
        <f t="shared" si="116"/>
        <v>MEDIUM</v>
      </c>
      <c r="L823" s="144" t="str" cm="1">
        <f t="array" ref="L823">_xlfn.IFS(I823&lt;=2,"SMALL",I823&lt;=5,"MEDIUM",I823&gt;5,"LARGE")</f>
        <v>MEDIUM</v>
      </c>
      <c r="M823" s="144" t="str">
        <f t="shared" si="110"/>
        <v>NO</v>
      </c>
      <c r="N823" s="374">
        <v>4.74</v>
      </c>
      <c r="O823" s="374">
        <f t="shared" si="111"/>
        <v>5</v>
      </c>
      <c r="P823" s="158" t="str" cm="1">
        <f t="array" ref="P823">_xlfn.SWITCH(ROUND(N823,0),5,"Excellent",4,"Good",3,"ok","Bad")</f>
        <v>Excellent</v>
      </c>
      <c r="Q823" s="144">
        <v>94</v>
      </c>
      <c r="R823" s="385">
        <v>41811</v>
      </c>
      <c r="S823" s="385">
        <v>43849</v>
      </c>
      <c r="T823" s="144">
        <v>1369</v>
      </c>
      <c r="U823" s="144" t="s">
        <v>69</v>
      </c>
      <c r="V823" s="144">
        <v>363</v>
      </c>
      <c r="W823" s="144" t="str">
        <f t="shared" si="117"/>
        <v>Active</v>
      </c>
      <c r="X823" s="144">
        <v>1369</v>
      </c>
      <c r="Y823" s="157" t="s">
        <v>70</v>
      </c>
      <c r="Z823" s="386">
        <v>1</v>
      </c>
      <c r="AA823" s="386">
        <v>0.97</v>
      </c>
      <c r="AB823" s="387" t="s">
        <v>62</v>
      </c>
      <c r="AC823" s="157"/>
    </row>
    <row r="824" spans="2:29">
      <c r="B824" s="347">
        <v>29</v>
      </c>
      <c r="C824" s="383">
        <v>0</v>
      </c>
      <c r="D824" s="383" t="str">
        <f t="shared" si="112"/>
        <v>YES</v>
      </c>
      <c r="E824" s="383" t="str">
        <f t="shared" si="113"/>
        <v>COLD</v>
      </c>
      <c r="F824" s="383" t="str">
        <f t="shared" si="114"/>
        <v>NONE</v>
      </c>
      <c r="G824" s="384" t="str">
        <f t="shared" si="109"/>
        <v>WET</v>
      </c>
      <c r="I824" s="342">
        <v>1</v>
      </c>
      <c r="J824" s="144" t="str">
        <f t="shared" si="115"/>
        <v>SMALL</v>
      </c>
      <c r="K824" s="144" t="str">
        <f t="shared" si="116"/>
        <v>SMALL</v>
      </c>
      <c r="L824" s="144" t="str" cm="1">
        <f t="array" ref="L824">_xlfn.IFS(I824&lt;=2,"SMALL",I824&lt;=5,"MEDIUM",I824&gt;5,"LARGE")</f>
        <v>SMALL</v>
      </c>
      <c r="M824" s="144" t="str">
        <f t="shared" si="110"/>
        <v>NO</v>
      </c>
      <c r="N824" s="374">
        <v>4.29</v>
      </c>
      <c r="O824" s="374">
        <f t="shared" si="111"/>
        <v>4</v>
      </c>
      <c r="P824" s="158" t="str" cm="1">
        <f t="array" ref="P824">_xlfn.SWITCH(ROUND(N824,0),5,"Excellent",4,"Good",3,"ok","Bad")</f>
        <v>Good</v>
      </c>
      <c r="Q824" s="144">
        <v>7</v>
      </c>
      <c r="R824" s="385">
        <v>43710</v>
      </c>
      <c r="S824" s="385">
        <v>43883</v>
      </c>
      <c r="T824" s="144">
        <v>3694</v>
      </c>
      <c r="U824" s="144" t="s">
        <v>60</v>
      </c>
      <c r="V824" s="144">
        <v>180</v>
      </c>
      <c r="W824" s="144" t="str">
        <f t="shared" si="117"/>
        <v>Active</v>
      </c>
      <c r="X824" s="144">
        <v>3694</v>
      </c>
      <c r="Y824" s="157" t="s">
        <v>70</v>
      </c>
      <c r="Z824" s="386">
        <v>1</v>
      </c>
      <c r="AA824" s="386">
        <v>0.77</v>
      </c>
      <c r="AB824" s="387" t="s">
        <v>62</v>
      </c>
      <c r="AC824" s="157"/>
    </row>
    <row r="825" spans="2:29">
      <c r="B825" s="347">
        <v>35</v>
      </c>
      <c r="C825" s="383">
        <v>8</v>
      </c>
      <c r="D825" s="383" t="str">
        <f t="shared" si="112"/>
        <v>NO</v>
      </c>
      <c r="E825" s="383" t="str">
        <f t="shared" si="113"/>
        <v>COLD</v>
      </c>
      <c r="F825" s="383" t="str">
        <f t="shared" si="114"/>
        <v>RAIN</v>
      </c>
      <c r="G825" s="384" t="str">
        <f t="shared" si="109"/>
        <v>WET</v>
      </c>
      <c r="I825" s="342">
        <v>4</v>
      </c>
      <c r="J825" s="144" t="str">
        <f t="shared" si="115"/>
        <v>LARGE</v>
      </c>
      <c r="K825" s="144" t="str">
        <f t="shared" si="116"/>
        <v>MEDIUM</v>
      </c>
      <c r="L825" s="144" t="str" cm="1">
        <f t="array" ref="L825">_xlfn.IFS(I825&lt;=2,"SMALL",I825&lt;=5,"MEDIUM",I825&gt;5,"LARGE")</f>
        <v>MEDIUM</v>
      </c>
      <c r="M825" s="144" t="str">
        <f t="shared" si="110"/>
        <v>NO</v>
      </c>
      <c r="N825" s="374">
        <v>4.6399999999999997</v>
      </c>
      <c r="O825" s="374">
        <f t="shared" si="111"/>
        <v>5</v>
      </c>
      <c r="P825" s="158" t="str" cm="1">
        <f t="array" ref="P825">_xlfn.SWITCH(ROUND(N825,0),5,"Excellent",4,"Good",3,"ok","Bad")</f>
        <v>Excellent</v>
      </c>
      <c r="Q825" s="144">
        <v>152</v>
      </c>
      <c r="R825" s="385">
        <v>41815</v>
      </c>
      <c r="S825" s="385">
        <v>43899</v>
      </c>
      <c r="T825" s="144">
        <v>1104</v>
      </c>
      <c r="U825" s="144" t="s">
        <v>73</v>
      </c>
      <c r="V825" s="144">
        <v>48</v>
      </c>
      <c r="W825" s="144" t="str">
        <f t="shared" si="117"/>
        <v>Active</v>
      </c>
      <c r="X825" s="144">
        <v>1104</v>
      </c>
      <c r="Y825" s="157" t="s">
        <v>70</v>
      </c>
      <c r="Z825" s="386">
        <v>1</v>
      </c>
      <c r="AA825" s="386">
        <v>1</v>
      </c>
      <c r="AB825" s="387" t="s">
        <v>62</v>
      </c>
      <c r="AC825" s="157"/>
    </row>
    <row r="826" spans="2:29">
      <c r="B826" s="347">
        <v>40</v>
      </c>
      <c r="C826" s="383">
        <v>48</v>
      </c>
      <c r="D826" s="383" t="str">
        <f t="shared" si="112"/>
        <v>NO</v>
      </c>
      <c r="E826" s="383" t="str">
        <f t="shared" si="113"/>
        <v>MILD</v>
      </c>
      <c r="F826" s="383" t="str">
        <f t="shared" si="114"/>
        <v>RAIN</v>
      </c>
      <c r="G826" s="384" t="str">
        <f t="shared" si="109"/>
        <v>WET</v>
      </c>
      <c r="I826" s="342">
        <v>2</v>
      </c>
      <c r="J826" s="144" t="str">
        <f t="shared" si="115"/>
        <v>SMALL</v>
      </c>
      <c r="K826" s="144" t="str">
        <f t="shared" si="116"/>
        <v>SMALL</v>
      </c>
      <c r="L826" s="144" t="str" cm="1">
        <f t="array" ref="L826">_xlfn.IFS(I826&lt;=2,"SMALL",I826&lt;=5,"MEDIUM",I826&gt;5,"LARGE")</f>
        <v>SMALL</v>
      </c>
      <c r="M826" s="144" t="str">
        <f t="shared" si="110"/>
        <v>YES</v>
      </c>
      <c r="N826" s="374">
        <v>4.88</v>
      </c>
      <c r="O826" s="374">
        <f t="shared" si="111"/>
        <v>5</v>
      </c>
      <c r="P826" s="158" t="str" cm="1">
        <f t="array" ref="P826">_xlfn.SWITCH(ROUND(N826,0),5,"Excellent",4,"Good",3,"ok","Bad")</f>
        <v>Excellent</v>
      </c>
      <c r="Q826" s="144">
        <v>145</v>
      </c>
      <c r="R826" s="385">
        <v>41853</v>
      </c>
      <c r="S826" s="385">
        <v>44048</v>
      </c>
      <c r="T826" s="144">
        <v>1712</v>
      </c>
      <c r="U826" s="144" t="s">
        <v>69</v>
      </c>
      <c r="V826" s="144">
        <v>90</v>
      </c>
      <c r="W826" s="144" t="str">
        <f t="shared" si="117"/>
        <v>Active</v>
      </c>
      <c r="X826" s="144">
        <v>1712</v>
      </c>
      <c r="Y826" s="157" t="s">
        <v>70</v>
      </c>
      <c r="Z826" s="386">
        <v>1</v>
      </c>
      <c r="AA826" s="386">
        <v>0.88</v>
      </c>
      <c r="AB826" s="387" t="s">
        <v>62</v>
      </c>
      <c r="AC826" s="157"/>
    </row>
    <row r="827" spans="2:29">
      <c r="B827" s="347">
        <v>42</v>
      </c>
      <c r="C827" s="383">
        <v>13</v>
      </c>
      <c r="D827" s="383" t="str">
        <f t="shared" si="112"/>
        <v>NO</v>
      </c>
      <c r="E827" s="383" t="str">
        <f t="shared" si="113"/>
        <v>MILD</v>
      </c>
      <c r="F827" s="383" t="str">
        <f t="shared" si="114"/>
        <v>RAIN</v>
      </c>
      <c r="G827" s="384" t="str">
        <f t="shared" si="109"/>
        <v>WET</v>
      </c>
      <c r="I827" s="342">
        <v>2</v>
      </c>
      <c r="J827" s="144" t="str">
        <f t="shared" si="115"/>
        <v>SMALL</v>
      </c>
      <c r="K827" s="144" t="str">
        <f t="shared" si="116"/>
        <v>SMALL</v>
      </c>
      <c r="L827" s="144" t="str" cm="1">
        <f t="array" ref="L827">_xlfn.IFS(I827&lt;=2,"SMALL",I827&lt;=5,"MEDIUM",I827&gt;5,"LARGE")</f>
        <v>SMALL</v>
      </c>
      <c r="M827" s="144" t="str">
        <f t="shared" si="110"/>
        <v>NO</v>
      </c>
      <c r="N827" s="374">
        <v>4.9800000000000004</v>
      </c>
      <c r="O827" s="374">
        <f t="shared" si="111"/>
        <v>5</v>
      </c>
      <c r="P827" s="158" t="str" cm="1">
        <f t="array" ref="P827">_xlfn.SWITCH(ROUND(N827,0),5,"Excellent",4,"Good",3,"ok","Bad")</f>
        <v>Excellent</v>
      </c>
      <c r="Q827" s="144">
        <v>51</v>
      </c>
      <c r="R827" s="385">
        <v>41801</v>
      </c>
      <c r="S827" s="385">
        <v>43355</v>
      </c>
      <c r="T827" s="144">
        <v>805</v>
      </c>
      <c r="U827" s="144" t="s">
        <v>69</v>
      </c>
      <c r="V827" s="144">
        <v>89</v>
      </c>
      <c r="W827" s="144" t="str">
        <f t="shared" si="117"/>
        <v>Active</v>
      </c>
      <c r="X827" s="144">
        <v>805</v>
      </c>
      <c r="Y827" s="157" t="s">
        <v>70</v>
      </c>
      <c r="Z827" s="386">
        <v>1</v>
      </c>
      <c r="AA827" s="386">
        <v>0.62</v>
      </c>
      <c r="AB827" s="387" t="s">
        <v>62</v>
      </c>
      <c r="AC827" s="157"/>
    </row>
    <row r="828" spans="2:29">
      <c r="B828" s="347">
        <v>43</v>
      </c>
      <c r="C828" s="383">
        <v>0</v>
      </c>
      <c r="D828" s="383" t="str">
        <f t="shared" si="112"/>
        <v>NO</v>
      </c>
      <c r="E828" s="383" t="str">
        <f t="shared" si="113"/>
        <v>MILD</v>
      </c>
      <c r="F828" s="383" t="str">
        <f t="shared" si="114"/>
        <v>NONE</v>
      </c>
      <c r="G828" s="384" t="str">
        <f t="shared" si="109"/>
        <v>WET</v>
      </c>
      <c r="I828" s="342">
        <v>4</v>
      </c>
      <c r="J828" s="144" t="str">
        <f t="shared" si="115"/>
        <v>LARGE</v>
      </c>
      <c r="K828" s="144" t="str">
        <f t="shared" si="116"/>
        <v>MEDIUM</v>
      </c>
      <c r="L828" s="144" t="str" cm="1">
        <f t="array" ref="L828">_xlfn.IFS(I828&lt;=2,"SMALL",I828&lt;=5,"MEDIUM",I828&gt;5,"LARGE")</f>
        <v>MEDIUM</v>
      </c>
      <c r="M828" s="144" t="str">
        <f t="shared" si="110"/>
        <v>NO</v>
      </c>
      <c r="N828" s="374">
        <v>4.79</v>
      </c>
      <c r="O828" s="374">
        <f t="shared" si="111"/>
        <v>5</v>
      </c>
      <c r="P828" s="158" t="str" cm="1">
        <f t="array" ref="P828">_xlfn.SWITCH(ROUND(N828,0),5,"Excellent",4,"Good",3,"ok","Bad")</f>
        <v>Excellent</v>
      </c>
      <c r="Q828" s="144">
        <v>28</v>
      </c>
      <c r="R828" s="385">
        <v>41817</v>
      </c>
      <c r="S828" s="385">
        <v>43922</v>
      </c>
      <c r="T828" s="144">
        <v>1719</v>
      </c>
      <c r="U828" s="144" t="s">
        <v>60</v>
      </c>
      <c r="V828" s="144">
        <v>364</v>
      </c>
      <c r="W828" s="144" t="str">
        <f t="shared" si="117"/>
        <v>Active</v>
      </c>
      <c r="X828" s="144">
        <v>1719</v>
      </c>
      <c r="Y828" s="157" t="s">
        <v>61</v>
      </c>
      <c r="Z828" s="386">
        <v>1</v>
      </c>
      <c r="AA828" s="386">
        <v>0.43</v>
      </c>
      <c r="AB828" s="387" t="s">
        <v>65</v>
      </c>
      <c r="AC828" s="157"/>
    </row>
    <row r="829" spans="2:29">
      <c r="B829" s="347">
        <v>57</v>
      </c>
      <c r="C829" s="383">
        <v>0</v>
      </c>
      <c r="D829" s="383" t="str">
        <f t="shared" si="112"/>
        <v>NO</v>
      </c>
      <c r="E829" s="383" t="str">
        <f t="shared" si="113"/>
        <v>MILD</v>
      </c>
      <c r="F829" s="383" t="str">
        <f t="shared" si="114"/>
        <v>NONE</v>
      </c>
      <c r="G829" s="384" t="str">
        <f t="shared" si="109"/>
        <v>WET</v>
      </c>
      <c r="I829" s="342">
        <v>2</v>
      </c>
      <c r="J829" s="144" t="str">
        <f t="shared" si="115"/>
        <v>SMALL</v>
      </c>
      <c r="K829" s="144" t="str">
        <f t="shared" si="116"/>
        <v>SMALL</v>
      </c>
      <c r="L829" s="144" t="str" cm="1">
        <f t="array" ref="L829">_xlfn.IFS(I829&lt;=2,"SMALL",I829&lt;=5,"MEDIUM",I829&gt;5,"LARGE")</f>
        <v>SMALL</v>
      </c>
      <c r="M829" s="144" t="str">
        <f t="shared" si="110"/>
        <v>YES</v>
      </c>
      <c r="N829" s="374">
        <v>4.8899999999999997</v>
      </c>
      <c r="O829" s="374">
        <f t="shared" si="111"/>
        <v>5</v>
      </c>
      <c r="P829" s="158" t="str" cm="1">
        <f t="array" ref="P829">_xlfn.SWITCH(ROUND(N829,0),5,"Excellent",4,"Good",3,"ok","Bad")</f>
        <v>Excellent</v>
      </c>
      <c r="Q829" s="144">
        <v>112</v>
      </c>
      <c r="R829" s="385">
        <v>41859</v>
      </c>
      <c r="S829" s="385">
        <v>43915</v>
      </c>
      <c r="T829" s="144">
        <v>557</v>
      </c>
      <c r="U829" s="144" t="s">
        <v>69</v>
      </c>
      <c r="V829" s="144">
        <v>76</v>
      </c>
      <c r="W829" s="144" t="str">
        <f t="shared" si="117"/>
        <v>Active</v>
      </c>
      <c r="X829" s="144">
        <v>557</v>
      </c>
      <c r="Y829" s="157" t="s">
        <v>70</v>
      </c>
      <c r="Z829" s="386">
        <v>1</v>
      </c>
      <c r="AA829" s="386">
        <v>0.95</v>
      </c>
      <c r="AB829" s="387" t="s">
        <v>62</v>
      </c>
      <c r="AC829" s="157"/>
    </row>
    <row r="830" spans="2:29">
      <c r="B830" s="347">
        <v>50</v>
      </c>
      <c r="C830" s="383">
        <v>0</v>
      </c>
      <c r="D830" s="383" t="str">
        <f t="shared" si="112"/>
        <v>NO</v>
      </c>
      <c r="E830" s="383" t="str">
        <f t="shared" si="113"/>
        <v>MILD</v>
      </c>
      <c r="F830" s="383" t="str">
        <f t="shared" si="114"/>
        <v>NONE</v>
      </c>
      <c r="G830" s="384" t="str">
        <f t="shared" si="109"/>
        <v>WET</v>
      </c>
      <c r="I830" s="342">
        <v>2</v>
      </c>
      <c r="J830" s="144" t="str">
        <f t="shared" si="115"/>
        <v>SMALL</v>
      </c>
      <c r="K830" s="144" t="str">
        <f t="shared" si="116"/>
        <v>SMALL</v>
      </c>
      <c r="L830" s="144" t="str" cm="1">
        <f t="array" ref="L830">_xlfn.IFS(I830&lt;=2,"SMALL",I830&lt;=5,"MEDIUM",I830&gt;5,"LARGE")</f>
        <v>SMALL</v>
      </c>
      <c r="M830" s="144" t="str">
        <f t="shared" si="110"/>
        <v>YES</v>
      </c>
      <c r="N830" s="374">
        <v>4.99</v>
      </c>
      <c r="O830" s="374">
        <f t="shared" si="111"/>
        <v>5</v>
      </c>
      <c r="P830" s="158" t="str" cm="1">
        <f t="array" ref="P830">_xlfn.SWITCH(ROUND(N830,0),5,"Excellent",4,"Good",3,"ok","Bad")</f>
        <v>Excellent</v>
      </c>
      <c r="Q830" s="144">
        <v>166</v>
      </c>
      <c r="R830" s="385">
        <v>42733</v>
      </c>
      <c r="S830" s="385">
        <v>43904</v>
      </c>
      <c r="T830" s="144">
        <v>1721</v>
      </c>
      <c r="U830" s="144" t="s">
        <v>60</v>
      </c>
      <c r="V830" s="144">
        <v>1</v>
      </c>
      <c r="W830" s="144" t="str">
        <f t="shared" si="117"/>
        <v>Active</v>
      </c>
      <c r="X830" s="144">
        <v>1721</v>
      </c>
      <c r="Y830" s="157" t="s">
        <v>122</v>
      </c>
      <c r="Z830" s="386">
        <v>0.33</v>
      </c>
      <c r="AA830" s="386">
        <v>0.91</v>
      </c>
      <c r="AB830" s="387" t="s">
        <v>62</v>
      </c>
      <c r="AC830" s="157"/>
    </row>
    <row r="831" spans="2:29">
      <c r="B831" s="347">
        <v>48</v>
      </c>
      <c r="C831" s="383">
        <v>0</v>
      </c>
      <c r="D831" s="383" t="str">
        <f t="shared" si="112"/>
        <v>NO</v>
      </c>
      <c r="E831" s="383" t="str">
        <f t="shared" si="113"/>
        <v>MILD</v>
      </c>
      <c r="F831" s="383" t="str">
        <f t="shared" si="114"/>
        <v>NONE</v>
      </c>
      <c r="G831" s="384" t="str">
        <f t="shared" si="109"/>
        <v>WET</v>
      </c>
      <c r="I831" s="342">
        <v>2</v>
      </c>
      <c r="J831" s="144" t="str">
        <f t="shared" si="115"/>
        <v>SMALL</v>
      </c>
      <c r="K831" s="144" t="str">
        <f t="shared" si="116"/>
        <v>SMALL</v>
      </c>
      <c r="L831" s="144" t="str" cm="1">
        <f t="array" ref="L831">_xlfn.IFS(I831&lt;=2,"SMALL",I831&lt;=5,"MEDIUM",I831&gt;5,"LARGE")</f>
        <v>SMALL</v>
      </c>
      <c r="M831" s="144" t="str">
        <f t="shared" si="110"/>
        <v>NO</v>
      </c>
      <c r="N831" s="374">
        <v>4.74</v>
      </c>
      <c r="O831" s="374">
        <f t="shared" si="111"/>
        <v>5</v>
      </c>
      <c r="P831" s="158" t="str" cm="1">
        <f t="array" ref="P831">_xlfn.SWITCH(ROUND(N831,0),5,"Excellent",4,"Good",3,"ok","Bad")</f>
        <v>Excellent</v>
      </c>
      <c r="Q831" s="144">
        <v>187</v>
      </c>
      <c r="R831" s="385">
        <v>41898</v>
      </c>
      <c r="S831" s="385">
        <v>43902</v>
      </c>
      <c r="T831" s="144">
        <v>82</v>
      </c>
      <c r="U831" s="144" t="s">
        <v>69</v>
      </c>
      <c r="V831" s="144">
        <v>138</v>
      </c>
      <c r="W831" s="144" t="str">
        <f t="shared" si="117"/>
        <v>Active</v>
      </c>
      <c r="X831" s="144">
        <v>82</v>
      </c>
      <c r="Y831" s="157" t="s">
        <v>61</v>
      </c>
      <c r="Z831" s="386">
        <v>0.88</v>
      </c>
      <c r="AA831" s="386">
        <v>0.88</v>
      </c>
      <c r="AB831" s="387" t="s">
        <v>62</v>
      </c>
      <c r="AC831" s="157"/>
    </row>
    <row r="832" spans="2:29">
      <c r="B832" s="347">
        <v>43</v>
      </c>
      <c r="C832" s="383">
        <v>0</v>
      </c>
      <c r="D832" s="383" t="str">
        <f t="shared" si="112"/>
        <v>NO</v>
      </c>
      <c r="E832" s="383" t="str">
        <f t="shared" si="113"/>
        <v>MILD</v>
      </c>
      <c r="F832" s="383" t="str">
        <f t="shared" si="114"/>
        <v>NONE</v>
      </c>
      <c r="G832" s="384" t="str">
        <f t="shared" si="109"/>
        <v>WET</v>
      </c>
      <c r="I832" s="342">
        <v>6</v>
      </c>
      <c r="J832" s="144" t="str">
        <f t="shared" si="115"/>
        <v>LARGE</v>
      </c>
      <c r="K832" s="144" t="str">
        <f t="shared" si="116"/>
        <v>LARGE</v>
      </c>
      <c r="L832" s="144" t="str" cm="1">
        <f t="array" ref="L832">_xlfn.IFS(I832&lt;=2,"SMALL",I832&lt;=5,"MEDIUM",I832&gt;5,"LARGE")</f>
        <v>LARGE</v>
      </c>
      <c r="M832" s="144" t="str">
        <f t="shared" si="110"/>
        <v>NO</v>
      </c>
      <c r="N832" s="374">
        <v>4.91</v>
      </c>
      <c r="O832" s="374">
        <f t="shared" si="111"/>
        <v>5</v>
      </c>
      <c r="P832" s="158" t="str" cm="1">
        <f t="array" ref="P832">_xlfn.SWITCH(ROUND(N832,0),5,"Excellent",4,"Good",3,"ok","Bad")</f>
        <v>Excellent</v>
      </c>
      <c r="Q832" s="144">
        <v>55</v>
      </c>
      <c r="R832" s="385">
        <v>41803</v>
      </c>
      <c r="S832" s="385">
        <v>43699</v>
      </c>
      <c r="T832" s="144">
        <v>1729</v>
      </c>
      <c r="U832" s="144" t="s">
        <v>69</v>
      </c>
      <c r="V832" s="144">
        <v>8</v>
      </c>
      <c r="W832" s="144" t="str">
        <f t="shared" si="117"/>
        <v>Active</v>
      </c>
      <c r="X832" s="144">
        <v>1729</v>
      </c>
      <c r="Y832" s="157" t="s">
        <v>70</v>
      </c>
      <c r="Z832" s="386">
        <v>1</v>
      </c>
      <c r="AA832" s="386">
        <v>0.8</v>
      </c>
      <c r="AB832" s="387" t="s">
        <v>62</v>
      </c>
      <c r="AC832" s="157"/>
    </row>
    <row r="833" spans="2:29">
      <c r="B833" s="347">
        <v>55</v>
      </c>
      <c r="C833" s="383">
        <v>0</v>
      </c>
      <c r="D833" s="383" t="str">
        <f t="shared" si="112"/>
        <v>NO</v>
      </c>
      <c r="E833" s="383" t="str">
        <f t="shared" si="113"/>
        <v>MILD</v>
      </c>
      <c r="F833" s="383" t="str">
        <f t="shared" si="114"/>
        <v>NONE</v>
      </c>
      <c r="G833" s="384" t="str">
        <f t="shared" si="109"/>
        <v>WET</v>
      </c>
      <c r="I833" s="342">
        <v>6</v>
      </c>
      <c r="J833" s="144" t="str">
        <f t="shared" si="115"/>
        <v>LARGE</v>
      </c>
      <c r="K833" s="144" t="str">
        <f t="shared" si="116"/>
        <v>LARGE</v>
      </c>
      <c r="L833" s="144" t="str" cm="1">
        <f t="array" ref="L833">_xlfn.IFS(I833&lt;=2,"SMALL",I833&lt;=5,"MEDIUM",I833&gt;5,"LARGE")</f>
        <v>LARGE</v>
      </c>
      <c r="M833" s="144" t="str">
        <f t="shared" si="110"/>
        <v>YES</v>
      </c>
      <c r="N833" s="374">
        <v>4.8499999999999996</v>
      </c>
      <c r="O833" s="374">
        <f t="shared" si="111"/>
        <v>5</v>
      </c>
      <c r="P833" s="158" t="str" cm="1">
        <f t="array" ref="P833">_xlfn.SWITCH(ROUND(N833,0),5,"Excellent",4,"Good",3,"ok","Bad")</f>
        <v>Excellent</v>
      </c>
      <c r="Q833" s="144">
        <v>126</v>
      </c>
      <c r="R833" s="385">
        <v>42966</v>
      </c>
      <c r="S833" s="385">
        <v>43911</v>
      </c>
      <c r="T833" s="144">
        <v>1837</v>
      </c>
      <c r="U833" s="144" t="s">
        <v>69</v>
      </c>
      <c r="V833" s="144">
        <v>309</v>
      </c>
      <c r="W833" s="144" t="str">
        <f t="shared" si="117"/>
        <v>Active</v>
      </c>
      <c r="X833" s="144">
        <v>1837</v>
      </c>
      <c r="Y833" s="157" t="s">
        <v>64</v>
      </c>
      <c r="Z833" s="386">
        <v>0.9</v>
      </c>
      <c r="AA833" s="386">
        <v>0.4</v>
      </c>
      <c r="AB833" s="387" t="s">
        <v>65</v>
      </c>
      <c r="AC833" s="157"/>
    </row>
    <row r="834" spans="2:29">
      <c r="B834" s="347">
        <v>48</v>
      </c>
      <c r="C834" s="383">
        <v>0</v>
      </c>
      <c r="D834" s="383" t="str">
        <f t="shared" si="112"/>
        <v>NO</v>
      </c>
      <c r="E834" s="383" t="str">
        <f t="shared" si="113"/>
        <v>MILD</v>
      </c>
      <c r="F834" s="383" t="str">
        <f t="shared" si="114"/>
        <v>NONE</v>
      </c>
      <c r="G834" s="384" t="str">
        <f t="shared" si="109"/>
        <v>WET</v>
      </c>
      <c r="I834" s="342">
        <v>1</v>
      </c>
      <c r="J834" s="144" t="str">
        <f t="shared" si="115"/>
        <v>SMALL</v>
      </c>
      <c r="K834" s="144" t="str">
        <f t="shared" si="116"/>
        <v>SMALL</v>
      </c>
      <c r="L834" s="144" t="str" cm="1">
        <f t="array" ref="L834">_xlfn.IFS(I834&lt;=2,"SMALL",I834&lt;=5,"MEDIUM",I834&gt;5,"LARGE")</f>
        <v>SMALL</v>
      </c>
      <c r="M834" s="144" t="str">
        <f t="shared" si="110"/>
        <v>NO</v>
      </c>
      <c r="N834" s="374">
        <v>4.59</v>
      </c>
      <c r="O834" s="374">
        <f t="shared" si="111"/>
        <v>5</v>
      </c>
      <c r="P834" s="158" t="str" cm="1">
        <f t="array" ref="P834">_xlfn.SWITCH(ROUND(N834,0),5,"Excellent",4,"Good",3,"ok","Bad")</f>
        <v>Excellent</v>
      </c>
      <c r="Q834" s="144">
        <v>32</v>
      </c>
      <c r="R834" s="385">
        <v>41855</v>
      </c>
      <c r="S834" s="385">
        <v>43626</v>
      </c>
      <c r="T834" s="144">
        <v>1151</v>
      </c>
      <c r="U834" s="144" t="s">
        <v>60</v>
      </c>
      <c r="V834" s="144">
        <v>357</v>
      </c>
      <c r="W834" s="144" t="str">
        <f t="shared" si="117"/>
        <v>Active</v>
      </c>
      <c r="X834" s="144">
        <v>1151</v>
      </c>
      <c r="Y834" s="157" t="s">
        <v>70</v>
      </c>
      <c r="Z834" s="386">
        <v>1</v>
      </c>
      <c r="AA834" s="386">
        <v>1</v>
      </c>
      <c r="AB834" s="387" t="s">
        <v>65</v>
      </c>
      <c r="AC834" s="157"/>
    </row>
    <row r="835" spans="2:29">
      <c r="B835" s="347">
        <v>58</v>
      </c>
      <c r="C835" s="383">
        <v>0</v>
      </c>
      <c r="D835" s="383" t="str">
        <f t="shared" si="112"/>
        <v>NO</v>
      </c>
      <c r="E835" s="383" t="str">
        <f t="shared" si="113"/>
        <v>MILD</v>
      </c>
      <c r="F835" s="383" t="str">
        <f t="shared" si="114"/>
        <v>NONE</v>
      </c>
      <c r="G835" s="384" t="str">
        <f t="shared" si="109"/>
        <v>WET</v>
      </c>
      <c r="I835" s="342">
        <v>1</v>
      </c>
      <c r="J835" s="144" t="str">
        <f t="shared" si="115"/>
        <v>SMALL</v>
      </c>
      <c r="K835" s="144" t="str">
        <f t="shared" si="116"/>
        <v>SMALL</v>
      </c>
      <c r="L835" s="144" t="str" cm="1">
        <f t="array" ref="L835">_xlfn.IFS(I835&lt;=2,"SMALL",I835&lt;=5,"MEDIUM",I835&gt;5,"LARGE")</f>
        <v>SMALL</v>
      </c>
      <c r="M835" s="144" t="str">
        <f t="shared" si="110"/>
        <v>NO</v>
      </c>
      <c r="N835" s="374">
        <v>4.25</v>
      </c>
      <c r="O835" s="374">
        <f t="shared" si="111"/>
        <v>4</v>
      </c>
      <c r="P835" s="158" t="str" cm="1">
        <f t="array" ref="P835">_xlfn.SWITCH(ROUND(N835,0),5,"Excellent",4,"Good",3,"ok","Bad")</f>
        <v>Good</v>
      </c>
      <c r="Q835" s="144">
        <v>4</v>
      </c>
      <c r="R835" s="385">
        <v>41875</v>
      </c>
      <c r="S835" s="385">
        <v>43616</v>
      </c>
      <c r="T835" s="144">
        <v>1714</v>
      </c>
      <c r="U835" s="144" t="s">
        <v>60</v>
      </c>
      <c r="V835" s="144">
        <v>365</v>
      </c>
      <c r="W835" s="144" t="str">
        <f t="shared" si="117"/>
        <v>Active</v>
      </c>
      <c r="X835" s="144">
        <v>1714</v>
      </c>
      <c r="Y835" s="157" t="s">
        <v>70</v>
      </c>
      <c r="Z835" s="386">
        <v>1</v>
      </c>
      <c r="AA835" s="386">
        <v>0.98</v>
      </c>
      <c r="AB835" s="387" t="s">
        <v>62</v>
      </c>
      <c r="AC835" s="157"/>
    </row>
    <row r="836" spans="2:29">
      <c r="B836" s="347">
        <v>52</v>
      </c>
      <c r="C836" s="383">
        <v>0</v>
      </c>
      <c r="D836" s="383" t="str">
        <f t="shared" si="112"/>
        <v>NO</v>
      </c>
      <c r="E836" s="383" t="str">
        <f t="shared" si="113"/>
        <v>MILD</v>
      </c>
      <c r="F836" s="383" t="str">
        <f t="shared" si="114"/>
        <v>NONE</v>
      </c>
      <c r="G836" s="384" t="str">
        <f t="shared" si="109"/>
        <v>WET</v>
      </c>
      <c r="I836" s="342">
        <v>4</v>
      </c>
      <c r="J836" s="144" t="str">
        <f t="shared" si="115"/>
        <v>LARGE</v>
      </c>
      <c r="K836" s="144" t="str">
        <f t="shared" si="116"/>
        <v>MEDIUM</v>
      </c>
      <c r="L836" s="144" t="str" cm="1">
        <f t="array" ref="L836">_xlfn.IFS(I836&lt;=2,"SMALL",I836&lt;=5,"MEDIUM",I836&gt;5,"LARGE")</f>
        <v>MEDIUM</v>
      </c>
      <c r="M836" s="144" t="str">
        <f t="shared" si="110"/>
        <v>NO</v>
      </c>
      <c r="N836" s="374">
        <v>4.87</v>
      </c>
      <c r="O836" s="374">
        <f t="shared" si="111"/>
        <v>5</v>
      </c>
      <c r="P836" s="158" t="str" cm="1">
        <f t="array" ref="P836">_xlfn.SWITCH(ROUND(N836,0),5,"Excellent",4,"Good",3,"ok","Bad")</f>
        <v>Excellent</v>
      </c>
      <c r="Q836" s="144">
        <v>15</v>
      </c>
      <c r="R836" s="385">
        <v>43898</v>
      </c>
      <c r="S836" s="385">
        <v>44051</v>
      </c>
      <c r="T836" s="144">
        <v>3195</v>
      </c>
      <c r="U836" s="144" t="s">
        <v>69</v>
      </c>
      <c r="V836" s="144">
        <v>170</v>
      </c>
      <c r="W836" s="144" t="str">
        <f t="shared" si="117"/>
        <v>Active</v>
      </c>
      <c r="X836" s="144">
        <v>3195</v>
      </c>
      <c r="Y836" s="157" t="s">
        <v>64</v>
      </c>
      <c r="Z836" s="386">
        <v>1</v>
      </c>
      <c r="AA836" s="386">
        <v>0.75</v>
      </c>
      <c r="AB836" s="387" t="s">
        <v>65</v>
      </c>
      <c r="AC836" s="157"/>
    </row>
    <row r="837" spans="2:29">
      <c r="B837" s="347">
        <v>41</v>
      </c>
      <c r="C837" s="383">
        <v>81</v>
      </c>
      <c r="D837" s="383" t="str">
        <f t="shared" si="112"/>
        <v>NO</v>
      </c>
      <c r="E837" s="383" t="str">
        <f t="shared" si="113"/>
        <v>MILD</v>
      </c>
      <c r="F837" s="383" t="str">
        <f t="shared" si="114"/>
        <v>RAIN</v>
      </c>
      <c r="G837" s="384" t="str">
        <f t="shared" ref="G837:G900" si="118">IF(OR(E837="COLD",E837="MILD"),"WET","DRY")</f>
        <v>WET</v>
      </c>
      <c r="I837" s="342">
        <v>2</v>
      </c>
      <c r="J837" s="144" t="str">
        <f t="shared" si="115"/>
        <v>SMALL</v>
      </c>
      <c r="K837" s="144" t="str">
        <f t="shared" si="116"/>
        <v>SMALL</v>
      </c>
      <c r="L837" s="144" t="str" cm="1">
        <f t="array" ref="L837">_xlfn.IFS(I837&lt;=2,"SMALL",I837&lt;=5,"MEDIUM",I837&gt;5,"LARGE")</f>
        <v>SMALL</v>
      </c>
      <c r="M837" s="144" t="str">
        <f t="shared" ref="M837:M900" si="119">IF(AND(N837&gt;=4.8,Q837&gt;100),"YES","NO")</f>
        <v>NO</v>
      </c>
      <c r="N837" s="374">
        <v>4.83</v>
      </c>
      <c r="O837" s="374">
        <f t="shared" ref="O837:O900" si="120">ROUND(N837,0)</f>
        <v>5</v>
      </c>
      <c r="P837" s="158" t="str" cm="1">
        <f t="array" ref="P837">_xlfn.SWITCH(ROUND(N837,0),5,"Excellent",4,"Good",3,"ok","Bad")</f>
        <v>Excellent</v>
      </c>
      <c r="Q837" s="144">
        <v>40</v>
      </c>
      <c r="R837" s="385">
        <v>41949</v>
      </c>
      <c r="S837" s="385">
        <v>43946</v>
      </c>
      <c r="T837" s="144">
        <v>586</v>
      </c>
      <c r="U837" s="144" t="s">
        <v>69</v>
      </c>
      <c r="V837" s="144">
        <v>363</v>
      </c>
      <c r="W837" s="144" t="str">
        <f t="shared" si="117"/>
        <v>Active</v>
      </c>
      <c r="X837" s="144">
        <v>586</v>
      </c>
      <c r="Y837" s="157" t="s">
        <v>61</v>
      </c>
      <c r="Z837" s="386">
        <v>1</v>
      </c>
      <c r="AA837" s="386">
        <v>0.91</v>
      </c>
      <c r="AB837" s="387" t="s">
        <v>62</v>
      </c>
      <c r="AC837" s="157"/>
    </row>
    <row r="838" spans="2:29">
      <c r="B838" s="347">
        <v>44</v>
      </c>
      <c r="C838" s="383">
        <v>0</v>
      </c>
      <c r="D838" s="383" t="str">
        <f t="shared" ref="D838:D901" si="121">IFERROR(IF(B838&lt;35,"YES","NO"),"-")</f>
        <v>NO</v>
      </c>
      <c r="E838" s="383" t="str">
        <f t="shared" ref="E838:E901" si="122">IFERROR(IF(B838&lt;40,"COLD",IF(B838&gt;80,"HOT","MILD")),"-")</f>
        <v>MILD</v>
      </c>
      <c r="F838" s="383" t="str">
        <f t="shared" ref="F838:F901" si="123">IF(AND(C838&lt;0,D838="YES"),"SNOW",IF(AND(C838&gt;0,D838="NO"),"RAIN","NONE"))</f>
        <v>NONE</v>
      </c>
      <c r="G838" s="384" t="str">
        <f t="shared" si="118"/>
        <v>WET</v>
      </c>
      <c r="I838" s="342">
        <v>6</v>
      </c>
      <c r="J838" s="144" t="str">
        <f t="shared" ref="J838:J901" si="124">IF(I838&lt;=2,"SMALL","LARGE")</f>
        <v>LARGE</v>
      </c>
      <c r="K838" s="144" t="str">
        <f t="shared" ref="K838:K901" si="125">IF(I838&lt;=2,"SMALL",IF(I838&lt;=5,"MEDIUM","LARGE"))</f>
        <v>LARGE</v>
      </c>
      <c r="L838" s="144" t="str" cm="1">
        <f t="array" ref="L838">_xlfn.IFS(I838&lt;=2,"SMALL",I838&lt;=5,"MEDIUM",I838&gt;5,"LARGE")</f>
        <v>LARGE</v>
      </c>
      <c r="M838" s="144" t="str">
        <f t="shared" si="119"/>
        <v>NO</v>
      </c>
      <c r="N838" s="374">
        <v>4.9000000000000004</v>
      </c>
      <c r="O838" s="374">
        <f t="shared" si="120"/>
        <v>5</v>
      </c>
      <c r="P838" s="158" t="str" cm="1">
        <f t="array" ref="P838">_xlfn.SWITCH(ROUND(N838,0),5,"Excellent",4,"Good",3,"ok","Bad")</f>
        <v>Excellent</v>
      </c>
      <c r="Q838" s="144">
        <v>67</v>
      </c>
      <c r="R838" s="385">
        <v>41851</v>
      </c>
      <c r="S838" s="385">
        <v>43878</v>
      </c>
      <c r="T838" s="144">
        <v>1736</v>
      </c>
      <c r="U838" s="144" t="s">
        <v>69</v>
      </c>
      <c r="V838" s="144">
        <v>273</v>
      </c>
      <c r="W838" s="144" t="str">
        <f t="shared" ref="W838:W901" si="126">IF(NOT(V838=0),"Active","Inactive")</f>
        <v>Active</v>
      </c>
      <c r="X838" s="144">
        <v>1736</v>
      </c>
      <c r="Y838" s="157" t="s">
        <v>70</v>
      </c>
      <c r="Z838" s="386">
        <v>1</v>
      </c>
      <c r="AA838" s="386">
        <v>0.88</v>
      </c>
      <c r="AB838" s="387" t="s">
        <v>62</v>
      </c>
      <c r="AC838" s="157"/>
    </row>
    <row r="839" spans="2:29">
      <c r="B839" s="347">
        <v>60</v>
      </c>
      <c r="C839" s="383">
        <v>0</v>
      </c>
      <c r="D839" s="383" t="str">
        <f t="shared" si="121"/>
        <v>NO</v>
      </c>
      <c r="E839" s="383" t="str">
        <f t="shared" si="122"/>
        <v>MILD</v>
      </c>
      <c r="F839" s="383" t="str">
        <f t="shared" si="123"/>
        <v>NONE</v>
      </c>
      <c r="G839" s="384" t="str">
        <f t="shared" si="118"/>
        <v>WET</v>
      </c>
      <c r="I839" s="342">
        <v>2</v>
      </c>
      <c r="J839" s="144" t="str">
        <f t="shared" si="124"/>
        <v>SMALL</v>
      </c>
      <c r="K839" s="144" t="str">
        <f t="shared" si="125"/>
        <v>SMALL</v>
      </c>
      <c r="L839" s="144" t="str" cm="1">
        <f t="array" ref="L839">_xlfn.IFS(I839&lt;=2,"SMALL",I839&lt;=5,"MEDIUM",I839&gt;5,"LARGE")</f>
        <v>SMALL</v>
      </c>
      <c r="M839" s="144" t="str">
        <f t="shared" si="119"/>
        <v>NO</v>
      </c>
      <c r="N839" s="374">
        <v>4.57</v>
      </c>
      <c r="O839" s="374">
        <f t="shared" si="120"/>
        <v>5</v>
      </c>
      <c r="P839" s="158" t="str" cm="1">
        <f t="array" ref="P839">_xlfn.SWITCH(ROUND(N839,0),5,"Excellent",4,"Good",3,"ok","Bad")</f>
        <v>Excellent</v>
      </c>
      <c r="Q839" s="144">
        <v>157</v>
      </c>
      <c r="R839" s="385">
        <v>41835</v>
      </c>
      <c r="S839" s="385">
        <v>43787</v>
      </c>
      <c r="T839" s="144">
        <v>1536</v>
      </c>
      <c r="U839" s="144" t="s">
        <v>60</v>
      </c>
      <c r="V839" s="144">
        <v>365</v>
      </c>
      <c r="W839" s="144" t="str">
        <f t="shared" si="126"/>
        <v>Active</v>
      </c>
      <c r="X839" s="144">
        <v>1536</v>
      </c>
      <c r="Y839" s="157" t="s">
        <v>64</v>
      </c>
      <c r="Z839" s="386">
        <v>1</v>
      </c>
      <c r="AA839" s="386">
        <v>0</v>
      </c>
      <c r="AB839" s="387" t="s">
        <v>65</v>
      </c>
      <c r="AC839" s="157"/>
    </row>
    <row r="840" spans="2:29">
      <c r="B840" s="347">
        <v>55</v>
      </c>
      <c r="C840" s="383">
        <v>0</v>
      </c>
      <c r="D840" s="383" t="str">
        <f t="shared" si="121"/>
        <v>NO</v>
      </c>
      <c r="E840" s="383" t="str">
        <f t="shared" si="122"/>
        <v>MILD</v>
      </c>
      <c r="F840" s="383" t="str">
        <f t="shared" si="123"/>
        <v>NONE</v>
      </c>
      <c r="G840" s="384" t="str">
        <f t="shared" si="118"/>
        <v>WET</v>
      </c>
      <c r="I840" s="342">
        <v>2</v>
      </c>
      <c r="J840" s="144" t="str">
        <f t="shared" si="124"/>
        <v>SMALL</v>
      </c>
      <c r="K840" s="144" t="str">
        <f t="shared" si="125"/>
        <v>SMALL</v>
      </c>
      <c r="L840" s="144" t="str" cm="1">
        <f t="array" ref="L840">_xlfn.IFS(I840&lt;=2,"SMALL",I840&lt;=5,"MEDIUM",I840&gt;5,"LARGE")</f>
        <v>SMALL</v>
      </c>
      <c r="M840" s="144" t="str">
        <f t="shared" si="119"/>
        <v>YES</v>
      </c>
      <c r="N840" s="374">
        <v>4.97</v>
      </c>
      <c r="O840" s="374">
        <f t="shared" si="120"/>
        <v>5</v>
      </c>
      <c r="P840" s="158" t="str" cm="1">
        <f t="array" ref="P840">_xlfn.SWITCH(ROUND(N840,0),5,"Excellent",4,"Good",3,"ok","Bad")</f>
        <v>Excellent</v>
      </c>
      <c r="Q840" s="144">
        <v>185</v>
      </c>
      <c r="R840" s="385">
        <v>42015</v>
      </c>
      <c r="S840" s="385">
        <v>44041</v>
      </c>
      <c r="T840" s="144">
        <v>1740</v>
      </c>
      <c r="U840" s="144" t="s">
        <v>60</v>
      </c>
      <c r="V840" s="144">
        <v>71</v>
      </c>
      <c r="W840" s="144" t="str">
        <f t="shared" si="126"/>
        <v>Active</v>
      </c>
      <c r="X840" s="144">
        <v>1740</v>
      </c>
      <c r="Y840" s="157" t="s">
        <v>70</v>
      </c>
      <c r="Z840" s="386">
        <v>1</v>
      </c>
      <c r="AA840" s="386">
        <v>1</v>
      </c>
      <c r="AB840" s="387" t="s">
        <v>65</v>
      </c>
      <c r="AC840" s="157"/>
    </row>
    <row r="841" spans="2:29">
      <c r="B841" s="347">
        <v>40</v>
      </c>
      <c r="C841" s="383">
        <v>0</v>
      </c>
      <c r="D841" s="383" t="str">
        <f t="shared" si="121"/>
        <v>NO</v>
      </c>
      <c r="E841" s="383" t="str">
        <f t="shared" si="122"/>
        <v>MILD</v>
      </c>
      <c r="F841" s="383" t="str">
        <f t="shared" si="123"/>
        <v>NONE</v>
      </c>
      <c r="G841" s="384" t="str">
        <f t="shared" si="118"/>
        <v>WET</v>
      </c>
      <c r="I841" s="342">
        <v>3</v>
      </c>
      <c r="J841" s="144" t="str">
        <f t="shared" si="124"/>
        <v>LARGE</v>
      </c>
      <c r="K841" s="144" t="str">
        <f t="shared" si="125"/>
        <v>MEDIUM</v>
      </c>
      <c r="L841" s="144" t="str" cm="1">
        <f t="array" ref="L841">_xlfn.IFS(I841&lt;=2,"SMALL",I841&lt;=5,"MEDIUM",I841&gt;5,"LARGE")</f>
        <v>MEDIUM</v>
      </c>
      <c r="M841" s="144" t="str">
        <f t="shared" si="119"/>
        <v>NO</v>
      </c>
      <c r="N841" s="374">
        <v>4.67</v>
      </c>
      <c r="O841" s="374">
        <f t="shared" si="120"/>
        <v>5</v>
      </c>
      <c r="P841" s="158" t="str" cm="1">
        <f t="array" ref="P841">_xlfn.SWITCH(ROUND(N841,0),5,"Excellent",4,"Good",3,"ok","Bad")</f>
        <v>Excellent</v>
      </c>
      <c r="Q841" s="144">
        <v>3</v>
      </c>
      <c r="R841" s="385">
        <v>41812</v>
      </c>
      <c r="S841" s="385">
        <v>42631</v>
      </c>
      <c r="T841" s="144">
        <v>491</v>
      </c>
      <c r="U841" s="144" t="s">
        <v>69</v>
      </c>
      <c r="V841" s="144">
        <v>363</v>
      </c>
      <c r="W841" s="144" t="str">
        <f t="shared" si="126"/>
        <v>Active</v>
      </c>
      <c r="X841" s="144">
        <v>491</v>
      </c>
      <c r="Y841" s="157" t="s">
        <v>122</v>
      </c>
      <c r="Z841" s="386">
        <v>0</v>
      </c>
      <c r="AA841" s="386">
        <v>0.97</v>
      </c>
      <c r="AB841" s="387" t="s">
        <v>62</v>
      </c>
      <c r="AC841" s="157"/>
    </row>
    <row r="842" spans="2:29">
      <c r="B842" s="347">
        <v>46</v>
      </c>
      <c r="C842" s="383">
        <v>0</v>
      </c>
      <c r="D842" s="383" t="str">
        <f t="shared" si="121"/>
        <v>NO</v>
      </c>
      <c r="E842" s="383" t="str">
        <f t="shared" si="122"/>
        <v>MILD</v>
      </c>
      <c r="F842" s="383" t="str">
        <f t="shared" si="123"/>
        <v>NONE</v>
      </c>
      <c r="G842" s="384" t="str">
        <f t="shared" si="118"/>
        <v>WET</v>
      </c>
      <c r="I842" s="342">
        <v>2</v>
      </c>
      <c r="J842" s="144" t="str">
        <f t="shared" si="124"/>
        <v>SMALL</v>
      </c>
      <c r="K842" s="144" t="str">
        <f t="shared" si="125"/>
        <v>SMALL</v>
      </c>
      <c r="L842" s="144" t="str" cm="1">
        <f t="array" ref="L842">_xlfn.IFS(I842&lt;=2,"SMALL",I842&lt;=5,"MEDIUM",I842&gt;5,"LARGE")</f>
        <v>SMALL</v>
      </c>
      <c r="M842" s="144" t="str">
        <f t="shared" si="119"/>
        <v>NO</v>
      </c>
      <c r="N842" s="374">
        <v>5</v>
      </c>
      <c r="O842" s="374">
        <f t="shared" si="120"/>
        <v>5</v>
      </c>
      <c r="P842" s="158" t="str" cm="1">
        <f t="array" ref="P842">_xlfn.SWITCH(ROUND(N842,0),5,"Excellent",4,"Good",3,"ok","Bad")</f>
        <v>Excellent</v>
      </c>
      <c r="Q842" s="144">
        <v>40</v>
      </c>
      <c r="R842" s="385">
        <v>42191</v>
      </c>
      <c r="S842" s="385">
        <v>43829</v>
      </c>
      <c r="T842" s="144">
        <v>17</v>
      </c>
      <c r="U842" s="144" t="s">
        <v>69</v>
      </c>
      <c r="V842" s="144">
        <v>227</v>
      </c>
      <c r="W842" s="144" t="str">
        <f t="shared" si="126"/>
        <v>Active</v>
      </c>
      <c r="X842" s="144">
        <v>17</v>
      </c>
      <c r="Y842" s="157" t="s">
        <v>61</v>
      </c>
      <c r="Z842" s="386">
        <v>1</v>
      </c>
      <c r="AA842" s="386">
        <v>1</v>
      </c>
      <c r="AB842" s="387" t="s">
        <v>65</v>
      </c>
      <c r="AC842" s="157"/>
    </row>
    <row r="843" spans="2:29">
      <c r="B843" s="347">
        <v>48</v>
      </c>
      <c r="C843" s="383">
        <v>0</v>
      </c>
      <c r="D843" s="383" t="str">
        <f t="shared" si="121"/>
        <v>NO</v>
      </c>
      <c r="E843" s="383" t="str">
        <f t="shared" si="122"/>
        <v>MILD</v>
      </c>
      <c r="F843" s="383" t="str">
        <f t="shared" si="123"/>
        <v>NONE</v>
      </c>
      <c r="G843" s="384" t="str">
        <f t="shared" si="118"/>
        <v>WET</v>
      </c>
      <c r="I843" s="342">
        <v>2</v>
      </c>
      <c r="J843" s="144" t="str">
        <f t="shared" si="124"/>
        <v>SMALL</v>
      </c>
      <c r="K843" s="144" t="str">
        <f t="shared" si="125"/>
        <v>SMALL</v>
      </c>
      <c r="L843" s="144" t="str" cm="1">
        <f t="array" ref="L843">_xlfn.IFS(I843&lt;=2,"SMALL",I843&lt;=5,"MEDIUM",I843&gt;5,"LARGE")</f>
        <v>SMALL</v>
      </c>
      <c r="M843" s="144" t="str">
        <f t="shared" si="119"/>
        <v>NO</v>
      </c>
      <c r="N843" s="374">
        <v>4.41</v>
      </c>
      <c r="O843" s="374">
        <f t="shared" si="120"/>
        <v>4</v>
      </c>
      <c r="P843" s="158" t="str" cm="1">
        <f t="array" ref="P843">_xlfn.SWITCH(ROUND(N843,0),5,"Excellent",4,"Good",3,"ok","Bad")</f>
        <v>Good</v>
      </c>
      <c r="Q843" s="144">
        <v>37</v>
      </c>
      <c r="R843" s="385">
        <v>41818</v>
      </c>
      <c r="S843" s="385">
        <v>42798</v>
      </c>
      <c r="T843" s="144">
        <v>1575</v>
      </c>
      <c r="U843" s="144" t="s">
        <v>60</v>
      </c>
      <c r="V843" s="144">
        <v>0</v>
      </c>
      <c r="W843" s="144" t="str">
        <f t="shared" si="126"/>
        <v>Inactive</v>
      </c>
      <c r="X843" s="144">
        <v>1575</v>
      </c>
      <c r="Y843" s="157" t="s">
        <v>70</v>
      </c>
      <c r="Z843" s="386">
        <v>1</v>
      </c>
      <c r="AA843" s="386">
        <v>1</v>
      </c>
      <c r="AB843" s="387" t="s">
        <v>62</v>
      </c>
      <c r="AC843" s="157"/>
    </row>
    <row r="844" spans="2:29">
      <c r="B844" s="347">
        <v>60</v>
      </c>
      <c r="C844" s="383">
        <v>0</v>
      </c>
      <c r="D844" s="383" t="str">
        <f t="shared" si="121"/>
        <v>NO</v>
      </c>
      <c r="E844" s="383" t="str">
        <f t="shared" si="122"/>
        <v>MILD</v>
      </c>
      <c r="F844" s="383" t="str">
        <f t="shared" si="123"/>
        <v>NONE</v>
      </c>
      <c r="G844" s="384" t="str">
        <f t="shared" si="118"/>
        <v>WET</v>
      </c>
      <c r="I844" s="342">
        <v>3</v>
      </c>
      <c r="J844" s="144" t="str">
        <f t="shared" si="124"/>
        <v>LARGE</v>
      </c>
      <c r="K844" s="144" t="str">
        <f t="shared" si="125"/>
        <v>MEDIUM</v>
      </c>
      <c r="L844" s="144" t="str" cm="1">
        <f t="array" ref="L844">_xlfn.IFS(I844&lt;=2,"SMALL",I844&lt;=5,"MEDIUM",I844&gt;5,"LARGE")</f>
        <v>MEDIUM</v>
      </c>
      <c r="M844" s="144" t="str">
        <f t="shared" si="119"/>
        <v>NO</v>
      </c>
      <c r="N844" s="374">
        <v>4.95</v>
      </c>
      <c r="O844" s="374">
        <f t="shared" si="120"/>
        <v>5</v>
      </c>
      <c r="P844" s="158" t="str" cm="1">
        <f t="array" ref="P844">_xlfn.SWITCH(ROUND(N844,0),5,"Excellent",4,"Good",3,"ok","Bad")</f>
        <v>Excellent</v>
      </c>
      <c r="Q844" s="144">
        <v>44</v>
      </c>
      <c r="R844" s="385">
        <v>41861</v>
      </c>
      <c r="S844" s="385">
        <v>43758</v>
      </c>
      <c r="T844" s="144">
        <v>1745</v>
      </c>
      <c r="U844" s="144" t="s">
        <v>60</v>
      </c>
      <c r="V844" s="144">
        <v>139</v>
      </c>
      <c r="W844" s="144" t="str">
        <f t="shared" si="126"/>
        <v>Active</v>
      </c>
      <c r="X844" s="144">
        <v>1745</v>
      </c>
      <c r="Y844" s="157" t="s">
        <v>70</v>
      </c>
      <c r="Z844" s="386">
        <v>1</v>
      </c>
      <c r="AA844" s="386">
        <v>0.88</v>
      </c>
      <c r="AB844" s="387" t="s">
        <v>65</v>
      </c>
      <c r="AC844" s="157"/>
    </row>
    <row r="845" spans="2:29">
      <c r="B845" s="347">
        <v>48</v>
      </c>
      <c r="C845" s="383">
        <v>0</v>
      </c>
      <c r="D845" s="383" t="str">
        <f t="shared" si="121"/>
        <v>NO</v>
      </c>
      <c r="E845" s="383" t="str">
        <f t="shared" si="122"/>
        <v>MILD</v>
      </c>
      <c r="F845" s="383" t="str">
        <f t="shared" si="123"/>
        <v>NONE</v>
      </c>
      <c r="G845" s="384" t="str">
        <f t="shared" si="118"/>
        <v>WET</v>
      </c>
      <c r="I845" s="342">
        <v>1</v>
      </c>
      <c r="J845" s="144" t="str">
        <f t="shared" si="124"/>
        <v>SMALL</v>
      </c>
      <c r="K845" s="144" t="str">
        <f t="shared" si="125"/>
        <v>SMALL</v>
      </c>
      <c r="L845" s="144" t="str" cm="1">
        <f t="array" ref="L845">_xlfn.IFS(I845&lt;=2,"SMALL",I845&lt;=5,"MEDIUM",I845&gt;5,"LARGE")</f>
        <v>SMALL</v>
      </c>
      <c r="M845" s="144" t="str">
        <f t="shared" si="119"/>
        <v>NO</v>
      </c>
      <c r="N845" s="374">
        <v>4.79</v>
      </c>
      <c r="O845" s="374">
        <f t="shared" si="120"/>
        <v>5</v>
      </c>
      <c r="P845" s="158" t="str" cm="1">
        <f t="array" ref="P845">_xlfn.SWITCH(ROUND(N845,0),5,"Excellent",4,"Good",3,"ok","Bad")</f>
        <v>Excellent</v>
      </c>
      <c r="Q845" s="144">
        <v>192</v>
      </c>
      <c r="R845" s="385">
        <v>41813</v>
      </c>
      <c r="S845" s="385">
        <v>43898</v>
      </c>
      <c r="T845" s="144">
        <v>1746</v>
      </c>
      <c r="U845" s="144" t="s">
        <v>60</v>
      </c>
      <c r="V845" s="144">
        <v>242</v>
      </c>
      <c r="W845" s="144" t="str">
        <f t="shared" si="126"/>
        <v>Active</v>
      </c>
      <c r="X845" s="144">
        <v>1746</v>
      </c>
      <c r="Y845" s="157" t="s">
        <v>64</v>
      </c>
      <c r="Z845" s="386">
        <v>0.5</v>
      </c>
      <c r="AA845" s="386">
        <v>0.69</v>
      </c>
      <c r="AB845" s="387" t="s">
        <v>62</v>
      </c>
      <c r="AC845" s="157"/>
    </row>
    <row r="846" spans="2:29">
      <c r="B846" s="347">
        <v>43</v>
      </c>
      <c r="C846" s="383">
        <v>3</v>
      </c>
      <c r="D846" s="383" t="str">
        <f t="shared" si="121"/>
        <v>NO</v>
      </c>
      <c r="E846" s="383" t="str">
        <f t="shared" si="122"/>
        <v>MILD</v>
      </c>
      <c r="F846" s="383" t="str">
        <f t="shared" si="123"/>
        <v>RAIN</v>
      </c>
      <c r="G846" s="384" t="str">
        <f t="shared" si="118"/>
        <v>WET</v>
      </c>
      <c r="I846" s="342">
        <v>1</v>
      </c>
      <c r="J846" s="144" t="str">
        <f t="shared" si="124"/>
        <v>SMALL</v>
      </c>
      <c r="K846" s="144" t="str">
        <f t="shared" si="125"/>
        <v>SMALL</v>
      </c>
      <c r="L846" s="144" t="str" cm="1">
        <f t="array" ref="L846">_xlfn.IFS(I846&lt;=2,"SMALL",I846&lt;=5,"MEDIUM",I846&gt;5,"LARGE")</f>
        <v>SMALL</v>
      </c>
      <c r="M846" s="144" t="str">
        <f t="shared" si="119"/>
        <v>NO</v>
      </c>
      <c r="N846" s="374">
        <v>4.58</v>
      </c>
      <c r="O846" s="374">
        <f t="shared" si="120"/>
        <v>5</v>
      </c>
      <c r="P846" s="158" t="str" cm="1">
        <f t="array" ref="P846">_xlfn.SWITCH(ROUND(N846,0),5,"Excellent",4,"Good",3,"ok","Bad")</f>
        <v>Excellent</v>
      </c>
      <c r="Q846" s="144">
        <v>12</v>
      </c>
      <c r="R846" s="385">
        <v>41869</v>
      </c>
      <c r="S846" s="385">
        <v>43905</v>
      </c>
      <c r="T846" s="144">
        <v>1748</v>
      </c>
      <c r="U846" s="144" t="s">
        <v>60</v>
      </c>
      <c r="V846" s="144">
        <v>227</v>
      </c>
      <c r="W846" s="144" t="str">
        <f t="shared" si="126"/>
        <v>Active</v>
      </c>
      <c r="X846" s="144">
        <v>1748</v>
      </c>
      <c r="Y846" s="157" t="s">
        <v>70</v>
      </c>
      <c r="Z846" s="386">
        <v>0.96</v>
      </c>
      <c r="AA846" s="386">
        <v>0.99</v>
      </c>
      <c r="AB846" s="387" t="s">
        <v>65</v>
      </c>
      <c r="AC846" s="157"/>
    </row>
    <row r="847" spans="2:29">
      <c r="B847" s="347">
        <v>59</v>
      </c>
      <c r="C847" s="383">
        <v>264</v>
      </c>
      <c r="D847" s="383" t="str">
        <f t="shared" si="121"/>
        <v>NO</v>
      </c>
      <c r="E847" s="383" t="str">
        <f t="shared" si="122"/>
        <v>MILD</v>
      </c>
      <c r="F847" s="383" t="str">
        <f t="shared" si="123"/>
        <v>RAIN</v>
      </c>
      <c r="G847" s="384" t="str">
        <f t="shared" si="118"/>
        <v>WET</v>
      </c>
      <c r="I847" s="342">
        <v>2</v>
      </c>
      <c r="J847" s="144" t="str">
        <f t="shared" si="124"/>
        <v>SMALL</v>
      </c>
      <c r="K847" s="144" t="str">
        <f t="shared" si="125"/>
        <v>SMALL</v>
      </c>
      <c r="L847" s="144" t="str" cm="1">
        <f t="array" ref="L847">_xlfn.IFS(I847&lt;=2,"SMALL",I847&lt;=5,"MEDIUM",I847&gt;5,"LARGE")</f>
        <v>SMALL</v>
      </c>
      <c r="M847" s="144" t="str">
        <f t="shared" si="119"/>
        <v>NO</v>
      </c>
      <c r="N847" s="374">
        <v>4.88</v>
      </c>
      <c r="O847" s="374">
        <f t="shared" si="120"/>
        <v>5</v>
      </c>
      <c r="P847" s="158" t="str" cm="1">
        <f t="array" ref="P847">_xlfn.SWITCH(ROUND(N847,0),5,"Excellent",4,"Good",3,"ok","Bad")</f>
        <v>Excellent</v>
      </c>
      <c r="Q847" s="144">
        <v>17</v>
      </c>
      <c r="R847" s="385">
        <v>41840</v>
      </c>
      <c r="S847" s="385">
        <v>42940</v>
      </c>
      <c r="T847" s="144">
        <v>1749</v>
      </c>
      <c r="U847" s="144" t="s">
        <v>69</v>
      </c>
      <c r="V847" s="144">
        <v>0</v>
      </c>
      <c r="W847" s="144" t="str">
        <f t="shared" si="126"/>
        <v>Inactive</v>
      </c>
      <c r="X847" s="144">
        <v>1749</v>
      </c>
      <c r="Y847" s="157" t="s">
        <v>64</v>
      </c>
      <c r="Z847" s="386">
        <v>1</v>
      </c>
      <c r="AA847" s="386">
        <v>0.6</v>
      </c>
      <c r="AB847" s="387" t="s">
        <v>62</v>
      </c>
      <c r="AC847" s="157"/>
    </row>
    <row r="848" spans="2:29">
      <c r="B848" s="347">
        <v>51</v>
      </c>
      <c r="C848" s="383">
        <v>376</v>
      </c>
      <c r="D848" s="383" t="str">
        <f t="shared" si="121"/>
        <v>NO</v>
      </c>
      <c r="E848" s="383" t="str">
        <f t="shared" si="122"/>
        <v>MILD</v>
      </c>
      <c r="F848" s="383" t="str">
        <f t="shared" si="123"/>
        <v>RAIN</v>
      </c>
      <c r="G848" s="384" t="str">
        <f t="shared" si="118"/>
        <v>WET</v>
      </c>
      <c r="I848" s="342">
        <v>2</v>
      </c>
      <c r="J848" s="144" t="str">
        <f t="shared" si="124"/>
        <v>SMALL</v>
      </c>
      <c r="K848" s="144" t="str">
        <f t="shared" si="125"/>
        <v>SMALL</v>
      </c>
      <c r="L848" s="144" t="str" cm="1">
        <f t="array" ref="L848">_xlfn.IFS(I848&lt;=2,"SMALL",I848&lt;=5,"MEDIUM",I848&gt;5,"LARGE")</f>
        <v>SMALL</v>
      </c>
      <c r="M848" s="144" t="str">
        <f t="shared" si="119"/>
        <v>NO</v>
      </c>
      <c r="N848" s="374">
        <v>4.8499999999999996</v>
      </c>
      <c r="O848" s="374">
        <f t="shared" si="120"/>
        <v>5</v>
      </c>
      <c r="P848" s="158" t="str" cm="1">
        <f t="array" ref="P848">_xlfn.SWITCH(ROUND(N848,0),5,"Excellent",4,"Good",3,"ok","Bad")</f>
        <v>Excellent</v>
      </c>
      <c r="Q848" s="144">
        <v>13</v>
      </c>
      <c r="R848" s="385">
        <v>41996</v>
      </c>
      <c r="S848" s="385">
        <v>43916</v>
      </c>
      <c r="T848" s="144">
        <v>1378</v>
      </c>
      <c r="U848" s="144" t="s">
        <v>69</v>
      </c>
      <c r="V848" s="144">
        <v>251</v>
      </c>
      <c r="W848" s="144" t="str">
        <f t="shared" si="126"/>
        <v>Active</v>
      </c>
      <c r="X848" s="144">
        <v>1378</v>
      </c>
      <c r="Y848" s="157" t="s">
        <v>61</v>
      </c>
      <c r="Z848" s="386">
        <v>1</v>
      </c>
      <c r="AA848" s="386">
        <v>0.85</v>
      </c>
      <c r="AB848" s="387" t="s">
        <v>62</v>
      </c>
      <c r="AC848" s="157"/>
    </row>
    <row r="849" spans="2:29">
      <c r="B849" s="347">
        <v>51</v>
      </c>
      <c r="C849" s="383">
        <v>0</v>
      </c>
      <c r="D849" s="383" t="str">
        <f t="shared" si="121"/>
        <v>NO</v>
      </c>
      <c r="E849" s="383" t="str">
        <f t="shared" si="122"/>
        <v>MILD</v>
      </c>
      <c r="F849" s="383" t="str">
        <f t="shared" si="123"/>
        <v>NONE</v>
      </c>
      <c r="G849" s="384" t="str">
        <f t="shared" si="118"/>
        <v>WET</v>
      </c>
      <c r="I849" s="342">
        <v>4</v>
      </c>
      <c r="J849" s="144" t="str">
        <f t="shared" si="124"/>
        <v>LARGE</v>
      </c>
      <c r="K849" s="144" t="str">
        <f t="shared" si="125"/>
        <v>MEDIUM</v>
      </c>
      <c r="L849" s="144" t="str" cm="1">
        <f t="array" ref="L849">_xlfn.IFS(I849&lt;=2,"SMALL",I849&lt;=5,"MEDIUM",I849&gt;5,"LARGE")</f>
        <v>MEDIUM</v>
      </c>
      <c r="M849" s="144" t="str">
        <f t="shared" si="119"/>
        <v>NO</v>
      </c>
      <c r="N849" s="374">
        <v>4.25</v>
      </c>
      <c r="O849" s="374">
        <f t="shared" si="120"/>
        <v>4</v>
      </c>
      <c r="P849" s="158" t="str" cm="1">
        <f t="array" ref="P849">_xlfn.SWITCH(ROUND(N849,0),5,"Excellent",4,"Good",3,"ok","Bad")</f>
        <v>Good</v>
      </c>
      <c r="Q849" s="144">
        <v>8</v>
      </c>
      <c r="R849" s="385">
        <v>41847</v>
      </c>
      <c r="S849" s="385">
        <v>42808</v>
      </c>
      <c r="T849" s="144">
        <v>1753</v>
      </c>
      <c r="U849" s="144" t="s">
        <v>69</v>
      </c>
      <c r="V849" s="144">
        <v>274</v>
      </c>
      <c r="W849" s="144" t="str">
        <f t="shared" si="126"/>
        <v>Active</v>
      </c>
      <c r="X849" s="144">
        <v>1753</v>
      </c>
      <c r="Y849" s="157" t="s">
        <v>61</v>
      </c>
      <c r="Z849" s="386">
        <v>1</v>
      </c>
      <c r="AA849" s="386">
        <v>0.4</v>
      </c>
      <c r="AB849" s="387" t="s">
        <v>65</v>
      </c>
      <c r="AC849" s="157"/>
    </row>
    <row r="850" spans="2:29">
      <c r="B850" s="347">
        <v>40</v>
      </c>
      <c r="C850" s="383">
        <v>0</v>
      </c>
      <c r="D850" s="383" t="str">
        <f t="shared" si="121"/>
        <v>NO</v>
      </c>
      <c r="E850" s="383" t="str">
        <f t="shared" si="122"/>
        <v>MILD</v>
      </c>
      <c r="F850" s="383" t="str">
        <f t="shared" si="123"/>
        <v>NONE</v>
      </c>
      <c r="G850" s="384" t="str">
        <f t="shared" si="118"/>
        <v>WET</v>
      </c>
      <c r="I850" s="342">
        <v>1</v>
      </c>
      <c r="J850" s="144" t="str">
        <f t="shared" si="124"/>
        <v>SMALL</v>
      </c>
      <c r="K850" s="144" t="str">
        <f t="shared" si="125"/>
        <v>SMALL</v>
      </c>
      <c r="L850" s="144" t="str" cm="1">
        <f t="array" ref="L850">_xlfn.IFS(I850&lt;=2,"SMALL",I850&lt;=5,"MEDIUM",I850&gt;5,"LARGE")</f>
        <v>SMALL</v>
      </c>
      <c r="M850" s="144" t="str">
        <f t="shared" si="119"/>
        <v>YES</v>
      </c>
      <c r="N850" s="374">
        <v>4.95</v>
      </c>
      <c r="O850" s="374">
        <f t="shared" si="120"/>
        <v>5</v>
      </c>
      <c r="P850" s="158" t="str" cm="1">
        <f t="array" ref="P850">_xlfn.SWITCH(ROUND(N850,0),5,"Excellent",4,"Good",3,"ok","Bad")</f>
        <v>Excellent</v>
      </c>
      <c r="Q850" s="144">
        <v>119</v>
      </c>
      <c r="R850" s="385">
        <v>41825</v>
      </c>
      <c r="S850" s="385">
        <v>43806</v>
      </c>
      <c r="T850" s="144">
        <v>1715</v>
      </c>
      <c r="U850" s="144" t="s">
        <v>60</v>
      </c>
      <c r="V850" s="144">
        <v>238</v>
      </c>
      <c r="W850" s="144" t="str">
        <f t="shared" si="126"/>
        <v>Active</v>
      </c>
      <c r="X850" s="144">
        <v>1715</v>
      </c>
      <c r="Y850" s="157" t="s">
        <v>61</v>
      </c>
      <c r="Z850" s="386">
        <v>0.9</v>
      </c>
      <c r="AA850" s="386">
        <v>0.94</v>
      </c>
      <c r="AB850" s="387" t="s">
        <v>62</v>
      </c>
      <c r="AC850" s="157"/>
    </row>
    <row r="851" spans="2:29">
      <c r="B851" s="347">
        <v>51</v>
      </c>
      <c r="C851" s="383">
        <v>0</v>
      </c>
      <c r="D851" s="383" t="str">
        <f t="shared" si="121"/>
        <v>NO</v>
      </c>
      <c r="E851" s="383" t="str">
        <f t="shared" si="122"/>
        <v>MILD</v>
      </c>
      <c r="F851" s="383" t="str">
        <f t="shared" si="123"/>
        <v>NONE</v>
      </c>
      <c r="G851" s="384" t="str">
        <f t="shared" si="118"/>
        <v>WET</v>
      </c>
      <c r="I851" s="342">
        <v>2</v>
      </c>
      <c r="J851" s="144" t="str">
        <f t="shared" si="124"/>
        <v>SMALL</v>
      </c>
      <c r="K851" s="144" t="str">
        <f t="shared" si="125"/>
        <v>SMALL</v>
      </c>
      <c r="L851" s="144" t="str" cm="1">
        <f t="array" ref="L851">_xlfn.IFS(I851&lt;=2,"SMALL",I851&lt;=5,"MEDIUM",I851&gt;5,"LARGE")</f>
        <v>SMALL</v>
      </c>
      <c r="M851" s="144" t="str">
        <f t="shared" si="119"/>
        <v>YES</v>
      </c>
      <c r="N851" s="374">
        <v>4.91</v>
      </c>
      <c r="O851" s="374">
        <f t="shared" si="120"/>
        <v>5</v>
      </c>
      <c r="P851" s="158" t="str" cm="1">
        <f t="array" ref="P851">_xlfn.SWITCH(ROUND(N851,0),5,"Excellent",4,"Good",3,"ok","Bad")</f>
        <v>Excellent</v>
      </c>
      <c r="Q851" s="144">
        <v>252</v>
      </c>
      <c r="R851" s="385">
        <v>41828</v>
      </c>
      <c r="S851" s="385">
        <v>43902</v>
      </c>
      <c r="T851" s="144">
        <v>1073</v>
      </c>
      <c r="U851" s="144" t="s">
        <v>69</v>
      </c>
      <c r="V851" s="144">
        <v>162</v>
      </c>
      <c r="W851" s="144" t="str">
        <f t="shared" si="126"/>
        <v>Active</v>
      </c>
      <c r="X851" s="144">
        <v>1073</v>
      </c>
      <c r="Y851" s="157" t="s">
        <v>64</v>
      </c>
      <c r="Z851" s="386">
        <v>0.67</v>
      </c>
      <c r="AA851" s="386">
        <v>1</v>
      </c>
      <c r="AB851" s="387" t="s">
        <v>65</v>
      </c>
      <c r="AC851" s="157"/>
    </row>
    <row r="852" spans="2:29">
      <c r="B852" s="347">
        <v>45</v>
      </c>
      <c r="C852" s="383">
        <v>0</v>
      </c>
      <c r="D852" s="383" t="str">
        <f t="shared" si="121"/>
        <v>NO</v>
      </c>
      <c r="E852" s="383" t="str">
        <f t="shared" si="122"/>
        <v>MILD</v>
      </c>
      <c r="F852" s="383" t="str">
        <f t="shared" si="123"/>
        <v>NONE</v>
      </c>
      <c r="G852" s="384" t="str">
        <f t="shared" si="118"/>
        <v>WET</v>
      </c>
      <c r="I852" s="342">
        <v>2</v>
      </c>
      <c r="J852" s="144" t="str">
        <f t="shared" si="124"/>
        <v>SMALL</v>
      </c>
      <c r="K852" s="144" t="str">
        <f t="shared" si="125"/>
        <v>SMALL</v>
      </c>
      <c r="L852" s="144" t="str" cm="1">
        <f t="array" ref="L852">_xlfn.IFS(I852&lt;=2,"SMALL",I852&lt;=5,"MEDIUM",I852&gt;5,"LARGE")</f>
        <v>SMALL</v>
      </c>
      <c r="M852" s="144" t="str">
        <f t="shared" si="119"/>
        <v>NO</v>
      </c>
      <c r="N852" s="374">
        <v>4.83</v>
      </c>
      <c r="O852" s="374">
        <f t="shared" si="120"/>
        <v>5</v>
      </c>
      <c r="P852" s="158" t="str" cm="1">
        <f t="array" ref="P852">_xlfn.SWITCH(ROUND(N852,0),5,"Excellent",4,"Good",3,"ok","Bad")</f>
        <v>Excellent</v>
      </c>
      <c r="Q852" s="144">
        <v>40</v>
      </c>
      <c r="R852" s="385">
        <v>41872</v>
      </c>
      <c r="S852" s="385">
        <v>43816</v>
      </c>
      <c r="T852" s="144">
        <v>1755</v>
      </c>
      <c r="U852" s="144" t="s">
        <v>69</v>
      </c>
      <c r="V852" s="144">
        <v>272</v>
      </c>
      <c r="W852" s="144" t="str">
        <f t="shared" si="126"/>
        <v>Active</v>
      </c>
      <c r="X852" s="144">
        <v>1755</v>
      </c>
      <c r="Y852" s="157" t="s">
        <v>64</v>
      </c>
      <c r="Z852" s="386">
        <v>1</v>
      </c>
      <c r="AA852" s="386">
        <v>0.89</v>
      </c>
      <c r="AB852" s="387" t="s">
        <v>62</v>
      </c>
      <c r="AC852" s="157"/>
    </row>
    <row r="853" spans="2:29">
      <c r="B853" s="347">
        <v>50</v>
      </c>
      <c r="C853" s="383">
        <v>0</v>
      </c>
      <c r="D853" s="383" t="str">
        <f t="shared" si="121"/>
        <v>NO</v>
      </c>
      <c r="E853" s="383" t="str">
        <f t="shared" si="122"/>
        <v>MILD</v>
      </c>
      <c r="F853" s="383" t="str">
        <f t="shared" si="123"/>
        <v>NONE</v>
      </c>
      <c r="G853" s="384" t="str">
        <f t="shared" si="118"/>
        <v>WET</v>
      </c>
      <c r="I853" s="342">
        <v>4</v>
      </c>
      <c r="J853" s="144" t="str">
        <f t="shared" si="124"/>
        <v>LARGE</v>
      </c>
      <c r="K853" s="144" t="str">
        <f t="shared" si="125"/>
        <v>MEDIUM</v>
      </c>
      <c r="L853" s="144" t="str" cm="1">
        <f t="array" ref="L853">_xlfn.IFS(I853&lt;=2,"SMALL",I853&lt;=5,"MEDIUM",I853&gt;5,"LARGE")</f>
        <v>MEDIUM</v>
      </c>
      <c r="M853" s="144" t="str">
        <f t="shared" si="119"/>
        <v>NO</v>
      </c>
      <c r="N853" s="374">
        <v>5</v>
      </c>
      <c r="O853" s="374">
        <f t="shared" si="120"/>
        <v>5</v>
      </c>
      <c r="P853" s="158" t="str" cm="1">
        <f t="array" ref="P853">_xlfn.SWITCH(ROUND(N853,0),5,"Excellent",4,"Good",3,"ok","Bad")</f>
        <v>Excellent</v>
      </c>
      <c r="Q853" s="144">
        <v>7</v>
      </c>
      <c r="R853" s="385">
        <v>43283</v>
      </c>
      <c r="S853" s="385">
        <v>44049</v>
      </c>
      <c r="T853" s="144">
        <v>1756</v>
      </c>
      <c r="U853" s="144" t="s">
        <v>60</v>
      </c>
      <c r="V853" s="144">
        <v>2</v>
      </c>
      <c r="W853" s="144" t="str">
        <f t="shared" si="126"/>
        <v>Active</v>
      </c>
      <c r="X853" s="144">
        <v>1756</v>
      </c>
      <c r="Y853" s="157" t="s">
        <v>70</v>
      </c>
      <c r="Z853" s="386">
        <v>1</v>
      </c>
      <c r="AA853" s="386">
        <v>0.93</v>
      </c>
      <c r="AB853" s="387" t="s">
        <v>62</v>
      </c>
      <c r="AC853" s="157"/>
    </row>
    <row r="854" spans="2:29">
      <c r="B854" s="347">
        <v>50</v>
      </c>
      <c r="C854" s="383">
        <v>0</v>
      </c>
      <c r="D854" s="383" t="str">
        <f t="shared" si="121"/>
        <v>NO</v>
      </c>
      <c r="E854" s="383" t="str">
        <f t="shared" si="122"/>
        <v>MILD</v>
      </c>
      <c r="F854" s="383" t="str">
        <f t="shared" si="123"/>
        <v>NONE</v>
      </c>
      <c r="G854" s="384" t="str">
        <f t="shared" si="118"/>
        <v>WET</v>
      </c>
      <c r="I854" s="342">
        <v>5</v>
      </c>
      <c r="J854" s="144" t="str">
        <f t="shared" si="124"/>
        <v>LARGE</v>
      </c>
      <c r="K854" s="144" t="str">
        <f t="shared" si="125"/>
        <v>MEDIUM</v>
      </c>
      <c r="L854" s="144" t="str" cm="1">
        <f t="array" ref="L854">_xlfn.IFS(I854&lt;=2,"SMALL",I854&lt;=5,"MEDIUM",I854&gt;5,"LARGE")</f>
        <v>MEDIUM</v>
      </c>
      <c r="M854" s="144" t="str">
        <f t="shared" si="119"/>
        <v>YES</v>
      </c>
      <c r="N854" s="374">
        <v>4.9800000000000004</v>
      </c>
      <c r="O854" s="374">
        <f t="shared" si="120"/>
        <v>5</v>
      </c>
      <c r="P854" s="158" t="str" cm="1">
        <f t="array" ref="P854">_xlfn.SWITCH(ROUND(N854,0),5,"Excellent",4,"Good",3,"ok","Bad")</f>
        <v>Excellent</v>
      </c>
      <c r="Q854" s="144">
        <v>133</v>
      </c>
      <c r="R854" s="385">
        <v>41870</v>
      </c>
      <c r="S854" s="385">
        <v>43978</v>
      </c>
      <c r="T854" s="144">
        <v>1064</v>
      </c>
      <c r="U854" s="144" t="s">
        <v>69</v>
      </c>
      <c r="V854" s="144">
        <v>132</v>
      </c>
      <c r="W854" s="144" t="str">
        <f t="shared" si="126"/>
        <v>Active</v>
      </c>
      <c r="X854" s="144">
        <v>1064</v>
      </c>
      <c r="Y854" s="157" t="s">
        <v>70</v>
      </c>
      <c r="Z854" s="386">
        <v>1</v>
      </c>
      <c r="AA854" s="386">
        <v>0.8</v>
      </c>
      <c r="AB854" s="387" t="s">
        <v>62</v>
      </c>
      <c r="AC854" s="157"/>
    </row>
    <row r="855" spans="2:29">
      <c r="B855" s="347">
        <v>47</v>
      </c>
      <c r="C855" s="383">
        <v>0</v>
      </c>
      <c r="D855" s="383" t="str">
        <f t="shared" si="121"/>
        <v>NO</v>
      </c>
      <c r="E855" s="383" t="str">
        <f t="shared" si="122"/>
        <v>MILD</v>
      </c>
      <c r="F855" s="383" t="str">
        <f t="shared" si="123"/>
        <v>NONE</v>
      </c>
      <c r="G855" s="384" t="str">
        <f t="shared" si="118"/>
        <v>WET</v>
      </c>
      <c r="I855" s="342">
        <v>2</v>
      </c>
      <c r="J855" s="144" t="str">
        <f t="shared" si="124"/>
        <v>SMALL</v>
      </c>
      <c r="K855" s="144" t="str">
        <f t="shared" si="125"/>
        <v>SMALL</v>
      </c>
      <c r="L855" s="144" t="str" cm="1">
        <f t="array" ref="L855">_xlfn.IFS(I855&lt;=2,"SMALL",I855&lt;=5,"MEDIUM",I855&gt;5,"LARGE")</f>
        <v>SMALL</v>
      </c>
      <c r="M855" s="144" t="str">
        <f t="shared" si="119"/>
        <v>NO</v>
      </c>
      <c r="N855" s="374">
        <v>4.96</v>
      </c>
      <c r="O855" s="374">
        <f t="shared" si="120"/>
        <v>5</v>
      </c>
      <c r="P855" s="158" t="str" cm="1">
        <f t="array" ref="P855">_xlfn.SWITCH(ROUND(N855,0),5,"Excellent",4,"Good",3,"ok","Bad")</f>
        <v>Excellent</v>
      </c>
      <c r="Q855" s="144">
        <v>49</v>
      </c>
      <c r="R855" s="385">
        <v>42578</v>
      </c>
      <c r="S855" s="385">
        <v>43861</v>
      </c>
      <c r="T855" s="144">
        <v>926</v>
      </c>
      <c r="U855" s="144" t="s">
        <v>60</v>
      </c>
      <c r="V855" s="144">
        <v>149</v>
      </c>
      <c r="W855" s="144" t="str">
        <f t="shared" si="126"/>
        <v>Active</v>
      </c>
      <c r="X855" s="144">
        <v>926</v>
      </c>
      <c r="Y855" s="157" t="s">
        <v>70</v>
      </c>
      <c r="Z855" s="386">
        <v>1</v>
      </c>
      <c r="AA855" s="386">
        <v>1</v>
      </c>
      <c r="AB855" s="387" t="s">
        <v>62</v>
      </c>
      <c r="AC855" s="157"/>
    </row>
    <row r="856" spans="2:29">
      <c r="B856" s="347">
        <v>58</v>
      </c>
      <c r="C856" s="383">
        <v>152</v>
      </c>
      <c r="D856" s="383" t="str">
        <f t="shared" si="121"/>
        <v>NO</v>
      </c>
      <c r="E856" s="383" t="str">
        <f t="shared" si="122"/>
        <v>MILD</v>
      </c>
      <c r="F856" s="383" t="str">
        <f t="shared" si="123"/>
        <v>RAIN</v>
      </c>
      <c r="G856" s="384" t="str">
        <f t="shared" si="118"/>
        <v>WET</v>
      </c>
      <c r="I856" s="342">
        <v>2</v>
      </c>
      <c r="J856" s="144" t="str">
        <f t="shared" si="124"/>
        <v>SMALL</v>
      </c>
      <c r="K856" s="144" t="str">
        <f t="shared" si="125"/>
        <v>SMALL</v>
      </c>
      <c r="L856" s="144" t="str" cm="1">
        <f t="array" ref="L856">_xlfn.IFS(I856&lt;=2,"SMALL",I856&lt;=5,"MEDIUM",I856&gt;5,"LARGE")</f>
        <v>SMALL</v>
      </c>
      <c r="M856" s="144" t="str">
        <f t="shared" si="119"/>
        <v>NO</v>
      </c>
      <c r="N856" s="374">
        <v>4.97</v>
      </c>
      <c r="O856" s="374">
        <f t="shared" si="120"/>
        <v>5</v>
      </c>
      <c r="P856" s="158" t="str" cm="1">
        <f t="array" ref="P856">_xlfn.SWITCH(ROUND(N856,0),5,"Excellent",4,"Good",3,"ok","Bad")</f>
        <v>Excellent</v>
      </c>
      <c r="Q856" s="144">
        <v>32</v>
      </c>
      <c r="R856" s="385">
        <v>42128</v>
      </c>
      <c r="S856" s="385">
        <v>43584</v>
      </c>
      <c r="T856" s="144">
        <v>908</v>
      </c>
      <c r="U856" s="144" t="s">
        <v>60</v>
      </c>
      <c r="V856" s="144">
        <v>1</v>
      </c>
      <c r="W856" s="144" t="str">
        <f t="shared" si="126"/>
        <v>Active</v>
      </c>
      <c r="X856" s="144">
        <v>908</v>
      </c>
      <c r="Y856" s="157" t="s">
        <v>70</v>
      </c>
      <c r="Z856" s="386">
        <v>1</v>
      </c>
      <c r="AA856" s="386">
        <v>0.56999999999999995</v>
      </c>
      <c r="AB856" s="387" t="s">
        <v>65</v>
      </c>
      <c r="AC856" s="157"/>
    </row>
    <row r="857" spans="2:29">
      <c r="B857" s="347">
        <v>57</v>
      </c>
      <c r="C857" s="383">
        <v>0</v>
      </c>
      <c r="D857" s="383" t="str">
        <f t="shared" si="121"/>
        <v>NO</v>
      </c>
      <c r="E857" s="383" t="str">
        <f t="shared" si="122"/>
        <v>MILD</v>
      </c>
      <c r="F857" s="383" t="str">
        <f t="shared" si="123"/>
        <v>NONE</v>
      </c>
      <c r="G857" s="384" t="str">
        <f t="shared" si="118"/>
        <v>WET</v>
      </c>
      <c r="I857" s="342">
        <v>1</v>
      </c>
      <c r="J857" s="144" t="str">
        <f t="shared" si="124"/>
        <v>SMALL</v>
      </c>
      <c r="K857" s="144" t="str">
        <f t="shared" si="125"/>
        <v>SMALL</v>
      </c>
      <c r="L857" s="144" t="str" cm="1">
        <f t="array" ref="L857">_xlfn.IFS(I857&lt;=2,"SMALL",I857&lt;=5,"MEDIUM",I857&gt;5,"LARGE")</f>
        <v>SMALL</v>
      </c>
      <c r="M857" s="144" t="str">
        <f t="shared" si="119"/>
        <v>NO</v>
      </c>
      <c r="N857" s="374">
        <v>4.88</v>
      </c>
      <c r="O857" s="374">
        <f t="shared" si="120"/>
        <v>5</v>
      </c>
      <c r="P857" s="158" t="str" cm="1">
        <f t="array" ref="P857">_xlfn.SWITCH(ROUND(N857,0),5,"Excellent",4,"Good",3,"ok","Bad")</f>
        <v>Excellent</v>
      </c>
      <c r="Q857" s="144">
        <v>8</v>
      </c>
      <c r="R857" s="385">
        <v>42796</v>
      </c>
      <c r="S857" s="385">
        <v>43615</v>
      </c>
      <c r="T857" s="144">
        <v>1714</v>
      </c>
      <c r="U857" s="144" t="s">
        <v>60</v>
      </c>
      <c r="V857" s="144">
        <v>180</v>
      </c>
      <c r="W857" s="144" t="str">
        <f t="shared" si="126"/>
        <v>Active</v>
      </c>
      <c r="X857" s="144">
        <v>1714</v>
      </c>
      <c r="Y857" s="157" t="s">
        <v>70</v>
      </c>
      <c r="Z857" s="386">
        <v>1</v>
      </c>
      <c r="AA857" s="386">
        <v>0.85</v>
      </c>
      <c r="AB857" s="387" t="s">
        <v>62</v>
      </c>
      <c r="AC857" s="157"/>
    </row>
    <row r="858" spans="2:29">
      <c r="B858" s="347">
        <v>59</v>
      </c>
      <c r="C858" s="383">
        <v>10</v>
      </c>
      <c r="D858" s="383" t="str">
        <f t="shared" si="121"/>
        <v>NO</v>
      </c>
      <c r="E858" s="383" t="str">
        <f t="shared" si="122"/>
        <v>MILD</v>
      </c>
      <c r="F858" s="383" t="str">
        <f t="shared" si="123"/>
        <v>RAIN</v>
      </c>
      <c r="G858" s="384" t="str">
        <f t="shared" si="118"/>
        <v>WET</v>
      </c>
      <c r="I858" s="342">
        <v>4</v>
      </c>
      <c r="J858" s="144" t="str">
        <f t="shared" si="124"/>
        <v>LARGE</v>
      </c>
      <c r="K858" s="144" t="str">
        <f t="shared" si="125"/>
        <v>MEDIUM</v>
      </c>
      <c r="L858" s="144" t="str" cm="1">
        <f t="array" ref="L858">_xlfn.IFS(I858&lt;=2,"SMALL",I858&lt;=5,"MEDIUM",I858&gt;5,"LARGE")</f>
        <v>MEDIUM</v>
      </c>
      <c r="M858" s="144" t="str">
        <f t="shared" si="119"/>
        <v>NO</v>
      </c>
      <c r="N858" s="374">
        <v>5</v>
      </c>
      <c r="O858" s="374">
        <f t="shared" si="120"/>
        <v>5</v>
      </c>
      <c r="P858" s="158" t="str" cm="1">
        <f t="array" ref="P858">_xlfn.SWITCH(ROUND(N858,0),5,"Excellent",4,"Good",3,"ok","Bad")</f>
        <v>Excellent</v>
      </c>
      <c r="Q858" s="144">
        <v>12</v>
      </c>
      <c r="R858" s="385">
        <v>42898</v>
      </c>
      <c r="S858" s="385">
        <v>43828</v>
      </c>
      <c r="T858" s="144">
        <v>1759</v>
      </c>
      <c r="U858" s="144" t="s">
        <v>69</v>
      </c>
      <c r="V858" s="144">
        <v>0</v>
      </c>
      <c r="W858" s="144" t="str">
        <f t="shared" si="126"/>
        <v>Inactive</v>
      </c>
      <c r="X858" s="144">
        <v>1759</v>
      </c>
      <c r="Y858" s="157" t="s">
        <v>61</v>
      </c>
      <c r="Z858" s="386">
        <v>1</v>
      </c>
      <c r="AA858" s="386">
        <v>0.68</v>
      </c>
      <c r="AB858" s="387" t="s">
        <v>62</v>
      </c>
      <c r="AC858" s="157"/>
    </row>
    <row r="859" spans="2:29">
      <c r="B859" s="347">
        <v>54</v>
      </c>
      <c r="C859" s="383">
        <v>3</v>
      </c>
      <c r="D859" s="383" t="str">
        <f t="shared" si="121"/>
        <v>NO</v>
      </c>
      <c r="E859" s="383" t="str">
        <f t="shared" si="122"/>
        <v>MILD</v>
      </c>
      <c r="F859" s="383" t="str">
        <f t="shared" si="123"/>
        <v>RAIN</v>
      </c>
      <c r="G859" s="384" t="str">
        <f t="shared" si="118"/>
        <v>WET</v>
      </c>
      <c r="I859" s="342">
        <v>1</v>
      </c>
      <c r="J859" s="144" t="str">
        <f t="shared" si="124"/>
        <v>SMALL</v>
      </c>
      <c r="K859" s="144" t="str">
        <f t="shared" si="125"/>
        <v>SMALL</v>
      </c>
      <c r="L859" s="144" t="str" cm="1">
        <f t="array" ref="L859">_xlfn.IFS(I859&lt;=2,"SMALL",I859&lt;=5,"MEDIUM",I859&gt;5,"LARGE")</f>
        <v>SMALL</v>
      </c>
      <c r="M859" s="144" t="str">
        <f t="shared" si="119"/>
        <v>NO</v>
      </c>
      <c r="N859" s="374">
        <v>4.8899999999999997</v>
      </c>
      <c r="O859" s="374">
        <f t="shared" si="120"/>
        <v>5</v>
      </c>
      <c r="P859" s="158" t="str" cm="1">
        <f t="array" ref="P859">_xlfn.SWITCH(ROUND(N859,0),5,"Excellent",4,"Good",3,"ok","Bad")</f>
        <v>Excellent</v>
      </c>
      <c r="Q859" s="144">
        <v>85</v>
      </c>
      <c r="R859" s="385">
        <v>41890</v>
      </c>
      <c r="S859" s="385">
        <v>43986</v>
      </c>
      <c r="T859" s="144">
        <v>1715</v>
      </c>
      <c r="U859" s="144" t="s">
        <v>60</v>
      </c>
      <c r="V859" s="144">
        <v>229</v>
      </c>
      <c r="W859" s="144" t="str">
        <f t="shared" si="126"/>
        <v>Active</v>
      </c>
      <c r="X859" s="144">
        <v>1715</v>
      </c>
      <c r="Y859" s="157" t="s">
        <v>64</v>
      </c>
      <c r="Z859" s="386">
        <v>0.5</v>
      </c>
      <c r="AA859" s="386">
        <v>0.83</v>
      </c>
      <c r="AB859" s="387" t="s">
        <v>65</v>
      </c>
      <c r="AC859" s="157"/>
    </row>
    <row r="860" spans="2:29">
      <c r="B860" s="347">
        <v>41</v>
      </c>
      <c r="C860" s="383">
        <v>23</v>
      </c>
      <c r="D860" s="383" t="str">
        <f t="shared" si="121"/>
        <v>NO</v>
      </c>
      <c r="E860" s="383" t="str">
        <f t="shared" si="122"/>
        <v>MILD</v>
      </c>
      <c r="F860" s="383" t="str">
        <f t="shared" si="123"/>
        <v>RAIN</v>
      </c>
      <c r="G860" s="384" t="str">
        <f t="shared" si="118"/>
        <v>WET</v>
      </c>
      <c r="I860" s="342">
        <v>4</v>
      </c>
      <c r="J860" s="144" t="str">
        <f t="shared" si="124"/>
        <v>LARGE</v>
      </c>
      <c r="K860" s="144" t="str">
        <f t="shared" si="125"/>
        <v>MEDIUM</v>
      </c>
      <c r="L860" s="144" t="str" cm="1">
        <f t="array" ref="L860">_xlfn.IFS(I860&lt;=2,"SMALL",I860&lt;=5,"MEDIUM",I860&gt;5,"LARGE")</f>
        <v>MEDIUM</v>
      </c>
      <c r="M860" s="144" t="str">
        <f t="shared" si="119"/>
        <v>YES</v>
      </c>
      <c r="N860" s="374">
        <v>4.99</v>
      </c>
      <c r="O860" s="374">
        <f t="shared" si="120"/>
        <v>5</v>
      </c>
      <c r="P860" s="158" t="str" cm="1">
        <f t="array" ref="P860">_xlfn.SWITCH(ROUND(N860,0),5,"Excellent",4,"Good",3,"ok","Bad")</f>
        <v>Excellent</v>
      </c>
      <c r="Q860" s="144">
        <v>158</v>
      </c>
      <c r="R860" s="385">
        <v>41875</v>
      </c>
      <c r="S860" s="385">
        <v>43977</v>
      </c>
      <c r="T860" s="144">
        <v>1763</v>
      </c>
      <c r="U860" s="144" t="s">
        <v>69</v>
      </c>
      <c r="V860" s="144">
        <v>81</v>
      </c>
      <c r="W860" s="144" t="str">
        <f t="shared" si="126"/>
        <v>Active</v>
      </c>
      <c r="X860" s="144">
        <v>1763</v>
      </c>
      <c r="Y860" s="157" t="s">
        <v>122</v>
      </c>
      <c r="Z860" s="386">
        <v>0.28999999999999998</v>
      </c>
      <c r="AA860" s="386">
        <v>0.6</v>
      </c>
      <c r="AB860" s="387" t="s">
        <v>65</v>
      </c>
      <c r="AC860" s="157"/>
    </row>
    <row r="861" spans="2:29">
      <c r="B861" s="347">
        <v>60</v>
      </c>
      <c r="C861" s="383">
        <v>0</v>
      </c>
      <c r="D861" s="383" t="str">
        <f t="shared" si="121"/>
        <v>NO</v>
      </c>
      <c r="E861" s="383" t="str">
        <f t="shared" si="122"/>
        <v>MILD</v>
      </c>
      <c r="F861" s="383" t="str">
        <f t="shared" si="123"/>
        <v>NONE</v>
      </c>
      <c r="G861" s="384" t="str">
        <f t="shared" si="118"/>
        <v>WET</v>
      </c>
      <c r="I861" s="342">
        <v>2</v>
      </c>
      <c r="J861" s="144" t="str">
        <f t="shared" si="124"/>
        <v>SMALL</v>
      </c>
      <c r="K861" s="144" t="str">
        <f t="shared" si="125"/>
        <v>SMALL</v>
      </c>
      <c r="L861" s="144" t="str" cm="1">
        <f t="array" ref="L861">_xlfn.IFS(I861&lt;=2,"SMALL",I861&lt;=5,"MEDIUM",I861&gt;5,"LARGE")</f>
        <v>SMALL</v>
      </c>
      <c r="M861" s="144" t="str">
        <f t="shared" si="119"/>
        <v>YES</v>
      </c>
      <c r="N861" s="374">
        <v>4.96</v>
      </c>
      <c r="O861" s="374">
        <f t="shared" si="120"/>
        <v>5</v>
      </c>
      <c r="P861" s="158" t="str" cm="1">
        <f t="array" ref="P861">_xlfn.SWITCH(ROUND(N861,0),5,"Excellent",4,"Good",3,"ok","Bad")</f>
        <v>Excellent</v>
      </c>
      <c r="Q861" s="144">
        <v>238</v>
      </c>
      <c r="R861" s="385">
        <v>41826</v>
      </c>
      <c r="S861" s="385">
        <v>44049</v>
      </c>
      <c r="T861" s="144">
        <v>1492</v>
      </c>
      <c r="U861" s="144" t="s">
        <v>60</v>
      </c>
      <c r="V861" s="144">
        <v>329</v>
      </c>
      <c r="W861" s="144" t="str">
        <f t="shared" si="126"/>
        <v>Active</v>
      </c>
      <c r="X861" s="144">
        <v>1492</v>
      </c>
      <c r="Y861" s="157" t="s">
        <v>64</v>
      </c>
      <c r="Z861" s="386">
        <v>0.9</v>
      </c>
      <c r="AA861" s="386">
        <v>0.75</v>
      </c>
      <c r="AB861" s="387" t="s">
        <v>65</v>
      </c>
      <c r="AC861" s="157"/>
    </row>
    <row r="862" spans="2:29">
      <c r="B862" s="347">
        <v>44</v>
      </c>
      <c r="C862" s="383">
        <v>0</v>
      </c>
      <c r="D862" s="383" t="str">
        <f t="shared" si="121"/>
        <v>NO</v>
      </c>
      <c r="E862" s="383" t="str">
        <f t="shared" si="122"/>
        <v>MILD</v>
      </c>
      <c r="F862" s="383" t="str">
        <f t="shared" si="123"/>
        <v>NONE</v>
      </c>
      <c r="G862" s="384" t="str">
        <f t="shared" si="118"/>
        <v>WET</v>
      </c>
      <c r="I862" s="342">
        <v>4</v>
      </c>
      <c r="J862" s="144" t="str">
        <f t="shared" si="124"/>
        <v>LARGE</v>
      </c>
      <c r="K862" s="144" t="str">
        <f t="shared" si="125"/>
        <v>MEDIUM</v>
      </c>
      <c r="L862" s="144" t="str" cm="1">
        <f t="array" ref="L862">_xlfn.IFS(I862&lt;=2,"SMALL",I862&lt;=5,"MEDIUM",I862&gt;5,"LARGE")</f>
        <v>MEDIUM</v>
      </c>
      <c r="M862" s="144" t="str">
        <f t="shared" si="119"/>
        <v>NO</v>
      </c>
      <c r="N862" s="374">
        <v>4.63</v>
      </c>
      <c r="O862" s="374">
        <f t="shared" si="120"/>
        <v>5</v>
      </c>
      <c r="P862" s="158" t="str" cm="1">
        <f t="array" ref="P862">_xlfn.SWITCH(ROUND(N862,0),5,"Excellent",4,"Good",3,"ok","Bad")</f>
        <v>Excellent</v>
      </c>
      <c r="Q862" s="144">
        <v>8</v>
      </c>
      <c r="R862" s="385">
        <v>41884</v>
      </c>
      <c r="S862" s="385">
        <v>43833</v>
      </c>
      <c r="T862" s="144">
        <v>1767</v>
      </c>
      <c r="U862" s="144" t="s">
        <v>69</v>
      </c>
      <c r="V862" s="144">
        <v>365</v>
      </c>
      <c r="W862" s="144" t="str">
        <f t="shared" si="126"/>
        <v>Active</v>
      </c>
      <c r="X862" s="144">
        <v>1767</v>
      </c>
      <c r="Y862" s="157" t="s">
        <v>64</v>
      </c>
      <c r="Z862" s="386">
        <v>1</v>
      </c>
      <c r="AA862" s="386">
        <v>0.75</v>
      </c>
      <c r="AB862" s="387" t="s">
        <v>62</v>
      </c>
      <c r="AC862" s="157"/>
    </row>
    <row r="863" spans="2:29">
      <c r="B863" s="347">
        <v>54</v>
      </c>
      <c r="C863" s="383">
        <v>41</v>
      </c>
      <c r="D863" s="383" t="str">
        <f t="shared" si="121"/>
        <v>NO</v>
      </c>
      <c r="E863" s="383" t="str">
        <f t="shared" si="122"/>
        <v>MILD</v>
      </c>
      <c r="F863" s="383" t="str">
        <f t="shared" si="123"/>
        <v>RAIN</v>
      </c>
      <c r="G863" s="384" t="str">
        <f t="shared" si="118"/>
        <v>WET</v>
      </c>
      <c r="I863" s="342">
        <v>2</v>
      </c>
      <c r="J863" s="144" t="str">
        <f t="shared" si="124"/>
        <v>SMALL</v>
      </c>
      <c r="K863" s="144" t="str">
        <f t="shared" si="125"/>
        <v>SMALL</v>
      </c>
      <c r="L863" s="144" t="str" cm="1">
        <f t="array" ref="L863">_xlfn.IFS(I863&lt;=2,"SMALL",I863&lt;=5,"MEDIUM",I863&gt;5,"LARGE")</f>
        <v>SMALL</v>
      </c>
      <c r="M863" s="144" t="str">
        <f t="shared" si="119"/>
        <v>NO</v>
      </c>
      <c r="N863" s="374">
        <v>4.17</v>
      </c>
      <c r="O863" s="374">
        <f t="shared" si="120"/>
        <v>4</v>
      </c>
      <c r="P863" s="158" t="str" cm="1">
        <f t="array" ref="P863">_xlfn.SWITCH(ROUND(N863,0),5,"Excellent",4,"Good",3,"ok","Bad")</f>
        <v>Good</v>
      </c>
      <c r="Q863" s="144">
        <v>6</v>
      </c>
      <c r="R863" s="385">
        <v>42124</v>
      </c>
      <c r="S863" s="385">
        <v>43414</v>
      </c>
      <c r="T863" s="144">
        <v>900</v>
      </c>
      <c r="U863" s="144" t="s">
        <v>60</v>
      </c>
      <c r="V863" s="144">
        <v>0</v>
      </c>
      <c r="W863" s="144" t="str">
        <f t="shared" si="126"/>
        <v>Inactive</v>
      </c>
      <c r="X863" s="144">
        <v>900</v>
      </c>
      <c r="Y863" s="157" t="s">
        <v>64</v>
      </c>
      <c r="Z863" s="386">
        <v>1</v>
      </c>
      <c r="AA863" s="386">
        <v>0.93</v>
      </c>
      <c r="AB863" s="387" t="s">
        <v>62</v>
      </c>
      <c r="AC863" s="157"/>
    </row>
    <row r="864" spans="2:29">
      <c r="B864" s="347">
        <v>44</v>
      </c>
      <c r="C864" s="383">
        <v>66</v>
      </c>
      <c r="D864" s="383" t="str">
        <f t="shared" si="121"/>
        <v>NO</v>
      </c>
      <c r="E864" s="383" t="str">
        <f t="shared" si="122"/>
        <v>MILD</v>
      </c>
      <c r="F864" s="383" t="str">
        <f t="shared" si="123"/>
        <v>RAIN</v>
      </c>
      <c r="G864" s="384" t="str">
        <f t="shared" si="118"/>
        <v>WET</v>
      </c>
      <c r="I864" s="342">
        <v>4</v>
      </c>
      <c r="J864" s="144" t="str">
        <f t="shared" si="124"/>
        <v>LARGE</v>
      </c>
      <c r="K864" s="144" t="str">
        <f t="shared" si="125"/>
        <v>MEDIUM</v>
      </c>
      <c r="L864" s="144" t="str" cm="1">
        <f t="array" ref="L864">_xlfn.IFS(I864&lt;=2,"SMALL",I864&lt;=5,"MEDIUM",I864&gt;5,"LARGE")</f>
        <v>MEDIUM</v>
      </c>
      <c r="M864" s="144" t="str">
        <f t="shared" si="119"/>
        <v>NO</v>
      </c>
      <c r="N864" s="374">
        <v>4.82</v>
      </c>
      <c r="O864" s="374">
        <f t="shared" si="120"/>
        <v>5</v>
      </c>
      <c r="P864" s="158" t="str" cm="1">
        <f t="array" ref="P864">_xlfn.SWITCH(ROUND(N864,0),5,"Excellent",4,"Good",3,"ok","Bad")</f>
        <v>Excellent</v>
      </c>
      <c r="Q864" s="144">
        <v>61</v>
      </c>
      <c r="R864" s="385">
        <v>41832</v>
      </c>
      <c r="S864" s="385">
        <v>44043</v>
      </c>
      <c r="T864" s="144">
        <v>1769</v>
      </c>
      <c r="U864" s="144" t="s">
        <v>69</v>
      </c>
      <c r="V864" s="144">
        <v>175</v>
      </c>
      <c r="W864" s="144" t="str">
        <f t="shared" si="126"/>
        <v>Active</v>
      </c>
      <c r="X864" s="144">
        <v>1769</v>
      </c>
      <c r="Y864" s="157" t="s">
        <v>70</v>
      </c>
      <c r="Z864" s="386">
        <v>1</v>
      </c>
      <c r="AA864" s="386">
        <v>0.89</v>
      </c>
      <c r="AB864" s="387" t="s">
        <v>62</v>
      </c>
      <c r="AC864" s="157"/>
    </row>
    <row r="865" spans="2:29">
      <c r="B865" s="347">
        <v>54</v>
      </c>
      <c r="C865" s="383">
        <v>216</v>
      </c>
      <c r="D865" s="383" t="str">
        <f t="shared" si="121"/>
        <v>NO</v>
      </c>
      <c r="E865" s="383" t="str">
        <f t="shared" si="122"/>
        <v>MILD</v>
      </c>
      <c r="F865" s="383" t="str">
        <f t="shared" si="123"/>
        <v>RAIN</v>
      </c>
      <c r="G865" s="384" t="str">
        <f t="shared" si="118"/>
        <v>WET</v>
      </c>
      <c r="I865" s="342">
        <v>1</v>
      </c>
      <c r="J865" s="144" t="str">
        <f t="shared" si="124"/>
        <v>SMALL</v>
      </c>
      <c r="K865" s="144" t="str">
        <f t="shared" si="125"/>
        <v>SMALL</v>
      </c>
      <c r="L865" s="144" t="str" cm="1">
        <f t="array" ref="L865">_xlfn.IFS(I865&lt;=2,"SMALL",I865&lt;=5,"MEDIUM",I865&gt;5,"LARGE")</f>
        <v>SMALL</v>
      </c>
      <c r="M865" s="144" t="str">
        <f t="shared" si="119"/>
        <v>NO</v>
      </c>
      <c r="N865" s="374">
        <v>4.63</v>
      </c>
      <c r="O865" s="374">
        <f t="shared" si="120"/>
        <v>5</v>
      </c>
      <c r="P865" s="158" t="str" cm="1">
        <f t="array" ref="P865">_xlfn.SWITCH(ROUND(N865,0),5,"Excellent",4,"Good",3,"ok","Bad")</f>
        <v>Excellent</v>
      </c>
      <c r="Q865" s="144">
        <v>8</v>
      </c>
      <c r="R865" s="385">
        <v>41944</v>
      </c>
      <c r="S865" s="385">
        <v>43628</v>
      </c>
      <c r="T865" s="144">
        <v>776</v>
      </c>
      <c r="U865" s="144" t="s">
        <v>60</v>
      </c>
      <c r="V865" s="144">
        <v>364</v>
      </c>
      <c r="W865" s="144" t="str">
        <f t="shared" si="126"/>
        <v>Active</v>
      </c>
      <c r="X865" s="144">
        <v>776</v>
      </c>
      <c r="Y865" s="157" t="s">
        <v>122</v>
      </c>
      <c r="Z865" s="386">
        <v>0</v>
      </c>
      <c r="AA865" s="386">
        <v>0.98</v>
      </c>
      <c r="AB865" s="387" t="s">
        <v>62</v>
      </c>
      <c r="AC865" s="157"/>
    </row>
    <row r="866" spans="2:29">
      <c r="B866" s="347">
        <v>56</v>
      </c>
      <c r="C866" s="383">
        <v>0</v>
      </c>
      <c r="D866" s="383" t="str">
        <f t="shared" si="121"/>
        <v>NO</v>
      </c>
      <c r="E866" s="383" t="str">
        <f t="shared" si="122"/>
        <v>MILD</v>
      </c>
      <c r="F866" s="383" t="str">
        <f t="shared" si="123"/>
        <v>NONE</v>
      </c>
      <c r="G866" s="384" t="str">
        <f t="shared" si="118"/>
        <v>WET</v>
      </c>
      <c r="I866" s="342">
        <v>8</v>
      </c>
      <c r="J866" s="144" t="str">
        <f t="shared" si="124"/>
        <v>LARGE</v>
      </c>
      <c r="K866" s="144" t="str">
        <f t="shared" si="125"/>
        <v>LARGE</v>
      </c>
      <c r="L866" s="144" t="str" cm="1">
        <f t="array" ref="L866">_xlfn.IFS(I866&lt;=2,"SMALL",I866&lt;=5,"MEDIUM",I866&gt;5,"LARGE")</f>
        <v>LARGE</v>
      </c>
      <c r="M866" s="144" t="str">
        <f t="shared" si="119"/>
        <v>YES</v>
      </c>
      <c r="N866" s="374">
        <v>4.9800000000000004</v>
      </c>
      <c r="O866" s="374">
        <f t="shared" si="120"/>
        <v>5</v>
      </c>
      <c r="P866" s="158" t="str" cm="1">
        <f t="array" ref="P866">_xlfn.SWITCH(ROUND(N866,0),5,"Excellent",4,"Good",3,"ok","Bad")</f>
        <v>Excellent</v>
      </c>
      <c r="Q866" s="144">
        <v>263</v>
      </c>
      <c r="R866" s="385">
        <v>41842</v>
      </c>
      <c r="S866" s="385">
        <v>43997</v>
      </c>
      <c r="T866" s="144">
        <v>1697</v>
      </c>
      <c r="U866" s="144" t="s">
        <v>69</v>
      </c>
      <c r="V866" s="144">
        <v>355</v>
      </c>
      <c r="W866" s="144" t="str">
        <f t="shared" si="126"/>
        <v>Active</v>
      </c>
      <c r="X866" s="144">
        <v>1697</v>
      </c>
      <c r="Y866" s="157" t="s">
        <v>70</v>
      </c>
      <c r="Z866" s="386">
        <v>1</v>
      </c>
      <c r="AA866" s="386">
        <v>1</v>
      </c>
      <c r="AB866" s="387" t="s">
        <v>62</v>
      </c>
      <c r="AC866" s="157"/>
    </row>
    <row r="867" spans="2:29">
      <c r="B867" s="347">
        <v>45</v>
      </c>
      <c r="C867" s="383">
        <v>0</v>
      </c>
      <c r="D867" s="383" t="str">
        <f t="shared" si="121"/>
        <v>NO</v>
      </c>
      <c r="E867" s="383" t="str">
        <f t="shared" si="122"/>
        <v>MILD</v>
      </c>
      <c r="F867" s="383" t="str">
        <f t="shared" si="123"/>
        <v>NONE</v>
      </c>
      <c r="G867" s="384" t="str">
        <f t="shared" si="118"/>
        <v>WET</v>
      </c>
      <c r="I867" s="342">
        <v>3</v>
      </c>
      <c r="J867" s="144" t="str">
        <f t="shared" si="124"/>
        <v>LARGE</v>
      </c>
      <c r="K867" s="144" t="str">
        <f t="shared" si="125"/>
        <v>MEDIUM</v>
      </c>
      <c r="L867" s="144" t="str" cm="1">
        <f t="array" ref="L867">_xlfn.IFS(I867&lt;=2,"SMALL",I867&lt;=5,"MEDIUM",I867&gt;5,"LARGE")</f>
        <v>MEDIUM</v>
      </c>
      <c r="M867" s="144" t="str">
        <f t="shared" si="119"/>
        <v>NO</v>
      </c>
      <c r="N867" s="374">
        <v>4.67</v>
      </c>
      <c r="O867" s="374">
        <f t="shared" si="120"/>
        <v>5</v>
      </c>
      <c r="P867" s="158" t="str" cm="1">
        <f t="array" ref="P867">_xlfn.SWITCH(ROUND(N867,0),5,"Excellent",4,"Good",3,"ok","Bad")</f>
        <v>Excellent</v>
      </c>
      <c r="Q867" s="144">
        <v>159</v>
      </c>
      <c r="R867" s="385">
        <v>42071</v>
      </c>
      <c r="S867" s="385">
        <v>43907</v>
      </c>
      <c r="T867" s="144">
        <v>1773</v>
      </c>
      <c r="U867" s="144" t="s">
        <v>69</v>
      </c>
      <c r="V867" s="144">
        <v>353</v>
      </c>
      <c r="W867" s="144" t="str">
        <f t="shared" si="126"/>
        <v>Active</v>
      </c>
      <c r="X867" s="144">
        <v>1773</v>
      </c>
      <c r="Y867" s="157" t="s">
        <v>70</v>
      </c>
      <c r="Z867" s="386">
        <v>1</v>
      </c>
      <c r="AA867" s="386">
        <v>1</v>
      </c>
      <c r="AB867" s="387" t="s">
        <v>65</v>
      </c>
      <c r="AC867" s="157"/>
    </row>
    <row r="868" spans="2:29">
      <c r="B868" s="347">
        <v>60</v>
      </c>
      <c r="C868" s="383">
        <v>0</v>
      </c>
      <c r="D868" s="383" t="str">
        <f t="shared" si="121"/>
        <v>NO</v>
      </c>
      <c r="E868" s="383" t="str">
        <f t="shared" si="122"/>
        <v>MILD</v>
      </c>
      <c r="F868" s="383" t="str">
        <f t="shared" si="123"/>
        <v>NONE</v>
      </c>
      <c r="G868" s="384" t="str">
        <f t="shared" si="118"/>
        <v>WET</v>
      </c>
      <c r="I868" s="342">
        <v>2</v>
      </c>
      <c r="J868" s="144" t="str">
        <f t="shared" si="124"/>
        <v>SMALL</v>
      </c>
      <c r="K868" s="144" t="str">
        <f t="shared" si="125"/>
        <v>SMALL</v>
      </c>
      <c r="L868" s="144" t="str" cm="1">
        <f t="array" ref="L868">_xlfn.IFS(I868&lt;=2,"SMALL",I868&lt;=5,"MEDIUM",I868&gt;5,"LARGE")</f>
        <v>SMALL</v>
      </c>
      <c r="M868" s="144" t="str">
        <f t="shared" si="119"/>
        <v>YES</v>
      </c>
      <c r="N868" s="374">
        <v>4.99</v>
      </c>
      <c r="O868" s="374">
        <f t="shared" si="120"/>
        <v>5</v>
      </c>
      <c r="P868" s="158" t="str" cm="1">
        <f t="array" ref="P868">_xlfn.SWITCH(ROUND(N868,0),5,"Excellent",4,"Good",3,"ok","Bad")</f>
        <v>Excellent</v>
      </c>
      <c r="Q868" s="144">
        <v>143</v>
      </c>
      <c r="R868" s="385">
        <v>41884</v>
      </c>
      <c r="S868" s="385">
        <v>43814</v>
      </c>
      <c r="T868" s="144">
        <v>1775</v>
      </c>
      <c r="U868" s="144" t="s">
        <v>60</v>
      </c>
      <c r="V868" s="144">
        <v>89</v>
      </c>
      <c r="W868" s="144" t="str">
        <f t="shared" si="126"/>
        <v>Active</v>
      </c>
      <c r="X868" s="144">
        <v>1775</v>
      </c>
      <c r="Y868" s="157" t="s">
        <v>64</v>
      </c>
      <c r="Z868" s="386">
        <v>0.5</v>
      </c>
      <c r="AA868" s="386">
        <v>0.33</v>
      </c>
      <c r="AB868" s="387" t="s">
        <v>65</v>
      </c>
      <c r="AC868" s="157"/>
    </row>
    <row r="869" spans="2:29">
      <c r="B869" s="347">
        <v>52</v>
      </c>
      <c r="C869" s="383">
        <v>23</v>
      </c>
      <c r="D869" s="383" t="str">
        <f t="shared" si="121"/>
        <v>NO</v>
      </c>
      <c r="E869" s="383" t="str">
        <f t="shared" si="122"/>
        <v>MILD</v>
      </c>
      <c r="F869" s="383" t="str">
        <f t="shared" si="123"/>
        <v>RAIN</v>
      </c>
      <c r="G869" s="384" t="str">
        <f t="shared" si="118"/>
        <v>WET</v>
      </c>
      <c r="I869" s="342">
        <v>4</v>
      </c>
      <c r="J869" s="144" t="str">
        <f t="shared" si="124"/>
        <v>LARGE</v>
      </c>
      <c r="K869" s="144" t="str">
        <f t="shared" si="125"/>
        <v>MEDIUM</v>
      </c>
      <c r="L869" s="144" t="str" cm="1">
        <f t="array" ref="L869">_xlfn.IFS(I869&lt;=2,"SMALL",I869&lt;=5,"MEDIUM",I869&gt;5,"LARGE")</f>
        <v>MEDIUM</v>
      </c>
      <c r="M869" s="144" t="str">
        <f t="shared" si="119"/>
        <v>NO</v>
      </c>
      <c r="N869" s="374">
        <v>4.9000000000000004</v>
      </c>
      <c r="O869" s="374">
        <f t="shared" si="120"/>
        <v>5</v>
      </c>
      <c r="P869" s="158" t="str" cm="1">
        <f t="array" ref="P869">_xlfn.SWITCH(ROUND(N869,0),5,"Excellent",4,"Good",3,"ok","Bad")</f>
        <v>Excellent</v>
      </c>
      <c r="Q869" s="144">
        <v>68</v>
      </c>
      <c r="R869" s="385">
        <v>41889</v>
      </c>
      <c r="S869" s="385">
        <v>43886</v>
      </c>
      <c r="T869" s="144">
        <v>252</v>
      </c>
      <c r="U869" s="144" t="s">
        <v>69</v>
      </c>
      <c r="V869" s="144">
        <v>344</v>
      </c>
      <c r="W869" s="144" t="str">
        <f t="shared" si="126"/>
        <v>Active</v>
      </c>
      <c r="X869" s="144">
        <v>252</v>
      </c>
      <c r="Y869" s="157" t="s">
        <v>64</v>
      </c>
      <c r="Z869" s="386">
        <v>1</v>
      </c>
      <c r="AA869" s="386">
        <v>0.42</v>
      </c>
      <c r="AB869" s="387" t="s">
        <v>65</v>
      </c>
      <c r="AC869" s="157"/>
    </row>
    <row r="870" spans="2:29">
      <c r="B870" s="347">
        <v>60</v>
      </c>
      <c r="C870" s="383">
        <v>127</v>
      </c>
      <c r="D870" s="383" t="str">
        <f t="shared" si="121"/>
        <v>NO</v>
      </c>
      <c r="E870" s="383" t="str">
        <f t="shared" si="122"/>
        <v>MILD</v>
      </c>
      <c r="F870" s="383" t="str">
        <f t="shared" si="123"/>
        <v>RAIN</v>
      </c>
      <c r="G870" s="384" t="str">
        <f t="shared" si="118"/>
        <v>WET</v>
      </c>
      <c r="I870" s="342">
        <v>6</v>
      </c>
      <c r="J870" s="144" t="str">
        <f t="shared" si="124"/>
        <v>LARGE</v>
      </c>
      <c r="K870" s="144" t="str">
        <f t="shared" si="125"/>
        <v>LARGE</v>
      </c>
      <c r="L870" s="144" t="str" cm="1">
        <f t="array" ref="L870">_xlfn.IFS(I870&lt;=2,"SMALL",I870&lt;=5,"MEDIUM",I870&gt;5,"LARGE")</f>
        <v>LARGE</v>
      </c>
      <c r="M870" s="144" t="str">
        <f t="shared" si="119"/>
        <v>NO</v>
      </c>
      <c r="N870" s="374">
        <v>4.55</v>
      </c>
      <c r="O870" s="374">
        <f t="shared" si="120"/>
        <v>5</v>
      </c>
      <c r="P870" s="158" t="str" cm="1">
        <f t="array" ref="P870">_xlfn.SWITCH(ROUND(N870,0),5,"Excellent",4,"Good",3,"ok","Bad")</f>
        <v>Excellent</v>
      </c>
      <c r="Q870" s="144">
        <v>65</v>
      </c>
      <c r="R870" s="385">
        <v>41939</v>
      </c>
      <c r="S870" s="385">
        <v>43923</v>
      </c>
      <c r="T870" s="144">
        <v>1668</v>
      </c>
      <c r="U870" s="144" t="s">
        <v>69</v>
      </c>
      <c r="V870" s="144">
        <v>358</v>
      </c>
      <c r="W870" s="144" t="str">
        <f t="shared" si="126"/>
        <v>Active</v>
      </c>
      <c r="X870" s="144">
        <v>1668</v>
      </c>
      <c r="Y870" s="157" t="s">
        <v>70</v>
      </c>
      <c r="Z870" s="386">
        <v>1</v>
      </c>
      <c r="AA870" s="386">
        <v>0.83</v>
      </c>
      <c r="AB870" s="387" t="s">
        <v>65</v>
      </c>
      <c r="AC870" s="157"/>
    </row>
    <row r="871" spans="2:29">
      <c r="B871" s="347">
        <v>47</v>
      </c>
      <c r="C871" s="383">
        <v>15</v>
      </c>
      <c r="D871" s="383" t="str">
        <f t="shared" si="121"/>
        <v>NO</v>
      </c>
      <c r="E871" s="383" t="str">
        <f t="shared" si="122"/>
        <v>MILD</v>
      </c>
      <c r="F871" s="383" t="str">
        <f t="shared" si="123"/>
        <v>RAIN</v>
      </c>
      <c r="G871" s="384" t="str">
        <f t="shared" si="118"/>
        <v>WET</v>
      </c>
      <c r="I871" s="342">
        <v>2</v>
      </c>
      <c r="J871" s="144" t="str">
        <f t="shared" si="124"/>
        <v>SMALL</v>
      </c>
      <c r="K871" s="144" t="str">
        <f t="shared" si="125"/>
        <v>SMALL</v>
      </c>
      <c r="L871" s="144" t="str" cm="1">
        <f t="array" ref="L871">_xlfn.IFS(I871&lt;=2,"SMALL",I871&lt;=5,"MEDIUM",I871&gt;5,"LARGE")</f>
        <v>SMALL</v>
      </c>
      <c r="M871" s="144" t="str">
        <f t="shared" si="119"/>
        <v>NO</v>
      </c>
      <c r="N871" s="374">
        <v>4.8</v>
      </c>
      <c r="O871" s="374">
        <f t="shared" si="120"/>
        <v>5</v>
      </c>
      <c r="P871" s="158" t="str" cm="1">
        <f t="array" ref="P871">_xlfn.SWITCH(ROUND(N871,0),5,"Excellent",4,"Good",3,"ok","Bad")</f>
        <v>Excellent</v>
      </c>
      <c r="Q871" s="144">
        <v>10</v>
      </c>
      <c r="R871" s="385">
        <v>42290</v>
      </c>
      <c r="S871" s="385">
        <v>42804</v>
      </c>
      <c r="T871" s="144">
        <v>1434</v>
      </c>
      <c r="U871" s="144" t="s">
        <v>69</v>
      </c>
      <c r="V871" s="144">
        <v>15</v>
      </c>
      <c r="W871" s="144" t="str">
        <f t="shared" si="126"/>
        <v>Active</v>
      </c>
      <c r="X871" s="144">
        <v>1434</v>
      </c>
      <c r="Y871" s="157" t="s">
        <v>122</v>
      </c>
      <c r="Z871" s="386">
        <v>0.2</v>
      </c>
      <c r="AA871" s="386">
        <v>0</v>
      </c>
      <c r="AB871" s="387" t="s">
        <v>65</v>
      </c>
      <c r="AC871" s="157"/>
    </row>
    <row r="872" spans="2:29">
      <c r="B872" s="347">
        <v>52</v>
      </c>
      <c r="C872" s="383">
        <v>0</v>
      </c>
      <c r="D872" s="383" t="str">
        <f t="shared" si="121"/>
        <v>NO</v>
      </c>
      <c r="E872" s="383" t="str">
        <f t="shared" si="122"/>
        <v>MILD</v>
      </c>
      <c r="F872" s="383" t="str">
        <f t="shared" si="123"/>
        <v>NONE</v>
      </c>
      <c r="G872" s="384" t="str">
        <f t="shared" si="118"/>
        <v>WET</v>
      </c>
      <c r="I872" s="342">
        <v>2</v>
      </c>
      <c r="J872" s="144" t="str">
        <f t="shared" si="124"/>
        <v>SMALL</v>
      </c>
      <c r="K872" s="144" t="str">
        <f t="shared" si="125"/>
        <v>SMALL</v>
      </c>
      <c r="L872" s="144" t="str" cm="1">
        <f t="array" ref="L872">_xlfn.IFS(I872&lt;=2,"SMALL",I872&lt;=5,"MEDIUM",I872&gt;5,"LARGE")</f>
        <v>SMALL</v>
      </c>
      <c r="M872" s="144" t="str">
        <f t="shared" si="119"/>
        <v>YES</v>
      </c>
      <c r="N872" s="374">
        <v>4.91</v>
      </c>
      <c r="O872" s="374">
        <f t="shared" si="120"/>
        <v>5</v>
      </c>
      <c r="P872" s="158" t="str" cm="1">
        <f t="array" ref="P872">_xlfn.SWITCH(ROUND(N872,0),5,"Excellent",4,"Good",3,"ok","Bad")</f>
        <v>Excellent</v>
      </c>
      <c r="Q872" s="144">
        <v>150</v>
      </c>
      <c r="R872" s="385">
        <v>41855</v>
      </c>
      <c r="S872" s="385">
        <v>43803</v>
      </c>
      <c r="T872" s="144">
        <v>1645</v>
      </c>
      <c r="U872" s="144" t="s">
        <v>60</v>
      </c>
      <c r="V872" s="144">
        <v>15</v>
      </c>
      <c r="W872" s="144" t="str">
        <f t="shared" si="126"/>
        <v>Active</v>
      </c>
      <c r="X872" s="144">
        <v>1645</v>
      </c>
      <c r="Y872" s="157" t="s">
        <v>70</v>
      </c>
      <c r="Z872" s="386">
        <v>0.95</v>
      </c>
      <c r="AA872" s="386">
        <v>1</v>
      </c>
      <c r="AB872" s="387" t="s">
        <v>65</v>
      </c>
      <c r="AC872" s="157"/>
    </row>
    <row r="873" spans="2:29">
      <c r="B873" s="347">
        <v>48</v>
      </c>
      <c r="C873" s="383">
        <v>0</v>
      </c>
      <c r="D873" s="383" t="str">
        <f t="shared" si="121"/>
        <v>NO</v>
      </c>
      <c r="E873" s="383" t="str">
        <f t="shared" si="122"/>
        <v>MILD</v>
      </c>
      <c r="F873" s="383" t="str">
        <f t="shared" si="123"/>
        <v>NONE</v>
      </c>
      <c r="G873" s="384" t="str">
        <f t="shared" si="118"/>
        <v>WET</v>
      </c>
      <c r="I873" s="342">
        <v>6</v>
      </c>
      <c r="J873" s="144" t="str">
        <f t="shared" si="124"/>
        <v>LARGE</v>
      </c>
      <c r="K873" s="144" t="str">
        <f t="shared" si="125"/>
        <v>LARGE</v>
      </c>
      <c r="L873" s="144" t="str" cm="1">
        <f t="array" ref="L873">_xlfn.IFS(I873&lt;=2,"SMALL",I873&lt;=5,"MEDIUM",I873&gt;5,"LARGE")</f>
        <v>LARGE</v>
      </c>
      <c r="M873" s="144" t="str">
        <f t="shared" si="119"/>
        <v>YES</v>
      </c>
      <c r="N873" s="374">
        <v>4.97</v>
      </c>
      <c r="O873" s="374">
        <f t="shared" si="120"/>
        <v>5</v>
      </c>
      <c r="P873" s="158" t="str" cm="1">
        <f t="array" ref="P873">_xlfn.SWITCH(ROUND(N873,0),5,"Excellent",4,"Good",3,"ok","Bad")</f>
        <v>Excellent</v>
      </c>
      <c r="Q873" s="144">
        <v>158</v>
      </c>
      <c r="R873" s="385">
        <v>41884</v>
      </c>
      <c r="S873" s="385">
        <v>44048</v>
      </c>
      <c r="T873" s="144">
        <v>288</v>
      </c>
      <c r="U873" s="144" t="s">
        <v>69</v>
      </c>
      <c r="V873" s="144">
        <v>207</v>
      </c>
      <c r="W873" s="144" t="str">
        <f t="shared" si="126"/>
        <v>Active</v>
      </c>
      <c r="X873" s="144">
        <v>288</v>
      </c>
      <c r="Y873" s="157" t="s">
        <v>61</v>
      </c>
      <c r="Z873" s="386">
        <v>1</v>
      </c>
      <c r="AA873" s="386">
        <v>0.85</v>
      </c>
      <c r="AB873" s="387" t="s">
        <v>62</v>
      </c>
      <c r="AC873" s="157"/>
    </row>
    <row r="874" spans="2:29">
      <c r="B874" s="347">
        <v>56</v>
      </c>
      <c r="C874" s="383">
        <v>0</v>
      </c>
      <c r="D874" s="383" t="str">
        <f t="shared" si="121"/>
        <v>NO</v>
      </c>
      <c r="E874" s="383" t="str">
        <f t="shared" si="122"/>
        <v>MILD</v>
      </c>
      <c r="F874" s="383" t="str">
        <f t="shared" si="123"/>
        <v>NONE</v>
      </c>
      <c r="G874" s="384" t="str">
        <f t="shared" si="118"/>
        <v>WET</v>
      </c>
      <c r="I874" s="342">
        <v>2</v>
      </c>
      <c r="J874" s="144" t="str">
        <f t="shared" si="124"/>
        <v>SMALL</v>
      </c>
      <c r="K874" s="144" t="str">
        <f t="shared" si="125"/>
        <v>SMALL</v>
      </c>
      <c r="L874" s="144" t="str" cm="1">
        <f t="array" ref="L874">_xlfn.IFS(I874&lt;=2,"SMALL",I874&lt;=5,"MEDIUM",I874&gt;5,"LARGE")</f>
        <v>SMALL</v>
      </c>
      <c r="M874" s="144" t="str">
        <f t="shared" si="119"/>
        <v>NO</v>
      </c>
      <c r="N874" s="374">
        <v>4.7300000000000004</v>
      </c>
      <c r="O874" s="374">
        <f t="shared" si="120"/>
        <v>5</v>
      </c>
      <c r="P874" s="158" t="str" cm="1">
        <f t="array" ref="P874">_xlfn.SWITCH(ROUND(N874,0),5,"Excellent",4,"Good",3,"ok","Bad")</f>
        <v>Excellent</v>
      </c>
      <c r="Q874" s="144">
        <v>40</v>
      </c>
      <c r="R874" s="385">
        <v>41851</v>
      </c>
      <c r="S874" s="385">
        <v>43832</v>
      </c>
      <c r="T874" s="144">
        <v>1236</v>
      </c>
      <c r="U874" s="144" t="s">
        <v>69</v>
      </c>
      <c r="V874" s="144">
        <v>236</v>
      </c>
      <c r="W874" s="144" t="str">
        <f t="shared" si="126"/>
        <v>Active</v>
      </c>
      <c r="X874" s="144">
        <v>1236</v>
      </c>
      <c r="Y874" s="157" t="s">
        <v>61</v>
      </c>
      <c r="Z874" s="386">
        <v>1</v>
      </c>
      <c r="AA874" s="386">
        <v>0.75</v>
      </c>
      <c r="AB874" s="387" t="s">
        <v>62</v>
      </c>
      <c r="AC874" s="157"/>
    </row>
    <row r="875" spans="2:29">
      <c r="B875" s="347">
        <v>54</v>
      </c>
      <c r="C875" s="383">
        <v>0</v>
      </c>
      <c r="D875" s="383" t="str">
        <f t="shared" si="121"/>
        <v>NO</v>
      </c>
      <c r="E875" s="383" t="str">
        <f t="shared" si="122"/>
        <v>MILD</v>
      </c>
      <c r="F875" s="383" t="str">
        <f t="shared" si="123"/>
        <v>NONE</v>
      </c>
      <c r="G875" s="384" t="str">
        <f t="shared" si="118"/>
        <v>WET</v>
      </c>
      <c r="I875" s="342">
        <v>4</v>
      </c>
      <c r="J875" s="144" t="str">
        <f t="shared" si="124"/>
        <v>LARGE</v>
      </c>
      <c r="K875" s="144" t="str">
        <f t="shared" si="125"/>
        <v>MEDIUM</v>
      </c>
      <c r="L875" s="144" t="str" cm="1">
        <f t="array" ref="L875">_xlfn.IFS(I875&lt;=2,"SMALL",I875&lt;=5,"MEDIUM",I875&gt;5,"LARGE")</f>
        <v>MEDIUM</v>
      </c>
      <c r="M875" s="144" t="str">
        <f t="shared" si="119"/>
        <v>YES</v>
      </c>
      <c r="N875" s="374">
        <v>4.9800000000000004</v>
      </c>
      <c r="O875" s="374">
        <f t="shared" si="120"/>
        <v>5</v>
      </c>
      <c r="P875" s="158" t="str" cm="1">
        <f t="array" ref="P875">_xlfn.SWITCH(ROUND(N875,0),5,"Excellent",4,"Good",3,"ok","Bad")</f>
        <v>Excellent</v>
      </c>
      <c r="Q875" s="144">
        <v>195</v>
      </c>
      <c r="R875" s="385">
        <v>41861</v>
      </c>
      <c r="S875" s="385">
        <v>43906</v>
      </c>
      <c r="T875" s="144">
        <v>1119</v>
      </c>
      <c r="U875" s="144" t="s">
        <v>69</v>
      </c>
      <c r="V875" s="144">
        <v>358</v>
      </c>
      <c r="W875" s="144" t="str">
        <f t="shared" si="126"/>
        <v>Active</v>
      </c>
      <c r="X875" s="144">
        <v>1119</v>
      </c>
      <c r="Y875" s="157" t="s">
        <v>61</v>
      </c>
      <c r="Z875" s="386">
        <v>0.84</v>
      </c>
      <c r="AA875" s="386">
        <v>0.99</v>
      </c>
      <c r="AB875" s="387" t="s">
        <v>62</v>
      </c>
      <c r="AC875" s="157"/>
    </row>
    <row r="876" spans="2:29">
      <c r="B876" s="347">
        <v>50</v>
      </c>
      <c r="C876" s="383">
        <v>5</v>
      </c>
      <c r="D876" s="383" t="str">
        <f t="shared" si="121"/>
        <v>NO</v>
      </c>
      <c r="E876" s="383" t="str">
        <f t="shared" si="122"/>
        <v>MILD</v>
      </c>
      <c r="F876" s="383" t="str">
        <f t="shared" si="123"/>
        <v>RAIN</v>
      </c>
      <c r="G876" s="384" t="str">
        <f t="shared" si="118"/>
        <v>WET</v>
      </c>
      <c r="I876" s="342">
        <v>4</v>
      </c>
      <c r="J876" s="144" t="str">
        <f t="shared" si="124"/>
        <v>LARGE</v>
      </c>
      <c r="K876" s="144" t="str">
        <f t="shared" si="125"/>
        <v>MEDIUM</v>
      </c>
      <c r="L876" s="144" t="str" cm="1">
        <f t="array" ref="L876">_xlfn.IFS(I876&lt;=2,"SMALL",I876&lt;=5,"MEDIUM",I876&gt;5,"LARGE")</f>
        <v>MEDIUM</v>
      </c>
      <c r="M876" s="144" t="str">
        <f t="shared" si="119"/>
        <v>NO</v>
      </c>
      <c r="N876" s="374">
        <v>5</v>
      </c>
      <c r="O876" s="374">
        <f t="shared" si="120"/>
        <v>5</v>
      </c>
      <c r="P876" s="158" t="str" cm="1">
        <f t="array" ref="P876">_xlfn.SWITCH(ROUND(N876,0),5,"Excellent",4,"Good",3,"ok","Bad")</f>
        <v>Excellent</v>
      </c>
      <c r="Q876" s="144">
        <v>30</v>
      </c>
      <c r="R876" s="385">
        <v>41883</v>
      </c>
      <c r="S876" s="385">
        <v>43831</v>
      </c>
      <c r="T876" s="144">
        <v>1698</v>
      </c>
      <c r="U876" s="144" t="s">
        <v>69</v>
      </c>
      <c r="V876" s="144">
        <v>329</v>
      </c>
      <c r="W876" s="144" t="str">
        <f t="shared" si="126"/>
        <v>Active</v>
      </c>
      <c r="X876" s="144">
        <v>1698</v>
      </c>
      <c r="Y876" s="157" t="s">
        <v>61</v>
      </c>
      <c r="Z876" s="386">
        <v>1</v>
      </c>
      <c r="AA876" s="386">
        <v>0.98</v>
      </c>
      <c r="AB876" s="387" t="s">
        <v>62</v>
      </c>
      <c r="AC876" s="157"/>
    </row>
    <row r="877" spans="2:29">
      <c r="B877" s="347">
        <v>46</v>
      </c>
      <c r="C877" s="383">
        <v>147</v>
      </c>
      <c r="D877" s="383" t="str">
        <f t="shared" si="121"/>
        <v>NO</v>
      </c>
      <c r="E877" s="383" t="str">
        <f t="shared" si="122"/>
        <v>MILD</v>
      </c>
      <c r="F877" s="383" t="str">
        <f t="shared" si="123"/>
        <v>RAIN</v>
      </c>
      <c r="G877" s="384" t="str">
        <f t="shared" si="118"/>
        <v>WET</v>
      </c>
      <c r="I877" s="342">
        <v>7</v>
      </c>
      <c r="J877" s="144" t="str">
        <f t="shared" si="124"/>
        <v>LARGE</v>
      </c>
      <c r="K877" s="144" t="str">
        <f t="shared" si="125"/>
        <v>LARGE</v>
      </c>
      <c r="L877" s="144" t="str" cm="1">
        <f t="array" ref="L877">_xlfn.IFS(I877&lt;=2,"SMALL",I877&lt;=5,"MEDIUM",I877&gt;5,"LARGE")</f>
        <v>LARGE</v>
      </c>
      <c r="M877" s="144" t="str">
        <f t="shared" si="119"/>
        <v>NO</v>
      </c>
      <c r="N877" s="374">
        <v>4.74</v>
      </c>
      <c r="O877" s="374">
        <f t="shared" si="120"/>
        <v>5</v>
      </c>
      <c r="P877" s="158" t="str" cm="1">
        <f t="array" ref="P877">_xlfn.SWITCH(ROUND(N877,0),5,"Excellent",4,"Good",3,"ok","Bad")</f>
        <v>Excellent</v>
      </c>
      <c r="Q877" s="144">
        <v>53</v>
      </c>
      <c r="R877" s="385">
        <v>41917</v>
      </c>
      <c r="S877" s="385">
        <v>43900</v>
      </c>
      <c r="T877" s="144">
        <v>597</v>
      </c>
      <c r="U877" s="144" t="s">
        <v>69</v>
      </c>
      <c r="V877" s="144">
        <v>356</v>
      </c>
      <c r="W877" s="144" t="str">
        <f t="shared" si="126"/>
        <v>Active</v>
      </c>
      <c r="X877" s="144">
        <v>597</v>
      </c>
      <c r="Y877" s="157" t="s">
        <v>64</v>
      </c>
      <c r="Z877" s="386">
        <v>1</v>
      </c>
      <c r="AA877" s="386">
        <v>0.98</v>
      </c>
      <c r="AB877" s="387" t="s">
        <v>62</v>
      </c>
      <c r="AC877" s="157"/>
    </row>
    <row r="878" spans="2:29">
      <c r="B878" s="347">
        <v>53</v>
      </c>
      <c r="C878" s="383">
        <v>0</v>
      </c>
      <c r="D878" s="383" t="str">
        <f t="shared" si="121"/>
        <v>NO</v>
      </c>
      <c r="E878" s="383" t="str">
        <f t="shared" si="122"/>
        <v>MILD</v>
      </c>
      <c r="F878" s="383" t="str">
        <f t="shared" si="123"/>
        <v>NONE</v>
      </c>
      <c r="G878" s="384" t="str">
        <f t="shared" si="118"/>
        <v>WET</v>
      </c>
      <c r="I878" s="342">
        <v>2</v>
      </c>
      <c r="J878" s="144" t="str">
        <f t="shared" si="124"/>
        <v>SMALL</v>
      </c>
      <c r="K878" s="144" t="str">
        <f t="shared" si="125"/>
        <v>SMALL</v>
      </c>
      <c r="L878" s="144" t="str" cm="1">
        <f t="array" ref="L878">_xlfn.IFS(I878&lt;=2,"SMALL",I878&lt;=5,"MEDIUM",I878&gt;5,"LARGE")</f>
        <v>SMALL</v>
      </c>
      <c r="M878" s="144" t="str">
        <f t="shared" si="119"/>
        <v>NO</v>
      </c>
      <c r="N878" s="374">
        <v>4.6399999999999997</v>
      </c>
      <c r="O878" s="374">
        <f t="shared" si="120"/>
        <v>5</v>
      </c>
      <c r="P878" s="158" t="str" cm="1">
        <f t="array" ref="P878">_xlfn.SWITCH(ROUND(N878,0),5,"Excellent",4,"Good",3,"ok","Bad")</f>
        <v>Excellent</v>
      </c>
      <c r="Q878" s="144">
        <v>59</v>
      </c>
      <c r="R878" s="385">
        <v>41856</v>
      </c>
      <c r="S878" s="385">
        <v>43887</v>
      </c>
      <c r="T878" s="144">
        <v>1788</v>
      </c>
      <c r="U878" s="144" t="s">
        <v>69</v>
      </c>
      <c r="V878" s="144">
        <v>6</v>
      </c>
      <c r="W878" s="144" t="str">
        <f t="shared" si="126"/>
        <v>Active</v>
      </c>
      <c r="X878" s="144">
        <v>1788</v>
      </c>
      <c r="Y878" s="157" t="s">
        <v>61</v>
      </c>
      <c r="Z878" s="386">
        <v>0.83</v>
      </c>
      <c r="AA878" s="386">
        <v>0.96</v>
      </c>
      <c r="AB878" s="387" t="s">
        <v>62</v>
      </c>
      <c r="AC878" s="157"/>
    </row>
    <row r="879" spans="2:29">
      <c r="B879" s="347">
        <v>59</v>
      </c>
      <c r="C879" s="383">
        <v>0</v>
      </c>
      <c r="D879" s="383" t="str">
        <f t="shared" si="121"/>
        <v>NO</v>
      </c>
      <c r="E879" s="383" t="str">
        <f t="shared" si="122"/>
        <v>MILD</v>
      </c>
      <c r="F879" s="383" t="str">
        <f t="shared" si="123"/>
        <v>NONE</v>
      </c>
      <c r="G879" s="384" t="str">
        <f t="shared" si="118"/>
        <v>WET</v>
      </c>
      <c r="I879" s="342">
        <v>4</v>
      </c>
      <c r="J879" s="144" t="str">
        <f t="shared" si="124"/>
        <v>LARGE</v>
      </c>
      <c r="K879" s="144" t="str">
        <f t="shared" si="125"/>
        <v>MEDIUM</v>
      </c>
      <c r="L879" s="144" t="str" cm="1">
        <f t="array" ref="L879">_xlfn.IFS(I879&lt;=2,"SMALL",I879&lt;=5,"MEDIUM",I879&gt;5,"LARGE")</f>
        <v>MEDIUM</v>
      </c>
      <c r="M879" s="144" t="str">
        <f t="shared" si="119"/>
        <v>NO</v>
      </c>
      <c r="N879" s="374">
        <v>4.6100000000000003</v>
      </c>
      <c r="O879" s="374">
        <f t="shared" si="120"/>
        <v>5</v>
      </c>
      <c r="P879" s="158" t="str" cm="1">
        <f t="array" ref="P879">_xlfn.SWITCH(ROUND(N879,0),5,"Excellent",4,"Good",3,"ok","Bad")</f>
        <v>Excellent</v>
      </c>
      <c r="Q879" s="144">
        <v>176</v>
      </c>
      <c r="R879" s="385">
        <v>41871</v>
      </c>
      <c r="S879" s="385">
        <v>44045</v>
      </c>
      <c r="T879" s="144">
        <v>1789</v>
      </c>
      <c r="U879" s="144" t="s">
        <v>69</v>
      </c>
      <c r="V879" s="144">
        <v>85</v>
      </c>
      <c r="W879" s="144" t="str">
        <f t="shared" si="126"/>
        <v>Active</v>
      </c>
      <c r="X879" s="144">
        <v>1789</v>
      </c>
      <c r="Y879" s="157" t="s">
        <v>64</v>
      </c>
      <c r="Z879" s="386">
        <v>1</v>
      </c>
      <c r="AA879" s="386">
        <v>1</v>
      </c>
      <c r="AB879" s="387" t="s">
        <v>65</v>
      </c>
      <c r="AC879" s="157"/>
    </row>
    <row r="880" spans="2:29">
      <c r="B880" s="347">
        <v>56</v>
      </c>
      <c r="C880" s="383">
        <v>0</v>
      </c>
      <c r="D880" s="383" t="str">
        <f t="shared" si="121"/>
        <v>NO</v>
      </c>
      <c r="E880" s="383" t="str">
        <f t="shared" si="122"/>
        <v>MILD</v>
      </c>
      <c r="F880" s="383" t="str">
        <f t="shared" si="123"/>
        <v>NONE</v>
      </c>
      <c r="G880" s="384" t="str">
        <f t="shared" si="118"/>
        <v>WET</v>
      </c>
      <c r="I880" s="342">
        <v>2</v>
      </c>
      <c r="J880" s="144" t="str">
        <f t="shared" si="124"/>
        <v>SMALL</v>
      </c>
      <c r="K880" s="144" t="str">
        <f t="shared" si="125"/>
        <v>SMALL</v>
      </c>
      <c r="L880" s="144" t="str" cm="1">
        <f t="array" ref="L880">_xlfn.IFS(I880&lt;=2,"SMALL",I880&lt;=5,"MEDIUM",I880&gt;5,"LARGE")</f>
        <v>SMALL</v>
      </c>
      <c r="M880" s="144" t="str">
        <f t="shared" si="119"/>
        <v>NO</v>
      </c>
      <c r="N880" s="374">
        <v>4.84</v>
      </c>
      <c r="O880" s="374">
        <f t="shared" si="120"/>
        <v>5</v>
      </c>
      <c r="P880" s="158" t="str" cm="1">
        <f t="array" ref="P880">_xlfn.SWITCH(ROUND(N880,0),5,"Excellent",4,"Good",3,"ok","Bad")</f>
        <v>Excellent</v>
      </c>
      <c r="Q880" s="144">
        <v>31</v>
      </c>
      <c r="R880" s="385">
        <v>41881</v>
      </c>
      <c r="S880" s="385">
        <v>43811</v>
      </c>
      <c r="T880" s="144">
        <v>964</v>
      </c>
      <c r="U880" s="144" t="s">
        <v>69</v>
      </c>
      <c r="V880" s="144">
        <v>356</v>
      </c>
      <c r="W880" s="144" t="str">
        <f t="shared" si="126"/>
        <v>Active</v>
      </c>
      <c r="X880" s="144">
        <v>964</v>
      </c>
      <c r="Y880" s="157" t="s">
        <v>64</v>
      </c>
      <c r="Z880" s="386">
        <v>1</v>
      </c>
      <c r="AA880" s="386">
        <v>0.94</v>
      </c>
      <c r="AB880" s="387" t="s">
        <v>62</v>
      </c>
      <c r="AC880" s="157"/>
    </row>
    <row r="881" spans="2:29">
      <c r="B881" s="347">
        <v>46</v>
      </c>
      <c r="C881" s="383">
        <v>0</v>
      </c>
      <c r="D881" s="383" t="str">
        <f t="shared" si="121"/>
        <v>NO</v>
      </c>
      <c r="E881" s="383" t="str">
        <f t="shared" si="122"/>
        <v>MILD</v>
      </c>
      <c r="F881" s="383" t="str">
        <f t="shared" si="123"/>
        <v>NONE</v>
      </c>
      <c r="G881" s="384" t="str">
        <f t="shared" si="118"/>
        <v>WET</v>
      </c>
      <c r="I881" s="342">
        <v>2</v>
      </c>
      <c r="J881" s="144" t="str">
        <f t="shared" si="124"/>
        <v>SMALL</v>
      </c>
      <c r="K881" s="144" t="str">
        <f t="shared" si="125"/>
        <v>SMALL</v>
      </c>
      <c r="L881" s="144" t="str" cm="1">
        <f t="array" ref="L881">_xlfn.IFS(I881&lt;=2,"SMALL",I881&lt;=5,"MEDIUM",I881&gt;5,"LARGE")</f>
        <v>SMALL</v>
      </c>
      <c r="M881" s="144" t="str">
        <f t="shared" si="119"/>
        <v>NO</v>
      </c>
      <c r="N881" s="374">
        <v>4.4800000000000004</v>
      </c>
      <c r="O881" s="374">
        <f t="shared" si="120"/>
        <v>4</v>
      </c>
      <c r="P881" s="158" t="str" cm="1">
        <f t="array" ref="P881">_xlfn.SWITCH(ROUND(N881,0),5,"Excellent",4,"Good",3,"ok","Bad")</f>
        <v>Good</v>
      </c>
      <c r="Q881" s="144">
        <v>180</v>
      </c>
      <c r="R881" s="385">
        <v>41849</v>
      </c>
      <c r="S881" s="385">
        <v>43745</v>
      </c>
      <c r="T881" s="144">
        <v>1536</v>
      </c>
      <c r="U881" s="144" t="s">
        <v>60</v>
      </c>
      <c r="V881" s="144">
        <v>365</v>
      </c>
      <c r="W881" s="144" t="str">
        <f t="shared" si="126"/>
        <v>Active</v>
      </c>
      <c r="X881" s="144">
        <v>1536</v>
      </c>
      <c r="Y881" s="157" t="s">
        <v>61</v>
      </c>
      <c r="Z881" s="386">
        <v>1</v>
      </c>
      <c r="AA881" s="386">
        <v>0.75</v>
      </c>
      <c r="AB881" s="387" t="s">
        <v>65</v>
      </c>
      <c r="AC881" s="157"/>
    </row>
    <row r="882" spans="2:29">
      <c r="B882" s="347">
        <v>43</v>
      </c>
      <c r="C882" s="383">
        <v>0</v>
      </c>
      <c r="D882" s="383" t="str">
        <f t="shared" si="121"/>
        <v>NO</v>
      </c>
      <c r="E882" s="383" t="str">
        <f t="shared" si="122"/>
        <v>MILD</v>
      </c>
      <c r="F882" s="383" t="str">
        <f t="shared" si="123"/>
        <v>NONE</v>
      </c>
      <c r="G882" s="384" t="str">
        <f t="shared" si="118"/>
        <v>WET</v>
      </c>
      <c r="I882" s="342">
        <v>3</v>
      </c>
      <c r="J882" s="144" t="str">
        <f t="shared" si="124"/>
        <v>LARGE</v>
      </c>
      <c r="K882" s="144" t="str">
        <f t="shared" si="125"/>
        <v>MEDIUM</v>
      </c>
      <c r="L882" s="144" t="str" cm="1">
        <f t="array" ref="L882">_xlfn.IFS(I882&lt;=2,"SMALL",I882&lt;=5,"MEDIUM",I882&gt;5,"LARGE")</f>
        <v>MEDIUM</v>
      </c>
      <c r="M882" s="144" t="str">
        <f t="shared" si="119"/>
        <v>NO</v>
      </c>
      <c r="N882" s="374">
        <v>5</v>
      </c>
      <c r="O882" s="374">
        <f t="shared" si="120"/>
        <v>5</v>
      </c>
      <c r="P882" s="158" t="str" cm="1">
        <f t="array" ref="P882">_xlfn.SWITCH(ROUND(N882,0),5,"Excellent",4,"Good",3,"ok","Bad")</f>
        <v>Excellent</v>
      </c>
      <c r="Q882" s="144">
        <v>3</v>
      </c>
      <c r="R882" s="385">
        <v>42590</v>
      </c>
      <c r="S882" s="385">
        <v>43322</v>
      </c>
      <c r="T882" s="144">
        <v>1605</v>
      </c>
      <c r="U882" s="144" t="s">
        <v>69</v>
      </c>
      <c r="V882" s="144">
        <v>365</v>
      </c>
      <c r="W882" s="144" t="str">
        <f t="shared" si="126"/>
        <v>Active</v>
      </c>
      <c r="X882" s="144">
        <v>1605</v>
      </c>
      <c r="Y882" s="157" t="s">
        <v>122</v>
      </c>
      <c r="Z882" s="386">
        <v>0.33</v>
      </c>
      <c r="AA882" s="386">
        <v>0.77</v>
      </c>
      <c r="AB882" s="387" t="s">
        <v>65</v>
      </c>
      <c r="AC882" s="157"/>
    </row>
    <row r="883" spans="2:29">
      <c r="B883" s="347">
        <v>44</v>
      </c>
      <c r="C883" s="383">
        <v>0</v>
      </c>
      <c r="D883" s="383" t="str">
        <f t="shared" si="121"/>
        <v>NO</v>
      </c>
      <c r="E883" s="383" t="str">
        <f t="shared" si="122"/>
        <v>MILD</v>
      </c>
      <c r="F883" s="383" t="str">
        <f t="shared" si="123"/>
        <v>NONE</v>
      </c>
      <c r="G883" s="384" t="str">
        <f t="shared" si="118"/>
        <v>WET</v>
      </c>
      <c r="I883" s="342">
        <v>4</v>
      </c>
      <c r="J883" s="144" t="str">
        <f t="shared" si="124"/>
        <v>LARGE</v>
      </c>
      <c r="K883" s="144" t="str">
        <f t="shared" si="125"/>
        <v>MEDIUM</v>
      </c>
      <c r="L883" s="144" t="str" cm="1">
        <f t="array" ref="L883">_xlfn.IFS(I883&lt;=2,"SMALL",I883&lt;=5,"MEDIUM",I883&gt;5,"LARGE")</f>
        <v>MEDIUM</v>
      </c>
      <c r="M883" s="144" t="str">
        <f t="shared" si="119"/>
        <v>NO</v>
      </c>
      <c r="N883" s="374">
        <v>4.67</v>
      </c>
      <c r="O883" s="374">
        <f t="shared" si="120"/>
        <v>5</v>
      </c>
      <c r="P883" s="158" t="str" cm="1">
        <f t="array" ref="P883">_xlfn.SWITCH(ROUND(N883,0),5,"Excellent",4,"Good",3,"ok","Bad")</f>
        <v>Excellent</v>
      </c>
      <c r="Q883" s="144">
        <v>3</v>
      </c>
      <c r="R883" s="385">
        <v>42489</v>
      </c>
      <c r="S883" s="385">
        <v>42622</v>
      </c>
      <c r="T883" s="144">
        <v>1239</v>
      </c>
      <c r="U883" s="144" t="s">
        <v>69</v>
      </c>
      <c r="V883" s="144">
        <v>335</v>
      </c>
      <c r="W883" s="144" t="str">
        <f t="shared" si="126"/>
        <v>Active</v>
      </c>
      <c r="X883" s="144">
        <v>1239</v>
      </c>
      <c r="Y883" s="157" t="s">
        <v>70</v>
      </c>
      <c r="Z883" s="386">
        <v>1</v>
      </c>
      <c r="AA883" s="386">
        <v>1</v>
      </c>
      <c r="AB883" s="387" t="s">
        <v>62</v>
      </c>
      <c r="AC883" s="157"/>
    </row>
    <row r="884" spans="2:29">
      <c r="B884" s="347">
        <v>60</v>
      </c>
      <c r="C884" s="383">
        <v>43</v>
      </c>
      <c r="D884" s="383" t="str">
        <f t="shared" si="121"/>
        <v>NO</v>
      </c>
      <c r="E884" s="383" t="str">
        <f t="shared" si="122"/>
        <v>MILD</v>
      </c>
      <c r="F884" s="383" t="str">
        <f t="shared" si="123"/>
        <v>RAIN</v>
      </c>
      <c r="G884" s="384" t="str">
        <f t="shared" si="118"/>
        <v>WET</v>
      </c>
      <c r="I884" s="342">
        <v>2</v>
      </c>
      <c r="J884" s="144" t="str">
        <f t="shared" si="124"/>
        <v>SMALL</v>
      </c>
      <c r="K884" s="144" t="str">
        <f t="shared" si="125"/>
        <v>SMALL</v>
      </c>
      <c r="L884" s="144" t="str" cm="1">
        <f t="array" ref="L884">_xlfn.IFS(I884&lt;=2,"SMALL",I884&lt;=5,"MEDIUM",I884&gt;5,"LARGE")</f>
        <v>SMALL</v>
      </c>
      <c r="M884" s="144" t="str">
        <f t="shared" si="119"/>
        <v>NO</v>
      </c>
      <c r="N884" s="374">
        <v>4.67</v>
      </c>
      <c r="O884" s="374">
        <f t="shared" si="120"/>
        <v>5</v>
      </c>
      <c r="P884" s="158" t="str" cm="1">
        <f t="array" ref="P884">_xlfn.SWITCH(ROUND(N884,0),5,"Excellent",4,"Good",3,"ok","Bad")</f>
        <v>Excellent</v>
      </c>
      <c r="Q884" s="144">
        <v>3</v>
      </c>
      <c r="R884" s="385">
        <v>42031</v>
      </c>
      <c r="S884" s="385">
        <v>42422</v>
      </c>
      <c r="T884" s="144">
        <v>465</v>
      </c>
      <c r="U884" s="144" t="s">
        <v>69</v>
      </c>
      <c r="V884" s="144">
        <v>365</v>
      </c>
      <c r="W884" s="144" t="str">
        <f t="shared" si="126"/>
        <v>Active</v>
      </c>
      <c r="X884" s="144">
        <v>465</v>
      </c>
      <c r="Y884" s="157" t="s">
        <v>122</v>
      </c>
      <c r="Z884" s="386">
        <v>0</v>
      </c>
      <c r="AA884" s="386">
        <v>1</v>
      </c>
      <c r="AB884" s="387" t="s">
        <v>65</v>
      </c>
      <c r="AC884" s="157"/>
    </row>
    <row r="885" spans="2:29">
      <c r="B885" s="347">
        <v>42</v>
      </c>
      <c r="C885" s="383">
        <v>0</v>
      </c>
      <c r="D885" s="383" t="str">
        <f t="shared" si="121"/>
        <v>NO</v>
      </c>
      <c r="E885" s="383" t="str">
        <f t="shared" si="122"/>
        <v>MILD</v>
      </c>
      <c r="F885" s="383" t="str">
        <f t="shared" si="123"/>
        <v>NONE</v>
      </c>
      <c r="G885" s="384" t="str">
        <f t="shared" si="118"/>
        <v>WET</v>
      </c>
      <c r="I885" s="342">
        <v>2</v>
      </c>
      <c r="J885" s="144" t="str">
        <f t="shared" si="124"/>
        <v>SMALL</v>
      </c>
      <c r="K885" s="144" t="str">
        <f t="shared" si="125"/>
        <v>SMALL</v>
      </c>
      <c r="L885" s="144" t="str" cm="1">
        <f t="array" ref="L885">_xlfn.IFS(I885&lt;=2,"SMALL",I885&lt;=5,"MEDIUM",I885&gt;5,"LARGE")</f>
        <v>SMALL</v>
      </c>
      <c r="M885" s="144" t="str">
        <f t="shared" si="119"/>
        <v>NO</v>
      </c>
      <c r="N885" s="374">
        <v>4.6399999999999997</v>
      </c>
      <c r="O885" s="374">
        <f t="shared" si="120"/>
        <v>5</v>
      </c>
      <c r="P885" s="158" t="str" cm="1">
        <f t="array" ref="P885">_xlfn.SWITCH(ROUND(N885,0),5,"Excellent",4,"Good",3,"ok","Bad")</f>
        <v>Excellent</v>
      </c>
      <c r="Q885" s="144">
        <v>11</v>
      </c>
      <c r="R885" s="385">
        <v>41988</v>
      </c>
      <c r="S885" s="385">
        <v>44006</v>
      </c>
      <c r="T885" s="144">
        <v>465</v>
      </c>
      <c r="U885" s="144" t="s">
        <v>69</v>
      </c>
      <c r="V885" s="144">
        <v>365</v>
      </c>
      <c r="W885" s="144" t="str">
        <f t="shared" si="126"/>
        <v>Active</v>
      </c>
      <c r="X885" s="144">
        <v>465</v>
      </c>
      <c r="Y885" s="157" t="s">
        <v>61</v>
      </c>
      <c r="Z885" s="386">
        <v>1</v>
      </c>
      <c r="AA885" s="386">
        <v>0.97</v>
      </c>
      <c r="AB885" s="387" t="s">
        <v>62</v>
      </c>
      <c r="AC885" s="157"/>
    </row>
    <row r="886" spans="2:29">
      <c r="B886" s="347">
        <v>45</v>
      </c>
      <c r="C886" s="383">
        <v>0</v>
      </c>
      <c r="D886" s="383" t="str">
        <f t="shared" si="121"/>
        <v>NO</v>
      </c>
      <c r="E886" s="383" t="str">
        <f t="shared" si="122"/>
        <v>MILD</v>
      </c>
      <c r="F886" s="383" t="str">
        <f t="shared" si="123"/>
        <v>NONE</v>
      </c>
      <c r="G886" s="384" t="str">
        <f t="shared" si="118"/>
        <v>WET</v>
      </c>
      <c r="I886" s="342">
        <v>2</v>
      </c>
      <c r="J886" s="144" t="str">
        <f t="shared" si="124"/>
        <v>SMALL</v>
      </c>
      <c r="K886" s="144" t="str">
        <f t="shared" si="125"/>
        <v>SMALL</v>
      </c>
      <c r="L886" s="144" t="str" cm="1">
        <f t="array" ref="L886">_xlfn.IFS(I886&lt;=2,"SMALL",I886&lt;=5,"MEDIUM",I886&gt;5,"LARGE")</f>
        <v>SMALL</v>
      </c>
      <c r="M886" s="144" t="str">
        <f t="shared" si="119"/>
        <v>YES</v>
      </c>
      <c r="N886" s="374">
        <v>4.96</v>
      </c>
      <c r="O886" s="374">
        <f t="shared" si="120"/>
        <v>5</v>
      </c>
      <c r="P886" s="158" t="str" cm="1">
        <f t="array" ref="P886">_xlfn.SWITCH(ROUND(N886,0),5,"Excellent",4,"Good",3,"ok","Bad")</f>
        <v>Excellent</v>
      </c>
      <c r="Q886" s="144">
        <v>212</v>
      </c>
      <c r="R886" s="385">
        <v>41903</v>
      </c>
      <c r="S886" s="385">
        <v>44044</v>
      </c>
      <c r="T886" s="144">
        <v>1566</v>
      </c>
      <c r="U886" s="144" t="s">
        <v>60</v>
      </c>
      <c r="V886" s="144">
        <v>187</v>
      </c>
      <c r="W886" s="144" t="str">
        <f t="shared" si="126"/>
        <v>Active</v>
      </c>
      <c r="X886" s="144">
        <v>1566</v>
      </c>
      <c r="Y886" s="157" t="s">
        <v>61</v>
      </c>
      <c r="Z886" s="386">
        <v>1</v>
      </c>
      <c r="AA886" s="386">
        <v>0.68</v>
      </c>
      <c r="AB886" s="387" t="s">
        <v>62</v>
      </c>
      <c r="AC886" s="157"/>
    </row>
    <row r="887" spans="2:29">
      <c r="B887" s="347">
        <v>82</v>
      </c>
      <c r="C887" s="383">
        <v>0</v>
      </c>
      <c r="D887" s="383" t="str">
        <f t="shared" si="121"/>
        <v>NO</v>
      </c>
      <c r="E887" s="383" t="str">
        <f t="shared" si="122"/>
        <v>HOT</v>
      </c>
      <c r="F887" s="383" t="str">
        <f t="shared" si="123"/>
        <v>NONE</v>
      </c>
      <c r="G887" s="384" t="str">
        <f t="shared" si="118"/>
        <v>DRY</v>
      </c>
      <c r="I887" s="342">
        <v>5</v>
      </c>
      <c r="J887" s="144" t="str">
        <f t="shared" si="124"/>
        <v>LARGE</v>
      </c>
      <c r="K887" s="144" t="str">
        <f t="shared" si="125"/>
        <v>MEDIUM</v>
      </c>
      <c r="L887" s="144" t="str" cm="1">
        <f t="array" ref="L887">_xlfn.IFS(I887&lt;=2,"SMALL",I887&lt;=5,"MEDIUM",I887&gt;5,"LARGE")</f>
        <v>MEDIUM</v>
      </c>
      <c r="M887" s="144" t="str">
        <f t="shared" si="119"/>
        <v>YES</v>
      </c>
      <c r="N887" s="374">
        <v>4.9000000000000004</v>
      </c>
      <c r="O887" s="374">
        <f t="shared" si="120"/>
        <v>5</v>
      </c>
      <c r="P887" s="158" t="str" cm="1">
        <f t="array" ref="P887">_xlfn.SWITCH(ROUND(N887,0),5,"Excellent",4,"Good",3,"ok","Bad")</f>
        <v>Excellent</v>
      </c>
      <c r="Q887" s="144">
        <v>274</v>
      </c>
      <c r="R887" s="385">
        <v>41861</v>
      </c>
      <c r="S887" s="385">
        <v>44003</v>
      </c>
      <c r="T887" s="144">
        <v>274</v>
      </c>
      <c r="U887" s="144" t="s">
        <v>69</v>
      </c>
      <c r="V887" s="144">
        <v>332</v>
      </c>
      <c r="W887" s="144" t="str">
        <f t="shared" si="126"/>
        <v>Active</v>
      </c>
      <c r="X887" s="144">
        <v>274</v>
      </c>
      <c r="Y887" s="157" t="s">
        <v>61</v>
      </c>
      <c r="Z887" s="386">
        <v>0.9</v>
      </c>
      <c r="AA887" s="386">
        <v>0.33</v>
      </c>
      <c r="AB887" s="387" t="s">
        <v>65</v>
      </c>
      <c r="AC887" s="157"/>
    </row>
    <row r="888" spans="2:29">
      <c r="B888" s="347">
        <v>85</v>
      </c>
      <c r="C888" s="383">
        <v>287</v>
      </c>
      <c r="D888" s="383" t="str">
        <f t="shared" si="121"/>
        <v>NO</v>
      </c>
      <c r="E888" s="383" t="str">
        <f t="shared" si="122"/>
        <v>HOT</v>
      </c>
      <c r="F888" s="383" t="str">
        <f t="shared" si="123"/>
        <v>RAIN</v>
      </c>
      <c r="G888" s="384" t="str">
        <f t="shared" si="118"/>
        <v>DRY</v>
      </c>
      <c r="I888" s="342">
        <v>2</v>
      </c>
      <c r="J888" s="144" t="str">
        <f t="shared" si="124"/>
        <v>SMALL</v>
      </c>
      <c r="K888" s="144" t="str">
        <f t="shared" si="125"/>
        <v>SMALL</v>
      </c>
      <c r="L888" s="144" t="str" cm="1">
        <f t="array" ref="L888">_xlfn.IFS(I888&lt;=2,"SMALL",I888&lt;=5,"MEDIUM",I888&gt;5,"LARGE")</f>
        <v>SMALL</v>
      </c>
      <c r="M888" s="144" t="str">
        <f t="shared" si="119"/>
        <v>NO</v>
      </c>
      <c r="N888" s="374">
        <v>4.5</v>
      </c>
      <c r="O888" s="374">
        <f t="shared" si="120"/>
        <v>5</v>
      </c>
      <c r="P888" s="158" t="str" cm="1">
        <f t="array" ref="P888">_xlfn.SWITCH(ROUND(N888,0),5,"Excellent",4,"Good",3,"ok","Bad")</f>
        <v>Excellent</v>
      </c>
      <c r="Q888" s="144">
        <v>6</v>
      </c>
      <c r="R888" s="385">
        <v>42140</v>
      </c>
      <c r="S888" s="385">
        <v>43893</v>
      </c>
      <c r="T888" s="144">
        <v>1605</v>
      </c>
      <c r="U888" s="144" t="s">
        <v>69</v>
      </c>
      <c r="V888" s="144">
        <v>365</v>
      </c>
      <c r="W888" s="144" t="str">
        <f t="shared" si="126"/>
        <v>Active</v>
      </c>
      <c r="X888" s="144">
        <v>1605</v>
      </c>
      <c r="Y888" s="157" t="s">
        <v>64</v>
      </c>
      <c r="Z888" s="386">
        <v>0.6</v>
      </c>
      <c r="AA888" s="386">
        <v>0.48</v>
      </c>
      <c r="AB888" s="387" t="s">
        <v>65</v>
      </c>
      <c r="AC888" s="157"/>
    </row>
    <row r="889" spans="2:29">
      <c r="B889" s="347">
        <v>68</v>
      </c>
      <c r="C889" s="383">
        <v>3</v>
      </c>
      <c r="D889" s="383" t="str">
        <f t="shared" si="121"/>
        <v>NO</v>
      </c>
      <c r="E889" s="383" t="str">
        <f t="shared" si="122"/>
        <v>MILD</v>
      </c>
      <c r="F889" s="383" t="str">
        <f t="shared" si="123"/>
        <v>RAIN</v>
      </c>
      <c r="G889" s="384" t="str">
        <f t="shared" si="118"/>
        <v>WET</v>
      </c>
      <c r="I889" s="342">
        <v>4</v>
      </c>
      <c r="J889" s="144" t="str">
        <f t="shared" si="124"/>
        <v>LARGE</v>
      </c>
      <c r="K889" s="144" t="str">
        <f t="shared" si="125"/>
        <v>MEDIUM</v>
      </c>
      <c r="L889" s="144" t="str" cm="1">
        <f t="array" ref="L889">_xlfn.IFS(I889&lt;=2,"SMALL",I889&lt;=5,"MEDIUM",I889&gt;5,"LARGE")</f>
        <v>MEDIUM</v>
      </c>
      <c r="M889" s="144" t="str">
        <f t="shared" si="119"/>
        <v>NO</v>
      </c>
      <c r="N889" s="374">
        <v>4.63</v>
      </c>
      <c r="O889" s="374">
        <f t="shared" si="120"/>
        <v>5</v>
      </c>
      <c r="P889" s="158" t="str" cm="1">
        <f t="array" ref="P889">_xlfn.SWITCH(ROUND(N889,0),5,"Excellent",4,"Good",3,"ok","Bad")</f>
        <v>Excellent</v>
      </c>
      <c r="Q889" s="144">
        <v>19</v>
      </c>
      <c r="R889" s="385">
        <v>43466</v>
      </c>
      <c r="S889" s="385">
        <v>43831</v>
      </c>
      <c r="T889" s="144">
        <v>3497</v>
      </c>
      <c r="U889" s="144" t="s">
        <v>69</v>
      </c>
      <c r="V889" s="144">
        <v>182</v>
      </c>
      <c r="W889" s="144" t="str">
        <f t="shared" si="126"/>
        <v>Active</v>
      </c>
      <c r="X889" s="144">
        <v>3497</v>
      </c>
      <c r="Y889" s="157" t="s">
        <v>64</v>
      </c>
      <c r="Z889" s="386">
        <v>1</v>
      </c>
      <c r="AA889" s="386">
        <v>0.32</v>
      </c>
      <c r="AB889" s="387" t="s">
        <v>62</v>
      </c>
      <c r="AC889" s="157"/>
    </row>
    <row r="890" spans="2:29">
      <c r="B890" s="347">
        <v>65</v>
      </c>
      <c r="C890" s="383">
        <v>33</v>
      </c>
      <c r="D890" s="383" t="str">
        <f t="shared" si="121"/>
        <v>NO</v>
      </c>
      <c r="E890" s="383" t="str">
        <f t="shared" si="122"/>
        <v>MILD</v>
      </c>
      <c r="F890" s="383" t="str">
        <f t="shared" si="123"/>
        <v>RAIN</v>
      </c>
      <c r="G890" s="384" t="str">
        <f t="shared" si="118"/>
        <v>WET</v>
      </c>
      <c r="I890" s="342">
        <v>5</v>
      </c>
      <c r="J890" s="144" t="str">
        <f t="shared" si="124"/>
        <v>LARGE</v>
      </c>
      <c r="K890" s="144" t="str">
        <f t="shared" si="125"/>
        <v>MEDIUM</v>
      </c>
      <c r="L890" s="144" t="str" cm="1">
        <f t="array" ref="L890">_xlfn.IFS(I890&lt;=2,"SMALL",I890&lt;=5,"MEDIUM",I890&gt;5,"LARGE")</f>
        <v>MEDIUM</v>
      </c>
      <c r="M890" s="144" t="str">
        <f t="shared" si="119"/>
        <v>NO</v>
      </c>
      <c r="N890" s="374">
        <v>4.58</v>
      </c>
      <c r="O890" s="374">
        <f t="shared" si="120"/>
        <v>5</v>
      </c>
      <c r="P890" s="158" t="str" cm="1">
        <f t="array" ref="P890">_xlfn.SWITCH(ROUND(N890,0),5,"Excellent",4,"Good",3,"ok","Bad")</f>
        <v>Excellent</v>
      </c>
      <c r="Q890" s="144">
        <v>12</v>
      </c>
      <c r="R890" s="385">
        <v>41938</v>
      </c>
      <c r="S890" s="385">
        <v>43832</v>
      </c>
      <c r="T890" s="144">
        <v>1723</v>
      </c>
      <c r="U890" s="144" t="s">
        <v>69</v>
      </c>
      <c r="V890" s="144">
        <v>302</v>
      </c>
      <c r="W890" s="144" t="str">
        <f t="shared" si="126"/>
        <v>Active</v>
      </c>
      <c r="X890" s="144">
        <v>1723</v>
      </c>
      <c r="Y890" s="157" t="s">
        <v>64</v>
      </c>
      <c r="Z890" s="386">
        <v>0.5</v>
      </c>
      <c r="AA890" s="386">
        <v>0</v>
      </c>
      <c r="AB890" s="387" t="s">
        <v>65</v>
      </c>
      <c r="AC890" s="157"/>
    </row>
    <row r="891" spans="2:29">
      <c r="B891" s="347">
        <v>84</v>
      </c>
      <c r="C891" s="383">
        <v>33</v>
      </c>
      <c r="D891" s="383" t="str">
        <f t="shared" si="121"/>
        <v>NO</v>
      </c>
      <c r="E891" s="383" t="str">
        <f t="shared" si="122"/>
        <v>HOT</v>
      </c>
      <c r="F891" s="383" t="str">
        <f t="shared" si="123"/>
        <v>RAIN</v>
      </c>
      <c r="G891" s="384" t="str">
        <f t="shared" si="118"/>
        <v>DRY</v>
      </c>
      <c r="I891" s="342">
        <v>4</v>
      </c>
      <c r="J891" s="144" t="str">
        <f t="shared" si="124"/>
        <v>LARGE</v>
      </c>
      <c r="K891" s="144" t="str">
        <f t="shared" si="125"/>
        <v>MEDIUM</v>
      </c>
      <c r="L891" s="144" t="str" cm="1">
        <f t="array" ref="L891">_xlfn.IFS(I891&lt;=2,"SMALL",I891&lt;=5,"MEDIUM",I891&gt;5,"LARGE")</f>
        <v>MEDIUM</v>
      </c>
      <c r="M891" s="144" t="str">
        <f t="shared" si="119"/>
        <v>YES</v>
      </c>
      <c r="N891" s="374">
        <v>4.8</v>
      </c>
      <c r="O891" s="374">
        <f t="shared" si="120"/>
        <v>5</v>
      </c>
      <c r="P891" s="158" t="str" cm="1">
        <f t="array" ref="P891">_xlfn.SWITCH(ROUND(N891,0),5,"Excellent",4,"Good",3,"ok","Bad")</f>
        <v>Excellent</v>
      </c>
      <c r="Q891" s="144">
        <v>136</v>
      </c>
      <c r="R891" s="385">
        <v>42063</v>
      </c>
      <c r="S891" s="385">
        <v>43906</v>
      </c>
      <c r="T891" s="144">
        <v>681</v>
      </c>
      <c r="U891" s="144" t="s">
        <v>69</v>
      </c>
      <c r="V891" s="144">
        <v>243</v>
      </c>
      <c r="W891" s="144" t="str">
        <f t="shared" si="126"/>
        <v>Active</v>
      </c>
      <c r="X891" s="144">
        <v>681</v>
      </c>
      <c r="Y891" s="157" t="s">
        <v>64</v>
      </c>
      <c r="Z891" s="386">
        <v>1</v>
      </c>
      <c r="AA891" s="386">
        <v>0.8</v>
      </c>
      <c r="AB891" s="387" t="s">
        <v>65</v>
      </c>
      <c r="AC891" s="157"/>
    </row>
    <row r="892" spans="2:29">
      <c r="B892" s="347">
        <v>83</v>
      </c>
      <c r="C892" s="383">
        <v>0</v>
      </c>
      <c r="D892" s="383" t="str">
        <f t="shared" si="121"/>
        <v>NO</v>
      </c>
      <c r="E892" s="383" t="str">
        <f t="shared" si="122"/>
        <v>HOT</v>
      </c>
      <c r="F892" s="383" t="str">
        <f t="shared" si="123"/>
        <v>NONE</v>
      </c>
      <c r="G892" s="384" t="str">
        <f t="shared" si="118"/>
        <v>DRY</v>
      </c>
      <c r="I892" s="342">
        <v>3</v>
      </c>
      <c r="J892" s="144" t="str">
        <f t="shared" si="124"/>
        <v>LARGE</v>
      </c>
      <c r="K892" s="144" t="str">
        <f t="shared" si="125"/>
        <v>MEDIUM</v>
      </c>
      <c r="L892" s="144" t="str" cm="1">
        <f t="array" ref="L892">_xlfn.IFS(I892&lt;=2,"SMALL",I892&lt;=5,"MEDIUM",I892&gt;5,"LARGE")</f>
        <v>MEDIUM</v>
      </c>
      <c r="M892" s="144" t="str">
        <f t="shared" si="119"/>
        <v>NO</v>
      </c>
      <c r="N892" s="374">
        <v>4.91</v>
      </c>
      <c r="O892" s="374">
        <f t="shared" si="120"/>
        <v>5</v>
      </c>
      <c r="P892" s="158" t="str" cm="1">
        <f t="array" ref="P892">_xlfn.SWITCH(ROUND(N892,0),5,"Excellent",4,"Good",3,"ok","Bad")</f>
        <v>Excellent</v>
      </c>
      <c r="Q892" s="144">
        <v>34</v>
      </c>
      <c r="R892" s="385">
        <v>42183</v>
      </c>
      <c r="S892" s="385">
        <v>44011</v>
      </c>
      <c r="T892" s="144">
        <v>1802</v>
      </c>
      <c r="U892" s="144" t="s">
        <v>69</v>
      </c>
      <c r="V892" s="144">
        <v>2</v>
      </c>
      <c r="W892" s="144" t="str">
        <f t="shared" si="126"/>
        <v>Active</v>
      </c>
      <c r="X892" s="144">
        <v>1802</v>
      </c>
      <c r="Y892" s="157" t="s">
        <v>70</v>
      </c>
      <c r="Z892" s="386">
        <v>0.8</v>
      </c>
      <c r="AA892" s="386">
        <v>0.94</v>
      </c>
      <c r="AB892" s="387" t="s">
        <v>62</v>
      </c>
      <c r="AC892" s="157"/>
    </row>
    <row r="893" spans="2:29">
      <c r="B893" s="347">
        <v>67</v>
      </c>
      <c r="C893" s="383">
        <v>10</v>
      </c>
      <c r="D893" s="383" t="str">
        <f t="shared" si="121"/>
        <v>NO</v>
      </c>
      <c r="E893" s="383" t="str">
        <f t="shared" si="122"/>
        <v>MILD</v>
      </c>
      <c r="F893" s="383" t="str">
        <f t="shared" si="123"/>
        <v>RAIN</v>
      </c>
      <c r="G893" s="384" t="str">
        <f t="shared" si="118"/>
        <v>WET</v>
      </c>
      <c r="I893" s="342">
        <v>2</v>
      </c>
      <c r="J893" s="144" t="str">
        <f t="shared" si="124"/>
        <v>SMALL</v>
      </c>
      <c r="K893" s="144" t="str">
        <f t="shared" si="125"/>
        <v>SMALL</v>
      </c>
      <c r="L893" s="144" t="str" cm="1">
        <f t="array" ref="L893">_xlfn.IFS(I893&lt;=2,"SMALL",I893&lt;=5,"MEDIUM",I893&gt;5,"LARGE")</f>
        <v>SMALL</v>
      </c>
      <c r="M893" s="144" t="str">
        <f t="shared" si="119"/>
        <v>NO</v>
      </c>
      <c r="N893" s="374">
        <v>4.8</v>
      </c>
      <c r="O893" s="374">
        <f t="shared" si="120"/>
        <v>5</v>
      </c>
      <c r="P893" s="158" t="str" cm="1">
        <f t="array" ref="P893">_xlfn.SWITCH(ROUND(N893,0),5,"Excellent",4,"Good",3,"ok","Bad")</f>
        <v>Excellent</v>
      </c>
      <c r="Q893" s="144">
        <v>15</v>
      </c>
      <c r="R893" s="385">
        <v>42590</v>
      </c>
      <c r="S893" s="385">
        <v>43991</v>
      </c>
      <c r="T893" s="144">
        <v>1234</v>
      </c>
      <c r="U893" s="144" t="s">
        <v>69</v>
      </c>
      <c r="V893" s="144">
        <v>50</v>
      </c>
      <c r="W893" s="144" t="str">
        <f t="shared" si="126"/>
        <v>Active</v>
      </c>
      <c r="X893" s="144">
        <v>1234</v>
      </c>
      <c r="Y893" s="157" t="s">
        <v>70</v>
      </c>
      <c r="Z893" s="386">
        <v>1</v>
      </c>
      <c r="AA893" s="386">
        <v>0.94</v>
      </c>
      <c r="AB893" s="387" t="s">
        <v>62</v>
      </c>
      <c r="AC893" s="157"/>
    </row>
    <row r="894" spans="2:29">
      <c r="B894" s="347">
        <v>88</v>
      </c>
      <c r="C894" s="383">
        <v>79</v>
      </c>
      <c r="D894" s="383" t="str">
        <f t="shared" si="121"/>
        <v>NO</v>
      </c>
      <c r="E894" s="383" t="str">
        <f t="shared" si="122"/>
        <v>HOT</v>
      </c>
      <c r="F894" s="383" t="str">
        <f t="shared" si="123"/>
        <v>RAIN</v>
      </c>
      <c r="G894" s="384" t="str">
        <f t="shared" si="118"/>
        <v>DRY</v>
      </c>
      <c r="I894" s="342">
        <v>3</v>
      </c>
      <c r="J894" s="144" t="str">
        <f t="shared" si="124"/>
        <v>LARGE</v>
      </c>
      <c r="K894" s="144" t="str">
        <f t="shared" si="125"/>
        <v>MEDIUM</v>
      </c>
      <c r="L894" s="144" t="str" cm="1">
        <f t="array" ref="L894">_xlfn.IFS(I894&lt;=2,"SMALL",I894&lt;=5,"MEDIUM",I894&gt;5,"LARGE")</f>
        <v>MEDIUM</v>
      </c>
      <c r="M894" s="144" t="str">
        <f t="shared" si="119"/>
        <v>YES</v>
      </c>
      <c r="N894" s="374">
        <v>4.97</v>
      </c>
      <c r="O894" s="374">
        <f t="shared" si="120"/>
        <v>5</v>
      </c>
      <c r="P894" s="158" t="str" cm="1">
        <f t="array" ref="P894">_xlfn.SWITCH(ROUND(N894,0),5,"Excellent",4,"Good",3,"ok","Bad")</f>
        <v>Excellent</v>
      </c>
      <c r="Q894" s="144">
        <v>234</v>
      </c>
      <c r="R894" s="385">
        <v>41861</v>
      </c>
      <c r="S894" s="385">
        <v>43884</v>
      </c>
      <c r="T894" s="144">
        <v>1412</v>
      </c>
      <c r="U894" s="144" t="s">
        <v>60</v>
      </c>
      <c r="V894" s="144">
        <v>325</v>
      </c>
      <c r="W894" s="144" t="str">
        <f t="shared" si="126"/>
        <v>Active</v>
      </c>
      <c r="X894" s="144">
        <v>1412</v>
      </c>
      <c r="Y894" s="157" t="s">
        <v>64</v>
      </c>
      <c r="Z894" s="386">
        <v>0.5</v>
      </c>
      <c r="AA894" s="386">
        <v>0</v>
      </c>
      <c r="AB894" s="387" t="s">
        <v>65</v>
      </c>
      <c r="AC894" s="157"/>
    </row>
    <row r="895" spans="2:29">
      <c r="B895" s="347">
        <v>69</v>
      </c>
      <c r="C895" s="383">
        <v>0</v>
      </c>
      <c r="D895" s="383" t="str">
        <f t="shared" si="121"/>
        <v>NO</v>
      </c>
      <c r="E895" s="383" t="str">
        <f t="shared" si="122"/>
        <v>MILD</v>
      </c>
      <c r="F895" s="383" t="str">
        <f t="shared" si="123"/>
        <v>NONE</v>
      </c>
      <c r="G895" s="384" t="str">
        <f t="shared" si="118"/>
        <v>WET</v>
      </c>
      <c r="I895" s="342">
        <v>6</v>
      </c>
      <c r="J895" s="144" t="str">
        <f t="shared" si="124"/>
        <v>LARGE</v>
      </c>
      <c r="K895" s="144" t="str">
        <f t="shared" si="125"/>
        <v>LARGE</v>
      </c>
      <c r="L895" s="144" t="str" cm="1">
        <f t="array" ref="L895">_xlfn.IFS(I895&lt;=2,"SMALL",I895&lt;=5,"MEDIUM",I895&gt;5,"LARGE")</f>
        <v>LARGE</v>
      </c>
      <c r="M895" s="144" t="str">
        <f t="shared" si="119"/>
        <v>NO</v>
      </c>
      <c r="N895" s="374">
        <v>4.66</v>
      </c>
      <c r="O895" s="374">
        <f t="shared" si="120"/>
        <v>5</v>
      </c>
      <c r="P895" s="158" t="str" cm="1">
        <f t="array" ref="P895">_xlfn.SWITCH(ROUND(N895,0),5,"Excellent",4,"Good",3,"ok","Bad")</f>
        <v>Excellent</v>
      </c>
      <c r="Q895" s="144">
        <v>184</v>
      </c>
      <c r="R895" s="385">
        <v>41860</v>
      </c>
      <c r="S895" s="385">
        <v>44042</v>
      </c>
      <c r="T895" s="144">
        <v>1809</v>
      </c>
      <c r="U895" s="144" t="s">
        <v>69</v>
      </c>
      <c r="V895" s="144">
        <v>215</v>
      </c>
      <c r="W895" s="144" t="str">
        <f t="shared" si="126"/>
        <v>Active</v>
      </c>
      <c r="X895" s="144">
        <v>1809</v>
      </c>
      <c r="Y895" s="157" t="s">
        <v>70</v>
      </c>
      <c r="Z895" s="386">
        <v>1</v>
      </c>
      <c r="AA895" s="386">
        <v>1</v>
      </c>
      <c r="AB895" s="387" t="s">
        <v>65</v>
      </c>
      <c r="AC895" s="157"/>
    </row>
    <row r="896" spans="2:29">
      <c r="B896" s="347">
        <v>88</v>
      </c>
      <c r="C896" s="383">
        <v>0</v>
      </c>
      <c r="D896" s="383" t="str">
        <f t="shared" si="121"/>
        <v>NO</v>
      </c>
      <c r="E896" s="383" t="str">
        <f t="shared" si="122"/>
        <v>HOT</v>
      </c>
      <c r="F896" s="383" t="str">
        <f t="shared" si="123"/>
        <v>NONE</v>
      </c>
      <c r="G896" s="384" t="str">
        <f t="shared" si="118"/>
        <v>DRY</v>
      </c>
      <c r="I896" s="342">
        <v>6</v>
      </c>
      <c r="J896" s="144" t="str">
        <f t="shared" si="124"/>
        <v>LARGE</v>
      </c>
      <c r="K896" s="144" t="str">
        <f t="shared" si="125"/>
        <v>LARGE</v>
      </c>
      <c r="L896" s="144" t="str" cm="1">
        <f t="array" ref="L896">_xlfn.IFS(I896&lt;=2,"SMALL",I896&lt;=5,"MEDIUM",I896&gt;5,"LARGE")</f>
        <v>LARGE</v>
      </c>
      <c r="M896" s="144" t="str">
        <f t="shared" si="119"/>
        <v>NO</v>
      </c>
      <c r="N896" s="374">
        <v>4.2699999999999996</v>
      </c>
      <c r="O896" s="374">
        <f t="shared" si="120"/>
        <v>4</v>
      </c>
      <c r="P896" s="158" t="str" cm="1">
        <f t="array" ref="P896">_xlfn.SWITCH(ROUND(N896,0),5,"Excellent",4,"Good",3,"ok","Bad")</f>
        <v>Good</v>
      </c>
      <c r="Q896" s="144">
        <v>11</v>
      </c>
      <c r="R896" s="385">
        <v>42095</v>
      </c>
      <c r="S896" s="385">
        <v>43904</v>
      </c>
      <c r="T896" s="144">
        <v>1780</v>
      </c>
      <c r="U896" s="144" t="s">
        <v>69</v>
      </c>
      <c r="V896" s="144">
        <v>364</v>
      </c>
      <c r="W896" s="144" t="str">
        <f t="shared" si="126"/>
        <v>Active</v>
      </c>
      <c r="X896" s="144">
        <v>1780</v>
      </c>
      <c r="Y896" s="157" t="s">
        <v>64</v>
      </c>
      <c r="Z896" s="386">
        <v>0.7</v>
      </c>
      <c r="AA896" s="386">
        <v>0.7</v>
      </c>
      <c r="AB896" s="387" t="s">
        <v>65</v>
      </c>
      <c r="AC896" s="157"/>
    </row>
    <row r="897" spans="2:29">
      <c r="B897" s="347">
        <v>82</v>
      </c>
      <c r="C897" s="383">
        <v>0</v>
      </c>
      <c r="D897" s="383" t="str">
        <f t="shared" si="121"/>
        <v>NO</v>
      </c>
      <c r="E897" s="383" t="str">
        <f t="shared" si="122"/>
        <v>HOT</v>
      </c>
      <c r="F897" s="383" t="str">
        <f t="shared" si="123"/>
        <v>NONE</v>
      </c>
      <c r="G897" s="384" t="str">
        <f t="shared" si="118"/>
        <v>DRY</v>
      </c>
      <c r="I897" s="342">
        <v>3</v>
      </c>
      <c r="J897" s="144" t="str">
        <f t="shared" si="124"/>
        <v>LARGE</v>
      </c>
      <c r="K897" s="144" t="str">
        <f t="shared" si="125"/>
        <v>MEDIUM</v>
      </c>
      <c r="L897" s="144" t="str" cm="1">
        <f t="array" ref="L897">_xlfn.IFS(I897&lt;=2,"SMALL",I897&lt;=5,"MEDIUM",I897&gt;5,"LARGE")</f>
        <v>MEDIUM</v>
      </c>
      <c r="M897" s="144" t="str">
        <f t="shared" si="119"/>
        <v>YES</v>
      </c>
      <c r="N897" s="374">
        <v>4.97</v>
      </c>
      <c r="O897" s="374">
        <f t="shared" si="120"/>
        <v>5</v>
      </c>
      <c r="P897" s="158" t="str" cm="1">
        <f t="array" ref="P897">_xlfn.SWITCH(ROUND(N897,0),5,"Excellent",4,"Good",3,"ok","Bad")</f>
        <v>Excellent</v>
      </c>
      <c r="Q897" s="144">
        <v>115</v>
      </c>
      <c r="R897" s="385">
        <v>42330</v>
      </c>
      <c r="S897" s="385">
        <v>44058</v>
      </c>
      <c r="T897" s="144">
        <v>1813</v>
      </c>
      <c r="U897" s="144" t="s">
        <v>60</v>
      </c>
      <c r="V897" s="144">
        <v>349</v>
      </c>
      <c r="W897" s="144" t="str">
        <f t="shared" si="126"/>
        <v>Active</v>
      </c>
      <c r="X897" s="144">
        <v>1813</v>
      </c>
      <c r="Y897" s="157" t="s">
        <v>70</v>
      </c>
      <c r="Z897" s="386">
        <v>1</v>
      </c>
      <c r="AA897" s="386">
        <v>0.38</v>
      </c>
      <c r="AB897" s="387" t="s">
        <v>65</v>
      </c>
      <c r="AC897" s="157"/>
    </row>
    <row r="898" spans="2:29">
      <c r="B898" s="347">
        <v>74</v>
      </c>
      <c r="C898" s="383">
        <v>3</v>
      </c>
      <c r="D898" s="383" t="str">
        <f t="shared" si="121"/>
        <v>NO</v>
      </c>
      <c r="E898" s="383" t="str">
        <f t="shared" si="122"/>
        <v>MILD</v>
      </c>
      <c r="F898" s="383" t="str">
        <f t="shared" si="123"/>
        <v>RAIN</v>
      </c>
      <c r="G898" s="384" t="str">
        <f t="shared" si="118"/>
        <v>WET</v>
      </c>
      <c r="I898" s="342">
        <v>2</v>
      </c>
      <c r="J898" s="144" t="str">
        <f t="shared" si="124"/>
        <v>SMALL</v>
      </c>
      <c r="K898" s="144" t="str">
        <f t="shared" si="125"/>
        <v>SMALL</v>
      </c>
      <c r="L898" s="144" t="str" cm="1">
        <f t="array" ref="L898">_xlfn.IFS(I898&lt;=2,"SMALL",I898&lt;=5,"MEDIUM",I898&gt;5,"LARGE")</f>
        <v>SMALL</v>
      </c>
      <c r="M898" s="144" t="str">
        <f t="shared" si="119"/>
        <v>NO</v>
      </c>
      <c r="N898" s="374">
        <v>4.75</v>
      </c>
      <c r="O898" s="374">
        <f t="shared" si="120"/>
        <v>5</v>
      </c>
      <c r="P898" s="158" t="str" cm="1">
        <f t="array" ref="P898">_xlfn.SWITCH(ROUND(N898,0),5,"Excellent",4,"Good",3,"ok","Bad")</f>
        <v>Excellent</v>
      </c>
      <c r="Q898" s="144">
        <v>12</v>
      </c>
      <c r="R898" s="385">
        <v>42264</v>
      </c>
      <c r="S898" s="385">
        <v>43821</v>
      </c>
      <c r="T898" s="144">
        <v>465</v>
      </c>
      <c r="U898" s="144" t="s">
        <v>69</v>
      </c>
      <c r="V898" s="144">
        <v>301</v>
      </c>
      <c r="W898" s="144" t="str">
        <f t="shared" si="126"/>
        <v>Active</v>
      </c>
      <c r="X898" s="144">
        <v>465</v>
      </c>
      <c r="Y898" s="157" t="s">
        <v>64</v>
      </c>
      <c r="Z898" s="386">
        <v>1</v>
      </c>
      <c r="AA898" s="386">
        <v>0.89</v>
      </c>
      <c r="AB898" s="387" t="s">
        <v>62</v>
      </c>
      <c r="AC898" s="157"/>
    </row>
    <row r="899" spans="2:29">
      <c r="B899" s="347">
        <v>71</v>
      </c>
      <c r="C899" s="383">
        <v>178</v>
      </c>
      <c r="D899" s="383" t="str">
        <f t="shared" si="121"/>
        <v>NO</v>
      </c>
      <c r="E899" s="383" t="str">
        <f t="shared" si="122"/>
        <v>MILD</v>
      </c>
      <c r="F899" s="383" t="str">
        <f t="shared" si="123"/>
        <v>RAIN</v>
      </c>
      <c r="G899" s="384" t="str">
        <f t="shared" si="118"/>
        <v>WET</v>
      </c>
      <c r="I899" s="342">
        <v>4</v>
      </c>
      <c r="J899" s="144" t="str">
        <f t="shared" si="124"/>
        <v>LARGE</v>
      </c>
      <c r="K899" s="144" t="str">
        <f t="shared" si="125"/>
        <v>MEDIUM</v>
      </c>
      <c r="L899" s="144" t="str" cm="1">
        <f t="array" ref="L899">_xlfn.IFS(I899&lt;=2,"SMALL",I899&lt;=5,"MEDIUM",I899&gt;5,"LARGE")</f>
        <v>MEDIUM</v>
      </c>
      <c r="M899" s="144" t="str">
        <f t="shared" si="119"/>
        <v>YES</v>
      </c>
      <c r="N899" s="374">
        <v>4.9000000000000004</v>
      </c>
      <c r="O899" s="374">
        <f t="shared" si="120"/>
        <v>5</v>
      </c>
      <c r="P899" s="158" t="str" cm="1">
        <f t="array" ref="P899">_xlfn.SWITCH(ROUND(N899,0),5,"Excellent",4,"Good",3,"ok","Bad")</f>
        <v>Excellent</v>
      </c>
      <c r="Q899" s="144">
        <v>104</v>
      </c>
      <c r="R899" s="385">
        <v>41884</v>
      </c>
      <c r="S899" s="385">
        <v>43997</v>
      </c>
      <c r="T899" s="144">
        <v>1819</v>
      </c>
      <c r="U899" s="144" t="s">
        <v>69</v>
      </c>
      <c r="V899" s="144">
        <v>318</v>
      </c>
      <c r="W899" s="144" t="str">
        <f t="shared" si="126"/>
        <v>Active</v>
      </c>
      <c r="X899" s="144">
        <v>1819</v>
      </c>
      <c r="Y899" s="157" t="s">
        <v>70</v>
      </c>
      <c r="Z899" s="386">
        <v>1</v>
      </c>
      <c r="AA899" s="386">
        <v>0.91</v>
      </c>
      <c r="AB899" s="387" t="s">
        <v>62</v>
      </c>
      <c r="AC899" s="157"/>
    </row>
    <row r="900" spans="2:29">
      <c r="B900" s="347">
        <v>75</v>
      </c>
      <c r="C900" s="383">
        <v>0</v>
      </c>
      <c r="D900" s="383" t="str">
        <f t="shared" si="121"/>
        <v>NO</v>
      </c>
      <c r="E900" s="383" t="str">
        <f t="shared" si="122"/>
        <v>MILD</v>
      </c>
      <c r="F900" s="383" t="str">
        <f t="shared" si="123"/>
        <v>NONE</v>
      </c>
      <c r="G900" s="384" t="str">
        <f t="shared" si="118"/>
        <v>WET</v>
      </c>
      <c r="I900" s="342">
        <v>2</v>
      </c>
      <c r="J900" s="144" t="str">
        <f t="shared" si="124"/>
        <v>SMALL</v>
      </c>
      <c r="K900" s="144" t="str">
        <f t="shared" si="125"/>
        <v>SMALL</v>
      </c>
      <c r="L900" s="144" t="str" cm="1">
        <f t="array" ref="L900">_xlfn.IFS(I900&lt;=2,"SMALL",I900&lt;=5,"MEDIUM",I900&gt;5,"LARGE")</f>
        <v>SMALL</v>
      </c>
      <c r="M900" s="144" t="str">
        <f t="shared" si="119"/>
        <v>YES</v>
      </c>
      <c r="N900" s="374">
        <v>4.8899999999999997</v>
      </c>
      <c r="O900" s="374">
        <f t="shared" si="120"/>
        <v>5</v>
      </c>
      <c r="P900" s="158" t="str" cm="1">
        <f t="array" ref="P900">_xlfn.SWITCH(ROUND(N900,0),5,"Excellent",4,"Good",3,"ok","Bad")</f>
        <v>Excellent</v>
      </c>
      <c r="Q900" s="144">
        <v>168</v>
      </c>
      <c r="R900" s="385">
        <v>41912</v>
      </c>
      <c r="S900" s="385">
        <v>43878</v>
      </c>
      <c r="T900" s="144">
        <v>1820</v>
      </c>
      <c r="U900" s="144" t="s">
        <v>69</v>
      </c>
      <c r="V900" s="144">
        <v>197</v>
      </c>
      <c r="W900" s="144" t="str">
        <f t="shared" si="126"/>
        <v>Active</v>
      </c>
      <c r="X900" s="144">
        <v>1820</v>
      </c>
      <c r="Y900" s="157" t="s">
        <v>61</v>
      </c>
      <c r="Z900" s="386">
        <v>1</v>
      </c>
      <c r="AA900" s="386">
        <v>0.97</v>
      </c>
      <c r="AB900" s="387" t="s">
        <v>62</v>
      </c>
      <c r="AC900" s="157"/>
    </row>
    <row r="901" spans="2:29">
      <c r="B901" s="347">
        <v>78</v>
      </c>
      <c r="C901" s="383">
        <v>0</v>
      </c>
      <c r="D901" s="383" t="str">
        <f t="shared" si="121"/>
        <v>NO</v>
      </c>
      <c r="E901" s="383" t="str">
        <f t="shared" si="122"/>
        <v>MILD</v>
      </c>
      <c r="F901" s="383" t="str">
        <f t="shared" si="123"/>
        <v>NONE</v>
      </c>
      <c r="G901" s="384" t="str">
        <f t="shared" ref="G901:G964" si="127">IF(OR(E901="COLD",E901="MILD"),"WET","DRY")</f>
        <v>WET</v>
      </c>
      <c r="I901" s="342">
        <v>4</v>
      </c>
      <c r="J901" s="144" t="str">
        <f t="shared" si="124"/>
        <v>LARGE</v>
      </c>
      <c r="K901" s="144" t="str">
        <f t="shared" si="125"/>
        <v>MEDIUM</v>
      </c>
      <c r="L901" s="144" t="str" cm="1">
        <f t="array" ref="L901">_xlfn.IFS(I901&lt;=2,"SMALL",I901&lt;=5,"MEDIUM",I901&gt;5,"LARGE")</f>
        <v>MEDIUM</v>
      </c>
      <c r="M901" s="144" t="str">
        <f t="shared" ref="M901:M964" si="128">IF(AND(N901&gt;=4.8,Q901&gt;100),"YES","NO")</f>
        <v>NO</v>
      </c>
      <c r="N901" s="374">
        <v>4.91</v>
      </c>
      <c r="O901" s="374">
        <f t="shared" ref="O901:O964" si="129">ROUND(N901,0)</f>
        <v>5</v>
      </c>
      <c r="P901" s="158" t="str" cm="1">
        <f t="array" ref="P901">_xlfn.SWITCH(ROUND(N901,0),5,"Excellent",4,"Good",3,"ok","Bad")</f>
        <v>Excellent</v>
      </c>
      <c r="Q901" s="144">
        <v>22</v>
      </c>
      <c r="R901" s="385">
        <v>42149</v>
      </c>
      <c r="S901" s="385">
        <v>43835</v>
      </c>
      <c r="T901" s="144">
        <v>1579</v>
      </c>
      <c r="U901" s="144" t="s">
        <v>60</v>
      </c>
      <c r="V901" s="144">
        <v>349</v>
      </c>
      <c r="W901" s="144" t="str">
        <f t="shared" si="126"/>
        <v>Active</v>
      </c>
      <c r="X901" s="144">
        <v>1579</v>
      </c>
      <c r="Y901" s="157" t="s">
        <v>70</v>
      </c>
      <c r="Z901" s="386">
        <v>1</v>
      </c>
      <c r="AA901" s="386">
        <v>0.33</v>
      </c>
      <c r="AB901" s="387" t="s">
        <v>65</v>
      </c>
      <c r="AC901" s="157"/>
    </row>
    <row r="902" spans="2:29">
      <c r="B902" s="347">
        <v>86</v>
      </c>
      <c r="C902" s="383">
        <v>0</v>
      </c>
      <c r="D902" s="383" t="str">
        <f t="shared" ref="D902:D965" si="130">IFERROR(IF(B902&lt;35,"YES","NO"),"-")</f>
        <v>NO</v>
      </c>
      <c r="E902" s="383" t="str">
        <f t="shared" ref="E902:E965" si="131">IFERROR(IF(B902&lt;40,"COLD",IF(B902&gt;80,"HOT","MILD")),"-")</f>
        <v>HOT</v>
      </c>
      <c r="F902" s="383" t="str">
        <f t="shared" ref="F902:F965" si="132">IF(AND(C902&lt;0,D902="YES"),"SNOW",IF(AND(C902&gt;0,D902="NO"),"RAIN","NONE"))</f>
        <v>NONE</v>
      </c>
      <c r="G902" s="384" t="str">
        <f t="shared" si="127"/>
        <v>DRY</v>
      </c>
      <c r="I902" s="342">
        <v>6</v>
      </c>
      <c r="J902" s="144" t="str">
        <f t="shared" ref="J902:J965" si="133">IF(I902&lt;=2,"SMALL","LARGE")</f>
        <v>LARGE</v>
      </c>
      <c r="K902" s="144" t="str">
        <f t="shared" ref="K902:K965" si="134">IF(I902&lt;=2,"SMALL",IF(I902&lt;=5,"MEDIUM","LARGE"))</f>
        <v>LARGE</v>
      </c>
      <c r="L902" s="144" t="str" cm="1">
        <f t="array" ref="L902">_xlfn.IFS(I902&lt;=2,"SMALL",I902&lt;=5,"MEDIUM",I902&gt;5,"LARGE")</f>
        <v>LARGE</v>
      </c>
      <c r="M902" s="144" t="str">
        <f t="shared" si="128"/>
        <v>YES</v>
      </c>
      <c r="N902" s="374">
        <v>4.92</v>
      </c>
      <c r="O902" s="374">
        <f t="shared" si="129"/>
        <v>5</v>
      </c>
      <c r="P902" s="158" t="str" cm="1">
        <f t="array" ref="P902">_xlfn.SWITCH(ROUND(N902,0),5,"Excellent",4,"Good",3,"ok","Bad")</f>
        <v>Excellent</v>
      </c>
      <c r="Q902" s="144">
        <v>273</v>
      </c>
      <c r="R902" s="385">
        <v>41854</v>
      </c>
      <c r="S902" s="385">
        <v>44045</v>
      </c>
      <c r="T902" s="144">
        <v>1718</v>
      </c>
      <c r="U902" s="144" t="s">
        <v>69</v>
      </c>
      <c r="V902" s="144">
        <v>292</v>
      </c>
      <c r="W902" s="144" t="str">
        <f t="shared" ref="W902:W965" si="135">IF(NOT(V902=0),"Active","Inactive")</f>
        <v>Active</v>
      </c>
      <c r="X902" s="144">
        <v>1718</v>
      </c>
      <c r="Y902" s="157" t="s">
        <v>64</v>
      </c>
      <c r="Z902" s="386">
        <v>1</v>
      </c>
      <c r="AA902" s="386">
        <v>0.5</v>
      </c>
      <c r="AB902" s="387" t="s">
        <v>65</v>
      </c>
      <c r="AC902" s="157"/>
    </row>
    <row r="903" spans="2:29">
      <c r="B903" s="347">
        <v>88</v>
      </c>
      <c r="C903" s="383">
        <v>0</v>
      </c>
      <c r="D903" s="383" t="str">
        <f t="shared" si="130"/>
        <v>NO</v>
      </c>
      <c r="E903" s="383" t="str">
        <f t="shared" si="131"/>
        <v>HOT</v>
      </c>
      <c r="F903" s="383" t="str">
        <f t="shared" si="132"/>
        <v>NONE</v>
      </c>
      <c r="G903" s="384" t="str">
        <f t="shared" si="127"/>
        <v>DRY</v>
      </c>
      <c r="I903" s="342">
        <v>1</v>
      </c>
      <c r="J903" s="144" t="str">
        <f t="shared" si="133"/>
        <v>SMALL</v>
      </c>
      <c r="K903" s="144" t="str">
        <f t="shared" si="134"/>
        <v>SMALL</v>
      </c>
      <c r="L903" s="144" t="str" cm="1">
        <f t="array" ref="L903">_xlfn.IFS(I903&lt;=2,"SMALL",I903&lt;=5,"MEDIUM",I903&gt;5,"LARGE")</f>
        <v>SMALL</v>
      </c>
      <c r="M903" s="144" t="str">
        <f t="shared" si="128"/>
        <v>NO</v>
      </c>
      <c r="N903" s="374">
        <v>4.78</v>
      </c>
      <c r="O903" s="374">
        <f t="shared" si="129"/>
        <v>5</v>
      </c>
      <c r="P903" s="158" t="str" cm="1">
        <f t="array" ref="P903">_xlfn.SWITCH(ROUND(N903,0),5,"Excellent",4,"Good",3,"ok","Bad")</f>
        <v>Excellent</v>
      </c>
      <c r="Q903" s="144">
        <v>9</v>
      </c>
      <c r="R903" s="385">
        <v>42167</v>
      </c>
      <c r="S903" s="385">
        <v>43657</v>
      </c>
      <c r="T903" s="144">
        <v>21</v>
      </c>
      <c r="U903" s="144" t="s">
        <v>60</v>
      </c>
      <c r="V903" s="144">
        <v>349</v>
      </c>
      <c r="W903" s="144" t="str">
        <f t="shared" si="135"/>
        <v>Active</v>
      </c>
      <c r="X903" s="144">
        <v>21</v>
      </c>
      <c r="Y903" s="157" t="s">
        <v>70</v>
      </c>
      <c r="Z903" s="386">
        <v>1</v>
      </c>
      <c r="AA903" s="386">
        <v>0.5</v>
      </c>
      <c r="AB903" s="387" t="s">
        <v>65</v>
      </c>
      <c r="AC903" s="157"/>
    </row>
    <row r="904" spans="2:29">
      <c r="B904" s="347">
        <v>68</v>
      </c>
      <c r="C904" s="383">
        <v>0</v>
      </c>
      <c r="D904" s="383" t="str">
        <f t="shared" si="130"/>
        <v>NO</v>
      </c>
      <c r="E904" s="383" t="str">
        <f t="shared" si="131"/>
        <v>MILD</v>
      </c>
      <c r="F904" s="383" t="str">
        <f t="shared" si="132"/>
        <v>NONE</v>
      </c>
      <c r="G904" s="384" t="str">
        <f t="shared" si="127"/>
        <v>WET</v>
      </c>
      <c r="I904" s="342">
        <v>2</v>
      </c>
      <c r="J904" s="144" t="str">
        <f t="shared" si="133"/>
        <v>SMALL</v>
      </c>
      <c r="K904" s="144" t="str">
        <f t="shared" si="134"/>
        <v>SMALL</v>
      </c>
      <c r="L904" s="144" t="str" cm="1">
        <f t="array" ref="L904">_xlfn.IFS(I904&lt;=2,"SMALL",I904&lt;=5,"MEDIUM",I904&gt;5,"LARGE")</f>
        <v>SMALL</v>
      </c>
      <c r="M904" s="144" t="str">
        <f t="shared" si="128"/>
        <v>YES</v>
      </c>
      <c r="N904" s="374">
        <v>4.87</v>
      </c>
      <c r="O904" s="374">
        <f t="shared" si="129"/>
        <v>5</v>
      </c>
      <c r="P904" s="158" t="str" cm="1">
        <f t="array" ref="P904">_xlfn.SWITCH(ROUND(N904,0),5,"Excellent",4,"Good",3,"ok","Bad")</f>
        <v>Excellent</v>
      </c>
      <c r="Q904" s="144">
        <v>103</v>
      </c>
      <c r="R904" s="385">
        <v>42143</v>
      </c>
      <c r="S904" s="385">
        <v>43905</v>
      </c>
      <c r="T904" s="144">
        <v>1241</v>
      </c>
      <c r="U904" s="144" t="s">
        <v>60</v>
      </c>
      <c r="V904" s="144">
        <v>197</v>
      </c>
      <c r="W904" s="144" t="str">
        <f t="shared" si="135"/>
        <v>Active</v>
      </c>
      <c r="X904" s="144">
        <v>1241</v>
      </c>
      <c r="Y904" s="157" t="s">
        <v>70</v>
      </c>
      <c r="Z904" s="386">
        <v>1</v>
      </c>
      <c r="AA904" s="386">
        <v>0.4</v>
      </c>
      <c r="AB904" s="387" t="s">
        <v>65</v>
      </c>
      <c r="AC904" s="157"/>
    </row>
    <row r="905" spans="2:29">
      <c r="B905" s="347">
        <v>67</v>
      </c>
      <c r="C905" s="383">
        <v>0</v>
      </c>
      <c r="D905" s="383" t="str">
        <f t="shared" si="130"/>
        <v>NO</v>
      </c>
      <c r="E905" s="383" t="str">
        <f t="shared" si="131"/>
        <v>MILD</v>
      </c>
      <c r="F905" s="383" t="str">
        <f t="shared" si="132"/>
        <v>NONE</v>
      </c>
      <c r="G905" s="384" t="str">
        <f t="shared" si="127"/>
        <v>WET</v>
      </c>
      <c r="I905" s="342">
        <v>2</v>
      </c>
      <c r="J905" s="144" t="str">
        <f t="shared" si="133"/>
        <v>SMALL</v>
      </c>
      <c r="K905" s="144" t="str">
        <f t="shared" si="134"/>
        <v>SMALL</v>
      </c>
      <c r="L905" s="144" t="str" cm="1">
        <f t="array" ref="L905">_xlfn.IFS(I905&lt;=2,"SMALL",I905&lt;=5,"MEDIUM",I905&gt;5,"LARGE")</f>
        <v>SMALL</v>
      </c>
      <c r="M905" s="144" t="str">
        <f t="shared" si="128"/>
        <v>NO</v>
      </c>
      <c r="N905" s="374">
        <v>4.67</v>
      </c>
      <c r="O905" s="374">
        <f t="shared" si="129"/>
        <v>5</v>
      </c>
      <c r="P905" s="158" t="str" cm="1">
        <f t="array" ref="P905">_xlfn.SWITCH(ROUND(N905,0),5,"Excellent",4,"Good",3,"ok","Bad")</f>
        <v>Excellent</v>
      </c>
      <c r="Q905" s="144">
        <v>475</v>
      </c>
      <c r="R905" s="385">
        <v>41863</v>
      </c>
      <c r="S905" s="385">
        <v>44046</v>
      </c>
      <c r="T905" s="144">
        <v>1162</v>
      </c>
      <c r="U905" s="144" t="s">
        <v>60</v>
      </c>
      <c r="V905" s="144">
        <v>87</v>
      </c>
      <c r="W905" s="144" t="str">
        <f t="shared" si="135"/>
        <v>Active</v>
      </c>
      <c r="X905" s="144">
        <v>1162</v>
      </c>
      <c r="Y905" s="157" t="s">
        <v>70</v>
      </c>
      <c r="Z905" s="386">
        <v>1</v>
      </c>
      <c r="AA905" s="386">
        <v>0.7</v>
      </c>
      <c r="AB905" s="387" t="s">
        <v>62</v>
      </c>
      <c r="AC905" s="157"/>
    </row>
    <row r="906" spans="2:29">
      <c r="B906" s="347">
        <v>80</v>
      </c>
      <c r="C906" s="383">
        <v>0</v>
      </c>
      <c r="D906" s="383" t="str">
        <f t="shared" si="130"/>
        <v>NO</v>
      </c>
      <c r="E906" s="383" t="str">
        <f t="shared" si="131"/>
        <v>MILD</v>
      </c>
      <c r="F906" s="383" t="str">
        <f t="shared" si="132"/>
        <v>NONE</v>
      </c>
      <c r="G906" s="384" t="str">
        <f t="shared" si="127"/>
        <v>WET</v>
      </c>
      <c r="I906" s="342">
        <v>5</v>
      </c>
      <c r="J906" s="144" t="str">
        <f t="shared" si="133"/>
        <v>LARGE</v>
      </c>
      <c r="K906" s="144" t="str">
        <f t="shared" si="134"/>
        <v>MEDIUM</v>
      </c>
      <c r="L906" s="144" t="str" cm="1">
        <f t="array" ref="L906">_xlfn.IFS(I906&lt;=2,"SMALL",I906&lt;=5,"MEDIUM",I906&gt;5,"LARGE")</f>
        <v>MEDIUM</v>
      </c>
      <c r="M906" s="144" t="str">
        <f t="shared" si="128"/>
        <v>NO</v>
      </c>
      <c r="N906" s="374">
        <v>4.63</v>
      </c>
      <c r="O906" s="374">
        <f t="shared" si="129"/>
        <v>5</v>
      </c>
      <c r="P906" s="158" t="str" cm="1">
        <f t="array" ref="P906">_xlfn.SWITCH(ROUND(N906,0),5,"Excellent",4,"Good",3,"ok","Bad")</f>
        <v>Excellent</v>
      </c>
      <c r="Q906" s="144">
        <v>364</v>
      </c>
      <c r="R906" s="385">
        <v>41875</v>
      </c>
      <c r="S906" s="385">
        <v>44044</v>
      </c>
      <c r="T906" s="144">
        <v>1245</v>
      </c>
      <c r="U906" s="144" t="s">
        <v>69</v>
      </c>
      <c r="V906" s="144">
        <v>302</v>
      </c>
      <c r="W906" s="144" t="str">
        <f t="shared" si="135"/>
        <v>Active</v>
      </c>
      <c r="X906" s="144">
        <v>1245</v>
      </c>
      <c r="Y906" s="157" t="s">
        <v>70</v>
      </c>
      <c r="Z906" s="386">
        <v>1</v>
      </c>
      <c r="AA906" s="386">
        <v>0</v>
      </c>
      <c r="AB906" s="387" t="s">
        <v>65</v>
      </c>
      <c r="AC906" s="157"/>
    </row>
    <row r="907" spans="2:29">
      <c r="B907" s="347">
        <v>67</v>
      </c>
      <c r="C907" s="383">
        <v>0</v>
      </c>
      <c r="D907" s="383" t="str">
        <f t="shared" si="130"/>
        <v>NO</v>
      </c>
      <c r="E907" s="383" t="str">
        <f t="shared" si="131"/>
        <v>MILD</v>
      </c>
      <c r="F907" s="383" t="str">
        <f t="shared" si="132"/>
        <v>NONE</v>
      </c>
      <c r="G907" s="384" t="str">
        <f t="shared" si="127"/>
        <v>WET</v>
      </c>
      <c r="I907" s="342">
        <v>2</v>
      </c>
      <c r="J907" s="144" t="str">
        <f t="shared" si="133"/>
        <v>SMALL</v>
      </c>
      <c r="K907" s="144" t="str">
        <f t="shared" si="134"/>
        <v>SMALL</v>
      </c>
      <c r="L907" s="144" t="str" cm="1">
        <f t="array" ref="L907">_xlfn.IFS(I907&lt;=2,"SMALL",I907&lt;=5,"MEDIUM",I907&gt;5,"LARGE")</f>
        <v>SMALL</v>
      </c>
      <c r="M907" s="144" t="str">
        <f t="shared" si="128"/>
        <v>YES</v>
      </c>
      <c r="N907" s="374">
        <v>4.9800000000000004</v>
      </c>
      <c r="O907" s="374">
        <f t="shared" si="129"/>
        <v>5</v>
      </c>
      <c r="P907" s="158" t="str" cm="1">
        <f t="array" ref="P907">_xlfn.SWITCH(ROUND(N907,0),5,"Excellent",4,"Good",3,"ok","Bad")</f>
        <v>Excellent</v>
      </c>
      <c r="Q907" s="144">
        <v>182</v>
      </c>
      <c r="R907" s="385">
        <v>41926</v>
      </c>
      <c r="S907" s="385">
        <v>43835</v>
      </c>
      <c r="T907" s="144">
        <v>146</v>
      </c>
      <c r="U907" s="144" t="s">
        <v>60</v>
      </c>
      <c r="V907" s="144">
        <v>11</v>
      </c>
      <c r="W907" s="144" t="str">
        <f t="shared" si="135"/>
        <v>Active</v>
      </c>
      <c r="X907" s="144">
        <v>146</v>
      </c>
      <c r="Y907" s="157" t="s">
        <v>70</v>
      </c>
      <c r="Z907" s="386">
        <v>1</v>
      </c>
      <c r="AA907" s="386">
        <v>0.98</v>
      </c>
      <c r="AB907" s="387" t="s">
        <v>62</v>
      </c>
      <c r="AC907" s="157"/>
    </row>
    <row r="908" spans="2:29">
      <c r="B908" s="347">
        <v>86</v>
      </c>
      <c r="C908" s="383">
        <v>5</v>
      </c>
      <c r="D908" s="383" t="str">
        <f t="shared" si="130"/>
        <v>NO</v>
      </c>
      <c r="E908" s="383" t="str">
        <f t="shared" si="131"/>
        <v>HOT</v>
      </c>
      <c r="F908" s="383" t="str">
        <f t="shared" si="132"/>
        <v>RAIN</v>
      </c>
      <c r="G908" s="384" t="str">
        <f t="shared" si="127"/>
        <v>DRY</v>
      </c>
      <c r="I908" s="342">
        <v>2</v>
      </c>
      <c r="J908" s="144" t="str">
        <f t="shared" si="133"/>
        <v>SMALL</v>
      </c>
      <c r="K908" s="144" t="str">
        <f t="shared" si="134"/>
        <v>SMALL</v>
      </c>
      <c r="L908" s="144" t="str" cm="1">
        <f t="array" ref="L908">_xlfn.IFS(I908&lt;=2,"SMALL",I908&lt;=5,"MEDIUM",I908&gt;5,"LARGE")</f>
        <v>SMALL</v>
      </c>
      <c r="M908" s="144" t="str">
        <f t="shared" si="128"/>
        <v>NO</v>
      </c>
      <c r="N908" s="374">
        <v>4.88</v>
      </c>
      <c r="O908" s="374">
        <f t="shared" si="129"/>
        <v>5</v>
      </c>
      <c r="P908" s="158" t="str" cm="1">
        <f t="array" ref="P908">_xlfn.SWITCH(ROUND(N908,0),5,"Excellent",4,"Good",3,"ok","Bad")</f>
        <v>Excellent</v>
      </c>
      <c r="Q908" s="144">
        <v>8</v>
      </c>
      <c r="R908" s="385">
        <v>42056</v>
      </c>
      <c r="S908" s="385">
        <v>43805</v>
      </c>
      <c r="T908" s="144">
        <v>465</v>
      </c>
      <c r="U908" s="144" t="s">
        <v>69</v>
      </c>
      <c r="V908" s="144">
        <v>335</v>
      </c>
      <c r="W908" s="144" t="str">
        <f t="shared" si="135"/>
        <v>Active</v>
      </c>
      <c r="X908" s="144">
        <v>465</v>
      </c>
      <c r="Y908" s="157" t="s">
        <v>70</v>
      </c>
      <c r="Z908" s="386">
        <v>1</v>
      </c>
      <c r="AA908" s="386">
        <v>0.98</v>
      </c>
      <c r="AB908" s="387" t="s">
        <v>62</v>
      </c>
      <c r="AC908" s="157"/>
    </row>
    <row r="909" spans="2:29">
      <c r="B909" s="347">
        <v>85</v>
      </c>
      <c r="C909" s="383">
        <v>302</v>
      </c>
      <c r="D909" s="383" t="str">
        <f t="shared" si="130"/>
        <v>NO</v>
      </c>
      <c r="E909" s="383" t="str">
        <f t="shared" si="131"/>
        <v>HOT</v>
      </c>
      <c r="F909" s="383" t="str">
        <f t="shared" si="132"/>
        <v>RAIN</v>
      </c>
      <c r="G909" s="384" t="str">
        <f t="shared" si="127"/>
        <v>DRY</v>
      </c>
      <c r="I909" s="342">
        <v>2</v>
      </c>
      <c r="J909" s="144" t="str">
        <f t="shared" si="133"/>
        <v>SMALL</v>
      </c>
      <c r="K909" s="144" t="str">
        <f t="shared" si="134"/>
        <v>SMALL</v>
      </c>
      <c r="L909" s="144" t="str" cm="1">
        <f t="array" ref="L909">_xlfn.IFS(I909&lt;=2,"SMALL",I909&lt;=5,"MEDIUM",I909&gt;5,"LARGE")</f>
        <v>SMALL</v>
      </c>
      <c r="M909" s="144" t="str">
        <f t="shared" si="128"/>
        <v>NO</v>
      </c>
      <c r="N909" s="374">
        <v>4.5</v>
      </c>
      <c r="O909" s="374">
        <f t="shared" si="129"/>
        <v>5</v>
      </c>
      <c r="P909" s="158" t="str" cm="1">
        <f t="array" ref="P909">_xlfn.SWITCH(ROUND(N909,0),5,"Excellent",4,"Good",3,"ok","Bad")</f>
        <v>Excellent</v>
      </c>
      <c r="Q909" s="144">
        <v>8</v>
      </c>
      <c r="R909" s="385">
        <v>41930</v>
      </c>
      <c r="S909" s="385">
        <v>43705</v>
      </c>
      <c r="T909" s="144">
        <v>465</v>
      </c>
      <c r="U909" s="144" t="s">
        <v>69</v>
      </c>
      <c r="V909" s="144">
        <v>365</v>
      </c>
      <c r="W909" s="144" t="str">
        <f t="shared" si="135"/>
        <v>Active</v>
      </c>
      <c r="X909" s="144">
        <v>465</v>
      </c>
      <c r="Y909" s="157" t="s">
        <v>61</v>
      </c>
      <c r="Z909" s="386">
        <v>1</v>
      </c>
      <c r="AA909" s="386">
        <v>1</v>
      </c>
      <c r="AB909" s="387" t="s">
        <v>62</v>
      </c>
      <c r="AC909" s="157"/>
    </row>
    <row r="910" spans="2:29">
      <c r="B910" s="347">
        <v>67</v>
      </c>
      <c r="C910" s="383">
        <v>0</v>
      </c>
      <c r="D910" s="383" t="str">
        <f t="shared" si="130"/>
        <v>NO</v>
      </c>
      <c r="E910" s="383" t="str">
        <f t="shared" si="131"/>
        <v>MILD</v>
      </c>
      <c r="F910" s="383" t="str">
        <f t="shared" si="132"/>
        <v>NONE</v>
      </c>
      <c r="G910" s="384" t="str">
        <f t="shared" si="127"/>
        <v>WET</v>
      </c>
      <c r="I910" s="342">
        <v>1</v>
      </c>
      <c r="J910" s="144" t="str">
        <f t="shared" si="133"/>
        <v>SMALL</v>
      </c>
      <c r="K910" s="144" t="str">
        <f t="shared" si="134"/>
        <v>SMALL</v>
      </c>
      <c r="L910" s="144" t="str" cm="1">
        <f t="array" ref="L910">_xlfn.IFS(I910&lt;=2,"SMALL",I910&lt;=5,"MEDIUM",I910&gt;5,"LARGE")</f>
        <v>SMALL</v>
      </c>
      <c r="M910" s="144" t="str">
        <f t="shared" si="128"/>
        <v>NO</v>
      </c>
      <c r="N910" s="374">
        <v>5</v>
      </c>
      <c r="O910" s="374">
        <f t="shared" si="129"/>
        <v>5</v>
      </c>
      <c r="P910" s="158" t="str" cm="1">
        <f t="array" ref="P910">_xlfn.SWITCH(ROUND(N910,0),5,"Excellent",4,"Good",3,"ok","Bad")</f>
        <v>Excellent</v>
      </c>
      <c r="Q910" s="144">
        <v>9</v>
      </c>
      <c r="R910" s="385">
        <v>43527</v>
      </c>
      <c r="S910" s="385">
        <v>43890</v>
      </c>
      <c r="T910" s="144">
        <v>1160</v>
      </c>
      <c r="U910" s="144" t="s">
        <v>60</v>
      </c>
      <c r="V910" s="144">
        <v>151</v>
      </c>
      <c r="W910" s="144" t="str">
        <f t="shared" si="135"/>
        <v>Active</v>
      </c>
      <c r="X910" s="144">
        <v>1160</v>
      </c>
      <c r="Y910" s="157" t="s">
        <v>70</v>
      </c>
      <c r="Z910" s="386">
        <v>1</v>
      </c>
      <c r="AA910" s="386">
        <v>0.87</v>
      </c>
      <c r="AB910" s="387" t="s">
        <v>62</v>
      </c>
      <c r="AC910" s="157"/>
    </row>
    <row r="911" spans="2:29">
      <c r="B911" s="347">
        <v>70</v>
      </c>
      <c r="C911" s="383">
        <v>236</v>
      </c>
      <c r="D911" s="383" t="str">
        <f t="shared" si="130"/>
        <v>NO</v>
      </c>
      <c r="E911" s="383" t="str">
        <f t="shared" si="131"/>
        <v>MILD</v>
      </c>
      <c r="F911" s="383" t="str">
        <f t="shared" si="132"/>
        <v>RAIN</v>
      </c>
      <c r="G911" s="384" t="str">
        <f t="shared" si="127"/>
        <v>WET</v>
      </c>
      <c r="I911" s="342">
        <v>4</v>
      </c>
      <c r="J911" s="144" t="str">
        <f t="shared" si="133"/>
        <v>LARGE</v>
      </c>
      <c r="K911" s="144" t="str">
        <f t="shared" si="134"/>
        <v>MEDIUM</v>
      </c>
      <c r="L911" s="144" t="str" cm="1">
        <f t="array" ref="L911">_xlfn.IFS(I911&lt;=2,"SMALL",I911&lt;=5,"MEDIUM",I911&gt;5,"LARGE")</f>
        <v>MEDIUM</v>
      </c>
      <c r="M911" s="144" t="str">
        <f t="shared" si="128"/>
        <v>NO</v>
      </c>
      <c r="N911" s="374">
        <v>4.8899999999999997</v>
      </c>
      <c r="O911" s="374">
        <f t="shared" si="129"/>
        <v>5</v>
      </c>
      <c r="P911" s="158" t="str" cm="1">
        <f t="array" ref="P911">_xlfn.SWITCH(ROUND(N911,0),5,"Excellent",4,"Good",3,"ok","Bad")</f>
        <v>Excellent</v>
      </c>
      <c r="Q911" s="144">
        <v>76</v>
      </c>
      <c r="R911" s="385">
        <v>41890</v>
      </c>
      <c r="S911" s="385">
        <v>43888</v>
      </c>
      <c r="T911" s="144">
        <v>1413</v>
      </c>
      <c r="U911" s="144" t="s">
        <v>69</v>
      </c>
      <c r="V911" s="144">
        <v>343</v>
      </c>
      <c r="W911" s="144" t="str">
        <f t="shared" si="135"/>
        <v>Active</v>
      </c>
      <c r="X911" s="144">
        <v>1413</v>
      </c>
      <c r="Y911" s="157" t="s">
        <v>70</v>
      </c>
      <c r="Z911" s="386">
        <v>1</v>
      </c>
      <c r="AA911" s="386">
        <v>1</v>
      </c>
      <c r="AB911" s="387" t="s">
        <v>65</v>
      </c>
      <c r="AC911" s="157"/>
    </row>
    <row r="912" spans="2:29">
      <c r="B912" s="347">
        <v>86</v>
      </c>
      <c r="C912" s="383">
        <v>15</v>
      </c>
      <c r="D912" s="383" t="str">
        <f t="shared" si="130"/>
        <v>NO</v>
      </c>
      <c r="E912" s="383" t="str">
        <f t="shared" si="131"/>
        <v>HOT</v>
      </c>
      <c r="F912" s="383" t="str">
        <f t="shared" si="132"/>
        <v>RAIN</v>
      </c>
      <c r="G912" s="384" t="str">
        <f t="shared" si="127"/>
        <v>DRY</v>
      </c>
      <c r="I912" s="342">
        <v>2</v>
      </c>
      <c r="J912" s="144" t="str">
        <f t="shared" si="133"/>
        <v>SMALL</v>
      </c>
      <c r="K912" s="144" t="str">
        <f t="shared" si="134"/>
        <v>SMALL</v>
      </c>
      <c r="L912" s="144" t="str" cm="1">
        <f t="array" ref="L912">_xlfn.IFS(I912&lt;=2,"SMALL",I912&lt;=5,"MEDIUM",I912&gt;5,"LARGE")</f>
        <v>SMALL</v>
      </c>
      <c r="M912" s="144" t="str">
        <f t="shared" si="128"/>
        <v>NO</v>
      </c>
      <c r="N912" s="374">
        <v>4.67</v>
      </c>
      <c r="O912" s="374">
        <f t="shared" si="129"/>
        <v>5</v>
      </c>
      <c r="P912" s="158" t="str" cm="1">
        <f t="array" ref="P912">_xlfn.SWITCH(ROUND(N912,0),5,"Excellent",4,"Good",3,"ok","Bad")</f>
        <v>Excellent</v>
      </c>
      <c r="Q912" s="144">
        <v>12</v>
      </c>
      <c r="R912" s="385">
        <v>41873</v>
      </c>
      <c r="S912" s="385">
        <v>43694</v>
      </c>
      <c r="T912" s="144">
        <v>1827</v>
      </c>
      <c r="U912" s="144" t="s">
        <v>69</v>
      </c>
      <c r="V912" s="144">
        <v>106</v>
      </c>
      <c r="W912" s="144" t="str">
        <f t="shared" si="135"/>
        <v>Active</v>
      </c>
      <c r="X912" s="144">
        <v>1827</v>
      </c>
      <c r="Y912" s="157" t="s">
        <v>61</v>
      </c>
      <c r="Z912" s="386">
        <v>0.75</v>
      </c>
      <c r="AA912" s="386">
        <v>0</v>
      </c>
      <c r="AB912" s="387" t="s">
        <v>65</v>
      </c>
      <c r="AC912" s="157"/>
    </row>
    <row r="913" spans="2:29">
      <c r="B913" s="347">
        <v>68</v>
      </c>
      <c r="C913" s="383">
        <v>0</v>
      </c>
      <c r="D913" s="383" t="str">
        <f t="shared" si="130"/>
        <v>NO</v>
      </c>
      <c r="E913" s="383" t="str">
        <f t="shared" si="131"/>
        <v>MILD</v>
      </c>
      <c r="F913" s="383" t="str">
        <f t="shared" si="132"/>
        <v>NONE</v>
      </c>
      <c r="G913" s="384" t="str">
        <f t="shared" si="127"/>
        <v>WET</v>
      </c>
      <c r="I913" s="342">
        <v>1</v>
      </c>
      <c r="J913" s="144" t="str">
        <f t="shared" si="133"/>
        <v>SMALL</v>
      </c>
      <c r="K913" s="144" t="str">
        <f t="shared" si="134"/>
        <v>SMALL</v>
      </c>
      <c r="L913" s="144" t="str" cm="1">
        <f t="array" ref="L913">_xlfn.IFS(I913&lt;=2,"SMALL",I913&lt;=5,"MEDIUM",I913&gt;5,"LARGE")</f>
        <v>SMALL</v>
      </c>
      <c r="M913" s="144" t="str">
        <f t="shared" si="128"/>
        <v>NO</v>
      </c>
      <c r="N913" s="374">
        <v>4.58</v>
      </c>
      <c r="O913" s="374">
        <f t="shared" si="129"/>
        <v>5</v>
      </c>
      <c r="P913" s="158" t="str" cm="1">
        <f t="array" ref="P913">_xlfn.SWITCH(ROUND(N913,0),5,"Excellent",4,"Good",3,"ok","Bad")</f>
        <v>Excellent</v>
      </c>
      <c r="Q913" s="144">
        <v>26</v>
      </c>
      <c r="R913" s="385">
        <v>42253</v>
      </c>
      <c r="S913" s="385">
        <v>43898</v>
      </c>
      <c r="T913" s="144">
        <v>1818</v>
      </c>
      <c r="U913" s="144" t="s">
        <v>60</v>
      </c>
      <c r="V913" s="144">
        <v>330</v>
      </c>
      <c r="W913" s="144" t="str">
        <f t="shared" si="135"/>
        <v>Active</v>
      </c>
      <c r="X913" s="144">
        <v>1818</v>
      </c>
      <c r="Y913" s="157" t="s">
        <v>61</v>
      </c>
      <c r="Z913" s="386">
        <v>1</v>
      </c>
      <c r="AA913" s="386">
        <v>0.62</v>
      </c>
      <c r="AB913" s="387" t="s">
        <v>65</v>
      </c>
      <c r="AC913" s="157"/>
    </row>
    <row r="914" spans="2:29">
      <c r="B914" s="347">
        <v>73</v>
      </c>
      <c r="C914" s="383">
        <v>0</v>
      </c>
      <c r="D914" s="383" t="str">
        <f t="shared" si="130"/>
        <v>NO</v>
      </c>
      <c r="E914" s="383" t="str">
        <f t="shared" si="131"/>
        <v>MILD</v>
      </c>
      <c r="F914" s="383" t="str">
        <f t="shared" si="132"/>
        <v>NONE</v>
      </c>
      <c r="G914" s="384" t="str">
        <f t="shared" si="127"/>
        <v>WET</v>
      </c>
      <c r="I914" s="342">
        <v>6</v>
      </c>
      <c r="J914" s="144" t="str">
        <f t="shared" si="133"/>
        <v>LARGE</v>
      </c>
      <c r="K914" s="144" t="str">
        <f t="shared" si="134"/>
        <v>LARGE</v>
      </c>
      <c r="L914" s="144" t="str" cm="1">
        <f t="array" ref="L914">_xlfn.IFS(I914&lt;=2,"SMALL",I914&lt;=5,"MEDIUM",I914&gt;5,"LARGE")</f>
        <v>LARGE</v>
      </c>
      <c r="M914" s="144" t="str">
        <f t="shared" si="128"/>
        <v>NO</v>
      </c>
      <c r="N914" s="374">
        <v>4.99</v>
      </c>
      <c r="O914" s="374">
        <f t="shared" si="129"/>
        <v>5</v>
      </c>
      <c r="P914" s="158" t="str" cm="1">
        <f t="array" ref="P914">_xlfn.SWITCH(ROUND(N914,0),5,"Excellent",4,"Good",3,"ok","Bad")</f>
        <v>Excellent</v>
      </c>
      <c r="Q914" s="144">
        <v>100</v>
      </c>
      <c r="R914" s="385">
        <v>41878</v>
      </c>
      <c r="S914" s="385">
        <v>44054</v>
      </c>
      <c r="T914" s="144">
        <v>113</v>
      </c>
      <c r="U914" s="144" t="s">
        <v>69</v>
      </c>
      <c r="V914" s="144">
        <v>90</v>
      </c>
      <c r="W914" s="144" t="str">
        <f t="shared" si="135"/>
        <v>Active</v>
      </c>
      <c r="X914" s="144">
        <v>113</v>
      </c>
      <c r="Y914" s="157" t="s">
        <v>61</v>
      </c>
      <c r="Z914" s="386">
        <v>1</v>
      </c>
      <c r="AA914" s="386">
        <v>0.69</v>
      </c>
      <c r="AB914" s="387" t="s">
        <v>62</v>
      </c>
      <c r="AC914" s="157"/>
    </row>
    <row r="915" spans="2:29">
      <c r="B915" s="347">
        <v>67</v>
      </c>
      <c r="C915" s="383">
        <v>13</v>
      </c>
      <c r="D915" s="383" t="str">
        <f t="shared" si="130"/>
        <v>NO</v>
      </c>
      <c r="E915" s="383" t="str">
        <f t="shared" si="131"/>
        <v>MILD</v>
      </c>
      <c r="F915" s="383" t="str">
        <f t="shared" si="132"/>
        <v>RAIN</v>
      </c>
      <c r="G915" s="384" t="str">
        <f t="shared" si="127"/>
        <v>WET</v>
      </c>
      <c r="I915" s="342">
        <v>3</v>
      </c>
      <c r="J915" s="144" t="str">
        <f t="shared" si="133"/>
        <v>LARGE</v>
      </c>
      <c r="K915" s="144" t="str">
        <f t="shared" si="134"/>
        <v>MEDIUM</v>
      </c>
      <c r="L915" s="144" t="str" cm="1">
        <f t="array" ref="L915">_xlfn.IFS(I915&lt;=2,"SMALL",I915&lt;=5,"MEDIUM",I915&gt;5,"LARGE")</f>
        <v>MEDIUM</v>
      </c>
      <c r="M915" s="144" t="str">
        <f t="shared" si="128"/>
        <v>NO</v>
      </c>
      <c r="N915" s="374">
        <v>4.67</v>
      </c>
      <c r="O915" s="374">
        <f t="shared" si="129"/>
        <v>5</v>
      </c>
      <c r="P915" s="158" t="str" cm="1">
        <f t="array" ref="P915">_xlfn.SWITCH(ROUND(N915,0),5,"Excellent",4,"Good",3,"ok","Bad")</f>
        <v>Excellent</v>
      </c>
      <c r="Q915" s="144">
        <v>6</v>
      </c>
      <c r="R915" s="385">
        <v>42113</v>
      </c>
      <c r="S915" s="385">
        <v>43861</v>
      </c>
      <c r="T915" s="144">
        <v>465</v>
      </c>
      <c r="U915" s="144" t="s">
        <v>69</v>
      </c>
      <c r="V915" s="144">
        <v>338</v>
      </c>
      <c r="W915" s="144" t="str">
        <f t="shared" si="135"/>
        <v>Active</v>
      </c>
      <c r="X915" s="144">
        <v>465</v>
      </c>
      <c r="Y915" s="157" t="s">
        <v>70</v>
      </c>
      <c r="Z915" s="386">
        <v>1</v>
      </c>
      <c r="AA915" s="386">
        <v>1</v>
      </c>
      <c r="AB915" s="387" t="s">
        <v>65</v>
      </c>
      <c r="AC915" s="157"/>
    </row>
    <row r="916" spans="2:29">
      <c r="B916" s="347">
        <v>75</v>
      </c>
      <c r="C916" s="383">
        <v>0</v>
      </c>
      <c r="D916" s="383" t="str">
        <f t="shared" si="130"/>
        <v>NO</v>
      </c>
      <c r="E916" s="383" t="str">
        <f t="shared" si="131"/>
        <v>MILD</v>
      </c>
      <c r="F916" s="383" t="str">
        <f t="shared" si="132"/>
        <v>NONE</v>
      </c>
      <c r="G916" s="384" t="str">
        <f t="shared" si="127"/>
        <v>WET</v>
      </c>
      <c r="I916" s="342">
        <v>5</v>
      </c>
      <c r="J916" s="144" t="str">
        <f t="shared" si="133"/>
        <v>LARGE</v>
      </c>
      <c r="K916" s="144" t="str">
        <f t="shared" si="134"/>
        <v>MEDIUM</v>
      </c>
      <c r="L916" s="144" t="str" cm="1">
        <f t="array" ref="L916">_xlfn.IFS(I916&lt;=2,"SMALL",I916&lt;=5,"MEDIUM",I916&gt;5,"LARGE")</f>
        <v>MEDIUM</v>
      </c>
      <c r="M916" s="144" t="str">
        <f t="shared" si="128"/>
        <v>NO</v>
      </c>
      <c r="N916" s="374">
        <v>4.43</v>
      </c>
      <c r="O916" s="374">
        <f t="shared" si="129"/>
        <v>4</v>
      </c>
      <c r="P916" s="158" t="str" cm="1">
        <f t="array" ref="P916">_xlfn.SWITCH(ROUND(N916,0),5,"Excellent",4,"Good",3,"ok","Bad")</f>
        <v>Good</v>
      </c>
      <c r="Q916" s="144">
        <v>14</v>
      </c>
      <c r="R916" s="385">
        <v>41974</v>
      </c>
      <c r="S916" s="385">
        <v>43687</v>
      </c>
      <c r="T916" s="144">
        <v>1780</v>
      </c>
      <c r="U916" s="144" t="s">
        <v>69</v>
      </c>
      <c r="V916" s="144">
        <v>315</v>
      </c>
      <c r="W916" s="144" t="str">
        <f t="shared" si="135"/>
        <v>Active</v>
      </c>
      <c r="X916" s="144">
        <v>1780</v>
      </c>
      <c r="Y916" s="157" t="s">
        <v>61</v>
      </c>
      <c r="Z916" s="386">
        <v>0.9</v>
      </c>
      <c r="AA916" s="386">
        <v>0.76</v>
      </c>
      <c r="AB916" s="387" t="s">
        <v>62</v>
      </c>
      <c r="AC916" s="157"/>
    </row>
    <row r="917" spans="2:29">
      <c r="B917" s="347">
        <v>88</v>
      </c>
      <c r="C917" s="383">
        <v>0</v>
      </c>
      <c r="D917" s="383" t="str">
        <f t="shared" si="130"/>
        <v>NO</v>
      </c>
      <c r="E917" s="383" t="str">
        <f t="shared" si="131"/>
        <v>HOT</v>
      </c>
      <c r="F917" s="383" t="str">
        <f t="shared" si="132"/>
        <v>NONE</v>
      </c>
      <c r="G917" s="384" t="str">
        <f t="shared" si="127"/>
        <v>DRY</v>
      </c>
      <c r="I917" s="342">
        <v>6</v>
      </c>
      <c r="J917" s="144" t="str">
        <f t="shared" si="133"/>
        <v>LARGE</v>
      </c>
      <c r="K917" s="144" t="str">
        <f t="shared" si="134"/>
        <v>LARGE</v>
      </c>
      <c r="L917" s="144" t="str" cm="1">
        <f t="array" ref="L917">_xlfn.IFS(I917&lt;=2,"SMALL",I917&lt;=5,"MEDIUM",I917&gt;5,"LARGE")</f>
        <v>LARGE</v>
      </c>
      <c r="M917" s="144" t="str">
        <f t="shared" si="128"/>
        <v>NO</v>
      </c>
      <c r="N917" s="374">
        <v>4.3899999999999997</v>
      </c>
      <c r="O917" s="374">
        <f t="shared" si="129"/>
        <v>4</v>
      </c>
      <c r="P917" s="158" t="str" cm="1">
        <f t="array" ref="P917">_xlfn.SWITCH(ROUND(N917,0),5,"Excellent",4,"Good",3,"ok","Bad")</f>
        <v>Good</v>
      </c>
      <c r="Q917" s="144">
        <v>59</v>
      </c>
      <c r="R917" s="385">
        <v>41901</v>
      </c>
      <c r="S917" s="385">
        <v>43883</v>
      </c>
      <c r="T917" s="144">
        <v>1668</v>
      </c>
      <c r="U917" s="144" t="s">
        <v>69</v>
      </c>
      <c r="V917" s="144">
        <v>358</v>
      </c>
      <c r="W917" s="144" t="str">
        <f t="shared" si="135"/>
        <v>Active</v>
      </c>
      <c r="X917" s="144">
        <v>1668</v>
      </c>
      <c r="Y917" s="157" t="s">
        <v>70</v>
      </c>
      <c r="Z917" s="386">
        <v>1</v>
      </c>
      <c r="AA917" s="386">
        <v>1</v>
      </c>
      <c r="AB917" s="387" t="s">
        <v>62</v>
      </c>
      <c r="AC917" s="157"/>
    </row>
    <row r="918" spans="2:29">
      <c r="B918" s="347">
        <v>87</v>
      </c>
      <c r="C918" s="383">
        <v>0</v>
      </c>
      <c r="D918" s="383" t="str">
        <f t="shared" si="130"/>
        <v>NO</v>
      </c>
      <c r="E918" s="383" t="str">
        <f t="shared" si="131"/>
        <v>HOT</v>
      </c>
      <c r="F918" s="383" t="str">
        <f t="shared" si="132"/>
        <v>NONE</v>
      </c>
      <c r="G918" s="384" t="str">
        <f t="shared" si="127"/>
        <v>DRY</v>
      </c>
      <c r="I918" s="342">
        <v>4</v>
      </c>
      <c r="J918" s="144" t="str">
        <f t="shared" si="133"/>
        <v>LARGE</v>
      </c>
      <c r="K918" s="144" t="str">
        <f t="shared" si="134"/>
        <v>MEDIUM</v>
      </c>
      <c r="L918" s="144" t="str" cm="1">
        <f t="array" ref="L918">_xlfn.IFS(I918&lt;=2,"SMALL",I918&lt;=5,"MEDIUM",I918&gt;5,"LARGE")</f>
        <v>MEDIUM</v>
      </c>
      <c r="M918" s="144" t="str">
        <f t="shared" si="128"/>
        <v>NO</v>
      </c>
      <c r="N918" s="374">
        <v>4.9000000000000004</v>
      </c>
      <c r="O918" s="374">
        <f t="shared" si="129"/>
        <v>5</v>
      </c>
      <c r="P918" s="158" t="str" cm="1">
        <f t="array" ref="P918">_xlfn.SWITCH(ROUND(N918,0),5,"Excellent",4,"Good",3,"ok","Bad")</f>
        <v>Excellent</v>
      </c>
      <c r="Q918" s="144">
        <v>48</v>
      </c>
      <c r="R918" s="385">
        <v>41910</v>
      </c>
      <c r="S918" s="385">
        <v>43800</v>
      </c>
      <c r="T918" s="144">
        <v>1575</v>
      </c>
      <c r="U918" s="144" t="s">
        <v>69</v>
      </c>
      <c r="V918" s="144">
        <v>9</v>
      </c>
      <c r="W918" s="144" t="str">
        <f t="shared" si="135"/>
        <v>Active</v>
      </c>
      <c r="X918" s="144">
        <v>1575</v>
      </c>
      <c r="Y918" s="157" t="s">
        <v>61</v>
      </c>
      <c r="Z918" s="386">
        <v>1</v>
      </c>
      <c r="AA918" s="386">
        <v>0.89</v>
      </c>
      <c r="AB918" s="387" t="s">
        <v>62</v>
      </c>
      <c r="AC918" s="157"/>
    </row>
    <row r="919" spans="2:29">
      <c r="B919" s="347">
        <v>84</v>
      </c>
      <c r="C919" s="383">
        <v>0</v>
      </c>
      <c r="D919" s="383" t="str">
        <f t="shared" si="130"/>
        <v>NO</v>
      </c>
      <c r="E919" s="383" t="str">
        <f t="shared" si="131"/>
        <v>HOT</v>
      </c>
      <c r="F919" s="383" t="str">
        <f t="shared" si="132"/>
        <v>NONE</v>
      </c>
      <c r="G919" s="384" t="str">
        <f t="shared" si="127"/>
        <v>DRY</v>
      </c>
      <c r="I919" s="342">
        <v>2</v>
      </c>
      <c r="J919" s="144" t="str">
        <f t="shared" si="133"/>
        <v>SMALL</v>
      </c>
      <c r="K919" s="144" t="str">
        <f t="shared" si="134"/>
        <v>SMALL</v>
      </c>
      <c r="L919" s="144" t="str" cm="1">
        <f t="array" ref="L919">_xlfn.IFS(I919&lt;=2,"SMALL",I919&lt;=5,"MEDIUM",I919&gt;5,"LARGE")</f>
        <v>SMALL</v>
      </c>
      <c r="M919" s="144" t="str">
        <f t="shared" si="128"/>
        <v>YES</v>
      </c>
      <c r="N919" s="374">
        <v>4.83</v>
      </c>
      <c r="O919" s="374">
        <f t="shared" si="129"/>
        <v>5</v>
      </c>
      <c r="P919" s="158" t="str" cm="1">
        <f t="array" ref="P919">_xlfn.SWITCH(ROUND(N919,0),5,"Excellent",4,"Good",3,"ok","Bad")</f>
        <v>Excellent</v>
      </c>
      <c r="Q919" s="144">
        <v>446</v>
      </c>
      <c r="R919" s="385">
        <v>41876</v>
      </c>
      <c r="S919" s="385">
        <v>43890</v>
      </c>
      <c r="T919" s="144">
        <v>1845</v>
      </c>
      <c r="U919" s="144" t="s">
        <v>69</v>
      </c>
      <c r="V919" s="144">
        <v>332</v>
      </c>
      <c r="W919" s="144" t="str">
        <f t="shared" si="135"/>
        <v>Active</v>
      </c>
      <c r="X919" s="144">
        <v>1845</v>
      </c>
      <c r="Y919" s="157" t="s">
        <v>122</v>
      </c>
      <c r="Z919" s="386">
        <v>0</v>
      </c>
      <c r="AA919" s="386">
        <v>0.8</v>
      </c>
      <c r="AB919" s="387" t="s">
        <v>65</v>
      </c>
      <c r="AC919" s="157"/>
    </row>
    <row r="920" spans="2:29">
      <c r="B920" s="347">
        <v>83</v>
      </c>
      <c r="C920" s="383">
        <v>36</v>
      </c>
      <c r="D920" s="383" t="str">
        <f t="shared" si="130"/>
        <v>NO</v>
      </c>
      <c r="E920" s="383" t="str">
        <f t="shared" si="131"/>
        <v>HOT</v>
      </c>
      <c r="F920" s="383" t="str">
        <f t="shared" si="132"/>
        <v>RAIN</v>
      </c>
      <c r="G920" s="384" t="str">
        <f t="shared" si="127"/>
        <v>DRY</v>
      </c>
      <c r="I920" s="342">
        <v>3</v>
      </c>
      <c r="J920" s="144" t="str">
        <f t="shared" si="133"/>
        <v>LARGE</v>
      </c>
      <c r="K920" s="144" t="str">
        <f t="shared" si="134"/>
        <v>MEDIUM</v>
      </c>
      <c r="L920" s="144" t="str" cm="1">
        <f t="array" ref="L920">_xlfn.IFS(I920&lt;=2,"SMALL",I920&lt;=5,"MEDIUM",I920&gt;5,"LARGE")</f>
        <v>MEDIUM</v>
      </c>
      <c r="M920" s="144" t="str">
        <f t="shared" si="128"/>
        <v>NO</v>
      </c>
      <c r="N920" s="374">
        <v>4.9800000000000004</v>
      </c>
      <c r="O920" s="374">
        <f t="shared" si="129"/>
        <v>5</v>
      </c>
      <c r="P920" s="158" t="str" cm="1">
        <f t="array" ref="P920">_xlfn.SWITCH(ROUND(N920,0),5,"Excellent",4,"Good",3,"ok","Bad")</f>
        <v>Excellent</v>
      </c>
      <c r="Q920" s="144">
        <v>55</v>
      </c>
      <c r="R920" s="385">
        <v>41870</v>
      </c>
      <c r="S920" s="385">
        <v>44017</v>
      </c>
      <c r="T920" s="144">
        <v>1851</v>
      </c>
      <c r="U920" s="144" t="s">
        <v>69</v>
      </c>
      <c r="V920" s="144">
        <v>287</v>
      </c>
      <c r="W920" s="144" t="str">
        <f t="shared" si="135"/>
        <v>Active</v>
      </c>
      <c r="X920" s="144">
        <v>1851</v>
      </c>
      <c r="Y920" s="157" t="s">
        <v>70</v>
      </c>
      <c r="Z920" s="386">
        <v>1</v>
      </c>
      <c r="AA920" s="386">
        <v>0.84</v>
      </c>
      <c r="AB920" s="387" t="s">
        <v>65</v>
      </c>
      <c r="AC920" s="157"/>
    </row>
    <row r="921" spans="2:29">
      <c r="B921" s="347">
        <v>87</v>
      </c>
      <c r="C921" s="383">
        <v>0</v>
      </c>
      <c r="D921" s="383" t="str">
        <f t="shared" si="130"/>
        <v>NO</v>
      </c>
      <c r="E921" s="383" t="str">
        <f t="shared" si="131"/>
        <v>HOT</v>
      </c>
      <c r="F921" s="383" t="str">
        <f t="shared" si="132"/>
        <v>NONE</v>
      </c>
      <c r="G921" s="384" t="str">
        <f t="shared" si="127"/>
        <v>DRY</v>
      </c>
      <c r="I921" s="342">
        <v>1</v>
      </c>
      <c r="J921" s="144" t="str">
        <f t="shared" si="133"/>
        <v>SMALL</v>
      </c>
      <c r="K921" s="144" t="str">
        <f t="shared" si="134"/>
        <v>SMALL</v>
      </c>
      <c r="L921" s="144" t="str" cm="1">
        <f t="array" ref="L921">_xlfn.IFS(I921&lt;=2,"SMALL",I921&lt;=5,"MEDIUM",I921&gt;5,"LARGE")</f>
        <v>SMALL</v>
      </c>
      <c r="M921" s="144" t="str">
        <f t="shared" si="128"/>
        <v>NO</v>
      </c>
      <c r="N921" s="374">
        <v>4.33</v>
      </c>
      <c r="O921" s="374">
        <f t="shared" si="129"/>
        <v>4</v>
      </c>
      <c r="P921" s="158" t="str" cm="1">
        <f t="array" ref="P921">_xlfn.SWITCH(ROUND(N921,0),5,"Excellent",4,"Good",3,"ok","Bad")</f>
        <v>Good</v>
      </c>
      <c r="Q921" s="144">
        <v>3</v>
      </c>
      <c r="R921" s="385">
        <v>41952</v>
      </c>
      <c r="S921" s="385">
        <v>43329</v>
      </c>
      <c r="T921" s="144">
        <v>1771</v>
      </c>
      <c r="U921" s="144" t="s">
        <v>60</v>
      </c>
      <c r="V921" s="144">
        <v>362</v>
      </c>
      <c r="W921" s="144" t="str">
        <f t="shared" si="135"/>
        <v>Active</v>
      </c>
      <c r="X921" s="144">
        <v>1771</v>
      </c>
      <c r="Y921" s="157" t="s">
        <v>70</v>
      </c>
      <c r="Z921" s="386">
        <v>1</v>
      </c>
      <c r="AA921" s="386">
        <v>0.9</v>
      </c>
      <c r="AB921" s="387" t="s">
        <v>62</v>
      </c>
      <c r="AC921" s="157"/>
    </row>
    <row r="922" spans="2:29">
      <c r="B922" s="347">
        <v>70</v>
      </c>
      <c r="C922" s="383">
        <v>0</v>
      </c>
      <c r="D922" s="383" t="str">
        <f t="shared" si="130"/>
        <v>NO</v>
      </c>
      <c r="E922" s="383" t="str">
        <f t="shared" si="131"/>
        <v>MILD</v>
      </c>
      <c r="F922" s="383" t="str">
        <f t="shared" si="132"/>
        <v>NONE</v>
      </c>
      <c r="G922" s="384" t="str">
        <f t="shared" si="127"/>
        <v>WET</v>
      </c>
      <c r="I922" s="342">
        <v>3</v>
      </c>
      <c r="J922" s="144" t="str">
        <f t="shared" si="133"/>
        <v>LARGE</v>
      </c>
      <c r="K922" s="144" t="str">
        <f t="shared" si="134"/>
        <v>MEDIUM</v>
      </c>
      <c r="L922" s="144" t="str" cm="1">
        <f t="array" ref="L922">_xlfn.IFS(I922&lt;=2,"SMALL",I922&lt;=5,"MEDIUM",I922&gt;5,"LARGE")</f>
        <v>MEDIUM</v>
      </c>
      <c r="M922" s="144" t="str">
        <f t="shared" si="128"/>
        <v>NO</v>
      </c>
      <c r="N922" s="374">
        <v>4.9000000000000004</v>
      </c>
      <c r="O922" s="374">
        <f t="shared" si="129"/>
        <v>5</v>
      </c>
      <c r="P922" s="158" t="str" cm="1">
        <f t="array" ref="P922">_xlfn.SWITCH(ROUND(N922,0),5,"Excellent",4,"Good",3,"ok","Bad")</f>
        <v>Excellent</v>
      </c>
      <c r="Q922" s="144">
        <v>10</v>
      </c>
      <c r="R922" s="385">
        <v>41873</v>
      </c>
      <c r="S922" s="385">
        <v>43861</v>
      </c>
      <c r="T922" s="144">
        <v>465</v>
      </c>
      <c r="U922" s="144" t="s">
        <v>69</v>
      </c>
      <c r="V922" s="144">
        <v>359</v>
      </c>
      <c r="W922" s="144" t="str">
        <f t="shared" si="135"/>
        <v>Active</v>
      </c>
      <c r="X922" s="144">
        <v>465</v>
      </c>
      <c r="Y922" s="157" t="s">
        <v>61</v>
      </c>
      <c r="Z922" s="386">
        <v>0.83</v>
      </c>
      <c r="AA922" s="386">
        <v>0.4</v>
      </c>
      <c r="AB922" s="387" t="s">
        <v>65</v>
      </c>
      <c r="AC922" s="157"/>
    </row>
    <row r="923" spans="2:29">
      <c r="B923" s="347">
        <v>87</v>
      </c>
      <c r="C923" s="383">
        <v>0</v>
      </c>
      <c r="D923" s="383" t="str">
        <f t="shared" si="130"/>
        <v>NO</v>
      </c>
      <c r="E923" s="383" t="str">
        <f t="shared" si="131"/>
        <v>HOT</v>
      </c>
      <c r="F923" s="383" t="str">
        <f t="shared" si="132"/>
        <v>NONE</v>
      </c>
      <c r="G923" s="384" t="str">
        <f t="shared" si="127"/>
        <v>DRY</v>
      </c>
      <c r="I923" s="342">
        <v>2</v>
      </c>
      <c r="J923" s="144" t="str">
        <f t="shared" si="133"/>
        <v>SMALL</v>
      </c>
      <c r="K923" s="144" t="str">
        <f t="shared" si="134"/>
        <v>SMALL</v>
      </c>
      <c r="L923" s="144" t="str" cm="1">
        <f t="array" ref="L923">_xlfn.IFS(I923&lt;=2,"SMALL",I923&lt;=5,"MEDIUM",I923&gt;5,"LARGE")</f>
        <v>SMALL</v>
      </c>
      <c r="M923" s="144" t="str">
        <f t="shared" si="128"/>
        <v>NO</v>
      </c>
      <c r="N923" s="374">
        <v>4.75</v>
      </c>
      <c r="O923" s="374">
        <f t="shared" si="129"/>
        <v>5</v>
      </c>
      <c r="P923" s="158" t="str" cm="1">
        <f t="array" ref="P923">_xlfn.SWITCH(ROUND(N923,0),5,"Excellent",4,"Good",3,"ok","Bad")</f>
        <v>Excellent</v>
      </c>
      <c r="Q923" s="144">
        <v>24</v>
      </c>
      <c r="R923" s="385">
        <v>41890</v>
      </c>
      <c r="S923" s="385">
        <v>43674</v>
      </c>
      <c r="T923" s="144">
        <v>1857</v>
      </c>
      <c r="U923" s="144" t="s">
        <v>69</v>
      </c>
      <c r="V923" s="144">
        <v>164</v>
      </c>
      <c r="W923" s="144" t="str">
        <f t="shared" si="135"/>
        <v>Active</v>
      </c>
      <c r="X923" s="144">
        <v>1857</v>
      </c>
      <c r="Y923" s="157" t="s">
        <v>61</v>
      </c>
      <c r="Z923" s="386">
        <v>0.98</v>
      </c>
      <c r="AA923" s="386">
        <v>0.99</v>
      </c>
      <c r="AB923" s="387" t="s">
        <v>65</v>
      </c>
      <c r="AC923" s="157"/>
    </row>
    <row r="924" spans="2:29">
      <c r="B924" s="347">
        <v>79</v>
      </c>
      <c r="C924" s="383">
        <v>0</v>
      </c>
      <c r="D924" s="383" t="str">
        <f t="shared" si="130"/>
        <v>NO</v>
      </c>
      <c r="E924" s="383" t="str">
        <f t="shared" si="131"/>
        <v>MILD</v>
      </c>
      <c r="F924" s="383" t="str">
        <f t="shared" si="132"/>
        <v>NONE</v>
      </c>
      <c r="G924" s="384" t="str">
        <f t="shared" si="127"/>
        <v>WET</v>
      </c>
      <c r="I924" s="342">
        <v>2</v>
      </c>
      <c r="J924" s="144" t="str">
        <f t="shared" si="133"/>
        <v>SMALL</v>
      </c>
      <c r="K924" s="144" t="str">
        <f t="shared" si="134"/>
        <v>SMALL</v>
      </c>
      <c r="L924" s="144" t="str" cm="1">
        <f t="array" ref="L924">_xlfn.IFS(I924&lt;=2,"SMALL",I924&lt;=5,"MEDIUM",I924&gt;5,"LARGE")</f>
        <v>SMALL</v>
      </c>
      <c r="M924" s="144" t="str">
        <f t="shared" si="128"/>
        <v>NO</v>
      </c>
      <c r="N924" s="374">
        <v>4.75</v>
      </c>
      <c r="O924" s="374">
        <f t="shared" si="129"/>
        <v>5</v>
      </c>
      <c r="P924" s="158" t="str" cm="1">
        <f t="array" ref="P924">_xlfn.SWITCH(ROUND(N924,0),5,"Excellent",4,"Good",3,"ok","Bad")</f>
        <v>Excellent</v>
      </c>
      <c r="Q924" s="144">
        <v>4</v>
      </c>
      <c r="R924" s="385">
        <v>42729</v>
      </c>
      <c r="S924" s="385">
        <v>43737</v>
      </c>
      <c r="T924" s="144">
        <v>1605</v>
      </c>
      <c r="U924" s="144" t="s">
        <v>69</v>
      </c>
      <c r="V924" s="144">
        <v>365</v>
      </c>
      <c r="W924" s="144" t="str">
        <f t="shared" si="135"/>
        <v>Active</v>
      </c>
      <c r="X924" s="144">
        <v>1605</v>
      </c>
      <c r="Y924" s="157" t="s">
        <v>70</v>
      </c>
      <c r="Z924" s="386">
        <v>0.9</v>
      </c>
      <c r="AA924" s="386">
        <v>0.97</v>
      </c>
      <c r="AB924" s="387" t="s">
        <v>65</v>
      </c>
      <c r="AC924" s="157"/>
    </row>
    <row r="925" spans="2:29">
      <c r="B925" s="347">
        <v>65</v>
      </c>
      <c r="C925" s="383">
        <v>0</v>
      </c>
      <c r="D925" s="383" t="str">
        <f t="shared" si="130"/>
        <v>NO</v>
      </c>
      <c r="E925" s="383" t="str">
        <f t="shared" si="131"/>
        <v>MILD</v>
      </c>
      <c r="F925" s="383" t="str">
        <f t="shared" si="132"/>
        <v>NONE</v>
      </c>
      <c r="G925" s="384" t="str">
        <f t="shared" si="127"/>
        <v>WET</v>
      </c>
      <c r="I925" s="342">
        <v>1</v>
      </c>
      <c r="J925" s="144" t="str">
        <f t="shared" si="133"/>
        <v>SMALL</v>
      </c>
      <c r="K925" s="144" t="str">
        <f t="shared" si="134"/>
        <v>SMALL</v>
      </c>
      <c r="L925" s="144" t="str" cm="1">
        <f t="array" ref="L925">_xlfn.IFS(I925&lt;=2,"SMALL",I925&lt;=5,"MEDIUM",I925&gt;5,"LARGE")</f>
        <v>SMALL</v>
      </c>
      <c r="M925" s="144" t="str">
        <f t="shared" si="128"/>
        <v>NO</v>
      </c>
      <c r="N925" s="374">
        <v>4.83</v>
      </c>
      <c r="O925" s="374">
        <f t="shared" si="129"/>
        <v>5</v>
      </c>
      <c r="P925" s="158" t="str" cm="1">
        <f t="array" ref="P925">_xlfn.SWITCH(ROUND(N925,0),5,"Excellent",4,"Good",3,"ok","Bad")</f>
        <v>Excellent</v>
      </c>
      <c r="Q925" s="144">
        <v>6</v>
      </c>
      <c r="R925" s="385">
        <v>42181</v>
      </c>
      <c r="S925" s="385">
        <v>43799</v>
      </c>
      <c r="T925" s="144">
        <v>1856</v>
      </c>
      <c r="U925" s="144" t="s">
        <v>60</v>
      </c>
      <c r="V925" s="144">
        <v>353</v>
      </c>
      <c r="W925" s="144" t="str">
        <f t="shared" si="135"/>
        <v>Active</v>
      </c>
      <c r="X925" s="144">
        <v>1856</v>
      </c>
      <c r="Y925" s="157" t="s">
        <v>70</v>
      </c>
      <c r="Z925" s="386">
        <v>0.97</v>
      </c>
      <c r="AA925" s="386">
        <v>0.85</v>
      </c>
      <c r="AB925" s="387" t="s">
        <v>62</v>
      </c>
      <c r="AC925" s="157"/>
    </row>
    <row r="926" spans="2:29">
      <c r="B926" s="347">
        <v>86</v>
      </c>
      <c r="C926" s="383">
        <v>0</v>
      </c>
      <c r="D926" s="383" t="str">
        <f t="shared" si="130"/>
        <v>NO</v>
      </c>
      <c r="E926" s="383" t="str">
        <f t="shared" si="131"/>
        <v>HOT</v>
      </c>
      <c r="F926" s="383" t="str">
        <f t="shared" si="132"/>
        <v>NONE</v>
      </c>
      <c r="G926" s="384" t="str">
        <f t="shared" si="127"/>
        <v>DRY</v>
      </c>
      <c r="I926" s="342">
        <v>2</v>
      </c>
      <c r="J926" s="144" t="str">
        <f t="shared" si="133"/>
        <v>SMALL</v>
      </c>
      <c r="K926" s="144" t="str">
        <f t="shared" si="134"/>
        <v>SMALL</v>
      </c>
      <c r="L926" s="144" t="str" cm="1">
        <f t="array" ref="L926">_xlfn.IFS(I926&lt;=2,"SMALL",I926&lt;=5,"MEDIUM",I926&gt;5,"LARGE")</f>
        <v>SMALL</v>
      </c>
      <c r="M926" s="144" t="str">
        <f t="shared" si="128"/>
        <v>NO</v>
      </c>
      <c r="N926" s="374">
        <v>4.68</v>
      </c>
      <c r="O926" s="374">
        <f t="shared" si="129"/>
        <v>5</v>
      </c>
      <c r="P926" s="158" t="str" cm="1">
        <f t="array" ref="P926">_xlfn.SWITCH(ROUND(N926,0),5,"Excellent",4,"Good",3,"ok","Bad")</f>
        <v>Excellent</v>
      </c>
      <c r="Q926" s="144">
        <v>212</v>
      </c>
      <c r="R926" s="385">
        <v>41894</v>
      </c>
      <c r="S926" s="385">
        <v>44044</v>
      </c>
      <c r="T926" s="144">
        <v>1450</v>
      </c>
      <c r="U926" s="144" t="s">
        <v>60</v>
      </c>
      <c r="V926" s="144">
        <v>79</v>
      </c>
      <c r="W926" s="144" t="str">
        <f t="shared" si="135"/>
        <v>Active</v>
      </c>
      <c r="X926" s="144">
        <v>1450</v>
      </c>
      <c r="Y926" s="157" t="s">
        <v>64</v>
      </c>
      <c r="Z926" s="386">
        <v>0.67</v>
      </c>
      <c r="AA926" s="386">
        <v>0</v>
      </c>
      <c r="AB926" s="387" t="s">
        <v>65</v>
      </c>
      <c r="AC926" s="157"/>
    </row>
    <row r="927" spans="2:29">
      <c r="B927" s="347">
        <v>80</v>
      </c>
      <c r="C927" s="383">
        <v>0</v>
      </c>
      <c r="D927" s="383" t="str">
        <f t="shared" si="130"/>
        <v>NO</v>
      </c>
      <c r="E927" s="383" t="str">
        <f t="shared" si="131"/>
        <v>MILD</v>
      </c>
      <c r="F927" s="383" t="str">
        <f t="shared" si="132"/>
        <v>NONE</v>
      </c>
      <c r="G927" s="384" t="str">
        <f t="shared" si="127"/>
        <v>WET</v>
      </c>
      <c r="I927" s="342">
        <v>6</v>
      </c>
      <c r="J927" s="144" t="str">
        <f t="shared" si="133"/>
        <v>LARGE</v>
      </c>
      <c r="K927" s="144" t="str">
        <f t="shared" si="134"/>
        <v>LARGE</v>
      </c>
      <c r="L927" s="144" t="str" cm="1">
        <f t="array" ref="L927">_xlfn.IFS(I927&lt;=2,"SMALL",I927&lt;=5,"MEDIUM",I927&gt;5,"LARGE")</f>
        <v>LARGE</v>
      </c>
      <c r="M927" s="144" t="str">
        <f t="shared" si="128"/>
        <v>NO</v>
      </c>
      <c r="N927" s="374">
        <v>4.67</v>
      </c>
      <c r="O927" s="374">
        <f t="shared" si="129"/>
        <v>5</v>
      </c>
      <c r="P927" s="158" t="str" cm="1">
        <f t="array" ref="P927">_xlfn.SWITCH(ROUND(N927,0),5,"Excellent",4,"Good",3,"ok","Bad")</f>
        <v>Excellent</v>
      </c>
      <c r="Q927" s="144">
        <v>12</v>
      </c>
      <c r="R927" s="385">
        <v>42214</v>
      </c>
      <c r="S927" s="385">
        <v>44053</v>
      </c>
      <c r="T927" s="144">
        <v>1869</v>
      </c>
      <c r="U927" s="144" t="s">
        <v>69</v>
      </c>
      <c r="V927" s="144">
        <v>258</v>
      </c>
      <c r="W927" s="144" t="str">
        <f t="shared" si="135"/>
        <v>Active</v>
      </c>
      <c r="X927" s="144">
        <v>1869</v>
      </c>
      <c r="Y927" s="157" t="s">
        <v>70</v>
      </c>
      <c r="Z927" s="386">
        <v>1</v>
      </c>
      <c r="AA927" s="386">
        <v>1</v>
      </c>
      <c r="AB927" s="387" t="s">
        <v>65</v>
      </c>
      <c r="AC927" s="157"/>
    </row>
    <row r="928" spans="2:29">
      <c r="B928" s="347">
        <v>77</v>
      </c>
      <c r="C928" s="383">
        <v>0</v>
      </c>
      <c r="D928" s="383" t="str">
        <f t="shared" si="130"/>
        <v>NO</v>
      </c>
      <c r="E928" s="383" t="str">
        <f t="shared" si="131"/>
        <v>MILD</v>
      </c>
      <c r="F928" s="383" t="str">
        <f t="shared" si="132"/>
        <v>NONE</v>
      </c>
      <c r="G928" s="384" t="str">
        <f t="shared" si="127"/>
        <v>WET</v>
      </c>
      <c r="I928" s="342">
        <v>11</v>
      </c>
      <c r="J928" s="144" t="str">
        <f t="shared" si="133"/>
        <v>LARGE</v>
      </c>
      <c r="K928" s="144" t="str">
        <f t="shared" si="134"/>
        <v>LARGE</v>
      </c>
      <c r="L928" s="144" t="str" cm="1">
        <f t="array" ref="L928">_xlfn.IFS(I928&lt;=2,"SMALL",I928&lt;=5,"MEDIUM",I928&gt;5,"LARGE")</f>
        <v>LARGE</v>
      </c>
      <c r="M928" s="144" t="str">
        <f t="shared" si="128"/>
        <v>YES</v>
      </c>
      <c r="N928" s="374">
        <v>4.99</v>
      </c>
      <c r="O928" s="374">
        <f t="shared" si="129"/>
        <v>5</v>
      </c>
      <c r="P928" s="158" t="str" cm="1">
        <f t="array" ref="P928">_xlfn.SWITCH(ROUND(N928,0),5,"Excellent",4,"Good",3,"ok","Bad")</f>
        <v>Excellent</v>
      </c>
      <c r="Q928" s="144">
        <v>161</v>
      </c>
      <c r="R928" s="385">
        <v>41930</v>
      </c>
      <c r="S928" s="385">
        <v>44034</v>
      </c>
      <c r="T928" s="144">
        <v>1870</v>
      </c>
      <c r="U928" s="144" t="s">
        <v>69</v>
      </c>
      <c r="V928" s="144">
        <v>0</v>
      </c>
      <c r="W928" s="144" t="str">
        <f t="shared" si="135"/>
        <v>Inactive</v>
      </c>
      <c r="X928" s="144">
        <v>1870</v>
      </c>
      <c r="Y928" s="157" t="s">
        <v>122</v>
      </c>
      <c r="Z928" s="386">
        <v>0</v>
      </c>
      <c r="AA928" s="386">
        <v>1</v>
      </c>
      <c r="AB928" s="387" t="s">
        <v>65</v>
      </c>
      <c r="AC928" s="157"/>
    </row>
    <row r="929" spans="2:29">
      <c r="B929" s="347">
        <v>65</v>
      </c>
      <c r="C929" s="383">
        <v>0</v>
      </c>
      <c r="D929" s="383" t="str">
        <f t="shared" si="130"/>
        <v>NO</v>
      </c>
      <c r="E929" s="383" t="str">
        <f t="shared" si="131"/>
        <v>MILD</v>
      </c>
      <c r="F929" s="383" t="str">
        <f t="shared" si="132"/>
        <v>NONE</v>
      </c>
      <c r="G929" s="384" t="str">
        <f t="shared" si="127"/>
        <v>WET</v>
      </c>
      <c r="I929" s="342">
        <v>2</v>
      </c>
      <c r="J929" s="144" t="str">
        <f t="shared" si="133"/>
        <v>SMALL</v>
      </c>
      <c r="K929" s="144" t="str">
        <f t="shared" si="134"/>
        <v>SMALL</v>
      </c>
      <c r="L929" s="144" t="str" cm="1">
        <f t="array" ref="L929">_xlfn.IFS(I929&lt;=2,"SMALL",I929&lt;=5,"MEDIUM",I929&gt;5,"LARGE")</f>
        <v>SMALL</v>
      </c>
      <c r="M929" s="144" t="str">
        <f t="shared" si="128"/>
        <v>NO</v>
      </c>
      <c r="N929" s="374">
        <v>4.4000000000000004</v>
      </c>
      <c r="O929" s="374">
        <f t="shared" si="129"/>
        <v>4</v>
      </c>
      <c r="P929" s="158" t="str" cm="1">
        <f t="array" ref="P929">_xlfn.SWITCH(ROUND(N929,0),5,"Excellent",4,"Good",3,"ok","Bad")</f>
        <v>Good</v>
      </c>
      <c r="Q929" s="144">
        <v>47</v>
      </c>
      <c r="R929" s="385">
        <v>41904</v>
      </c>
      <c r="S929" s="385">
        <v>43679</v>
      </c>
      <c r="T929" s="144">
        <v>362</v>
      </c>
      <c r="U929" s="144" t="s">
        <v>60</v>
      </c>
      <c r="V929" s="144">
        <v>365</v>
      </c>
      <c r="W929" s="144" t="str">
        <f t="shared" si="135"/>
        <v>Active</v>
      </c>
      <c r="X929" s="144">
        <v>362</v>
      </c>
      <c r="Y929" s="157" t="s">
        <v>64</v>
      </c>
      <c r="Z929" s="386">
        <v>0.6</v>
      </c>
      <c r="AA929" s="386">
        <v>1</v>
      </c>
      <c r="AB929" s="387" t="s">
        <v>65</v>
      </c>
      <c r="AC929" s="157"/>
    </row>
    <row r="930" spans="2:29">
      <c r="B930" s="347">
        <v>70</v>
      </c>
      <c r="C930" s="383">
        <v>0</v>
      </c>
      <c r="D930" s="383" t="str">
        <f t="shared" si="130"/>
        <v>NO</v>
      </c>
      <c r="E930" s="383" t="str">
        <f t="shared" si="131"/>
        <v>MILD</v>
      </c>
      <c r="F930" s="383" t="str">
        <f t="shared" si="132"/>
        <v>NONE</v>
      </c>
      <c r="G930" s="384" t="str">
        <f t="shared" si="127"/>
        <v>WET</v>
      </c>
      <c r="I930" s="342">
        <v>2</v>
      </c>
      <c r="J930" s="144" t="str">
        <f t="shared" si="133"/>
        <v>SMALL</v>
      </c>
      <c r="K930" s="144" t="str">
        <f t="shared" si="134"/>
        <v>SMALL</v>
      </c>
      <c r="L930" s="144" t="str" cm="1">
        <f t="array" ref="L930">_xlfn.IFS(I930&lt;=2,"SMALL",I930&lt;=5,"MEDIUM",I930&gt;5,"LARGE")</f>
        <v>SMALL</v>
      </c>
      <c r="M930" s="144" t="str">
        <f t="shared" si="128"/>
        <v>NO</v>
      </c>
      <c r="N930" s="374">
        <v>5</v>
      </c>
      <c r="O930" s="374">
        <f t="shared" si="129"/>
        <v>5</v>
      </c>
      <c r="P930" s="158" t="str" cm="1">
        <f t="array" ref="P930">_xlfn.SWITCH(ROUND(N930,0),5,"Excellent",4,"Good",3,"ok","Bad")</f>
        <v>Excellent</v>
      </c>
      <c r="Q930" s="144">
        <v>43</v>
      </c>
      <c r="R930" s="385">
        <v>41932</v>
      </c>
      <c r="S930" s="385">
        <v>43900</v>
      </c>
      <c r="T930" s="144">
        <v>435</v>
      </c>
      <c r="U930" s="144" t="s">
        <v>60</v>
      </c>
      <c r="V930" s="144">
        <v>13</v>
      </c>
      <c r="W930" s="144" t="str">
        <f t="shared" si="135"/>
        <v>Active</v>
      </c>
      <c r="X930" s="144">
        <v>435</v>
      </c>
      <c r="Y930" s="157" t="s">
        <v>64</v>
      </c>
      <c r="Z930" s="386">
        <v>1</v>
      </c>
      <c r="AA930" s="386">
        <v>0.95</v>
      </c>
      <c r="AB930" s="387" t="s">
        <v>62</v>
      </c>
      <c r="AC930" s="157"/>
    </row>
    <row r="931" spans="2:29">
      <c r="B931" s="347">
        <v>71</v>
      </c>
      <c r="C931" s="383">
        <v>0</v>
      </c>
      <c r="D931" s="383" t="str">
        <f t="shared" si="130"/>
        <v>NO</v>
      </c>
      <c r="E931" s="383" t="str">
        <f t="shared" si="131"/>
        <v>MILD</v>
      </c>
      <c r="F931" s="383" t="str">
        <f t="shared" si="132"/>
        <v>NONE</v>
      </c>
      <c r="G931" s="384" t="str">
        <f t="shared" si="127"/>
        <v>WET</v>
      </c>
      <c r="I931" s="342">
        <v>2</v>
      </c>
      <c r="J931" s="144" t="str">
        <f t="shared" si="133"/>
        <v>SMALL</v>
      </c>
      <c r="K931" s="144" t="str">
        <f t="shared" si="134"/>
        <v>SMALL</v>
      </c>
      <c r="L931" s="144" t="str" cm="1">
        <f t="array" ref="L931">_xlfn.IFS(I931&lt;=2,"SMALL",I931&lt;=5,"MEDIUM",I931&gt;5,"LARGE")</f>
        <v>SMALL</v>
      </c>
      <c r="M931" s="144" t="str">
        <f t="shared" si="128"/>
        <v>NO</v>
      </c>
      <c r="N931" s="374">
        <v>4.5</v>
      </c>
      <c r="O931" s="374">
        <f t="shared" si="129"/>
        <v>5</v>
      </c>
      <c r="P931" s="158" t="str" cm="1">
        <f t="array" ref="P931">_xlfn.SWITCH(ROUND(N931,0),5,"Excellent",4,"Good",3,"ok","Bad")</f>
        <v>Excellent</v>
      </c>
      <c r="Q931" s="144">
        <v>197</v>
      </c>
      <c r="R931" s="385">
        <v>41904</v>
      </c>
      <c r="S931" s="385">
        <v>43899</v>
      </c>
      <c r="T931" s="144">
        <v>705</v>
      </c>
      <c r="U931" s="144" t="s">
        <v>60</v>
      </c>
      <c r="V931" s="144">
        <v>328</v>
      </c>
      <c r="W931" s="144" t="str">
        <f t="shared" si="135"/>
        <v>Active</v>
      </c>
      <c r="X931" s="144">
        <v>705</v>
      </c>
      <c r="Y931" s="157" t="s">
        <v>70</v>
      </c>
      <c r="Z931" s="386">
        <v>1</v>
      </c>
      <c r="AA931" s="386">
        <v>0.35</v>
      </c>
      <c r="AB931" s="387" t="s">
        <v>62</v>
      </c>
      <c r="AC931" s="157"/>
    </row>
    <row r="932" spans="2:29">
      <c r="B932" s="347">
        <v>74</v>
      </c>
      <c r="C932" s="383">
        <v>0</v>
      </c>
      <c r="D932" s="383" t="str">
        <f t="shared" si="130"/>
        <v>NO</v>
      </c>
      <c r="E932" s="383" t="str">
        <f t="shared" si="131"/>
        <v>MILD</v>
      </c>
      <c r="F932" s="383" t="str">
        <f t="shared" si="132"/>
        <v>NONE</v>
      </c>
      <c r="G932" s="384" t="str">
        <f t="shared" si="127"/>
        <v>WET</v>
      </c>
      <c r="I932" s="342">
        <v>2</v>
      </c>
      <c r="J932" s="144" t="str">
        <f t="shared" si="133"/>
        <v>SMALL</v>
      </c>
      <c r="K932" s="144" t="str">
        <f t="shared" si="134"/>
        <v>SMALL</v>
      </c>
      <c r="L932" s="144" t="str" cm="1">
        <f t="array" ref="L932">_xlfn.IFS(I932&lt;=2,"SMALL",I932&lt;=5,"MEDIUM",I932&gt;5,"LARGE")</f>
        <v>SMALL</v>
      </c>
      <c r="M932" s="144" t="str">
        <f t="shared" si="128"/>
        <v>NO</v>
      </c>
      <c r="N932" s="374">
        <v>4.99</v>
      </c>
      <c r="O932" s="374">
        <f t="shared" si="129"/>
        <v>5</v>
      </c>
      <c r="P932" s="158" t="str" cm="1">
        <f t="array" ref="P932">_xlfn.SWITCH(ROUND(N932,0),5,"Excellent",4,"Good",3,"ok","Bad")</f>
        <v>Excellent</v>
      </c>
      <c r="Q932" s="144">
        <v>92</v>
      </c>
      <c r="R932" s="385">
        <v>41921</v>
      </c>
      <c r="S932" s="385">
        <v>44019</v>
      </c>
      <c r="T932" s="144">
        <v>1331</v>
      </c>
      <c r="U932" s="144" t="s">
        <v>60</v>
      </c>
      <c r="V932" s="144">
        <v>365</v>
      </c>
      <c r="W932" s="144" t="str">
        <f t="shared" si="135"/>
        <v>Active</v>
      </c>
      <c r="X932" s="144">
        <v>1331</v>
      </c>
      <c r="Y932" s="157" t="s">
        <v>61</v>
      </c>
      <c r="Z932" s="386">
        <v>1</v>
      </c>
      <c r="AA932" s="386">
        <v>0.86</v>
      </c>
      <c r="AB932" s="387" t="s">
        <v>62</v>
      </c>
      <c r="AC932" s="157"/>
    </row>
    <row r="933" spans="2:29">
      <c r="B933" s="347">
        <v>83</v>
      </c>
      <c r="C933" s="383">
        <v>0</v>
      </c>
      <c r="D933" s="383" t="str">
        <f t="shared" si="130"/>
        <v>NO</v>
      </c>
      <c r="E933" s="383" t="str">
        <f t="shared" si="131"/>
        <v>HOT</v>
      </c>
      <c r="F933" s="383" t="str">
        <f t="shared" si="132"/>
        <v>NONE</v>
      </c>
      <c r="G933" s="384" t="str">
        <f t="shared" si="127"/>
        <v>DRY</v>
      </c>
      <c r="I933" s="342">
        <v>2</v>
      </c>
      <c r="J933" s="144" t="str">
        <f t="shared" si="133"/>
        <v>SMALL</v>
      </c>
      <c r="K933" s="144" t="str">
        <f t="shared" si="134"/>
        <v>SMALL</v>
      </c>
      <c r="L933" s="144" t="str" cm="1">
        <f t="array" ref="L933">_xlfn.IFS(I933&lt;=2,"SMALL",I933&lt;=5,"MEDIUM",I933&gt;5,"LARGE")</f>
        <v>SMALL</v>
      </c>
      <c r="M933" s="144" t="str">
        <f t="shared" si="128"/>
        <v>NO</v>
      </c>
      <c r="N933" s="374">
        <v>5</v>
      </c>
      <c r="O933" s="374">
        <f t="shared" si="129"/>
        <v>5</v>
      </c>
      <c r="P933" s="158" t="str" cm="1">
        <f t="array" ref="P933">_xlfn.SWITCH(ROUND(N933,0),5,"Excellent",4,"Good",3,"ok","Bad")</f>
        <v>Excellent</v>
      </c>
      <c r="Q933" s="144">
        <v>14</v>
      </c>
      <c r="R933" s="385">
        <v>41937</v>
      </c>
      <c r="S933" s="385">
        <v>43744</v>
      </c>
      <c r="T933" s="144">
        <v>1123</v>
      </c>
      <c r="U933" s="144" t="s">
        <v>69</v>
      </c>
      <c r="V933" s="144">
        <v>196</v>
      </c>
      <c r="W933" s="144" t="str">
        <f t="shared" si="135"/>
        <v>Active</v>
      </c>
      <c r="X933" s="144">
        <v>1123</v>
      </c>
      <c r="Y933" s="157" t="s">
        <v>70</v>
      </c>
      <c r="Z933" s="386">
        <v>1</v>
      </c>
      <c r="AA933" s="386">
        <v>0</v>
      </c>
      <c r="AB933" s="387" t="s">
        <v>65</v>
      </c>
      <c r="AC933" s="157"/>
    </row>
    <row r="934" spans="2:29">
      <c r="B934" s="347">
        <v>66</v>
      </c>
      <c r="C934" s="383">
        <v>442</v>
      </c>
      <c r="D934" s="383" t="str">
        <f t="shared" si="130"/>
        <v>NO</v>
      </c>
      <c r="E934" s="383" t="str">
        <f t="shared" si="131"/>
        <v>MILD</v>
      </c>
      <c r="F934" s="383" t="str">
        <f t="shared" si="132"/>
        <v>RAIN</v>
      </c>
      <c r="G934" s="384" t="str">
        <f t="shared" si="127"/>
        <v>WET</v>
      </c>
      <c r="I934" s="342">
        <v>4</v>
      </c>
      <c r="J934" s="144" t="str">
        <f t="shared" si="133"/>
        <v>LARGE</v>
      </c>
      <c r="K934" s="144" t="str">
        <f t="shared" si="134"/>
        <v>MEDIUM</v>
      </c>
      <c r="L934" s="144" t="str" cm="1">
        <f t="array" ref="L934">_xlfn.IFS(I934&lt;=2,"SMALL",I934&lt;=5,"MEDIUM",I934&gt;5,"LARGE")</f>
        <v>MEDIUM</v>
      </c>
      <c r="M934" s="144" t="str">
        <f t="shared" si="128"/>
        <v>YES</v>
      </c>
      <c r="N934" s="374">
        <v>4.8</v>
      </c>
      <c r="O934" s="374">
        <f t="shared" si="129"/>
        <v>5</v>
      </c>
      <c r="P934" s="158" t="str" cm="1">
        <f t="array" ref="P934">_xlfn.SWITCH(ROUND(N934,0),5,"Excellent",4,"Good",3,"ok","Bad")</f>
        <v>Excellent</v>
      </c>
      <c r="Q934" s="144">
        <v>246</v>
      </c>
      <c r="R934" s="385">
        <v>41922</v>
      </c>
      <c r="S934" s="385">
        <v>44004</v>
      </c>
      <c r="T934" s="144">
        <v>396</v>
      </c>
      <c r="U934" s="144" t="s">
        <v>69</v>
      </c>
      <c r="V934" s="144">
        <v>320</v>
      </c>
      <c r="W934" s="144" t="str">
        <f t="shared" si="135"/>
        <v>Active</v>
      </c>
      <c r="X934" s="144">
        <v>396</v>
      </c>
      <c r="Y934" s="157" t="s">
        <v>70</v>
      </c>
      <c r="Z934" s="386">
        <v>1</v>
      </c>
      <c r="AA934" s="386">
        <v>1</v>
      </c>
      <c r="AB934" s="387" t="s">
        <v>65</v>
      </c>
      <c r="AC934" s="157"/>
    </row>
    <row r="935" spans="2:29">
      <c r="B935" s="347">
        <v>90</v>
      </c>
      <c r="C935" s="383">
        <v>15</v>
      </c>
      <c r="D935" s="383" t="str">
        <f t="shared" si="130"/>
        <v>NO</v>
      </c>
      <c r="E935" s="383" t="str">
        <f t="shared" si="131"/>
        <v>HOT</v>
      </c>
      <c r="F935" s="383" t="str">
        <f t="shared" si="132"/>
        <v>RAIN</v>
      </c>
      <c r="G935" s="384" t="str">
        <f t="shared" si="127"/>
        <v>DRY</v>
      </c>
      <c r="I935" s="342">
        <v>4</v>
      </c>
      <c r="J935" s="144" t="str">
        <f t="shared" si="133"/>
        <v>LARGE</v>
      </c>
      <c r="K935" s="144" t="str">
        <f t="shared" si="134"/>
        <v>MEDIUM</v>
      </c>
      <c r="L935" s="144" t="str" cm="1">
        <f t="array" ref="L935">_xlfn.IFS(I935&lt;=2,"SMALL",I935&lt;=5,"MEDIUM",I935&gt;5,"LARGE")</f>
        <v>MEDIUM</v>
      </c>
      <c r="M935" s="144" t="str">
        <f t="shared" si="128"/>
        <v>YES</v>
      </c>
      <c r="N935" s="374">
        <v>4.97</v>
      </c>
      <c r="O935" s="374">
        <f t="shared" si="129"/>
        <v>5</v>
      </c>
      <c r="P935" s="158" t="str" cm="1">
        <f t="array" ref="P935">_xlfn.SWITCH(ROUND(N935,0),5,"Excellent",4,"Good",3,"ok","Bad")</f>
        <v>Excellent</v>
      </c>
      <c r="Q935" s="144">
        <v>137</v>
      </c>
      <c r="R935" s="385">
        <v>41946</v>
      </c>
      <c r="S935" s="385">
        <v>43904</v>
      </c>
      <c r="T935" s="144">
        <v>481</v>
      </c>
      <c r="U935" s="144" t="s">
        <v>69</v>
      </c>
      <c r="V935" s="144">
        <v>169</v>
      </c>
      <c r="W935" s="144" t="str">
        <f t="shared" si="135"/>
        <v>Active</v>
      </c>
      <c r="X935" s="144">
        <v>481</v>
      </c>
      <c r="Y935" s="157" t="s">
        <v>64</v>
      </c>
      <c r="Z935" s="386">
        <v>0.85</v>
      </c>
      <c r="AA935" s="386">
        <v>0.94</v>
      </c>
      <c r="AB935" s="387" t="s">
        <v>65</v>
      </c>
      <c r="AC935" s="157"/>
    </row>
    <row r="936" spans="2:29">
      <c r="B936" s="347">
        <v>82</v>
      </c>
      <c r="C936" s="383">
        <v>0</v>
      </c>
      <c r="D936" s="383" t="str">
        <f t="shared" si="130"/>
        <v>NO</v>
      </c>
      <c r="E936" s="383" t="str">
        <f t="shared" si="131"/>
        <v>HOT</v>
      </c>
      <c r="F936" s="383" t="str">
        <f t="shared" si="132"/>
        <v>NONE</v>
      </c>
      <c r="G936" s="384" t="str">
        <f t="shared" si="127"/>
        <v>DRY</v>
      </c>
      <c r="I936" s="342">
        <v>2</v>
      </c>
      <c r="J936" s="144" t="str">
        <f t="shared" si="133"/>
        <v>SMALL</v>
      </c>
      <c r="K936" s="144" t="str">
        <f t="shared" si="134"/>
        <v>SMALL</v>
      </c>
      <c r="L936" s="144" t="str" cm="1">
        <f t="array" ref="L936">_xlfn.IFS(I936&lt;=2,"SMALL",I936&lt;=5,"MEDIUM",I936&gt;5,"LARGE")</f>
        <v>SMALL</v>
      </c>
      <c r="M936" s="144" t="str">
        <f t="shared" si="128"/>
        <v>NO</v>
      </c>
      <c r="N936" s="374">
        <v>4.8899999999999997</v>
      </c>
      <c r="O936" s="374">
        <f t="shared" si="129"/>
        <v>5</v>
      </c>
      <c r="P936" s="158" t="str" cm="1">
        <f t="array" ref="P936">_xlfn.SWITCH(ROUND(N936,0),5,"Excellent",4,"Good",3,"ok","Bad")</f>
        <v>Excellent</v>
      </c>
      <c r="Q936" s="144">
        <v>18</v>
      </c>
      <c r="R936" s="385">
        <v>43635</v>
      </c>
      <c r="S936" s="385">
        <v>44004</v>
      </c>
      <c r="T936" s="144">
        <v>758</v>
      </c>
      <c r="U936" s="144" t="s">
        <v>60</v>
      </c>
      <c r="V936" s="144">
        <v>0</v>
      </c>
      <c r="W936" s="144" t="str">
        <f t="shared" si="135"/>
        <v>Inactive</v>
      </c>
      <c r="X936" s="144">
        <v>758</v>
      </c>
      <c r="Y936" s="157" t="s">
        <v>61</v>
      </c>
      <c r="Z936" s="386">
        <v>1</v>
      </c>
      <c r="AA936" s="386">
        <v>0.5</v>
      </c>
      <c r="AB936" s="387" t="s">
        <v>65</v>
      </c>
      <c r="AC936" s="157"/>
    </row>
    <row r="937" spans="2:29">
      <c r="B937" s="347">
        <v>77</v>
      </c>
      <c r="C937" s="383">
        <v>0</v>
      </c>
      <c r="D937" s="383" t="str">
        <f t="shared" si="130"/>
        <v>NO</v>
      </c>
      <c r="E937" s="383" t="str">
        <f t="shared" si="131"/>
        <v>MILD</v>
      </c>
      <c r="F937" s="383" t="str">
        <f t="shared" si="132"/>
        <v>NONE</v>
      </c>
      <c r="G937" s="384" t="str">
        <f t="shared" si="127"/>
        <v>WET</v>
      </c>
      <c r="I937" s="342">
        <v>2</v>
      </c>
      <c r="J937" s="144" t="str">
        <f t="shared" si="133"/>
        <v>SMALL</v>
      </c>
      <c r="K937" s="144" t="str">
        <f t="shared" si="134"/>
        <v>SMALL</v>
      </c>
      <c r="L937" s="144" t="str" cm="1">
        <f t="array" ref="L937">_xlfn.IFS(I937&lt;=2,"SMALL",I937&lt;=5,"MEDIUM",I937&gt;5,"LARGE")</f>
        <v>SMALL</v>
      </c>
      <c r="M937" s="144" t="str">
        <f t="shared" si="128"/>
        <v>NO</v>
      </c>
      <c r="N937" s="374">
        <v>4.67</v>
      </c>
      <c r="O937" s="374">
        <f t="shared" si="129"/>
        <v>5</v>
      </c>
      <c r="P937" s="158" t="str" cm="1">
        <f t="array" ref="P937">_xlfn.SWITCH(ROUND(N937,0),5,"Excellent",4,"Good",3,"ok","Bad")</f>
        <v>Excellent</v>
      </c>
      <c r="Q937" s="144">
        <v>18</v>
      </c>
      <c r="R937" s="385">
        <v>43342</v>
      </c>
      <c r="S937" s="385">
        <v>43724</v>
      </c>
      <c r="T937" s="144">
        <v>1876</v>
      </c>
      <c r="U937" s="144" t="s">
        <v>60</v>
      </c>
      <c r="V937" s="144">
        <v>363</v>
      </c>
      <c r="W937" s="144" t="str">
        <f t="shared" si="135"/>
        <v>Active</v>
      </c>
      <c r="X937" s="144">
        <v>1876</v>
      </c>
      <c r="Y937" s="157" t="s">
        <v>61</v>
      </c>
      <c r="Z937" s="386">
        <v>1</v>
      </c>
      <c r="AA937" s="386">
        <v>1</v>
      </c>
      <c r="AB937" s="387" t="s">
        <v>65</v>
      </c>
      <c r="AC937" s="157"/>
    </row>
    <row r="938" spans="2:29">
      <c r="B938" s="347">
        <v>83</v>
      </c>
      <c r="C938" s="383">
        <v>0</v>
      </c>
      <c r="D938" s="383" t="str">
        <f t="shared" si="130"/>
        <v>NO</v>
      </c>
      <c r="E938" s="383" t="str">
        <f t="shared" si="131"/>
        <v>HOT</v>
      </c>
      <c r="F938" s="383" t="str">
        <f t="shared" si="132"/>
        <v>NONE</v>
      </c>
      <c r="G938" s="384" t="str">
        <f t="shared" si="127"/>
        <v>DRY</v>
      </c>
      <c r="I938" s="342">
        <v>4</v>
      </c>
      <c r="J938" s="144" t="str">
        <f t="shared" si="133"/>
        <v>LARGE</v>
      </c>
      <c r="K938" s="144" t="str">
        <f t="shared" si="134"/>
        <v>MEDIUM</v>
      </c>
      <c r="L938" s="144" t="str" cm="1">
        <f t="array" ref="L938">_xlfn.IFS(I938&lt;=2,"SMALL",I938&lt;=5,"MEDIUM",I938&gt;5,"LARGE")</f>
        <v>MEDIUM</v>
      </c>
      <c r="M938" s="144" t="str">
        <f t="shared" si="128"/>
        <v>YES</v>
      </c>
      <c r="N938" s="374">
        <v>4.82</v>
      </c>
      <c r="O938" s="374">
        <f t="shared" si="129"/>
        <v>5</v>
      </c>
      <c r="P938" s="158" t="str" cm="1">
        <f t="array" ref="P938">_xlfn.SWITCH(ROUND(N938,0),5,"Excellent",4,"Good",3,"ok","Bad")</f>
        <v>Excellent</v>
      </c>
      <c r="Q938" s="144">
        <v>146</v>
      </c>
      <c r="R938" s="385">
        <v>41910</v>
      </c>
      <c r="S938" s="385">
        <v>43878</v>
      </c>
      <c r="T938" s="144">
        <v>1881</v>
      </c>
      <c r="U938" s="144" t="s">
        <v>69</v>
      </c>
      <c r="V938" s="144">
        <v>363</v>
      </c>
      <c r="W938" s="144" t="str">
        <f t="shared" si="135"/>
        <v>Active</v>
      </c>
      <c r="X938" s="144">
        <v>1881</v>
      </c>
      <c r="Y938" s="157" t="s">
        <v>70</v>
      </c>
      <c r="Z938" s="386">
        <v>1</v>
      </c>
      <c r="AA938" s="386">
        <v>1</v>
      </c>
      <c r="AB938" s="387" t="s">
        <v>65</v>
      </c>
      <c r="AC938" s="157"/>
    </row>
    <row r="939" spans="2:29">
      <c r="B939" s="347">
        <v>78</v>
      </c>
      <c r="C939" s="383">
        <v>5</v>
      </c>
      <c r="D939" s="383" t="str">
        <f t="shared" si="130"/>
        <v>NO</v>
      </c>
      <c r="E939" s="383" t="str">
        <f t="shared" si="131"/>
        <v>MILD</v>
      </c>
      <c r="F939" s="383" t="str">
        <f t="shared" si="132"/>
        <v>RAIN</v>
      </c>
      <c r="G939" s="384" t="str">
        <f t="shared" si="127"/>
        <v>WET</v>
      </c>
      <c r="I939" s="342">
        <v>4</v>
      </c>
      <c r="J939" s="144" t="str">
        <f t="shared" si="133"/>
        <v>LARGE</v>
      </c>
      <c r="K939" s="144" t="str">
        <f t="shared" si="134"/>
        <v>MEDIUM</v>
      </c>
      <c r="L939" s="144" t="str" cm="1">
        <f t="array" ref="L939">_xlfn.IFS(I939&lt;=2,"SMALL",I939&lt;=5,"MEDIUM",I939&gt;5,"LARGE")</f>
        <v>MEDIUM</v>
      </c>
      <c r="M939" s="144" t="str">
        <f t="shared" si="128"/>
        <v>NO</v>
      </c>
      <c r="N939" s="374">
        <v>4.51</v>
      </c>
      <c r="O939" s="374">
        <f t="shared" si="129"/>
        <v>5</v>
      </c>
      <c r="P939" s="158" t="str" cm="1">
        <f t="array" ref="P939">_xlfn.SWITCH(ROUND(N939,0),5,"Excellent",4,"Good",3,"ok","Bad")</f>
        <v>Excellent</v>
      </c>
      <c r="Q939" s="144">
        <v>157</v>
      </c>
      <c r="R939" s="385">
        <v>41924</v>
      </c>
      <c r="S939" s="385">
        <v>43892</v>
      </c>
      <c r="T939" s="144">
        <v>425</v>
      </c>
      <c r="U939" s="144" t="s">
        <v>69</v>
      </c>
      <c r="V939" s="144">
        <v>71</v>
      </c>
      <c r="W939" s="144" t="str">
        <f t="shared" si="135"/>
        <v>Active</v>
      </c>
      <c r="X939" s="144">
        <v>425</v>
      </c>
      <c r="Y939" s="157" t="s">
        <v>61</v>
      </c>
      <c r="Z939" s="386">
        <v>1</v>
      </c>
      <c r="AA939" s="386">
        <v>0.93</v>
      </c>
      <c r="AB939" s="387" t="s">
        <v>62</v>
      </c>
      <c r="AC939" s="157"/>
    </row>
    <row r="940" spans="2:29">
      <c r="B940" s="347">
        <v>88</v>
      </c>
      <c r="C940" s="383">
        <v>140</v>
      </c>
      <c r="D940" s="383" t="str">
        <f t="shared" si="130"/>
        <v>NO</v>
      </c>
      <c r="E940" s="383" t="str">
        <f t="shared" si="131"/>
        <v>HOT</v>
      </c>
      <c r="F940" s="383" t="str">
        <f t="shared" si="132"/>
        <v>RAIN</v>
      </c>
      <c r="G940" s="384" t="str">
        <f t="shared" si="127"/>
        <v>DRY</v>
      </c>
      <c r="I940" s="342">
        <v>2</v>
      </c>
      <c r="J940" s="144" t="str">
        <f t="shared" si="133"/>
        <v>SMALL</v>
      </c>
      <c r="K940" s="144" t="str">
        <f t="shared" si="134"/>
        <v>SMALL</v>
      </c>
      <c r="L940" s="144" t="str" cm="1">
        <f t="array" ref="L940">_xlfn.IFS(I940&lt;=2,"SMALL",I940&lt;=5,"MEDIUM",I940&gt;5,"LARGE")</f>
        <v>SMALL</v>
      </c>
      <c r="M940" s="144" t="str">
        <f t="shared" si="128"/>
        <v>NO</v>
      </c>
      <c r="N940" s="374">
        <v>4.75</v>
      </c>
      <c r="O940" s="374">
        <f t="shared" si="129"/>
        <v>5</v>
      </c>
      <c r="P940" s="158" t="str" cm="1">
        <f t="array" ref="P940">_xlfn.SWITCH(ROUND(N940,0),5,"Excellent",4,"Good",3,"ok","Bad")</f>
        <v>Excellent</v>
      </c>
      <c r="Q940" s="144">
        <v>16</v>
      </c>
      <c r="R940" s="385">
        <v>41895</v>
      </c>
      <c r="S940" s="385">
        <v>43723</v>
      </c>
      <c r="T940" s="144">
        <v>248</v>
      </c>
      <c r="U940" s="144" t="s">
        <v>60</v>
      </c>
      <c r="V940" s="144">
        <v>364</v>
      </c>
      <c r="W940" s="144" t="str">
        <f t="shared" si="135"/>
        <v>Active</v>
      </c>
      <c r="X940" s="144">
        <v>248</v>
      </c>
      <c r="Y940" s="157" t="s">
        <v>70</v>
      </c>
      <c r="Z940" s="386">
        <v>1</v>
      </c>
      <c r="AA940" s="386">
        <v>0.85</v>
      </c>
      <c r="AB940" s="387" t="s">
        <v>62</v>
      </c>
      <c r="AC940" s="157"/>
    </row>
    <row r="941" spans="2:29">
      <c r="B941" s="347">
        <v>79</v>
      </c>
      <c r="C941" s="383">
        <v>0</v>
      </c>
      <c r="D941" s="383" t="str">
        <f t="shared" si="130"/>
        <v>NO</v>
      </c>
      <c r="E941" s="383" t="str">
        <f t="shared" si="131"/>
        <v>MILD</v>
      </c>
      <c r="F941" s="383" t="str">
        <f t="shared" si="132"/>
        <v>NONE</v>
      </c>
      <c r="G941" s="384" t="str">
        <f t="shared" si="127"/>
        <v>WET</v>
      </c>
      <c r="I941" s="342">
        <v>2</v>
      </c>
      <c r="J941" s="144" t="str">
        <f t="shared" si="133"/>
        <v>SMALL</v>
      </c>
      <c r="K941" s="144" t="str">
        <f t="shared" si="134"/>
        <v>SMALL</v>
      </c>
      <c r="L941" s="144" t="str" cm="1">
        <f t="array" ref="L941">_xlfn.IFS(I941&lt;=2,"SMALL",I941&lt;=5,"MEDIUM",I941&gt;5,"LARGE")</f>
        <v>SMALL</v>
      </c>
      <c r="M941" s="144" t="str">
        <f t="shared" si="128"/>
        <v>NO</v>
      </c>
      <c r="N941" s="374">
        <v>4.46</v>
      </c>
      <c r="O941" s="374">
        <f t="shared" si="129"/>
        <v>4</v>
      </c>
      <c r="P941" s="158" t="str" cm="1">
        <f t="array" ref="P941">_xlfn.SWITCH(ROUND(N941,0),5,"Excellent",4,"Good",3,"ok","Bad")</f>
        <v>Good</v>
      </c>
      <c r="Q941" s="144">
        <v>54</v>
      </c>
      <c r="R941" s="385">
        <v>41925</v>
      </c>
      <c r="S941" s="385">
        <v>43903</v>
      </c>
      <c r="T941" s="144">
        <v>1699</v>
      </c>
      <c r="U941" s="144" t="s">
        <v>69</v>
      </c>
      <c r="V941" s="144">
        <v>169</v>
      </c>
      <c r="W941" s="144" t="str">
        <f t="shared" si="135"/>
        <v>Active</v>
      </c>
      <c r="X941" s="144">
        <v>1699</v>
      </c>
      <c r="Y941" s="157" t="s">
        <v>70</v>
      </c>
      <c r="Z941" s="386">
        <v>1</v>
      </c>
      <c r="AA941" s="386">
        <v>0.94</v>
      </c>
      <c r="AB941" s="387" t="s">
        <v>65</v>
      </c>
      <c r="AC941" s="157"/>
    </row>
    <row r="942" spans="2:29">
      <c r="B942" s="347">
        <v>72</v>
      </c>
      <c r="C942" s="383">
        <v>0</v>
      </c>
      <c r="D942" s="383" t="str">
        <f t="shared" si="130"/>
        <v>NO</v>
      </c>
      <c r="E942" s="383" t="str">
        <f t="shared" si="131"/>
        <v>MILD</v>
      </c>
      <c r="F942" s="383" t="str">
        <f t="shared" si="132"/>
        <v>NONE</v>
      </c>
      <c r="G942" s="384" t="str">
        <f t="shared" si="127"/>
        <v>WET</v>
      </c>
      <c r="I942" s="342">
        <v>2</v>
      </c>
      <c r="J942" s="144" t="str">
        <f t="shared" si="133"/>
        <v>SMALL</v>
      </c>
      <c r="K942" s="144" t="str">
        <f t="shared" si="134"/>
        <v>SMALL</v>
      </c>
      <c r="L942" s="144" t="str" cm="1">
        <f t="array" ref="L942">_xlfn.IFS(I942&lt;=2,"SMALL",I942&lt;=5,"MEDIUM",I942&gt;5,"LARGE")</f>
        <v>SMALL</v>
      </c>
      <c r="M942" s="144" t="str">
        <f t="shared" si="128"/>
        <v>NO</v>
      </c>
      <c r="N942" s="374">
        <v>4.99</v>
      </c>
      <c r="O942" s="374">
        <f t="shared" si="129"/>
        <v>5</v>
      </c>
      <c r="P942" s="158" t="str" cm="1">
        <f t="array" ref="P942">_xlfn.SWITCH(ROUND(N942,0),5,"Excellent",4,"Good",3,"ok","Bad")</f>
        <v>Excellent</v>
      </c>
      <c r="Q942" s="144">
        <v>76</v>
      </c>
      <c r="R942" s="385">
        <v>42544</v>
      </c>
      <c r="S942" s="385">
        <v>43951</v>
      </c>
      <c r="T942" s="144">
        <v>1884</v>
      </c>
      <c r="U942" s="144" t="s">
        <v>60</v>
      </c>
      <c r="V942" s="144">
        <v>172</v>
      </c>
      <c r="W942" s="144" t="str">
        <f t="shared" si="135"/>
        <v>Active</v>
      </c>
      <c r="X942" s="144">
        <v>1884</v>
      </c>
      <c r="Y942" s="157" t="s">
        <v>70</v>
      </c>
      <c r="Z942" s="386">
        <v>1</v>
      </c>
      <c r="AA942" s="386">
        <v>0.9</v>
      </c>
      <c r="AB942" s="387" t="s">
        <v>65</v>
      </c>
      <c r="AC942" s="157"/>
    </row>
    <row r="943" spans="2:29">
      <c r="B943" s="347">
        <v>81</v>
      </c>
      <c r="C943" s="383">
        <v>5</v>
      </c>
      <c r="D943" s="383" t="str">
        <f t="shared" si="130"/>
        <v>NO</v>
      </c>
      <c r="E943" s="383" t="str">
        <f t="shared" si="131"/>
        <v>HOT</v>
      </c>
      <c r="F943" s="383" t="str">
        <f t="shared" si="132"/>
        <v>RAIN</v>
      </c>
      <c r="G943" s="384" t="str">
        <f t="shared" si="127"/>
        <v>DRY</v>
      </c>
      <c r="I943" s="342">
        <v>1</v>
      </c>
      <c r="J943" s="144" t="str">
        <f t="shared" si="133"/>
        <v>SMALL</v>
      </c>
      <c r="K943" s="144" t="str">
        <f t="shared" si="134"/>
        <v>SMALL</v>
      </c>
      <c r="L943" s="144" t="str" cm="1">
        <f t="array" ref="L943">_xlfn.IFS(I943&lt;=2,"SMALL",I943&lt;=5,"MEDIUM",I943&gt;5,"LARGE")</f>
        <v>SMALL</v>
      </c>
      <c r="M943" s="144" t="str">
        <f t="shared" si="128"/>
        <v>NO</v>
      </c>
      <c r="N943" s="374">
        <v>4.74</v>
      </c>
      <c r="O943" s="374">
        <f t="shared" si="129"/>
        <v>5</v>
      </c>
      <c r="P943" s="158" t="str" cm="1">
        <f t="array" ref="P943">_xlfn.SWITCH(ROUND(N943,0),5,"Excellent",4,"Good",3,"ok","Bad")</f>
        <v>Excellent</v>
      </c>
      <c r="Q943" s="144">
        <v>27</v>
      </c>
      <c r="R943" s="385">
        <v>41911</v>
      </c>
      <c r="S943" s="385">
        <v>43715</v>
      </c>
      <c r="T943" s="144">
        <v>880</v>
      </c>
      <c r="U943" s="144" t="s">
        <v>60</v>
      </c>
      <c r="V943" s="144">
        <v>365</v>
      </c>
      <c r="W943" s="144" t="str">
        <f t="shared" si="135"/>
        <v>Active</v>
      </c>
      <c r="X943" s="144">
        <v>880</v>
      </c>
      <c r="Y943" s="157" t="s">
        <v>61</v>
      </c>
      <c r="Z943" s="386">
        <v>1</v>
      </c>
      <c r="AA943" s="386">
        <v>0.83</v>
      </c>
      <c r="AB943" s="387" t="s">
        <v>62</v>
      </c>
      <c r="AC943" s="157"/>
    </row>
    <row r="944" spans="2:29">
      <c r="B944" s="347">
        <v>74</v>
      </c>
      <c r="C944" s="383">
        <v>221</v>
      </c>
      <c r="D944" s="383" t="str">
        <f t="shared" si="130"/>
        <v>NO</v>
      </c>
      <c r="E944" s="383" t="str">
        <f t="shared" si="131"/>
        <v>MILD</v>
      </c>
      <c r="F944" s="383" t="str">
        <f t="shared" si="132"/>
        <v>RAIN</v>
      </c>
      <c r="G944" s="384" t="str">
        <f t="shared" si="127"/>
        <v>WET</v>
      </c>
      <c r="I944" s="342">
        <v>4</v>
      </c>
      <c r="J944" s="144" t="str">
        <f t="shared" si="133"/>
        <v>LARGE</v>
      </c>
      <c r="K944" s="144" t="str">
        <f t="shared" si="134"/>
        <v>MEDIUM</v>
      </c>
      <c r="L944" s="144" t="str" cm="1">
        <f t="array" ref="L944">_xlfn.IFS(I944&lt;=2,"SMALL",I944&lt;=5,"MEDIUM",I944&gt;5,"LARGE")</f>
        <v>MEDIUM</v>
      </c>
      <c r="M944" s="144" t="str">
        <f t="shared" si="128"/>
        <v>NO</v>
      </c>
      <c r="N944" s="374">
        <v>4.88</v>
      </c>
      <c r="O944" s="374">
        <f t="shared" si="129"/>
        <v>5</v>
      </c>
      <c r="P944" s="158" t="str" cm="1">
        <f t="array" ref="P944">_xlfn.SWITCH(ROUND(N944,0),5,"Excellent",4,"Good",3,"ok","Bad")</f>
        <v>Excellent</v>
      </c>
      <c r="Q944" s="144">
        <v>33</v>
      </c>
      <c r="R944" s="385">
        <v>41925</v>
      </c>
      <c r="S944" s="385">
        <v>43701</v>
      </c>
      <c r="T944" s="144">
        <v>880</v>
      </c>
      <c r="U944" s="144" t="s">
        <v>69</v>
      </c>
      <c r="V944" s="144">
        <v>0</v>
      </c>
      <c r="W944" s="144" t="str">
        <f t="shared" si="135"/>
        <v>Inactive</v>
      </c>
      <c r="X944" s="144">
        <v>880</v>
      </c>
      <c r="Y944" s="157" t="s">
        <v>64</v>
      </c>
      <c r="Z944" s="386">
        <v>0.67</v>
      </c>
      <c r="AA944" s="386">
        <v>0.86</v>
      </c>
      <c r="AB944" s="387" t="s">
        <v>65</v>
      </c>
      <c r="AC944" s="157"/>
    </row>
    <row r="945" spans="2:29">
      <c r="B945" s="347">
        <v>84</v>
      </c>
      <c r="C945" s="383">
        <v>0</v>
      </c>
      <c r="D945" s="383" t="str">
        <f t="shared" si="130"/>
        <v>NO</v>
      </c>
      <c r="E945" s="383" t="str">
        <f t="shared" si="131"/>
        <v>HOT</v>
      </c>
      <c r="F945" s="383" t="str">
        <f t="shared" si="132"/>
        <v>NONE</v>
      </c>
      <c r="G945" s="384" t="str">
        <f t="shared" si="127"/>
        <v>DRY</v>
      </c>
      <c r="I945" s="342">
        <v>2</v>
      </c>
      <c r="J945" s="144" t="str">
        <f t="shared" si="133"/>
        <v>SMALL</v>
      </c>
      <c r="K945" s="144" t="str">
        <f t="shared" si="134"/>
        <v>SMALL</v>
      </c>
      <c r="L945" s="144" t="str" cm="1">
        <f t="array" ref="L945">_xlfn.IFS(I945&lt;=2,"SMALL",I945&lt;=5,"MEDIUM",I945&gt;5,"LARGE")</f>
        <v>SMALL</v>
      </c>
      <c r="M945" s="144" t="str">
        <f t="shared" si="128"/>
        <v>NO</v>
      </c>
      <c r="N945" s="374">
        <v>5</v>
      </c>
      <c r="O945" s="374">
        <f t="shared" si="129"/>
        <v>5</v>
      </c>
      <c r="P945" s="158" t="str" cm="1">
        <f t="array" ref="P945">_xlfn.SWITCH(ROUND(N945,0),5,"Excellent",4,"Good",3,"ok","Bad")</f>
        <v>Excellent</v>
      </c>
      <c r="Q945" s="144">
        <v>22</v>
      </c>
      <c r="R945" s="385">
        <v>42624</v>
      </c>
      <c r="S945" s="385">
        <v>43901</v>
      </c>
      <c r="T945" s="144">
        <v>587</v>
      </c>
      <c r="U945" s="144" t="s">
        <v>60</v>
      </c>
      <c r="V945" s="144">
        <v>365</v>
      </c>
      <c r="W945" s="144" t="str">
        <f t="shared" si="135"/>
        <v>Active</v>
      </c>
      <c r="X945" s="144">
        <v>587</v>
      </c>
      <c r="Y945" s="157" t="s">
        <v>122</v>
      </c>
      <c r="Z945" s="386">
        <v>0.4</v>
      </c>
      <c r="AA945" s="386">
        <v>1</v>
      </c>
      <c r="AB945" s="387" t="s">
        <v>62</v>
      </c>
      <c r="AC945" s="157"/>
    </row>
    <row r="946" spans="2:29">
      <c r="B946" s="347">
        <v>66</v>
      </c>
      <c r="C946" s="383">
        <v>0</v>
      </c>
      <c r="D946" s="383" t="str">
        <f t="shared" si="130"/>
        <v>NO</v>
      </c>
      <c r="E946" s="383" t="str">
        <f t="shared" si="131"/>
        <v>MILD</v>
      </c>
      <c r="F946" s="383" t="str">
        <f t="shared" si="132"/>
        <v>NONE</v>
      </c>
      <c r="G946" s="384" t="str">
        <f t="shared" si="127"/>
        <v>WET</v>
      </c>
      <c r="I946" s="342">
        <v>6</v>
      </c>
      <c r="J946" s="144" t="str">
        <f t="shared" si="133"/>
        <v>LARGE</v>
      </c>
      <c r="K946" s="144" t="str">
        <f t="shared" si="134"/>
        <v>LARGE</v>
      </c>
      <c r="L946" s="144" t="str" cm="1">
        <f t="array" ref="L946">_xlfn.IFS(I946&lt;=2,"SMALL",I946&lt;=5,"MEDIUM",I946&gt;5,"LARGE")</f>
        <v>LARGE</v>
      </c>
      <c r="M946" s="144" t="str">
        <f t="shared" si="128"/>
        <v>YES</v>
      </c>
      <c r="N946" s="374">
        <v>4.96</v>
      </c>
      <c r="O946" s="374">
        <f t="shared" si="129"/>
        <v>5</v>
      </c>
      <c r="P946" s="158" t="str" cm="1">
        <f t="array" ref="P946">_xlfn.SWITCH(ROUND(N946,0),5,"Excellent",4,"Good",3,"ok","Bad")</f>
        <v>Excellent</v>
      </c>
      <c r="Q946" s="144">
        <v>215</v>
      </c>
      <c r="R946" s="385">
        <v>41932</v>
      </c>
      <c r="S946" s="385">
        <v>44045</v>
      </c>
      <c r="T946" s="144">
        <v>888</v>
      </c>
      <c r="U946" s="144" t="s">
        <v>69</v>
      </c>
      <c r="V946" s="144">
        <v>301</v>
      </c>
      <c r="W946" s="144" t="str">
        <f t="shared" si="135"/>
        <v>Active</v>
      </c>
      <c r="X946" s="144">
        <v>888</v>
      </c>
      <c r="Y946" s="157" t="s">
        <v>64</v>
      </c>
      <c r="Z946" s="386">
        <v>0.85</v>
      </c>
      <c r="AA946" s="386">
        <v>0.52</v>
      </c>
      <c r="AB946" s="387" t="s">
        <v>65</v>
      </c>
      <c r="AC946" s="157"/>
    </row>
    <row r="947" spans="2:29">
      <c r="B947" s="347">
        <v>78</v>
      </c>
      <c r="C947" s="383">
        <v>122</v>
      </c>
      <c r="D947" s="383" t="str">
        <f t="shared" si="130"/>
        <v>NO</v>
      </c>
      <c r="E947" s="383" t="str">
        <f t="shared" si="131"/>
        <v>MILD</v>
      </c>
      <c r="F947" s="383" t="str">
        <f t="shared" si="132"/>
        <v>RAIN</v>
      </c>
      <c r="G947" s="384" t="str">
        <f t="shared" si="127"/>
        <v>WET</v>
      </c>
      <c r="I947" s="342">
        <v>7</v>
      </c>
      <c r="J947" s="144" t="str">
        <f t="shared" si="133"/>
        <v>LARGE</v>
      </c>
      <c r="K947" s="144" t="str">
        <f t="shared" si="134"/>
        <v>LARGE</v>
      </c>
      <c r="L947" s="144" t="str" cm="1">
        <f t="array" ref="L947">_xlfn.IFS(I947&lt;=2,"SMALL",I947&lt;=5,"MEDIUM",I947&gt;5,"LARGE")</f>
        <v>LARGE</v>
      </c>
      <c r="M947" s="144" t="str">
        <f t="shared" si="128"/>
        <v>YES</v>
      </c>
      <c r="N947" s="374">
        <v>4.96</v>
      </c>
      <c r="O947" s="374">
        <f t="shared" si="129"/>
        <v>5</v>
      </c>
      <c r="P947" s="158" t="str" cm="1">
        <f t="array" ref="P947">_xlfn.SWITCH(ROUND(N947,0),5,"Excellent",4,"Good",3,"ok","Bad")</f>
        <v>Excellent</v>
      </c>
      <c r="Q947" s="144">
        <v>242</v>
      </c>
      <c r="R947" s="385">
        <v>41904</v>
      </c>
      <c r="S947" s="385">
        <v>44057</v>
      </c>
      <c r="T947" s="144">
        <v>1890</v>
      </c>
      <c r="U947" s="144" t="s">
        <v>69</v>
      </c>
      <c r="V947" s="144">
        <v>346</v>
      </c>
      <c r="W947" s="144" t="str">
        <f t="shared" si="135"/>
        <v>Active</v>
      </c>
      <c r="X947" s="144">
        <v>1890</v>
      </c>
      <c r="Y947" s="157" t="s">
        <v>70</v>
      </c>
      <c r="Z947" s="386">
        <v>1</v>
      </c>
      <c r="AA947" s="386">
        <v>0.83</v>
      </c>
      <c r="AB947" s="387" t="s">
        <v>62</v>
      </c>
      <c r="AC947" s="157"/>
    </row>
    <row r="948" spans="2:29">
      <c r="B948" s="347">
        <v>70</v>
      </c>
      <c r="C948" s="383">
        <v>203</v>
      </c>
      <c r="D948" s="383" t="str">
        <f t="shared" si="130"/>
        <v>NO</v>
      </c>
      <c r="E948" s="383" t="str">
        <f t="shared" si="131"/>
        <v>MILD</v>
      </c>
      <c r="F948" s="383" t="str">
        <f t="shared" si="132"/>
        <v>RAIN</v>
      </c>
      <c r="G948" s="384" t="str">
        <f t="shared" si="127"/>
        <v>WET</v>
      </c>
      <c r="I948" s="342">
        <v>2</v>
      </c>
      <c r="J948" s="144" t="str">
        <f t="shared" si="133"/>
        <v>SMALL</v>
      </c>
      <c r="K948" s="144" t="str">
        <f t="shared" si="134"/>
        <v>SMALL</v>
      </c>
      <c r="L948" s="144" t="str" cm="1">
        <f t="array" ref="L948">_xlfn.IFS(I948&lt;=2,"SMALL",I948&lt;=5,"MEDIUM",I948&gt;5,"LARGE")</f>
        <v>SMALL</v>
      </c>
      <c r="M948" s="144" t="str">
        <f t="shared" si="128"/>
        <v>NO</v>
      </c>
      <c r="N948" s="374">
        <v>4.84</v>
      </c>
      <c r="O948" s="374">
        <f t="shared" si="129"/>
        <v>5</v>
      </c>
      <c r="P948" s="158" t="str" cm="1">
        <f t="array" ref="P948">_xlfn.SWITCH(ROUND(N948,0),5,"Excellent",4,"Good",3,"ok","Bad")</f>
        <v>Excellent</v>
      </c>
      <c r="Q948" s="144">
        <v>25</v>
      </c>
      <c r="R948" s="385">
        <v>42073</v>
      </c>
      <c r="S948" s="385">
        <v>43878</v>
      </c>
      <c r="T948" s="144">
        <v>858</v>
      </c>
      <c r="U948" s="144" t="s">
        <v>69</v>
      </c>
      <c r="V948" s="144">
        <v>7</v>
      </c>
      <c r="W948" s="144" t="str">
        <f t="shared" si="135"/>
        <v>Active</v>
      </c>
      <c r="X948" s="144">
        <v>858</v>
      </c>
      <c r="Y948" s="157" t="s">
        <v>70</v>
      </c>
      <c r="Z948" s="386">
        <v>1</v>
      </c>
      <c r="AA948" s="386">
        <v>1</v>
      </c>
      <c r="AB948" s="387" t="s">
        <v>62</v>
      </c>
      <c r="AC948" s="157"/>
    </row>
    <row r="949" spans="2:29">
      <c r="B949" s="347">
        <v>87</v>
      </c>
      <c r="C949" s="383">
        <v>0</v>
      </c>
      <c r="D949" s="383" t="str">
        <f t="shared" si="130"/>
        <v>NO</v>
      </c>
      <c r="E949" s="383" t="str">
        <f t="shared" si="131"/>
        <v>HOT</v>
      </c>
      <c r="F949" s="383" t="str">
        <f t="shared" si="132"/>
        <v>NONE</v>
      </c>
      <c r="G949" s="384" t="str">
        <f t="shared" si="127"/>
        <v>DRY</v>
      </c>
      <c r="I949" s="342">
        <v>5</v>
      </c>
      <c r="J949" s="144" t="str">
        <f t="shared" si="133"/>
        <v>LARGE</v>
      </c>
      <c r="K949" s="144" t="str">
        <f t="shared" si="134"/>
        <v>MEDIUM</v>
      </c>
      <c r="L949" s="144" t="str" cm="1">
        <f t="array" ref="L949">_xlfn.IFS(I949&lt;=2,"SMALL",I949&lt;=5,"MEDIUM",I949&gt;5,"LARGE")</f>
        <v>MEDIUM</v>
      </c>
      <c r="M949" s="144" t="str">
        <f t="shared" si="128"/>
        <v>NO</v>
      </c>
      <c r="N949" s="374">
        <v>4.5599999999999996</v>
      </c>
      <c r="O949" s="374">
        <f t="shared" si="129"/>
        <v>5</v>
      </c>
      <c r="P949" s="158" t="str" cm="1">
        <f t="array" ref="P949">_xlfn.SWITCH(ROUND(N949,0),5,"Excellent",4,"Good",3,"ok","Bad")</f>
        <v>Excellent</v>
      </c>
      <c r="Q949" s="144">
        <v>9</v>
      </c>
      <c r="R949" s="385">
        <v>42009</v>
      </c>
      <c r="S949" s="385">
        <v>43834</v>
      </c>
      <c r="T949" s="144">
        <v>418</v>
      </c>
      <c r="U949" s="144" t="s">
        <v>69</v>
      </c>
      <c r="V949" s="144">
        <v>11</v>
      </c>
      <c r="W949" s="144" t="str">
        <f t="shared" si="135"/>
        <v>Active</v>
      </c>
      <c r="X949" s="144">
        <v>418</v>
      </c>
      <c r="Y949" s="157" t="s">
        <v>122</v>
      </c>
      <c r="Z949" s="386">
        <v>0.2</v>
      </c>
      <c r="AA949" s="386">
        <v>0.94</v>
      </c>
      <c r="AB949" s="387" t="s">
        <v>65</v>
      </c>
      <c r="AC949" s="157"/>
    </row>
    <row r="950" spans="2:29">
      <c r="B950" s="347">
        <v>69</v>
      </c>
      <c r="C950" s="383">
        <v>0</v>
      </c>
      <c r="D950" s="383" t="str">
        <f t="shared" si="130"/>
        <v>NO</v>
      </c>
      <c r="E950" s="383" t="str">
        <f t="shared" si="131"/>
        <v>MILD</v>
      </c>
      <c r="F950" s="383" t="str">
        <f t="shared" si="132"/>
        <v>NONE</v>
      </c>
      <c r="G950" s="384" t="str">
        <f t="shared" si="127"/>
        <v>WET</v>
      </c>
      <c r="I950" s="342">
        <v>2</v>
      </c>
      <c r="J950" s="144" t="str">
        <f t="shared" si="133"/>
        <v>SMALL</v>
      </c>
      <c r="K950" s="144" t="str">
        <f t="shared" si="134"/>
        <v>SMALL</v>
      </c>
      <c r="L950" s="144" t="str" cm="1">
        <f t="array" ref="L950">_xlfn.IFS(I950&lt;=2,"SMALL",I950&lt;=5,"MEDIUM",I950&gt;5,"LARGE")</f>
        <v>SMALL</v>
      </c>
      <c r="M950" s="144" t="str">
        <f t="shared" si="128"/>
        <v>YES</v>
      </c>
      <c r="N950" s="374">
        <v>4.8099999999999996</v>
      </c>
      <c r="O950" s="374">
        <f t="shared" si="129"/>
        <v>5</v>
      </c>
      <c r="P950" s="158" t="str" cm="1">
        <f t="array" ref="P950">_xlfn.SWITCH(ROUND(N950,0),5,"Excellent",4,"Good",3,"ok","Bad")</f>
        <v>Excellent</v>
      </c>
      <c r="Q950" s="144">
        <v>135</v>
      </c>
      <c r="R950" s="385">
        <v>42081</v>
      </c>
      <c r="S950" s="385">
        <v>44043</v>
      </c>
      <c r="T950" s="144">
        <v>729</v>
      </c>
      <c r="U950" s="144" t="s">
        <v>69</v>
      </c>
      <c r="V950" s="144">
        <v>364</v>
      </c>
      <c r="W950" s="144" t="str">
        <f t="shared" si="135"/>
        <v>Active</v>
      </c>
      <c r="X950" s="144">
        <v>729</v>
      </c>
      <c r="Y950" s="157" t="s">
        <v>61</v>
      </c>
      <c r="Z950" s="386">
        <v>0.9</v>
      </c>
      <c r="AA950" s="386">
        <v>0.97</v>
      </c>
      <c r="AB950" s="387" t="s">
        <v>65</v>
      </c>
      <c r="AC950" s="157"/>
    </row>
    <row r="951" spans="2:29">
      <c r="B951" s="347">
        <v>71</v>
      </c>
      <c r="C951" s="383">
        <v>0</v>
      </c>
      <c r="D951" s="383" t="str">
        <f t="shared" si="130"/>
        <v>NO</v>
      </c>
      <c r="E951" s="383" t="str">
        <f t="shared" si="131"/>
        <v>MILD</v>
      </c>
      <c r="F951" s="383" t="str">
        <f t="shared" si="132"/>
        <v>NONE</v>
      </c>
      <c r="G951" s="384" t="str">
        <f t="shared" si="127"/>
        <v>WET</v>
      </c>
      <c r="I951" s="342">
        <v>3</v>
      </c>
      <c r="J951" s="144" t="str">
        <f t="shared" si="133"/>
        <v>LARGE</v>
      </c>
      <c r="K951" s="144" t="str">
        <f t="shared" si="134"/>
        <v>MEDIUM</v>
      </c>
      <c r="L951" s="144" t="str" cm="1">
        <f t="array" ref="L951">_xlfn.IFS(I951&lt;=2,"SMALL",I951&lt;=5,"MEDIUM",I951&gt;5,"LARGE")</f>
        <v>MEDIUM</v>
      </c>
      <c r="M951" s="144" t="str">
        <f t="shared" si="128"/>
        <v>NO</v>
      </c>
      <c r="N951" s="374">
        <v>4</v>
      </c>
      <c r="O951" s="374">
        <f t="shared" si="129"/>
        <v>4</v>
      </c>
      <c r="P951" s="158" t="str" cm="1">
        <f t="array" ref="P951">_xlfn.SWITCH(ROUND(N951,0),5,"Excellent",4,"Good",3,"ok","Bad")</f>
        <v>Good</v>
      </c>
      <c r="Q951" s="144">
        <v>4</v>
      </c>
      <c r="R951" s="385">
        <v>43647</v>
      </c>
      <c r="S951" s="385">
        <v>43831</v>
      </c>
      <c r="T951" s="144">
        <v>892</v>
      </c>
      <c r="U951" s="144" t="s">
        <v>69</v>
      </c>
      <c r="V951" s="144">
        <v>365</v>
      </c>
      <c r="W951" s="144" t="str">
        <f t="shared" si="135"/>
        <v>Active</v>
      </c>
      <c r="X951" s="144">
        <v>892</v>
      </c>
      <c r="Y951" s="157" t="s">
        <v>70</v>
      </c>
      <c r="Z951" s="386">
        <v>1</v>
      </c>
      <c r="AA951" s="386">
        <v>0.67</v>
      </c>
      <c r="AB951" s="387" t="s">
        <v>62</v>
      </c>
      <c r="AC951" s="157"/>
    </row>
    <row r="952" spans="2:29">
      <c r="B952" s="347">
        <v>81</v>
      </c>
      <c r="C952" s="383">
        <v>20</v>
      </c>
      <c r="D952" s="383" t="str">
        <f t="shared" si="130"/>
        <v>NO</v>
      </c>
      <c r="E952" s="383" t="str">
        <f t="shared" si="131"/>
        <v>HOT</v>
      </c>
      <c r="F952" s="383" t="str">
        <f t="shared" si="132"/>
        <v>RAIN</v>
      </c>
      <c r="G952" s="384" t="str">
        <f t="shared" si="127"/>
        <v>DRY</v>
      </c>
      <c r="I952" s="342">
        <v>4</v>
      </c>
      <c r="J952" s="144" t="str">
        <f t="shared" si="133"/>
        <v>LARGE</v>
      </c>
      <c r="K952" s="144" t="str">
        <f t="shared" si="134"/>
        <v>MEDIUM</v>
      </c>
      <c r="L952" s="144" t="str" cm="1">
        <f t="array" ref="L952">_xlfn.IFS(I952&lt;=2,"SMALL",I952&lt;=5,"MEDIUM",I952&gt;5,"LARGE")</f>
        <v>MEDIUM</v>
      </c>
      <c r="M952" s="144" t="str">
        <f t="shared" si="128"/>
        <v>NO</v>
      </c>
      <c r="N952" s="374">
        <v>4.75</v>
      </c>
      <c r="O952" s="374">
        <f t="shared" si="129"/>
        <v>5</v>
      </c>
      <c r="P952" s="158" t="str" cm="1">
        <f t="array" ref="P952">_xlfn.SWITCH(ROUND(N952,0),5,"Excellent",4,"Good",3,"ok","Bad")</f>
        <v>Excellent</v>
      </c>
      <c r="Q952" s="144">
        <v>12</v>
      </c>
      <c r="R952" s="385">
        <v>41903</v>
      </c>
      <c r="S952" s="385">
        <v>42447</v>
      </c>
      <c r="T952" s="144">
        <v>1862</v>
      </c>
      <c r="U952" s="144" t="s">
        <v>69</v>
      </c>
      <c r="V952" s="144">
        <v>0</v>
      </c>
      <c r="W952" s="144" t="str">
        <f t="shared" si="135"/>
        <v>Inactive</v>
      </c>
      <c r="X952" s="144">
        <v>1862</v>
      </c>
      <c r="Y952" s="157" t="s">
        <v>70</v>
      </c>
      <c r="Z952" s="386">
        <v>1</v>
      </c>
      <c r="AA952" s="386">
        <v>0.91</v>
      </c>
      <c r="AB952" s="387" t="s">
        <v>62</v>
      </c>
      <c r="AC952" s="157"/>
    </row>
    <row r="953" spans="2:29">
      <c r="B953" s="347">
        <v>79</v>
      </c>
      <c r="C953" s="383">
        <v>0</v>
      </c>
      <c r="D953" s="383" t="str">
        <f t="shared" si="130"/>
        <v>NO</v>
      </c>
      <c r="E953" s="383" t="str">
        <f t="shared" si="131"/>
        <v>MILD</v>
      </c>
      <c r="F953" s="383" t="str">
        <f t="shared" si="132"/>
        <v>NONE</v>
      </c>
      <c r="G953" s="384" t="str">
        <f t="shared" si="127"/>
        <v>WET</v>
      </c>
      <c r="I953" s="342">
        <v>1</v>
      </c>
      <c r="J953" s="144" t="str">
        <f t="shared" si="133"/>
        <v>SMALL</v>
      </c>
      <c r="K953" s="144" t="str">
        <f t="shared" si="134"/>
        <v>SMALL</v>
      </c>
      <c r="L953" s="144" t="str" cm="1">
        <f t="array" ref="L953">_xlfn.IFS(I953&lt;=2,"SMALL",I953&lt;=5,"MEDIUM",I953&gt;5,"LARGE")</f>
        <v>SMALL</v>
      </c>
      <c r="M953" s="144" t="str">
        <f t="shared" si="128"/>
        <v>NO</v>
      </c>
      <c r="N953" s="374">
        <v>4.41</v>
      </c>
      <c r="O953" s="374">
        <f t="shared" si="129"/>
        <v>4</v>
      </c>
      <c r="P953" s="158" t="str" cm="1">
        <f t="array" ref="P953">_xlfn.SWITCH(ROUND(N953,0),5,"Excellent",4,"Good",3,"ok","Bad")</f>
        <v>Good</v>
      </c>
      <c r="Q953" s="144">
        <v>34</v>
      </c>
      <c r="R953" s="385">
        <v>41905</v>
      </c>
      <c r="S953" s="385">
        <v>43773</v>
      </c>
      <c r="T953" s="144">
        <v>479</v>
      </c>
      <c r="U953" s="144" t="s">
        <v>60</v>
      </c>
      <c r="V953" s="144">
        <v>365</v>
      </c>
      <c r="W953" s="144" t="str">
        <f t="shared" si="135"/>
        <v>Active</v>
      </c>
      <c r="X953" s="144">
        <v>479</v>
      </c>
      <c r="Y953" s="157" t="s">
        <v>64</v>
      </c>
      <c r="Z953" s="386">
        <v>0.75</v>
      </c>
      <c r="AA953" s="386">
        <v>0.5</v>
      </c>
      <c r="AB953" s="387" t="s">
        <v>65</v>
      </c>
      <c r="AC953" s="157"/>
    </row>
    <row r="954" spans="2:29">
      <c r="B954" s="347">
        <v>65</v>
      </c>
      <c r="C954" s="383">
        <v>0</v>
      </c>
      <c r="D954" s="383" t="str">
        <f t="shared" si="130"/>
        <v>NO</v>
      </c>
      <c r="E954" s="383" t="str">
        <f t="shared" si="131"/>
        <v>MILD</v>
      </c>
      <c r="F954" s="383" t="str">
        <f t="shared" si="132"/>
        <v>NONE</v>
      </c>
      <c r="G954" s="384" t="str">
        <f t="shared" si="127"/>
        <v>WET</v>
      </c>
      <c r="I954" s="342">
        <v>4</v>
      </c>
      <c r="J954" s="144" t="str">
        <f t="shared" si="133"/>
        <v>LARGE</v>
      </c>
      <c r="K954" s="144" t="str">
        <f t="shared" si="134"/>
        <v>MEDIUM</v>
      </c>
      <c r="L954" s="144" t="str" cm="1">
        <f t="array" ref="L954">_xlfn.IFS(I954&lt;=2,"SMALL",I954&lt;=5,"MEDIUM",I954&gt;5,"LARGE")</f>
        <v>MEDIUM</v>
      </c>
      <c r="M954" s="144" t="str">
        <f t="shared" si="128"/>
        <v>NO</v>
      </c>
      <c r="N954" s="374">
        <v>4.71</v>
      </c>
      <c r="O954" s="374">
        <f t="shared" si="129"/>
        <v>5</v>
      </c>
      <c r="P954" s="158" t="str" cm="1">
        <f t="array" ref="P954">_xlfn.SWITCH(ROUND(N954,0),5,"Excellent",4,"Good",3,"ok","Bad")</f>
        <v>Excellent</v>
      </c>
      <c r="Q954" s="144">
        <v>7</v>
      </c>
      <c r="R954" s="385">
        <v>43737</v>
      </c>
      <c r="S954" s="385">
        <v>44037</v>
      </c>
      <c r="T954" s="144">
        <v>3953</v>
      </c>
      <c r="U954" s="144" t="s">
        <v>60</v>
      </c>
      <c r="V954" s="144">
        <v>338</v>
      </c>
      <c r="W954" s="144" t="str">
        <f t="shared" si="135"/>
        <v>Active</v>
      </c>
      <c r="X954" s="144">
        <v>3953</v>
      </c>
      <c r="Y954" s="157" t="s">
        <v>64</v>
      </c>
      <c r="Z954" s="386">
        <v>1</v>
      </c>
      <c r="AA954" s="386">
        <v>0.9</v>
      </c>
      <c r="AB954" s="387" t="s">
        <v>65</v>
      </c>
      <c r="AC954" s="157"/>
    </row>
    <row r="955" spans="2:29">
      <c r="B955" s="347">
        <v>68</v>
      </c>
      <c r="C955" s="383">
        <v>0</v>
      </c>
      <c r="D955" s="383" t="str">
        <f t="shared" si="130"/>
        <v>NO</v>
      </c>
      <c r="E955" s="383" t="str">
        <f t="shared" si="131"/>
        <v>MILD</v>
      </c>
      <c r="F955" s="383" t="str">
        <f t="shared" si="132"/>
        <v>NONE</v>
      </c>
      <c r="G955" s="384" t="str">
        <f t="shared" si="127"/>
        <v>WET</v>
      </c>
      <c r="I955" s="342">
        <v>2</v>
      </c>
      <c r="J955" s="144" t="str">
        <f t="shared" si="133"/>
        <v>SMALL</v>
      </c>
      <c r="K955" s="144" t="str">
        <f t="shared" si="134"/>
        <v>SMALL</v>
      </c>
      <c r="L955" s="144" t="str" cm="1">
        <f t="array" ref="L955">_xlfn.IFS(I955&lt;=2,"SMALL",I955&lt;=5,"MEDIUM",I955&gt;5,"LARGE")</f>
        <v>SMALL</v>
      </c>
      <c r="M955" s="144" t="str">
        <f t="shared" si="128"/>
        <v>NO</v>
      </c>
      <c r="N955" s="374">
        <v>4.91</v>
      </c>
      <c r="O955" s="374">
        <f t="shared" si="129"/>
        <v>5</v>
      </c>
      <c r="P955" s="158" t="str" cm="1">
        <f t="array" ref="P955">_xlfn.SWITCH(ROUND(N955,0),5,"Excellent",4,"Good",3,"ok","Bad")</f>
        <v>Excellent</v>
      </c>
      <c r="Q955" s="144">
        <v>54</v>
      </c>
      <c r="R955" s="385">
        <v>43254</v>
      </c>
      <c r="S955" s="385">
        <v>43893</v>
      </c>
      <c r="T955" s="144">
        <v>504</v>
      </c>
      <c r="U955" s="144" t="s">
        <v>60</v>
      </c>
      <c r="V955" s="144">
        <v>364</v>
      </c>
      <c r="W955" s="144" t="str">
        <f t="shared" si="135"/>
        <v>Active</v>
      </c>
      <c r="X955" s="144">
        <v>504</v>
      </c>
      <c r="Y955" s="157" t="s">
        <v>70</v>
      </c>
      <c r="Z955" s="386">
        <v>1</v>
      </c>
      <c r="AA955" s="386">
        <v>1</v>
      </c>
      <c r="AB955" s="387" t="s">
        <v>65</v>
      </c>
      <c r="AC955" s="157"/>
    </row>
    <row r="956" spans="2:29">
      <c r="B956" s="347">
        <v>65</v>
      </c>
      <c r="C956" s="383">
        <v>0</v>
      </c>
      <c r="D956" s="383" t="str">
        <f t="shared" si="130"/>
        <v>NO</v>
      </c>
      <c r="E956" s="383" t="str">
        <f t="shared" si="131"/>
        <v>MILD</v>
      </c>
      <c r="F956" s="383" t="str">
        <f t="shared" si="132"/>
        <v>NONE</v>
      </c>
      <c r="G956" s="384" t="str">
        <f t="shared" si="127"/>
        <v>WET</v>
      </c>
      <c r="I956" s="342">
        <v>3</v>
      </c>
      <c r="J956" s="144" t="str">
        <f t="shared" si="133"/>
        <v>LARGE</v>
      </c>
      <c r="K956" s="144" t="str">
        <f t="shared" si="134"/>
        <v>MEDIUM</v>
      </c>
      <c r="L956" s="144" t="str" cm="1">
        <f t="array" ref="L956">_xlfn.IFS(I956&lt;=2,"SMALL",I956&lt;=5,"MEDIUM",I956&gt;5,"LARGE")</f>
        <v>MEDIUM</v>
      </c>
      <c r="M956" s="144" t="str">
        <f t="shared" si="128"/>
        <v>YES</v>
      </c>
      <c r="N956" s="374">
        <v>4.8899999999999997</v>
      </c>
      <c r="O956" s="374">
        <f t="shared" si="129"/>
        <v>5</v>
      </c>
      <c r="P956" s="158" t="str" cm="1">
        <f t="array" ref="P956">_xlfn.SWITCH(ROUND(N956,0),5,"Excellent",4,"Good",3,"ok","Bad")</f>
        <v>Excellent</v>
      </c>
      <c r="Q956" s="144">
        <v>160</v>
      </c>
      <c r="R956" s="385">
        <v>42508</v>
      </c>
      <c r="S956" s="385">
        <v>43903</v>
      </c>
      <c r="T956" s="144">
        <v>1897</v>
      </c>
      <c r="U956" s="144" t="s">
        <v>60</v>
      </c>
      <c r="V956" s="144">
        <v>178</v>
      </c>
      <c r="W956" s="144" t="str">
        <f t="shared" si="135"/>
        <v>Active</v>
      </c>
      <c r="X956" s="144">
        <v>1897</v>
      </c>
      <c r="Y956" s="157" t="s">
        <v>61</v>
      </c>
      <c r="Z956" s="386">
        <v>1</v>
      </c>
      <c r="AA956" s="386">
        <v>0.95</v>
      </c>
      <c r="AB956" s="387" t="s">
        <v>62</v>
      </c>
      <c r="AC956" s="157"/>
    </row>
    <row r="957" spans="2:29">
      <c r="B957" s="347">
        <v>82</v>
      </c>
      <c r="C957" s="383">
        <v>297</v>
      </c>
      <c r="D957" s="383" t="str">
        <f t="shared" si="130"/>
        <v>NO</v>
      </c>
      <c r="E957" s="383" t="str">
        <f t="shared" si="131"/>
        <v>HOT</v>
      </c>
      <c r="F957" s="383" t="str">
        <f t="shared" si="132"/>
        <v>RAIN</v>
      </c>
      <c r="G957" s="384" t="str">
        <f t="shared" si="127"/>
        <v>DRY</v>
      </c>
      <c r="I957" s="342">
        <v>2</v>
      </c>
      <c r="J957" s="144" t="str">
        <f t="shared" si="133"/>
        <v>SMALL</v>
      </c>
      <c r="K957" s="144" t="str">
        <f t="shared" si="134"/>
        <v>SMALL</v>
      </c>
      <c r="L957" s="144" t="str" cm="1">
        <f t="array" ref="L957">_xlfn.IFS(I957&lt;=2,"SMALL",I957&lt;=5,"MEDIUM",I957&gt;5,"LARGE")</f>
        <v>SMALL</v>
      </c>
      <c r="M957" s="144" t="str">
        <f t="shared" si="128"/>
        <v>NO</v>
      </c>
      <c r="N957" s="374">
        <v>5</v>
      </c>
      <c r="O957" s="374">
        <f t="shared" si="129"/>
        <v>5</v>
      </c>
      <c r="P957" s="158" t="str" cm="1">
        <f t="array" ref="P957">_xlfn.SWITCH(ROUND(N957,0),5,"Excellent",4,"Good",3,"ok","Bad")</f>
        <v>Excellent</v>
      </c>
      <c r="Q957" s="144">
        <v>8</v>
      </c>
      <c r="R957" s="385">
        <v>43640</v>
      </c>
      <c r="S957" s="385">
        <v>43832</v>
      </c>
      <c r="T957" s="144">
        <v>2703</v>
      </c>
      <c r="U957" s="144" t="s">
        <v>69</v>
      </c>
      <c r="V957" s="144">
        <v>89</v>
      </c>
      <c r="W957" s="144" t="str">
        <f t="shared" si="135"/>
        <v>Active</v>
      </c>
      <c r="X957" s="144">
        <v>2703</v>
      </c>
      <c r="Y957" s="157" t="s">
        <v>70</v>
      </c>
      <c r="Z957" s="386">
        <v>1</v>
      </c>
      <c r="AA957" s="386">
        <v>0.86</v>
      </c>
      <c r="AB957" s="387" t="s">
        <v>62</v>
      </c>
      <c r="AC957" s="157"/>
    </row>
    <row r="958" spans="2:29">
      <c r="B958" s="347">
        <v>90</v>
      </c>
      <c r="C958" s="383">
        <v>0</v>
      </c>
      <c r="D958" s="383" t="str">
        <f t="shared" si="130"/>
        <v>NO</v>
      </c>
      <c r="E958" s="383" t="str">
        <f t="shared" si="131"/>
        <v>HOT</v>
      </c>
      <c r="F958" s="383" t="str">
        <f t="shared" si="132"/>
        <v>NONE</v>
      </c>
      <c r="G958" s="384" t="str">
        <f t="shared" si="127"/>
        <v>DRY</v>
      </c>
      <c r="I958" s="342">
        <v>8</v>
      </c>
      <c r="J958" s="144" t="str">
        <f t="shared" si="133"/>
        <v>LARGE</v>
      </c>
      <c r="K958" s="144" t="str">
        <f t="shared" si="134"/>
        <v>LARGE</v>
      </c>
      <c r="L958" s="144" t="str" cm="1">
        <f t="array" ref="L958">_xlfn.IFS(I958&lt;=2,"SMALL",I958&lt;=5,"MEDIUM",I958&gt;5,"LARGE")</f>
        <v>LARGE</v>
      </c>
      <c r="M958" s="144" t="str">
        <f t="shared" si="128"/>
        <v>NO</v>
      </c>
      <c r="N958" s="374">
        <v>4.9000000000000004</v>
      </c>
      <c r="O958" s="374">
        <f t="shared" si="129"/>
        <v>5</v>
      </c>
      <c r="P958" s="158" t="str" cm="1">
        <f t="array" ref="P958">_xlfn.SWITCH(ROUND(N958,0),5,"Excellent",4,"Good",3,"ok","Bad")</f>
        <v>Excellent</v>
      </c>
      <c r="Q958" s="144">
        <v>49</v>
      </c>
      <c r="R958" s="385">
        <v>41912</v>
      </c>
      <c r="S958" s="385">
        <v>43830</v>
      </c>
      <c r="T958" s="144">
        <v>1807</v>
      </c>
      <c r="U958" s="144" t="s">
        <v>69</v>
      </c>
      <c r="V958" s="144">
        <v>8</v>
      </c>
      <c r="W958" s="144" t="str">
        <f t="shared" si="135"/>
        <v>Active</v>
      </c>
      <c r="X958" s="144">
        <v>1807</v>
      </c>
      <c r="Y958" s="157" t="s">
        <v>70</v>
      </c>
      <c r="Z958" s="386">
        <v>1</v>
      </c>
      <c r="AA958" s="386">
        <v>0.71</v>
      </c>
      <c r="AB958" s="387" t="s">
        <v>62</v>
      </c>
      <c r="AC958" s="157"/>
    </row>
    <row r="959" spans="2:29">
      <c r="B959" s="347">
        <v>83</v>
      </c>
      <c r="C959" s="383">
        <v>3</v>
      </c>
      <c r="D959" s="383" t="str">
        <f t="shared" si="130"/>
        <v>NO</v>
      </c>
      <c r="E959" s="383" t="str">
        <f t="shared" si="131"/>
        <v>HOT</v>
      </c>
      <c r="F959" s="383" t="str">
        <f t="shared" si="132"/>
        <v>RAIN</v>
      </c>
      <c r="G959" s="384" t="str">
        <f t="shared" si="127"/>
        <v>DRY</v>
      </c>
      <c r="I959" s="342">
        <v>2</v>
      </c>
      <c r="J959" s="144" t="str">
        <f t="shared" si="133"/>
        <v>SMALL</v>
      </c>
      <c r="K959" s="144" t="str">
        <f t="shared" si="134"/>
        <v>SMALL</v>
      </c>
      <c r="L959" s="144" t="str" cm="1">
        <f t="array" ref="L959">_xlfn.IFS(I959&lt;=2,"SMALL",I959&lt;=5,"MEDIUM",I959&gt;5,"LARGE")</f>
        <v>SMALL</v>
      </c>
      <c r="M959" s="144" t="str">
        <f t="shared" si="128"/>
        <v>NO</v>
      </c>
      <c r="N959" s="374">
        <v>4.9000000000000004</v>
      </c>
      <c r="O959" s="374">
        <f t="shared" si="129"/>
        <v>5</v>
      </c>
      <c r="P959" s="158" t="str" cm="1">
        <f t="array" ref="P959">_xlfn.SWITCH(ROUND(N959,0),5,"Excellent",4,"Good",3,"ok","Bad")</f>
        <v>Excellent</v>
      </c>
      <c r="Q959" s="144">
        <v>41</v>
      </c>
      <c r="R959" s="385">
        <v>41937</v>
      </c>
      <c r="S959" s="385">
        <v>43835</v>
      </c>
      <c r="T959" s="144">
        <v>1836</v>
      </c>
      <c r="U959" s="144" t="s">
        <v>69</v>
      </c>
      <c r="V959" s="144">
        <v>6</v>
      </c>
      <c r="W959" s="144" t="str">
        <f t="shared" si="135"/>
        <v>Active</v>
      </c>
      <c r="X959" s="144">
        <v>1836</v>
      </c>
      <c r="Y959" s="157" t="s">
        <v>122</v>
      </c>
      <c r="Z959" s="386">
        <v>0.33</v>
      </c>
      <c r="AA959" s="386">
        <v>0.89</v>
      </c>
      <c r="AB959" s="387" t="s">
        <v>65</v>
      </c>
      <c r="AC959" s="157"/>
    </row>
    <row r="960" spans="2:29">
      <c r="B960" s="347">
        <v>82</v>
      </c>
      <c r="C960" s="383">
        <v>0</v>
      </c>
      <c r="D960" s="383" t="str">
        <f t="shared" si="130"/>
        <v>NO</v>
      </c>
      <c r="E960" s="383" t="str">
        <f t="shared" si="131"/>
        <v>HOT</v>
      </c>
      <c r="F960" s="383" t="str">
        <f t="shared" si="132"/>
        <v>NONE</v>
      </c>
      <c r="G960" s="384" t="str">
        <f t="shared" si="127"/>
        <v>DRY</v>
      </c>
      <c r="I960" s="342">
        <v>2</v>
      </c>
      <c r="J960" s="144" t="str">
        <f t="shared" si="133"/>
        <v>SMALL</v>
      </c>
      <c r="K960" s="144" t="str">
        <f t="shared" si="134"/>
        <v>SMALL</v>
      </c>
      <c r="L960" s="144" t="str" cm="1">
        <f t="array" ref="L960">_xlfn.IFS(I960&lt;=2,"SMALL",I960&lt;=5,"MEDIUM",I960&gt;5,"LARGE")</f>
        <v>SMALL</v>
      </c>
      <c r="M960" s="144" t="str">
        <f t="shared" si="128"/>
        <v>NO</v>
      </c>
      <c r="N960" s="374">
        <v>5</v>
      </c>
      <c r="O960" s="374">
        <f t="shared" si="129"/>
        <v>5</v>
      </c>
      <c r="P960" s="158" t="str" cm="1">
        <f t="array" ref="P960">_xlfn.SWITCH(ROUND(N960,0),5,"Excellent",4,"Good",3,"ok","Bad")</f>
        <v>Excellent</v>
      </c>
      <c r="Q960" s="144">
        <v>11</v>
      </c>
      <c r="R960" s="385">
        <v>43102</v>
      </c>
      <c r="S960" s="385">
        <v>43750</v>
      </c>
      <c r="T960" s="144">
        <v>1899</v>
      </c>
      <c r="U960" s="144" t="s">
        <v>60</v>
      </c>
      <c r="V960" s="144">
        <v>178</v>
      </c>
      <c r="W960" s="144" t="str">
        <f t="shared" si="135"/>
        <v>Active</v>
      </c>
      <c r="X960" s="144">
        <v>1899</v>
      </c>
      <c r="Y960" s="157" t="s">
        <v>64</v>
      </c>
      <c r="Z960" s="386">
        <v>1</v>
      </c>
      <c r="AA960" s="386">
        <v>1</v>
      </c>
      <c r="AB960" s="387" t="s">
        <v>65</v>
      </c>
      <c r="AC960" s="157"/>
    </row>
    <row r="961" spans="2:29">
      <c r="B961" s="347">
        <v>86</v>
      </c>
      <c r="C961" s="383">
        <v>0</v>
      </c>
      <c r="D961" s="383" t="str">
        <f t="shared" si="130"/>
        <v>NO</v>
      </c>
      <c r="E961" s="383" t="str">
        <f t="shared" si="131"/>
        <v>HOT</v>
      </c>
      <c r="F961" s="383" t="str">
        <f t="shared" si="132"/>
        <v>NONE</v>
      </c>
      <c r="G961" s="384" t="str">
        <f t="shared" si="127"/>
        <v>DRY</v>
      </c>
      <c r="I961" s="342">
        <v>6</v>
      </c>
      <c r="J961" s="144" t="str">
        <f t="shared" si="133"/>
        <v>LARGE</v>
      </c>
      <c r="K961" s="144" t="str">
        <f t="shared" si="134"/>
        <v>LARGE</v>
      </c>
      <c r="L961" s="144" t="str" cm="1">
        <f t="array" ref="L961">_xlfn.IFS(I961&lt;=2,"SMALL",I961&lt;=5,"MEDIUM",I961&gt;5,"LARGE")</f>
        <v>LARGE</v>
      </c>
      <c r="M961" s="144" t="str">
        <f t="shared" si="128"/>
        <v>NO</v>
      </c>
      <c r="N961" s="374">
        <v>5</v>
      </c>
      <c r="O961" s="374">
        <f t="shared" si="129"/>
        <v>5</v>
      </c>
      <c r="P961" s="158" t="str" cm="1">
        <f t="array" ref="P961">_xlfn.SWITCH(ROUND(N961,0),5,"Excellent",4,"Good",3,"ok","Bad")</f>
        <v>Excellent</v>
      </c>
      <c r="Q961" s="144">
        <v>11</v>
      </c>
      <c r="R961" s="385">
        <v>43017</v>
      </c>
      <c r="S961" s="385">
        <v>43713</v>
      </c>
      <c r="T961" s="144">
        <v>817</v>
      </c>
      <c r="U961" s="144" t="s">
        <v>69</v>
      </c>
      <c r="V961" s="144">
        <v>0</v>
      </c>
      <c r="W961" s="144" t="str">
        <f t="shared" si="135"/>
        <v>Inactive</v>
      </c>
      <c r="X961" s="144">
        <v>817</v>
      </c>
      <c r="Y961" s="157" t="s">
        <v>122</v>
      </c>
      <c r="Z961" s="386">
        <v>0.33</v>
      </c>
      <c r="AA961" s="386">
        <v>0.2</v>
      </c>
      <c r="AB961" s="387" t="s">
        <v>65</v>
      </c>
      <c r="AC961" s="157"/>
    </row>
    <row r="962" spans="2:29">
      <c r="B962" s="347">
        <v>65</v>
      </c>
      <c r="C962" s="383">
        <v>211</v>
      </c>
      <c r="D962" s="383" t="str">
        <f t="shared" si="130"/>
        <v>NO</v>
      </c>
      <c r="E962" s="383" t="str">
        <f t="shared" si="131"/>
        <v>MILD</v>
      </c>
      <c r="F962" s="383" t="str">
        <f t="shared" si="132"/>
        <v>RAIN</v>
      </c>
      <c r="G962" s="384" t="str">
        <f t="shared" si="127"/>
        <v>WET</v>
      </c>
      <c r="I962" s="342">
        <v>2</v>
      </c>
      <c r="J962" s="144" t="str">
        <f t="shared" si="133"/>
        <v>SMALL</v>
      </c>
      <c r="K962" s="144" t="str">
        <f t="shared" si="134"/>
        <v>SMALL</v>
      </c>
      <c r="L962" s="144" t="str" cm="1">
        <f t="array" ref="L962">_xlfn.IFS(I962&lt;=2,"SMALL",I962&lt;=5,"MEDIUM",I962&gt;5,"LARGE")</f>
        <v>SMALL</v>
      </c>
      <c r="M962" s="144" t="str">
        <f t="shared" si="128"/>
        <v>YES</v>
      </c>
      <c r="N962" s="374">
        <v>4.99</v>
      </c>
      <c r="O962" s="374">
        <f t="shared" si="129"/>
        <v>5</v>
      </c>
      <c r="P962" s="158" t="str" cm="1">
        <f t="array" ref="P962">_xlfn.SWITCH(ROUND(N962,0),5,"Excellent",4,"Good",3,"ok","Bad")</f>
        <v>Excellent</v>
      </c>
      <c r="Q962" s="144">
        <v>241</v>
      </c>
      <c r="R962" s="385">
        <v>41911</v>
      </c>
      <c r="S962" s="385">
        <v>44027</v>
      </c>
      <c r="T962" s="144">
        <v>1218</v>
      </c>
      <c r="U962" s="144" t="s">
        <v>69</v>
      </c>
      <c r="V962" s="144">
        <v>132</v>
      </c>
      <c r="W962" s="144" t="str">
        <f t="shared" si="135"/>
        <v>Active</v>
      </c>
      <c r="X962" s="144">
        <v>1218</v>
      </c>
      <c r="Y962" s="157" t="s">
        <v>70</v>
      </c>
      <c r="Z962" s="386">
        <v>1</v>
      </c>
      <c r="AA962" s="386">
        <v>0.99</v>
      </c>
      <c r="AB962" s="387" t="s">
        <v>62</v>
      </c>
      <c r="AC962" s="157"/>
    </row>
    <row r="963" spans="2:29">
      <c r="B963" s="347">
        <v>76</v>
      </c>
      <c r="C963" s="383">
        <v>0</v>
      </c>
      <c r="D963" s="383" t="str">
        <f t="shared" si="130"/>
        <v>NO</v>
      </c>
      <c r="E963" s="383" t="str">
        <f t="shared" si="131"/>
        <v>MILD</v>
      </c>
      <c r="F963" s="383" t="str">
        <f t="shared" si="132"/>
        <v>NONE</v>
      </c>
      <c r="G963" s="384" t="str">
        <f t="shared" si="127"/>
        <v>WET</v>
      </c>
      <c r="I963" s="342">
        <v>2</v>
      </c>
      <c r="J963" s="144" t="str">
        <f t="shared" si="133"/>
        <v>SMALL</v>
      </c>
      <c r="K963" s="144" t="str">
        <f t="shared" si="134"/>
        <v>SMALL</v>
      </c>
      <c r="L963" s="144" t="str" cm="1">
        <f t="array" ref="L963">_xlfn.IFS(I963&lt;=2,"SMALL",I963&lt;=5,"MEDIUM",I963&gt;5,"LARGE")</f>
        <v>SMALL</v>
      </c>
      <c r="M963" s="144" t="str">
        <f t="shared" si="128"/>
        <v>YES</v>
      </c>
      <c r="N963" s="374">
        <v>4.9800000000000004</v>
      </c>
      <c r="O963" s="374">
        <f t="shared" si="129"/>
        <v>5</v>
      </c>
      <c r="P963" s="158" t="str" cm="1">
        <f t="array" ref="P963">_xlfn.SWITCH(ROUND(N963,0),5,"Excellent",4,"Good",3,"ok","Bad")</f>
        <v>Excellent</v>
      </c>
      <c r="Q963" s="144">
        <v>443</v>
      </c>
      <c r="R963" s="385">
        <v>41915</v>
      </c>
      <c r="S963" s="385">
        <v>43851</v>
      </c>
      <c r="T963" s="144">
        <v>1904</v>
      </c>
      <c r="U963" s="144" t="s">
        <v>60</v>
      </c>
      <c r="V963" s="144">
        <v>193</v>
      </c>
      <c r="W963" s="144" t="str">
        <f t="shared" si="135"/>
        <v>Active</v>
      </c>
      <c r="X963" s="144">
        <v>1904</v>
      </c>
      <c r="Y963" s="157" t="s">
        <v>64</v>
      </c>
      <c r="Z963" s="386">
        <v>1</v>
      </c>
      <c r="AA963" s="386">
        <v>0.88</v>
      </c>
      <c r="AB963" s="387" t="s">
        <v>65</v>
      </c>
      <c r="AC963" s="157"/>
    </row>
    <row r="964" spans="2:29">
      <c r="B964" s="347">
        <v>88</v>
      </c>
      <c r="C964" s="383">
        <v>0</v>
      </c>
      <c r="D964" s="383" t="str">
        <f t="shared" si="130"/>
        <v>NO</v>
      </c>
      <c r="E964" s="383" t="str">
        <f t="shared" si="131"/>
        <v>HOT</v>
      </c>
      <c r="F964" s="383" t="str">
        <f t="shared" si="132"/>
        <v>NONE</v>
      </c>
      <c r="G964" s="384" t="str">
        <f t="shared" si="127"/>
        <v>DRY</v>
      </c>
      <c r="I964" s="342">
        <v>4</v>
      </c>
      <c r="J964" s="144" t="str">
        <f t="shared" si="133"/>
        <v>LARGE</v>
      </c>
      <c r="K964" s="144" t="str">
        <f t="shared" si="134"/>
        <v>MEDIUM</v>
      </c>
      <c r="L964" s="144" t="str" cm="1">
        <f t="array" ref="L964">_xlfn.IFS(I964&lt;=2,"SMALL",I964&lt;=5,"MEDIUM",I964&gt;5,"LARGE")</f>
        <v>MEDIUM</v>
      </c>
      <c r="M964" s="144" t="str">
        <f t="shared" si="128"/>
        <v>NO</v>
      </c>
      <c r="N964" s="374">
        <v>4.4000000000000004</v>
      </c>
      <c r="O964" s="374">
        <f t="shared" si="129"/>
        <v>4</v>
      </c>
      <c r="P964" s="158" t="str" cm="1">
        <f t="array" ref="P964">_xlfn.SWITCH(ROUND(N964,0),5,"Excellent",4,"Good",3,"ok","Bad")</f>
        <v>Good</v>
      </c>
      <c r="Q964" s="144">
        <v>5</v>
      </c>
      <c r="R964" s="385">
        <v>42115</v>
      </c>
      <c r="S964" s="385">
        <v>42949</v>
      </c>
      <c r="T964" s="144">
        <v>1767</v>
      </c>
      <c r="U964" s="144" t="s">
        <v>69</v>
      </c>
      <c r="V964" s="144">
        <v>365</v>
      </c>
      <c r="W964" s="144" t="str">
        <f t="shared" si="135"/>
        <v>Active</v>
      </c>
      <c r="X964" s="144">
        <v>1767</v>
      </c>
      <c r="Y964" s="157" t="s">
        <v>61</v>
      </c>
      <c r="Z964" s="386">
        <v>1</v>
      </c>
      <c r="AA964" s="386">
        <v>0.75</v>
      </c>
      <c r="AB964" s="387" t="s">
        <v>62</v>
      </c>
      <c r="AC964" s="157"/>
    </row>
    <row r="965" spans="2:29">
      <c r="B965" s="347">
        <v>72</v>
      </c>
      <c r="C965" s="383">
        <v>10</v>
      </c>
      <c r="D965" s="383" t="str">
        <f t="shared" si="130"/>
        <v>NO</v>
      </c>
      <c r="E965" s="383" t="str">
        <f t="shared" si="131"/>
        <v>MILD</v>
      </c>
      <c r="F965" s="383" t="str">
        <f t="shared" si="132"/>
        <v>RAIN</v>
      </c>
      <c r="G965" s="384" t="str">
        <f t="shared" ref="G965:G1028" si="136">IF(OR(E965="COLD",E965="MILD"),"WET","DRY")</f>
        <v>WET</v>
      </c>
      <c r="I965" s="342">
        <v>2</v>
      </c>
      <c r="J965" s="144" t="str">
        <f t="shared" si="133"/>
        <v>SMALL</v>
      </c>
      <c r="K965" s="144" t="str">
        <f t="shared" si="134"/>
        <v>SMALL</v>
      </c>
      <c r="L965" s="144" t="str" cm="1">
        <f t="array" ref="L965">_xlfn.IFS(I965&lt;=2,"SMALL",I965&lt;=5,"MEDIUM",I965&gt;5,"LARGE")</f>
        <v>SMALL</v>
      </c>
      <c r="M965" s="144" t="str">
        <f t="shared" ref="M965:M1028" si="137">IF(AND(N965&gt;=4.8,Q965&gt;100),"YES","NO")</f>
        <v>NO</v>
      </c>
      <c r="N965" s="374">
        <v>4.8</v>
      </c>
      <c r="O965" s="374">
        <f t="shared" ref="O965:O1028" si="138">ROUND(N965,0)</f>
        <v>5</v>
      </c>
      <c r="P965" s="158" t="str" cm="1">
        <f t="array" ref="P965">_xlfn.SWITCH(ROUND(N965,0),5,"Excellent",4,"Good",3,"ok","Bad")</f>
        <v>Excellent</v>
      </c>
      <c r="Q965" s="144">
        <v>10</v>
      </c>
      <c r="R965" s="385">
        <v>42253</v>
      </c>
      <c r="S965" s="385">
        <v>43786</v>
      </c>
      <c r="T965" s="144">
        <v>870</v>
      </c>
      <c r="U965" s="144" t="s">
        <v>60</v>
      </c>
      <c r="V965" s="144">
        <v>362</v>
      </c>
      <c r="W965" s="144" t="str">
        <f t="shared" si="135"/>
        <v>Active</v>
      </c>
      <c r="X965" s="144">
        <v>870</v>
      </c>
      <c r="Y965" s="157" t="s">
        <v>70</v>
      </c>
      <c r="Z965" s="386">
        <v>1</v>
      </c>
      <c r="AA965" s="386">
        <v>1</v>
      </c>
      <c r="AB965" s="387" t="s">
        <v>62</v>
      </c>
      <c r="AC965" s="157"/>
    </row>
    <row r="966" spans="2:29">
      <c r="B966" s="347">
        <v>82</v>
      </c>
      <c r="C966" s="383">
        <v>0</v>
      </c>
      <c r="D966" s="383" t="str">
        <f t="shared" ref="D966:D1029" si="139">IFERROR(IF(B966&lt;35,"YES","NO"),"-")</f>
        <v>NO</v>
      </c>
      <c r="E966" s="383" t="str">
        <f t="shared" ref="E966:E1029" si="140">IFERROR(IF(B966&lt;40,"COLD",IF(B966&gt;80,"HOT","MILD")),"-")</f>
        <v>HOT</v>
      </c>
      <c r="F966" s="383" t="str">
        <f t="shared" ref="F966:F1029" si="141">IF(AND(C966&lt;0,D966="YES"),"SNOW",IF(AND(C966&gt;0,D966="NO"),"RAIN","NONE"))</f>
        <v>NONE</v>
      </c>
      <c r="G966" s="384" t="str">
        <f t="shared" si="136"/>
        <v>DRY</v>
      </c>
      <c r="I966" s="342">
        <v>2</v>
      </c>
      <c r="J966" s="144" t="str">
        <f t="shared" ref="J966:J1029" si="142">IF(I966&lt;=2,"SMALL","LARGE")</f>
        <v>SMALL</v>
      </c>
      <c r="K966" s="144" t="str">
        <f t="shared" ref="K966:K1029" si="143">IF(I966&lt;=2,"SMALL",IF(I966&lt;=5,"MEDIUM","LARGE"))</f>
        <v>SMALL</v>
      </c>
      <c r="L966" s="144" t="str" cm="1">
        <f t="array" ref="L966">_xlfn.IFS(I966&lt;=2,"SMALL",I966&lt;=5,"MEDIUM",I966&gt;5,"LARGE")</f>
        <v>SMALL</v>
      </c>
      <c r="M966" s="144" t="str">
        <f t="shared" si="137"/>
        <v>YES</v>
      </c>
      <c r="N966" s="374">
        <v>4.97</v>
      </c>
      <c r="O966" s="374">
        <f t="shared" si="138"/>
        <v>5</v>
      </c>
      <c r="P966" s="158" t="str" cm="1">
        <f t="array" ref="P966">_xlfn.SWITCH(ROUND(N966,0),5,"Excellent",4,"Good",3,"ok","Bad")</f>
        <v>Excellent</v>
      </c>
      <c r="Q966" s="144">
        <v>102</v>
      </c>
      <c r="R966" s="385">
        <v>42354</v>
      </c>
      <c r="S966" s="385">
        <v>44028</v>
      </c>
      <c r="T966" s="144">
        <v>1386</v>
      </c>
      <c r="U966" s="144" t="s">
        <v>60</v>
      </c>
      <c r="V966" s="144">
        <v>27</v>
      </c>
      <c r="W966" s="144" t="str">
        <f t="shared" ref="W966:W1029" si="144">IF(NOT(V966=0),"Active","Inactive")</f>
        <v>Active</v>
      </c>
      <c r="X966" s="144">
        <v>1386</v>
      </c>
      <c r="Y966" s="157" t="s">
        <v>70</v>
      </c>
      <c r="Z966" s="386">
        <v>1</v>
      </c>
      <c r="AA966" s="386">
        <v>1</v>
      </c>
      <c r="AB966" s="387" t="s">
        <v>62</v>
      </c>
      <c r="AC966" s="157"/>
    </row>
    <row r="967" spans="2:29">
      <c r="B967" s="347">
        <v>74</v>
      </c>
      <c r="C967" s="383">
        <v>0</v>
      </c>
      <c r="D967" s="383" t="str">
        <f t="shared" si="139"/>
        <v>NO</v>
      </c>
      <c r="E967" s="383" t="str">
        <f t="shared" si="140"/>
        <v>MILD</v>
      </c>
      <c r="F967" s="383" t="str">
        <f t="shared" si="141"/>
        <v>NONE</v>
      </c>
      <c r="G967" s="384" t="str">
        <f t="shared" si="136"/>
        <v>WET</v>
      </c>
      <c r="I967" s="342">
        <v>1</v>
      </c>
      <c r="J967" s="144" t="str">
        <f t="shared" si="142"/>
        <v>SMALL</v>
      </c>
      <c r="K967" s="144" t="str">
        <f t="shared" si="143"/>
        <v>SMALL</v>
      </c>
      <c r="L967" s="144" t="str" cm="1">
        <f t="array" ref="L967">_xlfn.IFS(I967&lt;=2,"SMALL",I967&lt;=5,"MEDIUM",I967&gt;5,"LARGE")</f>
        <v>SMALL</v>
      </c>
      <c r="M967" s="144" t="str">
        <f t="shared" si="137"/>
        <v>NO</v>
      </c>
      <c r="N967" s="374">
        <v>5</v>
      </c>
      <c r="O967" s="374">
        <f t="shared" si="138"/>
        <v>5</v>
      </c>
      <c r="P967" s="158" t="str" cm="1">
        <f t="array" ref="P967">_xlfn.SWITCH(ROUND(N967,0),5,"Excellent",4,"Good",3,"ok","Bad")</f>
        <v>Excellent</v>
      </c>
      <c r="Q967" s="144">
        <v>23</v>
      </c>
      <c r="R967" s="385">
        <v>41933</v>
      </c>
      <c r="S967" s="385">
        <v>43843</v>
      </c>
      <c r="T967" s="144">
        <v>435</v>
      </c>
      <c r="U967" s="144" t="s">
        <v>60</v>
      </c>
      <c r="V967" s="144">
        <v>349</v>
      </c>
      <c r="W967" s="144" t="str">
        <f t="shared" si="144"/>
        <v>Active</v>
      </c>
      <c r="X967" s="144">
        <v>435</v>
      </c>
      <c r="Y967" s="157" t="s">
        <v>61</v>
      </c>
      <c r="Z967" s="386">
        <v>1</v>
      </c>
      <c r="AA967" s="386">
        <v>0.79</v>
      </c>
      <c r="AB967" s="387" t="s">
        <v>65</v>
      </c>
      <c r="AC967" s="157"/>
    </row>
    <row r="968" spans="2:29">
      <c r="B968" s="347">
        <v>67</v>
      </c>
      <c r="C968" s="383">
        <v>0</v>
      </c>
      <c r="D968" s="383" t="str">
        <f t="shared" si="139"/>
        <v>NO</v>
      </c>
      <c r="E968" s="383" t="str">
        <f t="shared" si="140"/>
        <v>MILD</v>
      </c>
      <c r="F968" s="383" t="str">
        <f t="shared" si="141"/>
        <v>NONE</v>
      </c>
      <c r="G968" s="384" t="str">
        <f t="shared" si="136"/>
        <v>WET</v>
      </c>
      <c r="I968" s="342">
        <v>3</v>
      </c>
      <c r="J968" s="144" t="str">
        <f t="shared" si="142"/>
        <v>LARGE</v>
      </c>
      <c r="K968" s="144" t="str">
        <f t="shared" si="143"/>
        <v>MEDIUM</v>
      </c>
      <c r="L968" s="144" t="str" cm="1">
        <f t="array" ref="L968">_xlfn.IFS(I968&lt;=2,"SMALL",I968&lt;=5,"MEDIUM",I968&gt;5,"LARGE")</f>
        <v>MEDIUM</v>
      </c>
      <c r="M968" s="144" t="str">
        <f t="shared" si="137"/>
        <v>NO</v>
      </c>
      <c r="N968" s="374">
        <v>4.4400000000000004</v>
      </c>
      <c r="O968" s="374">
        <f t="shared" si="138"/>
        <v>4</v>
      </c>
      <c r="P968" s="158" t="str" cm="1">
        <f t="array" ref="P968">_xlfn.SWITCH(ROUND(N968,0),5,"Excellent",4,"Good",3,"ok","Bad")</f>
        <v>Good</v>
      </c>
      <c r="Q968" s="144">
        <v>402</v>
      </c>
      <c r="R968" s="385">
        <v>41927</v>
      </c>
      <c r="S968" s="385">
        <v>43902</v>
      </c>
      <c r="T968" s="144">
        <v>1905</v>
      </c>
      <c r="U968" s="144" t="s">
        <v>60</v>
      </c>
      <c r="V968" s="144">
        <v>345</v>
      </c>
      <c r="W968" s="144" t="str">
        <f t="shared" si="144"/>
        <v>Active</v>
      </c>
      <c r="X968" s="144">
        <v>1905</v>
      </c>
      <c r="Y968" s="157" t="s">
        <v>122</v>
      </c>
      <c r="Z968" s="386">
        <v>0.08</v>
      </c>
      <c r="AA968" s="386">
        <v>0.25</v>
      </c>
      <c r="AB968" s="387" t="s">
        <v>65</v>
      </c>
      <c r="AC968" s="157"/>
    </row>
    <row r="969" spans="2:29">
      <c r="B969" s="347">
        <v>76</v>
      </c>
      <c r="C969" s="383">
        <v>0</v>
      </c>
      <c r="D969" s="383" t="str">
        <f t="shared" si="139"/>
        <v>NO</v>
      </c>
      <c r="E969" s="383" t="str">
        <f t="shared" si="140"/>
        <v>MILD</v>
      </c>
      <c r="F969" s="383" t="str">
        <f t="shared" si="141"/>
        <v>NONE</v>
      </c>
      <c r="G969" s="384" t="str">
        <f t="shared" si="136"/>
        <v>WET</v>
      </c>
      <c r="I969" s="342">
        <v>1</v>
      </c>
      <c r="J969" s="144" t="str">
        <f t="shared" si="142"/>
        <v>SMALL</v>
      </c>
      <c r="K969" s="144" t="str">
        <f t="shared" si="143"/>
        <v>SMALL</v>
      </c>
      <c r="L969" s="144" t="str" cm="1">
        <f t="array" ref="L969">_xlfn.IFS(I969&lt;=2,"SMALL",I969&lt;=5,"MEDIUM",I969&gt;5,"LARGE")</f>
        <v>SMALL</v>
      </c>
      <c r="M969" s="144" t="str">
        <f t="shared" si="137"/>
        <v>NO</v>
      </c>
      <c r="N969" s="374">
        <v>4.92</v>
      </c>
      <c r="O969" s="374">
        <f t="shared" si="138"/>
        <v>5</v>
      </c>
      <c r="P969" s="158" t="str" cm="1">
        <f t="array" ref="P969">_xlfn.SWITCH(ROUND(N969,0),5,"Excellent",4,"Good",3,"ok","Bad")</f>
        <v>Excellent</v>
      </c>
      <c r="Q969" s="144">
        <v>39</v>
      </c>
      <c r="R969" s="385">
        <v>42156</v>
      </c>
      <c r="S969" s="385">
        <v>43799</v>
      </c>
      <c r="T969" s="144">
        <v>1907</v>
      </c>
      <c r="U969" s="144" t="s">
        <v>60</v>
      </c>
      <c r="V969" s="144">
        <v>269</v>
      </c>
      <c r="W969" s="144" t="str">
        <f t="shared" si="144"/>
        <v>Active</v>
      </c>
      <c r="X969" s="144">
        <v>1907</v>
      </c>
      <c r="Y969" s="157" t="s">
        <v>70</v>
      </c>
      <c r="Z969" s="386">
        <v>1</v>
      </c>
      <c r="AA969" s="386">
        <v>0.98</v>
      </c>
      <c r="AB969" s="387" t="s">
        <v>65</v>
      </c>
      <c r="AC969" s="157"/>
    </row>
    <row r="970" spans="2:29">
      <c r="B970" s="347">
        <v>69</v>
      </c>
      <c r="C970" s="383">
        <v>0</v>
      </c>
      <c r="D970" s="383" t="str">
        <f t="shared" si="139"/>
        <v>NO</v>
      </c>
      <c r="E970" s="383" t="str">
        <f t="shared" si="140"/>
        <v>MILD</v>
      </c>
      <c r="F970" s="383" t="str">
        <f t="shared" si="141"/>
        <v>NONE</v>
      </c>
      <c r="G970" s="384" t="str">
        <f t="shared" si="136"/>
        <v>WET</v>
      </c>
      <c r="I970" s="342">
        <v>4</v>
      </c>
      <c r="J970" s="144" t="str">
        <f t="shared" si="142"/>
        <v>LARGE</v>
      </c>
      <c r="K970" s="144" t="str">
        <f t="shared" si="143"/>
        <v>MEDIUM</v>
      </c>
      <c r="L970" s="144" t="str" cm="1">
        <f t="array" ref="L970">_xlfn.IFS(I970&lt;=2,"SMALL",I970&lt;=5,"MEDIUM",I970&gt;5,"LARGE")</f>
        <v>MEDIUM</v>
      </c>
      <c r="M970" s="144" t="str">
        <f t="shared" si="137"/>
        <v>YES</v>
      </c>
      <c r="N970" s="374">
        <v>4.83</v>
      </c>
      <c r="O970" s="374">
        <f t="shared" si="138"/>
        <v>5</v>
      </c>
      <c r="P970" s="158" t="str" cm="1">
        <f t="array" ref="P970">_xlfn.SWITCH(ROUND(N970,0),5,"Excellent",4,"Good",3,"ok","Bad")</f>
        <v>Excellent</v>
      </c>
      <c r="Q970" s="144">
        <v>127</v>
      </c>
      <c r="R970" s="385">
        <v>41925</v>
      </c>
      <c r="S970" s="385">
        <v>44038</v>
      </c>
      <c r="T970" s="144">
        <v>1908</v>
      </c>
      <c r="U970" s="144" t="s">
        <v>69</v>
      </c>
      <c r="V970" s="144">
        <v>350</v>
      </c>
      <c r="W970" s="144" t="str">
        <f t="shared" si="144"/>
        <v>Active</v>
      </c>
      <c r="X970" s="144">
        <v>1908</v>
      </c>
      <c r="Y970" s="157" t="s">
        <v>61</v>
      </c>
      <c r="Z970" s="386">
        <v>1</v>
      </c>
      <c r="AA970" s="386">
        <v>0.83</v>
      </c>
      <c r="AB970" s="387" t="s">
        <v>65</v>
      </c>
      <c r="AC970" s="157"/>
    </row>
    <row r="971" spans="2:29">
      <c r="B971" s="347">
        <v>85</v>
      </c>
      <c r="C971" s="383">
        <v>0</v>
      </c>
      <c r="D971" s="383" t="str">
        <f t="shared" si="139"/>
        <v>NO</v>
      </c>
      <c r="E971" s="383" t="str">
        <f t="shared" si="140"/>
        <v>HOT</v>
      </c>
      <c r="F971" s="383" t="str">
        <f t="shared" si="141"/>
        <v>NONE</v>
      </c>
      <c r="G971" s="384" t="str">
        <f t="shared" si="136"/>
        <v>DRY</v>
      </c>
      <c r="I971" s="342">
        <v>3</v>
      </c>
      <c r="J971" s="144" t="str">
        <f t="shared" si="142"/>
        <v>LARGE</v>
      </c>
      <c r="K971" s="144" t="str">
        <f t="shared" si="143"/>
        <v>MEDIUM</v>
      </c>
      <c r="L971" s="144" t="str" cm="1">
        <f t="array" ref="L971">_xlfn.IFS(I971&lt;=2,"SMALL",I971&lt;=5,"MEDIUM",I971&gt;5,"LARGE")</f>
        <v>MEDIUM</v>
      </c>
      <c r="M971" s="144" t="str">
        <f t="shared" si="137"/>
        <v>YES</v>
      </c>
      <c r="N971" s="374">
        <v>4.82</v>
      </c>
      <c r="O971" s="374">
        <f t="shared" si="138"/>
        <v>5</v>
      </c>
      <c r="P971" s="158" t="str" cm="1">
        <f t="array" ref="P971">_xlfn.SWITCH(ROUND(N971,0),5,"Excellent",4,"Good",3,"ok","Bad")</f>
        <v>Excellent</v>
      </c>
      <c r="Q971" s="144">
        <v>131</v>
      </c>
      <c r="R971" s="385">
        <v>41941</v>
      </c>
      <c r="S971" s="385">
        <v>43472</v>
      </c>
      <c r="T971" s="144">
        <v>1910</v>
      </c>
      <c r="U971" s="144" t="s">
        <v>69</v>
      </c>
      <c r="V971" s="144">
        <v>50</v>
      </c>
      <c r="W971" s="144" t="str">
        <f t="shared" si="144"/>
        <v>Active</v>
      </c>
      <c r="X971" s="144">
        <v>1910</v>
      </c>
      <c r="Y971" s="157" t="s">
        <v>122</v>
      </c>
      <c r="Z971" s="386">
        <v>0</v>
      </c>
      <c r="AA971" s="386">
        <v>0.85</v>
      </c>
      <c r="AB971" s="387" t="s">
        <v>62</v>
      </c>
      <c r="AC971" s="157"/>
    </row>
    <row r="972" spans="2:29">
      <c r="B972" s="347">
        <v>67</v>
      </c>
      <c r="C972" s="383">
        <v>0</v>
      </c>
      <c r="D972" s="383" t="str">
        <f t="shared" si="139"/>
        <v>NO</v>
      </c>
      <c r="E972" s="383" t="str">
        <f t="shared" si="140"/>
        <v>MILD</v>
      </c>
      <c r="F972" s="383" t="str">
        <f t="shared" si="141"/>
        <v>NONE</v>
      </c>
      <c r="G972" s="384" t="str">
        <f t="shared" si="136"/>
        <v>WET</v>
      </c>
      <c r="I972" s="342">
        <v>3</v>
      </c>
      <c r="J972" s="144" t="str">
        <f t="shared" si="142"/>
        <v>LARGE</v>
      </c>
      <c r="K972" s="144" t="str">
        <f t="shared" si="143"/>
        <v>MEDIUM</v>
      </c>
      <c r="L972" s="144" t="str" cm="1">
        <f t="array" ref="L972">_xlfn.IFS(I972&lt;=2,"SMALL",I972&lt;=5,"MEDIUM",I972&gt;5,"LARGE")</f>
        <v>MEDIUM</v>
      </c>
      <c r="M972" s="144" t="str">
        <f t="shared" si="137"/>
        <v>YES</v>
      </c>
      <c r="N972" s="374">
        <v>4.91</v>
      </c>
      <c r="O972" s="374">
        <f t="shared" si="138"/>
        <v>5</v>
      </c>
      <c r="P972" s="158" t="str" cm="1">
        <f t="array" ref="P972">_xlfn.SWITCH(ROUND(N972,0),5,"Excellent",4,"Good",3,"ok","Bad")</f>
        <v>Excellent</v>
      </c>
      <c r="Q972" s="144">
        <v>398</v>
      </c>
      <c r="R972" s="385">
        <v>41920</v>
      </c>
      <c r="S972" s="385">
        <v>43877</v>
      </c>
      <c r="T972" s="144">
        <v>1914</v>
      </c>
      <c r="U972" s="144" t="s">
        <v>60</v>
      </c>
      <c r="V972" s="144">
        <v>132</v>
      </c>
      <c r="W972" s="144" t="str">
        <f t="shared" si="144"/>
        <v>Active</v>
      </c>
      <c r="X972" s="144">
        <v>1914</v>
      </c>
      <c r="Y972" s="157" t="s">
        <v>61</v>
      </c>
      <c r="Z972" s="386">
        <v>1</v>
      </c>
      <c r="AA972" s="386">
        <v>0.9</v>
      </c>
      <c r="AB972" s="387" t="s">
        <v>62</v>
      </c>
      <c r="AC972" s="157"/>
    </row>
    <row r="973" spans="2:29">
      <c r="B973" s="347">
        <v>90</v>
      </c>
      <c r="C973" s="383">
        <v>0</v>
      </c>
      <c r="D973" s="383" t="str">
        <f t="shared" si="139"/>
        <v>NO</v>
      </c>
      <c r="E973" s="383" t="str">
        <f t="shared" si="140"/>
        <v>HOT</v>
      </c>
      <c r="F973" s="383" t="str">
        <f t="shared" si="141"/>
        <v>NONE</v>
      </c>
      <c r="G973" s="384" t="str">
        <f t="shared" si="136"/>
        <v>DRY</v>
      </c>
      <c r="I973" s="342">
        <v>2</v>
      </c>
      <c r="J973" s="144" t="str">
        <f t="shared" si="142"/>
        <v>SMALL</v>
      </c>
      <c r="K973" s="144" t="str">
        <f t="shared" si="143"/>
        <v>SMALL</v>
      </c>
      <c r="L973" s="144" t="str" cm="1">
        <f t="array" ref="L973">_xlfn.IFS(I973&lt;=2,"SMALL",I973&lt;=5,"MEDIUM",I973&gt;5,"LARGE")</f>
        <v>SMALL</v>
      </c>
      <c r="M973" s="144" t="str">
        <f t="shared" si="137"/>
        <v>NO</v>
      </c>
      <c r="N973" s="374">
        <v>4.92</v>
      </c>
      <c r="O973" s="374">
        <f t="shared" si="138"/>
        <v>5</v>
      </c>
      <c r="P973" s="158" t="str" cm="1">
        <f t="array" ref="P973">_xlfn.SWITCH(ROUND(N973,0),5,"Excellent",4,"Good",3,"ok","Bad")</f>
        <v>Excellent</v>
      </c>
      <c r="Q973" s="144">
        <v>90</v>
      </c>
      <c r="R973" s="385">
        <v>41911</v>
      </c>
      <c r="S973" s="385">
        <v>43882</v>
      </c>
      <c r="T973" s="144">
        <v>121</v>
      </c>
      <c r="U973" s="144" t="s">
        <v>60</v>
      </c>
      <c r="V973" s="144">
        <v>31</v>
      </c>
      <c r="W973" s="144" t="str">
        <f t="shared" si="144"/>
        <v>Active</v>
      </c>
      <c r="X973" s="144">
        <v>121</v>
      </c>
      <c r="Y973" s="157" t="s">
        <v>64</v>
      </c>
      <c r="Z973" s="386">
        <v>1</v>
      </c>
      <c r="AA973" s="386">
        <v>0.4</v>
      </c>
      <c r="AB973" s="387" t="s">
        <v>65</v>
      </c>
      <c r="AC973" s="157"/>
    </row>
    <row r="974" spans="2:29">
      <c r="B974" s="347">
        <v>66</v>
      </c>
      <c r="C974" s="383">
        <v>0</v>
      </c>
      <c r="D974" s="383" t="str">
        <f t="shared" si="139"/>
        <v>NO</v>
      </c>
      <c r="E974" s="383" t="str">
        <f t="shared" si="140"/>
        <v>MILD</v>
      </c>
      <c r="F974" s="383" t="str">
        <f t="shared" si="141"/>
        <v>NONE</v>
      </c>
      <c r="G974" s="384" t="str">
        <f t="shared" si="136"/>
        <v>WET</v>
      </c>
      <c r="I974" s="342">
        <v>7</v>
      </c>
      <c r="J974" s="144" t="str">
        <f t="shared" si="142"/>
        <v>LARGE</v>
      </c>
      <c r="K974" s="144" t="str">
        <f t="shared" si="143"/>
        <v>LARGE</v>
      </c>
      <c r="L974" s="144" t="str" cm="1">
        <f t="array" ref="L974">_xlfn.IFS(I974&lt;=2,"SMALL",I974&lt;=5,"MEDIUM",I974&gt;5,"LARGE")</f>
        <v>LARGE</v>
      </c>
      <c r="M974" s="144" t="str">
        <f t="shared" si="137"/>
        <v>NO</v>
      </c>
      <c r="N974" s="374">
        <v>4.63</v>
      </c>
      <c r="O974" s="374">
        <f t="shared" si="138"/>
        <v>5</v>
      </c>
      <c r="P974" s="158" t="str" cm="1">
        <f t="array" ref="P974">_xlfn.SWITCH(ROUND(N974,0),5,"Excellent",4,"Good",3,"ok","Bad")</f>
        <v>Excellent</v>
      </c>
      <c r="Q974" s="144">
        <v>260</v>
      </c>
      <c r="R974" s="385">
        <v>41946</v>
      </c>
      <c r="S974" s="385">
        <v>43902</v>
      </c>
      <c r="T974" s="144">
        <v>1916</v>
      </c>
      <c r="U974" s="144" t="s">
        <v>69</v>
      </c>
      <c r="V974" s="144">
        <v>342</v>
      </c>
      <c r="W974" s="144" t="str">
        <f t="shared" si="144"/>
        <v>Active</v>
      </c>
      <c r="X974" s="144">
        <v>1916</v>
      </c>
      <c r="Y974" s="157" t="s">
        <v>64</v>
      </c>
      <c r="Z974" s="386">
        <v>0.5</v>
      </c>
      <c r="AA974" s="386">
        <v>0.44</v>
      </c>
      <c r="AB974" s="387" t="s">
        <v>65</v>
      </c>
      <c r="AC974" s="157"/>
    </row>
    <row r="975" spans="2:29">
      <c r="B975" s="347">
        <v>86</v>
      </c>
      <c r="C975" s="383">
        <v>38</v>
      </c>
      <c r="D975" s="383" t="str">
        <f t="shared" si="139"/>
        <v>NO</v>
      </c>
      <c r="E975" s="383" t="str">
        <f t="shared" si="140"/>
        <v>HOT</v>
      </c>
      <c r="F975" s="383" t="str">
        <f t="shared" si="141"/>
        <v>RAIN</v>
      </c>
      <c r="G975" s="384" t="str">
        <f t="shared" si="136"/>
        <v>DRY</v>
      </c>
      <c r="I975" s="342">
        <v>4</v>
      </c>
      <c r="J975" s="144" t="str">
        <f t="shared" si="142"/>
        <v>LARGE</v>
      </c>
      <c r="K975" s="144" t="str">
        <f t="shared" si="143"/>
        <v>MEDIUM</v>
      </c>
      <c r="L975" s="144" t="str" cm="1">
        <f t="array" ref="L975">_xlfn.IFS(I975&lt;=2,"SMALL",I975&lt;=5,"MEDIUM",I975&gt;5,"LARGE")</f>
        <v>MEDIUM</v>
      </c>
      <c r="M975" s="144" t="str">
        <f t="shared" si="137"/>
        <v>YES</v>
      </c>
      <c r="N975" s="374">
        <v>4.9800000000000004</v>
      </c>
      <c r="O975" s="374">
        <f t="shared" si="138"/>
        <v>5</v>
      </c>
      <c r="P975" s="158" t="str" cm="1">
        <f t="array" ref="P975">_xlfn.SWITCH(ROUND(N975,0),5,"Excellent",4,"Good",3,"ok","Bad")</f>
        <v>Excellent</v>
      </c>
      <c r="Q975" s="144">
        <v>111</v>
      </c>
      <c r="R975" s="385">
        <v>41925</v>
      </c>
      <c r="S975" s="385">
        <v>43910</v>
      </c>
      <c r="T975" s="144">
        <v>1428</v>
      </c>
      <c r="U975" s="144" t="s">
        <v>69</v>
      </c>
      <c r="V975" s="144">
        <v>364</v>
      </c>
      <c r="W975" s="144" t="str">
        <f t="shared" si="144"/>
        <v>Active</v>
      </c>
      <c r="X975" s="144">
        <v>1428</v>
      </c>
      <c r="Y975" s="157" t="s">
        <v>70</v>
      </c>
      <c r="Z975" s="386">
        <v>1</v>
      </c>
      <c r="AA975" s="386">
        <v>1</v>
      </c>
      <c r="AB975" s="387" t="s">
        <v>62</v>
      </c>
      <c r="AC975" s="157"/>
    </row>
    <row r="976" spans="2:29">
      <c r="B976" s="347">
        <v>77</v>
      </c>
      <c r="C976" s="383">
        <v>0</v>
      </c>
      <c r="D976" s="383" t="str">
        <f t="shared" si="139"/>
        <v>NO</v>
      </c>
      <c r="E976" s="383" t="str">
        <f t="shared" si="140"/>
        <v>MILD</v>
      </c>
      <c r="F976" s="383" t="str">
        <f t="shared" si="141"/>
        <v>NONE</v>
      </c>
      <c r="G976" s="384" t="str">
        <f t="shared" si="136"/>
        <v>WET</v>
      </c>
      <c r="I976" s="342">
        <v>8</v>
      </c>
      <c r="J976" s="144" t="str">
        <f t="shared" si="142"/>
        <v>LARGE</v>
      </c>
      <c r="K976" s="144" t="str">
        <f t="shared" si="143"/>
        <v>LARGE</v>
      </c>
      <c r="L976" s="144" t="str" cm="1">
        <f t="array" ref="L976">_xlfn.IFS(I976&lt;=2,"SMALL",I976&lt;=5,"MEDIUM",I976&gt;5,"LARGE")</f>
        <v>LARGE</v>
      </c>
      <c r="M976" s="144" t="str">
        <f t="shared" si="137"/>
        <v>YES</v>
      </c>
      <c r="N976" s="374">
        <v>4.8099999999999996</v>
      </c>
      <c r="O976" s="374">
        <f t="shared" si="138"/>
        <v>5</v>
      </c>
      <c r="P976" s="158" t="str" cm="1">
        <f t="array" ref="P976">_xlfn.SWITCH(ROUND(N976,0),5,"Excellent",4,"Good",3,"ok","Bad")</f>
        <v>Excellent</v>
      </c>
      <c r="Q976" s="144">
        <v>251</v>
      </c>
      <c r="R976" s="385">
        <v>41958</v>
      </c>
      <c r="S976" s="385">
        <v>43899</v>
      </c>
      <c r="T976" s="144">
        <v>1183</v>
      </c>
      <c r="U976" s="144" t="s">
        <v>69</v>
      </c>
      <c r="V976" s="144">
        <v>168</v>
      </c>
      <c r="W976" s="144" t="str">
        <f t="shared" si="144"/>
        <v>Active</v>
      </c>
      <c r="X976" s="144">
        <v>1183</v>
      </c>
      <c r="Y976" s="157" t="s">
        <v>64</v>
      </c>
      <c r="Z976" s="386">
        <v>1</v>
      </c>
      <c r="AA976" s="386">
        <v>0.83</v>
      </c>
      <c r="AB976" s="387" t="s">
        <v>65</v>
      </c>
      <c r="AC976" s="157"/>
    </row>
    <row r="977" spans="2:29">
      <c r="B977" s="347">
        <v>89</v>
      </c>
      <c r="C977" s="383">
        <v>0</v>
      </c>
      <c r="D977" s="383" t="str">
        <f t="shared" si="139"/>
        <v>NO</v>
      </c>
      <c r="E977" s="383" t="str">
        <f t="shared" si="140"/>
        <v>HOT</v>
      </c>
      <c r="F977" s="383" t="str">
        <f t="shared" si="141"/>
        <v>NONE</v>
      </c>
      <c r="G977" s="384" t="str">
        <f t="shared" si="136"/>
        <v>DRY</v>
      </c>
      <c r="I977" s="342">
        <v>3</v>
      </c>
      <c r="J977" s="144" t="str">
        <f t="shared" si="142"/>
        <v>LARGE</v>
      </c>
      <c r="K977" s="144" t="str">
        <f t="shared" si="143"/>
        <v>MEDIUM</v>
      </c>
      <c r="L977" s="144" t="str" cm="1">
        <f t="array" ref="L977">_xlfn.IFS(I977&lt;=2,"SMALL",I977&lt;=5,"MEDIUM",I977&gt;5,"LARGE")</f>
        <v>MEDIUM</v>
      </c>
      <c r="M977" s="144" t="str">
        <f t="shared" si="137"/>
        <v>NO</v>
      </c>
      <c r="N977" s="374">
        <v>4.6500000000000004</v>
      </c>
      <c r="O977" s="374">
        <f t="shared" si="138"/>
        <v>5</v>
      </c>
      <c r="P977" s="158" t="str" cm="1">
        <f t="array" ref="P977">_xlfn.SWITCH(ROUND(N977,0),5,"Excellent",4,"Good",3,"ok","Bad")</f>
        <v>Excellent</v>
      </c>
      <c r="Q977" s="144">
        <v>397</v>
      </c>
      <c r="R977" s="385">
        <v>41920</v>
      </c>
      <c r="S977" s="385">
        <v>43906</v>
      </c>
      <c r="T977" s="144">
        <v>1905</v>
      </c>
      <c r="U977" s="144" t="s">
        <v>60</v>
      </c>
      <c r="V977" s="144">
        <v>350</v>
      </c>
      <c r="W977" s="144" t="str">
        <f t="shared" si="144"/>
        <v>Active</v>
      </c>
      <c r="X977" s="144">
        <v>1905</v>
      </c>
      <c r="Y977" s="157" t="s">
        <v>70</v>
      </c>
      <c r="Z977" s="386">
        <v>1</v>
      </c>
      <c r="AA977" s="386">
        <v>1</v>
      </c>
      <c r="AB977" s="387" t="s">
        <v>62</v>
      </c>
      <c r="AC977" s="157"/>
    </row>
    <row r="978" spans="2:29">
      <c r="B978" s="347">
        <v>66</v>
      </c>
      <c r="C978" s="383">
        <v>0</v>
      </c>
      <c r="D978" s="383" t="str">
        <f t="shared" si="139"/>
        <v>NO</v>
      </c>
      <c r="E978" s="383" t="str">
        <f t="shared" si="140"/>
        <v>MILD</v>
      </c>
      <c r="F978" s="383" t="str">
        <f t="shared" si="141"/>
        <v>NONE</v>
      </c>
      <c r="G978" s="384" t="str">
        <f t="shared" si="136"/>
        <v>WET</v>
      </c>
      <c r="I978" s="342">
        <v>3</v>
      </c>
      <c r="J978" s="144" t="str">
        <f t="shared" si="142"/>
        <v>LARGE</v>
      </c>
      <c r="K978" s="144" t="str">
        <f t="shared" si="143"/>
        <v>MEDIUM</v>
      </c>
      <c r="L978" s="144" t="str" cm="1">
        <f t="array" ref="L978">_xlfn.IFS(I978&lt;=2,"SMALL",I978&lt;=5,"MEDIUM",I978&gt;5,"LARGE")</f>
        <v>MEDIUM</v>
      </c>
      <c r="M978" s="144" t="str">
        <f t="shared" si="137"/>
        <v>YES</v>
      </c>
      <c r="N978" s="374">
        <v>4.8899999999999997</v>
      </c>
      <c r="O978" s="374">
        <f t="shared" si="138"/>
        <v>5</v>
      </c>
      <c r="P978" s="158" t="str" cm="1">
        <f t="array" ref="P978">_xlfn.SWITCH(ROUND(N978,0),5,"Excellent",4,"Good",3,"ok","Bad")</f>
        <v>Excellent</v>
      </c>
      <c r="Q978" s="144">
        <v>230</v>
      </c>
      <c r="R978" s="385">
        <v>41945</v>
      </c>
      <c r="S978" s="385">
        <v>44057</v>
      </c>
      <c r="T978" s="144">
        <v>1918</v>
      </c>
      <c r="U978" s="144" t="s">
        <v>69</v>
      </c>
      <c r="V978" s="144">
        <v>354</v>
      </c>
      <c r="W978" s="144" t="str">
        <f t="shared" si="144"/>
        <v>Active</v>
      </c>
      <c r="X978" s="144">
        <v>1918</v>
      </c>
      <c r="Y978" s="157" t="s">
        <v>70</v>
      </c>
      <c r="Z978" s="386">
        <v>1</v>
      </c>
      <c r="AA978" s="386">
        <v>0.5</v>
      </c>
      <c r="AB978" s="387" t="s">
        <v>65</v>
      </c>
      <c r="AC978" s="157"/>
    </row>
    <row r="979" spans="2:29">
      <c r="B979" s="347">
        <v>61</v>
      </c>
      <c r="C979" s="383">
        <v>0</v>
      </c>
      <c r="D979" s="383" t="str">
        <f t="shared" si="139"/>
        <v>NO</v>
      </c>
      <c r="E979" s="383" t="str">
        <f t="shared" si="140"/>
        <v>MILD</v>
      </c>
      <c r="F979" s="383" t="str">
        <f t="shared" si="141"/>
        <v>NONE</v>
      </c>
      <c r="G979" s="384" t="str">
        <f t="shared" si="136"/>
        <v>WET</v>
      </c>
      <c r="I979" s="342">
        <v>2</v>
      </c>
      <c r="J979" s="144" t="str">
        <f t="shared" si="142"/>
        <v>SMALL</v>
      </c>
      <c r="K979" s="144" t="str">
        <f t="shared" si="143"/>
        <v>SMALL</v>
      </c>
      <c r="L979" s="144" t="str" cm="1">
        <f t="array" ref="L979">_xlfn.IFS(I979&lt;=2,"SMALL",I979&lt;=5,"MEDIUM",I979&gt;5,"LARGE")</f>
        <v>SMALL</v>
      </c>
      <c r="M979" s="144" t="str">
        <f t="shared" si="137"/>
        <v>YES</v>
      </c>
      <c r="N979" s="374">
        <v>4.8099999999999996</v>
      </c>
      <c r="O979" s="374">
        <f t="shared" si="138"/>
        <v>5</v>
      </c>
      <c r="P979" s="158" t="str" cm="1">
        <f t="array" ref="P979">_xlfn.SWITCH(ROUND(N979,0),5,"Excellent",4,"Good",3,"ok","Bad")</f>
        <v>Excellent</v>
      </c>
      <c r="Q979" s="144">
        <v>362</v>
      </c>
      <c r="R979" s="385">
        <v>41946</v>
      </c>
      <c r="S979" s="385">
        <v>43905</v>
      </c>
      <c r="T979" s="144">
        <v>1919</v>
      </c>
      <c r="U979" s="144" t="s">
        <v>60</v>
      </c>
      <c r="V979" s="144">
        <v>0</v>
      </c>
      <c r="W979" s="144" t="str">
        <f t="shared" si="144"/>
        <v>Inactive</v>
      </c>
      <c r="X979" s="144">
        <v>1919</v>
      </c>
      <c r="Y979" s="157" t="s">
        <v>61</v>
      </c>
      <c r="Z979" s="386">
        <v>1</v>
      </c>
      <c r="AA979" s="386">
        <v>1</v>
      </c>
      <c r="AB979" s="387" t="s">
        <v>62</v>
      </c>
      <c r="AC979" s="157"/>
    </row>
    <row r="980" spans="2:29">
      <c r="B980" s="347">
        <v>40</v>
      </c>
      <c r="C980" s="383">
        <v>0</v>
      </c>
      <c r="D980" s="383" t="str">
        <f t="shared" si="139"/>
        <v>NO</v>
      </c>
      <c r="E980" s="383" t="str">
        <f t="shared" si="140"/>
        <v>MILD</v>
      </c>
      <c r="F980" s="383" t="str">
        <f t="shared" si="141"/>
        <v>NONE</v>
      </c>
      <c r="G980" s="384" t="str">
        <f t="shared" si="136"/>
        <v>WET</v>
      </c>
      <c r="I980" s="342">
        <v>16</v>
      </c>
      <c r="J980" s="144" t="str">
        <f t="shared" si="142"/>
        <v>LARGE</v>
      </c>
      <c r="K980" s="144" t="str">
        <f t="shared" si="143"/>
        <v>LARGE</v>
      </c>
      <c r="L980" s="144" t="str" cm="1">
        <f t="array" ref="L980">_xlfn.IFS(I980&lt;=2,"SMALL",I980&lt;=5,"MEDIUM",I980&gt;5,"LARGE")</f>
        <v>LARGE</v>
      </c>
      <c r="M980" s="144" t="str">
        <f t="shared" si="137"/>
        <v>NO</v>
      </c>
      <c r="N980" s="374">
        <v>4.66</v>
      </c>
      <c r="O980" s="374">
        <f t="shared" si="138"/>
        <v>5</v>
      </c>
      <c r="P980" s="158" t="str" cm="1">
        <f t="array" ref="P980">_xlfn.SWITCH(ROUND(N980,0),5,"Excellent",4,"Good",3,"ok","Bad")</f>
        <v>Excellent</v>
      </c>
      <c r="Q980" s="144">
        <v>132</v>
      </c>
      <c r="R980" s="385">
        <v>41998</v>
      </c>
      <c r="S980" s="385">
        <v>43878</v>
      </c>
      <c r="T980" s="144">
        <v>1859</v>
      </c>
      <c r="U980" s="144" t="s">
        <v>69</v>
      </c>
      <c r="V980" s="144">
        <v>359</v>
      </c>
      <c r="W980" s="144" t="str">
        <f t="shared" si="144"/>
        <v>Active</v>
      </c>
      <c r="X980" s="144">
        <v>1859</v>
      </c>
      <c r="Y980" s="157" t="s">
        <v>70</v>
      </c>
      <c r="Z980" s="386">
        <v>1</v>
      </c>
      <c r="AA980" s="386">
        <v>0.81</v>
      </c>
      <c r="AB980" s="387" t="s">
        <v>62</v>
      </c>
      <c r="AC980" s="157"/>
    </row>
    <row r="981" spans="2:29">
      <c r="B981" s="347">
        <v>62</v>
      </c>
      <c r="C981" s="383">
        <v>0</v>
      </c>
      <c r="D981" s="383" t="str">
        <f t="shared" si="139"/>
        <v>NO</v>
      </c>
      <c r="E981" s="383" t="str">
        <f t="shared" si="140"/>
        <v>MILD</v>
      </c>
      <c r="F981" s="383" t="str">
        <f t="shared" si="141"/>
        <v>NONE</v>
      </c>
      <c r="G981" s="384" t="str">
        <f t="shared" si="136"/>
        <v>WET</v>
      </c>
      <c r="I981" s="342">
        <v>7</v>
      </c>
      <c r="J981" s="144" t="str">
        <f t="shared" si="142"/>
        <v>LARGE</v>
      </c>
      <c r="K981" s="144" t="str">
        <f t="shared" si="143"/>
        <v>LARGE</v>
      </c>
      <c r="L981" s="144" t="str" cm="1">
        <f t="array" ref="L981">_xlfn.IFS(I981&lt;=2,"SMALL",I981&lt;=5,"MEDIUM",I981&gt;5,"LARGE")</f>
        <v>LARGE</v>
      </c>
      <c r="M981" s="144" t="str">
        <f t="shared" si="137"/>
        <v>NO</v>
      </c>
      <c r="N981" s="374">
        <v>4.84</v>
      </c>
      <c r="O981" s="374">
        <f t="shared" si="138"/>
        <v>5</v>
      </c>
      <c r="P981" s="158" t="str" cm="1">
        <f t="array" ref="P981">_xlfn.SWITCH(ROUND(N981,0),5,"Excellent",4,"Good",3,"ok","Bad")</f>
        <v>Excellent</v>
      </c>
      <c r="Q981" s="144">
        <v>75</v>
      </c>
      <c r="R981" s="385">
        <v>41925</v>
      </c>
      <c r="S981" s="385">
        <v>44011</v>
      </c>
      <c r="T981" s="144">
        <v>714</v>
      </c>
      <c r="U981" s="144" t="s">
        <v>69</v>
      </c>
      <c r="V981" s="144">
        <v>180</v>
      </c>
      <c r="W981" s="144" t="str">
        <f t="shared" si="144"/>
        <v>Active</v>
      </c>
      <c r="X981" s="144">
        <v>714</v>
      </c>
      <c r="Y981" s="157" t="s">
        <v>61</v>
      </c>
      <c r="Z981" s="386">
        <v>1</v>
      </c>
      <c r="AA981" s="386">
        <v>1</v>
      </c>
      <c r="AB981" s="387" t="s">
        <v>65</v>
      </c>
      <c r="AC981" s="157"/>
    </row>
    <row r="982" spans="2:29">
      <c r="B982" s="347">
        <v>51</v>
      </c>
      <c r="C982" s="383">
        <v>112</v>
      </c>
      <c r="D982" s="383" t="str">
        <f t="shared" si="139"/>
        <v>NO</v>
      </c>
      <c r="E982" s="383" t="str">
        <f t="shared" si="140"/>
        <v>MILD</v>
      </c>
      <c r="F982" s="383" t="str">
        <f t="shared" si="141"/>
        <v>RAIN</v>
      </c>
      <c r="G982" s="384" t="str">
        <f t="shared" si="136"/>
        <v>WET</v>
      </c>
      <c r="I982" s="342">
        <v>2</v>
      </c>
      <c r="J982" s="144" t="str">
        <f t="shared" si="142"/>
        <v>SMALL</v>
      </c>
      <c r="K982" s="144" t="str">
        <f t="shared" si="143"/>
        <v>SMALL</v>
      </c>
      <c r="L982" s="144" t="str" cm="1">
        <f t="array" ref="L982">_xlfn.IFS(I982&lt;=2,"SMALL",I982&lt;=5,"MEDIUM",I982&gt;5,"LARGE")</f>
        <v>SMALL</v>
      </c>
      <c r="M982" s="144" t="str">
        <f t="shared" si="137"/>
        <v>NO</v>
      </c>
      <c r="N982" s="374">
        <v>4.9400000000000004</v>
      </c>
      <c r="O982" s="374">
        <f t="shared" si="138"/>
        <v>5</v>
      </c>
      <c r="P982" s="158" t="str" cm="1">
        <f t="array" ref="P982">_xlfn.SWITCH(ROUND(N982,0),5,"Excellent",4,"Good",3,"ok","Bad")</f>
        <v>Excellent</v>
      </c>
      <c r="Q982" s="144">
        <v>16</v>
      </c>
      <c r="R982" s="385">
        <v>41931</v>
      </c>
      <c r="S982" s="385">
        <v>44013</v>
      </c>
      <c r="T982" s="144">
        <v>1924</v>
      </c>
      <c r="U982" s="144" t="s">
        <v>69</v>
      </c>
      <c r="V982" s="144">
        <v>346</v>
      </c>
      <c r="W982" s="144" t="str">
        <f t="shared" si="144"/>
        <v>Active</v>
      </c>
      <c r="X982" s="144">
        <v>1924</v>
      </c>
      <c r="Y982" s="157" t="s">
        <v>61</v>
      </c>
      <c r="Z982" s="386">
        <v>1</v>
      </c>
      <c r="AA982" s="386">
        <v>0.89</v>
      </c>
      <c r="AB982" s="387" t="s">
        <v>62</v>
      </c>
      <c r="AC982" s="157"/>
    </row>
    <row r="983" spans="2:29">
      <c r="B983" s="347">
        <v>60</v>
      </c>
      <c r="C983" s="383">
        <v>168</v>
      </c>
      <c r="D983" s="383" t="str">
        <f t="shared" si="139"/>
        <v>NO</v>
      </c>
      <c r="E983" s="383" t="str">
        <f t="shared" si="140"/>
        <v>MILD</v>
      </c>
      <c r="F983" s="383" t="str">
        <f t="shared" si="141"/>
        <v>RAIN</v>
      </c>
      <c r="G983" s="384" t="str">
        <f t="shared" si="136"/>
        <v>WET</v>
      </c>
      <c r="I983" s="342">
        <v>6</v>
      </c>
      <c r="J983" s="144" t="str">
        <f t="shared" si="142"/>
        <v>LARGE</v>
      </c>
      <c r="K983" s="144" t="str">
        <f t="shared" si="143"/>
        <v>LARGE</v>
      </c>
      <c r="L983" s="144" t="str" cm="1">
        <f t="array" ref="L983">_xlfn.IFS(I983&lt;=2,"SMALL",I983&lt;=5,"MEDIUM",I983&gt;5,"LARGE")</f>
        <v>LARGE</v>
      </c>
      <c r="M983" s="144" t="str">
        <f t="shared" si="137"/>
        <v>NO</v>
      </c>
      <c r="N983" s="374">
        <v>4.9000000000000004</v>
      </c>
      <c r="O983" s="374">
        <f t="shared" si="138"/>
        <v>5</v>
      </c>
      <c r="P983" s="158" t="str" cm="1">
        <f t="array" ref="P983">_xlfn.SWITCH(ROUND(N983,0),5,"Excellent",4,"Good",3,"ok","Bad")</f>
        <v>Excellent</v>
      </c>
      <c r="Q983" s="144">
        <v>31</v>
      </c>
      <c r="R983" s="385">
        <v>41960</v>
      </c>
      <c r="S983" s="385">
        <v>43686</v>
      </c>
      <c r="T983" s="144">
        <v>857</v>
      </c>
      <c r="U983" s="144" t="s">
        <v>69</v>
      </c>
      <c r="V983" s="144">
        <v>13</v>
      </c>
      <c r="W983" s="144" t="str">
        <f t="shared" si="144"/>
        <v>Active</v>
      </c>
      <c r="X983" s="144">
        <v>857</v>
      </c>
      <c r="Y983" s="157" t="s">
        <v>64</v>
      </c>
      <c r="Z983" s="386">
        <v>1</v>
      </c>
      <c r="AA983" s="386">
        <v>0.86</v>
      </c>
      <c r="AB983" s="387" t="s">
        <v>62</v>
      </c>
      <c r="AC983" s="157"/>
    </row>
    <row r="984" spans="2:29">
      <c r="B984" s="347">
        <v>44</v>
      </c>
      <c r="C984" s="383">
        <v>0</v>
      </c>
      <c r="D984" s="383" t="str">
        <f t="shared" si="139"/>
        <v>NO</v>
      </c>
      <c r="E984" s="383" t="str">
        <f t="shared" si="140"/>
        <v>MILD</v>
      </c>
      <c r="F984" s="383" t="str">
        <f t="shared" si="141"/>
        <v>NONE</v>
      </c>
      <c r="G984" s="384" t="str">
        <f t="shared" si="136"/>
        <v>WET</v>
      </c>
      <c r="I984" s="342">
        <v>5</v>
      </c>
      <c r="J984" s="144" t="str">
        <f t="shared" si="142"/>
        <v>LARGE</v>
      </c>
      <c r="K984" s="144" t="str">
        <f t="shared" si="143"/>
        <v>MEDIUM</v>
      </c>
      <c r="L984" s="144" t="str" cm="1">
        <f t="array" ref="L984">_xlfn.IFS(I984&lt;=2,"SMALL",I984&lt;=5,"MEDIUM",I984&gt;5,"LARGE")</f>
        <v>MEDIUM</v>
      </c>
      <c r="M984" s="144" t="str">
        <f t="shared" si="137"/>
        <v>YES</v>
      </c>
      <c r="N984" s="374">
        <v>4.82</v>
      </c>
      <c r="O984" s="374">
        <f t="shared" si="138"/>
        <v>5</v>
      </c>
      <c r="P984" s="158" t="str" cm="1">
        <f t="array" ref="P984">_xlfn.SWITCH(ROUND(N984,0),5,"Excellent",4,"Good",3,"ok","Bad")</f>
        <v>Excellent</v>
      </c>
      <c r="Q984" s="144">
        <v>133</v>
      </c>
      <c r="R984" s="385">
        <v>41930</v>
      </c>
      <c r="S984" s="385">
        <v>43875</v>
      </c>
      <c r="T984" s="144">
        <v>1926</v>
      </c>
      <c r="U984" s="144" t="s">
        <v>69</v>
      </c>
      <c r="V984" s="144">
        <v>179</v>
      </c>
      <c r="W984" s="144" t="str">
        <f t="shared" si="144"/>
        <v>Active</v>
      </c>
      <c r="X984" s="144">
        <v>1926</v>
      </c>
      <c r="Y984" s="157" t="s">
        <v>64</v>
      </c>
      <c r="Z984" s="386">
        <v>0.67</v>
      </c>
      <c r="AA984" s="386">
        <v>0.92</v>
      </c>
      <c r="AB984" s="387" t="s">
        <v>65</v>
      </c>
      <c r="AC984" s="157"/>
    </row>
    <row r="985" spans="2:29">
      <c r="B985" s="347">
        <v>63</v>
      </c>
      <c r="C985" s="383">
        <v>109</v>
      </c>
      <c r="D985" s="383" t="str">
        <f t="shared" si="139"/>
        <v>NO</v>
      </c>
      <c r="E985" s="383" t="str">
        <f t="shared" si="140"/>
        <v>MILD</v>
      </c>
      <c r="F985" s="383" t="str">
        <f t="shared" si="141"/>
        <v>RAIN</v>
      </c>
      <c r="G985" s="384" t="str">
        <f t="shared" si="136"/>
        <v>WET</v>
      </c>
      <c r="I985" s="342">
        <v>2</v>
      </c>
      <c r="J985" s="144" t="str">
        <f t="shared" si="142"/>
        <v>SMALL</v>
      </c>
      <c r="K985" s="144" t="str">
        <f t="shared" si="143"/>
        <v>SMALL</v>
      </c>
      <c r="L985" s="144" t="str" cm="1">
        <f t="array" ref="L985">_xlfn.IFS(I985&lt;=2,"SMALL",I985&lt;=5,"MEDIUM",I985&gt;5,"LARGE")</f>
        <v>SMALL</v>
      </c>
      <c r="M985" s="144" t="str">
        <f t="shared" si="137"/>
        <v>NO</v>
      </c>
      <c r="N985" s="374">
        <v>4.3899999999999997</v>
      </c>
      <c r="O985" s="374">
        <f t="shared" si="138"/>
        <v>4</v>
      </c>
      <c r="P985" s="158" t="str" cm="1">
        <f t="array" ref="P985">_xlfn.SWITCH(ROUND(N985,0),5,"Excellent",4,"Good",3,"ok","Bad")</f>
        <v>Good</v>
      </c>
      <c r="Q985" s="144">
        <v>57</v>
      </c>
      <c r="R985" s="385">
        <v>41947</v>
      </c>
      <c r="S985" s="385">
        <v>43878</v>
      </c>
      <c r="T985" s="144">
        <v>480</v>
      </c>
      <c r="U985" s="144" t="s">
        <v>60</v>
      </c>
      <c r="V985" s="144">
        <v>2</v>
      </c>
      <c r="W985" s="144" t="str">
        <f t="shared" si="144"/>
        <v>Active</v>
      </c>
      <c r="X985" s="144">
        <v>480</v>
      </c>
      <c r="Y985" s="157" t="s">
        <v>64</v>
      </c>
      <c r="Z985" s="386">
        <v>1</v>
      </c>
      <c r="AA985" s="386">
        <v>0.67</v>
      </c>
      <c r="AB985" s="387" t="s">
        <v>65</v>
      </c>
      <c r="AC985" s="157"/>
    </row>
    <row r="986" spans="2:29">
      <c r="B986" s="347">
        <v>46</v>
      </c>
      <c r="C986" s="383">
        <v>180</v>
      </c>
      <c r="D986" s="383" t="str">
        <f t="shared" si="139"/>
        <v>NO</v>
      </c>
      <c r="E986" s="383" t="str">
        <f t="shared" si="140"/>
        <v>MILD</v>
      </c>
      <c r="F986" s="383" t="str">
        <f t="shared" si="141"/>
        <v>RAIN</v>
      </c>
      <c r="G986" s="384" t="str">
        <f t="shared" si="136"/>
        <v>WET</v>
      </c>
      <c r="I986" s="342">
        <v>4</v>
      </c>
      <c r="J986" s="144" t="str">
        <f t="shared" si="142"/>
        <v>LARGE</v>
      </c>
      <c r="K986" s="144" t="str">
        <f t="shared" si="143"/>
        <v>MEDIUM</v>
      </c>
      <c r="L986" s="144" t="str" cm="1">
        <f t="array" ref="L986">_xlfn.IFS(I986&lt;=2,"SMALL",I986&lt;=5,"MEDIUM",I986&gt;5,"LARGE")</f>
        <v>MEDIUM</v>
      </c>
      <c r="M986" s="144" t="str">
        <f t="shared" si="137"/>
        <v>NO</v>
      </c>
      <c r="N986" s="374">
        <v>5</v>
      </c>
      <c r="O986" s="374">
        <f t="shared" si="138"/>
        <v>5</v>
      </c>
      <c r="P986" s="158" t="str" cm="1">
        <f t="array" ref="P986">_xlfn.SWITCH(ROUND(N986,0),5,"Excellent",4,"Good",3,"ok","Bad")</f>
        <v>Excellent</v>
      </c>
      <c r="Q986" s="144">
        <v>43</v>
      </c>
      <c r="R986" s="385">
        <v>42005</v>
      </c>
      <c r="S986" s="385">
        <v>43832</v>
      </c>
      <c r="T986" s="144">
        <v>843</v>
      </c>
      <c r="U986" s="144" t="s">
        <v>69</v>
      </c>
      <c r="V986" s="144">
        <v>4</v>
      </c>
      <c r="W986" s="144" t="str">
        <f t="shared" si="144"/>
        <v>Active</v>
      </c>
      <c r="X986" s="144">
        <v>843</v>
      </c>
      <c r="Y986" s="157" t="s">
        <v>70</v>
      </c>
      <c r="Z986" s="386">
        <v>1</v>
      </c>
      <c r="AA986" s="386">
        <v>1</v>
      </c>
      <c r="AB986" s="387" t="s">
        <v>65</v>
      </c>
      <c r="AC986" s="157"/>
    </row>
    <row r="987" spans="2:29">
      <c r="B987" s="347">
        <v>51</v>
      </c>
      <c r="C987" s="383">
        <v>0</v>
      </c>
      <c r="D987" s="383" t="str">
        <f t="shared" si="139"/>
        <v>NO</v>
      </c>
      <c r="E987" s="383" t="str">
        <f t="shared" si="140"/>
        <v>MILD</v>
      </c>
      <c r="F987" s="383" t="str">
        <f t="shared" si="141"/>
        <v>NONE</v>
      </c>
      <c r="G987" s="384" t="str">
        <f t="shared" si="136"/>
        <v>WET</v>
      </c>
      <c r="I987" s="342">
        <v>1</v>
      </c>
      <c r="J987" s="144" t="str">
        <f t="shared" si="142"/>
        <v>SMALL</v>
      </c>
      <c r="K987" s="144" t="str">
        <f t="shared" si="143"/>
        <v>SMALL</v>
      </c>
      <c r="L987" s="144" t="str" cm="1">
        <f t="array" ref="L987">_xlfn.IFS(I987&lt;=2,"SMALL",I987&lt;=5,"MEDIUM",I987&gt;5,"LARGE")</f>
        <v>SMALL</v>
      </c>
      <c r="M987" s="144" t="str">
        <f t="shared" si="137"/>
        <v>NO</v>
      </c>
      <c r="N987" s="374">
        <v>4.67</v>
      </c>
      <c r="O987" s="374">
        <f t="shared" si="138"/>
        <v>5</v>
      </c>
      <c r="P987" s="158" t="str" cm="1">
        <f t="array" ref="P987">_xlfn.SWITCH(ROUND(N987,0),5,"Excellent",4,"Good",3,"ok","Bad")</f>
        <v>Excellent</v>
      </c>
      <c r="Q987" s="144">
        <v>6</v>
      </c>
      <c r="R987" s="385">
        <v>42187</v>
      </c>
      <c r="S987" s="385">
        <v>43861</v>
      </c>
      <c r="T987" s="144">
        <v>776</v>
      </c>
      <c r="U987" s="144" t="s">
        <v>60</v>
      </c>
      <c r="V987" s="144">
        <v>364</v>
      </c>
      <c r="W987" s="144" t="str">
        <f t="shared" si="144"/>
        <v>Active</v>
      </c>
      <c r="X987" s="144">
        <v>776</v>
      </c>
      <c r="Y987" s="157" t="s">
        <v>64</v>
      </c>
      <c r="Z987" s="386">
        <v>1</v>
      </c>
      <c r="AA987" s="386">
        <v>0.84</v>
      </c>
      <c r="AB987" s="387" t="s">
        <v>65</v>
      </c>
      <c r="AC987" s="157"/>
    </row>
    <row r="988" spans="2:29">
      <c r="B988" s="347">
        <v>64</v>
      </c>
      <c r="C988" s="383">
        <v>0</v>
      </c>
      <c r="D988" s="383" t="str">
        <f t="shared" si="139"/>
        <v>NO</v>
      </c>
      <c r="E988" s="383" t="str">
        <f t="shared" si="140"/>
        <v>MILD</v>
      </c>
      <c r="F988" s="383" t="str">
        <f t="shared" si="141"/>
        <v>NONE</v>
      </c>
      <c r="G988" s="384" t="str">
        <f t="shared" si="136"/>
        <v>WET</v>
      </c>
      <c r="I988" s="342">
        <v>1</v>
      </c>
      <c r="J988" s="144" t="str">
        <f t="shared" si="142"/>
        <v>SMALL</v>
      </c>
      <c r="K988" s="144" t="str">
        <f t="shared" si="143"/>
        <v>SMALL</v>
      </c>
      <c r="L988" s="144" t="str" cm="1">
        <f t="array" ref="L988">_xlfn.IFS(I988&lt;=2,"SMALL",I988&lt;=5,"MEDIUM",I988&gt;5,"LARGE")</f>
        <v>SMALL</v>
      </c>
      <c r="M988" s="144" t="str">
        <f t="shared" si="137"/>
        <v>NO</v>
      </c>
      <c r="N988" s="374">
        <v>4.8</v>
      </c>
      <c r="O988" s="374">
        <f t="shared" si="138"/>
        <v>5</v>
      </c>
      <c r="P988" s="158" t="str" cm="1">
        <f t="array" ref="P988">_xlfn.SWITCH(ROUND(N988,0),5,"Excellent",4,"Good",3,"ok","Bad")</f>
        <v>Excellent</v>
      </c>
      <c r="Q988" s="144">
        <v>15</v>
      </c>
      <c r="R988" s="385">
        <v>42170</v>
      </c>
      <c r="S988" s="385">
        <v>43905</v>
      </c>
      <c r="T988" s="144">
        <v>776</v>
      </c>
      <c r="U988" s="144" t="s">
        <v>60</v>
      </c>
      <c r="V988" s="144">
        <v>364</v>
      </c>
      <c r="W988" s="144" t="str">
        <f t="shared" si="144"/>
        <v>Active</v>
      </c>
      <c r="X988" s="144">
        <v>776</v>
      </c>
      <c r="Y988" s="157" t="s">
        <v>61</v>
      </c>
      <c r="Z988" s="386">
        <v>1</v>
      </c>
      <c r="AA988" s="386">
        <v>0.75</v>
      </c>
      <c r="AB988" s="387" t="s">
        <v>62</v>
      </c>
      <c r="AC988" s="157"/>
    </row>
    <row r="989" spans="2:29">
      <c r="B989" s="347">
        <v>47</v>
      </c>
      <c r="C989" s="383">
        <v>0</v>
      </c>
      <c r="D989" s="383" t="str">
        <f t="shared" si="139"/>
        <v>NO</v>
      </c>
      <c r="E989" s="383" t="str">
        <f t="shared" si="140"/>
        <v>MILD</v>
      </c>
      <c r="F989" s="383" t="str">
        <f t="shared" si="141"/>
        <v>NONE</v>
      </c>
      <c r="G989" s="384" t="str">
        <f t="shared" si="136"/>
        <v>WET</v>
      </c>
      <c r="I989" s="342">
        <v>2</v>
      </c>
      <c r="J989" s="144" t="str">
        <f t="shared" si="142"/>
        <v>SMALL</v>
      </c>
      <c r="K989" s="144" t="str">
        <f t="shared" si="143"/>
        <v>SMALL</v>
      </c>
      <c r="L989" s="144" t="str" cm="1">
        <f t="array" ref="L989">_xlfn.IFS(I989&lt;=2,"SMALL",I989&lt;=5,"MEDIUM",I989&gt;5,"LARGE")</f>
        <v>SMALL</v>
      </c>
      <c r="M989" s="144" t="str">
        <f t="shared" si="137"/>
        <v>YES</v>
      </c>
      <c r="N989" s="374">
        <v>4.8899999999999997</v>
      </c>
      <c r="O989" s="374">
        <f t="shared" si="138"/>
        <v>5</v>
      </c>
      <c r="P989" s="158" t="str" cm="1">
        <f t="array" ref="P989">_xlfn.SWITCH(ROUND(N989,0),5,"Excellent",4,"Good",3,"ok","Bad")</f>
        <v>Excellent</v>
      </c>
      <c r="Q989" s="144">
        <v>167</v>
      </c>
      <c r="R989" s="385">
        <v>41941</v>
      </c>
      <c r="S989" s="385">
        <v>43822</v>
      </c>
      <c r="T989" s="144">
        <v>1930</v>
      </c>
      <c r="U989" s="144" t="s">
        <v>60</v>
      </c>
      <c r="V989" s="144">
        <v>200</v>
      </c>
      <c r="W989" s="144" t="str">
        <f t="shared" si="144"/>
        <v>Active</v>
      </c>
      <c r="X989" s="144">
        <v>1930</v>
      </c>
      <c r="Y989" s="157" t="s">
        <v>70</v>
      </c>
      <c r="Z989" s="386">
        <v>1</v>
      </c>
      <c r="AA989" s="386">
        <v>0.67</v>
      </c>
      <c r="AB989" s="387" t="s">
        <v>65</v>
      </c>
      <c r="AC989" s="157"/>
    </row>
    <row r="990" spans="2:29">
      <c r="B990" s="347">
        <v>63</v>
      </c>
      <c r="C990" s="383">
        <v>0</v>
      </c>
      <c r="D990" s="383" t="str">
        <f t="shared" si="139"/>
        <v>NO</v>
      </c>
      <c r="E990" s="383" t="str">
        <f t="shared" si="140"/>
        <v>MILD</v>
      </c>
      <c r="F990" s="383" t="str">
        <f t="shared" si="141"/>
        <v>NONE</v>
      </c>
      <c r="G990" s="384" t="str">
        <f t="shared" si="136"/>
        <v>WET</v>
      </c>
      <c r="I990" s="342">
        <v>4</v>
      </c>
      <c r="J990" s="144" t="str">
        <f t="shared" si="142"/>
        <v>LARGE</v>
      </c>
      <c r="K990" s="144" t="str">
        <f t="shared" si="143"/>
        <v>MEDIUM</v>
      </c>
      <c r="L990" s="144" t="str" cm="1">
        <f t="array" ref="L990">_xlfn.IFS(I990&lt;=2,"SMALL",I990&lt;=5,"MEDIUM",I990&gt;5,"LARGE")</f>
        <v>MEDIUM</v>
      </c>
      <c r="M990" s="144" t="str">
        <f t="shared" si="137"/>
        <v>YES</v>
      </c>
      <c r="N990" s="374">
        <v>4.99</v>
      </c>
      <c r="O990" s="374">
        <f t="shared" si="138"/>
        <v>5</v>
      </c>
      <c r="P990" s="158" t="str" cm="1">
        <f t="array" ref="P990">_xlfn.SWITCH(ROUND(N990,0),5,"Excellent",4,"Good",3,"ok","Bad")</f>
        <v>Excellent</v>
      </c>
      <c r="Q990" s="144">
        <v>112</v>
      </c>
      <c r="R990" s="385">
        <v>41926</v>
      </c>
      <c r="S990" s="385">
        <v>43269</v>
      </c>
      <c r="T990" s="144">
        <v>1931</v>
      </c>
      <c r="U990" s="144" t="s">
        <v>69</v>
      </c>
      <c r="V990" s="144">
        <v>1</v>
      </c>
      <c r="W990" s="144" t="str">
        <f t="shared" si="144"/>
        <v>Active</v>
      </c>
      <c r="X990" s="144">
        <v>1931</v>
      </c>
      <c r="Y990" s="157" t="s">
        <v>122</v>
      </c>
      <c r="Z990" s="386">
        <v>0</v>
      </c>
      <c r="AA990" s="386">
        <v>0.5</v>
      </c>
      <c r="AB990" s="387" t="s">
        <v>65</v>
      </c>
      <c r="AC990" s="157"/>
    </row>
    <row r="991" spans="2:29">
      <c r="B991" s="347">
        <v>52</v>
      </c>
      <c r="C991" s="383">
        <v>0</v>
      </c>
      <c r="D991" s="383" t="str">
        <f t="shared" si="139"/>
        <v>NO</v>
      </c>
      <c r="E991" s="383" t="str">
        <f t="shared" si="140"/>
        <v>MILD</v>
      </c>
      <c r="F991" s="383" t="str">
        <f t="shared" si="141"/>
        <v>NONE</v>
      </c>
      <c r="G991" s="384" t="str">
        <f t="shared" si="136"/>
        <v>WET</v>
      </c>
      <c r="I991" s="342">
        <v>4</v>
      </c>
      <c r="J991" s="144" t="str">
        <f t="shared" si="142"/>
        <v>LARGE</v>
      </c>
      <c r="K991" s="144" t="str">
        <f t="shared" si="143"/>
        <v>MEDIUM</v>
      </c>
      <c r="L991" s="144" t="str" cm="1">
        <f t="array" ref="L991">_xlfn.IFS(I991&lt;=2,"SMALL",I991&lt;=5,"MEDIUM",I991&gt;5,"LARGE")</f>
        <v>MEDIUM</v>
      </c>
      <c r="M991" s="144" t="str">
        <f t="shared" si="137"/>
        <v>NO</v>
      </c>
      <c r="N991" s="374">
        <v>4.8600000000000003</v>
      </c>
      <c r="O991" s="374">
        <f t="shared" si="138"/>
        <v>5</v>
      </c>
      <c r="P991" s="158" t="str" cm="1">
        <f t="array" ref="P991">_xlfn.SWITCH(ROUND(N991,0),5,"Excellent",4,"Good",3,"ok","Bad")</f>
        <v>Excellent</v>
      </c>
      <c r="Q991" s="144">
        <v>7</v>
      </c>
      <c r="R991" s="385">
        <v>41997</v>
      </c>
      <c r="S991" s="385">
        <v>42598</v>
      </c>
      <c r="T991" s="144">
        <v>126</v>
      </c>
      <c r="U991" s="144" t="s">
        <v>69</v>
      </c>
      <c r="V991" s="144">
        <v>0</v>
      </c>
      <c r="W991" s="144" t="str">
        <f t="shared" si="144"/>
        <v>Inactive</v>
      </c>
      <c r="X991" s="144">
        <v>126</v>
      </c>
      <c r="Y991" s="157" t="s">
        <v>70</v>
      </c>
      <c r="Z991" s="386">
        <v>1</v>
      </c>
      <c r="AA991" s="386">
        <v>0.98</v>
      </c>
      <c r="AB991" s="387" t="s">
        <v>62</v>
      </c>
      <c r="AC991" s="157"/>
    </row>
    <row r="992" spans="2:29">
      <c r="B992" s="347">
        <v>68</v>
      </c>
      <c r="C992" s="383">
        <v>0</v>
      </c>
      <c r="D992" s="383" t="str">
        <f t="shared" si="139"/>
        <v>NO</v>
      </c>
      <c r="E992" s="383" t="str">
        <f t="shared" si="140"/>
        <v>MILD</v>
      </c>
      <c r="F992" s="383" t="str">
        <f t="shared" si="141"/>
        <v>NONE</v>
      </c>
      <c r="G992" s="384" t="str">
        <f t="shared" si="136"/>
        <v>WET</v>
      </c>
      <c r="I992" s="342">
        <v>2</v>
      </c>
      <c r="J992" s="144" t="str">
        <f t="shared" si="142"/>
        <v>SMALL</v>
      </c>
      <c r="K992" s="144" t="str">
        <f t="shared" si="143"/>
        <v>SMALL</v>
      </c>
      <c r="L992" s="144" t="str" cm="1">
        <f t="array" ref="L992">_xlfn.IFS(I992&lt;=2,"SMALL",I992&lt;=5,"MEDIUM",I992&gt;5,"LARGE")</f>
        <v>SMALL</v>
      </c>
      <c r="M992" s="144" t="str">
        <f t="shared" si="137"/>
        <v>NO</v>
      </c>
      <c r="N992" s="374">
        <v>4.97</v>
      </c>
      <c r="O992" s="374">
        <f t="shared" si="138"/>
        <v>5</v>
      </c>
      <c r="P992" s="158" t="str" cm="1">
        <f t="array" ref="P992">_xlfn.SWITCH(ROUND(N992,0),5,"Excellent",4,"Good",3,"ok","Bad")</f>
        <v>Excellent</v>
      </c>
      <c r="Q992" s="144">
        <v>39</v>
      </c>
      <c r="R992" s="385">
        <v>42141</v>
      </c>
      <c r="S992" s="385">
        <v>43951</v>
      </c>
      <c r="T992" s="144">
        <v>1932</v>
      </c>
      <c r="U992" s="144" t="s">
        <v>60</v>
      </c>
      <c r="V992" s="144">
        <v>365</v>
      </c>
      <c r="W992" s="144" t="str">
        <f t="shared" si="144"/>
        <v>Active</v>
      </c>
      <c r="X992" s="144">
        <v>1932</v>
      </c>
      <c r="Y992" s="157" t="s">
        <v>70</v>
      </c>
      <c r="Z992" s="386">
        <v>0.83</v>
      </c>
      <c r="AA992" s="386">
        <v>0.97</v>
      </c>
      <c r="AB992" s="387" t="s">
        <v>65</v>
      </c>
      <c r="AC992" s="157"/>
    </row>
    <row r="993" spans="2:29">
      <c r="B993" s="347">
        <v>62</v>
      </c>
      <c r="C993" s="383">
        <v>30</v>
      </c>
      <c r="D993" s="383" t="str">
        <f t="shared" si="139"/>
        <v>NO</v>
      </c>
      <c r="E993" s="383" t="str">
        <f t="shared" si="140"/>
        <v>MILD</v>
      </c>
      <c r="F993" s="383" t="str">
        <f t="shared" si="141"/>
        <v>RAIN</v>
      </c>
      <c r="G993" s="384" t="str">
        <f t="shared" si="136"/>
        <v>WET</v>
      </c>
      <c r="I993" s="342">
        <v>6</v>
      </c>
      <c r="J993" s="144" t="str">
        <f t="shared" si="142"/>
        <v>LARGE</v>
      </c>
      <c r="K993" s="144" t="str">
        <f t="shared" si="143"/>
        <v>LARGE</v>
      </c>
      <c r="L993" s="144" t="str" cm="1">
        <f t="array" ref="L993">_xlfn.IFS(I993&lt;=2,"SMALL",I993&lt;=5,"MEDIUM",I993&gt;5,"LARGE")</f>
        <v>LARGE</v>
      </c>
      <c r="M993" s="144" t="str">
        <f t="shared" si="137"/>
        <v>NO</v>
      </c>
      <c r="N993" s="374">
        <v>4.74</v>
      </c>
      <c r="O993" s="374">
        <f t="shared" si="138"/>
        <v>5</v>
      </c>
      <c r="P993" s="158" t="str" cm="1">
        <f t="array" ref="P993">_xlfn.SWITCH(ROUND(N993,0),5,"Excellent",4,"Good",3,"ok","Bad")</f>
        <v>Excellent</v>
      </c>
      <c r="Q993" s="144">
        <v>185</v>
      </c>
      <c r="R993" s="385">
        <v>41946</v>
      </c>
      <c r="S993" s="385">
        <v>43901</v>
      </c>
      <c r="T993" s="144">
        <v>1927</v>
      </c>
      <c r="U993" s="144" t="s">
        <v>69</v>
      </c>
      <c r="V993" s="144">
        <v>347</v>
      </c>
      <c r="W993" s="144" t="str">
        <f t="shared" si="144"/>
        <v>Active</v>
      </c>
      <c r="X993" s="144">
        <v>1927</v>
      </c>
      <c r="Y993" s="157" t="s">
        <v>61</v>
      </c>
      <c r="Z993" s="386">
        <v>1</v>
      </c>
      <c r="AA993" s="386">
        <v>0.5</v>
      </c>
      <c r="AB993" s="387" t="s">
        <v>65</v>
      </c>
      <c r="AC993" s="157"/>
    </row>
    <row r="994" spans="2:29">
      <c r="B994" s="347">
        <v>63</v>
      </c>
      <c r="C994" s="383">
        <v>0</v>
      </c>
      <c r="D994" s="383" t="str">
        <f t="shared" si="139"/>
        <v>NO</v>
      </c>
      <c r="E994" s="383" t="str">
        <f t="shared" si="140"/>
        <v>MILD</v>
      </c>
      <c r="F994" s="383" t="str">
        <f t="shared" si="141"/>
        <v>NONE</v>
      </c>
      <c r="G994" s="384" t="str">
        <f t="shared" si="136"/>
        <v>WET</v>
      </c>
      <c r="I994" s="342">
        <v>12</v>
      </c>
      <c r="J994" s="144" t="str">
        <f t="shared" si="142"/>
        <v>LARGE</v>
      </c>
      <c r="K994" s="144" t="str">
        <f t="shared" si="143"/>
        <v>LARGE</v>
      </c>
      <c r="L994" s="144" t="str" cm="1">
        <f t="array" ref="L994">_xlfn.IFS(I994&lt;=2,"SMALL",I994&lt;=5,"MEDIUM",I994&gt;5,"LARGE")</f>
        <v>LARGE</v>
      </c>
      <c r="M994" s="144" t="str">
        <f t="shared" si="137"/>
        <v>NO</v>
      </c>
      <c r="N994" s="374">
        <v>4.92</v>
      </c>
      <c r="O994" s="374">
        <f t="shared" si="138"/>
        <v>5</v>
      </c>
      <c r="P994" s="158" t="str" cm="1">
        <f t="array" ref="P994">_xlfn.SWITCH(ROUND(N994,0),5,"Excellent",4,"Good",3,"ok","Bad")</f>
        <v>Excellent</v>
      </c>
      <c r="Q994" s="144">
        <v>52</v>
      </c>
      <c r="R994" s="385">
        <v>42078</v>
      </c>
      <c r="S994" s="385">
        <v>43906</v>
      </c>
      <c r="T994" s="144">
        <v>1422</v>
      </c>
      <c r="U994" s="144" t="s">
        <v>69</v>
      </c>
      <c r="V994" s="144">
        <v>244</v>
      </c>
      <c r="W994" s="144" t="str">
        <f t="shared" si="144"/>
        <v>Active</v>
      </c>
      <c r="X994" s="144">
        <v>1422</v>
      </c>
      <c r="Y994" s="157" t="s">
        <v>70</v>
      </c>
      <c r="Z994" s="386">
        <v>1</v>
      </c>
      <c r="AA994" s="386">
        <v>1</v>
      </c>
      <c r="AB994" s="387" t="s">
        <v>62</v>
      </c>
      <c r="AC994" s="157"/>
    </row>
    <row r="995" spans="2:29">
      <c r="B995" s="347">
        <v>52</v>
      </c>
      <c r="C995" s="383">
        <v>0</v>
      </c>
      <c r="D995" s="383" t="str">
        <f t="shared" si="139"/>
        <v>NO</v>
      </c>
      <c r="E995" s="383" t="str">
        <f t="shared" si="140"/>
        <v>MILD</v>
      </c>
      <c r="F995" s="383" t="str">
        <f t="shared" si="141"/>
        <v>NONE</v>
      </c>
      <c r="G995" s="384" t="str">
        <f t="shared" si="136"/>
        <v>WET</v>
      </c>
      <c r="I995" s="342">
        <v>10</v>
      </c>
      <c r="J995" s="144" t="str">
        <f t="shared" si="142"/>
        <v>LARGE</v>
      </c>
      <c r="K995" s="144" t="str">
        <f t="shared" si="143"/>
        <v>LARGE</v>
      </c>
      <c r="L995" s="144" t="str" cm="1">
        <f t="array" ref="L995">_xlfn.IFS(I995&lt;=2,"SMALL",I995&lt;=5,"MEDIUM",I995&gt;5,"LARGE")</f>
        <v>LARGE</v>
      </c>
      <c r="M995" s="144" t="str">
        <f t="shared" si="137"/>
        <v>NO</v>
      </c>
      <c r="N995" s="374">
        <v>4.99</v>
      </c>
      <c r="O995" s="374">
        <f t="shared" si="138"/>
        <v>5</v>
      </c>
      <c r="P995" s="158" t="str" cm="1">
        <f t="array" ref="P995">_xlfn.SWITCH(ROUND(N995,0),5,"Excellent",4,"Good",3,"ok","Bad")</f>
        <v>Excellent</v>
      </c>
      <c r="Q995" s="144">
        <v>78</v>
      </c>
      <c r="R995" s="385">
        <v>42195</v>
      </c>
      <c r="S995" s="385">
        <v>44052</v>
      </c>
      <c r="T995" s="144">
        <v>713</v>
      </c>
      <c r="U995" s="144" t="s">
        <v>69</v>
      </c>
      <c r="V995" s="144">
        <v>2</v>
      </c>
      <c r="W995" s="144" t="str">
        <f t="shared" si="144"/>
        <v>Active</v>
      </c>
      <c r="X995" s="144">
        <v>713</v>
      </c>
      <c r="Y995" s="157" t="s">
        <v>70</v>
      </c>
      <c r="Z995" s="386">
        <v>1</v>
      </c>
      <c r="AA995" s="386">
        <v>0.99</v>
      </c>
      <c r="AB995" s="387" t="s">
        <v>62</v>
      </c>
      <c r="AC995" s="157"/>
    </row>
    <row r="996" spans="2:29">
      <c r="B996" s="347">
        <v>58</v>
      </c>
      <c r="C996" s="383">
        <v>23</v>
      </c>
      <c r="D996" s="383" t="str">
        <f t="shared" si="139"/>
        <v>NO</v>
      </c>
      <c r="E996" s="383" t="str">
        <f t="shared" si="140"/>
        <v>MILD</v>
      </c>
      <c r="F996" s="383" t="str">
        <f t="shared" si="141"/>
        <v>RAIN</v>
      </c>
      <c r="G996" s="384" t="str">
        <f t="shared" si="136"/>
        <v>WET</v>
      </c>
      <c r="I996" s="342">
        <v>4</v>
      </c>
      <c r="J996" s="144" t="str">
        <f t="shared" si="142"/>
        <v>LARGE</v>
      </c>
      <c r="K996" s="144" t="str">
        <f t="shared" si="143"/>
        <v>MEDIUM</v>
      </c>
      <c r="L996" s="144" t="str" cm="1">
        <f t="array" ref="L996">_xlfn.IFS(I996&lt;=2,"SMALL",I996&lt;=5,"MEDIUM",I996&gt;5,"LARGE")</f>
        <v>MEDIUM</v>
      </c>
      <c r="M996" s="144" t="str">
        <f t="shared" si="137"/>
        <v>NO</v>
      </c>
      <c r="N996" s="374">
        <v>4.99</v>
      </c>
      <c r="O996" s="374">
        <f t="shared" si="138"/>
        <v>5</v>
      </c>
      <c r="P996" s="158" t="str" cm="1">
        <f t="array" ref="P996">_xlfn.SWITCH(ROUND(N996,0),5,"Excellent",4,"Good",3,"ok","Bad")</f>
        <v>Excellent</v>
      </c>
      <c r="Q996" s="144">
        <v>80</v>
      </c>
      <c r="R996" s="385">
        <v>41934</v>
      </c>
      <c r="S996" s="385">
        <v>44044</v>
      </c>
      <c r="T996" s="144">
        <v>1189</v>
      </c>
      <c r="U996" s="144" t="s">
        <v>69</v>
      </c>
      <c r="V996" s="144">
        <v>15</v>
      </c>
      <c r="W996" s="144" t="str">
        <f t="shared" si="144"/>
        <v>Active</v>
      </c>
      <c r="X996" s="144">
        <v>1189</v>
      </c>
      <c r="Y996" s="157" t="s">
        <v>122</v>
      </c>
      <c r="Z996" s="386">
        <v>0</v>
      </c>
      <c r="AA996" s="386">
        <v>0</v>
      </c>
      <c r="AB996" s="387" t="s">
        <v>65</v>
      </c>
      <c r="AC996" s="157"/>
    </row>
    <row r="997" spans="2:29">
      <c r="B997" s="347">
        <v>58</v>
      </c>
      <c r="C997" s="383">
        <v>155</v>
      </c>
      <c r="D997" s="383" t="str">
        <f t="shared" si="139"/>
        <v>NO</v>
      </c>
      <c r="E997" s="383" t="str">
        <f t="shared" si="140"/>
        <v>MILD</v>
      </c>
      <c r="F997" s="383" t="str">
        <f t="shared" si="141"/>
        <v>RAIN</v>
      </c>
      <c r="G997" s="384" t="str">
        <f t="shared" si="136"/>
        <v>WET</v>
      </c>
      <c r="I997" s="342">
        <v>2</v>
      </c>
      <c r="J997" s="144" t="str">
        <f t="shared" si="142"/>
        <v>SMALL</v>
      </c>
      <c r="K997" s="144" t="str">
        <f t="shared" si="143"/>
        <v>SMALL</v>
      </c>
      <c r="L997" s="144" t="str" cm="1">
        <f t="array" ref="L997">_xlfn.IFS(I997&lt;=2,"SMALL",I997&lt;=5,"MEDIUM",I997&gt;5,"LARGE")</f>
        <v>SMALL</v>
      </c>
      <c r="M997" s="144" t="str">
        <f t="shared" si="137"/>
        <v>NO</v>
      </c>
      <c r="N997" s="374">
        <v>4.72</v>
      </c>
      <c r="O997" s="374">
        <f t="shared" si="138"/>
        <v>5</v>
      </c>
      <c r="P997" s="158" t="str" cm="1">
        <f t="array" ref="P997">_xlfn.SWITCH(ROUND(N997,0),5,"Excellent",4,"Good",3,"ok","Bad")</f>
        <v>Excellent</v>
      </c>
      <c r="Q997" s="144">
        <v>50</v>
      </c>
      <c r="R997" s="385">
        <v>41927</v>
      </c>
      <c r="S997" s="385">
        <v>44058</v>
      </c>
      <c r="T997" s="144">
        <v>1933</v>
      </c>
      <c r="U997" s="144" t="s">
        <v>69</v>
      </c>
      <c r="V997" s="144">
        <v>86</v>
      </c>
      <c r="W997" s="144" t="str">
        <f t="shared" si="144"/>
        <v>Active</v>
      </c>
      <c r="X997" s="144">
        <v>1933</v>
      </c>
      <c r="Y997" s="157" t="s">
        <v>70</v>
      </c>
      <c r="Z997" s="386">
        <v>1</v>
      </c>
      <c r="AA997" s="386">
        <v>0.85</v>
      </c>
      <c r="AB997" s="387" t="s">
        <v>65</v>
      </c>
      <c r="AC997" s="157"/>
    </row>
    <row r="998" spans="2:29">
      <c r="B998" s="347">
        <v>57</v>
      </c>
      <c r="C998" s="383">
        <v>0</v>
      </c>
      <c r="D998" s="383" t="str">
        <f t="shared" si="139"/>
        <v>NO</v>
      </c>
      <c r="E998" s="383" t="str">
        <f t="shared" si="140"/>
        <v>MILD</v>
      </c>
      <c r="F998" s="383" t="str">
        <f t="shared" si="141"/>
        <v>NONE</v>
      </c>
      <c r="G998" s="384" t="str">
        <f t="shared" si="136"/>
        <v>WET</v>
      </c>
      <c r="I998" s="342">
        <v>4</v>
      </c>
      <c r="J998" s="144" t="str">
        <f t="shared" si="142"/>
        <v>LARGE</v>
      </c>
      <c r="K998" s="144" t="str">
        <f t="shared" si="143"/>
        <v>MEDIUM</v>
      </c>
      <c r="L998" s="144" t="str" cm="1">
        <f t="array" ref="L998">_xlfn.IFS(I998&lt;=2,"SMALL",I998&lt;=5,"MEDIUM",I998&gt;5,"LARGE")</f>
        <v>MEDIUM</v>
      </c>
      <c r="M998" s="144" t="str">
        <f t="shared" si="137"/>
        <v>NO</v>
      </c>
      <c r="N998" s="374">
        <v>4.75</v>
      </c>
      <c r="O998" s="374">
        <f t="shared" si="138"/>
        <v>5</v>
      </c>
      <c r="P998" s="158" t="str" cm="1">
        <f t="array" ref="P998">_xlfn.SWITCH(ROUND(N998,0),5,"Excellent",4,"Good",3,"ok","Bad")</f>
        <v>Excellent</v>
      </c>
      <c r="Q998" s="144">
        <v>8</v>
      </c>
      <c r="R998" s="385">
        <v>42405</v>
      </c>
      <c r="S998" s="385">
        <v>43448</v>
      </c>
      <c r="T998" s="144">
        <v>1115</v>
      </c>
      <c r="U998" s="144" t="s">
        <v>69</v>
      </c>
      <c r="V998" s="144">
        <v>297</v>
      </c>
      <c r="W998" s="144" t="str">
        <f t="shared" si="144"/>
        <v>Active</v>
      </c>
      <c r="X998" s="144">
        <v>1115</v>
      </c>
      <c r="Y998" s="157" t="s">
        <v>61</v>
      </c>
      <c r="Z998" s="386">
        <v>1</v>
      </c>
      <c r="AA998" s="386">
        <v>0</v>
      </c>
      <c r="AB998" s="387" t="s">
        <v>65</v>
      </c>
      <c r="AC998" s="157"/>
    </row>
    <row r="999" spans="2:29">
      <c r="B999" s="347">
        <v>69</v>
      </c>
      <c r="C999" s="383">
        <v>0</v>
      </c>
      <c r="D999" s="383" t="str">
        <f t="shared" si="139"/>
        <v>NO</v>
      </c>
      <c r="E999" s="383" t="str">
        <f t="shared" si="140"/>
        <v>MILD</v>
      </c>
      <c r="F999" s="383" t="str">
        <f t="shared" si="141"/>
        <v>NONE</v>
      </c>
      <c r="G999" s="384" t="str">
        <f t="shared" si="136"/>
        <v>WET</v>
      </c>
      <c r="I999" s="342">
        <v>2</v>
      </c>
      <c r="J999" s="144" t="str">
        <f t="shared" si="142"/>
        <v>SMALL</v>
      </c>
      <c r="K999" s="144" t="str">
        <f t="shared" si="143"/>
        <v>SMALL</v>
      </c>
      <c r="L999" s="144" t="str" cm="1">
        <f t="array" ref="L999">_xlfn.IFS(I999&lt;=2,"SMALL",I999&lt;=5,"MEDIUM",I999&gt;5,"LARGE")</f>
        <v>SMALL</v>
      </c>
      <c r="M999" s="144" t="str">
        <f t="shared" si="137"/>
        <v>NO</v>
      </c>
      <c r="N999" s="374">
        <v>4.41</v>
      </c>
      <c r="O999" s="374">
        <f t="shared" si="138"/>
        <v>4</v>
      </c>
      <c r="P999" s="158" t="str" cm="1">
        <f t="array" ref="P999">_xlfn.SWITCH(ROUND(N999,0),5,"Excellent",4,"Good",3,"ok","Bad")</f>
        <v>Good</v>
      </c>
      <c r="Q999" s="144">
        <v>76</v>
      </c>
      <c r="R999" s="385">
        <v>41999</v>
      </c>
      <c r="S999" s="385">
        <v>43727</v>
      </c>
      <c r="T999" s="144">
        <v>370</v>
      </c>
      <c r="U999" s="144" t="s">
        <v>60</v>
      </c>
      <c r="V999" s="144">
        <v>336</v>
      </c>
      <c r="W999" s="144" t="str">
        <f t="shared" si="144"/>
        <v>Active</v>
      </c>
      <c r="X999" s="144">
        <v>370</v>
      </c>
      <c r="Y999" s="157" t="s">
        <v>70</v>
      </c>
      <c r="Z999" s="386">
        <v>1</v>
      </c>
      <c r="AA999" s="386">
        <v>0.99</v>
      </c>
      <c r="AB999" s="387" t="s">
        <v>62</v>
      </c>
      <c r="AC999" s="157"/>
    </row>
    <row r="1000" spans="2:29">
      <c r="B1000" s="347">
        <v>44</v>
      </c>
      <c r="C1000" s="383">
        <v>0</v>
      </c>
      <c r="D1000" s="383" t="str">
        <f t="shared" si="139"/>
        <v>NO</v>
      </c>
      <c r="E1000" s="383" t="str">
        <f t="shared" si="140"/>
        <v>MILD</v>
      </c>
      <c r="F1000" s="383" t="str">
        <f t="shared" si="141"/>
        <v>NONE</v>
      </c>
      <c r="G1000" s="384" t="str">
        <f t="shared" si="136"/>
        <v>WET</v>
      </c>
      <c r="I1000" s="342">
        <v>4</v>
      </c>
      <c r="J1000" s="144" t="str">
        <f t="shared" si="142"/>
        <v>LARGE</v>
      </c>
      <c r="K1000" s="144" t="str">
        <f t="shared" si="143"/>
        <v>MEDIUM</v>
      </c>
      <c r="L1000" s="144" t="str" cm="1">
        <f t="array" ref="L1000">_xlfn.IFS(I1000&lt;=2,"SMALL",I1000&lt;=5,"MEDIUM",I1000&gt;5,"LARGE")</f>
        <v>MEDIUM</v>
      </c>
      <c r="M1000" s="144" t="str">
        <f t="shared" si="137"/>
        <v>NO</v>
      </c>
      <c r="N1000" s="374">
        <v>4.82</v>
      </c>
      <c r="O1000" s="374">
        <f t="shared" si="138"/>
        <v>5</v>
      </c>
      <c r="P1000" s="158" t="str" cm="1">
        <f t="array" ref="P1000">_xlfn.SWITCH(ROUND(N1000,0),5,"Excellent",4,"Good",3,"ok","Bad")</f>
        <v>Excellent</v>
      </c>
      <c r="Q1000" s="144">
        <v>51</v>
      </c>
      <c r="R1000" s="385">
        <v>42121</v>
      </c>
      <c r="S1000" s="385">
        <v>43832</v>
      </c>
      <c r="T1000" s="144">
        <v>1607</v>
      </c>
      <c r="U1000" s="144" t="s">
        <v>69</v>
      </c>
      <c r="V1000" s="144">
        <v>30</v>
      </c>
      <c r="W1000" s="144" t="str">
        <f t="shared" si="144"/>
        <v>Active</v>
      </c>
      <c r="X1000" s="144">
        <v>1607</v>
      </c>
      <c r="Y1000" s="157" t="s">
        <v>61</v>
      </c>
      <c r="Z1000" s="386">
        <v>1</v>
      </c>
      <c r="AA1000" s="386">
        <v>0.73</v>
      </c>
      <c r="AB1000" s="387" t="s">
        <v>62</v>
      </c>
      <c r="AC1000" s="157"/>
    </row>
    <row r="1001" spans="2:29">
      <c r="B1001" s="347">
        <v>66</v>
      </c>
      <c r="C1001" s="383">
        <v>5</v>
      </c>
      <c r="D1001" s="383" t="str">
        <f t="shared" si="139"/>
        <v>NO</v>
      </c>
      <c r="E1001" s="383" t="str">
        <f t="shared" si="140"/>
        <v>MILD</v>
      </c>
      <c r="F1001" s="383" t="str">
        <f t="shared" si="141"/>
        <v>RAIN</v>
      </c>
      <c r="G1001" s="384" t="str">
        <f t="shared" si="136"/>
        <v>WET</v>
      </c>
      <c r="I1001" s="342">
        <v>2</v>
      </c>
      <c r="J1001" s="144" t="str">
        <f t="shared" si="142"/>
        <v>SMALL</v>
      </c>
      <c r="K1001" s="144" t="str">
        <f t="shared" si="143"/>
        <v>SMALL</v>
      </c>
      <c r="L1001" s="144" t="str" cm="1">
        <f t="array" ref="L1001">_xlfn.IFS(I1001&lt;=2,"SMALL",I1001&lt;=5,"MEDIUM",I1001&gt;5,"LARGE")</f>
        <v>SMALL</v>
      </c>
      <c r="M1001" s="144" t="str">
        <f t="shared" si="137"/>
        <v>YES</v>
      </c>
      <c r="N1001" s="374">
        <v>4.9800000000000004</v>
      </c>
      <c r="O1001" s="374">
        <f t="shared" si="138"/>
        <v>5</v>
      </c>
      <c r="P1001" s="158" t="str" cm="1">
        <f t="array" ref="P1001">_xlfn.SWITCH(ROUND(N1001,0),5,"Excellent",4,"Good",3,"ok","Bad")</f>
        <v>Excellent</v>
      </c>
      <c r="Q1001" s="144">
        <v>224</v>
      </c>
      <c r="R1001" s="385">
        <v>41929</v>
      </c>
      <c r="S1001" s="385">
        <v>43910</v>
      </c>
      <c r="T1001" s="144">
        <v>1939</v>
      </c>
      <c r="U1001" s="144" t="s">
        <v>69</v>
      </c>
      <c r="V1001" s="144">
        <v>178</v>
      </c>
      <c r="W1001" s="144" t="str">
        <f t="shared" si="144"/>
        <v>Active</v>
      </c>
      <c r="X1001" s="144">
        <v>1939</v>
      </c>
      <c r="Y1001" s="157" t="s">
        <v>70</v>
      </c>
      <c r="Z1001" s="386">
        <v>1</v>
      </c>
      <c r="AA1001" s="386">
        <v>1</v>
      </c>
      <c r="AB1001" s="387" t="s">
        <v>65</v>
      </c>
      <c r="AC1001" s="157"/>
    </row>
    <row r="1002" spans="2:29">
      <c r="B1002" s="347">
        <v>64</v>
      </c>
      <c r="C1002" s="383">
        <v>0</v>
      </c>
      <c r="D1002" s="383" t="str">
        <f t="shared" si="139"/>
        <v>NO</v>
      </c>
      <c r="E1002" s="383" t="str">
        <f t="shared" si="140"/>
        <v>MILD</v>
      </c>
      <c r="F1002" s="383" t="str">
        <f t="shared" si="141"/>
        <v>NONE</v>
      </c>
      <c r="G1002" s="384" t="str">
        <f t="shared" si="136"/>
        <v>WET</v>
      </c>
      <c r="I1002" s="342">
        <v>5</v>
      </c>
      <c r="J1002" s="144" t="str">
        <f t="shared" si="142"/>
        <v>LARGE</v>
      </c>
      <c r="K1002" s="144" t="str">
        <f t="shared" si="143"/>
        <v>MEDIUM</v>
      </c>
      <c r="L1002" s="144" t="str" cm="1">
        <f t="array" ref="L1002">_xlfn.IFS(I1002&lt;=2,"SMALL",I1002&lt;=5,"MEDIUM",I1002&gt;5,"LARGE")</f>
        <v>MEDIUM</v>
      </c>
      <c r="M1002" s="144" t="str">
        <f t="shared" si="137"/>
        <v>NO</v>
      </c>
      <c r="N1002" s="374">
        <v>4.75</v>
      </c>
      <c r="O1002" s="374">
        <f t="shared" si="138"/>
        <v>5</v>
      </c>
      <c r="P1002" s="158" t="str" cm="1">
        <f t="array" ref="P1002">_xlfn.SWITCH(ROUND(N1002,0),5,"Excellent",4,"Good",3,"ok","Bad")</f>
        <v>Excellent</v>
      </c>
      <c r="Q1002" s="144">
        <v>40</v>
      </c>
      <c r="R1002" s="385">
        <v>41967</v>
      </c>
      <c r="S1002" s="385">
        <v>43870</v>
      </c>
      <c r="T1002" s="144">
        <v>824</v>
      </c>
      <c r="U1002" s="144" t="s">
        <v>69</v>
      </c>
      <c r="V1002" s="144">
        <v>2</v>
      </c>
      <c r="W1002" s="144" t="str">
        <f t="shared" si="144"/>
        <v>Active</v>
      </c>
      <c r="X1002" s="144">
        <v>824</v>
      </c>
      <c r="Y1002" s="157" t="s">
        <v>61</v>
      </c>
      <c r="Z1002" s="386">
        <v>1</v>
      </c>
      <c r="AA1002" s="386">
        <v>0.94</v>
      </c>
      <c r="AB1002" s="387" t="s">
        <v>62</v>
      </c>
      <c r="AC1002" s="157"/>
    </row>
    <row r="1003" spans="2:29">
      <c r="B1003" s="347">
        <v>54</v>
      </c>
      <c r="C1003" s="383">
        <v>0</v>
      </c>
      <c r="D1003" s="383" t="str">
        <f t="shared" si="139"/>
        <v>NO</v>
      </c>
      <c r="E1003" s="383" t="str">
        <f t="shared" si="140"/>
        <v>MILD</v>
      </c>
      <c r="F1003" s="383" t="str">
        <f t="shared" si="141"/>
        <v>NONE</v>
      </c>
      <c r="G1003" s="384" t="str">
        <f t="shared" si="136"/>
        <v>WET</v>
      </c>
      <c r="I1003" s="342">
        <v>4</v>
      </c>
      <c r="J1003" s="144" t="str">
        <f t="shared" si="142"/>
        <v>LARGE</v>
      </c>
      <c r="K1003" s="144" t="str">
        <f t="shared" si="143"/>
        <v>MEDIUM</v>
      </c>
      <c r="L1003" s="144" t="str" cm="1">
        <f t="array" ref="L1003">_xlfn.IFS(I1003&lt;=2,"SMALL",I1003&lt;=5,"MEDIUM",I1003&gt;5,"LARGE")</f>
        <v>MEDIUM</v>
      </c>
      <c r="M1003" s="144" t="str">
        <f t="shared" si="137"/>
        <v>NO</v>
      </c>
      <c r="N1003" s="374">
        <v>4.62</v>
      </c>
      <c r="O1003" s="374">
        <f t="shared" si="138"/>
        <v>5</v>
      </c>
      <c r="P1003" s="158" t="str" cm="1">
        <f t="array" ref="P1003">_xlfn.SWITCH(ROUND(N1003,0),5,"Excellent",4,"Good",3,"ok","Bad")</f>
        <v>Excellent</v>
      </c>
      <c r="Q1003" s="144">
        <v>228</v>
      </c>
      <c r="R1003" s="385">
        <v>41952</v>
      </c>
      <c r="S1003" s="385">
        <v>44018</v>
      </c>
      <c r="T1003" s="144">
        <v>1739</v>
      </c>
      <c r="U1003" s="144" t="s">
        <v>69</v>
      </c>
      <c r="V1003" s="144">
        <v>325</v>
      </c>
      <c r="W1003" s="144" t="str">
        <f t="shared" si="144"/>
        <v>Active</v>
      </c>
      <c r="X1003" s="144">
        <v>1739</v>
      </c>
      <c r="Y1003" s="157" t="s">
        <v>70</v>
      </c>
      <c r="Z1003" s="386">
        <v>1</v>
      </c>
      <c r="AA1003" s="386">
        <v>1</v>
      </c>
      <c r="AB1003" s="387" t="s">
        <v>62</v>
      </c>
      <c r="AC1003" s="157"/>
    </row>
    <row r="1004" spans="2:29">
      <c r="B1004" s="347">
        <v>43</v>
      </c>
      <c r="C1004" s="383">
        <v>0</v>
      </c>
      <c r="D1004" s="383" t="str">
        <f t="shared" si="139"/>
        <v>NO</v>
      </c>
      <c r="E1004" s="383" t="str">
        <f t="shared" si="140"/>
        <v>MILD</v>
      </c>
      <c r="F1004" s="383" t="str">
        <f t="shared" si="141"/>
        <v>NONE</v>
      </c>
      <c r="G1004" s="384" t="str">
        <f t="shared" si="136"/>
        <v>WET</v>
      </c>
      <c r="I1004" s="342">
        <v>2</v>
      </c>
      <c r="J1004" s="144" t="str">
        <f t="shared" si="142"/>
        <v>SMALL</v>
      </c>
      <c r="K1004" s="144" t="str">
        <f t="shared" si="143"/>
        <v>SMALL</v>
      </c>
      <c r="L1004" s="144" t="str" cm="1">
        <f t="array" ref="L1004">_xlfn.IFS(I1004&lt;=2,"SMALL",I1004&lt;=5,"MEDIUM",I1004&gt;5,"LARGE")</f>
        <v>SMALL</v>
      </c>
      <c r="M1004" s="144" t="str">
        <f t="shared" si="137"/>
        <v>NO</v>
      </c>
      <c r="N1004" s="374">
        <v>4.8899999999999997</v>
      </c>
      <c r="O1004" s="374">
        <f t="shared" si="138"/>
        <v>5</v>
      </c>
      <c r="P1004" s="158" t="str" cm="1">
        <f t="array" ref="P1004">_xlfn.SWITCH(ROUND(N1004,0),5,"Excellent",4,"Good",3,"ok","Bad")</f>
        <v>Excellent</v>
      </c>
      <c r="Q1004" s="144">
        <v>9</v>
      </c>
      <c r="R1004" s="385">
        <v>42259</v>
      </c>
      <c r="S1004" s="385">
        <v>43833</v>
      </c>
      <c r="T1004" s="144">
        <v>1109</v>
      </c>
      <c r="U1004" s="144" t="s">
        <v>60</v>
      </c>
      <c r="V1004" s="144">
        <v>0</v>
      </c>
      <c r="W1004" s="144" t="str">
        <f t="shared" si="144"/>
        <v>Inactive</v>
      </c>
      <c r="X1004" s="144">
        <v>1109</v>
      </c>
      <c r="Y1004" s="157" t="s">
        <v>61</v>
      </c>
      <c r="Z1004" s="386">
        <v>0.8</v>
      </c>
      <c r="AA1004" s="386">
        <v>0.86</v>
      </c>
      <c r="AB1004" s="387" t="s">
        <v>65</v>
      </c>
      <c r="AC1004" s="157"/>
    </row>
    <row r="1005" spans="2:29">
      <c r="B1005" s="347">
        <v>47</v>
      </c>
      <c r="C1005" s="383">
        <v>0</v>
      </c>
      <c r="D1005" s="383" t="str">
        <f t="shared" si="139"/>
        <v>NO</v>
      </c>
      <c r="E1005" s="383" t="str">
        <f t="shared" si="140"/>
        <v>MILD</v>
      </c>
      <c r="F1005" s="383" t="str">
        <f t="shared" si="141"/>
        <v>NONE</v>
      </c>
      <c r="G1005" s="384" t="str">
        <f t="shared" si="136"/>
        <v>WET</v>
      </c>
      <c r="I1005" s="342">
        <v>4</v>
      </c>
      <c r="J1005" s="144" t="str">
        <f t="shared" si="142"/>
        <v>LARGE</v>
      </c>
      <c r="K1005" s="144" t="str">
        <f t="shared" si="143"/>
        <v>MEDIUM</v>
      </c>
      <c r="L1005" s="144" t="str" cm="1">
        <f t="array" ref="L1005">_xlfn.IFS(I1005&lt;=2,"SMALL",I1005&lt;=5,"MEDIUM",I1005&gt;5,"LARGE")</f>
        <v>MEDIUM</v>
      </c>
      <c r="M1005" s="144" t="str">
        <f t="shared" si="137"/>
        <v>NO</v>
      </c>
      <c r="N1005" s="374">
        <v>4.74</v>
      </c>
      <c r="O1005" s="374">
        <f t="shared" si="138"/>
        <v>5</v>
      </c>
      <c r="P1005" s="158" t="str" cm="1">
        <f t="array" ref="P1005">_xlfn.SWITCH(ROUND(N1005,0),5,"Excellent",4,"Good",3,"ok","Bad")</f>
        <v>Excellent</v>
      </c>
      <c r="Q1005" s="144">
        <v>174</v>
      </c>
      <c r="R1005" s="385">
        <v>41942</v>
      </c>
      <c r="S1005" s="385">
        <v>44019</v>
      </c>
      <c r="T1005" s="144">
        <v>1590</v>
      </c>
      <c r="U1005" s="144" t="s">
        <v>69</v>
      </c>
      <c r="V1005" s="144">
        <v>349</v>
      </c>
      <c r="W1005" s="144" t="str">
        <f t="shared" si="144"/>
        <v>Active</v>
      </c>
      <c r="X1005" s="144">
        <v>1590</v>
      </c>
      <c r="Y1005" s="157" t="s">
        <v>61</v>
      </c>
      <c r="Z1005" s="386">
        <v>1</v>
      </c>
      <c r="AA1005" s="386">
        <v>1</v>
      </c>
      <c r="AB1005" s="387" t="s">
        <v>65</v>
      </c>
      <c r="AC1005" s="157"/>
    </row>
    <row r="1006" spans="2:29">
      <c r="B1006" s="347">
        <v>70</v>
      </c>
      <c r="C1006" s="383">
        <v>201</v>
      </c>
      <c r="D1006" s="383" t="str">
        <f t="shared" si="139"/>
        <v>NO</v>
      </c>
      <c r="E1006" s="383" t="str">
        <f t="shared" si="140"/>
        <v>MILD</v>
      </c>
      <c r="F1006" s="383" t="str">
        <f t="shared" si="141"/>
        <v>RAIN</v>
      </c>
      <c r="G1006" s="384" t="str">
        <f t="shared" si="136"/>
        <v>WET</v>
      </c>
      <c r="I1006" s="342">
        <v>6</v>
      </c>
      <c r="J1006" s="144" t="str">
        <f t="shared" si="142"/>
        <v>LARGE</v>
      </c>
      <c r="K1006" s="144" t="str">
        <f t="shared" si="143"/>
        <v>LARGE</v>
      </c>
      <c r="L1006" s="144" t="str" cm="1">
        <f t="array" ref="L1006">_xlfn.IFS(I1006&lt;=2,"SMALL",I1006&lt;=5,"MEDIUM",I1006&gt;5,"LARGE")</f>
        <v>LARGE</v>
      </c>
      <c r="M1006" s="144" t="str">
        <f t="shared" si="137"/>
        <v>YES</v>
      </c>
      <c r="N1006" s="374">
        <v>4.88</v>
      </c>
      <c r="O1006" s="374">
        <f t="shared" si="138"/>
        <v>5</v>
      </c>
      <c r="P1006" s="158" t="str" cm="1">
        <f t="array" ref="P1006">_xlfn.SWITCH(ROUND(N1006,0),5,"Excellent",4,"Good",3,"ok","Bad")</f>
        <v>Excellent</v>
      </c>
      <c r="Q1006" s="144">
        <v>216</v>
      </c>
      <c r="R1006" s="385">
        <v>41955</v>
      </c>
      <c r="S1006" s="385">
        <v>44023</v>
      </c>
      <c r="T1006" s="144">
        <v>1574</v>
      </c>
      <c r="U1006" s="144" t="s">
        <v>69</v>
      </c>
      <c r="V1006" s="144">
        <v>319</v>
      </c>
      <c r="W1006" s="144" t="str">
        <f t="shared" si="144"/>
        <v>Active</v>
      </c>
      <c r="X1006" s="144">
        <v>1574</v>
      </c>
      <c r="Y1006" s="157" t="s">
        <v>64</v>
      </c>
      <c r="Z1006" s="386">
        <v>1</v>
      </c>
      <c r="AA1006" s="386">
        <v>0.53</v>
      </c>
      <c r="AB1006" s="387" t="s">
        <v>65</v>
      </c>
      <c r="AC1006" s="157"/>
    </row>
    <row r="1007" spans="2:29">
      <c r="B1007" s="347">
        <v>46</v>
      </c>
      <c r="C1007" s="383">
        <v>5</v>
      </c>
      <c r="D1007" s="383" t="str">
        <f t="shared" si="139"/>
        <v>NO</v>
      </c>
      <c r="E1007" s="383" t="str">
        <f t="shared" si="140"/>
        <v>MILD</v>
      </c>
      <c r="F1007" s="383" t="str">
        <f t="shared" si="141"/>
        <v>RAIN</v>
      </c>
      <c r="G1007" s="384" t="str">
        <f t="shared" si="136"/>
        <v>WET</v>
      </c>
      <c r="I1007" s="342">
        <v>4</v>
      </c>
      <c r="J1007" s="144" t="str">
        <f t="shared" si="142"/>
        <v>LARGE</v>
      </c>
      <c r="K1007" s="144" t="str">
        <f t="shared" si="143"/>
        <v>MEDIUM</v>
      </c>
      <c r="L1007" s="144" t="str" cm="1">
        <f t="array" ref="L1007">_xlfn.IFS(I1007&lt;=2,"SMALL",I1007&lt;=5,"MEDIUM",I1007&gt;5,"LARGE")</f>
        <v>MEDIUM</v>
      </c>
      <c r="M1007" s="144" t="str">
        <f t="shared" si="137"/>
        <v>NO</v>
      </c>
      <c r="N1007" s="374">
        <v>4.82</v>
      </c>
      <c r="O1007" s="374">
        <f t="shared" si="138"/>
        <v>5</v>
      </c>
      <c r="P1007" s="158" t="str" cm="1">
        <f t="array" ref="P1007">_xlfn.SWITCH(ROUND(N1007,0),5,"Excellent",4,"Good",3,"ok","Bad")</f>
        <v>Excellent</v>
      </c>
      <c r="Q1007" s="144">
        <v>55</v>
      </c>
      <c r="R1007" s="385">
        <v>41933</v>
      </c>
      <c r="S1007" s="385">
        <v>43892</v>
      </c>
      <c r="T1007" s="144">
        <v>963</v>
      </c>
      <c r="U1007" s="144" t="s">
        <v>69</v>
      </c>
      <c r="V1007" s="144">
        <v>42</v>
      </c>
      <c r="W1007" s="144" t="str">
        <f t="shared" si="144"/>
        <v>Active</v>
      </c>
      <c r="X1007" s="144">
        <v>963</v>
      </c>
      <c r="Y1007" s="157" t="s">
        <v>64</v>
      </c>
      <c r="Z1007" s="386">
        <v>0.89</v>
      </c>
      <c r="AA1007" s="386">
        <v>0.17</v>
      </c>
      <c r="AB1007" s="387" t="s">
        <v>65</v>
      </c>
      <c r="AC1007" s="157"/>
    </row>
    <row r="1008" spans="2:29">
      <c r="B1008" s="347">
        <v>50</v>
      </c>
      <c r="C1008" s="383">
        <v>53</v>
      </c>
      <c r="D1008" s="383" t="str">
        <f t="shared" si="139"/>
        <v>NO</v>
      </c>
      <c r="E1008" s="383" t="str">
        <f t="shared" si="140"/>
        <v>MILD</v>
      </c>
      <c r="F1008" s="383" t="str">
        <f t="shared" si="141"/>
        <v>RAIN</v>
      </c>
      <c r="G1008" s="384" t="str">
        <f t="shared" si="136"/>
        <v>WET</v>
      </c>
      <c r="I1008" s="342">
        <v>5</v>
      </c>
      <c r="J1008" s="144" t="str">
        <f t="shared" si="142"/>
        <v>LARGE</v>
      </c>
      <c r="K1008" s="144" t="str">
        <f t="shared" si="143"/>
        <v>MEDIUM</v>
      </c>
      <c r="L1008" s="144" t="str" cm="1">
        <f t="array" ref="L1008">_xlfn.IFS(I1008&lt;=2,"SMALL",I1008&lt;=5,"MEDIUM",I1008&gt;5,"LARGE")</f>
        <v>MEDIUM</v>
      </c>
      <c r="M1008" s="144" t="str">
        <f t="shared" si="137"/>
        <v>NO</v>
      </c>
      <c r="N1008" s="374">
        <v>4.75</v>
      </c>
      <c r="O1008" s="374">
        <f t="shared" si="138"/>
        <v>5</v>
      </c>
      <c r="P1008" s="158" t="str" cm="1">
        <f t="array" ref="P1008">_xlfn.SWITCH(ROUND(N1008,0),5,"Excellent",4,"Good",3,"ok","Bad")</f>
        <v>Excellent</v>
      </c>
      <c r="Q1008" s="144">
        <v>16</v>
      </c>
      <c r="R1008" s="385">
        <v>42009</v>
      </c>
      <c r="S1008" s="385">
        <v>43809</v>
      </c>
      <c r="T1008" s="144">
        <v>335</v>
      </c>
      <c r="U1008" s="144" t="s">
        <v>69</v>
      </c>
      <c r="V1008" s="144">
        <v>24</v>
      </c>
      <c r="W1008" s="144" t="str">
        <f t="shared" si="144"/>
        <v>Active</v>
      </c>
      <c r="X1008" s="144">
        <v>335</v>
      </c>
      <c r="Y1008" s="157" t="s">
        <v>70</v>
      </c>
      <c r="Z1008" s="386">
        <v>1</v>
      </c>
      <c r="AA1008" s="386">
        <v>1</v>
      </c>
      <c r="AB1008" s="387" t="s">
        <v>65</v>
      </c>
      <c r="AC1008" s="157"/>
    </row>
    <row r="1009" spans="2:29">
      <c r="B1009" s="347">
        <v>61</v>
      </c>
      <c r="C1009" s="383">
        <v>0</v>
      </c>
      <c r="D1009" s="383" t="str">
        <f t="shared" si="139"/>
        <v>NO</v>
      </c>
      <c r="E1009" s="383" t="str">
        <f t="shared" si="140"/>
        <v>MILD</v>
      </c>
      <c r="F1009" s="383" t="str">
        <f t="shared" si="141"/>
        <v>NONE</v>
      </c>
      <c r="G1009" s="384" t="str">
        <f t="shared" si="136"/>
        <v>WET</v>
      </c>
      <c r="I1009" s="342">
        <v>3</v>
      </c>
      <c r="J1009" s="144" t="str">
        <f t="shared" si="142"/>
        <v>LARGE</v>
      </c>
      <c r="K1009" s="144" t="str">
        <f t="shared" si="143"/>
        <v>MEDIUM</v>
      </c>
      <c r="L1009" s="144" t="str" cm="1">
        <f t="array" ref="L1009">_xlfn.IFS(I1009&lt;=2,"SMALL",I1009&lt;=5,"MEDIUM",I1009&gt;5,"LARGE")</f>
        <v>MEDIUM</v>
      </c>
      <c r="M1009" s="144" t="str">
        <f t="shared" si="137"/>
        <v>NO</v>
      </c>
      <c r="N1009" s="374">
        <v>4.92</v>
      </c>
      <c r="O1009" s="374">
        <f t="shared" si="138"/>
        <v>5</v>
      </c>
      <c r="P1009" s="158" t="str" cm="1">
        <f t="array" ref="P1009">_xlfn.SWITCH(ROUND(N1009,0),5,"Excellent",4,"Good",3,"ok","Bad")</f>
        <v>Excellent</v>
      </c>
      <c r="Q1009" s="144">
        <v>72</v>
      </c>
      <c r="R1009" s="385">
        <v>42088</v>
      </c>
      <c r="S1009" s="385">
        <v>43832</v>
      </c>
      <c r="T1009" s="144">
        <v>1941</v>
      </c>
      <c r="U1009" s="144" t="s">
        <v>69</v>
      </c>
      <c r="V1009" s="144">
        <v>363</v>
      </c>
      <c r="W1009" s="144" t="str">
        <f t="shared" si="144"/>
        <v>Active</v>
      </c>
      <c r="X1009" s="144">
        <v>1941</v>
      </c>
      <c r="Y1009" s="157" t="s">
        <v>70</v>
      </c>
      <c r="Z1009" s="386">
        <v>1</v>
      </c>
      <c r="AA1009" s="386">
        <v>1</v>
      </c>
      <c r="AB1009" s="387" t="s">
        <v>62</v>
      </c>
      <c r="AC1009" s="157"/>
    </row>
    <row r="1010" spans="2:29">
      <c r="B1010" s="347">
        <v>67</v>
      </c>
      <c r="C1010" s="383">
        <v>8</v>
      </c>
      <c r="D1010" s="383" t="str">
        <f t="shared" si="139"/>
        <v>NO</v>
      </c>
      <c r="E1010" s="383" t="str">
        <f t="shared" si="140"/>
        <v>MILD</v>
      </c>
      <c r="F1010" s="383" t="str">
        <f t="shared" si="141"/>
        <v>RAIN</v>
      </c>
      <c r="G1010" s="384" t="str">
        <f t="shared" si="136"/>
        <v>WET</v>
      </c>
      <c r="I1010" s="342">
        <v>2</v>
      </c>
      <c r="J1010" s="144" t="str">
        <f t="shared" si="142"/>
        <v>SMALL</v>
      </c>
      <c r="K1010" s="144" t="str">
        <f t="shared" si="143"/>
        <v>SMALL</v>
      </c>
      <c r="L1010" s="144" t="str" cm="1">
        <f t="array" ref="L1010">_xlfn.IFS(I1010&lt;=2,"SMALL",I1010&lt;=5,"MEDIUM",I1010&gt;5,"LARGE")</f>
        <v>SMALL</v>
      </c>
      <c r="M1010" s="144" t="str">
        <f t="shared" si="137"/>
        <v>NO</v>
      </c>
      <c r="N1010" s="374">
        <v>4.7300000000000004</v>
      </c>
      <c r="O1010" s="374">
        <f t="shared" si="138"/>
        <v>5</v>
      </c>
      <c r="P1010" s="158" t="str" cm="1">
        <f t="array" ref="P1010">_xlfn.SWITCH(ROUND(N1010,0),5,"Excellent",4,"Good",3,"ok","Bad")</f>
        <v>Excellent</v>
      </c>
      <c r="Q1010" s="144">
        <v>33</v>
      </c>
      <c r="R1010" s="385">
        <v>42980</v>
      </c>
      <c r="S1010" s="385">
        <v>43933</v>
      </c>
      <c r="T1010" s="144">
        <v>1900</v>
      </c>
      <c r="U1010" s="144" t="s">
        <v>69</v>
      </c>
      <c r="V1010" s="144">
        <v>313</v>
      </c>
      <c r="W1010" s="144" t="str">
        <f t="shared" si="144"/>
        <v>Active</v>
      </c>
      <c r="X1010" s="144">
        <v>1900</v>
      </c>
      <c r="Y1010" s="157" t="s">
        <v>61</v>
      </c>
      <c r="Z1010" s="386">
        <v>1</v>
      </c>
      <c r="AA1010" s="386">
        <v>0.97</v>
      </c>
      <c r="AB1010" s="387" t="s">
        <v>62</v>
      </c>
      <c r="AC1010" s="157"/>
    </row>
    <row r="1011" spans="2:29">
      <c r="B1011" s="347">
        <v>50</v>
      </c>
      <c r="C1011" s="383">
        <v>20</v>
      </c>
      <c r="D1011" s="383" t="str">
        <f t="shared" si="139"/>
        <v>NO</v>
      </c>
      <c r="E1011" s="383" t="str">
        <f t="shared" si="140"/>
        <v>MILD</v>
      </c>
      <c r="F1011" s="383" t="str">
        <f t="shared" si="141"/>
        <v>RAIN</v>
      </c>
      <c r="G1011" s="384" t="str">
        <f t="shared" si="136"/>
        <v>WET</v>
      </c>
      <c r="I1011" s="342">
        <v>5</v>
      </c>
      <c r="J1011" s="144" t="str">
        <f t="shared" si="142"/>
        <v>LARGE</v>
      </c>
      <c r="K1011" s="144" t="str">
        <f t="shared" si="143"/>
        <v>MEDIUM</v>
      </c>
      <c r="L1011" s="144" t="str" cm="1">
        <f t="array" ref="L1011">_xlfn.IFS(I1011&lt;=2,"SMALL",I1011&lt;=5,"MEDIUM",I1011&gt;5,"LARGE")</f>
        <v>MEDIUM</v>
      </c>
      <c r="M1011" s="144" t="str">
        <f t="shared" si="137"/>
        <v>NO</v>
      </c>
      <c r="N1011" s="374">
        <v>4.8</v>
      </c>
      <c r="O1011" s="374">
        <f t="shared" si="138"/>
        <v>5</v>
      </c>
      <c r="P1011" s="158" t="str" cm="1">
        <f t="array" ref="P1011">_xlfn.SWITCH(ROUND(N1011,0),5,"Excellent",4,"Good",3,"ok","Bad")</f>
        <v>Excellent</v>
      </c>
      <c r="Q1011" s="144">
        <v>5</v>
      </c>
      <c r="R1011" s="385">
        <v>42908</v>
      </c>
      <c r="S1011" s="385">
        <v>43099</v>
      </c>
      <c r="T1011" s="144">
        <v>1900</v>
      </c>
      <c r="U1011" s="144" t="s">
        <v>60</v>
      </c>
      <c r="V1011" s="144">
        <v>289</v>
      </c>
      <c r="W1011" s="144" t="str">
        <f t="shared" si="144"/>
        <v>Active</v>
      </c>
      <c r="X1011" s="144">
        <v>1900</v>
      </c>
      <c r="Y1011" s="157" t="s">
        <v>70</v>
      </c>
      <c r="Z1011" s="386">
        <v>1</v>
      </c>
      <c r="AA1011" s="386">
        <v>1</v>
      </c>
      <c r="AB1011" s="387" t="s">
        <v>62</v>
      </c>
      <c r="AC1011" s="157"/>
    </row>
    <row r="1012" spans="2:29">
      <c r="B1012" s="347">
        <v>60</v>
      </c>
      <c r="C1012" s="383">
        <v>8</v>
      </c>
      <c r="D1012" s="383" t="str">
        <f t="shared" si="139"/>
        <v>NO</v>
      </c>
      <c r="E1012" s="383" t="str">
        <f t="shared" si="140"/>
        <v>MILD</v>
      </c>
      <c r="F1012" s="383" t="str">
        <f t="shared" si="141"/>
        <v>RAIN</v>
      </c>
      <c r="G1012" s="384" t="str">
        <f t="shared" si="136"/>
        <v>WET</v>
      </c>
      <c r="I1012" s="342">
        <v>1</v>
      </c>
      <c r="J1012" s="144" t="str">
        <f t="shared" si="142"/>
        <v>SMALL</v>
      </c>
      <c r="K1012" s="144" t="str">
        <f t="shared" si="143"/>
        <v>SMALL</v>
      </c>
      <c r="L1012" s="144" t="str" cm="1">
        <f t="array" ref="L1012">_xlfn.IFS(I1012&lt;=2,"SMALL",I1012&lt;=5,"MEDIUM",I1012&gt;5,"LARGE")</f>
        <v>SMALL</v>
      </c>
      <c r="M1012" s="144" t="str">
        <f t="shared" si="137"/>
        <v>NO</v>
      </c>
      <c r="N1012" s="374">
        <v>4.66</v>
      </c>
      <c r="O1012" s="374">
        <f t="shared" si="138"/>
        <v>5</v>
      </c>
      <c r="P1012" s="158" t="str" cm="1">
        <f t="array" ref="P1012">_xlfn.SWITCH(ROUND(N1012,0),5,"Excellent",4,"Good",3,"ok","Bad")</f>
        <v>Excellent</v>
      </c>
      <c r="Q1012" s="144">
        <v>179</v>
      </c>
      <c r="R1012" s="385">
        <v>41945</v>
      </c>
      <c r="S1012" s="385">
        <v>43899</v>
      </c>
      <c r="T1012" s="144">
        <v>1746</v>
      </c>
      <c r="U1012" s="144" t="s">
        <v>60</v>
      </c>
      <c r="V1012" s="144">
        <v>204</v>
      </c>
      <c r="W1012" s="144" t="str">
        <f t="shared" si="144"/>
        <v>Active</v>
      </c>
      <c r="X1012" s="144">
        <v>1746</v>
      </c>
      <c r="Y1012" s="157" t="s">
        <v>70</v>
      </c>
      <c r="Z1012" s="386">
        <v>1</v>
      </c>
      <c r="AA1012" s="386">
        <v>0.97</v>
      </c>
      <c r="AB1012" s="387" t="s">
        <v>62</v>
      </c>
      <c r="AC1012" s="157"/>
    </row>
    <row r="1013" spans="2:29">
      <c r="B1013" s="347">
        <v>61</v>
      </c>
      <c r="C1013" s="383">
        <v>0</v>
      </c>
      <c r="D1013" s="383" t="str">
        <f t="shared" si="139"/>
        <v>NO</v>
      </c>
      <c r="E1013" s="383" t="str">
        <f t="shared" si="140"/>
        <v>MILD</v>
      </c>
      <c r="F1013" s="383" t="str">
        <f t="shared" si="141"/>
        <v>NONE</v>
      </c>
      <c r="G1013" s="384" t="str">
        <f t="shared" si="136"/>
        <v>WET</v>
      </c>
      <c r="I1013" s="342">
        <v>7</v>
      </c>
      <c r="J1013" s="144" t="str">
        <f t="shared" si="142"/>
        <v>LARGE</v>
      </c>
      <c r="K1013" s="144" t="str">
        <f t="shared" si="143"/>
        <v>LARGE</v>
      </c>
      <c r="L1013" s="144" t="str" cm="1">
        <f t="array" ref="L1013">_xlfn.IFS(I1013&lt;=2,"SMALL",I1013&lt;=5,"MEDIUM",I1013&gt;5,"LARGE")</f>
        <v>LARGE</v>
      </c>
      <c r="M1013" s="144" t="str">
        <f t="shared" si="137"/>
        <v>NO</v>
      </c>
      <c r="N1013" s="374">
        <v>4.5599999999999996</v>
      </c>
      <c r="O1013" s="374">
        <f t="shared" si="138"/>
        <v>5</v>
      </c>
      <c r="P1013" s="158" t="str" cm="1">
        <f t="array" ref="P1013">_xlfn.SWITCH(ROUND(N1013,0),5,"Excellent",4,"Good",3,"ok","Bad")</f>
        <v>Excellent</v>
      </c>
      <c r="Q1013" s="144">
        <v>142</v>
      </c>
      <c r="R1013" s="385">
        <v>42003</v>
      </c>
      <c r="S1013" s="385">
        <v>43909</v>
      </c>
      <c r="T1013" s="144">
        <v>316</v>
      </c>
      <c r="U1013" s="144" t="s">
        <v>69</v>
      </c>
      <c r="V1013" s="144">
        <v>365</v>
      </c>
      <c r="W1013" s="144" t="str">
        <f t="shared" si="144"/>
        <v>Active</v>
      </c>
      <c r="X1013" s="144">
        <v>316</v>
      </c>
      <c r="Y1013" s="157" t="s">
        <v>64</v>
      </c>
      <c r="Z1013" s="386">
        <v>0.9</v>
      </c>
      <c r="AA1013" s="386">
        <v>1</v>
      </c>
      <c r="AB1013" s="387" t="s">
        <v>62</v>
      </c>
      <c r="AC1013" s="157"/>
    </row>
    <row r="1014" spans="2:29">
      <c r="B1014" s="347">
        <v>55</v>
      </c>
      <c r="C1014" s="383">
        <v>15</v>
      </c>
      <c r="D1014" s="383" t="str">
        <f t="shared" si="139"/>
        <v>NO</v>
      </c>
      <c r="E1014" s="383" t="str">
        <f t="shared" si="140"/>
        <v>MILD</v>
      </c>
      <c r="F1014" s="383" t="str">
        <f t="shared" si="141"/>
        <v>RAIN</v>
      </c>
      <c r="G1014" s="384" t="str">
        <f t="shared" si="136"/>
        <v>WET</v>
      </c>
      <c r="I1014" s="342">
        <v>4</v>
      </c>
      <c r="J1014" s="144" t="str">
        <f t="shared" si="142"/>
        <v>LARGE</v>
      </c>
      <c r="K1014" s="144" t="str">
        <f t="shared" si="143"/>
        <v>MEDIUM</v>
      </c>
      <c r="L1014" s="144" t="str" cm="1">
        <f t="array" ref="L1014">_xlfn.IFS(I1014&lt;=2,"SMALL",I1014&lt;=5,"MEDIUM",I1014&gt;5,"LARGE")</f>
        <v>MEDIUM</v>
      </c>
      <c r="M1014" s="144" t="str">
        <f t="shared" si="137"/>
        <v>NO</v>
      </c>
      <c r="N1014" s="374">
        <v>4.6500000000000004</v>
      </c>
      <c r="O1014" s="374">
        <f t="shared" si="138"/>
        <v>5</v>
      </c>
      <c r="P1014" s="158" t="str" cm="1">
        <f t="array" ref="P1014">_xlfn.SWITCH(ROUND(N1014,0),5,"Excellent",4,"Good",3,"ok","Bad")</f>
        <v>Excellent</v>
      </c>
      <c r="Q1014" s="144">
        <v>174</v>
      </c>
      <c r="R1014" s="385">
        <v>42267</v>
      </c>
      <c r="S1014" s="385">
        <v>44045</v>
      </c>
      <c r="T1014" s="144">
        <v>753</v>
      </c>
      <c r="U1014" s="144" t="s">
        <v>69</v>
      </c>
      <c r="V1014" s="144">
        <v>70</v>
      </c>
      <c r="W1014" s="144" t="str">
        <f t="shared" si="144"/>
        <v>Active</v>
      </c>
      <c r="X1014" s="144">
        <v>753</v>
      </c>
      <c r="Y1014" s="157" t="s">
        <v>61</v>
      </c>
      <c r="Z1014" s="386">
        <v>0.95</v>
      </c>
      <c r="AA1014" s="386">
        <v>0.85</v>
      </c>
      <c r="AB1014" s="387" t="s">
        <v>65</v>
      </c>
      <c r="AC1014" s="157"/>
    </row>
    <row r="1015" spans="2:29">
      <c r="B1015" s="347">
        <v>64</v>
      </c>
      <c r="C1015" s="383">
        <v>28</v>
      </c>
      <c r="D1015" s="383" t="str">
        <f t="shared" si="139"/>
        <v>NO</v>
      </c>
      <c r="E1015" s="383" t="str">
        <f t="shared" si="140"/>
        <v>MILD</v>
      </c>
      <c r="F1015" s="383" t="str">
        <f t="shared" si="141"/>
        <v>RAIN</v>
      </c>
      <c r="G1015" s="384" t="str">
        <f t="shared" si="136"/>
        <v>WET</v>
      </c>
      <c r="I1015" s="342">
        <v>2</v>
      </c>
      <c r="J1015" s="144" t="str">
        <f t="shared" si="142"/>
        <v>SMALL</v>
      </c>
      <c r="K1015" s="144" t="str">
        <f t="shared" si="143"/>
        <v>SMALL</v>
      </c>
      <c r="L1015" s="144" t="str" cm="1">
        <f t="array" ref="L1015">_xlfn.IFS(I1015&lt;=2,"SMALL",I1015&lt;=5,"MEDIUM",I1015&gt;5,"LARGE")</f>
        <v>SMALL</v>
      </c>
      <c r="M1015" s="144" t="str">
        <f t="shared" si="137"/>
        <v>YES</v>
      </c>
      <c r="N1015" s="374">
        <v>4.82</v>
      </c>
      <c r="O1015" s="374">
        <f t="shared" si="138"/>
        <v>5</v>
      </c>
      <c r="P1015" s="158" t="str" cm="1">
        <f t="array" ref="P1015">_xlfn.SWITCH(ROUND(N1015,0),5,"Excellent",4,"Good",3,"ok","Bad")</f>
        <v>Excellent</v>
      </c>
      <c r="Q1015" s="144">
        <v>215</v>
      </c>
      <c r="R1015" s="385">
        <v>41977</v>
      </c>
      <c r="S1015" s="385">
        <v>44051</v>
      </c>
      <c r="T1015" s="144">
        <v>1220</v>
      </c>
      <c r="U1015" s="144" t="s">
        <v>69</v>
      </c>
      <c r="V1015" s="144">
        <v>337</v>
      </c>
      <c r="W1015" s="144" t="str">
        <f t="shared" si="144"/>
        <v>Active</v>
      </c>
      <c r="X1015" s="144">
        <v>1220</v>
      </c>
      <c r="Y1015" s="157" t="s">
        <v>61</v>
      </c>
      <c r="Z1015" s="386">
        <v>1</v>
      </c>
      <c r="AA1015" s="386">
        <v>1</v>
      </c>
      <c r="AB1015" s="387" t="s">
        <v>65</v>
      </c>
      <c r="AC1015" s="157"/>
    </row>
    <row r="1016" spans="2:29">
      <c r="B1016" s="347">
        <v>40</v>
      </c>
      <c r="C1016" s="383">
        <v>0</v>
      </c>
      <c r="D1016" s="383" t="str">
        <f t="shared" si="139"/>
        <v>NO</v>
      </c>
      <c r="E1016" s="383" t="str">
        <f t="shared" si="140"/>
        <v>MILD</v>
      </c>
      <c r="F1016" s="383" t="str">
        <f t="shared" si="141"/>
        <v>NONE</v>
      </c>
      <c r="G1016" s="384" t="str">
        <f t="shared" si="136"/>
        <v>WET</v>
      </c>
      <c r="I1016" s="342">
        <v>3</v>
      </c>
      <c r="J1016" s="144" t="str">
        <f t="shared" si="142"/>
        <v>LARGE</v>
      </c>
      <c r="K1016" s="144" t="str">
        <f t="shared" si="143"/>
        <v>MEDIUM</v>
      </c>
      <c r="L1016" s="144" t="str" cm="1">
        <f t="array" ref="L1016">_xlfn.IFS(I1016&lt;=2,"SMALL",I1016&lt;=5,"MEDIUM",I1016&gt;5,"LARGE")</f>
        <v>MEDIUM</v>
      </c>
      <c r="M1016" s="144" t="str">
        <f t="shared" si="137"/>
        <v>YES</v>
      </c>
      <c r="N1016" s="374">
        <v>4.99</v>
      </c>
      <c r="O1016" s="374">
        <f t="shared" si="138"/>
        <v>5</v>
      </c>
      <c r="P1016" s="158" t="str" cm="1">
        <f t="array" ref="P1016">_xlfn.SWITCH(ROUND(N1016,0),5,"Excellent",4,"Good",3,"ok","Bad")</f>
        <v>Excellent</v>
      </c>
      <c r="Q1016" s="144">
        <v>228</v>
      </c>
      <c r="R1016" s="385">
        <v>42006</v>
      </c>
      <c r="S1016" s="385">
        <v>43877</v>
      </c>
      <c r="T1016" s="144">
        <v>223</v>
      </c>
      <c r="U1016" s="144" t="s">
        <v>69</v>
      </c>
      <c r="V1016" s="144">
        <v>180</v>
      </c>
      <c r="W1016" s="144" t="str">
        <f t="shared" si="144"/>
        <v>Active</v>
      </c>
      <c r="X1016" s="144">
        <v>223</v>
      </c>
      <c r="Y1016" s="157" t="s">
        <v>70</v>
      </c>
      <c r="Z1016" s="386">
        <v>1</v>
      </c>
      <c r="AA1016" s="386">
        <v>1</v>
      </c>
      <c r="AB1016" s="387" t="s">
        <v>62</v>
      </c>
      <c r="AC1016" s="157"/>
    </row>
    <row r="1017" spans="2:29">
      <c r="B1017" s="347">
        <v>59</v>
      </c>
      <c r="C1017" s="383">
        <v>0</v>
      </c>
      <c r="D1017" s="383" t="str">
        <f t="shared" si="139"/>
        <v>NO</v>
      </c>
      <c r="E1017" s="383" t="str">
        <f t="shared" si="140"/>
        <v>MILD</v>
      </c>
      <c r="F1017" s="383" t="str">
        <f t="shared" si="141"/>
        <v>NONE</v>
      </c>
      <c r="G1017" s="384" t="str">
        <f t="shared" si="136"/>
        <v>WET</v>
      </c>
      <c r="I1017" s="342">
        <v>4</v>
      </c>
      <c r="J1017" s="144" t="str">
        <f t="shared" si="142"/>
        <v>LARGE</v>
      </c>
      <c r="K1017" s="144" t="str">
        <f t="shared" si="143"/>
        <v>MEDIUM</v>
      </c>
      <c r="L1017" s="144" t="str" cm="1">
        <f t="array" ref="L1017">_xlfn.IFS(I1017&lt;=2,"SMALL",I1017&lt;=5,"MEDIUM",I1017&gt;5,"LARGE")</f>
        <v>MEDIUM</v>
      </c>
      <c r="M1017" s="144" t="str">
        <f t="shared" si="137"/>
        <v>YES</v>
      </c>
      <c r="N1017" s="374">
        <v>4.83</v>
      </c>
      <c r="O1017" s="374">
        <f t="shared" si="138"/>
        <v>5</v>
      </c>
      <c r="P1017" s="158" t="str" cm="1">
        <f t="array" ref="P1017">_xlfn.SWITCH(ROUND(N1017,0),5,"Excellent",4,"Good",3,"ok","Bad")</f>
        <v>Excellent</v>
      </c>
      <c r="Q1017" s="144">
        <v>120</v>
      </c>
      <c r="R1017" s="385">
        <v>43088</v>
      </c>
      <c r="S1017" s="385">
        <v>43892</v>
      </c>
      <c r="T1017" s="144">
        <v>213</v>
      </c>
      <c r="U1017" s="144" t="s">
        <v>69</v>
      </c>
      <c r="V1017" s="144">
        <v>33</v>
      </c>
      <c r="W1017" s="144" t="str">
        <f t="shared" si="144"/>
        <v>Active</v>
      </c>
      <c r="X1017" s="144">
        <v>213</v>
      </c>
      <c r="Y1017" s="157" t="s">
        <v>61</v>
      </c>
      <c r="Z1017" s="386">
        <v>0.86</v>
      </c>
      <c r="AA1017" s="386">
        <v>0.7</v>
      </c>
      <c r="AB1017" s="387" t="s">
        <v>62</v>
      </c>
      <c r="AC1017" s="157"/>
    </row>
    <row r="1018" spans="2:29">
      <c r="B1018" s="347">
        <v>50</v>
      </c>
      <c r="C1018" s="383">
        <v>36</v>
      </c>
      <c r="D1018" s="383" t="str">
        <f t="shared" si="139"/>
        <v>NO</v>
      </c>
      <c r="E1018" s="383" t="str">
        <f t="shared" si="140"/>
        <v>MILD</v>
      </c>
      <c r="F1018" s="383" t="str">
        <f t="shared" si="141"/>
        <v>RAIN</v>
      </c>
      <c r="G1018" s="384" t="str">
        <f t="shared" si="136"/>
        <v>WET</v>
      </c>
      <c r="I1018" s="342">
        <v>2</v>
      </c>
      <c r="J1018" s="144" t="str">
        <f t="shared" si="142"/>
        <v>SMALL</v>
      </c>
      <c r="K1018" s="144" t="str">
        <f t="shared" si="143"/>
        <v>SMALL</v>
      </c>
      <c r="L1018" s="144" t="str" cm="1">
        <f t="array" ref="L1018">_xlfn.IFS(I1018&lt;=2,"SMALL",I1018&lt;=5,"MEDIUM",I1018&gt;5,"LARGE")</f>
        <v>SMALL</v>
      </c>
      <c r="M1018" s="144" t="str">
        <f t="shared" si="137"/>
        <v>NO</v>
      </c>
      <c r="N1018" s="374">
        <v>4.92</v>
      </c>
      <c r="O1018" s="374">
        <f t="shared" si="138"/>
        <v>5</v>
      </c>
      <c r="P1018" s="158" t="str" cm="1">
        <f t="array" ref="P1018">_xlfn.SWITCH(ROUND(N1018,0),5,"Excellent",4,"Good",3,"ok","Bad")</f>
        <v>Excellent</v>
      </c>
      <c r="Q1018" s="144">
        <v>88</v>
      </c>
      <c r="R1018" s="385">
        <v>41942</v>
      </c>
      <c r="S1018" s="385">
        <v>43812</v>
      </c>
      <c r="T1018" s="144">
        <v>375</v>
      </c>
      <c r="U1018" s="144" t="s">
        <v>69</v>
      </c>
      <c r="V1018" s="144">
        <v>212</v>
      </c>
      <c r="W1018" s="144" t="str">
        <f t="shared" si="144"/>
        <v>Active</v>
      </c>
      <c r="X1018" s="144">
        <v>375</v>
      </c>
      <c r="Y1018" s="157" t="s">
        <v>64</v>
      </c>
      <c r="Z1018" s="386">
        <v>0.83</v>
      </c>
      <c r="AA1018" s="386">
        <v>0.28999999999999998</v>
      </c>
      <c r="AB1018" s="387" t="s">
        <v>65</v>
      </c>
      <c r="AC1018" s="157"/>
    </row>
    <row r="1019" spans="2:29">
      <c r="B1019" s="347">
        <v>65</v>
      </c>
      <c r="C1019" s="383">
        <v>0</v>
      </c>
      <c r="D1019" s="383" t="str">
        <f t="shared" si="139"/>
        <v>NO</v>
      </c>
      <c r="E1019" s="383" t="str">
        <f t="shared" si="140"/>
        <v>MILD</v>
      </c>
      <c r="F1019" s="383" t="str">
        <f t="shared" si="141"/>
        <v>NONE</v>
      </c>
      <c r="G1019" s="384" t="str">
        <f t="shared" si="136"/>
        <v>WET</v>
      </c>
      <c r="I1019" s="342">
        <v>2</v>
      </c>
      <c r="J1019" s="144" t="str">
        <f t="shared" si="142"/>
        <v>SMALL</v>
      </c>
      <c r="K1019" s="144" t="str">
        <f t="shared" si="143"/>
        <v>SMALL</v>
      </c>
      <c r="L1019" s="144" t="str" cm="1">
        <f t="array" ref="L1019">_xlfn.IFS(I1019&lt;=2,"SMALL",I1019&lt;=5,"MEDIUM",I1019&gt;5,"LARGE")</f>
        <v>SMALL</v>
      </c>
      <c r="M1019" s="144" t="str">
        <f t="shared" si="137"/>
        <v>NO</v>
      </c>
      <c r="N1019" s="374">
        <v>4.83</v>
      </c>
      <c r="O1019" s="374">
        <f t="shared" si="138"/>
        <v>5</v>
      </c>
      <c r="P1019" s="158" t="str" cm="1">
        <f t="array" ref="P1019">_xlfn.SWITCH(ROUND(N1019,0),5,"Excellent",4,"Good",3,"ok","Bad")</f>
        <v>Excellent</v>
      </c>
      <c r="Q1019" s="144">
        <v>64</v>
      </c>
      <c r="R1019" s="385">
        <v>41939</v>
      </c>
      <c r="S1019" s="385">
        <v>43817</v>
      </c>
      <c r="T1019" s="144">
        <v>1953</v>
      </c>
      <c r="U1019" s="144" t="s">
        <v>60</v>
      </c>
      <c r="V1019" s="144">
        <v>365</v>
      </c>
      <c r="W1019" s="144" t="str">
        <f t="shared" si="144"/>
        <v>Active</v>
      </c>
      <c r="X1019" s="144">
        <v>1953</v>
      </c>
      <c r="Y1019" s="157" t="s">
        <v>70</v>
      </c>
      <c r="Z1019" s="386">
        <v>1</v>
      </c>
      <c r="AA1019" s="386">
        <v>1</v>
      </c>
      <c r="AB1019" s="387" t="s">
        <v>65</v>
      </c>
      <c r="AC1019" s="157"/>
    </row>
    <row r="1020" spans="2:29">
      <c r="B1020" s="347">
        <v>56</v>
      </c>
      <c r="C1020" s="383">
        <v>8</v>
      </c>
      <c r="D1020" s="383" t="str">
        <f t="shared" si="139"/>
        <v>NO</v>
      </c>
      <c r="E1020" s="383" t="str">
        <f t="shared" si="140"/>
        <v>MILD</v>
      </c>
      <c r="F1020" s="383" t="str">
        <f t="shared" si="141"/>
        <v>RAIN</v>
      </c>
      <c r="G1020" s="384" t="str">
        <f t="shared" si="136"/>
        <v>WET</v>
      </c>
      <c r="I1020" s="342">
        <v>2</v>
      </c>
      <c r="J1020" s="144" t="str">
        <f t="shared" si="142"/>
        <v>SMALL</v>
      </c>
      <c r="K1020" s="144" t="str">
        <f t="shared" si="143"/>
        <v>SMALL</v>
      </c>
      <c r="L1020" s="144" t="str" cm="1">
        <f t="array" ref="L1020">_xlfn.IFS(I1020&lt;=2,"SMALL",I1020&lt;=5,"MEDIUM",I1020&gt;5,"LARGE")</f>
        <v>SMALL</v>
      </c>
      <c r="M1020" s="144" t="str">
        <f t="shared" si="137"/>
        <v>NO</v>
      </c>
      <c r="N1020" s="374">
        <v>4.58</v>
      </c>
      <c r="O1020" s="374">
        <f t="shared" si="138"/>
        <v>5</v>
      </c>
      <c r="P1020" s="158" t="str" cm="1">
        <f t="array" ref="P1020">_xlfn.SWITCH(ROUND(N1020,0),5,"Excellent",4,"Good",3,"ok","Bad")</f>
        <v>Excellent</v>
      </c>
      <c r="Q1020" s="144">
        <v>50</v>
      </c>
      <c r="R1020" s="385">
        <v>42124</v>
      </c>
      <c r="S1020" s="385">
        <v>43832</v>
      </c>
      <c r="T1020" s="144">
        <v>668</v>
      </c>
      <c r="U1020" s="144" t="s">
        <v>60</v>
      </c>
      <c r="V1020" s="144">
        <v>365</v>
      </c>
      <c r="W1020" s="144" t="str">
        <f t="shared" si="144"/>
        <v>Active</v>
      </c>
      <c r="X1020" s="144">
        <v>668</v>
      </c>
      <c r="Y1020" s="157" t="s">
        <v>70</v>
      </c>
      <c r="Z1020" s="386">
        <v>1</v>
      </c>
      <c r="AA1020" s="386">
        <v>1</v>
      </c>
      <c r="AB1020" s="387" t="s">
        <v>62</v>
      </c>
      <c r="AC1020" s="157"/>
    </row>
    <row r="1021" spans="2:29">
      <c r="B1021" s="347">
        <v>56</v>
      </c>
      <c r="C1021" s="383">
        <v>0</v>
      </c>
      <c r="D1021" s="383" t="str">
        <f t="shared" si="139"/>
        <v>NO</v>
      </c>
      <c r="E1021" s="383" t="str">
        <f t="shared" si="140"/>
        <v>MILD</v>
      </c>
      <c r="F1021" s="383" t="str">
        <f t="shared" si="141"/>
        <v>NONE</v>
      </c>
      <c r="G1021" s="384" t="str">
        <f t="shared" si="136"/>
        <v>WET</v>
      </c>
      <c r="I1021" s="342">
        <v>2</v>
      </c>
      <c r="J1021" s="144" t="str">
        <f t="shared" si="142"/>
        <v>SMALL</v>
      </c>
      <c r="K1021" s="144" t="str">
        <f t="shared" si="143"/>
        <v>SMALL</v>
      </c>
      <c r="L1021" s="144" t="str" cm="1">
        <f t="array" ref="L1021">_xlfn.IFS(I1021&lt;=2,"SMALL",I1021&lt;=5,"MEDIUM",I1021&gt;5,"LARGE")</f>
        <v>SMALL</v>
      </c>
      <c r="M1021" s="144" t="str">
        <f t="shared" si="137"/>
        <v>NO</v>
      </c>
      <c r="N1021" s="374">
        <v>4.9000000000000004</v>
      </c>
      <c r="O1021" s="374">
        <f t="shared" si="138"/>
        <v>5</v>
      </c>
      <c r="P1021" s="158" t="str" cm="1">
        <f t="array" ref="P1021">_xlfn.SWITCH(ROUND(N1021,0),5,"Excellent",4,"Good",3,"ok","Bad")</f>
        <v>Excellent</v>
      </c>
      <c r="Q1021" s="144">
        <v>88</v>
      </c>
      <c r="R1021" s="385">
        <v>42360</v>
      </c>
      <c r="S1021" s="385">
        <v>44053</v>
      </c>
      <c r="T1021" s="144">
        <v>1954</v>
      </c>
      <c r="U1021" s="144" t="s">
        <v>60</v>
      </c>
      <c r="V1021" s="144">
        <v>357</v>
      </c>
      <c r="W1021" s="144" t="str">
        <f t="shared" si="144"/>
        <v>Active</v>
      </c>
      <c r="X1021" s="144">
        <v>1954</v>
      </c>
      <c r="Y1021" s="157" t="s">
        <v>70</v>
      </c>
      <c r="Z1021" s="386">
        <v>1</v>
      </c>
      <c r="AA1021" s="386">
        <v>0.89</v>
      </c>
      <c r="AB1021" s="387" t="s">
        <v>62</v>
      </c>
      <c r="AC1021" s="157"/>
    </row>
    <row r="1022" spans="2:29">
      <c r="B1022" s="347">
        <v>49</v>
      </c>
      <c r="C1022" s="383">
        <v>48</v>
      </c>
      <c r="D1022" s="383" t="str">
        <f t="shared" si="139"/>
        <v>NO</v>
      </c>
      <c r="E1022" s="383" t="str">
        <f t="shared" si="140"/>
        <v>MILD</v>
      </c>
      <c r="F1022" s="383" t="str">
        <f t="shared" si="141"/>
        <v>RAIN</v>
      </c>
      <c r="G1022" s="384" t="str">
        <f t="shared" si="136"/>
        <v>WET</v>
      </c>
      <c r="I1022" s="342">
        <v>2</v>
      </c>
      <c r="J1022" s="144" t="str">
        <f t="shared" si="142"/>
        <v>SMALL</v>
      </c>
      <c r="K1022" s="144" t="str">
        <f t="shared" si="143"/>
        <v>SMALL</v>
      </c>
      <c r="L1022" s="144" t="str" cm="1">
        <f t="array" ref="L1022">_xlfn.IFS(I1022&lt;=2,"SMALL",I1022&lt;=5,"MEDIUM",I1022&gt;5,"LARGE")</f>
        <v>SMALL</v>
      </c>
      <c r="M1022" s="144" t="str">
        <f t="shared" si="137"/>
        <v>NO</v>
      </c>
      <c r="N1022" s="374">
        <v>4.82</v>
      </c>
      <c r="O1022" s="374">
        <f t="shared" si="138"/>
        <v>5</v>
      </c>
      <c r="P1022" s="158" t="str" cm="1">
        <f t="array" ref="P1022">_xlfn.SWITCH(ROUND(N1022,0),5,"Excellent",4,"Good",3,"ok","Bad")</f>
        <v>Excellent</v>
      </c>
      <c r="Q1022" s="144">
        <v>83</v>
      </c>
      <c r="R1022" s="385">
        <v>41949</v>
      </c>
      <c r="S1022" s="385">
        <v>43882</v>
      </c>
      <c r="T1022" s="144">
        <v>1069</v>
      </c>
      <c r="U1022" s="144" t="s">
        <v>69</v>
      </c>
      <c r="V1022" s="144">
        <v>98</v>
      </c>
      <c r="W1022" s="144" t="str">
        <f t="shared" si="144"/>
        <v>Active</v>
      </c>
      <c r="X1022" s="144">
        <v>1069</v>
      </c>
      <c r="Y1022" s="157" t="s">
        <v>64</v>
      </c>
      <c r="Z1022" s="386">
        <v>1</v>
      </c>
      <c r="AA1022" s="386">
        <v>0.54</v>
      </c>
      <c r="AB1022" s="387" t="s">
        <v>62</v>
      </c>
      <c r="AC1022" s="157"/>
    </row>
    <row r="1023" spans="2:29">
      <c r="B1023" s="347">
        <v>68</v>
      </c>
      <c r="C1023" s="383">
        <v>5</v>
      </c>
      <c r="D1023" s="383" t="str">
        <f t="shared" si="139"/>
        <v>NO</v>
      </c>
      <c r="E1023" s="383" t="str">
        <f t="shared" si="140"/>
        <v>MILD</v>
      </c>
      <c r="F1023" s="383" t="str">
        <f t="shared" si="141"/>
        <v>RAIN</v>
      </c>
      <c r="G1023" s="384" t="str">
        <f t="shared" si="136"/>
        <v>WET</v>
      </c>
      <c r="I1023" s="342">
        <v>2</v>
      </c>
      <c r="J1023" s="144" t="str">
        <f t="shared" si="142"/>
        <v>SMALL</v>
      </c>
      <c r="K1023" s="144" t="str">
        <f t="shared" si="143"/>
        <v>SMALL</v>
      </c>
      <c r="L1023" s="144" t="str" cm="1">
        <f t="array" ref="L1023">_xlfn.IFS(I1023&lt;=2,"SMALL",I1023&lt;=5,"MEDIUM",I1023&gt;5,"LARGE")</f>
        <v>SMALL</v>
      </c>
      <c r="M1023" s="144" t="str">
        <f t="shared" si="137"/>
        <v>NO</v>
      </c>
      <c r="N1023" s="374">
        <v>4.76</v>
      </c>
      <c r="O1023" s="374">
        <f t="shared" si="138"/>
        <v>5</v>
      </c>
      <c r="P1023" s="158" t="str" cm="1">
        <f t="array" ref="P1023">_xlfn.SWITCH(ROUND(N1023,0),5,"Excellent",4,"Good",3,"ok","Bad")</f>
        <v>Excellent</v>
      </c>
      <c r="Q1023" s="144">
        <v>46</v>
      </c>
      <c r="R1023" s="385">
        <v>41944</v>
      </c>
      <c r="S1023" s="385">
        <v>43887</v>
      </c>
      <c r="T1023" s="144">
        <v>1715</v>
      </c>
      <c r="U1023" s="144" t="s">
        <v>60</v>
      </c>
      <c r="V1023" s="144">
        <v>228</v>
      </c>
      <c r="W1023" s="144" t="str">
        <f t="shared" si="144"/>
        <v>Active</v>
      </c>
      <c r="X1023" s="144">
        <v>1715</v>
      </c>
      <c r="Y1023" s="157" t="s">
        <v>70</v>
      </c>
      <c r="Z1023" s="386">
        <v>1</v>
      </c>
      <c r="AA1023" s="386">
        <v>0.95</v>
      </c>
      <c r="AB1023" s="387" t="s">
        <v>65</v>
      </c>
      <c r="AC1023" s="157"/>
    </row>
    <row r="1024" spans="2:29">
      <c r="B1024" s="347">
        <v>42</v>
      </c>
      <c r="C1024" s="383">
        <v>15</v>
      </c>
      <c r="D1024" s="383" t="str">
        <f t="shared" si="139"/>
        <v>NO</v>
      </c>
      <c r="E1024" s="383" t="str">
        <f t="shared" si="140"/>
        <v>MILD</v>
      </c>
      <c r="F1024" s="383" t="str">
        <f t="shared" si="141"/>
        <v>RAIN</v>
      </c>
      <c r="G1024" s="384" t="str">
        <f t="shared" si="136"/>
        <v>WET</v>
      </c>
      <c r="I1024" s="342">
        <v>1</v>
      </c>
      <c r="J1024" s="144" t="str">
        <f t="shared" si="142"/>
        <v>SMALL</v>
      </c>
      <c r="K1024" s="144" t="str">
        <f t="shared" si="143"/>
        <v>SMALL</v>
      </c>
      <c r="L1024" s="144" t="str" cm="1">
        <f t="array" ref="L1024">_xlfn.IFS(I1024&lt;=2,"SMALL",I1024&lt;=5,"MEDIUM",I1024&gt;5,"LARGE")</f>
        <v>SMALL</v>
      </c>
      <c r="M1024" s="144" t="str">
        <f t="shared" si="137"/>
        <v>NO</v>
      </c>
      <c r="N1024" s="374">
        <v>4.99</v>
      </c>
      <c r="O1024" s="374">
        <f t="shared" si="138"/>
        <v>5</v>
      </c>
      <c r="P1024" s="158" t="str" cm="1">
        <f t="array" ref="P1024">_xlfn.SWITCH(ROUND(N1024,0),5,"Excellent",4,"Good",3,"ok","Bad")</f>
        <v>Excellent</v>
      </c>
      <c r="Q1024" s="144">
        <v>89</v>
      </c>
      <c r="R1024" s="385">
        <v>42172</v>
      </c>
      <c r="S1024" s="385">
        <v>43925</v>
      </c>
      <c r="T1024" s="144">
        <v>454</v>
      </c>
      <c r="U1024" s="144" t="s">
        <v>60</v>
      </c>
      <c r="V1024" s="144">
        <v>264</v>
      </c>
      <c r="W1024" s="144" t="str">
        <f t="shared" si="144"/>
        <v>Active</v>
      </c>
      <c r="X1024" s="144">
        <v>454</v>
      </c>
      <c r="Y1024" s="157" t="s">
        <v>61</v>
      </c>
      <c r="Z1024" s="386">
        <v>1</v>
      </c>
      <c r="AA1024" s="386">
        <v>0.99</v>
      </c>
      <c r="AB1024" s="387" t="s">
        <v>62</v>
      </c>
      <c r="AC1024" s="157"/>
    </row>
    <row r="1025" spans="2:29">
      <c r="B1025" s="347">
        <v>52</v>
      </c>
      <c r="C1025" s="383">
        <v>0</v>
      </c>
      <c r="D1025" s="383" t="str">
        <f t="shared" si="139"/>
        <v>NO</v>
      </c>
      <c r="E1025" s="383" t="str">
        <f t="shared" si="140"/>
        <v>MILD</v>
      </c>
      <c r="F1025" s="383" t="str">
        <f t="shared" si="141"/>
        <v>NONE</v>
      </c>
      <c r="G1025" s="384" t="str">
        <f t="shared" si="136"/>
        <v>WET</v>
      </c>
      <c r="I1025" s="342">
        <v>3</v>
      </c>
      <c r="J1025" s="144" t="str">
        <f t="shared" si="142"/>
        <v>LARGE</v>
      </c>
      <c r="K1025" s="144" t="str">
        <f t="shared" si="143"/>
        <v>MEDIUM</v>
      </c>
      <c r="L1025" s="144" t="str" cm="1">
        <f t="array" ref="L1025">_xlfn.IFS(I1025&lt;=2,"SMALL",I1025&lt;=5,"MEDIUM",I1025&gt;5,"LARGE")</f>
        <v>MEDIUM</v>
      </c>
      <c r="M1025" s="144" t="str">
        <f t="shared" si="137"/>
        <v>NO</v>
      </c>
      <c r="N1025" s="374">
        <v>4.6500000000000004</v>
      </c>
      <c r="O1025" s="374">
        <f t="shared" si="138"/>
        <v>5</v>
      </c>
      <c r="P1025" s="158" t="str" cm="1">
        <f t="array" ref="P1025">_xlfn.SWITCH(ROUND(N1025,0),5,"Excellent",4,"Good",3,"ok","Bad")</f>
        <v>Excellent</v>
      </c>
      <c r="Q1025" s="144">
        <v>34</v>
      </c>
      <c r="R1025" s="385">
        <v>42147</v>
      </c>
      <c r="S1025" s="385">
        <v>43751</v>
      </c>
      <c r="T1025" s="144">
        <v>1636</v>
      </c>
      <c r="U1025" s="144" t="s">
        <v>73</v>
      </c>
      <c r="V1025" s="144">
        <v>179</v>
      </c>
      <c r="W1025" s="144" t="str">
        <f t="shared" si="144"/>
        <v>Active</v>
      </c>
      <c r="X1025" s="144">
        <v>1636</v>
      </c>
      <c r="Y1025" s="157" t="s">
        <v>64</v>
      </c>
      <c r="Z1025" s="386">
        <v>0.75</v>
      </c>
      <c r="AA1025" s="386">
        <v>0.9</v>
      </c>
      <c r="AB1025" s="387" t="s">
        <v>62</v>
      </c>
      <c r="AC1025" s="157"/>
    </row>
    <row r="1026" spans="2:29">
      <c r="B1026" s="347">
        <v>45</v>
      </c>
      <c r="C1026" s="383">
        <v>0</v>
      </c>
      <c r="D1026" s="383" t="str">
        <f t="shared" si="139"/>
        <v>NO</v>
      </c>
      <c r="E1026" s="383" t="str">
        <f t="shared" si="140"/>
        <v>MILD</v>
      </c>
      <c r="F1026" s="383" t="str">
        <f t="shared" si="141"/>
        <v>NONE</v>
      </c>
      <c r="G1026" s="384" t="str">
        <f t="shared" si="136"/>
        <v>WET</v>
      </c>
      <c r="I1026" s="342">
        <v>2</v>
      </c>
      <c r="J1026" s="144" t="str">
        <f t="shared" si="142"/>
        <v>SMALL</v>
      </c>
      <c r="K1026" s="144" t="str">
        <f t="shared" si="143"/>
        <v>SMALL</v>
      </c>
      <c r="L1026" s="144" t="str" cm="1">
        <f t="array" ref="L1026">_xlfn.IFS(I1026&lt;=2,"SMALL",I1026&lt;=5,"MEDIUM",I1026&gt;5,"LARGE")</f>
        <v>SMALL</v>
      </c>
      <c r="M1026" s="144" t="str">
        <f t="shared" si="137"/>
        <v>YES</v>
      </c>
      <c r="N1026" s="374">
        <v>4.92</v>
      </c>
      <c r="O1026" s="374">
        <f t="shared" si="138"/>
        <v>5</v>
      </c>
      <c r="P1026" s="158" t="str" cm="1">
        <f t="array" ref="P1026">_xlfn.SWITCH(ROUND(N1026,0),5,"Excellent",4,"Good",3,"ok","Bad")</f>
        <v>Excellent</v>
      </c>
      <c r="Q1026" s="144">
        <v>144</v>
      </c>
      <c r="R1026" s="385">
        <v>42204</v>
      </c>
      <c r="S1026" s="385">
        <v>43901</v>
      </c>
      <c r="T1026" s="144">
        <v>1940</v>
      </c>
      <c r="U1026" s="144" t="s">
        <v>73</v>
      </c>
      <c r="V1026" s="144">
        <v>347</v>
      </c>
      <c r="W1026" s="144" t="str">
        <f t="shared" si="144"/>
        <v>Active</v>
      </c>
      <c r="X1026" s="144">
        <v>1940</v>
      </c>
      <c r="Y1026" s="157" t="s">
        <v>64</v>
      </c>
      <c r="Z1026" s="386">
        <v>0.5</v>
      </c>
      <c r="AA1026" s="386">
        <v>0.67</v>
      </c>
      <c r="AB1026" s="387" t="s">
        <v>65</v>
      </c>
      <c r="AC1026" s="157"/>
    </row>
    <row r="1027" spans="2:29">
      <c r="B1027" s="347">
        <v>45</v>
      </c>
      <c r="C1027" s="383">
        <v>15</v>
      </c>
      <c r="D1027" s="383" t="str">
        <f t="shared" si="139"/>
        <v>NO</v>
      </c>
      <c r="E1027" s="383" t="str">
        <f t="shared" si="140"/>
        <v>MILD</v>
      </c>
      <c r="F1027" s="383" t="str">
        <f t="shared" si="141"/>
        <v>RAIN</v>
      </c>
      <c r="G1027" s="384" t="str">
        <f t="shared" si="136"/>
        <v>WET</v>
      </c>
      <c r="I1027" s="342">
        <v>4</v>
      </c>
      <c r="J1027" s="144" t="str">
        <f t="shared" si="142"/>
        <v>LARGE</v>
      </c>
      <c r="K1027" s="144" t="str">
        <f t="shared" si="143"/>
        <v>MEDIUM</v>
      </c>
      <c r="L1027" s="144" t="str" cm="1">
        <f t="array" ref="L1027">_xlfn.IFS(I1027&lt;=2,"SMALL",I1027&lt;=5,"MEDIUM",I1027&gt;5,"LARGE")</f>
        <v>MEDIUM</v>
      </c>
      <c r="M1027" s="144" t="str">
        <f t="shared" si="137"/>
        <v>NO</v>
      </c>
      <c r="N1027" s="374">
        <v>4</v>
      </c>
      <c r="O1027" s="374">
        <f t="shared" si="138"/>
        <v>4</v>
      </c>
      <c r="P1027" s="158" t="str" cm="1">
        <f t="array" ref="P1027">_xlfn.SWITCH(ROUND(N1027,0),5,"Excellent",4,"Good",3,"ok","Bad")</f>
        <v>Good</v>
      </c>
      <c r="Q1027" s="144">
        <v>4</v>
      </c>
      <c r="R1027" s="385">
        <v>42007</v>
      </c>
      <c r="S1027" s="385">
        <v>42283</v>
      </c>
      <c r="T1027" s="144">
        <v>1010</v>
      </c>
      <c r="U1027" s="144" t="s">
        <v>69</v>
      </c>
      <c r="V1027" s="144">
        <v>47</v>
      </c>
      <c r="W1027" s="144" t="str">
        <f t="shared" si="144"/>
        <v>Active</v>
      </c>
      <c r="X1027" s="144">
        <v>1010</v>
      </c>
      <c r="Y1027" s="157" t="s">
        <v>70</v>
      </c>
      <c r="Z1027" s="386">
        <v>1</v>
      </c>
      <c r="AA1027" s="386">
        <v>0.97</v>
      </c>
      <c r="AB1027" s="387" t="s">
        <v>62</v>
      </c>
      <c r="AC1027" s="157"/>
    </row>
    <row r="1028" spans="2:29">
      <c r="B1028" s="347">
        <v>41</v>
      </c>
      <c r="C1028" s="383">
        <v>41</v>
      </c>
      <c r="D1028" s="383" t="str">
        <f t="shared" si="139"/>
        <v>NO</v>
      </c>
      <c r="E1028" s="383" t="str">
        <f t="shared" si="140"/>
        <v>MILD</v>
      </c>
      <c r="F1028" s="383" t="str">
        <f t="shared" si="141"/>
        <v>RAIN</v>
      </c>
      <c r="G1028" s="384" t="str">
        <f t="shared" si="136"/>
        <v>WET</v>
      </c>
      <c r="I1028" s="342">
        <v>3</v>
      </c>
      <c r="J1028" s="144" t="str">
        <f t="shared" si="142"/>
        <v>LARGE</v>
      </c>
      <c r="K1028" s="144" t="str">
        <f t="shared" si="143"/>
        <v>MEDIUM</v>
      </c>
      <c r="L1028" s="144" t="str" cm="1">
        <f t="array" ref="L1028">_xlfn.IFS(I1028&lt;=2,"SMALL",I1028&lt;=5,"MEDIUM",I1028&gt;5,"LARGE")</f>
        <v>MEDIUM</v>
      </c>
      <c r="M1028" s="144" t="str">
        <f t="shared" si="137"/>
        <v>YES</v>
      </c>
      <c r="N1028" s="374">
        <v>4.9000000000000004</v>
      </c>
      <c r="O1028" s="374">
        <f t="shared" si="138"/>
        <v>5</v>
      </c>
      <c r="P1028" s="158" t="str" cm="1">
        <f t="array" ref="P1028">_xlfn.SWITCH(ROUND(N1028,0),5,"Excellent",4,"Good",3,"ok","Bad")</f>
        <v>Excellent</v>
      </c>
      <c r="Q1028" s="144">
        <v>135</v>
      </c>
      <c r="R1028" s="385">
        <v>42003</v>
      </c>
      <c r="S1028" s="385">
        <v>44048</v>
      </c>
      <c r="T1028" s="144">
        <v>601</v>
      </c>
      <c r="U1028" s="144" t="s">
        <v>69</v>
      </c>
      <c r="V1028" s="144">
        <v>334</v>
      </c>
      <c r="W1028" s="144" t="str">
        <f t="shared" si="144"/>
        <v>Active</v>
      </c>
      <c r="X1028" s="144">
        <v>601</v>
      </c>
      <c r="Y1028" s="157" t="s">
        <v>61</v>
      </c>
      <c r="Z1028" s="386">
        <v>1</v>
      </c>
      <c r="AA1028" s="386">
        <v>0.9</v>
      </c>
      <c r="AB1028" s="387" t="s">
        <v>65</v>
      </c>
      <c r="AC1028" s="157"/>
    </row>
    <row r="1029" spans="2:29">
      <c r="B1029" s="347">
        <v>45</v>
      </c>
      <c r="C1029" s="383">
        <v>0</v>
      </c>
      <c r="D1029" s="383" t="str">
        <f t="shared" si="139"/>
        <v>NO</v>
      </c>
      <c r="E1029" s="383" t="str">
        <f t="shared" si="140"/>
        <v>MILD</v>
      </c>
      <c r="F1029" s="383" t="str">
        <f t="shared" si="141"/>
        <v>NONE</v>
      </c>
      <c r="G1029" s="384" t="str">
        <f t="shared" ref="G1029:G1092" si="145">IF(OR(E1029="COLD",E1029="MILD"),"WET","DRY")</f>
        <v>WET</v>
      </c>
      <c r="I1029" s="342">
        <v>10</v>
      </c>
      <c r="J1029" s="144" t="str">
        <f t="shared" si="142"/>
        <v>LARGE</v>
      </c>
      <c r="K1029" s="144" t="str">
        <f t="shared" si="143"/>
        <v>LARGE</v>
      </c>
      <c r="L1029" s="144" t="str" cm="1">
        <f t="array" ref="L1029">_xlfn.IFS(I1029&lt;=2,"SMALL",I1029&lt;=5,"MEDIUM",I1029&gt;5,"LARGE")</f>
        <v>LARGE</v>
      </c>
      <c r="M1029" s="144" t="str">
        <f t="shared" ref="M1029:M1092" si="146">IF(AND(N1029&gt;=4.8,Q1029&gt;100),"YES","NO")</f>
        <v>NO</v>
      </c>
      <c r="N1029" s="374">
        <v>4.5</v>
      </c>
      <c r="O1029" s="374">
        <f t="shared" ref="O1029:O1092" si="147">ROUND(N1029,0)</f>
        <v>5</v>
      </c>
      <c r="P1029" s="158" t="str" cm="1">
        <f t="array" ref="P1029">_xlfn.SWITCH(ROUND(N1029,0),5,"Excellent",4,"Good",3,"ok","Bad")</f>
        <v>Excellent</v>
      </c>
      <c r="Q1029" s="144">
        <v>4</v>
      </c>
      <c r="R1029" s="385">
        <v>41995</v>
      </c>
      <c r="S1029" s="385">
        <v>42429</v>
      </c>
      <c r="T1029" s="144">
        <v>1905</v>
      </c>
      <c r="U1029" s="144" t="s">
        <v>69</v>
      </c>
      <c r="V1029" s="144">
        <v>196</v>
      </c>
      <c r="W1029" s="144" t="str">
        <f t="shared" si="144"/>
        <v>Active</v>
      </c>
      <c r="X1029" s="144">
        <v>1905</v>
      </c>
      <c r="Y1029" s="157" t="s">
        <v>70</v>
      </c>
      <c r="Z1029" s="386">
        <v>1</v>
      </c>
      <c r="AA1029" s="386">
        <v>1</v>
      </c>
      <c r="AB1029" s="387" t="s">
        <v>65</v>
      </c>
      <c r="AC1029" s="157"/>
    </row>
    <row r="1030" spans="2:29">
      <c r="B1030" s="347">
        <v>51</v>
      </c>
      <c r="C1030" s="383">
        <v>0</v>
      </c>
      <c r="D1030" s="383" t="str">
        <f t="shared" ref="D1030:D1093" si="148">IFERROR(IF(B1030&lt;35,"YES","NO"),"-")</f>
        <v>NO</v>
      </c>
      <c r="E1030" s="383" t="str">
        <f t="shared" ref="E1030:E1093" si="149">IFERROR(IF(B1030&lt;40,"COLD",IF(B1030&gt;80,"HOT","MILD")),"-")</f>
        <v>MILD</v>
      </c>
      <c r="F1030" s="383" t="str">
        <f t="shared" ref="F1030:F1093" si="150">IF(AND(C1030&lt;0,D1030="YES"),"SNOW",IF(AND(C1030&gt;0,D1030="NO"),"RAIN","NONE"))</f>
        <v>NONE</v>
      </c>
      <c r="G1030" s="384" t="str">
        <f t="shared" si="145"/>
        <v>WET</v>
      </c>
      <c r="I1030" s="342">
        <v>1</v>
      </c>
      <c r="J1030" s="144" t="str">
        <f t="shared" ref="J1030:J1093" si="151">IF(I1030&lt;=2,"SMALL","LARGE")</f>
        <v>SMALL</v>
      </c>
      <c r="K1030" s="144" t="str">
        <f t="shared" ref="K1030:K1093" si="152">IF(I1030&lt;=2,"SMALL",IF(I1030&lt;=5,"MEDIUM","LARGE"))</f>
        <v>SMALL</v>
      </c>
      <c r="L1030" s="144" t="str" cm="1">
        <f t="array" ref="L1030">_xlfn.IFS(I1030&lt;=2,"SMALL",I1030&lt;=5,"MEDIUM",I1030&gt;5,"LARGE")</f>
        <v>SMALL</v>
      </c>
      <c r="M1030" s="144" t="str">
        <f t="shared" si="146"/>
        <v>NO</v>
      </c>
      <c r="N1030" s="374">
        <v>4.66</v>
      </c>
      <c r="O1030" s="374">
        <f t="shared" si="147"/>
        <v>5</v>
      </c>
      <c r="P1030" s="158" t="str" cm="1">
        <f t="array" ref="P1030">_xlfn.SWITCH(ROUND(N1030,0),5,"Excellent",4,"Good",3,"ok","Bad")</f>
        <v>Excellent</v>
      </c>
      <c r="Q1030" s="144">
        <v>106</v>
      </c>
      <c r="R1030" s="385">
        <v>42044</v>
      </c>
      <c r="S1030" s="385">
        <v>43828</v>
      </c>
      <c r="T1030" s="144">
        <v>1715</v>
      </c>
      <c r="U1030" s="144" t="s">
        <v>60</v>
      </c>
      <c r="V1030" s="144">
        <v>231</v>
      </c>
      <c r="W1030" s="144" t="str">
        <f t="shared" ref="W1030:W1093" si="153">IF(NOT(V1030=0),"Active","Inactive")</f>
        <v>Active</v>
      </c>
      <c r="X1030" s="144">
        <v>1715</v>
      </c>
      <c r="Y1030" s="157" t="s">
        <v>64</v>
      </c>
      <c r="Z1030" s="386">
        <v>1</v>
      </c>
      <c r="AA1030" s="386">
        <v>1</v>
      </c>
      <c r="AB1030" s="387" t="s">
        <v>62</v>
      </c>
      <c r="AC1030" s="157"/>
    </row>
    <row r="1031" spans="2:29">
      <c r="B1031" s="347">
        <v>62</v>
      </c>
      <c r="C1031" s="383">
        <v>0</v>
      </c>
      <c r="D1031" s="383" t="str">
        <f t="shared" si="148"/>
        <v>NO</v>
      </c>
      <c r="E1031" s="383" t="str">
        <f t="shared" si="149"/>
        <v>MILD</v>
      </c>
      <c r="F1031" s="383" t="str">
        <f t="shared" si="150"/>
        <v>NONE</v>
      </c>
      <c r="G1031" s="384" t="str">
        <f t="shared" si="145"/>
        <v>WET</v>
      </c>
      <c r="I1031" s="342">
        <v>4</v>
      </c>
      <c r="J1031" s="144" t="str">
        <f t="shared" si="151"/>
        <v>LARGE</v>
      </c>
      <c r="K1031" s="144" t="str">
        <f t="shared" si="152"/>
        <v>MEDIUM</v>
      </c>
      <c r="L1031" s="144" t="str" cm="1">
        <f t="array" ref="L1031">_xlfn.IFS(I1031&lt;=2,"SMALL",I1031&lt;=5,"MEDIUM",I1031&gt;5,"LARGE")</f>
        <v>MEDIUM</v>
      </c>
      <c r="M1031" s="144" t="str">
        <f t="shared" si="146"/>
        <v>YES</v>
      </c>
      <c r="N1031" s="374">
        <v>4.9000000000000004</v>
      </c>
      <c r="O1031" s="374">
        <f t="shared" si="147"/>
        <v>5</v>
      </c>
      <c r="P1031" s="158" t="str" cm="1">
        <f t="array" ref="P1031">_xlfn.SWITCH(ROUND(N1031,0),5,"Excellent",4,"Good",3,"ok","Bad")</f>
        <v>Excellent</v>
      </c>
      <c r="Q1031" s="144">
        <v>112</v>
      </c>
      <c r="R1031" s="385">
        <v>41977</v>
      </c>
      <c r="S1031" s="385">
        <v>44052</v>
      </c>
      <c r="T1031" s="144">
        <v>1970</v>
      </c>
      <c r="U1031" s="144" t="s">
        <v>69</v>
      </c>
      <c r="V1031" s="144">
        <v>135</v>
      </c>
      <c r="W1031" s="144" t="str">
        <f t="shared" si="153"/>
        <v>Active</v>
      </c>
      <c r="X1031" s="144">
        <v>1970</v>
      </c>
      <c r="Y1031" s="157" t="s">
        <v>61</v>
      </c>
      <c r="Z1031" s="386">
        <v>0.89</v>
      </c>
      <c r="AA1031" s="386">
        <v>0.99</v>
      </c>
      <c r="AB1031" s="387" t="s">
        <v>65</v>
      </c>
      <c r="AC1031" s="157"/>
    </row>
    <row r="1032" spans="2:29">
      <c r="B1032" s="347">
        <v>54</v>
      </c>
      <c r="C1032" s="383">
        <v>0</v>
      </c>
      <c r="D1032" s="383" t="str">
        <f t="shared" si="148"/>
        <v>NO</v>
      </c>
      <c r="E1032" s="383" t="str">
        <f t="shared" si="149"/>
        <v>MILD</v>
      </c>
      <c r="F1032" s="383" t="str">
        <f t="shared" si="150"/>
        <v>NONE</v>
      </c>
      <c r="G1032" s="384" t="str">
        <f t="shared" si="145"/>
        <v>WET</v>
      </c>
      <c r="I1032" s="342">
        <v>13</v>
      </c>
      <c r="J1032" s="144" t="str">
        <f t="shared" si="151"/>
        <v>LARGE</v>
      </c>
      <c r="K1032" s="144" t="str">
        <f t="shared" si="152"/>
        <v>LARGE</v>
      </c>
      <c r="L1032" s="144" t="str" cm="1">
        <f t="array" ref="L1032">_xlfn.IFS(I1032&lt;=2,"SMALL",I1032&lt;=5,"MEDIUM",I1032&gt;5,"LARGE")</f>
        <v>LARGE</v>
      </c>
      <c r="M1032" s="144" t="str">
        <f t="shared" si="146"/>
        <v>YES</v>
      </c>
      <c r="N1032" s="374">
        <v>4.83</v>
      </c>
      <c r="O1032" s="374">
        <f t="shared" si="147"/>
        <v>5</v>
      </c>
      <c r="P1032" s="158" t="str" cm="1">
        <f t="array" ref="P1032">_xlfn.SWITCH(ROUND(N1032,0),5,"Excellent",4,"Good",3,"ok","Bad")</f>
        <v>Excellent</v>
      </c>
      <c r="Q1032" s="144">
        <v>173</v>
      </c>
      <c r="R1032" s="385">
        <v>41980</v>
      </c>
      <c r="S1032" s="385">
        <v>43894</v>
      </c>
      <c r="T1032" s="144">
        <v>1971</v>
      </c>
      <c r="U1032" s="144" t="s">
        <v>69</v>
      </c>
      <c r="V1032" s="144">
        <v>334</v>
      </c>
      <c r="W1032" s="144" t="str">
        <f t="shared" si="153"/>
        <v>Active</v>
      </c>
      <c r="X1032" s="144">
        <v>1971</v>
      </c>
      <c r="Y1032" s="157" t="s">
        <v>61</v>
      </c>
      <c r="Z1032" s="386">
        <v>1</v>
      </c>
      <c r="AA1032" s="386">
        <v>0.82</v>
      </c>
      <c r="AB1032" s="387" t="s">
        <v>62</v>
      </c>
      <c r="AC1032" s="157"/>
    </row>
    <row r="1033" spans="2:29">
      <c r="B1033" s="347">
        <v>65</v>
      </c>
      <c r="C1033" s="383">
        <v>0</v>
      </c>
      <c r="D1033" s="383" t="str">
        <f t="shared" si="148"/>
        <v>NO</v>
      </c>
      <c r="E1033" s="383" t="str">
        <f t="shared" si="149"/>
        <v>MILD</v>
      </c>
      <c r="F1033" s="383" t="str">
        <f t="shared" si="150"/>
        <v>NONE</v>
      </c>
      <c r="G1033" s="384" t="str">
        <f t="shared" si="145"/>
        <v>WET</v>
      </c>
      <c r="I1033" s="342">
        <v>1</v>
      </c>
      <c r="J1033" s="144" t="str">
        <f t="shared" si="151"/>
        <v>SMALL</v>
      </c>
      <c r="K1033" s="144" t="str">
        <f t="shared" si="152"/>
        <v>SMALL</v>
      </c>
      <c r="L1033" s="144" t="str" cm="1">
        <f t="array" ref="L1033">_xlfn.IFS(I1033&lt;=2,"SMALL",I1033&lt;=5,"MEDIUM",I1033&gt;5,"LARGE")</f>
        <v>SMALL</v>
      </c>
      <c r="M1033" s="144" t="str">
        <f t="shared" si="146"/>
        <v>NO</v>
      </c>
      <c r="N1033" s="374">
        <v>4.7300000000000004</v>
      </c>
      <c r="O1033" s="374">
        <f t="shared" si="147"/>
        <v>5</v>
      </c>
      <c r="P1033" s="158" t="str" cm="1">
        <f t="array" ref="P1033">_xlfn.SWITCH(ROUND(N1033,0),5,"Excellent",4,"Good",3,"ok","Bad")</f>
        <v>Excellent</v>
      </c>
      <c r="Q1033" s="144">
        <v>15</v>
      </c>
      <c r="R1033" s="385">
        <v>41953</v>
      </c>
      <c r="S1033" s="385">
        <v>43890</v>
      </c>
      <c r="T1033" s="144">
        <v>1969</v>
      </c>
      <c r="U1033" s="144" t="s">
        <v>60</v>
      </c>
      <c r="V1033" s="144">
        <v>1</v>
      </c>
      <c r="W1033" s="144" t="str">
        <f t="shared" si="153"/>
        <v>Active</v>
      </c>
      <c r="X1033" s="144">
        <v>1969</v>
      </c>
      <c r="Y1033" s="157" t="s">
        <v>70</v>
      </c>
      <c r="Z1033" s="386">
        <v>1</v>
      </c>
      <c r="AA1033" s="386">
        <v>0.92</v>
      </c>
      <c r="AB1033" s="387" t="s">
        <v>62</v>
      </c>
      <c r="AC1033" s="157"/>
    </row>
    <row r="1034" spans="2:29">
      <c r="B1034" s="347">
        <v>70</v>
      </c>
      <c r="C1034" s="383">
        <v>0</v>
      </c>
      <c r="D1034" s="383" t="str">
        <f t="shared" si="148"/>
        <v>NO</v>
      </c>
      <c r="E1034" s="383" t="str">
        <f t="shared" si="149"/>
        <v>MILD</v>
      </c>
      <c r="F1034" s="383" t="str">
        <f t="shared" si="150"/>
        <v>NONE</v>
      </c>
      <c r="G1034" s="384" t="str">
        <f t="shared" si="145"/>
        <v>WET</v>
      </c>
      <c r="I1034" s="342">
        <v>2</v>
      </c>
      <c r="J1034" s="144" t="str">
        <f t="shared" si="151"/>
        <v>SMALL</v>
      </c>
      <c r="K1034" s="144" t="str">
        <f t="shared" si="152"/>
        <v>SMALL</v>
      </c>
      <c r="L1034" s="144" t="str" cm="1">
        <f t="array" ref="L1034">_xlfn.IFS(I1034&lt;=2,"SMALL",I1034&lt;=5,"MEDIUM",I1034&gt;5,"LARGE")</f>
        <v>SMALL</v>
      </c>
      <c r="M1034" s="144" t="str">
        <f t="shared" si="146"/>
        <v>NO</v>
      </c>
      <c r="N1034" s="374">
        <v>4.71</v>
      </c>
      <c r="O1034" s="374">
        <f t="shared" si="147"/>
        <v>5</v>
      </c>
      <c r="P1034" s="158" t="str" cm="1">
        <f t="array" ref="P1034">_xlfn.SWITCH(ROUND(N1034,0),5,"Excellent",4,"Good",3,"ok","Bad")</f>
        <v>Excellent</v>
      </c>
      <c r="Q1034" s="144">
        <v>24</v>
      </c>
      <c r="R1034" s="385">
        <v>42006</v>
      </c>
      <c r="S1034" s="385">
        <v>44002</v>
      </c>
      <c r="T1034" s="144">
        <v>1248</v>
      </c>
      <c r="U1034" s="144" t="s">
        <v>69</v>
      </c>
      <c r="V1034" s="144">
        <v>8</v>
      </c>
      <c r="W1034" s="144" t="str">
        <f t="shared" si="153"/>
        <v>Active</v>
      </c>
      <c r="X1034" s="144">
        <v>1248</v>
      </c>
      <c r="Y1034" s="157" t="s">
        <v>70</v>
      </c>
      <c r="Z1034" s="386">
        <v>1</v>
      </c>
      <c r="AA1034" s="386">
        <v>0.82</v>
      </c>
      <c r="AB1034" s="387" t="s">
        <v>62</v>
      </c>
      <c r="AC1034" s="157"/>
    </row>
    <row r="1035" spans="2:29">
      <c r="B1035" s="347">
        <v>44</v>
      </c>
      <c r="C1035" s="383">
        <v>0</v>
      </c>
      <c r="D1035" s="383" t="str">
        <f t="shared" si="148"/>
        <v>NO</v>
      </c>
      <c r="E1035" s="383" t="str">
        <f t="shared" si="149"/>
        <v>MILD</v>
      </c>
      <c r="F1035" s="383" t="str">
        <f t="shared" si="150"/>
        <v>NONE</v>
      </c>
      <c r="G1035" s="384" t="str">
        <f t="shared" si="145"/>
        <v>WET</v>
      </c>
      <c r="I1035" s="342">
        <v>6</v>
      </c>
      <c r="J1035" s="144" t="str">
        <f t="shared" si="151"/>
        <v>LARGE</v>
      </c>
      <c r="K1035" s="144" t="str">
        <f t="shared" si="152"/>
        <v>LARGE</v>
      </c>
      <c r="L1035" s="144" t="str" cm="1">
        <f t="array" ref="L1035">_xlfn.IFS(I1035&lt;=2,"SMALL",I1035&lt;=5,"MEDIUM",I1035&gt;5,"LARGE")</f>
        <v>LARGE</v>
      </c>
      <c r="M1035" s="144" t="str">
        <f t="shared" si="146"/>
        <v>NO</v>
      </c>
      <c r="N1035" s="374">
        <v>4.22</v>
      </c>
      <c r="O1035" s="374">
        <f t="shared" si="147"/>
        <v>4</v>
      </c>
      <c r="P1035" s="158" t="str" cm="1">
        <f t="array" ref="P1035">_xlfn.SWITCH(ROUND(N1035,0),5,"Excellent",4,"Good",3,"ok","Bad")</f>
        <v>Good</v>
      </c>
      <c r="Q1035" s="144">
        <v>18</v>
      </c>
      <c r="R1035" s="385">
        <v>41993</v>
      </c>
      <c r="S1035" s="385">
        <v>43822</v>
      </c>
      <c r="T1035" s="144">
        <v>1983</v>
      </c>
      <c r="U1035" s="144" t="s">
        <v>69</v>
      </c>
      <c r="V1035" s="144">
        <v>272</v>
      </c>
      <c r="W1035" s="144" t="str">
        <f t="shared" si="153"/>
        <v>Active</v>
      </c>
      <c r="X1035" s="144">
        <v>1983</v>
      </c>
      <c r="Y1035" s="157" t="s">
        <v>122</v>
      </c>
      <c r="Z1035" s="386">
        <v>0</v>
      </c>
      <c r="AA1035" s="386">
        <v>0.94</v>
      </c>
      <c r="AB1035" s="387" t="s">
        <v>65</v>
      </c>
      <c r="AC1035" s="157"/>
    </row>
    <row r="1036" spans="2:29">
      <c r="B1036" s="347">
        <v>52</v>
      </c>
      <c r="C1036" s="383">
        <v>20</v>
      </c>
      <c r="D1036" s="383" t="str">
        <f t="shared" si="148"/>
        <v>NO</v>
      </c>
      <c r="E1036" s="383" t="str">
        <f t="shared" si="149"/>
        <v>MILD</v>
      </c>
      <c r="F1036" s="383" t="str">
        <f t="shared" si="150"/>
        <v>RAIN</v>
      </c>
      <c r="G1036" s="384" t="str">
        <f t="shared" si="145"/>
        <v>WET</v>
      </c>
      <c r="I1036" s="342">
        <v>1</v>
      </c>
      <c r="J1036" s="144" t="str">
        <f t="shared" si="151"/>
        <v>SMALL</v>
      </c>
      <c r="K1036" s="144" t="str">
        <f t="shared" si="152"/>
        <v>SMALL</v>
      </c>
      <c r="L1036" s="144" t="str" cm="1">
        <f t="array" ref="L1036">_xlfn.IFS(I1036&lt;=2,"SMALL",I1036&lt;=5,"MEDIUM",I1036&gt;5,"LARGE")</f>
        <v>SMALL</v>
      </c>
      <c r="M1036" s="144" t="str">
        <f t="shared" si="146"/>
        <v>NO</v>
      </c>
      <c r="N1036" s="374">
        <v>5</v>
      </c>
      <c r="O1036" s="374">
        <f t="shared" si="147"/>
        <v>5</v>
      </c>
      <c r="P1036" s="158" t="str" cm="1">
        <f t="array" ref="P1036">_xlfn.SWITCH(ROUND(N1036,0),5,"Excellent",4,"Good",3,"ok","Bad")</f>
        <v>Excellent</v>
      </c>
      <c r="Q1036" s="144">
        <v>9</v>
      </c>
      <c r="R1036" s="385">
        <v>43301</v>
      </c>
      <c r="S1036" s="385">
        <v>43981</v>
      </c>
      <c r="T1036" s="144">
        <v>844</v>
      </c>
      <c r="U1036" s="144" t="s">
        <v>60</v>
      </c>
      <c r="V1036" s="144">
        <v>365</v>
      </c>
      <c r="W1036" s="144" t="str">
        <f t="shared" si="153"/>
        <v>Active</v>
      </c>
      <c r="X1036" s="144">
        <v>844</v>
      </c>
      <c r="Y1036" s="157" t="s">
        <v>64</v>
      </c>
      <c r="Z1036" s="386">
        <v>0.75</v>
      </c>
      <c r="AA1036" s="386">
        <v>0.67</v>
      </c>
      <c r="AB1036" s="387" t="s">
        <v>65</v>
      </c>
      <c r="AC1036" s="157"/>
    </row>
    <row r="1037" spans="2:29">
      <c r="B1037" s="347">
        <v>68</v>
      </c>
      <c r="C1037" s="383">
        <v>269</v>
      </c>
      <c r="D1037" s="383" t="str">
        <f t="shared" si="148"/>
        <v>NO</v>
      </c>
      <c r="E1037" s="383" t="str">
        <f t="shared" si="149"/>
        <v>MILD</v>
      </c>
      <c r="F1037" s="383" t="str">
        <f t="shared" si="150"/>
        <v>RAIN</v>
      </c>
      <c r="G1037" s="384" t="str">
        <f t="shared" si="145"/>
        <v>WET</v>
      </c>
      <c r="I1037" s="342">
        <v>2</v>
      </c>
      <c r="J1037" s="144" t="str">
        <f t="shared" si="151"/>
        <v>SMALL</v>
      </c>
      <c r="K1037" s="144" t="str">
        <f t="shared" si="152"/>
        <v>SMALL</v>
      </c>
      <c r="L1037" s="144" t="str" cm="1">
        <f t="array" ref="L1037">_xlfn.IFS(I1037&lt;=2,"SMALL",I1037&lt;=5,"MEDIUM",I1037&gt;5,"LARGE")</f>
        <v>SMALL</v>
      </c>
      <c r="M1037" s="144" t="str">
        <f t="shared" si="146"/>
        <v>NO</v>
      </c>
      <c r="N1037" s="374">
        <v>4.72</v>
      </c>
      <c r="O1037" s="374">
        <f t="shared" si="147"/>
        <v>5</v>
      </c>
      <c r="P1037" s="158" t="str" cm="1">
        <f t="array" ref="P1037">_xlfn.SWITCH(ROUND(N1037,0),5,"Excellent",4,"Good",3,"ok","Bad")</f>
        <v>Excellent</v>
      </c>
      <c r="Q1037" s="144">
        <v>99</v>
      </c>
      <c r="R1037" s="385">
        <v>42007</v>
      </c>
      <c r="S1037" s="385">
        <v>44011</v>
      </c>
      <c r="T1037" s="144">
        <v>798</v>
      </c>
      <c r="U1037" s="144" t="s">
        <v>60</v>
      </c>
      <c r="V1037" s="144">
        <v>165</v>
      </c>
      <c r="W1037" s="144" t="str">
        <f t="shared" si="153"/>
        <v>Active</v>
      </c>
      <c r="X1037" s="144">
        <v>798</v>
      </c>
      <c r="Y1037" s="157" t="s">
        <v>70</v>
      </c>
      <c r="Z1037" s="386">
        <v>1</v>
      </c>
      <c r="AA1037" s="386">
        <v>1</v>
      </c>
      <c r="AB1037" s="387" t="s">
        <v>62</v>
      </c>
      <c r="AC1037" s="157"/>
    </row>
    <row r="1038" spans="2:29">
      <c r="B1038" s="347">
        <v>48</v>
      </c>
      <c r="C1038" s="383">
        <v>124</v>
      </c>
      <c r="D1038" s="383" t="str">
        <f t="shared" si="148"/>
        <v>NO</v>
      </c>
      <c r="E1038" s="383" t="str">
        <f t="shared" si="149"/>
        <v>MILD</v>
      </c>
      <c r="F1038" s="383" t="str">
        <f t="shared" si="150"/>
        <v>RAIN</v>
      </c>
      <c r="G1038" s="384" t="str">
        <f t="shared" si="145"/>
        <v>WET</v>
      </c>
      <c r="I1038" s="342">
        <v>2</v>
      </c>
      <c r="J1038" s="144" t="str">
        <f t="shared" si="151"/>
        <v>SMALL</v>
      </c>
      <c r="K1038" s="144" t="str">
        <f t="shared" si="152"/>
        <v>SMALL</v>
      </c>
      <c r="L1038" s="144" t="str" cm="1">
        <f t="array" ref="L1038">_xlfn.IFS(I1038&lt;=2,"SMALL",I1038&lt;=5,"MEDIUM",I1038&gt;5,"LARGE")</f>
        <v>SMALL</v>
      </c>
      <c r="M1038" s="144" t="str">
        <f t="shared" si="146"/>
        <v>NO</v>
      </c>
      <c r="N1038" s="374">
        <v>4.7300000000000004</v>
      </c>
      <c r="O1038" s="374">
        <f t="shared" si="147"/>
        <v>5</v>
      </c>
      <c r="P1038" s="158" t="str" cm="1">
        <f t="array" ref="P1038">_xlfn.SWITCH(ROUND(N1038,0),5,"Excellent",4,"Good",3,"ok","Bad")</f>
        <v>Excellent</v>
      </c>
      <c r="Q1038" s="144">
        <v>101</v>
      </c>
      <c r="R1038" s="385">
        <v>42036</v>
      </c>
      <c r="S1038" s="385">
        <v>43921</v>
      </c>
      <c r="T1038" s="144">
        <v>798</v>
      </c>
      <c r="U1038" s="144" t="s">
        <v>60</v>
      </c>
      <c r="V1038" s="144">
        <v>113</v>
      </c>
      <c r="W1038" s="144" t="str">
        <f t="shared" si="153"/>
        <v>Active</v>
      </c>
      <c r="X1038" s="144">
        <v>798</v>
      </c>
      <c r="Y1038" s="157" t="s">
        <v>70</v>
      </c>
      <c r="Z1038" s="386">
        <v>1</v>
      </c>
      <c r="AA1038" s="386">
        <v>0.75</v>
      </c>
      <c r="AB1038" s="387" t="s">
        <v>62</v>
      </c>
      <c r="AC1038" s="157"/>
    </row>
    <row r="1039" spans="2:29">
      <c r="B1039" s="347">
        <v>57</v>
      </c>
      <c r="C1039" s="383">
        <v>5</v>
      </c>
      <c r="D1039" s="383" t="str">
        <f t="shared" si="148"/>
        <v>NO</v>
      </c>
      <c r="E1039" s="383" t="str">
        <f t="shared" si="149"/>
        <v>MILD</v>
      </c>
      <c r="F1039" s="383" t="str">
        <f t="shared" si="150"/>
        <v>RAIN</v>
      </c>
      <c r="G1039" s="384" t="str">
        <f t="shared" si="145"/>
        <v>WET</v>
      </c>
      <c r="I1039" s="342">
        <v>4</v>
      </c>
      <c r="J1039" s="144" t="str">
        <f t="shared" si="151"/>
        <v>LARGE</v>
      </c>
      <c r="K1039" s="144" t="str">
        <f t="shared" si="152"/>
        <v>MEDIUM</v>
      </c>
      <c r="L1039" s="144" t="str" cm="1">
        <f t="array" ref="L1039">_xlfn.IFS(I1039&lt;=2,"SMALL",I1039&lt;=5,"MEDIUM",I1039&gt;5,"LARGE")</f>
        <v>MEDIUM</v>
      </c>
      <c r="M1039" s="144" t="str">
        <f t="shared" si="146"/>
        <v>NO</v>
      </c>
      <c r="N1039" s="374">
        <v>4.51</v>
      </c>
      <c r="O1039" s="374">
        <f t="shared" si="147"/>
        <v>5</v>
      </c>
      <c r="P1039" s="158" t="str" cm="1">
        <f t="array" ref="P1039">_xlfn.SWITCH(ROUND(N1039,0),5,"Excellent",4,"Good",3,"ok","Bad")</f>
        <v>Excellent</v>
      </c>
      <c r="Q1039" s="144">
        <v>150</v>
      </c>
      <c r="R1039" s="385">
        <v>41961</v>
      </c>
      <c r="S1039" s="385">
        <v>43891</v>
      </c>
      <c r="T1039" s="144">
        <v>1725</v>
      </c>
      <c r="U1039" s="144" t="s">
        <v>60</v>
      </c>
      <c r="V1039" s="144">
        <v>28</v>
      </c>
      <c r="W1039" s="144" t="str">
        <f t="shared" si="153"/>
        <v>Active</v>
      </c>
      <c r="X1039" s="144">
        <v>1725</v>
      </c>
      <c r="Y1039" s="157" t="s">
        <v>61</v>
      </c>
      <c r="Z1039" s="386">
        <v>1</v>
      </c>
      <c r="AA1039" s="386">
        <v>1</v>
      </c>
      <c r="AB1039" s="387" t="s">
        <v>62</v>
      </c>
      <c r="AC1039" s="157"/>
    </row>
    <row r="1040" spans="2:29">
      <c r="B1040" s="347">
        <v>46</v>
      </c>
      <c r="C1040" s="383">
        <v>0</v>
      </c>
      <c r="D1040" s="383" t="str">
        <f t="shared" si="148"/>
        <v>NO</v>
      </c>
      <c r="E1040" s="383" t="str">
        <f t="shared" si="149"/>
        <v>MILD</v>
      </c>
      <c r="F1040" s="383" t="str">
        <f t="shared" si="150"/>
        <v>NONE</v>
      </c>
      <c r="G1040" s="384" t="str">
        <f t="shared" si="145"/>
        <v>WET</v>
      </c>
      <c r="I1040" s="342">
        <v>2</v>
      </c>
      <c r="J1040" s="144" t="str">
        <f t="shared" si="151"/>
        <v>SMALL</v>
      </c>
      <c r="K1040" s="144" t="str">
        <f t="shared" si="152"/>
        <v>SMALL</v>
      </c>
      <c r="L1040" s="144" t="str" cm="1">
        <f t="array" ref="L1040">_xlfn.IFS(I1040&lt;=2,"SMALL",I1040&lt;=5,"MEDIUM",I1040&gt;5,"LARGE")</f>
        <v>SMALL</v>
      </c>
      <c r="M1040" s="144" t="str">
        <f t="shared" si="146"/>
        <v>NO</v>
      </c>
      <c r="N1040" s="374">
        <v>4.8899999999999997</v>
      </c>
      <c r="O1040" s="374">
        <f t="shared" si="147"/>
        <v>5</v>
      </c>
      <c r="P1040" s="158" t="str" cm="1">
        <f t="array" ref="P1040">_xlfn.SWITCH(ROUND(N1040,0),5,"Excellent",4,"Good",3,"ok","Bad")</f>
        <v>Excellent</v>
      </c>
      <c r="Q1040" s="144">
        <v>95</v>
      </c>
      <c r="R1040" s="385">
        <v>41981</v>
      </c>
      <c r="S1040" s="385">
        <v>43857</v>
      </c>
      <c r="T1040" s="144">
        <v>1986</v>
      </c>
      <c r="U1040" s="144" t="s">
        <v>69</v>
      </c>
      <c r="V1040" s="144">
        <v>356</v>
      </c>
      <c r="W1040" s="144" t="str">
        <f t="shared" si="153"/>
        <v>Active</v>
      </c>
      <c r="X1040" s="144">
        <v>1986</v>
      </c>
      <c r="Y1040" s="157" t="s">
        <v>61</v>
      </c>
      <c r="Z1040" s="386">
        <v>1</v>
      </c>
      <c r="AA1040" s="386">
        <v>0.56000000000000005</v>
      </c>
      <c r="AB1040" s="387" t="s">
        <v>65</v>
      </c>
      <c r="AC1040" s="157"/>
    </row>
    <row r="1041" spans="2:29">
      <c r="B1041" s="347">
        <v>64</v>
      </c>
      <c r="C1041" s="383">
        <v>8</v>
      </c>
      <c r="D1041" s="383" t="str">
        <f t="shared" si="148"/>
        <v>NO</v>
      </c>
      <c r="E1041" s="383" t="str">
        <f t="shared" si="149"/>
        <v>MILD</v>
      </c>
      <c r="F1041" s="383" t="str">
        <f t="shared" si="150"/>
        <v>RAIN</v>
      </c>
      <c r="G1041" s="384" t="str">
        <f t="shared" si="145"/>
        <v>WET</v>
      </c>
      <c r="I1041" s="342">
        <v>1</v>
      </c>
      <c r="J1041" s="144" t="str">
        <f t="shared" si="151"/>
        <v>SMALL</v>
      </c>
      <c r="K1041" s="144" t="str">
        <f t="shared" si="152"/>
        <v>SMALL</v>
      </c>
      <c r="L1041" s="144" t="str" cm="1">
        <f t="array" ref="L1041">_xlfn.IFS(I1041&lt;=2,"SMALL",I1041&lt;=5,"MEDIUM",I1041&gt;5,"LARGE")</f>
        <v>SMALL</v>
      </c>
      <c r="M1041" s="144" t="str">
        <f t="shared" si="146"/>
        <v>YES</v>
      </c>
      <c r="N1041" s="374">
        <v>4.8899999999999997</v>
      </c>
      <c r="O1041" s="374">
        <f t="shared" si="147"/>
        <v>5</v>
      </c>
      <c r="P1041" s="158" t="str" cm="1">
        <f t="array" ref="P1041">_xlfn.SWITCH(ROUND(N1041,0),5,"Excellent",4,"Good",3,"ok","Bad")</f>
        <v>Excellent</v>
      </c>
      <c r="Q1041" s="144">
        <v>229</v>
      </c>
      <c r="R1041" s="385">
        <v>42791</v>
      </c>
      <c r="S1041" s="385">
        <v>43899</v>
      </c>
      <c r="T1041" s="144">
        <v>1850</v>
      </c>
      <c r="U1041" s="144" t="s">
        <v>60</v>
      </c>
      <c r="V1041" s="144">
        <v>365</v>
      </c>
      <c r="W1041" s="144" t="str">
        <f t="shared" si="153"/>
        <v>Active</v>
      </c>
      <c r="X1041" s="144">
        <v>1850</v>
      </c>
      <c r="Y1041" s="157" t="s">
        <v>64</v>
      </c>
      <c r="Z1041" s="386">
        <v>1</v>
      </c>
      <c r="AA1041" s="386">
        <v>0.62</v>
      </c>
      <c r="AB1041" s="387" t="s">
        <v>65</v>
      </c>
      <c r="AC1041" s="157"/>
    </row>
    <row r="1042" spans="2:29">
      <c r="B1042" s="347">
        <v>63</v>
      </c>
      <c r="C1042" s="383">
        <v>0</v>
      </c>
      <c r="D1042" s="383" t="str">
        <f t="shared" si="148"/>
        <v>NO</v>
      </c>
      <c r="E1042" s="383" t="str">
        <f t="shared" si="149"/>
        <v>MILD</v>
      </c>
      <c r="F1042" s="383" t="str">
        <f t="shared" si="150"/>
        <v>NONE</v>
      </c>
      <c r="G1042" s="384" t="str">
        <f t="shared" si="145"/>
        <v>WET</v>
      </c>
      <c r="I1042" s="342">
        <v>2</v>
      </c>
      <c r="J1042" s="144" t="str">
        <f t="shared" si="151"/>
        <v>SMALL</v>
      </c>
      <c r="K1042" s="144" t="str">
        <f t="shared" si="152"/>
        <v>SMALL</v>
      </c>
      <c r="L1042" s="144" t="str" cm="1">
        <f t="array" ref="L1042">_xlfn.IFS(I1042&lt;=2,"SMALL",I1042&lt;=5,"MEDIUM",I1042&gt;5,"LARGE")</f>
        <v>SMALL</v>
      </c>
      <c r="M1042" s="144" t="str">
        <f t="shared" si="146"/>
        <v>NO</v>
      </c>
      <c r="N1042" s="374">
        <v>4.91</v>
      </c>
      <c r="O1042" s="374">
        <f t="shared" si="147"/>
        <v>5</v>
      </c>
      <c r="P1042" s="158" t="str" cm="1">
        <f t="array" ref="P1042">_xlfn.SWITCH(ROUND(N1042,0),5,"Excellent",4,"Good",3,"ok","Bad")</f>
        <v>Excellent</v>
      </c>
      <c r="Q1042" s="144">
        <v>33</v>
      </c>
      <c r="R1042" s="385">
        <v>42006</v>
      </c>
      <c r="S1042" s="385">
        <v>43831</v>
      </c>
      <c r="T1042" s="144">
        <v>1585</v>
      </c>
      <c r="U1042" s="144" t="s">
        <v>60</v>
      </c>
      <c r="V1042" s="144">
        <v>365</v>
      </c>
      <c r="W1042" s="144" t="str">
        <f t="shared" si="153"/>
        <v>Active</v>
      </c>
      <c r="X1042" s="144">
        <v>1585</v>
      </c>
      <c r="Y1042" s="157" t="s">
        <v>122</v>
      </c>
      <c r="Z1042" s="386">
        <v>0.4</v>
      </c>
      <c r="AA1042" s="386">
        <v>0.64</v>
      </c>
      <c r="AB1042" s="387" t="s">
        <v>65</v>
      </c>
      <c r="AC1042" s="157"/>
    </row>
    <row r="1043" spans="2:29">
      <c r="B1043" s="347">
        <v>46</v>
      </c>
      <c r="C1043" s="383">
        <v>0</v>
      </c>
      <c r="D1043" s="383" t="str">
        <f t="shared" si="148"/>
        <v>NO</v>
      </c>
      <c r="E1043" s="383" t="str">
        <f t="shared" si="149"/>
        <v>MILD</v>
      </c>
      <c r="F1043" s="383" t="str">
        <f t="shared" si="150"/>
        <v>NONE</v>
      </c>
      <c r="G1043" s="384" t="str">
        <f t="shared" si="145"/>
        <v>WET</v>
      </c>
      <c r="I1043" s="342">
        <v>4</v>
      </c>
      <c r="J1043" s="144" t="str">
        <f t="shared" si="151"/>
        <v>LARGE</v>
      </c>
      <c r="K1043" s="144" t="str">
        <f t="shared" si="152"/>
        <v>MEDIUM</v>
      </c>
      <c r="L1043" s="144" t="str" cm="1">
        <f t="array" ref="L1043">_xlfn.IFS(I1043&lt;=2,"SMALL",I1043&lt;=5,"MEDIUM",I1043&gt;5,"LARGE")</f>
        <v>MEDIUM</v>
      </c>
      <c r="M1043" s="144" t="str">
        <f t="shared" si="146"/>
        <v>NO</v>
      </c>
      <c r="N1043" s="374">
        <v>4.59</v>
      </c>
      <c r="O1043" s="374">
        <f t="shared" si="147"/>
        <v>5</v>
      </c>
      <c r="P1043" s="158" t="str" cm="1">
        <f t="array" ref="P1043">_xlfn.SWITCH(ROUND(N1043,0),5,"Excellent",4,"Good",3,"ok","Bad")</f>
        <v>Excellent</v>
      </c>
      <c r="Q1043" s="144">
        <v>29</v>
      </c>
      <c r="R1043" s="385">
        <v>42104</v>
      </c>
      <c r="S1043" s="385">
        <v>43915</v>
      </c>
      <c r="T1043" s="144">
        <v>1993</v>
      </c>
      <c r="U1043" s="144" t="s">
        <v>69</v>
      </c>
      <c r="V1043" s="144">
        <v>242</v>
      </c>
      <c r="W1043" s="144" t="str">
        <f t="shared" si="153"/>
        <v>Active</v>
      </c>
      <c r="X1043" s="144">
        <v>1993</v>
      </c>
      <c r="Y1043" s="157" t="s">
        <v>70</v>
      </c>
      <c r="Z1043" s="386">
        <v>0.6</v>
      </c>
      <c r="AA1043" s="386">
        <v>0.55000000000000004</v>
      </c>
      <c r="AB1043" s="387" t="s">
        <v>65</v>
      </c>
      <c r="AC1043" s="157"/>
    </row>
    <row r="1044" spans="2:29">
      <c r="B1044" s="347">
        <v>62</v>
      </c>
      <c r="C1044" s="383">
        <v>0</v>
      </c>
      <c r="D1044" s="383" t="str">
        <f t="shared" si="148"/>
        <v>NO</v>
      </c>
      <c r="E1044" s="383" t="str">
        <f t="shared" si="149"/>
        <v>MILD</v>
      </c>
      <c r="F1044" s="383" t="str">
        <f t="shared" si="150"/>
        <v>NONE</v>
      </c>
      <c r="G1044" s="384" t="str">
        <f t="shared" si="145"/>
        <v>WET</v>
      </c>
      <c r="I1044" s="342">
        <v>1</v>
      </c>
      <c r="J1044" s="144" t="str">
        <f t="shared" si="151"/>
        <v>SMALL</v>
      </c>
      <c r="K1044" s="144" t="str">
        <f t="shared" si="152"/>
        <v>SMALL</v>
      </c>
      <c r="L1044" s="144" t="str" cm="1">
        <f t="array" ref="L1044">_xlfn.IFS(I1044&lt;=2,"SMALL",I1044&lt;=5,"MEDIUM",I1044&gt;5,"LARGE")</f>
        <v>SMALL</v>
      </c>
      <c r="M1044" s="144" t="str">
        <f t="shared" si="146"/>
        <v>NO</v>
      </c>
      <c r="N1044" s="374">
        <v>5</v>
      </c>
      <c r="O1044" s="374">
        <f t="shared" si="147"/>
        <v>5</v>
      </c>
      <c r="P1044" s="158" t="str" cm="1">
        <f t="array" ref="P1044">_xlfn.SWITCH(ROUND(N1044,0),5,"Excellent",4,"Good",3,"ok","Bad")</f>
        <v>Excellent</v>
      </c>
      <c r="Q1044" s="144">
        <v>33</v>
      </c>
      <c r="R1044" s="385">
        <v>42971</v>
      </c>
      <c r="S1044" s="385">
        <v>43831</v>
      </c>
      <c r="T1044" s="144">
        <v>1994</v>
      </c>
      <c r="U1044" s="144" t="s">
        <v>60</v>
      </c>
      <c r="V1044" s="144">
        <v>365</v>
      </c>
      <c r="W1044" s="144" t="str">
        <f t="shared" si="153"/>
        <v>Active</v>
      </c>
      <c r="X1044" s="144">
        <v>1994</v>
      </c>
      <c r="Y1044" s="157" t="s">
        <v>64</v>
      </c>
      <c r="Z1044" s="386">
        <v>0.5</v>
      </c>
      <c r="AA1044" s="386">
        <v>0</v>
      </c>
      <c r="AB1044" s="387" t="s">
        <v>65</v>
      </c>
      <c r="AC1044" s="157"/>
    </row>
    <row r="1045" spans="2:29">
      <c r="B1045" s="347">
        <v>41</v>
      </c>
      <c r="C1045" s="383">
        <v>0</v>
      </c>
      <c r="D1045" s="383" t="str">
        <f t="shared" si="148"/>
        <v>NO</v>
      </c>
      <c r="E1045" s="383" t="str">
        <f t="shared" si="149"/>
        <v>MILD</v>
      </c>
      <c r="F1045" s="383" t="str">
        <f t="shared" si="150"/>
        <v>NONE</v>
      </c>
      <c r="G1045" s="384" t="str">
        <f t="shared" si="145"/>
        <v>WET</v>
      </c>
      <c r="I1045" s="342">
        <v>1</v>
      </c>
      <c r="J1045" s="144" t="str">
        <f t="shared" si="151"/>
        <v>SMALL</v>
      </c>
      <c r="K1045" s="144" t="str">
        <f t="shared" si="152"/>
        <v>SMALL</v>
      </c>
      <c r="L1045" s="144" t="str" cm="1">
        <f t="array" ref="L1045">_xlfn.IFS(I1045&lt;=2,"SMALL",I1045&lt;=5,"MEDIUM",I1045&gt;5,"LARGE")</f>
        <v>SMALL</v>
      </c>
      <c r="M1045" s="144" t="str">
        <f t="shared" si="146"/>
        <v>NO</v>
      </c>
      <c r="N1045" s="374">
        <v>4.4800000000000004</v>
      </c>
      <c r="O1045" s="374">
        <f t="shared" si="147"/>
        <v>4</v>
      </c>
      <c r="P1045" s="158" t="str" cm="1">
        <f t="array" ref="P1045">_xlfn.SWITCH(ROUND(N1045,0),5,"Excellent",4,"Good",3,"ok","Bad")</f>
        <v>Good</v>
      </c>
      <c r="Q1045" s="144">
        <v>65</v>
      </c>
      <c r="R1045" s="385">
        <v>42496</v>
      </c>
      <c r="S1045" s="385">
        <v>43797</v>
      </c>
      <c r="T1045" s="144">
        <v>1156</v>
      </c>
      <c r="U1045" s="144" t="s">
        <v>73</v>
      </c>
      <c r="V1045" s="144">
        <v>365</v>
      </c>
      <c r="W1045" s="144" t="str">
        <f t="shared" si="153"/>
        <v>Active</v>
      </c>
      <c r="X1045" s="144">
        <v>1156</v>
      </c>
      <c r="Y1045" s="157" t="s">
        <v>61</v>
      </c>
      <c r="Z1045" s="386">
        <v>1</v>
      </c>
      <c r="AA1045" s="386">
        <v>0.5</v>
      </c>
      <c r="AB1045" s="387" t="s">
        <v>62</v>
      </c>
      <c r="AC1045" s="157"/>
    </row>
    <row r="1046" spans="2:29">
      <c r="B1046" s="347">
        <v>61</v>
      </c>
      <c r="C1046" s="383">
        <v>84</v>
      </c>
      <c r="D1046" s="383" t="str">
        <f t="shared" si="148"/>
        <v>NO</v>
      </c>
      <c r="E1046" s="383" t="str">
        <f t="shared" si="149"/>
        <v>MILD</v>
      </c>
      <c r="F1046" s="383" t="str">
        <f t="shared" si="150"/>
        <v>RAIN</v>
      </c>
      <c r="G1046" s="384" t="str">
        <f t="shared" si="145"/>
        <v>WET</v>
      </c>
      <c r="I1046" s="342">
        <v>2</v>
      </c>
      <c r="J1046" s="144" t="str">
        <f t="shared" si="151"/>
        <v>SMALL</v>
      </c>
      <c r="K1046" s="144" t="str">
        <f t="shared" si="152"/>
        <v>SMALL</v>
      </c>
      <c r="L1046" s="144" t="str" cm="1">
        <f t="array" ref="L1046">_xlfn.IFS(I1046&lt;=2,"SMALL",I1046&lt;=5,"MEDIUM",I1046&gt;5,"LARGE")</f>
        <v>SMALL</v>
      </c>
      <c r="M1046" s="144" t="str">
        <f t="shared" si="146"/>
        <v>NO</v>
      </c>
      <c r="N1046" s="374">
        <v>4.88</v>
      </c>
      <c r="O1046" s="374">
        <f t="shared" si="147"/>
        <v>5</v>
      </c>
      <c r="P1046" s="158" t="str" cm="1">
        <f t="array" ref="P1046">_xlfn.SWITCH(ROUND(N1046,0),5,"Excellent",4,"Good",3,"ok","Bad")</f>
        <v>Excellent</v>
      </c>
      <c r="Q1046" s="144">
        <v>81</v>
      </c>
      <c r="R1046" s="385">
        <v>41980</v>
      </c>
      <c r="S1046" s="385">
        <v>43832</v>
      </c>
      <c r="T1046" s="144">
        <v>1815</v>
      </c>
      <c r="U1046" s="144" t="s">
        <v>69</v>
      </c>
      <c r="V1046" s="144">
        <v>269</v>
      </c>
      <c r="W1046" s="144" t="str">
        <f t="shared" si="153"/>
        <v>Active</v>
      </c>
      <c r="X1046" s="144">
        <v>1815</v>
      </c>
      <c r="Y1046" s="157" t="s">
        <v>70</v>
      </c>
      <c r="Z1046" s="386">
        <v>1</v>
      </c>
      <c r="AA1046" s="386">
        <v>0.96</v>
      </c>
      <c r="AB1046" s="387" t="s">
        <v>65</v>
      </c>
      <c r="AC1046" s="157"/>
    </row>
    <row r="1047" spans="2:29">
      <c r="B1047" s="347">
        <v>46</v>
      </c>
      <c r="C1047" s="383">
        <v>53</v>
      </c>
      <c r="D1047" s="383" t="str">
        <f t="shared" si="148"/>
        <v>NO</v>
      </c>
      <c r="E1047" s="383" t="str">
        <f t="shared" si="149"/>
        <v>MILD</v>
      </c>
      <c r="F1047" s="383" t="str">
        <f t="shared" si="150"/>
        <v>RAIN</v>
      </c>
      <c r="G1047" s="384" t="str">
        <f t="shared" si="145"/>
        <v>WET</v>
      </c>
      <c r="I1047" s="342">
        <v>1</v>
      </c>
      <c r="J1047" s="144" t="str">
        <f t="shared" si="151"/>
        <v>SMALL</v>
      </c>
      <c r="K1047" s="144" t="str">
        <f t="shared" si="152"/>
        <v>SMALL</v>
      </c>
      <c r="L1047" s="144" t="str" cm="1">
        <f t="array" ref="L1047">_xlfn.IFS(I1047&lt;=2,"SMALL",I1047&lt;=5,"MEDIUM",I1047&gt;5,"LARGE")</f>
        <v>SMALL</v>
      </c>
      <c r="M1047" s="144" t="str">
        <f t="shared" si="146"/>
        <v>YES</v>
      </c>
      <c r="N1047" s="374">
        <v>4.82</v>
      </c>
      <c r="O1047" s="374">
        <f t="shared" si="147"/>
        <v>5</v>
      </c>
      <c r="P1047" s="158" t="str" cm="1">
        <f t="array" ref="P1047">_xlfn.SWITCH(ROUND(N1047,0),5,"Excellent",4,"Good",3,"ok","Bad")</f>
        <v>Excellent</v>
      </c>
      <c r="Q1047" s="144">
        <v>250</v>
      </c>
      <c r="R1047" s="385">
        <v>41998</v>
      </c>
      <c r="S1047" s="385">
        <v>43903</v>
      </c>
      <c r="T1047" s="144">
        <v>651</v>
      </c>
      <c r="U1047" s="144" t="s">
        <v>60</v>
      </c>
      <c r="V1047" s="144">
        <v>359</v>
      </c>
      <c r="W1047" s="144" t="str">
        <f t="shared" si="153"/>
        <v>Active</v>
      </c>
      <c r="X1047" s="144">
        <v>651</v>
      </c>
      <c r="Y1047" s="157" t="s">
        <v>61</v>
      </c>
      <c r="Z1047" s="386">
        <v>0.75</v>
      </c>
      <c r="AA1047" s="386">
        <v>0.44</v>
      </c>
      <c r="AB1047" s="387" t="s">
        <v>65</v>
      </c>
      <c r="AC1047" s="157"/>
    </row>
    <row r="1048" spans="2:29">
      <c r="B1048" s="347">
        <v>59</v>
      </c>
      <c r="C1048" s="383">
        <v>0</v>
      </c>
      <c r="D1048" s="383" t="str">
        <f t="shared" si="148"/>
        <v>NO</v>
      </c>
      <c r="E1048" s="383" t="str">
        <f t="shared" si="149"/>
        <v>MILD</v>
      </c>
      <c r="F1048" s="383" t="str">
        <f t="shared" si="150"/>
        <v>NONE</v>
      </c>
      <c r="G1048" s="384" t="str">
        <f t="shared" si="145"/>
        <v>WET</v>
      </c>
      <c r="I1048" s="342">
        <v>1</v>
      </c>
      <c r="J1048" s="144" t="str">
        <f t="shared" si="151"/>
        <v>SMALL</v>
      </c>
      <c r="K1048" s="144" t="str">
        <f t="shared" si="152"/>
        <v>SMALL</v>
      </c>
      <c r="L1048" s="144" t="str" cm="1">
        <f t="array" ref="L1048">_xlfn.IFS(I1048&lt;=2,"SMALL",I1048&lt;=5,"MEDIUM",I1048&gt;5,"LARGE")</f>
        <v>SMALL</v>
      </c>
      <c r="M1048" s="144" t="str">
        <f t="shared" si="146"/>
        <v>NO</v>
      </c>
      <c r="N1048" s="374">
        <v>4.67</v>
      </c>
      <c r="O1048" s="374">
        <f t="shared" si="147"/>
        <v>5</v>
      </c>
      <c r="P1048" s="158" t="str" cm="1">
        <f t="array" ref="P1048">_xlfn.SWITCH(ROUND(N1048,0),5,"Excellent",4,"Good",3,"ok","Bad")</f>
        <v>Excellent</v>
      </c>
      <c r="Q1048" s="144">
        <v>239</v>
      </c>
      <c r="R1048" s="385">
        <v>42127</v>
      </c>
      <c r="S1048" s="385">
        <v>43904</v>
      </c>
      <c r="T1048" s="144">
        <v>651</v>
      </c>
      <c r="U1048" s="144" t="s">
        <v>60</v>
      </c>
      <c r="V1048" s="144">
        <v>352</v>
      </c>
      <c r="W1048" s="144" t="str">
        <f t="shared" si="153"/>
        <v>Active</v>
      </c>
      <c r="X1048" s="144">
        <v>651</v>
      </c>
      <c r="Y1048" s="157" t="s">
        <v>64</v>
      </c>
      <c r="Z1048" s="386">
        <v>0.5</v>
      </c>
      <c r="AA1048" s="386">
        <v>0.6</v>
      </c>
      <c r="AB1048" s="387" t="s">
        <v>62</v>
      </c>
      <c r="AC1048" s="157"/>
    </row>
    <row r="1049" spans="2:29">
      <c r="B1049" s="347">
        <v>40</v>
      </c>
      <c r="C1049" s="383">
        <v>0</v>
      </c>
      <c r="D1049" s="383" t="str">
        <f t="shared" si="148"/>
        <v>NO</v>
      </c>
      <c r="E1049" s="383" t="str">
        <f t="shared" si="149"/>
        <v>MILD</v>
      </c>
      <c r="F1049" s="383" t="str">
        <f t="shared" si="150"/>
        <v>NONE</v>
      </c>
      <c r="G1049" s="384" t="str">
        <f t="shared" si="145"/>
        <v>WET</v>
      </c>
      <c r="I1049" s="342">
        <v>2</v>
      </c>
      <c r="J1049" s="144" t="str">
        <f t="shared" si="151"/>
        <v>SMALL</v>
      </c>
      <c r="K1049" s="144" t="str">
        <f t="shared" si="152"/>
        <v>SMALL</v>
      </c>
      <c r="L1049" s="144" t="str" cm="1">
        <f t="array" ref="L1049">_xlfn.IFS(I1049&lt;=2,"SMALL",I1049&lt;=5,"MEDIUM",I1049&gt;5,"LARGE")</f>
        <v>SMALL</v>
      </c>
      <c r="M1049" s="144" t="str">
        <f t="shared" si="146"/>
        <v>YES</v>
      </c>
      <c r="N1049" s="374">
        <v>4.99</v>
      </c>
      <c r="O1049" s="374">
        <f t="shared" si="147"/>
        <v>5</v>
      </c>
      <c r="P1049" s="158" t="str" cm="1">
        <f t="array" ref="P1049">_xlfn.SWITCH(ROUND(N1049,0),5,"Excellent",4,"Good",3,"ok","Bad")</f>
        <v>Excellent</v>
      </c>
      <c r="Q1049" s="144">
        <v>213</v>
      </c>
      <c r="R1049" s="385">
        <v>41981</v>
      </c>
      <c r="S1049" s="385">
        <v>43826</v>
      </c>
      <c r="T1049" s="144">
        <v>1998</v>
      </c>
      <c r="U1049" s="144" t="s">
        <v>60</v>
      </c>
      <c r="V1049" s="144">
        <v>358</v>
      </c>
      <c r="W1049" s="144" t="str">
        <f t="shared" si="153"/>
        <v>Active</v>
      </c>
      <c r="X1049" s="144">
        <v>1998</v>
      </c>
      <c r="Y1049" s="157" t="s">
        <v>70</v>
      </c>
      <c r="Z1049" s="386">
        <v>1</v>
      </c>
      <c r="AA1049" s="386">
        <v>0.73</v>
      </c>
      <c r="AB1049" s="387" t="s">
        <v>62</v>
      </c>
      <c r="AC1049" s="157"/>
    </row>
    <row r="1050" spans="2:29">
      <c r="B1050" s="347">
        <v>66</v>
      </c>
      <c r="C1050" s="383">
        <v>0</v>
      </c>
      <c r="D1050" s="383" t="str">
        <f t="shared" si="148"/>
        <v>NO</v>
      </c>
      <c r="E1050" s="383" t="str">
        <f t="shared" si="149"/>
        <v>MILD</v>
      </c>
      <c r="F1050" s="383" t="str">
        <f t="shared" si="150"/>
        <v>NONE</v>
      </c>
      <c r="G1050" s="384" t="str">
        <f t="shared" si="145"/>
        <v>WET</v>
      </c>
      <c r="I1050" s="342">
        <v>3</v>
      </c>
      <c r="J1050" s="144" t="str">
        <f t="shared" si="151"/>
        <v>LARGE</v>
      </c>
      <c r="K1050" s="144" t="str">
        <f t="shared" si="152"/>
        <v>MEDIUM</v>
      </c>
      <c r="L1050" s="144" t="str" cm="1">
        <f t="array" ref="L1050">_xlfn.IFS(I1050&lt;=2,"SMALL",I1050&lt;=5,"MEDIUM",I1050&gt;5,"LARGE")</f>
        <v>MEDIUM</v>
      </c>
      <c r="M1050" s="144" t="str">
        <f t="shared" si="146"/>
        <v>NO</v>
      </c>
      <c r="N1050" s="374">
        <v>4.9800000000000004</v>
      </c>
      <c r="O1050" s="374">
        <f t="shared" si="147"/>
        <v>5</v>
      </c>
      <c r="P1050" s="158" t="str" cm="1">
        <f t="array" ref="P1050">_xlfn.SWITCH(ROUND(N1050,0),5,"Excellent",4,"Good",3,"ok","Bad")</f>
        <v>Excellent</v>
      </c>
      <c r="Q1050" s="144">
        <v>50</v>
      </c>
      <c r="R1050" s="385">
        <v>42912</v>
      </c>
      <c r="S1050" s="385">
        <v>43883</v>
      </c>
      <c r="T1050" s="144">
        <v>1955</v>
      </c>
      <c r="U1050" s="144" t="s">
        <v>69</v>
      </c>
      <c r="V1050" s="144">
        <v>134</v>
      </c>
      <c r="W1050" s="144" t="str">
        <f t="shared" si="153"/>
        <v>Active</v>
      </c>
      <c r="X1050" s="144">
        <v>1955</v>
      </c>
      <c r="Y1050" s="157" t="s">
        <v>61</v>
      </c>
      <c r="Z1050" s="386">
        <v>1</v>
      </c>
      <c r="AA1050" s="386">
        <v>0.98</v>
      </c>
      <c r="AB1050" s="387" t="s">
        <v>62</v>
      </c>
      <c r="AC1050" s="157"/>
    </row>
    <row r="1051" spans="2:29">
      <c r="B1051" s="347">
        <v>43</v>
      </c>
      <c r="C1051" s="383">
        <v>0</v>
      </c>
      <c r="D1051" s="383" t="str">
        <f t="shared" si="148"/>
        <v>NO</v>
      </c>
      <c r="E1051" s="383" t="str">
        <f t="shared" si="149"/>
        <v>MILD</v>
      </c>
      <c r="F1051" s="383" t="str">
        <f t="shared" si="150"/>
        <v>NONE</v>
      </c>
      <c r="G1051" s="384" t="str">
        <f t="shared" si="145"/>
        <v>WET</v>
      </c>
      <c r="I1051" s="342">
        <v>3</v>
      </c>
      <c r="J1051" s="144" t="str">
        <f t="shared" si="151"/>
        <v>LARGE</v>
      </c>
      <c r="K1051" s="144" t="str">
        <f t="shared" si="152"/>
        <v>MEDIUM</v>
      </c>
      <c r="L1051" s="144" t="str" cm="1">
        <f t="array" ref="L1051">_xlfn.IFS(I1051&lt;=2,"SMALL",I1051&lt;=5,"MEDIUM",I1051&gt;5,"LARGE")</f>
        <v>MEDIUM</v>
      </c>
      <c r="M1051" s="144" t="str">
        <f t="shared" si="146"/>
        <v>NO</v>
      </c>
      <c r="N1051" s="374">
        <v>4.49</v>
      </c>
      <c r="O1051" s="374">
        <f t="shared" si="147"/>
        <v>4</v>
      </c>
      <c r="P1051" s="158" t="str" cm="1">
        <f t="array" ref="P1051">_xlfn.SWITCH(ROUND(N1051,0),5,"Excellent",4,"Good",3,"ok","Bad")</f>
        <v>Good</v>
      </c>
      <c r="Q1051" s="144">
        <v>81</v>
      </c>
      <c r="R1051" s="385">
        <v>42127</v>
      </c>
      <c r="S1051" s="385">
        <v>43278</v>
      </c>
      <c r="T1051" s="144">
        <v>353</v>
      </c>
      <c r="U1051" s="144" t="s">
        <v>69</v>
      </c>
      <c r="V1051" s="144">
        <v>48</v>
      </c>
      <c r="W1051" s="144" t="str">
        <f t="shared" si="153"/>
        <v>Active</v>
      </c>
      <c r="X1051" s="144">
        <v>353</v>
      </c>
      <c r="Y1051" s="157" t="s">
        <v>64</v>
      </c>
      <c r="Z1051" s="386">
        <v>0.5</v>
      </c>
      <c r="AA1051" s="386">
        <v>0.86</v>
      </c>
      <c r="AB1051" s="387" t="s">
        <v>62</v>
      </c>
      <c r="AC1051" s="157"/>
    </row>
    <row r="1052" spans="2:29">
      <c r="B1052" s="347">
        <v>65</v>
      </c>
      <c r="C1052" s="383">
        <v>74</v>
      </c>
      <c r="D1052" s="383" t="str">
        <f t="shared" si="148"/>
        <v>NO</v>
      </c>
      <c r="E1052" s="383" t="str">
        <f t="shared" si="149"/>
        <v>MILD</v>
      </c>
      <c r="F1052" s="383" t="str">
        <f t="shared" si="150"/>
        <v>RAIN</v>
      </c>
      <c r="G1052" s="384" t="str">
        <f t="shared" si="145"/>
        <v>WET</v>
      </c>
      <c r="I1052" s="342">
        <v>2</v>
      </c>
      <c r="J1052" s="144" t="str">
        <f t="shared" si="151"/>
        <v>SMALL</v>
      </c>
      <c r="K1052" s="144" t="str">
        <f t="shared" si="152"/>
        <v>SMALL</v>
      </c>
      <c r="L1052" s="144" t="str" cm="1">
        <f t="array" ref="L1052">_xlfn.IFS(I1052&lt;=2,"SMALL",I1052&lt;=5,"MEDIUM",I1052&gt;5,"LARGE")</f>
        <v>SMALL</v>
      </c>
      <c r="M1052" s="144" t="str">
        <f t="shared" si="146"/>
        <v>NO</v>
      </c>
      <c r="N1052" s="374">
        <v>4.7</v>
      </c>
      <c r="O1052" s="374">
        <f t="shared" si="147"/>
        <v>5</v>
      </c>
      <c r="P1052" s="158" t="str" cm="1">
        <f t="array" ref="P1052">_xlfn.SWITCH(ROUND(N1052,0),5,"Excellent",4,"Good",3,"ok","Bad")</f>
        <v>Excellent</v>
      </c>
      <c r="Q1052" s="144">
        <v>10</v>
      </c>
      <c r="R1052" s="385">
        <v>42343</v>
      </c>
      <c r="S1052" s="385">
        <v>43833</v>
      </c>
      <c r="T1052" s="144">
        <v>1053</v>
      </c>
      <c r="U1052" s="144" t="s">
        <v>60</v>
      </c>
      <c r="V1052" s="144">
        <v>44</v>
      </c>
      <c r="W1052" s="144" t="str">
        <f t="shared" si="153"/>
        <v>Active</v>
      </c>
      <c r="X1052" s="144">
        <v>1053</v>
      </c>
      <c r="Y1052" s="157" t="s">
        <v>122</v>
      </c>
      <c r="Z1052" s="386">
        <v>0</v>
      </c>
      <c r="AA1052" s="386">
        <v>1</v>
      </c>
      <c r="AB1052" s="387" t="s">
        <v>65</v>
      </c>
      <c r="AC1052" s="157"/>
    </row>
    <row r="1053" spans="2:29">
      <c r="B1053" s="347">
        <v>40</v>
      </c>
      <c r="C1053" s="383">
        <v>0</v>
      </c>
      <c r="D1053" s="383" t="str">
        <f t="shared" si="148"/>
        <v>NO</v>
      </c>
      <c r="E1053" s="383" t="str">
        <f t="shared" si="149"/>
        <v>MILD</v>
      </c>
      <c r="F1053" s="383" t="str">
        <f t="shared" si="150"/>
        <v>NONE</v>
      </c>
      <c r="G1053" s="384" t="str">
        <f t="shared" si="145"/>
        <v>WET</v>
      </c>
      <c r="I1053" s="342">
        <v>4</v>
      </c>
      <c r="J1053" s="144" t="str">
        <f t="shared" si="151"/>
        <v>LARGE</v>
      </c>
      <c r="K1053" s="144" t="str">
        <f t="shared" si="152"/>
        <v>MEDIUM</v>
      </c>
      <c r="L1053" s="144" t="str" cm="1">
        <f t="array" ref="L1053">_xlfn.IFS(I1053&lt;=2,"SMALL",I1053&lt;=5,"MEDIUM",I1053&gt;5,"LARGE")</f>
        <v>MEDIUM</v>
      </c>
      <c r="M1053" s="144" t="str">
        <f t="shared" si="146"/>
        <v>NO</v>
      </c>
      <c r="N1053" s="374">
        <v>4.63</v>
      </c>
      <c r="O1053" s="374">
        <f t="shared" si="147"/>
        <v>5</v>
      </c>
      <c r="P1053" s="158" t="str" cm="1">
        <f t="array" ref="P1053">_xlfn.SWITCH(ROUND(N1053,0),5,"Excellent",4,"Good",3,"ok","Bad")</f>
        <v>Excellent</v>
      </c>
      <c r="Q1053" s="144">
        <v>40</v>
      </c>
      <c r="R1053" s="385">
        <v>42022</v>
      </c>
      <c r="S1053" s="385">
        <v>42550</v>
      </c>
      <c r="T1053" s="144">
        <v>1999</v>
      </c>
      <c r="U1053" s="144" t="s">
        <v>69</v>
      </c>
      <c r="V1053" s="144">
        <v>0</v>
      </c>
      <c r="W1053" s="144" t="str">
        <f t="shared" si="153"/>
        <v>Inactive</v>
      </c>
      <c r="X1053" s="144">
        <v>1999</v>
      </c>
      <c r="Y1053" s="157" t="s">
        <v>70</v>
      </c>
      <c r="Z1053" s="386">
        <v>1</v>
      </c>
      <c r="AA1053" s="386">
        <v>0.7</v>
      </c>
      <c r="AB1053" s="387" t="s">
        <v>62</v>
      </c>
      <c r="AC1053" s="157"/>
    </row>
    <row r="1054" spans="2:29">
      <c r="B1054" s="347">
        <v>52</v>
      </c>
      <c r="C1054" s="383">
        <v>0</v>
      </c>
      <c r="D1054" s="383" t="str">
        <f t="shared" si="148"/>
        <v>NO</v>
      </c>
      <c r="E1054" s="383" t="str">
        <f t="shared" si="149"/>
        <v>MILD</v>
      </c>
      <c r="F1054" s="383" t="str">
        <f t="shared" si="150"/>
        <v>NONE</v>
      </c>
      <c r="G1054" s="384" t="str">
        <f t="shared" si="145"/>
        <v>WET</v>
      </c>
      <c r="I1054" s="342">
        <v>3</v>
      </c>
      <c r="J1054" s="144" t="str">
        <f t="shared" si="151"/>
        <v>LARGE</v>
      </c>
      <c r="K1054" s="144" t="str">
        <f t="shared" si="152"/>
        <v>MEDIUM</v>
      </c>
      <c r="L1054" s="144" t="str" cm="1">
        <f t="array" ref="L1054">_xlfn.IFS(I1054&lt;=2,"SMALL",I1054&lt;=5,"MEDIUM",I1054&gt;5,"LARGE")</f>
        <v>MEDIUM</v>
      </c>
      <c r="M1054" s="144" t="str">
        <f t="shared" si="146"/>
        <v>NO</v>
      </c>
      <c r="N1054" s="374">
        <v>4.75</v>
      </c>
      <c r="O1054" s="374">
        <f t="shared" si="147"/>
        <v>5</v>
      </c>
      <c r="P1054" s="158" t="str" cm="1">
        <f t="array" ref="P1054">_xlfn.SWITCH(ROUND(N1054,0),5,"Excellent",4,"Good",3,"ok","Bad")</f>
        <v>Excellent</v>
      </c>
      <c r="Q1054" s="144">
        <v>4</v>
      </c>
      <c r="R1054" s="385">
        <v>42542</v>
      </c>
      <c r="S1054" s="385">
        <v>43717</v>
      </c>
      <c r="T1054" s="144">
        <v>60</v>
      </c>
      <c r="U1054" s="144" t="s">
        <v>69</v>
      </c>
      <c r="V1054" s="144">
        <v>0</v>
      </c>
      <c r="W1054" s="144" t="str">
        <f t="shared" si="153"/>
        <v>Inactive</v>
      </c>
      <c r="X1054" s="144">
        <v>60</v>
      </c>
      <c r="Y1054" s="157" t="s">
        <v>70</v>
      </c>
      <c r="Z1054" s="386">
        <v>1</v>
      </c>
      <c r="AA1054" s="386">
        <v>1</v>
      </c>
      <c r="AB1054" s="387" t="s">
        <v>62</v>
      </c>
      <c r="AC1054" s="157"/>
    </row>
    <row r="1055" spans="2:29">
      <c r="B1055" s="347">
        <v>41</v>
      </c>
      <c r="C1055" s="383">
        <v>0</v>
      </c>
      <c r="D1055" s="383" t="str">
        <f t="shared" si="148"/>
        <v>NO</v>
      </c>
      <c r="E1055" s="383" t="str">
        <f t="shared" si="149"/>
        <v>MILD</v>
      </c>
      <c r="F1055" s="383" t="str">
        <f t="shared" si="150"/>
        <v>NONE</v>
      </c>
      <c r="G1055" s="384" t="str">
        <f t="shared" si="145"/>
        <v>WET</v>
      </c>
      <c r="I1055" s="342">
        <v>5</v>
      </c>
      <c r="J1055" s="144" t="str">
        <f t="shared" si="151"/>
        <v>LARGE</v>
      </c>
      <c r="K1055" s="144" t="str">
        <f t="shared" si="152"/>
        <v>MEDIUM</v>
      </c>
      <c r="L1055" s="144" t="str" cm="1">
        <f t="array" ref="L1055">_xlfn.IFS(I1055&lt;=2,"SMALL",I1055&lt;=5,"MEDIUM",I1055&gt;5,"LARGE")</f>
        <v>MEDIUM</v>
      </c>
      <c r="M1055" s="144" t="str">
        <f t="shared" si="146"/>
        <v>NO</v>
      </c>
      <c r="N1055" s="374">
        <v>5</v>
      </c>
      <c r="O1055" s="374">
        <f t="shared" si="147"/>
        <v>5</v>
      </c>
      <c r="P1055" s="158" t="str" cm="1">
        <f t="array" ref="P1055">_xlfn.SWITCH(ROUND(N1055,0),5,"Excellent",4,"Good",3,"ok","Bad")</f>
        <v>Excellent</v>
      </c>
      <c r="Q1055" s="144">
        <v>4</v>
      </c>
      <c r="R1055" s="385">
        <v>42105</v>
      </c>
      <c r="S1055" s="385">
        <v>42176</v>
      </c>
      <c r="T1055" s="144">
        <v>1997</v>
      </c>
      <c r="U1055" s="144" t="s">
        <v>69</v>
      </c>
      <c r="V1055" s="144">
        <v>358</v>
      </c>
      <c r="W1055" s="144" t="str">
        <f t="shared" si="153"/>
        <v>Active</v>
      </c>
      <c r="X1055" s="144">
        <v>1997</v>
      </c>
      <c r="Y1055" s="157" t="s">
        <v>61</v>
      </c>
      <c r="Z1055" s="386">
        <v>1</v>
      </c>
      <c r="AA1055" s="386">
        <v>0.98</v>
      </c>
      <c r="AB1055" s="387" t="s">
        <v>65</v>
      </c>
      <c r="AC1055" s="157"/>
    </row>
    <row r="1056" spans="2:29">
      <c r="B1056" s="347">
        <v>64</v>
      </c>
      <c r="C1056" s="383">
        <v>0</v>
      </c>
      <c r="D1056" s="383" t="str">
        <f t="shared" si="148"/>
        <v>NO</v>
      </c>
      <c r="E1056" s="383" t="str">
        <f t="shared" si="149"/>
        <v>MILD</v>
      </c>
      <c r="F1056" s="383" t="str">
        <f t="shared" si="150"/>
        <v>NONE</v>
      </c>
      <c r="G1056" s="384" t="str">
        <f t="shared" si="145"/>
        <v>WET</v>
      </c>
      <c r="I1056" s="342">
        <v>3</v>
      </c>
      <c r="J1056" s="144" t="str">
        <f t="shared" si="151"/>
        <v>LARGE</v>
      </c>
      <c r="K1056" s="144" t="str">
        <f t="shared" si="152"/>
        <v>MEDIUM</v>
      </c>
      <c r="L1056" s="144" t="str" cm="1">
        <f t="array" ref="L1056">_xlfn.IFS(I1056&lt;=2,"SMALL",I1056&lt;=5,"MEDIUM",I1056&gt;5,"LARGE")</f>
        <v>MEDIUM</v>
      </c>
      <c r="M1056" s="144" t="str">
        <f t="shared" si="146"/>
        <v>NO</v>
      </c>
      <c r="N1056" s="374">
        <v>4.8099999999999996</v>
      </c>
      <c r="O1056" s="374">
        <f t="shared" si="147"/>
        <v>5</v>
      </c>
      <c r="P1056" s="158" t="str" cm="1">
        <f t="array" ref="P1056">_xlfn.SWITCH(ROUND(N1056,0),5,"Excellent",4,"Good",3,"ok","Bad")</f>
        <v>Excellent</v>
      </c>
      <c r="Q1056" s="144">
        <v>48</v>
      </c>
      <c r="R1056" s="385">
        <v>42206</v>
      </c>
      <c r="S1056" s="385">
        <v>43877</v>
      </c>
      <c r="T1056" s="144">
        <v>1005</v>
      </c>
      <c r="U1056" s="144" t="s">
        <v>69</v>
      </c>
      <c r="V1056" s="144">
        <v>0</v>
      </c>
      <c r="W1056" s="144" t="str">
        <f t="shared" si="153"/>
        <v>Inactive</v>
      </c>
      <c r="X1056" s="144">
        <v>1005</v>
      </c>
      <c r="Y1056" s="157" t="s">
        <v>70</v>
      </c>
      <c r="Z1056" s="386">
        <v>1</v>
      </c>
      <c r="AA1056" s="386">
        <v>0.96</v>
      </c>
      <c r="AB1056" s="387" t="s">
        <v>65</v>
      </c>
      <c r="AC1056" s="157"/>
    </row>
    <row r="1057" spans="2:29">
      <c r="B1057" s="347">
        <v>51</v>
      </c>
      <c r="C1057" s="383">
        <v>0</v>
      </c>
      <c r="D1057" s="383" t="str">
        <f t="shared" si="148"/>
        <v>NO</v>
      </c>
      <c r="E1057" s="383" t="str">
        <f t="shared" si="149"/>
        <v>MILD</v>
      </c>
      <c r="F1057" s="383" t="str">
        <f t="shared" si="150"/>
        <v>NONE</v>
      </c>
      <c r="G1057" s="384" t="str">
        <f t="shared" si="145"/>
        <v>WET</v>
      </c>
      <c r="I1057" s="342">
        <v>5</v>
      </c>
      <c r="J1057" s="144" t="str">
        <f t="shared" si="151"/>
        <v>LARGE</v>
      </c>
      <c r="K1057" s="144" t="str">
        <f t="shared" si="152"/>
        <v>MEDIUM</v>
      </c>
      <c r="L1057" s="144" t="str" cm="1">
        <f t="array" ref="L1057">_xlfn.IFS(I1057&lt;=2,"SMALL",I1057&lt;=5,"MEDIUM",I1057&gt;5,"LARGE")</f>
        <v>MEDIUM</v>
      </c>
      <c r="M1057" s="144" t="str">
        <f t="shared" si="146"/>
        <v>NO</v>
      </c>
      <c r="N1057" s="374">
        <v>4.67</v>
      </c>
      <c r="O1057" s="374">
        <f t="shared" si="147"/>
        <v>5</v>
      </c>
      <c r="P1057" s="158" t="str" cm="1">
        <f t="array" ref="P1057">_xlfn.SWITCH(ROUND(N1057,0),5,"Excellent",4,"Good",3,"ok","Bad")</f>
        <v>Excellent</v>
      </c>
      <c r="Q1057" s="144">
        <v>15</v>
      </c>
      <c r="R1057" s="385">
        <v>42330</v>
      </c>
      <c r="S1057" s="385">
        <v>44043</v>
      </c>
      <c r="T1057" s="144">
        <v>2005</v>
      </c>
      <c r="U1057" s="144" t="s">
        <v>69</v>
      </c>
      <c r="V1057" s="144">
        <v>259</v>
      </c>
      <c r="W1057" s="144" t="str">
        <f t="shared" si="153"/>
        <v>Active</v>
      </c>
      <c r="X1057" s="144">
        <v>2005</v>
      </c>
      <c r="Y1057" s="157" t="s">
        <v>64</v>
      </c>
      <c r="Z1057" s="386">
        <v>1</v>
      </c>
      <c r="AA1057" s="386">
        <v>0.28999999999999998</v>
      </c>
      <c r="AB1057" s="387" t="s">
        <v>65</v>
      </c>
      <c r="AC1057" s="157"/>
    </row>
    <row r="1058" spans="2:29">
      <c r="B1058" s="347">
        <v>49</v>
      </c>
      <c r="C1058" s="383">
        <v>0</v>
      </c>
      <c r="D1058" s="383" t="str">
        <f t="shared" si="148"/>
        <v>NO</v>
      </c>
      <c r="E1058" s="383" t="str">
        <f t="shared" si="149"/>
        <v>MILD</v>
      </c>
      <c r="F1058" s="383" t="str">
        <f t="shared" si="150"/>
        <v>NONE</v>
      </c>
      <c r="G1058" s="384" t="str">
        <f t="shared" si="145"/>
        <v>WET</v>
      </c>
      <c r="I1058" s="342">
        <v>4</v>
      </c>
      <c r="J1058" s="144" t="str">
        <f t="shared" si="151"/>
        <v>LARGE</v>
      </c>
      <c r="K1058" s="144" t="str">
        <f t="shared" si="152"/>
        <v>MEDIUM</v>
      </c>
      <c r="L1058" s="144" t="str" cm="1">
        <f t="array" ref="L1058">_xlfn.IFS(I1058&lt;=2,"SMALL",I1058&lt;=5,"MEDIUM",I1058&gt;5,"LARGE")</f>
        <v>MEDIUM</v>
      </c>
      <c r="M1058" s="144" t="str">
        <f t="shared" si="146"/>
        <v>NO</v>
      </c>
      <c r="N1058" s="374">
        <v>4.66</v>
      </c>
      <c r="O1058" s="374">
        <f t="shared" si="147"/>
        <v>5</v>
      </c>
      <c r="P1058" s="158" t="str" cm="1">
        <f t="array" ref="P1058">_xlfn.SWITCH(ROUND(N1058,0),5,"Excellent",4,"Good",3,"ok","Bad")</f>
        <v>Excellent</v>
      </c>
      <c r="Q1058" s="144">
        <v>306</v>
      </c>
      <c r="R1058" s="385">
        <v>42004</v>
      </c>
      <c r="S1058" s="385">
        <v>44058</v>
      </c>
      <c r="T1058" s="144">
        <v>2014</v>
      </c>
      <c r="U1058" s="144" t="s">
        <v>69</v>
      </c>
      <c r="V1058" s="144">
        <v>321</v>
      </c>
      <c r="W1058" s="144" t="str">
        <f t="shared" si="153"/>
        <v>Active</v>
      </c>
      <c r="X1058" s="144">
        <v>2014</v>
      </c>
      <c r="Y1058" s="157" t="s">
        <v>70</v>
      </c>
      <c r="Z1058" s="386">
        <v>1</v>
      </c>
      <c r="AA1058" s="386">
        <v>0.99</v>
      </c>
      <c r="AB1058" s="387" t="s">
        <v>65</v>
      </c>
      <c r="AC1058" s="157"/>
    </row>
    <row r="1059" spans="2:29">
      <c r="B1059" s="347">
        <v>67</v>
      </c>
      <c r="C1059" s="383">
        <v>0</v>
      </c>
      <c r="D1059" s="383" t="str">
        <f t="shared" si="148"/>
        <v>NO</v>
      </c>
      <c r="E1059" s="383" t="str">
        <f t="shared" si="149"/>
        <v>MILD</v>
      </c>
      <c r="F1059" s="383" t="str">
        <f t="shared" si="150"/>
        <v>NONE</v>
      </c>
      <c r="G1059" s="384" t="str">
        <f t="shared" si="145"/>
        <v>WET</v>
      </c>
      <c r="I1059" s="342">
        <v>4</v>
      </c>
      <c r="J1059" s="144" t="str">
        <f t="shared" si="151"/>
        <v>LARGE</v>
      </c>
      <c r="K1059" s="144" t="str">
        <f t="shared" si="152"/>
        <v>MEDIUM</v>
      </c>
      <c r="L1059" s="144" t="str" cm="1">
        <f t="array" ref="L1059">_xlfn.IFS(I1059&lt;=2,"SMALL",I1059&lt;=5,"MEDIUM",I1059&gt;5,"LARGE")</f>
        <v>MEDIUM</v>
      </c>
      <c r="M1059" s="144" t="str">
        <f t="shared" si="146"/>
        <v>NO</v>
      </c>
      <c r="N1059" s="374">
        <v>5</v>
      </c>
      <c r="O1059" s="374">
        <f t="shared" si="147"/>
        <v>5</v>
      </c>
      <c r="P1059" s="158" t="str" cm="1">
        <f t="array" ref="P1059">_xlfn.SWITCH(ROUND(N1059,0),5,"Excellent",4,"Good",3,"ok","Bad")</f>
        <v>Excellent</v>
      </c>
      <c r="Q1059" s="144">
        <v>26</v>
      </c>
      <c r="R1059" s="385">
        <v>41980</v>
      </c>
      <c r="S1059" s="385">
        <v>44045</v>
      </c>
      <c r="T1059" s="144">
        <v>36</v>
      </c>
      <c r="U1059" s="144" t="s">
        <v>69</v>
      </c>
      <c r="V1059" s="144">
        <v>0</v>
      </c>
      <c r="W1059" s="144" t="str">
        <f t="shared" si="153"/>
        <v>Inactive</v>
      </c>
      <c r="X1059" s="144">
        <v>36</v>
      </c>
      <c r="Y1059" s="157" t="s">
        <v>61</v>
      </c>
      <c r="Z1059" s="386">
        <v>1</v>
      </c>
      <c r="AA1059" s="386">
        <v>1</v>
      </c>
      <c r="AB1059" s="387" t="s">
        <v>65</v>
      </c>
      <c r="AC1059" s="157"/>
    </row>
    <row r="1060" spans="2:29">
      <c r="B1060" s="347">
        <v>67</v>
      </c>
      <c r="C1060" s="383">
        <v>0</v>
      </c>
      <c r="D1060" s="383" t="str">
        <f t="shared" si="148"/>
        <v>NO</v>
      </c>
      <c r="E1060" s="383" t="str">
        <f t="shared" si="149"/>
        <v>MILD</v>
      </c>
      <c r="F1060" s="383" t="str">
        <f t="shared" si="150"/>
        <v>NONE</v>
      </c>
      <c r="G1060" s="384" t="str">
        <f t="shared" si="145"/>
        <v>WET</v>
      </c>
      <c r="I1060" s="342">
        <v>6</v>
      </c>
      <c r="J1060" s="144" t="str">
        <f t="shared" si="151"/>
        <v>LARGE</v>
      </c>
      <c r="K1060" s="144" t="str">
        <f t="shared" si="152"/>
        <v>LARGE</v>
      </c>
      <c r="L1060" s="144" t="str" cm="1">
        <f t="array" ref="L1060">_xlfn.IFS(I1060&lt;=2,"SMALL",I1060&lt;=5,"MEDIUM",I1060&gt;5,"LARGE")</f>
        <v>LARGE</v>
      </c>
      <c r="M1060" s="144" t="str">
        <f t="shared" si="146"/>
        <v>NO</v>
      </c>
      <c r="N1060" s="374">
        <v>4.63</v>
      </c>
      <c r="O1060" s="374">
        <f t="shared" si="147"/>
        <v>5</v>
      </c>
      <c r="P1060" s="158" t="str" cm="1">
        <f t="array" ref="P1060">_xlfn.SWITCH(ROUND(N1060,0),5,"Excellent",4,"Good",3,"ok","Bad")</f>
        <v>Excellent</v>
      </c>
      <c r="Q1060" s="144">
        <v>8</v>
      </c>
      <c r="R1060" s="385">
        <v>42001</v>
      </c>
      <c r="S1060" s="385">
        <v>43828</v>
      </c>
      <c r="T1060" s="144">
        <v>518</v>
      </c>
      <c r="U1060" s="144" t="s">
        <v>69</v>
      </c>
      <c r="V1060" s="144">
        <v>365</v>
      </c>
      <c r="W1060" s="144" t="str">
        <f t="shared" si="153"/>
        <v>Active</v>
      </c>
      <c r="X1060" s="144">
        <v>518</v>
      </c>
      <c r="Y1060" s="157" t="s">
        <v>61</v>
      </c>
      <c r="Z1060" s="386">
        <v>0.91</v>
      </c>
      <c r="AA1060" s="386">
        <v>0.99</v>
      </c>
      <c r="AB1060" s="387" t="s">
        <v>65</v>
      </c>
      <c r="AC1060" s="157"/>
    </row>
    <row r="1061" spans="2:29">
      <c r="B1061" s="347">
        <v>62</v>
      </c>
      <c r="C1061" s="383">
        <v>0</v>
      </c>
      <c r="D1061" s="383" t="str">
        <f t="shared" si="148"/>
        <v>NO</v>
      </c>
      <c r="E1061" s="383" t="str">
        <f t="shared" si="149"/>
        <v>MILD</v>
      </c>
      <c r="F1061" s="383" t="str">
        <f t="shared" si="150"/>
        <v>NONE</v>
      </c>
      <c r="G1061" s="384" t="str">
        <f t="shared" si="145"/>
        <v>WET</v>
      </c>
      <c r="I1061" s="342">
        <v>4</v>
      </c>
      <c r="J1061" s="144" t="str">
        <f t="shared" si="151"/>
        <v>LARGE</v>
      </c>
      <c r="K1061" s="144" t="str">
        <f t="shared" si="152"/>
        <v>MEDIUM</v>
      </c>
      <c r="L1061" s="144" t="str" cm="1">
        <f t="array" ref="L1061">_xlfn.IFS(I1061&lt;=2,"SMALL",I1061&lt;=5,"MEDIUM",I1061&gt;5,"LARGE")</f>
        <v>MEDIUM</v>
      </c>
      <c r="M1061" s="144" t="str">
        <f t="shared" si="146"/>
        <v>NO</v>
      </c>
      <c r="N1061" s="374">
        <v>4.87</v>
      </c>
      <c r="O1061" s="374">
        <f t="shared" si="147"/>
        <v>5</v>
      </c>
      <c r="P1061" s="158" t="str" cm="1">
        <f t="array" ref="P1061">_xlfn.SWITCH(ROUND(N1061,0),5,"Excellent",4,"Good",3,"ok","Bad")</f>
        <v>Excellent</v>
      </c>
      <c r="Q1061" s="144">
        <v>63</v>
      </c>
      <c r="R1061" s="385">
        <v>42005</v>
      </c>
      <c r="S1061" s="385">
        <v>44031</v>
      </c>
      <c r="T1061" s="144">
        <v>2017</v>
      </c>
      <c r="U1061" s="144" t="s">
        <v>69</v>
      </c>
      <c r="V1061" s="144">
        <v>156</v>
      </c>
      <c r="W1061" s="144" t="str">
        <f t="shared" si="153"/>
        <v>Active</v>
      </c>
      <c r="X1061" s="144">
        <v>2017</v>
      </c>
      <c r="Y1061" s="157" t="s">
        <v>70</v>
      </c>
      <c r="Z1061" s="386">
        <v>1</v>
      </c>
      <c r="AA1061" s="386">
        <v>0.75</v>
      </c>
      <c r="AB1061" s="387" t="s">
        <v>65</v>
      </c>
      <c r="AC1061" s="157"/>
    </row>
    <row r="1062" spans="2:29">
      <c r="B1062" s="347">
        <v>42</v>
      </c>
      <c r="C1062" s="383">
        <v>0</v>
      </c>
      <c r="D1062" s="383" t="str">
        <f t="shared" si="148"/>
        <v>NO</v>
      </c>
      <c r="E1062" s="383" t="str">
        <f t="shared" si="149"/>
        <v>MILD</v>
      </c>
      <c r="F1062" s="383" t="str">
        <f t="shared" si="150"/>
        <v>NONE</v>
      </c>
      <c r="G1062" s="384" t="str">
        <f t="shared" si="145"/>
        <v>WET</v>
      </c>
      <c r="I1062" s="342">
        <v>2</v>
      </c>
      <c r="J1062" s="144" t="str">
        <f t="shared" si="151"/>
        <v>SMALL</v>
      </c>
      <c r="K1062" s="144" t="str">
        <f t="shared" si="152"/>
        <v>SMALL</v>
      </c>
      <c r="L1062" s="144" t="str" cm="1">
        <f t="array" ref="L1062">_xlfn.IFS(I1062&lt;=2,"SMALL",I1062&lt;=5,"MEDIUM",I1062&gt;5,"LARGE")</f>
        <v>SMALL</v>
      </c>
      <c r="M1062" s="144" t="str">
        <f t="shared" si="146"/>
        <v>NO</v>
      </c>
      <c r="N1062" s="374">
        <v>4.8899999999999997</v>
      </c>
      <c r="O1062" s="374">
        <f t="shared" si="147"/>
        <v>5</v>
      </c>
      <c r="P1062" s="158" t="str" cm="1">
        <f t="array" ref="P1062">_xlfn.SWITCH(ROUND(N1062,0),5,"Excellent",4,"Good",3,"ok","Bad")</f>
        <v>Excellent</v>
      </c>
      <c r="Q1062" s="144">
        <v>55</v>
      </c>
      <c r="R1062" s="385">
        <v>41995</v>
      </c>
      <c r="S1062" s="385">
        <v>43887</v>
      </c>
      <c r="T1062" s="144">
        <v>853</v>
      </c>
      <c r="U1062" s="144" t="s">
        <v>69</v>
      </c>
      <c r="V1062" s="144">
        <v>267</v>
      </c>
      <c r="W1062" s="144" t="str">
        <f t="shared" si="153"/>
        <v>Active</v>
      </c>
      <c r="X1062" s="144">
        <v>853</v>
      </c>
      <c r="Y1062" s="157" t="s">
        <v>64</v>
      </c>
      <c r="Z1062" s="386">
        <v>0.5</v>
      </c>
      <c r="AA1062" s="386">
        <v>1</v>
      </c>
      <c r="AB1062" s="387" t="s">
        <v>65</v>
      </c>
      <c r="AC1062" s="157"/>
    </row>
    <row r="1063" spans="2:29">
      <c r="B1063" s="347">
        <v>47</v>
      </c>
      <c r="C1063" s="383">
        <v>0</v>
      </c>
      <c r="D1063" s="383" t="str">
        <f t="shared" si="148"/>
        <v>NO</v>
      </c>
      <c r="E1063" s="383" t="str">
        <f t="shared" si="149"/>
        <v>MILD</v>
      </c>
      <c r="F1063" s="383" t="str">
        <f t="shared" si="150"/>
        <v>NONE</v>
      </c>
      <c r="G1063" s="384" t="str">
        <f t="shared" si="145"/>
        <v>WET</v>
      </c>
      <c r="I1063" s="342">
        <v>1</v>
      </c>
      <c r="J1063" s="144" t="str">
        <f t="shared" si="151"/>
        <v>SMALL</v>
      </c>
      <c r="K1063" s="144" t="str">
        <f t="shared" si="152"/>
        <v>SMALL</v>
      </c>
      <c r="L1063" s="144" t="str" cm="1">
        <f t="array" ref="L1063">_xlfn.IFS(I1063&lt;=2,"SMALL",I1063&lt;=5,"MEDIUM",I1063&gt;5,"LARGE")</f>
        <v>SMALL</v>
      </c>
      <c r="M1063" s="144" t="str">
        <f t="shared" si="146"/>
        <v>NO</v>
      </c>
      <c r="N1063" s="374">
        <v>4.75</v>
      </c>
      <c r="O1063" s="374">
        <f t="shared" si="147"/>
        <v>5</v>
      </c>
      <c r="P1063" s="158" t="str" cm="1">
        <f t="array" ref="P1063">_xlfn.SWITCH(ROUND(N1063,0),5,"Excellent",4,"Good",3,"ok","Bad")</f>
        <v>Excellent</v>
      </c>
      <c r="Q1063" s="144">
        <v>12</v>
      </c>
      <c r="R1063" s="385">
        <v>42125</v>
      </c>
      <c r="S1063" s="385">
        <v>42878</v>
      </c>
      <c r="T1063" s="144">
        <v>776</v>
      </c>
      <c r="U1063" s="144" t="s">
        <v>60</v>
      </c>
      <c r="V1063" s="144">
        <v>365</v>
      </c>
      <c r="W1063" s="144" t="str">
        <f t="shared" si="153"/>
        <v>Active</v>
      </c>
      <c r="X1063" s="144">
        <v>776</v>
      </c>
      <c r="Y1063" s="157" t="s">
        <v>64</v>
      </c>
      <c r="Z1063" s="386">
        <v>1</v>
      </c>
      <c r="AA1063" s="386">
        <v>0.5</v>
      </c>
      <c r="AB1063" s="387" t="s">
        <v>62</v>
      </c>
      <c r="AC1063" s="157"/>
    </row>
    <row r="1064" spans="2:29">
      <c r="B1064" s="347">
        <v>40</v>
      </c>
      <c r="C1064" s="383">
        <v>0</v>
      </c>
      <c r="D1064" s="383" t="str">
        <f t="shared" si="148"/>
        <v>NO</v>
      </c>
      <c r="E1064" s="383" t="str">
        <f t="shared" si="149"/>
        <v>MILD</v>
      </c>
      <c r="F1064" s="383" t="str">
        <f t="shared" si="150"/>
        <v>NONE</v>
      </c>
      <c r="G1064" s="384" t="str">
        <f t="shared" si="145"/>
        <v>WET</v>
      </c>
      <c r="I1064" s="342">
        <v>3</v>
      </c>
      <c r="J1064" s="144" t="str">
        <f t="shared" si="151"/>
        <v>LARGE</v>
      </c>
      <c r="K1064" s="144" t="str">
        <f t="shared" si="152"/>
        <v>MEDIUM</v>
      </c>
      <c r="L1064" s="144" t="str" cm="1">
        <f t="array" ref="L1064">_xlfn.IFS(I1064&lt;=2,"SMALL",I1064&lt;=5,"MEDIUM",I1064&gt;5,"LARGE")</f>
        <v>MEDIUM</v>
      </c>
      <c r="M1064" s="144" t="str">
        <f t="shared" si="146"/>
        <v>NO</v>
      </c>
      <c r="N1064" s="374">
        <v>4.83</v>
      </c>
      <c r="O1064" s="374">
        <f t="shared" si="147"/>
        <v>5</v>
      </c>
      <c r="P1064" s="158" t="str" cm="1">
        <f t="array" ref="P1064">_xlfn.SWITCH(ROUND(N1064,0),5,"Excellent",4,"Good",3,"ok","Bad")</f>
        <v>Excellent</v>
      </c>
      <c r="Q1064" s="144">
        <v>46</v>
      </c>
      <c r="R1064" s="385">
        <v>41973</v>
      </c>
      <c r="S1064" s="385">
        <v>43911</v>
      </c>
      <c r="T1064" s="144">
        <v>1573</v>
      </c>
      <c r="U1064" s="144" t="s">
        <v>69</v>
      </c>
      <c r="V1064" s="144">
        <v>1</v>
      </c>
      <c r="W1064" s="144" t="str">
        <f t="shared" si="153"/>
        <v>Active</v>
      </c>
      <c r="X1064" s="144">
        <v>1573</v>
      </c>
      <c r="Y1064" s="157" t="s">
        <v>70</v>
      </c>
      <c r="Z1064" s="386">
        <v>1</v>
      </c>
      <c r="AA1064" s="386">
        <v>0.96</v>
      </c>
      <c r="AB1064" s="387" t="s">
        <v>65</v>
      </c>
      <c r="AC1064" s="157"/>
    </row>
    <row r="1065" spans="2:29">
      <c r="B1065" s="347">
        <v>47</v>
      </c>
      <c r="C1065" s="383">
        <v>0</v>
      </c>
      <c r="D1065" s="383" t="str">
        <f t="shared" si="148"/>
        <v>NO</v>
      </c>
      <c r="E1065" s="383" t="str">
        <f t="shared" si="149"/>
        <v>MILD</v>
      </c>
      <c r="F1065" s="383" t="str">
        <f t="shared" si="150"/>
        <v>NONE</v>
      </c>
      <c r="G1065" s="384" t="str">
        <f t="shared" si="145"/>
        <v>WET</v>
      </c>
      <c r="I1065" s="342">
        <v>4</v>
      </c>
      <c r="J1065" s="144" t="str">
        <f t="shared" si="151"/>
        <v>LARGE</v>
      </c>
      <c r="K1065" s="144" t="str">
        <f t="shared" si="152"/>
        <v>MEDIUM</v>
      </c>
      <c r="L1065" s="144" t="str" cm="1">
        <f t="array" ref="L1065">_xlfn.IFS(I1065&lt;=2,"SMALL",I1065&lt;=5,"MEDIUM",I1065&gt;5,"LARGE")</f>
        <v>MEDIUM</v>
      </c>
      <c r="M1065" s="144" t="str">
        <f t="shared" si="146"/>
        <v>YES</v>
      </c>
      <c r="N1065" s="374">
        <v>4.91</v>
      </c>
      <c r="O1065" s="374">
        <f t="shared" si="147"/>
        <v>5</v>
      </c>
      <c r="P1065" s="158" t="str" cm="1">
        <f t="array" ref="P1065">_xlfn.SWITCH(ROUND(N1065,0),5,"Excellent",4,"Good",3,"ok","Bad")</f>
        <v>Excellent</v>
      </c>
      <c r="Q1065" s="144">
        <v>176</v>
      </c>
      <c r="R1065" s="385">
        <v>42003</v>
      </c>
      <c r="S1065" s="385">
        <v>43918</v>
      </c>
      <c r="T1065" s="144">
        <v>2023</v>
      </c>
      <c r="U1065" s="144" t="s">
        <v>69</v>
      </c>
      <c r="V1065" s="144">
        <v>296</v>
      </c>
      <c r="W1065" s="144" t="str">
        <f t="shared" si="153"/>
        <v>Active</v>
      </c>
      <c r="X1065" s="144">
        <v>2023</v>
      </c>
      <c r="Y1065" s="157" t="s">
        <v>64</v>
      </c>
      <c r="Z1065" s="386">
        <v>1</v>
      </c>
      <c r="AA1065" s="386">
        <v>1</v>
      </c>
      <c r="AB1065" s="387" t="s">
        <v>65</v>
      </c>
      <c r="AC1065" s="157"/>
    </row>
    <row r="1066" spans="2:29">
      <c r="B1066" s="347">
        <v>41</v>
      </c>
      <c r="C1066" s="383">
        <v>38</v>
      </c>
      <c r="D1066" s="383" t="str">
        <f t="shared" si="148"/>
        <v>NO</v>
      </c>
      <c r="E1066" s="383" t="str">
        <f t="shared" si="149"/>
        <v>MILD</v>
      </c>
      <c r="F1066" s="383" t="str">
        <f t="shared" si="150"/>
        <v>RAIN</v>
      </c>
      <c r="G1066" s="384" t="str">
        <f t="shared" si="145"/>
        <v>WET</v>
      </c>
      <c r="I1066" s="342">
        <v>3</v>
      </c>
      <c r="J1066" s="144" t="str">
        <f t="shared" si="151"/>
        <v>LARGE</v>
      </c>
      <c r="K1066" s="144" t="str">
        <f t="shared" si="152"/>
        <v>MEDIUM</v>
      </c>
      <c r="L1066" s="144" t="str" cm="1">
        <f t="array" ref="L1066">_xlfn.IFS(I1066&lt;=2,"SMALL",I1066&lt;=5,"MEDIUM",I1066&gt;5,"LARGE")</f>
        <v>MEDIUM</v>
      </c>
      <c r="M1066" s="144" t="str">
        <f t="shared" si="146"/>
        <v>NO</v>
      </c>
      <c r="N1066" s="374">
        <v>4.6100000000000003</v>
      </c>
      <c r="O1066" s="374">
        <f t="shared" si="147"/>
        <v>5</v>
      </c>
      <c r="P1066" s="158" t="str" cm="1">
        <f t="array" ref="P1066">_xlfn.SWITCH(ROUND(N1066,0),5,"Excellent",4,"Good",3,"ok","Bad")</f>
        <v>Excellent</v>
      </c>
      <c r="Q1066" s="144">
        <v>238</v>
      </c>
      <c r="R1066" s="385">
        <v>42078</v>
      </c>
      <c r="S1066" s="385">
        <v>43886</v>
      </c>
      <c r="T1066" s="144">
        <v>539</v>
      </c>
      <c r="U1066" s="144" t="s">
        <v>69</v>
      </c>
      <c r="V1066" s="144">
        <v>0</v>
      </c>
      <c r="W1066" s="144" t="str">
        <f t="shared" si="153"/>
        <v>Inactive</v>
      </c>
      <c r="X1066" s="144">
        <v>539</v>
      </c>
      <c r="Y1066" s="157" t="s">
        <v>70</v>
      </c>
      <c r="Z1066" s="386">
        <v>0.8</v>
      </c>
      <c r="AA1066" s="386">
        <v>0.98</v>
      </c>
      <c r="AB1066" s="387" t="s">
        <v>62</v>
      </c>
      <c r="AC1066" s="157"/>
    </row>
    <row r="1067" spans="2:29">
      <c r="B1067" s="347">
        <v>44</v>
      </c>
      <c r="C1067" s="383">
        <v>0</v>
      </c>
      <c r="D1067" s="383" t="str">
        <f t="shared" si="148"/>
        <v>NO</v>
      </c>
      <c r="E1067" s="383" t="str">
        <f t="shared" si="149"/>
        <v>MILD</v>
      </c>
      <c r="F1067" s="383" t="str">
        <f t="shared" si="150"/>
        <v>NONE</v>
      </c>
      <c r="G1067" s="384" t="str">
        <f t="shared" si="145"/>
        <v>WET</v>
      </c>
      <c r="I1067" s="342">
        <v>3</v>
      </c>
      <c r="J1067" s="144" t="str">
        <f t="shared" si="151"/>
        <v>LARGE</v>
      </c>
      <c r="K1067" s="144" t="str">
        <f t="shared" si="152"/>
        <v>MEDIUM</v>
      </c>
      <c r="L1067" s="144" t="str" cm="1">
        <f t="array" ref="L1067">_xlfn.IFS(I1067&lt;=2,"SMALL",I1067&lt;=5,"MEDIUM",I1067&gt;5,"LARGE")</f>
        <v>MEDIUM</v>
      </c>
      <c r="M1067" s="144" t="str">
        <f t="shared" si="146"/>
        <v>NO</v>
      </c>
      <c r="N1067" s="374">
        <v>4.4000000000000004</v>
      </c>
      <c r="O1067" s="374">
        <f t="shared" si="147"/>
        <v>4</v>
      </c>
      <c r="P1067" s="158" t="str" cm="1">
        <f t="array" ref="P1067">_xlfn.SWITCH(ROUND(N1067,0),5,"Excellent",4,"Good",3,"ok","Bad")</f>
        <v>Good</v>
      </c>
      <c r="Q1067" s="144">
        <v>5</v>
      </c>
      <c r="R1067" s="385">
        <v>42610</v>
      </c>
      <c r="S1067" s="385">
        <v>43841</v>
      </c>
      <c r="T1067" s="144">
        <v>1605</v>
      </c>
      <c r="U1067" s="144" t="s">
        <v>69</v>
      </c>
      <c r="V1067" s="144">
        <v>365</v>
      </c>
      <c r="W1067" s="144" t="str">
        <f t="shared" si="153"/>
        <v>Active</v>
      </c>
      <c r="X1067" s="144">
        <v>1605</v>
      </c>
      <c r="Y1067" s="157" t="s">
        <v>64</v>
      </c>
      <c r="Z1067" s="386">
        <v>1</v>
      </c>
      <c r="AA1067" s="386">
        <v>0.17</v>
      </c>
      <c r="AB1067" s="387" t="s">
        <v>65</v>
      </c>
      <c r="AC1067" s="157"/>
    </row>
    <row r="1068" spans="2:29">
      <c r="B1068" s="347">
        <v>54</v>
      </c>
      <c r="C1068" s="383">
        <v>0</v>
      </c>
      <c r="D1068" s="383" t="str">
        <f t="shared" si="148"/>
        <v>NO</v>
      </c>
      <c r="E1068" s="383" t="str">
        <f t="shared" si="149"/>
        <v>MILD</v>
      </c>
      <c r="F1068" s="383" t="str">
        <f t="shared" si="150"/>
        <v>NONE</v>
      </c>
      <c r="G1068" s="384" t="str">
        <f t="shared" si="145"/>
        <v>WET</v>
      </c>
      <c r="I1068" s="342">
        <v>2</v>
      </c>
      <c r="J1068" s="144" t="str">
        <f t="shared" si="151"/>
        <v>SMALL</v>
      </c>
      <c r="K1068" s="144" t="str">
        <f t="shared" si="152"/>
        <v>SMALL</v>
      </c>
      <c r="L1068" s="144" t="str" cm="1">
        <f t="array" ref="L1068">_xlfn.IFS(I1068&lt;=2,"SMALL",I1068&lt;=5,"MEDIUM",I1068&gt;5,"LARGE")</f>
        <v>SMALL</v>
      </c>
      <c r="M1068" s="144" t="str">
        <f t="shared" si="146"/>
        <v>NO</v>
      </c>
      <c r="N1068" s="374">
        <v>4.83</v>
      </c>
      <c r="O1068" s="374">
        <f t="shared" si="147"/>
        <v>5</v>
      </c>
      <c r="P1068" s="158" t="str" cm="1">
        <f t="array" ref="P1068">_xlfn.SWITCH(ROUND(N1068,0),5,"Excellent",4,"Good",3,"ok","Bad")</f>
        <v>Excellent</v>
      </c>
      <c r="Q1068" s="144">
        <v>72</v>
      </c>
      <c r="R1068" s="385">
        <v>41981</v>
      </c>
      <c r="S1068" s="385">
        <v>43912</v>
      </c>
      <c r="T1068" s="144">
        <v>1953</v>
      </c>
      <c r="U1068" s="144" t="s">
        <v>60</v>
      </c>
      <c r="V1068" s="144">
        <v>365</v>
      </c>
      <c r="W1068" s="144" t="str">
        <f t="shared" si="153"/>
        <v>Active</v>
      </c>
      <c r="X1068" s="144">
        <v>1953</v>
      </c>
      <c r="Y1068" s="157" t="s">
        <v>61</v>
      </c>
      <c r="Z1068" s="386">
        <v>1</v>
      </c>
      <c r="AA1068" s="386">
        <v>0.98</v>
      </c>
      <c r="AB1068" s="387" t="s">
        <v>62</v>
      </c>
      <c r="AC1068" s="157"/>
    </row>
    <row r="1069" spans="2:29">
      <c r="B1069" s="347">
        <v>63</v>
      </c>
      <c r="C1069" s="383">
        <v>0</v>
      </c>
      <c r="D1069" s="383" t="str">
        <f t="shared" si="148"/>
        <v>NO</v>
      </c>
      <c r="E1069" s="383" t="str">
        <f t="shared" si="149"/>
        <v>MILD</v>
      </c>
      <c r="F1069" s="383" t="str">
        <f t="shared" si="150"/>
        <v>NONE</v>
      </c>
      <c r="G1069" s="384" t="str">
        <f t="shared" si="145"/>
        <v>WET</v>
      </c>
      <c r="I1069" s="342">
        <v>4</v>
      </c>
      <c r="J1069" s="144" t="str">
        <f t="shared" si="151"/>
        <v>LARGE</v>
      </c>
      <c r="K1069" s="144" t="str">
        <f t="shared" si="152"/>
        <v>MEDIUM</v>
      </c>
      <c r="L1069" s="144" t="str" cm="1">
        <f t="array" ref="L1069">_xlfn.IFS(I1069&lt;=2,"SMALL",I1069&lt;=5,"MEDIUM",I1069&gt;5,"LARGE")</f>
        <v>MEDIUM</v>
      </c>
      <c r="M1069" s="144" t="str">
        <f t="shared" si="146"/>
        <v>NO</v>
      </c>
      <c r="N1069" s="374">
        <v>5</v>
      </c>
      <c r="O1069" s="374">
        <f t="shared" si="147"/>
        <v>5</v>
      </c>
      <c r="P1069" s="158" t="str" cm="1">
        <f t="array" ref="P1069">_xlfn.SWITCH(ROUND(N1069,0),5,"Excellent",4,"Good",3,"ok","Bad")</f>
        <v>Excellent</v>
      </c>
      <c r="Q1069" s="144">
        <v>3</v>
      </c>
      <c r="R1069" s="385">
        <v>42342</v>
      </c>
      <c r="S1069" s="385">
        <v>43835</v>
      </c>
      <c r="T1069" s="144">
        <v>2025</v>
      </c>
      <c r="U1069" s="144" t="s">
        <v>69</v>
      </c>
      <c r="V1069" s="144">
        <v>89</v>
      </c>
      <c r="W1069" s="144" t="str">
        <f t="shared" si="153"/>
        <v>Active</v>
      </c>
      <c r="X1069" s="144">
        <v>2025</v>
      </c>
      <c r="Y1069" s="157" t="s">
        <v>70</v>
      </c>
      <c r="Z1069" s="386">
        <v>1</v>
      </c>
      <c r="AA1069" s="386">
        <v>0.86</v>
      </c>
      <c r="AB1069" s="387" t="s">
        <v>62</v>
      </c>
      <c r="AC1069" s="157"/>
    </row>
    <row r="1070" spans="2:29">
      <c r="B1070" s="347">
        <v>29</v>
      </c>
      <c r="C1070" s="383">
        <v>8</v>
      </c>
      <c r="D1070" s="383" t="str">
        <f t="shared" si="148"/>
        <v>YES</v>
      </c>
      <c r="E1070" s="383" t="str">
        <f t="shared" si="149"/>
        <v>COLD</v>
      </c>
      <c r="F1070" s="383" t="str">
        <f t="shared" si="150"/>
        <v>NONE</v>
      </c>
      <c r="G1070" s="384" t="str">
        <f t="shared" si="145"/>
        <v>WET</v>
      </c>
      <c r="I1070" s="342">
        <v>7</v>
      </c>
      <c r="J1070" s="144" t="str">
        <f t="shared" si="151"/>
        <v>LARGE</v>
      </c>
      <c r="K1070" s="144" t="str">
        <f t="shared" si="152"/>
        <v>LARGE</v>
      </c>
      <c r="L1070" s="144" t="str" cm="1">
        <f t="array" ref="L1070">_xlfn.IFS(I1070&lt;=2,"SMALL",I1070&lt;=5,"MEDIUM",I1070&gt;5,"LARGE")</f>
        <v>LARGE</v>
      </c>
      <c r="M1070" s="144" t="str">
        <f t="shared" si="146"/>
        <v>NO</v>
      </c>
      <c r="N1070" s="374">
        <v>4.9000000000000004</v>
      </c>
      <c r="O1070" s="374">
        <f t="shared" si="147"/>
        <v>5</v>
      </c>
      <c r="P1070" s="158" t="str" cm="1">
        <f t="array" ref="P1070">_xlfn.SWITCH(ROUND(N1070,0),5,"Excellent",4,"Good",3,"ok","Bad")</f>
        <v>Excellent</v>
      </c>
      <c r="Q1070" s="144">
        <v>100</v>
      </c>
      <c r="R1070" s="385">
        <v>42126</v>
      </c>
      <c r="S1070" s="385">
        <v>44051</v>
      </c>
      <c r="T1070" s="144">
        <v>2029</v>
      </c>
      <c r="U1070" s="144" t="s">
        <v>69</v>
      </c>
      <c r="V1070" s="144">
        <v>323</v>
      </c>
      <c r="W1070" s="144" t="str">
        <f t="shared" si="153"/>
        <v>Active</v>
      </c>
      <c r="X1070" s="144">
        <v>2029</v>
      </c>
      <c r="Y1070" s="157" t="s">
        <v>70</v>
      </c>
      <c r="Z1070" s="386">
        <v>1</v>
      </c>
      <c r="AA1070" s="386">
        <v>0.96</v>
      </c>
      <c r="AB1070" s="387" t="s">
        <v>65</v>
      </c>
      <c r="AC1070" s="157"/>
    </row>
    <row r="1071" spans="2:29">
      <c r="B1071" s="347">
        <v>27</v>
      </c>
      <c r="C1071" s="383">
        <v>0</v>
      </c>
      <c r="D1071" s="383" t="str">
        <f t="shared" si="148"/>
        <v>YES</v>
      </c>
      <c r="E1071" s="383" t="str">
        <f t="shared" si="149"/>
        <v>COLD</v>
      </c>
      <c r="F1071" s="383" t="str">
        <f t="shared" si="150"/>
        <v>NONE</v>
      </c>
      <c r="G1071" s="384" t="str">
        <f t="shared" si="145"/>
        <v>WET</v>
      </c>
      <c r="I1071" s="342">
        <v>2</v>
      </c>
      <c r="J1071" s="144" t="str">
        <f t="shared" si="151"/>
        <v>SMALL</v>
      </c>
      <c r="K1071" s="144" t="str">
        <f t="shared" si="152"/>
        <v>SMALL</v>
      </c>
      <c r="L1071" s="144" t="str" cm="1">
        <f t="array" ref="L1071">_xlfn.IFS(I1071&lt;=2,"SMALL",I1071&lt;=5,"MEDIUM",I1071&gt;5,"LARGE")</f>
        <v>SMALL</v>
      </c>
      <c r="M1071" s="144" t="str">
        <f t="shared" si="146"/>
        <v>NO</v>
      </c>
      <c r="N1071" s="374">
        <v>4.5</v>
      </c>
      <c r="O1071" s="374">
        <f t="shared" si="147"/>
        <v>5</v>
      </c>
      <c r="P1071" s="158" t="str" cm="1">
        <f t="array" ref="P1071">_xlfn.SWITCH(ROUND(N1071,0),5,"Excellent",4,"Good",3,"ok","Bad")</f>
        <v>Excellent</v>
      </c>
      <c r="Q1071" s="144">
        <v>6</v>
      </c>
      <c r="R1071" s="385">
        <v>42001</v>
      </c>
      <c r="S1071" s="385">
        <v>42248</v>
      </c>
      <c r="T1071" s="144">
        <v>1464</v>
      </c>
      <c r="U1071" s="144" t="s">
        <v>60</v>
      </c>
      <c r="V1071" s="144">
        <v>364</v>
      </c>
      <c r="W1071" s="144" t="str">
        <f t="shared" si="153"/>
        <v>Active</v>
      </c>
      <c r="X1071" s="144">
        <v>1464</v>
      </c>
      <c r="Y1071" s="157" t="s">
        <v>64</v>
      </c>
      <c r="Z1071" s="386">
        <v>0.9</v>
      </c>
      <c r="AA1071" s="386">
        <v>0.56999999999999995</v>
      </c>
      <c r="AB1071" s="387" t="s">
        <v>65</v>
      </c>
      <c r="AC1071" s="157"/>
    </row>
    <row r="1072" spans="2:29">
      <c r="B1072" s="347">
        <v>17</v>
      </c>
      <c r="C1072" s="383">
        <v>0</v>
      </c>
      <c r="D1072" s="383" t="str">
        <f t="shared" si="148"/>
        <v>YES</v>
      </c>
      <c r="E1072" s="383" t="str">
        <f t="shared" si="149"/>
        <v>COLD</v>
      </c>
      <c r="F1072" s="383" t="str">
        <f t="shared" si="150"/>
        <v>NONE</v>
      </c>
      <c r="G1072" s="384" t="str">
        <f t="shared" si="145"/>
        <v>WET</v>
      </c>
      <c r="I1072" s="342">
        <v>5</v>
      </c>
      <c r="J1072" s="144" t="str">
        <f t="shared" si="151"/>
        <v>LARGE</v>
      </c>
      <c r="K1072" s="144" t="str">
        <f t="shared" si="152"/>
        <v>MEDIUM</v>
      </c>
      <c r="L1072" s="144" t="str" cm="1">
        <f t="array" ref="L1072">_xlfn.IFS(I1072&lt;=2,"SMALL",I1072&lt;=5,"MEDIUM",I1072&gt;5,"LARGE")</f>
        <v>MEDIUM</v>
      </c>
      <c r="M1072" s="144" t="str">
        <f t="shared" si="146"/>
        <v>NO</v>
      </c>
      <c r="N1072" s="374">
        <v>4.71</v>
      </c>
      <c r="O1072" s="374">
        <f t="shared" si="147"/>
        <v>5</v>
      </c>
      <c r="P1072" s="158" t="str" cm="1">
        <f t="array" ref="P1072">_xlfn.SWITCH(ROUND(N1072,0),5,"Excellent",4,"Good",3,"ok","Bad")</f>
        <v>Excellent</v>
      </c>
      <c r="Q1072" s="144">
        <v>7</v>
      </c>
      <c r="R1072" s="385">
        <v>42062</v>
      </c>
      <c r="S1072" s="385">
        <v>43687</v>
      </c>
      <c r="T1072" s="144">
        <v>2005</v>
      </c>
      <c r="U1072" s="144" t="s">
        <v>69</v>
      </c>
      <c r="V1072" s="144">
        <v>240</v>
      </c>
      <c r="W1072" s="144" t="str">
        <f t="shared" si="153"/>
        <v>Active</v>
      </c>
      <c r="X1072" s="144">
        <v>2005</v>
      </c>
      <c r="Y1072" s="157" t="s">
        <v>64</v>
      </c>
      <c r="Z1072" s="386">
        <v>0.83</v>
      </c>
      <c r="AA1072" s="386">
        <v>0.31</v>
      </c>
      <c r="AB1072" s="387" t="s">
        <v>65</v>
      </c>
      <c r="AC1072" s="157"/>
    </row>
    <row r="1073" spans="2:29">
      <c r="B1073" s="347">
        <v>20</v>
      </c>
      <c r="C1073" s="383">
        <v>3</v>
      </c>
      <c r="D1073" s="383" t="str">
        <f t="shared" si="148"/>
        <v>YES</v>
      </c>
      <c r="E1073" s="383" t="str">
        <f t="shared" si="149"/>
        <v>COLD</v>
      </c>
      <c r="F1073" s="383" t="str">
        <f t="shared" si="150"/>
        <v>NONE</v>
      </c>
      <c r="G1073" s="384" t="str">
        <f t="shared" si="145"/>
        <v>WET</v>
      </c>
      <c r="I1073" s="342">
        <v>2</v>
      </c>
      <c r="J1073" s="144" t="str">
        <f t="shared" si="151"/>
        <v>SMALL</v>
      </c>
      <c r="K1073" s="144" t="str">
        <f t="shared" si="152"/>
        <v>SMALL</v>
      </c>
      <c r="L1073" s="144" t="str" cm="1">
        <f t="array" ref="L1073">_xlfn.IFS(I1073&lt;=2,"SMALL",I1073&lt;=5,"MEDIUM",I1073&gt;5,"LARGE")</f>
        <v>SMALL</v>
      </c>
      <c r="M1073" s="144" t="str">
        <f t="shared" si="146"/>
        <v>NO</v>
      </c>
      <c r="N1073" s="374">
        <v>4.75</v>
      </c>
      <c r="O1073" s="374">
        <f t="shared" si="147"/>
        <v>5</v>
      </c>
      <c r="P1073" s="158" t="str" cm="1">
        <f t="array" ref="P1073">_xlfn.SWITCH(ROUND(N1073,0),5,"Excellent",4,"Good",3,"ok","Bad")</f>
        <v>Excellent</v>
      </c>
      <c r="Q1073" s="144">
        <v>51</v>
      </c>
      <c r="R1073" s="385">
        <v>42143</v>
      </c>
      <c r="S1073" s="385">
        <v>43876</v>
      </c>
      <c r="T1073" s="144">
        <v>2032</v>
      </c>
      <c r="U1073" s="144" t="s">
        <v>60</v>
      </c>
      <c r="V1073" s="144">
        <v>335</v>
      </c>
      <c r="W1073" s="144" t="str">
        <f t="shared" si="153"/>
        <v>Active</v>
      </c>
      <c r="X1073" s="144">
        <v>2032</v>
      </c>
      <c r="Y1073" s="157" t="s">
        <v>70</v>
      </c>
      <c r="Z1073" s="386">
        <v>1</v>
      </c>
      <c r="AA1073" s="386">
        <v>0.9</v>
      </c>
      <c r="AB1073" s="387" t="s">
        <v>62</v>
      </c>
      <c r="AC1073" s="157"/>
    </row>
    <row r="1074" spans="2:29">
      <c r="B1074" s="347">
        <v>29</v>
      </c>
      <c r="C1074" s="383">
        <v>0</v>
      </c>
      <c r="D1074" s="383" t="str">
        <f t="shared" si="148"/>
        <v>YES</v>
      </c>
      <c r="E1074" s="383" t="str">
        <f t="shared" si="149"/>
        <v>COLD</v>
      </c>
      <c r="F1074" s="383" t="str">
        <f t="shared" si="150"/>
        <v>NONE</v>
      </c>
      <c r="G1074" s="384" t="str">
        <f t="shared" si="145"/>
        <v>WET</v>
      </c>
      <c r="I1074" s="342">
        <v>1</v>
      </c>
      <c r="J1074" s="144" t="str">
        <f t="shared" si="151"/>
        <v>SMALL</v>
      </c>
      <c r="K1074" s="144" t="str">
        <f t="shared" si="152"/>
        <v>SMALL</v>
      </c>
      <c r="L1074" s="144" t="str" cm="1">
        <f t="array" ref="L1074">_xlfn.IFS(I1074&lt;=2,"SMALL",I1074&lt;=5,"MEDIUM",I1074&gt;5,"LARGE")</f>
        <v>SMALL</v>
      </c>
      <c r="M1074" s="144" t="str">
        <f t="shared" si="146"/>
        <v>NO</v>
      </c>
      <c r="N1074" s="374">
        <v>4.96</v>
      </c>
      <c r="O1074" s="374">
        <f t="shared" si="147"/>
        <v>5</v>
      </c>
      <c r="P1074" s="158" t="str" cm="1">
        <f t="array" ref="P1074">_xlfn.SWITCH(ROUND(N1074,0),5,"Excellent",4,"Good",3,"ok","Bad")</f>
        <v>Excellent</v>
      </c>
      <c r="Q1074" s="144">
        <v>25</v>
      </c>
      <c r="R1074" s="385">
        <v>42597</v>
      </c>
      <c r="S1074" s="385">
        <v>43876</v>
      </c>
      <c r="T1074" s="144">
        <v>2036</v>
      </c>
      <c r="U1074" s="144" t="s">
        <v>60</v>
      </c>
      <c r="V1074" s="144">
        <v>240</v>
      </c>
      <c r="W1074" s="144" t="str">
        <f t="shared" si="153"/>
        <v>Active</v>
      </c>
      <c r="X1074" s="144">
        <v>2036</v>
      </c>
      <c r="Y1074" s="157" t="s">
        <v>70</v>
      </c>
      <c r="Z1074" s="386">
        <v>1</v>
      </c>
      <c r="AA1074" s="386">
        <v>0.98</v>
      </c>
      <c r="AB1074" s="387" t="s">
        <v>62</v>
      </c>
      <c r="AC1074" s="157"/>
    </row>
    <row r="1075" spans="2:29">
      <c r="B1075" s="347">
        <v>11</v>
      </c>
      <c r="C1075" s="383">
        <v>0</v>
      </c>
      <c r="D1075" s="383" t="str">
        <f t="shared" si="148"/>
        <v>YES</v>
      </c>
      <c r="E1075" s="383" t="str">
        <f t="shared" si="149"/>
        <v>COLD</v>
      </c>
      <c r="F1075" s="383" t="str">
        <f t="shared" si="150"/>
        <v>NONE</v>
      </c>
      <c r="G1075" s="384" t="str">
        <f t="shared" si="145"/>
        <v>WET</v>
      </c>
      <c r="I1075" s="342">
        <v>4</v>
      </c>
      <c r="J1075" s="144" t="str">
        <f t="shared" si="151"/>
        <v>LARGE</v>
      </c>
      <c r="K1075" s="144" t="str">
        <f t="shared" si="152"/>
        <v>MEDIUM</v>
      </c>
      <c r="L1075" s="144" t="str" cm="1">
        <f t="array" ref="L1075">_xlfn.IFS(I1075&lt;=2,"SMALL",I1075&lt;=5,"MEDIUM",I1075&gt;5,"LARGE")</f>
        <v>MEDIUM</v>
      </c>
      <c r="M1075" s="144" t="str">
        <f t="shared" si="146"/>
        <v>NO</v>
      </c>
      <c r="N1075" s="374">
        <v>4.75</v>
      </c>
      <c r="O1075" s="374">
        <f t="shared" si="147"/>
        <v>5</v>
      </c>
      <c r="P1075" s="158" t="str" cm="1">
        <f t="array" ref="P1075">_xlfn.SWITCH(ROUND(N1075,0),5,"Excellent",4,"Good",3,"ok","Bad")</f>
        <v>Excellent</v>
      </c>
      <c r="Q1075" s="144">
        <v>8</v>
      </c>
      <c r="R1075" s="385">
        <v>42451</v>
      </c>
      <c r="S1075" s="385">
        <v>43910</v>
      </c>
      <c r="T1075" s="144">
        <v>2005</v>
      </c>
      <c r="U1075" s="144" t="s">
        <v>69</v>
      </c>
      <c r="V1075" s="144">
        <v>347</v>
      </c>
      <c r="W1075" s="144" t="str">
        <f t="shared" si="153"/>
        <v>Active</v>
      </c>
      <c r="X1075" s="144">
        <v>2005</v>
      </c>
      <c r="Y1075" s="157" t="s">
        <v>122</v>
      </c>
      <c r="Z1075" s="386">
        <v>0</v>
      </c>
      <c r="AA1075" s="386">
        <v>0.82</v>
      </c>
      <c r="AB1075" s="387" t="s">
        <v>65</v>
      </c>
      <c r="AC1075" s="157"/>
    </row>
    <row r="1076" spans="2:29">
      <c r="B1076" s="347">
        <v>39</v>
      </c>
      <c r="C1076" s="383">
        <v>8</v>
      </c>
      <c r="D1076" s="383" t="str">
        <f t="shared" si="148"/>
        <v>NO</v>
      </c>
      <c r="E1076" s="383" t="str">
        <f t="shared" si="149"/>
        <v>COLD</v>
      </c>
      <c r="F1076" s="383" t="str">
        <f t="shared" si="150"/>
        <v>RAIN</v>
      </c>
      <c r="G1076" s="384" t="str">
        <f t="shared" si="145"/>
        <v>WET</v>
      </c>
      <c r="I1076" s="342">
        <v>3</v>
      </c>
      <c r="J1076" s="144" t="str">
        <f t="shared" si="151"/>
        <v>LARGE</v>
      </c>
      <c r="K1076" s="144" t="str">
        <f t="shared" si="152"/>
        <v>MEDIUM</v>
      </c>
      <c r="L1076" s="144" t="str" cm="1">
        <f t="array" ref="L1076">_xlfn.IFS(I1076&lt;=2,"SMALL",I1076&lt;=5,"MEDIUM",I1076&gt;5,"LARGE")</f>
        <v>MEDIUM</v>
      </c>
      <c r="M1076" s="144" t="str">
        <f t="shared" si="146"/>
        <v>YES</v>
      </c>
      <c r="N1076" s="374">
        <v>4.82</v>
      </c>
      <c r="O1076" s="374">
        <f t="shared" si="147"/>
        <v>5</v>
      </c>
      <c r="P1076" s="158" t="str" cm="1">
        <f t="array" ref="P1076">_xlfn.SWITCH(ROUND(N1076,0),5,"Excellent",4,"Good",3,"ok","Bad")</f>
        <v>Excellent</v>
      </c>
      <c r="Q1076" s="144">
        <v>146</v>
      </c>
      <c r="R1076" s="385">
        <v>41986</v>
      </c>
      <c r="S1076" s="385">
        <v>44019</v>
      </c>
      <c r="T1076" s="144">
        <v>1633</v>
      </c>
      <c r="U1076" s="144" t="s">
        <v>69</v>
      </c>
      <c r="V1076" s="144">
        <v>294</v>
      </c>
      <c r="W1076" s="144" t="str">
        <f t="shared" si="153"/>
        <v>Active</v>
      </c>
      <c r="X1076" s="144">
        <v>1633</v>
      </c>
      <c r="Y1076" s="157" t="s">
        <v>70</v>
      </c>
      <c r="Z1076" s="386">
        <v>1</v>
      </c>
      <c r="AA1076" s="386">
        <v>0.67</v>
      </c>
      <c r="AB1076" s="387" t="s">
        <v>62</v>
      </c>
      <c r="AC1076" s="157"/>
    </row>
    <row r="1077" spans="2:29">
      <c r="B1077" s="347">
        <v>45</v>
      </c>
      <c r="C1077" s="383">
        <v>86</v>
      </c>
      <c r="D1077" s="383" t="str">
        <f t="shared" si="148"/>
        <v>NO</v>
      </c>
      <c r="E1077" s="383" t="str">
        <f t="shared" si="149"/>
        <v>MILD</v>
      </c>
      <c r="F1077" s="383" t="str">
        <f t="shared" si="150"/>
        <v>RAIN</v>
      </c>
      <c r="G1077" s="384" t="str">
        <f t="shared" si="145"/>
        <v>WET</v>
      </c>
      <c r="I1077" s="342">
        <v>4</v>
      </c>
      <c r="J1077" s="144" t="str">
        <f t="shared" si="151"/>
        <v>LARGE</v>
      </c>
      <c r="K1077" s="144" t="str">
        <f t="shared" si="152"/>
        <v>MEDIUM</v>
      </c>
      <c r="L1077" s="144" t="str" cm="1">
        <f t="array" ref="L1077">_xlfn.IFS(I1077&lt;=2,"SMALL",I1077&lt;=5,"MEDIUM",I1077&gt;5,"LARGE")</f>
        <v>MEDIUM</v>
      </c>
      <c r="M1077" s="144" t="str">
        <f t="shared" si="146"/>
        <v>NO</v>
      </c>
      <c r="N1077" s="374">
        <v>4.8499999999999996</v>
      </c>
      <c r="O1077" s="374">
        <f t="shared" si="147"/>
        <v>5</v>
      </c>
      <c r="P1077" s="158" t="str" cm="1">
        <f t="array" ref="P1077">_xlfn.SWITCH(ROUND(N1077,0),5,"Excellent",4,"Good",3,"ok","Bad")</f>
        <v>Excellent</v>
      </c>
      <c r="Q1077" s="144">
        <v>97</v>
      </c>
      <c r="R1077" s="385">
        <v>42248</v>
      </c>
      <c r="S1077" s="385">
        <v>43903</v>
      </c>
      <c r="T1077" s="144">
        <v>2023</v>
      </c>
      <c r="U1077" s="144" t="s">
        <v>69</v>
      </c>
      <c r="V1077" s="144">
        <v>343</v>
      </c>
      <c r="W1077" s="144" t="str">
        <f t="shared" si="153"/>
        <v>Active</v>
      </c>
      <c r="X1077" s="144">
        <v>2023</v>
      </c>
      <c r="Y1077" s="157" t="s">
        <v>70</v>
      </c>
      <c r="Z1077" s="386">
        <v>1</v>
      </c>
      <c r="AA1077" s="386">
        <v>0.82</v>
      </c>
      <c r="AB1077" s="387" t="s">
        <v>62</v>
      </c>
      <c r="AC1077" s="157"/>
    </row>
    <row r="1078" spans="2:29">
      <c r="B1078" s="347">
        <v>17</v>
      </c>
      <c r="C1078" s="383">
        <v>20</v>
      </c>
      <c r="D1078" s="383" t="str">
        <f t="shared" si="148"/>
        <v>YES</v>
      </c>
      <c r="E1078" s="383" t="str">
        <f t="shared" si="149"/>
        <v>COLD</v>
      </c>
      <c r="F1078" s="383" t="str">
        <f t="shared" si="150"/>
        <v>NONE</v>
      </c>
      <c r="G1078" s="384" t="str">
        <f t="shared" si="145"/>
        <v>WET</v>
      </c>
      <c r="I1078" s="342">
        <v>4</v>
      </c>
      <c r="J1078" s="144" t="str">
        <f t="shared" si="151"/>
        <v>LARGE</v>
      </c>
      <c r="K1078" s="144" t="str">
        <f t="shared" si="152"/>
        <v>MEDIUM</v>
      </c>
      <c r="L1078" s="144" t="str" cm="1">
        <f t="array" ref="L1078">_xlfn.IFS(I1078&lt;=2,"SMALL",I1078&lt;=5,"MEDIUM",I1078&gt;5,"LARGE")</f>
        <v>MEDIUM</v>
      </c>
      <c r="M1078" s="144" t="str">
        <f t="shared" si="146"/>
        <v>YES</v>
      </c>
      <c r="N1078" s="374">
        <v>4.91</v>
      </c>
      <c r="O1078" s="374">
        <f t="shared" si="147"/>
        <v>5</v>
      </c>
      <c r="P1078" s="158" t="str" cm="1">
        <f t="array" ref="P1078">_xlfn.SWITCH(ROUND(N1078,0),5,"Excellent",4,"Good",3,"ok","Bad")</f>
        <v>Excellent</v>
      </c>
      <c r="Q1078" s="144">
        <v>160</v>
      </c>
      <c r="R1078" s="385">
        <v>41987</v>
      </c>
      <c r="S1078" s="385">
        <v>44016</v>
      </c>
      <c r="T1078" s="144">
        <v>2037</v>
      </c>
      <c r="U1078" s="144" t="s">
        <v>69</v>
      </c>
      <c r="V1078" s="144">
        <v>346</v>
      </c>
      <c r="W1078" s="144" t="str">
        <f t="shared" si="153"/>
        <v>Active</v>
      </c>
      <c r="X1078" s="144">
        <v>2037</v>
      </c>
      <c r="Y1078" s="157" t="s">
        <v>64</v>
      </c>
      <c r="Z1078" s="386">
        <v>1</v>
      </c>
      <c r="AA1078" s="386">
        <v>1</v>
      </c>
      <c r="AB1078" s="387" t="s">
        <v>62</v>
      </c>
      <c r="AC1078" s="157"/>
    </row>
    <row r="1079" spans="2:29">
      <c r="B1079" s="347">
        <v>11</v>
      </c>
      <c r="C1079" s="383">
        <v>142</v>
      </c>
      <c r="D1079" s="383" t="str">
        <f t="shared" si="148"/>
        <v>YES</v>
      </c>
      <c r="E1079" s="383" t="str">
        <f t="shared" si="149"/>
        <v>COLD</v>
      </c>
      <c r="F1079" s="383" t="str">
        <f t="shared" si="150"/>
        <v>NONE</v>
      </c>
      <c r="G1079" s="384" t="str">
        <f t="shared" si="145"/>
        <v>WET</v>
      </c>
      <c r="I1079" s="342">
        <v>4</v>
      </c>
      <c r="J1079" s="144" t="str">
        <f t="shared" si="151"/>
        <v>LARGE</v>
      </c>
      <c r="K1079" s="144" t="str">
        <f t="shared" si="152"/>
        <v>MEDIUM</v>
      </c>
      <c r="L1079" s="144" t="str" cm="1">
        <f t="array" ref="L1079">_xlfn.IFS(I1079&lt;=2,"SMALL",I1079&lt;=5,"MEDIUM",I1079&gt;5,"LARGE")</f>
        <v>MEDIUM</v>
      </c>
      <c r="M1079" s="144" t="str">
        <f t="shared" si="146"/>
        <v>NO</v>
      </c>
      <c r="N1079" s="374">
        <v>4.5</v>
      </c>
      <c r="O1079" s="374">
        <f t="shared" si="147"/>
        <v>5</v>
      </c>
      <c r="P1079" s="158" t="str" cm="1">
        <f t="array" ref="P1079">_xlfn.SWITCH(ROUND(N1079,0),5,"Excellent",4,"Good",3,"ok","Bad")</f>
        <v>Excellent</v>
      </c>
      <c r="Q1079" s="144">
        <v>103</v>
      </c>
      <c r="R1079" s="385">
        <v>41981</v>
      </c>
      <c r="S1079" s="385">
        <v>44045</v>
      </c>
      <c r="T1079" s="144">
        <v>1840</v>
      </c>
      <c r="U1079" s="144" t="s">
        <v>69</v>
      </c>
      <c r="V1079" s="144">
        <v>365</v>
      </c>
      <c r="W1079" s="144" t="str">
        <f t="shared" si="153"/>
        <v>Active</v>
      </c>
      <c r="X1079" s="144">
        <v>1840</v>
      </c>
      <c r="Y1079" s="157" t="s">
        <v>70</v>
      </c>
      <c r="Z1079" s="386">
        <v>1</v>
      </c>
      <c r="AA1079" s="386">
        <v>0.96</v>
      </c>
      <c r="AB1079" s="387" t="s">
        <v>62</v>
      </c>
      <c r="AC1079" s="157"/>
    </row>
    <row r="1080" spans="2:29">
      <c r="B1080" s="347">
        <v>29</v>
      </c>
      <c r="C1080" s="383">
        <v>0</v>
      </c>
      <c r="D1080" s="383" t="str">
        <f t="shared" si="148"/>
        <v>YES</v>
      </c>
      <c r="E1080" s="383" t="str">
        <f t="shared" si="149"/>
        <v>COLD</v>
      </c>
      <c r="F1080" s="383" t="str">
        <f t="shared" si="150"/>
        <v>NONE</v>
      </c>
      <c r="G1080" s="384" t="str">
        <f t="shared" si="145"/>
        <v>WET</v>
      </c>
      <c r="I1080" s="342">
        <v>2</v>
      </c>
      <c r="J1080" s="144" t="str">
        <f t="shared" si="151"/>
        <v>SMALL</v>
      </c>
      <c r="K1080" s="144" t="str">
        <f t="shared" si="152"/>
        <v>SMALL</v>
      </c>
      <c r="L1080" s="144" t="str" cm="1">
        <f t="array" ref="L1080">_xlfn.IFS(I1080&lt;=2,"SMALL",I1080&lt;=5,"MEDIUM",I1080&gt;5,"LARGE")</f>
        <v>SMALL</v>
      </c>
      <c r="M1080" s="144" t="str">
        <f t="shared" si="146"/>
        <v>NO</v>
      </c>
      <c r="N1080" s="374">
        <v>4.45</v>
      </c>
      <c r="O1080" s="374">
        <f t="shared" si="147"/>
        <v>4</v>
      </c>
      <c r="P1080" s="158" t="str" cm="1">
        <f t="array" ref="P1080">_xlfn.SWITCH(ROUND(N1080,0),5,"Excellent",4,"Good",3,"ok","Bad")</f>
        <v>Good</v>
      </c>
      <c r="Q1080" s="144">
        <v>11</v>
      </c>
      <c r="R1080" s="385">
        <v>42446</v>
      </c>
      <c r="S1080" s="385">
        <v>43957</v>
      </c>
      <c r="T1080" s="144">
        <v>195</v>
      </c>
      <c r="U1080" s="144" t="s">
        <v>69</v>
      </c>
      <c r="V1080" s="144">
        <v>0</v>
      </c>
      <c r="W1080" s="144" t="str">
        <f t="shared" si="153"/>
        <v>Inactive</v>
      </c>
      <c r="X1080" s="144">
        <v>195</v>
      </c>
      <c r="Y1080" s="157" t="s">
        <v>61</v>
      </c>
      <c r="Z1080" s="386">
        <v>1</v>
      </c>
      <c r="AA1080" s="386">
        <v>1</v>
      </c>
      <c r="AB1080" s="387" t="s">
        <v>62</v>
      </c>
      <c r="AC1080" s="157"/>
    </row>
    <row r="1081" spans="2:29">
      <c r="B1081" s="347">
        <v>16</v>
      </c>
      <c r="C1081" s="383">
        <v>0</v>
      </c>
      <c r="D1081" s="383" t="str">
        <f t="shared" si="148"/>
        <v>YES</v>
      </c>
      <c r="E1081" s="383" t="str">
        <f t="shared" si="149"/>
        <v>COLD</v>
      </c>
      <c r="F1081" s="383" t="str">
        <f t="shared" si="150"/>
        <v>NONE</v>
      </c>
      <c r="G1081" s="384" t="str">
        <f t="shared" si="145"/>
        <v>WET</v>
      </c>
      <c r="I1081" s="342">
        <v>4</v>
      </c>
      <c r="J1081" s="144" t="str">
        <f t="shared" si="151"/>
        <v>LARGE</v>
      </c>
      <c r="K1081" s="144" t="str">
        <f t="shared" si="152"/>
        <v>MEDIUM</v>
      </c>
      <c r="L1081" s="144" t="str" cm="1">
        <f t="array" ref="L1081">_xlfn.IFS(I1081&lt;=2,"SMALL",I1081&lt;=5,"MEDIUM",I1081&gt;5,"LARGE")</f>
        <v>MEDIUM</v>
      </c>
      <c r="M1081" s="144" t="str">
        <f t="shared" si="146"/>
        <v>NO</v>
      </c>
      <c r="N1081" s="374">
        <v>5</v>
      </c>
      <c r="O1081" s="374">
        <f t="shared" si="147"/>
        <v>5</v>
      </c>
      <c r="P1081" s="158" t="str" cm="1">
        <f t="array" ref="P1081">_xlfn.SWITCH(ROUND(N1081,0),5,"Excellent",4,"Good",3,"ok","Bad")</f>
        <v>Excellent</v>
      </c>
      <c r="Q1081" s="144">
        <v>3</v>
      </c>
      <c r="R1081" s="385">
        <v>42568</v>
      </c>
      <c r="S1081" s="385">
        <v>43562</v>
      </c>
      <c r="T1081" s="144">
        <v>1490</v>
      </c>
      <c r="U1081" s="144" t="s">
        <v>69</v>
      </c>
      <c r="V1081" s="144">
        <v>0</v>
      </c>
      <c r="W1081" s="144" t="str">
        <f t="shared" si="153"/>
        <v>Inactive</v>
      </c>
      <c r="X1081" s="144">
        <v>1490</v>
      </c>
      <c r="Y1081" s="157" t="s">
        <v>64</v>
      </c>
      <c r="Z1081" s="386">
        <v>1</v>
      </c>
      <c r="AA1081" s="386">
        <v>0.9</v>
      </c>
      <c r="AB1081" s="387" t="s">
        <v>62</v>
      </c>
      <c r="AC1081" s="157"/>
    </row>
    <row r="1082" spans="2:29">
      <c r="B1082" s="347">
        <v>22</v>
      </c>
      <c r="C1082" s="383">
        <v>0</v>
      </c>
      <c r="D1082" s="383" t="str">
        <f t="shared" si="148"/>
        <v>YES</v>
      </c>
      <c r="E1082" s="383" t="str">
        <f t="shared" si="149"/>
        <v>COLD</v>
      </c>
      <c r="F1082" s="383" t="str">
        <f t="shared" si="150"/>
        <v>NONE</v>
      </c>
      <c r="G1082" s="384" t="str">
        <f t="shared" si="145"/>
        <v>WET</v>
      </c>
      <c r="I1082" s="342">
        <v>4</v>
      </c>
      <c r="J1082" s="144" t="str">
        <f t="shared" si="151"/>
        <v>LARGE</v>
      </c>
      <c r="K1082" s="144" t="str">
        <f t="shared" si="152"/>
        <v>MEDIUM</v>
      </c>
      <c r="L1082" s="144" t="str" cm="1">
        <f t="array" ref="L1082">_xlfn.IFS(I1082&lt;=2,"SMALL",I1082&lt;=5,"MEDIUM",I1082&gt;5,"LARGE")</f>
        <v>MEDIUM</v>
      </c>
      <c r="M1082" s="144" t="str">
        <f t="shared" si="146"/>
        <v>NO</v>
      </c>
      <c r="N1082" s="374">
        <v>4.9000000000000004</v>
      </c>
      <c r="O1082" s="374">
        <f t="shared" si="147"/>
        <v>5</v>
      </c>
      <c r="P1082" s="158" t="str" cm="1">
        <f t="array" ref="P1082">_xlfn.SWITCH(ROUND(N1082,0),5,"Excellent",4,"Good",3,"ok","Bad")</f>
        <v>Excellent</v>
      </c>
      <c r="Q1082" s="144">
        <v>84</v>
      </c>
      <c r="R1082" s="385">
        <v>41997</v>
      </c>
      <c r="S1082" s="385">
        <v>43905</v>
      </c>
      <c r="T1082" s="144">
        <v>2039</v>
      </c>
      <c r="U1082" s="144" t="s">
        <v>69</v>
      </c>
      <c r="V1082" s="144">
        <v>343</v>
      </c>
      <c r="W1082" s="144" t="str">
        <f t="shared" si="153"/>
        <v>Active</v>
      </c>
      <c r="X1082" s="144">
        <v>2039</v>
      </c>
      <c r="Y1082" s="157" t="s">
        <v>61</v>
      </c>
      <c r="Z1082" s="386">
        <v>1</v>
      </c>
      <c r="AA1082" s="386">
        <v>0.95</v>
      </c>
      <c r="AB1082" s="387" t="s">
        <v>62</v>
      </c>
      <c r="AC1082" s="157"/>
    </row>
    <row r="1083" spans="2:29">
      <c r="B1083" s="347">
        <v>28</v>
      </c>
      <c r="C1083" s="383">
        <v>0</v>
      </c>
      <c r="D1083" s="383" t="str">
        <f t="shared" si="148"/>
        <v>YES</v>
      </c>
      <c r="E1083" s="383" t="str">
        <f t="shared" si="149"/>
        <v>COLD</v>
      </c>
      <c r="F1083" s="383" t="str">
        <f t="shared" si="150"/>
        <v>NONE</v>
      </c>
      <c r="G1083" s="384" t="str">
        <f t="shared" si="145"/>
        <v>WET</v>
      </c>
      <c r="I1083" s="342">
        <v>2</v>
      </c>
      <c r="J1083" s="144" t="str">
        <f t="shared" si="151"/>
        <v>SMALL</v>
      </c>
      <c r="K1083" s="144" t="str">
        <f t="shared" si="152"/>
        <v>SMALL</v>
      </c>
      <c r="L1083" s="144" t="str" cm="1">
        <f t="array" ref="L1083">_xlfn.IFS(I1083&lt;=2,"SMALL",I1083&lt;=5,"MEDIUM",I1083&gt;5,"LARGE")</f>
        <v>SMALL</v>
      </c>
      <c r="M1083" s="144" t="str">
        <f t="shared" si="146"/>
        <v>NO</v>
      </c>
      <c r="N1083" s="374">
        <v>4.66</v>
      </c>
      <c r="O1083" s="374">
        <f t="shared" si="147"/>
        <v>5</v>
      </c>
      <c r="P1083" s="158" t="str" cm="1">
        <f t="array" ref="P1083">_xlfn.SWITCH(ROUND(N1083,0),5,"Excellent",4,"Good",3,"ok","Bad")</f>
        <v>Excellent</v>
      </c>
      <c r="Q1083" s="144">
        <v>29</v>
      </c>
      <c r="R1083" s="385">
        <v>42036</v>
      </c>
      <c r="S1083" s="385">
        <v>43833</v>
      </c>
      <c r="T1083" s="144">
        <v>1243</v>
      </c>
      <c r="U1083" s="144" t="s">
        <v>60</v>
      </c>
      <c r="V1083" s="144">
        <v>180</v>
      </c>
      <c r="W1083" s="144" t="str">
        <f t="shared" si="153"/>
        <v>Active</v>
      </c>
      <c r="X1083" s="144">
        <v>1243</v>
      </c>
      <c r="Y1083" s="157" t="s">
        <v>64</v>
      </c>
      <c r="Z1083" s="386">
        <v>0.8</v>
      </c>
      <c r="AA1083" s="386">
        <v>0.35</v>
      </c>
      <c r="AB1083" s="387" t="s">
        <v>65</v>
      </c>
      <c r="AC1083" s="157"/>
    </row>
    <row r="1084" spans="2:29">
      <c r="B1084" s="347">
        <v>13</v>
      </c>
      <c r="C1084" s="383">
        <v>0</v>
      </c>
      <c r="D1084" s="383" t="str">
        <f t="shared" si="148"/>
        <v>YES</v>
      </c>
      <c r="E1084" s="383" t="str">
        <f t="shared" si="149"/>
        <v>COLD</v>
      </c>
      <c r="F1084" s="383" t="str">
        <f t="shared" si="150"/>
        <v>NONE</v>
      </c>
      <c r="G1084" s="384" t="str">
        <f t="shared" si="145"/>
        <v>WET</v>
      </c>
      <c r="I1084" s="342">
        <v>4</v>
      </c>
      <c r="J1084" s="144" t="str">
        <f t="shared" si="151"/>
        <v>LARGE</v>
      </c>
      <c r="K1084" s="144" t="str">
        <f t="shared" si="152"/>
        <v>MEDIUM</v>
      </c>
      <c r="L1084" s="144" t="str" cm="1">
        <f t="array" ref="L1084">_xlfn.IFS(I1084&lt;=2,"SMALL",I1084&lt;=5,"MEDIUM",I1084&gt;5,"LARGE")</f>
        <v>MEDIUM</v>
      </c>
      <c r="M1084" s="144" t="str">
        <f t="shared" si="146"/>
        <v>NO</v>
      </c>
      <c r="N1084" s="374">
        <v>4.5599999999999996</v>
      </c>
      <c r="O1084" s="374">
        <f t="shared" si="147"/>
        <v>5</v>
      </c>
      <c r="P1084" s="158" t="str" cm="1">
        <f t="array" ref="P1084">_xlfn.SWITCH(ROUND(N1084,0),5,"Excellent",4,"Good",3,"ok","Bad")</f>
        <v>Excellent</v>
      </c>
      <c r="Q1084" s="144">
        <v>32</v>
      </c>
      <c r="R1084" s="385">
        <v>41987</v>
      </c>
      <c r="S1084" s="385">
        <v>43891</v>
      </c>
      <c r="T1084" s="144">
        <v>2041</v>
      </c>
      <c r="U1084" s="144" t="s">
        <v>69</v>
      </c>
      <c r="V1084" s="144">
        <v>174</v>
      </c>
      <c r="W1084" s="144" t="str">
        <f t="shared" si="153"/>
        <v>Active</v>
      </c>
      <c r="X1084" s="144">
        <v>2041</v>
      </c>
      <c r="Y1084" s="157" t="s">
        <v>122</v>
      </c>
      <c r="Z1084" s="386">
        <v>0</v>
      </c>
      <c r="AA1084" s="386">
        <v>0.93</v>
      </c>
      <c r="AB1084" s="387" t="s">
        <v>62</v>
      </c>
      <c r="AC1084" s="157"/>
    </row>
    <row r="1085" spans="2:29">
      <c r="B1085" s="347">
        <v>28</v>
      </c>
      <c r="C1085" s="383">
        <v>64</v>
      </c>
      <c r="D1085" s="383" t="str">
        <f t="shared" si="148"/>
        <v>YES</v>
      </c>
      <c r="E1085" s="383" t="str">
        <f t="shared" si="149"/>
        <v>COLD</v>
      </c>
      <c r="F1085" s="383" t="str">
        <f t="shared" si="150"/>
        <v>NONE</v>
      </c>
      <c r="G1085" s="384" t="str">
        <f t="shared" si="145"/>
        <v>WET</v>
      </c>
      <c r="I1085" s="342">
        <v>2</v>
      </c>
      <c r="J1085" s="144" t="str">
        <f t="shared" si="151"/>
        <v>SMALL</v>
      </c>
      <c r="K1085" s="144" t="str">
        <f t="shared" si="152"/>
        <v>SMALL</v>
      </c>
      <c r="L1085" s="144" t="str" cm="1">
        <f t="array" ref="L1085">_xlfn.IFS(I1085&lt;=2,"SMALL",I1085&lt;=5,"MEDIUM",I1085&gt;5,"LARGE")</f>
        <v>SMALL</v>
      </c>
      <c r="M1085" s="144" t="str">
        <f t="shared" si="146"/>
        <v>NO</v>
      </c>
      <c r="N1085" s="374">
        <v>4.7300000000000004</v>
      </c>
      <c r="O1085" s="374">
        <f t="shared" si="147"/>
        <v>5</v>
      </c>
      <c r="P1085" s="158" t="str" cm="1">
        <f t="array" ref="P1085">_xlfn.SWITCH(ROUND(N1085,0),5,"Excellent",4,"Good",3,"ok","Bad")</f>
        <v>Excellent</v>
      </c>
      <c r="Q1085" s="144">
        <v>15</v>
      </c>
      <c r="R1085" s="385">
        <v>42273</v>
      </c>
      <c r="S1085" s="385">
        <v>43645</v>
      </c>
      <c r="T1085" s="144">
        <v>203</v>
      </c>
      <c r="U1085" s="144" t="s">
        <v>60</v>
      </c>
      <c r="V1085" s="144">
        <v>364</v>
      </c>
      <c r="W1085" s="144" t="str">
        <f t="shared" si="153"/>
        <v>Active</v>
      </c>
      <c r="X1085" s="144">
        <v>203</v>
      </c>
      <c r="Y1085" s="157" t="s">
        <v>70</v>
      </c>
      <c r="Z1085" s="386">
        <v>1</v>
      </c>
      <c r="AA1085" s="386">
        <v>0.88</v>
      </c>
      <c r="AB1085" s="387" t="s">
        <v>65</v>
      </c>
      <c r="AC1085" s="157"/>
    </row>
    <row r="1086" spans="2:29">
      <c r="B1086" s="347">
        <v>28</v>
      </c>
      <c r="C1086" s="383">
        <v>122</v>
      </c>
      <c r="D1086" s="383" t="str">
        <f t="shared" si="148"/>
        <v>YES</v>
      </c>
      <c r="E1086" s="383" t="str">
        <f t="shared" si="149"/>
        <v>COLD</v>
      </c>
      <c r="F1086" s="383" t="str">
        <f t="shared" si="150"/>
        <v>NONE</v>
      </c>
      <c r="G1086" s="384" t="str">
        <f t="shared" si="145"/>
        <v>WET</v>
      </c>
      <c r="I1086" s="342">
        <v>2</v>
      </c>
      <c r="J1086" s="144" t="str">
        <f t="shared" si="151"/>
        <v>SMALL</v>
      </c>
      <c r="K1086" s="144" t="str">
        <f t="shared" si="152"/>
        <v>SMALL</v>
      </c>
      <c r="L1086" s="144" t="str" cm="1">
        <f t="array" ref="L1086">_xlfn.IFS(I1086&lt;=2,"SMALL",I1086&lt;=5,"MEDIUM",I1086&gt;5,"LARGE")</f>
        <v>SMALL</v>
      </c>
      <c r="M1086" s="144" t="str">
        <f t="shared" si="146"/>
        <v>NO</v>
      </c>
      <c r="N1086" s="374">
        <v>4.9000000000000004</v>
      </c>
      <c r="O1086" s="374">
        <f t="shared" si="147"/>
        <v>5</v>
      </c>
      <c r="P1086" s="158" t="str" cm="1">
        <f t="array" ref="P1086">_xlfn.SWITCH(ROUND(N1086,0),5,"Excellent",4,"Good",3,"ok","Bad")</f>
        <v>Excellent</v>
      </c>
      <c r="Q1086" s="144">
        <v>10</v>
      </c>
      <c r="R1086" s="385">
        <v>42064</v>
      </c>
      <c r="S1086" s="385">
        <v>43711</v>
      </c>
      <c r="T1086" s="144">
        <v>1342</v>
      </c>
      <c r="U1086" s="144" t="s">
        <v>60</v>
      </c>
      <c r="V1086" s="144">
        <v>226</v>
      </c>
      <c r="W1086" s="144" t="str">
        <f t="shared" si="153"/>
        <v>Active</v>
      </c>
      <c r="X1086" s="144">
        <v>1342</v>
      </c>
      <c r="Y1086" s="157" t="s">
        <v>70</v>
      </c>
      <c r="Z1086" s="386">
        <v>1</v>
      </c>
      <c r="AA1086" s="386">
        <v>1</v>
      </c>
      <c r="AB1086" s="387" t="s">
        <v>62</v>
      </c>
      <c r="AC1086" s="157"/>
    </row>
    <row r="1087" spans="2:29">
      <c r="B1087" s="347">
        <v>40</v>
      </c>
      <c r="C1087" s="383">
        <v>218</v>
      </c>
      <c r="D1087" s="383" t="str">
        <f t="shared" si="148"/>
        <v>NO</v>
      </c>
      <c r="E1087" s="383" t="str">
        <f t="shared" si="149"/>
        <v>MILD</v>
      </c>
      <c r="F1087" s="383" t="str">
        <f t="shared" si="150"/>
        <v>RAIN</v>
      </c>
      <c r="G1087" s="384" t="str">
        <f t="shared" si="145"/>
        <v>WET</v>
      </c>
      <c r="I1087" s="342">
        <v>2</v>
      </c>
      <c r="J1087" s="144" t="str">
        <f t="shared" si="151"/>
        <v>SMALL</v>
      </c>
      <c r="K1087" s="144" t="str">
        <f t="shared" si="152"/>
        <v>SMALL</v>
      </c>
      <c r="L1087" s="144" t="str" cm="1">
        <f t="array" ref="L1087">_xlfn.IFS(I1087&lt;=2,"SMALL",I1087&lt;=5,"MEDIUM",I1087&gt;5,"LARGE")</f>
        <v>SMALL</v>
      </c>
      <c r="M1087" s="144" t="str">
        <f t="shared" si="146"/>
        <v>YES</v>
      </c>
      <c r="N1087" s="374">
        <v>4.91</v>
      </c>
      <c r="O1087" s="374">
        <f t="shared" si="147"/>
        <v>5</v>
      </c>
      <c r="P1087" s="158" t="str" cm="1">
        <f t="array" ref="P1087">_xlfn.SWITCH(ROUND(N1087,0),5,"Excellent",4,"Good",3,"ok","Bad")</f>
        <v>Excellent</v>
      </c>
      <c r="Q1087" s="144">
        <v>160</v>
      </c>
      <c r="R1087" s="385">
        <v>42503</v>
      </c>
      <c r="S1087" s="385">
        <v>43902</v>
      </c>
      <c r="T1087" s="144">
        <v>119</v>
      </c>
      <c r="U1087" s="144" t="s">
        <v>60</v>
      </c>
      <c r="V1087" s="144">
        <v>0</v>
      </c>
      <c r="W1087" s="144" t="str">
        <f t="shared" si="153"/>
        <v>Inactive</v>
      </c>
      <c r="X1087" s="144">
        <v>119</v>
      </c>
      <c r="Y1087" s="157" t="s">
        <v>70</v>
      </c>
      <c r="Z1087" s="386">
        <v>1</v>
      </c>
      <c r="AA1087" s="386">
        <v>0.8</v>
      </c>
      <c r="AB1087" s="387" t="s">
        <v>62</v>
      </c>
      <c r="AC1087" s="157"/>
    </row>
    <row r="1088" spans="2:29">
      <c r="B1088" s="347">
        <v>22</v>
      </c>
      <c r="C1088" s="383">
        <v>0</v>
      </c>
      <c r="D1088" s="383" t="str">
        <f t="shared" si="148"/>
        <v>YES</v>
      </c>
      <c r="E1088" s="383" t="str">
        <f t="shared" si="149"/>
        <v>COLD</v>
      </c>
      <c r="F1088" s="383" t="str">
        <f t="shared" si="150"/>
        <v>NONE</v>
      </c>
      <c r="G1088" s="384" t="str">
        <f t="shared" si="145"/>
        <v>WET</v>
      </c>
      <c r="I1088" s="342">
        <v>2</v>
      </c>
      <c r="J1088" s="144" t="str">
        <f t="shared" si="151"/>
        <v>SMALL</v>
      </c>
      <c r="K1088" s="144" t="str">
        <f t="shared" si="152"/>
        <v>SMALL</v>
      </c>
      <c r="L1088" s="144" t="str" cm="1">
        <f t="array" ref="L1088">_xlfn.IFS(I1088&lt;=2,"SMALL",I1088&lt;=5,"MEDIUM",I1088&gt;5,"LARGE")</f>
        <v>SMALL</v>
      </c>
      <c r="M1088" s="144" t="str">
        <f t="shared" si="146"/>
        <v>NO</v>
      </c>
      <c r="N1088" s="374">
        <v>4.9800000000000004</v>
      </c>
      <c r="O1088" s="374">
        <f t="shared" si="147"/>
        <v>5</v>
      </c>
      <c r="P1088" s="158" t="str" cm="1">
        <f t="array" ref="P1088">_xlfn.SWITCH(ROUND(N1088,0),5,"Excellent",4,"Good",3,"ok","Bad")</f>
        <v>Excellent</v>
      </c>
      <c r="Q1088" s="144">
        <v>59</v>
      </c>
      <c r="R1088" s="385">
        <v>42191</v>
      </c>
      <c r="S1088" s="385">
        <v>44039</v>
      </c>
      <c r="T1088" s="144">
        <v>1568</v>
      </c>
      <c r="U1088" s="144" t="s">
        <v>60</v>
      </c>
      <c r="V1088" s="144">
        <v>1</v>
      </c>
      <c r="W1088" s="144" t="str">
        <f t="shared" si="153"/>
        <v>Active</v>
      </c>
      <c r="X1088" s="144">
        <v>1568</v>
      </c>
      <c r="Y1088" s="157" t="s">
        <v>64</v>
      </c>
      <c r="Z1088" s="386">
        <v>1</v>
      </c>
      <c r="AA1088" s="386">
        <v>1</v>
      </c>
      <c r="AB1088" s="387" t="s">
        <v>65</v>
      </c>
      <c r="AC1088" s="157"/>
    </row>
    <row r="1089" spans="2:29">
      <c r="B1089" s="347">
        <v>13</v>
      </c>
      <c r="C1089" s="383">
        <v>0</v>
      </c>
      <c r="D1089" s="383" t="str">
        <f t="shared" si="148"/>
        <v>YES</v>
      </c>
      <c r="E1089" s="383" t="str">
        <f t="shared" si="149"/>
        <v>COLD</v>
      </c>
      <c r="F1089" s="383" t="str">
        <f t="shared" si="150"/>
        <v>NONE</v>
      </c>
      <c r="G1089" s="384" t="str">
        <f t="shared" si="145"/>
        <v>WET</v>
      </c>
      <c r="I1089" s="342">
        <v>7</v>
      </c>
      <c r="J1089" s="144" t="str">
        <f t="shared" si="151"/>
        <v>LARGE</v>
      </c>
      <c r="K1089" s="144" t="str">
        <f t="shared" si="152"/>
        <v>LARGE</v>
      </c>
      <c r="L1089" s="144" t="str" cm="1">
        <f t="array" ref="L1089">_xlfn.IFS(I1089&lt;=2,"SMALL",I1089&lt;=5,"MEDIUM",I1089&gt;5,"LARGE")</f>
        <v>LARGE</v>
      </c>
      <c r="M1089" s="144" t="str">
        <f t="shared" si="146"/>
        <v>YES</v>
      </c>
      <c r="N1089" s="374">
        <v>4.84</v>
      </c>
      <c r="O1089" s="374">
        <f t="shared" si="147"/>
        <v>5</v>
      </c>
      <c r="P1089" s="158" t="str" cm="1">
        <f t="array" ref="P1089">_xlfn.SWITCH(ROUND(N1089,0),5,"Excellent",4,"Good",3,"ok","Bad")</f>
        <v>Excellent</v>
      </c>
      <c r="Q1089" s="144">
        <v>167</v>
      </c>
      <c r="R1089" s="385">
        <v>41994</v>
      </c>
      <c r="S1089" s="385">
        <v>43836</v>
      </c>
      <c r="T1089" s="144">
        <v>812</v>
      </c>
      <c r="U1089" s="144" t="s">
        <v>69</v>
      </c>
      <c r="V1089" s="144">
        <v>364</v>
      </c>
      <c r="W1089" s="144" t="str">
        <f t="shared" si="153"/>
        <v>Active</v>
      </c>
      <c r="X1089" s="144">
        <v>812</v>
      </c>
      <c r="Y1089" s="157" t="s">
        <v>64</v>
      </c>
      <c r="Z1089" s="386">
        <v>0.71</v>
      </c>
      <c r="AA1089" s="386">
        <v>0</v>
      </c>
      <c r="AB1089" s="387" t="s">
        <v>65</v>
      </c>
      <c r="AC1089" s="157"/>
    </row>
    <row r="1090" spans="2:29">
      <c r="B1090" s="347">
        <v>40</v>
      </c>
      <c r="C1090" s="383">
        <v>165</v>
      </c>
      <c r="D1090" s="383" t="str">
        <f t="shared" si="148"/>
        <v>NO</v>
      </c>
      <c r="E1090" s="383" t="str">
        <f t="shared" si="149"/>
        <v>MILD</v>
      </c>
      <c r="F1090" s="383" t="str">
        <f t="shared" si="150"/>
        <v>RAIN</v>
      </c>
      <c r="G1090" s="384" t="str">
        <f t="shared" si="145"/>
        <v>WET</v>
      </c>
      <c r="I1090" s="342">
        <v>2</v>
      </c>
      <c r="J1090" s="144" t="str">
        <f t="shared" si="151"/>
        <v>SMALL</v>
      </c>
      <c r="K1090" s="144" t="str">
        <f t="shared" si="152"/>
        <v>SMALL</v>
      </c>
      <c r="L1090" s="144" t="str" cm="1">
        <f t="array" ref="L1090">_xlfn.IFS(I1090&lt;=2,"SMALL",I1090&lt;=5,"MEDIUM",I1090&gt;5,"LARGE")</f>
        <v>SMALL</v>
      </c>
      <c r="M1090" s="144" t="str">
        <f t="shared" si="146"/>
        <v>YES</v>
      </c>
      <c r="N1090" s="374">
        <v>4.99</v>
      </c>
      <c r="O1090" s="374">
        <f t="shared" si="147"/>
        <v>5</v>
      </c>
      <c r="P1090" s="158" t="str" cm="1">
        <f t="array" ref="P1090">_xlfn.SWITCH(ROUND(N1090,0),5,"Excellent",4,"Good",3,"ok","Bad")</f>
        <v>Excellent</v>
      </c>
      <c r="Q1090" s="144">
        <v>210</v>
      </c>
      <c r="R1090" s="385">
        <v>42247</v>
      </c>
      <c r="S1090" s="385">
        <v>43903</v>
      </c>
      <c r="T1090" s="144">
        <v>1094</v>
      </c>
      <c r="U1090" s="144" t="s">
        <v>60</v>
      </c>
      <c r="V1090" s="144">
        <v>318</v>
      </c>
      <c r="W1090" s="144" t="str">
        <f t="shared" si="153"/>
        <v>Active</v>
      </c>
      <c r="X1090" s="144">
        <v>1094</v>
      </c>
      <c r="Y1090" s="157" t="s">
        <v>70</v>
      </c>
      <c r="Z1090" s="386">
        <v>1</v>
      </c>
      <c r="AA1090" s="386">
        <v>1</v>
      </c>
      <c r="AB1090" s="387" t="s">
        <v>62</v>
      </c>
      <c r="AC1090" s="157"/>
    </row>
    <row r="1091" spans="2:29">
      <c r="B1091" s="347">
        <v>27</v>
      </c>
      <c r="C1091" s="383">
        <v>0</v>
      </c>
      <c r="D1091" s="383" t="str">
        <f t="shared" si="148"/>
        <v>YES</v>
      </c>
      <c r="E1091" s="383" t="str">
        <f t="shared" si="149"/>
        <v>COLD</v>
      </c>
      <c r="F1091" s="383" t="str">
        <f t="shared" si="150"/>
        <v>NONE</v>
      </c>
      <c r="G1091" s="384" t="str">
        <f t="shared" si="145"/>
        <v>WET</v>
      </c>
      <c r="I1091" s="342">
        <v>14</v>
      </c>
      <c r="J1091" s="144" t="str">
        <f t="shared" si="151"/>
        <v>LARGE</v>
      </c>
      <c r="K1091" s="144" t="str">
        <f t="shared" si="152"/>
        <v>LARGE</v>
      </c>
      <c r="L1091" s="144" t="str" cm="1">
        <f t="array" ref="L1091">_xlfn.IFS(I1091&lt;=2,"SMALL",I1091&lt;=5,"MEDIUM",I1091&gt;5,"LARGE")</f>
        <v>LARGE</v>
      </c>
      <c r="M1091" s="144" t="str">
        <f t="shared" si="146"/>
        <v>NO</v>
      </c>
      <c r="N1091" s="374">
        <v>4.7300000000000004</v>
      </c>
      <c r="O1091" s="374">
        <f t="shared" si="147"/>
        <v>5</v>
      </c>
      <c r="P1091" s="158" t="str" cm="1">
        <f t="array" ref="P1091">_xlfn.SWITCH(ROUND(N1091,0),5,"Excellent",4,"Good",3,"ok","Bad")</f>
        <v>Excellent</v>
      </c>
      <c r="Q1091" s="144">
        <v>45</v>
      </c>
      <c r="R1091" s="385">
        <v>43473</v>
      </c>
      <c r="S1091" s="385">
        <v>43878</v>
      </c>
      <c r="T1091" s="144">
        <v>487</v>
      </c>
      <c r="U1091" s="144" t="s">
        <v>69</v>
      </c>
      <c r="V1091" s="144">
        <v>181</v>
      </c>
      <c r="W1091" s="144" t="str">
        <f t="shared" si="153"/>
        <v>Active</v>
      </c>
      <c r="X1091" s="144">
        <v>487</v>
      </c>
      <c r="Y1091" s="157" t="s">
        <v>64</v>
      </c>
      <c r="Z1091" s="386">
        <v>1</v>
      </c>
      <c r="AA1091" s="386">
        <v>0.95</v>
      </c>
      <c r="AB1091" s="387" t="s">
        <v>65</v>
      </c>
      <c r="AC1091" s="157"/>
    </row>
    <row r="1092" spans="2:29">
      <c r="B1092" s="347">
        <v>29</v>
      </c>
      <c r="C1092" s="383">
        <v>0</v>
      </c>
      <c r="D1092" s="383" t="str">
        <f t="shared" si="148"/>
        <v>YES</v>
      </c>
      <c r="E1092" s="383" t="str">
        <f t="shared" si="149"/>
        <v>COLD</v>
      </c>
      <c r="F1092" s="383" t="str">
        <f t="shared" si="150"/>
        <v>NONE</v>
      </c>
      <c r="G1092" s="384" t="str">
        <f t="shared" si="145"/>
        <v>WET</v>
      </c>
      <c r="I1092" s="342">
        <v>2</v>
      </c>
      <c r="J1092" s="144" t="str">
        <f t="shared" si="151"/>
        <v>SMALL</v>
      </c>
      <c r="K1092" s="144" t="str">
        <f t="shared" si="152"/>
        <v>SMALL</v>
      </c>
      <c r="L1092" s="144" t="str" cm="1">
        <f t="array" ref="L1092">_xlfn.IFS(I1092&lt;=2,"SMALL",I1092&lt;=5,"MEDIUM",I1092&gt;5,"LARGE")</f>
        <v>SMALL</v>
      </c>
      <c r="M1092" s="144" t="str">
        <f t="shared" si="146"/>
        <v>NO</v>
      </c>
      <c r="N1092" s="374">
        <v>4.67</v>
      </c>
      <c r="O1092" s="374">
        <f t="shared" si="147"/>
        <v>5</v>
      </c>
      <c r="P1092" s="158" t="str" cm="1">
        <f t="array" ref="P1092">_xlfn.SWITCH(ROUND(N1092,0),5,"Excellent",4,"Good",3,"ok","Bad")</f>
        <v>Excellent</v>
      </c>
      <c r="Q1092" s="144">
        <v>3</v>
      </c>
      <c r="R1092" s="385">
        <v>42231</v>
      </c>
      <c r="S1092" s="385">
        <v>42444</v>
      </c>
      <c r="T1092" s="144">
        <v>2021</v>
      </c>
      <c r="U1092" s="144" t="s">
        <v>69</v>
      </c>
      <c r="V1092" s="144">
        <v>365</v>
      </c>
      <c r="W1092" s="144" t="str">
        <f t="shared" si="153"/>
        <v>Active</v>
      </c>
      <c r="X1092" s="144">
        <v>2021</v>
      </c>
      <c r="Y1092" s="157" t="s">
        <v>64</v>
      </c>
      <c r="Z1092" s="386">
        <v>0.5</v>
      </c>
      <c r="AA1092" s="386">
        <v>0.78</v>
      </c>
      <c r="AB1092" s="387" t="s">
        <v>62</v>
      </c>
      <c r="AC1092" s="157"/>
    </row>
    <row r="1093" spans="2:29">
      <c r="B1093" s="347">
        <v>40</v>
      </c>
      <c r="C1093" s="383">
        <v>0</v>
      </c>
      <c r="D1093" s="383" t="str">
        <f t="shared" si="148"/>
        <v>NO</v>
      </c>
      <c r="E1093" s="383" t="str">
        <f t="shared" si="149"/>
        <v>MILD</v>
      </c>
      <c r="F1093" s="383" t="str">
        <f t="shared" si="150"/>
        <v>NONE</v>
      </c>
      <c r="G1093" s="384" t="str">
        <f t="shared" ref="G1093:G1156" si="154">IF(OR(E1093="COLD",E1093="MILD"),"WET","DRY")</f>
        <v>WET</v>
      </c>
      <c r="I1093" s="342">
        <v>5</v>
      </c>
      <c r="J1093" s="144" t="str">
        <f t="shared" si="151"/>
        <v>LARGE</v>
      </c>
      <c r="K1093" s="144" t="str">
        <f t="shared" si="152"/>
        <v>MEDIUM</v>
      </c>
      <c r="L1093" s="144" t="str" cm="1">
        <f t="array" ref="L1093">_xlfn.IFS(I1093&lt;=2,"SMALL",I1093&lt;=5,"MEDIUM",I1093&gt;5,"LARGE")</f>
        <v>MEDIUM</v>
      </c>
      <c r="M1093" s="144" t="str">
        <f t="shared" ref="M1093:M1156" si="155">IF(AND(N1093&gt;=4.8,Q1093&gt;100),"YES","NO")</f>
        <v>NO</v>
      </c>
      <c r="N1093" s="374">
        <v>4.5599999999999996</v>
      </c>
      <c r="O1093" s="374">
        <f t="shared" ref="O1093:O1156" si="156">ROUND(N1093,0)</f>
        <v>5</v>
      </c>
      <c r="P1093" s="158" t="str" cm="1">
        <f t="array" ref="P1093">_xlfn.SWITCH(ROUND(N1093,0),5,"Excellent",4,"Good",3,"ok","Bad")</f>
        <v>Excellent</v>
      </c>
      <c r="Q1093" s="144">
        <v>9</v>
      </c>
      <c r="R1093" s="385">
        <v>42808</v>
      </c>
      <c r="S1093" s="385">
        <v>43708</v>
      </c>
      <c r="T1093" s="144">
        <v>2005</v>
      </c>
      <c r="U1093" s="144" t="s">
        <v>69</v>
      </c>
      <c r="V1093" s="144">
        <v>352</v>
      </c>
      <c r="W1093" s="144" t="str">
        <f t="shared" si="153"/>
        <v>Active</v>
      </c>
      <c r="X1093" s="144">
        <v>2005</v>
      </c>
      <c r="Y1093" s="157" t="s">
        <v>70</v>
      </c>
      <c r="Z1093" s="386">
        <v>1</v>
      </c>
      <c r="AA1093" s="386">
        <v>1</v>
      </c>
      <c r="AB1093" s="387" t="s">
        <v>65</v>
      </c>
      <c r="AC1093" s="157"/>
    </row>
    <row r="1094" spans="2:29">
      <c r="B1094" s="347">
        <v>39</v>
      </c>
      <c r="C1094" s="383">
        <v>3</v>
      </c>
      <c r="D1094" s="383" t="str">
        <f t="shared" ref="D1094:D1157" si="157">IFERROR(IF(B1094&lt;35,"YES","NO"),"-")</f>
        <v>NO</v>
      </c>
      <c r="E1094" s="383" t="str">
        <f t="shared" ref="E1094:E1157" si="158">IFERROR(IF(B1094&lt;40,"COLD",IF(B1094&gt;80,"HOT","MILD")),"-")</f>
        <v>COLD</v>
      </c>
      <c r="F1094" s="383" t="str">
        <f t="shared" ref="F1094:F1157" si="159">IF(AND(C1094&lt;0,D1094="YES"),"SNOW",IF(AND(C1094&gt;0,D1094="NO"),"RAIN","NONE"))</f>
        <v>RAIN</v>
      </c>
      <c r="G1094" s="384" t="str">
        <f t="shared" si="154"/>
        <v>WET</v>
      </c>
      <c r="I1094" s="342">
        <v>2</v>
      </c>
      <c r="J1094" s="144" t="str">
        <f t="shared" ref="J1094:J1157" si="160">IF(I1094&lt;=2,"SMALL","LARGE")</f>
        <v>SMALL</v>
      </c>
      <c r="K1094" s="144" t="str">
        <f t="shared" ref="K1094:K1157" si="161">IF(I1094&lt;=2,"SMALL",IF(I1094&lt;=5,"MEDIUM","LARGE"))</f>
        <v>SMALL</v>
      </c>
      <c r="L1094" s="144" t="str" cm="1">
        <f t="array" ref="L1094">_xlfn.IFS(I1094&lt;=2,"SMALL",I1094&lt;=5,"MEDIUM",I1094&gt;5,"LARGE")</f>
        <v>SMALL</v>
      </c>
      <c r="M1094" s="144" t="str">
        <f t="shared" si="155"/>
        <v>NO</v>
      </c>
      <c r="N1094" s="374">
        <v>4.71</v>
      </c>
      <c r="O1094" s="374">
        <f t="shared" si="156"/>
        <v>5</v>
      </c>
      <c r="P1094" s="158" t="str" cm="1">
        <f t="array" ref="P1094">_xlfn.SWITCH(ROUND(N1094,0),5,"Excellent",4,"Good",3,"ok","Bad")</f>
        <v>Excellent</v>
      </c>
      <c r="Q1094" s="144">
        <v>160</v>
      </c>
      <c r="R1094" s="385">
        <v>42035</v>
      </c>
      <c r="S1094" s="385">
        <v>44043</v>
      </c>
      <c r="T1094" s="144">
        <v>1167</v>
      </c>
      <c r="U1094" s="144" t="s">
        <v>73</v>
      </c>
      <c r="V1094" s="144">
        <v>236</v>
      </c>
      <c r="W1094" s="144" t="str">
        <f t="shared" ref="W1094:W1157" si="162">IF(NOT(V1094=0),"Active","Inactive")</f>
        <v>Active</v>
      </c>
      <c r="X1094" s="144">
        <v>1167</v>
      </c>
      <c r="Y1094" s="157" t="s">
        <v>122</v>
      </c>
      <c r="Z1094" s="386">
        <v>0</v>
      </c>
      <c r="AA1094" s="386">
        <v>0</v>
      </c>
      <c r="AB1094" s="387" t="s">
        <v>65</v>
      </c>
      <c r="AC1094" s="157"/>
    </row>
    <row r="1095" spans="2:29">
      <c r="B1095" s="347">
        <v>28</v>
      </c>
      <c r="C1095" s="383">
        <v>58</v>
      </c>
      <c r="D1095" s="383" t="str">
        <f t="shared" si="157"/>
        <v>YES</v>
      </c>
      <c r="E1095" s="383" t="str">
        <f t="shared" si="158"/>
        <v>COLD</v>
      </c>
      <c r="F1095" s="383" t="str">
        <f t="shared" si="159"/>
        <v>NONE</v>
      </c>
      <c r="G1095" s="384" t="str">
        <f t="shared" si="154"/>
        <v>WET</v>
      </c>
      <c r="I1095" s="342">
        <v>4</v>
      </c>
      <c r="J1095" s="144" t="str">
        <f t="shared" si="160"/>
        <v>LARGE</v>
      </c>
      <c r="K1095" s="144" t="str">
        <f t="shared" si="161"/>
        <v>MEDIUM</v>
      </c>
      <c r="L1095" s="144" t="str" cm="1">
        <f t="array" ref="L1095">_xlfn.IFS(I1095&lt;=2,"SMALL",I1095&lt;=5,"MEDIUM",I1095&gt;5,"LARGE")</f>
        <v>MEDIUM</v>
      </c>
      <c r="M1095" s="144" t="str">
        <f t="shared" si="155"/>
        <v>NO</v>
      </c>
      <c r="N1095" s="374">
        <v>4.83</v>
      </c>
      <c r="O1095" s="374">
        <f t="shared" si="156"/>
        <v>5</v>
      </c>
      <c r="P1095" s="158" t="str" cm="1">
        <f t="array" ref="P1095">_xlfn.SWITCH(ROUND(N1095,0),5,"Excellent",4,"Good",3,"ok","Bad")</f>
        <v>Excellent</v>
      </c>
      <c r="Q1095" s="144">
        <v>36</v>
      </c>
      <c r="R1095" s="385">
        <v>42273</v>
      </c>
      <c r="S1095" s="385">
        <v>43982</v>
      </c>
      <c r="T1095" s="144">
        <v>1244</v>
      </c>
      <c r="U1095" s="144" t="s">
        <v>69</v>
      </c>
      <c r="V1095" s="144">
        <v>150</v>
      </c>
      <c r="W1095" s="144" t="str">
        <f t="shared" si="162"/>
        <v>Active</v>
      </c>
      <c r="X1095" s="144">
        <v>1244</v>
      </c>
      <c r="Y1095" s="157" t="s">
        <v>70</v>
      </c>
      <c r="Z1095" s="386">
        <v>0.9</v>
      </c>
      <c r="AA1095" s="386">
        <v>0.97</v>
      </c>
      <c r="AB1095" s="387" t="s">
        <v>65</v>
      </c>
      <c r="AC1095" s="157"/>
    </row>
    <row r="1096" spans="2:29">
      <c r="B1096" s="347">
        <v>34</v>
      </c>
      <c r="C1096" s="383">
        <v>424</v>
      </c>
      <c r="D1096" s="383" t="str">
        <f t="shared" si="157"/>
        <v>YES</v>
      </c>
      <c r="E1096" s="383" t="str">
        <f t="shared" si="158"/>
        <v>COLD</v>
      </c>
      <c r="F1096" s="383" t="str">
        <f t="shared" si="159"/>
        <v>NONE</v>
      </c>
      <c r="G1096" s="384" t="str">
        <f t="shared" si="154"/>
        <v>WET</v>
      </c>
      <c r="I1096" s="342">
        <v>2</v>
      </c>
      <c r="J1096" s="144" t="str">
        <f t="shared" si="160"/>
        <v>SMALL</v>
      </c>
      <c r="K1096" s="144" t="str">
        <f t="shared" si="161"/>
        <v>SMALL</v>
      </c>
      <c r="L1096" s="144" t="str" cm="1">
        <f t="array" ref="L1096">_xlfn.IFS(I1096&lt;=2,"SMALL",I1096&lt;=5,"MEDIUM",I1096&gt;5,"LARGE")</f>
        <v>SMALL</v>
      </c>
      <c r="M1096" s="144" t="str">
        <f t="shared" si="155"/>
        <v>NO</v>
      </c>
      <c r="N1096" s="374">
        <v>5</v>
      </c>
      <c r="O1096" s="374">
        <f t="shared" si="156"/>
        <v>5</v>
      </c>
      <c r="P1096" s="158" t="str" cm="1">
        <f t="array" ref="P1096">_xlfn.SWITCH(ROUND(N1096,0),5,"Excellent",4,"Good",3,"ok","Bad")</f>
        <v>Excellent</v>
      </c>
      <c r="Q1096" s="144">
        <v>24</v>
      </c>
      <c r="R1096" s="385">
        <v>42036</v>
      </c>
      <c r="S1096" s="385">
        <v>44037</v>
      </c>
      <c r="T1096" s="144">
        <v>653</v>
      </c>
      <c r="U1096" s="144" t="s">
        <v>69</v>
      </c>
      <c r="V1096" s="144">
        <v>254</v>
      </c>
      <c r="W1096" s="144" t="str">
        <f t="shared" si="162"/>
        <v>Active</v>
      </c>
      <c r="X1096" s="144">
        <v>653</v>
      </c>
      <c r="Y1096" s="157" t="s">
        <v>64</v>
      </c>
      <c r="Z1096" s="386">
        <v>1</v>
      </c>
      <c r="AA1096" s="386">
        <v>0.5</v>
      </c>
      <c r="AB1096" s="387" t="s">
        <v>65</v>
      </c>
      <c r="AC1096" s="157"/>
    </row>
    <row r="1097" spans="2:29">
      <c r="B1097" s="347">
        <v>13</v>
      </c>
      <c r="C1097" s="383">
        <v>0</v>
      </c>
      <c r="D1097" s="383" t="str">
        <f t="shared" si="157"/>
        <v>YES</v>
      </c>
      <c r="E1097" s="383" t="str">
        <f t="shared" si="158"/>
        <v>COLD</v>
      </c>
      <c r="F1097" s="383" t="str">
        <f t="shared" si="159"/>
        <v>NONE</v>
      </c>
      <c r="G1097" s="384" t="str">
        <f t="shared" si="154"/>
        <v>WET</v>
      </c>
      <c r="I1097" s="342">
        <v>2</v>
      </c>
      <c r="J1097" s="144" t="str">
        <f t="shared" si="160"/>
        <v>SMALL</v>
      </c>
      <c r="K1097" s="144" t="str">
        <f t="shared" si="161"/>
        <v>SMALL</v>
      </c>
      <c r="L1097" s="144" t="str" cm="1">
        <f t="array" ref="L1097">_xlfn.IFS(I1097&lt;=2,"SMALL",I1097&lt;=5,"MEDIUM",I1097&gt;5,"LARGE")</f>
        <v>SMALL</v>
      </c>
      <c r="M1097" s="144" t="str">
        <f t="shared" si="155"/>
        <v>NO</v>
      </c>
      <c r="N1097" s="374">
        <v>4.5999999999999996</v>
      </c>
      <c r="O1097" s="374">
        <f t="shared" si="156"/>
        <v>5</v>
      </c>
      <c r="P1097" s="158" t="str" cm="1">
        <f t="array" ref="P1097">_xlfn.SWITCH(ROUND(N1097,0),5,"Excellent",4,"Good",3,"ok","Bad")</f>
        <v>Excellent</v>
      </c>
      <c r="Q1097" s="144">
        <v>5</v>
      </c>
      <c r="R1097" s="385">
        <v>42736</v>
      </c>
      <c r="S1097" s="385">
        <v>43832</v>
      </c>
      <c r="T1097" s="144">
        <v>409</v>
      </c>
      <c r="U1097" s="144" t="s">
        <v>60</v>
      </c>
      <c r="V1097" s="144">
        <v>364</v>
      </c>
      <c r="W1097" s="144" t="str">
        <f t="shared" si="162"/>
        <v>Active</v>
      </c>
      <c r="X1097" s="144">
        <v>409</v>
      </c>
      <c r="Y1097" s="157" t="s">
        <v>61</v>
      </c>
      <c r="Z1097" s="386">
        <v>1</v>
      </c>
      <c r="AA1097" s="386">
        <v>1</v>
      </c>
      <c r="AB1097" s="387" t="s">
        <v>62</v>
      </c>
      <c r="AC1097" s="157"/>
    </row>
    <row r="1098" spans="2:29">
      <c r="B1098" s="347">
        <v>29</v>
      </c>
      <c r="C1098" s="383">
        <v>175</v>
      </c>
      <c r="D1098" s="383" t="str">
        <f t="shared" si="157"/>
        <v>YES</v>
      </c>
      <c r="E1098" s="383" t="str">
        <f t="shared" si="158"/>
        <v>COLD</v>
      </c>
      <c r="F1098" s="383" t="str">
        <f t="shared" si="159"/>
        <v>NONE</v>
      </c>
      <c r="G1098" s="384" t="str">
        <f t="shared" si="154"/>
        <v>WET</v>
      </c>
      <c r="I1098" s="342">
        <v>2</v>
      </c>
      <c r="J1098" s="144" t="str">
        <f t="shared" si="160"/>
        <v>SMALL</v>
      </c>
      <c r="K1098" s="144" t="str">
        <f t="shared" si="161"/>
        <v>SMALL</v>
      </c>
      <c r="L1098" s="144" t="str" cm="1">
        <f t="array" ref="L1098">_xlfn.IFS(I1098&lt;=2,"SMALL",I1098&lt;=5,"MEDIUM",I1098&gt;5,"LARGE")</f>
        <v>SMALL</v>
      </c>
      <c r="M1098" s="144" t="str">
        <f t="shared" si="155"/>
        <v>YES</v>
      </c>
      <c r="N1098" s="374">
        <v>4.96</v>
      </c>
      <c r="O1098" s="374">
        <f t="shared" si="156"/>
        <v>5</v>
      </c>
      <c r="P1098" s="158" t="str" cm="1">
        <f t="array" ref="P1098">_xlfn.SWITCH(ROUND(N1098,0),5,"Excellent",4,"Good",3,"ok","Bad")</f>
        <v>Excellent</v>
      </c>
      <c r="Q1098" s="144">
        <v>162</v>
      </c>
      <c r="R1098" s="385">
        <v>42139</v>
      </c>
      <c r="S1098" s="385">
        <v>44024</v>
      </c>
      <c r="T1098" s="144">
        <v>1143</v>
      </c>
      <c r="U1098" s="144" t="s">
        <v>60</v>
      </c>
      <c r="V1098" s="144">
        <v>270</v>
      </c>
      <c r="W1098" s="144" t="str">
        <f t="shared" si="162"/>
        <v>Active</v>
      </c>
      <c r="X1098" s="144">
        <v>1143</v>
      </c>
      <c r="Y1098" s="157" t="s">
        <v>64</v>
      </c>
      <c r="Z1098" s="386">
        <v>1</v>
      </c>
      <c r="AA1098" s="386">
        <v>0.98</v>
      </c>
      <c r="AB1098" s="387" t="s">
        <v>62</v>
      </c>
      <c r="AC1098" s="157"/>
    </row>
    <row r="1099" spans="2:29">
      <c r="B1099" s="347">
        <v>23</v>
      </c>
      <c r="C1099" s="383">
        <v>10</v>
      </c>
      <c r="D1099" s="383" t="str">
        <f t="shared" si="157"/>
        <v>YES</v>
      </c>
      <c r="E1099" s="383" t="str">
        <f t="shared" si="158"/>
        <v>COLD</v>
      </c>
      <c r="F1099" s="383" t="str">
        <f t="shared" si="159"/>
        <v>NONE</v>
      </c>
      <c r="G1099" s="384" t="str">
        <f t="shared" si="154"/>
        <v>WET</v>
      </c>
      <c r="I1099" s="342">
        <v>2</v>
      </c>
      <c r="J1099" s="144" t="str">
        <f t="shared" si="160"/>
        <v>SMALL</v>
      </c>
      <c r="K1099" s="144" t="str">
        <f t="shared" si="161"/>
        <v>SMALL</v>
      </c>
      <c r="L1099" s="144" t="str" cm="1">
        <f t="array" ref="L1099">_xlfn.IFS(I1099&lt;=2,"SMALL",I1099&lt;=5,"MEDIUM",I1099&gt;5,"LARGE")</f>
        <v>SMALL</v>
      </c>
      <c r="M1099" s="144" t="str">
        <f t="shared" si="155"/>
        <v>NO</v>
      </c>
      <c r="N1099" s="374">
        <v>4</v>
      </c>
      <c r="O1099" s="374">
        <f t="shared" si="156"/>
        <v>4</v>
      </c>
      <c r="P1099" s="158" t="str" cm="1">
        <f t="array" ref="P1099">_xlfn.SWITCH(ROUND(N1099,0),5,"Excellent",4,"Good",3,"ok","Bad")</f>
        <v>Good</v>
      </c>
      <c r="Q1099" s="144">
        <v>6</v>
      </c>
      <c r="R1099" s="385">
        <v>42213</v>
      </c>
      <c r="S1099" s="385">
        <v>42956</v>
      </c>
      <c r="T1099" s="144">
        <v>465</v>
      </c>
      <c r="U1099" s="144" t="s">
        <v>69</v>
      </c>
      <c r="V1099" s="144">
        <v>365</v>
      </c>
      <c r="W1099" s="144" t="str">
        <f t="shared" si="162"/>
        <v>Active</v>
      </c>
      <c r="X1099" s="144">
        <v>465</v>
      </c>
      <c r="Y1099" s="157" t="s">
        <v>70</v>
      </c>
      <c r="Z1099" s="386">
        <v>1</v>
      </c>
      <c r="AA1099" s="386">
        <v>0.73</v>
      </c>
      <c r="AB1099" s="387" t="s">
        <v>65</v>
      </c>
      <c r="AC1099" s="157"/>
    </row>
    <row r="1100" spans="2:29">
      <c r="B1100" s="347">
        <v>27</v>
      </c>
      <c r="C1100" s="383">
        <v>0</v>
      </c>
      <c r="D1100" s="383" t="str">
        <f t="shared" si="157"/>
        <v>YES</v>
      </c>
      <c r="E1100" s="383" t="str">
        <f t="shared" si="158"/>
        <v>COLD</v>
      </c>
      <c r="F1100" s="383" t="str">
        <f t="shared" si="159"/>
        <v>NONE</v>
      </c>
      <c r="G1100" s="384" t="str">
        <f t="shared" si="154"/>
        <v>WET</v>
      </c>
      <c r="I1100" s="342">
        <v>6</v>
      </c>
      <c r="J1100" s="144" t="str">
        <f t="shared" si="160"/>
        <v>LARGE</v>
      </c>
      <c r="K1100" s="144" t="str">
        <f t="shared" si="161"/>
        <v>LARGE</v>
      </c>
      <c r="L1100" s="144" t="str" cm="1">
        <f t="array" ref="L1100">_xlfn.IFS(I1100&lt;=2,"SMALL",I1100&lt;=5,"MEDIUM",I1100&gt;5,"LARGE")</f>
        <v>LARGE</v>
      </c>
      <c r="M1100" s="144" t="str">
        <f t="shared" si="155"/>
        <v>NO</v>
      </c>
      <c r="N1100" s="374">
        <v>5</v>
      </c>
      <c r="O1100" s="374">
        <f t="shared" si="156"/>
        <v>5</v>
      </c>
      <c r="P1100" s="158" t="str" cm="1">
        <f t="array" ref="P1100">_xlfn.SWITCH(ROUND(N1100,0),5,"Excellent",4,"Good",3,"ok","Bad")</f>
        <v>Excellent</v>
      </c>
      <c r="Q1100" s="144">
        <v>14</v>
      </c>
      <c r="R1100" s="385">
        <v>42013</v>
      </c>
      <c r="S1100" s="385">
        <v>43828</v>
      </c>
      <c r="T1100" s="144">
        <v>2060</v>
      </c>
      <c r="U1100" s="144" t="s">
        <v>69</v>
      </c>
      <c r="V1100" s="144">
        <v>16</v>
      </c>
      <c r="W1100" s="144" t="str">
        <f t="shared" si="162"/>
        <v>Active</v>
      </c>
      <c r="X1100" s="144">
        <v>2060</v>
      </c>
      <c r="Y1100" s="157" t="s">
        <v>61</v>
      </c>
      <c r="Z1100" s="386">
        <v>1</v>
      </c>
      <c r="AA1100" s="386">
        <v>0.97</v>
      </c>
      <c r="AB1100" s="387" t="s">
        <v>65</v>
      </c>
      <c r="AC1100" s="157"/>
    </row>
    <row r="1101" spans="2:29">
      <c r="B1101" s="347">
        <v>37</v>
      </c>
      <c r="C1101" s="383">
        <v>0</v>
      </c>
      <c r="D1101" s="383" t="str">
        <f t="shared" si="157"/>
        <v>NO</v>
      </c>
      <c r="E1101" s="383" t="str">
        <f t="shared" si="158"/>
        <v>COLD</v>
      </c>
      <c r="F1101" s="383" t="str">
        <f t="shared" si="159"/>
        <v>NONE</v>
      </c>
      <c r="G1101" s="384" t="str">
        <f t="shared" si="154"/>
        <v>WET</v>
      </c>
      <c r="I1101" s="342">
        <v>2</v>
      </c>
      <c r="J1101" s="144" t="str">
        <f t="shared" si="160"/>
        <v>SMALL</v>
      </c>
      <c r="K1101" s="144" t="str">
        <f t="shared" si="161"/>
        <v>SMALL</v>
      </c>
      <c r="L1101" s="144" t="str" cm="1">
        <f t="array" ref="L1101">_xlfn.IFS(I1101&lt;=2,"SMALL",I1101&lt;=5,"MEDIUM",I1101&gt;5,"LARGE")</f>
        <v>SMALL</v>
      </c>
      <c r="M1101" s="144" t="str">
        <f t="shared" si="155"/>
        <v>NO</v>
      </c>
      <c r="N1101" s="374">
        <v>4.8099999999999996</v>
      </c>
      <c r="O1101" s="374">
        <f t="shared" si="156"/>
        <v>5</v>
      </c>
      <c r="P1101" s="158" t="str" cm="1">
        <f t="array" ref="P1101">_xlfn.SWITCH(ROUND(N1101,0),5,"Excellent",4,"Good",3,"ok","Bad")</f>
        <v>Excellent</v>
      </c>
      <c r="Q1101" s="144">
        <v>72</v>
      </c>
      <c r="R1101" s="385">
        <v>42115</v>
      </c>
      <c r="S1101" s="385">
        <v>44051</v>
      </c>
      <c r="T1101" s="144">
        <v>1686</v>
      </c>
      <c r="U1101" s="144" t="s">
        <v>69</v>
      </c>
      <c r="V1101" s="144">
        <v>356</v>
      </c>
      <c r="W1101" s="144" t="str">
        <f t="shared" si="162"/>
        <v>Active</v>
      </c>
      <c r="X1101" s="144">
        <v>1686</v>
      </c>
      <c r="Y1101" s="157" t="s">
        <v>64</v>
      </c>
      <c r="Z1101" s="386">
        <v>1</v>
      </c>
      <c r="AA1101" s="386">
        <v>0</v>
      </c>
      <c r="AB1101" s="387" t="s">
        <v>65</v>
      </c>
      <c r="AC1101" s="157"/>
    </row>
    <row r="1102" spans="2:29">
      <c r="B1102" s="347">
        <v>29</v>
      </c>
      <c r="C1102" s="383">
        <v>0</v>
      </c>
      <c r="D1102" s="383" t="str">
        <f t="shared" si="157"/>
        <v>YES</v>
      </c>
      <c r="E1102" s="383" t="str">
        <f t="shared" si="158"/>
        <v>COLD</v>
      </c>
      <c r="F1102" s="383" t="str">
        <f t="shared" si="159"/>
        <v>NONE</v>
      </c>
      <c r="G1102" s="384" t="str">
        <f t="shared" si="154"/>
        <v>WET</v>
      </c>
      <c r="I1102" s="342">
        <v>2</v>
      </c>
      <c r="J1102" s="144" t="str">
        <f t="shared" si="160"/>
        <v>SMALL</v>
      </c>
      <c r="K1102" s="144" t="str">
        <f t="shared" si="161"/>
        <v>SMALL</v>
      </c>
      <c r="L1102" s="144" t="str" cm="1">
        <f t="array" ref="L1102">_xlfn.IFS(I1102&lt;=2,"SMALL",I1102&lt;=5,"MEDIUM",I1102&gt;5,"LARGE")</f>
        <v>SMALL</v>
      </c>
      <c r="M1102" s="144" t="str">
        <f t="shared" si="155"/>
        <v>NO</v>
      </c>
      <c r="N1102" s="374">
        <v>4</v>
      </c>
      <c r="O1102" s="374">
        <f t="shared" si="156"/>
        <v>4</v>
      </c>
      <c r="P1102" s="158" t="str" cm="1">
        <f t="array" ref="P1102">_xlfn.SWITCH(ROUND(N1102,0),5,"Excellent",4,"Good",3,"ok","Bad")</f>
        <v>Good</v>
      </c>
      <c r="Q1102" s="144">
        <v>4</v>
      </c>
      <c r="R1102" s="385">
        <v>42139</v>
      </c>
      <c r="S1102" s="385">
        <v>42925</v>
      </c>
      <c r="T1102" s="144">
        <v>2062</v>
      </c>
      <c r="U1102" s="144" t="s">
        <v>69</v>
      </c>
      <c r="V1102" s="144">
        <v>364</v>
      </c>
      <c r="W1102" s="144" t="str">
        <f t="shared" si="162"/>
        <v>Active</v>
      </c>
      <c r="X1102" s="144">
        <v>2062</v>
      </c>
      <c r="Y1102" s="157" t="s">
        <v>61</v>
      </c>
      <c r="Z1102" s="386">
        <v>0.9</v>
      </c>
      <c r="AA1102" s="386">
        <v>0.95</v>
      </c>
      <c r="AB1102" s="387" t="s">
        <v>65</v>
      </c>
      <c r="AC1102" s="157"/>
    </row>
    <row r="1103" spans="2:29">
      <c r="B1103" s="347">
        <v>36</v>
      </c>
      <c r="C1103" s="383">
        <v>0</v>
      </c>
      <c r="D1103" s="383" t="str">
        <f t="shared" si="157"/>
        <v>NO</v>
      </c>
      <c r="E1103" s="383" t="str">
        <f t="shared" si="158"/>
        <v>COLD</v>
      </c>
      <c r="F1103" s="383" t="str">
        <f t="shared" si="159"/>
        <v>NONE</v>
      </c>
      <c r="G1103" s="384" t="str">
        <f t="shared" si="154"/>
        <v>WET</v>
      </c>
      <c r="I1103" s="342">
        <v>2</v>
      </c>
      <c r="J1103" s="144" t="str">
        <f t="shared" si="160"/>
        <v>SMALL</v>
      </c>
      <c r="K1103" s="144" t="str">
        <f t="shared" si="161"/>
        <v>SMALL</v>
      </c>
      <c r="L1103" s="144" t="str" cm="1">
        <f t="array" ref="L1103">_xlfn.IFS(I1103&lt;=2,"SMALL",I1103&lt;=5,"MEDIUM",I1103&gt;5,"LARGE")</f>
        <v>SMALL</v>
      </c>
      <c r="M1103" s="144" t="str">
        <f t="shared" si="155"/>
        <v>NO</v>
      </c>
      <c r="N1103" s="374">
        <v>5</v>
      </c>
      <c r="O1103" s="374">
        <f t="shared" si="156"/>
        <v>5</v>
      </c>
      <c r="P1103" s="158" t="str" cm="1">
        <f t="array" ref="P1103">_xlfn.SWITCH(ROUND(N1103,0),5,"Excellent",4,"Good",3,"ok","Bad")</f>
        <v>Excellent</v>
      </c>
      <c r="Q1103" s="144">
        <v>16</v>
      </c>
      <c r="R1103" s="385">
        <v>42086</v>
      </c>
      <c r="S1103" s="385">
        <v>43809</v>
      </c>
      <c r="T1103" s="144">
        <v>2008</v>
      </c>
      <c r="U1103" s="144" t="s">
        <v>60</v>
      </c>
      <c r="V1103" s="144">
        <v>365</v>
      </c>
      <c r="W1103" s="144" t="str">
        <f t="shared" si="162"/>
        <v>Active</v>
      </c>
      <c r="X1103" s="144">
        <v>2008</v>
      </c>
      <c r="Y1103" s="157" t="s">
        <v>61</v>
      </c>
      <c r="Z1103" s="386">
        <v>1</v>
      </c>
      <c r="AA1103" s="386">
        <v>0.75</v>
      </c>
      <c r="AB1103" s="387" t="s">
        <v>65</v>
      </c>
      <c r="AC1103" s="157"/>
    </row>
    <row r="1104" spans="2:29">
      <c r="B1104" s="347">
        <v>15</v>
      </c>
      <c r="C1104" s="383">
        <v>0</v>
      </c>
      <c r="D1104" s="383" t="str">
        <f t="shared" si="157"/>
        <v>YES</v>
      </c>
      <c r="E1104" s="383" t="str">
        <f t="shared" si="158"/>
        <v>COLD</v>
      </c>
      <c r="F1104" s="383" t="str">
        <f t="shared" si="159"/>
        <v>NONE</v>
      </c>
      <c r="G1104" s="384" t="str">
        <f t="shared" si="154"/>
        <v>WET</v>
      </c>
      <c r="I1104" s="342">
        <v>1</v>
      </c>
      <c r="J1104" s="144" t="str">
        <f t="shared" si="160"/>
        <v>SMALL</v>
      </c>
      <c r="K1104" s="144" t="str">
        <f t="shared" si="161"/>
        <v>SMALL</v>
      </c>
      <c r="L1104" s="144" t="str" cm="1">
        <f t="array" ref="L1104">_xlfn.IFS(I1104&lt;=2,"SMALL",I1104&lt;=5,"MEDIUM",I1104&gt;5,"LARGE")</f>
        <v>SMALL</v>
      </c>
      <c r="M1104" s="144" t="str">
        <f t="shared" si="155"/>
        <v>NO</v>
      </c>
      <c r="N1104" s="374">
        <v>4.92</v>
      </c>
      <c r="O1104" s="374">
        <f t="shared" si="156"/>
        <v>5</v>
      </c>
      <c r="P1104" s="158" t="str" cm="1">
        <f t="array" ref="P1104">_xlfn.SWITCH(ROUND(N1104,0),5,"Excellent",4,"Good",3,"ok","Bad")</f>
        <v>Excellent</v>
      </c>
      <c r="Q1104" s="144">
        <v>99</v>
      </c>
      <c r="R1104" s="385">
        <v>42353</v>
      </c>
      <c r="S1104" s="385">
        <v>43877</v>
      </c>
      <c r="T1104" s="144">
        <v>472</v>
      </c>
      <c r="U1104" s="144" t="s">
        <v>60</v>
      </c>
      <c r="V1104" s="144">
        <v>210</v>
      </c>
      <c r="W1104" s="144" t="str">
        <f t="shared" si="162"/>
        <v>Active</v>
      </c>
      <c r="X1104" s="144">
        <v>472</v>
      </c>
      <c r="Y1104" s="157" t="s">
        <v>64</v>
      </c>
      <c r="Z1104" s="386">
        <v>0.5</v>
      </c>
      <c r="AA1104" s="386">
        <v>0.74</v>
      </c>
      <c r="AB1104" s="387" t="s">
        <v>62</v>
      </c>
      <c r="AC1104" s="157"/>
    </row>
    <row r="1105" spans="2:29">
      <c r="B1105" s="347">
        <v>18</v>
      </c>
      <c r="C1105" s="383">
        <v>0</v>
      </c>
      <c r="D1105" s="383" t="str">
        <f t="shared" si="157"/>
        <v>YES</v>
      </c>
      <c r="E1105" s="383" t="str">
        <f t="shared" si="158"/>
        <v>COLD</v>
      </c>
      <c r="F1105" s="383" t="str">
        <f t="shared" si="159"/>
        <v>NONE</v>
      </c>
      <c r="G1105" s="384" t="str">
        <f t="shared" si="154"/>
        <v>WET</v>
      </c>
      <c r="I1105" s="342">
        <v>7</v>
      </c>
      <c r="J1105" s="144" t="str">
        <f t="shared" si="160"/>
        <v>LARGE</v>
      </c>
      <c r="K1105" s="144" t="str">
        <f t="shared" si="161"/>
        <v>LARGE</v>
      </c>
      <c r="L1105" s="144" t="str" cm="1">
        <f t="array" ref="L1105">_xlfn.IFS(I1105&lt;=2,"SMALL",I1105&lt;=5,"MEDIUM",I1105&gt;5,"LARGE")</f>
        <v>LARGE</v>
      </c>
      <c r="M1105" s="144" t="str">
        <f t="shared" si="155"/>
        <v>YES</v>
      </c>
      <c r="N1105" s="374">
        <v>4.8099999999999996</v>
      </c>
      <c r="O1105" s="374">
        <f t="shared" si="156"/>
        <v>5</v>
      </c>
      <c r="P1105" s="158" t="str" cm="1">
        <f t="array" ref="P1105">_xlfn.SWITCH(ROUND(N1105,0),5,"Excellent",4,"Good",3,"ok","Bad")</f>
        <v>Excellent</v>
      </c>
      <c r="Q1105" s="144">
        <v>242</v>
      </c>
      <c r="R1105" s="385">
        <v>42003</v>
      </c>
      <c r="S1105" s="385">
        <v>43904</v>
      </c>
      <c r="T1105" s="144">
        <v>2066</v>
      </c>
      <c r="U1105" s="144" t="s">
        <v>69</v>
      </c>
      <c r="V1105" s="144">
        <v>308</v>
      </c>
      <c r="W1105" s="144" t="str">
        <f t="shared" si="162"/>
        <v>Active</v>
      </c>
      <c r="X1105" s="144">
        <v>2066</v>
      </c>
      <c r="Y1105" s="157" t="s">
        <v>70</v>
      </c>
      <c r="Z1105" s="386">
        <v>1</v>
      </c>
      <c r="AA1105" s="386">
        <v>0.95</v>
      </c>
      <c r="AB1105" s="387" t="s">
        <v>65</v>
      </c>
      <c r="AC1105" s="157"/>
    </row>
    <row r="1106" spans="2:29">
      <c r="B1106" s="347">
        <v>18</v>
      </c>
      <c r="C1106" s="383">
        <v>0</v>
      </c>
      <c r="D1106" s="383" t="str">
        <f t="shared" si="157"/>
        <v>YES</v>
      </c>
      <c r="E1106" s="383" t="str">
        <f t="shared" si="158"/>
        <v>COLD</v>
      </c>
      <c r="F1106" s="383" t="str">
        <f t="shared" si="159"/>
        <v>NONE</v>
      </c>
      <c r="G1106" s="384" t="str">
        <f t="shared" si="154"/>
        <v>WET</v>
      </c>
      <c r="I1106" s="342">
        <v>3</v>
      </c>
      <c r="J1106" s="144" t="str">
        <f t="shared" si="160"/>
        <v>LARGE</v>
      </c>
      <c r="K1106" s="144" t="str">
        <f t="shared" si="161"/>
        <v>MEDIUM</v>
      </c>
      <c r="L1106" s="144" t="str" cm="1">
        <f t="array" ref="L1106">_xlfn.IFS(I1106&lt;=2,"SMALL",I1106&lt;=5,"MEDIUM",I1106&gt;5,"LARGE")</f>
        <v>MEDIUM</v>
      </c>
      <c r="M1106" s="144" t="str">
        <f t="shared" si="155"/>
        <v>NO</v>
      </c>
      <c r="N1106" s="374">
        <v>4.67</v>
      </c>
      <c r="O1106" s="374">
        <f t="shared" si="156"/>
        <v>5</v>
      </c>
      <c r="P1106" s="158" t="str" cm="1">
        <f t="array" ref="P1106">_xlfn.SWITCH(ROUND(N1106,0),5,"Excellent",4,"Good",3,"ok","Bad")</f>
        <v>Excellent</v>
      </c>
      <c r="Q1106" s="144">
        <v>12</v>
      </c>
      <c r="R1106" s="385">
        <v>42145</v>
      </c>
      <c r="S1106" s="385">
        <v>44037</v>
      </c>
      <c r="T1106" s="144">
        <v>59</v>
      </c>
      <c r="U1106" s="144" t="s">
        <v>69</v>
      </c>
      <c r="V1106" s="144">
        <v>28</v>
      </c>
      <c r="W1106" s="144" t="str">
        <f t="shared" si="162"/>
        <v>Active</v>
      </c>
      <c r="X1106" s="144">
        <v>59</v>
      </c>
      <c r="Y1106" s="157" t="s">
        <v>61</v>
      </c>
      <c r="Z1106" s="386">
        <v>1</v>
      </c>
      <c r="AA1106" s="386">
        <v>1</v>
      </c>
      <c r="AB1106" s="387" t="s">
        <v>62</v>
      </c>
      <c r="AC1106" s="157"/>
    </row>
    <row r="1107" spans="2:29">
      <c r="B1107" s="347">
        <v>23</v>
      </c>
      <c r="C1107" s="383">
        <v>0</v>
      </c>
      <c r="D1107" s="383" t="str">
        <f t="shared" si="157"/>
        <v>YES</v>
      </c>
      <c r="E1107" s="383" t="str">
        <f t="shared" si="158"/>
        <v>COLD</v>
      </c>
      <c r="F1107" s="383" t="str">
        <f t="shared" si="159"/>
        <v>NONE</v>
      </c>
      <c r="G1107" s="384" t="str">
        <f t="shared" si="154"/>
        <v>WET</v>
      </c>
      <c r="I1107" s="342">
        <v>2</v>
      </c>
      <c r="J1107" s="144" t="str">
        <f t="shared" si="160"/>
        <v>SMALL</v>
      </c>
      <c r="K1107" s="144" t="str">
        <f t="shared" si="161"/>
        <v>SMALL</v>
      </c>
      <c r="L1107" s="144" t="str" cm="1">
        <f t="array" ref="L1107">_xlfn.IFS(I1107&lt;=2,"SMALL",I1107&lt;=5,"MEDIUM",I1107&gt;5,"LARGE")</f>
        <v>SMALL</v>
      </c>
      <c r="M1107" s="144" t="str">
        <f t="shared" si="155"/>
        <v>NO</v>
      </c>
      <c r="N1107" s="374">
        <v>4.8</v>
      </c>
      <c r="O1107" s="374">
        <f t="shared" si="156"/>
        <v>5</v>
      </c>
      <c r="P1107" s="158" t="str" cm="1">
        <f t="array" ref="P1107">_xlfn.SWITCH(ROUND(N1107,0),5,"Excellent",4,"Good",3,"ok","Bad")</f>
        <v>Excellent</v>
      </c>
      <c r="Q1107" s="144">
        <v>41</v>
      </c>
      <c r="R1107" s="385">
        <v>42119</v>
      </c>
      <c r="S1107" s="385">
        <v>43789</v>
      </c>
      <c r="T1107" s="144">
        <v>2068</v>
      </c>
      <c r="U1107" s="144" t="s">
        <v>69</v>
      </c>
      <c r="V1107" s="144">
        <v>342</v>
      </c>
      <c r="W1107" s="144" t="str">
        <f t="shared" si="162"/>
        <v>Active</v>
      </c>
      <c r="X1107" s="144">
        <v>2068</v>
      </c>
      <c r="Y1107" s="157" t="s">
        <v>70</v>
      </c>
      <c r="Z1107" s="386">
        <v>1</v>
      </c>
      <c r="AA1107" s="386">
        <v>0.83</v>
      </c>
      <c r="AB1107" s="387" t="s">
        <v>62</v>
      </c>
      <c r="AC1107" s="157"/>
    </row>
    <row r="1108" spans="2:29">
      <c r="B1108" s="347">
        <v>24</v>
      </c>
      <c r="C1108" s="383">
        <v>0</v>
      </c>
      <c r="D1108" s="383" t="str">
        <f t="shared" si="157"/>
        <v>YES</v>
      </c>
      <c r="E1108" s="383" t="str">
        <f t="shared" si="158"/>
        <v>COLD</v>
      </c>
      <c r="F1108" s="383" t="str">
        <f t="shared" si="159"/>
        <v>NONE</v>
      </c>
      <c r="G1108" s="384" t="str">
        <f t="shared" si="154"/>
        <v>WET</v>
      </c>
      <c r="I1108" s="342">
        <v>3</v>
      </c>
      <c r="J1108" s="144" t="str">
        <f t="shared" si="160"/>
        <v>LARGE</v>
      </c>
      <c r="K1108" s="144" t="str">
        <f t="shared" si="161"/>
        <v>MEDIUM</v>
      </c>
      <c r="L1108" s="144" t="str" cm="1">
        <f t="array" ref="L1108">_xlfn.IFS(I1108&lt;=2,"SMALL",I1108&lt;=5,"MEDIUM",I1108&gt;5,"LARGE")</f>
        <v>MEDIUM</v>
      </c>
      <c r="M1108" s="144" t="str">
        <f t="shared" si="155"/>
        <v>NO</v>
      </c>
      <c r="N1108" s="374">
        <v>4.6399999999999997</v>
      </c>
      <c r="O1108" s="374">
        <f t="shared" si="156"/>
        <v>5</v>
      </c>
      <c r="P1108" s="158" t="str" cm="1">
        <f t="array" ref="P1108">_xlfn.SWITCH(ROUND(N1108,0),5,"Excellent",4,"Good",3,"ok","Bad")</f>
        <v>Excellent</v>
      </c>
      <c r="Q1108" s="144">
        <v>160</v>
      </c>
      <c r="R1108" s="385">
        <v>42126</v>
      </c>
      <c r="S1108" s="385">
        <v>44022</v>
      </c>
      <c r="T1108" s="144">
        <v>522</v>
      </c>
      <c r="U1108" s="144" t="s">
        <v>60</v>
      </c>
      <c r="V1108" s="144">
        <v>365</v>
      </c>
      <c r="W1108" s="144" t="str">
        <f t="shared" si="162"/>
        <v>Active</v>
      </c>
      <c r="X1108" s="144">
        <v>522</v>
      </c>
      <c r="Y1108" s="157" t="s">
        <v>70</v>
      </c>
      <c r="Z1108" s="386">
        <v>1</v>
      </c>
      <c r="AA1108" s="386">
        <v>0.46</v>
      </c>
      <c r="AB1108" s="387" t="s">
        <v>62</v>
      </c>
      <c r="AC1108" s="157"/>
    </row>
    <row r="1109" spans="2:29">
      <c r="B1109" s="347">
        <v>26</v>
      </c>
      <c r="C1109" s="383">
        <v>0</v>
      </c>
      <c r="D1109" s="383" t="str">
        <f t="shared" si="157"/>
        <v>YES</v>
      </c>
      <c r="E1109" s="383" t="str">
        <f t="shared" si="158"/>
        <v>COLD</v>
      </c>
      <c r="F1109" s="383" t="str">
        <f t="shared" si="159"/>
        <v>NONE</v>
      </c>
      <c r="G1109" s="384" t="str">
        <f t="shared" si="154"/>
        <v>WET</v>
      </c>
      <c r="I1109" s="342">
        <v>4</v>
      </c>
      <c r="J1109" s="144" t="str">
        <f t="shared" si="160"/>
        <v>LARGE</v>
      </c>
      <c r="K1109" s="144" t="str">
        <f t="shared" si="161"/>
        <v>MEDIUM</v>
      </c>
      <c r="L1109" s="144" t="str" cm="1">
        <f t="array" ref="L1109">_xlfn.IFS(I1109&lt;=2,"SMALL",I1109&lt;=5,"MEDIUM",I1109&gt;5,"LARGE")</f>
        <v>MEDIUM</v>
      </c>
      <c r="M1109" s="144" t="str">
        <f t="shared" si="155"/>
        <v>NO</v>
      </c>
      <c r="N1109" s="374">
        <v>4.75</v>
      </c>
      <c r="O1109" s="374">
        <f t="shared" si="156"/>
        <v>5</v>
      </c>
      <c r="P1109" s="158" t="str" cm="1">
        <f t="array" ref="P1109">_xlfn.SWITCH(ROUND(N1109,0),5,"Excellent",4,"Good",3,"ok","Bad")</f>
        <v>Excellent</v>
      </c>
      <c r="Q1109" s="144">
        <v>4</v>
      </c>
      <c r="R1109" s="385">
        <v>42001</v>
      </c>
      <c r="S1109" s="385">
        <v>43738</v>
      </c>
      <c r="T1109" s="144">
        <v>2070</v>
      </c>
      <c r="U1109" s="144" t="s">
        <v>69</v>
      </c>
      <c r="V1109" s="144">
        <v>9</v>
      </c>
      <c r="W1109" s="144" t="str">
        <f t="shared" si="162"/>
        <v>Active</v>
      </c>
      <c r="X1109" s="144">
        <v>2070</v>
      </c>
      <c r="Y1109" s="157" t="s">
        <v>70</v>
      </c>
      <c r="Z1109" s="386">
        <v>1</v>
      </c>
      <c r="AA1109" s="386">
        <v>1</v>
      </c>
      <c r="AB1109" s="387" t="s">
        <v>62</v>
      </c>
      <c r="AC1109" s="157"/>
    </row>
    <row r="1110" spans="2:29">
      <c r="B1110" s="347">
        <v>11</v>
      </c>
      <c r="C1110" s="383">
        <v>0</v>
      </c>
      <c r="D1110" s="383" t="str">
        <f t="shared" si="157"/>
        <v>YES</v>
      </c>
      <c r="E1110" s="383" t="str">
        <f t="shared" si="158"/>
        <v>COLD</v>
      </c>
      <c r="F1110" s="383" t="str">
        <f t="shared" si="159"/>
        <v>NONE</v>
      </c>
      <c r="G1110" s="384" t="str">
        <f t="shared" si="154"/>
        <v>WET</v>
      </c>
      <c r="I1110" s="342">
        <v>4</v>
      </c>
      <c r="J1110" s="144" t="str">
        <f t="shared" si="160"/>
        <v>LARGE</v>
      </c>
      <c r="K1110" s="144" t="str">
        <f t="shared" si="161"/>
        <v>MEDIUM</v>
      </c>
      <c r="L1110" s="144" t="str" cm="1">
        <f t="array" ref="L1110">_xlfn.IFS(I1110&lt;=2,"SMALL",I1110&lt;=5,"MEDIUM",I1110&gt;5,"LARGE")</f>
        <v>MEDIUM</v>
      </c>
      <c r="M1110" s="144" t="str">
        <f t="shared" si="155"/>
        <v>NO</v>
      </c>
      <c r="N1110" s="374">
        <v>4.6900000000000004</v>
      </c>
      <c r="O1110" s="374">
        <f t="shared" si="156"/>
        <v>5</v>
      </c>
      <c r="P1110" s="158" t="str" cm="1">
        <f t="array" ref="P1110">_xlfn.SWITCH(ROUND(N1110,0),5,"Excellent",4,"Good",3,"ok","Bad")</f>
        <v>Excellent</v>
      </c>
      <c r="Q1110" s="144">
        <v>16</v>
      </c>
      <c r="R1110" s="385">
        <v>42070</v>
      </c>
      <c r="S1110" s="385">
        <v>43819</v>
      </c>
      <c r="T1110" s="144">
        <v>2073</v>
      </c>
      <c r="U1110" s="144" t="s">
        <v>69</v>
      </c>
      <c r="V1110" s="144">
        <v>365</v>
      </c>
      <c r="W1110" s="144" t="str">
        <f t="shared" si="162"/>
        <v>Active</v>
      </c>
      <c r="X1110" s="144">
        <v>2073</v>
      </c>
      <c r="Y1110" s="157" t="s">
        <v>61</v>
      </c>
      <c r="Z1110" s="386">
        <v>0.88</v>
      </c>
      <c r="AA1110" s="386">
        <v>1</v>
      </c>
      <c r="AB1110" s="387" t="s">
        <v>65</v>
      </c>
      <c r="AC1110" s="157"/>
    </row>
    <row r="1111" spans="2:29">
      <c r="B1111" s="347">
        <v>39</v>
      </c>
      <c r="C1111" s="383">
        <v>30</v>
      </c>
      <c r="D1111" s="383" t="str">
        <f t="shared" si="157"/>
        <v>NO</v>
      </c>
      <c r="E1111" s="383" t="str">
        <f t="shared" si="158"/>
        <v>COLD</v>
      </c>
      <c r="F1111" s="383" t="str">
        <f t="shared" si="159"/>
        <v>RAIN</v>
      </c>
      <c r="G1111" s="384" t="str">
        <f t="shared" si="154"/>
        <v>WET</v>
      </c>
      <c r="I1111" s="342">
        <v>3</v>
      </c>
      <c r="J1111" s="144" t="str">
        <f t="shared" si="160"/>
        <v>LARGE</v>
      </c>
      <c r="K1111" s="144" t="str">
        <f t="shared" si="161"/>
        <v>MEDIUM</v>
      </c>
      <c r="L1111" s="144" t="str" cm="1">
        <f t="array" ref="L1111">_xlfn.IFS(I1111&lt;=2,"SMALL",I1111&lt;=5,"MEDIUM",I1111&gt;5,"LARGE")</f>
        <v>MEDIUM</v>
      </c>
      <c r="M1111" s="144" t="str">
        <f t="shared" si="155"/>
        <v>NO</v>
      </c>
      <c r="N1111" s="374">
        <v>4.83</v>
      </c>
      <c r="O1111" s="374">
        <f t="shared" si="156"/>
        <v>5</v>
      </c>
      <c r="P1111" s="158" t="str" cm="1">
        <f t="array" ref="P1111">_xlfn.SWITCH(ROUND(N1111,0),5,"Excellent",4,"Good",3,"ok","Bad")</f>
        <v>Excellent</v>
      </c>
      <c r="Q1111" s="144">
        <v>12</v>
      </c>
      <c r="R1111" s="385">
        <v>42112</v>
      </c>
      <c r="S1111" s="385">
        <v>43573</v>
      </c>
      <c r="T1111" s="144">
        <v>2073</v>
      </c>
      <c r="U1111" s="144" t="s">
        <v>69</v>
      </c>
      <c r="V1111" s="144">
        <v>351</v>
      </c>
      <c r="W1111" s="144" t="str">
        <f t="shared" si="162"/>
        <v>Active</v>
      </c>
      <c r="X1111" s="144">
        <v>2073</v>
      </c>
      <c r="Y1111" s="157" t="s">
        <v>64</v>
      </c>
      <c r="Z1111" s="386">
        <v>1</v>
      </c>
      <c r="AA1111" s="386">
        <v>0.83</v>
      </c>
      <c r="AB1111" s="387" t="s">
        <v>65</v>
      </c>
      <c r="AC1111" s="157"/>
    </row>
    <row r="1112" spans="2:29">
      <c r="B1112" s="347">
        <v>17</v>
      </c>
      <c r="C1112" s="383">
        <v>3</v>
      </c>
      <c r="D1112" s="383" t="str">
        <f t="shared" si="157"/>
        <v>YES</v>
      </c>
      <c r="E1112" s="383" t="str">
        <f t="shared" si="158"/>
        <v>COLD</v>
      </c>
      <c r="F1112" s="383" t="str">
        <f t="shared" si="159"/>
        <v>NONE</v>
      </c>
      <c r="G1112" s="384" t="str">
        <f t="shared" si="154"/>
        <v>WET</v>
      </c>
      <c r="I1112" s="342">
        <v>5</v>
      </c>
      <c r="J1112" s="144" t="str">
        <f t="shared" si="160"/>
        <v>LARGE</v>
      </c>
      <c r="K1112" s="144" t="str">
        <f t="shared" si="161"/>
        <v>MEDIUM</v>
      </c>
      <c r="L1112" s="144" t="str" cm="1">
        <f t="array" ref="L1112">_xlfn.IFS(I1112&lt;=2,"SMALL",I1112&lt;=5,"MEDIUM",I1112&gt;5,"LARGE")</f>
        <v>MEDIUM</v>
      </c>
      <c r="M1112" s="144" t="str">
        <f t="shared" si="155"/>
        <v>NO</v>
      </c>
      <c r="N1112" s="374">
        <v>4.8499999999999996</v>
      </c>
      <c r="O1112" s="374">
        <f t="shared" si="156"/>
        <v>5</v>
      </c>
      <c r="P1112" s="158" t="str" cm="1">
        <f t="array" ref="P1112">_xlfn.SWITCH(ROUND(N1112,0),5,"Excellent",4,"Good",3,"ok","Bad")</f>
        <v>Excellent</v>
      </c>
      <c r="Q1112" s="144">
        <v>20</v>
      </c>
      <c r="R1112" s="385">
        <v>42062</v>
      </c>
      <c r="S1112" s="385">
        <v>43461</v>
      </c>
      <c r="T1112" s="144">
        <v>2073</v>
      </c>
      <c r="U1112" s="144" t="s">
        <v>69</v>
      </c>
      <c r="V1112" s="144">
        <v>365</v>
      </c>
      <c r="W1112" s="144" t="str">
        <f t="shared" si="162"/>
        <v>Active</v>
      </c>
      <c r="X1112" s="144">
        <v>2073</v>
      </c>
      <c r="Y1112" s="157" t="s">
        <v>70</v>
      </c>
      <c r="Z1112" s="386">
        <v>1</v>
      </c>
      <c r="AA1112" s="386">
        <v>0.33</v>
      </c>
      <c r="AB1112" s="387" t="s">
        <v>65</v>
      </c>
      <c r="AC1112" s="157"/>
    </row>
    <row r="1113" spans="2:29">
      <c r="B1113" s="347">
        <v>33</v>
      </c>
      <c r="C1113" s="383">
        <v>0</v>
      </c>
      <c r="D1113" s="383" t="str">
        <f t="shared" si="157"/>
        <v>YES</v>
      </c>
      <c r="E1113" s="383" t="str">
        <f t="shared" si="158"/>
        <v>COLD</v>
      </c>
      <c r="F1113" s="383" t="str">
        <f t="shared" si="159"/>
        <v>NONE</v>
      </c>
      <c r="G1113" s="384" t="str">
        <f t="shared" si="154"/>
        <v>WET</v>
      </c>
      <c r="I1113" s="342">
        <v>2</v>
      </c>
      <c r="J1113" s="144" t="str">
        <f t="shared" si="160"/>
        <v>SMALL</v>
      </c>
      <c r="K1113" s="144" t="str">
        <f t="shared" si="161"/>
        <v>SMALL</v>
      </c>
      <c r="L1113" s="144" t="str" cm="1">
        <f t="array" ref="L1113">_xlfn.IFS(I1113&lt;=2,"SMALL",I1113&lt;=5,"MEDIUM",I1113&gt;5,"LARGE")</f>
        <v>SMALL</v>
      </c>
      <c r="M1113" s="144" t="str">
        <f t="shared" si="155"/>
        <v>NO</v>
      </c>
      <c r="N1113" s="374">
        <v>4.5999999999999996</v>
      </c>
      <c r="O1113" s="374">
        <f t="shared" si="156"/>
        <v>5</v>
      </c>
      <c r="P1113" s="158" t="str" cm="1">
        <f t="array" ref="P1113">_xlfn.SWITCH(ROUND(N1113,0),5,"Excellent",4,"Good",3,"ok","Bad")</f>
        <v>Excellent</v>
      </c>
      <c r="Q1113" s="144">
        <v>35</v>
      </c>
      <c r="R1113" s="385">
        <v>42206</v>
      </c>
      <c r="S1113" s="385">
        <v>44013</v>
      </c>
      <c r="T1113" s="144">
        <v>181</v>
      </c>
      <c r="U1113" s="144" t="s">
        <v>60</v>
      </c>
      <c r="V1113" s="144">
        <v>330</v>
      </c>
      <c r="W1113" s="144" t="str">
        <f t="shared" si="162"/>
        <v>Active</v>
      </c>
      <c r="X1113" s="144">
        <v>181</v>
      </c>
      <c r="Y1113" s="157" t="s">
        <v>64</v>
      </c>
      <c r="Z1113" s="386">
        <v>1</v>
      </c>
      <c r="AA1113" s="386">
        <v>0.35</v>
      </c>
      <c r="AB1113" s="387" t="s">
        <v>62</v>
      </c>
      <c r="AC1113" s="157"/>
    </row>
    <row r="1114" spans="2:29">
      <c r="B1114" s="347">
        <v>10</v>
      </c>
      <c r="C1114" s="383">
        <v>0</v>
      </c>
      <c r="D1114" s="383" t="str">
        <f t="shared" si="157"/>
        <v>YES</v>
      </c>
      <c r="E1114" s="383" t="str">
        <f t="shared" si="158"/>
        <v>COLD</v>
      </c>
      <c r="F1114" s="383" t="str">
        <f t="shared" si="159"/>
        <v>NONE</v>
      </c>
      <c r="G1114" s="384" t="str">
        <f t="shared" si="154"/>
        <v>WET</v>
      </c>
      <c r="I1114" s="342">
        <v>2</v>
      </c>
      <c r="J1114" s="144" t="str">
        <f t="shared" si="160"/>
        <v>SMALL</v>
      </c>
      <c r="K1114" s="144" t="str">
        <f t="shared" si="161"/>
        <v>SMALL</v>
      </c>
      <c r="L1114" s="144" t="str" cm="1">
        <f t="array" ref="L1114">_xlfn.IFS(I1114&lt;=2,"SMALL",I1114&lt;=5,"MEDIUM",I1114&gt;5,"LARGE")</f>
        <v>SMALL</v>
      </c>
      <c r="M1114" s="144" t="str">
        <f t="shared" si="155"/>
        <v>YES</v>
      </c>
      <c r="N1114" s="374">
        <v>4.83</v>
      </c>
      <c r="O1114" s="374">
        <f t="shared" si="156"/>
        <v>5</v>
      </c>
      <c r="P1114" s="158" t="str" cm="1">
        <f t="array" ref="P1114">_xlfn.SWITCH(ROUND(N1114,0),5,"Excellent",4,"Good",3,"ok","Bad")</f>
        <v>Excellent</v>
      </c>
      <c r="Q1114" s="144">
        <v>348</v>
      </c>
      <c r="R1114" s="385">
        <v>42006</v>
      </c>
      <c r="S1114" s="385">
        <v>43970</v>
      </c>
      <c r="T1114" s="144">
        <v>1934</v>
      </c>
      <c r="U1114" s="144" t="s">
        <v>60</v>
      </c>
      <c r="V1114" s="144">
        <v>104</v>
      </c>
      <c r="W1114" s="144" t="str">
        <f t="shared" si="162"/>
        <v>Active</v>
      </c>
      <c r="X1114" s="144">
        <v>1934</v>
      </c>
      <c r="Y1114" s="157" t="s">
        <v>64</v>
      </c>
      <c r="Z1114" s="386">
        <v>0.9</v>
      </c>
      <c r="AA1114" s="386">
        <v>0.5</v>
      </c>
      <c r="AB1114" s="387" t="s">
        <v>62</v>
      </c>
      <c r="AC1114" s="157"/>
    </row>
    <row r="1115" spans="2:29">
      <c r="B1115" s="347" t="e">
        <v>#N/A</v>
      </c>
      <c r="C1115" s="383">
        <v>0</v>
      </c>
      <c r="D1115" s="383" t="str">
        <f t="shared" si="157"/>
        <v>-</v>
      </c>
      <c r="E1115" s="383" t="str">
        <f t="shared" si="158"/>
        <v>-</v>
      </c>
      <c r="F1115" s="383" t="str">
        <f t="shared" si="159"/>
        <v>NONE</v>
      </c>
      <c r="G1115" s="384" t="str">
        <f t="shared" si="154"/>
        <v>DRY</v>
      </c>
      <c r="I1115" s="342">
        <v>2</v>
      </c>
      <c r="J1115" s="144" t="str">
        <f t="shared" si="160"/>
        <v>SMALL</v>
      </c>
      <c r="K1115" s="144" t="str">
        <f t="shared" si="161"/>
        <v>SMALL</v>
      </c>
      <c r="L1115" s="144" t="str" cm="1">
        <f t="array" ref="L1115">_xlfn.IFS(I1115&lt;=2,"SMALL",I1115&lt;=5,"MEDIUM",I1115&gt;5,"LARGE")</f>
        <v>SMALL</v>
      </c>
      <c r="M1115" s="144" t="str">
        <f t="shared" si="155"/>
        <v>NO</v>
      </c>
      <c r="N1115" s="374">
        <v>4.68</v>
      </c>
      <c r="O1115" s="374">
        <f t="shared" si="156"/>
        <v>5</v>
      </c>
      <c r="P1115" s="158" t="str" cm="1">
        <f t="array" ref="P1115">_xlfn.SWITCH(ROUND(N1115,0),5,"Excellent",4,"Good",3,"ok","Bad")</f>
        <v>Excellent</v>
      </c>
      <c r="Q1115" s="144">
        <v>37</v>
      </c>
      <c r="R1115" s="385">
        <v>42150</v>
      </c>
      <c r="S1115" s="385">
        <v>44012</v>
      </c>
      <c r="T1115" s="144">
        <v>1243</v>
      </c>
      <c r="U1115" s="144" t="s">
        <v>60</v>
      </c>
      <c r="V1115" s="144">
        <v>87</v>
      </c>
      <c r="W1115" s="144" t="str">
        <f t="shared" si="162"/>
        <v>Active</v>
      </c>
      <c r="X1115" s="144">
        <v>1243</v>
      </c>
      <c r="Y1115" s="157" t="s">
        <v>61</v>
      </c>
      <c r="Z1115" s="386">
        <v>0.7</v>
      </c>
      <c r="AA1115" s="386">
        <v>0.71</v>
      </c>
      <c r="AB1115" s="387" t="s">
        <v>65</v>
      </c>
      <c r="AC1115" s="157"/>
    </row>
    <row r="1116" spans="2:29">
      <c r="B1116" s="347">
        <v>35</v>
      </c>
      <c r="C1116" s="383">
        <v>94</v>
      </c>
      <c r="D1116" s="383" t="str">
        <f t="shared" si="157"/>
        <v>NO</v>
      </c>
      <c r="E1116" s="383" t="str">
        <f t="shared" si="158"/>
        <v>COLD</v>
      </c>
      <c r="F1116" s="383" t="str">
        <f t="shared" si="159"/>
        <v>RAIN</v>
      </c>
      <c r="G1116" s="384" t="str">
        <f t="shared" si="154"/>
        <v>WET</v>
      </c>
      <c r="I1116" s="342">
        <v>2</v>
      </c>
      <c r="J1116" s="144" t="str">
        <f t="shared" si="160"/>
        <v>SMALL</v>
      </c>
      <c r="K1116" s="144" t="str">
        <f t="shared" si="161"/>
        <v>SMALL</v>
      </c>
      <c r="L1116" s="144" t="str" cm="1">
        <f t="array" ref="L1116">_xlfn.IFS(I1116&lt;=2,"SMALL",I1116&lt;=5,"MEDIUM",I1116&gt;5,"LARGE")</f>
        <v>SMALL</v>
      </c>
      <c r="M1116" s="144" t="str">
        <f t="shared" si="155"/>
        <v>NO</v>
      </c>
      <c r="N1116" s="374">
        <v>3.6</v>
      </c>
      <c r="O1116" s="374">
        <f t="shared" si="156"/>
        <v>4</v>
      </c>
      <c r="P1116" s="158" t="str" cm="1">
        <f t="array" ref="P1116">_xlfn.SWITCH(ROUND(N1116,0),5,"Excellent",4,"Good",3,"ok","Bad")</f>
        <v>Good</v>
      </c>
      <c r="Q1116" s="144">
        <v>5</v>
      </c>
      <c r="R1116" s="385">
        <v>42644</v>
      </c>
      <c r="S1116" s="385">
        <v>42752</v>
      </c>
      <c r="T1116" s="144">
        <v>337</v>
      </c>
      <c r="U1116" s="144" t="s">
        <v>69</v>
      </c>
      <c r="V1116" s="144">
        <v>365</v>
      </c>
      <c r="W1116" s="144" t="str">
        <f t="shared" si="162"/>
        <v>Active</v>
      </c>
      <c r="X1116" s="144">
        <v>337</v>
      </c>
      <c r="Y1116" s="157" t="s">
        <v>64</v>
      </c>
      <c r="Z1116" s="386">
        <v>0.5</v>
      </c>
      <c r="AA1116" s="386">
        <v>0.26</v>
      </c>
      <c r="AB1116" s="387" t="s">
        <v>65</v>
      </c>
      <c r="AC1116" s="157"/>
    </row>
    <row r="1117" spans="2:29">
      <c r="B1117" s="347">
        <v>36</v>
      </c>
      <c r="C1117" s="383">
        <v>0</v>
      </c>
      <c r="D1117" s="383" t="str">
        <f t="shared" si="157"/>
        <v>NO</v>
      </c>
      <c r="E1117" s="383" t="str">
        <f t="shared" si="158"/>
        <v>COLD</v>
      </c>
      <c r="F1117" s="383" t="str">
        <f t="shared" si="159"/>
        <v>NONE</v>
      </c>
      <c r="G1117" s="384" t="str">
        <f t="shared" si="154"/>
        <v>WET</v>
      </c>
      <c r="I1117" s="342">
        <v>1</v>
      </c>
      <c r="J1117" s="144" t="str">
        <f t="shared" si="160"/>
        <v>SMALL</v>
      </c>
      <c r="K1117" s="144" t="str">
        <f t="shared" si="161"/>
        <v>SMALL</v>
      </c>
      <c r="L1117" s="144" t="str" cm="1">
        <f t="array" ref="L1117">_xlfn.IFS(I1117&lt;=2,"SMALL",I1117&lt;=5,"MEDIUM",I1117&gt;5,"LARGE")</f>
        <v>SMALL</v>
      </c>
      <c r="M1117" s="144" t="str">
        <f t="shared" si="155"/>
        <v>YES</v>
      </c>
      <c r="N1117" s="374">
        <v>4.91</v>
      </c>
      <c r="O1117" s="374">
        <f t="shared" si="156"/>
        <v>5</v>
      </c>
      <c r="P1117" s="158" t="str" cm="1">
        <f t="array" ref="P1117">_xlfn.SWITCH(ROUND(N1117,0),5,"Excellent",4,"Good",3,"ok","Bad")</f>
        <v>Excellent</v>
      </c>
      <c r="Q1117" s="144">
        <v>253</v>
      </c>
      <c r="R1117" s="385">
        <v>42090</v>
      </c>
      <c r="S1117" s="385">
        <v>44045</v>
      </c>
      <c r="T1117" s="144">
        <v>1304</v>
      </c>
      <c r="U1117" s="144" t="s">
        <v>60</v>
      </c>
      <c r="V1117" s="144">
        <v>74</v>
      </c>
      <c r="W1117" s="144" t="str">
        <f t="shared" si="162"/>
        <v>Active</v>
      </c>
      <c r="X1117" s="144">
        <v>1304</v>
      </c>
      <c r="Y1117" s="157" t="s">
        <v>70</v>
      </c>
      <c r="Z1117" s="386">
        <v>1</v>
      </c>
      <c r="AA1117" s="386">
        <v>1</v>
      </c>
      <c r="AB1117" s="387" t="s">
        <v>62</v>
      </c>
      <c r="AC1117" s="157"/>
    </row>
    <row r="1118" spans="2:29">
      <c r="B1118" s="347">
        <v>24</v>
      </c>
      <c r="C1118" s="383">
        <v>0</v>
      </c>
      <c r="D1118" s="383" t="str">
        <f t="shared" si="157"/>
        <v>YES</v>
      </c>
      <c r="E1118" s="383" t="str">
        <f t="shared" si="158"/>
        <v>COLD</v>
      </c>
      <c r="F1118" s="383" t="str">
        <f t="shared" si="159"/>
        <v>NONE</v>
      </c>
      <c r="G1118" s="384" t="str">
        <f t="shared" si="154"/>
        <v>WET</v>
      </c>
      <c r="I1118" s="342">
        <v>3</v>
      </c>
      <c r="J1118" s="144" t="str">
        <f t="shared" si="160"/>
        <v>LARGE</v>
      </c>
      <c r="K1118" s="144" t="str">
        <f t="shared" si="161"/>
        <v>MEDIUM</v>
      </c>
      <c r="L1118" s="144" t="str" cm="1">
        <f t="array" ref="L1118">_xlfn.IFS(I1118&lt;=2,"SMALL",I1118&lt;=5,"MEDIUM",I1118&gt;5,"LARGE")</f>
        <v>MEDIUM</v>
      </c>
      <c r="M1118" s="144" t="str">
        <f t="shared" si="155"/>
        <v>NO</v>
      </c>
      <c r="N1118" s="374">
        <v>4.55</v>
      </c>
      <c r="O1118" s="374">
        <f t="shared" si="156"/>
        <v>5</v>
      </c>
      <c r="P1118" s="158" t="str" cm="1">
        <f t="array" ref="P1118">_xlfn.SWITCH(ROUND(N1118,0),5,"Excellent",4,"Good",3,"ok","Bad")</f>
        <v>Excellent</v>
      </c>
      <c r="Q1118" s="144">
        <v>205</v>
      </c>
      <c r="R1118" s="385">
        <v>42098</v>
      </c>
      <c r="S1118" s="385">
        <v>44045</v>
      </c>
      <c r="T1118" s="144">
        <v>2078</v>
      </c>
      <c r="U1118" s="144" t="s">
        <v>60</v>
      </c>
      <c r="V1118" s="144">
        <v>337</v>
      </c>
      <c r="W1118" s="144" t="str">
        <f t="shared" si="162"/>
        <v>Active</v>
      </c>
      <c r="X1118" s="144">
        <v>2078</v>
      </c>
      <c r="Y1118" s="157" t="s">
        <v>70</v>
      </c>
      <c r="Z1118" s="386">
        <v>1</v>
      </c>
      <c r="AA1118" s="386">
        <v>0.69</v>
      </c>
      <c r="AB1118" s="387" t="s">
        <v>65</v>
      </c>
      <c r="AC1118" s="157"/>
    </row>
    <row r="1119" spans="2:29">
      <c r="B1119" s="347">
        <v>15</v>
      </c>
      <c r="C1119" s="383">
        <v>0</v>
      </c>
      <c r="D1119" s="383" t="str">
        <f t="shared" si="157"/>
        <v>YES</v>
      </c>
      <c r="E1119" s="383" t="str">
        <f t="shared" si="158"/>
        <v>COLD</v>
      </c>
      <c r="F1119" s="383" t="str">
        <f t="shared" si="159"/>
        <v>NONE</v>
      </c>
      <c r="G1119" s="384" t="str">
        <f t="shared" si="154"/>
        <v>WET</v>
      </c>
      <c r="I1119" s="342">
        <v>5</v>
      </c>
      <c r="J1119" s="144" t="str">
        <f t="shared" si="160"/>
        <v>LARGE</v>
      </c>
      <c r="K1119" s="144" t="str">
        <f t="shared" si="161"/>
        <v>MEDIUM</v>
      </c>
      <c r="L1119" s="144" t="str" cm="1">
        <f t="array" ref="L1119">_xlfn.IFS(I1119&lt;=2,"SMALL",I1119&lt;=5,"MEDIUM",I1119&gt;5,"LARGE")</f>
        <v>MEDIUM</v>
      </c>
      <c r="M1119" s="144" t="str">
        <f t="shared" si="155"/>
        <v>NO</v>
      </c>
      <c r="N1119" s="374">
        <v>4.9800000000000004</v>
      </c>
      <c r="O1119" s="374">
        <f t="shared" si="156"/>
        <v>5</v>
      </c>
      <c r="P1119" s="158" t="str" cm="1">
        <f t="array" ref="P1119">_xlfn.SWITCH(ROUND(N1119,0),5,"Excellent",4,"Good",3,"ok","Bad")</f>
        <v>Excellent</v>
      </c>
      <c r="Q1119" s="144">
        <v>59</v>
      </c>
      <c r="R1119" s="385">
        <v>42611</v>
      </c>
      <c r="S1119" s="385">
        <v>43831</v>
      </c>
      <c r="T1119" s="144">
        <v>2076</v>
      </c>
      <c r="U1119" s="144" t="s">
        <v>60</v>
      </c>
      <c r="V1119" s="144">
        <v>180</v>
      </c>
      <c r="W1119" s="144" t="str">
        <f t="shared" si="162"/>
        <v>Active</v>
      </c>
      <c r="X1119" s="144">
        <v>2076</v>
      </c>
      <c r="Y1119" s="157" t="s">
        <v>61</v>
      </c>
      <c r="Z1119" s="386">
        <v>1</v>
      </c>
      <c r="AA1119" s="386">
        <v>1</v>
      </c>
      <c r="AB1119" s="387" t="s">
        <v>65</v>
      </c>
      <c r="AC1119" s="157"/>
    </row>
    <row r="1120" spans="2:29">
      <c r="B1120" s="347">
        <v>37</v>
      </c>
      <c r="C1120" s="383">
        <v>0</v>
      </c>
      <c r="D1120" s="383" t="str">
        <f t="shared" si="157"/>
        <v>NO</v>
      </c>
      <c r="E1120" s="383" t="str">
        <f t="shared" si="158"/>
        <v>COLD</v>
      </c>
      <c r="F1120" s="383" t="str">
        <f t="shared" si="159"/>
        <v>NONE</v>
      </c>
      <c r="G1120" s="384" t="str">
        <f t="shared" si="154"/>
        <v>WET</v>
      </c>
      <c r="I1120" s="342">
        <v>2</v>
      </c>
      <c r="J1120" s="144" t="str">
        <f t="shared" si="160"/>
        <v>SMALL</v>
      </c>
      <c r="K1120" s="144" t="str">
        <f t="shared" si="161"/>
        <v>SMALL</v>
      </c>
      <c r="L1120" s="144" t="str" cm="1">
        <f t="array" ref="L1120">_xlfn.IFS(I1120&lt;=2,"SMALL",I1120&lt;=5,"MEDIUM",I1120&gt;5,"LARGE")</f>
        <v>SMALL</v>
      </c>
      <c r="M1120" s="144" t="str">
        <f t="shared" si="155"/>
        <v>NO</v>
      </c>
      <c r="N1120" s="374">
        <v>4.7300000000000004</v>
      </c>
      <c r="O1120" s="374">
        <f t="shared" si="156"/>
        <v>5</v>
      </c>
      <c r="P1120" s="158" t="str" cm="1">
        <f t="array" ref="P1120">_xlfn.SWITCH(ROUND(N1120,0),5,"Excellent",4,"Good",3,"ok","Bad")</f>
        <v>Excellent</v>
      </c>
      <c r="Q1120" s="144">
        <v>338</v>
      </c>
      <c r="R1120" s="385">
        <v>42127</v>
      </c>
      <c r="S1120" s="385">
        <v>43904</v>
      </c>
      <c r="T1120" s="144">
        <v>2078</v>
      </c>
      <c r="U1120" s="144" t="s">
        <v>60</v>
      </c>
      <c r="V1120" s="144">
        <v>365</v>
      </c>
      <c r="W1120" s="144" t="str">
        <f t="shared" si="162"/>
        <v>Active</v>
      </c>
      <c r="X1120" s="144">
        <v>2078</v>
      </c>
      <c r="Y1120" s="157" t="s">
        <v>61</v>
      </c>
      <c r="Z1120" s="386">
        <v>1</v>
      </c>
      <c r="AA1120" s="386">
        <v>0.35</v>
      </c>
      <c r="AB1120" s="387" t="s">
        <v>62</v>
      </c>
      <c r="AC1120" s="157"/>
    </row>
    <row r="1121" spans="2:29">
      <c r="B1121" s="347">
        <v>27</v>
      </c>
      <c r="C1121" s="383">
        <v>3</v>
      </c>
      <c r="D1121" s="383" t="str">
        <f t="shared" si="157"/>
        <v>YES</v>
      </c>
      <c r="E1121" s="383" t="str">
        <f t="shared" si="158"/>
        <v>COLD</v>
      </c>
      <c r="F1121" s="383" t="str">
        <f t="shared" si="159"/>
        <v>NONE</v>
      </c>
      <c r="G1121" s="384" t="str">
        <f t="shared" si="154"/>
        <v>WET</v>
      </c>
      <c r="I1121" s="342">
        <v>2</v>
      </c>
      <c r="J1121" s="144" t="str">
        <f t="shared" si="160"/>
        <v>SMALL</v>
      </c>
      <c r="K1121" s="144" t="str">
        <f t="shared" si="161"/>
        <v>SMALL</v>
      </c>
      <c r="L1121" s="144" t="str" cm="1">
        <f t="array" ref="L1121">_xlfn.IFS(I1121&lt;=2,"SMALL",I1121&lt;=5,"MEDIUM",I1121&gt;5,"LARGE")</f>
        <v>SMALL</v>
      </c>
      <c r="M1121" s="144" t="str">
        <f t="shared" si="155"/>
        <v>NO</v>
      </c>
      <c r="N1121" s="374">
        <v>4.99</v>
      </c>
      <c r="O1121" s="374">
        <f t="shared" si="156"/>
        <v>5</v>
      </c>
      <c r="P1121" s="158" t="str" cm="1">
        <f t="array" ref="P1121">_xlfn.SWITCH(ROUND(N1121,0),5,"Excellent",4,"Good",3,"ok","Bad")</f>
        <v>Excellent</v>
      </c>
      <c r="Q1121" s="144">
        <v>71</v>
      </c>
      <c r="R1121" s="385">
        <v>42365</v>
      </c>
      <c r="S1121" s="385">
        <v>44009</v>
      </c>
      <c r="T1121" s="144">
        <v>137</v>
      </c>
      <c r="U1121" s="144" t="s">
        <v>60</v>
      </c>
      <c r="V1121" s="144">
        <v>296</v>
      </c>
      <c r="W1121" s="144" t="str">
        <f t="shared" si="162"/>
        <v>Active</v>
      </c>
      <c r="X1121" s="144">
        <v>137</v>
      </c>
      <c r="Y1121" s="157" t="s">
        <v>122</v>
      </c>
      <c r="Z1121" s="386">
        <v>0</v>
      </c>
      <c r="AA1121" s="386">
        <v>0.8</v>
      </c>
      <c r="AB1121" s="387" t="s">
        <v>65</v>
      </c>
      <c r="AC1121" s="157"/>
    </row>
    <row r="1122" spans="2:29">
      <c r="B1122" s="347" t="e">
        <v>#N/A</v>
      </c>
      <c r="C1122" s="383">
        <v>0</v>
      </c>
      <c r="D1122" s="383" t="str">
        <f t="shared" si="157"/>
        <v>-</v>
      </c>
      <c r="E1122" s="383" t="str">
        <f t="shared" si="158"/>
        <v>-</v>
      </c>
      <c r="F1122" s="383" t="str">
        <f t="shared" si="159"/>
        <v>NONE</v>
      </c>
      <c r="G1122" s="384" t="str">
        <f t="shared" si="154"/>
        <v>DRY</v>
      </c>
      <c r="I1122" s="342">
        <v>2</v>
      </c>
      <c r="J1122" s="144" t="str">
        <f t="shared" si="160"/>
        <v>SMALL</v>
      </c>
      <c r="K1122" s="144" t="str">
        <f t="shared" si="161"/>
        <v>SMALL</v>
      </c>
      <c r="L1122" s="144" t="str" cm="1">
        <f t="array" ref="L1122">_xlfn.IFS(I1122&lt;=2,"SMALL",I1122&lt;=5,"MEDIUM",I1122&gt;5,"LARGE")</f>
        <v>SMALL</v>
      </c>
      <c r="M1122" s="144" t="str">
        <f t="shared" si="155"/>
        <v>YES</v>
      </c>
      <c r="N1122" s="374">
        <v>4.8899999999999997</v>
      </c>
      <c r="O1122" s="374">
        <f t="shared" si="156"/>
        <v>5</v>
      </c>
      <c r="P1122" s="158" t="str" cm="1">
        <f t="array" ref="P1122">_xlfn.SWITCH(ROUND(N1122,0),5,"Excellent",4,"Good",3,"ok","Bad")</f>
        <v>Excellent</v>
      </c>
      <c r="Q1122" s="144">
        <v>132</v>
      </c>
      <c r="R1122" s="385">
        <v>42216</v>
      </c>
      <c r="S1122" s="385">
        <v>43898</v>
      </c>
      <c r="T1122" s="144">
        <v>1374</v>
      </c>
      <c r="U1122" s="144" t="s">
        <v>60</v>
      </c>
      <c r="V1122" s="144">
        <v>272</v>
      </c>
      <c r="W1122" s="144" t="str">
        <f t="shared" si="162"/>
        <v>Active</v>
      </c>
      <c r="X1122" s="144">
        <v>1374</v>
      </c>
      <c r="Y1122" s="157" t="s">
        <v>64</v>
      </c>
      <c r="Z1122" s="386">
        <v>1</v>
      </c>
      <c r="AA1122" s="386">
        <v>0.67</v>
      </c>
      <c r="AB1122" s="387" t="s">
        <v>62</v>
      </c>
      <c r="AC1122" s="157"/>
    </row>
    <row r="1123" spans="2:29">
      <c r="B1123" s="347" t="e">
        <v>#N/A</v>
      </c>
      <c r="C1123" s="383">
        <v>0</v>
      </c>
      <c r="D1123" s="383" t="str">
        <f t="shared" si="157"/>
        <v>-</v>
      </c>
      <c r="E1123" s="383" t="str">
        <f t="shared" si="158"/>
        <v>-</v>
      </c>
      <c r="F1123" s="383" t="str">
        <f t="shared" si="159"/>
        <v>NONE</v>
      </c>
      <c r="G1123" s="384" t="str">
        <f t="shared" si="154"/>
        <v>DRY</v>
      </c>
      <c r="I1123" s="342">
        <v>2</v>
      </c>
      <c r="J1123" s="144" t="str">
        <f t="shared" si="160"/>
        <v>SMALL</v>
      </c>
      <c r="K1123" s="144" t="str">
        <f t="shared" si="161"/>
        <v>SMALL</v>
      </c>
      <c r="L1123" s="144" t="str" cm="1">
        <f t="array" ref="L1123">_xlfn.IFS(I1123&lt;=2,"SMALL",I1123&lt;=5,"MEDIUM",I1123&gt;5,"LARGE")</f>
        <v>SMALL</v>
      </c>
      <c r="M1123" s="144" t="str">
        <f t="shared" si="155"/>
        <v>NO</v>
      </c>
      <c r="N1123" s="374">
        <v>4.83</v>
      </c>
      <c r="O1123" s="374">
        <f t="shared" si="156"/>
        <v>5</v>
      </c>
      <c r="P1123" s="158" t="str" cm="1">
        <f t="array" ref="P1123">_xlfn.SWITCH(ROUND(N1123,0),5,"Excellent",4,"Good",3,"ok","Bad")</f>
        <v>Excellent</v>
      </c>
      <c r="Q1123" s="144">
        <v>29</v>
      </c>
      <c r="R1123" s="385">
        <v>43571</v>
      </c>
      <c r="S1123" s="385">
        <v>44044</v>
      </c>
      <c r="T1123" s="144">
        <v>2982</v>
      </c>
      <c r="U1123" s="144" t="s">
        <v>69</v>
      </c>
      <c r="V1123" s="144">
        <v>158</v>
      </c>
      <c r="W1123" s="144" t="str">
        <f t="shared" si="162"/>
        <v>Active</v>
      </c>
      <c r="X1123" s="144">
        <v>2982</v>
      </c>
      <c r="Y1123" s="157" t="s">
        <v>61</v>
      </c>
      <c r="Z1123" s="386">
        <v>1</v>
      </c>
      <c r="AA1123" s="386">
        <v>0.97</v>
      </c>
      <c r="AB1123" s="387" t="s">
        <v>62</v>
      </c>
      <c r="AC1123" s="157"/>
    </row>
    <row r="1124" spans="2:29">
      <c r="B1124" s="347">
        <v>44</v>
      </c>
      <c r="C1124" s="383">
        <v>0</v>
      </c>
      <c r="D1124" s="383" t="str">
        <f t="shared" si="157"/>
        <v>NO</v>
      </c>
      <c r="E1124" s="383" t="str">
        <f t="shared" si="158"/>
        <v>MILD</v>
      </c>
      <c r="F1124" s="383" t="str">
        <f t="shared" si="159"/>
        <v>NONE</v>
      </c>
      <c r="G1124" s="384" t="str">
        <f t="shared" si="154"/>
        <v>WET</v>
      </c>
      <c r="I1124" s="342">
        <v>4</v>
      </c>
      <c r="J1124" s="144" t="str">
        <f t="shared" si="160"/>
        <v>LARGE</v>
      </c>
      <c r="K1124" s="144" t="str">
        <f t="shared" si="161"/>
        <v>MEDIUM</v>
      </c>
      <c r="L1124" s="144" t="str" cm="1">
        <f t="array" ref="L1124">_xlfn.IFS(I1124&lt;=2,"SMALL",I1124&lt;=5,"MEDIUM",I1124&gt;5,"LARGE")</f>
        <v>MEDIUM</v>
      </c>
      <c r="M1124" s="144" t="str">
        <f t="shared" si="155"/>
        <v>NO</v>
      </c>
      <c r="N1124" s="374">
        <v>4.99</v>
      </c>
      <c r="O1124" s="374">
        <f t="shared" si="156"/>
        <v>5</v>
      </c>
      <c r="P1124" s="158" t="str" cm="1">
        <f t="array" ref="P1124">_xlfn.SWITCH(ROUND(N1124,0),5,"Excellent",4,"Good",3,"ok","Bad")</f>
        <v>Excellent</v>
      </c>
      <c r="Q1124" s="144">
        <v>77</v>
      </c>
      <c r="R1124" s="385">
        <v>42098</v>
      </c>
      <c r="S1124" s="385">
        <v>44049</v>
      </c>
      <c r="T1124" s="144">
        <v>149</v>
      </c>
      <c r="U1124" s="144" t="s">
        <v>69</v>
      </c>
      <c r="V1124" s="144">
        <v>337</v>
      </c>
      <c r="W1124" s="144" t="str">
        <f t="shared" si="162"/>
        <v>Active</v>
      </c>
      <c r="X1124" s="144">
        <v>149</v>
      </c>
      <c r="Y1124" s="157" t="s">
        <v>61</v>
      </c>
      <c r="Z1124" s="386">
        <v>1</v>
      </c>
      <c r="AA1124" s="386">
        <v>0.94</v>
      </c>
      <c r="AB1124" s="387" t="s">
        <v>62</v>
      </c>
      <c r="AC1124" s="157"/>
    </row>
    <row r="1125" spans="2:29">
      <c r="B1125" s="347">
        <v>44</v>
      </c>
      <c r="C1125" s="383">
        <v>3</v>
      </c>
      <c r="D1125" s="383" t="str">
        <f t="shared" si="157"/>
        <v>NO</v>
      </c>
      <c r="E1125" s="383" t="str">
        <f t="shared" si="158"/>
        <v>MILD</v>
      </c>
      <c r="F1125" s="383" t="str">
        <f t="shared" si="159"/>
        <v>RAIN</v>
      </c>
      <c r="G1125" s="384" t="str">
        <f t="shared" si="154"/>
        <v>WET</v>
      </c>
      <c r="I1125" s="342">
        <v>2</v>
      </c>
      <c r="J1125" s="144" t="str">
        <f t="shared" si="160"/>
        <v>SMALL</v>
      </c>
      <c r="K1125" s="144" t="str">
        <f t="shared" si="161"/>
        <v>SMALL</v>
      </c>
      <c r="L1125" s="144" t="str" cm="1">
        <f t="array" ref="L1125">_xlfn.IFS(I1125&lt;=2,"SMALL",I1125&lt;=5,"MEDIUM",I1125&gt;5,"LARGE")</f>
        <v>SMALL</v>
      </c>
      <c r="M1125" s="144" t="str">
        <f t="shared" si="155"/>
        <v>NO</v>
      </c>
      <c r="N1125" s="374">
        <v>4.8099999999999996</v>
      </c>
      <c r="O1125" s="374">
        <f t="shared" si="156"/>
        <v>5</v>
      </c>
      <c r="P1125" s="158" t="str" cm="1">
        <f t="array" ref="P1125">_xlfn.SWITCH(ROUND(N1125,0),5,"Excellent",4,"Good",3,"ok","Bad")</f>
        <v>Excellent</v>
      </c>
      <c r="Q1125" s="144">
        <v>32</v>
      </c>
      <c r="R1125" s="385">
        <v>43104</v>
      </c>
      <c r="S1125" s="385">
        <v>43836</v>
      </c>
      <c r="T1125" s="144">
        <v>2019</v>
      </c>
      <c r="U1125" s="144" t="s">
        <v>69</v>
      </c>
      <c r="V1125" s="144">
        <v>177</v>
      </c>
      <c r="W1125" s="144" t="str">
        <f t="shared" si="162"/>
        <v>Active</v>
      </c>
      <c r="X1125" s="144">
        <v>2019</v>
      </c>
      <c r="Y1125" s="157" t="s">
        <v>70</v>
      </c>
      <c r="Z1125" s="386">
        <v>1</v>
      </c>
      <c r="AA1125" s="386">
        <v>1</v>
      </c>
      <c r="AB1125" s="387" t="s">
        <v>62</v>
      </c>
      <c r="AC1125" s="157"/>
    </row>
    <row r="1126" spans="2:29">
      <c r="B1126" s="347">
        <v>16</v>
      </c>
      <c r="C1126" s="383">
        <v>3</v>
      </c>
      <c r="D1126" s="383" t="str">
        <f t="shared" si="157"/>
        <v>YES</v>
      </c>
      <c r="E1126" s="383" t="str">
        <f t="shared" si="158"/>
        <v>COLD</v>
      </c>
      <c r="F1126" s="383" t="str">
        <f t="shared" si="159"/>
        <v>NONE</v>
      </c>
      <c r="G1126" s="384" t="str">
        <f t="shared" si="154"/>
        <v>WET</v>
      </c>
      <c r="I1126" s="342">
        <v>2</v>
      </c>
      <c r="J1126" s="144" t="str">
        <f t="shared" si="160"/>
        <v>SMALL</v>
      </c>
      <c r="K1126" s="144" t="str">
        <f t="shared" si="161"/>
        <v>SMALL</v>
      </c>
      <c r="L1126" s="144" t="str" cm="1">
        <f t="array" ref="L1126">_xlfn.IFS(I1126&lt;=2,"SMALL",I1126&lt;=5,"MEDIUM",I1126&gt;5,"LARGE")</f>
        <v>SMALL</v>
      </c>
      <c r="M1126" s="144" t="str">
        <f t="shared" si="155"/>
        <v>NO</v>
      </c>
      <c r="N1126" s="374">
        <v>4.67</v>
      </c>
      <c r="O1126" s="374">
        <f t="shared" si="156"/>
        <v>5</v>
      </c>
      <c r="P1126" s="158" t="str" cm="1">
        <f t="array" ref="P1126">_xlfn.SWITCH(ROUND(N1126,0),5,"Excellent",4,"Good",3,"ok","Bad")</f>
        <v>Excellent</v>
      </c>
      <c r="Q1126" s="144">
        <v>3</v>
      </c>
      <c r="R1126" s="385">
        <v>42263</v>
      </c>
      <c r="S1126" s="385">
        <v>43604</v>
      </c>
      <c r="T1126" s="144">
        <v>2083</v>
      </c>
      <c r="U1126" s="144" t="s">
        <v>60</v>
      </c>
      <c r="V1126" s="144">
        <v>365</v>
      </c>
      <c r="W1126" s="144" t="str">
        <f t="shared" si="162"/>
        <v>Active</v>
      </c>
      <c r="X1126" s="144">
        <v>2083</v>
      </c>
      <c r="Y1126" s="157" t="s">
        <v>64</v>
      </c>
      <c r="Z1126" s="386">
        <v>1</v>
      </c>
      <c r="AA1126" s="386">
        <v>0.27</v>
      </c>
      <c r="AB1126" s="387" t="s">
        <v>65</v>
      </c>
      <c r="AC1126" s="157"/>
    </row>
    <row r="1127" spans="2:29">
      <c r="B1127" s="347">
        <v>39</v>
      </c>
      <c r="C1127" s="383">
        <v>0</v>
      </c>
      <c r="D1127" s="383" t="str">
        <f t="shared" si="157"/>
        <v>NO</v>
      </c>
      <c r="E1127" s="383" t="str">
        <f t="shared" si="158"/>
        <v>COLD</v>
      </c>
      <c r="F1127" s="383" t="str">
        <f t="shared" si="159"/>
        <v>NONE</v>
      </c>
      <c r="G1127" s="384" t="str">
        <f t="shared" si="154"/>
        <v>WET</v>
      </c>
      <c r="I1127" s="342">
        <v>1</v>
      </c>
      <c r="J1127" s="144" t="str">
        <f t="shared" si="160"/>
        <v>SMALL</v>
      </c>
      <c r="K1127" s="144" t="str">
        <f t="shared" si="161"/>
        <v>SMALL</v>
      </c>
      <c r="L1127" s="144" t="str" cm="1">
        <f t="array" ref="L1127">_xlfn.IFS(I1127&lt;=2,"SMALL",I1127&lt;=5,"MEDIUM",I1127&gt;5,"LARGE")</f>
        <v>SMALL</v>
      </c>
      <c r="M1127" s="144" t="str">
        <f t="shared" si="155"/>
        <v>NO</v>
      </c>
      <c r="N1127" s="374">
        <v>3.67</v>
      </c>
      <c r="O1127" s="374">
        <f t="shared" si="156"/>
        <v>4</v>
      </c>
      <c r="P1127" s="158" t="str" cm="1">
        <f t="array" ref="P1127">_xlfn.SWITCH(ROUND(N1127,0),5,"Excellent",4,"Good",3,"ok","Bad")</f>
        <v>Good</v>
      </c>
      <c r="Q1127" s="144">
        <v>6</v>
      </c>
      <c r="R1127" s="385">
        <v>42597</v>
      </c>
      <c r="S1127" s="385">
        <v>43891</v>
      </c>
      <c r="T1127" s="144">
        <v>1496</v>
      </c>
      <c r="U1127" s="144" t="s">
        <v>60</v>
      </c>
      <c r="V1127" s="144">
        <v>365</v>
      </c>
      <c r="W1127" s="144" t="str">
        <f t="shared" si="162"/>
        <v>Active</v>
      </c>
      <c r="X1127" s="144">
        <v>1496</v>
      </c>
      <c r="Y1127" s="157" t="s">
        <v>64</v>
      </c>
      <c r="Z1127" s="386">
        <v>0.75</v>
      </c>
      <c r="AA1127" s="386">
        <v>0.84</v>
      </c>
      <c r="AB1127" s="387" t="s">
        <v>65</v>
      </c>
      <c r="AC1127" s="157"/>
    </row>
    <row r="1128" spans="2:29">
      <c r="B1128" s="347">
        <v>34</v>
      </c>
      <c r="C1128" s="383">
        <v>43</v>
      </c>
      <c r="D1128" s="383" t="str">
        <f t="shared" si="157"/>
        <v>YES</v>
      </c>
      <c r="E1128" s="383" t="str">
        <f t="shared" si="158"/>
        <v>COLD</v>
      </c>
      <c r="F1128" s="383" t="str">
        <f t="shared" si="159"/>
        <v>NONE</v>
      </c>
      <c r="G1128" s="384" t="str">
        <f t="shared" si="154"/>
        <v>WET</v>
      </c>
      <c r="I1128" s="342">
        <v>2</v>
      </c>
      <c r="J1128" s="144" t="str">
        <f t="shared" si="160"/>
        <v>SMALL</v>
      </c>
      <c r="K1128" s="144" t="str">
        <f t="shared" si="161"/>
        <v>SMALL</v>
      </c>
      <c r="L1128" s="144" t="str" cm="1">
        <f t="array" ref="L1128">_xlfn.IFS(I1128&lt;=2,"SMALL",I1128&lt;=5,"MEDIUM",I1128&gt;5,"LARGE")</f>
        <v>SMALL</v>
      </c>
      <c r="M1128" s="144" t="str">
        <f t="shared" si="155"/>
        <v>NO</v>
      </c>
      <c r="N1128" s="374">
        <v>4.9000000000000004</v>
      </c>
      <c r="O1128" s="374">
        <f t="shared" si="156"/>
        <v>5</v>
      </c>
      <c r="P1128" s="158" t="str" cm="1">
        <f t="array" ref="P1128">_xlfn.SWITCH(ROUND(N1128,0),5,"Excellent",4,"Good",3,"ok","Bad")</f>
        <v>Excellent</v>
      </c>
      <c r="Q1128" s="144">
        <v>78</v>
      </c>
      <c r="R1128" s="385">
        <v>42071</v>
      </c>
      <c r="S1128" s="385">
        <v>43906</v>
      </c>
      <c r="T1128" s="144">
        <v>757</v>
      </c>
      <c r="U1128" s="144" t="s">
        <v>69</v>
      </c>
      <c r="V1128" s="144">
        <v>292</v>
      </c>
      <c r="W1128" s="144" t="str">
        <f t="shared" si="162"/>
        <v>Active</v>
      </c>
      <c r="X1128" s="144">
        <v>757</v>
      </c>
      <c r="Y1128" s="157" t="s">
        <v>61</v>
      </c>
      <c r="Z1128" s="386">
        <v>0.83</v>
      </c>
      <c r="AA1128" s="386">
        <v>0.93</v>
      </c>
      <c r="AB1128" s="387" t="s">
        <v>62</v>
      </c>
      <c r="AC1128" s="157"/>
    </row>
    <row r="1129" spans="2:29">
      <c r="B1129" s="347">
        <v>21</v>
      </c>
      <c r="C1129" s="383">
        <v>3</v>
      </c>
      <c r="D1129" s="383" t="str">
        <f t="shared" si="157"/>
        <v>YES</v>
      </c>
      <c r="E1129" s="383" t="str">
        <f t="shared" si="158"/>
        <v>COLD</v>
      </c>
      <c r="F1129" s="383" t="str">
        <f t="shared" si="159"/>
        <v>NONE</v>
      </c>
      <c r="G1129" s="384" t="str">
        <f t="shared" si="154"/>
        <v>WET</v>
      </c>
      <c r="I1129" s="342">
        <v>4</v>
      </c>
      <c r="J1129" s="144" t="str">
        <f t="shared" si="160"/>
        <v>LARGE</v>
      </c>
      <c r="K1129" s="144" t="str">
        <f t="shared" si="161"/>
        <v>MEDIUM</v>
      </c>
      <c r="L1129" s="144" t="str" cm="1">
        <f t="array" ref="L1129">_xlfn.IFS(I1129&lt;=2,"SMALL",I1129&lt;=5,"MEDIUM",I1129&gt;5,"LARGE")</f>
        <v>MEDIUM</v>
      </c>
      <c r="M1129" s="144" t="str">
        <f t="shared" si="155"/>
        <v>NO</v>
      </c>
      <c r="N1129" s="374">
        <v>4.67</v>
      </c>
      <c r="O1129" s="374">
        <f t="shared" si="156"/>
        <v>5</v>
      </c>
      <c r="P1129" s="158" t="str" cm="1">
        <f t="array" ref="P1129">_xlfn.SWITCH(ROUND(N1129,0),5,"Excellent",4,"Good",3,"ok","Bad")</f>
        <v>Excellent</v>
      </c>
      <c r="Q1129" s="144">
        <v>6</v>
      </c>
      <c r="R1129" s="385">
        <v>42142</v>
      </c>
      <c r="S1129" s="385">
        <v>43510</v>
      </c>
      <c r="T1129" s="144">
        <v>1645</v>
      </c>
      <c r="U1129" s="144" t="s">
        <v>69</v>
      </c>
      <c r="V1129" s="144">
        <v>149</v>
      </c>
      <c r="W1129" s="144" t="str">
        <f t="shared" si="162"/>
        <v>Active</v>
      </c>
      <c r="X1129" s="144">
        <v>1645</v>
      </c>
      <c r="Y1129" s="157" t="s">
        <v>70</v>
      </c>
      <c r="Z1129" s="386">
        <v>1</v>
      </c>
      <c r="AA1129" s="386">
        <v>1</v>
      </c>
      <c r="AB1129" s="387" t="s">
        <v>62</v>
      </c>
      <c r="AC1129" s="157"/>
    </row>
    <row r="1130" spans="2:29">
      <c r="B1130" s="347">
        <v>36</v>
      </c>
      <c r="C1130" s="383">
        <v>15</v>
      </c>
      <c r="D1130" s="383" t="str">
        <f t="shared" si="157"/>
        <v>NO</v>
      </c>
      <c r="E1130" s="383" t="str">
        <f t="shared" si="158"/>
        <v>COLD</v>
      </c>
      <c r="F1130" s="383" t="str">
        <f t="shared" si="159"/>
        <v>RAIN</v>
      </c>
      <c r="G1130" s="384" t="str">
        <f t="shared" si="154"/>
        <v>WET</v>
      </c>
      <c r="I1130" s="342">
        <v>6</v>
      </c>
      <c r="J1130" s="144" t="str">
        <f t="shared" si="160"/>
        <v>LARGE</v>
      </c>
      <c r="K1130" s="144" t="str">
        <f t="shared" si="161"/>
        <v>LARGE</v>
      </c>
      <c r="L1130" s="144" t="str" cm="1">
        <f t="array" ref="L1130">_xlfn.IFS(I1130&lt;=2,"SMALL",I1130&lt;=5,"MEDIUM",I1130&gt;5,"LARGE")</f>
        <v>LARGE</v>
      </c>
      <c r="M1130" s="144" t="str">
        <f t="shared" si="155"/>
        <v>YES</v>
      </c>
      <c r="N1130" s="374">
        <v>4.96</v>
      </c>
      <c r="O1130" s="374">
        <f t="shared" si="156"/>
        <v>5</v>
      </c>
      <c r="P1130" s="158" t="str" cm="1">
        <f t="array" ref="P1130">_xlfn.SWITCH(ROUND(N1130,0),5,"Excellent",4,"Good",3,"ok","Bad")</f>
        <v>Excellent</v>
      </c>
      <c r="Q1130" s="144">
        <v>229</v>
      </c>
      <c r="R1130" s="385">
        <v>42051</v>
      </c>
      <c r="S1130" s="385">
        <v>44057</v>
      </c>
      <c r="T1130" s="144">
        <v>1911</v>
      </c>
      <c r="U1130" s="144" t="s">
        <v>69</v>
      </c>
      <c r="V1130" s="144">
        <v>328</v>
      </c>
      <c r="W1130" s="144" t="str">
        <f t="shared" si="162"/>
        <v>Active</v>
      </c>
      <c r="X1130" s="144">
        <v>1911</v>
      </c>
      <c r="Y1130" s="157" t="s">
        <v>70</v>
      </c>
      <c r="Z1130" s="386">
        <v>1</v>
      </c>
      <c r="AA1130" s="386">
        <v>0.94</v>
      </c>
      <c r="AB1130" s="387" t="s">
        <v>62</v>
      </c>
      <c r="AC1130" s="157"/>
    </row>
    <row r="1131" spans="2:29">
      <c r="B1131" s="347">
        <v>21</v>
      </c>
      <c r="C1131" s="383">
        <v>79</v>
      </c>
      <c r="D1131" s="383" t="str">
        <f t="shared" si="157"/>
        <v>YES</v>
      </c>
      <c r="E1131" s="383" t="str">
        <f t="shared" si="158"/>
        <v>COLD</v>
      </c>
      <c r="F1131" s="383" t="str">
        <f t="shared" si="159"/>
        <v>NONE</v>
      </c>
      <c r="G1131" s="384" t="str">
        <f t="shared" si="154"/>
        <v>WET</v>
      </c>
      <c r="I1131" s="342">
        <v>15</v>
      </c>
      <c r="J1131" s="144" t="str">
        <f t="shared" si="160"/>
        <v>LARGE</v>
      </c>
      <c r="K1131" s="144" t="str">
        <f t="shared" si="161"/>
        <v>LARGE</v>
      </c>
      <c r="L1131" s="144" t="str" cm="1">
        <f t="array" ref="L1131">_xlfn.IFS(I1131&lt;=2,"SMALL",I1131&lt;=5,"MEDIUM",I1131&gt;5,"LARGE")</f>
        <v>LARGE</v>
      </c>
      <c r="M1131" s="144" t="str">
        <f t="shared" si="155"/>
        <v>NO</v>
      </c>
      <c r="N1131" s="374">
        <v>4.8899999999999997</v>
      </c>
      <c r="O1131" s="374">
        <f t="shared" si="156"/>
        <v>5</v>
      </c>
      <c r="P1131" s="158" t="str" cm="1">
        <f t="array" ref="P1131">_xlfn.SWITCH(ROUND(N1131,0),5,"Excellent",4,"Good",3,"ok","Bad")</f>
        <v>Excellent</v>
      </c>
      <c r="Q1131" s="144">
        <v>45</v>
      </c>
      <c r="R1131" s="385">
        <v>42054</v>
      </c>
      <c r="S1131" s="385">
        <v>43648</v>
      </c>
      <c r="T1131" s="144">
        <v>2003</v>
      </c>
      <c r="U1131" s="144" t="s">
        <v>69</v>
      </c>
      <c r="V1131" s="144">
        <v>365</v>
      </c>
      <c r="W1131" s="144" t="str">
        <f t="shared" si="162"/>
        <v>Active</v>
      </c>
      <c r="X1131" s="144">
        <v>2003</v>
      </c>
      <c r="Y1131" s="157" t="s">
        <v>61</v>
      </c>
      <c r="Z1131" s="386">
        <v>1</v>
      </c>
      <c r="AA1131" s="386">
        <v>0.94</v>
      </c>
      <c r="AB1131" s="387" t="s">
        <v>62</v>
      </c>
      <c r="AC1131" s="157"/>
    </row>
    <row r="1132" spans="2:29">
      <c r="B1132" s="347">
        <v>39</v>
      </c>
      <c r="C1132" s="383">
        <v>0</v>
      </c>
      <c r="D1132" s="383" t="str">
        <f t="shared" si="157"/>
        <v>NO</v>
      </c>
      <c r="E1132" s="383" t="str">
        <f t="shared" si="158"/>
        <v>COLD</v>
      </c>
      <c r="F1132" s="383" t="str">
        <f t="shared" si="159"/>
        <v>NONE</v>
      </c>
      <c r="G1132" s="384" t="str">
        <f t="shared" si="154"/>
        <v>WET</v>
      </c>
      <c r="I1132" s="342">
        <v>2</v>
      </c>
      <c r="J1132" s="144" t="str">
        <f t="shared" si="160"/>
        <v>SMALL</v>
      </c>
      <c r="K1132" s="144" t="str">
        <f t="shared" si="161"/>
        <v>SMALL</v>
      </c>
      <c r="L1132" s="144" t="str" cm="1">
        <f t="array" ref="L1132">_xlfn.IFS(I1132&lt;=2,"SMALL",I1132&lt;=5,"MEDIUM",I1132&gt;5,"LARGE")</f>
        <v>SMALL</v>
      </c>
      <c r="M1132" s="144" t="str">
        <f t="shared" si="155"/>
        <v>NO</v>
      </c>
      <c r="N1132" s="374">
        <v>5</v>
      </c>
      <c r="O1132" s="374">
        <f t="shared" si="156"/>
        <v>5</v>
      </c>
      <c r="P1132" s="158" t="str" cm="1">
        <f t="array" ref="P1132">_xlfn.SWITCH(ROUND(N1132,0),5,"Excellent",4,"Good",3,"ok","Bad")</f>
        <v>Excellent</v>
      </c>
      <c r="Q1132" s="144">
        <v>53</v>
      </c>
      <c r="R1132" s="385">
        <v>43295</v>
      </c>
      <c r="S1132" s="385">
        <v>43898</v>
      </c>
      <c r="T1132" s="144">
        <v>2088</v>
      </c>
      <c r="U1132" s="144" t="s">
        <v>60</v>
      </c>
      <c r="V1132" s="144">
        <v>0</v>
      </c>
      <c r="W1132" s="144" t="str">
        <f t="shared" si="162"/>
        <v>Inactive</v>
      </c>
      <c r="X1132" s="144">
        <v>2088</v>
      </c>
      <c r="Y1132" s="157" t="s">
        <v>61</v>
      </c>
      <c r="Z1132" s="386">
        <v>1</v>
      </c>
      <c r="AA1132" s="386">
        <v>0.43</v>
      </c>
      <c r="AB1132" s="387" t="s">
        <v>65</v>
      </c>
      <c r="AC1132" s="157"/>
    </row>
    <row r="1133" spans="2:29">
      <c r="B1133" s="347">
        <v>29</v>
      </c>
      <c r="C1133" s="383">
        <v>0</v>
      </c>
      <c r="D1133" s="383" t="str">
        <f t="shared" si="157"/>
        <v>YES</v>
      </c>
      <c r="E1133" s="383" t="str">
        <f t="shared" si="158"/>
        <v>COLD</v>
      </c>
      <c r="F1133" s="383" t="str">
        <f t="shared" si="159"/>
        <v>NONE</v>
      </c>
      <c r="G1133" s="384" t="str">
        <f t="shared" si="154"/>
        <v>WET</v>
      </c>
      <c r="I1133" s="342">
        <v>5</v>
      </c>
      <c r="J1133" s="144" t="str">
        <f t="shared" si="160"/>
        <v>LARGE</v>
      </c>
      <c r="K1133" s="144" t="str">
        <f t="shared" si="161"/>
        <v>MEDIUM</v>
      </c>
      <c r="L1133" s="144" t="str" cm="1">
        <f t="array" ref="L1133">_xlfn.IFS(I1133&lt;=2,"SMALL",I1133&lt;=5,"MEDIUM",I1133&gt;5,"LARGE")</f>
        <v>MEDIUM</v>
      </c>
      <c r="M1133" s="144" t="str">
        <f t="shared" si="155"/>
        <v>NO</v>
      </c>
      <c r="N1133" s="374">
        <v>4.82</v>
      </c>
      <c r="O1133" s="374">
        <f t="shared" si="156"/>
        <v>5</v>
      </c>
      <c r="P1133" s="158" t="str" cm="1">
        <f t="array" ref="P1133">_xlfn.SWITCH(ROUND(N1133,0),5,"Excellent",4,"Good",3,"ok","Bad")</f>
        <v>Excellent</v>
      </c>
      <c r="Q1133" s="144">
        <v>17</v>
      </c>
      <c r="R1133" s="385">
        <v>42053</v>
      </c>
      <c r="S1133" s="385">
        <v>43498</v>
      </c>
      <c r="T1133" s="144">
        <v>2073</v>
      </c>
      <c r="U1133" s="144" t="s">
        <v>69</v>
      </c>
      <c r="V1133" s="144">
        <v>365</v>
      </c>
      <c r="W1133" s="144" t="str">
        <f t="shared" si="162"/>
        <v>Active</v>
      </c>
      <c r="X1133" s="144">
        <v>2073</v>
      </c>
      <c r="Y1133" s="157" t="s">
        <v>61</v>
      </c>
      <c r="Z1133" s="386">
        <v>0.9</v>
      </c>
      <c r="AA1133" s="386">
        <v>0.78</v>
      </c>
      <c r="AB1133" s="387" t="s">
        <v>65</v>
      </c>
      <c r="AC1133" s="157"/>
    </row>
    <row r="1134" spans="2:29">
      <c r="B1134" s="347">
        <v>25</v>
      </c>
      <c r="C1134" s="383">
        <v>8</v>
      </c>
      <c r="D1134" s="383" t="str">
        <f t="shared" si="157"/>
        <v>YES</v>
      </c>
      <c r="E1134" s="383" t="str">
        <f t="shared" si="158"/>
        <v>COLD</v>
      </c>
      <c r="F1134" s="383" t="str">
        <f t="shared" si="159"/>
        <v>NONE</v>
      </c>
      <c r="G1134" s="384" t="str">
        <f t="shared" si="154"/>
        <v>WET</v>
      </c>
      <c r="I1134" s="342">
        <v>2</v>
      </c>
      <c r="J1134" s="144" t="str">
        <f t="shared" si="160"/>
        <v>SMALL</v>
      </c>
      <c r="K1134" s="144" t="str">
        <f t="shared" si="161"/>
        <v>SMALL</v>
      </c>
      <c r="L1134" s="144" t="str" cm="1">
        <f t="array" ref="L1134">_xlfn.IFS(I1134&lt;=2,"SMALL",I1134&lt;=5,"MEDIUM",I1134&gt;5,"LARGE")</f>
        <v>SMALL</v>
      </c>
      <c r="M1134" s="144" t="str">
        <f t="shared" si="155"/>
        <v>NO</v>
      </c>
      <c r="N1134" s="374">
        <v>4.79</v>
      </c>
      <c r="O1134" s="374">
        <f t="shared" si="156"/>
        <v>5</v>
      </c>
      <c r="P1134" s="158" t="str" cm="1">
        <f t="array" ref="P1134">_xlfn.SWITCH(ROUND(N1134,0),5,"Excellent",4,"Good",3,"ok","Bad")</f>
        <v>Excellent</v>
      </c>
      <c r="Q1134" s="144">
        <v>14</v>
      </c>
      <c r="R1134" s="385">
        <v>42114</v>
      </c>
      <c r="S1134" s="385">
        <v>43246</v>
      </c>
      <c r="T1134" s="144">
        <v>1342</v>
      </c>
      <c r="U1134" s="144" t="s">
        <v>60</v>
      </c>
      <c r="V1134" s="144">
        <v>89</v>
      </c>
      <c r="W1134" s="144" t="str">
        <f t="shared" si="162"/>
        <v>Active</v>
      </c>
      <c r="X1134" s="144">
        <v>1342</v>
      </c>
      <c r="Y1134" s="157" t="s">
        <v>122</v>
      </c>
      <c r="Z1134" s="386">
        <v>0.31</v>
      </c>
      <c r="AA1134" s="386">
        <v>0.59</v>
      </c>
      <c r="AB1134" s="387" t="s">
        <v>65</v>
      </c>
      <c r="AC1134" s="157"/>
    </row>
    <row r="1135" spans="2:29">
      <c r="B1135" s="347">
        <v>21</v>
      </c>
      <c r="C1135" s="383">
        <v>0</v>
      </c>
      <c r="D1135" s="383" t="str">
        <f t="shared" si="157"/>
        <v>YES</v>
      </c>
      <c r="E1135" s="383" t="str">
        <f t="shared" si="158"/>
        <v>COLD</v>
      </c>
      <c r="F1135" s="383" t="str">
        <f t="shared" si="159"/>
        <v>NONE</v>
      </c>
      <c r="G1135" s="384" t="str">
        <f t="shared" si="154"/>
        <v>WET</v>
      </c>
      <c r="I1135" s="342">
        <v>3</v>
      </c>
      <c r="J1135" s="144" t="str">
        <f t="shared" si="160"/>
        <v>LARGE</v>
      </c>
      <c r="K1135" s="144" t="str">
        <f t="shared" si="161"/>
        <v>MEDIUM</v>
      </c>
      <c r="L1135" s="144" t="str" cm="1">
        <f t="array" ref="L1135">_xlfn.IFS(I1135&lt;=2,"SMALL",I1135&lt;=5,"MEDIUM",I1135&gt;5,"LARGE")</f>
        <v>MEDIUM</v>
      </c>
      <c r="M1135" s="144" t="str">
        <f t="shared" si="155"/>
        <v>NO</v>
      </c>
      <c r="N1135" s="374">
        <v>4.9800000000000004</v>
      </c>
      <c r="O1135" s="374">
        <f t="shared" si="156"/>
        <v>5</v>
      </c>
      <c r="P1135" s="158" t="str" cm="1">
        <f t="array" ref="P1135">_xlfn.SWITCH(ROUND(N1135,0),5,"Excellent",4,"Good",3,"ok","Bad")</f>
        <v>Excellent</v>
      </c>
      <c r="Q1135" s="144">
        <v>80</v>
      </c>
      <c r="R1135" s="385">
        <v>42055</v>
      </c>
      <c r="S1135" s="385">
        <v>44026</v>
      </c>
      <c r="T1135" s="144">
        <v>1468</v>
      </c>
      <c r="U1135" s="144" t="s">
        <v>69</v>
      </c>
      <c r="V1135" s="144">
        <v>9</v>
      </c>
      <c r="W1135" s="144" t="str">
        <f t="shared" si="162"/>
        <v>Active</v>
      </c>
      <c r="X1135" s="144">
        <v>1468</v>
      </c>
      <c r="Y1135" s="157" t="s">
        <v>70</v>
      </c>
      <c r="Z1135" s="386">
        <v>1</v>
      </c>
      <c r="AA1135" s="386">
        <v>0.65</v>
      </c>
      <c r="AB1135" s="387" t="s">
        <v>62</v>
      </c>
      <c r="AC1135" s="157"/>
    </row>
    <row r="1136" spans="2:29">
      <c r="B1136" s="347">
        <v>39</v>
      </c>
      <c r="C1136" s="383">
        <v>8</v>
      </c>
      <c r="D1136" s="383" t="str">
        <f t="shared" si="157"/>
        <v>NO</v>
      </c>
      <c r="E1136" s="383" t="str">
        <f t="shared" si="158"/>
        <v>COLD</v>
      </c>
      <c r="F1136" s="383" t="str">
        <f t="shared" si="159"/>
        <v>RAIN</v>
      </c>
      <c r="G1136" s="384" t="str">
        <f t="shared" si="154"/>
        <v>WET</v>
      </c>
      <c r="I1136" s="342">
        <v>1</v>
      </c>
      <c r="J1136" s="144" t="str">
        <f t="shared" si="160"/>
        <v>SMALL</v>
      </c>
      <c r="K1136" s="144" t="str">
        <f t="shared" si="161"/>
        <v>SMALL</v>
      </c>
      <c r="L1136" s="144" t="str" cm="1">
        <f t="array" ref="L1136">_xlfn.IFS(I1136&lt;=2,"SMALL",I1136&lt;=5,"MEDIUM",I1136&gt;5,"LARGE")</f>
        <v>SMALL</v>
      </c>
      <c r="M1136" s="144" t="str">
        <f t="shared" si="155"/>
        <v>NO</v>
      </c>
      <c r="N1136" s="374">
        <v>4.78</v>
      </c>
      <c r="O1136" s="374">
        <f t="shared" si="156"/>
        <v>5</v>
      </c>
      <c r="P1136" s="158" t="str" cm="1">
        <f t="array" ref="P1136">_xlfn.SWITCH(ROUND(N1136,0),5,"Excellent",4,"Good",3,"ok","Bad")</f>
        <v>Excellent</v>
      </c>
      <c r="Q1136" s="144">
        <v>18</v>
      </c>
      <c r="R1136" s="385">
        <v>42471</v>
      </c>
      <c r="S1136" s="385">
        <v>43911</v>
      </c>
      <c r="T1136" s="144">
        <v>2063</v>
      </c>
      <c r="U1136" s="144" t="s">
        <v>60</v>
      </c>
      <c r="V1136" s="144">
        <v>364</v>
      </c>
      <c r="W1136" s="144" t="str">
        <f t="shared" si="162"/>
        <v>Active</v>
      </c>
      <c r="X1136" s="144">
        <v>2063</v>
      </c>
      <c r="Y1136" s="157" t="s">
        <v>70</v>
      </c>
      <c r="Z1136" s="386">
        <v>1</v>
      </c>
      <c r="AA1136" s="386">
        <v>0.9</v>
      </c>
      <c r="AB1136" s="387" t="s">
        <v>62</v>
      </c>
      <c r="AC1136" s="157"/>
    </row>
    <row r="1137" spans="2:29">
      <c r="B1137" s="347">
        <v>33</v>
      </c>
      <c r="C1137" s="383">
        <v>13</v>
      </c>
      <c r="D1137" s="383" t="str">
        <f t="shared" si="157"/>
        <v>YES</v>
      </c>
      <c r="E1137" s="383" t="str">
        <f t="shared" si="158"/>
        <v>COLD</v>
      </c>
      <c r="F1137" s="383" t="str">
        <f t="shared" si="159"/>
        <v>NONE</v>
      </c>
      <c r="G1137" s="384" t="str">
        <f t="shared" si="154"/>
        <v>WET</v>
      </c>
      <c r="I1137" s="342">
        <v>1</v>
      </c>
      <c r="J1137" s="144" t="str">
        <f t="shared" si="160"/>
        <v>SMALL</v>
      </c>
      <c r="K1137" s="144" t="str">
        <f t="shared" si="161"/>
        <v>SMALL</v>
      </c>
      <c r="L1137" s="144" t="str" cm="1">
        <f t="array" ref="L1137">_xlfn.IFS(I1137&lt;=2,"SMALL",I1137&lt;=5,"MEDIUM",I1137&gt;5,"LARGE")</f>
        <v>SMALL</v>
      </c>
      <c r="M1137" s="144" t="str">
        <f t="shared" si="155"/>
        <v>NO</v>
      </c>
      <c r="N1137" s="374">
        <v>5</v>
      </c>
      <c r="O1137" s="374">
        <f t="shared" si="156"/>
        <v>5</v>
      </c>
      <c r="P1137" s="158" t="str" cm="1">
        <f t="array" ref="P1137">_xlfn.SWITCH(ROUND(N1137,0),5,"Excellent",4,"Good",3,"ok","Bad")</f>
        <v>Excellent</v>
      </c>
      <c r="Q1137" s="144">
        <v>29</v>
      </c>
      <c r="R1137" s="385">
        <v>42193</v>
      </c>
      <c r="S1137" s="385">
        <v>43855</v>
      </c>
      <c r="T1137" s="144">
        <v>1347</v>
      </c>
      <c r="U1137" s="144" t="s">
        <v>60</v>
      </c>
      <c r="V1137" s="144">
        <v>359</v>
      </c>
      <c r="W1137" s="144" t="str">
        <f t="shared" si="162"/>
        <v>Active</v>
      </c>
      <c r="X1137" s="144">
        <v>1347</v>
      </c>
      <c r="Y1137" s="157" t="s">
        <v>61</v>
      </c>
      <c r="Z1137" s="386">
        <v>1</v>
      </c>
      <c r="AA1137" s="386">
        <v>1</v>
      </c>
      <c r="AB1137" s="387" t="s">
        <v>62</v>
      </c>
      <c r="AC1137" s="157"/>
    </row>
    <row r="1138" spans="2:29">
      <c r="B1138" s="347">
        <v>12</v>
      </c>
      <c r="C1138" s="383">
        <v>0</v>
      </c>
      <c r="D1138" s="383" t="str">
        <f t="shared" si="157"/>
        <v>YES</v>
      </c>
      <c r="E1138" s="383" t="str">
        <f t="shared" si="158"/>
        <v>COLD</v>
      </c>
      <c r="F1138" s="383" t="str">
        <f t="shared" si="159"/>
        <v>NONE</v>
      </c>
      <c r="G1138" s="384" t="str">
        <f t="shared" si="154"/>
        <v>WET</v>
      </c>
      <c r="I1138" s="342">
        <v>4</v>
      </c>
      <c r="J1138" s="144" t="str">
        <f t="shared" si="160"/>
        <v>LARGE</v>
      </c>
      <c r="K1138" s="144" t="str">
        <f t="shared" si="161"/>
        <v>MEDIUM</v>
      </c>
      <c r="L1138" s="144" t="str" cm="1">
        <f t="array" ref="L1138">_xlfn.IFS(I1138&lt;=2,"SMALL",I1138&lt;=5,"MEDIUM",I1138&gt;5,"LARGE")</f>
        <v>MEDIUM</v>
      </c>
      <c r="M1138" s="144" t="str">
        <f t="shared" si="155"/>
        <v>NO</v>
      </c>
      <c r="N1138" s="374">
        <v>4.83</v>
      </c>
      <c r="O1138" s="374">
        <f t="shared" si="156"/>
        <v>5</v>
      </c>
      <c r="P1138" s="158" t="str" cm="1">
        <f t="array" ref="P1138">_xlfn.SWITCH(ROUND(N1138,0),5,"Excellent",4,"Good",3,"ok","Bad")</f>
        <v>Excellent</v>
      </c>
      <c r="Q1138" s="144">
        <v>18</v>
      </c>
      <c r="R1138" s="385">
        <v>42092</v>
      </c>
      <c r="S1138" s="385">
        <v>43694</v>
      </c>
      <c r="T1138" s="144">
        <v>2073</v>
      </c>
      <c r="U1138" s="144" t="s">
        <v>69</v>
      </c>
      <c r="V1138" s="144">
        <v>365</v>
      </c>
      <c r="W1138" s="144" t="str">
        <f t="shared" si="162"/>
        <v>Active</v>
      </c>
      <c r="X1138" s="144">
        <v>2073</v>
      </c>
      <c r="Y1138" s="157" t="s">
        <v>70</v>
      </c>
      <c r="Z1138" s="386">
        <v>1</v>
      </c>
      <c r="AA1138" s="386">
        <v>0.86</v>
      </c>
      <c r="AB1138" s="387" t="s">
        <v>62</v>
      </c>
      <c r="AC1138" s="157"/>
    </row>
    <row r="1139" spans="2:29">
      <c r="B1139" s="347">
        <v>27</v>
      </c>
      <c r="C1139" s="383">
        <v>216</v>
      </c>
      <c r="D1139" s="383" t="str">
        <f t="shared" si="157"/>
        <v>YES</v>
      </c>
      <c r="E1139" s="383" t="str">
        <f t="shared" si="158"/>
        <v>COLD</v>
      </c>
      <c r="F1139" s="383" t="str">
        <f t="shared" si="159"/>
        <v>NONE</v>
      </c>
      <c r="G1139" s="384" t="str">
        <f t="shared" si="154"/>
        <v>WET</v>
      </c>
      <c r="I1139" s="342">
        <v>4</v>
      </c>
      <c r="J1139" s="144" t="str">
        <f t="shared" si="160"/>
        <v>LARGE</v>
      </c>
      <c r="K1139" s="144" t="str">
        <f t="shared" si="161"/>
        <v>MEDIUM</v>
      </c>
      <c r="L1139" s="144" t="str" cm="1">
        <f t="array" ref="L1139">_xlfn.IFS(I1139&lt;=2,"SMALL",I1139&lt;=5,"MEDIUM",I1139&gt;5,"LARGE")</f>
        <v>MEDIUM</v>
      </c>
      <c r="M1139" s="144" t="str">
        <f t="shared" si="155"/>
        <v>NO</v>
      </c>
      <c r="N1139" s="374">
        <v>4.83</v>
      </c>
      <c r="O1139" s="374">
        <f t="shared" si="156"/>
        <v>5</v>
      </c>
      <c r="P1139" s="158" t="str" cm="1">
        <f t="array" ref="P1139">_xlfn.SWITCH(ROUND(N1139,0),5,"Excellent",4,"Good",3,"ok","Bad")</f>
        <v>Excellent</v>
      </c>
      <c r="Q1139" s="144">
        <v>29</v>
      </c>
      <c r="R1139" s="385">
        <v>42080</v>
      </c>
      <c r="S1139" s="385">
        <v>43409</v>
      </c>
      <c r="T1139" s="144">
        <v>727</v>
      </c>
      <c r="U1139" s="144" t="s">
        <v>69</v>
      </c>
      <c r="V1139" s="144">
        <v>35</v>
      </c>
      <c r="W1139" s="144" t="str">
        <f t="shared" si="162"/>
        <v>Active</v>
      </c>
      <c r="X1139" s="144">
        <v>727</v>
      </c>
      <c r="Y1139" s="157" t="s">
        <v>70</v>
      </c>
      <c r="Z1139" s="386">
        <v>1</v>
      </c>
      <c r="AA1139" s="386">
        <v>1</v>
      </c>
      <c r="AB1139" s="387" t="s">
        <v>62</v>
      </c>
      <c r="AC1139" s="157"/>
    </row>
    <row r="1140" spans="2:29">
      <c r="B1140" s="347">
        <v>24</v>
      </c>
      <c r="C1140" s="383">
        <v>254</v>
      </c>
      <c r="D1140" s="383" t="str">
        <f t="shared" si="157"/>
        <v>YES</v>
      </c>
      <c r="E1140" s="383" t="str">
        <f t="shared" si="158"/>
        <v>COLD</v>
      </c>
      <c r="F1140" s="383" t="str">
        <f t="shared" si="159"/>
        <v>NONE</v>
      </c>
      <c r="G1140" s="384" t="str">
        <f t="shared" si="154"/>
        <v>WET</v>
      </c>
      <c r="I1140" s="342">
        <v>2</v>
      </c>
      <c r="J1140" s="144" t="str">
        <f t="shared" si="160"/>
        <v>SMALL</v>
      </c>
      <c r="K1140" s="144" t="str">
        <f t="shared" si="161"/>
        <v>SMALL</v>
      </c>
      <c r="L1140" s="144" t="str" cm="1">
        <f t="array" ref="L1140">_xlfn.IFS(I1140&lt;=2,"SMALL",I1140&lt;=5,"MEDIUM",I1140&gt;5,"LARGE")</f>
        <v>SMALL</v>
      </c>
      <c r="M1140" s="144" t="str">
        <f t="shared" si="155"/>
        <v>NO</v>
      </c>
      <c r="N1140" s="374">
        <v>5</v>
      </c>
      <c r="O1140" s="374">
        <f t="shared" si="156"/>
        <v>5</v>
      </c>
      <c r="P1140" s="158" t="str" cm="1">
        <f t="array" ref="P1140">_xlfn.SWITCH(ROUND(N1140,0),5,"Excellent",4,"Good",3,"ok","Bad")</f>
        <v>Excellent</v>
      </c>
      <c r="Q1140" s="144">
        <v>43</v>
      </c>
      <c r="R1140" s="385">
        <v>42144</v>
      </c>
      <c r="S1140" s="385">
        <v>43930</v>
      </c>
      <c r="T1140" s="144">
        <v>2098</v>
      </c>
      <c r="U1140" s="144" t="s">
        <v>69</v>
      </c>
      <c r="V1140" s="144">
        <v>258</v>
      </c>
      <c r="W1140" s="144" t="str">
        <f t="shared" si="162"/>
        <v>Active</v>
      </c>
      <c r="X1140" s="144">
        <v>2098</v>
      </c>
      <c r="Y1140" s="157" t="s">
        <v>61</v>
      </c>
      <c r="Z1140" s="386">
        <v>1</v>
      </c>
      <c r="AA1140" s="386">
        <v>0.95</v>
      </c>
      <c r="AB1140" s="387" t="s">
        <v>62</v>
      </c>
      <c r="AC1140" s="157"/>
    </row>
    <row r="1141" spans="2:29">
      <c r="B1141" s="347">
        <v>27</v>
      </c>
      <c r="C1141" s="383">
        <v>0</v>
      </c>
      <c r="D1141" s="383" t="str">
        <f t="shared" si="157"/>
        <v>YES</v>
      </c>
      <c r="E1141" s="383" t="str">
        <f t="shared" si="158"/>
        <v>COLD</v>
      </c>
      <c r="F1141" s="383" t="str">
        <f t="shared" si="159"/>
        <v>NONE</v>
      </c>
      <c r="G1141" s="384" t="str">
        <f t="shared" si="154"/>
        <v>WET</v>
      </c>
      <c r="I1141" s="342">
        <v>3</v>
      </c>
      <c r="J1141" s="144" t="str">
        <f t="shared" si="160"/>
        <v>LARGE</v>
      </c>
      <c r="K1141" s="144" t="str">
        <f t="shared" si="161"/>
        <v>MEDIUM</v>
      </c>
      <c r="L1141" s="144" t="str" cm="1">
        <f t="array" ref="L1141">_xlfn.IFS(I1141&lt;=2,"SMALL",I1141&lt;=5,"MEDIUM",I1141&gt;5,"LARGE")</f>
        <v>MEDIUM</v>
      </c>
      <c r="M1141" s="144" t="str">
        <f t="shared" si="155"/>
        <v>NO</v>
      </c>
      <c r="N1141" s="374">
        <v>4.9800000000000004</v>
      </c>
      <c r="O1141" s="374">
        <f t="shared" si="156"/>
        <v>5</v>
      </c>
      <c r="P1141" s="158" t="str" cm="1">
        <f t="array" ref="P1141">_xlfn.SWITCH(ROUND(N1141,0),5,"Excellent",4,"Good",3,"ok","Bad")</f>
        <v>Excellent</v>
      </c>
      <c r="Q1141" s="144">
        <v>44</v>
      </c>
      <c r="R1141" s="385">
        <v>42126</v>
      </c>
      <c r="S1141" s="385">
        <v>44044</v>
      </c>
      <c r="T1141" s="144">
        <v>1218</v>
      </c>
      <c r="U1141" s="144" t="s">
        <v>69</v>
      </c>
      <c r="V1141" s="144">
        <v>0</v>
      </c>
      <c r="W1141" s="144" t="str">
        <f t="shared" si="162"/>
        <v>Inactive</v>
      </c>
      <c r="X1141" s="144">
        <v>1218</v>
      </c>
      <c r="Y1141" s="157" t="s">
        <v>61</v>
      </c>
      <c r="Z1141" s="386">
        <v>1</v>
      </c>
      <c r="AA1141" s="386">
        <v>0</v>
      </c>
      <c r="AB1141" s="387" t="s">
        <v>65</v>
      </c>
      <c r="AC1141" s="157"/>
    </row>
    <row r="1142" spans="2:29">
      <c r="B1142" s="347">
        <v>36</v>
      </c>
      <c r="C1142" s="383">
        <v>51</v>
      </c>
      <c r="D1142" s="383" t="str">
        <f t="shared" si="157"/>
        <v>NO</v>
      </c>
      <c r="E1142" s="383" t="str">
        <f t="shared" si="158"/>
        <v>COLD</v>
      </c>
      <c r="F1142" s="383" t="str">
        <f t="shared" si="159"/>
        <v>RAIN</v>
      </c>
      <c r="G1142" s="384" t="str">
        <f t="shared" si="154"/>
        <v>WET</v>
      </c>
      <c r="I1142" s="342">
        <v>2</v>
      </c>
      <c r="J1142" s="144" t="str">
        <f t="shared" si="160"/>
        <v>SMALL</v>
      </c>
      <c r="K1142" s="144" t="str">
        <f t="shared" si="161"/>
        <v>SMALL</v>
      </c>
      <c r="L1142" s="144" t="str" cm="1">
        <f t="array" ref="L1142">_xlfn.IFS(I1142&lt;=2,"SMALL",I1142&lt;=5,"MEDIUM",I1142&gt;5,"LARGE")</f>
        <v>SMALL</v>
      </c>
      <c r="M1142" s="144" t="str">
        <f t="shared" si="155"/>
        <v>NO</v>
      </c>
      <c r="N1142" s="374">
        <v>4.7300000000000004</v>
      </c>
      <c r="O1142" s="374">
        <f t="shared" si="156"/>
        <v>5</v>
      </c>
      <c r="P1142" s="158" t="str" cm="1">
        <f t="array" ref="P1142">_xlfn.SWITCH(ROUND(N1142,0),5,"Excellent",4,"Good",3,"ok","Bad")</f>
        <v>Excellent</v>
      </c>
      <c r="Q1142" s="144">
        <v>82</v>
      </c>
      <c r="R1142" s="385">
        <v>42262</v>
      </c>
      <c r="S1142" s="385">
        <v>44025</v>
      </c>
      <c r="T1142" s="144">
        <v>2099</v>
      </c>
      <c r="U1142" s="144" t="s">
        <v>69</v>
      </c>
      <c r="V1142" s="144">
        <v>0</v>
      </c>
      <c r="W1142" s="144" t="str">
        <f t="shared" si="162"/>
        <v>Inactive</v>
      </c>
      <c r="X1142" s="144">
        <v>2099</v>
      </c>
      <c r="Y1142" s="157" t="s">
        <v>70</v>
      </c>
      <c r="Z1142" s="386">
        <v>1</v>
      </c>
      <c r="AA1142" s="386">
        <v>0.97</v>
      </c>
      <c r="AB1142" s="387" t="s">
        <v>62</v>
      </c>
      <c r="AC1142" s="157"/>
    </row>
    <row r="1143" spans="2:29">
      <c r="B1143" s="347">
        <v>13</v>
      </c>
      <c r="C1143" s="383">
        <v>0</v>
      </c>
      <c r="D1143" s="383" t="str">
        <f t="shared" si="157"/>
        <v>YES</v>
      </c>
      <c r="E1143" s="383" t="str">
        <f t="shared" si="158"/>
        <v>COLD</v>
      </c>
      <c r="F1143" s="383" t="str">
        <f t="shared" si="159"/>
        <v>NONE</v>
      </c>
      <c r="G1143" s="384" t="str">
        <f t="shared" si="154"/>
        <v>WET</v>
      </c>
      <c r="I1143" s="342">
        <v>2</v>
      </c>
      <c r="J1143" s="144" t="str">
        <f t="shared" si="160"/>
        <v>SMALL</v>
      </c>
      <c r="K1143" s="144" t="str">
        <f t="shared" si="161"/>
        <v>SMALL</v>
      </c>
      <c r="L1143" s="144" t="str" cm="1">
        <f t="array" ref="L1143">_xlfn.IFS(I1143&lt;=2,"SMALL",I1143&lt;=5,"MEDIUM",I1143&gt;5,"LARGE")</f>
        <v>SMALL</v>
      </c>
      <c r="M1143" s="144" t="str">
        <f t="shared" si="155"/>
        <v>NO</v>
      </c>
      <c r="N1143" s="374">
        <v>4.58</v>
      </c>
      <c r="O1143" s="374">
        <f t="shared" si="156"/>
        <v>5</v>
      </c>
      <c r="P1143" s="158" t="str" cm="1">
        <f t="array" ref="P1143">_xlfn.SWITCH(ROUND(N1143,0),5,"Excellent",4,"Good",3,"ok","Bad")</f>
        <v>Excellent</v>
      </c>
      <c r="Q1143" s="144">
        <v>118</v>
      </c>
      <c r="R1143" s="385">
        <v>42113</v>
      </c>
      <c r="S1143" s="385">
        <v>43899</v>
      </c>
      <c r="T1143" s="144">
        <v>450</v>
      </c>
      <c r="U1143" s="144" t="s">
        <v>69</v>
      </c>
      <c r="V1143" s="144">
        <v>365</v>
      </c>
      <c r="W1143" s="144" t="str">
        <f t="shared" si="162"/>
        <v>Active</v>
      </c>
      <c r="X1143" s="144">
        <v>450</v>
      </c>
      <c r="Y1143" s="157" t="s">
        <v>70</v>
      </c>
      <c r="Z1143" s="386">
        <v>0.8</v>
      </c>
      <c r="AA1143" s="386">
        <v>0.92</v>
      </c>
      <c r="AB1143" s="387" t="s">
        <v>65</v>
      </c>
      <c r="AC1143" s="157"/>
    </row>
    <row r="1144" spans="2:29">
      <c r="B1144" s="347">
        <v>26</v>
      </c>
      <c r="C1144" s="383">
        <v>0</v>
      </c>
      <c r="D1144" s="383" t="str">
        <f t="shared" si="157"/>
        <v>YES</v>
      </c>
      <c r="E1144" s="383" t="str">
        <f t="shared" si="158"/>
        <v>COLD</v>
      </c>
      <c r="F1144" s="383" t="str">
        <f t="shared" si="159"/>
        <v>NONE</v>
      </c>
      <c r="G1144" s="384" t="str">
        <f t="shared" si="154"/>
        <v>WET</v>
      </c>
      <c r="I1144" s="342">
        <v>2</v>
      </c>
      <c r="J1144" s="144" t="str">
        <f t="shared" si="160"/>
        <v>SMALL</v>
      </c>
      <c r="K1144" s="144" t="str">
        <f t="shared" si="161"/>
        <v>SMALL</v>
      </c>
      <c r="L1144" s="144" t="str" cm="1">
        <f t="array" ref="L1144">_xlfn.IFS(I1144&lt;=2,"SMALL",I1144&lt;=5,"MEDIUM",I1144&gt;5,"LARGE")</f>
        <v>SMALL</v>
      </c>
      <c r="M1144" s="144" t="str">
        <f t="shared" si="155"/>
        <v>NO</v>
      </c>
      <c r="N1144" s="374">
        <v>4.62</v>
      </c>
      <c r="O1144" s="374">
        <f t="shared" si="156"/>
        <v>5</v>
      </c>
      <c r="P1144" s="158" t="str" cm="1">
        <f t="array" ref="P1144">_xlfn.SWITCH(ROUND(N1144,0),5,"Excellent",4,"Good",3,"ok","Bad")</f>
        <v>Excellent</v>
      </c>
      <c r="Q1144" s="144">
        <v>26</v>
      </c>
      <c r="R1144" s="385">
        <v>42065</v>
      </c>
      <c r="S1144" s="385">
        <v>43734</v>
      </c>
      <c r="T1144" s="144">
        <v>568</v>
      </c>
      <c r="U1144" s="144" t="s">
        <v>69</v>
      </c>
      <c r="V1144" s="144">
        <v>0</v>
      </c>
      <c r="W1144" s="144" t="str">
        <f t="shared" si="162"/>
        <v>Inactive</v>
      </c>
      <c r="X1144" s="144">
        <v>568</v>
      </c>
      <c r="Y1144" s="157" t="s">
        <v>70</v>
      </c>
      <c r="Z1144" s="386">
        <v>1</v>
      </c>
      <c r="AA1144" s="386">
        <v>0.81</v>
      </c>
      <c r="AB1144" s="387" t="s">
        <v>65</v>
      </c>
      <c r="AC1144" s="157"/>
    </row>
    <row r="1145" spans="2:29">
      <c r="B1145" s="347">
        <v>28</v>
      </c>
      <c r="C1145" s="383">
        <v>0</v>
      </c>
      <c r="D1145" s="383" t="str">
        <f t="shared" si="157"/>
        <v>YES</v>
      </c>
      <c r="E1145" s="383" t="str">
        <f t="shared" si="158"/>
        <v>COLD</v>
      </c>
      <c r="F1145" s="383" t="str">
        <f t="shared" si="159"/>
        <v>NONE</v>
      </c>
      <c r="G1145" s="384" t="str">
        <f t="shared" si="154"/>
        <v>WET</v>
      </c>
      <c r="I1145" s="342">
        <v>4</v>
      </c>
      <c r="J1145" s="144" t="str">
        <f t="shared" si="160"/>
        <v>LARGE</v>
      </c>
      <c r="K1145" s="144" t="str">
        <f t="shared" si="161"/>
        <v>MEDIUM</v>
      </c>
      <c r="L1145" s="144" t="str" cm="1">
        <f t="array" ref="L1145">_xlfn.IFS(I1145&lt;=2,"SMALL",I1145&lt;=5,"MEDIUM",I1145&gt;5,"LARGE")</f>
        <v>MEDIUM</v>
      </c>
      <c r="M1145" s="144" t="str">
        <f t="shared" si="155"/>
        <v>YES</v>
      </c>
      <c r="N1145" s="374">
        <v>4.88</v>
      </c>
      <c r="O1145" s="374">
        <f t="shared" si="156"/>
        <v>5</v>
      </c>
      <c r="P1145" s="158" t="str" cm="1">
        <f t="array" ref="P1145">_xlfn.SWITCH(ROUND(N1145,0),5,"Excellent",4,"Good",3,"ok","Bad")</f>
        <v>Excellent</v>
      </c>
      <c r="Q1145" s="144">
        <v>167</v>
      </c>
      <c r="R1145" s="385">
        <v>42689</v>
      </c>
      <c r="S1145" s="385">
        <v>43897</v>
      </c>
      <c r="T1145" s="144">
        <v>2103</v>
      </c>
      <c r="U1145" s="144" t="s">
        <v>69</v>
      </c>
      <c r="V1145" s="144">
        <v>168</v>
      </c>
      <c r="W1145" s="144" t="str">
        <f t="shared" si="162"/>
        <v>Active</v>
      </c>
      <c r="X1145" s="144">
        <v>2103</v>
      </c>
      <c r="Y1145" s="157" t="s">
        <v>64</v>
      </c>
      <c r="Z1145" s="386">
        <v>0.7</v>
      </c>
      <c r="AA1145" s="386">
        <v>0.74</v>
      </c>
      <c r="AB1145" s="387" t="s">
        <v>65</v>
      </c>
      <c r="AC1145" s="157"/>
    </row>
    <row r="1146" spans="2:29">
      <c r="B1146" s="347">
        <v>15</v>
      </c>
      <c r="C1146" s="383">
        <v>0</v>
      </c>
      <c r="D1146" s="383" t="str">
        <f t="shared" si="157"/>
        <v>YES</v>
      </c>
      <c r="E1146" s="383" t="str">
        <f t="shared" si="158"/>
        <v>COLD</v>
      </c>
      <c r="F1146" s="383" t="str">
        <f t="shared" si="159"/>
        <v>NONE</v>
      </c>
      <c r="G1146" s="384" t="str">
        <f t="shared" si="154"/>
        <v>WET</v>
      </c>
      <c r="I1146" s="342">
        <v>1</v>
      </c>
      <c r="J1146" s="144" t="str">
        <f t="shared" si="160"/>
        <v>SMALL</v>
      </c>
      <c r="K1146" s="144" t="str">
        <f t="shared" si="161"/>
        <v>SMALL</v>
      </c>
      <c r="L1146" s="144" t="str" cm="1">
        <f t="array" ref="L1146">_xlfn.IFS(I1146&lt;=2,"SMALL",I1146&lt;=5,"MEDIUM",I1146&gt;5,"LARGE")</f>
        <v>SMALL</v>
      </c>
      <c r="M1146" s="144" t="str">
        <f t="shared" si="155"/>
        <v>YES</v>
      </c>
      <c r="N1146" s="374">
        <v>4.8099999999999996</v>
      </c>
      <c r="O1146" s="374">
        <f t="shared" si="156"/>
        <v>5</v>
      </c>
      <c r="P1146" s="158" t="str" cm="1">
        <f t="array" ref="P1146">_xlfn.SWITCH(ROUND(N1146,0),5,"Excellent",4,"Good",3,"ok","Bad")</f>
        <v>Excellent</v>
      </c>
      <c r="Q1146" s="144">
        <v>244</v>
      </c>
      <c r="R1146" s="385">
        <v>42063</v>
      </c>
      <c r="S1146" s="385">
        <v>44040</v>
      </c>
      <c r="T1146" s="144">
        <v>2001</v>
      </c>
      <c r="U1146" s="144" t="s">
        <v>60</v>
      </c>
      <c r="V1146" s="144">
        <v>90</v>
      </c>
      <c r="W1146" s="144" t="str">
        <f t="shared" si="162"/>
        <v>Active</v>
      </c>
      <c r="X1146" s="144">
        <v>2001</v>
      </c>
      <c r="Y1146" s="157" t="s">
        <v>64</v>
      </c>
      <c r="Z1146" s="386">
        <v>1</v>
      </c>
      <c r="AA1146" s="386">
        <v>0.4</v>
      </c>
      <c r="AB1146" s="387" t="s">
        <v>65</v>
      </c>
      <c r="AC1146" s="157"/>
    </row>
    <row r="1147" spans="2:29">
      <c r="B1147" s="347">
        <v>39</v>
      </c>
      <c r="C1147" s="383">
        <v>3</v>
      </c>
      <c r="D1147" s="383" t="str">
        <f t="shared" si="157"/>
        <v>NO</v>
      </c>
      <c r="E1147" s="383" t="str">
        <f t="shared" si="158"/>
        <v>COLD</v>
      </c>
      <c r="F1147" s="383" t="str">
        <f t="shared" si="159"/>
        <v>RAIN</v>
      </c>
      <c r="G1147" s="384" t="str">
        <f t="shared" si="154"/>
        <v>WET</v>
      </c>
      <c r="I1147" s="342">
        <v>3</v>
      </c>
      <c r="J1147" s="144" t="str">
        <f t="shared" si="160"/>
        <v>LARGE</v>
      </c>
      <c r="K1147" s="144" t="str">
        <f t="shared" si="161"/>
        <v>MEDIUM</v>
      </c>
      <c r="L1147" s="144" t="str" cm="1">
        <f t="array" ref="L1147">_xlfn.IFS(I1147&lt;=2,"SMALL",I1147&lt;=5,"MEDIUM",I1147&gt;5,"LARGE")</f>
        <v>MEDIUM</v>
      </c>
      <c r="M1147" s="144" t="str">
        <f t="shared" si="155"/>
        <v>YES</v>
      </c>
      <c r="N1147" s="374">
        <v>4.9800000000000004</v>
      </c>
      <c r="O1147" s="374">
        <f t="shared" si="156"/>
        <v>5</v>
      </c>
      <c r="P1147" s="158" t="str" cm="1">
        <f t="array" ref="P1147">_xlfn.SWITCH(ROUND(N1147,0),5,"Excellent",4,"Good",3,"ok","Bad")</f>
        <v>Excellent</v>
      </c>
      <c r="Q1147" s="144">
        <v>122</v>
      </c>
      <c r="R1147" s="385">
        <v>42039</v>
      </c>
      <c r="S1147" s="385">
        <v>43842</v>
      </c>
      <c r="T1147" s="144">
        <v>1939</v>
      </c>
      <c r="U1147" s="144" t="s">
        <v>69</v>
      </c>
      <c r="V1147" s="144">
        <v>305</v>
      </c>
      <c r="W1147" s="144" t="str">
        <f t="shared" si="162"/>
        <v>Active</v>
      </c>
      <c r="X1147" s="144">
        <v>1939</v>
      </c>
      <c r="Y1147" s="157" t="s">
        <v>64</v>
      </c>
      <c r="Z1147" s="386">
        <v>0.5</v>
      </c>
      <c r="AA1147" s="386">
        <v>0.9</v>
      </c>
      <c r="AB1147" s="387" t="s">
        <v>65</v>
      </c>
      <c r="AC1147" s="157"/>
    </row>
    <row r="1148" spans="2:29">
      <c r="B1148" s="347">
        <v>45</v>
      </c>
      <c r="C1148" s="383">
        <v>51</v>
      </c>
      <c r="D1148" s="383" t="str">
        <f t="shared" si="157"/>
        <v>NO</v>
      </c>
      <c r="E1148" s="383" t="str">
        <f t="shared" si="158"/>
        <v>MILD</v>
      </c>
      <c r="F1148" s="383" t="str">
        <f t="shared" si="159"/>
        <v>RAIN</v>
      </c>
      <c r="G1148" s="384" t="str">
        <f t="shared" si="154"/>
        <v>WET</v>
      </c>
      <c r="I1148" s="342">
        <v>2</v>
      </c>
      <c r="J1148" s="144" t="str">
        <f t="shared" si="160"/>
        <v>SMALL</v>
      </c>
      <c r="K1148" s="144" t="str">
        <f t="shared" si="161"/>
        <v>SMALL</v>
      </c>
      <c r="L1148" s="144" t="str" cm="1">
        <f t="array" ref="L1148">_xlfn.IFS(I1148&lt;=2,"SMALL",I1148&lt;=5,"MEDIUM",I1148&gt;5,"LARGE")</f>
        <v>SMALL</v>
      </c>
      <c r="M1148" s="144" t="str">
        <f t="shared" si="155"/>
        <v>NO</v>
      </c>
      <c r="N1148" s="374">
        <v>4.92</v>
      </c>
      <c r="O1148" s="374">
        <f t="shared" si="156"/>
        <v>5</v>
      </c>
      <c r="P1148" s="158" t="str" cm="1">
        <f t="array" ref="P1148">_xlfn.SWITCH(ROUND(N1148,0),5,"Excellent",4,"Good",3,"ok","Bad")</f>
        <v>Excellent</v>
      </c>
      <c r="Q1148" s="144">
        <v>13</v>
      </c>
      <c r="R1148" s="385">
        <v>42314</v>
      </c>
      <c r="S1148" s="385">
        <v>43863</v>
      </c>
      <c r="T1148" s="144">
        <v>935</v>
      </c>
      <c r="U1148" s="144" t="s">
        <v>69</v>
      </c>
      <c r="V1148" s="144">
        <v>319</v>
      </c>
      <c r="W1148" s="144" t="str">
        <f t="shared" si="162"/>
        <v>Active</v>
      </c>
      <c r="X1148" s="144">
        <v>935</v>
      </c>
      <c r="Y1148" s="157" t="s">
        <v>70</v>
      </c>
      <c r="Z1148" s="386">
        <v>1</v>
      </c>
      <c r="AA1148" s="386">
        <v>0</v>
      </c>
      <c r="AB1148" s="387" t="s">
        <v>62</v>
      </c>
      <c r="AC1148" s="157"/>
    </row>
    <row r="1149" spans="2:29">
      <c r="B1149" s="347">
        <v>38</v>
      </c>
      <c r="C1149" s="383">
        <v>0</v>
      </c>
      <c r="D1149" s="383" t="str">
        <f t="shared" si="157"/>
        <v>NO</v>
      </c>
      <c r="E1149" s="383" t="str">
        <f t="shared" si="158"/>
        <v>COLD</v>
      </c>
      <c r="F1149" s="383" t="str">
        <f t="shared" si="159"/>
        <v>NONE</v>
      </c>
      <c r="G1149" s="384" t="str">
        <f t="shared" si="154"/>
        <v>WET</v>
      </c>
      <c r="I1149" s="342">
        <v>3</v>
      </c>
      <c r="J1149" s="144" t="str">
        <f t="shared" si="160"/>
        <v>LARGE</v>
      </c>
      <c r="K1149" s="144" t="str">
        <f t="shared" si="161"/>
        <v>MEDIUM</v>
      </c>
      <c r="L1149" s="144" t="str" cm="1">
        <f t="array" ref="L1149">_xlfn.IFS(I1149&lt;=2,"SMALL",I1149&lt;=5,"MEDIUM",I1149&gt;5,"LARGE")</f>
        <v>MEDIUM</v>
      </c>
      <c r="M1149" s="144" t="str">
        <f t="shared" si="155"/>
        <v>YES</v>
      </c>
      <c r="N1149" s="374">
        <v>4.8</v>
      </c>
      <c r="O1149" s="374">
        <f t="shared" si="156"/>
        <v>5</v>
      </c>
      <c r="P1149" s="158" t="str" cm="1">
        <f t="array" ref="P1149">_xlfn.SWITCH(ROUND(N1149,0),5,"Excellent",4,"Good",3,"ok","Bad")</f>
        <v>Excellent</v>
      </c>
      <c r="Q1149" s="144">
        <v>253</v>
      </c>
      <c r="R1149" s="385">
        <v>42134</v>
      </c>
      <c r="S1149" s="385">
        <v>44052</v>
      </c>
      <c r="T1149" s="144">
        <v>2109</v>
      </c>
      <c r="U1149" s="144" t="s">
        <v>60</v>
      </c>
      <c r="V1149" s="144">
        <v>346</v>
      </c>
      <c r="W1149" s="144" t="str">
        <f t="shared" si="162"/>
        <v>Active</v>
      </c>
      <c r="X1149" s="144">
        <v>2109</v>
      </c>
      <c r="Y1149" s="157" t="s">
        <v>64</v>
      </c>
      <c r="Z1149" s="386">
        <v>0.5</v>
      </c>
      <c r="AA1149" s="386">
        <v>0.66</v>
      </c>
      <c r="AB1149" s="387" t="s">
        <v>65</v>
      </c>
      <c r="AC1149" s="157"/>
    </row>
    <row r="1150" spans="2:29">
      <c r="B1150" s="347">
        <v>26</v>
      </c>
      <c r="C1150" s="383">
        <v>114</v>
      </c>
      <c r="D1150" s="383" t="str">
        <f t="shared" si="157"/>
        <v>YES</v>
      </c>
      <c r="E1150" s="383" t="str">
        <f t="shared" si="158"/>
        <v>COLD</v>
      </c>
      <c r="F1150" s="383" t="str">
        <f t="shared" si="159"/>
        <v>NONE</v>
      </c>
      <c r="G1150" s="384" t="str">
        <f t="shared" si="154"/>
        <v>WET</v>
      </c>
      <c r="I1150" s="342">
        <v>3</v>
      </c>
      <c r="J1150" s="144" t="str">
        <f t="shared" si="160"/>
        <v>LARGE</v>
      </c>
      <c r="K1150" s="144" t="str">
        <f t="shared" si="161"/>
        <v>MEDIUM</v>
      </c>
      <c r="L1150" s="144" t="str" cm="1">
        <f t="array" ref="L1150">_xlfn.IFS(I1150&lt;=2,"SMALL",I1150&lt;=5,"MEDIUM",I1150&gt;5,"LARGE")</f>
        <v>MEDIUM</v>
      </c>
      <c r="M1150" s="144" t="str">
        <f t="shared" si="155"/>
        <v>NO</v>
      </c>
      <c r="N1150" s="374">
        <v>4.63</v>
      </c>
      <c r="O1150" s="374">
        <f t="shared" si="156"/>
        <v>5</v>
      </c>
      <c r="P1150" s="158" t="str" cm="1">
        <f t="array" ref="P1150">_xlfn.SWITCH(ROUND(N1150,0),5,"Excellent",4,"Good",3,"ok","Bad")</f>
        <v>Excellent</v>
      </c>
      <c r="Q1150" s="144">
        <v>230</v>
      </c>
      <c r="R1150" s="385">
        <v>42129</v>
      </c>
      <c r="S1150" s="385">
        <v>44053</v>
      </c>
      <c r="T1150" s="144">
        <v>2109</v>
      </c>
      <c r="U1150" s="144" t="s">
        <v>60</v>
      </c>
      <c r="V1150" s="144">
        <v>334</v>
      </c>
      <c r="W1150" s="144" t="str">
        <f t="shared" si="162"/>
        <v>Active</v>
      </c>
      <c r="X1150" s="144">
        <v>2109</v>
      </c>
      <c r="Y1150" s="157" t="s">
        <v>61</v>
      </c>
      <c r="Z1150" s="386">
        <v>1</v>
      </c>
      <c r="AA1150" s="386">
        <v>0.5</v>
      </c>
      <c r="AB1150" s="387" t="s">
        <v>65</v>
      </c>
      <c r="AC1150" s="157"/>
    </row>
    <row r="1151" spans="2:29">
      <c r="B1151" s="347">
        <v>19</v>
      </c>
      <c r="C1151" s="383">
        <v>3</v>
      </c>
      <c r="D1151" s="383" t="str">
        <f t="shared" si="157"/>
        <v>YES</v>
      </c>
      <c r="E1151" s="383" t="str">
        <f t="shared" si="158"/>
        <v>COLD</v>
      </c>
      <c r="F1151" s="383" t="str">
        <f t="shared" si="159"/>
        <v>NONE</v>
      </c>
      <c r="G1151" s="384" t="str">
        <f t="shared" si="154"/>
        <v>WET</v>
      </c>
      <c r="I1151" s="342">
        <v>2</v>
      </c>
      <c r="J1151" s="144" t="str">
        <f t="shared" si="160"/>
        <v>SMALL</v>
      </c>
      <c r="K1151" s="144" t="str">
        <f t="shared" si="161"/>
        <v>SMALL</v>
      </c>
      <c r="L1151" s="144" t="str" cm="1">
        <f t="array" ref="L1151">_xlfn.IFS(I1151&lt;=2,"SMALL",I1151&lt;=5,"MEDIUM",I1151&gt;5,"LARGE")</f>
        <v>SMALL</v>
      </c>
      <c r="M1151" s="144" t="str">
        <f t="shared" si="155"/>
        <v>NO</v>
      </c>
      <c r="N1151" s="374">
        <v>4.58</v>
      </c>
      <c r="O1151" s="374">
        <f t="shared" si="156"/>
        <v>5</v>
      </c>
      <c r="P1151" s="158" t="str" cm="1">
        <f t="array" ref="P1151">_xlfn.SWITCH(ROUND(N1151,0),5,"Excellent",4,"Good",3,"ok","Bad")</f>
        <v>Excellent</v>
      </c>
      <c r="Q1151" s="144">
        <v>24</v>
      </c>
      <c r="R1151" s="385">
        <v>42071</v>
      </c>
      <c r="S1151" s="385">
        <v>43897</v>
      </c>
      <c r="T1151" s="144">
        <v>2110</v>
      </c>
      <c r="U1151" s="144" t="s">
        <v>60</v>
      </c>
      <c r="V1151" s="144">
        <v>13</v>
      </c>
      <c r="W1151" s="144" t="str">
        <f t="shared" si="162"/>
        <v>Active</v>
      </c>
      <c r="X1151" s="144">
        <v>2110</v>
      </c>
      <c r="Y1151" s="157" t="s">
        <v>61</v>
      </c>
      <c r="Z1151" s="386">
        <v>1</v>
      </c>
      <c r="AA1151" s="386">
        <v>1</v>
      </c>
      <c r="AB1151" s="387" t="s">
        <v>65</v>
      </c>
      <c r="AC1151" s="157"/>
    </row>
    <row r="1152" spans="2:29">
      <c r="B1152" s="347">
        <v>39</v>
      </c>
      <c r="C1152" s="383">
        <v>0</v>
      </c>
      <c r="D1152" s="383" t="str">
        <f t="shared" si="157"/>
        <v>NO</v>
      </c>
      <c r="E1152" s="383" t="str">
        <f t="shared" si="158"/>
        <v>COLD</v>
      </c>
      <c r="F1152" s="383" t="str">
        <f t="shared" si="159"/>
        <v>NONE</v>
      </c>
      <c r="G1152" s="384" t="str">
        <f t="shared" si="154"/>
        <v>WET</v>
      </c>
      <c r="I1152" s="342">
        <v>6</v>
      </c>
      <c r="J1152" s="144" t="str">
        <f t="shared" si="160"/>
        <v>LARGE</v>
      </c>
      <c r="K1152" s="144" t="str">
        <f t="shared" si="161"/>
        <v>LARGE</v>
      </c>
      <c r="L1152" s="144" t="str" cm="1">
        <f t="array" ref="L1152">_xlfn.IFS(I1152&lt;=2,"SMALL",I1152&lt;=5,"MEDIUM",I1152&gt;5,"LARGE")</f>
        <v>LARGE</v>
      </c>
      <c r="M1152" s="144" t="str">
        <f t="shared" si="155"/>
        <v>NO</v>
      </c>
      <c r="N1152" s="374">
        <v>4.83</v>
      </c>
      <c r="O1152" s="374">
        <f t="shared" si="156"/>
        <v>5</v>
      </c>
      <c r="P1152" s="158" t="str" cm="1">
        <f t="array" ref="P1152">_xlfn.SWITCH(ROUND(N1152,0),5,"Excellent",4,"Good",3,"ok","Bad")</f>
        <v>Excellent</v>
      </c>
      <c r="Q1152" s="144">
        <v>53</v>
      </c>
      <c r="R1152" s="385">
        <v>42050</v>
      </c>
      <c r="S1152" s="385">
        <v>43830</v>
      </c>
      <c r="T1152" s="144">
        <v>560</v>
      </c>
      <c r="U1152" s="144" t="s">
        <v>69</v>
      </c>
      <c r="V1152" s="144">
        <v>365</v>
      </c>
      <c r="W1152" s="144" t="str">
        <f t="shared" si="162"/>
        <v>Active</v>
      </c>
      <c r="X1152" s="144">
        <v>560</v>
      </c>
      <c r="Y1152" s="157" t="s">
        <v>70</v>
      </c>
      <c r="Z1152" s="386">
        <v>0.94</v>
      </c>
      <c r="AA1152" s="386">
        <v>0.89</v>
      </c>
      <c r="AB1152" s="387" t="s">
        <v>65</v>
      </c>
      <c r="AC1152" s="157"/>
    </row>
    <row r="1153" spans="2:29">
      <c r="B1153" s="347">
        <v>16</v>
      </c>
      <c r="C1153" s="383">
        <v>0</v>
      </c>
      <c r="D1153" s="383" t="str">
        <f t="shared" si="157"/>
        <v>YES</v>
      </c>
      <c r="E1153" s="383" t="str">
        <f t="shared" si="158"/>
        <v>COLD</v>
      </c>
      <c r="F1153" s="383" t="str">
        <f t="shared" si="159"/>
        <v>NONE</v>
      </c>
      <c r="G1153" s="384" t="str">
        <f t="shared" si="154"/>
        <v>WET</v>
      </c>
      <c r="I1153" s="342">
        <v>2</v>
      </c>
      <c r="J1153" s="144" t="str">
        <f t="shared" si="160"/>
        <v>SMALL</v>
      </c>
      <c r="K1153" s="144" t="str">
        <f t="shared" si="161"/>
        <v>SMALL</v>
      </c>
      <c r="L1153" s="144" t="str" cm="1">
        <f t="array" ref="L1153">_xlfn.IFS(I1153&lt;=2,"SMALL",I1153&lt;=5,"MEDIUM",I1153&gt;5,"LARGE")</f>
        <v>SMALL</v>
      </c>
      <c r="M1153" s="144" t="str">
        <f t="shared" si="155"/>
        <v>NO</v>
      </c>
      <c r="N1153" s="374">
        <v>5</v>
      </c>
      <c r="O1153" s="374">
        <f t="shared" si="156"/>
        <v>5</v>
      </c>
      <c r="P1153" s="158" t="str" cm="1">
        <f t="array" ref="P1153">_xlfn.SWITCH(ROUND(N1153,0),5,"Excellent",4,"Good",3,"ok","Bad")</f>
        <v>Excellent</v>
      </c>
      <c r="Q1153" s="144">
        <v>31</v>
      </c>
      <c r="R1153" s="385">
        <v>43601</v>
      </c>
      <c r="S1153" s="385">
        <v>44034</v>
      </c>
      <c r="T1153" s="144">
        <v>2404</v>
      </c>
      <c r="U1153" s="144" t="s">
        <v>60</v>
      </c>
      <c r="V1153" s="144">
        <v>365</v>
      </c>
      <c r="W1153" s="144" t="str">
        <f t="shared" si="162"/>
        <v>Active</v>
      </c>
      <c r="X1153" s="144">
        <v>2404</v>
      </c>
      <c r="Y1153" s="157" t="s">
        <v>70</v>
      </c>
      <c r="Z1153" s="386">
        <v>1</v>
      </c>
      <c r="AA1153" s="386">
        <v>0.93</v>
      </c>
      <c r="AB1153" s="387" t="s">
        <v>65</v>
      </c>
      <c r="AC1153" s="157"/>
    </row>
    <row r="1154" spans="2:29">
      <c r="B1154" s="347">
        <v>33</v>
      </c>
      <c r="C1154" s="383">
        <v>58</v>
      </c>
      <c r="D1154" s="383" t="str">
        <f t="shared" si="157"/>
        <v>YES</v>
      </c>
      <c r="E1154" s="383" t="str">
        <f t="shared" si="158"/>
        <v>COLD</v>
      </c>
      <c r="F1154" s="383" t="str">
        <f t="shared" si="159"/>
        <v>NONE</v>
      </c>
      <c r="G1154" s="384" t="str">
        <f t="shared" si="154"/>
        <v>WET</v>
      </c>
      <c r="I1154" s="342">
        <v>4</v>
      </c>
      <c r="J1154" s="144" t="str">
        <f t="shared" si="160"/>
        <v>LARGE</v>
      </c>
      <c r="K1154" s="144" t="str">
        <f t="shared" si="161"/>
        <v>MEDIUM</v>
      </c>
      <c r="L1154" s="144" t="str" cm="1">
        <f t="array" ref="L1154">_xlfn.IFS(I1154&lt;=2,"SMALL",I1154&lt;=5,"MEDIUM",I1154&gt;5,"LARGE")</f>
        <v>MEDIUM</v>
      </c>
      <c r="M1154" s="144" t="str">
        <f t="shared" si="155"/>
        <v>NO</v>
      </c>
      <c r="N1154" s="374">
        <v>4.91</v>
      </c>
      <c r="O1154" s="374">
        <f t="shared" si="156"/>
        <v>5</v>
      </c>
      <c r="P1154" s="158" t="str" cm="1">
        <f t="array" ref="P1154">_xlfn.SWITCH(ROUND(N1154,0),5,"Excellent",4,"Good",3,"ok","Bad")</f>
        <v>Excellent</v>
      </c>
      <c r="Q1154" s="144">
        <v>86</v>
      </c>
      <c r="R1154" s="385">
        <v>42255</v>
      </c>
      <c r="S1154" s="385">
        <v>43832</v>
      </c>
      <c r="T1154" s="144">
        <v>2116</v>
      </c>
      <c r="U1154" s="144" t="s">
        <v>69</v>
      </c>
      <c r="V1154" s="144">
        <v>351</v>
      </c>
      <c r="W1154" s="144" t="str">
        <f t="shared" si="162"/>
        <v>Active</v>
      </c>
      <c r="X1154" s="144">
        <v>2116</v>
      </c>
      <c r="Y1154" s="157" t="s">
        <v>70</v>
      </c>
      <c r="Z1154" s="386">
        <v>1</v>
      </c>
      <c r="AA1154" s="386">
        <v>1</v>
      </c>
      <c r="AB1154" s="387" t="s">
        <v>65</v>
      </c>
      <c r="AC1154" s="157"/>
    </row>
    <row r="1155" spans="2:29">
      <c r="B1155" s="347">
        <v>32</v>
      </c>
      <c r="C1155" s="383">
        <v>208</v>
      </c>
      <c r="D1155" s="383" t="str">
        <f t="shared" si="157"/>
        <v>YES</v>
      </c>
      <c r="E1155" s="383" t="str">
        <f t="shared" si="158"/>
        <v>COLD</v>
      </c>
      <c r="F1155" s="383" t="str">
        <f t="shared" si="159"/>
        <v>NONE</v>
      </c>
      <c r="G1155" s="384" t="str">
        <f t="shared" si="154"/>
        <v>WET</v>
      </c>
      <c r="I1155" s="342">
        <v>2</v>
      </c>
      <c r="J1155" s="144" t="str">
        <f t="shared" si="160"/>
        <v>SMALL</v>
      </c>
      <c r="K1155" s="144" t="str">
        <f t="shared" si="161"/>
        <v>SMALL</v>
      </c>
      <c r="L1155" s="144" t="str" cm="1">
        <f t="array" ref="L1155">_xlfn.IFS(I1155&lt;=2,"SMALL",I1155&lt;=5,"MEDIUM",I1155&gt;5,"LARGE")</f>
        <v>SMALL</v>
      </c>
      <c r="M1155" s="144" t="str">
        <f t="shared" si="155"/>
        <v>NO</v>
      </c>
      <c r="N1155" s="374">
        <v>5</v>
      </c>
      <c r="O1155" s="374">
        <f t="shared" si="156"/>
        <v>5</v>
      </c>
      <c r="P1155" s="158" t="str" cm="1">
        <f t="array" ref="P1155">_xlfn.SWITCH(ROUND(N1155,0),5,"Excellent",4,"Good",3,"ok","Bad")</f>
        <v>Excellent</v>
      </c>
      <c r="Q1155" s="144">
        <v>3</v>
      </c>
      <c r="R1155" s="385">
        <v>43591</v>
      </c>
      <c r="S1155" s="385">
        <v>43681</v>
      </c>
      <c r="T1155" s="144">
        <v>1196</v>
      </c>
      <c r="U1155" s="144" t="s">
        <v>60</v>
      </c>
      <c r="V1155" s="144">
        <v>63</v>
      </c>
      <c r="W1155" s="144" t="str">
        <f t="shared" si="162"/>
        <v>Active</v>
      </c>
      <c r="X1155" s="144">
        <v>1196</v>
      </c>
      <c r="Y1155" s="157" t="s">
        <v>64</v>
      </c>
      <c r="Z1155" s="386">
        <v>1</v>
      </c>
      <c r="AA1155" s="386">
        <v>0.56999999999999995</v>
      </c>
      <c r="AB1155" s="387" t="s">
        <v>65</v>
      </c>
      <c r="AC1155" s="157"/>
    </row>
    <row r="1156" spans="2:29">
      <c r="B1156" s="347">
        <v>32</v>
      </c>
      <c r="C1156" s="383">
        <v>3</v>
      </c>
      <c r="D1156" s="383" t="str">
        <f t="shared" si="157"/>
        <v>YES</v>
      </c>
      <c r="E1156" s="383" t="str">
        <f t="shared" si="158"/>
        <v>COLD</v>
      </c>
      <c r="F1156" s="383" t="str">
        <f t="shared" si="159"/>
        <v>NONE</v>
      </c>
      <c r="G1156" s="384" t="str">
        <f t="shared" si="154"/>
        <v>WET</v>
      </c>
      <c r="I1156" s="342">
        <v>2</v>
      </c>
      <c r="J1156" s="144" t="str">
        <f t="shared" si="160"/>
        <v>SMALL</v>
      </c>
      <c r="K1156" s="144" t="str">
        <f t="shared" si="161"/>
        <v>SMALL</v>
      </c>
      <c r="L1156" s="144" t="str" cm="1">
        <f t="array" ref="L1156">_xlfn.IFS(I1156&lt;=2,"SMALL",I1156&lt;=5,"MEDIUM",I1156&gt;5,"LARGE")</f>
        <v>SMALL</v>
      </c>
      <c r="M1156" s="144" t="str">
        <f t="shared" si="155"/>
        <v>NO</v>
      </c>
      <c r="N1156" s="374">
        <v>5</v>
      </c>
      <c r="O1156" s="374">
        <f t="shared" si="156"/>
        <v>5</v>
      </c>
      <c r="P1156" s="158" t="str" cm="1">
        <f t="array" ref="P1156">_xlfn.SWITCH(ROUND(N1156,0),5,"Excellent",4,"Good",3,"ok","Bad")</f>
        <v>Excellent</v>
      </c>
      <c r="Q1156" s="144">
        <v>3</v>
      </c>
      <c r="R1156" s="385">
        <v>42248</v>
      </c>
      <c r="S1156" s="385">
        <v>43831</v>
      </c>
      <c r="T1156" s="144">
        <v>106</v>
      </c>
      <c r="U1156" s="144" t="s">
        <v>69</v>
      </c>
      <c r="V1156" s="144">
        <v>212</v>
      </c>
      <c r="W1156" s="144" t="str">
        <f t="shared" si="162"/>
        <v>Active</v>
      </c>
      <c r="X1156" s="144">
        <v>106</v>
      </c>
      <c r="Y1156" s="157" t="s">
        <v>70</v>
      </c>
      <c r="Z1156" s="386">
        <v>1</v>
      </c>
      <c r="AA1156" s="386">
        <v>0.2</v>
      </c>
      <c r="AB1156" s="387" t="s">
        <v>65</v>
      </c>
      <c r="AC1156" s="157"/>
    </row>
    <row r="1157" spans="2:29">
      <c r="B1157" s="347">
        <v>31</v>
      </c>
      <c r="C1157" s="383">
        <v>0</v>
      </c>
      <c r="D1157" s="383" t="str">
        <f t="shared" si="157"/>
        <v>YES</v>
      </c>
      <c r="E1157" s="383" t="str">
        <f t="shared" si="158"/>
        <v>COLD</v>
      </c>
      <c r="F1157" s="383" t="str">
        <f t="shared" si="159"/>
        <v>NONE</v>
      </c>
      <c r="G1157" s="384" t="str">
        <f t="shared" ref="G1157:G1220" si="163">IF(OR(E1157="COLD",E1157="MILD"),"WET","DRY")</f>
        <v>WET</v>
      </c>
      <c r="I1157" s="342">
        <v>2</v>
      </c>
      <c r="J1157" s="144" t="str">
        <f t="shared" si="160"/>
        <v>SMALL</v>
      </c>
      <c r="K1157" s="144" t="str">
        <f t="shared" si="161"/>
        <v>SMALL</v>
      </c>
      <c r="L1157" s="144" t="str" cm="1">
        <f t="array" ref="L1157">_xlfn.IFS(I1157&lt;=2,"SMALL",I1157&lt;=5,"MEDIUM",I1157&gt;5,"LARGE")</f>
        <v>SMALL</v>
      </c>
      <c r="M1157" s="144" t="str">
        <f t="shared" ref="M1157:M1220" si="164">IF(AND(N1157&gt;=4.8,Q1157&gt;100),"YES","NO")</f>
        <v>NO</v>
      </c>
      <c r="N1157" s="374">
        <v>4.33</v>
      </c>
      <c r="O1157" s="374">
        <f t="shared" ref="O1157:O1220" si="165">ROUND(N1157,0)</f>
        <v>4</v>
      </c>
      <c r="P1157" s="158" t="str" cm="1">
        <f t="array" ref="P1157">_xlfn.SWITCH(ROUND(N1157,0),5,"Excellent",4,"Good",3,"ok","Bad")</f>
        <v>Good</v>
      </c>
      <c r="Q1157" s="144">
        <v>15</v>
      </c>
      <c r="R1157" s="385">
        <v>42129</v>
      </c>
      <c r="S1157" s="385">
        <v>42982</v>
      </c>
      <c r="T1157" s="144">
        <v>1518</v>
      </c>
      <c r="U1157" s="144" t="s">
        <v>60</v>
      </c>
      <c r="V1157" s="144">
        <v>348</v>
      </c>
      <c r="W1157" s="144" t="str">
        <f t="shared" si="162"/>
        <v>Active</v>
      </c>
      <c r="X1157" s="144">
        <v>1518</v>
      </c>
      <c r="Y1157" s="157" t="s">
        <v>64</v>
      </c>
      <c r="Z1157" s="386">
        <v>0.6</v>
      </c>
      <c r="AA1157" s="386">
        <v>0.94</v>
      </c>
      <c r="AB1157" s="387" t="s">
        <v>65</v>
      </c>
      <c r="AC1157" s="157"/>
    </row>
    <row r="1158" spans="2:29">
      <c r="B1158" s="347">
        <v>43</v>
      </c>
      <c r="C1158" s="383">
        <v>348</v>
      </c>
      <c r="D1158" s="383" t="str">
        <f t="shared" ref="D1158:D1221" si="166">IFERROR(IF(B1158&lt;35,"YES","NO"),"-")</f>
        <v>NO</v>
      </c>
      <c r="E1158" s="383" t="str">
        <f t="shared" ref="E1158:E1221" si="167">IFERROR(IF(B1158&lt;40,"COLD",IF(B1158&gt;80,"HOT","MILD")),"-")</f>
        <v>MILD</v>
      </c>
      <c r="F1158" s="383" t="str">
        <f t="shared" ref="F1158:F1221" si="168">IF(AND(C1158&lt;0,D1158="YES"),"SNOW",IF(AND(C1158&gt;0,D1158="NO"),"RAIN","NONE"))</f>
        <v>RAIN</v>
      </c>
      <c r="G1158" s="384" t="str">
        <f t="shared" si="163"/>
        <v>WET</v>
      </c>
      <c r="I1158" s="342">
        <v>6</v>
      </c>
      <c r="J1158" s="144" t="str">
        <f t="shared" ref="J1158:J1221" si="169">IF(I1158&lt;=2,"SMALL","LARGE")</f>
        <v>LARGE</v>
      </c>
      <c r="K1158" s="144" t="str">
        <f t="shared" ref="K1158:K1221" si="170">IF(I1158&lt;=2,"SMALL",IF(I1158&lt;=5,"MEDIUM","LARGE"))</f>
        <v>LARGE</v>
      </c>
      <c r="L1158" s="144" t="str" cm="1">
        <f t="array" ref="L1158">_xlfn.IFS(I1158&lt;=2,"SMALL",I1158&lt;=5,"MEDIUM",I1158&gt;5,"LARGE")</f>
        <v>LARGE</v>
      </c>
      <c r="M1158" s="144" t="str">
        <f t="shared" si="164"/>
        <v>YES</v>
      </c>
      <c r="N1158" s="374">
        <v>4.82</v>
      </c>
      <c r="O1158" s="374">
        <f t="shared" si="165"/>
        <v>5</v>
      </c>
      <c r="P1158" s="158" t="str" cm="1">
        <f t="array" ref="P1158">_xlfn.SWITCH(ROUND(N1158,0),5,"Excellent",4,"Good",3,"ok","Bad")</f>
        <v>Excellent</v>
      </c>
      <c r="Q1158" s="144">
        <v>119</v>
      </c>
      <c r="R1158" s="385">
        <v>42098</v>
      </c>
      <c r="S1158" s="385">
        <v>43828</v>
      </c>
      <c r="T1158" s="144">
        <v>2089</v>
      </c>
      <c r="U1158" s="144" t="s">
        <v>69</v>
      </c>
      <c r="V1158" s="144">
        <v>365</v>
      </c>
      <c r="W1158" s="144" t="str">
        <f t="shared" ref="W1158:W1221" si="171">IF(NOT(V1158=0),"Active","Inactive")</f>
        <v>Active</v>
      </c>
      <c r="X1158" s="144">
        <v>2089</v>
      </c>
      <c r="Y1158" s="157" t="s">
        <v>61</v>
      </c>
      <c r="Z1158" s="386">
        <v>1</v>
      </c>
      <c r="AA1158" s="386">
        <v>1</v>
      </c>
      <c r="AB1158" s="387" t="s">
        <v>65</v>
      </c>
      <c r="AC1158" s="157"/>
    </row>
    <row r="1159" spans="2:29">
      <c r="B1159" s="347">
        <v>39</v>
      </c>
      <c r="C1159" s="383">
        <v>0</v>
      </c>
      <c r="D1159" s="383" t="str">
        <f t="shared" si="166"/>
        <v>NO</v>
      </c>
      <c r="E1159" s="383" t="str">
        <f t="shared" si="167"/>
        <v>COLD</v>
      </c>
      <c r="F1159" s="383" t="str">
        <f t="shared" si="168"/>
        <v>NONE</v>
      </c>
      <c r="G1159" s="384" t="str">
        <f t="shared" si="163"/>
        <v>WET</v>
      </c>
      <c r="I1159" s="342">
        <v>3</v>
      </c>
      <c r="J1159" s="144" t="str">
        <f t="shared" si="169"/>
        <v>LARGE</v>
      </c>
      <c r="K1159" s="144" t="str">
        <f t="shared" si="170"/>
        <v>MEDIUM</v>
      </c>
      <c r="L1159" s="144" t="str" cm="1">
        <f t="array" ref="L1159">_xlfn.IFS(I1159&lt;=2,"SMALL",I1159&lt;=5,"MEDIUM",I1159&gt;5,"LARGE")</f>
        <v>MEDIUM</v>
      </c>
      <c r="M1159" s="144" t="str">
        <f t="shared" si="164"/>
        <v>NO</v>
      </c>
      <c r="N1159" s="374">
        <v>4.75</v>
      </c>
      <c r="O1159" s="374">
        <f t="shared" si="165"/>
        <v>5</v>
      </c>
      <c r="P1159" s="158" t="str" cm="1">
        <f t="array" ref="P1159">_xlfn.SWITCH(ROUND(N1159,0),5,"Excellent",4,"Good",3,"ok","Bad")</f>
        <v>Excellent</v>
      </c>
      <c r="Q1159" s="144">
        <v>8</v>
      </c>
      <c r="R1159" s="385">
        <v>42464</v>
      </c>
      <c r="S1159" s="385">
        <v>43769</v>
      </c>
      <c r="T1159" s="144">
        <v>465</v>
      </c>
      <c r="U1159" s="144" t="s">
        <v>69</v>
      </c>
      <c r="V1159" s="144">
        <v>350</v>
      </c>
      <c r="W1159" s="144" t="str">
        <f t="shared" si="171"/>
        <v>Active</v>
      </c>
      <c r="X1159" s="144">
        <v>465</v>
      </c>
      <c r="Y1159" s="157" t="s">
        <v>122</v>
      </c>
      <c r="Z1159" s="386">
        <v>0</v>
      </c>
      <c r="AA1159" s="386">
        <v>0.73</v>
      </c>
      <c r="AB1159" s="387" t="s">
        <v>65</v>
      </c>
      <c r="AC1159" s="157"/>
    </row>
    <row r="1160" spans="2:29">
      <c r="B1160" s="347">
        <v>15</v>
      </c>
      <c r="C1160" s="383">
        <v>0</v>
      </c>
      <c r="D1160" s="383" t="str">
        <f t="shared" si="166"/>
        <v>YES</v>
      </c>
      <c r="E1160" s="383" t="str">
        <f t="shared" si="167"/>
        <v>COLD</v>
      </c>
      <c r="F1160" s="383" t="str">
        <f t="shared" si="168"/>
        <v>NONE</v>
      </c>
      <c r="G1160" s="384" t="str">
        <f t="shared" si="163"/>
        <v>WET</v>
      </c>
      <c r="I1160" s="342">
        <v>1</v>
      </c>
      <c r="J1160" s="144" t="str">
        <f t="shared" si="169"/>
        <v>SMALL</v>
      </c>
      <c r="K1160" s="144" t="str">
        <f t="shared" si="170"/>
        <v>SMALL</v>
      </c>
      <c r="L1160" s="144" t="str" cm="1">
        <f t="array" ref="L1160">_xlfn.IFS(I1160&lt;=2,"SMALL",I1160&lt;=5,"MEDIUM",I1160&gt;5,"LARGE")</f>
        <v>SMALL</v>
      </c>
      <c r="M1160" s="144" t="str">
        <f t="shared" si="164"/>
        <v>NO</v>
      </c>
      <c r="N1160" s="374">
        <v>4.5</v>
      </c>
      <c r="O1160" s="374">
        <f t="shared" si="165"/>
        <v>5</v>
      </c>
      <c r="P1160" s="158" t="str" cm="1">
        <f t="array" ref="P1160">_xlfn.SWITCH(ROUND(N1160,0),5,"Excellent",4,"Good",3,"ok","Bad")</f>
        <v>Excellent</v>
      </c>
      <c r="Q1160" s="144">
        <v>105</v>
      </c>
      <c r="R1160" s="385">
        <v>42134</v>
      </c>
      <c r="S1160" s="385">
        <v>43217</v>
      </c>
      <c r="T1160" s="144">
        <v>2120</v>
      </c>
      <c r="U1160" s="144" t="s">
        <v>60</v>
      </c>
      <c r="V1160" s="144">
        <v>1</v>
      </c>
      <c r="W1160" s="144" t="str">
        <f t="shared" si="171"/>
        <v>Active</v>
      </c>
      <c r="X1160" s="144">
        <v>2120</v>
      </c>
      <c r="Y1160" s="157" t="s">
        <v>61</v>
      </c>
      <c r="Z1160" s="386">
        <v>1</v>
      </c>
      <c r="AA1160" s="386">
        <v>0.74</v>
      </c>
      <c r="AB1160" s="387" t="s">
        <v>65</v>
      </c>
      <c r="AC1160" s="157"/>
    </row>
    <row r="1161" spans="2:29">
      <c r="B1161" s="347">
        <v>16</v>
      </c>
      <c r="C1161" s="383">
        <v>0</v>
      </c>
      <c r="D1161" s="383" t="str">
        <f t="shared" si="166"/>
        <v>YES</v>
      </c>
      <c r="E1161" s="383" t="str">
        <f t="shared" si="167"/>
        <v>COLD</v>
      </c>
      <c r="F1161" s="383" t="str">
        <f t="shared" si="168"/>
        <v>NONE</v>
      </c>
      <c r="G1161" s="384" t="str">
        <f t="shared" si="163"/>
        <v>WET</v>
      </c>
      <c r="I1161" s="342">
        <v>4</v>
      </c>
      <c r="J1161" s="144" t="str">
        <f t="shared" si="169"/>
        <v>LARGE</v>
      </c>
      <c r="K1161" s="144" t="str">
        <f t="shared" si="170"/>
        <v>MEDIUM</v>
      </c>
      <c r="L1161" s="144" t="str" cm="1">
        <f t="array" ref="L1161">_xlfn.IFS(I1161&lt;=2,"SMALL",I1161&lt;=5,"MEDIUM",I1161&gt;5,"LARGE")</f>
        <v>MEDIUM</v>
      </c>
      <c r="M1161" s="144" t="str">
        <f t="shared" si="164"/>
        <v>NO</v>
      </c>
      <c r="N1161" s="374">
        <v>5</v>
      </c>
      <c r="O1161" s="374">
        <f t="shared" si="165"/>
        <v>5</v>
      </c>
      <c r="P1161" s="158" t="str" cm="1">
        <f t="array" ref="P1161">_xlfn.SWITCH(ROUND(N1161,0),5,"Excellent",4,"Good",3,"ok","Bad")</f>
        <v>Excellent</v>
      </c>
      <c r="Q1161" s="144">
        <v>13</v>
      </c>
      <c r="R1161" s="385">
        <v>42055</v>
      </c>
      <c r="S1161" s="385">
        <v>43739</v>
      </c>
      <c r="T1161" s="144">
        <v>560</v>
      </c>
      <c r="U1161" s="144" t="s">
        <v>60</v>
      </c>
      <c r="V1161" s="144">
        <v>365</v>
      </c>
      <c r="W1161" s="144" t="str">
        <f t="shared" si="171"/>
        <v>Active</v>
      </c>
      <c r="X1161" s="144">
        <v>560</v>
      </c>
      <c r="Y1161" s="157" t="s">
        <v>61</v>
      </c>
      <c r="Z1161" s="386">
        <v>1</v>
      </c>
      <c r="AA1161" s="386">
        <v>1</v>
      </c>
      <c r="AB1161" s="387" t="s">
        <v>65</v>
      </c>
      <c r="AC1161" s="157"/>
    </row>
    <row r="1162" spans="2:29">
      <c r="B1162" s="347">
        <v>17</v>
      </c>
      <c r="C1162" s="383">
        <v>0</v>
      </c>
      <c r="D1162" s="383" t="str">
        <f t="shared" si="166"/>
        <v>YES</v>
      </c>
      <c r="E1162" s="383" t="str">
        <f t="shared" si="167"/>
        <v>COLD</v>
      </c>
      <c r="F1162" s="383" t="str">
        <f t="shared" si="168"/>
        <v>NONE</v>
      </c>
      <c r="G1162" s="384" t="str">
        <f t="shared" si="163"/>
        <v>WET</v>
      </c>
      <c r="I1162" s="342">
        <v>2</v>
      </c>
      <c r="J1162" s="144" t="str">
        <f t="shared" si="169"/>
        <v>SMALL</v>
      </c>
      <c r="K1162" s="144" t="str">
        <f t="shared" si="170"/>
        <v>SMALL</v>
      </c>
      <c r="L1162" s="144" t="str" cm="1">
        <f t="array" ref="L1162">_xlfn.IFS(I1162&lt;=2,"SMALL",I1162&lt;=5,"MEDIUM",I1162&gt;5,"LARGE")</f>
        <v>SMALL</v>
      </c>
      <c r="M1162" s="144" t="str">
        <f t="shared" si="164"/>
        <v>NO</v>
      </c>
      <c r="N1162" s="374">
        <v>4.75</v>
      </c>
      <c r="O1162" s="374">
        <f t="shared" si="165"/>
        <v>5</v>
      </c>
      <c r="P1162" s="158" t="str" cm="1">
        <f t="array" ref="P1162">_xlfn.SWITCH(ROUND(N1162,0),5,"Excellent",4,"Good",3,"ok","Bad")</f>
        <v>Excellent</v>
      </c>
      <c r="Q1162" s="144">
        <v>71</v>
      </c>
      <c r="R1162" s="385">
        <v>42136</v>
      </c>
      <c r="S1162" s="385">
        <v>43941</v>
      </c>
      <c r="T1162" s="144">
        <v>1561</v>
      </c>
      <c r="U1162" s="144" t="s">
        <v>60</v>
      </c>
      <c r="V1162" s="144">
        <v>90</v>
      </c>
      <c r="W1162" s="144" t="str">
        <f t="shared" si="171"/>
        <v>Active</v>
      </c>
      <c r="X1162" s="144">
        <v>1561</v>
      </c>
      <c r="Y1162" s="157" t="s">
        <v>70</v>
      </c>
      <c r="Z1162" s="386">
        <v>1</v>
      </c>
      <c r="AA1162" s="386">
        <v>1</v>
      </c>
      <c r="AB1162" s="387" t="s">
        <v>62</v>
      </c>
      <c r="AC1162" s="157"/>
    </row>
    <row r="1163" spans="2:29">
      <c r="B1163" s="347">
        <v>37</v>
      </c>
      <c r="C1163" s="383">
        <v>0</v>
      </c>
      <c r="D1163" s="383" t="str">
        <f t="shared" si="166"/>
        <v>NO</v>
      </c>
      <c r="E1163" s="383" t="str">
        <f t="shared" si="167"/>
        <v>COLD</v>
      </c>
      <c r="F1163" s="383" t="str">
        <f t="shared" si="168"/>
        <v>NONE</v>
      </c>
      <c r="G1163" s="384" t="str">
        <f t="shared" si="163"/>
        <v>WET</v>
      </c>
      <c r="I1163" s="342">
        <v>1</v>
      </c>
      <c r="J1163" s="144" t="str">
        <f t="shared" si="169"/>
        <v>SMALL</v>
      </c>
      <c r="K1163" s="144" t="str">
        <f t="shared" si="170"/>
        <v>SMALL</v>
      </c>
      <c r="L1163" s="144" t="str" cm="1">
        <f t="array" ref="L1163">_xlfn.IFS(I1163&lt;=2,"SMALL",I1163&lt;=5,"MEDIUM",I1163&gt;5,"LARGE")</f>
        <v>SMALL</v>
      </c>
      <c r="M1163" s="144" t="str">
        <f t="shared" si="164"/>
        <v>NO</v>
      </c>
      <c r="N1163" s="374">
        <v>4.8899999999999997</v>
      </c>
      <c r="O1163" s="374">
        <f t="shared" si="165"/>
        <v>5</v>
      </c>
      <c r="P1163" s="158" t="str" cm="1">
        <f t="array" ref="P1163">_xlfn.SWITCH(ROUND(N1163,0),5,"Excellent",4,"Good",3,"ok","Bad")</f>
        <v>Excellent</v>
      </c>
      <c r="Q1163" s="144">
        <v>80</v>
      </c>
      <c r="R1163" s="385">
        <v>42073</v>
      </c>
      <c r="S1163" s="385">
        <v>44049</v>
      </c>
      <c r="T1163" s="144">
        <v>90</v>
      </c>
      <c r="U1163" s="144" t="s">
        <v>60</v>
      </c>
      <c r="V1163" s="144">
        <v>179</v>
      </c>
      <c r="W1163" s="144" t="str">
        <f t="shared" si="171"/>
        <v>Active</v>
      </c>
      <c r="X1163" s="144">
        <v>90</v>
      </c>
      <c r="Y1163" s="157" t="s">
        <v>70</v>
      </c>
      <c r="Z1163" s="386">
        <v>0.95</v>
      </c>
      <c r="AA1163" s="386">
        <v>0.99</v>
      </c>
      <c r="AB1163" s="387" t="s">
        <v>65</v>
      </c>
      <c r="AC1163" s="157"/>
    </row>
    <row r="1164" spans="2:29">
      <c r="B1164" s="347">
        <v>19</v>
      </c>
      <c r="C1164" s="383">
        <v>0</v>
      </c>
      <c r="D1164" s="383" t="str">
        <f t="shared" si="166"/>
        <v>YES</v>
      </c>
      <c r="E1164" s="383" t="str">
        <f t="shared" si="167"/>
        <v>COLD</v>
      </c>
      <c r="F1164" s="383" t="str">
        <f t="shared" si="168"/>
        <v>NONE</v>
      </c>
      <c r="G1164" s="384" t="str">
        <f t="shared" si="163"/>
        <v>WET</v>
      </c>
      <c r="I1164" s="342">
        <v>2</v>
      </c>
      <c r="J1164" s="144" t="str">
        <f t="shared" si="169"/>
        <v>SMALL</v>
      </c>
      <c r="K1164" s="144" t="str">
        <f t="shared" si="170"/>
        <v>SMALL</v>
      </c>
      <c r="L1164" s="144" t="str" cm="1">
        <f t="array" ref="L1164">_xlfn.IFS(I1164&lt;=2,"SMALL",I1164&lt;=5,"MEDIUM",I1164&gt;5,"LARGE")</f>
        <v>SMALL</v>
      </c>
      <c r="M1164" s="144" t="str">
        <f t="shared" si="164"/>
        <v>NO</v>
      </c>
      <c r="N1164" s="374">
        <v>4.5599999999999996</v>
      </c>
      <c r="O1164" s="374">
        <f t="shared" si="165"/>
        <v>5</v>
      </c>
      <c r="P1164" s="158" t="str" cm="1">
        <f t="array" ref="P1164">_xlfn.SWITCH(ROUND(N1164,0),5,"Excellent",4,"Good",3,"ok","Bad")</f>
        <v>Excellent</v>
      </c>
      <c r="Q1164" s="144">
        <v>245</v>
      </c>
      <c r="R1164" s="385">
        <v>42081</v>
      </c>
      <c r="S1164" s="385">
        <v>44043</v>
      </c>
      <c r="T1164" s="144">
        <v>2126</v>
      </c>
      <c r="U1164" s="144" t="s">
        <v>60</v>
      </c>
      <c r="V1164" s="144">
        <v>87</v>
      </c>
      <c r="W1164" s="144" t="str">
        <f t="shared" si="171"/>
        <v>Active</v>
      </c>
      <c r="X1164" s="144">
        <v>2126</v>
      </c>
      <c r="Y1164" s="157" t="s">
        <v>64</v>
      </c>
      <c r="Z1164" s="386">
        <v>0.5</v>
      </c>
      <c r="AA1164" s="386">
        <v>0</v>
      </c>
      <c r="AB1164" s="387" t="s">
        <v>65</v>
      </c>
      <c r="AC1164" s="157"/>
    </row>
    <row r="1165" spans="2:29">
      <c r="B1165" s="347">
        <v>16</v>
      </c>
      <c r="C1165" s="383">
        <v>13</v>
      </c>
      <c r="D1165" s="383" t="str">
        <f t="shared" si="166"/>
        <v>YES</v>
      </c>
      <c r="E1165" s="383" t="str">
        <f t="shared" si="167"/>
        <v>COLD</v>
      </c>
      <c r="F1165" s="383" t="str">
        <f t="shared" si="168"/>
        <v>NONE</v>
      </c>
      <c r="G1165" s="384" t="str">
        <f t="shared" si="163"/>
        <v>WET</v>
      </c>
      <c r="I1165" s="342">
        <v>4</v>
      </c>
      <c r="J1165" s="144" t="str">
        <f t="shared" si="169"/>
        <v>LARGE</v>
      </c>
      <c r="K1165" s="144" t="str">
        <f t="shared" si="170"/>
        <v>MEDIUM</v>
      </c>
      <c r="L1165" s="144" t="str" cm="1">
        <f t="array" ref="L1165">_xlfn.IFS(I1165&lt;=2,"SMALL",I1165&lt;=5,"MEDIUM",I1165&gt;5,"LARGE")</f>
        <v>MEDIUM</v>
      </c>
      <c r="M1165" s="144" t="str">
        <f t="shared" si="164"/>
        <v>NO</v>
      </c>
      <c r="N1165" s="374">
        <v>4.95</v>
      </c>
      <c r="O1165" s="374">
        <f t="shared" si="165"/>
        <v>5</v>
      </c>
      <c r="P1165" s="158" t="str" cm="1">
        <f t="array" ref="P1165">_xlfn.SWITCH(ROUND(N1165,0),5,"Excellent",4,"Good",3,"ok","Bad")</f>
        <v>Excellent</v>
      </c>
      <c r="Q1165" s="144">
        <v>20</v>
      </c>
      <c r="R1165" s="385">
        <v>42098</v>
      </c>
      <c r="S1165" s="385">
        <v>43904</v>
      </c>
      <c r="T1165" s="144">
        <v>2128</v>
      </c>
      <c r="U1165" s="144" t="s">
        <v>69</v>
      </c>
      <c r="V1165" s="144">
        <v>88</v>
      </c>
      <c r="W1165" s="144" t="str">
        <f t="shared" si="171"/>
        <v>Active</v>
      </c>
      <c r="X1165" s="144">
        <v>2128</v>
      </c>
      <c r="Y1165" s="157" t="s">
        <v>70</v>
      </c>
      <c r="Z1165" s="386">
        <v>1</v>
      </c>
      <c r="AA1165" s="386">
        <v>0.73</v>
      </c>
      <c r="AB1165" s="387" t="s">
        <v>65</v>
      </c>
      <c r="AC1165" s="157"/>
    </row>
    <row r="1166" spans="2:29">
      <c r="B1166" s="347">
        <v>19</v>
      </c>
      <c r="C1166" s="383">
        <v>117</v>
      </c>
      <c r="D1166" s="383" t="str">
        <f t="shared" si="166"/>
        <v>YES</v>
      </c>
      <c r="E1166" s="383" t="str">
        <f t="shared" si="167"/>
        <v>COLD</v>
      </c>
      <c r="F1166" s="383" t="str">
        <f t="shared" si="168"/>
        <v>NONE</v>
      </c>
      <c r="G1166" s="384" t="str">
        <f t="shared" si="163"/>
        <v>WET</v>
      </c>
      <c r="I1166" s="342">
        <v>1</v>
      </c>
      <c r="J1166" s="144" t="str">
        <f t="shared" si="169"/>
        <v>SMALL</v>
      </c>
      <c r="K1166" s="144" t="str">
        <f t="shared" si="170"/>
        <v>SMALL</v>
      </c>
      <c r="L1166" s="144" t="str" cm="1">
        <f t="array" ref="L1166">_xlfn.IFS(I1166&lt;=2,"SMALL",I1166&lt;=5,"MEDIUM",I1166&gt;5,"LARGE")</f>
        <v>SMALL</v>
      </c>
      <c r="M1166" s="144" t="str">
        <f t="shared" si="164"/>
        <v>NO</v>
      </c>
      <c r="N1166" s="374">
        <v>4.9000000000000004</v>
      </c>
      <c r="O1166" s="374">
        <f t="shared" si="165"/>
        <v>5</v>
      </c>
      <c r="P1166" s="158" t="str" cm="1">
        <f t="array" ref="P1166">_xlfn.SWITCH(ROUND(N1166,0),5,"Excellent",4,"Good",3,"ok","Bad")</f>
        <v>Excellent</v>
      </c>
      <c r="Q1166" s="144">
        <v>10</v>
      </c>
      <c r="R1166" s="385">
        <v>42125</v>
      </c>
      <c r="S1166" s="385">
        <v>43814</v>
      </c>
      <c r="T1166" s="144">
        <v>2130</v>
      </c>
      <c r="U1166" s="144" t="s">
        <v>60</v>
      </c>
      <c r="V1166" s="144">
        <v>365</v>
      </c>
      <c r="W1166" s="144" t="str">
        <f t="shared" si="171"/>
        <v>Active</v>
      </c>
      <c r="X1166" s="144">
        <v>2130</v>
      </c>
      <c r="Y1166" s="157" t="s">
        <v>70</v>
      </c>
      <c r="Z1166" s="386">
        <v>0.9</v>
      </c>
      <c r="AA1166" s="386">
        <v>0.94</v>
      </c>
      <c r="AB1166" s="387" t="s">
        <v>65</v>
      </c>
      <c r="AC1166" s="157"/>
    </row>
    <row r="1167" spans="2:29">
      <c r="B1167" s="347">
        <v>13</v>
      </c>
      <c r="C1167" s="383">
        <v>239</v>
      </c>
      <c r="D1167" s="383" t="str">
        <f t="shared" si="166"/>
        <v>YES</v>
      </c>
      <c r="E1167" s="383" t="str">
        <f t="shared" si="167"/>
        <v>COLD</v>
      </c>
      <c r="F1167" s="383" t="str">
        <f t="shared" si="168"/>
        <v>NONE</v>
      </c>
      <c r="G1167" s="384" t="str">
        <f t="shared" si="163"/>
        <v>WET</v>
      </c>
      <c r="I1167" s="342">
        <v>1</v>
      </c>
      <c r="J1167" s="144" t="str">
        <f t="shared" si="169"/>
        <v>SMALL</v>
      </c>
      <c r="K1167" s="144" t="str">
        <f t="shared" si="170"/>
        <v>SMALL</v>
      </c>
      <c r="L1167" s="144" t="str" cm="1">
        <f t="array" ref="L1167">_xlfn.IFS(I1167&lt;=2,"SMALL",I1167&lt;=5,"MEDIUM",I1167&gt;5,"LARGE")</f>
        <v>SMALL</v>
      </c>
      <c r="M1167" s="144" t="str">
        <f t="shared" si="164"/>
        <v>NO</v>
      </c>
      <c r="N1167" s="374">
        <v>4.67</v>
      </c>
      <c r="O1167" s="374">
        <f t="shared" si="165"/>
        <v>5</v>
      </c>
      <c r="P1167" s="158" t="str" cm="1">
        <f t="array" ref="P1167">_xlfn.SWITCH(ROUND(N1167,0),5,"Excellent",4,"Good",3,"ok","Bad")</f>
        <v>Excellent</v>
      </c>
      <c r="Q1167" s="144">
        <v>3</v>
      </c>
      <c r="R1167" s="385">
        <v>42107</v>
      </c>
      <c r="S1167" s="385">
        <v>43834</v>
      </c>
      <c r="T1167" s="144">
        <v>406</v>
      </c>
      <c r="U1167" s="144" t="s">
        <v>60</v>
      </c>
      <c r="V1167" s="144">
        <v>63</v>
      </c>
      <c r="W1167" s="144" t="str">
        <f t="shared" si="171"/>
        <v>Active</v>
      </c>
      <c r="X1167" s="144">
        <v>406</v>
      </c>
      <c r="Y1167" s="157" t="s">
        <v>70</v>
      </c>
      <c r="Z1167" s="386">
        <v>1</v>
      </c>
      <c r="AA1167" s="386">
        <v>0.98</v>
      </c>
      <c r="AB1167" s="387" t="s">
        <v>62</v>
      </c>
      <c r="AC1167" s="157"/>
    </row>
    <row r="1168" spans="2:29">
      <c r="B1168" s="347">
        <v>42</v>
      </c>
      <c r="C1168" s="383">
        <v>0</v>
      </c>
      <c r="D1168" s="383" t="str">
        <f t="shared" si="166"/>
        <v>NO</v>
      </c>
      <c r="E1168" s="383" t="str">
        <f t="shared" si="167"/>
        <v>MILD</v>
      </c>
      <c r="F1168" s="383" t="str">
        <f t="shared" si="168"/>
        <v>NONE</v>
      </c>
      <c r="G1168" s="384" t="str">
        <f t="shared" si="163"/>
        <v>WET</v>
      </c>
      <c r="I1168" s="342">
        <v>5</v>
      </c>
      <c r="J1168" s="144" t="str">
        <f t="shared" si="169"/>
        <v>LARGE</v>
      </c>
      <c r="K1168" s="144" t="str">
        <f t="shared" si="170"/>
        <v>MEDIUM</v>
      </c>
      <c r="L1168" s="144" t="str" cm="1">
        <f t="array" ref="L1168">_xlfn.IFS(I1168&lt;=2,"SMALL",I1168&lt;=5,"MEDIUM",I1168&gt;5,"LARGE")</f>
        <v>MEDIUM</v>
      </c>
      <c r="M1168" s="144" t="str">
        <f t="shared" si="164"/>
        <v>YES</v>
      </c>
      <c r="N1168" s="374">
        <v>4.82</v>
      </c>
      <c r="O1168" s="374">
        <f t="shared" si="165"/>
        <v>5</v>
      </c>
      <c r="P1168" s="158" t="str" cm="1">
        <f t="array" ref="P1168">_xlfn.SWITCH(ROUND(N1168,0),5,"Excellent",4,"Good",3,"ok","Bad")</f>
        <v>Excellent</v>
      </c>
      <c r="Q1168" s="144">
        <v>123</v>
      </c>
      <c r="R1168" s="385">
        <v>42145</v>
      </c>
      <c r="S1168" s="385">
        <v>43897</v>
      </c>
      <c r="T1168" s="144">
        <v>2131</v>
      </c>
      <c r="U1168" s="144" t="s">
        <v>69</v>
      </c>
      <c r="V1168" s="144">
        <v>17</v>
      </c>
      <c r="W1168" s="144" t="str">
        <f t="shared" si="171"/>
        <v>Active</v>
      </c>
      <c r="X1168" s="144">
        <v>2131</v>
      </c>
      <c r="Y1168" s="157" t="s">
        <v>61</v>
      </c>
      <c r="Z1168" s="386">
        <v>0.77</v>
      </c>
      <c r="AA1168" s="386">
        <v>0.99</v>
      </c>
      <c r="AB1168" s="387" t="s">
        <v>65</v>
      </c>
      <c r="AC1168" s="157"/>
    </row>
    <row r="1169" spans="2:29">
      <c r="B1169" s="347">
        <v>39</v>
      </c>
      <c r="C1169" s="383">
        <v>0</v>
      </c>
      <c r="D1169" s="383" t="str">
        <f t="shared" si="166"/>
        <v>NO</v>
      </c>
      <c r="E1169" s="383" t="str">
        <f t="shared" si="167"/>
        <v>COLD</v>
      </c>
      <c r="F1169" s="383" t="str">
        <f t="shared" si="168"/>
        <v>NONE</v>
      </c>
      <c r="G1169" s="384" t="str">
        <f t="shared" si="163"/>
        <v>WET</v>
      </c>
      <c r="I1169" s="342">
        <v>2</v>
      </c>
      <c r="J1169" s="144" t="str">
        <f t="shared" si="169"/>
        <v>SMALL</v>
      </c>
      <c r="K1169" s="144" t="str">
        <f t="shared" si="170"/>
        <v>SMALL</v>
      </c>
      <c r="L1169" s="144" t="str" cm="1">
        <f t="array" ref="L1169">_xlfn.IFS(I1169&lt;=2,"SMALL",I1169&lt;=5,"MEDIUM",I1169&gt;5,"LARGE")</f>
        <v>SMALL</v>
      </c>
      <c r="M1169" s="144" t="str">
        <f t="shared" si="164"/>
        <v>NO</v>
      </c>
      <c r="N1169" s="374">
        <v>4.66</v>
      </c>
      <c r="O1169" s="374">
        <f t="shared" si="165"/>
        <v>5</v>
      </c>
      <c r="P1169" s="158" t="str" cm="1">
        <f t="array" ref="P1169">_xlfn.SWITCH(ROUND(N1169,0),5,"Excellent",4,"Good",3,"ok","Bad")</f>
        <v>Excellent</v>
      </c>
      <c r="Q1169" s="144">
        <v>155</v>
      </c>
      <c r="R1169" s="385">
        <v>42099</v>
      </c>
      <c r="S1169" s="385">
        <v>43907</v>
      </c>
      <c r="T1169" s="144">
        <v>2135</v>
      </c>
      <c r="U1169" s="144" t="s">
        <v>60</v>
      </c>
      <c r="V1169" s="144">
        <v>342</v>
      </c>
      <c r="W1169" s="144" t="str">
        <f t="shared" si="171"/>
        <v>Active</v>
      </c>
      <c r="X1169" s="144">
        <v>2135</v>
      </c>
      <c r="Y1169" s="157" t="s">
        <v>64</v>
      </c>
      <c r="Z1169" s="386">
        <v>1</v>
      </c>
      <c r="AA1169" s="386">
        <v>0.56999999999999995</v>
      </c>
      <c r="AB1169" s="387" t="s">
        <v>65</v>
      </c>
      <c r="AC1169" s="157"/>
    </row>
    <row r="1170" spans="2:29">
      <c r="B1170" s="347">
        <v>21</v>
      </c>
      <c r="C1170" s="383">
        <v>0</v>
      </c>
      <c r="D1170" s="383" t="str">
        <f t="shared" si="166"/>
        <v>YES</v>
      </c>
      <c r="E1170" s="383" t="str">
        <f t="shared" si="167"/>
        <v>COLD</v>
      </c>
      <c r="F1170" s="383" t="str">
        <f t="shared" si="168"/>
        <v>NONE</v>
      </c>
      <c r="G1170" s="384" t="str">
        <f t="shared" si="163"/>
        <v>WET</v>
      </c>
      <c r="I1170" s="342">
        <v>1</v>
      </c>
      <c r="J1170" s="144" t="str">
        <f t="shared" si="169"/>
        <v>SMALL</v>
      </c>
      <c r="K1170" s="144" t="str">
        <f t="shared" si="170"/>
        <v>SMALL</v>
      </c>
      <c r="L1170" s="144" t="str" cm="1">
        <f t="array" ref="L1170">_xlfn.IFS(I1170&lt;=2,"SMALL",I1170&lt;=5,"MEDIUM",I1170&gt;5,"LARGE")</f>
        <v>SMALL</v>
      </c>
      <c r="M1170" s="144" t="str">
        <f t="shared" si="164"/>
        <v>NO</v>
      </c>
      <c r="N1170" s="374">
        <v>4.8600000000000003</v>
      </c>
      <c r="O1170" s="374">
        <f t="shared" si="165"/>
        <v>5</v>
      </c>
      <c r="P1170" s="158" t="str" cm="1">
        <f t="array" ref="P1170">_xlfn.SWITCH(ROUND(N1170,0),5,"Excellent",4,"Good",3,"ok","Bad")</f>
        <v>Excellent</v>
      </c>
      <c r="Q1170" s="144">
        <v>7</v>
      </c>
      <c r="R1170" s="385">
        <v>42156</v>
      </c>
      <c r="S1170" s="385">
        <v>43167</v>
      </c>
      <c r="T1170" s="144">
        <v>2134</v>
      </c>
      <c r="U1170" s="144" t="s">
        <v>60</v>
      </c>
      <c r="V1170" s="144">
        <v>89</v>
      </c>
      <c r="W1170" s="144" t="str">
        <f t="shared" si="171"/>
        <v>Active</v>
      </c>
      <c r="X1170" s="144">
        <v>2134</v>
      </c>
      <c r="Y1170" s="157" t="s">
        <v>64</v>
      </c>
      <c r="Z1170" s="386">
        <v>1</v>
      </c>
      <c r="AA1170" s="386">
        <v>0.42</v>
      </c>
      <c r="AB1170" s="387" t="s">
        <v>65</v>
      </c>
      <c r="AC1170" s="157"/>
    </row>
    <row r="1171" spans="2:29">
      <c r="B1171" s="347">
        <v>37</v>
      </c>
      <c r="C1171" s="383">
        <v>74</v>
      </c>
      <c r="D1171" s="383" t="str">
        <f t="shared" si="166"/>
        <v>NO</v>
      </c>
      <c r="E1171" s="383" t="str">
        <f t="shared" si="167"/>
        <v>COLD</v>
      </c>
      <c r="F1171" s="383" t="str">
        <f t="shared" si="168"/>
        <v>RAIN</v>
      </c>
      <c r="G1171" s="384" t="str">
        <f t="shared" si="163"/>
        <v>WET</v>
      </c>
      <c r="I1171" s="342">
        <v>2</v>
      </c>
      <c r="J1171" s="144" t="str">
        <f t="shared" si="169"/>
        <v>SMALL</v>
      </c>
      <c r="K1171" s="144" t="str">
        <f t="shared" si="170"/>
        <v>SMALL</v>
      </c>
      <c r="L1171" s="144" t="str" cm="1">
        <f t="array" ref="L1171">_xlfn.IFS(I1171&lt;=2,"SMALL",I1171&lt;=5,"MEDIUM",I1171&gt;5,"LARGE")</f>
        <v>SMALL</v>
      </c>
      <c r="M1171" s="144" t="str">
        <f t="shared" si="164"/>
        <v>YES</v>
      </c>
      <c r="N1171" s="374">
        <v>4.9800000000000004</v>
      </c>
      <c r="O1171" s="374">
        <f t="shared" si="165"/>
        <v>5</v>
      </c>
      <c r="P1171" s="158" t="str" cm="1">
        <f t="array" ref="P1171">_xlfn.SWITCH(ROUND(N1171,0),5,"Excellent",4,"Good",3,"ok","Bad")</f>
        <v>Excellent</v>
      </c>
      <c r="Q1171" s="144">
        <v>192</v>
      </c>
      <c r="R1171" s="385">
        <v>42454</v>
      </c>
      <c r="S1171" s="385">
        <v>43904</v>
      </c>
      <c r="T1171" s="144">
        <v>2136</v>
      </c>
      <c r="U1171" s="144" t="s">
        <v>60</v>
      </c>
      <c r="V1171" s="144">
        <v>293</v>
      </c>
      <c r="W1171" s="144" t="str">
        <f t="shared" si="171"/>
        <v>Active</v>
      </c>
      <c r="X1171" s="144">
        <v>2136</v>
      </c>
      <c r="Y1171" s="157" t="s">
        <v>61</v>
      </c>
      <c r="Z1171" s="386">
        <v>1</v>
      </c>
      <c r="AA1171" s="386">
        <v>0.95</v>
      </c>
      <c r="AB1171" s="387" t="s">
        <v>65</v>
      </c>
      <c r="AC1171" s="157"/>
    </row>
    <row r="1172" spans="2:29">
      <c r="B1172" s="347">
        <v>22</v>
      </c>
      <c r="C1172" s="383">
        <v>0</v>
      </c>
      <c r="D1172" s="383" t="str">
        <f t="shared" si="166"/>
        <v>YES</v>
      </c>
      <c r="E1172" s="383" t="str">
        <f t="shared" si="167"/>
        <v>COLD</v>
      </c>
      <c r="F1172" s="383" t="str">
        <f t="shared" si="168"/>
        <v>NONE</v>
      </c>
      <c r="G1172" s="384" t="str">
        <f t="shared" si="163"/>
        <v>WET</v>
      </c>
      <c r="I1172" s="342">
        <v>2</v>
      </c>
      <c r="J1172" s="144" t="str">
        <f t="shared" si="169"/>
        <v>SMALL</v>
      </c>
      <c r="K1172" s="144" t="str">
        <f t="shared" si="170"/>
        <v>SMALL</v>
      </c>
      <c r="L1172" s="144" t="str" cm="1">
        <f t="array" ref="L1172">_xlfn.IFS(I1172&lt;=2,"SMALL",I1172&lt;=5,"MEDIUM",I1172&gt;5,"LARGE")</f>
        <v>SMALL</v>
      </c>
      <c r="M1172" s="144" t="str">
        <f t="shared" si="164"/>
        <v>NO</v>
      </c>
      <c r="N1172" s="374">
        <v>4.82</v>
      </c>
      <c r="O1172" s="374">
        <f t="shared" si="165"/>
        <v>5</v>
      </c>
      <c r="P1172" s="158" t="str" cm="1">
        <f t="array" ref="P1172">_xlfn.SWITCH(ROUND(N1172,0),5,"Excellent",4,"Good",3,"ok","Bad")</f>
        <v>Excellent</v>
      </c>
      <c r="Q1172" s="144">
        <v>55</v>
      </c>
      <c r="R1172" s="385">
        <v>42113</v>
      </c>
      <c r="S1172" s="385">
        <v>43771</v>
      </c>
      <c r="T1172" s="144">
        <v>1932</v>
      </c>
      <c r="U1172" s="144" t="s">
        <v>60</v>
      </c>
      <c r="V1172" s="144">
        <v>365</v>
      </c>
      <c r="W1172" s="144" t="str">
        <f t="shared" si="171"/>
        <v>Active</v>
      </c>
      <c r="X1172" s="144">
        <v>1932</v>
      </c>
      <c r="Y1172" s="157" t="s">
        <v>64</v>
      </c>
      <c r="Z1172" s="386">
        <v>0.67</v>
      </c>
      <c r="AA1172" s="386">
        <v>0.97</v>
      </c>
      <c r="AB1172" s="387" t="s">
        <v>62</v>
      </c>
      <c r="AC1172" s="157"/>
    </row>
    <row r="1173" spans="2:29">
      <c r="B1173" s="347">
        <v>35</v>
      </c>
      <c r="C1173" s="383">
        <v>0</v>
      </c>
      <c r="D1173" s="383" t="str">
        <f t="shared" si="166"/>
        <v>NO</v>
      </c>
      <c r="E1173" s="383" t="str">
        <f t="shared" si="167"/>
        <v>COLD</v>
      </c>
      <c r="F1173" s="383" t="str">
        <f t="shared" si="168"/>
        <v>NONE</v>
      </c>
      <c r="G1173" s="384" t="str">
        <f t="shared" si="163"/>
        <v>WET</v>
      </c>
      <c r="I1173" s="342">
        <v>4</v>
      </c>
      <c r="J1173" s="144" t="str">
        <f t="shared" si="169"/>
        <v>LARGE</v>
      </c>
      <c r="K1173" s="144" t="str">
        <f t="shared" si="170"/>
        <v>MEDIUM</v>
      </c>
      <c r="L1173" s="144" t="str" cm="1">
        <f t="array" ref="L1173">_xlfn.IFS(I1173&lt;=2,"SMALL",I1173&lt;=5,"MEDIUM",I1173&gt;5,"LARGE")</f>
        <v>MEDIUM</v>
      </c>
      <c r="M1173" s="144" t="str">
        <f t="shared" si="164"/>
        <v>NO</v>
      </c>
      <c r="N1173" s="374">
        <v>4.5</v>
      </c>
      <c r="O1173" s="374">
        <f t="shared" si="165"/>
        <v>5</v>
      </c>
      <c r="P1173" s="158" t="str" cm="1">
        <f t="array" ref="P1173">_xlfn.SWITCH(ROUND(N1173,0),5,"Excellent",4,"Good",3,"ok","Bad")</f>
        <v>Excellent</v>
      </c>
      <c r="Q1173" s="144">
        <v>10</v>
      </c>
      <c r="R1173" s="385">
        <v>42113</v>
      </c>
      <c r="S1173" s="385">
        <v>43677</v>
      </c>
      <c r="T1173" s="144">
        <v>2073</v>
      </c>
      <c r="U1173" s="144" t="s">
        <v>69</v>
      </c>
      <c r="V1173" s="144">
        <v>365</v>
      </c>
      <c r="W1173" s="144" t="str">
        <f t="shared" si="171"/>
        <v>Active</v>
      </c>
      <c r="X1173" s="144">
        <v>2073</v>
      </c>
      <c r="Y1173" s="157" t="s">
        <v>70</v>
      </c>
      <c r="Z1173" s="386">
        <v>1</v>
      </c>
      <c r="AA1173" s="386">
        <v>1</v>
      </c>
      <c r="AB1173" s="387" t="s">
        <v>62</v>
      </c>
      <c r="AC1173" s="157"/>
    </row>
    <row r="1174" spans="2:29">
      <c r="B1174" s="347">
        <v>10</v>
      </c>
      <c r="C1174" s="383">
        <v>0</v>
      </c>
      <c r="D1174" s="383" t="str">
        <f t="shared" si="166"/>
        <v>YES</v>
      </c>
      <c r="E1174" s="383" t="str">
        <f t="shared" si="167"/>
        <v>COLD</v>
      </c>
      <c r="F1174" s="383" t="str">
        <f t="shared" si="168"/>
        <v>NONE</v>
      </c>
      <c r="G1174" s="384" t="str">
        <f t="shared" si="163"/>
        <v>WET</v>
      </c>
      <c r="I1174" s="342">
        <v>2</v>
      </c>
      <c r="J1174" s="144" t="str">
        <f t="shared" si="169"/>
        <v>SMALL</v>
      </c>
      <c r="K1174" s="144" t="str">
        <f t="shared" si="170"/>
        <v>SMALL</v>
      </c>
      <c r="L1174" s="144" t="str" cm="1">
        <f t="array" ref="L1174">_xlfn.IFS(I1174&lt;=2,"SMALL",I1174&lt;=5,"MEDIUM",I1174&gt;5,"LARGE")</f>
        <v>SMALL</v>
      </c>
      <c r="M1174" s="144" t="str">
        <f t="shared" si="164"/>
        <v>NO</v>
      </c>
      <c r="N1174" s="374">
        <v>4.66</v>
      </c>
      <c r="O1174" s="374">
        <f t="shared" si="165"/>
        <v>5</v>
      </c>
      <c r="P1174" s="158" t="str" cm="1">
        <f t="array" ref="P1174">_xlfn.SWITCH(ROUND(N1174,0),5,"Excellent",4,"Good",3,"ok","Bad")</f>
        <v>Excellent</v>
      </c>
      <c r="Q1174" s="144">
        <v>76</v>
      </c>
      <c r="R1174" s="385">
        <v>42098</v>
      </c>
      <c r="S1174" s="385">
        <v>43563</v>
      </c>
      <c r="T1174" s="144">
        <v>2126</v>
      </c>
      <c r="U1174" s="144" t="s">
        <v>60</v>
      </c>
      <c r="V1174" s="144">
        <v>75</v>
      </c>
      <c r="W1174" s="144" t="str">
        <f t="shared" si="171"/>
        <v>Active</v>
      </c>
      <c r="X1174" s="144">
        <v>2126</v>
      </c>
      <c r="Y1174" s="157" t="s">
        <v>70</v>
      </c>
      <c r="Z1174" s="386">
        <v>1</v>
      </c>
      <c r="AA1174" s="386">
        <v>0.96</v>
      </c>
      <c r="AB1174" s="387" t="s">
        <v>62</v>
      </c>
      <c r="AC1174" s="157"/>
    </row>
    <row r="1175" spans="2:29">
      <c r="B1175" s="347">
        <v>28</v>
      </c>
      <c r="C1175" s="383">
        <v>0</v>
      </c>
      <c r="D1175" s="383" t="str">
        <f t="shared" si="166"/>
        <v>YES</v>
      </c>
      <c r="E1175" s="383" t="str">
        <f t="shared" si="167"/>
        <v>COLD</v>
      </c>
      <c r="F1175" s="383" t="str">
        <f t="shared" si="168"/>
        <v>NONE</v>
      </c>
      <c r="G1175" s="384" t="str">
        <f t="shared" si="163"/>
        <v>WET</v>
      </c>
      <c r="I1175" s="342">
        <v>8</v>
      </c>
      <c r="J1175" s="144" t="str">
        <f t="shared" si="169"/>
        <v>LARGE</v>
      </c>
      <c r="K1175" s="144" t="str">
        <f t="shared" si="170"/>
        <v>LARGE</v>
      </c>
      <c r="L1175" s="144" t="str" cm="1">
        <f t="array" ref="L1175">_xlfn.IFS(I1175&lt;=2,"SMALL",I1175&lt;=5,"MEDIUM",I1175&gt;5,"LARGE")</f>
        <v>LARGE</v>
      </c>
      <c r="M1175" s="144" t="str">
        <f t="shared" si="164"/>
        <v>NO</v>
      </c>
      <c r="N1175" s="374">
        <v>4.66</v>
      </c>
      <c r="O1175" s="374">
        <f t="shared" si="165"/>
        <v>5</v>
      </c>
      <c r="P1175" s="158" t="str" cm="1">
        <f t="array" ref="P1175">_xlfn.SWITCH(ROUND(N1175,0),5,"Excellent",4,"Good",3,"ok","Bad")</f>
        <v>Excellent</v>
      </c>
      <c r="Q1175" s="144">
        <v>73</v>
      </c>
      <c r="R1175" s="385">
        <v>42076</v>
      </c>
      <c r="S1175" s="385">
        <v>43832</v>
      </c>
      <c r="T1175" s="144">
        <v>1975</v>
      </c>
      <c r="U1175" s="144" t="s">
        <v>69</v>
      </c>
      <c r="V1175" s="144">
        <v>356</v>
      </c>
      <c r="W1175" s="144" t="str">
        <f t="shared" si="171"/>
        <v>Active</v>
      </c>
      <c r="X1175" s="144">
        <v>1975</v>
      </c>
      <c r="Y1175" s="157" t="s">
        <v>70</v>
      </c>
      <c r="Z1175" s="386">
        <v>1</v>
      </c>
      <c r="AA1175" s="386">
        <v>0.98</v>
      </c>
      <c r="AB1175" s="387" t="s">
        <v>62</v>
      </c>
      <c r="AC1175" s="157"/>
    </row>
    <row r="1176" spans="2:29">
      <c r="B1176" s="347">
        <v>28</v>
      </c>
      <c r="C1176" s="383">
        <v>0</v>
      </c>
      <c r="D1176" s="383" t="str">
        <f t="shared" si="166"/>
        <v>YES</v>
      </c>
      <c r="E1176" s="383" t="str">
        <f t="shared" si="167"/>
        <v>COLD</v>
      </c>
      <c r="F1176" s="383" t="str">
        <f t="shared" si="168"/>
        <v>NONE</v>
      </c>
      <c r="G1176" s="384" t="str">
        <f t="shared" si="163"/>
        <v>WET</v>
      </c>
      <c r="I1176" s="342">
        <v>7</v>
      </c>
      <c r="J1176" s="144" t="str">
        <f t="shared" si="169"/>
        <v>LARGE</v>
      </c>
      <c r="K1176" s="144" t="str">
        <f t="shared" si="170"/>
        <v>LARGE</v>
      </c>
      <c r="L1176" s="144" t="str" cm="1">
        <f t="array" ref="L1176">_xlfn.IFS(I1176&lt;=2,"SMALL",I1176&lt;=5,"MEDIUM",I1176&gt;5,"LARGE")</f>
        <v>LARGE</v>
      </c>
      <c r="M1176" s="144" t="str">
        <f t="shared" si="164"/>
        <v>NO</v>
      </c>
      <c r="N1176" s="374">
        <v>4.74</v>
      </c>
      <c r="O1176" s="374">
        <f t="shared" si="165"/>
        <v>5</v>
      </c>
      <c r="P1176" s="158" t="str" cm="1">
        <f t="array" ref="P1176">_xlfn.SWITCH(ROUND(N1176,0),5,"Excellent",4,"Good",3,"ok","Bad")</f>
        <v>Excellent</v>
      </c>
      <c r="Q1176" s="144">
        <v>126</v>
      </c>
      <c r="R1176" s="385">
        <v>42119</v>
      </c>
      <c r="S1176" s="385">
        <v>43906</v>
      </c>
      <c r="T1176" s="144">
        <v>2141</v>
      </c>
      <c r="U1176" s="144" t="s">
        <v>69</v>
      </c>
      <c r="V1176" s="144">
        <v>6</v>
      </c>
      <c r="W1176" s="144" t="str">
        <f t="shared" si="171"/>
        <v>Active</v>
      </c>
      <c r="X1176" s="144">
        <v>2141</v>
      </c>
      <c r="Y1176" s="157" t="s">
        <v>61</v>
      </c>
      <c r="Z1176" s="386">
        <v>0.54</v>
      </c>
      <c r="AA1176" s="386">
        <v>0.86</v>
      </c>
      <c r="AB1176" s="387" t="s">
        <v>65</v>
      </c>
      <c r="AC1176" s="157"/>
    </row>
    <row r="1177" spans="2:29">
      <c r="B1177" s="347">
        <v>22</v>
      </c>
      <c r="C1177" s="383">
        <v>30</v>
      </c>
      <c r="D1177" s="383" t="str">
        <f t="shared" si="166"/>
        <v>YES</v>
      </c>
      <c r="E1177" s="383" t="str">
        <f t="shared" si="167"/>
        <v>COLD</v>
      </c>
      <c r="F1177" s="383" t="str">
        <f t="shared" si="168"/>
        <v>NONE</v>
      </c>
      <c r="G1177" s="384" t="str">
        <f t="shared" si="163"/>
        <v>WET</v>
      </c>
      <c r="I1177" s="342">
        <v>4</v>
      </c>
      <c r="J1177" s="144" t="str">
        <f t="shared" si="169"/>
        <v>LARGE</v>
      </c>
      <c r="K1177" s="144" t="str">
        <f t="shared" si="170"/>
        <v>MEDIUM</v>
      </c>
      <c r="L1177" s="144" t="str" cm="1">
        <f t="array" ref="L1177">_xlfn.IFS(I1177&lt;=2,"SMALL",I1177&lt;=5,"MEDIUM",I1177&gt;5,"LARGE")</f>
        <v>MEDIUM</v>
      </c>
      <c r="M1177" s="144" t="str">
        <f t="shared" si="164"/>
        <v>NO</v>
      </c>
      <c r="N1177" s="374">
        <v>4.55</v>
      </c>
      <c r="O1177" s="374">
        <f t="shared" si="165"/>
        <v>5</v>
      </c>
      <c r="P1177" s="158" t="str" cm="1">
        <f t="array" ref="P1177">_xlfn.SWITCH(ROUND(N1177,0),5,"Excellent",4,"Good",3,"ok","Bad")</f>
        <v>Excellent</v>
      </c>
      <c r="Q1177" s="144">
        <v>120</v>
      </c>
      <c r="R1177" s="385">
        <v>42137</v>
      </c>
      <c r="S1177" s="385">
        <v>43880</v>
      </c>
      <c r="T1177" s="144">
        <v>1811</v>
      </c>
      <c r="U1177" s="144" t="s">
        <v>69</v>
      </c>
      <c r="V1177" s="144">
        <v>364</v>
      </c>
      <c r="W1177" s="144" t="str">
        <f t="shared" si="171"/>
        <v>Active</v>
      </c>
      <c r="X1177" s="144">
        <v>1811</v>
      </c>
      <c r="Y1177" s="157" t="s">
        <v>64</v>
      </c>
      <c r="Z1177" s="386">
        <v>0.75</v>
      </c>
      <c r="AA1177" s="386">
        <v>0.97</v>
      </c>
      <c r="AB1177" s="387" t="s">
        <v>62</v>
      </c>
      <c r="AC1177" s="157"/>
    </row>
    <row r="1178" spans="2:29">
      <c r="B1178" s="347">
        <v>44</v>
      </c>
      <c r="C1178" s="383">
        <v>343</v>
      </c>
      <c r="D1178" s="383" t="str">
        <f t="shared" si="166"/>
        <v>NO</v>
      </c>
      <c r="E1178" s="383" t="str">
        <f t="shared" si="167"/>
        <v>MILD</v>
      </c>
      <c r="F1178" s="383" t="str">
        <f t="shared" si="168"/>
        <v>RAIN</v>
      </c>
      <c r="G1178" s="384" t="str">
        <f t="shared" si="163"/>
        <v>WET</v>
      </c>
      <c r="I1178" s="342">
        <v>4</v>
      </c>
      <c r="J1178" s="144" t="str">
        <f t="shared" si="169"/>
        <v>LARGE</v>
      </c>
      <c r="K1178" s="144" t="str">
        <f t="shared" si="170"/>
        <v>MEDIUM</v>
      </c>
      <c r="L1178" s="144" t="str" cm="1">
        <f t="array" ref="L1178">_xlfn.IFS(I1178&lt;=2,"SMALL",I1178&lt;=5,"MEDIUM",I1178&gt;5,"LARGE")</f>
        <v>MEDIUM</v>
      </c>
      <c r="M1178" s="144" t="str">
        <f t="shared" si="164"/>
        <v>NO</v>
      </c>
      <c r="N1178" s="374">
        <v>4.5999999999999996</v>
      </c>
      <c r="O1178" s="374">
        <f t="shared" si="165"/>
        <v>5</v>
      </c>
      <c r="P1178" s="158" t="str" cm="1">
        <f t="array" ref="P1178">_xlfn.SWITCH(ROUND(N1178,0),5,"Excellent",4,"Good",3,"ok","Bad")</f>
        <v>Excellent</v>
      </c>
      <c r="Q1178" s="144">
        <v>15</v>
      </c>
      <c r="R1178" s="385">
        <v>42117</v>
      </c>
      <c r="S1178" s="385">
        <v>43382</v>
      </c>
      <c r="T1178" s="144">
        <v>596</v>
      </c>
      <c r="U1178" s="144" t="s">
        <v>69</v>
      </c>
      <c r="V1178" s="144">
        <v>349</v>
      </c>
      <c r="W1178" s="144" t="str">
        <f t="shared" si="171"/>
        <v>Active</v>
      </c>
      <c r="X1178" s="144">
        <v>596</v>
      </c>
      <c r="Y1178" s="157" t="s">
        <v>61</v>
      </c>
      <c r="Z1178" s="386">
        <v>1</v>
      </c>
      <c r="AA1178" s="386">
        <v>0.67</v>
      </c>
      <c r="AB1178" s="387" t="s">
        <v>65</v>
      </c>
      <c r="AC1178" s="157"/>
    </row>
    <row r="1179" spans="2:29">
      <c r="B1179" s="347">
        <v>18</v>
      </c>
      <c r="C1179" s="383">
        <v>0</v>
      </c>
      <c r="D1179" s="383" t="str">
        <f t="shared" si="166"/>
        <v>YES</v>
      </c>
      <c r="E1179" s="383" t="str">
        <f t="shared" si="167"/>
        <v>COLD</v>
      </c>
      <c r="F1179" s="383" t="str">
        <f t="shared" si="168"/>
        <v>NONE</v>
      </c>
      <c r="G1179" s="384" t="str">
        <f t="shared" si="163"/>
        <v>WET</v>
      </c>
      <c r="I1179" s="342">
        <v>2</v>
      </c>
      <c r="J1179" s="144" t="str">
        <f t="shared" si="169"/>
        <v>SMALL</v>
      </c>
      <c r="K1179" s="144" t="str">
        <f t="shared" si="170"/>
        <v>SMALL</v>
      </c>
      <c r="L1179" s="144" t="str" cm="1">
        <f t="array" ref="L1179">_xlfn.IFS(I1179&lt;=2,"SMALL",I1179&lt;=5,"MEDIUM",I1179&gt;5,"LARGE")</f>
        <v>SMALL</v>
      </c>
      <c r="M1179" s="144" t="str">
        <f t="shared" si="164"/>
        <v>NO</v>
      </c>
      <c r="N1179" s="374">
        <v>4.67</v>
      </c>
      <c r="O1179" s="374">
        <f t="shared" si="165"/>
        <v>5</v>
      </c>
      <c r="P1179" s="158" t="str" cm="1">
        <f t="array" ref="P1179">_xlfn.SWITCH(ROUND(N1179,0),5,"Excellent",4,"Good",3,"ok","Bad")</f>
        <v>Excellent</v>
      </c>
      <c r="Q1179" s="144">
        <v>3</v>
      </c>
      <c r="R1179" s="385">
        <v>42132</v>
      </c>
      <c r="S1179" s="385">
        <v>43680</v>
      </c>
      <c r="T1179" s="144">
        <v>2096</v>
      </c>
      <c r="U1179" s="144" t="s">
        <v>60</v>
      </c>
      <c r="V1179" s="144">
        <v>318</v>
      </c>
      <c r="W1179" s="144" t="str">
        <f t="shared" si="171"/>
        <v>Active</v>
      </c>
      <c r="X1179" s="144">
        <v>2096</v>
      </c>
      <c r="Y1179" s="157" t="s">
        <v>70</v>
      </c>
      <c r="Z1179" s="386">
        <v>1</v>
      </c>
      <c r="AA1179" s="386">
        <v>1</v>
      </c>
      <c r="AB1179" s="387" t="s">
        <v>62</v>
      </c>
      <c r="AC1179" s="157"/>
    </row>
    <row r="1180" spans="2:29">
      <c r="B1180" s="347">
        <v>20</v>
      </c>
      <c r="C1180" s="383">
        <v>5</v>
      </c>
      <c r="D1180" s="383" t="str">
        <f t="shared" si="166"/>
        <v>YES</v>
      </c>
      <c r="E1180" s="383" t="str">
        <f t="shared" si="167"/>
        <v>COLD</v>
      </c>
      <c r="F1180" s="383" t="str">
        <f t="shared" si="168"/>
        <v>NONE</v>
      </c>
      <c r="G1180" s="384" t="str">
        <f t="shared" si="163"/>
        <v>WET</v>
      </c>
      <c r="I1180" s="342">
        <v>4</v>
      </c>
      <c r="J1180" s="144" t="str">
        <f t="shared" si="169"/>
        <v>LARGE</v>
      </c>
      <c r="K1180" s="144" t="str">
        <f t="shared" si="170"/>
        <v>MEDIUM</v>
      </c>
      <c r="L1180" s="144" t="str" cm="1">
        <f t="array" ref="L1180">_xlfn.IFS(I1180&lt;=2,"SMALL",I1180&lt;=5,"MEDIUM",I1180&gt;5,"LARGE")</f>
        <v>MEDIUM</v>
      </c>
      <c r="M1180" s="144" t="str">
        <f t="shared" si="164"/>
        <v>NO</v>
      </c>
      <c r="N1180" s="374">
        <v>4.75</v>
      </c>
      <c r="O1180" s="374">
        <f t="shared" si="165"/>
        <v>5</v>
      </c>
      <c r="P1180" s="158" t="str" cm="1">
        <f t="array" ref="P1180">_xlfn.SWITCH(ROUND(N1180,0),5,"Excellent",4,"Good",3,"ok","Bad")</f>
        <v>Excellent</v>
      </c>
      <c r="Q1180" s="144">
        <v>97</v>
      </c>
      <c r="R1180" s="385">
        <v>42078</v>
      </c>
      <c r="S1180" s="385">
        <v>43646</v>
      </c>
      <c r="T1180" s="144">
        <v>1103</v>
      </c>
      <c r="U1180" s="144" t="s">
        <v>69</v>
      </c>
      <c r="V1180" s="144">
        <v>0</v>
      </c>
      <c r="W1180" s="144" t="str">
        <f t="shared" si="171"/>
        <v>Inactive</v>
      </c>
      <c r="X1180" s="144">
        <v>1103</v>
      </c>
      <c r="Y1180" s="157" t="s">
        <v>122</v>
      </c>
      <c r="Z1180" s="386">
        <v>0</v>
      </c>
      <c r="AA1180" s="386">
        <v>0.71</v>
      </c>
      <c r="AB1180" s="387" t="s">
        <v>65</v>
      </c>
      <c r="AC1180" s="157"/>
    </row>
    <row r="1181" spans="2:29">
      <c r="B1181" s="347">
        <v>21</v>
      </c>
      <c r="C1181" s="383">
        <v>0</v>
      </c>
      <c r="D1181" s="383" t="str">
        <f t="shared" si="166"/>
        <v>YES</v>
      </c>
      <c r="E1181" s="383" t="str">
        <f t="shared" si="167"/>
        <v>COLD</v>
      </c>
      <c r="F1181" s="383" t="str">
        <f t="shared" si="168"/>
        <v>NONE</v>
      </c>
      <c r="G1181" s="384" t="str">
        <f t="shared" si="163"/>
        <v>WET</v>
      </c>
      <c r="I1181" s="342">
        <v>3</v>
      </c>
      <c r="J1181" s="144" t="str">
        <f t="shared" si="169"/>
        <v>LARGE</v>
      </c>
      <c r="K1181" s="144" t="str">
        <f t="shared" si="170"/>
        <v>MEDIUM</v>
      </c>
      <c r="L1181" s="144" t="str" cm="1">
        <f t="array" ref="L1181">_xlfn.IFS(I1181&lt;=2,"SMALL",I1181&lt;=5,"MEDIUM",I1181&gt;5,"LARGE")</f>
        <v>MEDIUM</v>
      </c>
      <c r="M1181" s="144" t="str">
        <f t="shared" si="164"/>
        <v>NO</v>
      </c>
      <c r="N1181" s="374">
        <v>4.95</v>
      </c>
      <c r="O1181" s="374">
        <f t="shared" si="165"/>
        <v>5</v>
      </c>
      <c r="P1181" s="158" t="str" cm="1">
        <f t="array" ref="P1181">_xlfn.SWITCH(ROUND(N1181,0),5,"Excellent",4,"Good",3,"ok","Bad")</f>
        <v>Excellent</v>
      </c>
      <c r="Q1181" s="144">
        <v>87</v>
      </c>
      <c r="R1181" s="385">
        <v>42117</v>
      </c>
      <c r="S1181" s="385">
        <v>43833</v>
      </c>
      <c r="T1181" s="144">
        <v>2150</v>
      </c>
      <c r="U1181" s="144" t="s">
        <v>69</v>
      </c>
      <c r="V1181" s="144">
        <v>350</v>
      </c>
      <c r="W1181" s="144" t="str">
        <f t="shared" si="171"/>
        <v>Active</v>
      </c>
      <c r="X1181" s="144">
        <v>2150</v>
      </c>
      <c r="Y1181" s="157" t="s">
        <v>61</v>
      </c>
      <c r="Z1181" s="386">
        <v>1</v>
      </c>
      <c r="AA1181" s="386">
        <v>0.86</v>
      </c>
      <c r="AB1181" s="387" t="s">
        <v>62</v>
      </c>
      <c r="AC1181" s="157"/>
    </row>
    <row r="1182" spans="2:29">
      <c r="B1182" s="347">
        <v>42</v>
      </c>
      <c r="C1182" s="383">
        <v>0</v>
      </c>
      <c r="D1182" s="383" t="str">
        <f t="shared" si="166"/>
        <v>NO</v>
      </c>
      <c r="E1182" s="383" t="str">
        <f t="shared" si="167"/>
        <v>MILD</v>
      </c>
      <c r="F1182" s="383" t="str">
        <f t="shared" si="168"/>
        <v>NONE</v>
      </c>
      <c r="G1182" s="384" t="str">
        <f t="shared" si="163"/>
        <v>WET</v>
      </c>
      <c r="I1182" s="342">
        <v>4</v>
      </c>
      <c r="J1182" s="144" t="str">
        <f t="shared" si="169"/>
        <v>LARGE</v>
      </c>
      <c r="K1182" s="144" t="str">
        <f t="shared" si="170"/>
        <v>MEDIUM</v>
      </c>
      <c r="L1182" s="144" t="str" cm="1">
        <f t="array" ref="L1182">_xlfn.IFS(I1182&lt;=2,"SMALL",I1182&lt;=5,"MEDIUM",I1182&gt;5,"LARGE")</f>
        <v>MEDIUM</v>
      </c>
      <c r="M1182" s="144" t="str">
        <f t="shared" si="164"/>
        <v>YES</v>
      </c>
      <c r="N1182" s="374">
        <v>4.91</v>
      </c>
      <c r="O1182" s="374">
        <f t="shared" si="165"/>
        <v>5</v>
      </c>
      <c r="P1182" s="158" t="str" cm="1">
        <f t="array" ref="P1182">_xlfn.SWITCH(ROUND(N1182,0),5,"Excellent",4,"Good",3,"ok","Bad")</f>
        <v>Excellent</v>
      </c>
      <c r="Q1182" s="144">
        <v>162</v>
      </c>
      <c r="R1182" s="385">
        <v>42163</v>
      </c>
      <c r="S1182" s="385">
        <v>44002</v>
      </c>
      <c r="T1182" s="144">
        <v>769</v>
      </c>
      <c r="U1182" s="144" t="s">
        <v>60</v>
      </c>
      <c r="V1182" s="144">
        <v>8</v>
      </c>
      <c r="W1182" s="144" t="str">
        <f t="shared" si="171"/>
        <v>Active</v>
      </c>
      <c r="X1182" s="144">
        <v>769</v>
      </c>
      <c r="Y1182" s="157" t="s">
        <v>70</v>
      </c>
      <c r="Z1182" s="386">
        <v>1</v>
      </c>
      <c r="AA1182" s="386">
        <v>0.47</v>
      </c>
      <c r="AB1182" s="387" t="s">
        <v>62</v>
      </c>
      <c r="AC1182" s="157"/>
    </row>
    <row r="1183" spans="2:29">
      <c r="B1183" s="347">
        <v>16</v>
      </c>
      <c r="C1183" s="383">
        <v>0</v>
      </c>
      <c r="D1183" s="383" t="str">
        <f t="shared" si="166"/>
        <v>YES</v>
      </c>
      <c r="E1183" s="383" t="str">
        <f t="shared" si="167"/>
        <v>COLD</v>
      </c>
      <c r="F1183" s="383" t="str">
        <f t="shared" si="168"/>
        <v>NONE</v>
      </c>
      <c r="G1183" s="384" t="str">
        <f t="shared" si="163"/>
        <v>WET</v>
      </c>
      <c r="I1183" s="342">
        <v>11</v>
      </c>
      <c r="J1183" s="144" t="str">
        <f t="shared" si="169"/>
        <v>LARGE</v>
      </c>
      <c r="K1183" s="144" t="str">
        <f t="shared" si="170"/>
        <v>LARGE</v>
      </c>
      <c r="L1183" s="144" t="str" cm="1">
        <f t="array" ref="L1183">_xlfn.IFS(I1183&lt;=2,"SMALL",I1183&lt;=5,"MEDIUM",I1183&gt;5,"LARGE")</f>
        <v>LARGE</v>
      </c>
      <c r="M1183" s="144" t="str">
        <f t="shared" si="164"/>
        <v>NO</v>
      </c>
      <c r="N1183" s="374">
        <v>4.8899999999999997</v>
      </c>
      <c r="O1183" s="374">
        <f t="shared" si="165"/>
        <v>5</v>
      </c>
      <c r="P1183" s="158" t="str" cm="1">
        <f t="array" ref="P1183">_xlfn.SWITCH(ROUND(N1183,0),5,"Excellent",4,"Good",3,"ok","Bad")</f>
        <v>Excellent</v>
      </c>
      <c r="Q1183" s="144">
        <v>45</v>
      </c>
      <c r="R1183" s="385">
        <v>42125</v>
      </c>
      <c r="S1183" s="385">
        <v>44045</v>
      </c>
      <c r="T1183" s="144">
        <v>2151</v>
      </c>
      <c r="U1183" s="144" t="s">
        <v>69</v>
      </c>
      <c r="V1183" s="144">
        <v>85</v>
      </c>
      <c r="W1183" s="144" t="str">
        <f t="shared" si="171"/>
        <v>Active</v>
      </c>
      <c r="X1183" s="144">
        <v>2151</v>
      </c>
      <c r="Y1183" s="157" t="s">
        <v>64</v>
      </c>
      <c r="Z1183" s="386">
        <v>1</v>
      </c>
      <c r="AA1183" s="386">
        <v>0.88</v>
      </c>
      <c r="AB1183" s="387" t="s">
        <v>62</v>
      </c>
      <c r="AC1183" s="157"/>
    </row>
    <row r="1184" spans="2:29">
      <c r="B1184" s="347">
        <v>40</v>
      </c>
      <c r="C1184" s="383">
        <v>0</v>
      </c>
      <c r="D1184" s="383" t="str">
        <f t="shared" si="166"/>
        <v>NO</v>
      </c>
      <c r="E1184" s="383" t="str">
        <f t="shared" si="167"/>
        <v>MILD</v>
      </c>
      <c r="F1184" s="383" t="str">
        <f t="shared" si="168"/>
        <v>NONE</v>
      </c>
      <c r="G1184" s="384" t="str">
        <f t="shared" si="163"/>
        <v>WET</v>
      </c>
      <c r="I1184" s="342">
        <v>3</v>
      </c>
      <c r="J1184" s="144" t="str">
        <f t="shared" si="169"/>
        <v>LARGE</v>
      </c>
      <c r="K1184" s="144" t="str">
        <f t="shared" si="170"/>
        <v>MEDIUM</v>
      </c>
      <c r="L1184" s="144" t="str" cm="1">
        <f t="array" ref="L1184">_xlfn.IFS(I1184&lt;=2,"SMALL",I1184&lt;=5,"MEDIUM",I1184&gt;5,"LARGE")</f>
        <v>MEDIUM</v>
      </c>
      <c r="M1184" s="144" t="str">
        <f t="shared" si="164"/>
        <v>NO</v>
      </c>
      <c r="N1184" s="374">
        <v>4.83</v>
      </c>
      <c r="O1184" s="374">
        <f t="shared" si="165"/>
        <v>5</v>
      </c>
      <c r="P1184" s="158" t="str" cm="1">
        <f t="array" ref="P1184">_xlfn.SWITCH(ROUND(N1184,0),5,"Excellent",4,"Good",3,"ok","Bad")</f>
        <v>Excellent</v>
      </c>
      <c r="Q1184" s="144">
        <v>12</v>
      </c>
      <c r="R1184" s="385">
        <v>42154</v>
      </c>
      <c r="S1184" s="385">
        <v>43685</v>
      </c>
      <c r="T1184" s="144">
        <v>2073</v>
      </c>
      <c r="U1184" s="144" t="s">
        <v>69</v>
      </c>
      <c r="V1184" s="144">
        <v>255</v>
      </c>
      <c r="W1184" s="144" t="str">
        <f t="shared" si="171"/>
        <v>Active</v>
      </c>
      <c r="X1184" s="144">
        <v>2073</v>
      </c>
      <c r="Y1184" s="157" t="s">
        <v>70</v>
      </c>
      <c r="Z1184" s="386">
        <v>1</v>
      </c>
      <c r="AA1184" s="386">
        <v>0.2</v>
      </c>
      <c r="AB1184" s="387" t="s">
        <v>65</v>
      </c>
      <c r="AC1184" s="157"/>
    </row>
    <row r="1185" spans="2:29">
      <c r="B1185" s="347">
        <v>15</v>
      </c>
      <c r="C1185" s="383">
        <v>13</v>
      </c>
      <c r="D1185" s="383" t="str">
        <f t="shared" si="166"/>
        <v>YES</v>
      </c>
      <c r="E1185" s="383" t="str">
        <f t="shared" si="167"/>
        <v>COLD</v>
      </c>
      <c r="F1185" s="383" t="str">
        <f t="shared" si="168"/>
        <v>NONE</v>
      </c>
      <c r="G1185" s="384" t="str">
        <f t="shared" si="163"/>
        <v>WET</v>
      </c>
      <c r="I1185" s="342">
        <v>2</v>
      </c>
      <c r="J1185" s="144" t="str">
        <f t="shared" si="169"/>
        <v>SMALL</v>
      </c>
      <c r="K1185" s="144" t="str">
        <f t="shared" si="170"/>
        <v>SMALL</v>
      </c>
      <c r="L1185" s="144" t="str" cm="1">
        <f t="array" ref="L1185">_xlfn.IFS(I1185&lt;=2,"SMALL",I1185&lt;=5,"MEDIUM",I1185&gt;5,"LARGE")</f>
        <v>SMALL</v>
      </c>
      <c r="M1185" s="144" t="str">
        <f t="shared" si="164"/>
        <v>NO</v>
      </c>
      <c r="N1185" s="374">
        <v>5</v>
      </c>
      <c r="O1185" s="374">
        <f t="shared" si="165"/>
        <v>5</v>
      </c>
      <c r="P1185" s="158" t="str" cm="1">
        <f t="array" ref="P1185">_xlfn.SWITCH(ROUND(N1185,0),5,"Excellent",4,"Good",3,"ok","Bad")</f>
        <v>Excellent</v>
      </c>
      <c r="Q1185" s="144">
        <v>52</v>
      </c>
      <c r="R1185" s="385">
        <v>42104</v>
      </c>
      <c r="S1185" s="385">
        <v>43849</v>
      </c>
      <c r="T1185" s="144">
        <v>2148</v>
      </c>
      <c r="U1185" s="144" t="s">
        <v>69</v>
      </c>
      <c r="V1185" s="144">
        <v>219</v>
      </c>
      <c r="W1185" s="144" t="str">
        <f t="shared" si="171"/>
        <v>Active</v>
      </c>
      <c r="X1185" s="144">
        <v>2148</v>
      </c>
      <c r="Y1185" s="157" t="s">
        <v>70</v>
      </c>
      <c r="Z1185" s="386">
        <v>1</v>
      </c>
      <c r="AA1185" s="386">
        <v>0.93</v>
      </c>
      <c r="AB1185" s="387" t="s">
        <v>65</v>
      </c>
      <c r="AC1185" s="157"/>
    </row>
    <row r="1186" spans="2:29">
      <c r="B1186" s="347">
        <v>44</v>
      </c>
      <c r="C1186" s="383">
        <v>0</v>
      </c>
      <c r="D1186" s="383" t="str">
        <f t="shared" si="166"/>
        <v>NO</v>
      </c>
      <c r="E1186" s="383" t="str">
        <f t="shared" si="167"/>
        <v>MILD</v>
      </c>
      <c r="F1186" s="383" t="str">
        <f t="shared" si="168"/>
        <v>NONE</v>
      </c>
      <c r="G1186" s="384" t="str">
        <f t="shared" si="163"/>
        <v>WET</v>
      </c>
      <c r="I1186" s="342">
        <v>2</v>
      </c>
      <c r="J1186" s="144" t="str">
        <f t="shared" si="169"/>
        <v>SMALL</v>
      </c>
      <c r="K1186" s="144" t="str">
        <f t="shared" si="170"/>
        <v>SMALL</v>
      </c>
      <c r="L1186" s="144" t="str" cm="1">
        <f t="array" ref="L1186">_xlfn.IFS(I1186&lt;=2,"SMALL",I1186&lt;=5,"MEDIUM",I1186&gt;5,"LARGE")</f>
        <v>SMALL</v>
      </c>
      <c r="M1186" s="144" t="str">
        <f t="shared" si="164"/>
        <v>NO</v>
      </c>
      <c r="N1186" s="374">
        <v>4.62</v>
      </c>
      <c r="O1186" s="374">
        <f t="shared" si="165"/>
        <v>5</v>
      </c>
      <c r="P1186" s="158" t="str" cm="1">
        <f t="array" ref="P1186">_xlfn.SWITCH(ROUND(N1186,0),5,"Excellent",4,"Good",3,"ok","Bad")</f>
        <v>Excellent</v>
      </c>
      <c r="Q1186" s="144">
        <v>137</v>
      </c>
      <c r="R1186" s="385">
        <v>42091</v>
      </c>
      <c r="S1186" s="385">
        <v>43885</v>
      </c>
      <c r="T1186" s="144">
        <v>1662</v>
      </c>
      <c r="U1186" s="144" t="s">
        <v>60</v>
      </c>
      <c r="V1186" s="144">
        <v>365</v>
      </c>
      <c r="W1186" s="144" t="str">
        <f t="shared" si="171"/>
        <v>Active</v>
      </c>
      <c r="X1186" s="144">
        <v>1662</v>
      </c>
      <c r="Y1186" s="157" t="s">
        <v>70</v>
      </c>
      <c r="Z1186" s="386">
        <v>1</v>
      </c>
      <c r="AA1186" s="386">
        <v>0.93</v>
      </c>
      <c r="AB1186" s="387" t="s">
        <v>65</v>
      </c>
      <c r="AC1186" s="157"/>
    </row>
    <row r="1187" spans="2:29">
      <c r="B1187" s="347">
        <v>37</v>
      </c>
      <c r="C1187" s="383">
        <v>0</v>
      </c>
      <c r="D1187" s="383" t="str">
        <f t="shared" si="166"/>
        <v>NO</v>
      </c>
      <c r="E1187" s="383" t="str">
        <f t="shared" si="167"/>
        <v>COLD</v>
      </c>
      <c r="F1187" s="383" t="str">
        <f t="shared" si="168"/>
        <v>NONE</v>
      </c>
      <c r="G1187" s="384" t="str">
        <f t="shared" si="163"/>
        <v>WET</v>
      </c>
      <c r="I1187" s="342">
        <v>10</v>
      </c>
      <c r="J1187" s="144" t="str">
        <f t="shared" si="169"/>
        <v>LARGE</v>
      </c>
      <c r="K1187" s="144" t="str">
        <f t="shared" si="170"/>
        <v>LARGE</v>
      </c>
      <c r="L1187" s="144" t="str" cm="1">
        <f t="array" ref="L1187">_xlfn.IFS(I1187&lt;=2,"SMALL",I1187&lt;=5,"MEDIUM",I1187&gt;5,"LARGE")</f>
        <v>LARGE</v>
      </c>
      <c r="M1187" s="144" t="str">
        <f t="shared" si="164"/>
        <v>YES</v>
      </c>
      <c r="N1187" s="374">
        <v>4.82</v>
      </c>
      <c r="O1187" s="374">
        <f t="shared" si="165"/>
        <v>5</v>
      </c>
      <c r="P1187" s="158" t="str" cm="1">
        <f t="array" ref="P1187">_xlfn.SWITCH(ROUND(N1187,0),5,"Excellent",4,"Good",3,"ok","Bad")</f>
        <v>Excellent</v>
      </c>
      <c r="Q1187" s="144">
        <v>160</v>
      </c>
      <c r="R1187" s="385">
        <v>42095</v>
      </c>
      <c r="S1187" s="385">
        <v>44035</v>
      </c>
      <c r="T1187" s="144">
        <v>515</v>
      </c>
      <c r="U1187" s="144" t="s">
        <v>69</v>
      </c>
      <c r="V1187" s="144">
        <v>227</v>
      </c>
      <c r="W1187" s="144" t="str">
        <f t="shared" si="171"/>
        <v>Active</v>
      </c>
      <c r="X1187" s="144">
        <v>515</v>
      </c>
      <c r="Y1187" s="157" t="s">
        <v>70</v>
      </c>
      <c r="Z1187" s="386">
        <v>1</v>
      </c>
      <c r="AA1187" s="386">
        <v>0.91</v>
      </c>
      <c r="AB1187" s="387" t="s">
        <v>62</v>
      </c>
      <c r="AC1187" s="157"/>
    </row>
    <row r="1188" spans="2:29">
      <c r="B1188" s="347">
        <v>21</v>
      </c>
      <c r="C1188" s="383">
        <v>3</v>
      </c>
      <c r="D1188" s="383" t="str">
        <f t="shared" si="166"/>
        <v>YES</v>
      </c>
      <c r="E1188" s="383" t="str">
        <f t="shared" si="167"/>
        <v>COLD</v>
      </c>
      <c r="F1188" s="383" t="str">
        <f t="shared" si="168"/>
        <v>NONE</v>
      </c>
      <c r="G1188" s="384" t="str">
        <f t="shared" si="163"/>
        <v>WET</v>
      </c>
      <c r="I1188" s="342">
        <v>4</v>
      </c>
      <c r="J1188" s="144" t="str">
        <f t="shared" si="169"/>
        <v>LARGE</v>
      </c>
      <c r="K1188" s="144" t="str">
        <f t="shared" si="170"/>
        <v>MEDIUM</v>
      </c>
      <c r="L1188" s="144" t="str" cm="1">
        <f t="array" ref="L1188">_xlfn.IFS(I1188&lt;=2,"SMALL",I1188&lt;=5,"MEDIUM",I1188&gt;5,"LARGE")</f>
        <v>MEDIUM</v>
      </c>
      <c r="M1188" s="144" t="str">
        <f t="shared" si="164"/>
        <v>NO</v>
      </c>
      <c r="N1188" s="374">
        <v>5</v>
      </c>
      <c r="O1188" s="374">
        <f t="shared" si="165"/>
        <v>5</v>
      </c>
      <c r="P1188" s="158" t="str" cm="1">
        <f t="array" ref="P1188">_xlfn.SWITCH(ROUND(N1188,0),5,"Excellent",4,"Good",3,"ok","Bad")</f>
        <v>Excellent</v>
      </c>
      <c r="Q1188" s="144">
        <v>9</v>
      </c>
      <c r="R1188" s="385">
        <v>43710</v>
      </c>
      <c r="S1188" s="385">
        <v>43878</v>
      </c>
      <c r="T1188" s="144">
        <v>1768</v>
      </c>
      <c r="U1188" s="144" t="s">
        <v>69</v>
      </c>
      <c r="V1188" s="144">
        <v>90</v>
      </c>
      <c r="W1188" s="144" t="str">
        <f t="shared" si="171"/>
        <v>Active</v>
      </c>
      <c r="X1188" s="144">
        <v>1768</v>
      </c>
      <c r="Y1188" s="157" t="s">
        <v>70</v>
      </c>
      <c r="Z1188" s="386">
        <v>1</v>
      </c>
      <c r="AA1188" s="386">
        <v>0.98</v>
      </c>
      <c r="AB1188" s="387" t="s">
        <v>62</v>
      </c>
      <c r="AC1188" s="157"/>
    </row>
    <row r="1189" spans="2:29">
      <c r="B1189" s="347">
        <v>11</v>
      </c>
      <c r="C1189" s="383">
        <v>0</v>
      </c>
      <c r="D1189" s="383" t="str">
        <f t="shared" si="166"/>
        <v>YES</v>
      </c>
      <c r="E1189" s="383" t="str">
        <f t="shared" si="167"/>
        <v>COLD</v>
      </c>
      <c r="F1189" s="383" t="str">
        <f t="shared" si="168"/>
        <v>NONE</v>
      </c>
      <c r="G1189" s="384" t="str">
        <f t="shared" si="163"/>
        <v>WET</v>
      </c>
      <c r="I1189" s="342">
        <v>2</v>
      </c>
      <c r="J1189" s="144" t="str">
        <f t="shared" si="169"/>
        <v>SMALL</v>
      </c>
      <c r="K1189" s="144" t="str">
        <f t="shared" si="170"/>
        <v>SMALL</v>
      </c>
      <c r="L1189" s="144" t="str" cm="1">
        <f t="array" ref="L1189">_xlfn.IFS(I1189&lt;=2,"SMALL",I1189&lt;=5,"MEDIUM",I1189&gt;5,"LARGE")</f>
        <v>SMALL</v>
      </c>
      <c r="M1189" s="144" t="str">
        <f t="shared" si="164"/>
        <v>NO</v>
      </c>
      <c r="N1189" s="374">
        <v>4.78</v>
      </c>
      <c r="O1189" s="374">
        <f t="shared" si="165"/>
        <v>5</v>
      </c>
      <c r="P1189" s="158" t="str" cm="1">
        <f t="array" ref="P1189">_xlfn.SWITCH(ROUND(N1189,0),5,"Excellent",4,"Good",3,"ok","Bad")</f>
        <v>Excellent</v>
      </c>
      <c r="Q1189" s="144">
        <v>36</v>
      </c>
      <c r="R1189" s="385">
        <v>43194</v>
      </c>
      <c r="S1189" s="385">
        <v>44044</v>
      </c>
      <c r="T1189" s="144">
        <v>2161</v>
      </c>
      <c r="U1189" s="144" t="s">
        <v>60</v>
      </c>
      <c r="V1189" s="144">
        <v>0</v>
      </c>
      <c r="W1189" s="144" t="str">
        <f t="shared" si="171"/>
        <v>Inactive</v>
      </c>
      <c r="X1189" s="144">
        <v>2161</v>
      </c>
      <c r="Y1189" s="157" t="s">
        <v>61</v>
      </c>
      <c r="Z1189" s="386">
        <v>1</v>
      </c>
      <c r="AA1189" s="386">
        <v>0.61</v>
      </c>
      <c r="AB1189" s="387" t="s">
        <v>65</v>
      </c>
      <c r="AC1189" s="157"/>
    </row>
    <row r="1190" spans="2:29">
      <c r="B1190" s="347">
        <v>32</v>
      </c>
      <c r="C1190" s="383">
        <v>8</v>
      </c>
      <c r="D1190" s="383" t="str">
        <f t="shared" si="166"/>
        <v>YES</v>
      </c>
      <c r="E1190" s="383" t="str">
        <f t="shared" si="167"/>
        <v>COLD</v>
      </c>
      <c r="F1190" s="383" t="str">
        <f t="shared" si="168"/>
        <v>NONE</v>
      </c>
      <c r="G1190" s="384" t="str">
        <f t="shared" si="163"/>
        <v>WET</v>
      </c>
      <c r="I1190" s="342">
        <v>4</v>
      </c>
      <c r="J1190" s="144" t="str">
        <f t="shared" si="169"/>
        <v>LARGE</v>
      </c>
      <c r="K1190" s="144" t="str">
        <f t="shared" si="170"/>
        <v>MEDIUM</v>
      </c>
      <c r="L1190" s="144" t="str" cm="1">
        <f t="array" ref="L1190">_xlfn.IFS(I1190&lt;=2,"SMALL",I1190&lt;=5,"MEDIUM",I1190&gt;5,"LARGE")</f>
        <v>MEDIUM</v>
      </c>
      <c r="M1190" s="144" t="str">
        <f t="shared" si="164"/>
        <v>NO</v>
      </c>
      <c r="N1190" s="374">
        <v>4.72</v>
      </c>
      <c r="O1190" s="374">
        <f t="shared" si="165"/>
        <v>5</v>
      </c>
      <c r="P1190" s="158" t="str" cm="1">
        <f t="array" ref="P1190">_xlfn.SWITCH(ROUND(N1190,0),5,"Excellent",4,"Good",3,"ok","Bad")</f>
        <v>Excellent</v>
      </c>
      <c r="Q1190" s="144">
        <v>162</v>
      </c>
      <c r="R1190" s="385">
        <v>42120</v>
      </c>
      <c r="S1190" s="385">
        <v>44053</v>
      </c>
      <c r="T1190" s="144">
        <v>1830</v>
      </c>
      <c r="U1190" s="144" t="s">
        <v>69</v>
      </c>
      <c r="V1190" s="144">
        <v>359</v>
      </c>
      <c r="W1190" s="144" t="str">
        <f t="shared" si="171"/>
        <v>Active</v>
      </c>
      <c r="X1190" s="144">
        <v>1830</v>
      </c>
      <c r="Y1190" s="157" t="s">
        <v>70</v>
      </c>
      <c r="Z1190" s="386">
        <v>1</v>
      </c>
      <c r="AA1190" s="386">
        <v>1</v>
      </c>
      <c r="AB1190" s="387" t="s">
        <v>62</v>
      </c>
      <c r="AC1190" s="157"/>
    </row>
    <row r="1191" spans="2:29">
      <c r="B1191" s="347">
        <v>60</v>
      </c>
      <c r="C1191" s="383">
        <v>30</v>
      </c>
      <c r="D1191" s="383" t="str">
        <f t="shared" si="166"/>
        <v>NO</v>
      </c>
      <c r="E1191" s="383" t="str">
        <f t="shared" si="167"/>
        <v>MILD</v>
      </c>
      <c r="F1191" s="383" t="str">
        <f t="shared" si="168"/>
        <v>RAIN</v>
      </c>
      <c r="G1191" s="384" t="str">
        <f t="shared" si="163"/>
        <v>WET</v>
      </c>
      <c r="I1191" s="342">
        <v>3</v>
      </c>
      <c r="J1191" s="144" t="str">
        <f t="shared" si="169"/>
        <v>LARGE</v>
      </c>
      <c r="K1191" s="144" t="str">
        <f t="shared" si="170"/>
        <v>MEDIUM</v>
      </c>
      <c r="L1191" s="144" t="str" cm="1">
        <f t="array" ref="L1191">_xlfn.IFS(I1191&lt;=2,"SMALL",I1191&lt;=5,"MEDIUM",I1191&gt;5,"LARGE")</f>
        <v>MEDIUM</v>
      </c>
      <c r="M1191" s="144" t="str">
        <f t="shared" si="164"/>
        <v>NO</v>
      </c>
      <c r="N1191" s="374">
        <v>4.58</v>
      </c>
      <c r="O1191" s="374">
        <f t="shared" si="165"/>
        <v>5</v>
      </c>
      <c r="P1191" s="158" t="str" cm="1">
        <f t="array" ref="P1191">_xlfn.SWITCH(ROUND(N1191,0),5,"Excellent",4,"Good",3,"ok","Bad")</f>
        <v>Excellent</v>
      </c>
      <c r="Q1191" s="144">
        <v>99</v>
      </c>
      <c r="R1191" s="385">
        <v>42883</v>
      </c>
      <c r="S1191" s="385">
        <v>44037</v>
      </c>
      <c r="T1191" s="144">
        <v>2151</v>
      </c>
      <c r="U1191" s="144" t="s">
        <v>73</v>
      </c>
      <c r="V1191" s="144">
        <v>90</v>
      </c>
      <c r="W1191" s="144" t="str">
        <f t="shared" si="171"/>
        <v>Active</v>
      </c>
      <c r="X1191" s="144">
        <v>2151</v>
      </c>
      <c r="Y1191" s="157" t="s">
        <v>61</v>
      </c>
      <c r="Z1191" s="386">
        <v>1</v>
      </c>
      <c r="AA1191" s="386">
        <v>0.98</v>
      </c>
      <c r="AB1191" s="387" t="s">
        <v>62</v>
      </c>
      <c r="AC1191" s="157"/>
    </row>
    <row r="1192" spans="2:29">
      <c r="B1192" s="347">
        <v>51</v>
      </c>
      <c r="C1192" s="383">
        <v>0</v>
      </c>
      <c r="D1192" s="383" t="str">
        <f t="shared" si="166"/>
        <v>NO</v>
      </c>
      <c r="E1192" s="383" t="str">
        <f t="shared" si="167"/>
        <v>MILD</v>
      </c>
      <c r="F1192" s="383" t="str">
        <f t="shared" si="168"/>
        <v>NONE</v>
      </c>
      <c r="G1192" s="384" t="str">
        <f t="shared" si="163"/>
        <v>WET</v>
      </c>
      <c r="I1192" s="342">
        <v>4</v>
      </c>
      <c r="J1192" s="144" t="str">
        <f t="shared" si="169"/>
        <v>LARGE</v>
      </c>
      <c r="K1192" s="144" t="str">
        <f t="shared" si="170"/>
        <v>MEDIUM</v>
      </c>
      <c r="L1192" s="144" t="str" cm="1">
        <f t="array" ref="L1192">_xlfn.IFS(I1192&lt;=2,"SMALL",I1192&lt;=5,"MEDIUM",I1192&gt;5,"LARGE")</f>
        <v>MEDIUM</v>
      </c>
      <c r="M1192" s="144" t="str">
        <f t="shared" si="164"/>
        <v>YES</v>
      </c>
      <c r="N1192" s="374">
        <v>4.99</v>
      </c>
      <c r="O1192" s="374">
        <f t="shared" si="165"/>
        <v>5</v>
      </c>
      <c r="P1192" s="158" t="str" cm="1">
        <f t="array" ref="P1192">_xlfn.SWITCH(ROUND(N1192,0),5,"Excellent",4,"Good",3,"ok","Bad")</f>
        <v>Excellent</v>
      </c>
      <c r="Q1192" s="144">
        <v>169</v>
      </c>
      <c r="R1192" s="385">
        <v>42101</v>
      </c>
      <c r="S1192" s="385">
        <v>43832</v>
      </c>
      <c r="T1192" s="144">
        <v>225</v>
      </c>
      <c r="U1192" s="144" t="s">
        <v>69</v>
      </c>
      <c r="V1192" s="144">
        <v>87</v>
      </c>
      <c r="W1192" s="144" t="str">
        <f t="shared" si="171"/>
        <v>Active</v>
      </c>
      <c r="X1192" s="144">
        <v>225</v>
      </c>
      <c r="Y1192" s="157" t="s">
        <v>70</v>
      </c>
      <c r="Z1192" s="386">
        <v>1</v>
      </c>
      <c r="AA1192" s="386">
        <v>0.96</v>
      </c>
      <c r="AB1192" s="387" t="s">
        <v>62</v>
      </c>
      <c r="AC1192" s="157"/>
    </row>
    <row r="1193" spans="2:29">
      <c r="B1193" s="347">
        <v>46</v>
      </c>
      <c r="C1193" s="383">
        <v>0</v>
      </c>
      <c r="D1193" s="383" t="str">
        <f t="shared" si="166"/>
        <v>NO</v>
      </c>
      <c r="E1193" s="383" t="str">
        <f t="shared" si="167"/>
        <v>MILD</v>
      </c>
      <c r="F1193" s="383" t="str">
        <f t="shared" si="168"/>
        <v>NONE</v>
      </c>
      <c r="G1193" s="384" t="str">
        <f t="shared" si="163"/>
        <v>WET</v>
      </c>
      <c r="I1193" s="342">
        <v>7</v>
      </c>
      <c r="J1193" s="144" t="str">
        <f t="shared" si="169"/>
        <v>LARGE</v>
      </c>
      <c r="K1193" s="144" t="str">
        <f t="shared" si="170"/>
        <v>LARGE</v>
      </c>
      <c r="L1193" s="144" t="str" cm="1">
        <f t="array" ref="L1193">_xlfn.IFS(I1193&lt;=2,"SMALL",I1193&lt;=5,"MEDIUM",I1193&gt;5,"LARGE")</f>
        <v>LARGE</v>
      </c>
      <c r="M1193" s="144" t="str">
        <f t="shared" si="164"/>
        <v>NO</v>
      </c>
      <c r="N1193" s="374">
        <v>5</v>
      </c>
      <c r="O1193" s="374">
        <f t="shared" si="165"/>
        <v>5</v>
      </c>
      <c r="P1193" s="158" t="str" cm="1">
        <f t="array" ref="P1193">_xlfn.SWITCH(ROUND(N1193,0),5,"Excellent",4,"Good",3,"ok","Bad")</f>
        <v>Excellent</v>
      </c>
      <c r="Q1193" s="144">
        <v>9</v>
      </c>
      <c r="R1193" s="385">
        <v>42173</v>
      </c>
      <c r="S1193" s="385">
        <v>42397</v>
      </c>
      <c r="T1193" s="144">
        <v>309</v>
      </c>
      <c r="U1193" s="144" t="s">
        <v>69</v>
      </c>
      <c r="V1193" s="144">
        <v>364</v>
      </c>
      <c r="W1193" s="144" t="str">
        <f t="shared" si="171"/>
        <v>Active</v>
      </c>
      <c r="X1193" s="144">
        <v>309</v>
      </c>
      <c r="Y1193" s="157" t="s">
        <v>61</v>
      </c>
      <c r="Z1193" s="386">
        <v>1</v>
      </c>
      <c r="AA1193" s="386">
        <v>0.74</v>
      </c>
      <c r="AB1193" s="387" t="s">
        <v>65</v>
      </c>
      <c r="AC1193" s="157"/>
    </row>
    <row r="1194" spans="2:29">
      <c r="B1194" s="347">
        <v>42</v>
      </c>
      <c r="C1194" s="383">
        <v>0</v>
      </c>
      <c r="D1194" s="383" t="str">
        <f t="shared" si="166"/>
        <v>NO</v>
      </c>
      <c r="E1194" s="383" t="str">
        <f t="shared" si="167"/>
        <v>MILD</v>
      </c>
      <c r="F1194" s="383" t="str">
        <f t="shared" si="168"/>
        <v>NONE</v>
      </c>
      <c r="G1194" s="384" t="str">
        <f t="shared" si="163"/>
        <v>WET</v>
      </c>
      <c r="I1194" s="342">
        <v>2</v>
      </c>
      <c r="J1194" s="144" t="str">
        <f t="shared" si="169"/>
        <v>SMALL</v>
      </c>
      <c r="K1194" s="144" t="str">
        <f t="shared" si="170"/>
        <v>SMALL</v>
      </c>
      <c r="L1194" s="144" t="str" cm="1">
        <f t="array" ref="L1194">_xlfn.IFS(I1194&lt;=2,"SMALL",I1194&lt;=5,"MEDIUM",I1194&gt;5,"LARGE")</f>
        <v>SMALL</v>
      </c>
      <c r="M1194" s="144" t="str">
        <f t="shared" si="164"/>
        <v>NO</v>
      </c>
      <c r="N1194" s="374">
        <v>5</v>
      </c>
      <c r="O1194" s="374">
        <f t="shared" si="165"/>
        <v>5</v>
      </c>
      <c r="P1194" s="158" t="str" cm="1">
        <f t="array" ref="P1194">_xlfn.SWITCH(ROUND(N1194,0),5,"Excellent",4,"Good",3,"ok","Bad")</f>
        <v>Excellent</v>
      </c>
      <c r="Q1194" s="144">
        <v>47</v>
      </c>
      <c r="R1194" s="385">
        <v>42127</v>
      </c>
      <c r="S1194" s="385">
        <v>43832</v>
      </c>
      <c r="T1194" s="144">
        <v>2004</v>
      </c>
      <c r="U1194" s="144" t="s">
        <v>69</v>
      </c>
      <c r="V1194" s="144">
        <v>363</v>
      </c>
      <c r="W1194" s="144" t="str">
        <f t="shared" si="171"/>
        <v>Active</v>
      </c>
      <c r="X1194" s="144">
        <v>2004</v>
      </c>
      <c r="Y1194" s="157" t="s">
        <v>70</v>
      </c>
      <c r="Z1194" s="386">
        <v>1</v>
      </c>
      <c r="AA1194" s="386">
        <v>0.94</v>
      </c>
      <c r="AB1194" s="387" t="s">
        <v>62</v>
      </c>
      <c r="AC1194" s="157"/>
    </row>
    <row r="1195" spans="2:29">
      <c r="B1195" s="347">
        <v>54</v>
      </c>
      <c r="C1195" s="383">
        <v>0</v>
      </c>
      <c r="D1195" s="383" t="str">
        <f t="shared" si="166"/>
        <v>NO</v>
      </c>
      <c r="E1195" s="383" t="str">
        <f t="shared" si="167"/>
        <v>MILD</v>
      </c>
      <c r="F1195" s="383" t="str">
        <f t="shared" si="168"/>
        <v>NONE</v>
      </c>
      <c r="G1195" s="384" t="str">
        <f t="shared" si="163"/>
        <v>WET</v>
      </c>
      <c r="I1195" s="342">
        <v>2</v>
      </c>
      <c r="J1195" s="144" t="str">
        <f t="shared" si="169"/>
        <v>SMALL</v>
      </c>
      <c r="K1195" s="144" t="str">
        <f t="shared" si="170"/>
        <v>SMALL</v>
      </c>
      <c r="L1195" s="144" t="str" cm="1">
        <f t="array" ref="L1195">_xlfn.IFS(I1195&lt;=2,"SMALL",I1195&lt;=5,"MEDIUM",I1195&gt;5,"LARGE")</f>
        <v>SMALL</v>
      </c>
      <c r="M1195" s="144" t="str">
        <f t="shared" si="164"/>
        <v>YES</v>
      </c>
      <c r="N1195" s="374">
        <v>4.91</v>
      </c>
      <c r="O1195" s="374">
        <f t="shared" si="165"/>
        <v>5</v>
      </c>
      <c r="P1195" s="158" t="str" cm="1">
        <f t="array" ref="P1195">_xlfn.SWITCH(ROUND(N1195,0),5,"Excellent",4,"Good",3,"ok","Bad")</f>
        <v>Excellent</v>
      </c>
      <c r="Q1195" s="144">
        <v>152</v>
      </c>
      <c r="R1195" s="385">
        <v>42126</v>
      </c>
      <c r="S1195" s="385">
        <v>44040</v>
      </c>
      <c r="T1195" s="144">
        <v>1611</v>
      </c>
      <c r="U1195" s="144" t="s">
        <v>69</v>
      </c>
      <c r="V1195" s="144">
        <v>307</v>
      </c>
      <c r="W1195" s="144" t="str">
        <f t="shared" si="171"/>
        <v>Active</v>
      </c>
      <c r="X1195" s="144">
        <v>1611</v>
      </c>
      <c r="Y1195" s="157" t="s">
        <v>61</v>
      </c>
      <c r="Z1195" s="386">
        <v>1</v>
      </c>
      <c r="AA1195" s="386">
        <v>0.67</v>
      </c>
      <c r="AB1195" s="387" t="s">
        <v>65</v>
      </c>
      <c r="AC1195" s="157"/>
    </row>
    <row r="1196" spans="2:29">
      <c r="B1196" s="347">
        <v>60</v>
      </c>
      <c r="C1196" s="383">
        <v>0</v>
      </c>
      <c r="D1196" s="383" t="str">
        <f t="shared" si="166"/>
        <v>NO</v>
      </c>
      <c r="E1196" s="383" t="str">
        <f t="shared" si="167"/>
        <v>MILD</v>
      </c>
      <c r="F1196" s="383" t="str">
        <f t="shared" si="168"/>
        <v>NONE</v>
      </c>
      <c r="G1196" s="384" t="str">
        <f t="shared" si="163"/>
        <v>WET</v>
      </c>
      <c r="I1196" s="342">
        <v>6</v>
      </c>
      <c r="J1196" s="144" t="str">
        <f t="shared" si="169"/>
        <v>LARGE</v>
      </c>
      <c r="K1196" s="144" t="str">
        <f t="shared" si="170"/>
        <v>LARGE</v>
      </c>
      <c r="L1196" s="144" t="str" cm="1">
        <f t="array" ref="L1196">_xlfn.IFS(I1196&lt;=2,"SMALL",I1196&lt;=5,"MEDIUM",I1196&gt;5,"LARGE")</f>
        <v>LARGE</v>
      </c>
      <c r="M1196" s="144" t="str">
        <f t="shared" si="164"/>
        <v>NO</v>
      </c>
      <c r="N1196" s="374">
        <v>4.53</v>
      </c>
      <c r="O1196" s="374">
        <f t="shared" si="165"/>
        <v>5</v>
      </c>
      <c r="P1196" s="158" t="str" cm="1">
        <f t="array" ref="P1196">_xlfn.SWITCH(ROUND(N1196,0),5,"Excellent",4,"Good",3,"ok","Bad")</f>
        <v>Excellent</v>
      </c>
      <c r="Q1196" s="144">
        <v>15</v>
      </c>
      <c r="R1196" s="385">
        <v>42157</v>
      </c>
      <c r="S1196" s="385">
        <v>43811</v>
      </c>
      <c r="T1196" s="144">
        <v>2052</v>
      </c>
      <c r="U1196" s="144" t="s">
        <v>69</v>
      </c>
      <c r="V1196" s="144">
        <v>365</v>
      </c>
      <c r="W1196" s="144" t="str">
        <f t="shared" si="171"/>
        <v>Active</v>
      </c>
      <c r="X1196" s="144">
        <v>2052</v>
      </c>
      <c r="Y1196" s="157" t="s">
        <v>70</v>
      </c>
      <c r="Z1196" s="386">
        <v>1</v>
      </c>
      <c r="AA1196" s="386">
        <v>0.96</v>
      </c>
      <c r="AB1196" s="387" t="s">
        <v>62</v>
      </c>
      <c r="AC1196" s="157"/>
    </row>
    <row r="1197" spans="2:29">
      <c r="B1197" s="347">
        <v>55</v>
      </c>
      <c r="C1197" s="383">
        <v>0</v>
      </c>
      <c r="D1197" s="383" t="str">
        <f t="shared" si="166"/>
        <v>NO</v>
      </c>
      <c r="E1197" s="383" t="str">
        <f t="shared" si="167"/>
        <v>MILD</v>
      </c>
      <c r="F1197" s="383" t="str">
        <f t="shared" si="168"/>
        <v>NONE</v>
      </c>
      <c r="G1197" s="384" t="str">
        <f t="shared" si="163"/>
        <v>WET</v>
      </c>
      <c r="I1197" s="342">
        <v>2</v>
      </c>
      <c r="J1197" s="144" t="str">
        <f t="shared" si="169"/>
        <v>SMALL</v>
      </c>
      <c r="K1197" s="144" t="str">
        <f t="shared" si="170"/>
        <v>SMALL</v>
      </c>
      <c r="L1197" s="144" t="str" cm="1">
        <f t="array" ref="L1197">_xlfn.IFS(I1197&lt;=2,"SMALL",I1197&lt;=5,"MEDIUM",I1197&gt;5,"LARGE")</f>
        <v>SMALL</v>
      </c>
      <c r="M1197" s="144" t="str">
        <f t="shared" si="164"/>
        <v>NO</v>
      </c>
      <c r="N1197" s="374">
        <v>5</v>
      </c>
      <c r="O1197" s="374">
        <f t="shared" si="165"/>
        <v>5</v>
      </c>
      <c r="P1197" s="158" t="str" cm="1">
        <f t="array" ref="P1197">_xlfn.SWITCH(ROUND(N1197,0),5,"Excellent",4,"Good",3,"ok","Bad")</f>
        <v>Excellent</v>
      </c>
      <c r="Q1197" s="144">
        <v>3</v>
      </c>
      <c r="R1197" s="385">
        <v>42194</v>
      </c>
      <c r="S1197" s="385">
        <v>43526</v>
      </c>
      <c r="T1197" s="144">
        <v>2096</v>
      </c>
      <c r="U1197" s="144" t="s">
        <v>60</v>
      </c>
      <c r="V1197" s="144">
        <v>364</v>
      </c>
      <c r="W1197" s="144" t="str">
        <f t="shared" si="171"/>
        <v>Active</v>
      </c>
      <c r="X1197" s="144">
        <v>2096</v>
      </c>
      <c r="Y1197" s="157" t="s">
        <v>70</v>
      </c>
      <c r="Z1197" s="386">
        <v>1</v>
      </c>
      <c r="AA1197" s="386">
        <v>0.82</v>
      </c>
      <c r="AB1197" s="387" t="s">
        <v>62</v>
      </c>
      <c r="AC1197" s="157"/>
    </row>
    <row r="1198" spans="2:29">
      <c r="B1198" s="347">
        <v>57</v>
      </c>
      <c r="C1198" s="383">
        <v>0</v>
      </c>
      <c r="D1198" s="383" t="str">
        <f t="shared" si="166"/>
        <v>NO</v>
      </c>
      <c r="E1198" s="383" t="str">
        <f t="shared" si="167"/>
        <v>MILD</v>
      </c>
      <c r="F1198" s="383" t="str">
        <f t="shared" si="168"/>
        <v>NONE</v>
      </c>
      <c r="G1198" s="384" t="str">
        <f t="shared" si="163"/>
        <v>WET</v>
      </c>
      <c r="I1198" s="342">
        <v>2</v>
      </c>
      <c r="J1198" s="144" t="str">
        <f t="shared" si="169"/>
        <v>SMALL</v>
      </c>
      <c r="K1198" s="144" t="str">
        <f t="shared" si="170"/>
        <v>SMALL</v>
      </c>
      <c r="L1198" s="144" t="str" cm="1">
        <f t="array" ref="L1198">_xlfn.IFS(I1198&lt;=2,"SMALL",I1198&lt;=5,"MEDIUM",I1198&gt;5,"LARGE")</f>
        <v>SMALL</v>
      </c>
      <c r="M1198" s="144" t="str">
        <f t="shared" si="164"/>
        <v>NO</v>
      </c>
      <c r="N1198" s="374">
        <v>4.82</v>
      </c>
      <c r="O1198" s="374">
        <f t="shared" si="165"/>
        <v>5</v>
      </c>
      <c r="P1198" s="158" t="str" cm="1">
        <f t="array" ref="P1198">_xlfn.SWITCH(ROUND(N1198,0),5,"Excellent",4,"Good",3,"ok","Bad")</f>
        <v>Excellent</v>
      </c>
      <c r="Q1198" s="144">
        <v>56</v>
      </c>
      <c r="R1198" s="385">
        <v>42122</v>
      </c>
      <c r="S1198" s="385">
        <v>43527</v>
      </c>
      <c r="T1198" s="144">
        <v>2167</v>
      </c>
      <c r="U1198" s="144" t="s">
        <v>60</v>
      </c>
      <c r="V1198" s="144">
        <v>132</v>
      </c>
      <c r="W1198" s="144" t="str">
        <f t="shared" si="171"/>
        <v>Active</v>
      </c>
      <c r="X1198" s="144">
        <v>2167</v>
      </c>
      <c r="Y1198" s="157" t="s">
        <v>70</v>
      </c>
      <c r="Z1198" s="386">
        <v>1</v>
      </c>
      <c r="AA1198" s="386">
        <v>0.99</v>
      </c>
      <c r="AB1198" s="387" t="s">
        <v>62</v>
      </c>
      <c r="AC1198" s="157"/>
    </row>
    <row r="1199" spans="2:29">
      <c r="B1199" s="347">
        <v>44</v>
      </c>
      <c r="C1199" s="383">
        <v>15</v>
      </c>
      <c r="D1199" s="383" t="str">
        <f t="shared" si="166"/>
        <v>NO</v>
      </c>
      <c r="E1199" s="383" t="str">
        <f t="shared" si="167"/>
        <v>MILD</v>
      </c>
      <c r="F1199" s="383" t="str">
        <f t="shared" si="168"/>
        <v>RAIN</v>
      </c>
      <c r="G1199" s="384" t="str">
        <f t="shared" si="163"/>
        <v>WET</v>
      </c>
      <c r="I1199" s="342">
        <v>8</v>
      </c>
      <c r="J1199" s="144" t="str">
        <f t="shared" si="169"/>
        <v>LARGE</v>
      </c>
      <c r="K1199" s="144" t="str">
        <f t="shared" si="170"/>
        <v>LARGE</v>
      </c>
      <c r="L1199" s="144" t="str" cm="1">
        <f t="array" ref="L1199">_xlfn.IFS(I1199&lt;=2,"SMALL",I1199&lt;=5,"MEDIUM",I1199&gt;5,"LARGE")</f>
        <v>LARGE</v>
      </c>
      <c r="M1199" s="144" t="str">
        <f t="shared" si="164"/>
        <v>NO</v>
      </c>
      <c r="N1199" s="374">
        <v>4.8899999999999997</v>
      </c>
      <c r="O1199" s="374">
        <f t="shared" si="165"/>
        <v>5</v>
      </c>
      <c r="P1199" s="158" t="str" cm="1">
        <f t="array" ref="P1199">_xlfn.SWITCH(ROUND(N1199,0),5,"Excellent",4,"Good",3,"ok","Bad")</f>
        <v>Excellent</v>
      </c>
      <c r="Q1199" s="144">
        <v>9</v>
      </c>
      <c r="R1199" s="385">
        <v>42109</v>
      </c>
      <c r="S1199" s="385">
        <v>42296</v>
      </c>
      <c r="T1199" s="144">
        <v>309</v>
      </c>
      <c r="U1199" s="144" t="s">
        <v>69</v>
      </c>
      <c r="V1199" s="144">
        <v>364</v>
      </c>
      <c r="W1199" s="144" t="str">
        <f t="shared" si="171"/>
        <v>Active</v>
      </c>
      <c r="X1199" s="144">
        <v>309</v>
      </c>
      <c r="Y1199" s="157" t="s">
        <v>70</v>
      </c>
      <c r="Z1199" s="386">
        <v>1</v>
      </c>
      <c r="AA1199" s="386">
        <v>0.89</v>
      </c>
      <c r="AB1199" s="387" t="s">
        <v>62</v>
      </c>
      <c r="AC1199" s="157"/>
    </row>
    <row r="1200" spans="2:29">
      <c r="B1200" s="347">
        <v>58</v>
      </c>
      <c r="C1200" s="383">
        <v>48</v>
      </c>
      <c r="D1200" s="383" t="str">
        <f t="shared" si="166"/>
        <v>NO</v>
      </c>
      <c r="E1200" s="383" t="str">
        <f t="shared" si="167"/>
        <v>MILD</v>
      </c>
      <c r="F1200" s="383" t="str">
        <f t="shared" si="168"/>
        <v>RAIN</v>
      </c>
      <c r="G1200" s="384" t="str">
        <f t="shared" si="163"/>
        <v>WET</v>
      </c>
      <c r="I1200" s="342">
        <v>2</v>
      </c>
      <c r="J1200" s="144" t="str">
        <f t="shared" si="169"/>
        <v>SMALL</v>
      </c>
      <c r="K1200" s="144" t="str">
        <f t="shared" si="170"/>
        <v>SMALL</v>
      </c>
      <c r="L1200" s="144" t="str" cm="1">
        <f t="array" ref="L1200">_xlfn.IFS(I1200&lt;=2,"SMALL",I1200&lt;=5,"MEDIUM",I1200&gt;5,"LARGE")</f>
        <v>SMALL</v>
      </c>
      <c r="M1200" s="144" t="str">
        <f t="shared" si="164"/>
        <v>NO</v>
      </c>
      <c r="N1200" s="374">
        <v>4.9800000000000004</v>
      </c>
      <c r="O1200" s="374">
        <f t="shared" si="165"/>
        <v>5</v>
      </c>
      <c r="P1200" s="158" t="str" cm="1">
        <f t="array" ref="P1200">_xlfn.SWITCH(ROUND(N1200,0),5,"Excellent",4,"Good",3,"ok","Bad")</f>
        <v>Excellent</v>
      </c>
      <c r="Q1200" s="144">
        <v>64</v>
      </c>
      <c r="R1200" s="385">
        <v>42108</v>
      </c>
      <c r="S1200" s="385">
        <v>43831</v>
      </c>
      <c r="T1200" s="144">
        <v>1401</v>
      </c>
      <c r="U1200" s="144" t="s">
        <v>69</v>
      </c>
      <c r="V1200" s="144">
        <v>247</v>
      </c>
      <c r="W1200" s="144" t="str">
        <f t="shared" si="171"/>
        <v>Active</v>
      </c>
      <c r="X1200" s="144">
        <v>1401</v>
      </c>
      <c r="Y1200" s="157" t="s">
        <v>70</v>
      </c>
      <c r="Z1200" s="386">
        <v>1</v>
      </c>
      <c r="AA1200" s="386">
        <v>1</v>
      </c>
      <c r="AB1200" s="387" t="s">
        <v>62</v>
      </c>
      <c r="AC1200" s="157"/>
    </row>
    <row r="1201" spans="2:29">
      <c r="B1201" s="347">
        <v>56</v>
      </c>
      <c r="C1201" s="383">
        <v>10</v>
      </c>
      <c r="D1201" s="383" t="str">
        <f t="shared" si="166"/>
        <v>NO</v>
      </c>
      <c r="E1201" s="383" t="str">
        <f t="shared" si="167"/>
        <v>MILD</v>
      </c>
      <c r="F1201" s="383" t="str">
        <f t="shared" si="168"/>
        <v>RAIN</v>
      </c>
      <c r="G1201" s="384" t="str">
        <f t="shared" si="163"/>
        <v>WET</v>
      </c>
      <c r="I1201" s="342">
        <v>5</v>
      </c>
      <c r="J1201" s="144" t="str">
        <f t="shared" si="169"/>
        <v>LARGE</v>
      </c>
      <c r="K1201" s="144" t="str">
        <f t="shared" si="170"/>
        <v>MEDIUM</v>
      </c>
      <c r="L1201" s="144" t="str" cm="1">
        <f t="array" ref="L1201">_xlfn.IFS(I1201&lt;=2,"SMALL",I1201&lt;=5,"MEDIUM",I1201&gt;5,"LARGE")</f>
        <v>MEDIUM</v>
      </c>
      <c r="M1201" s="144" t="str">
        <f t="shared" si="164"/>
        <v>NO</v>
      </c>
      <c r="N1201" s="374">
        <v>4.88</v>
      </c>
      <c r="O1201" s="374">
        <f t="shared" si="165"/>
        <v>5</v>
      </c>
      <c r="P1201" s="158" t="str" cm="1">
        <f t="array" ref="P1201">_xlfn.SWITCH(ROUND(N1201,0),5,"Excellent",4,"Good",3,"ok","Bad")</f>
        <v>Excellent</v>
      </c>
      <c r="Q1201" s="144">
        <v>8</v>
      </c>
      <c r="R1201" s="385">
        <v>42101</v>
      </c>
      <c r="S1201" s="385">
        <v>44039</v>
      </c>
      <c r="T1201" s="144">
        <v>1055</v>
      </c>
      <c r="U1201" s="144" t="s">
        <v>69</v>
      </c>
      <c r="V1201" s="144">
        <v>352</v>
      </c>
      <c r="W1201" s="144" t="str">
        <f t="shared" si="171"/>
        <v>Active</v>
      </c>
      <c r="X1201" s="144">
        <v>1055</v>
      </c>
      <c r="Y1201" s="157" t="s">
        <v>70</v>
      </c>
      <c r="Z1201" s="386">
        <v>1</v>
      </c>
      <c r="AA1201" s="386">
        <v>1</v>
      </c>
      <c r="AB1201" s="387" t="s">
        <v>62</v>
      </c>
      <c r="AC1201" s="157"/>
    </row>
    <row r="1202" spans="2:29">
      <c r="B1202" s="347">
        <v>45</v>
      </c>
      <c r="C1202" s="383">
        <v>89</v>
      </c>
      <c r="D1202" s="383" t="str">
        <f t="shared" si="166"/>
        <v>NO</v>
      </c>
      <c r="E1202" s="383" t="str">
        <f t="shared" si="167"/>
        <v>MILD</v>
      </c>
      <c r="F1202" s="383" t="str">
        <f t="shared" si="168"/>
        <v>RAIN</v>
      </c>
      <c r="G1202" s="384" t="str">
        <f t="shared" si="163"/>
        <v>WET</v>
      </c>
      <c r="I1202" s="342">
        <v>2</v>
      </c>
      <c r="J1202" s="144" t="str">
        <f t="shared" si="169"/>
        <v>SMALL</v>
      </c>
      <c r="K1202" s="144" t="str">
        <f t="shared" si="170"/>
        <v>SMALL</v>
      </c>
      <c r="L1202" s="144" t="str" cm="1">
        <f t="array" ref="L1202">_xlfn.IFS(I1202&lt;=2,"SMALL",I1202&lt;=5,"MEDIUM",I1202&gt;5,"LARGE")</f>
        <v>SMALL</v>
      </c>
      <c r="M1202" s="144" t="str">
        <f t="shared" si="164"/>
        <v>YES</v>
      </c>
      <c r="N1202" s="374">
        <v>4.83</v>
      </c>
      <c r="O1202" s="374">
        <f t="shared" si="165"/>
        <v>5</v>
      </c>
      <c r="P1202" s="158" t="str" cm="1">
        <f t="array" ref="P1202">_xlfn.SWITCH(ROUND(N1202,0),5,"Excellent",4,"Good",3,"ok","Bad")</f>
        <v>Excellent</v>
      </c>
      <c r="Q1202" s="144">
        <v>192</v>
      </c>
      <c r="R1202" s="385">
        <v>42630</v>
      </c>
      <c r="S1202" s="385">
        <v>44049</v>
      </c>
      <c r="T1202" s="144">
        <v>2170</v>
      </c>
      <c r="U1202" s="144" t="s">
        <v>60</v>
      </c>
      <c r="V1202" s="144">
        <v>319</v>
      </c>
      <c r="W1202" s="144" t="str">
        <f t="shared" si="171"/>
        <v>Active</v>
      </c>
      <c r="X1202" s="144">
        <v>2170</v>
      </c>
      <c r="Y1202" s="157" t="s">
        <v>70</v>
      </c>
      <c r="Z1202" s="386">
        <v>1</v>
      </c>
      <c r="AA1202" s="386">
        <v>1</v>
      </c>
      <c r="AB1202" s="387" t="s">
        <v>62</v>
      </c>
      <c r="AC1202" s="157"/>
    </row>
    <row r="1203" spans="2:29">
      <c r="B1203" s="347">
        <v>60</v>
      </c>
      <c r="C1203" s="383">
        <v>5</v>
      </c>
      <c r="D1203" s="383" t="str">
        <f t="shared" si="166"/>
        <v>NO</v>
      </c>
      <c r="E1203" s="383" t="str">
        <f t="shared" si="167"/>
        <v>MILD</v>
      </c>
      <c r="F1203" s="383" t="str">
        <f t="shared" si="168"/>
        <v>RAIN</v>
      </c>
      <c r="G1203" s="384" t="str">
        <f t="shared" si="163"/>
        <v>WET</v>
      </c>
      <c r="I1203" s="342">
        <v>2</v>
      </c>
      <c r="J1203" s="144" t="str">
        <f t="shared" si="169"/>
        <v>SMALL</v>
      </c>
      <c r="K1203" s="144" t="str">
        <f t="shared" si="170"/>
        <v>SMALL</v>
      </c>
      <c r="L1203" s="144" t="str" cm="1">
        <f t="array" ref="L1203">_xlfn.IFS(I1203&lt;=2,"SMALL",I1203&lt;=5,"MEDIUM",I1203&gt;5,"LARGE")</f>
        <v>SMALL</v>
      </c>
      <c r="M1203" s="144" t="str">
        <f t="shared" si="164"/>
        <v>NO</v>
      </c>
      <c r="N1203" s="374">
        <v>5</v>
      </c>
      <c r="O1203" s="374">
        <f t="shared" si="165"/>
        <v>5</v>
      </c>
      <c r="P1203" s="158" t="str" cm="1">
        <f t="array" ref="P1203">_xlfn.SWITCH(ROUND(N1203,0),5,"Excellent",4,"Good",3,"ok","Bad")</f>
        <v>Excellent</v>
      </c>
      <c r="Q1203" s="144">
        <v>4</v>
      </c>
      <c r="R1203" s="385">
        <v>42225</v>
      </c>
      <c r="S1203" s="385">
        <v>43309</v>
      </c>
      <c r="T1203" s="144">
        <v>1605</v>
      </c>
      <c r="U1203" s="144" t="s">
        <v>69</v>
      </c>
      <c r="V1203" s="144">
        <v>365</v>
      </c>
      <c r="W1203" s="144" t="str">
        <f t="shared" si="171"/>
        <v>Active</v>
      </c>
      <c r="X1203" s="144">
        <v>1605</v>
      </c>
      <c r="Y1203" s="157" t="s">
        <v>61</v>
      </c>
      <c r="Z1203" s="386">
        <v>1</v>
      </c>
      <c r="AA1203" s="386">
        <v>0.9</v>
      </c>
      <c r="AB1203" s="387" t="s">
        <v>62</v>
      </c>
      <c r="AC1203" s="157"/>
    </row>
    <row r="1204" spans="2:29">
      <c r="B1204" s="347">
        <v>43</v>
      </c>
      <c r="C1204" s="383">
        <v>0</v>
      </c>
      <c r="D1204" s="383" t="str">
        <f t="shared" si="166"/>
        <v>NO</v>
      </c>
      <c r="E1204" s="383" t="str">
        <f t="shared" si="167"/>
        <v>MILD</v>
      </c>
      <c r="F1204" s="383" t="str">
        <f t="shared" si="168"/>
        <v>NONE</v>
      </c>
      <c r="G1204" s="384" t="str">
        <f t="shared" si="163"/>
        <v>WET</v>
      </c>
      <c r="I1204" s="342">
        <v>3</v>
      </c>
      <c r="J1204" s="144" t="str">
        <f t="shared" si="169"/>
        <v>LARGE</v>
      </c>
      <c r="K1204" s="144" t="str">
        <f t="shared" si="170"/>
        <v>MEDIUM</v>
      </c>
      <c r="L1204" s="144" t="str" cm="1">
        <f t="array" ref="L1204">_xlfn.IFS(I1204&lt;=2,"SMALL",I1204&lt;=5,"MEDIUM",I1204&gt;5,"LARGE")</f>
        <v>MEDIUM</v>
      </c>
      <c r="M1204" s="144" t="str">
        <f t="shared" si="164"/>
        <v>YES</v>
      </c>
      <c r="N1204" s="374">
        <v>4.92</v>
      </c>
      <c r="O1204" s="374">
        <f t="shared" si="165"/>
        <v>5</v>
      </c>
      <c r="P1204" s="158" t="str" cm="1">
        <f t="array" ref="P1204">_xlfn.SWITCH(ROUND(N1204,0),5,"Excellent",4,"Good",3,"ok","Bad")</f>
        <v>Excellent</v>
      </c>
      <c r="Q1204" s="144">
        <v>146</v>
      </c>
      <c r="R1204" s="385">
        <v>42217</v>
      </c>
      <c r="S1204" s="385">
        <v>44045</v>
      </c>
      <c r="T1204" s="144">
        <v>32</v>
      </c>
      <c r="U1204" s="144" t="s">
        <v>69</v>
      </c>
      <c r="V1204" s="144">
        <v>75</v>
      </c>
      <c r="W1204" s="144" t="str">
        <f t="shared" si="171"/>
        <v>Active</v>
      </c>
      <c r="X1204" s="144">
        <v>32</v>
      </c>
      <c r="Y1204" s="157" t="s">
        <v>70</v>
      </c>
      <c r="Z1204" s="386">
        <v>1</v>
      </c>
      <c r="AA1204" s="386">
        <v>0.82</v>
      </c>
      <c r="AB1204" s="387" t="s">
        <v>62</v>
      </c>
      <c r="AC1204" s="157"/>
    </row>
    <row r="1205" spans="2:29">
      <c r="B1205" s="347">
        <v>41</v>
      </c>
      <c r="C1205" s="383">
        <v>0</v>
      </c>
      <c r="D1205" s="383" t="str">
        <f t="shared" si="166"/>
        <v>NO</v>
      </c>
      <c r="E1205" s="383" t="str">
        <f t="shared" si="167"/>
        <v>MILD</v>
      </c>
      <c r="F1205" s="383" t="str">
        <f t="shared" si="168"/>
        <v>NONE</v>
      </c>
      <c r="G1205" s="384" t="str">
        <f t="shared" si="163"/>
        <v>WET</v>
      </c>
      <c r="I1205" s="342">
        <v>6</v>
      </c>
      <c r="J1205" s="144" t="str">
        <f t="shared" si="169"/>
        <v>LARGE</v>
      </c>
      <c r="K1205" s="144" t="str">
        <f t="shared" si="170"/>
        <v>LARGE</v>
      </c>
      <c r="L1205" s="144" t="str" cm="1">
        <f t="array" ref="L1205">_xlfn.IFS(I1205&lt;=2,"SMALL",I1205&lt;=5,"MEDIUM",I1205&gt;5,"LARGE")</f>
        <v>LARGE</v>
      </c>
      <c r="M1205" s="144" t="str">
        <f t="shared" si="164"/>
        <v>NO</v>
      </c>
      <c r="N1205" s="374">
        <v>4.91</v>
      </c>
      <c r="O1205" s="374">
        <f t="shared" si="165"/>
        <v>5</v>
      </c>
      <c r="P1205" s="158" t="str" cm="1">
        <f t="array" ref="P1205">_xlfn.SWITCH(ROUND(N1205,0),5,"Excellent",4,"Good",3,"ok","Bad")</f>
        <v>Excellent</v>
      </c>
      <c r="Q1205" s="144">
        <v>47</v>
      </c>
      <c r="R1205" s="385">
        <v>42127</v>
      </c>
      <c r="S1205" s="385">
        <v>43697</v>
      </c>
      <c r="T1205" s="144">
        <v>857</v>
      </c>
      <c r="U1205" s="144" t="s">
        <v>69</v>
      </c>
      <c r="V1205" s="144">
        <v>1</v>
      </c>
      <c r="W1205" s="144" t="str">
        <f t="shared" si="171"/>
        <v>Active</v>
      </c>
      <c r="X1205" s="144">
        <v>857</v>
      </c>
      <c r="Y1205" s="157" t="s">
        <v>64</v>
      </c>
      <c r="Z1205" s="386">
        <v>0.56000000000000005</v>
      </c>
      <c r="AA1205" s="386">
        <v>0.5</v>
      </c>
      <c r="AB1205" s="387" t="s">
        <v>65</v>
      </c>
      <c r="AC1205" s="157"/>
    </row>
    <row r="1206" spans="2:29">
      <c r="B1206" s="347">
        <v>52</v>
      </c>
      <c r="C1206" s="383">
        <v>0</v>
      </c>
      <c r="D1206" s="383" t="str">
        <f t="shared" si="166"/>
        <v>NO</v>
      </c>
      <c r="E1206" s="383" t="str">
        <f t="shared" si="167"/>
        <v>MILD</v>
      </c>
      <c r="F1206" s="383" t="str">
        <f t="shared" si="168"/>
        <v>NONE</v>
      </c>
      <c r="G1206" s="384" t="str">
        <f t="shared" si="163"/>
        <v>WET</v>
      </c>
      <c r="I1206" s="342">
        <v>3</v>
      </c>
      <c r="J1206" s="144" t="str">
        <f t="shared" si="169"/>
        <v>LARGE</v>
      </c>
      <c r="K1206" s="144" t="str">
        <f t="shared" si="170"/>
        <v>MEDIUM</v>
      </c>
      <c r="L1206" s="144" t="str" cm="1">
        <f t="array" ref="L1206">_xlfn.IFS(I1206&lt;=2,"SMALL",I1206&lt;=5,"MEDIUM",I1206&gt;5,"LARGE")</f>
        <v>MEDIUM</v>
      </c>
      <c r="M1206" s="144" t="str">
        <f t="shared" si="164"/>
        <v>NO</v>
      </c>
      <c r="N1206" s="374">
        <v>5</v>
      </c>
      <c r="O1206" s="374">
        <f t="shared" si="165"/>
        <v>5</v>
      </c>
      <c r="P1206" s="158" t="str" cm="1">
        <f t="array" ref="P1206">_xlfn.SWITCH(ROUND(N1206,0),5,"Excellent",4,"Good",3,"ok","Bad")</f>
        <v>Excellent</v>
      </c>
      <c r="Q1206" s="144">
        <v>4</v>
      </c>
      <c r="R1206" s="385">
        <v>42735</v>
      </c>
      <c r="S1206" s="385">
        <v>43701</v>
      </c>
      <c r="T1206" s="144">
        <v>1605</v>
      </c>
      <c r="U1206" s="144" t="s">
        <v>69</v>
      </c>
      <c r="V1206" s="144">
        <v>365</v>
      </c>
      <c r="W1206" s="144" t="str">
        <f t="shared" si="171"/>
        <v>Active</v>
      </c>
      <c r="X1206" s="144">
        <v>1605</v>
      </c>
      <c r="Y1206" s="157" t="s">
        <v>61</v>
      </c>
      <c r="Z1206" s="386">
        <v>1</v>
      </c>
      <c r="AA1206" s="386">
        <v>0.92</v>
      </c>
      <c r="AB1206" s="387" t="s">
        <v>65</v>
      </c>
      <c r="AC1206" s="157"/>
    </row>
    <row r="1207" spans="2:29">
      <c r="B1207" s="347">
        <v>47</v>
      </c>
      <c r="C1207" s="383">
        <v>0</v>
      </c>
      <c r="D1207" s="383" t="str">
        <f t="shared" si="166"/>
        <v>NO</v>
      </c>
      <c r="E1207" s="383" t="str">
        <f t="shared" si="167"/>
        <v>MILD</v>
      </c>
      <c r="F1207" s="383" t="str">
        <f t="shared" si="168"/>
        <v>NONE</v>
      </c>
      <c r="G1207" s="384" t="str">
        <f t="shared" si="163"/>
        <v>WET</v>
      </c>
      <c r="I1207" s="342">
        <v>3</v>
      </c>
      <c r="J1207" s="144" t="str">
        <f t="shared" si="169"/>
        <v>LARGE</v>
      </c>
      <c r="K1207" s="144" t="str">
        <f t="shared" si="170"/>
        <v>MEDIUM</v>
      </c>
      <c r="L1207" s="144" t="str" cm="1">
        <f t="array" ref="L1207">_xlfn.IFS(I1207&lt;=2,"SMALL",I1207&lt;=5,"MEDIUM",I1207&gt;5,"LARGE")</f>
        <v>MEDIUM</v>
      </c>
      <c r="M1207" s="144" t="str">
        <f t="shared" si="164"/>
        <v>NO</v>
      </c>
      <c r="N1207" s="374">
        <v>4.58</v>
      </c>
      <c r="O1207" s="374">
        <f t="shared" si="165"/>
        <v>5</v>
      </c>
      <c r="P1207" s="158" t="str" cm="1">
        <f t="array" ref="P1207">_xlfn.SWITCH(ROUND(N1207,0),5,"Excellent",4,"Good",3,"ok","Bad")</f>
        <v>Excellent</v>
      </c>
      <c r="Q1207" s="144">
        <v>12</v>
      </c>
      <c r="R1207" s="385">
        <v>42129</v>
      </c>
      <c r="S1207" s="385">
        <v>43849</v>
      </c>
      <c r="T1207" s="144">
        <v>72</v>
      </c>
      <c r="U1207" s="144" t="s">
        <v>69</v>
      </c>
      <c r="V1207" s="144">
        <v>84</v>
      </c>
      <c r="W1207" s="144" t="str">
        <f t="shared" si="171"/>
        <v>Active</v>
      </c>
      <c r="X1207" s="144">
        <v>72</v>
      </c>
      <c r="Y1207" s="157" t="s">
        <v>61</v>
      </c>
      <c r="Z1207" s="386">
        <v>0.85</v>
      </c>
      <c r="AA1207" s="386">
        <v>0.99</v>
      </c>
      <c r="AB1207" s="387" t="s">
        <v>65</v>
      </c>
      <c r="AC1207" s="157"/>
    </row>
    <row r="1208" spans="2:29">
      <c r="B1208" s="347">
        <v>53</v>
      </c>
      <c r="C1208" s="383">
        <v>0</v>
      </c>
      <c r="D1208" s="383" t="str">
        <f t="shared" si="166"/>
        <v>NO</v>
      </c>
      <c r="E1208" s="383" t="str">
        <f t="shared" si="167"/>
        <v>MILD</v>
      </c>
      <c r="F1208" s="383" t="str">
        <f t="shared" si="168"/>
        <v>NONE</v>
      </c>
      <c r="G1208" s="384" t="str">
        <f t="shared" si="163"/>
        <v>WET</v>
      </c>
      <c r="I1208" s="342">
        <v>4</v>
      </c>
      <c r="J1208" s="144" t="str">
        <f t="shared" si="169"/>
        <v>LARGE</v>
      </c>
      <c r="K1208" s="144" t="str">
        <f t="shared" si="170"/>
        <v>MEDIUM</v>
      </c>
      <c r="L1208" s="144" t="str" cm="1">
        <f t="array" ref="L1208">_xlfn.IFS(I1208&lt;=2,"SMALL",I1208&lt;=5,"MEDIUM",I1208&gt;5,"LARGE")</f>
        <v>MEDIUM</v>
      </c>
      <c r="M1208" s="144" t="str">
        <f t="shared" si="164"/>
        <v>NO</v>
      </c>
      <c r="N1208" s="374">
        <v>4.95</v>
      </c>
      <c r="O1208" s="374">
        <f t="shared" si="165"/>
        <v>5</v>
      </c>
      <c r="P1208" s="158" t="str" cm="1">
        <f t="array" ref="P1208">_xlfn.SWITCH(ROUND(N1208,0),5,"Excellent",4,"Good",3,"ok","Bad")</f>
        <v>Excellent</v>
      </c>
      <c r="Q1208" s="144">
        <v>19</v>
      </c>
      <c r="R1208" s="385">
        <v>42152</v>
      </c>
      <c r="S1208" s="385">
        <v>43832</v>
      </c>
      <c r="T1208" s="144">
        <v>415</v>
      </c>
      <c r="U1208" s="144" t="s">
        <v>69</v>
      </c>
      <c r="V1208" s="144">
        <v>281</v>
      </c>
      <c r="W1208" s="144" t="str">
        <f t="shared" si="171"/>
        <v>Active</v>
      </c>
      <c r="X1208" s="144">
        <v>415</v>
      </c>
      <c r="Y1208" s="157" t="s">
        <v>70</v>
      </c>
      <c r="Z1208" s="386">
        <v>1</v>
      </c>
      <c r="AA1208" s="386">
        <v>1</v>
      </c>
      <c r="AB1208" s="387" t="s">
        <v>62</v>
      </c>
      <c r="AC1208" s="157"/>
    </row>
    <row r="1209" spans="2:29">
      <c r="B1209" s="347">
        <v>59</v>
      </c>
      <c r="C1209" s="383">
        <v>13</v>
      </c>
      <c r="D1209" s="383" t="str">
        <f t="shared" si="166"/>
        <v>NO</v>
      </c>
      <c r="E1209" s="383" t="str">
        <f t="shared" si="167"/>
        <v>MILD</v>
      </c>
      <c r="F1209" s="383" t="str">
        <f t="shared" si="168"/>
        <v>RAIN</v>
      </c>
      <c r="G1209" s="384" t="str">
        <f t="shared" si="163"/>
        <v>WET</v>
      </c>
      <c r="I1209" s="342">
        <v>3</v>
      </c>
      <c r="J1209" s="144" t="str">
        <f t="shared" si="169"/>
        <v>LARGE</v>
      </c>
      <c r="K1209" s="144" t="str">
        <f t="shared" si="170"/>
        <v>MEDIUM</v>
      </c>
      <c r="L1209" s="144" t="str" cm="1">
        <f t="array" ref="L1209">_xlfn.IFS(I1209&lt;=2,"SMALL",I1209&lt;=5,"MEDIUM",I1209&gt;5,"LARGE")</f>
        <v>MEDIUM</v>
      </c>
      <c r="M1209" s="144" t="str">
        <f t="shared" si="164"/>
        <v>NO</v>
      </c>
      <c r="N1209" s="374">
        <v>4.99</v>
      </c>
      <c r="O1209" s="374">
        <f t="shared" si="165"/>
        <v>5</v>
      </c>
      <c r="P1209" s="158" t="str" cm="1">
        <f t="array" ref="P1209">_xlfn.SWITCH(ROUND(N1209,0),5,"Excellent",4,"Good",3,"ok","Bad")</f>
        <v>Excellent</v>
      </c>
      <c r="Q1209" s="144">
        <v>85</v>
      </c>
      <c r="R1209" s="385">
        <v>42129</v>
      </c>
      <c r="S1209" s="385">
        <v>44057</v>
      </c>
      <c r="T1209" s="144">
        <v>2112</v>
      </c>
      <c r="U1209" s="144" t="s">
        <v>69</v>
      </c>
      <c r="V1209" s="144">
        <v>356</v>
      </c>
      <c r="W1209" s="144" t="str">
        <f t="shared" si="171"/>
        <v>Active</v>
      </c>
      <c r="X1209" s="144">
        <v>2112</v>
      </c>
      <c r="Y1209" s="157" t="s">
        <v>70</v>
      </c>
      <c r="Z1209" s="386">
        <v>1</v>
      </c>
      <c r="AA1209" s="386">
        <v>0.5</v>
      </c>
      <c r="AB1209" s="387" t="s">
        <v>65</v>
      </c>
      <c r="AC1209" s="157"/>
    </row>
    <row r="1210" spans="2:29">
      <c r="B1210" s="347">
        <v>42</v>
      </c>
      <c r="C1210" s="383">
        <v>97</v>
      </c>
      <c r="D1210" s="383" t="str">
        <f t="shared" si="166"/>
        <v>NO</v>
      </c>
      <c r="E1210" s="383" t="str">
        <f t="shared" si="167"/>
        <v>MILD</v>
      </c>
      <c r="F1210" s="383" t="str">
        <f t="shared" si="168"/>
        <v>RAIN</v>
      </c>
      <c r="G1210" s="384" t="str">
        <f t="shared" si="163"/>
        <v>WET</v>
      </c>
      <c r="I1210" s="342">
        <v>2</v>
      </c>
      <c r="J1210" s="144" t="str">
        <f t="shared" si="169"/>
        <v>SMALL</v>
      </c>
      <c r="K1210" s="144" t="str">
        <f t="shared" si="170"/>
        <v>SMALL</v>
      </c>
      <c r="L1210" s="144" t="str" cm="1">
        <f t="array" ref="L1210">_xlfn.IFS(I1210&lt;=2,"SMALL",I1210&lt;=5,"MEDIUM",I1210&gt;5,"LARGE")</f>
        <v>SMALL</v>
      </c>
      <c r="M1210" s="144" t="str">
        <f t="shared" si="164"/>
        <v>NO</v>
      </c>
      <c r="N1210" s="374">
        <v>5</v>
      </c>
      <c r="O1210" s="374">
        <f t="shared" si="165"/>
        <v>5</v>
      </c>
      <c r="P1210" s="158" t="str" cm="1">
        <f t="array" ref="P1210">_xlfn.SWITCH(ROUND(N1210,0),5,"Excellent",4,"Good",3,"ok","Bad")</f>
        <v>Excellent</v>
      </c>
      <c r="Q1210" s="144">
        <v>16</v>
      </c>
      <c r="R1210" s="385">
        <v>42099</v>
      </c>
      <c r="S1210" s="385">
        <v>43780</v>
      </c>
      <c r="T1210" s="144">
        <v>820</v>
      </c>
      <c r="U1210" s="144" t="s">
        <v>60</v>
      </c>
      <c r="V1210" s="144">
        <v>1</v>
      </c>
      <c r="W1210" s="144" t="str">
        <f t="shared" si="171"/>
        <v>Active</v>
      </c>
      <c r="X1210" s="144">
        <v>820</v>
      </c>
      <c r="Y1210" s="157" t="s">
        <v>70</v>
      </c>
      <c r="Z1210" s="386">
        <v>1</v>
      </c>
      <c r="AA1210" s="386">
        <v>0.5</v>
      </c>
      <c r="AB1210" s="387" t="s">
        <v>65</v>
      </c>
      <c r="AC1210" s="157"/>
    </row>
    <row r="1211" spans="2:29">
      <c r="B1211" s="347">
        <v>42</v>
      </c>
      <c r="C1211" s="383">
        <v>0</v>
      </c>
      <c r="D1211" s="383" t="str">
        <f t="shared" si="166"/>
        <v>NO</v>
      </c>
      <c r="E1211" s="383" t="str">
        <f t="shared" si="167"/>
        <v>MILD</v>
      </c>
      <c r="F1211" s="383" t="str">
        <f t="shared" si="168"/>
        <v>NONE</v>
      </c>
      <c r="G1211" s="384" t="str">
        <f t="shared" si="163"/>
        <v>WET</v>
      </c>
      <c r="I1211" s="342">
        <v>2</v>
      </c>
      <c r="J1211" s="144" t="str">
        <f t="shared" si="169"/>
        <v>SMALL</v>
      </c>
      <c r="K1211" s="144" t="str">
        <f t="shared" si="170"/>
        <v>SMALL</v>
      </c>
      <c r="L1211" s="144" t="str" cm="1">
        <f t="array" ref="L1211">_xlfn.IFS(I1211&lt;=2,"SMALL",I1211&lt;=5,"MEDIUM",I1211&gt;5,"LARGE")</f>
        <v>SMALL</v>
      </c>
      <c r="M1211" s="144" t="str">
        <f t="shared" si="164"/>
        <v>NO</v>
      </c>
      <c r="N1211" s="374">
        <v>5</v>
      </c>
      <c r="O1211" s="374">
        <f t="shared" si="165"/>
        <v>5</v>
      </c>
      <c r="P1211" s="158" t="str" cm="1">
        <f t="array" ref="P1211">_xlfn.SWITCH(ROUND(N1211,0),5,"Excellent",4,"Good",3,"ok","Bad")</f>
        <v>Excellent</v>
      </c>
      <c r="Q1211" s="144">
        <v>16</v>
      </c>
      <c r="R1211" s="385">
        <v>42137</v>
      </c>
      <c r="S1211" s="385">
        <v>43784</v>
      </c>
      <c r="T1211" s="144">
        <v>820</v>
      </c>
      <c r="U1211" s="144" t="s">
        <v>60</v>
      </c>
      <c r="V1211" s="144">
        <v>212</v>
      </c>
      <c r="W1211" s="144" t="str">
        <f t="shared" si="171"/>
        <v>Active</v>
      </c>
      <c r="X1211" s="144">
        <v>820</v>
      </c>
      <c r="Y1211" s="157" t="s">
        <v>70</v>
      </c>
      <c r="Z1211" s="386">
        <v>0.83</v>
      </c>
      <c r="AA1211" s="386">
        <v>0.98</v>
      </c>
      <c r="AB1211" s="387" t="s">
        <v>65</v>
      </c>
      <c r="AC1211" s="157"/>
    </row>
    <row r="1212" spans="2:29">
      <c r="B1212" s="347">
        <v>40</v>
      </c>
      <c r="C1212" s="383">
        <v>0</v>
      </c>
      <c r="D1212" s="383" t="str">
        <f t="shared" si="166"/>
        <v>NO</v>
      </c>
      <c r="E1212" s="383" t="str">
        <f t="shared" si="167"/>
        <v>MILD</v>
      </c>
      <c r="F1212" s="383" t="str">
        <f t="shared" si="168"/>
        <v>NONE</v>
      </c>
      <c r="G1212" s="384" t="str">
        <f t="shared" si="163"/>
        <v>WET</v>
      </c>
      <c r="I1212" s="342">
        <v>2</v>
      </c>
      <c r="J1212" s="144" t="str">
        <f t="shared" si="169"/>
        <v>SMALL</v>
      </c>
      <c r="K1212" s="144" t="str">
        <f t="shared" si="170"/>
        <v>SMALL</v>
      </c>
      <c r="L1212" s="144" t="str" cm="1">
        <f t="array" ref="L1212">_xlfn.IFS(I1212&lt;=2,"SMALL",I1212&lt;=5,"MEDIUM",I1212&gt;5,"LARGE")</f>
        <v>SMALL</v>
      </c>
      <c r="M1212" s="144" t="str">
        <f t="shared" si="164"/>
        <v>NO</v>
      </c>
      <c r="N1212" s="374">
        <v>4.8</v>
      </c>
      <c r="O1212" s="374">
        <f t="shared" si="165"/>
        <v>5</v>
      </c>
      <c r="P1212" s="158" t="str" cm="1">
        <f t="array" ref="P1212">_xlfn.SWITCH(ROUND(N1212,0),5,"Excellent",4,"Good",3,"ok","Bad")</f>
        <v>Excellent</v>
      </c>
      <c r="Q1212" s="144">
        <v>5</v>
      </c>
      <c r="R1212" s="385">
        <v>42804</v>
      </c>
      <c r="S1212" s="385">
        <v>44012</v>
      </c>
      <c r="T1212" s="144">
        <v>1605</v>
      </c>
      <c r="U1212" s="144" t="s">
        <v>69</v>
      </c>
      <c r="V1212" s="144">
        <v>319</v>
      </c>
      <c r="W1212" s="144" t="str">
        <f t="shared" si="171"/>
        <v>Active</v>
      </c>
      <c r="X1212" s="144">
        <v>1605</v>
      </c>
      <c r="Y1212" s="157" t="s">
        <v>70</v>
      </c>
      <c r="Z1212" s="386">
        <v>1</v>
      </c>
      <c r="AA1212" s="386">
        <v>0.83</v>
      </c>
      <c r="AB1212" s="387" t="s">
        <v>62</v>
      </c>
      <c r="AC1212" s="157"/>
    </row>
    <row r="1213" spans="2:29">
      <c r="B1213" s="347">
        <v>58</v>
      </c>
      <c r="C1213" s="383">
        <v>33</v>
      </c>
      <c r="D1213" s="383" t="str">
        <f t="shared" si="166"/>
        <v>NO</v>
      </c>
      <c r="E1213" s="383" t="str">
        <f t="shared" si="167"/>
        <v>MILD</v>
      </c>
      <c r="F1213" s="383" t="str">
        <f t="shared" si="168"/>
        <v>RAIN</v>
      </c>
      <c r="G1213" s="384" t="str">
        <f t="shared" si="163"/>
        <v>WET</v>
      </c>
      <c r="I1213" s="342">
        <v>8</v>
      </c>
      <c r="J1213" s="144" t="str">
        <f t="shared" si="169"/>
        <v>LARGE</v>
      </c>
      <c r="K1213" s="144" t="str">
        <f t="shared" si="170"/>
        <v>LARGE</v>
      </c>
      <c r="L1213" s="144" t="str" cm="1">
        <f t="array" ref="L1213">_xlfn.IFS(I1213&lt;=2,"SMALL",I1213&lt;=5,"MEDIUM",I1213&gt;5,"LARGE")</f>
        <v>LARGE</v>
      </c>
      <c r="M1213" s="144" t="str">
        <f t="shared" si="164"/>
        <v>YES</v>
      </c>
      <c r="N1213" s="374">
        <v>4.8899999999999997</v>
      </c>
      <c r="O1213" s="374">
        <f t="shared" si="165"/>
        <v>5</v>
      </c>
      <c r="P1213" s="158" t="str" cm="1">
        <f t="array" ref="P1213">_xlfn.SWITCH(ROUND(N1213,0),5,"Excellent",4,"Good",3,"ok","Bad")</f>
        <v>Excellent</v>
      </c>
      <c r="Q1213" s="144">
        <v>101</v>
      </c>
      <c r="R1213" s="385">
        <v>42101</v>
      </c>
      <c r="S1213" s="385">
        <v>43901</v>
      </c>
      <c r="T1213" s="144">
        <v>19</v>
      </c>
      <c r="U1213" s="144" t="s">
        <v>69</v>
      </c>
      <c r="V1213" s="144">
        <v>262</v>
      </c>
      <c r="W1213" s="144" t="str">
        <f t="shared" si="171"/>
        <v>Active</v>
      </c>
      <c r="X1213" s="144">
        <v>19</v>
      </c>
      <c r="Y1213" s="157" t="s">
        <v>70</v>
      </c>
      <c r="Z1213" s="386">
        <v>1</v>
      </c>
      <c r="AA1213" s="386">
        <v>0.85</v>
      </c>
      <c r="AB1213" s="387" t="s">
        <v>65</v>
      </c>
      <c r="AC1213" s="157"/>
    </row>
    <row r="1214" spans="2:29">
      <c r="B1214" s="347">
        <v>50</v>
      </c>
      <c r="C1214" s="383">
        <v>0</v>
      </c>
      <c r="D1214" s="383" t="str">
        <f t="shared" si="166"/>
        <v>NO</v>
      </c>
      <c r="E1214" s="383" t="str">
        <f t="shared" si="167"/>
        <v>MILD</v>
      </c>
      <c r="F1214" s="383" t="str">
        <f t="shared" si="168"/>
        <v>NONE</v>
      </c>
      <c r="G1214" s="384" t="str">
        <f t="shared" si="163"/>
        <v>WET</v>
      </c>
      <c r="I1214" s="342">
        <v>2</v>
      </c>
      <c r="J1214" s="144" t="str">
        <f t="shared" si="169"/>
        <v>SMALL</v>
      </c>
      <c r="K1214" s="144" t="str">
        <f t="shared" si="170"/>
        <v>SMALL</v>
      </c>
      <c r="L1214" s="144" t="str" cm="1">
        <f t="array" ref="L1214">_xlfn.IFS(I1214&lt;=2,"SMALL",I1214&lt;=5,"MEDIUM",I1214&gt;5,"LARGE")</f>
        <v>SMALL</v>
      </c>
      <c r="M1214" s="144" t="str">
        <f t="shared" si="164"/>
        <v>NO</v>
      </c>
      <c r="N1214" s="374">
        <v>4.5</v>
      </c>
      <c r="O1214" s="374">
        <f t="shared" si="165"/>
        <v>5</v>
      </c>
      <c r="P1214" s="158" t="str" cm="1">
        <f t="array" ref="P1214">_xlfn.SWITCH(ROUND(N1214,0),5,"Excellent",4,"Good",3,"ok","Bad")</f>
        <v>Excellent</v>
      </c>
      <c r="Q1214" s="144">
        <v>111</v>
      </c>
      <c r="R1214" s="385">
        <v>42103</v>
      </c>
      <c r="S1214" s="385">
        <v>43799</v>
      </c>
      <c r="T1214" s="144">
        <v>2126</v>
      </c>
      <c r="U1214" s="144" t="s">
        <v>60</v>
      </c>
      <c r="V1214" s="144">
        <v>86</v>
      </c>
      <c r="W1214" s="144" t="str">
        <f t="shared" si="171"/>
        <v>Active</v>
      </c>
      <c r="X1214" s="144">
        <v>2126</v>
      </c>
      <c r="Y1214" s="157" t="s">
        <v>61</v>
      </c>
      <c r="Z1214" s="386">
        <v>0.88</v>
      </c>
      <c r="AA1214" s="386">
        <v>0.19</v>
      </c>
      <c r="AB1214" s="387" t="s">
        <v>65</v>
      </c>
      <c r="AC1214" s="157"/>
    </row>
    <row r="1215" spans="2:29">
      <c r="B1215" s="347">
        <v>40</v>
      </c>
      <c r="C1215" s="383">
        <v>8</v>
      </c>
      <c r="D1215" s="383" t="str">
        <f t="shared" si="166"/>
        <v>NO</v>
      </c>
      <c r="E1215" s="383" t="str">
        <f t="shared" si="167"/>
        <v>MILD</v>
      </c>
      <c r="F1215" s="383" t="str">
        <f t="shared" si="168"/>
        <v>RAIN</v>
      </c>
      <c r="G1215" s="384" t="str">
        <f t="shared" si="163"/>
        <v>WET</v>
      </c>
      <c r="I1215" s="342">
        <v>3</v>
      </c>
      <c r="J1215" s="144" t="str">
        <f t="shared" si="169"/>
        <v>LARGE</v>
      </c>
      <c r="K1215" s="144" t="str">
        <f t="shared" si="170"/>
        <v>MEDIUM</v>
      </c>
      <c r="L1215" s="144" t="str" cm="1">
        <f t="array" ref="L1215">_xlfn.IFS(I1215&lt;=2,"SMALL",I1215&lt;=5,"MEDIUM",I1215&gt;5,"LARGE")</f>
        <v>MEDIUM</v>
      </c>
      <c r="M1215" s="144" t="str">
        <f t="shared" si="164"/>
        <v>NO</v>
      </c>
      <c r="N1215" s="374">
        <v>5</v>
      </c>
      <c r="O1215" s="374">
        <f t="shared" si="165"/>
        <v>5</v>
      </c>
      <c r="P1215" s="158" t="str" cm="1">
        <f t="array" ref="P1215">_xlfn.SWITCH(ROUND(N1215,0),5,"Excellent",4,"Good",3,"ok","Bad")</f>
        <v>Excellent</v>
      </c>
      <c r="Q1215" s="144">
        <v>3</v>
      </c>
      <c r="R1215" s="385">
        <v>42152</v>
      </c>
      <c r="S1215" s="385">
        <v>43317</v>
      </c>
      <c r="T1215" s="144">
        <v>1538</v>
      </c>
      <c r="U1215" s="144" t="s">
        <v>69</v>
      </c>
      <c r="V1215" s="144">
        <v>0</v>
      </c>
      <c r="W1215" s="144" t="str">
        <f t="shared" si="171"/>
        <v>Inactive</v>
      </c>
      <c r="X1215" s="144">
        <v>1538</v>
      </c>
      <c r="Y1215" s="157" t="s">
        <v>122</v>
      </c>
      <c r="Z1215" s="386">
        <v>0</v>
      </c>
      <c r="AA1215" s="386">
        <v>0.95</v>
      </c>
      <c r="AB1215" s="387" t="s">
        <v>62</v>
      </c>
      <c r="AC1215" s="157"/>
    </row>
    <row r="1216" spans="2:29">
      <c r="B1216" s="347">
        <v>51</v>
      </c>
      <c r="C1216" s="383">
        <v>0</v>
      </c>
      <c r="D1216" s="383" t="str">
        <f t="shared" si="166"/>
        <v>NO</v>
      </c>
      <c r="E1216" s="383" t="str">
        <f t="shared" si="167"/>
        <v>MILD</v>
      </c>
      <c r="F1216" s="383" t="str">
        <f t="shared" si="168"/>
        <v>NONE</v>
      </c>
      <c r="G1216" s="384" t="str">
        <f t="shared" si="163"/>
        <v>WET</v>
      </c>
      <c r="I1216" s="342">
        <v>2</v>
      </c>
      <c r="J1216" s="144" t="str">
        <f t="shared" si="169"/>
        <v>SMALL</v>
      </c>
      <c r="K1216" s="144" t="str">
        <f t="shared" si="170"/>
        <v>SMALL</v>
      </c>
      <c r="L1216" s="144" t="str" cm="1">
        <f t="array" ref="L1216">_xlfn.IFS(I1216&lt;=2,"SMALL",I1216&lt;=5,"MEDIUM",I1216&gt;5,"LARGE")</f>
        <v>SMALL</v>
      </c>
      <c r="M1216" s="144" t="str">
        <f t="shared" si="164"/>
        <v>YES</v>
      </c>
      <c r="N1216" s="374">
        <v>4.9800000000000004</v>
      </c>
      <c r="O1216" s="374">
        <f t="shared" si="165"/>
        <v>5</v>
      </c>
      <c r="P1216" s="158" t="str" cm="1">
        <f t="array" ref="P1216">_xlfn.SWITCH(ROUND(N1216,0),5,"Excellent",4,"Good",3,"ok","Bad")</f>
        <v>Excellent</v>
      </c>
      <c r="Q1216" s="144">
        <v>178</v>
      </c>
      <c r="R1216" s="385">
        <v>42176</v>
      </c>
      <c r="S1216" s="385">
        <v>43852</v>
      </c>
      <c r="T1216" s="144">
        <v>384</v>
      </c>
      <c r="U1216" s="144" t="s">
        <v>60</v>
      </c>
      <c r="V1216" s="144">
        <v>335</v>
      </c>
      <c r="W1216" s="144" t="str">
        <f t="shared" si="171"/>
        <v>Active</v>
      </c>
      <c r="X1216" s="144">
        <v>384</v>
      </c>
      <c r="Y1216" s="157" t="s">
        <v>64</v>
      </c>
      <c r="Z1216" s="386">
        <v>1</v>
      </c>
      <c r="AA1216" s="386">
        <v>0.28999999999999998</v>
      </c>
      <c r="AB1216" s="387" t="s">
        <v>65</v>
      </c>
      <c r="AC1216" s="157"/>
    </row>
    <row r="1217" spans="2:29">
      <c r="B1217" s="347">
        <v>53</v>
      </c>
      <c r="C1217" s="383">
        <v>0</v>
      </c>
      <c r="D1217" s="383" t="str">
        <f t="shared" si="166"/>
        <v>NO</v>
      </c>
      <c r="E1217" s="383" t="str">
        <f t="shared" si="167"/>
        <v>MILD</v>
      </c>
      <c r="F1217" s="383" t="str">
        <f t="shared" si="168"/>
        <v>NONE</v>
      </c>
      <c r="G1217" s="384" t="str">
        <f t="shared" si="163"/>
        <v>WET</v>
      </c>
      <c r="I1217" s="342">
        <v>2</v>
      </c>
      <c r="J1217" s="144" t="str">
        <f t="shared" si="169"/>
        <v>SMALL</v>
      </c>
      <c r="K1217" s="144" t="str">
        <f t="shared" si="170"/>
        <v>SMALL</v>
      </c>
      <c r="L1217" s="144" t="str" cm="1">
        <f t="array" ref="L1217">_xlfn.IFS(I1217&lt;=2,"SMALL",I1217&lt;=5,"MEDIUM",I1217&gt;5,"LARGE")</f>
        <v>SMALL</v>
      </c>
      <c r="M1217" s="144" t="str">
        <f t="shared" si="164"/>
        <v>NO</v>
      </c>
      <c r="N1217" s="374">
        <v>4.92</v>
      </c>
      <c r="O1217" s="374">
        <f t="shared" si="165"/>
        <v>5</v>
      </c>
      <c r="P1217" s="158" t="str" cm="1">
        <f t="array" ref="P1217">_xlfn.SWITCH(ROUND(N1217,0),5,"Excellent",4,"Good",3,"ok","Bad")</f>
        <v>Excellent</v>
      </c>
      <c r="Q1217" s="144">
        <v>52</v>
      </c>
      <c r="R1217" s="385">
        <v>42106</v>
      </c>
      <c r="S1217" s="385">
        <v>43871</v>
      </c>
      <c r="T1217" s="144">
        <v>648</v>
      </c>
      <c r="U1217" s="144" t="s">
        <v>69</v>
      </c>
      <c r="V1217" s="144">
        <v>0</v>
      </c>
      <c r="W1217" s="144" t="str">
        <f t="shared" si="171"/>
        <v>Inactive</v>
      </c>
      <c r="X1217" s="144">
        <v>648</v>
      </c>
      <c r="Y1217" s="157" t="s">
        <v>61</v>
      </c>
      <c r="Z1217" s="386">
        <v>1</v>
      </c>
      <c r="AA1217" s="386">
        <v>0.67</v>
      </c>
      <c r="AB1217" s="387" t="s">
        <v>65</v>
      </c>
      <c r="AC1217" s="157"/>
    </row>
    <row r="1218" spans="2:29">
      <c r="B1218" s="347">
        <v>50</v>
      </c>
      <c r="C1218" s="383">
        <v>0</v>
      </c>
      <c r="D1218" s="383" t="str">
        <f t="shared" si="166"/>
        <v>NO</v>
      </c>
      <c r="E1218" s="383" t="str">
        <f t="shared" si="167"/>
        <v>MILD</v>
      </c>
      <c r="F1218" s="383" t="str">
        <f t="shared" si="168"/>
        <v>NONE</v>
      </c>
      <c r="G1218" s="384" t="str">
        <f t="shared" si="163"/>
        <v>WET</v>
      </c>
      <c r="I1218" s="342">
        <v>4</v>
      </c>
      <c r="J1218" s="144" t="str">
        <f t="shared" si="169"/>
        <v>LARGE</v>
      </c>
      <c r="K1218" s="144" t="str">
        <f t="shared" si="170"/>
        <v>MEDIUM</v>
      </c>
      <c r="L1218" s="144" t="str" cm="1">
        <f t="array" ref="L1218">_xlfn.IFS(I1218&lt;=2,"SMALL",I1218&lt;=5,"MEDIUM",I1218&gt;5,"LARGE")</f>
        <v>MEDIUM</v>
      </c>
      <c r="M1218" s="144" t="str">
        <f t="shared" si="164"/>
        <v>NO</v>
      </c>
      <c r="N1218" s="374">
        <v>4.83</v>
      </c>
      <c r="O1218" s="374">
        <f t="shared" si="165"/>
        <v>5</v>
      </c>
      <c r="P1218" s="158" t="str" cm="1">
        <f t="array" ref="P1218">_xlfn.SWITCH(ROUND(N1218,0),5,"Excellent",4,"Good",3,"ok","Bad")</f>
        <v>Excellent</v>
      </c>
      <c r="Q1218" s="144">
        <v>6</v>
      </c>
      <c r="R1218" s="385">
        <v>42117</v>
      </c>
      <c r="S1218" s="385">
        <v>42997</v>
      </c>
      <c r="T1218" s="144">
        <v>2027</v>
      </c>
      <c r="U1218" s="144" t="s">
        <v>69</v>
      </c>
      <c r="V1218" s="144">
        <v>0</v>
      </c>
      <c r="W1218" s="144" t="str">
        <f t="shared" si="171"/>
        <v>Inactive</v>
      </c>
      <c r="X1218" s="144">
        <v>2027</v>
      </c>
      <c r="Y1218" s="157" t="s">
        <v>61</v>
      </c>
      <c r="Z1218" s="386">
        <v>0.89</v>
      </c>
      <c r="AA1218" s="386">
        <v>0.95</v>
      </c>
      <c r="AB1218" s="387" t="s">
        <v>62</v>
      </c>
      <c r="AC1218" s="157"/>
    </row>
    <row r="1219" spans="2:29">
      <c r="B1219" s="347">
        <v>56</v>
      </c>
      <c r="C1219" s="383">
        <v>0</v>
      </c>
      <c r="D1219" s="383" t="str">
        <f t="shared" si="166"/>
        <v>NO</v>
      </c>
      <c r="E1219" s="383" t="str">
        <f t="shared" si="167"/>
        <v>MILD</v>
      </c>
      <c r="F1219" s="383" t="str">
        <f t="shared" si="168"/>
        <v>NONE</v>
      </c>
      <c r="G1219" s="384" t="str">
        <f t="shared" si="163"/>
        <v>WET</v>
      </c>
      <c r="I1219" s="342">
        <v>2</v>
      </c>
      <c r="J1219" s="144" t="str">
        <f t="shared" si="169"/>
        <v>SMALL</v>
      </c>
      <c r="K1219" s="144" t="str">
        <f t="shared" si="170"/>
        <v>SMALL</v>
      </c>
      <c r="L1219" s="144" t="str" cm="1">
        <f t="array" ref="L1219">_xlfn.IFS(I1219&lt;=2,"SMALL",I1219&lt;=5,"MEDIUM",I1219&gt;5,"LARGE")</f>
        <v>SMALL</v>
      </c>
      <c r="M1219" s="144" t="str">
        <f t="shared" si="164"/>
        <v>NO</v>
      </c>
      <c r="N1219" s="374">
        <v>4.59</v>
      </c>
      <c r="O1219" s="374">
        <f t="shared" si="165"/>
        <v>5</v>
      </c>
      <c r="P1219" s="158" t="str" cm="1">
        <f t="array" ref="P1219">_xlfn.SWITCH(ROUND(N1219,0),5,"Excellent",4,"Good",3,"ok","Bad")</f>
        <v>Excellent</v>
      </c>
      <c r="Q1219" s="144">
        <v>58</v>
      </c>
      <c r="R1219" s="385">
        <v>42141</v>
      </c>
      <c r="S1219" s="385">
        <v>43950</v>
      </c>
      <c r="T1219" s="144">
        <v>668</v>
      </c>
      <c r="U1219" s="144" t="s">
        <v>60</v>
      </c>
      <c r="V1219" s="144">
        <v>352</v>
      </c>
      <c r="W1219" s="144" t="str">
        <f t="shared" si="171"/>
        <v>Active</v>
      </c>
      <c r="X1219" s="144">
        <v>668</v>
      </c>
      <c r="Y1219" s="157" t="s">
        <v>70</v>
      </c>
      <c r="Z1219" s="386">
        <v>1</v>
      </c>
      <c r="AA1219" s="386">
        <v>0.96</v>
      </c>
      <c r="AB1219" s="387" t="s">
        <v>62</v>
      </c>
      <c r="AC1219" s="157"/>
    </row>
    <row r="1220" spans="2:29">
      <c r="B1220" s="347">
        <v>43</v>
      </c>
      <c r="C1220" s="383">
        <v>0</v>
      </c>
      <c r="D1220" s="383" t="str">
        <f t="shared" si="166"/>
        <v>NO</v>
      </c>
      <c r="E1220" s="383" t="str">
        <f t="shared" si="167"/>
        <v>MILD</v>
      </c>
      <c r="F1220" s="383" t="str">
        <f t="shared" si="168"/>
        <v>NONE</v>
      </c>
      <c r="G1220" s="384" t="str">
        <f t="shared" si="163"/>
        <v>WET</v>
      </c>
      <c r="I1220" s="342">
        <v>2</v>
      </c>
      <c r="J1220" s="144" t="str">
        <f t="shared" si="169"/>
        <v>SMALL</v>
      </c>
      <c r="K1220" s="144" t="str">
        <f t="shared" si="170"/>
        <v>SMALL</v>
      </c>
      <c r="L1220" s="144" t="str" cm="1">
        <f t="array" ref="L1220">_xlfn.IFS(I1220&lt;=2,"SMALL",I1220&lt;=5,"MEDIUM",I1220&gt;5,"LARGE")</f>
        <v>SMALL</v>
      </c>
      <c r="M1220" s="144" t="str">
        <f t="shared" si="164"/>
        <v>YES</v>
      </c>
      <c r="N1220" s="374">
        <v>4.96</v>
      </c>
      <c r="O1220" s="374">
        <f t="shared" si="165"/>
        <v>5</v>
      </c>
      <c r="P1220" s="158" t="str" cm="1">
        <f t="array" ref="P1220">_xlfn.SWITCH(ROUND(N1220,0),5,"Excellent",4,"Good",3,"ok","Bad")</f>
        <v>Excellent</v>
      </c>
      <c r="Q1220" s="144">
        <v>155</v>
      </c>
      <c r="R1220" s="385">
        <v>42143</v>
      </c>
      <c r="S1220" s="385">
        <v>43993</v>
      </c>
      <c r="T1220" s="144">
        <v>2182</v>
      </c>
      <c r="U1220" s="144" t="s">
        <v>69</v>
      </c>
      <c r="V1220" s="144">
        <v>365</v>
      </c>
      <c r="W1220" s="144" t="str">
        <f t="shared" si="171"/>
        <v>Active</v>
      </c>
      <c r="X1220" s="144">
        <v>2182</v>
      </c>
      <c r="Y1220" s="157" t="s">
        <v>70</v>
      </c>
      <c r="Z1220" s="386">
        <v>1</v>
      </c>
      <c r="AA1220" s="386">
        <v>1</v>
      </c>
      <c r="AB1220" s="387" t="s">
        <v>62</v>
      </c>
      <c r="AC1220" s="157"/>
    </row>
    <row r="1221" spans="2:29">
      <c r="B1221" s="347">
        <v>42</v>
      </c>
      <c r="C1221" s="383">
        <v>0</v>
      </c>
      <c r="D1221" s="383" t="str">
        <f t="shared" si="166"/>
        <v>NO</v>
      </c>
      <c r="E1221" s="383" t="str">
        <f t="shared" si="167"/>
        <v>MILD</v>
      </c>
      <c r="F1221" s="383" t="str">
        <f t="shared" si="168"/>
        <v>NONE</v>
      </c>
      <c r="G1221" s="384" t="str">
        <f t="shared" ref="G1221:G1284" si="172">IF(OR(E1221="COLD",E1221="MILD"),"WET","DRY")</f>
        <v>WET</v>
      </c>
      <c r="I1221" s="342">
        <v>6</v>
      </c>
      <c r="J1221" s="144" t="str">
        <f t="shared" si="169"/>
        <v>LARGE</v>
      </c>
      <c r="K1221" s="144" t="str">
        <f t="shared" si="170"/>
        <v>LARGE</v>
      </c>
      <c r="L1221" s="144" t="str" cm="1">
        <f t="array" ref="L1221">_xlfn.IFS(I1221&lt;=2,"SMALL",I1221&lt;=5,"MEDIUM",I1221&gt;5,"LARGE")</f>
        <v>LARGE</v>
      </c>
      <c r="M1221" s="144" t="str">
        <f t="shared" ref="M1221:M1284" si="173">IF(AND(N1221&gt;=4.8,Q1221&gt;100),"YES","NO")</f>
        <v>YES</v>
      </c>
      <c r="N1221" s="374">
        <v>4.96</v>
      </c>
      <c r="O1221" s="374">
        <f t="shared" ref="O1221:O1284" si="174">ROUND(N1221,0)</f>
        <v>5</v>
      </c>
      <c r="P1221" s="158" t="str" cm="1">
        <f t="array" ref="P1221">_xlfn.SWITCH(ROUND(N1221,0),5,"Excellent",4,"Good",3,"ok","Bad")</f>
        <v>Excellent</v>
      </c>
      <c r="Q1221" s="144">
        <v>155</v>
      </c>
      <c r="R1221" s="385">
        <v>42106</v>
      </c>
      <c r="S1221" s="385">
        <v>43902</v>
      </c>
      <c r="T1221" s="144">
        <v>2183</v>
      </c>
      <c r="U1221" s="144" t="s">
        <v>60</v>
      </c>
      <c r="V1221" s="144">
        <v>178</v>
      </c>
      <c r="W1221" s="144" t="str">
        <f t="shared" si="171"/>
        <v>Active</v>
      </c>
      <c r="X1221" s="144">
        <v>2183</v>
      </c>
      <c r="Y1221" s="157" t="s">
        <v>70</v>
      </c>
      <c r="Z1221" s="386">
        <v>1</v>
      </c>
      <c r="AA1221" s="386">
        <v>0.79</v>
      </c>
      <c r="AB1221" s="387" t="s">
        <v>65</v>
      </c>
      <c r="AC1221" s="157"/>
    </row>
    <row r="1222" spans="2:29">
      <c r="B1222" s="347">
        <v>58</v>
      </c>
      <c r="C1222" s="383">
        <v>0</v>
      </c>
      <c r="D1222" s="383" t="str">
        <f t="shared" ref="D1222:D1285" si="175">IFERROR(IF(B1222&lt;35,"YES","NO"),"-")</f>
        <v>NO</v>
      </c>
      <c r="E1222" s="383" t="str">
        <f t="shared" ref="E1222:E1285" si="176">IFERROR(IF(B1222&lt;40,"COLD",IF(B1222&gt;80,"HOT","MILD")),"-")</f>
        <v>MILD</v>
      </c>
      <c r="F1222" s="383" t="str">
        <f t="shared" ref="F1222:F1285" si="177">IF(AND(C1222&lt;0,D1222="YES"),"SNOW",IF(AND(C1222&gt;0,D1222="NO"),"RAIN","NONE"))</f>
        <v>NONE</v>
      </c>
      <c r="G1222" s="384" t="str">
        <f t="shared" si="172"/>
        <v>WET</v>
      </c>
      <c r="I1222" s="342">
        <v>2</v>
      </c>
      <c r="J1222" s="144" t="str">
        <f t="shared" ref="J1222:J1285" si="178">IF(I1222&lt;=2,"SMALL","LARGE")</f>
        <v>SMALL</v>
      </c>
      <c r="K1222" s="144" t="str">
        <f t="shared" ref="K1222:K1285" si="179">IF(I1222&lt;=2,"SMALL",IF(I1222&lt;=5,"MEDIUM","LARGE"))</f>
        <v>SMALL</v>
      </c>
      <c r="L1222" s="144" t="str" cm="1">
        <f t="array" ref="L1222">_xlfn.IFS(I1222&lt;=2,"SMALL",I1222&lt;=5,"MEDIUM",I1222&gt;5,"LARGE")</f>
        <v>SMALL</v>
      </c>
      <c r="M1222" s="144" t="str">
        <f t="shared" si="173"/>
        <v>NO</v>
      </c>
      <c r="N1222" s="374">
        <v>5</v>
      </c>
      <c r="O1222" s="374">
        <f t="shared" si="174"/>
        <v>5</v>
      </c>
      <c r="P1222" s="158" t="str" cm="1">
        <f t="array" ref="P1222">_xlfn.SWITCH(ROUND(N1222,0),5,"Excellent",4,"Good",3,"ok","Bad")</f>
        <v>Excellent</v>
      </c>
      <c r="Q1222" s="144">
        <v>36</v>
      </c>
      <c r="R1222" s="385">
        <v>42123</v>
      </c>
      <c r="S1222" s="385">
        <v>42820</v>
      </c>
      <c r="T1222" s="144">
        <v>2094</v>
      </c>
      <c r="U1222" s="144" t="s">
        <v>69</v>
      </c>
      <c r="V1222" s="144">
        <v>0</v>
      </c>
      <c r="W1222" s="144" t="str">
        <f t="shared" ref="W1222:W1285" si="180">IF(NOT(V1222=0),"Active","Inactive")</f>
        <v>Inactive</v>
      </c>
      <c r="X1222" s="144">
        <v>2094</v>
      </c>
      <c r="Y1222" s="157" t="s">
        <v>70</v>
      </c>
      <c r="Z1222" s="386">
        <v>1</v>
      </c>
      <c r="AA1222" s="386">
        <v>0.97</v>
      </c>
      <c r="AB1222" s="387" t="s">
        <v>62</v>
      </c>
      <c r="AC1222" s="157"/>
    </row>
    <row r="1223" spans="2:29">
      <c r="B1223" s="347">
        <v>48</v>
      </c>
      <c r="C1223" s="383">
        <v>0</v>
      </c>
      <c r="D1223" s="383" t="str">
        <f t="shared" si="175"/>
        <v>NO</v>
      </c>
      <c r="E1223" s="383" t="str">
        <f t="shared" si="176"/>
        <v>MILD</v>
      </c>
      <c r="F1223" s="383" t="str">
        <f t="shared" si="177"/>
        <v>NONE</v>
      </c>
      <c r="G1223" s="384" t="str">
        <f t="shared" si="172"/>
        <v>WET</v>
      </c>
      <c r="I1223" s="342">
        <v>4</v>
      </c>
      <c r="J1223" s="144" t="str">
        <f t="shared" si="178"/>
        <v>LARGE</v>
      </c>
      <c r="K1223" s="144" t="str">
        <f t="shared" si="179"/>
        <v>MEDIUM</v>
      </c>
      <c r="L1223" s="144" t="str" cm="1">
        <f t="array" ref="L1223">_xlfn.IFS(I1223&lt;=2,"SMALL",I1223&lt;=5,"MEDIUM",I1223&gt;5,"LARGE")</f>
        <v>MEDIUM</v>
      </c>
      <c r="M1223" s="144" t="str">
        <f t="shared" si="173"/>
        <v>NO</v>
      </c>
      <c r="N1223" s="374">
        <v>4.4400000000000004</v>
      </c>
      <c r="O1223" s="374">
        <f t="shared" si="174"/>
        <v>4</v>
      </c>
      <c r="P1223" s="158" t="str" cm="1">
        <f t="array" ref="P1223">_xlfn.SWITCH(ROUND(N1223,0),5,"Excellent",4,"Good",3,"ok","Bad")</f>
        <v>Good</v>
      </c>
      <c r="Q1223" s="144">
        <v>9</v>
      </c>
      <c r="R1223" s="385">
        <v>42207</v>
      </c>
      <c r="S1223" s="385">
        <v>43746</v>
      </c>
      <c r="T1223" s="144">
        <v>1239</v>
      </c>
      <c r="U1223" s="144" t="s">
        <v>69</v>
      </c>
      <c r="V1223" s="144">
        <v>206</v>
      </c>
      <c r="W1223" s="144" t="str">
        <f t="shared" si="180"/>
        <v>Active</v>
      </c>
      <c r="X1223" s="144">
        <v>1239</v>
      </c>
      <c r="Y1223" s="157" t="s">
        <v>70</v>
      </c>
      <c r="Z1223" s="386">
        <v>1</v>
      </c>
      <c r="AA1223" s="386">
        <v>1</v>
      </c>
      <c r="AB1223" s="387" t="s">
        <v>62</v>
      </c>
      <c r="AC1223" s="157"/>
    </row>
    <row r="1224" spans="2:29">
      <c r="B1224" s="347">
        <v>46</v>
      </c>
      <c r="C1224" s="383">
        <v>0</v>
      </c>
      <c r="D1224" s="383" t="str">
        <f t="shared" si="175"/>
        <v>NO</v>
      </c>
      <c r="E1224" s="383" t="str">
        <f t="shared" si="176"/>
        <v>MILD</v>
      </c>
      <c r="F1224" s="383" t="str">
        <f t="shared" si="177"/>
        <v>NONE</v>
      </c>
      <c r="G1224" s="384" t="str">
        <f t="shared" si="172"/>
        <v>WET</v>
      </c>
      <c r="I1224" s="342">
        <v>2</v>
      </c>
      <c r="J1224" s="144" t="str">
        <f t="shared" si="178"/>
        <v>SMALL</v>
      </c>
      <c r="K1224" s="144" t="str">
        <f t="shared" si="179"/>
        <v>SMALL</v>
      </c>
      <c r="L1224" s="144" t="str" cm="1">
        <f t="array" ref="L1224">_xlfn.IFS(I1224&lt;=2,"SMALL",I1224&lt;=5,"MEDIUM",I1224&gt;5,"LARGE")</f>
        <v>SMALL</v>
      </c>
      <c r="M1224" s="144" t="str">
        <f t="shared" si="173"/>
        <v>NO</v>
      </c>
      <c r="N1224" s="374">
        <v>4.99</v>
      </c>
      <c r="O1224" s="374">
        <f t="shared" si="174"/>
        <v>5</v>
      </c>
      <c r="P1224" s="158" t="str" cm="1">
        <f t="array" ref="P1224">_xlfn.SWITCH(ROUND(N1224,0),5,"Excellent",4,"Good",3,"ok","Bad")</f>
        <v>Excellent</v>
      </c>
      <c r="Q1224" s="144">
        <v>71</v>
      </c>
      <c r="R1224" s="385">
        <v>42099</v>
      </c>
      <c r="S1224" s="385">
        <v>44030</v>
      </c>
      <c r="T1224" s="144">
        <v>241</v>
      </c>
      <c r="U1224" s="144" t="s">
        <v>69</v>
      </c>
      <c r="V1224" s="144">
        <v>118</v>
      </c>
      <c r="W1224" s="144" t="str">
        <f t="shared" si="180"/>
        <v>Active</v>
      </c>
      <c r="X1224" s="144">
        <v>241</v>
      </c>
      <c r="Y1224" s="157" t="s">
        <v>61</v>
      </c>
      <c r="Z1224" s="386">
        <v>0.73</v>
      </c>
      <c r="AA1224" s="386">
        <v>0.88</v>
      </c>
      <c r="AB1224" s="387" t="s">
        <v>62</v>
      </c>
      <c r="AC1224" s="157"/>
    </row>
    <row r="1225" spans="2:29">
      <c r="B1225" s="347">
        <v>48</v>
      </c>
      <c r="C1225" s="383">
        <v>0</v>
      </c>
      <c r="D1225" s="383" t="str">
        <f t="shared" si="175"/>
        <v>NO</v>
      </c>
      <c r="E1225" s="383" t="str">
        <f t="shared" si="176"/>
        <v>MILD</v>
      </c>
      <c r="F1225" s="383" t="str">
        <f t="shared" si="177"/>
        <v>NONE</v>
      </c>
      <c r="G1225" s="384" t="str">
        <f t="shared" si="172"/>
        <v>WET</v>
      </c>
      <c r="I1225" s="342">
        <v>2</v>
      </c>
      <c r="J1225" s="144" t="str">
        <f t="shared" si="178"/>
        <v>SMALL</v>
      </c>
      <c r="K1225" s="144" t="str">
        <f t="shared" si="179"/>
        <v>SMALL</v>
      </c>
      <c r="L1225" s="144" t="str" cm="1">
        <f t="array" ref="L1225">_xlfn.IFS(I1225&lt;=2,"SMALL",I1225&lt;=5,"MEDIUM",I1225&gt;5,"LARGE")</f>
        <v>SMALL</v>
      </c>
      <c r="M1225" s="144" t="str">
        <f t="shared" si="173"/>
        <v>YES</v>
      </c>
      <c r="N1225" s="374">
        <v>4.87</v>
      </c>
      <c r="O1225" s="374">
        <f t="shared" si="174"/>
        <v>5</v>
      </c>
      <c r="P1225" s="158" t="str" cm="1">
        <f t="array" ref="P1225">_xlfn.SWITCH(ROUND(N1225,0),5,"Excellent",4,"Good",3,"ok","Bad")</f>
        <v>Excellent</v>
      </c>
      <c r="Q1225" s="144">
        <v>179</v>
      </c>
      <c r="R1225" s="385">
        <v>42106</v>
      </c>
      <c r="S1225" s="385">
        <v>43900</v>
      </c>
      <c r="T1225" s="144">
        <v>1042</v>
      </c>
      <c r="U1225" s="144" t="s">
        <v>60</v>
      </c>
      <c r="V1225" s="144">
        <v>0</v>
      </c>
      <c r="W1225" s="144" t="str">
        <f t="shared" si="180"/>
        <v>Inactive</v>
      </c>
      <c r="X1225" s="144">
        <v>1042</v>
      </c>
      <c r="Y1225" s="157" t="s">
        <v>70</v>
      </c>
      <c r="Z1225" s="386">
        <v>1</v>
      </c>
      <c r="AA1225" s="386">
        <v>0.99</v>
      </c>
      <c r="AB1225" s="387" t="s">
        <v>62</v>
      </c>
      <c r="AC1225" s="157"/>
    </row>
    <row r="1226" spans="2:29">
      <c r="B1226" s="347">
        <v>46</v>
      </c>
      <c r="C1226" s="383">
        <v>0</v>
      </c>
      <c r="D1226" s="383" t="str">
        <f t="shared" si="175"/>
        <v>NO</v>
      </c>
      <c r="E1226" s="383" t="str">
        <f t="shared" si="176"/>
        <v>MILD</v>
      </c>
      <c r="F1226" s="383" t="str">
        <f t="shared" si="177"/>
        <v>NONE</v>
      </c>
      <c r="G1226" s="384" t="str">
        <f t="shared" si="172"/>
        <v>WET</v>
      </c>
      <c r="I1226" s="342">
        <v>3</v>
      </c>
      <c r="J1226" s="144" t="str">
        <f t="shared" si="178"/>
        <v>LARGE</v>
      </c>
      <c r="K1226" s="144" t="str">
        <f t="shared" si="179"/>
        <v>MEDIUM</v>
      </c>
      <c r="L1226" s="144" t="str" cm="1">
        <f t="array" ref="L1226">_xlfn.IFS(I1226&lt;=2,"SMALL",I1226&lt;=5,"MEDIUM",I1226&gt;5,"LARGE")</f>
        <v>MEDIUM</v>
      </c>
      <c r="M1226" s="144" t="str">
        <f t="shared" si="173"/>
        <v>NO</v>
      </c>
      <c r="N1226" s="374">
        <v>4.6399999999999997</v>
      </c>
      <c r="O1226" s="374">
        <f t="shared" si="174"/>
        <v>5</v>
      </c>
      <c r="P1226" s="158" t="str" cm="1">
        <f t="array" ref="P1226">_xlfn.SWITCH(ROUND(N1226,0),5,"Excellent",4,"Good",3,"ok","Bad")</f>
        <v>Excellent</v>
      </c>
      <c r="Q1226" s="144">
        <v>149</v>
      </c>
      <c r="R1226" s="385">
        <v>42119</v>
      </c>
      <c r="S1226" s="385">
        <v>43904</v>
      </c>
      <c r="T1226" s="144">
        <v>1042</v>
      </c>
      <c r="U1226" s="144" t="s">
        <v>60</v>
      </c>
      <c r="V1226" s="144">
        <v>1</v>
      </c>
      <c r="W1226" s="144" t="str">
        <f t="shared" si="180"/>
        <v>Active</v>
      </c>
      <c r="X1226" s="144">
        <v>1042</v>
      </c>
      <c r="Y1226" s="157" t="s">
        <v>61</v>
      </c>
      <c r="Z1226" s="386">
        <v>1</v>
      </c>
      <c r="AA1226" s="386">
        <v>1</v>
      </c>
      <c r="AB1226" s="387" t="s">
        <v>65</v>
      </c>
      <c r="AC1226" s="157"/>
    </row>
    <row r="1227" spans="2:29">
      <c r="B1227" s="347">
        <v>42</v>
      </c>
      <c r="C1227" s="383">
        <v>0</v>
      </c>
      <c r="D1227" s="383" t="str">
        <f t="shared" si="175"/>
        <v>NO</v>
      </c>
      <c r="E1227" s="383" t="str">
        <f t="shared" si="176"/>
        <v>MILD</v>
      </c>
      <c r="F1227" s="383" t="str">
        <f t="shared" si="177"/>
        <v>NONE</v>
      </c>
      <c r="G1227" s="384" t="str">
        <f t="shared" si="172"/>
        <v>WET</v>
      </c>
      <c r="I1227" s="342">
        <v>1</v>
      </c>
      <c r="J1227" s="144" t="str">
        <f t="shared" si="178"/>
        <v>SMALL</v>
      </c>
      <c r="K1227" s="144" t="str">
        <f t="shared" si="179"/>
        <v>SMALL</v>
      </c>
      <c r="L1227" s="144" t="str" cm="1">
        <f t="array" ref="L1227">_xlfn.IFS(I1227&lt;=2,"SMALL",I1227&lt;=5,"MEDIUM",I1227&gt;5,"LARGE")</f>
        <v>SMALL</v>
      </c>
      <c r="M1227" s="144" t="str">
        <f t="shared" si="173"/>
        <v>NO</v>
      </c>
      <c r="N1227" s="374">
        <v>4.83</v>
      </c>
      <c r="O1227" s="374">
        <f t="shared" si="174"/>
        <v>5</v>
      </c>
      <c r="P1227" s="158" t="str" cm="1">
        <f t="array" ref="P1227">_xlfn.SWITCH(ROUND(N1227,0),5,"Excellent",4,"Good",3,"ok","Bad")</f>
        <v>Excellent</v>
      </c>
      <c r="Q1227" s="144">
        <v>12</v>
      </c>
      <c r="R1227" s="385">
        <v>42281</v>
      </c>
      <c r="S1227" s="385">
        <v>43789</v>
      </c>
      <c r="T1227" s="144">
        <v>2117</v>
      </c>
      <c r="U1227" s="144" t="s">
        <v>60</v>
      </c>
      <c r="V1227" s="144">
        <v>364</v>
      </c>
      <c r="W1227" s="144" t="str">
        <f t="shared" si="180"/>
        <v>Active</v>
      </c>
      <c r="X1227" s="144">
        <v>2117</v>
      </c>
      <c r="Y1227" s="157" t="s">
        <v>70</v>
      </c>
      <c r="Z1227" s="386">
        <v>1</v>
      </c>
      <c r="AA1227" s="386">
        <v>1</v>
      </c>
      <c r="AB1227" s="387" t="s">
        <v>62</v>
      </c>
      <c r="AC1227" s="157"/>
    </row>
    <row r="1228" spans="2:29">
      <c r="B1228" s="347">
        <v>43</v>
      </c>
      <c r="C1228" s="383">
        <v>94</v>
      </c>
      <c r="D1228" s="383" t="str">
        <f t="shared" si="175"/>
        <v>NO</v>
      </c>
      <c r="E1228" s="383" t="str">
        <f t="shared" si="176"/>
        <v>MILD</v>
      </c>
      <c r="F1228" s="383" t="str">
        <f t="shared" si="177"/>
        <v>RAIN</v>
      </c>
      <c r="G1228" s="384" t="str">
        <f t="shared" si="172"/>
        <v>WET</v>
      </c>
      <c r="I1228" s="342">
        <v>6</v>
      </c>
      <c r="J1228" s="144" t="str">
        <f t="shared" si="178"/>
        <v>LARGE</v>
      </c>
      <c r="K1228" s="144" t="str">
        <f t="shared" si="179"/>
        <v>LARGE</v>
      </c>
      <c r="L1228" s="144" t="str" cm="1">
        <f t="array" ref="L1228">_xlfn.IFS(I1228&lt;=2,"SMALL",I1228&lt;=5,"MEDIUM",I1228&gt;5,"LARGE")</f>
        <v>LARGE</v>
      </c>
      <c r="M1228" s="144" t="str">
        <f t="shared" si="173"/>
        <v>NO</v>
      </c>
      <c r="N1228" s="374">
        <v>4.75</v>
      </c>
      <c r="O1228" s="374">
        <f t="shared" si="174"/>
        <v>5</v>
      </c>
      <c r="P1228" s="158" t="str" cm="1">
        <f t="array" ref="P1228">_xlfn.SWITCH(ROUND(N1228,0),5,"Excellent",4,"Good",3,"ok","Bad")</f>
        <v>Excellent</v>
      </c>
      <c r="Q1228" s="144">
        <v>8</v>
      </c>
      <c r="R1228" s="385">
        <v>42339</v>
      </c>
      <c r="S1228" s="385">
        <v>43940</v>
      </c>
      <c r="T1228" s="144">
        <v>1723</v>
      </c>
      <c r="U1228" s="144" t="s">
        <v>69</v>
      </c>
      <c r="V1228" s="144">
        <v>275</v>
      </c>
      <c r="W1228" s="144" t="str">
        <f t="shared" si="180"/>
        <v>Active</v>
      </c>
      <c r="X1228" s="144">
        <v>1723</v>
      </c>
      <c r="Y1228" s="157" t="s">
        <v>61</v>
      </c>
      <c r="Z1228" s="386">
        <v>1</v>
      </c>
      <c r="AA1228" s="386">
        <v>1</v>
      </c>
      <c r="AB1228" s="387" t="s">
        <v>65</v>
      </c>
      <c r="AC1228" s="157"/>
    </row>
    <row r="1229" spans="2:29">
      <c r="B1229" s="347">
        <v>43</v>
      </c>
      <c r="C1229" s="383">
        <v>155</v>
      </c>
      <c r="D1229" s="383" t="str">
        <f t="shared" si="175"/>
        <v>NO</v>
      </c>
      <c r="E1229" s="383" t="str">
        <f t="shared" si="176"/>
        <v>MILD</v>
      </c>
      <c r="F1229" s="383" t="str">
        <f t="shared" si="177"/>
        <v>RAIN</v>
      </c>
      <c r="G1229" s="384" t="str">
        <f t="shared" si="172"/>
        <v>WET</v>
      </c>
      <c r="I1229" s="342">
        <v>1</v>
      </c>
      <c r="J1229" s="144" t="str">
        <f t="shared" si="178"/>
        <v>SMALL</v>
      </c>
      <c r="K1229" s="144" t="str">
        <f t="shared" si="179"/>
        <v>SMALL</v>
      </c>
      <c r="L1229" s="144" t="str" cm="1">
        <f t="array" ref="L1229">_xlfn.IFS(I1229&lt;=2,"SMALL",I1229&lt;=5,"MEDIUM",I1229&gt;5,"LARGE")</f>
        <v>SMALL</v>
      </c>
      <c r="M1229" s="144" t="str">
        <f t="shared" si="173"/>
        <v>NO</v>
      </c>
      <c r="N1229" s="374">
        <v>4.9800000000000004</v>
      </c>
      <c r="O1229" s="374">
        <f t="shared" si="174"/>
        <v>5</v>
      </c>
      <c r="P1229" s="158" t="str" cm="1">
        <f t="array" ref="P1229">_xlfn.SWITCH(ROUND(N1229,0),5,"Excellent",4,"Good",3,"ok","Bad")</f>
        <v>Excellent</v>
      </c>
      <c r="Q1229" s="144">
        <v>96</v>
      </c>
      <c r="R1229" s="385">
        <v>42103</v>
      </c>
      <c r="S1229" s="385">
        <v>44054</v>
      </c>
      <c r="T1229" s="144">
        <v>2188</v>
      </c>
      <c r="U1229" s="144" t="s">
        <v>60</v>
      </c>
      <c r="V1229" s="144">
        <v>30</v>
      </c>
      <c r="W1229" s="144" t="str">
        <f t="shared" si="180"/>
        <v>Active</v>
      </c>
      <c r="X1229" s="144">
        <v>2188</v>
      </c>
      <c r="Y1229" s="157" t="s">
        <v>64</v>
      </c>
      <c r="Z1229" s="386">
        <v>0.6</v>
      </c>
      <c r="AA1229" s="386">
        <v>0.13</v>
      </c>
      <c r="AB1229" s="387" t="s">
        <v>65</v>
      </c>
      <c r="AC1229" s="157"/>
    </row>
    <row r="1230" spans="2:29">
      <c r="B1230" s="347">
        <v>45</v>
      </c>
      <c r="C1230" s="383">
        <v>15</v>
      </c>
      <c r="D1230" s="383" t="str">
        <f t="shared" si="175"/>
        <v>NO</v>
      </c>
      <c r="E1230" s="383" t="str">
        <f t="shared" si="176"/>
        <v>MILD</v>
      </c>
      <c r="F1230" s="383" t="str">
        <f t="shared" si="177"/>
        <v>RAIN</v>
      </c>
      <c r="G1230" s="384" t="str">
        <f t="shared" si="172"/>
        <v>WET</v>
      </c>
      <c r="I1230" s="342">
        <v>5</v>
      </c>
      <c r="J1230" s="144" t="str">
        <f t="shared" si="178"/>
        <v>LARGE</v>
      </c>
      <c r="K1230" s="144" t="str">
        <f t="shared" si="179"/>
        <v>MEDIUM</v>
      </c>
      <c r="L1230" s="144" t="str" cm="1">
        <f t="array" ref="L1230">_xlfn.IFS(I1230&lt;=2,"SMALL",I1230&lt;=5,"MEDIUM",I1230&gt;5,"LARGE")</f>
        <v>MEDIUM</v>
      </c>
      <c r="M1230" s="144" t="str">
        <f t="shared" si="173"/>
        <v>YES</v>
      </c>
      <c r="N1230" s="374">
        <v>4.8899999999999997</v>
      </c>
      <c r="O1230" s="374">
        <f t="shared" si="174"/>
        <v>5</v>
      </c>
      <c r="P1230" s="158" t="str" cm="1">
        <f t="array" ref="P1230">_xlfn.SWITCH(ROUND(N1230,0),5,"Excellent",4,"Good",3,"ok","Bad")</f>
        <v>Excellent</v>
      </c>
      <c r="Q1230" s="144">
        <v>236</v>
      </c>
      <c r="R1230" s="385">
        <v>42114</v>
      </c>
      <c r="S1230" s="385">
        <v>43942</v>
      </c>
      <c r="T1230" s="144">
        <v>41</v>
      </c>
      <c r="U1230" s="144" t="s">
        <v>69</v>
      </c>
      <c r="V1230" s="144">
        <v>362</v>
      </c>
      <c r="W1230" s="144" t="str">
        <f t="shared" si="180"/>
        <v>Active</v>
      </c>
      <c r="X1230" s="144">
        <v>41</v>
      </c>
      <c r="Y1230" s="157" t="s">
        <v>64</v>
      </c>
      <c r="Z1230" s="386">
        <v>1</v>
      </c>
      <c r="AA1230" s="386">
        <v>1</v>
      </c>
      <c r="AB1230" s="387" t="s">
        <v>65</v>
      </c>
      <c r="AC1230" s="157"/>
    </row>
    <row r="1231" spans="2:29">
      <c r="B1231" s="347">
        <v>56</v>
      </c>
      <c r="C1231" s="383">
        <v>5</v>
      </c>
      <c r="D1231" s="383" t="str">
        <f t="shared" si="175"/>
        <v>NO</v>
      </c>
      <c r="E1231" s="383" t="str">
        <f t="shared" si="176"/>
        <v>MILD</v>
      </c>
      <c r="F1231" s="383" t="str">
        <f t="shared" si="177"/>
        <v>RAIN</v>
      </c>
      <c r="G1231" s="384" t="str">
        <f t="shared" si="172"/>
        <v>WET</v>
      </c>
      <c r="I1231" s="342">
        <v>2</v>
      </c>
      <c r="J1231" s="144" t="str">
        <f t="shared" si="178"/>
        <v>SMALL</v>
      </c>
      <c r="K1231" s="144" t="str">
        <f t="shared" si="179"/>
        <v>SMALL</v>
      </c>
      <c r="L1231" s="144" t="str" cm="1">
        <f t="array" ref="L1231">_xlfn.IFS(I1231&lt;=2,"SMALL",I1231&lt;=5,"MEDIUM",I1231&gt;5,"LARGE")</f>
        <v>SMALL</v>
      </c>
      <c r="M1231" s="144" t="str">
        <f t="shared" si="173"/>
        <v>NO</v>
      </c>
      <c r="N1231" s="374">
        <v>4.99</v>
      </c>
      <c r="O1231" s="374">
        <f t="shared" si="174"/>
        <v>5</v>
      </c>
      <c r="P1231" s="158" t="str" cm="1">
        <f t="array" ref="P1231">_xlfn.SWITCH(ROUND(N1231,0),5,"Excellent",4,"Good",3,"ok","Bad")</f>
        <v>Excellent</v>
      </c>
      <c r="Q1231" s="144">
        <v>88</v>
      </c>
      <c r="R1231" s="385">
        <v>42115</v>
      </c>
      <c r="S1231" s="385">
        <v>43913</v>
      </c>
      <c r="T1231" s="144">
        <v>1871</v>
      </c>
      <c r="U1231" s="144" t="s">
        <v>69</v>
      </c>
      <c r="V1231" s="144">
        <v>286</v>
      </c>
      <c r="W1231" s="144" t="str">
        <f t="shared" si="180"/>
        <v>Active</v>
      </c>
      <c r="X1231" s="144">
        <v>1871</v>
      </c>
      <c r="Y1231" s="157" t="s">
        <v>70</v>
      </c>
      <c r="Z1231" s="386">
        <v>1</v>
      </c>
      <c r="AA1231" s="386">
        <v>1</v>
      </c>
      <c r="AB1231" s="387" t="s">
        <v>62</v>
      </c>
      <c r="AC1231" s="157"/>
    </row>
    <row r="1232" spans="2:29">
      <c r="B1232" s="347">
        <v>43</v>
      </c>
      <c r="C1232" s="383">
        <v>10</v>
      </c>
      <c r="D1232" s="383" t="str">
        <f t="shared" si="175"/>
        <v>NO</v>
      </c>
      <c r="E1232" s="383" t="str">
        <f t="shared" si="176"/>
        <v>MILD</v>
      </c>
      <c r="F1232" s="383" t="str">
        <f t="shared" si="177"/>
        <v>RAIN</v>
      </c>
      <c r="G1232" s="384" t="str">
        <f t="shared" si="172"/>
        <v>WET</v>
      </c>
      <c r="I1232" s="342">
        <v>2</v>
      </c>
      <c r="J1232" s="144" t="str">
        <f t="shared" si="178"/>
        <v>SMALL</v>
      </c>
      <c r="K1232" s="144" t="str">
        <f t="shared" si="179"/>
        <v>SMALL</v>
      </c>
      <c r="L1232" s="144" t="str" cm="1">
        <f t="array" ref="L1232">_xlfn.IFS(I1232&lt;=2,"SMALL",I1232&lt;=5,"MEDIUM",I1232&gt;5,"LARGE")</f>
        <v>SMALL</v>
      </c>
      <c r="M1232" s="144" t="str">
        <f t="shared" si="173"/>
        <v>NO</v>
      </c>
      <c r="N1232" s="374">
        <v>4.41</v>
      </c>
      <c r="O1232" s="374">
        <f t="shared" si="174"/>
        <v>4</v>
      </c>
      <c r="P1232" s="158" t="str" cm="1">
        <f t="array" ref="P1232">_xlfn.SWITCH(ROUND(N1232,0),5,"Excellent",4,"Good",3,"ok","Bad")</f>
        <v>Good</v>
      </c>
      <c r="Q1232" s="144">
        <v>44</v>
      </c>
      <c r="R1232" s="385">
        <v>42150</v>
      </c>
      <c r="S1232" s="385">
        <v>43888</v>
      </c>
      <c r="T1232" s="144">
        <v>919</v>
      </c>
      <c r="U1232" s="144" t="s">
        <v>60</v>
      </c>
      <c r="V1232" s="144">
        <v>269</v>
      </c>
      <c r="W1232" s="144" t="str">
        <f t="shared" si="180"/>
        <v>Active</v>
      </c>
      <c r="X1232" s="144">
        <v>919</v>
      </c>
      <c r="Y1232" s="157" t="s">
        <v>70</v>
      </c>
      <c r="Z1232" s="386">
        <v>1</v>
      </c>
      <c r="AA1232" s="386">
        <v>0.97</v>
      </c>
      <c r="AB1232" s="387" t="s">
        <v>62</v>
      </c>
      <c r="AC1232" s="157"/>
    </row>
    <row r="1233" spans="2:29">
      <c r="B1233" s="347">
        <v>50</v>
      </c>
      <c r="C1233" s="383">
        <v>0</v>
      </c>
      <c r="D1233" s="383" t="str">
        <f t="shared" si="175"/>
        <v>NO</v>
      </c>
      <c r="E1233" s="383" t="str">
        <f t="shared" si="176"/>
        <v>MILD</v>
      </c>
      <c r="F1233" s="383" t="str">
        <f t="shared" si="177"/>
        <v>NONE</v>
      </c>
      <c r="G1233" s="384" t="str">
        <f t="shared" si="172"/>
        <v>WET</v>
      </c>
      <c r="I1233" s="342">
        <v>2</v>
      </c>
      <c r="J1233" s="144" t="str">
        <f t="shared" si="178"/>
        <v>SMALL</v>
      </c>
      <c r="K1233" s="144" t="str">
        <f t="shared" si="179"/>
        <v>SMALL</v>
      </c>
      <c r="L1233" s="144" t="str" cm="1">
        <f t="array" ref="L1233">_xlfn.IFS(I1233&lt;=2,"SMALL",I1233&lt;=5,"MEDIUM",I1233&gt;5,"LARGE")</f>
        <v>SMALL</v>
      </c>
      <c r="M1233" s="144" t="str">
        <f t="shared" si="173"/>
        <v>NO</v>
      </c>
      <c r="N1233" s="374">
        <v>4.4400000000000004</v>
      </c>
      <c r="O1233" s="374">
        <f t="shared" si="174"/>
        <v>4</v>
      </c>
      <c r="P1233" s="158" t="str" cm="1">
        <f t="array" ref="P1233">_xlfn.SWITCH(ROUND(N1233,0),5,"Excellent",4,"Good",3,"ok","Bad")</f>
        <v>Good</v>
      </c>
      <c r="Q1233" s="144">
        <v>55</v>
      </c>
      <c r="R1233" s="385">
        <v>42138</v>
      </c>
      <c r="S1233" s="385">
        <v>43884</v>
      </c>
      <c r="T1233" s="144">
        <v>919</v>
      </c>
      <c r="U1233" s="144" t="s">
        <v>60</v>
      </c>
      <c r="V1233" s="144">
        <v>365</v>
      </c>
      <c r="W1233" s="144" t="str">
        <f t="shared" si="180"/>
        <v>Active</v>
      </c>
      <c r="X1233" s="144">
        <v>919</v>
      </c>
      <c r="Y1233" s="157" t="s">
        <v>70</v>
      </c>
      <c r="Z1233" s="386">
        <v>1</v>
      </c>
      <c r="AA1233" s="386">
        <v>0.86</v>
      </c>
      <c r="AB1233" s="387" t="s">
        <v>62</v>
      </c>
      <c r="AC1233" s="157"/>
    </row>
    <row r="1234" spans="2:29">
      <c r="B1234" s="347">
        <v>52</v>
      </c>
      <c r="C1234" s="383">
        <v>0</v>
      </c>
      <c r="D1234" s="383" t="str">
        <f t="shared" si="175"/>
        <v>NO</v>
      </c>
      <c r="E1234" s="383" t="str">
        <f t="shared" si="176"/>
        <v>MILD</v>
      </c>
      <c r="F1234" s="383" t="str">
        <f t="shared" si="177"/>
        <v>NONE</v>
      </c>
      <c r="G1234" s="384" t="str">
        <f t="shared" si="172"/>
        <v>WET</v>
      </c>
      <c r="I1234" s="342">
        <v>2</v>
      </c>
      <c r="J1234" s="144" t="str">
        <f t="shared" si="178"/>
        <v>SMALL</v>
      </c>
      <c r="K1234" s="144" t="str">
        <f t="shared" si="179"/>
        <v>SMALL</v>
      </c>
      <c r="L1234" s="144" t="str" cm="1">
        <f t="array" ref="L1234">_xlfn.IFS(I1234&lt;=2,"SMALL",I1234&lt;=5,"MEDIUM",I1234&gt;5,"LARGE")</f>
        <v>SMALL</v>
      </c>
      <c r="M1234" s="144" t="str">
        <f t="shared" si="173"/>
        <v>NO</v>
      </c>
      <c r="N1234" s="374">
        <v>4.49</v>
      </c>
      <c r="O1234" s="374">
        <f t="shared" si="174"/>
        <v>4</v>
      </c>
      <c r="P1234" s="158" t="str" cm="1">
        <f t="array" ref="P1234">_xlfn.SWITCH(ROUND(N1234,0),5,"Excellent",4,"Good",3,"ok","Bad")</f>
        <v>Good</v>
      </c>
      <c r="Q1234" s="144">
        <v>41</v>
      </c>
      <c r="R1234" s="385">
        <v>42131</v>
      </c>
      <c r="S1234" s="385">
        <v>44029</v>
      </c>
      <c r="T1234" s="144">
        <v>919</v>
      </c>
      <c r="U1234" s="144" t="s">
        <v>60</v>
      </c>
      <c r="V1234" s="144">
        <v>335</v>
      </c>
      <c r="W1234" s="144" t="str">
        <f t="shared" si="180"/>
        <v>Active</v>
      </c>
      <c r="X1234" s="144">
        <v>919</v>
      </c>
      <c r="Y1234" s="157" t="s">
        <v>70</v>
      </c>
      <c r="Z1234" s="386">
        <v>0.9</v>
      </c>
      <c r="AA1234" s="386">
        <v>0.6</v>
      </c>
      <c r="AB1234" s="387" t="s">
        <v>65</v>
      </c>
      <c r="AC1234" s="157"/>
    </row>
    <row r="1235" spans="2:29">
      <c r="B1235" s="347">
        <v>55</v>
      </c>
      <c r="C1235" s="383">
        <v>0</v>
      </c>
      <c r="D1235" s="383" t="str">
        <f t="shared" si="175"/>
        <v>NO</v>
      </c>
      <c r="E1235" s="383" t="str">
        <f t="shared" si="176"/>
        <v>MILD</v>
      </c>
      <c r="F1235" s="383" t="str">
        <f t="shared" si="177"/>
        <v>NONE</v>
      </c>
      <c r="G1235" s="384" t="str">
        <f t="shared" si="172"/>
        <v>WET</v>
      </c>
      <c r="I1235" s="342">
        <v>2</v>
      </c>
      <c r="J1235" s="144" t="str">
        <f t="shared" si="178"/>
        <v>SMALL</v>
      </c>
      <c r="K1235" s="144" t="str">
        <f t="shared" si="179"/>
        <v>SMALL</v>
      </c>
      <c r="L1235" s="144" t="str" cm="1">
        <f t="array" ref="L1235">_xlfn.IFS(I1235&lt;=2,"SMALL",I1235&lt;=5,"MEDIUM",I1235&gt;5,"LARGE")</f>
        <v>SMALL</v>
      </c>
      <c r="M1235" s="144" t="str">
        <f t="shared" si="173"/>
        <v>NO</v>
      </c>
      <c r="N1235" s="374">
        <v>4.51</v>
      </c>
      <c r="O1235" s="374">
        <f t="shared" si="174"/>
        <v>5</v>
      </c>
      <c r="P1235" s="158" t="str" cm="1">
        <f t="array" ref="P1235">_xlfn.SWITCH(ROUND(N1235,0),5,"Excellent",4,"Good",3,"ok","Bad")</f>
        <v>Excellent</v>
      </c>
      <c r="Q1235" s="144">
        <v>49</v>
      </c>
      <c r="R1235" s="385">
        <v>42127</v>
      </c>
      <c r="S1235" s="385">
        <v>43982</v>
      </c>
      <c r="T1235" s="144">
        <v>919</v>
      </c>
      <c r="U1235" s="144" t="s">
        <v>60</v>
      </c>
      <c r="V1235" s="144">
        <v>346</v>
      </c>
      <c r="W1235" s="144" t="str">
        <f t="shared" si="180"/>
        <v>Active</v>
      </c>
      <c r="X1235" s="144">
        <v>919</v>
      </c>
      <c r="Y1235" s="157" t="s">
        <v>64</v>
      </c>
      <c r="Z1235" s="386">
        <v>0.5</v>
      </c>
      <c r="AA1235" s="386">
        <v>1</v>
      </c>
      <c r="AB1235" s="387" t="s">
        <v>65</v>
      </c>
      <c r="AC1235" s="157"/>
    </row>
    <row r="1236" spans="2:29">
      <c r="B1236" s="347">
        <v>51</v>
      </c>
      <c r="C1236" s="383">
        <v>0</v>
      </c>
      <c r="D1236" s="383" t="str">
        <f t="shared" si="175"/>
        <v>NO</v>
      </c>
      <c r="E1236" s="383" t="str">
        <f t="shared" si="176"/>
        <v>MILD</v>
      </c>
      <c r="F1236" s="383" t="str">
        <f t="shared" si="177"/>
        <v>NONE</v>
      </c>
      <c r="G1236" s="384" t="str">
        <f t="shared" si="172"/>
        <v>WET</v>
      </c>
      <c r="I1236" s="342">
        <v>2</v>
      </c>
      <c r="J1236" s="144" t="str">
        <f t="shared" si="178"/>
        <v>SMALL</v>
      </c>
      <c r="K1236" s="144" t="str">
        <f t="shared" si="179"/>
        <v>SMALL</v>
      </c>
      <c r="L1236" s="144" t="str" cm="1">
        <f t="array" ref="L1236">_xlfn.IFS(I1236&lt;=2,"SMALL",I1236&lt;=5,"MEDIUM",I1236&gt;5,"LARGE")</f>
        <v>SMALL</v>
      </c>
      <c r="M1236" s="144" t="str">
        <f t="shared" si="173"/>
        <v>NO</v>
      </c>
      <c r="N1236" s="374">
        <v>4.46</v>
      </c>
      <c r="O1236" s="374">
        <f t="shared" si="174"/>
        <v>4</v>
      </c>
      <c r="P1236" s="158" t="str" cm="1">
        <f t="array" ref="P1236">_xlfn.SWITCH(ROUND(N1236,0),5,"Excellent",4,"Good",3,"ok","Bad")</f>
        <v>Good</v>
      </c>
      <c r="Q1236" s="144">
        <v>37</v>
      </c>
      <c r="R1236" s="385">
        <v>42127</v>
      </c>
      <c r="S1236" s="385">
        <v>44021</v>
      </c>
      <c r="T1236" s="144">
        <v>919</v>
      </c>
      <c r="U1236" s="144" t="s">
        <v>60</v>
      </c>
      <c r="V1236" s="144">
        <v>346</v>
      </c>
      <c r="W1236" s="144" t="str">
        <f t="shared" si="180"/>
        <v>Active</v>
      </c>
      <c r="X1236" s="144">
        <v>919</v>
      </c>
      <c r="Y1236" s="157" t="s">
        <v>70</v>
      </c>
      <c r="Z1236" s="386">
        <v>1</v>
      </c>
      <c r="AA1236" s="386">
        <v>0.5</v>
      </c>
      <c r="AB1236" s="387" t="s">
        <v>65</v>
      </c>
      <c r="AC1236" s="157"/>
    </row>
    <row r="1237" spans="2:29">
      <c r="B1237" s="347">
        <v>50</v>
      </c>
      <c r="C1237" s="383">
        <v>0</v>
      </c>
      <c r="D1237" s="383" t="str">
        <f t="shared" si="175"/>
        <v>NO</v>
      </c>
      <c r="E1237" s="383" t="str">
        <f t="shared" si="176"/>
        <v>MILD</v>
      </c>
      <c r="F1237" s="383" t="str">
        <f t="shared" si="177"/>
        <v>NONE</v>
      </c>
      <c r="G1237" s="384" t="str">
        <f t="shared" si="172"/>
        <v>WET</v>
      </c>
      <c r="I1237" s="342">
        <v>1</v>
      </c>
      <c r="J1237" s="144" t="str">
        <f t="shared" si="178"/>
        <v>SMALL</v>
      </c>
      <c r="K1237" s="144" t="str">
        <f t="shared" si="179"/>
        <v>SMALL</v>
      </c>
      <c r="L1237" s="144" t="str" cm="1">
        <f t="array" ref="L1237">_xlfn.IFS(I1237&lt;=2,"SMALL",I1237&lt;=5,"MEDIUM",I1237&gt;5,"LARGE")</f>
        <v>SMALL</v>
      </c>
      <c r="M1237" s="144" t="str">
        <f t="shared" si="173"/>
        <v>NO</v>
      </c>
      <c r="N1237" s="374">
        <v>5</v>
      </c>
      <c r="O1237" s="374">
        <f t="shared" si="174"/>
        <v>5</v>
      </c>
      <c r="P1237" s="158" t="str" cm="1">
        <f t="array" ref="P1237">_xlfn.SWITCH(ROUND(N1237,0),5,"Excellent",4,"Good",3,"ok","Bad")</f>
        <v>Excellent</v>
      </c>
      <c r="Q1237" s="144">
        <v>24</v>
      </c>
      <c r="R1237" s="385">
        <v>43001</v>
      </c>
      <c r="S1237" s="385">
        <v>44013</v>
      </c>
      <c r="T1237" s="144">
        <v>2191</v>
      </c>
      <c r="U1237" s="144" t="s">
        <v>60</v>
      </c>
      <c r="V1237" s="144">
        <v>76</v>
      </c>
      <c r="W1237" s="144" t="str">
        <f t="shared" si="180"/>
        <v>Active</v>
      </c>
      <c r="X1237" s="144">
        <v>2191</v>
      </c>
      <c r="Y1237" s="157" t="s">
        <v>64</v>
      </c>
      <c r="Z1237" s="386">
        <v>0.75</v>
      </c>
      <c r="AA1237" s="386">
        <v>0.86</v>
      </c>
      <c r="AB1237" s="387" t="s">
        <v>62</v>
      </c>
      <c r="AC1237" s="157"/>
    </row>
    <row r="1238" spans="2:29">
      <c r="B1238" s="347">
        <v>43</v>
      </c>
      <c r="C1238" s="383">
        <v>0</v>
      </c>
      <c r="D1238" s="383" t="str">
        <f t="shared" si="175"/>
        <v>NO</v>
      </c>
      <c r="E1238" s="383" t="str">
        <f t="shared" si="176"/>
        <v>MILD</v>
      </c>
      <c r="F1238" s="383" t="str">
        <f t="shared" si="177"/>
        <v>NONE</v>
      </c>
      <c r="G1238" s="384" t="str">
        <f t="shared" si="172"/>
        <v>WET</v>
      </c>
      <c r="I1238" s="342">
        <v>1</v>
      </c>
      <c r="J1238" s="144" t="str">
        <f t="shared" si="178"/>
        <v>SMALL</v>
      </c>
      <c r="K1238" s="144" t="str">
        <f t="shared" si="179"/>
        <v>SMALL</v>
      </c>
      <c r="L1238" s="144" t="str" cm="1">
        <f t="array" ref="L1238">_xlfn.IFS(I1238&lt;=2,"SMALL",I1238&lt;=5,"MEDIUM",I1238&gt;5,"LARGE")</f>
        <v>SMALL</v>
      </c>
      <c r="M1238" s="144" t="str">
        <f t="shared" si="173"/>
        <v>NO</v>
      </c>
      <c r="N1238" s="374">
        <v>4.88</v>
      </c>
      <c r="O1238" s="374">
        <f t="shared" si="174"/>
        <v>5</v>
      </c>
      <c r="P1238" s="158" t="str" cm="1">
        <f t="array" ref="P1238">_xlfn.SWITCH(ROUND(N1238,0),5,"Excellent",4,"Good",3,"ok","Bad")</f>
        <v>Excellent</v>
      </c>
      <c r="Q1238" s="144">
        <v>8</v>
      </c>
      <c r="R1238" s="385">
        <v>42099</v>
      </c>
      <c r="S1238" s="385">
        <v>43673</v>
      </c>
      <c r="T1238" s="144">
        <v>1503</v>
      </c>
      <c r="U1238" s="144" t="s">
        <v>60</v>
      </c>
      <c r="V1238" s="144">
        <v>365</v>
      </c>
      <c r="W1238" s="144" t="str">
        <f t="shared" si="180"/>
        <v>Active</v>
      </c>
      <c r="X1238" s="144">
        <v>1503</v>
      </c>
      <c r="Y1238" s="157" t="s">
        <v>61</v>
      </c>
      <c r="Z1238" s="386">
        <v>1</v>
      </c>
      <c r="AA1238" s="386">
        <v>0.93</v>
      </c>
      <c r="AB1238" s="387" t="s">
        <v>65</v>
      </c>
      <c r="AC1238" s="157"/>
    </row>
    <row r="1239" spans="2:29">
      <c r="B1239" s="347">
        <v>41</v>
      </c>
      <c r="C1239" s="383">
        <v>43</v>
      </c>
      <c r="D1239" s="383" t="str">
        <f t="shared" si="175"/>
        <v>NO</v>
      </c>
      <c r="E1239" s="383" t="str">
        <f t="shared" si="176"/>
        <v>MILD</v>
      </c>
      <c r="F1239" s="383" t="str">
        <f t="shared" si="177"/>
        <v>RAIN</v>
      </c>
      <c r="G1239" s="384" t="str">
        <f t="shared" si="172"/>
        <v>WET</v>
      </c>
      <c r="I1239" s="342">
        <v>2</v>
      </c>
      <c r="J1239" s="144" t="str">
        <f t="shared" si="178"/>
        <v>SMALL</v>
      </c>
      <c r="K1239" s="144" t="str">
        <f t="shared" si="179"/>
        <v>SMALL</v>
      </c>
      <c r="L1239" s="144" t="str" cm="1">
        <f t="array" ref="L1239">_xlfn.IFS(I1239&lt;=2,"SMALL",I1239&lt;=5,"MEDIUM",I1239&gt;5,"LARGE")</f>
        <v>SMALL</v>
      </c>
      <c r="M1239" s="144" t="str">
        <f t="shared" si="173"/>
        <v>NO</v>
      </c>
      <c r="N1239" s="374">
        <v>4.9000000000000004</v>
      </c>
      <c r="O1239" s="374">
        <f t="shared" si="174"/>
        <v>5</v>
      </c>
      <c r="P1239" s="158" t="str" cm="1">
        <f t="array" ref="P1239">_xlfn.SWITCH(ROUND(N1239,0),5,"Excellent",4,"Good",3,"ok","Bad")</f>
        <v>Excellent</v>
      </c>
      <c r="Q1239" s="144">
        <v>40</v>
      </c>
      <c r="R1239" s="385">
        <v>42171</v>
      </c>
      <c r="S1239" s="385">
        <v>43020</v>
      </c>
      <c r="T1239" s="144">
        <v>2193</v>
      </c>
      <c r="U1239" s="144" t="s">
        <v>60</v>
      </c>
      <c r="V1239" s="144">
        <v>289</v>
      </c>
      <c r="W1239" s="144" t="str">
        <f t="shared" si="180"/>
        <v>Active</v>
      </c>
      <c r="X1239" s="144">
        <v>2193</v>
      </c>
      <c r="Y1239" s="157" t="s">
        <v>70</v>
      </c>
      <c r="Z1239" s="386">
        <v>0.98</v>
      </c>
      <c r="AA1239" s="386">
        <v>1</v>
      </c>
      <c r="AB1239" s="387" t="s">
        <v>65</v>
      </c>
      <c r="AC1239" s="157"/>
    </row>
    <row r="1240" spans="2:29">
      <c r="B1240" s="347">
        <v>51</v>
      </c>
      <c r="C1240" s="383">
        <v>10</v>
      </c>
      <c r="D1240" s="383" t="str">
        <f t="shared" si="175"/>
        <v>NO</v>
      </c>
      <c r="E1240" s="383" t="str">
        <f t="shared" si="176"/>
        <v>MILD</v>
      </c>
      <c r="F1240" s="383" t="str">
        <f t="shared" si="177"/>
        <v>RAIN</v>
      </c>
      <c r="G1240" s="384" t="str">
        <f t="shared" si="172"/>
        <v>WET</v>
      </c>
      <c r="I1240" s="342">
        <v>2</v>
      </c>
      <c r="J1240" s="144" t="str">
        <f t="shared" si="178"/>
        <v>SMALL</v>
      </c>
      <c r="K1240" s="144" t="str">
        <f t="shared" si="179"/>
        <v>SMALL</v>
      </c>
      <c r="L1240" s="144" t="str" cm="1">
        <f t="array" ref="L1240">_xlfn.IFS(I1240&lt;=2,"SMALL",I1240&lt;=5,"MEDIUM",I1240&gt;5,"LARGE")</f>
        <v>SMALL</v>
      </c>
      <c r="M1240" s="144" t="str">
        <f t="shared" si="173"/>
        <v>NO</v>
      </c>
      <c r="N1240" s="374">
        <v>4.9000000000000004</v>
      </c>
      <c r="O1240" s="374">
        <f t="shared" si="174"/>
        <v>5</v>
      </c>
      <c r="P1240" s="158" t="str" cm="1">
        <f t="array" ref="P1240">_xlfn.SWITCH(ROUND(N1240,0),5,"Excellent",4,"Good",3,"ok","Bad")</f>
        <v>Excellent</v>
      </c>
      <c r="Q1240" s="144">
        <v>62</v>
      </c>
      <c r="R1240" s="385">
        <v>42177</v>
      </c>
      <c r="S1240" s="385">
        <v>43859</v>
      </c>
      <c r="T1240" s="144">
        <v>2193</v>
      </c>
      <c r="U1240" s="144" t="s">
        <v>60</v>
      </c>
      <c r="V1240" s="144">
        <v>289</v>
      </c>
      <c r="W1240" s="144" t="str">
        <f t="shared" si="180"/>
        <v>Active</v>
      </c>
      <c r="X1240" s="144">
        <v>2193</v>
      </c>
      <c r="Y1240" s="157" t="s">
        <v>70</v>
      </c>
      <c r="Z1240" s="386">
        <v>1</v>
      </c>
      <c r="AA1240" s="386">
        <v>0</v>
      </c>
      <c r="AB1240" s="387" t="s">
        <v>65</v>
      </c>
      <c r="AC1240" s="157"/>
    </row>
    <row r="1241" spans="2:29">
      <c r="B1241" s="347">
        <v>57</v>
      </c>
      <c r="C1241" s="383">
        <v>3</v>
      </c>
      <c r="D1241" s="383" t="str">
        <f t="shared" si="175"/>
        <v>NO</v>
      </c>
      <c r="E1241" s="383" t="str">
        <f t="shared" si="176"/>
        <v>MILD</v>
      </c>
      <c r="F1241" s="383" t="str">
        <f t="shared" si="177"/>
        <v>RAIN</v>
      </c>
      <c r="G1241" s="384" t="str">
        <f t="shared" si="172"/>
        <v>WET</v>
      </c>
      <c r="I1241" s="342">
        <v>2</v>
      </c>
      <c r="J1241" s="144" t="str">
        <f t="shared" si="178"/>
        <v>SMALL</v>
      </c>
      <c r="K1241" s="144" t="str">
        <f t="shared" si="179"/>
        <v>SMALL</v>
      </c>
      <c r="L1241" s="144" t="str" cm="1">
        <f t="array" ref="L1241">_xlfn.IFS(I1241&lt;=2,"SMALL",I1241&lt;=5,"MEDIUM",I1241&gt;5,"LARGE")</f>
        <v>SMALL</v>
      </c>
      <c r="M1241" s="144" t="str">
        <f t="shared" si="173"/>
        <v>YES</v>
      </c>
      <c r="N1241" s="374">
        <v>4.99</v>
      </c>
      <c r="O1241" s="374">
        <f t="shared" si="174"/>
        <v>5</v>
      </c>
      <c r="P1241" s="158" t="str" cm="1">
        <f t="array" ref="P1241">_xlfn.SWITCH(ROUND(N1241,0),5,"Excellent",4,"Good",3,"ok","Bad")</f>
        <v>Excellent</v>
      </c>
      <c r="Q1241" s="144">
        <v>140</v>
      </c>
      <c r="R1241" s="385">
        <v>42265</v>
      </c>
      <c r="S1241" s="385">
        <v>43943</v>
      </c>
      <c r="T1241" s="144">
        <v>1121</v>
      </c>
      <c r="U1241" s="144" t="s">
        <v>69</v>
      </c>
      <c r="V1241" s="144">
        <v>58</v>
      </c>
      <c r="W1241" s="144" t="str">
        <f t="shared" si="180"/>
        <v>Active</v>
      </c>
      <c r="X1241" s="144">
        <v>1121</v>
      </c>
      <c r="Y1241" s="157" t="s">
        <v>61</v>
      </c>
      <c r="Z1241" s="386">
        <v>1</v>
      </c>
      <c r="AA1241" s="386">
        <v>0.97</v>
      </c>
      <c r="AB1241" s="387" t="s">
        <v>62</v>
      </c>
      <c r="AC1241" s="157"/>
    </row>
    <row r="1242" spans="2:29">
      <c r="B1242" s="347">
        <v>57</v>
      </c>
      <c r="C1242" s="383">
        <v>13</v>
      </c>
      <c r="D1242" s="383" t="str">
        <f t="shared" si="175"/>
        <v>NO</v>
      </c>
      <c r="E1242" s="383" t="str">
        <f t="shared" si="176"/>
        <v>MILD</v>
      </c>
      <c r="F1242" s="383" t="str">
        <f t="shared" si="177"/>
        <v>RAIN</v>
      </c>
      <c r="G1242" s="384" t="str">
        <f t="shared" si="172"/>
        <v>WET</v>
      </c>
      <c r="I1242" s="342">
        <v>6</v>
      </c>
      <c r="J1242" s="144" t="str">
        <f t="shared" si="178"/>
        <v>LARGE</v>
      </c>
      <c r="K1242" s="144" t="str">
        <f t="shared" si="179"/>
        <v>LARGE</v>
      </c>
      <c r="L1242" s="144" t="str" cm="1">
        <f t="array" ref="L1242">_xlfn.IFS(I1242&lt;=2,"SMALL",I1242&lt;=5,"MEDIUM",I1242&gt;5,"LARGE")</f>
        <v>LARGE</v>
      </c>
      <c r="M1242" s="144" t="str">
        <f t="shared" si="173"/>
        <v>NO</v>
      </c>
      <c r="N1242" s="374">
        <v>4.8099999999999996</v>
      </c>
      <c r="O1242" s="374">
        <f t="shared" si="174"/>
        <v>5</v>
      </c>
      <c r="P1242" s="158" t="str" cm="1">
        <f t="array" ref="P1242">_xlfn.SWITCH(ROUND(N1242,0),5,"Excellent",4,"Good",3,"ok","Bad")</f>
        <v>Excellent</v>
      </c>
      <c r="Q1242" s="144">
        <v>79</v>
      </c>
      <c r="R1242" s="385">
        <v>42144</v>
      </c>
      <c r="S1242" s="385">
        <v>43905</v>
      </c>
      <c r="T1242" s="144">
        <v>2141</v>
      </c>
      <c r="U1242" s="144" t="s">
        <v>69</v>
      </c>
      <c r="V1242" s="144">
        <v>12</v>
      </c>
      <c r="W1242" s="144" t="str">
        <f t="shared" si="180"/>
        <v>Active</v>
      </c>
      <c r="X1242" s="144">
        <v>2141</v>
      </c>
      <c r="Y1242" s="157" t="s">
        <v>64</v>
      </c>
      <c r="Z1242" s="386">
        <v>0.5</v>
      </c>
      <c r="AA1242" s="386">
        <v>0.84</v>
      </c>
      <c r="AB1242" s="387" t="s">
        <v>62</v>
      </c>
      <c r="AC1242" s="157"/>
    </row>
    <row r="1243" spans="2:29">
      <c r="B1243" s="347">
        <v>42</v>
      </c>
      <c r="C1243" s="383">
        <v>13</v>
      </c>
      <c r="D1243" s="383" t="str">
        <f t="shared" si="175"/>
        <v>NO</v>
      </c>
      <c r="E1243" s="383" t="str">
        <f t="shared" si="176"/>
        <v>MILD</v>
      </c>
      <c r="F1243" s="383" t="str">
        <f t="shared" si="177"/>
        <v>RAIN</v>
      </c>
      <c r="G1243" s="384" t="str">
        <f t="shared" si="172"/>
        <v>WET</v>
      </c>
      <c r="I1243" s="342">
        <v>4</v>
      </c>
      <c r="J1243" s="144" t="str">
        <f t="shared" si="178"/>
        <v>LARGE</v>
      </c>
      <c r="K1243" s="144" t="str">
        <f t="shared" si="179"/>
        <v>MEDIUM</v>
      </c>
      <c r="L1243" s="144" t="str" cm="1">
        <f t="array" ref="L1243">_xlfn.IFS(I1243&lt;=2,"SMALL",I1243&lt;=5,"MEDIUM",I1243&gt;5,"LARGE")</f>
        <v>MEDIUM</v>
      </c>
      <c r="M1243" s="144" t="str">
        <f t="shared" si="173"/>
        <v>NO</v>
      </c>
      <c r="N1243" s="374">
        <v>4.6399999999999997</v>
      </c>
      <c r="O1243" s="374">
        <f t="shared" si="174"/>
        <v>5</v>
      </c>
      <c r="P1243" s="158" t="str" cm="1">
        <f t="array" ref="P1243">_xlfn.SWITCH(ROUND(N1243,0),5,"Excellent",4,"Good",3,"ok","Bad")</f>
        <v>Excellent</v>
      </c>
      <c r="Q1243" s="144">
        <v>59</v>
      </c>
      <c r="R1243" s="385">
        <v>42115</v>
      </c>
      <c r="S1243" s="385">
        <v>43103</v>
      </c>
      <c r="T1243" s="144">
        <v>1357</v>
      </c>
      <c r="U1243" s="144" t="s">
        <v>69</v>
      </c>
      <c r="V1243" s="144">
        <v>350</v>
      </c>
      <c r="W1243" s="144" t="str">
        <f t="shared" si="180"/>
        <v>Active</v>
      </c>
      <c r="X1243" s="144">
        <v>1357</v>
      </c>
      <c r="Y1243" s="157" t="s">
        <v>61</v>
      </c>
      <c r="Z1243" s="386">
        <v>1</v>
      </c>
      <c r="AA1243" s="386">
        <v>1</v>
      </c>
      <c r="AB1243" s="387" t="s">
        <v>62</v>
      </c>
      <c r="AC1243" s="157"/>
    </row>
    <row r="1244" spans="2:29">
      <c r="B1244" s="347">
        <v>49</v>
      </c>
      <c r="C1244" s="383">
        <v>145</v>
      </c>
      <c r="D1244" s="383" t="str">
        <f t="shared" si="175"/>
        <v>NO</v>
      </c>
      <c r="E1244" s="383" t="str">
        <f t="shared" si="176"/>
        <v>MILD</v>
      </c>
      <c r="F1244" s="383" t="str">
        <f t="shared" si="177"/>
        <v>RAIN</v>
      </c>
      <c r="G1244" s="384" t="str">
        <f t="shared" si="172"/>
        <v>WET</v>
      </c>
      <c r="I1244" s="342">
        <v>4</v>
      </c>
      <c r="J1244" s="144" t="str">
        <f t="shared" si="178"/>
        <v>LARGE</v>
      </c>
      <c r="K1244" s="144" t="str">
        <f t="shared" si="179"/>
        <v>MEDIUM</v>
      </c>
      <c r="L1244" s="144" t="str" cm="1">
        <f t="array" ref="L1244">_xlfn.IFS(I1244&lt;=2,"SMALL",I1244&lt;=5,"MEDIUM",I1244&gt;5,"LARGE")</f>
        <v>MEDIUM</v>
      </c>
      <c r="M1244" s="144" t="str">
        <f t="shared" si="173"/>
        <v>NO</v>
      </c>
      <c r="N1244" s="374">
        <v>4.8899999999999997</v>
      </c>
      <c r="O1244" s="374">
        <f t="shared" si="174"/>
        <v>5</v>
      </c>
      <c r="P1244" s="158" t="str" cm="1">
        <f t="array" ref="P1244">_xlfn.SWITCH(ROUND(N1244,0),5,"Excellent",4,"Good",3,"ok","Bad")</f>
        <v>Excellent</v>
      </c>
      <c r="Q1244" s="144">
        <v>18</v>
      </c>
      <c r="R1244" s="385">
        <v>42337</v>
      </c>
      <c r="S1244" s="385">
        <v>43829</v>
      </c>
      <c r="T1244" s="144">
        <v>200</v>
      </c>
      <c r="U1244" s="144" t="s">
        <v>69</v>
      </c>
      <c r="V1244" s="144">
        <v>29</v>
      </c>
      <c r="W1244" s="144" t="str">
        <f t="shared" si="180"/>
        <v>Active</v>
      </c>
      <c r="X1244" s="144">
        <v>200</v>
      </c>
      <c r="Y1244" s="157" t="s">
        <v>61</v>
      </c>
      <c r="Z1244" s="386">
        <v>1</v>
      </c>
      <c r="AA1244" s="386">
        <v>0.8</v>
      </c>
      <c r="AB1244" s="387" t="s">
        <v>62</v>
      </c>
      <c r="AC1244" s="157"/>
    </row>
    <row r="1245" spans="2:29">
      <c r="B1245" s="347">
        <v>44</v>
      </c>
      <c r="C1245" s="383">
        <v>86</v>
      </c>
      <c r="D1245" s="383" t="str">
        <f t="shared" si="175"/>
        <v>NO</v>
      </c>
      <c r="E1245" s="383" t="str">
        <f t="shared" si="176"/>
        <v>MILD</v>
      </c>
      <c r="F1245" s="383" t="str">
        <f t="shared" si="177"/>
        <v>RAIN</v>
      </c>
      <c r="G1245" s="384" t="str">
        <f t="shared" si="172"/>
        <v>WET</v>
      </c>
      <c r="I1245" s="342">
        <v>3</v>
      </c>
      <c r="J1245" s="144" t="str">
        <f t="shared" si="178"/>
        <v>LARGE</v>
      </c>
      <c r="K1245" s="144" t="str">
        <f t="shared" si="179"/>
        <v>MEDIUM</v>
      </c>
      <c r="L1245" s="144" t="str" cm="1">
        <f t="array" ref="L1245">_xlfn.IFS(I1245&lt;=2,"SMALL",I1245&lt;=5,"MEDIUM",I1245&gt;5,"LARGE")</f>
        <v>MEDIUM</v>
      </c>
      <c r="M1245" s="144" t="str">
        <f t="shared" si="173"/>
        <v>NO</v>
      </c>
      <c r="N1245" s="374">
        <v>4.53</v>
      </c>
      <c r="O1245" s="374">
        <f t="shared" si="174"/>
        <v>5</v>
      </c>
      <c r="P1245" s="158" t="str" cm="1">
        <f t="array" ref="P1245">_xlfn.SWITCH(ROUND(N1245,0),5,"Excellent",4,"Good",3,"ok","Bad")</f>
        <v>Excellent</v>
      </c>
      <c r="Q1245" s="144">
        <v>172</v>
      </c>
      <c r="R1245" s="385">
        <v>42141</v>
      </c>
      <c r="S1245" s="385">
        <v>44050</v>
      </c>
      <c r="T1245" s="144">
        <v>2196</v>
      </c>
      <c r="U1245" s="144" t="s">
        <v>60</v>
      </c>
      <c r="V1245" s="144">
        <v>160</v>
      </c>
      <c r="W1245" s="144" t="str">
        <f t="shared" si="180"/>
        <v>Active</v>
      </c>
      <c r="X1245" s="144">
        <v>2196</v>
      </c>
      <c r="Y1245" s="157" t="s">
        <v>70</v>
      </c>
      <c r="Z1245" s="386">
        <v>0.96</v>
      </c>
      <c r="AA1245" s="386">
        <v>1</v>
      </c>
      <c r="AB1245" s="387" t="s">
        <v>65</v>
      </c>
      <c r="AC1245" s="157"/>
    </row>
    <row r="1246" spans="2:29">
      <c r="B1246" s="347">
        <v>60</v>
      </c>
      <c r="C1246" s="383">
        <v>13</v>
      </c>
      <c r="D1246" s="383" t="str">
        <f t="shared" si="175"/>
        <v>NO</v>
      </c>
      <c r="E1246" s="383" t="str">
        <f t="shared" si="176"/>
        <v>MILD</v>
      </c>
      <c r="F1246" s="383" t="str">
        <f t="shared" si="177"/>
        <v>RAIN</v>
      </c>
      <c r="G1246" s="384" t="str">
        <f t="shared" si="172"/>
        <v>WET</v>
      </c>
      <c r="I1246" s="342">
        <v>1</v>
      </c>
      <c r="J1246" s="144" t="str">
        <f t="shared" si="178"/>
        <v>SMALL</v>
      </c>
      <c r="K1246" s="144" t="str">
        <f t="shared" si="179"/>
        <v>SMALL</v>
      </c>
      <c r="L1246" s="144" t="str" cm="1">
        <f t="array" ref="L1246">_xlfn.IFS(I1246&lt;=2,"SMALL",I1246&lt;=5,"MEDIUM",I1246&gt;5,"LARGE")</f>
        <v>SMALL</v>
      </c>
      <c r="M1246" s="144" t="str">
        <f t="shared" si="173"/>
        <v>NO</v>
      </c>
      <c r="N1246" s="374">
        <v>4.68</v>
      </c>
      <c r="O1246" s="374">
        <f t="shared" si="174"/>
        <v>5</v>
      </c>
      <c r="P1246" s="158" t="str" cm="1">
        <f t="array" ref="P1246">_xlfn.SWITCH(ROUND(N1246,0),5,"Excellent",4,"Good",3,"ok","Bad")</f>
        <v>Excellent</v>
      </c>
      <c r="Q1246" s="144">
        <v>56</v>
      </c>
      <c r="R1246" s="385">
        <v>42157</v>
      </c>
      <c r="S1246" s="385">
        <v>43737</v>
      </c>
      <c r="T1246" s="144">
        <v>2197</v>
      </c>
      <c r="U1246" s="144" t="s">
        <v>60</v>
      </c>
      <c r="V1246" s="144">
        <v>365</v>
      </c>
      <c r="W1246" s="144" t="str">
        <f t="shared" si="180"/>
        <v>Active</v>
      </c>
      <c r="X1246" s="144">
        <v>2197</v>
      </c>
      <c r="Y1246" s="157" t="s">
        <v>70</v>
      </c>
      <c r="Z1246" s="386">
        <v>1</v>
      </c>
      <c r="AA1246" s="386">
        <v>0.97</v>
      </c>
      <c r="AB1246" s="387" t="s">
        <v>62</v>
      </c>
      <c r="AC1246" s="157"/>
    </row>
    <row r="1247" spans="2:29">
      <c r="B1247" s="347">
        <v>42</v>
      </c>
      <c r="C1247" s="383">
        <v>0</v>
      </c>
      <c r="D1247" s="383" t="str">
        <f t="shared" si="175"/>
        <v>NO</v>
      </c>
      <c r="E1247" s="383" t="str">
        <f t="shared" si="176"/>
        <v>MILD</v>
      </c>
      <c r="F1247" s="383" t="str">
        <f t="shared" si="177"/>
        <v>NONE</v>
      </c>
      <c r="G1247" s="384" t="str">
        <f t="shared" si="172"/>
        <v>WET</v>
      </c>
      <c r="I1247" s="342">
        <v>1</v>
      </c>
      <c r="J1247" s="144" t="str">
        <f t="shared" si="178"/>
        <v>SMALL</v>
      </c>
      <c r="K1247" s="144" t="str">
        <f t="shared" si="179"/>
        <v>SMALL</v>
      </c>
      <c r="L1247" s="144" t="str" cm="1">
        <f t="array" ref="L1247">_xlfn.IFS(I1247&lt;=2,"SMALL",I1247&lt;=5,"MEDIUM",I1247&gt;5,"LARGE")</f>
        <v>SMALL</v>
      </c>
      <c r="M1247" s="144" t="str">
        <f t="shared" si="173"/>
        <v>NO</v>
      </c>
      <c r="N1247" s="374">
        <v>5</v>
      </c>
      <c r="O1247" s="374">
        <f t="shared" si="174"/>
        <v>5</v>
      </c>
      <c r="P1247" s="158" t="str" cm="1">
        <f t="array" ref="P1247">_xlfn.SWITCH(ROUND(N1247,0),5,"Excellent",4,"Good",3,"ok","Bad")</f>
        <v>Excellent</v>
      </c>
      <c r="Q1247" s="144">
        <v>4</v>
      </c>
      <c r="R1247" s="385">
        <v>42733</v>
      </c>
      <c r="S1247" s="385">
        <v>42908</v>
      </c>
      <c r="T1247" s="144">
        <v>1760</v>
      </c>
      <c r="U1247" s="144" t="s">
        <v>69</v>
      </c>
      <c r="V1247" s="144">
        <v>55</v>
      </c>
      <c r="W1247" s="144" t="str">
        <f t="shared" si="180"/>
        <v>Active</v>
      </c>
      <c r="X1247" s="144">
        <v>1760</v>
      </c>
      <c r="Y1247" s="157" t="s">
        <v>61</v>
      </c>
      <c r="Z1247" s="386">
        <v>1</v>
      </c>
      <c r="AA1247" s="386">
        <v>0.33</v>
      </c>
      <c r="AB1247" s="387" t="s">
        <v>65</v>
      </c>
      <c r="AC1247" s="157"/>
    </row>
    <row r="1248" spans="2:29">
      <c r="B1248" s="347">
        <v>52</v>
      </c>
      <c r="C1248" s="383">
        <v>0</v>
      </c>
      <c r="D1248" s="383" t="str">
        <f t="shared" si="175"/>
        <v>NO</v>
      </c>
      <c r="E1248" s="383" t="str">
        <f t="shared" si="176"/>
        <v>MILD</v>
      </c>
      <c r="F1248" s="383" t="str">
        <f t="shared" si="177"/>
        <v>NONE</v>
      </c>
      <c r="G1248" s="384" t="str">
        <f t="shared" si="172"/>
        <v>WET</v>
      </c>
      <c r="I1248" s="342">
        <v>6</v>
      </c>
      <c r="J1248" s="144" t="str">
        <f t="shared" si="178"/>
        <v>LARGE</v>
      </c>
      <c r="K1248" s="144" t="str">
        <f t="shared" si="179"/>
        <v>LARGE</v>
      </c>
      <c r="L1248" s="144" t="str" cm="1">
        <f t="array" ref="L1248">_xlfn.IFS(I1248&lt;=2,"SMALL",I1248&lt;=5,"MEDIUM",I1248&gt;5,"LARGE")</f>
        <v>LARGE</v>
      </c>
      <c r="M1248" s="144" t="str">
        <f t="shared" si="173"/>
        <v>NO</v>
      </c>
      <c r="N1248" s="374">
        <v>4.66</v>
      </c>
      <c r="O1248" s="374">
        <f t="shared" si="174"/>
        <v>5</v>
      </c>
      <c r="P1248" s="158" t="str" cm="1">
        <f t="array" ref="P1248">_xlfn.SWITCH(ROUND(N1248,0),5,"Excellent",4,"Good",3,"ok","Bad")</f>
        <v>Excellent</v>
      </c>
      <c r="Q1248" s="144">
        <v>62</v>
      </c>
      <c r="R1248" s="385">
        <v>42124</v>
      </c>
      <c r="S1248" s="385">
        <v>43695</v>
      </c>
      <c r="T1248" s="144">
        <v>2131</v>
      </c>
      <c r="U1248" s="144" t="s">
        <v>69</v>
      </c>
      <c r="V1248" s="144">
        <v>53</v>
      </c>
      <c r="W1248" s="144" t="str">
        <f t="shared" si="180"/>
        <v>Active</v>
      </c>
      <c r="X1248" s="144">
        <v>2131</v>
      </c>
      <c r="Y1248" s="157" t="s">
        <v>70</v>
      </c>
      <c r="Z1248" s="386">
        <v>1</v>
      </c>
      <c r="AA1248" s="386">
        <v>1</v>
      </c>
      <c r="AB1248" s="387" t="s">
        <v>62</v>
      </c>
      <c r="AC1248" s="157"/>
    </row>
    <row r="1249" spans="2:29">
      <c r="B1249" s="347">
        <v>40</v>
      </c>
      <c r="C1249" s="383">
        <v>213</v>
      </c>
      <c r="D1249" s="383" t="str">
        <f t="shared" si="175"/>
        <v>NO</v>
      </c>
      <c r="E1249" s="383" t="str">
        <f t="shared" si="176"/>
        <v>MILD</v>
      </c>
      <c r="F1249" s="383" t="str">
        <f t="shared" si="177"/>
        <v>RAIN</v>
      </c>
      <c r="G1249" s="384" t="str">
        <f t="shared" si="172"/>
        <v>WET</v>
      </c>
      <c r="I1249" s="342">
        <v>4</v>
      </c>
      <c r="J1249" s="144" t="str">
        <f t="shared" si="178"/>
        <v>LARGE</v>
      </c>
      <c r="K1249" s="144" t="str">
        <f t="shared" si="179"/>
        <v>MEDIUM</v>
      </c>
      <c r="L1249" s="144" t="str" cm="1">
        <f t="array" ref="L1249">_xlfn.IFS(I1249&lt;=2,"SMALL",I1249&lt;=5,"MEDIUM",I1249&gt;5,"LARGE")</f>
        <v>MEDIUM</v>
      </c>
      <c r="M1249" s="144" t="str">
        <f t="shared" si="173"/>
        <v>NO</v>
      </c>
      <c r="N1249" s="374">
        <v>4.9000000000000004</v>
      </c>
      <c r="O1249" s="374">
        <f t="shared" si="174"/>
        <v>5</v>
      </c>
      <c r="P1249" s="158" t="str" cm="1">
        <f t="array" ref="P1249">_xlfn.SWITCH(ROUND(N1249,0),5,"Excellent",4,"Good",3,"ok","Bad")</f>
        <v>Excellent</v>
      </c>
      <c r="Q1249" s="144">
        <v>39</v>
      </c>
      <c r="R1249" s="385">
        <v>42371</v>
      </c>
      <c r="S1249" s="385">
        <v>43736</v>
      </c>
      <c r="T1249" s="144">
        <v>2167</v>
      </c>
      <c r="U1249" s="144" t="s">
        <v>69</v>
      </c>
      <c r="V1249" s="144">
        <v>269</v>
      </c>
      <c r="W1249" s="144" t="str">
        <f t="shared" si="180"/>
        <v>Active</v>
      </c>
      <c r="X1249" s="144">
        <v>2167</v>
      </c>
      <c r="Y1249" s="157" t="s">
        <v>70</v>
      </c>
      <c r="Z1249" s="386">
        <v>1</v>
      </c>
      <c r="AA1249" s="386">
        <v>0.8</v>
      </c>
      <c r="AB1249" s="387" t="s">
        <v>62</v>
      </c>
      <c r="AC1249" s="157"/>
    </row>
    <row r="1250" spans="2:29">
      <c r="B1250" s="347">
        <v>53</v>
      </c>
      <c r="C1250" s="383">
        <v>0</v>
      </c>
      <c r="D1250" s="383" t="str">
        <f t="shared" si="175"/>
        <v>NO</v>
      </c>
      <c r="E1250" s="383" t="str">
        <f t="shared" si="176"/>
        <v>MILD</v>
      </c>
      <c r="F1250" s="383" t="str">
        <f t="shared" si="177"/>
        <v>NONE</v>
      </c>
      <c r="G1250" s="384" t="str">
        <f t="shared" si="172"/>
        <v>WET</v>
      </c>
      <c r="I1250" s="342">
        <v>3</v>
      </c>
      <c r="J1250" s="144" t="str">
        <f t="shared" si="178"/>
        <v>LARGE</v>
      </c>
      <c r="K1250" s="144" t="str">
        <f t="shared" si="179"/>
        <v>MEDIUM</v>
      </c>
      <c r="L1250" s="144" t="str" cm="1">
        <f t="array" ref="L1250">_xlfn.IFS(I1250&lt;=2,"SMALL",I1250&lt;=5,"MEDIUM",I1250&gt;5,"LARGE")</f>
        <v>MEDIUM</v>
      </c>
      <c r="M1250" s="144" t="str">
        <f t="shared" si="173"/>
        <v>NO</v>
      </c>
      <c r="N1250" s="374">
        <v>4.58</v>
      </c>
      <c r="O1250" s="374">
        <f t="shared" si="174"/>
        <v>5</v>
      </c>
      <c r="P1250" s="158" t="str" cm="1">
        <f t="array" ref="P1250">_xlfn.SWITCH(ROUND(N1250,0),5,"Excellent",4,"Good",3,"ok","Bad")</f>
        <v>Excellent</v>
      </c>
      <c r="Q1250" s="144">
        <v>12</v>
      </c>
      <c r="R1250" s="385">
        <v>42214</v>
      </c>
      <c r="S1250" s="385">
        <v>43646</v>
      </c>
      <c r="T1250" s="144">
        <v>337</v>
      </c>
      <c r="U1250" s="144" t="s">
        <v>69</v>
      </c>
      <c r="V1250" s="144">
        <v>350</v>
      </c>
      <c r="W1250" s="144" t="str">
        <f t="shared" si="180"/>
        <v>Active</v>
      </c>
      <c r="X1250" s="144">
        <v>337</v>
      </c>
      <c r="Y1250" s="157" t="s">
        <v>70</v>
      </c>
      <c r="Z1250" s="386">
        <v>1</v>
      </c>
      <c r="AA1250" s="386">
        <v>0.94</v>
      </c>
      <c r="AB1250" s="387" t="s">
        <v>65</v>
      </c>
      <c r="AC1250" s="157"/>
    </row>
    <row r="1251" spans="2:29">
      <c r="B1251" s="347">
        <v>54</v>
      </c>
      <c r="C1251" s="383">
        <v>0</v>
      </c>
      <c r="D1251" s="383" t="str">
        <f t="shared" si="175"/>
        <v>NO</v>
      </c>
      <c r="E1251" s="383" t="str">
        <f t="shared" si="176"/>
        <v>MILD</v>
      </c>
      <c r="F1251" s="383" t="str">
        <f t="shared" si="177"/>
        <v>NONE</v>
      </c>
      <c r="G1251" s="384" t="str">
        <f t="shared" si="172"/>
        <v>WET</v>
      </c>
      <c r="I1251" s="342">
        <v>5</v>
      </c>
      <c r="J1251" s="144" t="str">
        <f t="shared" si="178"/>
        <v>LARGE</v>
      </c>
      <c r="K1251" s="144" t="str">
        <f t="shared" si="179"/>
        <v>MEDIUM</v>
      </c>
      <c r="L1251" s="144" t="str" cm="1">
        <f t="array" ref="L1251">_xlfn.IFS(I1251&lt;=2,"SMALL",I1251&lt;=5,"MEDIUM",I1251&gt;5,"LARGE")</f>
        <v>MEDIUM</v>
      </c>
      <c r="M1251" s="144" t="str">
        <f t="shared" si="173"/>
        <v>NO</v>
      </c>
      <c r="N1251" s="374">
        <v>4.82</v>
      </c>
      <c r="O1251" s="374">
        <f t="shared" si="174"/>
        <v>5</v>
      </c>
      <c r="P1251" s="158" t="str" cm="1">
        <f t="array" ref="P1251">_xlfn.SWITCH(ROUND(N1251,0),5,"Excellent",4,"Good",3,"ok","Bad")</f>
        <v>Excellent</v>
      </c>
      <c r="Q1251" s="144">
        <v>91</v>
      </c>
      <c r="R1251" s="385">
        <v>42144</v>
      </c>
      <c r="S1251" s="385">
        <v>43850</v>
      </c>
      <c r="T1251" s="144">
        <v>958</v>
      </c>
      <c r="U1251" s="144" t="s">
        <v>69</v>
      </c>
      <c r="V1251" s="144">
        <v>345</v>
      </c>
      <c r="W1251" s="144" t="str">
        <f t="shared" si="180"/>
        <v>Active</v>
      </c>
      <c r="X1251" s="144">
        <v>958</v>
      </c>
      <c r="Y1251" s="157" t="s">
        <v>61</v>
      </c>
      <c r="Z1251" s="386">
        <v>0.9</v>
      </c>
      <c r="AA1251" s="386">
        <v>0.99</v>
      </c>
      <c r="AB1251" s="387" t="s">
        <v>62</v>
      </c>
      <c r="AC1251" s="157"/>
    </row>
    <row r="1252" spans="2:29">
      <c r="B1252" s="347">
        <v>79</v>
      </c>
      <c r="C1252" s="383">
        <v>0</v>
      </c>
      <c r="D1252" s="383" t="str">
        <f t="shared" si="175"/>
        <v>NO</v>
      </c>
      <c r="E1252" s="383" t="str">
        <f t="shared" si="176"/>
        <v>MILD</v>
      </c>
      <c r="F1252" s="383" t="str">
        <f t="shared" si="177"/>
        <v>NONE</v>
      </c>
      <c r="G1252" s="384" t="str">
        <f t="shared" si="172"/>
        <v>WET</v>
      </c>
      <c r="I1252" s="342">
        <v>2</v>
      </c>
      <c r="J1252" s="144" t="str">
        <f t="shared" si="178"/>
        <v>SMALL</v>
      </c>
      <c r="K1252" s="144" t="str">
        <f t="shared" si="179"/>
        <v>SMALL</v>
      </c>
      <c r="L1252" s="144" t="str" cm="1">
        <f t="array" ref="L1252">_xlfn.IFS(I1252&lt;=2,"SMALL",I1252&lt;=5,"MEDIUM",I1252&gt;5,"LARGE")</f>
        <v>SMALL</v>
      </c>
      <c r="M1252" s="144" t="str">
        <f t="shared" si="173"/>
        <v>NO</v>
      </c>
      <c r="N1252" s="374">
        <v>4.6399999999999997</v>
      </c>
      <c r="O1252" s="374">
        <f t="shared" si="174"/>
        <v>5</v>
      </c>
      <c r="P1252" s="158" t="str" cm="1">
        <f t="array" ref="P1252">_xlfn.SWITCH(ROUND(N1252,0),5,"Excellent",4,"Good",3,"ok","Bad")</f>
        <v>Excellent</v>
      </c>
      <c r="Q1252" s="144">
        <v>89</v>
      </c>
      <c r="R1252" s="385">
        <v>42113</v>
      </c>
      <c r="S1252" s="385">
        <v>44015</v>
      </c>
      <c r="T1252" s="144">
        <v>974</v>
      </c>
      <c r="U1252" s="144" t="s">
        <v>60</v>
      </c>
      <c r="V1252" s="144">
        <v>148</v>
      </c>
      <c r="W1252" s="144" t="str">
        <f t="shared" si="180"/>
        <v>Active</v>
      </c>
      <c r="X1252" s="144">
        <v>974</v>
      </c>
      <c r="Y1252" s="157" t="s">
        <v>70</v>
      </c>
      <c r="Z1252" s="386">
        <v>1</v>
      </c>
      <c r="AA1252" s="386">
        <v>0.88</v>
      </c>
      <c r="AB1252" s="387" t="s">
        <v>65</v>
      </c>
      <c r="AC1252" s="157"/>
    </row>
    <row r="1253" spans="2:29">
      <c r="B1253" s="347">
        <v>88</v>
      </c>
      <c r="C1253" s="383">
        <v>0</v>
      </c>
      <c r="D1253" s="383" t="str">
        <f t="shared" si="175"/>
        <v>NO</v>
      </c>
      <c r="E1253" s="383" t="str">
        <f t="shared" si="176"/>
        <v>HOT</v>
      </c>
      <c r="F1253" s="383" t="str">
        <f t="shared" si="177"/>
        <v>NONE</v>
      </c>
      <c r="G1253" s="384" t="str">
        <f t="shared" si="172"/>
        <v>DRY</v>
      </c>
      <c r="I1253" s="342">
        <v>10</v>
      </c>
      <c r="J1253" s="144" t="str">
        <f t="shared" si="178"/>
        <v>LARGE</v>
      </c>
      <c r="K1253" s="144" t="str">
        <f t="shared" si="179"/>
        <v>LARGE</v>
      </c>
      <c r="L1253" s="144" t="str" cm="1">
        <f t="array" ref="L1253">_xlfn.IFS(I1253&lt;=2,"SMALL",I1253&lt;=5,"MEDIUM",I1253&gt;5,"LARGE")</f>
        <v>LARGE</v>
      </c>
      <c r="M1253" s="144" t="str">
        <f t="shared" si="173"/>
        <v>NO</v>
      </c>
      <c r="N1253" s="374">
        <v>4.57</v>
      </c>
      <c r="O1253" s="374">
        <f t="shared" si="174"/>
        <v>5</v>
      </c>
      <c r="P1253" s="158" t="str" cm="1">
        <f t="array" ref="P1253">_xlfn.SWITCH(ROUND(N1253,0),5,"Excellent",4,"Good",3,"ok","Bad")</f>
        <v>Excellent</v>
      </c>
      <c r="Q1253" s="144">
        <v>54</v>
      </c>
      <c r="R1253" s="385">
        <v>42218</v>
      </c>
      <c r="S1253" s="385">
        <v>43826</v>
      </c>
      <c r="T1253" s="144">
        <v>2000</v>
      </c>
      <c r="U1253" s="144" t="s">
        <v>69</v>
      </c>
      <c r="V1253" s="144">
        <v>346</v>
      </c>
      <c r="W1253" s="144" t="str">
        <f t="shared" si="180"/>
        <v>Active</v>
      </c>
      <c r="X1253" s="144">
        <v>2000</v>
      </c>
      <c r="Y1253" s="157" t="s">
        <v>70</v>
      </c>
      <c r="Z1253" s="386">
        <v>1</v>
      </c>
      <c r="AA1253" s="386">
        <v>0.79</v>
      </c>
      <c r="AB1253" s="387" t="s">
        <v>62</v>
      </c>
      <c r="AC1253" s="157"/>
    </row>
    <row r="1254" spans="2:29">
      <c r="B1254" s="347">
        <v>69</v>
      </c>
      <c r="C1254" s="383">
        <v>180</v>
      </c>
      <c r="D1254" s="383" t="str">
        <f t="shared" si="175"/>
        <v>NO</v>
      </c>
      <c r="E1254" s="383" t="str">
        <f t="shared" si="176"/>
        <v>MILD</v>
      </c>
      <c r="F1254" s="383" t="str">
        <f t="shared" si="177"/>
        <v>RAIN</v>
      </c>
      <c r="G1254" s="384" t="str">
        <f t="shared" si="172"/>
        <v>WET</v>
      </c>
      <c r="I1254" s="342">
        <v>3</v>
      </c>
      <c r="J1254" s="144" t="str">
        <f t="shared" si="178"/>
        <v>LARGE</v>
      </c>
      <c r="K1254" s="144" t="str">
        <f t="shared" si="179"/>
        <v>MEDIUM</v>
      </c>
      <c r="L1254" s="144" t="str" cm="1">
        <f t="array" ref="L1254">_xlfn.IFS(I1254&lt;=2,"SMALL",I1254&lt;=5,"MEDIUM",I1254&gt;5,"LARGE")</f>
        <v>MEDIUM</v>
      </c>
      <c r="M1254" s="144" t="str">
        <f t="shared" si="173"/>
        <v>NO</v>
      </c>
      <c r="N1254" s="374">
        <v>4.7300000000000004</v>
      </c>
      <c r="O1254" s="374">
        <f t="shared" si="174"/>
        <v>5</v>
      </c>
      <c r="P1254" s="158" t="str" cm="1">
        <f t="array" ref="P1254">_xlfn.SWITCH(ROUND(N1254,0),5,"Excellent",4,"Good",3,"ok","Bad")</f>
        <v>Excellent</v>
      </c>
      <c r="Q1254" s="144">
        <v>11</v>
      </c>
      <c r="R1254" s="385">
        <v>43016</v>
      </c>
      <c r="S1254" s="385">
        <v>43527</v>
      </c>
      <c r="T1254" s="144">
        <v>2154</v>
      </c>
      <c r="U1254" s="144" t="s">
        <v>69</v>
      </c>
      <c r="V1254" s="144">
        <v>227</v>
      </c>
      <c r="W1254" s="144" t="str">
        <f t="shared" si="180"/>
        <v>Active</v>
      </c>
      <c r="X1254" s="144">
        <v>2154</v>
      </c>
      <c r="Y1254" s="157" t="s">
        <v>70</v>
      </c>
      <c r="Z1254" s="386">
        <v>1</v>
      </c>
      <c r="AA1254" s="386">
        <v>0.82</v>
      </c>
      <c r="AB1254" s="387" t="s">
        <v>65</v>
      </c>
      <c r="AC1254" s="157"/>
    </row>
    <row r="1255" spans="2:29">
      <c r="B1255" s="347">
        <v>88</v>
      </c>
      <c r="C1255" s="383">
        <v>0</v>
      </c>
      <c r="D1255" s="383" t="str">
        <f t="shared" si="175"/>
        <v>NO</v>
      </c>
      <c r="E1255" s="383" t="str">
        <f t="shared" si="176"/>
        <v>HOT</v>
      </c>
      <c r="F1255" s="383" t="str">
        <f t="shared" si="177"/>
        <v>NONE</v>
      </c>
      <c r="G1255" s="384" t="str">
        <f t="shared" si="172"/>
        <v>DRY</v>
      </c>
      <c r="I1255" s="342">
        <v>5</v>
      </c>
      <c r="J1255" s="144" t="str">
        <f t="shared" si="178"/>
        <v>LARGE</v>
      </c>
      <c r="K1255" s="144" t="str">
        <f t="shared" si="179"/>
        <v>MEDIUM</v>
      </c>
      <c r="L1255" s="144" t="str" cm="1">
        <f t="array" ref="L1255">_xlfn.IFS(I1255&lt;=2,"SMALL",I1255&lt;=5,"MEDIUM",I1255&gt;5,"LARGE")</f>
        <v>MEDIUM</v>
      </c>
      <c r="M1255" s="144" t="str">
        <f t="shared" si="173"/>
        <v>NO</v>
      </c>
      <c r="N1255" s="374">
        <v>5</v>
      </c>
      <c r="O1255" s="374">
        <f t="shared" si="174"/>
        <v>5</v>
      </c>
      <c r="P1255" s="158" t="str" cm="1">
        <f t="array" ref="P1255">_xlfn.SWITCH(ROUND(N1255,0),5,"Excellent",4,"Good",3,"ok","Bad")</f>
        <v>Excellent</v>
      </c>
      <c r="Q1255" s="144">
        <v>42</v>
      </c>
      <c r="R1255" s="385">
        <v>42143</v>
      </c>
      <c r="S1255" s="385">
        <v>43908</v>
      </c>
      <c r="T1255" s="144">
        <v>2204</v>
      </c>
      <c r="U1255" s="144" t="s">
        <v>69</v>
      </c>
      <c r="V1255" s="144">
        <v>339</v>
      </c>
      <c r="W1255" s="144" t="str">
        <f t="shared" si="180"/>
        <v>Active</v>
      </c>
      <c r="X1255" s="144">
        <v>2204</v>
      </c>
      <c r="Y1255" s="157" t="s">
        <v>70</v>
      </c>
      <c r="Z1255" s="386">
        <v>1</v>
      </c>
      <c r="AA1255" s="386">
        <v>1</v>
      </c>
      <c r="AB1255" s="387" t="s">
        <v>65</v>
      </c>
      <c r="AC1255" s="157"/>
    </row>
    <row r="1256" spans="2:29">
      <c r="B1256" s="347">
        <v>73</v>
      </c>
      <c r="C1256" s="383">
        <v>0</v>
      </c>
      <c r="D1256" s="383" t="str">
        <f t="shared" si="175"/>
        <v>NO</v>
      </c>
      <c r="E1256" s="383" t="str">
        <f t="shared" si="176"/>
        <v>MILD</v>
      </c>
      <c r="F1256" s="383" t="str">
        <f t="shared" si="177"/>
        <v>NONE</v>
      </c>
      <c r="G1256" s="384" t="str">
        <f t="shared" si="172"/>
        <v>WET</v>
      </c>
      <c r="I1256" s="342">
        <v>2</v>
      </c>
      <c r="J1256" s="144" t="str">
        <f t="shared" si="178"/>
        <v>SMALL</v>
      </c>
      <c r="K1256" s="144" t="str">
        <f t="shared" si="179"/>
        <v>SMALL</v>
      </c>
      <c r="L1256" s="144" t="str" cm="1">
        <f t="array" ref="L1256">_xlfn.IFS(I1256&lt;=2,"SMALL",I1256&lt;=5,"MEDIUM",I1256&gt;5,"LARGE")</f>
        <v>SMALL</v>
      </c>
      <c r="M1256" s="144" t="str">
        <f t="shared" si="173"/>
        <v>YES</v>
      </c>
      <c r="N1256" s="374">
        <v>4.97</v>
      </c>
      <c r="O1256" s="374">
        <f t="shared" si="174"/>
        <v>5</v>
      </c>
      <c r="P1256" s="158" t="str" cm="1">
        <f t="array" ref="P1256">_xlfn.SWITCH(ROUND(N1256,0),5,"Excellent",4,"Good",3,"ok","Bad")</f>
        <v>Excellent</v>
      </c>
      <c r="Q1256" s="144">
        <v>332</v>
      </c>
      <c r="R1256" s="385">
        <v>42131</v>
      </c>
      <c r="S1256" s="385">
        <v>44050</v>
      </c>
      <c r="T1256" s="144">
        <v>3</v>
      </c>
      <c r="U1256" s="144" t="s">
        <v>60</v>
      </c>
      <c r="V1256" s="144">
        <v>263</v>
      </c>
      <c r="W1256" s="144" t="str">
        <f t="shared" si="180"/>
        <v>Active</v>
      </c>
      <c r="X1256" s="144">
        <v>3</v>
      </c>
      <c r="Y1256" s="157" t="s">
        <v>70</v>
      </c>
      <c r="Z1256" s="386">
        <v>0.8</v>
      </c>
      <c r="AA1256" s="386">
        <v>1</v>
      </c>
      <c r="AB1256" s="387" t="s">
        <v>62</v>
      </c>
      <c r="AC1256" s="157"/>
    </row>
    <row r="1257" spans="2:29">
      <c r="B1257" s="347">
        <v>65</v>
      </c>
      <c r="C1257" s="383">
        <v>5</v>
      </c>
      <c r="D1257" s="383" t="str">
        <f t="shared" si="175"/>
        <v>NO</v>
      </c>
      <c r="E1257" s="383" t="str">
        <f t="shared" si="176"/>
        <v>MILD</v>
      </c>
      <c r="F1257" s="383" t="str">
        <f t="shared" si="177"/>
        <v>RAIN</v>
      </c>
      <c r="G1257" s="384" t="str">
        <f t="shared" si="172"/>
        <v>WET</v>
      </c>
      <c r="I1257" s="342">
        <v>3</v>
      </c>
      <c r="J1257" s="144" t="str">
        <f t="shared" si="178"/>
        <v>LARGE</v>
      </c>
      <c r="K1257" s="144" t="str">
        <f t="shared" si="179"/>
        <v>MEDIUM</v>
      </c>
      <c r="L1257" s="144" t="str" cm="1">
        <f t="array" ref="L1257">_xlfn.IFS(I1257&lt;=2,"SMALL",I1257&lt;=5,"MEDIUM",I1257&gt;5,"LARGE")</f>
        <v>MEDIUM</v>
      </c>
      <c r="M1257" s="144" t="str">
        <f t="shared" si="173"/>
        <v>YES</v>
      </c>
      <c r="N1257" s="374">
        <v>4.99</v>
      </c>
      <c r="O1257" s="374">
        <f t="shared" si="174"/>
        <v>5</v>
      </c>
      <c r="P1257" s="158" t="str" cm="1">
        <f t="array" ref="P1257">_xlfn.SWITCH(ROUND(N1257,0),5,"Excellent",4,"Good",3,"ok","Bad")</f>
        <v>Excellent</v>
      </c>
      <c r="Q1257" s="144">
        <v>461</v>
      </c>
      <c r="R1257" s="385">
        <v>42114</v>
      </c>
      <c r="S1257" s="385">
        <v>43908</v>
      </c>
      <c r="T1257" s="144">
        <v>1223</v>
      </c>
      <c r="U1257" s="144" t="s">
        <v>60</v>
      </c>
      <c r="V1257" s="144">
        <v>310</v>
      </c>
      <c r="W1257" s="144" t="str">
        <f t="shared" si="180"/>
        <v>Active</v>
      </c>
      <c r="X1257" s="144">
        <v>1223</v>
      </c>
      <c r="Y1257" s="157" t="s">
        <v>70</v>
      </c>
      <c r="Z1257" s="386">
        <v>1</v>
      </c>
      <c r="AA1257" s="386">
        <v>1</v>
      </c>
      <c r="AB1257" s="387" t="s">
        <v>62</v>
      </c>
      <c r="AC1257" s="157"/>
    </row>
    <row r="1258" spans="2:29">
      <c r="B1258" s="347">
        <v>72</v>
      </c>
      <c r="C1258" s="383">
        <v>780</v>
      </c>
      <c r="D1258" s="383" t="str">
        <f t="shared" si="175"/>
        <v>NO</v>
      </c>
      <c r="E1258" s="383" t="str">
        <f t="shared" si="176"/>
        <v>MILD</v>
      </c>
      <c r="F1258" s="383" t="str">
        <f t="shared" si="177"/>
        <v>RAIN</v>
      </c>
      <c r="G1258" s="384" t="str">
        <f t="shared" si="172"/>
        <v>WET</v>
      </c>
      <c r="I1258" s="342">
        <v>2</v>
      </c>
      <c r="J1258" s="144" t="str">
        <f t="shared" si="178"/>
        <v>SMALL</v>
      </c>
      <c r="K1258" s="144" t="str">
        <f t="shared" si="179"/>
        <v>SMALL</v>
      </c>
      <c r="L1258" s="144" t="str" cm="1">
        <f t="array" ref="L1258">_xlfn.IFS(I1258&lt;=2,"SMALL",I1258&lt;=5,"MEDIUM",I1258&gt;5,"LARGE")</f>
        <v>SMALL</v>
      </c>
      <c r="M1258" s="144" t="str">
        <f t="shared" si="173"/>
        <v>NO</v>
      </c>
      <c r="N1258" s="374">
        <v>4.67</v>
      </c>
      <c r="O1258" s="374">
        <f t="shared" si="174"/>
        <v>5</v>
      </c>
      <c r="P1258" s="158" t="str" cm="1">
        <f t="array" ref="P1258">_xlfn.SWITCH(ROUND(N1258,0),5,"Excellent",4,"Good",3,"ok","Bad")</f>
        <v>Excellent</v>
      </c>
      <c r="Q1258" s="144">
        <v>114</v>
      </c>
      <c r="R1258" s="385">
        <v>42148</v>
      </c>
      <c r="S1258" s="385">
        <v>43891</v>
      </c>
      <c r="T1258" s="144">
        <v>1710</v>
      </c>
      <c r="U1258" s="144" t="s">
        <v>60</v>
      </c>
      <c r="V1258" s="144">
        <v>90</v>
      </c>
      <c r="W1258" s="144" t="str">
        <f t="shared" si="180"/>
        <v>Active</v>
      </c>
      <c r="X1258" s="144">
        <v>1710</v>
      </c>
      <c r="Y1258" s="157" t="s">
        <v>70</v>
      </c>
      <c r="Z1258" s="386">
        <v>1</v>
      </c>
      <c r="AA1258" s="386">
        <v>0.96</v>
      </c>
      <c r="AB1258" s="387" t="s">
        <v>62</v>
      </c>
      <c r="AC1258" s="157"/>
    </row>
    <row r="1259" spans="2:29">
      <c r="B1259" s="347">
        <v>67</v>
      </c>
      <c r="C1259" s="383">
        <v>137</v>
      </c>
      <c r="D1259" s="383" t="str">
        <f t="shared" si="175"/>
        <v>NO</v>
      </c>
      <c r="E1259" s="383" t="str">
        <f t="shared" si="176"/>
        <v>MILD</v>
      </c>
      <c r="F1259" s="383" t="str">
        <f t="shared" si="177"/>
        <v>RAIN</v>
      </c>
      <c r="G1259" s="384" t="str">
        <f t="shared" si="172"/>
        <v>WET</v>
      </c>
      <c r="I1259" s="342">
        <v>6</v>
      </c>
      <c r="J1259" s="144" t="str">
        <f t="shared" si="178"/>
        <v>LARGE</v>
      </c>
      <c r="K1259" s="144" t="str">
        <f t="shared" si="179"/>
        <v>LARGE</v>
      </c>
      <c r="L1259" s="144" t="str" cm="1">
        <f t="array" ref="L1259">_xlfn.IFS(I1259&lt;=2,"SMALL",I1259&lt;=5,"MEDIUM",I1259&gt;5,"LARGE")</f>
        <v>LARGE</v>
      </c>
      <c r="M1259" s="144" t="str">
        <f t="shared" si="173"/>
        <v>NO</v>
      </c>
      <c r="N1259" s="374">
        <v>4.79</v>
      </c>
      <c r="O1259" s="374">
        <f t="shared" si="174"/>
        <v>5</v>
      </c>
      <c r="P1259" s="158" t="str" cm="1">
        <f t="array" ref="P1259">_xlfn.SWITCH(ROUND(N1259,0),5,"Excellent",4,"Good",3,"ok","Bad")</f>
        <v>Excellent</v>
      </c>
      <c r="Q1259" s="144">
        <v>14</v>
      </c>
      <c r="R1259" s="385">
        <v>43457</v>
      </c>
      <c r="S1259" s="385">
        <v>43905</v>
      </c>
      <c r="T1259" s="144">
        <v>2353</v>
      </c>
      <c r="U1259" s="144" t="s">
        <v>69</v>
      </c>
      <c r="V1259" s="144">
        <v>0</v>
      </c>
      <c r="W1259" s="144" t="str">
        <f t="shared" si="180"/>
        <v>Inactive</v>
      </c>
      <c r="X1259" s="144">
        <v>2353</v>
      </c>
      <c r="Y1259" s="157" t="s">
        <v>61</v>
      </c>
      <c r="Z1259" s="386">
        <v>0.86</v>
      </c>
      <c r="AA1259" s="386">
        <v>0.98</v>
      </c>
      <c r="AB1259" s="387" t="s">
        <v>62</v>
      </c>
      <c r="AC1259" s="157"/>
    </row>
    <row r="1260" spans="2:29">
      <c r="B1260" s="347">
        <v>89</v>
      </c>
      <c r="C1260" s="383">
        <v>0</v>
      </c>
      <c r="D1260" s="383" t="str">
        <f t="shared" si="175"/>
        <v>NO</v>
      </c>
      <c r="E1260" s="383" t="str">
        <f t="shared" si="176"/>
        <v>HOT</v>
      </c>
      <c r="F1260" s="383" t="str">
        <f t="shared" si="177"/>
        <v>NONE</v>
      </c>
      <c r="G1260" s="384" t="str">
        <f t="shared" si="172"/>
        <v>DRY</v>
      </c>
      <c r="I1260" s="342">
        <v>4</v>
      </c>
      <c r="J1260" s="144" t="str">
        <f t="shared" si="178"/>
        <v>LARGE</v>
      </c>
      <c r="K1260" s="144" t="str">
        <f t="shared" si="179"/>
        <v>MEDIUM</v>
      </c>
      <c r="L1260" s="144" t="str" cm="1">
        <f t="array" ref="L1260">_xlfn.IFS(I1260&lt;=2,"SMALL",I1260&lt;=5,"MEDIUM",I1260&gt;5,"LARGE")</f>
        <v>MEDIUM</v>
      </c>
      <c r="M1260" s="144" t="str">
        <f t="shared" si="173"/>
        <v>NO</v>
      </c>
      <c r="N1260" s="374">
        <v>4.93</v>
      </c>
      <c r="O1260" s="374">
        <f t="shared" si="174"/>
        <v>5</v>
      </c>
      <c r="P1260" s="158" t="str" cm="1">
        <f t="array" ref="P1260">_xlfn.SWITCH(ROUND(N1260,0),5,"Excellent",4,"Good",3,"ok","Bad")</f>
        <v>Excellent</v>
      </c>
      <c r="Q1260" s="144">
        <v>29</v>
      </c>
      <c r="R1260" s="385">
        <v>42136</v>
      </c>
      <c r="S1260" s="385">
        <v>43802</v>
      </c>
      <c r="T1260" s="144">
        <v>1482</v>
      </c>
      <c r="U1260" s="144" t="s">
        <v>69</v>
      </c>
      <c r="V1260" s="144">
        <v>365</v>
      </c>
      <c r="W1260" s="144" t="str">
        <f t="shared" si="180"/>
        <v>Active</v>
      </c>
      <c r="X1260" s="144">
        <v>1482</v>
      </c>
      <c r="Y1260" s="157" t="s">
        <v>70</v>
      </c>
      <c r="Z1260" s="386">
        <v>1</v>
      </c>
      <c r="AA1260" s="386">
        <v>0.5</v>
      </c>
      <c r="AB1260" s="387" t="s">
        <v>65</v>
      </c>
      <c r="AC1260" s="157"/>
    </row>
    <row r="1261" spans="2:29">
      <c r="B1261" s="347">
        <v>74</v>
      </c>
      <c r="C1261" s="383">
        <v>224</v>
      </c>
      <c r="D1261" s="383" t="str">
        <f t="shared" si="175"/>
        <v>NO</v>
      </c>
      <c r="E1261" s="383" t="str">
        <f t="shared" si="176"/>
        <v>MILD</v>
      </c>
      <c r="F1261" s="383" t="str">
        <f t="shared" si="177"/>
        <v>RAIN</v>
      </c>
      <c r="G1261" s="384" t="str">
        <f t="shared" si="172"/>
        <v>WET</v>
      </c>
      <c r="I1261" s="342">
        <v>2</v>
      </c>
      <c r="J1261" s="144" t="str">
        <f t="shared" si="178"/>
        <v>SMALL</v>
      </c>
      <c r="K1261" s="144" t="str">
        <f t="shared" si="179"/>
        <v>SMALL</v>
      </c>
      <c r="L1261" s="144" t="str" cm="1">
        <f t="array" ref="L1261">_xlfn.IFS(I1261&lt;=2,"SMALL",I1261&lt;=5,"MEDIUM",I1261&gt;5,"LARGE")</f>
        <v>SMALL</v>
      </c>
      <c r="M1261" s="144" t="str">
        <f t="shared" si="173"/>
        <v>NO</v>
      </c>
      <c r="N1261" s="374">
        <v>4.4000000000000004</v>
      </c>
      <c r="O1261" s="374">
        <f t="shared" si="174"/>
        <v>4</v>
      </c>
      <c r="P1261" s="158" t="str" cm="1">
        <f t="array" ref="P1261">_xlfn.SWITCH(ROUND(N1261,0),5,"Excellent",4,"Good",3,"ok","Bad")</f>
        <v>Good</v>
      </c>
      <c r="Q1261" s="144">
        <v>60</v>
      </c>
      <c r="R1261" s="385">
        <v>42127</v>
      </c>
      <c r="S1261" s="385">
        <v>43841</v>
      </c>
      <c r="T1261" s="144">
        <v>1426</v>
      </c>
      <c r="U1261" s="144" t="s">
        <v>60</v>
      </c>
      <c r="V1261" s="144">
        <v>253</v>
      </c>
      <c r="W1261" s="144" t="str">
        <f t="shared" si="180"/>
        <v>Active</v>
      </c>
      <c r="X1261" s="144">
        <v>1426</v>
      </c>
      <c r="Y1261" s="157" t="s">
        <v>61</v>
      </c>
      <c r="Z1261" s="386">
        <v>1</v>
      </c>
      <c r="AA1261" s="386">
        <v>0.77</v>
      </c>
      <c r="AB1261" s="387" t="s">
        <v>62</v>
      </c>
      <c r="AC1261" s="157"/>
    </row>
    <row r="1262" spans="2:29">
      <c r="B1262" s="347">
        <v>65</v>
      </c>
      <c r="C1262" s="383">
        <v>351</v>
      </c>
      <c r="D1262" s="383" t="str">
        <f t="shared" si="175"/>
        <v>NO</v>
      </c>
      <c r="E1262" s="383" t="str">
        <f t="shared" si="176"/>
        <v>MILD</v>
      </c>
      <c r="F1262" s="383" t="str">
        <f t="shared" si="177"/>
        <v>RAIN</v>
      </c>
      <c r="G1262" s="384" t="str">
        <f t="shared" si="172"/>
        <v>WET</v>
      </c>
      <c r="I1262" s="342">
        <v>2</v>
      </c>
      <c r="J1262" s="144" t="str">
        <f t="shared" si="178"/>
        <v>SMALL</v>
      </c>
      <c r="K1262" s="144" t="str">
        <f t="shared" si="179"/>
        <v>SMALL</v>
      </c>
      <c r="L1262" s="144" t="str" cm="1">
        <f t="array" ref="L1262">_xlfn.IFS(I1262&lt;=2,"SMALL",I1262&lt;=5,"MEDIUM",I1262&gt;5,"LARGE")</f>
        <v>SMALL</v>
      </c>
      <c r="M1262" s="144" t="str">
        <f t="shared" si="173"/>
        <v>NO</v>
      </c>
      <c r="N1262" s="374">
        <v>4.84</v>
      </c>
      <c r="O1262" s="374">
        <f t="shared" si="174"/>
        <v>5</v>
      </c>
      <c r="P1262" s="158" t="str" cm="1">
        <f t="array" ref="P1262">_xlfn.SWITCH(ROUND(N1262,0),5,"Excellent",4,"Good",3,"ok","Bad")</f>
        <v>Excellent</v>
      </c>
      <c r="Q1262" s="144">
        <v>55</v>
      </c>
      <c r="R1262" s="385">
        <v>42132</v>
      </c>
      <c r="S1262" s="385">
        <v>43892</v>
      </c>
      <c r="T1262" s="144">
        <v>1785</v>
      </c>
      <c r="U1262" s="144" t="s">
        <v>69</v>
      </c>
      <c r="V1262" s="144">
        <v>65</v>
      </c>
      <c r="W1262" s="144" t="str">
        <f t="shared" si="180"/>
        <v>Active</v>
      </c>
      <c r="X1262" s="144">
        <v>1785</v>
      </c>
      <c r="Y1262" s="157" t="s">
        <v>64</v>
      </c>
      <c r="Z1262" s="386">
        <v>1</v>
      </c>
      <c r="AA1262" s="386">
        <v>0.98</v>
      </c>
      <c r="AB1262" s="387" t="s">
        <v>62</v>
      </c>
      <c r="AC1262" s="157"/>
    </row>
    <row r="1263" spans="2:29">
      <c r="B1263" s="347">
        <v>90</v>
      </c>
      <c r="C1263" s="383">
        <v>18</v>
      </c>
      <c r="D1263" s="383" t="str">
        <f t="shared" si="175"/>
        <v>NO</v>
      </c>
      <c r="E1263" s="383" t="str">
        <f t="shared" si="176"/>
        <v>HOT</v>
      </c>
      <c r="F1263" s="383" t="str">
        <f t="shared" si="177"/>
        <v>RAIN</v>
      </c>
      <c r="G1263" s="384" t="str">
        <f t="shared" si="172"/>
        <v>DRY</v>
      </c>
      <c r="I1263" s="342">
        <v>12</v>
      </c>
      <c r="J1263" s="144" t="str">
        <f t="shared" si="178"/>
        <v>LARGE</v>
      </c>
      <c r="K1263" s="144" t="str">
        <f t="shared" si="179"/>
        <v>LARGE</v>
      </c>
      <c r="L1263" s="144" t="str" cm="1">
        <f t="array" ref="L1263">_xlfn.IFS(I1263&lt;=2,"SMALL",I1263&lt;=5,"MEDIUM",I1263&gt;5,"LARGE")</f>
        <v>LARGE</v>
      </c>
      <c r="M1263" s="144" t="str">
        <f t="shared" si="173"/>
        <v>NO</v>
      </c>
      <c r="N1263" s="374">
        <v>4.78</v>
      </c>
      <c r="O1263" s="374">
        <f t="shared" si="174"/>
        <v>5</v>
      </c>
      <c r="P1263" s="158" t="str" cm="1">
        <f t="array" ref="P1263">_xlfn.SWITCH(ROUND(N1263,0),5,"Excellent",4,"Good",3,"ok","Bad")</f>
        <v>Excellent</v>
      </c>
      <c r="Q1263" s="144">
        <v>82</v>
      </c>
      <c r="R1263" s="385">
        <v>42140</v>
      </c>
      <c r="S1263" s="385">
        <v>43891</v>
      </c>
      <c r="T1263" s="144">
        <v>1975</v>
      </c>
      <c r="U1263" s="144" t="s">
        <v>69</v>
      </c>
      <c r="V1263" s="144">
        <v>356</v>
      </c>
      <c r="W1263" s="144" t="str">
        <f t="shared" si="180"/>
        <v>Active</v>
      </c>
      <c r="X1263" s="144">
        <v>1975</v>
      </c>
      <c r="Y1263" s="157" t="s">
        <v>70</v>
      </c>
      <c r="Z1263" s="386">
        <v>1</v>
      </c>
      <c r="AA1263" s="386">
        <v>0.56000000000000005</v>
      </c>
      <c r="AB1263" s="387" t="s">
        <v>65</v>
      </c>
      <c r="AC1263" s="157"/>
    </row>
    <row r="1264" spans="2:29">
      <c r="B1264" s="347">
        <v>86</v>
      </c>
      <c r="C1264" s="383">
        <v>183</v>
      </c>
      <c r="D1264" s="383" t="str">
        <f t="shared" si="175"/>
        <v>NO</v>
      </c>
      <c r="E1264" s="383" t="str">
        <f t="shared" si="176"/>
        <v>HOT</v>
      </c>
      <c r="F1264" s="383" t="str">
        <f t="shared" si="177"/>
        <v>RAIN</v>
      </c>
      <c r="G1264" s="384" t="str">
        <f t="shared" si="172"/>
        <v>DRY</v>
      </c>
      <c r="I1264" s="342">
        <v>3</v>
      </c>
      <c r="J1264" s="144" t="str">
        <f t="shared" si="178"/>
        <v>LARGE</v>
      </c>
      <c r="K1264" s="144" t="str">
        <f t="shared" si="179"/>
        <v>MEDIUM</v>
      </c>
      <c r="L1264" s="144" t="str" cm="1">
        <f t="array" ref="L1264">_xlfn.IFS(I1264&lt;=2,"SMALL",I1264&lt;=5,"MEDIUM",I1264&gt;5,"LARGE")</f>
        <v>MEDIUM</v>
      </c>
      <c r="M1264" s="144" t="str">
        <f t="shared" si="173"/>
        <v>NO</v>
      </c>
      <c r="N1264" s="374">
        <v>4.99</v>
      </c>
      <c r="O1264" s="374">
        <f t="shared" si="174"/>
        <v>5</v>
      </c>
      <c r="P1264" s="158" t="str" cm="1">
        <f t="array" ref="P1264">_xlfn.SWITCH(ROUND(N1264,0),5,"Excellent",4,"Good",3,"ok","Bad")</f>
        <v>Excellent</v>
      </c>
      <c r="Q1264" s="144">
        <v>80</v>
      </c>
      <c r="R1264" s="385">
        <v>42143</v>
      </c>
      <c r="S1264" s="385">
        <v>43900</v>
      </c>
      <c r="T1264" s="144">
        <v>2211</v>
      </c>
      <c r="U1264" s="144" t="s">
        <v>69</v>
      </c>
      <c r="V1264" s="144">
        <v>179</v>
      </c>
      <c r="W1264" s="144" t="str">
        <f t="shared" si="180"/>
        <v>Active</v>
      </c>
      <c r="X1264" s="144">
        <v>2211</v>
      </c>
      <c r="Y1264" s="157" t="s">
        <v>70</v>
      </c>
      <c r="Z1264" s="386">
        <v>0.99</v>
      </c>
      <c r="AA1264" s="386">
        <v>0.96</v>
      </c>
      <c r="AB1264" s="387" t="s">
        <v>62</v>
      </c>
      <c r="AC1264" s="157"/>
    </row>
    <row r="1265" spans="2:29">
      <c r="B1265" s="347">
        <v>77</v>
      </c>
      <c r="C1265" s="383">
        <v>259</v>
      </c>
      <c r="D1265" s="383" t="str">
        <f t="shared" si="175"/>
        <v>NO</v>
      </c>
      <c r="E1265" s="383" t="str">
        <f t="shared" si="176"/>
        <v>MILD</v>
      </c>
      <c r="F1265" s="383" t="str">
        <f t="shared" si="177"/>
        <v>RAIN</v>
      </c>
      <c r="G1265" s="384" t="str">
        <f t="shared" si="172"/>
        <v>WET</v>
      </c>
      <c r="I1265" s="342">
        <v>2</v>
      </c>
      <c r="J1265" s="144" t="str">
        <f t="shared" si="178"/>
        <v>SMALL</v>
      </c>
      <c r="K1265" s="144" t="str">
        <f t="shared" si="179"/>
        <v>SMALL</v>
      </c>
      <c r="L1265" s="144" t="str" cm="1">
        <f t="array" ref="L1265">_xlfn.IFS(I1265&lt;=2,"SMALL",I1265&lt;=5,"MEDIUM",I1265&gt;5,"LARGE")</f>
        <v>SMALL</v>
      </c>
      <c r="M1265" s="144" t="str">
        <f t="shared" si="173"/>
        <v>NO</v>
      </c>
      <c r="N1265" s="374">
        <v>4.6900000000000004</v>
      </c>
      <c r="O1265" s="374">
        <f t="shared" si="174"/>
        <v>5</v>
      </c>
      <c r="P1265" s="158" t="str" cm="1">
        <f t="array" ref="P1265">_xlfn.SWITCH(ROUND(N1265,0),5,"Excellent",4,"Good",3,"ok","Bad")</f>
        <v>Excellent</v>
      </c>
      <c r="Q1265" s="144">
        <v>100</v>
      </c>
      <c r="R1265" s="385">
        <v>42148</v>
      </c>
      <c r="S1265" s="385">
        <v>43896</v>
      </c>
      <c r="T1265" s="144">
        <v>2213</v>
      </c>
      <c r="U1265" s="144" t="s">
        <v>60</v>
      </c>
      <c r="V1265" s="144">
        <v>74</v>
      </c>
      <c r="W1265" s="144" t="str">
        <f t="shared" si="180"/>
        <v>Active</v>
      </c>
      <c r="X1265" s="144">
        <v>2213</v>
      </c>
      <c r="Y1265" s="157" t="s">
        <v>70</v>
      </c>
      <c r="Z1265" s="386">
        <v>0.94</v>
      </c>
      <c r="AA1265" s="386">
        <v>0.98</v>
      </c>
      <c r="AB1265" s="387" t="s">
        <v>62</v>
      </c>
      <c r="AC1265" s="157"/>
    </row>
    <row r="1266" spans="2:29">
      <c r="B1266" s="347">
        <v>79</v>
      </c>
      <c r="C1266" s="383">
        <v>0</v>
      </c>
      <c r="D1266" s="383" t="str">
        <f t="shared" si="175"/>
        <v>NO</v>
      </c>
      <c r="E1266" s="383" t="str">
        <f t="shared" si="176"/>
        <v>MILD</v>
      </c>
      <c r="F1266" s="383" t="str">
        <f t="shared" si="177"/>
        <v>NONE</v>
      </c>
      <c r="G1266" s="384" t="str">
        <f t="shared" si="172"/>
        <v>WET</v>
      </c>
      <c r="I1266" s="342">
        <v>2</v>
      </c>
      <c r="J1266" s="144" t="str">
        <f t="shared" si="178"/>
        <v>SMALL</v>
      </c>
      <c r="K1266" s="144" t="str">
        <f t="shared" si="179"/>
        <v>SMALL</v>
      </c>
      <c r="L1266" s="144" t="str" cm="1">
        <f t="array" ref="L1266">_xlfn.IFS(I1266&lt;=2,"SMALL",I1266&lt;=5,"MEDIUM",I1266&gt;5,"LARGE")</f>
        <v>SMALL</v>
      </c>
      <c r="M1266" s="144" t="str">
        <f t="shared" si="173"/>
        <v>YES</v>
      </c>
      <c r="N1266" s="374">
        <v>4.97</v>
      </c>
      <c r="O1266" s="374">
        <f t="shared" si="174"/>
        <v>5</v>
      </c>
      <c r="P1266" s="158" t="str" cm="1">
        <f t="array" ref="P1266">_xlfn.SWITCH(ROUND(N1266,0),5,"Excellent",4,"Good",3,"ok","Bad")</f>
        <v>Excellent</v>
      </c>
      <c r="Q1266" s="144">
        <v>210</v>
      </c>
      <c r="R1266" s="385">
        <v>42205</v>
      </c>
      <c r="S1266" s="385">
        <v>44000</v>
      </c>
      <c r="T1266" s="144">
        <v>2217</v>
      </c>
      <c r="U1266" s="144" t="s">
        <v>69</v>
      </c>
      <c r="V1266" s="144">
        <v>291</v>
      </c>
      <c r="W1266" s="144" t="str">
        <f t="shared" si="180"/>
        <v>Active</v>
      </c>
      <c r="X1266" s="144">
        <v>2217</v>
      </c>
      <c r="Y1266" s="157" t="s">
        <v>70</v>
      </c>
      <c r="Z1266" s="386">
        <v>1</v>
      </c>
      <c r="AA1266" s="386">
        <v>1</v>
      </c>
      <c r="AB1266" s="387" t="s">
        <v>65</v>
      </c>
      <c r="AC1266" s="157"/>
    </row>
    <row r="1267" spans="2:29">
      <c r="B1267" s="347">
        <v>65</v>
      </c>
      <c r="C1267" s="383">
        <v>0</v>
      </c>
      <c r="D1267" s="383" t="str">
        <f t="shared" si="175"/>
        <v>NO</v>
      </c>
      <c r="E1267" s="383" t="str">
        <f t="shared" si="176"/>
        <v>MILD</v>
      </c>
      <c r="F1267" s="383" t="str">
        <f t="shared" si="177"/>
        <v>NONE</v>
      </c>
      <c r="G1267" s="384" t="str">
        <f t="shared" si="172"/>
        <v>WET</v>
      </c>
      <c r="I1267" s="342">
        <v>2</v>
      </c>
      <c r="J1267" s="144" t="str">
        <f t="shared" si="178"/>
        <v>SMALL</v>
      </c>
      <c r="K1267" s="144" t="str">
        <f t="shared" si="179"/>
        <v>SMALL</v>
      </c>
      <c r="L1267" s="144" t="str" cm="1">
        <f t="array" ref="L1267">_xlfn.IFS(I1267&lt;=2,"SMALL",I1267&lt;=5,"MEDIUM",I1267&gt;5,"LARGE")</f>
        <v>SMALL</v>
      </c>
      <c r="M1267" s="144" t="str">
        <f t="shared" si="173"/>
        <v>YES</v>
      </c>
      <c r="N1267" s="374">
        <v>4.95</v>
      </c>
      <c r="O1267" s="374">
        <f t="shared" si="174"/>
        <v>5</v>
      </c>
      <c r="P1267" s="158" t="str" cm="1">
        <f t="array" ref="P1267">_xlfn.SWITCH(ROUND(N1267,0),5,"Excellent",4,"Good",3,"ok","Bad")</f>
        <v>Excellent</v>
      </c>
      <c r="Q1267" s="144">
        <v>325</v>
      </c>
      <c r="R1267" s="385">
        <v>42125</v>
      </c>
      <c r="S1267" s="385">
        <v>44052</v>
      </c>
      <c r="T1267" s="144">
        <v>2218</v>
      </c>
      <c r="U1267" s="144" t="s">
        <v>60</v>
      </c>
      <c r="V1267" s="144">
        <v>45</v>
      </c>
      <c r="W1267" s="144" t="str">
        <f t="shared" si="180"/>
        <v>Active</v>
      </c>
      <c r="X1267" s="144">
        <v>2218</v>
      </c>
      <c r="Y1267" s="157" t="s">
        <v>70</v>
      </c>
      <c r="Z1267" s="386">
        <v>1</v>
      </c>
      <c r="AA1267" s="386">
        <v>0.56999999999999995</v>
      </c>
      <c r="AB1267" s="387" t="s">
        <v>62</v>
      </c>
      <c r="AC1267" s="157"/>
    </row>
    <row r="1268" spans="2:29">
      <c r="B1268" s="347">
        <v>71</v>
      </c>
      <c r="C1268" s="383">
        <v>109</v>
      </c>
      <c r="D1268" s="383" t="str">
        <f t="shared" si="175"/>
        <v>NO</v>
      </c>
      <c r="E1268" s="383" t="str">
        <f t="shared" si="176"/>
        <v>MILD</v>
      </c>
      <c r="F1268" s="383" t="str">
        <f t="shared" si="177"/>
        <v>RAIN</v>
      </c>
      <c r="G1268" s="384" t="str">
        <f t="shared" si="172"/>
        <v>WET</v>
      </c>
      <c r="I1268" s="342">
        <v>5</v>
      </c>
      <c r="J1268" s="144" t="str">
        <f t="shared" si="178"/>
        <v>LARGE</v>
      </c>
      <c r="K1268" s="144" t="str">
        <f t="shared" si="179"/>
        <v>MEDIUM</v>
      </c>
      <c r="L1268" s="144" t="str" cm="1">
        <f t="array" ref="L1268">_xlfn.IFS(I1268&lt;=2,"SMALL",I1268&lt;=5,"MEDIUM",I1268&gt;5,"LARGE")</f>
        <v>MEDIUM</v>
      </c>
      <c r="M1268" s="144" t="str">
        <f t="shared" si="173"/>
        <v>YES</v>
      </c>
      <c r="N1268" s="374">
        <v>4.82</v>
      </c>
      <c r="O1268" s="374">
        <f t="shared" si="174"/>
        <v>5</v>
      </c>
      <c r="P1268" s="158" t="str" cm="1">
        <f t="array" ref="P1268">_xlfn.SWITCH(ROUND(N1268,0),5,"Excellent",4,"Good",3,"ok","Bad")</f>
        <v>Excellent</v>
      </c>
      <c r="Q1268" s="144">
        <v>117</v>
      </c>
      <c r="R1268" s="385">
        <v>42146</v>
      </c>
      <c r="S1268" s="385">
        <v>43824</v>
      </c>
      <c r="T1268" s="144">
        <v>958</v>
      </c>
      <c r="U1268" s="144" t="s">
        <v>69</v>
      </c>
      <c r="V1268" s="144">
        <v>342</v>
      </c>
      <c r="W1268" s="144" t="str">
        <f t="shared" si="180"/>
        <v>Active</v>
      </c>
      <c r="X1268" s="144">
        <v>958</v>
      </c>
      <c r="Y1268" s="157" t="s">
        <v>70</v>
      </c>
      <c r="Z1268" s="386">
        <v>0.9</v>
      </c>
      <c r="AA1268" s="386">
        <v>0.83</v>
      </c>
      <c r="AB1268" s="387" t="s">
        <v>62</v>
      </c>
      <c r="AC1268" s="157"/>
    </row>
    <row r="1269" spans="2:29">
      <c r="B1269" s="347">
        <v>74</v>
      </c>
      <c r="C1269" s="383">
        <v>160</v>
      </c>
      <c r="D1269" s="383" t="str">
        <f t="shared" si="175"/>
        <v>NO</v>
      </c>
      <c r="E1269" s="383" t="str">
        <f t="shared" si="176"/>
        <v>MILD</v>
      </c>
      <c r="F1269" s="383" t="str">
        <f t="shared" si="177"/>
        <v>RAIN</v>
      </c>
      <c r="G1269" s="384" t="str">
        <f t="shared" si="172"/>
        <v>WET</v>
      </c>
      <c r="I1269" s="342">
        <v>2</v>
      </c>
      <c r="J1269" s="144" t="str">
        <f t="shared" si="178"/>
        <v>SMALL</v>
      </c>
      <c r="K1269" s="144" t="str">
        <f t="shared" si="179"/>
        <v>SMALL</v>
      </c>
      <c r="L1269" s="144" t="str" cm="1">
        <f t="array" ref="L1269">_xlfn.IFS(I1269&lt;=2,"SMALL",I1269&lt;=5,"MEDIUM",I1269&gt;5,"LARGE")</f>
        <v>SMALL</v>
      </c>
      <c r="M1269" s="144" t="str">
        <f t="shared" si="173"/>
        <v>NO</v>
      </c>
      <c r="N1269" s="374">
        <v>4.63</v>
      </c>
      <c r="O1269" s="374">
        <f t="shared" si="174"/>
        <v>5</v>
      </c>
      <c r="P1269" s="158" t="str" cm="1">
        <f t="array" ref="P1269">_xlfn.SWITCH(ROUND(N1269,0),5,"Excellent",4,"Good",3,"ok","Bad")</f>
        <v>Excellent</v>
      </c>
      <c r="Q1269" s="144">
        <v>104</v>
      </c>
      <c r="R1269" s="385">
        <v>42186</v>
      </c>
      <c r="S1269" s="385">
        <v>44042</v>
      </c>
      <c r="T1269" s="144">
        <v>2220</v>
      </c>
      <c r="U1269" s="144" t="s">
        <v>69</v>
      </c>
      <c r="V1269" s="144">
        <v>1</v>
      </c>
      <c r="W1269" s="144" t="str">
        <f t="shared" si="180"/>
        <v>Active</v>
      </c>
      <c r="X1269" s="144">
        <v>2220</v>
      </c>
      <c r="Y1269" s="157" t="s">
        <v>70</v>
      </c>
      <c r="Z1269" s="386">
        <v>1</v>
      </c>
      <c r="AA1269" s="386">
        <v>0.92</v>
      </c>
      <c r="AB1269" s="387" t="s">
        <v>62</v>
      </c>
      <c r="AC1269" s="157"/>
    </row>
    <row r="1270" spans="2:29">
      <c r="B1270" s="347">
        <v>88</v>
      </c>
      <c r="C1270" s="383">
        <v>0</v>
      </c>
      <c r="D1270" s="383" t="str">
        <f t="shared" si="175"/>
        <v>NO</v>
      </c>
      <c r="E1270" s="383" t="str">
        <f t="shared" si="176"/>
        <v>HOT</v>
      </c>
      <c r="F1270" s="383" t="str">
        <f t="shared" si="177"/>
        <v>NONE</v>
      </c>
      <c r="G1270" s="384" t="str">
        <f t="shared" si="172"/>
        <v>DRY</v>
      </c>
      <c r="I1270" s="342">
        <v>3</v>
      </c>
      <c r="J1270" s="144" t="str">
        <f t="shared" si="178"/>
        <v>LARGE</v>
      </c>
      <c r="K1270" s="144" t="str">
        <f t="shared" si="179"/>
        <v>MEDIUM</v>
      </c>
      <c r="L1270" s="144" t="str" cm="1">
        <f t="array" ref="L1270">_xlfn.IFS(I1270&lt;=2,"SMALL",I1270&lt;=5,"MEDIUM",I1270&gt;5,"LARGE")</f>
        <v>MEDIUM</v>
      </c>
      <c r="M1270" s="144" t="str">
        <f t="shared" si="173"/>
        <v>NO</v>
      </c>
      <c r="N1270" s="374">
        <v>4.33</v>
      </c>
      <c r="O1270" s="374">
        <f t="shared" si="174"/>
        <v>4</v>
      </c>
      <c r="P1270" s="158" t="str" cm="1">
        <f t="array" ref="P1270">_xlfn.SWITCH(ROUND(N1270,0),5,"Excellent",4,"Good",3,"ok","Bad")</f>
        <v>Good</v>
      </c>
      <c r="Q1270" s="144">
        <v>6</v>
      </c>
      <c r="R1270" s="385">
        <v>42124</v>
      </c>
      <c r="S1270" s="385">
        <v>43228</v>
      </c>
      <c r="T1270" s="144">
        <v>118</v>
      </c>
      <c r="U1270" s="144" t="s">
        <v>69</v>
      </c>
      <c r="V1270" s="144">
        <v>88</v>
      </c>
      <c r="W1270" s="144" t="str">
        <f t="shared" si="180"/>
        <v>Active</v>
      </c>
      <c r="X1270" s="144">
        <v>118</v>
      </c>
      <c r="Y1270" s="157" t="s">
        <v>70</v>
      </c>
      <c r="Z1270" s="386">
        <v>1</v>
      </c>
      <c r="AA1270" s="386">
        <v>0.97</v>
      </c>
      <c r="AB1270" s="387" t="s">
        <v>65</v>
      </c>
      <c r="AC1270" s="157"/>
    </row>
    <row r="1271" spans="2:29">
      <c r="B1271" s="347">
        <v>75</v>
      </c>
      <c r="C1271" s="383">
        <v>0</v>
      </c>
      <c r="D1271" s="383" t="str">
        <f t="shared" si="175"/>
        <v>NO</v>
      </c>
      <c r="E1271" s="383" t="str">
        <f t="shared" si="176"/>
        <v>MILD</v>
      </c>
      <c r="F1271" s="383" t="str">
        <f t="shared" si="177"/>
        <v>NONE</v>
      </c>
      <c r="G1271" s="384" t="str">
        <f t="shared" si="172"/>
        <v>WET</v>
      </c>
      <c r="I1271" s="342">
        <v>2</v>
      </c>
      <c r="J1271" s="144" t="str">
        <f t="shared" si="178"/>
        <v>SMALL</v>
      </c>
      <c r="K1271" s="144" t="str">
        <f t="shared" si="179"/>
        <v>SMALL</v>
      </c>
      <c r="L1271" s="144" t="str" cm="1">
        <f t="array" ref="L1271">_xlfn.IFS(I1271&lt;=2,"SMALL",I1271&lt;=5,"MEDIUM",I1271&gt;5,"LARGE")</f>
        <v>SMALL</v>
      </c>
      <c r="M1271" s="144" t="str">
        <f t="shared" si="173"/>
        <v>NO</v>
      </c>
      <c r="N1271" s="374">
        <v>4.6900000000000004</v>
      </c>
      <c r="O1271" s="374">
        <f t="shared" si="174"/>
        <v>5</v>
      </c>
      <c r="P1271" s="158" t="str" cm="1">
        <f t="array" ref="P1271">_xlfn.SWITCH(ROUND(N1271,0),5,"Excellent",4,"Good",3,"ok","Bad")</f>
        <v>Excellent</v>
      </c>
      <c r="Q1271" s="144">
        <v>13</v>
      </c>
      <c r="R1271" s="385">
        <v>42168</v>
      </c>
      <c r="S1271" s="385">
        <v>43586</v>
      </c>
      <c r="T1271" s="144">
        <v>908</v>
      </c>
      <c r="U1271" s="144" t="s">
        <v>69</v>
      </c>
      <c r="V1271" s="144">
        <v>46</v>
      </c>
      <c r="W1271" s="144" t="str">
        <f t="shared" si="180"/>
        <v>Active</v>
      </c>
      <c r="X1271" s="144">
        <v>908</v>
      </c>
      <c r="Y1271" s="157" t="s">
        <v>122</v>
      </c>
      <c r="Z1271" s="386">
        <v>0</v>
      </c>
      <c r="AA1271" s="386">
        <v>0</v>
      </c>
      <c r="AB1271" s="387" t="s">
        <v>65</v>
      </c>
      <c r="AC1271" s="157"/>
    </row>
    <row r="1272" spans="2:29">
      <c r="B1272" s="347">
        <v>67</v>
      </c>
      <c r="C1272" s="383">
        <v>0</v>
      </c>
      <c r="D1272" s="383" t="str">
        <f t="shared" si="175"/>
        <v>NO</v>
      </c>
      <c r="E1272" s="383" t="str">
        <f t="shared" si="176"/>
        <v>MILD</v>
      </c>
      <c r="F1272" s="383" t="str">
        <f t="shared" si="177"/>
        <v>NONE</v>
      </c>
      <c r="G1272" s="384" t="str">
        <f t="shared" si="172"/>
        <v>WET</v>
      </c>
      <c r="I1272" s="342">
        <v>2</v>
      </c>
      <c r="J1272" s="144" t="str">
        <f t="shared" si="178"/>
        <v>SMALL</v>
      </c>
      <c r="K1272" s="144" t="str">
        <f t="shared" si="179"/>
        <v>SMALL</v>
      </c>
      <c r="L1272" s="144" t="str" cm="1">
        <f t="array" ref="L1272">_xlfn.IFS(I1272&lt;=2,"SMALL",I1272&lt;=5,"MEDIUM",I1272&gt;5,"LARGE")</f>
        <v>SMALL</v>
      </c>
      <c r="M1272" s="144" t="str">
        <f t="shared" si="173"/>
        <v>NO</v>
      </c>
      <c r="N1272" s="374">
        <v>5</v>
      </c>
      <c r="O1272" s="374">
        <f t="shared" si="174"/>
        <v>5</v>
      </c>
      <c r="P1272" s="158" t="str" cm="1">
        <f t="array" ref="P1272">_xlfn.SWITCH(ROUND(N1272,0),5,"Excellent",4,"Good",3,"ok","Bad")</f>
        <v>Excellent</v>
      </c>
      <c r="Q1272" s="144">
        <v>63</v>
      </c>
      <c r="R1272" s="385">
        <v>42294</v>
      </c>
      <c r="S1272" s="385">
        <v>43904</v>
      </c>
      <c r="T1272" s="144">
        <v>1884</v>
      </c>
      <c r="U1272" s="144" t="s">
        <v>60</v>
      </c>
      <c r="V1272" s="144">
        <v>172</v>
      </c>
      <c r="W1272" s="144" t="str">
        <f t="shared" si="180"/>
        <v>Active</v>
      </c>
      <c r="X1272" s="144">
        <v>1884</v>
      </c>
      <c r="Y1272" s="157" t="s">
        <v>64</v>
      </c>
      <c r="Z1272" s="386">
        <v>0.5</v>
      </c>
      <c r="AA1272" s="386">
        <v>0.4</v>
      </c>
      <c r="AB1272" s="387" t="s">
        <v>65</v>
      </c>
      <c r="AC1272" s="157"/>
    </row>
    <row r="1273" spans="2:29">
      <c r="B1273" s="347">
        <v>66</v>
      </c>
      <c r="C1273" s="383">
        <v>0</v>
      </c>
      <c r="D1273" s="383" t="str">
        <f t="shared" si="175"/>
        <v>NO</v>
      </c>
      <c r="E1273" s="383" t="str">
        <f t="shared" si="176"/>
        <v>MILD</v>
      </c>
      <c r="F1273" s="383" t="str">
        <f t="shared" si="177"/>
        <v>NONE</v>
      </c>
      <c r="G1273" s="384" t="str">
        <f t="shared" si="172"/>
        <v>WET</v>
      </c>
      <c r="I1273" s="342">
        <v>5</v>
      </c>
      <c r="J1273" s="144" t="str">
        <f t="shared" si="178"/>
        <v>LARGE</v>
      </c>
      <c r="K1273" s="144" t="str">
        <f t="shared" si="179"/>
        <v>MEDIUM</v>
      </c>
      <c r="L1273" s="144" t="str" cm="1">
        <f t="array" ref="L1273">_xlfn.IFS(I1273&lt;=2,"SMALL",I1273&lt;=5,"MEDIUM",I1273&gt;5,"LARGE")</f>
        <v>MEDIUM</v>
      </c>
      <c r="M1273" s="144" t="str">
        <f t="shared" si="173"/>
        <v>NO</v>
      </c>
      <c r="N1273" s="374">
        <v>5</v>
      </c>
      <c r="O1273" s="374">
        <f t="shared" si="174"/>
        <v>5</v>
      </c>
      <c r="P1273" s="158" t="str" cm="1">
        <f t="array" ref="P1273">_xlfn.SWITCH(ROUND(N1273,0),5,"Excellent",4,"Good",3,"ok","Bad")</f>
        <v>Excellent</v>
      </c>
      <c r="Q1273" s="144">
        <v>7</v>
      </c>
      <c r="R1273" s="385">
        <v>42282</v>
      </c>
      <c r="S1273" s="385">
        <v>43708</v>
      </c>
      <c r="T1273" s="144">
        <v>572</v>
      </c>
      <c r="U1273" s="144" t="s">
        <v>69</v>
      </c>
      <c r="V1273" s="144">
        <v>254</v>
      </c>
      <c r="W1273" s="144" t="str">
        <f t="shared" si="180"/>
        <v>Active</v>
      </c>
      <c r="X1273" s="144">
        <v>572</v>
      </c>
      <c r="Y1273" s="157" t="s">
        <v>61</v>
      </c>
      <c r="Z1273" s="386">
        <v>0.96</v>
      </c>
      <c r="AA1273" s="386">
        <v>0.79</v>
      </c>
      <c r="AB1273" s="387" t="s">
        <v>65</v>
      </c>
      <c r="AC1273" s="157"/>
    </row>
    <row r="1274" spans="2:29">
      <c r="B1274" s="347">
        <v>78</v>
      </c>
      <c r="C1274" s="383">
        <v>0</v>
      </c>
      <c r="D1274" s="383" t="str">
        <f t="shared" si="175"/>
        <v>NO</v>
      </c>
      <c r="E1274" s="383" t="str">
        <f t="shared" si="176"/>
        <v>MILD</v>
      </c>
      <c r="F1274" s="383" t="str">
        <f t="shared" si="177"/>
        <v>NONE</v>
      </c>
      <c r="G1274" s="384" t="str">
        <f t="shared" si="172"/>
        <v>WET</v>
      </c>
      <c r="I1274" s="342">
        <v>3</v>
      </c>
      <c r="J1274" s="144" t="str">
        <f t="shared" si="178"/>
        <v>LARGE</v>
      </c>
      <c r="K1274" s="144" t="str">
        <f t="shared" si="179"/>
        <v>MEDIUM</v>
      </c>
      <c r="L1274" s="144" t="str" cm="1">
        <f t="array" ref="L1274">_xlfn.IFS(I1274&lt;=2,"SMALL",I1274&lt;=5,"MEDIUM",I1274&gt;5,"LARGE")</f>
        <v>MEDIUM</v>
      </c>
      <c r="M1274" s="144" t="str">
        <f t="shared" si="173"/>
        <v>NO</v>
      </c>
      <c r="N1274" s="374">
        <v>4.7300000000000004</v>
      </c>
      <c r="O1274" s="374">
        <f t="shared" si="174"/>
        <v>5</v>
      </c>
      <c r="P1274" s="158" t="str" cm="1">
        <f t="array" ref="P1274">_xlfn.SWITCH(ROUND(N1274,0),5,"Excellent",4,"Good",3,"ok","Bad")</f>
        <v>Excellent</v>
      </c>
      <c r="Q1274" s="144">
        <v>90</v>
      </c>
      <c r="R1274" s="385">
        <v>42127</v>
      </c>
      <c r="S1274" s="385">
        <v>44039</v>
      </c>
      <c r="T1274" s="144">
        <v>2228</v>
      </c>
      <c r="U1274" s="144" t="s">
        <v>69</v>
      </c>
      <c r="V1274" s="144">
        <v>306</v>
      </c>
      <c r="W1274" s="144" t="str">
        <f t="shared" si="180"/>
        <v>Active</v>
      </c>
      <c r="X1274" s="144">
        <v>2228</v>
      </c>
      <c r="Y1274" s="157" t="s">
        <v>70</v>
      </c>
      <c r="Z1274" s="386">
        <v>1</v>
      </c>
      <c r="AA1274" s="386">
        <v>0.98</v>
      </c>
      <c r="AB1274" s="387" t="s">
        <v>62</v>
      </c>
      <c r="AC1274" s="157"/>
    </row>
    <row r="1275" spans="2:29">
      <c r="B1275" s="347">
        <v>73</v>
      </c>
      <c r="C1275" s="383">
        <v>84</v>
      </c>
      <c r="D1275" s="383" t="str">
        <f t="shared" si="175"/>
        <v>NO</v>
      </c>
      <c r="E1275" s="383" t="str">
        <f t="shared" si="176"/>
        <v>MILD</v>
      </c>
      <c r="F1275" s="383" t="str">
        <f t="shared" si="177"/>
        <v>RAIN</v>
      </c>
      <c r="G1275" s="384" t="str">
        <f t="shared" si="172"/>
        <v>WET</v>
      </c>
      <c r="I1275" s="342">
        <v>2</v>
      </c>
      <c r="J1275" s="144" t="str">
        <f t="shared" si="178"/>
        <v>SMALL</v>
      </c>
      <c r="K1275" s="144" t="str">
        <f t="shared" si="179"/>
        <v>SMALL</v>
      </c>
      <c r="L1275" s="144" t="str" cm="1">
        <f t="array" ref="L1275">_xlfn.IFS(I1275&lt;=2,"SMALL",I1275&lt;=5,"MEDIUM",I1275&gt;5,"LARGE")</f>
        <v>SMALL</v>
      </c>
      <c r="M1275" s="144" t="str">
        <f t="shared" si="173"/>
        <v>YES</v>
      </c>
      <c r="N1275" s="374">
        <v>4.91</v>
      </c>
      <c r="O1275" s="374">
        <f t="shared" si="174"/>
        <v>5</v>
      </c>
      <c r="P1275" s="158" t="str" cm="1">
        <f t="array" ref="P1275">_xlfn.SWITCH(ROUND(N1275,0),5,"Excellent",4,"Good",3,"ok","Bad")</f>
        <v>Excellent</v>
      </c>
      <c r="Q1275" s="144">
        <v>137</v>
      </c>
      <c r="R1275" s="385">
        <v>42138</v>
      </c>
      <c r="S1275" s="385">
        <v>43743</v>
      </c>
      <c r="T1275" s="144">
        <v>1336</v>
      </c>
      <c r="U1275" s="144" t="s">
        <v>60</v>
      </c>
      <c r="V1275" s="144">
        <v>86</v>
      </c>
      <c r="W1275" s="144" t="str">
        <f t="shared" si="180"/>
        <v>Active</v>
      </c>
      <c r="X1275" s="144">
        <v>1336</v>
      </c>
      <c r="Y1275" s="157" t="s">
        <v>70</v>
      </c>
      <c r="Z1275" s="386">
        <v>1</v>
      </c>
      <c r="AA1275" s="386">
        <v>0.91</v>
      </c>
      <c r="AB1275" s="387" t="s">
        <v>62</v>
      </c>
      <c r="AC1275" s="157"/>
    </row>
    <row r="1276" spans="2:29">
      <c r="B1276" s="347">
        <v>85</v>
      </c>
      <c r="C1276" s="383">
        <v>0</v>
      </c>
      <c r="D1276" s="383" t="str">
        <f t="shared" si="175"/>
        <v>NO</v>
      </c>
      <c r="E1276" s="383" t="str">
        <f t="shared" si="176"/>
        <v>HOT</v>
      </c>
      <c r="F1276" s="383" t="str">
        <f t="shared" si="177"/>
        <v>NONE</v>
      </c>
      <c r="G1276" s="384" t="str">
        <f t="shared" si="172"/>
        <v>DRY</v>
      </c>
      <c r="I1276" s="342">
        <v>2</v>
      </c>
      <c r="J1276" s="144" t="str">
        <f t="shared" si="178"/>
        <v>SMALL</v>
      </c>
      <c r="K1276" s="144" t="str">
        <f t="shared" si="179"/>
        <v>SMALL</v>
      </c>
      <c r="L1276" s="144" t="str" cm="1">
        <f t="array" ref="L1276">_xlfn.IFS(I1276&lt;=2,"SMALL",I1276&lt;=5,"MEDIUM",I1276&gt;5,"LARGE")</f>
        <v>SMALL</v>
      </c>
      <c r="M1276" s="144" t="str">
        <f t="shared" si="173"/>
        <v>NO</v>
      </c>
      <c r="N1276" s="374">
        <v>4</v>
      </c>
      <c r="O1276" s="374">
        <f t="shared" si="174"/>
        <v>4</v>
      </c>
      <c r="P1276" s="158" t="str" cm="1">
        <f t="array" ref="P1276">_xlfn.SWITCH(ROUND(N1276,0),5,"Excellent",4,"Good",3,"ok","Bad")</f>
        <v>Good</v>
      </c>
      <c r="Q1276" s="144">
        <v>3</v>
      </c>
      <c r="R1276" s="385">
        <v>42721</v>
      </c>
      <c r="S1276" s="385">
        <v>43069</v>
      </c>
      <c r="T1276" s="144">
        <v>465</v>
      </c>
      <c r="U1276" s="144" t="s">
        <v>69</v>
      </c>
      <c r="V1276" s="144">
        <v>345</v>
      </c>
      <c r="W1276" s="144" t="str">
        <f t="shared" si="180"/>
        <v>Active</v>
      </c>
      <c r="X1276" s="144">
        <v>465</v>
      </c>
      <c r="Y1276" s="157" t="s">
        <v>122</v>
      </c>
      <c r="Z1276" s="386">
        <v>0.49</v>
      </c>
      <c r="AA1276" s="386">
        <v>0.13</v>
      </c>
      <c r="AB1276" s="387" t="s">
        <v>65</v>
      </c>
      <c r="AC1276" s="157"/>
    </row>
    <row r="1277" spans="2:29">
      <c r="B1277" s="347">
        <v>86</v>
      </c>
      <c r="C1277" s="383">
        <v>10</v>
      </c>
      <c r="D1277" s="383" t="str">
        <f t="shared" si="175"/>
        <v>NO</v>
      </c>
      <c r="E1277" s="383" t="str">
        <f t="shared" si="176"/>
        <v>HOT</v>
      </c>
      <c r="F1277" s="383" t="str">
        <f t="shared" si="177"/>
        <v>RAIN</v>
      </c>
      <c r="G1277" s="384" t="str">
        <f t="shared" si="172"/>
        <v>DRY</v>
      </c>
      <c r="I1277" s="342">
        <v>2</v>
      </c>
      <c r="J1277" s="144" t="str">
        <f t="shared" si="178"/>
        <v>SMALL</v>
      </c>
      <c r="K1277" s="144" t="str">
        <f t="shared" si="179"/>
        <v>SMALL</v>
      </c>
      <c r="L1277" s="144" t="str" cm="1">
        <f t="array" ref="L1277">_xlfn.IFS(I1277&lt;=2,"SMALL",I1277&lt;=5,"MEDIUM",I1277&gt;5,"LARGE")</f>
        <v>SMALL</v>
      </c>
      <c r="M1277" s="144" t="str">
        <f t="shared" si="173"/>
        <v>NO</v>
      </c>
      <c r="N1277" s="374">
        <v>4.8600000000000003</v>
      </c>
      <c r="O1277" s="374">
        <f t="shared" si="174"/>
        <v>5</v>
      </c>
      <c r="P1277" s="158" t="str" cm="1">
        <f t="array" ref="P1277">_xlfn.SWITCH(ROUND(N1277,0),5,"Excellent",4,"Good",3,"ok","Bad")</f>
        <v>Excellent</v>
      </c>
      <c r="Q1277" s="144">
        <v>7</v>
      </c>
      <c r="R1277" s="385">
        <v>42169</v>
      </c>
      <c r="S1277" s="385">
        <v>42642</v>
      </c>
      <c r="T1277" s="144">
        <v>1311</v>
      </c>
      <c r="U1277" s="144" t="s">
        <v>69</v>
      </c>
      <c r="V1277" s="144">
        <v>0</v>
      </c>
      <c r="W1277" s="144" t="str">
        <f t="shared" si="180"/>
        <v>Inactive</v>
      </c>
      <c r="X1277" s="144">
        <v>1311</v>
      </c>
      <c r="Y1277" s="157" t="s">
        <v>61</v>
      </c>
      <c r="Z1277" s="386">
        <v>1</v>
      </c>
      <c r="AA1277" s="386">
        <v>1</v>
      </c>
      <c r="AB1277" s="387" t="s">
        <v>62</v>
      </c>
      <c r="AC1277" s="157"/>
    </row>
    <row r="1278" spans="2:29">
      <c r="B1278" s="347">
        <v>88</v>
      </c>
      <c r="C1278" s="383">
        <v>8</v>
      </c>
      <c r="D1278" s="383" t="str">
        <f t="shared" si="175"/>
        <v>NO</v>
      </c>
      <c r="E1278" s="383" t="str">
        <f t="shared" si="176"/>
        <v>HOT</v>
      </c>
      <c r="F1278" s="383" t="str">
        <f t="shared" si="177"/>
        <v>RAIN</v>
      </c>
      <c r="G1278" s="384" t="str">
        <f t="shared" si="172"/>
        <v>DRY</v>
      </c>
      <c r="I1278" s="342">
        <v>1</v>
      </c>
      <c r="J1278" s="144" t="str">
        <f t="shared" si="178"/>
        <v>SMALL</v>
      </c>
      <c r="K1278" s="144" t="str">
        <f t="shared" si="179"/>
        <v>SMALL</v>
      </c>
      <c r="L1278" s="144" t="str" cm="1">
        <f t="array" ref="L1278">_xlfn.IFS(I1278&lt;=2,"SMALL",I1278&lt;=5,"MEDIUM",I1278&gt;5,"LARGE")</f>
        <v>SMALL</v>
      </c>
      <c r="M1278" s="144" t="str">
        <f t="shared" si="173"/>
        <v>NO</v>
      </c>
      <c r="N1278" s="374">
        <v>4.83</v>
      </c>
      <c r="O1278" s="374">
        <f t="shared" si="174"/>
        <v>5</v>
      </c>
      <c r="P1278" s="158" t="str" cm="1">
        <f t="array" ref="P1278">_xlfn.SWITCH(ROUND(N1278,0),5,"Excellent",4,"Good",3,"ok","Bad")</f>
        <v>Excellent</v>
      </c>
      <c r="Q1278" s="144">
        <v>24</v>
      </c>
      <c r="R1278" s="385">
        <v>42148</v>
      </c>
      <c r="S1278" s="385">
        <v>43905</v>
      </c>
      <c r="T1278" s="144">
        <v>1654</v>
      </c>
      <c r="U1278" s="144" t="s">
        <v>60</v>
      </c>
      <c r="V1278" s="144">
        <v>254</v>
      </c>
      <c r="W1278" s="144" t="str">
        <f t="shared" si="180"/>
        <v>Active</v>
      </c>
      <c r="X1278" s="144">
        <v>1654</v>
      </c>
      <c r="Y1278" s="157" t="s">
        <v>64</v>
      </c>
      <c r="Z1278" s="386">
        <v>0.8</v>
      </c>
      <c r="AA1278" s="386">
        <v>0.87</v>
      </c>
      <c r="AB1278" s="387" t="s">
        <v>65</v>
      </c>
      <c r="AC1278" s="157"/>
    </row>
    <row r="1279" spans="2:29">
      <c r="B1279" s="347">
        <v>85</v>
      </c>
      <c r="C1279" s="383">
        <v>114</v>
      </c>
      <c r="D1279" s="383" t="str">
        <f t="shared" si="175"/>
        <v>NO</v>
      </c>
      <c r="E1279" s="383" t="str">
        <f t="shared" si="176"/>
        <v>HOT</v>
      </c>
      <c r="F1279" s="383" t="str">
        <f t="shared" si="177"/>
        <v>RAIN</v>
      </c>
      <c r="G1279" s="384" t="str">
        <f t="shared" si="172"/>
        <v>DRY</v>
      </c>
      <c r="I1279" s="342">
        <v>2</v>
      </c>
      <c r="J1279" s="144" t="str">
        <f t="shared" si="178"/>
        <v>SMALL</v>
      </c>
      <c r="K1279" s="144" t="str">
        <f t="shared" si="179"/>
        <v>SMALL</v>
      </c>
      <c r="L1279" s="144" t="str" cm="1">
        <f t="array" ref="L1279">_xlfn.IFS(I1279&lt;=2,"SMALL",I1279&lt;=5,"MEDIUM",I1279&gt;5,"LARGE")</f>
        <v>SMALL</v>
      </c>
      <c r="M1279" s="144" t="str">
        <f t="shared" si="173"/>
        <v>NO</v>
      </c>
      <c r="N1279" s="374">
        <v>4.97</v>
      </c>
      <c r="O1279" s="374">
        <f t="shared" si="174"/>
        <v>5</v>
      </c>
      <c r="P1279" s="158" t="str" cm="1">
        <f t="array" ref="P1279">_xlfn.SWITCH(ROUND(N1279,0),5,"Excellent",4,"Good",3,"ok","Bad")</f>
        <v>Excellent</v>
      </c>
      <c r="Q1279" s="144">
        <v>29</v>
      </c>
      <c r="R1279" s="385">
        <v>42465</v>
      </c>
      <c r="S1279" s="385">
        <v>43891</v>
      </c>
      <c r="T1279" s="144">
        <v>1059</v>
      </c>
      <c r="U1279" s="144" t="s">
        <v>69</v>
      </c>
      <c r="V1279" s="144">
        <v>0</v>
      </c>
      <c r="W1279" s="144" t="str">
        <f t="shared" si="180"/>
        <v>Inactive</v>
      </c>
      <c r="X1279" s="144">
        <v>1059</v>
      </c>
      <c r="Y1279" s="157" t="s">
        <v>70</v>
      </c>
      <c r="Z1279" s="386">
        <v>1</v>
      </c>
      <c r="AA1279" s="386">
        <v>0.99</v>
      </c>
      <c r="AB1279" s="387" t="s">
        <v>62</v>
      </c>
      <c r="AC1279" s="157"/>
    </row>
    <row r="1280" spans="2:29">
      <c r="B1280" s="347">
        <v>89</v>
      </c>
      <c r="C1280" s="383">
        <v>18</v>
      </c>
      <c r="D1280" s="383" t="str">
        <f t="shared" si="175"/>
        <v>NO</v>
      </c>
      <c r="E1280" s="383" t="str">
        <f t="shared" si="176"/>
        <v>HOT</v>
      </c>
      <c r="F1280" s="383" t="str">
        <f t="shared" si="177"/>
        <v>RAIN</v>
      </c>
      <c r="G1280" s="384" t="str">
        <f t="shared" si="172"/>
        <v>DRY</v>
      </c>
      <c r="I1280" s="342">
        <v>1</v>
      </c>
      <c r="J1280" s="144" t="str">
        <f t="shared" si="178"/>
        <v>SMALL</v>
      </c>
      <c r="K1280" s="144" t="str">
        <f t="shared" si="179"/>
        <v>SMALL</v>
      </c>
      <c r="L1280" s="144" t="str" cm="1">
        <f t="array" ref="L1280">_xlfn.IFS(I1280&lt;=2,"SMALL",I1280&lt;=5,"MEDIUM",I1280&gt;5,"LARGE")</f>
        <v>SMALL</v>
      </c>
      <c r="M1280" s="144" t="str">
        <f t="shared" si="173"/>
        <v>NO</v>
      </c>
      <c r="N1280" s="374">
        <v>4.8899999999999997</v>
      </c>
      <c r="O1280" s="374">
        <f t="shared" si="174"/>
        <v>5</v>
      </c>
      <c r="P1280" s="158" t="str" cm="1">
        <f t="array" ref="P1280">_xlfn.SWITCH(ROUND(N1280,0),5,"Excellent",4,"Good",3,"ok","Bad")</f>
        <v>Excellent</v>
      </c>
      <c r="Q1280" s="144">
        <v>38</v>
      </c>
      <c r="R1280" s="385">
        <v>42156</v>
      </c>
      <c r="S1280" s="385">
        <v>43724</v>
      </c>
      <c r="T1280" s="144">
        <v>2230</v>
      </c>
      <c r="U1280" s="144" t="s">
        <v>69</v>
      </c>
      <c r="V1280" s="144">
        <v>1</v>
      </c>
      <c r="W1280" s="144" t="str">
        <f t="shared" si="180"/>
        <v>Active</v>
      </c>
      <c r="X1280" s="144">
        <v>2230</v>
      </c>
      <c r="Y1280" s="157" t="s">
        <v>70</v>
      </c>
      <c r="Z1280" s="386">
        <v>0.98</v>
      </c>
      <c r="AA1280" s="386">
        <v>0.81</v>
      </c>
      <c r="AB1280" s="387" t="s">
        <v>62</v>
      </c>
      <c r="AC1280" s="157"/>
    </row>
    <row r="1281" spans="2:29">
      <c r="B1281" s="347">
        <v>70</v>
      </c>
      <c r="C1281" s="383">
        <v>28</v>
      </c>
      <c r="D1281" s="383" t="str">
        <f t="shared" si="175"/>
        <v>NO</v>
      </c>
      <c r="E1281" s="383" t="str">
        <f t="shared" si="176"/>
        <v>MILD</v>
      </c>
      <c r="F1281" s="383" t="str">
        <f t="shared" si="177"/>
        <v>RAIN</v>
      </c>
      <c r="G1281" s="384" t="str">
        <f t="shared" si="172"/>
        <v>WET</v>
      </c>
      <c r="I1281" s="342">
        <v>3</v>
      </c>
      <c r="J1281" s="144" t="str">
        <f t="shared" si="178"/>
        <v>LARGE</v>
      </c>
      <c r="K1281" s="144" t="str">
        <f t="shared" si="179"/>
        <v>MEDIUM</v>
      </c>
      <c r="L1281" s="144" t="str" cm="1">
        <f t="array" ref="L1281">_xlfn.IFS(I1281&lt;=2,"SMALL",I1281&lt;=5,"MEDIUM",I1281&gt;5,"LARGE")</f>
        <v>MEDIUM</v>
      </c>
      <c r="M1281" s="144" t="str">
        <f t="shared" si="173"/>
        <v>NO</v>
      </c>
      <c r="N1281" s="374">
        <v>4.63</v>
      </c>
      <c r="O1281" s="374">
        <f t="shared" si="174"/>
        <v>5</v>
      </c>
      <c r="P1281" s="158" t="str" cm="1">
        <f t="array" ref="P1281">_xlfn.SWITCH(ROUND(N1281,0),5,"Excellent",4,"Good",3,"ok","Bad")</f>
        <v>Excellent</v>
      </c>
      <c r="Q1281" s="144">
        <v>92</v>
      </c>
      <c r="R1281" s="385">
        <v>42231</v>
      </c>
      <c r="S1281" s="385">
        <v>43889</v>
      </c>
      <c r="T1281" s="144">
        <v>2235</v>
      </c>
      <c r="U1281" s="144" t="s">
        <v>69</v>
      </c>
      <c r="V1281" s="144">
        <v>348</v>
      </c>
      <c r="W1281" s="144" t="str">
        <f t="shared" si="180"/>
        <v>Active</v>
      </c>
      <c r="X1281" s="144">
        <v>2235</v>
      </c>
      <c r="Y1281" s="157" t="s">
        <v>64</v>
      </c>
      <c r="Z1281" s="386">
        <v>0.56000000000000005</v>
      </c>
      <c r="AA1281" s="386">
        <v>0.48</v>
      </c>
      <c r="AB1281" s="387" t="s">
        <v>65</v>
      </c>
      <c r="AC1281" s="157"/>
    </row>
    <row r="1282" spans="2:29">
      <c r="B1282" s="347">
        <v>67</v>
      </c>
      <c r="C1282" s="383">
        <v>8</v>
      </c>
      <c r="D1282" s="383" t="str">
        <f t="shared" si="175"/>
        <v>NO</v>
      </c>
      <c r="E1282" s="383" t="str">
        <f t="shared" si="176"/>
        <v>MILD</v>
      </c>
      <c r="F1282" s="383" t="str">
        <f t="shared" si="177"/>
        <v>RAIN</v>
      </c>
      <c r="G1282" s="384" t="str">
        <f t="shared" si="172"/>
        <v>WET</v>
      </c>
      <c r="I1282" s="342">
        <v>1</v>
      </c>
      <c r="J1282" s="144" t="str">
        <f t="shared" si="178"/>
        <v>SMALL</v>
      </c>
      <c r="K1282" s="144" t="str">
        <f t="shared" si="179"/>
        <v>SMALL</v>
      </c>
      <c r="L1282" s="144" t="str" cm="1">
        <f t="array" ref="L1282">_xlfn.IFS(I1282&lt;=2,"SMALL",I1282&lt;=5,"MEDIUM",I1282&gt;5,"LARGE")</f>
        <v>SMALL</v>
      </c>
      <c r="M1282" s="144" t="str">
        <f t="shared" si="173"/>
        <v>YES</v>
      </c>
      <c r="N1282" s="374">
        <v>4.82</v>
      </c>
      <c r="O1282" s="374">
        <f t="shared" si="174"/>
        <v>5</v>
      </c>
      <c r="P1282" s="158" t="str" cm="1">
        <f t="array" ref="P1282">_xlfn.SWITCH(ROUND(N1282,0),5,"Excellent",4,"Good",3,"ok","Bad")</f>
        <v>Excellent</v>
      </c>
      <c r="Q1282" s="144">
        <v>196</v>
      </c>
      <c r="R1282" s="385">
        <v>42126</v>
      </c>
      <c r="S1282" s="385">
        <v>44048</v>
      </c>
      <c r="T1282" s="144">
        <v>334</v>
      </c>
      <c r="U1282" s="144" t="s">
        <v>60</v>
      </c>
      <c r="V1282" s="144">
        <v>321</v>
      </c>
      <c r="W1282" s="144" t="str">
        <f t="shared" si="180"/>
        <v>Active</v>
      </c>
      <c r="X1282" s="144">
        <v>334</v>
      </c>
      <c r="Y1282" s="157" t="s">
        <v>70</v>
      </c>
      <c r="Z1282" s="386">
        <v>0.94</v>
      </c>
      <c r="AA1282" s="386">
        <v>0.96</v>
      </c>
      <c r="AB1282" s="387" t="s">
        <v>62</v>
      </c>
      <c r="AC1282" s="157"/>
    </row>
    <row r="1283" spans="2:29">
      <c r="B1283" s="347">
        <v>83</v>
      </c>
      <c r="C1283" s="383">
        <v>0</v>
      </c>
      <c r="D1283" s="383" t="str">
        <f t="shared" si="175"/>
        <v>NO</v>
      </c>
      <c r="E1283" s="383" t="str">
        <f t="shared" si="176"/>
        <v>HOT</v>
      </c>
      <c r="F1283" s="383" t="str">
        <f t="shared" si="177"/>
        <v>NONE</v>
      </c>
      <c r="G1283" s="384" t="str">
        <f t="shared" si="172"/>
        <v>DRY</v>
      </c>
      <c r="I1283" s="342">
        <v>4</v>
      </c>
      <c r="J1283" s="144" t="str">
        <f t="shared" si="178"/>
        <v>LARGE</v>
      </c>
      <c r="K1283" s="144" t="str">
        <f t="shared" si="179"/>
        <v>MEDIUM</v>
      </c>
      <c r="L1283" s="144" t="str" cm="1">
        <f t="array" ref="L1283">_xlfn.IFS(I1283&lt;=2,"SMALL",I1283&lt;=5,"MEDIUM",I1283&gt;5,"LARGE")</f>
        <v>MEDIUM</v>
      </c>
      <c r="M1283" s="144" t="str">
        <f t="shared" si="173"/>
        <v>NO</v>
      </c>
      <c r="N1283" s="374">
        <v>4.92</v>
      </c>
      <c r="O1283" s="374">
        <f t="shared" si="174"/>
        <v>5</v>
      </c>
      <c r="P1283" s="158" t="str" cm="1">
        <f t="array" ref="P1283">_xlfn.SWITCH(ROUND(N1283,0),5,"Excellent",4,"Good",3,"ok","Bad")</f>
        <v>Excellent</v>
      </c>
      <c r="Q1283" s="144">
        <v>26</v>
      </c>
      <c r="R1283" s="385">
        <v>42145</v>
      </c>
      <c r="S1283" s="385">
        <v>44010</v>
      </c>
      <c r="T1283" s="144">
        <v>1993</v>
      </c>
      <c r="U1283" s="144" t="s">
        <v>69</v>
      </c>
      <c r="V1283" s="144">
        <v>80</v>
      </c>
      <c r="W1283" s="144" t="str">
        <f t="shared" si="180"/>
        <v>Active</v>
      </c>
      <c r="X1283" s="144">
        <v>1993</v>
      </c>
      <c r="Y1283" s="157" t="s">
        <v>70</v>
      </c>
      <c r="Z1283" s="386">
        <v>0.96</v>
      </c>
      <c r="AA1283" s="386">
        <v>0.87</v>
      </c>
      <c r="AB1283" s="387" t="s">
        <v>62</v>
      </c>
      <c r="AC1283" s="157"/>
    </row>
    <row r="1284" spans="2:29">
      <c r="B1284" s="347">
        <v>70</v>
      </c>
      <c r="C1284" s="383">
        <v>0</v>
      </c>
      <c r="D1284" s="383" t="str">
        <f t="shared" si="175"/>
        <v>NO</v>
      </c>
      <c r="E1284" s="383" t="str">
        <f t="shared" si="176"/>
        <v>MILD</v>
      </c>
      <c r="F1284" s="383" t="str">
        <f t="shared" si="177"/>
        <v>NONE</v>
      </c>
      <c r="G1284" s="384" t="str">
        <f t="shared" si="172"/>
        <v>WET</v>
      </c>
      <c r="I1284" s="342">
        <v>2</v>
      </c>
      <c r="J1284" s="144" t="str">
        <f t="shared" si="178"/>
        <v>SMALL</v>
      </c>
      <c r="K1284" s="144" t="str">
        <f t="shared" si="179"/>
        <v>SMALL</v>
      </c>
      <c r="L1284" s="144" t="str" cm="1">
        <f t="array" ref="L1284">_xlfn.IFS(I1284&lt;=2,"SMALL",I1284&lt;=5,"MEDIUM",I1284&gt;5,"LARGE")</f>
        <v>SMALL</v>
      </c>
      <c r="M1284" s="144" t="str">
        <f t="shared" si="173"/>
        <v>NO</v>
      </c>
      <c r="N1284" s="374">
        <v>4.5599999999999996</v>
      </c>
      <c r="O1284" s="374">
        <f t="shared" si="174"/>
        <v>5</v>
      </c>
      <c r="P1284" s="158" t="str" cm="1">
        <f t="array" ref="P1284">_xlfn.SWITCH(ROUND(N1284,0),5,"Excellent",4,"Good",3,"ok","Bad")</f>
        <v>Excellent</v>
      </c>
      <c r="Q1284" s="144">
        <v>188</v>
      </c>
      <c r="R1284" s="385">
        <v>42137</v>
      </c>
      <c r="S1284" s="385">
        <v>44056</v>
      </c>
      <c r="T1284" s="144">
        <v>1430</v>
      </c>
      <c r="U1284" s="144" t="s">
        <v>60</v>
      </c>
      <c r="V1284" s="144">
        <v>88</v>
      </c>
      <c r="W1284" s="144" t="str">
        <f t="shared" si="180"/>
        <v>Active</v>
      </c>
      <c r="X1284" s="144">
        <v>1430</v>
      </c>
      <c r="Y1284" s="157" t="s">
        <v>70</v>
      </c>
      <c r="Z1284" s="386">
        <v>1</v>
      </c>
      <c r="AA1284" s="386">
        <v>0.92</v>
      </c>
      <c r="AB1284" s="387" t="s">
        <v>65</v>
      </c>
      <c r="AC1284" s="157"/>
    </row>
    <row r="1285" spans="2:29">
      <c r="B1285" s="347">
        <v>73</v>
      </c>
      <c r="C1285" s="383">
        <v>0</v>
      </c>
      <c r="D1285" s="383" t="str">
        <f t="shared" si="175"/>
        <v>NO</v>
      </c>
      <c r="E1285" s="383" t="str">
        <f t="shared" si="176"/>
        <v>MILD</v>
      </c>
      <c r="F1285" s="383" t="str">
        <f t="shared" si="177"/>
        <v>NONE</v>
      </c>
      <c r="G1285" s="384" t="str">
        <f t="shared" ref="G1285:G1348" si="181">IF(OR(E1285="COLD",E1285="MILD"),"WET","DRY")</f>
        <v>WET</v>
      </c>
      <c r="I1285" s="342">
        <v>3</v>
      </c>
      <c r="J1285" s="144" t="str">
        <f t="shared" si="178"/>
        <v>LARGE</v>
      </c>
      <c r="K1285" s="144" t="str">
        <f t="shared" si="179"/>
        <v>MEDIUM</v>
      </c>
      <c r="L1285" s="144" t="str" cm="1">
        <f t="array" ref="L1285">_xlfn.IFS(I1285&lt;=2,"SMALL",I1285&lt;=5,"MEDIUM",I1285&gt;5,"LARGE")</f>
        <v>MEDIUM</v>
      </c>
      <c r="M1285" s="144" t="str">
        <f t="shared" ref="M1285:M1348" si="182">IF(AND(N1285&gt;=4.8,Q1285&gt;100),"YES","NO")</f>
        <v>NO</v>
      </c>
      <c r="N1285" s="374">
        <v>4.6500000000000004</v>
      </c>
      <c r="O1285" s="374">
        <f t="shared" ref="O1285:O1348" si="183">ROUND(N1285,0)</f>
        <v>5</v>
      </c>
      <c r="P1285" s="158" t="str" cm="1">
        <f t="array" ref="P1285">_xlfn.SWITCH(ROUND(N1285,0),5,"Excellent",4,"Good",3,"ok","Bad")</f>
        <v>Excellent</v>
      </c>
      <c r="Q1285" s="144">
        <v>179</v>
      </c>
      <c r="R1285" s="385">
        <v>42132</v>
      </c>
      <c r="S1285" s="385">
        <v>44052</v>
      </c>
      <c r="T1285" s="144">
        <v>1430</v>
      </c>
      <c r="U1285" s="144" t="s">
        <v>60</v>
      </c>
      <c r="V1285" s="144">
        <v>180</v>
      </c>
      <c r="W1285" s="144" t="str">
        <f t="shared" si="180"/>
        <v>Active</v>
      </c>
      <c r="X1285" s="144">
        <v>1430</v>
      </c>
      <c r="Y1285" s="157" t="s">
        <v>61</v>
      </c>
      <c r="Z1285" s="386">
        <v>0.75</v>
      </c>
      <c r="AA1285" s="386">
        <v>0.97</v>
      </c>
      <c r="AB1285" s="387" t="s">
        <v>65</v>
      </c>
      <c r="AC1285" s="157"/>
    </row>
    <row r="1286" spans="2:29">
      <c r="B1286" s="347">
        <v>79</v>
      </c>
      <c r="C1286" s="383">
        <v>0</v>
      </c>
      <c r="D1286" s="383" t="str">
        <f t="shared" ref="D1286:D1349" si="184">IFERROR(IF(B1286&lt;35,"YES","NO"),"-")</f>
        <v>NO</v>
      </c>
      <c r="E1286" s="383" t="str">
        <f t="shared" ref="E1286:E1349" si="185">IFERROR(IF(B1286&lt;40,"COLD",IF(B1286&gt;80,"HOT","MILD")),"-")</f>
        <v>MILD</v>
      </c>
      <c r="F1286" s="383" t="str">
        <f t="shared" ref="F1286:F1349" si="186">IF(AND(C1286&lt;0,D1286="YES"),"SNOW",IF(AND(C1286&gt;0,D1286="NO"),"RAIN","NONE"))</f>
        <v>NONE</v>
      </c>
      <c r="G1286" s="384" t="str">
        <f t="shared" si="181"/>
        <v>WET</v>
      </c>
      <c r="I1286" s="342">
        <v>2</v>
      </c>
      <c r="J1286" s="144" t="str">
        <f t="shared" ref="J1286:J1349" si="187">IF(I1286&lt;=2,"SMALL","LARGE")</f>
        <v>SMALL</v>
      </c>
      <c r="K1286" s="144" t="str">
        <f t="shared" ref="K1286:K1349" si="188">IF(I1286&lt;=2,"SMALL",IF(I1286&lt;=5,"MEDIUM","LARGE"))</f>
        <v>SMALL</v>
      </c>
      <c r="L1286" s="144" t="str" cm="1">
        <f t="array" ref="L1286">_xlfn.IFS(I1286&lt;=2,"SMALL",I1286&lt;=5,"MEDIUM",I1286&gt;5,"LARGE")</f>
        <v>SMALL</v>
      </c>
      <c r="M1286" s="144" t="str">
        <f t="shared" si="182"/>
        <v>NO</v>
      </c>
      <c r="N1286" s="374">
        <v>4.5599999999999996</v>
      </c>
      <c r="O1286" s="374">
        <f t="shared" si="183"/>
        <v>5</v>
      </c>
      <c r="P1286" s="158" t="str" cm="1">
        <f t="array" ref="P1286">_xlfn.SWITCH(ROUND(N1286,0),5,"Excellent",4,"Good",3,"ok","Bad")</f>
        <v>Excellent</v>
      </c>
      <c r="Q1286" s="144">
        <v>193</v>
      </c>
      <c r="R1286" s="385">
        <v>42130</v>
      </c>
      <c r="S1286" s="385">
        <v>43850</v>
      </c>
      <c r="T1286" s="144">
        <v>1430</v>
      </c>
      <c r="U1286" s="144" t="s">
        <v>60</v>
      </c>
      <c r="V1286" s="144">
        <v>175</v>
      </c>
      <c r="W1286" s="144" t="str">
        <f t="shared" ref="W1286:W1349" si="189">IF(NOT(V1286=0),"Active","Inactive")</f>
        <v>Active</v>
      </c>
      <c r="X1286" s="144">
        <v>1430</v>
      </c>
      <c r="Y1286" s="157" t="s">
        <v>122</v>
      </c>
      <c r="Z1286" s="386">
        <v>0</v>
      </c>
      <c r="AA1286" s="386">
        <v>0.36</v>
      </c>
      <c r="AB1286" s="387" t="s">
        <v>65</v>
      </c>
      <c r="AC1286" s="157"/>
    </row>
    <row r="1287" spans="2:29">
      <c r="B1287" s="347">
        <v>83</v>
      </c>
      <c r="C1287" s="383">
        <v>0</v>
      </c>
      <c r="D1287" s="383" t="str">
        <f t="shared" si="184"/>
        <v>NO</v>
      </c>
      <c r="E1287" s="383" t="str">
        <f t="shared" si="185"/>
        <v>HOT</v>
      </c>
      <c r="F1287" s="383" t="str">
        <f t="shared" si="186"/>
        <v>NONE</v>
      </c>
      <c r="G1287" s="384" t="str">
        <f t="shared" si="181"/>
        <v>DRY</v>
      </c>
      <c r="I1287" s="342">
        <v>4</v>
      </c>
      <c r="J1287" s="144" t="str">
        <f t="shared" si="187"/>
        <v>LARGE</v>
      </c>
      <c r="K1287" s="144" t="str">
        <f t="shared" si="188"/>
        <v>MEDIUM</v>
      </c>
      <c r="L1287" s="144" t="str" cm="1">
        <f t="array" ref="L1287">_xlfn.IFS(I1287&lt;=2,"SMALL",I1287&lt;=5,"MEDIUM",I1287&gt;5,"LARGE")</f>
        <v>MEDIUM</v>
      </c>
      <c r="M1287" s="144" t="str">
        <f t="shared" si="182"/>
        <v>NO</v>
      </c>
      <c r="N1287" s="374">
        <v>4.62</v>
      </c>
      <c r="O1287" s="374">
        <f t="shared" si="183"/>
        <v>5</v>
      </c>
      <c r="P1287" s="158" t="str" cm="1">
        <f t="array" ref="P1287">_xlfn.SWITCH(ROUND(N1287,0),5,"Excellent",4,"Good",3,"ok","Bad")</f>
        <v>Excellent</v>
      </c>
      <c r="Q1287" s="144">
        <v>13</v>
      </c>
      <c r="R1287" s="385">
        <v>42177</v>
      </c>
      <c r="S1287" s="385">
        <v>43100</v>
      </c>
      <c r="T1287" s="144">
        <v>315</v>
      </c>
      <c r="U1287" s="144" t="s">
        <v>69</v>
      </c>
      <c r="V1287" s="144">
        <v>365</v>
      </c>
      <c r="W1287" s="144" t="str">
        <f t="shared" si="189"/>
        <v>Active</v>
      </c>
      <c r="X1287" s="144">
        <v>315</v>
      </c>
      <c r="Y1287" s="157" t="s">
        <v>61</v>
      </c>
      <c r="Z1287" s="386">
        <v>1</v>
      </c>
      <c r="AA1287" s="386">
        <v>0.91</v>
      </c>
      <c r="AB1287" s="387" t="s">
        <v>62</v>
      </c>
      <c r="AC1287" s="157"/>
    </row>
    <row r="1288" spans="2:29">
      <c r="B1288" s="347">
        <v>75</v>
      </c>
      <c r="C1288" s="383">
        <v>0</v>
      </c>
      <c r="D1288" s="383" t="str">
        <f t="shared" si="184"/>
        <v>NO</v>
      </c>
      <c r="E1288" s="383" t="str">
        <f t="shared" si="185"/>
        <v>MILD</v>
      </c>
      <c r="F1288" s="383" t="str">
        <f t="shared" si="186"/>
        <v>NONE</v>
      </c>
      <c r="G1288" s="384" t="str">
        <f t="shared" si="181"/>
        <v>WET</v>
      </c>
      <c r="I1288" s="342">
        <v>1</v>
      </c>
      <c r="J1288" s="144" t="str">
        <f t="shared" si="187"/>
        <v>SMALL</v>
      </c>
      <c r="K1288" s="144" t="str">
        <f t="shared" si="188"/>
        <v>SMALL</v>
      </c>
      <c r="L1288" s="144" t="str" cm="1">
        <f t="array" ref="L1288">_xlfn.IFS(I1288&lt;=2,"SMALL",I1288&lt;=5,"MEDIUM",I1288&gt;5,"LARGE")</f>
        <v>SMALL</v>
      </c>
      <c r="M1288" s="144" t="str">
        <f t="shared" si="182"/>
        <v>YES</v>
      </c>
      <c r="N1288" s="374">
        <v>4.87</v>
      </c>
      <c r="O1288" s="374">
        <f t="shared" si="183"/>
        <v>5</v>
      </c>
      <c r="P1288" s="158" t="str" cm="1">
        <f t="array" ref="P1288">_xlfn.SWITCH(ROUND(N1288,0),5,"Excellent",4,"Good",3,"ok","Bad")</f>
        <v>Excellent</v>
      </c>
      <c r="Q1288" s="144">
        <v>194</v>
      </c>
      <c r="R1288" s="385">
        <v>42139</v>
      </c>
      <c r="S1288" s="385">
        <v>43890</v>
      </c>
      <c r="T1288" s="144">
        <v>1539</v>
      </c>
      <c r="U1288" s="144" t="s">
        <v>60</v>
      </c>
      <c r="V1288" s="144">
        <v>365</v>
      </c>
      <c r="W1288" s="144" t="str">
        <f t="shared" si="189"/>
        <v>Active</v>
      </c>
      <c r="X1288" s="144">
        <v>1539</v>
      </c>
      <c r="Y1288" s="157" t="s">
        <v>61</v>
      </c>
      <c r="Z1288" s="386">
        <v>1</v>
      </c>
      <c r="AA1288" s="386">
        <v>0.9</v>
      </c>
      <c r="AB1288" s="387" t="s">
        <v>65</v>
      </c>
      <c r="AC1288" s="157"/>
    </row>
    <row r="1289" spans="2:29">
      <c r="B1289" s="347">
        <v>80</v>
      </c>
      <c r="C1289" s="383">
        <v>3</v>
      </c>
      <c r="D1289" s="383" t="str">
        <f t="shared" si="184"/>
        <v>NO</v>
      </c>
      <c r="E1289" s="383" t="str">
        <f t="shared" si="185"/>
        <v>MILD</v>
      </c>
      <c r="F1289" s="383" t="str">
        <f t="shared" si="186"/>
        <v>RAIN</v>
      </c>
      <c r="G1289" s="384" t="str">
        <f t="shared" si="181"/>
        <v>WET</v>
      </c>
      <c r="I1289" s="342">
        <v>5</v>
      </c>
      <c r="J1289" s="144" t="str">
        <f t="shared" si="187"/>
        <v>LARGE</v>
      </c>
      <c r="K1289" s="144" t="str">
        <f t="shared" si="188"/>
        <v>MEDIUM</v>
      </c>
      <c r="L1289" s="144" t="str" cm="1">
        <f t="array" ref="L1289">_xlfn.IFS(I1289&lt;=2,"SMALL",I1289&lt;=5,"MEDIUM",I1289&gt;5,"LARGE")</f>
        <v>MEDIUM</v>
      </c>
      <c r="M1289" s="144" t="str">
        <f t="shared" si="182"/>
        <v>YES</v>
      </c>
      <c r="N1289" s="374">
        <v>4.91</v>
      </c>
      <c r="O1289" s="374">
        <f t="shared" si="183"/>
        <v>5</v>
      </c>
      <c r="P1289" s="158" t="str" cm="1">
        <f t="array" ref="P1289">_xlfn.SWITCH(ROUND(N1289,0),5,"Excellent",4,"Good",3,"ok","Bad")</f>
        <v>Excellent</v>
      </c>
      <c r="Q1289" s="144">
        <v>103</v>
      </c>
      <c r="R1289" s="385">
        <v>42136</v>
      </c>
      <c r="S1289" s="385">
        <v>44002</v>
      </c>
      <c r="T1289" s="144">
        <v>2239</v>
      </c>
      <c r="U1289" s="144" t="s">
        <v>69</v>
      </c>
      <c r="V1289" s="144">
        <v>170</v>
      </c>
      <c r="W1289" s="144" t="str">
        <f t="shared" si="189"/>
        <v>Active</v>
      </c>
      <c r="X1289" s="144">
        <v>2239</v>
      </c>
      <c r="Y1289" s="157" t="s">
        <v>64</v>
      </c>
      <c r="Z1289" s="386">
        <v>1</v>
      </c>
      <c r="AA1289" s="386">
        <v>0.89</v>
      </c>
      <c r="AB1289" s="387" t="s">
        <v>62</v>
      </c>
      <c r="AC1289" s="157"/>
    </row>
    <row r="1290" spans="2:29">
      <c r="B1290" s="347">
        <v>67</v>
      </c>
      <c r="C1290" s="383">
        <v>0</v>
      </c>
      <c r="D1290" s="383" t="str">
        <f t="shared" si="184"/>
        <v>NO</v>
      </c>
      <c r="E1290" s="383" t="str">
        <f t="shared" si="185"/>
        <v>MILD</v>
      </c>
      <c r="F1290" s="383" t="str">
        <f t="shared" si="186"/>
        <v>NONE</v>
      </c>
      <c r="G1290" s="384" t="str">
        <f t="shared" si="181"/>
        <v>WET</v>
      </c>
      <c r="I1290" s="342">
        <v>2</v>
      </c>
      <c r="J1290" s="144" t="str">
        <f t="shared" si="187"/>
        <v>SMALL</v>
      </c>
      <c r="K1290" s="144" t="str">
        <f t="shared" si="188"/>
        <v>SMALL</v>
      </c>
      <c r="L1290" s="144" t="str" cm="1">
        <f t="array" ref="L1290">_xlfn.IFS(I1290&lt;=2,"SMALL",I1290&lt;=5,"MEDIUM",I1290&gt;5,"LARGE")</f>
        <v>SMALL</v>
      </c>
      <c r="M1290" s="144" t="str">
        <f t="shared" si="182"/>
        <v>YES</v>
      </c>
      <c r="N1290" s="374">
        <v>4.97</v>
      </c>
      <c r="O1290" s="374">
        <f t="shared" si="183"/>
        <v>5</v>
      </c>
      <c r="P1290" s="158" t="str" cm="1">
        <f t="array" ref="P1290">_xlfn.SWITCH(ROUND(N1290,0),5,"Excellent",4,"Good",3,"ok","Bad")</f>
        <v>Excellent</v>
      </c>
      <c r="Q1290" s="144">
        <v>165</v>
      </c>
      <c r="R1290" s="385">
        <v>42133</v>
      </c>
      <c r="S1290" s="385">
        <v>43848</v>
      </c>
      <c r="T1290" s="144">
        <v>1392</v>
      </c>
      <c r="U1290" s="144" t="s">
        <v>69</v>
      </c>
      <c r="V1290" s="144">
        <v>355</v>
      </c>
      <c r="W1290" s="144" t="str">
        <f t="shared" si="189"/>
        <v>Active</v>
      </c>
      <c r="X1290" s="144">
        <v>1392</v>
      </c>
      <c r="Y1290" s="157" t="s">
        <v>64</v>
      </c>
      <c r="Z1290" s="386">
        <v>0.75</v>
      </c>
      <c r="AA1290" s="386">
        <v>0.97</v>
      </c>
      <c r="AB1290" s="387" t="s">
        <v>65</v>
      </c>
      <c r="AC1290" s="157"/>
    </row>
    <row r="1291" spans="2:29">
      <c r="B1291" s="347">
        <v>90</v>
      </c>
      <c r="C1291" s="383">
        <v>3</v>
      </c>
      <c r="D1291" s="383" t="str">
        <f t="shared" si="184"/>
        <v>NO</v>
      </c>
      <c r="E1291" s="383" t="str">
        <f t="shared" si="185"/>
        <v>HOT</v>
      </c>
      <c r="F1291" s="383" t="str">
        <f t="shared" si="186"/>
        <v>RAIN</v>
      </c>
      <c r="G1291" s="384" t="str">
        <f t="shared" si="181"/>
        <v>DRY</v>
      </c>
      <c r="I1291" s="342">
        <v>4</v>
      </c>
      <c r="J1291" s="144" t="str">
        <f t="shared" si="187"/>
        <v>LARGE</v>
      </c>
      <c r="K1291" s="144" t="str">
        <f t="shared" si="188"/>
        <v>MEDIUM</v>
      </c>
      <c r="L1291" s="144" t="str" cm="1">
        <f t="array" ref="L1291">_xlfn.IFS(I1291&lt;=2,"SMALL",I1291&lt;=5,"MEDIUM",I1291&gt;5,"LARGE")</f>
        <v>MEDIUM</v>
      </c>
      <c r="M1291" s="144" t="str">
        <f t="shared" si="182"/>
        <v>NO</v>
      </c>
      <c r="N1291" s="374">
        <v>5</v>
      </c>
      <c r="O1291" s="374">
        <f t="shared" si="183"/>
        <v>5</v>
      </c>
      <c r="P1291" s="158" t="str" cm="1">
        <f t="array" ref="P1291">_xlfn.SWITCH(ROUND(N1291,0),5,"Excellent",4,"Good",3,"ok","Bad")</f>
        <v>Excellent</v>
      </c>
      <c r="Q1291" s="144">
        <v>29</v>
      </c>
      <c r="R1291" s="385">
        <v>42131</v>
      </c>
      <c r="S1291" s="385">
        <v>43830</v>
      </c>
      <c r="T1291" s="144">
        <v>2240</v>
      </c>
      <c r="U1291" s="144" t="s">
        <v>69</v>
      </c>
      <c r="V1291" s="144">
        <v>163</v>
      </c>
      <c r="W1291" s="144" t="str">
        <f t="shared" si="189"/>
        <v>Active</v>
      </c>
      <c r="X1291" s="144">
        <v>2240</v>
      </c>
      <c r="Y1291" s="157" t="s">
        <v>70</v>
      </c>
      <c r="Z1291" s="386">
        <v>1</v>
      </c>
      <c r="AA1291" s="386">
        <v>0.87</v>
      </c>
      <c r="AB1291" s="387" t="s">
        <v>62</v>
      </c>
      <c r="AC1291" s="157"/>
    </row>
    <row r="1292" spans="2:29">
      <c r="B1292" s="347">
        <v>78</v>
      </c>
      <c r="C1292" s="383">
        <v>43</v>
      </c>
      <c r="D1292" s="383" t="str">
        <f t="shared" si="184"/>
        <v>NO</v>
      </c>
      <c r="E1292" s="383" t="str">
        <f t="shared" si="185"/>
        <v>MILD</v>
      </c>
      <c r="F1292" s="383" t="str">
        <f t="shared" si="186"/>
        <v>RAIN</v>
      </c>
      <c r="G1292" s="384" t="str">
        <f t="shared" si="181"/>
        <v>WET</v>
      </c>
      <c r="I1292" s="342">
        <v>4</v>
      </c>
      <c r="J1292" s="144" t="str">
        <f t="shared" si="187"/>
        <v>LARGE</v>
      </c>
      <c r="K1292" s="144" t="str">
        <f t="shared" si="188"/>
        <v>MEDIUM</v>
      </c>
      <c r="L1292" s="144" t="str" cm="1">
        <f t="array" ref="L1292">_xlfn.IFS(I1292&lt;=2,"SMALL",I1292&lt;=5,"MEDIUM",I1292&gt;5,"LARGE")</f>
        <v>MEDIUM</v>
      </c>
      <c r="M1292" s="144" t="str">
        <f t="shared" si="182"/>
        <v>NO</v>
      </c>
      <c r="N1292" s="374">
        <v>4.9800000000000004</v>
      </c>
      <c r="O1292" s="374">
        <f t="shared" si="183"/>
        <v>5</v>
      </c>
      <c r="P1292" s="158" t="str" cm="1">
        <f t="array" ref="P1292">_xlfn.SWITCH(ROUND(N1292,0),5,"Excellent",4,"Good",3,"ok","Bad")</f>
        <v>Excellent</v>
      </c>
      <c r="Q1292" s="144">
        <v>56</v>
      </c>
      <c r="R1292" s="385">
        <v>42459</v>
      </c>
      <c r="S1292" s="385">
        <v>43893</v>
      </c>
      <c r="T1292" s="144">
        <v>829</v>
      </c>
      <c r="U1292" s="144" t="s">
        <v>69</v>
      </c>
      <c r="V1292" s="144">
        <v>8</v>
      </c>
      <c r="W1292" s="144" t="str">
        <f t="shared" si="189"/>
        <v>Active</v>
      </c>
      <c r="X1292" s="144">
        <v>829</v>
      </c>
      <c r="Y1292" s="157" t="s">
        <v>61</v>
      </c>
      <c r="Z1292" s="386">
        <v>1</v>
      </c>
      <c r="AA1292" s="386">
        <v>0.3</v>
      </c>
      <c r="AB1292" s="387" t="s">
        <v>65</v>
      </c>
      <c r="AC1292" s="157"/>
    </row>
    <row r="1293" spans="2:29">
      <c r="B1293" s="347">
        <v>66</v>
      </c>
      <c r="C1293" s="383">
        <v>0</v>
      </c>
      <c r="D1293" s="383" t="str">
        <f t="shared" si="184"/>
        <v>NO</v>
      </c>
      <c r="E1293" s="383" t="str">
        <f t="shared" si="185"/>
        <v>MILD</v>
      </c>
      <c r="F1293" s="383" t="str">
        <f t="shared" si="186"/>
        <v>NONE</v>
      </c>
      <c r="G1293" s="384" t="str">
        <f t="shared" si="181"/>
        <v>WET</v>
      </c>
      <c r="I1293" s="342">
        <v>6</v>
      </c>
      <c r="J1293" s="144" t="str">
        <f t="shared" si="187"/>
        <v>LARGE</v>
      </c>
      <c r="K1293" s="144" t="str">
        <f t="shared" si="188"/>
        <v>LARGE</v>
      </c>
      <c r="L1293" s="144" t="str" cm="1">
        <f t="array" ref="L1293">_xlfn.IFS(I1293&lt;=2,"SMALL",I1293&lt;=5,"MEDIUM",I1293&gt;5,"LARGE")</f>
        <v>LARGE</v>
      </c>
      <c r="M1293" s="144" t="str">
        <f t="shared" si="182"/>
        <v>NO</v>
      </c>
      <c r="N1293" s="374">
        <v>4.3</v>
      </c>
      <c r="O1293" s="374">
        <f t="shared" si="183"/>
        <v>4</v>
      </c>
      <c r="P1293" s="158" t="str" cm="1">
        <f t="array" ref="P1293">_xlfn.SWITCH(ROUND(N1293,0),5,"Excellent",4,"Good",3,"ok","Bad")</f>
        <v>Good</v>
      </c>
      <c r="Q1293" s="144">
        <v>118</v>
      </c>
      <c r="R1293" s="385">
        <v>42144</v>
      </c>
      <c r="S1293" s="385">
        <v>44038</v>
      </c>
      <c r="T1293" s="144">
        <v>1329</v>
      </c>
      <c r="U1293" s="144" t="s">
        <v>69</v>
      </c>
      <c r="V1293" s="144">
        <v>349</v>
      </c>
      <c r="W1293" s="144" t="str">
        <f t="shared" si="189"/>
        <v>Active</v>
      </c>
      <c r="X1293" s="144">
        <v>1329</v>
      </c>
      <c r="Y1293" s="157" t="s">
        <v>70</v>
      </c>
      <c r="Z1293" s="386">
        <v>1</v>
      </c>
      <c r="AA1293" s="386">
        <v>0.81</v>
      </c>
      <c r="AB1293" s="387" t="s">
        <v>65</v>
      </c>
      <c r="AC1293" s="157"/>
    </row>
    <row r="1294" spans="2:29">
      <c r="B1294" s="347">
        <v>76</v>
      </c>
      <c r="C1294" s="383">
        <v>0</v>
      </c>
      <c r="D1294" s="383" t="str">
        <f t="shared" si="184"/>
        <v>NO</v>
      </c>
      <c r="E1294" s="383" t="str">
        <f t="shared" si="185"/>
        <v>MILD</v>
      </c>
      <c r="F1294" s="383" t="str">
        <f t="shared" si="186"/>
        <v>NONE</v>
      </c>
      <c r="G1294" s="384" t="str">
        <f t="shared" si="181"/>
        <v>WET</v>
      </c>
      <c r="I1294" s="342">
        <v>2</v>
      </c>
      <c r="J1294" s="144" t="str">
        <f t="shared" si="187"/>
        <v>SMALL</v>
      </c>
      <c r="K1294" s="144" t="str">
        <f t="shared" si="188"/>
        <v>SMALL</v>
      </c>
      <c r="L1294" s="144" t="str" cm="1">
        <f t="array" ref="L1294">_xlfn.IFS(I1294&lt;=2,"SMALL",I1294&lt;=5,"MEDIUM",I1294&gt;5,"LARGE")</f>
        <v>SMALL</v>
      </c>
      <c r="M1294" s="144" t="str">
        <f t="shared" si="182"/>
        <v>NO</v>
      </c>
      <c r="N1294" s="374">
        <v>4.97</v>
      </c>
      <c r="O1294" s="374">
        <f t="shared" si="183"/>
        <v>5</v>
      </c>
      <c r="P1294" s="158" t="str" cm="1">
        <f t="array" ref="P1294">_xlfn.SWITCH(ROUND(N1294,0),5,"Excellent",4,"Good",3,"ok","Bad")</f>
        <v>Excellent</v>
      </c>
      <c r="Q1294" s="144">
        <v>37</v>
      </c>
      <c r="R1294" s="385">
        <v>42524</v>
      </c>
      <c r="S1294" s="385">
        <v>43899</v>
      </c>
      <c r="T1294" s="144">
        <v>2176</v>
      </c>
      <c r="U1294" s="144" t="s">
        <v>60</v>
      </c>
      <c r="V1294" s="144">
        <v>91</v>
      </c>
      <c r="W1294" s="144" t="str">
        <f t="shared" si="189"/>
        <v>Active</v>
      </c>
      <c r="X1294" s="144">
        <v>2176</v>
      </c>
      <c r="Y1294" s="157" t="s">
        <v>64</v>
      </c>
      <c r="Z1294" s="386">
        <v>1</v>
      </c>
      <c r="AA1294" s="386">
        <v>1</v>
      </c>
      <c r="AB1294" s="387" t="s">
        <v>62</v>
      </c>
      <c r="AC1294" s="157"/>
    </row>
    <row r="1295" spans="2:29">
      <c r="B1295" s="347">
        <v>83</v>
      </c>
      <c r="C1295" s="383">
        <v>0</v>
      </c>
      <c r="D1295" s="383" t="str">
        <f t="shared" si="184"/>
        <v>NO</v>
      </c>
      <c r="E1295" s="383" t="str">
        <f t="shared" si="185"/>
        <v>HOT</v>
      </c>
      <c r="F1295" s="383" t="str">
        <f t="shared" si="186"/>
        <v>NONE</v>
      </c>
      <c r="G1295" s="384" t="str">
        <f t="shared" si="181"/>
        <v>DRY</v>
      </c>
      <c r="I1295" s="342">
        <v>6</v>
      </c>
      <c r="J1295" s="144" t="str">
        <f t="shared" si="187"/>
        <v>LARGE</v>
      </c>
      <c r="K1295" s="144" t="str">
        <f t="shared" si="188"/>
        <v>LARGE</v>
      </c>
      <c r="L1295" s="144" t="str" cm="1">
        <f t="array" ref="L1295">_xlfn.IFS(I1295&lt;=2,"SMALL",I1295&lt;=5,"MEDIUM",I1295&gt;5,"LARGE")</f>
        <v>LARGE</v>
      </c>
      <c r="M1295" s="144" t="str">
        <f t="shared" si="182"/>
        <v>YES</v>
      </c>
      <c r="N1295" s="374">
        <v>4.82</v>
      </c>
      <c r="O1295" s="374">
        <f t="shared" si="183"/>
        <v>5</v>
      </c>
      <c r="P1295" s="158" t="str" cm="1">
        <f t="array" ref="P1295">_xlfn.SWITCH(ROUND(N1295,0),5,"Excellent",4,"Good",3,"ok","Bad")</f>
        <v>Excellent</v>
      </c>
      <c r="Q1295" s="144">
        <v>159</v>
      </c>
      <c r="R1295" s="385">
        <v>42143</v>
      </c>
      <c r="S1295" s="385">
        <v>43899</v>
      </c>
      <c r="T1295" s="144">
        <v>262</v>
      </c>
      <c r="U1295" s="144" t="s">
        <v>69</v>
      </c>
      <c r="V1295" s="144">
        <v>0</v>
      </c>
      <c r="W1295" s="144" t="str">
        <f t="shared" si="189"/>
        <v>Inactive</v>
      </c>
      <c r="X1295" s="144">
        <v>262</v>
      </c>
      <c r="Y1295" s="157" t="s">
        <v>61</v>
      </c>
      <c r="Z1295" s="386">
        <v>1</v>
      </c>
      <c r="AA1295" s="386">
        <v>0.9</v>
      </c>
      <c r="AB1295" s="387" t="s">
        <v>62</v>
      </c>
      <c r="AC1295" s="157"/>
    </row>
    <row r="1296" spans="2:29">
      <c r="B1296" s="347">
        <v>70</v>
      </c>
      <c r="C1296" s="383">
        <v>0</v>
      </c>
      <c r="D1296" s="383" t="str">
        <f t="shared" si="184"/>
        <v>NO</v>
      </c>
      <c r="E1296" s="383" t="str">
        <f t="shared" si="185"/>
        <v>MILD</v>
      </c>
      <c r="F1296" s="383" t="str">
        <f t="shared" si="186"/>
        <v>NONE</v>
      </c>
      <c r="G1296" s="384" t="str">
        <f t="shared" si="181"/>
        <v>WET</v>
      </c>
      <c r="I1296" s="342">
        <v>2</v>
      </c>
      <c r="J1296" s="144" t="str">
        <f t="shared" si="187"/>
        <v>SMALL</v>
      </c>
      <c r="K1296" s="144" t="str">
        <f t="shared" si="188"/>
        <v>SMALL</v>
      </c>
      <c r="L1296" s="144" t="str" cm="1">
        <f t="array" ref="L1296">_xlfn.IFS(I1296&lt;=2,"SMALL",I1296&lt;=5,"MEDIUM",I1296&gt;5,"LARGE")</f>
        <v>SMALL</v>
      </c>
      <c r="M1296" s="144" t="str">
        <f t="shared" si="182"/>
        <v>YES</v>
      </c>
      <c r="N1296" s="374">
        <v>4.99</v>
      </c>
      <c r="O1296" s="374">
        <f t="shared" si="183"/>
        <v>5</v>
      </c>
      <c r="P1296" s="158" t="str" cm="1">
        <f t="array" ref="P1296">_xlfn.SWITCH(ROUND(N1296,0),5,"Excellent",4,"Good",3,"ok","Bad")</f>
        <v>Excellent</v>
      </c>
      <c r="Q1296" s="144">
        <v>125</v>
      </c>
      <c r="R1296" s="385">
        <v>42140</v>
      </c>
      <c r="S1296" s="385">
        <v>44020</v>
      </c>
      <c r="T1296" s="144">
        <v>1611</v>
      </c>
      <c r="U1296" s="144" t="s">
        <v>69</v>
      </c>
      <c r="V1296" s="144">
        <v>325</v>
      </c>
      <c r="W1296" s="144" t="str">
        <f t="shared" si="189"/>
        <v>Active</v>
      </c>
      <c r="X1296" s="144">
        <v>1611</v>
      </c>
      <c r="Y1296" s="157" t="s">
        <v>70</v>
      </c>
      <c r="Z1296" s="386">
        <v>1</v>
      </c>
      <c r="AA1296" s="386">
        <v>1</v>
      </c>
      <c r="AB1296" s="387" t="s">
        <v>62</v>
      </c>
      <c r="AC1296" s="157"/>
    </row>
    <row r="1297" spans="2:29">
      <c r="B1297" s="347">
        <v>74</v>
      </c>
      <c r="C1297" s="383">
        <v>3</v>
      </c>
      <c r="D1297" s="383" t="str">
        <f t="shared" si="184"/>
        <v>NO</v>
      </c>
      <c r="E1297" s="383" t="str">
        <f t="shared" si="185"/>
        <v>MILD</v>
      </c>
      <c r="F1297" s="383" t="str">
        <f t="shared" si="186"/>
        <v>RAIN</v>
      </c>
      <c r="G1297" s="384" t="str">
        <f t="shared" si="181"/>
        <v>WET</v>
      </c>
      <c r="I1297" s="342">
        <v>6</v>
      </c>
      <c r="J1297" s="144" t="str">
        <f t="shared" si="187"/>
        <v>LARGE</v>
      </c>
      <c r="K1297" s="144" t="str">
        <f t="shared" si="188"/>
        <v>LARGE</v>
      </c>
      <c r="L1297" s="144" t="str" cm="1">
        <f t="array" ref="L1297">_xlfn.IFS(I1297&lt;=2,"SMALL",I1297&lt;=5,"MEDIUM",I1297&gt;5,"LARGE")</f>
        <v>LARGE</v>
      </c>
      <c r="M1297" s="144" t="str">
        <f t="shared" si="182"/>
        <v>YES</v>
      </c>
      <c r="N1297" s="374">
        <v>4.9000000000000004</v>
      </c>
      <c r="O1297" s="374">
        <f t="shared" si="183"/>
        <v>5</v>
      </c>
      <c r="P1297" s="158" t="str" cm="1">
        <f t="array" ref="P1297">_xlfn.SWITCH(ROUND(N1297,0),5,"Excellent",4,"Good",3,"ok","Bad")</f>
        <v>Excellent</v>
      </c>
      <c r="Q1297" s="144">
        <v>168</v>
      </c>
      <c r="R1297" s="385">
        <v>42201</v>
      </c>
      <c r="S1297" s="385">
        <v>43994</v>
      </c>
      <c r="T1297" s="144">
        <v>1343</v>
      </c>
      <c r="U1297" s="144" t="s">
        <v>69</v>
      </c>
      <c r="V1297" s="144">
        <v>353</v>
      </c>
      <c r="W1297" s="144" t="str">
        <f t="shared" si="189"/>
        <v>Active</v>
      </c>
      <c r="X1297" s="144">
        <v>1343</v>
      </c>
      <c r="Y1297" s="157" t="s">
        <v>64</v>
      </c>
      <c r="Z1297" s="386">
        <v>1</v>
      </c>
      <c r="AA1297" s="386">
        <v>0.5</v>
      </c>
      <c r="AB1297" s="387" t="s">
        <v>65</v>
      </c>
      <c r="AC1297" s="157"/>
    </row>
    <row r="1298" spans="2:29">
      <c r="B1298" s="347">
        <v>78</v>
      </c>
      <c r="C1298" s="383">
        <v>0</v>
      </c>
      <c r="D1298" s="383" t="str">
        <f t="shared" si="184"/>
        <v>NO</v>
      </c>
      <c r="E1298" s="383" t="str">
        <f t="shared" si="185"/>
        <v>MILD</v>
      </c>
      <c r="F1298" s="383" t="str">
        <f t="shared" si="186"/>
        <v>NONE</v>
      </c>
      <c r="G1298" s="384" t="str">
        <f t="shared" si="181"/>
        <v>WET</v>
      </c>
      <c r="I1298" s="342">
        <v>2</v>
      </c>
      <c r="J1298" s="144" t="str">
        <f t="shared" si="187"/>
        <v>SMALL</v>
      </c>
      <c r="K1298" s="144" t="str">
        <f t="shared" si="188"/>
        <v>SMALL</v>
      </c>
      <c r="L1298" s="144" t="str" cm="1">
        <f t="array" ref="L1298">_xlfn.IFS(I1298&lt;=2,"SMALL",I1298&lt;=5,"MEDIUM",I1298&gt;5,"LARGE")</f>
        <v>SMALL</v>
      </c>
      <c r="M1298" s="144" t="str">
        <f t="shared" si="182"/>
        <v>YES</v>
      </c>
      <c r="N1298" s="374">
        <v>4.99</v>
      </c>
      <c r="O1298" s="374">
        <f t="shared" si="183"/>
        <v>5</v>
      </c>
      <c r="P1298" s="158" t="str" cm="1">
        <f t="array" ref="P1298">_xlfn.SWITCH(ROUND(N1298,0),5,"Excellent",4,"Good",3,"ok","Bad")</f>
        <v>Excellent</v>
      </c>
      <c r="Q1298" s="144">
        <v>155</v>
      </c>
      <c r="R1298" s="385">
        <v>42151</v>
      </c>
      <c r="S1298" s="385">
        <v>44043</v>
      </c>
      <c r="T1298" s="144">
        <v>1121</v>
      </c>
      <c r="U1298" s="144" t="s">
        <v>69</v>
      </c>
      <c r="V1298" s="144">
        <v>21</v>
      </c>
      <c r="W1298" s="144" t="str">
        <f t="shared" si="189"/>
        <v>Active</v>
      </c>
      <c r="X1298" s="144">
        <v>1121</v>
      </c>
      <c r="Y1298" s="157" t="s">
        <v>70</v>
      </c>
      <c r="Z1298" s="386">
        <v>1</v>
      </c>
      <c r="AA1298" s="386">
        <v>0.6</v>
      </c>
      <c r="AB1298" s="387" t="s">
        <v>65</v>
      </c>
      <c r="AC1298" s="157"/>
    </row>
    <row r="1299" spans="2:29">
      <c r="B1299" s="347">
        <v>89</v>
      </c>
      <c r="C1299" s="383">
        <v>0</v>
      </c>
      <c r="D1299" s="383" t="str">
        <f t="shared" si="184"/>
        <v>NO</v>
      </c>
      <c r="E1299" s="383" t="str">
        <f t="shared" si="185"/>
        <v>HOT</v>
      </c>
      <c r="F1299" s="383" t="str">
        <f t="shared" si="186"/>
        <v>NONE</v>
      </c>
      <c r="G1299" s="384" t="str">
        <f t="shared" si="181"/>
        <v>DRY</v>
      </c>
      <c r="I1299" s="342">
        <v>2</v>
      </c>
      <c r="J1299" s="144" t="str">
        <f t="shared" si="187"/>
        <v>SMALL</v>
      </c>
      <c r="K1299" s="144" t="str">
        <f t="shared" si="188"/>
        <v>SMALL</v>
      </c>
      <c r="L1299" s="144" t="str" cm="1">
        <f t="array" ref="L1299">_xlfn.IFS(I1299&lt;=2,"SMALL",I1299&lt;=5,"MEDIUM",I1299&gt;5,"LARGE")</f>
        <v>SMALL</v>
      </c>
      <c r="M1299" s="144" t="str">
        <f t="shared" si="182"/>
        <v>NO</v>
      </c>
      <c r="N1299" s="374">
        <v>4.75</v>
      </c>
      <c r="O1299" s="374">
        <f t="shared" si="183"/>
        <v>5</v>
      </c>
      <c r="P1299" s="158" t="str" cm="1">
        <f t="array" ref="P1299">_xlfn.SWITCH(ROUND(N1299,0),5,"Excellent",4,"Good",3,"ok","Bad")</f>
        <v>Excellent</v>
      </c>
      <c r="Q1299" s="144">
        <v>69</v>
      </c>
      <c r="R1299" s="385">
        <v>42153</v>
      </c>
      <c r="S1299" s="385">
        <v>43814</v>
      </c>
      <c r="T1299" s="144">
        <v>2246</v>
      </c>
      <c r="U1299" s="144" t="s">
        <v>69</v>
      </c>
      <c r="V1299" s="144">
        <v>326</v>
      </c>
      <c r="W1299" s="144" t="str">
        <f t="shared" si="189"/>
        <v>Active</v>
      </c>
      <c r="X1299" s="144">
        <v>2246</v>
      </c>
      <c r="Y1299" s="157" t="s">
        <v>61</v>
      </c>
      <c r="Z1299" s="386">
        <v>1</v>
      </c>
      <c r="AA1299" s="386">
        <v>0.79</v>
      </c>
      <c r="AB1299" s="387" t="s">
        <v>62</v>
      </c>
      <c r="AC1299" s="157"/>
    </row>
    <row r="1300" spans="2:29">
      <c r="B1300" s="347">
        <v>74</v>
      </c>
      <c r="C1300" s="383">
        <v>0</v>
      </c>
      <c r="D1300" s="383" t="str">
        <f t="shared" si="184"/>
        <v>NO</v>
      </c>
      <c r="E1300" s="383" t="str">
        <f t="shared" si="185"/>
        <v>MILD</v>
      </c>
      <c r="F1300" s="383" t="str">
        <f t="shared" si="186"/>
        <v>NONE</v>
      </c>
      <c r="G1300" s="384" t="str">
        <f t="shared" si="181"/>
        <v>WET</v>
      </c>
      <c r="I1300" s="342">
        <v>2</v>
      </c>
      <c r="J1300" s="144" t="str">
        <f t="shared" si="187"/>
        <v>SMALL</v>
      </c>
      <c r="K1300" s="144" t="str">
        <f t="shared" si="188"/>
        <v>SMALL</v>
      </c>
      <c r="L1300" s="144" t="str" cm="1">
        <f t="array" ref="L1300">_xlfn.IFS(I1300&lt;=2,"SMALL",I1300&lt;=5,"MEDIUM",I1300&gt;5,"LARGE")</f>
        <v>SMALL</v>
      </c>
      <c r="M1300" s="144" t="str">
        <f t="shared" si="182"/>
        <v>NO</v>
      </c>
      <c r="N1300" s="374">
        <v>4.76</v>
      </c>
      <c r="O1300" s="374">
        <f t="shared" si="183"/>
        <v>5</v>
      </c>
      <c r="P1300" s="158" t="str" cm="1">
        <f t="array" ref="P1300">_xlfn.SWITCH(ROUND(N1300,0),5,"Excellent",4,"Good",3,"ok","Bad")</f>
        <v>Excellent</v>
      </c>
      <c r="Q1300" s="144">
        <v>207</v>
      </c>
      <c r="R1300" s="385">
        <v>42163</v>
      </c>
      <c r="S1300" s="385">
        <v>43908</v>
      </c>
      <c r="T1300" s="144">
        <v>2247</v>
      </c>
      <c r="U1300" s="144" t="s">
        <v>60</v>
      </c>
      <c r="V1300" s="144">
        <v>338</v>
      </c>
      <c r="W1300" s="144" t="str">
        <f t="shared" si="189"/>
        <v>Active</v>
      </c>
      <c r="X1300" s="144">
        <v>2247</v>
      </c>
      <c r="Y1300" s="157" t="s">
        <v>70</v>
      </c>
      <c r="Z1300" s="386">
        <v>1</v>
      </c>
      <c r="AA1300" s="386">
        <v>0.82</v>
      </c>
      <c r="AB1300" s="387" t="s">
        <v>62</v>
      </c>
      <c r="AC1300" s="157"/>
    </row>
    <row r="1301" spans="2:29">
      <c r="B1301" s="347">
        <v>79</v>
      </c>
      <c r="C1301" s="383">
        <v>0</v>
      </c>
      <c r="D1301" s="383" t="str">
        <f t="shared" si="184"/>
        <v>NO</v>
      </c>
      <c r="E1301" s="383" t="str">
        <f t="shared" si="185"/>
        <v>MILD</v>
      </c>
      <c r="F1301" s="383" t="str">
        <f t="shared" si="186"/>
        <v>NONE</v>
      </c>
      <c r="G1301" s="384" t="str">
        <f t="shared" si="181"/>
        <v>WET</v>
      </c>
      <c r="I1301" s="342">
        <v>3</v>
      </c>
      <c r="J1301" s="144" t="str">
        <f t="shared" si="187"/>
        <v>LARGE</v>
      </c>
      <c r="K1301" s="144" t="str">
        <f t="shared" si="188"/>
        <v>MEDIUM</v>
      </c>
      <c r="L1301" s="144" t="str" cm="1">
        <f t="array" ref="L1301">_xlfn.IFS(I1301&lt;=2,"SMALL",I1301&lt;=5,"MEDIUM",I1301&gt;5,"LARGE")</f>
        <v>MEDIUM</v>
      </c>
      <c r="M1301" s="144" t="str">
        <f t="shared" si="182"/>
        <v>NO</v>
      </c>
      <c r="N1301" s="374">
        <v>4.47</v>
      </c>
      <c r="O1301" s="374">
        <f t="shared" si="183"/>
        <v>4</v>
      </c>
      <c r="P1301" s="158" t="str" cm="1">
        <f t="array" ref="P1301">_xlfn.SWITCH(ROUND(N1301,0),5,"Excellent",4,"Good",3,"ok","Bad")</f>
        <v>Good</v>
      </c>
      <c r="Q1301" s="144">
        <v>180</v>
      </c>
      <c r="R1301" s="385">
        <v>42140</v>
      </c>
      <c r="S1301" s="385">
        <v>44055</v>
      </c>
      <c r="T1301" s="144">
        <v>1430</v>
      </c>
      <c r="U1301" s="144" t="s">
        <v>60</v>
      </c>
      <c r="V1301" s="144">
        <v>180</v>
      </c>
      <c r="W1301" s="144" t="str">
        <f t="shared" si="189"/>
        <v>Active</v>
      </c>
      <c r="X1301" s="144">
        <v>1430</v>
      </c>
      <c r="Y1301" s="157" t="s">
        <v>122</v>
      </c>
      <c r="Z1301" s="386">
        <v>0</v>
      </c>
      <c r="AA1301" s="386">
        <v>0.56999999999999995</v>
      </c>
      <c r="AB1301" s="387" t="s">
        <v>65</v>
      </c>
      <c r="AC1301" s="157"/>
    </row>
    <row r="1302" spans="2:29">
      <c r="B1302" s="347">
        <v>79</v>
      </c>
      <c r="C1302" s="383">
        <v>3</v>
      </c>
      <c r="D1302" s="383" t="str">
        <f t="shared" si="184"/>
        <v>NO</v>
      </c>
      <c r="E1302" s="383" t="str">
        <f t="shared" si="185"/>
        <v>MILD</v>
      </c>
      <c r="F1302" s="383" t="str">
        <f t="shared" si="186"/>
        <v>RAIN</v>
      </c>
      <c r="G1302" s="384" t="str">
        <f t="shared" si="181"/>
        <v>WET</v>
      </c>
      <c r="I1302" s="342">
        <v>2</v>
      </c>
      <c r="J1302" s="144" t="str">
        <f t="shared" si="187"/>
        <v>SMALL</v>
      </c>
      <c r="K1302" s="144" t="str">
        <f t="shared" si="188"/>
        <v>SMALL</v>
      </c>
      <c r="L1302" s="144" t="str" cm="1">
        <f t="array" ref="L1302">_xlfn.IFS(I1302&lt;=2,"SMALL",I1302&lt;=5,"MEDIUM",I1302&gt;5,"LARGE")</f>
        <v>SMALL</v>
      </c>
      <c r="M1302" s="144" t="str">
        <f t="shared" si="182"/>
        <v>NO</v>
      </c>
      <c r="N1302" s="374">
        <v>4.68</v>
      </c>
      <c r="O1302" s="374">
        <f t="shared" si="183"/>
        <v>5</v>
      </c>
      <c r="P1302" s="158" t="str" cm="1">
        <f t="array" ref="P1302">_xlfn.SWITCH(ROUND(N1302,0),5,"Excellent",4,"Good",3,"ok","Bad")</f>
        <v>Excellent</v>
      </c>
      <c r="Q1302" s="144">
        <v>19</v>
      </c>
      <c r="R1302" s="385">
        <v>43466</v>
      </c>
      <c r="S1302" s="385">
        <v>43830</v>
      </c>
      <c r="T1302" s="144">
        <v>403</v>
      </c>
      <c r="U1302" s="144" t="s">
        <v>69</v>
      </c>
      <c r="V1302" s="144">
        <v>288</v>
      </c>
      <c r="W1302" s="144" t="str">
        <f t="shared" si="189"/>
        <v>Active</v>
      </c>
      <c r="X1302" s="144">
        <v>403</v>
      </c>
      <c r="Y1302" s="157" t="s">
        <v>61</v>
      </c>
      <c r="Z1302" s="386">
        <v>1</v>
      </c>
      <c r="AA1302" s="386">
        <v>0</v>
      </c>
      <c r="AB1302" s="387" t="s">
        <v>65</v>
      </c>
      <c r="AC1302" s="157"/>
    </row>
    <row r="1303" spans="2:29">
      <c r="B1303" s="347">
        <v>85</v>
      </c>
      <c r="C1303" s="383">
        <v>0</v>
      </c>
      <c r="D1303" s="383" t="str">
        <f t="shared" si="184"/>
        <v>NO</v>
      </c>
      <c r="E1303" s="383" t="str">
        <f t="shared" si="185"/>
        <v>HOT</v>
      </c>
      <c r="F1303" s="383" t="str">
        <f t="shared" si="186"/>
        <v>NONE</v>
      </c>
      <c r="G1303" s="384" t="str">
        <f t="shared" si="181"/>
        <v>DRY</v>
      </c>
      <c r="I1303" s="342">
        <v>2</v>
      </c>
      <c r="J1303" s="144" t="str">
        <f t="shared" si="187"/>
        <v>SMALL</v>
      </c>
      <c r="K1303" s="144" t="str">
        <f t="shared" si="188"/>
        <v>SMALL</v>
      </c>
      <c r="L1303" s="144" t="str" cm="1">
        <f t="array" ref="L1303">_xlfn.IFS(I1303&lt;=2,"SMALL",I1303&lt;=5,"MEDIUM",I1303&gt;5,"LARGE")</f>
        <v>SMALL</v>
      </c>
      <c r="M1303" s="144" t="str">
        <f t="shared" si="182"/>
        <v>NO</v>
      </c>
      <c r="N1303" s="374">
        <v>4.58</v>
      </c>
      <c r="O1303" s="374">
        <f t="shared" si="183"/>
        <v>5</v>
      </c>
      <c r="P1303" s="158" t="str" cm="1">
        <f t="array" ref="P1303">_xlfn.SWITCH(ROUND(N1303,0),5,"Excellent",4,"Good",3,"ok","Bad")</f>
        <v>Excellent</v>
      </c>
      <c r="Q1303" s="144">
        <v>65</v>
      </c>
      <c r="R1303" s="385">
        <v>42780</v>
      </c>
      <c r="S1303" s="385">
        <v>43849</v>
      </c>
      <c r="T1303" s="144">
        <v>788</v>
      </c>
      <c r="U1303" s="144" t="s">
        <v>69</v>
      </c>
      <c r="V1303" s="144">
        <v>362</v>
      </c>
      <c r="W1303" s="144" t="str">
        <f t="shared" si="189"/>
        <v>Active</v>
      </c>
      <c r="X1303" s="144">
        <v>788</v>
      </c>
      <c r="Y1303" s="157" t="s">
        <v>70</v>
      </c>
      <c r="Z1303" s="386">
        <v>0.97</v>
      </c>
      <c r="AA1303" s="386">
        <v>0.98</v>
      </c>
      <c r="AB1303" s="387" t="s">
        <v>62</v>
      </c>
      <c r="AC1303" s="157"/>
    </row>
    <row r="1304" spans="2:29">
      <c r="B1304" s="347">
        <v>73</v>
      </c>
      <c r="C1304" s="383">
        <v>447</v>
      </c>
      <c r="D1304" s="383" t="str">
        <f t="shared" si="184"/>
        <v>NO</v>
      </c>
      <c r="E1304" s="383" t="str">
        <f t="shared" si="185"/>
        <v>MILD</v>
      </c>
      <c r="F1304" s="383" t="str">
        <f t="shared" si="186"/>
        <v>RAIN</v>
      </c>
      <c r="G1304" s="384" t="str">
        <f t="shared" si="181"/>
        <v>WET</v>
      </c>
      <c r="I1304" s="342">
        <v>2</v>
      </c>
      <c r="J1304" s="144" t="str">
        <f t="shared" si="187"/>
        <v>SMALL</v>
      </c>
      <c r="K1304" s="144" t="str">
        <f t="shared" si="188"/>
        <v>SMALL</v>
      </c>
      <c r="L1304" s="144" t="str" cm="1">
        <f t="array" ref="L1304">_xlfn.IFS(I1304&lt;=2,"SMALL",I1304&lt;=5,"MEDIUM",I1304&gt;5,"LARGE")</f>
        <v>SMALL</v>
      </c>
      <c r="M1304" s="144" t="str">
        <f t="shared" si="182"/>
        <v>YES</v>
      </c>
      <c r="N1304" s="374">
        <v>4.8</v>
      </c>
      <c r="O1304" s="374">
        <f t="shared" si="183"/>
        <v>5</v>
      </c>
      <c r="P1304" s="158" t="str" cm="1">
        <f t="array" ref="P1304">_xlfn.SWITCH(ROUND(N1304,0),5,"Excellent",4,"Good",3,"ok","Bad")</f>
        <v>Excellent</v>
      </c>
      <c r="Q1304" s="144">
        <v>114</v>
      </c>
      <c r="R1304" s="385">
        <v>42139</v>
      </c>
      <c r="S1304" s="385">
        <v>43883</v>
      </c>
      <c r="T1304" s="144">
        <v>1710</v>
      </c>
      <c r="U1304" s="144" t="s">
        <v>60</v>
      </c>
      <c r="V1304" s="144">
        <v>90</v>
      </c>
      <c r="W1304" s="144" t="str">
        <f t="shared" si="189"/>
        <v>Active</v>
      </c>
      <c r="X1304" s="144">
        <v>1710</v>
      </c>
      <c r="Y1304" s="157" t="s">
        <v>61</v>
      </c>
      <c r="Z1304" s="386">
        <v>1</v>
      </c>
      <c r="AA1304" s="386">
        <v>0.85</v>
      </c>
      <c r="AB1304" s="387" t="s">
        <v>65</v>
      </c>
      <c r="AC1304" s="157"/>
    </row>
    <row r="1305" spans="2:29">
      <c r="B1305" s="347">
        <v>87</v>
      </c>
      <c r="C1305" s="383">
        <v>0</v>
      </c>
      <c r="D1305" s="383" t="str">
        <f t="shared" si="184"/>
        <v>NO</v>
      </c>
      <c r="E1305" s="383" t="str">
        <f t="shared" si="185"/>
        <v>HOT</v>
      </c>
      <c r="F1305" s="383" t="str">
        <f t="shared" si="186"/>
        <v>NONE</v>
      </c>
      <c r="G1305" s="384" t="str">
        <f t="shared" si="181"/>
        <v>DRY</v>
      </c>
      <c r="I1305" s="342">
        <v>2</v>
      </c>
      <c r="J1305" s="144" t="str">
        <f t="shared" si="187"/>
        <v>SMALL</v>
      </c>
      <c r="K1305" s="144" t="str">
        <f t="shared" si="188"/>
        <v>SMALL</v>
      </c>
      <c r="L1305" s="144" t="str" cm="1">
        <f t="array" ref="L1305">_xlfn.IFS(I1305&lt;=2,"SMALL",I1305&lt;=5,"MEDIUM",I1305&gt;5,"LARGE")</f>
        <v>SMALL</v>
      </c>
      <c r="M1305" s="144" t="str">
        <f t="shared" si="182"/>
        <v>NO</v>
      </c>
      <c r="N1305" s="374">
        <v>4.92</v>
      </c>
      <c r="O1305" s="374">
        <f t="shared" si="183"/>
        <v>5</v>
      </c>
      <c r="P1305" s="158" t="str" cm="1">
        <f t="array" ref="P1305">_xlfn.SWITCH(ROUND(N1305,0),5,"Excellent",4,"Good",3,"ok","Bad")</f>
        <v>Excellent</v>
      </c>
      <c r="Q1305" s="144">
        <v>59</v>
      </c>
      <c r="R1305" s="385">
        <v>42151</v>
      </c>
      <c r="S1305" s="385">
        <v>43731</v>
      </c>
      <c r="T1305" s="144">
        <v>2249</v>
      </c>
      <c r="U1305" s="144" t="s">
        <v>60</v>
      </c>
      <c r="V1305" s="144">
        <v>89</v>
      </c>
      <c r="W1305" s="144" t="str">
        <f t="shared" si="189"/>
        <v>Active</v>
      </c>
      <c r="X1305" s="144">
        <v>2249</v>
      </c>
      <c r="Y1305" s="157" t="s">
        <v>61</v>
      </c>
      <c r="Z1305" s="386">
        <v>0.9</v>
      </c>
      <c r="AA1305" s="386">
        <v>0.83</v>
      </c>
      <c r="AB1305" s="387" t="s">
        <v>65</v>
      </c>
      <c r="AC1305" s="157"/>
    </row>
    <row r="1306" spans="2:29">
      <c r="B1306" s="347">
        <v>85</v>
      </c>
      <c r="C1306" s="383">
        <v>69</v>
      </c>
      <c r="D1306" s="383" t="str">
        <f t="shared" si="184"/>
        <v>NO</v>
      </c>
      <c r="E1306" s="383" t="str">
        <f t="shared" si="185"/>
        <v>HOT</v>
      </c>
      <c r="F1306" s="383" t="str">
        <f t="shared" si="186"/>
        <v>RAIN</v>
      </c>
      <c r="G1306" s="384" t="str">
        <f t="shared" si="181"/>
        <v>DRY</v>
      </c>
      <c r="I1306" s="342">
        <v>2</v>
      </c>
      <c r="J1306" s="144" t="str">
        <f t="shared" si="187"/>
        <v>SMALL</v>
      </c>
      <c r="K1306" s="144" t="str">
        <f t="shared" si="188"/>
        <v>SMALL</v>
      </c>
      <c r="L1306" s="144" t="str" cm="1">
        <f t="array" ref="L1306">_xlfn.IFS(I1306&lt;=2,"SMALL",I1306&lt;=5,"MEDIUM",I1306&gt;5,"LARGE")</f>
        <v>SMALL</v>
      </c>
      <c r="M1306" s="144" t="str">
        <f t="shared" si="182"/>
        <v>NO</v>
      </c>
      <c r="N1306" s="374">
        <v>5</v>
      </c>
      <c r="O1306" s="374">
        <f t="shared" si="183"/>
        <v>5</v>
      </c>
      <c r="P1306" s="158" t="str" cm="1">
        <f t="array" ref="P1306">_xlfn.SWITCH(ROUND(N1306,0),5,"Excellent",4,"Good",3,"ok","Bad")</f>
        <v>Excellent</v>
      </c>
      <c r="Q1306" s="144">
        <v>5</v>
      </c>
      <c r="R1306" s="385">
        <v>42221</v>
      </c>
      <c r="S1306" s="385">
        <v>42967</v>
      </c>
      <c r="T1306" s="144">
        <v>1163</v>
      </c>
      <c r="U1306" s="144" t="s">
        <v>60</v>
      </c>
      <c r="V1306" s="144">
        <v>365</v>
      </c>
      <c r="W1306" s="144" t="str">
        <f t="shared" si="189"/>
        <v>Active</v>
      </c>
      <c r="X1306" s="144">
        <v>1163</v>
      </c>
      <c r="Y1306" s="157" t="s">
        <v>64</v>
      </c>
      <c r="Z1306" s="386">
        <v>1</v>
      </c>
      <c r="AA1306" s="386">
        <v>0.61</v>
      </c>
      <c r="AB1306" s="387" t="s">
        <v>65</v>
      </c>
      <c r="AC1306" s="157"/>
    </row>
    <row r="1307" spans="2:29">
      <c r="B1307" s="347">
        <v>74</v>
      </c>
      <c r="C1307" s="383">
        <v>254</v>
      </c>
      <c r="D1307" s="383" t="str">
        <f t="shared" si="184"/>
        <v>NO</v>
      </c>
      <c r="E1307" s="383" t="str">
        <f t="shared" si="185"/>
        <v>MILD</v>
      </c>
      <c r="F1307" s="383" t="str">
        <f t="shared" si="186"/>
        <v>RAIN</v>
      </c>
      <c r="G1307" s="384" t="str">
        <f t="shared" si="181"/>
        <v>WET</v>
      </c>
      <c r="I1307" s="342">
        <v>2</v>
      </c>
      <c r="J1307" s="144" t="str">
        <f t="shared" si="187"/>
        <v>SMALL</v>
      </c>
      <c r="K1307" s="144" t="str">
        <f t="shared" si="188"/>
        <v>SMALL</v>
      </c>
      <c r="L1307" s="144" t="str" cm="1">
        <f t="array" ref="L1307">_xlfn.IFS(I1307&lt;=2,"SMALL",I1307&lt;=5,"MEDIUM",I1307&gt;5,"LARGE")</f>
        <v>SMALL</v>
      </c>
      <c r="M1307" s="144" t="str">
        <f t="shared" si="182"/>
        <v>YES</v>
      </c>
      <c r="N1307" s="374">
        <v>4.9800000000000004</v>
      </c>
      <c r="O1307" s="374">
        <f t="shared" si="183"/>
        <v>5</v>
      </c>
      <c r="P1307" s="158" t="str" cm="1">
        <f t="array" ref="P1307">_xlfn.SWITCH(ROUND(N1307,0),5,"Excellent",4,"Good",3,"ok","Bad")</f>
        <v>Excellent</v>
      </c>
      <c r="Q1307" s="144">
        <v>163</v>
      </c>
      <c r="R1307" s="385">
        <v>42403</v>
      </c>
      <c r="S1307" s="385">
        <v>44046</v>
      </c>
      <c r="T1307" s="144">
        <v>3</v>
      </c>
      <c r="U1307" s="144" t="s">
        <v>60</v>
      </c>
      <c r="V1307" s="144">
        <v>233</v>
      </c>
      <c r="W1307" s="144" t="str">
        <f t="shared" si="189"/>
        <v>Active</v>
      </c>
      <c r="X1307" s="144">
        <v>3</v>
      </c>
      <c r="Y1307" s="157" t="s">
        <v>70</v>
      </c>
      <c r="Z1307" s="386">
        <v>1</v>
      </c>
      <c r="AA1307" s="386">
        <v>0.9</v>
      </c>
      <c r="AB1307" s="387" t="s">
        <v>62</v>
      </c>
      <c r="AC1307" s="157"/>
    </row>
    <row r="1308" spans="2:29">
      <c r="B1308" s="347">
        <v>80</v>
      </c>
      <c r="C1308" s="383">
        <v>0</v>
      </c>
      <c r="D1308" s="383" t="str">
        <f t="shared" si="184"/>
        <v>NO</v>
      </c>
      <c r="E1308" s="383" t="str">
        <f t="shared" si="185"/>
        <v>MILD</v>
      </c>
      <c r="F1308" s="383" t="str">
        <f t="shared" si="186"/>
        <v>NONE</v>
      </c>
      <c r="G1308" s="384" t="str">
        <f t="shared" si="181"/>
        <v>WET</v>
      </c>
      <c r="I1308" s="342">
        <v>5</v>
      </c>
      <c r="J1308" s="144" t="str">
        <f t="shared" si="187"/>
        <v>LARGE</v>
      </c>
      <c r="K1308" s="144" t="str">
        <f t="shared" si="188"/>
        <v>MEDIUM</v>
      </c>
      <c r="L1308" s="144" t="str" cm="1">
        <f t="array" ref="L1308">_xlfn.IFS(I1308&lt;=2,"SMALL",I1308&lt;=5,"MEDIUM",I1308&gt;5,"LARGE")</f>
        <v>MEDIUM</v>
      </c>
      <c r="M1308" s="144" t="str">
        <f t="shared" si="182"/>
        <v>YES</v>
      </c>
      <c r="N1308" s="374">
        <v>4.88</v>
      </c>
      <c r="O1308" s="374">
        <f t="shared" si="183"/>
        <v>5</v>
      </c>
      <c r="P1308" s="158" t="str" cm="1">
        <f t="array" ref="P1308">_xlfn.SWITCH(ROUND(N1308,0),5,"Excellent",4,"Good",3,"ok","Bad")</f>
        <v>Excellent</v>
      </c>
      <c r="Q1308" s="144">
        <v>233</v>
      </c>
      <c r="R1308" s="385">
        <v>42146</v>
      </c>
      <c r="S1308" s="385">
        <v>44023</v>
      </c>
      <c r="T1308" s="144">
        <v>694</v>
      </c>
      <c r="U1308" s="144" t="s">
        <v>69</v>
      </c>
      <c r="V1308" s="144">
        <v>328</v>
      </c>
      <c r="W1308" s="144" t="str">
        <f t="shared" si="189"/>
        <v>Active</v>
      </c>
      <c r="X1308" s="144">
        <v>694</v>
      </c>
      <c r="Y1308" s="157" t="s">
        <v>61</v>
      </c>
      <c r="Z1308" s="386">
        <v>1</v>
      </c>
      <c r="AA1308" s="386">
        <v>0.5</v>
      </c>
      <c r="AB1308" s="387" t="s">
        <v>65</v>
      </c>
      <c r="AC1308" s="157"/>
    </row>
    <row r="1309" spans="2:29">
      <c r="B1309" s="347">
        <v>67</v>
      </c>
      <c r="C1309" s="383">
        <v>3</v>
      </c>
      <c r="D1309" s="383" t="str">
        <f t="shared" si="184"/>
        <v>NO</v>
      </c>
      <c r="E1309" s="383" t="str">
        <f t="shared" si="185"/>
        <v>MILD</v>
      </c>
      <c r="F1309" s="383" t="str">
        <f t="shared" si="186"/>
        <v>RAIN</v>
      </c>
      <c r="G1309" s="384" t="str">
        <f t="shared" si="181"/>
        <v>WET</v>
      </c>
      <c r="I1309" s="342">
        <v>2</v>
      </c>
      <c r="J1309" s="144" t="str">
        <f t="shared" si="187"/>
        <v>SMALL</v>
      </c>
      <c r="K1309" s="144" t="str">
        <f t="shared" si="188"/>
        <v>SMALL</v>
      </c>
      <c r="L1309" s="144" t="str" cm="1">
        <f t="array" ref="L1309">_xlfn.IFS(I1309&lt;=2,"SMALL",I1309&lt;=5,"MEDIUM",I1309&gt;5,"LARGE")</f>
        <v>SMALL</v>
      </c>
      <c r="M1309" s="144" t="str">
        <f t="shared" si="182"/>
        <v>YES</v>
      </c>
      <c r="N1309" s="374">
        <v>4.99</v>
      </c>
      <c r="O1309" s="374">
        <f t="shared" si="183"/>
        <v>5</v>
      </c>
      <c r="P1309" s="158" t="str" cm="1">
        <f t="array" ref="P1309">_xlfn.SWITCH(ROUND(N1309,0),5,"Excellent",4,"Good",3,"ok","Bad")</f>
        <v>Excellent</v>
      </c>
      <c r="Q1309" s="144">
        <v>359</v>
      </c>
      <c r="R1309" s="385">
        <v>42186</v>
      </c>
      <c r="S1309" s="385">
        <v>43912</v>
      </c>
      <c r="T1309" s="144">
        <v>2263</v>
      </c>
      <c r="U1309" s="144" t="s">
        <v>60</v>
      </c>
      <c r="V1309" s="144">
        <v>45</v>
      </c>
      <c r="W1309" s="144" t="str">
        <f t="shared" si="189"/>
        <v>Active</v>
      </c>
      <c r="X1309" s="144">
        <v>2263</v>
      </c>
      <c r="Y1309" s="157" t="s">
        <v>70</v>
      </c>
      <c r="Z1309" s="386">
        <v>1</v>
      </c>
      <c r="AA1309" s="386">
        <v>1</v>
      </c>
      <c r="AB1309" s="387" t="s">
        <v>65</v>
      </c>
      <c r="AC1309" s="157"/>
    </row>
    <row r="1310" spans="2:29">
      <c r="B1310" s="347">
        <v>66</v>
      </c>
      <c r="C1310" s="383">
        <v>84</v>
      </c>
      <c r="D1310" s="383" t="str">
        <f t="shared" si="184"/>
        <v>NO</v>
      </c>
      <c r="E1310" s="383" t="str">
        <f t="shared" si="185"/>
        <v>MILD</v>
      </c>
      <c r="F1310" s="383" t="str">
        <f t="shared" si="186"/>
        <v>RAIN</v>
      </c>
      <c r="G1310" s="384" t="str">
        <f t="shared" si="181"/>
        <v>WET</v>
      </c>
      <c r="I1310" s="342">
        <v>2</v>
      </c>
      <c r="J1310" s="144" t="str">
        <f t="shared" si="187"/>
        <v>SMALL</v>
      </c>
      <c r="K1310" s="144" t="str">
        <f t="shared" si="188"/>
        <v>SMALL</v>
      </c>
      <c r="L1310" s="144" t="str" cm="1">
        <f t="array" ref="L1310">_xlfn.IFS(I1310&lt;=2,"SMALL",I1310&lt;=5,"MEDIUM",I1310&gt;5,"LARGE")</f>
        <v>SMALL</v>
      </c>
      <c r="M1310" s="144" t="str">
        <f t="shared" si="182"/>
        <v>YES</v>
      </c>
      <c r="N1310" s="374">
        <v>4.9000000000000004</v>
      </c>
      <c r="O1310" s="374">
        <f t="shared" si="183"/>
        <v>5</v>
      </c>
      <c r="P1310" s="158" t="str" cm="1">
        <f t="array" ref="P1310">_xlfn.SWITCH(ROUND(N1310,0),5,"Excellent",4,"Good",3,"ok","Bad")</f>
        <v>Excellent</v>
      </c>
      <c r="Q1310" s="144">
        <v>275</v>
      </c>
      <c r="R1310" s="385">
        <v>42149</v>
      </c>
      <c r="S1310" s="385">
        <v>44056</v>
      </c>
      <c r="T1310" s="144">
        <v>2264</v>
      </c>
      <c r="U1310" s="144" t="s">
        <v>69</v>
      </c>
      <c r="V1310" s="144">
        <v>38</v>
      </c>
      <c r="W1310" s="144" t="str">
        <f t="shared" si="189"/>
        <v>Active</v>
      </c>
      <c r="X1310" s="144">
        <v>2264</v>
      </c>
      <c r="Y1310" s="157" t="s">
        <v>70</v>
      </c>
      <c r="Z1310" s="386">
        <v>0.94</v>
      </c>
      <c r="AA1310" s="386">
        <v>0.92</v>
      </c>
      <c r="AB1310" s="387" t="s">
        <v>65</v>
      </c>
      <c r="AC1310" s="157"/>
    </row>
    <row r="1311" spans="2:29">
      <c r="B1311" s="347">
        <v>75</v>
      </c>
      <c r="C1311" s="383">
        <v>0</v>
      </c>
      <c r="D1311" s="383" t="str">
        <f t="shared" si="184"/>
        <v>NO</v>
      </c>
      <c r="E1311" s="383" t="str">
        <f t="shared" si="185"/>
        <v>MILD</v>
      </c>
      <c r="F1311" s="383" t="str">
        <f t="shared" si="186"/>
        <v>NONE</v>
      </c>
      <c r="G1311" s="384" t="str">
        <f t="shared" si="181"/>
        <v>WET</v>
      </c>
      <c r="I1311" s="342">
        <v>6</v>
      </c>
      <c r="J1311" s="144" t="str">
        <f t="shared" si="187"/>
        <v>LARGE</v>
      </c>
      <c r="K1311" s="144" t="str">
        <f t="shared" si="188"/>
        <v>LARGE</v>
      </c>
      <c r="L1311" s="144" t="str" cm="1">
        <f t="array" ref="L1311">_xlfn.IFS(I1311&lt;=2,"SMALL",I1311&lt;=5,"MEDIUM",I1311&gt;5,"LARGE")</f>
        <v>LARGE</v>
      </c>
      <c r="M1311" s="144" t="str">
        <f t="shared" si="182"/>
        <v>NO</v>
      </c>
      <c r="N1311" s="374">
        <v>4.76</v>
      </c>
      <c r="O1311" s="374">
        <f t="shared" si="183"/>
        <v>5</v>
      </c>
      <c r="P1311" s="158" t="str" cm="1">
        <f t="array" ref="P1311">_xlfn.SWITCH(ROUND(N1311,0),5,"Excellent",4,"Good",3,"ok","Bad")</f>
        <v>Excellent</v>
      </c>
      <c r="Q1311" s="144">
        <v>213</v>
      </c>
      <c r="R1311" s="385">
        <v>42151</v>
      </c>
      <c r="S1311" s="385">
        <v>43891</v>
      </c>
      <c r="T1311" s="144">
        <v>1051</v>
      </c>
      <c r="U1311" s="144" t="s">
        <v>69</v>
      </c>
      <c r="V1311" s="144">
        <v>13</v>
      </c>
      <c r="W1311" s="144" t="str">
        <f t="shared" si="189"/>
        <v>Active</v>
      </c>
      <c r="X1311" s="144">
        <v>1051</v>
      </c>
      <c r="Y1311" s="157" t="s">
        <v>61</v>
      </c>
      <c r="Z1311" s="386">
        <v>1</v>
      </c>
      <c r="AA1311" s="386">
        <v>0.76</v>
      </c>
      <c r="AB1311" s="387" t="s">
        <v>65</v>
      </c>
      <c r="AC1311" s="157"/>
    </row>
    <row r="1312" spans="2:29">
      <c r="B1312" s="347">
        <v>75</v>
      </c>
      <c r="C1312" s="383">
        <v>0</v>
      </c>
      <c r="D1312" s="383" t="str">
        <f t="shared" si="184"/>
        <v>NO</v>
      </c>
      <c r="E1312" s="383" t="str">
        <f t="shared" si="185"/>
        <v>MILD</v>
      </c>
      <c r="F1312" s="383" t="str">
        <f t="shared" si="186"/>
        <v>NONE</v>
      </c>
      <c r="G1312" s="384" t="str">
        <f t="shared" si="181"/>
        <v>WET</v>
      </c>
      <c r="I1312" s="342">
        <v>2</v>
      </c>
      <c r="J1312" s="144" t="str">
        <f t="shared" si="187"/>
        <v>SMALL</v>
      </c>
      <c r="K1312" s="144" t="str">
        <f t="shared" si="188"/>
        <v>SMALL</v>
      </c>
      <c r="L1312" s="144" t="str" cm="1">
        <f t="array" ref="L1312">_xlfn.IFS(I1312&lt;=2,"SMALL",I1312&lt;=5,"MEDIUM",I1312&gt;5,"LARGE")</f>
        <v>SMALL</v>
      </c>
      <c r="M1312" s="144" t="str">
        <f t="shared" si="182"/>
        <v>NO</v>
      </c>
      <c r="N1312" s="374">
        <v>4.5199999999999996</v>
      </c>
      <c r="O1312" s="374">
        <f t="shared" si="183"/>
        <v>5</v>
      </c>
      <c r="P1312" s="158" t="str" cm="1">
        <f t="array" ref="P1312">_xlfn.SWITCH(ROUND(N1312,0),5,"Excellent",4,"Good",3,"ok","Bad")</f>
        <v>Excellent</v>
      </c>
      <c r="Q1312" s="144">
        <v>50</v>
      </c>
      <c r="R1312" s="385">
        <v>42163</v>
      </c>
      <c r="S1312" s="385">
        <v>43466</v>
      </c>
      <c r="T1312" s="144">
        <v>2267</v>
      </c>
      <c r="U1312" s="144" t="s">
        <v>60</v>
      </c>
      <c r="V1312" s="144">
        <v>0</v>
      </c>
      <c r="W1312" s="144" t="str">
        <f t="shared" si="189"/>
        <v>Inactive</v>
      </c>
      <c r="X1312" s="144">
        <v>2267</v>
      </c>
      <c r="Y1312" s="157" t="s">
        <v>61</v>
      </c>
      <c r="Z1312" s="386">
        <v>1</v>
      </c>
      <c r="AA1312" s="386">
        <v>1</v>
      </c>
      <c r="AB1312" s="387" t="s">
        <v>65</v>
      </c>
      <c r="AC1312" s="157"/>
    </row>
    <row r="1313" spans="2:29">
      <c r="B1313" s="347">
        <v>85</v>
      </c>
      <c r="C1313" s="383">
        <v>0</v>
      </c>
      <c r="D1313" s="383" t="str">
        <f t="shared" si="184"/>
        <v>NO</v>
      </c>
      <c r="E1313" s="383" t="str">
        <f t="shared" si="185"/>
        <v>HOT</v>
      </c>
      <c r="F1313" s="383" t="str">
        <f t="shared" si="186"/>
        <v>NONE</v>
      </c>
      <c r="G1313" s="384" t="str">
        <f t="shared" si="181"/>
        <v>DRY</v>
      </c>
      <c r="I1313" s="342">
        <v>2</v>
      </c>
      <c r="J1313" s="144" t="str">
        <f t="shared" si="187"/>
        <v>SMALL</v>
      </c>
      <c r="K1313" s="144" t="str">
        <f t="shared" si="188"/>
        <v>SMALL</v>
      </c>
      <c r="L1313" s="144" t="str" cm="1">
        <f t="array" ref="L1313">_xlfn.IFS(I1313&lt;=2,"SMALL",I1313&lt;=5,"MEDIUM",I1313&gt;5,"LARGE")</f>
        <v>SMALL</v>
      </c>
      <c r="M1313" s="144" t="str">
        <f t="shared" si="182"/>
        <v>YES</v>
      </c>
      <c r="N1313" s="374">
        <v>4.99</v>
      </c>
      <c r="O1313" s="374">
        <f t="shared" si="183"/>
        <v>5</v>
      </c>
      <c r="P1313" s="158" t="str" cm="1">
        <f t="array" ref="P1313">_xlfn.SWITCH(ROUND(N1313,0),5,"Excellent",4,"Good",3,"ok","Bad")</f>
        <v>Excellent</v>
      </c>
      <c r="Q1313" s="144">
        <v>147</v>
      </c>
      <c r="R1313" s="385">
        <v>42183</v>
      </c>
      <c r="S1313" s="385">
        <v>44046</v>
      </c>
      <c r="T1313" s="144">
        <v>154</v>
      </c>
      <c r="U1313" s="144" t="s">
        <v>69</v>
      </c>
      <c r="V1313" s="144">
        <v>356</v>
      </c>
      <c r="W1313" s="144" t="str">
        <f t="shared" si="189"/>
        <v>Active</v>
      </c>
      <c r="X1313" s="144">
        <v>154</v>
      </c>
      <c r="Y1313" s="157" t="s">
        <v>70</v>
      </c>
      <c r="Z1313" s="386">
        <v>1</v>
      </c>
      <c r="AA1313" s="386">
        <v>0.99</v>
      </c>
      <c r="AB1313" s="387" t="s">
        <v>65</v>
      </c>
      <c r="AC1313" s="157"/>
    </row>
    <row r="1314" spans="2:29">
      <c r="B1314" s="347">
        <v>66</v>
      </c>
      <c r="C1314" s="383">
        <v>33</v>
      </c>
      <c r="D1314" s="383" t="str">
        <f t="shared" si="184"/>
        <v>NO</v>
      </c>
      <c r="E1314" s="383" t="str">
        <f t="shared" si="185"/>
        <v>MILD</v>
      </c>
      <c r="F1314" s="383" t="str">
        <f t="shared" si="186"/>
        <v>RAIN</v>
      </c>
      <c r="G1314" s="384" t="str">
        <f t="shared" si="181"/>
        <v>WET</v>
      </c>
      <c r="I1314" s="342">
        <v>4</v>
      </c>
      <c r="J1314" s="144" t="str">
        <f t="shared" si="187"/>
        <v>LARGE</v>
      </c>
      <c r="K1314" s="144" t="str">
        <f t="shared" si="188"/>
        <v>MEDIUM</v>
      </c>
      <c r="L1314" s="144" t="str" cm="1">
        <f t="array" ref="L1314">_xlfn.IFS(I1314&lt;=2,"SMALL",I1314&lt;=5,"MEDIUM",I1314&gt;5,"LARGE")</f>
        <v>MEDIUM</v>
      </c>
      <c r="M1314" s="144" t="str">
        <f t="shared" si="182"/>
        <v>NO</v>
      </c>
      <c r="N1314" s="374">
        <v>4.9400000000000004</v>
      </c>
      <c r="O1314" s="374">
        <f t="shared" si="183"/>
        <v>5</v>
      </c>
      <c r="P1314" s="158" t="str" cm="1">
        <f t="array" ref="P1314">_xlfn.SWITCH(ROUND(N1314,0),5,"Excellent",4,"Good",3,"ok","Bad")</f>
        <v>Excellent</v>
      </c>
      <c r="Q1314" s="144">
        <v>16</v>
      </c>
      <c r="R1314" s="385">
        <v>42375</v>
      </c>
      <c r="S1314" s="385">
        <v>43833</v>
      </c>
      <c r="T1314" s="144">
        <v>476</v>
      </c>
      <c r="U1314" s="144" t="s">
        <v>69</v>
      </c>
      <c r="V1314" s="144">
        <v>0</v>
      </c>
      <c r="W1314" s="144" t="str">
        <f t="shared" si="189"/>
        <v>Inactive</v>
      </c>
      <c r="X1314" s="144">
        <v>476</v>
      </c>
      <c r="Y1314" s="157" t="s">
        <v>61</v>
      </c>
      <c r="Z1314" s="386">
        <v>0.9</v>
      </c>
      <c r="AA1314" s="386">
        <v>0.93</v>
      </c>
      <c r="AB1314" s="387" t="s">
        <v>65</v>
      </c>
      <c r="AC1314" s="157"/>
    </row>
    <row r="1315" spans="2:29">
      <c r="B1315" s="347">
        <v>90</v>
      </c>
      <c r="C1315" s="383">
        <v>0</v>
      </c>
      <c r="D1315" s="383" t="str">
        <f t="shared" si="184"/>
        <v>NO</v>
      </c>
      <c r="E1315" s="383" t="str">
        <f t="shared" si="185"/>
        <v>HOT</v>
      </c>
      <c r="F1315" s="383" t="str">
        <f t="shared" si="186"/>
        <v>NONE</v>
      </c>
      <c r="G1315" s="384" t="str">
        <f t="shared" si="181"/>
        <v>DRY</v>
      </c>
      <c r="I1315" s="342">
        <v>2</v>
      </c>
      <c r="J1315" s="144" t="str">
        <f t="shared" si="187"/>
        <v>SMALL</v>
      </c>
      <c r="K1315" s="144" t="str">
        <f t="shared" si="188"/>
        <v>SMALL</v>
      </c>
      <c r="L1315" s="144" t="str" cm="1">
        <f t="array" ref="L1315">_xlfn.IFS(I1315&lt;=2,"SMALL",I1315&lt;=5,"MEDIUM",I1315&gt;5,"LARGE")</f>
        <v>SMALL</v>
      </c>
      <c r="M1315" s="144" t="str">
        <f t="shared" si="182"/>
        <v>NO</v>
      </c>
      <c r="N1315" s="374">
        <v>4.58</v>
      </c>
      <c r="O1315" s="374">
        <f t="shared" si="183"/>
        <v>5</v>
      </c>
      <c r="P1315" s="158" t="str" cm="1">
        <f t="array" ref="P1315">_xlfn.SWITCH(ROUND(N1315,0),5,"Excellent",4,"Good",3,"ok","Bad")</f>
        <v>Excellent</v>
      </c>
      <c r="Q1315" s="144">
        <v>122</v>
      </c>
      <c r="R1315" s="385">
        <v>42150</v>
      </c>
      <c r="S1315" s="385">
        <v>43861</v>
      </c>
      <c r="T1315" s="144">
        <v>2268</v>
      </c>
      <c r="U1315" s="144" t="s">
        <v>60</v>
      </c>
      <c r="V1315" s="144">
        <v>44</v>
      </c>
      <c r="W1315" s="144" t="str">
        <f t="shared" si="189"/>
        <v>Active</v>
      </c>
      <c r="X1315" s="144">
        <v>2268</v>
      </c>
      <c r="Y1315" s="157" t="s">
        <v>64</v>
      </c>
      <c r="Z1315" s="386">
        <v>0.9</v>
      </c>
      <c r="AA1315" s="386">
        <v>0.37</v>
      </c>
      <c r="AB1315" s="387" t="s">
        <v>65</v>
      </c>
      <c r="AC1315" s="157"/>
    </row>
    <row r="1316" spans="2:29">
      <c r="B1316" s="347">
        <v>69</v>
      </c>
      <c r="C1316" s="383">
        <v>0</v>
      </c>
      <c r="D1316" s="383" t="str">
        <f t="shared" si="184"/>
        <v>NO</v>
      </c>
      <c r="E1316" s="383" t="str">
        <f t="shared" si="185"/>
        <v>MILD</v>
      </c>
      <c r="F1316" s="383" t="str">
        <f t="shared" si="186"/>
        <v>NONE</v>
      </c>
      <c r="G1316" s="384" t="str">
        <f t="shared" si="181"/>
        <v>WET</v>
      </c>
      <c r="I1316" s="342">
        <v>4</v>
      </c>
      <c r="J1316" s="144" t="str">
        <f t="shared" si="187"/>
        <v>LARGE</v>
      </c>
      <c r="K1316" s="144" t="str">
        <f t="shared" si="188"/>
        <v>MEDIUM</v>
      </c>
      <c r="L1316" s="144" t="str" cm="1">
        <f t="array" ref="L1316">_xlfn.IFS(I1316&lt;=2,"SMALL",I1316&lt;=5,"MEDIUM",I1316&gt;5,"LARGE")</f>
        <v>MEDIUM</v>
      </c>
      <c r="M1316" s="144" t="str">
        <f t="shared" si="182"/>
        <v>NO</v>
      </c>
      <c r="N1316" s="374">
        <v>4.82</v>
      </c>
      <c r="O1316" s="374">
        <f t="shared" si="183"/>
        <v>5</v>
      </c>
      <c r="P1316" s="158" t="str" cm="1">
        <f t="array" ref="P1316">_xlfn.SWITCH(ROUND(N1316,0),5,"Excellent",4,"Good",3,"ok","Bad")</f>
        <v>Excellent</v>
      </c>
      <c r="Q1316" s="144">
        <v>33</v>
      </c>
      <c r="R1316" s="385">
        <v>42254</v>
      </c>
      <c r="S1316" s="385">
        <v>43835</v>
      </c>
      <c r="T1316" s="144">
        <v>2269</v>
      </c>
      <c r="U1316" s="144" t="s">
        <v>69</v>
      </c>
      <c r="V1316" s="144">
        <v>290</v>
      </c>
      <c r="W1316" s="144" t="str">
        <f t="shared" si="189"/>
        <v>Active</v>
      </c>
      <c r="X1316" s="144">
        <v>2269</v>
      </c>
      <c r="Y1316" s="157" t="s">
        <v>70</v>
      </c>
      <c r="Z1316" s="386">
        <v>1</v>
      </c>
      <c r="AA1316" s="386">
        <v>0.97</v>
      </c>
      <c r="AB1316" s="387" t="s">
        <v>62</v>
      </c>
      <c r="AC1316" s="157"/>
    </row>
    <row r="1317" spans="2:29">
      <c r="B1317" s="347">
        <v>88</v>
      </c>
      <c r="C1317" s="383">
        <v>0</v>
      </c>
      <c r="D1317" s="383" t="str">
        <f t="shared" si="184"/>
        <v>NO</v>
      </c>
      <c r="E1317" s="383" t="str">
        <f t="shared" si="185"/>
        <v>HOT</v>
      </c>
      <c r="F1317" s="383" t="str">
        <f t="shared" si="186"/>
        <v>NONE</v>
      </c>
      <c r="G1317" s="384" t="str">
        <f t="shared" si="181"/>
        <v>DRY</v>
      </c>
      <c r="I1317" s="342">
        <v>4</v>
      </c>
      <c r="J1317" s="144" t="str">
        <f t="shared" si="187"/>
        <v>LARGE</v>
      </c>
      <c r="K1317" s="144" t="str">
        <f t="shared" si="188"/>
        <v>MEDIUM</v>
      </c>
      <c r="L1317" s="144" t="str" cm="1">
        <f t="array" ref="L1317">_xlfn.IFS(I1317&lt;=2,"SMALL",I1317&lt;=5,"MEDIUM",I1317&gt;5,"LARGE")</f>
        <v>MEDIUM</v>
      </c>
      <c r="M1317" s="144" t="str">
        <f t="shared" si="182"/>
        <v>NO</v>
      </c>
      <c r="N1317" s="374">
        <v>4.8</v>
      </c>
      <c r="O1317" s="374">
        <f t="shared" si="183"/>
        <v>5</v>
      </c>
      <c r="P1317" s="158" t="str" cm="1">
        <f t="array" ref="P1317">_xlfn.SWITCH(ROUND(N1317,0),5,"Excellent",4,"Good",3,"ok","Bad")</f>
        <v>Excellent</v>
      </c>
      <c r="Q1317" s="144">
        <v>25</v>
      </c>
      <c r="R1317" s="385">
        <v>42172</v>
      </c>
      <c r="S1317" s="385">
        <v>43519</v>
      </c>
      <c r="T1317" s="144">
        <v>2272</v>
      </c>
      <c r="U1317" s="144" t="s">
        <v>69</v>
      </c>
      <c r="V1317" s="144">
        <v>0</v>
      </c>
      <c r="W1317" s="144" t="str">
        <f t="shared" si="189"/>
        <v>Inactive</v>
      </c>
      <c r="X1317" s="144">
        <v>2272</v>
      </c>
      <c r="Y1317" s="157" t="s">
        <v>70</v>
      </c>
      <c r="Z1317" s="386">
        <v>1</v>
      </c>
      <c r="AA1317" s="386">
        <v>0.77</v>
      </c>
      <c r="AB1317" s="387" t="s">
        <v>62</v>
      </c>
      <c r="AC1317" s="157"/>
    </row>
    <row r="1318" spans="2:29">
      <c r="B1318" s="347">
        <v>83</v>
      </c>
      <c r="C1318" s="383">
        <v>0</v>
      </c>
      <c r="D1318" s="383" t="str">
        <f t="shared" si="184"/>
        <v>NO</v>
      </c>
      <c r="E1318" s="383" t="str">
        <f t="shared" si="185"/>
        <v>HOT</v>
      </c>
      <c r="F1318" s="383" t="str">
        <f t="shared" si="186"/>
        <v>NONE</v>
      </c>
      <c r="G1318" s="384" t="str">
        <f t="shared" si="181"/>
        <v>DRY</v>
      </c>
      <c r="I1318" s="342">
        <v>1</v>
      </c>
      <c r="J1318" s="144" t="str">
        <f t="shared" si="187"/>
        <v>SMALL</v>
      </c>
      <c r="K1318" s="144" t="str">
        <f t="shared" si="188"/>
        <v>SMALL</v>
      </c>
      <c r="L1318" s="144" t="str" cm="1">
        <f t="array" ref="L1318">_xlfn.IFS(I1318&lt;=2,"SMALL",I1318&lt;=5,"MEDIUM",I1318&gt;5,"LARGE")</f>
        <v>SMALL</v>
      </c>
      <c r="M1318" s="144" t="str">
        <f t="shared" si="182"/>
        <v>NO</v>
      </c>
      <c r="N1318" s="374">
        <v>4.67</v>
      </c>
      <c r="O1318" s="374">
        <f t="shared" si="183"/>
        <v>5</v>
      </c>
      <c r="P1318" s="158" t="str" cm="1">
        <f t="array" ref="P1318">_xlfn.SWITCH(ROUND(N1318,0),5,"Excellent",4,"Good",3,"ok","Bad")</f>
        <v>Excellent</v>
      </c>
      <c r="Q1318" s="144">
        <v>6</v>
      </c>
      <c r="R1318" s="385">
        <v>42536</v>
      </c>
      <c r="S1318" s="385">
        <v>43952</v>
      </c>
      <c r="T1318" s="144">
        <v>1169</v>
      </c>
      <c r="U1318" s="144" t="s">
        <v>69</v>
      </c>
      <c r="V1318" s="144">
        <v>320</v>
      </c>
      <c r="W1318" s="144" t="str">
        <f t="shared" si="189"/>
        <v>Active</v>
      </c>
      <c r="X1318" s="144">
        <v>1169</v>
      </c>
      <c r="Y1318" s="157" t="s">
        <v>61</v>
      </c>
      <c r="Z1318" s="386">
        <v>0.9</v>
      </c>
      <c r="AA1318" s="386">
        <v>0.97</v>
      </c>
      <c r="AB1318" s="387" t="s">
        <v>62</v>
      </c>
      <c r="AC1318" s="157"/>
    </row>
    <row r="1319" spans="2:29">
      <c r="B1319" s="347">
        <v>79</v>
      </c>
      <c r="C1319" s="383">
        <v>0</v>
      </c>
      <c r="D1319" s="383" t="str">
        <f t="shared" si="184"/>
        <v>NO</v>
      </c>
      <c r="E1319" s="383" t="str">
        <f t="shared" si="185"/>
        <v>MILD</v>
      </c>
      <c r="F1319" s="383" t="str">
        <f t="shared" si="186"/>
        <v>NONE</v>
      </c>
      <c r="G1319" s="384" t="str">
        <f t="shared" si="181"/>
        <v>WET</v>
      </c>
      <c r="I1319" s="342">
        <v>5</v>
      </c>
      <c r="J1319" s="144" t="str">
        <f t="shared" si="187"/>
        <v>LARGE</v>
      </c>
      <c r="K1319" s="144" t="str">
        <f t="shared" si="188"/>
        <v>MEDIUM</v>
      </c>
      <c r="L1319" s="144" t="str" cm="1">
        <f t="array" ref="L1319">_xlfn.IFS(I1319&lt;=2,"SMALL",I1319&lt;=5,"MEDIUM",I1319&gt;5,"LARGE")</f>
        <v>MEDIUM</v>
      </c>
      <c r="M1319" s="144" t="str">
        <f t="shared" si="182"/>
        <v>NO</v>
      </c>
      <c r="N1319" s="374">
        <v>4.67</v>
      </c>
      <c r="O1319" s="374">
        <f t="shared" si="183"/>
        <v>5</v>
      </c>
      <c r="P1319" s="158" t="str" cm="1">
        <f t="array" ref="P1319">_xlfn.SWITCH(ROUND(N1319,0),5,"Excellent",4,"Good",3,"ok","Bad")</f>
        <v>Excellent</v>
      </c>
      <c r="Q1319" s="144">
        <v>6</v>
      </c>
      <c r="R1319" s="385">
        <v>42490</v>
      </c>
      <c r="S1319" s="385">
        <v>43687</v>
      </c>
      <c r="T1319" s="144">
        <v>1780</v>
      </c>
      <c r="U1319" s="144" t="s">
        <v>69</v>
      </c>
      <c r="V1319" s="144">
        <v>364</v>
      </c>
      <c r="W1319" s="144" t="str">
        <f t="shared" si="189"/>
        <v>Active</v>
      </c>
      <c r="X1319" s="144">
        <v>1780</v>
      </c>
      <c r="Y1319" s="157" t="s">
        <v>61</v>
      </c>
      <c r="Z1319" s="386">
        <v>1</v>
      </c>
      <c r="AA1319" s="386">
        <v>0.98</v>
      </c>
      <c r="AB1319" s="387" t="s">
        <v>62</v>
      </c>
      <c r="AC1319" s="157"/>
    </row>
    <row r="1320" spans="2:29">
      <c r="B1320" s="347">
        <v>77</v>
      </c>
      <c r="C1320" s="383">
        <v>18</v>
      </c>
      <c r="D1320" s="383" t="str">
        <f t="shared" si="184"/>
        <v>NO</v>
      </c>
      <c r="E1320" s="383" t="str">
        <f t="shared" si="185"/>
        <v>MILD</v>
      </c>
      <c r="F1320" s="383" t="str">
        <f t="shared" si="186"/>
        <v>RAIN</v>
      </c>
      <c r="G1320" s="384" t="str">
        <f t="shared" si="181"/>
        <v>WET</v>
      </c>
      <c r="I1320" s="342">
        <v>3</v>
      </c>
      <c r="J1320" s="144" t="str">
        <f t="shared" si="187"/>
        <v>LARGE</v>
      </c>
      <c r="K1320" s="144" t="str">
        <f t="shared" si="188"/>
        <v>MEDIUM</v>
      </c>
      <c r="L1320" s="144" t="str" cm="1">
        <f t="array" ref="L1320">_xlfn.IFS(I1320&lt;=2,"SMALL",I1320&lt;=5,"MEDIUM",I1320&gt;5,"LARGE")</f>
        <v>MEDIUM</v>
      </c>
      <c r="M1320" s="144" t="str">
        <f t="shared" si="182"/>
        <v>NO</v>
      </c>
      <c r="N1320" s="374">
        <v>4.75</v>
      </c>
      <c r="O1320" s="374">
        <f t="shared" si="183"/>
        <v>5</v>
      </c>
      <c r="P1320" s="158" t="str" cm="1">
        <f t="array" ref="P1320">_xlfn.SWITCH(ROUND(N1320,0),5,"Excellent",4,"Good",3,"ok","Bad")</f>
        <v>Excellent</v>
      </c>
      <c r="Q1320" s="144">
        <v>122</v>
      </c>
      <c r="R1320" s="385">
        <v>42195</v>
      </c>
      <c r="S1320" s="385">
        <v>43891</v>
      </c>
      <c r="T1320" s="144">
        <v>2091</v>
      </c>
      <c r="U1320" s="144" t="s">
        <v>69</v>
      </c>
      <c r="V1320" s="144">
        <v>250</v>
      </c>
      <c r="W1320" s="144" t="str">
        <f t="shared" si="189"/>
        <v>Active</v>
      </c>
      <c r="X1320" s="144">
        <v>2091</v>
      </c>
      <c r="Y1320" s="157" t="s">
        <v>70</v>
      </c>
      <c r="Z1320" s="386">
        <v>1</v>
      </c>
      <c r="AA1320" s="386">
        <v>0.56000000000000005</v>
      </c>
      <c r="AB1320" s="387" t="s">
        <v>65</v>
      </c>
      <c r="AC1320" s="157"/>
    </row>
    <row r="1321" spans="2:29">
      <c r="B1321" s="347">
        <v>71</v>
      </c>
      <c r="C1321" s="383">
        <v>411</v>
      </c>
      <c r="D1321" s="383" t="str">
        <f t="shared" si="184"/>
        <v>NO</v>
      </c>
      <c r="E1321" s="383" t="str">
        <f t="shared" si="185"/>
        <v>MILD</v>
      </c>
      <c r="F1321" s="383" t="str">
        <f t="shared" si="186"/>
        <v>RAIN</v>
      </c>
      <c r="G1321" s="384" t="str">
        <f t="shared" si="181"/>
        <v>WET</v>
      </c>
      <c r="I1321" s="342">
        <v>6</v>
      </c>
      <c r="J1321" s="144" t="str">
        <f t="shared" si="187"/>
        <v>LARGE</v>
      </c>
      <c r="K1321" s="144" t="str">
        <f t="shared" si="188"/>
        <v>LARGE</v>
      </c>
      <c r="L1321" s="144" t="str" cm="1">
        <f t="array" ref="L1321">_xlfn.IFS(I1321&lt;=2,"SMALL",I1321&lt;=5,"MEDIUM",I1321&gt;5,"LARGE")</f>
        <v>LARGE</v>
      </c>
      <c r="M1321" s="144" t="str">
        <f t="shared" si="182"/>
        <v>NO</v>
      </c>
      <c r="N1321" s="374">
        <v>5</v>
      </c>
      <c r="O1321" s="374">
        <f t="shared" si="183"/>
        <v>5</v>
      </c>
      <c r="P1321" s="158" t="str" cm="1">
        <f t="array" ref="P1321">_xlfn.SWITCH(ROUND(N1321,0),5,"Excellent",4,"Good",3,"ok","Bad")</f>
        <v>Excellent</v>
      </c>
      <c r="Q1321" s="144">
        <v>21</v>
      </c>
      <c r="R1321" s="385">
        <v>42174</v>
      </c>
      <c r="S1321" s="385">
        <v>43878</v>
      </c>
      <c r="T1321" s="144">
        <v>2275</v>
      </c>
      <c r="U1321" s="144" t="s">
        <v>69</v>
      </c>
      <c r="V1321" s="144">
        <v>155</v>
      </c>
      <c r="W1321" s="144" t="str">
        <f t="shared" si="189"/>
        <v>Active</v>
      </c>
      <c r="X1321" s="144">
        <v>2275</v>
      </c>
      <c r="Y1321" s="157" t="s">
        <v>70</v>
      </c>
      <c r="Z1321" s="386">
        <v>0.9</v>
      </c>
      <c r="AA1321" s="386">
        <v>0.96</v>
      </c>
      <c r="AB1321" s="387" t="s">
        <v>65</v>
      </c>
      <c r="AC1321" s="157"/>
    </row>
    <row r="1322" spans="2:29">
      <c r="B1322" s="347">
        <v>71</v>
      </c>
      <c r="C1322" s="383">
        <v>0</v>
      </c>
      <c r="D1322" s="383" t="str">
        <f t="shared" si="184"/>
        <v>NO</v>
      </c>
      <c r="E1322" s="383" t="str">
        <f t="shared" si="185"/>
        <v>MILD</v>
      </c>
      <c r="F1322" s="383" t="str">
        <f t="shared" si="186"/>
        <v>NONE</v>
      </c>
      <c r="G1322" s="384" t="str">
        <f t="shared" si="181"/>
        <v>WET</v>
      </c>
      <c r="I1322" s="342">
        <v>6</v>
      </c>
      <c r="J1322" s="144" t="str">
        <f t="shared" si="187"/>
        <v>LARGE</v>
      </c>
      <c r="K1322" s="144" t="str">
        <f t="shared" si="188"/>
        <v>LARGE</v>
      </c>
      <c r="L1322" s="144" t="str" cm="1">
        <f t="array" ref="L1322">_xlfn.IFS(I1322&lt;=2,"SMALL",I1322&lt;=5,"MEDIUM",I1322&gt;5,"LARGE")</f>
        <v>LARGE</v>
      </c>
      <c r="M1322" s="144" t="str">
        <f t="shared" si="182"/>
        <v>NO</v>
      </c>
      <c r="N1322" s="374">
        <v>4.6900000000000004</v>
      </c>
      <c r="O1322" s="374">
        <f t="shared" si="183"/>
        <v>5</v>
      </c>
      <c r="P1322" s="158" t="str" cm="1">
        <f t="array" ref="P1322">_xlfn.SWITCH(ROUND(N1322,0),5,"Excellent",4,"Good",3,"ok","Bad")</f>
        <v>Excellent</v>
      </c>
      <c r="Q1322" s="144">
        <v>13</v>
      </c>
      <c r="R1322" s="385">
        <v>42239</v>
      </c>
      <c r="S1322" s="385">
        <v>43677</v>
      </c>
      <c r="T1322" s="144">
        <v>2005</v>
      </c>
      <c r="U1322" s="144" t="s">
        <v>69</v>
      </c>
      <c r="V1322" s="144">
        <v>365</v>
      </c>
      <c r="W1322" s="144" t="str">
        <f t="shared" si="189"/>
        <v>Active</v>
      </c>
      <c r="X1322" s="144">
        <v>2005</v>
      </c>
      <c r="Y1322" s="157" t="s">
        <v>70</v>
      </c>
      <c r="Z1322" s="386">
        <v>0.8</v>
      </c>
      <c r="AA1322" s="386">
        <v>1</v>
      </c>
      <c r="AB1322" s="387" t="s">
        <v>65</v>
      </c>
      <c r="AC1322" s="157"/>
    </row>
    <row r="1323" spans="2:29">
      <c r="B1323" s="347">
        <v>68</v>
      </c>
      <c r="C1323" s="383">
        <v>0</v>
      </c>
      <c r="D1323" s="383" t="str">
        <f t="shared" si="184"/>
        <v>NO</v>
      </c>
      <c r="E1323" s="383" t="str">
        <f t="shared" si="185"/>
        <v>MILD</v>
      </c>
      <c r="F1323" s="383" t="str">
        <f t="shared" si="186"/>
        <v>NONE</v>
      </c>
      <c r="G1323" s="384" t="str">
        <f t="shared" si="181"/>
        <v>WET</v>
      </c>
      <c r="I1323" s="342">
        <v>4</v>
      </c>
      <c r="J1323" s="144" t="str">
        <f t="shared" si="187"/>
        <v>LARGE</v>
      </c>
      <c r="K1323" s="144" t="str">
        <f t="shared" si="188"/>
        <v>MEDIUM</v>
      </c>
      <c r="L1323" s="144" t="str" cm="1">
        <f t="array" ref="L1323">_xlfn.IFS(I1323&lt;=2,"SMALL",I1323&lt;=5,"MEDIUM",I1323&gt;5,"LARGE")</f>
        <v>MEDIUM</v>
      </c>
      <c r="M1323" s="144" t="str">
        <f t="shared" si="182"/>
        <v>NO</v>
      </c>
      <c r="N1323" s="374">
        <v>4.66</v>
      </c>
      <c r="O1323" s="374">
        <f t="shared" si="183"/>
        <v>5</v>
      </c>
      <c r="P1323" s="158" t="str" cm="1">
        <f t="array" ref="P1323">_xlfn.SWITCH(ROUND(N1323,0),5,"Excellent",4,"Good",3,"ok","Bad")</f>
        <v>Excellent</v>
      </c>
      <c r="Q1323" s="144">
        <v>73</v>
      </c>
      <c r="R1323" s="385">
        <v>42170</v>
      </c>
      <c r="S1323" s="385">
        <v>44046</v>
      </c>
      <c r="T1323" s="144">
        <v>2085</v>
      </c>
      <c r="U1323" s="144" t="s">
        <v>69</v>
      </c>
      <c r="V1323" s="144">
        <v>0</v>
      </c>
      <c r="W1323" s="144" t="str">
        <f t="shared" si="189"/>
        <v>Inactive</v>
      </c>
      <c r="X1323" s="144">
        <v>2085</v>
      </c>
      <c r="Y1323" s="157" t="s">
        <v>70</v>
      </c>
      <c r="Z1323" s="386">
        <v>1</v>
      </c>
      <c r="AA1323" s="386">
        <v>0.95</v>
      </c>
      <c r="AB1323" s="387" t="s">
        <v>62</v>
      </c>
      <c r="AC1323" s="157"/>
    </row>
    <row r="1324" spans="2:29">
      <c r="B1324" s="347">
        <v>69</v>
      </c>
      <c r="C1324" s="383">
        <v>0</v>
      </c>
      <c r="D1324" s="383" t="str">
        <f t="shared" si="184"/>
        <v>NO</v>
      </c>
      <c r="E1324" s="383" t="str">
        <f t="shared" si="185"/>
        <v>MILD</v>
      </c>
      <c r="F1324" s="383" t="str">
        <f t="shared" si="186"/>
        <v>NONE</v>
      </c>
      <c r="G1324" s="384" t="str">
        <f t="shared" si="181"/>
        <v>WET</v>
      </c>
      <c r="I1324" s="342">
        <v>1</v>
      </c>
      <c r="J1324" s="144" t="str">
        <f t="shared" si="187"/>
        <v>SMALL</v>
      </c>
      <c r="K1324" s="144" t="str">
        <f t="shared" si="188"/>
        <v>SMALL</v>
      </c>
      <c r="L1324" s="144" t="str" cm="1">
        <f t="array" ref="L1324">_xlfn.IFS(I1324&lt;=2,"SMALL",I1324&lt;=5,"MEDIUM",I1324&gt;5,"LARGE")</f>
        <v>SMALL</v>
      </c>
      <c r="M1324" s="144" t="str">
        <f t="shared" si="182"/>
        <v>NO</v>
      </c>
      <c r="N1324" s="374">
        <v>4.97</v>
      </c>
      <c r="O1324" s="374">
        <f t="shared" si="183"/>
        <v>5</v>
      </c>
      <c r="P1324" s="158" t="str" cm="1">
        <f t="array" ref="P1324">_xlfn.SWITCH(ROUND(N1324,0),5,"Excellent",4,"Good",3,"ok","Bad")</f>
        <v>Excellent</v>
      </c>
      <c r="Q1324" s="144">
        <v>39</v>
      </c>
      <c r="R1324" s="385">
        <v>42192</v>
      </c>
      <c r="S1324" s="385">
        <v>43689</v>
      </c>
      <c r="T1324" s="144">
        <v>2070</v>
      </c>
      <c r="U1324" s="144" t="s">
        <v>60</v>
      </c>
      <c r="V1324" s="144">
        <v>274</v>
      </c>
      <c r="W1324" s="144" t="str">
        <f t="shared" si="189"/>
        <v>Active</v>
      </c>
      <c r="X1324" s="144">
        <v>2070</v>
      </c>
      <c r="Y1324" s="157" t="s">
        <v>64</v>
      </c>
      <c r="Z1324" s="386">
        <v>0.8</v>
      </c>
      <c r="AA1324" s="386">
        <v>0.73</v>
      </c>
      <c r="AB1324" s="387" t="s">
        <v>62</v>
      </c>
      <c r="AC1324" s="157"/>
    </row>
    <row r="1325" spans="2:29">
      <c r="B1325" s="347">
        <v>79</v>
      </c>
      <c r="C1325" s="383">
        <v>0</v>
      </c>
      <c r="D1325" s="383" t="str">
        <f t="shared" si="184"/>
        <v>NO</v>
      </c>
      <c r="E1325" s="383" t="str">
        <f t="shared" si="185"/>
        <v>MILD</v>
      </c>
      <c r="F1325" s="383" t="str">
        <f t="shared" si="186"/>
        <v>NONE</v>
      </c>
      <c r="G1325" s="384" t="str">
        <f t="shared" si="181"/>
        <v>WET</v>
      </c>
      <c r="I1325" s="342">
        <v>2</v>
      </c>
      <c r="J1325" s="144" t="str">
        <f t="shared" si="187"/>
        <v>SMALL</v>
      </c>
      <c r="K1325" s="144" t="str">
        <f t="shared" si="188"/>
        <v>SMALL</v>
      </c>
      <c r="L1325" s="144" t="str" cm="1">
        <f t="array" ref="L1325">_xlfn.IFS(I1325&lt;=2,"SMALL",I1325&lt;=5,"MEDIUM",I1325&gt;5,"LARGE")</f>
        <v>SMALL</v>
      </c>
      <c r="M1325" s="144" t="str">
        <f t="shared" si="182"/>
        <v>NO</v>
      </c>
      <c r="N1325" s="374">
        <v>4.91</v>
      </c>
      <c r="O1325" s="374">
        <f t="shared" si="183"/>
        <v>5</v>
      </c>
      <c r="P1325" s="158" t="str" cm="1">
        <f t="array" ref="P1325">_xlfn.SWITCH(ROUND(N1325,0),5,"Excellent",4,"Good",3,"ok","Bad")</f>
        <v>Excellent</v>
      </c>
      <c r="Q1325" s="144">
        <v>35</v>
      </c>
      <c r="R1325" s="385">
        <v>42162</v>
      </c>
      <c r="S1325" s="385">
        <v>43900</v>
      </c>
      <c r="T1325" s="144">
        <v>882</v>
      </c>
      <c r="U1325" s="144" t="s">
        <v>60</v>
      </c>
      <c r="V1325" s="144">
        <v>0</v>
      </c>
      <c r="W1325" s="144" t="str">
        <f t="shared" si="189"/>
        <v>Inactive</v>
      </c>
      <c r="X1325" s="144">
        <v>882</v>
      </c>
      <c r="Y1325" s="157" t="s">
        <v>122</v>
      </c>
      <c r="Z1325" s="386">
        <v>0.13</v>
      </c>
      <c r="AA1325" s="386">
        <v>1</v>
      </c>
      <c r="AB1325" s="387" t="s">
        <v>65</v>
      </c>
      <c r="AC1325" s="157"/>
    </row>
    <row r="1326" spans="2:29">
      <c r="B1326" s="347">
        <v>84</v>
      </c>
      <c r="C1326" s="383">
        <v>0</v>
      </c>
      <c r="D1326" s="383" t="str">
        <f t="shared" si="184"/>
        <v>NO</v>
      </c>
      <c r="E1326" s="383" t="str">
        <f t="shared" si="185"/>
        <v>HOT</v>
      </c>
      <c r="F1326" s="383" t="str">
        <f t="shared" si="186"/>
        <v>NONE</v>
      </c>
      <c r="G1326" s="384" t="str">
        <f t="shared" si="181"/>
        <v>DRY</v>
      </c>
      <c r="I1326" s="342">
        <v>2</v>
      </c>
      <c r="J1326" s="144" t="str">
        <f t="shared" si="187"/>
        <v>SMALL</v>
      </c>
      <c r="K1326" s="144" t="str">
        <f t="shared" si="188"/>
        <v>SMALL</v>
      </c>
      <c r="L1326" s="144" t="str" cm="1">
        <f t="array" ref="L1326">_xlfn.IFS(I1326&lt;=2,"SMALL",I1326&lt;=5,"MEDIUM",I1326&gt;5,"LARGE")</f>
        <v>SMALL</v>
      </c>
      <c r="M1326" s="144" t="str">
        <f t="shared" si="182"/>
        <v>YES</v>
      </c>
      <c r="N1326" s="374">
        <v>4.92</v>
      </c>
      <c r="O1326" s="374">
        <f t="shared" si="183"/>
        <v>5</v>
      </c>
      <c r="P1326" s="158" t="str" cm="1">
        <f t="array" ref="P1326">_xlfn.SWITCH(ROUND(N1326,0),5,"Excellent",4,"Good",3,"ok","Bad")</f>
        <v>Excellent</v>
      </c>
      <c r="Q1326" s="144">
        <v>145</v>
      </c>
      <c r="R1326" s="385">
        <v>42228</v>
      </c>
      <c r="S1326" s="385">
        <v>43900</v>
      </c>
      <c r="T1326" s="144">
        <v>1500</v>
      </c>
      <c r="U1326" s="144" t="s">
        <v>60</v>
      </c>
      <c r="V1326" s="144">
        <v>347</v>
      </c>
      <c r="W1326" s="144" t="str">
        <f t="shared" si="189"/>
        <v>Active</v>
      </c>
      <c r="X1326" s="144">
        <v>1500</v>
      </c>
      <c r="Y1326" s="157" t="s">
        <v>70</v>
      </c>
      <c r="Z1326" s="386">
        <v>1</v>
      </c>
      <c r="AA1326" s="386">
        <v>0.61</v>
      </c>
      <c r="AB1326" s="387" t="s">
        <v>62</v>
      </c>
      <c r="AC1326" s="157"/>
    </row>
    <row r="1327" spans="2:29">
      <c r="B1327" s="347">
        <v>84</v>
      </c>
      <c r="C1327" s="383">
        <v>0</v>
      </c>
      <c r="D1327" s="383" t="str">
        <f t="shared" si="184"/>
        <v>NO</v>
      </c>
      <c r="E1327" s="383" t="str">
        <f t="shared" si="185"/>
        <v>HOT</v>
      </c>
      <c r="F1327" s="383" t="str">
        <f t="shared" si="186"/>
        <v>NONE</v>
      </c>
      <c r="G1327" s="384" t="str">
        <f t="shared" si="181"/>
        <v>DRY</v>
      </c>
      <c r="I1327" s="342">
        <v>2</v>
      </c>
      <c r="J1327" s="144" t="str">
        <f t="shared" si="187"/>
        <v>SMALL</v>
      </c>
      <c r="K1327" s="144" t="str">
        <f t="shared" si="188"/>
        <v>SMALL</v>
      </c>
      <c r="L1327" s="144" t="str" cm="1">
        <f t="array" ref="L1327">_xlfn.IFS(I1327&lt;=2,"SMALL",I1327&lt;=5,"MEDIUM",I1327&gt;5,"LARGE")</f>
        <v>SMALL</v>
      </c>
      <c r="M1327" s="144" t="str">
        <f t="shared" si="182"/>
        <v>NO</v>
      </c>
      <c r="N1327" s="374">
        <v>5</v>
      </c>
      <c r="O1327" s="374">
        <f t="shared" si="183"/>
        <v>5</v>
      </c>
      <c r="P1327" s="158" t="str" cm="1">
        <f t="array" ref="P1327">_xlfn.SWITCH(ROUND(N1327,0),5,"Excellent",4,"Good",3,"ok","Bad")</f>
        <v>Excellent</v>
      </c>
      <c r="Q1327" s="144">
        <v>3</v>
      </c>
      <c r="R1327" s="385">
        <v>42183</v>
      </c>
      <c r="S1327" s="385">
        <v>42574</v>
      </c>
      <c r="T1327" s="144">
        <v>933</v>
      </c>
      <c r="U1327" s="144" t="s">
        <v>69</v>
      </c>
      <c r="V1327" s="144">
        <v>123</v>
      </c>
      <c r="W1327" s="144" t="str">
        <f t="shared" si="189"/>
        <v>Active</v>
      </c>
      <c r="X1327" s="144">
        <v>933</v>
      </c>
      <c r="Y1327" s="157" t="s">
        <v>64</v>
      </c>
      <c r="Z1327" s="386">
        <v>0.56000000000000005</v>
      </c>
      <c r="AA1327" s="386">
        <v>0.99</v>
      </c>
      <c r="AB1327" s="387" t="s">
        <v>65</v>
      </c>
      <c r="AC1327" s="157"/>
    </row>
    <row r="1328" spans="2:29">
      <c r="B1328" s="347">
        <v>77</v>
      </c>
      <c r="C1328" s="383">
        <v>0</v>
      </c>
      <c r="D1328" s="383" t="str">
        <f t="shared" si="184"/>
        <v>NO</v>
      </c>
      <c r="E1328" s="383" t="str">
        <f t="shared" si="185"/>
        <v>MILD</v>
      </c>
      <c r="F1328" s="383" t="str">
        <f t="shared" si="186"/>
        <v>NONE</v>
      </c>
      <c r="G1328" s="384" t="str">
        <f t="shared" si="181"/>
        <v>WET</v>
      </c>
      <c r="I1328" s="342">
        <v>4</v>
      </c>
      <c r="J1328" s="144" t="str">
        <f t="shared" si="187"/>
        <v>LARGE</v>
      </c>
      <c r="K1328" s="144" t="str">
        <f t="shared" si="188"/>
        <v>MEDIUM</v>
      </c>
      <c r="L1328" s="144" t="str" cm="1">
        <f t="array" ref="L1328">_xlfn.IFS(I1328&lt;=2,"SMALL",I1328&lt;=5,"MEDIUM",I1328&gt;5,"LARGE")</f>
        <v>MEDIUM</v>
      </c>
      <c r="M1328" s="144" t="str">
        <f t="shared" si="182"/>
        <v>NO</v>
      </c>
      <c r="N1328" s="374">
        <v>4.68</v>
      </c>
      <c r="O1328" s="374">
        <f t="shared" si="183"/>
        <v>5</v>
      </c>
      <c r="P1328" s="158" t="str" cm="1">
        <f t="array" ref="P1328">_xlfn.SWITCH(ROUND(N1328,0),5,"Excellent",4,"Good",3,"ok","Bad")</f>
        <v>Excellent</v>
      </c>
      <c r="Q1328" s="144">
        <v>75</v>
      </c>
      <c r="R1328" s="385">
        <v>42271</v>
      </c>
      <c r="S1328" s="385">
        <v>43904</v>
      </c>
      <c r="T1328" s="144">
        <v>2277</v>
      </c>
      <c r="U1328" s="144" t="s">
        <v>69</v>
      </c>
      <c r="V1328" s="144">
        <v>365</v>
      </c>
      <c r="W1328" s="144" t="str">
        <f t="shared" si="189"/>
        <v>Active</v>
      </c>
      <c r="X1328" s="144">
        <v>2277</v>
      </c>
      <c r="Y1328" s="157" t="s">
        <v>64</v>
      </c>
      <c r="Z1328" s="386">
        <v>0.7</v>
      </c>
      <c r="AA1328" s="386">
        <v>1</v>
      </c>
      <c r="AB1328" s="387" t="s">
        <v>65</v>
      </c>
      <c r="AC1328" s="157"/>
    </row>
    <row r="1329" spans="2:29">
      <c r="B1329" s="347">
        <v>81</v>
      </c>
      <c r="C1329" s="383">
        <v>0</v>
      </c>
      <c r="D1329" s="383" t="str">
        <f t="shared" si="184"/>
        <v>NO</v>
      </c>
      <c r="E1329" s="383" t="str">
        <f t="shared" si="185"/>
        <v>HOT</v>
      </c>
      <c r="F1329" s="383" t="str">
        <f t="shared" si="186"/>
        <v>NONE</v>
      </c>
      <c r="G1329" s="384" t="str">
        <f t="shared" si="181"/>
        <v>DRY</v>
      </c>
      <c r="I1329" s="342">
        <v>6</v>
      </c>
      <c r="J1329" s="144" t="str">
        <f t="shared" si="187"/>
        <v>LARGE</v>
      </c>
      <c r="K1329" s="144" t="str">
        <f t="shared" si="188"/>
        <v>LARGE</v>
      </c>
      <c r="L1329" s="144" t="str" cm="1">
        <f t="array" ref="L1329">_xlfn.IFS(I1329&lt;=2,"SMALL",I1329&lt;=5,"MEDIUM",I1329&gt;5,"LARGE")</f>
        <v>LARGE</v>
      </c>
      <c r="M1329" s="144" t="str">
        <f t="shared" si="182"/>
        <v>YES</v>
      </c>
      <c r="N1329" s="374">
        <v>4.8</v>
      </c>
      <c r="O1329" s="374">
        <f t="shared" si="183"/>
        <v>5</v>
      </c>
      <c r="P1329" s="158" t="str" cm="1">
        <f t="array" ref="P1329">_xlfn.SWITCH(ROUND(N1329,0),5,"Excellent",4,"Good",3,"ok","Bad")</f>
        <v>Excellent</v>
      </c>
      <c r="Q1329" s="144">
        <v>107</v>
      </c>
      <c r="R1329" s="385">
        <v>42342</v>
      </c>
      <c r="S1329" s="385">
        <v>44028</v>
      </c>
      <c r="T1329" s="144">
        <v>2091</v>
      </c>
      <c r="U1329" s="144" t="s">
        <v>69</v>
      </c>
      <c r="V1329" s="144">
        <v>240</v>
      </c>
      <c r="W1329" s="144" t="str">
        <f t="shared" si="189"/>
        <v>Active</v>
      </c>
      <c r="X1329" s="144">
        <v>2091</v>
      </c>
      <c r="Y1329" s="157" t="s">
        <v>61</v>
      </c>
      <c r="Z1329" s="386">
        <v>0.86</v>
      </c>
      <c r="AA1329" s="386">
        <v>0.71</v>
      </c>
      <c r="AB1329" s="387" t="s">
        <v>65</v>
      </c>
      <c r="AC1329" s="157"/>
    </row>
    <row r="1330" spans="2:29">
      <c r="B1330" s="347">
        <v>88</v>
      </c>
      <c r="C1330" s="383">
        <v>0</v>
      </c>
      <c r="D1330" s="383" t="str">
        <f t="shared" si="184"/>
        <v>NO</v>
      </c>
      <c r="E1330" s="383" t="str">
        <f t="shared" si="185"/>
        <v>HOT</v>
      </c>
      <c r="F1330" s="383" t="str">
        <f t="shared" si="186"/>
        <v>NONE</v>
      </c>
      <c r="G1330" s="384" t="str">
        <f t="shared" si="181"/>
        <v>DRY</v>
      </c>
      <c r="I1330" s="342">
        <v>3</v>
      </c>
      <c r="J1330" s="144" t="str">
        <f t="shared" si="187"/>
        <v>LARGE</v>
      </c>
      <c r="K1330" s="144" t="str">
        <f t="shared" si="188"/>
        <v>MEDIUM</v>
      </c>
      <c r="L1330" s="144" t="str" cm="1">
        <f t="array" ref="L1330">_xlfn.IFS(I1330&lt;=2,"SMALL",I1330&lt;=5,"MEDIUM",I1330&gt;5,"LARGE")</f>
        <v>MEDIUM</v>
      </c>
      <c r="M1330" s="144" t="str">
        <f t="shared" si="182"/>
        <v>NO</v>
      </c>
      <c r="N1330" s="374">
        <v>4.8899999999999997</v>
      </c>
      <c r="O1330" s="374">
        <f t="shared" si="183"/>
        <v>5</v>
      </c>
      <c r="P1330" s="158" t="str" cm="1">
        <f t="array" ref="P1330">_xlfn.SWITCH(ROUND(N1330,0),5,"Excellent",4,"Good",3,"ok","Bad")</f>
        <v>Excellent</v>
      </c>
      <c r="Q1330" s="144">
        <v>27</v>
      </c>
      <c r="R1330" s="385">
        <v>42232</v>
      </c>
      <c r="S1330" s="385">
        <v>42859</v>
      </c>
      <c r="T1330" s="144">
        <v>309</v>
      </c>
      <c r="U1330" s="144" t="s">
        <v>69</v>
      </c>
      <c r="V1330" s="144">
        <v>365</v>
      </c>
      <c r="W1330" s="144" t="str">
        <f t="shared" si="189"/>
        <v>Active</v>
      </c>
      <c r="X1330" s="144">
        <v>309</v>
      </c>
      <c r="Y1330" s="157" t="s">
        <v>64</v>
      </c>
      <c r="Z1330" s="386">
        <v>1</v>
      </c>
      <c r="AA1330" s="386">
        <v>1</v>
      </c>
      <c r="AB1330" s="387" t="s">
        <v>62</v>
      </c>
      <c r="AC1330" s="157"/>
    </row>
    <row r="1331" spans="2:29">
      <c r="B1331" s="347">
        <v>75</v>
      </c>
      <c r="C1331" s="383">
        <v>0</v>
      </c>
      <c r="D1331" s="383" t="str">
        <f t="shared" si="184"/>
        <v>NO</v>
      </c>
      <c r="E1331" s="383" t="str">
        <f t="shared" si="185"/>
        <v>MILD</v>
      </c>
      <c r="F1331" s="383" t="str">
        <f t="shared" si="186"/>
        <v>NONE</v>
      </c>
      <c r="G1331" s="384" t="str">
        <f t="shared" si="181"/>
        <v>WET</v>
      </c>
      <c r="I1331" s="342">
        <v>2</v>
      </c>
      <c r="J1331" s="144" t="str">
        <f t="shared" si="187"/>
        <v>SMALL</v>
      </c>
      <c r="K1331" s="144" t="str">
        <f t="shared" si="188"/>
        <v>SMALL</v>
      </c>
      <c r="L1331" s="144" t="str" cm="1">
        <f t="array" ref="L1331">_xlfn.IFS(I1331&lt;=2,"SMALL",I1331&lt;=5,"MEDIUM",I1331&gt;5,"LARGE")</f>
        <v>SMALL</v>
      </c>
      <c r="M1331" s="144" t="str">
        <f t="shared" si="182"/>
        <v>YES</v>
      </c>
      <c r="N1331" s="374">
        <v>4.8099999999999996</v>
      </c>
      <c r="O1331" s="374">
        <f t="shared" si="183"/>
        <v>5</v>
      </c>
      <c r="P1331" s="158" t="str" cm="1">
        <f t="array" ref="P1331">_xlfn.SWITCH(ROUND(N1331,0),5,"Excellent",4,"Good",3,"ok","Bad")</f>
        <v>Excellent</v>
      </c>
      <c r="Q1331" s="144">
        <v>124</v>
      </c>
      <c r="R1331" s="385">
        <v>42165</v>
      </c>
      <c r="S1331" s="385">
        <v>43901</v>
      </c>
      <c r="T1331" s="144">
        <v>1710</v>
      </c>
      <c r="U1331" s="144" t="s">
        <v>60</v>
      </c>
      <c r="V1331" s="144">
        <v>90</v>
      </c>
      <c r="W1331" s="144" t="str">
        <f t="shared" si="189"/>
        <v>Active</v>
      </c>
      <c r="X1331" s="144">
        <v>1710</v>
      </c>
      <c r="Y1331" s="157" t="s">
        <v>70</v>
      </c>
      <c r="Z1331" s="386">
        <v>1</v>
      </c>
      <c r="AA1331" s="386">
        <v>1</v>
      </c>
      <c r="AB1331" s="387" t="s">
        <v>62</v>
      </c>
      <c r="AC1331" s="157"/>
    </row>
    <row r="1332" spans="2:29">
      <c r="B1332" s="347">
        <v>65</v>
      </c>
      <c r="C1332" s="383">
        <v>0</v>
      </c>
      <c r="D1332" s="383" t="str">
        <f t="shared" si="184"/>
        <v>NO</v>
      </c>
      <c r="E1332" s="383" t="str">
        <f t="shared" si="185"/>
        <v>MILD</v>
      </c>
      <c r="F1332" s="383" t="str">
        <f t="shared" si="186"/>
        <v>NONE</v>
      </c>
      <c r="G1332" s="384" t="str">
        <f t="shared" si="181"/>
        <v>WET</v>
      </c>
      <c r="I1332" s="342">
        <v>2</v>
      </c>
      <c r="J1332" s="144" t="str">
        <f t="shared" si="187"/>
        <v>SMALL</v>
      </c>
      <c r="K1332" s="144" t="str">
        <f t="shared" si="188"/>
        <v>SMALL</v>
      </c>
      <c r="L1332" s="144" t="str" cm="1">
        <f t="array" ref="L1332">_xlfn.IFS(I1332&lt;=2,"SMALL",I1332&lt;=5,"MEDIUM",I1332&gt;5,"LARGE")</f>
        <v>SMALL</v>
      </c>
      <c r="M1332" s="144" t="str">
        <f t="shared" si="182"/>
        <v>NO</v>
      </c>
      <c r="N1332" s="374">
        <v>4.99</v>
      </c>
      <c r="O1332" s="374">
        <f t="shared" si="183"/>
        <v>5</v>
      </c>
      <c r="P1332" s="158" t="str" cm="1">
        <f t="array" ref="P1332">_xlfn.SWITCH(ROUND(N1332,0),5,"Excellent",4,"Good",3,"ok","Bad")</f>
        <v>Excellent</v>
      </c>
      <c r="Q1332" s="144">
        <v>70</v>
      </c>
      <c r="R1332" s="385">
        <v>42264</v>
      </c>
      <c r="S1332" s="385">
        <v>43827</v>
      </c>
      <c r="T1332" s="144">
        <v>1996</v>
      </c>
      <c r="U1332" s="144" t="s">
        <v>60</v>
      </c>
      <c r="V1332" s="144">
        <v>222</v>
      </c>
      <c r="W1332" s="144" t="str">
        <f t="shared" si="189"/>
        <v>Active</v>
      </c>
      <c r="X1332" s="144">
        <v>1996</v>
      </c>
      <c r="Y1332" s="157" t="s">
        <v>64</v>
      </c>
      <c r="Z1332" s="386">
        <v>0.5</v>
      </c>
      <c r="AA1332" s="386">
        <v>0</v>
      </c>
      <c r="AB1332" s="387" t="s">
        <v>65</v>
      </c>
      <c r="AC1332" s="157"/>
    </row>
    <row r="1333" spans="2:29">
      <c r="B1333" s="347">
        <v>74</v>
      </c>
      <c r="C1333" s="383">
        <v>0</v>
      </c>
      <c r="D1333" s="383" t="str">
        <f t="shared" si="184"/>
        <v>NO</v>
      </c>
      <c r="E1333" s="383" t="str">
        <f t="shared" si="185"/>
        <v>MILD</v>
      </c>
      <c r="F1333" s="383" t="str">
        <f t="shared" si="186"/>
        <v>NONE</v>
      </c>
      <c r="G1333" s="384" t="str">
        <f t="shared" si="181"/>
        <v>WET</v>
      </c>
      <c r="I1333" s="342">
        <v>2</v>
      </c>
      <c r="J1333" s="144" t="str">
        <f t="shared" si="187"/>
        <v>SMALL</v>
      </c>
      <c r="K1333" s="144" t="str">
        <f t="shared" si="188"/>
        <v>SMALL</v>
      </c>
      <c r="L1333" s="144" t="str" cm="1">
        <f t="array" ref="L1333">_xlfn.IFS(I1333&lt;=2,"SMALL",I1333&lt;=5,"MEDIUM",I1333&gt;5,"LARGE")</f>
        <v>SMALL</v>
      </c>
      <c r="M1333" s="144" t="str">
        <f t="shared" si="182"/>
        <v>NO</v>
      </c>
      <c r="N1333" s="374">
        <v>4.67</v>
      </c>
      <c r="O1333" s="374">
        <f t="shared" si="183"/>
        <v>5</v>
      </c>
      <c r="P1333" s="158" t="str" cm="1">
        <f t="array" ref="P1333">_xlfn.SWITCH(ROUND(N1333,0),5,"Excellent",4,"Good",3,"ok","Bad")</f>
        <v>Excellent</v>
      </c>
      <c r="Q1333" s="144">
        <v>3</v>
      </c>
      <c r="R1333" s="385">
        <v>42184</v>
      </c>
      <c r="S1333" s="385">
        <v>42371</v>
      </c>
      <c r="T1333" s="144">
        <v>1594</v>
      </c>
      <c r="U1333" s="144" t="s">
        <v>60</v>
      </c>
      <c r="V1333" s="144">
        <v>0</v>
      </c>
      <c r="W1333" s="144" t="str">
        <f t="shared" si="189"/>
        <v>Inactive</v>
      </c>
      <c r="X1333" s="144">
        <v>1594</v>
      </c>
      <c r="Y1333" s="157" t="s">
        <v>61</v>
      </c>
      <c r="Z1333" s="386">
        <v>1</v>
      </c>
      <c r="AA1333" s="386">
        <v>0.83</v>
      </c>
      <c r="AB1333" s="387" t="s">
        <v>65</v>
      </c>
      <c r="AC1333" s="157"/>
    </row>
    <row r="1334" spans="2:29">
      <c r="B1334" s="347">
        <v>75</v>
      </c>
      <c r="C1334" s="383">
        <v>0</v>
      </c>
      <c r="D1334" s="383" t="str">
        <f t="shared" si="184"/>
        <v>NO</v>
      </c>
      <c r="E1334" s="383" t="str">
        <f t="shared" si="185"/>
        <v>MILD</v>
      </c>
      <c r="F1334" s="383" t="str">
        <f t="shared" si="186"/>
        <v>NONE</v>
      </c>
      <c r="G1334" s="384" t="str">
        <f t="shared" si="181"/>
        <v>WET</v>
      </c>
      <c r="I1334" s="342">
        <v>1</v>
      </c>
      <c r="J1334" s="144" t="str">
        <f t="shared" si="187"/>
        <v>SMALL</v>
      </c>
      <c r="K1334" s="144" t="str">
        <f t="shared" si="188"/>
        <v>SMALL</v>
      </c>
      <c r="L1334" s="144" t="str" cm="1">
        <f t="array" ref="L1334">_xlfn.IFS(I1334&lt;=2,"SMALL",I1334&lt;=5,"MEDIUM",I1334&gt;5,"LARGE")</f>
        <v>SMALL</v>
      </c>
      <c r="M1334" s="144" t="str">
        <f t="shared" si="182"/>
        <v>NO</v>
      </c>
      <c r="N1334" s="374">
        <v>4.7</v>
      </c>
      <c r="O1334" s="374">
        <f t="shared" si="183"/>
        <v>5</v>
      </c>
      <c r="P1334" s="158" t="str" cm="1">
        <f t="array" ref="P1334">_xlfn.SWITCH(ROUND(N1334,0),5,"Excellent",4,"Good",3,"ok","Bad")</f>
        <v>Excellent</v>
      </c>
      <c r="Q1334" s="144">
        <v>125</v>
      </c>
      <c r="R1334" s="385">
        <v>42184</v>
      </c>
      <c r="S1334" s="385">
        <v>44044</v>
      </c>
      <c r="T1334" s="144">
        <v>1430</v>
      </c>
      <c r="U1334" s="144" t="s">
        <v>60</v>
      </c>
      <c r="V1334" s="144">
        <v>364</v>
      </c>
      <c r="W1334" s="144" t="str">
        <f t="shared" si="189"/>
        <v>Active</v>
      </c>
      <c r="X1334" s="144">
        <v>1430</v>
      </c>
      <c r="Y1334" s="157" t="s">
        <v>70</v>
      </c>
      <c r="Z1334" s="386">
        <v>0.96</v>
      </c>
      <c r="AA1334" s="386">
        <v>0.98</v>
      </c>
      <c r="AB1334" s="387" t="s">
        <v>62</v>
      </c>
      <c r="AC1334" s="157"/>
    </row>
    <row r="1335" spans="2:29">
      <c r="B1335" s="347">
        <v>74</v>
      </c>
      <c r="C1335" s="383">
        <v>0</v>
      </c>
      <c r="D1335" s="383" t="str">
        <f t="shared" si="184"/>
        <v>NO</v>
      </c>
      <c r="E1335" s="383" t="str">
        <f t="shared" si="185"/>
        <v>MILD</v>
      </c>
      <c r="F1335" s="383" t="str">
        <f t="shared" si="186"/>
        <v>NONE</v>
      </c>
      <c r="G1335" s="384" t="str">
        <f t="shared" si="181"/>
        <v>WET</v>
      </c>
      <c r="I1335" s="342">
        <v>2</v>
      </c>
      <c r="J1335" s="144" t="str">
        <f t="shared" si="187"/>
        <v>SMALL</v>
      </c>
      <c r="K1335" s="144" t="str">
        <f t="shared" si="188"/>
        <v>SMALL</v>
      </c>
      <c r="L1335" s="144" t="str" cm="1">
        <f t="array" ref="L1335">_xlfn.IFS(I1335&lt;=2,"SMALL",I1335&lt;=5,"MEDIUM",I1335&gt;5,"LARGE")</f>
        <v>SMALL</v>
      </c>
      <c r="M1335" s="144" t="str">
        <f t="shared" si="182"/>
        <v>NO</v>
      </c>
      <c r="N1335" s="374">
        <v>4.62</v>
      </c>
      <c r="O1335" s="374">
        <f t="shared" si="183"/>
        <v>5</v>
      </c>
      <c r="P1335" s="158" t="str" cm="1">
        <f t="array" ref="P1335">_xlfn.SWITCH(ROUND(N1335,0),5,"Excellent",4,"Good",3,"ok","Bad")</f>
        <v>Excellent</v>
      </c>
      <c r="Q1335" s="144">
        <v>166</v>
      </c>
      <c r="R1335" s="385">
        <v>42164</v>
      </c>
      <c r="S1335" s="385">
        <v>44045</v>
      </c>
      <c r="T1335" s="144">
        <v>2283</v>
      </c>
      <c r="U1335" s="144" t="s">
        <v>60</v>
      </c>
      <c r="V1335" s="144">
        <v>336</v>
      </c>
      <c r="W1335" s="144" t="str">
        <f t="shared" si="189"/>
        <v>Active</v>
      </c>
      <c r="X1335" s="144">
        <v>2283</v>
      </c>
      <c r="Y1335" s="157" t="s">
        <v>70</v>
      </c>
      <c r="Z1335" s="386">
        <v>1</v>
      </c>
      <c r="AA1335" s="386">
        <v>0.96</v>
      </c>
      <c r="AB1335" s="387" t="s">
        <v>65</v>
      </c>
      <c r="AC1335" s="157"/>
    </row>
    <row r="1336" spans="2:29">
      <c r="B1336" s="347">
        <v>70</v>
      </c>
      <c r="C1336" s="383">
        <v>0</v>
      </c>
      <c r="D1336" s="383" t="str">
        <f t="shared" si="184"/>
        <v>NO</v>
      </c>
      <c r="E1336" s="383" t="str">
        <f t="shared" si="185"/>
        <v>MILD</v>
      </c>
      <c r="F1336" s="383" t="str">
        <f t="shared" si="186"/>
        <v>NONE</v>
      </c>
      <c r="G1336" s="384" t="str">
        <f t="shared" si="181"/>
        <v>WET</v>
      </c>
      <c r="I1336" s="342">
        <v>6</v>
      </c>
      <c r="J1336" s="144" t="str">
        <f t="shared" si="187"/>
        <v>LARGE</v>
      </c>
      <c r="K1336" s="144" t="str">
        <f t="shared" si="188"/>
        <v>LARGE</v>
      </c>
      <c r="L1336" s="144" t="str" cm="1">
        <f t="array" ref="L1336">_xlfn.IFS(I1336&lt;=2,"SMALL",I1336&lt;=5,"MEDIUM",I1336&gt;5,"LARGE")</f>
        <v>LARGE</v>
      </c>
      <c r="M1336" s="144" t="str">
        <f t="shared" si="182"/>
        <v>NO</v>
      </c>
      <c r="N1336" s="374">
        <v>4.9000000000000004</v>
      </c>
      <c r="O1336" s="374">
        <f t="shared" si="183"/>
        <v>5</v>
      </c>
      <c r="P1336" s="158" t="str" cm="1">
        <f t="array" ref="P1336">_xlfn.SWITCH(ROUND(N1336,0),5,"Excellent",4,"Good",3,"ok","Bad")</f>
        <v>Excellent</v>
      </c>
      <c r="Q1336" s="144">
        <v>100</v>
      </c>
      <c r="R1336" s="385">
        <v>42360</v>
      </c>
      <c r="S1336" s="385">
        <v>43897</v>
      </c>
      <c r="T1336" s="144">
        <v>1125</v>
      </c>
      <c r="U1336" s="144" t="s">
        <v>69</v>
      </c>
      <c r="V1336" s="144">
        <v>239</v>
      </c>
      <c r="W1336" s="144" t="str">
        <f t="shared" si="189"/>
        <v>Active</v>
      </c>
      <c r="X1336" s="144">
        <v>1125</v>
      </c>
      <c r="Y1336" s="157" t="s">
        <v>70</v>
      </c>
      <c r="Z1336" s="386">
        <v>0.92</v>
      </c>
      <c r="AA1336" s="386">
        <v>1</v>
      </c>
      <c r="AB1336" s="387" t="s">
        <v>62</v>
      </c>
      <c r="AC1336" s="157"/>
    </row>
    <row r="1337" spans="2:29">
      <c r="B1337" s="347">
        <v>90</v>
      </c>
      <c r="C1337" s="383">
        <v>0</v>
      </c>
      <c r="D1337" s="383" t="str">
        <f t="shared" si="184"/>
        <v>NO</v>
      </c>
      <c r="E1337" s="383" t="str">
        <f t="shared" si="185"/>
        <v>HOT</v>
      </c>
      <c r="F1337" s="383" t="str">
        <f t="shared" si="186"/>
        <v>NONE</v>
      </c>
      <c r="G1337" s="384" t="str">
        <f t="shared" si="181"/>
        <v>DRY</v>
      </c>
      <c r="I1337" s="342">
        <v>2</v>
      </c>
      <c r="J1337" s="144" t="str">
        <f t="shared" si="187"/>
        <v>SMALL</v>
      </c>
      <c r="K1337" s="144" t="str">
        <f t="shared" si="188"/>
        <v>SMALL</v>
      </c>
      <c r="L1337" s="144" t="str" cm="1">
        <f t="array" ref="L1337">_xlfn.IFS(I1337&lt;=2,"SMALL",I1337&lt;=5,"MEDIUM",I1337&gt;5,"LARGE")</f>
        <v>SMALL</v>
      </c>
      <c r="M1337" s="144" t="str">
        <f t="shared" si="182"/>
        <v>NO</v>
      </c>
      <c r="N1337" s="374">
        <v>4.67</v>
      </c>
      <c r="O1337" s="374">
        <f t="shared" si="183"/>
        <v>5</v>
      </c>
      <c r="P1337" s="158" t="str" cm="1">
        <f t="array" ref="P1337">_xlfn.SWITCH(ROUND(N1337,0),5,"Excellent",4,"Good",3,"ok","Bad")</f>
        <v>Excellent</v>
      </c>
      <c r="Q1337" s="144">
        <v>3</v>
      </c>
      <c r="R1337" s="385">
        <v>42302</v>
      </c>
      <c r="S1337" s="385">
        <v>42408</v>
      </c>
      <c r="T1337" s="144">
        <v>19</v>
      </c>
      <c r="U1337" s="144" t="s">
        <v>60</v>
      </c>
      <c r="V1337" s="144">
        <v>0</v>
      </c>
      <c r="W1337" s="144" t="str">
        <f t="shared" si="189"/>
        <v>Inactive</v>
      </c>
      <c r="X1337" s="144">
        <v>19</v>
      </c>
      <c r="Y1337" s="157" t="s">
        <v>122</v>
      </c>
      <c r="Z1337" s="386">
        <v>0</v>
      </c>
      <c r="AA1337" s="386">
        <v>1</v>
      </c>
      <c r="AB1337" s="387" t="s">
        <v>65</v>
      </c>
      <c r="AC1337" s="157"/>
    </row>
    <row r="1338" spans="2:29">
      <c r="B1338" s="347">
        <v>68</v>
      </c>
      <c r="C1338" s="383">
        <v>3</v>
      </c>
      <c r="D1338" s="383" t="str">
        <f t="shared" si="184"/>
        <v>NO</v>
      </c>
      <c r="E1338" s="383" t="str">
        <f t="shared" si="185"/>
        <v>MILD</v>
      </c>
      <c r="F1338" s="383" t="str">
        <f t="shared" si="186"/>
        <v>RAIN</v>
      </c>
      <c r="G1338" s="384" t="str">
        <f t="shared" si="181"/>
        <v>WET</v>
      </c>
      <c r="I1338" s="342">
        <v>1</v>
      </c>
      <c r="J1338" s="144" t="str">
        <f t="shared" si="187"/>
        <v>SMALL</v>
      </c>
      <c r="K1338" s="144" t="str">
        <f t="shared" si="188"/>
        <v>SMALL</v>
      </c>
      <c r="L1338" s="144" t="str" cm="1">
        <f t="array" ref="L1338">_xlfn.IFS(I1338&lt;=2,"SMALL",I1338&lt;=5,"MEDIUM",I1338&gt;5,"LARGE")</f>
        <v>SMALL</v>
      </c>
      <c r="M1338" s="144" t="str">
        <f t="shared" si="182"/>
        <v>NO</v>
      </c>
      <c r="N1338" s="374">
        <v>4.67</v>
      </c>
      <c r="O1338" s="374">
        <f t="shared" si="183"/>
        <v>5</v>
      </c>
      <c r="P1338" s="158" t="str" cm="1">
        <f t="array" ref="P1338">_xlfn.SWITCH(ROUND(N1338,0),5,"Excellent",4,"Good",3,"ok","Bad")</f>
        <v>Excellent</v>
      </c>
      <c r="Q1338" s="144">
        <v>3</v>
      </c>
      <c r="R1338" s="385">
        <v>42295</v>
      </c>
      <c r="S1338" s="385">
        <v>42796</v>
      </c>
      <c r="T1338" s="144">
        <v>19</v>
      </c>
      <c r="U1338" s="144" t="s">
        <v>60</v>
      </c>
      <c r="V1338" s="144">
        <v>0</v>
      </c>
      <c r="W1338" s="144" t="str">
        <f t="shared" si="189"/>
        <v>Inactive</v>
      </c>
      <c r="X1338" s="144">
        <v>19</v>
      </c>
      <c r="Y1338" s="157" t="s">
        <v>70</v>
      </c>
      <c r="Z1338" s="386">
        <v>1</v>
      </c>
      <c r="AA1338" s="386">
        <v>0.96</v>
      </c>
      <c r="AB1338" s="387" t="s">
        <v>62</v>
      </c>
      <c r="AC1338" s="157"/>
    </row>
    <row r="1339" spans="2:29">
      <c r="B1339" s="347">
        <v>78</v>
      </c>
      <c r="C1339" s="383">
        <v>3</v>
      </c>
      <c r="D1339" s="383" t="str">
        <f t="shared" si="184"/>
        <v>NO</v>
      </c>
      <c r="E1339" s="383" t="str">
        <f t="shared" si="185"/>
        <v>MILD</v>
      </c>
      <c r="F1339" s="383" t="str">
        <f t="shared" si="186"/>
        <v>RAIN</v>
      </c>
      <c r="G1339" s="384" t="str">
        <f t="shared" si="181"/>
        <v>WET</v>
      </c>
      <c r="I1339" s="342">
        <v>8</v>
      </c>
      <c r="J1339" s="144" t="str">
        <f t="shared" si="187"/>
        <v>LARGE</v>
      </c>
      <c r="K1339" s="144" t="str">
        <f t="shared" si="188"/>
        <v>LARGE</v>
      </c>
      <c r="L1339" s="144" t="str" cm="1">
        <f t="array" ref="L1339">_xlfn.IFS(I1339&lt;=2,"SMALL",I1339&lt;=5,"MEDIUM",I1339&gt;5,"LARGE")</f>
        <v>LARGE</v>
      </c>
      <c r="M1339" s="144" t="str">
        <f t="shared" si="182"/>
        <v>NO</v>
      </c>
      <c r="N1339" s="374">
        <v>4.6100000000000003</v>
      </c>
      <c r="O1339" s="374">
        <f t="shared" si="183"/>
        <v>5</v>
      </c>
      <c r="P1339" s="158" t="str" cm="1">
        <f t="array" ref="P1339">_xlfn.SWITCH(ROUND(N1339,0),5,"Excellent",4,"Good",3,"ok","Bad")</f>
        <v>Excellent</v>
      </c>
      <c r="Q1339" s="144">
        <v>23</v>
      </c>
      <c r="R1339" s="385">
        <v>42466</v>
      </c>
      <c r="S1339" s="385">
        <v>43734</v>
      </c>
      <c r="T1339" s="144">
        <v>19</v>
      </c>
      <c r="U1339" s="144" t="s">
        <v>69</v>
      </c>
      <c r="V1339" s="144">
        <v>256</v>
      </c>
      <c r="W1339" s="144" t="str">
        <f t="shared" si="189"/>
        <v>Active</v>
      </c>
      <c r="X1339" s="144">
        <v>19</v>
      </c>
      <c r="Y1339" s="157" t="s">
        <v>122</v>
      </c>
      <c r="Z1339" s="386">
        <v>0</v>
      </c>
      <c r="AA1339" s="386">
        <v>0.9</v>
      </c>
      <c r="AB1339" s="387" t="s">
        <v>65</v>
      </c>
      <c r="AC1339" s="157"/>
    </row>
    <row r="1340" spans="2:29">
      <c r="B1340" s="347">
        <v>80</v>
      </c>
      <c r="C1340" s="383">
        <v>0</v>
      </c>
      <c r="D1340" s="383" t="str">
        <f t="shared" si="184"/>
        <v>NO</v>
      </c>
      <c r="E1340" s="383" t="str">
        <f t="shared" si="185"/>
        <v>MILD</v>
      </c>
      <c r="F1340" s="383" t="str">
        <f t="shared" si="186"/>
        <v>NONE</v>
      </c>
      <c r="G1340" s="384" t="str">
        <f t="shared" si="181"/>
        <v>WET</v>
      </c>
      <c r="I1340" s="342">
        <v>10</v>
      </c>
      <c r="J1340" s="144" t="str">
        <f t="shared" si="187"/>
        <v>LARGE</v>
      </c>
      <c r="K1340" s="144" t="str">
        <f t="shared" si="188"/>
        <v>LARGE</v>
      </c>
      <c r="L1340" s="144" t="str" cm="1">
        <f t="array" ref="L1340">_xlfn.IFS(I1340&lt;=2,"SMALL",I1340&lt;=5,"MEDIUM",I1340&gt;5,"LARGE")</f>
        <v>LARGE</v>
      </c>
      <c r="M1340" s="144" t="str">
        <f t="shared" si="182"/>
        <v>NO</v>
      </c>
      <c r="N1340" s="374">
        <v>4.71</v>
      </c>
      <c r="O1340" s="374">
        <f t="shared" si="183"/>
        <v>5</v>
      </c>
      <c r="P1340" s="158" t="str" cm="1">
        <f t="array" ref="P1340">_xlfn.SWITCH(ROUND(N1340,0),5,"Excellent",4,"Good",3,"ok","Bad")</f>
        <v>Excellent</v>
      </c>
      <c r="Q1340" s="144">
        <v>59</v>
      </c>
      <c r="R1340" s="385">
        <v>42365</v>
      </c>
      <c r="S1340" s="385">
        <v>44017</v>
      </c>
      <c r="T1340" s="144">
        <v>19</v>
      </c>
      <c r="U1340" s="144" t="s">
        <v>69</v>
      </c>
      <c r="V1340" s="144">
        <v>256</v>
      </c>
      <c r="W1340" s="144" t="str">
        <f t="shared" si="189"/>
        <v>Active</v>
      </c>
      <c r="X1340" s="144">
        <v>19</v>
      </c>
      <c r="Y1340" s="157" t="s">
        <v>64</v>
      </c>
      <c r="Z1340" s="386">
        <v>0.67</v>
      </c>
      <c r="AA1340" s="386">
        <v>0.5</v>
      </c>
      <c r="AB1340" s="387" t="s">
        <v>62</v>
      </c>
      <c r="AC1340" s="157"/>
    </row>
    <row r="1341" spans="2:29">
      <c r="B1341" s="347">
        <v>89</v>
      </c>
      <c r="C1341" s="383">
        <v>0</v>
      </c>
      <c r="D1341" s="383" t="str">
        <f t="shared" si="184"/>
        <v>NO</v>
      </c>
      <c r="E1341" s="383" t="str">
        <f t="shared" si="185"/>
        <v>HOT</v>
      </c>
      <c r="F1341" s="383" t="str">
        <f t="shared" si="186"/>
        <v>NONE</v>
      </c>
      <c r="G1341" s="384" t="str">
        <f t="shared" si="181"/>
        <v>DRY</v>
      </c>
      <c r="I1341" s="342">
        <v>1</v>
      </c>
      <c r="J1341" s="144" t="str">
        <f t="shared" si="187"/>
        <v>SMALL</v>
      </c>
      <c r="K1341" s="144" t="str">
        <f t="shared" si="188"/>
        <v>SMALL</v>
      </c>
      <c r="L1341" s="144" t="str" cm="1">
        <f t="array" ref="L1341">_xlfn.IFS(I1341&lt;=2,"SMALL",I1341&lt;=5,"MEDIUM",I1341&gt;5,"LARGE")</f>
        <v>SMALL</v>
      </c>
      <c r="M1341" s="144" t="str">
        <f t="shared" si="182"/>
        <v>NO</v>
      </c>
      <c r="N1341" s="374">
        <v>4.8</v>
      </c>
      <c r="O1341" s="374">
        <f t="shared" si="183"/>
        <v>5</v>
      </c>
      <c r="P1341" s="158" t="str" cm="1">
        <f t="array" ref="P1341">_xlfn.SWITCH(ROUND(N1341,0),5,"Excellent",4,"Good",3,"ok","Bad")</f>
        <v>Excellent</v>
      </c>
      <c r="Q1341" s="144">
        <v>5</v>
      </c>
      <c r="R1341" s="385">
        <v>42269</v>
      </c>
      <c r="S1341" s="385">
        <v>43133</v>
      </c>
      <c r="T1341" s="144">
        <v>19</v>
      </c>
      <c r="U1341" s="144" t="s">
        <v>60</v>
      </c>
      <c r="V1341" s="144">
        <v>0</v>
      </c>
      <c r="W1341" s="144" t="str">
        <f t="shared" si="189"/>
        <v>Inactive</v>
      </c>
      <c r="X1341" s="144">
        <v>19</v>
      </c>
      <c r="Y1341" s="157" t="s">
        <v>64</v>
      </c>
      <c r="Z1341" s="386">
        <v>1</v>
      </c>
      <c r="AA1341" s="386">
        <v>1</v>
      </c>
      <c r="AB1341" s="387" t="s">
        <v>65</v>
      </c>
      <c r="AC1341" s="157"/>
    </row>
    <row r="1342" spans="2:29">
      <c r="B1342" s="347">
        <v>83</v>
      </c>
      <c r="C1342" s="383">
        <v>0</v>
      </c>
      <c r="D1342" s="383" t="str">
        <f t="shared" si="184"/>
        <v>NO</v>
      </c>
      <c r="E1342" s="383" t="str">
        <f t="shared" si="185"/>
        <v>HOT</v>
      </c>
      <c r="F1342" s="383" t="str">
        <f t="shared" si="186"/>
        <v>NONE</v>
      </c>
      <c r="G1342" s="384" t="str">
        <f t="shared" si="181"/>
        <v>DRY</v>
      </c>
      <c r="I1342" s="342">
        <v>2</v>
      </c>
      <c r="J1342" s="144" t="str">
        <f t="shared" si="187"/>
        <v>SMALL</v>
      </c>
      <c r="K1342" s="144" t="str">
        <f t="shared" si="188"/>
        <v>SMALL</v>
      </c>
      <c r="L1342" s="144" t="str" cm="1">
        <f t="array" ref="L1342">_xlfn.IFS(I1342&lt;=2,"SMALL",I1342&lt;=5,"MEDIUM",I1342&gt;5,"LARGE")</f>
        <v>SMALL</v>
      </c>
      <c r="M1342" s="144" t="str">
        <f t="shared" si="182"/>
        <v>NO</v>
      </c>
      <c r="N1342" s="374">
        <v>4.92</v>
      </c>
      <c r="O1342" s="374">
        <f t="shared" si="183"/>
        <v>5</v>
      </c>
      <c r="P1342" s="158" t="str" cm="1">
        <f t="array" ref="P1342">_xlfn.SWITCH(ROUND(N1342,0),5,"Excellent",4,"Good",3,"ok","Bad")</f>
        <v>Excellent</v>
      </c>
      <c r="Q1342" s="144">
        <v>12</v>
      </c>
      <c r="R1342" s="385">
        <v>42644</v>
      </c>
      <c r="S1342" s="385">
        <v>43746</v>
      </c>
      <c r="T1342" s="144">
        <v>1991</v>
      </c>
      <c r="U1342" s="144" t="s">
        <v>69</v>
      </c>
      <c r="V1342" s="144">
        <v>196</v>
      </c>
      <c r="W1342" s="144" t="str">
        <f t="shared" si="189"/>
        <v>Active</v>
      </c>
      <c r="X1342" s="144">
        <v>1991</v>
      </c>
      <c r="Y1342" s="157" t="s">
        <v>70</v>
      </c>
      <c r="Z1342" s="386">
        <v>1</v>
      </c>
      <c r="AA1342" s="386">
        <v>0.96</v>
      </c>
      <c r="AB1342" s="387" t="s">
        <v>62</v>
      </c>
      <c r="AC1342" s="157"/>
    </row>
    <row r="1343" spans="2:29">
      <c r="B1343" s="347">
        <v>85</v>
      </c>
      <c r="C1343" s="383">
        <v>0</v>
      </c>
      <c r="D1343" s="383" t="str">
        <f t="shared" si="184"/>
        <v>NO</v>
      </c>
      <c r="E1343" s="383" t="str">
        <f t="shared" si="185"/>
        <v>HOT</v>
      </c>
      <c r="F1343" s="383" t="str">
        <f t="shared" si="186"/>
        <v>NONE</v>
      </c>
      <c r="G1343" s="384" t="str">
        <f t="shared" si="181"/>
        <v>DRY</v>
      </c>
      <c r="I1343" s="342">
        <v>2</v>
      </c>
      <c r="J1343" s="144" t="str">
        <f t="shared" si="187"/>
        <v>SMALL</v>
      </c>
      <c r="K1343" s="144" t="str">
        <f t="shared" si="188"/>
        <v>SMALL</v>
      </c>
      <c r="L1343" s="144" t="str" cm="1">
        <f t="array" ref="L1343">_xlfn.IFS(I1343&lt;=2,"SMALL",I1343&lt;=5,"MEDIUM",I1343&gt;5,"LARGE")</f>
        <v>SMALL</v>
      </c>
      <c r="M1343" s="144" t="str">
        <f t="shared" si="182"/>
        <v>NO</v>
      </c>
      <c r="N1343" s="374">
        <v>4.4400000000000004</v>
      </c>
      <c r="O1343" s="374">
        <f t="shared" si="183"/>
        <v>4</v>
      </c>
      <c r="P1343" s="158" t="str" cm="1">
        <f t="array" ref="P1343">_xlfn.SWITCH(ROUND(N1343,0),5,"Excellent",4,"Good",3,"ok","Bad")</f>
        <v>Good</v>
      </c>
      <c r="Q1343" s="144">
        <v>9</v>
      </c>
      <c r="R1343" s="385">
        <v>42527</v>
      </c>
      <c r="S1343" s="385">
        <v>43248</v>
      </c>
      <c r="T1343" s="144">
        <v>746</v>
      </c>
      <c r="U1343" s="144" t="s">
        <v>60</v>
      </c>
      <c r="V1343" s="144">
        <v>16</v>
      </c>
      <c r="W1343" s="144" t="str">
        <f t="shared" si="189"/>
        <v>Active</v>
      </c>
      <c r="X1343" s="144">
        <v>746</v>
      </c>
      <c r="Y1343" s="157" t="s">
        <v>64</v>
      </c>
      <c r="Z1343" s="386">
        <v>1</v>
      </c>
      <c r="AA1343" s="386">
        <v>0.68</v>
      </c>
      <c r="AB1343" s="387" t="s">
        <v>62</v>
      </c>
      <c r="AC1343" s="157"/>
    </row>
    <row r="1344" spans="2:29">
      <c r="B1344" s="347">
        <v>41</v>
      </c>
      <c r="C1344" s="383">
        <v>97</v>
      </c>
      <c r="D1344" s="383" t="str">
        <f t="shared" si="184"/>
        <v>NO</v>
      </c>
      <c r="E1344" s="383" t="str">
        <f t="shared" si="185"/>
        <v>MILD</v>
      </c>
      <c r="F1344" s="383" t="str">
        <f t="shared" si="186"/>
        <v>RAIN</v>
      </c>
      <c r="G1344" s="384" t="str">
        <f t="shared" si="181"/>
        <v>WET</v>
      </c>
      <c r="I1344" s="342">
        <v>4</v>
      </c>
      <c r="J1344" s="144" t="str">
        <f t="shared" si="187"/>
        <v>LARGE</v>
      </c>
      <c r="K1344" s="144" t="str">
        <f t="shared" si="188"/>
        <v>MEDIUM</v>
      </c>
      <c r="L1344" s="144" t="str" cm="1">
        <f t="array" ref="L1344">_xlfn.IFS(I1344&lt;=2,"SMALL",I1344&lt;=5,"MEDIUM",I1344&gt;5,"LARGE")</f>
        <v>MEDIUM</v>
      </c>
      <c r="M1344" s="144" t="str">
        <f t="shared" si="182"/>
        <v>NO</v>
      </c>
      <c r="N1344" s="374">
        <v>4.9800000000000004</v>
      </c>
      <c r="O1344" s="374">
        <f t="shared" si="183"/>
        <v>5</v>
      </c>
      <c r="P1344" s="158" t="str" cm="1">
        <f t="array" ref="P1344">_xlfn.SWITCH(ROUND(N1344,0),5,"Excellent",4,"Good",3,"ok","Bad")</f>
        <v>Excellent</v>
      </c>
      <c r="Q1344" s="144">
        <v>62</v>
      </c>
      <c r="R1344" s="385">
        <v>42180</v>
      </c>
      <c r="S1344" s="385">
        <v>44032</v>
      </c>
      <c r="T1344" s="144">
        <v>663</v>
      </c>
      <c r="U1344" s="144" t="s">
        <v>69</v>
      </c>
      <c r="V1344" s="144">
        <v>321</v>
      </c>
      <c r="W1344" s="144" t="str">
        <f t="shared" si="189"/>
        <v>Active</v>
      </c>
      <c r="X1344" s="144">
        <v>663</v>
      </c>
      <c r="Y1344" s="157" t="s">
        <v>70</v>
      </c>
      <c r="Z1344" s="386">
        <v>1</v>
      </c>
      <c r="AA1344" s="386">
        <v>0.98</v>
      </c>
      <c r="AB1344" s="387" t="s">
        <v>62</v>
      </c>
      <c r="AC1344" s="157"/>
    </row>
    <row r="1345" spans="2:29">
      <c r="B1345" s="347">
        <v>42</v>
      </c>
      <c r="C1345" s="383">
        <v>97</v>
      </c>
      <c r="D1345" s="383" t="str">
        <f t="shared" si="184"/>
        <v>NO</v>
      </c>
      <c r="E1345" s="383" t="str">
        <f t="shared" si="185"/>
        <v>MILD</v>
      </c>
      <c r="F1345" s="383" t="str">
        <f t="shared" si="186"/>
        <v>RAIN</v>
      </c>
      <c r="G1345" s="384" t="str">
        <f t="shared" si="181"/>
        <v>WET</v>
      </c>
      <c r="I1345" s="342">
        <v>2</v>
      </c>
      <c r="J1345" s="144" t="str">
        <f t="shared" si="187"/>
        <v>SMALL</v>
      </c>
      <c r="K1345" s="144" t="str">
        <f t="shared" si="188"/>
        <v>SMALL</v>
      </c>
      <c r="L1345" s="144" t="str" cm="1">
        <f t="array" ref="L1345">_xlfn.IFS(I1345&lt;=2,"SMALL",I1345&lt;=5,"MEDIUM",I1345&gt;5,"LARGE")</f>
        <v>SMALL</v>
      </c>
      <c r="M1345" s="144" t="str">
        <f t="shared" si="182"/>
        <v>NO</v>
      </c>
      <c r="N1345" s="374">
        <v>4.9000000000000004</v>
      </c>
      <c r="O1345" s="374">
        <f t="shared" si="183"/>
        <v>5</v>
      </c>
      <c r="P1345" s="158" t="str" cm="1">
        <f t="array" ref="P1345">_xlfn.SWITCH(ROUND(N1345,0),5,"Excellent",4,"Good",3,"ok","Bad")</f>
        <v>Excellent</v>
      </c>
      <c r="Q1345" s="144">
        <v>21</v>
      </c>
      <c r="R1345" s="385">
        <v>42243</v>
      </c>
      <c r="S1345" s="385">
        <v>43888</v>
      </c>
      <c r="T1345" s="144">
        <v>1579</v>
      </c>
      <c r="U1345" s="144" t="s">
        <v>60</v>
      </c>
      <c r="V1345" s="144">
        <v>349</v>
      </c>
      <c r="W1345" s="144" t="str">
        <f t="shared" si="189"/>
        <v>Active</v>
      </c>
      <c r="X1345" s="144">
        <v>1579</v>
      </c>
      <c r="Y1345" s="157" t="s">
        <v>70</v>
      </c>
      <c r="Z1345" s="386">
        <v>1</v>
      </c>
      <c r="AA1345" s="386">
        <v>1</v>
      </c>
      <c r="AB1345" s="387" t="s">
        <v>62</v>
      </c>
      <c r="AC1345" s="157"/>
    </row>
    <row r="1346" spans="2:29">
      <c r="B1346" s="347">
        <v>48</v>
      </c>
      <c r="C1346" s="383">
        <v>0</v>
      </c>
      <c r="D1346" s="383" t="str">
        <f t="shared" si="184"/>
        <v>NO</v>
      </c>
      <c r="E1346" s="383" t="str">
        <f t="shared" si="185"/>
        <v>MILD</v>
      </c>
      <c r="F1346" s="383" t="str">
        <f t="shared" si="186"/>
        <v>NONE</v>
      </c>
      <c r="G1346" s="384" t="str">
        <f t="shared" si="181"/>
        <v>WET</v>
      </c>
      <c r="I1346" s="342">
        <v>2</v>
      </c>
      <c r="J1346" s="144" t="str">
        <f t="shared" si="187"/>
        <v>SMALL</v>
      </c>
      <c r="K1346" s="144" t="str">
        <f t="shared" si="188"/>
        <v>SMALL</v>
      </c>
      <c r="L1346" s="144" t="str" cm="1">
        <f t="array" ref="L1346">_xlfn.IFS(I1346&lt;=2,"SMALL",I1346&lt;=5,"MEDIUM",I1346&gt;5,"LARGE")</f>
        <v>SMALL</v>
      </c>
      <c r="M1346" s="144" t="str">
        <f t="shared" si="182"/>
        <v>NO</v>
      </c>
      <c r="N1346" s="374">
        <v>4.58</v>
      </c>
      <c r="O1346" s="374">
        <f t="shared" si="183"/>
        <v>5</v>
      </c>
      <c r="P1346" s="158" t="str" cm="1">
        <f t="array" ref="P1346">_xlfn.SWITCH(ROUND(N1346,0),5,"Excellent",4,"Good",3,"ok","Bad")</f>
        <v>Excellent</v>
      </c>
      <c r="Q1346" s="144">
        <v>24</v>
      </c>
      <c r="R1346" s="385">
        <v>42209</v>
      </c>
      <c r="S1346" s="385">
        <v>43772</v>
      </c>
      <c r="T1346" s="144">
        <v>2289</v>
      </c>
      <c r="U1346" s="144" t="s">
        <v>60</v>
      </c>
      <c r="V1346" s="144">
        <v>365</v>
      </c>
      <c r="W1346" s="144" t="str">
        <f t="shared" si="189"/>
        <v>Active</v>
      </c>
      <c r="X1346" s="144">
        <v>2289</v>
      </c>
      <c r="Y1346" s="157" t="s">
        <v>64</v>
      </c>
      <c r="Z1346" s="386">
        <v>1</v>
      </c>
      <c r="AA1346" s="386">
        <v>1</v>
      </c>
      <c r="AB1346" s="387" t="s">
        <v>65</v>
      </c>
      <c r="AC1346" s="157"/>
    </row>
    <row r="1347" spans="2:29">
      <c r="B1347" s="347">
        <v>41</v>
      </c>
      <c r="C1347" s="383">
        <v>0</v>
      </c>
      <c r="D1347" s="383" t="str">
        <f t="shared" si="184"/>
        <v>NO</v>
      </c>
      <c r="E1347" s="383" t="str">
        <f t="shared" si="185"/>
        <v>MILD</v>
      </c>
      <c r="F1347" s="383" t="str">
        <f t="shared" si="186"/>
        <v>NONE</v>
      </c>
      <c r="G1347" s="384" t="str">
        <f t="shared" si="181"/>
        <v>WET</v>
      </c>
      <c r="I1347" s="342">
        <v>5</v>
      </c>
      <c r="J1347" s="144" t="str">
        <f t="shared" si="187"/>
        <v>LARGE</v>
      </c>
      <c r="K1347" s="144" t="str">
        <f t="shared" si="188"/>
        <v>MEDIUM</v>
      </c>
      <c r="L1347" s="144" t="str" cm="1">
        <f t="array" ref="L1347">_xlfn.IFS(I1347&lt;=2,"SMALL",I1347&lt;=5,"MEDIUM",I1347&gt;5,"LARGE")</f>
        <v>MEDIUM</v>
      </c>
      <c r="M1347" s="144" t="str">
        <f t="shared" si="182"/>
        <v>NO</v>
      </c>
      <c r="N1347" s="374">
        <v>4.8</v>
      </c>
      <c r="O1347" s="374">
        <f t="shared" si="183"/>
        <v>5</v>
      </c>
      <c r="P1347" s="158" t="str" cm="1">
        <f t="array" ref="P1347">_xlfn.SWITCH(ROUND(N1347,0),5,"Excellent",4,"Good",3,"ok","Bad")</f>
        <v>Excellent</v>
      </c>
      <c r="Q1347" s="144">
        <v>10</v>
      </c>
      <c r="R1347" s="385">
        <v>42223</v>
      </c>
      <c r="S1347" s="385">
        <v>43646</v>
      </c>
      <c r="T1347" s="144">
        <v>1579</v>
      </c>
      <c r="U1347" s="144" t="s">
        <v>73</v>
      </c>
      <c r="V1347" s="144">
        <v>365</v>
      </c>
      <c r="W1347" s="144" t="str">
        <f t="shared" si="189"/>
        <v>Active</v>
      </c>
      <c r="X1347" s="144">
        <v>1579</v>
      </c>
      <c r="Y1347" s="157" t="s">
        <v>70</v>
      </c>
      <c r="Z1347" s="386">
        <v>1</v>
      </c>
      <c r="AA1347" s="386">
        <v>0.91</v>
      </c>
      <c r="AB1347" s="387" t="s">
        <v>62</v>
      </c>
      <c r="AC1347" s="157"/>
    </row>
    <row r="1348" spans="2:29">
      <c r="B1348" s="347">
        <v>42</v>
      </c>
      <c r="C1348" s="383">
        <v>23</v>
      </c>
      <c r="D1348" s="383" t="str">
        <f t="shared" si="184"/>
        <v>NO</v>
      </c>
      <c r="E1348" s="383" t="str">
        <f t="shared" si="185"/>
        <v>MILD</v>
      </c>
      <c r="F1348" s="383" t="str">
        <f t="shared" si="186"/>
        <v>RAIN</v>
      </c>
      <c r="G1348" s="384" t="str">
        <f t="shared" si="181"/>
        <v>WET</v>
      </c>
      <c r="I1348" s="342">
        <v>4</v>
      </c>
      <c r="J1348" s="144" t="str">
        <f t="shared" si="187"/>
        <v>LARGE</v>
      </c>
      <c r="K1348" s="144" t="str">
        <f t="shared" si="188"/>
        <v>MEDIUM</v>
      </c>
      <c r="L1348" s="144" t="str" cm="1">
        <f t="array" ref="L1348">_xlfn.IFS(I1348&lt;=2,"SMALL",I1348&lt;=5,"MEDIUM",I1348&gt;5,"LARGE")</f>
        <v>MEDIUM</v>
      </c>
      <c r="M1348" s="144" t="str">
        <f t="shared" si="182"/>
        <v>NO</v>
      </c>
      <c r="N1348" s="374">
        <v>4.9000000000000004</v>
      </c>
      <c r="O1348" s="374">
        <f t="shared" si="183"/>
        <v>5</v>
      </c>
      <c r="P1348" s="158" t="str" cm="1">
        <f t="array" ref="P1348">_xlfn.SWITCH(ROUND(N1348,0),5,"Excellent",4,"Good",3,"ok","Bad")</f>
        <v>Excellent</v>
      </c>
      <c r="Q1348" s="144">
        <v>88</v>
      </c>
      <c r="R1348" s="385">
        <v>42288</v>
      </c>
      <c r="S1348" s="385">
        <v>43890</v>
      </c>
      <c r="T1348" s="144">
        <v>2280</v>
      </c>
      <c r="U1348" s="144" t="s">
        <v>69</v>
      </c>
      <c r="V1348" s="144">
        <v>349</v>
      </c>
      <c r="W1348" s="144" t="str">
        <f t="shared" si="189"/>
        <v>Active</v>
      </c>
      <c r="X1348" s="144">
        <v>2280</v>
      </c>
      <c r="Y1348" s="157" t="s">
        <v>70</v>
      </c>
      <c r="Z1348" s="386">
        <v>1</v>
      </c>
      <c r="AA1348" s="386">
        <v>0.98</v>
      </c>
      <c r="AB1348" s="387" t="s">
        <v>65</v>
      </c>
      <c r="AC1348" s="157"/>
    </row>
    <row r="1349" spans="2:29">
      <c r="B1349" s="347">
        <v>70</v>
      </c>
      <c r="C1349" s="383">
        <v>0</v>
      </c>
      <c r="D1349" s="383" t="str">
        <f t="shared" si="184"/>
        <v>NO</v>
      </c>
      <c r="E1349" s="383" t="str">
        <f t="shared" si="185"/>
        <v>MILD</v>
      </c>
      <c r="F1349" s="383" t="str">
        <f t="shared" si="186"/>
        <v>NONE</v>
      </c>
      <c r="G1349" s="384" t="str">
        <f t="shared" ref="G1349:G1412" si="190">IF(OR(E1349="COLD",E1349="MILD"),"WET","DRY")</f>
        <v>WET</v>
      </c>
      <c r="I1349" s="342">
        <v>2</v>
      </c>
      <c r="J1349" s="144" t="str">
        <f t="shared" si="187"/>
        <v>SMALL</v>
      </c>
      <c r="K1349" s="144" t="str">
        <f t="shared" si="188"/>
        <v>SMALL</v>
      </c>
      <c r="L1349" s="144" t="str" cm="1">
        <f t="array" ref="L1349">_xlfn.IFS(I1349&lt;=2,"SMALL",I1349&lt;=5,"MEDIUM",I1349&gt;5,"LARGE")</f>
        <v>SMALL</v>
      </c>
      <c r="M1349" s="144" t="str">
        <f t="shared" ref="M1349:M1412" si="191">IF(AND(N1349&gt;=4.8,Q1349&gt;100),"YES","NO")</f>
        <v>YES</v>
      </c>
      <c r="N1349" s="374">
        <v>4.83</v>
      </c>
      <c r="O1349" s="374">
        <f t="shared" ref="O1349:O1412" si="192">ROUND(N1349,0)</f>
        <v>5</v>
      </c>
      <c r="P1349" s="158" t="str" cm="1">
        <f t="array" ref="P1349">_xlfn.SWITCH(ROUND(N1349,0),5,"Excellent",4,"Good",3,"ok","Bad")</f>
        <v>Excellent</v>
      </c>
      <c r="Q1349" s="144">
        <v>214</v>
      </c>
      <c r="R1349" s="385">
        <v>42165</v>
      </c>
      <c r="S1349" s="385">
        <v>44013</v>
      </c>
      <c r="T1349" s="144">
        <v>2196</v>
      </c>
      <c r="U1349" s="144" t="s">
        <v>60</v>
      </c>
      <c r="V1349" s="144">
        <v>135</v>
      </c>
      <c r="W1349" s="144" t="str">
        <f t="shared" si="189"/>
        <v>Active</v>
      </c>
      <c r="X1349" s="144">
        <v>2196</v>
      </c>
      <c r="Y1349" s="157" t="s">
        <v>70</v>
      </c>
      <c r="Z1349" s="386">
        <v>1</v>
      </c>
      <c r="AA1349" s="386">
        <v>0.98</v>
      </c>
      <c r="AB1349" s="387" t="s">
        <v>65</v>
      </c>
      <c r="AC1349" s="157"/>
    </row>
    <row r="1350" spans="2:29">
      <c r="B1350" s="347">
        <v>48</v>
      </c>
      <c r="C1350" s="383">
        <v>0</v>
      </c>
      <c r="D1350" s="383" t="str">
        <f t="shared" ref="D1350:D1413" si="193">IFERROR(IF(B1350&lt;35,"YES","NO"),"-")</f>
        <v>NO</v>
      </c>
      <c r="E1350" s="383" t="str">
        <f t="shared" ref="E1350:E1413" si="194">IFERROR(IF(B1350&lt;40,"COLD",IF(B1350&gt;80,"HOT","MILD")),"-")</f>
        <v>MILD</v>
      </c>
      <c r="F1350" s="383" t="str">
        <f t="shared" ref="F1350:F1413" si="195">IF(AND(C1350&lt;0,D1350="YES"),"SNOW",IF(AND(C1350&gt;0,D1350="NO"),"RAIN","NONE"))</f>
        <v>NONE</v>
      </c>
      <c r="G1350" s="384" t="str">
        <f t="shared" si="190"/>
        <v>WET</v>
      </c>
      <c r="I1350" s="342">
        <v>1</v>
      </c>
      <c r="J1350" s="144" t="str">
        <f t="shared" ref="J1350:J1413" si="196">IF(I1350&lt;=2,"SMALL","LARGE")</f>
        <v>SMALL</v>
      </c>
      <c r="K1350" s="144" t="str">
        <f t="shared" ref="K1350:K1413" si="197">IF(I1350&lt;=2,"SMALL",IF(I1350&lt;=5,"MEDIUM","LARGE"))</f>
        <v>SMALL</v>
      </c>
      <c r="L1350" s="144" t="str" cm="1">
        <f t="array" ref="L1350">_xlfn.IFS(I1350&lt;=2,"SMALL",I1350&lt;=5,"MEDIUM",I1350&gt;5,"LARGE")</f>
        <v>SMALL</v>
      </c>
      <c r="M1350" s="144" t="str">
        <f t="shared" si="191"/>
        <v>NO</v>
      </c>
      <c r="N1350" s="374">
        <v>5</v>
      </c>
      <c r="O1350" s="374">
        <f t="shared" si="192"/>
        <v>5</v>
      </c>
      <c r="P1350" s="158" t="str" cm="1">
        <f t="array" ref="P1350">_xlfn.SWITCH(ROUND(N1350,0),5,"Excellent",4,"Good",3,"ok","Bad")</f>
        <v>Excellent</v>
      </c>
      <c r="Q1350" s="144">
        <v>19</v>
      </c>
      <c r="R1350" s="385">
        <v>42582</v>
      </c>
      <c r="S1350" s="385">
        <v>44014</v>
      </c>
      <c r="T1350" s="144">
        <v>2292</v>
      </c>
      <c r="U1350" s="144" t="s">
        <v>60</v>
      </c>
      <c r="V1350" s="144">
        <v>192</v>
      </c>
      <c r="W1350" s="144" t="str">
        <f t="shared" ref="W1350:W1413" si="198">IF(NOT(V1350=0),"Active","Inactive")</f>
        <v>Active</v>
      </c>
      <c r="X1350" s="144">
        <v>2292</v>
      </c>
      <c r="Y1350" s="157" t="s">
        <v>70</v>
      </c>
      <c r="Z1350" s="386">
        <v>1</v>
      </c>
      <c r="AA1350" s="386">
        <v>0.99</v>
      </c>
      <c r="AB1350" s="387" t="s">
        <v>65</v>
      </c>
      <c r="AC1350" s="157"/>
    </row>
    <row r="1351" spans="2:29">
      <c r="B1351" s="347">
        <v>52</v>
      </c>
      <c r="C1351" s="383">
        <v>0</v>
      </c>
      <c r="D1351" s="383" t="str">
        <f t="shared" si="193"/>
        <v>NO</v>
      </c>
      <c r="E1351" s="383" t="str">
        <f t="shared" si="194"/>
        <v>MILD</v>
      </c>
      <c r="F1351" s="383" t="str">
        <f t="shared" si="195"/>
        <v>NONE</v>
      </c>
      <c r="G1351" s="384" t="str">
        <f t="shared" si="190"/>
        <v>WET</v>
      </c>
      <c r="I1351" s="342">
        <v>4</v>
      </c>
      <c r="J1351" s="144" t="str">
        <f t="shared" si="196"/>
        <v>LARGE</v>
      </c>
      <c r="K1351" s="144" t="str">
        <f t="shared" si="197"/>
        <v>MEDIUM</v>
      </c>
      <c r="L1351" s="144" t="str" cm="1">
        <f t="array" ref="L1351">_xlfn.IFS(I1351&lt;=2,"SMALL",I1351&lt;=5,"MEDIUM",I1351&gt;5,"LARGE")</f>
        <v>MEDIUM</v>
      </c>
      <c r="M1351" s="144" t="str">
        <f t="shared" si="191"/>
        <v>NO</v>
      </c>
      <c r="N1351" s="374">
        <v>4.9000000000000004</v>
      </c>
      <c r="O1351" s="374">
        <f t="shared" si="192"/>
        <v>5</v>
      </c>
      <c r="P1351" s="158" t="str" cm="1">
        <f t="array" ref="P1351">_xlfn.SWITCH(ROUND(N1351,0),5,"Excellent",4,"Good",3,"ok","Bad")</f>
        <v>Excellent</v>
      </c>
      <c r="Q1351" s="144">
        <v>39</v>
      </c>
      <c r="R1351" s="385">
        <v>42205</v>
      </c>
      <c r="S1351" s="385">
        <v>43826</v>
      </c>
      <c r="T1351" s="144">
        <v>1185</v>
      </c>
      <c r="U1351" s="144" t="s">
        <v>69</v>
      </c>
      <c r="V1351" s="144">
        <v>36</v>
      </c>
      <c r="W1351" s="144" t="str">
        <f t="shared" si="198"/>
        <v>Active</v>
      </c>
      <c r="X1351" s="144">
        <v>1185</v>
      </c>
      <c r="Y1351" s="157" t="s">
        <v>70</v>
      </c>
      <c r="Z1351" s="386">
        <v>1</v>
      </c>
      <c r="AA1351" s="386">
        <v>1</v>
      </c>
      <c r="AB1351" s="387" t="s">
        <v>62</v>
      </c>
      <c r="AC1351" s="157"/>
    </row>
    <row r="1352" spans="2:29">
      <c r="B1352" s="347">
        <v>53</v>
      </c>
      <c r="C1352" s="383">
        <v>0</v>
      </c>
      <c r="D1352" s="383" t="str">
        <f t="shared" si="193"/>
        <v>NO</v>
      </c>
      <c r="E1352" s="383" t="str">
        <f t="shared" si="194"/>
        <v>MILD</v>
      </c>
      <c r="F1352" s="383" t="str">
        <f t="shared" si="195"/>
        <v>NONE</v>
      </c>
      <c r="G1352" s="384" t="str">
        <f t="shared" si="190"/>
        <v>WET</v>
      </c>
      <c r="I1352" s="342">
        <v>2</v>
      </c>
      <c r="J1352" s="144" t="str">
        <f t="shared" si="196"/>
        <v>SMALL</v>
      </c>
      <c r="K1352" s="144" t="str">
        <f t="shared" si="197"/>
        <v>SMALL</v>
      </c>
      <c r="L1352" s="144" t="str" cm="1">
        <f t="array" ref="L1352">_xlfn.IFS(I1352&lt;=2,"SMALL",I1352&lt;=5,"MEDIUM",I1352&gt;5,"LARGE")</f>
        <v>SMALL</v>
      </c>
      <c r="M1352" s="144" t="str">
        <f t="shared" si="191"/>
        <v>NO</v>
      </c>
      <c r="N1352" s="374">
        <v>4.91</v>
      </c>
      <c r="O1352" s="374">
        <f t="shared" si="192"/>
        <v>5</v>
      </c>
      <c r="P1352" s="158" t="str" cm="1">
        <f t="array" ref="P1352">_xlfn.SWITCH(ROUND(N1352,0),5,"Excellent",4,"Good",3,"ok","Bad")</f>
        <v>Excellent</v>
      </c>
      <c r="Q1352" s="144">
        <v>23</v>
      </c>
      <c r="R1352" s="385">
        <v>42862</v>
      </c>
      <c r="S1352" s="385">
        <v>43831</v>
      </c>
      <c r="T1352" s="144">
        <v>1582</v>
      </c>
      <c r="U1352" s="144" t="s">
        <v>60</v>
      </c>
      <c r="V1352" s="144">
        <v>0</v>
      </c>
      <c r="W1352" s="144" t="str">
        <f t="shared" si="198"/>
        <v>Inactive</v>
      </c>
      <c r="X1352" s="144">
        <v>1582</v>
      </c>
      <c r="Y1352" s="157" t="s">
        <v>64</v>
      </c>
      <c r="Z1352" s="386">
        <v>1</v>
      </c>
      <c r="AA1352" s="386">
        <v>0.89</v>
      </c>
      <c r="AB1352" s="387" t="s">
        <v>62</v>
      </c>
      <c r="AC1352" s="157"/>
    </row>
    <row r="1353" spans="2:29">
      <c r="B1353" s="347">
        <v>60</v>
      </c>
      <c r="C1353" s="383">
        <v>8</v>
      </c>
      <c r="D1353" s="383" t="str">
        <f t="shared" si="193"/>
        <v>NO</v>
      </c>
      <c r="E1353" s="383" t="str">
        <f t="shared" si="194"/>
        <v>MILD</v>
      </c>
      <c r="F1353" s="383" t="str">
        <f t="shared" si="195"/>
        <v>RAIN</v>
      </c>
      <c r="G1353" s="384" t="str">
        <f t="shared" si="190"/>
        <v>WET</v>
      </c>
      <c r="I1353" s="342">
        <v>1</v>
      </c>
      <c r="J1353" s="144" t="str">
        <f t="shared" si="196"/>
        <v>SMALL</v>
      </c>
      <c r="K1353" s="144" t="str">
        <f t="shared" si="197"/>
        <v>SMALL</v>
      </c>
      <c r="L1353" s="144" t="str" cm="1">
        <f t="array" ref="L1353">_xlfn.IFS(I1353&lt;=2,"SMALL",I1353&lt;=5,"MEDIUM",I1353&gt;5,"LARGE")</f>
        <v>SMALL</v>
      </c>
      <c r="M1353" s="144" t="str">
        <f t="shared" si="191"/>
        <v>NO</v>
      </c>
      <c r="N1353" s="374">
        <v>4.79</v>
      </c>
      <c r="O1353" s="374">
        <f t="shared" si="192"/>
        <v>5</v>
      </c>
      <c r="P1353" s="158" t="str" cm="1">
        <f t="array" ref="P1353">_xlfn.SWITCH(ROUND(N1353,0),5,"Excellent",4,"Good",3,"ok","Bad")</f>
        <v>Excellent</v>
      </c>
      <c r="Q1353" s="144">
        <v>19</v>
      </c>
      <c r="R1353" s="385">
        <v>42268</v>
      </c>
      <c r="S1353" s="385">
        <v>44007</v>
      </c>
      <c r="T1353" s="144">
        <v>1052</v>
      </c>
      <c r="U1353" s="144" t="s">
        <v>60</v>
      </c>
      <c r="V1353" s="144">
        <v>168</v>
      </c>
      <c r="W1353" s="144" t="str">
        <f t="shared" si="198"/>
        <v>Active</v>
      </c>
      <c r="X1353" s="144">
        <v>1052</v>
      </c>
      <c r="Y1353" s="157" t="s">
        <v>70</v>
      </c>
      <c r="Z1353" s="386">
        <v>1</v>
      </c>
      <c r="AA1353" s="386">
        <v>0.5</v>
      </c>
      <c r="AB1353" s="387" t="s">
        <v>62</v>
      </c>
      <c r="AC1353" s="157"/>
    </row>
    <row r="1354" spans="2:29">
      <c r="B1354" s="347">
        <v>41</v>
      </c>
      <c r="C1354" s="383">
        <v>0</v>
      </c>
      <c r="D1354" s="383" t="str">
        <f t="shared" si="193"/>
        <v>NO</v>
      </c>
      <c r="E1354" s="383" t="str">
        <f t="shared" si="194"/>
        <v>MILD</v>
      </c>
      <c r="F1354" s="383" t="str">
        <f t="shared" si="195"/>
        <v>NONE</v>
      </c>
      <c r="G1354" s="384" t="str">
        <f t="shared" si="190"/>
        <v>WET</v>
      </c>
      <c r="I1354" s="342">
        <v>6</v>
      </c>
      <c r="J1354" s="144" t="str">
        <f t="shared" si="196"/>
        <v>LARGE</v>
      </c>
      <c r="K1354" s="144" t="str">
        <f t="shared" si="197"/>
        <v>LARGE</v>
      </c>
      <c r="L1354" s="144" t="str" cm="1">
        <f t="array" ref="L1354">_xlfn.IFS(I1354&lt;=2,"SMALL",I1354&lt;=5,"MEDIUM",I1354&gt;5,"LARGE")</f>
        <v>LARGE</v>
      </c>
      <c r="M1354" s="144" t="str">
        <f t="shared" si="191"/>
        <v>NO</v>
      </c>
      <c r="N1354" s="374">
        <v>4.8899999999999997</v>
      </c>
      <c r="O1354" s="374">
        <f t="shared" si="192"/>
        <v>5</v>
      </c>
      <c r="P1354" s="158" t="str" cm="1">
        <f t="array" ref="P1354">_xlfn.SWITCH(ROUND(N1354,0),5,"Excellent",4,"Good",3,"ok","Bad")</f>
        <v>Excellent</v>
      </c>
      <c r="Q1354" s="144">
        <v>28</v>
      </c>
      <c r="R1354" s="385">
        <v>42224</v>
      </c>
      <c r="S1354" s="385">
        <v>43828</v>
      </c>
      <c r="T1354" s="144">
        <v>436</v>
      </c>
      <c r="U1354" s="144" t="s">
        <v>69</v>
      </c>
      <c r="V1354" s="144">
        <v>1</v>
      </c>
      <c r="W1354" s="144" t="str">
        <f t="shared" si="198"/>
        <v>Active</v>
      </c>
      <c r="X1354" s="144">
        <v>436</v>
      </c>
      <c r="Y1354" s="157" t="s">
        <v>61</v>
      </c>
      <c r="Z1354" s="386">
        <v>1</v>
      </c>
      <c r="AA1354" s="386">
        <v>0.83</v>
      </c>
      <c r="AB1354" s="387" t="s">
        <v>62</v>
      </c>
      <c r="AC1354" s="157"/>
    </row>
    <row r="1355" spans="2:29">
      <c r="B1355" s="347">
        <v>68</v>
      </c>
      <c r="C1355" s="383">
        <v>145</v>
      </c>
      <c r="D1355" s="383" t="str">
        <f t="shared" si="193"/>
        <v>NO</v>
      </c>
      <c r="E1355" s="383" t="str">
        <f t="shared" si="194"/>
        <v>MILD</v>
      </c>
      <c r="F1355" s="383" t="str">
        <f t="shared" si="195"/>
        <v>RAIN</v>
      </c>
      <c r="G1355" s="384" t="str">
        <f t="shared" si="190"/>
        <v>WET</v>
      </c>
      <c r="I1355" s="342">
        <v>2</v>
      </c>
      <c r="J1355" s="144" t="str">
        <f t="shared" si="196"/>
        <v>SMALL</v>
      </c>
      <c r="K1355" s="144" t="str">
        <f t="shared" si="197"/>
        <v>SMALL</v>
      </c>
      <c r="L1355" s="144" t="str" cm="1">
        <f t="array" ref="L1355">_xlfn.IFS(I1355&lt;=2,"SMALL",I1355&lt;=5,"MEDIUM",I1355&gt;5,"LARGE")</f>
        <v>SMALL</v>
      </c>
      <c r="M1355" s="144" t="str">
        <f t="shared" si="191"/>
        <v>YES</v>
      </c>
      <c r="N1355" s="374">
        <v>4.82</v>
      </c>
      <c r="O1355" s="374">
        <f t="shared" si="192"/>
        <v>5</v>
      </c>
      <c r="P1355" s="158" t="str" cm="1">
        <f t="array" ref="P1355">_xlfn.SWITCH(ROUND(N1355,0),5,"Excellent",4,"Good",3,"ok","Bad")</f>
        <v>Excellent</v>
      </c>
      <c r="Q1355" s="144">
        <v>243</v>
      </c>
      <c r="R1355" s="385">
        <v>42170</v>
      </c>
      <c r="S1355" s="385">
        <v>44018</v>
      </c>
      <c r="T1355" s="144">
        <v>2291</v>
      </c>
      <c r="U1355" s="144" t="s">
        <v>60</v>
      </c>
      <c r="V1355" s="144">
        <v>86</v>
      </c>
      <c r="W1355" s="144" t="str">
        <f t="shared" si="198"/>
        <v>Active</v>
      </c>
      <c r="X1355" s="144">
        <v>2291</v>
      </c>
      <c r="Y1355" s="157" t="s">
        <v>70</v>
      </c>
      <c r="Z1355" s="386">
        <v>1</v>
      </c>
      <c r="AA1355" s="386">
        <v>0.54</v>
      </c>
      <c r="AB1355" s="387" t="s">
        <v>62</v>
      </c>
      <c r="AC1355" s="157"/>
    </row>
    <row r="1356" spans="2:29">
      <c r="B1356" s="347">
        <v>42</v>
      </c>
      <c r="C1356" s="383">
        <v>99</v>
      </c>
      <c r="D1356" s="383" t="str">
        <f t="shared" si="193"/>
        <v>NO</v>
      </c>
      <c r="E1356" s="383" t="str">
        <f t="shared" si="194"/>
        <v>MILD</v>
      </c>
      <c r="F1356" s="383" t="str">
        <f t="shared" si="195"/>
        <v>RAIN</v>
      </c>
      <c r="G1356" s="384" t="str">
        <f t="shared" si="190"/>
        <v>WET</v>
      </c>
      <c r="I1356" s="342">
        <v>2</v>
      </c>
      <c r="J1356" s="144" t="str">
        <f t="shared" si="196"/>
        <v>SMALL</v>
      </c>
      <c r="K1356" s="144" t="str">
        <f t="shared" si="197"/>
        <v>SMALL</v>
      </c>
      <c r="L1356" s="144" t="str" cm="1">
        <f t="array" ref="L1356">_xlfn.IFS(I1356&lt;=2,"SMALL",I1356&lt;=5,"MEDIUM",I1356&gt;5,"LARGE")</f>
        <v>SMALL</v>
      </c>
      <c r="M1356" s="144" t="str">
        <f t="shared" si="191"/>
        <v>NO</v>
      </c>
      <c r="N1356" s="374">
        <v>4.28</v>
      </c>
      <c r="O1356" s="374">
        <f t="shared" si="192"/>
        <v>4</v>
      </c>
      <c r="P1356" s="158" t="str" cm="1">
        <f t="array" ref="P1356">_xlfn.SWITCH(ROUND(N1356,0),5,"Excellent",4,"Good",3,"ok","Bad")</f>
        <v>Good</v>
      </c>
      <c r="Q1356" s="144">
        <v>32</v>
      </c>
      <c r="R1356" s="385">
        <v>42167</v>
      </c>
      <c r="S1356" s="385">
        <v>43831</v>
      </c>
      <c r="T1356" s="144">
        <v>1043</v>
      </c>
      <c r="U1356" s="144" t="s">
        <v>73</v>
      </c>
      <c r="V1356" s="144">
        <v>364</v>
      </c>
      <c r="W1356" s="144" t="str">
        <f t="shared" si="198"/>
        <v>Active</v>
      </c>
      <c r="X1356" s="144">
        <v>1043</v>
      </c>
      <c r="Y1356" s="157" t="s">
        <v>61</v>
      </c>
      <c r="Z1356" s="386">
        <v>1</v>
      </c>
      <c r="AA1356" s="386">
        <v>0.42</v>
      </c>
      <c r="AB1356" s="387" t="s">
        <v>65</v>
      </c>
      <c r="AC1356" s="157"/>
    </row>
    <row r="1357" spans="2:29">
      <c r="B1357" s="347">
        <v>50</v>
      </c>
      <c r="C1357" s="383">
        <v>0</v>
      </c>
      <c r="D1357" s="383" t="str">
        <f t="shared" si="193"/>
        <v>NO</v>
      </c>
      <c r="E1357" s="383" t="str">
        <f t="shared" si="194"/>
        <v>MILD</v>
      </c>
      <c r="F1357" s="383" t="str">
        <f t="shared" si="195"/>
        <v>NONE</v>
      </c>
      <c r="G1357" s="384" t="str">
        <f t="shared" si="190"/>
        <v>WET</v>
      </c>
      <c r="I1357" s="342">
        <v>2</v>
      </c>
      <c r="J1357" s="144" t="str">
        <f t="shared" si="196"/>
        <v>SMALL</v>
      </c>
      <c r="K1357" s="144" t="str">
        <f t="shared" si="197"/>
        <v>SMALL</v>
      </c>
      <c r="L1357" s="144" t="str" cm="1">
        <f t="array" ref="L1357">_xlfn.IFS(I1357&lt;=2,"SMALL",I1357&lt;=5,"MEDIUM",I1357&gt;5,"LARGE")</f>
        <v>SMALL</v>
      </c>
      <c r="M1357" s="144" t="str">
        <f t="shared" si="191"/>
        <v>YES</v>
      </c>
      <c r="N1357" s="374">
        <v>4.99</v>
      </c>
      <c r="O1357" s="374">
        <f t="shared" si="192"/>
        <v>5</v>
      </c>
      <c r="P1357" s="158" t="str" cm="1">
        <f t="array" ref="P1357">_xlfn.SWITCH(ROUND(N1357,0),5,"Excellent",4,"Good",3,"ok","Bad")</f>
        <v>Excellent</v>
      </c>
      <c r="Q1357" s="144">
        <v>119</v>
      </c>
      <c r="R1357" s="385">
        <v>42241</v>
      </c>
      <c r="S1357" s="385">
        <v>44017</v>
      </c>
      <c r="T1357" s="144">
        <v>384</v>
      </c>
      <c r="U1357" s="144" t="s">
        <v>60</v>
      </c>
      <c r="V1357" s="144">
        <v>332</v>
      </c>
      <c r="W1357" s="144" t="str">
        <f t="shared" si="198"/>
        <v>Active</v>
      </c>
      <c r="X1357" s="144">
        <v>384</v>
      </c>
      <c r="Y1357" s="157" t="s">
        <v>64</v>
      </c>
      <c r="Z1357" s="386">
        <v>1</v>
      </c>
      <c r="AA1357" s="386">
        <v>0.69</v>
      </c>
      <c r="AB1357" s="387" t="s">
        <v>65</v>
      </c>
      <c r="AC1357" s="157"/>
    </row>
    <row r="1358" spans="2:29">
      <c r="B1358" s="347">
        <v>64</v>
      </c>
      <c r="C1358" s="383">
        <v>0</v>
      </c>
      <c r="D1358" s="383" t="str">
        <f t="shared" si="193"/>
        <v>NO</v>
      </c>
      <c r="E1358" s="383" t="str">
        <f t="shared" si="194"/>
        <v>MILD</v>
      </c>
      <c r="F1358" s="383" t="str">
        <f t="shared" si="195"/>
        <v>NONE</v>
      </c>
      <c r="G1358" s="384" t="str">
        <f t="shared" si="190"/>
        <v>WET</v>
      </c>
      <c r="I1358" s="342">
        <v>1</v>
      </c>
      <c r="J1358" s="144" t="str">
        <f t="shared" si="196"/>
        <v>SMALL</v>
      </c>
      <c r="K1358" s="144" t="str">
        <f t="shared" si="197"/>
        <v>SMALL</v>
      </c>
      <c r="L1358" s="144" t="str" cm="1">
        <f t="array" ref="L1358">_xlfn.IFS(I1358&lt;=2,"SMALL",I1358&lt;=5,"MEDIUM",I1358&gt;5,"LARGE")</f>
        <v>SMALL</v>
      </c>
      <c r="M1358" s="144" t="str">
        <f t="shared" si="191"/>
        <v>NO</v>
      </c>
      <c r="N1358" s="374">
        <v>4.7</v>
      </c>
      <c r="O1358" s="374">
        <f t="shared" si="192"/>
        <v>5</v>
      </c>
      <c r="P1358" s="158" t="str" cm="1">
        <f t="array" ref="P1358">_xlfn.SWITCH(ROUND(N1358,0),5,"Excellent",4,"Good",3,"ok","Bad")</f>
        <v>Excellent</v>
      </c>
      <c r="Q1358" s="144">
        <v>122</v>
      </c>
      <c r="R1358" s="385">
        <v>42187</v>
      </c>
      <c r="S1358" s="385">
        <v>44046</v>
      </c>
      <c r="T1358" s="144">
        <v>2300</v>
      </c>
      <c r="U1358" s="144" t="s">
        <v>60</v>
      </c>
      <c r="V1358" s="144">
        <v>25</v>
      </c>
      <c r="W1358" s="144" t="str">
        <f t="shared" si="198"/>
        <v>Active</v>
      </c>
      <c r="X1358" s="144">
        <v>2300</v>
      </c>
      <c r="Y1358" s="157" t="s">
        <v>70</v>
      </c>
      <c r="Z1358" s="386">
        <v>1</v>
      </c>
      <c r="AA1358" s="386">
        <v>0.98</v>
      </c>
      <c r="AB1358" s="387" t="s">
        <v>62</v>
      </c>
      <c r="AC1358" s="157"/>
    </row>
    <row r="1359" spans="2:29">
      <c r="B1359" s="347">
        <v>67</v>
      </c>
      <c r="C1359" s="383">
        <v>0</v>
      </c>
      <c r="D1359" s="383" t="str">
        <f t="shared" si="193"/>
        <v>NO</v>
      </c>
      <c r="E1359" s="383" t="str">
        <f t="shared" si="194"/>
        <v>MILD</v>
      </c>
      <c r="F1359" s="383" t="str">
        <f t="shared" si="195"/>
        <v>NONE</v>
      </c>
      <c r="G1359" s="384" t="str">
        <f t="shared" si="190"/>
        <v>WET</v>
      </c>
      <c r="I1359" s="342">
        <v>6</v>
      </c>
      <c r="J1359" s="144" t="str">
        <f t="shared" si="196"/>
        <v>LARGE</v>
      </c>
      <c r="K1359" s="144" t="str">
        <f t="shared" si="197"/>
        <v>LARGE</v>
      </c>
      <c r="L1359" s="144" t="str" cm="1">
        <f t="array" ref="L1359">_xlfn.IFS(I1359&lt;=2,"SMALL",I1359&lt;=5,"MEDIUM",I1359&gt;5,"LARGE")</f>
        <v>LARGE</v>
      </c>
      <c r="M1359" s="144" t="str">
        <f t="shared" si="191"/>
        <v>YES</v>
      </c>
      <c r="N1359" s="374">
        <v>4.97</v>
      </c>
      <c r="O1359" s="374">
        <f t="shared" si="192"/>
        <v>5</v>
      </c>
      <c r="P1359" s="158" t="str" cm="1">
        <f t="array" ref="P1359">_xlfn.SWITCH(ROUND(N1359,0),5,"Excellent",4,"Good",3,"ok","Bad")</f>
        <v>Excellent</v>
      </c>
      <c r="Q1359" s="144">
        <v>248</v>
      </c>
      <c r="R1359" s="385">
        <v>42226</v>
      </c>
      <c r="S1359" s="385">
        <v>44016</v>
      </c>
      <c r="T1359" s="144">
        <v>912</v>
      </c>
      <c r="U1359" s="144" t="s">
        <v>69</v>
      </c>
      <c r="V1359" s="144">
        <v>87</v>
      </c>
      <c r="W1359" s="144" t="str">
        <f t="shared" si="198"/>
        <v>Active</v>
      </c>
      <c r="X1359" s="144">
        <v>912</v>
      </c>
      <c r="Y1359" s="157" t="s">
        <v>70</v>
      </c>
      <c r="Z1359" s="386">
        <v>1</v>
      </c>
      <c r="AA1359" s="386">
        <v>0.69</v>
      </c>
      <c r="AB1359" s="387" t="s">
        <v>65</v>
      </c>
      <c r="AC1359" s="157"/>
    </row>
    <row r="1360" spans="2:29">
      <c r="B1360" s="347">
        <v>40</v>
      </c>
      <c r="C1360" s="383">
        <v>0</v>
      </c>
      <c r="D1360" s="383" t="str">
        <f t="shared" si="193"/>
        <v>NO</v>
      </c>
      <c r="E1360" s="383" t="str">
        <f t="shared" si="194"/>
        <v>MILD</v>
      </c>
      <c r="F1360" s="383" t="str">
        <f t="shared" si="195"/>
        <v>NONE</v>
      </c>
      <c r="G1360" s="384" t="str">
        <f t="shared" si="190"/>
        <v>WET</v>
      </c>
      <c r="I1360" s="342">
        <v>4</v>
      </c>
      <c r="J1360" s="144" t="str">
        <f t="shared" si="196"/>
        <v>LARGE</v>
      </c>
      <c r="K1360" s="144" t="str">
        <f t="shared" si="197"/>
        <v>MEDIUM</v>
      </c>
      <c r="L1360" s="144" t="str" cm="1">
        <f t="array" ref="L1360">_xlfn.IFS(I1360&lt;=2,"SMALL",I1360&lt;=5,"MEDIUM",I1360&gt;5,"LARGE")</f>
        <v>MEDIUM</v>
      </c>
      <c r="M1360" s="144" t="str">
        <f t="shared" si="191"/>
        <v>YES</v>
      </c>
      <c r="N1360" s="374">
        <v>4.8899999999999997</v>
      </c>
      <c r="O1360" s="374">
        <f t="shared" si="192"/>
        <v>5</v>
      </c>
      <c r="P1360" s="158" t="str" cm="1">
        <f t="array" ref="P1360">_xlfn.SWITCH(ROUND(N1360,0),5,"Excellent",4,"Good",3,"ok","Bad")</f>
        <v>Excellent</v>
      </c>
      <c r="Q1360" s="144">
        <v>132</v>
      </c>
      <c r="R1360" s="385">
        <v>42164</v>
      </c>
      <c r="S1360" s="385">
        <v>44017</v>
      </c>
      <c r="T1360" s="144">
        <v>6</v>
      </c>
      <c r="U1360" s="144" t="s">
        <v>69</v>
      </c>
      <c r="V1360" s="144">
        <v>89</v>
      </c>
      <c r="W1360" s="144" t="str">
        <f t="shared" si="198"/>
        <v>Active</v>
      </c>
      <c r="X1360" s="144">
        <v>6</v>
      </c>
      <c r="Y1360" s="157" t="s">
        <v>61</v>
      </c>
      <c r="Z1360" s="386">
        <v>1</v>
      </c>
      <c r="AA1360" s="386">
        <v>0.67</v>
      </c>
      <c r="AB1360" s="387" t="s">
        <v>65</v>
      </c>
      <c r="AC1360" s="157"/>
    </row>
    <row r="1361" spans="2:29">
      <c r="B1361" s="347">
        <v>58</v>
      </c>
      <c r="C1361" s="383">
        <v>0</v>
      </c>
      <c r="D1361" s="383" t="str">
        <f t="shared" si="193"/>
        <v>NO</v>
      </c>
      <c r="E1361" s="383" t="str">
        <f t="shared" si="194"/>
        <v>MILD</v>
      </c>
      <c r="F1361" s="383" t="str">
        <f t="shared" si="195"/>
        <v>NONE</v>
      </c>
      <c r="G1361" s="384" t="str">
        <f t="shared" si="190"/>
        <v>WET</v>
      </c>
      <c r="I1361" s="342">
        <v>15</v>
      </c>
      <c r="J1361" s="144" t="str">
        <f t="shared" si="196"/>
        <v>LARGE</v>
      </c>
      <c r="K1361" s="144" t="str">
        <f t="shared" si="197"/>
        <v>LARGE</v>
      </c>
      <c r="L1361" s="144" t="str" cm="1">
        <f t="array" ref="L1361">_xlfn.IFS(I1361&lt;=2,"SMALL",I1361&lt;=5,"MEDIUM",I1361&gt;5,"LARGE")</f>
        <v>LARGE</v>
      </c>
      <c r="M1361" s="144" t="str">
        <f t="shared" si="191"/>
        <v>NO</v>
      </c>
      <c r="N1361" s="374">
        <v>4.9800000000000004</v>
      </c>
      <c r="O1361" s="374">
        <f t="shared" si="192"/>
        <v>5</v>
      </c>
      <c r="P1361" s="158" t="str" cm="1">
        <f t="array" ref="P1361">_xlfn.SWITCH(ROUND(N1361,0),5,"Excellent",4,"Good",3,"ok","Bad")</f>
        <v>Excellent</v>
      </c>
      <c r="Q1361" s="144">
        <v>49</v>
      </c>
      <c r="R1361" s="385">
        <v>42191</v>
      </c>
      <c r="S1361" s="385">
        <v>43830</v>
      </c>
      <c r="T1361" s="144">
        <v>2301</v>
      </c>
      <c r="U1361" s="144" t="s">
        <v>69</v>
      </c>
      <c r="V1361" s="144">
        <v>22</v>
      </c>
      <c r="W1361" s="144" t="str">
        <f t="shared" si="198"/>
        <v>Active</v>
      </c>
      <c r="X1361" s="144">
        <v>2301</v>
      </c>
      <c r="Y1361" s="157" t="s">
        <v>122</v>
      </c>
      <c r="Z1361" s="386">
        <v>0</v>
      </c>
      <c r="AA1361" s="386">
        <v>0</v>
      </c>
      <c r="AB1361" s="387" t="s">
        <v>65</v>
      </c>
      <c r="AC1361" s="157"/>
    </row>
    <row r="1362" spans="2:29">
      <c r="B1362" s="347">
        <v>57</v>
      </c>
      <c r="C1362" s="383">
        <v>0</v>
      </c>
      <c r="D1362" s="383" t="str">
        <f t="shared" si="193"/>
        <v>NO</v>
      </c>
      <c r="E1362" s="383" t="str">
        <f t="shared" si="194"/>
        <v>MILD</v>
      </c>
      <c r="F1362" s="383" t="str">
        <f t="shared" si="195"/>
        <v>NONE</v>
      </c>
      <c r="G1362" s="384" t="str">
        <f t="shared" si="190"/>
        <v>WET</v>
      </c>
      <c r="I1362" s="342">
        <v>2</v>
      </c>
      <c r="J1362" s="144" t="str">
        <f t="shared" si="196"/>
        <v>SMALL</v>
      </c>
      <c r="K1362" s="144" t="str">
        <f t="shared" si="197"/>
        <v>SMALL</v>
      </c>
      <c r="L1362" s="144" t="str" cm="1">
        <f t="array" ref="L1362">_xlfn.IFS(I1362&lt;=2,"SMALL",I1362&lt;=5,"MEDIUM",I1362&gt;5,"LARGE")</f>
        <v>SMALL</v>
      </c>
      <c r="M1362" s="144" t="str">
        <f t="shared" si="191"/>
        <v>NO</v>
      </c>
      <c r="N1362" s="374">
        <v>4.83</v>
      </c>
      <c r="O1362" s="374">
        <f t="shared" si="192"/>
        <v>5</v>
      </c>
      <c r="P1362" s="158" t="str" cm="1">
        <f t="array" ref="P1362">_xlfn.SWITCH(ROUND(N1362,0),5,"Excellent",4,"Good",3,"ok","Bad")</f>
        <v>Excellent</v>
      </c>
      <c r="Q1362" s="144">
        <v>42</v>
      </c>
      <c r="R1362" s="385">
        <v>42183</v>
      </c>
      <c r="S1362" s="385">
        <v>44018</v>
      </c>
      <c r="T1362" s="144">
        <v>659</v>
      </c>
      <c r="U1362" s="144" t="s">
        <v>69</v>
      </c>
      <c r="V1362" s="144">
        <v>227</v>
      </c>
      <c r="W1362" s="144" t="str">
        <f t="shared" si="198"/>
        <v>Active</v>
      </c>
      <c r="X1362" s="144">
        <v>659</v>
      </c>
      <c r="Y1362" s="157" t="s">
        <v>70</v>
      </c>
      <c r="Z1362" s="386">
        <v>1</v>
      </c>
      <c r="AA1362" s="386">
        <v>0.8</v>
      </c>
      <c r="AB1362" s="387" t="s">
        <v>65</v>
      </c>
      <c r="AC1362" s="157"/>
    </row>
    <row r="1363" spans="2:29">
      <c r="B1363" s="347">
        <v>56</v>
      </c>
      <c r="C1363" s="383">
        <v>0</v>
      </c>
      <c r="D1363" s="383" t="str">
        <f t="shared" si="193"/>
        <v>NO</v>
      </c>
      <c r="E1363" s="383" t="str">
        <f t="shared" si="194"/>
        <v>MILD</v>
      </c>
      <c r="F1363" s="383" t="str">
        <f t="shared" si="195"/>
        <v>NONE</v>
      </c>
      <c r="G1363" s="384" t="str">
        <f t="shared" si="190"/>
        <v>WET</v>
      </c>
      <c r="I1363" s="342">
        <v>6</v>
      </c>
      <c r="J1363" s="144" t="str">
        <f t="shared" si="196"/>
        <v>LARGE</v>
      </c>
      <c r="K1363" s="144" t="str">
        <f t="shared" si="197"/>
        <v>LARGE</v>
      </c>
      <c r="L1363" s="144" t="str" cm="1">
        <f t="array" ref="L1363">_xlfn.IFS(I1363&lt;=2,"SMALL",I1363&lt;=5,"MEDIUM",I1363&gt;5,"LARGE")</f>
        <v>LARGE</v>
      </c>
      <c r="M1363" s="144" t="str">
        <f t="shared" si="191"/>
        <v>NO</v>
      </c>
      <c r="N1363" s="374">
        <v>4.67</v>
      </c>
      <c r="O1363" s="374">
        <f t="shared" si="192"/>
        <v>5</v>
      </c>
      <c r="P1363" s="158" t="str" cm="1">
        <f t="array" ref="P1363">_xlfn.SWITCH(ROUND(N1363,0),5,"Excellent",4,"Good",3,"ok","Bad")</f>
        <v>Excellent</v>
      </c>
      <c r="Q1363" s="144">
        <v>3</v>
      </c>
      <c r="R1363" s="385">
        <v>42205</v>
      </c>
      <c r="S1363" s="385">
        <v>42369</v>
      </c>
      <c r="T1363" s="144">
        <v>2167</v>
      </c>
      <c r="U1363" s="144" t="s">
        <v>69</v>
      </c>
      <c r="V1363" s="144">
        <v>45</v>
      </c>
      <c r="W1363" s="144" t="str">
        <f t="shared" si="198"/>
        <v>Active</v>
      </c>
      <c r="X1363" s="144">
        <v>2167</v>
      </c>
      <c r="Y1363" s="157" t="s">
        <v>70</v>
      </c>
      <c r="Z1363" s="386">
        <v>1</v>
      </c>
      <c r="AA1363" s="386">
        <v>0.47</v>
      </c>
      <c r="AB1363" s="387" t="s">
        <v>62</v>
      </c>
      <c r="AC1363" s="157"/>
    </row>
    <row r="1364" spans="2:29">
      <c r="B1364" s="347">
        <v>41</v>
      </c>
      <c r="C1364" s="383">
        <v>0</v>
      </c>
      <c r="D1364" s="383" t="str">
        <f t="shared" si="193"/>
        <v>NO</v>
      </c>
      <c r="E1364" s="383" t="str">
        <f t="shared" si="194"/>
        <v>MILD</v>
      </c>
      <c r="F1364" s="383" t="str">
        <f t="shared" si="195"/>
        <v>NONE</v>
      </c>
      <c r="G1364" s="384" t="str">
        <f t="shared" si="190"/>
        <v>WET</v>
      </c>
      <c r="I1364" s="342">
        <v>1</v>
      </c>
      <c r="J1364" s="144" t="str">
        <f t="shared" si="196"/>
        <v>SMALL</v>
      </c>
      <c r="K1364" s="144" t="str">
        <f t="shared" si="197"/>
        <v>SMALL</v>
      </c>
      <c r="L1364" s="144" t="str" cm="1">
        <f t="array" ref="L1364">_xlfn.IFS(I1364&lt;=2,"SMALL",I1364&lt;=5,"MEDIUM",I1364&gt;5,"LARGE")</f>
        <v>SMALL</v>
      </c>
      <c r="M1364" s="144" t="str">
        <f t="shared" si="191"/>
        <v>NO</v>
      </c>
      <c r="N1364" s="374">
        <v>4.91</v>
      </c>
      <c r="O1364" s="374">
        <f t="shared" si="192"/>
        <v>5</v>
      </c>
      <c r="P1364" s="158" t="str" cm="1">
        <f t="array" ref="P1364">_xlfn.SWITCH(ROUND(N1364,0),5,"Excellent",4,"Good",3,"ok","Bad")</f>
        <v>Excellent</v>
      </c>
      <c r="Q1364" s="144">
        <v>54</v>
      </c>
      <c r="R1364" s="385">
        <v>42167</v>
      </c>
      <c r="S1364" s="385">
        <v>43733</v>
      </c>
      <c r="T1364" s="144">
        <v>2193</v>
      </c>
      <c r="U1364" s="144" t="s">
        <v>60</v>
      </c>
      <c r="V1364" s="144">
        <v>104</v>
      </c>
      <c r="W1364" s="144" t="str">
        <f t="shared" si="198"/>
        <v>Active</v>
      </c>
      <c r="X1364" s="144">
        <v>2193</v>
      </c>
      <c r="Y1364" s="157" t="s">
        <v>70</v>
      </c>
      <c r="Z1364" s="386">
        <v>1</v>
      </c>
      <c r="AA1364" s="386">
        <v>1</v>
      </c>
      <c r="AB1364" s="387" t="s">
        <v>62</v>
      </c>
      <c r="AC1364" s="157"/>
    </row>
    <row r="1365" spans="2:29">
      <c r="B1365" s="347">
        <v>47</v>
      </c>
      <c r="C1365" s="383">
        <v>94</v>
      </c>
      <c r="D1365" s="383" t="str">
        <f t="shared" si="193"/>
        <v>NO</v>
      </c>
      <c r="E1365" s="383" t="str">
        <f t="shared" si="194"/>
        <v>MILD</v>
      </c>
      <c r="F1365" s="383" t="str">
        <f t="shared" si="195"/>
        <v>RAIN</v>
      </c>
      <c r="G1365" s="384" t="str">
        <f t="shared" si="190"/>
        <v>WET</v>
      </c>
      <c r="I1365" s="342">
        <v>6</v>
      </c>
      <c r="J1365" s="144" t="str">
        <f t="shared" si="196"/>
        <v>LARGE</v>
      </c>
      <c r="K1365" s="144" t="str">
        <f t="shared" si="197"/>
        <v>LARGE</v>
      </c>
      <c r="L1365" s="144" t="str" cm="1">
        <f t="array" ref="L1365">_xlfn.IFS(I1365&lt;=2,"SMALL",I1365&lt;=5,"MEDIUM",I1365&gt;5,"LARGE")</f>
        <v>LARGE</v>
      </c>
      <c r="M1365" s="144" t="str">
        <f t="shared" si="191"/>
        <v>NO</v>
      </c>
      <c r="N1365" s="374">
        <v>4.83</v>
      </c>
      <c r="O1365" s="374">
        <f t="shared" si="192"/>
        <v>5</v>
      </c>
      <c r="P1365" s="158" t="str" cm="1">
        <f t="array" ref="P1365">_xlfn.SWITCH(ROUND(N1365,0),5,"Excellent",4,"Good",3,"ok","Bad")</f>
        <v>Excellent</v>
      </c>
      <c r="Q1365" s="144">
        <v>6</v>
      </c>
      <c r="R1365" s="385">
        <v>42217</v>
      </c>
      <c r="S1365" s="385">
        <v>43209</v>
      </c>
      <c r="T1365" s="144">
        <v>134</v>
      </c>
      <c r="U1365" s="144" t="s">
        <v>69</v>
      </c>
      <c r="V1365" s="144">
        <v>0</v>
      </c>
      <c r="W1365" s="144" t="str">
        <f t="shared" si="198"/>
        <v>Inactive</v>
      </c>
      <c r="X1365" s="144">
        <v>134</v>
      </c>
      <c r="Y1365" s="157" t="s">
        <v>122</v>
      </c>
      <c r="Z1365" s="386">
        <v>0.22</v>
      </c>
      <c r="AA1365" s="386">
        <v>0.21</v>
      </c>
      <c r="AB1365" s="387" t="s">
        <v>65</v>
      </c>
      <c r="AC1365" s="157"/>
    </row>
    <row r="1366" spans="2:29">
      <c r="B1366" s="347">
        <v>70</v>
      </c>
      <c r="C1366" s="383">
        <v>0</v>
      </c>
      <c r="D1366" s="383" t="str">
        <f t="shared" si="193"/>
        <v>NO</v>
      </c>
      <c r="E1366" s="383" t="str">
        <f t="shared" si="194"/>
        <v>MILD</v>
      </c>
      <c r="F1366" s="383" t="str">
        <f t="shared" si="195"/>
        <v>NONE</v>
      </c>
      <c r="G1366" s="384" t="str">
        <f t="shared" si="190"/>
        <v>WET</v>
      </c>
      <c r="I1366" s="342">
        <v>2</v>
      </c>
      <c r="J1366" s="144" t="str">
        <f t="shared" si="196"/>
        <v>SMALL</v>
      </c>
      <c r="K1366" s="144" t="str">
        <f t="shared" si="197"/>
        <v>SMALL</v>
      </c>
      <c r="L1366" s="144" t="str" cm="1">
        <f t="array" ref="L1366">_xlfn.IFS(I1366&lt;=2,"SMALL",I1366&lt;=5,"MEDIUM",I1366&gt;5,"LARGE")</f>
        <v>SMALL</v>
      </c>
      <c r="M1366" s="144" t="str">
        <f t="shared" si="191"/>
        <v>YES</v>
      </c>
      <c r="N1366" s="374">
        <v>4.87</v>
      </c>
      <c r="O1366" s="374">
        <f t="shared" si="192"/>
        <v>5</v>
      </c>
      <c r="P1366" s="158" t="str" cm="1">
        <f t="array" ref="P1366">_xlfn.SWITCH(ROUND(N1366,0),5,"Excellent",4,"Good",3,"ok","Bad")</f>
        <v>Excellent</v>
      </c>
      <c r="Q1366" s="144">
        <v>210</v>
      </c>
      <c r="R1366" s="385">
        <v>42174</v>
      </c>
      <c r="S1366" s="385">
        <v>43891</v>
      </c>
      <c r="T1366" s="144">
        <v>2306</v>
      </c>
      <c r="U1366" s="144" t="s">
        <v>60</v>
      </c>
      <c r="V1366" s="144">
        <v>364</v>
      </c>
      <c r="W1366" s="144" t="str">
        <f t="shared" si="198"/>
        <v>Active</v>
      </c>
      <c r="X1366" s="144">
        <v>2306</v>
      </c>
      <c r="Y1366" s="157" t="s">
        <v>70</v>
      </c>
      <c r="Z1366" s="386">
        <v>1</v>
      </c>
      <c r="AA1366" s="386">
        <v>1</v>
      </c>
      <c r="AB1366" s="387" t="s">
        <v>62</v>
      </c>
      <c r="AC1366" s="157"/>
    </row>
    <row r="1367" spans="2:29">
      <c r="B1367" s="347">
        <v>62</v>
      </c>
      <c r="C1367" s="383">
        <v>0</v>
      </c>
      <c r="D1367" s="383" t="str">
        <f t="shared" si="193"/>
        <v>NO</v>
      </c>
      <c r="E1367" s="383" t="str">
        <f t="shared" si="194"/>
        <v>MILD</v>
      </c>
      <c r="F1367" s="383" t="str">
        <f t="shared" si="195"/>
        <v>NONE</v>
      </c>
      <c r="G1367" s="384" t="str">
        <f t="shared" si="190"/>
        <v>WET</v>
      </c>
      <c r="I1367" s="342">
        <v>4</v>
      </c>
      <c r="J1367" s="144" t="str">
        <f t="shared" si="196"/>
        <v>LARGE</v>
      </c>
      <c r="K1367" s="144" t="str">
        <f t="shared" si="197"/>
        <v>MEDIUM</v>
      </c>
      <c r="L1367" s="144" t="str" cm="1">
        <f t="array" ref="L1367">_xlfn.IFS(I1367&lt;=2,"SMALL",I1367&lt;=5,"MEDIUM",I1367&gt;5,"LARGE")</f>
        <v>MEDIUM</v>
      </c>
      <c r="M1367" s="144" t="str">
        <f t="shared" si="191"/>
        <v>YES</v>
      </c>
      <c r="N1367" s="374">
        <v>4.8099999999999996</v>
      </c>
      <c r="O1367" s="374">
        <f t="shared" si="192"/>
        <v>5</v>
      </c>
      <c r="P1367" s="158" t="str" cm="1">
        <f t="array" ref="P1367">_xlfn.SWITCH(ROUND(N1367,0),5,"Excellent",4,"Good",3,"ok","Bad")</f>
        <v>Excellent</v>
      </c>
      <c r="Q1367" s="144">
        <v>219</v>
      </c>
      <c r="R1367" s="385">
        <v>42174</v>
      </c>
      <c r="S1367" s="385">
        <v>43912</v>
      </c>
      <c r="T1367" s="144">
        <v>2306</v>
      </c>
      <c r="U1367" s="144" t="s">
        <v>60</v>
      </c>
      <c r="V1367" s="144">
        <v>353</v>
      </c>
      <c r="W1367" s="144" t="str">
        <f t="shared" si="198"/>
        <v>Active</v>
      </c>
      <c r="X1367" s="144">
        <v>2306</v>
      </c>
      <c r="Y1367" s="157" t="s">
        <v>61</v>
      </c>
      <c r="Z1367" s="386">
        <v>1</v>
      </c>
      <c r="AA1367" s="386">
        <v>0.9</v>
      </c>
      <c r="AB1367" s="387" t="s">
        <v>65</v>
      </c>
      <c r="AC1367" s="157"/>
    </row>
    <row r="1368" spans="2:29">
      <c r="B1368" s="347">
        <v>57</v>
      </c>
      <c r="C1368" s="383">
        <v>0</v>
      </c>
      <c r="D1368" s="383" t="str">
        <f t="shared" si="193"/>
        <v>NO</v>
      </c>
      <c r="E1368" s="383" t="str">
        <f t="shared" si="194"/>
        <v>MILD</v>
      </c>
      <c r="F1368" s="383" t="str">
        <f t="shared" si="195"/>
        <v>NONE</v>
      </c>
      <c r="G1368" s="384" t="str">
        <f t="shared" si="190"/>
        <v>WET</v>
      </c>
      <c r="I1368" s="342">
        <v>2</v>
      </c>
      <c r="J1368" s="144" t="str">
        <f t="shared" si="196"/>
        <v>SMALL</v>
      </c>
      <c r="K1368" s="144" t="str">
        <f t="shared" si="197"/>
        <v>SMALL</v>
      </c>
      <c r="L1368" s="144" t="str" cm="1">
        <f t="array" ref="L1368">_xlfn.IFS(I1368&lt;=2,"SMALL",I1368&lt;=5,"MEDIUM",I1368&gt;5,"LARGE")</f>
        <v>SMALL</v>
      </c>
      <c r="M1368" s="144" t="str">
        <f t="shared" si="191"/>
        <v>YES</v>
      </c>
      <c r="N1368" s="374">
        <v>4.8</v>
      </c>
      <c r="O1368" s="374">
        <f t="shared" si="192"/>
        <v>5</v>
      </c>
      <c r="P1368" s="158" t="str" cm="1">
        <f t="array" ref="P1368">_xlfn.SWITCH(ROUND(N1368,0),5,"Excellent",4,"Good",3,"ok","Bad")</f>
        <v>Excellent</v>
      </c>
      <c r="Q1368" s="144">
        <v>205</v>
      </c>
      <c r="R1368" s="385">
        <v>42186</v>
      </c>
      <c r="S1368" s="385">
        <v>43905</v>
      </c>
      <c r="T1368" s="144">
        <v>2306</v>
      </c>
      <c r="U1368" s="144" t="s">
        <v>60</v>
      </c>
      <c r="V1368" s="144">
        <v>329</v>
      </c>
      <c r="W1368" s="144" t="str">
        <f t="shared" si="198"/>
        <v>Active</v>
      </c>
      <c r="X1368" s="144">
        <v>2306</v>
      </c>
      <c r="Y1368" s="157" t="s">
        <v>61</v>
      </c>
      <c r="Z1368" s="386">
        <v>1</v>
      </c>
      <c r="AA1368" s="386">
        <v>0.96</v>
      </c>
      <c r="AB1368" s="387" t="s">
        <v>62</v>
      </c>
      <c r="AC1368" s="157"/>
    </row>
    <row r="1369" spans="2:29">
      <c r="B1369" s="347">
        <v>68</v>
      </c>
      <c r="C1369" s="383">
        <v>0</v>
      </c>
      <c r="D1369" s="383" t="str">
        <f t="shared" si="193"/>
        <v>NO</v>
      </c>
      <c r="E1369" s="383" t="str">
        <f t="shared" si="194"/>
        <v>MILD</v>
      </c>
      <c r="F1369" s="383" t="str">
        <f t="shared" si="195"/>
        <v>NONE</v>
      </c>
      <c r="G1369" s="384" t="str">
        <f t="shared" si="190"/>
        <v>WET</v>
      </c>
      <c r="I1369" s="342">
        <v>5</v>
      </c>
      <c r="J1369" s="144" t="str">
        <f t="shared" si="196"/>
        <v>LARGE</v>
      </c>
      <c r="K1369" s="144" t="str">
        <f t="shared" si="197"/>
        <v>MEDIUM</v>
      </c>
      <c r="L1369" s="144" t="str" cm="1">
        <f t="array" ref="L1369">_xlfn.IFS(I1369&lt;=2,"SMALL",I1369&lt;=5,"MEDIUM",I1369&gt;5,"LARGE")</f>
        <v>MEDIUM</v>
      </c>
      <c r="M1369" s="144" t="str">
        <f t="shared" si="191"/>
        <v>NO</v>
      </c>
      <c r="N1369" s="374">
        <v>4.72</v>
      </c>
      <c r="O1369" s="374">
        <f t="shared" si="192"/>
        <v>5</v>
      </c>
      <c r="P1369" s="158" t="str" cm="1">
        <f t="array" ref="P1369">_xlfn.SWITCH(ROUND(N1369,0),5,"Excellent",4,"Good",3,"ok","Bad")</f>
        <v>Excellent</v>
      </c>
      <c r="Q1369" s="144">
        <v>234</v>
      </c>
      <c r="R1369" s="385">
        <v>42182</v>
      </c>
      <c r="S1369" s="385">
        <v>43905</v>
      </c>
      <c r="T1369" s="144">
        <v>2306</v>
      </c>
      <c r="U1369" s="144" t="s">
        <v>60</v>
      </c>
      <c r="V1369" s="144">
        <v>358</v>
      </c>
      <c r="W1369" s="144" t="str">
        <f t="shared" si="198"/>
        <v>Active</v>
      </c>
      <c r="X1369" s="144">
        <v>2306</v>
      </c>
      <c r="Y1369" s="157" t="s">
        <v>61</v>
      </c>
      <c r="Z1369" s="386">
        <v>1</v>
      </c>
      <c r="AA1369" s="386">
        <v>0.88</v>
      </c>
      <c r="AB1369" s="387" t="s">
        <v>65</v>
      </c>
      <c r="AC1369" s="157"/>
    </row>
    <row r="1370" spans="2:29">
      <c r="B1370" s="347">
        <v>58</v>
      </c>
      <c r="C1370" s="383">
        <v>0</v>
      </c>
      <c r="D1370" s="383" t="str">
        <f t="shared" si="193"/>
        <v>NO</v>
      </c>
      <c r="E1370" s="383" t="str">
        <f t="shared" si="194"/>
        <v>MILD</v>
      </c>
      <c r="F1370" s="383" t="str">
        <f t="shared" si="195"/>
        <v>NONE</v>
      </c>
      <c r="G1370" s="384" t="str">
        <f t="shared" si="190"/>
        <v>WET</v>
      </c>
      <c r="I1370" s="342">
        <v>4</v>
      </c>
      <c r="J1370" s="144" t="str">
        <f t="shared" si="196"/>
        <v>LARGE</v>
      </c>
      <c r="K1370" s="144" t="str">
        <f t="shared" si="197"/>
        <v>MEDIUM</v>
      </c>
      <c r="L1370" s="144" t="str" cm="1">
        <f t="array" ref="L1370">_xlfn.IFS(I1370&lt;=2,"SMALL",I1370&lt;=5,"MEDIUM",I1370&gt;5,"LARGE")</f>
        <v>MEDIUM</v>
      </c>
      <c r="M1370" s="144" t="str">
        <f t="shared" si="191"/>
        <v>NO</v>
      </c>
      <c r="N1370" s="374">
        <v>4.74</v>
      </c>
      <c r="O1370" s="374">
        <f t="shared" si="192"/>
        <v>5</v>
      </c>
      <c r="P1370" s="158" t="str" cm="1">
        <f t="array" ref="P1370">_xlfn.SWITCH(ROUND(N1370,0),5,"Excellent",4,"Good",3,"ok","Bad")</f>
        <v>Excellent</v>
      </c>
      <c r="Q1370" s="144">
        <v>186</v>
      </c>
      <c r="R1370" s="385">
        <v>42181</v>
      </c>
      <c r="S1370" s="385">
        <v>43904</v>
      </c>
      <c r="T1370" s="144">
        <v>2306</v>
      </c>
      <c r="U1370" s="144" t="s">
        <v>60</v>
      </c>
      <c r="V1370" s="144">
        <v>364</v>
      </c>
      <c r="W1370" s="144" t="str">
        <f t="shared" si="198"/>
        <v>Active</v>
      </c>
      <c r="X1370" s="144">
        <v>2306</v>
      </c>
      <c r="Y1370" s="157" t="s">
        <v>122</v>
      </c>
      <c r="Z1370" s="386">
        <v>0</v>
      </c>
      <c r="AA1370" s="386">
        <v>0</v>
      </c>
      <c r="AB1370" s="387" t="s">
        <v>65</v>
      </c>
      <c r="AC1370" s="157"/>
    </row>
    <row r="1371" spans="2:29">
      <c r="B1371" s="347">
        <v>67</v>
      </c>
      <c r="C1371" s="383">
        <v>0</v>
      </c>
      <c r="D1371" s="383" t="str">
        <f t="shared" si="193"/>
        <v>NO</v>
      </c>
      <c r="E1371" s="383" t="str">
        <f t="shared" si="194"/>
        <v>MILD</v>
      </c>
      <c r="F1371" s="383" t="str">
        <f t="shared" si="195"/>
        <v>NONE</v>
      </c>
      <c r="G1371" s="384" t="str">
        <f t="shared" si="190"/>
        <v>WET</v>
      </c>
      <c r="I1371" s="342">
        <v>2</v>
      </c>
      <c r="J1371" s="144" t="str">
        <f t="shared" si="196"/>
        <v>SMALL</v>
      </c>
      <c r="K1371" s="144" t="str">
        <f t="shared" si="197"/>
        <v>SMALL</v>
      </c>
      <c r="L1371" s="144" t="str" cm="1">
        <f t="array" ref="L1371">_xlfn.IFS(I1371&lt;=2,"SMALL",I1371&lt;=5,"MEDIUM",I1371&gt;5,"LARGE")</f>
        <v>SMALL</v>
      </c>
      <c r="M1371" s="144" t="str">
        <f t="shared" si="191"/>
        <v>NO</v>
      </c>
      <c r="N1371" s="374">
        <v>4.7300000000000004</v>
      </c>
      <c r="O1371" s="374">
        <f t="shared" si="192"/>
        <v>5</v>
      </c>
      <c r="P1371" s="158" t="str" cm="1">
        <f t="array" ref="P1371">_xlfn.SWITCH(ROUND(N1371,0),5,"Excellent",4,"Good",3,"ok","Bad")</f>
        <v>Excellent</v>
      </c>
      <c r="Q1371" s="144">
        <v>242</v>
      </c>
      <c r="R1371" s="385">
        <v>42185</v>
      </c>
      <c r="S1371" s="385">
        <v>43891</v>
      </c>
      <c r="T1371" s="144">
        <v>2306</v>
      </c>
      <c r="U1371" s="144" t="s">
        <v>60</v>
      </c>
      <c r="V1371" s="144">
        <v>338</v>
      </c>
      <c r="W1371" s="144" t="str">
        <f t="shared" si="198"/>
        <v>Active</v>
      </c>
      <c r="X1371" s="144">
        <v>2306</v>
      </c>
      <c r="Y1371" s="157" t="s">
        <v>64</v>
      </c>
      <c r="Z1371" s="386">
        <v>0.75</v>
      </c>
      <c r="AA1371" s="386">
        <v>7.0000000000000007E-2</v>
      </c>
      <c r="AB1371" s="387" t="s">
        <v>65</v>
      </c>
      <c r="AC1371" s="157"/>
    </row>
    <row r="1372" spans="2:29">
      <c r="B1372" s="347">
        <v>68</v>
      </c>
      <c r="C1372" s="383">
        <v>0</v>
      </c>
      <c r="D1372" s="383" t="str">
        <f t="shared" si="193"/>
        <v>NO</v>
      </c>
      <c r="E1372" s="383" t="str">
        <f t="shared" si="194"/>
        <v>MILD</v>
      </c>
      <c r="F1372" s="383" t="str">
        <f t="shared" si="195"/>
        <v>NONE</v>
      </c>
      <c r="G1372" s="384" t="str">
        <f t="shared" si="190"/>
        <v>WET</v>
      </c>
      <c r="I1372" s="342">
        <v>2</v>
      </c>
      <c r="J1372" s="144" t="str">
        <f t="shared" si="196"/>
        <v>SMALL</v>
      </c>
      <c r="K1372" s="144" t="str">
        <f t="shared" si="197"/>
        <v>SMALL</v>
      </c>
      <c r="L1372" s="144" t="str" cm="1">
        <f t="array" ref="L1372">_xlfn.IFS(I1372&lt;=2,"SMALL",I1372&lt;=5,"MEDIUM",I1372&gt;5,"LARGE")</f>
        <v>SMALL</v>
      </c>
      <c r="M1372" s="144" t="str">
        <f t="shared" si="191"/>
        <v>YES</v>
      </c>
      <c r="N1372" s="374">
        <v>4.8899999999999997</v>
      </c>
      <c r="O1372" s="374">
        <f t="shared" si="192"/>
        <v>5</v>
      </c>
      <c r="P1372" s="158" t="str" cm="1">
        <f t="array" ref="P1372">_xlfn.SWITCH(ROUND(N1372,0),5,"Excellent",4,"Good",3,"ok","Bad")</f>
        <v>Excellent</v>
      </c>
      <c r="Q1372" s="144">
        <v>240</v>
      </c>
      <c r="R1372" s="385">
        <v>42180</v>
      </c>
      <c r="S1372" s="385">
        <v>43904</v>
      </c>
      <c r="T1372" s="144">
        <v>2306</v>
      </c>
      <c r="U1372" s="144" t="s">
        <v>60</v>
      </c>
      <c r="V1372" s="144">
        <v>353</v>
      </c>
      <c r="W1372" s="144" t="str">
        <f t="shared" si="198"/>
        <v>Active</v>
      </c>
      <c r="X1372" s="144">
        <v>2306</v>
      </c>
      <c r="Y1372" s="157" t="s">
        <v>70</v>
      </c>
      <c r="Z1372" s="386">
        <v>1</v>
      </c>
      <c r="AA1372" s="386">
        <v>0.36</v>
      </c>
      <c r="AB1372" s="387" t="s">
        <v>65</v>
      </c>
      <c r="AC1372" s="157"/>
    </row>
    <row r="1373" spans="2:29">
      <c r="B1373" s="347">
        <v>66</v>
      </c>
      <c r="C1373" s="383">
        <v>0</v>
      </c>
      <c r="D1373" s="383" t="str">
        <f t="shared" si="193"/>
        <v>NO</v>
      </c>
      <c r="E1373" s="383" t="str">
        <f t="shared" si="194"/>
        <v>MILD</v>
      </c>
      <c r="F1373" s="383" t="str">
        <f t="shared" si="195"/>
        <v>NONE</v>
      </c>
      <c r="G1373" s="384" t="str">
        <f t="shared" si="190"/>
        <v>WET</v>
      </c>
      <c r="I1373" s="342">
        <v>2</v>
      </c>
      <c r="J1373" s="144" t="str">
        <f t="shared" si="196"/>
        <v>SMALL</v>
      </c>
      <c r="K1373" s="144" t="str">
        <f t="shared" si="197"/>
        <v>SMALL</v>
      </c>
      <c r="L1373" s="144" t="str" cm="1">
        <f t="array" ref="L1373">_xlfn.IFS(I1373&lt;=2,"SMALL",I1373&lt;=5,"MEDIUM",I1373&gt;5,"LARGE")</f>
        <v>SMALL</v>
      </c>
      <c r="M1373" s="144" t="str">
        <f t="shared" si="191"/>
        <v>YES</v>
      </c>
      <c r="N1373" s="374">
        <v>4.8099999999999996</v>
      </c>
      <c r="O1373" s="374">
        <f t="shared" si="192"/>
        <v>5</v>
      </c>
      <c r="P1373" s="158" t="str" cm="1">
        <f t="array" ref="P1373">_xlfn.SWITCH(ROUND(N1373,0),5,"Excellent",4,"Good",3,"ok","Bad")</f>
        <v>Excellent</v>
      </c>
      <c r="Q1373" s="144">
        <v>243</v>
      </c>
      <c r="R1373" s="385">
        <v>42182</v>
      </c>
      <c r="S1373" s="385">
        <v>43891</v>
      </c>
      <c r="T1373" s="144">
        <v>2306</v>
      </c>
      <c r="U1373" s="144" t="s">
        <v>60</v>
      </c>
      <c r="V1373" s="144">
        <v>319</v>
      </c>
      <c r="W1373" s="144" t="str">
        <f t="shared" si="198"/>
        <v>Active</v>
      </c>
      <c r="X1373" s="144">
        <v>2306</v>
      </c>
      <c r="Y1373" s="157" t="s">
        <v>61</v>
      </c>
      <c r="Z1373" s="386">
        <v>1</v>
      </c>
      <c r="AA1373" s="386">
        <v>0.76</v>
      </c>
      <c r="AB1373" s="387" t="s">
        <v>62</v>
      </c>
      <c r="AC1373" s="157"/>
    </row>
    <row r="1374" spans="2:29">
      <c r="B1374" s="347">
        <v>59</v>
      </c>
      <c r="C1374" s="383">
        <v>0</v>
      </c>
      <c r="D1374" s="383" t="str">
        <f t="shared" si="193"/>
        <v>NO</v>
      </c>
      <c r="E1374" s="383" t="str">
        <f t="shared" si="194"/>
        <v>MILD</v>
      </c>
      <c r="F1374" s="383" t="str">
        <f t="shared" si="195"/>
        <v>NONE</v>
      </c>
      <c r="G1374" s="384" t="str">
        <f t="shared" si="190"/>
        <v>WET</v>
      </c>
      <c r="I1374" s="342">
        <v>2</v>
      </c>
      <c r="J1374" s="144" t="str">
        <f t="shared" si="196"/>
        <v>SMALL</v>
      </c>
      <c r="K1374" s="144" t="str">
        <f t="shared" si="197"/>
        <v>SMALL</v>
      </c>
      <c r="L1374" s="144" t="str" cm="1">
        <f t="array" ref="L1374">_xlfn.IFS(I1374&lt;=2,"SMALL",I1374&lt;=5,"MEDIUM",I1374&gt;5,"LARGE")</f>
        <v>SMALL</v>
      </c>
      <c r="M1374" s="144" t="str">
        <f t="shared" si="191"/>
        <v>NO</v>
      </c>
      <c r="N1374" s="374">
        <v>4.66</v>
      </c>
      <c r="O1374" s="374">
        <f t="shared" si="192"/>
        <v>5</v>
      </c>
      <c r="P1374" s="158" t="str" cm="1">
        <f t="array" ref="P1374">_xlfn.SWITCH(ROUND(N1374,0),5,"Excellent",4,"Good",3,"ok","Bad")</f>
        <v>Excellent</v>
      </c>
      <c r="Q1374" s="144">
        <v>177</v>
      </c>
      <c r="R1374" s="385">
        <v>42202</v>
      </c>
      <c r="S1374" s="385">
        <v>43884</v>
      </c>
      <c r="T1374" s="144">
        <v>2306</v>
      </c>
      <c r="U1374" s="144" t="s">
        <v>60</v>
      </c>
      <c r="V1374" s="144">
        <v>357</v>
      </c>
      <c r="W1374" s="144" t="str">
        <f t="shared" si="198"/>
        <v>Active</v>
      </c>
      <c r="X1374" s="144">
        <v>2306</v>
      </c>
      <c r="Y1374" s="157" t="s">
        <v>70</v>
      </c>
      <c r="Z1374" s="386">
        <v>1</v>
      </c>
      <c r="AA1374" s="386">
        <v>0.95</v>
      </c>
      <c r="AB1374" s="387" t="s">
        <v>62</v>
      </c>
      <c r="AC1374" s="157"/>
    </row>
    <row r="1375" spans="2:29">
      <c r="B1375" s="347">
        <v>69</v>
      </c>
      <c r="C1375" s="383">
        <v>0</v>
      </c>
      <c r="D1375" s="383" t="str">
        <f t="shared" si="193"/>
        <v>NO</v>
      </c>
      <c r="E1375" s="383" t="str">
        <f t="shared" si="194"/>
        <v>MILD</v>
      </c>
      <c r="F1375" s="383" t="str">
        <f t="shared" si="195"/>
        <v>NONE</v>
      </c>
      <c r="G1375" s="384" t="str">
        <f t="shared" si="190"/>
        <v>WET</v>
      </c>
      <c r="I1375" s="342">
        <v>2</v>
      </c>
      <c r="J1375" s="144" t="str">
        <f t="shared" si="196"/>
        <v>SMALL</v>
      </c>
      <c r="K1375" s="144" t="str">
        <f t="shared" si="197"/>
        <v>SMALL</v>
      </c>
      <c r="L1375" s="144" t="str" cm="1">
        <f t="array" ref="L1375">_xlfn.IFS(I1375&lt;=2,"SMALL",I1375&lt;=5,"MEDIUM",I1375&gt;5,"LARGE")</f>
        <v>SMALL</v>
      </c>
      <c r="M1375" s="144" t="str">
        <f t="shared" si="191"/>
        <v>YES</v>
      </c>
      <c r="N1375" s="374">
        <v>4.8099999999999996</v>
      </c>
      <c r="O1375" s="374">
        <f t="shared" si="192"/>
        <v>5</v>
      </c>
      <c r="P1375" s="158" t="str" cm="1">
        <f t="array" ref="P1375">_xlfn.SWITCH(ROUND(N1375,0),5,"Excellent",4,"Good",3,"ok","Bad")</f>
        <v>Excellent</v>
      </c>
      <c r="Q1375" s="144">
        <v>215</v>
      </c>
      <c r="R1375" s="385">
        <v>42187</v>
      </c>
      <c r="S1375" s="385">
        <v>43891</v>
      </c>
      <c r="T1375" s="144">
        <v>2306</v>
      </c>
      <c r="U1375" s="144" t="s">
        <v>60</v>
      </c>
      <c r="V1375" s="144">
        <v>351</v>
      </c>
      <c r="W1375" s="144" t="str">
        <f t="shared" si="198"/>
        <v>Active</v>
      </c>
      <c r="X1375" s="144">
        <v>2306</v>
      </c>
      <c r="Y1375" s="157" t="s">
        <v>70</v>
      </c>
      <c r="Z1375" s="386">
        <v>1</v>
      </c>
      <c r="AA1375" s="386">
        <v>0.62</v>
      </c>
      <c r="AB1375" s="387" t="s">
        <v>65</v>
      </c>
      <c r="AC1375" s="157"/>
    </row>
    <row r="1376" spans="2:29">
      <c r="B1376" s="347">
        <v>58</v>
      </c>
      <c r="C1376" s="383">
        <v>0</v>
      </c>
      <c r="D1376" s="383" t="str">
        <f t="shared" si="193"/>
        <v>NO</v>
      </c>
      <c r="E1376" s="383" t="str">
        <f t="shared" si="194"/>
        <v>MILD</v>
      </c>
      <c r="F1376" s="383" t="str">
        <f t="shared" si="195"/>
        <v>NONE</v>
      </c>
      <c r="G1376" s="384" t="str">
        <f t="shared" si="190"/>
        <v>WET</v>
      </c>
      <c r="I1376" s="342">
        <v>2</v>
      </c>
      <c r="J1376" s="144" t="str">
        <f t="shared" si="196"/>
        <v>SMALL</v>
      </c>
      <c r="K1376" s="144" t="str">
        <f t="shared" si="197"/>
        <v>SMALL</v>
      </c>
      <c r="L1376" s="144" t="str" cm="1">
        <f t="array" ref="L1376">_xlfn.IFS(I1376&lt;=2,"SMALL",I1376&lt;=5,"MEDIUM",I1376&gt;5,"LARGE")</f>
        <v>SMALL</v>
      </c>
      <c r="M1376" s="144" t="str">
        <f t="shared" si="191"/>
        <v>NO</v>
      </c>
      <c r="N1376" s="374">
        <v>4.9000000000000004</v>
      </c>
      <c r="O1376" s="374">
        <f t="shared" si="192"/>
        <v>5</v>
      </c>
      <c r="P1376" s="158" t="str" cm="1">
        <f t="array" ref="P1376">_xlfn.SWITCH(ROUND(N1376,0),5,"Excellent",4,"Good",3,"ok","Bad")</f>
        <v>Excellent</v>
      </c>
      <c r="Q1376" s="144">
        <v>92</v>
      </c>
      <c r="R1376" s="385">
        <v>42200</v>
      </c>
      <c r="S1376" s="385">
        <v>44020</v>
      </c>
      <c r="T1376" s="144">
        <v>1995</v>
      </c>
      <c r="U1376" s="144" t="s">
        <v>60</v>
      </c>
      <c r="V1376" s="144">
        <v>74</v>
      </c>
      <c r="W1376" s="144" t="str">
        <f t="shared" si="198"/>
        <v>Active</v>
      </c>
      <c r="X1376" s="144">
        <v>1995</v>
      </c>
      <c r="Y1376" s="157" t="s">
        <v>64</v>
      </c>
      <c r="Z1376" s="386">
        <v>1</v>
      </c>
      <c r="AA1376" s="386">
        <v>1</v>
      </c>
      <c r="AB1376" s="387" t="s">
        <v>62</v>
      </c>
      <c r="AC1376" s="157"/>
    </row>
    <row r="1377" spans="2:29">
      <c r="B1377" s="347">
        <v>53</v>
      </c>
      <c r="C1377" s="383">
        <v>8</v>
      </c>
      <c r="D1377" s="383" t="str">
        <f t="shared" si="193"/>
        <v>NO</v>
      </c>
      <c r="E1377" s="383" t="str">
        <f t="shared" si="194"/>
        <v>MILD</v>
      </c>
      <c r="F1377" s="383" t="str">
        <f t="shared" si="195"/>
        <v>RAIN</v>
      </c>
      <c r="G1377" s="384" t="str">
        <f t="shared" si="190"/>
        <v>WET</v>
      </c>
      <c r="I1377" s="342">
        <v>10</v>
      </c>
      <c r="J1377" s="144" t="str">
        <f t="shared" si="196"/>
        <v>LARGE</v>
      </c>
      <c r="K1377" s="144" t="str">
        <f t="shared" si="197"/>
        <v>LARGE</v>
      </c>
      <c r="L1377" s="144" t="str" cm="1">
        <f t="array" ref="L1377">_xlfn.IFS(I1377&lt;=2,"SMALL",I1377&lt;=5,"MEDIUM",I1377&gt;5,"LARGE")</f>
        <v>LARGE</v>
      </c>
      <c r="M1377" s="144" t="str">
        <f t="shared" si="191"/>
        <v>YES</v>
      </c>
      <c r="N1377" s="374">
        <v>4.91</v>
      </c>
      <c r="O1377" s="374">
        <f t="shared" si="192"/>
        <v>5</v>
      </c>
      <c r="P1377" s="158" t="str" cm="1">
        <f t="array" ref="P1377">_xlfn.SWITCH(ROUND(N1377,0),5,"Excellent",4,"Good",3,"ok","Bad")</f>
        <v>Excellent</v>
      </c>
      <c r="Q1377" s="144">
        <v>165</v>
      </c>
      <c r="R1377" s="385">
        <v>42224</v>
      </c>
      <c r="S1377" s="385">
        <v>43905</v>
      </c>
      <c r="T1377" s="144">
        <v>1483</v>
      </c>
      <c r="U1377" s="144" t="s">
        <v>69</v>
      </c>
      <c r="V1377" s="144">
        <v>325</v>
      </c>
      <c r="W1377" s="144" t="str">
        <f t="shared" si="198"/>
        <v>Active</v>
      </c>
      <c r="X1377" s="144">
        <v>1483</v>
      </c>
      <c r="Y1377" s="157" t="s">
        <v>61</v>
      </c>
      <c r="Z1377" s="386">
        <v>1</v>
      </c>
      <c r="AA1377" s="386">
        <v>0.5</v>
      </c>
      <c r="AB1377" s="387" t="s">
        <v>62</v>
      </c>
      <c r="AC1377" s="157"/>
    </row>
    <row r="1378" spans="2:29">
      <c r="B1378" s="347">
        <v>67</v>
      </c>
      <c r="C1378" s="383">
        <v>0</v>
      </c>
      <c r="D1378" s="383" t="str">
        <f t="shared" si="193"/>
        <v>NO</v>
      </c>
      <c r="E1378" s="383" t="str">
        <f t="shared" si="194"/>
        <v>MILD</v>
      </c>
      <c r="F1378" s="383" t="str">
        <f t="shared" si="195"/>
        <v>NONE</v>
      </c>
      <c r="G1378" s="384" t="str">
        <f t="shared" si="190"/>
        <v>WET</v>
      </c>
      <c r="I1378" s="342">
        <v>4</v>
      </c>
      <c r="J1378" s="144" t="str">
        <f t="shared" si="196"/>
        <v>LARGE</v>
      </c>
      <c r="K1378" s="144" t="str">
        <f t="shared" si="197"/>
        <v>MEDIUM</v>
      </c>
      <c r="L1378" s="144" t="str" cm="1">
        <f t="array" ref="L1378">_xlfn.IFS(I1378&lt;=2,"SMALL",I1378&lt;=5,"MEDIUM",I1378&gt;5,"LARGE")</f>
        <v>MEDIUM</v>
      </c>
      <c r="M1378" s="144" t="str">
        <f t="shared" si="191"/>
        <v>NO</v>
      </c>
      <c r="N1378" s="374">
        <v>4.96</v>
      </c>
      <c r="O1378" s="374">
        <f t="shared" si="192"/>
        <v>5</v>
      </c>
      <c r="P1378" s="158" t="str" cm="1">
        <f t="array" ref="P1378">_xlfn.SWITCH(ROUND(N1378,0),5,"Excellent",4,"Good",3,"ok","Bad")</f>
        <v>Excellent</v>
      </c>
      <c r="Q1378" s="144">
        <v>26</v>
      </c>
      <c r="R1378" s="385">
        <v>42184</v>
      </c>
      <c r="S1378" s="385">
        <v>43833</v>
      </c>
      <c r="T1378" s="144">
        <v>2171</v>
      </c>
      <c r="U1378" s="144" t="s">
        <v>69</v>
      </c>
      <c r="V1378" s="144">
        <v>323</v>
      </c>
      <c r="W1378" s="144" t="str">
        <f t="shared" si="198"/>
        <v>Active</v>
      </c>
      <c r="X1378" s="144">
        <v>2171</v>
      </c>
      <c r="Y1378" s="157" t="s">
        <v>64</v>
      </c>
      <c r="Z1378" s="386">
        <v>1</v>
      </c>
      <c r="AA1378" s="386">
        <v>1</v>
      </c>
      <c r="AB1378" s="387" t="s">
        <v>65</v>
      </c>
      <c r="AC1378" s="157"/>
    </row>
    <row r="1379" spans="2:29">
      <c r="B1379" s="347">
        <v>46</v>
      </c>
      <c r="C1379" s="383">
        <v>79</v>
      </c>
      <c r="D1379" s="383" t="str">
        <f t="shared" si="193"/>
        <v>NO</v>
      </c>
      <c r="E1379" s="383" t="str">
        <f t="shared" si="194"/>
        <v>MILD</v>
      </c>
      <c r="F1379" s="383" t="str">
        <f t="shared" si="195"/>
        <v>RAIN</v>
      </c>
      <c r="G1379" s="384" t="str">
        <f t="shared" si="190"/>
        <v>WET</v>
      </c>
      <c r="I1379" s="342">
        <v>8</v>
      </c>
      <c r="J1379" s="144" t="str">
        <f t="shared" si="196"/>
        <v>LARGE</v>
      </c>
      <c r="K1379" s="144" t="str">
        <f t="shared" si="197"/>
        <v>LARGE</v>
      </c>
      <c r="L1379" s="144" t="str" cm="1">
        <f t="array" ref="L1379">_xlfn.IFS(I1379&lt;=2,"SMALL",I1379&lt;=5,"MEDIUM",I1379&gt;5,"LARGE")</f>
        <v>LARGE</v>
      </c>
      <c r="M1379" s="144" t="str">
        <f t="shared" si="191"/>
        <v>YES</v>
      </c>
      <c r="N1379" s="374">
        <v>4.91</v>
      </c>
      <c r="O1379" s="374">
        <f t="shared" si="192"/>
        <v>5</v>
      </c>
      <c r="P1379" s="158" t="str" cm="1">
        <f t="array" ref="P1379">_xlfn.SWITCH(ROUND(N1379,0),5,"Excellent",4,"Good",3,"ok","Bad")</f>
        <v>Excellent</v>
      </c>
      <c r="Q1379" s="144">
        <v>104</v>
      </c>
      <c r="R1379" s="385">
        <v>42209</v>
      </c>
      <c r="S1379" s="385">
        <v>44031</v>
      </c>
      <c r="T1379" s="144">
        <v>2312</v>
      </c>
      <c r="U1379" s="144" t="s">
        <v>69</v>
      </c>
      <c r="V1379" s="144">
        <v>270</v>
      </c>
      <c r="W1379" s="144" t="str">
        <f t="shared" si="198"/>
        <v>Active</v>
      </c>
      <c r="X1379" s="144">
        <v>2312</v>
      </c>
      <c r="Y1379" s="157" t="s">
        <v>61</v>
      </c>
      <c r="Z1379" s="386">
        <v>1</v>
      </c>
      <c r="AA1379" s="386">
        <v>0.5</v>
      </c>
      <c r="AB1379" s="387" t="s">
        <v>65</v>
      </c>
      <c r="AC1379" s="157"/>
    </row>
    <row r="1380" spans="2:29">
      <c r="B1380" s="347">
        <v>56</v>
      </c>
      <c r="C1380" s="383">
        <v>28</v>
      </c>
      <c r="D1380" s="383" t="str">
        <f t="shared" si="193"/>
        <v>NO</v>
      </c>
      <c r="E1380" s="383" t="str">
        <f t="shared" si="194"/>
        <v>MILD</v>
      </c>
      <c r="F1380" s="383" t="str">
        <f t="shared" si="195"/>
        <v>RAIN</v>
      </c>
      <c r="G1380" s="384" t="str">
        <f t="shared" si="190"/>
        <v>WET</v>
      </c>
      <c r="I1380" s="342">
        <v>2</v>
      </c>
      <c r="J1380" s="144" t="str">
        <f t="shared" si="196"/>
        <v>SMALL</v>
      </c>
      <c r="K1380" s="144" t="str">
        <f t="shared" si="197"/>
        <v>SMALL</v>
      </c>
      <c r="L1380" s="144" t="str" cm="1">
        <f t="array" ref="L1380">_xlfn.IFS(I1380&lt;=2,"SMALL",I1380&lt;=5,"MEDIUM",I1380&gt;5,"LARGE")</f>
        <v>SMALL</v>
      </c>
      <c r="M1380" s="144" t="str">
        <f t="shared" si="191"/>
        <v>NO</v>
      </c>
      <c r="N1380" s="374">
        <v>4.75</v>
      </c>
      <c r="O1380" s="374">
        <f t="shared" si="192"/>
        <v>5</v>
      </c>
      <c r="P1380" s="158" t="str" cm="1">
        <f t="array" ref="P1380">_xlfn.SWITCH(ROUND(N1380,0),5,"Excellent",4,"Good",3,"ok","Bad")</f>
        <v>Excellent</v>
      </c>
      <c r="Q1380" s="144">
        <v>32</v>
      </c>
      <c r="R1380" s="385">
        <v>42176</v>
      </c>
      <c r="S1380" s="385">
        <v>43745</v>
      </c>
      <c r="T1380" s="144">
        <v>1624</v>
      </c>
      <c r="U1380" s="144" t="s">
        <v>60</v>
      </c>
      <c r="V1380" s="144">
        <v>353</v>
      </c>
      <c r="W1380" s="144" t="str">
        <f t="shared" si="198"/>
        <v>Active</v>
      </c>
      <c r="X1380" s="144">
        <v>1624</v>
      </c>
      <c r="Y1380" s="157" t="s">
        <v>61</v>
      </c>
      <c r="Z1380" s="386">
        <v>1</v>
      </c>
      <c r="AA1380" s="386">
        <v>1</v>
      </c>
      <c r="AB1380" s="387" t="s">
        <v>62</v>
      </c>
      <c r="AC1380" s="157"/>
    </row>
    <row r="1381" spans="2:29">
      <c r="B1381" s="347">
        <v>69</v>
      </c>
      <c r="C1381" s="383">
        <v>0</v>
      </c>
      <c r="D1381" s="383" t="str">
        <f t="shared" si="193"/>
        <v>NO</v>
      </c>
      <c r="E1381" s="383" t="str">
        <f t="shared" si="194"/>
        <v>MILD</v>
      </c>
      <c r="F1381" s="383" t="str">
        <f t="shared" si="195"/>
        <v>NONE</v>
      </c>
      <c r="G1381" s="384" t="str">
        <f t="shared" si="190"/>
        <v>WET</v>
      </c>
      <c r="I1381" s="342">
        <v>2</v>
      </c>
      <c r="J1381" s="144" t="str">
        <f t="shared" si="196"/>
        <v>SMALL</v>
      </c>
      <c r="K1381" s="144" t="str">
        <f t="shared" si="197"/>
        <v>SMALL</v>
      </c>
      <c r="L1381" s="144" t="str" cm="1">
        <f t="array" ref="L1381">_xlfn.IFS(I1381&lt;=2,"SMALL",I1381&lt;=5,"MEDIUM",I1381&gt;5,"LARGE")</f>
        <v>SMALL</v>
      </c>
      <c r="M1381" s="144" t="str">
        <f t="shared" si="191"/>
        <v>NO</v>
      </c>
      <c r="N1381" s="374">
        <v>5</v>
      </c>
      <c r="O1381" s="374">
        <f t="shared" si="192"/>
        <v>5</v>
      </c>
      <c r="P1381" s="158" t="str" cm="1">
        <f t="array" ref="P1381">_xlfn.SWITCH(ROUND(N1381,0),5,"Excellent",4,"Good",3,"ok","Bad")</f>
        <v>Excellent</v>
      </c>
      <c r="Q1381" s="144">
        <v>15</v>
      </c>
      <c r="R1381" s="385">
        <v>42192</v>
      </c>
      <c r="S1381" s="385">
        <v>43832</v>
      </c>
      <c r="T1381" s="144">
        <v>1649</v>
      </c>
      <c r="U1381" s="144" t="s">
        <v>69</v>
      </c>
      <c r="V1381" s="144">
        <v>365</v>
      </c>
      <c r="W1381" s="144" t="str">
        <f t="shared" si="198"/>
        <v>Active</v>
      </c>
      <c r="X1381" s="144">
        <v>1649</v>
      </c>
      <c r="Y1381" s="157" t="s">
        <v>70</v>
      </c>
      <c r="Z1381" s="386">
        <v>1</v>
      </c>
      <c r="AA1381" s="386">
        <v>0.67</v>
      </c>
      <c r="AB1381" s="387" t="s">
        <v>65</v>
      </c>
      <c r="AC1381" s="157"/>
    </row>
    <row r="1382" spans="2:29">
      <c r="B1382" s="347">
        <v>46</v>
      </c>
      <c r="C1382" s="383">
        <v>0</v>
      </c>
      <c r="D1382" s="383" t="str">
        <f t="shared" si="193"/>
        <v>NO</v>
      </c>
      <c r="E1382" s="383" t="str">
        <f t="shared" si="194"/>
        <v>MILD</v>
      </c>
      <c r="F1382" s="383" t="str">
        <f t="shared" si="195"/>
        <v>NONE</v>
      </c>
      <c r="G1382" s="384" t="str">
        <f t="shared" si="190"/>
        <v>WET</v>
      </c>
      <c r="I1382" s="342">
        <v>2</v>
      </c>
      <c r="J1382" s="144" t="str">
        <f t="shared" si="196"/>
        <v>SMALL</v>
      </c>
      <c r="K1382" s="144" t="str">
        <f t="shared" si="197"/>
        <v>SMALL</v>
      </c>
      <c r="L1382" s="144" t="str" cm="1">
        <f t="array" ref="L1382">_xlfn.IFS(I1382&lt;=2,"SMALL",I1382&lt;=5,"MEDIUM",I1382&gt;5,"LARGE")</f>
        <v>SMALL</v>
      </c>
      <c r="M1382" s="144" t="str">
        <f t="shared" si="191"/>
        <v>NO</v>
      </c>
      <c r="N1382" s="374">
        <v>5</v>
      </c>
      <c r="O1382" s="374">
        <f t="shared" si="192"/>
        <v>5</v>
      </c>
      <c r="P1382" s="158" t="str" cm="1">
        <f t="array" ref="P1382">_xlfn.SWITCH(ROUND(N1382,0),5,"Excellent",4,"Good",3,"ok","Bad")</f>
        <v>Excellent</v>
      </c>
      <c r="Q1382" s="144">
        <v>4</v>
      </c>
      <c r="R1382" s="385">
        <v>42541</v>
      </c>
      <c r="S1382" s="385">
        <v>42736</v>
      </c>
      <c r="T1382" s="144">
        <v>1205</v>
      </c>
      <c r="U1382" s="144" t="s">
        <v>69</v>
      </c>
      <c r="V1382" s="144">
        <v>25</v>
      </c>
      <c r="W1382" s="144" t="str">
        <f t="shared" si="198"/>
        <v>Active</v>
      </c>
      <c r="X1382" s="144">
        <v>1205</v>
      </c>
      <c r="Y1382" s="157" t="s">
        <v>70</v>
      </c>
      <c r="Z1382" s="386">
        <v>1</v>
      </c>
      <c r="AA1382" s="386">
        <v>0.99</v>
      </c>
      <c r="AB1382" s="387" t="s">
        <v>62</v>
      </c>
      <c r="AC1382" s="157"/>
    </row>
    <row r="1383" spans="2:29">
      <c r="B1383" s="347">
        <v>59</v>
      </c>
      <c r="C1383" s="383">
        <v>0</v>
      </c>
      <c r="D1383" s="383" t="str">
        <f t="shared" si="193"/>
        <v>NO</v>
      </c>
      <c r="E1383" s="383" t="str">
        <f t="shared" si="194"/>
        <v>MILD</v>
      </c>
      <c r="F1383" s="383" t="str">
        <f t="shared" si="195"/>
        <v>NONE</v>
      </c>
      <c r="G1383" s="384" t="str">
        <f t="shared" si="190"/>
        <v>WET</v>
      </c>
      <c r="I1383" s="342">
        <v>6</v>
      </c>
      <c r="J1383" s="144" t="str">
        <f t="shared" si="196"/>
        <v>LARGE</v>
      </c>
      <c r="K1383" s="144" t="str">
        <f t="shared" si="197"/>
        <v>LARGE</v>
      </c>
      <c r="L1383" s="144" t="str" cm="1">
        <f t="array" ref="L1383">_xlfn.IFS(I1383&lt;=2,"SMALL",I1383&lt;=5,"MEDIUM",I1383&gt;5,"LARGE")</f>
        <v>LARGE</v>
      </c>
      <c r="M1383" s="144" t="str">
        <f t="shared" si="191"/>
        <v>YES</v>
      </c>
      <c r="N1383" s="374">
        <v>4.82</v>
      </c>
      <c r="O1383" s="374">
        <f t="shared" si="192"/>
        <v>5</v>
      </c>
      <c r="P1383" s="158" t="str" cm="1">
        <f t="array" ref="P1383">_xlfn.SWITCH(ROUND(N1383,0),5,"Excellent",4,"Good",3,"ok","Bad")</f>
        <v>Excellent</v>
      </c>
      <c r="Q1383" s="144">
        <v>136</v>
      </c>
      <c r="R1383" s="385">
        <v>42459</v>
      </c>
      <c r="S1383" s="385">
        <v>43898</v>
      </c>
      <c r="T1383" s="144">
        <v>2315</v>
      </c>
      <c r="U1383" s="144" t="s">
        <v>69</v>
      </c>
      <c r="V1383" s="144">
        <v>218</v>
      </c>
      <c r="W1383" s="144" t="str">
        <f t="shared" si="198"/>
        <v>Active</v>
      </c>
      <c r="X1383" s="144">
        <v>2315</v>
      </c>
      <c r="Y1383" s="157" t="s">
        <v>61</v>
      </c>
      <c r="Z1383" s="386">
        <v>1</v>
      </c>
      <c r="AA1383" s="386">
        <v>0.95</v>
      </c>
      <c r="AB1383" s="387" t="s">
        <v>62</v>
      </c>
      <c r="AC1383" s="157"/>
    </row>
    <row r="1384" spans="2:29">
      <c r="B1384" s="347">
        <v>67</v>
      </c>
      <c r="C1384" s="383">
        <v>0</v>
      </c>
      <c r="D1384" s="383" t="str">
        <f t="shared" si="193"/>
        <v>NO</v>
      </c>
      <c r="E1384" s="383" t="str">
        <f t="shared" si="194"/>
        <v>MILD</v>
      </c>
      <c r="F1384" s="383" t="str">
        <f t="shared" si="195"/>
        <v>NONE</v>
      </c>
      <c r="G1384" s="384" t="str">
        <f t="shared" si="190"/>
        <v>WET</v>
      </c>
      <c r="I1384" s="342">
        <v>2</v>
      </c>
      <c r="J1384" s="144" t="str">
        <f t="shared" si="196"/>
        <v>SMALL</v>
      </c>
      <c r="K1384" s="144" t="str">
        <f t="shared" si="197"/>
        <v>SMALL</v>
      </c>
      <c r="L1384" s="144" t="str" cm="1">
        <f t="array" ref="L1384">_xlfn.IFS(I1384&lt;=2,"SMALL",I1384&lt;=5,"MEDIUM",I1384&gt;5,"LARGE")</f>
        <v>SMALL</v>
      </c>
      <c r="M1384" s="144" t="str">
        <f t="shared" si="191"/>
        <v>NO</v>
      </c>
      <c r="N1384" s="374">
        <v>4.34</v>
      </c>
      <c r="O1384" s="374">
        <f t="shared" si="192"/>
        <v>4</v>
      </c>
      <c r="P1384" s="158" t="str" cm="1">
        <f t="array" ref="P1384">_xlfn.SWITCH(ROUND(N1384,0),5,"Excellent",4,"Good",3,"ok","Bad")</f>
        <v>Good</v>
      </c>
      <c r="Q1384" s="144">
        <v>218</v>
      </c>
      <c r="R1384" s="385">
        <v>42203</v>
      </c>
      <c r="S1384" s="385">
        <v>44031</v>
      </c>
      <c r="T1384" s="144">
        <v>2316</v>
      </c>
      <c r="U1384" s="144" t="s">
        <v>60</v>
      </c>
      <c r="V1384" s="144">
        <v>364</v>
      </c>
      <c r="W1384" s="144" t="str">
        <f t="shared" si="198"/>
        <v>Active</v>
      </c>
      <c r="X1384" s="144">
        <v>2316</v>
      </c>
      <c r="Y1384" s="157" t="s">
        <v>70</v>
      </c>
      <c r="Z1384" s="386">
        <v>1</v>
      </c>
      <c r="AA1384" s="386">
        <v>0.95</v>
      </c>
      <c r="AB1384" s="387" t="s">
        <v>62</v>
      </c>
      <c r="AC1384" s="157"/>
    </row>
    <row r="1385" spans="2:29">
      <c r="B1385" s="347">
        <v>68</v>
      </c>
      <c r="C1385" s="383">
        <v>0</v>
      </c>
      <c r="D1385" s="383" t="str">
        <f t="shared" si="193"/>
        <v>NO</v>
      </c>
      <c r="E1385" s="383" t="str">
        <f t="shared" si="194"/>
        <v>MILD</v>
      </c>
      <c r="F1385" s="383" t="str">
        <f t="shared" si="195"/>
        <v>NONE</v>
      </c>
      <c r="G1385" s="384" t="str">
        <f t="shared" si="190"/>
        <v>WET</v>
      </c>
      <c r="I1385" s="342">
        <v>2</v>
      </c>
      <c r="J1385" s="144" t="str">
        <f t="shared" si="196"/>
        <v>SMALL</v>
      </c>
      <c r="K1385" s="144" t="str">
        <f t="shared" si="197"/>
        <v>SMALL</v>
      </c>
      <c r="L1385" s="144" t="str" cm="1">
        <f t="array" ref="L1385">_xlfn.IFS(I1385&lt;=2,"SMALL",I1385&lt;=5,"MEDIUM",I1385&gt;5,"LARGE")</f>
        <v>SMALL</v>
      </c>
      <c r="M1385" s="144" t="str">
        <f t="shared" si="191"/>
        <v>NO</v>
      </c>
      <c r="N1385" s="374">
        <v>4.33</v>
      </c>
      <c r="O1385" s="374">
        <f t="shared" si="192"/>
        <v>4</v>
      </c>
      <c r="P1385" s="158" t="str" cm="1">
        <f t="array" ref="P1385">_xlfn.SWITCH(ROUND(N1385,0),5,"Excellent",4,"Good",3,"ok","Bad")</f>
        <v>Good</v>
      </c>
      <c r="Q1385" s="144">
        <v>3</v>
      </c>
      <c r="R1385" s="385">
        <v>42449</v>
      </c>
      <c r="S1385" s="385">
        <v>43498</v>
      </c>
      <c r="T1385" s="144">
        <v>2096</v>
      </c>
      <c r="U1385" s="144" t="s">
        <v>60</v>
      </c>
      <c r="V1385" s="144">
        <v>114</v>
      </c>
      <c r="W1385" s="144" t="str">
        <f t="shared" si="198"/>
        <v>Active</v>
      </c>
      <c r="X1385" s="144">
        <v>2096</v>
      </c>
      <c r="Y1385" s="157" t="s">
        <v>70</v>
      </c>
      <c r="Z1385" s="386">
        <v>1</v>
      </c>
      <c r="AA1385" s="386">
        <v>1</v>
      </c>
      <c r="AB1385" s="387" t="s">
        <v>62</v>
      </c>
      <c r="AC1385" s="157"/>
    </row>
    <row r="1386" spans="2:29">
      <c r="B1386" s="347">
        <v>61</v>
      </c>
      <c r="C1386" s="383">
        <v>0</v>
      </c>
      <c r="D1386" s="383" t="str">
        <f t="shared" si="193"/>
        <v>NO</v>
      </c>
      <c r="E1386" s="383" t="str">
        <f t="shared" si="194"/>
        <v>MILD</v>
      </c>
      <c r="F1386" s="383" t="str">
        <f t="shared" si="195"/>
        <v>NONE</v>
      </c>
      <c r="G1386" s="384" t="str">
        <f t="shared" si="190"/>
        <v>WET</v>
      </c>
      <c r="I1386" s="342">
        <v>2</v>
      </c>
      <c r="J1386" s="144" t="str">
        <f t="shared" si="196"/>
        <v>SMALL</v>
      </c>
      <c r="K1386" s="144" t="str">
        <f t="shared" si="197"/>
        <v>SMALL</v>
      </c>
      <c r="L1386" s="144" t="str" cm="1">
        <f t="array" ref="L1386">_xlfn.IFS(I1386&lt;=2,"SMALL",I1386&lt;=5,"MEDIUM",I1386&gt;5,"LARGE")</f>
        <v>SMALL</v>
      </c>
      <c r="M1386" s="144" t="str">
        <f t="shared" si="191"/>
        <v>NO</v>
      </c>
      <c r="N1386" s="374">
        <v>4.67</v>
      </c>
      <c r="O1386" s="374">
        <f t="shared" si="192"/>
        <v>5</v>
      </c>
      <c r="P1386" s="158" t="str" cm="1">
        <f t="array" ref="P1386">_xlfn.SWITCH(ROUND(N1386,0),5,"Excellent",4,"Good",3,"ok","Bad")</f>
        <v>Excellent</v>
      </c>
      <c r="Q1386" s="144">
        <v>6</v>
      </c>
      <c r="R1386" s="385">
        <v>42247</v>
      </c>
      <c r="S1386" s="385">
        <v>43918</v>
      </c>
      <c r="T1386" s="144">
        <v>2096</v>
      </c>
      <c r="U1386" s="144" t="s">
        <v>60</v>
      </c>
      <c r="V1386" s="144">
        <v>283</v>
      </c>
      <c r="W1386" s="144" t="str">
        <f t="shared" si="198"/>
        <v>Active</v>
      </c>
      <c r="X1386" s="144">
        <v>2096</v>
      </c>
      <c r="Y1386" s="157" t="s">
        <v>64</v>
      </c>
      <c r="Z1386" s="386">
        <v>1</v>
      </c>
      <c r="AA1386" s="386">
        <v>1</v>
      </c>
      <c r="AB1386" s="387" t="s">
        <v>62</v>
      </c>
      <c r="AC1386" s="157"/>
    </row>
    <row r="1387" spans="2:29">
      <c r="B1387" s="347">
        <v>57</v>
      </c>
      <c r="C1387" s="383">
        <v>0</v>
      </c>
      <c r="D1387" s="383" t="str">
        <f t="shared" si="193"/>
        <v>NO</v>
      </c>
      <c r="E1387" s="383" t="str">
        <f t="shared" si="194"/>
        <v>MILD</v>
      </c>
      <c r="F1387" s="383" t="str">
        <f t="shared" si="195"/>
        <v>NONE</v>
      </c>
      <c r="G1387" s="384" t="str">
        <f t="shared" si="190"/>
        <v>WET</v>
      </c>
      <c r="I1387" s="342">
        <v>2</v>
      </c>
      <c r="J1387" s="144" t="str">
        <f t="shared" si="196"/>
        <v>SMALL</v>
      </c>
      <c r="K1387" s="144" t="str">
        <f t="shared" si="197"/>
        <v>SMALL</v>
      </c>
      <c r="L1387" s="144" t="str" cm="1">
        <f t="array" ref="L1387">_xlfn.IFS(I1387&lt;=2,"SMALL",I1387&lt;=5,"MEDIUM",I1387&gt;5,"LARGE")</f>
        <v>SMALL</v>
      </c>
      <c r="M1387" s="144" t="str">
        <f t="shared" si="191"/>
        <v>NO</v>
      </c>
      <c r="N1387" s="374">
        <v>4.91</v>
      </c>
      <c r="O1387" s="374">
        <f t="shared" si="192"/>
        <v>5</v>
      </c>
      <c r="P1387" s="158" t="str" cm="1">
        <f t="array" ref="P1387">_xlfn.SWITCH(ROUND(N1387,0),5,"Excellent",4,"Good",3,"ok","Bad")</f>
        <v>Excellent</v>
      </c>
      <c r="Q1387" s="144">
        <v>56</v>
      </c>
      <c r="R1387" s="385">
        <v>42286</v>
      </c>
      <c r="S1387" s="385">
        <v>43937</v>
      </c>
      <c r="T1387" s="144">
        <v>287</v>
      </c>
      <c r="U1387" s="144" t="s">
        <v>69</v>
      </c>
      <c r="V1387" s="144">
        <v>0</v>
      </c>
      <c r="W1387" s="144" t="str">
        <f t="shared" si="198"/>
        <v>Inactive</v>
      </c>
      <c r="X1387" s="144">
        <v>287</v>
      </c>
      <c r="Y1387" s="157" t="s">
        <v>64</v>
      </c>
      <c r="Z1387" s="386">
        <v>1</v>
      </c>
      <c r="AA1387" s="386">
        <v>0.39</v>
      </c>
      <c r="AB1387" s="387" t="s">
        <v>65</v>
      </c>
      <c r="AC1387" s="157"/>
    </row>
    <row r="1388" spans="2:29">
      <c r="B1388" s="347">
        <v>48</v>
      </c>
      <c r="C1388" s="383">
        <v>0</v>
      </c>
      <c r="D1388" s="383" t="str">
        <f t="shared" si="193"/>
        <v>NO</v>
      </c>
      <c r="E1388" s="383" t="str">
        <f t="shared" si="194"/>
        <v>MILD</v>
      </c>
      <c r="F1388" s="383" t="str">
        <f t="shared" si="195"/>
        <v>NONE</v>
      </c>
      <c r="G1388" s="384" t="str">
        <f t="shared" si="190"/>
        <v>WET</v>
      </c>
      <c r="I1388" s="342">
        <v>4</v>
      </c>
      <c r="J1388" s="144" t="str">
        <f t="shared" si="196"/>
        <v>LARGE</v>
      </c>
      <c r="K1388" s="144" t="str">
        <f t="shared" si="197"/>
        <v>MEDIUM</v>
      </c>
      <c r="L1388" s="144" t="str" cm="1">
        <f t="array" ref="L1388">_xlfn.IFS(I1388&lt;=2,"SMALL",I1388&lt;=5,"MEDIUM",I1388&gt;5,"LARGE")</f>
        <v>MEDIUM</v>
      </c>
      <c r="M1388" s="144" t="str">
        <f t="shared" si="191"/>
        <v>NO</v>
      </c>
      <c r="N1388" s="374">
        <v>4.88</v>
      </c>
      <c r="O1388" s="374">
        <f t="shared" si="192"/>
        <v>5</v>
      </c>
      <c r="P1388" s="158" t="str" cm="1">
        <f t="array" ref="P1388">_xlfn.SWITCH(ROUND(N1388,0),5,"Excellent",4,"Good",3,"ok","Bad")</f>
        <v>Excellent</v>
      </c>
      <c r="Q1388" s="144">
        <v>8</v>
      </c>
      <c r="R1388" s="385">
        <v>42239</v>
      </c>
      <c r="S1388" s="385">
        <v>43752</v>
      </c>
      <c r="T1388" s="144">
        <v>1580</v>
      </c>
      <c r="U1388" s="144" t="s">
        <v>69</v>
      </c>
      <c r="V1388" s="144">
        <v>259</v>
      </c>
      <c r="W1388" s="144" t="str">
        <f t="shared" si="198"/>
        <v>Active</v>
      </c>
      <c r="X1388" s="144">
        <v>1580</v>
      </c>
      <c r="Y1388" s="157" t="s">
        <v>61</v>
      </c>
      <c r="Z1388" s="386">
        <v>1</v>
      </c>
      <c r="AA1388" s="386">
        <v>0.83</v>
      </c>
      <c r="AB1388" s="387" t="s">
        <v>62</v>
      </c>
      <c r="AC1388" s="157"/>
    </row>
    <row r="1389" spans="2:29">
      <c r="B1389" s="347">
        <v>52</v>
      </c>
      <c r="C1389" s="383">
        <v>0</v>
      </c>
      <c r="D1389" s="383" t="str">
        <f t="shared" si="193"/>
        <v>NO</v>
      </c>
      <c r="E1389" s="383" t="str">
        <f t="shared" si="194"/>
        <v>MILD</v>
      </c>
      <c r="F1389" s="383" t="str">
        <f t="shared" si="195"/>
        <v>NONE</v>
      </c>
      <c r="G1389" s="384" t="str">
        <f t="shared" si="190"/>
        <v>WET</v>
      </c>
      <c r="I1389" s="342">
        <v>4</v>
      </c>
      <c r="J1389" s="144" t="str">
        <f t="shared" si="196"/>
        <v>LARGE</v>
      </c>
      <c r="K1389" s="144" t="str">
        <f t="shared" si="197"/>
        <v>MEDIUM</v>
      </c>
      <c r="L1389" s="144" t="str" cm="1">
        <f t="array" ref="L1389">_xlfn.IFS(I1389&lt;=2,"SMALL",I1389&lt;=5,"MEDIUM",I1389&gt;5,"LARGE")</f>
        <v>MEDIUM</v>
      </c>
      <c r="M1389" s="144" t="str">
        <f t="shared" si="191"/>
        <v>NO</v>
      </c>
      <c r="N1389" s="374">
        <v>4.67</v>
      </c>
      <c r="O1389" s="374">
        <f t="shared" si="192"/>
        <v>5</v>
      </c>
      <c r="P1389" s="158" t="str" cm="1">
        <f t="array" ref="P1389">_xlfn.SWITCH(ROUND(N1389,0),5,"Excellent",4,"Good",3,"ok","Bad")</f>
        <v>Excellent</v>
      </c>
      <c r="Q1389" s="144">
        <v>6</v>
      </c>
      <c r="R1389" s="385">
        <v>42371</v>
      </c>
      <c r="S1389" s="385">
        <v>43496</v>
      </c>
      <c r="T1389" s="144">
        <v>2073</v>
      </c>
      <c r="U1389" s="144" t="s">
        <v>69</v>
      </c>
      <c r="V1389" s="144">
        <v>241</v>
      </c>
      <c r="W1389" s="144" t="str">
        <f t="shared" si="198"/>
        <v>Active</v>
      </c>
      <c r="X1389" s="144">
        <v>2073</v>
      </c>
      <c r="Y1389" s="157" t="s">
        <v>122</v>
      </c>
      <c r="Z1389" s="386">
        <v>0</v>
      </c>
      <c r="AA1389" s="386">
        <v>0.64</v>
      </c>
      <c r="AB1389" s="387" t="s">
        <v>65</v>
      </c>
      <c r="AC1389" s="157"/>
    </row>
    <row r="1390" spans="2:29">
      <c r="B1390" s="347">
        <v>64</v>
      </c>
      <c r="C1390" s="383">
        <v>8</v>
      </c>
      <c r="D1390" s="383" t="str">
        <f t="shared" si="193"/>
        <v>NO</v>
      </c>
      <c r="E1390" s="383" t="str">
        <f t="shared" si="194"/>
        <v>MILD</v>
      </c>
      <c r="F1390" s="383" t="str">
        <f t="shared" si="195"/>
        <v>RAIN</v>
      </c>
      <c r="G1390" s="384" t="str">
        <f t="shared" si="190"/>
        <v>WET</v>
      </c>
      <c r="I1390" s="342">
        <v>4</v>
      </c>
      <c r="J1390" s="144" t="str">
        <f t="shared" si="196"/>
        <v>LARGE</v>
      </c>
      <c r="K1390" s="144" t="str">
        <f t="shared" si="197"/>
        <v>MEDIUM</v>
      </c>
      <c r="L1390" s="144" t="str" cm="1">
        <f t="array" ref="L1390">_xlfn.IFS(I1390&lt;=2,"SMALL",I1390&lt;=5,"MEDIUM",I1390&gt;5,"LARGE")</f>
        <v>MEDIUM</v>
      </c>
      <c r="M1390" s="144" t="str">
        <f t="shared" si="191"/>
        <v>NO</v>
      </c>
      <c r="N1390" s="374">
        <v>4.88</v>
      </c>
      <c r="O1390" s="374">
        <f t="shared" si="192"/>
        <v>5</v>
      </c>
      <c r="P1390" s="158" t="str" cm="1">
        <f t="array" ref="P1390">_xlfn.SWITCH(ROUND(N1390,0),5,"Excellent",4,"Good",3,"ok","Bad")</f>
        <v>Excellent</v>
      </c>
      <c r="Q1390" s="144">
        <v>8</v>
      </c>
      <c r="R1390" s="385">
        <v>42601</v>
      </c>
      <c r="S1390" s="385">
        <v>43835</v>
      </c>
      <c r="T1390" s="144">
        <v>2073</v>
      </c>
      <c r="U1390" s="144" t="s">
        <v>69</v>
      </c>
      <c r="V1390" s="144">
        <v>364</v>
      </c>
      <c r="W1390" s="144" t="str">
        <f t="shared" si="198"/>
        <v>Active</v>
      </c>
      <c r="X1390" s="144">
        <v>2073</v>
      </c>
      <c r="Y1390" s="157" t="s">
        <v>70</v>
      </c>
      <c r="Z1390" s="386">
        <v>1</v>
      </c>
      <c r="AA1390" s="386">
        <v>0.44</v>
      </c>
      <c r="AB1390" s="387" t="s">
        <v>62</v>
      </c>
      <c r="AC1390" s="157"/>
    </row>
    <row r="1391" spans="2:29">
      <c r="B1391" s="347">
        <v>55</v>
      </c>
      <c r="C1391" s="383">
        <v>5</v>
      </c>
      <c r="D1391" s="383" t="str">
        <f t="shared" si="193"/>
        <v>NO</v>
      </c>
      <c r="E1391" s="383" t="str">
        <f t="shared" si="194"/>
        <v>MILD</v>
      </c>
      <c r="F1391" s="383" t="str">
        <f t="shared" si="195"/>
        <v>RAIN</v>
      </c>
      <c r="G1391" s="384" t="str">
        <f t="shared" si="190"/>
        <v>WET</v>
      </c>
      <c r="I1391" s="342">
        <v>2</v>
      </c>
      <c r="J1391" s="144" t="str">
        <f t="shared" si="196"/>
        <v>SMALL</v>
      </c>
      <c r="K1391" s="144" t="str">
        <f t="shared" si="197"/>
        <v>SMALL</v>
      </c>
      <c r="L1391" s="144" t="str" cm="1">
        <f t="array" ref="L1391">_xlfn.IFS(I1391&lt;=2,"SMALL",I1391&lt;=5,"MEDIUM",I1391&gt;5,"LARGE")</f>
        <v>SMALL</v>
      </c>
      <c r="M1391" s="144" t="str">
        <f t="shared" si="191"/>
        <v>NO</v>
      </c>
      <c r="N1391" s="374">
        <v>4.8899999999999997</v>
      </c>
      <c r="O1391" s="374">
        <f t="shared" si="192"/>
        <v>5</v>
      </c>
      <c r="P1391" s="158" t="str" cm="1">
        <f t="array" ref="P1391">_xlfn.SWITCH(ROUND(N1391,0),5,"Excellent",4,"Good",3,"ok","Bad")</f>
        <v>Excellent</v>
      </c>
      <c r="Q1391" s="144">
        <v>19</v>
      </c>
      <c r="R1391" s="385">
        <v>42195</v>
      </c>
      <c r="S1391" s="385">
        <v>43832</v>
      </c>
      <c r="T1391" s="144">
        <v>2070</v>
      </c>
      <c r="U1391" s="144" t="s">
        <v>60</v>
      </c>
      <c r="V1391" s="144">
        <v>8</v>
      </c>
      <c r="W1391" s="144" t="str">
        <f t="shared" si="198"/>
        <v>Active</v>
      </c>
      <c r="X1391" s="144">
        <v>2070</v>
      </c>
      <c r="Y1391" s="157" t="s">
        <v>70</v>
      </c>
      <c r="Z1391" s="386">
        <v>1</v>
      </c>
      <c r="AA1391" s="386">
        <v>1</v>
      </c>
      <c r="AB1391" s="387" t="s">
        <v>62</v>
      </c>
      <c r="AC1391" s="157"/>
    </row>
    <row r="1392" spans="2:29">
      <c r="B1392" s="347">
        <v>41</v>
      </c>
      <c r="C1392" s="383">
        <v>0</v>
      </c>
      <c r="D1392" s="383" t="str">
        <f t="shared" si="193"/>
        <v>NO</v>
      </c>
      <c r="E1392" s="383" t="str">
        <f t="shared" si="194"/>
        <v>MILD</v>
      </c>
      <c r="F1392" s="383" t="str">
        <f t="shared" si="195"/>
        <v>NONE</v>
      </c>
      <c r="G1392" s="384" t="str">
        <f t="shared" si="190"/>
        <v>WET</v>
      </c>
      <c r="I1392" s="342">
        <v>2</v>
      </c>
      <c r="J1392" s="144" t="str">
        <f t="shared" si="196"/>
        <v>SMALL</v>
      </c>
      <c r="K1392" s="144" t="str">
        <f t="shared" si="197"/>
        <v>SMALL</v>
      </c>
      <c r="L1392" s="144" t="str" cm="1">
        <f t="array" ref="L1392">_xlfn.IFS(I1392&lt;=2,"SMALL",I1392&lt;=5,"MEDIUM",I1392&gt;5,"LARGE")</f>
        <v>SMALL</v>
      </c>
      <c r="M1392" s="144" t="str">
        <f t="shared" si="191"/>
        <v>NO</v>
      </c>
      <c r="N1392" s="374">
        <v>5</v>
      </c>
      <c r="O1392" s="374">
        <f t="shared" si="192"/>
        <v>5</v>
      </c>
      <c r="P1392" s="158" t="str" cm="1">
        <f t="array" ref="P1392">_xlfn.SWITCH(ROUND(N1392,0),5,"Excellent",4,"Good",3,"ok","Bad")</f>
        <v>Excellent</v>
      </c>
      <c r="Q1392" s="144">
        <v>5</v>
      </c>
      <c r="R1392" s="385">
        <v>42253</v>
      </c>
      <c r="S1392" s="385">
        <v>43793</v>
      </c>
      <c r="T1392" s="144">
        <v>1605</v>
      </c>
      <c r="U1392" s="144" t="s">
        <v>69</v>
      </c>
      <c r="V1392" s="144">
        <v>349</v>
      </c>
      <c r="W1392" s="144" t="str">
        <f t="shared" si="198"/>
        <v>Active</v>
      </c>
      <c r="X1392" s="144">
        <v>1605</v>
      </c>
      <c r="Y1392" s="157" t="s">
        <v>61</v>
      </c>
      <c r="Z1392" s="386">
        <v>1</v>
      </c>
      <c r="AA1392" s="386">
        <v>1</v>
      </c>
      <c r="AB1392" s="387" t="s">
        <v>65</v>
      </c>
      <c r="AC1392" s="157"/>
    </row>
    <row r="1393" spans="2:29">
      <c r="B1393" s="347">
        <v>44</v>
      </c>
      <c r="C1393" s="383">
        <v>0</v>
      </c>
      <c r="D1393" s="383" t="str">
        <f t="shared" si="193"/>
        <v>NO</v>
      </c>
      <c r="E1393" s="383" t="str">
        <f t="shared" si="194"/>
        <v>MILD</v>
      </c>
      <c r="F1393" s="383" t="str">
        <f t="shared" si="195"/>
        <v>NONE</v>
      </c>
      <c r="G1393" s="384" t="str">
        <f t="shared" si="190"/>
        <v>WET</v>
      </c>
      <c r="I1393" s="342">
        <v>2</v>
      </c>
      <c r="J1393" s="144" t="str">
        <f t="shared" si="196"/>
        <v>SMALL</v>
      </c>
      <c r="K1393" s="144" t="str">
        <f t="shared" si="197"/>
        <v>SMALL</v>
      </c>
      <c r="L1393" s="144" t="str" cm="1">
        <f t="array" ref="L1393">_xlfn.IFS(I1393&lt;=2,"SMALL",I1393&lt;=5,"MEDIUM",I1393&gt;5,"LARGE")</f>
        <v>SMALL</v>
      </c>
      <c r="M1393" s="144" t="str">
        <f t="shared" si="191"/>
        <v>NO</v>
      </c>
      <c r="N1393" s="374">
        <v>4.8099999999999996</v>
      </c>
      <c r="O1393" s="374">
        <f t="shared" si="192"/>
        <v>5</v>
      </c>
      <c r="P1393" s="158" t="str" cm="1">
        <f t="array" ref="P1393">_xlfn.SWITCH(ROUND(N1393,0),5,"Excellent",4,"Good",3,"ok","Bad")</f>
        <v>Excellent</v>
      </c>
      <c r="Q1393" s="144">
        <v>47</v>
      </c>
      <c r="R1393" s="385">
        <v>42526</v>
      </c>
      <c r="S1393" s="385">
        <v>44044</v>
      </c>
      <c r="T1393" s="144">
        <v>2248</v>
      </c>
      <c r="U1393" s="144" t="s">
        <v>60</v>
      </c>
      <c r="V1393" s="144">
        <v>228</v>
      </c>
      <c r="W1393" s="144" t="str">
        <f t="shared" si="198"/>
        <v>Active</v>
      </c>
      <c r="X1393" s="144">
        <v>2248</v>
      </c>
      <c r="Y1393" s="157" t="s">
        <v>64</v>
      </c>
      <c r="Z1393" s="386">
        <v>1</v>
      </c>
      <c r="AA1393" s="386">
        <v>0.92</v>
      </c>
      <c r="AB1393" s="387" t="s">
        <v>65</v>
      </c>
      <c r="AC1393" s="157"/>
    </row>
    <row r="1394" spans="2:29">
      <c r="B1394" s="347">
        <v>53</v>
      </c>
      <c r="C1394" s="383">
        <v>0</v>
      </c>
      <c r="D1394" s="383" t="str">
        <f t="shared" si="193"/>
        <v>NO</v>
      </c>
      <c r="E1394" s="383" t="str">
        <f t="shared" si="194"/>
        <v>MILD</v>
      </c>
      <c r="F1394" s="383" t="str">
        <f t="shared" si="195"/>
        <v>NONE</v>
      </c>
      <c r="G1394" s="384" t="str">
        <f t="shared" si="190"/>
        <v>WET</v>
      </c>
      <c r="I1394" s="342">
        <v>2</v>
      </c>
      <c r="J1394" s="144" t="str">
        <f t="shared" si="196"/>
        <v>SMALL</v>
      </c>
      <c r="K1394" s="144" t="str">
        <f t="shared" si="197"/>
        <v>SMALL</v>
      </c>
      <c r="L1394" s="144" t="str" cm="1">
        <f t="array" ref="L1394">_xlfn.IFS(I1394&lt;=2,"SMALL",I1394&lt;=5,"MEDIUM",I1394&gt;5,"LARGE")</f>
        <v>SMALL</v>
      </c>
      <c r="M1394" s="144" t="str">
        <f t="shared" si="191"/>
        <v>NO</v>
      </c>
      <c r="N1394" s="374">
        <v>4.4800000000000004</v>
      </c>
      <c r="O1394" s="374">
        <f t="shared" si="192"/>
        <v>4</v>
      </c>
      <c r="P1394" s="158" t="str" cm="1">
        <f t="array" ref="P1394">_xlfn.SWITCH(ROUND(N1394,0),5,"Excellent",4,"Good",3,"ok","Bad")</f>
        <v>Good</v>
      </c>
      <c r="Q1394" s="144">
        <v>40</v>
      </c>
      <c r="R1394" s="385">
        <v>42491</v>
      </c>
      <c r="S1394" s="385">
        <v>44034</v>
      </c>
      <c r="T1394" s="144">
        <v>2318</v>
      </c>
      <c r="U1394" s="144" t="s">
        <v>69</v>
      </c>
      <c r="V1394" s="144">
        <v>320</v>
      </c>
      <c r="W1394" s="144" t="str">
        <f t="shared" si="198"/>
        <v>Active</v>
      </c>
      <c r="X1394" s="144">
        <v>2318</v>
      </c>
      <c r="Y1394" s="157" t="s">
        <v>64</v>
      </c>
      <c r="Z1394" s="386">
        <v>0.5</v>
      </c>
      <c r="AA1394" s="386">
        <v>0.43</v>
      </c>
      <c r="AB1394" s="387" t="s">
        <v>65</v>
      </c>
      <c r="AC1394" s="157"/>
    </row>
    <row r="1395" spans="2:29">
      <c r="B1395" s="347">
        <v>47</v>
      </c>
      <c r="C1395" s="383">
        <v>0</v>
      </c>
      <c r="D1395" s="383" t="str">
        <f t="shared" si="193"/>
        <v>NO</v>
      </c>
      <c r="E1395" s="383" t="str">
        <f t="shared" si="194"/>
        <v>MILD</v>
      </c>
      <c r="F1395" s="383" t="str">
        <f t="shared" si="195"/>
        <v>NONE</v>
      </c>
      <c r="G1395" s="384" t="str">
        <f t="shared" si="190"/>
        <v>WET</v>
      </c>
      <c r="I1395" s="342">
        <v>2</v>
      </c>
      <c r="J1395" s="144" t="str">
        <f t="shared" si="196"/>
        <v>SMALL</v>
      </c>
      <c r="K1395" s="144" t="str">
        <f t="shared" si="197"/>
        <v>SMALL</v>
      </c>
      <c r="L1395" s="144" t="str" cm="1">
        <f t="array" ref="L1395">_xlfn.IFS(I1395&lt;=2,"SMALL",I1395&lt;=5,"MEDIUM",I1395&gt;5,"LARGE")</f>
        <v>SMALL</v>
      </c>
      <c r="M1395" s="144" t="str">
        <f t="shared" si="191"/>
        <v>NO</v>
      </c>
      <c r="N1395" s="374">
        <v>5</v>
      </c>
      <c r="O1395" s="374">
        <f t="shared" si="192"/>
        <v>5</v>
      </c>
      <c r="P1395" s="158" t="str" cm="1">
        <f t="array" ref="P1395">_xlfn.SWITCH(ROUND(N1395,0),5,"Excellent",4,"Good",3,"ok","Bad")</f>
        <v>Excellent</v>
      </c>
      <c r="Q1395" s="144">
        <v>17</v>
      </c>
      <c r="R1395" s="385">
        <v>42507</v>
      </c>
      <c r="S1395" s="385">
        <v>44017</v>
      </c>
      <c r="T1395" s="144">
        <v>1817</v>
      </c>
      <c r="U1395" s="144" t="s">
        <v>69</v>
      </c>
      <c r="V1395" s="144">
        <v>3</v>
      </c>
      <c r="W1395" s="144" t="str">
        <f t="shared" si="198"/>
        <v>Active</v>
      </c>
      <c r="X1395" s="144">
        <v>1817</v>
      </c>
      <c r="Y1395" s="157" t="s">
        <v>70</v>
      </c>
      <c r="Z1395" s="386">
        <v>1</v>
      </c>
      <c r="AA1395" s="386">
        <v>0.98</v>
      </c>
      <c r="AB1395" s="387" t="s">
        <v>62</v>
      </c>
      <c r="AC1395" s="157"/>
    </row>
    <row r="1396" spans="2:29">
      <c r="B1396" s="347">
        <v>59</v>
      </c>
      <c r="C1396" s="383">
        <v>0</v>
      </c>
      <c r="D1396" s="383" t="str">
        <f t="shared" si="193"/>
        <v>NO</v>
      </c>
      <c r="E1396" s="383" t="str">
        <f t="shared" si="194"/>
        <v>MILD</v>
      </c>
      <c r="F1396" s="383" t="str">
        <f t="shared" si="195"/>
        <v>NONE</v>
      </c>
      <c r="G1396" s="384" t="str">
        <f t="shared" si="190"/>
        <v>WET</v>
      </c>
      <c r="I1396" s="342">
        <v>1</v>
      </c>
      <c r="J1396" s="144" t="str">
        <f t="shared" si="196"/>
        <v>SMALL</v>
      </c>
      <c r="K1396" s="144" t="str">
        <f t="shared" si="197"/>
        <v>SMALL</v>
      </c>
      <c r="L1396" s="144" t="str" cm="1">
        <f t="array" ref="L1396">_xlfn.IFS(I1396&lt;=2,"SMALL",I1396&lt;=5,"MEDIUM",I1396&gt;5,"LARGE")</f>
        <v>SMALL</v>
      </c>
      <c r="M1396" s="144" t="str">
        <f t="shared" si="191"/>
        <v>NO</v>
      </c>
      <c r="N1396" s="374">
        <v>4.8099999999999996</v>
      </c>
      <c r="O1396" s="374">
        <f t="shared" si="192"/>
        <v>5</v>
      </c>
      <c r="P1396" s="158" t="str" cm="1">
        <f t="array" ref="P1396">_xlfn.SWITCH(ROUND(N1396,0),5,"Excellent",4,"Good",3,"ok","Bad")</f>
        <v>Excellent</v>
      </c>
      <c r="Q1396" s="144">
        <v>16</v>
      </c>
      <c r="R1396" s="385">
        <v>42216</v>
      </c>
      <c r="S1396" s="385">
        <v>43841</v>
      </c>
      <c r="T1396" s="144">
        <v>78</v>
      </c>
      <c r="U1396" s="144" t="s">
        <v>60</v>
      </c>
      <c r="V1396" s="144">
        <v>0</v>
      </c>
      <c r="W1396" s="144" t="str">
        <f t="shared" si="198"/>
        <v>Inactive</v>
      </c>
      <c r="X1396" s="144">
        <v>78</v>
      </c>
      <c r="Y1396" s="157" t="s">
        <v>70</v>
      </c>
      <c r="Z1396" s="386">
        <v>1</v>
      </c>
      <c r="AA1396" s="386">
        <v>0.97</v>
      </c>
      <c r="AB1396" s="387" t="s">
        <v>62</v>
      </c>
      <c r="AC1396" s="157"/>
    </row>
    <row r="1397" spans="2:29">
      <c r="B1397" s="347">
        <v>48</v>
      </c>
      <c r="C1397" s="383">
        <v>0</v>
      </c>
      <c r="D1397" s="383" t="str">
        <f t="shared" si="193"/>
        <v>NO</v>
      </c>
      <c r="E1397" s="383" t="str">
        <f t="shared" si="194"/>
        <v>MILD</v>
      </c>
      <c r="F1397" s="383" t="str">
        <f t="shared" si="195"/>
        <v>NONE</v>
      </c>
      <c r="G1397" s="384" t="str">
        <f t="shared" si="190"/>
        <v>WET</v>
      </c>
      <c r="I1397" s="342">
        <v>4</v>
      </c>
      <c r="J1397" s="144" t="str">
        <f t="shared" si="196"/>
        <v>LARGE</v>
      </c>
      <c r="K1397" s="144" t="str">
        <f t="shared" si="197"/>
        <v>MEDIUM</v>
      </c>
      <c r="L1397" s="144" t="str" cm="1">
        <f t="array" ref="L1397">_xlfn.IFS(I1397&lt;=2,"SMALL",I1397&lt;=5,"MEDIUM",I1397&gt;5,"LARGE")</f>
        <v>MEDIUM</v>
      </c>
      <c r="M1397" s="144" t="str">
        <f t="shared" si="191"/>
        <v>NO</v>
      </c>
      <c r="N1397" s="374">
        <v>4.67</v>
      </c>
      <c r="O1397" s="374">
        <f t="shared" si="192"/>
        <v>5</v>
      </c>
      <c r="P1397" s="158" t="str" cm="1">
        <f t="array" ref="P1397">_xlfn.SWITCH(ROUND(N1397,0),5,"Excellent",4,"Good",3,"ok","Bad")</f>
        <v>Excellent</v>
      </c>
      <c r="Q1397" s="144">
        <v>15</v>
      </c>
      <c r="R1397" s="385">
        <v>42311</v>
      </c>
      <c r="S1397" s="385">
        <v>43921</v>
      </c>
      <c r="T1397" s="144">
        <v>2073</v>
      </c>
      <c r="U1397" s="144" t="s">
        <v>69</v>
      </c>
      <c r="V1397" s="144">
        <v>252</v>
      </c>
      <c r="W1397" s="144" t="str">
        <f t="shared" si="198"/>
        <v>Active</v>
      </c>
      <c r="X1397" s="144">
        <v>2073</v>
      </c>
      <c r="Y1397" s="157" t="s">
        <v>64</v>
      </c>
      <c r="Z1397" s="386">
        <v>1</v>
      </c>
      <c r="AA1397" s="386">
        <v>0.31</v>
      </c>
      <c r="AB1397" s="387" t="s">
        <v>65</v>
      </c>
      <c r="AC1397" s="157"/>
    </row>
    <row r="1398" spans="2:29">
      <c r="B1398" s="347">
        <v>54</v>
      </c>
      <c r="C1398" s="383">
        <v>0</v>
      </c>
      <c r="D1398" s="383" t="str">
        <f t="shared" si="193"/>
        <v>NO</v>
      </c>
      <c r="E1398" s="383" t="str">
        <f t="shared" si="194"/>
        <v>MILD</v>
      </c>
      <c r="F1398" s="383" t="str">
        <f t="shared" si="195"/>
        <v>NONE</v>
      </c>
      <c r="G1398" s="384" t="str">
        <f t="shared" si="190"/>
        <v>WET</v>
      </c>
      <c r="I1398" s="342">
        <v>4</v>
      </c>
      <c r="J1398" s="144" t="str">
        <f t="shared" si="196"/>
        <v>LARGE</v>
      </c>
      <c r="K1398" s="144" t="str">
        <f t="shared" si="197"/>
        <v>MEDIUM</v>
      </c>
      <c r="L1398" s="144" t="str" cm="1">
        <f t="array" ref="L1398">_xlfn.IFS(I1398&lt;=2,"SMALL",I1398&lt;=5,"MEDIUM",I1398&gt;5,"LARGE")</f>
        <v>MEDIUM</v>
      </c>
      <c r="M1398" s="144" t="str">
        <f t="shared" si="191"/>
        <v>NO</v>
      </c>
      <c r="N1398" s="374">
        <v>4.4000000000000004</v>
      </c>
      <c r="O1398" s="374">
        <f t="shared" si="192"/>
        <v>4</v>
      </c>
      <c r="P1398" s="158" t="str" cm="1">
        <f t="array" ref="P1398">_xlfn.SWITCH(ROUND(N1398,0),5,"Excellent",4,"Good",3,"ok","Bad")</f>
        <v>Good</v>
      </c>
      <c r="Q1398" s="144">
        <v>5</v>
      </c>
      <c r="R1398" s="385">
        <v>43371</v>
      </c>
      <c r="S1398" s="385">
        <v>43913</v>
      </c>
      <c r="T1398" s="144">
        <v>2073</v>
      </c>
      <c r="U1398" s="144" t="s">
        <v>69</v>
      </c>
      <c r="V1398" s="144">
        <v>365</v>
      </c>
      <c r="W1398" s="144" t="str">
        <f t="shared" si="198"/>
        <v>Active</v>
      </c>
      <c r="X1398" s="144">
        <v>2073</v>
      </c>
      <c r="Y1398" s="157" t="s">
        <v>70</v>
      </c>
      <c r="Z1398" s="386">
        <v>1</v>
      </c>
      <c r="AA1398" s="386">
        <v>0.91</v>
      </c>
      <c r="AB1398" s="387" t="s">
        <v>65</v>
      </c>
      <c r="AC1398" s="157"/>
    </row>
    <row r="1399" spans="2:29">
      <c r="B1399" s="347">
        <v>63</v>
      </c>
      <c r="C1399" s="383">
        <v>0</v>
      </c>
      <c r="D1399" s="383" t="str">
        <f t="shared" si="193"/>
        <v>NO</v>
      </c>
      <c r="E1399" s="383" t="str">
        <f t="shared" si="194"/>
        <v>MILD</v>
      </c>
      <c r="F1399" s="383" t="str">
        <f t="shared" si="195"/>
        <v>NONE</v>
      </c>
      <c r="G1399" s="384" t="str">
        <f t="shared" si="190"/>
        <v>WET</v>
      </c>
      <c r="I1399" s="342">
        <v>4</v>
      </c>
      <c r="J1399" s="144" t="str">
        <f t="shared" si="196"/>
        <v>LARGE</v>
      </c>
      <c r="K1399" s="144" t="str">
        <f t="shared" si="197"/>
        <v>MEDIUM</v>
      </c>
      <c r="L1399" s="144" t="str" cm="1">
        <f t="array" ref="L1399">_xlfn.IFS(I1399&lt;=2,"SMALL",I1399&lt;=5,"MEDIUM",I1399&gt;5,"LARGE")</f>
        <v>MEDIUM</v>
      </c>
      <c r="M1399" s="144" t="str">
        <f t="shared" si="191"/>
        <v>NO</v>
      </c>
      <c r="N1399" s="374">
        <v>4.8600000000000003</v>
      </c>
      <c r="O1399" s="374">
        <f t="shared" si="192"/>
        <v>5</v>
      </c>
      <c r="P1399" s="158" t="str" cm="1">
        <f t="array" ref="P1399">_xlfn.SWITCH(ROUND(N1399,0),5,"Excellent",4,"Good",3,"ok","Bad")</f>
        <v>Excellent</v>
      </c>
      <c r="Q1399" s="144">
        <v>14</v>
      </c>
      <c r="R1399" s="385">
        <v>42306</v>
      </c>
      <c r="S1399" s="385">
        <v>43821</v>
      </c>
      <c r="T1399" s="144">
        <v>2073</v>
      </c>
      <c r="U1399" s="144" t="s">
        <v>69</v>
      </c>
      <c r="V1399" s="144">
        <v>365</v>
      </c>
      <c r="W1399" s="144" t="str">
        <f t="shared" si="198"/>
        <v>Active</v>
      </c>
      <c r="X1399" s="144">
        <v>2073</v>
      </c>
      <c r="Y1399" s="157" t="s">
        <v>64</v>
      </c>
      <c r="Z1399" s="386">
        <v>1</v>
      </c>
      <c r="AA1399" s="386">
        <v>0.25</v>
      </c>
      <c r="AB1399" s="387" t="s">
        <v>65</v>
      </c>
      <c r="AC1399" s="157"/>
    </row>
    <row r="1400" spans="2:29">
      <c r="B1400" s="347">
        <v>61</v>
      </c>
      <c r="C1400" s="383">
        <v>8</v>
      </c>
      <c r="D1400" s="383" t="str">
        <f t="shared" si="193"/>
        <v>NO</v>
      </c>
      <c r="E1400" s="383" t="str">
        <f t="shared" si="194"/>
        <v>MILD</v>
      </c>
      <c r="F1400" s="383" t="str">
        <f t="shared" si="195"/>
        <v>RAIN</v>
      </c>
      <c r="G1400" s="384" t="str">
        <f t="shared" si="190"/>
        <v>WET</v>
      </c>
      <c r="I1400" s="342">
        <v>4</v>
      </c>
      <c r="J1400" s="144" t="str">
        <f t="shared" si="196"/>
        <v>LARGE</v>
      </c>
      <c r="K1400" s="144" t="str">
        <f t="shared" si="197"/>
        <v>MEDIUM</v>
      </c>
      <c r="L1400" s="144" t="str" cm="1">
        <f t="array" ref="L1400">_xlfn.IFS(I1400&lt;=2,"SMALL",I1400&lt;=5,"MEDIUM",I1400&gt;5,"LARGE")</f>
        <v>MEDIUM</v>
      </c>
      <c r="M1400" s="144" t="str">
        <f t="shared" si="191"/>
        <v>NO</v>
      </c>
      <c r="N1400" s="374">
        <v>4.5599999999999996</v>
      </c>
      <c r="O1400" s="374">
        <f t="shared" si="192"/>
        <v>5</v>
      </c>
      <c r="P1400" s="158" t="str" cm="1">
        <f t="array" ref="P1400">_xlfn.SWITCH(ROUND(N1400,0),5,"Excellent",4,"Good",3,"ok","Bad")</f>
        <v>Excellent</v>
      </c>
      <c r="Q1400" s="144">
        <v>9</v>
      </c>
      <c r="R1400" s="385">
        <v>42280</v>
      </c>
      <c r="S1400" s="385">
        <v>43373</v>
      </c>
      <c r="T1400" s="144">
        <v>2073</v>
      </c>
      <c r="U1400" s="144" t="s">
        <v>69</v>
      </c>
      <c r="V1400" s="144">
        <v>230</v>
      </c>
      <c r="W1400" s="144" t="str">
        <f t="shared" si="198"/>
        <v>Active</v>
      </c>
      <c r="X1400" s="144">
        <v>2073</v>
      </c>
      <c r="Y1400" s="157" t="s">
        <v>61</v>
      </c>
      <c r="Z1400" s="386">
        <v>1</v>
      </c>
      <c r="AA1400" s="386">
        <v>0.6</v>
      </c>
      <c r="AB1400" s="387" t="s">
        <v>62</v>
      </c>
      <c r="AC1400" s="157"/>
    </row>
    <row r="1401" spans="2:29">
      <c r="B1401" s="347">
        <v>67</v>
      </c>
      <c r="C1401" s="383">
        <v>0</v>
      </c>
      <c r="D1401" s="383" t="str">
        <f t="shared" si="193"/>
        <v>NO</v>
      </c>
      <c r="E1401" s="383" t="str">
        <f t="shared" si="194"/>
        <v>MILD</v>
      </c>
      <c r="F1401" s="383" t="str">
        <f t="shared" si="195"/>
        <v>NONE</v>
      </c>
      <c r="G1401" s="384" t="str">
        <f t="shared" si="190"/>
        <v>WET</v>
      </c>
      <c r="I1401" s="342">
        <v>4</v>
      </c>
      <c r="J1401" s="144" t="str">
        <f t="shared" si="196"/>
        <v>LARGE</v>
      </c>
      <c r="K1401" s="144" t="str">
        <f t="shared" si="197"/>
        <v>MEDIUM</v>
      </c>
      <c r="L1401" s="144" t="str" cm="1">
        <f t="array" ref="L1401">_xlfn.IFS(I1401&lt;=2,"SMALL",I1401&lt;=5,"MEDIUM",I1401&gt;5,"LARGE")</f>
        <v>MEDIUM</v>
      </c>
      <c r="M1401" s="144" t="str">
        <f t="shared" si="191"/>
        <v>NO</v>
      </c>
      <c r="N1401" s="374">
        <v>4.7300000000000004</v>
      </c>
      <c r="O1401" s="374">
        <f t="shared" si="192"/>
        <v>5</v>
      </c>
      <c r="P1401" s="158" t="str" cm="1">
        <f t="array" ref="P1401">_xlfn.SWITCH(ROUND(N1401,0),5,"Excellent",4,"Good",3,"ok","Bad")</f>
        <v>Excellent</v>
      </c>
      <c r="Q1401" s="144">
        <v>11</v>
      </c>
      <c r="R1401" s="385">
        <v>42750</v>
      </c>
      <c r="S1401" s="385">
        <v>43800</v>
      </c>
      <c r="T1401" s="144">
        <v>2073</v>
      </c>
      <c r="U1401" s="144" t="s">
        <v>69</v>
      </c>
      <c r="V1401" s="144">
        <v>365</v>
      </c>
      <c r="W1401" s="144" t="str">
        <f t="shared" si="198"/>
        <v>Active</v>
      </c>
      <c r="X1401" s="144">
        <v>2073</v>
      </c>
      <c r="Y1401" s="157" t="s">
        <v>61</v>
      </c>
      <c r="Z1401" s="386">
        <v>0.96</v>
      </c>
      <c r="AA1401" s="386">
        <v>0.75</v>
      </c>
      <c r="AB1401" s="387" t="s">
        <v>62</v>
      </c>
      <c r="AC1401" s="157"/>
    </row>
    <row r="1402" spans="2:29">
      <c r="B1402" s="347">
        <v>46</v>
      </c>
      <c r="C1402" s="383">
        <v>0</v>
      </c>
      <c r="D1402" s="383" t="str">
        <f t="shared" si="193"/>
        <v>NO</v>
      </c>
      <c r="E1402" s="383" t="str">
        <f t="shared" si="194"/>
        <v>MILD</v>
      </c>
      <c r="F1402" s="383" t="str">
        <f t="shared" si="195"/>
        <v>NONE</v>
      </c>
      <c r="G1402" s="384" t="str">
        <f t="shared" si="190"/>
        <v>WET</v>
      </c>
      <c r="I1402" s="342">
        <v>3</v>
      </c>
      <c r="J1402" s="144" t="str">
        <f t="shared" si="196"/>
        <v>LARGE</v>
      </c>
      <c r="K1402" s="144" t="str">
        <f t="shared" si="197"/>
        <v>MEDIUM</v>
      </c>
      <c r="L1402" s="144" t="str" cm="1">
        <f t="array" ref="L1402">_xlfn.IFS(I1402&lt;=2,"SMALL",I1402&lt;=5,"MEDIUM",I1402&gt;5,"LARGE")</f>
        <v>MEDIUM</v>
      </c>
      <c r="M1402" s="144" t="str">
        <f t="shared" si="191"/>
        <v>NO</v>
      </c>
      <c r="N1402" s="374">
        <v>4.8499999999999996</v>
      </c>
      <c r="O1402" s="374">
        <f t="shared" si="192"/>
        <v>5</v>
      </c>
      <c r="P1402" s="158" t="str" cm="1">
        <f t="array" ref="P1402">_xlfn.SWITCH(ROUND(N1402,0),5,"Excellent",4,"Good",3,"ok","Bad")</f>
        <v>Excellent</v>
      </c>
      <c r="Q1402" s="144">
        <v>13</v>
      </c>
      <c r="R1402" s="385">
        <v>42491</v>
      </c>
      <c r="S1402" s="385">
        <v>44043</v>
      </c>
      <c r="T1402" s="144">
        <v>2073</v>
      </c>
      <c r="U1402" s="144" t="s">
        <v>69</v>
      </c>
      <c r="V1402" s="144">
        <v>365</v>
      </c>
      <c r="W1402" s="144" t="str">
        <f t="shared" si="198"/>
        <v>Active</v>
      </c>
      <c r="X1402" s="144">
        <v>2073</v>
      </c>
      <c r="Y1402" s="157" t="s">
        <v>70</v>
      </c>
      <c r="Z1402" s="386">
        <v>1</v>
      </c>
      <c r="AA1402" s="386">
        <v>0.95</v>
      </c>
      <c r="AB1402" s="387" t="s">
        <v>65</v>
      </c>
      <c r="AC1402" s="157"/>
    </row>
    <row r="1403" spans="2:29">
      <c r="B1403" s="347">
        <v>54</v>
      </c>
      <c r="C1403" s="383">
        <v>13</v>
      </c>
      <c r="D1403" s="383" t="str">
        <f t="shared" si="193"/>
        <v>NO</v>
      </c>
      <c r="E1403" s="383" t="str">
        <f t="shared" si="194"/>
        <v>MILD</v>
      </c>
      <c r="F1403" s="383" t="str">
        <f t="shared" si="195"/>
        <v>RAIN</v>
      </c>
      <c r="G1403" s="384" t="str">
        <f t="shared" si="190"/>
        <v>WET</v>
      </c>
      <c r="I1403" s="342">
        <v>3</v>
      </c>
      <c r="J1403" s="144" t="str">
        <f t="shared" si="196"/>
        <v>LARGE</v>
      </c>
      <c r="K1403" s="144" t="str">
        <f t="shared" si="197"/>
        <v>MEDIUM</v>
      </c>
      <c r="L1403" s="144" t="str" cm="1">
        <f t="array" ref="L1403">_xlfn.IFS(I1403&lt;=2,"SMALL",I1403&lt;=5,"MEDIUM",I1403&gt;5,"LARGE")</f>
        <v>MEDIUM</v>
      </c>
      <c r="M1403" s="144" t="str">
        <f t="shared" si="191"/>
        <v>NO</v>
      </c>
      <c r="N1403" s="374">
        <v>5</v>
      </c>
      <c r="O1403" s="374">
        <f t="shared" si="192"/>
        <v>5</v>
      </c>
      <c r="P1403" s="158" t="str" cm="1">
        <f t="array" ref="P1403">_xlfn.SWITCH(ROUND(N1403,0),5,"Excellent",4,"Good",3,"ok","Bad")</f>
        <v>Excellent</v>
      </c>
      <c r="Q1403" s="144">
        <v>21</v>
      </c>
      <c r="R1403" s="385">
        <v>42306</v>
      </c>
      <c r="S1403" s="385">
        <v>43869</v>
      </c>
      <c r="T1403" s="144">
        <v>2073</v>
      </c>
      <c r="U1403" s="144" t="s">
        <v>69</v>
      </c>
      <c r="V1403" s="144">
        <v>365</v>
      </c>
      <c r="W1403" s="144" t="str">
        <f t="shared" si="198"/>
        <v>Active</v>
      </c>
      <c r="X1403" s="144">
        <v>2073</v>
      </c>
      <c r="Y1403" s="157" t="s">
        <v>70</v>
      </c>
      <c r="Z1403" s="386">
        <v>1</v>
      </c>
      <c r="AA1403" s="386">
        <v>0.5</v>
      </c>
      <c r="AB1403" s="387" t="s">
        <v>62</v>
      </c>
      <c r="AC1403" s="157"/>
    </row>
    <row r="1404" spans="2:29">
      <c r="B1404" s="347">
        <v>58</v>
      </c>
      <c r="C1404" s="383">
        <v>8</v>
      </c>
      <c r="D1404" s="383" t="str">
        <f t="shared" si="193"/>
        <v>NO</v>
      </c>
      <c r="E1404" s="383" t="str">
        <f t="shared" si="194"/>
        <v>MILD</v>
      </c>
      <c r="F1404" s="383" t="str">
        <f t="shared" si="195"/>
        <v>RAIN</v>
      </c>
      <c r="G1404" s="384" t="str">
        <f t="shared" si="190"/>
        <v>WET</v>
      </c>
      <c r="I1404" s="342">
        <v>2</v>
      </c>
      <c r="J1404" s="144" t="str">
        <f t="shared" si="196"/>
        <v>SMALL</v>
      </c>
      <c r="K1404" s="144" t="str">
        <f t="shared" si="197"/>
        <v>SMALL</v>
      </c>
      <c r="L1404" s="144" t="str" cm="1">
        <f t="array" ref="L1404">_xlfn.IFS(I1404&lt;=2,"SMALL",I1404&lt;=5,"MEDIUM",I1404&gt;5,"LARGE")</f>
        <v>SMALL</v>
      </c>
      <c r="M1404" s="144" t="str">
        <f t="shared" si="191"/>
        <v>YES</v>
      </c>
      <c r="N1404" s="374">
        <v>4.8099999999999996</v>
      </c>
      <c r="O1404" s="374">
        <f t="shared" si="192"/>
        <v>5</v>
      </c>
      <c r="P1404" s="158" t="str" cm="1">
        <f t="array" ref="P1404">_xlfn.SWITCH(ROUND(N1404,0),5,"Excellent",4,"Good",3,"ok","Bad")</f>
        <v>Excellent</v>
      </c>
      <c r="Q1404" s="144">
        <v>178</v>
      </c>
      <c r="R1404" s="385">
        <v>42645</v>
      </c>
      <c r="S1404" s="385">
        <v>43906</v>
      </c>
      <c r="T1404" s="144">
        <v>270</v>
      </c>
      <c r="U1404" s="144" t="s">
        <v>60</v>
      </c>
      <c r="V1404" s="144">
        <v>179</v>
      </c>
      <c r="W1404" s="144" t="str">
        <f t="shared" si="198"/>
        <v>Active</v>
      </c>
      <c r="X1404" s="144">
        <v>270</v>
      </c>
      <c r="Y1404" s="157" t="s">
        <v>61</v>
      </c>
      <c r="Z1404" s="386">
        <v>1</v>
      </c>
      <c r="AA1404" s="386">
        <v>0.75</v>
      </c>
      <c r="AB1404" s="387" t="s">
        <v>65</v>
      </c>
      <c r="AC1404" s="157"/>
    </row>
    <row r="1405" spans="2:29">
      <c r="B1405" s="347">
        <v>70</v>
      </c>
      <c r="C1405" s="383">
        <v>8</v>
      </c>
      <c r="D1405" s="383" t="str">
        <f t="shared" si="193"/>
        <v>NO</v>
      </c>
      <c r="E1405" s="383" t="str">
        <f t="shared" si="194"/>
        <v>MILD</v>
      </c>
      <c r="F1405" s="383" t="str">
        <f t="shared" si="195"/>
        <v>RAIN</v>
      </c>
      <c r="G1405" s="384" t="str">
        <f t="shared" si="190"/>
        <v>WET</v>
      </c>
      <c r="I1405" s="342">
        <v>2</v>
      </c>
      <c r="J1405" s="144" t="str">
        <f t="shared" si="196"/>
        <v>SMALL</v>
      </c>
      <c r="K1405" s="144" t="str">
        <f t="shared" si="197"/>
        <v>SMALL</v>
      </c>
      <c r="L1405" s="144" t="str" cm="1">
        <f t="array" ref="L1405">_xlfn.IFS(I1405&lt;=2,"SMALL",I1405&lt;=5,"MEDIUM",I1405&gt;5,"LARGE")</f>
        <v>SMALL</v>
      </c>
      <c r="M1405" s="144" t="str">
        <f t="shared" si="191"/>
        <v>YES</v>
      </c>
      <c r="N1405" s="374">
        <v>4.91</v>
      </c>
      <c r="O1405" s="374">
        <f t="shared" si="192"/>
        <v>5</v>
      </c>
      <c r="P1405" s="158" t="str" cm="1">
        <f t="array" ref="P1405">_xlfn.SWITCH(ROUND(N1405,0),5,"Excellent",4,"Good",3,"ok","Bad")</f>
        <v>Excellent</v>
      </c>
      <c r="Q1405" s="144">
        <v>174</v>
      </c>
      <c r="R1405" s="385">
        <v>42257</v>
      </c>
      <c r="S1405" s="385">
        <v>43903</v>
      </c>
      <c r="T1405" s="144">
        <v>2320</v>
      </c>
      <c r="U1405" s="144" t="s">
        <v>60</v>
      </c>
      <c r="V1405" s="144">
        <v>320</v>
      </c>
      <c r="W1405" s="144" t="str">
        <f t="shared" si="198"/>
        <v>Active</v>
      </c>
      <c r="X1405" s="144">
        <v>2320</v>
      </c>
      <c r="Y1405" s="157" t="s">
        <v>70</v>
      </c>
      <c r="Z1405" s="386">
        <v>0.88</v>
      </c>
      <c r="AA1405" s="386">
        <v>0.98</v>
      </c>
      <c r="AB1405" s="387" t="s">
        <v>62</v>
      </c>
      <c r="AC1405" s="157"/>
    </row>
    <row r="1406" spans="2:29">
      <c r="B1406" s="347">
        <v>67</v>
      </c>
      <c r="C1406" s="383">
        <v>0</v>
      </c>
      <c r="D1406" s="383" t="str">
        <f t="shared" si="193"/>
        <v>NO</v>
      </c>
      <c r="E1406" s="383" t="str">
        <f t="shared" si="194"/>
        <v>MILD</v>
      </c>
      <c r="F1406" s="383" t="str">
        <f t="shared" si="195"/>
        <v>NONE</v>
      </c>
      <c r="G1406" s="384" t="str">
        <f t="shared" si="190"/>
        <v>WET</v>
      </c>
      <c r="I1406" s="342">
        <v>2</v>
      </c>
      <c r="J1406" s="144" t="str">
        <f t="shared" si="196"/>
        <v>SMALL</v>
      </c>
      <c r="K1406" s="144" t="str">
        <f t="shared" si="197"/>
        <v>SMALL</v>
      </c>
      <c r="L1406" s="144" t="str" cm="1">
        <f t="array" ref="L1406">_xlfn.IFS(I1406&lt;=2,"SMALL",I1406&lt;=5,"MEDIUM",I1406&gt;5,"LARGE")</f>
        <v>SMALL</v>
      </c>
      <c r="M1406" s="144" t="str">
        <f t="shared" si="191"/>
        <v>NO</v>
      </c>
      <c r="N1406" s="374">
        <v>5</v>
      </c>
      <c r="O1406" s="374">
        <f t="shared" si="192"/>
        <v>5</v>
      </c>
      <c r="P1406" s="158" t="str" cm="1">
        <f t="array" ref="P1406">_xlfn.SWITCH(ROUND(N1406,0),5,"Excellent",4,"Good",3,"ok","Bad")</f>
        <v>Excellent</v>
      </c>
      <c r="Q1406" s="144">
        <v>6</v>
      </c>
      <c r="R1406" s="385">
        <v>43070</v>
      </c>
      <c r="S1406" s="385">
        <v>43829</v>
      </c>
      <c r="T1406" s="144">
        <v>2321</v>
      </c>
      <c r="U1406" s="144" t="s">
        <v>69</v>
      </c>
      <c r="V1406" s="144">
        <v>26</v>
      </c>
      <c r="W1406" s="144" t="str">
        <f t="shared" si="198"/>
        <v>Active</v>
      </c>
      <c r="X1406" s="144">
        <v>2321</v>
      </c>
      <c r="Y1406" s="157" t="s">
        <v>70</v>
      </c>
      <c r="Z1406" s="386">
        <v>1</v>
      </c>
      <c r="AA1406" s="386">
        <v>0.92</v>
      </c>
      <c r="AB1406" s="387" t="s">
        <v>62</v>
      </c>
      <c r="AC1406" s="157"/>
    </row>
    <row r="1407" spans="2:29">
      <c r="B1407" s="347">
        <v>43</v>
      </c>
      <c r="C1407" s="383">
        <v>8</v>
      </c>
      <c r="D1407" s="383" t="str">
        <f t="shared" si="193"/>
        <v>NO</v>
      </c>
      <c r="E1407" s="383" t="str">
        <f t="shared" si="194"/>
        <v>MILD</v>
      </c>
      <c r="F1407" s="383" t="str">
        <f t="shared" si="195"/>
        <v>RAIN</v>
      </c>
      <c r="G1407" s="384" t="str">
        <f t="shared" si="190"/>
        <v>WET</v>
      </c>
      <c r="I1407" s="342">
        <v>2</v>
      </c>
      <c r="J1407" s="144" t="str">
        <f t="shared" si="196"/>
        <v>SMALL</v>
      </c>
      <c r="K1407" s="144" t="str">
        <f t="shared" si="197"/>
        <v>SMALL</v>
      </c>
      <c r="L1407" s="144" t="str" cm="1">
        <f t="array" ref="L1407">_xlfn.IFS(I1407&lt;=2,"SMALL",I1407&lt;=5,"MEDIUM",I1407&gt;5,"LARGE")</f>
        <v>SMALL</v>
      </c>
      <c r="M1407" s="144" t="str">
        <f t="shared" si="191"/>
        <v>NO</v>
      </c>
      <c r="N1407" s="374">
        <v>4.7699999999999996</v>
      </c>
      <c r="O1407" s="374">
        <f t="shared" si="192"/>
        <v>5</v>
      </c>
      <c r="P1407" s="158" t="str" cm="1">
        <f t="array" ref="P1407">_xlfn.SWITCH(ROUND(N1407,0),5,"Excellent",4,"Good",3,"ok","Bad")</f>
        <v>Excellent</v>
      </c>
      <c r="Q1407" s="144">
        <v>13</v>
      </c>
      <c r="R1407" s="385">
        <v>42195</v>
      </c>
      <c r="S1407" s="385">
        <v>43968</v>
      </c>
      <c r="T1407" s="144">
        <v>1199</v>
      </c>
      <c r="U1407" s="144" t="s">
        <v>69</v>
      </c>
      <c r="V1407" s="144">
        <v>5</v>
      </c>
      <c r="W1407" s="144" t="str">
        <f t="shared" si="198"/>
        <v>Active</v>
      </c>
      <c r="X1407" s="144">
        <v>1199</v>
      </c>
      <c r="Y1407" s="157" t="s">
        <v>70</v>
      </c>
      <c r="Z1407" s="386">
        <v>1</v>
      </c>
      <c r="AA1407" s="386">
        <v>0.88</v>
      </c>
      <c r="AB1407" s="387" t="s">
        <v>62</v>
      </c>
      <c r="AC1407" s="157"/>
    </row>
    <row r="1408" spans="2:29">
      <c r="B1408" s="347">
        <v>54</v>
      </c>
      <c r="C1408" s="383">
        <v>0</v>
      </c>
      <c r="D1408" s="383" t="str">
        <f t="shared" si="193"/>
        <v>NO</v>
      </c>
      <c r="E1408" s="383" t="str">
        <f t="shared" si="194"/>
        <v>MILD</v>
      </c>
      <c r="F1408" s="383" t="str">
        <f t="shared" si="195"/>
        <v>NONE</v>
      </c>
      <c r="G1408" s="384" t="str">
        <f t="shared" si="190"/>
        <v>WET</v>
      </c>
      <c r="I1408" s="342">
        <v>1</v>
      </c>
      <c r="J1408" s="144" t="str">
        <f t="shared" si="196"/>
        <v>SMALL</v>
      </c>
      <c r="K1408" s="144" t="str">
        <f t="shared" si="197"/>
        <v>SMALL</v>
      </c>
      <c r="L1408" s="144" t="str" cm="1">
        <f t="array" ref="L1408">_xlfn.IFS(I1408&lt;=2,"SMALL",I1408&lt;=5,"MEDIUM",I1408&gt;5,"LARGE")</f>
        <v>SMALL</v>
      </c>
      <c r="M1408" s="144" t="str">
        <f t="shared" si="191"/>
        <v>NO</v>
      </c>
      <c r="N1408" s="374">
        <v>5</v>
      </c>
      <c r="O1408" s="374">
        <f t="shared" si="192"/>
        <v>5</v>
      </c>
      <c r="P1408" s="158" t="str" cm="1">
        <f t="array" ref="P1408">_xlfn.SWITCH(ROUND(N1408,0),5,"Excellent",4,"Good",3,"ok","Bad")</f>
        <v>Excellent</v>
      </c>
      <c r="Q1408" s="144">
        <v>12</v>
      </c>
      <c r="R1408" s="385">
        <v>42217</v>
      </c>
      <c r="S1408" s="385">
        <v>42552</v>
      </c>
      <c r="T1408" s="144">
        <v>2100</v>
      </c>
      <c r="U1408" s="144" t="s">
        <v>60</v>
      </c>
      <c r="V1408" s="144">
        <v>363</v>
      </c>
      <c r="W1408" s="144" t="str">
        <f t="shared" si="198"/>
        <v>Active</v>
      </c>
      <c r="X1408" s="144">
        <v>2100</v>
      </c>
      <c r="Y1408" s="157" t="s">
        <v>70</v>
      </c>
      <c r="Z1408" s="386">
        <v>1</v>
      </c>
      <c r="AA1408" s="386">
        <v>0.78</v>
      </c>
      <c r="AB1408" s="387" t="s">
        <v>65</v>
      </c>
      <c r="AC1408" s="157"/>
    </row>
    <row r="1409" spans="2:29">
      <c r="B1409" s="347">
        <v>63</v>
      </c>
      <c r="C1409" s="383">
        <v>0</v>
      </c>
      <c r="D1409" s="383" t="str">
        <f t="shared" si="193"/>
        <v>NO</v>
      </c>
      <c r="E1409" s="383" t="str">
        <f t="shared" si="194"/>
        <v>MILD</v>
      </c>
      <c r="F1409" s="383" t="str">
        <f t="shared" si="195"/>
        <v>NONE</v>
      </c>
      <c r="G1409" s="384" t="str">
        <f t="shared" si="190"/>
        <v>WET</v>
      </c>
      <c r="I1409" s="342">
        <v>2</v>
      </c>
      <c r="J1409" s="144" t="str">
        <f t="shared" si="196"/>
        <v>SMALL</v>
      </c>
      <c r="K1409" s="144" t="str">
        <f t="shared" si="197"/>
        <v>SMALL</v>
      </c>
      <c r="L1409" s="144" t="str" cm="1">
        <f t="array" ref="L1409">_xlfn.IFS(I1409&lt;=2,"SMALL",I1409&lt;=5,"MEDIUM",I1409&gt;5,"LARGE")</f>
        <v>SMALL</v>
      </c>
      <c r="M1409" s="144" t="str">
        <f t="shared" si="191"/>
        <v>NO</v>
      </c>
      <c r="N1409" s="374">
        <v>4.76</v>
      </c>
      <c r="O1409" s="374">
        <f t="shared" si="192"/>
        <v>5</v>
      </c>
      <c r="P1409" s="158" t="str" cm="1">
        <f t="array" ref="P1409">_xlfn.SWITCH(ROUND(N1409,0),5,"Excellent",4,"Good",3,"ok","Bad")</f>
        <v>Excellent</v>
      </c>
      <c r="Q1409" s="144">
        <v>46</v>
      </c>
      <c r="R1409" s="385">
        <v>42184</v>
      </c>
      <c r="S1409" s="385">
        <v>43592</v>
      </c>
      <c r="T1409" s="144">
        <v>2315</v>
      </c>
      <c r="U1409" s="144" t="s">
        <v>60</v>
      </c>
      <c r="V1409" s="144">
        <v>219</v>
      </c>
      <c r="W1409" s="144" t="str">
        <f t="shared" si="198"/>
        <v>Active</v>
      </c>
      <c r="X1409" s="144">
        <v>2315</v>
      </c>
      <c r="Y1409" s="157" t="s">
        <v>61</v>
      </c>
      <c r="Z1409" s="386">
        <v>1</v>
      </c>
      <c r="AA1409" s="386">
        <v>0.99</v>
      </c>
      <c r="AB1409" s="387" t="s">
        <v>62</v>
      </c>
      <c r="AC1409" s="157"/>
    </row>
    <row r="1410" spans="2:29">
      <c r="B1410" s="347">
        <v>59</v>
      </c>
      <c r="C1410" s="383">
        <v>0</v>
      </c>
      <c r="D1410" s="383" t="str">
        <f t="shared" si="193"/>
        <v>NO</v>
      </c>
      <c r="E1410" s="383" t="str">
        <f t="shared" si="194"/>
        <v>MILD</v>
      </c>
      <c r="F1410" s="383" t="str">
        <f t="shared" si="195"/>
        <v>NONE</v>
      </c>
      <c r="G1410" s="384" t="str">
        <f t="shared" si="190"/>
        <v>WET</v>
      </c>
      <c r="I1410" s="342">
        <v>2</v>
      </c>
      <c r="J1410" s="144" t="str">
        <f t="shared" si="196"/>
        <v>SMALL</v>
      </c>
      <c r="K1410" s="144" t="str">
        <f t="shared" si="197"/>
        <v>SMALL</v>
      </c>
      <c r="L1410" s="144" t="str" cm="1">
        <f t="array" ref="L1410">_xlfn.IFS(I1410&lt;=2,"SMALL",I1410&lt;=5,"MEDIUM",I1410&gt;5,"LARGE")</f>
        <v>SMALL</v>
      </c>
      <c r="M1410" s="144" t="str">
        <f t="shared" si="191"/>
        <v>NO</v>
      </c>
      <c r="N1410" s="374">
        <v>4.93</v>
      </c>
      <c r="O1410" s="374">
        <f t="shared" si="192"/>
        <v>5</v>
      </c>
      <c r="P1410" s="158" t="str" cm="1">
        <f t="array" ref="P1410">_xlfn.SWITCH(ROUND(N1410,0),5,"Excellent",4,"Good",3,"ok","Bad")</f>
        <v>Excellent</v>
      </c>
      <c r="Q1410" s="144">
        <v>43</v>
      </c>
      <c r="R1410" s="385">
        <v>42215</v>
      </c>
      <c r="S1410" s="385">
        <v>43856</v>
      </c>
      <c r="T1410" s="144">
        <v>532</v>
      </c>
      <c r="U1410" s="144" t="s">
        <v>69</v>
      </c>
      <c r="V1410" s="144">
        <v>226</v>
      </c>
      <c r="W1410" s="144" t="str">
        <f t="shared" si="198"/>
        <v>Active</v>
      </c>
      <c r="X1410" s="144">
        <v>532</v>
      </c>
      <c r="Y1410" s="157" t="s">
        <v>64</v>
      </c>
      <c r="Z1410" s="386">
        <v>0.5</v>
      </c>
      <c r="AA1410" s="386">
        <v>0.94</v>
      </c>
      <c r="AB1410" s="387" t="s">
        <v>62</v>
      </c>
      <c r="AC1410" s="157"/>
    </row>
    <row r="1411" spans="2:29">
      <c r="B1411" s="347">
        <v>48</v>
      </c>
      <c r="C1411" s="383">
        <v>56</v>
      </c>
      <c r="D1411" s="383" t="str">
        <f t="shared" si="193"/>
        <v>NO</v>
      </c>
      <c r="E1411" s="383" t="str">
        <f t="shared" si="194"/>
        <v>MILD</v>
      </c>
      <c r="F1411" s="383" t="str">
        <f t="shared" si="195"/>
        <v>RAIN</v>
      </c>
      <c r="G1411" s="384" t="str">
        <f t="shared" si="190"/>
        <v>WET</v>
      </c>
      <c r="I1411" s="342">
        <v>1</v>
      </c>
      <c r="J1411" s="144" t="str">
        <f t="shared" si="196"/>
        <v>SMALL</v>
      </c>
      <c r="K1411" s="144" t="str">
        <f t="shared" si="197"/>
        <v>SMALL</v>
      </c>
      <c r="L1411" s="144" t="str" cm="1">
        <f t="array" ref="L1411">_xlfn.IFS(I1411&lt;=2,"SMALL",I1411&lt;=5,"MEDIUM",I1411&gt;5,"LARGE")</f>
        <v>SMALL</v>
      </c>
      <c r="M1411" s="144" t="str">
        <f t="shared" si="191"/>
        <v>NO</v>
      </c>
      <c r="N1411" s="374">
        <v>5</v>
      </c>
      <c r="O1411" s="374">
        <f t="shared" si="192"/>
        <v>5</v>
      </c>
      <c r="P1411" s="158" t="str" cm="1">
        <f t="array" ref="P1411">_xlfn.SWITCH(ROUND(N1411,0),5,"Excellent",4,"Good",3,"ok","Bad")</f>
        <v>Excellent</v>
      </c>
      <c r="Q1411" s="144">
        <v>4</v>
      </c>
      <c r="R1411" s="385">
        <v>42191</v>
      </c>
      <c r="S1411" s="385">
        <v>42284</v>
      </c>
      <c r="T1411" s="144">
        <v>41</v>
      </c>
      <c r="U1411" s="144" t="s">
        <v>60</v>
      </c>
      <c r="V1411" s="144">
        <v>365</v>
      </c>
      <c r="W1411" s="144" t="str">
        <f t="shared" si="198"/>
        <v>Active</v>
      </c>
      <c r="X1411" s="144">
        <v>41</v>
      </c>
      <c r="Y1411" s="157" t="s">
        <v>70</v>
      </c>
      <c r="Z1411" s="386">
        <v>1</v>
      </c>
      <c r="AA1411" s="386">
        <v>1</v>
      </c>
      <c r="AB1411" s="387" t="s">
        <v>62</v>
      </c>
      <c r="AC1411" s="157"/>
    </row>
    <row r="1412" spans="2:29">
      <c r="B1412" s="347">
        <v>56</v>
      </c>
      <c r="C1412" s="383">
        <v>0</v>
      </c>
      <c r="D1412" s="383" t="str">
        <f t="shared" si="193"/>
        <v>NO</v>
      </c>
      <c r="E1412" s="383" t="str">
        <f t="shared" si="194"/>
        <v>MILD</v>
      </c>
      <c r="F1412" s="383" t="str">
        <f t="shared" si="195"/>
        <v>NONE</v>
      </c>
      <c r="G1412" s="384" t="str">
        <f t="shared" si="190"/>
        <v>WET</v>
      </c>
      <c r="I1412" s="342">
        <v>2</v>
      </c>
      <c r="J1412" s="144" t="str">
        <f t="shared" si="196"/>
        <v>SMALL</v>
      </c>
      <c r="K1412" s="144" t="str">
        <f t="shared" si="197"/>
        <v>SMALL</v>
      </c>
      <c r="L1412" s="144" t="str" cm="1">
        <f t="array" ref="L1412">_xlfn.IFS(I1412&lt;=2,"SMALL",I1412&lt;=5,"MEDIUM",I1412&gt;5,"LARGE")</f>
        <v>SMALL</v>
      </c>
      <c r="M1412" s="144" t="str">
        <f t="shared" si="191"/>
        <v>NO</v>
      </c>
      <c r="N1412" s="374">
        <v>4.8899999999999997</v>
      </c>
      <c r="O1412" s="374">
        <f t="shared" si="192"/>
        <v>5</v>
      </c>
      <c r="P1412" s="158" t="str" cm="1">
        <f t="array" ref="P1412">_xlfn.SWITCH(ROUND(N1412,0),5,"Excellent",4,"Good",3,"ok","Bad")</f>
        <v>Excellent</v>
      </c>
      <c r="Q1412" s="144">
        <v>18</v>
      </c>
      <c r="R1412" s="385">
        <v>42732</v>
      </c>
      <c r="S1412" s="385">
        <v>43831</v>
      </c>
      <c r="T1412" s="144">
        <v>2326</v>
      </c>
      <c r="U1412" s="144" t="s">
        <v>60</v>
      </c>
      <c r="V1412" s="144">
        <v>288</v>
      </c>
      <c r="W1412" s="144" t="str">
        <f t="shared" si="198"/>
        <v>Active</v>
      </c>
      <c r="X1412" s="144">
        <v>2326</v>
      </c>
      <c r="Y1412" s="157" t="s">
        <v>70</v>
      </c>
      <c r="Z1412" s="386">
        <v>1</v>
      </c>
      <c r="AA1412" s="386">
        <v>1</v>
      </c>
      <c r="AB1412" s="387" t="s">
        <v>62</v>
      </c>
      <c r="AC1412" s="157"/>
    </row>
    <row r="1413" spans="2:29">
      <c r="B1413" s="347">
        <v>52</v>
      </c>
      <c r="C1413" s="383">
        <v>0</v>
      </c>
      <c r="D1413" s="383" t="str">
        <f t="shared" si="193"/>
        <v>NO</v>
      </c>
      <c r="E1413" s="383" t="str">
        <f t="shared" si="194"/>
        <v>MILD</v>
      </c>
      <c r="F1413" s="383" t="str">
        <f t="shared" si="195"/>
        <v>NONE</v>
      </c>
      <c r="G1413" s="384" t="str">
        <f t="shared" ref="G1413:G1465" si="199">IF(OR(E1413="COLD",E1413="MILD"),"WET","DRY")</f>
        <v>WET</v>
      </c>
      <c r="I1413" s="342">
        <v>5</v>
      </c>
      <c r="J1413" s="144" t="str">
        <f t="shared" si="196"/>
        <v>LARGE</v>
      </c>
      <c r="K1413" s="144" t="str">
        <f t="shared" si="197"/>
        <v>MEDIUM</v>
      </c>
      <c r="L1413" s="144" t="str" cm="1">
        <f t="array" ref="L1413">_xlfn.IFS(I1413&lt;=2,"SMALL",I1413&lt;=5,"MEDIUM",I1413&gt;5,"LARGE")</f>
        <v>MEDIUM</v>
      </c>
      <c r="M1413" s="144" t="str">
        <f t="shared" ref="M1413:M1476" si="200">IF(AND(N1413&gt;=4.8,Q1413&gt;100),"YES","NO")</f>
        <v>NO</v>
      </c>
      <c r="N1413" s="374">
        <v>4.5</v>
      </c>
      <c r="O1413" s="374">
        <f t="shared" ref="O1413:O1476" si="201">ROUND(N1413,0)</f>
        <v>5</v>
      </c>
      <c r="P1413" s="158" t="str" cm="1">
        <f t="array" ref="P1413">_xlfn.SWITCH(ROUND(N1413,0),5,"Excellent",4,"Good",3,"ok","Bad")</f>
        <v>Excellent</v>
      </c>
      <c r="Q1413" s="144">
        <v>115</v>
      </c>
      <c r="R1413" s="385">
        <v>42352</v>
      </c>
      <c r="S1413" s="385">
        <v>44038</v>
      </c>
      <c r="T1413" s="144">
        <v>1586</v>
      </c>
      <c r="U1413" s="144" t="s">
        <v>69</v>
      </c>
      <c r="V1413" s="144">
        <v>328</v>
      </c>
      <c r="W1413" s="144" t="str">
        <f t="shared" si="198"/>
        <v>Active</v>
      </c>
      <c r="X1413" s="144">
        <v>1586</v>
      </c>
      <c r="Y1413" s="157" t="s">
        <v>64</v>
      </c>
      <c r="Z1413" s="386">
        <v>0.7</v>
      </c>
      <c r="AA1413" s="386">
        <v>0.38</v>
      </c>
      <c r="AB1413" s="387" t="s">
        <v>65</v>
      </c>
      <c r="AC1413" s="157"/>
    </row>
    <row r="1414" spans="2:29">
      <c r="B1414" s="347">
        <v>66</v>
      </c>
      <c r="C1414" s="383">
        <v>8</v>
      </c>
      <c r="D1414" s="383" t="str">
        <f t="shared" ref="D1414:D1465" si="202">IFERROR(IF(B1414&lt;35,"YES","NO"),"-")</f>
        <v>NO</v>
      </c>
      <c r="E1414" s="383" t="str">
        <f t="shared" ref="E1414:E1465" si="203">IFERROR(IF(B1414&lt;40,"COLD",IF(B1414&gt;80,"HOT","MILD")),"-")</f>
        <v>MILD</v>
      </c>
      <c r="F1414" s="383" t="str">
        <f t="shared" ref="F1414:F1465" si="204">IF(AND(C1414&lt;0,D1414="YES"),"SNOW",IF(AND(C1414&gt;0,D1414="NO"),"RAIN","NONE"))</f>
        <v>RAIN</v>
      </c>
      <c r="G1414" s="384" t="str">
        <f t="shared" si="199"/>
        <v>WET</v>
      </c>
      <c r="I1414" s="342">
        <v>3</v>
      </c>
      <c r="J1414" s="144" t="str">
        <f t="shared" ref="J1414:J1477" si="205">IF(I1414&lt;=2,"SMALL","LARGE")</f>
        <v>LARGE</v>
      </c>
      <c r="K1414" s="144" t="str">
        <f t="shared" ref="K1414:K1477" si="206">IF(I1414&lt;=2,"SMALL",IF(I1414&lt;=5,"MEDIUM","LARGE"))</f>
        <v>MEDIUM</v>
      </c>
      <c r="L1414" s="144" t="str" cm="1">
        <f t="array" ref="L1414">_xlfn.IFS(I1414&lt;=2,"SMALL",I1414&lt;=5,"MEDIUM",I1414&gt;5,"LARGE")</f>
        <v>MEDIUM</v>
      </c>
      <c r="M1414" s="144" t="str">
        <f t="shared" si="200"/>
        <v>NO</v>
      </c>
      <c r="N1414" s="374">
        <v>4.67</v>
      </c>
      <c r="O1414" s="374">
        <f t="shared" si="201"/>
        <v>5</v>
      </c>
      <c r="P1414" s="158" t="str" cm="1">
        <f t="array" ref="P1414">_xlfn.SWITCH(ROUND(N1414,0),5,"Excellent",4,"Good",3,"ok","Bad")</f>
        <v>Excellent</v>
      </c>
      <c r="Q1414" s="144">
        <v>30</v>
      </c>
      <c r="R1414" s="385">
        <v>42231</v>
      </c>
      <c r="S1414" s="385">
        <v>43778</v>
      </c>
      <c r="T1414" s="144">
        <v>1637</v>
      </c>
      <c r="U1414" s="144" t="s">
        <v>69</v>
      </c>
      <c r="V1414" s="144">
        <v>365</v>
      </c>
      <c r="W1414" s="144" t="str">
        <f t="shared" ref="W1414:W1477" si="207">IF(NOT(V1414=0),"Active","Inactive")</f>
        <v>Active</v>
      </c>
      <c r="X1414" s="144">
        <v>1637</v>
      </c>
      <c r="Y1414" s="157" t="s">
        <v>64</v>
      </c>
      <c r="Z1414" s="386">
        <v>0.68</v>
      </c>
      <c r="AA1414" s="386">
        <v>0.68</v>
      </c>
      <c r="AB1414" s="387" t="s">
        <v>65</v>
      </c>
      <c r="AC1414" s="157"/>
    </row>
    <row r="1415" spans="2:29">
      <c r="B1415" s="347">
        <v>46</v>
      </c>
      <c r="C1415" s="383">
        <v>0</v>
      </c>
      <c r="D1415" s="383" t="str">
        <f t="shared" si="202"/>
        <v>NO</v>
      </c>
      <c r="E1415" s="383" t="str">
        <f t="shared" si="203"/>
        <v>MILD</v>
      </c>
      <c r="F1415" s="383" t="str">
        <f t="shared" si="204"/>
        <v>NONE</v>
      </c>
      <c r="G1415" s="384" t="str">
        <f t="shared" si="199"/>
        <v>WET</v>
      </c>
      <c r="I1415" s="342">
        <v>4</v>
      </c>
      <c r="J1415" s="144" t="str">
        <f t="shared" si="205"/>
        <v>LARGE</v>
      </c>
      <c r="K1415" s="144" t="str">
        <f t="shared" si="206"/>
        <v>MEDIUM</v>
      </c>
      <c r="L1415" s="144" t="str" cm="1">
        <f t="array" ref="L1415">_xlfn.IFS(I1415&lt;=2,"SMALL",I1415&lt;=5,"MEDIUM",I1415&gt;5,"LARGE")</f>
        <v>MEDIUM</v>
      </c>
      <c r="M1415" s="144" t="str">
        <f t="shared" si="200"/>
        <v>YES</v>
      </c>
      <c r="N1415" s="374">
        <v>4.92</v>
      </c>
      <c r="O1415" s="374">
        <f t="shared" si="201"/>
        <v>5</v>
      </c>
      <c r="P1415" s="158" t="str" cm="1">
        <f t="array" ref="P1415">_xlfn.SWITCH(ROUND(N1415,0),5,"Excellent",4,"Good",3,"ok","Bad")</f>
        <v>Excellent</v>
      </c>
      <c r="Q1415" s="144">
        <v>150</v>
      </c>
      <c r="R1415" s="385">
        <v>42195</v>
      </c>
      <c r="S1415" s="385">
        <v>43947</v>
      </c>
      <c r="T1415" s="144">
        <v>2330</v>
      </c>
      <c r="U1415" s="144" t="s">
        <v>69</v>
      </c>
      <c r="V1415" s="144">
        <v>266</v>
      </c>
      <c r="W1415" s="144" t="str">
        <f t="shared" si="207"/>
        <v>Active</v>
      </c>
      <c r="X1415" s="144">
        <v>2330</v>
      </c>
      <c r="Y1415" s="157" t="s">
        <v>70</v>
      </c>
      <c r="Z1415" s="386">
        <v>1</v>
      </c>
      <c r="AA1415" s="386">
        <v>1</v>
      </c>
      <c r="AB1415" s="387" t="s">
        <v>62</v>
      </c>
      <c r="AC1415" s="157"/>
    </row>
    <row r="1416" spans="2:29">
      <c r="B1416" s="347">
        <v>53</v>
      </c>
      <c r="C1416" s="383">
        <v>20</v>
      </c>
      <c r="D1416" s="383" t="str">
        <f t="shared" si="202"/>
        <v>NO</v>
      </c>
      <c r="E1416" s="383" t="str">
        <f t="shared" si="203"/>
        <v>MILD</v>
      </c>
      <c r="F1416" s="383" t="str">
        <f t="shared" si="204"/>
        <v>RAIN</v>
      </c>
      <c r="G1416" s="384" t="str">
        <f t="shared" si="199"/>
        <v>WET</v>
      </c>
      <c r="I1416" s="342">
        <v>1</v>
      </c>
      <c r="J1416" s="144" t="str">
        <f t="shared" si="205"/>
        <v>SMALL</v>
      </c>
      <c r="K1416" s="144" t="str">
        <f t="shared" si="206"/>
        <v>SMALL</v>
      </c>
      <c r="L1416" s="144" t="str" cm="1">
        <f t="array" ref="L1416">_xlfn.IFS(I1416&lt;=2,"SMALL",I1416&lt;=5,"MEDIUM",I1416&gt;5,"LARGE")</f>
        <v>SMALL</v>
      </c>
      <c r="M1416" s="144" t="str">
        <f t="shared" si="200"/>
        <v>NO</v>
      </c>
      <c r="N1416" s="374">
        <v>4.6399999999999997</v>
      </c>
      <c r="O1416" s="374">
        <f t="shared" si="201"/>
        <v>5</v>
      </c>
      <c r="P1416" s="158" t="str" cm="1">
        <f t="array" ref="P1416">_xlfn.SWITCH(ROUND(N1416,0),5,"Excellent",4,"Good",3,"ok","Bad")</f>
        <v>Excellent</v>
      </c>
      <c r="Q1416" s="144">
        <v>59</v>
      </c>
      <c r="R1416" s="385">
        <v>42194</v>
      </c>
      <c r="S1416" s="385">
        <v>44003</v>
      </c>
      <c r="T1416" s="144">
        <v>2283</v>
      </c>
      <c r="U1416" s="144" t="s">
        <v>60</v>
      </c>
      <c r="V1416" s="144">
        <v>364</v>
      </c>
      <c r="W1416" s="144" t="str">
        <f t="shared" si="207"/>
        <v>Active</v>
      </c>
      <c r="X1416" s="144">
        <v>2283</v>
      </c>
      <c r="Y1416" s="157" t="s">
        <v>64</v>
      </c>
      <c r="Z1416" s="386">
        <v>1</v>
      </c>
      <c r="AA1416" s="386">
        <v>0.68</v>
      </c>
      <c r="AB1416" s="387" t="s">
        <v>65</v>
      </c>
      <c r="AC1416" s="157"/>
    </row>
    <row r="1417" spans="2:29">
      <c r="B1417" s="347">
        <v>42</v>
      </c>
      <c r="C1417" s="383">
        <v>0</v>
      </c>
      <c r="D1417" s="383" t="str">
        <f t="shared" si="202"/>
        <v>NO</v>
      </c>
      <c r="E1417" s="383" t="str">
        <f t="shared" si="203"/>
        <v>MILD</v>
      </c>
      <c r="F1417" s="383" t="str">
        <f t="shared" si="204"/>
        <v>NONE</v>
      </c>
      <c r="G1417" s="384" t="str">
        <f t="shared" si="199"/>
        <v>WET</v>
      </c>
      <c r="I1417" s="342">
        <v>2</v>
      </c>
      <c r="J1417" s="144" t="str">
        <f t="shared" si="205"/>
        <v>SMALL</v>
      </c>
      <c r="K1417" s="144" t="str">
        <f t="shared" si="206"/>
        <v>SMALL</v>
      </c>
      <c r="L1417" s="144" t="str" cm="1">
        <f t="array" ref="L1417">_xlfn.IFS(I1417&lt;=2,"SMALL",I1417&lt;=5,"MEDIUM",I1417&gt;5,"LARGE")</f>
        <v>SMALL</v>
      </c>
      <c r="M1417" s="144" t="str">
        <f t="shared" si="200"/>
        <v>NO</v>
      </c>
      <c r="N1417" s="374">
        <v>5</v>
      </c>
      <c r="O1417" s="374">
        <f t="shared" si="201"/>
        <v>5</v>
      </c>
      <c r="P1417" s="158" t="str" cm="1">
        <f t="array" ref="P1417">_xlfn.SWITCH(ROUND(N1417,0),5,"Excellent",4,"Good",3,"ok","Bad")</f>
        <v>Excellent</v>
      </c>
      <c r="Q1417" s="144">
        <v>3</v>
      </c>
      <c r="R1417" s="385">
        <v>42937</v>
      </c>
      <c r="S1417" s="385">
        <v>43838</v>
      </c>
      <c r="T1417" s="144">
        <v>1605</v>
      </c>
      <c r="U1417" s="144" t="s">
        <v>69</v>
      </c>
      <c r="V1417" s="144">
        <v>349</v>
      </c>
      <c r="W1417" s="144" t="str">
        <f t="shared" si="207"/>
        <v>Active</v>
      </c>
      <c r="X1417" s="144">
        <v>1605</v>
      </c>
      <c r="Y1417" s="157" t="s">
        <v>70</v>
      </c>
      <c r="Z1417" s="386">
        <v>1</v>
      </c>
      <c r="AA1417" s="386">
        <v>0.44</v>
      </c>
      <c r="AB1417" s="387" t="s">
        <v>65</v>
      </c>
      <c r="AC1417" s="157"/>
    </row>
    <row r="1418" spans="2:29">
      <c r="B1418" s="347">
        <v>70</v>
      </c>
      <c r="C1418" s="383">
        <v>0</v>
      </c>
      <c r="D1418" s="383" t="str">
        <f t="shared" si="202"/>
        <v>NO</v>
      </c>
      <c r="E1418" s="383" t="str">
        <f t="shared" si="203"/>
        <v>MILD</v>
      </c>
      <c r="F1418" s="383" t="str">
        <f t="shared" si="204"/>
        <v>NONE</v>
      </c>
      <c r="G1418" s="384" t="str">
        <f t="shared" si="199"/>
        <v>WET</v>
      </c>
      <c r="I1418" s="342">
        <v>2</v>
      </c>
      <c r="J1418" s="144" t="str">
        <f t="shared" si="205"/>
        <v>SMALL</v>
      </c>
      <c r="K1418" s="144" t="str">
        <f t="shared" si="206"/>
        <v>SMALL</v>
      </c>
      <c r="L1418" s="144" t="str" cm="1">
        <f t="array" ref="L1418">_xlfn.IFS(I1418&lt;=2,"SMALL",I1418&lt;=5,"MEDIUM",I1418&gt;5,"LARGE")</f>
        <v>SMALL</v>
      </c>
      <c r="M1418" s="144" t="str">
        <f t="shared" si="200"/>
        <v>NO</v>
      </c>
      <c r="N1418" s="374">
        <v>4.49</v>
      </c>
      <c r="O1418" s="374">
        <f t="shared" si="201"/>
        <v>4</v>
      </c>
      <c r="P1418" s="158" t="str" cm="1">
        <f t="array" ref="P1418">_xlfn.SWITCH(ROUND(N1418,0),5,"Excellent",4,"Good",3,"ok","Bad")</f>
        <v>Good</v>
      </c>
      <c r="Q1418" s="144">
        <v>37</v>
      </c>
      <c r="R1418" s="385">
        <v>42945</v>
      </c>
      <c r="S1418" s="385">
        <v>43872</v>
      </c>
      <c r="T1418" s="144">
        <v>988</v>
      </c>
      <c r="U1418" s="144" t="s">
        <v>69</v>
      </c>
      <c r="V1418" s="144">
        <v>257</v>
      </c>
      <c r="W1418" s="144" t="str">
        <f t="shared" si="207"/>
        <v>Active</v>
      </c>
      <c r="X1418" s="144">
        <v>988</v>
      </c>
      <c r="Y1418" s="157" t="s">
        <v>70</v>
      </c>
      <c r="Z1418" s="386">
        <v>1</v>
      </c>
      <c r="AA1418" s="386">
        <v>0.92</v>
      </c>
      <c r="AB1418" s="387" t="s">
        <v>65</v>
      </c>
      <c r="AC1418" s="157"/>
    </row>
    <row r="1419" spans="2:29">
      <c r="B1419" s="347">
        <v>49</v>
      </c>
      <c r="C1419" s="383">
        <v>0</v>
      </c>
      <c r="D1419" s="383" t="str">
        <f t="shared" si="202"/>
        <v>NO</v>
      </c>
      <c r="E1419" s="383" t="str">
        <f t="shared" si="203"/>
        <v>MILD</v>
      </c>
      <c r="F1419" s="383" t="str">
        <f t="shared" si="204"/>
        <v>NONE</v>
      </c>
      <c r="G1419" s="384" t="str">
        <f t="shared" si="199"/>
        <v>WET</v>
      </c>
      <c r="I1419" s="342">
        <v>3</v>
      </c>
      <c r="J1419" s="144" t="str">
        <f t="shared" si="205"/>
        <v>LARGE</v>
      </c>
      <c r="K1419" s="144" t="str">
        <f t="shared" si="206"/>
        <v>MEDIUM</v>
      </c>
      <c r="L1419" s="144" t="str" cm="1">
        <f t="array" ref="L1419">_xlfn.IFS(I1419&lt;=2,"SMALL",I1419&lt;=5,"MEDIUM",I1419&gt;5,"LARGE")</f>
        <v>MEDIUM</v>
      </c>
      <c r="M1419" s="144" t="str">
        <f t="shared" si="200"/>
        <v>NO</v>
      </c>
      <c r="N1419" s="374">
        <v>5</v>
      </c>
      <c r="O1419" s="374">
        <f t="shared" si="201"/>
        <v>5</v>
      </c>
      <c r="P1419" s="158" t="str" cm="1">
        <f t="array" ref="P1419">_xlfn.SWITCH(ROUND(N1419,0),5,"Excellent",4,"Good",3,"ok","Bad")</f>
        <v>Excellent</v>
      </c>
      <c r="Q1419" s="144">
        <v>6</v>
      </c>
      <c r="R1419" s="385">
        <v>42329</v>
      </c>
      <c r="S1419" s="385">
        <v>43679</v>
      </c>
      <c r="T1419" s="144">
        <v>1581</v>
      </c>
      <c r="U1419" s="144" t="s">
        <v>69</v>
      </c>
      <c r="V1419" s="144">
        <v>1</v>
      </c>
      <c r="W1419" s="144" t="str">
        <f t="shared" si="207"/>
        <v>Active</v>
      </c>
      <c r="X1419" s="144">
        <v>1581</v>
      </c>
      <c r="Y1419" s="157" t="s">
        <v>64</v>
      </c>
      <c r="Z1419" s="386">
        <v>0.67</v>
      </c>
      <c r="AA1419" s="386">
        <v>1</v>
      </c>
      <c r="AB1419" s="387" t="s">
        <v>65</v>
      </c>
      <c r="AC1419" s="157"/>
    </row>
    <row r="1420" spans="2:29">
      <c r="B1420" s="347">
        <v>43</v>
      </c>
      <c r="C1420" s="383">
        <v>0</v>
      </c>
      <c r="D1420" s="383" t="str">
        <f t="shared" si="202"/>
        <v>NO</v>
      </c>
      <c r="E1420" s="383" t="str">
        <f t="shared" si="203"/>
        <v>MILD</v>
      </c>
      <c r="F1420" s="383" t="str">
        <f t="shared" si="204"/>
        <v>NONE</v>
      </c>
      <c r="G1420" s="384" t="str">
        <f t="shared" si="199"/>
        <v>WET</v>
      </c>
      <c r="I1420" s="342">
        <v>6</v>
      </c>
      <c r="J1420" s="144" t="str">
        <f t="shared" si="205"/>
        <v>LARGE</v>
      </c>
      <c r="K1420" s="144" t="str">
        <f t="shared" si="206"/>
        <v>LARGE</v>
      </c>
      <c r="L1420" s="144" t="str" cm="1">
        <f t="array" ref="L1420">_xlfn.IFS(I1420&lt;=2,"SMALL",I1420&lt;=5,"MEDIUM",I1420&gt;5,"LARGE")</f>
        <v>LARGE</v>
      </c>
      <c r="M1420" s="144" t="str">
        <f t="shared" si="200"/>
        <v>NO</v>
      </c>
      <c r="N1420" s="374">
        <v>4.74</v>
      </c>
      <c r="O1420" s="374">
        <f t="shared" si="201"/>
        <v>5</v>
      </c>
      <c r="P1420" s="158" t="str" cm="1">
        <f t="array" ref="P1420">_xlfn.SWITCH(ROUND(N1420,0),5,"Excellent",4,"Good",3,"ok","Bad")</f>
        <v>Excellent</v>
      </c>
      <c r="Q1420" s="144">
        <v>147</v>
      </c>
      <c r="R1420" s="385">
        <v>42345</v>
      </c>
      <c r="S1420" s="385">
        <v>43898</v>
      </c>
      <c r="T1420" s="144">
        <v>2345</v>
      </c>
      <c r="U1420" s="144" t="s">
        <v>69</v>
      </c>
      <c r="V1420" s="144">
        <v>158</v>
      </c>
      <c r="W1420" s="144" t="str">
        <f t="shared" si="207"/>
        <v>Active</v>
      </c>
      <c r="X1420" s="144">
        <v>2345</v>
      </c>
      <c r="Y1420" s="157" t="s">
        <v>70</v>
      </c>
      <c r="Z1420" s="386">
        <v>1</v>
      </c>
      <c r="AA1420" s="386">
        <v>0</v>
      </c>
      <c r="AB1420" s="387" t="s">
        <v>62</v>
      </c>
      <c r="AC1420" s="157"/>
    </row>
    <row r="1421" spans="2:29">
      <c r="B1421" s="347">
        <v>63</v>
      </c>
      <c r="C1421" s="383">
        <v>10</v>
      </c>
      <c r="D1421" s="383" t="str">
        <f t="shared" si="202"/>
        <v>NO</v>
      </c>
      <c r="E1421" s="383" t="str">
        <f t="shared" si="203"/>
        <v>MILD</v>
      </c>
      <c r="F1421" s="383" t="str">
        <f t="shared" si="204"/>
        <v>RAIN</v>
      </c>
      <c r="G1421" s="384" t="str">
        <f t="shared" si="199"/>
        <v>WET</v>
      </c>
      <c r="I1421" s="342">
        <v>2</v>
      </c>
      <c r="J1421" s="144" t="str">
        <f t="shared" si="205"/>
        <v>SMALL</v>
      </c>
      <c r="K1421" s="144" t="str">
        <f t="shared" si="206"/>
        <v>SMALL</v>
      </c>
      <c r="L1421" s="144" t="str" cm="1">
        <f t="array" ref="L1421">_xlfn.IFS(I1421&lt;=2,"SMALL",I1421&lt;=5,"MEDIUM",I1421&gt;5,"LARGE")</f>
        <v>SMALL</v>
      </c>
      <c r="M1421" s="144" t="str">
        <f t="shared" si="200"/>
        <v>NO</v>
      </c>
      <c r="N1421" s="374">
        <v>4.66</v>
      </c>
      <c r="O1421" s="374">
        <f t="shared" si="201"/>
        <v>5</v>
      </c>
      <c r="P1421" s="158" t="str" cm="1">
        <f t="array" ref="P1421">_xlfn.SWITCH(ROUND(N1421,0),5,"Excellent",4,"Good",3,"ok","Bad")</f>
        <v>Excellent</v>
      </c>
      <c r="Q1421" s="144">
        <v>273</v>
      </c>
      <c r="R1421" s="385">
        <v>42196</v>
      </c>
      <c r="S1421" s="385">
        <v>43906</v>
      </c>
      <c r="T1421" s="144">
        <v>2078</v>
      </c>
      <c r="U1421" s="144" t="s">
        <v>60</v>
      </c>
      <c r="V1421" s="144">
        <v>365</v>
      </c>
      <c r="W1421" s="144" t="str">
        <f t="shared" si="207"/>
        <v>Active</v>
      </c>
      <c r="X1421" s="144">
        <v>2078</v>
      </c>
      <c r="Y1421" s="157" t="s">
        <v>64</v>
      </c>
      <c r="Z1421" s="386">
        <v>0.9</v>
      </c>
      <c r="AA1421" s="386">
        <v>0.73</v>
      </c>
      <c r="AB1421" s="387" t="s">
        <v>62</v>
      </c>
      <c r="AC1421" s="157"/>
    </row>
    <row r="1422" spans="2:29">
      <c r="B1422" s="347">
        <v>70</v>
      </c>
      <c r="C1422" s="383">
        <v>38</v>
      </c>
      <c r="D1422" s="383" t="str">
        <f t="shared" si="202"/>
        <v>NO</v>
      </c>
      <c r="E1422" s="383" t="str">
        <f t="shared" si="203"/>
        <v>MILD</v>
      </c>
      <c r="F1422" s="383" t="str">
        <f t="shared" si="204"/>
        <v>RAIN</v>
      </c>
      <c r="G1422" s="384" t="str">
        <f t="shared" si="199"/>
        <v>WET</v>
      </c>
      <c r="I1422" s="342">
        <v>6</v>
      </c>
      <c r="J1422" s="144" t="str">
        <f t="shared" si="205"/>
        <v>LARGE</v>
      </c>
      <c r="K1422" s="144" t="str">
        <f t="shared" si="206"/>
        <v>LARGE</v>
      </c>
      <c r="L1422" s="144" t="str" cm="1">
        <f t="array" ref="L1422">_xlfn.IFS(I1422&lt;=2,"SMALL",I1422&lt;=5,"MEDIUM",I1422&gt;5,"LARGE")</f>
        <v>LARGE</v>
      </c>
      <c r="M1422" s="144" t="str">
        <f t="shared" si="200"/>
        <v>NO</v>
      </c>
      <c r="N1422" s="374">
        <v>4.1500000000000004</v>
      </c>
      <c r="O1422" s="374">
        <f t="shared" si="201"/>
        <v>4</v>
      </c>
      <c r="P1422" s="158" t="str" cm="1">
        <f t="array" ref="P1422">_xlfn.SWITCH(ROUND(N1422,0),5,"Excellent",4,"Good",3,"ok","Bad")</f>
        <v>Good</v>
      </c>
      <c r="Q1422" s="144">
        <v>20</v>
      </c>
      <c r="R1422" s="385">
        <v>42290</v>
      </c>
      <c r="S1422" s="385">
        <v>43753</v>
      </c>
      <c r="T1422" s="144">
        <v>2349</v>
      </c>
      <c r="U1422" s="144" t="s">
        <v>60</v>
      </c>
      <c r="V1422" s="144">
        <v>179</v>
      </c>
      <c r="W1422" s="144" t="str">
        <f t="shared" si="207"/>
        <v>Active</v>
      </c>
      <c r="X1422" s="144">
        <v>2349</v>
      </c>
      <c r="Y1422" s="157" t="s">
        <v>61</v>
      </c>
      <c r="Z1422" s="386">
        <v>1</v>
      </c>
      <c r="AA1422" s="386">
        <v>0.1</v>
      </c>
      <c r="AB1422" s="387" t="s">
        <v>65</v>
      </c>
      <c r="AC1422" s="157"/>
    </row>
    <row r="1423" spans="2:29">
      <c r="B1423" s="347">
        <v>46</v>
      </c>
      <c r="C1423" s="383">
        <v>0</v>
      </c>
      <c r="D1423" s="383" t="str">
        <f t="shared" si="202"/>
        <v>NO</v>
      </c>
      <c r="E1423" s="383" t="str">
        <f t="shared" si="203"/>
        <v>MILD</v>
      </c>
      <c r="F1423" s="383" t="str">
        <f t="shared" si="204"/>
        <v>NONE</v>
      </c>
      <c r="G1423" s="384" t="str">
        <f t="shared" si="199"/>
        <v>WET</v>
      </c>
      <c r="I1423" s="342">
        <v>11</v>
      </c>
      <c r="J1423" s="144" t="str">
        <f t="shared" si="205"/>
        <v>LARGE</v>
      </c>
      <c r="K1423" s="144" t="str">
        <f t="shared" si="206"/>
        <v>LARGE</v>
      </c>
      <c r="L1423" s="144" t="str" cm="1">
        <f t="array" ref="L1423">_xlfn.IFS(I1423&lt;=2,"SMALL",I1423&lt;=5,"MEDIUM",I1423&gt;5,"LARGE")</f>
        <v>LARGE</v>
      </c>
      <c r="M1423" s="144" t="str">
        <f t="shared" si="200"/>
        <v>NO</v>
      </c>
      <c r="N1423" s="374">
        <v>4.91</v>
      </c>
      <c r="O1423" s="374">
        <f t="shared" si="201"/>
        <v>5</v>
      </c>
      <c r="P1423" s="158" t="str" cm="1">
        <f t="array" ref="P1423">_xlfn.SWITCH(ROUND(N1423,0),5,"Excellent",4,"Good",3,"ok","Bad")</f>
        <v>Excellent</v>
      </c>
      <c r="Q1423" s="144">
        <v>53</v>
      </c>
      <c r="R1423" s="385">
        <v>42437</v>
      </c>
      <c r="S1423" s="385">
        <v>43904</v>
      </c>
      <c r="T1423" s="144">
        <v>2350</v>
      </c>
      <c r="U1423" s="144" t="s">
        <v>69</v>
      </c>
      <c r="V1423" s="144">
        <v>224</v>
      </c>
      <c r="W1423" s="144" t="str">
        <f t="shared" si="207"/>
        <v>Active</v>
      </c>
      <c r="X1423" s="144">
        <v>2350</v>
      </c>
      <c r="Y1423" s="157" t="s">
        <v>70</v>
      </c>
      <c r="Z1423" s="386">
        <v>1</v>
      </c>
      <c r="AA1423" s="386">
        <v>0.67</v>
      </c>
      <c r="AB1423" s="387" t="s">
        <v>65</v>
      </c>
      <c r="AC1423" s="157"/>
    </row>
    <row r="1424" spans="2:29">
      <c r="B1424" s="347">
        <v>63</v>
      </c>
      <c r="C1424" s="383">
        <v>0</v>
      </c>
      <c r="D1424" s="383" t="str">
        <f t="shared" si="202"/>
        <v>NO</v>
      </c>
      <c r="E1424" s="383" t="str">
        <f t="shared" si="203"/>
        <v>MILD</v>
      </c>
      <c r="F1424" s="383" t="str">
        <f t="shared" si="204"/>
        <v>NONE</v>
      </c>
      <c r="G1424" s="384" t="str">
        <f t="shared" si="199"/>
        <v>WET</v>
      </c>
      <c r="I1424" s="342">
        <v>1</v>
      </c>
      <c r="J1424" s="144" t="str">
        <f t="shared" si="205"/>
        <v>SMALL</v>
      </c>
      <c r="K1424" s="144" t="str">
        <f t="shared" si="206"/>
        <v>SMALL</v>
      </c>
      <c r="L1424" s="144" t="str" cm="1">
        <f t="array" ref="L1424">_xlfn.IFS(I1424&lt;=2,"SMALL",I1424&lt;=5,"MEDIUM",I1424&gt;5,"LARGE")</f>
        <v>SMALL</v>
      </c>
      <c r="M1424" s="144" t="str">
        <f t="shared" si="200"/>
        <v>NO</v>
      </c>
      <c r="N1424" s="374">
        <v>4.5999999999999996</v>
      </c>
      <c r="O1424" s="374">
        <f t="shared" si="201"/>
        <v>5</v>
      </c>
      <c r="P1424" s="158" t="str" cm="1">
        <f t="array" ref="P1424">_xlfn.SWITCH(ROUND(N1424,0),5,"Excellent",4,"Good",3,"ok","Bad")</f>
        <v>Excellent</v>
      </c>
      <c r="Q1424" s="144">
        <v>5</v>
      </c>
      <c r="R1424" s="385">
        <v>42254</v>
      </c>
      <c r="S1424" s="385">
        <v>43466</v>
      </c>
      <c r="T1424" s="144">
        <v>1335</v>
      </c>
      <c r="U1424" s="144" t="s">
        <v>60</v>
      </c>
      <c r="V1424" s="144">
        <v>355</v>
      </c>
      <c r="W1424" s="144" t="str">
        <f t="shared" si="207"/>
        <v>Active</v>
      </c>
      <c r="X1424" s="144">
        <v>1335</v>
      </c>
      <c r="Y1424" s="157" t="s">
        <v>64</v>
      </c>
      <c r="Z1424" s="386">
        <v>0.67</v>
      </c>
      <c r="AA1424" s="386">
        <v>0.33</v>
      </c>
      <c r="AB1424" s="387" t="s">
        <v>65</v>
      </c>
      <c r="AC1424" s="157"/>
    </row>
    <row r="1425" spans="2:29">
      <c r="B1425" s="347">
        <v>48</v>
      </c>
      <c r="C1425" s="383">
        <v>0</v>
      </c>
      <c r="D1425" s="383" t="str">
        <f t="shared" si="202"/>
        <v>NO</v>
      </c>
      <c r="E1425" s="383" t="str">
        <f t="shared" si="203"/>
        <v>MILD</v>
      </c>
      <c r="F1425" s="383" t="str">
        <f t="shared" si="204"/>
        <v>NONE</v>
      </c>
      <c r="G1425" s="384" t="str">
        <f t="shared" si="199"/>
        <v>WET</v>
      </c>
      <c r="I1425" s="342">
        <v>2</v>
      </c>
      <c r="J1425" s="144" t="str">
        <f t="shared" si="205"/>
        <v>SMALL</v>
      </c>
      <c r="K1425" s="144" t="str">
        <f t="shared" si="206"/>
        <v>SMALL</v>
      </c>
      <c r="L1425" s="144" t="str" cm="1">
        <f t="array" ref="L1425">_xlfn.IFS(I1425&lt;=2,"SMALL",I1425&lt;=5,"MEDIUM",I1425&gt;5,"LARGE")</f>
        <v>SMALL</v>
      </c>
      <c r="M1425" s="144" t="str">
        <f t="shared" si="200"/>
        <v>YES</v>
      </c>
      <c r="N1425" s="374">
        <v>4.8899999999999997</v>
      </c>
      <c r="O1425" s="374">
        <f t="shared" si="201"/>
        <v>5</v>
      </c>
      <c r="P1425" s="158" t="str" cm="1">
        <f t="array" ref="P1425">_xlfn.SWITCH(ROUND(N1425,0),5,"Excellent",4,"Good",3,"ok","Bad")</f>
        <v>Excellent</v>
      </c>
      <c r="Q1425" s="144">
        <v>121</v>
      </c>
      <c r="R1425" s="385">
        <v>42236</v>
      </c>
      <c r="S1425" s="385">
        <v>44037</v>
      </c>
      <c r="T1425" s="144">
        <v>2020</v>
      </c>
      <c r="U1425" s="144" t="s">
        <v>69</v>
      </c>
      <c r="V1425" s="144">
        <v>272</v>
      </c>
      <c r="W1425" s="144" t="str">
        <f t="shared" si="207"/>
        <v>Active</v>
      </c>
      <c r="X1425" s="144">
        <v>2020</v>
      </c>
      <c r="Y1425" s="157" t="s">
        <v>70</v>
      </c>
      <c r="Z1425" s="386">
        <v>0.89</v>
      </c>
      <c r="AA1425" s="386">
        <v>0.9</v>
      </c>
      <c r="AB1425" s="387" t="s">
        <v>65</v>
      </c>
      <c r="AC1425" s="157"/>
    </row>
    <row r="1426" spans="2:29">
      <c r="B1426" s="347">
        <v>54</v>
      </c>
      <c r="C1426" s="383">
        <v>64</v>
      </c>
      <c r="D1426" s="383" t="str">
        <f t="shared" si="202"/>
        <v>NO</v>
      </c>
      <c r="E1426" s="383" t="str">
        <f t="shared" si="203"/>
        <v>MILD</v>
      </c>
      <c r="F1426" s="383" t="str">
        <f t="shared" si="204"/>
        <v>RAIN</v>
      </c>
      <c r="G1426" s="384" t="str">
        <f t="shared" si="199"/>
        <v>WET</v>
      </c>
      <c r="I1426" s="342">
        <v>1</v>
      </c>
      <c r="J1426" s="144" t="str">
        <f t="shared" si="205"/>
        <v>SMALL</v>
      </c>
      <c r="K1426" s="144" t="str">
        <f t="shared" si="206"/>
        <v>SMALL</v>
      </c>
      <c r="L1426" s="144" t="str" cm="1">
        <f t="array" ref="L1426">_xlfn.IFS(I1426&lt;=2,"SMALL",I1426&lt;=5,"MEDIUM",I1426&gt;5,"LARGE")</f>
        <v>SMALL</v>
      </c>
      <c r="M1426" s="144" t="str">
        <f t="shared" si="200"/>
        <v>NO</v>
      </c>
      <c r="N1426" s="374">
        <v>4.91</v>
      </c>
      <c r="O1426" s="374">
        <f t="shared" si="201"/>
        <v>5</v>
      </c>
      <c r="P1426" s="158" t="str" cm="1">
        <f t="array" ref="P1426">_xlfn.SWITCH(ROUND(N1426,0),5,"Excellent",4,"Good",3,"ok","Bad")</f>
        <v>Excellent</v>
      </c>
      <c r="Q1426" s="144">
        <v>66</v>
      </c>
      <c r="R1426" s="385">
        <v>42992</v>
      </c>
      <c r="S1426" s="385">
        <v>43457</v>
      </c>
      <c r="T1426" s="144">
        <v>2338</v>
      </c>
      <c r="U1426" s="144" t="s">
        <v>60</v>
      </c>
      <c r="V1426" s="144">
        <v>0</v>
      </c>
      <c r="W1426" s="144" t="str">
        <f t="shared" si="207"/>
        <v>Inactive</v>
      </c>
      <c r="X1426" s="144">
        <v>2338</v>
      </c>
      <c r="Y1426" s="157" t="s">
        <v>70</v>
      </c>
      <c r="Z1426" s="386">
        <v>1</v>
      </c>
      <c r="AA1426" s="386">
        <v>0.87</v>
      </c>
      <c r="AB1426" s="387" t="s">
        <v>62</v>
      </c>
      <c r="AC1426" s="157"/>
    </row>
    <row r="1427" spans="2:29">
      <c r="B1427" s="347">
        <v>41</v>
      </c>
      <c r="C1427" s="383">
        <v>0</v>
      </c>
      <c r="D1427" s="383" t="str">
        <f t="shared" si="202"/>
        <v>NO</v>
      </c>
      <c r="E1427" s="383" t="str">
        <f t="shared" si="203"/>
        <v>MILD</v>
      </c>
      <c r="F1427" s="383" t="str">
        <f t="shared" si="204"/>
        <v>NONE</v>
      </c>
      <c r="G1427" s="384" t="str">
        <f t="shared" si="199"/>
        <v>WET</v>
      </c>
      <c r="I1427" s="342">
        <v>3</v>
      </c>
      <c r="J1427" s="144" t="str">
        <f t="shared" si="205"/>
        <v>LARGE</v>
      </c>
      <c r="K1427" s="144" t="str">
        <f t="shared" si="206"/>
        <v>MEDIUM</v>
      </c>
      <c r="L1427" s="144" t="str" cm="1">
        <f t="array" ref="L1427">_xlfn.IFS(I1427&lt;=2,"SMALL",I1427&lt;=5,"MEDIUM",I1427&gt;5,"LARGE")</f>
        <v>MEDIUM</v>
      </c>
      <c r="M1427" s="144" t="str">
        <f t="shared" si="200"/>
        <v>NO</v>
      </c>
      <c r="N1427" s="374">
        <v>4.58</v>
      </c>
      <c r="O1427" s="374">
        <f t="shared" si="201"/>
        <v>5</v>
      </c>
      <c r="P1427" s="158" t="str" cm="1">
        <f t="array" ref="P1427">_xlfn.SWITCH(ROUND(N1427,0),5,"Excellent",4,"Good",3,"ok","Bad")</f>
        <v>Excellent</v>
      </c>
      <c r="Q1427" s="144">
        <v>168</v>
      </c>
      <c r="R1427" s="385">
        <v>42198</v>
      </c>
      <c r="S1427" s="385">
        <v>43903</v>
      </c>
      <c r="T1427" s="144">
        <v>2349</v>
      </c>
      <c r="U1427" s="144" t="s">
        <v>60</v>
      </c>
      <c r="V1427" s="144">
        <v>175</v>
      </c>
      <c r="W1427" s="144" t="str">
        <f t="shared" si="207"/>
        <v>Active</v>
      </c>
      <c r="X1427" s="144">
        <v>2349</v>
      </c>
      <c r="Y1427" s="157" t="s">
        <v>70</v>
      </c>
      <c r="Z1427" s="386">
        <v>1</v>
      </c>
      <c r="AA1427" s="386">
        <v>1</v>
      </c>
      <c r="AB1427" s="387" t="s">
        <v>62</v>
      </c>
      <c r="AC1427" s="157"/>
    </row>
    <row r="1428" spans="2:29">
      <c r="B1428" s="347">
        <v>44</v>
      </c>
      <c r="C1428" s="383">
        <v>0</v>
      </c>
      <c r="D1428" s="383" t="str">
        <f t="shared" si="202"/>
        <v>NO</v>
      </c>
      <c r="E1428" s="383" t="str">
        <f t="shared" si="203"/>
        <v>MILD</v>
      </c>
      <c r="F1428" s="383" t="str">
        <f t="shared" si="204"/>
        <v>NONE</v>
      </c>
      <c r="G1428" s="384" t="str">
        <f t="shared" si="199"/>
        <v>WET</v>
      </c>
      <c r="I1428" s="342">
        <v>3</v>
      </c>
      <c r="J1428" s="144" t="str">
        <f t="shared" si="205"/>
        <v>LARGE</v>
      </c>
      <c r="K1428" s="144" t="str">
        <f t="shared" si="206"/>
        <v>MEDIUM</v>
      </c>
      <c r="L1428" s="144" t="str" cm="1">
        <f t="array" ref="L1428">_xlfn.IFS(I1428&lt;=2,"SMALL",I1428&lt;=5,"MEDIUM",I1428&gt;5,"LARGE")</f>
        <v>MEDIUM</v>
      </c>
      <c r="M1428" s="144" t="str">
        <f t="shared" si="200"/>
        <v>NO</v>
      </c>
      <c r="N1428" s="374">
        <v>4.97</v>
      </c>
      <c r="O1428" s="374">
        <f t="shared" si="201"/>
        <v>5</v>
      </c>
      <c r="P1428" s="158" t="str" cm="1">
        <f t="array" ref="P1428">_xlfn.SWITCH(ROUND(N1428,0),5,"Excellent",4,"Good",3,"ok","Bad")</f>
        <v>Excellent</v>
      </c>
      <c r="Q1428" s="144">
        <v>37</v>
      </c>
      <c r="R1428" s="385">
        <v>42211</v>
      </c>
      <c r="S1428" s="385">
        <v>43805</v>
      </c>
      <c r="T1428" s="144">
        <v>460</v>
      </c>
      <c r="U1428" s="144" t="s">
        <v>69</v>
      </c>
      <c r="V1428" s="144">
        <v>0</v>
      </c>
      <c r="W1428" s="144" t="str">
        <f t="shared" si="207"/>
        <v>Inactive</v>
      </c>
      <c r="X1428" s="144">
        <v>460</v>
      </c>
      <c r="Y1428" s="157" t="s">
        <v>70</v>
      </c>
      <c r="Z1428" s="386">
        <v>0.89</v>
      </c>
      <c r="AA1428" s="386">
        <v>0.38</v>
      </c>
      <c r="AB1428" s="387" t="s">
        <v>62</v>
      </c>
      <c r="AC1428" s="157"/>
    </row>
    <row r="1429" spans="2:29">
      <c r="B1429" s="347">
        <v>50</v>
      </c>
      <c r="C1429" s="383">
        <v>0</v>
      </c>
      <c r="D1429" s="383" t="str">
        <f t="shared" si="202"/>
        <v>NO</v>
      </c>
      <c r="E1429" s="383" t="str">
        <f t="shared" si="203"/>
        <v>MILD</v>
      </c>
      <c r="F1429" s="383" t="str">
        <f t="shared" si="204"/>
        <v>NONE</v>
      </c>
      <c r="G1429" s="384" t="str">
        <f t="shared" si="199"/>
        <v>WET</v>
      </c>
      <c r="I1429" s="342">
        <v>2</v>
      </c>
      <c r="J1429" s="144" t="str">
        <f t="shared" si="205"/>
        <v>SMALL</v>
      </c>
      <c r="K1429" s="144" t="str">
        <f t="shared" si="206"/>
        <v>SMALL</v>
      </c>
      <c r="L1429" s="144" t="str" cm="1">
        <f t="array" ref="L1429">_xlfn.IFS(I1429&lt;=2,"SMALL",I1429&lt;=5,"MEDIUM",I1429&gt;5,"LARGE")</f>
        <v>SMALL</v>
      </c>
      <c r="M1429" s="144" t="str">
        <f t="shared" si="200"/>
        <v>YES</v>
      </c>
      <c r="N1429" s="374">
        <v>4.91</v>
      </c>
      <c r="O1429" s="374">
        <f t="shared" si="201"/>
        <v>5</v>
      </c>
      <c r="P1429" s="158" t="str" cm="1">
        <f t="array" ref="P1429">_xlfn.SWITCH(ROUND(N1429,0),5,"Excellent",4,"Good",3,"ok","Bad")</f>
        <v>Excellent</v>
      </c>
      <c r="Q1429" s="144">
        <v>234</v>
      </c>
      <c r="R1429" s="385">
        <v>42211</v>
      </c>
      <c r="S1429" s="385">
        <v>43898</v>
      </c>
      <c r="T1429" s="144">
        <v>687</v>
      </c>
      <c r="U1429" s="144" t="s">
        <v>60</v>
      </c>
      <c r="V1429" s="144">
        <v>358</v>
      </c>
      <c r="W1429" s="144" t="str">
        <f t="shared" si="207"/>
        <v>Active</v>
      </c>
      <c r="X1429" s="144">
        <v>687</v>
      </c>
      <c r="Y1429" s="157" t="s">
        <v>70</v>
      </c>
      <c r="Z1429" s="386">
        <v>1</v>
      </c>
      <c r="AA1429" s="386">
        <v>0.96</v>
      </c>
      <c r="AB1429" s="387" t="s">
        <v>65</v>
      </c>
      <c r="AC1429" s="157"/>
    </row>
    <row r="1430" spans="2:29">
      <c r="B1430" s="347">
        <v>50</v>
      </c>
      <c r="C1430" s="383">
        <v>25</v>
      </c>
      <c r="D1430" s="383" t="str">
        <f t="shared" si="202"/>
        <v>NO</v>
      </c>
      <c r="E1430" s="383" t="str">
        <f t="shared" si="203"/>
        <v>MILD</v>
      </c>
      <c r="F1430" s="383" t="str">
        <f t="shared" si="204"/>
        <v>RAIN</v>
      </c>
      <c r="G1430" s="384" t="str">
        <f t="shared" si="199"/>
        <v>WET</v>
      </c>
      <c r="I1430" s="342">
        <v>1</v>
      </c>
      <c r="J1430" s="144" t="str">
        <f t="shared" si="205"/>
        <v>SMALL</v>
      </c>
      <c r="K1430" s="144" t="str">
        <f t="shared" si="206"/>
        <v>SMALL</v>
      </c>
      <c r="L1430" s="144" t="str" cm="1">
        <f t="array" ref="L1430">_xlfn.IFS(I1430&lt;=2,"SMALL",I1430&lt;=5,"MEDIUM",I1430&gt;5,"LARGE")</f>
        <v>SMALL</v>
      </c>
      <c r="M1430" s="144" t="str">
        <f t="shared" si="200"/>
        <v>NO</v>
      </c>
      <c r="N1430" s="374">
        <v>4.75</v>
      </c>
      <c r="O1430" s="374">
        <f t="shared" si="201"/>
        <v>5</v>
      </c>
      <c r="P1430" s="158" t="str" cm="1">
        <f t="array" ref="P1430">_xlfn.SWITCH(ROUND(N1430,0),5,"Excellent",4,"Good",3,"ok","Bad")</f>
        <v>Excellent</v>
      </c>
      <c r="Q1430" s="144">
        <v>8</v>
      </c>
      <c r="R1430" s="385">
        <v>42862</v>
      </c>
      <c r="S1430" s="385">
        <v>43889</v>
      </c>
      <c r="T1430" s="144">
        <v>2344</v>
      </c>
      <c r="U1430" s="144" t="s">
        <v>60</v>
      </c>
      <c r="V1430" s="144">
        <v>136</v>
      </c>
      <c r="W1430" s="144" t="str">
        <f t="shared" si="207"/>
        <v>Active</v>
      </c>
      <c r="X1430" s="144">
        <v>2344</v>
      </c>
      <c r="Y1430" s="157" t="s">
        <v>70</v>
      </c>
      <c r="Z1430" s="386">
        <v>1</v>
      </c>
      <c r="AA1430" s="386">
        <v>1</v>
      </c>
      <c r="AB1430" s="387" t="s">
        <v>65</v>
      </c>
      <c r="AC1430" s="157"/>
    </row>
    <row r="1431" spans="2:29">
      <c r="B1431" s="347">
        <v>54</v>
      </c>
      <c r="C1431" s="383">
        <v>455</v>
      </c>
      <c r="D1431" s="383" t="str">
        <f t="shared" si="202"/>
        <v>NO</v>
      </c>
      <c r="E1431" s="383" t="str">
        <f t="shared" si="203"/>
        <v>MILD</v>
      </c>
      <c r="F1431" s="383" t="str">
        <f t="shared" si="204"/>
        <v>RAIN</v>
      </c>
      <c r="G1431" s="384" t="str">
        <f t="shared" si="199"/>
        <v>WET</v>
      </c>
      <c r="I1431" s="342">
        <v>2</v>
      </c>
      <c r="J1431" s="144" t="str">
        <f t="shared" si="205"/>
        <v>SMALL</v>
      </c>
      <c r="K1431" s="144" t="str">
        <f t="shared" si="206"/>
        <v>SMALL</v>
      </c>
      <c r="L1431" s="144" t="str" cm="1">
        <f t="array" ref="L1431">_xlfn.IFS(I1431&lt;=2,"SMALL",I1431&lt;=5,"MEDIUM",I1431&gt;5,"LARGE")</f>
        <v>SMALL</v>
      </c>
      <c r="M1431" s="144" t="str">
        <f t="shared" si="200"/>
        <v>NO</v>
      </c>
      <c r="N1431" s="374">
        <v>4.67</v>
      </c>
      <c r="O1431" s="374">
        <f t="shared" si="201"/>
        <v>5</v>
      </c>
      <c r="P1431" s="158" t="str" cm="1">
        <f t="array" ref="P1431">_xlfn.SWITCH(ROUND(N1431,0),5,"Excellent",4,"Good",3,"ok","Bad")</f>
        <v>Excellent</v>
      </c>
      <c r="Q1431" s="144">
        <v>6</v>
      </c>
      <c r="R1431" s="385">
        <v>42255</v>
      </c>
      <c r="S1431" s="385">
        <v>43468</v>
      </c>
      <c r="T1431" s="144">
        <v>1335</v>
      </c>
      <c r="U1431" s="144" t="s">
        <v>60</v>
      </c>
      <c r="V1431" s="144">
        <v>347</v>
      </c>
      <c r="W1431" s="144" t="str">
        <f t="shared" si="207"/>
        <v>Active</v>
      </c>
      <c r="X1431" s="144">
        <v>1335</v>
      </c>
      <c r="Y1431" s="157" t="s">
        <v>61</v>
      </c>
      <c r="Z1431" s="386">
        <v>1</v>
      </c>
      <c r="AA1431" s="386">
        <v>1</v>
      </c>
      <c r="AB1431" s="387" t="s">
        <v>65</v>
      </c>
      <c r="AC1431" s="157"/>
    </row>
    <row r="1432" spans="2:29">
      <c r="B1432" s="347">
        <v>70</v>
      </c>
      <c r="C1432" s="383">
        <v>0</v>
      </c>
      <c r="D1432" s="383" t="str">
        <f t="shared" si="202"/>
        <v>NO</v>
      </c>
      <c r="E1432" s="383" t="str">
        <f t="shared" si="203"/>
        <v>MILD</v>
      </c>
      <c r="F1432" s="383" t="str">
        <f t="shared" si="204"/>
        <v>NONE</v>
      </c>
      <c r="G1432" s="384" t="str">
        <f t="shared" si="199"/>
        <v>WET</v>
      </c>
      <c r="I1432" s="342">
        <v>2</v>
      </c>
      <c r="J1432" s="144" t="str">
        <f t="shared" si="205"/>
        <v>SMALL</v>
      </c>
      <c r="K1432" s="144" t="str">
        <f t="shared" si="206"/>
        <v>SMALL</v>
      </c>
      <c r="L1432" s="144" t="str" cm="1">
        <f t="array" ref="L1432">_xlfn.IFS(I1432&lt;=2,"SMALL",I1432&lt;=5,"MEDIUM",I1432&gt;5,"LARGE")</f>
        <v>SMALL</v>
      </c>
      <c r="M1432" s="144" t="str">
        <f t="shared" si="200"/>
        <v>NO</v>
      </c>
      <c r="N1432" s="374">
        <v>4.8899999999999997</v>
      </c>
      <c r="O1432" s="374">
        <f t="shared" si="201"/>
        <v>5</v>
      </c>
      <c r="P1432" s="158" t="str" cm="1">
        <f t="array" ref="P1432">_xlfn.SWITCH(ROUND(N1432,0),5,"Excellent",4,"Good",3,"ok","Bad")</f>
        <v>Excellent</v>
      </c>
      <c r="Q1432" s="144">
        <v>18</v>
      </c>
      <c r="R1432" s="385">
        <v>42322</v>
      </c>
      <c r="S1432" s="385">
        <v>43831</v>
      </c>
      <c r="T1432" s="144">
        <v>1335</v>
      </c>
      <c r="U1432" s="144" t="s">
        <v>60</v>
      </c>
      <c r="V1432" s="144">
        <v>0</v>
      </c>
      <c r="W1432" s="144" t="str">
        <f t="shared" si="207"/>
        <v>Inactive</v>
      </c>
      <c r="X1432" s="144">
        <v>1335</v>
      </c>
      <c r="Y1432" s="157" t="s">
        <v>70</v>
      </c>
      <c r="Z1432" s="386">
        <v>1</v>
      </c>
      <c r="AA1432" s="386">
        <v>1</v>
      </c>
      <c r="AB1432" s="387" t="s">
        <v>62</v>
      </c>
      <c r="AC1432" s="157"/>
    </row>
    <row r="1433" spans="2:29">
      <c r="B1433" s="347">
        <v>63</v>
      </c>
      <c r="C1433" s="383">
        <v>0</v>
      </c>
      <c r="D1433" s="383" t="str">
        <f t="shared" si="202"/>
        <v>NO</v>
      </c>
      <c r="E1433" s="383" t="str">
        <f t="shared" si="203"/>
        <v>MILD</v>
      </c>
      <c r="F1433" s="383" t="str">
        <f t="shared" si="204"/>
        <v>NONE</v>
      </c>
      <c r="G1433" s="384" t="str">
        <f t="shared" si="199"/>
        <v>WET</v>
      </c>
      <c r="I1433" s="342">
        <v>4</v>
      </c>
      <c r="J1433" s="144" t="str">
        <f t="shared" si="205"/>
        <v>LARGE</v>
      </c>
      <c r="K1433" s="144" t="str">
        <f t="shared" si="206"/>
        <v>MEDIUM</v>
      </c>
      <c r="L1433" s="144" t="str" cm="1">
        <f t="array" ref="L1433">_xlfn.IFS(I1433&lt;=2,"SMALL",I1433&lt;=5,"MEDIUM",I1433&gt;5,"LARGE")</f>
        <v>MEDIUM</v>
      </c>
      <c r="M1433" s="144" t="str">
        <f t="shared" si="200"/>
        <v>NO</v>
      </c>
      <c r="N1433" s="374">
        <v>4.84</v>
      </c>
      <c r="O1433" s="374">
        <f t="shared" si="201"/>
        <v>5</v>
      </c>
      <c r="P1433" s="158" t="str" cm="1">
        <f t="array" ref="P1433">_xlfn.SWITCH(ROUND(N1433,0),5,"Excellent",4,"Good",3,"ok","Bad")</f>
        <v>Excellent</v>
      </c>
      <c r="Q1433" s="144">
        <v>68</v>
      </c>
      <c r="R1433" s="385">
        <v>42212</v>
      </c>
      <c r="S1433" s="385">
        <v>43878</v>
      </c>
      <c r="T1433" s="144">
        <v>2360</v>
      </c>
      <c r="U1433" s="144" t="s">
        <v>69</v>
      </c>
      <c r="V1433" s="144">
        <v>88</v>
      </c>
      <c r="W1433" s="144" t="str">
        <f t="shared" si="207"/>
        <v>Active</v>
      </c>
      <c r="X1433" s="144">
        <v>2360</v>
      </c>
      <c r="Y1433" s="157" t="s">
        <v>64</v>
      </c>
      <c r="Z1433" s="386">
        <v>0.9</v>
      </c>
      <c r="AA1433" s="386">
        <v>0.75</v>
      </c>
      <c r="AB1433" s="387" t="s">
        <v>65</v>
      </c>
      <c r="AC1433" s="157"/>
    </row>
    <row r="1434" spans="2:29">
      <c r="B1434" s="347">
        <v>53</v>
      </c>
      <c r="C1434" s="383">
        <v>0</v>
      </c>
      <c r="D1434" s="383" t="str">
        <f t="shared" si="202"/>
        <v>NO</v>
      </c>
      <c r="E1434" s="383" t="str">
        <f t="shared" si="203"/>
        <v>MILD</v>
      </c>
      <c r="F1434" s="383" t="str">
        <f t="shared" si="204"/>
        <v>NONE</v>
      </c>
      <c r="G1434" s="384" t="str">
        <f t="shared" si="199"/>
        <v>WET</v>
      </c>
      <c r="I1434" s="342">
        <v>2</v>
      </c>
      <c r="J1434" s="144" t="str">
        <f t="shared" si="205"/>
        <v>SMALL</v>
      </c>
      <c r="K1434" s="144" t="str">
        <f t="shared" si="206"/>
        <v>SMALL</v>
      </c>
      <c r="L1434" s="144" t="str" cm="1">
        <f t="array" ref="L1434">_xlfn.IFS(I1434&lt;=2,"SMALL",I1434&lt;=5,"MEDIUM",I1434&gt;5,"LARGE")</f>
        <v>SMALL</v>
      </c>
      <c r="M1434" s="144" t="str">
        <f t="shared" si="200"/>
        <v>NO</v>
      </c>
      <c r="N1434" s="374">
        <v>4.57</v>
      </c>
      <c r="O1434" s="374">
        <f t="shared" si="201"/>
        <v>5</v>
      </c>
      <c r="P1434" s="158" t="str" cm="1">
        <f t="array" ref="P1434">_xlfn.SWITCH(ROUND(N1434,0),5,"Excellent",4,"Good",3,"ok","Bad")</f>
        <v>Excellent</v>
      </c>
      <c r="Q1434" s="144">
        <v>77</v>
      </c>
      <c r="R1434" s="385">
        <v>43023</v>
      </c>
      <c r="S1434" s="385">
        <v>43991</v>
      </c>
      <c r="T1434" s="144">
        <v>2362</v>
      </c>
      <c r="U1434" s="144" t="s">
        <v>60</v>
      </c>
      <c r="V1434" s="144">
        <v>298</v>
      </c>
      <c r="W1434" s="144" t="str">
        <f t="shared" si="207"/>
        <v>Active</v>
      </c>
      <c r="X1434" s="144">
        <v>2362</v>
      </c>
      <c r="Y1434" s="157" t="s">
        <v>61</v>
      </c>
      <c r="Z1434" s="386">
        <v>1</v>
      </c>
      <c r="AA1434" s="386">
        <v>0.63</v>
      </c>
      <c r="AB1434" s="387" t="s">
        <v>65</v>
      </c>
      <c r="AC1434" s="157"/>
    </row>
    <row r="1435" spans="2:29">
      <c r="B1435" s="347">
        <v>22</v>
      </c>
      <c r="C1435" s="383">
        <v>69</v>
      </c>
      <c r="D1435" s="383" t="str">
        <f t="shared" si="202"/>
        <v>YES</v>
      </c>
      <c r="E1435" s="383" t="str">
        <f t="shared" si="203"/>
        <v>COLD</v>
      </c>
      <c r="F1435" s="383" t="str">
        <f t="shared" si="204"/>
        <v>NONE</v>
      </c>
      <c r="G1435" s="384" t="str">
        <f t="shared" si="199"/>
        <v>WET</v>
      </c>
      <c r="I1435" s="342">
        <v>8</v>
      </c>
      <c r="J1435" s="144" t="str">
        <f t="shared" si="205"/>
        <v>LARGE</v>
      </c>
      <c r="K1435" s="144" t="str">
        <f t="shared" si="206"/>
        <v>LARGE</v>
      </c>
      <c r="L1435" s="144" t="str" cm="1">
        <f t="array" ref="L1435">_xlfn.IFS(I1435&lt;=2,"SMALL",I1435&lt;=5,"MEDIUM",I1435&gt;5,"LARGE")</f>
        <v>LARGE</v>
      </c>
      <c r="M1435" s="144" t="str">
        <f t="shared" si="200"/>
        <v>NO</v>
      </c>
      <c r="N1435" s="374">
        <v>4.6900000000000004</v>
      </c>
      <c r="O1435" s="374">
        <f t="shared" si="201"/>
        <v>5</v>
      </c>
      <c r="P1435" s="158" t="str" cm="1">
        <f t="array" ref="P1435">_xlfn.SWITCH(ROUND(N1435,0),5,"Excellent",4,"Good",3,"ok","Bad")</f>
        <v>Excellent</v>
      </c>
      <c r="Q1435" s="144">
        <v>51</v>
      </c>
      <c r="R1435" s="385">
        <v>42308</v>
      </c>
      <c r="S1435" s="385">
        <v>44001</v>
      </c>
      <c r="T1435" s="144">
        <v>2257</v>
      </c>
      <c r="U1435" s="144" t="s">
        <v>69</v>
      </c>
      <c r="V1435" s="144">
        <v>360</v>
      </c>
      <c r="W1435" s="144" t="str">
        <f t="shared" si="207"/>
        <v>Active</v>
      </c>
      <c r="X1435" s="144">
        <v>2257</v>
      </c>
      <c r="Y1435" s="157" t="s">
        <v>70</v>
      </c>
      <c r="Z1435" s="386">
        <v>1</v>
      </c>
      <c r="AA1435" s="386">
        <v>1</v>
      </c>
      <c r="AB1435" s="387" t="s">
        <v>62</v>
      </c>
      <c r="AC1435" s="157"/>
    </row>
    <row r="1436" spans="2:29">
      <c r="B1436" s="347">
        <v>20</v>
      </c>
      <c r="C1436" s="383">
        <v>0</v>
      </c>
      <c r="D1436" s="383" t="str">
        <f t="shared" si="202"/>
        <v>YES</v>
      </c>
      <c r="E1436" s="383" t="str">
        <f t="shared" si="203"/>
        <v>COLD</v>
      </c>
      <c r="F1436" s="383" t="str">
        <f t="shared" si="204"/>
        <v>NONE</v>
      </c>
      <c r="G1436" s="384" t="str">
        <f t="shared" si="199"/>
        <v>WET</v>
      </c>
      <c r="I1436" s="342">
        <v>2</v>
      </c>
      <c r="J1436" s="144" t="str">
        <f t="shared" si="205"/>
        <v>SMALL</v>
      </c>
      <c r="K1436" s="144" t="str">
        <f t="shared" si="206"/>
        <v>SMALL</v>
      </c>
      <c r="L1436" s="144" t="str" cm="1">
        <f t="array" ref="L1436">_xlfn.IFS(I1436&lt;=2,"SMALL",I1436&lt;=5,"MEDIUM",I1436&gt;5,"LARGE")</f>
        <v>SMALL</v>
      </c>
      <c r="M1436" s="144" t="str">
        <f t="shared" si="200"/>
        <v>YES</v>
      </c>
      <c r="N1436" s="374">
        <v>4.9800000000000004</v>
      </c>
      <c r="O1436" s="374">
        <f t="shared" si="201"/>
        <v>5</v>
      </c>
      <c r="P1436" s="158" t="str" cm="1">
        <f t="array" ref="P1436">_xlfn.SWITCH(ROUND(N1436,0),5,"Excellent",4,"Good",3,"ok","Bad")</f>
        <v>Excellent</v>
      </c>
      <c r="Q1436" s="144">
        <v>212</v>
      </c>
      <c r="R1436" s="385">
        <v>42282</v>
      </c>
      <c r="S1436" s="385">
        <v>43892</v>
      </c>
      <c r="T1436" s="144">
        <v>2467</v>
      </c>
      <c r="U1436" s="144" t="s">
        <v>69</v>
      </c>
      <c r="V1436" s="144">
        <v>228</v>
      </c>
      <c r="W1436" s="144" t="str">
        <f t="shared" si="207"/>
        <v>Active</v>
      </c>
      <c r="X1436" s="144">
        <v>2467</v>
      </c>
      <c r="Y1436" s="157" t="s">
        <v>70</v>
      </c>
      <c r="Z1436" s="386">
        <v>1</v>
      </c>
      <c r="AA1436" s="386">
        <v>0.75</v>
      </c>
      <c r="AB1436" s="387" t="s">
        <v>65</v>
      </c>
      <c r="AC1436" s="157"/>
    </row>
    <row r="1437" spans="2:29">
      <c r="B1437" s="347">
        <v>11</v>
      </c>
      <c r="C1437" s="383">
        <v>0</v>
      </c>
      <c r="D1437" s="383" t="str">
        <f t="shared" si="202"/>
        <v>YES</v>
      </c>
      <c r="E1437" s="383" t="str">
        <f t="shared" si="203"/>
        <v>COLD</v>
      </c>
      <c r="F1437" s="383" t="str">
        <f t="shared" si="204"/>
        <v>NONE</v>
      </c>
      <c r="G1437" s="384" t="str">
        <f t="shared" si="199"/>
        <v>WET</v>
      </c>
      <c r="I1437" s="342">
        <v>5</v>
      </c>
      <c r="J1437" s="144" t="str">
        <f t="shared" si="205"/>
        <v>LARGE</v>
      </c>
      <c r="K1437" s="144" t="str">
        <f t="shared" si="206"/>
        <v>MEDIUM</v>
      </c>
      <c r="L1437" s="144" t="str" cm="1">
        <f t="array" ref="L1437">_xlfn.IFS(I1437&lt;=2,"SMALL",I1437&lt;=5,"MEDIUM",I1437&gt;5,"LARGE")</f>
        <v>MEDIUM</v>
      </c>
      <c r="M1437" s="144" t="str">
        <f t="shared" si="200"/>
        <v>NO</v>
      </c>
      <c r="N1437" s="374">
        <v>4.97</v>
      </c>
      <c r="O1437" s="374">
        <f t="shared" si="201"/>
        <v>5</v>
      </c>
      <c r="P1437" s="158" t="str" cm="1">
        <f t="array" ref="P1437">_xlfn.SWITCH(ROUND(N1437,0),5,"Excellent",4,"Good",3,"ok","Bad")</f>
        <v>Excellent</v>
      </c>
      <c r="Q1437" s="144">
        <v>33</v>
      </c>
      <c r="R1437" s="385">
        <v>42280</v>
      </c>
      <c r="S1437" s="385">
        <v>43871</v>
      </c>
      <c r="T1437" s="144">
        <v>851</v>
      </c>
      <c r="U1437" s="144" t="s">
        <v>69</v>
      </c>
      <c r="V1437" s="144">
        <v>199</v>
      </c>
      <c r="W1437" s="144" t="str">
        <f t="shared" si="207"/>
        <v>Active</v>
      </c>
      <c r="X1437" s="144">
        <v>851</v>
      </c>
      <c r="Y1437" s="157" t="s">
        <v>64</v>
      </c>
      <c r="Z1437" s="386">
        <v>0.67</v>
      </c>
      <c r="AA1437" s="386">
        <v>0.81</v>
      </c>
      <c r="AB1437" s="387" t="s">
        <v>65</v>
      </c>
      <c r="AC1437" s="157"/>
    </row>
    <row r="1438" spans="2:29">
      <c r="B1438" s="347">
        <v>23</v>
      </c>
      <c r="C1438" s="383">
        <v>0</v>
      </c>
      <c r="D1438" s="383" t="str">
        <f t="shared" si="202"/>
        <v>YES</v>
      </c>
      <c r="E1438" s="383" t="str">
        <f t="shared" si="203"/>
        <v>COLD</v>
      </c>
      <c r="F1438" s="383" t="str">
        <f t="shared" si="204"/>
        <v>NONE</v>
      </c>
      <c r="G1438" s="384" t="str">
        <f t="shared" si="199"/>
        <v>WET</v>
      </c>
      <c r="I1438" s="342">
        <v>3</v>
      </c>
      <c r="J1438" s="144" t="str">
        <f t="shared" si="205"/>
        <v>LARGE</v>
      </c>
      <c r="K1438" s="144" t="str">
        <f t="shared" si="206"/>
        <v>MEDIUM</v>
      </c>
      <c r="L1438" s="144" t="str" cm="1">
        <f t="array" ref="L1438">_xlfn.IFS(I1438&lt;=2,"SMALL",I1438&lt;=5,"MEDIUM",I1438&gt;5,"LARGE")</f>
        <v>MEDIUM</v>
      </c>
      <c r="M1438" s="144" t="str">
        <f t="shared" si="200"/>
        <v>YES</v>
      </c>
      <c r="N1438" s="374">
        <v>4.99</v>
      </c>
      <c r="O1438" s="374">
        <f t="shared" si="201"/>
        <v>5</v>
      </c>
      <c r="P1438" s="158" t="str" cm="1">
        <f t="array" ref="P1438">_xlfn.SWITCH(ROUND(N1438,0),5,"Excellent",4,"Good",3,"ok","Bad")</f>
        <v>Excellent</v>
      </c>
      <c r="Q1438" s="144">
        <v>158</v>
      </c>
      <c r="R1438" s="385">
        <v>42223</v>
      </c>
      <c r="S1438" s="385">
        <v>43895</v>
      </c>
      <c r="T1438" s="144">
        <v>2370</v>
      </c>
      <c r="U1438" s="144" t="s">
        <v>69</v>
      </c>
      <c r="V1438" s="144">
        <v>110</v>
      </c>
      <c r="W1438" s="144" t="str">
        <f t="shared" si="207"/>
        <v>Active</v>
      </c>
      <c r="X1438" s="144">
        <v>2370</v>
      </c>
      <c r="Y1438" s="157" t="s">
        <v>70</v>
      </c>
      <c r="Z1438" s="386">
        <v>1</v>
      </c>
      <c r="AA1438" s="386">
        <v>1</v>
      </c>
      <c r="AB1438" s="387" t="s">
        <v>62</v>
      </c>
      <c r="AC1438" s="157"/>
    </row>
    <row r="1439" spans="2:29">
      <c r="B1439" s="347">
        <v>15</v>
      </c>
      <c r="C1439" s="383">
        <v>3</v>
      </c>
      <c r="D1439" s="383" t="str">
        <f t="shared" si="202"/>
        <v>YES</v>
      </c>
      <c r="E1439" s="383" t="str">
        <f t="shared" si="203"/>
        <v>COLD</v>
      </c>
      <c r="F1439" s="383" t="str">
        <f t="shared" si="204"/>
        <v>NONE</v>
      </c>
      <c r="G1439" s="384" t="str">
        <f t="shared" si="199"/>
        <v>WET</v>
      </c>
      <c r="I1439" s="342">
        <v>2</v>
      </c>
      <c r="J1439" s="144" t="str">
        <f t="shared" si="205"/>
        <v>SMALL</v>
      </c>
      <c r="K1439" s="144" t="str">
        <f t="shared" si="206"/>
        <v>SMALL</v>
      </c>
      <c r="L1439" s="144" t="str" cm="1">
        <f t="array" ref="L1439">_xlfn.IFS(I1439&lt;=2,"SMALL",I1439&lt;=5,"MEDIUM",I1439&gt;5,"LARGE")</f>
        <v>SMALL</v>
      </c>
      <c r="M1439" s="144" t="str">
        <f t="shared" si="200"/>
        <v>YES</v>
      </c>
      <c r="N1439" s="374">
        <v>4.8899999999999997</v>
      </c>
      <c r="O1439" s="374">
        <f t="shared" si="201"/>
        <v>5</v>
      </c>
      <c r="P1439" s="158" t="str" cm="1">
        <f t="array" ref="P1439">_xlfn.SWITCH(ROUND(N1439,0),5,"Excellent",4,"Good",3,"ok","Bad")</f>
        <v>Excellent</v>
      </c>
      <c r="Q1439" s="144">
        <v>229</v>
      </c>
      <c r="R1439" s="385">
        <v>42211</v>
      </c>
      <c r="S1439" s="385">
        <v>44043</v>
      </c>
      <c r="T1439" s="144">
        <v>1287</v>
      </c>
      <c r="U1439" s="144" t="s">
        <v>69</v>
      </c>
      <c r="V1439" s="144">
        <v>102</v>
      </c>
      <c r="W1439" s="144" t="str">
        <f t="shared" si="207"/>
        <v>Active</v>
      </c>
      <c r="X1439" s="144">
        <v>1287</v>
      </c>
      <c r="Y1439" s="157" t="s">
        <v>61</v>
      </c>
      <c r="Z1439" s="386">
        <v>0.75</v>
      </c>
      <c r="AA1439" s="386">
        <v>0.96</v>
      </c>
      <c r="AB1439" s="387" t="s">
        <v>65</v>
      </c>
      <c r="AC1439" s="157"/>
    </row>
    <row r="1440" spans="2:29">
      <c r="B1440" s="347">
        <v>42</v>
      </c>
      <c r="C1440" s="383">
        <v>76</v>
      </c>
      <c r="D1440" s="383" t="str">
        <f t="shared" si="202"/>
        <v>NO</v>
      </c>
      <c r="E1440" s="383" t="str">
        <f t="shared" si="203"/>
        <v>MILD</v>
      </c>
      <c r="F1440" s="383" t="str">
        <f t="shared" si="204"/>
        <v>RAIN</v>
      </c>
      <c r="G1440" s="384" t="str">
        <f t="shared" si="199"/>
        <v>WET</v>
      </c>
      <c r="I1440" s="342">
        <v>5</v>
      </c>
      <c r="J1440" s="144" t="str">
        <f t="shared" si="205"/>
        <v>LARGE</v>
      </c>
      <c r="K1440" s="144" t="str">
        <f t="shared" si="206"/>
        <v>MEDIUM</v>
      </c>
      <c r="L1440" s="144" t="str" cm="1">
        <f t="array" ref="L1440">_xlfn.IFS(I1440&lt;=2,"SMALL",I1440&lt;=5,"MEDIUM",I1440&gt;5,"LARGE")</f>
        <v>MEDIUM</v>
      </c>
      <c r="M1440" s="144" t="str">
        <f t="shared" si="200"/>
        <v>YES</v>
      </c>
      <c r="N1440" s="374">
        <v>4.8099999999999996</v>
      </c>
      <c r="O1440" s="374">
        <f t="shared" si="201"/>
        <v>5</v>
      </c>
      <c r="P1440" s="158" t="str" cm="1">
        <f t="array" ref="P1440">_xlfn.SWITCH(ROUND(N1440,0),5,"Excellent",4,"Good",3,"ok","Bad")</f>
        <v>Excellent</v>
      </c>
      <c r="Q1440" s="144">
        <v>132</v>
      </c>
      <c r="R1440" s="385">
        <v>42348</v>
      </c>
      <c r="S1440" s="385">
        <v>43898</v>
      </c>
      <c r="T1440" s="144">
        <v>2327</v>
      </c>
      <c r="U1440" s="144" t="s">
        <v>69</v>
      </c>
      <c r="V1440" s="144">
        <v>363</v>
      </c>
      <c r="W1440" s="144" t="str">
        <f t="shared" si="207"/>
        <v>Active</v>
      </c>
      <c r="X1440" s="144">
        <v>2327</v>
      </c>
      <c r="Y1440" s="157" t="s">
        <v>61</v>
      </c>
      <c r="Z1440" s="386">
        <v>1</v>
      </c>
      <c r="AA1440" s="386">
        <v>0.85</v>
      </c>
      <c r="AB1440" s="387" t="s">
        <v>62</v>
      </c>
      <c r="AC1440" s="157"/>
    </row>
    <row r="1441" spans="2:29">
      <c r="B1441" s="347">
        <v>33</v>
      </c>
      <c r="C1441" s="383">
        <v>23</v>
      </c>
      <c r="D1441" s="383" t="str">
        <f t="shared" si="202"/>
        <v>YES</v>
      </c>
      <c r="E1441" s="383" t="str">
        <f t="shared" si="203"/>
        <v>COLD</v>
      </c>
      <c r="F1441" s="383" t="str">
        <f t="shared" si="204"/>
        <v>NONE</v>
      </c>
      <c r="G1441" s="384" t="str">
        <f t="shared" si="199"/>
        <v>WET</v>
      </c>
      <c r="I1441" s="342">
        <v>4</v>
      </c>
      <c r="J1441" s="144" t="str">
        <f t="shared" si="205"/>
        <v>LARGE</v>
      </c>
      <c r="K1441" s="144" t="str">
        <f t="shared" si="206"/>
        <v>MEDIUM</v>
      </c>
      <c r="L1441" s="144" t="str" cm="1">
        <f t="array" ref="L1441">_xlfn.IFS(I1441&lt;=2,"SMALL",I1441&lt;=5,"MEDIUM",I1441&gt;5,"LARGE")</f>
        <v>MEDIUM</v>
      </c>
      <c r="M1441" s="144" t="str">
        <f t="shared" si="200"/>
        <v>YES</v>
      </c>
      <c r="N1441" s="374">
        <v>4.83</v>
      </c>
      <c r="O1441" s="374">
        <f t="shared" si="201"/>
        <v>5</v>
      </c>
      <c r="P1441" s="158" t="str" cm="1">
        <f t="array" ref="P1441">_xlfn.SWITCH(ROUND(N1441,0),5,"Excellent",4,"Good",3,"ok","Bad")</f>
        <v>Excellent</v>
      </c>
      <c r="Q1441" s="144">
        <v>177</v>
      </c>
      <c r="R1441" s="385">
        <v>42227</v>
      </c>
      <c r="S1441" s="385">
        <v>44014</v>
      </c>
      <c r="T1441" s="144">
        <v>2371</v>
      </c>
      <c r="U1441" s="144" t="s">
        <v>69</v>
      </c>
      <c r="V1441" s="144">
        <v>362</v>
      </c>
      <c r="W1441" s="144" t="str">
        <f t="shared" si="207"/>
        <v>Active</v>
      </c>
      <c r="X1441" s="144">
        <v>2371</v>
      </c>
      <c r="Y1441" s="157" t="s">
        <v>64</v>
      </c>
      <c r="Z1441" s="386">
        <v>0.67</v>
      </c>
      <c r="AA1441" s="386">
        <v>0.2</v>
      </c>
      <c r="AB1441" s="387" t="s">
        <v>65</v>
      </c>
      <c r="AC1441" s="157"/>
    </row>
    <row r="1442" spans="2:29">
      <c r="B1442" s="347">
        <v>31</v>
      </c>
      <c r="C1442" s="383">
        <v>0</v>
      </c>
      <c r="D1442" s="383" t="str">
        <f t="shared" si="202"/>
        <v>YES</v>
      </c>
      <c r="E1442" s="383" t="str">
        <f t="shared" si="203"/>
        <v>COLD</v>
      </c>
      <c r="F1442" s="383" t="str">
        <f t="shared" si="204"/>
        <v>NONE</v>
      </c>
      <c r="G1442" s="384" t="str">
        <f t="shared" si="199"/>
        <v>WET</v>
      </c>
      <c r="I1442" s="342">
        <v>2</v>
      </c>
      <c r="J1442" s="144" t="str">
        <f t="shared" si="205"/>
        <v>SMALL</v>
      </c>
      <c r="K1442" s="144" t="str">
        <f t="shared" si="206"/>
        <v>SMALL</v>
      </c>
      <c r="L1442" s="144" t="str" cm="1">
        <f t="array" ref="L1442">_xlfn.IFS(I1442&lt;=2,"SMALL",I1442&lt;=5,"MEDIUM",I1442&gt;5,"LARGE")</f>
        <v>SMALL</v>
      </c>
      <c r="M1442" s="144" t="str">
        <f t="shared" si="200"/>
        <v>YES</v>
      </c>
      <c r="N1442" s="374">
        <v>4.99</v>
      </c>
      <c r="O1442" s="374">
        <f t="shared" si="201"/>
        <v>5</v>
      </c>
      <c r="P1442" s="158" t="str" cm="1">
        <f t="array" ref="P1442">_xlfn.SWITCH(ROUND(N1442,0),5,"Excellent",4,"Good",3,"ok","Bad")</f>
        <v>Excellent</v>
      </c>
      <c r="Q1442" s="144">
        <v>156</v>
      </c>
      <c r="R1442" s="385">
        <v>42265</v>
      </c>
      <c r="S1442" s="385">
        <v>43907</v>
      </c>
      <c r="T1442" s="144">
        <v>1580</v>
      </c>
      <c r="U1442" s="144" t="s">
        <v>60</v>
      </c>
      <c r="V1442" s="144">
        <v>228</v>
      </c>
      <c r="W1442" s="144" t="str">
        <f t="shared" si="207"/>
        <v>Active</v>
      </c>
      <c r="X1442" s="144">
        <v>1580</v>
      </c>
      <c r="Y1442" s="157" t="s">
        <v>70</v>
      </c>
      <c r="Z1442" s="386">
        <v>1</v>
      </c>
      <c r="AA1442" s="386">
        <v>1</v>
      </c>
      <c r="AB1442" s="387" t="s">
        <v>62</v>
      </c>
      <c r="AC1442" s="157"/>
    </row>
    <row r="1443" spans="2:29">
      <c r="B1443" s="347">
        <v>31</v>
      </c>
      <c r="C1443" s="383">
        <v>109</v>
      </c>
      <c r="D1443" s="383" t="str">
        <f t="shared" si="202"/>
        <v>YES</v>
      </c>
      <c r="E1443" s="383" t="str">
        <f t="shared" si="203"/>
        <v>COLD</v>
      </c>
      <c r="F1443" s="383" t="str">
        <f t="shared" si="204"/>
        <v>NONE</v>
      </c>
      <c r="G1443" s="384" t="str">
        <f t="shared" si="199"/>
        <v>WET</v>
      </c>
      <c r="I1443" s="342">
        <v>2</v>
      </c>
      <c r="J1443" s="144" t="str">
        <f t="shared" si="205"/>
        <v>SMALL</v>
      </c>
      <c r="K1443" s="144" t="str">
        <f t="shared" si="206"/>
        <v>SMALL</v>
      </c>
      <c r="L1443" s="144" t="str" cm="1">
        <f t="array" ref="L1443">_xlfn.IFS(I1443&lt;=2,"SMALL",I1443&lt;=5,"MEDIUM",I1443&gt;5,"LARGE")</f>
        <v>SMALL</v>
      </c>
      <c r="M1443" s="144" t="str">
        <f t="shared" si="200"/>
        <v>NO</v>
      </c>
      <c r="N1443" s="374">
        <v>4.84</v>
      </c>
      <c r="O1443" s="374">
        <f t="shared" si="201"/>
        <v>5</v>
      </c>
      <c r="P1443" s="158" t="str" cm="1">
        <f t="array" ref="P1443">_xlfn.SWITCH(ROUND(N1443,0),5,"Excellent",4,"Good",3,"ok","Bad")</f>
        <v>Excellent</v>
      </c>
      <c r="Q1443" s="144">
        <v>68</v>
      </c>
      <c r="R1443" s="385">
        <v>42309</v>
      </c>
      <c r="S1443" s="385">
        <v>43934</v>
      </c>
      <c r="T1443" s="144">
        <v>2144</v>
      </c>
      <c r="U1443" s="144" t="s">
        <v>69</v>
      </c>
      <c r="V1443" s="144">
        <v>364</v>
      </c>
      <c r="W1443" s="144" t="str">
        <f t="shared" si="207"/>
        <v>Active</v>
      </c>
      <c r="X1443" s="144">
        <v>2144</v>
      </c>
      <c r="Y1443" s="157" t="s">
        <v>70</v>
      </c>
      <c r="Z1443" s="386">
        <v>1</v>
      </c>
      <c r="AA1443" s="386">
        <v>0.33</v>
      </c>
      <c r="AB1443" s="387" t="s">
        <v>65</v>
      </c>
      <c r="AC1443" s="157"/>
    </row>
    <row r="1444" spans="2:29">
      <c r="B1444" s="347">
        <v>22</v>
      </c>
      <c r="C1444" s="383">
        <v>18</v>
      </c>
      <c r="D1444" s="383" t="str">
        <f t="shared" si="202"/>
        <v>YES</v>
      </c>
      <c r="E1444" s="383" t="str">
        <f t="shared" si="203"/>
        <v>COLD</v>
      </c>
      <c r="F1444" s="383" t="str">
        <f t="shared" si="204"/>
        <v>NONE</v>
      </c>
      <c r="G1444" s="384" t="str">
        <f t="shared" si="199"/>
        <v>WET</v>
      </c>
      <c r="I1444" s="342">
        <v>6</v>
      </c>
      <c r="J1444" s="144" t="str">
        <f t="shared" si="205"/>
        <v>LARGE</v>
      </c>
      <c r="K1444" s="144" t="str">
        <f t="shared" si="206"/>
        <v>LARGE</v>
      </c>
      <c r="L1444" s="144" t="str" cm="1">
        <f t="array" ref="L1444">_xlfn.IFS(I1444&lt;=2,"SMALL",I1444&lt;=5,"MEDIUM",I1444&gt;5,"LARGE")</f>
        <v>LARGE</v>
      </c>
      <c r="M1444" s="144" t="str">
        <f t="shared" si="200"/>
        <v>NO</v>
      </c>
      <c r="N1444" s="374">
        <v>4.78</v>
      </c>
      <c r="O1444" s="374">
        <f t="shared" si="201"/>
        <v>5</v>
      </c>
      <c r="P1444" s="158" t="str" cm="1">
        <f t="array" ref="P1444">_xlfn.SWITCH(ROUND(N1444,0),5,"Excellent",4,"Good",3,"ok","Bad")</f>
        <v>Excellent</v>
      </c>
      <c r="Q1444" s="144">
        <v>9</v>
      </c>
      <c r="R1444" s="385">
        <v>42272</v>
      </c>
      <c r="S1444" s="385">
        <v>43467</v>
      </c>
      <c r="T1444" s="144">
        <v>2373</v>
      </c>
      <c r="U1444" s="144" t="s">
        <v>69</v>
      </c>
      <c r="V1444" s="144">
        <v>365</v>
      </c>
      <c r="W1444" s="144" t="str">
        <f t="shared" si="207"/>
        <v>Active</v>
      </c>
      <c r="X1444" s="144">
        <v>2373</v>
      </c>
      <c r="Y1444" s="157" t="s">
        <v>64</v>
      </c>
      <c r="Z1444" s="386">
        <v>0.8</v>
      </c>
      <c r="AA1444" s="386">
        <v>0.77</v>
      </c>
      <c r="AB1444" s="387" t="s">
        <v>62</v>
      </c>
      <c r="AC1444" s="157"/>
    </row>
    <row r="1445" spans="2:29">
      <c r="B1445" s="347">
        <v>42</v>
      </c>
      <c r="C1445" s="383">
        <v>0</v>
      </c>
      <c r="D1445" s="383" t="str">
        <f t="shared" si="202"/>
        <v>NO</v>
      </c>
      <c r="E1445" s="383" t="str">
        <f t="shared" si="203"/>
        <v>MILD</v>
      </c>
      <c r="F1445" s="383" t="str">
        <f t="shared" si="204"/>
        <v>NONE</v>
      </c>
      <c r="G1445" s="384" t="str">
        <f t="shared" si="199"/>
        <v>WET</v>
      </c>
      <c r="I1445" s="342">
        <v>2</v>
      </c>
      <c r="J1445" s="144" t="str">
        <f t="shared" si="205"/>
        <v>SMALL</v>
      </c>
      <c r="K1445" s="144" t="str">
        <f t="shared" si="206"/>
        <v>SMALL</v>
      </c>
      <c r="L1445" s="144" t="str" cm="1">
        <f t="array" ref="L1445">_xlfn.IFS(I1445&lt;=2,"SMALL",I1445&lt;=5,"MEDIUM",I1445&gt;5,"LARGE")</f>
        <v>SMALL</v>
      </c>
      <c r="M1445" s="144" t="str">
        <f t="shared" si="200"/>
        <v>NO</v>
      </c>
      <c r="N1445" s="374">
        <v>4.5</v>
      </c>
      <c r="O1445" s="374">
        <f t="shared" si="201"/>
        <v>5</v>
      </c>
      <c r="P1445" s="158" t="str" cm="1">
        <f t="array" ref="P1445">_xlfn.SWITCH(ROUND(N1445,0),5,"Excellent",4,"Good",3,"ok","Bad")</f>
        <v>Excellent</v>
      </c>
      <c r="Q1445" s="144">
        <v>20</v>
      </c>
      <c r="R1445" s="385">
        <v>42283</v>
      </c>
      <c r="S1445" s="385">
        <v>43699</v>
      </c>
      <c r="T1445" s="144">
        <v>1624</v>
      </c>
      <c r="U1445" s="144" t="s">
        <v>60</v>
      </c>
      <c r="V1445" s="144">
        <v>180</v>
      </c>
      <c r="W1445" s="144" t="str">
        <f t="shared" si="207"/>
        <v>Active</v>
      </c>
      <c r="X1445" s="144">
        <v>1624</v>
      </c>
      <c r="Y1445" s="157" t="s">
        <v>70</v>
      </c>
      <c r="Z1445" s="386">
        <v>1</v>
      </c>
      <c r="AA1445" s="386">
        <v>1</v>
      </c>
      <c r="AB1445" s="387" t="s">
        <v>62</v>
      </c>
      <c r="AC1445" s="157"/>
    </row>
    <row r="1446" spans="2:29">
      <c r="B1446" s="347">
        <v>38</v>
      </c>
      <c r="C1446" s="383">
        <v>0</v>
      </c>
      <c r="D1446" s="383" t="str">
        <f t="shared" si="202"/>
        <v>NO</v>
      </c>
      <c r="E1446" s="383" t="str">
        <f t="shared" si="203"/>
        <v>COLD</v>
      </c>
      <c r="F1446" s="383" t="str">
        <f t="shared" si="204"/>
        <v>NONE</v>
      </c>
      <c r="G1446" s="384" t="str">
        <f t="shared" si="199"/>
        <v>WET</v>
      </c>
      <c r="I1446" s="342">
        <v>2</v>
      </c>
      <c r="J1446" s="144" t="str">
        <f t="shared" si="205"/>
        <v>SMALL</v>
      </c>
      <c r="K1446" s="144" t="str">
        <f t="shared" si="206"/>
        <v>SMALL</v>
      </c>
      <c r="L1446" s="144" t="str" cm="1">
        <f t="array" ref="L1446">_xlfn.IFS(I1446&lt;=2,"SMALL",I1446&lt;=5,"MEDIUM",I1446&gt;5,"LARGE")</f>
        <v>SMALL</v>
      </c>
      <c r="M1446" s="144" t="str">
        <f t="shared" si="200"/>
        <v>NO</v>
      </c>
      <c r="N1446" s="374">
        <v>4.83</v>
      </c>
      <c r="O1446" s="374">
        <f t="shared" si="201"/>
        <v>5</v>
      </c>
      <c r="P1446" s="158" t="str" cm="1">
        <f t="array" ref="P1446">_xlfn.SWITCH(ROUND(N1446,0),5,"Excellent",4,"Good",3,"ok","Bad")</f>
        <v>Excellent</v>
      </c>
      <c r="Q1446" s="144">
        <v>6</v>
      </c>
      <c r="R1446" s="385">
        <v>42515</v>
      </c>
      <c r="S1446" s="385">
        <v>43909</v>
      </c>
      <c r="T1446" s="144">
        <v>1605</v>
      </c>
      <c r="U1446" s="144" t="s">
        <v>69</v>
      </c>
      <c r="V1446" s="144">
        <v>365</v>
      </c>
      <c r="W1446" s="144" t="str">
        <f t="shared" si="207"/>
        <v>Active</v>
      </c>
      <c r="X1446" s="144">
        <v>1605</v>
      </c>
      <c r="Y1446" s="157" t="s">
        <v>70</v>
      </c>
      <c r="Z1446" s="386">
        <v>1</v>
      </c>
      <c r="AA1446" s="386">
        <v>1</v>
      </c>
      <c r="AB1446" s="387" t="s">
        <v>65</v>
      </c>
      <c r="AC1446" s="157"/>
    </row>
    <row r="1447" spans="2:29">
      <c r="B1447" s="347">
        <v>19</v>
      </c>
      <c r="C1447" s="383">
        <v>0</v>
      </c>
      <c r="D1447" s="383" t="str">
        <f t="shared" si="202"/>
        <v>YES</v>
      </c>
      <c r="E1447" s="383" t="str">
        <f t="shared" si="203"/>
        <v>COLD</v>
      </c>
      <c r="F1447" s="383" t="str">
        <f t="shared" si="204"/>
        <v>NONE</v>
      </c>
      <c r="G1447" s="384" t="str">
        <f t="shared" si="199"/>
        <v>WET</v>
      </c>
      <c r="I1447" s="342">
        <v>6</v>
      </c>
      <c r="J1447" s="144" t="str">
        <f t="shared" si="205"/>
        <v>LARGE</v>
      </c>
      <c r="K1447" s="144" t="str">
        <f t="shared" si="206"/>
        <v>LARGE</v>
      </c>
      <c r="L1447" s="144" t="str" cm="1">
        <f t="array" ref="L1447">_xlfn.IFS(I1447&lt;=2,"SMALL",I1447&lt;=5,"MEDIUM",I1447&gt;5,"LARGE")</f>
        <v>LARGE</v>
      </c>
      <c r="M1447" s="144" t="str">
        <f t="shared" si="200"/>
        <v>YES</v>
      </c>
      <c r="N1447" s="374">
        <v>4.9800000000000004</v>
      </c>
      <c r="O1447" s="374">
        <f t="shared" si="201"/>
        <v>5</v>
      </c>
      <c r="P1447" s="158" t="str" cm="1">
        <f t="array" ref="P1447">_xlfn.SWITCH(ROUND(N1447,0),5,"Excellent",4,"Good",3,"ok","Bad")</f>
        <v>Excellent</v>
      </c>
      <c r="Q1447" s="144">
        <v>169</v>
      </c>
      <c r="R1447" s="385">
        <v>42301</v>
      </c>
      <c r="S1447" s="385">
        <v>44044</v>
      </c>
      <c r="T1447" s="144">
        <v>2311</v>
      </c>
      <c r="U1447" s="144" t="s">
        <v>69</v>
      </c>
      <c r="V1447" s="144">
        <v>12</v>
      </c>
      <c r="W1447" s="144" t="str">
        <f t="shared" si="207"/>
        <v>Active</v>
      </c>
      <c r="X1447" s="144">
        <v>2311</v>
      </c>
      <c r="Y1447" s="157" t="s">
        <v>61</v>
      </c>
      <c r="Z1447" s="386">
        <v>1</v>
      </c>
      <c r="AA1447" s="386">
        <v>0.72</v>
      </c>
      <c r="AB1447" s="387" t="s">
        <v>62</v>
      </c>
      <c r="AC1447" s="157"/>
    </row>
    <row r="1448" spans="2:29">
      <c r="B1448" s="347">
        <v>14</v>
      </c>
      <c r="C1448" s="383">
        <v>56</v>
      </c>
      <c r="D1448" s="383" t="str">
        <f t="shared" si="202"/>
        <v>YES</v>
      </c>
      <c r="E1448" s="383" t="str">
        <f t="shared" si="203"/>
        <v>COLD</v>
      </c>
      <c r="F1448" s="383" t="str">
        <f t="shared" si="204"/>
        <v>NONE</v>
      </c>
      <c r="G1448" s="384" t="str">
        <f t="shared" si="199"/>
        <v>WET</v>
      </c>
      <c r="I1448" s="342">
        <v>5</v>
      </c>
      <c r="J1448" s="144" t="str">
        <f t="shared" si="205"/>
        <v>LARGE</v>
      </c>
      <c r="K1448" s="144" t="str">
        <f t="shared" si="206"/>
        <v>MEDIUM</v>
      </c>
      <c r="L1448" s="144" t="str" cm="1">
        <f t="array" ref="L1448">_xlfn.IFS(I1448&lt;=2,"SMALL",I1448&lt;=5,"MEDIUM",I1448&gt;5,"LARGE")</f>
        <v>MEDIUM</v>
      </c>
      <c r="M1448" s="144" t="str">
        <f t="shared" si="200"/>
        <v>NO</v>
      </c>
      <c r="N1448" s="374">
        <v>4.82</v>
      </c>
      <c r="O1448" s="374">
        <f t="shared" si="201"/>
        <v>5</v>
      </c>
      <c r="P1448" s="158" t="str" cm="1">
        <f t="array" ref="P1448">_xlfn.SWITCH(ROUND(N1448,0),5,"Excellent",4,"Good",3,"ok","Bad")</f>
        <v>Excellent</v>
      </c>
      <c r="Q1448" s="144">
        <v>79</v>
      </c>
      <c r="R1448" s="385">
        <v>42266</v>
      </c>
      <c r="S1448" s="385">
        <v>43861</v>
      </c>
      <c r="T1448" s="144">
        <v>2375</v>
      </c>
      <c r="U1448" s="144" t="s">
        <v>69</v>
      </c>
      <c r="V1448" s="144">
        <v>349</v>
      </c>
      <c r="W1448" s="144" t="str">
        <f t="shared" si="207"/>
        <v>Active</v>
      </c>
      <c r="X1448" s="144">
        <v>2375</v>
      </c>
      <c r="Y1448" s="157" t="s">
        <v>70</v>
      </c>
      <c r="Z1448" s="386">
        <v>1</v>
      </c>
      <c r="AA1448" s="386">
        <v>0.89</v>
      </c>
      <c r="AB1448" s="387" t="s">
        <v>65</v>
      </c>
      <c r="AC1448" s="157"/>
    </row>
    <row r="1449" spans="2:29">
      <c r="B1449" s="347">
        <v>44</v>
      </c>
      <c r="C1449" s="383">
        <v>163</v>
      </c>
      <c r="D1449" s="383" t="str">
        <f t="shared" si="202"/>
        <v>NO</v>
      </c>
      <c r="E1449" s="383" t="str">
        <f t="shared" si="203"/>
        <v>MILD</v>
      </c>
      <c r="F1449" s="383" t="str">
        <f t="shared" si="204"/>
        <v>RAIN</v>
      </c>
      <c r="G1449" s="384" t="str">
        <f t="shared" si="199"/>
        <v>WET</v>
      </c>
      <c r="I1449" s="342">
        <v>2</v>
      </c>
      <c r="J1449" s="144" t="str">
        <f t="shared" si="205"/>
        <v>SMALL</v>
      </c>
      <c r="K1449" s="144" t="str">
        <f t="shared" si="206"/>
        <v>SMALL</v>
      </c>
      <c r="L1449" s="144" t="str" cm="1">
        <f t="array" ref="L1449">_xlfn.IFS(I1449&lt;=2,"SMALL",I1449&lt;=5,"MEDIUM",I1449&gt;5,"LARGE")</f>
        <v>SMALL</v>
      </c>
      <c r="M1449" s="144" t="str">
        <f t="shared" si="200"/>
        <v>NO</v>
      </c>
      <c r="N1449" s="374">
        <v>4.83</v>
      </c>
      <c r="O1449" s="374">
        <f t="shared" si="201"/>
        <v>5</v>
      </c>
      <c r="P1449" s="158" t="str" cm="1">
        <f t="array" ref="P1449">_xlfn.SWITCH(ROUND(N1449,0),5,"Excellent",4,"Good",3,"ok","Bad")</f>
        <v>Excellent</v>
      </c>
      <c r="Q1449" s="144">
        <v>65</v>
      </c>
      <c r="R1449" s="385">
        <v>42240</v>
      </c>
      <c r="S1449" s="385">
        <v>43906</v>
      </c>
      <c r="T1449" s="144">
        <v>1045</v>
      </c>
      <c r="U1449" s="144" t="s">
        <v>69</v>
      </c>
      <c r="V1449" s="144">
        <v>0</v>
      </c>
      <c r="W1449" s="144" t="str">
        <f t="shared" si="207"/>
        <v>Inactive</v>
      </c>
      <c r="X1449" s="144">
        <v>1045</v>
      </c>
      <c r="Y1449" s="157" t="s">
        <v>70</v>
      </c>
      <c r="Z1449" s="386">
        <v>1</v>
      </c>
      <c r="AA1449" s="386">
        <v>1</v>
      </c>
      <c r="AB1449" s="387" t="s">
        <v>65</v>
      </c>
      <c r="AC1449" s="157"/>
    </row>
    <row r="1450" spans="2:29">
      <c r="B1450" s="347">
        <v>27</v>
      </c>
      <c r="C1450" s="383">
        <v>0</v>
      </c>
      <c r="D1450" s="383" t="str">
        <f t="shared" si="202"/>
        <v>YES</v>
      </c>
      <c r="E1450" s="383" t="str">
        <f t="shared" si="203"/>
        <v>COLD</v>
      </c>
      <c r="F1450" s="383" t="str">
        <f t="shared" si="204"/>
        <v>NONE</v>
      </c>
      <c r="G1450" s="384" t="str">
        <f t="shared" si="199"/>
        <v>WET</v>
      </c>
      <c r="I1450" s="342">
        <v>3</v>
      </c>
      <c r="J1450" s="144" t="str">
        <f t="shared" si="205"/>
        <v>LARGE</v>
      </c>
      <c r="K1450" s="144" t="str">
        <f t="shared" si="206"/>
        <v>MEDIUM</v>
      </c>
      <c r="L1450" s="144" t="str" cm="1">
        <f t="array" ref="L1450">_xlfn.IFS(I1450&lt;=2,"SMALL",I1450&lt;=5,"MEDIUM",I1450&gt;5,"LARGE")</f>
        <v>MEDIUM</v>
      </c>
      <c r="M1450" s="144" t="str">
        <f t="shared" si="200"/>
        <v>NO</v>
      </c>
      <c r="N1450" s="374">
        <v>4.75</v>
      </c>
      <c r="O1450" s="374">
        <f t="shared" si="201"/>
        <v>5</v>
      </c>
      <c r="P1450" s="158" t="str" cm="1">
        <f t="array" ref="P1450">_xlfn.SWITCH(ROUND(N1450,0),5,"Excellent",4,"Good",3,"ok","Bad")</f>
        <v>Excellent</v>
      </c>
      <c r="Q1450" s="144">
        <v>8</v>
      </c>
      <c r="R1450" s="385">
        <v>42297</v>
      </c>
      <c r="S1450" s="385">
        <v>43680</v>
      </c>
      <c r="T1450" s="144">
        <v>1444</v>
      </c>
      <c r="U1450" s="144" t="s">
        <v>69</v>
      </c>
      <c r="V1450" s="144">
        <v>93</v>
      </c>
      <c r="W1450" s="144" t="str">
        <f t="shared" si="207"/>
        <v>Active</v>
      </c>
      <c r="X1450" s="144">
        <v>1444</v>
      </c>
      <c r="Y1450" s="157" t="s">
        <v>64</v>
      </c>
      <c r="Z1450" s="386">
        <v>1</v>
      </c>
      <c r="AA1450" s="386">
        <v>0.6</v>
      </c>
      <c r="AB1450" s="387" t="s">
        <v>65</v>
      </c>
      <c r="AC1450" s="157"/>
    </row>
    <row r="1451" spans="2:29">
      <c r="B1451" s="347">
        <v>33</v>
      </c>
      <c r="C1451" s="383">
        <v>135</v>
      </c>
      <c r="D1451" s="383" t="str">
        <f t="shared" si="202"/>
        <v>YES</v>
      </c>
      <c r="E1451" s="383" t="str">
        <f t="shared" si="203"/>
        <v>COLD</v>
      </c>
      <c r="F1451" s="383" t="str">
        <f t="shared" si="204"/>
        <v>NONE</v>
      </c>
      <c r="G1451" s="384" t="str">
        <f t="shared" si="199"/>
        <v>WET</v>
      </c>
      <c r="I1451" s="342">
        <v>4</v>
      </c>
      <c r="J1451" s="144" t="str">
        <f t="shared" si="205"/>
        <v>LARGE</v>
      </c>
      <c r="K1451" s="144" t="str">
        <f t="shared" si="206"/>
        <v>MEDIUM</v>
      </c>
      <c r="L1451" s="144" t="str" cm="1">
        <f t="array" ref="L1451">_xlfn.IFS(I1451&lt;=2,"SMALL",I1451&lt;=5,"MEDIUM",I1451&gt;5,"LARGE")</f>
        <v>MEDIUM</v>
      </c>
      <c r="M1451" s="144" t="str">
        <f t="shared" si="200"/>
        <v>YES</v>
      </c>
      <c r="N1451" s="374">
        <v>4.9800000000000004</v>
      </c>
      <c r="O1451" s="374">
        <f t="shared" si="201"/>
        <v>5</v>
      </c>
      <c r="P1451" s="158" t="str" cm="1">
        <f t="array" ref="P1451">_xlfn.SWITCH(ROUND(N1451,0),5,"Excellent",4,"Good",3,"ok","Bad")</f>
        <v>Excellent</v>
      </c>
      <c r="Q1451" s="144">
        <v>148</v>
      </c>
      <c r="R1451" s="385">
        <v>42244</v>
      </c>
      <c r="S1451" s="385">
        <v>43834</v>
      </c>
      <c r="T1451" s="144">
        <v>2380</v>
      </c>
      <c r="U1451" s="144" t="s">
        <v>69</v>
      </c>
      <c r="V1451" s="144">
        <v>227</v>
      </c>
      <c r="W1451" s="144" t="str">
        <f t="shared" si="207"/>
        <v>Active</v>
      </c>
      <c r="X1451" s="144">
        <v>2380</v>
      </c>
      <c r="Y1451" s="157" t="s">
        <v>64</v>
      </c>
      <c r="Z1451" s="386">
        <v>1</v>
      </c>
      <c r="AA1451" s="386">
        <v>0.73</v>
      </c>
      <c r="AB1451" s="387" t="s">
        <v>62</v>
      </c>
      <c r="AC1451" s="157"/>
    </row>
    <row r="1452" spans="2:29">
      <c r="B1452" s="347">
        <v>11</v>
      </c>
      <c r="C1452" s="383">
        <v>0</v>
      </c>
      <c r="D1452" s="383" t="str">
        <f t="shared" si="202"/>
        <v>YES</v>
      </c>
      <c r="E1452" s="383" t="str">
        <f t="shared" si="203"/>
        <v>COLD</v>
      </c>
      <c r="F1452" s="383" t="str">
        <f t="shared" si="204"/>
        <v>NONE</v>
      </c>
      <c r="G1452" s="384" t="str">
        <f t="shared" si="199"/>
        <v>WET</v>
      </c>
      <c r="I1452" s="342">
        <v>2</v>
      </c>
      <c r="J1452" s="144" t="str">
        <f t="shared" si="205"/>
        <v>SMALL</v>
      </c>
      <c r="K1452" s="144" t="str">
        <f t="shared" si="206"/>
        <v>SMALL</v>
      </c>
      <c r="L1452" s="144" t="str" cm="1">
        <f t="array" ref="L1452">_xlfn.IFS(I1452&lt;=2,"SMALL",I1452&lt;=5,"MEDIUM",I1452&gt;5,"LARGE")</f>
        <v>SMALL</v>
      </c>
      <c r="M1452" s="144" t="str">
        <f t="shared" si="200"/>
        <v>NO</v>
      </c>
      <c r="N1452" s="374">
        <v>4.6100000000000003</v>
      </c>
      <c r="O1452" s="374">
        <f t="shared" si="201"/>
        <v>5</v>
      </c>
      <c r="P1452" s="158" t="str" cm="1">
        <f t="array" ref="P1452">_xlfn.SWITCH(ROUND(N1452,0),5,"Excellent",4,"Good",3,"ok","Bad")</f>
        <v>Excellent</v>
      </c>
      <c r="Q1452" s="144">
        <v>175</v>
      </c>
      <c r="R1452" s="385">
        <v>42242</v>
      </c>
      <c r="S1452" s="385">
        <v>44010</v>
      </c>
      <c r="T1452" s="144">
        <v>2381</v>
      </c>
      <c r="U1452" s="144" t="s">
        <v>60</v>
      </c>
      <c r="V1452" s="144">
        <v>365</v>
      </c>
      <c r="W1452" s="144" t="str">
        <f t="shared" si="207"/>
        <v>Active</v>
      </c>
      <c r="X1452" s="144">
        <v>2381</v>
      </c>
      <c r="Y1452" s="157" t="s">
        <v>61</v>
      </c>
      <c r="Z1452" s="386">
        <v>1</v>
      </c>
      <c r="AA1452" s="386">
        <v>1</v>
      </c>
      <c r="AB1452" s="387" t="s">
        <v>65</v>
      </c>
      <c r="AC1452" s="157"/>
    </row>
    <row r="1453" spans="2:29">
      <c r="B1453" s="347">
        <v>22</v>
      </c>
      <c r="C1453" s="383">
        <v>0</v>
      </c>
      <c r="D1453" s="383" t="str">
        <f t="shared" si="202"/>
        <v>YES</v>
      </c>
      <c r="E1453" s="383" t="str">
        <f t="shared" si="203"/>
        <v>COLD</v>
      </c>
      <c r="F1453" s="383" t="str">
        <f t="shared" si="204"/>
        <v>NONE</v>
      </c>
      <c r="G1453" s="384" t="str">
        <f t="shared" si="199"/>
        <v>WET</v>
      </c>
      <c r="I1453" s="342">
        <v>2</v>
      </c>
      <c r="J1453" s="144" t="str">
        <f t="shared" si="205"/>
        <v>SMALL</v>
      </c>
      <c r="K1453" s="144" t="str">
        <f t="shared" si="206"/>
        <v>SMALL</v>
      </c>
      <c r="L1453" s="144" t="str" cm="1">
        <f t="array" ref="L1453">_xlfn.IFS(I1453&lt;=2,"SMALL",I1453&lt;=5,"MEDIUM",I1453&gt;5,"LARGE")</f>
        <v>SMALL</v>
      </c>
      <c r="M1453" s="144" t="str">
        <f t="shared" si="200"/>
        <v>NO</v>
      </c>
      <c r="N1453" s="374">
        <v>4.6500000000000004</v>
      </c>
      <c r="O1453" s="374">
        <f t="shared" si="201"/>
        <v>5</v>
      </c>
      <c r="P1453" s="158" t="str" cm="1">
        <f t="array" ref="P1453">_xlfn.SWITCH(ROUND(N1453,0),5,"Excellent",4,"Good",3,"ok","Bad")</f>
        <v>Excellent</v>
      </c>
      <c r="Q1453" s="144">
        <v>171</v>
      </c>
      <c r="R1453" s="385">
        <v>42281</v>
      </c>
      <c r="S1453" s="385">
        <v>44011</v>
      </c>
      <c r="T1453" s="144">
        <v>2349</v>
      </c>
      <c r="U1453" s="144" t="s">
        <v>60</v>
      </c>
      <c r="V1453" s="144">
        <v>180</v>
      </c>
      <c r="W1453" s="144" t="str">
        <f t="shared" si="207"/>
        <v>Active</v>
      </c>
      <c r="X1453" s="144">
        <v>2349</v>
      </c>
      <c r="Y1453" s="157" t="s">
        <v>64</v>
      </c>
      <c r="Z1453" s="386">
        <v>0.63</v>
      </c>
      <c r="AA1453" s="386">
        <v>0.91</v>
      </c>
      <c r="AB1453" s="387" t="s">
        <v>65</v>
      </c>
      <c r="AC1453" s="157"/>
    </row>
    <row r="1454" spans="2:29">
      <c r="B1454" s="347">
        <v>25</v>
      </c>
      <c r="C1454" s="383">
        <v>0</v>
      </c>
      <c r="D1454" s="383" t="str">
        <f t="shared" si="202"/>
        <v>YES</v>
      </c>
      <c r="E1454" s="383" t="str">
        <f t="shared" si="203"/>
        <v>COLD</v>
      </c>
      <c r="F1454" s="383" t="str">
        <f t="shared" si="204"/>
        <v>NONE</v>
      </c>
      <c r="G1454" s="384" t="str">
        <f t="shared" si="199"/>
        <v>WET</v>
      </c>
      <c r="I1454" s="342">
        <v>1</v>
      </c>
      <c r="J1454" s="144" t="str">
        <f t="shared" si="205"/>
        <v>SMALL</v>
      </c>
      <c r="K1454" s="144" t="str">
        <f t="shared" si="206"/>
        <v>SMALL</v>
      </c>
      <c r="L1454" s="144" t="str" cm="1">
        <f t="array" ref="L1454">_xlfn.IFS(I1454&lt;=2,"SMALL",I1454&lt;=5,"MEDIUM",I1454&gt;5,"LARGE")</f>
        <v>SMALL</v>
      </c>
      <c r="M1454" s="144" t="str">
        <f t="shared" si="200"/>
        <v>NO</v>
      </c>
      <c r="N1454" s="374">
        <v>4.75</v>
      </c>
      <c r="O1454" s="374">
        <f t="shared" si="201"/>
        <v>5</v>
      </c>
      <c r="P1454" s="158" t="str" cm="1">
        <f t="array" ref="P1454">_xlfn.SWITCH(ROUND(N1454,0),5,"Excellent",4,"Good",3,"ok","Bad")</f>
        <v>Excellent</v>
      </c>
      <c r="Q1454" s="144">
        <v>65</v>
      </c>
      <c r="R1454" s="385">
        <v>42244</v>
      </c>
      <c r="S1454" s="385">
        <v>43739</v>
      </c>
      <c r="T1454" s="144">
        <v>2384</v>
      </c>
      <c r="U1454" s="144" t="s">
        <v>60</v>
      </c>
      <c r="V1454" s="144">
        <v>281</v>
      </c>
      <c r="W1454" s="144" t="str">
        <f t="shared" si="207"/>
        <v>Active</v>
      </c>
      <c r="X1454" s="144">
        <v>2384</v>
      </c>
      <c r="Y1454" s="157" t="s">
        <v>70</v>
      </c>
      <c r="Z1454" s="386">
        <v>1</v>
      </c>
      <c r="AA1454" s="386">
        <v>1</v>
      </c>
      <c r="AB1454" s="387" t="s">
        <v>65</v>
      </c>
      <c r="AC1454" s="157"/>
    </row>
    <row r="1455" spans="2:29">
      <c r="B1455" s="347" t="e">
        <v>#N/A</v>
      </c>
      <c r="C1455" s="383">
        <v>0</v>
      </c>
      <c r="D1455" s="383" t="str">
        <f t="shared" si="202"/>
        <v>-</v>
      </c>
      <c r="E1455" s="383" t="str">
        <f t="shared" si="203"/>
        <v>-</v>
      </c>
      <c r="F1455" s="383" t="str">
        <f t="shared" si="204"/>
        <v>NONE</v>
      </c>
      <c r="G1455" s="384" t="str">
        <f t="shared" si="199"/>
        <v>DRY</v>
      </c>
      <c r="I1455" s="342">
        <v>4</v>
      </c>
      <c r="J1455" s="144" t="str">
        <f t="shared" si="205"/>
        <v>LARGE</v>
      </c>
      <c r="K1455" s="144" t="str">
        <f t="shared" si="206"/>
        <v>MEDIUM</v>
      </c>
      <c r="L1455" s="144" t="str" cm="1">
        <f t="array" ref="L1455">_xlfn.IFS(I1455&lt;=2,"SMALL",I1455&lt;=5,"MEDIUM",I1455&gt;5,"LARGE")</f>
        <v>MEDIUM</v>
      </c>
      <c r="M1455" s="144" t="str">
        <f t="shared" si="200"/>
        <v>NO</v>
      </c>
      <c r="N1455" s="374">
        <v>4.57</v>
      </c>
      <c r="O1455" s="374">
        <f t="shared" si="201"/>
        <v>5</v>
      </c>
      <c r="P1455" s="158" t="str" cm="1">
        <f t="array" ref="P1455">_xlfn.SWITCH(ROUND(N1455,0),5,"Excellent",4,"Good",3,"ok","Bad")</f>
        <v>Excellent</v>
      </c>
      <c r="Q1455" s="144">
        <v>44</v>
      </c>
      <c r="R1455" s="385">
        <v>42223</v>
      </c>
      <c r="S1455" s="385">
        <v>43165</v>
      </c>
      <c r="T1455" s="144">
        <v>2387</v>
      </c>
      <c r="U1455" s="144" t="s">
        <v>60</v>
      </c>
      <c r="V1455" s="144">
        <v>365</v>
      </c>
      <c r="W1455" s="144" t="str">
        <f t="shared" si="207"/>
        <v>Active</v>
      </c>
      <c r="X1455" s="144">
        <v>2387</v>
      </c>
      <c r="Y1455" s="157" t="s">
        <v>70</v>
      </c>
      <c r="Z1455" s="386">
        <v>0.9</v>
      </c>
      <c r="AA1455" s="386">
        <v>1</v>
      </c>
      <c r="AB1455" s="387" t="s">
        <v>65</v>
      </c>
      <c r="AC1455" s="157"/>
    </row>
    <row r="1456" spans="2:29">
      <c r="B1456" s="347">
        <v>30</v>
      </c>
      <c r="C1456" s="383">
        <v>3</v>
      </c>
      <c r="D1456" s="383" t="str">
        <f t="shared" si="202"/>
        <v>YES</v>
      </c>
      <c r="E1456" s="383" t="str">
        <f t="shared" si="203"/>
        <v>COLD</v>
      </c>
      <c r="F1456" s="383" t="str">
        <f t="shared" si="204"/>
        <v>NONE</v>
      </c>
      <c r="G1456" s="384" t="str">
        <f t="shared" si="199"/>
        <v>WET</v>
      </c>
      <c r="I1456" s="342">
        <v>2</v>
      </c>
      <c r="J1456" s="144" t="str">
        <f t="shared" si="205"/>
        <v>SMALL</v>
      </c>
      <c r="K1456" s="144" t="str">
        <f t="shared" si="206"/>
        <v>SMALL</v>
      </c>
      <c r="L1456" s="144" t="str" cm="1">
        <f t="array" ref="L1456">_xlfn.IFS(I1456&lt;=2,"SMALL",I1456&lt;=5,"MEDIUM",I1456&gt;5,"LARGE")</f>
        <v>SMALL</v>
      </c>
      <c r="M1456" s="144" t="str">
        <f t="shared" si="200"/>
        <v>NO</v>
      </c>
      <c r="N1456" s="374">
        <v>4.78</v>
      </c>
      <c r="O1456" s="374">
        <f t="shared" si="201"/>
        <v>5</v>
      </c>
      <c r="P1456" s="158" t="str" cm="1">
        <f t="array" ref="P1456">_xlfn.SWITCH(ROUND(N1456,0),5,"Excellent",4,"Good",3,"ok","Bad")</f>
        <v>Excellent</v>
      </c>
      <c r="Q1456" s="144">
        <v>9</v>
      </c>
      <c r="R1456" s="385">
        <v>42242</v>
      </c>
      <c r="S1456" s="385">
        <v>43245</v>
      </c>
      <c r="T1456" s="144">
        <v>529</v>
      </c>
      <c r="U1456" s="144" t="s">
        <v>69</v>
      </c>
      <c r="V1456" s="144">
        <v>1</v>
      </c>
      <c r="W1456" s="144" t="str">
        <f t="shared" si="207"/>
        <v>Active</v>
      </c>
      <c r="X1456" s="144">
        <v>529</v>
      </c>
      <c r="Y1456" s="157" t="s">
        <v>61</v>
      </c>
      <c r="Z1456" s="386">
        <v>1</v>
      </c>
      <c r="AA1456" s="386">
        <v>0.97</v>
      </c>
      <c r="AB1456" s="387" t="s">
        <v>62</v>
      </c>
      <c r="AC1456" s="157"/>
    </row>
    <row r="1457" spans="2:29">
      <c r="B1457" s="347">
        <v>36</v>
      </c>
      <c r="C1457" s="383">
        <v>173</v>
      </c>
      <c r="D1457" s="383" t="str">
        <f t="shared" si="202"/>
        <v>NO</v>
      </c>
      <c r="E1457" s="383" t="str">
        <f t="shared" si="203"/>
        <v>COLD</v>
      </c>
      <c r="F1457" s="383" t="str">
        <f t="shared" si="204"/>
        <v>RAIN</v>
      </c>
      <c r="G1457" s="384" t="str">
        <f t="shared" si="199"/>
        <v>WET</v>
      </c>
      <c r="I1457" s="342">
        <v>5</v>
      </c>
      <c r="J1457" s="144" t="str">
        <f t="shared" si="205"/>
        <v>LARGE</v>
      </c>
      <c r="K1457" s="144" t="str">
        <f t="shared" si="206"/>
        <v>MEDIUM</v>
      </c>
      <c r="L1457" s="144" t="str" cm="1">
        <f t="array" ref="L1457">_xlfn.IFS(I1457&lt;=2,"SMALL",I1457&lt;=5,"MEDIUM",I1457&gt;5,"LARGE")</f>
        <v>MEDIUM</v>
      </c>
      <c r="M1457" s="144" t="str">
        <f t="shared" si="200"/>
        <v>YES</v>
      </c>
      <c r="N1457" s="374">
        <v>4.9800000000000004</v>
      </c>
      <c r="O1457" s="374">
        <f t="shared" si="201"/>
        <v>5</v>
      </c>
      <c r="P1457" s="158" t="str" cm="1">
        <f t="array" ref="P1457">_xlfn.SWITCH(ROUND(N1457,0),5,"Excellent",4,"Good",3,"ok","Bad")</f>
        <v>Excellent</v>
      </c>
      <c r="Q1457" s="144">
        <v>182</v>
      </c>
      <c r="R1457" s="385">
        <v>42232</v>
      </c>
      <c r="S1457" s="385">
        <v>44045</v>
      </c>
      <c r="T1457" s="144">
        <v>197</v>
      </c>
      <c r="U1457" s="144" t="s">
        <v>69</v>
      </c>
      <c r="V1457" s="144">
        <v>0</v>
      </c>
      <c r="W1457" s="144" t="str">
        <f t="shared" si="207"/>
        <v>Inactive</v>
      </c>
      <c r="X1457" s="144">
        <v>197</v>
      </c>
      <c r="Y1457" s="157" t="s">
        <v>70</v>
      </c>
      <c r="Z1457" s="386">
        <v>1</v>
      </c>
      <c r="AA1457" s="386">
        <v>1</v>
      </c>
      <c r="AB1457" s="387" t="s">
        <v>62</v>
      </c>
      <c r="AC1457" s="157"/>
    </row>
    <row r="1458" spans="2:29">
      <c r="B1458" s="347">
        <v>30</v>
      </c>
      <c r="C1458" s="383">
        <v>0</v>
      </c>
      <c r="D1458" s="383" t="str">
        <f t="shared" si="202"/>
        <v>YES</v>
      </c>
      <c r="E1458" s="383" t="str">
        <f t="shared" si="203"/>
        <v>COLD</v>
      </c>
      <c r="F1458" s="383" t="str">
        <f t="shared" si="204"/>
        <v>NONE</v>
      </c>
      <c r="G1458" s="384" t="str">
        <f t="shared" si="199"/>
        <v>WET</v>
      </c>
      <c r="I1458" s="342">
        <v>1</v>
      </c>
      <c r="J1458" s="144" t="str">
        <f t="shared" si="205"/>
        <v>SMALL</v>
      </c>
      <c r="K1458" s="144" t="str">
        <f t="shared" si="206"/>
        <v>SMALL</v>
      </c>
      <c r="L1458" s="144" t="str" cm="1">
        <f t="array" ref="L1458">_xlfn.IFS(I1458&lt;=2,"SMALL",I1458&lt;=5,"MEDIUM",I1458&gt;5,"LARGE")</f>
        <v>SMALL</v>
      </c>
      <c r="M1458" s="144" t="str">
        <f t="shared" si="200"/>
        <v>YES</v>
      </c>
      <c r="N1458" s="374">
        <v>4.9000000000000004</v>
      </c>
      <c r="O1458" s="374">
        <f t="shared" si="201"/>
        <v>5</v>
      </c>
      <c r="P1458" s="158" t="str" cm="1">
        <f t="array" ref="P1458">_xlfn.SWITCH(ROUND(N1458,0),5,"Excellent",4,"Good",3,"ok","Bad")</f>
        <v>Excellent</v>
      </c>
      <c r="Q1458" s="144">
        <v>284</v>
      </c>
      <c r="R1458" s="385">
        <v>42260</v>
      </c>
      <c r="S1458" s="385">
        <v>44044</v>
      </c>
      <c r="T1458" s="144">
        <v>2394</v>
      </c>
      <c r="U1458" s="144" t="s">
        <v>60</v>
      </c>
      <c r="V1458" s="144">
        <v>32</v>
      </c>
      <c r="W1458" s="144" t="str">
        <f t="shared" si="207"/>
        <v>Active</v>
      </c>
      <c r="X1458" s="144">
        <v>2394</v>
      </c>
      <c r="Y1458" s="157" t="s">
        <v>70</v>
      </c>
      <c r="Z1458" s="386">
        <v>1</v>
      </c>
      <c r="AA1458" s="386">
        <v>0.97</v>
      </c>
      <c r="AB1458" s="387" t="s">
        <v>65</v>
      </c>
      <c r="AC1458" s="157"/>
    </row>
    <row r="1459" spans="2:29">
      <c r="B1459" s="347">
        <v>15</v>
      </c>
      <c r="C1459" s="383">
        <v>0</v>
      </c>
      <c r="D1459" s="383" t="str">
        <f t="shared" si="202"/>
        <v>YES</v>
      </c>
      <c r="E1459" s="383" t="str">
        <f t="shared" si="203"/>
        <v>COLD</v>
      </c>
      <c r="F1459" s="383" t="str">
        <f t="shared" si="204"/>
        <v>NONE</v>
      </c>
      <c r="G1459" s="384" t="str">
        <f t="shared" si="199"/>
        <v>WET</v>
      </c>
      <c r="I1459" s="342">
        <v>4</v>
      </c>
      <c r="J1459" s="144" t="str">
        <f t="shared" si="205"/>
        <v>LARGE</v>
      </c>
      <c r="K1459" s="144" t="str">
        <f t="shared" si="206"/>
        <v>MEDIUM</v>
      </c>
      <c r="L1459" s="144" t="str" cm="1">
        <f t="array" ref="L1459">_xlfn.IFS(I1459&lt;=2,"SMALL",I1459&lt;=5,"MEDIUM",I1459&gt;5,"LARGE")</f>
        <v>MEDIUM</v>
      </c>
      <c r="M1459" s="144" t="str">
        <f t="shared" si="200"/>
        <v>YES</v>
      </c>
      <c r="N1459" s="374">
        <v>4.99</v>
      </c>
      <c r="O1459" s="374">
        <f t="shared" si="201"/>
        <v>5</v>
      </c>
      <c r="P1459" s="158" t="str" cm="1">
        <f t="array" ref="P1459">_xlfn.SWITCH(ROUND(N1459,0),5,"Excellent",4,"Good",3,"ok","Bad")</f>
        <v>Excellent</v>
      </c>
      <c r="Q1459" s="144">
        <v>202</v>
      </c>
      <c r="R1459" s="385">
        <v>42282</v>
      </c>
      <c r="S1459" s="385">
        <v>44045</v>
      </c>
      <c r="T1459" s="144">
        <v>374</v>
      </c>
      <c r="U1459" s="144" t="s">
        <v>69</v>
      </c>
      <c r="V1459" s="144">
        <v>332</v>
      </c>
      <c r="W1459" s="144" t="str">
        <f t="shared" si="207"/>
        <v>Active</v>
      </c>
      <c r="X1459" s="144">
        <v>374</v>
      </c>
      <c r="Y1459" s="157" t="s">
        <v>64</v>
      </c>
      <c r="Z1459" s="386">
        <v>1</v>
      </c>
      <c r="AA1459" s="386">
        <v>0.93</v>
      </c>
      <c r="AB1459" s="387" t="s">
        <v>62</v>
      </c>
      <c r="AC1459" s="157"/>
    </row>
    <row r="1460" spans="2:29">
      <c r="B1460" s="347">
        <v>43</v>
      </c>
      <c r="C1460" s="383">
        <v>13</v>
      </c>
      <c r="D1460" s="383" t="str">
        <f t="shared" si="202"/>
        <v>NO</v>
      </c>
      <c r="E1460" s="383" t="str">
        <f t="shared" si="203"/>
        <v>MILD</v>
      </c>
      <c r="F1460" s="383" t="str">
        <f t="shared" si="204"/>
        <v>RAIN</v>
      </c>
      <c r="G1460" s="384" t="str">
        <f t="shared" si="199"/>
        <v>WET</v>
      </c>
      <c r="I1460" s="342">
        <v>1</v>
      </c>
      <c r="J1460" s="144" t="str">
        <f t="shared" si="205"/>
        <v>SMALL</v>
      </c>
      <c r="K1460" s="144" t="str">
        <f t="shared" si="206"/>
        <v>SMALL</v>
      </c>
      <c r="L1460" s="144" t="str" cm="1">
        <f t="array" ref="L1460">_xlfn.IFS(I1460&lt;=2,"SMALL",I1460&lt;=5,"MEDIUM",I1460&gt;5,"LARGE")</f>
        <v>SMALL</v>
      </c>
      <c r="M1460" s="144" t="str">
        <f t="shared" si="200"/>
        <v>YES</v>
      </c>
      <c r="N1460" s="374">
        <v>4.9400000000000004</v>
      </c>
      <c r="O1460" s="374">
        <f t="shared" si="201"/>
        <v>5</v>
      </c>
      <c r="P1460" s="158" t="str" cm="1">
        <f t="array" ref="P1460">_xlfn.SWITCH(ROUND(N1460,0),5,"Excellent",4,"Good",3,"ok","Bad")</f>
        <v>Excellent</v>
      </c>
      <c r="Q1460" s="144">
        <v>216</v>
      </c>
      <c r="R1460" s="385">
        <v>42559</v>
      </c>
      <c r="S1460" s="385">
        <v>44053</v>
      </c>
      <c r="T1460" s="144">
        <v>208</v>
      </c>
      <c r="U1460" s="144" t="s">
        <v>60</v>
      </c>
      <c r="V1460" s="144">
        <v>357</v>
      </c>
      <c r="W1460" s="144" t="str">
        <f t="shared" si="207"/>
        <v>Active</v>
      </c>
      <c r="X1460" s="144">
        <v>208</v>
      </c>
      <c r="Y1460" s="157" t="s">
        <v>70</v>
      </c>
      <c r="Z1460" s="386">
        <v>1</v>
      </c>
      <c r="AA1460" s="386">
        <v>1</v>
      </c>
      <c r="AB1460" s="387" t="s">
        <v>65</v>
      </c>
      <c r="AC1460" s="157"/>
    </row>
    <row r="1461" spans="2:29">
      <c r="B1461" s="347"/>
      <c r="C1461" s="383">
        <v>0</v>
      </c>
      <c r="D1461" s="383" t="str">
        <f t="shared" si="202"/>
        <v>YES</v>
      </c>
      <c r="E1461" s="383" t="str">
        <f t="shared" si="203"/>
        <v>COLD</v>
      </c>
      <c r="F1461" s="383" t="str">
        <f t="shared" si="204"/>
        <v>NONE</v>
      </c>
      <c r="G1461" s="384" t="str">
        <f t="shared" si="199"/>
        <v>WET</v>
      </c>
      <c r="I1461" s="342">
        <v>2</v>
      </c>
      <c r="J1461" s="144" t="str">
        <f t="shared" si="205"/>
        <v>SMALL</v>
      </c>
      <c r="K1461" s="144" t="str">
        <f t="shared" si="206"/>
        <v>SMALL</v>
      </c>
      <c r="L1461" s="144" t="str" cm="1">
        <f t="array" ref="L1461">_xlfn.IFS(I1461&lt;=2,"SMALL",I1461&lt;=5,"MEDIUM",I1461&gt;5,"LARGE")</f>
        <v>SMALL</v>
      </c>
      <c r="M1461" s="144" t="str">
        <f t="shared" si="200"/>
        <v>NO</v>
      </c>
      <c r="N1461" s="374">
        <v>4.45</v>
      </c>
      <c r="O1461" s="374">
        <f t="shared" si="201"/>
        <v>4</v>
      </c>
      <c r="P1461" s="158" t="str" cm="1">
        <f t="array" ref="P1461">_xlfn.SWITCH(ROUND(N1461,0),5,"Excellent",4,"Good",3,"ok","Bad")</f>
        <v>Good</v>
      </c>
      <c r="Q1461" s="144">
        <v>11</v>
      </c>
      <c r="R1461" s="385">
        <v>42902</v>
      </c>
      <c r="S1461" s="385">
        <v>44044</v>
      </c>
      <c r="T1461" s="144">
        <v>818</v>
      </c>
      <c r="U1461" s="144" t="s">
        <v>69</v>
      </c>
      <c r="V1461" s="144">
        <v>320</v>
      </c>
      <c r="W1461" s="144" t="str">
        <f t="shared" si="207"/>
        <v>Active</v>
      </c>
      <c r="X1461" s="144">
        <v>818</v>
      </c>
      <c r="Y1461" s="157" t="s">
        <v>61</v>
      </c>
      <c r="Z1461" s="386">
        <v>0.81</v>
      </c>
      <c r="AA1461" s="386">
        <v>1</v>
      </c>
      <c r="AB1461" s="387" t="s">
        <v>62</v>
      </c>
      <c r="AC1461" s="157"/>
    </row>
    <row r="1462" spans="2:29">
      <c r="B1462" s="347">
        <v>45</v>
      </c>
      <c r="C1462" s="383">
        <v>0</v>
      </c>
      <c r="D1462" s="383" t="str">
        <f t="shared" si="202"/>
        <v>NO</v>
      </c>
      <c r="E1462" s="383" t="str">
        <f t="shared" si="203"/>
        <v>MILD</v>
      </c>
      <c r="F1462" s="383" t="str">
        <f t="shared" si="204"/>
        <v>NONE</v>
      </c>
      <c r="G1462" s="384" t="str">
        <f t="shared" si="199"/>
        <v>WET</v>
      </c>
      <c r="I1462" s="342">
        <v>1</v>
      </c>
      <c r="J1462" s="144" t="str">
        <f t="shared" si="205"/>
        <v>SMALL</v>
      </c>
      <c r="K1462" s="144" t="str">
        <f t="shared" si="206"/>
        <v>SMALL</v>
      </c>
      <c r="L1462" s="144" t="str" cm="1">
        <f t="array" ref="L1462">_xlfn.IFS(I1462&lt;=2,"SMALL",I1462&lt;=5,"MEDIUM",I1462&gt;5,"LARGE")</f>
        <v>SMALL</v>
      </c>
      <c r="M1462" s="144" t="str">
        <f t="shared" si="200"/>
        <v>NO</v>
      </c>
      <c r="N1462" s="374">
        <v>5</v>
      </c>
      <c r="O1462" s="374">
        <f t="shared" si="201"/>
        <v>5</v>
      </c>
      <c r="P1462" s="158" t="str" cm="1">
        <f t="array" ref="P1462">_xlfn.SWITCH(ROUND(N1462,0),5,"Excellent",4,"Good",3,"ok","Bad")</f>
        <v>Excellent</v>
      </c>
      <c r="Q1462" s="144">
        <v>14</v>
      </c>
      <c r="R1462" s="385">
        <v>42236</v>
      </c>
      <c r="S1462" s="385">
        <v>43612</v>
      </c>
      <c r="T1462" s="144">
        <v>318</v>
      </c>
      <c r="U1462" s="144" t="s">
        <v>60</v>
      </c>
      <c r="V1462" s="144">
        <v>365</v>
      </c>
      <c r="W1462" s="144" t="str">
        <f t="shared" si="207"/>
        <v>Active</v>
      </c>
      <c r="X1462" s="144">
        <v>318</v>
      </c>
      <c r="Y1462" s="157" t="s">
        <v>70</v>
      </c>
      <c r="Z1462" s="386">
        <v>1</v>
      </c>
      <c r="AA1462" s="386">
        <v>0.93</v>
      </c>
      <c r="AB1462" s="387" t="s">
        <v>62</v>
      </c>
      <c r="AC1462" s="157"/>
    </row>
    <row r="1463" spans="2:29">
      <c r="B1463" s="347">
        <v>34</v>
      </c>
      <c r="C1463" s="383">
        <v>335</v>
      </c>
      <c r="D1463" s="383" t="str">
        <f t="shared" si="202"/>
        <v>YES</v>
      </c>
      <c r="E1463" s="383" t="str">
        <f t="shared" si="203"/>
        <v>COLD</v>
      </c>
      <c r="F1463" s="383" t="str">
        <f t="shared" si="204"/>
        <v>NONE</v>
      </c>
      <c r="G1463" s="384" t="str">
        <f t="shared" si="199"/>
        <v>WET</v>
      </c>
      <c r="I1463" s="342">
        <v>4</v>
      </c>
      <c r="J1463" s="144" t="str">
        <f t="shared" si="205"/>
        <v>LARGE</v>
      </c>
      <c r="K1463" s="144" t="str">
        <f t="shared" si="206"/>
        <v>MEDIUM</v>
      </c>
      <c r="L1463" s="144" t="str" cm="1">
        <f t="array" ref="L1463">_xlfn.IFS(I1463&lt;=2,"SMALL",I1463&lt;=5,"MEDIUM",I1463&gt;5,"LARGE")</f>
        <v>MEDIUM</v>
      </c>
      <c r="M1463" s="144" t="str">
        <f t="shared" si="200"/>
        <v>NO</v>
      </c>
      <c r="N1463" s="374">
        <v>4.84</v>
      </c>
      <c r="O1463" s="374">
        <f t="shared" si="201"/>
        <v>5</v>
      </c>
      <c r="P1463" s="158" t="str" cm="1">
        <f t="array" ref="P1463">_xlfn.SWITCH(ROUND(N1463,0),5,"Excellent",4,"Good",3,"ok","Bad")</f>
        <v>Excellent</v>
      </c>
      <c r="Q1463" s="144">
        <v>69</v>
      </c>
      <c r="R1463" s="385">
        <v>42269</v>
      </c>
      <c r="S1463" s="385">
        <v>44040</v>
      </c>
      <c r="T1463" s="144">
        <v>1036</v>
      </c>
      <c r="U1463" s="144" t="s">
        <v>69</v>
      </c>
      <c r="V1463" s="144">
        <v>273</v>
      </c>
      <c r="W1463" s="144" t="str">
        <f t="shared" si="207"/>
        <v>Active</v>
      </c>
      <c r="X1463" s="144">
        <v>1036</v>
      </c>
      <c r="Y1463" s="157" t="s">
        <v>70</v>
      </c>
      <c r="Z1463" s="386">
        <v>1</v>
      </c>
      <c r="AA1463" s="386">
        <v>0.31</v>
      </c>
      <c r="AB1463" s="387" t="s">
        <v>65</v>
      </c>
      <c r="AC1463" s="157"/>
    </row>
    <row r="1464" spans="2:29">
      <c r="B1464" s="347">
        <v>29</v>
      </c>
      <c r="C1464" s="383">
        <v>0</v>
      </c>
      <c r="D1464" s="383" t="str">
        <f t="shared" si="202"/>
        <v>YES</v>
      </c>
      <c r="E1464" s="383" t="str">
        <f t="shared" si="203"/>
        <v>COLD</v>
      </c>
      <c r="F1464" s="383" t="str">
        <f t="shared" si="204"/>
        <v>NONE</v>
      </c>
      <c r="G1464" s="384" t="str">
        <f t="shared" si="199"/>
        <v>WET</v>
      </c>
      <c r="I1464" s="342">
        <v>4</v>
      </c>
      <c r="J1464" s="144" t="str">
        <f t="shared" si="205"/>
        <v>LARGE</v>
      </c>
      <c r="K1464" s="144" t="str">
        <f t="shared" si="206"/>
        <v>MEDIUM</v>
      </c>
      <c r="L1464" s="144" t="str" cm="1">
        <f t="array" ref="L1464">_xlfn.IFS(I1464&lt;=2,"SMALL",I1464&lt;=5,"MEDIUM",I1464&gt;5,"LARGE")</f>
        <v>MEDIUM</v>
      </c>
      <c r="M1464" s="144" t="str">
        <f t="shared" si="200"/>
        <v>NO</v>
      </c>
      <c r="N1464" s="374">
        <v>4.62</v>
      </c>
      <c r="O1464" s="374">
        <f t="shared" si="201"/>
        <v>5</v>
      </c>
      <c r="P1464" s="158" t="str" cm="1">
        <f t="array" ref="P1464">_xlfn.SWITCH(ROUND(N1464,0),5,"Excellent",4,"Good",3,"ok","Bad")</f>
        <v>Excellent</v>
      </c>
      <c r="Q1464" s="144">
        <v>13</v>
      </c>
      <c r="R1464" s="385">
        <v>42515</v>
      </c>
      <c r="S1464" s="385">
        <v>43770</v>
      </c>
      <c r="T1464" s="144">
        <v>484</v>
      </c>
      <c r="U1464" s="144" t="s">
        <v>69</v>
      </c>
      <c r="V1464" s="144">
        <v>0</v>
      </c>
      <c r="W1464" s="144" t="str">
        <f t="shared" si="207"/>
        <v>Inactive</v>
      </c>
      <c r="X1464" s="144">
        <v>484</v>
      </c>
      <c r="Y1464" s="157" t="s">
        <v>70</v>
      </c>
      <c r="Z1464" s="386">
        <v>1</v>
      </c>
      <c r="AA1464" s="386">
        <v>1</v>
      </c>
      <c r="AB1464" s="387" t="s">
        <v>65</v>
      </c>
      <c r="AC1464" s="157"/>
    </row>
    <row r="1465" spans="2:29" ht="15.75" thickBot="1">
      <c r="B1465" s="427">
        <v>19</v>
      </c>
      <c r="C1465" s="428">
        <v>0</v>
      </c>
      <c r="D1465" s="428" t="str">
        <f t="shared" si="202"/>
        <v>YES</v>
      </c>
      <c r="E1465" s="428" t="str">
        <f t="shared" si="203"/>
        <v>COLD</v>
      </c>
      <c r="F1465" s="428" t="str">
        <f t="shared" si="204"/>
        <v>NONE</v>
      </c>
      <c r="G1465" s="429" t="str">
        <f t="shared" si="199"/>
        <v>WET</v>
      </c>
      <c r="I1465" s="342">
        <v>10</v>
      </c>
      <c r="J1465" s="144" t="str">
        <f t="shared" si="205"/>
        <v>LARGE</v>
      </c>
      <c r="K1465" s="144" t="str">
        <f t="shared" si="206"/>
        <v>LARGE</v>
      </c>
      <c r="L1465" s="144" t="str" cm="1">
        <f t="array" ref="L1465">_xlfn.IFS(I1465&lt;=2,"SMALL",I1465&lt;=5,"MEDIUM",I1465&gt;5,"LARGE")</f>
        <v>LARGE</v>
      </c>
      <c r="M1465" s="144" t="str">
        <f t="shared" si="200"/>
        <v>YES</v>
      </c>
      <c r="N1465" s="374">
        <v>4.9000000000000004</v>
      </c>
      <c r="O1465" s="374">
        <f t="shared" si="201"/>
        <v>5</v>
      </c>
      <c r="P1465" s="158" t="str" cm="1">
        <f t="array" ref="P1465">_xlfn.SWITCH(ROUND(N1465,0),5,"Excellent",4,"Good",3,"ok","Bad")</f>
        <v>Excellent</v>
      </c>
      <c r="Q1465" s="144">
        <v>135</v>
      </c>
      <c r="R1465" s="385">
        <v>42273</v>
      </c>
      <c r="S1465" s="385">
        <v>44038</v>
      </c>
      <c r="T1465" s="144">
        <v>140</v>
      </c>
      <c r="U1465" s="144" t="s">
        <v>69</v>
      </c>
      <c r="V1465" s="144">
        <v>1</v>
      </c>
      <c r="W1465" s="144" t="str">
        <f t="shared" si="207"/>
        <v>Active</v>
      </c>
      <c r="X1465" s="144">
        <v>140</v>
      </c>
      <c r="Y1465" s="157" t="s">
        <v>61</v>
      </c>
      <c r="Z1465" s="386">
        <v>1</v>
      </c>
      <c r="AA1465" s="386">
        <v>0.71</v>
      </c>
      <c r="AB1465" s="387" t="s">
        <v>65</v>
      </c>
      <c r="AC1465" s="157"/>
    </row>
    <row r="1466" spans="2:29">
      <c r="I1466" s="342">
        <v>2</v>
      </c>
      <c r="J1466" s="144" t="str">
        <f t="shared" si="205"/>
        <v>SMALL</v>
      </c>
      <c r="K1466" s="144" t="str">
        <f t="shared" si="206"/>
        <v>SMALL</v>
      </c>
      <c r="L1466" s="144" t="str" cm="1">
        <f t="array" ref="L1466">_xlfn.IFS(I1466&lt;=2,"SMALL",I1466&lt;=5,"MEDIUM",I1466&gt;5,"LARGE")</f>
        <v>SMALL</v>
      </c>
      <c r="M1466" s="144" t="str">
        <f t="shared" si="200"/>
        <v>YES</v>
      </c>
      <c r="N1466" s="374">
        <v>4.9800000000000004</v>
      </c>
      <c r="O1466" s="374">
        <f t="shared" si="201"/>
        <v>5</v>
      </c>
      <c r="P1466" s="158" t="str" cm="1">
        <f t="array" ref="P1466">_xlfn.SWITCH(ROUND(N1466,0),5,"Excellent",4,"Good",3,"ok","Bad")</f>
        <v>Excellent</v>
      </c>
      <c r="Q1466" s="144">
        <v>251</v>
      </c>
      <c r="R1466" s="385">
        <v>42253</v>
      </c>
      <c r="S1466" s="385">
        <v>43898</v>
      </c>
      <c r="T1466" s="144">
        <v>826</v>
      </c>
      <c r="U1466" s="144" t="s">
        <v>60</v>
      </c>
      <c r="V1466" s="144">
        <v>168</v>
      </c>
      <c r="W1466" s="144" t="str">
        <f t="shared" si="207"/>
        <v>Active</v>
      </c>
      <c r="X1466" s="144">
        <v>826</v>
      </c>
      <c r="Y1466" s="157" t="s">
        <v>70</v>
      </c>
      <c r="Z1466" s="386">
        <v>0.89</v>
      </c>
      <c r="AA1466" s="386">
        <v>0.96</v>
      </c>
      <c r="AB1466" s="387" t="s">
        <v>65</v>
      </c>
      <c r="AC1466" s="157"/>
    </row>
    <row r="1467" spans="2:29">
      <c r="I1467" s="342">
        <v>5</v>
      </c>
      <c r="J1467" s="144" t="str">
        <f t="shared" si="205"/>
        <v>LARGE</v>
      </c>
      <c r="K1467" s="144" t="str">
        <f t="shared" si="206"/>
        <v>MEDIUM</v>
      </c>
      <c r="L1467" s="144" t="str" cm="1">
        <f t="array" ref="L1467">_xlfn.IFS(I1467&lt;=2,"SMALL",I1467&lt;=5,"MEDIUM",I1467&gt;5,"LARGE")</f>
        <v>MEDIUM</v>
      </c>
      <c r="M1467" s="144" t="str">
        <f t="shared" si="200"/>
        <v>NO</v>
      </c>
      <c r="N1467" s="374">
        <v>5</v>
      </c>
      <c r="O1467" s="374">
        <f t="shared" si="201"/>
        <v>5</v>
      </c>
      <c r="P1467" s="158" t="str" cm="1">
        <f t="array" ref="P1467">_xlfn.SWITCH(ROUND(N1467,0),5,"Excellent",4,"Good",3,"ok","Bad")</f>
        <v>Excellent</v>
      </c>
      <c r="Q1467" s="144">
        <v>3</v>
      </c>
      <c r="R1467" s="385">
        <v>42648</v>
      </c>
      <c r="S1467" s="385">
        <v>43612</v>
      </c>
      <c r="T1467" s="144">
        <v>1090</v>
      </c>
      <c r="U1467" s="144" t="s">
        <v>69</v>
      </c>
      <c r="V1467" s="144">
        <v>227</v>
      </c>
      <c r="W1467" s="144" t="str">
        <f t="shared" si="207"/>
        <v>Active</v>
      </c>
      <c r="X1467" s="144">
        <v>1090</v>
      </c>
      <c r="Y1467" s="157" t="s">
        <v>64</v>
      </c>
      <c r="Z1467" s="386">
        <v>1</v>
      </c>
      <c r="AA1467" s="386">
        <v>0.87</v>
      </c>
      <c r="AB1467" s="387" t="s">
        <v>62</v>
      </c>
      <c r="AC1467" s="157"/>
    </row>
    <row r="1468" spans="2:29">
      <c r="I1468" s="342">
        <v>4</v>
      </c>
      <c r="J1468" s="144" t="str">
        <f t="shared" si="205"/>
        <v>LARGE</v>
      </c>
      <c r="K1468" s="144" t="str">
        <f t="shared" si="206"/>
        <v>MEDIUM</v>
      </c>
      <c r="L1468" s="144" t="str" cm="1">
        <f t="array" ref="L1468">_xlfn.IFS(I1468&lt;=2,"SMALL",I1468&lt;=5,"MEDIUM",I1468&gt;5,"LARGE")</f>
        <v>MEDIUM</v>
      </c>
      <c r="M1468" s="144" t="str">
        <f t="shared" si="200"/>
        <v>NO</v>
      </c>
      <c r="N1468" s="374">
        <v>4.66</v>
      </c>
      <c r="O1468" s="374">
        <f t="shared" si="201"/>
        <v>5</v>
      </c>
      <c r="P1468" s="158" t="str" cm="1">
        <f t="array" ref="P1468">_xlfn.SWITCH(ROUND(N1468,0),5,"Excellent",4,"Good",3,"ok","Bad")</f>
        <v>Excellent</v>
      </c>
      <c r="Q1468" s="144">
        <v>119</v>
      </c>
      <c r="R1468" s="385">
        <v>42428</v>
      </c>
      <c r="S1468" s="385">
        <v>44025</v>
      </c>
      <c r="T1468" s="144">
        <v>2226</v>
      </c>
      <c r="U1468" s="144" t="s">
        <v>69</v>
      </c>
      <c r="V1468" s="144">
        <v>85</v>
      </c>
      <c r="W1468" s="144" t="str">
        <f t="shared" si="207"/>
        <v>Active</v>
      </c>
      <c r="X1468" s="144">
        <v>2226</v>
      </c>
      <c r="Y1468" s="157" t="s">
        <v>64</v>
      </c>
      <c r="Z1468" s="386">
        <v>1</v>
      </c>
      <c r="AA1468" s="386">
        <v>0</v>
      </c>
      <c r="AB1468" s="387" t="s">
        <v>65</v>
      </c>
      <c r="AC1468" s="157"/>
    </row>
    <row r="1469" spans="2:29">
      <c r="I1469" s="342">
        <v>2</v>
      </c>
      <c r="J1469" s="144" t="str">
        <f t="shared" si="205"/>
        <v>SMALL</v>
      </c>
      <c r="K1469" s="144" t="str">
        <f t="shared" si="206"/>
        <v>SMALL</v>
      </c>
      <c r="L1469" s="144" t="str" cm="1">
        <f t="array" ref="L1469">_xlfn.IFS(I1469&lt;=2,"SMALL",I1469&lt;=5,"MEDIUM",I1469&gt;5,"LARGE")</f>
        <v>SMALL</v>
      </c>
      <c r="M1469" s="144" t="str">
        <f t="shared" si="200"/>
        <v>NO</v>
      </c>
      <c r="N1469" s="374">
        <v>4.71</v>
      </c>
      <c r="O1469" s="374">
        <f t="shared" si="201"/>
        <v>5</v>
      </c>
      <c r="P1469" s="158" t="str" cm="1">
        <f t="array" ref="P1469">_xlfn.SWITCH(ROUND(N1469,0),5,"Excellent",4,"Good",3,"ok","Bad")</f>
        <v>Excellent</v>
      </c>
      <c r="Q1469" s="144">
        <v>7</v>
      </c>
      <c r="R1469" s="385">
        <v>42275</v>
      </c>
      <c r="S1469" s="385">
        <v>43814</v>
      </c>
      <c r="T1469" s="144">
        <v>1136</v>
      </c>
      <c r="U1469" s="144" t="s">
        <v>69</v>
      </c>
      <c r="V1469" s="144">
        <v>0</v>
      </c>
      <c r="W1469" s="144" t="str">
        <f t="shared" si="207"/>
        <v>Inactive</v>
      </c>
      <c r="X1469" s="144">
        <v>1136</v>
      </c>
      <c r="Y1469" s="157" t="s">
        <v>64</v>
      </c>
      <c r="Z1469" s="386">
        <v>0.8</v>
      </c>
      <c r="AA1469" s="386">
        <v>0.25</v>
      </c>
      <c r="AB1469" s="387" t="s">
        <v>65</v>
      </c>
      <c r="AC1469" s="157"/>
    </row>
    <row r="1470" spans="2:29">
      <c r="I1470" s="342">
        <v>2</v>
      </c>
      <c r="J1470" s="144" t="str">
        <f t="shared" si="205"/>
        <v>SMALL</v>
      </c>
      <c r="K1470" s="144" t="str">
        <f t="shared" si="206"/>
        <v>SMALL</v>
      </c>
      <c r="L1470" s="144" t="str" cm="1">
        <f t="array" ref="L1470">_xlfn.IFS(I1470&lt;=2,"SMALL",I1470&lt;=5,"MEDIUM",I1470&gt;5,"LARGE")</f>
        <v>SMALL</v>
      </c>
      <c r="M1470" s="144" t="str">
        <f t="shared" si="200"/>
        <v>YES</v>
      </c>
      <c r="N1470" s="374">
        <v>4.97</v>
      </c>
      <c r="O1470" s="374">
        <f t="shared" si="201"/>
        <v>5</v>
      </c>
      <c r="P1470" s="158" t="str" cm="1">
        <f t="array" ref="P1470">_xlfn.SWITCH(ROUND(N1470,0),5,"Excellent",4,"Good",3,"ok","Bad")</f>
        <v>Excellent</v>
      </c>
      <c r="Q1470" s="144">
        <v>241</v>
      </c>
      <c r="R1470" s="385">
        <v>42231</v>
      </c>
      <c r="S1470" s="385">
        <v>43909</v>
      </c>
      <c r="T1470" s="144">
        <v>1516</v>
      </c>
      <c r="U1470" s="144" t="s">
        <v>60</v>
      </c>
      <c r="V1470" s="144">
        <v>228</v>
      </c>
      <c r="W1470" s="144" t="str">
        <f t="shared" si="207"/>
        <v>Active</v>
      </c>
      <c r="X1470" s="144">
        <v>1516</v>
      </c>
      <c r="Y1470" s="157" t="s">
        <v>61</v>
      </c>
      <c r="Z1470" s="386">
        <v>1</v>
      </c>
      <c r="AA1470" s="386">
        <v>0.76</v>
      </c>
      <c r="AB1470" s="387" t="s">
        <v>62</v>
      </c>
      <c r="AC1470" s="157"/>
    </row>
    <row r="1471" spans="2:29">
      <c r="I1471" s="342">
        <v>2</v>
      </c>
      <c r="J1471" s="144" t="str">
        <f t="shared" si="205"/>
        <v>SMALL</v>
      </c>
      <c r="K1471" s="144" t="str">
        <f t="shared" si="206"/>
        <v>SMALL</v>
      </c>
      <c r="L1471" s="144" t="str" cm="1">
        <f t="array" ref="L1471">_xlfn.IFS(I1471&lt;=2,"SMALL",I1471&lt;=5,"MEDIUM",I1471&gt;5,"LARGE")</f>
        <v>SMALL</v>
      </c>
      <c r="M1471" s="144" t="str">
        <f t="shared" si="200"/>
        <v>NO</v>
      </c>
      <c r="N1471" s="374">
        <v>4.9000000000000004</v>
      </c>
      <c r="O1471" s="374">
        <f t="shared" si="201"/>
        <v>5</v>
      </c>
      <c r="P1471" s="158" t="str" cm="1">
        <f t="array" ref="P1471">_xlfn.SWITCH(ROUND(N1471,0),5,"Excellent",4,"Good",3,"ok","Bad")</f>
        <v>Excellent</v>
      </c>
      <c r="Q1471" s="144">
        <v>10</v>
      </c>
      <c r="R1471" s="385">
        <v>42620</v>
      </c>
      <c r="S1471" s="385">
        <v>43800</v>
      </c>
      <c r="T1471" s="144">
        <v>1516</v>
      </c>
      <c r="U1471" s="144" t="s">
        <v>60</v>
      </c>
      <c r="V1471" s="144">
        <v>228</v>
      </c>
      <c r="W1471" s="144" t="str">
        <f t="shared" si="207"/>
        <v>Active</v>
      </c>
      <c r="X1471" s="144">
        <v>1516</v>
      </c>
      <c r="Y1471" s="157" t="s">
        <v>70</v>
      </c>
      <c r="Z1471" s="386">
        <v>1</v>
      </c>
      <c r="AA1471" s="386">
        <v>1</v>
      </c>
      <c r="AB1471" s="387" t="s">
        <v>62</v>
      </c>
      <c r="AC1471" s="157"/>
    </row>
    <row r="1472" spans="2:29">
      <c r="I1472" s="342">
        <v>4</v>
      </c>
      <c r="J1472" s="144" t="str">
        <f t="shared" si="205"/>
        <v>LARGE</v>
      </c>
      <c r="K1472" s="144" t="str">
        <f t="shared" si="206"/>
        <v>MEDIUM</v>
      </c>
      <c r="L1472" s="144" t="str" cm="1">
        <f t="array" ref="L1472">_xlfn.IFS(I1472&lt;=2,"SMALL",I1472&lt;=5,"MEDIUM",I1472&gt;5,"LARGE")</f>
        <v>MEDIUM</v>
      </c>
      <c r="M1472" s="144" t="str">
        <f t="shared" si="200"/>
        <v>NO</v>
      </c>
      <c r="N1472" s="374">
        <v>4.8099999999999996</v>
      </c>
      <c r="O1472" s="374">
        <f t="shared" si="201"/>
        <v>5</v>
      </c>
      <c r="P1472" s="158" t="str" cm="1">
        <f t="array" ref="P1472">_xlfn.SWITCH(ROUND(N1472,0),5,"Excellent",4,"Good",3,"ok","Bad")</f>
        <v>Excellent</v>
      </c>
      <c r="Q1472" s="144">
        <v>64</v>
      </c>
      <c r="R1472" s="385">
        <v>42234</v>
      </c>
      <c r="S1472" s="385">
        <v>43698</v>
      </c>
      <c r="T1472" s="144">
        <v>2403</v>
      </c>
      <c r="U1472" s="144" t="s">
        <v>69</v>
      </c>
      <c r="V1472" s="144">
        <v>42</v>
      </c>
      <c r="W1472" s="144" t="str">
        <f t="shared" si="207"/>
        <v>Active</v>
      </c>
      <c r="X1472" s="144">
        <v>2403</v>
      </c>
      <c r="Y1472" s="157" t="s">
        <v>61</v>
      </c>
      <c r="Z1472" s="386">
        <v>1</v>
      </c>
      <c r="AA1472" s="386">
        <v>1</v>
      </c>
      <c r="AB1472" s="387" t="s">
        <v>65</v>
      </c>
      <c r="AC1472" s="157"/>
    </row>
    <row r="1473" spans="9:29">
      <c r="I1473" s="342">
        <v>3</v>
      </c>
      <c r="J1473" s="144" t="str">
        <f t="shared" si="205"/>
        <v>LARGE</v>
      </c>
      <c r="K1473" s="144" t="str">
        <f t="shared" si="206"/>
        <v>MEDIUM</v>
      </c>
      <c r="L1473" s="144" t="str" cm="1">
        <f t="array" ref="L1473">_xlfn.IFS(I1473&lt;=2,"SMALL",I1473&lt;=5,"MEDIUM",I1473&gt;5,"LARGE")</f>
        <v>MEDIUM</v>
      </c>
      <c r="M1473" s="144" t="str">
        <f t="shared" si="200"/>
        <v>NO</v>
      </c>
      <c r="N1473" s="374">
        <v>4.66</v>
      </c>
      <c r="O1473" s="374">
        <f t="shared" si="201"/>
        <v>5</v>
      </c>
      <c r="P1473" s="158" t="str" cm="1">
        <f t="array" ref="P1473">_xlfn.SWITCH(ROUND(N1473,0),5,"Excellent",4,"Good",3,"ok","Bad")</f>
        <v>Excellent</v>
      </c>
      <c r="Q1473" s="144">
        <v>250</v>
      </c>
      <c r="R1473" s="385">
        <v>42228</v>
      </c>
      <c r="S1473" s="385">
        <v>44010</v>
      </c>
      <c r="T1473" s="144">
        <v>2071</v>
      </c>
      <c r="U1473" s="144" t="s">
        <v>60</v>
      </c>
      <c r="V1473" s="144">
        <v>346</v>
      </c>
      <c r="W1473" s="144" t="str">
        <f t="shared" si="207"/>
        <v>Active</v>
      </c>
      <c r="X1473" s="144">
        <v>2071</v>
      </c>
      <c r="Y1473" s="157" t="s">
        <v>70</v>
      </c>
      <c r="Z1473" s="386">
        <v>1</v>
      </c>
      <c r="AA1473" s="386">
        <v>0.68</v>
      </c>
      <c r="AB1473" s="387" t="s">
        <v>65</v>
      </c>
      <c r="AC1473" s="157"/>
    </row>
    <row r="1474" spans="9:29">
      <c r="I1474" s="342">
        <v>2</v>
      </c>
      <c r="J1474" s="144" t="str">
        <f t="shared" si="205"/>
        <v>SMALL</v>
      </c>
      <c r="K1474" s="144" t="str">
        <f t="shared" si="206"/>
        <v>SMALL</v>
      </c>
      <c r="L1474" s="144" t="str" cm="1">
        <f t="array" ref="L1474">_xlfn.IFS(I1474&lt;=2,"SMALL",I1474&lt;=5,"MEDIUM",I1474&gt;5,"LARGE")</f>
        <v>SMALL</v>
      </c>
      <c r="M1474" s="144" t="str">
        <f t="shared" si="200"/>
        <v>NO</v>
      </c>
      <c r="N1474" s="374">
        <v>4.4800000000000004</v>
      </c>
      <c r="O1474" s="374">
        <f t="shared" si="201"/>
        <v>4</v>
      </c>
      <c r="P1474" s="158" t="str" cm="1">
        <f t="array" ref="P1474">_xlfn.SWITCH(ROUND(N1474,0),5,"Excellent",4,"Good",3,"ok","Bad")</f>
        <v>Good</v>
      </c>
      <c r="Q1474" s="144">
        <v>101</v>
      </c>
      <c r="R1474" s="385">
        <v>42237</v>
      </c>
      <c r="S1474" s="385">
        <v>43975</v>
      </c>
      <c r="T1474" s="144">
        <v>792</v>
      </c>
      <c r="U1474" s="144" t="s">
        <v>69</v>
      </c>
      <c r="V1474" s="144">
        <v>0</v>
      </c>
      <c r="W1474" s="144" t="str">
        <f t="shared" si="207"/>
        <v>Inactive</v>
      </c>
      <c r="X1474" s="144">
        <v>792</v>
      </c>
      <c r="Y1474" s="157" t="s">
        <v>64</v>
      </c>
      <c r="Z1474" s="386">
        <v>0.8</v>
      </c>
      <c r="AA1474" s="386">
        <v>0.78</v>
      </c>
      <c r="AB1474" s="387" t="s">
        <v>62</v>
      </c>
      <c r="AC1474" s="157"/>
    </row>
    <row r="1475" spans="9:29">
      <c r="I1475" s="342">
        <v>2</v>
      </c>
      <c r="J1475" s="144" t="str">
        <f t="shared" si="205"/>
        <v>SMALL</v>
      </c>
      <c r="K1475" s="144" t="str">
        <f t="shared" si="206"/>
        <v>SMALL</v>
      </c>
      <c r="L1475" s="144" t="str" cm="1">
        <f t="array" ref="L1475">_xlfn.IFS(I1475&lt;=2,"SMALL",I1475&lt;=5,"MEDIUM",I1475&gt;5,"LARGE")</f>
        <v>SMALL</v>
      </c>
      <c r="M1475" s="144" t="str">
        <f t="shared" si="200"/>
        <v>NO</v>
      </c>
      <c r="N1475" s="374">
        <v>4.78</v>
      </c>
      <c r="O1475" s="374">
        <f t="shared" si="201"/>
        <v>5</v>
      </c>
      <c r="P1475" s="158" t="str" cm="1">
        <f t="array" ref="P1475">_xlfn.SWITCH(ROUND(N1475,0),5,"Excellent",4,"Good",3,"ok","Bad")</f>
        <v>Excellent</v>
      </c>
      <c r="Q1475" s="144">
        <v>9</v>
      </c>
      <c r="R1475" s="385">
        <v>42258</v>
      </c>
      <c r="S1475" s="385">
        <v>43620</v>
      </c>
      <c r="T1475" s="144">
        <v>1624</v>
      </c>
      <c r="U1475" s="144" t="s">
        <v>60</v>
      </c>
      <c r="V1475" s="144">
        <v>364</v>
      </c>
      <c r="W1475" s="144" t="str">
        <f t="shared" si="207"/>
        <v>Active</v>
      </c>
      <c r="X1475" s="144">
        <v>1624</v>
      </c>
      <c r="Y1475" s="157" t="s">
        <v>70</v>
      </c>
      <c r="Z1475" s="386">
        <v>1</v>
      </c>
      <c r="AA1475" s="386">
        <v>0.96</v>
      </c>
      <c r="AB1475" s="387" t="s">
        <v>62</v>
      </c>
      <c r="AC1475" s="157"/>
    </row>
    <row r="1476" spans="9:29">
      <c r="I1476" s="342">
        <v>2</v>
      </c>
      <c r="J1476" s="144" t="str">
        <f t="shared" si="205"/>
        <v>SMALL</v>
      </c>
      <c r="K1476" s="144" t="str">
        <f t="shared" si="206"/>
        <v>SMALL</v>
      </c>
      <c r="L1476" s="144" t="str" cm="1">
        <f t="array" ref="L1476">_xlfn.IFS(I1476&lt;=2,"SMALL",I1476&lt;=5,"MEDIUM",I1476&gt;5,"LARGE")</f>
        <v>SMALL</v>
      </c>
      <c r="M1476" s="144" t="str">
        <f t="shared" si="200"/>
        <v>NO</v>
      </c>
      <c r="N1476" s="374">
        <v>4.51</v>
      </c>
      <c r="O1476" s="374">
        <f t="shared" si="201"/>
        <v>5</v>
      </c>
      <c r="P1476" s="158" t="str" cm="1">
        <f t="array" ref="P1476">_xlfn.SWITCH(ROUND(N1476,0),5,"Excellent",4,"Good",3,"ok","Bad")</f>
        <v>Excellent</v>
      </c>
      <c r="Q1476" s="144">
        <v>125</v>
      </c>
      <c r="R1476" s="385">
        <v>42562</v>
      </c>
      <c r="S1476" s="385">
        <v>43904</v>
      </c>
      <c r="T1476" s="144">
        <v>2396</v>
      </c>
      <c r="U1476" s="144" t="s">
        <v>60</v>
      </c>
      <c r="V1476" s="144">
        <v>66</v>
      </c>
      <c r="W1476" s="144" t="str">
        <f t="shared" si="207"/>
        <v>Active</v>
      </c>
      <c r="X1476" s="144">
        <v>2396</v>
      </c>
      <c r="Y1476" s="157" t="s">
        <v>70</v>
      </c>
      <c r="Z1476" s="386">
        <v>1</v>
      </c>
      <c r="AA1476" s="386">
        <v>1</v>
      </c>
      <c r="AB1476" s="387" t="s">
        <v>62</v>
      </c>
      <c r="AC1476" s="157"/>
    </row>
    <row r="1477" spans="9:29">
      <c r="I1477" s="342">
        <v>12</v>
      </c>
      <c r="J1477" s="144" t="str">
        <f t="shared" si="205"/>
        <v>LARGE</v>
      </c>
      <c r="K1477" s="144" t="str">
        <f t="shared" si="206"/>
        <v>LARGE</v>
      </c>
      <c r="L1477" s="144" t="str" cm="1">
        <f t="array" ref="L1477">_xlfn.IFS(I1477&lt;=2,"SMALL",I1477&lt;=5,"MEDIUM",I1477&gt;5,"LARGE")</f>
        <v>LARGE</v>
      </c>
      <c r="M1477" s="144" t="str">
        <f t="shared" ref="M1477:M1540" si="208">IF(AND(N1477&gt;=4.8,Q1477&gt;100),"YES","NO")</f>
        <v>NO</v>
      </c>
      <c r="N1477" s="374">
        <v>4.67</v>
      </c>
      <c r="O1477" s="374">
        <f t="shared" ref="O1477:O1540" si="209">ROUND(N1477,0)</f>
        <v>5</v>
      </c>
      <c r="P1477" s="158" t="str" cm="1">
        <f t="array" ref="P1477">_xlfn.SWITCH(ROUND(N1477,0),5,"Excellent",4,"Good",3,"ok","Bad")</f>
        <v>Excellent</v>
      </c>
      <c r="Q1477" s="144">
        <v>49</v>
      </c>
      <c r="R1477" s="385">
        <v>42289</v>
      </c>
      <c r="S1477" s="385">
        <v>43855</v>
      </c>
      <c r="T1477" s="144">
        <v>398</v>
      </c>
      <c r="U1477" s="144" t="s">
        <v>69</v>
      </c>
      <c r="V1477" s="144">
        <v>22</v>
      </c>
      <c r="W1477" s="144" t="str">
        <f t="shared" si="207"/>
        <v>Active</v>
      </c>
      <c r="X1477" s="144">
        <v>398</v>
      </c>
      <c r="Y1477" s="157" t="s">
        <v>70</v>
      </c>
      <c r="Z1477" s="386">
        <v>1</v>
      </c>
      <c r="AA1477" s="386">
        <v>0.5</v>
      </c>
      <c r="AB1477" s="387" t="s">
        <v>62</v>
      </c>
      <c r="AC1477" s="157"/>
    </row>
    <row r="1478" spans="9:29">
      <c r="I1478" s="342">
        <v>7</v>
      </c>
      <c r="J1478" s="144" t="str">
        <f t="shared" ref="J1478:J1541" si="210">IF(I1478&lt;=2,"SMALL","LARGE")</f>
        <v>LARGE</v>
      </c>
      <c r="K1478" s="144" t="str">
        <f t="shared" ref="K1478:K1541" si="211">IF(I1478&lt;=2,"SMALL",IF(I1478&lt;=5,"MEDIUM","LARGE"))</f>
        <v>LARGE</v>
      </c>
      <c r="L1478" s="144" t="str" cm="1">
        <f t="array" ref="L1478">_xlfn.IFS(I1478&lt;=2,"SMALL",I1478&lt;=5,"MEDIUM",I1478&gt;5,"LARGE")</f>
        <v>LARGE</v>
      </c>
      <c r="M1478" s="144" t="str">
        <f t="shared" si="208"/>
        <v>NO</v>
      </c>
      <c r="N1478" s="374">
        <v>4.7300000000000004</v>
      </c>
      <c r="O1478" s="374">
        <f t="shared" si="209"/>
        <v>5</v>
      </c>
      <c r="P1478" s="158" t="str" cm="1">
        <f t="array" ref="P1478">_xlfn.SWITCH(ROUND(N1478,0),5,"Excellent",4,"Good",3,"ok","Bad")</f>
        <v>Excellent</v>
      </c>
      <c r="Q1478" s="144">
        <v>15</v>
      </c>
      <c r="R1478" s="385">
        <v>42293</v>
      </c>
      <c r="S1478" s="385">
        <v>43682</v>
      </c>
      <c r="T1478" s="144">
        <v>2387</v>
      </c>
      <c r="U1478" s="144" t="s">
        <v>69</v>
      </c>
      <c r="V1478" s="144">
        <v>136</v>
      </c>
      <c r="W1478" s="144" t="str">
        <f t="shared" ref="W1478:W1541" si="212">IF(NOT(V1478=0),"Active","Inactive")</f>
        <v>Active</v>
      </c>
      <c r="X1478" s="144">
        <v>2387</v>
      </c>
      <c r="Y1478" s="157" t="s">
        <v>70</v>
      </c>
      <c r="Z1478" s="386">
        <v>1</v>
      </c>
      <c r="AA1478" s="386">
        <v>0.97</v>
      </c>
      <c r="AB1478" s="387" t="s">
        <v>62</v>
      </c>
      <c r="AC1478" s="157"/>
    </row>
    <row r="1479" spans="9:29">
      <c r="I1479" s="342">
        <v>2</v>
      </c>
      <c r="J1479" s="144" t="str">
        <f t="shared" si="210"/>
        <v>SMALL</v>
      </c>
      <c r="K1479" s="144" t="str">
        <f t="shared" si="211"/>
        <v>SMALL</v>
      </c>
      <c r="L1479" s="144" t="str" cm="1">
        <f t="array" ref="L1479">_xlfn.IFS(I1479&lt;=2,"SMALL",I1479&lt;=5,"MEDIUM",I1479&gt;5,"LARGE")</f>
        <v>SMALL</v>
      </c>
      <c r="M1479" s="144" t="str">
        <f t="shared" si="208"/>
        <v>NO</v>
      </c>
      <c r="N1479" s="374">
        <v>4.8</v>
      </c>
      <c r="O1479" s="374">
        <f t="shared" si="209"/>
        <v>5</v>
      </c>
      <c r="P1479" s="158" t="str" cm="1">
        <f t="array" ref="P1479">_xlfn.SWITCH(ROUND(N1479,0),5,"Excellent",4,"Good",3,"ok","Bad")</f>
        <v>Excellent</v>
      </c>
      <c r="Q1479" s="144">
        <v>25</v>
      </c>
      <c r="R1479" s="385">
        <v>43601</v>
      </c>
      <c r="S1479" s="385">
        <v>44052</v>
      </c>
      <c r="T1479" s="144">
        <v>2406</v>
      </c>
      <c r="U1479" s="144" t="s">
        <v>60</v>
      </c>
      <c r="V1479" s="144">
        <v>183</v>
      </c>
      <c r="W1479" s="144" t="str">
        <f t="shared" si="212"/>
        <v>Active</v>
      </c>
      <c r="X1479" s="144">
        <v>2406</v>
      </c>
      <c r="Y1479" s="157" t="s">
        <v>61</v>
      </c>
      <c r="Z1479" s="386">
        <v>0.83</v>
      </c>
      <c r="AA1479" s="386">
        <v>0.93</v>
      </c>
      <c r="AB1479" s="387" t="s">
        <v>62</v>
      </c>
      <c r="AC1479" s="157"/>
    </row>
    <row r="1480" spans="9:29">
      <c r="I1480" s="342">
        <v>7</v>
      </c>
      <c r="J1480" s="144" t="str">
        <f t="shared" si="210"/>
        <v>LARGE</v>
      </c>
      <c r="K1480" s="144" t="str">
        <f t="shared" si="211"/>
        <v>LARGE</v>
      </c>
      <c r="L1480" s="144" t="str" cm="1">
        <f t="array" ref="L1480">_xlfn.IFS(I1480&lt;=2,"SMALL",I1480&lt;=5,"MEDIUM",I1480&gt;5,"LARGE")</f>
        <v>LARGE</v>
      </c>
      <c r="M1480" s="144" t="str">
        <f t="shared" si="208"/>
        <v>YES</v>
      </c>
      <c r="N1480" s="374">
        <v>5</v>
      </c>
      <c r="O1480" s="374">
        <f t="shared" si="209"/>
        <v>5</v>
      </c>
      <c r="P1480" s="158" t="str" cm="1">
        <f t="array" ref="P1480">_xlfn.SWITCH(ROUND(N1480,0),5,"Excellent",4,"Good",3,"ok","Bad")</f>
        <v>Excellent</v>
      </c>
      <c r="Q1480" s="144">
        <v>210</v>
      </c>
      <c r="R1480" s="385">
        <v>42358</v>
      </c>
      <c r="S1480" s="385">
        <v>44035</v>
      </c>
      <c r="T1480" s="144">
        <v>2408</v>
      </c>
      <c r="U1480" s="144" t="s">
        <v>69</v>
      </c>
      <c r="V1480" s="144">
        <v>364</v>
      </c>
      <c r="W1480" s="144" t="str">
        <f t="shared" si="212"/>
        <v>Active</v>
      </c>
      <c r="X1480" s="144">
        <v>2408</v>
      </c>
      <c r="Y1480" s="157" t="s">
        <v>61</v>
      </c>
      <c r="Z1480" s="386">
        <v>0.71</v>
      </c>
      <c r="AA1480" s="386">
        <v>0.89</v>
      </c>
      <c r="AB1480" s="387" t="s">
        <v>65</v>
      </c>
      <c r="AC1480" s="157"/>
    </row>
    <row r="1481" spans="9:29">
      <c r="I1481" s="342">
        <v>5</v>
      </c>
      <c r="J1481" s="144" t="str">
        <f t="shared" si="210"/>
        <v>LARGE</v>
      </c>
      <c r="K1481" s="144" t="str">
        <f t="shared" si="211"/>
        <v>MEDIUM</v>
      </c>
      <c r="L1481" s="144" t="str" cm="1">
        <f t="array" ref="L1481">_xlfn.IFS(I1481&lt;=2,"SMALL",I1481&lt;=5,"MEDIUM",I1481&gt;5,"LARGE")</f>
        <v>MEDIUM</v>
      </c>
      <c r="M1481" s="144" t="str">
        <f t="shared" si="208"/>
        <v>YES</v>
      </c>
      <c r="N1481" s="374">
        <v>4.82</v>
      </c>
      <c r="O1481" s="374">
        <f t="shared" si="209"/>
        <v>5</v>
      </c>
      <c r="P1481" s="158" t="str" cm="1">
        <f t="array" ref="P1481">_xlfn.SWITCH(ROUND(N1481,0),5,"Excellent",4,"Good",3,"ok","Bad")</f>
        <v>Excellent</v>
      </c>
      <c r="Q1481" s="144">
        <v>111</v>
      </c>
      <c r="R1481" s="385">
        <v>42256</v>
      </c>
      <c r="S1481" s="385">
        <v>43829</v>
      </c>
      <c r="T1481" s="144">
        <v>2409</v>
      </c>
      <c r="U1481" s="144" t="s">
        <v>69</v>
      </c>
      <c r="V1481" s="144">
        <v>365</v>
      </c>
      <c r="W1481" s="144" t="str">
        <f t="shared" si="212"/>
        <v>Active</v>
      </c>
      <c r="X1481" s="144">
        <v>2409</v>
      </c>
      <c r="Y1481" s="157" t="s">
        <v>70</v>
      </c>
      <c r="Z1481" s="386">
        <v>1</v>
      </c>
      <c r="AA1481" s="386">
        <v>0.93</v>
      </c>
      <c r="AB1481" s="387" t="s">
        <v>62</v>
      </c>
      <c r="AC1481" s="157"/>
    </row>
    <row r="1482" spans="9:29">
      <c r="I1482" s="342">
        <v>2</v>
      </c>
      <c r="J1482" s="144" t="str">
        <f t="shared" si="210"/>
        <v>SMALL</v>
      </c>
      <c r="K1482" s="144" t="str">
        <f t="shared" si="211"/>
        <v>SMALL</v>
      </c>
      <c r="L1482" s="144" t="str" cm="1">
        <f t="array" ref="L1482">_xlfn.IFS(I1482&lt;=2,"SMALL",I1482&lt;=5,"MEDIUM",I1482&gt;5,"LARGE")</f>
        <v>SMALL</v>
      </c>
      <c r="M1482" s="144" t="str">
        <f t="shared" si="208"/>
        <v>NO</v>
      </c>
      <c r="N1482" s="374">
        <v>4.66</v>
      </c>
      <c r="O1482" s="374">
        <f t="shared" si="209"/>
        <v>5</v>
      </c>
      <c r="P1482" s="158" t="str" cm="1">
        <f t="array" ref="P1482">_xlfn.SWITCH(ROUND(N1482,0),5,"Excellent",4,"Good",3,"ok","Bad")</f>
        <v>Excellent</v>
      </c>
      <c r="Q1482" s="144">
        <v>194</v>
      </c>
      <c r="R1482" s="385">
        <v>42239</v>
      </c>
      <c r="S1482" s="385">
        <v>44041</v>
      </c>
      <c r="T1482" s="144">
        <v>2316</v>
      </c>
      <c r="U1482" s="144" t="s">
        <v>60</v>
      </c>
      <c r="V1482" s="144">
        <v>364</v>
      </c>
      <c r="W1482" s="144" t="str">
        <f t="shared" si="212"/>
        <v>Active</v>
      </c>
      <c r="X1482" s="144">
        <v>2316</v>
      </c>
      <c r="Y1482" s="157" t="s">
        <v>70</v>
      </c>
      <c r="Z1482" s="386">
        <v>1</v>
      </c>
      <c r="AA1482" s="386">
        <v>0.99</v>
      </c>
      <c r="AB1482" s="387" t="s">
        <v>62</v>
      </c>
      <c r="AC1482" s="157"/>
    </row>
    <row r="1483" spans="9:29">
      <c r="I1483" s="342">
        <v>2</v>
      </c>
      <c r="J1483" s="144" t="str">
        <f t="shared" si="210"/>
        <v>SMALL</v>
      </c>
      <c r="K1483" s="144" t="str">
        <f t="shared" si="211"/>
        <v>SMALL</v>
      </c>
      <c r="L1483" s="144" t="str" cm="1">
        <f t="array" ref="L1483">_xlfn.IFS(I1483&lt;=2,"SMALL",I1483&lt;=5,"MEDIUM",I1483&gt;5,"LARGE")</f>
        <v>SMALL</v>
      </c>
      <c r="M1483" s="144" t="str">
        <f t="shared" si="208"/>
        <v>NO</v>
      </c>
      <c r="N1483" s="374">
        <v>5</v>
      </c>
      <c r="O1483" s="374">
        <f t="shared" si="209"/>
        <v>5</v>
      </c>
      <c r="P1483" s="158" t="str" cm="1">
        <f t="array" ref="P1483">_xlfn.SWITCH(ROUND(N1483,0),5,"Excellent",4,"Good",3,"ok","Bad")</f>
        <v>Excellent</v>
      </c>
      <c r="Q1483" s="144">
        <v>4</v>
      </c>
      <c r="R1483" s="385">
        <v>42737</v>
      </c>
      <c r="S1483" s="385">
        <v>43330</v>
      </c>
      <c r="T1483" s="144">
        <v>2096</v>
      </c>
      <c r="U1483" s="144" t="s">
        <v>60</v>
      </c>
      <c r="V1483" s="144">
        <v>365</v>
      </c>
      <c r="W1483" s="144" t="str">
        <f t="shared" si="212"/>
        <v>Active</v>
      </c>
      <c r="X1483" s="144">
        <v>2096</v>
      </c>
      <c r="Y1483" s="157" t="s">
        <v>61</v>
      </c>
      <c r="Z1483" s="386">
        <v>1</v>
      </c>
      <c r="AA1483" s="386">
        <v>0.28999999999999998</v>
      </c>
      <c r="AB1483" s="387" t="s">
        <v>65</v>
      </c>
      <c r="AC1483" s="157"/>
    </row>
    <row r="1484" spans="9:29">
      <c r="I1484" s="342">
        <v>2</v>
      </c>
      <c r="J1484" s="144" t="str">
        <f t="shared" si="210"/>
        <v>SMALL</v>
      </c>
      <c r="K1484" s="144" t="str">
        <f t="shared" si="211"/>
        <v>SMALL</v>
      </c>
      <c r="L1484" s="144" t="str" cm="1">
        <f t="array" ref="L1484">_xlfn.IFS(I1484&lt;=2,"SMALL",I1484&lt;=5,"MEDIUM",I1484&gt;5,"LARGE")</f>
        <v>SMALL</v>
      </c>
      <c r="M1484" s="144" t="str">
        <f t="shared" si="208"/>
        <v>NO</v>
      </c>
      <c r="N1484" s="374">
        <v>4.67</v>
      </c>
      <c r="O1484" s="374">
        <f t="shared" si="209"/>
        <v>5</v>
      </c>
      <c r="P1484" s="158" t="str" cm="1">
        <f t="array" ref="P1484">_xlfn.SWITCH(ROUND(N1484,0),5,"Excellent",4,"Good",3,"ok","Bad")</f>
        <v>Excellent</v>
      </c>
      <c r="Q1484" s="144">
        <v>3</v>
      </c>
      <c r="R1484" s="385">
        <v>42363</v>
      </c>
      <c r="S1484" s="385">
        <v>43330</v>
      </c>
      <c r="T1484" s="144">
        <v>2096</v>
      </c>
      <c r="U1484" s="144" t="s">
        <v>60</v>
      </c>
      <c r="V1484" s="144">
        <v>0</v>
      </c>
      <c r="W1484" s="144" t="str">
        <f t="shared" si="212"/>
        <v>Inactive</v>
      </c>
      <c r="X1484" s="144">
        <v>2096</v>
      </c>
      <c r="Y1484" s="157" t="s">
        <v>70</v>
      </c>
      <c r="Z1484" s="386">
        <v>1</v>
      </c>
      <c r="AA1484" s="386">
        <v>0.95</v>
      </c>
      <c r="AB1484" s="387" t="s">
        <v>62</v>
      </c>
      <c r="AC1484" s="157"/>
    </row>
    <row r="1485" spans="9:29">
      <c r="I1485" s="342">
        <v>5</v>
      </c>
      <c r="J1485" s="144" t="str">
        <f t="shared" si="210"/>
        <v>LARGE</v>
      </c>
      <c r="K1485" s="144" t="str">
        <f t="shared" si="211"/>
        <v>MEDIUM</v>
      </c>
      <c r="L1485" s="144" t="str" cm="1">
        <f t="array" ref="L1485">_xlfn.IFS(I1485&lt;=2,"SMALL",I1485&lt;=5,"MEDIUM",I1485&gt;5,"LARGE")</f>
        <v>MEDIUM</v>
      </c>
      <c r="M1485" s="144" t="str">
        <f t="shared" si="208"/>
        <v>NO</v>
      </c>
      <c r="N1485" s="374">
        <v>4.93</v>
      </c>
      <c r="O1485" s="374">
        <f t="shared" si="209"/>
        <v>5</v>
      </c>
      <c r="P1485" s="158" t="str" cm="1">
        <f t="array" ref="P1485">_xlfn.SWITCH(ROUND(N1485,0),5,"Excellent",4,"Good",3,"ok","Bad")</f>
        <v>Excellent</v>
      </c>
      <c r="Q1485" s="144">
        <v>14</v>
      </c>
      <c r="R1485" s="385">
        <v>42381</v>
      </c>
      <c r="S1485" s="385">
        <v>43925</v>
      </c>
      <c r="T1485" s="144">
        <v>811</v>
      </c>
      <c r="U1485" s="144" t="s">
        <v>69</v>
      </c>
      <c r="V1485" s="144">
        <v>271</v>
      </c>
      <c r="W1485" s="144" t="str">
        <f t="shared" si="212"/>
        <v>Active</v>
      </c>
      <c r="X1485" s="144">
        <v>811</v>
      </c>
      <c r="Y1485" s="157" t="s">
        <v>70</v>
      </c>
      <c r="Z1485" s="386">
        <v>1</v>
      </c>
      <c r="AA1485" s="386">
        <v>0.98</v>
      </c>
      <c r="AB1485" s="387" t="s">
        <v>65</v>
      </c>
      <c r="AC1485" s="157"/>
    </row>
    <row r="1486" spans="9:29">
      <c r="I1486" s="342">
        <v>5</v>
      </c>
      <c r="J1486" s="144" t="str">
        <f t="shared" si="210"/>
        <v>LARGE</v>
      </c>
      <c r="K1486" s="144" t="str">
        <f t="shared" si="211"/>
        <v>MEDIUM</v>
      </c>
      <c r="L1486" s="144" t="str" cm="1">
        <f t="array" ref="L1486">_xlfn.IFS(I1486&lt;=2,"SMALL",I1486&lt;=5,"MEDIUM",I1486&gt;5,"LARGE")</f>
        <v>MEDIUM</v>
      </c>
      <c r="M1486" s="144" t="str">
        <f t="shared" si="208"/>
        <v>YES</v>
      </c>
      <c r="N1486" s="374">
        <v>4.9000000000000004</v>
      </c>
      <c r="O1486" s="374">
        <f t="shared" si="209"/>
        <v>5</v>
      </c>
      <c r="P1486" s="158" t="str" cm="1">
        <f t="array" ref="P1486">_xlfn.SWITCH(ROUND(N1486,0),5,"Excellent",4,"Good",3,"ok","Bad")</f>
        <v>Excellent</v>
      </c>
      <c r="Q1486" s="144">
        <v>178</v>
      </c>
      <c r="R1486" s="385">
        <v>42285</v>
      </c>
      <c r="S1486" s="385">
        <v>44026</v>
      </c>
      <c r="T1486" s="144">
        <v>1530</v>
      </c>
      <c r="U1486" s="144" t="s">
        <v>69</v>
      </c>
      <c r="V1486" s="144">
        <v>185</v>
      </c>
      <c r="W1486" s="144" t="str">
        <f t="shared" si="212"/>
        <v>Active</v>
      </c>
      <c r="X1486" s="144">
        <v>1530</v>
      </c>
      <c r="Y1486" s="157" t="s">
        <v>64</v>
      </c>
      <c r="Z1486" s="386">
        <v>1</v>
      </c>
      <c r="AA1486" s="386">
        <v>1</v>
      </c>
      <c r="AB1486" s="387" t="s">
        <v>62</v>
      </c>
      <c r="AC1486" s="157"/>
    </row>
    <row r="1487" spans="9:29">
      <c r="I1487" s="342">
        <v>2</v>
      </c>
      <c r="J1487" s="144" t="str">
        <f t="shared" si="210"/>
        <v>SMALL</v>
      </c>
      <c r="K1487" s="144" t="str">
        <f t="shared" si="211"/>
        <v>SMALL</v>
      </c>
      <c r="L1487" s="144" t="str" cm="1">
        <f t="array" ref="L1487">_xlfn.IFS(I1487&lt;=2,"SMALL",I1487&lt;=5,"MEDIUM",I1487&gt;5,"LARGE")</f>
        <v>SMALL</v>
      </c>
      <c r="M1487" s="144" t="str">
        <f t="shared" si="208"/>
        <v>NO</v>
      </c>
      <c r="N1487" s="374">
        <v>5</v>
      </c>
      <c r="O1487" s="374">
        <f t="shared" si="209"/>
        <v>5</v>
      </c>
      <c r="P1487" s="158" t="str" cm="1">
        <f t="array" ref="P1487">_xlfn.SWITCH(ROUND(N1487,0),5,"Excellent",4,"Good",3,"ok","Bad")</f>
        <v>Excellent</v>
      </c>
      <c r="Q1487" s="144">
        <v>12</v>
      </c>
      <c r="R1487" s="385">
        <v>42341</v>
      </c>
      <c r="S1487" s="385">
        <v>43716</v>
      </c>
      <c r="T1487" s="144">
        <v>500</v>
      </c>
      <c r="U1487" s="144" t="s">
        <v>69</v>
      </c>
      <c r="V1487" s="144">
        <v>0</v>
      </c>
      <c r="W1487" s="144" t="str">
        <f t="shared" si="212"/>
        <v>Inactive</v>
      </c>
      <c r="X1487" s="144">
        <v>500</v>
      </c>
      <c r="Y1487" s="157" t="s">
        <v>64</v>
      </c>
      <c r="Z1487" s="386">
        <v>1</v>
      </c>
      <c r="AA1487" s="386">
        <v>0.17</v>
      </c>
      <c r="AB1487" s="387" t="s">
        <v>65</v>
      </c>
      <c r="AC1487" s="157"/>
    </row>
    <row r="1488" spans="9:29">
      <c r="I1488" s="342">
        <v>6</v>
      </c>
      <c r="J1488" s="144" t="str">
        <f t="shared" si="210"/>
        <v>LARGE</v>
      </c>
      <c r="K1488" s="144" t="str">
        <f t="shared" si="211"/>
        <v>LARGE</v>
      </c>
      <c r="L1488" s="144" t="str" cm="1">
        <f t="array" ref="L1488">_xlfn.IFS(I1488&lt;=2,"SMALL",I1488&lt;=5,"MEDIUM",I1488&gt;5,"LARGE")</f>
        <v>LARGE</v>
      </c>
      <c r="M1488" s="144" t="str">
        <f t="shared" si="208"/>
        <v>NO</v>
      </c>
      <c r="N1488" s="374">
        <v>4.6399999999999997</v>
      </c>
      <c r="O1488" s="374">
        <f t="shared" si="209"/>
        <v>5</v>
      </c>
      <c r="P1488" s="158" t="str" cm="1">
        <f t="array" ref="P1488">_xlfn.SWITCH(ROUND(N1488,0),5,"Excellent",4,"Good",3,"ok","Bad")</f>
        <v>Excellent</v>
      </c>
      <c r="Q1488" s="144">
        <v>59</v>
      </c>
      <c r="R1488" s="385">
        <v>42240</v>
      </c>
      <c r="S1488" s="385">
        <v>43991</v>
      </c>
      <c r="T1488" s="144">
        <v>589</v>
      </c>
      <c r="U1488" s="144" t="s">
        <v>69</v>
      </c>
      <c r="V1488" s="144">
        <v>25</v>
      </c>
      <c r="W1488" s="144" t="str">
        <f t="shared" si="212"/>
        <v>Active</v>
      </c>
      <c r="X1488" s="144">
        <v>589</v>
      </c>
      <c r="Y1488" s="157" t="s">
        <v>64</v>
      </c>
      <c r="Z1488" s="386">
        <v>0.5</v>
      </c>
      <c r="AA1488" s="386">
        <v>0.9</v>
      </c>
      <c r="AB1488" s="387" t="s">
        <v>65</v>
      </c>
      <c r="AC1488" s="157"/>
    </row>
    <row r="1489" spans="9:29">
      <c r="I1489" s="342">
        <v>1</v>
      </c>
      <c r="J1489" s="144" t="str">
        <f t="shared" si="210"/>
        <v>SMALL</v>
      </c>
      <c r="K1489" s="144" t="str">
        <f t="shared" si="211"/>
        <v>SMALL</v>
      </c>
      <c r="L1489" s="144" t="str" cm="1">
        <f t="array" ref="L1489">_xlfn.IFS(I1489&lt;=2,"SMALL",I1489&lt;=5,"MEDIUM",I1489&gt;5,"LARGE")</f>
        <v>SMALL</v>
      </c>
      <c r="M1489" s="144" t="str">
        <f t="shared" si="208"/>
        <v>NO</v>
      </c>
      <c r="N1489" s="374">
        <v>4.71</v>
      </c>
      <c r="O1489" s="374">
        <f t="shared" si="209"/>
        <v>5</v>
      </c>
      <c r="P1489" s="158" t="str" cm="1">
        <f t="array" ref="P1489">_xlfn.SWITCH(ROUND(N1489,0),5,"Excellent",4,"Good",3,"ok","Bad")</f>
        <v>Excellent</v>
      </c>
      <c r="Q1489" s="144">
        <v>35</v>
      </c>
      <c r="R1489" s="385">
        <v>42371</v>
      </c>
      <c r="S1489" s="385">
        <v>44017</v>
      </c>
      <c r="T1489" s="144">
        <v>1052</v>
      </c>
      <c r="U1489" s="144" t="s">
        <v>60</v>
      </c>
      <c r="V1489" s="144">
        <v>143</v>
      </c>
      <c r="W1489" s="144" t="str">
        <f t="shared" si="212"/>
        <v>Active</v>
      </c>
      <c r="X1489" s="144">
        <v>1052</v>
      </c>
      <c r="Y1489" s="157" t="s">
        <v>64</v>
      </c>
      <c r="Z1489" s="386">
        <v>0.8</v>
      </c>
      <c r="AA1489" s="386">
        <v>0.28999999999999998</v>
      </c>
      <c r="AB1489" s="387" t="s">
        <v>65</v>
      </c>
      <c r="AC1489" s="157"/>
    </row>
    <row r="1490" spans="9:29">
      <c r="I1490" s="342">
        <v>2</v>
      </c>
      <c r="J1490" s="144" t="str">
        <f t="shared" si="210"/>
        <v>SMALL</v>
      </c>
      <c r="K1490" s="144" t="str">
        <f t="shared" si="211"/>
        <v>SMALL</v>
      </c>
      <c r="L1490" s="144" t="str" cm="1">
        <f t="array" ref="L1490">_xlfn.IFS(I1490&lt;=2,"SMALL",I1490&lt;=5,"MEDIUM",I1490&gt;5,"LARGE")</f>
        <v>SMALL</v>
      </c>
      <c r="M1490" s="144" t="str">
        <f t="shared" si="208"/>
        <v>NO</v>
      </c>
      <c r="N1490" s="374">
        <v>4.74</v>
      </c>
      <c r="O1490" s="374">
        <f t="shared" si="209"/>
        <v>5</v>
      </c>
      <c r="P1490" s="158" t="str" cm="1">
        <f t="array" ref="P1490">_xlfn.SWITCH(ROUND(N1490,0),5,"Excellent",4,"Good",3,"ok","Bad")</f>
        <v>Excellent</v>
      </c>
      <c r="Q1490" s="144">
        <v>126</v>
      </c>
      <c r="R1490" s="385">
        <v>42232</v>
      </c>
      <c r="S1490" s="385">
        <v>43908</v>
      </c>
      <c r="T1490" s="144">
        <v>2415</v>
      </c>
      <c r="U1490" s="144" t="s">
        <v>60</v>
      </c>
      <c r="V1490" s="144">
        <v>315</v>
      </c>
      <c r="W1490" s="144" t="str">
        <f t="shared" si="212"/>
        <v>Active</v>
      </c>
      <c r="X1490" s="144">
        <v>2415</v>
      </c>
      <c r="Y1490" s="157" t="s">
        <v>70</v>
      </c>
      <c r="Z1490" s="386">
        <v>1</v>
      </c>
      <c r="AA1490" s="386">
        <v>0.97</v>
      </c>
      <c r="AB1490" s="387" t="s">
        <v>65</v>
      </c>
      <c r="AC1490" s="157"/>
    </row>
    <row r="1491" spans="9:29">
      <c r="I1491" s="342">
        <v>2</v>
      </c>
      <c r="J1491" s="144" t="str">
        <f t="shared" si="210"/>
        <v>SMALL</v>
      </c>
      <c r="K1491" s="144" t="str">
        <f t="shared" si="211"/>
        <v>SMALL</v>
      </c>
      <c r="L1491" s="144" t="str" cm="1">
        <f t="array" ref="L1491">_xlfn.IFS(I1491&lt;=2,"SMALL",I1491&lt;=5,"MEDIUM",I1491&gt;5,"LARGE")</f>
        <v>SMALL</v>
      </c>
      <c r="M1491" s="144" t="str">
        <f t="shared" si="208"/>
        <v>YES</v>
      </c>
      <c r="N1491" s="374">
        <v>4.91</v>
      </c>
      <c r="O1491" s="374">
        <f t="shared" si="209"/>
        <v>5</v>
      </c>
      <c r="P1491" s="158" t="str" cm="1">
        <f t="array" ref="P1491">_xlfn.SWITCH(ROUND(N1491,0),5,"Excellent",4,"Good",3,"ok","Bad")</f>
        <v>Excellent</v>
      </c>
      <c r="Q1491" s="144">
        <v>227</v>
      </c>
      <c r="R1491" s="385">
        <v>42514</v>
      </c>
      <c r="S1491" s="385">
        <v>44052</v>
      </c>
      <c r="T1491" s="144">
        <v>1828</v>
      </c>
      <c r="U1491" s="144" t="s">
        <v>60</v>
      </c>
      <c r="V1491" s="144">
        <v>325</v>
      </c>
      <c r="W1491" s="144" t="str">
        <f t="shared" si="212"/>
        <v>Active</v>
      </c>
      <c r="X1491" s="144">
        <v>1828</v>
      </c>
      <c r="Y1491" s="157" t="s">
        <v>70</v>
      </c>
      <c r="Z1491" s="386">
        <v>1</v>
      </c>
      <c r="AA1491" s="386">
        <v>0.84</v>
      </c>
      <c r="AB1491" s="387" t="s">
        <v>62</v>
      </c>
      <c r="AC1491" s="157"/>
    </row>
    <row r="1492" spans="9:29">
      <c r="I1492" s="342">
        <v>4</v>
      </c>
      <c r="J1492" s="144" t="str">
        <f t="shared" si="210"/>
        <v>LARGE</v>
      </c>
      <c r="K1492" s="144" t="str">
        <f t="shared" si="211"/>
        <v>MEDIUM</v>
      </c>
      <c r="L1492" s="144" t="str" cm="1">
        <f t="array" ref="L1492">_xlfn.IFS(I1492&lt;=2,"SMALL",I1492&lt;=5,"MEDIUM",I1492&gt;5,"LARGE")</f>
        <v>MEDIUM</v>
      </c>
      <c r="M1492" s="144" t="str">
        <f t="shared" si="208"/>
        <v>YES</v>
      </c>
      <c r="N1492" s="374">
        <v>4.99</v>
      </c>
      <c r="O1492" s="374">
        <f t="shared" si="209"/>
        <v>5</v>
      </c>
      <c r="P1492" s="158" t="str" cm="1">
        <f t="array" ref="P1492">_xlfn.SWITCH(ROUND(N1492,0),5,"Excellent",4,"Good",3,"ok","Bad")</f>
        <v>Excellent</v>
      </c>
      <c r="Q1492" s="144">
        <v>224</v>
      </c>
      <c r="R1492" s="385">
        <v>42265</v>
      </c>
      <c r="S1492" s="385">
        <v>43903</v>
      </c>
      <c r="T1492" s="144">
        <v>2418</v>
      </c>
      <c r="U1492" s="144" t="s">
        <v>69</v>
      </c>
      <c r="V1492" s="144">
        <v>273</v>
      </c>
      <c r="W1492" s="144" t="str">
        <f t="shared" si="212"/>
        <v>Active</v>
      </c>
      <c r="X1492" s="144">
        <v>2418</v>
      </c>
      <c r="Y1492" s="157" t="s">
        <v>61</v>
      </c>
      <c r="Z1492" s="386">
        <v>0.72</v>
      </c>
      <c r="AA1492" s="386">
        <v>0.9</v>
      </c>
      <c r="AB1492" s="387" t="s">
        <v>65</v>
      </c>
      <c r="AC1492" s="157"/>
    </row>
    <row r="1493" spans="9:29">
      <c r="I1493" s="342">
        <v>3</v>
      </c>
      <c r="J1493" s="144" t="str">
        <f t="shared" si="210"/>
        <v>LARGE</v>
      </c>
      <c r="K1493" s="144" t="str">
        <f t="shared" si="211"/>
        <v>MEDIUM</v>
      </c>
      <c r="L1493" s="144" t="str" cm="1">
        <f t="array" ref="L1493">_xlfn.IFS(I1493&lt;=2,"SMALL",I1493&lt;=5,"MEDIUM",I1493&gt;5,"LARGE")</f>
        <v>MEDIUM</v>
      </c>
      <c r="M1493" s="144" t="str">
        <f t="shared" si="208"/>
        <v>NO</v>
      </c>
      <c r="N1493" s="374">
        <v>4.6900000000000004</v>
      </c>
      <c r="O1493" s="374">
        <f t="shared" si="209"/>
        <v>5</v>
      </c>
      <c r="P1493" s="158" t="str" cm="1">
        <f t="array" ref="P1493">_xlfn.SWITCH(ROUND(N1493,0),5,"Excellent",4,"Good",3,"ok","Bad")</f>
        <v>Excellent</v>
      </c>
      <c r="Q1493" s="144">
        <v>248</v>
      </c>
      <c r="R1493" s="385">
        <v>42229</v>
      </c>
      <c r="S1493" s="385">
        <v>43897</v>
      </c>
      <c r="T1493" s="144">
        <v>2421</v>
      </c>
      <c r="U1493" s="144" t="s">
        <v>69</v>
      </c>
      <c r="V1493" s="144">
        <v>173</v>
      </c>
      <c r="W1493" s="144" t="str">
        <f t="shared" si="212"/>
        <v>Active</v>
      </c>
      <c r="X1493" s="144">
        <v>2421</v>
      </c>
      <c r="Y1493" s="157" t="s">
        <v>61</v>
      </c>
      <c r="Z1493" s="386">
        <v>0.9</v>
      </c>
      <c r="AA1493" s="386">
        <v>0.85</v>
      </c>
      <c r="AB1493" s="387" t="s">
        <v>65</v>
      </c>
      <c r="AC1493" s="157"/>
    </row>
    <row r="1494" spans="9:29">
      <c r="I1494" s="342">
        <v>2</v>
      </c>
      <c r="J1494" s="144" t="str">
        <f t="shared" si="210"/>
        <v>SMALL</v>
      </c>
      <c r="K1494" s="144" t="str">
        <f t="shared" si="211"/>
        <v>SMALL</v>
      </c>
      <c r="L1494" s="144" t="str" cm="1">
        <f t="array" ref="L1494">_xlfn.IFS(I1494&lt;=2,"SMALL",I1494&lt;=5,"MEDIUM",I1494&gt;5,"LARGE")</f>
        <v>SMALL</v>
      </c>
      <c r="M1494" s="144" t="str">
        <f t="shared" si="208"/>
        <v>YES</v>
      </c>
      <c r="N1494" s="374">
        <v>4.99</v>
      </c>
      <c r="O1494" s="374">
        <f t="shared" si="209"/>
        <v>5</v>
      </c>
      <c r="P1494" s="158" t="str" cm="1">
        <f t="array" ref="P1494">_xlfn.SWITCH(ROUND(N1494,0),5,"Excellent",4,"Good",3,"ok","Bad")</f>
        <v>Excellent</v>
      </c>
      <c r="Q1494" s="144">
        <v>357</v>
      </c>
      <c r="R1494" s="385">
        <v>42253</v>
      </c>
      <c r="S1494" s="385">
        <v>43905</v>
      </c>
      <c r="T1494" s="144">
        <v>1320</v>
      </c>
      <c r="U1494" s="144" t="s">
        <v>60</v>
      </c>
      <c r="V1494" s="144">
        <v>341</v>
      </c>
      <c r="W1494" s="144" t="str">
        <f t="shared" si="212"/>
        <v>Active</v>
      </c>
      <c r="X1494" s="144">
        <v>1320</v>
      </c>
      <c r="Y1494" s="157" t="s">
        <v>64</v>
      </c>
      <c r="Z1494" s="386">
        <v>0.59</v>
      </c>
      <c r="AA1494" s="386">
        <v>0.65</v>
      </c>
      <c r="AB1494" s="387" t="s">
        <v>65</v>
      </c>
      <c r="AC1494" s="157"/>
    </row>
    <row r="1495" spans="9:29">
      <c r="I1495" s="342">
        <v>2</v>
      </c>
      <c r="J1495" s="144" t="str">
        <f t="shared" si="210"/>
        <v>SMALL</v>
      </c>
      <c r="K1495" s="144" t="str">
        <f t="shared" si="211"/>
        <v>SMALL</v>
      </c>
      <c r="L1495" s="144" t="str" cm="1">
        <f t="array" ref="L1495">_xlfn.IFS(I1495&lt;=2,"SMALL",I1495&lt;=5,"MEDIUM",I1495&gt;5,"LARGE")</f>
        <v>SMALL</v>
      </c>
      <c r="M1495" s="144" t="str">
        <f t="shared" si="208"/>
        <v>NO</v>
      </c>
      <c r="N1495" s="374">
        <v>4.43</v>
      </c>
      <c r="O1495" s="374">
        <f t="shared" si="209"/>
        <v>4</v>
      </c>
      <c r="P1495" s="158" t="str" cm="1">
        <f t="array" ref="P1495">_xlfn.SWITCH(ROUND(N1495,0),5,"Excellent",4,"Good",3,"ok","Bad")</f>
        <v>Good</v>
      </c>
      <c r="Q1495" s="144">
        <v>7</v>
      </c>
      <c r="R1495" s="385">
        <v>43095</v>
      </c>
      <c r="S1495" s="385">
        <v>43983</v>
      </c>
      <c r="T1495" s="144">
        <v>2248</v>
      </c>
      <c r="U1495" s="144" t="s">
        <v>60</v>
      </c>
      <c r="V1495" s="144">
        <v>349</v>
      </c>
      <c r="W1495" s="144" t="str">
        <f t="shared" si="212"/>
        <v>Active</v>
      </c>
      <c r="X1495" s="144">
        <v>2248</v>
      </c>
      <c r="Y1495" s="157" t="s">
        <v>70</v>
      </c>
      <c r="Z1495" s="386">
        <v>0.81</v>
      </c>
      <c r="AA1495" s="386">
        <v>0.85</v>
      </c>
      <c r="AB1495" s="387" t="s">
        <v>65</v>
      </c>
      <c r="AC1495" s="157"/>
    </row>
    <row r="1496" spans="9:29">
      <c r="I1496" s="342">
        <v>2</v>
      </c>
      <c r="J1496" s="144" t="str">
        <f t="shared" si="210"/>
        <v>SMALL</v>
      </c>
      <c r="K1496" s="144" t="str">
        <f t="shared" si="211"/>
        <v>SMALL</v>
      </c>
      <c r="L1496" s="144" t="str" cm="1">
        <f t="array" ref="L1496">_xlfn.IFS(I1496&lt;=2,"SMALL",I1496&lt;=5,"MEDIUM",I1496&gt;5,"LARGE")</f>
        <v>SMALL</v>
      </c>
      <c r="M1496" s="144" t="str">
        <f t="shared" si="208"/>
        <v>NO</v>
      </c>
      <c r="N1496" s="374">
        <v>4.57</v>
      </c>
      <c r="O1496" s="374">
        <f t="shared" si="209"/>
        <v>5</v>
      </c>
      <c r="P1496" s="158" t="str" cm="1">
        <f t="array" ref="P1496">_xlfn.SWITCH(ROUND(N1496,0),5,"Excellent",4,"Good",3,"ok","Bad")</f>
        <v>Excellent</v>
      </c>
      <c r="Q1496" s="144">
        <v>28</v>
      </c>
      <c r="R1496" s="385">
        <v>42243</v>
      </c>
      <c r="S1496" s="385">
        <v>43953</v>
      </c>
      <c r="T1496" s="144">
        <v>2248</v>
      </c>
      <c r="U1496" s="144" t="s">
        <v>60</v>
      </c>
      <c r="V1496" s="144">
        <v>319</v>
      </c>
      <c r="W1496" s="144" t="str">
        <f t="shared" si="212"/>
        <v>Active</v>
      </c>
      <c r="X1496" s="144">
        <v>2248</v>
      </c>
      <c r="Y1496" s="157" t="s">
        <v>70</v>
      </c>
      <c r="Z1496" s="386">
        <v>1</v>
      </c>
      <c r="AA1496" s="386">
        <v>0.98</v>
      </c>
      <c r="AB1496" s="387" t="s">
        <v>65</v>
      </c>
      <c r="AC1496" s="157"/>
    </row>
    <row r="1497" spans="9:29">
      <c r="I1497" s="342">
        <v>2</v>
      </c>
      <c r="J1497" s="144" t="str">
        <f t="shared" si="210"/>
        <v>SMALL</v>
      </c>
      <c r="K1497" s="144" t="str">
        <f t="shared" si="211"/>
        <v>SMALL</v>
      </c>
      <c r="L1497" s="144" t="str" cm="1">
        <f t="array" ref="L1497">_xlfn.IFS(I1497&lt;=2,"SMALL",I1497&lt;=5,"MEDIUM",I1497&gt;5,"LARGE")</f>
        <v>SMALL</v>
      </c>
      <c r="M1497" s="144" t="str">
        <f t="shared" si="208"/>
        <v>YES</v>
      </c>
      <c r="N1497" s="374">
        <v>4.97</v>
      </c>
      <c r="O1497" s="374">
        <f t="shared" si="209"/>
        <v>5</v>
      </c>
      <c r="P1497" s="158" t="str" cm="1">
        <f t="array" ref="P1497">_xlfn.SWITCH(ROUND(N1497,0),5,"Excellent",4,"Good",3,"ok","Bad")</f>
        <v>Excellent</v>
      </c>
      <c r="Q1497" s="144">
        <v>170</v>
      </c>
      <c r="R1497" s="385">
        <v>42259</v>
      </c>
      <c r="S1497" s="385">
        <v>43903</v>
      </c>
      <c r="T1497" s="144">
        <v>2045</v>
      </c>
      <c r="U1497" s="144" t="s">
        <v>60</v>
      </c>
      <c r="V1497" s="144">
        <v>360</v>
      </c>
      <c r="W1497" s="144" t="str">
        <f t="shared" si="212"/>
        <v>Active</v>
      </c>
      <c r="X1497" s="144">
        <v>2045</v>
      </c>
      <c r="Y1497" s="157" t="s">
        <v>64</v>
      </c>
      <c r="Z1497" s="386">
        <v>1</v>
      </c>
      <c r="AA1497" s="386">
        <v>0.5</v>
      </c>
      <c r="AB1497" s="387" t="s">
        <v>65</v>
      </c>
      <c r="AC1497" s="157"/>
    </row>
    <row r="1498" spans="9:29">
      <c r="I1498" s="342">
        <v>4</v>
      </c>
      <c r="J1498" s="144" t="str">
        <f t="shared" si="210"/>
        <v>LARGE</v>
      </c>
      <c r="K1498" s="144" t="str">
        <f t="shared" si="211"/>
        <v>MEDIUM</v>
      </c>
      <c r="L1498" s="144" t="str" cm="1">
        <f t="array" ref="L1498">_xlfn.IFS(I1498&lt;=2,"SMALL",I1498&lt;=5,"MEDIUM",I1498&gt;5,"LARGE")</f>
        <v>MEDIUM</v>
      </c>
      <c r="M1498" s="144" t="str">
        <f t="shared" si="208"/>
        <v>NO</v>
      </c>
      <c r="N1498" s="374">
        <v>4.91</v>
      </c>
      <c r="O1498" s="374">
        <f t="shared" si="209"/>
        <v>5</v>
      </c>
      <c r="P1498" s="158" t="str" cm="1">
        <f t="array" ref="P1498">_xlfn.SWITCH(ROUND(N1498,0),5,"Excellent",4,"Good",3,"ok","Bad")</f>
        <v>Excellent</v>
      </c>
      <c r="Q1498" s="144">
        <v>64</v>
      </c>
      <c r="R1498" s="385">
        <v>42339</v>
      </c>
      <c r="S1498" s="385">
        <v>43931</v>
      </c>
      <c r="T1498" s="144">
        <v>91</v>
      </c>
      <c r="U1498" s="144" t="s">
        <v>69</v>
      </c>
      <c r="V1498" s="144">
        <v>267</v>
      </c>
      <c r="W1498" s="144" t="str">
        <f t="shared" si="212"/>
        <v>Active</v>
      </c>
      <c r="X1498" s="144">
        <v>91</v>
      </c>
      <c r="Y1498" s="157" t="s">
        <v>70</v>
      </c>
      <c r="Z1498" s="386">
        <v>1</v>
      </c>
      <c r="AA1498" s="386">
        <v>0.97</v>
      </c>
      <c r="AB1498" s="387" t="s">
        <v>65</v>
      </c>
      <c r="AC1498" s="157"/>
    </row>
    <row r="1499" spans="9:29">
      <c r="I1499" s="342">
        <v>2</v>
      </c>
      <c r="J1499" s="144" t="str">
        <f t="shared" si="210"/>
        <v>SMALL</v>
      </c>
      <c r="K1499" s="144" t="str">
        <f t="shared" si="211"/>
        <v>SMALL</v>
      </c>
      <c r="L1499" s="144" t="str" cm="1">
        <f t="array" ref="L1499">_xlfn.IFS(I1499&lt;=2,"SMALL",I1499&lt;=5,"MEDIUM",I1499&gt;5,"LARGE")</f>
        <v>SMALL</v>
      </c>
      <c r="M1499" s="144" t="str">
        <f t="shared" si="208"/>
        <v>NO</v>
      </c>
      <c r="N1499" s="374">
        <v>4.9000000000000004</v>
      </c>
      <c r="O1499" s="374">
        <f t="shared" si="209"/>
        <v>5</v>
      </c>
      <c r="P1499" s="158" t="str" cm="1">
        <f t="array" ref="P1499">_xlfn.SWITCH(ROUND(N1499,0),5,"Excellent",4,"Good",3,"ok","Bad")</f>
        <v>Excellent</v>
      </c>
      <c r="Q1499" s="144">
        <v>86</v>
      </c>
      <c r="R1499" s="385">
        <v>42299</v>
      </c>
      <c r="S1499" s="385">
        <v>43906</v>
      </c>
      <c r="T1499" s="144">
        <v>2483</v>
      </c>
      <c r="U1499" s="144" t="s">
        <v>60</v>
      </c>
      <c r="V1499" s="144">
        <v>145</v>
      </c>
      <c r="W1499" s="144" t="str">
        <f t="shared" si="212"/>
        <v>Active</v>
      </c>
      <c r="X1499" s="144">
        <v>2483</v>
      </c>
      <c r="Y1499" s="157" t="s">
        <v>122</v>
      </c>
      <c r="Z1499" s="386">
        <v>0</v>
      </c>
      <c r="AA1499" s="386">
        <v>0.83</v>
      </c>
      <c r="AB1499" s="387" t="s">
        <v>62</v>
      </c>
      <c r="AC1499" s="157"/>
    </row>
    <row r="1500" spans="9:29">
      <c r="I1500" s="342">
        <v>2</v>
      </c>
      <c r="J1500" s="144" t="str">
        <f t="shared" si="210"/>
        <v>SMALL</v>
      </c>
      <c r="K1500" s="144" t="str">
        <f t="shared" si="211"/>
        <v>SMALL</v>
      </c>
      <c r="L1500" s="144" t="str" cm="1">
        <f t="array" ref="L1500">_xlfn.IFS(I1500&lt;=2,"SMALL",I1500&lt;=5,"MEDIUM",I1500&gt;5,"LARGE")</f>
        <v>SMALL</v>
      </c>
      <c r="M1500" s="144" t="str">
        <f t="shared" si="208"/>
        <v>YES</v>
      </c>
      <c r="N1500" s="374">
        <v>4.9000000000000004</v>
      </c>
      <c r="O1500" s="374">
        <f t="shared" si="209"/>
        <v>5</v>
      </c>
      <c r="P1500" s="158" t="str" cm="1">
        <f t="array" ref="P1500">_xlfn.SWITCH(ROUND(N1500,0),5,"Excellent",4,"Good",3,"ok","Bad")</f>
        <v>Excellent</v>
      </c>
      <c r="Q1500" s="144">
        <v>123</v>
      </c>
      <c r="R1500" s="385">
        <v>42296</v>
      </c>
      <c r="S1500" s="385">
        <v>43898</v>
      </c>
      <c r="T1500" s="144">
        <v>2483</v>
      </c>
      <c r="U1500" s="144" t="s">
        <v>60</v>
      </c>
      <c r="V1500" s="144">
        <v>61</v>
      </c>
      <c r="W1500" s="144" t="str">
        <f t="shared" si="212"/>
        <v>Active</v>
      </c>
      <c r="X1500" s="144">
        <v>2483</v>
      </c>
      <c r="Y1500" s="157" t="s">
        <v>61</v>
      </c>
      <c r="Z1500" s="386">
        <v>1</v>
      </c>
      <c r="AA1500" s="386">
        <v>0.75</v>
      </c>
      <c r="AB1500" s="387" t="s">
        <v>65</v>
      </c>
      <c r="AC1500" s="157"/>
    </row>
    <row r="1501" spans="9:29">
      <c r="I1501" s="342">
        <v>8</v>
      </c>
      <c r="J1501" s="144" t="str">
        <f t="shared" si="210"/>
        <v>LARGE</v>
      </c>
      <c r="K1501" s="144" t="str">
        <f t="shared" si="211"/>
        <v>LARGE</v>
      </c>
      <c r="L1501" s="144" t="str" cm="1">
        <f t="array" ref="L1501">_xlfn.IFS(I1501&lt;=2,"SMALL",I1501&lt;=5,"MEDIUM",I1501&gt;5,"LARGE")</f>
        <v>LARGE</v>
      </c>
      <c r="M1501" s="144" t="str">
        <f t="shared" si="208"/>
        <v>NO</v>
      </c>
      <c r="N1501" s="374">
        <v>4</v>
      </c>
      <c r="O1501" s="374">
        <f t="shared" si="209"/>
        <v>4</v>
      </c>
      <c r="P1501" s="158" t="str" cm="1">
        <f t="array" ref="P1501">_xlfn.SWITCH(ROUND(N1501,0),5,"Excellent",4,"Good",3,"ok","Bad")</f>
        <v>Good</v>
      </c>
      <c r="Q1501" s="144">
        <v>3</v>
      </c>
      <c r="R1501" s="385">
        <v>42309</v>
      </c>
      <c r="S1501" s="385">
        <v>42339</v>
      </c>
      <c r="T1501" s="144">
        <v>1710</v>
      </c>
      <c r="U1501" s="144" t="s">
        <v>69</v>
      </c>
      <c r="V1501" s="144">
        <v>90</v>
      </c>
      <c r="W1501" s="144" t="str">
        <f t="shared" si="212"/>
        <v>Active</v>
      </c>
      <c r="X1501" s="144">
        <v>1710</v>
      </c>
      <c r="Y1501" s="157" t="s">
        <v>61</v>
      </c>
      <c r="Z1501" s="386">
        <v>1</v>
      </c>
      <c r="AA1501" s="386">
        <v>0.99</v>
      </c>
      <c r="AB1501" s="387" t="s">
        <v>62</v>
      </c>
      <c r="AC1501" s="157"/>
    </row>
    <row r="1502" spans="9:29">
      <c r="I1502" s="342">
        <v>2</v>
      </c>
      <c r="J1502" s="144" t="str">
        <f t="shared" si="210"/>
        <v>SMALL</v>
      </c>
      <c r="K1502" s="144" t="str">
        <f t="shared" si="211"/>
        <v>SMALL</v>
      </c>
      <c r="L1502" s="144" t="str" cm="1">
        <f t="array" ref="L1502">_xlfn.IFS(I1502&lt;=2,"SMALL",I1502&lt;=5,"MEDIUM",I1502&gt;5,"LARGE")</f>
        <v>SMALL</v>
      </c>
      <c r="M1502" s="144" t="str">
        <f t="shared" si="208"/>
        <v>YES</v>
      </c>
      <c r="N1502" s="374">
        <v>4.91</v>
      </c>
      <c r="O1502" s="374">
        <f t="shared" si="209"/>
        <v>5</v>
      </c>
      <c r="P1502" s="158" t="str" cm="1">
        <f t="array" ref="P1502">_xlfn.SWITCH(ROUND(N1502,0),5,"Excellent",4,"Good",3,"ok","Bad")</f>
        <v>Excellent</v>
      </c>
      <c r="Q1502" s="144">
        <v>181</v>
      </c>
      <c r="R1502" s="385">
        <v>42254</v>
      </c>
      <c r="S1502" s="385">
        <v>43877</v>
      </c>
      <c r="T1502" s="144">
        <v>1139</v>
      </c>
      <c r="U1502" s="144" t="s">
        <v>60</v>
      </c>
      <c r="V1502" s="144">
        <v>360</v>
      </c>
      <c r="W1502" s="144" t="str">
        <f t="shared" si="212"/>
        <v>Active</v>
      </c>
      <c r="X1502" s="144">
        <v>1139</v>
      </c>
      <c r="Y1502" s="157" t="s">
        <v>64</v>
      </c>
      <c r="Z1502" s="386">
        <v>1</v>
      </c>
      <c r="AA1502" s="386">
        <v>0.1</v>
      </c>
      <c r="AB1502" s="387" t="s">
        <v>62</v>
      </c>
      <c r="AC1502" s="157"/>
    </row>
    <row r="1503" spans="9:29">
      <c r="I1503" s="342">
        <v>4</v>
      </c>
      <c r="J1503" s="144" t="str">
        <f t="shared" si="210"/>
        <v>LARGE</v>
      </c>
      <c r="K1503" s="144" t="str">
        <f t="shared" si="211"/>
        <v>MEDIUM</v>
      </c>
      <c r="L1503" s="144" t="str" cm="1">
        <f t="array" ref="L1503">_xlfn.IFS(I1503&lt;=2,"SMALL",I1503&lt;=5,"MEDIUM",I1503&gt;5,"LARGE")</f>
        <v>MEDIUM</v>
      </c>
      <c r="M1503" s="144" t="str">
        <f t="shared" si="208"/>
        <v>NO</v>
      </c>
      <c r="N1503" s="374">
        <v>4.83</v>
      </c>
      <c r="O1503" s="374">
        <f t="shared" si="209"/>
        <v>5</v>
      </c>
      <c r="P1503" s="158" t="str" cm="1">
        <f t="array" ref="P1503">_xlfn.SWITCH(ROUND(N1503,0),5,"Excellent",4,"Good",3,"ok","Bad")</f>
        <v>Excellent</v>
      </c>
      <c r="Q1503" s="144">
        <v>12</v>
      </c>
      <c r="R1503" s="385">
        <v>43302</v>
      </c>
      <c r="S1503" s="385">
        <v>43828</v>
      </c>
      <c r="T1503" s="144">
        <v>83</v>
      </c>
      <c r="U1503" s="144" t="s">
        <v>69</v>
      </c>
      <c r="V1503" s="144">
        <v>88</v>
      </c>
      <c r="W1503" s="144" t="str">
        <f t="shared" si="212"/>
        <v>Active</v>
      </c>
      <c r="X1503" s="144">
        <v>83</v>
      </c>
      <c r="Y1503" s="157" t="s">
        <v>61</v>
      </c>
      <c r="Z1503" s="386">
        <v>1</v>
      </c>
      <c r="AA1503" s="386">
        <v>1</v>
      </c>
      <c r="AB1503" s="387" t="s">
        <v>62</v>
      </c>
      <c r="AC1503" s="157"/>
    </row>
    <row r="1504" spans="9:29">
      <c r="I1504" s="342">
        <v>2</v>
      </c>
      <c r="J1504" s="144" t="str">
        <f t="shared" si="210"/>
        <v>SMALL</v>
      </c>
      <c r="K1504" s="144" t="str">
        <f t="shared" si="211"/>
        <v>SMALL</v>
      </c>
      <c r="L1504" s="144" t="str" cm="1">
        <f t="array" ref="L1504">_xlfn.IFS(I1504&lt;=2,"SMALL",I1504&lt;=5,"MEDIUM",I1504&gt;5,"LARGE")</f>
        <v>SMALL</v>
      </c>
      <c r="M1504" s="144" t="str">
        <f t="shared" si="208"/>
        <v>NO</v>
      </c>
      <c r="N1504" s="374">
        <v>4.83</v>
      </c>
      <c r="O1504" s="374">
        <f t="shared" si="209"/>
        <v>5</v>
      </c>
      <c r="P1504" s="158" t="str" cm="1">
        <f t="array" ref="P1504">_xlfn.SWITCH(ROUND(N1504,0),5,"Excellent",4,"Good",3,"ok","Bad")</f>
        <v>Excellent</v>
      </c>
      <c r="Q1504" s="144">
        <v>52</v>
      </c>
      <c r="R1504" s="385">
        <v>42246</v>
      </c>
      <c r="S1504" s="385">
        <v>43858</v>
      </c>
      <c r="T1504" s="144">
        <v>1578</v>
      </c>
      <c r="U1504" s="144" t="s">
        <v>60</v>
      </c>
      <c r="V1504" s="144">
        <v>0</v>
      </c>
      <c r="W1504" s="144" t="str">
        <f t="shared" si="212"/>
        <v>Inactive</v>
      </c>
      <c r="X1504" s="144">
        <v>1578</v>
      </c>
      <c r="Y1504" s="157" t="s">
        <v>70</v>
      </c>
      <c r="Z1504" s="386">
        <v>0.92</v>
      </c>
      <c r="AA1504" s="386">
        <v>1</v>
      </c>
      <c r="AB1504" s="387" t="s">
        <v>65</v>
      </c>
      <c r="AC1504" s="157"/>
    </row>
    <row r="1505" spans="9:29">
      <c r="I1505" s="342">
        <v>2</v>
      </c>
      <c r="J1505" s="144" t="str">
        <f t="shared" si="210"/>
        <v>SMALL</v>
      </c>
      <c r="K1505" s="144" t="str">
        <f t="shared" si="211"/>
        <v>SMALL</v>
      </c>
      <c r="L1505" s="144" t="str" cm="1">
        <f t="array" ref="L1505">_xlfn.IFS(I1505&lt;=2,"SMALL",I1505&lt;=5,"MEDIUM",I1505&gt;5,"LARGE")</f>
        <v>SMALL</v>
      </c>
      <c r="M1505" s="144" t="str">
        <f t="shared" si="208"/>
        <v>YES</v>
      </c>
      <c r="N1505" s="374">
        <v>4.92</v>
      </c>
      <c r="O1505" s="374">
        <f t="shared" si="209"/>
        <v>5</v>
      </c>
      <c r="P1505" s="158" t="str" cm="1">
        <f t="array" ref="P1505">_xlfn.SWITCH(ROUND(N1505,0),5,"Excellent",4,"Good",3,"ok","Bad")</f>
        <v>Excellent</v>
      </c>
      <c r="Q1505" s="144">
        <v>169</v>
      </c>
      <c r="R1505" s="385">
        <v>42254</v>
      </c>
      <c r="S1505" s="385">
        <v>43878</v>
      </c>
      <c r="T1505" s="144">
        <v>1139</v>
      </c>
      <c r="U1505" s="144" t="s">
        <v>60</v>
      </c>
      <c r="V1505" s="144">
        <v>352</v>
      </c>
      <c r="W1505" s="144" t="str">
        <f t="shared" si="212"/>
        <v>Active</v>
      </c>
      <c r="X1505" s="144">
        <v>1139</v>
      </c>
      <c r="Y1505" s="157" t="s">
        <v>61</v>
      </c>
      <c r="Z1505" s="386">
        <v>1</v>
      </c>
      <c r="AA1505" s="386">
        <v>0.92</v>
      </c>
      <c r="AB1505" s="387" t="s">
        <v>62</v>
      </c>
      <c r="AC1505" s="157"/>
    </row>
    <row r="1506" spans="9:29">
      <c r="I1506" s="342">
        <v>2</v>
      </c>
      <c r="J1506" s="144" t="str">
        <f t="shared" si="210"/>
        <v>SMALL</v>
      </c>
      <c r="K1506" s="144" t="str">
        <f t="shared" si="211"/>
        <v>SMALL</v>
      </c>
      <c r="L1506" s="144" t="str" cm="1">
        <f t="array" ref="L1506">_xlfn.IFS(I1506&lt;=2,"SMALL",I1506&lt;=5,"MEDIUM",I1506&gt;5,"LARGE")</f>
        <v>SMALL</v>
      </c>
      <c r="M1506" s="144" t="str">
        <f t="shared" si="208"/>
        <v>NO</v>
      </c>
      <c r="N1506" s="374">
        <v>5</v>
      </c>
      <c r="O1506" s="374">
        <f t="shared" si="209"/>
        <v>5</v>
      </c>
      <c r="P1506" s="158" t="str" cm="1">
        <f t="array" ref="P1506">_xlfn.SWITCH(ROUND(N1506,0),5,"Excellent",4,"Good",3,"ok","Bad")</f>
        <v>Excellent</v>
      </c>
      <c r="Q1506" s="144">
        <v>9</v>
      </c>
      <c r="R1506" s="385">
        <v>42259</v>
      </c>
      <c r="S1506" s="385">
        <v>43156</v>
      </c>
      <c r="T1506" s="144">
        <v>516</v>
      </c>
      <c r="U1506" s="144" t="s">
        <v>69</v>
      </c>
      <c r="V1506" s="144">
        <v>0</v>
      </c>
      <c r="W1506" s="144" t="str">
        <f t="shared" si="212"/>
        <v>Inactive</v>
      </c>
      <c r="X1506" s="144">
        <v>516</v>
      </c>
      <c r="Y1506" s="157" t="s">
        <v>122</v>
      </c>
      <c r="Z1506" s="386">
        <v>0.4</v>
      </c>
      <c r="AA1506" s="386">
        <v>0.53</v>
      </c>
      <c r="AB1506" s="387" t="s">
        <v>65</v>
      </c>
      <c r="AC1506" s="157"/>
    </row>
    <row r="1507" spans="9:29">
      <c r="I1507" s="342">
        <v>3</v>
      </c>
      <c r="J1507" s="144" t="str">
        <f t="shared" si="210"/>
        <v>LARGE</v>
      </c>
      <c r="K1507" s="144" t="str">
        <f t="shared" si="211"/>
        <v>MEDIUM</v>
      </c>
      <c r="L1507" s="144" t="str" cm="1">
        <f t="array" ref="L1507">_xlfn.IFS(I1507&lt;=2,"SMALL",I1507&lt;=5,"MEDIUM",I1507&gt;5,"LARGE")</f>
        <v>MEDIUM</v>
      </c>
      <c r="M1507" s="144" t="str">
        <f t="shared" si="208"/>
        <v>NO</v>
      </c>
      <c r="N1507" s="374">
        <v>4.92</v>
      </c>
      <c r="O1507" s="374">
        <f t="shared" si="209"/>
        <v>5</v>
      </c>
      <c r="P1507" s="158" t="str" cm="1">
        <f t="array" ref="P1507">_xlfn.SWITCH(ROUND(N1507,0),5,"Excellent",4,"Good",3,"ok","Bad")</f>
        <v>Excellent</v>
      </c>
      <c r="Q1507" s="144">
        <v>25</v>
      </c>
      <c r="R1507" s="385">
        <v>42281</v>
      </c>
      <c r="S1507" s="385">
        <v>43834</v>
      </c>
      <c r="T1507" s="144">
        <v>1579</v>
      </c>
      <c r="U1507" s="144" t="s">
        <v>60</v>
      </c>
      <c r="V1507" s="144">
        <v>365</v>
      </c>
      <c r="W1507" s="144" t="str">
        <f t="shared" si="212"/>
        <v>Active</v>
      </c>
      <c r="X1507" s="144">
        <v>1579</v>
      </c>
      <c r="Y1507" s="157" t="s">
        <v>70</v>
      </c>
      <c r="Z1507" s="386">
        <v>1</v>
      </c>
      <c r="AA1507" s="386">
        <v>1</v>
      </c>
      <c r="AB1507" s="387" t="s">
        <v>62</v>
      </c>
      <c r="AC1507" s="157"/>
    </row>
    <row r="1508" spans="9:29">
      <c r="I1508" s="342">
        <v>6</v>
      </c>
      <c r="J1508" s="144" t="str">
        <f t="shared" si="210"/>
        <v>LARGE</v>
      </c>
      <c r="K1508" s="144" t="str">
        <f t="shared" si="211"/>
        <v>LARGE</v>
      </c>
      <c r="L1508" s="144" t="str" cm="1">
        <f t="array" ref="L1508">_xlfn.IFS(I1508&lt;=2,"SMALL",I1508&lt;=5,"MEDIUM",I1508&gt;5,"LARGE")</f>
        <v>LARGE</v>
      </c>
      <c r="M1508" s="144" t="str">
        <f t="shared" si="208"/>
        <v>YES</v>
      </c>
      <c r="N1508" s="374">
        <v>4.8099999999999996</v>
      </c>
      <c r="O1508" s="374">
        <f t="shared" si="209"/>
        <v>5</v>
      </c>
      <c r="P1508" s="158" t="str" cm="1">
        <f t="array" ref="P1508">_xlfn.SWITCH(ROUND(N1508,0),5,"Excellent",4,"Good",3,"ok","Bad")</f>
        <v>Excellent</v>
      </c>
      <c r="Q1508" s="144">
        <v>113</v>
      </c>
      <c r="R1508" s="385">
        <v>42289</v>
      </c>
      <c r="S1508" s="385">
        <v>43813</v>
      </c>
      <c r="T1508" s="144">
        <v>1588</v>
      </c>
      <c r="U1508" s="144" t="s">
        <v>69</v>
      </c>
      <c r="V1508" s="144">
        <v>90</v>
      </c>
      <c r="W1508" s="144" t="str">
        <f t="shared" si="212"/>
        <v>Active</v>
      </c>
      <c r="X1508" s="144">
        <v>1588</v>
      </c>
      <c r="Y1508" s="157" t="s">
        <v>70</v>
      </c>
      <c r="Z1508" s="386">
        <v>1</v>
      </c>
      <c r="AA1508" s="386">
        <v>0.86</v>
      </c>
      <c r="AB1508" s="387" t="s">
        <v>62</v>
      </c>
      <c r="AC1508" s="157"/>
    </row>
    <row r="1509" spans="9:29">
      <c r="I1509" s="342">
        <v>2</v>
      </c>
      <c r="J1509" s="144" t="str">
        <f t="shared" si="210"/>
        <v>SMALL</v>
      </c>
      <c r="K1509" s="144" t="str">
        <f t="shared" si="211"/>
        <v>SMALL</v>
      </c>
      <c r="L1509" s="144" t="str" cm="1">
        <f t="array" ref="L1509">_xlfn.IFS(I1509&lt;=2,"SMALL",I1509&lt;=5,"MEDIUM",I1509&gt;5,"LARGE")</f>
        <v>SMALL</v>
      </c>
      <c r="M1509" s="144" t="str">
        <f t="shared" si="208"/>
        <v>NO</v>
      </c>
      <c r="N1509" s="374">
        <v>4.75</v>
      </c>
      <c r="O1509" s="374">
        <f t="shared" si="209"/>
        <v>5</v>
      </c>
      <c r="P1509" s="158" t="str" cm="1">
        <f t="array" ref="P1509">_xlfn.SWITCH(ROUND(N1509,0),5,"Excellent",4,"Good",3,"ok","Bad")</f>
        <v>Excellent</v>
      </c>
      <c r="Q1509" s="144">
        <v>61</v>
      </c>
      <c r="R1509" s="385">
        <v>42252</v>
      </c>
      <c r="S1509" s="385">
        <v>43831</v>
      </c>
      <c r="T1509" s="144">
        <v>1589</v>
      </c>
      <c r="U1509" s="144" t="s">
        <v>69</v>
      </c>
      <c r="V1509" s="144">
        <v>365</v>
      </c>
      <c r="W1509" s="144" t="str">
        <f t="shared" si="212"/>
        <v>Active</v>
      </c>
      <c r="X1509" s="144">
        <v>1589</v>
      </c>
      <c r="Y1509" s="157" t="s">
        <v>70</v>
      </c>
      <c r="Z1509" s="386">
        <v>1</v>
      </c>
      <c r="AA1509" s="386">
        <v>1</v>
      </c>
      <c r="AB1509" s="387" t="s">
        <v>65</v>
      </c>
      <c r="AC1509" s="157"/>
    </row>
    <row r="1510" spans="9:29">
      <c r="I1510" s="342">
        <v>6</v>
      </c>
      <c r="J1510" s="144" t="str">
        <f t="shared" si="210"/>
        <v>LARGE</v>
      </c>
      <c r="K1510" s="144" t="str">
        <f t="shared" si="211"/>
        <v>LARGE</v>
      </c>
      <c r="L1510" s="144" t="str" cm="1">
        <f t="array" ref="L1510">_xlfn.IFS(I1510&lt;=2,"SMALL",I1510&lt;=5,"MEDIUM",I1510&gt;5,"LARGE")</f>
        <v>LARGE</v>
      </c>
      <c r="M1510" s="144" t="str">
        <f t="shared" si="208"/>
        <v>NO</v>
      </c>
      <c r="N1510" s="374">
        <v>4.54</v>
      </c>
      <c r="O1510" s="374">
        <f t="shared" si="209"/>
        <v>5</v>
      </c>
      <c r="P1510" s="158" t="str" cm="1">
        <f t="array" ref="P1510">_xlfn.SWITCH(ROUND(N1510,0),5,"Excellent",4,"Good",3,"ok","Bad")</f>
        <v>Excellent</v>
      </c>
      <c r="Q1510" s="144">
        <v>71</v>
      </c>
      <c r="R1510" s="385">
        <v>43321</v>
      </c>
      <c r="S1510" s="385">
        <v>43954</v>
      </c>
      <c r="T1510" s="144">
        <v>1326</v>
      </c>
      <c r="U1510" s="144" t="s">
        <v>69</v>
      </c>
      <c r="V1510" s="144">
        <v>179</v>
      </c>
      <c r="W1510" s="144" t="str">
        <f t="shared" si="212"/>
        <v>Active</v>
      </c>
      <c r="X1510" s="144">
        <v>1326</v>
      </c>
      <c r="Y1510" s="157" t="s">
        <v>70</v>
      </c>
      <c r="Z1510" s="386">
        <v>0.9</v>
      </c>
      <c r="AA1510" s="386">
        <v>0.35</v>
      </c>
      <c r="AB1510" s="387" t="s">
        <v>62</v>
      </c>
      <c r="AC1510" s="157"/>
    </row>
    <row r="1511" spans="9:29">
      <c r="I1511" s="342">
        <v>2</v>
      </c>
      <c r="J1511" s="144" t="str">
        <f t="shared" si="210"/>
        <v>SMALL</v>
      </c>
      <c r="K1511" s="144" t="str">
        <f t="shared" si="211"/>
        <v>SMALL</v>
      </c>
      <c r="L1511" s="144" t="str" cm="1">
        <f t="array" ref="L1511">_xlfn.IFS(I1511&lt;=2,"SMALL",I1511&lt;=5,"MEDIUM",I1511&gt;5,"LARGE")</f>
        <v>SMALL</v>
      </c>
      <c r="M1511" s="144" t="str">
        <f t="shared" si="208"/>
        <v>NO</v>
      </c>
      <c r="N1511" s="374">
        <v>4.6399999999999997</v>
      </c>
      <c r="O1511" s="374">
        <f t="shared" si="209"/>
        <v>5</v>
      </c>
      <c r="P1511" s="158" t="str" cm="1">
        <f t="array" ref="P1511">_xlfn.SWITCH(ROUND(N1511,0),5,"Excellent",4,"Good",3,"ok","Bad")</f>
        <v>Excellent</v>
      </c>
      <c r="Q1511" s="144">
        <v>39</v>
      </c>
      <c r="R1511" s="385">
        <v>42249</v>
      </c>
      <c r="S1511" s="385">
        <v>42734</v>
      </c>
      <c r="T1511" s="144">
        <v>2387</v>
      </c>
      <c r="U1511" s="144" t="s">
        <v>60</v>
      </c>
      <c r="V1511" s="144">
        <v>365</v>
      </c>
      <c r="W1511" s="144" t="str">
        <f t="shared" si="212"/>
        <v>Active</v>
      </c>
      <c r="X1511" s="144">
        <v>2387</v>
      </c>
      <c r="Y1511" s="157" t="s">
        <v>61</v>
      </c>
      <c r="Z1511" s="386">
        <v>1</v>
      </c>
      <c r="AA1511" s="386">
        <v>0.86</v>
      </c>
      <c r="AB1511" s="387" t="s">
        <v>62</v>
      </c>
      <c r="AC1511" s="157"/>
    </row>
    <row r="1512" spans="9:29">
      <c r="I1512" s="342">
        <v>2</v>
      </c>
      <c r="J1512" s="144" t="str">
        <f t="shared" si="210"/>
        <v>SMALL</v>
      </c>
      <c r="K1512" s="144" t="str">
        <f t="shared" si="211"/>
        <v>SMALL</v>
      </c>
      <c r="L1512" s="144" t="str" cm="1">
        <f t="array" ref="L1512">_xlfn.IFS(I1512&lt;=2,"SMALL",I1512&lt;=5,"MEDIUM",I1512&gt;5,"LARGE")</f>
        <v>SMALL</v>
      </c>
      <c r="M1512" s="144" t="str">
        <f t="shared" si="208"/>
        <v>NO</v>
      </c>
      <c r="N1512" s="374">
        <v>4.74</v>
      </c>
      <c r="O1512" s="374">
        <f t="shared" si="209"/>
        <v>5</v>
      </c>
      <c r="P1512" s="158" t="str" cm="1">
        <f t="array" ref="P1512">_xlfn.SWITCH(ROUND(N1512,0),5,"Excellent",4,"Good",3,"ok","Bad")</f>
        <v>Excellent</v>
      </c>
      <c r="Q1512" s="144">
        <v>177</v>
      </c>
      <c r="R1512" s="385">
        <v>42291</v>
      </c>
      <c r="S1512" s="385">
        <v>43886</v>
      </c>
      <c r="T1512" s="144">
        <v>2431</v>
      </c>
      <c r="U1512" s="144" t="s">
        <v>69</v>
      </c>
      <c r="V1512" s="144">
        <v>340</v>
      </c>
      <c r="W1512" s="144" t="str">
        <f t="shared" si="212"/>
        <v>Active</v>
      </c>
      <c r="X1512" s="144">
        <v>2431</v>
      </c>
      <c r="Y1512" s="157" t="s">
        <v>61</v>
      </c>
      <c r="Z1512" s="386">
        <v>1</v>
      </c>
      <c r="AA1512" s="386">
        <v>0.5</v>
      </c>
      <c r="AB1512" s="387" t="s">
        <v>65</v>
      </c>
      <c r="AC1512" s="157"/>
    </row>
    <row r="1513" spans="9:29">
      <c r="I1513" s="342">
        <v>3</v>
      </c>
      <c r="J1513" s="144" t="str">
        <f t="shared" si="210"/>
        <v>LARGE</v>
      </c>
      <c r="K1513" s="144" t="str">
        <f t="shared" si="211"/>
        <v>MEDIUM</v>
      </c>
      <c r="L1513" s="144" t="str" cm="1">
        <f t="array" ref="L1513">_xlfn.IFS(I1513&lt;=2,"SMALL",I1513&lt;=5,"MEDIUM",I1513&gt;5,"LARGE")</f>
        <v>MEDIUM</v>
      </c>
      <c r="M1513" s="144" t="str">
        <f t="shared" si="208"/>
        <v>NO</v>
      </c>
      <c r="N1513" s="374">
        <v>4.57</v>
      </c>
      <c r="O1513" s="374">
        <f t="shared" si="209"/>
        <v>5</v>
      </c>
      <c r="P1513" s="158" t="str" cm="1">
        <f t="array" ref="P1513">_xlfn.SWITCH(ROUND(N1513,0),5,"Excellent",4,"Good",3,"ok","Bad")</f>
        <v>Excellent</v>
      </c>
      <c r="Q1513" s="144">
        <v>42</v>
      </c>
      <c r="R1513" s="385">
        <v>42253</v>
      </c>
      <c r="S1513" s="385">
        <v>42762</v>
      </c>
      <c r="T1513" s="144">
        <v>2432</v>
      </c>
      <c r="U1513" s="144" t="s">
        <v>69</v>
      </c>
      <c r="V1513" s="144">
        <v>261</v>
      </c>
      <c r="W1513" s="144" t="str">
        <f t="shared" si="212"/>
        <v>Active</v>
      </c>
      <c r="X1513" s="144">
        <v>2432</v>
      </c>
      <c r="Y1513" s="157" t="s">
        <v>70</v>
      </c>
      <c r="Z1513" s="386">
        <v>1</v>
      </c>
      <c r="AA1513" s="386">
        <v>0.83</v>
      </c>
      <c r="AB1513" s="387" t="s">
        <v>65</v>
      </c>
      <c r="AC1513" s="157"/>
    </row>
    <row r="1514" spans="9:29">
      <c r="I1514" s="342">
        <v>1</v>
      </c>
      <c r="J1514" s="144" t="str">
        <f t="shared" si="210"/>
        <v>SMALL</v>
      </c>
      <c r="K1514" s="144" t="str">
        <f t="shared" si="211"/>
        <v>SMALL</v>
      </c>
      <c r="L1514" s="144" t="str" cm="1">
        <f t="array" ref="L1514">_xlfn.IFS(I1514&lt;=2,"SMALL",I1514&lt;=5,"MEDIUM",I1514&gt;5,"LARGE")</f>
        <v>SMALL</v>
      </c>
      <c r="M1514" s="144" t="str">
        <f t="shared" si="208"/>
        <v>YES</v>
      </c>
      <c r="N1514" s="374">
        <v>4.9000000000000004</v>
      </c>
      <c r="O1514" s="374">
        <f t="shared" si="209"/>
        <v>5</v>
      </c>
      <c r="P1514" s="158" t="str" cm="1">
        <f t="array" ref="P1514">_xlfn.SWITCH(ROUND(N1514,0),5,"Excellent",4,"Good",3,"ok","Bad")</f>
        <v>Excellent</v>
      </c>
      <c r="Q1514" s="144">
        <v>356</v>
      </c>
      <c r="R1514" s="385">
        <v>42261</v>
      </c>
      <c r="S1514" s="385">
        <v>44053</v>
      </c>
      <c r="T1514" s="144">
        <v>2394</v>
      </c>
      <c r="U1514" s="144" t="s">
        <v>60</v>
      </c>
      <c r="V1514" s="144">
        <v>31</v>
      </c>
      <c r="W1514" s="144" t="str">
        <f t="shared" si="212"/>
        <v>Active</v>
      </c>
      <c r="X1514" s="144">
        <v>2394</v>
      </c>
      <c r="Y1514" s="157" t="s">
        <v>64</v>
      </c>
      <c r="Z1514" s="386">
        <v>0.8</v>
      </c>
      <c r="AA1514" s="386">
        <v>0.46</v>
      </c>
      <c r="AB1514" s="387" t="s">
        <v>65</v>
      </c>
      <c r="AC1514" s="157"/>
    </row>
    <row r="1515" spans="9:29">
      <c r="I1515" s="342">
        <v>1</v>
      </c>
      <c r="J1515" s="144" t="str">
        <f t="shared" si="210"/>
        <v>SMALL</v>
      </c>
      <c r="K1515" s="144" t="str">
        <f t="shared" si="211"/>
        <v>SMALL</v>
      </c>
      <c r="L1515" s="144" t="str" cm="1">
        <f t="array" ref="L1515">_xlfn.IFS(I1515&lt;=2,"SMALL",I1515&lt;=5,"MEDIUM",I1515&gt;5,"LARGE")</f>
        <v>SMALL</v>
      </c>
      <c r="M1515" s="144" t="str">
        <f t="shared" si="208"/>
        <v>YES</v>
      </c>
      <c r="N1515" s="374">
        <v>4.97</v>
      </c>
      <c r="O1515" s="374">
        <f t="shared" si="209"/>
        <v>5</v>
      </c>
      <c r="P1515" s="158" t="str" cm="1">
        <f t="array" ref="P1515">_xlfn.SWITCH(ROUND(N1515,0),5,"Excellent",4,"Good",3,"ok","Bad")</f>
        <v>Excellent</v>
      </c>
      <c r="Q1515" s="144">
        <v>343</v>
      </c>
      <c r="R1515" s="385">
        <v>42255</v>
      </c>
      <c r="S1515" s="385">
        <v>43921</v>
      </c>
      <c r="T1515" s="144">
        <v>2394</v>
      </c>
      <c r="U1515" s="144" t="s">
        <v>60</v>
      </c>
      <c r="V1515" s="144">
        <v>30</v>
      </c>
      <c r="W1515" s="144" t="str">
        <f t="shared" si="212"/>
        <v>Active</v>
      </c>
      <c r="X1515" s="144">
        <v>2394</v>
      </c>
      <c r="Y1515" s="157" t="s">
        <v>70</v>
      </c>
      <c r="Z1515" s="386">
        <v>1</v>
      </c>
      <c r="AA1515" s="386">
        <v>1</v>
      </c>
      <c r="AB1515" s="387" t="s">
        <v>62</v>
      </c>
      <c r="AC1515" s="157"/>
    </row>
    <row r="1516" spans="9:29">
      <c r="I1516" s="342">
        <v>1</v>
      </c>
      <c r="J1516" s="144" t="str">
        <f t="shared" si="210"/>
        <v>SMALL</v>
      </c>
      <c r="K1516" s="144" t="str">
        <f t="shared" si="211"/>
        <v>SMALL</v>
      </c>
      <c r="L1516" s="144" t="str" cm="1">
        <f t="array" ref="L1516">_xlfn.IFS(I1516&lt;=2,"SMALL",I1516&lt;=5,"MEDIUM",I1516&gt;5,"LARGE")</f>
        <v>SMALL</v>
      </c>
      <c r="M1516" s="144" t="str">
        <f t="shared" si="208"/>
        <v>NO</v>
      </c>
      <c r="N1516" s="374">
        <v>4.75</v>
      </c>
      <c r="O1516" s="374">
        <f t="shared" si="209"/>
        <v>5</v>
      </c>
      <c r="P1516" s="158" t="str" cm="1">
        <f t="array" ref="P1516">_xlfn.SWITCH(ROUND(N1516,0),5,"Excellent",4,"Good",3,"ok","Bad")</f>
        <v>Excellent</v>
      </c>
      <c r="Q1516" s="144">
        <v>332</v>
      </c>
      <c r="R1516" s="385">
        <v>42258</v>
      </c>
      <c r="S1516" s="385">
        <v>44043</v>
      </c>
      <c r="T1516" s="144">
        <v>2394</v>
      </c>
      <c r="U1516" s="144" t="s">
        <v>60</v>
      </c>
      <c r="V1516" s="144">
        <v>31</v>
      </c>
      <c r="W1516" s="144" t="str">
        <f t="shared" si="212"/>
        <v>Active</v>
      </c>
      <c r="X1516" s="144">
        <v>2394</v>
      </c>
      <c r="Y1516" s="157" t="s">
        <v>64</v>
      </c>
      <c r="Z1516" s="386">
        <v>1</v>
      </c>
      <c r="AA1516" s="386">
        <v>1</v>
      </c>
      <c r="AB1516" s="387" t="s">
        <v>62</v>
      </c>
      <c r="AC1516" s="157"/>
    </row>
    <row r="1517" spans="9:29">
      <c r="I1517" s="342">
        <v>1</v>
      </c>
      <c r="J1517" s="144" t="str">
        <f t="shared" si="210"/>
        <v>SMALL</v>
      </c>
      <c r="K1517" s="144" t="str">
        <f t="shared" si="211"/>
        <v>SMALL</v>
      </c>
      <c r="L1517" s="144" t="str" cm="1">
        <f t="array" ref="L1517">_xlfn.IFS(I1517&lt;=2,"SMALL",I1517&lt;=5,"MEDIUM",I1517&gt;5,"LARGE")</f>
        <v>SMALL</v>
      </c>
      <c r="M1517" s="144" t="str">
        <f t="shared" si="208"/>
        <v>YES</v>
      </c>
      <c r="N1517" s="374">
        <v>4.9800000000000004</v>
      </c>
      <c r="O1517" s="374">
        <f t="shared" si="209"/>
        <v>5</v>
      </c>
      <c r="P1517" s="158" t="str" cm="1">
        <f t="array" ref="P1517">_xlfn.SWITCH(ROUND(N1517,0),5,"Excellent",4,"Good",3,"ok","Bad")</f>
        <v>Excellent</v>
      </c>
      <c r="Q1517" s="144">
        <v>351</v>
      </c>
      <c r="R1517" s="385">
        <v>42261</v>
      </c>
      <c r="S1517" s="385">
        <v>43950</v>
      </c>
      <c r="T1517" s="144">
        <v>2394</v>
      </c>
      <c r="U1517" s="144" t="s">
        <v>60</v>
      </c>
      <c r="V1517" s="144">
        <v>45</v>
      </c>
      <c r="W1517" s="144" t="str">
        <f t="shared" si="212"/>
        <v>Active</v>
      </c>
      <c r="X1517" s="144">
        <v>2394</v>
      </c>
      <c r="Y1517" s="157" t="s">
        <v>61</v>
      </c>
      <c r="Z1517" s="386">
        <v>0.69</v>
      </c>
      <c r="AA1517" s="386">
        <v>0.79</v>
      </c>
      <c r="AB1517" s="387" t="s">
        <v>65</v>
      </c>
      <c r="AC1517" s="157"/>
    </row>
    <row r="1518" spans="9:29">
      <c r="I1518" s="342">
        <v>1</v>
      </c>
      <c r="J1518" s="144" t="str">
        <f t="shared" si="210"/>
        <v>SMALL</v>
      </c>
      <c r="K1518" s="144" t="str">
        <f t="shared" si="211"/>
        <v>SMALL</v>
      </c>
      <c r="L1518" s="144" t="str" cm="1">
        <f t="array" ref="L1518">_xlfn.IFS(I1518&lt;=2,"SMALL",I1518&lt;=5,"MEDIUM",I1518&gt;5,"LARGE")</f>
        <v>SMALL</v>
      </c>
      <c r="M1518" s="144" t="str">
        <f t="shared" si="208"/>
        <v>YES</v>
      </c>
      <c r="N1518" s="374">
        <v>4.9000000000000004</v>
      </c>
      <c r="O1518" s="374">
        <f t="shared" si="209"/>
        <v>5</v>
      </c>
      <c r="P1518" s="158" t="str" cm="1">
        <f t="array" ref="P1518">_xlfn.SWITCH(ROUND(N1518,0),5,"Excellent",4,"Good",3,"ok","Bad")</f>
        <v>Excellent</v>
      </c>
      <c r="Q1518" s="144">
        <v>380</v>
      </c>
      <c r="R1518" s="385">
        <v>42268</v>
      </c>
      <c r="S1518" s="385">
        <v>44026</v>
      </c>
      <c r="T1518" s="144">
        <v>2394</v>
      </c>
      <c r="U1518" s="144" t="s">
        <v>60</v>
      </c>
      <c r="V1518" s="144">
        <v>45</v>
      </c>
      <c r="W1518" s="144" t="str">
        <f t="shared" si="212"/>
        <v>Active</v>
      </c>
      <c r="X1518" s="144">
        <v>2394</v>
      </c>
      <c r="Y1518" s="157" t="s">
        <v>70</v>
      </c>
      <c r="Z1518" s="386">
        <v>1</v>
      </c>
      <c r="AA1518" s="386">
        <v>0.96</v>
      </c>
      <c r="AB1518" s="387" t="s">
        <v>62</v>
      </c>
      <c r="AC1518" s="157"/>
    </row>
    <row r="1519" spans="9:29">
      <c r="I1519" s="342">
        <v>2</v>
      </c>
      <c r="J1519" s="144" t="str">
        <f t="shared" si="210"/>
        <v>SMALL</v>
      </c>
      <c r="K1519" s="144" t="str">
        <f t="shared" si="211"/>
        <v>SMALL</v>
      </c>
      <c r="L1519" s="144" t="str" cm="1">
        <f t="array" ref="L1519">_xlfn.IFS(I1519&lt;=2,"SMALL",I1519&lt;=5,"MEDIUM",I1519&gt;5,"LARGE")</f>
        <v>SMALL</v>
      </c>
      <c r="M1519" s="144" t="str">
        <f t="shared" si="208"/>
        <v>NO</v>
      </c>
      <c r="N1519" s="374">
        <v>5</v>
      </c>
      <c r="O1519" s="374">
        <f t="shared" si="209"/>
        <v>5</v>
      </c>
      <c r="P1519" s="158" t="str" cm="1">
        <f t="array" ref="P1519">_xlfn.SWITCH(ROUND(N1519,0),5,"Excellent",4,"Good",3,"ok","Bad")</f>
        <v>Excellent</v>
      </c>
      <c r="Q1519" s="144">
        <v>83</v>
      </c>
      <c r="R1519" s="385">
        <v>42268</v>
      </c>
      <c r="S1519" s="385">
        <v>43878</v>
      </c>
      <c r="T1519" s="144">
        <v>1635</v>
      </c>
      <c r="U1519" s="144" t="s">
        <v>60</v>
      </c>
      <c r="V1519" s="144">
        <v>320</v>
      </c>
      <c r="W1519" s="144" t="str">
        <f t="shared" si="212"/>
        <v>Active</v>
      </c>
      <c r="X1519" s="144">
        <v>1635</v>
      </c>
      <c r="Y1519" s="157" t="s">
        <v>61</v>
      </c>
      <c r="Z1519" s="386">
        <v>1</v>
      </c>
      <c r="AA1519" s="386">
        <v>0.82</v>
      </c>
      <c r="AB1519" s="387" t="s">
        <v>65</v>
      </c>
      <c r="AC1519" s="157"/>
    </row>
    <row r="1520" spans="9:29">
      <c r="I1520" s="342">
        <v>8</v>
      </c>
      <c r="J1520" s="144" t="str">
        <f t="shared" si="210"/>
        <v>LARGE</v>
      </c>
      <c r="K1520" s="144" t="str">
        <f t="shared" si="211"/>
        <v>LARGE</v>
      </c>
      <c r="L1520" s="144" t="str" cm="1">
        <f t="array" ref="L1520">_xlfn.IFS(I1520&lt;=2,"SMALL",I1520&lt;=5,"MEDIUM",I1520&gt;5,"LARGE")</f>
        <v>LARGE</v>
      </c>
      <c r="M1520" s="144" t="str">
        <f t="shared" si="208"/>
        <v>NO</v>
      </c>
      <c r="N1520" s="374">
        <v>4.9000000000000004</v>
      </c>
      <c r="O1520" s="374">
        <f t="shared" si="209"/>
        <v>5</v>
      </c>
      <c r="P1520" s="158" t="str" cm="1">
        <f t="array" ref="P1520">_xlfn.SWITCH(ROUND(N1520,0),5,"Excellent",4,"Good",3,"ok","Bad")</f>
        <v>Excellent</v>
      </c>
      <c r="Q1520" s="144">
        <v>69</v>
      </c>
      <c r="R1520" s="385">
        <v>42262</v>
      </c>
      <c r="S1520" s="385">
        <v>43885</v>
      </c>
      <c r="T1520" s="144">
        <v>41</v>
      </c>
      <c r="U1520" s="144" t="s">
        <v>69</v>
      </c>
      <c r="V1520" s="144">
        <v>227</v>
      </c>
      <c r="W1520" s="144" t="str">
        <f t="shared" si="212"/>
        <v>Active</v>
      </c>
      <c r="X1520" s="144">
        <v>41</v>
      </c>
      <c r="Y1520" s="157" t="s">
        <v>61</v>
      </c>
      <c r="Z1520" s="386">
        <v>0.86</v>
      </c>
      <c r="AA1520" s="386">
        <v>0.83</v>
      </c>
      <c r="AB1520" s="387" t="s">
        <v>65</v>
      </c>
      <c r="AC1520" s="157"/>
    </row>
    <row r="1521" spans="9:29">
      <c r="I1521" s="342">
        <v>2</v>
      </c>
      <c r="J1521" s="144" t="str">
        <f t="shared" si="210"/>
        <v>SMALL</v>
      </c>
      <c r="K1521" s="144" t="str">
        <f t="shared" si="211"/>
        <v>SMALL</v>
      </c>
      <c r="L1521" s="144" t="str" cm="1">
        <f t="array" ref="L1521">_xlfn.IFS(I1521&lt;=2,"SMALL",I1521&lt;=5,"MEDIUM",I1521&gt;5,"LARGE")</f>
        <v>SMALL</v>
      </c>
      <c r="M1521" s="144" t="str">
        <f t="shared" si="208"/>
        <v>NO</v>
      </c>
      <c r="N1521" s="374">
        <v>4.83</v>
      </c>
      <c r="O1521" s="374">
        <f t="shared" si="209"/>
        <v>5</v>
      </c>
      <c r="P1521" s="158" t="str" cm="1">
        <f t="array" ref="P1521">_xlfn.SWITCH(ROUND(N1521,0),5,"Excellent",4,"Good",3,"ok","Bad")</f>
        <v>Excellent</v>
      </c>
      <c r="Q1521" s="144">
        <v>24</v>
      </c>
      <c r="R1521" s="385">
        <v>43245</v>
      </c>
      <c r="S1521" s="385">
        <v>43802</v>
      </c>
      <c r="T1521" s="144">
        <v>2434</v>
      </c>
      <c r="U1521" s="144" t="s">
        <v>69</v>
      </c>
      <c r="V1521" s="144">
        <v>121</v>
      </c>
      <c r="W1521" s="144" t="str">
        <f t="shared" si="212"/>
        <v>Active</v>
      </c>
      <c r="X1521" s="144">
        <v>2434</v>
      </c>
      <c r="Y1521" s="157" t="s">
        <v>64</v>
      </c>
      <c r="Z1521" s="386">
        <v>0.8</v>
      </c>
      <c r="AA1521" s="386">
        <v>0.67</v>
      </c>
      <c r="AB1521" s="387" t="s">
        <v>65</v>
      </c>
      <c r="AC1521" s="157"/>
    </row>
    <row r="1522" spans="9:29">
      <c r="I1522" s="342">
        <v>6</v>
      </c>
      <c r="J1522" s="144" t="str">
        <f t="shared" si="210"/>
        <v>LARGE</v>
      </c>
      <c r="K1522" s="144" t="str">
        <f t="shared" si="211"/>
        <v>LARGE</v>
      </c>
      <c r="L1522" s="144" t="str" cm="1">
        <f t="array" ref="L1522">_xlfn.IFS(I1522&lt;=2,"SMALL",I1522&lt;=5,"MEDIUM",I1522&gt;5,"LARGE")</f>
        <v>LARGE</v>
      </c>
      <c r="M1522" s="144" t="str">
        <f t="shared" si="208"/>
        <v>YES</v>
      </c>
      <c r="N1522" s="374">
        <v>4.99</v>
      </c>
      <c r="O1522" s="374">
        <f t="shared" si="209"/>
        <v>5</v>
      </c>
      <c r="P1522" s="158" t="str" cm="1">
        <f t="array" ref="P1522">_xlfn.SWITCH(ROUND(N1522,0),5,"Excellent",4,"Good",3,"ok","Bad")</f>
        <v>Excellent</v>
      </c>
      <c r="Q1522" s="144">
        <v>138</v>
      </c>
      <c r="R1522" s="385">
        <v>42255</v>
      </c>
      <c r="S1522" s="385">
        <v>43878</v>
      </c>
      <c r="T1522" s="144">
        <v>1671</v>
      </c>
      <c r="U1522" s="144" t="s">
        <v>69</v>
      </c>
      <c r="V1522" s="144">
        <v>154</v>
      </c>
      <c r="W1522" s="144" t="str">
        <f t="shared" si="212"/>
        <v>Active</v>
      </c>
      <c r="X1522" s="144">
        <v>1671</v>
      </c>
      <c r="Y1522" s="157" t="s">
        <v>61</v>
      </c>
      <c r="Z1522" s="386">
        <v>1</v>
      </c>
      <c r="AA1522" s="386">
        <v>0.77</v>
      </c>
      <c r="AB1522" s="387" t="s">
        <v>62</v>
      </c>
      <c r="AC1522" s="157"/>
    </row>
    <row r="1523" spans="9:29">
      <c r="I1523" s="342">
        <v>4</v>
      </c>
      <c r="J1523" s="144" t="str">
        <f t="shared" si="210"/>
        <v>LARGE</v>
      </c>
      <c r="K1523" s="144" t="str">
        <f t="shared" si="211"/>
        <v>MEDIUM</v>
      </c>
      <c r="L1523" s="144" t="str" cm="1">
        <f t="array" ref="L1523">_xlfn.IFS(I1523&lt;=2,"SMALL",I1523&lt;=5,"MEDIUM",I1523&gt;5,"LARGE")</f>
        <v>MEDIUM</v>
      </c>
      <c r="M1523" s="144" t="str">
        <f t="shared" si="208"/>
        <v>NO</v>
      </c>
      <c r="N1523" s="374">
        <v>4.7300000000000004</v>
      </c>
      <c r="O1523" s="374">
        <f t="shared" si="209"/>
        <v>5</v>
      </c>
      <c r="P1523" s="158" t="str" cm="1">
        <f t="array" ref="P1523">_xlfn.SWITCH(ROUND(N1523,0),5,"Excellent",4,"Good",3,"ok","Bad")</f>
        <v>Excellent</v>
      </c>
      <c r="Q1523" s="144">
        <v>165</v>
      </c>
      <c r="R1523" s="385">
        <v>42261</v>
      </c>
      <c r="S1523" s="385">
        <v>43905</v>
      </c>
      <c r="T1523" s="144">
        <v>2306</v>
      </c>
      <c r="U1523" s="144" t="s">
        <v>73</v>
      </c>
      <c r="V1523" s="144">
        <v>365</v>
      </c>
      <c r="W1523" s="144" t="str">
        <f t="shared" si="212"/>
        <v>Active</v>
      </c>
      <c r="X1523" s="144">
        <v>2306</v>
      </c>
      <c r="Y1523" s="157" t="s">
        <v>61</v>
      </c>
      <c r="Z1523" s="386">
        <v>1</v>
      </c>
      <c r="AA1523" s="386">
        <v>0.5</v>
      </c>
      <c r="AB1523" s="387" t="s">
        <v>65</v>
      </c>
      <c r="AC1523" s="157"/>
    </row>
    <row r="1524" spans="9:29">
      <c r="I1524" s="342">
        <v>2</v>
      </c>
      <c r="J1524" s="144" t="str">
        <f t="shared" si="210"/>
        <v>SMALL</v>
      </c>
      <c r="K1524" s="144" t="str">
        <f t="shared" si="211"/>
        <v>SMALL</v>
      </c>
      <c r="L1524" s="144" t="str" cm="1">
        <f t="array" ref="L1524">_xlfn.IFS(I1524&lt;=2,"SMALL",I1524&lt;=5,"MEDIUM",I1524&gt;5,"LARGE")</f>
        <v>SMALL</v>
      </c>
      <c r="M1524" s="144" t="str">
        <f t="shared" si="208"/>
        <v>NO</v>
      </c>
      <c r="N1524" s="374">
        <v>4.9000000000000004</v>
      </c>
      <c r="O1524" s="374">
        <f t="shared" si="209"/>
        <v>5</v>
      </c>
      <c r="P1524" s="158" t="str" cm="1">
        <f t="array" ref="P1524">_xlfn.SWITCH(ROUND(N1524,0),5,"Excellent",4,"Good",3,"ok","Bad")</f>
        <v>Excellent</v>
      </c>
      <c r="Q1524" s="144">
        <v>10</v>
      </c>
      <c r="R1524" s="385">
        <v>42327</v>
      </c>
      <c r="S1524" s="385">
        <v>43861</v>
      </c>
      <c r="T1524" s="144">
        <v>2436</v>
      </c>
      <c r="U1524" s="144" t="s">
        <v>69</v>
      </c>
      <c r="V1524" s="144">
        <v>333</v>
      </c>
      <c r="W1524" s="144" t="str">
        <f t="shared" si="212"/>
        <v>Active</v>
      </c>
      <c r="X1524" s="144">
        <v>2436</v>
      </c>
      <c r="Y1524" s="157" t="s">
        <v>64</v>
      </c>
      <c r="Z1524" s="386">
        <v>0.75</v>
      </c>
      <c r="AA1524" s="386">
        <v>0.73</v>
      </c>
      <c r="AB1524" s="387" t="s">
        <v>65</v>
      </c>
      <c r="AC1524" s="157"/>
    </row>
    <row r="1525" spans="9:29">
      <c r="I1525" s="342">
        <v>2</v>
      </c>
      <c r="J1525" s="144" t="str">
        <f t="shared" si="210"/>
        <v>SMALL</v>
      </c>
      <c r="K1525" s="144" t="str">
        <f t="shared" si="211"/>
        <v>SMALL</v>
      </c>
      <c r="L1525" s="144" t="str" cm="1">
        <f t="array" ref="L1525">_xlfn.IFS(I1525&lt;=2,"SMALL",I1525&lt;=5,"MEDIUM",I1525&gt;5,"LARGE")</f>
        <v>SMALL</v>
      </c>
      <c r="M1525" s="144" t="str">
        <f t="shared" si="208"/>
        <v>NO</v>
      </c>
      <c r="N1525" s="374">
        <v>4.67</v>
      </c>
      <c r="O1525" s="374">
        <f t="shared" si="209"/>
        <v>5</v>
      </c>
      <c r="P1525" s="158" t="str" cm="1">
        <f t="array" ref="P1525">_xlfn.SWITCH(ROUND(N1525,0),5,"Excellent",4,"Good",3,"ok","Bad")</f>
        <v>Excellent</v>
      </c>
      <c r="Q1525" s="144">
        <v>36</v>
      </c>
      <c r="R1525" s="385">
        <v>42260</v>
      </c>
      <c r="S1525" s="385">
        <v>43875</v>
      </c>
      <c r="T1525" s="144">
        <v>1380</v>
      </c>
      <c r="U1525" s="144" t="s">
        <v>69</v>
      </c>
      <c r="V1525" s="144">
        <v>90</v>
      </c>
      <c r="W1525" s="144" t="str">
        <f t="shared" si="212"/>
        <v>Active</v>
      </c>
      <c r="X1525" s="144">
        <v>1380</v>
      </c>
      <c r="Y1525" s="157" t="s">
        <v>122</v>
      </c>
      <c r="Z1525" s="386">
        <v>0.33</v>
      </c>
      <c r="AA1525" s="386">
        <v>0</v>
      </c>
      <c r="AB1525" s="387" t="s">
        <v>65</v>
      </c>
      <c r="AC1525" s="157"/>
    </row>
    <row r="1526" spans="9:29">
      <c r="I1526" s="342">
        <v>4</v>
      </c>
      <c r="J1526" s="144" t="str">
        <f t="shared" si="210"/>
        <v>LARGE</v>
      </c>
      <c r="K1526" s="144" t="str">
        <f t="shared" si="211"/>
        <v>MEDIUM</v>
      </c>
      <c r="L1526" s="144" t="str" cm="1">
        <f t="array" ref="L1526">_xlfn.IFS(I1526&lt;=2,"SMALL",I1526&lt;=5,"MEDIUM",I1526&gt;5,"LARGE")</f>
        <v>MEDIUM</v>
      </c>
      <c r="M1526" s="144" t="str">
        <f t="shared" si="208"/>
        <v>YES</v>
      </c>
      <c r="N1526" s="374">
        <v>4.92</v>
      </c>
      <c r="O1526" s="374">
        <f t="shared" si="209"/>
        <v>5</v>
      </c>
      <c r="P1526" s="158" t="str" cm="1">
        <f t="array" ref="P1526">_xlfn.SWITCH(ROUND(N1526,0),5,"Excellent",4,"Good",3,"ok","Bad")</f>
        <v>Excellent</v>
      </c>
      <c r="Q1526" s="144">
        <v>101</v>
      </c>
      <c r="R1526" s="385">
        <v>42254</v>
      </c>
      <c r="S1526" s="385">
        <v>43826</v>
      </c>
      <c r="T1526" s="144">
        <v>1232</v>
      </c>
      <c r="U1526" s="144" t="s">
        <v>69</v>
      </c>
      <c r="V1526" s="144">
        <v>179</v>
      </c>
      <c r="W1526" s="144" t="str">
        <f t="shared" si="212"/>
        <v>Active</v>
      </c>
      <c r="X1526" s="144">
        <v>1232</v>
      </c>
      <c r="Y1526" s="157" t="s">
        <v>61</v>
      </c>
      <c r="Z1526" s="386">
        <v>1</v>
      </c>
      <c r="AA1526" s="386">
        <v>0.92</v>
      </c>
      <c r="AB1526" s="387" t="s">
        <v>62</v>
      </c>
      <c r="AC1526" s="157"/>
    </row>
    <row r="1527" spans="9:29">
      <c r="I1527" s="342">
        <v>3</v>
      </c>
      <c r="J1527" s="144" t="str">
        <f t="shared" si="210"/>
        <v>LARGE</v>
      </c>
      <c r="K1527" s="144" t="str">
        <f t="shared" si="211"/>
        <v>MEDIUM</v>
      </c>
      <c r="L1527" s="144" t="str" cm="1">
        <f t="array" ref="L1527">_xlfn.IFS(I1527&lt;=2,"SMALL",I1527&lt;=5,"MEDIUM",I1527&gt;5,"LARGE")</f>
        <v>MEDIUM</v>
      </c>
      <c r="M1527" s="144" t="str">
        <f t="shared" si="208"/>
        <v>NO</v>
      </c>
      <c r="N1527" s="374">
        <v>4.92</v>
      </c>
      <c r="O1527" s="374">
        <f t="shared" si="209"/>
        <v>5</v>
      </c>
      <c r="P1527" s="158" t="str" cm="1">
        <f t="array" ref="P1527">_xlfn.SWITCH(ROUND(N1527,0),5,"Excellent",4,"Good",3,"ok","Bad")</f>
        <v>Excellent</v>
      </c>
      <c r="Q1527" s="144">
        <v>12</v>
      </c>
      <c r="R1527" s="385">
        <v>42531</v>
      </c>
      <c r="S1527" s="385">
        <v>43834</v>
      </c>
      <c r="T1527" s="144">
        <v>280</v>
      </c>
      <c r="U1527" s="144" t="s">
        <v>69</v>
      </c>
      <c r="V1527" s="144">
        <v>320</v>
      </c>
      <c r="W1527" s="144" t="str">
        <f t="shared" si="212"/>
        <v>Active</v>
      </c>
      <c r="X1527" s="144">
        <v>280</v>
      </c>
      <c r="Y1527" s="157" t="s">
        <v>70</v>
      </c>
      <c r="Z1527" s="386">
        <v>1</v>
      </c>
      <c r="AA1527" s="386">
        <v>0.7</v>
      </c>
      <c r="AB1527" s="387" t="s">
        <v>62</v>
      </c>
      <c r="AC1527" s="157"/>
    </row>
    <row r="1528" spans="9:29">
      <c r="I1528" s="342">
        <v>4</v>
      </c>
      <c r="J1528" s="144" t="str">
        <f t="shared" si="210"/>
        <v>LARGE</v>
      </c>
      <c r="K1528" s="144" t="str">
        <f t="shared" si="211"/>
        <v>MEDIUM</v>
      </c>
      <c r="L1528" s="144" t="str" cm="1">
        <f t="array" ref="L1528">_xlfn.IFS(I1528&lt;=2,"SMALL",I1528&lt;=5,"MEDIUM",I1528&gt;5,"LARGE")</f>
        <v>MEDIUM</v>
      </c>
      <c r="M1528" s="144" t="str">
        <f t="shared" si="208"/>
        <v>YES</v>
      </c>
      <c r="N1528" s="374">
        <v>4.88</v>
      </c>
      <c r="O1528" s="374">
        <f t="shared" si="209"/>
        <v>5</v>
      </c>
      <c r="P1528" s="158" t="str" cm="1">
        <f t="array" ref="P1528">_xlfn.SWITCH(ROUND(N1528,0),5,"Excellent",4,"Good",3,"ok","Bad")</f>
        <v>Excellent</v>
      </c>
      <c r="Q1528" s="144">
        <v>119</v>
      </c>
      <c r="R1528" s="385">
        <v>42261</v>
      </c>
      <c r="S1528" s="385">
        <v>43898</v>
      </c>
      <c r="T1528" s="144">
        <v>2261</v>
      </c>
      <c r="U1528" s="144" t="s">
        <v>69</v>
      </c>
      <c r="V1528" s="144">
        <v>307</v>
      </c>
      <c r="W1528" s="144" t="str">
        <f t="shared" si="212"/>
        <v>Active</v>
      </c>
      <c r="X1528" s="144">
        <v>2261</v>
      </c>
      <c r="Y1528" s="157" t="s">
        <v>70</v>
      </c>
      <c r="Z1528" s="386">
        <v>1</v>
      </c>
      <c r="AA1528" s="386">
        <v>0.52</v>
      </c>
      <c r="AB1528" s="387" t="s">
        <v>65</v>
      </c>
      <c r="AC1528" s="157"/>
    </row>
    <row r="1529" spans="9:29">
      <c r="I1529" s="342">
        <v>5</v>
      </c>
      <c r="J1529" s="144" t="str">
        <f t="shared" si="210"/>
        <v>LARGE</v>
      </c>
      <c r="K1529" s="144" t="str">
        <f t="shared" si="211"/>
        <v>MEDIUM</v>
      </c>
      <c r="L1529" s="144" t="str" cm="1">
        <f t="array" ref="L1529">_xlfn.IFS(I1529&lt;=2,"SMALL",I1529&lt;=5,"MEDIUM",I1529&gt;5,"LARGE")</f>
        <v>MEDIUM</v>
      </c>
      <c r="M1529" s="144" t="str">
        <f t="shared" si="208"/>
        <v>NO</v>
      </c>
      <c r="N1529" s="374">
        <v>5</v>
      </c>
      <c r="O1529" s="374">
        <f t="shared" si="209"/>
        <v>5</v>
      </c>
      <c r="P1529" s="158" t="str" cm="1">
        <f t="array" ref="P1529">_xlfn.SWITCH(ROUND(N1529,0),5,"Excellent",4,"Good",3,"ok","Bad")</f>
        <v>Excellent</v>
      </c>
      <c r="Q1529" s="144">
        <v>55</v>
      </c>
      <c r="R1529" s="385">
        <v>42458</v>
      </c>
      <c r="S1529" s="385">
        <v>44008</v>
      </c>
      <c r="T1529" s="144">
        <v>1093</v>
      </c>
      <c r="U1529" s="144" t="s">
        <v>69</v>
      </c>
      <c r="V1529" s="144">
        <v>349</v>
      </c>
      <c r="W1529" s="144" t="str">
        <f t="shared" si="212"/>
        <v>Active</v>
      </c>
      <c r="X1529" s="144">
        <v>1093</v>
      </c>
      <c r="Y1529" s="157" t="s">
        <v>70</v>
      </c>
      <c r="Z1529" s="386">
        <v>1</v>
      </c>
      <c r="AA1529" s="386">
        <v>0.98</v>
      </c>
      <c r="AB1529" s="387" t="s">
        <v>62</v>
      </c>
      <c r="AC1529" s="157"/>
    </row>
    <row r="1530" spans="9:29">
      <c r="I1530" s="342">
        <v>4</v>
      </c>
      <c r="J1530" s="144" t="str">
        <f t="shared" si="210"/>
        <v>LARGE</v>
      </c>
      <c r="K1530" s="144" t="str">
        <f t="shared" si="211"/>
        <v>MEDIUM</v>
      </c>
      <c r="L1530" s="144" t="str" cm="1">
        <f t="array" ref="L1530">_xlfn.IFS(I1530&lt;=2,"SMALL",I1530&lt;=5,"MEDIUM",I1530&gt;5,"LARGE")</f>
        <v>MEDIUM</v>
      </c>
      <c r="M1530" s="144" t="str">
        <f t="shared" si="208"/>
        <v>NO</v>
      </c>
      <c r="N1530" s="374">
        <v>4.63</v>
      </c>
      <c r="O1530" s="374">
        <f t="shared" si="209"/>
        <v>5</v>
      </c>
      <c r="P1530" s="158" t="str" cm="1">
        <f t="array" ref="P1530">_xlfn.SWITCH(ROUND(N1530,0),5,"Excellent",4,"Good",3,"ok","Bad")</f>
        <v>Excellent</v>
      </c>
      <c r="Q1530" s="144">
        <v>161</v>
      </c>
      <c r="R1530" s="385">
        <v>42254</v>
      </c>
      <c r="S1530" s="385">
        <v>44054</v>
      </c>
      <c r="T1530" s="144">
        <v>2444</v>
      </c>
      <c r="U1530" s="144" t="s">
        <v>69</v>
      </c>
      <c r="V1530" s="144">
        <v>352</v>
      </c>
      <c r="W1530" s="144" t="str">
        <f t="shared" si="212"/>
        <v>Active</v>
      </c>
      <c r="X1530" s="144">
        <v>2444</v>
      </c>
      <c r="Y1530" s="157" t="s">
        <v>61</v>
      </c>
      <c r="Z1530" s="386">
        <v>1</v>
      </c>
      <c r="AA1530" s="386">
        <v>0.67</v>
      </c>
      <c r="AB1530" s="387" t="s">
        <v>65</v>
      </c>
      <c r="AC1530" s="157"/>
    </row>
    <row r="1531" spans="9:29">
      <c r="I1531" s="342">
        <v>4</v>
      </c>
      <c r="J1531" s="144" t="str">
        <f t="shared" si="210"/>
        <v>LARGE</v>
      </c>
      <c r="K1531" s="144" t="str">
        <f t="shared" si="211"/>
        <v>MEDIUM</v>
      </c>
      <c r="L1531" s="144" t="str" cm="1">
        <f t="array" ref="L1531">_xlfn.IFS(I1531&lt;=2,"SMALL",I1531&lt;=5,"MEDIUM",I1531&gt;5,"LARGE")</f>
        <v>MEDIUM</v>
      </c>
      <c r="M1531" s="144" t="str">
        <f t="shared" si="208"/>
        <v>YES</v>
      </c>
      <c r="N1531" s="374">
        <v>4.99</v>
      </c>
      <c r="O1531" s="374">
        <f t="shared" si="209"/>
        <v>5</v>
      </c>
      <c r="P1531" s="158" t="str" cm="1">
        <f t="array" ref="P1531">_xlfn.SWITCH(ROUND(N1531,0),5,"Excellent",4,"Good",3,"ok","Bad")</f>
        <v>Excellent</v>
      </c>
      <c r="Q1531" s="144">
        <v>150</v>
      </c>
      <c r="R1531" s="385">
        <v>42271</v>
      </c>
      <c r="S1531" s="385">
        <v>43894</v>
      </c>
      <c r="T1531" s="144">
        <v>2445</v>
      </c>
      <c r="U1531" s="144" t="s">
        <v>69</v>
      </c>
      <c r="V1531" s="144">
        <v>364</v>
      </c>
      <c r="W1531" s="144" t="str">
        <f t="shared" si="212"/>
        <v>Active</v>
      </c>
      <c r="X1531" s="144">
        <v>2445</v>
      </c>
      <c r="Y1531" s="157" t="s">
        <v>70</v>
      </c>
      <c r="Z1531" s="386">
        <v>1</v>
      </c>
      <c r="AA1531" s="386">
        <v>0.97</v>
      </c>
      <c r="AB1531" s="387" t="s">
        <v>62</v>
      </c>
      <c r="AC1531" s="157"/>
    </row>
    <row r="1532" spans="9:29">
      <c r="I1532" s="342">
        <v>3</v>
      </c>
      <c r="J1532" s="144" t="str">
        <f t="shared" si="210"/>
        <v>LARGE</v>
      </c>
      <c r="K1532" s="144" t="str">
        <f t="shared" si="211"/>
        <v>MEDIUM</v>
      </c>
      <c r="L1532" s="144" t="str" cm="1">
        <f t="array" ref="L1532">_xlfn.IFS(I1532&lt;=2,"SMALL",I1532&lt;=5,"MEDIUM",I1532&gt;5,"LARGE")</f>
        <v>MEDIUM</v>
      </c>
      <c r="M1532" s="144" t="str">
        <f t="shared" si="208"/>
        <v>NO</v>
      </c>
      <c r="N1532" s="374">
        <v>5</v>
      </c>
      <c r="O1532" s="374">
        <f t="shared" si="209"/>
        <v>5</v>
      </c>
      <c r="P1532" s="158" t="str" cm="1">
        <f t="array" ref="P1532">_xlfn.SWITCH(ROUND(N1532,0),5,"Excellent",4,"Good",3,"ok","Bad")</f>
        <v>Excellent</v>
      </c>
      <c r="Q1532" s="144">
        <v>24</v>
      </c>
      <c r="R1532" s="385">
        <v>42896</v>
      </c>
      <c r="S1532" s="385">
        <v>43616</v>
      </c>
      <c r="T1532" s="144">
        <v>1882</v>
      </c>
      <c r="U1532" s="144" t="s">
        <v>60</v>
      </c>
      <c r="V1532" s="144">
        <v>0</v>
      </c>
      <c r="W1532" s="144" t="str">
        <f t="shared" si="212"/>
        <v>Inactive</v>
      </c>
      <c r="X1532" s="144">
        <v>1882</v>
      </c>
      <c r="Y1532" s="157" t="s">
        <v>70</v>
      </c>
      <c r="Z1532" s="386">
        <v>1</v>
      </c>
      <c r="AA1532" s="386">
        <v>1</v>
      </c>
      <c r="AB1532" s="387" t="s">
        <v>62</v>
      </c>
      <c r="AC1532" s="157"/>
    </row>
    <row r="1533" spans="9:29">
      <c r="I1533" s="342">
        <v>8</v>
      </c>
      <c r="J1533" s="144" t="str">
        <f t="shared" si="210"/>
        <v>LARGE</v>
      </c>
      <c r="K1533" s="144" t="str">
        <f t="shared" si="211"/>
        <v>LARGE</v>
      </c>
      <c r="L1533" s="144" t="str" cm="1">
        <f t="array" ref="L1533">_xlfn.IFS(I1533&lt;=2,"SMALL",I1533&lt;=5,"MEDIUM",I1533&gt;5,"LARGE")</f>
        <v>LARGE</v>
      </c>
      <c r="M1533" s="144" t="str">
        <f t="shared" si="208"/>
        <v>YES</v>
      </c>
      <c r="N1533" s="374">
        <v>4.92</v>
      </c>
      <c r="O1533" s="374">
        <f t="shared" si="209"/>
        <v>5</v>
      </c>
      <c r="P1533" s="158" t="str" cm="1">
        <f t="array" ref="P1533">_xlfn.SWITCH(ROUND(N1533,0),5,"Excellent",4,"Good",3,"ok","Bad")</f>
        <v>Excellent</v>
      </c>
      <c r="Q1533" s="144">
        <v>168</v>
      </c>
      <c r="R1533" s="385">
        <v>42272</v>
      </c>
      <c r="S1533" s="385">
        <v>43837</v>
      </c>
      <c r="T1533" s="144">
        <v>2361</v>
      </c>
      <c r="U1533" s="144" t="s">
        <v>69</v>
      </c>
      <c r="V1533" s="144">
        <v>158</v>
      </c>
      <c r="W1533" s="144" t="str">
        <f t="shared" si="212"/>
        <v>Active</v>
      </c>
      <c r="X1533" s="144">
        <v>2361</v>
      </c>
      <c r="Y1533" s="157" t="s">
        <v>70</v>
      </c>
      <c r="Z1533" s="386">
        <v>1</v>
      </c>
      <c r="AA1533" s="386">
        <v>0.83</v>
      </c>
      <c r="AB1533" s="387" t="s">
        <v>62</v>
      </c>
      <c r="AC1533" s="157"/>
    </row>
    <row r="1534" spans="9:29">
      <c r="I1534" s="342">
        <v>5</v>
      </c>
      <c r="J1534" s="144" t="str">
        <f t="shared" si="210"/>
        <v>LARGE</v>
      </c>
      <c r="K1534" s="144" t="str">
        <f t="shared" si="211"/>
        <v>MEDIUM</v>
      </c>
      <c r="L1534" s="144" t="str" cm="1">
        <f t="array" ref="L1534">_xlfn.IFS(I1534&lt;=2,"SMALL",I1534&lt;=5,"MEDIUM",I1534&gt;5,"LARGE")</f>
        <v>MEDIUM</v>
      </c>
      <c r="M1534" s="144" t="str">
        <f t="shared" si="208"/>
        <v>NO</v>
      </c>
      <c r="N1534" s="374">
        <v>4.71</v>
      </c>
      <c r="O1534" s="374">
        <f t="shared" si="209"/>
        <v>5</v>
      </c>
      <c r="P1534" s="158" t="str" cm="1">
        <f t="array" ref="P1534">_xlfn.SWITCH(ROUND(N1534,0),5,"Excellent",4,"Good",3,"ok","Bad")</f>
        <v>Excellent</v>
      </c>
      <c r="Q1534" s="144">
        <v>134</v>
      </c>
      <c r="R1534" s="385">
        <v>42276</v>
      </c>
      <c r="S1534" s="385">
        <v>44045</v>
      </c>
      <c r="T1534" s="144">
        <v>2446</v>
      </c>
      <c r="U1534" s="144" t="s">
        <v>69</v>
      </c>
      <c r="V1534" s="144">
        <v>322</v>
      </c>
      <c r="W1534" s="144" t="str">
        <f t="shared" si="212"/>
        <v>Active</v>
      </c>
      <c r="X1534" s="144">
        <v>2446</v>
      </c>
      <c r="Y1534" s="157" t="s">
        <v>70</v>
      </c>
      <c r="Z1534" s="386">
        <v>1</v>
      </c>
      <c r="AA1534" s="386">
        <v>0.93</v>
      </c>
      <c r="AB1534" s="387" t="s">
        <v>65</v>
      </c>
      <c r="AC1534" s="157"/>
    </row>
    <row r="1535" spans="9:29">
      <c r="I1535" s="342">
        <v>2</v>
      </c>
      <c r="J1535" s="144" t="str">
        <f t="shared" si="210"/>
        <v>SMALL</v>
      </c>
      <c r="K1535" s="144" t="str">
        <f t="shared" si="211"/>
        <v>SMALL</v>
      </c>
      <c r="L1535" s="144" t="str" cm="1">
        <f t="array" ref="L1535">_xlfn.IFS(I1535&lt;=2,"SMALL",I1535&lt;=5,"MEDIUM",I1535&gt;5,"LARGE")</f>
        <v>SMALL</v>
      </c>
      <c r="M1535" s="144" t="str">
        <f t="shared" si="208"/>
        <v>NO</v>
      </c>
      <c r="N1535" s="374">
        <v>4.91</v>
      </c>
      <c r="O1535" s="374">
        <f t="shared" si="209"/>
        <v>5</v>
      </c>
      <c r="P1535" s="158" t="str" cm="1">
        <f t="array" ref="P1535">_xlfn.SWITCH(ROUND(N1535,0),5,"Excellent",4,"Good",3,"ok","Bad")</f>
        <v>Excellent</v>
      </c>
      <c r="Q1535" s="144">
        <v>54</v>
      </c>
      <c r="R1535" s="385">
        <v>42309</v>
      </c>
      <c r="S1535" s="385">
        <v>43877</v>
      </c>
      <c r="T1535" s="144">
        <v>1507</v>
      </c>
      <c r="U1535" s="144" t="s">
        <v>69</v>
      </c>
      <c r="V1535" s="144">
        <v>238</v>
      </c>
      <c r="W1535" s="144" t="str">
        <f t="shared" si="212"/>
        <v>Active</v>
      </c>
      <c r="X1535" s="144">
        <v>1507</v>
      </c>
      <c r="Y1535" s="157" t="s">
        <v>122</v>
      </c>
      <c r="Z1535" s="386">
        <v>0</v>
      </c>
      <c r="AA1535" s="386">
        <v>0.71</v>
      </c>
      <c r="AB1535" s="387" t="s">
        <v>65</v>
      </c>
      <c r="AC1535" s="157"/>
    </row>
    <row r="1536" spans="9:29">
      <c r="I1536" s="342">
        <v>6</v>
      </c>
      <c r="J1536" s="144" t="str">
        <f t="shared" si="210"/>
        <v>LARGE</v>
      </c>
      <c r="K1536" s="144" t="str">
        <f t="shared" si="211"/>
        <v>LARGE</v>
      </c>
      <c r="L1536" s="144" t="str" cm="1">
        <f t="array" ref="L1536">_xlfn.IFS(I1536&lt;=2,"SMALL",I1536&lt;=5,"MEDIUM",I1536&gt;5,"LARGE")</f>
        <v>LARGE</v>
      </c>
      <c r="M1536" s="144" t="str">
        <f t="shared" si="208"/>
        <v>NO</v>
      </c>
      <c r="N1536" s="374">
        <v>4.6500000000000004</v>
      </c>
      <c r="O1536" s="374">
        <f t="shared" si="209"/>
        <v>5</v>
      </c>
      <c r="P1536" s="158" t="str" cm="1">
        <f t="array" ref="P1536">_xlfn.SWITCH(ROUND(N1536,0),5,"Excellent",4,"Good",3,"ok","Bad")</f>
        <v>Excellent</v>
      </c>
      <c r="Q1536" s="144">
        <v>179</v>
      </c>
      <c r="R1536" s="385">
        <v>42262</v>
      </c>
      <c r="S1536" s="385">
        <v>43919</v>
      </c>
      <c r="T1536" s="144">
        <v>1947</v>
      </c>
      <c r="U1536" s="144" t="s">
        <v>69</v>
      </c>
      <c r="V1536" s="144">
        <v>352</v>
      </c>
      <c r="W1536" s="144" t="str">
        <f t="shared" si="212"/>
        <v>Active</v>
      </c>
      <c r="X1536" s="144">
        <v>1947</v>
      </c>
      <c r="Y1536" s="157" t="s">
        <v>70</v>
      </c>
      <c r="Z1536" s="386">
        <v>1</v>
      </c>
      <c r="AA1536" s="386">
        <v>1</v>
      </c>
      <c r="AB1536" s="387" t="s">
        <v>62</v>
      </c>
      <c r="AC1536" s="157"/>
    </row>
    <row r="1537" spans="9:29">
      <c r="I1537" s="342">
        <v>1</v>
      </c>
      <c r="J1537" s="144" t="str">
        <f t="shared" si="210"/>
        <v>SMALL</v>
      </c>
      <c r="K1537" s="144" t="str">
        <f t="shared" si="211"/>
        <v>SMALL</v>
      </c>
      <c r="L1537" s="144" t="str" cm="1">
        <f t="array" ref="L1537">_xlfn.IFS(I1537&lt;=2,"SMALL",I1537&lt;=5,"MEDIUM",I1537&gt;5,"LARGE")</f>
        <v>SMALL</v>
      </c>
      <c r="M1537" s="144" t="str">
        <f t="shared" si="208"/>
        <v>YES</v>
      </c>
      <c r="N1537" s="374">
        <v>4.9800000000000004</v>
      </c>
      <c r="O1537" s="374">
        <f t="shared" si="209"/>
        <v>5</v>
      </c>
      <c r="P1537" s="158" t="str" cm="1">
        <f t="array" ref="P1537">_xlfn.SWITCH(ROUND(N1537,0),5,"Excellent",4,"Good",3,"ok","Bad")</f>
        <v>Excellent</v>
      </c>
      <c r="Q1537" s="144">
        <v>113</v>
      </c>
      <c r="R1537" s="385">
        <v>42268</v>
      </c>
      <c r="S1537" s="385">
        <v>43900</v>
      </c>
      <c r="T1537" s="144">
        <v>1827</v>
      </c>
      <c r="U1537" s="144" t="s">
        <v>60</v>
      </c>
      <c r="V1537" s="144">
        <v>90</v>
      </c>
      <c r="W1537" s="144" t="str">
        <f t="shared" si="212"/>
        <v>Active</v>
      </c>
      <c r="X1537" s="144">
        <v>1827</v>
      </c>
      <c r="Y1537" s="157" t="s">
        <v>122</v>
      </c>
      <c r="Z1537" s="386">
        <v>0</v>
      </c>
      <c r="AA1537" s="386">
        <v>0.14000000000000001</v>
      </c>
      <c r="AB1537" s="387" t="s">
        <v>65</v>
      </c>
      <c r="AC1537" s="157"/>
    </row>
    <row r="1538" spans="9:29">
      <c r="I1538" s="342">
        <v>2</v>
      </c>
      <c r="J1538" s="144" t="str">
        <f t="shared" si="210"/>
        <v>SMALL</v>
      </c>
      <c r="K1538" s="144" t="str">
        <f t="shared" si="211"/>
        <v>SMALL</v>
      </c>
      <c r="L1538" s="144" t="str" cm="1">
        <f t="array" ref="L1538">_xlfn.IFS(I1538&lt;=2,"SMALL",I1538&lt;=5,"MEDIUM",I1538&gt;5,"LARGE")</f>
        <v>SMALL</v>
      </c>
      <c r="M1538" s="144" t="str">
        <f t="shared" si="208"/>
        <v>YES</v>
      </c>
      <c r="N1538" s="374">
        <v>4.84</v>
      </c>
      <c r="O1538" s="374">
        <f t="shared" si="209"/>
        <v>5</v>
      </c>
      <c r="P1538" s="158" t="str" cm="1">
        <f t="array" ref="P1538">_xlfn.SWITCH(ROUND(N1538,0),5,"Excellent",4,"Good",3,"ok","Bad")</f>
        <v>Excellent</v>
      </c>
      <c r="Q1538" s="144">
        <v>298</v>
      </c>
      <c r="R1538" s="385">
        <v>42255</v>
      </c>
      <c r="S1538" s="385">
        <v>43907</v>
      </c>
      <c r="T1538" s="144">
        <v>2139</v>
      </c>
      <c r="U1538" s="144" t="s">
        <v>60</v>
      </c>
      <c r="V1538" s="144">
        <v>0</v>
      </c>
      <c r="W1538" s="144" t="str">
        <f t="shared" si="212"/>
        <v>Inactive</v>
      </c>
      <c r="X1538" s="144">
        <v>2139</v>
      </c>
      <c r="Y1538" s="157" t="s">
        <v>70</v>
      </c>
      <c r="Z1538" s="386">
        <v>0.8</v>
      </c>
      <c r="AA1538" s="386">
        <v>0.99</v>
      </c>
      <c r="AB1538" s="387" t="s">
        <v>65</v>
      </c>
      <c r="AC1538" s="157"/>
    </row>
    <row r="1539" spans="9:29">
      <c r="I1539" s="342">
        <v>1</v>
      </c>
      <c r="J1539" s="144" t="str">
        <f t="shared" si="210"/>
        <v>SMALL</v>
      </c>
      <c r="K1539" s="144" t="str">
        <f t="shared" si="211"/>
        <v>SMALL</v>
      </c>
      <c r="L1539" s="144" t="str" cm="1">
        <f t="array" ref="L1539">_xlfn.IFS(I1539&lt;=2,"SMALL",I1539&lt;=5,"MEDIUM",I1539&gt;5,"LARGE")</f>
        <v>SMALL</v>
      </c>
      <c r="M1539" s="144" t="str">
        <f t="shared" si="208"/>
        <v>NO</v>
      </c>
      <c r="N1539" s="374">
        <v>4.97</v>
      </c>
      <c r="O1539" s="374">
        <f t="shared" si="209"/>
        <v>5</v>
      </c>
      <c r="P1539" s="158" t="str" cm="1">
        <f t="array" ref="P1539">_xlfn.SWITCH(ROUND(N1539,0),5,"Excellent",4,"Good",3,"ok","Bad")</f>
        <v>Excellent</v>
      </c>
      <c r="Q1539" s="144">
        <v>35</v>
      </c>
      <c r="R1539" s="385">
        <v>42259</v>
      </c>
      <c r="S1539" s="385">
        <v>43743</v>
      </c>
      <c r="T1539" s="144">
        <v>2449</v>
      </c>
      <c r="U1539" s="144" t="s">
        <v>60</v>
      </c>
      <c r="V1539" s="144">
        <v>365</v>
      </c>
      <c r="W1539" s="144" t="str">
        <f t="shared" si="212"/>
        <v>Active</v>
      </c>
      <c r="X1539" s="144">
        <v>2449</v>
      </c>
      <c r="Y1539" s="157" t="s">
        <v>61</v>
      </c>
      <c r="Z1539" s="386">
        <v>1</v>
      </c>
      <c r="AA1539" s="386">
        <v>0.97</v>
      </c>
      <c r="AB1539" s="387" t="s">
        <v>65</v>
      </c>
      <c r="AC1539" s="157"/>
    </row>
    <row r="1540" spans="9:29">
      <c r="I1540" s="342">
        <v>2</v>
      </c>
      <c r="J1540" s="144" t="str">
        <f t="shared" si="210"/>
        <v>SMALL</v>
      </c>
      <c r="K1540" s="144" t="str">
        <f t="shared" si="211"/>
        <v>SMALL</v>
      </c>
      <c r="L1540" s="144" t="str" cm="1">
        <f t="array" ref="L1540">_xlfn.IFS(I1540&lt;=2,"SMALL",I1540&lt;=5,"MEDIUM",I1540&gt;5,"LARGE")</f>
        <v>SMALL</v>
      </c>
      <c r="M1540" s="144" t="str">
        <f t="shared" si="208"/>
        <v>NO</v>
      </c>
      <c r="N1540" s="374">
        <v>4.78</v>
      </c>
      <c r="O1540" s="374">
        <f t="shared" si="209"/>
        <v>5</v>
      </c>
      <c r="P1540" s="158" t="str" cm="1">
        <f t="array" ref="P1540">_xlfn.SWITCH(ROUND(N1540,0),5,"Excellent",4,"Good",3,"ok","Bad")</f>
        <v>Excellent</v>
      </c>
      <c r="Q1540" s="144">
        <v>241</v>
      </c>
      <c r="R1540" s="385">
        <v>42276</v>
      </c>
      <c r="S1540" s="385">
        <v>44045</v>
      </c>
      <c r="T1540" s="144">
        <v>2324</v>
      </c>
      <c r="U1540" s="144" t="s">
        <v>69</v>
      </c>
      <c r="V1540" s="144">
        <v>361</v>
      </c>
      <c r="W1540" s="144" t="str">
        <f t="shared" si="212"/>
        <v>Active</v>
      </c>
      <c r="X1540" s="144">
        <v>2324</v>
      </c>
      <c r="Y1540" s="157" t="s">
        <v>64</v>
      </c>
      <c r="Z1540" s="386">
        <v>1</v>
      </c>
      <c r="AA1540" s="386">
        <v>0.92</v>
      </c>
      <c r="AB1540" s="387" t="s">
        <v>62</v>
      </c>
      <c r="AC1540" s="157"/>
    </row>
    <row r="1541" spans="9:29">
      <c r="I1541" s="342">
        <v>2</v>
      </c>
      <c r="J1541" s="144" t="str">
        <f t="shared" si="210"/>
        <v>SMALL</v>
      </c>
      <c r="K1541" s="144" t="str">
        <f t="shared" si="211"/>
        <v>SMALL</v>
      </c>
      <c r="L1541" s="144" t="str" cm="1">
        <f t="array" ref="L1541">_xlfn.IFS(I1541&lt;=2,"SMALL",I1541&lt;=5,"MEDIUM",I1541&gt;5,"LARGE")</f>
        <v>SMALL</v>
      </c>
      <c r="M1541" s="144" t="str">
        <f t="shared" ref="M1541:M1604" si="213">IF(AND(N1541&gt;=4.8,Q1541&gt;100),"YES","NO")</f>
        <v>NO</v>
      </c>
      <c r="N1541" s="374">
        <v>4.6900000000000004</v>
      </c>
      <c r="O1541" s="374">
        <f t="shared" ref="O1541:O1604" si="214">ROUND(N1541,0)</f>
        <v>5</v>
      </c>
      <c r="P1541" s="158" t="str" cm="1">
        <f t="array" ref="P1541">_xlfn.SWITCH(ROUND(N1541,0),5,"Excellent",4,"Good",3,"ok","Bad")</f>
        <v>Excellent</v>
      </c>
      <c r="Q1541" s="144">
        <v>207</v>
      </c>
      <c r="R1541" s="385">
        <v>42261</v>
      </c>
      <c r="S1541" s="385">
        <v>44056</v>
      </c>
      <c r="T1541" s="144">
        <v>2109</v>
      </c>
      <c r="U1541" s="144" t="s">
        <v>60</v>
      </c>
      <c r="V1541" s="144">
        <v>316</v>
      </c>
      <c r="W1541" s="144" t="str">
        <f t="shared" si="212"/>
        <v>Active</v>
      </c>
      <c r="X1541" s="144">
        <v>2109</v>
      </c>
      <c r="Y1541" s="157" t="s">
        <v>70</v>
      </c>
      <c r="Z1541" s="386">
        <v>1</v>
      </c>
      <c r="AA1541" s="386">
        <v>0.82</v>
      </c>
      <c r="AB1541" s="387" t="s">
        <v>62</v>
      </c>
      <c r="AC1541" s="157"/>
    </row>
    <row r="1542" spans="9:29">
      <c r="I1542" s="342">
        <v>8</v>
      </c>
      <c r="J1542" s="144" t="str">
        <f t="shared" ref="J1542:J1605" si="215">IF(I1542&lt;=2,"SMALL","LARGE")</f>
        <v>LARGE</v>
      </c>
      <c r="K1542" s="144" t="str">
        <f t="shared" ref="K1542:K1605" si="216">IF(I1542&lt;=2,"SMALL",IF(I1542&lt;=5,"MEDIUM","LARGE"))</f>
        <v>LARGE</v>
      </c>
      <c r="L1542" s="144" t="str" cm="1">
        <f t="array" ref="L1542">_xlfn.IFS(I1542&lt;=2,"SMALL",I1542&lt;=5,"MEDIUM",I1542&gt;5,"LARGE")</f>
        <v>LARGE</v>
      </c>
      <c r="M1542" s="144" t="str">
        <f t="shared" si="213"/>
        <v>NO</v>
      </c>
      <c r="N1542" s="374">
        <v>4.29</v>
      </c>
      <c r="O1542" s="374">
        <f t="shared" si="214"/>
        <v>4</v>
      </c>
      <c r="P1542" s="158" t="str" cm="1">
        <f t="array" ref="P1542">_xlfn.SWITCH(ROUND(N1542,0),5,"Excellent",4,"Good",3,"ok","Bad")</f>
        <v>Good</v>
      </c>
      <c r="Q1542" s="144">
        <v>7</v>
      </c>
      <c r="R1542" s="385">
        <v>42370</v>
      </c>
      <c r="S1542" s="385">
        <v>43467</v>
      </c>
      <c r="T1542" s="144">
        <v>115</v>
      </c>
      <c r="U1542" s="144" t="s">
        <v>69</v>
      </c>
      <c r="V1542" s="144">
        <v>301</v>
      </c>
      <c r="W1542" s="144" t="str">
        <f t="shared" ref="W1542:W1605" si="217">IF(NOT(V1542=0),"Active","Inactive")</f>
        <v>Active</v>
      </c>
      <c r="X1542" s="144">
        <v>115</v>
      </c>
      <c r="Y1542" s="157" t="s">
        <v>64</v>
      </c>
      <c r="Z1542" s="386">
        <v>1</v>
      </c>
      <c r="AA1542" s="386">
        <v>0.91</v>
      </c>
      <c r="AB1542" s="387" t="s">
        <v>62</v>
      </c>
      <c r="AC1542" s="157"/>
    </row>
    <row r="1543" spans="9:29">
      <c r="I1543" s="342">
        <v>2</v>
      </c>
      <c r="J1543" s="144" t="str">
        <f t="shared" si="215"/>
        <v>SMALL</v>
      </c>
      <c r="K1543" s="144" t="str">
        <f t="shared" si="216"/>
        <v>SMALL</v>
      </c>
      <c r="L1543" s="144" t="str" cm="1">
        <f t="array" ref="L1543">_xlfn.IFS(I1543&lt;=2,"SMALL",I1543&lt;=5,"MEDIUM",I1543&gt;5,"LARGE")</f>
        <v>SMALL</v>
      </c>
      <c r="M1543" s="144" t="str">
        <f t="shared" si="213"/>
        <v>NO</v>
      </c>
      <c r="N1543" s="374">
        <v>5</v>
      </c>
      <c r="O1543" s="374">
        <f t="shared" si="214"/>
        <v>5</v>
      </c>
      <c r="P1543" s="158" t="str" cm="1">
        <f t="array" ref="P1543">_xlfn.SWITCH(ROUND(N1543,0),5,"Excellent",4,"Good",3,"ok","Bad")</f>
        <v>Excellent</v>
      </c>
      <c r="Q1543" s="144">
        <v>21</v>
      </c>
      <c r="R1543" s="385">
        <v>42268</v>
      </c>
      <c r="S1543" s="385">
        <v>43771</v>
      </c>
      <c r="T1543" s="144">
        <v>2453</v>
      </c>
      <c r="U1543" s="144" t="s">
        <v>60</v>
      </c>
      <c r="V1543" s="144">
        <v>362</v>
      </c>
      <c r="W1543" s="144" t="str">
        <f t="shared" si="217"/>
        <v>Active</v>
      </c>
      <c r="X1543" s="144">
        <v>2453</v>
      </c>
      <c r="Y1543" s="157" t="s">
        <v>70</v>
      </c>
      <c r="Z1543" s="386">
        <v>1</v>
      </c>
      <c r="AA1543" s="386">
        <v>1</v>
      </c>
      <c r="AB1543" s="387" t="s">
        <v>65</v>
      </c>
      <c r="AC1543" s="157"/>
    </row>
    <row r="1544" spans="9:29">
      <c r="I1544" s="342">
        <v>2</v>
      </c>
      <c r="J1544" s="144" t="str">
        <f t="shared" si="215"/>
        <v>SMALL</v>
      </c>
      <c r="K1544" s="144" t="str">
        <f t="shared" si="216"/>
        <v>SMALL</v>
      </c>
      <c r="L1544" s="144" t="str" cm="1">
        <f t="array" ref="L1544">_xlfn.IFS(I1544&lt;=2,"SMALL",I1544&lt;=5,"MEDIUM",I1544&gt;5,"LARGE")</f>
        <v>SMALL</v>
      </c>
      <c r="M1544" s="144" t="str">
        <f t="shared" si="213"/>
        <v>YES</v>
      </c>
      <c r="N1544" s="374">
        <v>4.9800000000000004</v>
      </c>
      <c r="O1544" s="374">
        <f t="shared" si="214"/>
        <v>5</v>
      </c>
      <c r="P1544" s="158" t="str" cm="1">
        <f t="array" ref="P1544">_xlfn.SWITCH(ROUND(N1544,0),5,"Excellent",4,"Good",3,"ok","Bad")</f>
        <v>Excellent</v>
      </c>
      <c r="Q1544" s="144">
        <v>123</v>
      </c>
      <c r="R1544" s="385">
        <v>42268</v>
      </c>
      <c r="S1544" s="385">
        <v>43899</v>
      </c>
      <c r="T1544" s="144">
        <v>1740</v>
      </c>
      <c r="U1544" s="144" t="s">
        <v>60</v>
      </c>
      <c r="V1544" s="144">
        <v>271</v>
      </c>
      <c r="W1544" s="144" t="str">
        <f t="shared" si="217"/>
        <v>Active</v>
      </c>
      <c r="X1544" s="144">
        <v>1740</v>
      </c>
      <c r="Y1544" s="157" t="s">
        <v>70</v>
      </c>
      <c r="Z1544" s="386">
        <v>1</v>
      </c>
      <c r="AA1544" s="386">
        <v>0.95</v>
      </c>
      <c r="AB1544" s="387" t="s">
        <v>62</v>
      </c>
      <c r="AC1544" s="157"/>
    </row>
    <row r="1545" spans="9:29">
      <c r="I1545" s="342">
        <v>3</v>
      </c>
      <c r="J1545" s="144" t="str">
        <f t="shared" si="215"/>
        <v>LARGE</v>
      </c>
      <c r="K1545" s="144" t="str">
        <f t="shared" si="216"/>
        <v>MEDIUM</v>
      </c>
      <c r="L1545" s="144" t="str" cm="1">
        <f t="array" ref="L1545">_xlfn.IFS(I1545&lt;=2,"SMALL",I1545&lt;=5,"MEDIUM",I1545&gt;5,"LARGE")</f>
        <v>MEDIUM</v>
      </c>
      <c r="M1545" s="144" t="str">
        <f t="shared" si="213"/>
        <v>NO</v>
      </c>
      <c r="N1545" s="374">
        <v>4.9800000000000004</v>
      </c>
      <c r="O1545" s="374">
        <f t="shared" si="214"/>
        <v>5</v>
      </c>
      <c r="P1545" s="158" t="str" cm="1">
        <f t="array" ref="P1545">_xlfn.SWITCH(ROUND(N1545,0),5,"Excellent",4,"Good",3,"ok","Bad")</f>
        <v>Excellent</v>
      </c>
      <c r="Q1545" s="144">
        <v>47</v>
      </c>
      <c r="R1545" s="385">
        <v>42296</v>
      </c>
      <c r="S1545" s="385">
        <v>43829</v>
      </c>
      <c r="T1545" s="144">
        <v>2454</v>
      </c>
      <c r="U1545" s="144" t="s">
        <v>69</v>
      </c>
      <c r="V1545" s="144">
        <v>117</v>
      </c>
      <c r="W1545" s="144" t="str">
        <f t="shared" si="217"/>
        <v>Active</v>
      </c>
      <c r="X1545" s="144">
        <v>2454</v>
      </c>
      <c r="Y1545" s="157" t="s">
        <v>70</v>
      </c>
      <c r="Z1545" s="386">
        <v>1</v>
      </c>
      <c r="AA1545" s="386">
        <v>0.93</v>
      </c>
      <c r="AB1545" s="387" t="s">
        <v>62</v>
      </c>
      <c r="AC1545" s="157"/>
    </row>
    <row r="1546" spans="9:29">
      <c r="I1546" s="342">
        <v>4</v>
      </c>
      <c r="J1546" s="144" t="str">
        <f t="shared" si="215"/>
        <v>LARGE</v>
      </c>
      <c r="K1546" s="144" t="str">
        <f t="shared" si="216"/>
        <v>MEDIUM</v>
      </c>
      <c r="L1546" s="144" t="str" cm="1">
        <f t="array" ref="L1546">_xlfn.IFS(I1546&lt;=2,"SMALL",I1546&lt;=5,"MEDIUM",I1546&gt;5,"LARGE")</f>
        <v>MEDIUM</v>
      </c>
      <c r="M1546" s="144" t="str">
        <f t="shared" si="213"/>
        <v>NO</v>
      </c>
      <c r="N1546" s="374">
        <v>4.9000000000000004</v>
      </c>
      <c r="O1546" s="374">
        <f t="shared" si="214"/>
        <v>5</v>
      </c>
      <c r="P1546" s="158" t="str" cm="1">
        <f t="array" ref="P1546">_xlfn.SWITCH(ROUND(N1546,0),5,"Excellent",4,"Good",3,"ok","Bad")</f>
        <v>Excellent</v>
      </c>
      <c r="Q1546" s="144">
        <v>40</v>
      </c>
      <c r="R1546" s="385">
        <v>42268</v>
      </c>
      <c r="S1546" s="385">
        <v>43297</v>
      </c>
      <c r="T1546" s="144">
        <v>1520</v>
      </c>
      <c r="U1546" s="144" t="s">
        <v>60</v>
      </c>
      <c r="V1546" s="144">
        <v>89</v>
      </c>
      <c r="W1546" s="144" t="str">
        <f t="shared" si="217"/>
        <v>Active</v>
      </c>
      <c r="X1546" s="144">
        <v>1520</v>
      </c>
      <c r="Y1546" s="157" t="s">
        <v>70</v>
      </c>
      <c r="Z1546" s="386">
        <v>1</v>
      </c>
      <c r="AA1546" s="386">
        <v>0.93</v>
      </c>
      <c r="AB1546" s="387" t="s">
        <v>62</v>
      </c>
      <c r="AC1546" s="157"/>
    </row>
    <row r="1547" spans="9:29">
      <c r="I1547" s="342">
        <v>2</v>
      </c>
      <c r="J1547" s="144" t="str">
        <f t="shared" si="215"/>
        <v>SMALL</v>
      </c>
      <c r="K1547" s="144" t="str">
        <f t="shared" si="216"/>
        <v>SMALL</v>
      </c>
      <c r="L1547" s="144" t="str" cm="1">
        <f t="array" ref="L1547">_xlfn.IFS(I1547&lt;=2,"SMALL",I1547&lt;=5,"MEDIUM",I1547&gt;5,"LARGE")</f>
        <v>SMALL</v>
      </c>
      <c r="M1547" s="144" t="str">
        <f t="shared" si="213"/>
        <v>NO</v>
      </c>
      <c r="N1547" s="374">
        <v>4.99</v>
      </c>
      <c r="O1547" s="374">
        <f t="shared" si="214"/>
        <v>5</v>
      </c>
      <c r="P1547" s="158" t="str" cm="1">
        <f t="array" ref="P1547">_xlfn.SWITCH(ROUND(N1547,0),5,"Excellent",4,"Good",3,"ok","Bad")</f>
        <v>Excellent</v>
      </c>
      <c r="Q1547" s="144">
        <v>73</v>
      </c>
      <c r="R1547" s="385">
        <v>42534</v>
      </c>
      <c r="S1547" s="385">
        <v>43890</v>
      </c>
      <c r="T1547" s="144">
        <v>2332</v>
      </c>
      <c r="U1547" s="144" t="s">
        <v>69</v>
      </c>
      <c r="V1547" s="144">
        <v>257</v>
      </c>
      <c r="W1547" s="144" t="str">
        <f t="shared" si="217"/>
        <v>Active</v>
      </c>
      <c r="X1547" s="144">
        <v>2332</v>
      </c>
      <c r="Y1547" s="157" t="s">
        <v>70</v>
      </c>
      <c r="Z1547" s="386">
        <v>1</v>
      </c>
      <c r="AA1547" s="386">
        <v>1</v>
      </c>
      <c r="AB1547" s="387" t="s">
        <v>62</v>
      </c>
      <c r="AC1547" s="157"/>
    </row>
    <row r="1548" spans="9:29">
      <c r="I1548" s="342">
        <v>6</v>
      </c>
      <c r="J1548" s="144" t="str">
        <f t="shared" si="215"/>
        <v>LARGE</v>
      </c>
      <c r="K1548" s="144" t="str">
        <f t="shared" si="216"/>
        <v>LARGE</v>
      </c>
      <c r="L1548" s="144" t="str" cm="1">
        <f t="array" ref="L1548">_xlfn.IFS(I1548&lt;=2,"SMALL",I1548&lt;=5,"MEDIUM",I1548&gt;5,"LARGE")</f>
        <v>LARGE</v>
      </c>
      <c r="M1548" s="144" t="str">
        <f t="shared" si="213"/>
        <v>NO</v>
      </c>
      <c r="N1548" s="374">
        <v>4.75</v>
      </c>
      <c r="O1548" s="374">
        <f t="shared" si="214"/>
        <v>5</v>
      </c>
      <c r="P1548" s="158" t="str" cm="1">
        <f t="array" ref="P1548">_xlfn.SWITCH(ROUND(N1548,0),5,"Excellent",4,"Good",3,"ok","Bad")</f>
        <v>Excellent</v>
      </c>
      <c r="Q1548" s="144">
        <v>100</v>
      </c>
      <c r="R1548" s="385">
        <v>42294</v>
      </c>
      <c r="S1548" s="385">
        <v>43837</v>
      </c>
      <c r="T1548" s="144">
        <v>2452</v>
      </c>
      <c r="U1548" s="144" t="s">
        <v>69</v>
      </c>
      <c r="V1548" s="144">
        <v>180</v>
      </c>
      <c r="W1548" s="144" t="str">
        <f t="shared" si="217"/>
        <v>Active</v>
      </c>
      <c r="X1548" s="144">
        <v>2452</v>
      </c>
      <c r="Y1548" s="157" t="s">
        <v>64</v>
      </c>
      <c r="Z1548" s="386">
        <v>1</v>
      </c>
      <c r="AA1548" s="386">
        <v>0.8</v>
      </c>
      <c r="AB1548" s="387" t="s">
        <v>65</v>
      </c>
      <c r="AC1548" s="157"/>
    </row>
    <row r="1549" spans="9:29">
      <c r="I1549" s="342">
        <v>4</v>
      </c>
      <c r="J1549" s="144" t="str">
        <f t="shared" si="215"/>
        <v>LARGE</v>
      </c>
      <c r="K1549" s="144" t="str">
        <f t="shared" si="216"/>
        <v>MEDIUM</v>
      </c>
      <c r="L1549" s="144" t="str" cm="1">
        <f t="array" ref="L1549">_xlfn.IFS(I1549&lt;=2,"SMALL",I1549&lt;=5,"MEDIUM",I1549&gt;5,"LARGE")</f>
        <v>MEDIUM</v>
      </c>
      <c r="M1549" s="144" t="str">
        <f t="shared" si="213"/>
        <v>YES</v>
      </c>
      <c r="N1549" s="374">
        <v>4.92</v>
      </c>
      <c r="O1549" s="374">
        <f t="shared" si="214"/>
        <v>5</v>
      </c>
      <c r="P1549" s="158" t="str" cm="1">
        <f t="array" ref="P1549">_xlfn.SWITCH(ROUND(N1549,0),5,"Excellent",4,"Good",3,"ok","Bad")</f>
        <v>Excellent</v>
      </c>
      <c r="Q1549" s="144">
        <v>203</v>
      </c>
      <c r="R1549" s="385">
        <v>42503</v>
      </c>
      <c r="S1549" s="385">
        <v>44052</v>
      </c>
      <c r="T1549" s="144">
        <v>1013</v>
      </c>
      <c r="U1549" s="144" t="s">
        <v>69</v>
      </c>
      <c r="V1549" s="144">
        <v>361</v>
      </c>
      <c r="W1549" s="144" t="str">
        <f t="shared" si="217"/>
        <v>Active</v>
      </c>
      <c r="X1549" s="144">
        <v>1013</v>
      </c>
      <c r="Y1549" s="157" t="s">
        <v>61</v>
      </c>
      <c r="Z1549" s="386">
        <v>1</v>
      </c>
      <c r="AA1549" s="386">
        <v>0.9</v>
      </c>
      <c r="AB1549" s="387" t="s">
        <v>62</v>
      </c>
      <c r="AC1549" s="157"/>
    </row>
    <row r="1550" spans="9:29">
      <c r="I1550" s="342">
        <v>3</v>
      </c>
      <c r="J1550" s="144" t="str">
        <f t="shared" si="215"/>
        <v>LARGE</v>
      </c>
      <c r="K1550" s="144" t="str">
        <f t="shared" si="216"/>
        <v>MEDIUM</v>
      </c>
      <c r="L1550" s="144" t="str" cm="1">
        <f t="array" ref="L1550">_xlfn.IFS(I1550&lt;=2,"SMALL",I1550&lt;=5,"MEDIUM",I1550&gt;5,"LARGE")</f>
        <v>MEDIUM</v>
      </c>
      <c r="M1550" s="144" t="str">
        <f t="shared" si="213"/>
        <v>YES</v>
      </c>
      <c r="N1550" s="374">
        <v>4.99</v>
      </c>
      <c r="O1550" s="374">
        <f t="shared" si="214"/>
        <v>5</v>
      </c>
      <c r="P1550" s="158" t="str" cm="1">
        <f t="array" ref="P1550">_xlfn.SWITCH(ROUND(N1550,0),5,"Excellent",4,"Good",3,"ok","Bad")</f>
        <v>Excellent</v>
      </c>
      <c r="Q1550" s="144">
        <v>164</v>
      </c>
      <c r="R1550" s="385">
        <v>42490</v>
      </c>
      <c r="S1550" s="385">
        <v>44038</v>
      </c>
      <c r="T1550" s="144">
        <v>999</v>
      </c>
      <c r="U1550" s="144" t="s">
        <v>69</v>
      </c>
      <c r="V1550" s="144">
        <v>331</v>
      </c>
      <c r="W1550" s="144" t="str">
        <f t="shared" si="217"/>
        <v>Active</v>
      </c>
      <c r="X1550" s="144">
        <v>999</v>
      </c>
      <c r="Y1550" s="157" t="s">
        <v>64</v>
      </c>
      <c r="Z1550" s="386">
        <v>1</v>
      </c>
      <c r="AA1550" s="386">
        <v>0.21</v>
      </c>
      <c r="AB1550" s="387" t="s">
        <v>65</v>
      </c>
      <c r="AC1550" s="157"/>
    </row>
    <row r="1551" spans="9:29">
      <c r="I1551" s="342">
        <v>4</v>
      </c>
      <c r="J1551" s="144" t="str">
        <f t="shared" si="215"/>
        <v>LARGE</v>
      </c>
      <c r="K1551" s="144" t="str">
        <f t="shared" si="216"/>
        <v>MEDIUM</v>
      </c>
      <c r="L1551" s="144" t="str" cm="1">
        <f t="array" ref="L1551">_xlfn.IFS(I1551&lt;=2,"SMALL",I1551&lt;=5,"MEDIUM",I1551&gt;5,"LARGE")</f>
        <v>MEDIUM</v>
      </c>
      <c r="M1551" s="144" t="str">
        <f t="shared" si="213"/>
        <v>NO</v>
      </c>
      <c r="N1551" s="374">
        <v>4.83</v>
      </c>
      <c r="O1551" s="374">
        <f t="shared" si="214"/>
        <v>5</v>
      </c>
      <c r="P1551" s="158" t="str" cm="1">
        <f t="array" ref="P1551">_xlfn.SWITCH(ROUND(N1551,0),5,"Excellent",4,"Good",3,"ok","Bad")</f>
        <v>Excellent</v>
      </c>
      <c r="Q1551" s="144">
        <v>23</v>
      </c>
      <c r="R1551" s="385">
        <v>43591</v>
      </c>
      <c r="S1551" s="385">
        <v>43798</v>
      </c>
      <c r="T1551" s="144">
        <v>2458</v>
      </c>
      <c r="U1551" s="144" t="s">
        <v>69</v>
      </c>
      <c r="V1551" s="144">
        <v>87</v>
      </c>
      <c r="W1551" s="144" t="str">
        <f t="shared" si="217"/>
        <v>Active</v>
      </c>
      <c r="X1551" s="144">
        <v>2458</v>
      </c>
      <c r="Y1551" s="157" t="s">
        <v>64</v>
      </c>
      <c r="Z1551" s="386">
        <v>0.83</v>
      </c>
      <c r="AA1551" s="386">
        <v>0.92</v>
      </c>
      <c r="AB1551" s="387" t="s">
        <v>65</v>
      </c>
      <c r="AC1551" s="157"/>
    </row>
    <row r="1552" spans="9:29">
      <c r="I1552" s="342">
        <v>2</v>
      </c>
      <c r="J1552" s="144" t="str">
        <f t="shared" si="215"/>
        <v>SMALL</v>
      </c>
      <c r="K1552" s="144" t="str">
        <f t="shared" si="216"/>
        <v>SMALL</v>
      </c>
      <c r="L1552" s="144" t="str" cm="1">
        <f t="array" ref="L1552">_xlfn.IFS(I1552&lt;=2,"SMALL",I1552&lt;=5,"MEDIUM",I1552&gt;5,"LARGE")</f>
        <v>SMALL</v>
      </c>
      <c r="M1552" s="144" t="str">
        <f t="shared" si="213"/>
        <v>NO</v>
      </c>
      <c r="N1552" s="374">
        <v>4.92</v>
      </c>
      <c r="O1552" s="374">
        <f t="shared" si="214"/>
        <v>5</v>
      </c>
      <c r="P1552" s="158" t="str" cm="1">
        <f t="array" ref="P1552">_xlfn.SWITCH(ROUND(N1552,0),5,"Excellent",4,"Good",3,"ok","Bad")</f>
        <v>Excellent</v>
      </c>
      <c r="Q1552" s="144">
        <v>51</v>
      </c>
      <c r="R1552" s="385">
        <v>42280</v>
      </c>
      <c r="S1552" s="385">
        <v>43833</v>
      </c>
      <c r="T1552" s="144">
        <v>2459</v>
      </c>
      <c r="U1552" s="144" t="s">
        <v>60</v>
      </c>
      <c r="V1552" s="144">
        <v>89</v>
      </c>
      <c r="W1552" s="144" t="str">
        <f t="shared" si="217"/>
        <v>Active</v>
      </c>
      <c r="X1552" s="144">
        <v>2459</v>
      </c>
      <c r="Y1552" s="157" t="s">
        <v>64</v>
      </c>
      <c r="Z1552" s="386">
        <v>0.67</v>
      </c>
      <c r="AA1552" s="386">
        <v>0</v>
      </c>
      <c r="AB1552" s="387" t="s">
        <v>65</v>
      </c>
      <c r="AC1552" s="157"/>
    </row>
    <row r="1553" spans="9:29">
      <c r="I1553" s="342">
        <v>4</v>
      </c>
      <c r="J1553" s="144" t="str">
        <f t="shared" si="215"/>
        <v>LARGE</v>
      </c>
      <c r="K1553" s="144" t="str">
        <f t="shared" si="216"/>
        <v>MEDIUM</v>
      </c>
      <c r="L1553" s="144" t="str" cm="1">
        <f t="array" ref="L1553">_xlfn.IFS(I1553&lt;=2,"SMALL",I1553&lt;=5,"MEDIUM",I1553&gt;5,"LARGE")</f>
        <v>MEDIUM</v>
      </c>
      <c r="M1553" s="144" t="str">
        <f t="shared" si="213"/>
        <v>YES</v>
      </c>
      <c r="N1553" s="374">
        <v>4.84</v>
      </c>
      <c r="O1553" s="374">
        <f t="shared" si="214"/>
        <v>5</v>
      </c>
      <c r="P1553" s="158" t="str" cm="1">
        <f t="array" ref="P1553">_xlfn.SWITCH(ROUND(N1553,0),5,"Excellent",4,"Good",3,"ok","Bad")</f>
        <v>Excellent</v>
      </c>
      <c r="Q1553" s="144">
        <v>221</v>
      </c>
      <c r="R1553" s="385">
        <v>42268</v>
      </c>
      <c r="S1553" s="385">
        <v>44057</v>
      </c>
      <c r="T1553" s="144">
        <v>1139</v>
      </c>
      <c r="U1553" s="144" t="s">
        <v>69</v>
      </c>
      <c r="V1553" s="144">
        <v>345</v>
      </c>
      <c r="W1553" s="144" t="str">
        <f t="shared" si="217"/>
        <v>Active</v>
      </c>
      <c r="X1553" s="144">
        <v>1139</v>
      </c>
      <c r="Y1553" s="157" t="s">
        <v>70</v>
      </c>
      <c r="Z1553" s="386">
        <v>1</v>
      </c>
      <c r="AA1553" s="386">
        <v>1</v>
      </c>
      <c r="AB1553" s="387" t="s">
        <v>62</v>
      </c>
      <c r="AC1553" s="157"/>
    </row>
    <row r="1554" spans="9:29">
      <c r="I1554" s="342">
        <v>5</v>
      </c>
      <c r="J1554" s="144" t="str">
        <f t="shared" si="215"/>
        <v>LARGE</v>
      </c>
      <c r="K1554" s="144" t="str">
        <f t="shared" si="216"/>
        <v>MEDIUM</v>
      </c>
      <c r="L1554" s="144" t="str" cm="1">
        <f t="array" ref="L1554">_xlfn.IFS(I1554&lt;=2,"SMALL",I1554&lt;=5,"MEDIUM",I1554&gt;5,"LARGE")</f>
        <v>MEDIUM</v>
      </c>
      <c r="M1554" s="144" t="str">
        <f t="shared" si="213"/>
        <v>NO</v>
      </c>
      <c r="N1554" s="374">
        <v>4.8</v>
      </c>
      <c r="O1554" s="374">
        <f t="shared" si="214"/>
        <v>5</v>
      </c>
      <c r="P1554" s="158" t="str" cm="1">
        <f t="array" ref="P1554">_xlfn.SWITCH(ROUND(N1554,0),5,"Excellent",4,"Good",3,"ok","Bad")</f>
        <v>Excellent</v>
      </c>
      <c r="Q1554" s="144">
        <v>5</v>
      </c>
      <c r="R1554" s="385">
        <v>42309</v>
      </c>
      <c r="S1554" s="385">
        <v>43641</v>
      </c>
      <c r="T1554" s="144">
        <v>1579</v>
      </c>
      <c r="U1554" s="144" t="s">
        <v>73</v>
      </c>
      <c r="V1554" s="144">
        <v>365</v>
      </c>
      <c r="W1554" s="144" t="str">
        <f t="shared" si="217"/>
        <v>Active</v>
      </c>
      <c r="X1554" s="144">
        <v>1579</v>
      </c>
      <c r="Y1554" s="157" t="s">
        <v>64</v>
      </c>
      <c r="Z1554" s="386">
        <v>0.5</v>
      </c>
      <c r="AA1554" s="386">
        <v>0.97</v>
      </c>
      <c r="AB1554" s="387" t="s">
        <v>65</v>
      </c>
      <c r="AC1554" s="157"/>
    </row>
    <row r="1555" spans="9:29">
      <c r="I1555" s="342">
        <v>4</v>
      </c>
      <c r="J1555" s="144" t="str">
        <f t="shared" si="215"/>
        <v>LARGE</v>
      </c>
      <c r="K1555" s="144" t="str">
        <f t="shared" si="216"/>
        <v>MEDIUM</v>
      </c>
      <c r="L1555" s="144" t="str" cm="1">
        <f t="array" ref="L1555">_xlfn.IFS(I1555&lt;=2,"SMALL",I1555&lt;=5,"MEDIUM",I1555&gt;5,"LARGE")</f>
        <v>MEDIUM</v>
      </c>
      <c r="M1555" s="144" t="str">
        <f t="shared" si="213"/>
        <v>NO</v>
      </c>
      <c r="N1555" s="374">
        <v>4.2699999999999996</v>
      </c>
      <c r="O1555" s="374">
        <f t="shared" si="214"/>
        <v>4</v>
      </c>
      <c r="P1555" s="158" t="str" cm="1">
        <f t="array" ref="P1555">_xlfn.SWITCH(ROUND(N1555,0),5,"Excellent",4,"Good",3,"ok","Bad")</f>
        <v>Good</v>
      </c>
      <c r="Q1555" s="144">
        <v>37</v>
      </c>
      <c r="R1555" s="385">
        <v>42920</v>
      </c>
      <c r="S1555" s="385">
        <v>43340</v>
      </c>
      <c r="T1555" s="144">
        <v>3247</v>
      </c>
      <c r="U1555" s="144" t="s">
        <v>69</v>
      </c>
      <c r="V1555" s="144">
        <v>15</v>
      </c>
      <c r="W1555" s="144" t="str">
        <f t="shared" si="217"/>
        <v>Active</v>
      </c>
      <c r="X1555" s="144">
        <v>3247</v>
      </c>
      <c r="Y1555" s="157" t="s">
        <v>61</v>
      </c>
      <c r="Z1555" s="386">
        <v>1</v>
      </c>
      <c r="AA1555" s="386">
        <v>1</v>
      </c>
      <c r="AB1555" s="387" t="s">
        <v>65</v>
      </c>
      <c r="AC1555" s="157"/>
    </row>
    <row r="1556" spans="9:29">
      <c r="I1556" s="342">
        <v>5</v>
      </c>
      <c r="J1556" s="144" t="str">
        <f t="shared" si="215"/>
        <v>LARGE</v>
      </c>
      <c r="K1556" s="144" t="str">
        <f t="shared" si="216"/>
        <v>MEDIUM</v>
      </c>
      <c r="L1556" s="144" t="str" cm="1">
        <f t="array" ref="L1556">_xlfn.IFS(I1556&lt;=2,"SMALL",I1556&lt;=5,"MEDIUM",I1556&gt;5,"LARGE")</f>
        <v>MEDIUM</v>
      </c>
      <c r="M1556" s="144" t="str">
        <f t="shared" si="213"/>
        <v>NO</v>
      </c>
      <c r="N1556" s="374">
        <v>4.67</v>
      </c>
      <c r="O1556" s="374">
        <f t="shared" si="214"/>
        <v>5</v>
      </c>
      <c r="P1556" s="158" t="str" cm="1">
        <f t="array" ref="P1556">_xlfn.SWITCH(ROUND(N1556,0),5,"Excellent",4,"Good",3,"ok","Bad")</f>
        <v>Excellent</v>
      </c>
      <c r="Q1556" s="144">
        <v>3</v>
      </c>
      <c r="R1556" s="385">
        <v>43102</v>
      </c>
      <c r="S1556" s="385">
        <v>43311</v>
      </c>
      <c r="T1556" s="144">
        <v>1402</v>
      </c>
      <c r="U1556" s="144" t="s">
        <v>69</v>
      </c>
      <c r="V1556" s="144">
        <v>0</v>
      </c>
      <c r="W1556" s="144" t="str">
        <f t="shared" si="217"/>
        <v>Inactive</v>
      </c>
      <c r="X1556" s="144">
        <v>1402</v>
      </c>
      <c r="Y1556" s="157" t="s">
        <v>70</v>
      </c>
      <c r="Z1556" s="386">
        <v>1</v>
      </c>
      <c r="AA1556" s="386">
        <v>1</v>
      </c>
      <c r="AB1556" s="387" t="s">
        <v>62</v>
      </c>
      <c r="AC1556" s="157"/>
    </row>
    <row r="1557" spans="9:29">
      <c r="I1557" s="342">
        <v>6</v>
      </c>
      <c r="J1557" s="144" t="str">
        <f t="shared" si="215"/>
        <v>LARGE</v>
      </c>
      <c r="K1557" s="144" t="str">
        <f t="shared" si="216"/>
        <v>LARGE</v>
      </c>
      <c r="L1557" s="144" t="str" cm="1">
        <f t="array" ref="L1557">_xlfn.IFS(I1557&lt;=2,"SMALL",I1557&lt;=5,"MEDIUM",I1557&gt;5,"LARGE")</f>
        <v>LARGE</v>
      </c>
      <c r="M1557" s="144" t="str">
        <f t="shared" si="213"/>
        <v>NO</v>
      </c>
      <c r="N1557" s="374">
        <v>4.7300000000000004</v>
      </c>
      <c r="O1557" s="374">
        <f t="shared" si="214"/>
        <v>5</v>
      </c>
      <c r="P1557" s="158" t="str" cm="1">
        <f t="array" ref="P1557">_xlfn.SWITCH(ROUND(N1557,0),5,"Excellent",4,"Good",3,"ok","Bad")</f>
        <v>Excellent</v>
      </c>
      <c r="Q1557" s="144">
        <v>59</v>
      </c>
      <c r="R1557" s="385">
        <v>42387</v>
      </c>
      <c r="S1557" s="385">
        <v>44052</v>
      </c>
      <c r="T1557" s="144">
        <v>2205</v>
      </c>
      <c r="U1557" s="144" t="s">
        <v>69</v>
      </c>
      <c r="V1557" s="144">
        <v>307</v>
      </c>
      <c r="W1557" s="144" t="str">
        <f t="shared" si="217"/>
        <v>Active</v>
      </c>
      <c r="X1557" s="144">
        <v>2205</v>
      </c>
      <c r="Y1557" s="157" t="s">
        <v>61</v>
      </c>
      <c r="Z1557" s="386">
        <v>1</v>
      </c>
      <c r="AA1557" s="386">
        <v>0.93</v>
      </c>
      <c r="AB1557" s="387" t="s">
        <v>62</v>
      </c>
      <c r="AC1557" s="157"/>
    </row>
    <row r="1558" spans="9:29">
      <c r="I1558" s="342">
        <v>1</v>
      </c>
      <c r="J1558" s="144" t="str">
        <f t="shared" si="215"/>
        <v>SMALL</v>
      </c>
      <c r="K1558" s="144" t="str">
        <f t="shared" si="216"/>
        <v>SMALL</v>
      </c>
      <c r="L1558" s="144" t="str" cm="1">
        <f t="array" ref="L1558">_xlfn.IFS(I1558&lt;=2,"SMALL",I1558&lt;=5,"MEDIUM",I1558&gt;5,"LARGE")</f>
        <v>SMALL</v>
      </c>
      <c r="M1558" s="144" t="str">
        <f t="shared" si="213"/>
        <v>NO</v>
      </c>
      <c r="N1558" s="374">
        <v>4.67</v>
      </c>
      <c r="O1558" s="374">
        <f t="shared" si="214"/>
        <v>5</v>
      </c>
      <c r="P1558" s="158" t="str" cm="1">
        <f t="array" ref="P1558">_xlfn.SWITCH(ROUND(N1558,0),5,"Excellent",4,"Good",3,"ok","Bad")</f>
        <v>Excellent</v>
      </c>
      <c r="Q1558" s="144">
        <v>3</v>
      </c>
      <c r="R1558" s="385">
        <v>43397</v>
      </c>
      <c r="S1558" s="385">
        <v>43591</v>
      </c>
      <c r="T1558" s="144">
        <v>2463</v>
      </c>
      <c r="U1558" s="144" t="s">
        <v>60</v>
      </c>
      <c r="V1558" s="144">
        <v>179</v>
      </c>
      <c r="W1558" s="144" t="str">
        <f t="shared" si="217"/>
        <v>Active</v>
      </c>
      <c r="X1558" s="144">
        <v>2463</v>
      </c>
      <c r="Y1558" s="157" t="s">
        <v>61</v>
      </c>
      <c r="Z1558" s="386">
        <v>1</v>
      </c>
      <c r="AA1558" s="386">
        <v>1</v>
      </c>
      <c r="AB1558" s="387" t="s">
        <v>62</v>
      </c>
      <c r="AC1558" s="157"/>
    </row>
    <row r="1559" spans="9:29">
      <c r="I1559" s="342">
        <v>2</v>
      </c>
      <c r="J1559" s="144" t="str">
        <f t="shared" si="215"/>
        <v>SMALL</v>
      </c>
      <c r="K1559" s="144" t="str">
        <f t="shared" si="216"/>
        <v>SMALL</v>
      </c>
      <c r="L1559" s="144" t="str" cm="1">
        <f t="array" ref="L1559">_xlfn.IFS(I1559&lt;=2,"SMALL",I1559&lt;=5,"MEDIUM",I1559&gt;5,"LARGE")</f>
        <v>SMALL</v>
      </c>
      <c r="M1559" s="144" t="str">
        <f t="shared" si="213"/>
        <v>NO</v>
      </c>
      <c r="N1559" s="374">
        <v>4.8600000000000003</v>
      </c>
      <c r="O1559" s="374">
        <f t="shared" si="214"/>
        <v>5</v>
      </c>
      <c r="P1559" s="158" t="str" cm="1">
        <f t="array" ref="P1559">_xlfn.SWITCH(ROUND(N1559,0),5,"Excellent",4,"Good",3,"ok","Bad")</f>
        <v>Excellent</v>
      </c>
      <c r="Q1559" s="144">
        <v>7</v>
      </c>
      <c r="R1559" s="385">
        <v>42327</v>
      </c>
      <c r="S1559" s="385">
        <v>43832</v>
      </c>
      <c r="T1559" s="144">
        <v>2463</v>
      </c>
      <c r="U1559" s="144" t="s">
        <v>69</v>
      </c>
      <c r="V1559" s="144">
        <v>89</v>
      </c>
      <c r="W1559" s="144" t="str">
        <f t="shared" si="217"/>
        <v>Active</v>
      </c>
      <c r="X1559" s="144">
        <v>2463</v>
      </c>
      <c r="Y1559" s="157" t="s">
        <v>70</v>
      </c>
      <c r="Z1559" s="386">
        <v>1</v>
      </c>
      <c r="AA1559" s="386">
        <v>1</v>
      </c>
      <c r="AB1559" s="387" t="s">
        <v>65</v>
      </c>
      <c r="AC1559" s="157"/>
    </row>
    <row r="1560" spans="9:29">
      <c r="I1560" s="342">
        <v>3</v>
      </c>
      <c r="J1560" s="144" t="str">
        <f t="shared" si="215"/>
        <v>LARGE</v>
      </c>
      <c r="K1560" s="144" t="str">
        <f t="shared" si="216"/>
        <v>MEDIUM</v>
      </c>
      <c r="L1560" s="144" t="str" cm="1">
        <f t="array" ref="L1560">_xlfn.IFS(I1560&lt;=2,"SMALL",I1560&lt;=5,"MEDIUM",I1560&gt;5,"LARGE")</f>
        <v>MEDIUM</v>
      </c>
      <c r="M1560" s="144" t="str">
        <f t="shared" si="213"/>
        <v>NO</v>
      </c>
      <c r="N1560" s="374">
        <v>4.82</v>
      </c>
      <c r="O1560" s="374">
        <f t="shared" si="214"/>
        <v>5</v>
      </c>
      <c r="P1560" s="158" t="str" cm="1">
        <f t="array" ref="P1560">_xlfn.SWITCH(ROUND(N1560,0),5,"Excellent",4,"Good",3,"ok","Bad")</f>
        <v>Excellent</v>
      </c>
      <c r="Q1560" s="144">
        <v>11</v>
      </c>
      <c r="R1560" s="385">
        <v>42282</v>
      </c>
      <c r="S1560" s="385">
        <v>43405</v>
      </c>
      <c r="T1560" s="144">
        <v>921</v>
      </c>
      <c r="U1560" s="144" t="s">
        <v>69</v>
      </c>
      <c r="V1560" s="144">
        <v>363</v>
      </c>
      <c r="W1560" s="144" t="str">
        <f t="shared" si="217"/>
        <v>Active</v>
      </c>
      <c r="X1560" s="144">
        <v>921</v>
      </c>
      <c r="Y1560" s="157" t="s">
        <v>61</v>
      </c>
      <c r="Z1560" s="386">
        <v>1</v>
      </c>
      <c r="AA1560" s="386">
        <v>0.97</v>
      </c>
      <c r="AB1560" s="387" t="s">
        <v>62</v>
      </c>
      <c r="AC1560" s="157"/>
    </row>
    <row r="1561" spans="9:29">
      <c r="I1561" s="342">
        <v>4</v>
      </c>
      <c r="J1561" s="144" t="str">
        <f t="shared" si="215"/>
        <v>LARGE</v>
      </c>
      <c r="K1561" s="144" t="str">
        <f t="shared" si="216"/>
        <v>MEDIUM</v>
      </c>
      <c r="L1561" s="144" t="str" cm="1">
        <f t="array" ref="L1561">_xlfn.IFS(I1561&lt;=2,"SMALL",I1561&lt;=5,"MEDIUM",I1561&gt;5,"LARGE")</f>
        <v>MEDIUM</v>
      </c>
      <c r="M1561" s="144" t="str">
        <f t="shared" si="213"/>
        <v>NO</v>
      </c>
      <c r="N1561" s="374">
        <v>4.66</v>
      </c>
      <c r="O1561" s="374">
        <f t="shared" si="214"/>
        <v>5</v>
      </c>
      <c r="P1561" s="158" t="str" cm="1">
        <f t="array" ref="P1561">_xlfn.SWITCH(ROUND(N1561,0),5,"Excellent",4,"Good",3,"ok","Bad")</f>
        <v>Excellent</v>
      </c>
      <c r="Q1561" s="144">
        <v>70</v>
      </c>
      <c r="R1561" s="385">
        <v>42287</v>
      </c>
      <c r="S1561" s="385">
        <v>43891</v>
      </c>
      <c r="T1561" s="144">
        <v>2466</v>
      </c>
      <c r="U1561" s="144" t="s">
        <v>69</v>
      </c>
      <c r="V1561" s="144">
        <v>364</v>
      </c>
      <c r="W1561" s="144" t="str">
        <f t="shared" si="217"/>
        <v>Active</v>
      </c>
      <c r="X1561" s="144">
        <v>2466</v>
      </c>
      <c r="Y1561" s="157" t="s">
        <v>61</v>
      </c>
      <c r="Z1561" s="386">
        <v>1</v>
      </c>
      <c r="AA1561" s="386">
        <v>1</v>
      </c>
      <c r="AB1561" s="387" t="s">
        <v>65</v>
      </c>
      <c r="AC1561" s="157"/>
    </row>
    <row r="1562" spans="9:29">
      <c r="I1562" s="342">
        <v>4</v>
      </c>
      <c r="J1562" s="144" t="str">
        <f t="shared" si="215"/>
        <v>LARGE</v>
      </c>
      <c r="K1562" s="144" t="str">
        <f t="shared" si="216"/>
        <v>MEDIUM</v>
      </c>
      <c r="L1562" s="144" t="str" cm="1">
        <f t="array" ref="L1562">_xlfn.IFS(I1562&lt;=2,"SMALL",I1562&lt;=5,"MEDIUM",I1562&gt;5,"LARGE")</f>
        <v>MEDIUM</v>
      </c>
      <c r="M1562" s="144" t="str">
        <f t="shared" si="213"/>
        <v>NO</v>
      </c>
      <c r="N1562" s="374">
        <v>4.59</v>
      </c>
      <c r="O1562" s="374">
        <f t="shared" si="214"/>
        <v>5</v>
      </c>
      <c r="P1562" s="158" t="str" cm="1">
        <f t="array" ref="P1562">_xlfn.SWITCH(ROUND(N1562,0),5,"Excellent",4,"Good",3,"ok","Bad")</f>
        <v>Excellent</v>
      </c>
      <c r="Q1562" s="144">
        <v>27</v>
      </c>
      <c r="R1562" s="385">
        <v>42995</v>
      </c>
      <c r="S1562" s="385">
        <v>44043</v>
      </c>
      <c r="T1562" s="144">
        <v>1505</v>
      </c>
      <c r="U1562" s="144" t="s">
        <v>69</v>
      </c>
      <c r="V1562" s="144">
        <v>358</v>
      </c>
      <c r="W1562" s="144" t="str">
        <f t="shared" si="217"/>
        <v>Active</v>
      </c>
      <c r="X1562" s="144">
        <v>1505</v>
      </c>
      <c r="Y1562" s="157" t="s">
        <v>70</v>
      </c>
      <c r="Z1562" s="386">
        <v>1</v>
      </c>
      <c r="AA1562" s="386">
        <v>0.99</v>
      </c>
      <c r="AB1562" s="387" t="s">
        <v>65</v>
      </c>
      <c r="AC1562" s="157"/>
    </row>
    <row r="1563" spans="9:29">
      <c r="I1563" s="342">
        <v>2</v>
      </c>
      <c r="J1563" s="144" t="str">
        <f t="shared" si="215"/>
        <v>SMALL</v>
      </c>
      <c r="K1563" s="144" t="str">
        <f t="shared" si="216"/>
        <v>SMALL</v>
      </c>
      <c r="L1563" s="144" t="str" cm="1">
        <f t="array" ref="L1563">_xlfn.IFS(I1563&lt;=2,"SMALL",I1563&lt;=5,"MEDIUM",I1563&gt;5,"LARGE")</f>
        <v>SMALL</v>
      </c>
      <c r="M1563" s="144" t="str">
        <f t="shared" si="213"/>
        <v>NO</v>
      </c>
      <c r="N1563" s="374">
        <v>4.8899999999999997</v>
      </c>
      <c r="O1563" s="374">
        <f t="shared" si="214"/>
        <v>5</v>
      </c>
      <c r="P1563" s="158" t="str" cm="1">
        <f t="array" ref="P1563">_xlfn.SWITCH(ROUND(N1563,0),5,"Excellent",4,"Good",3,"ok","Bad")</f>
        <v>Excellent</v>
      </c>
      <c r="Q1563" s="144">
        <v>65</v>
      </c>
      <c r="R1563" s="385">
        <v>42279</v>
      </c>
      <c r="S1563" s="385">
        <v>43831</v>
      </c>
      <c r="T1563" s="144">
        <v>2045</v>
      </c>
      <c r="U1563" s="144" t="s">
        <v>60</v>
      </c>
      <c r="V1563" s="144">
        <v>364</v>
      </c>
      <c r="W1563" s="144" t="str">
        <f t="shared" si="217"/>
        <v>Active</v>
      </c>
      <c r="X1563" s="144">
        <v>2045</v>
      </c>
      <c r="Y1563" s="157" t="s">
        <v>70</v>
      </c>
      <c r="Z1563" s="386">
        <v>1</v>
      </c>
      <c r="AA1563" s="386">
        <v>0.92</v>
      </c>
      <c r="AB1563" s="387" t="s">
        <v>62</v>
      </c>
      <c r="AC1563" s="157"/>
    </row>
    <row r="1564" spans="9:29">
      <c r="I1564" s="342">
        <v>4</v>
      </c>
      <c r="J1564" s="144" t="str">
        <f t="shared" si="215"/>
        <v>LARGE</v>
      </c>
      <c r="K1564" s="144" t="str">
        <f t="shared" si="216"/>
        <v>MEDIUM</v>
      </c>
      <c r="L1564" s="144" t="str" cm="1">
        <f t="array" ref="L1564">_xlfn.IFS(I1564&lt;=2,"SMALL",I1564&lt;=5,"MEDIUM",I1564&gt;5,"LARGE")</f>
        <v>MEDIUM</v>
      </c>
      <c r="M1564" s="144" t="str">
        <f t="shared" si="213"/>
        <v>NO</v>
      </c>
      <c r="N1564" s="374">
        <v>4.91</v>
      </c>
      <c r="O1564" s="374">
        <f t="shared" si="214"/>
        <v>5</v>
      </c>
      <c r="P1564" s="158" t="str" cm="1">
        <f t="array" ref="P1564">_xlfn.SWITCH(ROUND(N1564,0),5,"Excellent",4,"Good",3,"ok","Bad")</f>
        <v>Excellent</v>
      </c>
      <c r="Q1564" s="144">
        <v>70</v>
      </c>
      <c r="R1564" s="385">
        <v>42294</v>
      </c>
      <c r="S1564" s="385">
        <v>43737</v>
      </c>
      <c r="T1564" s="144">
        <v>2470</v>
      </c>
      <c r="U1564" s="144" t="s">
        <v>69</v>
      </c>
      <c r="V1564" s="144">
        <v>362</v>
      </c>
      <c r="W1564" s="144" t="str">
        <f t="shared" si="217"/>
        <v>Active</v>
      </c>
      <c r="X1564" s="144">
        <v>2470</v>
      </c>
      <c r="Y1564" s="157" t="s">
        <v>61</v>
      </c>
      <c r="Z1564" s="386">
        <v>0.69</v>
      </c>
      <c r="AA1564" s="386">
        <v>0.99</v>
      </c>
      <c r="AB1564" s="387" t="s">
        <v>65</v>
      </c>
      <c r="AC1564" s="157"/>
    </row>
    <row r="1565" spans="9:29">
      <c r="I1565" s="342">
        <v>3</v>
      </c>
      <c r="J1565" s="144" t="str">
        <f t="shared" si="215"/>
        <v>LARGE</v>
      </c>
      <c r="K1565" s="144" t="str">
        <f t="shared" si="216"/>
        <v>MEDIUM</v>
      </c>
      <c r="L1565" s="144" t="str" cm="1">
        <f t="array" ref="L1565">_xlfn.IFS(I1565&lt;=2,"SMALL",I1565&lt;=5,"MEDIUM",I1565&gt;5,"LARGE")</f>
        <v>MEDIUM</v>
      </c>
      <c r="M1565" s="144" t="str">
        <f t="shared" si="213"/>
        <v>NO</v>
      </c>
      <c r="N1565" s="374">
        <v>4.4800000000000004</v>
      </c>
      <c r="O1565" s="374">
        <f t="shared" si="214"/>
        <v>4</v>
      </c>
      <c r="P1565" s="158" t="str" cm="1">
        <f t="array" ref="P1565">_xlfn.SWITCH(ROUND(N1565,0),5,"Excellent",4,"Good",3,"ok","Bad")</f>
        <v>Good</v>
      </c>
      <c r="Q1565" s="144">
        <v>252</v>
      </c>
      <c r="R1565" s="385">
        <v>42287</v>
      </c>
      <c r="S1565" s="385">
        <v>43905</v>
      </c>
      <c r="T1565" s="144">
        <v>2471</v>
      </c>
      <c r="U1565" s="144" t="s">
        <v>69</v>
      </c>
      <c r="V1565" s="144">
        <v>340</v>
      </c>
      <c r="W1565" s="144" t="str">
        <f t="shared" si="217"/>
        <v>Active</v>
      </c>
      <c r="X1565" s="144">
        <v>2471</v>
      </c>
      <c r="Y1565" s="157" t="s">
        <v>70</v>
      </c>
      <c r="Z1565" s="386">
        <v>1</v>
      </c>
      <c r="AA1565" s="386">
        <v>0.98</v>
      </c>
      <c r="AB1565" s="387" t="s">
        <v>62</v>
      </c>
      <c r="AC1565" s="157"/>
    </row>
    <row r="1566" spans="9:29">
      <c r="I1566" s="342">
        <v>2</v>
      </c>
      <c r="J1566" s="144" t="str">
        <f t="shared" si="215"/>
        <v>SMALL</v>
      </c>
      <c r="K1566" s="144" t="str">
        <f t="shared" si="216"/>
        <v>SMALL</v>
      </c>
      <c r="L1566" s="144" t="str" cm="1">
        <f t="array" ref="L1566">_xlfn.IFS(I1566&lt;=2,"SMALL",I1566&lt;=5,"MEDIUM",I1566&gt;5,"LARGE")</f>
        <v>SMALL</v>
      </c>
      <c r="M1566" s="144" t="str">
        <f t="shared" si="213"/>
        <v>NO</v>
      </c>
      <c r="N1566" s="374">
        <v>4.8499999999999996</v>
      </c>
      <c r="O1566" s="374">
        <f t="shared" si="214"/>
        <v>5</v>
      </c>
      <c r="P1566" s="158" t="str" cm="1">
        <f t="array" ref="P1566">_xlfn.SWITCH(ROUND(N1566,0),5,"Excellent",4,"Good",3,"ok","Bad")</f>
        <v>Excellent</v>
      </c>
      <c r="Q1566" s="144">
        <v>13</v>
      </c>
      <c r="R1566" s="385">
        <v>42540</v>
      </c>
      <c r="S1566" s="385">
        <v>43735</v>
      </c>
      <c r="T1566" s="144">
        <v>789</v>
      </c>
      <c r="U1566" s="144" t="s">
        <v>69</v>
      </c>
      <c r="V1566" s="144">
        <v>89</v>
      </c>
      <c r="W1566" s="144" t="str">
        <f t="shared" si="217"/>
        <v>Active</v>
      </c>
      <c r="X1566" s="144">
        <v>789</v>
      </c>
      <c r="Y1566" s="157" t="s">
        <v>64</v>
      </c>
      <c r="Z1566" s="386">
        <v>1</v>
      </c>
      <c r="AA1566" s="386">
        <v>0.71</v>
      </c>
      <c r="AB1566" s="387" t="s">
        <v>65</v>
      </c>
      <c r="AC1566" s="157"/>
    </row>
    <row r="1567" spans="9:29">
      <c r="I1567" s="342">
        <v>2</v>
      </c>
      <c r="J1567" s="144" t="str">
        <f t="shared" si="215"/>
        <v>SMALL</v>
      </c>
      <c r="K1567" s="144" t="str">
        <f t="shared" si="216"/>
        <v>SMALL</v>
      </c>
      <c r="L1567" s="144" t="str" cm="1">
        <f t="array" ref="L1567">_xlfn.IFS(I1567&lt;=2,"SMALL",I1567&lt;=5,"MEDIUM",I1567&gt;5,"LARGE")</f>
        <v>SMALL</v>
      </c>
      <c r="M1567" s="144" t="str">
        <f t="shared" si="213"/>
        <v>NO</v>
      </c>
      <c r="N1567" s="374">
        <v>4.92</v>
      </c>
      <c r="O1567" s="374">
        <f t="shared" si="214"/>
        <v>5</v>
      </c>
      <c r="P1567" s="158" t="str" cm="1">
        <f t="array" ref="P1567">_xlfn.SWITCH(ROUND(N1567,0),5,"Excellent",4,"Good",3,"ok","Bad")</f>
        <v>Excellent</v>
      </c>
      <c r="Q1567" s="144">
        <v>65</v>
      </c>
      <c r="R1567" s="385">
        <v>42291</v>
      </c>
      <c r="S1567" s="385">
        <v>43870</v>
      </c>
      <c r="T1567" s="144">
        <v>1884</v>
      </c>
      <c r="U1567" s="144" t="s">
        <v>60</v>
      </c>
      <c r="V1567" s="144">
        <v>164</v>
      </c>
      <c r="W1567" s="144" t="str">
        <f t="shared" si="217"/>
        <v>Active</v>
      </c>
      <c r="X1567" s="144">
        <v>1884</v>
      </c>
      <c r="Y1567" s="157" t="s">
        <v>70</v>
      </c>
      <c r="Z1567" s="386">
        <v>1</v>
      </c>
      <c r="AA1567" s="386">
        <v>0.87</v>
      </c>
      <c r="AB1567" s="387" t="s">
        <v>62</v>
      </c>
      <c r="AC1567" s="157"/>
    </row>
    <row r="1568" spans="9:29">
      <c r="I1568" s="342">
        <v>2</v>
      </c>
      <c r="J1568" s="144" t="str">
        <f t="shared" si="215"/>
        <v>SMALL</v>
      </c>
      <c r="K1568" s="144" t="str">
        <f t="shared" si="216"/>
        <v>SMALL</v>
      </c>
      <c r="L1568" s="144" t="str" cm="1">
        <f t="array" ref="L1568">_xlfn.IFS(I1568&lt;=2,"SMALL",I1568&lt;=5,"MEDIUM",I1568&gt;5,"LARGE")</f>
        <v>SMALL</v>
      </c>
      <c r="M1568" s="144" t="str">
        <f t="shared" si="213"/>
        <v>YES</v>
      </c>
      <c r="N1568" s="374">
        <v>4.9000000000000004</v>
      </c>
      <c r="O1568" s="374">
        <f t="shared" si="214"/>
        <v>5</v>
      </c>
      <c r="P1568" s="158" t="str" cm="1">
        <f t="array" ref="P1568">_xlfn.SWITCH(ROUND(N1568,0),5,"Excellent",4,"Good",3,"ok","Bad")</f>
        <v>Excellent</v>
      </c>
      <c r="Q1568" s="144">
        <v>124</v>
      </c>
      <c r="R1568" s="385">
        <v>42276</v>
      </c>
      <c r="S1568" s="385">
        <v>43832</v>
      </c>
      <c r="T1568" s="144">
        <v>2473</v>
      </c>
      <c r="U1568" s="144" t="s">
        <v>73</v>
      </c>
      <c r="V1568" s="144">
        <v>168</v>
      </c>
      <c r="W1568" s="144" t="str">
        <f t="shared" si="217"/>
        <v>Active</v>
      </c>
      <c r="X1568" s="144">
        <v>2473</v>
      </c>
      <c r="Y1568" s="157" t="s">
        <v>70</v>
      </c>
      <c r="Z1568" s="386">
        <v>1</v>
      </c>
      <c r="AA1568" s="386">
        <v>1</v>
      </c>
      <c r="AB1568" s="387" t="s">
        <v>62</v>
      </c>
      <c r="AC1568" s="157"/>
    </row>
    <row r="1569" spans="9:29">
      <c r="I1569" s="342">
        <v>2</v>
      </c>
      <c r="J1569" s="144" t="str">
        <f t="shared" si="215"/>
        <v>SMALL</v>
      </c>
      <c r="K1569" s="144" t="str">
        <f t="shared" si="216"/>
        <v>SMALL</v>
      </c>
      <c r="L1569" s="144" t="str" cm="1">
        <f t="array" ref="L1569">_xlfn.IFS(I1569&lt;=2,"SMALL",I1569&lt;=5,"MEDIUM",I1569&gt;5,"LARGE")</f>
        <v>SMALL</v>
      </c>
      <c r="M1569" s="144" t="str">
        <f t="shared" si="213"/>
        <v>NO</v>
      </c>
      <c r="N1569" s="374">
        <v>4.58</v>
      </c>
      <c r="O1569" s="374">
        <f t="shared" si="214"/>
        <v>5</v>
      </c>
      <c r="P1569" s="158" t="str" cm="1">
        <f t="array" ref="P1569">_xlfn.SWITCH(ROUND(N1569,0),5,"Excellent",4,"Good",3,"ok","Bad")</f>
        <v>Excellent</v>
      </c>
      <c r="Q1569" s="144">
        <v>125</v>
      </c>
      <c r="R1569" s="385">
        <v>42297</v>
      </c>
      <c r="S1569" s="385">
        <v>44045</v>
      </c>
      <c r="T1569" s="144">
        <v>2474</v>
      </c>
      <c r="U1569" s="144" t="s">
        <v>60</v>
      </c>
      <c r="V1569" s="144">
        <v>357</v>
      </c>
      <c r="W1569" s="144" t="str">
        <f t="shared" si="217"/>
        <v>Active</v>
      </c>
      <c r="X1569" s="144">
        <v>2474</v>
      </c>
      <c r="Y1569" s="157" t="s">
        <v>61</v>
      </c>
      <c r="Z1569" s="386">
        <v>1</v>
      </c>
      <c r="AA1569" s="386">
        <v>0.91</v>
      </c>
      <c r="AB1569" s="387" t="s">
        <v>62</v>
      </c>
      <c r="AC1569" s="157"/>
    </row>
    <row r="1570" spans="9:29">
      <c r="I1570" s="342">
        <v>2</v>
      </c>
      <c r="J1570" s="144" t="str">
        <f t="shared" si="215"/>
        <v>SMALL</v>
      </c>
      <c r="K1570" s="144" t="str">
        <f t="shared" si="216"/>
        <v>SMALL</v>
      </c>
      <c r="L1570" s="144" t="str" cm="1">
        <f t="array" ref="L1570">_xlfn.IFS(I1570&lt;=2,"SMALL",I1570&lt;=5,"MEDIUM",I1570&gt;5,"LARGE")</f>
        <v>SMALL</v>
      </c>
      <c r="M1570" s="144" t="str">
        <f t="shared" si="213"/>
        <v>NO</v>
      </c>
      <c r="N1570" s="374">
        <v>4.67</v>
      </c>
      <c r="O1570" s="374">
        <f t="shared" si="214"/>
        <v>5</v>
      </c>
      <c r="P1570" s="158" t="str" cm="1">
        <f t="array" ref="P1570">_xlfn.SWITCH(ROUND(N1570,0),5,"Excellent",4,"Good",3,"ok","Bad")</f>
        <v>Excellent</v>
      </c>
      <c r="Q1570" s="144">
        <v>3</v>
      </c>
      <c r="R1570" s="385">
        <v>42341</v>
      </c>
      <c r="S1570" s="385">
        <v>42736</v>
      </c>
      <c r="T1570" s="144">
        <v>2137</v>
      </c>
      <c r="U1570" s="144" t="s">
        <v>73</v>
      </c>
      <c r="V1570" s="144">
        <v>365</v>
      </c>
      <c r="W1570" s="144" t="str">
        <f t="shared" si="217"/>
        <v>Active</v>
      </c>
      <c r="X1570" s="144">
        <v>2137</v>
      </c>
      <c r="Y1570" s="157" t="s">
        <v>61</v>
      </c>
      <c r="Z1570" s="386">
        <v>1</v>
      </c>
      <c r="AA1570" s="386">
        <v>0.95</v>
      </c>
      <c r="AB1570" s="387" t="s">
        <v>62</v>
      </c>
      <c r="AC1570" s="157"/>
    </row>
    <row r="1571" spans="9:29">
      <c r="I1571" s="342">
        <v>1</v>
      </c>
      <c r="J1571" s="144" t="str">
        <f t="shared" si="215"/>
        <v>SMALL</v>
      </c>
      <c r="K1571" s="144" t="str">
        <f t="shared" si="216"/>
        <v>SMALL</v>
      </c>
      <c r="L1571" s="144" t="str" cm="1">
        <f t="array" ref="L1571">_xlfn.IFS(I1571&lt;=2,"SMALL",I1571&lt;=5,"MEDIUM",I1571&gt;5,"LARGE")</f>
        <v>SMALL</v>
      </c>
      <c r="M1571" s="144" t="str">
        <f t="shared" si="213"/>
        <v>NO</v>
      </c>
      <c r="N1571" s="374">
        <v>4.8499999999999996</v>
      </c>
      <c r="O1571" s="374">
        <f t="shared" si="214"/>
        <v>5</v>
      </c>
      <c r="P1571" s="158" t="str" cm="1">
        <f t="array" ref="P1571">_xlfn.SWITCH(ROUND(N1571,0),5,"Excellent",4,"Good",3,"ok","Bad")</f>
        <v>Excellent</v>
      </c>
      <c r="Q1571" s="144">
        <v>20</v>
      </c>
      <c r="R1571" s="385">
        <v>42287</v>
      </c>
      <c r="S1571" s="385">
        <v>43884</v>
      </c>
      <c r="T1571" s="144">
        <v>836</v>
      </c>
      <c r="U1571" s="144" t="s">
        <v>60</v>
      </c>
      <c r="V1571" s="144">
        <v>198</v>
      </c>
      <c r="W1571" s="144" t="str">
        <f t="shared" si="217"/>
        <v>Active</v>
      </c>
      <c r="X1571" s="144">
        <v>836</v>
      </c>
      <c r="Y1571" s="157" t="s">
        <v>61</v>
      </c>
      <c r="Z1571" s="386">
        <v>1</v>
      </c>
      <c r="AA1571" s="386">
        <v>1</v>
      </c>
      <c r="AB1571" s="387" t="s">
        <v>62</v>
      </c>
      <c r="AC1571" s="157"/>
    </row>
    <row r="1572" spans="9:29">
      <c r="I1572" s="342">
        <v>5</v>
      </c>
      <c r="J1572" s="144" t="str">
        <f t="shared" si="215"/>
        <v>LARGE</v>
      </c>
      <c r="K1572" s="144" t="str">
        <f t="shared" si="216"/>
        <v>MEDIUM</v>
      </c>
      <c r="L1572" s="144" t="str" cm="1">
        <f t="array" ref="L1572">_xlfn.IFS(I1572&lt;=2,"SMALL",I1572&lt;=5,"MEDIUM",I1572&gt;5,"LARGE")</f>
        <v>MEDIUM</v>
      </c>
      <c r="M1572" s="144" t="str">
        <f t="shared" si="213"/>
        <v>NO</v>
      </c>
      <c r="N1572" s="374">
        <v>4.78</v>
      </c>
      <c r="O1572" s="374">
        <f t="shared" si="214"/>
        <v>5</v>
      </c>
      <c r="P1572" s="158" t="str" cm="1">
        <f t="array" ref="P1572">_xlfn.SWITCH(ROUND(N1572,0),5,"Excellent",4,"Good",3,"ok","Bad")</f>
        <v>Excellent</v>
      </c>
      <c r="Q1572" s="144">
        <v>168</v>
      </c>
      <c r="R1572" s="385">
        <v>43078</v>
      </c>
      <c r="S1572" s="385">
        <v>44057</v>
      </c>
      <c r="T1572" s="144">
        <v>1976</v>
      </c>
      <c r="U1572" s="144" t="s">
        <v>60</v>
      </c>
      <c r="V1572" s="144">
        <v>177</v>
      </c>
      <c r="W1572" s="144" t="str">
        <f t="shared" si="217"/>
        <v>Active</v>
      </c>
      <c r="X1572" s="144">
        <v>1976</v>
      </c>
      <c r="Y1572" s="157" t="s">
        <v>61</v>
      </c>
      <c r="Z1572" s="386">
        <v>0.9</v>
      </c>
      <c r="AA1572" s="386">
        <v>0.92</v>
      </c>
      <c r="AB1572" s="387" t="s">
        <v>65</v>
      </c>
      <c r="AC1572" s="157"/>
    </row>
    <row r="1573" spans="9:29">
      <c r="I1573" s="342">
        <v>2</v>
      </c>
      <c r="J1573" s="144" t="str">
        <f t="shared" si="215"/>
        <v>SMALL</v>
      </c>
      <c r="K1573" s="144" t="str">
        <f t="shared" si="216"/>
        <v>SMALL</v>
      </c>
      <c r="L1573" s="144" t="str" cm="1">
        <f t="array" ref="L1573">_xlfn.IFS(I1573&lt;=2,"SMALL",I1573&lt;=5,"MEDIUM",I1573&gt;5,"LARGE")</f>
        <v>SMALL</v>
      </c>
      <c r="M1573" s="144" t="str">
        <f t="shared" si="213"/>
        <v>NO</v>
      </c>
      <c r="N1573" s="374">
        <v>4.58</v>
      </c>
      <c r="O1573" s="374">
        <f t="shared" si="214"/>
        <v>5</v>
      </c>
      <c r="P1573" s="158" t="str" cm="1">
        <f t="array" ref="P1573">_xlfn.SWITCH(ROUND(N1573,0),5,"Excellent",4,"Good",3,"ok","Bad")</f>
        <v>Excellent</v>
      </c>
      <c r="Q1573" s="144">
        <v>74</v>
      </c>
      <c r="R1573" s="385">
        <v>42274</v>
      </c>
      <c r="S1573" s="385">
        <v>43377</v>
      </c>
      <c r="T1573" s="144">
        <v>2479</v>
      </c>
      <c r="U1573" s="144" t="s">
        <v>60</v>
      </c>
      <c r="V1573" s="144">
        <v>0</v>
      </c>
      <c r="W1573" s="144" t="str">
        <f t="shared" si="217"/>
        <v>Inactive</v>
      </c>
      <c r="X1573" s="144">
        <v>2479</v>
      </c>
      <c r="Y1573" s="157" t="s">
        <v>61</v>
      </c>
      <c r="Z1573" s="386">
        <v>0.9</v>
      </c>
      <c r="AA1573" s="386">
        <v>0.8</v>
      </c>
      <c r="AB1573" s="387" t="s">
        <v>62</v>
      </c>
      <c r="AC1573" s="157"/>
    </row>
    <row r="1574" spans="9:29">
      <c r="I1574" s="342">
        <v>5</v>
      </c>
      <c r="J1574" s="144" t="str">
        <f t="shared" si="215"/>
        <v>LARGE</v>
      </c>
      <c r="K1574" s="144" t="str">
        <f t="shared" si="216"/>
        <v>MEDIUM</v>
      </c>
      <c r="L1574" s="144" t="str" cm="1">
        <f t="array" ref="L1574">_xlfn.IFS(I1574&lt;=2,"SMALL",I1574&lt;=5,"MEDIUM",I1574&gt;5,"LARGE")</f>
        <v>MEDIUM</v>
      </c>
      <c r="M1574" s="144" t="str">
        <f t="shared" si="213"/>
        <v>NO</v>
      </c>
      <c r="N1574" s="374">
        <v>4.9000000000000004</v>
      </c>
      <c r="O1574" s="374">
        <f t="shared" si="214"/>
        <v>5</v>
      </c>
      <c r="P1574" s="158" t="str" cm="1">
        <f t="array" ref="P1574">_xlfn.SWITCH(ROUND(N1574,0),5,"Excellent",4,"Good",3,"ok","Bad")</f>
        <v>Excellent</v>
      </c>
      <c r="Q1574" s="144">
        <v>72</v>
      </c>
      <c r="R1574" s="385">
        <v>42365</v>
      </c>
      <c r="S1574" s="385">
        <v>43890</v>
      </c>
      <c r="T1574" s="144">
        <v>2480</v>
      </c>
      <c r="U1574" s="144" t="s">
        <v>69</v>
      </c>
      <c r="V1574" s="144">
        <v>345</v>
      </c>
      <c r="W1574" s="144" t="str">
        <f t="shared" si="217"/>
        <v>Active</v>
      </c>
      <c r="X1574" s="144">
        <v>2480</v>
      </c>
      <c r="Y1574" s="157" t="s">
        <v>61</v>
      </c>
      <c r="Z1574" s="386">
        <v>1</v>
      </c>
      <c r="AA1574" s="386">
        <v>0.67</v>
      </c>
      <c r="AB1574" s="387" t="s">
        <v>65</v>
      </c>
      <c r="AC1574" s="157"/>
    </row>
    <row r="1575" spans="9:29">
      <c r="I1575" s="342">
        <v>1</v>
      </c>
      <c r="J1575" s="144" t="str">
        <f t="shared" si="215"/>
        <v>SMALL</v>
      </c>
      <c r="K1575" s="144" t="str">
        <f t="shared" si="216"/>
        <v>SMALL</v>
      </c>
      <c r="L1575" s="144" t="str" cm="1">
        <f t="array" ref="L1575">_xlfn.IFS(I1575&lt;=2,"SMALL",I1575&lt;=5,"MEDIUM",I1575&gt;5,"LARGE")</f>
        <v>SMALL</v>
      </c>
      <c r="M1575" s="144" t="str">
        <f t="shared" si="213"/>
        <v>NO</v>
      </c>
      <c r="N1575" s="374">
        <v>4.92</v>
      </c>
      <c r="O1575" s="374">
        <f t="shared" si="214"/>
        <v>5</v>
      </c>
      <c r="P1575" s="158" t="str" cm="1">
        <f t="array" ref="P1575">_xlfn.SWITCH(ROUND(N1575,0),5,"Excellent",4,"Good",3,"ok","Bad")</f>
        <v>Excellent</v>
      </c>
      <c r="Q1575" s="144">
        <v>24</v>
      </c>
      <c r="R1575" s="385">
        <v>42290</v>
      </c>
      <c r="S1575" s="385">
        <v>43721</v>
      </c>
      <c r="T1575" s="144">
        <v>2482</v>
      </c>
      <c r="U1575" s="144" t="s">
        <v>60</v>
      </c>
      <c r="V1575" s="144">
        <v>365</v>
      </c>
      <c r="W1575" s="144" t="str">
        <f t="shared" si="217"/>
        <v>Active</v>
      </c>
      <c r="X1575" s="144">
        <v>2482</v>
      </c>
      <c r="Y1575" s="157" t="s">
        <v>64</v>
      </c>
      <c r="Z1575" s="386">
        <v>0.75</v>
      </c>
      <c r="AA1575" s="386">
        <v>0.68</v>
      </c>
      <c r="AB1575" s="387" t="s">
        <v>62</v>
      </c>
      <c r="AC1575" s="157"/>
    </row>
    <row r="1576" spans="9:29">
      <c r="I1576" s="342">
        <v>8</v>
      </c>
      <c r="J1576" s="144" t="str">
        <f t="shared" si="215"/>
        <v>LARGE</v>
      </c>
      <c r="K1576" s="144" t="str">
        <f t="shared" si="216"/>
        <v>LARGE</v>
      </c>
      <c r="L1576" s="144" t="str" cm="1">
        <f t="array" ref="L1576">_xlfn.IFS(I1576&lt;=2,"SMALL",I1576&lt;=5,"MEDIUM",I1576&gt;5,"LARGE")</f>
        <v>LARGE</v>
      </c>
      <c r="M1576" s="144" t="str">
        <f t="shared" si="213"/>
        <v>YES</v>
      </c>
      <c r="N1576" s="374">
        <v>4.91</v>
      </c>
      <c r="O1576" s="374">
        <f t="shared" si="214"/>
        <v>5</v>
      </c>
      <c r="P1576" s="158" t="str" cm="1">
        <f t="array" ref="P1576">_xlfn.SWITCH(ROUND(N1576,0),5,"Excellent",4,"Good",3,"ok","Bad")</f>
        <v>Excellent</v>
      </c>
      <c r="Q1576" s="144">
        <v>132</v>
      </c>
      <c r="R1576" s="385">
        <v>42289</v>
      </c>
      <c r="S1576" s="385">
        <v>44028</v>
      </c>
      <c r="T1576" s="144">
        <v>2481</v>
      </c>
      <c r="U1576" s="144" t="s">
        <v>69</v>
      </c>
      <c r="V1576" s="144">
        <v>268</v>
      </c>
      <c r="W1576" s="144" t="str">
        <f t="shared" si="217"/>
        <v>Active</v>
      </c>
      <c r="X1576" s="144">
        <v>2481</v>
      </c>
      <c r="Y1576" s="157" t="s">
        <v>61</v>
      </c>
      <c r="Z1576" s="386">
        <v>1</v>
      </c>
      <c r="AA1576" s="386">
        <v>1</v>
      </c>
      <c r="AB1576" s="387" t="s">
        <v>65</v>
      </c>
      <c r="AC1576" s="157"/>
    </row>
    <row r="1577" spans="9:29">
      <c r="I1577" s="342">
        <v>6</v>
      </c>
      <c r="J1577" s="144" t="str">
        <f t="shared" si="215"/>
        <v>LARGE</v>
      </c>
      <c r="K1577" s="144" t="str">
        <f t="shared" si="216"/>
        <v>LARGE</v>
      </c>
      <c r="L1577" s="144" t="str" cm="1">
        <f t="array" ref="L1577">_xlfn.IFS(I1577&lt;=2,"SMALL",I1577&lt;=5,"MEDIUM",I1577&gt;5,"LARGE")</f>
        <v>LARGE</v>
      </c>
      <c r="M1577" s="144" t="str">
        <f t="shared" si="213"/>
        <v>YES</v>
      </c>
      <c r="N1577" s="374">
        <v>4.91</v>
      </c>
      <c r="O1577" s="374">
        <f t="shared" si="214"/>
        <v>5</v>
      </c>
      <c r="P1577" s="158" t="str" cm="1">
        <f t="array" ref="P1577">_xlfn.SWITCH(ROUND(N1577,0),5,"Excellent",4,"Good",3,"ok","Bad")</f>
        <v>Excellent</v>
      </c>
      <c r="Q1577" s="144">
        <v>145</v>
      </c>
      <c r="R1577" s="385">
        <v>42301</v>
      </c>
      <c r="S1577" s="385">
        <v>43844</v>
      </c>
      <c r="T1577" s="144">
        <v>960</v>
      </c>
      <c r="U1577" s="144" t="s">
        <v>69</v>
      </c>
      <c r="V1577" s="144">
        <v>176</v>
      </c>
      <c r="W1577" s="144" t="str">
        <f t="shared" si="217"/>
        <v>Active</v>
      </c>
      <c r="X1577" s="144">
        <v>960</v>
      </c>
      <c r="Y1577" s="157" t="s">
        <v>64</v>
      </c>
      <c r="Z1577" s="386">
        <v>1</v>
      </c>
      <c r="AA1577" s="386">
        <v>0.28000000000000003</v>
      </c>
      <c r="AB1577" s="387" t="s">
        <v>65</v>
      </c>
      <c r="AC1577" s="157"/>
    </row>
    <row r="1578" spans="9:29">
      <c r="I1578" s="342">
        <v>2</v>
      </c>
      <c r="J1578" s="144" t="str">
        <f t="shared" si="215"/>
        <v>SMALL</v>
      </c>
      <c r="K1578" s="144" t="str">
        <f t="shared" si="216"/>
        <v>SMALL</v>
      </c>
      <c r="L1578" s="144" t="str" cm="1">
        <f t="array" ref="L1578">_xlfn.IFS(I1578&lt;=2,"SMALL",I1578&lt;=5,"MEDIUM",I1578&gt;5,"LARGE")</f>
        <v>SMALL</v>
      </c>
      <c r="M1578" s="144" t="str">
        <f t="shared" si="213"/>
        <v>NO</v>
      </c>
      <c r="N1578" s="374">
        <v>4.99</v>
      </c>
      <c r="O1578" s="374">
        <f t="shared" si="214"/>
        <v>5</v>
      </c>
      <c r="P1578" s="158" t="str" cm="1">
        <f t="array" ref="P1578">_xlfn.SWITCH(ROUND(N1578,0),5,"Excellent",4,"Good",3,"ok","Bad")</f>
        <v>Excellent</v>
      </c>
      <c r="Q1578" s="144">
        <v>99</v>
      </c>
      <c r="R1578" s="385">
        <v>42285</v>
      </c>
      <c r="S1578" s="385">
        <v>43846</v>
      </c>
      <c r="T1578" s="144">
        <v>1764</v>
      </c>
      <c r="U1578" s="144" t="s">
        <v>69</v>
      </c>
      <c r="V1578" s="144">
        <v>9</v>
      </c>
      <c r="W1578" s="144" t="str">
        <f t="shared" si="217"/>
        <v>Active</v>
      </c>
      <c r="X1578" s="144">
        <v>1764</v>
      </c>
      <c r="Y1578" s="157" t="s">
        <v>61</v>
      </c>
      <c r="Z1578" s="386">
        <v>0.94</v>
      </c>
      <c r="AA1578" s="386">
        <v>0.37</v>
      </c>
      <c r="AB1578" s="387" t="s">
        <v>65</v>
      </c>
      <c r="AC1578" s="157"/>
    </row>
    <row r="1579" spans="9:29">
      <c r="I1579" s="342">
        <v>4</v>
      </c>
      <c r="J1579" s="144" t="str">
        <f t="shared" si="215"/>
        <v>LARGE</v>
      </c>
      <c r="K1579" s="144" t="str">
        <f t="shared" si="216"/>
        <v>MEDIUM</v>
      </c>
      <c r="L1579" s="144" t="str" cm="1">
        <f t="array" ref="L1579">_xlfn.IFS(I1579&lt;=2,"SMALL",I1579&lt;=5,"MEDIUM",I1579&gt;5,"LARGE")</f>
        <v>MEDIUM</v>
      </c>
      <c r="M1579" s="144" t="str">
        <f t="shared" si="213"/>
        <v>YES</v>
      </c>
      <c r="N1579" s="374">
        <v>4.99</v>
      </c>
      <c r="O1579" s="374">
        <f t="shared" si="214"/>
        <v>5</v>
      </c>
      <c r="P1579" s="158" t="str" cm="1">
        <f t="array" ref="P1579">_xlfn.SWITCH(ROUND(N1579,0),5,"Excellent",4,"Good",3,"ok","Bad")</f>
        <v>Excellent</v>
      </c>
      <c r="Q1579" s="144">
        <v>288</v>
      </c>
      <c r="R1579" s="385">
        <v>42277</v>
      </c>
      <c r="S1579" s="385">
        <v>44010</v>
      </c>
      <c r="T1579" s="144">
        <v>2484</v>
      </c>
      <c r="U1579" s="144" t="s">
        <v>60</v>
      </c>
      <c r="V1579" s="144">
        <v>345</v>
      </c>
      <c r="W1579" s="144" t="str">
        <f t="shared" si="217"/>
        <v>Active</v>
      </c>
      <c r="X1579" s="144">
        <v>2484</v>
      </c>
      <c r="Y1579" s="157" t="s">
        <v>70</v>
      </c>
      <c r="Z1579" s="386">
        <v>1</v>
      </c>
      <c r="AA1579" s="386">
        <v>0.75</v>
      </c>
      <c r="AB1579" s="387" t="s">
        <v>62</v>
      </c>
      <c r="AC1579" s="157"/>
    </row>
    <row r="1580" spans="9:29">
      <c r="I1580" s="342">
        <v>3</v>
      </c>
      <c r="J1580" s="144" t="str">
        <f t="shared" si="215"/>
        <v>LARGE</v>
      </c>
      <c r="K1580" s="144" t="str">
        <f t="shared" si="216"/>
        <v>MEDIUM</v>
      </c>
      <c r="L1580" s="144" t="str" cm="1">
        <f t="array" ref="L1580">_xlfn.IFS(I1580&lt;=2,"SMALL",I1580&lt;=5,"MEDIUM",I1580&gt;5,"LARGE")</f>
        <v>MEDIUM</v>
      </c>
      <c r="M1580" s="144" t="str">
        <f t="shared" si="213"/>
        <v>YES</v>
      </c>
      <c r="N1580" s="374">
        <v>4.88</v>
      </c>
      <c r="O1580" s="374">
        <f t="shared" si="214"/>
        <v>5</v>
      </c>
      <c r="P1580" s="158" t="str" cm="1">
        <f t="array" ref="P1580">_xlfn.SWITCH(ROUND(N1580,0),5,"Excellent",4,"Good",3,"ok","Bad")</f>
        <v>Excellent</v>
      </c>
      <c r="Q1580" s="144">
        <v>327</v>
      </c>
      <c r="R1580" s="385">
        <v>42296</v>
      </c>
      <c r="S1580" s="385">
        <v>44058</v>
      </c>
      <c r="T1580" s="144">
        <v>1449</v>
      </c>
      <c r="U1580" s="144" t="s">
        <v>60</v>
      </c>
      <c r="V1580" s="144">
        <v>72</v>
      </c>
      <c r="W1580" s="144" t="str">
        <f t="shared" si="217"/>
        <v>Active</v>
      </c>
      <c r="X1580" s="144">
        <v>1449</v>
      </c>
      <c r="Y1580" s="157" t="s">
        <v>61</v>
      </c>
      <c r="Z1580" s="386">
        <v>1</v>
      </c>
      <c r="AA1580" s="386">
        <v>0.25</v>
      </c>
      <c r="AB1580" s="387" t="s">
        <v>65</v>
      </c>
      <c r="AC1580" s="157"/>
    </row>
    <row r="1581" spans="9:29">
      <c r="I1581" s="342">
        <v>2</v>
      </c>
      <c r="J1581" s="144" t="str">
        <f t="shared" si="215"/>
        <v>SMALL</v>
      </c>
      <c r="K1581" s="144" t="str">
        <f t="shared" si="216"/>
        <v>SMALL</v>
      </c>
      <c r="L1581" s="144" t="str" cm="1">
        <f t="array" ref="L1581">_xlfn.IFS(I1581&lt;=2,"SMALL",I1581&lt;=5,"MEDIUM",I1581&gt;5,"LARGE")</f>
        <v>SMALL</v>
      </c>
      <c r="M1581" s="144" t="str">
        <f t="shared" si="213"/>
        <v>NO</v>
      </c>
      <c r="N1581" s="374">
        <v>5</v>
      </c>
      <c r="O1581" s="374">
        <f t="shared" si="214"/>
        <v>5</v>
      </c>
      <c r="P1581" s="158" t="str" cm="1">
        <f t="array" ref="P1581">_xlfn.SWITCH(ROUND(N1581,0),5,"Excellent",4,"Good",3,"ok","Bad")</f>
        <v>Excellent</v>
      </c>
      <c r="Q1581" s="144">
        <v>31</v>
      </c>
      <c r="R1581" s="385">
        <v>42281</v>
      </c>
      <c r="S1581" s="385">
        <v>43909</v>
      </c>
      <c r="T1581" s="144">
        <v>906</v>
      </c>
      <c r="U1581" s="144" t="s">
        <v>60</v>
      </c>
      <c r="V1581" s="144">
        <v>243</v>
      </c>
      <c r="W1581" s="144" t="str">
        <f t="shared" si="217"/>
        <v>Active</v>
      </c>
      <c r="X1581" s="144">
        <v>906</v>
      </c>
      <c r="Y1581" s="157" t="s">
        <v>61</v>
      </c>
      <c r="Z1581" s="386">
        <v>1</v>
      </c>
      <c r="AA1581" s="386">
        <v>1</v>
      </c>
      <c r="AB1581" s="387" t="s">
        <v>62</v>
      </c>
      <c r="AC1581" s="157"/>
    </row>
    <row r="1582" spans="9:29">
      <c r="I1582" s="342">
        <v>2</v>
      </c>
      <c r="J1582" s="144" t="str">
        <f t="shared" si="215"/>
        <v>SMALL</v>
      </c>
      <c r="K1582" s="144" t="str">
        <f t="shared" si="216"/>
        <v>SMALL</v>
      </c>
      <c r="L1582" s="144" t="str" cm="1">
        <f t="array" ref="L1582">_xlfn.IFS(I1582&lt;=2,"SMALL",I1582&lt;=5,"MEDIUM",I1582&gt;5,"LARGE")</f>
        <v>SMALL</v>
      </c>
      <c r="M1582" s="144" t="str">
        <f t="shared" si="213"/>
        <v>NO</v>
      </c>
      <c r="N1582" s="374">
        <v>4.82</v>
      </c>
      <c r="O1582" s="374">
        <f t="shared" si="214"/>
        <v>5</v>
      </c>
      <c r="P1582" s="158" t="str" cm="1">
        <f t="array" ref="P1582">_xlfn.SWITCH(ROUND(N1582,0),5,"Excellent",4,"Good",3,"ok","Bad")</f>
        <v>Excellent</v>
      </c>
      <c r="Q1582" s="144">
        <v>22</v>
      </c>
      <c r="R1582" s="385">
        <v>42339</v>
      </c>
      <c r="S1582" s="385">
        <v>43845</v>
      </c>
      <c r="T1582" s="144">
        <v>1938</v>
      </c>
      <c r="U1582" s="144" t="s">
        <v>69</v>
      </c>
      <c r="V1582" s="144">
        <v>0</v>
      </c>
      <c r="W1582" s="144" t="str">
        <f t="shared" si="217"/>
        <v>Inactive</v>
      </c>
      <c r="X1582" s="144">
        <v>1938</v>
      </c>
      <c r="Y1582" s="157" t="s">
        <v>64</v>
      </c>
      <c r="Z1582" s="386">
        <v>1</v>
      </c>
      <c r="AA1582" s="386">
        <v>0.8</v>
      </c>
      <c r="AB1582" s="387" t="s">
        <v>65</v>
      </c>
      <c r="AC1582" s="157"/>
    </row>
    <row r="1583" spans="9:29">
      <c r="I1583" s="342">
        <v>2</v>
      </c>
      <c r="J1583" s="144" t="str">
        <f t="shared" si="215"/>
        <v>SMALL</v>
      </c>
      <c r="K1583" s="144" t="str">
        <f t="shared" si="216"/>
        <v>SMALL</v>
      </c>
      <c r="L1583" s="144" t="str" cm="1">
        <f t="array" ref="L1583">_xlfn.IFS(I1583&lt;=2,"SMALL",I1583&lt;=5,"MEDIUM",I1583&gt;5,"LARGE")</f>
        <v>SMALL</v>
      </c>
      <c r="M1583" s="144" t="str">
        <f t="shared" si="213"/>
        <v>NO</v>
      </c>
      <c r="N1583" s="374">
        <v>4.67</v>
      </c>
      <c r="O1583" s="374">
        <f t="shared" si="214"/>
        <v>5</v>
      </c>
      <c r="P1583" s="158" t="str" cm="1">
        <f t="array" ref="P1583">_xlfn.SWITCH(ROUND(N1583,0),5,"Excellent",4,"Good",3,"ok","Bad")</f>
        <v>Excellent</v>
      </c>
      <c r="Q1583" s="144">
        <v>39</v>
      </c>
      <c r="R1583" s="385">
        <v>42288</v>
      </c>
      <c r="S1583" s="385">
        <v>43815</v>
      </c>
      <c r="T1583" s="144">
        <v>2488</v>
      </c>
      <c r="U1583" s="144" t="s">
        <v>60</v>
      </c>
      <c r="V1583" s="144">
        <v>86</v>
      </c>
      <c r="W1583" s="144" t="str">
        <f t="shared" si="217"/>
        <v>Active</v>
      </c>
      <c r="X1583" s="144">
        <v>2488</v>
      </c>
      <c r="Y1583" s="157" t="s">
        <v>122</v>
      </c>
      <c r="Z1583" s="386">
        <v>0</v>
      </c>
      <c r="AA1583" s="386">
        <v>0.39</v>
      </c>
      <c r="AB1583" s="387" t="s">
        <v>62</v>
      </c>
      <c r="AC1583" s="157"/>
    </row>
    <row r="1584" spans="9:29">
      <c r="I1584" s="342">
        <v>2</v>
      </c>
      <c r="J1584" s="144" t="str">
        <f t="shared" si="215"/>
        <v>SMALL</v>
      </c>
      <c r="K1584" s="144" t="str">
        <f t="shared" si="216"/>
        <v>SMALL</v>
      </c>
      <c r="L1584" s="144" t="str" cm="1">
        <f t="array" ref="L1584">_xlfn.IFS(I1584&lt;=2,"SMALL",I1584&lt;=5,"MEDIUM",I1584&gt;5,"LARGE")</f>
        <v>SMALL</v>
      </c>
      <c r="M1584" s="144" t="str">
        <f t="shared" si="213"/>
        <v>YES</v>
      </c>
      <c r="N1584" s="374">
        <v>4.99</v>
      </c>
      <c r="O1584" s="374">
        <f t="shared" si="214"/>
        <v>5</v>
      </c>
      <c r="P1584" s="158" t="str" cm="1">
        <f t="array" ref="P1584">_xlfn.SWITCH(ROUND(N1584,0),5,"Excellent",4,"Good",3,"ok","Bad")</f>
        <v>Excellent</v>
      </c>
      <c r="Q1584" s="144">
        <v>109</v>
      </c>
      <c r="R1584" s="385">
        <v>42294</v>
      </c>
      <c r="S1584" s="385">
        <v>44018</v>
      </c>
      <c r="T1584" s="144">
        <v>1948</v>
      </c>
      <c r="U1584" s="144" t="s">
        <v>60</v>
      </c>
      <c r="V1584" s="144">
        <v>212</v>
      </c>
      <c r="W1584" s="144" t="str">
        <f t="shared" si="217"/>
        <v>Active</v>
      </c>
      <c r="X1584" s="144">
        <v>1948</v>
      </c>
      <c r="Y1584" s="157" t="s">
        <v>61</v>
      </c>
      <c r="Z1584" s="386">
        <v>0.92</v>
      </c>
      <c r="AA1584" s="386">
        <v>0.67</v>
      </c>
      <c r="AB1584" s="387" t="s">
        <v>62</v>
      </c>
      <c r="AC1584" s="157"/>
    </row>
    <row r="1585" spans="9:29">
      <c r="I1585" s="342">
        <v>2</v>
      </c>
      <c r="J1585" s="144" t="str">
        <f t="shared" si="215"/>
        <v>SMALL</v>
      </c>
      <c r="K1585" s="144" t="str">
        <f t="shared" si="216"/>
        <v>SMALL</v>
      </c>
      <c r="L1585" s="144" t="str" cm="1">
        <f t="array" ref="L1585">_xlfn.IFS(I1585&lt;=2,"SMALL",I1585&lt;=5,"MEDIUM",I1585&gt;5,"LARGE")</f>
        <v>SMALL</v>
      </c>
      <c r="M1585" s="144" t="str">
        <f t="shared" si="213"/>
        <v>NO</v>
      </c>
      <c r="N1585" s="374">
        <v>4.9400000000000004</v>
      </c>
      <c r="O1585" s="374">
        <f t="shared" si="214"/>
        <v>5</v>
      </c>
      <c r="P1585" s="158" t="str" cm="1">
        <f t="array" ref="P1585">_xlfn.SWITCH(ROUND(N1585,0),5,"Excellent",4,"Good",3,"ok","Bad")</f>
        <v>Excellent</v>
      </c>
      <c r="Q1585" s="144">
        <v>31</v>
      </c>
      <c r="R1585" s="385">
        <v>42309</v>
      </c>
      <c r="S1585" s="385">
        <v>43751</v>
      </c>
      <c r="T1585" s="144">
        <v>673</v>
      </c>
      <c r="U1585" s="144" t="s">
        <v>69</v>
      </c>
      <c r="V1585" s="144">
        <v>21</v>
      </c>
      <c r="W1585" s="144" t="str">
        <f t="shared" si="217"/>
        <v>Active</v>
      </c>
      <c r="X1585" s="144">
        <v>673</v>
      </c>
      <c r="Y1585" s="157" t="s">
        <v>70</v>
      </c>
      <c r="Z1585" s="386">
        <v>1</v>
      </c>
      <c r="AA1585" s="386">
        <v>0.97</v>
      </c>
      <c r="AB1585" s="387" t="s">
        <v>65</v>
      </c>
      <c r="AC1585" s="157"/>
    </row>
    <row r="1586" spans="9:29">
      <c r="I1586" s="342">
        <v>2</v>
      </c>
      <c r="J1586" s="144" t="str">
        <f t="shared" si="215"/>
        <v>SMALL</v>
      </c>
      <c r="K1586" s="144" t="str">
        <f t="shared" si="216"/>
        <v>SMALL</v>
      </c>
      <c r="L1586" s="144" t="str" cm="1">
        <f t="array" ref="L1586">_xlfn.IFS(I1586&lt;=2,"SMALL",I1586&lt;=5,"MEDIUM",I1586&gt;5,"LARGE")</f>
        <v>SMALL</v>
      </c>
      <c r="M1586" s="144" t="str">
        <f t="shared" si="213"/>
        <v>NO</v>
      </c>
      <c r="N1586" s="374">
        <v>4.83</v>
      </c>
      <c r="O1586" s="374">
        <f t="shared" si="214"/>
        <v>5</v>
      </c>
      <c r="P1586" s="158" t="str" cm="1">
        <f t="array" ref="P1586">_xlfn.SWITCH(ROUND(N1586,0),5,"Excellent",4,"Good",3,"ok","Bad")</f>
        <v>Excellent</v>
      </c>
      <c r="Q1586" s="144">
        <v>46</v>
      </c>
      <c r="R1586" s="385">
        <v>42289</v>
      </c>
      <c r="S1586" s="385">
        <v>43862</v>
      </c>
      <c r="T1586" s="144">
        <v>203</v>
      </c>
      <c r="U1586" s="144" t="s">
        <v>60</v>
      </c>
      <c r="V1586" s="144">
        <v>350</v>
      </c>
      <c r="W1586" s="144" t="str">
        <f t="shared" si="217"/>
        <v>Active</v>
      </c>
      <c r="X1586" s="144">
        <v>203</v>
      </c>
      <c r="Y1586" s="157" t="s">
        <v>61</v>
      </c>
      <c r="Z1586" s="386">
        <v>1</v>
      </c>
      <c r="AA1586" s="386">
        <v>0.83</v>
      </c>
      <c r="AB1586" s="387" t="s">
        <v>65</v>
      </c>
      <c r="AC1586" s="157"/>
    </row>
    <row r="1587" spans="9:29">
      <c r="I1587" s="342">
        <v>2</v>
      </c>
      <c r="J1587" s="144" t="str">
        <f t="shared" si="215"/>
        <v>SMALL</v>
      </c>
      <c r="K1587" s="144" t="str">
        <f t="shared" si="216"/>
        <v>SMALL</v>
      </c>
      <c r="L1587" s="144" t="str" cm="1">
        <f t="array" ref="L1587">_xlfn.IFS(I1587&lt;=2,"SMALL",I1587&lt;=5,"MEDIUM",I1587&gt;5,"LARGE")</f>
        <v>SMALL</v>
      </c>
      <c r="M1587" s="144" t="str">
        <f t="shared" si="213"/>
        <v>YES</v>
      </c>
      <c r="N1587" s="374">
        <v>4.8899999999999997</v>
      </c>
      <c r="O1587" s="374">
        <f t="shared" si="214"/>
        <v>5</v>
      </c>
      <c r="P1587" s="158" t="str" cm="1">
        <f t="array" ref="P1587">_xlfn.SWITCH(ROUND(N1587,0),5,"Excellent",4,"Good",3,"ok","Bad")</f>
        <v>Excellent</v>
      </c>
      <c r="Q1587" s="144">
        <v>170</v>
      </c>
      <c r="R1587" s="385">
        <v>42289</v>
      </c>
      <c r="S1587" s="385">
        <v>43900</v>
      </c>
      <c r="T1587" s="144">
        <v>2493</v>
      </c>
      <c r="U1587" s="144" t="s">
        <v>60</v>
      </c>
      <c r="V1587" s="144">
        <v>278</v>
      </c>
      <c r="W1587" s="144" t="str">
        <f t="shared" si="217"/>
        <v>Active</v>
      </c>
      <c r="X1587" s="144">
        <v>2493</v>
      </c>
      <c r="Y1587" s="157" t="s">
        <v>70</v>
      </c>
      <c r="Z1587" s="386">
        <v>1</v>
      </c>
      <c r="AA1587" s="386">
        <v>1</v>
      </c>
      <c r="AB1587" s="387" t="s">
        <v>65</v>
      </c>
      <c r="AC1587" s="157"/>
    </row>
    <row r="1588" spans="9:29">
      <c r="I1588" s="342">
        <v>4</v>
      </c>
      <c r="J1588" s="144" t="str">
        <f t="shared" si="215"/>
        <v>LARGE</v>
      </c>
      <c r="K1588" s="144" t="str">
        <f t="shared" si="216"/>
        <v>MEDIUM</v>
      </c>
      <c r="L1588" s="144" t="str" cm="1">
        <f t="array" ref="L1588">_xlfn.IFS(I1588&lt;=2,"SMALL",I1588&lt;=5,"MEDIUM",I1588&gt;5,"LARGE")</f>
        <v>MEDIUM</v>
      </c>
      <c r="M1588" s="144" t="str">
        <f t="shared" si="213"/>
        <v>YES</v>
      </c>
      <c r="N1588" s="374">
        <v>4.91</v>
      </c>
      <c r="O1588" s="374">
        <f t="shared" si="214"/>
        <v>5</v>
      </c>
      <c r="P1588" s="158" t="str" cm="1">
        <f t="array" ref="P1588">_xlfn.SWITCH(ROUND(N1588,0),5,"Excellent",4,"Good",3,"ok","Bad")</f>
        <v>Excellent</v>
      </c>
      <c r="Q1588" s="144">
        <v>232</v>
      </c>
      <c r="R1588" s="385">
        <v>42328</v>
      </c>
      <c r="S1588" s="385">
        <v>43904</v>
      </c>
      <c r="T1588" s="144">
        <v>2495</v>
      </c>
      <c r="U1588" s="144" t="s">
        <v>69</v>
      </c>
      <c r="V1588" s="144">
        <v>164</v>
      </c>
      <c r="W1588" s="144" t="str">
        <f t="shared" si="217"/>
        <v>Active</v>
      </c>
      <c r="X1588" s="144">
        <v>2495</v>
      </c>
      <c r="Y1588" s="157" t="s">
        <v>122</v>
      </c>
      <c r="Z1588" s="386">
        <v>0</v>
      </c>
      <c r="AA1588" s="386">
        <v>0.33</v>
      </c>
      <c r="AB1588" s="387" t="s">
        <v>65</v>
      </c>
      <c r="AC1588" s="157"/>
    </row>
    <row r="1589" spans="9:29">
      <c r="I1589" s="342">
        <v>2</v>
      </c>
      <c r="J1589" s="144" t="str">
        <f t="shared" si="215"/>
        <v>SMALL</v>
      </c>
      <c r="K1589" s="144" t="str">
        <f t="shared" si="216"/>
        <v>SMALL</v>
      </c>
      <c r="L1589" s="144" t="str" cm="1">
        <f t="array" ref="L1589">_xlfn.IFS(I1589&lt;=2,"SMALL",I1589&lt;=5,"MEDIUM",I1589&gt;5,"LARGE")</f>
        <v>SMALL</v>
      </c>
      <c r="M1589" s="144" t="str">
        <f t="shared" si="213"/>
        <v>NO</v>
      </c>
      <c r="N1589" s="374">
        <v>5</v>
      </c>
      <c r="O1589" s="374">
        <f t="shared" si="214"/>
        <v>5</v>
      </c>
      <c r="P1589" s="158" t="str" cm="1">
        <f t="array" ref="P1589">_xlfn.SWITCH(ROUND(N1589,0),5,"Excellent",4,"Good",3,"ok","Bad")</f>
        <v>Excellent</v>
      </c>
      <c r="Q1589" s="144">
        <v>6</v>
      </c>
      <c r="R1589" s="385">
        <v>42371</v>
      </c>
      <c r="S1589" s="385">
        <v>43832</v>
      </c>
      <c r="T1589" s="144">
        <v>1133</v>
      </c>
      <c r="U1589" s="144" t="s">
        <v>69</v>
      </c>
      <c r="V1589" s="144">
        <v>48</v>
      </c>
      <c r="W1589" s="144" t="str">
        <f t="shared" si="217"/>
        <v>Active</v>
      </c>
      <c r="X1589" s="144">
        <v>1133</v>
      </c>
      <c r="Y1589" s="157" t="s">
        <v>70</v>
      </c>
      <c r="Z1589" s="386">
        <v>1</v>
      </c>
      <c r="AA1589" s="386">
        <v>0.99</v>
      </c>
      <c r="AB1589" s="387" t="s">
        <v>65</v>
      </c>
      <c r="AC1589" s="157"/>
    </row>
    <row r="1590" spans="9:29">
      <c r="I1590" s="342">
        <v>2</v>
      </c>
      <c r="J1590" s="144" t="str">
        <f t="shared" si="215"/>
        <v>SMALL</v>
      </c>
      <c r="K1590" s="144" t="str">
        <f t="shared" si="216"/>
        <v>SMALL</v>
      </c>
      <c r="L1590" s="144" t="str" cm="1">
        <f t="array" ref="L1590">_xlfn.IFS(I1590&lt;=2,"SMALL",I1590&lt;=5,"MEDIUM",I1590&gt;5,"LARGE")</f>
        <v>SMALL</v>
      </c>
      <c r="M1590" s="144" t="str">
        <f t="shared" si="213"/>
        <v>YES</v>
      </c>
      <c r="N1590" s="374">
        <v>4.82</v>
      </c>
      <c r="O1590" s="374">
        <f t="shared" si="214"/>
        <v>5</v>
      </c>
      <c r="P1590" s="158" t="str" cm="1">
        <f t="array" ref="P1590">_xlfn.SWITCH(ROUND(N1590,0),5,"Excellent",4,"Good",3,"ok","Bad")</f>
        <v>Excellent</v>
      </c>
      <c r="Q1590" s="144">
        <v>184</v>
      </c>
      <c r="R1590" s="385">
        <v>42293</v>
      </c>
      <c r="S1590" s="385">
        <v>43909</v>
      </c>
      <c r="T1590" s="144">
        <v>1612</v>
      </c>
      <c r="U1590" s="144" t="s">
        <v>69</v>
      </c>
      <c r="V1590" s="144">
        <v>177</v>
      </c>
      <c r="W1590" s="144" t="str">
        <f t="shared" si="217"/>
        <v>Active</v>
      </c>
      <c r="X1590" s="144">
        <v>1612</v>
      </c>
      <c r="Y1590" s="157" t="s">
        <v>122</v>
      </c>
      <c r="Z1590" s="386">
        <v>0</v>
      </c>
      <c r="AA1590" s="386">
        <v>0.32</v>
      </c>
      <c r="AB1590" s="387" t="s">
        <v>65</v>
      </c>
      <c r="AC1590" s="157"/>
    </row>
    <row r="1591" spans="9:29">
      <c r="I1591" s="342">
        <v>4</v>
      </c>
      <c r="J1591" s="144" t="str">
        <f t="shared" si="215"/>
        <v>LARGE</v>
      </c>
      <c r="K1591" s="144" t="str">
        <f t="shared" si="216"/>
        <v>MEDIUM</v>
      </c>
      <c r="L1591" s="144" t="str" cm="1">
        <f t="array" ref="L1591">_xlfn.IFS(I1591&lt;=2,"SMALL",I1591&lt;=5,"MEDIUM",I1591&gt;5,"LARGE")</f>
        <v>MEDIUM</v>
      </c>
      <c r="M1591" s="144" t="str">
        <f t="shared" si="213"/>
        <v>NO</v>
      </c>
      <c r="N1591" s="374">
        <v>5</v>
      </c>
      <c r="O1591" s="374">
        <f t="shared" si="214"/>
        <v>5</v>
      </c>
      <c r="P1591" s="158" t="str" cm="1">
        <f t="array" ref="P1591">_xlfn.SWITCH(ROUND(N1591,0),5,"Excellent",4,"Good",3,"ok","Bad")</f>
        <v>Excellent</v>
      </c>
      <c r="Q1591" s="144">
        <v>38</v>
      </c>
      <c r="R1591" s="385">
        <v>42296</v>
      </c>
      <c r="S1591" s="385">
        <v>43861</v>
      </c>
      <c r="T1591" s="144">
        <v>1294</v>
      </c>
      <c r="U1591" s="144" t="s">
        <v>69</v>
      </c>
      <c r="V1591" s="144">
        <v>11</v>
      </c>
      <c r="W1591" s="144" t="str">
        <f t="shared" si="217"/>
        <v>Active</v>
      </c>
      <c r="X1591" s="144">
        <v>1294</v>
      </c>
      <c r="Y1591" s="157" t="s">
        <v>122</v>
      </c>
      <c r="Z1591" s="386">
        <v>0</v>
      </c>
      <c r="AA1591" s="386">
        <v>0.62</v>
      </c>
      <c r="AB1591" s="387" t="s">
        <v>62</v>
      </c>
      <c r="AC1591" s="157"/>
    </row>
    <row r="1592" spans="9:29">
      <c r="I1592" s="342">
        <v>3</v>
      </c>
      <c r="J1592" s="144" t="str">
        <f t="shared" si="215"/>
        <v>LARGE</v>
      </c>
      <c r="K1592" s="144" t="str">
        <f t="shared" si="216"/>
        <v>MEDIUM</v>
      </c>
      <c r="L1592" s="144" t="str" cm="1">
        <f t="array" ref="L1592">_xlfn.IFS(I1592&lt;=2,"SMALL",I1592&lt;=5,"MEDIUM",I1592&gt;5,"LARGE")</f>
        <v>MEDIUM</v>
      </c>
      <c r="M1592" s="144" t="str">
        <f t="shared" si="213"/>
        <v>NO</v>
      </c>
      <c r="N1592" s="374">
        <v>4.71</v>
      </c>
      <c r="O1592" s="374">
        <f t="shared" si="214"/>
        <v>5</v>
      </c>
      <c r="P1592" s="158" t="str" cm="1">
        <f t="array" ref="P1592">_xlfn.SWITCH(ROUND(N1592,0),5,"Excellent",4,"Good",3,"ok","Bad")</f>
        <v>Excellent</v>
      </c>
      <c r="Q1592" s="144">
        <v>295</v>
      </c>
      <c r="R1592" s="385">
        <v>42375</v>
      </c>
      <c r="S1592" s="385">
        <v>44043</v>
      </c>
      <c r="T1592" s="144">
        <v>931</v>
      </c>
      <c r="U1592" s="144" t="s">
        <v>69</v>
      </c>
      <c r="V1592" s="144">
        <v>33</v>
      </c>
      <c r="W1592" s="144" t="str">
        <f t="shared" si="217"/>
        <v>Active</v>
      </c>
      <c r="X1592" s="144">
        <v>931</v>
      </c>
      <c r="Y1592" s="157" t="s">
        <v>70</v>
      </c>
      <c r="Z1592" s="386">
        <v>1</v>
      </c>
      <c r="AA1592" s="386">
        <v>0.94</v>
      </c>
      <c r="AB1592" s="387" t="s">
        <v>62</v>
      </c>
      <c r="AC1592" s="157"/>
    </row>
    <row r="1593" spans="9:29">
      <c r="I1593" s="342">
        <v>6</v>
      </c>
      <c r="J1593" s="144" t="str">
        <f t="shared" si="215"/>
        <v>LARGE</v>
      </c>
      <c r="K1593" s="144" t="str">
        <f t="shared" si="216"/>
        <v>LARGE</v>
      </c>
      <c r="L1593" s="144" t="str" cm="1">
        <f t="array" ref="L1593">_xlfn.IFS(I1593&lt;=2,"SMALL",I1593&lt;=5,"MEDIUM",I1593&gt;5,"LARGE")</f>
        <v>LARGE</v>
      </c>
      <c r="M1593" s="144" t="str">
        <f t="shared" si="213"/>
        <v>NO</v>
      </c>
      <c r="N1593" s="374">
        <v>4.92</v>
      </c>
      <c r="O1593" s="374">
        <f t="shared" si="214"/>
        <v>5</v>
      </c>
      <c r="P1593" s="158" t="str" cm="1">
        <f t="array" ref="P1593">_xlfn.SWITCH(ROUND(N1593,0),5,"Excellent",4,"Good",3,"ok","Bad")</f>
        <v>Excellent</v>
      </c>
      <c r="Q1593" s="144">
        <v>75</v>
      </c>
      <c r="R1593" s="385">
        <v>42510</v>
      </c>
      <c r="S1593" s="385">
        <v>43870</v>
      </c>
      <c r="T1593" s="144">
        <v>2499</v>
      </c>
      <c r="U1593" s="144" t="s">
        <v>69</v>
      </c>
      <c r="V1593" s="144">
        <v>338</v>
      </c>
      <c r="W1593" s="144" t="str">
        <f t="shared" si="217"/>
        <v>Active</v>
      </c>
      <c r="X1593" s="144">
        <v>2499</v>
      </c>
      <c r="Y1593" s="157" t="s">
        <v>61</v>
      </c>
      <c r="Z1593" s="386">
        <v>1</v>
      </c>
      <c r="AA1593" s="386">
        <v>0.67</v>
      </c>
      <c r="AB1593" s="387" t="s">
        <v>65</v>
      </c>
      <c r="AC1593" s="157"/>
    </row>
    <row r="1594" spans="9:29">
      <c r="I1594" s="342">
        <v>5</v>
      </c>
      <c r="J1594" s="144" t="str">
        <f t="shared" si="215"/>
        <v>LARGE</v>
      </c>
      <c r="K1594" s="144" t="str">
        <f t="shared" si="216"/>
        <v>MEDIUM</v>
      </c>
      <c r="L1594" s="144" t="str" cm="1">
        <f t="array" ref="L1594">_xlfn.IFS(I1594&lt;=2,"SMALL",I1594&lt;=5,"MEDIUM",I1594&gt;5,"LARGE")</f>
        <v>MEDIUM</v>
      </c>
      <c r="M1594" s="144" t="str">
        <f t="shared" si="213"/>
        <v>NO</v>
      </c>
      <c r="N1594" s="374">
        <v>4.7300000000000004</v>
      </c>
      <c r="O1594" s="374">
        <f t="shared" si="214"/>
        <v>5</v>
      </c>
      <c r="P1594" s="158" t="str" cm="1">
        <f t="array" ref="P1594">_xlfn.SWITCH(ROUND(N1594,0),5,"Excellent",4,"Good",3,"ok","Bad")</f>
        <v>Excellent</v>
      </c>
      <c r="Q1594" s="144">
        <v>33</v>
      </c>
      <c r="R1594" s="385">
        <v>42457</v>
      </c>
      <c r="S1594" s="385">
        <v>43836</v>
      </c>
      <c r="T1594" s="144">
        <v>1637</v>
      </c>
      <c r="U1594" s="144" t="s">
        <v>69</v>
      </c>
      <c r="V1594" s="144">
        <v>365</v>
      </c>
      <c r="W1594" s="144" t="str">
        <f t="shared" si="217"/>
        <v>Active</v>
      </c>
      <c r="X1594" s="144">
        <v>1637</v>
      </c>
      <c r="Y1594" s="157" t="s">
        <v>64</v>
      </c>
      <c r="Z1594" s="386">
        <v>0.77</v>
      </c>
      <c r="AA1594" s="386">
        <v>1</v>
      </c>
      <c r="AB1594" s="387" t="s">
        <v>62</v>
      </c>
      <c r="AC1594" s="157"/>
    </row>
    <row r="1595" spans="9:29">
      <c r="I1595" s="342">
        <v>2</v>
      </c>
      <c r="J1595" s="144" t="str">
        <f t="shared" si="215"/>
        <v>SMALL</v>
      </c>
      <c r="K1595" s="144" t="str">
        <f t="shared" si="216"/>
        <v>SMALL</v>
      </c>
      <c r="L1595" s="144" t="str" cm="1">
        <f t="array" ref="L1595">_xlfn.IFS(I1595&lt;=2,"SMALL",I1595&lt;=5,"MEDIUM",I1595&gt;5,"LARGE")</f>
        <v>SMALL</v>
      </c>
      <c r="M1595" s="144" t="str">
        <f t="shared" si="213"/>
        <v>YES</v>
      </c>
      <c r="N1595" s="374">
        <v>4.83</v>
      </c>
      <c r="O1595" s="374">
        <f t="shared" si="214"/>
        <v>5</v>
      </c>
      <c r="P1595" s="158" t="str" cm="1">
        <f t="array" ref="P1595">_xlfn.SWITCH(ROUND(N1595,0),5,"Excellent",4,"Good",3,"ok","Bad")</f>
        <v>Excellent</v>
      </c>
      <c r="Q1595" s="144">
        <v>174</v>
      </c>
      <c r="R1595" s="385">
        <v>42291</v>
      </c>
      <c r="S1595" s="385">
        <v>43886</v>
      </c>
      <c r="T1595" s="144">
        <v>2500</v>
      </c>
      <c r="U1595" s="144" t="s">
        <v>69</v>
      </c>
      <c r="V1595" s="144">
        <v>139</v>
      </c>
      <c r="W1595" s="144" t="str">
        <f t="shared" si="217"/>
        <v>Active</v>
      </c>
      <c r="X1595" s="144">
        <v>2500</v>
      </c>
      <c r="Y1595" s="157" t="s">
        <v>61</v>
      </c>
      <c r="Z1595" s="386">
        <v>1</v>
      </c>
      <c r="AA1595" s="386">
        <v>1</v>
      </c>
      <c r="AB1595" s="387" t="s">
        <v>62</v>
      </c>
      <c r="AC1595" s="157"/>
    </row>
    <row r="1596" spans="9:29">
      <c r="I1596" s="342">
        <v>2</v>
      </c>
      <c r="J1596" s="144" t="str">
        <f t="shared" si="215"/>
        <v>SMALL</v>
      </c>
      <c r="K1596" s="144" t="str">
        <f t="shared" si="216"/>
        <v>SMALL</v>
      </c>
      <c r="L1596" s="144" t="str" cm="1">
        <f t="array" ref="L1596">_xlfn.IFS(I1596&lt;=2,"SMALL",I1596&lt;=5,"MEDIUM",I1596&gt;5,"LARGE")</f>
        <v>SMALL</v>
      </c>
      <c r="M1596" s="144" t="str">
        <f t="shared" si="213"/>
        <v>YES</v>
      </c>
      <c r="N1596" s="374">
        <v>4.96</v>
      </c>
      <c r="O1596" s="374">
        <f t="shared" si="214"/>
        <v>5</v>
      </c>
      <c r="P1596" s="158" t="str" cm="1">
        <f t="array" ref="P1596">_xlfn.SWITCH(ROUND(N1596,0),5,"Excellent",4,"Good",3,"ok","Bad")</f>
        <v>Excellent</v>
      </c>
      <c r="Q1596" s="144">
        <v>243</v>
      </c>
      <c r="R1596" s="385">
        <v>42331</v>
      </c>
      <c r="S1596" s="385">
        <v>44042</v>
      </c>
      <c r="T1596" s="144">
        <v>1161</v>
      </c>
      <c r="U1596" s="144" t="s">
        <v>60</v>
      </c>
      <c r="V1596" s="144">
        <v>64</v>
      </c>
      <c r="W1596" s="144" t="str">
        <f t="shared" si="217"/>
        <v>Active</v>
      </c>
      <c r="X1596" s="144">
        <v>1161</v>
      </c>
      <c r="Y1596" s="157" t="s">
        <v>61</v>
      </c>
      <c r="Z1596" s="386">
        <v>1</v>
      </c>
      <c r="AA1596" s="386">
        <v>0.61</v>
      </c>
      <c r="AB1596" s="387" t="s">
        <v>65</v>
      </c>
      <c r="AC1596" s="157"/>
    </row>
    <row r="1597" spans="9:29">
      <c r="I1597" s="342">
        <v>3</v>
      </c>
      <c r="J1597" s="144" t="str">
        <f t="shared" si="215"/>
        <v>LARGE</v>
      </c>
      <c r="K1597" s="144" t="str">
        <f t="shared" si="216"/>
        <v>MEDIUM</v>
      </c>
      <c r="L1597" s="144" t="str" cm="1">
        <f t="array" ref="L1597">_xlfn.IFS(I1597&lt;=2,"SMALL",I1597&lt;=5,"MEDIUM",I1597&gt;5,"LARGE")</f>
        <v>MEDIUM</v>
      </c>
      <c r="M1597" s="144" t="str">
        <f t="shared" si="213"/>
        <v>NO</v>
      </c>
      <c r="N1597" s="374">
        <v>4.54</v>
      </c>
      <c r="O1597" s="374">
        <f t="shared" si="214"/>
        <v>5</v>
      </c>
      <c r="P1597" s="158" t="str" cm="1">
        <f t="array" ref="P1597">_xlfn.SWITCH(ROUND(N1597,0),5,"Excellent",4,"Good",3,"ok","Bad")</f>
        <v>Excellent</v>
      </c>
      <c r="Q1597" s="144">
        <v>37</v>
      </c>
      <c r="R1597" s="385">
        <v>42625</v>
      </c>
      <c r="S1597" s="385">
        <v>43832</v>
      </c>
      <c r="T1597" s="144">
        <v>1431</v>
      </c>
      <c r="U1597" s="144" t="s">
        <v>69</v>
      </c>
      <c r="V1597" s="144">
        <v>364</v>
      </c>
      <c r="W1597" s="144" t="str">
        <f t="shared" si="217"/>
        <v>Active</v>
      </c>
      <c r="X1597" s="144">
        <v>1431</v>
      </c>
      <c r="Y1597" s="157" t="s">
        <v>70</v>
      </c>
      <c r="Z1597" s="386">
        <v>1</v>
      </c>
      <c r="AA1597" s="386">
        <v>0.64</v>
      </c>
      <c r="AB1597" s="387" t="s">
        <v>65</v>
      </c>
      <c r="AC1597" s="157"/>
    </row>
    <row r="1598" spans="9:29">
      <c r="I1598" s="342">
        <v>2</v>
      </c>
      <c r="J1598" s="144" t="str">
        <f t="shared" si="215"/>
        <v>SMALL</v>
      </c>
      <c r="K1598" s="144" t="str">
        <f t="shared" si="216"/>
        <v>SMALL</v>
      </c>
      <c r="L1598" s="144" t="str" cm="1">
        <f t="array" ref="L1598">_xlfn.IFS(I1598&lt;=2,"SMALL",I1598&lt;=5,"MEDIUM",I1598&gt;5,"LARGE")</f>
        <v>SMALL</v>
      </c>
      <c r="M1598" s="144" t="str">
        <f t="shared" si="213"/>
        <v>NO</v>
      </c>
      <c r="N1598" s="374">
        <v>4.8</v>
      </c>
      <c r="O1598" s="374">
        <f t="shared" si="214"/>
        <v>5</v>
      </c>
      <c r="P1598" s="158" t="str" cm="1">
        <f t="array" ref="P1598">_xlfn.SWITCH(ROUND(N1598,0),5,"Excellent",4,"Good",3,"ok","Bad")</f>
        <v>Excellent</v>
      </c>
      <c r="Q1598" s="144">
        <v>91</v>
      </c>
      <c r="R1598" s="385">
        <v>42295</v>
      </c>
      <c r="S1598" s="385">
        <v>43906</v>
      </c>
      <c r="T1598" s="144">
        <v>2488</v>
      </c>
      <c r="U1598" s="144" t="s">
        <v>60</v>
      </c>
      <c r="V1598" s="144">
        <v>90</v>
      </c>
      <c r="W1598" s="144" t="str">
        <f t="shared" si="217"/>
        <v>Active</v>
      </c>
      <c r="X1598" s="144">
        <v>2488</v>
      </c>
      <c r="Y1598" s="157" t="s">
        <v>70</v>
      </c>
      <c r="Z1598" s="386">
        <v>1</v>
      </c>
      <c r="AA1598" s="386">
        <v>0.94</v>
      </c>
      <c r="AB1598" s="387" t="s">
        <v>65</v>
      </c>
      <c r="AC1598" s="157"/>
    </row>
    <row r="1599" spans="9:29">
      <c r="I1599" s="342">
        <v>2</v>
      </c>
      <c r="J1599" s="144" t="str">
        <f t="shared" si="215"/>
        <v>SMALL</v>
      </c>
      <c r="K1599" s="144" t="str">
        <f t="shared" si="216"/>
        <v>SMALL</v>
      </c>
      <c r="L1599" s="144" t="str" cm="1">
        <f t="array" ref="L1599">_xlfn.IFS(I1599&lt;=2,"SMALL",I1599&lt;=5,"MEDIUM",I1599&gt;5,"LARGE")</f>
        <v>SMALL</v>
      </c>
      <c r="M1599" s="144" t="str">
        <f t="shared" si="213"/>
        <v>YES</v>
      </c>
      <c r="N1599" s="374">
        <v>4.91</v>
      </c>
      <c r="O1599" s="374">
        <f t="shared" si="214"/>
        <v>5</v>
      </c>
      <c r="P1599" s="158" t="str" cm="1">
        <f t="array" ref="P1599">_xlfn.SWITCH(ROUND(N1599,0),5,"Excellent",4,"Good",3,"ok","Bad")</f>
        <v>Excellent</v>
      </c>
      <c r="Q1599" s="144">
        <v>314</v>
      </c>
      <c r="R1599" s="385">
        <v>42293</v>
      </c>
      <c r="S1599" s="385">
        <v>43901</v>
      </c>
      <c r="T1599" s="144">
        <v>809</v>
      </c>
      <c r="U1599" s="144" t="s">
        <v>60</v>
      </c>
      <c r="V1599" s="144">
        <v>349</v>
      </c>
      <c r="W1599" s="144" t="str">
        <f t="shared" si="217"/>
        <v>Active</v>
      </c>
      <c r="X1599" s="144">
        <v>809</v>
      </c>
      <c r="Y1599" s="157" t="s">
        <v>122</v>
      </c>
      <c r="Z1599" s="386">
        <v>0</v>
      </c>
      <c r="AA1599" s="386">
        <v>0.6</v>
      </c>
      <c r="AB1599" s="387" t="s">
        <v>65</v>
      </c>
      <c r="AC1599" s="157"/>
    </row>
    <row r="1600" spans="9:29">
      <c r="I1600" s="342">
        <v>4</v>
      </c>
      <c r="J1600" s="144" t="str">
        <f t="shared" si="215"/>
        <v>LARGE</v>
      </c>
      <c r="K1600" s="144" t="str">
        <f t="shared" si="216"/>
        <v>MEDIUM</v>
      </c>
      <c r="L1600" s="144" t="str" cm="1">
        <f t="array" ref="L1600">_xlfn.IFS(I1600&lt;=2,"SMALL",I1600&lt;=5,"MEDIUM",I1600&gt;5,"LARGE")</f>
        <v>MEDIUM</v>
      </c>
      <c r="M1600" s="144" t="str">
        <f t="shared" si="213"/>
        <v>YES</v>
      </c>
      <c r="N1600" s="374">
        <v>4.91</v>
      </c>
      <c r="O1600" s="374">
        <f t="shared" si="214"/>
        <v>5</v>
      </c>
      <c r="P1600" s="158" t="str" cm="1">
        <f t="array" ref="P1600">_xlfn.SWITCH(ROUND(N1600,0),5,"Excellent",4,"Good",3,"ok","Bad")</f>
        <v>Excellent</v>
      </c>
      <c r="Q1600" s="144">
        <v>326</v>
      </c>
      <c r="R1600" s="385">
        <v>42292</v>
      </c>
      <c r="S1600" s="385">
        <v>43909</v>
      </c>
      <c r="T1600" s="144">
        <v>809</v>
      </c>
      <c r="U1600" s="144" t="s">
        <v>60</v>
      </c>
      <c r="V1600" s="144">
        <v>227</v>
      </c>
      <c r="W1600" s="144" t="str">
        <f t="shared" si="217"/>
        <v>Active</v>
      </c>
      <c r="X1600" s="144">
        <v>809</v>
      </c>
      <c r="Y1600" s="157" t="s">
        <v>70</v>
      </c>
      <c r="Z1600" s="386">
        <v>1</v>
      </c>
      <c r="AA1600" s="386">
        <v>0.52</v>
      </c>
      <c r="AB1600" s="387" t="s">
        <v>62</v>
      </c>
      <c r="AC1600" s="157"/>
    </row>
    <row r="1601" spans="9:29">
      <c r="I1601" s="342">
        <v>1</v>
      </c>
      <c r="J1601" s="144" t="str">
        <f t="shared" si="215"/>
        <v>SMALL</v>
      </c>
      <c r="K1601" s="144" t="str">
        <f t="shared" si="216"/>
        <v>SMALL</v>
      </c>
      <c r="L1601" s="144" t="str" cm="1">
        <f t="array" ref="L1601">_xlfn.IFS(I1601&lt;=2,"SMALL",I1601&lt;=5,"MEDIUM",I1601&gt;5,"LARGE")</f>
        <v>SMALL</v>
      </c>
      <c r="M1601" s="144" t="str">
        <f t="shared" si="213"/>
        <v>NO</v>
      </c>
      <c r="N1601" s="374">
        <v>4.99</v>
      </c>
      <c r="O1601" s="374">
        <f t="shared" si="214"/>
        <v>5</v>
      </c>
      <c r="P1601" s="158" t="str" cm="1">
        <f t="array" ref="P1601">_xlfn.SWITCH(ROUND(N1601,0),5,"Excellent",4,"Good",3,"ok","Bad")</f>
        <v>Excellent</v>
      </c>
      <c r="Q1601" s="144">
        <v>81</v>
      </c>
      <c r="R1601" s="385">
        <v>42296</v>
      </c>
      <c r="S1601" s="385">
        <v>43831</v>
      </c>
      <c r="T1601" s="144">
        <v>881</v>
      </c>
      <c r="U1601" s="144" t="s">
        <v>60</v>
      </c>
      <c r="V1601" s="144">
        <v>0</v>
      </c>
      <c r="W1601" s="144" t="str">
        <f t="shared" si="217"/>
        <v>Inactive</v>
      </c>
      <c r="X1601" s="144">
        <v>881</v>
      </c>
      <c r="Y1601" s="157" t="s">
        <v>70</v>
      </c>
      <c r="Z1601" s="386">
        <v>1</v>
      </c>
      <c r="AA1601" s="386">
        <v>0.91</v>
      </c>
      <c r="AB1601" s="387" t="s">
        <v>62</v>
      </c>
      <c r="AC1601" s="157"/>
    </row>
    <row r="1602" spans="9:29">
      <c r="I1602" s="342">
        <v>4</v>
      </c>
      <c r="J1602" s="144" t="str">
        <f t="shared" si="215"/>
        <v>LARGE</v>
      </c>
      <c r="K1602" s="144" t="str">
        <f t="shared" si="216"/>
        <v>MEDIUM</v>
      </c>
      <c r="L1602" s="144" t="str" cm="1">
        <f t="array" ref="L1602">_xlfn.IFS(I1602&lt;=2,"SMALL",I1602&lt;=5,"MEDIUM",I1602&gt;5,"LARGE")</f>
        <v>MEDIUM</v>
      </c>
      <c r="M1602" s="144" t="str">
        <f t="shared" si="213"/>
        <v>NO</v>
      </c>
      <c r="N1602" s="374">
        <v>4.88</v>
      </c>
      <c r="O1602" s="374">
        <f t="shared" si="214"/>
        <v>5</v>
      </c>
      <c r="P1602" s="158" t="str" cm="1">
        <f t="array" ref="P1602">_xlfn.SWITCH(ROUND(N1602,0),5,"Excellent",4,"Good",3,"ok","Bad")</f>
        <v>Excellent</v>
      </c>
      <c r="Q1602" s="144">
        <v>41</v>
      </c>
      <c r="R1602" s="385">
        <v>42343</v>
      </c>
      <c r="S1602" s="385">
        <v>43715</v>
      </c>
      <c r="T1602" s="144">
        <v>2121</v>
      </c>
      <c r="U1602" s="144" t="s">
        <v>69</v>
      </c>
      <c r="V1602" s="144">
        <v>350</v>
      </c>
      <c r="W1602" s="144" t="str">
        <f t="shared" si="217"/>
        <v>Active</v>
      </c>
      <c r="X1602" s="144">
        <v>2121</v>
      </c>
      <c r="Y1602" s="157" t="s">
        <v>122</v>
      </c>
      <c r="Z1602" s="386">
        <v>0</v>
      </c>
      <c r="AA1602" s="386">
        <v>0.92</v>
      </c>
      <c r="AB1602" s="387" t="s">
        <v>65</v>
      </c>
      <c r="AC1602" s="157"/>
    </row>
    <row r="1603" spans="9:29">
      <c r="I1603" s="342">
        <v>1</v>
      </c>
      <c r="J1603" s="144" t="str">
        <f t="shared" si="215"/>
        <v>SMALL</v>
      </c>
      <c r="K1603" s="144" t="str">
        <f t="shared" si="216"/>
        <v>SMALL</v>
      </c>
      <c r="L1603" s="144" t="str" cm="1">
        <f t="array" ref="L1603">_xlfn.IFS(I1603&lt;=2,"SMALL",I1603&lt;=5,"MEDIUM",I1603&gt;5,"LARGE")</f>
        <v>SMALL</v>
      </c>
      <c r="M1603" s="144" t="str">
        <f t="shared" si="213"/>
        <v>NO</v>
      </c>
      <c r="N1603" s="374">
        <v>4.96</v>
      </c>
      <c r="O1603" s="374">
        <f t="shared" si="214"/>
        <v>5</v>
      </c>
      <c r="P1603" s="158" t="str" cm="1">
        <f t="array" ref="P1603">_xlfn.SWITCH(ROUND(N1603,0),5,"Excellent",4,"Good",3,"ok","Bad")</f>
        <v>Excellent</v>
      </c>
      <c r="Q1603" s="144">
        <v>23</v>
      </c>
      <c r="R1603" s="385">
        <v>42321</v>
      </c>
      <c r="S1603" s="385">
        <v>44010</v>
      </c>
      <c r="T1603" s="144">
        <v>1657</v>
      </c>
      <c r="U1603" s="144" t="s">
        <v>60</v>
      </c>
      <c r="V1603" s="144">
        <v>284</v>
      </c>
      <c r="W1603" s="144" t="str">
        <f t="shared" si="217"/>
        <v>Active</v>
      </c>
      <c r="X1603" s="144">
        <v>1657</v>
      </c>
      <c r="Y1603" s="157" t="s">
        <v>61</v>
      </c>
      <c r="Z1603" s="386">
        <v>1</v>
      </c>
      <c r="AA1603" s="386">
        <v>0.75</v>
      </c>
      <c r="AB1603" s="387" t="s">
        <v>65</v>
      </c>
      <c r="AC1603" s="157"/>
    </row>
    <row r="1604" spans="9:29">
      <c r="I1604" s="342">
        <v>4</v>
      </c>
      <c r="J1604" s="144" t="str">
        <f t="shared" si="215"/>
        <v>LARGE</v>
      </c>
      <c r="K1604" s="144" t="str">
        <f t="shared" si="216"/>
        <v>MEDIUM</v>
      </c>
      <c r="L1604" s="144" t="str" cm="1">
        <f t="array" ref="L1604">_xlfn.IFS(I1604&lt;=2,"SMALL",I1604&lt;=5,"MEDIUM",I1604&gt;5,"LARGE")</f>
        <v>MEDIUM</v>
      </c>
      <c r="M1604" s="144" t="str">
        <f t="shared" si="213"/>
        <v>NO</v>
      </c>
      <c r="N1604" s="374">
        <v>4.75</v>
      </c>
      <c r="O1604" s="374">
        <f t="shared" si="214"/>
        <v>5</v>
      </c>
      <c r="P1604" s="158" t="str" cm="1">
        <f t="array" ref="P1604">_xlfn.SWITCH(ROUND(N1604,0),5,"Excellent",4,"Good",3,"ok","Bad")</f>
        <v>Excellent</v>
      </c>
      <c r="Q1604" s="144">
        <v>4</v>
      </c>
      <c r="R1604" s="385">
        <v>43012</v>
      </c>
      <c r="S1604" s="385">
        <v>43240</v>
      </c>
      <c r="T1604" s="144">
        <v>1425</v>
      </c>
      <c r="U1604" s="144" t="s">
        <v>60</v>
      </c>
      <c r="V1604" s="144">
        <v>365</v>
      </c>
      <c r="W1604" s="144" t="str">
        <f t="shared" si="217"/>
        <v>Active</v>
      </c>
      <c r="X1604" s="144">
        <v>1425</v>
      </c>
      <c r="Y1604" s="157" t="s">
        <v>70</v>
      </c>
      <c r="Z1604" s="386">
        <v>0.92</v>
      </c>
      <c r="AA1604" s="386">
        <v>0.84</v>
      </c>
      <c r="AB1604" s="387" t="s">
        <v>65</v>
      </c>
      <c r="AC1604" s="157"/>
    </row>
    <row r="1605" spans="9:29">
      <c r="I1605" s="342">
        <v>4</v>
      </c>
      <c r="J1605" s="144" t="str">
        <f t="shared" si="215"/>
        <v>LARGE</v>
      </c>
      <c r="K1605" s="144" t="str">
        <f t="shared" si="216"/>
        <v>MEDIUM</v>
      </c>
      <c r="L1605" s="144" t="str" cm="1">
        <f t="array" ref="L1605">_xlfn.IFS(I1605&lt;=2,"SMALL",I1605&lt;=5,"MEDIUM",I1605&gt;5,"LARGE")</f>
        <v>MEDIUM</v>
      </c>
      <c r="M1605" s="144" t="str">
        <f t="shared" ref="M1605:M1668" si="218">IF(AND(N1605&gt;=4.8,Q1605&gt;100),"YES","NO")</f>
        <v>NO</v>
      </c>
      <c r="N1605" s="374">
        <v>3.72</v>
      </c>
      <c r="O1605" s="374">
        <f t="shared" ref="O1605:O1668" si="219">ROUND(N1605,0)</f>
        <v>4</v>
      </c>
      <c r="P1605" s="158" t="str" cm="1">
        <f t="array" ref="P1605">_xlfn.SWITCH(ROUND(N1605,0),5,"Excellent",4,"Good",3,"ok","Bad")</f>
        <v>Good</v>
      </c>
      <c r="Q1605" s="144">
        <v>18</v>
      </c>
      <c r="R1605" s="385">
        <v>42339</v>
      </c>
      <c r="S1605" s="385">
        <v>43157</v>
      </c>
      <c r="T1605" s="144">
        <v>1425</v>
      </c>
      <c r="U1605" s="144" t="s">
        <v>60</v>
      </c>
      <c r="V1605" s="144">
        <v>288</v>
      </c>
      <c r="W1605" s="144" t="str">
        <f t="shared" si="217"/>
        <v>Active</v>
      </c>
      <c r="X1605" s="144">
        <v>1425</v>
      </c>
      <c r="Y1605" s="157" t="s">
        <v>64</v>
      </c>
      <c r="Z1605" s="386">
        <v>1</v>
      </c>
      <c r="AA1605" s="386">
        <v>1</v>
      </c>
      <c r="AB1605" s="387" t="s">
        <v>62</v>
      </c>
      <c r="AC1605" s="157"/>
    </row>
    <row r="1606" spans="9:29">
      <c r="I1606" s="342">
        <v>3</v>
      </c>
      <c r="J1606" s="144" t="str">
        <f t="shared" ref="J1606:J1669" si="220">IF(I1606&lt;=2,"SMALL","LARGE")</f>
        <v>LARGE</v>
      </c>
      <c r="K1606" s="144" t="str">
        <f t="shared" ref="K1606:K1669" si="221">IF(I1606&lt;=2,"SMALL",IF(I1606&lt;=5,"MEDIUM","LARGE"))</f>
        <v>MEDIUM</v>
      </c>
      <c r="L1606" s="144" t="str" cm="1">
        <f t="array" ref="L1606">_xlfn.IFS(I1606&lt;=2,"SMALL",I1606&lt;=5,"MEDIUM",I1606&gt;5,"LARGE")</f>
        <v>MEDIUM</v>
      </c>
      <c r="M1606" s="144" t="str">
        <f t="shared" si="218"/>
        <v>NO</v>
      </c>
      <c r="N1606" s="374">
        <v>4.91</v>
      </c>
      <c r="O1606" s="374">
        <f t="shared" si="219"/>
        <v>5</v>
      </c>
      <c r="P1606" s="158" t="str" cm="1">
        <f t="array" ref="P1606">_xlfn.SWITCH(ROUND(N1606,0),5,"Excellent",4,"Good",3,"ok","Bad")</f>
        <v>Excellent</v>
      </c>
      <c r="Q1606" s="144">
        <v>35</v>
      </c>
      <c r="R1606" s="385">
        <v>43400</v>
      </c>
      <c r="S1606" s="385">
        <v>43891</v>
      </c>
      <c r="T1606" s="144">
        <v>2508</v>
      </c>
      <c r="U1606" s="144" t="s">
        <v>69</v>
      </c>
      <c r="V1606" s="144">
        <v>231</v>
      </c>
      <c r="W1606" s="144" t="str">
        <f t="shared" ref="W1606:W1669" si="222">IF(NOT(V1606=0),"Active","Inactive")</f>
        <v>Active</v>
      </c>
      <c r="X1606" s="144">
        <v>2508</v>
      </c>
      <c r="Y1606" s="157" t="s">
        <v>70</v>
      </c>
      <c r="Z1606" s="386">
        <v>1</v>
      </c>
      <c r="AA1606" s="386">
        <v>1</v>
      </c>
      <c r="AB1606" s="387" t="s">
        <v>65</v>
      </c>
      <c r="AC1606" s="157"/>
    </row>
    <row r="1607" spans="9:29">
      <c r="I1607" s="342">
        <v>1</v>
      </c>
      <c r="J1607" s="144" t="str">
        <f t="shared" si="220"/>
        <v>SMALL</v>
      </c>
      <c r="K1607" s="144" t="str">
        <f t="shared" si="221"/>
        <v>SMALL</v>
      </c>
      <c r="L1607" s="144" t="str" cm="1">
        <f t="array" ref="L1607">_xlfn.IFS(I1607&lt;=2,"SMALL",I1607&lt;=5,"MEDIUM",I1607&gt;5,"LARGE")</f>
        <v>SMALL</v>
      </c>
      <c r="M1607" s="144" t="str">
        <f t="shared" si="218"/>
        <v>NO</v>
      </c>
      <c r="N1607" s="374">
        <v>4.71</v>
      </c>
      <c r="O1607" s="374">
        <f t="shared" si="219"/>
        <v>5</v>
      </c>
      <c r="P1607" s="158" t="str" cm="1">
        <f t="array" ref="P1607">_xlfn.SWITCH(ROUND(N1607,0),5,"Excellent",4,"Good",3,"ok","Bad")</f>
        <v>Excellent</v>
      </c>
      <c r="Q1607" s="144">
        <v>7</v>
      </c>
      <c r="R1607" s="385">
        <v>42299</v>
      </c>
      <c r="S1607" s="385">
        <v>42782</v>
      </c>
      <c r="T1607" s="144">
        <v>2137</v>
      </c>
      <c r="U1607" s="144" t="s">
        <v>60</v>
      </c>
      <c r="V1607" s="144">
        <v>321</v>
      </c>
      <c r="W1607" s="144" t="str">
        <f t="shared" si="222"/>
        <v>Active</v>
      </c>
      <c r="X1607" s="144">
        <v>2137</v>
      </c>
      <c r="Y1607" s="157" t="s">
        <v>61</v>
      </c>
      <c r="Z1607" s="386">
        <v>1</v>
      </c>
      <c r="AA1607" s="386">
        <v>0.52</v>
      </c>
      <c r="AB1607" s="387" t="s">
        <v>62</v>
      </c>
      <c r="AC1607" s="157"/>
    </row>
    <row r="1608" spans="9:29">
      <c r="I1608" s="342">
        <v>10</v>
      </c>
      <c r="J1608" s="144" t="str">
        <f t="shared" si="220"/>
        <v>LARGE</v>
      </c>
      <c r="K1608" s="144" t="str">
        <f t="shared" si="221"/>
        <v>LARGE</v>
      </c>
      <c r="L1608" s="144" t="str" cm="1">
        <f t="array" ref="L1608">_xlfn.IFS(I1608&lt;=2,"SMALL",I1608&lt;=5,"MEDIUM",I1608&gt;5,"LARGE")</f>
        <v>LARGE</v>
      </c>
      <c r="M1608" s="144" t="str">
        <f t="shared" si="218"/>
        <v>NO</v>
      </c>
      <c r="N1608" s="374">
        <v>4.57</v>
      </c>
      <c r="O1608" s="374">
        <f t="shared" si="219"/>
        <v>5</v>
      </c>
      <c r="P1608" s="158" t="str" cm="1">
        <f t="array" ref="P1608">_xlfn.SWITCH(ROUND(N1608,0),5,"Excellent",4,"Good",3,"ok","Bad")</f>
        <v>Excellent</v>
      </c>
      <c r="Q1608" s="144">
        <v>145</v>
      </c>
      <c r="R1608" s="385">
        <v>42305</v>
      </c>
      <c r="S1608" s="385">
        <v>43905</v>
      </c>
      <c r="T1608" s="144">
        <v>301</v>
      </c>
      <c r="U1608" s="144" t="s">
        <v>69</v>
      </c>
      <c r="V1608" s="144">
        <v>351</v>
      </c>
      <c r="W1608" s="144" t="str">
        <f t="shared" si="222"/>
        <v>Active</v>
      </c>
      <c r="X1608" s="144">
        <v>301</v>
      </c>
      <c r="Y1608" s="157" t="s">
        <v>70</v>
      </c>
      <c r="Z1608" s="386">
        <v>1</v>
      </c>
      <c r="AA1608" s="386">
        <v>0.5</v>
      </c>
      <c r="AB1608" s="387" t="s">
        <v>65</v>
      </c>
      <c r="AC1608" s="157"/>
    </row>
    <row r="1609" spans="9:29">
      <c r="I1609" s="342">
        <v>2</v>
      </c>
      <c r="J1609" s="144" t="str">
        <f t="shared" si="220"/>
        <v>SMALL</v>
      </c>
      <c r="K1609" s="144" t="str">
        <f t="shared" si="221"/>
        <v>SMALL</v>
      </c>
      <c r="L1609" s="144" t="str" cm="1">
        <f t="array" ref="L1609">_xlfn.IFS(I1609&lt;=2,"SMALL",I1609&lt;=5,"MEDIUM",I1609&gt;5,"LARGE")</f>
        <v>SMALL</v>
      </c>
      <c r="M1609" s="144" t="str">
        <f t="shared" si="218"/>
        <v>NO</v>
      </c>
      <c r="N1609" s="374">
        <v>5</v>
      </c>
      <c r="O1609" s="374">
        <f t="shared" si="219"/>
        <v>5</v>
      </c>
      <c r="P1609" s="158" t="str" cm="1">
        <f t="array" ref="P1609">_xlfn.SWITCH(ROUND(N1609,0),5,"Excellent",4,"Good",3,"ok","Bad")</f>
        <v>Excellent</v>
      </c>
      <c r="Q1609" s="144">
        <v>23</v>
      </c>
      <c r="R1609" s="385">
        <v>42601</v>
      </c>
      <c r="S1609" s="385">
        <v>43890</v>
      </c>
      <c r="T1609" s="144">
        <v>906</v>
      </c>
      <c r="U1609" s="144" t="s">
        <v>60</v>
      </c>
      <c r="V1609" s="144">
        <v>344</v>
      </c>
      <c r="W1609" s="144" t="str">
        <f t="shared" si="222"/>
        <v>Active</v>
      </c>
      <c r="X1609" s="144">
        <v>906</v>
      </c>
      <c r="Y1609" s="157" t="s">
        <v>64</v>
      </c>
      <c r="Z1609" s="386">
        <v>1</v>
      </c>
      <c r="AA1609" s="386">
        <v>0.8</v>
      </c>
      <c r="AB1609" s="387" t="s">
        <v>65</v>
      </c>
      <c r="AC1609" s="157"/>
    </row>
    <row r="1610" spans="9:29">
      <c r="I1610" s="342">
        <v>4</v>
      </c>
      <c r="J1610" s="144" t="str">
        <f t="shared" si="220"/>
        <v>LARGE</v>
      </c>
      <c r="K1610" s="144" t="str">
        <f t="shared" si="221"/>
        <v>MEDIUM</v>
      </c>
      <c r="L1610" s="144" t="str" cm="1">
        <f t="array" ref="L1610">_xlfn.IFS(I1610&lt;=2,"SMALL",I1610&lt;=5,"MEDIUM",I1610&gt;5,"LARGE")</f>
        <v>MEDIUM</v>
      </c>
      <c r="M1610" s="144" t="str">
        <f t="shared" si="218"/>
        <v>YES</v>
      </c>
      <c r="N1610" s="374">
        <v>4.99</v>
      </c>
      <c r="O1610" s="374">
        <f t="shared" si="219"/>
        <v>5</v>
      </c>
      <c r="P1610" s="158" t="str" cm="1">
        <f t="array" ref="P1610">_xlfn.SWITCH(ROUND(N1610,0),5,"Excellent",4,"Good",3,"ok","Bad")</f>
        <v>Excellent</v>
      </c>
      <c r="Q1610" s="144">
        <v>227</v>
      </c>
      <c r="R1610" s="385">
        <v>42301</v>
      </c>
      <c r="S1610" s="385">
        <v>44050</v>
      </c>
      <c r="T1610" s="144">
        <v>1675</v>
      </c>
      <c r="U1610" s="144" t="s">
        <v>69</v>
      </c>
      <c r="V1610" s="144">
        <v>318</v>
      </c>
      <c r="W1610" s="144" t="str">
        <f t="shared" si="222"/>
        <v>Active</v>
      </c>
      <c r="X1610" s="144">
        <v>1675</v>
      </c>
      <c r="Y1610" s="157" t="s">
        <v>70</v>
      </c>
      <c r="Z1610" s="386">
        <v>1</v>
      </c>
      <c r="AA1610" s="386">
        <v>0.98</v>
      </c>
      <c r="AB1610" s="387" t="s">
        <v>65</v>
      </c>
      <c r="AC1610" s="157"/>
    </row>
    <row r="1611" spans="9:29">
      <c r="I1611" s="342">
        <v>4</v>
      </c>
      <c r="J1611" s="144" t="str">
        <f t="shared" si="220"/>
        <v>LARGE</v>
      </c>
      <c r="K1611" s="144" t="str">
        <f t="shared" si="221"/>
        <v>MEDIUM</v>
      </c>
      <c r="L1611" s="144" t="str" cm="1">
        <f t="array" ref="L1611">_xlfn.IFS(I1611&lt;=2,"SMALL",I1611&lt;=5,"MEDIUM",I1611&gt;5,"LARGE")</f>
        <v>MEDIUM</v>
      </c>
      <c r="M1611" s="144" t="str">
        <f t="shared" si="218"/>
        <v>NO</v>
      </c>
      <c r="N1611" s="374">
        <v>4.88</v>
      </c>
      <c r="O1611" s="374">
        <f t="shared" si="219"/>
        <v>5</v>
      </c>
      <c r="P1611" s="158" t="str" cm="1">
        <f t="array" ref="P1611">_xlfn.SWITCH(ROUND(N1611,0),5,"Excellent",4,"Good",3,"ok","Bad")</f>
        <v>Excellent</v>
      </c>
      <c r="Q1611" s="144">
        <v>8</v>
      </c>
      <c r="R1611" s="385">
        <v>42315</v>
      </c>
      <c r="S1611" s="385">
        <v>42917</v>
      </c>
      <c r="T1611" s="144">
        <v>2137</v>
      </c>
      <c r="U1611" s="144" t="s">
        <v>73</v>
      </c>
      <c r="V1611" s="144">
        <v>228</v>
      </c>
      <c r="W1611" s="144" t="str">
        <f t="shared" si="222"/>
        <v>Active</v>
      </c>
      <c r="X1611" s="144">
        <v>2137</v>
      </c>
      <c r="Y1611" s="157" t="s">
        <v>122</v>
      </c>
      <c r="Z1611" s="386">
        <v>0.3</v>
      </c>
      <c r="AA1611" s="386">
        <v>0.88</v>
      </c>
      <c r="AB1611" s="387" t="s">
        <v>62</v>
      </c>
      <c r="AC1611" s="157"/>
    </row>
    <row r="1612" spans="9:29">
      <c r="I1612" s="342">
        <v>2</v>
      </c>
      <c r="J1612" s="144" t="str">
        <f t="shared" si="220"/>
        <v>SMALL</v>
      </c>
      <c r="K1612" s="144" t="str">
        <f t="shared" si="221"/>
        <v>SMALL</v>
      </c>
      <c r="L1612" s="144" t="str" cm="1">
        <f t="array" ref="L1612">_xlfn.IFS(I1612&lt;=2,"SMALL",I1612&lt;=5,"MEDIUM",I1612&gt;5,"LARGE")</f>
        <v>SMALL</v>
      </c>
      <c r="M1612" s="144" t="str">
        <f t="shared" si="218"/>
        <v>NO</v>
      </c>
      <c r="N1612" s="374">
        <v>4</v>
      </c>
      <c r="O1612" s="374">
        <f t="shared" si="219"/>
        <v>4</v>
      </c>
      <c r="P1612" s="158" t="str" cm="1">
        <f t="array" ref="P1612">_xlfn.SWITCH(ROUND(N1612,0),5,"Excellent",4,"Good",3,"ok","Bad")</f>
        <v>Good</v>
      </c>
      <c r="Q1612" s="144">
        <v>5</v>
      </c>
      <c r="R1612" s="385">
        <v>42305</v>
      </c>
      <c r="S1612" s="385">
        <v>43223</v>
      </c>
      <c r="T1612" s="144">
        <v>2137</v>
      </c>
      <c r="U1612" s="144" t="s">
        <v>73</v>
      </c>
      <c r="V1612" s="144">
        <v>364</v>
      </c>
      <c r="W1612" s="144" t="str">
        <f t="shared" si="222"/>
        <v>Active</v>
      </c>
      <c r="X1612" s="144">
        <v>2137</v>
      </c>
      <c r="Y1612" s="157" t="s">
        <v>122</v>
      </c>
      <c r="Z1612" s="386">
        <v>0</v>
      </c>
      <c r="AA1612" s="386">
        <v>1</v>
      </c>
      <c r="AB1612" s="387" t="s">
        <v>65</v>
      </c>
      <c r="AC1612" s="157"/>
    </row>
    <row r="1613" spans="9:29">
      <c r="I1613" s="342">
        <v>5</v>
      </c>
      <c r="J1613" s="144" t="str">
        <f t="shared" si="220"/>
        <v>LARGE</v>
      </c>
      <c r="K1613" s="144" t="str">
        <f t="shared" si="221"/>
        <v>MEDIUM</v>
      </c>
      <c r="L1613" s="144" t="str" cm="1">
        <f t="array" ref="L1613">_xlfn.IFS(I1613&lt;=2,"SMALL",I1613&lt;=5,"MEDIUM",I1613&gt;5,"LARGE")</f>
        <v>MEDIUM</v>
      </c>
      <c r="M1613" s="144" t="str">
        <f t="shared" si="218"/>
        <v>NO</v>
      </c>
      <c r="N1613" s="374">
        <v>5</v>
      </c>
      <c r="O1613" s="374">
        <f t="shared" si="219"/>
        <v>5</v>
      </c>
      <c r="P1613" s="158" t="str" cm="1">
        <f t="array" ref="P1613">_xlfn.SWITCH(ROUND(N1613,0),5,"Excellent",4,"Good",3,"ok","Bad")</f>
        <v>Excellent</v>
      </c>
      <c r="Q1613" s="144">
        <v>6</v>
      </c>
      <c r="R1613" s="385">
        <v>43319</v>
      </c>
      <c r="S1613" s="385">
        <v>43831</v>
      </c>
      <c r="T1613" s="144">
        <v>2511</v>
      </c>
      <c r="U1613" s="144" t="s">
        <v>60</v>
      </c>
      <c r="V1613" s="144">
        <v>364</v>
      </c>
      <c r="W1613" s="144" t="str">
        <f t="shared" si="222"/>
        <v>Active</v>
      </c>
      <c r="X1613" s="144">
        <v>2511</v>
      </c>
      <c r="Y1613" s="157" t="s">
        <v>70</v>
      </c>
      <c r="Z1613" s="386">
        <v>1</v>
      </c>
      <c r="AA1613" s="386">
        <v>0.99</v>
      </c>
      <c r="AB1613" s="387" t="s">
        <v>62</v>
      </c>
      <c r="AC1613" s="157"/>
    </row>
    <row r="1614" spans="9:29">
      <c r="I1614" s="342">
        <v>2</v>
      </c>
      <c r="J1614" s="144" t="str">
        <f t="shared" si="220"/>
        <v>SMALL</v>
      </c>
      <c r="K1614" s="144" t="str">
        <f t="shared" si="221"/>
        <v>SMALL</v>
      </c>
      <c r="L1614" s="144" t="str" cm="1">
        <f t="array" ref="L1614">_xlfn.IFS(I1614&lt;=2,"SMALL",I1614&lt;=5,"MEDIUM",I1614&gt;5,"LARGE")</f>
        <v>SMALL</v>
      </c>
      <c r="M1614" s="144" t="str">
        <f t="shared" si="218"/>
        <v>NO</v>
      </c>
      <c r="N1614" s="374">
        <v>4.71</v>
      </c>
      <c r="O1614" s="374">
        <f t="shared" si="219"/>
        <v>5</v>
      </c>
      <c r="P1614" s="158" t="str" cm="1">
        <f t="array" ref="P1614">_xlfn.SWITCH(ROUND(N1614,0),5,"Excellent",4,"Good",3,"ok","Bad")</f>
        <v>Excellent</v>
      </c>
      <c r="Q1614" s="144">
        <v>7</v>
      </c>
      <c r="R1614" s="385">
        <v>42394</v>
      </c>
      <c r="S1614" s="385">
        <v>44044</v>
      </c>
      <c r="T1614" s="144">
        <v>2390</v>
      </c>
      <c r="U1614" s="144" t="s">
        <v>60</v>
      </c>
      <c r="V1614" s="144">
        <v>0</v>
      </c>
      <c r="W1614" s="144" t="str">
        <f t="shared" si="222"/>
        <v>Inactive</v>
      </c>
      <c r="X1614" s="144">
        <v>2390</v>
      </c>
      <c r="Y1614" s="157" t="s">
        <v>64</v>
      </c>
      <c r="Z1614" s="386">
        <v>1</v>
      </c>
      <c r="AA1614" s="386">
        <v>0.19</v>
      </c>
      <c r="AB1614" s="387" t="s">
        <v>65</v>
      </c>
      <c r="AC1614" s="157"/>
    </row>
    <row r="1615" spans="9:29">
      <c r="I1615" s="342">
        <v>1</v>
      </c>
      <c r="J1615" s="144" t="str">
        <f t="shared" si="220"/>
        <v>SMALL</v>
      </c>
      <c r="K1615" s="144" t="str">
        <f t="shared" si="221"/>
        <v>SMALL</v>
      </c>
      <c r="L1615" s="144" t="str" cm="1">
        <f t="array" ref="L1615">_xlfn.IFS(I1615&lt;=2,"SMALL",I1615&lt;=5,"MEDIUM",I1615&gt;5,"LARGE")</f>
        <v>SMALL</v>
      </c>
      <c r="M1615" s="144" t="str">
        <f t="shared" si="218"/>
        <v>YES</v>
      </c>
      <c r="N1615" s="374">
        <v>4.8099999999999996</v>
      </c>
      <c r="O1615" s="374">
        <f t="shared" si="219"/>
        <v>5</v>
      </c>
      <c r="P1615" s="158" t="str" cm="1">
        <f t="array" ref="P1615">_xlfn.SWITCH(ROUND(N1615,0),5,"Excellent",4,"Good",3,"ok","Bad")</f>
        <v>Excellent</v>
      </c>
      <c r="Q1615" s="144">
        <v>160</v>
      </c>
      <c r="R1615" s="385">
        <v>42557</v>
      </c>
      <c r="S1615" s="385">
        <v>43838</v>
      </c>
      <c r="T1615" s="144">
        <v>2055</v>
      </c>
      <c r="U1615" s="144" t="s">
        <v>60</v>
      </c>
      <c r="V1615" s="144">
        <v>0</v>
      </c>
      <c r="W1615" s="144" t="str">
        <f t="shared" si="222"/>
        <v>Inactive</v>
      </c>
      <c r="X1615" s="144">
        <v>2055</v>
      </c>
      <c r="Y1615" s="157" t="s">
        <v>61</v>
      </c>
      <c r="Z1615" s="386">
        <v>0.8</v>
      </c>
      <c r="AA1615" s="386">
        <v>0.8</v>
      </c>
      <c r="AB1615" s="387" t="s">
        <v>65</v>
      </c>
      <c r="AC1615" s="157"/>
    </row>
    <row r="1616" spans="9:29">
      <c r="I1616" s="342">
        <v>2</v>
      </c>
      <c r="J1616" s="144" t="str">
        <f t="shared" si="220"/>
        <v>SMALL</v>
      </c>
      <c r="K1616" s="144" t="str">
        <f t="shared" si="221"/>
        <v>SMALL</v>
      </c>
      <c r="L1616" s="144" t="str" cm="1">
        <f t="array" ref="L1616">_xlfn.IFS(I1616&lt;=2,"SMALL",I1616&lt;=5,"MEDIUM",I1616&gt;5,"LARGE")</f>
        <v>SMALL</v>
      </c>
      <c r="M1616" s="144" t="str">
        <f t="shared" si="218"/>
        <v>NO</v>
      </c>
      <c r="N1616" s="374">
        <v>4.92</v>
      </c>
      <c r="O1616" s="374">
        <f t="shared" si="219"/>
        <v>5</v>
      </c>
      <c r="P1616" s="158" t="str" cm="1">
        <f t="array" ref="P1616">_xlfn.SWITCH(ROUND(N1616,0),5,"Excellent",4,"Good",3,"ok","Bad")</f>
        <v>Excellent</v>
      </c>
      <c r="Q1616" s="144">
        <v>48</v>
      </c>
      <c r="R1616" s="385">
        <v>42318</v>
      </c>
      <c r="S1616" s="385">
        <v>43834</v>
      </c>
      <c r="T1616" s="144">
        <v>1232</v>
      </c>
      <c r="U1616" s="144" t="s">
        <v>69</v>
      </c>
      <c r="V1616" s="144">
        <v>269</v>
      </c>
      <c r="W1616" s="144" t="str">
        <f t="shared" si="222"/>
        <v>Active</v>
      </c>
      <c r="X1616" s="144">
        <v>1232</v>
      </c>
      <c r="Y1616" s="157" t="s">
        <v>64</v>
      </c>
      <c r="Z1616" s="386">
        <v>0.5</v>
      </c>
      <c r="AA1616" s="386">
        <v>0.67</v>
      </c>
      <c r="AB1616" s="387" t="s">
        <v>65</v>
      </c>
      <c r="AC1616" s="157"/>
    </row>
    <row r="1617" spans="9:29">
      <c r="I1617" s="342">
        <v>4</v>
      </c>
      <c r="J1617" s="144" t="str">
        <f t="shared" si="220"/>
        <v>LARGE</v>
      </c>
      <c r="K1617" s="144" t="str">
        <f t="shared" si="221"/>
        <v>MEDIUM</v>
      </c>
      <c r="L1617" s="144" t="str" cm="1">
        <f t="array" ref="L1617">_xlfn.IFS(I1617&lt;=2,"SMALL",I1617&lt;=5,"MEDIUM",I1617&gt;5,"LARGE")</f>
        <v>MEDIUM</v>
      </c>
      <c r="M1617" s="144" t="str">
        <f t="shared" si="218"/>
        <v>YES</v>
      </c>
      <c r="N1617" s="374">
        <v>4.82</v>
      </c>
      <c r="O1617" s="374">
        <f t="shared" si="219"/>
        <v>5</v>
      </c>
      <c r="P1617" s="158" t="str" cm="1">
        <f t="array" ref="P1617">_xlfn.SWITCH(ROUND(N1617,0),5,"Excellent",4,"Good",3,"ok","Bad")</f>
        <v>Excellent</v>
      </c>
      <c r="Q1617" s="144">
        <v>150</v>
      </c>
      <c r="R1617" s="385">
        <v>42335</v>
      </c>
      <c r="S1617" s="385">
        <v>43905</v>
      </c>
      <c r="T1617" s="144">
        <v>2512</v>
      </c>
      <c r="U1617" s="144" t="s">
        <v>69</v>
      </c>
      <c r="V1617" s="144">
        <v>218</v>
      </c>
      <c r="W1617" s="144" t="str">
        <f t="shared" si="222"/>
        <v>Active</v>
      </c>
      <c r="X1617" s="144">
        <v>2512</v>
      </c>
      <c r="Y1617" s="157" t="s">
        <v>64</v>
      </c>
      <c r="Z1617" s="386">
        <v>1</v>
      </c>
      <c r="AA1617" s="386">
        <v>0.96</v>
      </c>
      <c r="AB1617" s="387" t="s">
        <v>62</v>
      </c>
      <c r="AC1617" s="157"/>
    </row>
    <row r="1618" spans="9:29">
      <c r="I1618" s="342">
        <v>2</v>
      </c>
      <c r="J1618" s="144" t="str">
        <f t="shared" si="220"/>
        <v>SMALL</v>
      </c>
      <c r="K1618" s="144" t="str">
        <f t="shared" si="221"/>
        <v>SMALL</v>
      </c>
      <c r="L1618" s="144" t="str" cm="1">
        <f t="array" ref="L1618">_xlfn.IFS(I1618&lt;=2,"SMALL",I1618&lt;=5,"MEDIUM",I1618&gt;5,"LARGE")</f>
        <v>SMALL</v>
      </c>
      <c r="M1618" s="144" t="str">
        <f t="shared" si="218"/>
        <v>NO</v>
      </c>
      <c r="N1618" s="374">
        <v>4.83</v>
      </c>
      <c r="O1618" s="374">
        <f t="shared" si="219"/>
        <v>5</v>
      </c>
      <c r="P1618" s="158" t="str" cm="1">
        <f t="array" ref="P1618">_xlfn.SWITCH(ROUND(N1618,0),5,"Excellent",4,"Good",3,"ok","Bad")</f>
        <v>Excellent</v>
      </c>
      <c r="Q1618" s="144">
        <v>64</v>
      </c>
      <c r="R1618" s="385">
        <v>42488</v>
      </c>
      <c r="S1618" s="385">
        <v>43833</v>
      </c>
      <c r="T1618" s="144">
        <v>686</v>
      </c>
      <c r="U1618" s="144" t="s">
        <v>60</v>
      </c>
      <c r="V1618" s="144">
        <v>365</v>
      </c>
      <c r="W1618" s="144" t="str">
        <f t="shared" si="222"/>
        <v>Active</v>
      </c>
      <c r="X1618" s="144">
        <v>686</v>
      </c>
      <c r="Y1618" s="157" t="s">
        <v>61</v>
      </c>
      <c r="Z1618" s="386">
        <v>0.75</v>
      </c>
      <c r="AA1618" s="386">
        <v>1</v>
      </c>
      <c r="AB1618" s="387" t="s">
        <v>65</v>
      </c>
      <c r="AC1618" s="157"/>
    </row>
    <row r="1619" spans="9:29">
      <c r="I1619" s="342">
        <v>2</v>
      </c>
      <c r="J1619" s="144" t="str">
        <f t="shared" si="220"/>
        <v>SMALL</v>
      </c>
      <c r="K1619" s="144" t="str">
        <f t="shared" si="221"/>
        <v>SMALL</v>
      </c>
      <c r="L1619" s="144" t="str" cm="1">
        <f t="array" ref="L1619">_xlfn.IFS(I1619&lt;=2,"SMALL",I1619&lt;=5,"MEDIUM",I1619&gt;5,"LARGE")</f>
        <v>SMALL</v>
      </c>
      <c r="M1619" s="144" t="str">
        <f t="shared" si="218"/>
        <v>NO</v>
      </c>
      <c r="N1619" s="374">
        <v>4.92</v>
      </c>
      <c r="O1619" s="374">
        <f t="shared" si="219"/>
        <v>5</v>
      </c>
      <c r="P1619" s="158" t="str" cm="1">
        <f t="array" ref="P1619">_xlfn.SWITCH(ROUND(N1619,0),5,"Excellent",4,"Good",3,"ok","Bad")</f>
        <v>Excellent</v>
      </c>
      <c r="Q1619" s="144">
        <v>71</v>
      </c>
      <c r="R1619" s="385">
        <v>42317</v>
      </c>
      <c r="S1619" s="385">
        <v>43901</v>
      </c>
      <c r="T1619" s="144">
        <v>1650</v>
      </c>
      <c r="U1619" s="144" t="s">
        <v>69</v>
      </c>
      <c r="V1619" s="144">
        <v>4</v>
      </c>
      <c r="W1619" s="144" t="str">
        <f t="shared" si="222"/>
        <v>Active</v>
      </c>
      <c r="X1619" s="144">
        <v>1650</v>
      </c>
      <c r="Y1619" s="157" t="s">
        <v>70</v>
      </c>
      <c r="Z1619" s="386">
        <v>0.67</v>
      </c>
      <c r="AA1619" s="386">
        <v>0.71</v>
      </c>
      <c r="AB1619" s="387" t="s">
        <v>65</v>
      </c>
      <c r="AC1619" s="157"/>
    </row>
    <row r="1620" spans="9:29">
      <c r="I1620" s="342">
        <v>1</v>
      </c>
      <c r="J1620" s="144" t="str">
        <f t="shared" si="220"/>
        <v>SMALL</v>
      </c>
      <c r="K1620" s="144" t="str">
        <f t="shared" si="221"/>
        <v>SMALL</v>
      </c>
      <c r="L1620" s="144" t="str" cm="1">
        <f t="array" ref="L1620">_xlfn.IFS(I1620&lt;=2,"SMALL",I1620&lt;=5,"MEDIUM",I1620&gt;5,"LARGE")</f>
        <v>SMALL</v>
      </c>
      <c r="M1620" s="144" t="str">
        <f t="shared" si="218"/>
        <v>NO</v>
      </c>
      <c r="N1620" s="374">
        <v>4.78</v>
      </c>
      <c r="O1620" s="374">
        <f t="shared" si="219"/>
        <v>5</v>
      </c>
      <c r="P1620" s="158" t="str" cm="1">
        <f t="array" ref="P1620">_xlfn.SWITCH(ROUND(N1620,0),5,"Excellent",4,"Good",3,"ok","Bad")</f>
        <v>Excellent</v>
      </c>
      <c r="Q1620" s="144">
        <v>18</v>
      </c>
      <c r="R1620" s="385">
        <v>42521</v>
      </c>
      <c r="S1620" s="385">
        <v>43922</v>
      </c>
      <c r="T1620" s="144">
        <v>402</v>
      </c>
      <c r="U1620" s="144" t="s">
        <v>60</v>
      </c>
      <c r="V1620" s="144">
        <v>103</v>
      </c>
      <c r="W1620" s="144" t="str">
        <f t="shared" si="222"/>
        <v>Active</v>
      </c>
      <c r="X1620" s="144">
        <v>402</v>
      </c>
      <c r="Y1620" s="157" t="s">
        <v>122</v>
      </c>
      <c r="Z1620" s="386">
        <v>0.33</v>
      </c>
      <c r="AA1620" s="386">
        <v>0.67</v>
      </c>
      <c r="AB1620" s="387" t="s">
        <v>65</v>
      </c>
      <c r="AC1620" s="157"/>
    </row>
    <row r="1621" spans="9:29">
      <c r="I1621" s="342">
        <v>1</v>
      </c>
      <c r="J1621" s="144" t="str">
        <f t="shared" si="220"/>
        <v>SMALL</v>
      </c>
      <c r="K1621" s="144" t="str">
        <f t="shared" si="221"/>
        <v>SMALL</v>
      </c>
      <c r="L1621" s="144" t="str" cm="1">
        <f t="array" ref="L1621">_xlfn.IFS(I1621&lt;=2,"SMALL",I1621&lt;=5,"MEDIUM",I1621&gt;5,"LARGE")</f>
        <v>SMALL</v>
      </c>
      <c r="M1621" s="144" t="str">
        <f t="shared" si="218"/>
        <v>NO</v>
      </c>
      <c r="N1621" s="374">
        <v>5</v>
      </c>
      <c r="O1621" s="374">
        <f t="shared" si="219"/>
        <v>5</v>
      </c>
      <c r="P1621" s="158" t="str" cm="1">
        <f t="array" ref="P1621">_xlfn.SWITCH(ROUND(N1621,0),5,"Excellent",4,"Good",3,"ok","Bad")</f>
        <v>Excellent</v>
      </c>
      <c r="Q1621" s="144">
        <v>30</v>
      </c>
      <c r="R1621" s="385">
        <v>42310</v>
      </c>
      <c r="S1621" s="385">
        <v>44045</v>
      </c>
      <c r="T1621" s="144">
        <v>2514</v>
      </c>
      <c r="U1621" s="144" t="s">
        <v>60</v>
      </c>
      <c r="V1621" s="144">
        <v>44</v>
      </c>
      <c r="W1621" s="144" t="str">
        <f t="shared" si="222"/>
        <v>Active</v>
      </c>
      <c r="X1621" s="144">
        <v>2514</v>
      </c>
      <c r="Y1621" s="157" t="s">
        <v>61</v>
      </c>
      <c r="Z1621" s="386">
        <v>0.8</v>
      </c>
      <c r="AA1621" s="386">
        <v>0.88</v>
      </c>
      <c r="AB1621" s="387" t="s">
        <v>62</v>
      </c>
      <c r="AC1621" s="157"/>
    </row>
    <row r="1622" spans="9:29">
      <c r="I1622" s="342">
        <v>2</v>
      </c>
      <c r="J1622" s="144" t="str">
        <f t="shared" si="220"/>
        <v>SMALL</v>
      </c>
      <c r="K1622" s="144" t="str">
        <f t="shared" si="221"/>
        <v>SMALL</v>
      </c>
      <c r="L1622" s="144" t="str" cm="1">
        <f t="array" ref="L1622">_xlfn.IFS(I1622&lt;=2,"SMALL",I1622&lt;=5,"MEDIUM",I1622&gt;5,"LARGE")</f>
        <v>SMALL</v>
      </c>
      <c r="M1622" s="144" t="str">
        <f t="shared" si="218"/>
        <v>NO</v>
      </c>
      <c r="N1622" s="374">
        <v>4.9800000000000004</v>
      </c>
      <c r="O1622" s="374">
        <f t="shared" si="219"/>
        <v>5</v>
      </c>
      <c r="P1622" s="158" t="str" cm="1">
        <f t="array" ref="P1622">_xlfn.SWITCH(ROUND(N1622,0),5,"Excellent",4,"Good",3,"ok","Bad")</f>
        <v>Excellent</v>
      </c>
      <c r="Q1622" s="144">
        <v>44</v>
      </c>
      <c r="R1622" s="385">
        <v>43205</v>
      </c>
      <c r="S1622" s="385">
        <v>43898</v>
      </c>
      <c r="T1622" s="144">
        <v>1915</v>
      </c>
      <c r="U1622" s="144" t="s">
        <v>69</v>
      </c>
      <c r="V1622" s="144">
        <v>15</v>
      </c>
      <c r="W1622" s="144" t="str">
        <f t="shared" si="222"/>
        <v>Active</v>
      </c>
      <c r="X1622" s="144">
        <v>1915</v>
      </c>
      <c r="Y1622" s="157" t="s">
        <v>61</v>
      </c>
      <c r="Z1622" s="386">
        <v>1</v>
      </c>
      <c r="AA1622" s="386">
        <v>0.98</v>
      </c>
      <c r="AB1622" s="387" t="s">
        <v>62</v>
      </c>
      <c r="AC1622" s="157"/>
    </row>
    <row r="1623" spans="9:29">
      <c r="I1623" s="342">
        <v>1</v>
      </c>
      <c r="J1623" s="144" t="str">
        <f t="shared" si="220"/>
        <v>SMALL</v>
      </c>
      <c r="K1623" s="144" t="str">
        <f t="shared" si="221"/>
        <v>SMALL</v>
      </c>
      <c r="L1623" s="144" t="str" cm="1">
        <f t="array" ref="L1623">_xlfn.IFS(I1623&lt;=2,"SMALL",I1623&lt;=5,"MEDIUM",I1623&gt;5,"LARGE")</f>
        <v>SMALL</v>
      </c>
      <c r="M1623" s="144" t="str">
        <f t="shared" si="218"/>
        <v>NO</v>
      </c>
      <c r="N1623" s="374">
        <v>5</v>
      </c>
      <c r="O1623" s="374">
        <f t="shared" si="219"/>
        <v>5</v>
      </c>
      <c r="P1623" s="158" t="str" cm="1">
        <f t="array" ref="P1623">_xlfn.SWITCH(ROUND(N1623,0),5,"Excellent",4,"Good",3,"ok","Bad")</f>
        <v>Excellent</v>
      </c>
      <c r="Q1623" s="144">
        <v>38</v>
      </c>
      <c r="R1623" s="385">
        <v>42653</v>
      </c>
      <c r="S1623" s="385">
        <v>43921</v>
      </c>
      <c r="T1623" s="144">
        <v>2097</v>
      </c>
      <c r="U1623" s="144" t="s">
        <v>60</v>
      </c>
      <c r="V1623" s="144">
        <v>114</v>
      </c>
      <c r="W1623" s="144" t="str">
        <f t="shared" si="222"/>
        <v>Active</v>
      </c>
      <c r="X1623" s="144">
        <v>2097</v>
      </c>
      <c r="Y1623" s="157" t="s">
        <v>70</v>
      </c>
      <c r="Z1623" s="386">
        <v>1</v>
      </c>
      <c r="AA1623" s="386">
        <v>0.57999999999999996</v>
      </c>
      <c r="AB1623" s="387" t="s">
        <v>65</v>
      </c>
      <c r="AC1623" s="157"/>
    </row>
    <row r="1624" spans="9:29">
      <c r="I1624" s="342">
        <v>4</v>
      </c>
      <c r="J1624" s="144" t="str">
        <f t="shared" si="220"/>
        <v>LARGE</v>
      </c>
      <c r="K1624" s="144" t="str">
        <f t="shared" si="221"/>
        <v>MEDIUM</v>
      </c>
      <c r="L1624" s="144" t="str" cm="1">
        <f t="array" ref="L1624">_xlfn.IFS(I1624&lt;=2,"SMALL",I1624&lt;=5,"MEDIUM",I1624&gt;5,"LARGE")</f>
        <v>MEDIUM</v>
      </c>
      <c r="M1624" s="144" t="str">
        <f t="shared" si="218"/>
        <v>NO</v>
      </c>
      <c r="N1624" s="374">
        <v>4.75</v>
      </c>
      <c r="O1624" s="374">
        <f t="shared" si="219"/>
        <v>5</v>
      </c>
      <c r="P1624" s="158" t="str" cm="1">
        <f t="array" ref="P1624">_xlfn.SWITCH(ROUND(N1624,0),5,"Excellent",4,"Good",3,"ok","Bad")</f>
        <v>Excellent</v>
      </c>
      <c r="Q1624" s="144">
        <v>8</v>
      </c>
      <c r="R1624" s="385">
        <v>42333</v>
      </c>
      <c r="S1624" s="385">
        <v>43678</v>
      </c>
      <c r="T1624" s="144">
        <v>2137</v>
      </c>
      <c r="U1624" s="144" t="s">
        <v>73</v>
      </c>
      <c r="V1624" s="144">
        <v>228</v>
      </c>
      <c r="W1624" s="144" t="str">
        <f t="shared" si="222"/>
        <v>Active</v>
      </c>
      <c r="X1624" s="144">
        <v>2137</v>
      </c>
      <c r="Y1624" s="157" t="s">
        <v>64</v>
      </c>
      <c r="Z1624" s="386">
        <v>1</v>
      </c>
      <c r="AA1624" s="386">
        <v>0.91</v>
      </c>
      <c r="AB1624" s="387" t="s">
        <v>62</v>
      </c>
      <c r="AC1624" s="157"/>
    </row>
    <row r="1625" spans="9:29">
      <c r="I1625" s="342">
        <v>2</v>
      </c>
      <c r="J1625" s="144" t="str">
        <f t="shared" si="220"/>
        <v>SMALL</v>
      </c>
      <c r="K1625" s="144" t="str">
        <f t="shared" si="221"/>
        <v>SMALL</v>
      </c>
      <c r="L1625" s="144" t="str" cm="1">
        <f t="array" ref="L1625">_xlfn.IFS(I1625&lt;=2,"SMALL",I1625&lt;=5,"MEDIUM",I1625&gt;5,"LARGE")</f>
        <v>SMALL</v>
      </c>
      <c r="M1625" s="144" t="str">
        <f t="shared" si="218"/>
        <v>NO</v>
      </c>
      <c r="N1625" s="374">
        <v>5</v>
      </c>
      <c r="O1625" s="374">
        <f t="shared" si="219"/>
        <v>5</v>
      </c>
      <c r="P1625" s="158" t="str" cm="1">
        <f t="array" ref="P1625">_xlfn.SWITCH(ROUND(N1625,0),5,"Excellent",4,"Good",3,"ok","Bad")</f>
        <v>Excellent</v>
      </c>
      <c r="Q1625" s="144">
        <v>6</v>
      </c>
      <c r="R1625" s="385">
        <v>42309</v>
      </c>
      <c r="S1625" s="385">
        <v>42368</v>
      </c>
      <c r="T1625" s="144">
        <v>2516</v>
      </c>
      <c r="U1625" s="144" t="s">
        <v>69</v>
      </c>
      <c r="V1625" s="144">
        <v>0</v>
      </c>
      <c r="W1625" s="144" t="str">
        <f t="shared" si="222"/>
        <v>Inactive</v>
      </c>
      <c r="X1625" s="144">
        <v>2516</v>
      </c>
      <c r="Y1625" s="157" t="s">
        <v>70</v>
      </c>
      <c r="Z1625" s="386">
        <v>0.83</v>
      </c>
      <c r="AA1625" s="386">
        <v>0.9</v>
      </c>
      <c r="AB1625" s="387" t="s">
        <v>65</v>
      </c>
      <c r="AC1625" s="157"/>
    </row>
    <row r="1626" spans="9:29">
      <c r="I1626" s="342">
        <v>2</v>
      </c>
      <c r="J1626" s="144" t="str">
        <f t="shared" si="220"/>
        <v>SMALL</v>
      </c>
      <c r="K1626" s="144" t="str">
        <f t="shared" si="221"/>
        <v>SMALL</v>
      </c>
      <c r="L1626" s="144" t="str" cm="1">
        <f t="array" ref="L1626">_xlfn.IFS(I1626&lt;=2,"SMALL",I1626&lt;=5,"MEDIUM",I1626&gt;5,"LARGE")</f>
        <v>SMALL</v>
      </c>
      <c r="M1626" s="144" t="str">
        <f t="shared" si="218"/>
        <v>NO</v>
      </c>
      <c r="N1626" s="374">
        <v>4.92</v>
      </c>
      <c r="O1626" s="374">
        <f t="shared" si="219"/>
        <v>5</v>
      </c>
      <c r="P1626" s="158" t="str" cm="1">
        <f t="array" ref="P1626">_xlfn.SWITCH(ROUND(N1626,0),5,"Excellent",4,"Good",3,"ok","Bad")</f>
        <v>Excellent</v>
      </c>
      <c r="Q1626" s="144">
        <v>84</v>
      </c>
      <c r="R1626" s="385">
        <v>42352</v>
      </c>
      <c r="S1626" s="385">
        <v>43899</v>
      </c>
      <c r="T1626" s="144">
        <v>2517</v>
      </c>
      <c r="U1626" s="144" t="s">
        <v>60</v>
      </c>
      <c r="V1626" s="144">
        <v>318</v>
      </c>
      <c r="W1626" s="144" t="str">
        <f t="shared" si="222"/>
        <v>Active</v>
      </c>
      <c r="X1626" s="144">
        <v>2517</v>
      </c>
      <c r="Y1626" s="157" t="s">
        <v>70</v>
      </c>
      <c r="Z1626" s="386">
        <v>1</v>
      </c>
      <c r="AA1626" s="386">
        <v>0.91</v>
      </c>
      <c r="AB1626" s="387" t="s">
        <v>62</v>
      </c>
      <c r="AC1626" s="157"/>
    </row>
    <row r="1627" spans="9:29">
      <c r="I1627" s="342">
        <v>3</v>
      </c>
      <c r="J1627" s="144" t="str">
        <f t="shared" si="220"/>
        <v>LARGE</v>
      </c>
      <c r="K1627" s="144" t="str">
        <f t="shared" si="221"/>
        <v>MEDIUM</v>
      </c>
      <c r="L1627" s="144" t="str" cm="1">
        <f t="array" ref="L1627">_xlfn.IFS(I1627&lt;=2,"SMALL",I1627&lt;=5,"MEDIUM",I1627&gt;5,"LARGE")</f>
        <v>MEDIUM</v>
      </c>
      <c r="M1627" s="144" t="str">
        <f t="shared" si="218"/>
        <v>NO</v>
      </c>
      <c r="N1627" s="374">
        <v>4.7</v>
      </c>
      <c r="O1627" s="374">
        <f t="shared" si="219"/>
        <v>5</v>
      </c>
      <c r="P1627" s="158" t="str" cm="1">
        <f t="array" ref="P1627">_xlfn.SWITCH(ROUND(N1627,0),5,"Excellent",4,"Good",3,"ok","Bad")</f>
        <v>Excellent</v>
      </c>
      <c r="Q1627" s="144">
        <v>10</v>
      </c>
      <c r="R1627" s="385">
        <v>42714</v>
      </c>
      <c r="S1627" s="385">
        <v>43982</v>
      </c>
      <c r="T1627" s="144">
        <v>2518</v>
      </c>
      <c r="U1627" s="144" t="s">
        <v>69</v>
      </c>
      <c r="V1627" s="144">
        <v>362</v>
      </c>
      <c r="W1627" s="144" t="str">
        <f t="shared" si="222"/>
        <v>Active</v>
      </c>
      <c r="X1627" s="144">
        <v>2518</v>
      </c>
      <c r="Y1627" s="157" t="s">
        <v>61</v>
      </c>
      <c r="Z1627" s="386">
        <v>0.8</v>
      </c>
      <c r="AA1627" s="386">
        <v>0.44</v>
      </c>
      <c r="AB1627" s="387" t="s">
        <v>65</v>
      </c>
      <c r="AC1627" s="157"/>
    </row>
    <row r="1628" spans="9:29">
      <c r="I1628" s="342">
        <v>3</v>
      </c>
      <c r="J1628" s="144" t="str">
        <f t="shared" si="220"/>
        <v>LARGE</v>
      </c>
      <c r="K1628" s="144" t="str">
        <f t="shared" si="221"/>
        <v>MEDIUM</v>
      </c>
      <c r="L1628" s="144" t="str" cm="1">
        <f t="array" ref="L1628">_xlfn.IFS(I1628&lt;=2,"SMALL",I1628&lt;=5,"MEDIUM",I1628&gt;5,"LARGE")</f>
        <v>MEDIUM</v>
      </c>
      <c r="M1628" s="144" t="str">
        <f t="shared" si="218"/>
        <v>NO</v>
      </c>
      <c r="N1628" s="374">
        <v>4.79</v>
      </c>
      <c r="O1628" s="374">
        <f t="shared" si="219"/>
        <v>5</v>
      </c>
      <c r="P1628" s="158" t="str" cm="1">
        <f t="array" ref="P1628">_xlfn.SWITCH(ROUND(N1628,0),5,"Excellent",4,"Good",3,"ok","Bad")</f>
        <v>Excellent</v>
      </c>
      <c r="Q1628" s="144">
        <v>150</v>
      </c>
      <c r="R1628" s="385">
        <v>42380</v>
      </c>
      <c r="S1628" s="385">
        <v>43901</v>
      </c>
      <c r="T1628" s="144">
        <v>1148</v>
      </c>
      <c r="U1628" s="144" t="s">
        <v>69</v>
      </c>
      <c r="V1628" s="144">
        <v>47</v>
      </c>
      <c r="W1628" s="144" t="str">
        <f t="shared" si="222"/>
        <v>Active</v>
      </c>
      <c r="X1628" s="144">
        <v>1148</v>
      </c>
      <c r="Y1628" s="157" t="s">
        <v>70</v>
      </c>
      <c r="Z1628" s="386">
        <v>1</v>
      </c>
      <c r="AA1628" s="386">
        <v>0.83</v>
      </c>
      <c r="AB1628" s="387" t="s">
        <v>65</v>
      </c>
      <c r="AC1628" s="157"/>
    </row>
    <row r="1629" spans="9:29">
      <c r="I1629" s="342">
        <v>2</v>
      </c>
      <c r="J1629" s="144" t="str">
        <f t="shared" si="220"/>
        <v>SMALL</v>
      </c>
      <c r="K1629" s="144" t="str">
        <f t="shared" si="221"/>
        <v>SMALL</v>
      </c>
      <c r="L1629" s="144" t="str" cm="1">
        <f t="array" ref="L1629">_xlfn.IFS(I1629&lt;=2,"SMALL",I1629&lt;=5,"MEDIUM",I1629&gt;5,"LARGE")</f>
        <v>SMALL</v>
      </c>
      <c r="M1629" s="144" t="str">
        <f t="shared" si="218"/>
        <v>NO</v>
      </c>
      <c r="N1629" s="374">
        <v>5</v>
      </c>
      <c r="O1629" s="374">
        <f t="shared" si="219"/>
        <v>5</v>
      </c>
      <c r="P1629" s="158" t="str" cm="1">
        <f t="array" ref="P1629">_xlfn.SWITCH(ROUND(N1629,0),5,"Excellent",4,"Good",3,"ok","Bad")</f>
        <v>Excellent</v>
      </c>
      <c r="Q1629" s="144">
        <v>3</v>
      </c>
      <c r="R1629" s="385">
        <v>42657</v>
      </c>
      <c r="S1629" s="385">
        <v>43538</v>
      </c>
      <c r="T1629" s="144">
        <v>1442</v>
      </c>
      <c r="U1629" s="144" t="s">
        <v>60</v>
      </c>
      <c r="V1629" s="144">
        <v>165</v>
      </c>
      <c r="W1629" s="144" t="str">
        <f t="shared" si="222"/>
        <v>Active</v>
      </c>
      <c r="X1629" s="144">
        <v>1442</v>
      </c>
      <c r="Y1629" s="157" t="s">
        <v>70</v>
      </c>
      <c r="Z1629" s="386">
        <v>1</v>
      </c>
      <c r="AA1629" s="386">
        <v>1</v>
      </c>
      <c r="AB1629" s="387" t="s">
        <v>65</v>
      </c>
      <c r="AC1629" s="157"/>
    </row>
    <row r="1630" spans="9:29">
      <c r="I1630" s="342">
        <v>4</v>
      </c>
      <c r="J1630" s="144" t="str">
        <f t="shared" si="220"/>
        <v>LARGE</v>
      </c>
      <c r="K1630" s="144" t="str">
        <f t="shared" si="221"/>
        <v>MEDIUM</v>
      </c>
      <c r="L1630" s="144" t="str" cm="1">
        <f t="array" ref="L1630">_xlfn.IFS(I1630&lt;=2,"SMALL",I1630&lt;=5,"MEDIUM",I1630&gt;5,"LARGE")</f>
        <v>MEDIUM</v>
      </c>
      <c r="M1630" s="144" t="str">
        <f t="shared" si="218"/>
        <v>NO</v>
      </c>
      <c r="N1630" s="374">
        <v>4.91</v>
      </c>
      <c r="O1630" s="374">
        <f t="shared" si="219"/>
        <v>5</v>
      </c>
      <c r="P1630" s="158" t="str" cm="1">
        <f t="array" ref="P1630">_xlfn.SWITCH(ROUND(N1630,0),5,"Excellent",4,"Good",3,"ok","Bad")</f>
        <v>Excellent</v>
      </c>
      <c r="Q1630" s="144">
        <v>45</v>
      </c>
      <c r="R1630" s="385">
        <v>42353</v>
      </c>
      <c r="S1630" s="385">
        <v>44005</v>
      </c>
      <c r="T1630" s="144">
        <v>383</v>
      </c>
      <c r="U1630" s="144" t="s">
        <v>69</v>
      </c>
      <c r="V1630" s="144">
        <v>16</v>
      </c>
      <c r="W1630" s="144" t="str">
        <f t="shared" si="222"/>
        <v>Active</v>
      </c>
      <c r="X1630" s="144">
        <v>383</v>
      </c>
      <c r="Y1630" s="157" t="s">
        <v>61</v>
      </c>
      <c r="Z1630" s="386">
        <v>0.81</v>
      </c>
      <c r="AA1630" s="386">
        <v>0.43</v>
      </c>
      <c r="AB1630" s="387" t="s">
        <v>65</v>
      </c>
      <c r="AC1630" s="157"/>
    </row>
    <row r="1631" spans="9:29">
      <c r="I1631" s="342">
        <v>4</v>
      </c>
      <c r="J1631" s="144" t="str">
        <f t="shared" si="220"/>
        <v>LARGE</v>
      </c>
      <c r="K1631" s="144" t="str">
        <f t="shared" si="221"/>
        <v>MEDIUM</v>
      </c>
      <c r="L1631" s="144" t="str" cm="1">
        <f t="array" ref="L1631">_xlfn.IFS(I1631&lt;=2,"SMALL",I1631&lt;=5,"MEDIUM",I1631&gt;5,"LARGE")</f>
        <v>MEDIUM</v>
      </c>
      <c r="M1631" s="144" t="str">
        <f t="shared" si="218"/>
        <v>YES</v>
      </c>
      <c r="N1631" s="374">
        <v>4.92</v>
      </c>
      <c r="O1631" s="374">
        <f t="shared" si="219"/>
        <v>5</v>
      </c>
      <c r="P1631" s="158" t="str" cm="1">
        <f t="array" ref="P1631">_xlfn.SWITCH(ROUND(N1631,0),5,"Excellent",4,"Good",3,"ok","Bad")</f>
        <v>Excellent</v>
      </c>
      <c r="Q1631" s="144">
        <v>120</v>
      </c>
      <c r="R1631" s="385">
        <v>42355</v>
      </c>
      <c r="S1631" s="385">
        <v>44043</v>
      </c>
      <c r="T1631" s="144">
        <v>1678</v>
      </c>
      <c r="U1631" s="144" t="s">
        <v>69</v>
      </c>
      <c r="V1631" s="144">
        <v>96</v>
      </c>
      <c r="W1631" s="144" t="str">
        <f t="shared" si="222"/>
        <v>Active</v>
      </c>
      <c r="X1631" s="144">
        <v>1678</v>
      </c>
      <c r="Y1631" s="157" t="s">
        <v>70</v>
      </c>
      <c r="Z1631" s="386">
        <v>1</v>
      </c>
      <c r="AA1631" s="386">
        <v>1</v>
      </c>
      <c r="AB1631" s="387" t="s">
        <v>62</v>
      </c>
      <c r="AC1631" s="157"/>
    </row>
    <row r="1632" spans="9:29">
      <c r="I1632" s="342">
        <v>5</v>
      </c>
      <c r="J1632" s="144" t="str">
        <f t="shared" si="220"/>
        <v>LARGE</v>
      </c>
      <c r="K1632" s="144" t="str">
        <f t="shared" si="221"/>
        <v>MEDIUM</v>
      </c>
      <c r="L1632" s="144" t="str" cm="1">
        <f t="array" ref="L1632">_xlfn.IFS(I1632&lt;=2,"SMALL",I1632&lt;=5,"MEDIUM",I1632&gt;5,"LARGE")</f>
        <v>MEDIUM</v>
      </c>
      <c r="M1632" s="144" t="str">
        <f t="shared" si="218"/>
        <v>NO</v>
      </c>
      <c r="N1632" s="374">
        <v>4.6900000000000004</v>
      </c>
      <c r="O1632" s="374">
        <f t="shared" si="219"/>
        <v>5</v>
      </c>
      <c r="P1632" s="158" t="str" cm="1">
        <f t="array" ref="P1632">_xlfn.SWITCH(ROUND(N1632,0),5,"Excellent",4,"Good",3,"ok","Bad")</f>
        <v>Excellent</v>
      </c>
      <c r="Q1632" s="144">
        <v>42</v>
      </c>
      <c r="R1632" s="385">
        <v>42498</v>
      </c>
      <c r="S1632" s="385">
        <v>43962</v>
      </c>
      <c r="T1632" s="144">
        <v>2506</v>
      </c>
      <c r="U1632" s="144" t="s">
        <v>69</v>
      </c>
      <c r="V1632" s="144">
        <v>314</v>
      </c>
      <c r="W1632" s="144" t="str">
        <f t="shared" si="222"/>
        <v>Active</v>
      </c>
      <c r="X1632" s="144">
        <v>2506</v>
      </c>
      <c r="Y1632" s="157" t="s">
        <v>61</v>
      </c>
      <c r="Z1632" s="386">
        <v>0.9</v>
      </c>
      <c r="AA1632" s="386">
        <v>0.97</v>
      </c>
      <c r="AB1632" s="387" t="s">
        <v>65</v>
      </c>
      <c r="AC1632" s="157"/>
    </row>
    <row r="1633" spans="9:29">
      <c r="I1633" s="342">
        <v>3</v>
      </c>
      <c r="J1633" s="144" t="str">
        <f t="shared" si="220"/>
        <v>LARGE</v>
      </c>
      <c r="K1633" s="144" t="str">
        <f t="shared" si="221"/>
        <v>MEDIUM</v>
      </c>
      <c r="L1633" s="144" t="str" cm="1">
        <f t="array" ref="L1633">_xlfn.IFS(I1633&lt;=2,"SMALL",I1633&lt;=5,"MEDIUM",I1633&gt;5,"LARGE")</f>
        <v>MEDIUM</v>
      </c>
      <c r="M1633" s="144" t="str">
        <f t="shared" si="218"/>
        <v>NO</v>
      </c>
      <c r="N1633" s="374">
        <v>4.5</v>
      </c>
      <c r="O1633" s="374">
        <f t="shared" si="219"/>
        <v>5</v>
      </c>
      <c r="P1633" s="158" t="str" cm="1">
        <f t="array" ref="P1633">_xlfn.SWITCH(ROUND(N1633,0),5,"Excellent",4,"Good",3,"ok","Bad")</f>
        <v>Excellent</v>
      </c>
      <c r="Q1633" s="144">
        <v>4</v>
      </c>
      <c r="R1633" s="385">
        <v>42375</v>
      </c>
      <c r="S1633" s="385">
        <v>43701</v>
      </c>
      <c r="T1633" s="144">
        <v>474</v>
      </c>
      <c r="U1633" s="144" t="s">
        <v>69</v>
      </c>
      <c r="V1633" s="144">
        <v>88</v>
      </c>
      <c r="W1633" s="144" t="str">
        <f t="shared" si="222"/>
        <v>Active</v>
      </c>
      <c r="X1633" s="144">
        <v>474</v>
      </c>
      <c r="Y1633" s="157" t="s">
        <v>70</v>
      </c>
      <c r="Z1633" s="386">
        <v>1</v>
      </c>
      <c r="AA1633" s="386">
        <v>0.83</v>
      </c>
      <c r="AB1633" s="387" t="s">
        <v>65</v>
      </c>
      <c r="AC1633" s="157"/>
    </row>
    <row r="1634" spans="9:29">
      <c r="I1634" s="342">
        <v>4</v>
      </c>
      <c r="J1634" s="144" t="str">
        <f t="shared" si="220"/>
        <v>LARGE</v>
      </c>
      <c r="K1634" s="144" t="str">
        <f t="shared" si="221"/>
        <v>MEDIUM</v>
      </c>
      <c r="L1634" s="144" t="str" cm="1">
        <f t="array" ref="L1634">_xlfn.IFS(I1634&lt;=2,"SMALL",I1634&lt;=5,"MEDIUM",I1634&gt;5,"LARGE")</f>
        <v>MEDIUM</v>
      </c>
      <c r="M1634" s="144" t="str">
        <f t="shared" si="218"/>
        <v>NO</v>
      </c>
      <c r="N1634" s="374">
        <v>4.83</v>
      </c>
      <c r="O1634" s="374">
        <f t="shared" si="219"/>
        <v>5</v>
      </c>
      <c r="P1634" s="158" t="str" cm="1">
        <f t="array" ref="P1634">_xlfn.SWITCH(ROUND(N1634,0),5,"Excellent",4,"Good",3,"ok","Bad")</f>
        <v>Excellent</v>
      </c>
      <c r="Q1634" s="144">
        <v>12</v>
      </c>
      <c r="R1634" s="385">
        <v>42370</v>
      </c>
      <c r="S1634" s="385">
        <v>42965</v>
      </c>
      <c r="T1634" s="144">
        <v>327</v>
      </c>
      <c r="U1634" s="144" t="s">
        <v>69</v>
      </c>
      <c r="V1634" s="144">
        <v>365</v>
      </c>
      <c r="W1634" s="144" t="str">
        <f t="shared" si="222"/>
        <v>Active</v>
      </c>
      <c r="X1634" s="144">
        <v>327</v>
      </c>
      <c r="Y1634" s="157" t="s">
        <v>70</v>
      </c>
      <c r="Z1634" s="386">
        <v>1</v>
      </c>
      <c r="AA1634" s="386">
        <v>1</v>
      </c>
      <c r="AB1634" s="387" t="s">
        <v>62</v>
      </c>
      <c r="AC1634" s="157"/>
    </row>
    <row r="1635" spans="9:29">
      <c r="I1635" s="342">
        <v>1</v>
      </c>
      <c r="J1635" s="144" t="str">
        <f t="shared" si="220"/>
        <v>SMALL</v>
      </c>
      <c r="K1635" s="144" t="str">
        <f t="shared" si="221"/>
        <v>SMALL</v>
      </c>
      <c r="L1635" s="144" t="str" cm="1">
        <f t="array" ref="L1635">_xlfn.IFS(I1635&lt;=2,"SMALL",I1635&lt;=5,"MEDIUM",I1635&gt;5,"LARGE")</f>
        <v>SMALL</v>
      </c>
      <c r="M1635" s="144" t="str">
        <f t="shared" si="218"/>
        <v>NO</v>
      </c>
      <c r="N1635" s="374">
        <v>4.66</v>
      </c>
      <c r="O1635" s="374">
        <f t="shared" si="219"/>
        <v>5</v>
      </c>
      <c r="P1635" s="158" t="str" cm="1">
        <f t="array" ref="P1635">_xlfn.SWITCH(ROUND(N1635,0),5,"Excellent",4,"Good",3,"ok","Bad")</f>
        <v>Excellent</v>
      </c>
      <c r="Q1635" s="144">
        <v>138</v>
      </c>
      <c r="R1635" s="385">
        <v>42317</v>
      </c>
      <c r="S1635" s="385">
        <v>43702</v>
      </c>
      <c r="T1635" s="144">
        <v>2300</v>
      </c>
      <c r="U1635" s="144" t="s">
        <v>60</v>
      </c>
      <c r="V1635" s="144">
        <v>227</v>
      </c>
      <c r="W1635" s="144" t="str">
        <f t="shared" si="222"/>
        <v>Active</v>
      </c>
      <c r="X1635" s="144">
        <v>2300</v>
      </c>
      <c r="Y1635" s="157" t="s">
        <v>70</v>
      </c>
      <c r="Z1635" s="386">
        <v>1</v>
      </c>
      <c r="AA1635" s="386">
        <v>0.93</v>
      </c>
      <c r="AB1635" s="387" t="s">
        <v>62</v>
      </c>
      <c r="AC1635" s="157"/>
    </row>
    <row r="1636" spans="9:29">
      <c r="I1636" s="342">
        <v>2</v>
      </c>
      <c r="J1636" s="144" t="str">
        <f t="shared" si="220"/>
        <v>SMALL</v>
      </c>
      <c r="K1636" s="144" t="str">
        <f t="shared" si="221"/>
        <v>SMALL</v>
      </c>
      <c r="L1636" s="144" t="str" cm="1">
        <f t="array" ref="L1636">_xlfn.IFS(I1636&lt;=2,"SMALL",I1636&lt;=5,"MEDIUM",I1636&gt;5,"LARGE")</f>
        <v>SMALL</v>
      </c>
      <c r="M1636" s="144" t="str">
        <f t="shared" si="218"/>
        <v>YES</v>
      </c>
      <c r="N1636" s="374">
        <v>4.96</v>
      </c>
      <c r="O1636" s="374">
        <f t="shared" si="219"/>
        <v>5</v>
      </c>
      <c r="P1636" s="158" t="str" cm="1">
        <f t="array" ref="P1636">_xlfn.SWITCH(ROUND(N1636,0),5,"Excellent",4,"Good",3,"ok","Bad")</f>
        <v>Excellent</v>
      </c>
      <c r="Q1636" s="144">
        <v>695</v>
      </c>
      <c r="R1636" s="385">
        <v>42362</v>
      </c>
      <c r="S1636" s="385">
        <v>43898</v>
      </c>
      <c r="T1636" s="144">
        <v>2523</v>
      </c>
      <c r="U1636" s="144" t="s">
        <v>60</v>
      </c>
      <c r="V1636" s="144">
        <v>341</v>
      </c>
      <c r="W1636" s="144" t="str">
        <f t="shared" si="222"/>
        <v>Active</v>
      </c>
      <c r="X1636" s="144">
        <v>2523</v>
      </c>
      <c r="Y1636" s="157" t="s">
        <v>70</v>
      </c>
      <c r="Z1636" s="386">
        <v>1</v>
      </c>
      <c r="AA1636" s="386">
        <v>1</v>
      </c>
      <c r="AB1636" s="387" t="s">
        <v>62</v>
      </c>
      <c r="AC1636" s="157"/>
    </row>
    <row r="1637" spans="9:29">
      <c r="I1637" s="342">
        <v>4</v>
      </c>
      <c r="J1637" s="144" t="str">
        <f t="shared" si="220"/>
        <v>LARGE</v>
      </c>
      <c r="K1637" s="144" t="str">
        <f t="shared" si="221"/>
        <v>MEDIUM</v>
      </c>
      <c r="L1637" s="144" t="str" cm="1">
        <f t="array" ref="L1637">_xlfn.IFS(I1637&lt;=2,"SMALL",I1637&lt;=5,"MEDIUM",I1637&gt;5,"LARGE")</f>
        <v>MEDIUM</v>
      </c>
      <c r="M1637" s="144" t="str">
        <f t="shared" si="218"/>
        <v>YES</v>
      </c>
      <c r="N1637" s="374">
        <v>4.99</v>
      </c>
      <c r="O1637" s="374">
        <f t="shared" si="219"/>
        <v>5</v>
      </c>
      <c r="P1637" s="158" t="str" cm="1">
        <f t="array" ref="P1637">_xlfn.SWITCH(ROUND(N1637,0),5,"Excellent",4,"Good",3,"ok","Bad")</f>
        <v>Excellent</v>
      </c>
      <c r="Q1637" s="144">
        <v>152</v>
      </c>
      <c r="R1637" s="385">
        <v>42309</v>
      </c>
      <c r="S1637" s="385">
        <v>44024</v>
      </c>
      <c r="T1637" s="144">
        <v>308</v>
      </c>
      <c r="U1637" s="144" t="s">
        <v>69</v>
      </c>
      <c r="V1637" s="144">
        <v>347</v>
      </c>
      <c r="W1637" s="144" t="str">
        <f t="shared" si="222"/>
        <v>Active</v>
      </c>
      <c r="X1637" s="144">
        <v>308</v>
      </c>
      <c r="Y1637" s="157" t="s">
        <v>70</v>
      </c>
      <c r="Z1637" s="386">
        <v>1</v>
      </c>
      <c r="AA1637" s="386">
        <v>1</v>
      </c>
      <c r="AB1637" s="387" t="s">
        <v>62</v>
      </c>
      <c r="AC1637" s="157"/>
    </row>
    <row r="1638" spans="9:29">
      <c r="I1638" s="342">
        <v>2</v>
      </c>
      <c r="J1638" s="144" t="str">
        <f t="shared" si="220"/>
        <v>SMALL</v>
      </c>
      <c r="K1638" s="144" t="str">
        <f t="shared" si="221"/>
        <v>SMALL</v>
      </c>
      <c r="L1638" s="144" t="str" cm="1">
        <f t="array" ref="L1638">_xlfn.IFS(I1638&lt;=2,"SMALL",I1638&lt;=5,"MEDIUM",I1638&gt;5,"LARGE")</f>
        <v>SMALL</v>
      </c>
      <c r="M1638" s="144" t="str">
        <f t="shared" si="218"/>
        <v>NO</v>
      </c>
      <c r="N1638" s="374">
        <v>4.8899999999999997</v>
      </c>
      <c r="O1638" s="374">
        <f t="shared" si="219"/>
        <v>5</v>
      </c>
      <c r="P1638" s="158" t="str" cm="1">
        <f t="array" ref="P1638">_xlfn.SWITCH(ROUND(N1638,0),5,"Excellent",4,"Good",3,"ok","Bad")</f>
        <v>Excellent</v>
      </c>
      <c r="Q1638" s="144">
        <v>93</v>
      </c>
      <c r="R1638" s="385">
        <v>42428</v>
      </c>
      <c r="S1638" s="385">
        <v>43900</v>
      </c>
      <c r="T1638" s="144">
        <v>1943</v>
      </c>
      <c r="U1638" s="144" t="s">
        <v>60</v>
      </c>
      <c r="V1638" s="144">
        <v>165</v>
      </c>
      <c r="W1638" s="144" t="str">
        <f t="shared" si="222"/>
        <v>Active</v>
      </c>
      <c r="X1638" s="144">
        <v>1943</v>
      </c>
      <c r="Y1638" s="157" t="s">
        <v>70</v>
      </c>
      <c r="Z1638" s="386">
        <v>1</v>
      </c>
      <c r="AA1638" s="386">
        <v>1</v>
      </c>
      <c r="AB1638" s="387" t="s">
        <v>65</v>
      </c>
      <c r="AC1638" s="157"/>
    </row>
    <row r="1639" spans="9:29">
      <c r="I1639" s="342">
        <v>2</v>
      </c>
      <c r="J1639" s="144" t="str">
        <f t="shared" si="220"/>
        <v>SMALL</v>
      </c>
      <c r="K1639" s="144" t="str">
        <f t="shared" si="221"/>
        <v>SMALL</v>
      </c>
      <c r="L1639" s="144" t="str" cm="1">
        <f t="array" ref="L1639">_xlfn.IFS(I1639&lt;=2,"SMALL",I1639&lt;=5,"MEDIUM",I1639&gt;5,"LARGE")</f>
        <v>SMALL</v>
      </c>
      <c r="M1639" s="144" t="str">
        <f t="shared" si="218"/>
        <v>YES</v>
      </c>
      <c r="N1639" s="374">
        <v>4.9800000000000004</v>
      </c>
      <c r="O1639" s="374">
        <f t="shared" si="219"/>
        <v>5</v>
      </c>
      <c r="P1639" s="158" t="str" cm="1">
        <f t="array" ref="P1639">_xlfn.SWITCH(ROUND(N1639,0),5,"Excellent",4,"Good",3,"ok","Bad")</f>
        <v>Excellent</v>
      </c>
      <c r="Q1639" s="144">
        <v>256</v>
      </c>
      <c r="R1639" s="385">
        <v>42309</v>
      </c>
      <c r="S1639" s="385">
        <v>44058</v>
      </c>
      <c r="T1639" s="144">
        <v>453</v>
      </c>
      <c r="U1639" s="144" t="s">
        <v>69</v>
      </c>
      <c r="V1639" s="144">
        <v>239</v>
      </c>
      <c r="W1639" s="144" t="str">
        <f t="shared" si="222"/>
        <v>Active</v>
      </c>
      <c r="X1639" s="144">
        <v>453</v>
      </c>
      <c r="Y1639" s="157" t="s">
        <v>70</v>
      </c>
      <c r="Z1639" s="386">
        <v>0.9</v>
      </c>
      <c r="AA1639" s="386">
        <v>1</v>
      </c>
      <c r="AB1639" s="387" t="s">
        <v>65</v>
      </c>
      <c r="AC1639" s="157"/>
    </row>
    <row r="1640" spans="9:29">
      <c r="I1640" s="342">
        <v>6</v>
      </c>
      <c r="J1640" s="144" t="str">
        <f t="shared" si="220"/>
        <v>LARGE</v>
      </c>
      <c r="K1640" s="144" t="str">
        <f t="shared" si="221"/>
        <v>LARGE</v>
      </c>
      <c r="L1640" s="144" t="str" cm="1">
        <f t="array" ref="L1640">_xlfn.IFS(I1640&lt;=2,"SMALL",I1640&lt;=5,"MEDIUM",I1640&gt;5,"LARGE")</f>
        <v>LARGE</v>
      </c>
      <c r="M1640" s="144" t="str">
        <f t="shared" si="218"/>
        <v>NO</v>
      </c>
      <c r="N1640" s="374">
        <v>4.68</v>
      </c>
      <c r="O1640" s="374">
        <f t="shared" si="219"/>
        <v>5</v>
      </c>
      <c r="P1640" s="158" t="str" cm="1">
        <f t="array" ref="P1640">_xlfn.SWITCH(ROUND(N1640,0),5,"Excellent",4,"Good",3,"ok","Bad")</f>
        <v>Excellent</v>
      </c>
      <c r="Q1640" s="144">
        <v>63</v>
      </c>
      <c r="R1640" s="385">
        <v>42372</v>
      </c>
      <c r="S1640" s="385">
        <v>43878</v>
      </c>
      <c r="T1640" s="144">
        <v>2506</v>
      </c>
      <c r="U1640" s="144" t="s">
        <v>69</v>
      </c>
      <c r="V1640" s="144">
        <v>319</v>
      </c>
      <c r="W1640" s="144" t="str">
        <f t="shared" si="222"/>
        <v>Active</v>
      </c>
      <c r="X1640" s="144">
        <v>2506</v>
      </c>
      <c r="Y1640" s="157" t="s">
        <v>70</v>
      </c>
      <c r="Z1640" s="386">
        <v>1</v>
      </c>
      <c r="AA1640" s="386">
        <v>1</v>
      </c>
      <c r="AB1640" s="387" t="s">
        <v>65</v>
      </c>
      <c r="AC1640" s="157"/>
    </row>
    <row r="1641" spans="9:29">
      <c r="I1641" s="342">
        <v>1</v>
      </c>
      <c r="J1641" s="144" t="str">
        <f t="shared" si="220"/>
        <v>SMALL</v>
      </c>
      <c r="K1641" s="144" t="str">
        <f t="shared" si="221"/>
        <v>SMALL</v>
      </c>
      <c r="L1641" s="144" t="str" cm="1">
        <f t="array" ref="L1641">_xlfn.IFS(I1641&lt;=2,"SMALL",I1641&lt;=5,"MEDIUM",I1641&gt;5,"LARGE")</f>
        <v>SMALL</v>
      </c>
      <c r="M1641" s="144" t="str">
        <f t="shared" si="218"/>
        <v>NO</v>
      </c>
      <c r="N1641" s="374">
        <v>4.91</v>
      </c>
      <c r="O1641" s="374">
        <f t="shared" si="219"/>
        <v>5</v>
      </c>
      <c r="P1641" s="158" t="str" cm="1">
        <f t="array" ref="P1641">_xlfn.SWITCH(ROUND(N1641,0),5,"Excellent",4,"Good",3,"ok","Bad")</f>
        <v>Excellent</v>
      </c>
      <c r="Q1641" s="144">
        <v>11</v>
      </c>
      <c r="R1641" s="385">
        <v>42323</v>
      </c>
      <c r="S1641" s="385">
        <v>43690</v>
      </c>
      <c r="T1641" s="144">
        <v>2524</v>
      </c>
      <c r="U1641" s="144" t="s">
        <v>60</v>
      </c>
      <c r="V1641" s="144">
        <v>62</v>
      </c>
      <c r="W1641" s="144" t="str">
        <f t="shared" si="222"/>
        <v>Active</v>
      </c>
      <c r="X1641" s="144">
        <v>2524</v>
      </c>
      <c r="Y1641" s="157" t="s">
        <v>122</v>
      </c>
      <c r="Z1641" s="386">
        <v>0</v>
      </c>
      <c r="AA1641" s="386">
        <v>0.44</v>
      </c>
      <c r="AB1641" s="387" t="s">
        <v>65</v>
      </c>
      <c r="AC1641" s="157"/>
    </row>
    <row r="1642" spans="9:29">
      <c r="I1642" s="342">
        <v>2</v>
      </c>
      <c r="J1642" s="144" t="str">
        <f t="shared" si="220"/>
        <v>SMALL</v>
      </c>
      <c r="K1642" s="144" t="str">
        <f t="shared" si="221"/>
        <v>SMALL</v>
      </c>
      <c r="L1642" s="144" t="str" cm="1">
        <f t="array" ref="L1642">_xlfn.IFS(I1642&lt;=2,"SMALL",I1642&lt;=5,"MEDIUM",I1642&gt;5,"LARGE")</f>
        <v>SMALL</v>
      </c>
      <c r="M1642" s="144" t="str">
        <f t="shared" si="218"/>
        <v>NO</v>
      </c>
      <c r="N1642" s="374">
        <v>3.75</v>
      </c>
      <c r="O1642" s="374">
        <f t="shared" si="219"/>
        <v>4</v>
      </c>
      <c r="P1642" s="158" t="str" cm="1">
        <f t="array" ref="P1642">_xlfn.SWITCH(ROUND(N1642,0),5,"Excellent",4,"Good",3,"ok","Bad")</f>
        <v>Good</v>
      </c>
      <c r="Q1642" s="144">
        <v>4</v>
      </c>
      <c r="R1642" s="385">
        <v>42596</v>
      </c>
      <c r="S1642" s="385">
        <v>43757</v>
      </c>
      <c r="T1642" s="144">
        <v>337</v>
      </c>
      <c r="U1642" s="144" t="s">
        <v>69</v>
      </c>
      <c r="V1642" s="144">
        <v>365</v>
      </c>
      <c r="W1642" s="144" t="str">
        <f t="shared" si="222"/>
        <v>Active</v>
      </c>
      <c r="X1642" s="144">
        <v>337</v>
      </c>
      <c r="Y1642" s="157" t="s">
        <v>61</v>
      </c>
      <c r="Z1642" s="386">
        <v>1</v>
      </c>
      <c r="AA1642" s="386">
        <v>0.97</v>
      </c>
      <c r="AB1642" s="387" t="s">
        <v>62</v>
      </c>
      <c r="AC1642" s="157"/>
    </row>
    <row r="1643" spans="9:29">
      <c r="I1643" s="342">
        <v>3</v>
      </c>
      <c r="J1643" s="144" t="str">
        <f t="shared" si="220"/>
        <v>LARGE</v>
      </c>
      <c r="K1643" s="144" t="str">
        <f t="shared" si="221"/>
        <v>MEDIUM</v>
      </c>
      <c r="L1643" s="144" t="str" cm="1">
        <f t="array" ref="L1643">_xlfn.IFS(I1643&lt;=2,"SMALL",I1643&lt;=5,"MEDIUM",I1643&gt;5,"LARGE")</f>
        <v>MEDIUM</v>
      </c>
      <c r="M1643" s="144" t="str">
        <f t="shared" si="218"/>
        <v>YES</v>
      </c>
      <c r="N1643" s="374">
        <v>4.8899999999999997</v>
      </c>
      <c r="O1643" s="374">
        <f t="shared" si="219"/>
        <v>5</v>
      </c>
      <c r="P1643" s="158" t="str" cm="1">
        <f t="array" ref="P1643">_xlfn.SWITCH(ROUND(N1643,0),5,"Excellent",4,"Good",3,"ok","Bad")</f>
        <v>Excellent</v>
      </c>
      <c r="Q1643" s="144">
        <v>259</v>
      </c>
      <c r="R1643" s="385">
        <v>42324</v>
      </c>
      <c r="S1643" s="385">
        <v>43899</v>
      </c>
      <c r="T1643" s="144">
        <v>1784</v>
      </c>
      <c r="U1643" s="144" t="s">
        <v>69</v>
      </c>
      <c r="V1643" s="144">
        <v>343</v>
      </c>
      <c r="W1643" s="144" t="str">
        <f t="shared" si="222"/>
        <v>Active</v>
      </c>
      <c r="X1643" s="144">
        <v>1784</v>
      </c>
      <c r="Y1643" s="157" t="s">
        <v>64</v>
      </c>
      <c r="Z1643" s="386">
        <v>1</v>
      </c>
      <c r="AA1643" s="386">
        <v>0.92</v>
      </c>
      <c r="AB1643" s="387" t="s">
        <v>62</v>
      </c>
      <c r="AC1643" s="157"/>
    </row>
    <row r="1644" spans="9:29">
      <c r="I1644" s="342">
        <v>2</v>
      </c>
      <c r="J1644" s="144" t="str">
        <f t="shared" si="220"/>
        <v>SMALL</v>
      </c>
      <c r="K1644" s="144" t="str">
        <f t="shared" si="221"/>
        <v>SMALL</v>
      </c>
      <c r="L1644" s="144" t="str" cm="1">
        <f t="array" ref="L1644">_xlfn.IFS(I1644&lt;=2,"SMALL",I1644&lt;=5,"MEDIUM",I1644&gt;5,"LARGE")</f>
        <v>SMALL</v>
      </c>
      <c r="M1644" s="144" t="str">
        <f t="shared" si="218"/>
        <v>NO</v>
      </c>
      <c r="N1644" s="374">
        <v>4.99</v>
      </c>
      <c r="O1644" s="374">
        <f t="shared" si="219"/>
        <v>5</v>
      </c>
      <c r="P1644" s="158" t="str" cm="1">
        <f t="array" ref="P1644">_xlfn.SWITCH(ROUND(N1644,0),5,"Excellent",4,"Good",3,"ok","Bad")</f>
        <v>Excellent</v>
      </c>
      <c r="Q1644" s="144">
        <v>83</v>
      </c>
      <c r="R1644" s="385">
        <v>42325</v>
      </c>
      <c r="S1644" s="385">
        <v>43904</v>
      </c>
      <c r="T1644" s="144">
        <v>2529</v>
      </c>
      <c r="U1644" s="144" t="s">
        <v>60</v>
      </c>
      <c r="V1644" s="144">
        <v>180</v>
      </c>
      <c r="W1644" s="144" t="str">
        <f t="shared" si="222"/>
        <v>Active</v>
      </c>
      <c r="X1644" s="144">
        <v>2529</v>
      </c>
      <c r="Y1644" s="157" t="s">
        <v>64</v>
      </c>
      <c r="Z1644" s="386">
        <v>1</v>
      </c>
      <c r="AA1644" s="386">
        <v>1</v>
      </c>
      <c r="AB1644" s="387" t="s">
        <v>62</v>
      </c>
      <c r="AC1644" s="157"/>
    </row>
    <row r="1645" spans="9:29">
      <c r="I1645" s="342">
        <v>2</v>
      </c>
      <c r="J1645" s="144" t="str">
        <f t="shared" si="220"/>
        <v>SMALL</v>
      </c>
      <c r="K1645" s="144" t="str">
        <f t="shared" si="221"/>
        <v>SMALL</v>
      </c>
      <c r="L1645" s="144" t="str" cm="1">
        <f t="array" ref="L1645">_xlfn.IFS(I1645&lt;=2,"SMALL",I1645&lt;=5,"MEDIUM",I1645&gt;5,"LARGE")</f>
        <v>SMALL</v>
      </c>
      <c r="M1645" s="144" t="str">
        <f t="shared" si="218"/>
        <v>NO</v>
      </c>
      <c r="N1645" s="374">
        <v>5</v>
      </c>
      <c r="O1645" s="374">
        <f t="shared" si="219"/>
        <v>5</v>
      </c>
      <c r="P1645" s="158" t="str" cm="1">
        <f t="array" ref="P1645">_xlfn.SWITCH(ROUND(N1645,0),5,"Excellent",4,"Good",3,"ok","Bad")</f>
        <v>Excellent</v>
      </c>
      <c r="Q1645" s="144">
        <v>18</v>
      </c>
      <c r="R1645" s="385">
        <v>43822</v>
      </c>
      <c r="S1645" s="385">
        <v>44052</v>
      </c>
      <c r="T1645" s="144">
        <v>2513</v>
      </c>
      <c r="U1645" s="144" t="s">
        <v>69</v>
      </c>
      <c r="V1645" s="144">
        <v>174</v>
      </c>
      <c r="W1645" s="144" t="str">
        <f t="shared" si="222"/>
        <v>Active</v>
      </c>
      <c r="X1645" s="144">
        <v>2513</v>
      </c>
      <c r="Y1645" s="157" t="s">
        <v>70</v>
      </c>
      <c r="Z1645" s="386">
        <v>1</v>
      </c>
      <c r="AA1645" s="386">
        <v>0.98</v>
      </c>
      <c r="AB1645" s="387" t="s">
        <v>62</v>
      </c>
      <c r="AC1645" s="157"/>
    </row>
    <row r="1646" spans="9:29">
      <c r="I1646" s="342">
        <v>2</v>
      </c>
      <c r="J1646" s="144" t="str">
        <f t="shared" si="220"/>
        <v>SMALL</v>
      </c>
      <c r="K1646" s="144" t="str">
        <f t="shared" si="221"/>
        <v>SMALL</v>
      </c>
      <c r="L1646" s="144" t="str" cm="1">
        <f t="array" ref="L1646">_xlfn.IFS(I1646&lt;=2,"SMALL",I1646&lt;=5,"MEDIUM",I1646&gt;5,"LARGE")</f>
        <v>SMALL</v>
      </c>
      <c r="M1646" s="144" t="str">
        <f t="shared" si="218"/>
        <v>NO</v>
      </c>
      <c r="N1646" s="374">
        <v>4.75</v>
      </c>
      <c r="O1646" s="374">
        <f t="shared" si="219"/>
        <v>5</v>
      </c>
      <c r="P1646" s="158" t="str" cm="1">
        <f t="array" ref="P1646">_xlfn.SWITCH(ROUND(N1646,0),5,"Excellent",4,"Good",3,"ok","Bad")</f>
        <v>Excellent</v>
      </c>
      <c r="Q1646" s="144">
        <v>16</v>
      </c>
      <c r="R1646" s="385">
        <v>43309</v>
      </c>
      <c r="S1646" s="385">
        <v>43831</v>
      </c>
      <c r="T1646" s="144">
        <v>2147</v>
      </c>
      <c r="U1646" s="144" t="s">
        <v>60</v>
      </c>
      <c r="V1646" s="144">
        <v>364</v>
      </c>
      <c r="W1646" s="144" t="str">
        <f t="shared" si="222"/>
        <v>Active</v>
      </c>
      <c r="X1646" s="144">
        <v>2147</v>
      </c>
      <c r="Y1646" s="157" t="s">
        <v>64</v>
      </c>
      <c r="Z1646" s="386">
        <v>1</v>
      </c>
      <c r="AA1646" s="386">
        <v>0.88</v>
      </c>
      <c r="AB1646" s="387" t="s">
        <v>62</v>
      </c>
      <c r="AC1646" s="157"/>
    </row>
    <row r="1647" spans="9:29">
      <c r="I1647" s="342">
        <v>6</v>
      </c>
      <c r="J1647" s="144" t="str">
        <f t="shared" si="220"/>
        <v>LARGE</v>
      </c>
      <c r="K1647" s="144" t="str">
        <f t="shared" si="221"/>
        <v>LARGE</v>
      </c>
      <c r="L1647" s="144" t="str" cm="1">
        <f t="array" ref="L1647">_xlfn.IFS(I1647&lt;=2,"SMALL",I1647&lt;=5,"MEDIUM",I1647&gt;5,"LARGE")</f>
        <v>LARGE</v>
      </c>
      <c r="M1647" s="144" t="str">
        <f t="shared" si="218"/>
        <v>YES</v>
      </c>
      <c r="N1647" s="374">
        <v>4.9800000000000004</v>
      </c>
      <c r="O1647" s="374">
        <f t="shared" si="219"/>
        <v>5</v>
      </c>
      <c r="P1647" s="158" t="str" cm="1">
        <f t="array" ref="P1647">_xlfn.SWITCH(ROUND(N1647,0),5,"Excellent",4,"Good",3,"ok","Bad")</f>
        <v>Excellent</v>
      </c>
      <c r="Q1647" s="144">
        <v>196</v>
      </c>
      <c r="R1647" s="385">
        <v>42565</v>
      </c>
      <c r="S1647" s="385">
        <v>44055</v>
      </c>
      <c r="T1647" s="144">
        <v>713</v>
      </c>
      <c r="U1647" s="144" t="s">
        <v>69</v>
      </c>
      <c r="V1647" s="144">
        <v>339</v>
      </c>
      <c r="W1647" s="144" t="str">
        <f t="shared" si="222"/>
        <v>Active</v>
      </c>
      <c r="X1647" s="144">
        <v>713</v>
      </c>
      <c r="Y1647" s="157" t="s">
        <v>70</v>
      </c>
      <c r="Z1647" s="386">
        <v>1</v>
      </c>
      <c r="AA1647" s="386">
        <v>0.98</v>
      </c>
      <c r="AB1647" s="387" t="s">
        <v>62</v>
      </c>
      <c r="AC1647" s="157"/>
    </row>
    <row r="1648" spans="9:29">
      <c r="I1648" s="342">
        <v>2</v>
      </c>
      <c r="J1648" s="144" t="str">
        <f t="shared" si="220"/>
        <v>SMALL</v>
      </c>
      <c r="K1648" s="144" t="str">
        <f t="shared" si="221"/>
        <v>SMALL</v>
      </c>
      <c r="L1648" s="144" t="str" cm="1">
        <f t="array" ref="L1648">_xlfn.IFS(I1648&lt;=2,"SMALL",I1648&lt;=5,"MEDIUM",I1648&gt;5,"LARGE")</f>
        <v>SMALL</v>
      </c>
      <c r="M1648" s="144" t="str">
        <f t="shared" si="218"/>
        <v>NO</v>
      </c>
      <c r="N1648" s="374">
        <v>4.88</v>
      </c>
      <c r="O1648" s="374">
        <f t="shared" si="219"/>
        <v>5</v>
      </c>
      <c r="P1648" s="158" t="str" cm="1">
        <f t="array" ref="P1648">_xlfn.SWITCH(ROUND(N1648,0),5,"Excellent",4,"Good",3,"ok","Bad")</f>
        <v>Excellent</v>
      </c>
      <c r="Q1648" s="144">
        <v>17</v>
      </c>
      <c r="R1648" s="385">
        <v>42559</v>
      </c>
      <c r="S1648" s="385">
        <v>43824</v>
      </c>
      <c r="T1648" s="144">
        <v>885</v>
      </c>
      <c r="U1648" s="144" t="s">
        <v>69</v>
      </c>
      <c r="V1648" s="144">
        <v>22</v>
      </c>
      <c r="W1648" s="144" t="str">
        <f t="shared" si="222"/>
        <v>Active</v>
      </c>
      <c r="X1648" s="144">
        <v>885</v>
      </c>
      <c r="Y1648" s="157" t="s">
        <v>70</v>
      </c>
      <c r="Z1648" s="386">
        <v>1</v>
      </c>
      <c r="AA1648" s="386">
        <v>0.8</v>
      </c>
      <c r="AB1648" s="387" t="s">
        <v>65</v>
      </c>
      <c r="AC1648" s="157"/>
    </row>
    <row r="1649" spans="9:29">
      <c r="I1649" s="342">
        <v>2</v>
      </c>
      <c r="J1649" s="144" t="str">
        <f t="shared" si="220"/>
        <v>SMALL</v>
      </c>
      <c r="K1649" s="144" t="str">
        <f t="shared" si="221"/>
        <v>SMALL</v>
      </c>
      <c r="L1649" s="144" t="str" cm="1">
        <f t="array" ref="L1649">_xlfn.IFS(I1649&lt;=2,"SMALL",I1649&lt;=5,"MEDIUM",I1649&gt;5,"LARGE")</f>
        <v>SMALL</v>
      </c>
      <c r="M1649" s="144" t="str">
        <f t="shared" si="218"/>
        <v>YES</v>
      </c>
      <c r="N1649" s="374">
        <v>4.8099999999999996</v>
      </c>
      <c r="O1649" s="374">
        <f t="shared" si="219"/>
        <v>5</v>
      </c>
      <c r="P1649" s="158" t="str" cm="1">
        <f t="array" ref="P1649">_xlfn.SWITCH(ROUND(N1649,0),5,"Excellent",4,"Good",3,"ok","Bad")</f>
        <v>Excellent</v>
      </c>
      <c r="Q1649" s="144">
        <v>187</v>
      </c>
      <c r="R1649" s="385">
        <v>42314</v>
      </c>
      <c r="S1649" s="385">
        <v>44054</v>
      </c>
      <c r="T1649" s="144">
        <v>1872</v>
      </c>
      <c r="U1649" s="144" t="s">
        <v>69</v>
      </c>
      <c r="V1649" s="144">
        <v>347</v>
      </c>
      <c r="W1649" s="144" t="str">
        <f t="shared" si="222"/>
        <v>Active</v>
      </c>
      <c r="X1649" s="144">
        <v>1872</v>
      </c>
      <c r="Y1649" s="157" t="s">
        <v>70</v>
      </c>
      <c r="Z1649" s="386">
        <v>1</v>
      </c>
      <c r="AA1649" s="386">
        <v>0.56000000000000005</v>
      </c>
      <c r="AB1649" s="387" t="s">
        <v>65</v>
      </c>
      <c r="AC1649" s="157"/>
    </row>
    <row r="1650" spans="9:29">
      <c r="I1650" s="342">
        <v>4</v>
      </c>
      <c r="J1650" s="144" t="str">
        <f t="shared" si="220"/>
        <v>LARGE</v>
      </c>
      <c r="K1650" s="144" t="str">
        <f t="shared" si="221"/>
        <v>MEDIUM</v>
      </c>
      <c r="L1650" s="144" t="str" cm="1">
        <f t="array" ref="L1650">_xlfn.IFS(I1650&lt;=2,"SMALL",I1650&lt;=5,"MEDIUM",I1650&gt;5,"LARGE")</f>
        <v>MEDIUM</v>
      </c>
      <c r="M1650" s="144" t="str">
        <f t="shared" si="218"/>
        <v>NO</v>
      </c>
      <c r="N1650" s="374">
        <v>4.84</v>
      </c>
      <c r="O1650" s="374">
        <f t="shared" si="219"/>
        <v>5</v>
      </c>
      <c r="P1650" s="158" t="str" cm="1">
        <f t="array" ref="P1650">_xlfn.SWITCH(ROUND(N1650,0),5,"Excellent",4,"Good",3,"ok","Bad")</f>
        <v>Excellent</v>
      </c>
      <c r="Q1650" s="144">
        <v>50</v>
      </c>
      <c r="R1650" s="385">
        <v>42345</v>
      </c>
      <c r="S1650" s="385">
        <v>43459</v>
      </c>
      <c r="T1650" s="144">
        <v>2382</v>
      </c>
      <c r="U1650" s="144" t="s">
        <v>69</v>
      </c>
      <c r="V1650" s="144">
        <v>0</v>
      </c>
      <c r="W1650" s="144" t="str">
        <f t="shared" si="222"/>
        <v>Inactive</v>
      </c>
      <c r="X1650" s="144">
        <v>2382</v>
      </c>
      <c r="Y1650" s="157" t="s">
        <v>70</v>
      </c>
      <c r="Z1650" s="386">
        <v>1</v>
      </c>
      <c r="AA1650" s="386">
        <v>0.95</v>
      </c>
      <c r="AB1650" s="387" t="s">
        <v>62</v>
      </c>
      <c r="AC1650" s="157"/>
    </row>
    <row r="1651" spans="9:29">
      <c r="I1651" s="342">
        <v>4</v>
      </c>
      <c r="J1651" s="144" t="str">
        <f t="shared" si="220"/>
        <v>LARGE</v>
      </c>
      <c r="K1651" s="144" t="str">
        <f t="shared" si="221"/>
        <v>MEDIUM</v>
      </c>
      <c r="L1651" s="144" t="str" cm="1">
        <f t="array" ref="L1651">_xlfn.IFS(I1651&lt;=2,"SMALL",I1651&lt;=5,"MEDIUM",I1651&gt;5,"LARGE")</f>
        <v>MEDIUM</v>
      </c>
      <c r="M1651" s="144" t="str">
        <f t="shared" si="218"/>
        <v>NO</v>
      </c>
      <c r="N1651" s="374">
        <v>4.3499999999999996</v>
      </c>
      <c r="O1651" s="374">
        <f t="shared" si="219"/>
        <v>4</v>
      </c>
      <c r="P1651" s="158" t="str" cm="1">
        <f t="array" ref="P1651">_xlfn.SWITCH(ROUND(N1651,0),5,"Excellent",4,"Good",3,"ok","Bad")</f>
        <v>Good</v>
      </c>
      <c r="Q1651" s="144">
        <v>143</v>
      </c>
      <c r="R1651" s="385">
        <v>42345</v>
      </c>
      <c r="S1651" s="385">
        <v>43905</v>
      </c>
      <c r="T1651" s="144">
        <v>1977</v>
      </c>
      <c r="U1651" s="144" t="s">
        <v>69</v>
      </c>
      <c r="V1651" s="144">
        <v>349</v>
      </c>
      <c r="W1651" s="144" t="str">
        <f t="shared" si="222"/>
        <v>Active</v>
      </c>
      <c r="X1651" s="144">
        <v>1977</v>
      </c>
      <c r="Y1651" s="157" t="s">
        <v>64</v>
      </c>
      <c r="Z1651" s="386">
        <v>0.6</v>
      </c>
      <c r="AA1651" s="386">
        <v>0.95</v>
      </c>
      <c r="AB1651" s="387" t="s">
        <v>65</v>
      </c>
      <c r="AC1651" s="157"/>
    </row>
    <row r="1652" spans="9:29">
      <c r="I1652" s="342">
        <v>2</v>
      </c>
      <c r="J1652" s="144" t="str">
        <f t="shared" si="220"/>
        <v>SMALL</v>
      </c>
      <c r="K1652" s="144" t="str">
        <f t="shared" si="221"/>
        <v>SMALL</v>
      </c>
      <c r="L1652" s="144" t="str" cm="1">
        <f t="array" ref="L1652">_xlfn.IFS(I1652&lt;=2,"SMALL",I1652&lt;=5,"MEDIUM",I1652&gt;5,"LARGE")</f>
        <v>SMALL</v>
      </c>
      <c r="M1652" s="144" t="str">
        <f t="shared" si="218"/>
        <v>NO</v>
      </c>
      <c r="N1652" s="374">
        <v>4.99</v>
      </c>
      <c r="O1652" s="374">
        <f t="shared" si="219"/>
        <v>5</v>
      </c>
      <c r="P1652" s="158" t="str" cm="1">
        <f t="array" ref="P1652">_xlfn.SWITCH(ROUND(N1652,0),5,"Excellent",4,"Good",3,"ok","Bad")</f>
        <v>Excellent</v>
      </c>
      <c r="Q1652" s="144">
        <v>75</v>
      </c>
      <c r="R1652" s="385">
        <v>42505</v>
      </c>
      <c r="S1652" s="385">
        <v>43735</v>
      </c>
      <c r="T1652" s="144">
        <v>1744</v>
      </c>
      <c r="U1652" s="144" t="s">
        <v>60</v>
      </c>
      <c r="V1652" s="144">
        <v>0</v>
      </c>
      <c r="W1652" s="144" t="str">
        <f t="shared" si="222"/>
        <v>Inactive</v>
      </c>
      <c r="X1652" s="144">
        <v>1744</v>
      </c>
      <c r="Y1652" s="157" t="s">
        <v>70</v>
      </c>
      <c r="Z1652" s="386">
        <v>0.56999999999999995</v>
      </c>
      <c r="AA1652" s="386">
        <v>1</v>
      </c>
      <c r="AB1652" s="387" t="s">
        <v>62</v>
      </c>
      <c r="AC1652" s="157"/>
    </row>
    <row r="1653" spans="9:29">
      <c r="I1653" s="342">
        <v>1</v>
      </c>
      <c r="J1653" s="144" t="str">
        <f t="shared" si="220"/>
        <v>SMALL</v>
      </c>
      <c r="K1653" s="144" t="str">
        <f t="shared" si="221"/>
        <v>SMALL</v>
      </c>
      <c r="L1653" s="144" t="str" cm="1">
        <f t="array" ref="L1653">_xlfn.IFS(I1653&lt;=2,"SMALL",I1653&lt;=5,"MEDIUM",I1653&gt;5,"LARGE")</f>
        <v>SMALL</v>
      </c>
      <c r="M1653" s="144" t="str">
        <f t="shared" si="218"/>
        <v>NO</v>
      </c>
      <c r="N1653" s="374">
        <v>4.63</v>
      </c>
      <c r="O1653" s="374">
        <f t="shared" si="219"/>
        <v>5</v>
      </c>
      <c r="P1653" s="158" t="str" cm="1">
        <f t="array" ref="P1653">_xlfn.SWITCH(ROUND(N1653,0),5,"Excellent",4,"Good",3,"ok","Bad")</f>
        <v>Excellent</v>
      </c>
      <c r="Q1653" s="144">
        <v>24</v>
      </c>
      <c r="R1653" s="385">
        <v>42435</v>
      </c>
      <c r="S1653" s="385">
        <v>43933</v>
      </c>
      <c r="T1653" s="144">
        <v>86</v>
      </c>
      <c r="U1653" s="144" t="s">
        <v>60</v>
      </c>
      <c r="V1653" s="144">
        <v>180</v>
      </c>
      <c r="W1653" s="144" t="str">
        <f t="shared" si="222"/>
        <v>Active</v>
      </c>
      <c r="X1653" s="144">
        <v>86</v>
      </c>
      <c r="Y1653" s="157" t="s">
        <v>70</v>
      </c>
      <c r="Z1653" s="386">
        <v>1</v>
      </c>
      <c r="AA1653" s="386">
        <v>0.6</v>
      </c>
      <c r="AB1653" s="387" t="s">
        <v>65</v>
      </c>
      <c r="AC1653" s="157"/>
    </row>
    <row r="1654" spans="9:29">
      <c r="I1654" s="342">
        <v>1</v>
      </c>
      <c r="J1654" s="144" t="str">
        <f t="shared" si="220"/>
        <v>SMALL</v>
      </c>
      <c r="K1654" s="144" t="str">
        <f t="shared" si="221"/>
        <v>SMALL</v>
      </c>
      <c r="L1654" s="144" t="str" cm="1">
        <f t="array" ref="L1654">_xlfn.IFS(I1654&lt;=2,"SMALL",I1654&lt;=5,"MEDIUM",I1654&gt;5,"LARGE")</f>
        <v>SMALL</v>
      </c>
      <c r="M1654" s="144" t="str">
        <f t="shared" si="218"/>
        <v>NO</v>
      </c>
      <c r="N1654" s="374">
        <v>4.83</v>
      </c>
      <c r="O1654" s="374">
        <f t="shared" si="219"/>
        <v>5</v>
      </c>
      <c r="P1654" s="158" t="str" cm="1">
        <f t="array" ref="P1654">_xlfn.SWITCH(ROUND(N1654,0),5,"Excellent",4,"Good",3,"ok","Bad")</f>
        <v>Excellent</v>
      </c>
      <c r="Q1654" s="144">
        <v>6</v>
      </c>
      <c r="R1654" s="385">
        <v>42660</v>
      </c>
      <c r="S1654" s="385">
        <v>43105</v>
      </c>
      <c r="T1654" s="144">
        <v>867</v>
      </c>
      <c r="U1654" s="144" t="s">
        <v>60</v>
      </c>
      <c r="V1654" s="144">
        <v>15</v>
      </c>
      <c r="W1654" s="144" t="str">
        <f t="shared" si="222"/>
        <v>Active</v>
      </c>
      <c r="X1654" s="144">
        <v>867</v>
      </c>
      <c r="Y1654" s="157" t="s">
        <v>61</v>
      </c>
      <c r="Z1654" s="386">
        <v>1</v>
      </c>
      <c r="AA1654" s="386">
        <v>0.71</v>
      </c>
      <c r="AB1654" s="387" t="s">
        <v>65</v>
      </c>
      <c r="AC1654" s="157"/>
    </row>
    <row r="1655" spans="9:29">
      <c r="I1655" s="342">
        <v>4</v>
      </c>
      <c r="J1655" s="144" t="str">
        <f t="shared" si="220"/>
        <v>LARGE</v>
      </c>
      <c r="K1655" s="144" t="str">
        <f t="shared" si="221"/>
        <v>MEDIUM</v>
      </c>
      <c r="L1655" s="144" t="str" cm="1">
        <f t="array" ref="L1655">_xlfn.IFS(I1655&lt;=2,"SMALL",I1655&lt;=5,"MEDIUM",I1655&gt;5,"LARGE")</f>
        <v>MEDIUM</v>
      </c>
      <c r="M1655" s="144" t="str">
        <f t="shared" si="218"/>
        <v>NO</v>
      </c>
      <c r="N1655" s="374">
        <v>5</v>
      </c>
      <c r="O1655" s="374">
        <f t="shared" si="219"/>
        <v>5</v>
      </c>
      <c r="P1655" s="158" t="str" cm="1">
        <f t="array" ref="P1655">_xlfn.SWITCH(ROUND(N1655,0),5,"Excellent",4,"Good",3,"ok","Bad")</f>
        <v>Excellent</v>
      </c>
      <c r="Q1655" s="144">
        <v>4</v>
      </c>
      <c r="R1655" s="385">
        <v>42466</v>
      </c>
      <c r="S1655" s="385">
        <v>43768</v>
      </c>
      <c r="T1655" s="144">
        <v>484</v>
      </c>
      <c r="U1655" s="144" t="s">
        <v>69</v>
      </c>
      <c r="V1655" s="144">
        <v>360</v>
      </c>
      <c r="W1655" s="144" t="str">
        <f t="shared" si="222"/>
        <v>Active</v>
      </c>
      <c r="X1655" s="144">
        <v>484</v>
      </c>
      <c r="Y1655" s="157" t="s">
        <v>61</v>
      </c>
      <c r="Z1655" s="386">
        <v>1</v>
      </c>
      <c r="AA1655" s="386">
        <v>1</v>
      </c>
      <c r="AB1655" s="387" t="s">
        <v>62</v>
      </c>
      <c r="AC1655" s="157"/>
    </row>
    <row r="1656" spans="9:29">
      <c r="I1656" s="342">
        <v>2</v>
      </c>
      <c r="J1656" s="144" t="str">
        <f t="shared" si="220"/>
        <v>SMALL</v>
      </c>
      <c r="K1656" s="144" t="str">
        <f t="shared" si="221"/>
        <v>SMALL</v>
      </c>
      <c r="L1656" s="144" t="str" cm="1">
        <f t="array" ref="L1656">_xlfn.IFS(I1656&lt;=2,"SMALL",I1656&lt;=5,"MEDIUM",I1656&gt;5,"LARGE")</f>
        <v>SMALL</v>
      </c>
      <c r="M1656" s="144" t="str">
        <f t="shared" si="218"/>
        <v>NO</v>
      </c>
      <c r="N1656" s="374">
        <v>5</v>
      </c>
      <c r="O1656" s="374">
        <f t="shared" si="219"/>
        <v>5</v>
      </c>
      <c r="P1656" s="158" t="str" cm="1">
        <f t="array" ref="P1656">_xlfn.SWITCH(ROUND(N1656,0),5,"Excellent",4,"Good",3,"ok","Bad")</f>
        <v>Excellent</v>
      </c>
      <c r="Q1656" s="144">
        <v>6</v>
      </c>
      <c r="R1656" s="385">
        <v>43003</v>
      </c>
      <c r="S1656" s="385">
        <v>43645</v>
      </c>
      <c r="T1656" s="144">
        <v>1371</v>
      </c>
      <c r="U1656" s="144" t="s">
        <v>60</v>
      </c>
      <c r="V1656" s="144">
        <v>364</v>
      </c>
      <c r="W1656" s="144" t="str">
        <f t="shared" si="222"/>
        <v>Active</v>
      </c>
      <c r="X1656" s="144">
        <v>1371</v>
      </c>
      <c r="Y1656" s="157" t="s">
        <v>61</v>
      </c>
      <c r="Z1656" s="386">
        <v>1</v>
      </c>
      <c r="AA1656" s="386">
        <v>0.82</v>
      </c>
      <c r="AB1656" s="387" t="s">
        <v>62</v>
      </c>
      <c r="AC1656" s="157"/>
    </row>
    <row r="1657" spans="9:29">
      <c r="I1657" s="342">
        <v>8</v>
      </c>
      <c r="J1657" s="144" t="str">
        <f t="shared" si="220"/>
        <v>LARGE</v>
      </c>
      <c r="K1657" s="144" t="str">
        <f t="shared" si="221"/>
        <v>LARGE</v>
      </c>
      <c r="L1657" s="144" t="str" cm="1">
        <f t="array" ref="L1657">_xlfn.IFS(I1657&lt;=2,"SMALL",I1657&lt;=5,"MEDIUM",I1657&gt;5,"LARGE")</f>
        <v>LARGE</v>
      </c>
      <c r="M1657" s="144" t="str">
        <f t="shared" si="218"/>
        <v>YES</v>
      </c>
      <c r="N1657" s="374">
        <v>4.9800000000000004</v>
      </c>
      <c r="O1657" s="374">
        <f t="shared" si="219"/>
        <v>5</v>
      </c>
      <c r="P1657" s="158" t="str" cm="1">
        <f t="array" ref="P1657">_xlfn.SWITCH(ROUND(N1657,0),5,"Excellent",4,"Good",3,"ok","Bad")</f>
        <v>Excellent</v>
      </c>
      <c r="Q1657" s="144">
        <v>194</v>
      </c>
      <c r="R1657" s="385">
        <v>42332</v>
      </c>
      <c r="S1657" s="385">
        <v>43907</v>
      </c>
      <c r="T1657" s="144">
        <v>1201</v>
      </c>
      <c r="U1657" s="144" t="s">
        <v>69</v>
      </c>
      <c r="V1657" s="144">
        <v>273</v>
      </c>
      <c r="W1657" s="144" t="str">
        <f t="shared" si="222"/>
        <v>Active</v>
      </c>
      <c r="X1657" s="144">
        <v>1201</v>
      </c>
      <c r="Y1657" s="157" t="s">
        <v>70</v>
      </c>
      <c r="Z1657" s="386">
        <v>1</v>
      </c>
      <c r="AA1657" s="386">
        <v>1</v>
      </c>
      <c r="AB1657" s="387" t="s">
        <v>65</v>
      </c>
      <c r="AC1657" s="157"/>
    </row>
    <row r="1658" spans="9:29">
      <c r="I1658" s="342">
        <v>4</v>
      </c>
      <c r="J1658" s="144" t="str">
        <f t="shared" si="220"/>
        <v>LARGE</v>
      </c>
      <c r="K1658" s="144" t="str">
        <f t="shared" si="221"/>
        <v>MEDIUM</v>
      </c>
      <c r="L1658" s="144" t="str" cm="1">
        <f t="array" ref="L1658">_xlfn.IFS(I1658&lt;=2,"SMALL",I1658&lt;=5,"MEDIUM",I1658&gt;5,"LARGE")</f>
        <v>MEDIUM</v>
      </c>
      <c r="M1658" s="144" t="str">
        <f t="shared" si="218"/>
        <v>NO</v>
      </c>
      <c r="N1658" s="374">
        <v>5</v>
      </c>
      <c r="O1658" s="374">
        <f t="shared" si="219"/>
        <v>5</v>
      </c>
      <c r="P1658" s="158" t="str" cm="1">
        <f t="array" ref="P1658">_xlfn.SWITCH(ROUND(N1658,0),5,"Excellent",4,"Good",3,"ok","Bad")</f>
        <v>Excellent</v>
      </c>
      <c r="Q1658" s="144">
        <v>90</v>
      </c>
      <c r="R1658" s="385">
        <v>42374</v>
      </c>
      <c r="S1658" s="385">
        <v>43808</v>
      </c>
      <c r="T1658" s="144">
        <v>1504</v>
      </c>
      <c r="U1658" s="144" t="s">
        <v>69</v>
      </c>
      <c r="V1658" s="144">
        <v>358</v>
      </c>
      <c r="W1658" s="144" t="str">
        <f t="shared" si="222"/>
        <v>Active</v>
      </c>
      <c r="X1658" s="144">
        <v>1504</v>
      </c>
      <c r="Y1658" s="157" t="s">
        <v>64</v>
      </c>
      <c r="Z1658" s="386">
        <v>0.8</v>
      </c>
      <c r="AA1658" s="386">
        <v>0.54</v>
      </c>
      <c r="AB1658" s="387" t="s">
        <v>62</v>
      </c>
      <c r="AC1658" s="157"/>
    </row>
    <row r="1659" spans="9:29">
      <c r="I1659" s="342">
        <v>2</v>
      </c>
      <c r="J1659" s="144" t="str">
        <f t="shared" si="220"/>
        <v>SMALL</v>
      </c>
      <c r="K1659" s="144" t="str">
        <f t="shared" si="221"/>
        <v>SMALL</v>
      </c>
      <c r="L1659" s="144" t="str" cm="1">
        <f t="array" ref="L1659">_xlfn.IFS(I1659&lt;=2,"SMALL",I1659&lt;=5,"MEDIUM",I1659&gt;5,"LARGE")</f>
        <v>SMALL</v>
      </c>
      <c r="M1659" s="144" t="str">
        <f t="shared" si="218"/>
        <v>YES</v>
      </c>
      <c r="N1659" s="374">
        <v>4.8</v>
      </c>
      <c r="O1659" s="374">
        <f t="shared" si="219"/>
        <v>5</v>
      </c>
      <c r="P1659" s="158" t="str" cm="1">
        <f t="array" ref="P1659">_xlfn.SWITCH(ROUND(N1659,0),5,"Excellent",4,"Good",3,"ok","Bad")</f>
        <v>Excellent</v>
      </c>
      <c r="Q1659" s="144">
        <v>187</v>
      </c>
      <c r="R1659" s="385">
        <v>42323</v>
      </c>
      <c r="S1659" s="385">
        <v>43985</v>
      </c>
      <c r="T1659" s="144">
        <v>304</v>
      </c>
      <c r="U1659" s="144" t="s">
        <v>60</v>
      </c>
      <c r="V1659" s="144">
        <v>349</v>
      </c>
      <c r="W1659" s="144" t="str">
        <f t="shared" si="222"/>
        <v>Active</v>
      </c>
      <c r="X1659" s="144">
        <v>304</v>
      </c>
      <c r="Y1659" s="157" t="s">
        <v>61</v>
      </c>
      <c r="Z1659" s="386">
        <v>1</v>
      </c>
      <c r="AA1659" s="386">
        <v>0.91</v>
      </c>
      <c r="AB1659" s="387" t="s">
        <v>62</v>
      </c>
      <c r="AC1659" s="157"/>
    </row>
    <row r="1660" spans="9:29">
      <c r="I1660" s="342">
        <v>4</v>
      </c>
      <c r="J1660" s="144" t="str">
        <f t="shared" si="220"/>
        <v>LARGE</v>
      </c>
      <c r="K1660" s="144" t="str">
        <f t="shared" si="221"/>
        <v>MEDIUM</v>
      </c>
      <c r="L1660" s="144" t="str" cm="1">
        <f t="array" ref="L1660">_xlfn.IFS(I1660&lt;=2,"SMALL",I1660&lt;=5,"MEDIUM",I1660&gt;5,"LARGE")</f>
        <v>MEDIUM</v>
      </c>
      <c r="M1660" s="144" t="str">
        <f t="shared" si="218"/>
        <v>NO</v>
      </c>
      <c r="N1660" s="374">
        <v>4.5</v>
      </c>
      <c r="O1660" s="374">
        <f t="shared" si="219"/>
        <v>5</v>
      </c>
      <c r="P1660" s="158" t="str" cm="1">
        <f t="array" ref="P1660">_xlfn.SWITCH(ROUND(N1660,0),5,"Excellent",4,"Good",3,"ok","Bad")</f>
        <v>Excellent</v>
      </c>
      <c r="Q1660" s="144">
        <v>6</v>
      </c>
      <c r="R1660" s="385">
        <v>42371</v>
      </c>
      <c r="S1660" s="385">
        <v>43700</v>
      </c>
      <c r="T1660" s="144">
        <v>2137</v>
      </c>
      <c r="U1660" s="144" t="s">
        <v>73</v>
      </c>
      <c r="V1660" s="144">
        <v>334</v>
      </c>
      <c r="W1660" s="144" t="str">
        <f t="shared" si="222"/>
        <v>Active</v>
      </c>
      <c r="X1660" s="144">
        <v>2137</v>
      </c>
      <c r="Y1660" s="157" t="s">
        <v>64</v>
      </c>
      <c r="Z1660" s="386">
        <v>0.88</v>
      </c>
      <c r="AA1660" s="386">
        <v>0.83</v>
      </c>
      <c r="AB1660" s="387" t="s">
        <v>65</v>
      </c>
      <c r="AC1660" s="157"/>
    </row>
    <row r="1661" spans="9:29">
      <c r="I1661" s="342">
        <v>2</v>
      </c>
      <c r="J1661" s="144" t="str">
        <f t="shared" si="220"/>
        <v>SMALL</v>
      </c>
      <c r="K1661" s="144" t="str">
        <f t="shared" si="221"/>
        <v>SMALL</v>
      </c>
      <c r="L1661" s="144" t="str" cm="1">
        <f t="array" ref="L1661">_xlfn.IFS(I1661&lt;=2,"SMALL",I1661&lt;=5,"MEDIUM",I1661&gt;5,"LARGE")</f>
        <v>SMALL</v>
      </c>
      <c r="M1661" s="144" t="str">
        <f t="shared" si="218"/>
        <v>NO</v>
      </c>
      <c r="N1661" s="374">
        <v>4.6500000000000004</v>
      </c>
      <c r="O1661" s="374">
        <f t="shared" si="219"/>
        <v>5</v>
      </c>
      <c r="P1661" s="158" t="str" cm="1">
        <f t="array" ref="P1661">_xlfn.SWITCH(ROUND(N1661,0),5,"Excellent",4,"Good",3,"ok","Bad")</f>
        <v>Excellent</v>
      </c>
      <c r="Q1661" s="144">
        <v>115</v>
      </c>
      <c r="R1661" s="385">
        <v>42371</v>
      </c>
      <c r="S1661" s="385">
        <v>43919</v>
      </c>
      <c r="T1661" s="144">
        <v>798</v>
      </c>
      <c r="U1661" s="144" t="s">
        <v>60</v>
      </c>
      <c r="V1661" s="144">
        <v>141</v>
      </c>
      <c r="W1661" s="144" t="str">
        <f t="shared" si="222"/>
        <v>Active</v>
      </c>
      <c r="X1661" s="144">
        <v>798</v>
      </c>
      <c r="Y1661" s="157" t="s">
        <v>70</v>
      </c>
      <c r="Z1661" s="386">
        <v>1</v>
      </c>
      <c r="AA1661" s="386">
        <v>0.84</v>
      </c>
      <c r="AB1661" s="387" t="s">
        <v>65</v>
      </c>
      <c r="AC1661" s="157"/>
    </row>
    <row r="1662" spans="9:29">
      <c r="I1662" s="342">
        <v>2</v>
      </c>
      <c r="J1662" s="144" t="str">
        <f t="shared" si="220"/>
        <v>SMALL</v>
      </c>
      <c r="K1662" s="144" t="str">
        <f t="shared" si="221"/>
        <v>SMALL</v>
      </c>
      <c r="L1662" s="144" t="str" cm="1">
        <f t="array" ref="L1662">_xlfn.IFS(I1662&lt;=2,"SMALL",I1662&lt;=5,"MEDIUM",I1662&gt;5,"LARGE")</f>
        <v>SMALL</v>
      </c>
      <c r="M1662" s="144" t="str">
        <f t="shared" si="218"/>
        <v>NO</v>
      </c>
      <c r="N1662" s="374">
        <v>5</v>
      </c>
      <c r="O1662" s="374">
        <f t="shared" si="219"/>
        <v>5</v>
      </c>
      <c r="P1662" s="158" t="str" cm="1">
        <f t="array" ref="P1662">_xlfn.SWITCH(ROUND(N1662,0),5,"Excellent",4,"Good",3,"ok","Bad")</f>
        <v>Excellent</v>
      </c>
      <c r="Q1662" s="144">
        <v>20</v>
      </c>
      <c r="R1662" s="385">
        <v>42497</v>
      </c>
      <c r="S1662" s="385">
        <v>44041</v>
      </c>
      <c r="T1662" s="144">
        <v>2537</v>
      </c>
      <c r="U1662" s="144" t="s">
        <v>60</v>
      </c>
      <c r="V1662" s="144">
        <v>336</v>
      </c>
      <c r="W1662" s="144" t="str">
        <f t="shared" si="222"/>
        <v>Active</v>
      </c>
      <c r="X1662" s="144">
        <v>2537</v>
      </c>
      <c r="Y1662" s="157" t="s">
        <v>122</v>
      </c>
      <c r="Z1662" s="386">
        <v>0.17</v>
      </c>
      <c r="AA1662" s="386">
        <v>0.95</v>
      </c>
      <c r="AB1662" s="387" t="s">
        <v>65</v>
      </c>
      <c r="AC1662" s="157"/>
    </row>
    <row r="1663" spans="9:29">
      <c r="I1663" s="342">
        <v>4</v>
      </c>
      <c r="J1663" s="144" t="str">
        <f t="shared" si="220"/>
        <v>LARGE</v>
      </c>
      <c r="K1663" s="144" t="str">
        <f t="shared" si="221"/>
        <v>MEDIUM</v>
      </c>
      <c r="L1663" s="144" t="str" cm="1">
        <f t="array" ref="L1663">_xlfn.IFS(I1663&lt;=2,"SMALL",I1663&lt;=5,"MEDIUM",I1663&gt;5,"LARGE")</f>
        <v>MEDIUM</v>
      </c>
      <c r="M1663" s="144" t="str">
        <f t="shared" si="218"/>
        <v>NO</v>
      </c>
      <c r="N1663" s="374">
        <v>4.92</v>
      </c>
      <c r="O1663" s="374">
        <f t="shared" si="219"/>
        <v>5</v>
      </c>
      <c r="P1663" s="158" t="str" cm="1">
        <f t="array" ref="P1663">_xlfn.SWITCH(ROUND(N1663,0),5,"Excellent",4,"Good",3,"ok","Bad")</f>
        <v>Excellent</v>
      </c>
      <c r="Q1663" s="144">
        <v>71</v>
      </c>
      <c r="R1663" s="385">
        <v>42350</v>
      </c>
      <c r="S1663" s="385">
        <v>44038</v>
      </c>
      <c r="T1663" s="144">
        <v>2526</v>
      </c>
      <c r="U1663" s="144" t="s">
        <v>69</v>
      </c>
      <c r="V1663" s="144">
        <v>134</v>
      </c>
      <c r="W1663" s="144" t="str">
        <f t="shared" si="222"/>
        <v>Active</v>
      </c>
      <c r="X1663" s="144">
        <v>2526</v>
      </c>
      <c r="Y1663" s="157" t="s">
        <v>70</v>
      </c>
      <c r="Z1663" s="386">
        <v>0.9</v>
      </c>
      <c r="AA1663" s="386">
        <v>0.92</v>
      </c>
      <c r="AB1663" s="387" t="s">
        <v>62</v>
      </c>
      <c r="AC1663" s="157"/>
    </row>
    <row r="1664" spans="9:29">
      <c r="I1664" s="342">
        <v>3</v>
      </c>
      <c r="J1664" s="144" t="str">
        <f t="shared" si="220"/>
        <v>LARGE</v>
      </c>
      <c r="K1664" s="144" t="str">
        <f t="shared" si="221"/>
        <v>MEDIUM</v>
      </c>
      <c r="L1664" s="144" t="str" cm="1">
        <f t="array" ref="L1664">_xlfn.IFS(I1664&lt;=2,"SMALL",I1664&lt;=5,"MEDIUM",I1664&gt;5,"LARGE")</f>
        <v>MEDIUM</v>
      </c>
      <c r="M1664" s="144" t="str">
        <f t="shared" si="218"/>
        <v>NO</v>
      </c>
      <c r="N1664" s="374">
        <v>4.92</v>
      </c>
      <c r="O1664" s="374">
        <f t="shared" si="219"/>
        <v>5</v>
      </c>
      <c r="P1664" s="158" t="str" cm="1">
        <f t="array" ref="P1664">_xlfn.SWITCH(ROUND(N1664,0),5,"Excellent",4,"Good",3,"ok","Bad")</f>
        <v>Excellent</v>
      </c>
      <c r="Q1664" s="144">
        <v>13</v>
      </c>
      <c r="R1664" s="385">
        <v>42344</v>
      </c>
      <c r="S1664" s="385">
        <v>42672</v>
      </c>
      <c r="T1664" s="144">
        <v>2208</v>
      </c>
      <c r="U1664" s="144" t="s">
        <v>69</v>
      </c>
      <c r="V1664" s="144">
        <v>363</v>
      </c>
      <c r="W1664" s="144" t="str">
        <f t="shared" si="222"/>
        <v>Active</v>
      </c>
      <c r="X1664" s="144">
        <v>2208</v>
      </c>
      <c r="Y1664" s="157" t="s">
        <v>61</v>
      </c>
      <c r="Z1664" s="386">
        <v>0.83</v>
      </c>
      <c r="AA1664" s="386">
        <v>0.83</v>
      </c>
      <c r="AB1664" s="387" t="s">
        <v>62</v>
      </c>
      <c r="AC1664" s="157"/>
    </row>
    <row r="1665" spans="9:29">
      <c r="I1665" s="342">
        <v>4</v>
      </c>
      <c r="J1665" s="144" t="str">
        <f t="shared" si="220"/>
        <v>LARGE</v>
      </c>
      <c r="K1665" s="144" t="str">
        <f t="shared" si="221"/>
        <v>MEDIUM</v>
      </c>
      <c r="L1665" s="144" t="str" cm="1">
        <f t="array" ref="L1665">_xlfn.IFS(I1665&lt;=2,"SMALL",I1665&lt;=5,"MEDIUM",I1665&gt;5,"LARGE")</f>
        <v>MEDIUM</v>
      </c>
      <c r="M1665" s="144" t="str">
        <f t="shared" si="218"/>
        <v>NO</v>
      </c>
      <c r="N1665" s="374">
        <v>4.8899999999999997</v>
      </c>
      <c r="O1665" s="374">
        <f t="shared" si="219"/>
        <v>5</v>
      </c>
      <c r="P1665" s="158" t="str" cm="1">
        <f t="array" ref="P1665">_xlfn.SWITCH(ROUND(N1665,0),5,"Excellent",4,"Good",3,"ok","Bad")</f>
        <v>Excellent</v>
      </c>
      <c r="Q1665" s="144">
        <v>27</v>
      </c>
      <c r="R1665" s="385">
        <v>42360</v>
      </c>
      <c r="S1665" s="385">
        <v>43834</v>
      </c>
      <c r="T1665" s="144">
        <v>2049</v>
      </c>
      <c r="U1665" s="144" t="s">
        <v>69</v>
      </c>
      <c r="V1665" s="144">
        <v>320</v>
      </c>
      <c r="W1665" s="144" t="str">
        <f t="shared" si="222"/>
        <v>Active</v>
      </c>
      <c r="X1665" s="144">
        <v>2049</v>
      </c>
      <c r="Y1665" s="157" t="s">
        <v>70</v>
      </c>
      <c r="Z1665" s="386">
        <v>1</v>
      </c>
      <c r="AA1665" s="386">
        <v>0.96</v>
      </c>
      <c r="AB1665" s="387" t="s">
        <v>62</v>
      </c>
      <c r="AC1665" s="157"/>
    </row>
    <row r="1666" spans="9:29">
      <c r="I1666" s="342">
        <v>2</v>
      </c>
      <c r="J1666" s="144" t="str">
        <f t="shared" si="220"/>
        <v>SMALL</v>
      </c>
      <c r="K1666" s="144" t="str">
        <f t="shared" si="221"/>
        <v>SMALL</v>
      </c>
      <c r="L1666" s="144" t="str" cm="1">
        <f t="array" ref="L1666">_xlfn.IFS(I1666&lt;=2,"SMALL",I1666&lt;=5,"MEDIUM",I1666&gt;5,"LARGE")</f>
        <v>SMALL</v>
      </c>
      <c r="M1666" s="144" t="str">
        <f t="shared" si="218"/>
        <v>NO</v>
      </c>
      <c r="N1666" s="374">
        <v>4.75</v>
      </c>
      <c r="O1666" s="374">
        <f t="shared" si="219"/>
        <v>5</v>
      </c>
      <c r="P1666" s="158" t="str" cm="1">
        <f t="array" ref="P1666">_xlfn.SWITCH(ROUND(N1666,0),5,"Excellent",4,"Good",3,"ok","Bad")</f>
        <v>Excellent</v>
      </c>
      <c r="Q1666" s="144">
        <v>102</v>
      </c>
      <c r="R1666" s="385">
        <v>42345</v>
      </c>
      <c r="S1666" s="385">
        <v>44051</v>
      </c>
      <c r="T1666" s="144">
        <v>137</v>
      </c>
      <c r="U1666" s="144" t="s">
        <v>69</v>
      </c>
      <c r="V1666" s="144">
        <v>275</v>
      </c>
      <c r="W1666" s="144" t="str">
        <f t="shared" si="222"/>
        <v>Active</v>
      </c>
      <c r="X1666" s="144">
        <v>137</v>
      </c>
      <c r="Y1666" s="157" t="s">
        <v>122</v>
      </c>
      <c r="Z1666" s="386">
        <v>0.25</v>
      </c>
      <c r="AA1666" s="386">
        <v>0.57999999999999996</v>
      </c>
      <c r="AB1666" s="387" t="s">
        <v>65</v>
      </c>
      <c r="AC1666" s="157"/>
    </row>
    <row r="1667" spans="9:29">
      <c r="I1667" s="342">
        <v>16</v>
      </c>
      <c r="J1667" s="144" t="str">
        <f t="shared" si="220"/>
        <v>LARGE</v>
      </c>
      <c r="K1667" s="144" t="str">
        <f t="shared" si="221"/>
        <v>LARGE</v>
      </c>
      <c r="L1667" s="144" t="str" cm="1">
        <f t="array" ref="L1667">_xlfn.IFS(I1667&lt;=2,"SMALL",I1667&lt;=5,"MEDIUM",I1667&gt;5,"LARGE")</f>
        <v>LARGE</v>
      </c>
      <c r="M1667" s="144" t="str">
        <f t="shared" si="218"/>
        <v>NO</v>
      </c>
      <c r="N1667" s="374">
        <v>4.7300000000000004</v>
      </c>
      <c r="O1667" s="374">
        <f t="shared" si="219"/>
        <v>5</v>
      </c>
      <c r="P1667" s="158" t="str" cm="1">
        <f t="array" ref="P1667">_xlfn.SWITCH(ROUND(N1667,0),5,"Excellent",4,"Good",3,"ok","Bad")</f>
        <v>Excellent</v>
      </c>
      <c r="Q1667" s="144">
        <v>33</v>
      </c>
      <c r="R1667" s="385">
        <v>42947</v>
      </c>
      <c r="S1667" s="385">
        <v>43817</v>
      </c>
      <c r="T1667" s="144">
        <v>1975</v>
      </c>
      <c r="U1667" s="144" t="s">
        <v>69</v>
      </c>
      <c r="V1667" s="144">
        <v>354</v>
      </c>
      <c r="W1667" s="144" t="str">
        <f t="shared" si="222"/>
        <v>Active</v>
      </c>
      <c r="X1667" s="144">
        <v>1975</v>
      </c>
      <c r="Y1667" s="157" t="s">
        <v>70</v>
      </c>
      <c r="Z1667" s="386">
        <v>1</v>
      </c>
      <c r="AA1667" s="386">
        <v>0.96</v>
      </c>
      <c r="AB1667" s="387" t="s">
        <v>65</v>
      </c>
      <c r="AC1667" s="157"/>
    </row>
    <row r="1668" spans="9:29">
      <c r="I1668" s="342">
        <v>2</v>
      </c>
      <c r="J1668" s="144" t="str">
        <f t="shared" si="220"/>
        <v>SMALL</v>
      </c>
      <c r="K1668" s="144" t="str">
        <f t="shared" si="221"/>
        <v>SMALL</v>
      </c>
      <c r="L1668" s="144" t="str" cm="1">
        <f t="array" ref="L1668">_xlfn.IFS(I1668&lt;=2,"SMALL",I1668&lt;=5,"MEDIUM",I1668&gt;5,"LARGE")</f>
        <v>SMALL</v>
      </c>
      <c r="M1668" s="144" t="str">
        <f t="shared" si="218"/>
        <v>YES</v>
      </c>
      <c r="N1668" s="374">
        <v>4.83</v>
      </c>
      <c r="O1668" s="374">
        <f t="shared" si="219"/>
        <v>5</v>
      </c>
      <c r="P1668" s="158" t="str" cm="1">
        <f t="array" ref="P1668">_xlfn.SWITCH(ROUND(N1668,0),5,"Excellent",4,"Good",3,"ok","Bad")</f>
        <v>Excellent</v>
      </c>
      <c r="Q1668" s="144">
        <v>121</v>
      </c>
      <c r="R1668" s="385">
        <v>42422</v>
      </c>
      <c r="S1668" s="385">
        <v>43907</v>
      </c>
      <c r="T1668" s="144">
        <v>2276</v>
      </c>
      <c r="U1668" s="144" t="s">
        <v>60</v>
      </c>
      <c r="V1668" s="144">
        <v>364</v>
      </c>
      <c r="W1668" s="144" t="str">
        <f t="shared" si="222"/>
        <v>Active</v>
      </c>
      <c r="X1668" s="144">
        <v>2276</v>
      </c>
      <c r="Y1668" s="157" t="s">
        <v>70</v>
      </c>
      <c r="Z1668" s="386">
        <v>1</v>
      </c>
      <c r="AA1668" s="386">
        <v>1</v>
      </c>
      <c r="AB1668" s="387" t="s">
        <v>62</v>
      </c>
      <c r="AC1668" s="157"/>
    </row>
    <row r="1669" spans="9:29">
      <c r="I1669" s="342">
        <v>1</v>
      </c>
      <c r="J1669" s="144" t="str">
        <f t="shared" si="220"/>
        <v>SMALL</v>
      </c>
      <c r="K1669" s="144" t="str">
        <f t="shared" si="221"/>
        <v>SMALL</v>
      </c>
      <c r="L1669" s="144" t="str" cm="1">
        <f t="array" ref="L1669">_xlfn.IFS(I1669&lt;=2,"SMALL",I1669&lt;=5,"MEDIUM",I1669&gt;5,"LARGE")</f>
        <v>SMALL</v>
      </c>
      <c r="M1669" s="144" t="str">
        <f t="shared" ref="M1669:M1732" si="223">IF(AND(N1669&gt;=4.8,Q1669&gt;100),"YES","NO")</f>
        <v>NO</v>
      </c>
      <c r="N1669" s="374">
        <v>4.84</v>
      </c>
      <c r="O1669" s="374">
        <f t="shared" ref="O1669:O1732" si="224">ROUND(N1669,0)</f>
        <v>5</v>
      </c>
      <c r="P1669" s="158" t="str" cm="1">
        <f t="array" ref="P1669">_xlfn.SWITCH(ROUND(N1669,0),5,"Excellent",4,"Good",3,"ok","Bad")</f>
        <v>Excellent</v>
      </c>
      <c r="Q1669" s="144">
        <v>19</v>
      </c>
      <c r="R1669" s="385">
        <v>42981</v>
      </c>
      <c r="S1669" s="385">
        <v>43897</v>
      </c>
      <c r="T1669" s="144">
        <v>1284</v>
      </c>
      <c r="U1669" s="144" t="s">
        <v>60</v>
      </c>
      <c r="V1669" s="144">
        <v>364</v>
      </c>
      <c r="W1669" s="144" t="str">
        <f t="shared" si="222"/>
        <v>Active</v>
      </c>
      <c r="X1669" s="144">
        <v>1284</v>
      </c>
      <c r="Y1669" s="157" t="s">
        <v>70</v>
      </c>
      <c r="Z1669" s="386">
        <v>1</v>
      </c>
      <c r="AA1669" s="386">
        <v>0.97</v>
      </c>
      <c r="AB1669" s="387" t="s">
        <v>62</v>
      </c>
      <c r="AC1669" s="157"/>
    </row>
    <row r="1670" spans="9:29">
      <c r="I1670" s="342">
        <v>2</v>
      </c>
      <c r="J1670" s="144" t="str">
        <f t="shared" ref="J1670:J1733" si="225">IF(I1670&lt;=2,"SMALL","LARGE")</f>
        <v>SMALL</v>
      </c>
      <c r="K1670" s="144" t="str">
        <f t="shared" ref="K1670:K1733" si="226">IF(I1670&lt;=2,"SMALL",IF(I1670&lt;=5,"MEDIUM","LARGE"))</f>
        <v>SMALL</v>
      </c>
      <c r="L1670" s="144" t="str" cm="1">
        <f t="array" ref="L1670">_xlfn.IFS(I1670&lt;=2,"SMALL",I1670&lt;=5,"MEDIUM",I1670&gt;5,"LARGE")</f>
        <v>SMALL</v>
      </c>
      <c r="M1670" s="144" t="str">
        <f t="shared" si="223"/>
        <v>YES</v>
      </c>
      <c r="N1670" s="374">
        <v>4.8899999999999997</v>
      </c>
      <c r="O1670" s="374">
        <f t="shared" si="224"/>
        <v>5</v>
      </c>
      <c r="P1670" s="158" t="str" cm="1">
        <f t="array" ref="P1670">_xlfn.SWITCH(ROUND(N1670,0),5,"Excellent",4,"Good",3,"ok","Bad")</f>
        <v>Excellent</v>
      </c>
      <c r="Q1670" s="144">
        <v>273</v>
      </c>
      <c r="R1670" s="385">
        <v>42351</v>
      </c>
      <c r="S1670" s="385">
        <v>44043</v>
      </c>
      <c r="T1670" s="144">
        <v>1161</v>
      </c>
      <c r="U1670" s="144" t="s">
        <v>60</v>
      </c>
      <c r="V1670" s="144">
        <v>76</v>
      </c>
      <c r="W1670" s="144" t="str">
        <f t="shared" ref="W1670:W1733" si="227">IF(NOT(V1670=0),"Active","Inactive")</f>
        <v>Active</v>
      </c>
      <c r="X1670" s="144">
        <v>1161</v>
      </c>
      <c r="Y1670" s="157" t="s">
        <v>70</v>
      </c>
      <c r="Z1670" s="386">
        <v>0.9</v>
      </c>
      <c r="AA1670" s="386">
        <v>0.67</v>
      </c>
      <c r="AB1670" s="387" t="s">
        <v>65</v>
      </c>
      <c r="AC1670" s="157"/>
    </row>
    <row r="1671" spans="9:29">
      <c r="I1671" s="342">
        <v>4</v>
      </c>
      <c r="J1671" s="144" t="str">
        <f t="shared" si="225"/>
        <v>LARGE</v>
      </c>
      <c r="K1671" s="144" t="str">
        <f t="shared" si="226"/>
        <v>MEDIUM</v>
      </c>
      <c r="L1671" s="144" t="str" cm="1">
        <f t="array" ref="L1671">_xlfn.IFS(I1671&lt;=2,"SMALL",I1671&lt;=5,"MEDIUM",I1671&gt;5,"LARGE")</f>
        <v>MEDIUM</v>
      </c>
      <c r="M1671" s="144" t="str">
        <f t="shared" si="223"/>
        <v>NO</v>
      </c>
      <c r="N1671" s="374">
        <v>4.83</v>
      </c>
      <c r="O1671" s="374">
        <f t="shared" si="224"/>
        <v>5</v>
      </c>
      <c r="P1671" s="158" t="str" cm="1">
        <f t="array" ref="P1671">_xlfn.SWITCH(ROUND(N1671,0),5,"Excellent",4,"Good",3,"ok","Bad")</f>
        <v>Excellent</v>
      </c>
      <c r="Q1671" s="144">
        <v>86</v>
      </c>
      <c r="R1671" s="385">
        <v>42514</v>
      </c>
      <c r="S1671" s="385">
        <v>43899</v>
      </c>
      <c r="T1671" s="144">
        <v>2543</v>
      </c>
      <c r="U1671" s="144" t="s">
        <v>69</v>
      </c>
      <c r="V1671" s="144">
        <v>337</v>
      </c>
      <c r="W1671" s="144" t="str">
        <f t="shared" si="227"/>
        <v>Active</v>
      </c>
      <c r="X1671" s="144">
        <v>2543</v>
      </c>
      <c r="Y1671" s="157" t="s">
        <v>61</v>
      </c>
      <c r="Z1671" s="386">
        <v>1</v>
      </c>
      <c r="AA1671" s="386">
        <v>0.86</v>
      </c>
      <c r="AB1671" s="387" t="s">
        <v>62</v>
      </c>
      <c r="AC1671" s="157"/>
    </row>
    <row r="1672" spans="9:29">
      <c r="I1672" s="342">
        <v>2</v>
      </c>
      <c r="J1672" s="144" t="str">
        <f t="shared" si="225"/>
        <v>SMALL</v>
      </c>
      <c r="K1672" s="144" t="str">
        <f t="shared" si="226"/>
        <v>SMALL</v>
      </c>
      <c r="L1672" s="144" t="str" cm="1">
        <f t="array" ref="L1672">_xlfn.IFS(I1672&lt;=2,"SMALL",I1672&lt;=5,"MEDIUM",I1672&gt;5,"LARGE")</f>
        <v>SMALL</v>
      </c>
      <c r="M1672" s="144" t="str">
        <f t="shared" si="223"/>
        <v>NO</v>
      </c>
      <c r="N1672" s="374">
        <v>4.83</v>
      </c>
      <c r="O1672" s="374">
        <f t="shared" si="224"/>
        <v>5</v>
      </c>
      <c r="P1672" s="158" t="str" cm="1">
        <f t="array" ref="P1672">_xlfn.SWITCH(ROUND(N1672,0),5,"Excellent",4,"Good",3,"ok","Bad")</f>
        <v>Excellent</v>
      </c>
      <c r="Q1672" s="144">
        <v>12</v>
      </c>
      <c r="R1672" s="385">
        <v>42591</v>
      </c>
      <c r="S1672" s="385">
        <v>43832</v>
      </c>
      <c r="T1672" s="144">
        <v>1074</v>
      </c>
      <c r="U1672" s="144" t="s">
        <v>69</v>
      </c>
      <c r="V1672" s="144">
        <v>41</v>
      </c>
      <c r="W1672" s="144" t="str">
        <f t="shared" si="227"/>
        <v>Active</v>
      </c>
      <c r="X1672" s="144">
        <v>1074</v>
      </c>
      <c r="Y1672" s="157" t="s">
        <v>70</v>
      </c>
      <c r="Z1672" s="386">
        <v>1</v>
      </c>
      <c r="AA1672" s="386">
        <v>1</v>
      </c>
      <c r="AB1672" s="387" t="s">
        <v>65</v>
      </c>
      <c r="AC1672" s="157"/>
    </row>
    <row r="1673" spans="9:29">
      <c r="I1673" s="342">
        <v>8</v>
      </c>
      <c r="J1673" s="144" t="str">
        <f t="shared" si="225"/>
        <v>LARGE</v>
      </c>
      <c r="K1673" s="144" t="str">
        <f t="shared" si="226"/>
        <v>LARGE</v>
      </c>
      <c r="L1673" s="144" t="str" cm="1">
        <f t="array" ref="L1673">_xlfn.IFS(I1673&lt;=2,"SMALL",I1673&lt;=5,"MEDIUM",I1673&gt;5,"LARGE")</f>
        <v>LARGE</v>
      </c>
      <c r="M1673" s="144" t="str">
        <f t="shared" si="223"/>
        <v>NO</v>
      </c>
      <c r="N1673" s="374">
        <v>4.4800000000000004</v>
      </c>
      <c r="O1673" s="374">
        <f t="shared" si="224"/>
        <v>4</v>
      </c>
      <c r="P1673" s="158" t="str" cm="1">
        <f t="array" ref="P1673">_xlfn.SWITCH(ROUND(N1673,0),5,"Excellent",4,"Good",3,"ok","Bad")</f>
        <v>Good</v>
      </c>
      <c r="Q1673" s="144">
        <v>89</v>
      </c>
      <c r="R1673" s="385">
        <v>42372</v>
      </c>
      <c r="S1673" s="385">
        <v>43834</v>
      </c>
      <c r="T1673" s="144">
        <v>2544</v>
      </c>
      <c r="U1673" s="144" t="s">
        <v>69</v>
      </c>
      <c r="V1673" s="144">
        <v>364</v>
      </c>
      <c r="W1673" s="144" t="str">
        <f t="shared" si="227"/>
        <v>Active</v>
      </c>
      <c r="X1673" s="144">
        <v>2544</v>
      </c>
      <c r="Y1673" s="157" t="s">
        <v>70</v>
      </c>
      <c r="Z1673" s="386">
        <v>1</v>
      </c>
      <c r="AA1673" s="386">
        <v>1</v>
      </c>
      <c r="AB1673" s="387" t="s">
        <v>65</v>
      </c>
      <c r="AC1673" s="157"/>
    </row>
    <row r="1674" spans="9:29">
      <c r="I1674" s="342">
        <v>6</v>
      </c>
      <c r="J1674" s="144" t="str">
        <f t="shared" si="225"/>
        <v>LARGE</v>
      </c>
      <c r="K1674" s="144" t="str">
        <f t="shared" si="226"/>
        <v>LARGE</v>
      </c>
      <c r="L1674" s="144" t="str" cm="1">
        <f t="array" ref="L1674">_xlfn.IFS(I1674&lt;=2,"SMALL",I1674&lt;=5,"MEDIUM",I1674&gt;5,"LARGE")</f>
        <v>LARGE</v>
      </c>
      <c r="M1674" s="144" t="str">
        <f t="shared" si="223"/>
        <v>NO</v>
      </c>
      <c r="N1674" s="374">
        <v>4.59</v>
      </c>
      <c r="O1674" s="374">
        <f t="shared" si="224"/>
        <v>5</v>
      </c>
      <c r="P1674" s="158" t="str" cm="1">
        <f t="array" ref="P1674">_xlfn.SWITCH(ROUND(N1674,0),5,"Excellent",4,"Good",3,"ok","Bad")</f>
        <v>Excellent</v>
      </c>
      <c r="Q1674" s="144">
        <v>123</v>
      </c>
      <c r="R1674" s="385">
        <v>42521</v>
      </c>
      <c r="S1674" s="385">
        <v>43906</v>
      </c>
      <c r="T1674" s="144">
        <v>1652</v>
      </c>
      <c r="U1674" s="144" t="s">
        <v>69</v>
      </c>
      <c r="V1674" s="144">
        <v>180</v>
      </c>
      <c r="W1674" s="144" t="str">
        <f t="shared" si="227"/>
        <v>Active</v>
      </c>
      <c r="X1674" s="144">
        <v>1652</v>
      </c>
      <c r="Y1674" s="157" t="s">
        <v>70</v>
      </c>
      <c r="Z1674" s="386">
        <v>1</v>
      </c>
      <c r="AA1674" s="386">
        <v>0.88</v>
      </c>
      <c r="AB1674" s="387" t="s">
        <v>62</v>
      </c>
      <c r="AC1674" s="157"/>
    </row>
    <row r="1675" spans="9:29">
      <c r="I1675" s="342">
        <v>16</v>
      </c>
      <c r="J1675" s="144" t="str">
        <f t="shared" si="225"/>
        <v>LARGE</v>
      </c>
      <c r="K1675" s="144" t="str">
        <f t="shared" si="226"/>
        <v>LARGE</v>
      </c>
      <c r="L1675" s="144" t="str" cm="1">
        <f t="array" ref="L1675">_xlfn.IFS(I1675&lt;=2,"SMALL",I1675&lt;=5,"MEDIUM",I1675&gt;5,"LARGE")</f>
        <v>LARGE</v>
      </c>
      <c r="M1675" s="144" t="str">
        <f t="shared" si="223"/>
        <v>NO</v>
      </c>
      <c r="N1675" s="374">
        <v>4.5599999999999996</v>
      </c>
      <c r="O1675" s="374">
        <f t="shared" si="224"/>
        <v>5</v>
      </c>
      <c r="P1675" s="158" t="str" cm="1">
        <f t="array" ref="P1675">_xlfn.SWITCH(ROUND(N1675,0),5,"Excellent",4,"Good",3,"ok","Bad")</f>
        <v>Excellent</v>
      </c>
      <c r="Q1675" s="144">
        <v>27</v>
      </c>
      <c r="R1675" s="385">
        <v>42465</v>
      </c>
      <c r="S1675" s="385">
        <v>43831</v>
      </c>
      <c r="T1675" s="144">
        <v>2548</v>
      </c>
      <c r="U1675" s="144" t="s">
        <v>69</v>
      </c>
      <c r="V1675" s="144">
        <v>365</v>
      </c>
      <c r="W1675" s="144" t="str">
        <f t="shared" si="227"/>
        <v>Active</v>
      </c>
      <c r="X1675" s="144">
        <v>2548</v>
      </c>
      <c r="Y1675" s="157" t="s">
        <v>70</v>
      </c>
      <c r="Z1675" s="386">
        <v>1</v>
      </c>
      <c r="AA1675" s="386">
        <v>0.97</v>
      </c>
      <c r="AB1675" s="387" t="s">
        <v>62</v>
      </c>
      <c r="AC1675" s="157"/>
    </row>
    <row r="1676" spans="9:29">
      <c r="I1676" s="342">
        <v>4</v>
      </c>
      <c r="J1676" s="144" t="str">
        <f t="shared" si="225"/>
        <v>LARGE</v>
      </c>
      <c r="K1676" s="144" t="str">
        <f t="shared" si="226"/>
        <v>MEDIUM</v>
      </c>
      <c r="L1676" s="144" t="str" cm="1">
        <f t="array" ref="L1676">_xlfn.IFS(I1676&lt;=2,"SMALL",I1676&lt;=5,"MEDIUM",I1676&gt;5,"LARGE")</f>
        <v>MEDIUM</v>
      </c>
      <c r="M1676" s="144" t="str">
        <f t="shared" si="223"/>
        <v>NO</v>
      </c>
      <c r="N1676" s="374">
        <v>4.6399999999999997</v>
      </c>
      <c r="O1676" s="374">
        <f t="shared" si="224"/>
        <v>5</v>
      </c>
      <c r="P1676" s="158" t="str" cm="1">
        <f t="array" ref="P1676">_xlfn.SWITCH(ROUND(N1676,0),5,"Excellent",4,"Good",3,"ok","Bad")</f>
        <v>Excellent</v>
      </c>
      <c r="Q1676" s="144">
        <v>144</v>
      </c>
      <c r="R1676" s="385">
        <v>42349</v>
      </c>
      <c r="S1676" s="385">
        <v>44003</v>
      </c>
      <c r="T1676" s="144">
        <v>2547</v>
      </c>
      <c r="U1676" s="144" t="s">
        <v>69</v>
      </c>
      <c r="V1676" s="144">
        <v>356</v>
      </c>
      <c r="W1676" s="144" t="str">
        <f t="shared" si="227"/>
        <v>Active</v>
      </c>
      <c r="X1676" s="144">
        <v>2547</v>
      </c>
      <c r="Y1676" s="157" t="s">
        <v>61</v>
      </c>
      <c r="Z1676" s="386">
        <v>1</v>
      </c>
      <c r="AA1676" s="386">
        <v>0.86</v>
      </c>
      <c r="AB1676" s="387" t="s">
        <v>62</v>
      </c>
      <c r="AC1676" s="157"/>
    </row>
    <row r="1677" spans="9:29">
      <c r="I1677" s="342">
        <v>2</v>
      </c>
      <c r="J1677" s="144" t="str">
        <f t="shared" si="225"/>
        <v>SMALL</v>
      </c>
      <c r="K1677" s="144" t="str">
        <f t="shared" si="226"/>
        <v>SMALL</v>
      </c>
      <c r="L1677" s="144" t="str" cm="1">
        <f t="array" ref="L1677">_xlfn.IFS(I1677&lt;=2,"SMALL",I1677&lt;=5,"MEDIUM",I1677&gt;5,"LARGE")</f>
        <v>SMALL</v>
      </c>
      <c r="M1677" s="144" t="str">
        <f t="shared" si="223"/>
        <v>NO</v>
      </c>
      <c r="N1677" s="374">
        <v>4.74</v>
      </c>
      <c r="O1677" s="374">
        <f t="shared" si="224"/>
        <v>5</v>
      </c>
      <c r="P1677" s="158" t="str" cm="1">
        <f t="array" ref="P1677">_xlfn.SWITCH(ROUND(N1677,0),5,"Excellent",4,"Good",3,"ok","Bad")</f>
        <v>Excellent</v>
      </c>
      <c r="Q1677" s="144">
        <v>27</v>
      </c>
      <c r="R1677" s="385">
        <v>42370</v>
      </c>
      <c r="S1677" s="385">
        <v>43866</v>
      </c>
      <c r="T1677" s="144">
        <v>2549</v>
      </c>
      <c r="U1677" s="144" t="s">
        <v>69</v>
      </c>
      <c r="V1677" s="144">
        <v>44</v>
      </c>
      <c r="W1677" s="144" t="str">
        <f t="shared" si="227"/>
        <v>Active</v>
      </c>
      <c r="X1677" s="144">
        <v>2549</v>
      </c>
      <c r="Y1677" s="157" t="s">
        <v>70</v>
      </c>
      <c r="Z1677" s="386">
        <v>1</v>
      </c>
      <c r="AA1677" s="386">
        <v>0.89</v>
      </c>
      <c r="AB1677" s="387" t="s">
        <v>62</v>
      </c>
      <c r="AC1677" s="157"/>
    </row>
    <row r="1678" spans="9:29">
      <c r="I1678" s="342">
        <v>6</v>
      </c>
      <c r="J1678" s="144" t="str">
        <f t="shared" si="225"/>
        <v>LARGE</v>
      </c>
      <c r="K1678" s="144" t="str">
        <f t="shared" si="226"/>
        <v>LARGE</v>
      </c>
      <c r="L1678" s="144" t="str" cm="1">
        <f t="array" ref="L1678">_xlfn.IFS(I1678&lt;=2,"SMALL",I1678&lt;=5,"MEDIUM",I1678&gt;5,"LARGE")</f>
        <v>LARGE</v>
      </c>
      <c r="M1678" s="144" t="str">
        <f t="shared" si="223"/>
        <v>NO</v>
      </c>
      <c r="N1678" s="374">
        <v>4.8099999999999996</v>
      </c>
      <c r="O1678" s="374">
        <f t="shared" si="224"/>
        <v>5</v>
      </c>
      <c r="P1678" s="158" t="str" cm="1">
        <f t="array" ref="P1678">_xlfn.SWITCH(ROUND(N1678,0),5,"Excellent",4,"Good",3,"ok","Bad")</f>
        <v>Excellent</v>
      </c>
      <c r="Q1678" s="144">
        <v>47</v>
      </c>
      <c r="R1678" s="385">
        <v>42371</v>
      </c>
      <c r="S1678" s="385">
        <v>43902</v>
      </c>
      <c r="T1678" s="144">
        <v>486</v>
      </c>
      <c r="U1678" s="144" t="s">
        <v>69</v>
      </c>
      <c r="V1678" s="144">
        <v>13</v>
      </c>
      <c r="W1678" s="144" t="str">
        <f t="shared" si="227"/>
        <v>Active</v>
      </c>
      <c r="X1678" s="144">
        <v>486</v>
      </c>
      <c r="Y1678" s="157" t="s">
        <v>61</v>
      </c>
      <c r="Z1678" s="386">
        <v>1</v>
      </c>
      <c r="AA1678" s="386">
        <v>0.97</v>
      </c>
      <c r="AB1678" s="387" t="s">
        <v>65</v>
      </c>
      <c r="AC1678" s="157"/>
    </row>
    <row r="1679" spans="9:29">
      <c r="I1679" s="342">
        <v>4</v>
      </c>
      <c r="J1679" s="144" t="str">
        <f t="shared" si="225"/>
        <v>LARGE</v>
      </c>
      <c r="K1679" s="144" t="str">
        <f t="shared" si="226"/>
        <v>MEDIUM</v>
      </c>
      <c r="L1679" s="144" t="str" cm="1">
        <f t="array" ref="L1679">_xlfn.IFS(I1679&lt;=2,"SMALL",I1679&lt;=5,"MEDIUM",I1679&gt;5,"LARGE")</f>
        <v>MEDIUM</v>
      </c>
      <c r="M1679" s="144" t="str">
        <f t="shared" si="223"/>
        <v>NO</v>
      </c>
      <c r="N1679" s="374">
        <v>4.67</v>
      </c>
      <c r="O1679" s="374">
        <f t="shared" si="224"/>
        <v>5</v>
      </c>
      <c r="P1679" s="158" t="str" cm="1">
        <f t="array" ref="P1679">_xlfn.SWITCH(ROUND(N1679,0),5,"Excellent",4,"Good",3,"ok","Bad")</f>
        <v>Excellent</v>
      </c>
      <c r="Q1679" s="144">
        <v>124</v>
      </c>
      <c r="R1679" s="385">
        <v>42386</v>
      </c>
      <c r="S1679" s="385">
        <v>43799</v>
      </c>
      <c r="T1679" s="144">
        <v>1002</v>
      </c>
      <c r="U1679" s="144" t="s">
        <v>69</v>
      </c>
      <c r="V1679" s="144">
        <v>179</v>
      </c>
      <c r="W1679" s="144" t="str">
        <f t="shared" si="227"/>
        <v>Active</v>
      </c>
      <c r="X1679" s="144">
        <v>1002</v>
      </c>
      <c r="Y1679" s="157" t="s">
        <v>61</v>
      </c>
      <c r="Z1679" s="386">
        <v>1</v>
      </c>
      <c r="AA1679" s="386">
        <v>1</v>
      </c>
      <c r="AB1679" s="387" t="s">
        <v>65</v>
      </c>
      <c r="AC1679" s="157"/>
    </row>
    <row r="1680" spans="9:29">
      <c r="I1680" s="342">
        <v>1</v>
      </c>
      <c r="J1680" s="144" t="str">
        <f t="shared" si="225"/>
        <v>SMALL</v>
      </c>
      <c r="K1680" s="144" t="str">
        <f t="shared" si="226"/>
        <v>SMALL</v>
      </c>
      <c r="L1680" s="144" t="str" cm="1">
        <f t="array" ref="L1680">_xlfn.IFS(I1680&lt;=2,"SMALL",I1680&lt;=5,"MEDIUM",I1680&gt;5,"LARGE")</f>
        <v>SMALL</v>
      </c>
      <c r="M1680" s="144" t="str">
        <f t="shared" si="223"/>
        <v>NO</v>
      </c>
      <c r="N1680" s="374">
        <v>4.67</v>
      </c>
      <c r="O1680" s="374">
        <f t="shared" si="224"/>
        <v>5</v>
      </c>
      <c r="P1680" s="158" t="str" cm="1">
        <f t="array" ref="P1680">_xlfn.SWITCH(ROUND(N1680,0),5,"Excellent",4,"Good",3,"ok","Bad")</f>
        <v>Excellent</v>
      </c>
      <c r="Q1680" s="144">
        <v>12</v>
      </c>
      <c r="R1680" s="385">
        <v>42369</v>
      </c>
      <c r="S1680" s="385">
        <v>43677</v>
      </c>
      <c r="T1680" s="144">
        <v>899</v>
      </c>
      <c r="U1680" s="144" t="s">
        <v>60</v>
      </c>
      <c r="V1680" s="144">
        <v>365</v>
      </c>
      <c r="W1680" s="144" t="str">
        <f t="shared" si="227"/>
        <v>Active</v>
      </c>
      <c r="X1680" s="144">
        <v>899</v>
      </c>
      <c r="Y1680" s="157" t="s">
        <v>70</v>
      </c>
      <c r="Z1680" s="386">
        <v>1</v>
      </c>
      <c r="AA1680" s="386">
        <v>0.94</v>
      </c>
      <c r="AB1680" s="387" t="s">
        <v>62</v>
      </c>
      <c r="AC1680" s="157"/>
    </row>
    <row r="1681" spans="9:29">
      <c r="I1681" s="342">
        <v>4</v>
      </c>
      <c r="J1681" s="144" t="str">
        <f t="shared" si="225"/>
        <v>LARGE</v>
      </c>
      <c r="K1681" s="144" t="str">
        <f t="shared" si="226"/>
        <v>MEDIUM</v>
      </c>
      <c r="L1681" s="144" t="str" cm="1">
        <f t="array" ref="L1681">_xlfn.IFS(I1681&lt;=2,"SMALL",I1681&lt;=5,"MEDIUM",I1681&gt;5,"LARGE")</f>
        <v>MEDIUM</v>
      </c>
      <c r="M1681" s="144" t="str">
        <f t="shared" si="223"/>
        <v>YES</v>
      </c>
      <c r="N1681" s="374">
        <v>5</v>
      </c>
      <c r="O1681" s="374">
        <f t="shared" si="224"/>
        <v>5</v>
      </c>
      <c r="P1681" s="158" t="str" cm="1">
        <f t="array" ref="P1681">_xlfn.SWITCH(ROUND(N1681,0),5,"Excellent",4,"Good",3,"ok","Bad")</f>
        <v>Excellent</v>
      </c>
      <c r="Q1681" s="144">
        <v>115</v>
      </c>
      <c r="R1681" s="385">
        <v>42413</v>
      </c>
      <c r="S1681" s="385">
        <v>43873</v>
      </c>
      <c r="T1681" s="144">
        <v>2553</v>
      </c>
      <c r="U1681" s="144" t="s">
        <v>69</v>
      </c>
      <c r="V1681" s="144">
        <v>176</v>
      </c>
      <c r="W1681" s="144" t="str">
        <f t="shared" si="227"/>
        <v>Active</v>
      </c>
      <c r="X1681" s="144">
        <v>2553</v>
      </c>
      <c r="Y1681" s="157" t="s">
        <v>122</v>
      </c>
      <c r="Z1681" s="386">
        <v>0</v>
      </c>
      <c r="AA1681" s="386">
        <v>0.71</v>
      </c>
      <c r="AB1681" s="387" t="s">
        <v>65</v>
      </c>
      <c r="AC1681" s="157"/>
    </row>
    <row r="1682" spans="9:29">
      <c r="I1682" s="342">
        <v>1</v>
      </c>
      <c r="J1682" s="144" t="str">
        <f t="shared" si="225"/>
        <v>SMALL</v>
      </c>
      <c r="K1682" s="144" t="str">
        <f t="shared" si="226"/>
        <v>SMALL</v>
      </c>
      <c r="L1682" s="144" t="str" cm="1">
        <f t="array" ref="L1682">_xlfn.IFS(I1682&lt;=2,"SMALL",I1682&lt;=5,"MEDIUM",I1682&gt;5,"LARGE")</f>
        <v>SMALL</v>
      </c>
      <c r="M1682" s="144" t="str">
        <f t="shared" si="223"/>
        <v>NO</v>
      </c>
      <c r="N1682" s="374">
        <v>4.91</v>
      </c>
      <c r="O1682" s="374">
        <f t="shared" si="224"/>
        <v>5</v>
      </c>
      <c r="P1682" s="158" t="str" cm="1">
        <f t="array" ref="P1682">_xlfn.SWITCH(ROUND(N1682,0),5,"Excellent",4,"Good",3,"ok","Bad")</f>
        <v>Excellent</v>
      </c>
      <c r="Q1682" s="144">
        <v>23</v>
      </c>
      <c r="R1682" s="385">
        <v>42620</v>
      </c>
      <c r="S1682" s="385">
        <v>43739</v>
      </c>
      <c r="T1682" s="144">
        <v>435</v>
      </c>
      <c r="U1682" s="144" t="s">
        <v>60</v>
      </c>
      <c r="V1682" s="144">
        <v>349</v>
      </c>
      <c r="W1682" s="144" t="str">
        <f t="shared" si="227"/>
        <v>Active</v>
      </c>
      <c r="X1682" s="144">
        <v>435</v>
      </c>
      <c r="Y1682" s="157" t="s">
        <v>70</v>
      </c>
      <c r="Z1682" s="386">
        <v>1</v>
      </c>
      <c r="AA1682" s="386">
        <v>0.75</v>
      </c>
      <c r="AB1682" s="387" t="s">
        <v>65</v>
      </c>
      <c r="AC1682" s="157"/>
    </row>
    <row r="1683" spans="9:29">
      <c r="I1683" s="342">
        <v>5</v>
      </c>
      <c r="J1683" s="144" t="str">
        <f t="shared" si="225"/>
        <v>LARGE</v>
      </c>
      <c r="K1683" s="144" t="str">
        <f t="shared" si="226"/>
        <v>MEDIUM</v>
      </c>
      <c r="L1683" s="144" t="str" cm="1">
        <f t="array" ref="L1683">_xlfn.IFS(I1683&lt;=2,"SMALL",I1683&lt;=5,"MEDIUM",I1683&gt;5,"LARGE")</f>
        <v>MEDIUM</v>
      </c>
      <c r="M1683" s="144" t="str">
        <f t="shared" si="223"/>
        <v>NO</v>
      </c>
      <c r="N1683" s="374">
        <v>4.82</v>
      </c>
      <c r="O1683" s="374">
        <f t="shared" si="224"/>
        <v>5</v>
      </c>
      <c r="P1683" s="158" t="str" cm="1">
        <f t="array" ref="P1683">_xlfn.SWITCH(ROUND(N1683,0),5,"Excellent",4,"Good",3,"ok","Bad")</f>
        <v>Excellent</v>
      </c>
      <c r="Q1683" s="144">
        <v>73</v>
      </c>
      <c r="R1683" s="385">
        <v>42364</v>
      </c>
      <c r="S1683" s="385">
        <v>43945</v>
      </c>
      <c r="T1683" s="144">
        <v>958</v>
      </c>
      <c r="U1683" s="144" t="s">
        <v>69</v>
      </c>
      <c r="V1683" s="144">
        <v>284</v>
      </c>
      <c r="W1683" s="144" t="str">
        <f t="shared" si="227"/>
        <v>Active</v>
      </c>
      <c r="X1683" s="144">
        <v>958</v>
      </c>
      <c r="Y1683" s="157" t="s">
        <v>70</v>
      </c>
      <c r="Z1683" s="386">
        <v>1</v>
      </c>
      <c r="AA1683" s="386">
        <v>1</v>
      </c>
      <c r="AB1683" s="387" t="s">
        <v>62</v>
      </c>
      <c r="AC1683" s="157"/>
    </row>
    <row r="1684" spans="9:29">
      <c r="I1684" s="342">
        <v>4</v>
      </c>
      <c r="J1684" s="144" t="str">
        <f t="shared" si="225"/>
        <v>LARGE</v>
      </c>
      <c r="K1684" s="144" t="str">
        <f t="shared" si="226"/>
        <v>MEDIUM</v>
      </c>
      <c r="L1684" s="144" t="str" cm="1">
        <f t="array" ref="L1684">_xlfn.IFS(I1684&lt;=2,"SMALL",I1684&lt;=5,"MEDIUM",I1684&gt;5,"LARGE")</f>
        <v>MEDIUM</v>
      </c>
      <c r="M1684" s="144" t="str">
        <f t="shared" si="223"/>
        <v>YES</v>
      </c>
      <c r="N1684" s="374">
        <v>4.83</v>
      </c>
      <c r="O1684" s="374">
        <f t="shared" si="224"/>
        <v>5</v>
      </c>
      <c r="P1684" s="158" t="str" cm="1">
        <f t="array" ref="P1684">_xlfn.SWITCH(ROUND(N1684,0),5,"Excellent",4,"Good",3,"ok","Bad")</f>
        <v>Excellent</v>
      </c>
      <c r="Q1684" s="144">
        <v>142</v>
      </c>
      <c r="R1684" s="385">
        <v>42364</v>
      </c>
      <c r="S1684" s="385">
        <v>43890</v>
      </c>
      <c r="T1684" s="144">
        <v>2348</v>
      </c>
      <c r="U1684" s="144" t="s">
        <v>60</v>
      </c>
      <c r="V1684" s="144">
        <v>344</v>
      </c>
      <c r="W1684" s="144" t="str">
        <f t="shared" si="227"/>
        <v>Active</v>
      </c>
      <c r="X1684" s="144">
        <v>2348</v>
      </c>
      <c r="Y1684" s="157" t="s">
        <v>70</v>
      </c>
      <c r="Z1684" s="386">
        <v>1</v>
      </c>
      <c r="AA1684" s="386">
        <v>0.98</v>
      </c>
      <c r="AB1684" s="387" t="s">
        <v>62</v>
      </c>
      <c r="AC1684" s="157"/>
    </row>
    <row r="1685" spans="9:29">
      <c r="I1685" s="342">
        <v>2</v>
      </c>
      <c r="J1685" s="144" t="str">
        <f t="shared" si="225"/>
        <v>SMALL</v>
      </c>
      <c r="K1685" s="144" t="str">
        <f t="shared" si="226"/>
        <v>SMALL</v>
      </c>
      <c r="L1685" s="144" t="str" cm="1">
        <f t="array" ref="L1685">_xlfn.IFS(I1685&lt;=2,"SMALL",I1685&lt;=5,"MEDIUM",I1685&gt;5,"LARGE")</f>
        <v>SMALL</v>
      </c>
      <c r="M1685" s="144" t="str">
        <f t="shared" si="223"/>
        <v>NO</v>
      </c>
      <c r="N1685" s="374">
        <v>5</v>
      </c>
      <c r="O1685" s="374">
        <f t="shared" si="224"/>
        <v>5</v>
      </c>
      <c r="P1685" s="158" t="str" cm="1">
        <f t="array" ref="P1685">_xlfn.SWITCH(ROUND(N1685,0),5,"Excellent",4,"Good",3,"ok","Bad")</f>
        <v>Excellent</v>
      </c>
      <c r="Q1685" s="144">
        <v>4</v>
      </c>
      <c r="R1685" s="385">
        <v>42360</v>
      </c>
      <c r="S1685" s="385">
        <v>42788</v>
      </c>
      <c r="T1685" s="144">
        <v>2479</v>
      </c>
      <c r="U1685" s="144" t="s">
        <v>60</v>
      </c>
      <c r="V1685" s="144">
        <v>0</v>
      </c>
      <c r="W1685" s="144" t="str">
        <f t="shared" si="227"/>
        <v>Inactive</v>
      </c>
      <c r="X1685" s="144">
        <v>2479</v>
      </c>
      <c r="Y1685" s="157" t="s">
        <v>61</v>
      </c>
      <c r="Z1685" s="386">
        <v>1</v>
      </c>
      <c r="AA1685" s="386">
        <v>0.78</v>
      </c>
      <c r="AB1685" s="387" t="s">
        <v>65</v>
      </c>
      <c r="AC1685" s="157"/>
    </row>
    <row r="1686" spans="9:29">
      <c r="I1686" s="342">
        <v>2</v>
      </c>
      <c r="J1686" s="144" t="str">
        <f t="shared" si="225"/>
        <v>SMALL</v>
      </c>
      <c r="K1686" s="144" t="str">
        <f t="shared" si="226"/>
        <v>SMALL</v>
      </c>
      <c r="L1686" s="144" t="str" cm="1">
        <f t="array" ref="L1686">_xlfn.IFS(I1686&lt;=2,"SMALL",I1686&lt;=5,"MEDIUM",I1686&gt;5,"LARGE")</f>
        <v>SMALL</v>
      </c>
      <c r="M1686" s="144" t="str">
        <f t="shared" si="223"/>
        <v>NO</v>
      </c>
      <c r="N1686" s="374">
        <v>4.21</v>
      </c>
      <c r="O1686" s="374">
        <f t="shared" si="224"/>
        <v>4</v>
      </c>
      <c r="P1686" s="158" t="str" cm="1">
        <f t="array" ref="P1686">_xlfn.SWITCH(ROUND(N1686,0),5,"Excellent",4,"Good",3,"ok","Bad")</f>
        <v>Good</v>
      </c>
      <c r="Q1686" s="144">
        <v>116</v>
      </c>
      <c r="R1686" s="385">
        <v>42502</v>
      </c>
      <c r="S1686" s="385">
        <v>43821</v>
      </c>
      <c r="T1686" s="144">
        <v>2558</v>
      </c>
      <c r="U1686" s="144" t="s">
        <v>69</v>
      </c>
      <c r="V1686" s="144">
        <v>364</v>
      </c>
      <c r="W1686" s="144" t="str">
        <f t="shared" si="227"/>
        <v>Active</v>
      </c>
      <c r="X1686" s="144">
        <v>2558</v>
      </c>
      <c r="Y1686" s="157" t="s">
        <v>122</v>
      </c>
      <c r="Z1686" s="386">
        <v>0.33</v>
      </c>
      <c r="AA1686" s="386">
        <v>0.14000000000000001</v>
      </c>
      <c r="AB1686" s="387" t="s">
        <v>65</v>
      </c>
      <c r="AC1686" s="157"/>
    </row>
    <row r="1687" spans="9:29">
      <c r="I1687" s="342">
        <v>3</v>
      </c>
      <c r="J1687" s="144" t="str">
        <f t="shared" si="225"/>
        <v>LARGE</v>
      </c>
      <c r="K1687" s="144" t="str">
        <f t="shared" si="226"/>
        <v>MEDIUM</v>
      </c>
      <c r="L1687" s="144" t="str" cm="1">
        <f t="array" ref="L1687">_xlfn.IFS(I1687&lt;=2,"SMALL",I1687&lt;=5,"MEDIUM",I1687&gt;5,"LARGE")</f>
        <v>MEDIUM</v>
      </c>
      <c r="M1687" s="144" t="str">
        <f t="shared" si="223"/>
        <v>NO</v>
      </c>
      <c r="N1687" s="374">
        <v>5</v>
      </c>
      <c r="O1687" s="374">
        <f t="shared" si="224"/>
        <v>5</v>
      </c>
      <c r="P1687" s="158" t="str" cm="1">
        <f t="array" ref="P1687">_xlfn.SWITCH(ROUND(N1687,0),5,"Excellent",4,"Good",3,"ok","Bad")</f>
        <v>Excellent</v>
      </c>
      <c r="Q1687" s="144">
        <v>9</v>
      </c>
      <c r="R1687" s="385">
        <v>42374</v>
      </c>
      <c r="S1687" s="385">
        <v>43831</v>
      </c>
      <c r="T1687" s="144">
        <v>472</v>
      </c>
      <c r="U1687" s="144" t="s">
        <v>69</v>
      </c>
      <c r="V1687" s="144">
        <v>44</v>
      </c>
      <c r="W1687" s="144" t="str">
        <f t="shared" si="227"/>
        <v>Active</v>
      </c>
      <c r="X1687" s="144">
        <v>472</v>
      </c>
      <c r="Y1687" s="157" t="s">
        <v>61</v>
      </c>
      <c r="Z1687" s="386">
        <v>1</v>
      </c>
      <c r="AA1687" s="386">
        <v>0.88</v>
      </c>
      <c r="AB1687" s="387" t="s">
        <v>65</v>
      </c>
      <c r="AC1687" s="157"/>
    </row>
    <row r="1688" spans="9:29">
      <c r="I1688" s="342">
        <v>10</v>
      </c>
      <c r="J1688" s="144" t="str">
        <f t="shared" si="225"/>
        <v>LARGE</v>
      </c>
      <c r="K1688" s="144" t="str">
        <f t="shared" si="226"/>
        <v>LARGE</v>
      </c>
      <c r="L1688" s="144" t="str" cm="1">
        <f t="array" ref="L1688">_xlfn.IFS(I1688&lt;=2,"SMALL",I1688&lt;=5,"MEDIUM",I1688&gt;5,"LARGE")</f>
        <v>LARGE</v>
      </c>
      <c r="M1688" s="144" t="str">
        <f t="shared" si="223"/>
        <v>NO</v>
      </c>
      <c r="N1688" s="374">
        <v>4.5599999999999996</v>
      </c>
      <c r="O1688" s="374">
        <f t="shared" si="224"/>
        <v>5</v>
      </c>
      <c r="P1688" s="158" t="str" cm="1">
        <f t="array" ref="P1688">_xlfn.SWITCH(ROUND(N1688,0),5,"Excellent",4,"Good",3,"ok","Bad")</f>
        <v>Excellent</v>
      </c>
      <c r="Q1688" s="144">
        <v>55</v>
      </c>
      <c r="R1688" s="385">
        <v>42437</v>
      </c>
      <c r="S1688" s="385">
        <v>44045</v>
      </c>
      <c r="T1688" s="144">
        <v>226</v>
      </c>
      <c r="U1688" s="144" t="s">
        <v>69</v>
      </c>
      <c r="V1688" s="144">
        <v>353</v>
      </c>
      <c r="W1688" s="144" t="str">
        <f t="shared" si="227"/>
        <v>Active</v>
      </c>
      <c r="X1688" s="144">
        <v>226</v>
      </c>
      <c r="Y1688" s="157" t="s">
        <v>64</v>
      </c>
      <c r="Z1688" s="386">
        <v>1</v>
      </c>
      <c r="AA1688" s="386">
        <v>0.92</v>
      </c>
      <c r="AB1688" s="387" t="s">
        <v>65</v>
      </c>
      <c r="AC1688" s="157"/>
    </row>
    <row r="1689" spans="9:29">
      <c r="I1689" s="342">
        <v>3</v>
      </c>
      <c r="J1689" s="144" t="str">
        <f t="shared" si="225"/>
        <v>LARGE</v>
      </c>
      <c r="K1689" s="144" t="str">
        <f t="shared" si="226"/>
        <v>MEDIUM</v>
      </c>
      <c r="L1689" s="144" t="str" cm="1">
        <f t="array" ref="L1689">_xlfn.IFS(I1689&lt;=2,"SMALL",I1689&lt;=5,"MEDIUM",I1689&gt;5,"LARGE")</f>
        <v>MEDIUM</v>
      </c>
      <c r="M1689" s="144" t="str">
        <f t="shared" si="223"/>
        <v>NO</v>
      </c>
      <c r="N1689" s="374">
        <v>4.6500000000000004</v>
      </c>
      <c r="O1689" s="374">
        <f t="shared" si="224"/>
        <v>5</v>
      </c>
      <c r="P1689" s="158" t="str" cm="1">
        <f t="array" ref="P1689">_xlfn.SWITCH(ROUND(N1689,0),5,"Excellent",4,"Good",3,"ok","Bad")</f>
        <v>Excellent</v>
      </c>
      <c r="Q1689" s="144">
        <v>55</v>
      </c>
      <c r="R1689" s="385">
        <v>42343</v>
      </c>
      <c r="S1689" s="385">
        <v>44031</v>
      </c>
      <c r="T1689" s="144">
        <v>1980</v>
      </c>
      <c r="U1689" s="144" t="s">
        <v>69</v>
      </c>
      <c r="V1689" s="144">
        <v>351</v>
      </c>
      <c r="W1689" s="144" t="str">
        <f t="shared" si="227"/>
        <v>Active</v>
      </c>
      <c r="X1689" s="144">
        <v>1980</v>
      </c>
      <c r="Y1689" s="157" t="s">
        <v>64</v>
      </c>
      <c r="Z1689" s="386">
        <v>1</v>
      </c>
      <c r="AA1689" s="386">
        <v>1</v>
      </c>
      <c r="AB1689" s="387" t="s">
        <v>65</v>
      </c>
      <c r="AC1689" s="157"/>
    </row>
    <row r="1690" spans="9:29">
      <c r="I1690" s="342">
        <v>2</v>
      </c>
      <c r="J1690" s="144" t="str">
        <f t="shared" si="225"/>
        <v>SMALL</v>
      </c>
      <c r="K1690" s="144" t="str">
        <f t="shared" si="226"/>
        <v>SMALL</v>
      </c>
      <c r="L1690" s="144" t="str" cm="1">
        <f t="array" ref="L1690">_xlfn.IFS(I1690&lt;=2,"SMALL",I1690&lt;=5,"MEDIUM",I1690&gt;5,"LARGE")</f>
        <v>SMALL</v>
      </c>
      <c r="M1690" s="144" t="str">
        <f t="shared" si="223"/>
        <v>NO</v>
      </c>
      <c r="N1690" s="374">
        <v>4.6399999999999997</v>
      </c>
      <c r="O1690" s="374">
        <f t="shared" si="224"/>
        <v>5</v>
      </c>
      <c r="P1690" s="158" t="str" cm="1">
        <f t="array" ref="P1690">_xlfn.SWITCH(ROUND(N1690,0),5,"Excellent",4,"Good",3,"ok","Bad")</f>
        <v>Excellent</v>
      </c>
      <c r="Q1690" s="144">
        <v>14</v>
      </c>
      <c r="R1690" s="385">
        <v>42463</v>
      </c>
      <c r="S1690" s="385">
        <v>43804</v>
      </c>
      <c r="T1690" s="144">
        <v>1297</v>
      </c>
      <c r="U1690" s="144" t="s">
        <v>69</v>
      </c>
      <c r="V1690" s="144">
        <v>43</v>
      </c>
      <c r="W1690" s="144" t="str">
        <f t="shared" si="227"/>
        <v>Active</v>
      </c>
      <c r="X1690" s="144">
        <v>1297</v>
      </c>
      <c r="Y1690" s="157" t="s">
        <v>70</v>
      </c>
      <c r="Z1690" s="386">
        <v>1</v>
      </c>
      <c r="AA1690" s="386">
        <v>1</v>
      </c>
      <c r="AB1690" s="387" t="s">
        <v>65</v>
      </c>
      <c r="AC1690" s="157"/>
    </row>
    <row r="1691" spans="9:29">
      <c r="I1691" s="342">
        <v>1</v>
      </c>
      <c r="J1691" s="144" t="str">
        <f t="shared" si="225"/>
        <v>SMALL</v>
      </c>
      <c r="K1691" s="144" t="str">
        <f t="shared" si="226"/>
        <v>SMALL</v>
      </c>
      <c r="L1691" s="144" t="str" cm="1">
        <f t="array" ref="L1691">_xlfn.IFS(I1691&lt;=2,"SMALL",I1691&lt;=5,"MEDIUM",I1691&gt;5,"LARGE")</f>
        <v>SMALL</v>
      </c>
      <c r="M1691" s="144" t="str">
        <f t="shared" si="223"/>
        <v>YES</v>
      </c>
      <c r="N1691" s="374">
        <v>4.87</v>
      </c>
      <c r="O1691" s="374">
        <f t="shared" si="224"/>
        <v>5</v>
      </c>
      <c r="P1691" s="158" t="str" cm="1">
        <f t="array" ref="P1691">_xlfn.SWITCH(ROUND(N1691,0),5,"Excellent",4,"Good",3,"ok","Bad")</f>
        <v>Excellent</v>
      </c>
      <c r="Q1691" s="144">
        <v>183</v>
      </c>
      <c r="R1691" s="385">
        <v>42455</v>
      </c>
      <c r="S1691" s="385">
        <v>43879</v>
      </c>
      <c r="T1691" s="144">
        <v>208</v>
      </c>
      <c r="U1691" s="144" t="s">
        <v>60</v>
      </c>
      <c r="V1691" s="144">
        <v>364</v>
      </c>
      <c r="W1691" s="144" t="str">
        <f t="shared" si="227"/>
        <v>Active</v>
      </c>
      <c r="X1691" s="144">
        <v>208</v>
      </c>
      <c r="Y1691" s="157" t="s">
        <v>70</v>
      </c>
      <c r="Z1691" s="386">
        <v>1</v>
      </c>
      <c r="AA1691" s="386">
        <v>1</v>
      </c>
      <c r="AB1691" s="387" t="s">
        <v>65</v>
      </c>
      <c r="AC1691" s="157"/>
    </row>
    <row r="1692" spans="9:29">
      <c r="I1692" s="342">
        <v>1</v>
      </c>
      <c r="J1692" s="144" t="str">
        <f t="shared" si="225"/>
        <v>SMALL</v>
      </c>
      <c r="K1692" s="144" t="str">
        <f t="shared" si="226"/>
        <v>SMALL</v>
      </c>
      <c r="L1692" s="144" t="str" cm="1">
        <f t="array" ref="L1692">_xlfn.IFS(I1692&lt;=2,"SMALL",I1692&lt;=5,"MEDIUM",I1692&gt;5,"LARGE")</f>
        <v>SMALL</v>
      </c>
      <c r="M1692" s="144" t="str">
        <f t="shared" si="223"/>
        <v>NO</v>
      </c>
      <c r="N1692" s="374">
        <v>5</v>
      </c>
      <c r="O1692" s="374">
        <f t="shared" si="224"/>
        <v>5</v>
      </c>
      <c r="P1692" s="158" t="str" cm="1">
        <f t="array" ref="P1692">_xlfn.SWITCH(ROUND(N1692,0),5,"Excellent",4,"Good",3,"ok","Bad")</f>
        <v>Excellent</v>
      </c>
      <c r="Q1692" s="144">
        <v>3</v>
      </c>
      <c r="R1692" s="385">
        <v>42474</v>
      </c>
      <c r="S1692" s="385">
        <v>43411</v>
      </c>
      <c r="T1692" s="144">
        <v>776</v>
      </c>
      <c r="U1692" s="144" t="s">
        <v>60</v>
      </c>
      <c r="V1692" s="144">
        <v>364</v>
      </c>
      <c r="W1692" s="144" t="str">
        <f t="shared" si="227"/>
        <v>Active</v>
      </c>
      <c r="X1692" s="144">
        <v>776</v>
      </c>
      <c r="Y1692" s="157" t="s">
        <v>64</v>
      </c>
      <c r="Z1692" s="386">
        <v>0.5</v>
      </c>
      <c r="AA1692" s="386">
        <v>0.97</v>
      </c>
      <c r="AB1692" s="387" t="s">
        <v>62</v>
      </c>
      <c r="AC1692" s="157"/>
    </row>
    <row r="1693" spans="9:29">
      <c r="I1693" s="342">
        <v>3</v>
      </c>
      <c r="J1693" s="144" t="str">
        <f t="shared" si="225"/>
        <v>LARGE</v>
      </c>
      <c r="K1693" s="144" t="str">
        <f t="shared" si="226"/>
        <v>MEDIUM</v>
      </c>
      <c r="L1693" s="144" t="str" cm="1">
        <f t="array" ref="L1693">_xlfn.IFS(I1693&lt;=2,"SMALL",I1693&lt;=5,"MEDIUM",I1693&gt;5,"LARGE")</f>
        <v>MEDIUM</v>
      </c>
      <c r="M1693" s="144" t="str">
        <f t="shared" si="223"/>
        <v>YES</v>
      </c>
      <c r="N1693" s="374">
        <v>4.9800000000000004</v>
      </c>
      <c r="O1693" s="374">
        <f t="shared" si="224"/>
        <v>5</v>
      </c>
      <c r="P1693" s="158" t="str" cm="1">
        <f t="array" ref="P1693">_xlfn.SWITCH(ROUND(N1693,0),5,"Excellent",4,"Good",3,"ok","Bad")</f>
        <v>Excellent</v>
      </c>
      <c r="Q1693" s="144">
        <v>135</v>
      </c>
      <c r="R1693" s="385">
        <v>42365</v>
      </c>
      <c r="S1693" s="385">
        <v>43833</v>
      </c>
      <c r="T1693" s="144">
        <v>2562</v>
      </c>
      <c r="U1693" s="144" t="s">
        <v>60</v>
      </c>
      <c r="V1693" s="144">
        <v>365</v>
      </c>
      <c r="W1693" s="144" t="str">
        <f t="shared" si="227"/>
        <v>Active</v>
      </c>
      <c r="X1693" s="144">
        <v>2562</v>
      </c>
      <c r="Y1693" s="157" t="s">
        <v>70</v>
      </c>
      <c r="Z1693" s="386">
        <v>1</v>
      </c>
      <c r="AA1693" s="386">
        <v>0.99</v>
      </c>
      <c r="AB1693" s="387" t="s">
        <v>62</v>
      </c>
      <c r="AC1693" s="157"/>
    </row>
    <row r="1694" spans="9:29">
      <c r="I1694" s="342">
        <v>2</v>
      </c>
      <c r="J1694" s="144" t="str">
        <f t="shared" si="225"/>
        <v>SMALL</v>
      </c>
      <c r="K1694" s="144" t="str">
        <f t="shared" si="226"/>
        <v>SMALL</v>
      </c>
      <c r="L1694" s="144" t="str" cm="1">
        <f t="array" ref="L1694">_xlfn.IFS(I1694&lt;=2,"SMALL",I1694&lt;=5,"MEDIUM",I1694&gt;5,"LARGE")</f>
        <v>SMALL</v>
      </c>
      <c r="M1694" s="144" t="str">
        <f t="shared" si="223"/>
        <v>NO</v>
      </c>
      <c r="N1694" s="374">
        <v>5</v>
      </c>
      <c r="O1694" s="374">
        <f t="shared" si="224"/>
        <v>5</v>
      </c>
      <c r="P1694" s="158" t="str" cm="1">
        <f t="array" ref="P1694">_xlfn.SWITCH(ROUND(N1694,0),5,"Excellent",4,"Good",3,"ok","Bad")</f>
        <v>Excellent</v>
      </c>
      <c r="Q1694" s="144">
        <v>12</v>
      </c>
      <c r="R1694" s="385">
        <v>42666</v>
      </c>
      <c r="S1694" s="385">
        <v>43804</v>
      </c>
      <c r="T1694" s="144">
        <v>583</v>
      </c>
      <c r="U1694" s="144" t="s">
        <v>69</v>
      </c>
      <c r="V1694" s="144">
        <v>180</v>
      </c>
      <c r="W1694" s="144" t="str">
        <f t="shared" si="227"/>
        <v>Active</v>
      </c>
      <c r="X1694" s="144">
        <v>583</v>
      </c>
      <c r="Y1694" s="157" t="s">
        <v>70</v>
      </c>
      <c r="Z1694" s="386">
        <v>1</v>
      </c>
      <c r="AA1694" s="386">
        <v>1</v>
      </c>
      <c r="AB1694" s="387" t="s">
        <v>62</v>
      </c>
      <c r="AC1694" s="157"/>
    </row>
    <row r="1695" spans="9:29">
      <c r="I1695" s="342">
        <v>1</v>
      </c>
      <c r="J1695" s="144" t="str">
        <f t="shared" si="225"/>
        <v>SMALL</v>
      </c>
      <c r="K1695" s="144" t="str">
        <f t="shared" si="226"/>
        <v>SMALL</v>
      </c>
      <c r="L1695" s="144" t="str" cm="1">
        <f t="array" ref="L1695">_xlfn.IFS(I1695&lt;=2,"SMALL",I1695&lt;=5,"MEDIUM",I1695&gt;5,"LARGE")</f>
        <v>SMALL</v>
      </c>
      <c r="M1695" s="144" t="str">
        <f t="shared" si="223"/>
        <v>NO</v>
      </c>
      <c r="N1695" s="374">
        <v>4.9000000000000004</v>
      </c>
      <c r="O1695" s="374">
        <f t="shared" si="224"/>
        <v>5</v>
      </c>
      <c r="P1695" s="158" t="str" cm="1">
        <f t="array" ref="P1695">_xlfn.SWITCH(ROUND(N1695,0),5,"Excellent",4,"Good",3,"ok","Bad")</f>
        <v>Excellent</v>
      </c>
      <c r="Q1695" s="144">
        <v>20</v>
      </c>
      <c r="R1695" s="385">
        <v>42380</v>
      </c>
      <c r="S1695" s="385">
        <v>43718</v>
      </c>
      <c r="T1695" s="144">
        <v>387</v>
      </c>
      <c r="U1695" s="144" t="s">
        <v>60</v>
      </c>
      <c r="V1695" s="144">
        <v>365</v>
      </c>
      <c r="W1695" s="144" t="str">
        <f t="shared" si="227"/>
        <v>Active</v>
      </c>
      <c r="X1695" s="144">
        <v>387</v>
      </c>
      <c r="Y1695" s="157" t="s">
        <v>70</v>
      </c>
      <c r="Z1695" s="386">
        <v>0.9</v>
      </c>
      <c r="AA1695" s="386">
        <v>1</v>
      </c>
      <c r="AB1695" s="387" t="s">
        <v>62</v>
      </c>
      <c r="AC1695" s="157"/>
    </row>
    <row r="1696" spans="9:29">
      <c r="I1696" s="342">
        <v>1</v>
      </c>
      <c r="J1696" s="144" t="str">
        <f t="shared" si="225"/>
        <v>SMALL</v>
      </c>
      <c r="K1696" s="144" t="str">
        <f t="shared" si="226"/>
        <v>SMALL</v>
      </c>
      <c r="L1696" s="144" t="str" cm="1">
        <f t="array" ref="L1696">_xlfn.IFS(I1696&lt;=2,"SMALL",I1696&lt;=5,"MEDIUM",I1696&gt;5,"LARGE")</f>
        <v>SMALL</v>
      </c>
      <c r="M1696" s="144" t="str">
        <f t="shared" si="223"/>
        <v>NO</v>
      </c>
      <c r="N1696" s="374">
        <v>4.91</v>
      </c>
      <c r="O1696" s="374">
        <f t="shared" si="224"/>
        <v>5</v>
      </c>
      <c r="P1696" s="158" t="str" cm="1">
        <f t="array" ref="P1696">_xlfn.SWITCH(ROUND(N1696,0),5,"Excellent",4,"Good",3,"ok","Bad")</f>
        <v>Excellent</v>
      </c>
      <c r="Q1696" s="144">
        <v>11</v>
      </c>
      <c r="R1696" s="385">
        <v>43627</v>
      </c>
      <c r="S1696" s="385">
        <v>43906</v>
      </c>
      <c r="T1696" s="144">
        <v>2219</v>
      </c>
      <c r="U1696" s="144" t="s">
        <v>60</v>
      </c>
      <c r="V1696" s="144">
        <v>364</v>
      </c>
      <c r="W1696" s="144" t="str">
        <f t="shared" si="227"/>
        <v>Active</v>
      </c>
      <c r="X1696" s="144">
        <v>2219</v>
      </c>
      <c r="Y1696" s="157" t="s">
        <v>61</v>
      </c>
      <c r="Z1696" s="386">
        <v>0.88</v>
      </c>
      <c r="AA1696" s="386">
        <v>0.95</v>
      </c>
      <c r="AB1696" s="387" t="s">
        <v>62</v>
      </c>
      <c r="AC1696" s="157"/>
    </row>
    <row r="1697" spans="9:29">
      <c r="I1697" s="342">
        <v>3</v>
      </c>
      <c r="J1697" s="144" t="str">
        <f t="shared" si="225"/>
        <v>LARGE</v>
      </c>
      <c r="K1697" s="144" t="str">
        <f t="shared" si="226"/>
        <v>MEDIUM</v>
      </c>
      <c r="L1697" s="144" t="str" cm="1">
        <f t="array" ref="L1697">_xlfn.IFS(I1697&lt;=2,"SMALL",I1697&lt;=5,"MEDIUM",I1697&gt;5,"LARGE")</f>
        <v>MEDIUM</v>
      </c>
      <c r="M1697" s="144" t="str">
        <f t="shared" si="223"/>
        <v>NO</v>
      </c>
      <c r="N1697" s="374">
        <v>4.67</v>
      </c>
      <c r="O1697" s="374">
        <f t="shared" si="224"/>
        <v>5</v>
      </c>
      <c r="P1697" s="158" t="str" cm="1">
        <f t="array" ref="P1697">_xlfn.SWITCH(ROUND(N1697,0),5,"Excellent",4,"Good",3,"ok","Bad")</f>
        <v>Excellent</v>
      </c>
      <c r="Q1697" s="144">
        <v>12</v>
      </c>
      <c r="R1697" s="385">
        <v>42365</v>
      </c>
      <c r="S1697" s="385">
        <v>43182</v>
      </c>
      <c r="T1697" s="144">
        <v>1002</v>
      </c>
      <c r="U1697" s="144" t="s">
        <v>73</v>
      </c>
      <c r="V1697" s="144">
        <v>0</v>
      </c>
      <c r="W1697" s="144" t="str">
        <f t="shared" si="227"/>
        <v>Inactive</v>
      </c>
      <c r="X1697" s="144">
        <v>1002</v>
      </c>
      <c r="Y1697" s="157" t="s">
        <v>70</v>
      </c>
      <c r="Z1697" s="386">
        <v>1</v>
      </c>
      <c r="AA1697" s="386">
        <v>0.88</v>
      </c>
      <c r="AB1697" s="387" t="s">
        <v>65</v>
      </c>
      <c r="AC1697" s="157"/>
    </row>
    <row r="1698" spans="9:29">
      <c r="I1698" s="342">
        <v>4</v>
      </c>
      <c r="J1698" s="144" t="str">
        <f t="shared" si="225"/>
        <v>LARGE</v>
      </c>
      <c r="K1698" s="144" t="str">
        <f t="shared" si="226"/>
        <v>MEDIUM</v>
      </c>
      <c r="L1698" s="144" t="str" cm="1">
        <f t="array" ref="L1698">_xlfn.IFS(I1698&lt;=2,"SMALL",I1698&lt;=5,"MEDIUM",I1698&gt;5,"LARGE")</f>
        <v>MEDIUM</v>
      </c>
      <c r="M1698" s="144" t="str">
        <f t="shared" si="223"/>
        <v>NO</v>
      </c>
      <c r="N1698" s="374">
        <v>5</v>
      </c>
      <c r="O1698" s="374">
        <f t="shared" si="224"/>
        <v>5</v>
      </c>
      <c r="P1698" s="158" t="str" cm="1">
        <f t="array" ref="P1698">_xlfn.SWITCH(ROUND(N1698,0),5,"Excellent",4,"Good",3,"ok","Bad")</f>
        <v>Excellent</v>
      </c>
      <c r="Q1698" s="144">
        <v>11</v>
      </c>
      <c r="R1698" s="385">
        <v>42610</v>
      </c>
      <c r="S1698" s="385">
        <v>43402</v>
      </c>
      <c r="T1698" s="144">
        <v>62</v>
      </c>
      <c r="U1698" s="144" t="s">
        <v>69</v>
      </c>
      <c r="V1698" s="144">
        <v>227</v>
      </c>
      <c r="W1698" s="144" t="str">
        <f t="shared" si="227"/>
        <v>Active</v>
      </c>
      <c r="X1698" s="144">
        <v>62</v>
      </c>
      <c r="Y1698" s="157" t="s">
        <v>70</v>
      </c>
      <c r="Z1698" s="386">
        <v>1</v>
      </c>
      <c r="AA1698" s="386">
        <v>0.5</v>
      </c>
      <c r="AB1698" s="387" t="s">
        <v>62</v>
      </c>
      <c r="AC1698" s="157"/>
    </row>
    <row r="1699" spans="9:29">
      <c r="I1699" s="342">
        <v>1</v>
      </c>
      <c r="J1699" s="144" t="str">
        <f t="shared" si="225"/>
        <v>SMALL</v>
      </c>
      <c r="K1699" s="144" t="str">
        <f t="shared" si="226"/>
        <v>SMALL</v>
      </c>
      <c r="L1699" s="144" t="str" cm="1">
        <f t="array" ref="L1699">_xlfn.IFS(I1699&lt;=2,"SMALL",I1699&lt;=5,"MEDIUM",I1699&gt;5,"LARGE")</f>
        <v>SMALL</v>
      </c>
      <c r="M1699" s="144" t="str">
        <f t="shared" si="223"/>
        <v>NO</v>
      </c>
      <c r="N1699" s="374">
        <v>5</v>
      </c>
      <c r="O1699" s="374">
        <f t="shared" si="224"/>
        <v>5</v>
      </c>
      <c r="P1699" s="158" t="str" cm="1">
        <f t="array" ref="P1699">_xlfn.SWITCH(ROUND(N1699,0),5,"Excellent",4,"Good",3,"ok","Bad")</f>
        <v>Excellent</v>
      </c>
      <c r="Q1699" s="144">
        <v>12</v>
      </c>
      <c r="R1699" s="385">
        <v>42371</v>
      </c>
      <c r="S1699" s="385">
        <v>43836</v>
      </c>
      <c r="T1699" s="144">
        <v>1145</v>
      </c>
      <c r="U1699" s="144" t="s">
        <v>60</v>
      </c>
      <c r="V1699" s="144">
        <v>0</v>
      </c>
      <c r="W1699" s="144" t="str">
        <f t="shared" si="227"/>
        <v>Inactive</v>
      </c>
      <c r="X1699" s="144">
        <v>1145</v>
      </c>
      <c r="Y1699" s="157" t="s">
        <v>70</v>
      </c>
      <c r="Z1699" s="386">
        <v>1</v>
      </c>
      <c r="AA1699" s="386">
        <v>0.97</v>
      </c>
      <c r="AB1699" s="387" t="s">
        <v>62</v>
      </c>
      <c r="AC1699" s="157"/>
    </row>
    <row r="1700" spans="9:29">
      <c r="I1700" s="342">
        <v>6</v>
      </c>
      <c r="J1700" s="144" t="str">
        <f t="shared" si="225"/>
        <v>LARGE</v>
      </c>
      <c r="K1700" s="144" t="str">
        <f t="shared" si="226"/>
        <v>LARGE</v>
      </c>
      <c r="L1700" s="144" t="str" cm="1">
        <f t="array" ref="L1700">_xlfn.IFS(I1700&lt;=2,"SMALL",I1700&lt;=5,"MEDIUM",I1700&gt;5,"LARGE")</f>
        <v>LARGE</v>
      </c>
      <c r="M1700" s="144" t="str">
        <f t="shared" si="223"/>
        <v>YES</v>
      </c>
      <c r="N1700" s="374">
        <v>4.8099999999999996</v>
      </c>
      <c r="O1700" s="374">
        <f t="shared" si="224"/>
        <v>5</v>
      </c>
      <c r="P1700" s="158" t="str" cm="1">
        <f t="array" ref="P1700">_xlfn.SWITCH(ROUND(N1700,0),5,"Excellent",4,"Good",3,"ok","Bad")</f>
        <v>Excellent</v>
      </c>
      <c r="Q1700" s="144">
        <v>326</v>
      </c>
      <c r="R1700" s="385">
        <v>42341</v>
      </c>
      <c r="S1700" s="385">
        <v>43994</v>
      </c>
      <c r="T1700" s="144">
        <v>2393</v>
      </c>
      <c r="U1700" s="144" t="s">
        <v>69</v>
      </c>
      <c r="V1700" s="144">
        <v>223</v>
      </c>
      <c r="W1700" s="144" t="str">
        <f t="shared" si="227"/>
        <v>Active</v>
      </c>
      <c r="X1700" s="144">
        <v>2393</v>
      </c>
      <c r="Y1700" s="157" t="s">
        <v>61</v>
      </c>
      <c r="Z1700" s="386">
        <v>0.8</v>
      </c>
      <c r="AA1700" s="386">
        <v>1</v>
      </c>
      <c r="AB1700" s="387" t="s">
        <v>62</v>
      </c>
      <c r="AC1700" s="157"/>
    </row>
    <row r="1701" spans="9:29">
      <c r="I1701" s="342">
        <v>4</v>
      </c>
      <c r="J1701" s="144" t="str">
        <f t="shared" si="225"/>
        <v>LARGE</v>
      </c>
      <c r="K1701" s="144" t="str">
        <f t="shared" si="226"/>
        <v>MEDIUM</v>
      </c>
      <c r="L1701" s="144" t="str" cm="1">
        <f t="array" ref="L1701">_xlfn.IFS(I1701&lt;=2,"SMALL",I1701&lt;=5,"MEDIUM",I1701&gt;5,"LARGE")</f>
        <v>MEDIUM</v>
      </c>
      <c r="M1701" s="144" t="str">
        <f t="shared" si="223"/>
        <v>YES</v>
      </c>
      <c r="N1701" s="374">
        <v>4.99</v>
      </c>
      <c r="O1701" s="374">
        <f t="shared" si="224"/>
        <v>5</v>
      </c>
      <c r="P1701" s="158" t="str" cm="1">
        <f t="array" ref="P1701">_xlfn.SWITCH(ROUND(N1701,0),5,"Excellent",4,"Good",3,"ok","Bad")</f>
        <v>Excellent</v>
      </c>
      <c r="Q1701" s="144">
        <v>107</v>
      </c>
      <c r="R1701" s="385">
        <v>42371</v>
      </c>
      <c r="S1701" s="385">
        <v>43905</v>
      </c>
      <c r="T1701" s="144">
        <v>2564</v>
      </c>
      <c r="U1701" s="144" t="s">
        <v>69</v>
      </c>
      <c r="V1701" s="144">
        <v>318</v>
      </c>
      <c r="W1701" s="144" t="str">
        <f t="shared" si="227"/>
        <v>Active</v>
      </c>
      <c r="X1701" s="144">
        <v>2564</v>
      </c>
      <c r="Y1701" s="157" t="s">
        <v>70</v>
      </c>
      <c r="Z1701" s="386">
        <v>1</v>
      </c>
      <c r="AA1701" s="386">
        <v>1</v>
      </c>
      <c r="AB1701" s="387" t="s">
        <v>65</v>
      </c>
      <c r="AC1701" s="157"/>
    </row>
    <row r="1702" spans="9:29">
      <c r="I1702" s="342">
        <v>3</v>
      </c>
      <c r="J1702" s="144" t="str">
        <f t="shared" si="225"/>
        <v>LARGE</v>
      </c>
      <c r="K1702" s="144" t="str">
        <f t="shared" si="226"/>
        <v>MEDIUM</v>
      </c>
      <c r="L1702" s="144" t="str" cm="1">
        <f t="array" ref="L1702">_xlfn.IFS(I1702&lt;=2,"SMALL",I1702&lt;=5,"MEDIUM",I1702&gt;5,"LARGE")</f>
        <v>MEDIUM</v>
      </c>
      <c r="M1702" s="144" t="str">
        <f t="shared" si="223"/>
        <v>YES</v>
      </c>
      <c r="N1702" s="374">
        <v>4.9000000000000004</v>
      </c>
      <c r="O1702" s="374">
        <f t="shared" si="224"/>
        <v>5</v>
      </c>
      <c r="P1702" s="158" t="str" cm="1">
        <f t="array" ref="P1702">_xlfn.SWITCH(ROUND(N1702,0),5,"Excellent",4,"Good",3,"ok","Bad")</f>
        <v>Excellent</v>
      </c>
      <c r="Q1702" s="144">
        <v>180</v>
      </c>
      <c r="R1702" s="385">
        <v>42371</v>
      </c>
      <c r="S1702" s="385">
        <v>43891</v>
      </c>
      <c r="T1702" s="144">
        <v>2562</v>
      </c>
      <c r="U1702" s="144" t="s">
        <v>60</v>
      </c>
      <c r="V1702" s="144">
        <v>365</v>
      </c>
      <c r="W1702" s="144" t="str">
        <f t="shared" si="227"/>
        <v>Active</v>
      </c>
      <c r="X1702" s="144">
        <v>2562</v>
      </c>
      <c r="Y1702" s="157" t="s">
        <v>61</v>
      </c>
      <c r="Z1702" s="386">
        <v>1</v>
      </c>
      <c r="AA1702" s="386">
        <v>0.98</v>
      </c>
      <c r="AB1702" s="387" t="s">
        <v>62</v>
      </c>
      <c r="AC1702" s="157"/>
    </row>
    <row r="1703" spans="9:29">
      <c r="I1703" s="342">
        <v>6</v>
      </c>
      <c r="J1703" s="144" t="str">
        <f t="shared" si="225"/>
        <v>LARGE</v>
      </c>
      <c r="K1703" s="144" t="str">
        <f t="shared" si="226"/>
        <v>LARGE</v>
      </c>
      <c r="L1703" s="144" t="str" cm="1">
        <f t="array" ref="L1703">_xlfn.IFS(I1703&lt;=2,"SMALL",I1703&lt;=5,"MEDIUM",I1703&gt;5,"LARGE")</f>
        <v>LARGE</v>
      </c>
      <c r="M1703" s="144" t="str">
        <f t="shared" si="223"/>
        <v>YES</v>
      </c>
      <c r="N1703" s="374">
        <v>4.83</v>
      </c>
      <c r="O1703" s="374">
        <f t="shared" si="224"/>
        <v>5</v>
      </c>
      <c r="P1703" s="158" t="str" cm="1">
        <f t="array" ref="P1703">_xlfn.SWITCH(ROUND(N1703,0),5,"Excellent",4,"Good",3,"ok","Bad")</f>
        <v>Excellent</v>
      </c>
      <c r="Q1703" s="144">
        <v>120</v>
      </c>
      <c r="R1703" s="385">
        <v>42343</v>
      </c>
      <c r="S1703" s="385">
        <v>43907</v>
      </c>
      <c r="T1703" s="144">
        <v>575</v>
      </c>
      <c r="U1703" s="144" t="s">
        <v>69</v>
      </c>
      <c r="V1703" s="144">
        <v>111</v>
      </c>
      <c r="W1703" s="144" t="str">
        <f t="shared" si="227"/>
        <v>Active</v>
      </c>
      <c r="X1703" s="144">
        <v>575</v>
      </c>
      <c r="Y1703" s="157" t="s">
        <v>64</v>
      </c>
      <c r="Z1703" s="386">
        <v>1</v>
      </c>
      <c r="AA1703" s="386">
        <v>0.75</v>
      </c>
      <c r="AB1703" s="387" t="s">
        <v>62</v>
      </c>
      <c r="AC1703" s="157"/>
    </row>
    <row r="1704" spans="9:29">
      <c r="I1704" s="342">
        <v>2</v>
      </c>
      <c r="J1704" s="144" t="str">
        <f t="shared" si="225"/>
        <v>SMALL</v>
      </c>
      <c r="K1704" s="144" t="str">
        <f t="shared" si="226"/>
        <v>SMALL</v>
      </c>
      <c r="L1704" s="144" t="str" cm="1">
        <f t="array" ref="L1704">_xlfn.IFS(I1704&lt;=2,"SMALL",I1704&lt;=5,"MEDIUM",I1704&gt;5,"LARGE")</f>
        <v>SMALL</v>
      </c>
      <c r="M1704" s="144" t="str">
        <f t="shared" si="223"/>
        <v>NO</v>
      </c>
      <c r="N1704" s="374">
        <v>5</v>
      </c>
      <c r="O1704" s="374">
        <f t="shared" si="224"/>
        <v>5</v>
      </c>
      <c r="P1704" s="158" t="str" cm="1">
        <f t="array" ref="P1704">_xlfn.SWITCH(ROUND(N1704,0),5,"Excellent",4,"Good",3,"ok","Bad")</f>
        <v>Excellent</v>
      </c>
      <c r="Q1704" s="144">
        <v>23</v>
      </c>
      <c r="R1704" s="385">
        <v>42584</v>
      </c>
      <c r="S1704" s="385">
        <v>44038</v>
      </c>
      <c r="T1704" s="144">
        <v>2551</v>
      </c>
      <c r="U1704" s="144" t="s">
        <v>60</v>
      </c>
      <c r="V1704" s="144">
        <v>289</v>
      </c>
      <c r="W1704" s="144" t="str">
        <f t="shared" si="227"/>
        <v>Active</v>
      </c>
      <c r="X1704" s="144">
        <v>2551</v>
      </c>
      <c r="Y1704" s="157" t="s">
        <v>122</v>
      </c>
      <c r="Z1704" s="386">
        <v>0</v>
      </c>
      <c r="AA1704" s="386">
        <v>1</v>
      </c>
      <c r="AB1704" s="387" t="s">
        <v>65</v>
      </c>
      <c r="AC1704" s="157"/>
    </row>
    <row r="1705" spans="9:29">
      <c r="I1705" s="342">
        <v>6</v>
      </c>
      <c r="J1705" s="144" t="str">
        <f t="shared" si="225"/>
        <v>LARGE</v>
      </c>
      <c r="K1705" s="144" t="str">
        <f t="shared" si="226"/>
        <v>LARGE</v>
      </c>
      <c r="L1705" s="144" t="str" cm="1">
        <f t="array" ref="L1705">_xlfn.IFS(I1705&lt;=2,"SMALL",I1705&lt;=5,"MEDIUM",I1705&gt;5,"LARGE")</f>
        <v>LARGE</v>
      </c>
      <c r="M1705" s="144" t="str">
        <f t="shared" si="223"/>
        <v>NO</v>
      </c>
      <c r="N1705" s="374">
        <v>4.96</v>
      </c>
      <c r="O1705" s="374">
        <f t="shared" si="224"/>
        <v>5</v>
      </c>
      <c r="P1705" s="158" t="str" cm="1">
        <f t="array" ref="P1705">_xlfn.SWITCH(ROUND(N1705,0),5,"Excellent",4,"Good",3,"ok","Bad")</f>
        <v>Excellent</v>
      </c>
      <c r="Q1705" s="144">
        <v>25</v>
      </c>
      <c r="R1705" s="385">
        <v>42371</v>
      </c>
      <c r="S1705" s="385">
        <v>43834</v>
      </c>
      <c r="T1705" s="144">
        <v>897</v>
      </c>
      <c r="U1705" s="144" t="s">
        <v>69</v>
      </c>
      <c r="V1705" s="144">
        <v>5</v>
      </c>
      <c r="W1705" s="144" t="str">
        <f t="shared" si="227"/>
        <v>Active</v>
      </c>
      <c r="X1705" s="144">
        <v>897</v>
      </c>
      <c r="Y1705" s="157" t="s">
        <v>70</v>
      </c>
      <c r="Z1705" s="386">
        <v>1</v>
      </c>
      <c r="AA1705" s="386">
        <v>0.92</v>
      </c>
      <c r="AB1705" s="387" t="s">
        <v>62</v>
      </c>
      <c r="AC1705" s="157"/>
    </row>
    <row r="1706" spans="9:29">
      <c r="I1706" s="342">
        <v>1</v>
      </c>
      <c r="J1706" s="144" t="str">
        <f t="shared" si="225"/>
        <v>SMALL</v>
      </c>
      <c r="K1706" s="144" t="str">
        <f t="shared" si="226"/>
        <v>SMALL</v>
      </c>
      <c r="L1706" s="144" t="str" cm="1">
        <f t="array" ref="L1706">_xlfn.IFS(I1706&lt;=2,"SMALL",I1706&lt;=5,"MEDIUM",I1706&gt;5,"LARGE")</f>
        <v>SMALL</v>
      </c>
      <c r="M1706" s="144" t="str">
        <f t="shared" si="223"/>
        <v>NO</v>
      </c>
      <c r="N1706" s="374">
        <v>5</v>
      </c>
      <c r="O1706" s="374">
        <f t="shared" si="224"/>
        <v>5</v>
      </c>
      <c r="P1706" s="158" t="str" cm="1">
        <f t="array" ref="P1706">_xlfn.SWITCH(ROUND(N1706,0),5,"Excellent",4,"Good",3,"ok","Bad")</f>
        <v>Excellent</v>
      </c>
      <c r="Q1706" s="144">
        <v>19</v>
      </c>
      <c r="R1706" s="385">
        <v>42540</v>
      </c>
      <c r="S1706" s="385">
        <v>44043</v>
      </c>
      <c r="T1706" s="144">
        <v>2551</v>
      </c>
      <c r="U1706" s="144" t="s">
        <v>60</v>
      </c>
      <c r="V1706" s="144">
        <v>324</v>
      </c>
      <c r="W1706" s="144" t="str">
        <f t="shared" si="227"/>
        <v>Active</v>
      </c>
      <c r="X1706" s="144">
        <v>2551</v>
      </c>
      <c r="Y1706" s="157" t="s">
        <v>64</v>
      </c>
      <c r="Z1706" s="386">
        <v>0.91</v>
      </c>
      <c r="AA1706" s="386">
        <v>0.85</v>
      </c>
      <c r="AB1706" s="387" t="s">
        <v>62</v>
      </c>
      <c r="AC1706" s="157"/>
    </row>
    <row r="1707" spans="9:29">
      <c r="I1707" s="342">
        <v>2</v>
      </c>
      <c r="J1707" s="144" t="str">
        <f t="shared" si="225"/>
        <v>SMALL</v>
      </c>
      <c r="K1707" s="144" t="str">
        <f t="shared" si="226"/>
        <v>SMALL</v>
      </c>
      <c r="L1707" s="144" t="str" cm="1">
        <f t="array" ref="L1707">_xlfn.IFS(I1707&lt;=2,"SMALL",I1707&lt;=5,"MEDIUM",I1707&gt;5,"LARGE")</f>
        <v>SMALL</v>
      </c>
      <c r="M1707" s="144" t="str">
        <f t="shared" si="223"/>
        <v>YES</v>
      </c>
      <c r="N1707" s="374">
        <v>4.96</v>
      </c>
      <c r="O1707" s="374">
        <f t="shared" si="224"/>
        <v>5</v>
      </c>
      <c r="P1707" s="158" t="str" cm="1">
        <f t="array" ref="P1707">_xlfn.SWITCH(ROUND(N1707,0),5,"Excellent",4,"Good",3,"ok","Bad")</f>
        <v>Excellent</v>
      </c>
      <c r="Q1707" s="144">
        <v>226</v>
      </c>
      <c r="R1707" s="385">
        <v>42380</v>
      </c>
      <c r="S1707" s="385">
        <v>44058</v>
      </c>
      <c r="T1707" s="144">
        <v>295</v>
      </c>
      <c r="U1707" s="144" t="s">
        <v>69</v>
      </c>
      <c r="V1707" s="144">
        <v>295</v>
      </c>
      <c r="W1707" s="144" t="str">
        <f t="shared" si="227"/>
        <v>Active</v>
      </c>
      <c r="X1707" s="144">
        <v>295</v>
      </c>
      <c r="Y1707" s="157" t="s">
        <v>61</v>
      </c>
      <c r="Z1707" s="386">
        <v>1</v>
      </c>
      <c r="AA1707" s="386">
        <v>0.14000000000000001</v>
      </c>
      <c r="AB1707" s="387" t="s">
        <v>65</v>
      </c>
      <c r="AC1707" s="157"/>
    </row>
    <row r="1708" spans="9:29">
      <c r="I1708" s="342">
        <v>6</v>
      </c>
      <c r="J1708" s="144" t="str">
        <f t="shared" si="225"/>
        <v>LARGE</v>
      </c>
      <c r="K1708" s="144" t="str">
        <f t="shared" si="226"/>
        <v>LARGE</v>
      </c>
      <c r="L1708" s="144" t="str" cm="1">
        <f t="array" ref="L1708">_xlfn.IFS(I1708&lt;=2,"SMALL",I1708&lt;=5,"MEDIUM",I1708&gt;5,"LARGE")</f>
        <v>LARGE</v>
      </c>
      <c r="M1708" s="144" t="str">
        <f t="shared" si="223"/>
        <v>NO</v>
      </c>
      <c r="N1708" s="374">
        <v>5</v>
      </c>
      <c r="O1708" s="374">
        <f t="shared" si="224"/>
        <v>5</v>
      </c>
      <c r="P1708" s="158" t="str" cm="1">
        <f t="array" ref="P1708">_xlfn.SWITCH(ROUND(N1708,0),5,"Excellent",4,"Good",3,"ok","Bad")</f>
        <v>Excellent</v>
      </c>
      <c r="Q1708" s="144">
        <v>4</v>
      </c>
      <c r="R1708" s="385">
        <v>42541</v>
      </c>
      <c r="S1708" s="385">
        <v>42646</v>
      </c>
      <c r="T1708" s="144">
        <v>2294</v>
      </c>
      <c r="U1708" s="144" t="s">
        <v>73</v>
      </c>
      <c r="V1708" s="144">
        <v>365</v>
      </c>
      <c r="W1708" s="144" t="str">
        <f t="shared" si="227"/>
        <v>Active</v>
      </c>
      <c r="X1708" s="144">
        <v>2294</v>
      </c>
      <c r="Y1708" s="157" t="s">
        <v>61</v>
      </c>
      <c r="Z1708" s="386">
        <v>1</v>
      </c>
      <c r="AA1708" s="386">
        <v>0.98</v>
      </c>
      <c r="AB1708" s="387" t="s">
        <v>65</v>
      </c>
      <c r="AC1708" s="157"/>
    </row>
    <row r="1709" spans="9:29">
      <c r="I1709" s="342">
        <v>2</v>
      </c>
      <c r="J1709" s="144" t="str">
        <f t="shared" si="225"/>
        <v>SMALL</v>
      </c>
      <c r="K1709" s="144" t="str">
        <f t="shared" si="226"/>
        <v>SMALL</v>
      </c>
      <c r="L1709" s="144" t="str" cm="1">
        <f t="array" ref="L1709">_xlfn.IFS(I1709&lt;=2,"SMALL",I1709&lt;=5,"MEDIUM",I1709&gt;5,"LARGE")</f>
        <v>SMALL</v>
      </c>
      <c r="M1709" s="144" t="str">
        <f t="shared" si="223"/>
        <v>NO</v>
      </c>
      <c r="N1709" s="374">
        <v>4.5999999999999996</v>
      </c>
      <c r="O1709" s="374">
        <f t="shared" si="224"/>
        <v>5</v>
      </c>
      <c r="P1709" s="158" t="str" cm="1">
        <f t="array" ref="P1709">_xlfn.SWITCH(ROUND(N1709,0),5,"Excellent",4,"Good",3,"ok","Bad")</f>
        <v>Excellent</v>
      </c>
      <c r="Q1709" s="144">
        <v>5</v>
      </c>
      <c r="R1709" s="385">
        <v>42366</v>
      </c>
      <c r="S1709" s="385">
        <v>42548</v>
      </c>
      <c r="T1709" s="144">
        <v>2294</v>
      </c>
      <c r="U1709" s="144" t="s">
        <v>60</v>
      </c>
      <c r="V1709" s="144">
        <v>365</v>
      </c>
      <c r="W1709" s="144" t="str">
        <f t="shared" si="227"/>
        <v>Active</v>
      </c>
      <c r="X1709" s="144">
        <v>2294</v>
      </c>
      <c r="Y1709" s="157" t="s">
        <v>64</v>
      </c>
      <c r="Z1709" s="386">
        <v>1</v>
      </c>
      <c r="AA1709" s="386">
        <v>0.93</v>
      </c>
      <c r="AB1709" s="387" t="s">
        <v>65</v>
      </c>
      <c r="AC1709" s="157"/>
    </row>
    <row r="1710" spans="9:29">
      <c r="I1710" s="342">
        <v>4</v>
      </c>
      <c r="J1710" s="144" t="str">
        <f t="shared" si="225"/>
        <v>LARGE</v>
      </c>
      <c r="K1710" s="144" t="str">
        <f t="shared" si="226"/>
        <v>MEDIUM</v>
      </c>
      <c r="L1710" s="144" t="str" cm="1">
        <f t="array" ref="L1710">_xlfn.IFS(I1710&lt;=2,"SMALL",I1710&lt;=5,"MEDIUM",I1710&gt;5,"LARGE")</f>
        <v>MEDIUM</v>
      </c>
      <c r="M1710" s="144" t="str">
        <f t="shared" si="223"/>
        <v>NO</v>
      </c>
      <c r="N1710" s="374">
        <v>4.72</v>
      </c>
      <c r="O1710" s="374">
        <f t="shared" si="224"/>
        <v>5</v>
      </c>
      <c r="P1710" s="158" t="str" cm="1">
        <f t="array" ref="P1710">_xlfn.SWITCH(ROUND(N1710,0),5,"Excellent",4,"Good",3,"ok","Bad")</f>
        <v>Excellent</v>
      </c>
      <c r="Q1710" s="144">
        <v>69</v>
      </c>
      <c r="R1710" s="385">
        <v>42372</v>
      </c>
      <c r="S1710" s="385">
        <v>43907</v>
      </c>
      <c r="T1710" s="144">
        <v>1937</v>
      </c>
      <c r="U1710" s="144" t="s">
        <v>60</v>
      </c>
      <c r="V1710" s="144">
        <v>270</v>
      </c>
      <c r="W1710" s="144" t="str">
        <f t="shared" si="227"/>
        <v>Active</v>
      </c>
      <c r="X1710" s="144">
        <v>1937</v>
      </c>
      <c r="Y1710" s="157" t="s">
        <v>70</v>
      </c>
      <c r="Z1710" s="386">
        <v>0.8</v>
      </c>
      <c r="AA1710" s="386">
        <v>0.99</v>
      </c>
      <c r="AB1710" s="387" t="s">
        <v>65</v>
      </c>
      <c r="AC1710" s="157"/>
    </row>
    <row r="1711" spans="9:29">
      <c r="I1711" s="342">
        <v>1</v>
      </c>
      <c r="J1711" s="144" t="str">
        <f t="shared" si="225"/>
        <v>SMALL</v>
      </c>
      <c r="K1711" s="144" t="str">
        <f t="shared" si="226"/>
        <v>SMALL</v>
      </c>
      <c r="L1711" s="144" t="str" cm="1">
        <f t="array" ref="L1711">_xlfn.IFS(I1711&lt;=2,"SMALL",I1711&lt;=5,"MEDIUM",I1711&gt;5,"LARGE")</f>
        <v>SMALL</v>
      </c>
      <c r="M1711" s="144" t="str">
        <f t="shared" si="223"/>
        <v>NO</v>
      </c>
      <c r="N1711" s="374">
        <v>4.8</v>
      </c>
      <c r="O1711" s="374">
        <f t="shared" si="224"/>
        <v>5</v>
      </c>
      <c r="P1711" s="158" t="str" cm="1">
        <f t="array" ref="P1711">_xlfn.SWITCH(ROUND(N1711,0),5,"Excellent",4,"Good",3,"ok","Bad")</f>
        <v>Excellent</v>
      </c>
      <c r="Q1711" s="144">
        <v>10</v>
      </c>
      <c r="R1711" s="385">
        <v>42372</v>
      </c>
      <c r="S1711" s="385">
        <v>43836</v>
      </c>
      <c r="T1711" s="144">
        <v>976</v>
      </c>
      <c r="U1711" s="144" t="s">
        <v>60</v>
      </c>
      <c r="V1711" s="144">
        <v>226</v>
      </c>
      <c r="W1711" s="144" t="str">
        <f t="shared" si="227"/>
        <v>Active</v>
      </c>
      <c r="X1711" s="144">
        <v>976</v>
      </c>
      <c r="Y1711" s="157" t="s">
        <v>70</v>
      </c>
      <c r="Z1711" s="386">
        <v>1</v>
      </c>
      <c r="AA1711" s="386">
        <v>0.63</v>
      </c>
      <c r="AB1711" s="387" t="s">
        <v>65</v>
      </c>
      <c r="AC1711" s="157"/>
    </row>
    <row r="1712" spans="9:29">
      <c r="I1712" s="342">
        <v>1</v>
      </c>
      <c r="J1712" s="144" t="str">
        <f t="shared" si="225"/>
        <v>SMALL</v>
      </c>
      <c r="K1712" s="144" t="str">
        <f t="shared" si="226"/>
        <v>SMALL</v>
      </c>
      <c r="L1712" s="144" t="str" cm="1">
        <f t="array" ref="L1712">_xlfn.IFS(I1712&lt;=2,"SMALL",I1712&lt;=5,"MEDIUM",I1712&gt;5,"LARGE")</f>
        <v>SMALL</v>
      </c>
      <c r="M1712" s="144" t="str">
        <f t="shared" si="223"/>
        <v>NO</v>
      </c>
      <c r="N1712" s="374">
        <v>4.88</v>
      </c>
      <c r="O1712" s="374">
        <f t="shared" si="224"/>
        <v>5</v>
      </c>
      <c r="P1712" s="158" t="str" cm="1">
        <f t="array" ref="P1712">_xlfn.SWITCH(ROUND(N1712,0),5,"Excellent",4,"Good",3,"ok","Bad")</f>
        <v>Excellent</v>
      </c>
      <c r="Q1712" s="144">
        <v>34</v>
      </c>
      <c r="R1712" s="385">
        <v>42477</v>
      </c>
      <c r="S1712" s="385">
        <v>43905</v>
      </c>
      <c r="T1712" s="144">
        <v>976</v>
      </c>
      <c r="U1712" s="144" t="s">
        <v>60</v>
      </c>
      <c r="V1712" s="144">
        <v>244</v>
      </c>
      <c r="W1712" s="144" t="str">
        <f t="shared" si="227"/>
        <v>Active</v>
      </c>
      <c r="X1712" s="144">
        <v>976</v>
      </c>
      <c r="Y1712" s="157" t="s">
        <v>122</v>
      </c>
      <c r="Z1712" s="386">
        <v>0</v>
      </c>
      <c r="AA1712" s="386">
        <v>0.8</v>
      </c>
      <c r="AB1712" s="387" t="s">
        <v>65</v>
      </c>
      <c r="AC1712" s="157"/>
    </row>
    <row r="1713" spans="9:29">
      <c r="I1713" s="342">
        <v>2</v>
      </c>
      <c r="J1713" s="144" t="str">
        <f t="shared" si="225"/>
        <v>SMALL</v>
      </c>
      <c r="K1713" s="144" t="str">
        <f t="shared" si="226"/>
        <v>SMALL</v>
      </c>
      <c r="L1713" s="144" t="str" cm="1">
        <f t="array" ref="L1713">_xlfn.IFS(I1713&lt;=2,"SMALL",I1713&lt;=5,"MEDIUM",I1713&gt;5,"LARGE")</f>
        <v>SMALL</v>
      </c>
      <c r="M1713" s="144" t="str">
        <f t="shared" si="223"/>
        <v>NO</v>
      </c>
      <c r="N1713" s="374">
        <v>4.3899999999999997</v>
      </c>
      <c r="O1713" s="374">
        <f t="shared" si="224"/>
        <v>4</v>
      </c>
      <c r="P1713" s="158" t="str" cm="1">
        <f t="array" ref="P1713">_xlfn.SWITCH(ROUND(N1713,0),5,"Excellent",4,"Good",3,"ok","Bad")</f>
        <v>Good</v>
      </c>
      <c r="Q1713" s="144">
        <v>33</v>
      </c>
      <c r="R1713" s="385">
        <v>42494</v>
      </c>
      <c r="S1713" s="385">
        <v>43833</v>
      </c>
      <c r="T1713" s="144">
        <v>2570</v>
      </c>
      <c r="U1713" s="144" t="s">
        <v>60</v>
      </c>
      <c r="V1713" s="144">
        <v>365</v>
      </c>
      <c r="W1713" s="144" t="str">
        <f t="shared" si="227"/>
        <v>Active</v>
      </c>
      <c r="X1713" s="144">
        <v>2570</v>
      </c>
      <c r="Y1713" s="157" t="s">
        <v>70</v>
      </c>
      <c r="Z1713" s="386">
        <v>1</v>
      </c>
      <c r="AA1713" s="386">
        <v>0.98</v>
      </c>
      <c r="AB1713" s="387" t="s">
        <v>62</v>
      </c>
      <c r="AC1713" s="157"/>
    </row>
    <row r="1714" spans="9:29">
      <c r="I1714" s="342">
        <v>2</v>
      </c>
      <c r="J1714" s="144" t="str">
        <f t="shared" si="225"/>
        <v>SMALL</v>
      </c>
      <c r="K1714" s="144" t="str">
        <f t="shared" si="226"/>
        <v>SMALL</v>
      </c>
      <c r="L1714" s="144" t="str" cm="1">
        <f t="array" ref="L1714">_xlfn.IFS(I1714&lt;=2,"SMALL",I1714&lt;=5,"MEDIUM",I1714&gt;5,"LARGE")</f>
        <v>SMALL</v>
      </c>
      <c r="M1714" s="144" t="str">
        <f t="shared" si="223"/>
        <v>YES</v>
      </c>
      <c r="N1714" s="374">
        <v>4.87</v>
      </c>
      <c r="O1714" s="374">
        <f t="shared" si="224"/>
        <v>5</v>
      </c>
      <c r="P1714" s="158" t="str" cm="1">
        <f t="array" ref="P1714">_xlfn.SWITCH(ROUND(N1714,0),5,"Excellent",4,"Good",3,"ok","Bad")</f>
        <v>Excellent</v>
      </c>
      <c r="Q1714" s="144">
        <v>276</v>
      </c>
      <c r="R1714" s="385">
        <v>42359</v>
      </c>
      <c r="S1714" s="385">
        <v>43921</v>
      </c>
      <c r="T1714" s="144">
        <v>2571</v>
      </c>
      <c r="U1714" s="144" t="s">
        <v>60</v>
      </c>
      <c r="V1714" s="144">
        <v>64</v>
      </c>
      <c r="W1714" s="144" t="str">
        <f t="shared" si="227"/>
        <v>Active</v>
      </c>
      <c r="X1714" s="144">
        <v>2571</v>
      </c>
      <c r="Y1714" s="157" t="s">
        <v>64</v>
      </c>
      <c r="Z1714" s="386">
        <v>0.5</v>
      </c>
      <c r="AA1714" s="386">
        <v>0.77</v>
      </c>
      <c r="AB1714" s="387" t="s">
        <v>65</v>
      </c>
      <c r="AC1714" s="157"/>
    </row>
    <row r="1715" spans="9:29">
      <c r="I1715" s="342">
        <v>2</v>
      </c>
      <c r="J1715" s="144" t="str">
        <f t="shared" si="225"/>
        <v>SMALL</v>
      </c>
      <c r="K1715" s="144" t="str">
        <f t="shared" si="226"/>
        <v>SMALL</v>
      </c>
      <c r="L1715" s="144" t="str" cm="1">
        <f t="array" ref="L1715">_xlfn.IFS(I1715&lt;=2,"SMALL",I1715&lt;=5,"MEDIUM",I1715&gt;5,"LARGE")</f>
        <v>SMALL</v>
      </c>
      <c r="M1715" s="144" t="str">
        <f t="shared" si="223"/>
        <v>YES</v>
      </c>
      <c r="N1715" s="374">
        <v>4.9000000000000004</v>
      </c>
      <c r="O1715" s="374">
        <f t="shared" si="224"/>
        <v>5</v>
      </c>
      <c r="P1715" s="158" t="str" cm="1">
        <f t="array" ref="P1715">_xlfn.SWITCH(ROUND(N1715,0),5,"Excellent",4,"Good",3,"ok","Bad")</f>
        <v>Excellent</v>
      </c>
      <c r="Q1715" s="144">
        <v>144</v>
      </c>
      <c r="R1715" s="385">
        <v>42382</v>
      </c>
      <c r="S1715" s="385">
        <v>43907</v>
      </c>
      <c r="T1715" s="144">
        <v>304</v>
      </c>
      <c r="U1715" s="144" t="s">
        <v>60</v>
      </c>
      <c r="V1715" s="144">
        <v>349</v>
      </c>
      <c r="W1715" s="144" t="str">
        <f t="shared" si="227"/>
        <v>Active</v>
      </c>
      <c r="X1715" s="144">
        <v>304</v>
      </c>
      <c r="Y1715" s="157" t="s">
        <v>70</v>
      </c>
      <c r="Z1715" s="386">
        <v>1</v>
      </c>
      <c r="AA1715" s="386">
        <v>1</v>
      </c>
      <c r="AB1715" s="387" t="s">
        <v>65</v>
      </c>
      <c r="AC1715" s="157"/>
    </row>
    <row r="1716" spans="9:29">
      <c r="I1716" s="342">
        <v>6</v>
      </c>
      <c r="J1716" s="144" t="str">
        <f t="shared" si="225"/>
        <v>LARGE</v>
      </c>
      <c r="K1716" s="144" t="str">
        <f t="shared" si="226"/>
        <v>LARGE</v>
      </c>
      <c r="L1716" s="144" t="str" cm="1">
        <f t="array" ref="L1716">_xlfn.IFS(I1716&lt;=2,"SMALL",I1716&lt;=5,"MEDIUM",I1716&gt;5,"LARGE")</f>
        <v>LARGE</v>
      </c>
      <c r="M1716" s="144" t="str">
        <f t="shared" si="223"/>
        <v>NO</v>
      </c>
      <c r="N1716" s="374">
        <v>4.76</v>
      </c>
      <c r="O1716" s="374">
        <f t="shared" si="224"/>
        <v>5</v>
      </c>
      <c r="P1716" s="158" t="str" cm="1">
        <f t="array" ref="P1716">_xlfn.SWITCH(ROUND(N1716,0),5,"Excellent",4,"Good",3,"ok","Bad")</f>
        <v>Excellent</v>
      </c>
      <c r="Q1716" s="144">
        <v>49</v>
      </c>
      <c r="R1716" s="385">
        <v>43409</v>
      </c>
      <c r="S1716" s="385">
        <v>43781</v>
      </c>
      <c r="T1716" s="144">
        <v>1485</v>
      </c>
      <c r="U1716" s="144" t="s">
        <v>69</v>
      </c>
      <c r="V1716" s="144">
        <v>271</v>
      </c>
      <c r="W1716" s="144" t="str">
        <f t="shared" si="227"/>
        <v>Active</v>
      </c>
      <c r="X1716" s="144">
        <v>1485</v>
      </c>
      <c r="Y1716" s="157" t="s">
        <v>70</v>
      </c>
      <c r="Z1716" s="386">
        <v>1</v>
      </c>
      <c r="AA1716" s="386">
        <v>0.96</v>
      </c>
      <c r="AB1716" s="387" t="s">
        <v>62</v>
      </c>
      <c r="AC1716" s="157"/>
    </row>
    <row r="1717" spans="9:29">
      <c r="I1717" s="342">
        <v>3</v>
      </c>
      <c r="J1717" s="144" t="str">
        <f t="shared" si="225"/>
        <v>LARGE</v>
      </c>
      <c r="K1717" s="144" t="str">
        <f t="shared" si="226"/>
        <v>MEDIUM</v>
      </c>
      <c r="L1717" s="144" t="str" cm="1">
        <f t="array" ref="L1717">_xlfn.IFS(I1717&lt;=2,"SMALL",I1717&lt;=5,"MEDIUM",I1717&gt;5,"LARGE")</f>
        <v>MEDIUM</v>
      </c>
      <c r="M1717" s="144" t="str">
        <f t="shared" si="223"/>
        <v>YES</v>
      </c>
      <c r="N1717" s="374">
        <v>4.97</v>
      </c>
      <c r="O1717" s="374">
        <f t="shared" si="224"/>
        <v>5</v>
      </c>
      <c r="P1717" s="158" t="str" cm="1">
        <f t="array" ref="P1717">_xlfn.SWITCH(ROUND(N1717,0),5,"Excellent",4,"Good",3,"ok","Bad")</f>
        <v>Excellent</v>
      </c>
      <c r="Q1717" s="144">
        <v>122</v>
      </c>
      <c r="R1717" s="385">
        <v>42392</v>
      </c>
      <c r="S1717" s="385">
        <v>43999</v>
      </c>
      <c r="T1717" s="144">
        <v>2566</v>
      </c>
      <c r="U1717" s="144" t="s">
        <v>69</v>
      </c>
      <c r="V1717" s="144">
        <v>71</v>
      </c>
      <c r="W1717" s="144" t="str">
        <f t="shared" si="227"/>
        <v>Active</v>
      </c>
      <c r="X1717" s="144">
        <v>2566</v>
      </c>
      <c r="Y1717" s="157" t="s">
        <v>61</v>
      </c>
      <c r="Z1717" s="386">
        <v>1</v>
      </c>
      <c r="AA1717" s="386">
        <v>1</v>
      </c>
      <c r="AB1717" s="387" t="s">
        <v>65</v>
      </c>
      <c r="AC1717" s="157"/>
    </row>
    <row r="1718" spans="9:29">
      <c r="I1718" s="342">
        <v>1</v>
      </c>
      <c r="J1718" s="144" t="str">
        <f t="shared" si="225"/>
        <v>SMALL</v>
      </c>
      <c r="K1718" s="144" t="str">
        <f t="shared" si="226"/>
        <v>SMALL</v>
      </c>
      <c r="L1718" s="144" t="str" cm="1">
        <f t="array" ref="L1718">_xlfn.IFS(I1718&lt;=2,"SMALL",I1718&lt;=5,"MEDIUM",I1718&gt;5,"LARGE")</f>
        <v>SMALL</v>
      </c>
      <c r="M1718" s="144" t="str">
        <f t="shared" si="223"/>
        <v>NO</v>
      </c>
      <c r="N1718" s="374">
        <v>5</v>
      </c>
      <c r="O1718" s="374">
        <f t="shared" si="224"/>
        <v>5</v>
      </c>
      <c r="P1718" s="158" t="str" cm="1">
        <f t="array" ref="P1718">_xlfn.SWITCH(ROUND(N1718,0),5,"Excellent",4,"Good",3,"ok","Bad")</f>
        <v>Excellent</v>
      </c>
      <c r="Q1718" s="144">
        <v>13</v>
      </c>
      <c r="R1718" s="385">
        <v>42916</v>
      </c>
      <c r="S1718" s="385">
        <v>43891</v>
      </c>
      <c r="T1718" s="144">
        <v>117</v>
      </c>
      <c r="U1718" s="144" t="s">
        <v>60</v>
      </c>
      <c r="V1718" s="144">
        <v>364</v>
      </c>
      <c r="W1718" s="144" t="str">
        <f t="shared" si="227"/>
        <v>Active</v>
      </c>
      <c r="X1718" s="144">
        <v>117</v>
      </c>
      <c r="Y1718" s="157" t="s">
        <v>70</v>
      </c>
      <c r="Z1718" s="386">
        <v>1</v>
      </c>
      <c r="AA1718" s="386">
        <v>1</v>
      </c>
      <c r="AB1718" s="387" t="s">
        <v>62</v>
      </c>
      <c r="AC1718" s="157"/>
    </row>
    <row r="1719" spans="9:29">
      <c r="I1719" s="342">
        <v>2</v>
      </c>
      <c r="J1719" s="144" t="str">
        <f t="shared" si="225"/>
        <v>SMALL</v>
      </c>
      <c r="K1719" s="144" t="str">
        <f t="shared" si="226"/>
        <v>SMALL</v>
      </c>
      <c r="L1719" s="144" t="str" cm="1">
        <f t="array" ref="L1719">_xlfn.IFS(I1719&lt;=2,"SMALL",I1719&lt;=5,"MEDIUM",I1719&gt;5,"LARGE")</f>
        <v>SMALL</v>
      </c>
      <c r="M1719" s="144" t="str">
        <f t="shared" si="223"/>
        <v>NO</v>
      </c>
      <c r="N1719" s="374">
        <v>4.5999999999999996</v>
      </c>
      <c r="O1719" s="374">
        <f t="shared" si="224"/>
        <v>5</v>
      </c>
      <c r="P1719" s="158" t="str" cm="1">
        <f t="array" ref="P1719">_xlfn.SWITCH(ROUND(N1719,0),5,"Excellent",4,"Good",3,"ok","Bad")</f>
        <v>Excellent</v>
      </c>
      <c r="Q1719" s="144">
        <v>5</v>
      </c>
      <c r="R1719" s="385">
        <v>43276</v>
      </c>
      <c r="S1719" s="385">
        <v>43729</v>
      </c>
      <c r="T1719" s="144">
        <v>2570</v>
      </c>
      <c r="U1719" s="144" t="s">
        <v>60</v>
      </c>
      <c r="V1719" s="144">
        <v>365</v>
      </c>
      <c r="W1719" s="144" t="str">
        <f t="shared" si="227"/>
        <v>Active</v>
      </c>
      <c r="X1719" s="144">
        <v>2570</v>
      </c>
      <c r="Y1719" s="157" t="s">
        <v>64</v>
      </c>
      <c r="Z1719" s="386">
        <v>1</v>
      </c>
      <c r="AA1719" s="386">
        <v>0.98</v>
      </c>
      <c r="AB1719" s="387" t="s">
        <v>62</v>
      </c>
      <c r="AC1719" s="157"/>
    </row>
    <row r="1720" spans="9:29">
      <c r="I1720" s="342">
        <v>2</v>
      </c>
      <c r="J1720" s="144" t="str">
        <f t="shared" si="225"/>
        <v>SMALL</v>
      </c>
      <c r="K1720" s="144" t="str">
        <f t="shared" si="226"/>
        <v>SMALL</v>
      </c>
      <c r="L1720" s="144" t="str" cm="1">
        <f t="array" ref="L1720">_xlfn.IFS(I1720&lt;=2,"SMALL",I1720&lt;=5,"MEDIUM",I1720&gt;5,"LARGE")</f>
        <v>SMALL</v>
      </c>
      <c r="M1720" s="144" t="str">
        <f t="shared" si="223"/>
        <v>NO</v>
      </c>
      <c r="N1720" s="374">
        <v>4.8099999999999996</v>
      </c>
      <c r="O1720" s="374">
        <f t="shared" si="224"/>
        <v>5</v>
      </c>
      <c r="P1720" s="158" t="str" cm="1">
        <f t="array" ref="P1720">_xlfn.SWITCH(ROUND(N1720,0),5,"Excellent",4,"Good",3,"ok","Bad")</f>
        <v>Excellent</v>
      </c>
      <c r="Q1720" s="144">
        <v>95</v>
      </c>
      <c r="R1720" s="385">
        <v>42359</v>
      </c>
      <c r="S1720" s="385">
        <v>43949</v>
      </c>
      <c r="T1720" s="144">
        <v>2346</v>
      </c>
      <c r="U1720" s="144" t="s">
        <v>60</v>
      </c>
      <c r="V1720" s="144">
        <v>139</v>
      </c>
      <c r="W1720" s="144" t="str">
        <f t="shared" si="227"/>
        <v>Active</v>
      </c>
      <c r="X1720" s="144">
        <v>2346</v>
      </c>
      <c r="Y1720" s="157" t="s">
        <v>122</v>
      </c>
      <c r="Z1720" s="386">
        <v>0.4</v>
      </c>
      <c r="AA1720" s="386">
        <v>0.22</v>
      </c>
      <c r="AB1720" s="387" t="s">
        <v>65</v>
      </c>
      <c r="AC1720" s="157"/>
    </row>
    <row r="1721" spans="9:29">
      <c r="I1721" s="342">
        <v>3</v>
      </c>
      <c r="J1721" s="144" t="str">
        <f t="shared" si="225"/>
        <v>LARGE</v>
      </c>
      <c r="K1721" s="144" t="str">
        <f t="shared" si="226"/>
        <v>MEDIUM</v>
      </c>
      <c r="L1721" s="144" t="str" cm="1">
        <f t="array" ref="L1721">_xlfn.IFS(I1721&lt;=2,"SMALL",I1721&lt;=5,"MEDIUM",I1721&gt;5,"LARGE")</f>
        <v>MEDIUM</v>
      </c>
      <c r="M1721" s="144" t="str">
        <f t="shared" si="223"/>
        <v>YES</v>
      </c>
      <c r="N1721" s="374">
        <v>4.9000000000000004</v>
      </c>
      <c r="O1721" s="374">
        <f t="shared" si="224"/>
        <v>5</v>
      </c>
      <c r="P1721" s="158" t="str" cm="1">
        <f t="array" ref="P1721">_xlfn.SWITCH(ROUND(N1721,0),5,"Excellent",4,"Good",3,"ok","Bad")</f>
        <v>Excellent</v>
      </c>
      <c r="Q1721" s="144">
        <v>151</v>
      </c>
      <c r="R1721" s="385">
        <v>42359</v>
      </c>
      <c r="S1721" s="385">
        <v>43831</v>
      </c>
      <c r="T1721" s="144">
        <v>2562</v>
      </c>
      <c r="U1721" s="144" t="s">
        <v>60</v>
      </c>
      <c r="V1721" s="144">
        <v>365</v>
      </c>
      <c r="W1721" s="144" t="str">
        <f t="shared" si="227"/>
        <v>Active</v>
      </c>
      <c r="X1721" s="144">
        <v>2562</v>
      </c>
      <c r="Y1721" s="157" t="s">
        <v>61</v>
      </c>
      <c r="Z1721" s="386">
        <v>0.96</v>
      </c>
      <c r="AA1721" s="386">
        <v>0.71</v>
      </c>
      <c r="AB1721" s="387" t="s">
        <v>65</v>
      </c>
      <c r="AC1721" s="157"/>
    </row>
    <row r="1722" spans="9:29">
      <c r="I1722" s="342">
        <v>5</v>
      </c>
      <c r="J1722" s="144" t="str">
        <f t="shared" si="225"/>
        <v>LARGE</v>
      </c>
      <c r="K1722" s="144" t="str">
        <f t="shared" si="226"/>
        <v>MEDIUM</v>
      </c>
      <c r="L1722" s="144" t="str" cm="1">
        <f t="array" ref="L1722">_xlfn.IFS(I1722&lt;=2,"SMALL",I1722&lt;=5,"MEDIUM",I1722&gt;5,"LARGE")</f>
        <v>MEDIUM</v>
      </c>
      <c r="M1722" s="144" t="str">
        <f t="shared" si="223"/>
        <v>NO</v>
      </c>
      <c r="N1722" s="374">
        <v>4.33</v>
      </c>
      <c r="O1722" s="374">
        <f t="shared" si="224"/>
        <v>4</v>
      </c>
      <c r="P1722" s="158" t="str" cm="1">
        <f t="array" ref="P1722">_xlfn.SWITCH(ROUND(N1722,0),5,"Excellent",4,"Good",3,"ok","Bad")</f>
        <v>Good</v>
      </c>
      <c r="Q1722" s="144">
        <v>3</v>
      </c>
      <c r="R1722" s="385">
        <v>42389</v>
      </c>
      <c r="S1722" s="385">
        <v>43475</v>
      </c>
      <c r="T1722" s="144">
        <v>2185</v>
      </c>
      <c r="U1722" s="144" t="s">
        <v>69</v>
      </c>
      <c r="V1722" s="144">
        <v>350</v>
      </c>
      <c r="W1722" s="144" t="str">
        <f t="shared" si="227"/>
        <v>Active</v>
      </c>
      <c r="X1722" s="144">
        <v>2185</v>
      </c>
      <c r="Y1722" s="157" t="s">
        <v>70</v>
      </c>
      <c r="Z1722" s="386">
        <v>1</v>
      </c>
      <c r="AA1722" s="386">
        <v>0.88</v>
      </c>
      <c r="AB1722" s="387" t="s">
        <v>65</v>
      </c>
      <c r="AC1722" s="157"/>
    </row>
    <row r="1723" spans="9:29">
      <c r="I1723" s="342">
        <v>2</v>
      </c>
      <c r="J1723" s="144" t="str">
        <f t="shared" si="225"/>
        <v>SMALL</v>
      </c>
      <c r="K1723" s="144" t="str">
        <f t="shared" si="226"/>
        <v>SMALL</v>
      </c>
      <c r="L1723" s="144" t="str" cm="1">
        <f t="array" ref="L1723">_xlfn.IFS(I1723&lt;=2,"SMALL",I1723&lt;=5,"MEDIUM",I1723&gt;5,"LARGE")</f>
        <v>SMALL</v>
      </c>
      <c r="M1723" s="144" t="str">
        <f t="shared" si="223"/>
        <v>NO</v>
      </c>
      <c r="N1723" s="374">
        <v>4.8</v>
      </c>
      <c r="O1723" s="374">
        <f t="shared" si="224"/>
        <v>5</v>
      </c>
      <c r="P1723" s="158" t="str" cm="1">
        <f t="array" ref="P1723">_xlfn.SWITCH(ROUND(N1723,0),5,"Excellent",4,"Good",3,"ok","Bad")</f>
        <v>Excellent</v>
      </c>
      <c r="Q1723" s="144">
        <v>71</v>
      </c>
      <c r="R1723" s="385">
        <v>42367</v>
      </c>
      <c r="S1723" s="385">
        <v>43835</v>
      </c>
      <c r="T1723" s="144">
        <v>2213</v>
      </c>
      <c r="U1723" s="144" t="s">
        <v>60</v>
      </c>
      <c r="V1723" s="144">
        <v>81</v>
      </c>
      <c r="W1723" s="144" t="str">
        <f t="shared" si="227"/>
        <v>Active</v>
      </c>
      <c r="X1723" s="144">
        <v>2213</v>
      </c>
      <c r="Y1723" s="157" t="s">
        <v>70</v>
      </c>
      <c r="Z1723" s="386">
        <v>1</v>
      </c>
      <c r="AA1723" s="386">
        <v>0.96</v>
      </c>
      <c r="AB1723" s="387" t="s">
        <v>62</v>
      </c>
      <c r="AC1723" s="157"/>
    </row>
    <row r="1724" spans="9:29">
      <c r="I1724" s="342">
        <v>1</v>
      </c>
      <c r="J1724" s="144" t="str">
        <f t="shared" si="225"/>
        <v>SMALL</v>
      </c>
      <c r="K1724" s="144" t="str">
        <f t="shared" si="226"/>
        <v>SMALL</v>
      </c>
      <c r="L1724" s="144" t="str" cm="1">
        <f t="array" ref="L1724">_xlfn.IFS(I1724&lt;=2,"SMALL",I1724&lt;=5,"MEDIUM",I1724&gt;5,"LARGE")</f>
        <v>SMALL</v>
      </c>
      <c r="M1724" s="144" t="str">
        <f t="shared" si="223"/>
        <v>NO</v>
      </c>
      <c r="N1724" s="374">
        <v>4.72</v>
      </c>
      <c r="O1724" s="374">
        <f t="shared" si="224"/>
        <v>5</v>
      </c>
      <c r="P1724" s="158" t="str" cm="1">
        <f t="array" ref="P1724">_xlfn.SWITCH(ROUND(N1724,0),5,"Excellent",4,"Good",3,"ok","Bad")</f>
        <v>Excellent</v>
      </c>
      <c r="Q1724" s="144">
        <v>130</v>
      </c>
      <c r="R1724" s="385">
        <v>42350</v>
      </c>
      <c r="S1724" s="385">
        <v>43878</v>
      </c>
      <c r="T1724" s="144">
        <v>2213</v>
      </c>
      <c r="U1724" s="144" t="s">
        <v>60</v>
      </c>
      <c r="V1724" s="144">
        <v>68</v>
      </c>
      <c r="W1724" s="144" t="str">
        <f t="shared" si="227"/>
        <v>Active</v>
      </c>
      <c r="X1724" s="144">
        <v>2213</v>
      </c>
      <c r="Y1724" s="157" t="s">
        <v>70</v>
      </c>
      <c r="Z1724" s="386">
        <v>1</v>
      </c>
      <c r="AA1724" s="386">
        <v>1</v>
      </c>
      <c r="AB1724" s="387" t="s">
        <v>62</v>
      </c>
      <c r="AC1724" s="157"/>
    </row>
    <row r="1725" spans="9:29">
      <c r="I1725" s="342">
        <v>2</v>
      </c>
      <c r="J1725" s="144" t="str">
        <f t="shared" si="225"/>
        <v>SMALL</v>
      </c>
      <c r="K1725" s="144" t="str">
        <f t="shared" si="226"/>
        <v>SMALL</v>
      </c>
      <c r="L1725" s="144" t="str" cm="1">
        <f t="array" ref="L1725">_xlfn.IFS(I1725&lt;=2,"SMALL",I1725&lt;=5,"MEDIUM",I1725&gt;5,"LARGE")</f>
        <v>SMALL</v>
      </c>
      <c r="M1725" s="144" t="str">
        <f t="shared" si="223"/>
        <v>YES</v>
      </c>
      <c r="N1725" s="374">
        <v>4.99</v>
      </c>
      <c r="O1725" s="374">
        <f t="shared" si="224"/>
        <v>5</v>
      </c>
      <c r="P1725" s="158" t="str" cm="1">
        <f t="array" ref="P1725">_xlfn.SWITCH(ROUND(N1725,0),5,"Excellent",4,"Good",3,"ok","Bad")</f>
        <v>Excellent</v>
      </c>
      <c r="Q1725" s="144">
        <v>116</v>
      </c>
      <c r="R1725" s="385">
        <v>42370</v>
      </c>
      <c r="S1725" s="385">
        <v>43907</v>
      </c>
      <c r="T1725" s="144">
        <v>1439</v>
      </c>
      <c r="U1725" s="144" t="s">
        <v>69</v>
      </c>
      <c r="V1725" s="144">
        <v>108</v>
      </c>
      <c r="W1725" s="144" t="str">
        <f t="shared" si="227"/>
        <v>Active</v>
      </c>
      <c r="X1725" s="144">
        <v>1439</v>
      </c>
      <c r="Y1725" s="157" t="s">
        <v>64</v>
      </c>
      <c r="Z1725" s="386">
        <v>1</v>
      </c>
      <c r="AA1725" s="386">
        <v>0.84</v>
      </c>
      <c r="AB1725" s="387" t="s">
        <v>62</v>
      </c>
      <c r="AC1725" s="157"/>
    </row>
    <row r="1726" spans="9:29">
      <c r="I1726" s="342">
        <v>1</v>
      </c>
      <c r="J1726" s="144" t="str">
        <f t="shared" si="225"/>
        <v>SMALL</v>
      </c>
      <c r="K1726" s="144" t="str">
        <f t="shared" si="226"/>
        <v>SMALL</v>
      </c>
      <c r="L1726" s="144" t="str" cm="1">
        <f t="array" ref="L1726">_xlfn.IFS(I1726&lt;=2,"SMALL",I1726&lt;=5,"MEDIUM",I1726&gt;5,"LARGE")</f>
        <v>SMALL</v>
      </c>
      <c r="M1726" s="144" t="str">
        <f t="shared" si="223"/>
        <v>NO</v>
      </c>
      <c r="N1726" s="374">
        <v>4.78</v>
      </c>
      <c r="O1726" s="374">
        <f t="shared" si="224"/>
        <v>5</v>
      </c>
      <c r="P1726" s="158" t="str" cm="1">
        <f t="array" ref="P1726">_xlfn.SWITCH(ROUND(N1726,0),5,"Excellent",4,"Good",3,"ok","Bad")</f>
        <v>Excellent</v>
      </c>
      <c r="Q1726" s="144">
        <v>9</v>
      </c>
      <c r="R1726" s="385">
        <v>42956</v>
      </c>
      <c r="S1726" s="385">
        <v>43605</v>
      </c>
      <c r="T1726" s="144">
        <v>2290</v>
      </c>
      <c r="U1726" s="144" t="s">
        <v>60</v>
      </c>
      <c r="V1726" s="144">
        <v>357</v>
      </c>
      <c r="W1726" s="144" t="str">
        <f t="shared" si="227"/>
        <v>Active</v>
      </c>
      <c r="X1726" s="144">
        <v>2290</v>
      </c>
      <c r="Y1726" s="157" t="s">
        <v>64</v>
      </c>
      <c r="Z1726" s="386">
        <v>0.5</v>
      </c>
      <c r="AA1726" s="386">
        <v>0.86</v>
      </c>
      <c r="AB1726" s="387" t="s">
        <v>65</v>
      </c>
      <c r="AC1726" s="157"/>
    </row>
    <row r="1727" spans="9:29">
      <c r="I1727" s="342">
        <v>4</v>
      </c>
      <c r="J1727" s="144" t="str">
        <f t="shared" si="225"/>
        <v>LARGE</v>
      </c>
      <c r="K1727" s="144" t="str">
        <f t="shared" si="226"/>
        <v>MEDIUM</v>
      </c>
      <c r="L1727" s="144" t="str" cm="1">
        <f t="array" ref="L1727">_xlfn.IFS(I1727&lt;=2,"SMALL",I1727&lt;=5,"MEDIUM",I1727&gt;5,"LARGE")</f>
        <v>MEDIUM</v>
      </c>
      <c r="M1727" s="144" t="str">
        <f t="shared" si="223"/>
        <v>NO</v>
      </c>
      <c r="N1727" s="374">
        <v>4.92</v>
      </c>
      <c r="O1727" s="374">
        <f t="shared" si="224"/>
        <v>5</v>
      </c>
      <c r="P1727" s="158" t="str" cm="1">
        <f t="array" ref="P1727">_xlfn.SWITCH(ROUND(N1727,0),5,"Excellent",4,"Good",3,"ok","Bad")</f>
        <v>Excellent</v>
      </c>
      <c r="Q1727" s="144">
        <v>26</v>
      </c>
      <c r="R1727" s="385">
        <v>42941</v>
      </c>
      <c r="S1727" s="385">
        <v>43951</v>
      </c>
      <c r="T1727" s="144">
        <v>420</v>
      </c>
      <c r="U1727" s="144" t="s">
        <v>69</v>
      </c>
      <c r="V1727" s="144">
        <v>0</v>
      </c>
      <c r="W1727" s="144" t="str">
        <f t="shared" si="227"/>
        <v>Inactive</v>
      </c>
      <c r="X1727" s="144">
        <v>420</v>
      </c>
      <c r="Y1727" s="157" t="s">
        <v>70</v>
      </c>
      <c r="Z1727" s="386">
        <v>1</v>
      </c>
      <c r="AA1727" s="386">
        <v>0.38</v>
      </c>
      <c r="AB1727" s="387" t="s">
        <v>65</v>
      </c>
      <c r="AC1727" s="157"/>
    </row>
    <row r="1728" spans="9:29">
      <c r="I1728" s="342">
        <v>4</v>
      </c>
      <c r="J1728" s="144" t="str">
        <f t="shared" si="225"/>
        <v>LARGE</v>
      </c>
      <c r="K1728" s="144" t="str">
        <f t="shared" si="226"/>
        <v>MEDIUM</v>
      </c>
      <c r="L1728" s="144" t="str" cm="1">
        <f t="array" ref="L1728">_xlfn.IFS(I1728&lt;=2,"SMALL",I1728&lt;=5,"MEDIUM",I1728&gt;5,"LARGE")</f>
        <v>MEDIUM</v>
      </c>
      <c r="M1728" s="144" t="str">
        <f t="shared" si="223"/>
        <v>NO</v>
      </c>
      <c r="N1728" s="374">
        <v>4.67</v>
      </c>
      <c r="O1728" s="374">
        <f t="shared" si="224"/>
        <v>5</v>
      </c>
      <c r="P1728" s="158" t="str" cm="1">
        <f t="array" ref="P1728">_xlfn.SWITCH(ROUND(N1728,0),5,"Excellent",4,"Good",3,"ok","Bad")</f>
        <v>Excellent</v>
      </c>
      <c r="Q1728" s="144">
        <v>3</v>
      </c>
      <c r="R1728" s="385">
        <v>42575</v>
      </c>
      <c r="S1728" s="385">
        <v>42591</v>
      </c>
      <c r="T1728" s="144">
        <v>60</v>
      </c>
      <c r="U1728" s="144" t="s">
        <v>69</v>
      </c>
      <c r="V1728" s="144">
        <v>0</v>
      </c>
      <c r="W1728" s="144" t="str">
        <f t="shared" si="227"/>
        <v>Inactive</v>
      </c>
      <c r="X1728" s="144">
        <v>60</v>
      </c>
      <c r="Y1728" s="157" t="s">
        <v>64</v>
      </c>
      <c r="Z1728" s="386">
        <v>0.67</v>
      </c>
      <c r="AA1728" s="386">
        <v>0.8</v>
      </c>
      <c r="AB1728" s="387" t="s">
        <v>65</v>
      </c>
      <c r="AC1728" s="157"/>
    </row>
    <row r="1729" spans="9:29">
      <c r="I1729" s="342">
        <v>16</v>
      </c>
      <c r="J1729" s="144" t="str">
        <f t="shared" si="225"/>
        <v>LARGE</v>
      </c>
      <c r="K1729" s="144" t="str">
        <f t="shared" si="226"/>
        <v>LARGE</v>
      </c>
      <c r="L1729" s="144" t="str" cm="1">
        <f t="array" ref="L1729">_xlfn.IFS(I1729&lt;=2,"SMALL",I1729&lt;=5,"MEDIUM",I1729&gt;5,"LARGE")</f>
        <v>LARGE</v>
      </c>
      <c r="M1729" s="144" t="str">
        <f t="shared" si="223"/>
        <v>NO</v>
      </c>
      <c r="N1729" s="374">
        <v>4.5</v>
      </c>
      <c r="O1729" s="374">
        <f t="shared" si="224"/>
        <v>5</v>
      </c>
      <c r="P1729" s="158" t="str" cm="1">
        <f t="array" ref="P1729">_xlfn.SWITCH(ROUND(N1729,0),5,"Excellent",4,"Good",3,"ok","Bad")</f>
        <v>Excellent</v>
      </c>
      <c r="Q1729" s="144">
        <v>8</v>
      </c>
      <c r="R1729" s="385">
        <v>42498</v>
      </c>
      <c r="S1729" s="385">
        <v>43831</v>
      </c>
      <c r="T1729" s="144">
        <v>2578</v>
      </c>
      <c r="U1729" s="144" t="s">
        <v>69</v>
      </c>
      <c r="V1729" s="144">
        <v>365</v>
      </c>
      <c r="W1729" s="144" t="str">
        <f t="shared" si="227"/>
        <v>Active</v>
      </c>
      <c r="X1729" s="144">
        <v>2578</v>
      </c>
      <c r="Y1729" s="157" t="s">
        <v>70</v>
      </c>
      <c r="Z1729" s="386">
        <v>1</v>
      </c>
      <c r="AA1729" s="386">
        <v>0.97</v>
      </c>
      <c r="AB1729" s="387" t="s">
        <v>62</v>
      </c>
      <c r="AC1729" s="157"/>
    </row>
    <row r="1730" spans="9:29">
      <c r="I1730" s="342">
        <v>2</v>
      </c>
      <c r="J1730" s="144" t="str">
        <f t="shared" si="225"/>
        <v>SMALL</v>
      </c>
      <c r="K1730" s="144" t="str">
        <f t="shared" si="226"/>
        <v>SMALL</v>
      </c>
      <c r="L1730" s="144" t="str" cm="1">
        <f t="array" ref="L1730">_xlfn.IFS(I1730&lt;=2,"SMALL",I1730&lt;=5,"MEDIUM",I1730&gt;5,"LARGE")</f>
        <v>SMALL</v>
      </c>
      <c r="M1730" s="144" t="str">
        <f t="shared" si="223"/>
        <v>YES</v>
      </c>
      <c r="N1730" s="374">
        <v>4.97</v>
      </c>
      <c r="O1730" s="374">
        <f t="shared" si="224"/>
        <v>5</v>
      </c>
      <c r="P1730" s="158" t="str" cm="1">
        <f t="array" ref="P1730">_xlfn.SWITCH(ROUND(N1730,0),5,"Excellent",4,"Good",3,"ok","Bad")</f>
        <v>Excellent</v>
      </c>
      <c r="Q1730" s="144">
        <v>148</v>
      </c>
      <c r="R1730" s="385">
        <v>42382</v>
      </c>
      <c r="S1730" s="385">
        <v>44028</v>
      </c>
      <c r="T1730" s="144">
        <v>736</v>
      </c>
      <c r="U1730" s="144" t="s">
        <v>69</v>
      </c>
      <c r="V1730" s="144">
        <v>19</v>
      </c>
      <c r="W1730" s="144" t="str">
        <f t="shared" si="227"/>
        <v>Active</v>
      </c>
      <c r="X1730" s="144">
        <v>736</v>
      </c>
      <c r="Y1730" s="157" t="s">
        <v>64</v>
      </c>
      <c r="Z1730" s="386">
        <v>1</v>
      </c>
      <c r="AA1730" s="386">
        <v>0.67</v>
      </c>
      <c r="AB1730" s="387" t="s">
        <v>65</v>
      </c>
      <c r="AC1730" s="157"/>
    </row>
    <row r="1731" spans="9:29">
      <c r="I1731" s="342">
        <v>5</v>
      </c>
      <c r="J1731" s="144" t="str">
        <f t="shared" si="225"/>
        <v>LARGE</v>
      </c>
      <c r="K1731" s="144" t="str">
        <f t="shared" si="226"/>
        <v>MEDIUM</v>
      </c>
      <c r="L1731" s="144" t="str" cm="1">
        <f t="array" ref="L1731">_xlfn.IFS(I1731&lt;=2,"SMALL",I1731&lt;=5,"MEDIUM",I1731&gt;5,"LARGE")</f>
        <v>MEDIUM</v>
      </c>
      <c r="M1731" s="144" t="str">
        <f t="shared" si="223"/>
        <v>NO</v>
      </c>
      <c r="N1731" s="374">
        <v>4.5</v>
      </c>
      <c r="O1731" s="374">
        <f t="shared" si="224"/>
        <v>5</v>
      </c>
      <c r="P1731" s="158" t="str" cm="1">
        <f t="array" ref="P1731">_xlfn.SWITCH(ROUND(N1731,0),5,"Excellent",4,"Good",3,"ok","Bad")</f>
        <v>Excellent</v>
      </c>
      <c r="Q1731" s="144">
        <v>4</v>
      </c>
      <c r="R1731" s="385">
        <v>42594</v>
      </c>
      <c r="S1731" s="385">
        <v>43174</v>
      </c>
      <c r="T1731" s="144">
        <v>2576</v>
      </c>
      <c r="U1731" s="144" t="s">
        <v>69</v>
      </c>
      <c r="V1731" s="144">
        <v>180</v>
      </c>
      <c r="W1731" s="144" t="str">
        <f t="shared" si="227"/>
        <v>Active</v>
      </c>
      <c r="X1731" s="144">
        <v>2576</v>
      </c>
      <c r="Y1731" s="157" t="s">
        <v>70</v>
      </c>
      <c r="Z1731" s="386">
        <v>1</v>
      </c>
      <c r="AA1731" s="386">
        <v>1</v>
      </c>
      <c r="AB1731" s="387" t="s">
        <v>65</v>
      </c>
      <c r="AC1731" s="157"/>
    </row>
    <row r="1732" spans="9:29">
      <c r="I1732" s="342">
        <v>6</v>
      </c>
      <c r="J1732" s="144" t="str">
        <f t="shared" si="225"/>
        <v>LARGE</v>
      </c>
      <c r="K1732" s="144" t="str">
        <f t="shared" si="226"/>
        <v>LARGE</v>
      </c>
      <c r="L1732" s="144" t="str" cm="1">
        <f t="array" ref="L1732">_xlfn.IFS(I1732&lt;=2,"SMALL",I1732&lt;=5,"MEDIUM",I1732&gt;5,"LARGE")</f>
        <v>LARGE</v>
      </c>
      <c r="M1732" s="144" t="str">
        <f t="shared" si="223"/>
        <v>NO</v>
      </c>
      <c r="N1732" s="374">
        <v>4.4000000000000004</v>
      </c>
      <c r="O1732" s="374">
        <f t="shared" si="224"/>
        <v>4</v>
      </c>
      <c r="P1732" s="158" t="str" cm="1">
        <f t="array" ref="P1732">_xlfn.SWITCH(ROUND(N1732,0),5,"Excellent",4,"Good",3,"ok","Bad")</f>
        <v>Good</v>
      </c>
      <c r="Q1732" s="144">
        <v>5</v>
      </c>
      <c r="R1732" s="385">
        <v>42406</v>
      </c>
      <c r="S1732" s="385">
        <v>43511</v>
      </c>
      <c r="T1732" s="144">
        <v>2576</v>
      </c>
      <c r="U1732" s="144" t="s">
        <v>69</v>
      </c>
      <c r="V1732" s="144">
        <v>180</v>
      </c>
      <c r="W1732" s="144" t="str">
        <f t="shared" si="227"/>
        <v>Active</v>
      </c>
      <c r="X1732" s="144">
        <v>2576</v>
      </c>
      <c r="Y1732" s="157" t="s">
        <v>70</v>
      </c>
      <c r="Z1732" s="386">
        <v>1</v>
      </c>
      <c r="AA1732" s="386">
        <v>0.88</v>
      </c>
      <c r="AB1732" s="387" t="s">
        <v>65</v>
      </c>
      <c r="AC1732" s="157"/>
    </row>
    <row r="1733" spans="9:29">
      <c r="I1733" s="342">
        <v>6</v>
      </c>
      <c r="J1733" s="144" t="str">
        <f t="shared" si="225"/>
        <v>LARGE</v>
      </c>
      <c r="K1733" s="144" t="str">
        <f t="shared" si="226"/>
        <v>LARGE</v>
      </c>
      <c r="L1733" s="144" t="str" cm="1">
        <f t="array" ref="L1733">_xlfn.IFS(I1733&lt;=2,"SMALL",I1733&lt;=5,"MEDIUM",I1733&gt;5,"LARGE")</f>
        <v>LARGE</v>
      </c>
      <c r="M1733" s="144" t="str">
        <f t="shared" ref="M1733:M1796" si="228">IF(AND(N1733&gt;=4.8,Q1733&gt;100),"YES","NO")</f>
        <v>NO</v>
      </c>
      <c r="N1733" s="374">
        <v>4.41</v>
      </c>
      <c r="O1733" s="374">
        <f t="shared" ref="O1733:O1796" si="229">ROUND(N1733,0)</f>
        <v>4</v>
      </c>
      <c r="P1733" s="158" t="str" cm="1">
        <f t="array" ref="P1733">_xlfn.SWITCH(ROUND(N1733,0),5,"Excellent",4,"Good",3,"ok","Bad")</f>
        <v>Good</v>
      </c>
      <c r="Q1733" s="144">
        <v>162</v>
      </c>
      <c r="R1733" s="385">
        <v>42427</v>
      </c>
      <c r="S1733" s="385">
        <v>44010</v>
      </c>
      <c r="T1733" s="144">
        <v>298</v>
      </c>
      <c r="U1733" s="144" t="s">
        <v>69</v>
      </c>
      <c r="V1733" s="144">
        <v>86</v>
      </c>
      <c r="W1733" s="144" t="str">
        <f t="shared" si="227"/>
        <v>Active</v>
      </c>
      <c r="X1733" s="144">
        <v>298</v>
      </c>
      <c r="Y1733" s="157" t="s">
        <v>70</v>
      </c>
      <c r="Z1733" s="386">
        <v>1</v>
      </c>
      <c r="AA1733" s="386">
        <v>0.93</v>
      </c>
      <c r="AB1733" s="387" t="s">
        <v>62</v>
      </c>
      <c r="AC1733" s="157"/>
    </row>
    <row r="1734" spans="9:29">
      <c r="I1734" s="342">
        <v>1</v>
      </c>
      <c r="J1734" s="144" t="str">
        <f t="shared" ref="J1734:J1797" si="230">IF(I1734&lt;=2,"SMALL","LARGE")</f>
        <v>SMALL</v>
      </c>
      <c r="K1734" s="144" t="str">
        <f t="shared" ref="K1734:K1797" si="231">IF(I1734&lt;=2,"SMALL",IF(I1734&lt;=5,"MEDIUM","LARGE"))</f>
        <v>SMALL</v>
      </c>
      <c r="L1734" s="144" t="str" cm="1">
        <f t="array" ref="L1734">_xlfn.IFS(I1734&lt;=2,"SMALL",I1734&lt;=5,"MEDIUM",I1734&gt;5,"LARGE")</f>
        <v>SMALL</v>
      </c>
      <c r="M1734" s="144" t="str">
        <f t="shared" si="228"/>
        <v>NO</v>
      </c>
      <c r="N1734" s="374">
        <v>4.8600000000000003</v>
      </c>
      <c r="O1734" s="374">
        <f t="shared" si="229"/>
        <v>5</v>
      </c>
      <c r="P1734" s="158" t="str" cm="1">
        <f t="array" ref="P1734">_xlfn.SWITCH(ROUND(N1734,0),5,"Excellent",4,"Good",3,"ok","Bad")</f>
        <v>Excellent</v>
      </c>
      <c r="Q1734" s="144">
        <v>7</v>
      </c>
      <c r="R1734" s="385">
        <v>42688</v>
      </c>
      <c r="S1734" s="385">
        <v>43781</v>
      </c>
      <c r="T1734" s="144">
        <v>21</v>
      </c>
      <c r="U1734" s="144" t="s">
        <v>60</v>
      </c>
      <c r="V1734" s="144">
        <v>365</v>
      </c>
      <c r="W1734" s="144" t="str">
        <f t="shared" ref="W1734:W1797" si="232">IF(NOT(V1734=0),"Active","Inactive")</f>
        <v>Active</v>
      </c>
      <c r="X1734" s="144">
        <v>21</v>
      </c>
      <c r="Y1734" s="157" t="s">
        <v>61</v>
      </c>
      <c r="Z1734" s="386">
        <v>1</v>
      </c>
      <c r="AA1734" s="386">
        <v>0.7</v>
      </c>
      <c r="AB1734" s="387" t="s">
        <v>65</v>
      </c>
      <c r="AC1734" s="157"/>
    </row>
    <row r="1735" spans="9:29">
      <c r="I1735" s="342">
        <v>1</v>
      </c>
      <c r="J1735" s="144" t="str">
        <f t="shared" si="230"/>
        <v>SMALL</v>
      </c>
      <c r="K1735" s="144" t="str">
        <f t="shared" si="231"/>
        <v>SMALL</v>
      </c>
      <c r="L1735" s="144" t="str" cm="1">
        <f t="array" ref="L1735">_xlfn.IFS(I1735&lt;=2,"SMALL",I1735&lt;=5,"MEDIUM",I1735&gt;5,"LARGE")</f>
        <v>SMALL</v>
      </c>
      <c r="M1735" s="144" t="str">
        <f t="shared" si="228"/>
        <v>NO</v>
      </c>
      <c r="N1735" s="374">
        <v>5</v>
      </c>
      <c r="O1735" s="374">
        <f t="shared" si="229"/>
        <v>5</v>
      </c>
      <c r="P1735" s="158" t="str" cm="1">
        <f t="array" ref="P1735">_xlfn.SWITCH(ROUND(N1735,0),5,"Excellent",4,"Good",3,"ok","Bad")</f>
        <v>Excellent</v>
      </c>
      <c r="Q1735" s="144">
        <v>4</v>
      </c>
      <c r="R1735" s="385">
        <v>42766</v>
      </c>
      <c r="S1735" s="385">
        <v>43840</v>
      </c>
      <c r="T1735" s="144">
        <v>1489</v>
      </c>
      <c r="U1735" s="144" t="s">
        <v>60</v>
      </c>
      <c r="V1735" s="144">
        <v>361</v>
      </c>
      <c r="W1735" s="144" t="str">
        <f t="shared" si="232"/>
        <v>Active</v>
      </c>
      <c r="X1735" s="144">
        <v>1489</v>
      </c>
      <c r="Y1735" s="157" t="s">
        <v>64</v>
      </c>
      <c r="Z1735" s="386">
        <v>0.67</v>
      </c>
      <c r="AA1735" s="386">
        <v>0</v>
      </c>
      <c r="AB1735" s="387" t="s">
        <v>65</v>
      </c>
      <c r="AC1735" s="157"/>
    </row>
    <row r="1736" spans="9:29">
      <c r="I1736" s="342">
        <v>2</v>
      </c>
      <c r="J1736" s="144" t="str">
        <f t="shared" si="230"/>
        <v>SMALL</v>
      </c>
      <c r="K1736" s="144" t="str">
        <f t="shared" si="231"/>
        <v>SMALL</v>
      </c>
      <c r="L1736" s="144" t="str" cm="1">
        <f t="array" ref="L1736">_xlfn.IFS(I1736&lt;=2,"SMALL",I1736&lt;=5,"MEDIUM",I1736&gt;5,"LARGE")</f>
        <v>SMALL</v>
      </c>
      <c r="M1736" s="144" t="str">
        <f t="shared" si="228"/>
        <v>YES</v>
      </c>
      <c r="N1736" s="374">
        <v>4.83</v>
      </c>
      <c r="O1736" s="374">
        <f t="shared" si="229"/>
        <v>5</v>
      </c>
      <c r="P1736" s="158" t="str" cm="1">
        <f t="array" ref="P1736">_xlfn.SWITCH(ROUND(N1736,0),5,"Excellent",4,"Good",3,"ok","Bad")</f>
        <v>Excellent</v>
      </c>
      <c r="Q1736" s="144">
        <v>119</v>
      </c>
      <c r="R1736" s="385">
        <v>42555</v>
      </c>
      <c r="S1736" s="385">
        <v>43899</v>
      </c>
      <c r="T1736" s="144">
        <v>2579</v>
      </c>
      <c r="U1736" s="144" t="s">
        <v>60</v>
      </c>
      <c r="V1736" s="144">
        <v>199</v>
      </c>
      <c r="W1736" s="144" t="str">
        <f t="shared" si="232"/>
        <v>Active</v>
      </c>
      <c r="X1736" s="144">
        <v>2579</v>
      </c>
      <c r="Y1736" s="157" t="s">
        <v>70</v>
      </c>
      <c r="Z1736" s="386">
        <v>1</v>
      </c>
      <c r="AA1736" s="386">
        <v>0.9</v>
      </c>
      <c r="AB1736" s="387" t="s">
        <v>65</v>
      </c>
      <c r="AC1736" s="157"/>
    </row>
    <row r="1737" spans="9:29">
      <c r="I1737" s="342">
        <v>4</v>
      </c>
      <c r="J1737" s="144" t="str">
        <f t="shared" si="230"/>
        <v>LARGE</v>
      </c>
      <c r="K1737" s="144" t="str">
        <f t="shared" si="231"/>
        <v>MEDIUM</v>
      </c>
      <c r="L1737" s="144" t="str" cm="1">
        <f t="array" ref="L1737">_xlfn.IFS(I1737&lt;=2,"SMALL",I1737&lt;=5,"MEDIUM",I1737&gt;5,"LARGE")</f>
        <v>MEDIUM</v>
      </c>
      <c r="M1737" s="144" t="str">
        <f t="shared" si="228"/>
        <v>NO</v>
      </c>
      <c r="N1737" s="374">
        <v>4.83</v>
      </c>
      <c r="O1737" s="374">
        <f t="shared" si="229"/>
        <v>5</v>
      </c>
      <c r="P1737" s="158" t="str" cm="1">
        <f t="array" ref="P1737">_xlfn.SWITCH(ROUND(N1737,0),5,"Excellent",4,"Good",3,"ok","Bad")</f>
        <v>Excellent</v>
      </c>
      <c r="Q1737" s="144">
        <v>6</v>
      </c>
      <c r="R1737" s="385">
        <v>42377</v>
      </c>
      <c r="S1737" s="385">
        <v>42405</v>
      </c>
      <c r="T1737" s="144">
        <v>2393</v>
      </c>
      <c r="U1737" s="144" t="s">
        <v>60</v>
      </c>
      <c r="V1737" s="144">
        <v>11</v>
      </c>
      <c r="W1737" s="144" t="str">
        <f t="shared" si="232"/>
        <v>Active</v>
      </c>
      <c r="X1737" s="144">
        <v>2393</v>
      </c>
      <c r="Y1737" s="157" t="s">
        <v>70</v>
      </c>
      <c r="Z1737" s="386">
        <v>1</v>
      </c>
      <c r="AA1737" s="386">
        <v>0.87</v>
      </c>
      <c r="AB1737" s="387" t="s">
        <v>62</v>
      </c>
      <c r="AC1737" s="157"/>
    </row>
    <row r="1738" spans="9:29">
      <c r="I1738" s="342">
        <v>1</v>
      </c>
      <c r="J1738" s="144" t="str">
        <f t="shared" si="230"/>
        <v>SMALL</v>
      </c>
      <c r="K1738" s="144" t="str">
        <f t="shared" si="231"/>
        <v>SMALL</v>
      </c>
      <c r="L1738" s="144" t="str" cm="1">
        <f t="array" ref="L1738">_xlfn.IFS(I1738&lt;=2,"SMALL",I1738&lt;=5,"MEDIUM",I1738&gt;5,"LARGE")</f>
        <v>SMALL</v>
      </c>
      <c r="M1738" s="144" t="str">
        <f t="shared" si="228"/>
        <v>NO</v>
      </c>
      <c r="N1738" s="374">
        <v>4.8600000000000003</v>
      </c>
      <c r="O1738" s="374">
        <f t="shared" si="229"/>
        <v>5</v>
      </c>
      <c r="P1738" s="158" t="str" cm="1">
        <f t="array" ref="P1738">_xlfn.SWITCH(ROUND(N1738,0),5,"Excellent",4,"Good",3,"ok","Bad")</f>
        <v>Excellent</v>
      </c>
      <c r="Q1738" s="144">
        <v>7</v>
      </c>
      <c r="R1738" s="385">
        <v>42522</v>
      </c>
      <c r="S1738" s="385">
        <v>43340</v>
      </c>
      <c r="T1738" s="144">
        <v>986</v>
      </c>
      <c r="U1738" s="144" t="s">
        <v>60</v>
      </c>
      <c r="V1738" s="144">
        <v>0</v>
      </c>
      <c r="W1738" s="144" t="str">
        <f t="shared" si="232"/>
        <v>Inactive</v>
      </c>
      <c r="X1738" s="144">
        <v>986</v>
      </c>
      <c r="Y1738" s="157" t="s">
        <v>70</v>
      </c>
      <c r="Z1738" s="386">
        <v>1</v>
      </c>
      <c r="AA1738" s="386">
        <v>0.99</v>
      </c>
      <c r="AB1738" s="387" t="s">
        <v>65</v>
      </c>
      <c r="AC1738" s="157"/>
    </row>
    <row r="1739" spans="9:29">
      <c r="I1739" s="342">
        <v>1</v>
      </c>
      <c r="J1739" s="144" t="str">
        <f t="shared" si="230"/>
        <v>SMALL</v>
      </c>
      <c r="K1739" s="144" t="str">
        <f t="shared" si="231"/>
        <v>SMALL</v>
      </c>
      <c r="L1739" s="144" t="str" cm="1">
        <f t="array" ref="L1739">_xlfn.IFS(I1739&lt;=2,"SMALL",I1739&lt;=5,"MEDIUM",I1739&gt;5,"LARGE")</f>
        <v>SMALL</v>
      </c>
      <c r="M1739" s="144" t="str">
        <f t="shared" si="228"/>
        <v>NO</v>
      </c>
      <c r="N1739" s="374">
        <v>4.7699999999999996</v>
      </c>
      <c r="O1739" s="374">
        <f t="shared" si="229"/>
        <v>5</v>
      </c>
      <c r="P1739" s="158" t="str" cm="1">
        <f t="array" ref="P1739">_xlfn.SWITCH(ROUND(N1739,0),5,"Excellent",4,"Good",3,"ok","Bad")</f>
        <v>Excellent</v>
      </c>
      <c r="Q1739" s="144">
        <v>13</v>
      </c>
      <c r="R1739" s="385">
        <v>42371</v>
      </c>
      <c r="S1739" s="385">
        <v>43882</v>
      </c>
      <c r="T1739" s="144">
        <v>2297</v>
      </c>
      <c r="U1739" s="144" t="s">
        <v>60</v>
      </c>
      <c r="V1739" s="144">
        <v>365</v>
      </c>
      <c r="W1739" s="144" t="str">
        <f t="shared" si="232"/>
        <v>Active</v>
      </c>
      <c r="X1739" s="144">
        <v>2297</v>
      </c>
      <c r="Y1739" s="157" t="s">
        <v>70</v>
      </c>
      <c r="Z1739" s="386">
        <v>1</v>
      </c>
      <c r="AA1739" s="386">
        <v>0.81</v>
      </c>
      <c r="AB1739" s="387" t="s">
        <v>65</v>
      </c>
      <c r="AC1739" s="157"/>
    </row>
    <row r="1740" spans="9:29">
      <c r="I1740" s="342">
        <v>4</v>
      </c>
      <c r="J1740" s="144" t="str">
        <f t="shared" si="230"/>
        <v>LARGE</v>
      </c>
      <c r="K1740" s="144" t="str">
        <f t="shared" si="231"/>
        <v>MEDIUM</v>
      </c>
      <c r="L1740" s="144" t="str" cm="1">
        <f t="array" ref="L1740">_xlfn.IFS(I1740&lt;=2,"SMALL",I1740&lt;=5,"MEDIUM",I1740&gt;5,"LARGE")</f>
        <v>MEDIUM</v>
      </c>
      <c r="M1740" s="144" t="str">
        <f t="shared" si="228"/>
        <v>NO</v>
      </c>
      <c r="N1740" s="374">
        <v>4.83</v>
      </c>
      <c r="O1740" s="374">
        <f t="shared" si="229"/>
        <v>5</v>
      </c>
      <c r="P1740" s="158" t="str" cm="1">
        <f t="array" ref="P1740">_xlfn.SWITCH(ROUND(N1740,0),5,"Excellent",4,"Good",3,"ok","Bad")</f>
        <v>Excellent</v>
      </c>
      <c r="Q1740" s="144">
        <v>40</v>
      </c>
      <c r="R1740" s="385">
        <v>42370</v>
      </c>
      <c r="S1740" s="385">
        <v>43897</v>
      </c>
      <c r="T1740" s="144">
        <v>2581</v>
      </c>
      <c r="U1740" s="144" t="s">
        <v>69</v>
      </c>
      <c r="V1740" s="144">
        <v>0</v>
      </c>
      <c r="W1740" s="144" t="str">
        <f t="shared" si="232"/>
        <v>Inactive</v>
      </c>
      <c r="X1740" s="144">
        <v>2581</v>
      </c>
      <c r="Y1740" s="157" t="s">
        <v>64</v>
      </c>
      <c r="Z1740" s="386">
        <v>1</v>
      </c>
      <c r="AA1740" s="386">
        <v>0.92</v>
      </c>
      <c r="AB1740" s="387" t="s">
        <v>62</v>
      </c>
      <c r="AC1740" s="157"/>
    </row>
    <row r="1741" spans="9:29">
      <c r="I1741" s="342">
        <v>6</v>
      </c>
      <c r="J1741" s="144" t="str">
        <f t="shared" si="230"/>
        <v>LARGE</v>
      </c>
      <c r="K1741" s="144" t="str">
        <f t="shared" si="231"/>
        <v>LARGE</v>
      </c>
      <c r="L1741" s="144" t="str" cm="1">
        <f t="array" ref="L1741">_xlfn.IFS(I1741&lt;=2,"SMALL",I1741&lt;=5,"MEDIUM",I1741&gt;5,"LARGE")</f>
        <v>LARGE</v>
      </c>
      <c r="M1741" s="144" t="str">
        <f t="shared" si="228"/>
        <v>NO</v>
      </c>
      <c r="N1741" s="374">
        <v>3.75</v>
      </c>
      <c r="O1741" s="374">
        <f t="shared" si="229"/>
        <v>4</v>
      </c>
      <c r="P1741" s="158" t="str" cm="1">
        <f t="array" ref="P1741">_xlfn.SWITCH(ROUND(N1741,0),5,"Excellent",4,"Good",3,"ok","Bad")</f>
        <v>Good</v>
      </c>
      <c r="Q1741" s="144">
        <v>4</v>
      </c>
      <c r="R1741" s="385">
        <v>42660</v>
      </c>
      <c r="S1741" s="385">
        <v>43742</v>
      </c>
      <c r="T1741" s="144">
        <v>2576</v>
      </c>
      <c r="U1741" s="144" t="s">
        <v>69</v>
      </c>
      <c r="V1741" s="144">
        <v>180</v>
      </c>
      <c r="W1741" s="144" t="str">
        <f t="shared" si="232"/>
        <v>Active</v>
      </c>
      <c r="X1741" s="144">
        <v>2576</v>
      </c>
      <c r="Y1741" s="157" t="s">
        <v>70</v>
      </c>
      <c r="Z1741" s="386">
        <v>1</v>
      </c>
      <c r="AA1741" s="386">
        <v>1</v>
      </c>
      <c r="AB1741" s="387" t="s">
        <v>62</v>
      </c>
      <c r="AC1741" s="157"/>
    </row>
    <row r="1742" spans="9:29">
      <c r="I1742" s="342">
        <v>5</v>
      </c>
      <c r="J1742" s="144" t="str">
        <f t="shared" si="230"/>
        <v>LARGE</v>
      </c>
      <c r="K1742" s="144" t="str">
        <f t="shared" si="231"/>
        <v>MEDIUM</v>
      </c>
      <c r="L1742" s="144" t="str" cm="1">
        <f t="array" ref="L1742">_xlfn.IFS(I1742&lt;=2,"SMALL",I1742&lt;=5,"MEDIUM",I1742&gt;5,"LARGE")</f>
        <v>MEDIUM</v>
      </c>
      <c r="M1742" s="144" t="str">
        <f t="shared" si="228"/>
        <v>NO</v>
      </c>
      <c r="N1742" s="374">
        <v>4.5999999999999996</v>
      </c>
      <c r="O1742" s="374">
        <f t="shared" si="229"/>
        <v>5</v>
      </c>
      <c r="P1742" s="158" t="str" cm="1">
        <f t="array" ref="P1742">_xlfn.SWITCH(ROUND(N1742,0),5,"Excellent",4,"Good",3,"ok","Bad")</f>
        <v>Excellent</v>
      </c>
      <c r="Q1742" s="144">
        <v>10</v>
      </c>
      <c r="R1742" s="385">
        <v>42464</v>
      </c>
      <c r="S1742" s="385">
        <v>43909</v>
      </c>
      <c r="T1742" s="144">
        <v>2585</v>
      </c>
      <c r="U1742" s="144" t="s">
        <v>69</v>
      </c>
      <c r="V1742" s="144">
        <v>365</v>
      </c>
      <c r="W1742" s="144" t="str">
        <f t="shared" si="232"/>
        <v>Active</v>
      </c>
      <c r="X1742" s="144">
        <v>2585</v>
      </c>
      <c r="Y1742" s="157" t="s">
        <v>61</v>
      </c>
      <c r="Z1742" s="386">
        <v>1</v>
      </c>
      <c r="AA1742" s="386">
        <v>0.5</v>
      </c>
      <c r="AB1742" s="387" t="s">
        <v>65</v>
      </c>
      <c r="AC1742" s="157"/>
    </row>
    <row r="1743" spans="9:29">
      <c r="I1743" s="342">
        <v>3</v>
      </c>
      <c r="J1743" s="144" t="str">
        <f t="shared" si="230"/>
        <v>LARGE</v>
      </c>
      <c r="K1743" s="144" t="str">
        <f t="shared" si="231"/>
        <v>MEDIUM</v>
      </c>
      <c r="L1743" s="144" t="str" cm="1">
        <f t="array" ref="L1743">_xlfn.IFS(I1743&lt;=2,"SMALL",I1743&lt;=5,"MEDIUM",I1743&gt;5,"LARGE")</f>
        <v>MEDIUM</v>
      </c>
      <c r="M1743" s="144" t="str">
        <f t="shared" si="228"/>
        <v>NO</v>
      </c>
      <c r="N1743" s="374">
        <v>4.5</v>
      </c>
      <c r="O1743" s="374">
        <f t="shared" si="229"/>
        <v>5</v>
      </c>
      <c r="P1743" s="158" t="str" cm="1">
        <f t="array" ref="P1743">_xlfn.SWITCH(ROUND(N1743,0),5,"Excellent",4,"Good",3,"ok","Bad")</f>
        <v>Excellent</v>
      </c>
      <c r="Q1743" s="144">
        <v>6</v>
      </c>
      <c r="R1743" s="385">
        <v>42842</v>
      </c>
      <c r="S1743" s="385">
        <v>44028</v>
      </c>
      <c r="T1743" s="144">
        <v>2585</v>
      </c>
      <c r="U1743" s="144" t="s">
        <v>69</v>
      </c>
      <c r="V1743" s="144">
        <v>355</v>
      </c>
      <c r="W1743" s="144" t="str">
        <f t="shared" si="232"/>
        <v>Active</v>
      </c>
      <c r="X1743" s="144">
        <v>2585</v>
      </c>
      <c r="Y1743" s="157" t="s">
        <v>70</v>
      </c>
      <c r="Z1743" s="386">
        <v>1</v>
      </c>
      <c r="AA1743" s="386">
        <v>0.93</v>
      </c>
      <c r="AB1743" s="387" t="s">
        <v>65</v>
      </c>
      <c r="AC1743" s="157"/>
    </row>
    <row r="1744" spans="9:29">
      <c r="I1744" s="342">
        <v>8</v>
      </c>
      <c r="J1744" s="144" t="str">
        <f t="shared" si="230"/>
        <v>LARGE</v>
      </c>
      <c r="K1744" s="144" t="str">
        <f t="shared" si="231"/>
        <v>LARGE</v>
      </c>
      <c r="L1744" s="144" t="str" cm="1">
        <f t="array" ref="L1744">_xlfn.IFS(I1744&lt;=2,"SMALL",I1744&lt;=5,"MEDIUM",I1744&gt;5,"LARGE")</f>
        <v>LARGE</v>
      </c>
      <c r="M1744" s="144" t="str">
        <f t="shared" si="228"/>
        <v>NO</v>
      </c>
      <c r="N1744" s="374">
        <v>4.99</v>
      </c>
      <c r="O1744" s="374">
        <f t="shared" si="229"/>
        <v>5</v>
      </c>
      <c r="P1744" s="158" t="str" cm="1">
        <f t="array" ref="P1744">_xlfn.SWITCH(ROUND(N1744,0),5,"Excellent",4,"Good",3,"ok","Bad")</f>
        <v>Excellent</v>
      </c>
      <c r="Q1744" s="144">
        <v>98</v>
      </c>
      <c r="R1744" s="385">
        <v>42942</v>
      </c>
      <c r="S1744" s="385">
        <v>43978</v>
      </c>
      <c r="T1744" s="144">
        <v>1259</v>
      </c>
      <c r="U1744" s="144" t="s">
        <v>69</v>
      </c>
      <c r="V1744" s="144">
        <v>362</v>
      </c>
      <c r="W1744" s="144" t="str">
        <f t="shared" si="232"/>
        <v>Active</v>
      </c>
      <c r="X1744" s="144">
        <v>1259</v>
      </c>
      <c r="Y1744" s="157" t="s">
        <v>122</v>
      </c>
      <c r="Z1744" s="386">
        <v>0.25</v>
      </c>
      <c r="AA1744" s="386">
        <v>0.36</v>
      </c>
      <c r="AB1744" s="387" t="s">
        <v>65</v>
      </c>
      <c r="AC1744" s="157"/>
    </row>
    <row r="1745" spans="9:29">
      <c r="I1745" s="342">
        <v>2</v>
      </c>
      <c r="J1745" s="144" t="str">
        <f t="shared" si="230"/>
        <v>SMALL</v>
      </c>
      <c r="K1745" s="144" t="str">
        <f t="shared" si="231"/>
        <v>SMALL</v>
      </c>
      <c r="L1745" s="144" t="str" cm="1">
        <f t="array" ref="L1745">_xlfn.IFS(I1745&lt;=2,"SMALL",I1745&lt;=5,"MEDIUM",I1745&gt;5,"LARGE")</f>
        <v>SMALL</v>
      </c>
      <c r="M1745" s="144" t="str">
        <f t="shared" si="228"/>
        <v>NO</v>
      </c>
      <c r="N1745" s="374">
        <v>4.59</v>
      </c>
      <c r="O1745" s="374">
        <f t="shared" si="229"/>
        <v>5</v>
      </c>
      <c r="P1745" s="158" t="str" cm="1">
        <f t="array" ref="P1745">_xlfn.SWITCH(ROUND(N1745,0),5,"Excellent",4,"Good",3,"ok","Bad")</f>
        <v>Excellent</v>
      </c>
      <c r="Q1745" s="144">
        <v>259</v>
      </c>
      <c r="R1745" s="385">
        <v>42366</v>
      </c>
      <c r="S1745" s="385">
        <v>43951</v>
      </c>
      <c r="T1745" s="144">
        <v>1496</v>
      </c>
      <c r="U1745" s="144" t="s">
        <v>60</v>
      </c>
      <c r="V1745" s="144">
        <v>164</v>
      </c>
      <c r="W1745" s="144" t="str">
        <f t="shared" si="232"/>
        <v>Active</v>
      </c>
      <c r="X1745" s="144">
        <v>1496</v>
      </c>
      <c r="Y1745" s="157" t="s">
        <v>64</v>
      </c>
      <c r="Z1745" s="386">
        <v>0.5</v>
      </c>
      <c r="AA1745" s="386">
        <v>1</v>
      </c>
      <c r="AB1745" s="387" t="s">
        <v>65</v>
      </c>
      <c r="AC1745" s="157"/>
    </row>
    <row r="1746" spans="9:29">
      <c r="I1746" s="342">
        <v>5</v>
      </c>
      <c r="J1746" s="144" t="str">
        <f t="shared" si="230"/>
        <v>LARGE</v>
      </c>
      <c r="K1746" s="144" t="str">
        <f t="shared" si="231"/>
        <v>MEDIUM</v>
      </c>
      <c r="L1746" s="144" t="str" cm="1">
        <f t="array" ref="L1746">_xlfn.IFS(I1746&lt;=2,"SMALL",I1746&lt;=5,"MEDIUM",I1746&gt;5,"LARGE")</f>
        <v>MEDIUM</v>
      </c>
      <c r="M1746" s="144" t="str">
        <f t="shared" si="228"/>
        <v>NO</v>
      </c>
      <c r="N1746" s="374">
        <v>4.9800000000000004</v>
      </c>
      <c r="O1746" s="374">
        <f t="shared" si="229"/>
        <v>5</v>
      </c>
      <c r="P1746" s="158" t="str" cm="1">
        <f t="array" ref="P1746">_xlfn.SWITCH(ROUND(N1746,0),5,"Excellent",4,"Good",3,"ok","Bad")</f>
        <v>Excellent</v>
      </c>
      <c r="Q1746" s="144">
        <v>85</v>
      </c>
      <c r="R1746" s="385">
        <v>42371</v>
      </c>
      <c r="S1746" s="385">
        <v>43833</v>
      </c>
      <c r="T1746" s="144">
        <v>2587</v>
      </c>
      <c r="U1746" s="144" t="s">
        <v>69</v>
      </c>
      <c r="V1746" s="144">
        <v>364</v>
      </c>
      <c r="W1746" s="144" t="str">
        <f t="shared" si="232"/>
        <v>Active</v>
      </c>
      <c r="X1746" s="144">
        <v>2587</v>
      </c>
      <c r="Y1746" s="157" t="s">
        <v>64</v>
      </c>
      <c r="Z1746" s="386">
        <v>0.5</v>
      </c>
      <c r="AA1746" s="386">
        <v>1</v>
      </c>
      <c r="AB1746" s="387" t="s">
        <v>65</v>
      </c>
      <c r="AC1746" s="157"/>
    </row>
    <row r="1747" spans="9:29">
      <c r="I1747" s="342">
        <v>2</v>
      </c>
      <c r="J1747" s="144" t="str">
        <f t="shared" si="230"/>
        <v>SMALL</v>
      </c>
      <c r="K1747" s="144" t="str">
        <f t="shared" si="231"/>
        <v>SMALL</v>
      </c>
      <c r="L1747" s="144" t="str" cm="1">
        <f t="array" ref="L1747">_xlfn.IFS(I1747&lt;=2,"SMALL",I1747&lt;=5,"MEDIUM",I1747&gt;5,"LARGE")</f>
        <v>SMALL</v>
      </c>
      <c r="M1747" s="144" t="str">
        <f t="shared" si="228"/>
        <v>NO</v>
      </c>
      <c r="N1747" s="374">
        <v>4.93</v>
      </c>
      <c r="O1747" s="374">
        <f t="shared" si="229"/>
        <v>5</v>
      </c>
      <c r="P1747" s="158" t="str" cm="1">
        <f t="array" ref="P1747">_xlfn.SWITCH(ROUND(N1747,0),5,"Excellent",4,"Good",3,"ok","Bad")</f>
        <v>Excellent</v>
      </c>
      <c r="Q1747" s="144">
        <v>15</v>
      </c>
      <c r="R1747" s="385">
        <v>43050</v>
      </c>
      <c r="S1747" s="385">
        <v>43716</v>
      </c>
      <c r="T1747" s="144">
        <v>1068</v>
      </c>
      <c r="U1747" s="144" t="s">
        <v>69</v>
      </c>
      <c r="V1747" s="144">
        <v>346</v>
      </c>
      <c r="W1747" s="144" t="str">
        <f t="shared" si="232"/>
        <v>Active</v>
      </c>
      <c r="X1747" s="144">
        <v>1068</v>
      </c>
      <c r="Y1747" s="157" t="s">
        <v>61</v>
      </c>
      <c r="Z1747" s="386">
        <v>1</v>
      </c>
      <c r="AA1747" s="386">
        <v>1</v>
      </c>
      <c r="AB1747" s="387" t="s">
        <v>65</v>
      </c>
      <c r="AC1747" s="157"/>
    </row>
    <row r="1748" spans="9:29">
      <c r="I1748" s="342">
        <v>2</v>
      </c>
      <c r="J1748" s="144" t="str">
        <f t="shared" si="230"/>
        <v>SMALL</v>
      </c>
      <c r="K1748" s="144" t="str">
        <f t="shared" si="231"/>
        <v>SMALL</v>
      </c>
      <c r="L1748" s="144" t="str" cm="1">
        <f t="array" ref="L1748">_xlfn.IFS(I1748&lt;=2,"SMALL",I1748&lt;=5,"MEDIUM",I1748&gt;5,"LARGE")</f>
        <v>SMALL</v>
      </c>
      <c r="M1748" s="144" t="str">
        <f t="shared" si="228"/>
        <v>NO</v>
      </c>
      <c r="N1748" s="374">
        <v>5</v>
      </c>
      <c r="O1748" s="374">
        <f t="shared" si="229"/>
        <v>5</v>
      </c>
      <c r="P1748" s="158" t="str" cm="1">
        <f t="array" ref="P1748">_xlfn.SWITCH(ROUND(N1748,0),5,"Excellent",4,"Good",3,"ok","Bad")</f>
        <v>Excellent</v>
      </c>
      <c r="Q1748" s="144">
        <v>20</v>
      </c>
      <c r="R1748" s="385">
        <v>42428</v>
      </c>
      <c r="S1748" s="385">
        <v>43906</v>
      </c>
      <c r="T1748" s="144">
        <v>371</v>
      </c>
      <c r="U1748" s="144" t="s">
        <v>60</v>
      </c>
      <c r="V1748" s="144">
        <v>122</v>
      </c>
      <c r="W1748" s="144" t="str">
        <f t="shared" si="232"/>
        <v>Active</v>
      </c>
      <c r="X1748" s="144">
        <v>371</v>
      </c>
      <c r="Y1748" s="157" t="s">
        <v>64</v>
      </c>
      <c r="Z1748" s="386">
        <v>0.75</v>
      </c>
      <c r="AA1748" s="386">
        <v>0.43</v>
      </c>
      <c r="AB1748" s="387" t="s">
        <v>65</v>
      </c>
      <c r="AC1748" s="157"/>
    </row>
    <row r="1749" spans="9:29">
      <c r="I1749" s="342">
        <v>5</v>
      </c>
      <c r="J1749" s="144" t="str">
        <f t="shared" si="230"/>
        <v>LARGE</v>
      </c>
      <c r="K1749" s="144" t="str">
        <f t="shared" si="231"/>
        <v>MEDIUM</v>
      </c>
      <c r="L1749" s="144" t="str" cm="1">
        <f t="array" ref="L1749">_xlfn.IFS(I1749&lt;=2,"SMALL",I1749&lt;=5,"MEDIUM",I1749&gt;5,"LARGE")</f>
        <v>MEDIUM</v>
      </c>
      <c r="M1749" s="144" t="str">
        <f t="shared" si="228"/>
        <v>YES</v>
      </c>
      <c r="N1749" s="374">
        <v>4.97</v>
      </c>
      <c r="O1749" s="374">
        <f t="shared" si="229"/>
        <v>5</v>
      </c>
      <c r="P1749" s="158" t="str" cm="1">
        <f t="array" ref="P1749">_xlfn.SWITCH(ROUND(N1749,0),5,"Excellent",4,"Good",3,"ok","Bad")</f>
        <v>Excellent</v>
      </c>
      <c r="Q1749" s="144">
        <v>127</v>
      </c>
      <c r="R1749" s="385">
        <v>42369</v>
      </c>
      <c r="S1749" s="385">
        <v>44043</v>
      </c>
      <c r="T1749" s="144">
        <v>1674</v>
      </c>
      <c r="U1749" s="144" t="s">
        <v>69</v>
      </c>
      <c r="V1749" s="144">
        <v>74</v>
      </c>
      <c r="W1749" s="144" t="str">
        <f t="shared" si="232"/>
        <v>Active</v>
      </c>
      <c r="X1749" s="144">
        <v>1674</v>
      </c>
      <c r="Y1749" s="157" t="s">
        <v>70</v>
      </c>
      <c r="Z1749" s="386">
        <v>1</v>
      </c>
      <c r="AA1749" s="386">
        <v>0.63</v>
      </c>
      <c r="AB1749" s="387" t="s">
        <v>65</v>
      </c>
      <c r="AC1749" s="157"/>
    </row>
    <row r="1750" spans="9:29">
      <c r="I1750" s="342">
        <v>5</v>
      </c>
      <c r="J1750" s="144" t="str">
        <f t="shared" si="230"/>
        <v>LARGE</v>
      </c>
      <c r="K1750" s="144" t="str">
        <f t="shared" si="231"/>
        <v>MEDIUM</v>
      </c>
      <c r="L1750" s="144" t="str" cm="1">
        <f t="array" ref="L1750">_xlfn.IFS(I1750&lt;=2,"SMALL",I1750&lt;=5,"MEDIUM",I1750&gt;5,"LARGE")</f>
        <v>MEDIUM</v>
      </c>
      <c r="M1750" s="144" t="str">
        <f t="shared" si="228"/>
        <v>NO</v>
      </c>
      <c r="N1750" s="374">
        <v>4.5999999999999996</v>
      </c>
      <c r="O1750" s="374">
        <f t="shared" si="229"/>
        <v>5</v>
      </c>
      <c r="P1750" s="158" t="str" cm="1">
        <f t="array" ref="P1750">_xlfn.SWITCH(ROUND(N1750,0),5,"Excellent",4,"Good",3,"ok","Bad")</f>
        <v>Excellent</v>
      </c>
      <c r="Q1750" s="144">
        <v>10</v>
      </c>
      <c r="R1750" s="385">
        <v>42374</v>
      </c>
      <c r="S1750" s="385">
        <v>42976</v>
      </c>
      <c r="T1750" s="144">
        <v>2574</v>
      </c>
      <c r="U1750" s="144" t="s">
        <v>69</v>
      </c>
      <c r="V1750" s="144">
        <v>360</v>
      </c>
      <c r="W1750" s="144" t="str">
        <f t="shared" si="232"/>
        <v>Active</v>
      </c>
      <c r="X1750" s="144">
        <v>2574</v>
      </c>
      <c r="Y1750" s="157" t="s">
        <v>61</v>
      </c>
      <c r="Z1750" s="386">
        <v>0.96</v>
      </c>
      <c r="AA1750" s="386">
        <v>0</v>
      </c>
      <c r="AB1750" s="387" t="s">
        <v>65</v>
      </c>
      <c r="AC1750" s="157"/>
    </row>
    <row r="1751" spans="9:29">
      <c r="I1751" s="342">
        <v>2</v>
      </c>
      <c r="J1751" s="144" t="str">
        <f t="shared" si="230"/>
        <v>SMALL</v>
      </c>
      <c r="K1751" s="144" t="str">
        <f t="shared" si="231"/>
        <v>SMALL</v>
      </c>
      <c r="L1751" s="144" t="str" cm="1">
        <f t="array" ref="L1751">_xlfn.IFS(I1751&lt;=2,"SMALL",I1751&lt;=5,"MEDIUM",I1751&gt;5,"LARGE")</f>
        <v>SMALL</v>
      </c>
      <c r="M1751" s="144" t="str">
        <f t="shared" si="228"/>
        <v>YES</v>
      </c>
      <c r="N1751" s="374">
        <v>4.8899999999999997</v>
      </c>
      <c r="O1751" s="374">
        <f t="shared" si="229"/>
        <v>5</v>
      </c>
      <c r="P1751" s="158" t="str" cm="1">
        <f t="array" ref="P1751">_xlfn.SWITCH(ROUND(N1751,0),5,"Excellent",4,"Good",3,"ok","Bad")</f>
        <v>Excellent</v>
      </c>
      <c r="Q1751" s="144">
        <v>263</v>
      </c>
      <c r="R1751" s="385">
        <v>42550</v>
      </c>
      <c r="S1751" s="385">
        <v>43895</v>
      </c>
      <c r="T1751" s="144">
        <v>132</v>
      </c>
      <c r="U1751" s="144" t="s">
        <v>60</v>
      </c>
      <c r="V1751" s="144">
        <v>365</v>
      </c>
      <c r="W1751" s="144" t="str">
        <f t="shared" si="232"/>
        <v>Active</v>
      </c>
      <c r="X1751" s="144">
        <v>132</v>
      </c>
      <c r="Y1751" s="157" t="s">
        <v>61</v>
      </c>
      <c r="Z1751" s="386">
        <v>1</v>
      </c>
      <c r="AA1751" s="386">
        <v>0.56999999999999995</v>
      </c>
      <c r="AB1751" s="387" t="s">
        <v>62</v>
      </c>
      <c r="AC1751" s="157"/>
    </row>
    <row r="1752" spans="9:29">
      <c r="I1752" s="342">
        <v>4</v>
      </c>
      <c r="J1752" s="144" t="str">
        <f t="shared" si="230"/>
        <v>LARGE</v>
      </c>
      <c r="K1752" s="144" t="str">
        <f t="shared" si="231"/>
        <v>MEDIUM</v>
      </c>
      <c r="L1752" s="144" t="str" cm="1">
        <f t="array" ref="L1752">_xlfn.IFS(I1752&lt;=2,"SMALL",I1752&lt;=5,"MEDIUM",I1752&gt;5,"LARGE")</f>
        <v>MEDIUM</v>
      </c>
      <c r="M1752" s="144" t="str">
        <f t="shared" si="228"/>
        <v>NO</v>
      </c>
      <c r="N1752" s="374">
        <v>4.93</v>
      </c>
      <c r="O1752" s="374">
        <f t="shared" si="229"/>
        <v>5</v>
      </c>
      <c r="P1752" s="158" t="str" cm="1">
        <f t="array" ref="P1752">_xlfn.SWITCH(ROUND(N1752,0),5,"Excellent",4,"Good",3,"ok","Bad")</f>
        <v>Excellent</v>
      </c>
      <c r="Q1752" s="144">
        <v>29</v>
      </c>
      <c r="R1752" s="385">
        <v>42514</v>
      </c>
      <c r="S1752" s="385">
        <v>43877</v>
      </c>
      <c r="T1752" s="144">
        <v>1735</v>
      </c>
      <c r="U1752" s="144" t="s">
        <v>69</v>
      </c>
      <c r="V1752" s="144">
        <v>12</v>
      </c>
      <c r="W1752" s="144" t="str">
        <f t="shared" si="232"/>
        <v>Active</v>
      </c>
      <c r="X1752" s="144">
        <v>1735</v>
      </c>
      <c r="Y1752" s="157" t="s">
        <v>64</v>
      </c>
      <c r="Z1752" s="386">
        <v>0.5</v>
      </c>
      <c r="AA1752" s="386">
        <v>0.88</v>
      </c>
      <c r="AB1752" s="387" t="s">
        <v>65</v>
      </c>
      <c r="AC1752" s="157"/>
    </row>
    <row r="1753" spans="9:29">
      <c r="I1753" s="342">
        <v>2</v>
      </c>
      <c r="J1753" s="144" t="str">
        <f t="shared" si="230"/>
        <v>SMALL</v>
      </c>
      <c r="K1753" s="144" t="str">
        <f t="shared" si="231"/>
        <v>SMALL</v>
      </c>
      <c r="L1753" s="144" t="str" cm="1">
        <f t="array" ref="L1753">_xlfn.IFS(I1753&lt;=2,"SMALL",I1753&lt;=5,"MEDIUM",I1753&gt;5,"LARGE")</f>
        <v>SMALL</v>
      </c>
      <c r="M1753" s="144" t="str">
        <f t="shared" si="228"/>
        <v>NO</v>
      </c>
      <c r="N1753" s="374">
        <v>5</v>
      </c>
      <c r="O1753" s="374">
        <f t="shared" si="229"/>
        <v>5</v>
      </c>
      <c r="P1753" s="158" t="str" cm="1">
        <f t="array" ref="P1753">_xlfn.SWITCH(ROUND(N1753,0),5,"Excellent",4,"Good",3,"ok","Bad")</f>
        <v>Excellent</v>
      </c>
      <c r="Q1753" s="144">
        <v>17</v>
      </c>
      <c r="R1753" s="385">
        <v>43107</v>
      </c>
      <c r="S1753" s="385">
        <v>43871</v>
      </c>
      <c r="T1753" s="144">
        <v>2592</v>
      </c>
      <c r="U1753" s="144" t="s">
        <v>60</v>
      </c>
      <c r="V1753" s="144">
        <v>362</v>
      </c>
      <c r="W1753" s="144" t="str">
        <f t="shared" si="232"/>
        <v>Active</v>
      </c>
      <c r="X1753" s="144">
        <v>2592</v>
      </c>
      <c r="Y1753" s="157" t="s">
        <v>70</v>
      </c>
      <c r="Z1753" s="386">
        <v>1</v>
      </c>
      <c r="AA1753" s="386">
        <v>1</v>
      </c>
      <c r="AB1753" s="387" t="s">
        <v>65</v>
      </c>
      <c r="AC1753" s="157"/>
    </row>
    <row r="1754" spans="9:29">
      <c r="I1754" s="342">
        <v>2</v>
      </c>
      <c r="J1754" s="144" t="str">
        <f t="shared" si="230"/>
        <v>SMALL</v>
      </c>
      <c r="K1754" s="144" t="str">
        <f t="shared" si="231"/>
        <v>SMALL</v>
      </c>
      <c r="L1754" s="144" t="str" cm="1">
        <f t="array" ref="L1754">_xlfn.IFS(I1754&lt;=2,"SMALL",I1754&lt;=5,"MEDIUM",I1754&gt;5,"LARGE")</f>
        <v>SMALL</v>
      </c>
      <c r="M1754" s="144" t="str">
        <f t="shared" si="228"/>
        <v>NO</v>
      </c>
      <c r="N1754" s="374">
        <v>4.76</v>
      </c>
      <c r="O1754" s="374">
        <f t="shared" si="229"/>
        <v>5</v>
      </c>
      <c r="P1754" s="158" t="str" cm="1">
        <f t="array" ref="P1754">_xlfn.SWITCH(ROUND(N1754,0),5,"Excellent",4,"Good",3,"ok","Bad")</f>
        <v>Excellent</v>
      </c>
      <c r="Q1754" s="144">
        <v>172</v>
      </c>
      <c r="R1754" s="385">
        <v>42372</v>
      </c>
      <c r="S1754" s="385">
        <v>44025</v>
      </c>
      <c r="T1754" s="144">
        <v>1174</v>
      </c>
      <c r="U1754" s="144" t="s">
        <v>69</v>
      </c>
      <c r="V1754" s="144">
        <v>175</v>
      </c>
      <c r="W1754" s="144" t="str">
        <f t="shared" si="232"/>
        <v>Active</v>
      </c>
      <c r="X1754" s="144">
        <v>1174</v>
      </c>
      <c r="Y1754" s="157" t="s">
        <v>61</v>
      </c>
      <c r="Z1754" s="386">
        <v>1</v>
      </c>
      <c r="AA1754" s="386">
        <v>0.94</v>
      </c>
      <c r="AB1754" s="387" t="s">
        <v>65</v>
      </c>
      <c r="AC1754" s="157"/>
    </row>
    <row r="1755" spans="9:29">
      <c r="I1755" s="342">
        <v>2</v>
      </c>
      <c r="J1755" s="144" t="str">
        <f t="shared" si="230"/>
        <v>SMALL</v>
      </c>
      <c r="K1755" s="144" t="str">
        <f t="shared" si="231"/>
        <v>SMALL</v>
      </c>
      <c r="L1755" s="144" t="str" cm="1">
        <f t="array" ref="L1755">_xlfn.IFS(I1755&lt;=2,"SMALL",I1755&lt;=5,"MEDIUM",I1755&gt;5,"LARGE")</f>
        <v>SMALL</v>
      </c>
      <c r="M1755" s="144" t="str">
        <f t="shared" si="228"/>
        <v>NO</v>
      </c>
      <c r="N1755" s="374">
        <v>5</v>
      </c>
      <c r="O1755" s="374">
        <f t="shared" si="229"/>
        <v>5</v>
      </c>
      <c r="P1755" s="158" t="str" cm="1">
        <f t="array" ref="P1755">_xlfn.SWITCH(ROUND(N1755,0),5,"Excellent",4,"Good",3,"ok","Bad")</f>
        <v>Excellent</v>
      </c>
      <c r="Q1755" s="144">
        <v>28</v>
      </c>
      <c r="R1755" s="385">
        <v>42371</v>
      </c>
      <c r="S1755" s="385">
        <v>44049</v>
      </c>
      <c r="T1755" s="144">
        <v>2593</v>
      </c>
      <c r="U1755" s="144" t="s">
        <v>69</v>
      </c>
      <c r="V1755" s="144">
        <v>10</v>
      </c>
      <c r="W1755" s="144" t="str">
        <f t="shared" si="232"/>
        <v>Active</v>
      </c>
      <c r="X1755" s="144">
        <v>2593</v>
      </c>
      <c r="Y1755" s="157" t="s">
        <v>70</v>
      </c>
      <c r="Z1755" s="386">
        <v>1</v>
      </c>
      <c r="AA1755" s="386">
        <v>0.9</v>
      </c>
      <c r="AB1755" s="387" t="s">
        <v>65</v>
      </c>
      <c r="AC1755" s="157"/>
    </row>
    <row r="1756" spans="9:29">
      <c r="I1756" s="342">
        <v>8</v>
      </c>
      <c r="J1756" s="144" t="str">
        <f t="shared" si="230"/>
        <v>LARGE</v>
      </c>
      <c r="K1756" s="144" t="str">
        <f t="shared" si="231"/>
        <v>LARGE</v>
      </c>
      <c r="L1756" s="144" t="str" cm="1">
        <f t="array" ref="L1756">_xlfn.IFS(I1756&lt;=2,"SMALL",I1756&lt;=5,"MEDIUM",I1756&gt;5,"LARGE")</f>
        <v>LARGE</v>
      </c>
      <c r="M1756" s="144" t="str">
        <f t="shared" si="228"/>
        <v>NO</v>
      </c>
      <c r="N1756" s="374">
        <v>4.9800000000000004</v>
      </c>
      <c r="O1756" s="374">
        <f t="shared" si="229"/>
        <v>5</v>
      </c>
      <c r="P1756" s="158" t="str" cm="1">
        <f t="array" ref="P1756">_xlfn.SWITCH(ROUND(N1756,0),5,"Excellent",4,"Good",3,"ok","Bad")</f>
        <v>Excellent</v>
      </c>
      <c r="Q1756" s="144">
        <v>54</v>
      </c>
      <c r="R1756" s="385">
        <v>42371</v>
      </c>
      <c r="S1756" s="385">
        <v>44051</v>
      </c>
      <c r="T1756" s="144">
        <v>1973</v>
      </c>
      <c r="U1756" s="144" t="s">
        <v>69</v>
      </c>
      <c r="V1756" s="144">
        <v>0</v>
      </c>
      <c r="W1756" s="144" t="str">
        <f t="shared" si="232"/>
        <v>Inactive</v>
      </c>
      <c r="X1756" s="144">
        <v>1973</v>
      </c>
      <c r="Y1756" s="157" t="s">
        <v>70</v>
      </c>
      <c r="Z1756" s="386">
        <v>1</v>
      </c>
      <c r="AA1756" s="386">
        <v>1</v>
      </c>
      <c r="AB1756" s="387" t="s">
        <v>62</v>
      </c>
      <c r="AC1756" s="157"/>
    </row>
    <row r="1757" spans="9:29">
      <c r="I1757" s="342">
        <v>7</v>
      </c>
      <c r="J1757" s="144" t="str">
        <f t="shared" si="230"/>
        <v>LARGE</v>
      </c>
      <c r="K1757" s="144" t="str">
        <f t="shared" si="231"/>
        <v>LARGE</v>
      </c>
      <c r="L1757" s="144" t="str" cm="1">
        <f t="array" ref="L1757">_xlfn.IFS(I1757&lt;=2,"SMALL",I1757&lt;=5,"MEDIUM",I1757&gt;5,"LARGE")</f>
        <v>LARGE</v>
      </c>
      <c r="M1757" s="144" t="str">
        <f t="shared" si="228"/>
        <v>YES</v>
      </c>
      <c r="N1757" s="374">
        <v>4.99</v>
      </c>
      <c r="O1757" s="374">
        <f t="shared" si="229"/>
        <v>5</v>
      </c>
      <c r="P1757" s="158" t="str" cm="1">
        <f t="array" ref="P1757">_xlfn.SWITCH(ROUND(N1757,0),5,"Excellent",4,"Good",3,"ok","Bad")</f>
        <v>Excellent</v>
      </c>
      <c r="Q1757" s="144">
        <v>132</v>
      </c>
      <c r="R1757" s="385">
        <v>42514</v>
      </c>
      <c r="S1757" s="385">
        <v>43896</v>
      </c>
      <c r="T1757" s="144">
        <v>1006</v>
      </c>
      <c r="U1757" s="144" t="s">
        <v>69</v>
      </c>
      <c r="V1757" s="144">
        <v>131</v>
      </c>
      <c r="W1757" s="144" t="str">
        <f t="shared" si="232"/>
        <v>Active</v>
      </c>
      <c r="X1757" s="144">
        <v>1006</v>
      </c>
      <c r="Y1757" s="157" t="s">
        <v>70</v>
      </c>
      <c r="Z1757" s="386">
        <v>1</v>
      </c>
      <c r="AA1757" s="386">
        <v>0</v>
      </c>
      <c r="AB1757" s="387" t="s">
        <v>65</v>
      </c>
      <c r="AC1757" s="157"/>
    </row>
    <row r="1758" spans="9:29">
      <c r="I1758" s="342">
        <v>2</v>
      </c>
      <c r="J1758" s="144" t="str">
        <f t="shared" si="230"/>
        <v>SMALL</v>
      </c>
      <c r="K1758" s="144" t="str">
        <f t="shared" si="231"/>
        <v>SMALL</v>
      </c>
      <c r="L1758" s="144" t="str" cm="1">
        <f t="array" ref="L1758">_xlfn.IFS(I1758&lt;=2,"SMALL",I1758&lt;=5,"MEDIUM",I1758&gt;5,"LARGE")</f>
        <v>SMALL</v>
      </c>
      <c r="M1758" s="144" t="str">
        <f t="shared" si="228"/>
        <v>YES</v>
      </c>
      <c r="N1758" s="374">
        <v>4.97</v>
      </c>
      <c r="O1758" s="374">
        <f t="shared" si="229"/>
        <v>5</v>
      </c>
      <c r="P1758" s="158" t="str" cm="1">
        <f t="array" ref="P1758">_xlfn.SWITCH(ROUND(N1758,0),5,"Excellent",4,"Good",3,"ok","Bad")</f>
        <v>Excellent</v>
      </c>
      <c r="Q1758" s="144">
        <v>648</v>
      </c>
      <c r="R1758" s="385">
        <v>42366</v>
      </c>
      <c r="S1758" s="385">
        <v>43902</v>
      </c>
      <c r="T1758" s="144">
        <v>2523</v>
      </c>
      <c r="U1758" s="144" t="s">
        <v>60</v>
      </c>
      <c r="V1758" s="144">
        <v>337</v>
      </c>
      <c r="W1758" s="144" t="str">
        <f t="shared" si="232"/>
        <v>Active</v>
      </c>
      <c r="X1758" s="144">
        <v>2523</v>
      </c>
      <c r="Y1758" s="157" t="s">
        <v>64</v>
      </c>
      <c r="Z1758" s="386">
        <v>0.86</v>
      </c>
      <c r="AA1758" s="386">
        <v>1</v>
      </c>
      <c r="AB1758" s="387" t="s">
        <v>65</v>
      </c>
      <c r="AC1758" s="157"/>
    </row>
    <row r="1759" spans="9:29">
      <c r="I1759" s="342">
        <v>2</v>
      </c>
      <c r="J1759" s="144" t="str">
        <f t="shared" si="230"/>
        <v>SMALL</v>
      </c>
      <c r="K1759" s="144" t="str">
        <f t="shared" si="231"/>
        <v>SMALL</v>
      </c>
      <c r="L1759" s="144" t="str" cm="1">
        <f t="array" ref="L1759">_xlfn.IFS(I1759&lt;=2,"SMALL",I1759&lt;=5,"MEDIUM",I1759&gt;5,"LARGE")</f>
        <v>SMALL</v>
      </c>
      <c r="M1759" s="144" t="str">
        <f t="shared" si="228"/>
        <v>NO</v>
      </c>
      <c r="N1759" s="374">
        <v>4.72</v>
      </c>
      <c r="O1759" s="374">
        <f t="shared" si="229"/>
        <v>5</v>
      </c>
      <c r="P1759" s="158" t="str" cm="1">
        <f t="array" ref="P1759">_xlfn.SWITCH(ROUND(N1759,0),5,"Excellent",4,"Good",3,"ok","Bad")</f>
        <v>Excellent</v>
      </c>
      <c r="Q1759" s="144">
        <v>74</v>
      </c>
      <c r="R1759" s="385">
        <v>42435</v>
      </c>
      <c r="S1759" s="385">
        <v>43827</v>
      </c>
      <c r="T1759" s="144">
        <v>1710</v>
      </c>
      <c r="U1759" s="144" t="s">
        <v>60</v>
      </c>
      <c r="V1759" s="144">
        <v>180</v>
      </c>
      <c r="W1759" s="144" t="str">
        <f t="shared" si="232"/>
        <v>Active</v>
      </c>
      <c r="X1759" s="144">
        <v>1710</v>
      </c>
      <c r="Y1759" s="157" t="s">
        <v>70</v>
      </c>
      <c r="Z1759" s="386">
        <v>1</v>
      </c>
      <c r="AA1759" s="386">
        <v>1</v>
      </c>
      <c r="AB1759" s="387" t="s">
        <v>62</v>
      </c>
      <c r="AC1759" s="157"/>
    </row>
    <row r="1760" spans="9:29">
      <c r="I1760" s="342">
        <v>10</v>
      </c>
      <c r="J1760" s="144" t="str">
        <f t="shared" si="230"/>
        <v>LARGE</v>
      </c>
      <c r="K1760" s="144" t="str">
        <f t="shared" si="231"/>
        <v>LARGE</v>
      </c>
      <c r="L1760" s="144" t="str" cm="1">
        <f t="array" ref="L1760">_xlfn.IFS(I1760&lt;=2,"SMALL",I1760&lt;=5,"MEDIUM",I1760&gt;5,"LARGE")</f>
        <v>LARGE</v>
      </c>
      <c r="M1760" s="144" t="str">
        <f t="shared" si="228"/>
        <v>YES</v>
      </c>
      <c r="N1760" s="374">
        <v>4.8099999999999996</v>
      </c>
      <c r="O1760" s="374">
        <f t="shared" si="229"/>
        <v>5</v>
      </c>
      <c r="P1760" s="158" t="str" cm="1">
        <f t="array" ref="P1760">_xlfn.SWITCH(ROUND(N1760,0),5,"Excellent",4,"Good",3,"ok","Bad")</f>
        <v>Excellent</v>
      </c>
      <c r="Q1760" s="144">
        <v>256</v>
      </c>
      <c r="R1760" s="385">
        <v>42475</v>
      </c>
      <c r="S1760" s="385">
        <v>44035</v>
      </c>
      <c r="T1760" s="144">
        <v>2515</v>
      </c>
      <c r="U1760" s="144" t="s">
        <v>69</v>
      </c>
      <c r="V1760" s="144">
        <v>336</v>
      </c>
      <c r="W1760" s="144" t="str">
        <f t="shared" si="232"/>
        <v>Active</v>
      </c>
      <c r="X1760" s="144">
        <v>2515</v>
      </c>
      <c r="Y1760" s="157" t="s">
        <v>70</v>
      </c>
      <c r="Z1760" s="386">
        <v>1</v>
      </c>
      <c r="AA1760" s="386">
        <v>0.85</v>
      </c>
      <c r="AB1760" s="387" t="s">
        <v>62</v>
      </c>
      <c r="AC1760" s="157"/>
    </row>
    <row r="1761" spans="9:29">
      <c r="I1761" s="342">
        <v>3</v>
      </c>
      <c r="J1761" s="144" t="str">
        <f t="shared" si="230"/>
        <v>LARGE</v>
      </c>
      <c r="K1761" s="144" t="str">
        <f t="shared" si="231"/>
        <v>MEDIUM</v>
      </c>
      <c r="L1761" s="144" t="str" cm="1">
        <f t="array" ref="L1761">_xlfn.IFS(I1761&lt;=2,"SMALL",I1761&lt;=5,"MEDIUM",I1761&gt;5,"LARGE")</f>
        <v>MEDIUM</v>
      </c>
      <c r="M1761" s="144" t="str">
        <f t="shared" si="228"/>
        <v>NO</v>
      </c>
      <c r="N1761" s="374">
        <v>4.84</v>
      </c>
      <c r="O1761" s="374">
        <f t="shared" si="229"/>
        <v>5</v>
      </c>
      <c r="P1761" s="158" t="str" cm="1">
        <f t="array" ref="P1761">_xlfn.SWITCH(ROUND(N1761,0),5,"Excellent",4,"Good",3,"ok","Bad")</f>
        <v>Excellent</v>
      </c>
      <c r="Q1761" s="144">
        <v>19</v>
      </c>
      <c r="R1761" s="385">
        <v>42602</v>
      </c>
      <c r="S1761" s="385">
        <v>43829</v>
      </c>
      <c r="T1761" s="144">
        <v>1794</v>
      </c>
      <c r="U1761" s="144" t="s">
        <v>60</v>
      </c>
      <c r="V1761" s="144">
        <v>0</v>
      </c>
      <c r="W1761" s="144" t="str">
        <f t="shared" si="232"/>
        <v>Inactive</v>
      </c>
      <c r="X1761" s="144">
        <v>1794</v>
      </c>
      <c r="Y1761" s="157" t="s">
        <v>64</v>
      </c>
      <c r="Z1761" s="386">
        <v>1</v>
      </c>
      <c r="AA1761" s="386">
        <v>1</v>
      </c>
      <c r="AB1761" s="387" t="s">
        <v>62</v>
      </c>
      <c r="AC1761" s="157"/>
    </row>
    <row r="1762" spans="9:29">
      <c r="I1762" s="342">
        <v>6</v>
      </c>
      <c r="J1762" s="144" t="str">
        <f t="shared" si="230"/>
        <v>LARGE</v>
      </c>
      <c r="K1762" s="144" t="str">
        <f t="shared" si="231"/>
        <v>LARGE</v>
      </c>
      <c r="L1762" s="144" t="str" cm="1">
        <f t="array" ref="L1762">_xlfn.IFS(I1762&lt;=2,"SMALL",I1762&lt;=5,"MEDIUM",I1762&gt;5,"LARGE")</f>
        <v>LARGE</v>
      </c>
      <c r="M1762" s="144" t="str">
        <f t="shared" si="228"/>
        <v>NO</v>
      </c>
      <c r="N1762" s="374">
        <v>5</v>
      </c>
      <c r="O1762" s="374">
        <f t="shared" si="229"/>
        <v>5</v>
      </c>
      <c r="P1762" s="158" t="str" cm="1">
        <f t="array" ref="P1762">_xlfn.SWITCH(ROUND(N1762,0),5,"Excellent",4,"Good",3,"ok","Bad")</f>
        <v>Excellent</v>
      </c>
      <c r="Q1762" s="144">
        <v>33</v>
      </c>
      <c r="R1762" s="385">
        <v>43029</v>
      </c>
      <c r="S1762" s="385">
        <v>43953</v>
      </c>
      <c r="T1762" s="144">
        <v>1894</v>
      </c>
      <c r="U1762" s="144" t="s">
        <v>69</v>
      </c>
      <c r="V1762" s="144">
        <v>45</v>
      </c>
      <c r="W1762" s="144" t="str">
        <f t="shared" si="232"/>
        <v>Active</v>
      </c>
      <c r="X1762" s="144">
        <v>1894</v>
      </c>
      <c r="Y1762" s="157" t="s">
        <v>122</v>
      </c>
      <c r="Z1762" s="386">
        <v>0</v>
      </c>
      <c r="AA1762" s="386">
        <v>0.85</v>
      </c>
      <c r="AB1762" s="387" t="s">
        <v>65</v>
      </c>
      <c r="AC1762" s="157"/>
    </row>
    <row r="1763" spans="9:29">
      <c r="I1763" s="342">
        <v>2</v>
      </c>
      <c r="J1763" s="144" t="str">
        <f t="shared" si="230"/>
        <v>SMALL</v>
      </c>
      <c r="K1763" s="144" t="str">
        <f t="shared" si="231"/>
        <v>SMALL</v>
      </c>
      <c r="L1763" s="144" t="str" cm="1">
        <f t="array" ref="L1763">_xlfn.IFS(I1763&lt;=2,"SMALL",I1763&lt;=5,"MEDIUM",I1763&gt;5,"LARGE")</f>
        <v>SMALL</v>
      </c>
      <c r="M1763" s="144" t="str">
        <f t="shared" si="228"/>
        <v>YES</v>
      </c>
      <c r="N1763" s="374">
        <v>4.99</v>
      </c>
      <c r="O1763" s="374">
        <f t="shared" si="229"/>
        <v>5</v>
      </c>
      <c r="P1763" s="158" t="str" cm="1">
        <f t="array" ref="P1763">_xlfn.SWITCH(ROUND(N1763,0),5,"Excellent",4,"Good",3,"ok","Bad")</f>
        <v>Excellent</v>
      </c>
      <c r="Q1763" s="144">
        <v>234</v>
      </c>
      <c r="R1763" s="385">
        <v>42378</v>
      </c>
      <c r="S1763" s="385">
        <v>44053</v>
      </c>
      <c r="T1763" s="144">
        <v>2377</v>
      </c>
      <c r="U1763" s="144" t="s">
        <v>69</v>
      </c>
      <c r="V1763" s="144">
        <v>338</v>
      </c>
      <c r="W1763" s="144" t="str">
        <f t="shared" si="232"/>
        <v>Active</v>
      </c>
      <c r="X1763" s="144">
        <v>2377</v>
      </c>
      <c r="Y1763" s="157" t="s">
        <v>61</v>
      </c>
      <c r="Z1763" s="386">
        <v>1</v>
      </c>
      <c r="AA1763" s="386">
        <v>0.63</v>
      </c>
      <c r="AB1763" s="387" t="s">
        <v>65</v>
      </c>
      <c r="AC1763" s="157"/>
    </row>
    <row r="1764" spans="9:29">
      <c r="I1764" s="342">
        <v>2</v>
      </c>
      <c r="J1764" s="144" t="str">
        <f t="shared" si="230"/>
        <v>SMALL</v>
      </c>
      <c r="K1764" s="144" t="str">
        <f t="shared" si="231"/>
        <v>SMALL</v>
      </c>
      <c r="L1764" s="144" t="str" cm="1">
        <f t="array" ref="L1764">_xlfn.IFS(I1764&lt;=2,"SMALL",I1764&lt;=5,"MEDIUM",I1764&gt;5,"LARGE")</f>
        <v>SMALL</v>
      </c>
      <c r="M1764" s="144" t="str">
        <f t="shared" si="228"/>
        <v>YES</v>
      </c>
      <c r="N1764" s="374">
        <v>4.9000000000000004</v>
      </c>
      <c r="O1764" s="374">
        <f t="shared" si="229"/>
        <v>5</v>
      </c>
      <c r="P1764" s="158" t="str" cm="1">
        <f t="array" ref="P1764">_xlfn.SWITCH(ROUND(N1764,0),5,"Excellent",4,"Good",3,"ok","Bad")</f>
        <v>Excellent</v>
      </c>
      <c r="Q1764" s="144">
        <v>167</v>
      </c>
      <c r="R1764" s="385">
        <v>42395</v>
      </c>
      <c r="S1764" s="385">
        <v>44038</v>
      </c>
      <c r="T1764" s="144">
        <v>2599</v>
      </c>
      <c r="U1764" s="144" t="s">
        <v>69</v>
      </c>
      <c r="V1764" s="144">
        <v>306</v>
      </c>
      <c r="W1764" s="144" t="str">
        <f t="shared" si="232"/>
        <v>Active</v>
      </c>
      <c r="X1764" s="144">
        <v>2599</v>
      </c>
      <c r="Y1764" s="157" t="s">
        <v>70</v>
      </c>
      <c r="Z1764" s="386">
        <v>1</v>
      </c>
      <c r="AA1764" s="386">
        <v>1</v>
      </c>
      <c r="AB1764" s="387" t="s">
        <v>65</v>
      </c>
      <c r="AC1764" s="157"/>
    </row>
    <row r="1765" spans="9:29">
      <c r="I1765" s="342">
        <v>4</v>
      </c>
      <c r="J1765" s="144" t="str">
        <f t="shared" si="230"/>
        <v>LARGE</v>
      </c>
      <c r="K1765" s="144" t="str">
        <f t="shared" si="231"/>
        <v>MEDIUM</v>
      </c>
      <c r="L1765" s="144" t="str" cm="1">
        <f t="array" ref="L1765">_xlfn.IFS(I1765&lt;=2,"SMALL",I1765&lt;=5,"MEDIUM",I1765&gt;5,"LARGE")</f>
        <v>MEDIUM</v>
      </c>
      <c r="M1765" s="144" t="str">
        <f t="shared" si="228"/>
        <v>NO</v>
      </c>
      <c r="N1765" s="374">
        <v>5</v>
      </c>
      <c r="O1765" s="374">
        <f t="shared" si="229"/>
        <v>5</v>
      </c>
      <c r="P1765" s="158" t="str" cm="1">
        <f t="array" ref="P1765">_xlfn.SWITCH(ROUND(N1765,0),5,"Excellent",4,"Good",3,"ok","Bad")</f>
        <v>Excellent</v>
      </c>
      <c r="Q1765" s="144">
        <v>4</v>
      </c>
      <c r="R1765" s="385">
        <v>42589</v>
      </c>
      <c r="S1765" s="385">
        <v>43674</v>
      </c>
      <c r="T1765" s="144">
        <v>671</v>
      </c>
      <c r="U1765" s="144" t="s">
        <v>69</v>
      </c>
      <c r="V1765" s="144">
        <v>364</v>
      </c>
      <c r="W1765" s="144" t="str">
        <f t="shared" si="232"/>
        <v>Active</v>
      </c>
      <c r="X1765" s="144">
        <v>671</v>
      </c>
      <c r="Y1765" s="157" t="s">
        <v>64</v>
      </c>
      <c r="Z1765" s="386">
        <v>1</v>
      </c>
      <c r="AA1765" s="386">
        <v>0.52</v>
      </c>
      <c r="AB1765" s="387" t="s">
        <v>62</v>
      </c>
      <c r="AC1765" s="157"/>
    </row>
    <row r="1766" spans="9:29">
      <c r="I1766" s="342">
        <v>1</v>
      </c>
      <c r="J1766" s="144" t="str">
        <f t="shared" si="230"/>
        <v>SMALL</v>
      </c>
      <c r="K1766" s="144" t="str">
        <f t="shared" si="231"/>
        <v>SMALL</v>
      </c>
      <c r="L1766" s="144" t="str" cm="1">
        <f t="array" ref="L1766">_xlfn.IFS(I1766&lt;=2,"SMALL",I1766&lt;=5,"MEDIUM",I1766&gt;5,"LARGE")</f>
        <v>SMALL</v>
      </c>
      <c r="M1766" s="144" t="str">
        <f t="shared" si="228"/>
        <v>NO</v>
      </c>
      <c r="N1766" s="374">
        <v>5</v>
      </c>
      <c r="O1766" s="374">
        <f t="shared" si="229"/>
        <v>5</v>
      </c>
      <c r="P1766" s="158" t="str" cm="1">
        <f t="array" ref="P1766">_xlfn.SWITCH(ROUND(N1766,0),5,"Excellent",4,"Good",3,"ok","Bad")</f>
        <v>Excellent</v>
      </c>
      <c r="Q1766" s="144">
        <v>5</v>
      </c>
      <c r="R1766" s="385">
        <v>42643</v>
      </c>
      <c r="S1766" s="385">
        <v>43911</v>
      </c>
      <c r="T1766" s="144">
        <v>474</v>
      </c>
      <c r="U1766" s="144" t="s">
        <v>60</v>
      </c>
      <c r="V1766" s="144">
        <v>265</v>
      </c>
      <c r="W1766" s="144" t="str">
        <f t="shared" si="232"/>
        <v>Active</v>
      </c>
      <c r="X1766" s="144">
        <v>474</v>
      </c>
      <c r="Y1766" s="157" t="s">
        <v>61</v>
      </c>
      <c r="Z1766" s="386">
        <v>1</v>
      </c>
      <c r="AA1766" s="386">
        <v>0.53</v>
      </c>
      <c r="AB1766" s="387" t="s">
        <v>62</v>
      </c>
      <c r="AC1766" s="157"/>
    </row>
    <row r="1767" spans="9:29">
      <c r="I1767" s="342">
        <v>3</v>
      </c>
      <c r="J1767" s="144" t="str">
        <f t="shared" si="230"/>
        <v>LARGE</v>
      </c>
      <c r="K1767" s="144" t="str">
        <f t="shared" si="231"/>
        <v>MEDIUM</v>
      </c>
      <c r="L1767" s="144" t="str" cm="1">
        <f t="array" ref="L1767">_xlfn.IFS(I1767&lt;=2,"SMALL",I1767&lt;=5,"MEDIUM",I1767&gt;5,"LARGE")</f>
        <v>MEDIUM</v>
      </c>
      <c r="M1767" s="144" t="str">
        <f t="shared" si="228"/>
        <v>NO</v>
      </c>
      <c r="N1767" s="374">
        <v>4.83</v>
      </c>
      <c r="O1767" s="374">
        <f t="shared" si="229"/>
        <v>5</v>
      </c>
      <c r="P1767" s="158" t="str" cm="1">
        <f t="array" ref="P1767">_xlfn.SWITCH(ROUND(N1767,0),5,"Excellent",4,"Good",3,"ok","Bad")</f>
        <v>Excellent</v>
      </c>
      <c r="Q1767" s="144">
        <v>83</v>
      </c>
      <c r="R1767" s="385">
        <v>42452</v>
      </c>
      <c r="S1767" s="385">
        <v>44025</v>
      </c>
      <c r="T1767" s="144">
        <v>2602</v>
      </c>
      <c r="U1767" s="144" t="s">
        <v>69</v>
      </c>
      <c r="V1767" s="144">
        <v>179</v>
      </c>
      <c r="W1767" s="144" t="str">
        <f t="shared" si="232"/>
        <v>Active</v>
      </c>
      <c r="X1767" s="144">
        <v>2602</v>
      </c>
      <c r="Y1767" s="157" t="s">
        <v>70</v>
      </c>
      <c r="Z1767" s="386">
        <v>1</v>
      </c>
      <c r="AA1767" s="386">
        <v>0.86</v>
      </c>
      <c r="AB1767" s="387" t="s">
        <v>65</v>
      </c>
      <c r="AC1767" s="157"/>
    </row>
    <row r="1768" spans="9:29">
      <c r="I1768" s="342">
        <v>1</v>
      </c>
      <c r="J1768" s="144" t="str">
        <f t="shared" si="230"/>
        <v>SMALL</v>
      </c>
      <c r="K1768" s="144" t="str">
        <f t="shared" si="231"/>
        <v>SMALL</v>
      </c>
      <c r="L1768" s="144" t="str" cm="1">
        <f t="array" ref="L1768">_xlfn.IFS(I1768&lt;=2,"SMALL",I1768&lt;=5,"MEDIUM",I1768&gt;5,"LARGE")</f>
        <v>SMALL</v>
      </c>
      <c r="M1768" s="144" t="str">
        <f t="shared" si="228"/>
        <v>NO</v>
      </c>
      <c r="N1768" s="374">
        <v>5</v>
      </c>
      <c r="O1768" s="374">
        <f t="shared" si="229"/>
        <v>5</v>
      </c>
      <c r="P1768" s="158" t="str" cm="1">
        <f t="array" ref="P1768">_xlfn.SWITCH(ROUND(N1768,0),5,"Excellent",4,"Good",3,"ok","Bad")</f>
        <v>Excellent</v>
      </c>
      <c r="Q1768" s="144">
        <v>3</v>
      </c>
      <c r="R1768" s="385">
        <v>43226</v>
      </c>
      <c r="S1768" s="385">
        <v>44037</v>
      </c>
      <c r="T1768" s="144">
        <v>2033</v>
      </c>
      <c r="U1768" s="144" t="s">
        <v>60</v>
      </c>
      <c r="V1768" s="144">
        <v>0</v>
      </c>
      <c r="W1768" s="144" t="str">
        <f t="shared" si="232"/>
        <v>Inactive</v>
      </c>
      <c r="X1768" s="144">
        <v>2033</v>
      </c>
      <c r="Y1768" s="157" t="s">
        <v>70</v>
      </c>
      <c r="Z1768" s="386">
        <v>1</v>
      </c>
      <c r="AA1768" s="386">
        <v>1</v>
      </c>
      <c r="AB1768" s="387" t="s">
        <v>65</v>
      </c>
      <c r="AC1768" s="157"/>
    </row>
    <row r="1769" spans="9:29">
      <c r="I1769" s="342">
        <v>2</v>
      </c>
      <c r="J1769" s="144" t="str">
        <f t="shared" si="230"/>
        <v>SMALL</v>
      </c>
      <c r="K1769" s="144" t="str">
        <f t="shared" si="231"/>
        <v>SMALL</v>
      </c>
      <c r="L1769" s="144" t="str" cm="1">
        <f t="array" ref="L1769">_xlfn.IFS(I1769&lt;=2,"SMALL",I1769&lt;=5,"MEDIUM",I1769&gt;5,"LARGE")</f>
        <v>SMALL</v>
      </c>
      <c r="M1769" s="144" t="str">
        <f t="shared" si="228"/>
        <v>NO</v>
      </c>
      <c r="N1769" s="374">
        <v>4.87</v>
      </c>
      <c r="O1769" s="374">
        <f t="shared" si="229"/>
        <v>5</v>
      </c>
      <c r="P1769" s="158" t="str" cm="1">
        <f t="array" ref="P1769">_xlfn.SWITCH(ROUND(N1769,0),5,"Excellent",4,"Good",3,"ok","Bad")</f>
        <v>Excellent</v>
      </c>
      <c r="Q1769" s="144">
        <v>15</v>
      </c>
      <c r="R1769" s="385">
        <v>42526</v>
      </c>
      <c r="S1769" s="385">
        <v>43831</v>
      </c>
      <c r="T1769" s="144">
        <v>2058</v>
      </c>
      <c r="U1769" s="144" t="s">
        <v>69</v>
      </c>
      <c r="V1769" s="144">
        <v>52</v>
      </c>
      <c r="W1769" s="144" t="str">
        <f t="shared" si="232"/>
        <v>Active</v>
      </c>
      <c r="X1769" s="144">
        <v>2058</v>
      </c>
      <c r="Y1769" s="157" t="s">
        <v>61</v>
      </c>
      <c r="Z1769" s="386">
        <v>1</v>
      </c>
      <c r="AA1769" s="386">
        <v>0.73</v>
      </c>
      <c r="AB1769" s="387" t="s">
        <v>65</v>
      </c>
      <c r="AC1769" s="157"/>
    </row>
    <row r="1770" spans="9:29">
      <c r="I1770" s="342">
        <v>2</v>
      </c>
      <c r="J1770" s="144" t="str">
        <f t="shared" si="230"/>
        <v>SMALL</v>
      </c>
      <c r="K1770" s="144" t="str">
        <f t="shared" si="231"/>
        <v>SMALL</v>
      </c>
      <c r="L1770" s="144" t="str" cm="1">
        <f t="array" ref="L1770">_xlfn.IFS(I1770&lt;=2,"SMALL",I1770&lt;=5,"MEDIUM",I1770&gt;5,"LARGE")</f>
        <v>SMALL</v>
      </c>
      <c r="M1770" s="144" t="str">
        <f t="shared" si="228"/>
        <v>NO</v>
      </c>
      <c r="N1770" s="374">
        <v>4.88</v>
      </c>
      <c r="O1770" s="374">
        <f t="shared" si="229"/>
        <v>5</v>
      </c>
      <c r="P1770" s="158" t="str" cm="1">
        <f t="array" ref="P1770">_xlfn.SWITCH(ROUND(N1770,0),5,"Excellent",4,"Good",3,"ok","Bad")</f>
        <v>Excellent</v>
      </c>
      <c r="Q1770" s="144">
        <v>77</v>
      </c>
      <c r="R1770" s="385">
        <v>42373</v>
      </c>
      <c r="S1770" s="385">
        <v>43910</v>
      </c>
      <c r="T1770" s="144">
        <v>190</v>
      </c>
      <c r="U1770" s="144" t="s">
        <v>69</v>
      </c>
      <c r="V1770" s="144">
        <v>260</v>
      </c>
      <c r="W1770" s="144" t="str">
        <f t="shared" si="232"/>
        <v>Active</v>
      </c>
      <c r="X1770" s="144">
        <v>190</v>
      </c>
      <c r="Y1770" s="157" t="s">
        <v>70</v>
      </c>
      <c r="Z1770" s="386">
        <v>1</v>
      </c>
      <c r="AA1770" s="386">
        <v>0.92</v>
      </c>
      <c r="AB1770" s="387" t="s">
        <v>65</v>
      </c>
      <c r="AC1770" s="157"/>
    </row>
    <row r="1771" spans="9:29">
      <c r="I1771" s="342">
        <v>5</v>
      </c>
      <c r="J1771" s="144" t="str">
        <f t="shared" si="230"/>
        <v>LARGE</v>
      </c>
      <c r="K1771" s="144" t="str">
        <f t="shared" si="231"/>
        <v>MEDIUM</v>
      </c>
      <c r="L1771" s="144" t="str" cm="1">
        <f t="array" ref="L1771">_xlfn.IFS(I1771&lt;=2,"SMALL",I1771&lt;=5,"MEDIUM",I1771&gt;5,"LARGE")</f>
        <v>MEDIUM</v>
      </c>
      <c r="M1771" s="144" t="str">
        <f t="shared" si="228"/>
        <v>NO</v>
      </c>
      <c r="N1771" s="374">
        <v>4.83</v>
      </c>
      <c r="O1771" s="374">
        <f t="shared" si="229"/>
        <v>5</v>
      </c>
      <c r="P1771" s="158" t="str" cm="1">
        <f t="array" ref="P1771">_xlfn.SWITCH(ROUND(N1771,0),5,"Excellent",4,"Good",3,"ok","Bad")</f>
        <v>Excellent</v>
      </c>
      <c r="Q1771" s="144">
        <v>94</v>
      </c>
      <c r="R1771" s="385">
        <v>42519</v>
      </c>
      <c r="S1771" s="385">
        <v>43833</v>
      </c>
      <c r="T1771" s="144">
        <v>1010</v>
      </c>
      <c r="U1771" s="144" t="s">
        <v>69</v>
      </c>
      <c r="V1771" s="144">
        <v>269</v>
      </c>
      <c r="W1771" s="144" t="str">
        <f t="shared" si="232"/>
        <v>Active</v>
      </c>
      <c r="X1771" s="144">
        <v>1010</v>
      </c>
      <c r="Y1771" s="157" t="s">
        <v>70</v>
      </c>
      <c r="Z1771" s="386">
        <v>1</v>
      </c>
      <c r="AA1771" s="386">
        <v>0.93</v>
      </c>
      <c r="AB1771" s="387" t="s">
        <v>62</v>
      </c>
      <c r="AC1771" s="157"/>
    </row>
    <row r="1772" spans="9:29">
      <c r="I1772" s="342">
        <v>6</v>
      </c>
      <c r="J1772" s="144" t="str">
        <f t="shared" si="230"/>
        <v>LARGE</v>
      </c>
      <c r="K1772" s="144" t="str">
        <f t="shared" si="231"/>
        <v>LARGE</v>
      </c>
      <c r="L1772" s="144" t="str" cm="1">
        <f t="array" ref="L1772">_xlfn.IFS(I1772&lt;=2,"SMALL",I1772&lt;=5,"MEDIUM",I1772&gt;5,"LARGE")</f>
        <v>LARGE</v>
      </c>
      <c r="M1772" s="144" t="str">
        <f t="shared" si="228"/>
        <v>YES</v>
      </c>
      <c r="N1772" s="374">
        <v>4.9800000000000004</v>
      </c>
      <c r="O1772" s="374">
        <f t="shared" si="229"/>
        <v>5</v>
      </c>
      <c r="P1772" s="158" t="str" cm="1">
        <f t="array" ref="P1772">_xlfn.SWITCH(ROUND(N1772,0),5,"Excellent",4,"Good",3,"ok","Bad")</f>
        <v>Excellent</v>
      </c>
      <c r="Q1772" s="144">
        <v>122</v>
      </c>
      <c r="R1772" s="385">
        <v>42428</v>
      </c>
      <c r="S1772" s="385">
        <v>43896</v>
      </c>
      <c r="T1772" s="144">
        <v>2606</v>
      </c>
      <c r="U1772" s="144" t="s">
        <v>69</v>
      </c>
      <c r="V1772" s="144">
        <v>262</v>
      </c>
      <c r="W1772" s="144" t="str">
        <f t="shared" si="232"/>
        <v>Active</v>
      </c>
      <c r="X1772" s="144">
        <v>2606</v>
      </c>
      <c r="Y1772" s="157" t="s">
        <v>61</v>
      </c>
      <c r="Z1772" s="386">
        <v>1</v>
      </c>
      <c r="AA1772" s="386">
        <v>0.79</v>
      </c>
      <c r="AB1772" s="387" t="s">
        <v>62</v>
      </c>
      <c r="AC1772" s="157"/>
    </row>
    <row r="1773" spans="9:29">
      <c r="I1773" s="342">
        <v>11</v>
      </c>
      <c r="J1773" s="144" t="str">
        <f t="shared" si="230"/>
        <v>LARGE</v>
      </c>
      <c r="K1773" s="144" t="str">
        <f t="shared" si="231"/>
        <v>LARGE</v>
      </c>
      <c r="L1773" s="144" t="str" cm="1">
        <f t="array" ref="L1773">_xlfn.IFS(I1773&lt;=2,"SMALL",I1773&lt;=5,"MEDIUM",I1773&gt;5,"LARGE")</f>
        <v>LARGE</v>
      </c>
      <c r="M1773" s="144" t="str">
        <f t="shared" si="228"/>
        <v>YES</v>
      </c>
      <c r="N1773" s="374">
        <v>4.92</v>
      </c>
      <c r="O1773" s="374">
        <f t="shared" si="229"/>
        <v>5</v>
      </c>
      <c r="P1773" s="158" t="str" cm="1">
        <f t="array" ref="P1773">_xlfn.SWITCH(ROUND(N1773,0),5,"Excellent",4,"Good",3,"ok","Bad")</f>
        <v>Excellent</v>
      </c>
      <c r="Q1773" s="144">
        <v>102</v>
      </c>
      <c r="R1773" s="385">
        <v>42444</v>
      </c>
      <c r="S1773" s="385">
        <v>43904</v>
      </c>
      <c r="T1773" s="144">
        <v>1951</v>
      </c>
      <c r="U1773" s="144" t="s">
        <v>69</v>
      </c>
      <c r="V1773" s="144">
        <v>319</v>
      </c>
      <c r="W1773" s="144" t="str">
        <f t="shared" si="232"/>
        <v>Active</v>
      </c>
      <c r="X1773" s="144">
        <v>1951</v>
      </c>
      <c r="Y1773" s="157" t="s">
        <v>70</v>
      </c>
      <c r="Z1773" s="386">
        <v>1</v>
      </c>
      <c r="AA1773" s="386">
        <v>1</v>
      </c>
      <c r="AB1773" s="387" t="s">
        <v>62</v>
      </c>
      <c r="AC1773" s="157"/>
    </row>
    <row r="1774" spans="9:29">
      <c r="I1774" s="342">
        <v>5</v>
      </c>
      <c r="J1774" s="144" t="str">
        <f t="shared" si="230"/>
        <v>LARGE</v>
      </c>
      <c r="K1774" s="144" t="str">
        <f t="shared" si="231"/>
        <v>MEDIUM</v>
      </c>
      <c r="L1774" s="144" t="str" cm="1">
        <f t="array" ref="L1774">_xlfn.IFS(I1774&lt;=2,"SMALL",I1774&lt;=5,"MEDIUM",I1774&gt;5,"LARGE")</f>
        <v>MEDIUM</v>
      </c>
      <c r="M1774" s="144" t="str">
        <f t="shared" si="228"/>
        <v>YES</v>
      </c>
      <c r="N1774" s="374">
        <v>4.97</v>
      </c>
      <c r="O1774" s="374">
        <f t="shared" si="229"/>
        <v>5</v>
      </c>
      <c r="P1774" s="158" t="str" cm="1">
        <f t="array" ref="P1774">_xlfn.SWITCH(ROUND(N1774,0),5,"Excellent",4,"Good",3,"ok","Bad")</f>
        <v>Excellent</v>
      </c>
      <c r="Q1774" s="144">
        <v>217</v>
      </c>
      <c r="R1774" s="385">
        <v>42401</v>
      </c>
      <c r="S1774" s="385">
        <v>44053</v>
      </c>
      <c r="T1774" s="144">
        <v>2119</v>
      </c>
      <c r="U1774" s="144" t="s">
        <v>69</v>
      </c>
      <c r="V1774" s="144">
        <v>270</v>
      </c>
      <c r="W1774" s="144" t="str">
        <f t="shared" si="232"/>
        <v>Active</v>
      </c>
      <c r="X1774" s="144">
        <v>2119</v>
      </c>
      <c r="Y1774" s="157" t="s">
        <v>64</v>
      </c>
      <c r="Z1774" s="386">
        <v>0.92</v>
      </c>
      <c r="AA1774" s="386">
        <v>0.67</v>
      </c>
      <c r="AB1774" s="387" t="s">
        <v>65</v>
      </c>
      <c r="AC1774" s="157"/>
    </row>
    <row r="1775" spans="9:29">
      <c r="I1775" s="342">
        <v>8</v>
      </c>
      <c r="J1775" s="144" t="str">
        <f t="shared" si="230"/>
        <v>LARGE</v>
      </c>
      <c r="K1775" s="144" t="str">
        <f t="shared" si="231"/>
        <v>LARGE</v>
      </c>
      <c r="L1775" s="144" t="str" cm="1">
        <f t="array" ref="L1775">_xlfn.IFS(I1775&lt;=2,"SMALL",I1775&lt;=5,"MEDIUM",I1775&gt;5,"LARGE")</f>
        <v>LARGE</v>
      </c>
      <c r="M1775" s="144" t="str">
        <f t="shared" si="228"/>
        <v>YES</v>
      </c>
      <c r="N1775" s="374">
        <v>4.9800000000000004</v>
      </c>
      <c r="O1775" s="374">
        <f t="shared" si="229"/>
        <v>5</v>
      </c>
      <c r="P1775" s="158" t="str" cm="1">
        <f t="array" ref="P1775">_xlfn.SWITCH(ROUND(N1775,0),5,"Excellent",4,"Good",3,"ok","Bad")</f>
        <v>Excellent</v>
      </c>
      <c r="Q1775" s="144">
        <v>179</v>
      </c>
      <c r="R1775" s="385">
        <v>42371</v>
      </c>
      <c r="S1775" s="385">
        <v>44046</v>
      </c>
      <c r="T1775" s="144">
        <v>2408</v>
      </c>
      <c r="U1775" s="144" t="s">
        <v>69</v>
      </c>
      <c r="V1775" s="144">
        <v>352</v>
      </c>
      <c r="W1775" s="144" t="str">
        <f t="shared" si="232"/>
        <v>Active</v>
      </c>
      <c r="X1775" s="144">
        <v>2408</v>
      </c>
      <c r="Y1775" s="157" t="s">
        <v>64</v>
      </c>
      <c r="Z1775" s="386">
        <v>1</v>
      </c>
      <c r="AA1775" s="386">
        <v>0.72</v>
      </c>
      <c r="AB1775" s="387" t="s">
        <v>65</v>
      </c>
      <c r="AC1775" s="157"/>
    </row>
    <row r="1776" spans="9:29">
      <c r="I1776" s="342">
        <v>4</v>
      </c>
      <c r="J1776" s="144" t="str">
        <f t="shared" si="230"/>
        <v>LARGE</v>
      </c>
      <c r="K1776" s="144" t="str">
        <f t="shared" si="231"/>
        <v>MEDIUM</v>
      </c>
      <c r="L1776" s="144" t="str" cm="1">
        <f t="array" ref="L1776">_xlfn.IFS(I1776&lt;=2,"SMALL",I1776&lt;=5,"MEDIUM",I1776&gt;5,"LARGE")</f>
        <v>MEDIUM</v>
      </c>
      <c r="M1776" s="144" t="str">
        <f t="shared" si="228"/>
        <v>NO</v>
      </c>
      <c r="N1776" s="374">
        <v>4.9000000000000004</v>
      </c>
      <c r="O1776" s="374">
        <f t="shared" si="229"/>
        <v>5</v>
      </c>
      <c r="P1776" s="158" t="str" cm="1">
        <f t="array" ref="P1776">_xlfn.SWITCH(ROUND(N1776,0),5,"Excellent",4,"Good",3,"ok","Bad")</f>
        <v>Excellent</v>
      </c>
      <c r="Q1776" s="144">
        <v>98</v>
      </c>
      <c r="R1776" s="385">
        <v>42453</v>
      </c>
      <c r="S1776" s="385">
        <v>43881</v>
      </c>
      <c r="T1776" s="144">
        <v>1599</v>
      </c>
      <c r="U1776" s="144" t="s">
        <v>69</v>
      </c>
      <c r="V1776" s="144">
        <v>312</v>
      </c>
      <c r="W1776" s="144" t="str">
        <f t="shared" si="232"/>
        <v>Active</v>
      </c>
      <c r="X1776" s="144">
        <v>1599</v>
      </c>
      <c r="Y1776" s="157" t="s">
        <v>70</v>
      </c>
      <c r="Z1776" s="386">
        <v>1</v>
      </c>
      <c r="AA1776" s="386">
        <v>0.47</v>
      </c>
      <c r="AB1776" s="387" t="s">
        <v>65</v>
      </c>
      <c r="AC1776" s="157"/>
    </row>
    <row r="1777" spans="9:29">
      <c r="I1777" s="342">
        <v>2</v>
      </c>
      <c r="J1777" s="144" t="str">
        <f t="shared" si="230"/>
        <v>SMALL</v>
      </c>
      <c r="K1777" s="144" t="str">
        <f t="shared" si="231"/>
        <v>SMALL</v>
      </c>
      <c r="L1777" s="144" t="str" cm="1">
        <f t="array" ref="L1777">_xlfn.IFS(I1777&lt;=2,"SMALL",I1777&lt;=5,"MEDIUM",I1777&gt;5,"LARGE")</f>
        <v>SMALL</v>
      </c>
      <c r="M1777" s="144" t="str">
        <f t="shared" si="228"/>
        <v>YES</v>
      </c>
      <c r="N1777" s="374">
        <v>4.92</v>
      </c>
      <c r="O1777" s="374">
        <f t="shared" si="229"/>
        <v>5</v>
      </c>
      <c r="P1777" s="158" t="str" cm="1">
        <f t="array" ref="P1777">_xlfn.SWITCH(ROUND(N1777,0),5,"Excellent",4,"Good",3,"ok","Bad")</f>
        <v>Excellent</v>
      </c>
      <c r="Q1777" s="144">
        <v>135</v>
      </c>
      <c r="R1777" s="385">
        <v>42481</v>
      </c>
      <c r="S1777" s="385">
        <v>43983</v>
      </c>
      <c r="T1777" s="144">
        <v>2608</v>
      </c>
      <c r="U1777" s="144" t="s">
        <v>69</v>
      </c>
      <c r="V1777" s="144">
        <v>263</v>
      </c>
      <c r="W1777" s="144" t="str">
        <f t="shared" si="232"/>
        <v>Active</v>
      </c>
      <c r="X1777" s="144">
        <v>2608</v>
      </c>
      <c r="Y1777" s="157" t="s">
        <v>70</v>
      </c>
      <c r="Z1777" s="386">
        <v>1</v>
      </c>
      <c r="AA1777" s="386">
        <v>0.89</v>
      </c>
      <c r="AB1777" s="387" t="s">
        <v>65</v>
      </c>
      <c r="AC1777" s="157"/>
    </row>
    <row r="1778" spans="9:29">
      <c r="I1778" s="342">
        <v>1</v>
      </c>
      <c r="J1778" s="144" t="str">
        <f t="shared" si="230"/>
        <v>SMALL</v>
      </c>
      <c r="K1778" s="144" t="str">
        <f t="shared" si="231"/>
        <v>SMALL</v>
      </c>
      <c r="L1778" s="144" t="str" cm="1">
        <f t="array" ref="L1778">_xlfn.IFS(I1778&lt;=2,"SMALL",I1778&lt;=5,"MEDIUM",I1778&gt;5,"LARGE")</f>
        <v>SMALL</v>
      </c>
      <c r="M1778" s="144" t="str">
        <f t="shared" si="228"/>
        <v>NO</v>
      </c>
      <c r="N1778" s="374">
        <v>4.83</v>
      </c>
      <c r="O1778" s="374">
        <f t="shared" si="229"/>
        <v>5</v>
      </c>
      <c r="P1778" s="158" t="str" cm="1">
        <f t="array" ref="P1778">_xlfn.SWITCH(ROUND(N1778,0),5,"Excellent",4,"Good",3,"ok","Bad")</f>
        <v>Excellent</v>
      </c>
      <c r="Q1778" s="144">
        <v>24</v>
      </c>
      <c r="R1778" s="385">
        <v>42865</v>
      </c>
      <c r="S1778" s="385">
        <v>43840</v>
      </c>
      <c r="T1778" s="144">
        <v>2664</v>
      </c>
      <c r="U1778" s="144" t="s">
        <v>60</v>
      </c>
      <c r="V1778" s="144">
        <v>0</v>
      </c>
      <c r="W1778" s="144" t="str">
        <f t="shared" si="232"/>
        <v>Inactive</v>
      </c>
      <c r="X1778" s="144">
        <v>2664</v>
      </c>
      <c r="Y1778" s="157" t="s">
        <v>61</v>
      </c>
      <c r="Z1778" s="386">
        <v>0.8</v>
      </c>
      <c r="AA1778" s="386">
        <v>1</v>
      </c>
      <c r="AB1778" s="387" t="s">
        <v>65</v>
      </c>
      <c r="AC1778" s="157"/>
    </row>
    <row r="1779" spans="9:29">
      <c r="I1779" s="342">
        <v>4</v>
      </c>
      <c r="J1779" s="144" t="str">
        <f t="shared" si="230"/>
        <v>LARGE</v>
      </c>
      <c r="K1779" s="144" t="str">
        <f t="shared" si="231"/>
        <v>MEDIUM</v>
      </c>
      <c r="L1779" s="144" t="str" cm="1">
        <f t="array" ref="L1779">_xlfn.IFS(I1779&lt;=2,"SMALL",I1779&lt;=5,"MEDIUM",I1779&gt;5,"LARGE")</f>
        <v>MEDIUM</v>
      </c>
      <c r="M1779" s="144" t="str">
        <f t="shared" si="228"/>
        <v>NO</v>
      </c>
      <c r="N1779" s="374">
        <v>4.74</v>
      </c>
      <c r="O1779" s="374">
        <f t="shared" si="229"/>
        <v>5</v>
      </c>
      <c r="P1779" s="158" t="str" cm="1">
        <f t="array" ref="P1779">_xlfn.SWITCH(ROUND(N1779,0),5,"Excellent",4,"Good",3,"ok","Bad")</f>
        <v>Excellent</v>
      </c>
      <c r="Q1779" s="144">
        <v>116</v>
      </c>
      <c r="R1779" s="385">
        <v>42451</v>
      </c>
      <c r="S1779" s="385">
        <v>44052</v>
      </c>
      <c r="T1779" s="144">
        <v>2226</v>
      </c>
      <c r="U1779" s="144" t="s">
        <v>69</v>
      </c>
      <c r="V1779" s="144">
        <v>86</v>
      </c>
      <c r="W1779" s="144" t="str">
        <f t="shared" si="232"/>
        <v>Active</v>
      </c>
      <c r="X1779" s="144">
        <v>2226</v>
      </c>
      <c r="Y1779" s="157" t="s">
        <v>70</v>
      </c>
      <c r="Z1779" s="386">
        <v>1</v>
      </c>
      <c r="AA1779" s="386">
        <v>0.6</v>
      </c>
      <c r="AB1779" s="387" t="s">
        <v>65</v>
      </c>
      <c r="AC1779" s="157"/>
    </row>
    <row r="1780" spans="9:29">
      <c r="I1780" s="342">
        <v>4</v>
      </c>
      <c r="J1780" s="144" t="str">
        <f t="shared" si="230"/>
        <v>LARGE</v>
      </c>
      <c r="K1780" s="144" t="str">
        <f t="shared" si="231"/>
        <v>MEDIUM</v>
      </c>
      <c r="L1780" s="144" t="str" cm="1">
        <f t="array" ref="L1780">_xlfn.IFS(I1780&lt;=2,"SMALL",I1780&lt;=5,"MEDIUM",I1780&gt;5,"LARGE")</f>
        <v>MEDIUM</v>
      </c>
      <c r="M1780" s="144" t="str">
        <f t="shared" si="228"/>
        <v>NO</v>
      </c>
      <c r="N1780" s="374">
        <v>4.6399999999999997</v>
      </c>
      <c r="O1780" s="374">
        <f t="shared" si="229"/>
        <v>5</v>
      </c>
      <c r="P1780" s="158" t="str" cm="1">
        <f t="array" ref="P1780">_xlfn.SWITCH(ROUND(N1780,0),5,"Excellent",4,"Good",3,"ok","Bad")</f>
        <v>Excellent</v>
      </c>
      <c r="Q1780" s="144">
        <v>39</v>
      </c>
      <c r="R1780" s="385">
        <v>42394</v>
      </c>
      <c r="S1780" s="385">
        <v>44017</v>
      </c>
      <c r="T1780" s="144">
        <v>2323</v>
      </c>
      <c r="U1780" s="144" t="s">
        <v>69</v>
      </c>
      <c r="V1780" s="144">
        <v>0</v>
      </c>
      <c r="W1780" s="144" t="str">
        <f t="shared" si="232"/>
        <v>Inactive</v>
      </c>
      <c r="X1780" s="144">
        <v>2323</v>
      </c>
      <c r="Y1780" s="157" t="s">
        <v>70</v>
      </c>
      <c r="Z1780" s="386">
        <v>1</v>
      </c>
      <c r="AA1780" s="386">
        <v>0.97</v>
      </c>
      <c r="AB1780" s="387" t="s">
        <v>62</v>
      </c>
      <c r="AC1780" s="157"/>
    </row>
    <row r="1781" spans="9:29">
      <c r="I1781" s="342">
        <v>2</v>
      </c>
      <c r="J1781" s="144" t="str">
        <f t="shared" si="230"/>
        <v>SMALL</v>
      </c>
      <c r="K1781" s="144" t="str">
        <f t="shared" si="231"/>
        <v>SMALL</v>
      </c>
      <c r="L1781" s="144" t="str" cm="1">
        <f t="array" ref="L1781">_xlfn.IFS(I1781&lt;=2,"SMALL",I1781&lt;=5,"MEDIUM",I1781&gt;5,"LARGE")</f>
        <v>SMALL</v>
      </c>
      <c r="M1781" s="144" t="str">
        <f t="shared" si="228"/>
        <v>NO</v>
      </c>
      <c r="N1781" s="374">
        <v>4.75</v>
      </c>
      <c r="O1781" s="374">
        <f t="shared" si="229"/>
        <v>5</v>
      </c>
      <c r="P1781" s="158" t="str" cm="1">
        <f t="array" ref="P1781">_xlfn.SWITCH(ROUND(N1781,0),5,"Excellent",4,"Good",3,"ok","Bad")</f>
        <v>Excellent</v>
      </c>
      <c r="Q1781" s="144">
        <v>8</v>
      </c>
      <c r="R1781" s="385">
        <v>42415</v>
      </c>
      <c r="S1781" s="385">
        <v>43982</v>
      </c>
      <c r="T1781" s="144">
        <v>1052</v>
      </c>
      <c r="U1781" s="144" t="s">
        <v>69</v>
      </c>
      <c r="V1781" s="144">
        <v>39</v>
      </c>
      <c r="W1781" s="144" t="str">
        <f t="shared" si="232"/>
        <v>Active</v>
      </c>
      <c r="X1781" s="144">
        <v>1052</v>
      </c>
      <c r="Y1781" s="157" t="s">
        <v>61</v>
      </c>
      <c r="Z1781" s="386">
        <v>1</v>
      </c>
      <c r="AA1781" s="386">
        <v>0.99</v>
      </c>
      <c r="AB1781" s="387" t="s">
        <v>65</v>
      </c>
      <c r="AC1781" s="157"/>
    </row>
    <row r="1782" spans="9:29">
      <c r="I1782" s="342">
        <v>2</v>
      </c>
      <c r="J1782" s="144" t="str">
        <f t="shared" si="230"/>
        <v>SMALL</v>
      </c>
      <c r="K1782" s="144" t="str">
        <f t="shared" si="231"/>
        <v>SMALL</v>
      </c>
      <c r="L1782" s="144" t="str" cm="1">
        <f t="array" ref="L1782">_xlfn.IFS(I1782&lt;=2,"SMALL",I1782&lt;=5,"MEDIUM",I1782&gt;5,"LARGE")</f>
        <v>SMALL</v>
      </c>
      <c r="M1782" s="144" t="str">
        <f t="shared" si="228"/>
        <v>NO</v>
      </c>
      <c r="N1782" s="374">
        <v>4.68</v>
      </c>
      <c r="O1782" s="374">
        <f t="shared" si="229"/>
        <v>5</v>
      </c>
      <c r="P1782" s="158" t="str" cm="1">
        <f t="array" ref="P1782">_xlfn.SWITCH(ROUND(N1782,0),5,"Excellent",4,"Good",3,"ok","Bad")</f>
        <v>Excellent</v>
      </c>
      <c r="Q1782" s="144">
        <v>62</v>
      </c>
      <c r="R1782" s="385">
        <v>42498</v>
      </c>
      <c r="S1782" s="385">
        <v>43965</v>
      </c>
      <c r="T1782" s="144">
        <v>1966</v>
      </c>
      <c r="U1782" s="144" t="s">
        <v>60</v>
      </c>
      <c r="V1782" s="144">
        <v>89</v>
      </c>
      <c r="W1782" s="144" t="str">
        <f t="shared" si="232"/>
        <v>Active</v>
      </c>
      <c r="X1782" s="144">
        <v>1966</v>
      </c>
      <c r="Y1782" s="157" t="s">
        <v>61</v>
      </c>
      <c r="Z1782" s="386">
        <v>1</v>
      </c>
      <c r="AA1782" s="386">
        <v>0.53</v>
      </c>
      <c r="AB1782" s="387" t="s">
        <v>62</v>
      </c>
      <c r="AC1782" s="157"/>
    </row>
    <row r="1783" spans="9:29">
      <c r="I1783" s="342">
        <v>2</v>
      </c>
      <c r="J1783" s="144" t="str">
        <f t="shared" si="230"/>
        <v>SMALL</v>
      </c>
      <c r="K1783" s="144" t="str">
        <f t="shared" si="231"/>
        <v>SMALL</v>
      </c>
      <c r="L1783" s="144" t="str" cm="1">
        <f t="array" ref="L1783">_xlfn.IFS(I1783&lt;=2,"SMALL",I1783&lt;=5,"MEDIUM",I1783&gt;5,"LARGE")</f>
        <v>SMALL</v>
      </c>
      <c r="M1783" s="144" t="str">
        <f t="shared" si="228"/>
        <v>NO</v>
      </c>
      <c r="N1783" s="374">
        <v>5</v>
      </c>
      <c r="O1783" s="374">
        <f t="shared" si="229"/>
        <v>5</v>
      </c>
      <c r="P1783" s="158" t="str" cm="1">
        <f t="array" ref="P1783">_xlfn.SWITCH(ROUND(N1783,0),5,"Excellent",4,"Good",3,"ok","Bad")</f>
        <v>Excellent</v>
      </c>
      <c r="Q1783" s="144">
        <v>38</v>
      </c>
      <c r="R1783" s="385">
        <v>42632</v>
      </c>
      <c r="S1783" s="385">
        <v>43833</v>
      </c>
      <c r="T1783" s="144">
        <v>2616</v>
      </c>
      <c r="U1783" s="144" t="s">
        <v>60</v>
      </c>
      <c r="V1783" s="144">
        <v>365</v>
      </c>
      <c r="W1783" s="144" t="str">
        <f t="shared" si="232"/>
        <v>Active</v>
      </c>
      <c r="X1783" s="144">
        <v>2616</v>
      </c>
      <c r="Y1783" s="157" t="s">
        <v>122</v>
      </c>
      <c r="Z1783" s="386">
        <v>0</v>
      </c>
      <c r="AA1783" s="386">
        <v>0.46</v>
      </c>
      <c r="AB1783" s="387" t="s">
        <v>65</v>
      </c>
      <c r="AC1783" s="157"/>
    </row>
    <row r="1784" spans="9:29">
      <c r="I1784" s="342">
        <v>4</v>
      </c>
      <c r="J1784" s="144" t="str">
        <f t="shared" si="230"/>
        <v>LARGE</v>
      </c>
      <c r="K1784" s="144" t="str">
        <f t="shared" si="231"/>
        <v>MEDIUM</v>
      </c>
      <c r="L1784" s="144" t="str" cm="1">
        <f t="array" ref="L1784">_xlfn.IFS(I1784&lt;=2,"SMALL",I1784&lt;=5,"MEDIUM",I1784&gt;5,"LARGE")</f>
        <v>MEDIUM</v>
      </c>
      <c r="M1784" s="144" t="str">
        <f t="shared" si="228"/>
        <v>NO</v>
      </c>
      <c r="N1784" s="374">
        <v>4.5599999999999996</v>
      </c>
      <c r="O1784" s="374">
        <f t="shared" si="229"/>
        <v>5</v>
      </c>
      <c r="P1784" s="158" t="str" cm="1">
        <f t="array" ref="P1784">_xlfn.SWITCH(ROUND(N1784,0),5,"Excellent",4,"Good",3,"ok","Bad")</f>
        <v>Excellent</v>
      </c>
      <c r="Q1784" s="144">
        <v>9</v>
      </c>
      <c r="R1784" s="385">
        <v>42703</v>
      </c>
      <c r="S1784" s="385">
        <v>43951</v>
      </c>
      <c r="T1784" s="144">
        <v>2005</v>
      </c>
      <c r="U1784" s="144" t="s">
        <v>69</v>
      </c>
      <c r="V1784" s="144">
        <v>365</v>
      </c>
      <c r="W1784" s="144" t="str">
        <f t="shared" si="232"/>
        <v>Active</v>
      </c>
      <c r="X1784" s="144">
        <v>2005</v>
      </c>
      <c r="Y1784" s="157" t="s">
        <v>70</v>
      </c>
      <c r="Z1784" s="386">
        <v>1</v>
      </c>
      <c r="AA1784" s="386">
        <v>0.84</v>
      </c>
      <c r="AB1784" s="387" t="s">
        <v>65</v>
      </c>
      <c r="AC1784" s="157"/>
    </row>
    <row r="1785" spans="9:29">
      <c r="I1785" s="342">
        <v>4</v>
      </c>
      <c r="J1785" s="144" t="str">
        <f t="shared" si="230"/>
        <v>LARGE</v>
      </c>
      <c r="K1785" s="144" t="str">
        <f t="shared" si="231"/>
        <v>MEDIUM</v>
      </c>
      <c r="L1785" s="144" t="str" cm="1">
        <f t="array" ref="L1785">_xlfn.IFS(I1785&lt;=2,"SMALL",I1785&lt;=5,"MEDIUM",I1785&gt;5,"LARGE")</f>
        <v>MEDIUM</v>
      </c>
      <c r="M1785" s="144" t="str">
        <f t="shared" si="228"/>
        <v>YES</v>
      </c>
      <c r="N1785" s="374">
        <v>4.92</v>
      </c>
      <c r="O1785" s="374">
        <f t="shared" si="229"/>
        <v>5</v>
      </c>
      <c r="P1785" s="158" t="str" cm="1">
        <f t="array" ref="P1785">_xlfn.SWITCH(ROUND(N1785,0),5,"Excellent",4,"Good",3,"ok","Bad")</f>
        <v>Excellent</v>
      </c>
      <c r="Q1785" s="144">
        <v>133</v>
      </c>
      <c r="R1785" s="385">
        <v>42411</v>
      </c>
      <c r="S1785" s="385">
        <v>43901</v>
      </c>
      <c r="T1785" s="144">
        <v>2199</v>
      </c>
      <c r="U1785" s="144" t="s">
        <v>69</v>
      </c>
      <c r="V1785" s="144">
        <v>298</v>
      </c>
      <c r="W1785" s="144" t="str">
        <f t="shared" si="232"/>
        <v>Active</v>
      </c>
      <c r="X1785" s="144">
        <v>2199</v>
      </c>
      <c r="Y1785" s="157" t="s">
        <v>61</v>
      </c>
      <c r="Z1785" s="386">
        <v>1</v>
      </c>
      <c r="AA1785" s="386">
        <v>0.92</v>
      </c>
      <c r="AB1785" s="387" t="s">
        <v>65</v>
      </c>
      <c r="AC1785" s="157"/>
    </row>
    <row r="1786" spans="9:29">
      <c r="I1786" s="342">
        <v>2</v>
      </c>
      <c r="J1786" s="144" t="str">
        <f t="shared" si="230"/>
        <v>SMALL</v>
      </c>
      <c r="K1786" s="144" t="str">
        <f t="shared" si="231"/>
        <v>SMALL</v>
      </c>
      <c r="L1786" s="144" t="str" cm="1">
        <f t="array" ref="L1786">_xlfn.IFS(I1786&lt;=2,"SMALL",I1786&lt;=5,"MEDIUM",I1786&gt;5,"LARGE")</f>
        <v>SMALL</v>
      </c>
      <c r="M1786" s="144" t="str">
        <f t="shared" si="228"/>
        <v>NO</v>
      </c>
      <c r="N1786" s="374">
        <v>4.72</v>
      </c>
      <c r="O1786" s="374">
        <f t="shared" si="229"/>
        <v>5</v>
      </c>
      <c r="P1786" s="158" t="str" cm="1">
        <f t="array" ref="P1786">_xlfn.SWITCH(ROUND(N1786,0),5,"Excellent",4,"Good",3,"ok","Bad")</f>
        <v>Excellent</v>
      </c>
      <c r="Q1786" s="144">
        <v>142</v>
      </c>
      <c r="R1786" s="385">
        <v>42446</v>
      </c>
      <c r="S1786" s="385">
        <v>43994</v>
      </c>
      <c r="T1786" s="144">
        <v>2126</v>
      </c>
      <c r="U1786" s="144" t="s">
        <v>60</v>
      </c>
      <c r="V1786" s="144">
        <v>66</v>
      </c>
      <c r="W1786" s="144" t="str">
        <f t="shared" si="232"/>
        <v>Active</v>
      </c>
      <c r="X1786" s="144">
        <v>2126</v>
      </c>
      <c r="Y1786" s="157" t="s">
        <v>61</v>
      </c>
      <c r="Z1786" s="386">
        <v>1</v>
      </c>
      <c r="AA1786" s="386">
        <v>1</v>
      </c>
      <c r="AB1786" s="387" t="s">
        <v>65</v>
      </c>
      <c r="AC1786" s="157"/>
    </row>
    <row r="1787" spans="9:29">
      <c r="I1787" s="342">
        <v>2</v>
      </c>
      <c r="J1787" s="144" t="str">
        <f t="shared" si="230"/>
        <v>SMALL</v>
      </c>
      <c r="K1787" s="144" t="str">
        <f t="shared" si="231"/>
        <v>SMALL</v>
      </c>
      <c r="L1787" s="144" t="str" cm="1">
        <f t="array" ref="L1787">_xlfn.IFS(I1787&lt;=2,"SMALL",I1787&lt;=5,"MEDIUM",I1787&gt;5,"LARGE")</f>
        <v>SMALL</v>
      </c>
      <c r="M1787" s="144" t="str">
        <f t="shared" si="228"/>
        <v>NO</v>
      </c>
      <c r="N1787" s="374">
        <v>4.58</v>
      </c>
      <c r="O1787" s="374">
        <f t="shared" si="229"/>
        <v>5</v>
      </c>
      <c r="P1787" s="158" t="str" cm="1">
        <f t="array" ref="P1787">_xlfn.SWITCH(ROUND(N1787,0),5,"Excellent",4,"Good",3,"ok","Bad")</f>
        <v>Excellent</v>
      </c>
      <c r="Q1787" s="144">
        <v>103</v>
      </c>
      <c r="R1787" s="385">
        <v>42390</v>
      </c>
      <c r="S1787" s="385">
        <v>43752</v>
      </c>
      <c r="T1787" s="144">
        <v>2126</v>
      </c>
      <c r="U1787" s="144" t="s">
        <v>60</v>
      </c>
      <c r="V1787" s="144">
        <v>86</v>
      </c>
      <c r="W1787" s="144" t="str">
        <f t="shared" si="232"/>
        <v>Active</v>
      </c>
      <c r="X1787" s="144">
        <v>2126</v>
      </c>
      <c r="Y1787" s="157" t="s">
        <v>70</v>
      </c>
      <c r="Z1787" s="386">
        <v>1</v>
      </c>
      <c r="AA1787" s="386">
        <v>0.78</v>
      </c>
      <c r="AB1787" s="387" t="s">
        <v>62</v>
      </c>
      <c r="AC1787" s="157"/>
    </row>
    <row r="1788" spans="9:29">
      <c r="I1788" s="342">
        <v>4</v>
      </c>
      <c r="J1788" s="144" t="str">
        <f t="shared" si="230"/>
        <v>LARGE</v>
      </c>
      <c r="K1788" s="144" t="str">
        <f t="shared" si="231"/>
        <v>MEDIUM</v>
      </c>
      <c r="L1788" s="144" t="str" cm="1">
        <f t="array" ref="L1788">_xlfn.IFS(I1788&lt;=2,"SMALL",I1788&lt;=5,"MEDIUM",I1788&gt;5,"LARGE")</f>
        <v>MEDIUM</v>
      </c>
      <c r="M1788" s="144" t="str">
        <f t="shared" si="228"/>
        <v>YES</v>
      </c>
      <c r="N1788" s="374">
        <v>4.91</v>
      </c>
      <c r="O1788" s="374">
        <f t="shared" si="229"/>
        <v>5</v>
      </c>
      <c r="P1788" s="158" t="str" cm="1">
        <f t="array" ref="P1788">_xlfn.SWITCH(ROUND(N1788,0),5,"Excellent",4,"Good",3,"ok","Bad")</f>
        <v>Excellent</v>
      </c>
      <c r="Q1788" s="144">
        <v>244</v>
      </c>
      <c r="R1788" s="385">
        <v>42383</v>
      </c>
      <c r="S1788" s="385">
        <v>44057</v>
      </c>
      <c r="T1788" s="144">
        <v>2619</v>
      </c>
      <c r="U1788" s="144" t="s">
        <v>69</v>
      </c>
      <c r="V1788" s="144">
        <v>141</v>
      </c>
      <c r="W1788" s="144" t="str">
        <f t="shared" si="232"/>
        <v>Active</v>
      </c>
      <c r="X1788" s="144">
        <v>2619</v>
      </c>
      <c r="Y1788" s="157" t="s">
        <v>70</v>
      </c>
      <c r="Z1788" s="386">
        <v>1</v>
      </c>
      <c r="AA1788" s="386">
        <v>0.63</v>
      </c>
      <c r="AB1788" s="387" t="s">
        <v>65</v>
      </c>
      <c r="AC1788" s="157"/>
    </row>
    <row r="1789" spans="9:29">
      <c r="I1789" s="342">
        <v>2</v>
      </c>
      <c r="J1789" s="144" t="str">
        <f t="shared" si="230"/>
        <v>SMALL</v>
      </c>
      <c r="K1789" s="144" t="str">
        <f t="shared" si="231"/>
        <v>SMALL</v>
      </c>
      <c r="L1789" s="144" t="str" cm="1">
        <f t="array" ref="L1789">_xlfn.IFS(I1789&lt;=2,"SMALL",I1789&lt;=5,"MEDIUM",I1789&gt;5,"LARGE")</f>
        <v>SMALL</v>
      </c>
      <c r="M1789" s="144" t="str">
        <f t="shared" si="228"/>
        <v>NO</v>
      </c>
      <c r="N1789" s="374">
        <v>4.8899999999999997</v>
      </c>
      <c r="O1789" s="374">
        <f t="shared" si="229"/>
        <v>5</v>
      </c>
      <c r="P1789" s="158" t="str" cm="1">
        <f t="array" ref="P1789">_xlfn.SWITCH(ROUND(N1789,0),5,"Excellent",4,"Good",3,"ok","Bad")</f>
        <v>Excellent</v>
      </c>
      <c r="Q1789" s="144">
        <v>18</v>
      </c>
      <c r="R1789" s="385">
        <v>42400</v>
      </c>
      <c r="S1789" s="385">
        <v>43884</v>
      </c>
      <c r="T1789" s="144">
        <v>2622</v>
      </c>
      <c r="U1789" s="144" t="s">
        <v>69</v>
      </c>
      <c r="V1789" s="144">
        <v>0</v>
      </c>
      <c r="W1789" s="144" t="str">
        <f t="shared" si="232"/>
        <v>Inactive</v>
      </c>
      <c r="X1789" s="144">
        <v>2622</v>
      </c>
      <c r="Y1789" s="157" t="s">
        <v>64</v>
      </c>
      <c r="Z1789" s="386">
        <v>1</v>
      </c>
      <c r="AA1789" s="386">
        <v>1</v>
      </c>
      <c r="AB1789" s="387" t="s">
        <v>62</v>
      </c>
      <c r="AC1789" s="157"/>
    </row>
    <row r="1790" spans="9:29">
      <c r="I1790" s="342">
        <v>2</v>
      </c>
      <c r="J1790" s="144" t="str">
        <f t="shared" si="230"/>
        <v>SMALL</v>
      </c>
      <c r="K1790" s="144" t="str">
        <f t="shared" si="231"/>
        <v>SMALL</v>
      </c>
      <c r="L1790" s="144" t="str" cm="1">
        <f t="array" ref="L1790">_xlfn.IFS(I1790&lt;=2,"SMALL",I1790&lt;=5,"MEDIUM",I1790&gt;5,"LARGE")</f>
        <v>SMALL</v>
      </c>
      <c r="M1790" s="144" t="str">
        <f t="shared" si="228"/>
        <v>NO</v>
      </c>
      <c r="N1790" s="374">
        <v>4.82</v>
      </c>
      <c r="O1790" s="374">
        <f t="shared" si="229"/>
        <v>5</v>
      </c>
      <c r="P1790" s="158" t="str" cm="1">
        <f t="array" ref="P1790">_xlfn.SWITCH(ROUND(N1790,0),5,"Excellent",4,"Good",3,"ok","Bad")</f>
        <v>Excellent</v>
      </c>
      <c r="Q1790" s="144">
        <v>44</v>
      </c>
      <c r="R1790" s="385">
        <v>42424</v>
      </c>
      <c r="S1790" s="385">
        <v>43891</v>
      </c>
      <c r="T1790" s="144">
        <v>2303</v>
      </c>
      <c r="U1790" s="144" t="s">
        <v>60</v>
      </c>
      <c r="V1790" s="144">
        <v>3</v>
      </c>
      <c r="W1790" s="144" t="str">
        <f t="shared" si="232"/>
        <v>Active</v>
      </c>
      <c r="X1790" s="144">
        <v>2303</v>
      </c>
      <c r="Y1790" s="157" t="s">
        <v>122</v>
      </c>
      <c r="Z1790" s="386">
        <v>0</v>
      </c>
      <c r="AA1790" s="386">
        <v>0.3</v>
      </c>
      <c r="AB1790" s="387" t="s">
        <v>65</v>
      </c>
      <c r="AC1790" s="157"/>
    </row>
    <row r="1791" spans="9:29">
      <c r="I1791" s="342">
        <v>5</v>
      </c>
      <c r="J1791" s="144" t="str">
        <f t="shared" si="230"/>
        <v>LARGE</v>
      </c>
      <c r="K1791" s="144" t="str">
        <f t="shared" si="231"/>
        <v>MEDIUM</v>
      </c>
      <c r="L1791" s="144" t="str" cm="1">
        <f t="array" ref="L1791">_xlfn.IFS(I1791&lt;=2,"SMALL",I1791&lt;=5,"MEDIUM",I1791&gt;5,"LARGE")</f>
        <v>MEDIUM</v>
      </c>
      <c r="M1791" s="144" t="str">
        <f t="shared" si="228"/>
        <v>NO</v>
      </c>
      <c r="N1791" s="374">
        <v>4.84</v>
      </c>
      <c r="O1791" s="374">
        <f t="shared" si="229"/>
        <v>5</v>
      </c>
      <c r="P1791" s="158" t="str" cm="1">
        <f t="array" ref="P1791">_xlfn.SWITCH(ROUND(N1791,0),5,"Excellent",4,"Good",3,"ok","Bad")</f>
        <v>Excellent</v>
      </c>
      <c r="Q1791" s="144">
        <v>82</v>
      </c>
      <c r="R1791" s="385">
        <v>42434</v>
      </c>
      <c r="S1791" s="385">
        <v>43816</v>
      </c>
      <c r="T1791" s="144">
        <v>2623</v>
      </c>
      <c r="U1791" s="144" t="s">
        <v>69</v>
      </c>
      <c r="V1791" s="144">
        <v>8</v>
      </c>
      <c r="W1791" s="144" t="str">
        <f t="shared" si="232"/>
        <v>Active</v>
      </c>
      <c r="X1791" s="144">
        <v>2623</v>
      </c>
      <c r="Y1791" s="157" t="s">
        <v>61</v>
      </c>
      <c r="Z1791" s="386">
        <v>0.94</v>
      </c>
      <c r="AA1791" s="386">
        <v>0.77</v>
      </c>
      <c r="AB1791" s="387" t="s">
        <v>65</v>
      </c>
      <c r="AC1791" s="157"/>
    </row>
    <row r="1792" spans="9:29">
      <c r="I1792" s="342">
        <v>3</v>
      </c>
      <c r="J1792" s="144" t="str">
        <f t="shared" si="230"/>
        <v>LARGE</v>
      </c>
      <c r="K1792" s="144" t="str">
        <f t="shared" si="231"/>
        <v>MEDIUM</v>
      </c>
      <c r="L1792" s="144" t="str" cm="1">
        <f t="array" ref="L1792">_xlfn.IFS(I1792&lt;=2,"SMALL",I1792&lt;=5,"MEDIUM",I1792&gt;5,"LARGE")</f>
        <v>MEDIUM</v>
      </c>
      <c r="M1792" s="144" t="str">
        <f t="shared" si="228"/>
        <v>NO</v>
      </c>
      <c r="N1792" s="374">
        <v>4.75</v>
      </c>
      <c r="O1792" s="374">
        <f t="shared" si="229"/>
        <v>5</v>
      </c>
      <c r="P1792" s="158" t="str" cm="1">
        <f t="array" ref="P1792">_xlfn.SWITCH(ROUND(N1792,0),5,"Excellent",4,"Good",3,"ok","Bad")</f>
        <v>Excellent</v>
      </c>
      <c r="Q1792" s="144">
        <v>134</v>
      </c>
      <c r="R1792" s="385">
        <v>42446</v>
      </c>
      <c r="S1792" s="385">
        <v>44037</v>
      </c>
      <c r="T1792" s="144">
        <v>794</v>
      </c>
      <c r="U1792" s="144" t="s">
        <v>69</v>
      </c>
      <c r="V1792" s="144">
        <v>349</v>
      </c>
      <c r="W1792" s="144" t="str">
        <f t="shared" si="232"/>
        <v>Active</v>
      </c>
      <c r="X1792" s="144">
        <v>794</v>
      </c>
      <c r="Y1792" s="157" t="s">
        <v>122</v>
      </c>
      <c r="Z1792" s="386">
        <v>0</v>
      </c>
      <c r="AA1792" s="386">
        <v>0.56000000000000005</v>
      </c>
      <c r="AB1792" s="387" t="s">
        <v>65</v>
      </c>
      <c r="AC1792" s="157"/>
    </row>
    <row r="1793" spans="9:29">
      <c r="I1793" s="342">
        <v>2</v>
      </c>
      <c r="J1793" s="144" t="str">
        <f t="shared" si="230"/>
        <v>SMALL</v>
      </c>
      <c r="K1793" s="144" t="str">
        <f t="shared" si="231"/>
        <v>SMALL</v>
      </c>
      <c r="L1793" s="144" t="str" cm="1">
        <f t="array" ref="L1793">_xlfn.IFS(I1793&lt;=2,"SMALL",I1793&lt;=5,"MEDIUM",I1793&gt;5,"LARGE")</f>
        <v>SMALL</v>
      </c>
      <c r="M1793" s="144" t="str">
        <f t="shared" si="228"/>
        <v>NO</v>
      </c>
      <c r="N1793" s="374">
        <v>4.9000000000000004</v>
      </c>
      <c r="O1793" s="374">
        <f t="shared" si="229"/>
        <v>5</v>
      </c>
      <c r="P1793" s="158" t="str" cm="1">
        <f t="array" ref="P1793">_xlfn.SWITCH(ROUND(N1793,0),5,"Excellent",4,"Good",3,"ok","Bad")</f>
        <v>Excellent</v>
      </c>
      <c r="Q1793" s="144">
        <v>81</v>
      </c>
      <c r="R1793" s="385">
        <v>42609</v>
      </c>
      <c r="S1793" s="385">
        <v>43889</v>
      </c>
      <c r="T1793" s="144">
        <v>1725</v>
      </c>
      <c r="U1793" s="144" t="s">
        <v>60</v>
      </c>
      <c r="V1793" s="144">
        <v>35</v>
      </c>
      <c r="W1793" s="144" t="str">
        <f t="shared" si="232"/>
        <v>Active</v>
      </c>
      <c r="X1793" s="144">
        <v>1725</v>
      </c>
      <c r="Y1793" s="157" t="s">
        <v>61</v>
      </c>
      <c r="Z1793" s="386">
        <v>1</v>
      </c>
      <c r="AA1793" s="386">
        <v>0</v>
      </c>
      <c r="AB1793" s="387" t="s">
        <v>62</v>
      </c>
      <c r="AC1793" s="157"/>
    </row>
    <row r="1794" spans="9:29">
      <c r="I1794" s="342">
        <v>1</v>
      </c>
      <c r="J1794" s="144" t="str">
        <f t="shared" si="230"/>
        <v>SMALL</v>
      </c>
      <c r="K1794" s="144" t="str">
        <f t="shared" si="231"/>
        <v>SMALL</v>
      </c>
      <c r="L1794" s="144" t="str" cm="1">
        <f t="array" ref="L1794">_xlfn.IFS(I1794&lt;=2,"SMALL",I1794&lt;=5,"MEDIUM",I1794&gt;5,"LARGE")</f>
        <v>SMALL</v>
      </c>
      <c r="M1794" s="144" t="str">
        <f t="shared" si="228"/>
        <v>NO</v>
      </c>
      <c r="N1794" s="374">
        <v>4.75</v>
      </c>
      <c r="O1794" s="374">
        <f t="shared" si="229"/>
        <v>5</v>
      </c>
      <c r="P1794" s="158" t="str" cm="1">
        <f t="array" ref="P1794">_xlfn.SWITCH(ROUND(N1794,0),5,"Excellent",4,"Good",3,"ok","Bad")</f>
        <v>Excellent</v>
      </c>
      <c r="Q1794" s="144">
        <v>8</v>
      </c>
      <c r="R1794" s="385">
        <v>42442</v>
      </c>
      <c r="S1794" s="385">
        <v>43831</v>
      </c>
      <c r="T1794" s="144">
        <v>2629</v>
      </c>
      <c r="U1794" s="144" t="s">
        <v>60</v>
      </c>
      <c r="V1794" s="144">
        <v>349</v>
      </c>
      <c r="W1794" s="144" t="str">
        <f t="shared" si="232"/>
        <v>Active</v>
      </c>
      <c r="X1794" s="144">
        <v>2629</v>
      </c>
      <c r="Y1794" s="157" t="s">
        <v>70</v>
      </c>
      <c r="Z1794" s="386">
        <v>0.92</v>
      </c>
      <c r="AA1794" s="386">
        <v>0.85</v>
      </c>
      <c r="AB1794" s="387" t="s">
        <v>62</v>
      </c>
      <c r="AC1794" s="157"/>
    </row>
    <row r="1795" spans="9:29">
      <c r="I1795" s="342">
        <v>3</v>
      </c>
      <c r="J1795" s="144" t="str">
        <f t="shared" si="230"/>
        <v>LARGE</v>
      </c>
      <c r="K1795" s="144" t="str">
        <f t="shared" si="231"/>
        <v>MEDIUM</v>
      </c>
      <c r="L1795" s="144" t="str" cm="1">
        <f t="array" ref="L1795">_xlfn.IFS(I1795&lt;=2,"SMALL",I1795&lt;=5,"MEDIUM",I1795&gt;5,"LARGE")</f>
        <v>MEDIUM</v>
      </c>
      <c r="M1795" s="144" t="str">
        <f t="shared" si="228"/>
        <v>NO</v>
      </c>
      <c r="N1795" s="374">
        <v>4.58</v>
      </c>
      <c r="O1795" s="374">
        <f t="shared" si="229"/>
        <v>5</v>
      </c>
      <c r="P1795" s="158" t="str" cm="1">
        <f t="array" ref="P1795">_xlfn.SWITCH(ROUND(N1795,0),5,"Excellent",4,"Good",3,"ok","Bad")</f>
        <v>Excellent</v>
      </c>
      <c r="Q1795" s="144">
        <v>12</v>
      </c>
      <c r="R1795" s="385">
        <v>42466</v>
      </c>
      <c r="S1795" s="385">
        <v>43999</v>
      </c>
      <c r="T1795" s="144">
        <v>354</v>
      </c>
      <c r="U1795" s="144" t="s">
        <v>69</v>
      </c>
      <c r="V1795" s="144">
        <v>205</v>
      </c>
      <c r="W1795" s="144" t="str">
        <f t="shared" si="232"/>
        <v>Active</v>
      </c>
      <c r="X1795" s="144">
        <v>354</v>
      </c>
      <c r="Y1795" s="157" t="s">
        <v>70</v>
      </c>
      <c r="Z1795" s="386">
        <v>0.92</v>
      </c>
      <c r="AA1795" s="386">
        <v>1</v>
      </c>
      <c r="AB1795" s="387" t="s">
        <v>62</v>
      </c>
      <c r="AC1795" s="157"/>
    </row>
    <row r="1796" spans="9:29">
      <c r="I1796" s="342">
        <v>4</v>
      </c>
      <c r="J1796" s="144" t="str">
        <f t="shared" si="230"/>
        <v>LARGE</v>
      </c>
      <c r="K1796" s="144" t="str">
        <f t="shared" si="231"/>
        <v>MEDIUM</v>
      </c>
      <c r="L1796" s="144" t="str" cm="1">
        <f t="array" ref="L1796">_xlfn.IFS(I1796&lt;=2,"SMALL",I1796&lt;=5,"MEDIUM",I1796&gt;5,"LARGE")</f>
        <v>MEDIUM</v>
      </c>
      <c r="M1796" s="144" t="str">
        <f t="shared" si="228"/>
        <v>NO</v>
      </c>
      <c r="N1796" s="374">
        <v>4.87</v>
      </c>
      <c r="O1796" s="374">
        <f t="shared" si="229"/>
        <v>5</v>
      </c>
      <c r="P1796" s="158" t="str" cm="1">
        <f t="array" ref="P1796">_xlfn.SWITCH(ROUND(N1796,0),5,"Excellent",4,"Good",3,"ok","Bad")</f>
        <v>Excellent</v>
      </c>
      <c r="Q1796" s="144">
        <v>15</v>
      </c>
      <c r="R1796" s="385">
        <v>42407</v>
      </c>
      <c r="S1796" s="385">
        <v>44031</v>
      </c>
      <c r="T1796" s="144">
        <v>2522</v>
      </c>
      <c r="U1796" s="144" t="s">
        <v>69</v>
      </c>
      <c r="V1796" s="144">
        <v>25</v>
      </c>
      <c r="W1796" s="144" t="str">
        <f t="shared" si="232"/>
        <v>Active</v>
      </c>
      <c r="X1796" s="144">
        <v>2522</v>
      </c>
      <c r="Y1796" s="157" t="s">
        <v>122</v>
      </c>
      <c r="Z1796" s="386">
        <v>0</v>
      </c>
      <c r="AA1796" s="386">
        <v>1</v>
      </c>
      <c r="AB1796" s="387" t="s">
        <v>62</v>
      </c>
      <c r="AC1796" s="157"/>
    </row>
    <row r="1797" spans="9:29">
      <c r="I1797" s="342">
        <v>1</v>
      </c>
      <c r="J1797" s="144" t="str">
        <f t="shared" si="230"/>
        <v>SMALL</v>
      </c>
      <c r="K1797" s="144" t="str">
        <f t="shared" si="231"/>
        <v>SMALL</v>
      </c>
      <c r="L1797" s="144" t="str" cm="1">
        <f t="array" ref="L1797">_xlfn.IFS(I1797&lt;=2,"SMALL",I1797&lt;=5,"MEDIUM",I1797&gt;5,"LARGE")</f>
        <v>SMALL</v>
      </c>
      <c r="M1797" s="144" t="str">
        <f t="shared" ref="M1797:M1860" si="233">IF(AND(N1797&gt;=4.8,Q1797&gt;100),"YES","NO")</f>
        <v>NO</v>
      </c>
      <c r="N1797" s="374">
        <v>4.7</v>
      </c>
      <c r="O1797" s="374">
        <f t="shared" ref="O1797:O1860" si="234">ROUND(N1797,0)</f>
        <v>5</v>
      </c>
      <c r="P1797" s="158" t="str" cm="1">
        <f t="array" ref="P1797">_xlfn.SWITCH(ROUND(N1797,0),5,"Excellent",4,"Good",3,"ok","Bad")</f>
        <v>Excellent</v>
      </c>
      <c r="Q1797" s="144">
        <v>189</v>
      </c>
      <c r="R1797" s="385">
        <v>42404</v>
      </c>
      <c r="S1797" s="385">
        <v>44023</v>
      </c>
      <c r="T1797" s="144">
        <v>1734</v>
      </c>
      <c r="U1797" s="144" t="s">
        <v>60</v>
      </c>
      <c r="V1797" s="144">
        <v>365</v>
      </c>
      <c r="W1797" s="144" t="str">
        <f t="shared" si="232"/>
        <v>Active</v>
      </c>
      <c r="X1797" s="144">
        <v>1734</v>
      </c>
      <c r="Y1797" s="157" t="s">
        <v>61</v>
      </c>
      <c r="Z1797" s="386">
        <v>1</v>
      </c>
      <c r="AA1797" s="386">
        <v>1</v>
      </c>
      <c r="AB1797" s="387" t="s">
        <v>62</v>
      </c>
      <c r="AC1797" s="157"/>
    </row>
    <row r="1798" spans="9:29">
      <c r="I1798" s="342">
        <v>1</v>
      </c>
      <c r="J1798" s="144" t="str">
        <f t="shared" ref="J1798:J1861" si="235">IF(I1798&lt;=2,"SMALL","LARGE")</f>
        <v>SMALL</v>
      </c>
      <c r="K1798" s="144" t="str">
        <f t="shared" ref="K1798:K1861" si="236">IF(I1798&lt;=2,"SMALL",IF(I1798&lt;=5,"MEDIUM","LARGE"))</f>
        <v>SMALL</v>
      </c>
      <c r="L1798" s="144" t="str" cm="1">
        <f t="array" ref="L1798">_xlfn.IFS(I1798&lt;=2,"SMALL",I1798&lt;=5,"MEDIUM",I1798&gt;5,"LARGE")</f>
        <v>SMALL</v>
      </c>
      <c r="M1798" s="144" t="str">
        <f t="shared" si="233"/>
        <v>NO</v>
      </c>
      <c r="N1798" s="374">
        <v>4.72</v>
      </c>
      <c r="O1798" s="374">
        <f t="shared" si="234"/>
        <v>5</v>
      </c>
      <c r="P1798" s="158" t="str" cm="1">
        <f t="array" ref="P1798">_xlfn.SWITCH(ROUND(N1798,0),5,"Excellent",4,"Good",3,"ok","Bad")</f>
        <v>Excellent</v>
      </c>
      <c r="Q1798" s="144">
        <v>194</v>
      </c>
      <c r="R1798" s="385">
        <v>42446</v>
      </c>
      <c r="S1798" s="385">
        <v>43895</v>
      </c>
      <c r="T1798" s="144">
        <v>1734</v>
      </c>
      <c r="U1798" s="144" t="s">
        <v>60</v>
      </c>
      <c r="V1798" s="144">
        <v>365</v>
      </c>
      <c r="W1798" s="144" t="str">
        <f t="shared" ref="W1798:W1861" si="237">IF(NOT(V1798=0),"Active","Inactive")</f>
        <v>Active</v>
      </c>
      <c r="X1798" s="144">
        <v>1734</v>
      </c>
      <c r="Y1798" s="157" t="s">
        <v>70</v>
      </c>
      <c r="Z1798" s="386">
        <v>1</v>
      </c>
      <c r="AA1798" s="386">
        <v>0.94</v>
      </c>
      <c r="AB1798" s="387" t="s">
        <v>62</v>
      </c>
      <c r="AC1798" s="157"/>
    </row>
    <row r="1799" spans="9:29">
      <c r="I1799" s="342">
        <v>2</v>
      </c>
      <c r="J1799" s="144" t="str">
        <f t="shared" si="235"/>
        <v>SMALL</v>
      </c>
      <c r="K1799" s="144" t="str">
        <f t="shared" si="236"/>
        <v>SMALL</v>
      </c>
      <c r="L1799" s="144" t="str" cm="1">
        <f t="array" ref="L1799">_xlfn.IFS(I1799&lt;=2,"SMALL",I1799&lt;=5,"MEDIUM",I1799&gt;5,"LARGE")</f>
        <v>SMALL</v>
      </c>
      <c r="M1799" s="144" t="str">
        <f t="shared" si="233"/>
        <v>NO</v>
      </c>
      <c r="N1799" s="374">
        <v>4.9800000000000004</v>
      </c>
      <c r="O1799" s="374">
        <f t="shared" si="234"/>
        <v>5</v>
      </c>
      <c r="P1799" s="158" t="str" cm="1">
        <f t="array" ref="P1799">_xlfn.SWITCH(ROUND(N1799,0),5,"Excellent",4,"Good",3,"ok","Bad")</f>
        <v>Excellent</v>
      </c>
      <c r="Q1799" s="144">
        <v>65</v>
      </c>
      <c r="R1799" s="385">
        <v>42460</v>
      </c>
      <c r="S1799" s="385">
        <v>43879</v>
      </c>
      <c r="T1799" s="144">
        <v>243</v>
      </c>
      <c r="U1799" s="144" t="s">
        <v>69</v>
      </c>
      <c r="V1799" s="144">
        <v>337</v>
      </c>
      <c r="W1799" s="144" t="str">
        <f t="shared" si="237"/>
        <v>Active</v>
      </c>
      <c r="X1799" s="144">
        <v>243</v>
      </c>
      <c r="Y1799" s="157" t="s">
        <v>70</v>
      </c>
      <c r="Z1799" s="386">
        <v>1</v>
      </c>
      <c r="AA1799" s="386">
        <v>0.93</v>
      </c>
      <c r="AB1799" s="387" t="s">
        <v>65</v>
      </c>
      <c r="AC1799" s="157"/>
    </row>
    <row r="1800" spans="9:29">
      <c r="I1800" s="342">
        <v>6</v>
      </c>
      <c r="J1800" s="144" t="str">
        <f t="shared" si="235"/>
        <v>LARGE</v>
      </c>
      <c r="K1800" s="144" t="str">
        <f t="shared" si="236"/>
        <v>LARGE</v>
      </c>
      <c r="L1800" s="144" t="str" cm="1">
        <f t="array" ref="L1800">_xlfn.IFS(I1800&lt;=2,"SMALL",I1800&lt;=5,"MEDIUM",I1800&gt;5,"LARGE")</f>
        <v>LARGE</v>
      </c>
      <c r="M1800" s="144" t="str">
        <f t="shared" si="233"/>
        <v>NO</v>
      </c>
      <c r="N1800" s="374">
        <v>4.8</v>
      </c>
      <c r="O1800" s="374">
        <f t="shared" si="234"/>
        <v>5</v>
      </c>
      <c r="P1800" s="158" t="str" cm="1">
        <f t="array" ref="P1800">_xlfn.SWITCH(ROUND(N1800,0),5,"Excellent",4,"Good",3,"ok","Bad")</f>
        <v>Excellent</v>
      </c>
      <c r="Q1800" s="144">
        <v>10</v>
      </c>
      <c r="R1800" s="385">
        <v>42466</v>
      </c>
      <c r="S1800" s="385">
        <v>43462</v>
      </c>
      <c r="T1800" s="144">
        <v>1010</v>
      </c>
      <c r="U1800" s="144" t="s">
        <v>69</v>
      </c>
      <c r="V1800" s="144">
        <v>307</v>
      </c>
      <c r="W1800" s="144" t="str">
        <f t="shared" si="237"/>
        <v>Active</v>
      </c>
      <c r="X1800" s="144">
        <v>1010</v>
      </c>
      <c r="Y1800" s="157" t="s">
        <v>70</v>
      </c>
      <c r="Z1800" s="386">
        <v>1</v>
      </c>
      <c r="AA1800" s="386">
        <v>1</v>
      </c>
      <c r="AB1800" s="387" t="s">
        <v>62</v>
      </c>
      <c r="AC1800" s="157"/>
    </row>
    <row r="1801" spans="9:29">
      <c r="I1801" s="342">
        <v>5</v>
      </c>
      <c r="J1801" s="144" t="str">
        <f t="shared" si="235"/>
        <v>LARGE</v>
      </c>
      <c r="K1801" s="144" t="str">
        <f t="shared" si="236"/>
        <v>MEDIUM</v>
      </c>
      <c r="L1801" s="144" t="str" cm="1">
        <f t="array" ref="L1801">_xlfn.IFS(I1801&lt;=2,"SMALL",I1801&lt;=5,"MEDIUM",I1801&gt;5,"LARGE")</f>
        <v>MEDIUM</v>
      </c>
      <c r="M1801" s="144" t="str">
        <f t="shared" si="233"/>
        <v>NO</v>
      </c>
      <c r="N1801" s="374">
        <v>4.91</v>
      </c>
      <c r="O1801" s="374">
        <f t="shared" si="234"/>
        <v>5</v>
      </c>
      <c r="P1801" s="158" t="str" cm="1">
        <f t="array" ref="P1801">_xlfn.SWITCH(ROUND(N1801,0),5,"Excellent",4,"Good",3,"ok","Bad")</f>
        <v>Excellent</v>
      </c>
      <c r="Q1801" s="144">
        <v>93</v>
      </c>
      <c r="R1801" s="385">
        <v>42967</v>
      </c>
      <c r="S1801" s="385">
        <v>44052</v>
      </c>
      <c r="T1801" s="144">
        <v>2633</v>
      </c>
      <c r="U1801" s="144" t="s">
        <v>69</v>
      </c>
      <c r="V1801" s="144">
        <v>331</v>
      </c>
      <c r="W1801" s="144" t="str">
        <f t="shared" si="237"/>
        <v>Active</v>
      </c>
      <c r="X1801" s="144">
        <v>2633</v>
      </c>
      <c r="Y1801" s="157" t="s">
        <v>61</v>
      </c>
      <c r="Z1801" s="386">
        <v>0.86</v>
      </c>
      <c r="AA1801" s="386">
        <v>0.96</v>
      </c>
      <c r="AB1801" s="387" t="s">
        <v>65</v>
      </c>
      <c r="AC1801" s="157"/>
    </row>
    <row r="1802" spans="9:29">
      <c r="I1802" s="342">
        <v>4</v>
      </c>
      <c r="J1802" s="144" t="str">
        <f t="shared" si="235"/>
        <v>LARGE</v>
      </c>
      <c r="K1802" s="144" t="str">
        <f t="shared" si="236"/>
        <v>MEDIUM</v>
      </c>
      <c r="L1802" s="144" t="str" cm="1">
        <f t="array" ref="L1802">_xlfn.IFS(I1802&lt;=2,"SMALL",I1802&lt;=5,"MEDIUM",I1802&gt;5,"LARGE")</f>
        <v>MEDIUM</v>
      </c>
      <c r="M1802" s="144" t="str">
        <f t="shared" si="233"/>
        <v>NO</v>
      </c>
      <c r="N1802" s="374">
        <v>4.67</v>
      </c>
      <c r="O1802" s="374">
        <f t="shared" si="234"/>
        <v>5</v>
      </c>
      <c r="P1802" s="158" t="str" cm="1">
        <f t="array" ref="P1802">_xlfn.SWITCH(ROUND(N1802,0),5,"Excellent",4,"Good",3,"ok","Bad")</f>
        <v>Excellent</v>
      </c>
      <c r="Q1802" s="144">
        <v>103</v>
      </c>
      <c r="R1802" s="385">
        <v>42594</v>
      </c>
      <c r="S1802" s="385">
        <v>43850</v>
      </c>
      <c r="T1802" s="144">
        <v>2396</v>
      </c>
      <c r="U1802" s="144" t="s">
        <v>60</v>
      </c>
      <c r="V1802" s="144">
        <v>74</v>
      </c>
      <c r="W1802" s="144" t="str">
        <f t="shared" si="237"/>
        <v>Active</v>
      </c>
      <c r="X1802" s="144">
        <v>2396</v>
      </c>
      <c r="Y1802" s="157" t="s">
        <v>122</v>
      </c>
      <c r="Z1802" s="386">
        <v>0</v>
      </c>
      <c r="AA1802" s="386">
        <v>0</v>
      </c>
      <c r="AB1802" s="387" t="s">
        <v>65</v>
      </c>
      <c r="AC1802" s="157"/>
    </row>
    <row r="1803" spans="9:29">
      <c r="I1803" s="342">
        <v>2</v>
      </c>
      <c r="J1803" s="144" t="str">
        <f t="shared" si="235"/>
        <v>SMALL</v>
      </c>
      <c r="K1803" s="144" t="str">
        <f t="shared" si="236"/>
        <v>SMALL</v>
      </c>
      <c r="L1803" s="144" t="str" cm="1">
        <f t="array" ref="L1803">_xlfn.IFS(I1803&lt;=2,"SMALL",I1803&lt;=5,"MEDIUM",I1803&gt;5,"LARGE")</f>
        <v>SMALL</v>
      </c>
      <c r="M1803" s="144" t="str">
        <f t="shared" si="233"/>
        <v>NO</v>
      </c>
      <c r="N1803" s="374">
        <v>4.6399999999999997</v>
      </c>
      <c r="O1803" s="374">
        <f t="shared" si="234"/>
        <v>5</v>
      </c>
      <c r="P1803" s="158" t="str" cm="1">
        <f t="array" ref="P1803">_xlfn.SWITCH(ROUND(N1803,0),5,"Excellent",4,"Good",3,"ok","Bad")</f>
        <v>Excellent</v>
      </c>
      <c r="Q1803" s="144">
        <v>77</v>
      </c>
      <c r="R1803" s="385">
        <v>42490</v>
      </c>
      <c r="S1803" s="385">
        <v>44027</v>
      </c>
      <c r="T1803" s="144">
        <v>1447</v>
      </c>
      <c r="U1803" s="144" t="s">
        <v>69</v>
      </c>
      <c r="V1803" s="144">
        <v>186</v>
      </c>
      <c r="W1803" s="144" t="str">
        <f t="shared" si="237"/>
        <v>Active</v>
      </c>
      <c r="X1803" s="144">
        <v>1447</v>
      </c>
      <c r="Y1803" s="157" t="s">
        <v>61</v>
      </c>
      <c r="Z1803" s="386">
        <v>1</v>
      </c>
      <c r="AA1803" s="386">
        <v>0.88</v>
      </c>
      <c r="AB1803" s="387" t="s">
        <v>62</v>
      </c>
      <c r="AC1803" s="157"/>
    </row>
    <row r="1804" spans="9:29">
      <c r="I1804" s="342">
        <v>1</v>
      </c>
      <c r="J1804" s="144" t="str">
        <f t="shared" si="235"/>
        <v>SMALL</v>
      </c>
      <c r="K1804" s="144" t="str">
        <f t="shared" si="236"/>
        <v>SMALL</v>
      </c>
      <c r="L1804" s="144" t="str" cm="1">
        <f t="array" ref="L1804">_xlfn.IFS(I1804&lt;=2,"SMALL",I1804&lt;=5,"MEDIUM",I1804&gt;5,"LARGE")</f>
        <v>SMALL</v>
      </c>
      <c r="M1804" s="144" t="str">
        <f t="shared" si="233"/>
        <v>NO</v>
      </c>
      <c r="N1804" s="374">
        <v>4.8899999999999997</v>
      </c>
      <c r="O1804" s="374">
        <f t="shared" si="234"/>
        <v>5</v>
      </c>
      <c r="P1804" s="158" t="str" cm="1">
        <f t="array" ref="P1804">_xlfn.SWITCH(ROUND(N1804,0),5,"Excellent",4,"Good",3,"ok","Bad")</f>
        <v>Excellent</v>
      </c>
      <c r="Q1804" s="144">
        <v>38</v>
      </c>
      <c r="R1804" s="385">
        <v>42820</v>
      </c>
      <c r="S1804" s="385">
        <v>43905</v>
      </c>
      <c r="T1804" s="144">
        <v>1494</v>
      </c>
      <c r="U1804" s="144" t="s">
        <v>60</v>
      </c>
      <c r="V1804" s="144">
        <v>22</v>
      </c>
      <c r="W1804" s="144" t="str">
        <f t="shared" si="237"/>
        <v>Active</v>
      </c>
      <c r="X1804" s="144">
        <v>1494</v>
      </c>
      <c r="Y1804" s="157" t="s">
        <v>70</v>
      </c>
      <c r="Z1804" s="386">
        <v>1</v>
      </c>
      <c r="AA1804" s="386">
        <v>0.98</v>
      </c>
      <c r="AB1804" s="387" t="s">
        <v>62</v>
      </c>
      <c r="AC1804" s="157"/>
    </row>
    <row r="1805" spans="9:29">
      <c r="I1805" s="342">
        <v>3</v>
      </c>
      <c r="J1805" s="144" t="str">
        <f t="shared" si="235"/>
        <v>LARGE</v>
      </c>
      <c r="K1805" s="144" t="str">
        <f t="shared" si="236"/>
        <v>MEDIUM</v>
      </c>
      <c r="L1805" s="144" t="str" cm="1">
        <f t="array" ref="L1805">_xlfn.IFS(I1805&lt;=2,"SMALL",I1805&lt;=5,"MEDIUM",I1805&gt;5,"LARGE")</f>
        <v>MEDIUM</v>
      </c>
      <c r="M1805" s="144" t="str">
        <f t="shared" si="233"/>
        <v>NO</v>
      </c>
      <c r="N1805" s="374">
        <v>4.76</v>
      </c>
      <c r="O1805" s="374">
        <f t="shared" si="234"/>
        <v>5</v>
      </c>
      <c r="P1805" s="158" t="str" cm="1">
        <f t="array" ref="P1805">_xlfn.SWITCH(ROUND(N1805,0),5,"Excellent",4,"Good",3,"ok","Bad")</f>
        <v>Excellent</v>
      </c>
      <c r="Q1805" s="144">
        <v>164</v>
      </c>
      <c r="R1805" s="385">
        <v>42472</v>
      </c>
      <c r="S1805" s="385">
        <v>43904</v>
      </c>
      <c r="T1805" s="144">
        <v>905</v>
      </c>
      <c r="U1805" s="144" t="s">
        <v>69</v>
      </c>
      <c r="V1805" s="144">
        <v>56</v>
      </c>
      <c r="W1805" s="144" t="str">
        <f t="shared" si="237"/>
        <v>Active</v>
      </c>
      <c r="X1805" s="144">
        <v>905</v>
      </c>
      <c r="Y1805" s="157" t="s">
        <v>70</v>
      </c>
      <c r="Z1805" s="386">
        <v>1</v>
      </c>
      <c r="AA1805" s="386">
        <v>1</v>
      </c>
      <c r="AB1805" s="387" t="s">
        <v>65</v>
      </c>
      <c r="AC1805" s="157"/>
    </row>
    <row r="1806" spans="9:29">
      <c r="I1806" s="342">
        <v>5</v>
      </c>
      <c r="J1806" s="144" t="str">
        <f t="shared" si="235"/>
        <v>LARGE</v>
      </c>
      <c r="K1806" s="144" t="str">
        <f t="shared" si="236"/>
        <v>MEDIUM</v>
      </c>
      <c r="L1806" s="144" t="str" cm="1">
        <f t="array" ref="L1806">_xlfn.IFS(I1806&lt;=2,"SMALL",I1806&lt;=5,"MEDIUM",I1806&gt;5,"LARGE")</f>
        <v>MEDIUM</v>
      </c>
      <c r="M1806" s="144" t="str">
        <f t="shared" si="233"/>
        <v>NO</v>
      </c>
      <c r="N1806" s="374">
        <v>5</v>
      </c>
      <c r="O1806" s="374">
        <f t="shared" si="234"/>
        <v>5</v>
      </c>
      <c r="P1806" s="158" t="str" cm="1">
        <f t="array" ref="P1806">_xlfn.SWITCH(ROUND(N1806,0),5,"Excellent",4,"Good",3,"ok","Bad")</f>
        <v>Excellent</v>
      </c>
      <c r="Q1806" s="144">
        <v>10</v>
      </c>
      <c r="R1806" s="385">
        <v>42490</v>
      </c>
      <c r="S1806" s="385">
        <v>43902</v>
      </c>
      <c r="T1806" s="144">
        <v>2585</v>
      </c>
      <c r="U1806" s="144" t="s">
        <v>69</v>
      </c>
      <c r="V1806" s="144">
        <v>334</v>
      </c>
      <c r="W1806" s="144" t="str">
        <f t="shared" si="237"/>
        <v>Active</v>
      </c>
      <c r="X1806" s="144">
        <v>2585</v>
      </c>
      <c r="Y1806" s="157" t="s">
        <v>70</v>
      </c>
      <c r="Z1806" s="386">
        <v>1</v>
      </c>
      <c r="AA1806" s="386">
        <v>0.97</v>
      </c>
      <c r="AB1806" s="387" t="s">
        <v>62</v>
      </c>
      <c r="AC1806" s="157"/>
    </row>
    <row r="1807" spans="9:29">
      <c r="I1807" s="342">
        <v>6</v>
      </c>
      <c r="J1807" s="144" t="str">
        <f t="shared" si="235"/>
        <v>LARGE</v>
      </c>
      <c r="K1807" s="144" t="str">
        <f t="shared" si="236"/>
        <v>LARGE</v>
      </c>
      <c r="L1807" s="144" t="str" cm="1">
        <f t="array" ref="L1807">_xlfn.IFS(I1807&lt;=2,"SMALL",I1807&lt;=5,"MEDIUM",I1807&gt;5,"LARGE")</f>
        <v>LARGE</v>
      </c>
      <c r="M1807" s="144" t="str">
        <f t="shared" si="233"/>
        <v>NO</v>
      </c>
      <c r="N1807" s="374">
        <v>4.91</v>
      </c>
      <c r="O1807" s="374">
        <f t="shared" si="234"/>
        <v>5</v>
      </c>
      <c r="P1807" s="158" t="str" cm="1">
        <f t="array" ref="P1807">_xlfn.SWITCH(ROUND(N1807,0),5,"Excellent",4,"Good",3,"ok","Bad")</f>
        <v>Excellent</v>
      </c>
      <c r="Q1807" s="144">
        <v>56</v>
      </c>
      <c r="R1807" s="385">
        <v>42461</v>
      </c>
      <c r="S1807" s="385">
        <v>43892</v>
      </c>
      <c r="T1807" s="144">
        <v>1625</v>
      </c>
      <c r="U1807" s="144" t="s">
        <v>69</v>
      </c>
      <c r="V1807" s="144">
        <v>342</v>
      </c>
      <c r="W1807" s="144" t="str">
        <f t="shared" si="237"/>
        <v>Active</v>
      </c>
      <c r="X1807" s="144">
        <v>1625</v>
      </c>
      <c r="Y1807" s="157" t="s">
        <v>64</v>
      </c>
      <c r="Z1807" s="386">
        <v>0.7</v>
      </c>
      <c r="AA1807" s="386">
        <v>0.89</v>
      </c>
      <c r="AB1807" s="387" t="s">
        <v>65</v>
      </c>
      <c r="AC1807" s="157"/>
    </row>
    <row r="1808" spans="9:29">
      <c r="I1808" s="342">
        <v>2</v>
      </c>
      <c r="J1808" s="144" t="str">
        <f t="shared" si="235"/>
        <v>SMALL</v>
      </c>
      <c r="K1808" s="144" t="str">
        <f t="shared" si="236"/>
        <v>SMALL</v>
      </c>
      <c r="L1808" s="144" t="str" cm="1">
        <f t="array" ref="L1808">_xlfn.IFS(I1808&lt;=2,"SMALL",I1808&lt;=5,"MEDIUM",I1808&gt;5,"LARGE")</f>
        <v>SMALL</v>
      </c>
      <c r="M1808" s="144" t="str">
        <f t="shared" si="233"/>
        <v>NO</v>
      </c>
      <c r="N1808" s="374">
        <v>4.99</v>
      </c>
      <c r="O1808" s="374">
        <f t="shared" si="234"/>
        <v>5</v>
      </c>
      <c r="P1808" s="158" t="str" cm="1">
        <f t="array" ref="P1808">_xlfn.SWITCH(ROUND(N1808,0),5,"Excellent",4,"Good",3,"ok","Bad")</f>
        <v>Excellent</v>
      </c>
      <c r="Q1808" s="144">
        <v>82</v>
      </c>
      <c r="R1808" s="385">
        <v>42396</v>
      </c>
      <c r="S1808" s="385">
        <v>43908</v>
      </c>
      <c r="T1808" s="144">
        <v>2639</v>
      </c>
      <c r="U1808" s="144" t="s">
        <v>60</v>
      </c>
      <c r="V1808" s="144">
        <v>135</v>
      </c>
      <c r="W1808" s="144" t="str">
        <f t="shared" si="237"/>
        <v>Active</v>
      </c>
      <c r="X1808" s="144">
        <v>2639</v>
      </c>
      <c r="Y1808" s="157" t="s">
        <v>61</v>
      </c>
      <c r="Z1808" s="386">
        <v>1</v>
      </c>
      <c r="AA1808" s="386">
        <v>0.8</v>
      </c>
      <c r="AB1808" s="387" t="s">
        <v>62</v>
      </c>
      <c r="AC1808" s="157"/>
    </row>
    <row r="1809" spans="9:29">
      <c r="I1809" s="342">
        <v>3</v>
      </c>
      <c r="J1809" s="144" t="str">
        <f t="shared" si="235"/>
        <v>LARGE</v>
      </c>
      <c r="K1809" s="144" t="str">
        <f t="shared" si="236"/>
        <v>MEDIUM</v>
      </c>
      <c r="L1809" s="144" t="str" cm="1">
        <f t="array" ref="L1809">_xlfn.IFS(I1809&lt;=2,"SMALL",I1809&lt;=5,"MEDIUM",I1809&gt;5,"LARGE")</f>
        <v>MEDIUM</v>
      </c>
      <c r="M1809" s="144" t="str">
        <f t="shared" si="233"/>
        <v>NO</v>
      </c>
      <c r="N1809" s="374">
        <v>4.62</v>
      </c>
      <c r="O1809" s="374">
        <f t="shared" si="234"/>
        <v>5</v>
      </c>
      <c r="P1809" s="158" t="str" cm="1">
        <f t="array" ref="P1809">_xlfn.SWITCH(ROUND(N1809,0),5,"Excellent",4,"Good",3,"ok","Bad")</f>
        <v>Excellent</v>
      </c>
      <c r="Q1809" s="144">
        <v>240</v>
      </c>
      <c r="R1809" s="385">
        <v>42415</v>
      </c>
      <c r="S1809" s="385">
        <v>43877</v>
      </c>
      <c r="T1809" s="144">
        <v>2640</v>
      </c>
      <c r="U1809" s="144" t="s">
        <v>69</v>
      </c>
      <c r="V1809" s="144">
        <v>362</v>
      </c>
      <c r="W1809" s="144" t="str">
        <f t="shared" si="237"/>
        <v>Active</v>
      </c>
      <c r="X1809" s="144">
        <v>2640</v>
      </c>
      <c r="Y1809" s="157" t="s">
        <v>70</v>
      </c>
      <c r="Z1809" s="386">
        <v>1</v>
      </c>
      <c r="AA1809" s="386">
        <v>0.98</v>
      </c>
      <c r="AB1809" s="387" t="s">
        <v>62</v>
      </c>
      <c r="AC1809" s="157"/>
    </row>
    <row r="1810" spans="9:29">
      <c r="I1810" s="342">
        <v>2</v>
      </c>
      <c r="J1810" s="144" t="str">
        <f t="shared" si="235"/>
        <v>SMALL</v>
      </c>
      <c r="K1810" s="144" t="str">
        <f t="shared" si="236"/>
        <v>SMALL</v>
      </c>
      <c r="L1810" s="144" t="str" cm="1">
        <f t="array" ref="L1810">_xlfn.IFS(I1810&lt;=2,"SMALL",I1810&lt;=5,"MEDIUM",I1810&gt;5,"LARGE")</f>
        <v>SMALL</v>
      </c>
      <c r="M1810" s="144" t="str">
        <f t="shared" si="233"/>
        <v>NO</v>
      </c>
      <c r="N1810" s="374">
        <v>4.71</v>
      </c>
      <c r="O1810" s="374">
        <f t="shared" si="234"/>
        <v>5</v>
      </c>
      <c r="P1810" s="158" t="str" cm="1">
        <f t="array" ref="P1810">_xlfn.SWITCH(ROUND(N1810,0),5,"Excellent",4,"Good",3,"ok","Bad")</f>
        <v>Excellent</v>
      </c>
      <c r="Q1810" s="144">
        <v>7</v>
      </c>
      <c r="R1810" s="385">
        <v>42449</v>
      </c>
      <c r="S1810" s="385">
        <v>43805</v>
      </c>
      <c r="T1810" s="144">
        <v>2492</v>
      </c>
      <c r="U1810" s="144" t="s">
        <v>69</v>
      </c>
      <c r="V1810" s="144">
        <v>178</v>
      </c>
      <c r="W1810" s="144" t="str">
        <f t="shared" si="237"/>
        <v>Active</v>
      </c>
      <c r="X1810" s="144">
        <v>2492</v>
      </c>
      <c r="Y1810" s="157" t="s">
        <v>61</v>
      </c>
      <c r="Z1810" s="386">
        <v>0.8</v>
      </c>
      <c r="AA1810" s="386">
        <v>0.83</v>
      </c>
      <c r="AB1810" s="387" t="s">
        <v>62</v>
      </c>
      <c r="AC1810" s="157"/>
    </row>
    <row r="1811" spans="9:29">
      <c r="I1811" s="342">
        <v>2</v>
      </c>
      <c r="J1811" s="144" t="str">
        <f t="shared" si="235"/>
        <v>SMALL</v>
      </c>
      <c r="K1811" s="144" t="str">
        <f t="shared" si="236"/>
        <v>SMALL</v>
      </c>
      <c r="L1811" s="144" t="str" cm="1">
        <f t="array" ref="L1811">_xlfn.IFS(I1811&lt;=2,"SMALL",I1811&lt;=5,"MEDIUM",I1811&gt;5,"LARGE")</f>
        <v>SMALL</v>
      </c>
      <c r="M1811" s="144" t="str">
        <f t="shared" si="233"/>
        <v>YES</v>
      </c>
      <c r="N1811" s="374">
        <v>4.91</v>
      </c>
      <c r="O1811" s="374">
        <f t="shared" si="234"/>
        <v>5</v>
      </c>
      <c r="P1811" s="158" t="str" cm="1">
        <f t="array" ref="P1811">_xlfn.SWITCH(ROUND(N1811,0),5,"Excellent",4,"Good",3,"ok","Bad")</f>
        <v>Excellent</v>
      </c>
      <c r="Q1811" s="144">
        <v>229</v>
      </c>
      <c r="R1811" s="385">
        <v>42455</v>
      </c>
      <c r="S1811" s="385">
        <v>44053</v>
      </c>
      <c r="T1811" s="144">
        <v>2646</v>
      </c>
      <c r="U1811" s="144" t="s">
        <v>69</v>
      </c>
      <c r="V1811" s="144">
        <v>57</v>
      </c>
      <c r="W1811" s="144" t="str">
        <f t="shared" si="237"/>
        <v>Active</v>
      </c>
      <c r="X1811" s="144">
        <v>2646</v>
      </c>
      <c r="Y1811" s="157" t="s">
        <v>70</v>
      </c>
      <c r="Z1811" s="386">
        <v>0.83</v>
      </c>
      <c r="AA1811" s="386">
        <v>0.57999999999999996</v>
      </c>
      <c r="AB1811" s="387" t="s">
        <v>65</v>
      </c>
      <c r="AC1811" s="157"/>
    </row>
    <row r="1812" spans="9:29">
      <c r="I1812" s="342">
        <v>5</v>
      </c>
      <c r="J1812" s="144" t="str">
        <f t="shared" si="235"/>
        <v>LARGE</v>
      </c>
      <c r="K1812" s="144" t="str">
        <f t="shared" si="236"/>
        <v>MEDIUM</v>
      </c>
      <c r="L1812" s="144" t="str" cm="1">
        <f t="array" ref="L1812">_xlfn.IFS(I1812&lt;=2,"SMALL",I1812&lt;=5,"MEDIUM",I1812&gt;5,"LARGE")</f>
        <v>MEDIUM</v>
      </c>
      <c r="M1812" s="144" t="str">
        <f t="shared" si="233"/>
        <v>YES</v>
      </c>
      <c r="N1812" s="374">
        <v>4.92</v>
      </c>
      <c r="O1812" s="374">
        <f t="shared" si="234"/>
        <v>5</v>
      </c>
      <c r="P1812" s="158" t="str" cm="1">
        <f t="array" ref="P1812">_xlfn.SWITCH(ROUND(N1812,0),5,"Excellent",4,"Good",3,"ok","Bad")</f>
        <v>Excellent</v>
      </c>
      <c r="Q1812" s="144">
        <v>192</v>
      </c>
      <c r="R1812" s="385">
        <v>42405</v>
      </c>
      <c r="S1812" s="385">
        <v>44048</v>
      </c>
      <c r="T1812" s="144">
        <v>2310</v>
      </c>
      <c r="U1812" s="144" t="s">
        <v>69</v>
      </c>
      <c r="V1812" s="144">
        <v>325</v>
      </c>
      <c r="W1812" s="144" t="str">
        <f t="shared" si="237"/>
        <v>Active</v>
      </c>
      <c r="X1812" s="144">
        <v>2310</v>
      </c>
      <c r="Y1812" s="157" t="s">
        <v>70</v>
      </c>
      <c r="Z1812" s="386">
        <v>0.7</v>
      </c>
      <c r="AA1812" s="386">
        <v>0.99</v>
      </c>
      <c r="AB1812" s="387" t="s">
        <v>65</v>
      </c>
      <c r="AC1812" s="157"/>
    </row>
    <row r="1813" spans="9:29">
      <c r="I1813" s="342">
        <v>1</v>
      </c>
      <c r="J1813" s="144" t="str">
        <f t="shared" si="235"/>
        <v>SMALL</v>
      </c>
      <c r="K1813" s="144" t="str">
        <f t="shared" si="236"/>
        <v>SMALL</v>
      </c>
      <c r="L1813" s="144" t="str" cm="1">
        <f t="array" ref="L1813">_xlfn.IFS(I1813&lt;=2,"SMALL",I1813&lt;=5,"MEDIUM",I1813&gt;5,"LARGE")</f>
        <v>SMALL</v>
      </c>
      <c r="M1813" s="144" t="str">
        <f t="shared" si="233"/>
        <v>NO</v>
      </c>
      <c r="N1813" s="374">
        <v>4.7300000000000004</v>
      </c>
      <c r="O1813" s="374">
        <f t="shared" si="234"/>
        <v>5</v>
      </c>
      <c r="P1813" s="158" t="str" cm="1">
        <f t="array" ref="P1813">_xlfn.SWITCH(ROUND(N1813,0),5,"Excellent",4,"Good",3,"ok","Bad")</f>
        <v>Excellent</v>
      </c>
      <c r="Q1813" s="144">
        <v>67</v>
      </c>
      <c r="R1813" s="385">
        <v>42408</v>
      </c>
      <c r="S1813" s="385">
        <v>43842</v>
      </c>
      <c r="T1813" s="144">
        <v>1474</v>
      </c>
      <c r="U1813" s="144" t="s">
        <v>73</v>
      </c>
      <c r="V1813" s="144">
        <v>174</v>
      </c>
      <c r="W1813" s="144" t="str">
        <f t="shared" si="237"/>
        <v>Active</v>
      </c>
      <c r="X1813" s="144">
        <v>1474</v>
      </c>
      <c r="Y1813" s="157" t="s">
        <v>64</v>
      </c>
      <c r="Z1813" s="386">
        <v>1</v>
      </c>
      <c r="AA1813" s="386">
        <v>0.8</v>
      </c>
      <c r="AB1813" s="387" t="s">
        <v>62</v>
      </c>
      <c r="AC1813" s="157"/>
    </row>
    <row r="1814" spans="9:29">
      <c r="I1814" s="342">
        <v>2</v>
      </c>
      <c r="J1814" s="144" t="str">
        <f t="shared" si="235"/>
        <v>SMALL</v>
      </c>
      <c r="K1814" s="144" t="str">
        <f t="shared" si="236"/>
        <v>SMALL</v>
      </c>
      <c r="L1814" s="144" t="str" cm="1">
        <f t="array" ref="L1814">_xlfn.IFS(I1814&lt;=2,"SMALL",I1814&lt;=5,"MEDIUM",I1814&gt;5,"LARGE")</f>
        <v>SMALL</v>
      </c>
      <c r="M1814" s="144" t="str">
        <f t="shared" si="233"/>
        <v>NO</v>
      </c>
      <c r="N1814" s="374">
        <v>4.74</v>
      </c>
      <c r="O1814" s="374">
        <f t="shared" si="234"/>
        <v>5</v>
      </c>
      <c r="P1814" s="158" t="str" cm="1">
        <f t="array" ref="P1814">_xlfn.SWITCH(ROUND(N1814,0),5,"Excellent",4,"Good",3,"ok","Bad")</f>
        <v>Excellent</v>
      </c>
      <c r="Q1814" s="144">
        <v>65</v>
      </c>
      <c r="R1814" s="385">
        <v>42412</v>
      </c>
      <c r="S1814" s="385">
        <v>43877</v>
      </c>
      <c r="T1814" s="144">
        <v>2582</v>
      </c>
      <c r="U1814" s="144" t="s">
        <v>60</v>
      </c>
      <c r="V1814" s="144">
        <v>289</v>
      </c>
      <c r="W1814" s="144" t="str">
        <f t="shared" si="237"/>
        <v>Active</v>
      </c>
      <c r="X1814" s="144">
        <v>2582</v>
      </c>
      <c r="Y1814" s="157" t="s">
        <v>61</v>
      </c>
      <c r="Z1814" s="386">
        <v>0.67</v>
      </c>
      <c r="AA1814" s="386">
        <v>0.8</v>
      </c>
      <c r="AB1814" s="387" t="s">
        <v>65</v>
      </c>
      <c r="AC1814" s="157"/>
    </row>
    <row r="1815" spans="9:29">
      <c r="I1815" s="342">
        <v>4</v>
      </c>
      <c r="J1815" s="144" t="str">
        <f t="shared" si="235"/>
        <v>LARGE</v>
      </c>
      <c r="K1815" s="144" t="str">
        <f t="shared" si="236"/>
        <v>MEDIUM</v>
      </c>
      <c r="L1815" s="144" t="str" cm="1">
        <f t="array" ref="L1815">_xlfn.IFS(I1815&lt;=2,"SMALL",I1815&lt;=5,"MEDIUM",I1815&gt;5,"LARGE")</f>
        <v>MEDIUM</v>
      </c>
      <c r="M1815" s="144" t="str">
        <f t="shared" si="233"/>
        <v>NO</v>
      </c>
      <c r="N1815" s="374">
        <v>4.93</v>
      </c>
      <c r="O1815" s="374">
        <f t="shared" si="234"/>
        <v>5</v>
      </c>
      <c r="P1815" s="158" t="str" cm="1">
        <f t="array" ref="P1815">_xlfn.SWITCH(ROUND(N1815,0),5,"Excellent",4,"Good",3,"ok","Bad")</f>
        <v>Excellent</v>
      </c>
      <c r="Q1815" s="144">
        <v>15</v>
      </c>
      <c r="R1815" s="385">
        <v>42573</v>
      </c>
      <c r="S1815" s="385">
        <v>43829</v>
      </c>
      <c r="T1815" s="144">
        <v>1101</v>
      </c>
      <c r="U1815" s="144" t="s">
        <v>69</v>
      </c>
      <c r="V1815" s="144">
        <v>329</v>
      </c>
      <c r="W1815" s="144" t="str">
        <f t="shared" si="237"/>
        <v>Active</v>
      </c>
      <c r="X1815" s="144">
        <v>1101</v>
      </c>
      <c r="Y1815" s="157" t="s">
        <v>70</v>
      </c>
      <c r="Z1815" s="386">
        <v>1</v>
      </c>
      <c r="AA1815" s="386">
        <v>1</v>
      </c>
      <c r="AB1815" s="387" t="s">
        <v>62</v>
      </c>
      <c r="AC1815" s="157"/>
    </row>
    <row r="1816" spans="9:29">
      <c r="I1816" s="342">
        <v>4</v>
      </c>
      <c r="J1816" s="144" t="str">
        <f t="shared" si="235"/>
        <v>LARGE</v>
      </c>
      <c r="K1816" s="144" t="str">
        <f t="shared" si="236"/>
        <v>MEDIUM</v>
      </c>
      <c r="L1816" s="144" t="str" cm="1">
        <f t="array" ref="L1816">_xlfn.IFS(I1816&lt;=2,"SMALL",I1816&lt;=5,"MEDIUM",I1816&gt;5,"LARGE")</f>
        <v>MEDIUM</v>
      </c>
      <c r="M1816" s="144" t="str">
        <f t="shared" si="233"/>
        <v>NO</v>
      </c>
      <c r="N1816" s="374">
        <v>4.66</v>
      </c>
      <c r="O1816" s="374">
        <f t="shared" si="234"/>
        <v>5</v>
      </c>
      <c r="P1816" s="158" t="str" cm="1">
        <f t="array" ref="P1816">_xlfn.SWITCH(ROUND(N1816,0),5,"Excellent",4,"Good",3,"ok","Bad")</f>
        <v>Excellent</v>
      </c>
      <c r="Q1816" s="144">
        <v>144</v>
      </c>
      <c r="R1816" s="385">
        <v>42415</v>
      </c>
      <c r="S1816" s="385">
        <v>43898</v>
      </c>
      <c r="T1816" s="144">
        <v>2210</v>
      </c>
      <c r="U1816" s="144" t="s">
        <v>69</v>
      </c>
      <c r="V1816" s="144">
        <v>350</v>
      </c>
      <c r="W1816" s="144" t="str">
        <f t="shared" si="237"/>
        <v>Active</v>
      </c>
      <c r="X1816" s="144">
        <v>2210</v>
      </c>
      <c r="Y1816" s="157" t="s">
        <v>61</v>
      </c>
      <c r="Z1816" s="386">
        <v>1</v>
      </c>
      <c r="AA1816" s="386">
        <v>0.83</v>
      </c>
      <c r="AB1816" s="387" t="s">
        <v>62</v>
      </c>
      <c r="AC1816" s="157"/>
    </row>
    <row r="1817" spans="9:29">
      <c r="I1817" s="342">
        <v>2</v>
      </c>
      <c r="J1817" s="144" t="str">
        <f t="shared" si="235"/>
        <v>SMALL</v>
      </c>
      <c r="K1817" s="144" t="str">
        <f t="shared" si="236"/>
        <v>SMALL</v>
      </c>
      <c r="L1817" s="144" t="str" cm="1">
        <f t="array" ref="L1817">_xlfn.IFS(I1817&lt;=2,"SMALL",I1817&lt;=5,"MEDIUM",I1817&gt;5,"LARGE")</f>
        <v>SMALL</v>
      </c>
      <c r="M1817" s="144" t="str">
        <f t="shared" si="233"/>
        <v>NO</v>
      </c>
      <c r="N1817" s="374">
        <v>5</v>
      </c>
      <c r="O1817" s="374">
        <f t="shared" si="234"/>
        <v>5</v>
      </c>
      <c r="P1817" s="158" t="str" cm="1">
        <f t="array" ref="P1817">_xlfn.SWITCH(ROUND(N1817,0),5,"Excellent",4,"Good",3,"ok","Bad")</f>
        <v>Excellent</v>
      </c>
      <c r="Q1817" s="144">
        <v>42</v>
      </c>
      <c r="R1817" s="385">
        <v>42408</v>
      </c>
      <c r="S1817" s="385">
        <v>43530</v>
      </c>
      <c r="T1817" s="144">
        <v>2623</v>
      </c>
      <c r="U1817" s="144" t="s">
        <v>60</v>
      </c>
      <c r="V1817" s="144">
        <v>83</v>
      </c>
      <c r="W1817" s="144" t="str">
        <f t="shared" si="237"/>
        <v>Active</v>
      </c>
      <c r="X1817" s="144">
        <v>2623</v>
      </c>
      <c r="Y1817" s="157" t="s">
        <v>70</v>
      </c>
      <c r="Z1817" s="386">
        <v>1</v>
      </c>
      <c r="AA1817" s="386">
        <v>0.95</v>
      </c>
      <c r="AB1817" s="387" t="s">
        <v>62</v>
      </c>
      <c r="AC1817" s="157"/>
    </row>
    <row r="1818" spans="9:29">
      <c r="I1818" s="342">
        <v>1</v>
      </c>
      <c r="J1818" s="144" t="str">
        <f t="shared" si="235"/>
        <v>SMALL</v>
      </c>
      <c r="K1818" s="144" t="str">
        <f t="shared" si="236"/>
        <v>SMALL</v>
      </c>
      <c r="L1818" s="144" t="str" cm="1">
        <f t="array" ref="L1818">_xlfn.IFS(I1818&lt;=2,"SMALL",I1818&lt;=5,"MEDIUM",I1818&gt;5,"LARGE")</f>
        <v>SMALL</v>
      </c>
      <c r="M1818" s="144" t="str">
        <f t="shared" si="233"/>
        <v>NO</v>
      </c>
      <c r="N1818" s="374">
        <v>4.66</v>
      </c>
      <c r="O1818" s="374">
        <f t="shared" si="234"/>
        <v>5</v>
      </c>
      <c r="P1818" s="158" t="str" cm="1">
        <f t="array" ref="P1818">_xlfn.SWITCH(ROUND(N1818,0),5,"Excellent",4,"Good",3,"ok","Bad")</f>
        <v>Excellent</v>
      </c>
      <c r="Q1818" s="144">
        <v>77</v>
      </c>
      <c r="R1818" s="385">
        <v>42495</v>
      </c>
      <c r="S1818" s="385">
        <v>43832</v>
      </c>
      <c r="T1818" s="144">
        <v>2659</v>
      </c>
      <c r="U1818" s="144" t="s">
        <v>60</v>
      </c>
      <c r="V1818" s="144">
        <v>89</v>
      </c>
      <c r="W1818" s="144" t="str">
        <f t="shared" si="237"/>
        <v>Active</v>
      </c>
      <c r="X1818" s="144">
        <v>2659</v>
      </c>
      <c r="Y1818" s="157" t="s">
        <v>64</v>
      </c>
      <c r="Z1818" s="386">
        <v>1</v>
      </c>
      <c r="AA1818" s="386">
        <v>1</v>
      </c>
      <c r="AB1818" s="387" t="s">
        <v>65</v>
      </c>
      <c r="AC1818" s="157"/>
    </row>
    <row r="1819" spans="9:29">
      <c r="I1819" s="342">
        <v>2</v>
      </c>
      <c r="J1819" s="144" t="str">
        <f t="shared" si="235"/>
        <v>SMALL</v>
      </c>
      <c r="K1819" s="144" t="str">
        <f t="shared" si="236"/>
        <v>SMALL</v>
      </c>
      <c r="L1819" s="144" t="str" cm="1">
        <f t="array" ref="L1819">_xlfn.IFS(I1819&lt;=2,"SMALL",I1819&lt;=5,"MEDIUM",I1819&gt;5,"LARGE")</f>
        <v>SMALL</v>
      </c>
      <c r="M1819" s="144" t="str">
        <f t="shared" si="233"/>
        <v>YES</v>
      </c>
      <c r="N1819" s="374">
        <v>4.91</v>
      </c>
      <c r="O1819" s="374">
        <f t="shared" si="234"/>
        <v>5</v>
      </c>
      <c r="P1819" s="158" t="str" cm="1">
        <f t="array" ref="P1819">_xlfn.SWITCH(ROUND(N1819,0),5,"Excellent",4,"Good",3,"ok","Bad")</f>
        <v>Excellent</v>
      </c>
      <c r="Q1819" s="144">
        <v>148</v>
      </c>
      <c r="R1819" s="385">
        <v>42482</v>
      </c>
      <c r="S1819" s="385">
        <v>43890</v>
      </c>
      <c r="T1819" s="144">
        <v>1653</v>
      </c>
      <c r="U1819" s="144" t="s">
        <v>69</v>
      </c>
      <c r="V1819" s="144">
        <v>312</v>
      </c>
      <c r="W1819" s="144" t="str">
        <f t="shared" si="237"/>
        <v>Active</v>
      </c>
      <c r="X1819" s="144">
        <v>1653</v>
      </c>
      <c r="Y1819" s="157" t="s">
        <v>70</v>
      </c>
      <c r="Z1819" s="386">
        <v>1</v>
      </c>
      <c r="AA1819" s="386">
        <v>1</v>
      </c>
      <c r="AB1819" s="387" t="s">
        <v>62</v>
      </c>
      <c r="AC1819" s="157"/>
    </row>
    <row r="1820" spans="9:29">
      <c r="I1820" s="342">
        <v>2</v>
      </c>
      <c r="J1820" s="144" t="str">
        <f t="shared" si="235"/>
        <v>SMALL</v>
      </c>
      <c r="K1820" s="144" t="str">
        <f t="shared" si="236"/>
        <v>SMALL</v>
      </c>
      <c r="L1820" s="144" t="str" cm="1">
        <f t="array" ref="L1820">_xlfn.IFS(I1820&lt;=2,"SMALL",I1820&lt;=5,"MEDIUM",I1820&gt;5,"LARGE")</f>
        <v>SMALL</v>
      </c>
      <c r="M1820" s="144" t="str">
        <f t="shared" si="233"/>
        <v>NO</v>
      </c>
      <c r="N1820" s="374">
        <v>4.51</v>
      </c>
      <c r="O1820" s="374">
        <f t="shared" si="234"/>
        <v>5</v>
      </c>
      <c r="P1820" s="158" t="str" cm="1">
        <f t="array" ref="P1820">_xlfn.SWITCH(ROUND(N1820,0),5,"Excellent",4,"Good",3,"ok","Bad")</f>
        <v>Excellent</v>
      </c>
      <c r="Q1820" s="144">
        <v>235</v>
      </c>
      <c r="R1820" s="385">
        <v>42477</v>
      </c>
      <c r="S1820" s="385">
        <v>43996</v>
      </c>
      <c r="T1820" s="144">
        <v>2661</v>
      </c>
      <c r="U1820" s="144" t="s">
        <v>60</v>
      </c>
      <c r="V1820" s="144">
        <v>365</v>
      </c>
      <c r="W1820" s="144" t="str">
        <f t="shared" si="237"/>
        <v>Active</v>
      </c>
      <c r="X1820" s="144">
        <v>2661</v>
      </c>
      <c r="Y1820" s="157" t="s">
        <v>64</v>
      </c>
      <c r="Z1820" s="386">
        <v>1</v>
      </c>
      <c r="AA1820" s="386">
        <v>0.94</v>
      </c>
      <c r="AB1820" s="387" t="s">
        <v>65</v>
      </c>
      <c r="AC1820" s="157"/>
    </row>
    <row r="1821" spans="9:29">
      <c r="I1821" s="342">
        <v>2</v>
      </c>
      <c r="J1821" s="144" t="str">
        <f t="shared" si="235"/>
        <v>SMALL</v>
      </c>
      <c r="K1821" s="144" t="str">
        <f t="shared" si="236"/>
        <v>SMALL</v>
      </c>
      <c r="L1821" s="144" t="str" cm="1">
        <f t="array" ref="L1821">_xlfn.IFS(I1821&lt;=2,"SMALL",I1821&lt;=5,"MEDIUM",I1821&gt;5,"LARGE")</f>
        <v>SMALL</v>
      </c>
      <c r="M1821" s="144" t="str">
        <f t="shared" si="233"/>
        <v>NO</v>
      </c>
      <c r="N1821" s="374">
        <v>4.91</v>
      </c>
      <c r="O1821" s="374">
        <f t="shared" si="234"/>
        <v>5</v>
      </c>
      <c r="P1821" s="158" t="str" cm="1">
        <f t="array" ref="P1821">_xlfn.SWITCH(ROUND(N1821,0),5,"Excellent",4,"Good",3,"ok","Bad")</f>
        <v>Excellent</v>
      </c>
      <c r="Q1821" s="144">
        <v>22</v>
      </c>
      <c r="R1821" s="385">
        <v>43415</v>
      </c>
      <c r="S1821" s="385">
        <v>44006</v>
      </c>
      <c r="T1821" s="144">
        <v>2077</v>
      </c>
      <c r="U1821" s="144" t="s">
        <v>69</v>
      </c>
      <c r="V1821" s="144">
        <v>365</v>
      </c>
      <c r="W1821" s="144" t="str">
        <f t="shared" si="237"/>
        <v>Active</v>
      </c>
      <c r="X1821" s="144">
        <v>2077</v>
      </c>
      <c r="Y1821" s="157" t="s">
        <v>70</v>
      </c>
      <c r="Z1821" s="386">
        <v>1</v>
      </c>
      <c r="AA1821" s="386">
        <v>0.83</v>
      </c>
      <c r="AB1821" s="387" t="s">
        <v>62</v>
      </c>
      <c r="AC1821" s="157"/>
    </row>
    <row r="1822" spans="9:29">
      <c r="I1822" s="342">
        <v>2</v>
      </c>
      <c r="J1822" s="144" t="str">
        <f t="shared" si="235"/>
        <v>SMALL</v>
      </c>
      <c r="K1822" s="144" t="str">
        <f t="shared" si="236"/>
        <v>SMALL</v>
      </c>
      <c r="L1822" s="144" t="str" cm="1">
        <f t="array" ref="L1822">_xlfn.IFS(I1822&lt;=2,"SMALL",I1822&lt;=5,"MEDIUM",I1822&gt;5,"LARGE")</f>
        <v>SMALL</v>
      </c>
      <c r="M1822" s="144" t="str">
        <f t="shared" si="233"/>
        <v>NO</v>
      </c>
      <c r="N1822" s="374">
        <v>4.67</v>
      </c>
      <c r="O1822" s="374">
        <f t="shared" si="234"/>
        <v>5</v>
      </c>
      <c r="P1822" s="158" t="str" cm="1">
        <f t="array" ref="P1822">_xlfn.SWITCH(ROUND(N1822,0),5,"Excellent",4,"Good",3,"ok","Bad")</f>
        <v>Excellent</v>
      </c>
      <c r="Q1822" s="144">
        <v>6</v>
      </c>
      <c r="R1822" s="385">
        <v>42552</v>
      </c>
      <c r="S1822" s="385">
        <v>43890</v>
      </c>
      <c r="T1822" s="144">
        <v>337</v>
      </c>
      <c r="U1822" s="144" t="s">
        <v>69</v>
      </c>
      <c r="V1822" s="144">
        <v>349</v>
      </c>
      <c r="W1822" s="144" t="str">
        <f t="shared" si="237"/>
        <v>Active</v>
      </c>
      <c r="X1822" s="144">
        <v>337</v>
      </c>
      <c r="Y1822" s="157" t="s">
        <v>61</v>
      </c>
      <c r="Z1822" s="386">
        <v>1</v>
      </c>
      <c r="AA1822" s="386">
        <v>1</v>
      </c>
      <c r="AB1822" s="387" t="s">
        <v>65</v>
      </c>
      <c r="AC1822" s="157"/>
    </row>
    <row r="1823" spans="9:29">
      <c r="I1823" s="342">
        <v>2</v>
      </c>
      <c r="J1823" s="144" t="str">
        <f t="shared" si="235"/>
        <v>SMALL</v>
      </c>
      <c r="K1823" s="144" t="str">
        <f t="shared" si="236"/>
        <v>SMALL</v>
      </c>
      <c r="L1823" s="144" t="str" cm="1">
        <f t="array" ref="L1823">_xlfn.IFS(I1823&lt;=2,"SMALL",I1823&lt;=5,"MEDIUM",I1823&gt;5,"LARGE")</f>
        <v>SMALL</v>
      </c>
      <c r="M1823" s="144" t="str">
        <f t="shared" si="233"/>
        <v>NO</v>
      </c>
      <c r="N1823" s="374">
        <v>4.99</v>
      </c>
      <c r="O1823" s="374">
        <f t="shared" si="234"/>
        <v>5</v>
      </c>
      <c r="P1823" s="158" t="str" cm="1">
        <f t="array" ref="P1823">_xlfn.SWITCH(ROUND(N1823,0),5,"Excellent",4,"Good",3,"ok","Bad")</f>
        <v>Excellent</v>
      </c>
      <c r="Q1823" s="144">
        <v>94</v>
      </c>
      <c r="R1823" s="385">
        <v>42983</v>
      </c>
      <c r="S1823" s="385">
        <v>43891</v>
      </c>
      <c r="T1823" s="144">
        <v>1367</v>
      </c>
      <c r="U1823" s="144" t="s">
        <v>60</v>
      </c>
      <c r="V1823" s="144">
        <v>128</v>
      </c>
      <c r="W1823" s="144" t="str">
        <f t="shared" si="237"/>
        <v>Active</v>
      </c>
      <c r="X1823" s="144">
        <v>1367</v>
      </c>
      <c r="Y1823" s="157" t="s">
        <v>70</v>
      </c>
      <c r="Z1823" s="386">
        <v>1</v>
      </c>
      <c r="AA1823" s="386">
        <v>0.5</v>
      </c>
      <c r="AB1823" s="387" t="s">
        <v>65</v>
      </c>
      <c r="AC1823" s="157"/>
    </row>
    <row r="1824" spans="9:29">
      <c r="I1824" s="342">
        <v>4</v>
      </c>
      <c r="J1824" s="144" t="str">
        <f t="shared" si="235"/>
        <v>LARGE</v>
      </c>
      <c r="K1824" s="144" t="str">
        <f t="shared" si="236"/>
        <v>MEDIUM</v>
      </c>
      <c r="L1824" s="144" t="str" cm="1">
        <f t="array" ref="L1824">_xlfn.IFS(I1824&lt;=2,"SMALL",I1824&lt;=5,"MEDIUM",I1824&gt;5,"LARGE")</f>
        <v>MEDIUM</v>
      </c>
      <c r="M1824" s="144" t="str">
        <f t="shared" si="233"/>
        <v>NO</v>
      </c>
      <c r="N1824" s="374">
        <v>4</v>
      </c>
      <c r="O1824" s="374">
        <f t="shared" si="234"/>
        <v>4</v>
      </c>
      <c r="P1824" s="158" t="str" cm="1">
        <f t="array" ref="P1824">_xlfn.SWITCH(ROUND(N1824,0),5,"Excellent",4,"Good",3,"ok","Bad")</f>
        <v>Good</v>
      </c>
      <c r="Q1824" s="144">
        <v>3</v>
      </c>
      <c r="R1824" s="385">
        <v>42441</v>
      </c>
      <c r="S1824" s="385">
        <v>43744</v>
      </c>
      <c r="T1824" s="144">
        <v>2354</v>
      </c>
      <c r="U1824" s="144" t="s">
        <v>69</v>
      </c>
      <c r="V1824" s="144">
        <v>228</v>
      </c>
      <c r="W1824" s="144" t="str">
        <f t="shared" si="237"/>
        <v>Active</v>
      </c>
      <c r="X1824" s="144">
        <v>2354</v>
      </c>
      <c r="Y1824" s="157" t="s">
        <v>70</v>
      </c>
      <c r="Z1824" s="386">
        <v>1</v>
      </c>
      <c r="AA1824" s="386">
        <v>0.97</v>
      </c>
      <c r="AB1824" s="387" t="s">
        <v>62</v>
      </c>
      <c r="AC1824" s="157"/>
    </row>
    <row r="1825" spans="9:29">
      <c r="I1825" s="342">
        <v>6</v>
      </c>
      <c r="J1825" s="144" t="str">
        <f t="shared" si="235"/>
        <v>LARGE</v>
      </c>
      <c r="K1825" s="144" t="str">
        <f t="shared" si="236"/>
        <v>LARGE</v>
      </c>
      <c r="L1825" s="144" t="str" cm="1">
        <f t="array" ref="L1825">_xlfn.IFS(I1825&lt;=2,"SMALL",I1825&lt;=5,"MEDIUM",I1825&gt;5,"LARGE")</f>
        <v>LARGE</v>
      </c>
      <c r="M1825" s="144" t="str">
        <f t="shared" si="233"/>
        <v>NO</v>
      </c>
      <c r="N1825" s="374">
        <v>4.8899999999999997</v>
      </c>
      <c r="O1825" s="374">
        <f t="shared" si="234"/>
        <v>5</v>
      </c>
      <c r="P1825" s="158" t="str" cm="1">
        <f t="array" ref="P1825">_xlfn.SWITCH(ROUND(N1825,0),5,"Excellent",4,"Good",3,"ok","Bad")</f>
        <v>Excellent</v>
      </c>
      <c r="Q1825" s="144">
        <v>27</v>
      </c>
      <c r="R1825" s="385">
        <v>42437</v>
      </c>
      <c r="S1825" s="385">
        <v>43906</v>
      </c>
      <c r="T1825" s="144">
        <v>1799</v>
      </c>
      <c r="U1825" s="144" t="s">
        <v>69</v>
      </c>
      <c r="V1825" s="144">
        <v>87</v>
      </c>
      <c r="W1825" s="144" t="str">
        <f t="shared" si="237"/>
        <v>Active</v>
      </c>
      <c r="X1825" s="144">
        <v>1799</v>
      </c>
      <c r="Y1825" s="157" t="s">
        <v>70</v>
      </c>
      <c r="Z1825" s="386">
        <v>0.86</v>
      </c>
      <c r="AA1825" s="386">
        <v>0.93</v>
      </c>
      <c r="AB1825" s="387" t="s">
        <v>62</v>
      </c>
      <c r="AC1825" s="157"/>
    </row>
    <row r="1826" spans="9:29">
      <c r="I1826" s="342">
        <v>2</v>
      </c>
      <c r="J1826" s="144" t="str">
        <f t="shared" si="235"/>
        <v>SMALL</v>
      </c>
      <c r="K1826" s="144" t="str">
        <f t="shared" si="236"/>
        <v>SMALL</v>
      </c>
      <c r="L1826" s="144" t="str" cm="1">
        <f t="array" ref="L1826">_xlfn.IFS(I1826&lt;=2,"SMALL",I1826&lt;=5,"MEDIUM",I1826&gt;5,"LARGE")</f>
        <v>SMALL</v>
      </c>
      <c r="M1826" s="144" t="str">
        <f t="shared" si="233"/>
        <v>NO</v>
      </c>
      <c r="N1826" s="374">
        <v>4.67</v>
      </c>
      <c r="O1826" s="374">
        <f t="shared" si="234"/>
        <v>5</v>
      </c>
      <c r="P1826" s="158" t="str" cm="1">
        <f t="array" ref="P1826">_xlfn.SWITCH(ROUND(N1826,0),5,"Excellent",4,"Good",3,"ok","Bad")</f>
        <v>Excellent</v>
      </c>
      <c r="Q1826" s="144">
        <v>138</v>
      </c>
      <c r="R1826" s="385">
        <v>42406</v>
      </c>
      <c r="S1826" s="385">
        <v>43891</v>
      </c>
      <c r="T1826" s="144">
        <v>983</v>
      </c>
      <c r="U1826" s="144" t="s">
        <v>60</v>
      </c>
      <c r="V1826" s="144">
        <v>296</v>
      </c>
      <c r="W1826" s="144" t="str">
        <f t="shared" si="237"/>
        <v>Active</v>
      </c>
      <c r="X1826" s="144">
        <v>983</v>
      </c>
      <c r="Y1826" s="157" t="s">
        <v>70</v>
      </c>
      <c r="Z1826" s="386">
        <v>1</v>
      </c>
      <c r="AA1826" s="386">
        <v>0.98</v>
      </c>
      <c r="AB1826" s="387" t="s">
        <v>65</v>
      </c>
      <c r="AC1826" s="157"/>
    </row>
    <row r="1827" spans="9:29">
      <c r="I1827" s="342">
        <v>1</v>
      </c>
      <c r="J1827" s="144" t="str">
        <f t="shared" si="235"/>
        <v>SMALL</v>
      </c>
      <c r="K1827" s="144" t="str">
        <f t="shared" si="236"/>
        <v>SMALL</v>
      </c>
      <c r="L1827" s="144" t="str" cm="1">
        <f t="array" ref="L1827">_xlfn.IFS(I1827&lt;=2,"SMALL",I1827&lt;=5,"MEDIUM",I1827&gt;5,"LARGE")</f>
        <v>SMALL</v>
      </c>
      <c r="M1827" s="144" t="str">
        <f t="shared" si="233"/>
        <v>NO</v>
      </c>
      <c r="N1827" s="374">
        <v>4.93</v>
      </c>
      <c r="O1827" s="374">
        <f t="shared" si="234"/>
        <v>5</v>
      </c>
      <c r="P1827" s="158" t="str" cm="1">
        <f t="array" ref="P1827">_xlfn.SWITCH(ROUND(N1827,0),5,"Excellent",4,"Good",3,"ok","Bad")</f>
        <v>Excellent</v>
      </c>
      <c r="Q1827" s="144">
        <v>15</v>
      </c>
      <c r="R1827" s="385">
        <v>42852</v>
      </c>
      <c r="S1827" s="385">
        <v>43871</v>
      </c>
      <c r="T1827" s="144">
        <v>69</v>
      </c>
      <c r="U1827" s="144" t="s">
        <v>69</v>
      </c>
      <c r="V1827" s="144">
        <v>78</v>
      </c>
      <c r="W1827" s="144" t="str">
        <f t="shared" si="237"/>
        <v>Active</v>
      </c>
      <c r="X1827" s="144">
        <v>69</v>
      </c>
      <c r="Y1827" s="157" t="s">
        <v>64</v>
      </c>
      <c r="Z1827" s="386">
        <v>0.8</v>
      </c>
      <c r="AA1827" s="386">
        <v>0.67</v>
      </c>
      <c r="AB1827" s="387" t="s">
        <v>62</v>
      </c>
      <c r="AC1827" s="157"/>
    </row>
    <row r="1828" spans="9:29">
      <c r="I1828" s="342">
        <v>2</v>
      </c>
      <c r="J1828" s="144" t="str">
        <f t="shared" si="235"/>
        <v>SMALL</v>
      </c>
      <c r="K1828" s="144" t="str">
        <f t="shared" si="236"/>
        <v>SMALL</v>
      </c>
      <c r="L1828" s="144" t="str" cm="1">
        <f t="array" ref="L1828">_xlfn.IFS(I1828&lt;=2,"SMALL",I1828&lt;=5,"MEDIUM",I1828&gt;5,"LARGE")</f>
        <v>SMALL</v>
      </c>
      <c r="M1828" s="144" t="str">
        <f t="shared" si="233"/>
        <v>NO</v>
      </c>
      <c r="N1828" s="374">
        <v>4.74</v>
      </c>
      <c r="O1828" s="374">
        <f t="shared" si="234"/>
        <v>5</v>
      </c>
      <c r="P1828" s="158" t="str" cm="1">
        <f t="array" ref="P1828">_xlfn.SWITCH(ROUND(N1828,0),5,"Excellent",4,"Good",3,"ok","Bad")</f>
        <v>Excellent</v>
      </c>
      <c r="Q1828" s="144">
        <v>87</v>
      </c>
      <c r="R1828" s="385">
        <v>42443</v>
      </c>
      <c r="S1828" s="385">
        <v>44034</v>
      </c>
      <c r="T1828" s="144">
        <v>2242</v>
      </c>
      <c r="U1828" s="144" t="s">
        <v>60</v>
      </c>
      <c r="V1828" s="144">
        <v>88</v>
      </c>
      <c r="W1828" s="144" t="str">
        <f t="shared" si="237"/>
        <v>Active</v>
      </c>
      <c r="X1828" s="144">
        <v>2242</v>
      </c>
      <c r="Y1828" s="157" t="s">
        <v>70</v>
      </c>
      <c r="Z1828" s="386">
        <v>1</v>
      </c>
      <c r="AA1828" s="386">
        <v>0.71</v>
      </c>
      <c r="AB1828" s="387" t="s">
        <v>65</v>
      </c>
      <c r="AC1828" s="157"/>
    </row>
    <row r="1829" spans="9:29">
      <c r="I1829" s="342">
        <v>2</v>
      </c>
      <c r="J1829" s="144" t="str">
        <f t="shared" si="235"/>
        <v>SMALL</v>
      </c>
      <c r="K1829" s="144" t="str">
        <f t="shared" si="236"/>
        <v>SMALL</v>
      </c>
      <c r="L1829" s="144" t="str" cm="1">
        <f t="array" ref="L1829">_xlfn.IFS(I1829&lt;=2,"SMALL",I1829&lt;=5,"MEDIUM",I1829&gt;5,"LARGE")</f>
        <v>SMALL</v>
      </c>
      <c r="M1829" s="144" t="str">
        <f t="shared" si="233"/>
        <v>NO</v>
      </c>
      <c r="N1829" s="374">
        <v>4.43</v>
      </c>
      <c r="O1829" s="374">
        <f t="shared" si="234"/>
        <v>4</v>
      </c>
      <c r="P1829" s="158" t="str" cm="1">
        <f t="array" ref="P1829">_xlfn.SWITCH(ROUND(N1829,0),5,"Excellent",4,"Good",3,"ok","Bad")</f>
        <v>Good</v>
      </c>
      <c r="Q1829" s="144">
        <v>98</v>
      </c>
      <c r="R1829" s="385">
        <v>43009</v>
      </c>
      <c r="S1829" s="385">
        <v>43902</v>
      </c>
      <c r="T1829" s="144">
        <v>2126</v>
      </c>
      <c r="U1829" s="144" t="s">
        <v>60</v>
      </c>
      <c r="V1829" s="144">
        <v>86</v>
      </c>
      <c r="W1829" s="144" t="str">
        <f t="shared" si="237"/>
        <v>Active</v>
      </c>
      <c r="X1829" s="144">
        <v>2126</v>
      </c>
      <c r="Y1829" s="157" t="s">
        <v>64</v>
      </c>
      <c r="Z1829" s="386">
        <v>1</v>
      </c>
      <c r="AA1829" s="386">
        <v>0.81</v>
      </c>
      <c r="AB1829" s="387" t="s">
        <v>62</v>
      </c>
      <c r="AC1829" s="157"/>
    </row>
    <row r="1830" spans="9:29">
      <c r="I1830" s="342">
        <v>2</v>
      </c>
      <c r="J1830" s="144" t="str">
        <f t="shared" si="235"/>
        <v>SMALL</v>
      </c>
      <c r="K1830" s="144" t="str">
        <f t="shared" si="236"/>
        <v>SMALL</v>
      </c>
      <c r="L1830" s="144" t="str" cm="1">
        <f t="array" ref="L1830">_xlfn.IFS(I1830&lt;=2,"SMALL",I1830&lt;=5,"MEDIUM",I1830&gt;5,"LARGE")</f>
        <v>SMALL</v>
      </c>
      <c r="M1830" s="144" t="str">
        <f t="shared" si="233"/>
        <v>NO</v>
      </c>
      <c r="N1830" s="374">
        <v>4.67</v>
      </c>
      <c r="O1830" s="374">
        <f t="shared" si="234"/>
        <v>5</v>
      </c>
      <c r="P1830" s="158" t="str" cm="1">
        <f t="array" ref="P1830">_xlfn.SWITCH(ROUND(N1830,0),5,"Excellent",4,"Good",3,"ok","Bad")</f>
        <v>Excellent</v>
      </c>
      <c r="Q1830" s="144">
        <v>3</v>
      </c>
      <c r="R1830" s="385">
        <v>42449</v>
      </c>
      <c r="S1830" s="385">
        <v>43388</v>
      </c>
      <c r="T1830" s="144">
        <v>337</v>
      </c>
      <c r="U1830" s="144" t="s">
        <v>69</v>
      </c>
      <c r="V1830" s="144">
        <v>365</v>
      </c>
      <c r="W1830" s="144" t="str">
        <f t="shared" si="237"/>
        <v>Active</v>
      </c>
      <c r="X1830" s="144">
        <v>337</v>
      </c>
      <c r="Y1830" s="157" t="s">
        <v>70</v>
      </c>
      <c r="Z1830" s="386">
        <v>0.8</v>
      </c>
      <c r="AA1830" s="386">
        <v>0.96</v>
      </c>
      <c r="AB1830" s="387" t="s">
        <v>62</v>
      </c>
      <c r="AC1830" s="157"/>
    </row>
    <row r="1831" spans="9:29">
      <c r="I1831" s="342">
        <v>2</v>
      </c>
      <c r="J1831" s="144" t="str">
        <f t="shared" si="235"/>
        <v>SMALL</v>
      </c>
      <c r="K1831" s="144" t="str">
        <f t="shared" si="236"/>
        <v>SMALL</v>
      </c>
      <c r="L1831" s="144" t="str" cm="1">
        <f t="array" ref="L1831">_xlfn.IFS(I1831&lt;=2,"SMALL",I1831&lt;=5,"MEDIUM",I1831&gt;5,"LARGE")</f>
        <v>SMALL</v>
      </c>
      <c r="M1831" s="144" t="str">
        <f t="shared" si="233"/>
        <v>YES</v>
      </c>
      <c r="N1831" s="374">
        <v>4.84</v>
      </c>
      <c r="O1831" s="374">
        <f t="shared" si="234"/>
        <v>5</v>
      </c>
      <c r="P1831" s="158" t="str" cm="1">
        <f t="array" ref="P1831">_xlfn.SWITCH(ROUND(N1831,0),5,"Excellent",4,"Good",3,"ok","Bad")</f>
        <v>Excellent</v>
      </c>
      <c r="Q1831" s="144">
        <v>134</v>
      </c>
      <c r="R1831" s="385">
        <v>42489</v>
      </c>
      <c r="S1831" s="385">
        <v>43876</v>
      </c>
      <c r="T1831" s="144">
        <v>2356</v>
      </c>
      <c r="U1831" s="144" t="s">
        <v>60</v>
      </c>
      <c r="V1831" s="144">
        <v>75</v>
      </c>
      <c r="W1831" s="144" t="str">
        <f t="shared" si="237"/>
        <v>Active</v>
      </c>
      <c r="X1831" s="144">
        <v>2356</v>
      </c>
      <c r="Y1831" s="157" t="s">
        <v>70</v>
      </c>
      <c r="Z1831" s="386">
        <v>1</v>
      </c>
      <c r="AA1831" s="386">
        <v>0.94</v>
      </c>
      <c r="AB1831" s="387" t="s">
        <v>65</v>
      </c>
      <c r="AC1831" s="157"/>
    </row>
    <row r="1832" spans="9:29">
      <c r="I1832" s="342">
        <v>3</v>
      </c>
      <c r="J1832" s="144" t="str">
        <f t="shared" si="235"/>
        <v>LARGE</v>
      </c>
      <c r="K1832" s="144" t="str">
        <f t="shared" si="236"/>
        <v>MEDIUM</v>
      </c>
      <c r="L1832" s="144" t="str" cm="1">
        <f t="array" ref="L1832">_xlfn.IFS(I1832&lt;=2,"SMALL",I1832&lt;=5,"MEDIUM",I1832&gt;5,"LARGE")</f>
        <v>MEDIUM</v>
      </c>
      <c r="M1832" s="144" t="str">
        <f t="shared" si="233"/>
        <v>NO</v>
      </c>
      <c r="N1832" s="374">
        <v>5</v>
      </c>
      <c r="O1832" s="374">
        <f t="shared" si="234"/>
        <v>5</v>
      </c>
      <c r="P1832" s="158" t="str" cm="1">
        <f t="array" ref="P1832">_xlfn.SWITCH(ROUND(N1832,0),5,"Excellent",4,"Good",3,"ok","Bad")</f>
        <v>Excellent</v>
      </c>
      <c r="Q1832" s="144">
        <v>7</v>
      </c>
      <c r="R1832" s="385">
        <v>42672</v>
      </c>
      <c r="S1832" s="385">
        <v>43837</v>
      </c>
      <c r="T1832" s="144">
        <v>1874</v>
      </c>
      <c r="U1832" s="144" t="s">
        <v>69</v>
      </c>
      <c r="V1832" s="144">
        <v>6</v>
      </c>
      <c r="W1832" s="144" t="str">
        <f t="shared" si="237"/>
        <v>Active</v>
      </c>
      <c r="X1832" s="144">
        <v>1874</v>
      </c>
      <c r="Y1832" s="157" t="s">
        <v>64</v>
      </c>
      <c r="Z1832" s="386">
        <v>1</v>
      </c>
      <c r="AA1832" s="386">
        <v>1</v>
      </c>
      <c r="AB1832" s="387" t="s">
        <v>65</v>
      </c>
      <c r="AC1832" s="157"/>
    </row>
    <row r="1833" spans="9:29">
      <c r="I1833" s="342">
        <v>7</v>
      </c>
      <c r="J1833" s="144" t="str">
        <f t="shared" si="235"/>
        <v>LARGE</v>
      </c>
      <c r="K1833" s="144" t="str">
        <f t="shared" si="236"/>
        <v>LARGE</v>
      </c>
      <c r="L1833" s="144" t="str" cm="1">
        <f t="array" ref="L1833">_xlfn.IFS(I1833&lt;=2,"SMALL",I1833&lt;=5,"MEDIUM",I1833&gt;5,"LARGE")</f>
        <v>LARGE</v>
      </c>
      <c r="M1833" s="144" t="str">
        <f t="shared" si="233"/>
        <v>YES</v>
      </c>
      <c r="N1833" s="374">
        <v>4.97</v>
      </c>
      <c r="O1833" s="374">
        <f t="shared" si="234"/>
        <v>5</v>
      </c>
      <c r="P1833" s="158" t="str" cm="1">
        <f t="array" ref="P1833">_xlfn.SWITCH(ROUND(N1833,0),5,"Excellent",4,"Good",3,"ok","Bad")</f>
        <v>Excellent</v>
      </c>
      <c r="Q1833" s="144">
        <v>148</v>
      </c>
      <c r="R1833" s="385">
        <v>42456</v>
      </c>
      <c r="S1833" s="385">
        <v>43907</v>
      </c>
      <c r="T1833" s="144">
        <v>2057</v>
      </c>
      <c r="U1833" s="144" t="s">
        <v>69</v>
      </c>
      <c r="V1833" s="144">
        <v>0</v>
      </c>
      <c r="W1833" s="144" t="str">
        <f t="shared" si="237"/>
        <v>Inactive</v>
      </c>
      <c r="X1833" s="144">
        <v>2057</v>
      </c>
      <c r="Y1833" s="157" t="s">
        <v>61</v>
      </c>
      <c r="Z1833" s="386">
        <v>1</v>
      </c>
      <c r="AA1833" s="386">
        <v>0.93</v>
      </c>
      <c r="AB1833" s="387" t="s">
        <v>62</v>
      </c>
      <c r="AC1833" s="157"/>
    </row>
    <row r="1834" spans="9:29">
      <c r="I1834" s="342">
        <v>3</v>
      </c>
      <c r="J1834" s="144" t="str">
        <f t="shared" si="235"/>
        <v>LARGE</v>
      </c>
      <c r="K1834" s="144" t="str">
        <f t="shared" si="236"/>
        <v>MEDIUM</v>
      </c>
      <c r="L1834" s="144" t="str" cm="1">
        <f t="array" ref="L1834">_xlfn.IFS(I1834&lt;=2,"SMALL",I1834&lt;=5,"MEDIUM",I1834&gt;5,"LARGE")</f>
        <v>MEDIUM</v>
      </c>
      <c r="M1834" s="144" t="str">
        <f t="shared" si="233"/>
        <v>YES</v>
      </c>
      <c r="N1834" s="374">
        <v>4.9000000000000004</v>
      </c>
      <c r="O1834" s="374">
        <f t="shared" si="234"/>
        <v>5</v>
      </c>
      <c r="P1834" s="158" t="str" cm="1">
        <f t="array" ref="P1834">_xlfn.SWITCH(ROUND(N1834,0),5,"Excellent",4,"Good",3,"ok","Bad")</f>
        <v>Excellent</v>
      </c>
      <c r="Q1834" s="144">
        <v>219</v>
      </c>
      <c r="R1834" s="385">
        <v>42463</v>
      </c>
      <c r="S1834" s="385">
        <v>43878</v>
      </c>
      <c r="T1834" s="144">
        <v>2675</v>
      </c>
      <c r="U1834" s="144" t="s">
        <v>69</v>
      </c>
      <c r="V1834" s="144">
        <v>0</v>
      </c>
      <c r="W1834" s="144" t="str">
        <f t="shared" si="237"/>
        <v>Inactive</v>
      </c>
      <c r="X1834" s="144">
        <v>2675</v>
      </c>
      <c r="Y1834" s="157" t="s">
        <v>61</v>
      </c>
      <c r="Z1834" s="386">
        <v>0.6</v>
      </c>
      <c r="AA1834" s="386">
        <v>0.71</v>
      </c>
      <c r="AB1834" s="387" t="s">
        <v>65</v>
      </c>
      <c r="AC1834" s="157"/>
    </row>
    <row r="1835" spans="9:29">
      <c r="I1835" s="342">
        <v>4</v>
      </c>
      <c r="J1835" s="144" t="str">
        <f t="shared" si="235"/>
        <v>LARGE</v>
      </c>
      <c r="K1835" s="144" t="str">
        <f t="shared" si="236"/>
        <v>MEDIUM</v>
      </c>
      <c r="L1835" s="144" t="str" cm="1">
        <f t="array" ref="L1835">_xlfn.IFS(I1835&lt;=2,"SMALL",I1835&lt;=5,"MEDIUM",I1835&gt;5,"LARGE")</f>
        <v>MEDIUM</v>
      </c>
      <c r="M1835" s="144" t="str">
        <f t="shared" si="233"/>
        <v>NO</v>
      </c>
      <c r="N1835" s="374">
        <v>4.75</v>
      </c>
      <c r="O1835" s="374">
        <f t="shared" si="234"/>
        <v>5</v>
      </c>
      <c r="P1835" s="158" t="str" cm="1">
        <f t="array" ref="P1835">_xlfn.SWITCH(ROUND(N1835,0),5,"Excellent",4,"Good",3,"ok","Bad")</f>
        <v>Excellent</v>
      </c>
      <c r="Q1835" s="144">
        <v>102</v>
      </c>
      <c r="R1835" s="385">
        <v>42437</v>
      </c>
      <c r="S1835" s="385">
        <v>44028</v>
      </c>
      <c r="T1835" s="144">
        <v>2489</v>
      </c>
      <c r="U1835" s="144" t="s">
        <v>69</v>
      </c>
      <c r="V1835" s="144">
        <v>336</v>
      </c>
      <c r="W1835" s="144" t="str">
        <f t="shared" si="237"/>
        <v>Active</v>
      </c>
      <c r="X1835" s="144">
        <v>2489</v>
      </c>
      <c r="Y1835" s="157" t="s">
        <v>70</v>
      </c>
      <c r="Z1835" s="386">
        <v>1</v>
      </c>
      <c r="AA1835" s="386">
        <v>0.92</v>
      </c>
      <c r="AB1835" s="387" t="s">
        <v>62</v>
      </c>
      <c r="AC1835" s="157"/>
    </row>
    <row r="1836" spans="9:29">
      <c r="I1836" s="342">
        <v>3</v>
      </c>
      <c r="J1836" s="144" t="str">
        <f t="shared" si="235"/>
        <v>LARGE</v>
      </c>
      <c r="K1836" s="144" t="str">
        <f t="shared" si="236"/>
        <v>MEDIUM</v>
      </c>
      <c r="L1836" s="144" t="str" cm="1">
        <f t="array" ref="L1836">_xlfn.IFS(I1836&lt;=2,"SMALL",I1836&lt;=5,"MEDIUM",I1836&gt;5,"LARGE")</f>
        <v>MEDIUM</v>
      </c>
      <c r="M1836" s="144" t="str">
        <f t="shared" si="233"/>
        <v>NO</v>
      </c>
      <c r="N1836" s="374">
        <v>4.83</v>
      </c>
      <c r="O1836" s="374">
        <f t="shared" si="234"/>
        <v>5</v>
      </c>
      <c r="P1836" s="158" t="str" cm="1">
        <f t="array" ref="P1836">_xlfn.SWITCH(ROUND(N1836,0),5,"Excellent",4,"Good",3,"ok","Bad")</f>
        <v>Excellent</v>
      </c>
      <c r="Q1836" s="144">
        <v>42</v>
      </c>
      <c r="R1836" s="385">
        <v>42714</v>
      </c>
      <c r="S1836" s="385">
        <v>43900</v>
      </c>
      <c r="T1836" s="144">
        <v>1011</v>
      </c>
      <c r="U1836" s="144" t="s">
        <v>60</v>
      </c>
      <c r="V1836" s="144">
        <v>17</v>
      </c>
      <c r="W1836" s="144" t="str">
        <f t="shared" si="237"/>
        <v>Active</v>
      </c>
      <c r="X1836" s="144">
        <v>1011</v>
      </c>
      <c r="Y1836" s="157" t="s">
        <v>70</v>
      </c>
      <c r="Z1836" s="386">
        <v>0.9</v>
      </c>
      <c r="AA1836" s="386">
        <v>0.93</v>
      </c>
      <c r="AB1836" s="387" t="s">
        <v>62</v>
      </c>
      <c r="AC1836" s="157"/>
    </row>
    <row r="1837" spans="9:29">
      <c r="I1837" s="342">
        <v>3</v>
      </c>
      <c r="J1837" s="144" t="str">
        <f t="shared" si="235"/>
        <v>LARGE</v>
      </c>
      <c r="K1837" s="144" t="str">
        <f t="shared" si="236"/>
        <v>MEDIUM</v>
      </c>
      <c r="L1837" s="144" t="str" cm="1">
        <f t="array" ref="L1837">_xlfn.IFS(I1837&lt;=2,"SMALL",I1837&lt;=5,"MEDIUM",I1837&gt;5,"LARGE")</f>
        <v>MEDIUM</v>
      </c>
      <c r="M1837" s="144" t="str">
        <f t="shared" si="233"/>
        <v>NO</v>
      </c>
      <c r="N1837" s="374">
        <v>4.8099999999999996</v>
      </c>
      <c r="O1837" s="374">
        <f t="shared" si="234"/>
        <v>5</v>
      </c>
      <c r="P1837" s="158" t="str" cm="1">
        <f t="array" ref="P1837">_xlfn.SWITCH(ROUND(N1837,0),5,"Excellent",4,"Good",3,"ok","Bad")</f>
        <v>Excellent</v>
      </c>
      <c r="Q1837" s="144">
        <v>26</v>
      </c>
      <c r="R1837" s="385">
        <v>43362</v>
      </c>
      <c r="S1837" s="385">
        <v>44044</v>
      </c>
      <c r="T1837" s="144">
        <v>2678</v>
      </c>
      <c r="U1837" s="144" t="s">
        <v>60</v>
      </c>
      <c r="V1837" s="144">
        <v>321</v>
      </c>
      <c r="W1837" s="144" t="str">
        <f t="shared" si="237"/>
        <v>Active</v>
      </c>
      <c r="X1837" s="144">
        <v>2678</v>
      </c>
      <c r="Y1837" s="157" t="s">
        <v>61</v>
      </c>
      <c r="Z1837" s="386">
        <v>0.89</v>
      </c>
      <c r="AA1837" s="386">
        <v>0.88</v>
      </c>
      <c r="AB1837" s="387" t="s">
        <v>62</v>
      </c>
      <c r="AC1837" s="157"/>
    </row>
    <row r="1838" spans="9:29">
      <c r="I1838" s="342">
        <v>2</v>
      </c>
      <c r="J1838" s="144" t="str">
        <f t="shared" si="235"/>
        <v>SMALL</v>
      </c>
      <c r="K1838" s="144" t="str">
        <f t="shared" si="236"/>
        <v>SMALL</v>
      </c>
      <c r="L1838" s="144" t="str" cm="1">
        <f t="array" ref="L1838">_xlfn.IFS(I1838&lt;=2,"SMALL",I1838&lt;=5,"MEDIUM",I1838&gt;5,"LARGE")</f>
        <v>SMALL</v>
      </c>
      <c r="M1838" s="144" t="str">
        <f t="shared" si="233"/>
        <v>NO</v>
      </c>
      <c r="N1838" s="374">
        <v>4.78</v>
      </c>
      <c r="O1838" s="374">
        <f t="shared" si="234"/>
        <v>5</v>
      </c>
      <c r="P1838" s="158" t="str" cm="1">
        <f t="array" ref="P1838">_xlfn.SWITCH(ROUND(N1838,0),5,"Excellent",4,"Good",3,"ok","Bad")</f>
        <v>Excellent</v>
      </c>
      <c r="Q1838" s="144">
        <v>265</v>
      </c>
      <c r="R1838" s="385">
        <v>42600</v>
      </c>
      <c r="S1838" s="385">
        <v>43997</v>
      </c>
      <c r="T1838" s="144">
        <v>706</v>
      </c>
      <c r="U1838" s="144" t="s">
        <v>69</v>
      </c>
      <c r="V1838" s="144">
        <v>73</v>
      </c>
      <c r="W1838" s="144" t="str">
        <f t="shared" si="237"/>
        <v>Active</v>
      </c>
      <c r="X1838" s="144">
        <v>706</v>
      </c>
      <c r="Y1838" s="157" t="s">
        <v>61</v>
      </c>
      <c r="Z1838" s="386">
        <v>1</v>
      </c>
      <c r="AA1838" s="386">
        <v>0.91</v>
      </c>
      <c r="AB1838" s="387" t="s">
        <v>62</v>
      </c>
      <c r="AC1838" s="157"/>
    </row>
    <row r="1839" spans="9:29">
      <c r="I1839" s="342">
        <v>8</v>
      </c>
      <c r="J1839" s="144" t="str">
        <f t="shared" si="235"/>
        <v>LARGE</v>
      </c>
      <c r="K1839" s="144" t="str">
        <f t="shared" si="236"/>
        <v>LARGE</v>
      </c>
      <c r="L1839" s="144" t="str" cm="1">
        <f t="array" ref="L1839">_xlfn.IFS(I1839&lt;=2,"SMALL",I1839&lt;=5,"MEDIUM",I1839&gt;5,"LARGE")</f>
        <v>LARGE</v>
      </c>
      <c r="M1839" s="144" t="str">
        <f t="shared" si="233"/>
        <v>NO</v>
      </c>
      <c r="N1839" s="374">
        <v>4.67</v>
      </c>
      <c r="O1839" s="374">
        <f t="shared" si="234"/>
        <v>5</v>
      </c>
      <c r="P1839" s="158" t="str" cm="1">
        <f t="array" ref="P1839">_xlfn.SWITCH(ROUND(N1839,0),5,"Excellent",4,"Good",3,"ok","Bad")</f>
        <v>Excellent</v>
      </c>
      <c r="Q1839" s="144">
        <v>139</v>
      </c>
      <c r="R1839" s="385">
        <v>42494</v>
      </c>
      <c r="S1839" s="385">
        <v>43860</v>
      </c>
      <c r="T1839" s="144">
        <v>1805</v>
      </c>
      <c r="U1839" s="144" t="s">
        <v>69</v>
      </c>
      <c r="V1839" s="144">
        <v>352</v>
      </c>
      <c r="W1839" s="144" t="str">
        <f t="shared" si="237"/>
        <v>Active</v>
      </c>
      <c r="X1839" s="144">
        <v>1805</v>
      </c>
      <c r="Y1839" s="157" t="s">
        <v>70</v>
      </c>
      <c r="Z1839" s="386">
        <v>1</v>
      </c>
      <c r="AA1839" s="386">
        <v>0.96</v>
      </c>
      <c r="AB1839" s="387" t="s">
        <v>62</v>
      </c>
      <c r="AC1839" s="157"/>
    </row>
    <row r="1840" spans="9:29">
      <c r="I1840" s="342">
        <v>4</v>
      </c>
      <c r="J1840" s="144" t="str">
        <f t="shared" si="235"/>
        <v>LARGE</v>
      </c>
      <c r="K1840" s="144" t="str">
        <f t="shared" si="236"/>
        <v>MEDIUM</v>
      </c>
      <c r="L1840" s="144" t="str" cm="1">
        <f t="array" ref="L1840">_xlfn.IFS(I1840&lt;=2,"SMALL",I1840&lt;=5,"MEDIUM",I1840&gt;5,"LARGE")</f>
        <v>MEDIUM</v>
      </c>
      <c r="M1840" s="144" t="str">
        <f t="shared" si="233"/>
        <v>NO</v>
      </c>
      <c r="N1840" s="374">
        <v>4.72</v>
      </c>
      <c r="O1840" s="374">
        <f t="shared" si="234"/>
        <v>5</v>
      </c>
      <c r="P1840" s="158" t="str" cm="1">
        <f t="array" ref="P1840">_xlfn.SWITCH(ROUND(N1840,0),5,"Excellent",4,"Good",3,"ok","Bad")</f>
        <v>Excellent</v>
      </c>
      <c r="Q1840" s="144">
        <v>241</v>
      </c>
      <c r="R1840" s="385">
        <v>42418</v>
      </c>
      <c r="S1840" s="385">
        <v>43901</v>
      </c>
      <c r="T1840" s="144">
        <v>2681</v>
      </c>
      <c r="U1840" s="144" t="s">
        <v>69</v>
      </c>
      <c r="V1840" s="144">
        <v>235</v>
      </c>
      <c r="W1840" s="144" t="str">
        <f t="shared" si="237"/>
        <v>Active</v>
      </c>
      <c r="X1840" s="144">
        <v>2681</v>
      </c>
      <c r="Y1840" s="157" t="s">
        <v>70</v>
      </c>
      <c r="Z1840" s="386">
        <v>1</v>
      </c>
      <c r="AA1840" s="386">
        <v>1</v>
      </c>
      <c r="AB1840" s="387" t="s">
        <v>62</v>
      </c>
      <c r="AC1840" s="157"/>
    </row>
    <row r="1841" spans="9:29">
      <c r="I1841" s="342">
        <v>2</v>
      </c>
      <c r="J1841" s="144" t="str">
        <f t="shared" si="235"/>
        <v>SMALL</v>
      </c>
      <c r="K1841" s="144" t="str">
        <f t="shared" si="236"/>
        <v>SMALL</v>
      </c>
      <c r="L1841" s="144" t="str" cm="1">
        <f t="array" ref="L1841">_xlfn.IFS(I1841&lt;=2,"SMALL",I1841&lt;=5,"MEDIUM",I1841&gt;5,"LARGE")</f>
        <v>SMALL</v>
      </c>
      <c r="M1841" s="144" t="str">
        <f t="shared" si="233"/>
        <v>YES</v>
      </c>
      <c r="N1841" s="374">
        <v>5</v>
      </c>
      <c r="O1841" s="374">
        <f t="shared" si="234"/>
        <v>5</v>
      </c>
      <c r="P1841" s="158" t="str" cm="1">
        <f t="array" ref="P1841">_xlfn.SWITCH(ROUND(N1841,0),5,"Excellent",4,"Good",3,"ok","Bad")</f>
        <v>Excellent</v>
      </c>
      <c r="Q1841" s="144">
        <v>119</v>
      </c>
      <c r="R1841" s="385">
        <v>42717</v>
      </c>
      <c r="S1841" s="385">
        <v>43968</v>
      </c>
      <c r="T1841" s="144">
        <v>1962</v>
      </c>
      <c r="U1841" s="144" t="s">
        <v>69</v>
      </c>
      <c r="V1841" s="144">
        <v>42</v>
      </c>
      <c r="W1841" s="144" t="str">
        <f t="shared" si="237"/>
        <v>Active</v>
      </c>
      <c r="X1841" s="144">
        <v>1962</v>
      </c>
      <c r="Y1841" s="157" t="s">
        <v>70</v>
      </c>
      <c r="Z1841" s="386">
        <v>1</v>
      </c>
      <c r="AA1841" s="386">
        <v>1</v>
      </c>
      <c r="AB1841" s="387" t="s">
        <v>62</v>
      </c>
      <c r="AC1841" s="157"/>
    </row>
    <row r="1842" spans="9:29">
      <c r="I1842" s="342">
        <v>2</v>
      </c>
      <c r="J1842" s="144" t="str">
        <f t="shared" si="235"/>
        <v>SMALL</v>
      </c>
      <c r="K1842" s="144" t="str">
        <f t="shared" si="236"/>
        <v>SMALL</v>
      </c>
      <c r="L1842" s="144" t="str" cm="1">
        <f t="array" ref="L1842">_xlfn.IFS(I1842&lt;=2,"SMALL",I1842&lt;=5,"MEDIUM",I1842&gt;5,"LARGE")</f>
        <v>SMALL</v>
      </c>
      <c r="M1842" s="144" t="str">
        <f t="shared" si="233"/>
        <v>NO</v>
      </c>
      <c r="N1842" s="374">
        <v>4.6399999999999997</v>
      </c>
      <c r="O1842" s="374">
        <f t="shared" si="234"/>
        <v>5</v>
      </c>
      <c r="P1842" s="158" t="str" cm="1">
        <f t="array" ref="P1842">_xlfn.SWITCH(ROUND(N1842,0),5,"Excellent",4,"Good",3,"ok","Bad")</f>
        <v>Excellent</v>
      </c>
      <c r="Q1842" s="144">
        <v>28</v>
      </c>
      <c r="R1842" s="385">
        <v>42479</v>
      </c>
      <c r="S1842" s="385">
        <v>43584</v>
      </c>
      <c r="T1842" s="144">
        <v>908</v>
      </c>
      <c r="U1842" s="144" t="s">
        <v>73</v>
      </c>
      <c r="V1842" s="144">
        <v>46</v>
      </c>
      <c r="W1842" s="144" t="str">
        <f t="shared" si="237"/>
        <v>Active</v>
      </c>
      <c r="X1842" s="144">
        <v>908</v>
      </c>
      <c r="Y1842" s="157" t="s">
        <v>70</v>
      </c>
      <c r="Z1842" s="386">
        <v>0.9</v>
      </c>
      <c r="AA1842" s="386">
        <v>1</v>
      </c>
      <c r="AB1842" s="387" t="s">
        <v>65</v>
      </c>
      <c r="AC1842" s="157"/>
    </row>
    <row r="1843" spans="9:29">
      <c r="I1843" s="342">
        <v>2</v>
      </c>
      <c r="J1843" s="144" t="str">
        <f t="shared" si="235"/>
        <v>SMALL</v>
      </c>
      <c r="K1843" s="144" t="str">
        <f t="shared" si="236"/>
        <v>SMALL</v>
      </c>
      <c r="L1843" s="144" t="str" cm="1">
        <f t="array" ref="L1843">_xlfn.IFS(I1843&lt;=2,"SMALL",I1843&lt;=5,"MEDIUM",I1843&gt;5,"LARGE")</f>
        <v>SMALL</v>
      </c>
      <c r="M1843" s="144" t="str">
        <f t="shared" si="233"/>
        <v>NO</v>
      </c>
      <c r="N1843" s="374">
        <v>4.68</v>
      </c>
      <c r="O1843" s="374">
        <f t="shared" si="234"/>
        <v>5</v>
      </c>
      <c r="P1843" s="158" t="str" cm="1">
        <f t="array" ref="P1843">_xlfn.SWITCH(ROUND(N1843,0),5,"Excellent",4,"Good",3,"ok","Bad")</f>
        <v>Excellent</v>
      </c>
      <c r="Q1843" s="144">
        <v>90</v>
      </c>
      <c r="R1843" s="385">
        <v>42717</v>
      </c>
      <c r="S1843" s="385">
        <v>43897</v>
      </c>
      <c r="T1843" s="144">
        <v>2789</v>
      </c>
      <c r="U1843" s="144" t="s">
        <v>60</v>
      </c>
      <c r="V1843" s="144">
        <v>92</v>
      </c>
      <c r="W1843" s="144" t="str">
        <f t="shared" si="237"/>
        <v>Active</v>
      </c>
      <c r="X1843" s="144">
        <v>2789</v>
      </c>
      <c r="Y1843" s="157" t="s">
        <v>70</v>
      </c>
      <c r="Z1843" s="386">
        <v>1</v>
      </c>
      <c r="AA1843" s="386">
        <v>1</v>
      </c>
      <c r="AB1843" s="387" t="s">
        <v>65</v>
      </c>
      <c r="AC1843" s="157"/>
    </row>
    <row r="1844" spans="9:29">
      <c r="I1844" s="342">
        <v>6</v>
      </c>
      <c r="J1844" s="144" t="str">
        <f t="shared" si="235"/>
        <v>LARGE</v>
      </c>
      <c r="K1844" s="144" t="str">
        <f t="shared" si="236"/>
        <v>LARGE</v>
      </c>
      <c r="L1844" s="144" t="str" cm="1">
        <f t="array" ref="L1844">_xlfn.IFS(I1844&lt;=2,"SMALL",I1844&lt;=5,"MEDIUM",I1844&gt;5,"LARGE")</f>
        <v>LARGE</v>
      </c>
      <c r="M1844" s="144" t="str">
        <f t="shared" si="233"/>
        <v>NO</v>
      </c>
      <c r="N1844" s="374">
        <v>5</v>
      </c>
      <c r="O1844" s="374">
        <f t="shared" si="234"/>
        <v>5</v>
      </c>
      <c r="P1844" s="158" t="str" cm="1">
        <f t="array" ref="P1844">_xlfn.SWITCH(ROUND(N1844,0),5,"Excellent",4,"Good",3,"ok","Bad")</f>
        <v>Excellent</v>
      </c>
      <c r="Q1844" s="144">
        <v>5</v>
      </c>
      <c r="R1844" s="385">
        <v>42579</v>
      </c>
      <c r="S1844" s="385">
        <v>43328</v>
      </c>
      <c r="T1844" s="144">
        <v>541</v>
      </c>
      <c r="U1844" s="144" t="s">
        <v>69</v>
      </c>
      <c r="V1844" s="144">
        <v>0</v>
      </c>
      <c r="W1844" s="144" t="str">
        <f t="shared" si="237"/>
        <v>Inactive</v>
      </c>
      <c r="X1844" s="144">
        <v>541</v>
      </c>
      <c r="Y1844" s="157" t="s">
        <v>61</v>
      </c>
      <c r="Z1844" s="386">
        <v>1</v>
      </c>
      <c r="AA1844" s="386">
        <v>1</v>
      </c>
      <c r="AB1844" s="387" t="s">
        <v>65</v>
      </c>
      <c r="AC1844" s="157"/>
    </row>
    <row r="1845" spans="9:29">
      <c r="I1845" s="342">
        <v>1</v>
      </c>
      <c r="J1845" s="144" t="str">
        <f t="shared" si="235"/>
        <v>SMALL</v>
      </c>
      <c r="K1845" s="144" t="str">
        <f t="shared" si="236"/>
        <v>SMALL</v>
      </c>
      <c r="L1845" s="144" t="str" cm="1">
        <f t="array" ref="L1845">_xlfn.IFS(I1845&lt;=2,"SMALL",I1845&lt;=5,"MEDIUM",I1845&gt;5,"LARGE")</f>
        <v>SMALL</v>
      </c>
      <c r="M1845" s="144" t="str">
        <f t="shared" si="233"/>
        <v>NO</v>
      </c>
      <c r="N1845" s="374">
        <v>5</v>
      </c>
      <c r="O1845" s="374">
        <f t="shared" si="234"/>
        <v>5</v>
      </c>
      <c r="P1845" s="158" t="str" cm="1">
        <f t="array" ref="P1845">_xlfn.SWITCH(ROUND(N1845,0),5,"Excellent",4,"Good",3,"ok","Bad")</f>
        <v>Excellent</v>
      </c>
      <c r="Q1845" s="144">
        <v>44</v>
      </c>
      <c r="R1845" s="385">
        <v>42679</v>
      </c>
      <c r="S1845" s="385">
        <v>43835</v>
      </c>
      <c r="T1845" s="144">
        <v>1200</v>
      </c>
      <c r="U1845" s="144" t="s">
        <v>60</v>
      </c>
      <c r="V1845" s="144">
        <v>197</v>
      </c>
      <c r="W1845" s="144" t="str">
        <f t="shared" si="237"/>
        <v>Active</v>
      </c>
      <c r="X1845" s="144">
        <v>1200</v>
      </c>
      <c r="Y1845" s="157" t="s">
        <v>64</v>
      </c>
      <c r="Z1845" s="386">
        <v>1</v>
      </c>
      <c r="AA1845" s="386">
        <v>0</v>
      </c>
      <c r="AB1845" s="387" t="s">
        <v>65</v>
      </c>
      <c r="AC1845" s="157"/>
    </row>
    <row r="1846" spans="9:29">
      <c r="I1846" s="342">
        <v>2</v>
      </c>
      <c r="J1846" s="144" t="str">
        <f t="shared" si="235"/>
        <v>SMALL</v>
      </c>
      <c r="K1846" s="144" t="str">
        <f t="shared" si="236"/>
        <v>SMALL</v>
      </c>
      <c r="L1846" s="144" t="str" cm="1">
        <f t="array" ref="L1846">_xlfn.IFS(I1846&lt;=2,"SMALL",I1846&lt;=5,"MEDIUM",I1846&gt;5,"LARGE")</f>
        <v>SMALL</v>
      </c>
      <c r="M1846" s="144" t="str">
        <f t="shared" si="233"/>
        <v>NO</v>
      </c>
      <c r="N1846" s="374">
        <v>5</v>
      </c>
      <c r="O1846" s="374">
        <f t="shared" si="234"/>
        <v>5</v>
      </c>
      <c r="P1846" s="158" t="str" cm="1">
        <f t="array" ref="P1846">_xlfn.SWITCH(ROUND(N1846,0),5,"Excellent",4,"Good",3,"ok","Bad")</f>
        <v>Excellent</v>
      </c>
      <c r="Q1846" s="144">
        <v>56</v>
      </c>
      <c r="R1846" s="385">
        <v>42477</v>
      </c>
      <c r="S1846" s="385">
        <v>43827</v>
      </c>
      <c r="T1846" s="144">
        <v>1214</v>
      </c>
      <c r="U1846" s="144" t="s">
        <v>69</v>
      </c>
      <c r="V1846" s="144">
        <v>355</v>
      </c>
      <c r="W1846" s="144" t="str">
        <f t="shared" si="237"/>
        <v>Active</v>
      </c>
      <c r="X1846" s="144">
        <v>1214</v>
      </c>
      <c r="Y1846" s="157" t="s">
        <v>70</v>
      </c>
      <c r="Z1846" s="386">
        <v>1</v>
      </c>
      <c r="AA1846" s="386">
        <v>0.98</v>
      </c>
      <c r="AB1846" s="387" t="s">
        <v>62</v>
      </c>
      <c r="AC1846" s="157"/>
    </row>
    <row r="1847" spans="9:29">
      <c r="I1847" s="342">
        <v>2</v>
      </c>
      <c r="J1847" s="144" t="str">
        <f t="shared" si="235"/>
        <v>SMALL</v>
      </c>
      <c r="K1847" s="144" t="str">
        <f t="shared" si="236"/>
        <v>SMALL</v>
      </c>
      <c r="L1847" s="144" t="str" cm="1">
        <f t="array" ref="L1847">_xlfn.IFS(I1847&lt;=2,"SMALL",I1847&lt;=5,"MEDIUM",I1847&gt;5,"LARGE")</f>
        <v>SMALL</v>
      </c>
      <c r="M1847" s="144" t="str">
        <f t="shared" si="233"/>
        <v>NO</v>
      </c>
      <c r="N1847" s="374">
        <v>4.9800000000000004</v>
      </c>
      <c r="O1847" s="374">
        <f t="shared" si="234"/>
        <v>5</v>
      </c>
      <c r="P1847" s="158" t="str" cm="1">
        <f t="array" ref="P1847">_xlfn.SWITCH(ROUND(N1847,0),5,"Excellent",4,"Good",3,"ok","Bad")</f>
        <v>Excellent</v>
      </c>
      <c r="Q1847" s="144">
        <v>50</v>
      </c>
      <c r="R1847" s="385">
        <v>42477</v>
      </c>
      <c r="S1847" s="385">
        <v>43906</v>
      </c>
      <c r="T1847" s="144">
        <v>1948</v>
      </c>
      <c r="U1847" s="144" t="s">
        <v>60</v>
      </c>
      <c r="V1847" s="144">
        <v>212</v>
      </c>
      <c r="W1847" s="144" t="str">
        <f t="shared" si="237"/>
        <v>Active</v>
      </c>
      <c r="X1847" s="144">
        <v>1948</v>
      </c>
      <c r="Y1847" s="157" t="s">
        <v>70</v>
      </c>
      <c r="Z1847" s="386">
        <v>1</v>
      </c>
      <c r="AA1847" s="386">
        <v>0.99</v>
      </c>
      <c r="AB1847" s="387" t="s">
        <v>62</v>
      </c>
      <c r="AC1847" s="157"/>
    </row>
    <row r="1848" spans="9:29">
      <c r="I1848" s="342">
        <v>8</v>
      </c>
      <c r="J1848" s="144" t="str">
        <f t="shared" si="235"/>
        <v>LARGE</v>
      </c>
      <c r="K1848" s="144" t="str">
        <f t="shared" si="236"/>
        <v>LARGE</v>
      </c>
      <c r="L1848" s="144" t="str" cm="1">
        <f t="array" ref="L1848">_xlfn.IFS(I1848&lt;=2,"SMALL",I1848&lt;=5,"MEDIUM",I1848&gt;5,"LARGE")</f>
        <v>LARGE</v>
      </c>
      <c r="M1848" s="144" t="str">
        <f t="shared" si="233"/>
        <v>YES</v>
      </c>
      <c r="N1848" s="374">
        <v>4.99</v>
      </c>
      <c r="O1848" s="374">
        <f t="shared" si="234"/>
        <v>5</v>
      </c>
      <c r="P1848" s="158" t="str" cm="1">
        <f t="array" ref="P1848">_xlfn.SWITCH(ROUND(N1848,0),5,"Excellent",4,"Good",3,"ok","Bad")</f>
        <v>Excellent</v>
      </c>
      <c r="Q1848" s="144">
        <v>154</v>
      </c>
      <c r="R1848" s="385">
        <v>42646</v>
      </c>
      <c r="S1848" s="385">
        <v>44009</v>
      </c>
      <c r="T1848" s="144">
        <v>1009</v>
      </c>
      <c r="U1848" s="144" t="s">
        <v>69</v>
      </c>
      <c r="V1848" s="144">
        <v>158</v>
      </c>
      <c r="W1848" s="144" t="str">
        <f t="shared" si="237"/>
        <v>Active</v>
      </c>
      <c r="X1848" s="144">
        <v>1009</v>
      </c>
      <c r="Y1848" s="157" t="s">
        <v>70</v>
      </c>
      <c r="Z1848" s="386">
        <v>1</v>
      </c>
      <c r="AA1848" s="386">
        <v>0.94</v>
      </c>
      <c r="AB1848" s="387" t="s">
        <v>65</v>
      </c>
      <c r="AC1848" s="157"/>
    </row>
    <row r="1849" spans="9:29">
      <c r="I1849" s="342">
        <v>3</v>
      </c>
      <c r="J1849" s="144" t="str">
        <f t="shared" si="235"/>
        <v>LARGE</v>
      </c>
      <c r="K1849" s="144" t="str">
        <f t="shared" si="236"/>
        <v>MEDIUM</v>
      </c>
      <c r="L1849" s="144" t="str" cm="1">
        <f t="array" ref="L1849">_xlfn.IFS(I1849&lt;=2,"SMALL",I1849&lt;=5,"MEDIUM",I1849&gt;5,"LARGE")</f>
        <v>MEDIUM</v>
      </c>
      <c r="M1849" s="144" t="str">
        <f t="shared" si="233"/>
        <v>YES</v>
      </c>
      <c r="N1849" s="374">
        <v>4.96</v>
      </c>
      <c r="O1849" s="374">
        <f t="shared" si="234"/>
        <v>5</v>
      </c>
      <c r="P1849" s="158" t="str" cm="1">
        <f t="array" ref="P1849">_xlfn.SWITCH(ROUND(N1849,0),5,"Excellent",4,"Good",3,"ok","Bad")</f>
        <v>Excellent</v>
      </c>
      <c r="Q1849" s="144">
        <v>185</v>
      </c>
      <c r="R1849" s="385">
        <v>42438</v>
      </c>
      <c r="S1849" s="385">
        <v>43905</v>
      </c>
      <c r="T1849" s="144">
        <v>2580</v>
      </c>
      <c r="U1849" s="144" t="s">
        <v>69</v>
      </c>
      <c r="V1849" s="144">
        <v>347</v>
      </c>
      <c r="W1849" s="144" t="str">
        <f t="shared" si="237"/>
        <v>Active</v>
      </c>
      <c r="X1849" s="144">
        <v>2580</v>
      </c>
      <c r="Y1849" s="157" t="s">
        <v>61</v>
      </c>
      <c r="Z1849" s="386">
        <v>1</v>
      </c>
      <c r="AA1849" s="386">
        <v>0.89</v>
      </c>
      <c r="AB1849" s="387" t="s">
        <v>62</v>
      </c>
      <c r="AC1849" s="157"/>
    </row>
    <row r="1850" spans="9:29">
      <c r="I1850" s="342">
        <v>4</v>
      </c>
      <c r="J1850" s="144" t="str">
        <f t="shared" si="235"/>
        <v>LARGE</v>
      </c>
      <c r="K1850" s="144" t="str">
        <f t="shared" si="236"/>
        <v>MEDIUM</v>
      </c>
      <c r="L1850" s="144" t="str" cm="1">
        <f t="array" ref="L1850">_xlfn.IFS(I1850&lt;=2,"SMALL",I1850&lt;=5,"MEDIUM",I1850&gt;5,"LARGE")</f>
        <v>MEDIUM</v>
      </c>
      <c r="M1850" s="144" t="str">
        <f t="shared" si="233"/>
        <v>NO</v>
      </c>
      <c r="N1850" s="374">
        <v>5</v>
      </c>
      <c r="O1850" s="374">
        <f t="shared" si="234"/>
        <v>5</v>
      </c>
      <c r="P1850" s="158" t="str" cm="1">
        <f t="array" ref="P1850">_xlfn.SWITCH(ROUND(N1850,0),5,"Excellent",4,"Good",3,"ok","Bad")</f>
        <v>Excellent</v>
      </c>
      <c r="Q1850" s="144">
        <v>9</v>
      </c>
      <c r="R1850" s="385">
        <v>43561</v>
      </c>
      <c r="S1850" s="385">
        <v>43695</v>
      </c>
      <c r="T1850" s="144">
        <v>800</v>
      </c>
      <c r="U1850" s="144" t="s">
        <v>69</v>
      </c>
      <c r="V1850" s="144">
        <v>90</v>
      </c>
      <c r="W1850" s="144" t="str">
        <f t="shared" si="237"/>
        <v>Active</v>
      </c>
      <c r="X1850" s="144">
        <v>800</v>
      </c>
      <c r="Y1850" s="157" t="s">
        <v>64</v>
      </c>
      <c r="Z1850" s="386">
        <v>0.9</v>
      </c>
      <c r="AA1850" s="386">
        <v>0.85</v>
      </c>
      <c r="AB1850" s="387" t="s">
        <v>62</v>
      </c>
      <c r="AC1850" s="157"/>
    </row>
    <row r="1851" spans="9:29">
      <c r="I1851" s="342">
        <v>2</v>
      </c>
      <c r="J1851" s="144" t="str">
        <f t="shared" si="235"/>
        <v>SMALL</v>
      </c>
      <c r="K1851" s="144" t="str">
        <f t="shared" si="236"/>
        <v>SMALL</v>
      </c>
      <c r="L1851" s="144" t="str" cm="1">
        <f t="array" ref="L1851">_xlfn.IFS(I1851&lt;=2,"SMALL",I1851&lt;=5,"MEDIUM",I1851&gt;5,"LARGE")</f>
        <v>SMALL</v>
      </c>
      <c r="M1851" s="144" t="str">
        <f t="shared" si="233"/>
        <v>YES</v>
      </c>
      <c r="N1851" s="374">
        <v>4.99</v>
      </c>
      <c r="O1851" s="374">
        <f t="shared" si="234"/>
        <v>5</v>
      </c>
      <c r="P1851" s="158" t="str" cm="1">
        <f t="array" ref="P1851">_xlfn.SWITCH(ROUND(N1851,0),5,"Excellent",4,"Good",3,"ok","Bad")</f>
        <v>Excellent</v>
      </c>
      <c r="Q1851" s="144">
        <v>150</v>
      </c>
      <c r="R1851" s="385">
        <v>42612</v>
      </c>
      <c r="S1851" s="385">
        <v>44032</v>
      </c>
      <c r="T1851" s="144">
        <v>2465</v>
      </c>
      <c r="U1851" s="144" t="s">
        <v>69</v>
      </c>
      <c r="V1851" s="144">
        <v>342</v>
      </c>
      <c r="W1851" s="144" t="str">
        <f t="shared" si="237"/>
        <v>Active</v>
      </c>
      <c r="X1851" s="144">
        <v>2465</v>
      </c>
      <c r="Y1851" s="157" t="s">
        <v>61</v>
      </c>
      <c r="Z1851" s="386">
        <v>1</v>
      </c>
      <c r="AA1851" s="386">
        <v>0.97</v>
      </c>
      <c r="AB1851" s="387" t="s">
        <v>65</v>
      </c>
      <c r="AC1851" s="157"/>
    </row>
    <row r="1852" spans="9:29">
      <c r="I1852" s="342">
        <v>5</v>
      </c>
      <c r="J1852" s="144" t="str">
        <f t="shared" si="235"/>
        <v>LARGE</v>
      </c>
      <c r="K1852" s="144" t="str">
        <f t="shared" si="236"/>
        <v>MEDIUM</v>
      </c>
      <c r="L1852" s="144" t="str" cm="1">
        <f t="array" ref="L1852">_xlfn.IFS(I1852&lt;=2,"SMALL",I1852&lt;=5,"MEDIUM",I1852&gt;5,"LARGE")</f>
        <v>MEDIUM</v>
      </c>
      <c r="M1852" s="144" t="str">
        <f t="shared" si="233"/>
        <v>YES</v>
      </c>
      <c r="N1852" s="374">
        <v>4.8</v>
      </c>
      <c r="O1852" s="374">
        <f t="shared" si="234"/>
        <v>5</v>
      </c>
      <c r="P1852" s="158" t="str" cm="1">
        <f t="array" ref="P1852">_xlfn.SWITCH(ROUND(N1852,0),5,"Excellent",4,"Good",3,"ok","Bad")</f>
        <v>Excellent</v>
      </c>
      <c r="Q1852" s="144">
        <v>182</v>
      </c>
      <c r="R1852" s="385">
        <v>42485</v>
      </c>
      <c r="S1852" s="385">
        <v>43937</v>
      </c>
      <c r="T1852" s="144">
        <v>938</v>
      </c>
      <c r="U1852" s="144" t="s">
        <v>69</v>
      </c>
      <c r="V1852" s="144">
        <v>345</v>
      </c>
      <c r="W1852" s="144" t="str">
        <f t="shared" si="237"/>
        <v>Active</v>
      </c>
      <c r="X1852" s="144">
        <v>938</v>
      </c>
      <c r="Y1852" s="157" t="s">
        <v>61</v>
      </c>
      <c r="Z1852" s="386">
        <v>1</v>
      </c>
      <c r="AA1852" s="386">
        <v>0.56000000000000005</v>
      </c>
      <c r="AB1852" s="387" t="s">
        <v>65</v>
      </c>
      <c r="AC1852" s="157"/>
    </row>
    <row r="1853" spans="9:29">
      <c r="I1853" s="342">
        <v>5</v>
      </c>
      <c r="J1853" s="144" t="str">
        <f t="shared" si="235"/>
        <v>LARGE</v>
      </c>
      <c r="K1853" s="144" t="str">
        <f t="shared" si="236"/>
        <v>MEDIUM</v>
      </c>
      <c r="L1853" s="144" t="str" cm="1">
        <f t="array" ref="L1853">_xlfn.IFS(I1853&lt;=2,"SMALL",I1853&lt;=5,"MEDIUM",I1853&gt;5,"LARGE")</f>
        <v>MEDIUM</v>
      </c>
      <c r="M1853" s="144" t="str">
        <f t="shared" si="233"/>
        <v>NO</v>
      </c>
      <c r="N1853" s="374">
        <v>4.8</v>
      </c>
      <c r="O1853" s="374">
        <f t="shared" si="234"/>
        <v>5</v>
      </c>
      <c r="P1853" s="158" t="str" cm="1">
        <f t="array" ref="P1853">_xlfn.SWITCH(ROUND(N1853,0),5,"Excellent",4,"Good",3,"ok","Bad")</f>
        <v>Excellent</v>
      </c>
      <c r="Q1853" s="144">
        <v>5</v>
      </c>
      <c r="R1853" s="385">
        <v>42470</v>
      </c>
      <c r="S1853" s="385">
        <v>43532</v>
      </c>
      <c r="T1853" s="144">
        <v>2585</v>
      </c>
      <c r="U1853" s="144" t="s">
        <v>69</v>
      </c>
      <c r="V1853" s="144">
        <v>350</v>
      </c>
      <c r="W1853" s="144" t="str">
        <f t="shared" si="237"/>
        <v>Active</v>
      </c>
      <c r="X1853" s="144">
        <v>2585</v>
      </c>
      <c r="Y1853" s="157" t="s">
        <v>61</v>
      </c>
      <c r="Z1853" s="386">
        <v>1</v>
      </c>
      <c r="AA1853" s="386">
        <v>0</v>
      </c>
      <c r="AB1853" s="387" t="s">
        <v>65</v>
      </c>
      <c r="AC1853" s="157"/>
    </row>
    <row r="1854" spans="9:29">
      <c r="I1854" s="342">
        <v>2</v>
      </c>
      <c r="J1854" s="144" t="str">
        <f t="shared" si="235"/>
        <v>SMALL</v>
      </c>
      <c r="K1854" s="144" t="str">
        <f t="shared" si="236"/>
        <v>SMALL</v>
      </c>
      <c r="L1854" s="144" t="str" cm="1">
        <f t="array" ref="L1854">_xlfn.IFS(I1854&lt;=2,"SMALL",I1854&lt;=5,"MEDIUM",I1854&gt;5,"LARGE")</f>
        <v>SMALL</v>
      </c>
      <c r="M1854" s="144" t="str">
        <f t="shared" si="233"/>
        <v>NO</v>
      </c>
      <c r="N1854" s="374">
        <v>4.9800000000000004</v>
      </c>
      <c r="O1854" s="374">
        <f t="shared" si="234"/>
        <v>5</v>
      </c>
      <c r="P1854" s="158" t="str" cm="1">
        <f t="array" ref="P1854">_xlfn.SWITCH(ROUND(N1854,0),5,"Excellent",4,"Good",3,"ok","Bad")</f>
        <v>Excellent</v>
      </c>
      <c r="Q1854" s="144">
        <v>61</v>
      </c>
      <c r="R1854" s="385">
        <v>42449</v>
      </c>
      <c r="S1854" s="385">
        <v>43903</v>
      </c>
      <c r="T1854" s="144">
        <v>2694</v>
      </c>
      <c r="U1854" s="144" t="s">
        <v>60</v>
      </c>
      <c r="V1854" s="144">
        <v>224</v>
      </c>
      <c r="W1854" s="144" t="str">
        <f t="shared" si="237"/>
        <v>Active</v>
      </c>
      <c r="X1854" s="144">
        <v>2694</v>
      </c>
      <c r="Y1854" s="157" t="s">
        <v>70</v>
      </c>
      <c r="Z1854" s="386">
        <v>0.75</v>
      </c>
      <c r="AA1854" s="386">
        <v>0.43</v>
      </c>
      <c r="AB1854" s="387" t="s">
        <v>65</v>
      </c>
      <c r="AC1854" s="157"/>
    </row>
    <row r="1855" spans="9:29">
      <c r="I1855" s="342">
        <v>5</v>
      </c>
      <c r="J1855" s="144" t="str">
        <f t="shared" si="235"/>
        <v>LARGE</v>
      </c>
      <c r="K1855" s="144" t="str">
        <f t="shared" si="236"/>
        <v>MEDIUM</v>
      </c>
      <c r="L1855" s="144" t="str" cm="1">
        <f t="array" ref="L1855">_xlfn.IFS(I1855&lt;=2,"SMALL",I1855&lt;=5,"MEDIUM",I1855&gt;5,"LARGE")</f>
        <v>MEDIUM</v>
      </c>
      <c r="M1855" s="144" t="str">
        <f t="shared" si="233"/>
        <v>NO</v>
      </c>
      <c r="N1855" s="374">
        <v>4.67</v>
      </c>
      <c r="O1855" s="374">
        <f t="shared" si="234"/>
        <v>5</v>
      </c>
      <c r="P1855" s="158" t="str" cm="1">
        <f t="array" ref="P1855">_xlfn.SWITCH(ROUND(N1855,0),5,"Excellent",4,"Good",3,"ok","Bad")</f>
        <v>Excellent</v>
      </c>
      <c r="Q1855" s="144">
        <v>3</v>
      </c>
      <c r="R1855" s="385">
        <v>43746</v>
      </c>
      <c r="S1855" s="385">
        <v>43804</v>
      </c>
      <c r="T1855" s="144">
        <v>1810</v>
      </c>
      <c r="U1855" s="144" t="s">
        <v>69</v>
      </c>
      <c r="V1855" s="144">
        <v>363</v>
      </c>
      <c r="W1855" s="144" t="str">
        <f t="shared" si="237"/>
        <v>Active</v>
      </c>
      <c r="X1855" s="144">
        <v>1810</v>
      </c>
      <c r="Y1855" s="157" t="s">
        <v>61</v>
      </c>
      <c r="Z1855" s="386">
        <v>1</v>
      </c>
      <c r="AA1855" s="386">
        <v>1</v>
      </c>
      <c r="AB1855" s="387" t="s">
        <v>65</v>
      </c>
      <c r="AC1855" s="157"/>
    </row>
    <row r="1856" spans="9:29">
      <c r="I1856" s="342">
        <v>5</v>
      </c>
      <c r="J1856" s="144" t="str">
        <f t="shared" si="235"/>
        <v>LARGE</v>
      </c>
      <c r="K1856" s="144" t="str">
        <f t="shared" si="236"/>
        <v>MEDIUM</v>
      </c>
      <c r="L1856" s="144" t="str" cm="1">
        <f t="array" ref="L1856">_xlfn.IFS(I1856&lt;=2,"SMALL",I1856&lt;=5,"MEDIUM",I1856&gt;5,"LARGE")</f>
        <v>MEDIUM</v>
      </c>
      <c r="M1856" s="144" t="str">
        <f t="shared" si="233"/>
        <v>YES</v>
      </c>
      <c r="N1856" s="374">
        <v>4.9800000000000004</v>
      </c>
      <c r="O1856" s="374">
        <f t="shared" si="234"/>
        <v>5</v>
      </c>
      <c r="P1856" s="158" t="str" cm="1">
        <f t="array" ref="P1856">_xlfn.SWITCH(ROUND(N1856,0),5,"Excellent",4,"Good",3,"ok","Bad")</f>
        <v>Excellent</v>
      </c>
      <c r="Q1856" s="144">
        <v>117</v>
      </c>
      <c r="R1856" s="385">
        <v>42508</v>
      </c>
      <c r="S1856" s="385">
        <v>43834</v>
      </c>
      <c r="T1856" s="144">
        <v>2696</v>
      </c>
      <c r="U1856" s="144" t="s">
        <v>69</v>
      </c>
      <c r="V1856" s="144">
        <v>88</v>
      </c>
      <c r="W1856" s="144" t="str">
        <f t="shared" si="237"/>
        <v>Active</v>
      </c>
      <c r="X1856" s="144">
        <v>2696</v>
      </c>
      <c r="Y1856" s="157" t="s">
        <v>70</v>
      </c>
      <c r="Z1856" s="386">
        <v>1</v>
      </c>
      <c r="AA1856" s="386">
        <v>1</v>
      </c>
      <c r="AB1856" s="387" t="s">
        <v>65</v>
      </c>
      <c r="AC1856" s="157"/>
    </row>
    <row r="1857" spans="9:29">
      <c r="I1857" s="342">
        <v>1</v>
      </c>
      <c r="J1857" s="144" t="str">
        <f t="shared" si="235"/>
        <v>SMALL</v>
      </c>
      <c r="K1857" s="144" t="str">
        <f t="shared" si="236"/>
        <v>SMALL</v>
      </c>
      <c r="L1857" s="144" t="str" cm="1">
        <f t="array" ref="L1857">_xlfn.IFS(I1857&lt;=2,"SMALL",I1857&lt;=5,"MEDIUM",I1857&gt;5,"LARGE")</f>
        <v>SMALL</v>
      </c>
      <c r="M1857" s="144" t="str">
        <f t="shared" si="233"/>
        <v>NO</v>
      </c>
      <c r="N1857" s="374">
        <v>5</v>
      </c>
      <c r="O1857" s="374">
        <f t="shared" si="234"/>
        <v>5</v>
      </c>
      <c r="P1857" s="158" t="str" cm="1">
        <f t="array" ref="P1857">_xlfn.SWITCH(ROUND(N1857,0),5,"Excellent",4,"Good",3,"ok","Bad")</f>
        <v>Excellent</v>
      </c>
      <c r="Q1857" s="144">
        <v>3</v>
      </c>
      <c r="R1857" s="385">
        <v>43397</v>
      </c>
      <c r="S1857" s="385">
        <v>43767</v>
      </c>
      <c r="T1857" s="144">
        <v>2117</v>
      </c>
      <c r="U1857" s="144" t="s">
        <v>60</v>
      </c>
      <c r="V1857" s="144">
        <v>365</v>
      </c>
      <c r="W1857" s="144" t="str">
        <f t="shared" si="237"/>
        <v>Active</v>
      </c>
      <c r="X1857" s="144">
        <v>2117</v>
      </c>
      <c r="Y1857" s="157" t="s">
        <v>70</v>
      </c>
      <c r="Z1857" s="386">
        <v>1</v>
      </c>
      <c r="AA1857" s="386">
        <v>1</v>
      </c>
      <c r="AB1857" s="387" t="s">
        <v>62</v>
      </c>
      <c r="AC1857" s="157"/>
    </row>
    <row r="1858" spans="9:29">
      <c r="I1858" s="342">
        <v>2</v>
      </c>
      <c r="J1858" s="144" t="str">
        <f t="shared" si="235"/>
        <v>SMALL</v>
      </c>
      <c r="K1858" s="144" t="str">
        <f t="shared" si="236"/>
        <v>SMALL</v>
      </c>
      <c r="L1858" s="144" t="str" cm="1">
        <f t="array" ref="L1858">_xlfn.IFS(I1858&lt;=2,"SMALL",I1858&lt;=5,"MEDIUM",I1858&gt;5,"LARGE")</f>
        <v>SMALL</v>
      </c>
      <c r="M1858" s="144" t="str">
        <f t="shared" si="233"/>
        <v>NO</v>
      </c>
      <c r="N1858" s="374">
        <v>4.99</v>
      </c>
      <c r="O1858" s="374">
        <f t="shared" si="234"/>
        <v>5</v>
      </c>
      <c r="P1858" s="158" t="str" cm="1">
        <f t="array" ref="P1858">_xlfn.SWITCH(ROUND(N1858,0),5,"Excellent",4,"Good",3,"ok","Bad")</f>
        <v>Excellent</v>
      </c>
      <c r="Q1858" s="144">
        <v>71</v>
      </c>
      <c r="R1858" s="385">
        <v>42428</v>
      </c>
      <c r="S1858" s="385">
        <v>43905</v>
      </c>
      <c r="T1858" s="144">
        <v>2702</v>
      </c>
      <c r="U1858" s="144" t="s">
        <v>60</v>
      </c>
      <c r="V1858" s="144">
        <v>365</v>
      </c>
      <c r="W1858" s="144" t="str">
        <f t="shared" si="237"/>
        <v>Active</v>
      </c>
      <c r="X1858" s="144">
        <v>2702</v>
      </c>
      <c r="Y1858" s="157" t="s">
        <v>122</v>
      </c>
      <c r="Z1858" s="386">
        <v>0</v>
      </c>
      <c r="AA1858" s="386">
        <v>0</v>
      </c>
      <c r="AB1858" s="387" t="s">
        <v>65</v>
      </c>
      <c r="AC1858" s="157"/>
    </row>
    <row r="1859" spans="9:29">
      <c r="I1859" s="342">
        <v>4</v>
      </c>
      <c r="J1859" s="144" t="str">
        <f t="shared" si="235"/>
        <v>LARGE</v>
      </c>
      <c r="K1859" s="144" t="str">
        <f t="shared" si="236"/>
        <v>MEDIUM</v>
      </c>
      <c r="L1859" s="144" t="str" cm="1">
        <f t="array" ref="L1859">_xlfn.IFS(I1859&lt;=2,"SMALL",I1859&lt;=5,"MEDIUM",I1859&gt;5,"LARGE")</f>
        <v>MEDIUM</v>
      </c>
      <c r="M1859" s="144" t="str">
        <f t="shared" si="233"/>
        <v>NO</v>
      </c>
      <c r="N1859" s="374">
        <v>4.95</v>
      </c>
      <c r="O1859" s="374">
        <f t="shared" si="234"/>
        <v>5</v>
      </c>
      <c r="P1859" s="158" t="str" cm="1">
        <f t="array" ref="P1859">_xlfn.SWITCH(ROUND(N1859,0),5,"Excellent",4,"Good",3,"ok","Bad")</f>
        <v>Excellent</v>
      </c>
      <c r="Q1859" s="144">
        <v>84</v>
      </c>
      <c r="R1859" s="385">
        <v>42448</v>
      </c>
      <c r="S1859" s="385">
        <v>44017</v>
      </c>
      <c r="T1859" s="144">
        <v>2704</v>
      </c>
      <c r="U1859" s="144" t="s">
        <v>69</v>
      </c>
      <c r="V1859" s="144">
        <v>260</v>
      </c>
      <c r="W1859" s="144" t="str">
        <f t="shared" si="237"/>
        <v>Active</v>
      </c>
      <c r="X1859" s="144">
        <v>2704</v>
      </c>
      <c r="Y1859" s="157" t="s">
        <v>61</v>
      </c>
      <c r="Z1859" s="386">
        <v>1</v>
      </c>
      <c r="AA1859" s="386">
        <v>0.88</v>
      </c>
      <c r="AB1859" s="387" t="s">
        <v>62</v>
      </c>
      <c r="AC1859" s="157"/>
    </row>
    <row r="1860" spans="9:29">
      <c r="I1860" s="342">
        <v>2</v>
      </c>
      <c r="J1860" s="144" t="str">
        <f t="shared" si="235"/>
        <v>SMALL</v>
      </c>
      <c r="K1860" s="144" t="str">
        <f t="shared" si="236"/>
        <v>SMALL</v>
      </c>
      <c r="L1860" s="144" t="str" cm="1">
        <f t="array" ref="L1860">_xlfn.IFS(I1860&lt;=2,"SMALL",I1860&lt;=5,"MEDIUM",I1860&gt;5,"LARGE")</f>
        <v>SMALL</v>
      </c>
      <c r="M1860" s="144" t="str">
        <f t="shared" si="233"/>
        <v>NO</v>
      </c>
      <c r="N1860" s="374">
        <v>4.8</v>
      </c>
      <c r="O1860" s="374">
        <f t="shared" si="234"/>
        <v>5</v>
      </c>
      <c r="P1860" s="158" t="str" cm="1">
        <f t="array" ref="P1860">_xlfn.SWITCH(ROUND(N1860,0),5,"Excellent",4,"Good",3,"ok","Bad")</f>
        <v>Excellent</v>
      </c>
      <c r="Q1860" s="144">
        <v>25</v>
      </c>
      <c r="R1860" s="385">
        <v>42565</v>
      </c>
      <c r="S1860" s="385">
        <v>43716</v>
      </c>
      <c r="T1860" s="144">
        <v>1146</v>
      </c>
      <c r="U1860" s="144" t="s">
        <v>60</v>
      </c>
      <c r="V1860" s="144">
        <v>27</v>
      </c>
      <c r="W1860" s="144" t="str">
        <f t="shared" si="237"/>
        <v>Active</v>
      </c>
      <c r="X1860" s="144">
        <v>1146</v>
      </c>
      <c r="Y1860" s="157" t="s">
        <v>70</v>
      </c>
      <c r="Z1860" s="386">
        <v>1</v>
      </c>
      <c r="AA1860" s="386">
        <v>0.8</v>
      </c>
      <c r="AB1860" s="387" t="s">
        <v>62</v>
      </c>
      <c r="AC1860" s="157"/>
    </row>
    <row r="1861" spans="9:29">
      <c r="I1861" s="342">
        <v>5</v>
      </c>
      <c r="J1861" s="144" t="str">
        <f t="shared" si="235"/>
        <v>LARGE</v>
      </c>
      <c r="K1861" s="144" t="str">
        <f t="shared" si="236"/>
        <v>MEDIUM</v>
      </c>
      <c r="L1861" s="144" t="str" cm="1">
        <f t="array" ref="L1861">_xlfn.IFS(I1861&lt;=2,"SMALL",I1861&lt;=5,"MEDIUM",I1861&gt;5,"LARGE")</f>
        <v>MEDIUM</v>
      </c>
      <c r="M1861" s="144" t="str">
        <f t="shared" ref="M1861:M1924" si="238">IF(AND(N1861&gt;=4.8,Q1861&gt;100),"YES","NO")</f>
        <v>YES</v>
      </c>
      <c r="N1861" s="374">
        <v>4.9800000000000004</v>
      </c>
      <c r="O1861" s="374">
        <f t="shared" ref="O1861:O1924" si="239">ROUND(N1861,0)</f>
        <v>5</v>
      </c>
      <c r="P1861" s="158" t="str" cm="1">
        <f t="array" ref="P1861">_xlfn.SWITCH(ROUND(N1861,0),5,"Excellent",4,"Good",3,"ok","Bad")</f>
        <v>Excellent</v>
      </c>
      <c r="Q1861" s="144">
        <v>128</v>
      </c>
      <c r="R1861" s="385">
        <v>42593</v>
      </c>
      <c r="S1861" s="385">
        <v>43898</v>
      </c>
      <c r="T1861" s="144">
        <v>2018</v>
      </c>
      <c r="U1861" s="144" t="s">
        <v>69</v>
      </c>
      <c r="V1861" s="144">
        <v>296</v>
      </c>
      <c r="W1861" s="144" t="str">
        <f t="shared" si="237"/>
        <v>Active</v>
      </c>
      <c r="X1861" s="144">
        <v>2018</v>
      </c>
      <c r="Y1861" s="157" t="s">
        <v>64</v>
      </c>
      <c r="Z1861" s="386">
        <v>1</v>
      </c>
      <c r="AA1861" s="386">
        <v>0.95</v>
      </c>
      <c r="AB1861" s="387" t="s">
        <v>62</v>
      </c>
      <c r="AC1861" s="157"/>
    </row>
    <row r="1862" spans="9:29">
      <c r="I1862" s="342">
        <v>5</v>
      </c>
      <c r="J1862" s="144" t="str">
        <f t="shared" ref="J1862:J1925" si="240">IF(I1862&lt;=2,"SMALL","LARGE")</f>
        <v>LARGE</v>
      </c>
      <c r="K1862" s="144" t="str">
        <f t="shared" ref="K1862:K1925" si="241">IF(I1862&lt;=2,"SMALL",IF(I1862&lt;=5,"MEDIUM","LARGE"))</f>
        <v>MEDIUM</v>
      </c>
      <c r="L1862" s="144" t="str" cm="1">
        <f t="array" ref="L1862">_xlfn.IFS(I1862&lt;=2,"SMALL",I1862&lt;=5,"MEDIUM",I1862&gt;5,"LARGE")</f>
        <v>MEDIUM</v>
      </c>
      <c r="M1862" s="144" t="str">
        <f t="shared" si="238"/>
        <v>NO</v>
      </c>
      <c r="N1862" s="374">
        <v>5</v>
      </c>
      <c r="O1862" s="374">
        <f t="shared" si="239"/>
        <v>5</v>
      </c>
      <c r="P1862" s="158" t="str" cm="1">
        <f t="array" ref="P1862">_xlfn.SWITCH(ROUND(N1862,0),5,"Excellent",4,"Good",3,"ok","Bad")</f>
        <v>Excellent</v>
      </c>
      <c r="Q1862" s="144">
        <v>3</v>
      </c>
      <c r="R1862" s="385">
        <v>42661</v>
      </c>
      <c r="S1862" s="385">
        <v>43769</v>
      </c>
      <c r="T1862" s="144">
        <v>548</v>
      </c>
      <c r="U1862" s="144" t="s">
        <v>69</v>
      </c>
      <c r="V1862" s="144">
        <v>363</v>
      </c>
      <c r="W1862" s="144" t="str">
        <f t="shared" ref="W1862:W1925" si="242">IF(NOT(V1862=0),"Active","Inactive")</f>
        <v>Active</v>
      </c>
      <c r="X1862" s="144">
        <v>548</v>
      </c>
      <c r="Y1862" s="157" t="s">
        <v>61</v>
      </c>
      <c r="Z1862" s="386">
        <v>1</v>
      </c>
      <c r="AA1862" s="386">
        <v>0.96</v>
      </c>
      <c r="AB1862" s="387" t="s">
        <v>65</v>
      </c>
      <c r="AC1862" s="157"/>
    </row>
    <row r="1863" spans="9:29">
      <c r="I1863" s="342">
        <v>1</v>
      </c>
      <c r="J1863" s="144" t="str">
        <f t="shared" si="240"/>
        <v>SMALL</v>
      </c>
      <c r="K1863" s="144" t="str">
        <f t="shared" si="241"/>
        <v>SMALL</v>
      </c>
      <c r="L1863" s="144" t="str" cm="1">
        <f t="array" ref="L1863">_xlfn.IFS(I1863&lt;=2,"SMALL",I1863&lt;=5,"MEDIUM",I1863&gt;5,"LARGE")</f>
        <v>SMALL</v>
      </c>
      <c r="M1863" s="144" t="str">
        <f t="shared" si="238"/>
        <v>NO</v>
      </c>
      <c r="N1863" s="374">
        <v>4.9400000000000004</v>
      </c>
      <c r="O1863" s="374">
        <f t="shared" si="239"/>
        <v>5</v>
      </c>
      <c r="P1863" s="158" t="str" cm="1">
        <f t="array" ref="P1863">_xlfn.SWITCH(ROUND(N1863,0),5,"Excellent",4,"Good",3,"ok","Bad")</f>
        <v>Excellent</v>
      </c>
      <c r="Q1863" s="144">
        <v>18</v>
      </c>
      <c r="R1863" s="385">
        <v>42456</v>
      </c>
      <c r="S1863" s="385">
        <v>43915</v>
      </c>
      <c r="T1863" s="144">
        <v>1920</v>
      </c>
      <c r="U1863" s="144" t="s">
        <v>60</v>
      </c>
      <c r="V1863" s="144">
        <v>341</v>
      </c>
      <c r="W1863" s="144" t="str">
        <f t="shared" si="242"/>
        <v>Active</v>
      </c>
      <c r="X1863" s="144">
        <v>1920</v>
      </c>
      <c r="Y1863" s="157" t="s">
        <v>70</v>
      </c>
      <c r="Z1863" s="386">
        <v>1</v>
      </c>
      <c r="AA1863" s="386">
        <v>0.93</v>
      </c>
      <c r="AB1863" s="387" t="s">
        <v>62</v>
      </c>
      <c r="AC1863" s="157"/>
    </row>
    <row r="1864" spans="9:29">
      <c r="I1864" s="342">
        <v>4</v>
      </c>
      <c r="J1864" s="144" t="str">
        <f t="shared" si="240"/>
        <v>LARGE</v>
      </c>
      <c r="K1864" s="144" t="str">
        <f t="shared" si="241"/>
        <v>MEDIUM</v>
      </c>
      <c r="L1864" s="144" t="str" cm="1">
        <f t="array" ref="L1864">_xlfn.IFS(I1864&lt;=2,"SMALL",I1864&lt;=5,"MEDIUM",I1864&gt;5,"LARGE")</f>
        <v>MEDIUM</v>
      </c>
      <c r="M1864" s="144" t="str">
        <f t="shared" si="238"/>
        <v>YES</v>
      </c>
      <c r="N1864" s="374">
        <v>4.83</v>
      </c>
      <c r="O1864" s="374">
        <f t="shared" si="239"/>
        <v>5</v>
      </c>
      <c r="P1864" s="158" t="str" cm="1">
        <f t="array" ref="P1864">_xlfn.SWITCH(ROUND(N1864,0),5,"Excellent",4,"Good",3,"ok","Bad")</f>
        <v>Excellent</v>
      </c>
      <c r="Q1864" s="144">
        <v>244</v>
      </c>
      <c r="R1864" s="385">
        <v>42467</v>
      </c>
      <c r="S1864" s="385">
        <v>43911</v>
      </c>
      <c r="T1864" s="144">
        <v>271</v>
      </c>
      <c r="U1864" s="144" t="s">
        <v>69</v>
      </c>
      <c r="V1864" s="144">
        <v>95</v>
      </c>
      <c r="W1864" s="144" t="str">
        <f t="shared" si="242"/>
        <v>Active</v>
      </c>
      <c r="X1864" s="144">
        <v>271</v>
      </c>
      <c r="Y1864" s="157" t="s">
        <v>64</v>
      </c>
      <c r="Z1864" s="386">
        <v>0.5</v>
      </c>
      <c r="AA1864" s="386">
        <v>0.5</v>
      </c>
      <c r="AB1864" s="387" t="s">
        <v>65</v>
      </c>
      <c r="AC1864" s="157"/>
    </row>
    <row r="1865" spans="9:29">
      <c r="I1865" s="342">
        <v>5</v>
      </c>
      <c r="J1865" s="144" t="str">
        <f t="shared" si="240"/>
        <v>LARGE</v>
      </c>
      <c r="K1865" s="144" t="str">
        <f t="shared" si="241"/>
        <v>MEDIUM</v>
      </c>
      <c r="L1865" s="144" t="str" cm="1">
        <f t="array" ref="L1865">_xlfn.IFS(I1865&lt;=2,"SMALL",I1865&lt;=5,"MEDIUM",I1865&gt;5,"LARGE")</f>
        <v>MEDIUM</v>
      </c>
      <c r="M1865" s="144" t="str">
        <f t="shared" si="238"/>
        <v>NO</v>
      </c>
      <c r="N1865" s="374">
        <v>5</v>
      </c>
      <c r="O1865" s="374">
        <f t="shared" si="239"/>
        <v>5</v>
      </c>
      <c r="P1865" s="158" t="str" cm="1">
        <f t="array" ref="P1865">_xlfn.SWITCH(ROUND(N1865,0),5,"Excellent",4,"Good",3,"ok","Bad")</f>
        <v>Excellent</v>
      </c>
      <c r="Q1865" s="144">
        <v>3</v>
      </c>
      <c r="R1865" s="385">
        <v>42594</v>
      </c>
      <c r="S1865" s="385">
        <v>43286</v>
      </c>
      <c r="T1865" s="144">
        <v>2585</v>
      </c>
      <c r="U1865" s="144" t="s">
        <v>69</v>
      </c>
      <c r="V1865" s="144">
        <v>346</v>
      </c>
      <c r="W1865" s="144" t="str">
        <f t="shared" si="242"/>
        <v>Active</v>
      </c>
      <c r="X1865" s="144">
        <v>2585</v>
      </c>
      <c r="Y1865" s="157" t="s">
        <v>61</v>
      </c>
      <c r="Z1865" s="386">
        <v>0.8</v>
      </c>
      <c r="AA1865" s="386">
        <v>0.92</v>
      </c>
      <c r="AB1865" s="387" t="s">
        <v>65</v>
      </c>
      <c r="AC1865" s="157"/>
    </row>
    <row r="1866" spans="9:29">
      <c r="I1866" s="342">
        <v>2</v>
      </c>
      <c r="J1866" s="144" t="str">
        <f t="shared" si="240"/>
        <v>SMALL</v>
      </c>
      <c r="K1866" s="144" t="str">
        <f t="shared" si="241"/>
        <v>SMALL</v>
      </c>
      <c r="L1866" s="144" t="str" cm="1">
        <f t="array" ref="L1866">_xlfn.IFS(I1866&lt;=2,"SMALL",I1866&lt;=5,"MEDIUM",I1866&gt;5,"LARGE")</f>
        <v>SMALL</v>
      </c>
      <c r="M1866" s="144" t="str">
        <f t="shared" si="238"/>
        <v>NO</v>
      </c>
      <c r="N1866" s="374">
        <v>4.91</v>
      </c>
      <c r="O1866" s="374">
        <f t="shared" si="239"/>
        <v>5</v>
      </c>
      <c r="P1866" s="158" t="str" cm="1">
        <f t="array" ref="P1866">_xlfn.SWITCH(ROUND(N1866,0),5,"Excellent",4,"Good",3,"ok","Bad")</f>
        <v>Excellent</v>
      </c>
      <c r="Q1866" s="144">
        <v>64</v>
      </c>
      <c r="R1866" s="385">
        <v>42854</v>
      </c>
      <c r="S1866" s="385">
        <v>43926</v>
      </c>
      <c r="T1866" s="144">
        <v>1458</v>
      </c>
      <c r="U1866" s="144" t="s">
        <v>60</v>
      </c>
      <c r="V1866" s="144">
        <v>42</v>
      </c>
      <c r="W1866" s="144" t="str">
        <f t="shared" si="242"/>
        <v>Active</v>
      </c>
      <c r="X1866" s="144">
        <v>1458</v>
      </c>
      <c r="Y1866" s="157" t="s">
        <v>64</v>
      </c>
      <c r="Z1866" s="386">
        <v>0.75</v>
      </c>
      <c r="AA1866" s="386">
        <v>0.94</v>
      </c>
      <c r="AB1866" s="387" t="s">
        <v>62</v>
      </c>
      <c r="AC1866" s="157"/>
    </row>
    <row r="1867" spans="9:29">
      <c r="I1867" s="342">
        <v>6</v>
      </c>
      <c r="J1867" s="144" t="str">
        <f t="shared" si="240"/>
        <v>LARGE</v>
      </c>
      <c r="K1867" s="144" t="str">
        <f t="shared" si="241"/>
        <v>LARGE</v>
      </c>
      <c r="L1867" s="144" t="str" cm="1">
        <f t="array" ref="L1867">_xlfn.IFS(I1867&lt;=2,"SMALL",I1867&lt;=5,"MEDIUM",I1867&gt;5,"LARGE")</f>
        <v>LARGE</v>
      </c>
      <c r="M1867" s="144" t="str">
        <f t="shared" si="238"/>
        <v>NO</v>
      </c>
      <c r="N1867" s="374">
        <v>4.8099999999999996</v>
      </c>
      <c r="O1867" s="374">
        <f t="shared" si="239"/>
        <v>5</v>
      </c>
      <c r="P1867" s="158" t="str" cm="1">
        <f t="array" ref="P1867">_xlfn.SWITCH(ROUND(N1867,0),5,"Excellent",4,"Good",3,"ok","Bad")</f>
        <v>Excellent</v>
      </c>
      <c r="Q1867" s="144">
        <v>90</v>
      </c>
      <c r="R1867" s="385">
        <v>42479</v>
      </c>
      <c r="S1867" s="385">
        <v>43834</v>
      </c>
      <c r="T1867" s="144">
        <v>2712</v>
      </c>
      <c r="U1867" s="144" t="s">
        <v>69</v>
      </c>
      <c r="V1867" s="144">
        <v>364</v>
      </c>
      <c r="W1867" s="144" t="str">
        <f t="shared" si="242"/>
        <v>Active</v>
      </c>
      <c r="X1867" s="144">
        <v>2712</v>
      </c>
      <c r="Y1867" s="157" t="s">
        <v>70</v>
      </c>
      <c r="Z1867" s="386">
        <v>1</v>
      </c>
      <c r="AA1867" s="386">
        <v>0.9</v>
      </c>
      <c r="AB1867" s="387" t="s">
        <v>62</v>
      </c>
      <c r="AC1867" s="157"/>
    </row>
    <row r="1868" spans="9:29">
      <c r="I1868" s="342">
        <v>4</v>
      </c>
      <c r="J1868" s="144" t="str">
        <f t="shared" si="240"/>
        <v>LARGE</v>
      </c>
      <c r="K1868" s="144" t="str">
        <f t="shared" si="241"/>
        <v>MEDIUM</v>
      </c>
      <c r="L1868" s="144" t="str" cm="1">
        <f t="array" ref="L1868">_xlfn.IFS(I1868&lt;=2,"SMALL",I1868&lt;=5,"MEDIUM",I1868&gt;5,"LARGE")</f>
        <v>MEDIUM</v>
      </c>
      <c r="M1868" s="144" t="str">
        <f t="shared" si="238"/>
        <v>YES</v>
      </c>
      <c r="N1868" s="374">
        <v>4.9800000000000004</v>
      </c>
      <c r="O1868" s="374">
        <f t="shared" si="239"/>
        <v>5</v>
      </c>
      <c r="P1868" s="158" t="str" cm="1">
        <f t="array" ref="P1868">_xlfn.SWITCH(ROUND(N1868,0),5,"Excellent",4,"Good",3,"ok","Bad")</f>
        <v>Excellent</v>
      </c>
      <c r="Q1868" s="144">
        <v>157</v>
      </c>
      <c r="R1868" s="385">
        <v>42449</v>
      </c>
      <c r="S1868" s="385">
        <v>43997</v>
      </c>
      <c r="T1868" s="144">
        <v>2586</v>
      </c>
      <c r="U1868" s="144" t="s">
        <v>69</v>
      </c>
      <c r="V1868" s="144">
        <v>79</v>
      </c>
      <c r="W1868" s="144" t="str">
        <f t="shared" si="242"/>
        <v>Active</v>
      </c>
      <c r="X1868" s="144">
        <v>2586</v>
      </c>
      <c r="Y1868" s="157" t="s">
        <v>70</v>
      </c>
      <c r="Z1868" s="386">
        <v>1</v>
      </c>
      <c r="AA1868" s="386">
        <v>1</v>
      </c>
      <c r="AB1868" s="387" t="s">
        <v>65</v>
      </c>
      <c r="AC1868" s="157"/>
    </row>
    <row r="1869" spans="9:29">
      <c r="I1869" s="342">
        <v>2</v>
      </c>
      <c r="J1869" s="144" t="str">
        <f t="shared" si="240"/>
        <v>SMALL</v>
      </c>
      <c r="K1869" s="144" t="str">
        <f t="shared" si="241"/>
        <v>SMALL</v>
      </c>
      <c r="L1869" s="144" t="str" cm="1">
        <f t="array" ref="L1869">_xlfn.IFS(I1869&lt;=2,"SMALL",I1869&lt;=5,"MEDIUM",I1869&gt;5,"LARGE")</f>
        <v>SMALL</v>
      </c>
      <c r="M1869" s="144" t="str">
        <f t="shared" si="238"/>
        <v>NO</v>
      </c>
      <c r="N1869" s="374">
        <v>4.9800000000000004</v>
      </c>
      <c r="O1869" s="374">
        <f t="shared" si="239"/>
        <v>5</v>
      </c>
      <c r="P1869" s="158" t="str" cm="1">
        <f t="array" ref="P1869">_xlfn.SWITCH(ROUND(N1869,0),5,"Excellent",4,"Good",3,"ok","Bad")</f>
        <v>Excellent</v>
      </c>
      <c r="Q1869" s="144">
        <v>91</v>
      </c>
      <c r="R1869" s="385">
        <v>42614</v>
      </c>
      <c r="S1869" s="385">
        <v>43901</v>
      </c>
      <c r="T1869" s="144">
        <v>2146</v>
      </c>
      <c r="U1869" s="144" t="s">
        <v>60</v>
      </c>
      <c r="V1869" s="144">
        <v>164</v>
      </c>
      <c r="W1869" s="144" t="str">
        <f t="shared" si="242"/>
        <v>Active</v>
      </c>
      <c r="X1869" s="144">
        <v>2146</v>
      </c>
      <c r="Y1869" s="157" t="s">
        <v>61</v>
      </c>
      <c r="Z1869" s="386">
        <v>1</v>
      </c>
      <c r="AA1869" s="386">
        <v>0.77</v>
      </c>
      <c r="AB1869" s="387" t="s">
        <v>65</v>
      </c>
      <c r="AC1869" s="157"/>
    </row>
    <row r="1870" spans="9:29">
      <c r="I1870" s="342">
        <v>4</v>
      </c>
      <c r="J1870" s="144" t="str">
        <f t="shared" si="240"/>
        <v>LARGE</v>
      </c>
      <c r="K1870" s="144" t="str">
        <f t="shared" si="241"/>
        <v>MEDIUM</v>
      </c>
      <c r="L1870" s="144" t="str" cm="1">
        <f t="array" ref="L1870">_xlfn.IFS(I1870&lt;=2,"SMALL",I1870&lt;=5,"MEDIUM",I1870&gt;5,"LARGE")</f>
        <v>MEDIUM</v>
      </c>
      <c r="M1870" s="144" t="str">
        <f t="shared" si="238"/>
        <v>NO</v>
      </c>
      <c r="N1870" s="374">
        <v>4.6100000000000003</v>
      </c>
      <c r="O1870" s="374">
        <f t="shared" si="239"/>
        <v>5</v>
      </c>
      <c r="P1870" s="158" t="str" cm="1">
        <f t="array" ref="P1870">_xlfn.SWITCH(ROUND(N1870,0),5,"Excellent",4,"Good",3,"ok","Bad")</f>
        <v>Excellent</v>
      </c>
      <c r="Q1870" s="144">
        <v>69</v>
      </c>
      <c r="R1870" s="385">
        <v>42443</v>
      </c>
      <c r="S1870" s="385">
        <v>43870</v>
      </c>
      <c r="T1870" s="144">
        <v>395</v>
      </c>
      <c r="U1870" s="144" t="s">
        <v>69</v>
      </c>
      <c r="V1870" s="144">
        <v>332</v>
      </c>
      <c r="W1870" s="144" t="str">
        <f t="shared" si="242"/>
        <v>Active</v>
      </c>
      <c r="X1870" s="144">
        <v>395</v>
      </c>
      <c r="Y1870" s="157" t="s">
        <v>70</v>
      </c>
      <c r="Z1870" s="386">
        <v>0.67</v>
      </c>
      <c r="AA1870" s="386">
        <v>0.33</v>
      </c>
      <c r="AB1870" s="387" t="s">
        <v>65</v>
      </c>
      <c r="AC1870" s="157"/>
    </row>
    <row r="1871" spans="9:29">
      <c r="I1871" s="342">
        <v>2</v>
      </c>
      <c r="J1871" s="144" t="str">
        <f t="shared" si="240"/>
        <v>SMALL</v>
      </c>
      <c r="K1871" s="144" t="str">
        <f t="shared" si="241"/>
        <v>SMALL</v>
      </c>
      <c r="L1871" s="144" t="str" cm="1">
        <f t="array" ref="L1871">_xlfn.IFS(I1871&lt;=2,"SMALL",I1871&lt;=5,"MEDIUM",I1871&gt;5,"LARGE")</f>
        <v>SMALL</v>
      </c>
      <c r="M1871" s="144" t="str">
        <f t="shared" si="238"/>
        <v>NO</v>
      </c>
      <c r="N1871" s="374">
        <v>4.67</v>
      </c>
      <c r="O1871" s="374">
        <f t="shared" si="239"/>
        <v>5</v>
      </c>
      <c r="P1871" s="158" t="str" cm="1">
        <f t="array" ref="P1871">_xlfn.SWITCH(ROUND(N1871,0),5,"Excellent",4,"Good",3,"ok","Bad")</f>
        <v>Excellent</v>
      </c>
      <c r="Q1871" s="144">
        <v>51</v>
      </c>
      <c r="R1871" s="385">
        <v>42563</v>
      </c>
      <c r="S1871" s="385">
        <v>43940</v>
      </c>
      <c r="T1871" s="144">
        <v>2678</v>
      </c>
      <c r="U1871" s="144" t="s">
        <v>60</v>
      </c>
      <c r="V1871" s="144">
        <v>316</v>
      </c>
      <c r="W1871" s="144" t="str">
        <f t="shared" si="242"/>
        <v>Active</v>
      </c>
      <c r="X1871" s="144">
        <v>2678</v>
      </c>
      <c r="Y1871" s="157" t="s">
        <v>122</v>
      </c>
      <c r="Z1871" s="386">
        <v>0</v>
      </c>
      <c r="AA1871" s="386">
        <v>0.74</v>
      </c>
      <c r="AB1871" s="387" t="s">
        <v>65</v>
      </c>
      <c r="AC1871" s="157"/>
    </row>
    <row r="1872" spans="9:29">
      <c r="I1872" s="342">
        <v>2</v>
      </c>
      <c r="J1872" s="144" t="str">
        <f t="shared" si="240"/>
        <v>SMALL</v>
      </c>
      <c r="K1872" s="144" t="str">
        <f t="shared" si="241"/>
        <v>SMALL</v>
      </c>
      <c r="L1872" s="144" t="str" cm="1">
        <f t="array" ref="L1872">_xlfn.IFS(I1872&lt;=2,"SMALL",I1872&lt;=5,"MEDIUM",I1872&gt;5,"LARGE")</f>
        <v>SMALL</v>
      </c>
      <c r="M1872" s="144" t="str">
        <f t="shared" si="238"/>
        <v>NO</v>
      </c>
      <c r="N1872" s="374">
        <v>5</v>
      </c>
      <c r="O1872" s="374">
        <f t="shared" si="239"/>
        <v>5</v>
      </c>
      <c r="P1872" s="158" t="str" cm="1">
        <f t="array" ref="P1872">_xlfn.SWITCH(ROUND(N1872,0),5,"Excellent",4,"Good",3,"ok","Bad")</f>
        <v>Excellent</v>
      </c>
      <c r="Q1872" s="144">
        <v>59</v>
      </c>
      <c r="R1872" s="385">
        <v>42450</v>
      </c>
      <c r="S1872" s="385">
        <v>43900</v>
      </c>
      <c r="T1872" s="144">
        <v>652</v>
      </c>
      <c r="U1872" s="144" t="s">
        <v>69</v>
      </c>
      <c r="V1872" s="144">
        <v>85</v>
      </c>
      <c r="W1872" s="144" t="str">
        <f t="shared" si="242"/>
        <v>Active</v>
      </c>
      <c r="X1872" s="144">
        <v>652</v>
      </c>
      <c r="Y1872" s="157" t="s">
        <v>61</v>
      </c>
      <c r="Z1872" s="386">
        <v>1</v>
      </c>
      <c r="AA1872" s="386">
        <v>0.67</v>
      </c>
      <c r="AB1872" s="387" t="s">
        <v>62</v>
      </c>
      <c r="AC1872" s="157"/>
    </row>
    <row r="1873" spans="9:29">
      <c r="I1873" s="342">
        <v>2</v>
      </c>
      <c r="J1873" s="144" t="str">
        <f t="shared" si="240"/>
        <v>SMALL</v>
      </c>
      <c r="K1873" s="144" t="str">
        <f t="shared" si="241"/>
        <v>SMALL</v>
      </c>
      <c r="L1873" s="144" t="str" cm="1">
        <f t="array" ref="L1873">_xlfn.IFS(I1873&lt;=2,"SMALL",I1873&lt;=5,"MEDIUM",I1873&gt;5,"LARGE")</f>
        <v>SMALL</v>
      </c>
      <c r="M1873" s="144" t="str">
        <f t="shared" si="238"/>
        <v>YES</v>
      </c>
      <c r="N1873" s="374">
        <v>4.99</v>
      </c>
      <c r="O1873" s="374">
        <f t="shared" si="239"/>
        <v>5</v>
      </c>
      <c r="P1873" s="158" t="str" cm="1">
        <f t="array" ref="P1873">_xlfn.SWITCH(ROUND(N1873,0),5,"Excellent",4,"Good",3,"ok","Bad")</f>
        <v>Excellent</v>
      </c>
      <c r="Q1873" s="144">
        <v>235</v>
      </c>
      <c r="R1873" s="385">
        <v>42452</v>
      </c>
      <c r="S1873" s="385">
        <v>44055</v>
      </c>
      <c r="T1873" s="144">
        <v>1128</v>
      </c>
      <c r="U1873" s="144" t="s">
        <v>69</v>
      </c>
      <c r="V1873" s="144">
        <v>346</v>
      </c>
      <c r="W1873" s="144" t="str">
        <f t="shared" si="242"/>
        <v>Active</v>
      </c>
      <c r="X1873" s="144">
        <v>1128</v>
      </c>
      <c r="Y1873" s="157" t="s">
        <v>70</v>
      </c>
      <c r="Z1873" s="386">
        <v>1</v>
      </c>
      <c r="AA1873" s="386">
        <v>1</v>
      </c>
      <c r="AB1873" s="387" t="s">
        <v>62</v>
      </c>
      <c r="AC1873" s="157"/>
    </row>
    <row r="1874" spans="9:29">
      <c r="I1874" s="342">
        <v>8</v>
      </c>
      <c r="J1874" s="144" t="str">
        <f t="shared" si="240"/>
        <v>LARGE</v>
      </c>
      <c r="K1874" s="144" t="str">
        <f t="shared" si="241"/>
        <v>LARGE</v>
      </c>
      <c r="L1874" s="144" t="str" cm="1">
        <f t="array" ref="L1874">_xlfn.IFS(I1874&lt;=2,"SMALL",I1874&lt;=5,"MEDIUM",I1874&gt;5,"LARGE")</f>
        <v>LARGE</v>
      </c>
      <c r="M1874" s="144" t="str">
        <f t="shared" si="238"/>
        <v>NO</v>
      </c>
      <c r="N1874" s="374">
        <v>4.33</v>
      </c>
      <c r="O1874" s="374">
        <f t="shared" si="239"/>
        <v>4</v>
      </c>
      <c r="P1874" s="158" t="str" cm="1">
        <f t="array" ref="P1874">_xlfn.SWITCH(ROUND(N1874,0),5,"Excellent",4,"Good",3,"ok","Bad")</f>
        <v>Good</v>
      </c>
      <c r="Q1874" s="144">
        <v>80</v>
      </c>
      <c r="R1874" s="385">
        <v>42445</v>
      </c>
      <c r="S1874" s="385">
        <v>43765</v>
      </c>
      <c r="T1874" s="144">
        <v>2701</v>
      </c>
      <c r="U1874" s="144" t="s">
        <v>69</v>
      </c>
      <c r="V1874" s="144">
        <v>364</v>
      </c>
      <c r="W1874" s="144" t="str">
        <f t="shared" si="242"/>
        <v>Active</v>
      </c>
      <c r="X1874" s="144">
        <v>2701</v>
      </c>
      <c r="Y1874" s="157" t="s">
        <v>70</v>
      </c>
      <c r="Z1874" s="386">
        <v>1</v>
      </c>
      <c r="AA1874" s="386">
        <v>1</v>
      </c>
      <c r="AB1874" s="387" t="s">
        <v>65</v>
      </c>
      <c r="AC1874" s="157"/>
    </row>
    <row r="1875" spans="9:29">
      <c r="I1875" s="342">
        <v>4</v>
      </c>
      <c r="J1875" s="144" t="str">
        <f t="shared" si="240"/>
        <v>LARGE</v>
      </c>
      <c r="K1875" s="144" t="str">
        <f t="shared" si="241"/>
        <v>MEDIUM</v>
      </c>
      <c r="L1875" s="144" t="str" cm="1">
        <f t="array" ref="L1875">_xlfn.IFS(I1875&lt;=2,"SMALL",I1875&lt;=5,"MEDIUM",I1875&gt;5,"LARGE")</f>
        <v>MEDIUM</v>
      </c>
      <c r="M1875" s="144" t="str">
        <f t="shared" si="238"/>
        <v>NO</v>
      </c>
      <c r="N1875" s="374">
        <v>4.75</v>
      </c>
      <c r="O1875" s="374">
        <f t="shared" si="239"/>
        <v>5</v>
      </c>
      <c r="P1875" s="158" t="str" cm="1">
        <f t="array" ref="P1875">_xlfn.SWITCH(ROUND(N1875,0),5,"Excellent",4,"Good",3,"ok","Bad")</f>
        <v>Excellent</v>
      </c>
      <c r="Q1875" s="144">
        <v>64</v>
      </c>
      <c r="R1875" s="385">
        <v>42442</v>
      </c>
      <c r="S1875" s="385">
        <v>43905</v>
      </c>
      <c r="T1875" s="144">
        <v>2284</v>
      </c>
      <c r="U1875" s="144" t="s">
        <v>69</v>
      </c>
      <c r="V1875" s="144">
        <v>91</v>
      </c>
      <c r="W1875" s="144" t="str">
        <f t="shared" si="242"/>
        <v>Active</v>
      </c>
      <c r="X1875" s="144">
        <v>2284</v>
      </c>
      <c r="Y1875" s="157" t="s">
        <v>64</v>
      </c>
      <c r="Z1875" s="386">
        <v>0.5</v>
      </c>
      <c r="AA1875" s="386">
        <v>0.56000000000000005</v>
      </c>
      <c r="AB1875" s="387" t="s">
        <v>65</v>
      </c>
      <c r="AC1875" s="157"/>
    </row>
    <row r="1876" spans="9:29">
      <c r="I1876" s="342">
        <v>3</v>
      </c>
      <c r="J1876" s="144" t="str">
        <f t="shared" si="240"/>
        <v>LARGE</v>
      </c>
      <c r="K1876" s="144" t="str">
        <f t="shared" si="241"/>
        <v>MEDIUM</v>
      </c>
      <c r="L1876" s="144" t="str" cm="1">
        <f t="array" ref="L1876">_xlfn.IFS(I1876&lt;=2,"SMALL",I1876&lt;=5,"MEDIUM",I1876&gt;5,"LARGE")</f>
        <v>MEDIUM</v>
      </c>
      <c r="M1876" s="144" t="str">
        <f t="shared" si="238"/>
        <v>YES</v>
      </c>
      <c r="N1876" s="374">
        <v>4.8899999999999997</v>
      </c>
      <c r="O1876" s="374">
        <f t="shared" si="239"/>
        <v>5</v>
      </c>
      <c r="P1876" s="158" t="str" cm="1">
        <f t="array" ref="P1876">_xlfn.SWITCH(ROUND(N1876,0),5,"Excellent",4,"Good",3,"ok","Bad")</f>
        <v>Excellent</v>
      </c>
      <c r="Q1876" s="144">
        <v>156</v>
      </c>
      <c r="R1876" s="385">
        <v>42452</v>
      </c>
      <c r="S1876" s="385">
        <v>43814</v>
      </c>
      <c r="T1876" s="144">
        <v>88</v>
      </c>
      <c r="U1876" s="144" t="s">
        <v>60</v>
      </c>
      <c r="V1876" s="144">
        <v>227</v>
      </c>
      <c r="W1876" s="144" t="str">
        <f t="shared" si="242"/>
        <v>Active</v>
      </c>
      <c r="X1876" s="144">
        <v>88</v>
      </c>
      <c r="Y1876" s="157" t="s">
        <v>70</v>
      </c>
      <c r="Z1876" s="386">
        <v>1</v>
      </c>
      <c r="AA1876" s="386">
        <v>0.99</v>
      </c>
      <c r="AB1876" s="387" t="s">
        <v>65</v>
      </c>
      <c r="AC1876" s="157"/>
    </row>
    <row r="1877" spans="9:29">
      <c r="I1877" s="342">
        <v>2</v>
      </c>
      <c r="J1877" s="144" t="str">
        <f t="shared" si="240"/>
        <v>SMALL</v>
      </c>
      <c r="K1877" s="144" t="str">
        <f t="shared" si="241"/>
        <v>SMALL</v>
      </c>
      <c r="L1877" s="144" t="str" cm="1">
        <f t="array" ref="L1877">_xlfn.IFS(I1877&lt;=2,"SMALL",I1877&lt;=5,"MEDIUM",I1877&gt;5,"LARGE")</f>
        <v>SMALL</v>
      </c>
      <c r="M1877" s="144" t="str">
        <f t="shared" si="238"/>
        <v>YES</v>
      </c>
      <c r="N1877" s="374">
        <v>4.9000000000000004</v>
      </c>
      <c r="O1877" s="374">
        <f t="shared" si="239"/>
        <v>5</v>
      </c>
      <c r="P1877" s="158" t="str" cm="1">
        <f t="array" ref="P1877">_xlfn.SWITCH(ROUND(N1877,0),5,"Excellent",4,"Good",3,"ok","Bad")</f>
        <v>Excellent</v>
      </c>
      <c r="Q1877" s="144">
        <v>108</v>
      </c>
      <c r="R1877" s="385">
        <v>42521</v>
      </c>
      <c r="S1877" s="385">
        <v>43831</v>
      </c>
      <c r="T1877" s="144">
        <v>1800</v>
      </c>
      <c r="U1877" s="144" t="s">
        <v>60</v>
      </c>
      <c r="V1877" s="144">
        <v>164</v>
      </c>
      <c r="W1877" s="144" t="str">
        <f t="shared" si="242"/>
        <v>Active</v>
      </c>
      <c r="X1877" s="144">
        <v>1800</v>
      </c>
      <c r="Y1877" s="157" t="s">
        <v>70</v>
      </c>
      <c r="Z1877" s="386">
        <v>1</v>
      </c>
      <c r="AA1877" s="386">
        <v>0.55000000000000004</v>
      </c>
      <c r="AB1877" s="387" t="s">
        <v>65</v>
      </c>
      <c r="AC1877" s="157"/>
    </row>
    <row r="1878" spans="9:29">
      <c r="I1878" s="342">
        <v>3</v>
      </c>
      <c r="J1878" s="144" t="str">
        <f t="shared" si="240"/>
        <v>LARGE</v>
      </c>
      <c r="K1878" s="144" t="str">
        <f t="shared" si="241"/>
        <v>MEDIUM</v>
      </c>
      <c r="L1878" s="144" t="str" cm="1">
        <f t="array" ref="L1878">_xlfn.IFS(I1878&lt;=2,"SMALL",I1878&lt;=5,"MEDIUM",I1878&gt;5,"LARGE")</f>
        <v>MEDIUM</v>
      </c>
      <c r="M1878" s="144" t="str">
        <f t="shared" si="238"/>
        <v>NO</v>
      </c>
      <c r="N1878" s="374">
        <v>5</v>
      </c>
      <c r="O1878" s="374">
        <f t="shared" si="239"/>
        <v>5</v>
      </c>
      <c r="P1878" s="158" t="str" cm="1">
        <f t="array" ref="P1878">_xlfn.SWITCH(ROUND(N1878,0),5,"Excellent",4,"Good",3,"ok","Bad")</f>
        <v>Excellent</v>
      </c>
      <c r="Q1878" s="144">
        <v>56</v>
      </c>
      <c r="R1878" s="385">
        <v>42479</v>
      </c>
      <c r="S1878" s="385">
        <v>43809</v>
      </c>
      <c r="T1878" s="144">
        <v>2726</v>
      </c>
      <c r="U1878" s="144" t="s">
        <v>69</v>
      </c>
      <c r="V1878" s="144">
        <v>365</v>
      </c>
      <c r="W1878" s="144" t="str">
        <f t="shared" si="242"/>
        <v>Active</v>
      </c>
      <c r="X1878" s="144">
        <v>2726</v>
      </c>
      <c r="Y1878" s="157" t="s">
        <v>70</v>
      </c>
      <c r="Z1878" s="386">
        <v>1</v>
      </c>
      <c r="AA1878" s="386">
        <v>0.91</v>
      </c>
      <c r="AB1878" s="387" t="s">
        <v>62</v>
      </c>
      <c r="AC1878" s="157"/>
    </row>
    <row r="1879" spans="9:29">
      <c r="I1879" s="342">
        <v>7</v>
      </c>
      <c r="J1879" s="144" t="str">
        <f t="shared" si="240"/>
        <v>LARGE</v>
      </c>
      <c r="K1879" s="144" t="str">
        <f t="shared" si="241"/>
        <v>LARGE</v>
      </c>
      <c r="L1879" s="144" t="str" cm="1">
        <f t="array" ref="L1879">_xlfn.IFS(I1879&lt;=2,"SMALL",I1879&lt;=5,"MEDIUM",I1879&gt;5,"LARGE")</f>
        <v>LARGE</v>
      </c>
      <c r="M1879" s="144" t="str">
        <f t="shared" si="238"/>
        <v>YES</v>
      </c>
      <c r="N1879" s="374">
        <v>4.91</v>
      </c>
      <c r="O1879" s="374">
        <f t="shared" si="239"/>
        <v>5</v>
      </c>
      <c r="P1879" s="158" t="str" cm="1">
        <f t="array" ref="P1879">_xlfn.SWITCH(ROUND(N1879,0),5,"Excellent",4,"Good",3,"ok","Bad")</f>
        <v>Excellent</v>
      </c>
      <c r="Q1879" s="144">
        <v>103</v>
      </c>
      <c r="R1879" s="385">
        <v>42600</v>
      </c>
      <c r="S1879" s="385">
        <v>43674</v>
      </c>
      <c r="T1879" s="144">
        <v>2727</v>
      </c>
      <c r="U1879" s="144" t="s">
        <v>69</v>
      </c>
      <c r="V1879" s="144">
        <v>87</v>
      </c>
      <c r="W1879" s="144" t="str">
        <f t="shared" si="242"/>
        <v>Active</v>
      </c>
      <c r="X1879" s="144">
        <v>2727</v>
      </c>
      <c r="Y1879" s="157" t="s">
        <v>61</v>
      </c>
      <c r="Z1879" s="386">
        <v>0.8</v>
      </c>
      <c r="AA1879" s="386">
        <v>0.94</v>
      </c>
      <c r="AB1879" s="387" t="s">
        <v>65</v>
      </c>
      <c r="AC1879" s="157"/>
    </row>
    <row r="1880" spans="9:29">
      <c r="I1880" s="342">
        <v>8</v>
      </c>
      <c r="J1880" s="144" t="str">
        <f t="shared" si="240"/>
        <v>LARGE</v>
      </c>
      <c r="K1880" s="144" t="str">
        <f t="shared" si="241"/>
        <v>LARGE</v>
      </c>
      <c r="L1880" s="144" t="str" cm="1">
        <f t="array" ref="L1880">_xlfn.IFS(I1880&lt;=2,"SMALL",I1880&lt;=5,"MEDIUM",I1880&gt;5,"LARGE")</f>
        <v>LARGE</v>
      </c>
      <c r="M1880" s="144" t="str">
        <f t="shared" si="238"/>
        <v>NO</v>
      </c>
      <c r="N1880" s="374">
        <v>4.92</v>
      </c>
      <c r="O1880" s="374">
        <f t="shared" si="239"/>
        <v>5</v>
      </c>
      <c r="P1880" s="158" t="str" cm="1">
        <f t="array" ref="P1880">_xlfn.SWITCH(ROUND(N1880,0),5,"Excellent",4,"Good",3,"ok","Bad")</f>
        <v>Excellent</v>
      </c>
      <c r="Q1880" s="144">
        <v>13</v>
      </c>
      <c r="R1880" s="385">
        <v>43212</v>
      </c>
      <c r="S1880" s="385">
        <v>44038</v>
      </c>
      <c r="T1880" s="144">
        <v>2560</v>
      </c>
      <c r="U1880" s="144" t="s">
        <v>69</v>
      </c>
      <c r="V1880" s="144">
        <v>68</v>
      </c>
      <c r="W1880" s="144" t="str">
        <f t="shared" si="242"/>
        <v>Active</v>
      </c>
      <c r="X1880" s="144">
        <v>2560</v>
      </c>
      <c r="Y1880" s="157" t="s">
        <v>70</v>
      </c>
      <c r="Z1880" s="386">
        <v>1</v>
      </c>
      <c r="AA1880" s="386">
        <v>1</v>
      </c>
      <c r="AB1880" s="387" t="s">
        <v>62</v>
      </c>
      <c r="AC1880" s="157"/>
    </row>
    <row r="1881" spans="9:29">
      <c r="I1881" s="342">
        <v>2</v>
      </c>
      <c r="J1881" s="144" t="str">
        <f t="shared" si="240"/>
        <v>SMALL</v>
      </c>
      <c r="K1881" s="144" t="str">
        <f t="shared" si="241"/>
        <v>SMALL</v>
      </c>
      <c r="L1881" s="144" t="str" cm="1">
        <f t="array" ref="L1881">_xlfn.IFS(I1881&lt;=2,"SMALL",I1881&lt;=5,"MEDIUM",I1881&gt;5,"LARGE")</f>
        <v>SMALL</v>
      </c>
      <c r="M1881" s="144" t="str">
        <f t="shared" si="238"/>
        <v>YES</v>
      </c>
      <c r="N1881" s="374">
        <v>4.8899999999999997</v>
      </c>
      <c r="O1881" s="374">
        <f t="shared" si="239"/>
        <v>5</v>
      </c>
      <c r="P1881" s="158" t="str" cm="1">
        <f t="array" ref="P1881">_xlfn.SWITCH(ROUND(N1881,0),5,"Excellent",4,"Good",3,"ok","Bad")</f>
        <v>Excellent</v>
      </c>
      <c r="Q1881" s="144">
        <v>175</v>
      </c>
      <c r="R1881" s="385">
        <v>42445</v>
      </c>
      <c r="S1881" s="385">
        <v>43833</v>
      </c>
      <c r="T1881" s="144">
        <v>88</v>
      </c>
      <c r="U1881" s="144" t="s">
        <v>60</v>
      </c>
      <c r="V1881" s="144">
        <v>318</v>
      </c>
      <c r="W1881" s="144" t="str">
        <f t="shared" si="242"/>
        <v>Active</v>
      </c>
      <c r="X1881" s="144">
        <v>88</v>
      </c>
      <c r="Y1881" s="157" t="s">
        <v>64</v>
      </c>
      <c r="Z1881" s="386">
        <v>1</v>
      </c>
      <c r="AA1881" s="386">
        <v>0.46</v>
      </c>
      <c r="AB1881" s="387" t="s">
        <v>65</v>
      </c>
      <c r="AC1881" s="157"/>
    </row>
    <row r="1882" spans="9:29">
      <c r="I1882" s="342">
        <v>4</v>
      </c>
      <c r="J1882" s="144" t="str">
        <f t="shared" si="240"/>
        <v>LARGE</v>
      </c>
      <c r="K1882" s="144" t="str">
        <f t="shared" si="241"/>
        <v>MEDIUM</v>
      </c>
      <c r="L1882" s="144" t="str" cm="1">
        <f t="array" ref="L1882">_xlfn.IFS(I1882&lt;=2,"SMALL",I1882&lt;=5,"MEDIUM",I1882&gt;5,"LARGE")</f>
        <v>MEDIUM</v>
      </c>
      <c r="M1882" s="144" t="str">
        <f t="shared" si="238"/>
        <v>NO</v>
      </c>
      <c r="N1882" s="374">
        <v>4.38</v>
      </c>
      <c r="O1882" s="374">
        <f t="shared" si="239"/>
        <v>4</v>
      </c>
      <c r="P1882" s="158" t="str" cm="1">
        <f t="array" ref="P1882">_xlfn.SWITCH(ROUND(N1882,0),5,"Excellent",4,"Good",3,"ok","Bad")</f>
        <v>Good</v>
      </c>
      <c r="Q1882" s="144">
        <v>130</v>
      </c>
      <c r="R1882" s="385">
        <v>42481</v>
      </c>
      <c r="S1882" s="385">
        <v>43898</v>
      </c>
      <c r="T1882" s="144">
        <v>2395</v>
      </c>
      <c r="U1882" s="144" t="s">
        <v>69</v>
      </c>
      <c r="V1882" s="144">
        <v>334</v>
      </c>
      <c r="W1882" s="144" t="str">
        <f t="shared" si="242"/>
        <v>Active</v>
      </c>
      <c r="X1882" s="144">
        <v>2395</v>
      </c>
      <c r="Y1882" s="157" t="s">
        <v>70</v>
      </c>
      <c r="Z1882" s="386">
        <v>1</v>
      </c>
      <c r="AA1882" s="386">
        <v>0.96</v>
      </c>
      <c r="AB1882" s="387" t="s">
        <v>62</v>
      </c>
      <c r="AC1882" s="157"/>
    </row>
    <row r="1883" spans="9:29">
      <c r="I1883" s="342">
        <v>6</v>
      </c>
      <c r="J1883" s="144" t="str">
        <f t="shared" si="240"/>
        <v>LARGE</v>
      </c>
      <c r="K1883" s="144" t="str">
        <f t="shared" si="241"/>
        <v>LARGE</v>
      </c>
      <c r="L1883" s="144" t="str" cm="1">
        <f t="array" ref="L1883">_xlfn.IFS(I1883&lt;=2,"SMALL",I1883&lt;=5,"MEDIUM",I1883&gt;5,"LARGE")</f>
        <v>LARGE</v>
      </c>
      <c r="M1883" s="144" t="str">
        <f t="shared" si="238"/>
        <v>NO</v>
      </c>
      <c r="N1883" s="374">
        <v>4.78</v>
      </c>
      <c r="O1883" s="374">
        <f t="shared" si="239"/>
        <v>5</v>
      </c>
      <c r="P1883" s="158" t="str" cm="1">
        <f t="array" ref="P1883">_xlfn.SWITCH(ROUND(N1883,0),5,"Excellent",4,"Good",3,"ok","Bad")</f>
        <v>Excellent</v>
      </c>
      <c r="Q1883" s="144">
        <v>9</v>
      </c>
      <c r="R1883" s="385">
        <v>42570</v>
      </c>
      <c r="S1883" s="385">
        <v>43697</v>
      </c>
      <c r="T1883" s="144">
        <v>917</v>
      </c>
      <c r="U1883" s="144" t="s">
        <v>69</v>
      </c>
      <c r="V1883" s="144">
        <v>247</v>
      </c>
      <c r="W1883" s="144" t="str">
        <f t="shared" si="242"/>
        <v>Active</v>
      </c>
      <c r="X1883" s="144">
        <v>917</v>
      </c>
      <c r="Y1883" s="157" t="s">
        <v>61</v>
      </c>
      <c r="Z1883" s="386">
        <v>1</v>
      </c>
      <c r="AA1883" s="386">
        <v>0.96</v>
      </c>
      <c r="AB1883" s="387" t="s">
        <v>62</v>
      </c>
      <c r="AC1883" s="157"/>
    </row>
    <row r="1884" spans="9:29">
      <c r="I1884" s="342">
        <v>2</v>
      </c>
      <c r="J1884" s="144" t="str">
        <f t="shared" si="240"/>
        <v>SMALL</v>
      </c>
      <c r="K1884" s="144" t="str">
        <f t="shared" si="241"/>
        <v>SMALL</v>
      </c>
      <c r="L1884" s="144" t="str" cm="1">
        <f t="array" ref="L1884">_xlfn.IFS(I1884&lt;=2,"SMALL",I1884&lt;=5,"MEDIUM",I1884&gt;5,"LARGE")</f>
        <v>SMALL</v>
      </c>
      <c r="M1884" s="144" t="str">
        <f t="shared" si="238"/>
        <v>NO</v>
      </c>
      <c r="N1884" s="374">
        <v>4.9800000000000004</v>
      </c>
      <c r="O1884" s="374">
        <f t="shared" si="239"/>
        <v>5</v>
      </c>
      <c r="P1884" s="158" t="str" cm="1">
        <f t="array" ref="P1884">_xlfn.SWITCH(ROUND(N1884,0),5,"Excellent",4,"Good",3,"ok","Bad")</f>
        <v>Excellent</v>
      </c>
      <c r="Q1884" s="144">
        <v>94</v>
      </c>
      <c r="R1884" s="385">
        <v>42477</v>
      </c>
      <c r="S1884" s="385">
        <v>44016</v>
      </c>
      <c r="T1884" s="144">
        <v>2733</v>
      </c>
      <c r="U1884" s="144" t="s">
        <v>69</v>
      </c>
      <c r="V1884" s="144">
        <v>88</v>
      </c>
      <c r="W1884" s="144" t="str">
        <f t="shared" si="242"/>
        <v>Active</v>
      </c>
      <c r="X1884" s="144">
        <v>2733</v>
      </c>
      <c r="Y1884" s="157" t="s">
        <v>70</v>
      </c>
      <c r="Z1884" s="386">
        <v>1</v>
      </c>
      <c r="AA1884" s="386">
        <v>0.98</v>
      </c>
      <c r="AB1884" s="387" t="s">
        <v>65</v>
      </c>
      <c r="AC1884" s="157"/>
    </row>
    <row r="1885" spans="9:29">
      <c r="I1885" s="342">
        <v>4</v>
      </c>
      <c r="J1885" s="144" t="str">
        <f t="shared" si="240"/>
        <v>LARGE</v>
      </c>
      <c r="K1885" s="144" t="str">
        <f t="shared" si="241"/>
        <v>MEDIUM</v>
      </c>
      <c r="L1885" s="144" t="str" cm="1">
        <f t="array" ref="L1885">_xlfn.IFS(I1885&lt;=2,"SMALL",I1885&lt;=5,"MEDIUM",I1885&gt;5,"LARGE")</f>
        <v>MEDIUM</v>
      </c>
      <c r="M1885" s="144" t="str">
        <f t="shared" si="238"/>
        <v>NO</v>
      </c>
      <c r="N1885" s="374">
        <v>5</v>
      </c>
      <c r="O1885" s="374">
        <f t="shared" si="239"/>
        <v>5</v>
      </c>
      <c r="P1885" s="158" t="str" cm="1">
        <f t="array" ref="P1885">_xlfn.SWITCH(ROUND(N1885,0),5,"Excellent",4,"Good",3,"ok","Bad")</f>
        <v>Excellent</v>
      </c>
      <c r="Q1885" s="144">
        <v>6</v>
      </c>
      <c r="R1885" s="385">
        <v>42521</v>
      </c>
      <c r="S1885" s="385">
        <v>43581</v>
      </c>
      <c r="T1885" s="144">
        <v>2735</v>
      </c>
      <c r="U1885" s="144" t="s">
        <v>69</v>
      </c>
      <c r="V1885" s="144">
        <v>28</v>
      </c>
      <c r="W1885" s="144" t="str">
        <f t="shared" si="242"/>
        <v>Active</v>
      </c>
      <c r="X1885" s="144">
        <v>2735</v>
      </c>
      <c r="Y1885" s="157" t="s">
        <v>61</v>
      </c>
      <c r="Z1885" s="386">
        <v>1</v>
      </c>
      <c r="AA1885" s="386">
        <v>0.24</v>
      </c>
      <c r="AB1885" s="387" t="s">
        <v>65</v>
      </c>
      <c r="AC1885" s="157"/>
    </row>
    <row r="1886" spans="9:29">
      <c r="I1886" s="342">
        <v>7</v>
      </c>
      <c r="J1886" s="144" t="str">
        <f t="shared" si="240"/>
        <v>LARGE</v>
      </c>
      <c r="K1886" s="144" t="str">
        <f t="shared" si="241"/>
        <v>LARGE</v>
      </c>
      <c r="L1886" s="144" t="str" cm="1">
        <f t="array" ref="L1886">_xlfn.IFS(I1886&lt;=2,"SMALL",I1886&lt;=5,"MEDIUM",I1886&gt;5,"LARGE")</f>
        <v>LARGE</v>
      </c>
      <c r="M1886" s="144" t="str">
        <f t="shared" si="238"/>
        <v>NO</v>
      </c>
      <c r="N1886" s="374">
        <v>4.7300000000000004</v>
      </c>
      <c r="O1886" s="374">
        <f t="shared" si="239"/>
        <v>5</v>
      </c>
      <c r="P1886" s="158" t="str" cm="1">
        <f t="array" ref="P1886">_xlfn.SWITCH(ROUND(N1886,0),5,"Excellent",4,"Good",3,"ok","Bad")</f>
        <v>Excellent</v>
      </c>
      <c r="Q1886" s="144">
        <v>250</v>
      </c>
      <c r="R1886" s="385">
        <v>42466</v>
      </c>
      <c r="S1886" s="385">
        <v>44043</v>
      </c>
      <c r="T1886" s="144">
        <v>2515</v>
      </c>
      <c r="U1886" s="144" t="s">
        <v>69</v>
      </c>
      <c r="V1886" s="144">
        <v>346</v>
      </c>
      <c r="W1886" s="144" t="str">
        <f t="shared" si="242"/>
        <v>Active</v>
      </c>
      <c r="X1886" s="144">
        <v>2515</v>
      </c>
      <c r="Y1886" s="157" t="s">
        <v>61</v>
      </c>
      <c r="Z1886" s="386">
        <v>0.87</v>
      </c>
      <c r="AA1886" s="386">
        <v>0.76</v>
      </c>
      <c r="AB1886" s="387" t="s">
        <v>65</v>
      </c>
      <c r="AC1886" s="157"/>
    </row>
    <row r="1887" spans="9:29">
      <c r="I1887" s="342">
        <v>3</v>
      </c>
      <c r="J1887" s="144" t="str">
        <f t="shared" si="240"/>
        <v>LARGE</v>
      </c>
      <c r="K1887" s="144" t="str">
        <f t="shared" si="241"/>
        <v>MEDIUM</v>
      </c>
      <c r="L1887" s="144" t="str" cm="1">
        <f t="array" ref="L1887">_xlfn.IFS(I1887&lt;=2,"SMALL",I1887&lt;=5,"MEDIUM",I1887&gt;5,"LARGE")</f>
        <v>MEDIUM</v>
      </c>
      <c r="M1887" s="144" t="str">
        <f t="shared" si="238"/>
        <v>NO</v>
      </c>
      <c r="N1887" s="374">
        <v>4.9800000000000004</v>
      </c>
      <c r="O1887" s="374">
        <f t="shared" si="239"/>
        <v>5</v>
      </c>
      <c r="P1887" s="158" t="str" cm="1">
        <f t="array" ref="P1887">_xlfn.SWITCH(ROUND(N1887,0),5,"Excellent",4,"Good",3,"ok","Bad")</f>
        <v>Excellent</v>
      </c>
      <c r="Q1887" s="144">
        <v>58</v>
      </c>
      <c r="R1887" s="385">
        <v>42483</v>
      </c>
      <c r="S1887" s="385">
        <v>43988</v>
      </c>
      <c r="T1887" s="144">
        <v>859</v>
      </c>
      <c r="U1887" s="144" t="s">
        <v>69</v>
      </c>
      <c r="V1887" s="144">
        <v>211</v>
      </c>
      <c r="W1887" s="144" t="str">
        <f t="shared" si="242"/>
        <v>Active</v>
      </c>
      <c r="X1887" s="144">
        <v>859</v>
      </c>
      <c r="Y1887" s="157" t="s">
        <v>70</v>
      </c>
      <c r="Z1887" s="386">
        <v>1</v>
      </c>
      <c r="AA1887" s="386">
        <v>1</v>
      </c>
      <c r="AB1887" s="387" t="s">
        <v>62</v>
      </c>
      <c r="AC1887" s="157"/>
    </row>
    <row r="1888" spans="9:29">
      <c r="I1888" s="342">
        <v>1</v>
      </c>
      <c r="J1888" s="144" t="str">
        <f t="shared" si="240"/>
        <v>SMALL</v>
      </c>
      <c r="K1888" s="144" t="str">
        <f t="shared" si="241"/>
        <v>SMALL</v>
      </c>
      <c r="L1888" s="144" t="str" cm="1">
        <f t="array" ref="L1888">_xlfn.IFS(I1888&lt;=2,"SMALL",I1888&lt;=5,"MEDIUM",I1888&gt;5,"LARGE")</f>
        <v>SMALL</v>
      </c>
      <c r="M1888" s="144" t="str">
        <f t="shared" si="238"/>
        <v>NO</v>
      </c>
      <c r="N1888" s="374">
        <v>5</v>
      </c>
      <c r="O1888" s="374">
        <f t="shared" si="239"/>
        <v>5</v>
      </c>
      <c r="P1888" s="158" t="str" cm="1">
        <f t="array" ref="P1888">_xlfn.SWITCH(ROUND(N1888,0),5,"Excellent",4,"Good",3,"ok","Bad")</f>
        <v>Excellent</v>
      </c>
      <c r="Q1888" s="144">
        <v>5</v>
      </c>
      <c r="R1888" s="385">
        <v>42724</v>
      </c>
      <c r="S1888" s="385">
        <v>43832</v>
      </c>
      <c r="T1888" s="144">
        <v>81</v>
      </c>
      <c r="U1888" s="144" t="s">
        <v>69</v>
      </c>
      <c r="V1888" s="144">
        <v>196</v>
      </c>
      <c r="W1888" s="144" t="str">
        <f t="shared" si="242"/>
        <v>Active</v>
      </c>
      <c r="X1888" s="144">
        <v>81</v>
      </c>
      <c r="Y1888" s="157" t="s">
        <v>61</v>
      </c>
      <c r="Z1888" s="386">
        <v>0.92</v>
      </c>
      <c r="AA1888" s="386">
        <v>0.71</v>
      </c>
      <c r="AB1888" s="387" t="s">
        <v>65</v>
      </c>
      <c r="AC1888" s="157"/>
    </row>
    <row r="1889" spans="9:29">
      <c r="I1889" s="342">
        <v>2</v>
      </c>
      <c r="J1889" s="144" t="str">
        <f t="shared" si="240"/>
        <v>SMALL</v>
      </c>
      <c r="K1889" s="144" t="str">
        <f t="shared" si="241"/>
        <v>SMALL</v>
      </c>
      <c r="L1889" s="144" t="str" cm="1">
        <f t="array" ref="L1889">_xlfn.IFS(I1889&lt;=2,"SMALL",I1889&lt;=5,"MEDIUM",I1889&gt;5,"LARGE")</f>
        <v>SMALL</v>
      </c>
      <c r="M1889" s="144" t="str">
        <f t="shared" si="238"/>
        <v>YES</v>
      </c>
      <c r="N1889" s="374">
        <v>4.92</v>
      </c>
      <c r="O1889" s="374">
        <f t="shared" si="239"/>
        <v>5</v>
      </c>
      <c r="P1889" s="158" t="str" cm="1">
        <f t="array" ref="P1889">_xlfn.SWITCH(ROUND(N1889,0),5,"Excellent",4,"Good",3,"ok","Bad")</f>
        <v>Excellent</v>
      </c>
      <c r="Q1889" s="144">
        <v>132</v>
      </c>
      <c r="R1889" s="385">
        <v>42475</v>
      </c>
      <c r="S1889" s="385">
        <v>44043</v>
      </c>
      <c r="T1889" s="144">
        <v>823</v>
      </c>
      <c r="U1889" s="144" t="s">
        <v>69</v>
      </c>
      <c r="V1889" s="144">
        <v>350</v>
      </c>
      <c r="W1889" s="144" t="str">
        <f t="shared" si="242"/>
        <v>Active</v>
      </c>
      <c r="X1889" s="144">
        <v>823</v>
      </c>
      <c r="Y1889" s="157" t="s">
        <v>70</v>
      </c>
      <c r="Z1889" s="386">
        <v>1</v>
      </c>
      <c r="AA1889" s="386">
        <v>0.98</v>
      </c>
      <c r="AB1889" s="387" t="s">
        <v>62</v>
      </c>
      <c r="AC1889" s="157"/>
    </row>
    <row r="1890" spans="9:29">
      <c r="I1890" s="342">
        <v>4</v>
      </c>
      <c r="J1890" s="144" t="str">
        <f t="shared" si="240"/>
        <v>LARGE</v>
      </c>
      <c r="K1890" s="144" t="str">
        <f t="shared" si="241"/>
        <v>MEDIUM</v>
      </c>
      <c r="L1890" s="144" t="str" cm="1">
        <f t="array" ref="L1890">_xlfn.IFS(I1890&lt;=2,"SMALL",I1890&lt;=5,"MEDIUM",I1890&gt;5,"LARGE")</f>
        <v>MEDIUM</v>
      </c>
      <c r="M1890" s="144" t="str">
        <f t="shared" si="238"/>
        <v>NO</v>
      </c>
      <c r="N1890" s="374">
        <v>4.57</v>
      </c>
      <c r="O1890" s="374">
        <f t="shared" si="239"/>
        <v>5</v>
      </c>
      <c r="P1890" s="158" t="str" cm="1">
        <f t="array" ref="P1890">_xlfn.SWITCH(ROUND(N1890,0),5,"Excellent",4,"Good",3,"ok","Bad")</f>
        <v>Excellent</v>
      </c>
      <c r="Q1890" s="144">
        <v>118</v>
      </c>
      <c r="R1890" s="385">
        <v>42465</v>
      </c>
      <c r="S1890" s="385">
        <v>44035</v>
      </c>
      <c r="T1890" s="144">
        <v>2129</v>
      </c>
      <c r="U1890" s="144" t="s">
        <v>69</v>
      </c>
      <c r="V1890" s="144">
        <v>359</v>
      </c>
      <c r="W1890" s="144" t="str">
        <f t="shared" si="242"/>
        <v>Active</v>
      </c>
      <c r="X1890" s="144">
        <v>2129</v>
      </c>
      <c r="Y1890" s="157" t="s">
        <v>70</v>
      </c>
      <c r="Z1890" s="386">
        <v>1</v>
      </c>
      <c r="AA1890" s="386">
        <v>0.92</v>
      </c>
      <c r="AB1890" s="387" t="s">
        <v>62</v>
      </c>
      <c r="AC1890" s="157"/>
    </row>
    <row r="1891" spans="9:29">
      <c r="I1891" s="342">
        <v>5</v>
      </c>
      <c r="J1891" s="144" t="str">
        <f t="shared" si="240"/>
        <v>LARGE</v>
      </c>
      <c r="K1891" s="144" t="str">
        <f t="shared" si="241"/>
        <v>MEDIUM</v>
      </c>
      <c r="L1891" s="144" t="str" cm="1">
        <f t="array" ref="L1891">_xlfn.IFS(I1891&lt;=2,"SMALL",I1891&lt;=5,"MEDIUM",I1891&gt;5,"LARGE")</f>
        <v>MEDIUM</v>
      </c>
      <c r="M1891" s="144" t="str">
        <f t="shared" si="238"/>
        <v>NO</v>
      </c>
      <c r="N1891" s="374">
        <v>4.79</v>
      </c>
      <c r="O1891" s="374">
        <f t="shared" si="239"/>
        <v>5</v>
      </c>
      <c r="P1891" s="158" t="str" cm="1">
        <f t="array" ref="P1891">_xlfn.SWITCH(ROUND(N1891,0),5,"Excellent",4,"Good",3,"ok","Bad")</f>
        <v>Excellent</v>
      </c>
      <c r="Q1891" s="144">
        <v>128</v>
      </c>
      <c r="R1891" s="385">
        <v>42455</v>
      </c>
      <c r="S1891" s="385">
        <v>43832</v>
      </c>
      <c r="T1891" s="144">
        <v>88</v>
      </c>
      <c r="U1891" s="144" t="s">
        <v>60</v>
      </c>
      <c r="V1891" s="144">
        <v>1</v>
      </c>
      <c r="W1891" s="144" t="str">
        <f t="shared" si="242"/>
        <v>Active</v>
      </c>
      <c r="X1891" s="144">
        <v>88</v>
      </c>
      <c r="Y1891" s="157" t="s">
        <v>61</v>
      </c>
      <c r="Z1891" s="386">
        <v>1</v>
      </c>
      <c r="AA1891" s="386">
        <v>0.93</v>
      </c>
      <c r="AB1891" s="387" t="s">
        <v>65</v>
      </c>
      <c r="AC1891" s="157"/>
    </row>
    <row r="1892" spans="9:29">
      <c r="I1892" s="342">
        <v>1</v>
      </c>
      <c r="J1892" s="144" t="str">
        <f t="shared" si="240"/>
        <v>SMALL</v>
      </c>
      <c r="K1892" s="144" t="str">
        <f t="shared" si="241"/>
        <v>SMALL</v>
      </c>
      <c r="L1892" s="144" t="str" cm="1">
        <f t="array" ref="L1892">_xlfn.IFS(I1892&lt;=2,"SMALL",I1892&lt;=5,"MEDIUM",I1892&gt;5,"LARGE")</f>
        <v>SMALL</v>
      </c>
      <c r="M1892" s="144" t="str">
        <f t="shared" si="238"/>
        <v>NO</v>
      </c>
      <c r="N1892" s="374">
        <v>4.91</v>
      </c>
      <c r="O1892" s="374">
        <f t="shared" si="239"/>
        <v>5</v>
      </c>
      <c r="P1892" s="158" t="str" cm="1">
        <f t="array" ref="P1892">_xlfn.SWITCH(ROUND(N1892,0),5,"Excellent",4,"Good",3,"ok","Bad")</f>
        <v>Excellent</v>
      </c>
      <c r="Q1892" s="144">
        <v>53</v>
      </c>
      <c r="R1892" s="385">
        <v>42600</v>
      </c>
      <c r="S1892" s="385">
        <v>43904</v>
      </c>
      <c r="T1892" s="144">
        <v>2738</v>
      </c>
      <c r="U1892" s="144" t="s">
        <v>60</v>
      </c>
      <c r="V1892" s="144">
        <v>1</v>
      </c>
      <c r="W1892" s="144" t="str">
        <f t="shared" si="242"/>
        <v>Active</v>
      </c>
      <c r="X1892" s="144">
        <v>2738</v>
      </c>
      <c r="Y1892" s="157" t="s">
        <v>70</v>
      </c>
      <c r="Z1892" s="386">
        <v>1</v>
      </c>
      <c r="AA1892" s="386">
        <v>1</v>
      </c>
      <c r="AB1892" s="387" t="s">
        <v>62</v>
      </c>
      <c r="AC1892" s="157"/>
    </row>
    <row r="1893" spans="9:29">
      <c r="I1893" s="342">
        <v>3</v>
      </c>
      <c r="J1893" s="144" t="str">
        <f t="shared" si="240"/>
        <v>LARGE</v>
      </c>
      <c r="K1893" s="144" t="str">
        <f t="shared" si="241"/>
        <v>MEDIUM</v>
      </c>
      <c r="L1893" s="144" t="str" cm="1">
        <f t="array" ref="L1893">_xlfn.IFS(I1893&lt;=2,"SMALL",I1893&lt;=5,"MEDIUM",I1893&gt;5,"LARGE")</f>
        <v>MEDIUM</v>
      </c>
      <c r="M1893" s="144" t="str">
        <f t="shared" si="238"/>
        <v>NO</v>
      </c>
      <c r="N1893" s="374">
        <v>5</v>
      </c>
      <c r="O1893" s="374">
        <f t="shared" si="239"/>
        <v>5</v>
      </c>
      <c r="P1893" s="158" t="str" cm="1">
        <f t="array" ref="P1893">_xlfn.SWITCH(ROUND(N1893,0),5,"Excellent",4,"Good",3,"ok","Bad")</f>
        <v>Excellent</v>
      </c>
      <c r="Q1893" s="144">
        <v>12</v>
      </c>
      <c r="R1893" s="385">
        <v>43007</v>
      </c>
      <c r="S1893" s="385">
        <v>43971</v>
      </c>
      <c r="T1893" s="144">
        <v>73</v>
      </c>
      <c r="U1893" s="144" t="s">
        <v>69</v>
      </c>
      <c r="V1893" s="144">
        <v>0</v>
      </c>
      <c r="W1893" s="144" t="str">
        <f t="shared" si="242"/>
        <v>Inactive</v>
      </c>
      <c r="X1893" s="144">
        <v>73</v>
      </c>
      <c r="Y1893" s="157" t="s">
        <v>70</v>
      </c>
      <c r="Z1893" s="386">
        <v>1</v>
      </c>
      <c r="AA1893" s="386">
        <v>0.9</v>
      </c>
      <c r="AB1893" s="387" t="s">
        <v>65</v>
      </c>
      <c r="AC1893" s="157"/>
    </row>
    <row r="1894" spans="9:29">
      <c r="I1894" s="342">
        <v>5</v>
      </c>
      <c r="J1894" s="144" t="str">
        <f t="shared" si="240"/>
        <v>LARGE</v>
      </c>
      <c r="K1894" s="144" t="str">
        <f t="shared" si="241"/>
        <v>MEDIUM</v>
      </c>
      <c r="L1894" s="144" t="str" cm="1">
        <f t="array" ref="L1894">_xlfn.IFS(I1894&lt;=2,"SMALL",I1894&lt;=5,"MEDIUM",I1894&gt;5,"LARGE")</f>
        <v>MEDIUM</v>
      </c>
      <c r="M1894" s="144" t="str">
        <f t="shared" si="238"/>
        <v>NO</v>
      </c>
      <c r="N1894" s="374">
        <v>4.75</v>
      </c>
      <c r="O1894" s="374">
        <f t="shared" si="239"/>
        <v>5</v>
      </c>
      <c r="P1894" s="158" t="str" cm="1">
        <f t="array" ref="P1894">_xlfn.SWITCH(ROUND(N1894,0),5,"Excellent",4,"Good",3,"ok","Bad")</f>
        <v>Excellent</v>
      </c>
      <c r="Q1894" s="144">
        <v>8</v>
      </c>
      <c r="R1894" s="385">
        <v>42521</v>
      </c>
      <c r="S1894" s="385">
        <v>43547</v>
      </c>
      <c r="T1894" s="144">
        <v>2585</v>
      </c>
      <c r="U1894" s="144" t="s">
        <v>69</v>
      </c>
      <c r="V1894" s="144">
        <v>334</v>
      </c>
      <c r="W1894" s="144" t="str">
        <f t="shared" si="242"/>
        <v>Active</v>
      </c>
      <c r="X1894" s="144">
        <v>2585</v>
      </c>
      <c r="Y1894" s="157" t="s">
        <v>64</v>
      </c>
      <c r="Z1894" s="386">
        <v>0.65</v>
      </c>
      <c r="AA1894" s="386">
        <v>0.23</v>
      </c>
      <c r="AB1894" s="387" t="s">
        <v>65</v>
      </c>
      <c r="AC1894" s="157"/>
    </row>
    <row r="1895" spans="9:29">
      <c r="I1895" s="342">
        <v>1</v>
      </c>
      <c r="J1895" s="144" t="str">
        <f t="shared" si="240"/>
        <v>SMALL</v>
      </c>
      <c r="K1895" s="144" t="str">
        <f t="shared" si="241"/>
        <v>SMALL</v>
      </c>
      <c r="L1895" s="144" t="str" cm="1">
        <f t="array" ref="L1895">_xlfn.IFS(I1895&lt;=2,"SMALL",I1895&lt;=5,"MEDIUM",I1895&gt;5,"LARGE")</f>
        <v>SMALL</v>
      </c>
      <c r="M1895" s="144" t="str">
        <f t="shared" si="238"/>
        <v>NO</v>
      </c>
      <c r="N1895" s="374">
        <v>4.91</v>
      </c>
      <c r="O1895" s="374">
        <f t="shared" si="239"/>
        <v>5</v>
      </c>
      <c r="P1895" s="158" t="str" cm="1">
        <f t="array" ref="P1895">_xlfn.SWITCH(ROUND(N1895,0),5,"Excellent",4,"Good",3,"ok","Bad")</f>
        <v>Excellent</v>
      </c>
      <c r="Q1895" s="144">
        <v>67</v>
      </c>
      <c r="R1895" s="385">
        <v>42486</v>
      </c>
      <c r="S1895" s="385">
        <v>43903</v>
      </c>
      <c r="T1895" s="144">
        <v>2738</v>
      </c>
      <c r="U1895" s="144" t="s">
        <v>60</v>
      </c>
      <c r="V1895" s="144">
        <v>2</v>
      </c>
      <c r="W1895" s="144" t="str">
        <f t="shared" si="242"/>
        <v>Active</v>
      </c>
      <c r="X1895" s="144">
        <v>2738</v>
      </c>
      <c r="Y1895" s="157" t="s">
        <v>70</v>
      </c>
      <c r="Z1895" s="386">
        <v>1</v>
      </c>
      <c r="AA1895" s="386">
        <v>0.85</v>
      </c>
      <c r="AB1895" s="387" t="s">
        <v>65</v>
      </c>
      <c r="AC1895" s="157"/>
    </row>
    <row r="1896" spans="9:29">
      <c r="I1896" s="342">
        <v>2</v>
      </c>
      <c r="J1896" s="144" t="str">
        <f t="shared" si="240"/>
        <v>SMALL</v>
      </c>
      <c r="K1896" s="144" t="str">
        <f t="shared" si="241"/>
        <v>SMALL</v>
      </c>
      <c r="L1896" s="144" t="str" cm="1">
        <f t="array" ref="L1896">_xlfn.IFS(I1896&lt;=2,"SMALL",I1896&lt;=5,"MEDIUM",I1896&gt;5,"LARGE")</f>
        <v>SMALL</v>
      </c>
      <c r="M1896" s="144" t="str">
        <f t="shared" si="238"/>
        <v>YES</v>
      </c>
      <c r="N1896" s="374">
        <v>4.91</v>
      </c>
      <c r="O1896" s="374">
        <f t="shared" si="239"/>
        <v>5</v>
      </c>
      <c r="P1896" s="158" t="str" cm="1">
        <f t="array" ref="P1896">_xlfn.SWITCH(ROUND(N1896,0),5,"Excellent",4,"Good",3,"ok","Bad")</f>
        <v>Excellent</v>
      </c>
      <c r="Q1896" s="144">
        <v>107</v>
      </c>
      <c r="R1896" s="385">
        <v>42465</v>
      </c>
      <c r="S1896" s="385">
        <v>43074</v>
      </c>
      <c r="T1896" s="144">
        <v>2747</v>
      </c>
      <c r="U1896" s="144" t="s">
        <v>69</v>
      </c>
      <c r="V1896" s="144">
        <v>365</v>
      </c>
      <c r="W1896" s="144" t="str">
        <f t="shared" si="242"/>
        <v>Active</v>
      </c>
      <c r="X1896" s="144">
        <v>2747</v>
      </c>
      <c r="Y1896" s="157" t="s">
        <v>70</v>
      </c>
      <c r="Z1896" s="386">
        <v>1</v>
      </c>
      <c r="AA1896" s="386">
        <v>0.36</v>
      </c>
      <c r="AB1896" s="387" t="s">
        <v>65</v>
      </c>
      <c r="AC1896" s="157"/>
    </row>
    <row r="1897" spans="9:29">
      <c r="I1897" s="342">
        <v>4</v>
      </c>
      <c r="J1897" s="144" t="str">
        <f t="shared" si="240"/>
        <v>LARGE</v>
      </c>
      <c r="K1897" s="144" t="str">
        <f t="shared" si="241"/>
        <v>MEDIUM</v>
      </c>
      <c r="L1897" s="144" t="str" cm="1">
        <f t="array" ref="L1897">_xlfn.IFS(I1897&lt;=2,"SMALL",I1897&lt;=5,"MEDIUM",I1897&gt;5,"LARGE")</f>
        <v>MEDIUM</v>
      </c>
      <c r="M1897" s="144" t="str">
        <f t="shared" si="238"/>
        <v>NO</v>
      </c>
      <c r="N1897" s="374">
        <v>4.6399999999999997</v>
      </c>
      <c r="O1897" s="374">
        <f t="shared" si="239"/>
        <v>5</v>
      </c>
      <c r="P1897" s="158" t="str" cm="1">
        <f t="array" ref="P1897">_xlfn.SWITCH(ROUND(N1897,0),5,"Excellent",4,"Good",3,"ok","Bad")</f>
        <v>Excellent</v>
      </c>
      <c r="Q1897" s="144">
        <v>61</v>
      </c>
      <c r="R1897" s="385">
        <v>42506</v>
      </c>
      <c r="S1897" s="385">
        <v>43835</v>
      </c>
      <c r="T1897" s="144">
        <v>2317</v>
      </c>
      <c r="U1897" s="144" t="s">
        <v>69</v>
      </c>
      <c r="V1897" s="144">
        <v>349</v>
      </c>
      <c r="W1897" s="144" t="str">
        <f t="shared" si="242"/>
        <v>Active</v>
      </c>
      <c r="X1897" s="144">
        <v>2317</v>
      </c>
      <c r="Y1897" s="157" t="s">
        <v>70</v>
      </c>
      <c r="Z1897" s="386">
        <v>1</v>
      </c>
      <c r="AA1897" s="386">
        <v>0.93</v>
      </c>
      <c r="AB1897" s="387" t="s">
        <v>65</v>
      </c>
      <c r="AC1897" s="157"/>
    </row>
    <row r="1898" spans="9:29">
      <c r="I1898" s="342">
        <v>3</v>
      </c>
      <c r="J1898" s="144" t="str">
        <f t="shared" si="240"/>
        <v>LARGE</v>
      </c>
      <c r="K1898" s="144" t="str">
        <f t="shared" si="241"/>
        <v>MEDIUM</v>
      </c>
      <c r="L1898" s="144" t="str" cm="1">
        <f t="array" ref="L1898">_xlfn.IFS(I1898&lt;=2,"SMALL",I1898&lt;=5,"MEDIUM",I1898&gt;5,"LARGE")</f>
        <v>MEDIUM</v>
      </c>
      <c r="M1898" s="144" t="str">
        <f t="shared" si="238"/>
        <v>NO</v>
      </c>
      <c r="N1898" s="374">
        <v>4.99</v>
      </c>
      <c r="O1898" s="374">
        <f t="shared" si="239"/>
        <v>5</v>
      </c>
      <c r="P1898" s="158" t="str" cm="1">
        <f t="array" ref="P1898">_xlfn.SWITCH(ROUND(N1898,0),5,"Excellent",4,"Good",3,"ok","Bad")</f>
        <v>Excellent</v>
      </c>
      <c r="Q1898" s="144">
        <v>82</v>
      </c>
      <c r="R1898" s="385">
        <v>42485</v>
      </c>
      <c r="S1898" s="385">
        <v>44048</v>
      </c>
      <c r="T1898" s="144">
        <v>2386</v>
      </c>
      <c r="U1898" s="144" t="s">
        <v>69</v>
      </c>
      <c r="V1898" s="144">
        <v>257</v>
      </c>
      <c r="W1898" s="144" t="str">
        <f t="shared" si="242"/>
        <v>Active</v>
      </c>
      <c r="X1898" s="144">
        <v>2386</v>
      </c>
      <c r="Y1898" s="157" t="s">
        <v>70</v>
      </c>
      <c r="Z1898" s="386">
        <v>1</v>
      </c>
      <c r="AA1898" s="386">
        <v>0.97</v>
      </c>
      <c r="AB1898" s="387" t="s">
        <v>62</v>
      </c>
      <c r="AC1898" s="157"/>
    </row>
    <row r="1899" spans="9:29">
      <c r="I1899" s="342">
        <v>2</v>
      </c>
      <c r="J1899" s="144" t="str">
        <f t="shared" si="240"/>
        <v>SMALL</v>
      </c>
      <c r="K1899" s="144" t="str">
        <f t="shared" si="241"/>
        <v>SMALL</v>
      </c>
      <c r="L1899" s="144" t="str" cm="1">
        <f t="array" ref="L1899">_xlfn.IFS(I1899&lt;=2,"SMALL",I1899&lt;=5,"MEDIUM",I1899&gt;5,"LARGE")</f>
        <v>SMALL</v>
      </c>
      <c r="M1899" s="144" t="str">
        <f t="shared" si="238"/>
        <v>YES</v>
      </c>
      <c r="N1899" s="374">
        <v>4.9800000000000004</v>
      </c>
      <c r="O1899" s="374">
        <f t="shared" si="239"/>
        <v>5</v>
      </c>
      <c r="P1899" s="158" t="str" cm="1">
        <f t="array" ref="P1899">_xlfn.SWITCH(ROUND(N1899,0),5,"Excellent",4,"Good",3,"ok","Bad")</f>
        <v>Excellent</v>
      </c>
      <c r="Q1899" s="144">
        <v>139</v>
      </c>
      <c r="R1899" s="385">
        <v>42478</v>
      </c>
      <c r="S1899" s="385">
        <v>44011</v>
      </c>
      <c r="T1899" s="144">
        <v>2751</v>
      </c>
      <c r="U1899" s="144" t="s">
        <v>60</v>
      </c>
      <c r="V1899" s="144">
        <v>329</v>
      </c>
      <c r="W1899" s="144" t="str">
        <f t="shared" si="242"/>
        <v>Active</v>
      </c>
      <c r="X1899" s="144">
        <v>2751</v>
      </c>
      <c r="Y1899" s="157" t="s">
        <v>70</v>
      </c>
      <c r="Z1899" s="386">
        <v>1</v>
      </c>
      <c r="AA1899" s="386">
        <v>1</v>
      </c>
      <c r="AB1899" s="387" t="s">
        <v>65</v>
      </c>
      <c r="AC1899" s="157"/>
    </row>
    <row r="1900" spans="9:29">
      <c r="I1900" s="342">
        <v>1</v>
      </c>
      <c r="J1900" s="144" t="str">
        <f t="shared" si="240"/>
        <v>SMALL</v>
      </c>
      <c r="K1900" s="144" t="str">
        <f t="shared" si="241"/>
        <v>SMALL</v>
      </c>
      <c r="L1900" s="144" t="str" cm="1">
        <f t="array" ref="L1900">_xlfn.IFS(I1900&lt;=2,"SMALL",I1900&lt;=5,"MEDIUM",I1900&gt;5,"LARGE")</f>
        <v>SMALL</v>
      </c>
      <c r="M1900" s="144" t="str">
        <f t="shared" si="238"/>
        <v>NO</v>
      </c>
      <c r="N1900" s="374">
        <v>4.83</v>
      </c>
      <c r="O1900" s="374">
        <f t="shared" si="239"/>
        <v>5</v>
      </c>
      <c r="P1900" s="158" t="str" cm="1">
        <f t="array" ref="P1900">_xlfn.SWITCH(ROUND(N1900,0),5,"Excellent",4,"Good",3,"ok","Bad")</f>
        <v>Excellent</v>
      </c>
      <c r="Q1900" s="144">
        <v>12</v>
      </c>
      <c r="R1900" s="385">
        <v>42475</v>
      </c>
      <c r="S1900" s="385">
        <v>43449</v>
      </c>
      <c r="T1900" s="144">
        <v>1822</v>
      </c>
      <c r="U1900" s="144" t="s">
        <v>69</v>
      </c>
      <c r="V1900" s="144">
        <v>59</v>
      </c>
      <c r="W1900" s="144" t="str">
        <f t="shared" si="242"/>
        <v>Active</v>
      </c>
      <c r="X1900" s="144">
        <v>1822</v>
      </c>
      <c r="Y1900" s="157" t="s">
        <v>64</v>
      </c>
      <c r="Z1900" s="386">
        <v>1</v>
      </c>
      <c r="AA1900" s="386">
        <v>1</v>
      </c>
      <c r="AB1900" s="387" t="s">
        <v>62</v>
      </c>
      <c r="AC1900" s="157"/>
    </row>
    <row r="1901" spans="9:29">
      <c r="I1901" s="342">
        <v>3</v>
      </c>
      <c r="J1901" s="144" t="str">
        <f t="shared" si="240"/>
        <v>LARGE</v>
      </c>
      <c r="K1901" s="144" t="str">
        <f t="shared" si="241"/>
        <v>MEDIUM</v>
      </c>
      <c r="L1901" s="144" t="str" cm="1">
        <f t="array" ref="L1901">_xlfn.IFS(I1901&lt;=2,"SMALL",I1901&lt;=5,"MEDIUM",I1901&gt;5,"LARGE")</f>
        <v>MEDIUM</v>
      </c>
      <c r="M1901" s="144" t="str">
        <f t="shared" si="238"/>
        <v>NO</v>
      </c>
      <c r="N1901" s="374">
        <v>4.83</v>
      </c>
      <c r="O1901" s="374">
        <f t="shared" si="239"/>
        <v>5</v>
      </c>
      <c r="P1901" s="158" t="str" cm="1">
        <f t="array" ref="P1901">_xlfn.SWITCH(ROUND(N1901,0),5,"Excellent",4,"Good",3,"ok","Bad")</f>
        <v>Excellent</v>
      </c>
      <c r="Q1901" s="144">
        <v>6</v>
      </c>
      <c r="R1901" s="385">
        <v>42492</v>
      </c>
      <c r="S1901" s="385">
        <v>43616</v>
      </c>
      <c r="T1901" s="144">
        <v>764</v>
      </c>
      <c r="U1901" s="144" t="s">
        <v>69</v>
      </c>
      <c r="V1901" s="144">
        <v>79</v>
      </c>
      <c r="W1901" s="144" t="str">
        <f t="shared" si="242"/>
        <v>Active</v>
      </c>
      <c r="X1901" s="144">
        <v>764</v>
      </c>
      <c r="Y1901" s="157" t="s">
        <v>70</v>
      </c>
      <c r="Z1901" s="386">
        <v>1</v>
      </c>
      <c r="AA1901" s="386">
        <v>0.97</v>
      </c>
      <c r="AB1901" s="387" t="s">
        <v>65</v>
      </c>
      <c r="AC1901" s="157"/>
    </row>
    <row r="1902" spans="9:29">
      <c r="I1902" s="342">
        <v>2</v>
      </c>
      <c r="J1902" s="144" t="str">
        <f t="shared" si="240"/>
        <v>SMALL</v>
      </c>
      <c r="K1902" s="144" t="str">
        <f t="shared" si="241"/>
        <v>SMALL</v>
      </c>
      <c r="L1902" s="144" t="str" cm="1">
        <f t="array" ref="L1902">_xlfn.IFS(I1902&lt;=2,"SMALL",I1902&lt;=5,"MEDIUM",I1902&gt;5,"LARGE")</f>
        <v>SMALL</v>
      </c>
      <c r="M1902" s="144" t="str">
        <f t="shared" si="238"/>
        <v>YES</v>
      </c>
      <c r="N1902" s="374">
        <v>4.9000000000000004</v>
      </c>
      <c r="O1902" s="374">
        <f t="shared" si="239"/>
        <v>5</v>
      </c>
      <c r="P1902" s="158" t="str" cm="1">
        <f t="array" ref="P1902">_xlfn.SWITCH(ROUND(N1902,0),5,"Excellent",4,"Good",3,"ok","Bad")</f>
        <v>Excellent</v>
      </c>
      <c r="Q1902" s="144">
        <v>120</v>
      </c>
      <c r="R1902" s="385">
        <v>42477</v>
      </c>
      <c r="S1902" s="385">
        <v>44043</v>
      </c>
      <c r="T1902" s="144">
        <v>2755</v>
      </c>
      <c r="U1902" s="144" t="s">
        <v>60</v>
      </c>
      <c r="V1902" s="144">
        <v>44</v>
      </c>
      <c r="W1902" s="144" t="str">
        <f t="shared" si="242"/>
        <v>Active</v>
      </c>
      <c r="X1902" s="144">
        <v>2755</v>
      </c>
      <c r="Y1902" s="157" t="s">
        <v>70</v>
      </c>
      <c r="Z1902" s="386">
        <v>1</v>
      </c>
      <c r="AA1902" s="386">
        <v>0.96</v>
      </c>
      <c r="AB1902" s="387" t="s">
        <v>65</v>
      </c>
      <c r="AC1902" s="157"/>
    </row>
    <row r="1903" spans="9:29">
      <c r="I1903" s="342">
        <v>5</v>
      </c>
      <c r="J1903" s="144" t="str">
        <f t="shared" si="240"/>
        <v>LARGE</v>
      </c>
      <c r="K1903" s="144" t="str">
        <f t="shared" si="241"/>
        <v>MEDIUM</v>
      </c>
      <c r="L1903" s="144" t="str" cm="1">
        <f t="array" ref="L1903">_xlfn.IFS(I1903&lt;=2,"SMALL",I1903&lt;=5,"MEDIUM",I1903&gt;5,"LARGE")</f>
        <v>MEDIUM</v>
      </c>
      <c r="M1903" s="144" t="str">
        <f t="shared" si="238"/>
        <v>YES</v>
      </c>
      <c r="N1903" s="374">
        <v>4.8899999999999997</v>
      </c>
      <c r="O1903" s="374">
        <f t="shared" si="239"/>
        <v>5</v>
      </c>
      <c r="P1903" s="158" t="str" cm="1">
        <f t="array" ref="P1903">_xlfn.SWITCH(ROUND(N1903,0),5,"Excellent",4,"Good",3,"ok","Bad")</f>
        <v>Excellent</v>
      </c>
      <c r="Q1903" s="144">
        <v>164</v>
      </c>
      <c r="R1903" s="385">
        <v>42470</v>
      </c>
      <c r="S1903" s="385">
        <v>43910</v>
      </c>
      <c r="T1903" s="144">
        <v>2756</v>
      </c>
      <c r="U1903" s="144" t="s">
        <v>69</v>
      </c>
      <c r="V1903" s="144">
        <v>339</v>
      </c>
      <c r="W1903" s="144" t="str">
        <f t="shared" si="242"/>
        <v>Active</v>
      </c>
      <c r="X1903" s="144">
        <v>2756</v>
      </c>
      <c r="Y1903" s="157" t="s">
        <v>70</v>
      </c>
      <c r="Z1903" s="386">
        <v>1</v>
      </c>
      <c r="AA1903" s="386">
        <v>0.86</v>
      </c>
      <c r="AB1903" s="387" t="s">
        <v>62</v>
      </c>
      <c r="AC1903" s="157"/>
    </row>
    <row r="1904" spans="9:29">
      <c r="I1904" s="342">
        <v>2</v>
      </c>
      <c r="J1904" s="144" t="str">
        <f t="shared" si="240"/>
        <v>SMALL</v>
      </c>
      <c r="K1904" s="144" t="str">
        <f t="shared" si="241"/>
        <v>SMALL</v>
      </c>
      <c r="L1904" s="144" t="str" cm="1">
        <f t="array" ref="L1904">_xlfn.IFS(I1904&lt;=2,"SMALL",I1904&lt;=5,"MEDIUM",I1904&gt;5,"LARGE")</f>
        <v>SMALL</v>
      </c>
      <c r="M1904" s="144" t="str">
        <f t="shared" si="238"/>
        <v>NO</v>
      </c>
      <c r="N1904" s="374">
        <v>4.7300000000000004</v>
      </c>
      <c r="O1904" s="374">
        <f t="shared" si="239"/>
        <v>5</v>
      </c>
      <c r="P1904" s="158" t="str" cm="1">
        <f t="array" ref="P1904">_xlfn.SWITCH(ROUND(N1904,0),5,"Excellent",4,"Good",3,"ok","Bad")</f>
        <v>Excellent</v>
      </c>
      <c r="Q1904" s="144">
        <v>11</v>
      </c>
      <c r="R1904" s="385">
        <v>42527</v>
      </c>
      <c r="S1904" s="385">
        <v>43813</v>
      </c>
      <c r="T1904" s="144">
        <v>1780</v>
      </c>
      <c r="U1904" s="144" t="s">
        <v>69</v>
      </c>
      <c r="V1904" s="144">
        <v>317</v>
      </c>
      <c r="W1904" s="144" t="str">
        <f t="shared" si="242"/>
        <v>Active</v>
      </c>
      <c r="X1904" s="144">
        <v>1780</v>
      </c>
      <c r="Y1904" s="157" t="s">
        <v>70</v>
      </c>
      <c r="Z1904" s="386">
        <v>0.9</v>
      </c>
      <c r="AA1904" s="386">
        <v>0.93</v>
      </c>
      <c r="AB1904" s="387" t="s">
        <v>65</v>
      </c>
      <c r="AC1904" s="157"/>
    </row>
    <row r="1905" spans="9:29">
      <c r="I1905" s="342">
        <v>4</v>
      </c>
      <c r="J1905" s="144" t="str">
        <f t="shared" si="240"/>
        <v>LARGE</v>
      </c>
      <c r="K1905" s="144" t="str">
        <f t="shared" si="241"/>
        <v>MEDIUM</v>
      </c>
      <c r="L1905" s="144" t="str" cm="1">
        <f t="array" ref="L1905">_xlfn.IFS(I1905&lt;=2,"SMALL",I1905&lt;=5,"MEDIUM",I1905&gt;5,"LARGE")</f>
        <v>MEDIUM</v>
      </c>
      <c r="M1905" s="144" t="str">
        <f t="shared" si="238"/>
        <v>NO</v>
      </c>
      <c r="N1905" s="374">
        <v>4.47</v>
      </c>
      <c r="O1905" s="374">
        <f t="shared" si="239"/>
        <v>4</v>
      </c>
      <c r="P1905" s="158" t="str" cm="1">
        <f t="array" ref="P1905">_xlfn.SWITCH(ROUND(N1905,0),5,"Excellent",4,"Good",3,"ok","Bad")</f>
        <v>Good</v>
      </c>
      <c r="Q1905" s="144">
        <v>47</v>
      </c>
      <c r="R1905" s="385">
        <v>42498</v>
      </c>
      <c r="S1905" s="385">
        <v>43595</v>
      </c>
      <c r="T1905" s="144">
        <v>1626</v>
      </c>
      <c r="U1905" s="144" t="s">
        <v>60</v>
      </c>
      <c r="V1905" s="144">
        <v>365</v>
      </c>
      <c r="W1905" s="144" t="str">
        <f t="shared" si="242"/>
        <v>Active</v>
      </c>
      <c r="X1905" s="144">
        <v>1626</v>
      </c>
      <c r="Y1905" s="157" t="s">
        <v>64</v>
      </c>
      <c r="Z1905" s="386">
        <v>0.75</v>
      </c>
      <c r="AA1905" s="386">
        <v>0.98</v>
      </c>
      <c r="AB1905" s="387" t="s">
        <v>62</v>
      </c>
      <c r="AC1905" s="157"/>
    </row>
    <row r="1906" spans="9:29">
      <c r="I1906" s="342">
        <v>4</v>
      </c>
      <c r="J1906" s="144" t="str">
        <f t="shared" si="240"/>
        <v>LARGE</v>
      </c>
      <c r="K1906" s="144" t="str">
        <f t="shared" si="241"/>
        <v>MEDIUM</v>
      </c>
      <c r="L1906" s="144" t="str" cm="1">
        <f t="array" ref="L1906">_xlfn.IFS(I1906&lt;=2,"SMALL",I1906&lt;=5,"MEDIUM",I1906&gt;5,"LARGE")</f>
        <v>MEDIUM</v>
      </c>
      <c r="M1906" s="144" t="str">
        <f t="shared" si="238"/>
        <v>NO</v>
      </c>
      <c r="N1906" s="374">
        <v>4.41</v>
      </c>
      <c r="O1906" s="374">
        <f t="shared" si="239"/>
        <v>4</v>
      </c>
      <c r="P1906" s="158" t="str" cm="1">
        <f t="array" ref="P1906">_xlfn.SWITCH(ROUND(N1906,0),5,"Excellent",4,"Good",3,"ok","Bad")</f>
        <v>Good</v>
      </c>
      <c r="Q1906" s="144">
        <v>92</v>
      </c>
      <c r="R1906" s="385">
        <v>42478</v>
      </c>
      <c r="S1906" s="385">
        <v>44037</v>
      </c>
      <c r="T1906" s="144">
        <v>1626</v>
      </c>
      <c r="U1906" s="144" t="s">
        <v>60</v>
      </c>
      <c r="V1906" s="144">
        <v>180</v>
      </c>
      <c r="W1906" s="144" t="str">
        <f t="shared" si="242"/>
        <v>Active</v>
      </c>
      <c r="X1906" s="144">
        <v>1626</v>
      </c>
      <c r="Y1906" s="157" t="s">
        <v>70</v>
      </c>
      <c r="Z1906" s="386">
        <v>1</v>
      </c>
      <c r="AA1906" s="386">
        <v>0</v>
      </c>
      <c r="AB1906" s="387" t="s">
        <v>65</v>
      </c>
      <c r="AC1906" s="157"/>
    </row>
    <row r="1907" spans="9:29">
      <c r="I1907" s="342">
        <v>2</v>
      </c>
      <c r="J1907" s="144" t="str">
        <f t="shared" si="240"/>
        <v>SMALL</v>
      </c>
      <c r="K1907" s="144" t="str">
        <f t="shared" si="241"/>
        <v>SMALL</v>
      </c>
      <c r="L1907" s="144" t="str" cm="1">
        <f t="array" ref="L1907">_xlfn.IFS(I1907&lt;=2,"SMALL",I1907&lt;=5,"MEDIUM",I1907&gt;5,"LARGE")</f>
        <v>SMALL</v>
      </c>
      <c r="M1907" s="144" t="str">
        <f t="shared" si="238"/>
        <v>YES</v>
      </c>
      <c r="N1907" s="374">
        <v>4.82</v>
      </c>
      <c r="O1907" s="374">
        <f t="shared" si="239"/>
        <v>5</v>
      </c>
      <c r="P1907" s="158" t="str" cm="1">
        <f t="array" ref="P1907">_xlfn.SWITCH(ROUND(N1907,0),5,"Excellent",4,"Good",3,"ok","Bad")</f>
        <v>Excellent</v>
      </c>
      <c r="Q1907" s="144">
        <v>174</v>
      </c>
      <c r="R1907" s="385">
        <v>42491</v>
      </c>
      <c r="S1907" s="385">
        <v>44038</v>
      </c>
      <c r="T1907" s="144">
        <v>2758</v>
      </c>
      <c r="U1907" s="144" t="s">
        <v>60</v>
      </c>
      <c r="V1907" s="144">
        <v>28</v>
      </c>
      <c r="W1907" s="144" t="str">
        <f t="shared" si="242"/>
        <v>Active</v>
      </c>
      <c r="X1907" s="144">
        <v>2758</v>
      </c>
      <c r="Y1907" s="157" t="s">
        <v>70</v>
      </c>
      <c r="Z1907" s="386">
        <v>1</v>
      </c>
      <c r="AA1907" s="386">
        <v>0.99</v>
      </c>
      <c r="AB1907" s="387" t="s">
        <v>62</v>
      </c>
      <c r="AC1907" s="157"/>
    </row>
    <row r="1908" spans="9:29">
      <c r="I1908" s="342">
        <v>4</v>
      </c>
      <c r="J1908" s="144" t="str">
        <f t="shared" si="240"/>
        <v>LARGE</v>
      </c>
      <c r="K1908" s="144" t="str">
        <f t="shared" si="241"/>
        <v>MEDIUM</v>
      </c>
      <c r="L1908" s="144" t="str" cm="1">
        <f t="array" ref="L1908">_xlfn.IFS(I1908&lt;=2,"SMALL",I1908&lt;=5,"MEDIUM",I1908&gt;5,"LARGE")</f>
        <v>MEDIUM</v>
      </c>
      <c r="M1908" s="144" t="str">
        <f t="shared" si="238"/>
        <v>NO</v>
      </c>
      <c r="N1908" s="374">
        <v>5</v>
      </c>
      <c r="O1908" s="374">
        <f t="shared" si="239"/>
        <v>5</v>
      </c>
      <c r="P1908" s="158" t="str" cm="1">
        <f t="array" ref="P1908">_xlfn.SWITCH(ROUND(N1908,0),5,"Excellent",4,"Good",3,"ok","Bad")</f>
        <v>Excellent</v>
      </c>
      <c r="Q1908" s="144">
        <v>16</v>
      </c>
      <c r="R1908" s="385">
        <v>42570</v>
      </c>
      <c r="S1908" s="385">
        <v>43988</v>
      </c>
      <c r="T1908" s="144">
        <v>58</v>
      </c>
      <c r="U1908" s="144" t="s">
        <v>69</v>
      </c>
      <c r="V1908" s="144">
        <v>0</v>
      </c>
      <c r="W1908" s="144" t="str">
        <f t="shared" si="242"/>
        <v>Inactive</v>
      </c>
      <c r="X1908" s="144">
        <v>58</v>
      </c>
      <c r="Y1908" s="157" t="s">
        <v>70</v>
      </c>
      <c r="Z1908" s="386">
        <v>1</v>
      </c>
      <c r="AA1908" s="386">
        <v>1</v>
      </c>
      <c r="AB1908" s="387" t="s">
        <v>65</v>
      </c>
      <c r="AC1908" s="157"/>
    </row>
    <row r="1909" spans="9:29">
      <c r="I1909" s="342">
        <v>2</v>
      </c>
      <c r="J1909" s="144" t="str">
        <f t="shared" si="240"/>
        <v>SMALL</v>
      </c>
      <c r="K1909" s="144" t="str">
        <f t="shared" si="241"/>
        <v>SMALL</v>
      </c>
      <c r="L1909" s="144" t="str" cm="1">
        <f t="array" ref="L1909">_xlfn.IFS(I1909&lt;=2,"SMALL",I1909&lt;=5,"MEDIUM",I1909&gt;5,"LARGE")</f>
        <v>SMALL</v>
      </c>
      <c r="M1909" s="144" t="str">
        <f t="shared" si="238"/>
        <v>NO</v>
      </c>
      <c r="N1909" s="374">
        <v>4.9000000000000004</v>
      </c>
      <c r="O1909" s="374">
        <f t="shared" si="239"/>
        <v>5</v>
      </c>
      <c r="P1909" s="158" t="str" cm="1">
        <f t="array" ref="P1909">_xlfn.SWITCH(ROUND(N1909,0),5,"Excellent",4,"Good",3,"ok","Bad")</f>
        <v>Excellent</v>
      </c>
      <c r="Q1909" s="144">
        <v>84</v>
      </c>
      <c r="R1909" s="385">
        <v>43036</v>
      </c>
      <c r="S1909" s="385">
        <v>43833</v>
      </c>
      <c r="T1909" s="144">
        <v>2762</v>
      </c>
      <c r="U1909" s="144" t="s">
        <v>60</v>
      </c>
      <c r="V1909" s="144">
        <v>220</v>
      </c>
      <c r="W1909" s="144" t="str">
        <f t="shared" si="242"/>
        <v>Active</v>
      </c>
      <c r="X1909" s="144">
        <v>2762</v>
      </c>
      <c r="Y1909" s="157" t="s">
        <v>70</v>
      </c>
      <c r="Z1909" s="386">
        <v>1</v>
      </c>
      <c r="AA1909" s="386">
        <v>0.85</v>
      </c>
      <c r="AB1909" s="387" t="s">
        <v>62</v>
      </c>
      <c r="AC1909" s="157"/>
    </row>
    <row r="1910" spans="9:29">
      <c r="I1910" s="342">
        <v>6</v>
      </c>
      <c r="J1910" s="144" t="str">
        <f t="shared" si="240"/>
        <v>LARGE</v>
      </c>
      <c r="K1910" s="144" t="str">
        <f t="shared" si="241"/>
        <v>LARGE</v>
      </c>
      <c r="L1910" s="144" t="str" cm="1">
        <f t="array" ref="L1910">_xlfn.IFS(I1910&lt;=2,"SMALL",I1910&lt;=5,"MEDIUM",I1910&gt;5,"LARGE")</f>
        <v>LARGE</v>
      </c>
      <c r="M1910" s="144" t="str">
        <f t="shared" si="238"/>
        <v>YES</v>
      </c>
      <c r="N1910" s="374">
        <v>4.92</v>
      </c>
      <c r="O1910" s="374">
        <f t="shared" si="239"/>
        <v>5</v>
      </c>
      <c r="P1910" s="158" t="str" cm="1">
        <f t="array" ref="P1910">_xlfn.SWITCH(ROUND(N1910,0),5,"Excellent",4,"Good",3,"ok","Bad")</f>
        <v>Excellent</v>
      </c>
      <c r="Q1910" s="144">
        <v>145</v>
      </c>
      <c r="R1910" s="385">
        <v>42521</v>
      </c>
      <c r="S1910" s="385">
        <v>43899</v>
      </c>
      <c r="T1910" s="144">
        <v>2764</v>
      </c>
      <c r="U1910" s="144" t="s">
        <v>69</v>
      </c>
      <c r="V1910" s="144">
        <v>299</v>
      </c>
      <c r="W1910" s="144" t="str">
        <f t="shared" si="242"/>
        <v>Active</v>
      </c>
      <c r="X1910" s="144">
        <v>2764</v>
      </c>
      <c r="Y1910" s="157" t="s">
        <v>64</v>
      </c>
      <c r="Z1910" s="386">
        <v>1</v>
      </c>
      <c r="AA1910" s="386">
        <v>1</v>
      </c>
      <c r="AB1910" s="387" t="s">
        <v>62</v>
      </c>
      <c r="AC1910" s="157"/>
    </row>
    <row r="1911" spans="9:29">
      <c r="I1911" s="342">
        <v>4</v>
      </c>
      <c r="J1911" s="144" t="str">
        <f t="shared" si="240"/>
        <v>LARGE</v>
      </c>
      <c r="K1911" s="144" t="str">
        <f t="shared" si="241"/>
        <v>MEDIUM</v>
      </c>
      <c r="L1911" s="144" t="str" cm="1">
        <f t="array" ref="L1911">_xlfn.IFS(I1911&lt;=2,"SMALL",I1911&lt;=5,"MEDIUM",I1911&gt;5,"LARGE")</f>
        <v>MEDIUM</v>
      </c>
      <c r="M1911" s="144" t="str">
        <f t="shared" si="238"/>
        <v>NO</v>
      </c>
      <c r="N1911" s="374">
        <v>4.8099999999999996</v>
      </c>
      <c r="O1911" s="374">
        <f t="shared" si="239"/>
        <v>5</v>
      </c>
      <c r="P1911" s="158" t="str" cm="1">
        <f t="array" ref="P1911">_xlfn.SWITCH(ROUND(N1911,0),5,"Excellent",4,"Good",3,"ok","Bad")</f>
        <v>Excellent</v>
      </c>
      <c r="Q1911" s="144">
        <v>54</v>
      </c>
      <c r="R1911" s="385">
        <v>42625</v>
      </c>
      <c r="S1911" s="385">
        <v>44029</v>
      </c>
      <c r="T1911" s="144">
        <v>2765</v>
      </c>
      <c r="U1911" s="144" t="s">
        <v>69</v>
      </c>
      <c r="V1911" s="144">
        <v>329</v>
      </c>
      <c r="W1911" s="144" t="str">
        <f t="shared" si="242"/>
        <v>Active</v>
      </c>
      <c r="X1911" s="144">
        <v>2765</v>
      </c>
      <c r="Y1911" s="157" t="s">
        <v>70</v>
      </c>
      <c r="Z1911" s="386">
        <v>1</v>
      </c>
      <c r="AA1911" s="386">
        <v>0.76</v>
      </c>
      <c r="AB1911" s="387" t="s">
        <v>65</v>
      </c>
      <c r="AC1911" s="157"/>
    </row>
    <row r="1912" spans="9:29">
      <c r="I1912" s="342">
        <v>2</v>
      </c>
      <c r="J1912" s="144" t="str">
        <f t="shared" si="240"/>
        <v>SMALL</v>
      </c>
      <c r="K1912" s="144" t="str">
        <f t="shared" si="241"/>
        <v>SMALL</v>
      </c>
      <c r="L1912" s="144" t="str" cm="1">
        <f t="array" ref="L1912">_xlfn.IFS(I1912&lt;=2,"SMALL",I1912&lt;=5,"MEDIUM",I1912&gt;5,"LARGE")</f>
        <v>SMALL</v>
      </c>
      <c r="M1912" s="144" t="str">
        <f t="shared" si="238"/>
        <v>YES</v>
      </c>
      <c r="N1912" s="374">
        <v>4.9800000000000004</v>
      </c>
      <c r="O1912" s="374">
        <f t="shared" si="239"/>
        <v>5</v>
      </c>
      <c r="P1912" s="158" t="str" cm="1">
        <f t="array" ref="P1912">_xlfn.SWITCH(ROUND(N1912,0),5,"Excellent",4,"Good",3,"ok","Bad")</f>
        <v>Excellent</v>
      </c>
      <c r="Q1912" s="144">
        <v>223</v>
      </c>
      <c r="R1912" s="385">
        <v>42471</v>
      </c>
      <c r="S1912" s="385">
        <v>43907</v>
      </c>
      <c r="T1912" s="144">
        <v>2724</v>
      </c>
      <c r="U1912" s="144" t="s">
        <v>60</v>
      </c>
      <c r="V1912" s="144">
        <v>47</v>
      </c>
      <c r="W1912" s="144" t="str">
        <f t="shared" si="242"/>
        <v>Active</v>
      </c>
      <c r="X1912" s="144">
        <v>2724</v>
      </c>
      <c r="Y1912" s="157" t="s">
        <v>122</v>
      </c>
      <c r="Z1912" s="386">
        <v>0.44</v>
      </c>
      <c r="AA1912" s="386">
        <v>0.97</v>
      </c>
      <c r="AB1912" s="387" t="s">
        <v>65</v>
      </c>
      <c r="AC1912" s="157"/>
    </row>
    <row r="1913" spans="9:29">
      <c r="I1913" s="342">
        <v>4</v>
      </c>
      <c r="J1913" s="144" t="str">
        <f t="shared" si="240"/>
        <v>LARGE</v>
      </c>
      <c r="K1913" s="144" t="str">
        <f t="shared" si="241"/>
        <v>MEDIUM</v>
      </c>
      <c r="L1913" s="144" t="str" cm="1">
        <f t="array" ref="L1913">_xlfn.IFS(I1913&lt;=2,"SMALL",I1913&lt;=5,"MEDIUM",I1913&gt;5,"LARGE")</f>
        <v>MEDIUM</v>
      </c>
      <c r="M1913" s="144" t="str">
        <f t="shared" si="238"/>
        <v>NO</v>
      </c>
      <c r="N1913" s="374">
        <v>4.41</v>
      </c>
      <c r="O1913" s="374">
        <f t="shared" si="239"/>
        <v>4</v>
      </c>
      <c r="P1913" s="158" t="str" cm="1">
        <f t="array" ref="P1913">_xlfn.SWITCH(ROUND(N1913,0),5,"Excellent",4,"Good",3,"ok","Bad")</f>
        <v>Good</v>
      </c>
      <c r="Q1913" s="144">
        <v>75</v>
      </c>
      <c r="R1913" s="385">
        <v>42487</v>
      </c>
      <c r="S1913" s="385">
        <v>44015</v>
      </c>
      <c r="T1913" s="144">
        <v>2767</v>
      </c>
      <c r="U1913" s="144" t="s">
        <v>60</v>
      </c>
      <c r="V1913" s="144">
        <v>180</v>
      </c>
      <c r="W1913" s="144" t="str">
        <f t="shared" si="242"/>
        <v>Active</v>
      </c>
      <c r="X1913" s="144">
        <v>2767</v>
      </c>
      <c r="Y1913" s="157" t="s">
        <v>122</v>
      </c>
      <c r="Z1913" s="386">
        <v>0</v>
      </c>
      <c r="AA1913" s="386">
        <v>0.75</v>
      </c>
      <c r="AB1913" s="387" t="s">
        <v>65</v>
      </c>
      <c r="AC1913" s="157"/>
    </row>
    <row r="1914" spans="9:29">
      <c r="I1914" s="342">
        <v>3</v>
      </c>
      <c r="J1914" s="144" t="str">
        <f t="shared" si="240"/>
        <v>LARGE</v>
      </c>
      <c r="K1914" s="144" t="str">
        <f t="shared" si="241"/>
        <v>MEDIUM</v>
      </c>
      <c r="L1914" s="144" t="str" cm="1">
        <f t="array" ref="L1914">_xlfn.IFS(I1914&lt;=2,"SMALL",I1914&lt;=5,"MEDIUM",I1914&gt;5,"LARGE")</f>
        <v>MEDIUM</v>
      </c>
      <c r="M1914" s="144" t="str">
        <f t="shared" si="238"/>
        <v>YES</v>
      </c>
      <c r="N1914" s="374">
        <v>4.8899999999999997</v>
      </c>
      <c r="O1914" s="374">
        <f t="shared" si="239"/>
        <v>5</v>
      </c>
      <c r="P1914" s="158" t="str" cm="1">
        <f t="array" ref="P1914">_xlfn.SWITCH(ROUND(N1914,0),5,"Excellent",4,"Good",3,"ok","Bad")</f>
        <v>Excellent</v>
      </c>
      <c r="Q1914" s="144">
        <v>102</v>
      </c>
      <c r="R1914" s="385">
        <v>42498</v>
      </c>
      <c r="S1914" s="385">
        <v>43909</v>
      </c>
      <c r="T1914" s="144">
        <v>2768</v>
      </c>
      <c r="U1914" s="144" t="s">
        <v>69</v>
      </c>
      <c r="V1914" s="144">
        <v>363</v>
      </c>
      <c r="W1914" s="144" t="str">
        <f t="shared" si="242"/>
        <v>Active</v>
      </c>
      <c r="X1914" s="144">
        <v>2768</v>
      </c>
      <c r="Y1914" s="157" t="s">
        <v>70</v>
      </c>
      <c r="Z1914" s="386">
        <v>1</v>
      </c>
      <c r="AA1914" s="386">
        <v>0.95</v>
      </c>
      <c r="AB1914" s="387" t="s">
        <v>65</v>
      </c>
      <c r="AC1914" s="157"/>
    </row>
    <row r="1915" spans="9:29">
      <c r="I1915" s="342">
        <v>2</v>
      </c>
      <c r="J1915" s="144" t="str">
        <f t="shared" si="240"/>
        <v>SMALL</v>
      </c>
      <c r="K1915" s="144" t="str">
        <f t="shared" si="241"/>
        <v>SMALL</v>
      </c>
      <c r="L1915" s="144" t="str" cm="1">
        <f t="array" ref="L1915">_xlfn.IFS(I1915&lt;=2,"SMALL",I1915&lt;=5,"MEDIUM",I1915&gt;5,"LARGE")</f>
        <v>SMALL</v>
      </c>
      <c r="M1915" s="144" t="str">
        <f t="shared" si="238"/>
        <v>YES</v>
      </c>
      <c r="N1915" s="374">
        <v>4.99</v>
      </c>
      <c r="O1915" s="374">
        <f t="shared" si="239"/>
        <v>5</v>
      </c>
      <c r="P1915" s="158" t="str" cm="1">
        <f t="array" ref="P1915">_xlfn.SWITCH(ROUND(N1915,0),5,"Excellent",4,"Good",3,"ok","Bad")</f>
        <v>Excellent</v>
      </c>
      <c r="Q1915" s="144">
        <v>121</v>
      </c>
      <c r="R1915" s="385">
        <v>42499</v>
      </c>
      <c r="S1915" s="385">
        <v>44044</v>
      </c>
      <c r="T1915" s="144">
        <v>1585</v>
      </c>
      <c r="U1915" s="144" t="s">
        <v>69</v>
      </c>
      <c r="V1915" s="144">
        <v>365</v>
      </c>
      <c r="W1915" s="144" t="str">
        <f t="shared" si="242"/>
        <v>Active</v>
      </c>
      <c r="X1915" s="144">
        <v>1585</v>
      </c>
      <c r="Y1915" s="157" t="s">
        <v>70</v>
      </c>
      <c r="Z1915" s="386">
        <v>1</v>
      </c>
      <c r="AA1915" s="386">
        <v>0.99</v>
      </c>
      <c r="AB1915" s="387" t="s">
        <v>65</v>
      </c>
      <c r="AC1915" s="157"/>
    </row>
    <row r="1916" spans="9:29">
      <c r="I1916" s="342">
        <v>3</v>
      </c>
      <c r="J1916" s="144" t="str">
        <f t="shared" si="240"/>
        <v>LARGE</v>
      </c>
      <c r="K1916" s="144" t="str">
        <f t="shared" si="241"/>
        <v>MEDIUM</v>
      </c>
      <c r="L1916" s="144" t="str" cm="1">
        <f t="array" ref="L1916">_xlfn.IFS(I1916&lt;=2,"SMALL",I1916&lt;=5,"MEDIUM",I1916&gt;5,"LARGE")</f>
        <v>MEDIUM</v>
      </c>
      <c r="M1916" s="144" t="str">
        <f t="shared" si="238"/>
        <v>NO</v>
      </c>
      <c r="N1916" s="374">
        <v>4.79</v>
      </c>
      <c r="O1916" s="374">
        <f t="shared" si="239"/>
        <v>5</v>
      </c>
      <c r="P1916" s="158" t="str" cm="1">
        <f t="array" ref="P1916">_xlfn.SWITCH(ROUND(N1916,0),5,"Excellent",4,"Good",3,"ok","Bad")</f>
        <v>Excellent</v>
      </c>
      <c r="Q1916" s="144">
        <v>19</v>
      </c>
      <c r="R1916" s="385">
        <v>42497</v>
      </c>
      <c r="S1916" s="385">
        <v>43812</v>
      </c>
      <c r="T1916" s="144">
        <v>2313</v>
      </c>
      <c r="U1916" s="144" t="s">
        <v>69</v>
      </c>
      <c r="V1916" s="144">
        <v>81</v>
      </c>
      <c r="W1916" s="144" t="str">
        <f t="shared" si="242"/>
        <v>Active</v>
      </c>
      <c r="X1916" s="144">
        <v>2313</v>
      </c>
      <c r="Y1916" s="157" t="s">
        <v>70</v>
      </c>
      <c r="Z1916" s="386">
        <v>1</v>
      </c>
      <c r="AA1916" s="386">
        <v>0.38</v>
      </c>
      <c r="AB1916" s="387" t="s">
        <v>62</v>
      </c>
      <c r="AC1916" s="157"/>
    </row>
    <row r="1917" spans="9:29">
      <c r="I1917" s="342">
        <v>4</v>
      </c>
      <c r="J1917" s="144" t="str">
        <f t="shared" si="240"/>
        <v>LARGE</v>
      </c>
      <c r="K1917" s="144" t="str">
        <f t="shared" si="241"/>
        <v>MEDIUM</v>
      </c>
      <c r="L1917" s="144" t="str" cm="1">
        <f t="array" ref="L1917">_xlfn.IFS(I1917&lt;=2,"SMALL",I1917&lt;=5,"MEDIUM",I1917&gt;5,"LARGE")</f>
        <v>MEDIUM</v>
      </c>
      <c r="M1917" s="144" t="str">
        <f t="shared" si="238"/>
        <v>NO</v>
      </c>
      <c r="N1917" s="374">
        <v>4.67</v>
      </c>
      <c r="O1917" s="374">
        <f t="shared" si="239"/>
        <v>5</v>
      </c>
      <c r="P1917" s="158" t="str" cm="1">
        <f t="array" ref="P1917">_xlfn.SWITCH(ROUND(N1917,0),5,"Excellent",4,"Good",3,"ok","Bad")</f>
        <v>Excellent</v>
      </c>
      <c r="Q1917" s="144">
        <v>6</v>
      </c>
      <c r="R1917" s="385">
        <v>42507</v>
      </c>
      <c r="S1917" s="385">
        <v>43721</v>
      </c>
      <c r="T1917" s="144">
        <v>2101</v>
      </c>
      <c r="U1917" s="144" t="s">
        <v>69</v>
      </c>
      <c r="V1917" s="144">
        <v>0</v>
      </c>
      <c r="W1917" s="144" t="str">
        <f t="shared" si="242"/>
        <v>Inactive</v>
      </c>
      <c r="X1917" s="144">
        <v>2101</v>
      </c>
      <c r="Y1917" s="157" t="s">
        <v>70</v>
      </c>
      <c r="Z1917" s="386">
        <v>1</v>
      </c>
      <c r="AA1917" s="386">
        <v>0</v>
      </c>
      <c r="AB1917" s="387" t="s">
        <v>65</v>
      </c>
      <c r="AC1917" s="157"/>
    </row>
    <row r="1918" spans="9:29">
      <c r="I1918" s="342">
        <v>5</v>
      </c>
      <c r="J1918" s="144" t="str">
        <f t="shared" si="240"/>
        <v>LARGE</v>
      </c>
      <c r="K1918" s="144" t="str">
        <f t="shared" si="241"/>
        <v>MEDIUM</v>
      </c>
      <c r="L1918" s="144" t="str" cm="1">
        <f t="array" ref="L1918">_xlfn.IFS(I1918&lt;=2,"SMALL",I1918&lt;=5,"MEDIUM",I1918&gt;5,"LARGE")</f>
        <v>MEDIUM</v>
      </c>
      <c r="M1918" s="144" t="str">
        <f t="shared" si="238"/>
        <v>NO</v>
      </c>
      <c r="N1918" s="374">
        <v>4.72</v>
      </c>
      <c r="O1918" s="374">
        <f t="shared" si="239"/>
        <v>5</v>
      </c>
      <c r="P1918" s="158" t="str" cm="1">
        <f t="array" ref="P1918">_xlfn.SWITCH(ROUND(N1918,0),5,"Excellent",4,"Good",3,"ok","Bad")</f>
        <v>Excellent</v>
      </c>
      <c r="Q1918" s="144">
        <v>141</v>
      </c>
      <c r="R1918" s="385">
        <v>42478</v>
      </c>
      <c r="S1918" s="385">
        <v>43910</v>
      </c>
      <c r="T1918" s="144">
        <v>2771</v>
      </c>
      <c r="U1918" s="144" t="s">
        <v>69</v>
      </c>
      <c r="V1918" s="144">
        <v>286</v>
      </c>
      <c r="W1918" s="144" t="str">
        <f t="shared" si="242"/>
        <v>Active</v>
      </c>
      <c r="X1918" s="144">
        <v>2771</v>
      </c>
      <c r="Y1918" s="157" t="s">
        <v>70</v>
      </c>
      <c r="Z1918" s="386">
        <v>1</v>
      </c>
      <c r="AA1918" s="386">
        <v>1</v>
      </c>
      <c r="AB1918" s="387" t="s">
        <v>65</v>
      </c>
      <c r="AC1918" s="157"/>
    </row>
    <row r="1919" spans="9:29">
      <c r="I1919" s="342">
        <v>2</v>
      </c>
      <c r="J1919" s="144" t="str">
        <f t="shared" si="240"/>
        <v>SMALL</v>
      </c>
      <c r="K1919" s="144" t="str">
        <f t="shared" si="241"/>
        <v>SMALL</v>
      </c>
      <c r="L1919" s="144" t="str" cm="1">
        <f t="array" ref="L1919">_xlfn.IFS(I1919&lt;=2,"SMALL",I1919&lt;=5,"MEDIUM",I1919&gt;5,"LARGE")</f>
        <v>SMALL</v>
      </c>
      <c r="M1919" s="144" t="str">
        <f t="shared" si="238"/>
        <v>NO</v>
      </c>
      <c r="N1919" s="374">
        <v>4.84</v>
      </c>
      <c r="O1919" s="374">
        <f t="shared" si="239"/>
        <v>5</v>
      </c>
      <c r="P1919" s="158" t="str" cm="1">
        <f t="array" ref="P1919">_xlfn.SWITCH(ROUND(N1919,0),5,"Excellent",4,"Good",3,"ok","Bad")</f>
        <v>Excellent</v>
      </c>
      <c r="Q1919" s="144">
        <v>43</v>
      </c>
      <c r="R1919" s="385">
        <v>42496</v>
      </c>
      <c r="S1919" s="385">
        <v>43831</v>
      </c>
      <c r="T1919" s="144">
        <v>2198</v>
      </c>
      <c r="U1919" s="144" t="s">
        <v>60</v>
      </c>
      <c r="V1919" s="144">
        <v>90</v>
      </c>
      <c r="W1919" s="144" t="str">
        <f t="shared" si="242"/>
        <v>Active</v>
      </c>
      <c r="X1919" s="144">
        <v>2198</v>
      </c>
      <c r="Y1919" s="157" t="s">
        <v>61</v>
      </c>
      <c r="Z1919" s="386">
        <v>1</v>
      </c>
      <c r="AA1919" s="386">
        <v>0.2</v>
      </c>
      <c r="AB1919" s="387" t="s">
        <v>65</v>
      </c>
      <c r="AC1919" s="157"/>
    </row>
    <row r="1920" spans="9:29">
      <c r="I1920" s="342">
        <v>2</v>
      </c>
      <c r="J1920" s="144" t="str">
        <f t="shared" si="240"/>
        <v>SMALL</v>
      </c>
      <c r="K1920" s="144" t="str">
        <f t="shared" si="241"/>
        <v>SMALL</v>
      </c>
      <c r="L1920" s="144" t="str" cm="1">
        <f t="array" ref="L1920">_xlfn.IFS(I1920&lt;=2,"SMALL",I1920&lt;=5,"MEDIUM",I1920&gt;5,"LARGE")</f>
        <v>SMALL</v>
      </c>
      <c r="M1920" s="144" t="str">
        <f t="shared" si="238"/>
        <v>NO</v>
      </c>
      <c r="N1920" s="374">
        <v>4.74</v>
      </c>
      <c r="O1920" s="374">
        <f t="shared" si="239"/>
        <v>5</v>
      </c>
      <c r="P1920" s="158" t="str" cm="1">
        <f t="array" ref="P1920">_xlfn.SWITCH(ROUND(N1920,0),5,"Excellent",4,"Good",3,"ok","Bad")</f>
        <v>Excellent</v>
      </c>
      <c r="Q1920" s="144">
        <v>157</v>
      </c>
      <c r="R1920" s="385">
        <v>42574</v>
      </c>
      <c r="S1920" s="385">
        <v>43904</v>
      </c>
      <c r="T1920" s="144">
        <v>2772</v>
      </c>
      <c r="U1920" s="144" t="s">
        <v>69</v>
      </c>
      <c r="V1920" s="144">
        <v>243</v>
      </c>
      <c r="W1920" s="144" t="str">
        <f t="shared" si="242"/>
        <v>Active</v>
      </c>
      <c r="X1920" s="144">
        <v>2772</v>
      </c>
      <c r="Y1920" s="157" t="s">
        <v>61</v>
      </c>
      <c r="Z1920" s="386">
        <v>1</v>
      </c>
      <c r="AA1920" s="386">
        <v>0.55000000000000004</v>
      </c>
      <c r="AB1920" s="387" t="s">
        <v>62</v>
      </c>
      <c r="AC1920" s="157"/>
    </row>
    <row r="1921" spans="9:29">
      <c r="I1921" s="342">
        <v>3</v>
      </c>
      <c r="J1921" s="144" t="str">
        <f t="shared" si="240"/>
        <v>LARGE</v>
      </c>
      <c r="K1921" s="144" t="str">
        <f t="shared" si="241"/>
        <v>MEDIUM</v>
      </c>
      <c r="L1921" s="144" t="str" cm="1">
        <f t="array" ref="L1921">_xlfn.IFS(I1921&lt;=2,"SMALL",I1921&lt;=5,"MEDIUM",I1921&gt;5,"LARGE")</f>
        <v>MEDIUM</v>
      </c>
      <c r="M1921" s="144" t="str">
        <f t="shared" si="238"/>
        <v>NO</v>
      </c>
      <c r="N1921" s="374">
        <v>4.4000000000000004</v>
      </c>
      <c r="O1921" s="374">
        <f t="shared" si="239"/>
        <v>4</v>
      </c>
      <c r="P1921" s="158" t="str" cm="1">
        <f t="array" ref="P1921">_xlfn.SWITCH(ROUND(N1921,0),5,"Excellent",4,"Good",3,"ok","Bad")</f>
        <v>Good</v>
      </c>
      <c r="Q1921" s="144">
        <v>86</v>
      </c>
      <c r="R1921" s="385">
        <v>42496</v>
      </c>
      <c r="S1921" s="385">
        <v>43863</v>
      </c>
      <c r="T1921" s="144">
        <v>2767</v>
      </c>
      <c r="U1921" s="144" t="s">
        <v>60</v>
      </c>
      <c r="V1921" s="144">
        <v>180</v>
      </c>
      <c r="W1921" s="144" t="str">
        <f t="shared" si="242"/>
        <v>Active</v>
      </c>
      <c r="X1921" s="144">
        <v>2767</v>
      </c>
      <c r="Y1921" s="157" t="s">
        <v>70</v>
      </c>
      <c r="Z1921" s="386">
        <v>1</v>
      </c>
      <c r="AA1921" s="386">
        <v>1</v>
      </c>
      <c r="AB1921" s="387" t="s">
        <v>62</v>
      </c>
      <c r="AC1921" s="157"/>
    </row>
    <row r="1922" spans="9:29">
      <c r="I1922" s="342">
        <v>4</v>
      </c>
      <c r="J1922" s="144" t="str">
        <f t="shared" si="240"/>
        <v>LARGE</v>
      </c>
      <c r="K1922" s="144" t="str">
        <f t="shared" si="241"/>
        <v>MEDIUM</v>
      </c>
      <c r="L1922" s="144" t="str" cm="1">
        <f t="array" ref="L1922">_xlfn.IFS(I1922&lt;=2,"SMALL",I1922&lt;=5,"MEDIUM",I1922&gt;5,"LARGE")</f>
        <v>MEDIUM</v>
      </c>
      <c r="M1922" s="144" t="str">
        <f t="shared" si="238"/>
        <v>NO</v>
      </c>
      <c r="N1922" s="374">
        <v>4.62</v>
      </c>
      <c r="O1922" s="374">
        <f t="shared" si="239"/>
        <v>5</v>
      </c>
      <c r="P1922" s="158" t="str" cm="1">
        <f t="array" ref="P1922">_xlfn.SWITCH(ROUND(N1922,0),5,"Excellent",4,"Good",3,"ok","Bad")</f>
        <v>Excellent</v>
      </c>
      <c r="Q1922" s="144">
        <v>55</v>
      </c>
      <c r="R1922" s="385">
        <v>42483</v>
      </c>
      <c r="S1922" s="385">
        <v>44043</v>
      </c>
      <c r="T1922" s="144">
        <v>877</v>
      </c>
      <c r="U1922" s="144" t="s">
        <v>69</v>
      </c>
      <c r="V1922" s="144">
        <v>313</v>
      </c>
      <c r="W1922" s="144" t="str">
        <f t="shared" si="242"/>
        <v>Active</v>
      </c>
      <c r="X1922" s="144">
        <v>877</v>
      </c>
      <c r="Y1922" s="157" t="s">
        <v>61</v>
      </c>
      <c r="Z1922" s="386">
        <v>1</v>
      </c>
      <c r="AA1922" s="386">
        <v>1</v>
      </c>
      <c r="AB1922" s="387" t="s">
        <v>65</v>
      </c>
      <c r="AC1922" s="157"/>
    </row>
    <row r="1923" spans="9:29">
      <c r="I1923" s="342">
        <v>2</v>
      </c>
      <c r="J1923" s="144" t="str">
        <f t="shared" si="240"/>
        <v>SMALL</v>
      </c>
      <c r="K1923" s="144" t="str">
        <f t="shared" si="241"/>
        <v>SMALL</v>
      </c>
      <c r="L1923" s="144" t="str" cm="1">
        <f t="array" ref="L1923">_xlfn.IFS(I1923&lt;=2,"SMALL",I1923&lt;=5,"MEDIUM",I1923&gt;5,"LARGE")</f>
        <v>SMALL</v>
      </c>
      <c r="M1923" s="144" t="str">
        <f t="shared" si="238"/>
        <v>NO</v>
      </c>
      <c r="N1923" s="374">
        <v>4.8600000000000003</v>
      </c>
      <c r="O1923" s="374">
        <f t="shared" si="239"/>
        <v>5</v>
      </c>
      <c r="P1923" s="158" t="str" cm="1">
        <f t="array" ref="P1923">_xlfn.SWITCH(ROUND(N1923,0),5,"Excellent",4,"Good",3,"ok","Bad")</f>
        <v>Excellent</v>
      </c>
      <c r="Q1923" s="144">
        <v>14</v>
      </c>
      <c r="R1923" s="385">
        <v>42699</v>
      </c>
      <c r="S1923" s="385">
        <v>43740</v>
      </c>
      <c r="T1923" s="144">
        <v>2746</v>
      </c>
      <c r="U1923" s="144" t="s">
        <v>69</v>
      </c>
      <c r="V1923" s="144">
        <v>364</v>
      </c>
      <c r="W1923" s="144" t="str">
        <f t="shared" si="242"/>
        <v>Active</v>
      </c>
      <c r="X1923" s="144">
        <v>2746</v>
      </c>
      <c r="Y1923" s="157" t="s">
        <v>70</v>
      </c>
      <c r="Z1923" s="386">
        <v>1</v>
      </c>
      <c r="AA1923" s="386">
        <v>1</v>
      </c>
      <c r="AB1923" s="387" t="s">
        <v>65</v>
      </c>
      <c r="AC1923" s="157"/>
    </row>
    <row r="1924" spans="9:29">
      <c r="I1924" s="342">
        <v>2</v>
      </c>
      <c r="J1924" s="144" t="str">
        <f t="shared" si="240"/>
        <v>SMALL</v>
      </c>
      <c r="K1924" s="144" t="str">
        <f t="shared" si="241"/>
        <v>SMALL</v>
      </c>
      <c r="L1924" s="144" t="str" cm="1">
        <f t="array" ref="L1924">_xlfn.IFS(I1924&lt;=2,"SMALL",I1924&lt;=5,"MEDIUM",I1924&gt;5,"LARGE")</f>
        <v>SMALL</v>
      </c>
      <c r="M1924" s="144" t="str">
        <f t="shared" si="238"/>
        <v>YES</v>
      </c>
      <c r="N1924" s="374">
        <v>4.8899999999999997</v>
      </c>
      <c r="O1924" s="374">
        <f t="shared" si="239"/>
        <v>5</v>
      </c>
      <c r="P1924" s="158" t="str" cm="1">
        <f t="array" ref="P1924">_xlfn.SWITCH(ROUND(N1924,0),5,"Excellent",4,"Good",3,"ok","Bad")</f>
        <v>Excellent</v>
      </c>
      <c r="Q1924" s="144">
        <v>125</v>
      </c>
      <c r="R1924" s="385">
        <v>42485</v>
      </c>
      <c r="S1924" s="385">
        <v>43851</v>
      </c>
      <c r="T1924" s="144">
        <v>88</v>
      </c>
      <c r="U1924" s="144" t="s">
        <v>60</v>
      </c>
      <c r="V1924" s="144">
        <v>282</v>
      </c>
      <c r="W1924" s="144" t="str">
        <f t="shared" si="242"/>
        <v>Active</v>
      </c>
      <c r="X1924" s="144">
        <v>88</v>
      </c>
      <c r="Y1924" s="157" t="s">
        <v>70</v>
      </c>
      <c r="Z1924" s="386">
        <v>0.94</v>
      </c>
      <c r="AA1924" s="386">
        <v>1</v>
      </c>
      <c r="AB1924" s="387" t="s">
        <v>65</v>
      </c>
      <c r="AC1924" s="157"/>
    </row>
    <row r="1925" spans="9:29">
      <c r="I1925" s="342">
        <v>4</v>
      </c>
      <c r="J1925" s="144" t="str">
        <f t="shared" si="240"/>
        <v>LARGE</v>
      </c>
      <c r="K1925" s="144" t="str">
        <f t="shared" si="241"/>
        <v>MEDIUM</v>
      </c>
      <c r="L1925" s="144" t="str" cm="1">
        <f t="array" ref="L1925">_xlfn.IFS(I1925&lt;=2,"SMALL",I1925&lt;=5,"MEDIUM",I1925&gt;5,"LARGE")</f>
        <v>MEDIUM</v>
      </c>
      <c r="M1925" s="144" t="str">
        <f t="shared" ref="M1925:M1988" si="243">IF(AND(N1925&gt;=4.8,Q1925&gt;100),"YES","NO")</f>
        <v>NO</v>
      </c>
      <c r="N1925" s="374">
        <v>5</v>
      </c>
      <c r="O1925" s="374">
        <f t="shared" ref="O1925:O1988" si="244">ROUND(N1925,0)</f>
        <v>5</v>
      </c>
      <c r="P1925" s="158" t="str" cm="1">
        <f t="array" ref="P1925">_xlfn.SWITCH(ROUND(N1925,0),5,"Excellent",4,"Good",3,"ok","Bad")</f>
        <v>Excellent</v>
      </c>
      <c r="Q1925" s="144">
        <v>13</v>
      </c>
      <c r="R1925" s="385">
        <v>42915</v>
      </c>
      <c r="S1925" s="385">
        <v>43885</v>
      </c>
      <c r="T1925" s="144">
        <v>2775</v>
      </c>
      <c r="U1925" s="144" t="s">
        <v>69</v>
      </c>
      <c r="V1925" s="144">
        <v>10</v>
      </c>
      <c r="W1925" s="144" t="str">
        <f t="shared" si="242"/>
        <v>Active</v>
      </c>
      <c r="X1925" s="144">
        <v>2775</v>
      </c>
      <c r="Y1925" s="157" t="s">
        <v>70</v>
      </c>
      <c r="Z1925" s="386">
        <v>0.79</v>
      </c>
      <c r="AA1925" s="386">
        <v>0.61</v>
      </c>
      <c r="AB1925" s="387" t="s">
        <v>65</v>
      </c>
      <c r="AC1925" s="157"/>
    </row>
    <row r="1926" spans="9:29">
      <c r="I1926" s="342">
        <v>6</v>
      </c>
      <c r="J1926" s="144" t="str">
        <f t="shared" ref="J1926:J1989" si="245">IF(I1926&lt;=2,"SMALL","LARGE")</f>
        <v>LARGE</v>
      </c>
      <c r="K1926" s="144" t="str">
        <f t="shared" ref="K1926:K1989" si="246">IF(I1926&lt;=2,"SMALL",IF(I1926&lt;=5,"MEDIUM","LARGE"))</f>
        <v>LARGE</v>
      </c>
      <c r="L1926" s="144" t="str" cm="1">
        <f t="array" ref="L1926">_xlfn.IFS(I1926&lt;=2,"SMALL",I1926&lt;=5,"MEDIUM",I1926&gt;5,"LARGE")</f>
        <v>LARGE</v>
      </c>
      <c r="M1926" s="144" t="str">
        <f t="shared" si="243"/>
        <v>NO</v>
      </c>
      <c r="N1926" s="374">
        <v>4.6399999999999997</v>
      </c>
      <c r="O1926" s="374">
        <f t="shared" si="244"/>
        <v>5</v>
      </c>
      <c r="P1926" s="158" t="str" cm="1">
        <f t="array" ref="P1926">_xlfn.SWITCH(ROUND(N1926,0),5,"Excellent",4,"Good",3,"ok","Bad")</f>
        <v>Excellent</v>
      </c>
      <c r="Q1926" s="144">
        <v>14</v>
      </c>
      <c r="R1926" s="385">
        <v>42481</v>
      </c>
      <c r="S1926" s="385">
        <v>43588</v>
      </c>
      <c r="T1926" s="144">
        <v>2101</v>
      </c>
      <c r="U1926" s="144" t="s">
        <v>69</v>
      </c>
      <c r="V1926" s="144">
        <v>0</v>
      </c>
      <c r="W1926" s="144" t="str">
        <f t="shared" ref="W1926:W1989" si="247">IF(NOT(V1926=0),"Active","Inactive")</f>
        <v>Inactive</v>
      </c>
      <c r="X1926" s="144">
        <v>2101</v>
      </c>
      <c r="Y1926" s="157" t="s">
        <v>61</v>
      </c>
      <c r="Z1926" s="386">
        <v>1</v>
      </c>
      <c r="AA1926" s="386">
        <v>1</v>
      </c>
      <c r="AB1926" s="387" t="s">
        <v>62</v>
      </c>
      <c r="AC1926" s="157"/>
    </row>
    <row r="1927" spans="9:29">
      <c r="I1927" s="342">
        <v>1</v>
      </c>
      <c r="J1927" s="144" t="str">
        <f t="shared" si="245"/>
        <v>SMALL</v>
      </c>
      <c r="K1927" s="144" t="str">
        <f t="shared" si="246"/>
        <v>SMALL</v>
      </c>
      <c r="L1927" s="144" t="str" cm="1">
        <f t="array" ref="L1927">_xlfn.IFS(I1927&lt;=2,"SMALL",I1927&lt;=5,"MEDIUM",I1927&gt;5,"LARGE")</f>
        <v>SMALL</v>
      </c>
      <c r="M1927" s="144" t="str">
        <f t="shared" si="243"/>
        <v>NO</v>
      </c>
      <c r="N1927" s="374">
        <v>4.75</v>
      </c>
      <c r="O1927" s="374">
        <f t="shared" si="244"/>
        <v>5</v>
      </c>
      <c r="P1927" s="158" t="str" cm="1">
        <f t="array" ref="P1927">_xlfn.SWITCH(ROUND(N1927,0),5,"Excellent",4,"Good",3,"ok","Bad")</f>
        <v>Excellent</v>
      </c>
      <c r="Q1927" s="144">
        <v>16</v>
      </c>
      <c r="R1927" s="385">
        <v>42503</v>
      </c>
      <c r="S1927" s="385">
        <v>43908</v>
      </c>
      <c r="T1927" s="144">
        <v>2044</v>
      </c>
      <c r="U1927" s="144" t="s">
        <v>60</v>
      </c>
      <c r="V1927" s="144">
        <v>66</v>
      </c>
      <c r="W1927" s="144" t="str">
        <f t="shared" si="247"/>
        <v>Active</v>
      </c>
      <c r="X1927" s="144">
        <v>2044</v>
      </c>
      <c r="Y1927" s="157" t="s">
        <v>64</v>
      </c>
      <c r="Z1927" s="386">
        <v>1</v>
      </c>
      <c r="AA1927" s="386">
        <v>0.89</v>
      </c>
      <c r="AB1927" s="387" t="s">
        <v>62</v>
      </c>
      <c r="AC1927" s="157"/>
    </row>
    <row r="1928" spans="9:29">
      <c r="I1928" s="342">
        <v>4</v>
      </c>
      <c r="J1928" s="144" t="str">
        <f t="shared" si="245"/>
        <v>LARGE</v>
      </c>
      <c r="K1928" s="144" t="str">
        <f t="shared" si="246"/>
        <v>MEDIUM</v>
      </c>
      <c r="L1928" s="144" t="str" cm="1">
        <f t="array" ref="L1928">_xlfn.IFS(I1928&lt;=2,"SMALL",I1928&lt;=5,"MEDIUM",I1928&gt;5,"LARGE")</f>
        <v>MEDIUM</v>
      </c>
      <c r="M1928" s="144" t="str">
        <f t="shared" si="243"/>
        <v>NO</v>
      </c>
      <c r="N1928" s="374">
        <v>4.8899999999999997</v>
      </c>
      <c r="O1928" s="374">
        <f t="shared" si="244"/>
        <v>5</v>
      </c>
      <c r="P1928" s="158" t="str" cm="1">
        <f t="array" ref="P1928">_xlfn.SWITCH(ROUND(N1928,0),5,"Excellent",4,"Good",3,"ok","Bad")</f>
        <v>Excellent</v>
      </c>
      <c r="Q1928" s="144">
        <v>28</v>
      </c>
      <c r="R1928" s="385">
        <v>42506</v>
      </c>
      <c r="S1928" s="385">
        <v>43885</v>
      </c>
      <c r="T1928" s="144">
        <v>2777</v>
      </c>
      <c r="U1928" s="144" t="s">
        <v>69</v>
      </c>
      <c r="V1928" s="144">
        <v>43</v>
      </c>
      <c r="W1928" s="144" t="str">
        <f t="shared" si="247"/>
        <v>Active</v>
      </c>
      <c r="X1928" s="144">
        <v>2777</v>
      </c>
      <c r="Y1928" s="157" t="s">
        <v>122</v>
      </c>
      <c r="Z1928" s="386">
        <v>0</v>
      </c>
      <c r="AA1928" s="386">
        <v>0.43</v>
      </c>
      <c r="AB1928" s="387" t="s">
        <v>65</v>
      </c>
      <c r="AC1928" s="157"/>
    </row>
    <row r="1929" spans="9:29">
      <c r="I1929" s="342">
        <v>5</v>
      </c>
      <c r="J1929" s="144" t="str">
        <f t="shared" si="245"/>
        <v>LARGE</v>
      </c>
      <c r="K1929" s="144" t="str">
        <f t="shared" si="246"/>
        <v>MEDIUM</v>
      </c>
      <c r="L1929" s="144" t="str" cm="1">
        <f t="array" ref="L1929">_xlfn.IFS(I1929&lt;=2,"SMALL",I1929&lt;=5,"MEDIUM",I1929&gt;5,"LARGE")</f>
        <v>MEDIUM</v>
      </c>
      <c r="M1929" s="144" t="str">
        <f t="shared" si="243"/>
        <v>NO</v>
      </c>
      <c r="N1929" s="374">
        <v>4.72</v>
      </c>
      <c r="O1929" s="374">
        <f t="shared" si="244"/>
        <v>5</v>
      </c>
      <c r="P1929" s="158" t="str" cm="1">
        <f t="array" ref="P1929">_xlfn.SWITCH(ROUND(N1929,0),5,"Excellent",4,"Good",3,"ok","Bad")</f>
        <v>Excellent</v>
      </c>
      <c r="Q1929" s="144">
        <v>61</v>
      </c>
      <c r="R1929" s="385">
        <v>43005</v>
      </c>
      <c r="S1929" s="385">
        <v>44000</v>
      </c>
      <c r="T1929" s="144">
        <v>2779</v>
      </c>
      <c r="U1929" s="144" t="s">
        <v>69</v>
      </c>
      <c r="V1929" s="144">
        <v>9</v>
      </c>
      <c r="W1929" s="144" t="str">
        <f t="shared" si="247"/>
        <v>Active</v>
      </c>
      <c r="X1929" s="144">
        <v>2779</v>
      </c>
      <c r="Y1929" s="157" t="s">
        <v>70</v>
      </c>
      <c r="Z1929" s="386">
        <v>1</v>
      </c>
      <c r="AA1929" s="386">
        <v>0.77</v>
      </c>
      <c r="AB1929" s="387" t="s">
        <v>62</v>
      </c>
      <c r="AC1929" s="157"/>
    </row>
    <row r="1930" spans="9:29">
      <c r="I1930" s="342">
        <v>1</v>
      </c>
      <c r="J1930" s="144" t="str">
        <f t="shared" si="245"/>
        <v>SMALL</v>
      </c>
      <c r="K1930" s="144" t="str">
        <f t="shared" si="246"/>
        <v>SMALL</v>
      </c>
      <c r="L1930" s="144" t="str" cm="1">
        <f t="array" ref="L1930">_xlfn.IFS(I1930&lt;=2,"SMALL",I1930&lt;=5,"MEDIUM",I1930&gt;5,"LARGE")</f>
        <v>SMALL</v>
      </c>
      <c r="M1930" s="144" t="str">
        <f t="shared" si="243"/>
        <v>NO</v>
      </c>
      <c r="N1930" s="374">
        <v>5</v>
      </c>
      <c r="O1930" s="374">
        <f t="shared" si="244"/>
        <v>5</v>
      </c>
      <c r="P1930" s="158" t="str" cm="1">
        <f t="array" ref="P1930">_xlfn.SWITCH(ROUND(N1930,0),5,"Excellent",4,"Good",3,"ok","Bad")</f>
        <v>Excellent</v>
      </c>
      <c r="Q1930" s="144">
        <v>9</v>
      </c>
      <c r="R1930" s="385">
        <v>43755</v>
      </c>
      <c r="S1930" s="385">
        <v>44046</v>
      </c>
      <c r="T1930" s="144">
        <v>2164</v>
      </c>
      <c r="U1930" s="144" t="s">
        <v>60</v>
      </c>
      <c r="V1930" s="144">
        <v>90</v>
      </c>
      <c r="W1930" s="144" t="str">
        <f t="shared" si="247"/>
        <v>Active</v>
      </c>
      <c r="X1930" s="144">
        <v>2164</v>
      </c>
      <c r="Y1930" s="157" t="s">
        <v>70</v>
      </c>
      <c r="Z1930" s="386">
        <v>1</v>
      </c>
      <c r="AA1930" s="386">
        <v>0.97</v>
      </c>
      <c r="AB1930" s="387" t="s">
        <v>62</v>
      </c>
      <c r="AC1930" s="157"/>
    </row>
    <row r="1931" spans="9:29">
      <c r="I1931" s="342">
        <v>3</v>
      </c>
      <c r="J1931" s="144" t="str">
        <f t="shared" si="245"/>
        <v>LARGE</v>
      </c>
      <c r="K1931" s="144" t="str">
        <f t="shared" si="246"/>
        <v>MEDIUM</v>
      </c>
      <c r="L1931" s="144" t="str" cm="1">
        <f t="array" ref="L1931">_xlfn.IFS(I1931&lt;=2,"SMALL",I1931&lt;=5,"MEDIUM",I1931&gt;5,"LARGE")</f>
        <v>MEDIUM</v>
      </c>
      <c r="M1931" s="144" t="str">
        <f t="shared" si="243"/>
        <v>YES</v>
      </c>
      <c r="N1931" s="374">
        <v>4.8899999999999997</v>
      </c>
      <c r="O1931" s="374">
        <f t="shared" si="244"/>
        <v>5</v>
      </c>
      <c r="P1931" s="158" t="str" cm="1">
        <f t="array" ref="P1931">_xlfn.SWITCH(ROUND(N1931,0),5,"Excellent",4,"Good",3,"ok","Bad")</f>
        <v>Excellent</v>
      </c>
      <c r="Q1931" s="144">
        <v>165</v>
      </c>
      <c r="R1931" s="385">
        <v>42494</v>
      </c>
      <c r="S1931" s="385">
        <v>43877</v>
      </c>
      <c r="T1931" s="144">
        <v>2781</v>
      </c>
      <c r="U1931" s="144" t="s">
        <v>69</v>
      </c>
      <c r="V1931" s="144">
        <v>365</v>
      </c>
      <c r="W1931" s="144" t="str">
        <f t="shared" si="247"/>
        <v>Active</v>
      </c>
      <c r="X1931" s="144">
        <v>2781</v>
      </c>
      <c r="Y1931" s="157" t="s">
        <v>70</v>
      </c>
      <c r="Z1931" s="386">
        <v>1</v>
      </c>
      <c r="AA1931" s="386">
        <v>0.85</v>
      </c>
      <c r="AB1931" s="387" t="s">
        <v>62</v>
      </c>
      <c r="AC1931" s="157"/>
    </row>
    <row r="1932" spans="9:29">
      <c r="I1932" s="342">
        <v>4</v>
      </c>
      <c r="J1932" s="144" t="str">
        <f t="shared" si="245"/>
        <v>LARGE</v>
      </c>
      <c r="K1932" s="144" t="str">
        <f t="shared" si="246"/>
        <v>MEDIUM</v>
      </c>
      <c r="L1932" s="144" t="str" cm="1">
        <f t="array" ref="L1932">_xlfn.IFS(I1932&lt;=2,"SMALL",I1932&lt;=5,"MEDIUM",I1932&gt;5,"LARGE")</f>
        <v>MEDIUM</v>
      </c>
      <c r="M1932" s="144" t="str">
        <f t="shared" si="243"/>
        <v>NO</v>
      </c>
      <c r="N1932" s="374">
        <v>4.75</v>
      </c>
      <c r="O1932" s="374">
        <f t="shared" si="244"/>
        <v>5</v>
      </c>
      <c r="P1932" s="158" t="str" cm="1">
        <f t="array" ref="P1932">_xlfn.SWITCH(ROUND(N1932,0),5,"Excellent",4,"Good",3,"ok","Bad")</f>
        <v>Excellent</v>
      </c>
      <c r="Q1932" s="144">
        <v>4</v>
      </c>
      <c r="R1932" s="385">
        <v>42886</v>
      </c>
      <c r="S1932" s="385">
        <v>43916</v>
      </c>
      <c r="T1932" s="144">
        <v>2585</v>
      </c>
      <c r="U1932" s="144" t="s">
        <v>69</v>
      </c>
      <c r="V1932" s="144">
        <v>338</v>
      </c>
      <c r="W1932" s="144" t="str">
        <f t="shared" si="247"/>
        <v>Active</v>
      </c>
      <c r="X1932" s="144">
        <v>2585</v>
      </c>
      <c r="Y1932" s="157" t="s">
        <v>61</v>
      </c>
      <c r="Z1932" s="386">
        <v>1</v>
      </c>
      <c r="AA1932" s="386">
        <v>1</v>
      </c>
      <c r="AB1932" s="387" t="s">
        <v>62</v>
      </c>
      <c r="AC1932" s="157"/>
    </row>
    <row r="1933" spans="9:29">
      <c r="I1933" s="342">
        <v>2</v>
      </c>
      <c r="J1933" s="144" t="str">
        <f t="shared" si="245"/>
        <v>SMALL</v>
      </c>
      <c r="K1933" s="144" t="str">
        <f t="shared" si="246"/>
        <v>SMALL</v>
      </c>
      <c r="L1933" s="144" t="str" cm="1">
        <f t="array" ref="L1933">_xlfn.IFS(I1933&lt;=2,"SMALL",I1933&lt;=5,"MEDIUM",I1933&gt;5,"LARGE")</f>
        <v>SMALL</v>
      </c>
      <c r="M1933" s="144" t="str">
        <f t="shared" si="243"/>
        <v>NO</v>
      </c>
      <c r="N1933" s="374">
        <v>4.8099999999999996</v>
      </c>
      <c r="O1933" s="374">
        <f t="shared" si="244"/>
        <v>5</v>
      </c>
      <c r="P1933" s="158" t="str" cm="1">
        <f t="array" ref="P1933">_xlfn.SWITCH(ROUND(N1933,0),5,"Excellent",4,"Good",3,"ok","Bad")</f>
        <v>Excellent</v>
      </c>
      <c r="Q1933" s="144">
        <v>62</v>
      </c>
      <c r="R1933" s="385">
        <v>43544</v>
      </c>
      <c r="S1933" s="385">
        <v>43938</v>
      </c>
      <c r="T1933" s="144">
        <v>2758</v>
      </c>
      <c r="U1933" s="144" t="s">
        <v>69</v>
      </c>
      <c r="V1933" s="144">
        <v>35</v>
      </c>
      <c r="W1933" s="144" t="str">
        <f t="shared" si="247"/>
        <v>Active</v>
      </c>
      <c r="X1933" s="144">
        <v>2758</v>
      </c>
      <c r="Y1933" s="157" t="s">
        <v>122</v>
      </c>
      <c r="Z1933" s="386">
        <v>0</v>
      </c>
      <c r="AA1933" s="386">
        <v>0.94</v>
      </c>
      <c r="AB1933" s="387" t="s">
        <v>65</v>
      </c>
      <c r="AC1933" s="157"/>
    </row>
    <row r="1934" spans="9:29">
      <c r="I1934" s="342">
        <v>4</v>
      </c>
      <c r="J1934" s="144" t="str">
        <f t="shared" si="245"/>
        <v>LARGE</v>
      </c>
      <c r="K1934" s="144" t="str">
        <f t="shared" si="246"/>
        <v>MEDIUM</v>
      </c>
      <c r="L1934" s="144" t="str" cm="1">
        <f t="array" ref="L1934">_xlfn.IFS(I1934&lt;=2,"SMALL",I1934&lt;=5,"MEDIUM",I1934&gt;5,"LARGE")</f>
        <v>MEDIUM</v>
      </c>
      <c r="M1934" s="144" t="str">
        <f t="shared" si="243"/>
        <v>NO</v>
      </c>
      <c r="N1934" s="374">
        <v>4.9000000000000004</v>
      </c>
      <c r="O1934" s="374">
        <f t="shared" si="244"/>
        <v>5</v>
      </c>
      <c r="P1934" s="158" t="str" cm="1">
        <f t="array" ref="P1934">_xlfn.SWITCH(ROUND(N1934,0),5,"Excellent",4,"Good",3,"ok","Bad")</f>
        <v>Excellent</v>
      </c>
      <c r="Q1934" s="144">
        <v>62</v>
      </c>
      <c r="R1934" s="385">
        <v>42508</v>
      </c>
      <c r="S1934" s="385">
        <v>43740</v>
      </c>
      <c r="T1934" s="144">
        <v>204</v>
      </c>
      <c r="U1934" s="144" t="s">
        <v>69</v>
      </c>
      <c r="V1934" s="144">
        <v>364</v>
      </c>
      <c r="W1934" s="144" t="str">
        <f t="shared" si="247"/>
        <v>Active</v>
      </c>
      <c r="X1934" s="144">
        <v>204</v>
      </c>
      <c r="Y1934" s="157" t="s">
        <v>70</v>
      </c>
      <c r="Z1934" s="386">
        <v>1</v>
      </c>
      <c r="AA1934" s="386">
        <v>0.9</v>
      </c>
      <c r="AB1934" s="387" t="s">
        <v>62</v>
      </c>
      <c r="AC1934" s="157"/>
    </row>
    <row r="1935" spans="9:29">
      <c r="I1935" s="342">
        <v>6</v>
      </c>
      <c r="J1935" s="144" t="str">
        <f t="shared" si="245"/>
        <v>LARGE</v>
      </c>
      <c r="K1935" s="144" t="str">
        <f t="shared" si="246"/>
        <v>LARGE</v>
      </c>
      <c r="L1935" s="144" t="str" cm="1">
        <f t="array" ref="L1935">_xlfn.IFS(I1935&lt;=2,"SMALL",I1935&lt;=5,"MEDIUM",I1935&gt;5,"LARGE")</f>
        <v>LARGE</v>
      </c>
      <c r="M1935" s="144" t="str">
        <f t="shared" si="243"/>
        <v>YES</v>
      </c>
      <c r="N1935" s="374">
        <v>4.99</v>
      </c>
      <c r="O1935" s="374">
        <f t="shared" si="244"/>
        <v>5</v>
      </c>
      <c r="P1935" s="158" t="str" cm="1">
        <f t="array" ref="P1935">_xlfn.SWITCH(ROUND(N1935,0),5,"Excellent",4,"Good",3,"ok","Bad")</f>
        <v>Excellent</v>
      </c>
      <c r="Q1935" s="144">
        <v>139</v>
      </c>
      <c r="R1935" s="385">
        <v>42501</v>
      </c>
      <c r="S1935" s="385">
        <v>44031</v>
      </c>
      <c r="T1935" s="144">
        <v>1566</v>
      </c>
      <c r="U1935" s="144" t="s">
        <v>69</v>
      </c>
      <c r="V1935" s="144">
        <v>179</v>
      </c>
      <c r="W1935" s="144" t="str">
        <f t="shared" si="247"/>
        <v>Active</v>
      </c>
      <c r="X1935" s="144">
        <v>1566</v>
      </c>
      <c r="Y1935" s="157" t="s">
        <v>61</v>
      </c>
      <c r="Z1935" s="386">
        <v>1</v>
      </c>
      <c r="AA1935" s="386">
        <v>0.98</v>
      </c>
      <c r="AB1935" s="387" t="s">
        <v>62</v>
      </c>
      <c r="AC1935" s="157"/>
    </row>
    <row r="1936" spans="9:29">
      <c r="I1936" s="342">
        <v>5</v>
      </c>
      <c r="J1936" s="144" t="str">
        <f t="shared" si="245"/>
        <v>LARGE</v>
      </c>
      <c r="K1936" s="144" t="str">
        <f t="shared" si="246"/>
        <v>MEDIUM</v>
      </c>
      <c r="L1936" s="144" t="str" cm="1">
        <f t="array" ref="L1936">_xlfn.IFS(I1936&lt;=2,"SMALL",I1936&lt;=5,"MEDIUM",I1936&gt;5,"LARGE")</f>
        <v>MEDIUM</v>
      </c>
      <c r="M1936" s="144" t="str">
        <f t="shared" si="243"/>
        <v>NO</v>
      </c>
      <c r="N1936" s="374">
        <v>4.74</v>
      </c>
      <c r="O1936" s="374">
        <f t="shared" si="244"/>
        <v>5</v>
      </c>
      <c r="P1936" s="158" t="str" cm="1">
        <f t="array" ref="P1936">_xlfn.SWITCH(ROUND(N1936,0),5,"Excellent",4,"Good",3,"ok","Bad")</f>
        <v>Excellent</v>
      </c>
      <c r="Q1936" s="144">
        <v>43</v>
      </c>
      <c r="R1936" s="385">
        <v>42494</v>
      </c>
      <c r="S1936" s="385">
        <v>44023</v>
      </c>
      <c r="T1936" s="144">
        <v>1520</v>
      </c>
      <c r="U1936" s="144" t="s">
        <v>69</v>
      </c>
      <c r="V1936" s="144">
        <v>259</v>
      </c>
      <c r="W1936" s="144" t="str">
        <f t="shared" si="247"/>
        <v>Active</v>
      </c>
      <c r="X1936" s="144">
        <v>1520</v>
      </c>
      <c r="Y1936" s="157" t="s">
        <v>61</v>
      </c>
      <c r="Z1936" s="386">
        <v>1</v>
      </c>
      <c r="AA1936" s="386">
        <v>1</v>
      </c>
      <c r="AB1936" s="387" t="s">
        <v>62</v>
      </c>
      <c r="AC1936" s="157"/>
    </row>
    <row r="1937" spans="9:29">
      <c r="I1937" s="342">
        <v>6</v>
      </c>
      <c r="J1937" s="144" t="str">
        <f t="shared" si="245"/>
        <v>LARGE</v>
      </c>
      <c r="K1937" s="144" t="str">
        <f t="shared" si="246"/>
        <v>LARGE</v>
      </c>
      <c r="L1937" s="144" t="str" cm="1">
        <f t="array" ref="L1937">_xlfn.IFS(I1937&lt;=2,"SMALL",I1937&lt;=5,"MEDIUM",I1937&gt;5,"LARGE")</f>
        <v>LARGE</v>
      </c>
      <c r="M1937" s="144" t="str">
        <f t="shared" si="243"/>
        <v>NO</v>
      </c>
      <c r="N1937" s="374">
        <v>4.8</v>
      </c>
      <c r="O1937" s="374">
        <f t="shared" si="244"/>
        <v>5</v>
      </c>
      <c r="P1937" s="158" t="str" cm="1">
        <f t="array" ref="P1937">_xlfn.SWITCH(ROUND(N1937,0),5,"Excellent",4,"Good",3,"ok","Bad")</f>
        <v>Excellent</v>
      </c>
      <c r="Q1937" s="144">
        <v>5</v>
      </c>
      <c r="R1937" s="385">
        <v>42657</v>
      </c>
      <c r="S1937" s="385">
        <v>43590</v>
      </c>
      <c r="T1937" s="144">
        <v>2101</v>
      </c>
      <c r="U1937" s="144" t="s">
        <v>69</v>
      </c>
      <c r="V1937" s="144">
        <v>0</v>
      </c>
      <c r="W1937" s="144" t="str">
        <f t="shared" si="247"/>
        <v>Inactive</v>
      </c>
      <c r="X1937" s="144">
        <v>2101</v>
      </c>
      <c r="Y1937" s="157" t="s">
        <v>64</v>
      </c>
      <c r="Z1937" s="386">
        <v>1</v>
      </c>
      <c r="AA1937" s="386">
        <v>0.9</v>
      </c>
      <c r="AB1937" s="387" t="s">
        <v>62</v>
      </c>
      <c r="AC1937" s="157"/>
    </row>
    <row r="1938" spans="9:29">
      <c r="I1938" s="342">
        <v>2</v>
      </c>
      <c r="J1938" s="144" t="str">
        <f t="shared" si="245"/>
        <v>SMALL</v>
      </c>
      <c r="K1938" s="144" t="str">
        <f t="shared" si="246"/>
        <v>SMALL</v>
      </c>
      <c r="L1938" s="144" t="str" cm="1">
        <f t="array" ref="L1938">_xlfn.IFS(I1938&lt;=2,"SMALL",I1938&lt;=5,"MEDIUM",I1938&gt;5,"LARGE")</f>
        <v>SMALL</v>
      </c>
      <c r="M1938" s="144" t="str">
        <f t="shared" si="243"/>
        <v>NO</v>
      </c>
      <c r="N1938" s="374">
        <v>4.51</v>
      </c>
      <c r="O1938" s="374">
        <f t="shared" si="244"/>
        <v>5</v>
      </c>
      <c r="P1938" s="158" t="str" cm="1">
        <f t="array" ref="P1938">_xlfn.SWITCH(ROUND(N1938,0),5,"Excellent",4,"Good",3,"ok","Bad")</f>
        <v>Excellent</v>
      </c>
      <c r="Q1938" s="144">
        <v>72</v>
      </c>
      <c r="R1938" s="385">
        <v>42505</v>
      </c>
      <c r="S1938" s="385">
        <v>43260</v>
      </c>
      <c r="T1938" s="144">
        <v>2571</v>
      </c>
      <c r="U1938" s="144" t="s">
        <v>60</v>
      </c>
      <c r="V1938" s="144">
        <v>0</v>
      </c>
      <c r="W1938" s="144" t="str">
        <f t="shared" si="247"/>
        <v>Inactive</v>
      </c>
      <c r="X1938" s="144">
        <v>2571</v>
      </c>
      <c r="Y1938" s="157" t="s">
        <v>61</v>
      </c>
      <c r="Z1938" s="386">
        <v>1</v>
      </c>
      <c r="AA1938" s="386">
        <v>0.91</v>
      </c>
      <c r="AB1938" s="387" t="s">
        <v>62</v>
      </c>
      <c r="AC1938" s="157"/>
    </row>
    <row r="1939" spans="9:29">
      <c r="I1939" s="342">
        <v>5</v>
      </c>
      <c r="J1939" s="144" t="str">
        <f t="shared" si="245"/>
        <v>LARGE</v>
      </c>
      <c r="K1939" s="144" t="str">
        <f t="shared" si="246"/>
        <v>MEDIUM</v>
      </c>
      <c r="L1939" s="144" t="str" cm="1">
        <f t="array" ref="L1939">_xlfn.IFS(I1939&lt;=2,"SMALL",I1939&lt;=5,"MEDIUM",I1939&gt;5,"LARGE")</f>
        <v>MEDIUM</v>
      </c>
      <c r="M1939" s="144" t="str">
        <f t="shared" si="243"/>
        <v>NO</v>
      </c>
      <c r="N1939" s="374">
        <v>4.99</v>
      </c>
      <c r="O1939" s="374">
        <f t="shared" si="244"/>
        <v>5</v>
      </c>
      <c r="P1939" s="158" t="str" cm="1">
        <f t="array" ref="P1939">_xlfn.SWITCH(ROUND(N1939,0),5,"Excellent",4,"Good",3,"ok","Bad")</f>
        <v>Excellent</v>
      </c>
      <c r="Q1939" s="144">
        <v>75</v>
      </c>
      <c r="R1939" s="385">
        <v>42536</v>
      </c>
      <c r="S1939" s="385">
        <v>43994</v>
      </c>
      <c r="T1939" s="144">
        <v>2793</v>
      </c>
      <c r="U1939" s="144" t="s">
        <v>69</v>
      </c>
      <c r="V1939" s="144">
        <v>329</v>
      </c>
      <c r="W1939" s="144" t="str">
        <f t="shared" si="247"/>
        <v>Active</v>
      </c>
      <c r="X1939" s="144">
        <v>2793</v>
      </c>
      <c r="Y1939" s="157" t="s">
        <v>64</v>
      </c>
      <c r="Z1939" s="386">
        <v>1</v>
      </c>
      <c r="AA1939" s="386">
        <v>0.92</v>
      </c>
      <c r="AB1939" s="387" t="s">
        <v>62</v>
      </c>
      <c r="AC1939" s="157"/>
    </row>
    <row r="1940" spans="9:29">
      <c r="I1940" s="342">
        <v>8</v>
      </c>
      <c r="J1940" s="144" t="str">
        <f t="shared" si="245"/>
        <v>LARGE</v>
      </c>
      <c r="K1940" s="144" t="str">
        <f t="shared" si="246"/>
        <v>LARGE</v>
      </c>
      <c r="L1940" s="144" t="str" cm="1">
        <f t="array" ref="L1940">_xlfn.IFS(I1940&lt;=2,"SMALL",I1940&lt;=5,"MEDIUM",I1940&gt;5,"LARGE")</f>
        <v>LARGE</v>
      </c>
      <c r="M1940" s="144" t="str">
        <f t="shared" si="243"/>
        <v>NO</v>
      </c>
      <c r="N1940" s="374">
        <v>4.9800000000000004</v>
      </c>
      <c r="O1940" s="374">
        <f t="shared" si="244"/>
        <v>5</v>
      </c>
      <c r="P1940" s="158" t="str" cm="1">
        <f t="array" ref="P1940">_xlfn.SWITCH(ROUND(N1940,0),5,"Excellent",4,"Good",3,"ok","Bad")</f>
        <v>Excellent</v>
      </c>
      <c r="Q1940" s="144">
        <v>54</v>
      </c>
      <c r="R1940" s="385">
        <v>42520</v>
      </c>
      <c r="S1940" s="385">
        <v>43971</v>
      </c>
      <c r="T1940" s="144">
        <v>1459</v>
      </c>
      <c r="U1940" s="144" t="s">
        <v>69</v>
      </c>
      <c r="V1940" s="144">
        <v>263</v>
      </c>
      <c r="W1940" s="144" t="str">
        <f t="shared" si="247"/>
        <v>Active</v>
      </c>
      <c r="X1940" s="144">
        <v>1459</v>
      </c>
      <c r="Y1940" s="157" t="s">
        <v>61</v>
      </c>
      <c r="Z1940" s="386">
        <v>0.92</v>
      </c>
      <c r="AA1940" s="386">
        <v>0.85</v>
      </c>
      <c r="AB1940" s="387" t="s">
        <v>65</v>
      </c>
      <c r="AC1940" s="157"/>
    </row>
    <row r="1941" spans="9:29">
      <c r="I1941" s="342">
        <v>2</v>
      </c>
      <c r="J1941" s="144" t="str">
        <f t="shared" si="245"/>
        <v>SMALL</v>
      </c>
      <c r="K1941" s="144" t="str">
        <f t="shared" si="246"/>
        <v>SMALL</v>
      </c>
      <c r="L1941" s="144" t="str" cm="1">
        <f t="array" ref="L1941">_xlfn.IFS(I1941&lt;=2,"SMALL",I1941&lt;=5,"MEDIUM",I1941&gt;5,"LARGE")</f>
        <v>SMALL</v>
      </c>
      <c r="M1941" s="144" t="str">
        <f t="shared" si="243"/>
        <v>NO</v>
      </c>
      <c r="N1941" s="374">
        <v>4.83</v>
      </c>
      <c r="O1941" s="374">
        <f t="shared" si="244"/>
        <v>5</v>
      </c>
      <c r="P1941" s="158" t="str" cm="1">
        <f t="array" ref="P1941">_xlfn.SWITCH(ROUND(N1941,0),5,"Excellent",4,"Good",3,"ok","Bad")</f>
        <v>Excellent</v>
      </c>
      <c r="Q1941" s="144">
        <v>80</v>
      </c>
      <c r="R1941" s="385">
        <v>42508</v>
      </c>
      <c r="S1941" s="385">
        <v>44042</v>
      </c>
      <c r="T1941" s="144">
        <v>1541</v>
      </c>
      <c r="U1941" s="144" t="s">
        <v>69</v>
      </c>
      <c r="V1941" s="144">
        <v>74</v>
      </c>
      <c r="W1941" s="144" t="str">
        <f t="shared" si="247"/>
        <v>Active</v>
      </c>
      <c r="X1941" s="144">
        <v>1541</v>
      </c>
      <c r="Y1941" s="157" t="s">
        <v>64</v>
      </c>
      <c r="Z1941" s="386">
        <v>1</v>
      </c>
      <c r="AA1941" s="386">
        <v>0.92</v>
      </c>
      <c r="AB1941" s="387" t="s">
        <v>65</v>
      </c>
      <c r="AC1941" s="157"/>
    </row>
    <row r="1942" spans="9:29">
      <c r="I1942" s="342">
        <v>1</v>
      </c>
      <c r="J1942" s="144" t="str">
        <f t="shared" si="245"/>
        <v>SMALL</v>
      </c>
      <c r="K1942" s="144" t="str">
        <f t="shared" si="246"/>
        <v>SMALL</v>
      </c>
      <c r="L1942" s="144" t="str" cm="1">
        <f t="array" ref="L1942">_xlfn.IFS(I1942&lt;=2,"SMALL",I1942&lt;=5,"MEDIUM",I1942&gt;5,"LARGE")</f>
        <v>SMALL</v>
      </c>
      <c r="M1942" s="144" t="str">
        <f t="shared" si="243"/>
        <v>YES</v>
      </c>
      <c r="N1942" s="374">
        <v>4.9000000000000004</v>
      </c>
      <c r="O1942" s="374">
        <f t="shared" si="244"/>
        <v>5</v>
      </c>
      <c r="P1942" s="158" t="str" cm="1">
        <f t="array" ref="P1942">_xlfn.SWITCH(ROUND(N1942,0),5,"Excellent",4,"Good",3,"ok","Bad")</f>
        <v>Excellent</v>
      </c>
      <c r="Q1942" s="144">
        <v>176</v>
      </c>
      <c r="R1942" s="385">
        <v>42496</v>
      </c>
      <c r="S1942" s="385">
        <v>44051</v>
      </c>
      <c r="T1942" s="144">
        <v>2794</v>
      </c>
      <c r="U1942" s="144" t="s">
        <v>60</v>
      </c>
      <c r="V1942" s="144">
        <v>175</v>
      </c>
      <c r="W1942" s="144" t="str">
        <f t="shared" si="247"/>
        <v>Active</v>
      </c>
      <c r="X1942" s="144">
        <v>2794</v>
      </c>
      <c r="Y1942" s="157" t="s">
        <v>70</v>
      </c>
      <c r="Z1942" s="386">
        <v>1</v>
      </c>
      <c r="AA1942" s="386">
        <v>0.67</v>
      </c>
      <c r="AB1942" s="387" t="s">
        <v>65</v>
      </c>
      <c r="AC1942" s="157"/>
    </row>
    <row r="1943" spans="9:29">
      <c r="I1943" s="342">
        <v>2</v>
      </c>
      <c r="J1943" s="144" t="str">
        <f t="shared" si="245"/>
        <v>SMALL</v>
      </c>
      <c r="K1943" s="144" t="str">
        <f t="shared" si="246"/>
        <v>SMALL</v>
      </c>
      <c r="L1943" s="144" t="str" cm="1">
        <f t="array" ref="L1943">_xlfn.IFS(I1943&lt;=2,"SMALL",I1943&lt;=5,"MEDIUM",I1943&gt;5,"LARGE")</f>
        <v>SMALL</v>
      </c>
      <c r="M1943" s="144" t="str">
        <f t="shared" si="243"/>
        <v>YES</v>
      </c>
      <c r="N1943" s="374">
        <v>4.99</v>
      </c>
      <c r="O1943" s="374">
        <f t="shared" si="244"/>
        <v>5</v>
      </c>
      <c r="P1943" s="158" t="str" cm="1">
        <f t="array" ref="P1943">_xlfn.SWITCH(ROUND(N1943,0),5,"Excellent",4,"Good",3,"ok","Bad")</f>
        <v>Excellent</v>
      </c>
      <c r="Q1943" s="144">
        <v>244</v>
      </c>
      <c r="R1943" s="385">
        <v>42505</v>
      </c>
      <c r="S1943" s="385">
        <v>44056</v>
      </c>
      <c r="T1943" s="144">
        <v>2797</v>
      </c>
      <c r="U1943" s="144" t="s">
        <v>60</v>
      </c>
      <c r="V1943" s="144">
        <v>356</v>
      </c>
      <c r="W1943" s="144" t="str">
        <f t="shared" si="247"/>
        <v>Active</v>
      </c>
      <c r="X1943" s="144">
        <v>2797</v>
      </c>
      <c r="Y1943" s="157" t="s">
        <v>70</v>
      </c>
      <c r="Z1943" s="386">
        <v>1</v>
      </c>
      <c r="AA1943" s="386">
        <v>1</v>
      </c>
      <c r="AB1943" s="387" t="s">
        <v>65</v>
      </c>
      <c r="AC1943" s="157"/>
    </row>
    <row r="1944" spans="9:29">
      <c r="I1944" s="342">
        <v>5</v>
      </c>
      <c r="J1944" s="144" t="str">
        <f t="shared" si="245"/>
        <v>LARGE</v>
      </c>
      <c r="K1944" s="144" t="str">
        <f t="shared" si="246"/>
        <v>MEDIUM</v>
      </c>
      <c r="L1944" s="144" t="str" cm="1">
        <f t="array" ref="L1944">_xlfn.IFS(I1944&lt;=2,"SMALL",I1944&lt;=5,"MEDIUM",I1944&gt;5,"LARGE")</f>
        <v>MEDIUM</v>
      </c>
      <c r="M1944" s="144" t="str">
        <f t="shared" si="243"/>
        <v>NO</v>
      </c>
      <c r="N1944" s="374">
        <v>4.5599999999999996</v>
      </c>
      <c r="O1944" s="374">
        <f t="shared" si="244"/>
        <v>5</v>
      </c>
      <c r="P1944" s="158" t="str" cm="1">
        <f t="array" ref="P1944">_xlfn.SWITCH(ROUND(N1944,0),5,"Excellent",4,"Good",3,"ok","Bad")</f>
        <v>Excellent</v>
      </c>
      <c r="Q1944" s="144">
        <v>27</v>
      </c>
      <c r="R1944" s="385">
        <v>42497</v>
      </c>
      <c r="S1944" s="385">
        <v>43890</v>
      </c>
      <c r="T1944" s="144">
        <v>1496</v>
      </c>
      <c r="U1944" s="144" t="s">
        <v>69</v>
      </c>
      <c r="V1944" s="144">
        <v>348</v>
      </c>
      <c r="W1944" s="144" t="str">
        <f t="shared" si="247"/>
        <v>Active</v>
      </c>
      <c r="X1944" s="144">
        <v>1496</v>
      </c>
      <c r="Y1944" s="157" t="s">
        <v>70</v>
      </c>
      <c r="Z1944" s="386">
        <v>1</v>
      </c>
      <c r="AA1944" s="386">
        <v>1</v>
      </c>
      <c r="AB1944" s="387" t="s">
        <v>62</v>
      </c>
      <c r="AC1944" s="157"/>
    </row>
    <row r="1945" spans="9:29">
      <c r="I1945" s="342">
        <v>1</v>
      </c>
      <c r="J1945" s="144" t="str">
        <f t="shared" si="245"/>
        <v>SMALL</v>
      </c>
      <c r="K1945" s="144" t="str">
        <f t="shared" si="246"/>
        <v>SMALL</v>
      </c>
      <c r="L1945" s="144" t="str" cm="1">
        <f t="array" ref="L1945">_xlfn.IFS(I1945&lt;=2,"SMALL",I1945&lt;=5,"MEDIUM",I1945&gt;5,"LARGE")</f>
        <v>SMALL</v>
      </c>
      <c r="M1945" s="144" t="str">
        <f t="shared" si="243"/>
        <v>NO</v>
      </c>
      <c r="N1945" s="374">
        <v>4.91</v>
      </c>
      <c r="O1945" s="374">
        <f t="shared" si="244"/>
        <v>5</v>
      </c>
      <c r="P1945" s="158" t="str" cm="1">
        <f t="array" ref="P1945">_xlfn.SWITCH(ROUND(N1945,0),5,"Excellent",4,"Good",3,"ok","Bad")</f>
        <v>Excellent</v>
      </c>
      <c r="Q1945" s="144">
        <v>34</v>
      </c>
      <c r="R1945" s="385">
        <v>42570</v>
      </c>
      <c r="S1945" s="385">
        <v>43899</v>
      </c>
      <c r="T1945" s="144">
        <v>1774</v>
      </c>
      <c r="U1945" s="144" t="s">
        <v>60</v>
      </c>
      <c r="V1945" s="144">
        <v>89</v>
      </c>
      <c r="W1945" s="144" t="str">
        <f t="shared" si="247"/>
        <v>Active</v>
      </c>
      <c r="X1945" s="144">
        <v>1774</v>
      </c>
      <c r="Y1945" s="157" t="s">
        <v>70</v>
      </c>
      <c r="Z1945" s="386">
        <v>1</v>
      </c>
      <c r="AA1945" s="386">
        <v>0.91</v>
      </c>
      <c r="AB1945" s="387" t="s">
        <v>62</v>
      </c>
      <c r="AC1945" s="157"/>
    </row>
    <row r="1946" spans="9:29">
      <c r="I1946" s="342">
        <v>6</v>
      </c>
      <c r="J1946" s="144" t="str">
        <f t="shared" si="245"/>
        <v>LARGE</v>
      </c>
      <c r="K1946" s="144" t="str">
        <f t="shared" si="246"/>
        <v>LARGE</v>
      </c>
      <c r="L1946" s="144" t="str" cm="1">
        <f t="array" ref="L1946">_xlfn.IFS(I1946&lt;=2,"SMALL",I1946&lt;=5,"MEDIUM",I1946&gt;5,"LARGE")</f>
        <v>LARGE</v>
      </c>
      <c r="M1946" s="144" t="str">
        <f t="shared" si="243"/>
        <v>NO</v>
      </c>
      <c r="N1946" s="374">
        <v>4.8</v>
      </c>
      <c r="O1946" s="374">
        <f t="shared" si="244"/>
        <v>5</v>
      </c>
      <c r="P1946" s="158" t="str" cm="1">
        <f t="array" ref="P1946">_xlfn.SWITCH(ROUND(N1946,0),5,"Excellent",4,"Good",3,"ok","Bad")</f>
        <v>Excellent</v>
      </c>
      <c r="Q1946" s="144">
        <v>5</v>
      </c>
      <c r="R1946" s="385">
        <v>42493</v>
      </c>
      <c r="S1946" s="385">
        <v>43689</v>
      </c>
      <c r="T1946" s="144">
        <v>1010</v>
      </c>
      <c r="U1946" s="144" t="s">
        <v>69</v>
      </c>
      <c r="V1946" s="144">
        <v>310</v>
      </c>
      <c r="W1946" s="144" t="str">
        <f t="shared" si="247"/>
        <v>Active</v>
      </c>
      <c r="X1946" s="144">
        <v>1010</v>
      </c>
      <c r="Y1946" s="157" t="s">
        <v>70</v>
      </c>
      <c r="Z1946" s="386">
        <v>1</v>
      </c>
      <c r="AA1946" s="386">
        <v>0.95</v>
      </c>
      <c r="AB1946" s="387" t="s">
        <v>65</v>
      </c>
      <c r="AC1946" s="157"/>
    </row>
    <row r="1947" spans="9:29">
      <c r="I1947" s="342">
        <v>4</v>
      </c>
      <c r="J1947" s="144" t="str">
        <f t="shared" si="245"/>
        <v>LARGE</v>
      </c>
      <c r="K1947" s="144" t="str">
        <f t="shared" si="246"/>
        <v>MEDIUM</v>
      </c>
      <c r="L1947" s="144" t="str" cm="1">
        <f t="array" ref="L1947">_xlfn.IFS(I1947&lt;=2,"SMALL",I1947&lt;=5,"MEDIUM",I1947&gt;5,"LARGE")</f>
        <v>MEDIUM</v>
      </c>
      <c r="M1947" s="144" t="str">
        <f t="shared" si="243"/>
        <v>NO</v>
      </c>
      <c r="N1947" s="374">
        <v>4.5999999999999996</v>
      </c>
      <c r="O1947" s="374">
        <f t="shared" si="244"/>
        <v>5</v>
      </c>
      <c r="P1947" s="158" t="str" cm="1">
        <f t="array" ref="P1947">_xlfn.SWITCH(ROUND(N1947,0),5,"Excellent",4,"Good",3,"ok","Bad")</f>
        <v>Excellent</v>
      </c>
      <c r="Q1947" s="144">
        <v>5</v>
      </c>
      <c r="R1947" s="385">
        <v>42874</v>
      </c>
      <c r="S1947" s="385">
        <v>43821</v>
      </c>
      <c r="T1947" s="144">
        <v>1010</v>
      </c>
      <c r="U1947" s="144" t="s">
        <v>69</v>
      </c>
      <c r="V1947" s="144">
        <v>252</v>
      </c>
      <c r="W1947" s="144" t="str">
        <f t="shared" si="247"/>
        <v>Active</v>
      </c>
      <c r="X1947" s="144">
        <v>1010</v>
      </c>
      <c r="Y1947" s="157" t="s">
        <v>64</v>
      </c>
      <c r="Z1947" s="386">
        <v>1</v>
      </c>
      <c r="AA1947" s="386">
        <v>0.57999999999999996</v>
      </c>
      <c r="AB1947" s="387" t="s">
        <v>65</v>
      </c>
      <c r="AC1947" s="157"/>
    </row>
    <row r="1948" spans="9:29">
      <c r="I1948" s="342">
        <v>2</v>
      </c>
      <c r="J1948" s="144" t="str">
        <f t="shared" si="245"/>
        <v>SMALL</v>
      </c>
      <c r="K1948" s="144" t="str">
        <f t="shared" si="246"/>
        <v>SMALL</v>
      </c>
      <c r="L1948" s="144" t="str" cm="1">
        <f t="array" ref="L1948">_xlfn.IFS(I1948&lt;=2,"SMALL",I1948&lt;=5,"MEDIUM",I1948&gt;5,"LARGE")</f>
        <v>SMALL</v>
      </c>
      <c r="M1948" s="144" t="str">
        <f t="shared" si="243"/>
        <v>NO</v>
      </c>
      <c r="N1948" s="374">
        <v>4.8099999999999996</v>
      </c>
      <c r="O1948" s="374">
        <f t="shared" si="244"/>
        <v>5</v>
      </c>
      <c r="P1948" s="158" t="str" cm="1">
        <f t="array" ref="P1948">_xlfn.SWITCH(ROUND(N1948,0),5,"Excellent",4,"Good",3,"ok","Bad")</f>
        <v>Excellent</v>
      </c>
      <c r="Q1948" s="144">
        <v>32</v>
      </c>
      <c r="R1948" s="385">
        <v>42516</v>
      </c>
      <c r="S1948" s="385">
        <v>44055</v>
      </c>
      <c r="T1948" s="144">
        <v>1479</v>
      </c>
      <c r="U1948" s="144" t="s">
        <v>60</v>
      </c>
      <c r="V1948" s="144">
        <v>274</v>
      </c>
      <c r="W1948" s="144" t="str">
        <f t="shared" si="247"/>
        <v>Active</v>
      </c>
      <c r="X1948" s="144">
        <v>1479</v>
      </c>
      <c r="Y1948" s="157" t="s">
        <v>70</v>
      </c>
      <c r="Z1948" s="386">
        <v>1</v>
      </c>
      <c r="AA1948" s="386">
        <v>0.96</v>
      </c>
      <c r="AB1948" s="387" t="s">
        <v>62</v>
      </c>
      <c r="AC1948" s="157"/>
    </row>
    <row r="1949" spans="9:29">
      <c r="I1949" s="342">
        <v>2</v>
      </c>
      <c r="J1949" s="144" t="str">
        <f t="shared" si="245"/>
        <v>SMALL</v>
      </c>
      <c r="K1949" s="144" t="str">
        <f t="shared" si="246"/>
        <v>SMALL</v>
      </c>
      <c r="L1949" s="144" t="str" cm="1">
        <f t="array" ref="L1949">_xlfn.IFS(I1949&lt;=2,"SMALL",I1949&lt;=5,"MEDIUM",I1949&gt;5,"LARGE")</f>
        <v>SMALL</v>
      </c>
      <c r="M1949" s="144" t="str">
        <f t="shared" si="243"/>
        <v>NO</v>
      </c>
      <c r="N1949" s="374">
        <v>4.75</v>
      </c>
      <c r="O1949" s="374">
        <f t="shared" si="244"/>
        <v>5</v>
      </c>
      <c r="P1949" s="158" t="str" cm="1">
        <f t="array" ref="P1949">_xlfn.SWITCH(ROUND(N1949,0),5,"Excellent",4,"Good",3,"ok","Bad")</f>
        <v>Excellent</v>
      </c>
      <c r="Q1949" s="144">
        <v>102</v>
      </c>
      <c r="R1949" s="385">
        <v>42521</v>
      </c>
      <c r="S1949" s="385">
        <v>43832</v>
      </c>
      <c r="T1949" s="144">
        <v>1420</v>
      </c>
      <c r="U1949" s="144" t="s">
        <v>60</v>
      </c>
      <c r="V1949" s="144">
        <v>359</v>
      </c>
      <c r="W1949" s="144" t="str">
        <f t="shared" si="247"/>
        <v>Active</v>
      </c>
      <c r="X1949" s="144">
        <v>1420</v>
      </c>
      <c r="Y1949" s="157" t="s">
        <v>70</v>
      </c>
      <c r="Z1949" s="386">
        <v>1</v>
      </c>
      <c r="AA1949" s="386">
        <v>0.85</v>
      </c>
      <c r="AB1949" s="387" t="s">
        <v>62</v>
      </c>
      <c r="AC1949" s="157"/>
    </row>
    <row r="1950" spans="9:29">
      <c r="I1950" s="342">
        <v>2</v>
      </c>
      <c r="J1950" s="144" t="str">
        <f t="shared" si="245"/>
        <v>SMALL</v>
      </c>
      <c r="K1950" s="144" t="str">
        <f t="shared" si="246"/>
        <v>SMALL</v>
      </c>
      <c r="L1950" s="144" t="str" cm="1">
        <f t="array" ref="L1950">_xlfn.IFS(I1950&lt;=2,"SMALL",I1950&lt;=5,"MEDIUM",I1950&gt;5,"LARGE")</f>
        <v>SMALL</v>
      </c>
      <c r="M1950" s="144" t="str">
        <f t="shared" si="243"/>
        <v>YES</v>
      </c>
      <c r="N1950" s="374">
        <v>4.82</v>
      </c>
      <c r="O1950" s="374">
        <f t="shared" si="244"/>
        <v>5</v>
      </c>
      <c r="P1950" s="158" t="str" cm="1">
        <f t="array" ref="P1950">_xlfn.SWITCH(ROUND(N1950,0),5,"Excellent",4,"Good",3,"ok","Bad")</f>
        <v>Excellent</v>
      </c>
      <c r="Q1950" s="144">
        <v>101</v>
      </c>
      <c r="R1950" s="385">
        <v>42527</v>
      </c>
      <c r="S1950" s="385">
        <v>43832</v>
      </c>
      <c r="T1950" s="144">
        <v>1420</v>
      </c>
      <c r="U1950" s="144" t="s">
        <v>60</v>
      </c>
      <c r="V1950" s="144">
        <v>360</v>
      </c>
      <c r="W1950" s="144" t="str">
        <f t="shared" si="247"/>
        <v>Active</v>
      </c>
      <c r="X1950" s="144">
        <v>1420</v>
      </c>
      <c r="Y1950" s="157" t="s">
        <v>64</v>
      </c>
      <c r="Z1950" s="386">
        <v>1</v>
      </c>
      <c r="AA1950" s="386">
        <v>0.98</v>
      </c>
      <c r="AB1950" s="387" t="s">
        <v>65</v>
      </c>
      <c r="AC1950" s="157"/>
    </row>
    <row r="1951" spans="9:29">
      <c r="I1951" s="342">
        <v>3</v>
      </c>
      <c r="J1951" s="144" t="str">
        <f t="shared" si="245"/>
        <v>LARGE</v>
      </c>
      <c r="K1951" s="144" t="str">
        <f t="shared" si="246"/>
        <v>MEDIUM</v>
      </c>
      <c r="L1951" s="144" t="str" cm="1">
        <f t="array" ref="L1951">_xlfn.IFS(I1951&lt;=2,"SMALL",I1951&lt;=5,"MEDIUM",I1951&gt;5,"LARGE")</f>
        <v>MEDIUM</v>
      </c>
      <c r="M1951" s="144" t="str">
        <f t="shared" si="243"/>
        <v>NO</v>
      </c>
      <c r="N1951" s="374">
        <v>4.33</v>
      </c>
      <c r="O1951" s="374">
        <f t="shared" si="244"/>
        <v>4</v>
      </c>
      <c r="P1951" s="158" t="str" cm="1">
        <f t="array" ref="P1951">_xlfn.SWITCH(ROUND(N1951,0),5,"Excellent",4,"Good",3,"ok","Bad")</f>
        <v>Good</v>
      </c>
      <c r="Q1951" s="144">
        <v>3</v>
      </c>
      <c r="R1951" s="385">
        <v>42716</v>
      </c>
      <c r="S1951" s="385">
        <v>43743</v>
      </c>
      <c r="T1951" s="144">
        <v>465</v>
      </c>
      <c r="U1951" s="144" t="s">
        <v>69</v>
      </c>
      <c r="V1951" s="144">
        <v>365</v>
      </c>
      <c r="W1951" s="144" t="str">
        <f t="shared" si="247"/>
        <v>Active</v>
      </c>
      <c r="X1951" s="144">
        <v>465</v>
      </c>
      <c r="Y1951" s="157" t="s">
        <v>64</v>
      </c>
      <c r="Z1951" s="386">
        <v>1</v>
      </c>
      <c r="AA1951" s="386">
        <v>0.86</v>
      </c>
      <c r="AB1951" s="387" t="s">
        <v>62</v>
      </c>
      <c r="AC1951" s="157"/>
    </row>
    <row r="1952" spans="9:29">
      <c r="I1952" s="342">
        <v>2</v>
      </c>
      <c r="J1952" s="144" t="str">
        <f t="shared" si="245"/>
        <v>SMALL</v>
      </c>
      <c r="K1952" s="144" t="str">
        <f t="shared" si="246"/>
        <v>SMALL</v>
      </c>
      <c r="L1952" s="144" t="str" cm="1">
        <f t="array" ref="L1952">_xlfn.IFS(I1952&lt;=2,"SMALL",I1952&lt;=5,"MEDIUM",I1952&gt;5,"LARGE")</f>
        <v>SMALL</v>
      </c>
      <c r="M1952" s="144" t="str">
        <f t="shared" si="243"/>
        <v>NO</v>
      </c>
      <c r="N1952" s="374">
        <v>4.75</v>
      </c>
      <c r="O1952" s="374">
        <f t="shared" si="244"/>
        <v>5</v>
      </c>
      <c r="P1952" s="158" t="str" cm="1">
        <f t="array" ref="P1952">_xlfn.SWITCH(ROUND(N1952,0),5,"Excellent",4,"Good",3,"ok","Bad")</f>
        <v>Excellent</v>
      </c>
      <c r="Q1952" s="144">
        <v>20</v>
      </c>
      <c r="R1952" s="385">
        <v>42513</v>
      </c>
      <c r="S1952" s="385">
        <v>43516</v>
      </c>
      <c r="T1952" s="144">
        <v>2794</v>
      </c>
      <c r="U1952" s="144" t="s">
        <v>60</v>
      </c>
      <c r="V1952" s="144">
        <v>0</v>
      </c>
      <c r="W1952" s="144" t="str">
        <f t="shared" si="247"/>
        <v>Inactive</v>
      </c>
      <c r="X1952" s="144">
        <v>2794</v>
      </c>
      <c r="Y1952" s="157" t="s">
        <v>64</v>
      </c>
      <c r="Z1952" s="386">
        <v>0.5</v>
      </c>
      <c r="AA1952" s="386">
        <v>0.94</v>
      </c>
      <c r="AB1952" s="387" t="s">
        <v>62</v>
      </c>
      <c r="AC1952" s="157"/>
    </row>
    <row r="1953" spans="9:29">
      <c r="I1953" s="342">
        <v>2</v>
      </c>
      <c r="J1953" s="144" t="str">
        <f t="shared" si="245"/>
        <v>SMALL</v>
      </c>
      <c r="K1953" s="144" t="str">
        <f t="shared" si="246"/>
        <v>SMALL</v>
      </c>
      <c r="L1953" s="144" t="str" cm="1">
        <f t="array" ref="L1953">_xlfn.IFS(I1953&lt;=2,"SMALL",I1953&lt;=5,"MEDIUM",I1953&gt;5,"LARGE")</f>
        <v>SMALL</v>
      </c>
      <c r="M1953" s="144" t="str">
        <f t="shared" si="243"/>
        <v>NO</v>
      </c>
      <c r="N1953" s="374">
        <v>4.74</v>
      </c>
      <c r="O1953" s="374">
        <f t="shared" si="244"/>
        <v>5</v>
      </c>
      <c r="P1953" s="158" t="str" cm="1">
        <f t="array" ref="P1953">_xlfn.SWITCH(ROUND(N1953,0),5,"Excellent",4,"Good",3,"ok","Bad")</f>
        <v>Excellent</v>
      </c>
      <c r="Q1953" s="144">
        <v>50</v>
      </c>
      <c r="R1953" s="385">
        <v>42501</v>
      </c>
      <c r="S1953" s="385">
        <v>43831</v>
      </c>
      <c r="T1953" s="144">
        <v>2198</v>
      </c>
      <c r="U1953" s="144" t="s">
        <v>60</v>
      </c>
      <c r="V1953" s="144">
        <v>90</v>
      </c>
      <c r="W1953" s="144" t="str">
        <f t="shared" si="247"/>
        <v>Active</v>
      </c>
      <c r="X1953" s="144">
        <v>2198</v>
      </c>
      <c r="Y1953" s="157" t="s">
        <v>70</v>
      </c>
      <c r="Z1953" s="386">
        <v>0.8</v>
      </c>
      <c r="AA1953" s="386">
        <v>0.56000000000000005</v>
      </c>
      <c r="AB1953" s="387" t="s">
        <v>62</v>
      </c>
      <c r="AC1953" s="157"/>
    </row>
    <row r="1954" spans="9:29">
      <c r="I1954" s="342">
        <v>1</v>
      </c>
      <c r="J1954" s="144" t="str">
        <f t="shared" si="245"/>
        <v>SMALL</v>
      </c>
      <c r="K1954" s="144" t="str">
        <f t="shared" si="246"/>
        <v>SMALL</v>
      </c>
      <c r="L1954" s="144" t="str" cm="1">
        <f t="array" ref="L1954">_xlfn.IFS(I1954&lt;=2,"SMALL",I1954&lt;=5,"MEDIUM",I1954&gt;5,"LARGE")</f>
        <v>SMALL</v>
      </c>
      <c r="M1954" s="144" t="str">
        <f t="shared" si="243"/>
        <v>NO</v>
      </c>
      <c r="N1954" s="374">
        <v>4.88</v>
      </c>
      <c r="O1954" s="374">
        <f t="shared" si="244"/>
        <v>5</v>
      </c>
      <c r="P1954" s="158" t="str" cm="1">
        <f t="array" ref="P1954">_xlfn.SWITCH(ROUND(N1954,0),5,"Excellent",4,"Good",3,"ok","Bad")</f>
        <v>Excellent</v>
      </c>
      <c r="Q1954" s="144">
        <v>24</v>
      </c>
      <c r="R1954" s="385">
        <v>42552</v>
      </c>
      <c r="S1954" s="385">
        <v>43831</v>
      </c>
      <c r="T1954" s="144">
        <v>1657</v>
      </c>
      <c r="U1954" s="144" t="s">
        <v>60</v>
      </c>
      <c r="V1954" s="144">
        <v>140</v>
      </c>
      <c r="W1954" s="144" t="str">
        <f t="shared" si="247"/>
        <v>Active</v>
      </c>
      <c r="X1954" s="144">
        <v>1657</v>
      </c>
      <c r="Y1954" s="157" t="s">
        <v>70</v>
      </c>
      <c r="Z1954" s="386">
        <v>0.67</v>
      </c>
      <c r="AA1954" s="386">
        <v>1</v>
      </c>
      <c r="AB1954" s="387" t="s">
        <v>65</v>
      </c>
      <c r="AC1954" s="157"/>
    </row>
    <row r="1955" spans="9:29">
      <c r="I1955" s="342">
        <v>2</v>
      </c>
      <c r="J1955" s="144" t="str">
        <f t="shared" si="245"/>
        <v>SMALL</v>
      </c>
      <c r="K1955" s="144" t="str">
        <f t="shared" si="246"/>
        <v>SMALL</v>
      </c>
      <c r="L1955" s="144" t="str" cm="1">
        <f t="array" ref="L1955">_xlfn.IFS(I1955&lt;=2,"SMALL",I1955&lt;=5,"MEDIUM",I1955&gt;5,"LARGE")</f>
        <v>SMALL</v>
      </c>
      <c r="M1955" s="144" t="str">
        <f t="shared" si="243"/>
        <v>NO</v>
      </c>
      <c r="N1955" s="374">
        <v>4.6500000000000004</v>
      </c>
      <c r="O1955" s="374">
        <f t="shared" si="244"/>
        <v>5</v>
      </c>
      <c r="P1955" s="158" t="str" cm="1">
        <f t="array" ref="P1955">_xlfn.SWITCH(ROUND(N1955,0),5,"Excellent",4,"Good",3,"ok","Bad")</f>
        <v>Excellent</v>
      </c>
      <c r="Q1955" s="144">
        <v>112</v>
      </c>
      <c r="R1955" s="385">
        <v>42490</v>
      </c>
      <c r="S1955" s="385">
        <v>43898</v>
      </c>
      <c r="T1955" s="144">
        <v>2767</v>
      </c>
      <c r="U1955" s="144" t="s">
        <v>60</v>
      </c>
      <c r="V1955" s="144">
        <v>365</v>
      </c>
      <c r="W1955" s="144" t="str">
        <f t="shared" si="247"/>
        <v>Active</v>
      </c>
      <c r="X1955" s="144">
        <v>2767</v>
      </c>
      <c r="Y1955" s="157" t="s">
        <v>64</v>
      </c>
      <c r="Z1955" s="386">
        <v>1</v>
      </c>
      <c r="AA1955" s="386">
        <v>0.75</v>
      </c>
      <c r="AB1955" s="387" t="s">
        <v>62</v>
      </c>
      <c r="AC1955" s="157"/>
    </row>
    <row r="1956" spans="9:29">
      <c r="I1956" s="342">
        <v>2</v>
      </c>
      <c r="J1956" s="144" t="str">
        <f t="shared" si="245"/>
        <v>SMALL</v>
      </c>
      <c r="K1956" s="144" t="str">
        <f t="shared" si="246"/>
        <v>SMALL</v>
      </c>
      <c r="L1956" s="144" t="str" cm="1">
        <f t="array" ref="L1956">_xlfn.IFS(I1956&lt;=2,"SMALL",I1956&lt;=5,"MEDIUM",I1956&gt;5,"LARGE")</f>
        <v>SMALL</v>
      </c>
      <c r="M1956" s="144" t="str">
        <f t="shared" si="243"/>
        <v>NO</v>
      </c>
      <c r="N1956" s="374">
        <v>4.5</v>
      </c>
      <c r="O1956" s="374">
        <f t="shared" si="244"/>
        <v>5</v>
      </c>
      <c r="P1956" s="158" t="str" cm="1">
        <f t="array" ref="P1956">_xlfn.SWITCH(ROUND(N1956,0),5,"Excellent",4,"Good",3,"ok","Bad")</f>
        <v>Excellent</v>
      </c>
      <c r="Q1956" s="144">
        <v>111</v>
      </c>
      <c r="R1956" s="385">
        <v>42537</v>
      </c>
      <c r="S1956" s="385">
        <v>44032</v>
      </c>
      <c r="T1956" s="144">
        <v>2767</v>
      </c>
      <c r="U1956" s="144" t="s">
        <v>60</v>
      </c>
      <c r="V1956" s="144">
        <v>180</v>
      </c>
      <c r="W1956" s="144" t="str">
        <f t="shared" si="247"/>
        <v>Active</v>
      </c>
      <c r="X1956" s="144">
        <v>2767</v>
      </c>
      <c r="Y1956" s="157" t="s">
        <v>70</v>
      </c>
      <c r="Z1956" s="386">
        <v>1</v>
      </c>
      <c r="AA1956" s="386">
        <v>1</v>
      </c>
      <c r="AB1956" s="387" t="s">
        <v>62</v>
      </c>
      <c r="AC1956" s="157"/>
    </row>
    <row r="1957" spans="9:29">
      <c r="I1957" s="342">
        <v>2</v>
      </c>
      <c r="J1957" s="144" t="str">
        <f t="shared" si="245"/>
        <v>SMALL</v>
      </c>
      <c r="K1957" s="144" t="str">
        <f t="shared" si="246"/>
        <v>SMALL</v>
      </c>
      <c r="L1957" s="144" t="str" cm="1">
        <f t="array" ref="L1957">_xlfn.IFS(I1957&lt;=2,"SMALL",I1957&lt;=5,"MEDIUM",I1957&gt;5,"LARGE")</f>
        <v>SMALL</v>
      </c>
      <c r="M1957" s="144" t="str">
        <f t="shared" si="243"/>
        <v>NO</v>
      </c>
      <c r="N1957" s="374">
        <v>4.74</v>
      </c>
      <c r="O1957" s="374">
        <f t="shared" si="244"/>
        <v>5</v>
      </c>
      <c r="P1957" s="158" t="str" cm="1">
        <f t="array" ref="P1957">_xlfn.SWITCH(ROUND(N1957,0),5,"Excellent",4,"Good",3,"ok","Bad")</f>
        <v>Excellent</v>
      </c>
      <c r="Q1957" s="144">
        <v>39</v>
      </c>
      <c r="R1957" s="385">
        <v>42599</v>
      </c>
      <c r="S1957" s="385">
        <v>44037</v>
      </c>
      <c r="T1957" s="144">
        <v>2800</v>
      </c>
      <c r="U1957" s="144" t="s">
        <v>60</v>
      </c>
      <c r="V1957" s="144">
        <v>261</v>
      </c>
      <c r="W1957" s="144" t="str">
        <f t="shared" si="247"/>
        <v>Active</v>
      </c>
      <c r="X1957" s="144">
        <v>2800</v>
      </c>
      <c r="Y1957" s="157" t="s">
        <v>64</v>
      </c>
      <c r="Z1957" s="386">
        <v>0.56999999999999995</v>
      </c>
      <c r="AA1957" s="386">
        <v>0.86</v>
      </c>
      <c r="AB1957" s="387" t="s">
        <v>65</v>
      </c>
      <c r="AC1957" s="157"/>
    </row>
    <row r="1958" spans="9:29">
      <c r="I1958" s="342">
        <v>4</v>
      </c>
      <c r="J1958" s="144" t="str">
        <f t="shared" si="245"/>
        <v>LARGE</v>
      </c>
      <c r="K1958" s="144" t="str">
        <f t="shared" si="246"/>
        <v>MEDIUM</v>
      </c>
      <c r="L1958" s="144" t="str" cm="1">
        <f t="array" ref="L1958">_xlfn.IFS(I1958&lt;=2,"SMALL",I1958&lt;=5,"MEDIUM",I1958&gt;5,"LARGE")</f>
        <v>MEDIUM</v>
      </c>
      <c r="M1958" s="144" t="str">
        <f t="shared" si="243"/>
        <v>NO</v>
      </c>
      <c r="N1958" s="374">
        <v>4.45</v>
      </c>
      <c r="O1958" s="374">
        <f t="shared" si="244"/>
        <v>4</v>
      </c>
      <c r="P1958" s="158" t="str" cm="1">
        <f t="array" ref="P1958">_xlfn.SWITCH(ROUND(N1958,0),5,"Excellent",4,"Good",3,"ok","Bad")</f>
        <v>Good</v>
      </c>
      <c r="Q1958" s="144">
        <v>11</v>
      </c>
      <c r="R1958" s="385">
        <v>42597</v>
      </c>
      <c r="S1958" s="385">
        <v>43904</v>
      </c>
      <c r="T1958" s="144">
        <v>1780</v>
      </c>
      <c r="U1958" s="144" t="s">
        <v>69</v>
      </c>
      <c r="V1958" s="144">
        <v>365</v>
      </c>
      <c r="W1958" s="144" t="str">
        <f t="shared" si="247"/>
        <v>Active</v>
      </c>
      <c r="X1958" s="144">
        <v>1780</v>
      </c>
      <c r="Y1958" s="157" t="s">
        <v>61</v>
      </c>
      <c r="Z1958" s="386">
        <v>1</v>
      </c>
      <c r="AA1958" s="386">
        <v>0.96</v>
      </c>
      <c r="AB1958" s="387" t="s">
        <v>62</v>
      </c>
      <c r="AC1958" s="157"/>
    </row>
    <row r="1959" spans="9:29">
      <c r="I1959" s="342">
        <v>2</v>
      </c>
      <c r="J1959" s="144" t="str">
        <f t="shared" si="245"/>
        <v>SMALL</v>
      </c>
      <c r="K1959" s="144" t="str">
        <f t="shared" si="246"/>
        <v>SMALL</v>
      </c>
      <c r="L1959" s="144" t="str" cm="1">
        <f t="array" ref="L1959">_xlfn.IFS(I1959&lt;=2,"SMALL",I1959&lt;=5,"MEDIUM",I1959&gt;5,"LARGE")</f>
        <v>SMALL</v>
      </c>
      <c r="M1959" s="144" t="str">
        <f t="shared" si="243"/>
        <v>NO</v>
      </c>
      <c r="N1959" s="374">
        <v>4.49</v>
      </c>
      <c r="O1959" s="374">
        <f t="shared" si="244"/>
        <v>4</v>
      </c>
      <c r="P1959" s="158" t="str" cm="1">
        <f t="array" ref="P1959">_xlfn.SWITCH(ROUND(N1959,0),5,"Excellent",4,"Good",3,"ok","Bad")</f>
        <v>Good</v>
      </c>
      <c r="Q1959" s="144">
        <v>69</v>
      </c>
      <c r="R1959" s="385">
        <v>42508</v>
      </c>
      <c r="S1959" s="385">
        <v>44008</v>
      </c>
      <c r="T1959" s="144">
        <v>1988</v>
      </c>
      <c r="U1959" s="144" t="s">
        <v>60</v>
      </c>
      <c r="V1959" s="144">
        <v>0</v>
      </c>
      <c r="W1959" s="144" t="str">
        <f t="shared" si="247"/>
        <v>Inactive</v>
      </c>
      <c r="X1959" s="144">
        <v>1988</v>
      </c>
      <c r="Y1959" s="157" t="s">
        <v>70</v>
      </c>
      <c r="Z1959" s="386">
        <v>1</v>
      </c>
      <c r="AA1959" s="386">
        <v>0.96</v>
      </c>
      <c r="AB1959" s="387" t="s">
        <v>65</v>
      </c>
      <c r="AC1959" s="157"/>
    </row>
    <row r="1960" spans="9:29">
      <c r="I1960" s="342">
        <v>2</v>
      </c>
      <c r="J1960" s="144" t="str">
        <f t="shared" si="245"/>
        <v>SMALL</v>
      </c>
      <c r="K1960" s="144" t="str">
        <f t="shared" si="246"/>
        <v>SMALL</v>
      </c>
      <c r="L1960" s="144" t="str" cm="1">
        <f t="array" ref="L1960">_xlfn.IFS(I1960&lt;=2,"SMALL",I1960&lt;=5,"MEDIUM",I1960&gt;5,"LARGE")</f>
        <v>SMALL</v>
      </c>
      <c r="M1960" s="144" t="str">
        <f t="shared" si="243"/>
        <v>NO</v>
      </c>
      <c r="N1960" s="374">
        <v>4.57</v>
      </c>
      <c r="O1960" s="374">
        <f t="shared" si="244"/>
        <v>5</v>
      </c>
      <c r="P1960" s="158" t="str" cm="1">
        <f t="array" ref="P1960">_xlfn.SWITCH(ROUND(N1960,0),5,"Excellent",4,"Good",3,"ok","Bad")</f>
        <v>Excellent</v>
      </c>
      <c r="Q1960" s="144">
        <v>49</v>
      </c>
      <c r="R1960" s="385">
        <v>42527</v>
      </c>
      <c r="S1960" s="385">
        <v>43975</v>
      </c>
      <c r="T1960" s="144">
        <v>2800</v>
      </c>
      <c r="U1960" s="144" t="s">
        <v>60</v>
      </c>
      <c r="V1960" s="144">
        <v>264</v>
      </c>
      <c r="W1960" s="144" t="str">
        <f t="shared" si="247"/>
        <v>Active</v>
      </c>
      <c r="X1960" s="144">
        <v>2800</v>
      </c>
      <c r="Y1960" s="157" t="s">
        <v>64</v>
      </c>
      <c r="Z1960" s="386">
        <v>1</v>
      </c>
      <c r="AA1960" s="386">
        <v>0.33</v>
      </c>
      <c r="AB1960" s="387" t="s">
        <v>65</v>
      </c>
      <c r="AC1960" s="157"/>
    </row>
    <row r="1961" spans="9:29">
      <c r="I1961" s="342">
        <v>2</v>
      </c>
      <c r="J1961" s="144" t="str">
        <f t="shared" si="245"/>
        <v>SMALL</v>
      </c>
      <c r="K1961" s="144" t="str">
        <f t="shared" si="246"/>
        <v>SMALL</v>
      </c>
      <c r="L1961" s="144" t="str" cm="1">
        <f t="array" ref="L1961">_xlfn.IFS(I1961&lt;=2,"SMALL",I1961&lt;=5,"MEDIUM",I1961&gt;5,"LARGE")</f>
        <v>SMALL</v>
      </c>
      <c r="M1961" s="144" t="str">
        <f t="shared" si="243"/>
        <v>NO</v>
      </c>
      <c r="N1961" s="374">
        <v>4.8600000000000003</v>
      </c>
      <c r="O1961" s="374">
        <f t="shared" si="244"/>
        <v>5</v>
      </c>
      <c r="P1961" s="158" t="str" cm="1">
        <f t="array" ref="P1961">_xlfn.SWITCH(ROUND(N1961,0),5,"Excellent",4,"Good",3,"ok","Bad")</f>
        <v>Excellent</v>
      </c>
      <c r="Q1961" s="144">
        <v>14</v>
      </c>
      <c r="R1961" s="385">
        <v>43827</v>
      </c>
      <c r="S1961" s="385">
        <v>43891</v>
      </c>
      <c r="T1961" s="144">
        <v>2697</v>
      </c>
      <c r="U1961" s="144" t="s">
        <v>60</v>
      </c>
      <c r="V1961" s="144">
        <v>137</v>
      </c>
      <c r="W1961" s="144" t="str">
        <f t="shared" si="247"/>
        <v>Active</v>
      </c>
      <c r="X1961" s="144">
        <v>2697</v>
      </c>
      <c r="Y1961" s="157" t="s">
        <v>122</v>
      </c>
      <c r="Z1961" s="386">
        <v>0</v>
      </c>
      <c r="AA1961" s="386">
        <v>0.69</v>
      </c>
      <c r="AB1961" s="387" t="s">
        <v>65</v>
      </c>
      <c r="AC1961" s="157"/>
    </row>
    <row r="1962" spans="9:29">
      <c r="I1962" s="342">
        <v>5</v>
      </c>
      <c r="J1962" s="144" t="str">
        <f t="shared" si="245"/>
        <v>LARGE</v>
      </c>
      <c r="K1962" s="144" t="str">
        <f t="shared" si="246"/>
        <v>MEDIUM</v>
      </c>
      <c r="L1962" s="144" t="str" cm="1">
        <f t="array" ref="L1962">_xlfn.IFS(I1962&lt;=2,"SMALL",I1962&lt;=5,"MEDIUM",I1962&gt;5,"LARGE")</f>
        <v>MEDIUM</v>
      </c>
      <c r="M1962" s="144" t="str">
        <f t="shared" si="243"/>
        <v>NO</v>
      </c>
      <c r="N1962" s="374">
        <v>5</v>
      </c>
      <c r="O1962" s="374">
        <f t="shared" si="244"/>
        <v>5</v>
      </c>
      <c r="P1962" s="158" t="str" cm="1">
        <f t="array" ref="P1962">_xlfn.SWITCH(ROUND(N1962,0),5,"Excellent",4,"Good",3,"ok","Bad")</f>
        <v>Excellent</v>
      </c>
      <c r="Q1962" s="144">
        <v>17</v>
      </c>
      <c r="R1962" s="385">
        <v>42536</v>
      </c>
      <c r="S1962" s="385">
        <v>43450</v>
      </c>
      <c r="T1962" s="144">
        <v>1313</v>
      </c>
      <c r="U1962" s="144" t="s">
        <v>69</v>
      </c>
      <c r="V1962" s="144">
        <v>163</v>
      </c>
      <c r="W1962" s="144" t="str">
        <f t="shared" si="247"/>
        <v>Active</v>
      </c>
      <c r="X1962" s="144">
        <v>1313</v>
      </c>
      <c r="Y1962" s="157" t="s">
        <v>70</v>
      </c>
      <c r="Z1962" s="386">
        <v>0.96</v>
      </c>
      <c r="AA1962" s="386">
        <v>0.92</v>
      </c>
      <c r="AB1962" s="387" t="s">
        <v>65</v>
      </c>
      <c r="AC1962" s="157"/>
    </row>
    <row r="1963" spans="9:29">
      <c r="I1963" s="342">
        <v>4</v>
      </c>
      <c r="J1963" s="144" t="str">
        <f t="shared" si="245"/>
        <v>LARGE</v>
      </c>
      <c r="K1963" s="144" t="str">
        <f t="shared" si="246"/>
        <v>MEDIUM</v>
      </c>
      <c r="L1963" s="144" t="str" cm="1">
        <f t="array" ref="L1963">_xlfn.IFS(I1963&lt;=2,"SMALL",I1963&lt;=5,"MEDIUM",I1963&gt;5,"LARGE")</f>
        <v>MEDIUM</v>
      </c>
      <c r="M1963" s="144" t="str">
        <f t="shared" si="243"/>
        <v>NO</v>
      </c>
      <c r="N1963" s="374">
        <v>4.84</v>
      </c>
      <c r="O1963" s="374">
        <f t="shared" si="244"/>
        <v>5</v>
      </c>
      <c r="P1963" s="158" t="str" cm="1">
        <f t="array" ref="P1963">_xlfn.SWITCH(ROUND(N1963,0),5,"Excellent",4,"Good",3,"ok","Bad")</f>
        <v>Excellent</v>
      </c>
      <c r="Q1963" s="144">
        <v>49</v>
      </c>
      <c r="R1963" s="385">
        <v>42495</v>
      </c>
      <c r="S1963" s="385">
        <v>44020</v>
      </c>
      <c r="T1963" s="144">
        <v>508</v>
      </c>
      <c r="U1963" s="144" t="s">
        <v>69</v>
      </c>
      <c r="V1963" s="144">
        <v>3</v>
      </c>
      <c r="W1963" s="144" t="str">
        <f t="shared" si="247"/>
        <v>Active</v>
      </c>
      <c r="X1963" s="144">
        <v>508</v>
      </c>
      <c r="Y1963" s="157" t="s">
        <v>70</v>
      </c>
      <c r="Z1963" s="386">
        <v>1</v>
      </c>
      <c r="AA1963" s="386">
        <v>0.67</v>
      </c>
      <c r="AB1963" s="387" t="s">
        <v>65</v>
      </c>
      <c r="AC1963" s="157"/>
    </row>
    <row r="1964" spans="9:29">
      <c r="I1964" s="342">
        <v>10</v>
      </c>
      <c r="J1964" s="144" t="str">
        <f t="shared" si="245"/>
        <v>LARGE</v>
      </c>
      <c r="K1964" s="144" t="str">
        <f t="shared" si="246"/>
        <v>LARGE</v>
      </c>
      <c r="L1964" s="144" t="str" cm="1">
        <f t="array" ref="L1964">_xlfn.IFS(I1964&lt;=2,"SMALL",I1964&lt;=5,"MEDIUM",I1964&gt;5,"LARGE")</f>
        <v>LARGE</v>
      </c>
      <c r="M1964" s="144" t="str">
        <f t="shared" si="243"/>
        <v>NO</v>
      </c>
      <c r="N1964" s="374">
        <v>4.88</v>
      </c>
      <c r="O1964" s="374">
        <f t="shared" si="244"/>
        <v>5</v>
      </c>
      <c r="P1964" s="158" t="str" cm="1">
        <f t="array" ref="P1964">_xlfn.SWITCH(ROUND(N1964,0),5,"Excellent",4,"Good",3,"ok","Bad")</f>
        <v>Excellent</v>
      </c>
      <c r="Q1964" s="144">
        <v>34</v>
      </c>
      <c r="R1964" s="385">
        <v>42636</v>
      </c>
      <c r="S1964" s="385">
        <v>43863</v>
      </c>
      <c r="T1964" s="144">
        <v>2805</v>
      </c>
      <c r="U1964" s="144" t="s">
        <v>69</v>
      </c>
      <c r="V1964" s="144">
        <v>319</v>
      </c>
      <c r="W1964" s="144" t="str">
        <f t="shared" si="247"/>
        <v>Active</v>
      </c>
      <c r="X1964" s="144">
        <v>2805</v>
      </c>
      <c r="Y1964" s="157" t="s">
        <v>64</v>
      </c>
      <c r="Z1964" s="386">
        <v>0.54</v>
      </c>
      <c r="AA1964" s="386">
        <v>0.49</v>
      </c>
      <c r="AB1964" s="387" t="s">
        <v>65</v>
      </c>
      <c r="AC1964" s="157"/>
    </row>
    <row r="1965" spans="9:29">
      <c r="I1965" s="342">
        <v>10</v>
      </c>
      <c r="J1965" s="144" t="str">
        <f t="shared" si="245"/>
        <v>LARGE</v>
      </c>
      <c r="K1965" s="144" t="str">
        <f t="shared" si="246"/>
        <v>LARGE</v>
      </c>
      <c r="L1965" s="144" t="str" cm="1">
        <f t="array" ref="L1965">_xlfn.IFS(I1965&lt;=2,"SMALL",I1965&lt;=5,"MEDIUM",I1965&gt;5,"LARGE")</f>
        <v>LARGE</v>
      </c>
      <c r="M1965" s="144" t="str">
        <f t="shared" si="243"/>
        <v>NO</v>
      </c>
      <c r="N1965" s="374">
        <v>4.8099999999999996</v>
      </c>
      <c r="O1965" s="374">
        <f t="shared" si="244"/>
        <v>5</v>
      </c>
      <c r="P1965" s="158" t="str" cm="1">
        <f t="array" ref="P1965">_xlfn.SWITCH(ROUND(N1965,0),5,"Excellent",4,"Good",3,"ok","Bad")</f>
        <v>Excellent</v>
      </c>
      <c r="Q1965" s="144">
        <v>31</v>
      </c>
      <c r="R1965" s="385">
        <v>42671</v>
      </c>
      <c r="S1965" s="385">
        <v>43881</v>
      </c>
      <c r="T1965" s="144">
        <v>2805</v>
      </c>
      <c r="U1965" s="144" t="s">
        <v>69</v>
      </c>
      <c r="V1965" s="144">
        <v>320</v>
      </c>
      <c r="W1965" s="144" t="str">
        <f t="shared" si="247"/>
        <v>Active</v>
      </c>
      <c r="X1965" s="144">
        <v>2805</v>
      </c>
      <c r="Y1965" s="157" t="s">
        <v>61</v>
      </c>
      <c r="Z1965" s="386">
        <v>1</v>
      </c>
      <c r="AA1965" s="386">
        <v>0.57999999999999996</v>
      </c>
      <c r="AB1965" s="387" t="s">
        <v>65</v>
      </c>
      <c r="AC1965" s="157"/>
    </row>
    <row r="1966" spans="9:29">
      <c r="I1966" s="342">
        <v>1</v>
      </c>
      <c r="J1966" s="144" t="str">
        <f t="shared" si="245"/>
        <v>SMALL</v>
      </c>
      <c r="K1966" s="144" t="str">
        <f t="shared" si="246"/>
        <v>SMALL</v>
      </c>
      <c r="L1966" s="144" t="str" cm="1">
        <f t="array" ref="L1966">_xlfn.IFS(I1966&lt;=2,"SMALL",I1966&lt;=5,"MEDIUM",I1966&gt;5,"LARGE")</f>
        <v>SMALL</v>
      </c>
      <c r="M1966" s="144" t="str">
        <f t="shared" si="243"/>
        <v>NO</v>
      </c>
      <c r="N1966" s="374">
        <v>4.8899999999999997</v>
      </c>
      <c r="O1966" s="374">
        <f t="shared" si="244"/>
        <v>5</v>
      </c>
      <c r="P1966" s="158" t="str" cm="1">
        <f t="array" ref="P1966">_xlfn.SWITCH(ROUND(N1966,0),5,"Excellent",4,"Good",3,"ok","Bad")</f>
        <v>Excellent</v>
      </c>
      <c r="Q1966" s="144">
        <v>9</v>
      </c>
      <c r="R1966" s="385">
        <v>42617</v>
      </c>
      <c r="S1966" s="385">
        <v>42885</v>
      </c>
      <c r="T1966" s="144">
        <v>1085</v>
      </c>
      <c r="U1966" s="144" t="s">
        <v>60</v>
      </c>
      <c r="V1966" s="144">
        <v>60</v>
      </c>
      <c r="W1966" s="144" t="str">
        <f t="shared" si="247"/>
        <v>Active</v>
      </c>
      <c r="X1966" s="144">
        <v>1085</v>
      </c>
      <c r="Y1966" s="157" t="s">
        <v>61</v>
      </c>
      <c r="Z1966" s="386">
        <v>1</v>
      </c>
      <c r="AA1966" s="386">
        <v>0.92</v>
      </c>
      <c r="AB1966" s="387" t="s">
        <v>65</v>
      </c>
      <c r="AC1966" s="157"/>
    </row>
    <row r="1967" spans="9:29">
      <c r="I1967" s="342">
        <v>3</v>
      </c>
      <c r="J1967" s="144" t="str">
        <f t="shared" si="245"/>
        <v>LARGE</v>
      </c>
      <c r="K1967" s="144" t="str">
        <f t="shared" si="246"/>
        <v>MEDIUM</v>
      </c>
      <c r="L1967" s="144" t="str" cm="1">
        <f t="array" ref="L1967">_xlfn.IFS(I1967&lt;=2,"SMALL",I1967&lt;=5,"MEDIUM",I1967&gt;5,"LARGE")</f>
        <v>MEDIUM</v>
      </c>
      <c r="M1967" s="144" t="str">
        <f t="shared" si="243"/>
        <v>NO</v>
      </c>
      <c r="N1967" s="374">
        <v>4.6500000000000004</v>
      </c>
      <c r="O1967" s="374">
        <f t="shared" si="244"/>
        <v>5</v>
      </c>
      <c r="P1967" s="158" t="str" cm="1">
        <f t="array" ref="P1967">_xlfn.SWITCH(ROUND(N1967,0),5,"Excellent",4,"Good",3,"ok","Bad")</f>
        <v>Excellent</v>
      </c>
      <c r="Q1967" s="144">
        <v>34</v>
      </c>
      <c r="R1967" s="385">
        <v>42516</v>
      </c>
      <c r="S1967" s="385">
        <v>43757</v>
      </c>
      <c r="T1967" s="144">
        <v>2509</v>
      </c>
      <c r="U1967" s="144" t="s">
        <v>60</v>
      </c>
      <c r="V1967" s="144">
        <v>364</v>
      </c>
      <c r="W1967" s="144" t="str">
        <f t="shared" si="247"/>
        <v>Active</v>
      </c>
      <c r="X1967" s="144">
        <v>2509</v>
      </c>
      <c r="Y1967" s="157" t="s">
        <v>70</v>
      </c>
      <c r="Z1967" s="386">
        <v>1</v>
      </c>
      <c r="AA1967" s="386">
        <v>1</v>
      </c>
      <c r="AB1967" s="387" t="s">
        <v>62</v>
      </c>
      <c r="AC1967" s="157"/>
    </row>
    <row r="1968" spans="9:29">
      <c r="I1968" s="342">
        <v>3</v>
      </c>
      <c r="J1968" s="144" t="str">
        <f t="shared" si="245"/>
        <v>LARGE</v>
      </c>
      <c r="K1968" s="144" t="str">
        <f t="shared" si="246"/>
        <v>MEDIUM</v>
      </c>
      <c r="L1968" s="144" t="str" cm="1">
        <f t="array" ref="L1968">_xlfn.IFS(I1968&lt;=2,"SMALL",I1968&lt;=5,"MEDIUM",I1968&gt;5,"LARGE")</f>
        <v>MEDIUM</v>
      </c>
      <c r="M1968" s="144" t="str">
        <f t="shared" si="243"/>
        <v>NO</v>
      </c>
      <c r="N1968" s="374">
        <v>4.8600000000000003</v>
      </c>
      <c r="O1968" s="374">
        <f t="shared" si="244"/>
        <v>5</v>
      </c>
      <c r="P1968" s="158" t="str" cm="1">
        <f t="array" ref="P1968">_xlfn.SWITCH(ROUND(N1968,0),5,"Excellent",4,"Good",3,"ok","Bad")</f>
        <v>Excellent</v>
      </c>
      <c r="Q1968" s="144">
        <v>7</v>
      </c>
      <c r="R1968" s="385">
        <v>43029</v>
      </c>
      <c r="S1968" s="385">
        <v>43758</v>
      </c>
      <c r="T1968" s="144">
        <v>1944</v>
      </c>
      <c r="U1968" s="144" t="s">
        <v>69</v>
      </c>
      <c r="V1968" s="144">
        <v>364</v>
      </c>
      <c r="W1968" s="144" t="str">
        <f t="shared" si="247"/>
        <v>Active</v>
      </c>
      <c r="X1968" s="144">
        <v>1944</v>
      </c>
      <c r="Y1968" s="157" t="s">
        <v>122</v>
      </c>
      <c r="Z1968" s="386">
        <v>0.14000000000000001</v>
      </c>
      <c r="AA1968" s="386">
        <v>0.8</v>
      </c>
      <c r="AB1968" s="387" t="s">
        <v>62</v>
      </c>
      <c r="AC1968" s="157"/>
    </row>
    <row r="1969" spans="9:29">
      <c r="I1969" s="342">
        <v>3</v>
      </c>
      <c r="J1969" s="144" t="str">
        <f t="shared" si="245"/>
        <v>LARGE</v>
      </c>
      <c r="K1969" s="144" t="str">
        <f t="shared" si="246"/>
        <v>MEDIUM</v>
      </c>
      <c r="L1969" s="144" t="str" cm="1">
        <f t="array" ref="L1969">_xlfn.IFS(I1969&lt;=2,"SMALL",I1969&lt;=5,"MEDIUM",I1969&gt;5,"LARGE")</f>
        <v>MEDIUM</v>
      </c>
      <c r="M1969" s="144" t="str">
        <f t="shared" si="243"/>
        <v>NO</v>
      </c>
      <c r="N1969" s="374">
        <v>4.75</v>
      </c>
      <c r="O1969" s="374">
        <f t="shared" si="244"/>
        <v>5</v>
      </c>
      <c r="P1969" s="158" t="str" cm="1">
        <f t="array" ref="P1969">_xlfn.SWITCH(ROUND(N1969,0),5,"Excellent",4,"Good",3,"ok","Bad")</f>
        <v>Excellent</v>
      </c>
      <c r="Q1969" s="144">
        <v>4</v>
      </c>
      <c r="R1969" s="385">
        <v>42762</v>
      </c>
      <c r="S1969" s="385">
        <v>43791</v>
      </c>
      <c r="T1969" s="144">
        <v>1944</v>
      </c>
      <c r="U1969" s="144" t="s">
        <v>69</v>
      </c>
      <c r="V1969" s="144">
        <v>364</v>
      </c>
      <c r="W1969" s="144" t="str">
        <f t="shared" si="247"/>
        <v>Active</v>
      </c>
      <c r="X1969" s="144">
        <v>1944</v>
      </c>
      <c r="Y1969" s="157" t="s">
        <v>70</v>
      </c>
      <c r="Z1969" s="386">
        <v>1</v>
      </c>
      <c r="AA1969" s="386">
        <v>0.68</v>
      </c>
      <c r="AB1969" s="387" t="s">
        <v>65</v>
      </c>
      <c r="AC1969" s="157"/>
    </row>
    <row r="1970" spans="9:29">
      <c r="I1970" s="342">
        <v>3</v>
      </c>
      <c r="J1970" s="144" t="str">
        <f t="shared" si="245"/>
        <v>LARGE</v>
      </c>
      <c r="K1970" s="144" t="str">
        <f t="shared" si="246"/>
        <v>MEDIUM</v>
      </c>
      <c r="L1970" s="144" t="str" cm="1">
        <f t="array" ref="L1970">_xlfn.IFS(I1970&lt;=2,"SMALL",I1970&lt;=5,"MEDIUM",I1970&gt;5,"LARGE")</f>
        <v>MEDIUM</v>
      </c>
      <c r="M1970" s="144" t="str">
        <f t="shared" si="243"/>
        <v>NO</v>
      </c>
      <c r="N1970" s="374">
        <v>4.75</v>
      </c>
      <c r="O1970" s="374">
        <f t="shared" si="244"/>
        <v>5</v>
      </c>
      <c r="P1970" s="158" t="str" cm="1">
        <f t="array" ref="P1970">_xlfn.SWITCH(ROUND(N1970,0),5,"Excellent",4,"Good",3,"ok","Bad")</f>
        <v>Excellent</v>
      </c>
      <c r="Q1970" s="144">
        <v>4</v>
      </c>
      <c r="R1970" s="385">
        <v>42903</v>
      </c>
      <c r="S1970" s="385">
        <v>43792</v>
      </c>
      <c r="T1970" s="144">
        <v>1944</v>
      </c>
      <c r="U1970" s="144" t="s">
        <v>69</v>
      </c>
      <c r="V1970" s="144">
        <v>347</v>
      </c>
      <c r="W1970" s="144" t="str">
        <f t="shared" si="247"/>
        <v>Active</v>
      </c>
      <c r="X1970" s="144">
        <v>1944</v>
      </c>
      <c r="Y1970" s="157" t="s">
        <v>70</v>
      </c>
      <c r="Z1970" s="386">
        <v>1</v>
      </c>
      <c r="AA1970" s="386">
        <v>0.99</v>
      </c>
      <c r="AB1970" s="387" t="s">
        <v>62</v>
      </c>
      <c r="AC1970" s="157"/>
    </row>
    <row r="1971" spans="9:29">
      <c r="I1971" s="342">
        <v>2</v>
      </c>
      <c r="J1971" s="144" t="str">
        <f t="shared" si="245"/>
        <v>SMALL</v>
      </c>
      <c r="K1971" s="144" t="str">
        <f t="shared" si="246"/>
        <v>SMALL</v>
      </c>
      <c r="L1971" s="144" t="str" cm="1">
        <f t="array" ref="L1971">_xlfn.IFS(I1971&lt;=2,"SMALL",I1971&lt;=5,"MEDIUM",I1971&gt;5,"LARGE")</f>
        <v>SMALL</v>
      </c>
      <c r="M1971" s="144" t="str">
        <f t="shared" si="243"/>
        <v>NO</v>
      </c>
      <c r="N1971" s="374">
        <v>4.93</v>
      </c>
      <c r="O1971" s="374">
        <f t="shared" si="244"/>
        <v>5</v>
      </c>
      <c r="P1971" s="158" t="str" cm="1">
        <f t="array" ref="P1971">_xlfn.SWITCH(ROUND(N1971,0),5,"Excellent",4,"Good",3,"ok","Bad")</f>
        <v>Excellent</v>
      </c>
      <c r="Q1971" s="144">
        <v>14</v>
      </c>
      <c r="R1971" s="385">
        <v>42620</v>
      </c>
      <c r="S1971" s="385">
        <v>43282</v>
      </c>
      <c r="T1971" s="144">
        <v>1323</v>
      </c>
      <c r="U1971" s="144" t="s">
        <v>69</v>
      </c>
      <c r="V1971" s="144">
        <v>0</v>
      </c>
      <c r="W1971" s="144" t="str">
        <f t="shared" si="247"/>
        <v>Inactive</v>
      </c>
      <c r="X1971" s="144">
        <v>1323</v>
      </c>
      <c r="Y1971" s="157" t="s">
        <v>70</v>
      </c>
      <c r="Z1971" s="386">
        <v>1</v>
      </c>
      <c r="AA1971" s="386">
        <v>0.9</v>
      </c>
      <c r="AB1971" s="387" t="s">
        <v>62</v>
      </c>
      <c r="AC1971" s="157"/>
    </row>
    <row r="1972" spans="9:29">
      <c r="I1972" s="342">
        <v>4</v>
      </c>
      <c r="J1972" s="144" t="str">
        <f t="shared" si="245"/>
        <v>LARGE</v>
      </c>
      <c r="K1972" s="144" t="str">
        <f t="shared" si="246"/>
        <v>MEDIUM</v>
      </c>
      <c r="L1972" s="144" t="str" cm="1">
        <f t="array" ref="L1972">_xlfn.IFS(I1972&lt;=2,"SMALL",I1972&lt;=5,"MEDIUM",I1972&gt;5,"LARGE")</f>
        <v>MEDIUM</v>
      </c>
      <c r="M1972" s="144" t="str">
        <f t="shared" si="243"/>
        <v>NO</v>
      </c>
      <c r="N1972" s="374">
        <v>4.8099999999999996</v>
      </c>
      <c r="O1972" s="374">
        <f t="shared" si="244"/>
        <v>5</v>
      </c>
      <c r="P1972" s="158" t="str" cm="1">
        <f t="array" ref="P1972">_xlfn.SWITCH(ROUND(N1972,0),5,"Excellent",4,"Good",3,"ok","Bad")</f>
        <v>Excellent</v>
      </c>
      <c r="Q1972" s="144">
        <v>37</v>
      </c>
      <c r="R1972" s="385">
        <v>42594</v>
      </c>
      <c r="S1972" s="385">
        <v>43883</v>
      </c>
      <c r="T1972" s="144">
        <v>1897</v>
      </c>
      <c r="U1972" s="144" t="s">
        <v>69</v>
      </c>
      <c r="V1972" s="144">
        <v>175</v>
      </c>
      <c r="W1972" s="144" t="str">
        <f t="shared" si="247"/>
        <v>Active</v>
      </c>
      <c r="X1972" s="144">
        <v>1897</v>
      </c>
      <c r="Y1972" s="157" t="s">
        <v>70</v>
      </c>
      <c r="Z1972" s="386">
        <v>1</v>
      </c>
      <c r="AA1972" s="386">
        <v>1</v>
      </c>
      <c r="AB1972" s="387" t="s">
        <v>65</v>
      </c>
      <c r="AC1972" s="157"/>
    </row>
    <row r="1973" spans="9:29">
      <c r="I1973" s="342">
        <v>4</v>
      </c>
      <c r="J1973" s="144" t="str">
        <f t="shared" si="245"/>
        <v>LARGE</v>
      </c>
      <c r="K1973" s="144" t="str">
        <f t="shared" si="246"/>
        <v>MEDIUM</v>
      </c>
      <c r="L1973" s="144" t="str" cm="1">
        <f t="array" ref="L1973">_xlfn.IFS(I1973&lt;=2,"SMALL",I1973&lt;=5,"MEDIUM",I1973&gt;5,"LARGE")</f>
        <v>MEDIUM</v>
      </c>
      <c r="M1973" s="144" t="str">
        <f t="shared" si="243"/>
        <v>NO</v>
      </c>
      <c r="N1973" s="374">
        <v>4.83</v>
      </c>
      <c r="O1973" s="374">
        <f t="shared" si="244"/>
        <v>5</v>
      </c>
      <c r="P1973" s="158" t="str" cm="1">
        <f t="array" ref="P1973">_xlfn.SWITCH(ROUND(N1973,0),5,"Excellent",4,"Good",3,"ok","Bad")</f>
        <v>Excellent</v>
      </c>
      <c r="Q1973" s="144">
        <v>64</v>
      </c>
      <c r="R1973" s="385">
        <v>42841</v>
      </c>
      <c r="S1973" s="385">
        <v>44043</v>
      </c>
      <c r="T1973" s="144">
        <v>677</v>
      </c>
      <c r="U1973" s="144" t="s">
        <v>69</v>
      </c>
      <c r="V1973" s="144">
        <v>90</v>
      </c>
      <c r="W1973" s="144" t="str">
        <f t="shared" si="247"/>
        <v>Active</v>
      </c>
      <c r="X1973" s="144">
        <v>677</v>
      </c>
      <c r="Y1973" s="157" t="s">
        <v>122</v>
      </c>
      <c r="Z1973" s="386">
        <v>0.33</v>
      </c>
      <c r="AA1973" s="386">
        <v>0.65</v>
      </c>
      <c r="AB1973" s="387" t="s">
        <v>65</v>
      </c>
      <c r="AC1973" s="157"/>
    </row>
    <row r="1974" spans="9:29">
      <c r="I1974" s="342">
        <v>3</v>
      </c>
      <c r="J1974" s="144" t="str">
        <f t="shared" si="245"/>
        <v>LARGE</v>
      </c>
      <c r="K1974" s="144" t="str">
        <f t="shared" si="246"/>
        <v>MEDIUM</v>
      </c>
      <c r="L1974" s="144" t="str" cm="1">
        <f t="array" ref="L1974">_xlfn.IFS(I1974&lt;=2,"SMALL",I1974&lt;=5,"MEDIUM",I1974&gt;5,"LARGE")</f>
        <v>MEDIUM</v>
      </c>
      <c r="M1974" s="144" t="str">
        <f t="shared" si="243"/>
        <v>NO</v>
      </c>
      <c r="N1974" s="374">
        <v>5</v>
      </c>
      <c r="O1974" s="374">
        <f t="shared" si="244"/>
        <v>5</v>
      </c>
      <c r="P1974" s="158" t="str" cm="1">
        <f t="array" ref="P1974">_xlfn.SWITCH(ROUND(N1974,0),5,"Excellent",4,"Good",3,"ok","Bad")</f>
        <v>Excellent</v>
      </c>
      <c r="Q1974" s="144">
        <v>3</v>
      </c>
      <c r="R1974" s="385">
        <v>42694</v>
      </c>
      <c r="S1974" s="385">
        <v>43354</v>
      </c>
      <c r="T1974" s="144">
        <v>1944</v>
      </c>
      <c r="U1974" s="144" t="s">
        <v>69</v>
      </c>
      <c r="V1974" s="144">
        <v>364</v>
      </c>
      <c r="W1974" s="144" t="str">
        <f t="shared" si="247"/>
        <v>Active</v>
      </c>
      <c r="X1974" s="144">
        <v>1944</v>
      </c>
      <c r="Y1974" s="157" t="s">
        <v>61</v>
      </c>
      <c r="Z1974" s="386">
        <v>1</v>
      </c>
      <c r="AA1974" s="386">
        <v>0.88</v>
      </c>
      <c r="AB1974" s="387" t="s">
        <v>62</v>
      </c>
      <c r="AC1974" s="157"/>
    </row>
    <row r="1975" spans="9:29">
      <c r="I1975" s="342">
        <v>9</v>
      </c>
      <c r="J1975" s="144" t="str">
        <f t="shared" si="245"/>
        <v>LARGE</v>
      </c>
      <c r="K1975" s="144" t="str">
        <f t="shared" si="246"/>
        <v>LARGE</v>
      </c>
      <c r="L1975" s="144" t="str" cm="1">
        <f t="array" ref="L1975">_xlfn.IFS(I1975&lt;=2,"SMALL",I1975&lt;=5,"MEDIUM",I1975&gt;5,"LARGE")</f>
        <v>LARGE</v>
      </c>
      <c r="M1975" s="144" t="str">
        <f t="shared" si="243"/>
        <v>NO</v>
      </c>
      <c r="N1975" s="374">
        <v>5</v>
      </c>
      <c r="O1975" s="374">
        <f t="shared" si="244"/>
        <v>5</v>
      </c>
      <c r="P1975" s="158" t="str" cm="1">
        <f t="array" ref="P1975">_xlfn.SWITCH(ROUND(N1975,0),5,"Excellent",4,"Good",3,"ok","Bad")</f>
        <v>Excellent</v>
      </c>
      <c r="Q1975" s="144">
        <v>59</v>
      </c>
      <c r="R1975" s="385">
        <v>42538</v>
      </c>
      <c r="S1975" s="385">
        <v>43812</v>
      </c>
      <c r="T1975" s="144">
        <v>2683</v>
      </c>
      <c r="U1975" s="144" t="s">
        <v>69</v>
      </c>
      <c r="V1975" s="144">
        <v>14</v>
      </c>
      <c r="W1975" s="144" t="str">
        <f t="shared" si="247"/>
        <v>Active</v>
      </c>
      <c r="X1975" s="144">
        <v>2683</v>
      </c>
      <c r="Y1975" s="157" t="s">
        <v>122</v>
      </c>
      <c r="Z1975" s="386">
        <v>0.38</v>
      </c>
      <c r="AA1975" s="386">
        <v>0.45</v>
      </c>
      <c r="AB1975" s="387" t="s">
        <v>65</v>
      </c>
      <c r="AC1975" s="157"/>
    </row>
    <row r="1976" spans="9:29">
      <c r="I1976" s="342">
        <v>2</v>
      </c>
      <c r="J1976" s="144" t="str">
        <f t="shared" si="245"/>
        <v>SMALL</v>
      </c>
      <c r="K1976" s="144" t="str">
        <f t="shared" si="246"/>
        <v>SMALL</v>
      </c>
      <c r="L1976" s="144" t="str" cm="1">
        <f t="array" ref="L1976">_xlfn.IFS(I1976&lt;=2,"SMALL",I1976&lt;=5,"MEDIUM",I1976&gt;5,"LARGE")</f>
        <v>SMALL</v>
      </c>
      <c r="M1976" s="144" t="str">
        <f t="shared" si="243"/>
        <v>NO</v>
      </c>
      <c r="N1976" s="374">
        <v>4.93</v>
      </c>
      <c r="O1976" s="374">
        <f t="shared" si="244"/>
        <v>5</v>
      </c>
      <c r="P1976" s="158" t="str" cm="1">
        <f t="array" ref="P1976">_xlfn.SWITCH(ROUND(N1976,0),5,"Excellent",4,"Good",3,"ok","Bad")</f>
        <v>Excellent</v>
      </c>
      <c r="Q1976" s="144">
        <v>55</v>
      </c>
      <c r="R1976" s="385">
        <v>42534</v>
      </c>
      <c r="S1976" s="385">
        <v>43968</v>
      </c>
      <c r="T1976" s="144">
        <v>846</v>
      </c>
      <c r="U1976" s="144" t="s">
        <v>69</v>
      </c>
      <c r="V1976" s="144">
        <v>0</v>
      </c>
      <c r="W1976" s="144" t="str">
        <f t="shared" si="247"/>
        <v>Inactive</v>
      </c>
      <c r="X1976" s="144">
        <v>846</v>
      </c>
      <c r="Y1976" s="157" t="s">
        <v>70</v>
      </c>
      <c r="Z1976" s="386">
        <v>1</v>
      </c>
      <c r="AA1976" s="386">
        <v>0.6</v>
      </c>
      <c r="AB1976" s="387" t="s">
        <v>65</v>
      </c>
      <c r="AC1976" s="157"/>
    </row>
    <row r="1977" spans="9:29">
      <c r="I1977" s="342">
        <v>2</v>
      </c>
      <c r="J1977" s="144" t="str">
        <f t="shared" si="245"/>
        <v>SMALL</v>
      </c>
      <c r="K1977" s="144" t="str">
        <f t="shared" si="246"/>
        <v>SMALL</v>
      </c>
      <c r="L1977" s="144" t="str" cm="1">
        <f t="array" ref="L1977">_xlfn.IFS(I1977&lt;=2,"SMALL",I1977&lt;=5,"MEDIUM",I1977&gt;5,"LARGE")</f>
        <v>SMALL</v>
      </c>
      <c r="M1977" s="144" t="str">
        <f t="shared" si="243"/>
        <v>NO</v>
      </c>
      <c r="N1977" s="374">
        <v>4.5599999999999996</v>
      </c>
      <c r="O1977" s="374">
        <f t="shared" si="244"/>
        <v>5</v>
      </c>
      <c r="P1977" s="158" t="str" cm="1">
        <f t="array" ref="P1977">_xlfn.SWITCH(ROUND(N1977,0),5,"Excellent",4,"Good",3,"ok","Bad")</f>
        <v>Excellent</v>
      </c>
      <c r="Q1977" s="144">
        <v>71</v>
      </c>
      <c r="R1977" s="385">
        <v>42522</v>
      </c>
      <c r="S1977" s="385">
        <v>43800</v>
      </c>
      <c r="T1977" s="144">
        <v>2767</v>
      </c>
      <c r="U1977" s="144" t="s">
        <v>69</v>
      </c>
      <c r="V1977" s="144">
        <v>172</v>
      </c>
      <c r="W1977" s="144" t="str">
        <f t="shared" si="247"/>
        <v>Active</v>
      </c>
      <c r="X1977" s="144">
        <v>2767</v>
      </c>
      <c r="Y1977" s="157" t="s">
        <v>70</v>
      </c>
      <c r="Z1977" s="386">
        <v>1</v>
      </c>
      <c r="AA1977" s="386">
        <v>0.75</v>
      </c>
      <c r="AB1977" s="387" t="s">
        <v>65</v>
      </c>
      <c r="AC1977" s="157"/>
    </row>
    <row r="1978" spans="9:29">
      <c r="I1978" s="342">
        <v>5</v>
      </c>
      <c r="J1978" s="144" t="str">
        <f t="shared" si="245"/>
        <v>LARGE</v>
      </c>
      <c r="K1978" s="144" t="str">
        <f t="shared" si="246"/>
        <v>MEDIUM</v>
      </c>
      <c r="L1978" s="144" t="str" cm="1">
        <f t="array" ref="L1978">_xlfn.IFS(I1978&lt;=2,"SMALL",I1978&lt;=5,"MEDIUM",I1978&gt;5,"LARGE")</f>
        <v>MEDIUM</v>
      </c>
      <c r="M1978" s="144" t="str">
        <f t="shared" si="243"/>
        <v>YES</v>
      </c>
      <c r="N1978" s="374">
        <v>4.91</v>
      </c>
      <c r="O1978" s="374">
        <f t="shared" si="244"/>
        <v>5</v>
      </c>
      <c r="P1978" s="158" t="str" cm="1">
        <f t="array" ref="P1978">_xlfn.SWITCH(ROUND(N1978,0),5,"Excellent",4,"Good",3,"ok","Bad")</f>
        <v>Excellent</v>
      </c>
      <c r="Q1978" s="144">
        <v>129</v>
      </c>
      <c r="R1978" s="385">
        <v>42505</v>
      </c>
      <c r="S1978" s="385">
        <v>44041</v>
      </c>
      <c r="T1978" s="144">
        <v>2590</v>
      </c>
      <c r="U1978" s="144" t="s">
        <v>69</v>
      </c>
      <c r="V1978" s="144">
        <v>362</v>
      </c>
      <c r="W1978" s="144" t="str">
        <f t="shared" si="247"/>
        <v>Active</v>
      </c>
      <c r="X1978" s="144">
        <v>2590</v>
      </c>
      <c r="Y1978" s="157" t="s">
        <v>61</v>
      </c>
      <c r="Z1978" s="386">
        <v>1</v>
      </c>
      <c r="AA1978" s="386">
        <v>0.38</v>
      </c>
      <c r="AB1978" s="387" t="s">
        <v>65</v>
      </c>
      <c r="AC1978" s="157"/>
    </row>
    <row r="1979" spans="9:29">
      <c r="I1979" s="342">
        <v>3</v>
      </c>
      <c r="J1979" s="144" t="str">
        <f t="shared" si="245"/>
        <v>LARGE</v>
      </c>
      <c r="K1979" s="144" t="str">
        <f t="shared" si="246"/>
        <v>MEDIUM</v>
      </c>
      <c r="L1979" s="144" t="str" cm="1">
        <f t="array" ref="L1979">_xlfn.IFS(I1979&lt;=2,"SMALL",I1979&lt;=5,"MEDIUM",I1979&gt;5,"LARGE")</f>
        <v>MEDIUM</v>
      </c>
      <c r="M1979" s="144" t="str">
        <f t="shared" si="243"/>
        <v>NO</v>
      </c>
      <c r="N1979" s="374">
        <v>4.51</v>
      </c>
      <c r="O1979" s="374">
        <f t="shared" si="244"/>
        <v>5</v>
      </c>
      <c r="P1979" s="158" t="str" cm="1">
        <f t="array" ref="P1979">_xlfn.SWITCH(ROUND(N1979,0),5,"Excellent",4,"Good",3,"ok","Bad")</f>
        <v>Excellent</v>
      </c>
      <c r="Q1979" s="144">
        <v>147</v>
      </c>
      <c r="R1979" s="385">
        <v>42521</v>
      </c>
      <c r="S1979" s="385">
        <v>44009</v>
      </c>
      <c r="T1979" s="144">
        <v>430</v>
      </c>
      <c r="U1979" s="144" t="s">
        <v>69</v>
      </c>
      <c r="V1979" s="144">
        <v>306</v>
      </c>
      <c r="W1979" s="144" t="str">
        <f t="shared" si="247"/>
        <v>Active</v>
      </c>
      <c r="X1979" s="144">
        <v>430</v>
      </c>
      <c r="Y1979" s="157" t="s">
        <v>64</v>
      </c>
      <c r="Z1979" s="386">
        <v>1</v>
      </c>
      <c r="AA1979" s="386">
        <v>1</v>
      </c>
      <c r="AB1979" s="387" t="s">
        <v>65</v>
      </c>
      <c r="AC1979" s="157"/>
    </row>
    <row r="1980" spans="9:29">
      <c r="I1980" s="342">
        <v>2</v>
      </c>
      <c r="J1980" s="144" t="str">
        <f t="shared" si="245"/>
        <v>SMALL</v>
      </c>
      <c r="K1980" s="144" t="str">
        <f t="shared" si="246"/>
        <v>SMALL</v>
      </c>
      <c r="L1980" s="144" t="str" cm="1">
        <f t="array" ref="L1980">_xlfn.IFS(I1980&lt;=2,"SMALL",I1980&lt;=5,"MEDIUM",I1980&gt;5,"LARGE")</f>
        <v>SMALL</v>
      </c>
      <c r="M1980" s="144" t="str">
        <f t="shared" si="243"/>
        <v>NO</v>
      </c>
      <c r="N1980" s="374">
        <v>4.99</v>
      </c>
      <c r="O1980" s="374">
        <f t="shared" si="244"/>
        <v>5</v>
      </c>
      <c r="P1980" s="158" t="str" cm="1">
        <f t="array" ref="P1980">_xlfn.SWITCH(ROUND(N1980,0),5,"Excellent",4,"Good",3,"ok","Bad")</f>
        <v>Excellent</v>
      </c>
      <c r="Q1980" s="144">
        <v>74</v>
      </c>
      <c r="R1980" s="385">
        <v>42531</v>
      </c>
      <c r="S1980" s="385">
        <v>43989</v>
      </c>
      <c r="T1980" s="144">
        <v>2815</v>
      </c>
      <c r="U1980" s="144" t="s">
        <v>60</v>
      </c>
      <c r="V1980" s="144">
        <v>179</v>
      </c>
      <c r="W1980" s="144" t="str">
        <f t="shared" si="247"/>
        <v>Active</v>
      </c>
      <c r="X1980" s="144">
        <v>2815</v>
      </c>
      <c r="Y1980" s="157" t="s">
        <v>64</v>
      </c>
      <c r="Z1980" s="386">
        <v>0.5</v>
      </c>
      <c r="AA1980" s="386">
        <v>0.92</v>
      </c>
      <c r="AB1980" s="387" t="s">
        <v>65</v>
      </c>
      <c r="AC1980" s="157"/>
    </row>
    <row r="1981" spans="9:29">
      <c r="I1981" s="342">
        <v>2</v>
      </c>
      <c r="J1981" s="144" t="str">
        <f t="shared" si="245"/>
        <v>SMALL</v>
      </c>
      <c r="K1981" s="144" t="str">
        <f t="shared" si="246"/>
        <v>SMALL</v>
      </c>
      <c r="L1981" s="144" t="str" cm="1">
        <f t="array" ref="L1981">_xlfn.IFS(I1981&lt;=2,"SMALL",I1981&lt;=5,"MEDIUM",I1981&gt;5,"LARGE")</f>
        <v>SMALL</v>
      </c>
      <c r="M1981" s="144" t="str">
        <f t="shared" si="243"/>
        <v>NO</v>
      </c>
      <c r="N1981" s="374">
        <v>4.91</v>
      </c>
      <c r="O1981" s="374">
        <f t="shared" si="244"/>
        <v>5</v>
      </c>
      <c r="P1981" s="158" t="str" cm="1">
        <f t="array" ref="P1981">_xlfn.SWITCH(ROUND(N1981,0),5,"Excellent",4,"Good",3,"ok","Bad")</f>
        <v>Excellent</v>
      </c>
      <c r="Q1981" s="144">
        <v>92</v>
      </c>
      <c r="R1981" s="385">
        <v>42526</v>
      </c>
      <c r="S1981" s="385">
        <v>43825</v>
      </c>
      <c r="T1981" s="144">
        <v>2815</v>
      </c>
      <c r="U1981" s="144" t="s">
        <v>60</v>
      </c>
      <c r="V1981" s="144">
        <v>179</v>
      </c>
      <c r="W1981" s="144" t="str">
        <f t="shared" si="247"/>
        <v>Active</v>
      </c>
      <c r="X1981" s="144">
        <v>2815</v>
      </c>
      <c r="Y1981" s="157" t="s">
        <v>61</v>
      </c>
      <c r="Z1981" s="386">
        <v>0.8</v>
      </c>
      <c r="AA1981" s="386">
        <v>0.85</v>
      </c>
      <c r="AB1981" s="387" t="s">
        <v>65</v>
      </c>
      <c r="AC1981" s="157"/>
    </row>
    <row r="1982" spans="9:29">
      <c r="I1982" s="342">
        <v>2</v>
      </c>
      <c r="J1982" s="144" t="str">
        <f t="shared" si="245"/>
        <v>SMALL</v>
      </c>
      <c r="K1982" s="144" t="str">
        <f t="shared" si="246"/>
        <v>SMALL</v>
      </c>
      <c r="L1982" s="144" t="str" cm="1">
        <f t="array" ref="L1982">_xlfn.IFS(I1982&lt;=2,"SMALL",I1982&lt;=5,"MEDIUM",I1982&gt;5,"LARGE")</f>
        <v>SMALL</v>
      </c>
      <c r="M1982" s="144" t="str">
        <f t="shared" si="243"/>
        <v>NO</v>
      </c>
      <c r="N1982" s="374">
        <v>4.8099999999999996</v>
      </c>
      <c r="O1982" s="374">
        <f t="shared" si="244"/>
        <v>5</v>
      </c>
      <c r="P1982" s="158" t="str" cm="1">
        <f t="array" ref="P1982">_xlfn.SWITCH(ROUND(N1982,0),5,"Excellent",4,"Good",3,"ok","Bad")</f>
        <v>Excellent</v>
      </c>
      <c r="Q1982" s="144">
        <v>26</v>
      </c>
      <c r="R1982" s="385">
        <v>42631</v>
      </c>
      <c r="S1982" s="385">
        <v>43982</v>
      </c>
      <c r="T1982" s="144">
        <v>281</v>
      </c>
      <c r="U1982" s="144" t="s">
        <v>69</v>
      </c>
      <c r="V1982" s="144">
        <v>27</v>
      </c>
      <c r="W1982" s="144" t="str">
        <f t="shared" si="247"/>
        <v>Active</v>
      </c>
      <c r="X1982" s="144">
        <v>281</v>
      </c>
      <c r="Y1982" s="157" t="s">
        <v>122</v>
      </c>
      <c r="Z1982" s="386">
        <v>0</v>
      </c>
      <c r="AA1982" s="386">
        <v>0.67</v>
      </c>
      <c r="AB1982" s="387" t="s">
        <v>65</v>
      </c>
      <c r="AC1982" s="157"/>
    </row>
    <row r="1983" spans="9:29">
      <c r="I1983" s="342">
        <v>3</v>
      </c>
      <c r="J1983" s="144" t="str">
        <f t="shared" si="245"/>
        <v>LARGE</v>
      </c>
      <c r="K1983" s="144" t="str">
        <f t="shared" si="246"/>
        <v>MEDIUM</v>
      </c>
      <c r="L1983" s="144" t="str" cm="1">
        <f t="array" ref="L1983">_xlfn.IFS(I1983&lt;=2,"SMALL",I1983&lt;=5,"MEDIUM",I1983&gt;5,"LARGE")</f>
        <v>MEDIUM</v>
      </c>
      <c r="M1983" s="144" t="str">
        <f t="shared" si="243"/>
        <v>NO</v>
      </c>
      <c r="N1983" s="374">
        <v>5</v>
      </c>
      <c r="O1983" s="374">
        <f t="shared" si="244"/>
        <v>5</v>
      </c>
      <c r="P1983" s="158" t="str" cm="1">
        <f t="array" ref="P1983">_xlfn.SWITCH(ROUND(N1983,0),5,"Excellent",4,"Good",3,"ok","Bad")</f>
        <v>Excellent</v>
      </c>
      <c r="Q1983" s="144">
        <v>3</v>
      </c>
      <c r="R1983" s="385">
        <v>43264</v>
      </c>
      <c r="S1983" s="385">
        <v>43819</v>
      </c>
      <c r="T1983" s="144">
        <v>1605</v>
      </c>
      <c r="U1983" s="144" t="s">
        <v>69</v>
      </c>
      <c r="V1983" s="144">
        <v>365</v>
      </c>
      <c r="W1983" s="144" t="str">
        <f t="shared" si="247"/>
        <v>Active</v>
      </c>
      <c r="X1983" s="144">
        <v>1605</v>
      </c>
      <c r="Y1983" s="157" t="s">
        <v>61</v>
      </c>
      <c r="Z1983" s="386">
        <v>0.88</v>
      </c>
      <c r="AA1983" s="386">
        <v>0.75</v>
      </c>
      <c r="AB1983" s="387" t="s">
        <v>65</v>
      </c>
      <c r="AC1983" s="157"/>
    </row>
    <row r="1984" spans="9:29">
      <c r="I1984" s="342">
        <v>1</v>
      </c>
      <c r="J1984" s="144" t="str">
        <f t="shared" si="245"/>
        <v>SMALL</v>
      </c>
      <c r="K1984" s="144" t="str">
        <f t="shared" si="246"/>
        <v>SMALL</v>
      </c>
      <c r="L1984" s="144" t="str" cm="1">
        <f t="array" ref="L1984">_xlfn.IFS(I1984&lt;=2,"SMALL",I1984&lt;=5,"MEDIUM",I1984&gt;5,"LARGE")</f>
        <v>SMALL</v>
      </c>
      <c r="M1984" s="144" t="str">
        <f t="shared" si="243"/>
        <v>NO</v>
      </c>
      <c r="N1984" s="374">
        <v>5</v>
      </c>
      <c r="O1984" s="374">
        <f t="shared" si="244"/>
        <v>5</v>
      </c>
      <c r="P1984" s="158" t="str" cm="1">
        <f t="array" ref="P1984">_xlfn.SWITCH(ROUND(N1984,0),5,"Excellent",4,"Good",3,"ok","Bad")</f>
        <v>Excellent</v>
      </c>
      <c r="Q1984" s="144">
        <v>4</v>
      </c>
      <c r="R1984" s="385">
        <v>42857</v>
      </c>
      <c r="S1984" s="385">
        <v>43302</v>
      </c>
      <c r="T1984" s="144">
        <v>932</v>
      </c>
      <c r="U1984" s="144" t="s">
        <v>60</v>
      </c>
      <c r="V1984" s="144">
        <v>90</v>
      </c>
      <c r="W1984" s="144" t="str">
        <f t="shared" si="247"/>
        <v>Active</v>
      </c>
      <c r="X1984" s="144">
        <v>932</v>
      </c>
      <c r="Y1984" s="157" t="s">
        <v>64</v>
      </c>
      <c r="Z1984" s="386">
        <v>1</v>
      </c>
      <c r="AA1984" s="386">
        <v>0.75</v>
      </c>
      <c r="AB1984" s="387" t="s">
        <v>65</v>
      </c>
      <c r="AC1984" s="157"/>
    </row>
    <row r="1985" spans="9:29">
      <c r="I1985" s="342">
        <v>1</v>
      </c>
      <c r="J1985" s="144" t="str">
        <f t="shared" si="245"/>
        <v>SMALL</v>
      </c>
      <c r="K1985" s="144" t="str">
        <f t="shared" si="246"/>
        <v>SMALL</v>
      </c>
      <c r="L1985" s="144" t="str" cm="1">
        <f t="array" ref="L1985">_xlfn.IFS(I1985&lt;=2,"SMALL",I1985&lt;=5,"MEDIUM",I1985&gt;5,"LARGE")</f>
        <v>SMALL</v>
      </c>
      <c r="M1985" s="144" t="str">
        <f t="shared" si="243"/>
        <v>NO</v>
      </c>
      <c r="N1985" s="374">
        <v>5</v>
      </c>
      <c r="O1985" s="374">
        <f t="shared" si="244"/>
        <v>5</v>
      </c>
      <c r="P1985" s="158" t="str" cm="1">
        <f t="array" ref="P1985">_xlfn.SWITCH(ROUND(N1985,0),5,"Excellent",4,"Good",3,"ok","Bad")</f>
        <v>Excellent</v>
      </c>
      <c r="Q1985" s="144">
        <v>8</v>
      </c>
      <c r="R1985" s="385">
        <v>42549</v>
      </c>
      <c r="S1985" s="385">
        <v>43714</v>
      </c>
      <c r="T1985" s="144">
        <v>1146</v>
      </c>
      <c r="U1985" s="144" t="s">
        <v>60</v>
      </c>
      <c r="V1985" s="144">
        <v>364</v>
      </c>
      <c r="W1985" s="144" t="str">
        <f t="shared" si="247"/>
        <v>Active</v>
      </c>
      <c r="X1985" s="144">
        <v>1146</v>
      </c>
      <c r="Y1985" s="157" t="s">
        <v>64</v>
      </c>
      <c r="Z1985" s="386">
        <v>1</v>
      </c>
      <c r="AA1985" s="386">
        <v>0.98</v>
      </c>
      <c r="AB1985" s="387" t="s">
        <v>62</v>
      </c>
      <c r="AC1985" s="157"/>
    </row>
    <row r="1986" spans="9:29">
      <c r="I1986" s="342">
        <v>2</v>
      </c>
      <c r="J1986" s="144" t="str">
        <f t="shared" si="245"/>
        <v>SMALL</v>
      </c>
      <c r="K1986" s="144" t="str">
        <f t="shared" si="246"/>
        <v>SMALL</v>
      </c>
      <c r="L1986" s="144" t="str" cm="1">
        <f t="array" ref="L1986">_xlfn.IFS(I1986&lt;=2,"SMALL",I1986&lt;=5,"MEDIUM",I1986&gt;5,"LARGE")</f>
        <v>SMALL</v>
      </c>
      <c r="M1986" s="144" t="str">
        <f t="shared" si="243"/>
        <v>NO</v>
      </c>
      <c r="N1986" s="374">
        <v>4.5</v>
      </c>
      <c r="O1986" s="374">
        <f t="shared" si="244"/>
        <v>5</v>
      </c>
      <c r="P1986" s="158" t="str" cm="1">
        <f t="array" ref="P1986">_xlfn.SWITCH(ROUND(N1986,0),5,"Excellent",4,"Good",3,"ok","Bad")</f>
        <v>Excellent</v>
      </c>
      <c r="Q1986" s="144">
        <v>4</v>
      </c>
      <c r="R1986" s="385">
        <v>42644</v>
      </c>
      <c r="S1986" s="385">
        <v>43830</v>
      </c>
      <c r="T1986" s="144">
        <v>985</v>
      </c>
      <c r="U1986" s="144" t="s">
        <v>60</v>
      </c>
      <c r="V1986" s="144">
        <v>365</v>
      </c>
      <c r="W1986" s="144" t="str">
        <f t="shared" si="247"/>
        <v>Active</v>
      </c>
      <c r="X1986" s="144">
        <v>985</v>
      </c>
      <c r="Y1986" s="157" t="s">
        <v>122</v>
      </c>
      <c r="Z1986" s="386">
        <v>0.4</v>
      </c>
      <c r="AA1986" s="386">
        <v>0.85</v>
      </c>
      <c r="AB1986" s="387" t="s">
        <v>62</v>
      </c>
      <c r="AC1986" s="157"/>
    </row>
    <row r="1987" spans="9:29">
      <c r="I1987" s="342">
        <v>5</v>
      </c>
      <c r="J1987" s="144" t="str">
        <f t="shared" si="245"/>
        <v>LARGE</v>
      </c>
      <c r="K1987" s="144" t="str">
        <f t="shared" si="246"/>
        <v>MEDIUM</v>
      </c>
      <c r="L1987" s="144" t="str" cm="1">
        <f t="array" ref="L1987">_xlfn.IFS(I1987&lt;=2,"SMALL",I1987&lt;=5,"MEDIUM",I1987&gt;5,"LARGE")</f>
        <v>MEDIUM</v>
      </c>
      <c r="M1987" s="144" t="str">
        <f t="shared" si="243"/>
        <v>NO</v>
      </c>
      <c r="N1987" s="374">
        <v>4.2</v>
      </c>
      <c r="O1987" s="374">
        <f t="shared" si="244"/>
        <v>4</v>
      </c>
      <c r="P1987" s="158" t="str" cm="1">
        <f t="array" ref="P1987">_xlfn.SWITCH(ROUND(N1987,0),5,"Excellent",4,"Good",3,"ok","Bad")</f>
        <v>Good</v>
      </c>
      <c r="Q1987" s="144">
        <v>5</v>
      </c>
      <c r="R1987" s="385">
        <v>42594</v>
      </c>
      <c r="S1987" s="385">
        <v>42742</v>
      </c>
      <c r="T1987" s="144">
        <v>302</v>
      </c>
      <c r="U1987" s="144" t="s">
        <v>69</v>
      </c>
      <c r="V1987" s="144">
        <v>167</v>
      </c>
      <c r="W1987" s="144" t="str">
        <f t="shared" si="247"/>
        <v>Active</v>
      </c>
      <c r="X1987" s="144">
        <v>302</v>
      </c>
      <c r="Y1987" s="157" t="s">
        <v>64</v>
      </c>
      <c r="Z1987" s="386">
        <v>1</v>
      </c>
      <c r="AA1987" s="386">
        <v>1</v>
      </c>
      <c r="AB1987" s="387" t="s">
        <v>65</v>
      </c>
      <c r="AC1987" s="157"/>
    </row>
    <row r="1988" spans="9:29">
      <c r="I1988" s="342">
        <v>2</v>
      </c>
      <c r="J1988" s="144" t="str">
        <f t="shared" si="245"/>
        <v>SMALL</v>
      </c>
      <c r="K1988" s="144" t="str">
        <f t="shared" si="246"/>
        <v>SMALL</v>
      </c>
      <c r="L1988" s="144" t="str" cm="1">
        <f t="array" ref="L1988">_xlfn.IFS(I1988&lt;=2,"SMALL",I1988&lt;=5,"MEDIUM",I1988&gt;5,"LARGE")</f>
        <v>SMALL</v>
      </c>
      <c r="M1988" s="144" t="str">
        <f t="shared" si="243"/>
        <v>NO</v>
      </c>
      <c r="N1988" s="374">
        <v>5</v>
      </c>
      <c r="O1988" s="374">
        <f t="shared" si="244"/>
        <v>5</v>
      </c>
      <c r="P1988" s="158" t="str" cm="1">
        <f t="array" ref="P1988">_xlfn.SWITCH(ROUND(N1988,0),5,"Excellent",4,"Good",3,"ok","Bad")</f>
        <v>Excellent</v>
      </c>
      <c r="Q1988" s="144">
        <v>32</v>
      </c>
      <c r="R1988" s="385">
        <v>43023</v>
      </c>
      <c r="S1988" s="385">
        <v>43903</v>
      </c>
      <c r="T1988" s="144">
        <v>1978</v>
      </c>
      <c r="U1988" s="144" t="s">
        <v>60</v>
      </c>
      <c r="V1988" s="144">
        <v>38</v>
      </c>
      <c r="W1988" s="144" t="str">
        <f t="shared" si="247"/>
        <v>Active</v>
      </c>
      <c r="X1988" s="144">
        <v>1978</v>
      </c>
      <c r="Y1988" s="157" t="s">
        <v>64</v>
      </c>
      <c r="Z1988" s="386">
        <v>1</v>
      </c>
      <c r="AA1988" s="386">
        <v>1</v>
      </c>
      <c r="AB1988" s="387" t="s">
        <v>65</v>
      </c>
      <c r="AC1988" s="157"/>
    </row>
    <row r="1989" spans="9:29">
      <c r="I1989" s="342">
        <v>2</v>
      </c>
      <c r="J1989" s="144" t="str">
        <f t="shared" si="245"/>
        <v>SMALL</v>
      </c>
      <c r="K1989" s="144" t="str">
        <f t="shared" si="246"/>
        <v>SMALL</v>
      </c>
      <c r="L1989" s="144" t="str" cm="1">
        <f t="array" ref="L1989">_xlfn.IFS(I1989&lt;=2,"SMALL",I1989&lt;=5,"MEDIUM",I1989&gt;5,"LARGE")</f>
        <v>SMALL</v>
      </c>
      <c r="M1989" s="144" t="str">
        <f t="shared" ref="M1989:M2052" si="248">IF(AND(N1989&gt;=4.8,Q1989&gt;100),"YES","NO")</f>
        <v>NO</v>
      </c>
      <c r="N1989" s="374">
        <v>4.97</v>
      </c>
      <c r="O1989" s="374">
        <f t="shared" ref="O1989:O2052" si="249">ROUND(N1989,0)</f>
        <v>5</v>
      </c>
      <c r="P1989" s="158" t="str" cm="1">
        <f t="array" ref="P1989">_xlfn.SWITCH(ROUND(N1989,0),5,"Excellent",4,"Good",3,"ok","Bad")</f>
        <v>Excellent</v>
      </c>
      <c r="Q1989" s="144">
        <v>36</v>
      </c>
      <c r="R1989" s="385">
        <v>42512</v>
      </c>
      <c r="S1989" s="385">
        <v>44019</v>
      </c>
      <c r="T1989" s="144">
        <v>2822</v>
      </c>
      <c r="U1989" s="144" t="s">
        <v>69</v>
      </c>
      <c r="V1989" s="144">
        <v>305</v>
      </c>
      <c r="W1989" s="144" t="str">
        <f t="shared" si="247"/>
        <v>Active</v>
      </c>
      <c r="X1989" s="144">
        <v>2822</v>
      </c>
      <c r="Y1989" s="157" t="s">
        <v>61</v>
      </c>
      <c r="Z1989" s="386">
        <v>1</v>
      </c>
      <c r="AA1989" s="386">
        <v>0.7</v>
      </c>
      <c r="AB1989" s="387" t="s">
        <v>62</v>
      </c>
      <c r="AC1989" s="157"/>
    </row>
    <row r="1990" spans="9:29">
      <c r="I1990" s="342">
        <v>4</v>
      </c>
      <c r="J1990" s="144" t="str">
        <f t="shared" ref="J1990:J2053" si="250">IF(I1990&lt;=2,"SMALL","LARGE")</f>
        <v>LARGE</v>
      </c>
      <c r="K1990" s="144" t="str">
        <f t="shared" ref="K1990:K2053" si="251">IF(I1990&lt;=2,"SMALL",IF(I1990&lt;=5,"MEDIUM","LARGE"))</f>
        <v>MEDIUM</v>
      </c>
      <c r="L1990" s="144" t="str" cm="1">
        <f t="array" ref="L1990">_xlfn.IFS(I1990&lt;=2,"SMALL",I1990&lt;=5,"MEDIUM",I1990&gt;5,"LARGE")</f>
        <v>MEDIUM</v>
      </c>
      <c r="M1990" s="144" t="str">
        <f t="shared" si="248"/>
        <v>YES</v>
      </c>
      <c r="N1990" s="374">
        <v>4.92</v>
      </c>
      <c r="O1990" s="374">
        <f t="shared" si="249"/>
        <v>5</v>
      </c>
      <c r="P1990" s="158" t="str" cm="1">
        <f t="array" ref="P1990">_xlfn.SWITCH(ROUND(N1990,0),5,"Excellent",4,"Good",3,"ok","Bad")</f>
        <v>Excellent</v>
      </c>
      <c r="Q1990" s="144">
        <v>159</v>
      </c>
      <c r="R1990" s="385">
        <v>42515</v>
      </c>
      <c r="S1990" s="385">
        <v>43885</v>
      </c>
      <c r="T1990" s="144">
        <v>2538</v>
      </c>
      <c r="U1990" s="144" t="s">
        <v>69</v>
      </c>
      <c r="V1990" s="144">
        <v>0</v>
      </c>
      <c r="W1990" s="144" t="str">
        <f t="shared" ref="W1990:W2053" si="252">IF(NOT(V1990=0),"Active","Inactive")</f>
        <v>Inactive</v>
      </c>
      <c r="X1990" s="144">
        <v>2538</v>
      </c>
      <c r="Y1990" s="157" t="s">
        <v>61</v>
      </c>
      <c r="Z1990" s="386">
        <v>1</v>
      </c>
      <c r="AA1990" s="386">
        <v>0.44</v>
      </c>
      <c r="AB1990" s="387" t="s">
        <v>62</v>
      </c>
      <c r="AC1990" s="157"/>
    </row>
    <row r="1991" spans="9:29">
      <c r="I1991" s="342">
        <v>3</v>
      </c>
      <c r="J1991" s="144" t="str">
        <f t="shared" si="250"/>
        <v>LARGE</v>
      </c>
      <c r="K1991" s="144" t="str">
        <f t="shared" si="251"/>
        <v>MEDIUM</v>
      </c>
      <c r="L1991" s="144" t="str" cm="1">
        <f t="array" ref="L1991">_xlfn.IFS(I1991&lt;=2,"SMALL",I1991&lt;=5,"MEDIUM",I1991&gt;5,"LARGE")</f>
        <v>MEDIUM</v>
      </c>
      <c r="M1991" s="144" t="str">
        <f t="shared" si="248"/>
        <v>NO</v>
      </c>
      <c r="N1991" s="374">
        <v>4.7300000000000004</v>
      </c>
      <c r="O1991" s="374">
        <f t="shared" si="249"/>
        <v>5</v>
      </c>
      <c r="P1991" s="158" t="str" cm="1">
        <f t="array" ref="P1991">_xlfn.SWITCH(ROUND(N1991,0),5,"Excellent",4,"Good",3,"ok","Bad")</f>
        <v>Excellent</v>
      </c>
      <c r="Q1991" s="144">
        <v>83</v>
      </c>
      <c r="R1991" s="385">
        <v>42519</v>
      </c>
      <c r="S1991" s="385">
        <v>43807</v>
      </c>
      <c r="T1991" s="144">
        <v>2825</v>
      </c>
      <c r="U1991" s="144" t="s">
        <v>69</v>
      </c>
      <c r="V1991" s="144">
        <v>179</v>
      </c>
      <c r="W1991" s="144" t="str">
        <f t="shared" si="252"/>
        <v>Active</v>
      </c>
      <c r="X1991" s="144">
        <v>2825</v>
      </c>
      <c r="Y1991" s="157" t="s">
        <v>70</v>
      </c>
      <c r="Z1991" s="386">
        <v>0.92</v>
      </c>
      <c r="AA1991" s="386">
        <v>0.92</v>
      </c>
      <c r="AB1991" s="387" t="s">
        <v>62</v>
      </c>
      <c r="AC1991" s="157"/>
    </row>
    <row r="1992" spans="9:29">
      <c r="I1992" s="342">
        <v>3</v>
      </c>
      <c r="J1992" s="144" t="str">
        <f t="shared" si="250"/>
        <v>LARGE</v>
      </c>
      <c r="K1992" s="144" t="str">
        <f t="shared" si="251"/>
        <v>MEDIUM</v>
      </c>
      <c r="L1992" s="144" t="str" cm="1">
        <f t="array" ref="L1992">_xlfn.IFS(I1992&lt;=2,"SMALL",I1992&lt;=5,"MEDIUM",I1992&gt;5,"LARGE")</f>
        <v>MEDIUM</v>
      </c>
      <c r="M1992" s="144" t="str">
        <f t="shared" si="248"/>
        <v>YES</v>
      </c>
      <c r="N1992" s="374">
        <v>4.91</v>
      </c>
      <c r="O1992" s="374">
        <f t="shared" si="249"/>
        <v>5</v>
      </c>
      <c r="P1992" s="158" t="str" cm="1">
        <f t="array" ref="P1992">_xlfn.SWITCH(ROUND(N1992,0),5,"Excellent",4,"Good",3,"ok","Bad")</f>
        <v>Excellent</v>
      </c>
      <c r="Q1992" s="144">
        <v>161</v>
      </c>
      <c r="R1992" s="385">
        <v>42568</v>
      </c>
      <c r="S1992" s="385">
        <v>44042</v>
      </c>
      <c r="T1992" s="144">
        <v>679</v>
      </c>
      <c r="U1992" s="144" t="s">
        <v>69</v>
      </c>
      <c r="V1992" s="144">
        <v>158</v>
      </c>
      <c r="W1992" s="144" t="str">
        <f t="shared" si="252"/>
        <v>Active</v>
      </c>
      <c r="X1992" s="144">
        <v>679</v>
      </c>
      <c r="Y1992" s="157" t="s">
        <v>64</v>
      </c>
      <c r="Z1992" s="386">
        <v>1</v>
      </c>
      <c r="AA1992" s="386">
        <v>0.87</v>
      </c>
      <c r="AB1992" s="387" t="s">
        <v>62</v>
      </c>
      <c r="AC1992" s="157"/>
    </row>
    <row r="1993" spans="9:29">
      <c r="I1993" s="342">
        <v>5</v>
      </c>
      <c r="J1993" s="144" t="str">
        <f t="shared" si="250"/>
        <v>LARGE</v>
      </c>
      <c r="K1993" s="144" t="str">
        <f t="shared" si="251"/>
        <v>MEDIUM</v>
      </c>
      <c r="L1993" s="144" t="str" cm="1">
        <f t="array" ref="L1993">_xlfn.IFS(I1993&lt;=2,"SMALL",I1993&lt;=5,"MEDIUM",I1993&gt;5,"LARGE")</f>
        <v>MEDIUM</v>
      </c>
      <c r="M1993" s="144" t="str">
        <f t="shared" si="248"/>
        <v>NO</v>
      </c>
      <c r="N1993" s="374">
        <v>4.74</v>
      </c>
      <c r="O1993" s="374">
        <f t="shared" si="249"/>
        <v>5</v>
      </c>
      <c r="P1993" s="158" t="str" cm="1">
        <f t="array" ref="P1993">_xlfn.SWITCH(ROUND(N1993,0),5,"Excellent",4,"Good",3,"ok","Bad")</f>
        <v>Excellent</v>
      </c>
      <c r="Q1993" s="144">
        <v>115</v>
      </c>
      <c r="R1993" s="385">
        <v>42514</v>
      </c>
      <c r="S1993" s="385">
        <v>43997</v>
      </c>
      <c r="T1993" s="144">
        <v>2771</v>
      </c>
      <c r="U1993" s="144" t="s">
        <v>69</v>
      </c>
      <c r="V1993" s="144">
        <v>335</v>
      </c>
      <c r="W1993" s="144" t="str">
        <f t="shared" si="252"/>
        <v>Active</v>
      </c>
      <c r="X1993" s="144">
        <v>2771</v>
      </c>
      <c r="Y1993" s="157" t="s">
        <v>64</v>
      </c>
      <c r="Z1993" s="386">
        <v>1</v>
      </c>
      <c r="AA1993" s="386">
        <v>0.5</v>
      </c>
      <c r="AB1993" s="387" t="s">
        <v>65</v>
      </c>
      <c r="AC1993" s="157"/>
    </row>
    <row r="1994" spans="9:29">
      <c r="I1994" s="342">
        <v>2</v>
      </c>
      <c r="J1994" s="144" t="str">
        <f t="shared" si="250"/>
        <v>SMALL</v>
      </c>
      <c r="K1994" s="144" t="str">
        <f t="shared" si="251"/>
        <v>SMALL</v>
      </c>
      <c r="L1994" s="144" t="str" cm="1">
        <f t="array" ref="L1994">_xlfn.IFS(I1994&lt;=2,"SMALL",I1994&lt;=5,"MEDIUM",I1994&gt;5,"LARGE")</f>
        <v>SMALL</v>
      </c>
      <c r="M1994" s="144" t="str">
        <f t="shared" si="248"/>
        <v>NO</v>
      </c>
      <c r="N1994" s="374">
        <v>4.71</v>
      </c>
      <c r="O1994" s="374">
        <f t="shared" si="249"/>
        <v>5</v>
      </c>
      <c r="P1994" s="158" t="str" cm="1">
        <f t="array" ref="P1994">_xlfn.SWITCH(ROUND(N1994,0),5,"Excellent",4,"Good",3,"ok","Bad")</f>
        <v>Excellent</v>
      </c>
      <c r="Q1994" s="144">
        <v>298</v>
      </c>
      <c r="R1994" s="385">
        <v>42527</v>
      </c>
      <c r="S1994" s="385">
        <v>44039</v>
      </c>
      <c r="T1994" s="144">
        <v>2571</v>
      </c>
      <c r="U1994" s="144" t="s">
        <v>60</v>
      </c>
      <c r="V1994" s="144">
        <v>64</v>
      </c>
      <c r="W1994" s="144" t="str">
        <f t="shared" si="252"/>
        <v>Active</v>
      </c>
      <c r="X1994" s="144">
        <v>2571</v>
      </c>
      <c r="Y1994" s="157" t="s">
        <v>61</v>
      </c>
      <c r="Z1994" s="386">
        <v>1</v>
      </c>
      <c r="AA1994" s="386">
        <v>0.77</v>
      </c>
      <c r="AB1994" s="387" t="s">
        <v>62</v>
      </c>
      <c r="AC1994" s="157"/>
    </row>
    <row r="1995" spans="9:29">
      <c r="I1995" s="342">
        <v>6</v>
      </c>
      <c r="J1995" s="144" t="str">
        <f t="shared" si="250"/>
        <v>LARGE</v>
      </c>
      <c r="K1995" s="144" t="str">
        <f t="shared" si="251"/>
        <v>LARGE</v>
      </c>
      <c r="L1995" s="144" t="str" cm="1">
        <f t="array" ref="L1995">_xlfn.IFS(I1995&lt;=2,"SMALL",I1995&lt;=5,"MEDIUM",I1995&gt;5,"LARGE")</f>
        <v>LARGE</v>
      </c>
      <c r="M1995" s="144" t="str">
        <f t="shared" si="248"/>
        <v>NO</v>
      </c>
      <c r="N1995" s="374">
        <v>5</v>
      </c>
      <c r="O1995" s="374">
        <f t="shared" si="249"/>
        <v>5</v>
      </c>
      <c r="P1995" s="158" t="str" cm="1">
        <f t="array" ref="P1995">_xlfn.SWITCH(ROUND(N1995,0),5,"Excellent",4,"Good",3,"ok","Bad")</f>
        <v>Excellent</v>
      </c>
      <c r="Q1995" s="144">
        <v>13</v>
      </c>
      <c r="R1995" s="385">
        <v>42520</v>
      </c>
      <c r="S1995" s="385">
        <v>43828</v>
      </c>
      <c r="T1995" s="144">
        <v>1014</v>
      </c>
      <c r="U1995" s="144" t="s">
        <v>69</v>
      </c>
      <c r="V1995" s="144">
        <v>2</v>
      </c>
      <c r="W1995" s="144" t="str">
        <f t="shared" si="252"/>
        <v>Active</v>
      </c>
      <c r="X1995" s="144">
        <v>1014</v>
      </c>
      <c r="Y1995" s="157" t="s">
        <v>70</v>
      </c>
      <c r="Z1995" s="386">
        <v>1</v>
      </c>
      <c r="AA1995" s="386">
        <v>1</v>
      </c>
      <c r="AB1995" s="387" t="s">
        <v>65</v>
      </c>
      <c r="AC1995" s="157"/>
    </row>
    <row r="1996" spans="9:29">
      <c r="I1996" s="342">
        <v>5</v>
      </c>
      <c r="J1996" s="144" t="str">
        <f t="shared" si="250"/>
        <v>LARGE</v>
      </c>
      <c r="K1996" s="144" t="str">
        <f t="shared" si="251"/>
        <v>MEDIUM</v>
      </c>
      <c r="L1996" s="144" t="str" cm="1">
        <f t="array" ref="L1996">_xlfn.IFS(I1996&lt;=2,"SMALL",I1996&lt;=5,"MEDIUM",I1996&gt;5,"LARGE")</f>
        <v>MEDIUM</v>
      </c>
      <c r="M1996" s="144" t="str">
        <f t="shared" si="248"/>
        <v>YES</v>
      </c>
      <c r="N1996" s="374">
        <v>4.9800000000000004</v>
      </c>
      <c r="O1996" s="374">
        <f t="shared" si="249"/>
        <v>5</v>
      </c>
      <c r="P1996" s="158" t="str" cm="1">
        <f t="array" ref="P1996">_xlfn.SWITCH(ROUND(N1996,0),5,"Excellent",4,"Good",3,"ok","Bad")</f>
        <v>Excellent</v>
      </c>
      <c r="Q1996" s="144">
        <v>184</v>
      </c>
      <c r="R1996" s="385">
        <v>42593</v>
      </c>
      <c r="S1996" s="385">
        <v>43905</v>
      </c>
      <c r="T1996" s="144">
        <v>1383</v>
      </c>
      <c r="U1996" s="144" t="s">
        <v>69</v>
      </c>
      <c r="V1996" s="144">
        <v>346</v>
      </c>
      <c r="W1996" s="144" t="str">
        <f t="shared" si="252"/>
        <v>Active</v>
      </c>
      <c r="X1996" s="144">
        <v>1383</v>
      </c>
      <c r="Y1996" s="157" t="s">
        <v>64</v>
      </c>
      <c r="Z1996" s="386">
        <v>1</v>
      </c>
      <c r="AA1996" s="386">
        <v>0.73</v>
      </c>
      <c r="AB1996" s="387" t="s">
        <v>65</v>
      </c>
      <c r="AC1996" s="157"/>
    </row>
    <row r="1997" spans="9:29">
      <c r="I1997" s="342">
        <v>4</v>
      </c>
      <c r="J1997" s="144" t="str">
        <f t="shared" si="250"/>
        <v>LARGE</v>
      </c>
      <c r="K1997" s="144" t="str">
        <f t="shared" si="251"/>
        <v>MEDIUM</v>
      </c>
      <c r="L1997" s="144" t="str" cm="1">
        <f t="array" ref="L1997">_xlfn.IFS(I1997&lt;=2,"SMALL",I1997&lt;=5,"MEDIUM",I1997&gt;5,"LARGE")</f>
        <v>MEDIUM</v>
      </c>
      <c r="M1997" s="144" t="str">
        <f t="shared" si="248"/>
        <v>YES</v>
      </c>
      <c r="N1997" s="374">
        <v>4.9800000000000004</v>
      </c>
      <c r="O1997" s="374">
        <f t="shared" si="249"/>
        <v>5</v>
      </c>
      <c r="P1997" s="158" t="str" cm="1">
        <f t="array" ref="P1997">_xlfn.SWITCH(ROUND(N1997,0),5,"Excellent",4,"Good",3,"ok","Bad")</f>
        <v>Excellent</v>
      </c>
      <c r="Q1997" s="144">
        <v>127</v>
      </c>
      <c r="R1997" s="385">
        <v>42511</v>
      </c>
      <c r="S1997" s="385">
        <v>43968</v>
      </c>
      <c r="T1997" s="144">
        <v>2826</v>
      </c>
      <c r="U1997" s="144" t="s">
        <v>69</v>
      </c>
      <c r="V1997" s="144">
        <v>149</v>
      </c>
      <c r="W1997" s="144" t="str">
        <f t="shared" si="252"/>
        <v>Active</v>
      </c>
      <c r="X1997" s="144">
        <v>2826</v>
      </c>
      <c r="Y1997" s="157" t="s">
        <v>61</v>
      </c>
      <c r="Z1997" s="386">
        <v>1</v>
      </c>
      <c r="AA1997" s="386">
        <v>0.98</v>
      </c>
      <c r="AB1997" s="387" t="s">
        <v>62</v>
      </c>
      <c r="AC1997" s="157"/>
    </row>
    <row r="1998" spans="9:29">
      <c r="I1998" s="342">
        <v>1</v>
      </c>
      <c r="J1998" s="144" t="str">
        <f t="shared" si="250"/>
        <v>SMALL</v>
      </c>
      <c r="K1998" s="144" t="str">
        <f t="shared" si="251"/>
        <v>SMALL</v>
      </c>
      <c r="L1998" s="144" t="str" cm="1">
        <f t="array" ref="L1998">_xlfn.IFS(I1998&lt;=2,"SMALL",I1998&lt;=5,"MEDIUM",I1998&gt;5,"LARGE")</f>
        <v>SMALL</v>
      </c>
      <c r="M1998" s="144" t="str">
        <f t="shared" si="248"/>
        <v>NO</v>
      </c>
      <c r="N1998" s="374">
        <v>5</v>
      </c>
      <c r="O1998" s="374">
        <f t="shared" si="249"/>
        <v>5</v>
      </c>
      <c r="P1998" s="158" t="str" cm="1">
        <f t="array" ref="P1998">_xlfn.SWITCH(ROUND(N1998,0),5,"Excellent",4,"Good",3,"ok","Bad")</f>
        <v>Excellent</v>
      </c>
      <c r="Q1998" s="144">
        <v>6</v>
      </c>
      <c r="R1998" s="385">
        <v>43020</v>
      </c>
      <c r="S1998" s="385">
        <v>43906</v>
      </c>
      <c r="T1998" s="144">
        <v>441</v>
      </c>
      <c r="U1998" s="144" t="s">
        <v>60</v>
      </c>
      <c r="V1998" s="144">
        <v>44</v>
      </c>
      <c r="W1998" s="144" t="str">
        <f t="shared" si="252"/>
        <v>Active</v>
      </c>
      <c r="X1998" s="144">
        <v>441</v>
      </c>
      <c r="Y1998" s="157" t="s">
        <v>61</v>
      </c>
      <c r="Z1998" s="386">
        <v>1</v>
      </c>
      <c r="AA1998" s="386">
        <v>0.77</v>
      </c>
      <c r="AB1998" s="387" t="s">
        <v>65</v>
      </c>
      <c r="AC1998" s="157"/>
    </row>
    <row r="1999" spans="9:29">
      <c r="I1999" s="342">
        <v>5</v>
      </c>
      <c r="J1999" s="144" t="str">
        <f t="shared" si="250"/>
        <v>LARGE</v>
      </c>
      <c r="K1999" s="144" t="str">
        <f t="shared" si="251"/>
        <v>MEDIUM</v>
      </c>
      <c r="L1999" s="144" t="str" cm="1">
        <f t="array" ref="L1999">_xlfn.IFS(I1999&lt;=2,"SMALL",I1999&lt;=5,"MEDIUM",I1999&gt;5,"LARGE")</f>
        <v>MEDIUM</v>
      </c>
      <c r="M1999" s="144" t="str">
        <f t="shared" si="248"/>
        <v>YES</v>
      </c>
      <c r="N1999" s="374">
        <v>4.95</v>
      </c>
      <c r="O1999" s="374">
        <f t="shared" si="249"/>
        <v>5</v>
      </c>
      <c r="P1999" s="158" t="str" cm="1">
        <f t="array" ref="P1999">_xlfn.SWITCH(ROUND(N1999,0),5,"Excellent",4,"Good",3,"ok","Bad")</f>
        <v>Excellent</v>
      </c>
      <c r="Q1999" s="144">
        <v>118</v>
      </c>
      <c r="R1999" s="385">
        <v>42537</v>
      </c>
      <c r="S1999" s="385">
        <v>43886</v>
      </c>
      <c r="T1999" s="144">
        <v>1489</v>
      </c>
      <c r="U1999" s="144" t="s">
        <v>69</v>
      </c>
      <c r="V1999" s="144">
        <v>44</v>
      </c>
      <c r="W1999" s="144" t="str">
        <f t="shared" si="252"/>
        <v>Active</v>
      </c>
      <c r="X1999" s="144">
        <v>1489</v>
      </c>
      <c r="Y1999" s="157" t="s">
        <v>61</v>
      </c>
      <c r="Z1999" s="386">
        <v>0.93</v>
      </c>
      <c r="AA1999" s="386">
        <v>0.8</v>
      </c>
      <c r="AB1999" s="387" t="s">
        <v>65</v>
      </c>
      <c r="AC1999" s="157"/>
    </row>
    <row r="2000" spans="9:29">
      <c r="I2000" s="342">
        <v>6</v>
      </c>
      <c r="J2000" s="144" t="str">
        <f t="shared" si="250"/>
        <v>LARGE</v>
      </c>
      <c r="K2000" s="144" t="str">
        <f t="shared" si="251"/>
        <v>LARGE</v>
      </c>
      <c r="L2000" s="144" t="str" cm="1">
        <f t="array" ref="L2000">_xlfn.IFS(I2000&lt;=2,"SMALL",I2000&lt;=5,"MEDIUM",I2000&gt;5,"LARGE")</f>
        <v>LARGE</v>
      </c>
      <c r="M2000" s="144" t="str">
        <f t="shared" si="248"/>
        <v>NO</v>
      </c>
      <c r="N2000" s="374">
        <v>4.88</v>
      </c>
      <c r="O2000" s="374">
        <f t="shared" si="249"/>
        <v>5</v>
      </c>
      <c r="P2000" s="158" t="str" cm="1">
        <f t="array" ref="P2000">_xlfn.SWITCH(ROUND(N2000,0),5,"Excellent",4,"Good",3,"ok","Bad")</f>
        <v>Excellent</v>
      </c>
      <c r="Q2000" s="144">
        <v>8</v>
      </c>
      <c r="R2000" s="385">
        <v>43295</v>
      </c>
      <c r="S2000" s="385">
        <v>43832</v>
      </c>
      <c r="T2000" s="144">
        <v>2831</v>
      </c>
      <c r="U2000" s="144" t="s">
        <v>69</v>
      </c>
      <c r="V2000" s="144">
        <v>168</v>
      </c>
      <c r="W2000" s="144" t="str">
        <f t="shared" si="252"/>
        <v>Active</v>
      </c>
      <c r="X2000" s="144">
        <v>2831</v>
      </c>
      <c r="Y2000" s="157" t="s">
        <v>70</v>
      </c>
      <c r="Z2000" s="386">
        <v>1</v>
      </c>
      <c r="AA2000" s="386">
        <v>1</v>
      </c>
      <c r="AB2000" s="387" t="s">
        <v>65</v>
      </c>
      <c r="AC2000" s="157"/>
    </row>
    <row r="2001" spans="9:29">
      <c r="I2001" s="342">
        <v>2</v>
      </c>
      <c r="J2001" s="144" t="str">
        <f t="shared" si="250"/>
        <v>SMALL</v>
      </c>
      <c r="K2001" s="144" t="str">
        <f t="shared" si="251"/>
        <v>SMALL</v>
      </c>
      <c r="L2001" s="144" t="str" cm="1">
        <f t="array" ref="L2001">_xlfn.IFS(I2001&lt;=2,"SMALL",I2001&lt;=5,"MEDIUM",I2001&gt;5,"LARGE")</f>
        <v>SMALL</v>
      </c>
      <c r="M2001" s="144" t="str">
        <f t="shared" si="248"/>
        <v>NO</v>
      </c>
      <c r="N2001" s="374">
        <v>4.66</v>
      </c>
      <c r="O2001" s="374">
        <f t="shared" si="249"/>
        <v>5</v>
      </c>
      <c r="P2001" s="158" t="str" cm="1">
        <f t="array" ref="P2001">_xlfn.SWITCH(ROUND(N2001,0),5,"Excellent",4,"Good",3,"ok","Bad")</f>
        <v>Excellent</v>
      </c>
      <c r="Q2001" s="144">
        <v>145</v>
      </c>
      <c r="R2001" s="385">
        <v>42513</v>
      </c>
      <c r="S2001" s="385">
        <v>43832</v>
      </c>
      <c r="T2001" s="144">
        <v>2827</v>
      </c>
      <c r="U2001" s="144" t="s">
        <v>60</v>
      </c>
      <c r="V2001" s="144">
        <v>228</v>
      </c>
      <c r="W2001" s="144" t="str">
        <f t="shared" si="252"/>
        <v>Active</v>
      </c>
      <c r="X2001" s="144">
        <v>2827</v>
      </c>
      <c r="Y2001" s="157" t="s">
        <v>70</v>
      </c>
      <c r="Z2001" s="386">
        <v>1</v>
      </c>
      <c r="AA2001" s="386">
        <v>0.87</v>
      </c>
      <c r="AB2001" s="387" t="s">
        <v>62</v>
      </c>
      <c r="AC2001" s="157"/>
    </row>
    <row r="2002" spans="9:29">
      <c r="I2002" s="342">
        <v>4</v>
      </c>
      <c r="J2002" s="144" t="str">
        <f t="shared" si="250"/>
        <v>LARGE</v>
      </c>
      <c r="K2002" s="144" t="str">
        <f t="shared" si="251"/>
        <v>MEDIUM</v>
      </c>
      <c r="L2002" s="144" t="str" cm="1">
        <f t="array" ref="L2002">_xlfn.IFS(I2002&lt;=2,"SMALL",I2002&lt;=5,"MEDIUM",I2002&gt;5,"LARGE")</f>
        <v>MEDIUM</v>
      </c>
      <c r="M2002" s="144" t="str">
        <f t="shared" si="248"/>
        <v>NO</v>
      </c>
      <c r="N2002" s="374">
        <v>4.8099999999999996</v>
      </c>
      <c r="O2002" s="374">
        <f t="shared" si="249"/>
        <v>5</v>
      </c>
      <c r="P2002" s="158" t="str" cm="1">
        <f t="array" ref="P2002">_xlfn.SWITCH(ROUND(N2002,0),5,"Excellent",4,"Good",3,"ok","Bad")</f>
        <v>Excellent</v>
      </c>
      <c r="Q2002" s="144">
        <v>31</v>
      </c>
      <c r="R2002" s="385">
        <v>42517</v>
      </c>
      <c r="S2002" s="385">
        <v>43823</v>
      </c>
      <c r="T2002" s="144">
        <v>385</v>
      </c>
      <c r="U2002" s="144" t="s">
        <v>69</v>
      </c>
      <c r="V2002" s="144">
        <v>180</v>
      </c>
      <c r="W2002" s="144" t="str">
        <f t="shared" si="252"/>
        <v>Active</v>
      </c>
      <c r="X2002" s="144">
        <v>385</v>
      </c>
      <c r="Y2002" s="157" t="s">
        <v>70</v>
      </c>
      <c r="Z2002" s="386">
        <v>1</v>
      </c>
      <c r="AA2002" s="386">
        <v>0.93</v>
      </c>
      <c r="AB2002" s="387" t="s">
        <v>62</v>
      </c>
      <c r="AC2002" s="157"/>
    </row>
    <row r="2003" spans="9:29">
      <c r="I2003" s="342">
        <v>3</v>
      </c>
      <c r="J2003" s="144" t="str">
        <f t="shared" si="250"/>
        <v>LARGE</v>
      </c>
      <c r="K2003" s="144" t="str">
        <f t="shared" si="251"/>
        <v>MEDIUM</v>
      </c>
      <c r="L2003" s="144" t="str" cm="1">
        <f t="array" ref="L2003">_xlfn.IFS(I2003&lt;=2,"SMALL",I2003&lt;=5,"MEDIUM",I2003&gt;5,"LARGE")</f>
        <v>MEDIUM</v>
      </c>
      <c r="M2003" s="144" t="str">
        <f t="shared" si="248"/>
        <v>NO</v>
      </c>
      <c r="N2003" s="374">
        <v>4.37</v>
      </c>
      <c r="O2003" s="374">
        <f t="shared" si="249"/>
        <v>4</v>
      </c>
      <c r="P2003" s="158" t="str" cm="1">
        <f t="array" ref="P2003">_xlfn.SWITCH(ROUND(N2003,0),5,"Excellent",4,"Good",3,"ok","Bad")</f>
        <v>Good</v>
      </c>
      <c r="Q2003" s="144">
        <v>144</v>
      </c>
      <c r="R2003" s="385">
        <v>42521</v>
      </c>
      <c r="S2003" s="385">
        <v>44004</v>
      </c>
      <c r="T2003" s="144">
        <v>2836</v>
      </c>
      <c r="U2003" s="144" t="s">
        <v>60</v>
      </c>
      <c r="V2003" s="144">
        <v>357</v>
      </c>
      <c r="W2003" s="144" t="str">
        <f t="shared" si="252"/>
        <v>Active</v>
      </c>
      <c r="X2003" s="144">
        <v>2836</v>
      </c>
      <c r="Y2003" s="157" t="s">
        <v>70</v>
      </c>
      <c r="Z2003" s="386">
        <v>1</v>
      </c>
      <c r="AA2003" s="386">
        <v>0.86</v>
      </c>
      <c r="AB2003" s="387" t="s">
        <v>62</v>
      </c>
      <c r="AC2003" s="157"/>
    </row>
    <row r="2004" spans="9:29">
      <c r="I2004" s="342">
        <v>3</v>
      </c>
      <c r="J2004" s="144" t="str">
        <f t="shared" si="250"/>
        <v>LARGE</v>
      </c>
      <c r="K2004" s="144" t="str">
        <f t="shared" si="251"/>
        <v>MEDIUM</v>
      </c>
      <c r="L2004" s="144" t="str" cm="1">
        <f t="array" ref="L2004">_xlfn.IFS(I2004&lt;=2,"SMALL",I2004&lt;=5,"MEDIUM",I2004&gt;5,"LARGE")</f>
        <v>MEDIUM</v>
      </c>
      <c r="M2004" s="144" t="str">
        <f t="shared" si="248"/>
        <v>NO</v>
      </c>
      <c r="N2004" s="374">
        <v>4.99</v>
      </c>
      <c r="O2004" s="374">
        <f t="shared" si="249"/>
        <v>5</v>
      </c>
      <c r="P2004" s="158" t="str" cm="1">
        <f t="array" ref="P2004">_xlfn.SWITCH(ROUND(N2004,0),5,"Excellent",4,"Good",3,"ok","Bad")</f>
        <v>Excellent</v>
      </c>
      <c r="Q2004" s="144">
        <v>67</v>
      </c>
      <c r="R2004" s="385">
        <v>42584</v>
      </c>
      <c r="S2004" s="385">
        <v>43902</v>
      </c>
      <c r="T2004" s="144">
        <v>2837</v>
      </c>
      <c r="U2004" s="144" t="s">
        <v>69</v>
      </c>
      <c r="V2004" s="144">
        <v>228</v>
      </c>
      <c r="W2004" s="144" t="str">
        <f t="shared" si="252"/>
        <v>Active</v>
      </c>
      <c r="X2004" s="144">
        <v>2837</v>
      </c>
      <c r="Y2004" s="157" t="s">
        <v>64</v>
      </c>
      <c r="Z2004" s="386">
        <v>0.67</v>
      </c>
      <c r="AA2004" s="386">
        <v>0.69</v>
      </c>
      <c r="AB2004" s="387" t="s">
        <v>62</v>
      </c>
      <c r="AC2004" s="157"/>
    </row>
    <row r="2005" spans="9:29">
      <c r="I2005" s="342">
        <v>2</v>
      </c>
      <c r="J2005" s="144" t="str">
        <f t="shared" si="250"/>
        <v>SMALL</v>
      </c>
      <c r="K2005" s="144" t="str">
        <f t="shared" si="251"/>
        <v>SMALL</v>
      </c>
      <c r="L2005" s="144" t="str" cm="1">
        <f t="array" ref="L2005">_xlfn.IFS(I2005&lt;=2,"SMALL",I2005&lt;=5,"MEDIUM",I2005&gt;5,"LARGE")</f>
        <v>SMALL</v>
      </c>
      <c r="M2005" s="144" t="str">
        <f t="shared" si="248"/>
        <v>YES</v>
      </c>
      <c r="N2005" s="374">
        <v>4.9800000000000004</v>
      </c>
      <c r="O2005" s="374">
        <f t="shared" si="249"/>
        <v>5</v>
      </c>
      <c r="P2005" s="158" t="str" cm="1">
        <f t="array" ref="P2005">_xlfn.SWITCH(ROUND(N2005,0),5,"Excellent",4,"Good",3,"ok","Bad")</f>
        <v>Excellent</v>
      </c>
      <c r="Q2005" s="144">
        <v>126</v>
      </c>
      <c r="R2005" s="385">
        <v>42515</v>
      </c>
      <c r="S2005" s="385">
        <v>43906</v>
      </c>
      <c r="T2005" s="144">
        <v>1844</v>
      </c>
      <c r="U2005" s="144" t="s">
        <v>69</v>
      </c>
      <c r="V2005" s="144">
        <v>288</v>
      </c>
      <c r="W2005" s="144" t="str">
        <f t="shared" si="252"/>
        <v>Active</v>
      </c>
      <c r="X2005" s="144">
        <v>1844</v>
      </c>
      <c r="Y2005" s="157" t="s">
        <v>70</v>
      </c>
      <c r="Z2005" s="386">
        <v>1</v>
      </c>
      <c r="AA2005" s="386">
        <v>1</v>
      </c>
      <c r="AB2005" s="387" t="s">
        <v>62</v>
      </c>
      <c r="AC2005" s="157"/>
    </row>
    <row r="2006" spans="9:29">
      <c r="I2006" s="342">
        <v>4</v>
      </c>
      <c r="J2006" s="144" t="str">
        <f t="shared" si="250"/>
        <v>LARGE</v>
      </c>
      <c r="K2006" s="144" t="str">
        <f t="shared" si="251"/>
        <v>MEDIUM</v>
      </c>
      <c r="L2006" s="144" t="str" cm="1">
        <f t="array" ref="L2006">_xlfn.IFS(I2006&lt;=2,"SMALL",I2006&lt;=5,"MEDIUM",I2006&gt;5,"LARGE")</f>
        <v>MEDIUM</v>
      </c>
      <c r="M2006" s="144" t="str">
        <f t="shared" si="248"/>
        <v>YES</v>
      </c>
      <c r="N2006" s="374">
        <v>4.9800000000000004</v>
      </c>
      <c r="O2006" s="374">
        <f t="shared" si="249"/>
        <v>5</v>
      </c>
      <c r="P2006" s="158" t="str" cm="1">
        <f t="array" ref="P2006">_xlfn.SWITCH(ROUND(N2006,0),5,"Excellent",4,"Good",3,"ok","Bad")</f>
        <v>Excellent</v>
      </c>
      <c r="Q2006" s="144">
        <v>108</v>
      </c>
      <c r="R2006" s="385">
        <v>42520</v>
      </c>
      <c r="S2006" s="385">
        <v>44038</v>
      </c>
      <c r="T2006" s="144">
        <v>2212</v>
      </c>
      <c r="U2006" s="144" t="s">
        <v>69</v>
      </c>
      <c r="V2006" s="144">
        <v>119</v>
      </c>
      <c r="W2006" s="144" t="str">
        <f t="shared" si="252"/>
        <v>Active</v>
      </c>
      <c r="X2006" s="144">
        <v>2212</v>
      </c>
      <c r="Y2006" s="157" t="s">
        <v>61</v>
      </c>
      <c r="Z2006" s="386">
        <v>0.83</v>
      </c>
      <c r="AA2006" s="386">
        <v>0.85</v>
      </c>
      <c r="AB2006" s="387" t="s">
        <v>65</v>
      </c>
      <c r="AC2006" s="157"/>
    </row>
    <row r="2007" spans="9:29">
      <c r="I2007" s="342">
        <v>1</v>
      </c>
      <c r="J2007" s="144" t="str">
        <f t="shared" si="250"/>
        <v>SMALL</v>
      </c>
      <c r="K2007" s="144" t="str">
        <f t="shared" si="251"/>
        <v>SMALL</v>
      </c>
      <c r="L2007" s="144" t="str" cm="1">
        <f t="array" ref="L2007">_xlfn.IFS(I2007&lt;=2,"SMALL",I2007&lt;=5,"MEDIUM",I2007&gt;5,"LARGE")</f>
        <v>SMALL</v>
      </c>
      <c r="M2007" s="144" t="str">
        <f t="shared" si="248"/>
        <v>YES</v>
      </c>
      <c r="N2007" s="374">
        <v>4.96</v>
      </c>
      <c r="O2007" s="374">
        <f t="shared" si="249"/>
        <v>5</v>
      </c>
      <c r="P2007" s="158" t="str" cm="1">
        <f t="array" ref="P2007">_xlfn.SWITCH(ROUND(N2007,0),5,"Excellent",4,"Good",3,"ok","Bad")</f>
        <v>Excellent</v>
      </c>
      <c r="Q2007" s="144">
        <v>173</v>
      </c>
      <c r="R2007" s="385">
        <v>42530</v>
      </c>
      <c r="S2007" s="385">
        <v>43904</v>
      </c>
      <c r="T2007" s="144">
        <v>2636</v>
      </c>
      <c r="U2007" s="144" t="s">
        <v>60</v>
      </c>
      <c r="V2007" s="144">
        <v>227</v>
      </c>
      <c r="W2007" s="144" t="str">
        <f t="shared" si="252"/>
        <v>Active</v>
      </c>
      <c r="X2007" s="144">
        <v>2636</v>
      </c>
      <c r="Y2007" s="157" t="s">
        <v>64</v>
      </c>
      <c r="Z2007" s="386">
        <v>1</v>
      </c>
      <c r="AA2007" s="386">
        <v>1</v>
      </c>
      <c r="AB2007" s="387" t="s">
        <v>65</v>
      </c>
      <c r="AC2007" s="157"/>
    </row>
    <row r="2008" spans="9:29">
      <c r="I2008" s="342">
        <v>1</v>
      </c>
      <c r="J2008" s="144" t="str">
        <f t="shared" si="250"/>
        <v>SMALL</v>
      </c>
      <c r="K2008" s="144" t="str">
        <f t="shared" si="251"/>
        <v>SMALL</v>
      </c>
      <c r="L2008" s="144" t="str" cm="1">
        <f t="array" ref="L2008">_xlfn.IFS(I2008&lt;=2,"SMALL",I2008&lt;=5,"MEDIUM",I2008&gt;5,"LARGE")</f>
        <v>SMALL</v>
      </c>
      <c r="M2008" s="144" t="str">
        <f t="shared" si="248"/>
        <v>NO</v>
      </c>
      <c r="N2008" s="374">
        <v>4.71</v>
      </c>
      <c r="O2008" s="374">
        <f t="shared" si="249"/>
        <v>5</v>
      </c>
      <c r="P2008" s="158" t="str" cm="1">
        <f t="array" ref="P2008">_xlfn.SWITCH(ROUND(N2008,0),5,"Excellent",4,"Good",3,"ok","Bad")</f>
        <v>Excellent</v>
      </c>
      <c r="Q2008" s="144">
        <v>31</v>
      </c>
      <c r="R2008" s="385">
        <v>42527</v>
      </c>
      <c r="S2008" s="385">
        <v>43846</v>
      </c>
      <c r="T2008" s="144">
        <v>2823</v>
      </c>
      <c r="U2008" s="144" t="s">
        <v>60</v>
      </c>
      <c r="V2008" s="144">
        <v>365</v>
      </c>
      <c r="W2008" s="144" t="str">
        <f t="shared" si="252"/>
        <v>Active</v>
      </c>
      <c r="X2008" s="144">
        <v>2823</v>
      </c>
      <c r="Y2008" s="157" t="s">
        <v>70</v>
      </c>
      <c r="Z2008" s="386">
        <v>1</v>
      </c>
      <c r="AA2008" s="386">
        <v>0.71</v>
      </c>
      <c r="AB2008" s="387" t="s">
        <v>65</v>
      </c>
      <c r="AC2008" s="157"/>
    </row>
    <row r="2009" spans="9:29">
      <c r="I2009" s="342">
        <v>3</v>
      </c>
      <c r="J2009" s="144" t="str">
        <f t="shared" si="250"/>
        <v>LARGE</v>
      </c>
      <c r="K2009" s="144" t="str">
        <f t="shared" si="251"/>
        <v>MEDIUM</v>
      </c>
      <c r="L2009" s="144" t="str" cm="1">
        <f t="array" ref="L2009">_xlfn.IFS(I2009&lt;=2,"SMALL",I2009&lt;=5,"MEDIUM",I2009&gt;5,"LARGE")</f>
        <v>MEDIUM</v>
      </c>
      <c r="M2009" s="144" t="str">
        <f t="shared" si="248"/>
        <v>YES</v>
      </c>
      <c r="N2009" s="374">
        <v>4.9000000000000004</v>
      </c>
      <c r="O2009" s="374">
        <f t="shared" si="249"/>
        <v>5</v>
      </c>
      <c r="P2009" s="158" t="str" cm="1">
        <f t="array" ref="P2009">_xlfn.SWITCH(ROUND(N2009,0),5,"Excellent",4,"Good",3,"ok","Bad")</f>
        <v>Excellent</v>
      </c>
      <c r="Q2009" s="144">
        <v>118</v>
      </c>
      <c r="R2009" s="385">
        <v>42534</v>
      </c>
      <c r="S2009" s="385">
        <v>43884</v>
      </c>
      <c r="T2009" s="144">
        <v>2301</v>
      </c>
      <c r="U2009" s="144" t="s">
        <v>69</v>
      </c>
      <c r="V2009" s="144">
        <v>360</v>
      </c>
      <c r="W2009" s="144" t="str">
        <f t="shared" si="252"/>
        <v>Active</v>
      </c>
      <c r="X2009" s="144">
        <v>2301</v>
      </c>
      <c r="Y2009" s="157" t="s">
        <v>61</v>
      </c>
      <c r="Z2009" s="386">
        <v>1</v>
      </c>
      <c r="AA2009" s="386">
        <v>1</v>
      </c>
      <c r="AB2009" s="387" t="s">
        <v>62</v>
      </c>
      <c r="AC2009" s="157"/>
    </row>
    <row r="2010" spans="9:29">
      <c r="I2010" s="342">
        <v>6</v>
      </c>
      <c r="J2010" s="144" t="str">
        <f t="shared" si="250"/>
        <v>LARGE</v>
      </c>
      <c r="K2010" s="144" t="str">
        <f t="shared" si="251"/>
        <v>LARGE</v>
      </c>
      <c r="L2010" s="144" t="str" cm="1">
        <f t="array" ref="L2010">_xlfn.IFS(I2010&lt;=2,"SMALL",I2010&lt;=5,"MEDIUM",I2010&gt;5,"LARGE")</f>
        <v>LARGE</v>
      </c>
      <c r="M2010" s="144" t="str">
        <f t="shared" si="248"/>
        <v>NO</v>
      </c>
      <c r="N2010" s="374">
        <v>4.46</v>
      </c>
      <c r="O2010" s="374">
        <f t="shared" si="249"/>
        <v>4</v>
      </c>
      <c r="P2010" s="158" t="str" cm="1">
        <f t="array" ref="P2010">_xlfn.SWITCH(ROUND(N2010,0),5,"Excellent",4,"Good",3,"ok","Bad")</f>
        <v>Good</v>
      </c>
      <c r="Q2010" s="144">
        <v>168</v>
      </c>
      <c r="R2010" s="385">
        <v>42540</v>
      </c>
      <c r="S2010" s="385">
        <v>43826</v>
      </c>
      <c r="T2010" s="144">
        <v>2842</v>
      </c>
      <c r="U2010" s="144" t="s">
        <v>69</v>
      </c>
      <c r="V2010" s="144">
        <v>361</v>
      </c>
      <c r="W2010" s="144" t="str">
        <f t="shared" si="252"/>
        <v>Active</v>
      </c>
      <c r="X2010" s="144">
        <v>2842</v>
      </c>
      <c r="Y2010" s="157" t="s">
        <v>61</v>
      </c>
      <c r="Z2010" s="386">
        <v>0.93</v>
      </c>
      <c r="AA2010" s="386">
        <v>0.97</v>
      </c>
      <c r="AB2010" s="387" t="s">
        <v>65</v>
      </c>
      <c r="AC2010" s="157"/>
    </row>
    <row r="2011" spans="9:29">
      <c r="I2011" s="342">
        <v>6</v>
      </c>
      <c r="J2011" s="144" t="str">
        <f t="shared" si="250"/>
        <v>LARGE</v>
      </c>
      <c r="K2011" s="144" t="str">
        <f t="shared" si="251"/>
        <v>LARGE</v>
      </c>
      <c r="L2011" s="144" t="str" cm="1">
        <f t="array" ref="L2011">_xlfn.IFS(I2011&lt;=2,"SMALL",I2011&lt;=5,"MEDIUM",I2011&gt;5,"LARGE")</f>
        <v>LARGE</v>
      </c>
      <c r="M2011" s="144" t="str">
        <f t="shared" si="248"/>
        <v>NO</v>
      </c>
      <c r="N2011" s="374">
        <v>4.7</v>
      </c>
      <c r="O2011" s="374">
        <f t="shared" si="249"/>
        <v>5</v>
      </c>
      <c r="P2011" s="158" t="str" cm="1">
        <f t="array" ref="P2011">_xlfn.SWITCH(ROUND(N2011,0),5,"Excellent",4,"Good",3,"ok","Bad")</f>
        <v>Excellent</v>
      </c>
      <c r="Q2011" s="144">
        <v>10</v>
      </c>
      <c r="R2011" s="385">
        <v>42868</v>
      </c>
      <c r="S2011" s="385">
        <v>43905</v>
      </c>
      <c r="T2011" s="144">
        <v>1010</v>
      </c>
      <c r="U2011" s="144" t="s">
        <v>69</v>
      </c>
      <c r="V2011" s="144">
        <v>267</v>
      </c>
      <c r="W2011" s="144" t="str">
        <f t="shared" si="252"/>
        <v>Active</v>
      </c>
      <c r="X2011" s="144">
        <v>1010</v>
      </c>
      <c r="Y2011" s="157" t="s">
        <v>61</v>
      </c>
      <c r="Z2011" s="386">
        <v>1</v>
      </c>
      <c r="AA2011" s="386">
        <v>0.9</v>
      </c>
      <c r="AB2011" s="387" t="s">
        <v>65</v>
      </c>
      <c r="AC2011" s="157"/>
    </row>
    <row r="2012" spans="9:29">
      <c r="I2012" s="342">
        <v>4</v>
      </c>
      <c r="J2012" s="144" t="str">
        <f t="shared" si="250"/>
        <v>LARGE</v>
      </c>
      <c r="K2012" s="144" t="str">
        <f t="shared" si="251"/>
        <v>MEDIUM</v>
      </c>
      <c r="L2012" s="144" t="str" cm="1">
        <f t="array" ref="L2012">_xlfn.IFS(I2012&lt;=2,"SMALL",I2012&lt;=5,"MEDIUM",I2012&gt;5,"LARGE")</f>
        <v>MEDIUM</v>
      </c>
      <c r="M2012" s="144" t="str">
        <f t="shared" si="248"/>
        <v>NO</v>
      </c>
      <c r="N2012" s="374">
        <v>4.8600000000000003</v>
      </c>
      <c r="O2012" s="374">
        <f t="shared" si="249"/>
        <v>5</v>
      </c>
      <c r="P2012" s="158" t="str" cm="1">
        <f t="array" ref="P2012">_xlfn.SWITCH(ROUND(N2012,0),5,"Excellent",4,"Good",3,"ok","Bad")</f>
        <v>Excellent</v>
      </c>
      <c r="Q2012" s="144">
        <v>7</v>
      </c>
      <c r="R2012" s="385">
        <v>42536</v>
      </c>
      <c r="S2012" s="385">
        <v>42884</v>
      </c>
      <c r="T2012" s="144">
        <v>2847</v>
      </c>
      <c r="U2012" s="144" t="s">
        <v>69</v>
      </c>
      <c r="V2012" s="144">
        <v>0</v>
      </c>
      <c r="W2012" s="144" t="str">
        <f t="shared" si="252"/>
        <v>Inactive</v>
      </c>
      <c r="X2012" s="144">
        <v>2847</v>
      </c>
      <c r="Y2012" s="157" t="s">
        <v>61</v>
      </c>
      <c r="Z2012" s="386">
        <v>1</v>
      </c>
      <c r="AA2012" s="386">
        <v>0.75</v>
      </c>
      <c r="AB2012" s="387" t="s">
        <v>62</v>
      </c>
      <c r="AC2012" s="157"/>
    </row>
    <row r="2013" spans="9:29">
      <c r="I2013" s="342">
        <v>2</v>
      </c>
      <c r="J2013" s="144" t="str">
        <f t="shared" si="250"/>
        <v>SMALL</v>
      </c>
      <c r="K2013" s="144" t="str">
        <f t="shared" si="251"/>
        <v>SMALL</v>
      </c>
      <c r="L2013" s="144" t="str" cm="1">
        <f t="array" ref="L2013">_xlfn.IFS(I2013&lt;=2,"SMALL",I2013&lt;=5,"MEDIUM",I2013&gt;5,"LARGE")</f>
        <v>SMALL</v>
      </c>
      <c r="M2013" s="144" t="str">
        <f t="shared" si="248"/>
        <v>NO</v>
      </c>
      <c r="N2013" s="374">
        <v>4.5599999999999996</v>
      </c>
      <c r="O2013" s="374">
        <f t="shared" si="249"/>
        <v>5</v>
      </c>
      <c r="P2013" s="158" t="str" cm="1">
        <f t="array" ref="P2013">_xlfn.SWITCH(ROUND(N2013,0),5,"Excellent",4,"Good",3,"ok","Bad")</f>
        <v>Excellent</v>
      </c>
      <c r="Q2013" s="144">
        <v>231</v>
      </c>
      <c r="R2013" s="385">
        <v>42545</v>
      </c>
      <c r="S2013" s="385">
        <v>43987</v>
      </c>
      <c r="T2013" s="144">
        <v>2202</v>
      </c>
      <c r="U2013" s="144" t="s">
        <v>60</v>
      </c>
      <c r="V2013" s="144">
        <v>2</v>
      </c>
      <c r="W2013" s="144" t="str">
        <f t="shared" si="252"/>
        <v>Active</v>
      </c>
      <c r="X2013" s="144">
        <v>2202</v>
      </c>
      <c r="Y2013" s="157" t="s">
        <v>61</v>
      </c>
      <c r="Z2013" s="386">
        <v>1</v>
      </c>
      <c r="AA2013" s="386">
        <v>0.81</v>
      </c>
      <c r="AB2013" s="387" t="s">
        <v>65</v>
      </c>
      <c r="AC2013" s="157"/>
    </row>
    <row r="2014" spans="9:29">
      <c r="I2014" s="342">
        <v>4</v>
      </c>
      <c r="J2014" s="144" t="str">
        <f t="shared" si="250"/>
        <v>LARGE</v>
      </c>
      <c r="K2014" s="144" t="str">
        <f t="shared" si="251"/>
        <v>MEDIUM</v>
      </c>
      <c r="L2014" s="144" t="str" cm="1">
        <f t="array" ref="L2014">_xlfn.IFS(I2014&lt;=2,"SMALL",I2014&lt;=5,"MEDIUM",I2014&gt;5,"LARGE")</f>
        <v>MEDIUM</v>
      </c>
      <c r="M2014" s="144" t="str">
        <f t="shared" si="248"/>
        <v>NO</v>
      </c>
      <c r="N2014" s="374">
        <v>4.9000000000000004</v>
      </c>
      <c r="O2014" s="374">
        <f t="shared" si="249"/>
        <v>5</v>
      </c>
      <c r="P2014" s="158" t="str" cm="1">
        <f t="array" ref="P2014">_xlfn.SWITCH(ROUND(N2014,0),5,"Excellent",4,"Good",3,"ok","Bad")</f>
        <v>Excellent</v>
      </c>
      <c r="Q2014" s="144">
        <v>61</v>
      </c>
      <c r="R2014" s="385">
        <v>42542</v>
      </c>
      <c r="S2014" s="385">
        <v>43898</v>
      </c>
      <c r="T2014" s="144">
        <v>1838</v>
      </c>
      <c r="U2014" s="144" t="s">
        <v>69</v>
      </c>
      <c r="V2014" s="144">
        <v>36</v>
      </c>
      <c r="W2014" s="144" t="str">
        <f t="shared" si="252"/>
        <v>Active</v>
      </c>
      <c r="X2014" s="144">
        <v>1838</v>
      </c>
      <c r="Y2014" s="157" t="s">
        <v>70</v>
      </c>
      <c r="Z2014" s="386">
        <v>1</v>
      </c>
      <c r="AA2014" s="386">
        <v>1</v>
      </c>
      <c r="AB2014" s="387" t="s">
        <v>62</v>
      </c>
      <c r="AC2014" s="157"/>
    </row>
    <row r="2015" spans="9:29">
      <c r="I2015" s="342">
        <v>4</v>
      </c>
      <c r="J2015" s="144" t="str">
        <f t="shared" si="250"/>
        <v>LARGE</v>
      </c>
      <c r="K2015" s="144" t="str">
        <f t="shared" si="251"/>
        <v>MEDIUM</v>
      </c>
      <c r="L2015" s="144" t="str" cm="1">
        <f t="array" ref="L2015">_xlfn.IFS(I2015&lt;=2,"SMALL",I2015&lt;=5,"MEDIUM",I2015&gt;5,"LARGE")</f>
        <v>MEDIUM</v>
      </c>
      <c r="M2015" s="144" t="str">
        <f t="shared" si="248"/>
        <v>NO</v>
      </c>
      <c r="N2015" s="374">
        <v>4.9000000000000004</v>
      </c>
      <c r="O2015" s="374">
        <f t="shared" si="249"/>
        <v>5</v>
      </c>
      <c r="P2015" s="158" t="str" cm="1">
        <f t="array" ref="P2015">_xlfn.SWITCH(ROUND(N2015,0),5,"Excellent",4,"Good",3,"ok","Bad")</f>
        <v>Excellent</v>
      </c>
      <c r="Q2015" s="144">
        <v>70</v>
      </c>
      <c r="R2015" s="385">
        <v>42525</v>
      </c>
      <c r="S2015" s="385">
        <v>43833</v>
      </c>
      <c r="T2015" s="144">
        <v>2803</v>
      </c>
      <c r="U2015" s="144" t="s">
        <v>69</v>
      </c>
      <c r="V2015" s="144">
        <v>65</v>
      </c>
      <c r="W2015" s="144" t="str">
        <f t="shared" si="252"/>
        <v>Active</v>
      </c>
      <c r="X2015" s="144">
        <v>2803</v>
      </c>
      <c r="Y2015" s="157" t="s">
        <v>61</v>
      </c>
      <c r="Z2015" s="386">
        <v>1</v>
      </c>
      <c r="AA2015" s="386">
        <v>0.86</v>
      </c>
      <c r="AB2015" s="387" t="s">
        <v>62</v>
      </c>
      <c r="AC2015" s="157"/>
    </row>
    <row r="2016" spans="9:29">
      <c r="I2016" s="342">
        <v>4</v>
      </c>
      <c r="J2016" s="144" t="str">
        <f t="shared" si="250"/>
        <v>LARGE</v>
      </c>
      <c r="K2016" s="144" t="str">
        <f t="shared" si="251"/>
        <v>MEDIUM</v>
      </c>
      <c r="L2016" s="144" t="str" cm="1">
        <f t="array" ref="L2016">_xlfn.IFS(I2016&lt;=2,"SMALL",I2016&lt;=5,"MEDIUM",I2016&gt;5,"LARGE")</f>
        <v>MEDIUM</v>
      </c>
      <c r="M2016" s="144" t="str">
        <f t="shared" si="248"/>
        <v>NO</v>
      </c>
      <c r="N2016" s="374">
        <v>4.9800000000000004</v>
      </c>
      <c r="O2016" s="374">
        <f t="shared" si="249"/>
        <v>5</v>
      </c>
      <c r="P2016" s="158" t="str" cm="1">
        <f t="array" ref="P2016">_xlfn.SWITCH(ROUND(N2016,0),5,"Excellent",4,"Good",3,"ok","Bad")</f>
        <v>Excellent</v>
      </c>
      <c r="Q2016" s="144">
        <v>57</v>
      </c>
      <c r="R2016" s="385">
        <v>42564</v>
      </c>
      <c r="S2016" s="385">
        <v>43905</v>
      </c>
      <c r="T2016" s="144">
        <v>1829</v>
      </c>
      <c r="U2016" s="144" t="s">
        <v>69</v>
      </c>
      <c r="V2016" s="144">
        <v>254</v>
      </c>
      <c r="W2016" s="144" t="str">
        <f t="shared" si="252"/>
        <v>Active</v>
      </c>
      <c r="X2016" s="144">
        <v>1829</v>
      </c>
      <c r="Y2016" s="157" t="s">
        <v>64</v>
      </c>
      <c r="Z2016" s="386">
        <v>0.82</v>
      </c>
      <c r="AA2016" s="386">
        <v>0.88</v>
      </c>
      <c r="AB2016" s="387" t="s">
        <v>65</v>
      </c>
      <c r="AC2016" s="157"/>
    </row>
    <row r="2017" spans="9:29">
      <c r="I2017" s="342">
        <v>1</v>
      </c>
      <c r="J2017" s="144" t="str">
        <f t="shared" si="250"/>
        <v>SMALL</v>
      </c>
      <c r="K2017" s="144" t="str">
        <f t="shared" si="251"/>
        <v>SMALL</v>
      </c>
      <c r="L2017" s="144" t="str" cm="1">
        <f t="array" ref="L2017">_xlfn.IFS(I2017&lt;=2,"SMALL",I2017&lt;=5,"MEDIUM",I2017&gt;5,"LARGE")</f>
        <v>SMALL</v>
      </c>
      <c r="M2017" s="144" t="str">
        <f t="shared" si="248"/>
        <v>NO</v>
      </c>
      <c r="N2017" s="374">
        <v>4.8499999999999996</v>
      </c>
      <c r="O2017" s="374">
        <f t="shared" si="249"/>
        <v>5</v>
      </c>
      <c r="P2017" s="158" t="str" cm="1">
        <f t="array" ref="P2017">_xlfn.SWITCH(ROUND(N2017,0),5,"Excellent",4,"Good",3,"ok","Bad")</f>
        <v>Excellent</v>
      </c>
      <c r="Q2017" s="144">
        <v>13</v>
      </c>
      <c r="R2017" s="385">
        <v>42579</v>
      </c>
      <c r="S2017" s="385">
        <v>43770</v>
      </c>
      <c r="T2017" s="144">
        <v>2851</v>
      </c>
      <c r="U2017" s="144" t="s">
        <v>60</v>
      </c>
      <c r="V2017" s="144">
        <v>0</v>
      </c>
      <c r="W2017" s="144" t="str">
        <f t="shared" si="252"/>
        <v>Inactive</v>
      </c>
      <c r="X2017" s="144">
        <v>2851</v>
      </c>
      <c r="Y2017" s="157" t="s">
        <v>70</v>
      </c>
      <c r="Z2017" s="386">
        <v>0.9</v>
      </c>
      <c r="AA2017" s="386">
        <v>0.83</v>
      </c>
      <c r="AB2017" s="387" t="s">
        <v>65</v>
      </c>
      <c r="AC2017" s="157"/>
    </row>
    <row r="2018" spans="9:29">
      <c r="I2018" s="342">
        <v>1</v>
      </c>
      <c r="J2018" s="144" t="str">
        <f t="shared" si="250"/>
        <v>SMALL</v>
      </c>
      <c r="K2018" s="144" t="str">
        <f t="shared" si="251"/>
        <v>SMALL</v>
      </c>
      <c r="L2018" s="144" t="str" cm="1">
        <f t="array" ref="L2018">_xlfn.IFS(I2018&lt;=2,"SMALL",I2018&lt;=5,"MEDIUM",I2018&gt;5,"LARGE")</f>
        <v>SMALL</v>
      </c>
      <c r="M2018" s="144" t="str">
        <f t="shared" si="248"/>
        <v>NO</v>
      </c>
      <c r="N2018" s="374">
        <v>4.92</v>
      </c>
      <c r="O2018" s="374">
        <f t="shared" si="249"/>
        <v>5</v>
      </c>
      <c r="P2018" s="158" t="str" cm="1">
        <f t="array" ref="P2018">_xlfn.SWITCH(ROUND(N2018,0),5,"Excellent",4,"Good",3,"ok","Bad")</f>
        <v>Excellent</v>
      </c>
      <c r="Q2018" s="144">
        <v>13</v>
      </c>
      <c r="R2018" s="385">
        <v>42583</v>
      </c>
      <c r="S2018" s="385">
        <v>43677</v>
      </c>
      <c r="T2018" s="144">
        <v>2851</v>
      </c>
      <c r="U2018" s="144" t="s">
        <v>60</v>
      </c>
      <c r="V2018" s="144">
        <v>32</v>
      </c>
      <c r="W2018" s="144" t="str">
        <f t="shared" si="252"/>
        <v>Active</v>
      </c>
      <c r="X2018" s="144">
        <v>2851</v>
      </c>
      <c r="Y2018" s="157" t="s">
        <v>70</v>
      </c>
      <c r="Z2018" s="386">
        <v>0.89</v>
      </c>
      <c r="AA2018" s="386">
        <v>1</v>
      </c>
      <c r="AB2018" s="387" t="s">
        <v>62</v>
      </c>
      <c r="AC2018" s="157"/>
    </row>
    <row r="2019" spans="9:29">
      <c r="I2019" s="342">
        <v>4</v>
      </c>
      <c r="J2019" s="144" t="str">
        <f t="shared" si="250"/>
        <v>LARGE</v>
      </c>
      <c r="K2019" s="144" t="str">
        <f t="shared" si="251"/>
        <v>MEDIUM</v>
      </c>
      <c r="L2019" s="144" t="str" cm="1">
        <f t="array" ref="L2019">_xlfn.IFS(I2019&lt;=2,"SMALL",I2019&lt;=5,"MEDIUM",I2019&gt;5,"LARGE")</f>
        <v>MEDIUM</v>
      </c>
      <c r="M2019" s="144" t="str">
        <f t="shared" si="248"/>
        <v>NO</v>
      </c>
      <c r="N2019" s="374">
        <v>5</v>
      </c>
      <c r="O2019" s="374">
        <f t="shared" si="249"/>
        <v>5</v>
      </c>
      <c r="P2019" s="158" t="str" cm="1">
        <f t="array" ref="P2019">_xlfn.SWITCH(ROUND(N2019,0),5,"Excellent",4,"Good",3,"ok","Bad")</f>
        <v>Excellent</v>
      </c>
      <c r="Q2019" s="144">
        <v>3</v>
      </c>
      <c r="R2019" s="385">
        <v>42578</v>
      </c>
      <c r="S2019" s="385">
        <v>42690</v>
      </c>
      <c r="T2019" s="144">
        <v>814</v>
      </c>
      <c r="U2019" s="144" t="s">
        <v>69</v>
      </c>
      <c r="V2019" s="144">
        <v>197</v>
      </c>
      <c r="W2019" s="144" t="str">
        <f t="shared" si="252"/>
        <v>Active</v>
      </c>
      <c r="X2019" s="144">
        <v>814</v>
      </c>
      <c r="Y2019" s="157" t="s">
        <v>70</v>
      </c>
      <c r="Z2019" s="386">
        <v>1</v>
      </c>
      <c r="AA2019" s="386">
        <v>1</v>
      </c>
      <c r="AB2019" s="387" t="s">
        <v>62</v>
      </c>
      <c r="AC2019" s="157"/>
    </row>
    <row r="2020" spans="9:29">
      <c r="I2020" s="342">
        <v>2</v>
      </c>
      <c r="J2020" s="144" t="str">
        <f t="shared" si="250"/>
        <v>SMALL</v>
      </c>
      <c r="K2020" s="144" t="str">
        <f t="shared" si="251"/>
        <v>SMALL</v>
      </c>
      <c r="L2020" s="144" t="str" cm="1">
        <f t="array" ref="L2020">_xlfn.IFS(I2020&lt;=2,"SMALL",I2020&lt;=5,"MEDIUM",I2020&gt;5,"LARGE")</f>
        <v>SMALL</v>
      </c>
      <c r="M2020" s="144" t="str">
        <f t="shared" si="248"/>
        <v>YES</v>
      </c>
      <c r="N2020" s="374">
        <v>4.8099999999999996</v>
      </c>
      <c r="O2020" s="374">
        <f t="shared" si="249"/>
        <v>5</v>
      </c>
      <c r="P2020" s="158" t="str" cm="1">
        <f t="array" ref="P2020">_xlfn.SWITCH(ROUND(N2020,0),5,"Excellent",4,"Good",3,"ok","Bad")</f>
        <v>Excellent</v>
      </c>
      <c r="Q2020" s="144">
        <v>181</v>
      </c>
      <c r="R2020" s="385">
        <v>42552</v>
      </c>
      <c r="S2020" s="385">
        <v>43945</v>
      </c>
      <c r="T2020" s="144">
        <v>156</v>
      </c>
      <c r="U2020" s="144" t="s">
        <v>60</v>
      </c>
      <c r="V2020" s="144">
        <v>365</v>
      </c>
      <c r="W2020" s="144" t="str">
        <f t="shared" si="252"/>
        <v>Active</v>
      </c>
      <c r="X2020" s="144">
        <v>156</v>
      </c>
      <c r="Y2020" s="157" t="s">
        <v>61</v>
      </c>
      <c r="Z2020" s="386">
        <v>1</v>
      </c>
      <c r="AA2020" s="386">
        <v>1</v>
      </c>
      <c r="AB2020" s="387" t="s">
        <v>62</v>
      </c>
      <c r="AC2020" s="157"/>
    </row>
    <row r="2021" spans="9:29">
      <c r="I2021" s="342">
        <v>1</v>
      </c>
      <c r="J2021" s="144" t="str">
        <f t="shared" si="250"/>
        <v>SMALL</v>
      </c>
      <c r="K2021" s="144" t="str">
        <f t="shared" si="251"/>
        <v>SMALL</v>
      </c>
      <c r="L2021" s="144" t="str" cm="1">
        <f t="array" ref="L2021">_xlfn.IFS(I2021&lt;=2,"SMALL",I2021&lt;=5,"MEDIUM",I2021&gt;5,"LARGE")</f>
        <v>SMALL</v>
      </c>
      <c r="M2021" s="144" t="str">
        <f t="shared" si="248"/>
        <v>NO</v>
      </c>
      <c r="N2021" s="374">
        <v>4.91</v>
      </c>
      <c r="O2021" s="374">
        <f t="shared" si="249"/>
        <v>5</v>
      </c>
      <c r="P2021" s="158" t="str" cm="1">
        <f t="array" ref="P2021">_xlfn.SWITCH(ROUND(N2021,0),5,"Excellent",4,"Good",3,"ok","Bad")</f>
        <v>Excellent</v>
      </c>
      <c r="Q2021" s="144">
        <v>54</v>
      </c>
      <c r="R2021" s="385">
        <v>43316</v>
      </c>
      <c r="S2021" s="385">
        <v>44046</v>
      </c>
      <c r="T2021" s="144">
        <v>2855</v>
      </c>
      <c r="U2021" s="144" t="s">
        <v>60</v>
      </c>
      <c r="V2021" s="144">
        <v>0</v>
      </c>
      <c r="W2021" s="144" t="str">
        <f t="shared" si="252"/>
        <v>Inactive</v>
      </c>
      <c r="X2021" s="144">
        <v>2855</v>
      </c>
      <c r="Y2021" s="157" t="s">
        <v>122</v>
      </c>
      <c r="Z2021" s="386">
        <v>0.33</v>
      </c>
      <c r="AA2021" s="386">
        <v>0.55000000000000004</v>
      </c>
      <c r="AB2021" s="387" t="s">
        <v>65</v>
      </c>
      <c r="AC2021" s="157"/>
    </row>
    <row r="2022" spans="9:29">
      <c r="I2022" s="342">
        <v>1</v>
      </c>
      <c r="J2022" s="144" t="str">
        <f t="shared" si="250"/>
        <v>SMALL</v>
      </c>
      <c r="K2022" s="144" t="str">
        <f t="shared" si="251"/>
        <v>SMALL</v>
      </c>
      <c r="L2022" s="144" t="str" cm="1">
        <f t="array" ref="L2022">_xlfn.IFS(I2022&lt;=2,"SMALL",I2022&lt;=5,"MEDIUM",I2022&gt;5,"LARGE")</f>
        <v>SMALL</v>
      </c>
      <c r="M2022" s="144" t="str">
        <f t="shared" si="248"/>
        <v>NO</v>
      </c>
      <c r="N2022" s="374">
        <v>4.84</v>
      </c>
      <c r="O2022" s="374">
        <f t="shared" si="249"/>
        <v>5</v>
      </c>
      <c r="P2022" s="158" t="str" cm="1">
        <f t="array" ref="P2022">_xlfn.SWITCH(ROUND(N2022,0),5,"Excellent",4,"Good",3,"ok","Bad")</f>
        <v>Excellent</v>
      </c>
      <c r="Q2022" s="144">
        <v>37</v>
      </c>
      <c r="R2022" s="385">
        <v>42952</v>
      </c>
      <c r="S2022" s="385">
        <v>43829</v>
      </c>
      <c r="T2022" s="144">
        <v>1801</v>
      </c>
      <c r="U2022" s="144" t="s">
        <v>60</v>
      </c>
      <c r="V2022" s="144">
        <v>364</v>
      </c>
      <c r="W2022" s="144" t="str">
        <f t="shared" si="252"/>
        <v>Active</v>
      </c>
      <c r="X2022" s="144">
        <v>1801</v>
      </c>
      <c r="Y2022" s="157" t="s">
        <v>70</v>
      </c>
      <c r="Z2022" s="386">
        <v>1</v>
      </c>
      <c r="AA2022" s="386">
        <v>1</v>
      </c>
      <c r="AB2022" s="387" t="s">
        <v>62</v>
      </c>
      <c r="AC2022" s="157"/>
    </row>
    <row r="2023" spans="9:29">
      <c r="I2023" s="342">
        <v>4</v>
      </c>
      <c r="J2023" s="144" t="str">
        <f t="shared" si="250"/>
        <v>LARGE</v>
      </c>
      <c r="K2023" s="144" t="str">
        <f t="shared" si="251"/>
        <v>MEDIUM</v>
      </c>
      <c r="L2023" s="144" t="str" cm="1">
        <f t="array" ref="L2023">_xlfn.IFS(I2023&lt;=2,"SMALL",I2023&lt;=5,"MEDIUM",I2023&gt;5,"LARGE")</f>
        <v>MEDIUM</v>
      </c>
      <c r="M2023" s="144" t="str">
        <f t="shared" si="248"/>
        <v>NO</v>
      </c>
      <c r="N2023" s="374">
        <v>5</v>
      </c>
      <c r="O2023" s="374">
        <f t="shared" si="249"/>
        <v>5</v>
      </c>
      <c r="P2023" s="158" t="str" cm="1">
        <f t="array" ref="P2023">_xlfn.SWITCH(ROUND(N2023,0),5,"Excellent",4,"Good",3,"ok","Bad")</f>
        <v>Excellent</v>
      </c>
      <c r="Q2023" s="144">
        <v>7</v>
      </c>
      <c r="R2023" s="385">
        <v>42632</v>
      </c>
      <c r="S2023" s="385">
        <v>43290</v>
      </c>
      <c r="T2023" s="144">
        <v>1084</v>
      </c>
      <c r="U2023" s="144" t="s">
        <v>69</v>
      </c>
      <c r="V2023" s="144">
        <v>365</v>
      </c>
      <c r="W2023" s="144" t="str">
        <f t="shared" si="252"/>
        <v>Active</v>
      </c>
      <c r="X2023" s="144">
        <v>1084</v>
      </c>
      <c r="Y2023" s="157" t="s">
        <v>61</v>
      </c>
      <c r="Z2023" s="386">
        <v>0.92</v>
      </c>
      <c r="AA2023" s="386">
        <v>0.64</v>
      </c>
      <c r="AB2023" s="387" t="s">
        <v>62</v>
      </c>
      <c r="AC2023" s="157"/>
    </row>
    <row r="2024" spans="9:29">
      <c r="I2024" s="342">
        <v>2</v>
      </c>
      <c r="J2024" s="144" t="str">
        <f t="shared" si="250"/>
        <v>SMALL</v>
      </c>
      <c r="K2024" s="144" t="str">
        <f t="shared" si="251"/>
        <v>SMALL</v>
      </c>
      <c r="L2024" s="144" t="str" cm="1">
        <f t="array" ref="L2024">_xlfn.IFS(I2024&lt;=2,"SMALL",I2024&lt;=5,"MEDIUM",I2024&gt;5,"LARGE")</f>
        <v>SMALL</v>
      </c>
      <c r="M2024" s="144" t="str">
        <f t="shared" si="248"/>
        <v>NO</v>
      </c>
      <c r="N2024" s="374">
        <v>4.82</v>
      </c>
      <c r="O2024" s="374">
        <f t="shared" si="249"/>
        <v>5</v>
      </c>
      <c r="P2024" s="158" t="str" cm="1">
        <f t="array" ref="P2024">_xlfn.SWITCH(ROUND(N2024,0),5,"Excellent",4,"Good",3,"ok","Bad")</f>
        <v>Excellent</v>
      </c>
      <c r="Q2024" s="144">
        <v>50</v>
      </c>
      <c r="R2024" s="385">
        <v>42856</v>
      </c>
      <c r="S2024" s="385">
        <v>43811</v>
      </c>
      <c r="T2024" s="144">
        <v>2862</v>
      </c>
      <c r="U2024" s="144" t="s">
        <v>60</v>
      </c>
      <c r="V2024" s="144">
        <v>86</v>
      </c>
      <c r="W2024" s="144" t="str">
        <f t="shared" si="252"/>
        <v>Active</v>
      </c>
      <c r="X2024" s="144">
        <v>2862</v>
      </c>
      <c r="Y2024" s="157" t="s">
        <v>70</v>
      </c>
      <c r="Z2024" s="386">
        <v>1</v>
      </c>
      <c r="AA2024" s="386">
        <v>0.98</v>
      </c>
      <c r="AB2024" s="387" t="s">
        <v>65</v>
      </c>
      <c r="AC2024" s="157"/>
    </row>
    <row r="2025" spans="9:29">
      <c r="I2025" s="342">
        <v>1</v>
      </c>
      <c r="J2025" s="144" t="str">
        <f t="shared" si="250"/>
        <v>SMALL</v>
      </c>
      <c r="K2025" s="144" t="str">
        <f t="shared" si="251"/>
        <v>SMALL</v>
      </c>
      <c r="L2025" s="144" t="str" cm="1">
        <f t="array" ref="L2025">_xlfn.IFS(I2025&lt;=2,"SMALL",I2025&lt;=5,"MEDIUM",I2025&gt;5,"LARGE")</f>
        <v>SMALL</v>
      </c>
      <c r="M2025" s="144" t="str">
        <f t="shared" si="248"/>
        <v>NO</v>
      </c>
      <c r="N2025" s="374">
        <v>4.79</v>
      </c>
      <c r="O2025" s="374">
        <f t="shared" si="249"/>
        <v>5</v>
      </c>
      <c r="P2025" s="158" t="str" cm="1">
        <f t="array" ref="P2025">_xlfn.SWITCH(ROUND(N2025,0),5,"Excellent",4,"Good",3,"ok","Bad")</f>
        <v>Excellent</v>
      </c>
      <c r="Q2025" s="144">
        <v>38</v>
      </c>
      <c r="R2025" s="385">
        <v>42528</v>
      </c>
      <c r="S2025" s="385">
        <v>43862</v>
      </c>
      <c r="T2025" s="144">
        <v>2636</v>
      </c>
      <c r="U2025" s="144" t="s">
        <v>60</v>
      </c>
      <c r="V2025" s="144">
        <v>2</v>
      </c>
      <c r="W2025" s="144" t="str">
        <f t="shared" si="252"/>
        <v>Active</v>
      </c>
      <c r="X2025" s="144">
        <v>2636</v>
      </c>
      <c r="Y2025" s="157" t="s">
        <v>70</v>
      </c>
      <c r="Z2025" s="386">
        <v>1</v>
      </c>
      <c r="AA2025" s="386">
        <v>0.61</v>
      </c>
      <c r="AB2025" s="387" t="s">
        <v>62</v>
      </c>
      <c r="AC2025" s="157"/>
    </row>
    <row r="2026" spans="9:29">
      <c r="I2026" s="342">
        <v>4</v>
      </c>
      <c r="J2026" s="144" t="str">
        <f t="shared" si="250"/>
        <v>LARGE</v>
      </c>
      <c r="K2026" s="144" t="str">
        <f t="shared" si="251"/>
        <v>MEDIUM</v>
      </c>
      <c r="L2026" s="144" t="str" cm="1">
        <f t="array" ref="L2026">_xlfn.IFS(I2026&lt;=2,"SMALL",I2026&lt;=5,"MEDIUM",I2026&gt;5,"LARGE")</f>
        <v>MEDIUM</v>
      </c>
      <c r="M2026" s="144" t="str">
        <f t="shared" si="248"/>
        <v>YES</v>
      </c>
      <c r="N2026" s="374">
        <v>4.9000000000000004</v>
      </c>
      <c r="O2026" s="374">
        <f t="shared" si="249"/>
        <v>5</v>
      </c>
      <c r="P2026" s="158" t="str" cm="1">
        <f t="array" ref="P2026">_xlfn.SWITCH(ROUND(N2026,0),5,"Excellent",4,"Good",3,"ok","Bad")</f>
        <v>Excellent</v>
      </c>
      <c r="Q2026" s="144">
        <v>191</v>
      </c>
      <c r="R2026" s="385">
        <v>42544</v>
      </c>
      <c r="S2026" s="385">
        <v>43904</v>
      </c>
      <c r="T2026" s="144">
        <v>2278</v>
      </c>
      <c r="U2026" s="144" t="s">
        <v>69</v>
      </c>
      <c r="V2026" s="144">
        <v>21</v>
      </c>
      <c r="W2026" s="144" t="str">
        <f t="shared" si="252"/>
        <v>Active</v>
      </c>
      <c r="X2026" s="144">
        <v>2278</v>
      </c>
      <c r="Y2026" s="157" t="s">
        <v>61</v>
      </c>
      <c r="Z2026" s="386">
        <v>0.9</v>
      </c>
      <c r="AA2026" s="386">
        <v>0.99</v>
      </c>
      <c r="AB2026" s="387" t="s">
        <v>65</v>
      </c>
      <c r="AC2026" s="157"/>
    </row>
    <row r="2027" spans="9:29">
      <c r="I2027" s="342">
        <v>8</v>
      </c>
      <c r="J2027" s="144" t="str">
        <f t="shared" si="250"/>
        <v>LARGE</v>
      </c>
      <c r="K2027" s="144" t="str">
        <f t="shared" si="251"/>
        <v>LARGE</v>
      </c>
      <c r="L2027" s="144" t="str" cm="1">
        <f t="array" ref="L2027">_xlfn.IFS(I2027&lt;=2,"SMALL",I2027&lt;=5,"MEDIUM",I2027&gt;5,"LARGE")</f>
        <v>LARGE</v>
      </c>
      <c r="M2027" s="144" t="str">
        <f t="shared" si="248"/>
        <v>NO</v>
      </c>
      <c r="N2027" s="374">
        <v>4.7300000000000004</v>
      </c>
      <c r="O2027" s="374">
        <f t="shared" si="249"/>
        <v>5</v>
      </c>
      <c r="P2027" s="158" t="str" cm="1">
        <f t="array" ref="P2027">_xlfn.SWITCH(ROUND(N2027,0),5,"Excellent",4,"Good",3,"ok","Bad")</f>
        <v>Excellent</v>
      </c>
      <c r="Q2027" s="144">
        <v>40</v>
      </c>
      <c r="R2027" s="385">
        <v>42603</v>
      </c>
      <c r="S2027" s="385">
        <v>44052</v>
      </c>
      <c r="T2027" s="144">
        <v>2866</v>
      </c>
      <c r="U2027" s="144" t="s">
        <v>69</v>
      </c>
      <c r="V2027" s="144">
        <v>161</v>
      </c>
      <c r="W2027" s="144" t="str">
        <f t="shared" si="252"/>
        <v>Active</v>
      </c>
      <c r="X2027" s="144">
        <v>2866</v>
      </c>
      <c r="Y2027" s="157" t="s">
        <v>64</v>
      </c>
      <c r="Z2027" s="386">
        <v>1</v>
      </c>
      <c r="AA2027" s="386">
        <v>0.75</v>
      </c>
      <c r="AB2027" s="387" t="s">
        <v>65</v>
      </c>
      <c r="AC2027" s="157"/>
    </row>
    <row r="2028" spans="9:29">
      <c r="I2028" s="342">
        <v>2</v>
      </c>
      <c r="J2028" s="144" t="str">
        <f t="shared" si="250"/>
        <v>SMALL</v>
      </c>
      <c r="K2028" s="144" t="str">
        <f t="shared" si="251"/>
        <v>SMALL</v>
      </c>
      <c r="L2028" s="144" t="str" cm="1">
        <f t="array" ref="L2028">_xlfn.IFS(I2028&lt;=2,"SMALL",I2028&lt;=5,"MEDIUM",I2028&gt;5,"LARGE")</f>
        <v>SMALL</v>
      </c>
      <c r="M2028" s="144" t="str">
        <f t="shared" si="248"/>
        <v>NO</v>
      </c>
      <c r="N2028" s="374">
        <v>4.66</v>
      </c>
      <c r="O2028" s="374">
        <f t="shared" si="249"/>
        <v>5</v>
      </c>
      <c r="P2028" s="158" t="str" cm="1">
        <f t="array" ref="P2028">_xlfn.SWITCH(ROUND(N2028,0),5,"Excellent",4,"Good",3,"ok","Bad")</f>
        <v>Excellent</v>
      </c>
      <c r="Q2028" s="144">
        <v>79</v>
      </c>
      <c r="R2028" s="385">
        <v>42544</v>
      </c>
      <c r="S2028" s="385">
        <v>44049</v>
      </c>
      <c r="T2028" s="144">
        <v>2866</v>
      </c>
      <c r="U2028" s="144" t="s">
        <v>60</v>
      </c>
      <c r="V2028" s="144">
        <v>167</v>
      </c>
      <c r="W2028" s="144" t="str">
        <f t="shared" si="252"/>
        <v>Active</v>
      </c>
      <c r="X2028" s="144">
        <v>2866</v>
      </c>
      <c r="Y2028" s="157" t="s">
        <v>64</v>
      </c>
      <c r="Z2028" s="386">
        <v>1</v>
      </c>
      <c r="AA2028" s="386">
        <v>0.78</v>
      </c>
      <c r="AB2028" s="387" t="s">
        <v>62</v>
      </c>
      <c r="AC2028" s="157"/>
    </row>
    <row r="2029" spans="9:29">
      <c r="I2029" s="342">
        <v>2</v>
      </c>
      <c r="J2029" s="144" t="str">
        <f t="shared" si="250"/>
        <v>SMALL</v>
      </c>
      <c r="K2029" s="144" t="str">
        <f t="shared" si="251"/>
        <v>SMALL</v>
      </c>
      <c r="L2029" s="144" t="str" cm="1">
        <f t="array" ref="L2029">_xlfn.IFS(I2029&lt;=2,"SMALL",I2029&lt;=5,"MEDIUM",I2029&gt;5,"LARGE")</f>
        <v>SMALL</v>
      </c>
      <c r="M2029" s="144" t="str">
        <f t="shared" si="248"/>
        <v>NO</v>
      </c>
      <c r="N2029" s="374">
        <v>4.74</v>
      </c>
      <c r="O2029" s="374">
        <f t="shared" si="249"/>
        <v>5</v>
      </c>
      <c r="P2029" s="158" t="str" cm="1">
        <f t="array" ref="P2029">_xlfn.SWITCH(ROUND(N2029,0),5,"Excellent",4,"Good",3,"ok","Bad")</f>
        <v>Excellent</v>
      </c>
      <c r="Q2029" s="144">
        <v>76</v>
      </c>
      <c r="R2029" s="385">
        <v>42543</v>
      </c>
      <c r="S2029" s="385">
        <v>44044</v>
      </c>
      <c r="T2029" s="144">
        <v>2866</v>
      </c>
      <c r="U2029" s="144" t="s">
        <v>60</v>
      </c>
      <c r="V2029" s="144">
        <v>172</v>
      </c>
      <c r="W2029" s="144" t="str">
        <f t="shared" si="252"/>
        <v>Active</v>
      </c>
      <c r="X2029" s="144">
        <v>2866</v>
      </c>
      <c r="Y2029" s="157" t="s">
        <v>61</v>
      </c>
      <c r="Z2029" s="386">
        <v>1</v>
      </c>
      <c r="AA2029" s="386">
        <v>1</v>
      </c>
      <c r="AB2029" s="387" t="s">
        <v>65</v>
      </c>
      <c r="AC2029" s="157"/>
    </row>
    <row r="2030" spans="9:29">
      <c r="I2030" s="342">
        <v>4</v>
      </c>
      <c r="J2030" s="144" t="str">
        <f t="shared" si="250"/>
        <v>LARGE</v>
      </c>
      <c r="K2030" s="144" t="str">
        <f t="shared" si="251"/>
        <v>MEDIUM</v>
      </c>
      <c r="L2030" s="144" t="str" cm="1">
        <f t="array" ref="L2030">_xlfn.IFS(I2030&lt;=2,"SMALL",I2030&lt;=5,"MEDIUM",I2030&gt;5,"LARGE")</f>
        <v>MEDIUM</v>
      </c>
      <c r="M2030" s="144" t="str">
        <f t="shared" si="248"/>
        <v>NO</v>
      </c>
      <c r="N2030" s="374">
        <v>4.43</v>
      </c>
      <c r="O2030" s="374">
        <f t="shared" si="249"/>
        <v>4</v>
      </c>
      <c r="P2030" s="158" t="str" cm="1">
        <f t="array" ref="P2030">_xlfn.SWITCH(ROUND(N2030,0),5,"Excellent",4,"Good",3,"ok","Bad")</f>
        <v>Good</v>
      </c>
      <c r="Q2030" s="144">
        <v>83</v>
      </c>
      <c r="R2030" s="385">
        <v>42539</v>
      </c>
      <c r="S2030" s="385">
        <v>43831</v>
      </c>
      <c r="T2030" s="144">
        <v>2396</v>
      </c>
      <c r="U2030" s="144" t="s">
        <v>60</v>
      </c>
      <c r="V2030" s="144">
        <v>89</v>
      </c>
      <c r="W2030" s="144" t="str">
        <f t="shared" si="252"/>
        <v>Active</v>
      </c>
      <c r="X2030" s="144">
        <v>2396</v>
      </c>
      <c r="Y2030" s="157" t="s">
        <v>70</v>
      </c>
      <c r="Z2030" s="386">
        <v>1</v>
      </c>
      <c r="AA2030" s="386">
        <v>0.98</v>
      </c>
      <c r="AB2030" s="387" t="s">
        <v>62</v>
      </c>
      <c r="AC2030" s="157"/>
    </row>
    <row r="2031" spans="9:29">
      <c r="I2031" s="342">
        <v>2</v>
      </c>
      <c r="J2031" s="144" t="str">
        <f t="shared" si="250"/>
        <v>SMALL</v>
      </c>
      <c r="K2031" s="144" t="str">
        <f t="shared" si="251"/>
        <v>SMALL</v>
      </c>
      <c r="L2031" s="144" t="str" cm="1">
        <f t="array" ref="L2031">_xlfn.IFS(I2031&lt;=2,"SMALL",I2031&lt;=5,"MEDIUM",I2031&gt;5,"LARGE")</f>
        <v>SMALL</v>
      </c>
      <c r="M2031" s="144" t="str">
        <f t="shared" si="248"/>
        <v>NO</v>
      </c>
      <c r="N2031" s="374">
        <v>4.9800000000000004</v>
      </c>
      <c r="O2031" s="374">
        <f t="shared" si="249"/>
        <v>5</v>
      </c>
      <c r="P2031" s="158" t="str" cm="1">
        <f t="array" ref="P2031">_xlfn.SWITCH(ROUND(N2031,0),5,"Excellent",4,"Good",3,"ok","Bad")</f>
        <v>Excellent</v>
      </c>
      <c r="Q2031" s="144">
        <v>44</v>
      </c>
      <c r="R2031" s="385">
        <v>42528</v>
      </c>
      <c r="S2031" s="385">
        <v>43873</v>
      </c>
      <c r="T2031" s="144">
        <v>1252</v>
      </c>
      <c r="U2031" s="144" t="s">
        <v>69</v>
      </c>
      <c r="V2031" s="144">
        <v>171</v>
      </c>
      <c r="W2031" s="144" t="str">
        <f t="shared" si="252"/>
        <v>Active</v>
      </c>
      <c r="X2031" s="144">
        <v>1252</v>
      </c>
      <c r="Y2031" s="157" t="s">
        <v>64</v>
      </c>
      <c r="Z2031" s="386">
        <v>1</v>
      </c>
      <c r="AA2031" s="386">
        <v>1</v>
      </c>
      <c r="AB2031" s="387" t="s">
        <v>62</v>
      </c>
      <c r="AC2031" s="157"/>
    </row>
    <row r="2032" spans="9:29">
      <c r="I2032" s="342">
        <v>3</v>
      </c>
      <c r="J2032" s="144" t="str">
        <f t="shared" si="250"/>
        <v>LARGE</v>
      </c>
      <c r="K2032" s="144" t="str">
        <f t="shared" si="251"/>
        <v>MEDIUM</v>
      </c>
      <c r="L2032" s="144" t="str" cm="1">
        <f t="array" ref="L2032">_xlfn.IFS(I2032&lt;=2,"SMALL",I2032&lt;=5,"MEDIUM",I2032&gt;5,"LARGE")</f>
        <v>MEDIUM</v>
      </c>
      <c r="M2032" s="144" t="str">
        <f t="shared" si="248"/>
        <v>NO</v>
      </c>
      <c r="N2032" s="374">
        <v>4.1399999999999997</v>
      </c>
      <c r="O2032" s="374">
        <f t="shared" si="249"/>
        <v>4</v>
      </c>
      <c r="P2032" s="158" t="str" cm="1">
        <f t="array" ref="P2032">_xlfn.SWITCH(ROUND(N2032,0),5,"Excellent",4,"Good",3,"ok","Bad")</f>
        <v>Good</v>
      </c>
      <c r="Q2032" s="144">
        <v>86</v>
      </c>
      <c r="R2032" s="385">
        <v>42549</v>
      </c>
      <c r="S2032" s="385">
        <v>43663</v>
      </c>
      <c r="T2032" s="144">
        <v>2836</v>
      </c>
      <c r="U2032" s="144" t="s">
        <v>60</v>
      </c>
      <c r="V2032" s="144">
        <v>90</v>
      </c>
      <c r="W2032" s="144" t="str">
        <f t="shared" si="252"/>
        <v>Active</v>
      </c>
      <c r="X2032" s="144">
        <v>2836</v>
      </c>
      <c r="Y2032" s="157" t="s">
        <v>70</v>
      </c>
      <c r="Z2032" s="386">
        <v>1</v>
      </c>
      <c r="AA2032" s="386">
        <v>0.88</v>
      </c>
      <c r="AB2032" s="387" t="s">
        <v>65</v>
      </c>
      <c r="AC2032" s="157"/>
    </row>
    <row r="2033" spans="9:29">
      <c r="I2033" s="342">
        <v>4</v>
      </c>
      <c r="J2033" s="144" t="str">
        <f t="shared" si="250"/>
        <v>LARGE</v>
      </c>
      <c r="K2033" s="144" t="str">
        <f t="shared" si="251"/>
        <v>MEDIUM</v>
      </c>
      <c r="L2033" s="144" t="str" cm="1">
        <f t="array" ref="L2033">_xlfn.IFS(I2033&lt;=2,"SMALL",I2033&lt;=5,"MEDIUM",I2033&gt;5,"LARGE")</f>
        <v>MEDIUM</v>
      </c>
      <c r="M2033" s="144" t="str">
        <f t="shared" si="248"/>
        <v>YES</v>
      </c>
      <c r="N2033" s="374">
        <v>4.9800000000000004</v>
      </c>
      <c r="O2033" s="374">
        <f t="shared" si="249"/>
        <v>5</v>
      </c>
      <c r="P2033" s="158" t="str" cm="1">
        <f t="array" ref="P2033">_xlfn.SWITCH(ROUND(N2033,0),5,"Excellent",4,"Good",3,"ok","Bad")</f>
        <v>Excellent</v>
      </c>
      <c r="Q2033" s="144">
        <v>121</v>
      </c>
      <c r="R2033" s="385">
        <v>42570</v>
      </c>
      <c r="S2033" s="385">
        <v>43887</v>
      </c>
      <c r="T2033" s="144">
        <v>2870</v>
      </c>
      <c r="U2033" s="144" t="s">
        <v>69</v>
      </c>
      <c r="V2033" s="144">
        <v>321</v>
      </c>
      <c r="W2033" s="144" t="str">
        <f t="shared" si="252"/>
        <v>Active</v>
      </c>
      <c r="X2033" s="144">
        <v>2870</v>
      </c>
      <c r="Y2033" s="157" t="s">
        <v>61</v>
      </c>
      <c r="Z2033" s="386">
        <v>1</v>
      </c>
      <c r="AA2033" s="386">
        <v>0.57999999999999996</v>
      </c>
      <c r="AB2033" s="387" t="s">
        <v>62</v>
      </c>
      <c r="AC2033" s="157"/>
    </row>
    <row r="2034" spans="9:29">
      <c r="I2034" s="342">
        <v>2</v>
      </c>
      <c r="J2034" s="144" t="str">
        <f t="shared" si="250"/>
        <v>SMALL</v>
      </c>
      <c r="K2034" s="144" t="str">
        <f t="shared" si="251"/>
        <v>SMALL</v>
      </c>
      <c r="L2034" s="144" t="str" cm="1">
        <f t="array" ref="L2034">_xlfn.IFS(I2034&lt;=2,"SMALL",I2034&lt;=5,"MEDIUM",I2034&gt;5,"LARGE")</f>
        <v>SMALL</v>
      </c>
      <c r="M2034" s="144" t="str">
        <f t="shared" si="248"/>
        <v>NO</v>
      </c>
      <c r="N2034" s="374">
        <v>4.75</v>
      </c>
      <c r="O2034" s="374">
        <f t="shared" si="249"/>
        <v>5</v>
      </c>
      <c r="P2034" s="158" t="str" cm="1">
        <f t="array" ref="P2034">_xlfn.SWITCH(ROUND(N2034,0),5,"Excellent",4,"Good",3,"ok","Bad")</f>
        <v>Excellent</v>
      </c>
      <c r="Q2034" s="144">
        <v>4</v>
      </c>
      <c r="R2034" s="385">
        <v>42669</v>
      </c>
      <c r="S2034" s="385">
        <v>43624</v>
      </c>
      <c r="T2034" s="144">
        <v>778</v>
      </c>
      <c r="U2034" s="144" t="s">
        <v>69</v>
      </c>
      <c r="V2034" s="144">
        <v>134</v>
      </c>
      <c r="W2034" s="144" t="str">
        <f t="shared" si="252"/>
        <v>Active</v>
      </c>
      <c r="X2034" s="144">
        <v>778</v>
      </c>
      <c r="Y2034" s="157" t="s">
        <v>64</v>
      </c>
      <c r="Z2034" s="386">
        <v>1</v>
      </c>
      <c r="AA2034" s="386">
        <v>0.45</v>
      </c>
      <c r="AB2034" s="387" t="s">
        <v>62</v>
      </c>
      <c r="AC2034" s="157"/>
    </row>
    <row r="2035" spans="9:29">
      <c r="I2035" s="342">
        <v>3</v>
      </c>
      <c r="J2035" s="144" t="str">
        <f t="shared" si="250"/>
        <v>LARGE</v>
      </c>
      <c r="K2035" s="144" t="str">
        <f t="shared" si="251"/>
        <v>MEDIUM</v>
      </c>
      <c r="L2035" s="144" t="str" cm="1">
        <f t="array" ref="L2035">_xlfn.IFS(I2035&lt;=2,"SMALL",I2035&lt;=5,"MEDIUM",I2035&gt;5,"LARGE")</f>
        <v>MEDIUM</v>
      </c>
      <c r="M2035" s="144" t="str">
        <f t="shared" si="248"/>
        <v>YES</v>
      </c>
      <c r="N2035" s="374">
        <v>4.99</v>
      </c>
      <c r="O2035" s="374">
        <f t="shared" si="249"/>
        <v>5</v>
      </c>
      <c r="P2035" s="158" t="str" cm="1">
        <f t="array" ref="P2035">_xlfn.SWITCH(ROUND(N2035,0),5,"Excellent",4,"Good",3,"ok","Bad")</f>
        <v>Excellent</v>
      </c>
      <c r="Q2035" s="144">
        <v>151</v>
      </c>
      <c r="R2035" s="385">
        <v>42572</v>
      </c>
      <c r="S2035" s="385">
        <v>44045</v>
      </c>
      <c r="T2035" s="144">
        <v>2699</v>
      </c>
      <c r="U2035" s="144" t="s">
        <v>69</v>
      </c>
      <c r="V2035" s="144">
        <v>238</v>
      </c>
      <c r="W2035" s="144" t="str">
        <f t="shared" si="252"/>
        <v>Active</v>
      </c>
      <c r="X2035" s="144">
        <v>2699</v>
      </c>
      <c r="Y2035" s="157" t="s">
        <v>70</v>
      </c>
      <c r="Z2035" s="386">
        <v>1</v>
      </c>
      <c r="AA2035" s="386">
        <v>0.56999999999999995</v>
      </c>
      <c r="AB2035" s="387" t="s">
        <v>62</v>
      </c>
      <c r="AC2035" s="157"/>
    </row>
    <row r="2036" spans="9:29">
      <c r="I2036" s="342">
        <v>3</v>
      </c>
      <c r="J2036" s="144" t="str">
        <f t="shared" si="250"/>
        <v>LARGE</v>
      </c>
      <c r="K2036" s="144" t="str">
        <f t="shared" si="251"/>
        <v>MEDIUM</v>
      </c>
      <c r="L2036" s="144" t="str" cm="1">
        <f t="array" ref="L2036">_xlfn.IFS(I2036&lt;=2,"SMALL",I2036&lt;=5,"MEDIUM",I2036&gt;5,"LARGE")</f>
        <v>MEDIUM</v>
      </c>
      <c r="M2036" s="144" t="str">
        <f t="shared" si="248"/>
        <v>NO</v>
      </c>
      <c r="N2036" s="374">
        <v>4.92</v>
      </c>
      <c r="O2036" s="374">
        <f t="shared" si="249"/>
        <v>5</v>
      </c>
      <c r="P2036" s="158" t="str" cm="1">
        <f t="array" ref="P2036">_xlfn.SWITCH(ROUND(N2036,0),5,"Excellent",4,"Good",3,"ok","Bad")</f>
        <v>Excellent</v>
      </c>
      <c r="Q2036" s="144">
        <v>12</v>
      </c>
      <c r="R2036" s="385">
        <v>42585</v>
      </c>
      <c r="S2036" s="385">
        <v>44039</v>
      </c>
      <c r="T2036" s="144">
        <v>2491</v>
      </c>
      <c r="U2036" s="144" t="s">
        <v>69</v>
      </c>
      <c r="V2036" s="144">
        <v>1</v>
      </c>
      <c r="W2036" s="144" t="str">
        <f t="shared" si="252"/>
        <v>Active</v>
      </c>
      <c r="X2036" s="144">
        <v>2491</v>
      </c>
      <c r="Y2036" s="157" t="s">
        <v>70</v>
      </c>
      <c r="Z2036" s="386">
        <v>0.94</v>
      </c>
      <c r="AA2036" s="386">
        <v>0.95</v>
      </c>
      <c r="AB2036" s="387" t="s">
        <v>65</v>
      </c>
      <c r="AC2036" s="157"/>
    </row>
    <row r="2037" spans="9:29">
      <c r="I2037" s="342">
        <v>4</v>
      </c>
      <c r="J2037" s="144" t="str">
        <f t="shared" si="250"/>
        <v>LARGE</v>
      </c>
      <c r="K2037" s="144" t="str">
        <f t="shared" si="251"/>
        <v>MEDIUM</v>
      </c>
      <c r="L2037" s="144" t="str" cm="1">
        <f t="array" ref="L2037">_xlfn.IFS(I2037&lt;=2,"SMALL",I2037&lt;=5,"MEDIUM",I2037&gt;5,"LARGE")</f>
        <v>MEDIUM</v>
      </c>
      <c r="M2037" s="144" t="str">
        <f t="shared" si="248"/>
        <v>NO</v>
      </c>
      <c r="N2037" s="374">
        <v>4.92</v>
      </c>
      <c r="O2037" s="374">
        <f t="shared" si="249"/>
        <v>5</v>
      </c>
      <c r="P2037" s="158" t="str" cm="1">
        <f t="array" ref="P2037">_xlfn.SWITCH(ROUND(N2037,0),5,"Excellent",4,"Good",3,"ok","Bad")</f>
        <v>Excellent</v>
      </c>
      <c r="Q2037" s="144">
        <v>83</v>
      </c>
      <c r="R2037" s="385">
        <v>42655</v>
      </c>
      <c r="S2037" s="385">
        <v>44043</v>
      </c>
      <c r="T2037" s="144">
        <v>1348</v>
      </c>
      <c r="U2037" s="144" t="s">
        <v>69</v>
      </c>
      <c r="V2037" s="144">
        <v>326</v>
      </c>
      <c r="W2037" s="144" t="str">
        <f t="shared" si="252"/>
        <v>Active</v>
      </c>
      <c r="X2037" s="144">
        <v>1348</v>
      </c>
      <c r="Y2037" s="157" t="s">
        <v>70</v>
      </c>
      <c r="Z2037" s="386">
        <v>1</v>
      </c>
      <c r="AA2037" s="386">
        <v>1</v>
      </c>
      <c r="AB2037" s="387" t="s">
        <v>65</v>
      </c>
      <c r="AC2037" s="157"/>
    </row>
    <row r="2038" spans="9:29">
      <c r="I2038" s="342">
        <v>6</v>
      </c>
      <c r="J2038" s="144" t="str">
        <f t="shared" si="250"/>
        <v>LARGE</v>
      </c>
      <c r="K2038" s="144" t="str">
        <f t="shared" si="251"/>
        <v>LARGE</v>
      </c>
      <c r="L2038" s="144" t="str" cm="1">
        <f t="array" ref="L2038">_xlfn.IFS(I2038&lt;=2,"SMALL",I2038&lt;=5,"MEDIUM",I2038&gt;5,"LARGE")</f>
        <v>LARGE</v>
      </c>
      <c r="M2038" s="144" t="str">
        <f t="shared" si="248"/>
        <v>NO</v>
      </c>
      <c r="N2038" s="374">
        <v>4.92</v>
      </c>
      <c r="O2038" s="374">
        <f t="shared" si="249"/>
        <v>5</v>
      </c>
      <c r="P2038" s="158" t="str" cm="1">
        <f t="array" ref="P2038">_xlfn.SWITCH(ROUND(N2038,0),5,"Excellent",4,"Good",3,"ok","Bad")</f>
        <v>Excellent</v>
      </c>
      <c r="Q2038" s="144">
        <v>72</v>
      </c>
      <c r="R2038" s="385">
        <v>42591</v>
      </c>
      <c r="S2038" s="385">
        <v>44045</v>
      </c>
      <c r="T2038" s="144">
        <v>1348</v>
      </c>
      <c r="U2038" s="144" t="s">
        <v>69</v>
      </c>
      <c r="V2038" s="144">
        <v>239</v>
      </c>
      <c r="W2038" s="144" t="str">
        <f t="shared" si="252"/>
        <v>Active</v>
      </c>
      <c r="X2038" s="144">
        <v>1348</v>
      </c>
      <c r="Y2038" s="157" t="s">
        <v>61</v>
      </c>
      <c r="Z2038" s="386">
        <v>1</v>
      </c>
      <c r="AA2038" s="386">
        <v>0.94</v>
      </c>
      <c r="AB2038" s="387" t="s">
        <v>65</v>
      </c>
      <c r="AC2038" s="157"/>
    </row>
    <row r="2039" spans="9:29">
      <c r="I2039" s="342">
        <v>2</v>
      </c>
      <c r="J2039" s="144" t="str">
        <f t="shared" si="250"/>
        <v>SMALL</v>
      </c>
      <c r="K2039" s="144" t="str">
        <f t="shared" si="251"/>
        <v>SMALL</v>
      </c>
      <c r="L2039" s="144" t="str" cm="1">
        <f t="array" ref="L2039">_xlfn.IFS(I2039&lt;=2,"SMALL",I2039&lt;=5,"MEDIUM",I2039&gt;5,"LARGE")</f>
        <v>SMALL</v>
      </c>
      <c r="M2039" s="144" t="str">
        <f t="shared" si="248"/>
        <v>NO</v>
      </c>
      <c r="N2039" s="374">
        <v>4.92</v>
      </c>
      <c r="O2039" s="374">
        <f t="shared" si="249"/>
        <v>5</v>
      </c>
      <c r="P2039" s="158" t="str" cm="1">
        <f t="array" ref="P2039">_xlfn.SWITCH(ROUND(N2039,0),5,"Excellent",4,"Good",3,"ok","Bad")</f>
        <v>Excellent</v>
      </c>
      <c r="Q2039" s="144">
        <v>50</v>
      </c>
      <c r="R2039" s="385">
        <v>42902</v>
      </c>
      <c r="S2039" s="385">
        <v>43850</v>
      </c>
      <c r="T2039" s="144">
        <v>569</v>
      </c>
      <c r="U2039" s="144" t="s">
        <v>60</v>
      </c>
      <c r="V2039" s="144">
        <v>0</v>
      </c>
      <c r="W2039" s="144" t="str">
        <f t="shared" si="252"/>
        <v>Inactive</v>
      </c>
      <c r="X2039" s="144">
        <v>569</v>
      </c>
      <c r="Y2039" s="157" t="s">
        <v>64</v>
      </c>
      <c r="Z2039" s="386">
        <v>1</v>
      </c>
      <c r="AA2039" s="386">
        <v>0.5</v>
      </c>
      <c r="AB2039" s="387" t="s">
        <v>65</v>
      </c>
      <c r="AC2039" s="157"/>
    </row>
    <row r="2040" spans="9:29">
      <c r="I2040" s="342">
        <v>4</v>
      </c>
      <c r="J2040" s="144" t="str">
        <f t="shared" si="250"/>
        <v>LARGE</v>
      </c>
      <c r="K2040" s="144" t="str">
        <f t="shared" si="251"/>
        <v>MEDIUM</v>
      </c>
      <c r="L2040" s="144" t="str" cm="1">
        <f t="array" ref="L2040">_xlfn.IFS(I2040&lt;=2,"SMALL",I2040&lt;=5,"MEDIUM",I2040&gt;5,"LARGE")</f>
        <v>MEDIUM</v>
      </c>
      <c r="M2040" s="144" t="str">
        <f t="shared" si="248"/>
        <v>NO</v>
      </c>
      <c r="N2040" s="374">
        <v>4.96</v>
      </c>
      <c r="O2040" s="374">
        <f t="shared" si="249"/>
        <v>5</v>
      </c>
      <c r="P2040" s="158" t="str" cm="1">
        <f t="array" ref="P2040">_xlfn.SWITCH(ROUND(N2040,0),5,"Excellent",4,"Good",3,"ok","Bad")</f>
        <v>Excellent</v>
      </c>
      <c r="Q2040" s="144">
        <v>67</v>
      </c>
      <c r="R2040" s="385">
        <v>42541</v>
      </c>
      <c r="S2040" s="385">
        <v>43901</v>
      </c>
      <c r="T2040" s="144">
        <v>2873</v>
      </c>
      <c r="U2040" s="144" t="s">
        <v>69</v>
      </c>
      <c r="V2040" s="144">
        <v>90</v>
      </c>
      <c r="W2040" s="144" t="str">
        <f t="shared" si="252"/>
        <v>Active</v>
      </c>
      <c r="X2040" s="144">
        <v>2873</v>
      </c>
      <c r="Y2040" s="157" t="s">
        <v>61</v>
      </c>
      <c r="Z2040" s="386">
        <v>1</v>
      </c>
      <c r="AA2040" s="386">
        <v>0.32</v>
      </c>
      <c r="AB2040" s="387" t="s">
        <v>65</v>
      </c>
      <c r="AC2040" s="157"/>
    </row>
    <row r="2041" spans="9:29">
      <c r="I2041" s="342">
        <v>4</v>
      </c>
      <c r="J2041" s="144" t="str">
        <f t="shared" si="250"/>
        <v>LARGE</v>
      </c>
      <c r="K2041" s="144" t="str">
        <f t="shared" si="251"/>
        <v>MEDIUM</v>
      </c>
      <c r="L2041" s="144" t="str" cm="1">
        <f t="array" ref="L2041">_xlfn.IFS(I2041&lt;=2,"SMALL",I2041&lt;=5,"MEDIUM",I2041&gt;5,"LARGE")</f>
        <v>MEDIUM</v>
      </c>
      <c r="M2041" s="144" t="str">
        <f t="shared" si="248"/>
        <v>NO</v>
      </c>
      <c r="N2041" s="374">
        <v>5</v>
      </c>
      <c r="O2041" s="374">
        <f t="shared" si="249"/>
        <v>5</v>
      </c>
      <c r="P2041" s="158" t="str" cm="1">
        <f t="array" ref="P2041">_xlfn.SWITCH(ROUND(N2041,0),5,"Excellent",4,"Good",3,"ok","Bad")</f>
        <v>Excellent</v>
      </c>
      <c r="Q2041" s="144">
        <v>5</v>
      </c>
      <c r="R2041" s="385">
        <v>43877</v>
      </c>
      <c r="S2041" s="385">
        <v>43906</v>
      </c>
      <c r="T2041" s="144">
        <v>1945</v>
      </c>
      <c r="U2041" s="144" t="s">
        <v>69</v>
      </c>
      <c r="V2041" s="144">
        <v>141</v>
      </c>
      <c r="W2041" s="144" t="str">
        <f t="shared" si="252"/>
        <v>Active</v>
      </c>
      <c r="X2041" s="144">
        <v>1945</v>
      </c>
      <c r="Y2041" s="157" t="s">
        <v>70</v>
      </c>
      <c r="Z2041" s="386">
        <v>1</v>
      </c>
      <c r="AA2041" s="386">
        <v>0.76</v>
      </c>
      <c r="AB2041" s="387" t="s">
        <v>62</v>
      </c>
      <c r="AC2041" s="157"/>
    </row>
    <row r="2042" spans="9:29">
      <c r="I2042" s="342">
        <v>2</v>
      </c>
      <c r="J2042" s="144" t="str">
        <f t="shared" si="250"/>
        <v>SMALL</v>
      </c>
      <c r="K2042" s="144" t="str">
        <f t="shared" si="251"/>
        <v>SMALL</v>
      </c>
      <c r="L2042" s="144" t="str" cm="1">
        <f t="array" ref="L2042">_xlfn.IFS(I2042&lt;=2,"SMALL",I2042&lt;=5,"MEDIUM",I2042&gt;5,"LARGE")</f>
        <v>SMALL</v>
      </c>
      <c r="M2042" s="144" t="str">
        <f t="shared" si="248"/>
        <v>YES</v>
      </c>
      <c r="N2042" s="374">
        <v>4.99</v>
      </c>
      <c r="O2042" s="374">
        <f t="shared" si="249"/>
        <v>5</v>
      </c>
      <c r="P2042" s="158" t="str" cm="1">
        <f t="array" ref="P2042">_xlfn.SWITCH(ROUND(N2042,0),5,"Excellent",4,"Good",3,"ok","Bad")</f>
        <v>Excellent</v>
      </c>
      <c r="Q2042" s="144">
        <v>222</v>
      </c>
      <c r="R2042" s="385">
        <v>42604</v>
      </c>
      <c r="S2042" s="385">
        <v>43899</v>
      </c>
      <c r="T2042" s="144">
        <v>483</v>
      </c>
      <c r="U2042" s="144" t="s">
        <v>69</v>
      </c>
      <c r="V2042" s="144">
        <v>0</v>
      </c>
      <c r="W2042" s="144" t="str">
        <f t="shared" si="252"/>
        <v>Inactive</v>
      </c>
      <c r="X2042" s="144">
        <v>483</v>
      </c>
      <c r="Y2042" s="157" t="s">
        <v>70</v>
      </c>
      <c r="Z2042" s="386">
        <v>1</v>
      </c>
      <c r="AA2042" s="386">
        <v>0.71</v>
      </c>
      <c r="AB2042" s="387" t="s">
        <v>65</v>
      </c>
      <c r="AC2042" s="157"/>
    </row>
    <row r="2043" spans="9:29">
      <c r="I2043" s="342">
        <v>4</v>
      </c>
      <c r="J2043" s="144" t="str">
        <f t="shared" si="250"/>
        <v>LARGE</v>
      </c>
      <c r="K2043" s="144" t="str">
        <f t="shared" si="251"/>
        <v>MEDIUM</v>
      </c>
      <c r="L2043" s="144" t="str" cm="1">
        <f t="array" ref="L2043">_xlfn.IFS(I2043&lt;=2,"SMALL",I2043&lt;=5,"MEDIUM",I2043&gt;5,"LARGE")</f>
        <v>MEDIUM</v>
      </c>
      <c r="M2043" s="144" t="str">
        <f t="shared" si="248"/>
        <v>NO</v>
      </c>
      <c r="N2043" s="374">
        <v>5</v>
      </c>
      <c r="O2043" s="374">
        <f t="shared" si="249"/>
        <v>5</v>
      </c>
      <c r="P2043" s="158" t="str" cm="1">
        <f t="array" ref="P2043">_xlfn.SWITCH(ROUND(N2043,0),5,"Excellent",4,"Good",3,"ok","Bad")</f>
        <v>Excellent</v>
      </c>
      <c r="Q2043" s="144">
        <v>9</v>
      </c>
      <c r="R2043" s="385">
        <v>42557</v>
      </c>
      <c r="S2043" s="385">
        <v>43831</v>
      </c>
      <c r="T2043" s="144">
        <v>1852</v>
      </c>
      <c r="U2043" s="144" t="s">
        <v>69</v>
      </c>
      <c r="V2043" s="144">
        <v>0</v>
      </c>
      <c r="W2043" s="144" t="str">
        <f t="shared" si="252"/>
        <v>Inactive</v>
      </c>
      <c r="X2043" s="144">
        <v>1852</v>
      </c>
      <c r="Y2043" s="157" t="s">
        <v>61</v>
      </c>
      <c r="Z2043" s="386">
        <v>1</v>
      </c>
      <c r="AA2043" s="386">
        <v>1</v>
      </c>
      <c r="AB2043" s="387" t="s">
        <v>65</v>
      </c>
      <c r="AC2043" s="157"/>
    </row>
    <row r="2044" spans="9:29">
      <c r="I2044" s="342">
        <v>4</v>
      </c>
      <c r="J2044" s="144" t="str">
        <f t="shared" si="250"/>
        <v>LARGE</v>
      </c>
      <c r="K2044" s="144" t="str">
        <f t="shared" si="251"/>
        <v>MEDIUM</v>
      </c>
      <c r="L2044" s="144" t="str" cm="1">
        <f t="array" ref="L2044">_xlfn.IFS(I2044&lt;=2,"SMALL",I2044&lt;=5,"MEDIUM",I2044&gt;5,"LARGE")</f>
        <v>MEDIUM</v>
      </c>
      <c r="M2044" s="144" t="str">
        <f t="shared" si="248"/>
        <v>YES</v>
      </c>
      <c r="N2044" s="374">
        <v>4.91</v>
      </c>
      <c r="O2044" s="374">
        <f t="shared" si="249"/>
        <v>5</v>
      </c>
      <c r="P2044" s="158" t="str" cm="1">
        <f t="array" ref="P2044">_xlfn.SWITCH(ROUND(N2044,0),5,"Excellent",4,"Good",3,"ok","Bad")</f>
        <v>Excellent</v>
      </c>
      <c r="Q2044" s="144">
        <v>183</v>
      </c>
      <c r="R2044" s="385">
        <v>42541</v>
      </c>
      <c r="S2044" s="385">
        <v>44051</v>
      </c>
      <c r="T2044" s="144">
        <v>1078</v>
      </c>
      <c r="U2044" s="144" t="s">
        <v>69</v>
      </c>
      <c r="V2044" s="144">
        <v>92</v>
      </c>
      <c r="W2044" s="144" t="str">
        <f t="shared" si="252"/>
        <v>Active</v>
      </c>
      <c r="X2044" s="144">
        <v>1078</v>
      </c>
      <c r="Y2044" s="157" t="s">
        <v>61</v>
      </c>
      <c r="Z2044" s="386">
        <v>1</v>
      </c>
      <c r="AA2044" s="386">
        <v>0.8</v>
      </c>
      <c r="AB2044" s="387" t="s">
        <v>65</v>
      </c>
      <c r="AC2044" s="157"/>
    </row>
    <row r="2045" spans="9:29">
      <c r="I2045" s="342">
        <v>4</v>
      </c>
      <c r="J2045" s="144" t="str">
        <f t="shared" si="250"/>
        <v>LARGE</v>
      </c>
      <c r="K2045" s="144" t="str">
        <f t="shared" si="251"/>
        <v>MEDIUM</v>
      </c>
      <c r="L2045" s="144" t="str" cm="1">
        <f t="array" ref="L2045">_xlfn.IFS(I2045&lt;=2,"SMALL",I2045&lt;=5,"MEDIUM",I2045&gt;5,"LARGE")</f>
        <v>MEDIUM</v>
      </c>
      <c r="M2045" s="144" t="str">
        <f t="shared" si="248"/>
        <v>YES</v>
      </c>
      <c r="N2045" s="374">
        <v>4.9800000000000004</v>
      </c>
      <c r="O2045" s="374">
        <f t="shared" si="249"/>
        <v>5</v>
      </c>
      <c r="P2045" s="158" t="str" cm="1">
        <f t="array" ref="P2045">_xlfn.SWITCH(ROUND(N2045,0),5,"Excellent",4,"Good",3,"ok","Bad")</f>
        <v>Excellent</v>
      </c>
      <c r="Q2045" s="144">
        <v>123</v>
      </c>
      <c r="R2045" s="385">
        <v>42557</v>
      </c>
      <c r="S2045" s="385">
        <v>43898</v>
      </c>
      <c r="T2045" s="144">
        <v>492</v>
      </c>
      <c r="U2045" s="144" t="s">
        <v>69</v>
      </c>
      <c r="V2045" s="144">
        <v>249</v>
      </c>
      <c r="W2045" s="144" t="str">
        <f t="shared" si="252"/>
        <v>Active</v>
      </c>
      <c r="X2045" s="144">
        <v>492</v>
      </c>
      <c r="Y2045" s="157" t="s">
        <v>61</v>
      </c>
      <c r="Z2045" s="386">
        <v>0.9</v>
      </c>
      <c r="AA2045" s="386">
        <v>0.43</v>
      </c>
      <c r="AB2045" s="387" t="s">
        <v>65</v>
      </c>
      <c r="AC2045" s="157"/>
    </row>
    <row r="2046" spans="9:29">
      <c r="I2046" s="342">
        <v>4</v>
      </c>
      <c r="J2046" s="144" t="str">
        <f t="shared" si="250"/>
        <v>LARGE</v>
      </c>
      <c r="K2046" s="144" t="str">
        <f t="shared" si="251"/>
        <v>MEDIUM</v>
      </c>
      <c r="L2046" s="144" t="str" cm="1">
        <f t="array" ref="L2046">_xlfn.IFS(I2046&lt;=2,"SMALL",I2046&lt;=5,"MEDIUM",I2046&gt;5,"LARGE")</f>
        <v>MEDIUM</v>
      </c>
      <c r="M2046" s="144" t="str">
        <f t="shared" si="248"/>
        <v>NO</v>
      </c>
      <c r="N2046" s="374">
        <v>4.75</v>
      </c>
      <c r="O2046" s="374">
        <f t="shared" si="249"/>
        <v>5</v>
      </c>
      <c r="P2046" s="158" t="str" cm="1">
        <f t="array" ref="P2046">_xlfn.SWITCH(ROUND(N2046,0),5,"Excellent",4,"Good",3,"ok","Bad")</f>
        <v>Excellent</v>
      </c>
      <c r="Q2046" s="144">
        <v>104</v>
      </c>
      <c r="R2046" s="385">
        <v>42560</v>
      </c>
      <c r="S2046" s="385">
        <v>43988</v>
      </c>
      <c r="T2046" s="144">
        <v>2116</v>
      </c>
      <c r="U2046" s="144" t="s">
        <v>69</v>
      </c>
      <c r="V2046" s="144">
        <v>341</v>
      </c>
      <c r="W2046" s="144" t="str">
        <f t="shared" si="252"/>
        <v>Active</v>
      </c>
      <c r="X2046" s="144">
        <v>2116</v>
      </c>
      <c r="Y2046" s="157" t="s">
        <v>61</v>
      </c>
      <c r="Z2046" s="386">
        <v>0.92</v>
      </c>
      <c r="AA2046" s="386">
        <v>0.77</v>
      </c>
      <c r="AB2046" s="387" t="s">
        <v>62</v>
      </c>
      <c r="AC2046" s="157"/>
    </row>
    <row r="2047" spans="9:29">
      <c r="I2047" s="342">
        <v>5</v>
      </c>
      <c r="J2047" s="144" t="str">
        <f t="shared" si="250"/>
        <v>LARGE</v>
      </c>
      <c r="K2047" s="144" t="str">
        <f t="shared" si="251"/>
        <v>MEDIUM</v>
      </c>
      <c r="L2047" s="144" t="str" cm="1">
        <f t="array" ref="L2047">_xlfn.IFS(I2047&lt;=2,"SMALL",I2047&lt;=5,"MEDIUM",I2047&gt;5,"LARGE")</f>
        <v>MEDIUM</v>
      </c>
      <c r="M2047" s="144" t="str">
        <f t="shared" si="248"/>
        <v>NO</v>
      </c>
      <c r="N2047" s="374">
        <v>4.82</v>
      </c>
      <c r="O2047" s="374">
        <f t="shared" si="249"/>
        <v>5</v>
      </c>
      <c r="P2047" s="158" t="str" cm="1">
        <f t="array" ref="P2047">_xlfn.SWITCH(ROUND(N2047,0),5,"Excellent",4,"Good",3,"ok","Bad")</f>
        <v>Excellent</v>
      </c>
      <c r="Q2047" s="144">
        <v>45</v>
      </c>
      <c r="R2047" s="385">
        <v>42827</v>
      </c>
      <c r="S2047" s="385">
        <v>43808</v>
      </c>
      <c r="T2047" s="144">
        <v>2450</v>
      </c>
      <c r="U2047" s="144" t="s">
        <v>69</v>
      </c>
      <c r="V2047" s="144">
        <v>90</v>
      </c>
      <c r="W2047" s="144" t="str">
        <f t="shared" si="252"/>
        <v>Active</v>
      </c>
      <c r="X2047" s="144">
        <v>2450</v>
      </c>
      <c r="Y2047" s="157" t="s">
        <v>122</v>
      </c>
      <c r="Z2047" s="386">
        <v>0</v>
      </c>
      <c r="AA2047" s="386">
        <v>0.5</v>
      </c>
      <c r="AB2047" s="387" t="s">
        <v>65</v>
      </c>
      <c r="AC2047" s="157"/>
    </row>
    <row r="2048" spans="9:29">
      <c r="I2048" s="342">
        <v>2</v>
      </c>
      <c r="J2048" s="144" t="str">
        <f t="shared" si="250"/>
        <v>SMALL</v>
      </c>
      <c r="K2048" s="144" t="str">
        <f t="shared" si="251"/>
        <v>SMALL</v>
      </c>
      <c r="L2048" s="144" t="str" cm="1">
        <f t="array" ref="L2048">_xlfn.IFS(I2048&lt;=2,"SMALL",I2048&lt;=5,"MEDIUM",I2048&gt;5,"LARGE")</f>
        <v>SMALL</v>
      </c>
      <c r="M2048" s="144" t="str">
        <f t="shared" si="248"/>
        <v>NO</v>
      </c>
      <c r="N2048" s="374">
        <v>4.68</v>
      </c>
      <c r="O2048" s="374">
        <f t="shared" si="249"/>
        <v>5</v>
      </c>
      <c r="P2048" s="158" t="str" cm="1">
        <f t="array" ref="P2048">_xlfn.SWITCH(ROUND(N2048,0),5,"Excellent",4,"Good",3,"ok","Bad")</f>
        <v>Excellent</v>
      </c>
      <c r="Q2048" s="144">
        <v>22</v>
      </c>
      <c r="R2048" s="385">
        <v>42638</v>
      </c>
      <c r="S2048" s="385">
        <v>43852</v>
      </c>
      <c r="T2048" s="144">
        <v>2875</v>
      </c>
      <c r="U2048" s="144" t="s">
        <v>69</v>
      </c>
      <c r="V2048" s="144">
        <v>180</v>
      </c>
      <c r="W2048" s="144" t="str">
        <f t="shared" si="252"/>
        <v>Active</v>
      </c>
      <c r="X2048" s="144">
        <v>2875</v>
      </c>
      <c r="Y2048" s="157" t="s">
        <v>64</v>
      </c>
      <c r="Z2048" s="386">
        <v>0.73</v>
      </c>
      <c r="AA2048" s="386">
        <v>0.32</v>
      </c>
      <c r="AB2048" s="387" t="s">
        <v>65</v>
      </c>
      <c r="AC2048" s="157"/>
    </row>
    <row r="2049" spans="9:29">
      <c r="I2049" s="342">
        <v>1</v>
      </c>
      <c r="J2049" s="144" t="str">
        <f t="shared" si="250"/>
        <v>SMALL</v>
      </c>
      <c r="K2049" s="144" t="str">
        <f t="shared" si="251"/>
        <v>SMALL</v>
      </c>
      <c r="L2049" s="144" t="str" cm="1">
        <f t="array" ref="L2049">_xlfn.IFS(I2049&lt;=2,"SMALL",I2049&lt;=5,"MEDIUM",I2049&gt;5,"LARGE")</f>
        <v>SMALL</v>
      </c>
      <c r="M2049" s="144" t="str">
        <f t="shared" si="248"/>
        <v>NO</v>
      </c>
      <c r="N2049" s="374">
        <v>5</v>
      </c>
      <c r="O2049" s="374">
        <f t="shared" si="249"/>
        <v>5</v>
      </c>
      <c r="P2049" s="158" t="str" cm="1">
        <f t="array" ref="P2049">_xlfn.SWITCH(ROUND(N2049,0),5,"Excellent",4,"Good",3,"ok","Bad")</f>
        <v>Excellent</v>
      </c>
      <c r="Q2049" s="144">
        <v>25</v>
      </c>
      <c r="R2049" s="385">
        <v>42561</v>
      </c>
      <c r="S2049" s="385">
        <v>43904</v>
      </c>
      <c r="T2049" s="144">
        <v>143</v>
      </c>
      <c r="U2049" s="144" t="s">
        <v>60</v>
      </c>
      <c r="V2049" s="144">
        <v>48</v>
      </c>
      <c r="W2049" s="144" t="str">
        <f t="shared" si="252"/>
        <v>Active</v>
      </c>
      <c r="X2049" s="144">
        <v>143</v>
      </c>
      <c r="Y2049" s="157" t="s">
        <v>61</v>
      </c>
      <c r="Z2049" s="386">
        <v>1</v>
      </c>
      <c r="AA2049" s="386">
        <v>0.95</v>
      </c>
      <c r="AB2049" s="387" t="s">
        <v>62</v>
      </c>
      <c r="AC2049" s="157"/>
    </row>
    <row r="2050" spans="9:29">
      <c r="I2050" s="342">
        <v>3</v>
      </c>
      <c r="J2050" s="144" t="str">
        <f t="shared" si="250"/>
        <v>LARGE</v>
      </c>
      <c r="K2050" s="144" t="str">
        <f t="shared" si="251"/>
        <v>MEDIUM</v>
      </c>
      <c r="L2050" s="144" t="str" cm="1">
        <f t="array" ref="L2050">_xlfn.IFS(I2050&lt;=2,"SMALL",I2050&lt;=5,"MEDIUM",I2050&gt;5,"LARGE")</f>
        <v>MEDIUM</v>
      </c>
      <c r="M2050" s="144" t="str">
        <f t="shared" si="248"/>
        <v>YES</v>
      </c>
      <c r="N2050" s="374">
        <v>4.99</v>
      </c>
      <c r="O2050" s="374">
        <f t="shared" si="249"/>
        <v>5</v>
      </c>
      <c r="P2050" s="158" t="str" cm="1">
        <f t="array" ref="P2050">_xlfn.SWITCH(ROUND(N2050,0),5,"Excellent",4,"Good",3,"ok","Bad")</f>
        <v>Excellent</v>
      </c>
      <c r="Q2050" s="144">
        <v>167</v>
      </c>
      <c r="R2050" s="385">
        <v>42546</v>
      </c>
      <c r="S2050" s="385">
        <v>44059</v>
      </c>
      <c r="T2050" s="144">
        <v>762</v>
      </c>
      <c r="U2050" s="144" t="s">
        <v>69</v>
      </c>
      <c r="V2050" s="144">
        <v>293</v>
      </c>
      <c r="W2050" s="144" t="str">
        <f t="shared" si="252"/>
        <v>Active</v>
      </c>
      <c r="X2050" s="144">
        <v>762</v>
      </c>
      <c r="Y2050" s="157" t="s">
        <v>64</v>
      </c>
      <c r="Z2050" s="386">
        <v>1</v>
      </c>
      <c r="AA2050" s="386">
        <v>1</v>
      </c>
      <c r="AB2050" s="387" t="s">
        <v>65</v>
      </c>
      <c r="AC2050" s="157"/>
    </row>
    <row r="2051" spans="9:29">
      <c r="I2051" s="342">
        <v>2</v>
      </c>
      <c r="J2051" s="144" t="str">
        <f t="shared" si="250"/>
        <v>SMALL</v>
      </c>
      <c r="K2051" s="144" t="str">
        <f t="shared" si="251"/>
        <v>SMALL</v>
      </c>
      <c r="L2051" s="144" t="str" cm="1">
        <f t="array" ref="L2051">_xlfn.IFS(I2051&lt;=2,"SMALL",I2051&lt;=5,"MEDIUM",I2051&gt;5,"LARGE")</f>
        <v>SMALL</v>
      </c>
      <c r="M2051" s="144" t="str">
        <f t="shared" si="248"/>
        <v>NO</v>
      </c>
      <c r="N2051" s="374">
        <v>4.88</v>
      </c>
      <c r="O2051" s="374">
        <f t="shared" si="249"/>
        <v>5</v>
      </c>
      <c r="P2051" s="158" t="str" cm="1">
        <f t="array" ref="P2051">_xlfn.SWITCH(ROUND(N2051,0),5,"Excellent",4,"Good",3,"ok","Bad")</f>
        <v>Excellent</v>
      </c>
      <c r="Q2051" s="144">
        <v>76</v>
      </c>
      <c r="R2051" s="385">
        <v>42576</v>
      </c>
      <c r="S2051" s="385">
        <v>43968</v>
      </c>
      <c r="T2051" s="144">
        <v>2866</v>
      </c>
      <c r="U2051" s="144" t="s">
        <v>60</v>
      </c>
      <c r="V2051" s="144">
        <v>161</v>
      </c>
      <c r="W2051" s="144" t="str">
        <f t="shared" si="252"/>
        <v>Active</v>
      </c>
      <c r="X2051" s="144">
        <v>2866</v>
      </c>
      <c r="Y2051" s="157" t="s">
        <v>122</v>
      </c>
      <c r="Z2051" s="386">
        <v>0</v>
      </c>
      <c r="AA2051" s="386">
        <v>1</v>
      </c>
      <c r="AB2051" s="387" t="s">
        <v>65</v>
      </c>
      <c r="AC2051" s="157"/>
    </row>
    <row r="2052" spans="9:29">
      <c r="I2052" s="342">
        <v>1</v>
      </c>
      <c r="J2052" s="144" t="str">
        <f t="shared" si="250"/>
        <v>SMALL</v>
      </c>
      <c r="K2052" s="144" t="str">
        <f t="shared" si="251"/>
        <v>SMALL</v>
      </c>
      <c r="L2052" s="144" t="str" cm="1">
        <f t="array" ref="L2052">_xlfn.IFS(I2052&lt;=2,"SMALL",I2052&lt;=5,"MEDIUM",I2052&gt;5,"LARGE")</f>
        <v>SMALL</v>
      </c>
      <c r="M2052" s="144" t="str">
        <f t="shared" si="248"/>
        <v>NO</v>
      </c>
      <c r="N2052" s="374">
        <v>4.5999999999999996</v>
      </c>
      <c r="O2052" s="374">
        <f t="shared" si="249"/>
        <v>5</v>
      </c>
      <c r="P2052" s="158" t="str" cm="1">
        <f t="array" ref="P2052">_xlfn.SWITCH(ROUND(N2052,0),5,"Excellent",4,"Good",3,"ok","Bad")</f>
        <v>Excellent</v>
      </c>
      <c r="Q2052" s="144">
        <v>94</v>
      </c>
      <c r="R2052" s="385">
        <v>42542</v>
      </c>
      <c r="S2052" s="385">
        <v>43901</v>
      </c>
      <c r="T2052" s="144">
        <v>2857</v>
      </c>
      <c r="U2052" s="144" t="s">
        <v>60</v>
      </c>
      <c r="V2052" s="144">
        <v>165</v>
      </c>
      <c r="W2052" s="144" t="str">
        <f t="shared" si="252"/>
        <v>Active</v>
      </c>
      <c r="X2052" s="144">
        <v>2857</v>
      </c>
      <c r="Y2052" s="157" t="s">
        <v>61</v>
      </c>
      <c r="Z2052" s="386">
        <v>0.55000000000000004</v>
      </c>
      <c r="AA2052" s="386">
        <v>0.42</v>
      </c>
      <c r="AB2052" s="387" t="s">
        <v>65</v>
      </c>
      <c r="AC2052" s="157"/>
    </row>
    <row r="2053" spans="9:29">
      <c r="I2053" s="342">
        <v>2</v>
      </c>
      <c r="J2053" s="144" t="str">
        <f t="shared" si="250"/>
        <v>SMALL</v>
      </c>
      <c r="K2053" s="144" t="str">
        <f t="shared" si="251"/>
        <v>SMALL</v>
      </c>
      <c r="L2053" s="144" t="str" cm="1">
        <f t="array" ref="L2053">_xlfn.IFS(I2053&lt;=2,"SMALL",I2053&lt;=5,"MEDIUM",I2053&gt;5,"LARGE")</f>
        <v>SMALL</v>
      </c>
      <c r="M2053" s="144" t="str">
        <f t="shared" ref="M2053:M2116" si="253">IF(AND(N2053&gt;=4.8,Q2053&gt;100),"YES","NO")</f>
        <v>YES</v>
      </c>
      <c r="N2053" s="374">
        <v>4.83</v>
      </c>
      <c r="O2053" s="374">
        <f t="shared" ref="O2053:O2116" si="254">ROUND(N2053,0)</f>
        <v>5</v>
      </c>
      <c r="P2053" s="158" t="str" cm="1">
        <f t="array" ref="P2053">_xlfn.SWITCH(ROUND(N2053,0),5,"Excellent",4,"Good",3,"ok","Bad")</f>
        <v>Excellent</v>
      </c>
      <c r="Q2053" s="144">
        <v>122</v>
      </c>
      <c r="R2053" s="385">
        <v>42579</v>
      </c>
      <c r="S2053" s="385">
        <v>43890</v>
      </c>
      <c r="T2053" s="144">
        <v>1080</v>
      </c>
      <c r="U2053" s="144" t="s">
        <v>69</v>
      </c>
      <c r="V2053" s="144">
        <v>327</v>
      </c>
      <c r="W2053" s="144" t="str">
        <f t="shared" si="252"/>
        <v>Active</v>
      </c>
      <c r="X2053" s="144">
        <v>1080</v>
      </c>
      <c r="Y2053" s="157" t="s">
        <v>61</v>
      </c>
      <c r="Z2053" s="386">
        <v>1</v>
      </c>
      <c r="AA2053" s="386">
        <v>0.98</v>
      </c>
      <c r="AB2053" s="387" t="s">
        <v>62</v>
      </c>
      <c r="AC2053" s="157"/>
    </row>
    <row r="2054" spans="9:29">
      <c r="I2054" s="342">
        <v>4</v>
      </c>
      <c r="J2054" s="144" t="str">
        <f t="shared" ref="J2054:J2117" si="255">IF(I2054&lt;=2,"SMALL","LARGE")</f>
        <v>LARGE</v>
      </c>
      <c r="K2054" s="144" t="str">
        <f t="shared" ref="K2054:K2117" si="256">IF(I2054&lt;=2,"SMALL",IF(I2054&lt;=5,"MEDIUM","LARGE"))</f>
        <v>MEDIUM</v>
      </c>
      <c r="L2054" s="144" t="str" cm="1">
        <f t="array" ref="L2054">_xlfn.IFS(I2054&lt;=2,"SMALL",I2054&lt;=5,"MEDIUM",I2054&gt;5,"LARGE")</f>
        <v>MEDIUM</v>
      </c>
      <c r="M2054" s="144" t="str">
        <f t="shared" si="253"/>
        <v>NO</v>
      </c>
      <c r="N2054" s="374">
        <v>4.8</v>
      </c>
      <c r="O2054" s="374">
        <f t="shared" si="254"/>
        <v>5</v>
      </c>
      <c r="P2054" s="158" t="str" cm="1">
        <f t="array" ref="P2054">_xlfn.SWITCH(ROUND(N2054,0),5,"Excellent",4,"Good",3,"ok","Bad")</f>
        <v>Excellent</v>
      </c>
      <c r="Q2054" s="144">
        <v>96</v>
      </c>
      <c r="R2054" s="385">
        <v>42543</v>
      </c>
      <c r="S2054" s="385">
        <v>44043</v>
      </c>
      <c r="T2054" s="144">
        <v>1966</v>
      </c>
      <c r="U2054" s="144" t="s">
        <v>69</v>
      </c>
      <c r="V2054" s="144">
        <v>303</v>
      </c>
      <c r="W2054" s="144" t="str">
        <f t="shared" ref="W2054:W2117" si="257">IF(NOT(V2054=0),"Active","Inactive")</f>
        <v>Active</v>
      </c>
      <c r="X2054" s="144">
        <v>1966</v>
      </c>
      <c r="Y2054" s="157" t="s">
        <v>70</v>
      </c>
      <c r="Z2054" s="386">
        <v>1</v>
      </c>
      <c r="AA2054" s="386">
        <v>1</v>
      </c>
      <c r="AB2054" s="387" t="s">
        <v>65</v>
      </c>
      <c r="AC2054" s="157"/>
    </row>
    <row r="2055" spans="9:29">
      <c r="I2055" s="342">
        <v>2</v>
      </c>
      <c r="J2055" s="144" t="str">
        <f t="shared" si="255"/>
        <v>SMALL</v>
      </c>
      <c r="K2055" s="144" t="str">
        <f t="shared" si="256"/>
        <v>SMALL</v>
      </c>
      <c r="L2055" s="144" t="str" cm="1">
        <f t="array" ref="L2055">_xlfn.IFS(I2055&lt;=2,"SMALL",I2055&lt;=5,"MEDIUM",I2055&gt;5,"LARGE")</f>
        <v>SMALL</v>
      </c>
      <c r="M2055" s="144" t="str">
        <f t="shared" si="253"/>
        <v>NO</v>
      </c>
      <c r="N2055" s="374">
        <v>5</v>
      </c>
      <c r="O2055" s="374">
        <f t="shared" si="254"/>
        <v>5</v>
      </c>
      <c r="P2055" s="158" t="str" cm="1">
        <f t="array" ref="P2055">_xlfn.SWITCH(ROUND(N2055,0),5,"Excellent",4,"Good",3,"ok","Bad")</f>
        <v>Excellent</v>
      </c>
      <c r="Q2055" s="144">
        <v>9</v>
      </c>
      <c r="R2055" s="385">
        <v>42611</v>
      </c>
      <c r="S2055" s="385">
        <v>43826</v>
      </c>
      <c r="T2055" s="144">
        <v>2092</v>
      </c>
      <c r="U2055" s="144" t="s">
        <v>69</v>
      </c>
      <c r="V2055" s="144">
        <v>178</v>
      </c>
      <c r="W2055" s="144" t="str">
        <f t="shared" si="257"/>
        <v>Active</v>
      </c>
      <c r="X2055" s="144">
        <v>2092</v>
      </c>
      <c r="Y2055" s="157" t="s">
        <v>64</v>
      </c>
      <c r="Z2055" s="386">
        <v>1</v>
      </c>
      <c r="AA2055" s="386">
        <v>0.93</v>
      </c>
      <c r="AB2055" s="387" t="s">
        <v>62</v>
      </c>
      <c r="AC2055" s="157"/>
    </row>
    <row r="2056" spans="9:29">
      <c r="I2056" s="342">
        <v>7</v>
      </c>
      <c r="J2056" s="144" t="str">
        <f t="shared" si="255"/>
        <v>LARGE</v>
      </c>
      <c r="K2056" s="144" t="str">
        <f t="shared" si="256"/>
        <v>LARGE</v>
      </c>
      <c r="L2056" s="144" t="str" cm="1">
        <f t="array" ref="L2056">_xlfn.IFS(I2056&lt;=2,"SMALL",I2056&lt;=5,"MEDIUM",I2056&gt;5,"LARGE")</f>
        <v>LARGE</v>
      </c>
      <c r="M2056" s="144" t="str">
        <f t="shared" si="253"/>
        <v>YES</v>
      </c>
      <c r="N2056" s="374">
        <v>4.99</v>
      </c>
      <c r="O2056" s="374">
        <f t="shared" si="254"/>
        <v>5</v>
      </c>
      <c r="P2056" s="158" t="str" cm="1">
        <f t="array" ref="P2056">_xlfn.SWITCH(ROUND(N2056,0),5,"Excellent",4,"Good",3,"ok","Bad")</f>
        <v>Excellent</v>
      </c>
      <c r="Q2056" s="144">
        <v>146</v>
      </c>
      <c r="R2056" s="385">
        <v>42609</v>
      </c>
      <c r="S2056" s="385">
        <v>43891</v>
      </c>
      <c r="T2056" s="144">
        <v>2879</v>
      </c>
      <c r="U2056" s="144" t="s">
        <v>69</v>
      </c>
      <c r="V2056" s="144">
        <v>324</v>
      </c>
      <c r="W2056" s="144" t="str">
        <f t="shared" si="257"/>
        <v>Active</v>
      </c>
      <c r="X2056" s="144">
        <v>2879</v>
      </c>
      <c r="Y2056" s="157" t="s">
        <v>70</v>
      </c>
      <c r="Z2056" s="386">
        <v>1</v>
      </c>
      <c r="AA2056" s="386">
        <v>1</v>
      </c>
      <c r="AB2056" s="387" t="s">
        <v>65</v>
      </c>
      <c r="AC2056" s="157"/>
    </row>
    <row r="2057" spans="9:29">
      <c r="I2057" s="342">
        <v>4</v>
      </c>
      <c r="J2057" s="144" t="str">
        <f t="shared" si="255"/>
        <v>LARGE</v>
      </c>
      <c r="K2057" s="144" t="str">
        <f t="shared" si="256"/>
        <v>MEDIUM</v>
      </c>
      <c r="L2057" s="144" t="str" cm="1">
        <f t="array" ref="L2057">_xlfn.IFS(I2057&lt;=2,"SMALL",I2057&lt;=5,"MEDIUM",I2057&gt;5,"LARGE")</f>
        <v>MEDIUM</v>
      </c>
      <c r="M2057" s="144" t="str">
        <f t="shared" si="253"/>
        <v>NO</v>
      </c>
      <c r="N2057" s="374">
        <v>4.78</v>
      </c>
      <c r="O2057" s="374">
        <f t="shared" si="254"/>
        <v>5</v>
      </c>
      <c r="P2057" s="158" t="str" cm="1">
        <f t="array" ref="P2057">_xlfn.SWITCH(ROUND(N2057,0),5,"Excellent",4,"Good",3,"ok","Bad")</f>
        <v>Excellent</v>
      </c>
      <c r="Q2057" s="144">
        <v>18</v>
      </c>
      <c r="R2057" s="385">
        <v>42576</v>
      </c>
      <c r="S2057" s="385">
        <v>43685</v>
      </c>
      <c r="T2057" s="144">
        <v>2878</v>
      </c>
      <c r="U2057" s="144" t="s">
        <v>69</v>
      </c>
      <c r="V2057" s="144">
        <v>23</v>
      </c>
      <c r="W2057" s="144" t="str">
        <f t="shared" si="257"/>
        <v>Active</v>
      </c>
      <c r="X2057" s="144">
        <v>2878</v>
      </c>
      <c r="Y2057" s="157" t="s">
        <v>70</v>
      </c>
      <c r="Z2057" s="386">
        <v>1</v>
      </c>
      <c r="AA2057" s="386">
        <v>0.79</v>
      </c>
      <c r="AB2057" s="387" t="s">
        <v>62</v>
      </c>
      <c r="AC2057" s="157"/>
    </row>
    <row r="2058" spans="9:29">
      <c r="I2058" s="342">
        <v>2</v>
      </c>
      <c r="J2058" s="144" t="str">
        <f t="shared" si="255"/>
        <v>SMALL</v>
      </c>
      <c r="K2058" s="144" t="str">
        <f t="shared" si="256"/>
        <v>SMALL</v>
      </c>
      <c r="L2058" s="144" t="str" cm="1">
        <f t="array" ref="L2058">_xlfn.IFS(I2058&lt;=2,"SMALL",I2058&lt;=5,"MEDIUM",I2058&gt;5,"LARGE")</f>
        <v>SMALL</v>
      </c>
      <c r="M2058" s="144" t="str">
        <f t="shared" si="253"/>
        <v>NO</v>
      </c>
      <c r="N2058" s="374">
        <v>4.91</v>
      </c>
      <c r="O2058" s="374">
        <f t="shared" si="254"/>
        <v>5</v>
      </c>
      <c r="P2058" s="158" t="str" cm="1">
        <f t="array" ref="P2058">_xlfn.SWITCH(ROUND(N2058,0),5,"Excellent",4,"Good",3,"ok","Bad")</f>
        <v>Excellent</v>
      </c>
      <c r="Q2058" s="144">
        <v>32</v>
      </c>
      <c r="R2058" s="385">
        <v>42568</v>
      </c>
      <c r="S2058" s="385">
        <v>44013</v>
      </c>
      <c r="T2058" s="144">
        <v>525</v>
      </c>
      <c r="U2058" s="144" t="s">
        <v>69</v>
      </c>
      <c r="V2058" s="144">
        <v>61</v>
      </c>
      <c r="W2058" s="144" t="str">
        <f t="shared" si="257"/>
        <v>Active</v>
      </c>
      <c r="X2058" s="144">
        <v>525</v>
      </c>
      <c r="Y2058" s="157" t="s">
        <v>64</v>
      </c>
      <c r="Z2058" s="386">
        <v>0.5</v>
      </c>
      <c r="AA2058" s="386">
        <v>0.25</v>
      </c>
      <c r="AB2058" s="387" t="s">
        <v>65</v>
      </c>
      <c r="AC2058" s="157"/>
    </row>
    <row r="2059" spans="9:29">
      <c r="I2059" s="342">
        <v>3</v>
      </c>
      <c r="J2059" s="144" t="str">
        <f t="shared" si="255"/>
        <v>LARGE</v>
      </c>
      <c r="K2059" s="144" t="str">
        <f t="shared" si="256"/>
        <v>MEDIUM</v>
      </c>
      <c r="L2059" s="144" t="str" cm="1">
        <f t="array" ref="L2059">_xlfn.IFS(I2059&lt;=2,"SMALL",I2059&lt;=5,"MEDIUM",I2059&gt;5,"LARGE")</f>
        <v>MEDIUM</v>
      </c>
      <c r="M2059" s="144" t="str">
        <f t="shared" si="253"/>
        <v>NO</v>
      </c>
      <c r="N2059" s="374">
        <v>4.7300000000000004</v>
      </c>
      <c r="O2059" s="374">
        <f t="shared" si="254"/>
        <v>5</v>
      </c>
      <c r="P2059" s="158" t="str" cm="1">
        <f t="array" ref="P2059">_xlfn.SWITCH(ROUND(N2059,0),5,"Excellent",4,"Good",3,"ok","Bad")</f>
        <v>Excellent</v>
      </c>
      <c r="Q2059" s="144">
        <v>122</v>
      </c>
      <c r="R2059" s="385">
        <v>42739</v>
      </c>
      <c r="S2059" s="385">
        <v>43905</v>
      </c>
      <c r="T2059" s="144">
        <v>2667</v>
      </c>
      <c r="U2059" s="144" t="s">
        <v>69</v>
      </c>
      <c r="V2059" s="144">
        <v>349</v>
      </c>
      <c r="W2059" s="144" t="str">
        <f t="shared" si="257"/>
        <v>Active</v>
      </c>
      <c r="X2059" s="144">
        <v>2667</v>
      </c>
      <c r="Y2059" s="157" t="s">
        <v>64</v>
      </c>
      <c r="Z2059" s="386">
        <v>0.7</v>
      </c>
      <c r="AA2059" s="386">
        <v>0.64</v>
      </c>
      <c r="AB2059" s="387" t="s">
        <v>62</v>
      </c>
      <c r="AC2059" s="157"/>
    </row>
    <row r="2060" spans="9:29">
      <c r="I2060" s="342">
        <v>2</v>
      </c>
      <c r="J2060" s="144" t="str">
        <f t="shared" si="255"/>
        <v>SMALL</v>
      </c>
      <c r="K2060" s="144" t="str">
        <f t="shared" si="256"/>
        <v>SMALL</v>
      </c>
      <c r="L2060" s="144" t="str" cm="1">
        <f t="array" ref="L2060">_xlfn.IFS(I2060&lt;=2,"SMALL",I2060&lt;=5,"MEDIUM",I2060&gt;5,"LARGE")</f>
        <v>SMALL</v>
      </c>
      <c r="M2060" s="144" t="str">
        <f t="shared" si="253"/>
        <v>NO</v>
      </c>
      <c r="N2060" s="374">
        <v>4.74</v>
      </c>
      <c r="O2060" s="374">
        <f t="shared" si="254"/>
        <v>5</v>
      </c>
      <c r="P2060" s="158" t="str" cm="1">
        <f t="array" ref="P2060">_xlfn.SWITCH(ROUND(N2060,0),5,"Excellent",4,"Good",3,"ok","Bad")</f>
        <v>Excellent</v>
      </c>
      <c r="Q2060" s="144">
        <v>61</v>
      </c>
      <c r="R2060" s="385">
        <v>42662</v>
      </c>
      <c r="S2060" s="385">
        <v>44047</v>
      </c>
      <c r="T2060" s="144">
        <v>71</v>
      </c>
      <c r="U2060" s="144" t="s">
        <v>69</v>
      </c>
      <c r="V2060" s="144">
        <v>169</v>
      </c>
      <c r="W2060" s="144" t="str">
        <f t="shared" si="257"/>
        <v>Active</v>
      </c>
      <c r="X2060" s="144">
        <v>71</v>
      </c>
      <c r="Y2060" s="157" t="s">
        <v>70</v>
      </c>
      <c r="Z2060" s="386">
        <v>1</v>
      </c>
      <c r="AA2060" s="386">
        <v>0.96</v>
      </c>
      <c r="AB2060" s="387" t="s">
        <v>65</v>
      </c>
      <c r="AC2060" s="157"/>
    </row>
    <row r="2061" spans="9:29">
      <c r="I2061" s="342">
        <v>2</v>
      </c>
      <c r="J2061" s="144" t="str">
        <f t="shared" si="255"/>
        <v>SMALL</v>
      </c>
      <c r="K2061" s="144" t="str">
        <f t="shared" si="256"/>
        <v>SMALL</v>
      </c>
      <c r="L2061" s="144" t="str" cm="1">
        <f t="array" ref="L2061">_xlfn.IFS(I2061&lt;=2,"SMALL",I2061&lt;=5,"MEDIUM",I2061&gt;5,"LARGE")</f>
        <v>SMALL</v>
      </c>
      <c r="M2061" s="144" t="str">
        <f t="shared" si="253"/>
        <v>NO</v>
      </c>
      <c r="N2061" s="374">
        <v>4.9000000000000004</v>
      </c>
      <c r="O2061" s="374">
        <f t="shared" si="254"/>
        <v>5</v>
      </c>
      <c r="P2061" s="158" t="str" cm="1">
        <f t="array" ref="P2061">_xlfn.SWITCH(ROUND(N2061,0),5,"Excellent",4,"Good",3,"ok","Bad")</f>
        <v>Excellent</v>
      </c>
      <c r="Q2061" s="144">
        <v>21</v>
      </c>
      <c r="R2061" s="385">
        <v>42547</v>
      </c>
      <c r="S2061" s="385">
        <v>43834</v>
      </c>
      <c r="T2061" s="144">
        <v>2077</v>
      </c>
      <c r="U2061" s="144" t="s">
        <v>60</v>
      </c>
      <c r="V2061" s="144">
        <v>89</v>
      </c>
      <c r="W2061" s="144" t="str">
        <f t="shared" si="257"/>
        <v>Active</v>
      </c>
      <c r="X2061" s="144">
        <v>2077</v>
      </c>
      <c r="Y2061" s="157" t="s">
        <v>61</v>
      </c>
      <c r="Z2061" s="386">
        <v>1</v>
      </c>
      <c r="AA2061" s="386">
        <v>1</v>
      </c>
      <c r="AB2061" s="387" t="s">
        <v>62</v>
      </c>
      <c r="AC2061" s="157"/>
    </row>
    <row r="2062" spans="9:29">
      <c r="I2062" s="342">
        <v>4</v>
      </c>
      <c r="J2062" s="144" t="str">
        <f t="shared" si="255"/>
        <v>LARGE</v>
      </c>
      <c r="K2062" s="144" t="str">
        <f t="shared" si="256"/>
        <v>MEDIUM</v>
      </c>
      <c r="L2062" s="144" t="str" cm="1">
        <f t="array" ref="L2062">_xlfn.IFS(I2062&lt;=2,"SMALL",I2062&lt;=5,"MEDIUM",I2062&gt;5,"LARGE")</f>
        <v>MEDIUM</v>
      </c>
      <c r="M2062" s="144" t="str">
        <f t="shared" si="253"/>
        <v>YES</v>
      </c>
      <c r="N2062" s="374">
        <v>5</v>
      </c>
      <c r="O2062" s="374">
        <f t="shared" si="254"/>
        <v>5</v>
      </c>
      <c r="P2062" s="158" t="str" cm="1">
        <f t="array" ref="P2062">_xlfn.SWITCH(ROUND(N2062,0),5,"Excellent",4,"Good",3,"ok","Bad")</f>
        <v>Excellent</v>
      </c>
      <c r="Q2062" s="144">
        <v>206</v>
      </c>
      <c r="R2062" s="385">
        <v>42576</v>
      </c>
      <c r="S2062" s="385">
        <v>44055</v>
      </c>
      <c r="T2062" s="144">
        <v>1670</v>
      </c>
      <c r="U2062" s="144" t="s">
        <v>69</v>
      </c>
      <c r="V2062" s="144">
        <v>297</v>
      </c>
      <c r="W2062" s="144" t="str">
        <f t="shared" si="257"/>
        <v>Active</v>
      </c>
      <c r="X2062" s="144">
        <v>1670</v>
      </c>
      <c r="Y2062" s="157" t="s">
        <v>70</v>
      </c>
      <c r="Z2062" s="386">
        <v>1</v>
      </c>
      <c r="AA2062" s="386">
        <v>0.94</v>
      </c>
      <c r="AB2062" s="387" t="s">
        <v>65</v>
      </c>
      <c r="AC2062" s="157"/>
    </row>
    <row r="2063" spans="9:29">
      <c r="I2063" s="342">
        <v>2</v>
      </c>
      <c r="J2063" s="144" t="str">
        <f t="shared" si="255"/>
        <v>SMALL</v>
      </c>
      <c r="K2063" s="144" t="str">
        <f t="shared" si="256"/>
        <v>SMALL</v>
      </c>
      <c r="L2063" s="144" t="str" cm="1">
        <f t="array" ref="L2063">_xlfn.IFS(I2063&lt;=2,"SMALL",I2063&lt;=5,"MEDIUM",I2063&gt;5,"LARGE")</f>
        <v>SMALL</v>
      </c>
      <c r="M2063" s="144" t="str">
        <f t="shared" si="253"/>
        <v>YES</v>
      </c>
      <c r="N2063" s="374">
        <v>4.99</v>
      </c>
      <c r="O2063" s="374">
        <f t="shared" si="254"/>
        <v>5</v>
      </c>
      <c r="P2063" s="158" t="str" cm="1">
        <f t="array" ref="P2063">_xlfn.SWITCH(ROUND(N2063,0),5,"Excellent",4,"Good",3,"ok","Bad")</f>
        <v>Excellent</v>
      </c>
      <c r="Q2063" s="144">
        <v>143</v>
      </c>
      <c r="R2063" s="385">
        <v>42542</v>
      </c>
      <c r="S2063" s="385">
        <v>43831</v>
      </c>
      <c r="T2063" s="144">
        <v>1215</v>
      </c>
      <c r="U2063" s="144" t="s">
        <v>69</v>
      </c>
      <c r="V2063" s="144">
        <v>248</v>
      </c>
      <c r="W2063" s="144" t="str">
        <f t="shared" si="257"/>
        <v>Active</v>
      </c>
      <c r="X2063" s="144">
        <v>1215</v>
      </c>
      <c r="Y2063" s="157" t="s">
        <v>70</v>
      </c>
      <c r="Z2063" s="386">
        <v>1</v>
      </c>
      <c r="AA2063" s="386">
        <v>0.99</v>
      </c>
      <c r="AB2063" s="387" t="s">
        <v>65</v>
      </c>
      <c r="AC2063" s="157"/>
    </row>
    <row r="2064" spans="9:29">
      <c r="I2064" s="342">
        <v>2</v>
      </c>
      <c r="J2064" s="144" t="str">
        <f t="shared" si="255"/>
        <v>SMALL</v>
      </c>
      <c r="K2064" s="144" t="str">
        <f t="shared" si="256"/>
        <v>SMALL</v>
      </c>
      <c r="L2064" s="144" t="str" cm="1">
        <f t="array" ref="L2064">_xlfn.IFS(I2064&lt;=2,"SMALL",I2064&lt;=5,"MEDIUM",I2064&gt;5,"LARGE")</f>
        <v>SMALL</v>
      </c>
      <c r="M2064" s="144" t="str">
        <f t="shared" si="253"/>
        <v>YES</v>
      </c>
      <c r="N2064" s="374">
        <v>4.99</v>
      </c>
      <c r="O2064" s="374">
        <f t="shared" si="254"/>
        <v>5</v>
      </c>
      <c r="P2064" s="158" t="str" cm="1">
        <f t="array" ref="P2064">_xlfn.SWITCH(ROUND(N2064,0),5,"Excellent",4,"Good",3,"ok","Bad")</f>
        <v>Excellent</v>
      </c>
      <c r="Q2064" s="144">
        <v>145</v>
      </c>
      <c r="R2064" s="385">
        <v>42542</v>
      </c>
      <c r="S2064" s="385">
        <v>43833</v>
      </c>
      <c r="T2064" s="144">
        <v>1215</v>
      </c>
      <c r="U2064" s="144" t="s">
        <v>69</v>
      </c>
      <c r="V2064" s="144">
        <v>262</v>
      </c>
      <c r="W2064" s="144" t="str">
        <f t="shared" si="257"/>
        <v>Active</v>
      </c>
      <c r="X2064" s="144">
        <v>1215</v>
      </c>
      <c r="Y2064" s="157" t="s">
        <v>70</v>
      </c>
      <c r="Z2064" s="386">
        <v>1</v>
      </c>
      <c r="AA2064" s="386">
        <v>0.97</v>
      </c>
      <c r="AB2064" s="387" t="s">
        <v>65</v>
      </c>
      <c r="AC2064" s="157"/>
    </row>
    <row r="2065" spans="9:29">
      <c r="I2065" s="342">
        <v>4</v>
      </c>
      <c r="J2065" s="144" t="str">
        <f t="shared" si="255"/>
        <v>LARGE</v>
      </c>
      <c r="K2065" s="144" t="str">
        <f t="shared" si="256"/>
        <v>MEDIUM</v>
      </c>
      <c r="L2065" s="144" t="str" cm="1">
        <f t="array" ref="L2065">_xlfn.IFS(I2065&lt;=2,"SMALL",I2065&lt;=5,"MEDIUM",I2065&gt;5,"LARGE")</f>
        <v>MEDIUM</v>
      </c>
      <c r="M2065" s="144" t="str">
        <f t="shared" si="253"/>
        <v>NO</v>
      </c>
      <c r="N2065" s="374">
        <v>4.74</v>
      </c>
      <c r="O2065" s="374">
        <f t="shared" si="254"/>
        <v>5</v>
      </c>
      <c r="P2065" s="158" t="str" cm="1">
        <f t="array" ref="P2065">_xlfn.SWITCH(ROUND(N2065,0),5,"Excellent",4,"Good",3,"ok","Bad")</f>
        <v>Excellent</v>
      </c>
      <c r="Q2065" s="144">
        <v>149</v>
      </c>
      <c r="R2065" s="385">
        <v>42541</v>
      </c>
      <c r="S2065" s="385">
        <v>43814</v>
      </c>
      <c r="T2065" s="144">
        <v>2811</v>
      </c>
      <c r="U2065" s="144" t="s">
        <v>69</v>
      </c>
      <c r="V2065" s="144">
        <v>320</v>
      </c>
      <c r="W2065" s="144" t="str">
        <f t="shared" si="257"/>
        <v>Active</v>
      </c>
      <c r="X2065" s="144">
        <v>2811</v>
      </c>
      <c r="Y2065" s="157" t="s">
        <v>70</v>
      </c>
      <c r="Z2065" s="386">
        <v>0.96</v>
      </c>
      <c r="AA2065" s="386">
        <v>0.92</v>
      </c>
      <c r="AB2065" s="387" t="s">
        <v>62</v>
      </c>
      <c r="AC2065" s="157"/>
    </row>
    <row r="2066" spans="9:29">
      <c r="I2066" s="342">
        <v>5</v>
      </c>
      <c r="J2066" s="144" t="str">
        <f t="shared" si="255"/>
        <v>LARGE</v>
      </c>
      <c r="K2066" s="144" t="str">
        <f t="shared" si="256"/>
        <v>MEDIUM</v>
      </c>
      <c r="L2066" s="144" t="str" cm="1">
        <f t="array" ref="L2066">_xlfn.IFS(I2066&lt;=2,"SMALL",I2066&lt;=5,"MEDIUM",I2066&gt;5,"LARGE")</f>
        <v>MEDIUM</v>
      </c>
      <c r="M2066" s="144" t="str">
        <f t="shared" si="253"/>
        <v>NO</v>
      </c>
      <c r="N2066" s="374">
        <v>4.79</v>
      </c>
      <c r="O2066" s="374">
        <f t="shared" si="254"/>
        <v>5</v>
      </c>
      <c r="P2066" s="158" t="str" cm="1">
        <f t="array" ref="P2066">_xlfn.SWITCH(ROUND(N2066,0),5,"Excellent",4,"Good",3,"ok","Bad")</f>
        <v>Excellent</v>
      </c>
      <c r="Q2066" s="144">
        <v>155</v>
      </c>
      <c r="R2066" s="385">
        <v>42562</v>
      </c>
      <c r="S2066" s="385">
        <v>44052</v>
      </c>
      <c r="T2066" s="144">
        <v>2111</v>
      </c>
      <c r="U2066" s="144" t="s">
        <v>69</v>
      </c>
      <c r="V2066" s="144">
        <v>349</v>
      </c>
      <c r="W2066" s="144" t="str">
        <f t="shared" si="257"/>
        <v>Active</v>
      </c>
      <c r="X2066" s="144">
        <v>2111</v>
      </c>
      <c r="Y2066" s="157" t="s">
        <v>64</v>
      </c>
      <c r="Z2066" s="386">
        <v>1</v>
      </c>
      <c r="AA2066" s="386">
        <v>0.67</v>
      </c>
      <c r="AB2066" s="387" t="s">
        <v>62</v>
      </c>
      <c r="AC2066" s="157"/>
    </row>
    <row r="2067" spans="9:29">
      <c r="I2067" s="342">
        <v>2</v>
      </c>
      <c r="J2067" s="144" t="str">
        <f t="shared" si="255"/>
        <v>SMALL</v>
      </c>
      <c r="K2067" s="144" t="str">
        <f t="shared" si="256"/>
        <v>SMALL</v>
      </c>
      <c r="L2067" s="144" t="str" cm="1">
        <f t="array" ref="L2067">_xlfn.IFS(I2067&lt;=2,"SMALL",I2067&lt;=5,"MEDIUM",I2067&gt;5,"LARGE")</f>
        <v>SMALL</v>
      </c>
      <c r="M2067" s="144" t="str">
        <f t="shared" si="253"/>
        <v>YES</v>
      </c>
      <c r="N2067" s="374">
        <v>4.9800000000000004</v>
      </c>
      <c r="O2067" s="374">
        <f t="shared" si="254"/>
        <v>5</v>
      </c>
      <c r="P2067" s="158" t="str" cm="1">
        <f t="array" ref="P2067">_xlfn.SWITCH(ROUND(N2067,0),5,"Excellent",4,"Good",3,"ok","Bad")</f>
        <v>Excellent</v>
      </c>
      <c r="Q2067" s="144">
        <v>200</v>
      </c>
      <c r="R2067" s="385">
        <v>42542</v>
      </c>
      <c r="S2067" s="385">
        <v>43908</v>
      </c>
      <c r="T2067" s="144">
        <v>477</v>
      </c>
      <c r="U2067" s="144" t="s">
        <v>60</v>
      </c>
      <c r="V2067" s="144">
        <v>81</v>
      </c>
      <c r="W2067" s="144" t="str">
        <f t="shared" si="257"/>
        <v>Active</v>
      </c>
      <c r="X2067" s="144">
        <v>477</v>
      </c>
      <c r="Y2067" s="157" t="s">
        <v>70</v>
      </c>
      <c r="Z2067" s="386">
        <v>1</v>
      </c>
      <c r="AA2067" s="386">
        <v>1</v>
      </c>
      <c r="AB2067" s="387" t="s">
        <v>65</v>
      </c>
      <c r="AC2067" s="157"/>
    </row>
    <row r="2068" spans="9:29">
      <c r="I2068" s="342">
        <v>1</v>
      </c>
      <c r="J2068" s="144" t="str">
        <f t="shared" si="255"/>
        <v>SMALL</v>
      </c>
      <c r="K2068" s="144" t="str">
        <f t="shared" si="256"/>
        <v>SMALL</v>
      </c>
      <c r="L2068" s="144" t="str" cm="1">
        <f t="array" ref="L2068">_xlfn.IFS(I2068&lt;=2,"SMALL",I2068&lt;=5,"MEDIUM",I2068&gt;5,"LARGE")</f>
        <v>SMALL</v>
      </c>
      <c r="M2068" s="144" t="str">
        <f t="shared" si="253"/>
        <v>YES</v>
      </c>
      <c r="N2068" s="374">
        <v>4.99</v>
      </c>
      <c r="O2068" s="374">
        <f t="shared" si="254"/>
        <v>5</v>
      </c>
      <c r="P2068" s="158" t="str" cm="1">
        <f t="array" ref="P2068">_xlfn.SWITCH(ROUND(N2068,0),5,"Excellent",4,"Good",3,"ok","Bad")</f>
        <v>Excellent</v>
      </c>
      <c r="Q2068" s="144">
        <v>255</v>
      </c>
      <c r="R2068" s="385">
        <v>42541</v>
      </c>
      <c r="S2068" s="385">
        <v>44055</v>
      </c>
      <c r="T2068" s="144">
        <v>2325</v>
      </c>
      <c r="U2068" s="144" t="s">
        <v>60</v>
      </c>
      <c r="V2068" s="144">
        <v>90</v>
      </c>
      <c r="W2068" s="144" t="str">
        <f t="shared" si="257"/>
        <v>Active</v>
      </c>
      <c r="X2068" s="144">
        <v>2325</v>
      </c>
      <c r="Y2068" s="157" t="s">
        <v>70</v>
      </c>
      <c r="Z2068" s="386">
        <v>1</v>
      </c>
      <c r="AA2068" s="386">
        <v>0.89</v>
      </c>
      <c r="AB2068" s="387" t="s">
        <v>62</v>
      </c>
      <c r="AC2068" s="157"/>
    </row>
    <row r="2069" spans="9:29">
      <c r="I2069" s="342">
        <v>4</v>
      </c>
      <c r="J2069" s="144" t="str">
        <f t="shared" si="255"/>
        <v>LARGE</v>
      </c>
      <c r="K2069" s="144" t="str">
        <f t="shared" si="256"/>
        <v>MEDIUM</v>
      </c>
      <c r="L2069" s="144" t="str" cm="1">
        <f t="array" ref="L2069">_xlfn.IFS(I2069&lt;=2,"SMALL",I2069&lt;=5,"MEDIUM",I2069&gt;5,"LARGE")</f>
        <v>MEDIUM</v>
      </c>
      <c r="M2069" s="144" t="str">
        <f t="shared" si="253"/>
        <v>NO</v>
      </c>
      <c r="N2069" s="374">
        <v>4.5599999999999996</v>
      </c>
      <c r="O2069" s="374">
        <f t="shared" si="254"/>
        <v>5</v>
      </c>
      <c r="P2069" s="158" t="str" cm="1">
        <f t="array" ref="P2069">_xlfn.SWITCH(ROUND(N2069,0),5,"Excellent",4,"Good",3,"ok","Bad")</f>
        <v>Excellent</v>
      </c>
      <c r="Q2069" s="144">
        <v>9</v>
      </c>
      <c r="R2069" s="385">
        <v>42652</v>
      </c>
      <c r="S2069" s="385">
        <v>43415</v>
      </c>
      <c r="T2069" s="144">
        <v>2247</v>
      </c>
      <c r="U2069" s="144" t="s">
        <v>69</v>
      </c>
      <c r="V2069" s="144">
        <v>338</v>
      </c>
      <c r="W2069" s="144" t="str">
        <f t="shared" si="257"/>
        <v>Active</v>
      </c>
      <c r="X2069" s="144">
        <v>2247</v>
      </c>
      <c r="Y2069" s="157" t="s">
        <v>61</v>
      </c>
      <c r="Z2069" s="386">
        <v>0.93</v>
      </c>
      <c r="AA2069" s="386">
        <v>1</v>
      </c>
      <c r="AB2069" s="387" t="s">
        <v>62</v>
      </c>
      <c r="AC2069" s="157"/>
    </row>
    <row r="2070" spans="9:29">
      <c r="I2070" s="342">
        <v>2</v>
      </c>
      <c r="J2070" s="144" t="str">
        <f t="shared" si="255"/>
        <v>SMALL</v>
      </c>
      <c r="K2070" s="144" t="str">
        <f t="shared" si="256"/>
        <v>SMALL</v>
      </c>
      <c r="L2070" s="144" t="str" cm="1">
        <f t="array" ref="L2070">_xlfn.IFS(I2070&lt;=2,"SMALL",I2070&lt;=5,"MEDIUM",I2070&gt;5,"LARGE")</f>
        <v>SMALL</v>
      </c>
      <c r="M2070" s="144" t="str">
        <f t="shared" si="253"/>
        <v>NO</v>
      </c>
      <c r="N2070" s="374">
        <v>4.5999999999999996</v>
      </c>
      <c r="O2070" s="374">
        <f t="shared" si="254"/>
        <v>5</v>
      </c>
      <c r="P2070" s="158" t="str" cm="1">
        <f t="array" ref="P2070">_xlfn.SWITCH(ROUND(N2070,0),5,"Excellent",4,"Good",3,"ok","Bad")</f>
        <v>Excellent</v>
      </c>
      <c r="Q2070" s="144">
        <v>5</v>
      </c>
      <c r="R2070" s="385">
        <v>42992</v>
      </c>
      <c r="S2070" s="385">
        <v>43615</v>
      </c>
      <c r="T2070" s="144">
        <v>465</v>
      </c>
      <c r="U2070" s="144" t="s">
        <v>69</v>
      </c>
      <c r="V2070" s="144">
        <v>353</v>
      </c>
      <c r="W2070" s="144" t="str">
        <f t="shared" si="257"/>
        <v>Active</v>
      </c>
      <c r="X2070" s="144">
        <v>465</v>
      </c>
      <c r="Y2070" s="157" t="s">
        <v>61</v>
      </c>
      <c r="Z2070" s="386">
        <v>1</v>
      </c>
      <c r="AA2070" s="386">
        <v>1</v>
      </c>
      <c r="AB2070" s="387" t="s">
        <v>65</v>
      </c>
      <c r="AC2070" s="157"/>
    </row>
    <row r="2071" spans="9:29">
      <c r="I2071" s="342">
        <v>3</v>
      </c>
      <c r="J2071" s="144" t="str">
        <f t="shared" si="255"/>
        <v>LARGE</v>
      </c>
      <c r="K2071" s="144" t="str">
        <f t="shared" si="256"/>
        <v>MEDIUM</v>
      </c>
      <c r="L2071" s="144" t="str" cm="1">
        <f t="array" ref="L2071">_xlfn.IFS(I2071&lt;=2,"SMALL",I2071&lt;=5,"MEDIUM",I2071&gt;5,"LARGE")</f>
        <v>MEDIUM</v>
      </c>
      <c r="M2071" s="144" t="str">
        <f t="shared" si="253"/>
        <v>YES</v>
      </c>
      <c r="N2071" s="374">
        <v>4.97</v>
      </c>
      <c r="O2071" s="374">
        <f t="shared" si="254"/>
        <v>5</v>
      </c>
      <c r="P2071" s="158" t="str" cm="1">
        <f t="array" ref="P2071">_xlfn.SWITCH(ROUND(N2071,0),5,"Excellent",4,"Good",3,"ok","Bad")</f>
        <v>Excellent</v>
      </c>
      <c r="Q2071" s="144">
        <v>169</v>
      </c>
      <c r="R2071" s="385">
        <v>42557</v>
      </c>
      <c r="S2071" s="385">
        <v>43838</v>
      </c>
      <c r="T2071" s="144">
        <v>494</v>
      </c>
      <c r="U2071" s="144" t="s">
        <v>60</v>
      </c>
      <c r="V2071" s="144">
        <v>30</v>
      </c>
      <c r="W2071" s="144" t="str">
        <f t="shared" si="257"/>
        <v>Active</v>
      </c>
      <c r="X2071" s="144">
        <v>494</v>
      </c>
      <c r="Y2071" s="157" t="s">
        <v>64</v>
      </c>
      <c r="Z2071" s="386">
        <v>1</v>
      </c>
      <c r="AA2071" s="386">
        <v>1</v>
      </c>
      <c r="AB2071" s="387" t="s">
        <v>65</v>
      </c>
      <c r="AC2071" s="157"/>
    </row>
    <row r="2072" spans="9:29">
      <c r="I2072" s="342">
        <v>4</v>
      </c>
      <c r="J2072" s="144" t="str">
        <f t="shared" si="255"/>
        <v>LARGE</v>
      </c>
      <c r="K2072" s="144" t="str">
        <f t="shared" si="256"/>
        <v>MEDIUM</v>
      </c>
      <c r="L2072" s="144" t="str" cm="1">
        <f t="array" ref="L2072">_xlfn.IFS(I2072&lt;=2,"SMALL",I2072&lt;=5,"MEDIUM",I2072&gt;5,"LARGE")</f>
        <v>MEDIUM</v>
      </c>
      <c r="M2072" s="144" t="str">
        <f t="shared" si="253"/>
        <v>NO</v>
      </c>
      <c r="N2072" s="374">
        <v>4.51</v>
      </c>
      <c r="O2072" s="374">
        <f t="shared" si="254"/>
        <v>5</v>
      </c>
      <c r="P2072" s="158" t="str" cm="1">
        <f t="array" ref="P2072">_xlfn.SWITCH(ROUND(N2072,0),5,"Excellent",4,"Good",3,"ok","Bad")</f>
        <v>Excellent</v>
      </c>
      <c r="Q2072" s="144">
        <v>193</v>
      </c>
      <c r="R2072" s="385">
        <v>42542</v>
      </c>
      <c r="S2072" s="385">
        <v>44045</v>
      </c>
      <c r="T2072" s="144">
        <v>2885</v>
      </c>
      <c r="U2072" s="144" t="s">
        <v>69</v>
      </c>
      <c r="V2072" s="144">
        <v>336</v>
      </c>
      <c r="W2072" s="144" t="str">
        <f t="shared" si="257"/>
        <v>Active</v>
      </c>
      <c r="X2072" s="144">
        <v>2885</v>
      </c>
      <c r="Y2072" s="157" t="s">
        <v>61</v>
      </c>
      <c r="Z2072" s="386">
        <v>1</v>
      </c>
      <c r="AA2072" s="386">
        <v>1</v>
      </c>
      <c r="AB2072" s="387" t="s">
        <v>62</v>
      </c>
      <c r="AC2072" s="157"/>
    </row>
    <row r="2073" spans="9:29">
      <c r="I2073" s="342">
        <v>6</v>
      </c>
      <c r="J2073" s="144" t="str">
        <f t="shared" si="255"/>
        <v>LARGE</v>
      </c>
      <c r="K2073" s="144" t="str">
        <f t="shared" si="256"/>
        <v>LARGE</v>
      </c>
      <c r="L2073" s="144" t="str" cm="1">
        <f t="array" ref="L2073">_xlfn.IFS(I2073&lt;=2,"SMALL",I2073&lt;=5,"MEDIUM",I2073&gt;5,"LARGE")</f>
        <v>LARGE</v>
      </c>
      <c r="M2073" s="144" t="str">
        <f t="shared" si="253"/>
        <v>YES</v>
      </c>
      <c r="N2073" s="374">
        <v>4.99</v>
      </c>
      <c r="O2073" s="374">
        <f t="shared" si="254"/>
        <v>5</v>
      </c>
      <c r="P2073" s="158" t="str" cm="1">
        <f t="array" ref="P2073">_xlfn.SWITCH(ROUND(N2073,0),5,"Excellent",4,"Good",3,"ok","Bad")</f>
        <v>Excellent</v>
      </c>
      <c r="Q2073" s="144">
        <v>134</v>
      </c>
      <c r="R2073" s="385">
        <v>42590</v>
      </c>
      <c r="S2073" s="385">
        <v>43905</v>
      </c>
      <c r="T2073" s="144">
        <v>2840</v>
      </c>
      <c r="U2073" s="144" t="s">
        <v>69</v>
      </c>
      <c r="V2073" s="144">
        <v>60</v>
      </c>
      <c r="W2073" s="144" t="str">
        <f t="shared" si="257"/>
        <v>Active</v>
      </c>
      <c r="X2073" s="144">
        <v>2840</v>
      </c>
      <c r="Y2073" s="157" t="s">
        <v>70</v>
      </c>
      <c r="Z2073" s="386">
        <v>1</v>
      </c>
      <c r="AA2073" s="386">
        <v>0.94</v>
      </c>
      <c r="AB2073" s="387" t="s">
        <v>62</v>
      </c>
      <c r="AC2073" s="157"/>
    </row>
    <row r="2074" spans="9:29">
      <c r="I2074" s="342">
        <v>3</v>
      </c>
      <c r="J2074" s="144" t="str">
        <f t="shared" si="255"/>
        <v>LARGE</v>
      </c>
      <c r="K2074" s="144" t="str">
        <f t="shared" si="256"/>
        <v>MEDIUM</v>
      </c>
      <c r="L2074" s="144" t="str" cm="1">
        <f t="array" ref="L2074">_xlfn.IFS(I2074&lt;=2,"SMALL",I2074&lt;=5,"MEDIUM",I2074&gt;5,"LARGE")</f>
        <v>MEDIUM</v>
      </c>
      <c r="M2074" s="144" t="str">
        <f t="shared" si="253"/>
        <v>NO</v>
      </c>
      <c r="N2074" s="374">
        <v>4.6500000000000004</v>
      </c>
      <c r="O2074" s="374">
        <f t="shared" si="254"/>
        <v>5</v>
      </c>
      <c r="P2074" s="158" t="str" cm="1">
        <f t="array" ref="P2074">_xlfn.SWITCH(ROUND(N2074,0),5,"Excellent",4,"Good",3,"ok","Bad")</f>
        <v>Excellent</v>
      </c>
      <c r="Q2074" s="144">
        <v>245</v>
      </c>
      <c r="R2074" s="385">
        <v>42585</v>
      </c>
      <c r="S2074" s="385">
        <v>44032</v>
      </c>
      <c r="T2074" s="144">
        <v>2886</v>
      </c>
      <c r="U2074" s="144" t="s">
        <v>69</v>
      </c>
      <c r="V2074" s="144">
        <v>176</v>
      </c>
      <c r="W2074" s="144" t="str">
        <f t="shared" si="257"/>
        <v>Active</v>
      </c>
      <c r="X2074" s="144">
        <v>2886</v>
      </c>
      <c r="Y2074" s="157" t="s">
        <v>70</v>
      </c>
      <c r="Z2074" s="386">
        <v>1</v>
      </c>
      <c r="AA2074" s="386">
        <v>0.89</v>
      </c>
      <c r="AB2074" s="387" t="s">
        <v>65</v>
      </c>
      <c r="AC2074" s="157"/>
    </row>
    <row r="2075" spans="9:29">
      <c r="I2075" s="342">
        <v>1</v>
      </c>
      <c r="J2075" s="144" t="str">
        <f t="shared" si="255"/>
        <v>SMALL</v>
      </c>
      <c r="K2075" s="144" t="str">
        <f t="shared" si="256"/>
        <v>SMALL</v>
      </c>
      <c r="L2075" s="144" t="str" cm="1">
        <f t="array" ref="L2075">_xlfn.IFS(I2075&lt;=2,"SMALL",I2075&lt;=5,"MEDIUM",I2075&gt;5,"LARGE")</f>
        <v>SMALL</v>
      </c>
      <c r="M2075" s="144" t="str">
        <f t="shared" si="253"/>
        <v>NO</v>
      </c>
      <c r="N2075" s="374">
        <v>4.9000000000000004</v>
      </c>
      <c r="O2075" s="374">
        <f t="shared" si="254"/>
        <v>5</v>
      </c>
      <c r="P2075" s="158" t="str" cm="1">
        <f t="array" ref="P2075">_xlfn.SWITCH(ROUND(N2075,0),5,"Excellent",4,"Good",3,"ok","Bad")</f>
        <v>Excellent</v>
      </c>
      <c r="Q2075" s="144">
        <v>48</v>
      </c>
      <c r="R2075" s="385">
        <v>42557</v>
      </c>
      <c r="S2075" s="385">
        <v>43709</v>
      </c>
      <c r="T2075" s="144">
        <v>1022</v>
      </c>
      <c r="U2075" s="144" t="s">
        <v>60</v>
      </c>
      <c r="V2075" s="144">
        <v>363</v>
      </c>
      <c r="W2075" s="144" t="str">
        <f t="shared" si="257"/>
        <v>Active</v>
      </c>
      <c r="X2075" s="144">
        <v>1022</v>
      </c>
      <c r="Y2075" s="157" t="s">
        <v>70</v>
      </c>
      <c r="Z2075" s="386">
        <v>1</v>
      </c>
      <c r="AA2075" s="386">
        <v>1</v>
      </c>
      <c r="AB2075" s="387" t="s">
        <v>65</v>
      </c>
      <c r="AC2075" s="157"/>
    </row>
    <row r="2076" spans="9:29">
      <c r="I2076" s="342">
        <v>6</v>
      </c>
      <c r="J2076" s="144" t="str">
        <f t="shared" si="255"/>
        <v>LARGE</v>
      </c>
      <c r="K2076" s="144" t="str">
        <f t="shared" si="256"/>
        <v>LARGE</v>
      </c>
      <c r="L2076" s="144" t="str" cm="1">
        <f t="array" ref="L2076">_xlfn.IFS(I2076&lt;=2,"SMALL",I2076&lt;=5,"MEDIUM",I2076&gt;5,"LARGE")</f>
        <v>LARGE</v>
      </c>
      <c r="M2076" s="144" t="str">
        <f t="shared" si="253"/>
        <v>NO</v>
      </c>
      <c r="N2076" s="374">
        <v>4.7300000000000004</v>
      </c>
      <c r="O2076" s="374">
        <f t="shared" si="254"/>
        <v>5</v>
      </c>
      <c r="P2076" s="158" t="str" cm="1">
        <f t="array" ref="P2076">_xlfn.SWITCH(ROUND(N2076,0),5,"Excellent",4,"Good",3,"ok","Bad")</f>
        <v>Excellent</v>
      </c>
      <c r="Q2076" s="144">
        <v>30</v>
      </c>
      <c r="R2076" s="385">
        <v>43591</v>
      </c>
      <c r="S2076" s="385">
        <v>43908</v>
      </c>
      <c r="T2076" s="144">
        <v>2848</v>
      </c>
      <c r="U2076" s="144" t="s">
        <v>69</v>
      </c>
      <c r="V2076" s="144">
        <v>353</v>
      </c>
      <c r="W2076" s="144" t="str">
        <f t="shared" si="257"/>
        <v>Active</v>
      </c>
      <c r="X2076" s="144">
        <v>2848</v>
      </c>
      <c r="Y2076" s="157" t="s">
        <v>61</v>
      </c>
      <c r="Z2076" s="386">
        <v>1</v>
      </c>
      <c r="AA2076" s="386">
        <v>0.96</v>
      </c>
      <c r="AB2076" s="387" t="s">
        <v>62</v>
      </c>
      <c r="AC2076" s="157"/>
    </row>
    <row r="2077" spans="9:29">
      <c r="I2077" s="342">
        <v>16</v>
      </c>
      <c r="J2077" s="144" t="str">
        <f t="shared" si="255"/>
        <v>LARGE</v>
      </c>
      <c r="K2077" s="144" t="str">
        <f t="shared" si="256"/>
        <v>LARGE</v>
      </c>
      <c r="L2077" s="144" t="str" cm="1">
        <f t="array" ref="L2077">_xlfn.IFS(I2077&lt;=2,"SMALL",I2077&lt;=5,"MEDIUM",I2077&gt;5,"LARGE")</f>
        <v>LARGE</v>
      </c>
      <c r="M2077" s="144" t="str">
        <f t="shared" si="253"/>
        <v>NO</v>
      </c>
      <c r="N2077" s="374">
        <v>4.92</v>
      </c>
      <c r="O2077" s="374">
        <f t="shared" si="254"/>
        <v>5</v>
      </c>
      <c r="P2077" s="158" t="str" cm="1">
        <f t="array" ref="P2077">_xlfn.SWITCH(ROUND(N2077,0),5,"Excellent",4,"Good",3,"ok","Bad")</f>
        <v>Excellent</v>
      </c>
      <c r="Q2077" s="144">
        <v>12</v>
      </c>
      <c r="R2077" s="385">
        <v>42568</v>
      </c>
      <c r="S2077" s="385">
        <v>43831</v>
      </c>
      <c r="T2077" s="144">
        <v>62</v>
      </c>
      <c r="U2077" s="144" t="s">
        <v>69</v>
      </c>
      <c r="V2077" s="144">
        <v>76</v>
      </c>
      <c r="W2077" s="144" t="str">
        <f t="shared" si="257"/>
        <v>Active</v>
      </c>
      <c r="X2077" s="144">
        <v>62</v>
      </c>
      <c r="Y2077" s="157" t="s">
        <v>70</v>
      </c>
      <c r="Z2077" s="386">
        <v>1</v>
      </c>
      <c r="AA2077" s="386">
        <v>0.95</v>
      </c>
      <c r="AB2077" s="387" t="s">
        <v>62</v>
      </c>
      <c r="AC2077" s="157"/>
    </row>
    <row r="2078" spans="9:29">
      <c r="I2078" s="342">
        <v>2</v>
      </c>
      <c r="J2078" s="144" t="str">
        <f t="shared" si="255"/>
        <v>SMALL</v>
      </c>
      <c r="K2078" s="144" t="str">
        <f t="shared" si="256"/>
        <v>SMALL</v>
      </c>
      <c r="L2078" s="144" t="str" cm="1">
        <f t="array" ref="L2078">_xlfn.IFS(I2078&lt;=2,"SMALL",I2078&lt;=5,"MEDIUM",I2078&gt;5,"LARGE")</f>
        <v>SMALL</v>
      </c>
      <c r="M2078" s="144" t="str">
        <f t="shared" si="253"/>
        <v>NO</v>
      </c>
      <c r="N2078" s="374">
        <v>4.84</v>
      </c>
      <c r="O2078" s="374">
        <f t="shared" si="254"/>
        <v>5</v>
      </c>
      <c r="P2078" s="158" t="str" cm="1">
        <f t="array" ref="P2078">_xlfn.SWITCH(ROUND(N2078,0),5,"Excellent",4,"Good",3,"ok","Bad")</f>
        <v>Excellent</v>
      </c>
      <c r="Q2078" s="144">
        <v>55</v>
      </c>
      <c r="R2078" s="385">
        <v>42737</v>
      </c>
      <c r="S2078" s="385">
        <v>43921</v>
      </c>
      <c r="T2078" s="144">
        <v>565</v>
      </c>
      <c r="U2078" s="144" t="s">
        <v>60</v>
      </c>
      <c r="V2078" s="144">
        <v>360</v>
      </c>
      <c r="W2078" s="144" t="str">
        <f t="shared" si="257"/>
        <v>Active</v>
      </c>
      <c r="X2078" s="144">
        <v>565</v>
      </c>
      <c r="Y2078" s="157" t="s">
        <v>64</v>
      </c>
      <c r="Z2078" s="386">
        <v>1</v>
      </c>
      <c r="AA2078" s="386">
        <v>1</v>
      </c>
      <c r="AB2078" s="387" t="s">
        <v>65</v>
      </c>
      <c r="AC2078" s="157"/>
    </row>
    <row r="2079" spans="9:29">
      <c r="I2079" s="342">
        <v>6</v>
      </c>
      <c r="J2079" s="144" t="str">
        <f t="shared" si="255"/>
        <v>LARGE</v>
      </c>
      <c r="K2079" s="144" t="str">
        <f t="shared" si="256"/>
        <v>LARGE</v>
      </c>
      <c r="L2079" s="144" t="str" cm="1">
        <f t="array" ref="L2079">_xlfn.IFS(I2079&lt;=2,"SMALL",I2079&lt;=5,"MEDIUM",I2079&gt;5,"LARGE")</f>
        <v>LARGE</v>
      </c>
      <c r="M2079" s="144" t="str">
        <f t="shared" si="253"/>
        <v>NO</v>
      </c>
      <c r="N2079" s="374">
        <v>4.83</v>
      </c>
      <c r="O2079" s="374">
        <f t="shared" si="254"/>
        <v>5</v>
      </c>
      <c r="P2079" s="158" t="str" cm="1">
        <f t="array" ref="P2079">_xlfn.SWITCH(ROUND(N2079,0),5,"Excellent",4,"Good",3,"ok","Bad")</f>
        <v>Excellent</v>
      </c>
      <c r="Q2079" s="144">
        <v>54</v>
      </c>
      <c r="R2079" s="385">
        <v>42631</v>
      </c>
      <c r="S2079" s="385">
        <v>44052</v>
      </c>
      <c r="T2079" s="144">
        <v>2725</v>
      </c>
      <c r="U2079" s="144" t="s">
        <v>69</v>
      </c>
      <c r="V2079" s="144">
        <v>364</v>
      </c>
      <c r="W2079" s="144" t="str">
        <f t="shared" si="257"/>
        <v>Active</v>
      </c>
      <c r="X2079" s="144">
        <v>2725</v>
      </c>
      <c r="Y2079" s="157" t="s">
        <v>122</v>
      </c>
      <c r="Z2079" s="386">
        <v>0</v>
      </c>
      <c r="AA2079" s="386">
        <v>0.4</v>
      </c>
      <c r="AB2079" s="387" t="s">
        <v>65</v>
      </c>
      <c r="AC2079" s="157"/>
    </row>
    <row r="2080" spans="9:29">
      <c r="I2080" s="342">
        <v>4</v>
      </c>
      <c r="J2080" s="144" t="str">
        <f t="shared" si="255"/>
        <v>LARGE</v>
      </c>
      <c r="K2080" s="144" t="str">
        <f t="shared" si="256"/>
        <v>MEDIUM</v>
      </c>
      <c r="L2080" s="144" t="str" cm="1">
        <f t="array" ref="L2080">_xlfn.IFS(I2080&lt;=2,"SMALL",I2080&lt;=5,"MEDIUM",I2080&gt;5,"LARGE")</f>
        <v>MEDIUM</v>
      </c>
      <c r="M2080" s="144" t="str">
        <f t="shared" si="253"/>
        <v>NO</v>
      </c>
      <c r="N2080" s="374">
        <v>4.84</v>
      </c>
      <c r="O2080" s="374">
        <f t="shared" si="254"/>
        <v>5</v>
      </c>
      <c r="P2080" s="158" t="str" cm="1">
        <f t="array" ref="P2080">_xlfn.SWITCH(ROUND(N2080,0),5,"Excellent",4,"Good",3,"ok","Bad")</f>
        <v>Excellent</v>
      </c>
      <c r="Q2080" s="144">
        <v>74</v>
      </c>
      <c r="R2080" s="385">
        <v>42555</v>
      </c>
      <c r="S2080" s="385">
        <v>44045</v>
      </c>
      <c r="T2080" s="144">
        <v>640</v>
      </c>
      <c r="U2080" s="144" t="s">
        <v>69</v>
      </c>
      <c r="V2080" s="144">
        <v>46</v>
      </c>
      <c r="W2080" s="144" t="str">
        <f t="shared" si="257"/>
        <v>Active</v>
      </c>
      <c r="X2080" s="144">
        <v>640</v>
      </c>
      <c r="Y2080" s="157" t="s">
        <v>70</v>
      </c>
      <c r="Z2080" s="386">
        <v>0.79</v>
      </c>
      <c r="AA2080" s="386">
        <v>1</v>
      </c>
      <c r="AB2080" s="387" t="s">
        <v>62</v>
      </c>
      <c r="AC2080" s="157"/>
    </row>
    <row r="2081" spans="9:29">
      <c r="I2081" s="342">
        <v>4</v>
      </c>
      <c r="J2081" s="144" t="str">
        <f t="shared" si="255"/>
        <v>LARGE</v>
      </c>
      <c r="K2081" s="144" t="str">
        <f t="shared" si="256"/>
        <v>MEDIUM</v>
      </c>
      <c r="L2081" s="144" t="str" cm="1">
        <f t="array" ref="L2081">_xlfn.IFS(I2081&lt;=2,"SMALL",I2081&lt;=5,"MEDIUM",I2081&gt;5,"LARGE")</f>
        <v>MEDIUM</v>
      </c>
      <c r="M2081" s="144" t="str">
        <f t="shared" si="253"/>
        <v>NO</v>
      </c>
      <c r="N2081" s="374">
        <v>5</v>
      </c>
      <c r="O2081" s="374">
        <f t="shared" si="254"/>
        <v>5</v>
      </c>
      <c r="P2081" s="158" t="str" cm="1">
        <f t="array" ref="P2081">_xlfn.SWITCH(ROUND(N2081,0),5,"Excellent",4,"Good",3,"ok","Bad")</f>
        <v>Excellent</v>
      </c>
      <c r="Q2081" s="144">
        <v>9</v>
      </c>
      <c r="R2081" s="385">
        <v>42945</v>
      </c>
      <c r="S2081" s="385">
        <v>43675</v>
      </c>
      <c r="T2081" s="144">
        <v>2889</v>
      </c>
      <c r="U2081" s="144" t="s">
        <v>69</v>
      </c>
      <c r="V2081" s="144">
        <v>168</v>
      </c>
      <c r="W2081" s="144" t="str">
        <f t="shared" si="257"/>
        <v>Active</v>
      </c>
      <c r="X2081" s="144">
        <v>2889</v>
      </c>
      <c r="Y2081" s="157" t="s">
        <v>61</v>
      </c>
      <c r="Z2081" s="386">
        <v>1</v>
      </c>
      <c r="AA2081" s="386">
        <v>1</v>
      </c>
      <c r="AB2081" s="387" t="s">
        <v>65</v>
      </c>
      <c r="AC2081" s="157"/>
    </row>
    <row r="2082" spans="9:29">
      <c r="I2082" s="342">
        <v>3</v>
      </c>
      <c r="J2082" s="144" t="str">
        <f t="shared" si="255"/>
        <v>LARGE</v>
      </c>
      <c r="K2082" s="144" t="str">
        <f t="shared" si="256"/>
        <v>MEDIUM</v>
      </c>
      <c r="L2082" s="144" t="str" cm="1">
        <f t="array" ref="L2082">_xlfn.IFS(I2082&lt;=2,"SMALL",I2082&lt;=5,"MEDIUM",I2082&gt;5,"LARGE")</f>
        <v>MEDIUM</v>
      </c>
      <c r="M2082" s="144" t="str">
        <f t="shared" si="253"/>
        <v>NO</v>
      </c>
      <c r="N2082" s="374">
        <v>4.99</v>
      </c>
      <c r="O2082" s="374">
        <f t="shared" si="254"/>
        <v>5</v>
      </c>
      <c r="P2082" s="158" t="str" cm="1">
        <f t="array" ref="P2082">_xlfn.SWITCH(ROUND(N2082,0),5,"Excellent",4,"Good",3,"ok","Bad")</f>
        <v>Excellent</v>
      </c>
      <c r="Q2082" s="144">
        <v>67</v>
      </c>
      <c r="R2082" s="385">
        <v>42622</v>
      </c>
      <c r="S2082" s="385">
        <v>43877</v>
      </c>
      <c r="T2082" s="144">
        <v>2425</v>
      </c>
      <c r="U2082" s="144" t="s">
        <v>60</v>
      </c>
      <c r="V2082" s="144">
        <v>179</v>
      </c>
      <c r="W2082" s="144" t="str">
        <f t="shared" si="257"/>
        <v>Active</v>
      </c>
      <c r="X2082" s="144">
        <v>2425</v>
      </c>
      <c r="Y2082" s="157" t="s">
        <v>61</v>
      </c>
      <c r="Z2082" s="386">
        <v>0.86</v>
      </c>
      <c r="AA2082" s="386">
        <v>0.5</v>
      </c>
      <c r="AB2082" s="387" t="s">
        <v>65</v>
      </c>
      <c r="AC2082" s="157"/>
    </row>
    <row r="2083" spans="9:29">
      <c r="I2083" s="342">
        <v>1</v>
      </c>
      <c r="J2083" s="144" t="str">
        <f t="shared" si="255"/>
        <v>SMALL</v>
      </c>
      <c r="K2083" s="144" t="str">
        <f t="shared" si="256"/>
        <v>SMALL</v>
      </c>
      <c r="L2083" s="144" t="str" cm="1">
        <f t="array" ref="L2083">_xlfn.IFS(I2083&lt;=2,"SMALL",I2083&lt;=5,"MEDIUM",I2083&gt;5,"LARGE")</f>
        <v>SMALL</v>
      </c>
      <c r="M2083" s="144" t="str">
        <f t="shared" si="253"/>
        <v>NO</v>
      </c>
      <c r="N2083" s="374">
        <v>4.9800000000000004</v>
      </c>
      <c r="O2083" s="374">
        <f t="shared" si="254"/>
        <v>5</v>
      </c>
      <c r="P2083" s="158" t="str" cm="1">
        <f t="array" ref="P2083">_xlfn.SWITCH(ROUND(N2083,0),5,"Excellent",4,"Good",3,"ok","Bad")</f>
        <v>Excellent</v>
      </c>
      <c r="Q2083" s="144">
        <v>64</v>
      </c>
      <c r="R2083" s="385">
        <v>42661</v>
      </c>
      <c r="S2083" s="385">
        <v>43904</v>
      </c>
      <c r="T2083" s="144">
        <v>577</v>
      </c>
      <c r="U2083" s="144" t="s">
        <v>60</v>
      </c>
      <c r="V2083" s="144">
        <v>31</v>
      </c>
      <c r="W2083" s="144" t="str">
        <f t="shared" si="257"/>
        <v>Active</v>
      </c>
      <c r="X2083" s="144">
        <v>577</v>
      </c>
      <c r="Y2083" s="157" t="s">
        <v>70</v>
      </c>
      <c r="Z2083" s="386">
        <v>1</v>
      </c>
      <c r="AA2083" s="386">
        <v>0.99</v>
      </c>
      <c r="AB2083" s="387" t="s">
        <v>62</v>
      </c>
      <c r="AC2083" s="157"/>
    </row>
    <row r="2084" spans="9:29">
      <c r="I2084" s="342">
        <v>4</v>
      </c>
      <c r="J2084" s="144" t="str">
        <f t="shared" si="255"/>
        <v>LARGE</v>
      </c>
      <c r="K2084" s="144" t="str">
        <f t="shared" si="256"/>
        <v>MEDIUM</v>
      </c>
      <c r="L2084" s="144" t="str" cm="1">
        <f t="array" ref="L2084">_xlfn.IFS(I2084&lt;=2,"SMALL",I2084&lt;=5,"MEDIUM",I2084&gt;5,"LARGE")</f>
        <v>MEDIUM</v>
      </c>
      <c r="M2084" s="144" t="str">
        <f t="shared" si="253"/>
        <v>NO</v>
      </c>
      <c r="N2084" s="374">
        <v>4.9800000000000004</v>
      </c>
      <c r="O2084" s="374">
        <f t="shared" si="254"/>
        <v>5</v>
      </c>
      <c r="P2084" s="158" t="str" cm="1">
        <f t="array" ref="P2084">_xlfn.SWITCH(ROUND(N2084,0),5,"Excellent",4,"Good",3,"ok","Bad")</f>
        <v>Excellent</v>
      </c>
      <c r="Q2084" s="144">
        <v>49</v>
      </c>
      <c r="R2084" s="385">
        <v>42568</v>
      </c>
      <c r="S2084" s="385">
        <v>43766</v>
      </c>
      <c r="T2084" s="144">
        <v>2894</v>
      </c>
      <c r="U2084" s="144" t="s">
        <v>69</v>
      </c>
      <c r="V2084" s="144">
        <v>88</v>
      </c>
      <c r="W2084" s="144" t="str">
        <f t="shared" si="257"/>
        <v>Active</v>
      </c>
      <c r="X2084" s="144">
        <v>2894</v>
      </c>
      <c r="Y2084" s="157" t="s">
        <v>70</v>
      </c>
      <c r="Z2084" s="386">
        <v>1</v>
      </c>
      <c r="AA2084" s="386">
        <v>1</v>
      </c>
      <c r="AB2084" s="387" t="s">
        <v>62</v>
      </c>
      <c r="AC2084" s="157"/>
    </row>
    <row r="2085" spans="9:29">
      <c r="I2085" s="342">
        <v>2</v>
      </c>
      <c r="J2085" s="144" t="str">
        <f t="shared" si="255"/>
        <v>SMALL</v>
      </c>
      <c r="K2085" s="144" t="str">
        <f t="shared" si="256"/>
        <v>SMALL</v>
      </c>
      <c r="L2085" s="144" t="str" cm="1">
        <f t="array" ref="L2085">_xlfn.IFS(I2085&lt;=2,"SMALL",I2085&lt;=5,"MEDIUM",I2085&gt;5,"LARGE")</f>
        <v>SMALL</v>
      </c>
      <c r="M2085" s="144" t="str">
        <f t="shared" si="253"/>
        <v>NO</v>
      </c>
      <c r="N2085" s="374">
        <v>5</v>
      </c>
      <c r="O2085" s="374">
        <f t="shared" si="254"/>
        <v>5</v>
      </c>
      <c r="P2085" s="158" t="str" cm="1">
        <f t="array" ref="P2085">_xlfn.SWITCH(ROUND(N2085,0),5,"Excellent",4,"Good",3,"ok","Bad")</f>
        <v>Excellent</v>
      </c>
      <c r="Q2085" s="144">
        <v>7</v>
      </c>
      <c r="R2085" s="385">
        <v>42594</v>
      </c>
      <c r="S2085" s="385">
        <v>43578</v>
      </c>
      <c r="T2085" s="144">
        <v>416</v>
      </c>
      <c r="U2085" s="144" t="s">
        <v>69</v>
      </c>
      <c r="V2085" s="144">
        <v>14</v>
      </c>
      <c r="W2085" s="144" t="str">
        <f t="shared" si="257"/>
        <v>Active</v>
      </c>
      <c r="X2085" s="144">
        <v>416</v>
      </c>
      <c r="Y2085" s="157" t="s">
        <v>70</v>
      </c>
      <c r="Z2085" s="386">
        <v>1</v>
      </c>
      <c r="AA2085" s="386">
        <v>0.5</v>
      </c>
      <c r="AB2085" s="387" t="s">
        <v>65</v>
      </c>
      <c r="AC2085" s="157"/>
    </row>
    <row r="2086" spans="9:29">
      <c r="I2086" s="342">
        <v>6</v>
      </c>
      <c r="J2086" s="144" t="str">
        <f t="shared" si="255"/>
        <v>LARGE</v>
      </c>
      <c r="K2086" s="144" t="str">
        <f t="shared" si="256"/>
        <v>LARGE</v>
      </c>
      <c r="L2086" s="144" t="str" cm="1">
        <f t="array" ref="L2086">_xlfn.IFS(I2086&lt;=2,"SMALL",I2086&lt;=5,"MEDIUM",I2086&gt;5,"LARGE")</f>
        <v>LARGE</v>
      </c>
      <c r="M2086" s="144" t="str">
        <f t="shared" si="253"/>
        <v>YES</v>
      </c>
      <c r="N2086" s="374">
        <v>4.91</v>
      </c>
      <c r="O2086" s="374">
        <f t="shared" si="254"/>
        <v>5</v>
      </c>
      <c r="P2086" s="158" t="str" cm="1">
        <f t="array" ref="P2086">_xlfn.SWITCH(ROUND(N2086,0),5,"Excellent",4,"Good",3,"ok","Bad")</f>
        <v>Excellent</v>
      </c>
      <c r="Q2086" s="144">
        <v>136</v>
      </c>
      <c r="R2086" s="385">
        <v>42553</v>
      </c>
      <c r="S2086" s="385">
        <v>43908</v>
      </c>
      <c r="T2086" s="144">
        <v>2895</v>
      </c>
      <c r="U2086" s="144" t="s">
        <v>69</v>
      </c>
      <c r="V2086" s="144">
        <v>364</v>
      </c>
      <c r="W2086" s="144" t="str">
        <f t="shared" si="257"/>
        <v>Active</v>
      </c>
      <c r="X2086" s="144">
        <v>2895</v>
      </c>
      <c r="Y2086" s="157" t="s">
        <v>61</v>
      </c>
      <c r="Z2086" s="386">
        <v>1</v>
      </c>
      <c r="AA2086" s="386">
        <v>0.86</v>
      </c>
      <c r="AB2086" s="387" t="s">
        <v>62</v>
      </c>
      <c r="AC2086" s="157"/>
    </row>
    <row r="2087" spans="9:29">
      <c r="I2087" s="342">
        <v>4</v>
      </c>
      <c r="J2087" s="144" t="str">
        <f t="shared" si="255"/>
        <v>LARGE</v>
      </c>
      <c r="K2087" s="144" t="str">
        <f t="shared" si="256"/>
        <v>MEDIUM</v>
      </c>
      <c r="L2087" s="144" t="str" cm="1">
        <f t="array" ref="L2087">_xlfn.IFS(I2087&lt;=2,"SMALL",I2087&lt;=5,"MEDIUM",I2087&gt;5,"LARGE")</f>
        <v>MEDIUM</v>
      </c>
      <c r="M2087" s="144" t="str">
        <f t="shared" si="253"/>
        <v>NO</v>
      </c>
      <c r="N2087" s="374">
        <v>4.4000000000000004</v>
      </c>
      <c r="O2087" s="374">
        <f t="shared" si="254"/>
        <v>4</v>
      </c>
      <c r="P2087" s="158" t="str" cm="1">
        <f t="array" ref="P2087">_xlfn.SWITCH(ROUND(N2087,0),5,"Excellent",4,"Good",3,"ok","Bad")</f>
        <v>Good</v>
      </c>
      <c r="Q2087" s="144">
        <v>5</v>
      </c>
      <c r="R2087" s="385">
        <v>42588</v>
      </c>
      <c r="S2087" s="385">
        <v>43358</v>
      </c>
      <c r="T2087" s="144">
        <v>2668</v>
      </c>
      <c r="U2087" s="144" t="s">
        <v>60</v>
      </c>
      <c r="V2087" s="144">
        <v>89</v>
      </c>
      <c r="W2087" s="144" t="str">
        <f t="shared" si="257"/>
        <v>Active</v>
      </c>
      <c r="X2087" s="144">
        <v>2668</v>
      </c>
      <c r="Y2087" s="157" t="s">
        <v>70</v>
      </c>
      <c r="Z2087" s="386">
        <v>1</v>
      </c>
      <c r="AA2087" s="386">
        <v>0.93</v>
      </c>
      <c r="AB2087" s="387" t="s">
        <v>62</v>
      </c>
      <c r="AC2087" s="157"/>
    </row>
    <row r="2088" spans="9:29">
      <c r="I2088" s="342">
        <v>4</v>
      </c>
      <c r="J2088" s="144" t="str">
        <f t="shared" si="255"/>
        <v>LARGE</v>
      </c>
      <c r="K2088" s="144" t="str">
        <f t="shared" si="256"/>
        <v>MEDIUM</v>
      </c>
      <c r="L2088" s="144" t="str" cm="1">
        <f t="array" ref="L2088">_xlfn.IFS(I2088&lt;=2,"SMALL",I2088&lt;=5,"MEDIUM",I2088&gt;5,"LARGE")</f>
        <v>MEDIUM</v>
      </c>
      <c r="M2088" s="144" t="str">
        <f t="shared" si="253"/>
        <v>NO</v>
      </c>
      <c r="N2088" s="374">
        <v>5</v>
      </c>
      <c r="O2088" s="374">
        <f t="shared" si="254"/>
        <v>5</v>
      </c>
      <c r="P2088" s="158" t="str" cm="1">
        <f t="array" ref="P2088">_xlfn.SWITCH(ROUND(N2088,0),5,"Excellent",4,"Good",3,"ok","Bad")</f>
        <v>Excellent</v>
      </c>
      <c r="Q2088" s="144">
        <v>3</v>
      </c>
      <c r="R2088" s="385">
        <v>42578</v>
      </c>
      <c r="S2088" s="385">
        <v>42908</v>
      </c>
      <c r="T2088" s="144">
        <v>2719</v>
      </c>
      <c r="U2088" s="144" t="s">
        <v>69</v>
      </c>
      <c r="V2088" s="144">
        <v>357</v>
      </c>
      <c r="W2088" s="144" t="str">
        <f t="shared" si="257"/>
        <v>Active</v>
      </c>
      <c r="X2088" s="144">
        <v>2719</v>
      </c>
      <c r="Y2088" s="157" t="s">
        <v>61</v>
      </c>
      <c r="Z2088" s="386">
        <v>1</v>
      </c>
      <c r="AA2088" s="386">
        <v>0.71</v>
      </c>
      <c r="AB2088" s="387" t="s">
        <v>62</v>
      </c>
      <c r="AC2088" s="157"/>
    </row>
    <row r="2089" spans="9:29">
      <c r="I2089" s="342">
        <v>3</v>
      </c>
      <c r="J2089" s="144" t="str">
        <f t="shared" si="255"/>
        <v>LARGE</v>
      </c>
      <c r="K2089" s="144" t="str">
        <f t="shared" si="256"/>
        <v>MEDIUM</v>
      </c>
      <c r="L2089" s="144" t="str" cm="1">
        <f t="array" ref="L2089">_xlfn.IFS(I2089&lt;=2,"SMALL",I2089&lt;=5,"MEDIUM",I2089&gt;5,"LARGE")</f>
        <v>MEDIUM</v>
      </c>
      <c r="M2089" s="144" t="str">
        <f t="shared" si="253"/>
        <v>NO</v>
      </c>
      <c r="N2089" s="374">
        <v>5</v>
      </c>
      <c r="O2089" s="374">
        <f t="shared" si="254"/>
        <v>5</v>
      </c>
      <c r="P2089" s="158" t="str" cm="1">
        <f t="array" ref="P2089">_xlfn.SWITCH(ROUND(N2089,0),5,"Excellent",4,"Good",3,"ok","Bad")</f>
        <v>Excellent</v>
      </c>
      <c r="Q2089" s="144">
        <v>10</v>
      </c>
      <c r="R2089" s="385">
        <v>42551</v>
      </c>
      <c r="S2089" s="385">
        <v>43604</v>
      </c>
      <c r="T2089" s="144">
        <v>608</v>
      </c>
      <c r="U2089" s="144" t="s">
        <v>73</v>
      </c>
      <c r="V2089" s="144">
        <v>0</v>
      </c>
      <c r="W2089" s="144" t="str">
        <f t="shared" si="257"/>
        <v>Inactive</v>
      </c>
      <c r="X2089" s="144">
        <v>608</v>
      </c>
      <c r="Y2089" s="157" t="s">
        <v>70</v>
      </c>
      <c r="Z2089" s="386">
        <v>1</v>
      </c>
      <c r="AA2089" s="386">
        <v>0.98</v>
      </c>
      <c r="AB2089" s="387" t="s">
        <v>65</v>
      </c>
      <c r="AC2089" s="157"/>
    </row>
    <row r="2090" spans="9:29">
      <c r="I2090" s="342">
        <v>2</v>
      </c>
      <c r="J2090" s="144" t="str">
        <f t="shared" si="255"/>
        <v>SMALL</v>
      </c>
      <c r="K2090" s="144" t="str">
        <f t="shared" si="256"/>
        <v>SMALL</v>
      </c>
      <c r="L2090" s="144" t="str" cm="1">
        <f t="array" ref="L2090">_xlfn.IFS(I2090&lt;=2,"SMALL",I2090&lt;=5,"MEDIUM",I2090&gt;5,"LARGE")</f>
        <v>SMALL</v>
      </c>
      <c r="M2090" s="144" t="str">
        <f t="shared" si="253"/>
        <v>NO</v>
      </c>
      <c r="N2090" s="374">
        <v>5</v>
      </c>
      <c r="O2090" s="374">
        <f t="shared" si="254"/>
        <v>5</v>
      </c>
      <c r="P2090" s="158" t="str" cm="1">
        <f t="array" ref="P2090">_xlfn.SWITCH(ROUND(N2090,0),5,"Excellent",4,"Good",3,"ok","Bad")</f>
        <v>Excellent</v>
      </c>
      <c r="Q2090" s="144">
        <v>26</v>
      </c>
      <c r="R2090" s="385">
        <v>42655</v>
      </c>
      <c r="S2090" s="385">
        <v>43907</v>
      </c>
      <c r="T2090" s="144">
        <v>68</v>
      </c>
      <c r="U2090" s="144" t="s">
        <v>69</v>
      </c>
      <c r="V2090" s="144">
        <v>339</v>
      </c>
      <c r="W2090" s="144" t="str">
        <f t="shared" si="257"/>
        <v>Active</v>
      </c>
      <c r="X2090" s="144">
        <v>68</v>
      </c>
      <c r="Y2090" s="157" t="s">
        <v>70</v>
      </c>
      <c r="Z2090" s="386">
        <v>1</v>
      </c>
      <c r="AA2090" s="386">
        <v>0</v>
      </c>
      <c r="AB2090" s="387" t="s">
        <v>65</v>
      </c>
      <c r="AC2090" s="157"/>
    </row>
    <row r="2091" spans="9:29">
      <c r="I2091" s="342">
        <v>3</v>
      </c>
      <c r="J2091" s="144" t="str">
        <f t="shared" si="255"/>
        <v>LARGE</v>
      </c>
      <c r="K2091" s="144" t="str">
        <f t="shared" si="256"/>
        <v>MEDIUM</v>
      </c>
      <c r="L2091" s="144" t="str" cm="1">
        <f t="array" ref="L2091">_xlfn.IFS(I2091&lt;=2,"SMALL",I2091&lt;=5,"MEDIUM",I2091&gt;5,"LARGE")</f>
        <v>MEDIUM</v>
      </c>
      <c r="M2091" s="144" t="str">
        <f t="shared" si="253"/>
        <v>NO</v>
      </c>
      <c r="N2091" s="374">
        <v>5</v>
      </c>
      <c r="O2091" s="374">
        <f t="shared" si="254"/>
        <v>5</v>
      </c>
      <c r="P2091" s="158" t="str" cm="1">
        <f t="array" ref="P2091">_xlfn.SWITCH(ROUND(N2091,0),5,"Excellent",4,"Good",3,"ok","Bad")</f>
        <v>Excellent</v>
      </c>
      <c r="Q2091" s="144">
        <v>3</v>
      </c>
      <c r="R2091" s="385">
        <v>42567</v>
      </c>
      <c r="S2091" s="385">
        <v>42597</v>
      </c>
      <c r="T2091" s="144">
        <v>212</v>
      </c>
      <c r="U2091" s="144" t="s">
        <v>69</v>
      </c>
      <c r="V2091" s="144">
        <v>0</v>
      </c>
      <c r="W2091" s="144" t="str">
        <f t="shared" si="257"/>
        <v>Inactive</v>
      </c>
      <c r="X2091" s="144">
        <v>212</v>
      </c>
      <c r="Y2091" s="157" t="s">
        <v>70</v>
      </c>
      <c r="Z2091" s="386">
        <v>1</v>
      </c>
      <c r="AA2091" s="386">
        <v>0.73</v>
      </c>
      <c r="AB2091" s="387" t="s">
        <v>65</v>
      </c>
      <c r="AC2091" s="157"/>
    </row>
    <row r="2092" spans="9:29">
      <c r="I2092" s="342">
        <v>6</v>
      </c>
      <c r="J2092" s="144" t="str">
        <f t="shared" si="255"/>
        <v>LARGE</v>
      </c>
      <c r="K2092" s="144" t="str">
        <f t="shared" si="256"/>
        <v>LARGE</v>
      </c>
      <c r="L2092" s="144" t="str" cm="1">
        <f t="array" ref="L2092">_xlfn.IFS(I2092&lt;=2,"SMALL",I2092&lt;=5,"MEDIUM",I2092&gt;5,"LARGE")</f>
        <v>LARGE</v>
      </c>
      <c r="M2092" s="144" t="str">
        <f t="shared" si="253"/>
        <v>NO</v>
      </c>
      <c r="N2092" s="374">
        <v>4.7300000000000004</v>
      </c>
      <c r="O2092" s="374">
        <f t="shared" si="254"/>
        <v>5</v>
      </c>
      <c r="P2092" s="158" t="str" cm="1">
        <f t="array" ref="P2092">_xlfn.SWITCH(ROUND(N2092,0),5,"Excellent",4,"Good",3,"ok","Bad")</f>
        <v>Excellent</v>
      </c>
      <c r="Q2092" s="144">
        <v>52</v>
      </c>
      <c r="R2092" s="385">
        <v>42600</v>
      </c>
      <c r="S2092" s="385">
        <v>44019</v>
      </c>
      <c r="T2092" s="144">
        <v>494</v>
      </c>
      <c r="U2092" s="144" t="s">
        <v>69</v>
      </c>
      <c r="V2092" s="144">
        <v>45</v>
      </c>
      <c r="W2092" s="144" t="str">
        <f t="shared" si="257"/>
        <v>Active</v>
      </c>
      <c r="X2092" s="144">
        <v>494</v>
      </c>
      <c r="Y2092" s="157" t="s">
        <v>61</v>
      </c>
      <c r="Z2092" s="386">
        <v>0.95</v>
      </c>
      <c r="AA2092" s="386">
        <v>0.26</v>
      </c>
      <c r="AB2092" s="387" t="s">
        <v>65</v>
      </c>
      <c r="AC2092" s="157"/>
    </row>
    <row r="2093" spans="9:29">
      <c r="I2093" s="342">
        <v>5</v>
      </c>
      <c r="J2093" s="144" t="str">
        <f t="shared" si="255"/>
        <v>LARGE</v>
      </c>
      <c r="K2093" s="144" t="str">
        <f t="shared" si="256"/>
        <v>MEDIUM</v>
      </c>
      <c r="L2093" s="144" t="str" cm="1">
        <f t="array" ref="L2093">_xlfn.IFS(I2093&lt;=2,"SMALL",I2093&lt;=5,"MEDIUM",I2093&gt;5,"LARGE")</f>
        <v>MEDIUM</v>
      </c>
      <c r="M2093" s="144" t="str">
        <f t="shared" si="253"/>
        <v>NO</v>
      </c>
      <c r="N2093" s="374">
        <v>4.8899999999999997</v>
      </c>
      <c r="O2093" s="374">
        <f t="shared" si="254"/>
        <v>5</v>
      </c>
      <c r="P2093" s="158" t="str" cm="1">
        <f t="array" ref="P2093">_xlfn.SWITCH(ROUND(N2093,0),5,"Excellent",4,"Good",3,"ok","Bad")</f>
        <v>Excellent</v>
      </c>
      <c r="Q2093" s="144">
        <v>47</v>
      </c>
      <c r="R2093" s="385">
        <v>43468</v>
      </c>
      <c r="S2093" s="385">
        <v>44052</v>
      </c>
      <c r="T2093" s="144">
        <v>2402</v>
      </c>
      <c r="U2093" s="144" t="s">
        <v>69</v>
      </c>
      <c r="V2093" s="144">
        <v>89</v>
      </c>
      <c r="W2093" s="144" t="str">
        <f t="shared" si="257"/>
        <v>Active</v>
      </c>
      <c r="X2093" s="144">
        <v>2402</v>
      </c>
      <c r="Y2093" s="157" t="s">
        <v>64</v>
      </c>
      <c r="Z2093" s="386">
        <v>1</v>
      </c>
      <c r="AA2093" s="386">
        <v>1</v>
      </c>
      <c r="AB2093" s="387" t="s">
        <v>62</v>
      </c>
      <c r="AC2093" s="157"/>
    </row>
    <row r="2094" spans="9:29">
      <c r="I2094" s="342">
        <v>2</v>
      </c>
      <c r="J2094" s="144" t="str">
        <f t="shared" si="255"/>
        <v>SMALL</v>
      </c>
      <c r="K2094" s="144" t="str">
        <f t="shared" si="256"/>
        <v>SMALL</v>
      </c>
      <c r="L2094" s="144" t="str" cm="1">
        <f t="array" ref="L2094">_xlfn.IFS(I2094&lt;=2,"SMALL",I2094&lt;=5,"MEDIUM",I2094&gt;5,"LARGE")</f>
        <v>SMALL</v>
      </c>
      <c r="M2094" s="144" t="str">
        <f t="shared" si="253"/>
        <v>NO</v>
      </c>
      <c r="N2094" s="374">
        <v>4.74</v>
      </c>
      <c r="O2094" s="374">
        <f t="shared" si="254"/>
        <v>5</v>
      </c>
      <c r="P2094" s="158" t="str" cm="1">
        <f t="array" ref="P2094">_xlfn.SWITCH(ROUND(N2094,0),5,"Excellent",4,"Good",3,"ok","Bad")</f>
        <v>Excellent</v>
      </c>
      <c r="Q2094" s="144">
        <v>144</v>
      </c>
      <c r="R2094" s="385">
        <v>42556</v>
      </c>
      <c r="S2094" s="385">
        <v>43903</v>
      </c>
      <c r="T2094" s="144">
        <v>1180</v>
      </c>
      <c r="U2094" s="144" t="s">
        <v>69</v>
      </c>
      <c r="V2094" s="144">
        <v>342</v>
      </c>
      <c r="W2094" s="144" t="str">
        <f t="shared" si="257"/>
        <v>Active</v>
      </c>
      <c r="X2094" s="144">
        <v>1180</v>
      </c>
      <c r="Y2094" s="157" t="s">
        <v>61</v>
      </c>
      <c r="Z2094" s="386">
        <v>1</v>
      </c>
      <c r="AA2094" s="386">
        <v>0.59</v>
      </c>
      <c r="AB2094" s="387" t="s">
        <v>62</v>
      </c>
      <c r="AC2094" s="157"/>
    </row>
    <row r="2095" spans="9:29">
      <c r="I2095" s="342">
        <v>2</v>
      </c>
      <c r="J2095" s="144" t="str">
        <f t="shared" si="255"/>
        <v>SMALL</v>
      </c>
      <c r="K2095" s="144" t="str">
        <f t="shared" si="256"/>
        <v>SMALL</v>
      </c>
      <c r="L2095" s="144" t="str" cm="1">
        <f t="array" ref="L2095">_xlfn.IFS(I2095&lt;=2,"SMALL",I2095&lt;=5,"MEDIUM",I2095&gt;5,"LARGE")</f>
        <v>SMALL</v>
      </c>
      <c r="M2095" s="144" t="str">
        <f t="shared" si="253"/>
        <v>NO</v>
      </c>
      <c r="N2095" s="374">
        <v>4.91</v>
      </c>
      <c r="O2095" s="374">
        <f t="shared" si="254"/>
        <v>5</v>
      </c>
      <c r="P2095" s="158" t="str" cm="1">
        <f t="array" ref="P2095">_xlfn.SWITCH(ROUND(N2095,0),5,"Excellent",4,"Good",3,"ok","Bad")</f>
        <v>Excellent</v>
      </c>
      <c r="Q2095" s="144">
        <v>23</v>
      </c>
      <c r="R2095" s="385">
        <v>42550</v>
      </c>
      <c r="S2095" s="385">
        <v>44045</v>
      </c>
      <c r="T2095" s="144">
        <v>2767</v>
      </c>
      <c r="U2095" s="144" t="s">
        <v>60</v>
      </c>
      <c r="V2095" s="144">
        <v>365</v>
      </c>
      <c r="W2095" s="144" t="str">
        <f t="shared" si="257"/>
        <v>Active</v>
      </c>
      <c r="X2095" s="144">
        <v>2767</v>
      </c>
      <c r="Y2095" s="157" t="s">
        <v>70</v>
      </c>
      <c r="Z2095" s="386">
        <v>1</v>
      </c>
      <c r="AA2095" s="386">
        <v>1</v>
      </c>
      <c r="AB2095" s="387" t="s">
        <v>65</v>
      </c>
      <c r="AC2095" s="157"/>
    </row>
    <row r="2096" spans="9:29">
      <c r="I2096" s="342">
        <v>6</v>
      </c>
      <c r="J2096" s="144" t="str">
        <f t="shared" si="255"/>
        <v>LARGE</v>
      </c>
      <c r="K2096" s="144" t="str">
        <f t="shared" si="256"/>
        <v>LARGE</v>
      </c>
      <c r="L2096" s="144" t="str" cm="1">
        <f t="array" ref="L2096">_xlfn.IFS(I2096&lt;=2,"SMALL",I2096&lt;=5,"MEDIUM",I2096&gt;5,"LARGE")</f>
        <v>LARGE</v>
      </c>
      <c r="M2096" s="144" t="str">
        <f t="shared" si="253"/>
        <v>NO</v>
      </c>
      <c r="N2096" s="374">
        <v>4.74</v>
      </c>
      <c r="O2096" s="374">
        <f t="shared" si="254"/>
        <v>5</v>
      </c>
      <c r="P2096" s="158" t="str" cm="1">
        <f t="array" ref="P2096">_xlfn.SWITCH(ROUND(N2096,0),5,"Excellent",4,"Good",3,"ok","Bad")</f>
        <v>Excellent</v>
      </c>
      <c r="Q2096" s="144">
        <v>106</v>
      </c>
      <c r="R2096" s="385">
        <v>42922</v>
      </c>
      <c r="S2096" s="385">
        <v>44036</v>
      </c>
      <c r="T2096" s="144">
        <v>3088</v>
      </c>
      <c r="U2096" s="144" t="s">
        <v>69</v>
      </c>
      <c r="V2096" s="144">
        <v>30</v>
      </c>
      <c r="W2096" s="144" t="str">
        <f t="shared" si="257"/>
        <v>Active</v>
      </c>
      <c r="X2096" s="144">
        <v>3088</v>
      </c>
      <c r="Y2096" s="157" t="s">
        <v>70</v>
      </c>
      <c r="Z2096" s="386">
        <v>1</v>
      </c>
      <c r="AA2096" s="386">
        <v>1</v>
      </c>
      <c r="AB2096" s="387" t="s">
        <v>65</v>
      </c>
      <c r="AC2096" s="157"/>
    </row>
    <row r="2097" spans="9:29">
      <c r="I2097" s="342">
        <v>2</v>
      </c>
      <c r="J2097" s="144" t="str">
        <f t="shared" si="255"/>
        <v>SMALL</v>
      </c>
      <c r="K2097" s="144" t="str">
        <f t="shared" si="256"/>
        <v>SMALL</v>
      </c>
      <c r="L2097" s="144" t="str" cm="1">
        <f t="array" ref="L2097">_xlfn.IFS(I2097&lt;=2,"SMALL",I2097&lt;=5,"MEDIUM",I2097&gt;5,"LARGE")</f>
        <v>SMALL</v>
      </c>
      <c r="M2097" s="144" t="str">
        <f t="shared" si="253"/>
        <v>NO</v>
      </c>
      <c r="N2097" s="374">
        <v>4.9400000000000004</v>
      </c>
      <c r="O2097" s="374">
        <f t="shared" si="254"/>
        <v>5</v>
      </c>
      <c r="P2097" s="158" t="str" cm="1">
        <f t="array" ref="P2097">_xlfn.SWITCH(ROUND(N2097,0),5,"Excellent",4,"Good",3,"ok","Bad")</f>
        <v>Excellent</v>
      </c>
      <c r="Q2097" s="144">
        <v>18</v>
      </c>
      <c r="R2097" s="385">
        <v>42582</v>
      </c>
      <c r="S2097" s="385">
        <v>43956</v>
      </c>
      <c r="T2097" s="144">
        <v>2905</v>
      </c>
      <c r="U2097" s="144" t="s">
        <v>69</v>
      </c>
      <c r="V2097" s="144">
        <v>60</v>
      </c>
      <c r="W2097" s="144" t="str">
        <f t="shared" si="257"/>
        <v>Active</v>
      </c>
      <c r="X2097" s="144">
        <v>2905</v>
      </c>
      <c r="Y2097" s="157" t="s">
        <v>70</v>
      </c>
      <c r="Z2097" s="386">
        <v>1</v>
      </c>
      <c r="AA2097" s="386">
        <v>0.56999999999999995</v>
      </c>
      <c r="AB2097" s="387" t="s">
        <v>62</v>
      </c>
      <c r="AC2097" s="157"/>
    </row>
    <row r="2098" spans="9:29">
      <c r="I2098" s="342">
        <v>4</v>
      </c>
      <c r="J2098" s="144" t="str">
        <f t="shared" si="255"/>
        <v>LARGE</v>
      </c>
      <c r="K2098" s="144" t="str">
        <f t="shared" si="256"/>
        <v>MEDIUM</v>
      </c>
      <c r="L2098" s="144" t="str" cm="1">
        <f t="array" ref="L2098">_xlfn.IFS(I2098&lt;=2,"SMALL",I2098&lt;=5,"MEDIUM",I2098&gt;5,"LARGE")</f>
        <v>MEDIUM</v>
      </c>
      <c r="M2098" s="144" t="str">
        <f t="shared" si="253"/>
        <v>NO</v>
      </c>
      <c r="N2098" s="374">
        <v>4.58</v>
      </c>
      <c r="O2098" s="374">
        <f t="shared" si="254"/>
        <v>5</v>
      </c>
      <c r="P2098" s="158" t="str" cm="1">
        <f t="array" ref="P2098">_xlfn.SWITCH(ROUND(N2098,0),5,"Excellent",4,"Good",3,"ok","Bad")</f>
        <v>Excellent</v>
      </c>
      <c r="Q2098" s="144">
        <v>88</v>
      </c>
      <c r="R2098" s="385">
        <v>42606</v>
      </c>
      <c r="S2098" s="385">
        <v>43832</v>
      </c>
      <c r="T2098" s="144">
        <v>2767</v>
      </c>
      <c r="U2098" s="144" t="s">
        <v>60</v>
      </c>
      <c r="V2098" s="144">
        <v>180</v>
      </c>
      <c r="W2098" s="144" t="str">
        <f t="shared" si="257"/>
        <v>Active</v>
      </c>
      <c r="X2098" s="144">
        <v>2767</v>
      </c>
      <c r="Y2098" s="157" t="s">
        <v>61</v>
      </c>
      <c r="Z2098" s="386">
        <v>1</v>
      </c>
      <c r="AA2098" s="386">
        <v>0.24</v>
      </c>
      <c r="AB2098" s="387" t="s">
        <v>62</v>
      </c>
      <c r="AC2098" s="157"/>
    </row>
    <row r="2099" spans="9:29">
      <c r="I2099" s="342">
        <v>5</v>
      </c>
      <c r="J2099" s="144" t="str">
        <f t="shared" si="255"/>
        <v>LARGE</v>
      </c>
      <c r="K2099" s="144" t="str">
        <f t="shared" si="256"/>
        <v>MEDIUM</v>
      </c>
      <c r="L2099" s="144" t="str" cm="1">
        <f t="array" ref="L2099">_xlfn.IFS(I2099&lt;=2,"SMALL",I2099&lt;=5,"MEDIUM",I2099&gt;5,"LARGE")</f>
        <v>MEDIUM</v>
      </c>
      <c r="M2099" s="144" t="str">
        <f t="shared" si="253"/>
        <v>NO</v>
      </c>
      <c r="N2099" s="374">
        <v>4.9000000000000004</v>
      </c>
      <c r="O2099" s="374">
        <f t="shared" si="254"/>
        <v>5</v>
      </c>
      <c r="P2099" s="158" t="str" cm="1">
        <f t="array" ref="P2099">_xlfn.SWITCH(ROUND(N2099,0),5,"Excellent",4,"Good",3,"ok","Bad")</f>
        <v>Excellent</v>
      </c>
      <c r="Q2099" s="144">
        <v>89</v>
      </c>
      <c r="R2099" s="385">
        <v>42564</v>
      </c>
      <c r="S2099" s="385">
        <v>43867</v>
      </c>
      <c r="T2099" s="144">
        <v>1854</v>
      </c>
      <c r="U2099" s="144" t="s">
        <v>69</v>
      </c>
      <c r="V2099" s="144">
        <v>0</v>
      </c>
      <c r="W2099" s="144" t="str">
        <f t="shared" si="257"/>
        <v>Inactive</v>
      </c>
      <c r="X2099" s="144">
        <v>1854</v>
      </c>
      <c r="Y2099" s="157" t="s">
        <v>70</v>
      </c>
      <c r="Z2099" s="386">
        <v>1</v>
      </c>
      <c r="AA2099" s="386">
        <v>0.98</v>
      </c>
      <c r="AB2099" s="387" t="s">
        <v>62</v>
      </c>
      <c r="AC2099" s="157"/>
    </row>
    <row r="2100" spans="9:29">
      <c r="I2100" s="342">
        <v>2</v>
      </c>
      <c r="J2100" s="144" t="str">
        <f t="shared" si="255"/>
        <v>SMALL</v>
      </c>
      <c r="K2100" s="144" t="str">
        <f t="shared" si="256"/>
        <v>SMALL</v>
      </c>
      <c r="L2100" s="144" t="str" cm="1">
        <f t="array" ref="L2100">_xlfn.IFS(I2100&lt;=2,"SMALL",I2100&lt;=5,"MEDIUM",I2100&gt;5,"LARGE")</f>
        <v>SMALL</v>
      </c>
      <c r="M2100" s="144" t="str">
        <f t="shared" si="253"/>
        <v>NO</v>
      </c>
      <c r="N2100" s="374">
        <v>4.78</v>
      </c>
      <c r="O2100" s="374">
        <f t="shared" si="254"/>
        <v>5</v>
      </c>
      <c r="P2100" s="158" t="str" cm="1">
        <f t="array" ref="P2100">_xlfn.SWITCH(ROUND(N2100,0),5,"Excellent",4,"Good",3,"ok","Bad")</f>
        <v>Excellent</v>
      </c>
      <c r="Q2100" s="144">
        <v>222</v>
      </c>
      <c r="R2100" s="385">
        <v>42555</v>
      </c>
      <c r="S2100" s="385">
        <v>43906</v>
      </c>
      <c r="T2100" s="144">
        <v>2388</v>
      </c>
      <c r="U2100" s="144" t="s">
        <v>69</v>
      </c>
      <c r="V2100" s="144">
        <v>0</v>
      </c>
      <c r="W2100" s="144" t="str">
        <f t="shared" si="257"/>
        <v>Inactive</v>
      </c>
      <c r="X2100" s="144">
        <v>2388</v>
      </c>
      <c r="Y2100" s="157" t="s">
        <v>70</v>
      </c>
      <c r="Z2100" s="386">
        <v>1</v>
      </c>
      <c r="AA2100" s="386">
        <v>0.88</v>
      </c>
      <c r="AB2100" s="387" t="s">
        <v>62</v>
      </c>
      <c r="AC2100" s="157"/>
    </row>
    <row r="2101" spans="9:29">
      <c r="I2101" s="342">
        <v>4</v>
      </c>
      <c r="J2101" s="144" t="str">
        <f t="shared" si="255"/>
        <v>LARGE</v>
      </c>
      <c r="K2101" s="144" t="str">
        <f t="shared" si="256"/>
        <v>MEDIUM</v>
      </c>
      <c r="L2101" s="144" t="str" cm="1">
        <f t="array" ref="L2101">_xlfn.IFS(I2101&lt;=2,"SMALL",I2101&lt;=5,"MEDIUM",I2101&gt;5,"LARGE")</f>
        <v>MEDIUM</v>
      </c>
      <c r="M2101" s="144" t="str">
        <f t="shared" si="253"/>
        <v>NO</v>
      </c>
      <c r="N2101" s="374">
        <v>4.49</v>
      </c>
      <c r="O2101" s="374">
        <f t="shared" si="254"/>
        <v>4</v>
      </c>
      <c r="P2101" s="158" t="str" cm="1">
        <f t="array" ref="P2101">_xlfn.SWITCH(ROUND(N2101,0),5,"Excellent",4,"Good",3,"ok","Bad")</f>
        <v>Good</v>
      </c>
      <c r="Q2101" s="144">
        <v>47</v>
      </c>
      <c r="R2101" s="385">
        <v>42595</v>
      </c>
      <c r="S2101" s="385">
        <v>43576</v>
      </c>
      <c r="T2101" s="144">
        <v>2767</v>
      </c>
      <c r="U2101" s="144" t="s">
        <v>60</v>
      </c>
      <c r="V2101" s="144">
        <v>180</v>
      </c>
      <c r="W2101" s="144" t="str">
        <f t="shared" si="257"/>
        <v>Active</v>
      </c>
      <c r="X2101" s="144">
        <v>2767</v>
      </c>
      <c r="Y2101" s="157" t="s">
        <v>61</v>
      </c>
      <c r="Z2101" s="386">
        <v>1</v>
      </c>
      <c r="AA2101" s="386">
        <v>0.96</v>
      </c>
      <c r="AB2101" s="387" t="s">
        <v>62</v>
      </c>
      <c r="AC2101" s="157"/>
    </row>
    <row r="2102" spans="9:29">
      <c r="I2102" s="342">
        <v>3</v>
      </c>
      <c r="J2102" s="144" t="str">
        <f t="shared" si="255"/>
        <v>LARGE</v>
      </c>
      <c r="K2102" s="144" t="str">
        <f t="shared" si="256"/>
        <v>MEDIUM</v>
      </c>
      <c r="L2102" s="144" t="str" cm="1">
        <f t="array" ref="L2102">_xlfn.IFS(I2102&lt;=2,"SMALL",I2102&lt;=5,"MEDIUM",I2102&gt;5,"LARGE")</f>
        <v>MEDIUM</v>
      </c>
      <c r="M2102" s="144" t="str">
        <f t="shared" si="253"/>
        <v>NO</v>
      </c>
      <c r="N2102" s="374">
        <v>4.62</v>
      </c>
      <c r="O2102" s="374">
        <f t="shared" si="254"/>
        <v>5</v>
      </c>
      <c r="P2102" s="158" t="str" cm="1">
        <f t="array" ref="P2102">_xlfn.SWITCH(ROUND(N2102,0),5,"Excellent",4,"Good",3,"ok","Bad")</f>
        <v>Excellent</v>
      </c>
      <c r="Q2102" s="144">
        <v>61</v>
      </c>
      <c r="R2102" s="385">
        <v>42606</v>
      </c>
      <c r="S2102" s="385">
        <v>43878</v>
      </c>
      <c r="T2102" s="144">
        <v>2767</v>
      </c>
      <c r="U2102" s="144" t="s">
        <v>60</v>
      </c>
      <c r="V2102" s="144">
        <v>180</v>
      </c>
      <c r="W2102" s="144" t="str">
        <f t="shared" si="257"/>
        <v>Active</v>
      </c>
      <c r="X2102" s="144">
        <v>2767</v>
      </c>
      <c r="Y2102" s="157" t="s">
        <v>64</v>
      </c>
      <c r="Z2102" s="386">
        <v>0.88</v>
      </c>
      <c r="AA2102" s="386">
        <v>0.91</v>
      </c>
      <c r="AB2102" s="387" t="s">
        <v>65</v>
      </c>
      <c r="AC2102" s="157"/>
    </row>
    <row r="2103" spans="9:29">
      <c r="I2103" s="342">
        <v>2</v>
      </c>
      <c r="J2103" s="144" t="str">
        <f t="shared" si="255"/>
        <v>SMALL</v>
      </c>
      <c r="K2103" s="144" t="str">
        <f t="shared" si="256"/>
        <v>SMALL</v>
      </c>
      <c r="L2103" s="144" t="str" cm="1">
        <f t="array" ref="L2103">_xlfn.IFS(I2103&lt;=2,"SMALL",I2103&lt;=5,"MEDIUM",I2103&gt;5,"LARGE")</f>
        <v>SMALL</v>
      </c>
      <c r="M2103" s="144" t="str">
        <f t="shared" si="253"/>
        <v>NO</v>
      </c>
      <c r="N2103" s="374">
        <v>4.49</v>
      </c>
      <c r="O2103" s="374">
        <f t="shared" si="254"/>
        <v>4</v>
      </c>
      <c r="P2103" s="158" t="str" cm="1">
        <f t="array" ref="P2103">_xlfn.SWITCH(ROUND(N2103,0),5,"Excellent",4,"Good",3,"ok","Bad")</f>
        <v>Good</v>
      </c>
      <c r="Q2103" s="144">
        <v>65</v>
      </c>
      <c r="R2103" s="385">
        <v>42599</v>
      </c>
      <c r="S2103" s="385">
        <v>43805</v>
      </c>
      <c r="T2103" s="144">
        <v>2767</v>
      </c>
      <c r="U2103" s="144" t="s">
        <v>60</v>
      </c>
      <c r="V2103" s="144">
        <v>180</v>
      </c>
      <c r="W2103" s="144" t="str">
        <f t="shared" si="257"/>
        <v>Active</v>
      </c>
      <c r="X2103" s="144">
        <v>2767</v>
      </c>
      <c r="Y2103" s="157" t="s">
        <v>122</v>
      </c>
      <c r="Z2103" s="386">
        <v>0</v>
      </c>
      <c r="AA2103" s="386">
        <v>0.7</v>
      </c>
      <c r="AB2103" s="387" t="s">
        <v>65</v>
      </c>
      <c r="AC2103" s="157"/>
    </row>
    <row r="2104" spans="9:29">
      <c r="I2104" s="342">
        <v>2</v>
      </c>
      <c r="J2104" s="144" t="str">
        <f t="shared" si="255"/>
        <v>SMALL</v>
      </c>
      <c r="K2104" s="144" t="str">
        <f t="shared" si="256"/>
        <v>SMALL</v>
      </c>
      <c r="L2104" s="144" t="str" cm="1">
        <f t="array" ref="L2104">_xlfn.IFS(I2104&lt;=2,"SMALL",I2104&lt;=5,"MEDIUM",I2104&gt;5,"LARGE")</f>
        <v>SMALL</v>
      </c>
      <c r="M2104" s="144" t="str">
        <f t="shared" si="253"/>
        <v>NO</v>
      </c>
      <c r="N2104" s="374">
        <v>4.4800000000000004</v>
      </c>
      <c r="O2104" s="374">
        <f t="shared" si="254"/>
        <v>4</v>
      </c>
      <c r="P2104" s="158" t="str" cm="1">
        <f t="array" ref="P2104">_xlfn.SWITCH(ROUND(N2104,0),5,"Excellent",4,"Good",3,"ok","Bad")</f>
        <v>Good</v>
      </c>
      <c r="Q2104" s="144">
        <v>52</v>
      </c>
      <c r="R2104" s="385">
        <v>42600</v>
      </c>
      <c r="S2104" s="385">
        <v>43831</v>
      </c>
      <c r="T2104" s="144">
        <v>2767</v>
      </c>
      <c r="U2104" s="144" t="s">
        <v>60</v>
      </c>
      <c r="V2104" s="144">
        <v>180</v>
      </c>
      <c r="W2104" s="144" t="str">
        <f t="shared" si="257"/>
        <v>Active</v>
      </c>
      <c r="X2104" s="144">
        <v>2767</v>
      </c>
      <c r="Y2104" s="157" t="s">
        <v>70</v>
      </c>
      <c r="Z2104" s="386">
        <v>1</v>
      </c>
      <c r="AA2104" s="386">
        <v>0.83</v>
      </c>
      <c r="AB2104" s="387" t="s">
        <v>62</v>
      </c>
      <c r="AC2104" s="157"/>
    </row>
    <row r="2105" spans="9:29">
      <c r="I2105" s="342">
        <v>2</v>
      </c>
      <c r="J2105" s="144" t="str">
        <f t="shared" si="255"/>
        <v>SMALL</v>
      </c>
      <c r="K2105" s="144" t="str">
        <f t="shared" si="256"/>
        <v>SMALL</v>
      </c>
      <c r="L2105" s="144" t="str" cm="1">
        <f t="array" ref="L2105">_xlfn.IFS(I2105&lt;=2,"SMALL",I2105&lt;=5,"MEDIUM",I2105&gt;5,"LARGE")</f>
        <v>SMALL</v>
      </c>
      <c r="M2105" s="144" t="str">
        <f t="shared" si="253"/>
        <v>NO</v>
      </c>
      <c r="N2105" s="374">
        <v>4.51</v>
      </c>
      <c r="O2105" s="374">
        <f t="shared" si="254"/>
        <v>5</v>
      </c>
      <c r="P2105" s="158" t="str" cm="1">
        <f t="array" ref="P2105">_xlfn.SWITCH(ROUND(N2105,0),5,"Excellent",4,"Good",3,"ok","Bad")</f>
        <v>Excellent</v>
      </c>
      <c r="Q2105" s="144">
        <v>49</v>
      </c>
      <c r="R2105" s="385">
        <v>42701</v>
      </c>
      <c r="S2105" s="385">
        <v>44031</v>
      </c>
      <c r="T2105" s="144">
        <v>1058</v>
      </c>
      <c r="U2105" s="144" t="s">
        <v>69</v>
      </c>
      <c r="V2105" s="144">
        <v>0</v>
      </c>
      <c r="W2105" s="144" t="str">
        <f t="shared" si="257"/>
        <v>Inactive</v>
      </c>
      <c r="X2105" s="144">
        <v>1058</v>
      </c>
      <c r="Y2105" s="157" t="s">
        <v>70</v>
      </c>
      <c r="Z2105" s="386">
        <v>1</v>
      </c>
      <c r="AA2105" s="386">
        <v>0.99</v>
      </c>
      <c r="AB2105" s="387" t="s">
        <v>65</v>
      </c>
      <c r="AC2105" s="157"/>
    </row>
    <row r="2106" spans="9:29">
      <c r="I2106" s="342">
        <v>2</v>
      </c>
      <c r="J2106" s="144" t="str">
        <f t="shared" si="255"/>
        <v>SMALL</v>
      </c>
      <c r="K2106" s="144" t="str">
        <f t="shared" si="256"/>
        <v>SMALL</v>
      </c>
      <c r="L2106" s="144" t="str" cm="1">
        <f t="array" ref="L2106">_xlfn.IFS(I2106&lt;=2,"SMALL",I2106&lt;=5,"MEDIUM",I2106&gt;5,"LARGE")</f>
        <v>SMALL</v>
      </c>
      <c r="M2106" s="144" t="str">
        <f t="shared" si="253"/>
        <v>YES</v>
      </c>
      <c r="N2106" s="374">
        <v>4.91</v>
      </c>
      <c r="O2106" s="374">
        <f t="shared" si="254"/>
        <v>5</v>
      </c>
      <c r="P2106" s="158" t="str" cm="1">
        <f t="array" ref="P2106">_xlfn.SWITCH(ROUND(N2106,0),5,"Excellent",4,"Good",3,"ok","Bad")</f>
        <v>Excellent</v>
      </c>
      <c r="Q2106" s="144">
        <v>124</v>
      </c>
      <c r="R2106" s="385">
        <v>42862</v>
      </c>
      <c r="S2106" s="385">
        <v>44044</v>
      </c>
      <c r="T2106" s="144">
        <v>1828</v>
      </c>
      <c r="U2106" s="144" t="s">
        <v>60</v>
      </c>
      <c r="V2106" s="144">
        <v>330</v>
      </c>
      <c r="W2106" s="144" t="str">
        <f t="shared" si="257"/>
        <v>Active</v>
      </c>
      <c r="X2106" s="144">
        <v>1828</v>
      </c>
      <c r="Y2106" s="157" t="s">
        <v>70</v>
      </c>
      <c r="Z2106" s="386">
        <v>1</v>
      </c>
      <c r="AA2106" s="386">
        <v>0.75</v>
      </c>
      <c r="AB2106" s="387" t="s">
        <v>65</v>
      </c>
      <c r="AC2106" s="157"/>
    </row>
    <row r="2107" spans="9:29">
      <c r="I2107" s="342">
        <v>2</v>
      </c>
      <c r="J2107" s="144" t="str">
        <f t="shared" si="255"/>
        <v>SMALL</v>
      </c>
      <c r="K2107" s="144" t="str">
        <f t="shared" si="256"/>
        <v>SMALL</v>
      </c>
      <c r="L2107" s="144" t="str" cm="1">
        <f t="array" ref="L2107">_xlfn.IFS(I2107&lt;=2,"SMALL",I2107&lt;=5,"MEDIUM",I2107&gt;5,"LARGE")</f>
        <v>SMALL</v>
      </c>
      <c r="M2107" s="144" t="str">
        <f t="shared" si="253"/>
        <v>NO</v>
      </c>
      <c r="N2107" s="374">
        <v>4.95</v>
      </c>
      <c r="O2107" s="374">
        <f t="shared" si="254"/>
        <v>5</v>
      </c>
      <c r="P2107" s="158" t="str" cm="1">
        <f t="array" ref="P2107">_xlfn.SWITCH(ROUND(N2107,0),5,"Excellent",4,"Good",3,"ok","Bad")</f>
        <v>Excellent</v>
      </c>
      <c r="Q2107" s="144">
        <v>61</v>
      </c>
      <c r="R2107" s="385">
        <v>42557</v>
      </c>
      <c r="S2107" s="385">
        <v>43902</v>
      </c>
      <c r="T2107" s="144">
        <v>2322</v>
      </c>
      <c r="U2107" s="144" t="s">
        <v>60</v>
      </c>
      <c r="V2107" s="144">
        <v>105</v>
      </c>
      <c r="W2107" s="144" t="str">
        <f t="shared" si="257"/>
        <v>Active</v>
      </c>
      <c r="X2107" s="144">
        <v>2322</v>
      </c>
      <c r="Y2107" s="157" t="s">
        <v>70</v>
      </c>
      <c r="Z2107" s="386">
        <v>1</v>
      </c>
      <c r="AA2107" s="386">
        <v>0.96</v>
      </c>
      <c r="AB2107" s="387" t="s">
        <v>65</v>
      </c>
      <c r="AC2107" s="157"/>
    </row>
    <row r="2108" spans="9:29">
      <c r="I2108" s="342">
        <v>2</v>
      </c>
      <c r="J2108" s="144" t="str">
        <f t="shared" si="255"/>
        <v>SMALL</v>
      </c>
      <c r="K2108" s="144" t="str">
        <f t="shared" si="256"/>
        <v>SMALL</v>
      </c>
      <c r="L2108" s="144" t="str" cm="1">
        <f t="array" ref="L2108">_xlfn.IFS(I2108&lt;=2,"SMALL",I2108&lt;=5,"MEDIUM",I2108&gt;5,"LARGE")</f>
        <v>SMALL</v>
      </c>
      <c r="M2108" s="144" t="str">
        <f t="shared" si="253"/>
        <v>NO</v>
      </c>
      <c r="N2108" s="374">
        <v>4.55</v>
      </c>
      <c r="O2108" s="374">
        <f t="shared" si="254"/>
        <v>5</v>
      </c>
      <c r="P2108" s="158" t="str" cm="1">
        <f t="array" ref="P2108">_xlfn.SWITCH(ROUND(N2108,0),5,"Excellent",4,"Good",3,"ok","Bad")</f>
        <v>Excellent</v>
      </c>
      <c r="Q2108" s="144">
        <v>65</v>
      </c>
      <c r="R2108" s="385">
        <v>42622</v>
      </c>
      <c r="S2108" s="385">
        <v>43676</v>
      </c>
      <c r="T2108" s="144">
        <v>2552</v>
      </c>
      <c r="U2108" s="144" t="s">
        <v>60</v>
      </c>
      <c r="V2108" s="144">
        <v>74</v>
      </c>
      <c r="W2108" s="144" t="str">
        <f t="shared" si="257"/>
        <v>Active</v>
      </c>
      <c r="X2108" s="144">
        <v>2552</v>
      </c>
      <c r="Y2108" s="157" t="s">
        <v>70</v>
      </c>
      <c r="Z2108" s="386">
        <v>1</v>
      </c>
      <c r="AA2108" s="386">
        <v>0.85</v>
      </c>
      <c r="AB2108" s="387" t="s">
        <v>62</v>
      </c>
      <c r="AC2108" s="157"/>
    </row>
    <row r="2109" spans="9:29">
      <c r="I2109" s="342">
        <v>2</v>
      </c>
      <c r="J2109" s="144" t="str">
        <f t="shared" si="255"/>
        <v>SMALL</v>
      </c>
      <c r="K2109" s="144" t="str">
        <f t="shared" si="256"/>
        <v>SMALL</v>
      </c>
      <c r="L2109" s="144" t="str" cm="1">
        <f t="array" ref="L2109">_xlfn.IFS(I2109&lt;=2,"SMALL",I2109&lt;=5,"MEDIUM",I2109&gt;5,"LARGE")</f>
        <v>SMALL</v>
      </c>
      <c r="M2109" s="144" t="str">
        <f t="shared" si="253"/>
        <v>YES</v>
      </c>
      <c r="N2109" s="374">
        <v>4.97</v>
      </c>
      <c r="O2109" s="374">
        <f t="shared" si="254"/>
        <v>5</v>
      </c>
      <c r="P2109" s="158" t="str" cm="1">
        <f t="array" ref="P2109">_xlfn.SWITCH(ROUND(N2109,0),5,"Excellent",4,"Good",3,"ok","Bad")</f>
        <v>Excellent</v>
      </c>
      <c r="Q2109" s="144">
        <v>143</v>
      </c>
      <c r="R2109" s="385">
        <v>42577</v>
      </c>
      <c r="S2109" s="385">
        <v>44043</v>
      </c>
      <c r="T2109" s="144">
        <v>2912</v>
      </c>
      <c r="U2109" s="144" t="s">
        <v>60</v>
      </c>
      <c r="V2109" s="144">
        <v>60</v>
      </c>
      <c r="W2109" s="144" t="str">
        <f t="shared" si="257"/>
        <v>Active</v>
      </c>
      <c r="X2109" s="144">
        <v>2912</v>
      </c>
      <c r="Y2109" s="157" t="s">
        <v>70</v>
      </c>
      <c r="Z2109" s="386">
        <v>1</v>
      </c>
      <c r="AA2109" s="386">
        <v>0.92</v>
      </c>
      <c r="AB2109" s="387" t="s">
        <v>62</v>
      </c>
      <c r="AC2109" s="157"/>
    </row>
    <row r="2110" spans="9:29">
      <c r="I2110" s="342">
        <v>3</v>
      </c>
      <c r="J2110" s="144" t="str">
        <f t="shared" si="255"/>
        <v>LARGE</v>
      </c>
      <c r="K2110" s="144" t="str">
        <f t="shared" si="256"/>
        <v>MEDIUM</v>
      </c>
      <c r="L2110" s="144" t="str" cm="1">
        <f t="array" ref="L2110">_xlfn.IFS(I2110&lt;=2,"SMALL",I2110&lt;=5,"MEDIUM",I2110&gt;5,"LARGE")</f>
        <v>MEDIUM</v>
      </c>
      <c r="M2110" s="144" t="str">
        <f t="shared" si="253"/>
        <v>NO</v>
      </c>
      <c r="N2110" s="374">
        <v>4.8099999999999996</v>
      </c>
      <c r="O2110" s="374">
        <f t="shared" si="254"/>
        <v>5</v>
      </c>
      <c r="P2110" s="158" t="str" cm="1">
        <f t="array" ref="P2110">_xlfn.SWITCH(ROUND(N2110,0),5,"Excellent",4,"Good",3,"ok","Bad")</f>
        <v>Excellent</v>
      </c>
      <c r="Q2110" s="144">
        <v>85</v>
      </c>
      <c r="R2110" s="385">
        <v>42582</v>
      </c>
      <c r="S2110" s="385">
        <v>44045</v>
      </c>
      <c r="T2110" s="144">
        <v>2858</v>
      </c>
      <c r="U2110" s="144" t="s">
        <v>69</v>
      </c>
      <c r="V2110" s="144">
        <v>165</v>
      </c>
      <c r="W2110" s="144" t="str">
        <f t="shared" si="257"/>
        <v>Active</v>
      </c>
      <c r="X2110" s="144">
        <v>2858</v>
      </c>
      <c r="Y2110" s="157" t="s">
        <v>70</v>
      </c>
      <c r="Z2110" s="386">
        <v>1</v>
      </c>
      <c r="AA2110" s="386">
        <v>1</v>
      </c>
      <c r="AB2110" s="387" t="s">
        <v>65</v>
      </c>
      <c r="AC2110" s="157"/>
    </row>
    <row r="2111" spans="9:29">
      <c r="I2111" s="342">
        <v>2</v>
      </c>
      <c r="J2111" s="144" t="str">
        <f t="shared" si="255"/>
        <v>SMALL</v>
      </c>
      <c r="K2111" s="144" t="str">
        <f t="shared" si="256"/>
        <v>SMALL</v>
      </c>
      <c r="L2111" s="144" t="str" cm="1">
        <f t="array" ref="L2111">_xlfn.IFS(I2111&lt;=2,"SMALL",I2111&lt;=5,"MEDIUM",I2111&gt;5,"LARGE")</f>
        <v>SMALL</v>
      </c>
      <c r="M2111" s="144" t="str">
        <f t="shared" si="253"/>
        <v>YES</v>
      </c>
      <c r="N2111" s="374">
        <v>4.91</v>
      </c>
      <c r="O2111" s="374">
        <f t="shared" si="254"/>
        <v>5</v>
      </c>
      <c r="P2111" s="158" t="str" cm="1">
        <f t="array" ref="P2111">_xlfn.SWITCH(ROUND(N2111,0),5,"Excellent",4,"Good",3,"ok","Bad")</f>
        <v>Excellent</v>
      </c>
      <c r="Q2111" s="144">
        <v>106</v>
      </c>
      <c r="R2111" s="385">
        <v>42592</v>
      </c>
      <c r="S2111" s="385">
        <v>44035</v>
      </c>
      <c r="T2111" s="144">
        <v>2913</v>
      </c>
      <c r="U2111" s="144" t="s">
        <v>60</v>
      </c>
      <c r="V2111" s="144">
        <v>74</v>
      </c>
      <c r="W2111" s="144" t="str">
        <f t="shared" si="257"/>
        <v>Active</v>
      </c>
      <c r="X2111" s="144">
        <v>2913</v>
      </c>
      <c r="Y2111" s="157" t="s">
        <v>122</v>
      </c>
      <c r="Z2111" s="386">
        <v>0.33</v>
      </c>
      <c r="AA2111" s="386">
        <v>0.91</v>
      </c>
      <c r="AB2111" s="387" t="s">
        <v>62</v>
      </c>
      <c r="AC2111" s="157"/>
    </row>
    <row r="2112" spans="9:29">
      <c r="I2112" s="342">
        <v>1</v>
      </c>
      <c r="J2112" s="144" t="str">
        <f t="shared" si="255"/>
        <v>SMALL</v>
      </c>
      <c r="K2112" s="144" t="str">
        <f t="shared" si="256"/>
        <v>SMALL</v>
      </c>
      <c r="L2112" s="144" t="str" cm="1">
        <f t="array" ref="L2112">_xlfn.IFS(I2112&lt;=2,"SMALL",I2112&lt;=5,"MEDIUM",I2112&gt;5,"LARGE")</f>
        <v>SMALL</v>
      </c>
      <c r="M2112" s="144" t="str">
        <f t="shared" si="253"/>
        <v>NO</v>
      </c>
      <c r="N2112" s="374">
        <v>4.8600000000000003</v>
      </c>
      <c r="O2112" s="374">
        <f t="shared" si="254"/>
        <v>5</v>
      </c>
      <c r="P2112" s="158" t="str" cm="1">
        <f t="array" ref="P2112">_xlfn.SWITCH(ROUND(N2112,0),5,"Excellent",4,"Good",3,"ok","Bad")</f>
        <v>Excellent</v>
      </c>
      <c r="Q2112" s="144">
        <v>22</v>
      </c>
      <c r="R2112" s="385">
        <v>42644</v>
      </c>
      <c r="S2112" s="385">
        <v>44045</v>
      </c>
      <c r="T2112" s="144">
        <v>2542</v>
      </c>
      <c r="U2112" s="144" t="s">
        <v>60</v>
      </c>
      <c r="V2112" s="144">
        <v>227</v>
      </c>
      <c r="W2112" s="144" t="str">
        <f t="shared" si="257"/>
        <v>Active</v>
      </c>
      <c r="X2112" s="144">
        <v>2542</v>
      </c>
      <c r="Y2112" s="157" t="s">
        <v>70</v>
      </c>
      <c r="Z2112" s="386">
        <v>1</v>
      </c>
      <c r="AA2112" s="386">
        <v>0.91</v>
      </c>
      <c r="AB2112" s="387" t="s">
        <v>62</v>
      </c>
      <c r="AC2112" s="157"/>
    </row>
    <row r="2113" spans="9:29">
      <c r="I2113" s="342">
        <v>2</v>
      </c>
      <c r="J2113" s="144" t="str">
        <f t="shared" si="255"/>
        <v>SMALL</v>
      </c>
      <c r="K2113" s="144" t="str">
        <f t="shared" si="256"/>
        <v>SMALL</v>
      </c>
      <c r="L2113" s="144" t="str" cm="1">
        <f t="array" ref="L2113">_xlfn.IFS(I2113&lt;=2,"SMALL",I2113&lt;=5,"MEDIUM",I2113&gt;5,"LARGE")</f>
        <v>SMALL</v>
      </c>
      <c r="M2113" s="144" t="str">
        <f t="shared" si="253"/>
        <v>NO</v>
      </c>
      <c r="N2113" s="374">
        <v>4.96</v>
      </c>
      <c r="O2113" s="374">
        <f t="shared" si="254"/>
        <v>5</v>
      </c>
      <c r="P2113" s="158" t="str" cm="1">
        <f t="array" ref="P2113">_xlfn.SWITCH(ROUND(N2113,0),5,"Excellent",4,"Good",3,"ok","Bad")</f>
        <v>Excellent</v>
      </c>
      <c r="Q2113" s="144">
        <v>25</v>
      </c>
      <c r="R2113" s="385">
        <v>42981</v>
      </c>
      <c r="S2113" s="385">
        <v>43881</v>
      </c>
      <c r="T2113" s="144">
        <v>2767</v>
      </c>
      <c r="U2113" s="144" t="s">
        <v>60</v>
      </c>
      <c r="V2113" s="144">
        <v>169</v>
      </c>
      <c r="W2113" s="144" t="str">
        <f t="shared" si="257"/>
        <v>Active</v>
      </c>
      <c r="X2113" s="144">
        <v>2767</v>
      </c>
      <c r="Y2113" s="157" t="s">
        <v>61</v>
      </c>
      <c r="Z2113" s="386">
        <v>1</v>
      </c>
      <c r="AA2113" s="386">
        <v>0.33</v>
      </c>
      <c r="AB2113" s="387" t="s">
        <v>65</v>
      </c>
      <c r="AC2113" s="157"/>
    </row>
    <row r="2114" spans="9:29">
      <c r="I2114" s="342">
        <v>2</v>
      </c>
      <c r="J2114" s="144" t="str">
        <f t="shared" si="255"/>
        <v>SMALL</v>
      </c>
      <c r="K2114" s="144" t="str">
        <f t="shared" si="256"/>
        <v>SMALL</v>
      </c>
      <c r="L2114" s="144" t="str" cm="1">
        <f t="array" ref="L2114">_xlfn.IFS(I2114&lt;=2,"SMALL",I2114&lt;=5,"MEDIUM",I2114&gt;5,"LARGE")</f>
        <v>SMALL</v>
      </c>
      <c r="M2114" s="144" t="str">
        <f t="shared" si="253"/>
        <v>NO</v>
      </c>
      <c r="N2114" s="374">
        <v>4.67</v>
      </c>
      <c r="O2114" s="374">
        <f t="shared" si="254"/>
        <v>5</v>
      </c>
      <c r="P2114" s="158" t="str" cm="1">
        <f t="array" ref="P2114">_xlfn.SWITCH(ROUND(N2114,0),5,"Excellent",4,"Good",3,"ok","Bad")</f>
        <v>Excellent</v>
      </c>
      <c r="Q2114" s="144">
        <v>12</v>
      </c>
      <c r="R2114" s="385">
        <v>42561</v>
      </c>
      <c r="S2114" s="385">
        <v>43765</v>
      </c>
      <c r="T2114" s="144">
        <v>4</v>
      </c>
      <c r="U2114" s="144" t="s">
        <v>60</v>
      </c>
      <c r="V2114" s="144">
        <v>365</v>
      </c>
      <c r="W2114" s="144" t="str">
        <f t="shared" si="257"/>
        <v>Active</v>
      </c>
      <c r="X2114" s="144">
        <v>4</v>
      </c>
      <c r="Y2114" s="157" t="s">
        <v>61</v>
      </c>
      <c r="Z2114" s="386">
        <v>0.9</v>
      </c>
      <c r="AA2114" s="386">
        <v>1</v>
      </c>
      <c r="AB2114" s="387" t="s">
        <v>62</v>
      </c>
      <c r="AC2114" s="157"/>
    </row>
    <row r="2115" spans="9:29">
      <c r="I2115" s="342">
        <v>3</v>
      </c>
      <c r="J2115" s="144" t="str">
        <f t="shared" si="255"/>
        <v>LARGE</v>
      </c>
      <c r="K2115" s="144" t="str">
        <f t="shared" si="256"/>
        <v>MEDIUM</v>
      </c>
      <c r="L2115" s="144" t="str" cm="1">
        <f t="array" ref="L2115">_xlfn.IFS(I2115&lt;=2,"SMALL",I2115&lt;=5,"MEDIUM",I2115&gt;5,"LARGE")</f>
        <v>MEDIUM</v>
      </c>
      <c r="M2115" s="144" t="str">
        <f t="shared" si="253"/>
        <v>YES</v>
      </c>
      <c r="N2115" s="374">
        <v>4.92</v>
      </c>
      <c r="O2115" s="374">
        <f t="shared" si="254"/>
        <v>5</v>
      </c>
      <c r="P2115" s="158" t="str" cm="1">
        <f t="array" ref="P2115">_xlfn.SWITCH(ROUND(N2115,0),5,"Excellent",4,"Good",3,"ok","Bad")</f>
        <v>Excellent</v>
      </c>
      <c r="Q2115" s="144">
        <v>177</v>
      </c>
      <c r="R2115" s="385">
        <v>42576</v>
      </c>
      <c r="S2115" s="385">
        <v>43903</v>
      </c>
      <c r="T2115" s="144">
        <v>46</v>
      </c>
      <c r="U2115" s="144" t="s">
        <v>69</v>
      </c>
      <c r="V2115" s="144">
        <v>129</v>
      </c>
      <c r="W2115" s="144" t="str">
        <f t="shared" si="257"/>
        <v>Active</v>
      </c>
      <c r="X2115" s="144">
        <v>46</v>
      </c>
      <c r="Y2115" s="157" t="s">
        <v>64</v>
      </c>
      <c r="Z2115" s="386">
        <v>1</v>
      </c>
      <c r="AA2115" s="386">
        <v>0.97</v>
      </c>
      <c r="AB2115" s="387" t="s">
        <v>62</v>
      </c>
      <c r="AC2115" s="157"/>
    </row>
    <row r="2116" spans="9:29">
      <c r="I2116" s="342">
        <v>16</v>
      </c>
      <c r="J2116" s="144" t="str">
        <f t="shared" si="255"/>
        <v>LARGE</v>
      </c>
      <c r="K2116" s="144" t="str">
        <f t="shared" si="256"/>
        <v>LARGE</v>
      </c>
      <c r="L2116" s="144" t="str" cm="1">
        <f t="array" ref="L2116">_xlfn.IFS(I2116&lt;=2,"SMALL",I2116&lt;=5,"MEDIUM",I2116&gt;5,"LARGE")</f>
        <v>LARGE</v>
      </c>
      <c r="M2116" s="144" t="str">
        <f t="shared" si="253"/>
        <v>NO</v>
      </c>
      <c r="N2116" s="374">
        <v>4.9800000000000004</v>
      </c>
      <c r="O2116" s="374">
        <f t="shared" si="254"/>
        <v>5</v>
      </c>
      <c r="P2116" s="158" t="str" cm="1">
        <f t="array" ref="P2116">_xlfn.SWITCH(ROUND(N2116,0),5,"Excellent",4,"Good",3,"ok","Bad")</f>
        <v>Excellent</v>
      </c>
      <c r="Q2116" s="144">
        <v>41</v>
      </c>
      <c r="R2116" s="385">
        <v>42706</v>
      </c>
      <c r="S2116" s="385">
        <v>43890</v>
      </c>
      <c r="T2116" s="144">
        <v>62</v>
      </c>
      <c r="U2116" s="144" t="s">
        <v>69</v>
      </c>
      <c r="V2116" s="144">
        <v>137</v>
      </c>
      <c r="W2116" s="144" t="str">
        <f t="shared" si="257"/>
        <v>Active</v>
      </c>
      <c r="X2116" s="144">
        <v>62</v>
      </c>
      <c r="Y2116" s="157" t="s">
        <v>64</v>
      </c>
      <c r="Z2116" s="386">
        <v>1</v>
      </c>
      <c r="AA2116" s="386">
        <v>1</v>
      </c>
      <c r="AB2116" s="387" t="s">
        <v>65</v>
      </c>
      <c r="AC2116" s="157"/>
    </row>
    <row r="2117" spans="9:29">
      <c r="I2117" s="342">
        <v>2</v>
      </c>
      <c r="J2117" s="144" t="str">
        <f t="shared" si="255"/>
        <v>SMALL</v>
      </c>
      <c r="K2117" s="144" t="str">
        <f t="shared" si="256"/>
        <v>SMALL</v>
      </c>
      <c r="L2117" s="144" t="str" cm="1">
        <f t="array" ref="L2117">_xlfn.IFS(I2117&lt;=2,"SMALL",I2117&lt;=5,"MEDIUM",I2117&gt;5,"LARGE")</f>
        <v>SMALL</v>
      </c>
      <c r="M2117" s="144" t="str">
        <f t="shared" ref="M2117:M2180" si="258">IF(AND(N2117&gt;=4.8,Q2117&gt;100),"YES","NO")</f>
        <v>YES</v>
      </c>
      <c r="N2117" s="374">
        <v>4.83</v>
      </c>
      <c r="O2117" s="374">
        <f t="shared" ref="O2117:O2180" si="259">ROUND(N2117,0)</f>
        <v>5</v>
      </c>
      <c r="P2117" s="158" t="str" cm="1">
        <f t="array" ref="P2117">_xlfn.SWITCH(ROUND(N2117,0),5,"Excellent",4,"Good",3,"ok","Bad")</f>
        <v>Excellent</v>
      </c>
      <c r="Q2117" s="144">
        <v>248</v>
      </c>
      <c r="R2117" s="385">
        <v>42572</v>
      </c>
      <c r="S2117" s="385">
        <v>44024</v>
      </c>
      <c r="T2117" s="144">
        <v>2920</v>
      </c>
      <c r="U2117" s="144" t="s">
        <v>69</v>
      </c>
      <c r="V2117" s="144">
        <v>2</v>
      </c>
      <c r="W2117" s="144" t="str">
        <f t="shared" si="257"/>
        <v>Active</v>
      </c>
      <c r="X2117" s="144">
        <v>2920</v>
      </c>
      <c r="Y2117" s="157" t="s">
        <v>61</v>
      </c>
      <c r="Z2117" s="386">
        <v>1</v>
      </c>
      <c r="AA2117" s="386">
        <v>0</v>
      </c>
      <c r="AB2117" s="387" t="s">
        <v>65</v>
      </c>
      <c r="AC2117" s="157"/>
    </row>
    <row r="2118" spans="9:29">
      <c r="I2118" s="342">
        <v>2</v>
      </c>
      <c r="J2118" s="144" t="str">
        <f t="shared" ref="J2118:J2181" si="260">IF(I2118&lt;=2,"SMALL","LARGE")</f>
        <v>SMALL</v>
      </c>
      <c r="K2118" s="144" t="str">
        <f t="shared" ref="K2118:K2181" si="261">IF(I2118&lt;=2,"SMALL",IF(I2118&lt;=5,"MEDIUM","LARGE"))</f>
        <v>SMALL</v>
      </c>
      <c r="L2118" s="144" t="str" cm="1">
        <f t="array" ref="L2118">_xlfn.IFS(I2118&lt;=2,"SMALL",I2118&lt;=5,"MEDIUM",I2118&gt;5,"LARGE")</f>
        <v>SMALL</v>
      </c>
      <c r="M2118" s="144" t="str">
        <f t="shared" si="258"/>
        <v>NO</v>
      </c>
      <c r="N2118" s="374">
        <v>4.8</v>
      </c>
      <c r="O2118" s="374">
        <f t="shared" si="259"/>
        <v>5</v>
      </c>
      <c r="P2118" s="158" t="str" cm="1">
        <f t="array" ref="P2118">_xlfn.SWITCH(ROUND(N2118,0),5,"Excellent",4,"Good",3,"ok","Bad")</f>
        <v>Excellent</v>
      </c>
      <c r="Q2118" s="144">
        <v>15</v>
      </c>
      <c r="R2118" s="385">
        <v>42736</v>
      </c>
      <c r="S2118" s="385">
        <v>44052</v>
      </c>
      <c r="T2118" s="144">
        <v>2905</v>
      </c>
      <c r="U2118" s="144" t="s">
        <v>69</v>
      </c>
      <c r="V2118" s="144">
        <v>324</v>
      </c>
      <c r="W2118" s="144" t="str">
        <f t="shared" ref="W2118:W2181" si="262">IF(NOT(V2118=0),"Active","Inactive")</f>
        <v>Active</v>
      </c>
      <c r="X2118" s="144">
        <v>2905</v>
      </c>
      <c r="Y2118" s="157" t="s">
        <v>70</v>
      </c>
      <c r="Z2118" s="386">
        <v>0.9</v>
      </c>
      <c r="AA2118" s="386">
        <v>0.96</v>
      </c>
      <c r="AB2118" s="387" t="s">
        <v>65</v>
      </c>
      <c r="AC2118" s="157"/>
    </row>
    <row r="2119" spans="9:29">
      <c r="I2119" s="342">
        <v>2</v>
      </c>
      <c r="J2119" s="144" t="str">
        <f t="shared" si="260"/>
        <v>SMALL</v>
      </c>
      <c r="K2119" s="144" t="str">
        <f t="shared" si="261"/>
        <v>SMALL</v>
      </c>
      <c r="L2119" s="144" t="str" cm="1">
        <f t="array" ref="L2119">_xlfn.IFS(I2119&lt;=2,"SMALL",I2119&lt;=5,"MEDIUM",I2119&gt;5,"LARGE")</f>
        <v>SMALL</v>
      </c>
      <c r="M2119" s="144" t="str">
        <f t="shared" si="258"/>
        <v>NO</v>
      </c>
      <c r="N2119" s="374">
        <v>4.7300000000000004</v>
      </c>
      <c r="O2119" s="374">
        <f t="shared" si="259"/>
        <v>5</v>
      </c>
      <c r="P2119" s="158" t="str" cm="1">
        <f t="array" ref="P2119">_xlfn.SWITCH(ROUND(N2119,0),5,"Excellent",4,"Good",3,"ok","Bad")</f>
        <v>Excellent</v>
      </c>
      <c r="Q2119" s="144">
        <v>107</v>
      </c>
      <c r="R2119" s="385">
        <v>42658</v>
      </c>
      <c r="S2119" s="385">
        <v>43877</v>
      </c>
      <c r="T2119" s="144">
        <v>798</v>
      </c>
      <c r="U2119" s="144" t="s">
        <v>60</v>
      </c>
      <c r="V2119" s="144">
        <v>154</v>
      </c>
      <c r="W2119" s="144" t="str">
        <f t="shared" si="262"/>
        <v>Active</v>
      </c>
      <c r="X2119" s="144">
        <v>798</v>
      </c>
      <c r="Y2119" s="157" t="s">
        <v>64</v>
      </c>
      <c r="Z2119" s="386">
        <v>1</v>
      </c>
      <c r="AA2119" s="386">
        <v>1</v>
      </c>
      <c r="AB2119" s="387" t="s">
        <v>62</v>
      </c>
      <c r="AC2119" s="157"/>
    </row>
    <row r="2120" spans="9:29">
      <c r="I2120" s="342">
        <v>6</v>
      </c>
      <c r="J2120" s="144" t="str">
        <f t="shared" si="260"/>
        <v>LARGE</v>
      </c>
      <c r="K2120" s="144" t="str">
        <f t="shared" si="261"/>
        <v>LARGE</v>
      </c>
      <c r="L2120" s="144" t="str" cm="1">
        <f t="array" ref="L2120">_xlfn.IFS(I2120&lt;=2,"SMALL",I2120&lt;=5,"MEDIUM",I2120&gt;5,"LARGE")</f>
        <v>LARGE</v>
      </c>
      <c r="M2120" s="144" t="str">
        <f t="shared" si="258"/>
        <v>NO</v>
      </c>
      <c r="N2120" s="374">
        <v>4.76</v>
      </c>
      <c r="O2120" s="374">
        <f t="shared" si="259"/>
        <v>5</v>
      </c>
      <c r="P2120" s="158" t="str" cm="1">
        <f t="array" ref="P2120">_xlfn.SWITCH(ROUND(N2120,0),5,"Excellent",4,"Good",3,"ok","Bad")</f>
        <v>Excellent</v>
      </c>
      <c r="Q2120" s="144">
        <v>384</v>
      </c>
      <c r="R2120" s="385">
        <v>42563</v>
      </c>
      <c r="S2120" s="385">
        <v>44058</v>
      </c>
      <c r="T2120" s="144">
        <v>1280</v>
      </c>
      <c r="U2120" s="144" t="s">
        <v>69</v>
      </c>
      <c r="V2120" s="144">
        <v>134</v>
      </c>
      <c r="W2120" s="144" t="str">
        <f t="shared" si="262"/>
        <v>Active</v>
      </c>
      <c r="X2120" s="144">
        <v>1280</v>
      </c>
      <c r="Y2120" s="157" t="s">
        <v>70</v>
      </c>
      <c r="Z2120" s="386">
        <v>1</v>
      </c>
      <c r="AA2120" s="386">
        <v>1</v>
      </c>
      <c r="AB2120" s="387" t="s">
        <v>62</v>
      </c>
      <c r="AC2120" s="157"/>
    </row>
    <row r="2121" spans="9:29">
      <c r="I2121" s="342">
        <v>2</v>
      </c>
      <c r="J2121" s="144" t="str">
        <f t="shared" si="260"/>
        <v>SMALL</v>
      </c>
      <c r="K2121" s="144" t="str">
        <f t="shared" si="261"/>
        <v>SMALL</v>
      </c>
      <c r="L2121" s="144" t="str" cm="1">
        <f t="array" ref="L2121">_xlfn.IFS(I2121&lt;=2,"SMALL",I2121&lt;=5,"MEDIUM",I2121&gt;5,"LARGE")</f>
        <v>SMALL</v>
      </c>
      <c r="M2121" s="144" t="str">
        <f t="shared" si="258"/>
        <v>NO</v>
      </c>
      <c r="N2121" s="374">
        <v>5</v>
      </c>
      <c r="O2121" s="374">
        <f t="shared" si="259"/>
        <v>5</v>
      </c>
      <c r="P2121" s="158" t="str" cm="1">
        <f t="array" ref="P2121">_xlfn.SWITCH(ROUND(N2121,0),5,"Excellent",4,"Good",3,"ok","Bad")</f>
        <v>Excellent</v>
      </c>
      <c r="Q2121" s="144">
        <v>9</v>
      </c>
      <c r="R2121" s="385">
        <v>42941</v>
      </c>
      <c r="S2121" s="385">
        <v>43834</v>
      </c>
      <c r="T2121" s="144">
        <v>2947</v>
      </c>
      <c r="U2121" s="144" t="s">
        <v>60</v>
      </c>
      <c r="V2121" s="144">
        <v>89</v>
      </c>
      <c r="W2121" s="144" t="str">
        <f t="shared" si="262"/>
        <v>Active</v>
      </c>
      <c r="X2121" s="144">
        <v>2947</v>
      </c>
      <c r="Y2121" s="157" t="s">
        <v>61</v>
      </c>
      <c r="Z2121" s="386">
        <v>1</v>
      </c>
      <c r="AA2121" s="386">
        <v>0.97</v>
      </c>
      <c r="AB2121" s="387" t="s">
        <v>65</v>
      </c>
      <c r="AC2121" s="157"/>
    </row>
    <row r="2122" spans="9:29">
      <c r="I2122" s="342">
        <v>2</v>
      </c>
      <c r="J2122" s="144" t="str">
        <f t="shared" si="260"/>
        <v>SMALL</v>
      </c>
      <c r="K2122" s="144" t="str">
        <f t="shared" si="261"/>
        <v>SMALL</v>
      </c>
      <c r="L2122" s="144" t="str" cm="1">
        <f t="array" ref="L2122">_xlfn.IFS(I2122&lt;=2,"SMALL",I2122&lt;=5,"MEDIUM",I2122&gt;5,"LARGE")</f>
        <v>SMALL</v>
      </c>
      <c r="M2122" s="144" t="str">
        <f t="shared" si="258"/>
        <v>YES</v>
      </c>
      <c r="N2122" s="374">
        <v>4.92</v>
      </c>
      <c r="O2122" s="374">
        <f t="shared" si="259"/>
        <v>5</v>
      </c>
      <c r="P2122" s="158" t="str" cm="1">
        <f t="array" ref="P2122">_xlfn.SWITCH(ROUND(N2122,0),5,"Excellent",4,"Good",3,"ok","Bad")</f>
        <v>Excellent</v>
      </c>
      <c r="Q2122" s="144">
        <v>129</v>
      </c>
      <c r="R2122" s="385">
        <v>42615</v>
      </c>
      <c r="S2122" s="385">
        <v>43939</v>
      </c>
      <c r="T2122" s="144">
        <v>176</v>
      </c>
      <c r="U2122" s="144" t="s">
        <v>69</v>
      </c>
      <c r="V2122" s="144">
        <v>261</v>
      </c>
      <c r="W2122" s="144" t="str">
        <f t="shared" si="262"/>
        <v>Active</v>
      </c>
      <c r="X2122" s="144">
        <v>176</v>
      </c>
      <c r="Y2122" s="157" t="s">
        <v>70</v>
      </c>
      <c r="Z2122" s="386">
        <v>0.96</v>
      </c>
      <c r="AA2122" s="386">
        <v>0.95</v>
      </c>
      <c r="AB2122" s="387" t="s">
        <v>65</v>
      </c>
      <c r="AC2122" s="157"/>
    </row>
    <row r="2123" spans="9:29">
      <c r="I2123" s="342">
        <v>2</v>
      </c>
      <c r="J2123" s="144" t="str">
        <f t="shared" si="260"/>
        <v>SMALL</v>
      </c>
      <c r="K2123" s="144" t="str">
        <f t="shared" si="261"/>
        <v>SMALL</v>
      </c>
      <c r="L2123" s="144" t="str" cm="1">
        <f t="array" ref="L2123">_xlfn.IFS(I2123&lt;=2,"SMALL",I2123&lt;=5,"MEDIUM",I2123&gt;5,"LARGE")</f>
        <v>SMALL</v>
      </c>
      <c r="M2123" s="144" t="str">
        <f t="shared" si="258"/>
        <v>NO</v>
      </c>
      <c r="N2123" s="374">
        <v>4.82</v>
      </c>
      <c r="O2123" s="374">
        <f t="shared" si="259"/>
        <v>5</v>
      </c>
      <c r="P2123" s="158" t="str" cm="1">
        <f t="array" ref="P2123">_xlfn.SWITCH(ROUND(N2123,0),5,"Excellent",4,"Good",3,"ok","Bad")</f>
        <v>Excellent</v>
      </c>
      <c r="Q2123" s="144">
        <v>83</v>
      </c>
      <c r="R2123" s="385">
        <v>42597</v>
      </c>
      <c r="S2123" s="385">
        <v>44051</v>
      </c>
      <c r="T2123" s="144">
        <v>1459</v>
      </c>
      <c r="U2123" s="144" t="s">
        <v>69</v>
      </c>
      <c r="V2123" s="144">
        <v>365</v>
      </c>
      <c r="W2123" s="144" t="str">
        <f t="shared" si="262"/>
        <v>Active</v>
      </c>
      <c r="X2123" s="144">
        <v>1459</v>
      </c>
      <c r="Y2123" s="157" t="s">
        <v>70</v>
      </c>
      <c r="Z2123" s="386">
        <v>1</v>
      </c>
      <c r="AA2123" s="386">
        <v>0.96</v>
      </c>
      <c r="AB2123" s="387" t="s">
        <v>62</v>
      </c>
      <c r="AC2123" s="157"/>
    </row>
    <row r="2124" spans="9:29">
      <c r="I2124" s="342">
        <v>2</v>
      </c>
      <c r="J2124" s="144" t="str">
        <f t="shared" si="260"/>
        <v>SMALL</v>
      </c>
      <c r="K2124" s="144" t="str">
        <f t="shared" si="261"/>
        <v>SMALL</v>
      </c>
      <c r="L2124" s="144" t="str" cm="1">
        <f t="array" ref="L2124">_xlfn.IFS(I2124&lt;=2,"SMALL",I2124&lt;=5,"MEDIUM",I2124&gt;5,"LARGE")</f>
        <v>SMALL</v>
      </c>
      <c r="M2124" s="144" t="str">
        <f t="shared" si="258"/>
        <v>YES</v>
      </c>
      <c r="N2124" s="374">
        <v>4.9000000000000004</v>
      </c>
      <c r="O2124" s="374">
        <f t="shared" si="259"/>
        <v>5</v>
      </c>
      <c r="P2124" s="158" t="str" cm="1">
        <f t="array" ref="P2124">_xlfn.SWITCH(ROUND(N2124,0),5,"Excellent",4,"Good",3,"ok","Bad")</f>
        <v>Excellent</v>
      </c>
      <c r="Q2124" s="144">
        <v>101</v>
      </c>
      <c r="R2124" s="385">
        <v>42616</v>
      </c>
      <c r="S2124" s="385">
        <v>43904</v>
      </c>
      <c r="T2124" s="144">
        <v>2860</v>
      </c>
      <c r="U2124" s="144" t="s">
        <v>60</v>
      </c>
      <c r="V2124" s="144">
        <v>179</v>
      </c>
      <c r="W2124" s="144" t="str">
        <f t="shared" si="262"/>
        <v>Active</v>
      </c>
      <c r="X2124" s="144">
        <v>2860</v>
      </c>
      <c r="Y2124" s="157" t="s">
        <v>61</v>
      </c>
      <c r="Z2124" s="386">
        <v>0.83</v>
      </c>
      <c r="AA2124" s="386">
        <v>0.47</v>
      </c>
      <c r="AB2124" s="387" t="s">
        <v>62</v>
      </c>
      <c r="AC2124" s="157"/>
    </row>
    <row r="2125" spans="9:29">
      <c r="I2125" s="342">
        <v>1</v>
      </c>
      <c r="J2125" s="144" t="str">
        <f t="shared" si="260"/>
        <v>SMALL</v>
      </c>
      <c r="K2125" s="144" t="str">
        <f t="shared" si="261"/>
        <v>SMALL</v>
      </c>
      <c r="L2125" s="144" t="str" cm="1">
        <f t="array" ref="L2125">_xlfn.IFS(I2125&lt;=2,"SMALL",I2125&lt;=5,"MEDIUM",I2125&gt;5,"LARGE")</f>
        <v>SMALL</v>
      </c>
      <c r="M2125" s="144" t="str">
        <f t="shared" si="258"/>
        <v>NO</v>
      </c>
      <c r="N2125" s="374">
        <v>4.63</v>
      </c>
      <c r="O2125" s="374">
        <f t="shared" si="259"/>
        <v>5</v>
      </c>
      <c r="P2125" s="158" t="str" cm="1">
        <f t="array" ref="P2125">_xlfn.SWITCH(ROUND(N2125,0),5,"Excellent",4,"Good",3,"ok","Bad")</f>
        <v>Excellent</v>
      </c>
      <c r="Q2125" s="144">
        <v>76</v>
      </c>
      <c r="R2125" s="385">
        <v>42700</v>
      </c>
      <c r="S2125" s="385">
        <v>43899</v>
      </c>
      <c r="T2125" s="144">
        <v>1734</v>
      </c>
      <c r="U2125" s="144" t="s">
        <v>60</v>
      </c>
      <c r="V2125" s="144">
        <v>365</v>
      </c>
      <c r="W2125" s="144" t="str">
        <f t="shared" si="262"/>
        <v>Active</v>
      </c>
      <c r="X2125" s="144">
        <v>1734</v>
      </c>
      <c r="Y2125" s="157" t="s">
        <v>70</v>
      </c>
      <c r="Z2125" s="386">
        <v>1</v>
      </c>
      <c r="AA2125" s="386">
        <v>0.94</v>
      </c>
      <c r="AB2125" s="387" t="s">
        <v>65</v>
      </c>
      <c r="AC2125" s="157"/>
    </row>
    <row r="2126" spans="9:29">
      <c r="I2126" s="342">
        <v>1</v>
      </c>
      <c r="J2126" s="144" t="str">
        <f t="shared" si="260"/>
        <v>SMALL</v>
      </c>
      <c r="K2126" s="144" t="str">
        <f t="shared" si="261"/>
        <v>SMALL</v>
      </c>
      <c r="L2126" s="144" t="str" cm="1">
        <f t="array" ref="L2126">_xlfn.IFS(I2126&lt;=2,"SMALL",I2126&lt;=5,"MEDIUM",I2126&gt;5,"LARGE")</f>
        <v>SMALL</v>
      </c>
      <c r="M2126" s="144" t="str">
        <f t="shared" si="258"/>
        <v>NO</v>
      </c>
      <c r="N2126" s="374">
        <v>4.79</v>
      </c>
      <c r="O2126" s="374">
        <f t="shared" si="259"/>
        <v>5</v>
      </c>
      <c r="P2126" s="158" t="str" cm="1">
        <f t="array" ref="P2126">_xlfn.SWITCH(ROUND(N2126,0),5,"Excellent",4,"Good",3,"ok","Bad")</f>
        <v>Excellent</v>
      </c>
      <c r="Q2126" s="144">
        <v>104</v>
      </c>
      <c r="R2126" s="385">
        <v>42619</v>
      </c>
      <c r="S2126" s="385">
        <v>43909</v>
      </c>
      <c r="T2126" s="144">
        <v>1734</v>
      </c>
      <c r="U2126" s="144" t="s">
        <v>60</v>
      </c>
      <c r="V2126" s="144">
        <v>365</v>
      </c>
      <c r="W2126" s="144" t="str">
        <f t="shared" si="262"/>
        <v>Active</v>
      </c>
      <c r="X2126" s="144">
        <v>1734</v>
      </c>
      <c r="Y2126" s="157" t="s">
        <v>70</v>
      </c>
      <c r="Z2126" s="386">
        <v>1</v>
      </c>
      <c r="AA2126" s="386">
        <v>0.17</v>
      </c>
      <c r="AB2126" s="387" t="s">
        <v>65</v>
      </c>
      <c r="AC2126" s="157"/>
    </row>
    <row r="2127" spans="9:29">
      <c r="I2127" s="342">
        <v>3</v>
      </c>
      <c r="J2127" s="144" t="str">
        <f t="shared" si="260"/>
        <v>LARGE</v>
      </c>
      <c r="K2127" s="144" t="str">
        <f t="shared" si="261"/>
        <v>MEDIUM</v>
      </c>
      <c r="L2127" s="144" t="str" cm="1">
        <f t="array" ref="L2127">_xlfn.IFS(I2127&lt;=2,"SMALL",I2127&lt;=5,"MEDIUM",I2127&gt;5,"LARGE")</f>
        <v>MEDIUM</v>
      </c>
      <c r="M2127" s="144" t="str">
        <f t="shared" si="258"/>
        <v>NO</v>
      </c>
      <c r="N2127" s="374">
        <v>5</v>
      </c>
      <c r="O2127" s="374">
        <f t="shared" si="259"/>
        <v>5</v>
      </c>
      <c r="P2127" s="158" t="str" cm="1">
        <f t="array" ref="P2127">_xlfn.SWITCH(ROUND(N2127,0),5,"Excellent",4,"Good",3,"ok","Bad")</f>
        <v>Excellent</v>
      </c>
      <c r="Q2127" s="144">
        <v>18</v>
      </c>
      <c r="R2127" s="385">
        <v>42630</v>
      </c>
      <c r="S2127" s="385">
        <v>44057</v>
      </c>
      <c r="T2127" s="144">
        <v>814</v>
      </c>
      <c r="U2127" s="144" t="s">
        <v>69</v>
      </c>
      <c r="V2127" s="144">
        <v>335</v>
      </c>
      <c r="W2127" s="144" t="str">
        <f t="shared" si="262"/>
        <v>Active</v>
      </c>
      <c r="X2127" s="144">
        <v>814</v>
      </c>
      <c r="Y2127" s="157" t="s">
        <v>64</v>
      </c>
      <c r="Z2127" s="386">
        <v>0.89</v>
      </c>
      <c r="AA2127" s="386">
        <v>0.86</v>
      </c>
      <c r="AB2127" s="387" t="s">
        <v>65</v>
      </c>
      <c r="AC2127" s="157"/>
    </row>
    <row r="2128" spans="9:29">
      <c r="I2128" s="342">
        <v>4</v>
      </c>
      <c r="J2128" s="144" t="str">
        <f t="shared" si="260"/>
        <v>LARGE</v>
      </c>
      <c r="K2128" s="144" t="str">
        <f t="shared" si="261"/>
        <v>MEDIUM</v>
      </c>
      <c r="L2128" s="144" t="str" cm="1">
        <f t="array" ref="L2128">_xlfn.IFS(I2128&lt;=2,"SMALL",I2128&lt;=5,"MEDIUM",I2128&gt;5,"LARGE")</f>
        <v>MEDIUM</v>
      </c>
      <c r="M2128" s="144" t="str">
        <f t="shared" si="258"/>
        <v>NO</v>
      </c>
      <c r="N2128" s="374">
        <v>4.6500000000000004</v>
      </c>
      <c r="O2128" s="374">
        <f t="shared" si="259"/>
        <v>5</v>
      </c>
      <c r="P2128" s="158" t="str" cm="1">
        <f t="array" ref="P2128">_xlfn.SWITCH(ROUND(N2128,0),5,"Excellent",4,"Good",3,"ok","Bad")</f>
        <v>Excellent</v>
      </c>
      <c r="Q2128" s="144">
        <v>104</v>
      </c>
      <c r="R2128" s="385">
        <v>42598</v>
      </c>
      <c r="S2128" s="385">
        <v>44004</v>
      </c>
      <c r="T2128" s="144">
        <v>1901</v>
      </c>
      <c r="U2128" s="144" t="s">
        <v>69</v>
      </c>
      <c r="V2128" s="144">
        <v>164</v>
      </c>
      <c r="W2128" s="144" t="str">
        <f t="shared" si="262"/>
        <v>Active</v>
      </c>
      <c r="X2128" s="144">
        <v>1901</v>
      </c>
      <c r="Y2128" s="157" t="s">
        <v>61</v>
      </c>
      <c r="Z2128" s="386">
        <v>1</v>
      </c>
      <c r="AA2128" s="386">
        <v>0.5</v>
      </c>
      <c r="AB2128" s="387" t="s">
        <v>65</v>
      </c>
      <c r="AC2128" s="157"/>
    </row>
    <row r="2129" spans="9:29">
      <c r="I2129" s="342">
        <v>1</v>
      </c>
      <c r="J2129" s="144" t="str">
        <f t="shared" si="260"/>
        <v>SMALL</v>
      </c>
      <c r="K2129" s="144" t="str">
        <f t="shared" si="261"/>
        <v>SMALL</v>
      </c>
      <c r="L2129" s="144" t="str" cm="1">
        <f t="array" ref="L2129">_xlfn.IFS(I2129&lt;=2,"SMALL",I2129&lt;=5,"MEDIUM",I2129&gt;5,"LARGE")</f>
        <v>SMALL</v>
      </c>
      <c r="M2129" s="144" t="str">
        <f t="shared" si="258"/>
        <v>NO</v>
      </c>
      <c r="N2129" s="374">
        <v>4.28</v>
      </c>
      <c r="O2129" s="374">
        <f t="shared" si="259"/>
        <v>4</v>
      </c>
      <c r="P2129" s="158" t="str" cm="1">
        <f t="array" ref="P2129">_xlfn.SWITCH(ROUND(N2129,0),5,"Excellent",4,"Good",3,"ok","Bad")</f>
        <v>Good</v>
      </c>
      <c r="Q2129" s="144">
        <v>29</v>
      </c>
      <c r="R2129" s="385">
        <v>42588</v>
      </c>
      <c r="S2129" s="385">
        <v>43820</v>
      </c>
      <c r="T2129" s="144">
        <v>1156</v>
      </c>
      <c r="U2129" s="144" t="s">
        <v>69</v>
      </c>
      <c r="V2129" s="144">
        <v>365</v>
      </c>
      <c r="W2129" s="144" t="str">
        <f t="shared" si="262"/>
        <v>Active</v>
      </c>
      <c r="X2129" s="144">
        <v>1156</v>
      </c>
      <c r="Y2129" s="157" t="s">
        <v>61</v>
      </c>
      <c r="Z2129" s="386">
        <v>1</v>
      </c>
      <c r="AA2129" s="386">
        <v>0.75</v>
      </c>
      <c r="AB2129" s="387" t="s">
        <v>65</v>
      </c>
      <c r="AC2129" s="157"/>
    </row>
    <row r="2130" spans="9:29">
      <c r="I2130" s="342">
        <v>2</v>
      </c>
      <c r="J2130" s="144" t="str">
        <f t="shared" si="260"/>
        <v>SMALL</v>
      </c>
      <c r="K2130" s="144" t="str">
        <f t="shared" si="261"/>
        <v>SMALL</v>
      </c>
      <c r="L2130" s="144" t="str" cm="1">
        <f t="array" ref="L2130">_xlfn.IFS(I2130&lt;=2,"SMALL",I2130&lt;=5,"MEDIUM",I2130&gt;5,"LARGE")</f>
        <v>SMALL</v>
      </c>
      <c r="M2130" s="144" t="str">
        <f t="shared" si="258"/>
        <v>NO</v>
      </c>
      <c r="N2130" s="374">
        <v>4.55</v>
      </c>
      <c r="O2130" s="374">
        <f t="shared" si="259"/>
        <v>5</v>
      </c>
      <c r="P2130" s="158" t="str" cm="1">
        <f t="array" ref="P2130">_xlfn.SWITCH(ROUND(N2130,0),5,"Excellent",4,"Good",3,"ok","Bad")</f>
        <v>Excellent</v>
      </c>
      <c r="Q2130" s="144">
        <v>11</v>
      </c>
      <c r="R2130" s="385">
        <v>42577</v>
      </c>
      <c r="S2130" s="385">
        <v>42808</v>
      </c>
      <c r="T2130" s="144">
        <v>2347</v>
      </c>
      <c r="U2130" s="144" t="s">
        <v>60</v>
      </c>
      <c r="V2130" s="144">
        <v>2</v>
      </c>
      <c r="W2130" s="144" t="str">
        <f t="shared" si="262"/>
        <v>Active</v>
      </c>
      <c r="X2130" s="144">
        <v>2347</v>
      </c>
      <c r="Y2130" s="157" t="s">
        <v>61</v>
      </c>
      <c r="Z2130" s="386">
        <v>1</v>
      </c>
      <c r="AA2130" s="386">
        <v>1</v>
      </c>
      <c r="AB2130" s="387" t="s">
        <v>65</v>
      </c>
      <c r="AC2130" s="157"/>
    </row>
    <row r="2131" spans="9:29">
      <c r="I2131" s="342">
        <v>1</v>
      </c>
      <c r="J2131" s="144" t="str">
        <f t="shared" si="260"/>
        <v>SMALL</v>
      </c>
      <c r="K2131" s="144" t="str">
        <f t="shared" si="261"/>
        <v>SMALL</v>
      </c>
      <c r="L2131" s="144" t="str" cm="1">
        <f t="array" ref="L2131">_xlfn.IFS(I2131&lt;=2,"SMALL",I2131&lt;=5,"MEDIUM",I2131&gt;5,"LARGE")</f>
        <v>SMALL</v>
      </c>
      <c r="M2131" s="144" t="str">
        <f t="shared" si="258"/>
        <v>YES</v>
      </c>
      <c r="N2131" s="374">
        <v>4.91</v>
      </c>
      <c r="O2131" s="374">
        <f t="shared" si="259"/>
        <v>5</v>
      </c>
      <c r="P2131" s="158" t="str" cm="1">
        <f t="array" ref="P2131">_xlfn.SWITCH(ROUND(N2131,0),5,"Excellent",4,"Good",3,"ok","Bad")</f>
        <v>Excellent</v>
      </c>
      <c r="Q2131" s="144">
        <v>176</v>
      </c>
      <c r="R2131" s="385">
        <v>42614</v>
      </c>
      <c r="S2131" s="385">
        <v>43903</v>
      </c>
      <c r="T2131" s="144">
        <v>1304</v>
      </c>
      <c r="U2131" s="144" t="s">
        <v>60</v>
      </c>
      <c r="V2131" s="144">
        <v>89</v>
      </c>
      <c r="W2131" s="144" t="str">
        <f t="shared" si="262"/>
        <v>Active</v>
      </c>
      <c r="X2131" s="144">
        <v>1304</v>
      </c>
      <c r="Y2131" s="157" t="s">
        <v>70</v>
      </c>
      <c r="Z2131" s="386">
        <v>0.8</v>
      </c>
      <c r="AA2131" s="386">
        <v>1</v>
      </c>
      <c r="AB2131" s="387" t="s">
        <v>65</v>
      </c>
      <c r="AC2131" s="157"/>
    </row>
    <row r="2132" spans="9:29">
      <c r="I2132" s="342">
        <v>2</v>
      </c>
      <c r="J2132" s="144" t="str">
        <f t="shared" si="260"/>
        <v>SMALL</v>
      </c>
      <c r="K2132" s="144" t="str">
        <f t="shared" si="261"/>
        <v>SMALL</v>
      </c>
      <c r="L2132" s="144" t="str" cm="1">
        <f t="array" ref="L2132">_xlfn.IFS(I2132&lt;=2,"SMALL",I2132&lt;=5,"MEDIUM",I2132&gt;5,"LARGE")</f>
        <v>SMALL</v>
      </c>
      <c r="M2132" s="144" t="str">
        <f t="shared" si="258"/>
        <v>NO</v>
      </c>
      <c r="N2132" s="374">
        <v>4.8</v>
      </c>
      <c r="O2132" s="374">
        <f t="shared" si="259"/>
        <v>5</v>
      </c>
      <c r="P2132" s="158" t="str" cm="1">
        <f t="array" ref="P2132">_xlfn.SWITCH(ROUND(N2132,0),5,"Excellent",4,"Good",3,"ok","Bad")</f>
        <v>Excellent</v>
      </c>
      <c r="Q2132" s="144">
        <v>10</v>
      </c>
      <c r="R2132" s="385">
        <v>42979</v>
      </c>
      <c r="S2132" s="385">
        <v>43678</v>
      </c>
      <c r="T2132" s="144">
        <v>1424</v>
      </c>
      <c r="U2132" s="144" t="s">
        <v>69</v>
      </c>
      <c r="V2132" s="144">
        <v>364</v>
      </c>
      <c r="W2132" s="144" t="str">
        <f t="shared" si="262"/>
        <v>Active</v>
      </c>
      <c r="X2132" s="144">
        <v>1424</v>
      </c>
      <c r="Y2132" s="157" t="s">
        <v>61</v>
      </c>
      <c r="Z2132" s="386">
        <v>1</v>
      </c>
      <c r="AA2132" s="386">
        <v>0.74</v>
      </c>
      <c r="AB2132" s="387" t="s">
        <v>65</v>
      </c>
      <c r="AC2132" s="157"/>
    </row>
    <row r="2133" spans="9:29">
      <c r="I2133" s="342">
        <v>4</v>
      </c>
      <c r="J2133" s="144" t="str">
        <f t="shared" si="260"/>
        <v>LARGE</v>
      </c>
      <c r="K2133" s="144" t="str">
        <f t="shared" si="261"/>
        <v>MEDIUM</v>
      </c>
      <c r="L2133" s="144" t="str" cm="1">
        <f t="array" ref="L2133">_xlfn.IFS(I2133&lt;=2,"SMALL",I2133&lt;=5,"MEDIUM",I2133&gt;5,"LARGE")</f>
        <v>MEDIUM</v>
      </c>
      <c r="M2133" s="144" t="str">
        <f t="shared" si="258"/>
        <v>NO</v>
      </c>
      <c r="N2133" s="374">
        <v>5</v>
      </c>
      <c r="O2133" s="374">
        <f t="shared" si="259"/>
        <v>5</v>
      </c>
      <c r="P2133" s="158" t="str" cm="1">
        <f t="array" ref="P2133">_xlfn.SWITCH(ROUND(N2133,0),5,"Excellent",4,"Good",3,"ok","Bad")</f>
        <v>Excellent</v>
      </c>
      <c r="Q2133" s="144">
        <v>10</v>
      </c>
      <c r="R2133" s="385">
        <v>42715</v>
      </c>
      <c r="S2133" s="385">
        <v>44049</v>
      </c>
      <c r="T2133" s="144">
        <v>2905</v>
      </c>
      <c r="U2133" s="144" t="s">
        <v>69</v>
      </c>
      <c r="V2133" s="144">
        <v>42</v>
      </c>
      <c r="W2133" s="144" t="str">
        <f t="shared" si="262"/>
        <v>Active</v>
      </c>
      <c r="X2133" s="144">
        <v>2905</v>
      </c>
      <c r="Y2133" s="157" t="s">
        <v>70</v>
      </c>
      <c r="Z2133" s="386">
        <v>0.9</v>
      </c>
      <c r="AA2133" s="386">
        <v>0.69</v>
      </c>
      <c r="AB2133" s="387" t="s">
        <v>65</v>
      </c>
      <c r="AC2133" s="157"/>
    </row>
    <row r="2134" spans="9:29">
      <c r="I2134" s="342">
        <v>6</v>
      </c>
      <c r="J2134" s="144" t="str">
        <f t="shared" si="260"/>
        <v>LARGE</v>
      </c>
      <c r="K2134" s="144" t="str">
        <f t="shared" si="261"/>
        <v>LARGE</v>
      </c>
      <c r="L2134" s="144" t="str" cm="1">
        <f t="array" ref="L2134">_xlfn.IFS(I2134&lt;=2,"SMALL",I2134&lt;=5,"MEDIUM",I2134&gt;5,"LARGE")</f>
        <v>LARGE</v>
      </c>
      <c r="M2134" s="144" t="str">
        <f t="shared" si="258"/>
        <v>NO</v>
      </c>
      <c r="N2134" s="374">
        <v>4.8899999999999997</v>
      </c>
      <c r="O2134" s="374">
        <f t="shared" si="259"/>
        <v>5</v>
      </c>
      <c r="P2134" s="158" t="str" cm="1">
        <f t="array" ref="P2134">_xlfn.SWITCH(ROUND(N2134,0),5,"Excellent",4,"Good",3,"ok","Bad")</f>
        <v>Excellent</v>
      </c>
      <c r="Q2134" s="144">
        <v>100</v>
      </c>
      <c r="R2134" s="385">
        <v>42576</v>
      </c>
      <c r="S2134" s="385">
        <v>43833</v>
      </c>
      <c r="T2134" s="144">
        <v>88</v>
      </c>
      <c r="U2134" s="144" t="s">
        <v>60</v>
      </c>
      <c r="V2134" s="144">
        <v>365</v>
      </c>
      <c r="W2134" s="144" t="str">
        <f t="shared" si="262"/>
        <v>Active</v>
      </c>
      <c r="X2134" s="144">
        <v>88</v>
      </c>
      <c r="Y2134" s="157" t="s">
        <v>61</v>
      </c>
      <c r="Z2134" s="386">
        <v>0.95</v>
      </c>
      <c r="AA2134" s="386">
        <v>0.93</v>
      </c>
      <c r="AB2134" s="387" t="s">
        <v>65</v>
      </c>
      <c r="AC2134" s="157"/>
    </row>
    <row r="2135" spans="9:29">
      <c r="I2135" s="342">
        <v>2</v>
      </c>
      <c r="J2135" s="144" t="str">
        <f t="shared" si="260"/>
        <v>SMALL</v>
      </c>
      <c r="K2135" s="144" t="str">
        <f t="shared" si="261"/>
        <v>SMALL</v>
      </c>
      <c r="L2135" s="144" t="str" cm="1">
        <f t="array" ref="L2135">_xlfn.IFS(I2135&lt;=2,"SMALL",I2135&lt;=5,"MEDIUM",I2135&gt;5,"LARGE")</f>
        <v>SMALL</v>
      </c>
      <c r="M2135" s="144" t="str">
        <f t="shared" si="258"/>
        <v>NO</v>
      </c>
      <c r="N2135" s="374">
        <v>4.66</v>
      </c>
      <c r="O2135" s="374">
        <f t="shared" si="259"/>
        <v>5</v>
      </c>
      <c r="P2135" s="158" t="str" cm="1">
        <f t="array" ref="P2135">_xlfn.SWITCH(ROUND(N2135,0),5,"Excellent",4,"Good",3,"ok","Bad")</f>
        <v>Excellent</v>
      </c>
      <c r="Q2135" s="144">
        <v>70</v>
      </c>
      <c r="R2135" s="385">
        <v>42585</v>
      </c>
      <c r="S2135" s="385">
        <v>43828</v>
      </c>
      <c r="T2135" s="144">
        <v>2126</v>
      </c>
      <c r="U2135" s="144" t="s">
        <v>60</v>
      </c>
      <c r="V2135" s="144">
        <v>75</v>
      </c>
      <c r="W2135" s="144" t="str">
        <f t="shared" si="262"/>
        <v>Active</v>
      </c>
      <c r="X2135" s="144">
        <v>2126</v>
      </c>
      <c r="Y2135" s="157" t="s">
        <v>70</v>
      </c>
      <c r="Z2135" s="386">
        <v>1</v>
      </c>
      <c r="AA2135" s="386">
        <v>0.97</v>
      </c>
      <c r="AB2135" s="387" t="s">
        <v>62</v>
      </c>
      <c r="AC2135" s="157"/>
    </row>
    <row r="2136" spans="9:29">
      <c r="I2136" s="342">
        <v>2</v>
      </c>
      <c r="J2136" s="144" t="str">
        <f t="shared" si="260"/>
        <v>SMALL</v>
      </c>
      <c r="K2136" s="144" t="str">
        <f t="shared" si="261"/>
        <v>SMALL</v>
      </c>
      <c r="L2136" s="144" t="str" cm="1">
        <f t="array" ref="L2136">_xlfn.IFS(I2136&lt;=2,"SMALL",I2136&lt;=5,"MEDIUM",I2136&gt;5,"LARGE")</f>
        <v>SMALL</v>
      </c>
      <c r="M2136" s="144" t="str">
        <f t="shared" si="258"/>
        <v>YES</v>
      </c>
      <c r="N2136" s="374">
        <v>4.92</v>
      </c>
      <c r="O2136" s="374">
        <f t="shared" si="259"/>
        <v>5</v>
      </c>
      <c r="P2136" s="158" t="str" cm="1">
        <f t="array" ref="P2136">_xlfn.SWITCH(ROUND(N2136,0),5,"Excellent",4,"Good",3,"ok","Bad")</f>
        <v>Excellent</v>
      </c>
      <c r="Q2136" s="144">
        <v>193</v>
      </c>
      <c r="R2136" s="385">
        <v>42597</v>
      </c>
      <c r="S2136" s="385">
        <v>43913</v>
      </c>
      <c r="T2136" s="144">
        <v>2926</v>
      </c>
      <c r="U2136" s="144" t="s">
        <v>60</v>
      </c>
      <c r="V2136" s="144">
        <v>151</v>
      </c>
      <c r="W2136" s="144" t="str">
        <f t="shared" si="262"/>
        <v>Active</v>
      </c>
      <c r="X2136" s="144">
        <v>2926</v>
      </c>
      <c r="Y2136" s="157" t="s">
        <v>70</v>
      </c>
      <c r="Z2136" s="386">
        <v>1</v>
      </c>
      <c r="AA2136" s="386">
        <v>0.93</v>
      </c>
      <c r="AB2136" s="387" t="s">
        <v>62</v>
      </c>
      <c r="AC2136" s="157"/>
    </row>
    <row r="2137" spans="9:29">
      <c r="I2137" s="342">
        <v>2</v>
      </c>
      <c r="J2137" s="144" t="str">
        <f t="shared" si="260"/>
        <v>SMALL</v>
      </c>
      <c r="K2137" s="144" t="str">
        <f t="shared" si="261"/>
        <v>SMALL</v>
      </c>
      <c r="L2137" s="144" t="str" cm="1">
        <f t="array" ref="L2137">_xlfn.IFS(I2137&lt;=2,"SMALL",I2137&lt;=5,"MEDIUM",I2137&gt;5,"LARGE")</f>
        <v>SMALL</v>
      </c>
      <c r="M2137" s="144" t="str">
        <f t="shared" si="258"/>
        <v>YES</v>
      </c>
      <c r="N2137" s="374">
        <v>4.9800000000000004</v>
      </c>
      <c r="O2137" s="374">
        <f t="shared" si="259"/>
        <v>5</v>
      </c>
      <c r="P2137" s="158" t="str" cm="1">
        <f t="array" ref="P2137">_xlfn.SWITCH(ROUND(N2137,0),5,"Excellent",4,"Good",3,"ok","Bad")</f>
        <v>Excellent</v>
      </c>
      <c r="Q2137" s="144">
        <v>125</v>
      </c>
      <c r="R2137" s="385">
        <v>42614</v>
      </c>
      <c r="S2137" s="385">
        <v>44053</v>
      </c>
      <c r="T2137" s="144">
        <v>772</v>
      </c>
      <c r="U2137" s="144" t="s">
        <v>69</v>
      </c>
      <c r="V2137" s="144">
        <v>35</v>
      </c>
      <c r="W2137" s="144" t="str">
        <f t="shared" si="262"/>
        <v>Active</v>
      </c>
      <c r="X2137" s="144">
        <v>772</v>
      </c>
      <c r="Y2137" s="157" t="s">
        <v>70</v>
      </c>
      <c r="Z2137" s="386">
        <v>0.88</v>
      </c>
      <c r="AA2137" s="386">
        <v>0.91</v>
      </c>
      <c r="AB2137" s="387" t="s">
        <v>62</v>
      </c>
      <c r="AC2137" s="157"/>
    </row>
    <row r="2138" spans="9:29">
      <c r="I2138" s="342">
        <v>4</v>
      </c>
      <c r="J2138" s="144" t="str">
        <f t="shared" si="260"/>
        <v>LARGE</v>
      </c>
      <c r="K2138" s="144" t="str">
        <f t="shared" si="261"/>
        <v>MEDIUM</v>
      </c>
      <c r="L2138" s="144" t="str" cm="1">
        <f t="array" ref="L2138">_xlfn.IFS(I2138&lt;=2,"SMALL",I2138&lt;=5,"MEDIUM",I2138&gt;5,"LARGE")</f>
        <v>MEDIUM</v>
      </c>
      <c r="M2138" s="144" t="str">
        <f t="shared" si="258"/>
        <v>YES</v>
      </c>
      <c r="N2138" s="374">
        <v>5</v>
      </c>
      <c r="O2138" s="374">
        <f t="shared" si="259"/>
        <v>5</v>
      </c>
      <c r="P2138" s="158" t="str" cm="1">
        <f t="array" ref="P2138">_xlfn.SWITCH(ROUND(N2138,0),5,"Excellent",4,"Good",3,"ok","Bad")</f>
        <v>Excellent</v>
      </c>
      <c r="Q2138" s="144">
        <v>175</v>
      </c>
      <c r="R2138" s="385">
        <v>42590</v>
      </c>
      <c r="S2138" s="385">
        <v>43906</v>
      </c>
      <c r="T2138" s="144">
        <v>2465</v>
      </c>
      <c r="U2138" s="144" t="s">
        <v>69</v>
      </c>
      <c r="V2138" s="144">
        <v>273</v>
      </c>
      <c r="W2138" s="144" t="str">
        <f t="shared" si="262"/>
        <v>Active</v>
      </c>
      <c r="X2138" s="144">
        <v>2465</v>
      </c>
      <c r="Y2138" s="157" t="s">
        <v>61</v>
      </c>
      <c r="Z2138" s="386">
        <v>1</v>
      </c>
      <c r="AA2138" s="386">
        <v>0.92</v>
      </c>
      <c r="AB2138" s="387" t="s">
        <v>62</v>
      </c>
      <c r="AC2138" s="157"/>
    </row>
    <row r="2139" spans="9:29">
      <c r="I2139" s="342">
        <v>7</v>
      </c>
      <c r="J2139" s="144" t="str">
        <f t="shared" si="260"/>
        <v>LARGE</v>
      </c>
      <c r="K2139" s="144" t="str">
        <f t="shared" si="261"/>
        <v>LARGE</v>
      </c>
      <c r="L2139" s="144" t="str" cm="1">
        <f t="array" ref="L2139">_xlfn.IFS(I2139&lt;=2,"SMALL",I2139&lt;=5,"MEDIUM",I2139&gt;5,"LARGE")</f>
        <v>LARGE</v>
      </c>
      <c r="M2139" s="144" t="str">
        <f t="shared" si="258"/>
        <v>YES</v>
      </c>
      <c r="N2139" s="374">
        <v>4.99</v>
      </c>
      <c r="O2139" s="374">
        <f t="shared" si="259"/>
        <v>5</v>
      </c>
      <c r="P2139" s="158" t="str" cm="1">
        <f t="array" ref="P2139">_xlfn.SWITCH(ROUND(N2139,0),5,"Excellent",4,"Good",3,"ok","Bad")</f>
        <v>Excellent</v>
      </c>
      <c r="Q2139" s="144">
        <v>112</v>
      </c>
      <c r="R2139" s="385">
        <v>42592</v>
      </c>
      <c r="S2139" s="385">
        <v>43877</v>
      </c>
      <c r="T2139" s="144">
        <v>2714</v>
      </c>
      <c r="U2139" s="144" t="s">
        <v>69</v>
      </c>
      <c r="V2139" s="144">
        <v>304</v>
      </c>
      <c r="W2139" s="144" t="str">
        <f t="shared" si="262"/>
        <v>Active</v>
      </c>
      <c r="X2139" s="144">
        <v>2714</v>
      </c>
      <c r="Y2139" s="157" t="s">
        <v>64</v>
      </c>
      <c r="Z2139" s="386">
        <v>1</v>
      </c>
      <c r="AA2139" s="386">
        <v>0.94</v>
      </c>
      <c r="AB2139" s="387" t="s">
        <v>65</v>
      </c>
      <c r="AC2139" s="157"/>
    </row>
    <row r="2140" spans="9:29">
      <c r="I2140" s="342">
        <v>2</v>
      </c>
      <c r="J2140" s="144" t="str">
        <f t="shared" si="260"/>
        <v>SMALL</v>
      </c>
      <c r="K2140" s="144" t="str">
        <f t="shared" si="261"/>
        <v>SMALL</v>
      </c>
      <c r="L2140" s="144" t="str" cm="1">
        <f t="array" ref="L2140">_xlfn.IFS(I2140&lt;=2,"SMALL",I2140&lt;=5,"MEDIUM",I2140&gt;5,"LARGE")</f>
        <v>SMALL</v>
      </c>
      <c r="M2140" s="144" t="str">
        <f t="shared" si="258"/>
        <v>NO</v>
      </c>
      <c r="N2140" s="374">
        <v>4.68</v>
      </c>
      <c r="O2140" s="374">
        <f t="shared" si="259"/>
        <v>5</v>
      </c>
      <c r="P2140" s="158" t="str" cm="1">
        <f t="array" ref="P2140">_xlfn.SWITCH(ROUND(N2140,0),5,"Excellent",4,"Good",3,"ok","Bad")</f>
        <v>Excellent</v>
      </c>
      <c r="Q2140" s="144">
        <v>28</v>
      </c>
      <c r="R2140" s="385">
        <v>42612</v>
      </c>
      <c r="S2140" s="385">
        <v>43832</v>
      </c>
      <c r="T2140" s="144">
        <v>1253</v>
      </c>
      <c r="U2140" s="144" t="s">
        <v>60</v>
      </c>
      <c r="V2140" s="144">
        <v>89</v>
      </c>
      <c r="W2140" s="144" t="str">
        <f t="shared" si="262"/>
        <v>Active</v>
      </c>
      <c r="X2140" s="144">
        <v>1253</v>
      </c>
      <c r="Y2140" s="157" t="s">
        <v>70</v>
      </c>
      <c r="Z2140" s="386">
        <v>1</v>
      </c>
      <c r="AA2140" s="386">
        <v>1</v>
      </c>
      <c r="AB2140" s="387" t="s">
        <v>62</v>
      </c>
      <c r="AC2140" s="157"/>
    </row>
    <row r="2141" spans="9:29">
      <c r="I2141" s="342">
        <v>2</v>
      </c>
      <c r="J2141" s="144" t="str">
        <f t="shared" si="260"/>
        <v>SMALL</v>
      </c>
      <c r="K2141" s="144" t="str">
        <f t="shared" si="261"/>
        <v>SMALL</v>
      </c>
      <c r="L2141" s="144" t="str" cm="1">
        <f t="array" ref="L2141">_xlfn.IFS(I2141&lt;=2,"SMALL",I2141&lt;=5,"MEDIUM",I2141&gt;5,"LARGE")</f>
        <v>SMALL</v>
      </c>
      <c r="M2141" s="144" t="str">
        <f t="shared" si="258"/>
        <v>NO</v>
      </c>
      <c r="N2141" s="374">
        <v>5</v>
      </c>
      <c r="O2141" s="374">
        <f t="shared" si="259"/>
        <v>5</v>
      </c>
      <c r="P2141" s="158" t="str" cm="1">
        <f t="array" ref="P2141">_xlfn.SWITCH(ROUND(N2141,0),5,"Excellent",4,"Good",3,"ok","Bad")</f>
        <v>Excellent</v>
      </c>
      <c r="Q2141" s="144">
        <v>3</v>
      </c>
      <c r="R2141" s="385">
        <v>42982</v>
      </c>
      <c r="S2141" s="385">
        <v>43065</v>
      </c>
      <c r="T2141" s="144">
        <v>1526</v>
      </c>
      <c r="U2141" s="144" t="s">
        <v>69</v>
      </c>
      <c r="V2141" s="144">
        <v>320</v>
      </c>
      <c r="W2141" s="144" t="str">
        <f t="shared" si="262"/>
        <v>Active</v>
      </c>
      <c r="X2141" s="144">
        <v>1526</v>
      </c>
      <c r="Y2141" s="157" t="s">
        <v>61</v>
      </c>
      <c r="Z2141" s="386">
        <v>1</v>
      </c>
      <c r="AA2141" s="386">
        <v>0.33</v>
      </c>
      <c r="AB2141" s="387" t="s">
        <v>65</v>
      </c>
      <c r="AC2141" s="157"/>
    </row>
    <row r="2142" spans="9:29">
      <c r="I2142" s="342">
        <v>2</v>
      </c>
      <c r="J2142" s="144" t="str">
        <f t="shared" si="260"/>
        <v>SMALL</v>
      </c>
      <c r="K2142" s="144" t="str">
        <f t="shared" si="261"/>
        <v>SMALL</v>
      </c>
      <c r="L2142" s="144" t="str" cm="1">
        <f t="array" ref="L2142">_xlfn.IFS(I2142&lt;=2,"SMALL",I2142&lt;=5,"MEDIUM",I2142&gt;5,"LARGE")</f>
        <v>SMALL</v>
      </c>
      <c r="M2142" s="144" t="str">
        <f t="shared" si="258"/>
        <v>NO</v>
      </c>
      <c r="N2142" s="374">
        <v>4.84</v>
      </c>
      <c r="O2142" s="374">
        <f t="shared" si="259"/>
        <v>5</v>
      </c>
      <c r="P2142" s="158" t="str" cm="1">
        <f t="array" ref="P2142">_xlfn.SWITCH(ROUND(N2142,0),5,"Excellent",4,"Good",3,"ok","Bad")</f>
        <v>Excellent</v>
      </c>
      <c r="Q2142" s="144">
        <v>61</v>
      </c>
      <c r="R2142" s="385">
        <v>42736</v>
      </c>
      <c r="S2142" s="385">
        <v>43897</v>
      </c>
      <c r="T2142" s="144">
        <v>2927</v>
      </c>
      <c r="U2142" s="144" t="s">
        <v>60</v>
      </c>
      <c r="V2142" s="144">
        <v>225</v>
      </c>
      <c r="W2142" s="144" t="str">
        <f t="shared" si="262"/>
        <v>Active</v>
      </c>
      <c r="X2142" s="144">
        <v>2927</v>
      </c>
      <c r="Y2142" s="157" t="s">
        <v>61</v>
      </c>
      <c r="Z2142" s="386">
        <v>1</v>
      </c>
      <c r="AA2142" s="386">
        <v>0.97</v>
      </c>
      <c r="AB2142" s="387" t="s">
        <v>62</v>
      </c>
      <c r="AC2142" s="157"/>
    </row>
    <row r="2143" spans="9:29">
      <c r="I2143" s="342">
        <v>1</v>
      </c>
      <c r="J2143" s="144" t="str">
        <f t="shared" si="260"/>
        <v>SMALL</v>
      </c>
      <c r="K2143" s="144" t="str">
        <f t="shared" si="261"/>
        <v>SMALL</v>
      </c>
      <c r="L2143" s="144" t="str" cm="1">
        <f t="array" ref="L2143">_xlfn.IFS(I2143&lt;=2,"SMALL",I2143&lt;=5,"MEDIUM",I2143&gt;5,"LARGE")</f>
        <v>SMALL</v>
      </c>
      <c r="M2143" s="144" t="str">
        <f t="shared" si="258"/>
        <v>NO</v>
      </c>
      <c r="N2143" s="374">
        <v>4.82</v>
      </c>
      <c r="O2143" s="374">
        <f t="shared" si="259"/>
        <v>5</v>
      </c>
      <c r="P2143" s="158" t="str" cm="1">
        <f t="array" ref="P2143">_xlfn.SWITCH(ROUND(N2143,0),5,"Excellent",4,"Good",3,"ok","Bad")</f>
        <v>Excellent</v>
      </c>
      <c r="Q2143" s="144">
        <v>11</v>
      </c>
      <c r="R2143" s="385">
        <v>42694</v>
      </c>
      <c r="S2143" s="385">
        <v>43914</v>
      </c>
      <c r="T2143" s="144">
        <v>2923</v>
      </c>
      <c r="U2143" s="144" t="s">
        <v>60</v>
      </c>
      <c r="V2143" s="144">
        <v>238</v>
      </c>
      <c r="W2143" s="144" t="str">
        <f t="shared" si="262"/>
        <v>Active</v>
      </c>
      <c r="X2143" s="144">
        <v>2923</v>
      </c>
      <c r="Y2143" s="157" t="s">
        <v>64</v>
      </c>
      <c r="Z2143" s="386">
        <v>1</v>
      </c>
      <c r="AA2143" s="386">
        <v>0.83</v>
      </c>
      <c r="AB2143" s="387" t="s">
        <v>65</v>
      </c>
      <c r="AC2143" s="157"/>
    </row>
    <row r="2144" spans="9:29">
      <c r="I2144" s="342">
        <v>2</v>
      </c>
      <c r="J2144" s="144" t="str">
        <f t="shared" si="260"/>
        <v>SMALL</v>
      </c>
      <c r="K2144" s="144" t="str">
        <f t="shared" si="261"/>
        <v>SMALL</v>
      </c>
      <c r="L2144" s="144" t="str" cm="1">
        <f t="array" ref="L2144">_xlfn.IFS(I2144&lt;=2,"SMALL",I2144&lt;=5,"MEDIUM",I2144&gt;5,"LARGE")</f>
        <v>SMALL</v>
      </c>
      <c r="M2144" s="144" t="str">
        <f t="shared" si="258"/>
        <v>NO</v>
      </c>
      <c r="N2144" s="374">
        <v>4.82</v>
      </c>
      <c r="O2144" s="374">
        <f t="shared" si="259"/>
        <v>5</v>
      </c>
      <c r="P2144" s="158" t="str" cm="1">
        <f t="array" ref="P2144">_xlfn.SWITCH(ROUND(N2144,0),5,"Excellent",4,"Good",3,"ok","Bad")</f>
        <v>Excellent</v>
      </c>
      <c r="Q2144" s="144">
        <v>11</v>
      </c>
      <c r="R2144" s="385">
        <v>42602</v>
      </c>
      <c r="S2144" s="385">
        <v>43360</v>
      </c>
      <c r="T2144" s="144">
        <v>2930</v>
      </c>
      <c r="U2144" s="144" t="s">
        <v>60</v>
      </c>
      <c r="V2144" s="144">
        <v>0</v>
      </c>
      <c r="W2144" s="144" t="str">
        <f t="shared" si="262"/>
        <v>Inactive</v>
      </c>
      <c r="X2144" s="144">
        <v>2930</v>
      </c>
      <c r="Y2144" s="157" t="s">
        <v>64</v>
      </c>
      <c r="Z2144" s="386">
        <v>0.83</v>
      </c>
      <c r="AA2144" s="386">
        <v>0.3</v>
      </c>
      <c r="AB2144" s="387" t="s">
        <v>62</v>
      </c>
      <c r="AC2144" s="157"/>
    </row>
    <row r="2145" spans="9:29">
      <c r="I2145" s="342">
        <v>6</v>
      </c>
      <c r="J2145" s="144" t="str">
        <f t="shared" si="260"/>
        <v>LARGE</v>
      </c>
      <c r="K2145" s="144" t="str">
        <f t="shared" si="261"/>
        <v>LARGE</v>
      </c>
      <c r="L2145" s="144" t="str" cm="1">
        <f t="array" ref="L2145">_xlfn.IFS(I2145&lt;=2,"SMALL",I2145&lt;=5,"MEDIUM",I2145&gt;5,"LARGE")</f>
        <v>LARGE</v>
      </c>
      <c r="M2145" s="144" t="str">
        <f t="shared" si="258"/>
        <v>NO</v>
      </c>
      <c r="N2145" s="374">
        <v>4.67</v>
      </c>
      <c r="O2145" s="374">
        <f t="shared" si="259"/>
        <v>5</v>
      </c>
      <c r="P2145" s="158" t="str" cm="1">
        <f t="array" ref="P2145">_xlfn.SWITCH(ROUND(N2145,0),5,"Excellent",4,"Good",3,"ok","Bad")</f>
        <v>Excellent</v>
      </c>
      <c r="Q2145" s="144">
        <v>6</v>
      </c>
      <c r="R2145" s="385">
        <v>43018</v>
      </c>
      <c r="S2145" s="385">
        <v>43384</v>
      </c>
      <c r="T2145" s="144">
        <v>596</v>
      </c>
      <c r="U2145" s="144" t="s">
        <v>69</v>
      </c>
      <c r="V2145" s="144">
        <v>34</v>
      </c>
      <c r="W2145" s="144" t="str">
        <f t="shared" si="262"/>
        <v>Active</v>
      </c>
      <c r="X2145" s="144">
        <v>596</v>
      </c>
      <c r="Y2145" s="157" t="s">
        <v>70</v>
      </c>
      <c r="Z2145" s="386">
        <v>1</v>
      </c>
      <c r="AA2145" s="386">
        <v>0.86</v>
      </c>
      <c r="AB2145" s="387" t="s">
        <v>62</v>
      </c>
      <c r="AC2145" s="157"/>
    </row>
    <row r="2146" spans="9:29">
      <c r="I2146" s="342">
        <v>5</v>
      </c>
      <c r="J2146" s="144" t="str">
        <f t="shared" si="260"/>
        <v>LARGE</v>
      </c>
      <c r="K2146" s="144" t="str">
        <f t="shared" si="261"/>
        <v>MEDIUM</v>
      </c>
      <c r="L2146" s="144" t="str" cm="1">
        <f t="array" ref="L2146">_xlfn.IFS(I2146&lt;=2,"SMALL",I2146&lt;=5,"MEDIUM",I2146&gt;5,"LARGE")</f>
        <v>MEDIUM</v>
      </c>
      <c r="M2146" s="144" t="str">
        <f t="shared" si="258"/>
        <v>YES</v>
      </c>
      <c r="N2146" s="374">
        <v>4.82</v>
      </c>
      <c r="O2146" s="374">
        <f t="shared" si="259"/>
        <v>5</v>
      </c>
      <c r="P2146" s="158" t="str" cm="1">
        <f t="array" ref="P2146">_xlfn.SWITCH(ROUND(N2146,0),5,"Excellent",4,"Good",3,"ok","Bad")</f>
        <v>Excellent</v>
      </c>
      <c r="Q2146" s="144">
        <v>167</v>
      </c>
      <c r="R2146" s="385">
        <v>42580</v>
      </c>
      <c r="S2146" s="385">
        <v>44025</v>
      </c>
      <c r="T2146" s="144">
        <v>2935</v>
      </c>
      <c r="U2146" s="144" t="s">
        <v>69</v>
      </c>
      <c r="V2146" s="144">
        <v>267</v>
      </c>
      <c r="W2146" s="144" t="str">
        <f t="shared" si="262"/>
        <v>Active</v>
      </c>
      <c r="X2146" s="144">
        <v>2935</v>
      </c>
      <c r="Y2146" s="157" t="s">
        <v>70</v>
      </c>
      <c r="Z2146" s="386">
        <v>1</v>
      </c>
      <c r="AA2146" s="386">
        <v>0.92</v>
      </c>
      <c r="AB2146" s="387" t="s">
        <v>65</v>
      </c>
      <c r="AC2146" s="157"/>
    </row>
    <row r="2147" spans="9:29">
      <c r="I2147" s="342">
        <v>5</v>
      </c>
      <c r="J2147" s="144" t="str">
        <f t="shared" si="260"/>
        <v>LARGE</v>
      </c>
      <c r="K2147" s="144" t="str">
        <f t="shared" si="261"/>
        <v>MEDIUM</v>
      </c>
      <c r="L2147" s="144" t="str" cm="1">
        <f t="array" ref="L2147">_xlfn.IFS(I2147&lt;=2,"SMALL",I2147&lt;=5,"MEDIUM",I2147&gt;5,"LARGE")</f>
        <v>MEDIUM</v>
      </c>
      <c r="M2147" s="144" t="str">
        <f t="shared" si="258"/>
        <v>NO</v>
      </c>
      <c r="N2147" s="374">
        <v>4.9000000000000004</v>
      </c>
      <c r="O2147" s="374">
        <f t="shared" si="259"/>
        <v>5</v>
      </c>
      <c r="P2147" s="158" t="str" cm="1">
        <f t="array" ref="P2147">_xlfn.SWITCH(ROUND(N2147,0),5,"Excellent",4,"Good",3,"ok","Bad")</f>
        <v>Excellent</v>
      </c>
      <c r="Q2147" s="144">
        <v>20</v>
      </c>
      <c r="R2147" s="385">
        <v>42596</v>
      </c>
      <c r="S2147" s="385">
        <v>43716</v>
      </c>
      <c r="T2147" s="144">
        <v>2876</v>
      </c>
      <c r="U2147" s="144" t="s">
        <v>69</v>
      </c>
      <c r="V2147" s="144">
        <v>179</v>
      </c>
      <c r="W2147" s="144" t="str">
        <f t="shared" si="262"/>
        <v>Active</v>
      </c>
      <c r="X2147" s="144">
        <v>2876</v>
      </c>
      <c r="Y2147" s="157" t="s">
        <v>70</v>
      </c>
      <c r="Z2147" s="386">
        <v>1</v>
      </c>
      <c r="AA2147" s="386">
        <v>0.89</v>
      </c>
      <c r="AB2147" s="387" t="s">
        <v>65</v>
      </c>
      <c r="AC2147" s="157"/>
    </row>
    <row r="2148" spans="9:29">
      <c r="I2148" s="342">
        <v>1</v>
      </c>
      <c r="J2148" s="144" t="str">
        <f t="shared" si="260"/>
        <v>SMALL</v>
      </c>
      <c r="K2148" s="144" t="str">
        <f t="shared" si="261"/>
        <v>SMALL</v>
      </c>
      <c r="L2148" s="144" t="str" cm="1">
        <f t="array" ref="L2148">_xlfn.IFS(I2148&lt;=2,"SMALL",I2148&lt;=5,"MEDIUM",I2148&gt;5,"LARGE")</f>
        <v>SMALL</v>
      </c>
      <c r="M2148" s="144" t="str">
        <f t="shared" si="258"/>
        <v>NO</v>
      </c>
      <c r="N2148" s="374">
        <v>5</v>
      </c>
      <c r="O2148" s="374">
        <f t="shared" si="259"/>
        <v>5</v>
      </c>
      <c r="P2148" s="158" t="str" cm="1">
        <f t="array" ref="P2148">_xlfn.SWITCH(ROUND(N2148,0),5,"Excellent",4,"Good",3,"ok","Bad")</f>
        <v>Excellent</v>
      </c>
      <c r="Q2148" s="144">
        <v>4</v>
      </c>
      <c r="R2148" s="385">
        <v>42990</v>
      </c>
      <c r="S2148" s="385">
        <v>43832</v>
      </c>
      <c r="T2148" s="144">
        <v>976</v>
      </c>
      <c r="U2148" s="144" t="s">
        <v>60</v>
      </c>
      <c r="V2148" s="144">
        <v>257</v>
      </c>
      <c r="W2148" s="144" t="str">
        <f t="shared" si="262"/>
        <v>Active</v>
      </c>
      <c r="X2148" s="144">
        <v>976</v>
      </c>
      <c r="Y2148" s="157" t="s">
        <v>70</v>
      </c>
      <c r="Z2148" s="386">
        <v>1</v>
      </c>
      <c r="AA2148" s="386">
        <v>1</v>
      </c>
      <c r="AB2148" s="387" t="s">
        <v>65</v>
      </c>
      <c r="AC2148" s="157"/>
    </row>
    <row r="2149" spans="9:29">
      <c r="I2149" s="342">
        <v>4</v>
      </c>
      <c r="J2149" s="144" t="str">
        <f t="shared" si="260"/>
        <v>LARGE</v>
      </c>
      <c r="K2149" s="144" t="str">
        <f t="shared" si="261"/>
        <v>MEDIUM</v>
      </c>
      <c r="L2149" s="144" t="str" cm="1">
        <f t="array" ref="L2149">_xlfn.IFS(I2149&lt;=2,"SMALL",I2149&lt;=5,"MEDIUM",I2149&gt;5,"LARGE")</f>
        <v>MEDIUM</v>
      </c>
      <c r="M2149" s="144" t="str">
        <f t="shared" si="258"/>
        <v>NO</v>
      </c>
      <c r="N2149" s="374">
        <v>4.58</v>
      </c>
      <c r="O2149" s="374">
        <f t="shared" si="259"/>
        <v>5</v>
      </c>
      <c r="P2149" s="158" t="str" cm="1">
        <f t="array" ref="P2149">_xlfn.SWITCH(ROUND(N2149,0),5,"Excellent",4,"Good",3,"ok","Bad")</f>
        <v>Excellent</v>
      </c>
      <c r="Q2149" s="144">
        <v>124</v>
      </c>
      <c r="R2149" s="385">
        <v>42579</v>
      </c>
      <c r="S2149" s="385">
        <v>43841</v>
      </c>
      <c r="T2149" s="144">
        <v>2414</v>
      </c>
      <c r="U2149" s="144" t="s">
        <v>69</v>
      </c>
      <c r="V2149" s="144">
        <v>300</v>
      </c>
      <c r="W2149" s="144" t="str">
        <f t="shared" si="262"/>
        <v>Active</v>
      </c>
      <c r="X2149" s="144">
        <v>2414</v>
      </c>
      <c r="Y2149" s="157" t="s">
        <v>122</v>
      </c>
      <c r="Z2149" s="386">
        <v>0.2</v>
      </c>
      <c r="AA2149" s="386">
        <v>0.84</v>
      </c>
      <c r="AB2149" s="387" t="s">
        <v>65</v>
      </c>
      <c r="AC2149" s="157"/>
    </row>
    <row r="2150" spans="9:29">
      <c r="I2150" s="342">
        <v>4</v>
      </c>
      <c r="J2150" s="144" t="str">
        <f t="shared" si="260"/>
        <v>LARGE</v>
      </c>
      <c r="K2150" s="144" t="str">
        <f t="shared" si="261"/>
        <v>MEDIUM</v>
      </c>
      <c r="L2150" s="144" t="str" cm="1">
        <f t="array" ref="L2150">_xlfn.IFS(I2150&lt;=2,"SMALL",I2150&lt;=5,"MEDIUM",I2150&gt;5,"LARGE")</f>
        <v>MEDIUM</v>
      </c>
      <c r="M2150" s="144" t="str">
        <f t="shared" si="258"/>
        <v>NO</v>
      </c>
      <c r="N2150" s="374">
        <v>4.75</v>
      </c>
      <c r="O2150" s="374">
        <f t="shared" si="259"/>
        <v>5</v>
      </c>
      <c r="P2150" s="158" t="str" cm="1">
        <f t="array" ref="P2150">_xlfn.SWITCH(ROUND(N2150,0),5,"Excellent",4,"Good",3,"ok","Bad")</f>
        <v>Excellent</v>
      </c>
      <c r="Q2150" s="144">
        <v>173</v>
      </c>
      <c r="R2150" s="385">
        <v>42596</v>
      </c>
      <c r="S2150" s="385">
        <v>43906</v>
      </c>
      <c r="T2150" s="144">
        <v>1015</v>
      </c>
      <c r="U2150" s="144" t="s">
        <v>69</v>
      </c>
      <c r="V2150" s="144">
        <v>181</v>
      </c>
      <c r="W2150" s="144" t="str">
        <f t="shared" si="262"/>
        <v>Active</v>
      </c>
      <c r="X2150" s="144">
        <v>1015</v>
      </c>
      <c r="Y2150" s="157" t="s">
        <v>70</v>
      </c>
      <c r="Z2150" s="386">
        <v>1</v>
      </c>
      <c r="AA2150" s="386">
        <v>1</v>
      </c>
      <c r="AB2150" s="387" t="s">
        <v>62</v>
      </c>
      <c r="AC2150" s="157"/>
    </row>
    <row r="2151" spans="9:29">
      <c r="I2151" s="342">
        <v>1</v>
      </c>
      <c r="J2151" s="144" t="str">
        <f t="shared" si="260"/>
        <v>SMALL</v>
      </c>
      <c r="K2151" s="144" t="str">
        <f t="shared" si="261"/>
        <v>SMALL</v>
      </c>
      <c r="L2151" s="144" t="str" cm="1">
        <f t="array" ref="L2151">_xlfn.IFS(I2151&lt;=2,"SMALL",I2151&lt;=5,"MEDIUM",I2151&gt;5,"LARGE")</f>
        <v>SMALL</v>
      </c>
      <c r="M2151" s="144" t="str">
        <f t="shared" si="258"/>
        <v>NO</v>
      </c>
      <c r="N2151" s="374">
        <v>4.83</v>
      </c>
      <c r="O2151" s="374">
        <f t="shared" si="259"/>
        <v>5</v>
      </c>
      <c r="P2151" s="158" t="str" cm="1">
        <f t="array" ref="P2151">_xlfn.SWITCH(ROUND(N2151,0),5,"Excellent",4,"Good",3,"ok","Bad")</f>
        <v>Excellent</v>
      </c>
      <c r="Q2151" s="144">
        <v>6</v>
      </c>
      <c r="R2151" s="385">
        <v>42644</v>
      </c>
      <c r="S2151" s="385">
        <v>43724</v>
      </c>
      <c r="T2151" s="144">
        <v>738</v>
      </c>
      <c r="U2151" s="144" t="s">
        <v>60</v>
      </c>
      <c r="V2151" s="144">
        <v>365</v>
      </c>
      <c r="W2151" s="144" t="str">
        <f t="shared" si="262"/>
        <v>Active</v>
      </c>
      <c r="X2151" s="144">
        <v>738</v>
      </c>
      <c r="Y2151" s="157" t="s">
        <v>61</v>
      </c>
      <c r="Z2151" s="386">
        <v>1</v>
      </c>
      <c r="AA2151" s="386">
        <v>0.35</v>
      </c>
      <c r="AB2151" s="387" t="s">
        <v>62</v>
      </c>
      <c r="AC2151" s="157"/>
    </row>
    <row r="2152" spans="9:29">
      <c r="I2152" s="342">
        <v>4</v>
      </c>
      <c r="J2152" s="144" t="str">
        <f t="shared" si="260"/>
        <v>LARGE</v>
      </c>
      <c r="K2152" s="144" t="str">
        <f t="shared" si="261"/>
        <v>MEDIUM</v>
      </c>
      <c r="L2152" s="144" t="str" cm="1">
        <f t="array" ref="L2152">_xlfn.IFS(I2152&lt;=2,"SMALL",I2152&lt;=5,"MEDIUM",I2152&gt;5,"LARGE")</f>
        <v>MEDIUM</v>
      </c>
      <c r="M2152" s="144" t="str">
        <f t="shared" si="258"/>
        <v>NO</v>
      </c>
      <c r="N2152" s="374">
        <v>4.83</v>
      </c>
      <c r="O2152" s="374">
        <f t="shared" si="259"/>
        <v>5</v>
      </c>
      <c r="P2152" s="158" t="str" cm="1">
        <f t="array" ref="P2152">_xlfn.SWITCH(ROUND(N2152,0),5,"Excellent",4,"Good",3,"ok","Bad")</f>
        <v>Excellent</v>
      </c>
      <c r="Q2152" s="144">
        <v>12</v>
      </c>
      <c r="R2152" s="385">
        <v>43194</v>
      </c>
      <c r="S2152" s="385">
        <v>43610</v>
      </c>
      <c r="T2152" s="144">
        <v>731</v>
      </c>
      <c r="U2152" s="144" t="s">
        <v>69</v>
      </c>
      <c r="V2152" s="144">
        <v>363</v>
      </c>
      <c r="W2152" s="144" t="str">
        <f t="shared" si="262"/>
        <v>Active</v>
      </c>
      <c r="X2152" s="144">
        <v>731</v>
      </c>
      <c r="Y2152" s="157" t="s">
        <v>61</v>
      </c>
      <c r="Z2152" s="386">
        <v>1</v>
      </c>
      <c r="AA2152" s="386">
        <v>0.89</v>
      </c>
      <c r="AB2152" s="387" t="s">
        <v>62</v>
      </c>
      <c r="AC2152" s="157"/>
    </row>
    <row r="2153" spans="9:29">
      <c r="I2153" s="342">
        <v>1</v>
      </c>
      <c r="J2153" s="144" t="str">
        <f t="shared" si="260"/>
        <v>SMALL</v>
      </c>
      <c r="K2153" s="144" t="str">
        <f t="shared" si="261"/>
        <v>SMALL</v>
      </c>
      <c r="L2153" s="144" t="str" cm="1">
        <f t="array" ref="L2153">_xlfn.IFS(I2153&lt;=2,"SMALL",I2153&lt;=5,"MEDIUM",I2153&gt;5,"LARGE")</f>
        <v>SMALL</v>
      </c>
      <c r="M2153" s="144" t="str">
        <f t="shared" si="258"/>
        <v>NO</v>
      </c>
      <c r="N2153" s="374">
        <v>4.71</v>
      </c>
      <c r="O2153" s="374">
        <f t="shared" si="259"/>
        <v>5</v>
      </c>
      <c r="P2153" s="158" t="str" cm="1">
        <f t="array" ref="P2153">_xlfn.SWITCH(ROUND(N2153,0),5,"Excellent",4,"Good",3,"ok","Bad")</f>
        <v>Excellent</v>
      </c>
      <c r="Q2153" s="144">
        <v>7</v>
      </c>
      <c r="R2153" s="385">
        <v>43101</v>
      </c>
      <c r="S2153" s="385">
        <v>43883</v>
      </c>
      <c r="T2153" s="144">
        <v>2357</v>
      </c>
      <c r="U2153" s="144" t="s">
        <v>60</v>
      </c>
      <c r="V2153" s="144">
        <v>289</v>
      </c>
      <c r="W2153" s="144" t="str">
        <f t="shared" si="262"/>
        <v>Active</v>
      </c>
      <c r="X2153" s="144">
        <v>2357</v>
      </c>
      <c r="Y2153" s="157" t="s">
        <v>70</v>
      </c>
      <c r="Z2153" s="386">
        <v>0.91</v>
      </c>
      <c r="AA2153" s="386">
        <v>0.89</v>
      </c>
      <c r="AB2153" s="387" t="s">
        <v>62</v>
      </c>
      <c r="AC2153" s="157"/>
    </row>
    <row r="2154" spans="9:29">
      <c r="I2154" s="342">
        <v>2</v>
      </c>
      <c r="J2154" s="144" t="str">
        <f t="shared" si="260"/>
        <v>SMALL</v>
      </c>
      <c r="K2154" s="144" t="str">
        <f t="shared" si="261"/>
        <v>SMALL</v>
      </c>
      <c r="L2154" s="144" t="str" cm="1">
        <f t="array" ref="L2154">_xlfn.IFS(I2154&lt;=2,"SMALL",I2154&lt;=5,"MEDIUM",I2154&gt;5,"LARGE")</f>
        <v>SMALL</v>
      </c>
      <c r="M2154" s="144" t="str">
        <f t="shared" si="258"/>
        <v>NO</v>
      </c>
      <c r="N2154" s="374">
        <v>4.91</v>
      </c>
      <c r="O2154" s="374">
        <f t="shared" si="259"/>
        <v>5</v>
      </c>
      <c r="P2154" s="158" t="str" cm="1">
        <f t="array" ref="P2154">_xlfn.SWITCH(ROUND(N2154,0),5,"Excellent",4,"Good",3,"ok","Bad")</f>
        <v>Excellent</v>
      </c>
      <c r="Q2154" s="144">
        <v>47</v>
      </c>
      <c r="R2154" s="385">
        <v>42822</v>
      </c>
      <c r="S2154" s="385">
        <v>43445</v>
      </c>
      <c r="T2154" s="144">
        <v>1738</v>
      </c>
      <c r="U2154" s="144" t="s">
        <v>69</v>
      </c>
      <c r="V2154" s="144">
        <v>365</v>
      </c>
      <c r="W2154" s="144" t="str">
        <f t="shared" si="262"/>
        <v>Active</v>
      </c>
      <c r="X2154" s="144">
        <v>1738</v>
      </c>
      <c r="Y2154" s="157" t="s">
        <v>70</v>
      </c>
      <c r="Z2154" s="386">
        <v>1</v>
      </c>
      <c r="AA2154" s="386">
        <v>0.67</v>
      </c>
      <c r="AB2154" s="387" t="s">
        <v>65</v>
      </c>
      <c r="AC2154" s="157"/>
    </row>
    <row r="2155" spans="9:29">
      <c r="I2155" s="342">
        <v>4</v>
      </c>
      <c r="J2155" s="144" t="str">
        <f t="shared" si="260"/>
        <v>LARGE</v>
      </c>
      <c r="K2155" s="144" t="str">
        <f t="shared" si="261"/>
        <v>MEDIUM</v>
      </c>
      <c r="L2155" s="144" t="str" cm="1">
        <f t="array" ref="L2155">_xlfn.IFS(I2155&lt;=2,"SMALL",I2155&lt;=5,"MEDIUM",I2155&gt;5,"LARGE")</f>
        <v>MEDIUM</v>
      </c>
      <c r="M2155" s="144" t="str">
        <f t="shared" si="258"/>
        <v>NO</v>
      </c>
      <c r="N2155" s="374">
        <v>4.4000000000000004</v>
      </c>
      <c r="O2155" s="374">
        <f t="shared" si="259"/>
        <v>4</v>
      </c>
      <c r="P2155" s="158" t="str" cm="1">
        <f t="array" ref="P2155">_xlfn.SWITCH(ROUND(N2155,0),5,"Excellent",4,"Good",3,"ok","Bad")</f>
        <v>Good</v>
      </c>
      <c r="Q2155" s="144">
        <v>87</v>
      </c>
      <c r="R2155" s="385">
        <v>42591</v>
      </c>
      <c r="S2155" s="385">
        <v>43831</v>
      </c>
      <c r="T2155" s="144">
        <v>519</v>
      </c>
      <c r="U2155" s="144" t="s">
        <v>69</v>
      </c>
      <c r="V2155" s="144">
        <v>319</v>
      </c>
      <c r="W2155" s="144" t="str">
        <f t="shared" si="262"/>
        <v>Active</v>
      </c>
      <c r="X2155" s="144">
        <v>519</v>
      </c>
      <c r="Y2155" s="157" t="s">
        <v>122</v>
      </c>
      <c r="Z2155" s="386">
        <v>0</v>
      </c>
      <c r="AA2155" s="386">
        <v>0</v>
      </c>
      <c r="AB2155" s="387" t="s">
        <v>65</v>
      </c>
      <c r="AC2155" s="157"/>
    </row>
    <row r="2156" spans="9:29">
      <c r="I2156" s="342">
        <v>2</v>
      </c>
      <c r="J2156" s="144" t="str">
        <f t="shared" si="260"/>
        <v>SMALL</v>
      </c>
      <c r="K2156" s="144" t="str">
        <f t="shared" si="261"/>
        <v>SMALL</v>
      </c>
      <c r="L2156" s="144" t="str" cm="1">
        <f t="array" ref="L2156">_xlfn.IFS(I2156&lt;=2,"SMALL",I2156&lt;=5,"MEDIUM",I2156&gt;5,"LARGE")</f>
        <v>SMALL</v>
      </c>
      <c r="M2156" s="144" t="str">
        <f t="shared" si="258"/>
        <v>NO</v>
      </c>
      <c r="N2156" s="374">
        <v>4.93</v>
      </c>
      <c r="O2156" s="374">
        <f t="shared" si="259"/>
        <v>5</v>
      </c>
      <c r="P2156" s="158" t="str" cm="1">
        <f t="array" ref="P2156">_xlfn.SWITCH(ROUND(N2156,0),5,"Excellent",4,"Good",3,"ok","Bad")</f>
        <v>Excellent</v>
      </c>
      <c r="Q2156" s="144">
        <v>29</v>
      </c>
      <c r="R2156" s="385">
        <v>42645</v>
      </c>
      <c r="S2156" s="385">
        <v>43892</v>
      </c>
      <c r="T2156" s="144">
        <v>2608</v>
      </c>
      <c r="U2156" s="144" t="s">
        <v>60</v>
      </c>
      <c r="V2156" s="144">
        <v>320</v>
      </c>
      <c r="W2156" s="144" t="str">
        <f t="shared" si="262"/>
        <v>Active</v>
      </c>
      <c r="X2156" s="144">
        <v>2608</v>
      </c>
      <c r="Y2156" s="157" t="s">
        <v>70</v>
      </c>
      <c r="Z2156" s="386">
        <v>1</v>
      </c>
      <c r="AA2156" s="386">
        <v>0.33</v>
      </c>
      <c r="AB2156" s="387" t="s">
        <v>65</v>
      </c>
      <c r="AC2156" s="157"/>
    </row>
    <row r="2157" spans="9:29">
      <c r="I2157" s="342">
        <v>5</v>
      </c>
      <c r="J2157" s="144" t="str">
        <f t="shared" si="260"/>
        <v>LARGE</v>
      </c>
      <c r="K2157" s="144" t="str">
        <f t="shared" si="261"/>
        <v>MEDIUM</v>
      </c>
      <c r="L2157" s="144" t="str" cm="1">
        <f t="array" ref="L2157">_xlfn.IFS(I2157&lt;=2,"SMALL",I2157&lt;=5,"MEDIUM",I2157&gt;5,"LARGE")</f>
        <v>MEDIUM</v>
      </c>
      <c r="M2157" s="144" t="str">
        <f t="shared" si="258"/>
        <v>NO</v>
      </c>
      <c r="N2157" s="374">
        <v>4.59</v>
      </c>
      <c r="O2157" s="374">
        <f t="shared" si="259"/>
        <v>5</v>
      </c>
      <c r="P2157" s="158" t="str" cm="1">
        <f t="array" ref="P2157">_xlfn.SWITCH(ROUND(N2157,0),5,"Excellent",4,"Good",3,"ok","Bad")</f>
        <v>Excellent</v>
      </c>
      <c r="Q2157" s="144">
        <v>69</v>
      </c>
      <c r="R2157" s="385">
        <v>42604</v>
      </c>
      <c r="S2157" s="385">
        <v>43832</v>
      </c>
      <c r="T2157" s="144">
        <v>2464</v>
      </c>
      <c r="U2157" s="144" t="s">
        <v>69</v>
      </c>
      <c r="V2157" s="144">
        <v>364</v>
      </c>
      <c r="W2157" s="144" t="str">
        <f t="shared" si="262"/>
        <v>Active</v>
      </c>
      <c r="X2157" s="144">
        <v>2464</v>
      </c>
      <c r="Y2157" s="157" t="s">
        <v>70</v>
      </c>
      <c r="Z2157" s="386">
        <v>1</v>
      </c>
      <c r="AA2157" s="386">
        <v>1</v>
      </c>
      <c r="AB2157" s="387" t="s">
        <v>62</v>
      </c>
      <c r="AC2157" s="157"/>
    </row>
    <row r="2158" spans="9:29">
      <c r="I2158" s="342">
        <v>1</v>
      </c>
      <c r="J2158" s="144" t="str">
        <f t="shared" si="260"/>
        <v>SMALL</v>
      </c>
      <c r="K2158" s="144" t="str">
        <f t="shared" si="261"/>
        <v>SMALL</v>
      </c>
      <c r="L2158" s="144" t="str" cm="1">
        <f t="array" ref="L2158">_xlfn.IFS(I2158&lt;=2,"SMALL",I2158&lt;=5,"MEDIUM",I2158&gt;5,"LARGE")</f>
        <v>SMALL</v>
      </c>
      <c r="M2158" s="144" t="str">
        <f t="shared" si="258"/>
        <v>NO</v>
      </c>
      <c r="N2158" s="374">
        <v>4.99</v>
      </c>
      <c r="O2158" s="374">
        <f t="shared" si="259"/>
        <v>5</v>
      </c>
      <c r="P2158" s="158" t="str" cm="1">
        <f t="array" ref="P2158">_xlfn.SWITCH(ROUND(N2158,0),5,"Excellent",4,"Good",3,"ok","Bad")</f>
        <v>Excellent</v>
      </c>
      <c r="Q2158" s="144">
        <v>74</v>
      </c>
      <c r="R2158" s="385">
        <v>42608</v>
      </c>
      <c r="S2158" s="385">
        <v>44056</v>
      </c>
      <c r="T2158" s="144">
        <v>2166</v>
      </c>
      <c r="U2158" s="144" t="s">
        <v>60</v>
      </c>
      <c r="V2158" s="144">
        <v>67</v>
      </c>
      <c r="W2158" s="144" t="str">
        <f t="shared" si="262"/>
        <v>Active</v>
      </c>
      <c r="X2158" s="144">
        <v>2166</v>
      </c>
      <c r="Y2158" s="157" t="s">
        <v>61</v>
      </c>
      <c r="Z2158" s="386">
        <v>1</v>
      </c>
      <c r="AA2158" s="386">
        <v>1</v>
      </c>
      <c r="AB2158" s="387" t="s">
        <v>65</v>
      </c>
      <c r="AC2158" s="157"/>
    </row>
    <row r="2159" spans="9:29">
      <c r="I2159" s="342">
        <v>4</v>
      </c>
      <c r="J2159" s="144" t="str">
        <f t="shared" si="260"/>
        <v>LARGE</v>
      </c>
      <c r="K2159" s="144" t="str">
        <f t="shared" si="261"/>
        <v>MEDIUM</v>
      </c>
      <c r="L2159" s="144" t="str" cm="1">
        <f t="array" ref="L2159">_xlfn.IFS(I2159&lt;=2,"SMALL",I2159&lt;=5,"MEDIUM",I2159&gt;5,"LARGE")</f>
        <v>MEDIUM</v>
      </c>
      <c r="M2159" s="144" t="str">
        <f t="shared" si="258"/>
        <v>NO</v>
      </c>
      <c r="N2159" s="374">
        <v>4.75</v>
      </c>
      <c r="O2159" s="374">
        <f t="shared" si="259"/>
        <v>5</v>
      </c>
      <c r="P2159" s="158" t="str" cm="1">
        <f t="array" ref="P2159">_xlfn.SWITCH(ROUND(N2159,0),5,"Excellent",4,"Good",3,"ok","Bad")</f>
        <v>Excellent</v>
      </c>
      <c r="Q2159" s="144">
        <v>55</v>
      </c>
      <c r="R2159" s="385">
        <v>42618</v>
      </c>
      <c r="S2159" s="385">
        <v>43807</v>
      </c>
      <c r="T2159" s="144">
        <v>2645</v>
      </c>
      <c r="U2159" s="144" t="s">
        <v>69</v>
      </c>
      <c r="V2159" s="144">
        <v>169</v>
      </c>
      <c r="W2159" s="144" t="str">
        <f t="shared" si="262"/>
        <v>Active</v>
      </c>
      <c r="X2159" s="144">
        <v>2645</v>
      </c>
      <c r="Y2159" s="157" t="s">
        <v>64</v>
      </c>
      <c r="Z2159" s="386">
        <v>0.8</v>
      </c>
      <c r="AA2159" s="386">
        <v>0.92</v>
      </c>
      <c r="AB2159" s="387" t="s">
        <v>62</v>
      </c>
      <c r="AC2159" s="157"/>
    </row>
    <row r="2160" spans="9:29">
      <c r="I2160" s="342">
        <v>2</v>
      </c>
      <c r="J2160" s="144" t="str">
        <f t="shared" si="260"/>
        <v>SMALL</v>
      </c>
      <c r="K2160" s="144" t="str">
        <f t="shared" si="261"/>
        <v>SMALL</v>
      </c>
      <c r="L2160" s="144" t="str" cm="1">
        <f t="array" ref="L2160">_xlfn.IFS(I2160&lt;=2,"SMALL",I2160&lt;=5,"MEDIUM",I2160&gt;5,"LARGE")</f>
        <v>SMALL</v>
      </c>
      <c r="M2160" s="144" t="str">
        <f t="shared" si="258"/>
        <v>NO</v>
      </c>
      <c r="N2160" s="374">
        <v>4.8600000000000003</v>
      </c>
      <c r="O2160" s="374">
        <f t="shared" si="259"/>
        <v>5</v>
      </c>
      <c r="P2160" s="158" t="str" cm="1">
        <f t="array" ref="P2160">_xlfn.SWITCH(ROUND(N2160,0),5,"Excellent",4,"Good",3,"ok","Bad")</f>
        <v>Excellent</v>
      </c>
      <c r="Q2160" s="144">
        <v>7</v>
      </c>
      <c r="R2160" s="385">
        <v>42737</v>
      </c>
      <c r="S2160" s="385">
        <v>43131</v>
      </c>
      <c r="T2160" s="144">
        <v>2225</v>
      </c>
      <c r="U2160" s="144" t="s">
        <v>60</v>
      </c>
      <c r="V2160" s="144">
        <v>75</v>
      </c>
      <c r="W2160" s="144" t="str">
        <f t="shared" si="262"/>
        <v>Active</v>
      </c>
      <c r="X2160" s="144">
        <v>2225</v>
      </c>
      <c r="Y2160" s="157" t="s">
        <v>70</v>
      </c>
      <c r="Z2160" s="386">
        <v>1</v>
      </c>
      <c r="AA2160" s="386">
        <v>1</v>
      </c>
      <c r="AB2160" s="387" t="s">
        <v>62</v>
      </c>
      <c r="AC2160" s="157"/>
    </row>
    <row r="2161" spans="9:29">
      <c r="I2161" s="342">
        <v>2</v>
      </c>
      <c r="J2161" s="144" t="str">
        <f t="shared" si="260"/>
        <v>SMALL</v>
      </c>
      <c r="K2161" s="144" t="str">
        <f t="shared" si="261"/>
        <v>SMALL</v>
      </c>
      <c r="L2161" s="144" t="str" cm="1">
        <f t="array" ref="L2161">_xlfn.IFS(I2161&lt;=2,"SMALL",I2161&lt;=5,"MEDIUM",I2161&gt;5,"LARGE")</f>
        <v>SMALL</v>
      </c>
      <c r="M2161" s="144" t="str">
        <f t="shared" si="258"/>
        <v>NO</v>
      </c>
      <c r="N2161" s="374">
        <v>4.8899999999999997</v>
      </c>
      <c r="O2161" s="374">
        <f t="shared" si="259"/>
        <v>5</v>
      </c>
      <c r="P2161" s="158" t="str" cm="1">
        <f t="array" ref="P2161">_xlfn.SWITCH(ROUND(N2161,0),5,"Excellent",4,"Good",3,"ok","Bad")</f>
        <v>Excellent</v>
      </c>
      <c r="Q2161" s="144">
        <v>37</v>
      </c>
      <c r="R2161" s="385">
        <v>42614</v>
      </c>
      <c r="S2161" s="385">
        <v>43676</v>
      </c>
      <c r="T2161" s="144">
        <v>2335</v>
      </c>
      <c r="U2161" s="144" t="s">
        <v>60</v>
      </c>
      <c r="V2161" s="144">
        <v>363</v>
      </c>
      <c r="W2161" s="144" t="str">
        <f t="shared" si="262"/>
        <v>Active</v>
      </c>
      <c r="X2161" s="144">
        <v>2335</v>
      </c>
      <c r="Y2161" s="157" t="s">
        <v>61</v>
      </c>
      <c r="Z2161" s="386">
        <v>1</v>
      </c>
      <c r="AA2161" s="386">
        <v>1</v>
      </c>
      <c r="AB2161" s="387" t="s">
        <v>62</v>
      </c>
      <c r="AC2161" s="157"/>
    </row>
    <row r="2162" spans="9:29">
      <c r="I2162" s="342">
        <v>8</v>
      </c>
      <c r="J2162" s="144" t="str">
        <f t="shared" si="260"/>
        <v>LARGE</v>
      </c>
      <c r="K2162" s="144" t="str">
        <f t="shared" si="261"/>
        <v>LARGE</v>
      </c>
      <c r="L2162" s="144" t="str" cm="1">
        <f t="array" ref="L2162">_xlfn.IFS(I2162&lt;=2,"SMALL",I2162&lt;=5,"MEDIUM",I2162&gt;5,"LARGE")</f>
        <v>LARGE</v>
      </c>
      <c r="M2162" s="144" t="str">
        <f t="shared" si="258"/>
        <v>YES</v>
      </c>
      <c r="N2162" s="374">
        <v>4.8</v>
      </c>
      <c r="O2162" s="374">
        <f t="shared" si="259"/>
        <v>5</v>
      </c>
      <c r="P2162" s="158" t="str" cm="1">
        <f t="array" ref="P2162">_xlfn.SWITCH(ROUND(N2162,0),5,"Excellent",4,"Good",3,"ok","Bad")</f>
        <v>Excellent</v>
      </c>
      <c r="Q2162" s="144">
        <v>109</v>
      </c>
      <c r="R2162" s="385">
        <v>42590</v>
      </c>
      <c r="S2162" s="385">
        <v>44007</v>
      </c>
      <c r="T2162" s="144">
        <v>636</v>
      </c>
      <c r="U2162" s="144" t="s">
        <v>69</v>
      </c>
      <c r="V2162" s="144">
        <v>103</v>
      </c>
      <c r="W2162" s="144" t="str">
        <f t="shared" si="262"/>
        <v>Active</v>
      </c>
      <c r="X2162" s="144">
        <v>636</v>
      </c>
      <c r="Y2162" s="157" t="s">
        <v>61</v>
      </c>
      <c r="Z2162" s="386">
        <v>1</v>
      </c>
      <c r="AA2162" s="386">
        <v>0.82</v>
      </c>
      <c r="AB2162" s="387" t="s">
        <v>62</v>
      </c>
      <c r="AC2162" s="157"/>
    </row>
    <row r="2163" spans="9:29">
      <c r="I2163" s="342">
        <v>5</v>
      </c>
      <c r="J2163" s="144" t="str">
        <f t="shared" si="260"/>
        <v>LARGE</v>
      </c>
      <c r="K2163" s="144" t="str">
        <f t="shared" si="261"/>
        <v>MEDIUM</v>
      </c>
      <c r="L2163" s="144" t="str" cm="1">
        <f t="array" ref="L2163">_xlfn.IFS(I2163&lt;=2,"SMALL",I2163&lt;=5,"MEDIUM",I2163&gt;5,"LARGE")</f>
        <v>MEDIUM</v>
      </c>
      <c r="M2163" s="144" t="str">
        <f t="shared" si="258"/>
        <v>YES</v>
      </c>
      <c r="N2163" s="374">
        <v>4.91</v>
      </c>
      <c r="O2163" s="374">
        <f t="shared" si="259"/>
        <v>5</v>
      </c>
      <c r="P2163" s="158" t="str" cm="1">
        <f t="array" ref="P2163">_xlfn.SWITCH(ROUND(N2163,0),5,"Excellent",4,"Good",3,"ok","Bad")</f>
        <v>Excellent</v>
      </c>
      <c r="Q2163" s="144">
        <v>141</v>
      </c>
      <c r="R2163" s="385">
        <v>42940</v>
      </c>
      <c r="S2163" s="385">
        <v>43913</v>
      </c>
      <c r="T2163" s="144">
        <v>98</v>
      </c>
      <c r="U2163" s="144" t="s">
        <v>69</v>
      </c>
      <c r="V2163" s="144">
        <v>110</v>
      </c>
      <c r="W2163" s="144" t="str">
        <f t="shared" si="262"/>
        <v>Active</v>
      </c>
      <c r="X2163" s="144">
        <v>98</v>
      </c>
      <c r="Y2163" s="157" t="s">
        <v>70</v>
      </c>
      <c r="Z2163" s="386">
        <v>1</v>
      </c>
      <c r="AA2163" s="386">
        <v>0.78</v>
      </c>
      <c r="AB2163" s="387" t="s">
        <v>62</v>
      </c>
      <c r="AC2163" s="157"/>
    </row>
    <row r="2164" spans="9:29">
      <c r="I2164" s="342">
        <v>2</v>
      </c>
      <c r="J2164" s="144" t="str">
        <f t="shared" si="260"/>
        <v>SMALL</v>
      </c>
      <c r="K2164" s="144" t="str">
        <f t="shared" si="261"/>
        <v>SMALL</v>
      </c>
      <c r="L2164" s="144" t="str" cm="1">
        <f t="array" ref="L2164">_xlfn.IFS(I2164&lt;=2,"SMALL",I2164&lt;=5,"MEDIUM",I2164&gt;5,"LARGE")</f>
        <v>SMALL</v>
      </c>
      <c r="M2164" s="144" t="str">
        <f t="shared" si="258"/>
        <v>YES</v>
      </c>
      <c r="N2164" s="374">
        <v>4.8899999999999997</v>
      </c>
      <c r="O2164" s="374">
        <f t="shared" si="259"/>
        <v>5</v>
      </c>
      <c r="P2164" s="158" t="str" cm="1">
        <f t="array" ref="P2164">_xlfn.SWITCH(ROUND(N2164,0),5,"Excellent",4,"Good",3,"ok","Bad")</f>
        <v>Excellent</v>
      </c>
      <c r="Q2164" s="144">
        <v>141</v>
      </c>
      <c r="R2164" s="385">
        <v>42584</v>
      </c>
      <c r="S2164" s="385">
        <v>44025</v>
      </c>
      <c r="T2164" s="144">
        <v>2084</v>
      </c>
      <c r="U2164" s="144" t="s">
        <v>60</v>
      </c>
      <c r="V2164" s="144">
        <v>15</v>
      </c>
      <c r="W2164" s="144" t="str">
        <f t="shared" si="262"/>
        <v>Active</v>
      </c>
      <c r="X2164" s="144">
        <v>2084</v>
      </c>
      <c r="Y2164" s="157" t="s">
        <v>64</v>
      </c>
      <c r="Z2164" s="386">
        <v>1</v>
      </c>
      <c r="AA2164" s="386">
        <v>0.89</v>
      </c>
      <c r="AB2164" s="387" t="s">
        <v>65</v>
      </c>
      <c r="AC2164" s="157"/>
    </row>
    <row r="2165" spans="9:29">
      <c r="I2165" s="342">
        <v>1</v>
      </c>
      <c r="J2165" s="144" t="str">
        <f t="shared" si="260"/>
        <v>SMALL</v>
      </c>
      <c r="K2165" s="144" t="str">
        <f t="shared" si="261"/>
        <v>SMALL</v>
      </c>
      <c r="L2165" s="144" t="str" cm="1">
        <f t="array" ref="L2165">_xlfn.IFS(I2165&lt;=2,"SMALL",I2165&lt;=5,"MEDIUM",I2165&gt;5,"LARGE")</f>
        <v>SMALL</v>
      </c>
      <c r="M2165" s="144" t="str">
        <f t="shared" si="258"/>
        <v>NO</v>
      </c>
      <c r="N2165" s="374">
        <v>4.3</v>
      </c>
      <c r="O2165" s="374">
        <f t="shared" si="259"/>
        <v>4</v>
      </c>
      <c r="P2165" s="158" t="str" cm="1">
        <f t="array" ref="P2165">_xlfn.SWITCH(ROUND(N2165,0),5,"Excellent",4,"Good",3,"ok","Bad")</f>
        <v>Good</v>
      </c>
      <c r="Q2165" s="144">
        <v>10</v>
      </c>
      <c r="R2165" s="385">
        <v>42606</v>
      </c>
      <c r="S2165" s="385">
        <v>43035</v>
      </c>
      <c r="T2165" s="144">
        <v>782</v>
      </c>
      <c r="U2165" s="144" t="s">
        <v>73</v>
      </c>
      <c r="V2165" s="144">
        <v>365</v>
      </c>
      <c r="W2165" s="144" t="str">
        <f t="shared" si="262"/>
        <v>Active</v>
      </c>
      <c r="X2165" s="144">
        <v>782</v>
      </c>
      <c r="Y2165" s="157" t="s">
        <v>61</v>
      </c>
      <c r="Z2165" s="386">
        <v>1</v>
      </c>
      <c r="AA2165" s="386">
        <v>1</v>
      </c>
      <c r="AB2165" s="387" t="s">
        <v>65</v>
      </c>
      <c r="AC2165" s="157"/>
    </row>
    <row r="2166" spans="9:29">
      <c r="I2166" s="342">
        <v>2</v>
      </c>
      <c r="J2166" s="144" t="str">
        <f t="shared" si="260"/>
        <v>SMALL</v>
      </c>
      <c r="K2166" s="144" t="str">
        <f t="shared" si="261"/>
        <v>SMALL</v>
      </c>
      <c r="L2166" s="144" t="str" cm="1">
        <f t="array" ref="L2166">_xlfn.IFS(I2166&lt;=2,"SMALL",I2166&lt;=5,"MEDIUM",I2166&gt;5,"LARGE")</f>
        <v>SMALL</v>
      </c>
      <c r="M2166" s="144" t="str">
        <f t="shared" si="258"/>
        <v>YES</v>
      </c>
      <c r="N2166" s="374">
        <v>4.92</v>
      </c>
      <c r="O2166" s="374">
        <f t="shared" si="259"/>
        <v>5</v>
      </c>
      <c r="P2166" s="158" t="str" cm="1">
        <f t="array" ref="P2166">_xlfn.SWITCH(ROUND(N2166,0),5,"Excellent",4,"Good",3,"ok","Bad")</f>
        <v>Excellent</v>
      </c>
      <c r="Q2166" s="144">
        <v>153</v>
      </c>
      <c r="R2166" s="385">
        <v>42635</v>
      </c>
      <c r="S2166" s="385">
        <v>43901</v>
      </c>
      <c r="T2166" s="144">
        <v>2358</v>
      </c>
      <c r="U2166" s="144" t="s">
        <v>69</v>
      </c>
      <c r="V2166" s="144">
        <v>321</v>
      </c>
      <c r="W2166" s="144" t="str">
        <f t="shared" si="262"/>
        <v>Active</v>
      </c>
      <c r="X2166" s="144">
        <v>2358</v>
      </c>
      <c r="Y2166" s="157" t="s">
        <v>61</v>
      </c>
      <c r="Z2166" s="386">
        <v>1</v>
      </c>
      <c r="AA2166" s="386">
        <v>0.96</v>
      </c>
      <c r="AB2166" s="387" t="s">
        <v>62</v>
      </c>
      <c r="AC2166" s="157"/>
    </row>
    <row r="2167" spans="9:29">
      <c r="I2167" s="342">
        <v>2</v>
      </c>
      <c r="J2167" s="144" t="str">
        <f t="shared" si="260"/>
        <v>SMALL</v>
      </c>
      <c r="K2167" s="144" t="str">
        <f t="shared" si="261"/>
        <v>SMALL</v>
      </c>
      <c r="L2167" s="144" t="str" cm="1">
        <f t="array" ref="L2167">_xlfn.IFS(I2167&lt;=2,"SMALL",I2167&lt;=5,"MEDIUM",I2167&gt;5,"LARGE")</f>
        <v>SMALL</v>
      </c>
      <c r="M2167" s="144" t="str">
        <f t="shared" si="258"/>
        <v>NO</v>
      </c>
      <c r="N2167" s="374">
        <v>4.82</v>
      </c>
      <c r="O2167" s="374">
        <f t="shared" si="259"/>
        <v>5</v>
      </c>
      <c r="P2167" s="158" t="str" cm="1">
        <f t="array" ref="P2167">_xlfn.SWITCH(ROUND(N2167,0),5,"Excellent",4,"Good",3,"ok","Bad")</f>
        <v>Excellent</v>
      </c>
      <c r="Q2167" s="144">
        <v>45</v>
      </c>
      <c r="R2167" s="385">
        <v>42991</v>
      </c>
      <c r="S2167" s="385">
        <v>43832</v>
      </c>
      <c r="T2167" s="144">
        <v>2946</v>
      </c>
      <c r="U2167" s="144" t="s">
        <v>60</v>
      </c>
      <c r="V2167" s="144">
        <v>352</v>
      </c>
      <c r="W2167" s="144" t="str">
        <f t="shared" si="262"/>
        <v>Active</v>
      </c>
      <c r="X2167" s="144">
        <v>2946</v>
      </c>
      <c r="Y2167" s="157" t="s">
        <v>61</v>
      </c>
      <c r="Z2167" s="386">
        <v>1</v>
      </c>
      <c r="AA2167" s="386">
        <v>0.5</v>
      </c>
      <c r="AB2167" s="387" t="s">
        <v>65</v>
      </c>
      <c r="AC2167" s="157"/>
    </row>
    <row r="2168" spans="9:29">
      <c r="I2168" s="342">
        <v>7</v>
      </c>
      <c r="J2168" s="144" t="str">
        <f t="shared" si="260"/>
        <v>LARGE</v>
      </c>
      <c r="K2168" s="144" t="str">
        <f t="shared" si="261"/>
        <v>LARGE</v>
      </c>
      <c r="L2168" s="144" t="str" cm="1">
        <f t="array" ref="L2168">_xlfn.IFS(I2168&lt;=2,"SMALL",I2168&lt;=5,"MEDIUM",I2168&gt;5,"LARGE")</f>
        <v>LARGE</v>
      </c>
      <c r="M2168" s="144" t="str">
        <f t="shared" si="258"/>
        <v>NO</v>
      </c>
      <c r="N2168" s="374">
        <v>4.66</v>
      </c>
      <c r="O2168" s="374">
        <f t="shared" si="259"/>
        <v>5</v>
      </c>
      <c r="P2168" s="158" t="str" cm="1">
        <f t="array" ref="P2168">_xlfn.SWITCH(ROUND(N2168,0),5,"Excellent",4,"Good",3,"ok","Bad")</f>
        <v>Excellent</v>
      </c>
      <c r="Q2168" s="144">
        <v>151</v>
      </c>
      <c r="R2168" s="385">
        <v>42623</v>
      </c>
      <c r="S2168" s="385">
        <v>43898</v>
      </c>
      <c r="T2168" s="144">
        <v>2943</v>
      </c>
      <c r="U2168" s="144" t="s">
        <v>69</v>
      </c>
      <c r="V2168" s="144">
        <v>322</v>
      </c>
      <c r="W2168" s="144" t="str">
        <f t="shared" si="262"/>
        <v>Active</v>
      </c>
      <c r="X2168" s="144">
        <v>2943</v>
      </c>
      <c r="Y2168" s="157" t="s">
        <v>70</v>
      </c>
      <c r="Z2168" s="386">
        <v>1</v>
      </c>
      <c r="AA2168" s="386">
        <v>0.96</v>
      </c>
      <c r="AB2168" s="387" t="s">
        <v>62</v>
      </c>
      <c r="AC2168" s="157"/>
    </row>
    <row r="2169" spans="9:29">
      <c r="I2169" s="342">
        <v>3</v>
      </c>
      <c r="J2169" s="144" t="str">
        <f t="shared" si="260"/>
        <v>LARGE</v>
      </c>
      <c r="K2169" s="144" t="str">
        <f t="shared" si="261"/>
        <v>MEDIUM</v>
      </c>
      <c r="L2169" s="144" t="str" cm="1">
        <f t="array" ref="L2169">_xlfn.IFS(I2169&lt;=2,"SMALL",I2169&lt;=5,"MEDIUM",I2169&gt;5,"LARGE")</f>
        <v>MEDIUM</v>
      </c>
      <c r="M2169" s="144" t="str">
        <f t="shared" si="258"/>
        <v>NO</v>
      </c>
      <c r="N2169" s="374">
        <v>4.66</v>
      </c>
      <c r="O2169" s="374">
        <f t="shared" si="259"/>
        <v>5</v>
      </c>
      <c r="P2169" s="158" t="str" cm="1">
        <f t="array" ref="P2169">_xlfn.SWITCH(ROUND(N2169,0),5,"Excellent",4,"Good",3,"ok","Bad")</f>
        <v>Excellent</v>
      </c>
      <c r="Q2169" s="144">
        <v>38</v>
      </c>
      <c r="R2169" s="385">
        <v>42603</v>
      </c>
      <c r="S2169" s="385">
        <v>43765</v>
      </c>
      <c r="T2169" s="144">
        <v>2950</v>
      </c>
      <c r="U2169" s="144" t="s">
        <v>69</v>
      </c>
      <c r="V2169" s="144">
        <v>289</v>
      </c>
      <c r="W2169" s="144" t="str">
        <f t="shared" si="262"/>
        <v>Active</v>
      </c>
      <c r="X2169" s="144">
        <v>2950</v>
      </c>
      <c r="Y2169" s="157" t="s">
        <v>70</v>
      </c>
      <c r="Z2169" s="386">
        <v>1</v>
      </c>
      <c r="AA2169" s="386">
        <v>0.64</v>
      </c>
      <c r="AB2169" s="387" t="s">
        <v>62</v>
      </c>
      <c r="AC2169" s="157"/>
    </row>
    <row r="2170" spans="9:29">
      <c r="I2170" s="342">
        <v>1</v>
      </c>
      <c r="J2170" s="144" t="str">
        <f t="shared" si="260"/>
        <v>SMALL</v>
      </c>
      <c r="K2170" s="144" t="str">
        <f t="shared" si="261"/>
        <v>SMALL</v>
      </c>
      <c r="L2170" s="144" t="str" cm="1">
        <f t="array" ref="L2170">_xlfn.IFS(I2170&lt;=2,"SMALL",I2170&lt;=5,"MEDIUM",I2170&gt;5,"LARGE")</f>
        <v>SMALL</v>
      </c>
      <c r="M2170" s="144" t="str">
        <f t="shared" si="258"/>
        <v>NO</v>
      </c>
      <c r="N2170" s="374">
        <v>4.7699999999999996</v>
      </c>
      <c r="O2170" s="374">
        <f t="shared" si="259"/>
        <v>5</v>
      </c>
      <c r="P2170" s="158" t="str" cm="1">
        <f t="array" ref="P2170">_xlfn.SWITCH(ROUND(N2170,0),5,"Excellent",4,"Good",3,"ok","Bad")</f>
        <v>Excellent</v>
      </c>
      <c r="Q2170" s="144">
        <v>13</v>
      </c>
      <c r="R2170" s="385">
        <v>42629</v>
      </c>
      <c r="S2170" s="385">
        <v>43660</v>
      </c>
      <c r="T2170" s="144">
        <v>2482</v>
      </c>
      <c r="U2170" s="144" t="s">
        <v>60</v>
      </c>
      <c r="V2170" s="144">
        <v>365</v>
      </c>
      <c r="W2170" s="144" t="str">
        <f t="shared" si="262"/>
        <v>Active</v>
      </c>
      <c r="X2170" s="144">
        <v>2482</v>
      </c>
      <c r="Y2170" s="157" t="s">
        <v>64</v>
      </c>
      <c r="Z2170" s="386">
        <v>1</v>
      </c>
      <c r="AA2170" s="386">
        <v>0.97</v>
      </c>
      <c r="AB2170" s="387" t="s">
        <v>62</v>
      </c>
      <c r="AC2170" s="157"/>
    </row>
    <row r="2171" spans="9:29">
      <c r="I2171" s="342">
        <v>5</v>
      </c>
      <c r="J2171" s="144" t="str">
        <f t="shared" si="260"/>
        <v>LARGE</v>
      </c>
      <c r="K2171" s="144" t="str">
        <f t="shared" si="261"/>
        <v>MEDIUM</v>
      </c>
      <c r="L2171" s="144" t="str" cm="1">
        <f t="array" ref="L2171">_xlfn.IFS(I2171&lt;=2,"SMALL",I2171&lt;=5,"MEDIUM",I2171&gt;5,"LARGE")</f>
        <v>MEDIUM</v>
      </c>
      <c r="M2171" s="144" t="str">
        <f t="shared" si="258"/>
        <v>NO</v>
      </c>
      <c r="N2171" s="374">
        <v>4.88</v>
      </c>
      <c r="O2171" s="374">
        <f t="shared" si="259"/>
        <v>5</v>
      </c>
      <c r="P2171" s="158" t="str" cm="1">
        <f t="array" ref="P2171">_xlfn.SWITCH(ROUND(N2171,0),5,"Excellent",4,"Good",3,"ok","Bad")</f>
        <v>Excellent</v>
      </c>
      <c r="Q2171" s="144">
        <v>8</v>
      </c>
      <c r="R2171" s="385">
        <v>42586</v>
      </c>
      <c r="S2171" s="385">
        <v>43310</v>
      </c>
      <c r="T2171" s="144">
        <v>2496</v>
      </c>
      <c r="U2171" s="144" t="s">
        <v>69</v>
      </c>
      <c r="V2171" s="144">
        <v>331</v>
      </c>
      <c r="W2171" s="144" t="str">
        <f t="shared" si="262"/>
        <v>Active</v>
      </c>
      <c r="X2171" s="144">
        <v>2496</v>
      </c>
      <c r="Y2171" s="157" t="s">
        <v>70</v>
      </c>
      <c r="Z2171" s="386">
        <v>1</v>
      </c>
      <c r="AA2171" s="386">
        <v>0.97</v>
      </c>
      <c r="AB2171" s="387" t="s">
        <v>65</v>
      </c>
      <c r="AC2171" s="157"/>
    </row>
    <row r="2172" spans="9:29">
      <c r="I2172" s="342">
        <v>2</v>
      </c>
      <c r="J2172" s="144" t="str">
        <f t="shared" si="260"/>
        <v>SMALL</v>
      </c>
      <c r="K2172" s="144" t="str">
        <f t="shared" si="261"/>
        <v>SMALL</v>
      </c>
      <c r="L2172" s="144" t="str" cm="1">
        <f t="array" ref="L2172">_xlfn.IFS(I2172&lt;=2,"SMALL",I2172&lt;=5,"MEDIUM",I2172&gt;5,"LARGE")</f>
        <v>SMALL</v>
      </c>
      <c r="M2172" s="144" t="str">
        <f t="shared" si="258"/>
        <v>NO</v>
      </c>
      <c r="N2172" s="374">
        <v>4.8499999999999996</v>
      </c>
      <c r="O2172" s="374">
        <f t="shared" si="259"/>
        <v>5</v>
      </c>
      <c r="P2172" s="158" t="str" cm="1">
        <f t="array" ref="P2172">_xlfn.SWITCH(ROUND(N2172,0),5,"Excellent",4,"Good",3,"ok","Bad")</f>
        <v>Excellent</v>
      </c>
      <c r="Q2172" s="144">
        <v>13</v>
      </c>
      <c r="R2172" s="385">
        <v>43661</v>
      </c>
      <c r="S2172" s="385">
        <v>44054</v>
      </c>
      <c r="T2172" s="144">
        <v>2750</v>
      </c>
      <c r="U2172" s="144" t="s">
        <v>69</v>
      </c>
      <c r="V2172" s="144">
        <v>180</v>
      </c>
      <c r="W2172" s="144" t="str">
        <f t="shared" si="262"/>
        <v>Active</v>
      </c>
      <c r="X2172" s="144">
        <v>2750</v>
      </c>
      <c r="Y2172" s="157" t="s">
        <v>61</v>
      </c>
      <c r="Z2172" s="386">
        <v>1</v>
      </c>
      <c r="AA2172" s="386">
        <v>0.96</v>
      </c>
      <c r="AB2172" s="387" t="s">
        <v>62</v>
      </c>
      <c r="AC2172" s="157"/>
    </row>
    <row r="2173" spans="9:29">
      <c r="I2173" s="342">
        <v>2</v>
      </c>
      <c r="J2173" s="144" t="str">
        <f t="shared" si="260"/>
        <v>SMALL</v>
      </c>
      <c r="K2173" s="144" t="str">
        <f t="shared" si="261"/>
        <v>SMALL</v>
      </c>
      <c r="L2173" s="144" t="str" cm="1">
        <f t="array" ref="L2173">_xlfn.IFS(I2173&lt;=2,"SMALL",I2173&lt;=5,"MEDIUM",I2173&gt;5,"LARGE")</f>
        <v>SMALL</v>
      </c>
      <c r="M2173" s="144" t="str">
        <f t="shared" si="258"/>
        <v>NO</v>
      </c>
      <c r="N2173" s="374">
        <v>4.5</v>
      </c>
      <c r="O2173" s="374">
        <f t="shared" si="259"/>
        <v>5</v>
      </c>
      <c r="P2173" s="158" t="str" cm="1">
        <f t="array" ref="P2173">_xlfn.SWITCH(ROUND(N2173,0),5,"Excellent",4,"Good",3,"ok","Bad")</f>
        <v>Excellent</v>
      </c>
      <c r="Q2173" s="144">
        <v>12</v>
      </c>
      <c r="R2173" s="385">
        <v>42634</v>
      </c>
      <c r="S2173" s="385">
        <v>43885</v>
      </c>
      <c r="T2173" s="144">
        <v>2790</v>
      </c>
      <c r="U2173" s="144" t="s">
        <v>60</v>
      </c>
      <c r="V2173" s="144">
        <v>208</v>
      </c>
      <c r="W2173" s="144" t="str">
        <f t="shared" si="262"/>
        <v>Active</v>
      </c>
      <c r="X2173" s="144">
        <v>2790</v>
      </c>
      <c r="Y2173" s="157" t="s">
        <v>70</v>
      </c>
      <c r="Z2173" s="386">
        <v>1</v>
      </c>
      <c r="AA2173" s="386">
        <v>1</v>
      </c>
      <c r="AB2173" s="387" t="s">
        <v>62</v>
      </c>
      <c r="AC2173" s="157"/>
    </row>
    <row r="2174" spans="9:29">
      <c r="I2174" s="342">
        <v>2</v>
      </c>
      <c r="J2174" s="144" t="str">
        <f t="shared" si="260"/>
        <v>SMALL</v>
      </c>
      <c r="K2174" s="144" t="str">
        <f t="shared" si="261"/>
        <v>SMALL</v>
      </c>
      <c r="L2174" s="144" t="str" cm="1">
        <f t="array" ref="L2174">_xlfn.IFS(I2174&lt;=2,"SMALL",I2174&lt;=5,"MEDIUM",I2174&gt;5,"LARGE")</f>
        <v>SMALL</v>
      </c>
      <c r="M2174" s="144" t="str">
        <f t="shared" si="258"/>
        <v>NO</v>
      </c>
      <c r="N2174" s="374">
        <v>5</v>
      </c>
      <c r="O2174" s="374">
        <f t="shared" si="259"/>
        <v>5</v>
      </c>
      <c r="P2174" s="158" t="str" cm="1">
        <f t="array" ref="P2174">_xlfn.SWITCH(ROUND(N2174,0),5,"Excellent",4,"Good",3,"ok","Bad")</f>
        <v>Excellent</v>
      </c>
      <c r="Q2174" s="144">
        <v>16</v>
      </c>
      <c r="R2174" s="385">
        <v>42630</v>
      </c>
      <c r="S2174" s="385">
        <v>43909</v>
      </c>
      <c r="T2174" s="144">
        <v>2026</v>
      </c>
      <c r="U2174" s="144" t="s">
        <v>69</v>
      </c>
      <c r="V2174" s="144">
        <v>45</v>
      </c>
      <c r="W2174" s="144" t="str">
        <f t="shared" si="262"/>
        <v>Active</v>
      </c>
      <c r="X2174" s="144">
        <v>2026</v>
      </c>
      <c r="Y2174" s="157" t="s">
        <v>70</v>
      </c>
      <c r="Z2174" s="386">
        <v>1</v>
      </c>
      <c r="AA2174" s="386">
        <v>1</v>
      </c>
      <c r="AB2174" s="387" t="s">
        <v>65</v>
      </c>
      <c r="AC2174" s="157"/>
    </row>
    <row r="2175" spans="9:29">
      <c r="I2175" s="342">
        <v>2</v>
      </c>
      <c r="J2175" s="144" t="str">
        <f t="shared" si="260"/>
        <v>SMALL</v>
      </c>
      <c r="K2175" s="144" t="str">
        <f t="shared" si="261"/>
        <v>SMALL</v>
      </c>
      <c r="L2175" s="144" t="str" cm="1">
        <f t="array" ref="L2175">_xlfn.IFS(I2175&lt;=2,"SMALL",I2175&lt;=5,"MEDIUM",I2175&gt;5,"LARGE")</f>
        <v>SMALL</v>
      </c>
      <c r="M2175" s="144" t="str">
        <f t="shared" si="258"/>
        <v>YES</v>
      </c>
      <c r="N2175" s="374">
        <v>4.99</v>
      </c>
      <c r="O2175" s="374">
        <f t="shared" si="259"/>
        <v>5</v>
      </c>
      <c r="P2175" s="158" t="str" cm="1">
        <f t="array" ref="P2175">_xlfn.SWITCH(ROUND(N2175,0),5,"Excellent",4,"Good",3,"ok","Bad")</f>
        <v>Excellent</v>
      </c>
      <c r="Q2175" s="144">
        <v>123</v>
      </c>
      <c r="R2175" s="385">
        <v>42619</v>
      </c>
      <c r="S2175" s="385">
        <v>43970</v>
      </c>
      <c r="T2175" s="144">
        <v>1670</v>
      </c>
      <c r="U2175" s="144" t="s">
        <v>69</v>
      </c>
      <c r="V2175" s="144">
        <v>317</v>
      </c>
      <c r="W2175" s="144" t="str">
        <f t="shared" si="262"/>
        <v>Active</v>
      </c>
      <c r="X2175" s="144">
        <v>1670</v>
      </c>
      <c r="Y2175" s="157" t="s">
        <v>70</v>
      </c>
      <c r="Z2175" s="386">
        <v>1</v>
      </c>
      <c r="AA2175" s="386">
        <v>0.7</v>
      </c>
      <c r="AB2175" s="387" t="s">
        <v>62</v>
      </c>
      <c r="AC2175" s="157"/>
    </row>
    <row r="2176" spans="9:29">
      <c r="I2176" s="342">
        <v>4</v>
      </c>
      <c r="J2176" s="144" t="str">
        <f t="shared" si="260"/>
        <v>LARGE</v>
      </c>
      <c r="K2176" s="144" t="str">
        <f t="shared" si="261"/>
        <v>MEDIUM</v>
      </c>
      <c r="L2176" s="144" t="str" cm="1">
        <f t="array" ref="L2176">_xlfn.IFS(I2176&lt;=2,"SMALL",I2176&lt;=5,"MEDIUM",I2176&gt;5,"LARGE")</f>
        <v>MEDIUM</v>
      </c>
      <c r="M2176" s="144" t="str">
        <f t="shared" si="258"/>
        <v>YES</v>
      </c>
      <c r="N2176" s="374">
        <v>4.99</v>
      </c>
      <c r="O2176" s="374">
        <f t="shared" si="259"/>
        <v>5</v>
      </c>
      <c r="P2176" s="158" t="str" cm="1">
        <f t="array" ref="P2176">_xlfn.SWITCH(ROUND(N2176,0),5,"Excellent",4,"Good",3,"ok","Bad")</f>
        <v>Excellent</v>
      </c>
      <c r="Q2176" s="144">
        <v>163</v>
      </c>
      <c r="R2176" s="385">
        <v>42603</v>
      </c>
      <c r="S2176" s="385">
        <v>43901</v>
      </c>
      <c r="T2176" s="144">
        <v>641</v>
      </c>
      <c r="U2176" s="144" t="s">
        <v>69</v>
      </c>
      <c r="V2176" s="144">
        <v>336</v>
      </c>
      <c r="W2176" s="144" t="str">
        <f t="shared" si="262"/>
        <v>Active</v>
      </c>
      <c r="X2176" s="144">
        <v>641</v>
      </c>
      <c r="Y2176" s="157" t="s">
        <v>70</v>
      </c>
      <c r="Z2176" s="386">
        <v>1</v>
      </c>
      <c r="AA2176" s="386">
        <v>1</v>
      </c>
      <c r="AB2176" s="387" t="s">
        <v>62</v>
      </c>
      <c r="AC2176" s="157"/>
    </row>
    <row r="2177" spans="9:29">
      <c r="I2177" s="342">
        <v>1</v>
      </c>
      <c r="J2177" s="144" t="str">
        <f t="shared" si="260"/>
        <v>SMALL</v>
      </c>
      <c r="K2177" s="144" t="str">
        <f t="shared" si="261"/>
        <v>SMALL</v>
      </c>
      <c r="L2177" s="144" t="str" cm="1">
        <f t="array" ref="L2177">_xlfn.IFS(I2177&lt;=2,"SMALL",I2177&lt;=5,"MEDIUM",I2177&gt;5,"LARGE")</f>
        <v>SMALL</v>
      </c>
      <c r="M2177" s="144" t="str">
        <f t="shared" si="258"/>
        <v>NO</v>
      </c>
      <c r="N2177" s="374">
        <v>4.97</v>
      </c>
      <c r="O2177" s="374">
        <f t="shared" si="259"/>
        <v>5</v>
      </c>
      <c r="P2177" s="158" t="str" cm="1">
        <f t="array" ref="P2177">_xlfn.SWITCH(ROUND(N2177,0),5,"Excellent",4,"Good",3,"ok","Bad")</f>
        <v>Excellent</v>
      </c>
      <c r="Q2177" s="144">
        <v>74</v>
      </c>
      <c r="R2177" s="385">
        <v>42587</v>
      </c>
      <c r="S2177" s="385">
        <v>43891</v>
      </c>
      <c r="T2177" s="144">
        <v>29</v>
      </c>
      <c r="U2177" s="144" t="s">
        <v>73</v>
      </c>
      <c r="V2177" s="144">
        <v>6</v>
      </c>
      <c r="W2177" s="144" t="str">
        <f t="shared" si="262"/>
        <v>Active</v>
      </c>
      <c r="X2177" s="144">
        <v>29</v>
      </c>
      <c r="Y2177" s="157" t="s">
        <v>61</v>
      </c>
      <c r="Z2177" s="386">
        <v>1</v>
      </c>
      <c r="AA2177" s="386">
        <v>1</v>
      </c>
      <c r="AB2177" s="387" t="s">
        <v>62</v>
      </c>
      <c r="AC2177" s="157"/>
    </row>
    <row r="2178" spans="9:29">
      <c r="I2178" s="342">
        <v>4</v>
      </c>
      <c r="J2178" s="144" t="str">
        <f t="shared" si="260"/>
        <v>LARGE</v>
      </c>
      <c r="K2178" s="144" t="str">
        <f t="shared" si="261"/>
        <v>MEDIUM</v>
      </c>
      <c r="L2178" s="144" t="str" cm="1">
        <f t="array" ref="L2178">_xlfn.IFS(I2178&lt;=2,"SMALL",I2178&lt;=5,"MEDIUM",I2178&gt;5,"LARGE")</f>
        <v>MEDIUM</v>
      </c>
      <c r="M2178" s="144" t="str">
        <f t="shared" si="258"/>
        <v>NO</v>
      </c>
      <c r="N2178" s="374">
        <v>4.87</v>
      </c>
      <c r="O2178" s="374">
        <f t="shared" si="259"/>
        <v>5</v>
      </c>
      <c r="P2178" s="158" t="str" cm="1">
        <f t="array" ref="P2178">_xlfn.SWITCH(ROUND(N2178,0),5,"Excellent",4,"Good",3,"ok","Bad")</f>
        <v>Excellent</v>
      </c>
      <c r="Q2178" s="144">
        <v>15</v>
      </c>
      <c r="R2178" s="385">
        <v>42672</v>
      </c>
      <c r="S2178" s="385">
        <v>43870</v>
      </c>
      <c r="T2178" s="144">
        <v>814</v>
      </c>
      <c r="U2178" s="144" t="s">
        <v>69</v>
      </c>
      <c r="V2178" s="144">
        <v>277</v>
      </c>
      <c r="W2178" s="144" t="str">
        <f t="shared" si="262"/>
        <v>Active</v>
      </c>
      <c r="X2178" s="144">
        <v>814</v>
      </c>
      <c r="Y2178" s="157" t="s">
        <v>64</v>
      </c>
      <c r="Z2178" s="386">
        <v>0.5</v>
      </c>
      <c r="AA2178" s="386">
        <v>0.62</v>
      </c>
      <c r="AB2178" s="387" t="s">
        <v>65</v>
      </c>
      <c r="AC2178" s="157"/>
    </row>
    <row r="2179" spans="9:29">
      <c r="I2179" s="342">
        <v>4</v>
      </c>
      <c r="J2179" s="144" t="str">
        <f t="shared" si="260"/>
        <v>LARGE</v>
      </c>
      <c r="K2179" s="144" t="str">
        <f t="shared" si="261"/>
        <v>MEDIUM</v>
      </c>
      <c r="L2179" s="144" t="str" cm="1">
        <f t="array" ref="L2179">_xlfn.IFS(I2179&lt;=2,"SMALL",I2179&lt;=5,"MEDIUM",I2179&gt;5,"LARGE")</f>
        <v>MEDIUM</v>
      </c>
      <c r="M2179" s="144" t="str">
        <f t="shared" si="258"/>
        <v>YES</v>
      </c>
      <c r="N2179" s="374">
        <v>4.96</v>
      </c>
      <c r="O2179" s="374">
        <f t="shared" si="259"/>
        <v>5</v>
      </c>
      <c r="P2179" s="158" t="str" cm="1">
        <f t="array" ref="P2179">_xlfn.SWITCH(ROUND(N2179,0),5,"Excellent",4,"Good",3,"ok","Bad")</f>
        <v>Excellent</v>
      </c>
      <c r="Q2179" s="144">
        <v>138</v>
      </c>
      <c r="R2179" s="385">
        <v>42701</v>
      </c>
      <c r="S2179" s="385">
        <v>44046</v>
      </c>
      <c r="T2179" s="144">
        <v>2953</v>
      </c>
      <c r="U2179" s="144" t="s">
        <v>60</v>
      </c>
      <c r="V2179" s="144">
        <v>365</v>
      </c>
      <c r="W2179" s="144" t="str">
        <f t="shared" si="262"/>
        <v>Active</v>
      </c>
      <c r="X2179" s="144">
        <v>2953</v>
      </c>
      <c r="Y2179" s="157" t="s">
        <v>122</v>
      </c>
      <c r="Z2179" s="386">
        <v>0.4</v>
      </c>
      <c r="AA2179" s="386">
        <v>0.97</v>
      </c>
      <c r="AB2179" s="387" t="s">
        <v>62</v>
      </c>
      <c r="AC2179" s="157"/>
    </row>
    <row r="2180" spans="9:29">
      <c r="I2180" s="342">
        <v>2</v>
      </c>
      <c r="J2180" s="144" t="str">
        <f t="shared" si="260"/>
        <v>SMALL</v>
      </c>
      <c r="K2180" s="144" t="str">
        <f t="shared" si="261"/>
        <v>SMALL</v>
      </c>
      <c r="L2180" s="144" t="str" cm="1">
        <f t="array" ref="L2180">_xlfn.IFS(I2180&lt;=2,"SMALL",I2180&lt;=5,"MEDIUM",I2180&gt;5,"LARGE")</f>
        <v>SMALL</v>
      </c>
      <c r="M2180" s="144" t="str">
        <f t="shared" si="258"/>
        <v>NO</v>
      </c>
      <c r="N2180" s="374">
        <v>4.99</v>
      </c>
      <c r="O2180" s="374">
        <f t="shared" si="259"/>
        <v>5</v>
      </c>
      <c r="P2180" s="158" t="str" cm="1">
        <f t="array" ref="P2180">_xlfn.SWITCH(ROUND(N2180,0),5,"Excellent",4,"Good",3,"ok","Bad")</f>
        <v>Excellent</v>
      </c>
      <c r="Q2180" s="144">
        <v>74</v>
      </c>
      <c r="R2180" s="385">
        <v>42604</v>
      </c>
      <c r="S2180" s="385">
        <v>43903</v>
      </c>
      <c r="T2180" s="144">
        <v>1406</v>
      </c>
      <c r="U2180" s="144" t="s">
        <v>60</v>
      </c>
      <c r="V2180" s="144">
        <v>134</v>
      </c>
      <c r="W2180" s="144" t="str">
        <f t="shared" si="262"/>
        <v>Active</v>
      </c>
      <c r="X2180" s="144">
        <v>1406</v>
      </c>
      <c r="Y2180" s="157" t="s">
        <v>61</v>
      </c>
      <c r="Z2180" s="386">
        <v>1</v>
      </c>
      <c r="AA2180" s="386">
        <v>0.71</v>
      </c>
      <c r="AB2180" s="387" t="s">
        <v>65</v>
      </c>
      <c r="AC2180" s="157"/>
    </row>
    <row r="2181" spans="9:29">
      <c r="I2181" s="342">
        <v>5</v>
      </c>
      <c r="J2181" s="144" t="str">
        <f t="shared" si="260"/>
        <v>LARGE</v>
      </c>
      <c r="K2181" s="144" t="str">
        <f t="shared" si="261"/>
        <v>MEDIUM</v>
      </c>
      <c r="L2181" s="144" t="str" cm="1">
        <f t="array" ref="L2181">_xlfn.IFS(I2181&lt;=2,"SMALL",I2181&lt;=5,"MEDIUM",I2181&gt;5,"LARGE")</f>
        <v>MEDIUM</v>
      </c>
      <c r="M2181" s="144" t="str">
        <f t="shared" ref="M2181:M2244" si="263">IF(AND(N2181&gt;=4.8,Q2181&gt;100),"YES","NO")</f>
        <v>YES</v>
      </c>
      <c r="N2181" s="374">
        <v>4.8899999999999997</v>
      </c>
      <c r="O2181" s="374">
        <f t="shared" ref="O2181:O2244" si="264">ROUND(N2181,0)</f>
        <v>5</v>
      </c>
      <c r="P2181" s="158" t="str" cm="1">
        <f t="array" ref="P2181">_xlfn.SWITCH(ROUND(N2181,0),5,"Excellent",4,"Good",3,"ok","Bad")</f>
        <v>Excellent</v>
      </c>
      <c r="Q2181" s="144">
        <v>115</v>
      </c>
      <c r="R2181" s="385">
        <v>42589</v>
      </c>
      <c r="S2181" s="385">
        <v>43905</v>
      </c>
      <c r="T2181" s="144">
        <v>642</v>
      </c>
      <c r="U2181" s="144" t="s">
        <v>69</v>
      </c>
      <c r="V2181" s="144">
        <v>0</v>
      </c>
      <c r="W2181" s="144" t="str">
        <f t="shared" si="262"/>
        <v>Inactive</v>
      </c>
      <c r="X2181" s="144">
        <v>642</v>
      </c>
      <c r="Y2181" s="157" t="s">
        <v>70</v>
      </c>
      <c r="Z2181" s="386">
        <v>0.99</v>
      </c>
      <c r="AA2181" s="386">
        <v>0.96</v>
      </c>
      <c r="AB2181" s="387" t="s">
        <v>65</v>
      </c>
      <c r="AC2181" s="157"/>
    </row>
    <row r="2182" spans="9:29">
      <c r="I2182" s="342">
        <v>1</v>
      </c>
      <c r="J2182" s="144" t="str">
        <f t="shared" ref="J2182:J2245" si="265">IF(I2182&lt;=2,"SMALL","LARGE")</f>
        <v>SMALL</v>
      </c>
      <c r="K2182" s="144" t="str">
        <f t="shared" ref="K2182:K2245" si="266">IF(I2182&lt;=2,"SMALL",IF(I2182&lt;=5,"MEDIUM","LARGE"))</f>
        <v>SMALL</v>
      </c>
      <c r="L2182" s="144" t="str" cm="1">
        <f t="array" ref="L2182">_xlfn.IFS(I2182&lt;=2,"SMALL",I2182&lt;=5,"MEDIUM",I2182&gt;5,"LARGE")</f>
        <v>SMALL</v>
      </c>
      <c r="M2182" s="144" t="str">
        <f t="shared" si="263"/>
        <v>NO</v>
      </c>
      <c r="N2182" s="374">
        <v>4.7</v>
      </c>
      <c r="O2182" s="374">
        <f t="shared" si="264"/>
        <v>5</v>
      </c>
      <c r="P2182" s="158" t="str" cm="1">
        <f t="array" ref="P2182">_xlfn.SWITCH(ROUND(N2182,0),5,"Excellent",4,"Good",3,"ok","Bad")</f>
        <v>Excellent</v>
      </c>
      <c r="Q2182" s="144">
        <v>70</v>
      </c>
      <c r="R2182" s="385">
        <v>42595</v>
      </c>
      <c r="S2182" s="385">
        <v>43791</v>
      </c>
      <c r="T2182" s="144">
        <v>642</v>
      </c>
      <c r="U2182" s="144" t="s">
        <v>60</v>
      </c>
      <c r="V2182" s="144">
        <v>89</v>
      </c>
      <c r="W2182" s="144" t="str">
        <f t="shared" ref="W2182:W2245" si="267">IF(NOT(V2182=0),"Active","Inactive")</f>
        <v>Active</v>
      </c>
      <c r="X2182" s="144">
        <v>642</v>
      </c>
      <c r="Y2182" s="157" t="s">
        <v>61</v>
      </c>
      <c r="Z2182" s="386">
        <v>1</v>
      </c>
      <c r="AA2182" s="386">
        <v>1</v>
      </c>
      <c r="AB2182" s="387" t="s">
        <v>65</v>
      </c>
      <c r="AC2182" s="157"/>
    </row>
    <row r="2183" spans="9:29">
      <c r="I2183" s="342">
        <v>2</v>
      </c>
      <c r="J2183" s="144" t="str">
        <f t="shared" si="265"/>
        <v>SMALL</v>
      </c>
      <c r="K2183" s="144" t="str">
        <f t="shared" si="266"/>
        <v>SMALL</v>
      </c>
      <c r="L2183" s="144" t="str" cm="1">
        <f t="array" ref="L2183">_xlfn.IFS(I2183&lt;=2,"SMALL",I2183&lt;=5,"MEDIUM",I2183&gt;5,"LARGE")</f>
        <v>SMALL</v>
      </c>
      <c r="M2183" s="144" t="str">
        <f t="shared" si="263"/>
        <v>NO</v>
      </c>
      <c r="N2183" s="374">
        <v>4.9800000000000004</v>
      </c>
      <c r="O2183" s="374">
        <f t="shared" si="264"/>
        <v>5</v>
      </c>
      <c r="P2183" s="158" t="str" cm="1">
        <f t="array" ref="P2183">_xlfn.SWITCH(ROUND(N2183,0),5,"Excellent",4,"Good",3,"ok","Bad")</f>
        <v>Excellent</v>
      </c>
      <c r="Q2183" s="144">
        <v>60</v>
      </c>
      <c r="R2183" s="385">
        <v>42605</v>
      </c>
      <c r="S2183" s="385">
        <v>43893</v>
      </c>
      <c r="T2183" s="144">
        <v>2688</v>
      </c>
      <c r="U2183" s="144" t="s">
        <v>69</v>
      </c>
      <c r="V2183" s="144">
        <v>0</v>
      </c>
      <c r="W2183" s="144" t="str">
        <f t="shared" si="267"/>
        <v>Inactive</v>
      </c>
      <c r="X2183" s="144">
        <v>2688</v>
      </c>
      <c r="Y2183" s="157" t="s">
        <v>70</v>
      </c>
      <c r="Z2183" s="386">
        <v>1</v>
      </c>
      <c r="AA2183" s="386">
        <v>0.92</v>
      </c>
      <c r="AB2183" s="387" t="s">
        <v>62</v>
      </c>
      <c r="AC2183" s="157"/>
    </row>
    <row r="2184" spans="9:29">
      <c r="I2184" s="342">
        <v>2</v>
      </c>
      <c r="J2184" s="144" t="str">
        <f t="shared" si="265"/>
        <v>SMALL</v>
      </c>
      <c r="K2184" s="144" t="str">
        <f t="shared" si="266"/>
        <v>SMALL</v>
      </c>
      <c r="L2184" s="144" t="str" cm="1">
        <f t="array" ref="L2184">_xlfn.IFS(I2184&lt;=2,"SMALL",I2184&lt;=5,"MEDIUM",I2184&gt;5,"LARGE")</f>
        <v>SMALL</v>
      </c>
      <c r="M2184" s="144" t="str">
        <f t="shared" si="263"/>
        <v>YES</v>
      </c>
      <c r="N2184" s="374">
        <v>4.9800000000000004</v>
      </c>
      <c r="O2184" s="374">
        <f t="shared" si="264"/>
        <v>5</v>
      </c>
      <c r="P2184" s="158" t="str" cm="1">
        <f t="array" ref="P2184">_xlfn.SWITCH(ROUND(N2184,0),5,"Excellent",4,"Good",3,"ok","Bad")</f>
        <v>Excellent</v>
      </c>
      <c r="Q2184" s="144">
        <v>112</v>
      </c>
      <c r="R2184" s="385">
        <v>42607</v>
      </c>
      <c r="S2184" s="385">
        <v>43905</v>
      </c>
      <c r="T2184" s="144">
        <v>1858</v>
      </c>
      <c r="U2184" s="144" t="s">
        <v>60</v>
      </c>
      <c r="V2184" s="144">
        <v>30</v>
      </c>
      <c r="W2184" s="144" t="str">
        <f t="shared" si="267"/>
        <v>Active</v>
      </c>
      <c r="X2184" s="144">
        <v>1858</v>
      </c>
      <c r="Y2184" s="157" t="s">
        <v>70</v>
      </c>
      <c r="Z2184" s="386">
        <v>1</v>
      </c>
      <c r="AA2184" s="386">
        <v>0.91</v>
      </c>
      <c r="AB2184" s="387" t="s">
        <v>62</v>
      </c>
      <c r="AC2184" s="157"/>
    </row>
    <row r="2185" spans="9:29">
      <c r="I2185" s="342">
        <v>2</v>
      </c>
      <c r="J2185" s="144" t="str">
        <f t="shared" si="265"/>
        <v>SMALL</v>
      </c>
      <c r="K2185" s="144" t="str">
        <f t="shared" si="266"/>
        <v>SMALL</v>
      </c>
      <c r="L2185" s="144" t="str" cm="1">
        <f t="array" ref="L2185">_xlfn.IFS(I2185&lt;=2,"SMALL",I2185&lt;=5,"MEDIUM",I2185&gt;5,"LARGE")</f>
        <v>SMALL</v>
      </c>
      <c r="M2185" s="144" t="str">
        <f t="shared" si="263"/>
        <v>YES</v>
      </c>
      <c r="N2185" s="374">
        <v>4.92</v>
      </c>
      <c r="O2185" s="374">
        <f t="shared" si="264"/>
        <v>5</v>
      </c>
      <c r="P2185" s="158" t="str" cm="1">
        <f t="array" ref="P2185">_xlfn.SWITCH(ROUND(N2185,0),5,"Excellent",4,"Good",3,"ok","Bad")</f>
        <v>Excellent</v>
      </c>
      <c r="Q2185" s="144">
        <v>119</v>
      </c>
      <c r="R2185" s="385">
        <v>42596</v>
      </c>
      <c r="S2185" s="385">
        <v>43908</v>
      </c>
      <c r="T2185" s="144">
        <v>1572</v>
      </c>
      <c r="U2185" s="144" t="s">
        <v>60</v>
      </c>
      <c r="V2185" s="144">
        <v>25</v>
      </c>
      <c r="W2185" s="144" t="str">
        <f t="shared" si="267"/>
        <v>Active</v>
      </c>
      <c r="X2185" s="144">
        <v>1572</v>
      </c>
      <c r="Y2185" s="157" t="s">
        <v>70</v>
      </c>
      <c r="Z2185" s="386">
        <v>1</v>
      </c>
      <c r="AA2185" s="386">
        <v>1</v>
      </c>
      <c r="AB2185" s="387" t="s">
        <v>65</v>
      </c>
      <c r="AC2185" s="157"/>
    </row>
    <row r="2186" spans="9:29">
      <c r="I2186" s="342">
        <v>4</v>
      </c>
      <c r="J2186" s="144" t="str">
        <f t="shared" si="265"/>
        <v>LARGE</v>
      </c>
      <c r="K2186" s="144" t="str">
        <f t="shared" si="266"/>
        <v>MEDIUM</v>
      </c>
      <c r="L2186" s="144" t="str" cm="1">
        <f t="array" ref="L2186">_xlfn.IFS(I2186&lt;=2,"SMALL",I2186&lt;=5,"MEDIUM",I2186&gt;5,"LARGE")</f>
        <v>MEDIUM</v>
      </c>
      <c r="M2186" s="144" t="str">
        <f t="shared" si="263"/>
        <v>NO</v>
      </c>
      <c r="N2186" s="374">
        <v>4.9000000000000004</v>
      </c>
      <c r="O2186" s="374">
        <f t="shared" si="264"/>
        <v>5</v>
      </c>
      <c r="P2186" s="158" t="str" cm="1">
        <f t="array" ref="P2186">_xlfn.SWITCH(ROUND(N2186,0),5,"Excellent",4,"Good",3,"ok","Bad")</f>
        <v>Excellent</v>
      </c>
      <c r="Q2186" s="144">
        <v>31</v>
      </c>
      <c r="R2186" s="385">
        <v>42618</v>
      </c>
      <c r="S2186" s="385">
        <v>43739</v>
      </c>
      <c r="T2186" s="144">
        <v>205</v>
      </c>
      <c r="U2186" s="144" t="s">
        <v>69</v>
      </c>
      <c r="V2186" s="144">
        <v>0</v>
      </c>
      <c r="W2186" s="144" t="str">
        <f t="shared" si="267"/>
        <v>Inactive</v>
      </c>
      <c r="X2186" s="144">
        <v>205</v>
      </c>
      <c r="Y2186" s="157" t="s">
        <v>61</v>
      </c>
      <c r="Z2186" s="386">
        <v>0.94</v>
      </c>
      <c r="AA2186" s="386">
        <v>0.96</v>
      </c>
      <c r="AB2186" s="387" t="s">
        <v>65</v>
      </c>
      <c r="AC2186" s="157"/>
    </row>
    <row r="2187" spans="9:29">
      <c r="I2187" s="342">
        <v>2</v>
      </c>
      <c r="J2187" s="144" t="str">
        <f t="shared" si="265"/>
        <v>SMALL</v>
      </c>
      <c r="K2187" s="144" t="str">
        <f t="shared" si="266"/>
        <v>SMALL</v>
      </c>
      <c r="L2187" s="144" t="str" cm="1">
        <f t="array" ref="L2187">_xlfn.IFS(I2187&lt;=2,"SMALL",I2187&lt;=5,"MEDIUM",I2187&gt;5,"LARGE")</f>
        <v>SMALL</v>
      </c>
      <c r="M2187" s="144" t="str">
        <f t="shared" si="263"/>
        <v>NO</v>
      </c>
      <c r="N2187" s="374">
        <v>4.9000000000000004</v>
      </c>
      <c r="O2187" s="374">
        <f t="shared" si="264"/>
        <v>5</v>
      </c>
      <c r="P2187" s="158" t="str" cm="1">
        <f t="array" ref="P2187">_xlfn.SWITCH(ROUND(N2187,0),5,"Excellent",4,"Good",3,"ok","Bad")</f>
        <v>Excellent</v>
      </c>
      <c r="Q2187" s="144">
        <v>20</v>
      </c>
      <c r="R2187" s="385">
        <v>42619</v>
      </c>
      <c r="S2187" s="385">
        <v>43823</v>
      </c>
      <c r="T2187" s="144">
        <v>2820</v>
      </c>
      <c r="U2187" s="144" t="s">
        <v>60</v>
      </c>
      <c r="V2187" s="144">
        <v>289</v>
      </c>
      <c r="W2187" s="144" t="str">
        <f t="shared" si="267"/>
        <v>Active</v>
      </c>
      <c r="X2187" s="144">
        <v>2820</v>
      </c>
      <c r="Y2187" s="157" t="s">
        <v>70</v>
      </c>
      <c r="Z2187" s="386">
        <v>1</v>
      </c>
      <c r="AA2187" s="386">
        <v>0.67</v>
      </c>
      <c r="AB2187" s="387" t="s">
        <v>62</v>
      </c>
      <c r="AC2187" s="157"/>
    </row>
    <row r="2188" spans="9:29">
      <c r="I2188" s="342">
        <v>3</v>
      </c>
      <c r="J2188" s="144" t="str">
        <f t="shared" si="265"/>
        <v>LARGE</v>
      </c>
      <c r="K2188" s="144" t="str">
        <f t="shared" si="266"/>
        <v>MEDIUM</v>
      </c>
      <c r="L2188" s="144" t="str" cm="1">
        <f t="array" ref="L2188">_xlfn.IFS(I2188&lt;=2,"SMALL",I2188&lt;=5,"MEDIUM",I2188&gt;5,"LARGE")</f>
        <v>MEDIUM</v>
      </c>
      <c r="M2188" s="144" t="str">
        <f t="shared" si="263"/>
        <v>NO</v>
      </c>
      <c r="N2188" s="374">
        <v>5</v>
      </c>
      <c r="O2188" s="374">
        <f t="shared" si="264"/>
        <v>5</v>
      </c>
      <c r="P2188" s="158" t="str" cm="1">
        <f t="array" ref="P2188">_xlfn.SWITCH(ROUND(N2188,0),5,"Excellent",4,"Good",3,"ok","Bad")</f>
        <v>Excellent</v>
      </c>
      <c r="Q2188" s="144">
        <v>4</v>
      </c>
      <c r="R2188" s="385">
        <v>42735</v>
      </c>
      <c r="S2188" s="385">
        <v>42842</v>
      </c>
      <c r="T2188" s="144">
        <v>309</v>
      </c>
      <c r="U2188" s="144" t="s">
        <v>69</v>
      </c>
      <c r="V2188" s="144">
        <v>364</v>
      </c>
      <c r="W2188" s="144" t="str">
        <f t="shared" si="267"/>
        <v>Active</v>
      </c>
      <c r="X2188" s="144">
        <v>309</v>
      </c>
      <c r="Y2188" s="157" t="s">
        <v>61</v>
      </c>
      <c r="Z2188" s="386">
        <v>1</v>
      </c>
      <c r="AA2188" s="386">
        <v>0.78</v>
      </c>
      <c r="AB2188" s="387" t="s">
        <v>62</v>
      </c>
      <c r="AC2188" s="157"/>
    </row>
    <row r="2189" spans="9:29">
      <c r="I2189" s="342">
        <v>4</v>
      </c>
      <c r="J2189" s="144" t="str">
        <f t="shared" si="265"/>
        <v>LARGE</v>
      </c>
      <c r="K2189" s="144" t="str">
        <f t="shared" si="266"/>
        <v>MEDIUM</v>
      </c>
      <c r="L2189" s="144" t="str" cm="1">
        <f t="array" ref="L2189">_xlfn.IFS(I2189&lt;=2,"SMALL",I2189&lt;=5,"MEDIUM",I2189&gt;5,"LARGE")</f>
        <v>MEDIUM</v>
      </c>
      <c r="M2189" s="144" t="str">
        <f t="shared" si="263"/>
        <v>NO</v>
      </c>
      <c r="N2189" s="374">
        <v>4.5999999999999996</v>
      </c>
      <c r="O2189" s="374">
        <f t="shared" si="264"/>
        <v>5</v>
      </c>
      <c r="P2189" s="158" t="str" cm="1">
        <f t="array" ref="P2189">_xlfn.SWITCH(ROUND(N2189,0),5,"Excellent",4,"Good",3,"ok","Bad")</f>
        <v>Excellent</v>
      </c>
      <c r="Q2189" s="144">
        <v>75</v>
      </c>
      <c r="R2189" s="385">
        <v>42695</v>
      </c>
      <c r="S2189" s="385">
        <v>43863</v>
      </c>
      <c r="T2189" s="144">
        <v>693</v>
      </c>
      <c r="U2189" s="144" t="s">
        <v>69</v>
      </c>
      <c r="V2189" s="144">
        <v>43</v>
      </c>
      <c r="W2189" s="144" t="str">
        <f t="shared" si="267"/>
        <v>Active</v>
      </c>
      <c r="X2189" s="144">
        <v>693</v>
      </c>
      <c r="Y2189" s="157" t="s">
        <v>70</v>
      </c>
      <c r="Z2189" s="386">
        <v>1</v>
      </c>
      <c r="AA2189" s="386">
        <v>0.94</v>
      </c>
      <c r="AB2189" s="387" t="s">
        <v>65</v>
      </c>
      <c r="AC2189" s="157"/>
    </row>
    <row r="2190" spans="9:29">
      <c r="I2190" s="342">
        <v>2</v>
      </c>
      <c r="J2190" s="144" t="str">
        <f t="shared" si="265"/>
        <v>SMALL</v>
      </c>
      <c r="K2190" s="144" t="str">
        <f t="shared" si="266"/>
        <v>SMALL</v>
      </c>
      <c r="L2190" s="144" t="str" cm="1">
        <f t="array" ref="L2190">_xlfn.IFS(I2190&lt;=2,"SMALL",I2190&lt;=5,"MEDIUM",I2190&gt;5,"LARGE")</f>
        <v>SMALL</v>
      </c>
      <c r="M2190" s="144" t="str">
        <f t="shared" si="263"/>
        <v>NO</v>
      </c>
      <c r="N2190" s="374">
        <v>4.74</v>
      </c>
      <c r="O2190" s="374">
        <f t="shared" si="264"/>
        <v>5</v>
      </c>
      <c r="P2190" s="158" t="str" cm="1">
        <f t="array" ref="P2190">_xlfn.SWITCH(ROUND(N2190,0),5,"Excellent",4,"Good",3,"ok","Bad")</f>
        <v>Excellent</v>
      </c>
      <c r="Q2190" s="144">
        <v>107</v>
      </c>
      <c r="R2190" s="385">
        <v>42596</v>
      </c>
      <c r="S2190" s="385">
        <v>43892</v>
      </c>
      <c r="T2190" s="144">
        <v>1322</v>
      </c>
      <c r="U2190" s="144" t="s">
        <v>60</v>
      </c>
      <c r="V2190" s="144">
        <v>57</v>
      </c>
      <c r="W2190" s="144" t="str">
        <f t="shared" si="267"/>
        <v>Active</v>
      </c>
      <c r="X2190" s="144">
        <v>1322</v>
      </c>
      <c r="Y2190" s="157" t="s">
        <v>64</v>
      </c>
      <c r="Z2190" s="386">
        <v>1</v>
      </c>
      <c r="AA2190" s="386">
        <v>0.84</v>
      </c>
      <c r="AB2190" s="387" t="s">
        <v>62</v>
      </c>
      <c r="AC2190" s="157"/>
    </row>
    <row r="2191" spans="9:29">
      <c r="I2191" s="342">
        <v>4</v>
      </c>
      <c r="J2191" s="144" t="str">
        <f t="shared" si="265"/>
        <v>LARGE</v>
      </c>
      <c r="K2191" s="144" t="str">
        <f t="shared" si="266"/>
        <v>MEDIUM</v>
      </c>
      <c r="L2191" s="144" t="str" cm="1">
        <f t="array" ref="L2191">_xlfn.IFS(I2191&lt;=2,"SMALL",I2191&lt;=5,"MEDIUM",I2191&gt;5,"LARGE")</f>
        <v>MEDIUM</v>
      </c>
      <c r="M2191" s="144" t="str">
        <f t="shared" si="263"/>
        <v>NO</v>
      </c>
      <c r="N2191" s="374">
        <v>4.75</v>
      </c>
      <c r="O2191" s="374">
        <f t="shared" si="264"/>
        <v>5</v>
      </c>
      <c r="P2191" s="158" t="str" cm="1">
        <f t="array" ref="P2191">_xlfn.SWITCH(ROUND(N2191,0),5,"Excellent",4,"Good",3,"ok","Bad")</f>
        <v>Excellent</v>
      </c>
      <c r="Q2191" s="144">
        <v>4</v>
      </c>
      <c r="R2191" s="385">
        <v>42629</v>
      </c>
      <c r="S2191" s="385">
        <v>42954</v>
      </c>
      <c r="T2191" s="144">
        <v>2958</v>
      </c>
      <c r="U2191" s="144" t="s">
        <v>69</v>
      </c>
      <c r="V2191" s="144">
        <v>107</v>
      </c>
      <c r="W2191" s="144" t="str">
        <f t="shared" si="267"/>
        <v>Active</v>
      </c>
      <c r="X2191" s="144">
        <v>2958</v>
      </c>
      <c r="Y2191" s="157" t="s">
        <v>70</v>
      </c>
      <c r="Z2191" s="386">
        <v>1</v>
      </c>
      <c r="AA2191" s="386">
        <v>0.98</v>
      </c>
      <c r="AB2191" s="387" t="s">
        <v>62</v>
      </c>
      <c r="AC2191" s="157"/>
    </row>
    <row r="2192" spans="9:29">
      <c r="I2192" s="342">
        <v>2</v>
      </c>
      <c r="J2192" s="144" t="str">
        <f t="shared" si="265"/>
        <v>SMALL</v>
      </c>
      <c r="K2192" s="144" t="str">
        <f t="shared" si="266"/>
        <v>SMALL</v>
      </c>
      <c r="L2192" s="144" t="str" cm="1">
        <f t="array" ref="L2192">_xlfn.IFS(I2192&lt;=2,"SMALL",I2192&lt;=5,"MEDIUM",I2192&gt;5,"LARGE")</f>
        <v>SMALL</v>
      </c>
      <c r="M2192" s="144" t="str">
        <f t="shared" si="263"/>
        <v>NO</v>
      </c>
      <c r="N2192" s="374">
        <v>4.92</v>
      </c>
      <c r="O2192" s="374">
        <f t="shared" si="264"/>
        <v>5</v>
      </c>
      <c r="P2192" s="158" t="str" cm="1">
        <f t="array" ref="P2192">_xlfn.SWITCH(ROUND(N2192,0),5,"Excellent",4,"Good",3,"ok","Bad")</f>
        <v>Excellent</v>
      </c>
      <c r="Q2192" s="144">
        <v>79</v>
      </c>
      <c r="R2192" s="385">
        <v>42611</v>
      </c>
      <c r="S2192" s="385">
        <v>43828</v>
      </c>
      <c r="T2192" s="144">
        <v>2179</v>
      </c>
      <c r="U2192" s="144" t="s">
        <v>69</v>
      </c>
      <c r="V2192" s="144">
        <v>88</v>
      </c>
      <c r="W2192" s="144" t="str">
        <f t="shared" si="267"/>
        <v>Active</v>
      </c>
      <c r="X2192" s="144">
        <v>2179</v>
      </c>
      <c r="Y2192" s="157" t="s">
        <v>61</v>
      </c>
      <c r="Z2192" s="386">
        <v>1</v>
      </c>
      <c r="AA2192" s="386">
        <v>0.93</v>
      </c>
      <c r="AB2192" s="387" t="s">
        <v>65</v>
      </c>
      <c r="AC2192" s="157"/>
    </row>
    <row r="2193" spans="9:29">
      <c r="I2193" s="342">
        <v>6</v>
      </c>
      <c r="J2193" s="144" t="str">
        <f t="shared" si="265"/>
        <v>LARGE</v>
      </c>
      <c r="K2193" s="144" t="str">
        <f t="shared" si="266"/>
        <v>LARGE</v>
      </c>
      <c r="L2193" s="144" t="str" cm="1">
        <f t="array" ref="L2193">_xlfn.IFS(I2193&lt;=2,"SMALL",I2193&lt;=5,"MEDIUM",I2193&gt;5,"LARGE")</f>
        <v>LARGE</v>
      </c>
      <c r="M2193" s="144" t="str">
        <f t="shared" si="263"/>
        <v>YES</v>
      </c>
      <c r="N2193" s="374">
        <v>4.95</v>
      </c>
      <c r="O2193" s="374">
        <f t="shared" si="264"/>
        <v>5</v>
      </c>
      <c r="P2193" s="158" t="str" cm="1">
        <f t="array" ref="P2193">_xlfn.SWITCH(ROUND(N2193,0),5,"Excellent",4,"Good",3,"ok","Bad")</f>
        <v>Excellent</v>
      </c>
      <c r="Q2193" s="144">
        <v>193</v>
      </c>
      <c r="R2193" s="385">
        <v>42633</v>
      </c>
      <c r="S2193" s="385">
        <v>44058</v>
      </c>
      <c r="T2193" s="144">
        <v>1335</v>
      </c>
      <c r="U2193" s="144" t="s">
        <v>69</v>
      </c>
      <c r="V2193" s="144">
        <v>361</v>
      </c>
      <c r="W2193" s="144" t="str">
        <f t="shared" si="267"/>
        <v>Active</v>
      </c>
      <c r="X2193" s="144">
        <v>1335</v>
      </c>
      <c r="Y2193" s="157" t="s">
        <v>70</v>
      </c>
      <c r="Z2193" s="386">
        <v>1</v>
      </c>
      <c r="AA2193" s="386">
        <v>0.63</v>
      </c>
      <c r="AB2193" s="387" t="s">
        <v>65</v>
      </c>
      <c r="AC2193" s="157"/>
    </row>
    <row r="2194" spans="9:29">
      <c r="I2194" s="342">
        <v>5</v>
      </c>
      <c r="J2194" s="144" t="str">
        <f t="shared" si="265"/>
        <v>LARGE</v>
      </c>
      <c r="K2194" s="144" t="str">
        <f t="shared" si="266"/>
        <v>MEDIUM</v>
      </c>
      <c r="L2194" s="144" t="str" cm="1">
        <f t="array" ref="L2194">_xlfn.IFS(I2194&lt;=2,"SMALL",I2194&lt;=5,"MEDIUM",I2194&gt;5,"LARGE")</f>
        <v>MEDIUM</v>
      </c>
      <c r="M2194" s="144" t="str">
        <f t="shared" si="263"/>
        <v>NO</v>
      </c>
      <c r="N2194" s="374">
        <v>5</v>
      </c>
      <c r="O2194" s="374">
        <f t="shared" si="264"/>
        <v>5</v>
      </c>
      <c r="P2194" s="158" t="str" cm="1">
        <f t="array" ref="P2194">_xlfn.SWITCH(ROUND(N2194,0),5,"Excellent",4,"Good",3,"ok","Bad")</f>
        <v>Excellent</v>
      </c>
      <c r="Q2194" s="144">
        <v>37</v>
      </c>
      <c r="R2194" s="385">
        <v>42678</v>
      </c>
      <c r="S2194" s="385">
        <v>43898</v>
      </c>
      <c r="T2194" s="144">
        <v>2959</v>
      </c>
      <c r="U2194" s="144" t="s">
        <v>69</v>
      </c>
      <c r="V2194" s="144">
        <v>357</v>
      </c>
      <c r="W2194" s="144" t="str">
        <f t="shared" si="267"/>
        <v>Active</v>
      </c>
      <c r="X2194" s="144">
        <v>2959</v>
      </c>
      <c r="Y2194" s="157" t="s">
        <v>64</v>
      </c>
      <c r="Z2194" s="386">
        <v>1</v>
      </c>
      <c r="AA2194" s="386">
        <v>0.94</v>
      </c>
      <c r="AB2194" s="387" t="s">
        <v>62</v>
      </c>
      <c r="AC2194" s="157"/>
    </row>
    <row r="2195" spans="9:29">
      <c r="I2195" s="342">
        <v>6</v>
      </c>
      <c r="J2195" s="144" t="str">
        <f t="shared" si="265"/>
        <v>LARGE</v>
      </c>
      <c r="K2195" s="144" t="str">
        <f t="shared" si="266"/>
        <v>LARGE</v>
      </c>
      <c r="L2195" s="144" t="str" cm="1">
        <f t="array" ref="L2195">_xlfn.IFS(I2195&lt;=2,"SMALL",I2195&lt;=5,"MEDIUM",I2195&gt;5,"LARGE")</f>
        <v>LARGE</v>
      </c>
      <c r="M2195" s="144" t="str">
        <f t="shared" si="263"/>
        <v>NO</v>
      </c>
      <c r="N2195" s="374">
        <v>4.58</v>
      </c>
      <c r="O2195" s="374">
        <f t="shared" si="264"/>
        <v>5</v>
      </c>
      <c r="P2195" s="158" t="str" cm="1">
        <f t="array" ref="P2195">_xlfn.SWITCH(ROUND(N2195,0),5,"Excellent",4,"Good",3,"ok","Bad")</f>
        <v>Excellent</v>
      </c>
      <c r="Q2195" s="144">
        <v>99</v>
      </c>
      <c r="R2195" s="385">
        <v>42595</v>
      </c>
      <c r="S2195" s="385">
        <v>43877</v>
      </c>
      <c r="T2195" s="144">
        <v>2961</v>
      </c>
      <c r="U2195" s="144" t="s">
        <v>69</v>
      </c>
      <c r="V2195" s="144">
        <v>358</v>
      </c>
      <c r="W2195" s="144" t="str">
        <f t="shared" si="267"/>
        <v>Active</v>
      </c>
      <c r="X2195" s="144">
        <v>2961</v>
      </c>
      <c r="Y2195" s="157" t="s">
        <v>64</v>
      </c>
      <c r="Z2195" s="386">
        <v>0.8</v>
      </c>
      <c r="AA2195" s="386">
        <v>0.87</v>
      </c>
      <c r="AB2195" s="387" t="s">
        <v>62</v>
      </c>
      <c r="AC2195" s="157"/>
    </row>
    <row r="2196" spans="9:29">
      <c r="I2196" s="342">
        <v>4</v>
      </c>
      <c r="J2196" s="144" t="str">
        <f t="shared" si="265"/>
        <v>LARGE</v>
      </c>
      <c r="K2196" s="144" t="str">
        <f t="shared" si="266"/>
        <v>MEDIUM</v>
      </c>
      <c r="L2196" s="144" t="str" cm="1">
        <f t="array" ref="L2196">_xlfn.IFS(I2196&lt;=2,"SMALL",I2196&lt;=5,"MEDIUM",I2196&gt;5,"LARGE")</f>
        <v>MEDIUM</v>
      </c>
      <c r="M2196" s="144" t="str">
        <f t="shared" si="263"/>
        <v>NO</v>
      </c>
      <c r="N2196" s="374">
        <v>4.63</v>
      </c>
      <c r="O2196" s="374">
        <f t="shared" si="264"/>
        <v>5</v>
      </c>
      <c r="P2196" s="158" t="str" cm="1">
        <f t="array" ref="P2196">_xlfn.SWITCH(ROUND(N2196,0),5,"Excellent",4,"Good",3,"ok","Bad")</f>
        <v>Excellent</v>
      </c>
      <c r="Q2196" s="144">
        <v>46</v>
      </c>
      <c r="R2196" s="385">
        <v>42618</v>
      </c>
      <c r="S2196" s="385">
        <v>43835</v>
      </c>
      <c r="T2196" s="144">
        <v>385</v>
      </c>
      <c r="U2196" s="144" t="s">
        <v>69</v>
      </c>
      <c r="V2196" s="144">
        <v>180</v>
      </c>
      <c r="W2196" s="144" t="str">
        <f t="shared" si="267"/>
        <v>Active</v>
      </c>
      <c r="X2196" s="144">
        <v>385</v>
      </c>
      <c r="Y2196" s="157" t="s">
        <v>70</v>
      </c>
      <c r="Z2196" s="386">
        <v>1</v>
      </c>
      <c r="AA2196" s="386">
        <v>1</v>
      </c>
      <c r="AB2196" s="387" t="s">
        <v>65</v>
      </c>
      <c r="AC2196" s="157"/>
    </row>
    <row r="2197" spans="9:29">
      <c r="I2197" s="342">
        <v>2</v>
      </c>
      <c r="J2197" s="144" t="str">
        <f t="shared" si="265"/>
        <v>SMALL</v>
      </c>
      <c r="K2197" s="144" t="str">
        <f t="shared" si="266"/>
        <v>SMALL</v>
      </c>
      <c r="L2197" s="144" t="str" cm="1">
        <f t="array" ref="L2197">_xlfn.IFS(I2197&lt;=2,"SMALL",I2197&lt;=5,"MEDIUM",I2197&gt;5,"LARGE")</f>
        <v>SMALL</v>
      </c>
      <c r="M2197" s="144" t="str">
        <f t="shared" si="263"/>
        <v>NO</v>
      </c>
      <c r="N2197" s="374">
        <v>4.92</v>
      </c>
      <c r="O2197" s="374">
        <f t="shared" si="264"/>
        <v>5</v>
      </c>
      <c r="P2197" s="158" t="str" cm="1">
        <f t="array" ref="P2197">_xlfn.SWITCH(ROUND(N2197,0),5,"Excellent",4,"Good",3,"ok","Bad")</f>
        <v>Excellent</v>
      </c>
      <c r="Q2197" s="144">
        <v>36</v>
      </c>
      <c r="R2197" s="385">
        <v>42618</v>
      </c>
      <c r="S2197" s="385">
        <v>44026</v>
      </c>
      <c r="T2197" s="144">
        <v>320</v>
      </c>
      <c r="U2197" s="144" t="s">
        <v>69</v>
      </c>
      <c r="V2197" s="144">
        <v>135</v>
      </c>
      <c r="W2197" s="144" t="str">
        <f t="shared" si="267"/>
        <v>Active</v>
      </c>
      <c r="X2197" s="144">
        <v>320</v>
      </c>
      <c r="Y2197" s="157" t="s">
        <v>70</v>
      </c>
      <c r="Z2197" s="386">
        <v>1</v>
      </c>
      <c r="AA2197" s="386">
        <v>1</v>
      </c>
      <c r="AB2197" s="387" t="s">
        <v>62</v>
      </c>
      <c r="AC2197" s="157"/>
    </row>
    <row r="2198" spans="9:29">
      <c r="I2198" s="342">
        <v>4</v>
      </c>
      <c r="J2198" s="144" t="str">
        <f t="shared" si="265"/>
        <v>LARGE</v>
      </c>
      <c r="K2198" s="144" t="str">
        <f t="shared" si="266"/>
        <v>MEDIUM</v>
      </c>
      <c r="L2198" s="144" t="str" cm="1">
        <f t="array" ref="L2198">_xlfn.IFS(I2198&lt;=2,"SMALL",I2198&lt;=5,"MEDIUM",I2198&gt;5,"LARGE")</f>
        <v>MEDIUM</v>
      </c>
      <c r="M2198" s="144" t="str">
        <f t="shared" si="263"/>
        <v>NO</v>
      </c>
      <c r="N2198" s="374">
        <v>4.8099999999999996</v>
      </c>
      <c r="O2198" s="374">
        <f t="shared" si="264"/>
        <v>5</v>
      </c>
      <c r="P2198" s="158" t="str" cm="1">
        <f t="array" ref="P2198">_xlfn.SWITCH(ROUND(N2198,0),5,"Excellent",4,"Good",3,"ok","Bad")</f>
        <v>Excellent</v>
      </c>
      <c r="Q2198" s="144">
        <v>74</v>
      </c>
      <c r="R2198" s="385">
        <v>42616</v>
      </c>
      <c r="S2198" s="385">
        <v>43905</v>
      </c>
      <c r="T2198" s="144">
        <v>2962</v>
      </c>
      <c r="U2198" s="144" t="s">
        <v>69</v>
      </c>
      <c r="V2198" s="144">
        <v>196</v>
      </c>
      <c r="W2198" s="144" t="str">
        <f t="shared" si="267"/>
        <v>Active</v>
      </c>
      <c r="X2198" s="144">
        <v>2962</v>
      </c>
      <c r="Y2198" s="157" t="s">
        <v>61</v>
      </c>
      <c r="Z2198" s="386">
        <v>1</v>
      </c>
      <c r="AA2198" s="386">
        <v>0.87</v>
      </c>
      <c r="AB2198" s="387" t="s">
        <v>65</v>
      </c>
      <c r="AC2198" s="157"/>
    </row>
    <row r="2199" spans="9:29">
      <c r="I2199" s="342">
        <v>2</v>
      </c>
      <c r="J2199" s="144" t="str">
        <f t="shared" si="265"/>
        <v>SMALL</v>
      </c>
      <c r="K2199" s="144" t="str">
        <f t="shared" si="266"/>
        <v>SMALL</v>
      </c>
      <c r="L2199" s="144" t="str" cm="1">
        <f t="array" ref="L2199">_xlfn.IFS(I2199&lt;=2,"SMALL",I2199&lt;=5,"MEDIUM",I2199&gt;5,"LARGE")</f>
        <v>SMALL</v>
      </c>
      <c r="M2199" s="144" t="str">
        <f t="shared" si="263"/>
        <v>NO</v>
      </c>
      <c r="N2199" s="374">
        <v>4.33</v>
      </c>
      <c r="O2199" s="374">
        <f t="shared" si="264"/>
        <v>4</v>
      </c>
      <c r="P2199" s="158" t="str" cm="1">
        <f t="array" ref="P2199">_xlfn.SWITCH(ROUND(N2199,0),5,"Excellent",4,"Good",3,"ok","Bad")</f>
        <v>Good</v>
      </c>
      <c r="Q2199" s="144">
        <v>27</v>
      </c>
      <c r="R2199" s="385">
        <v>42601</v>
      </c>
      <c r="S2199" s="385">
        <v>43921</v>
      </c>
      <c r="T2199" s="144">
        <v>2347</v>
      </c>
      <c r="U2199" s="144" t="s">
        <v>60</v>
      </c>
      <c r="V2199" s="144">
        <v>109</v>
      </c>
      <c r="W2199" s="144" t="str">
        <f t="shared" si="267"/>
        <v>Active</v>
      </c>
      <c r="X2199" s="144">
        <v>2347</v>
      </c>
      <c r="Y2199" s="157" t="s">
        <v>64</v>
      </c>
      <c r="Z2199" s="386">
        <v>1</v>
      </c>
      <c r="AA2199" s="386">
        <v>1</v>
      </c>
      <c r="AB2199" s="387" t="s">
        <v>65</v>
      </c>
      <c r="AC2199" s="157"/>
    </row>
    <row r="2200" spans="9:29">
      <c r="I2200" s="342">
        <v>5</v>
      </c>
      <c r="J2200" s="144" t="str">
        <f t="shared" si="265"/>
        <v>LARGE</v>
      </c>
      <c r="K2200" s="144" t="str">
        <f t="shared" si="266"/>
        <v>MEDIUM</v>
      </c>
      <c r="L2200" s="144" t="str" cm="1">
        <f t="array" ref="L2200">_xlfn.IFS(I2200&lt;=2,"SMALL",I2200&lt;=5,"MEDIUM",I2200&gt;5,"LARGE")</f>
        <v>MEDIUM</v>
      </c>
      <c r="M2200" s="144" t="str">
        <f t="shared" si="263"/>
        <v>NO</v>
      </c>
      <c r="N2200" s="374">
        <v>4.92</v>
      </c>
      <c r="O2200" s="374">
        <f t="shared" si="264"/>
        <v>5</v>
      </c>
      <c r="P2200" s="158" t="str" cm="1">
        <f t="array" ref="P2200">_xlfn.SWITCH(ROUND(N2200,0),5,"Excellent",4,"Good",3,"ok","Bad")</f>
        <v>Excellent</v>
      </c>
      <c r="Q2200" s="144">
        <v>50</v>
      </c>
      <c r="R2200" s="385">
        <v>42610</v>
      </c>
      <c r="S2200" s="385">
        <v>43828</v>
      </c>
      <c r="T2200" s="144">
        <v>2530</v>
      </c>
      <c r="U2200" s="144" t="s">
        <v>69</v>
      </c>
      <c r="V2200" s="144">
        <v>36</v>
      </c>
      <c r="W2200" s="144" t="str">
        <f t="shared" si="267"/>
        <v>Active</v>
      </c>
      <c r="X2200" s="144">
        <v>2530</v>
      </c>
      <c r="Y2200" s="157" t="s">
        <v>61</v>
      </c>
      <c r="Z2200" s="386">
        <v>1</v>
      </c>
      <c r="AA2200" s="386">
        <v>0.96</v>
      </c>
      <c r="AB2200" s="387" t="s">
        <v>65</v>
      </c>
      <c r="AC2200" s="157"/>
    </row>
    <row r="2201" spans="9:29">
      <c r="I2201" s="342">
        <v>1</v>
      </c>
      <c r="J2201" s="144" t="str">
        <f t="shared" si="265"/>
        <v>SMALL</v>
      </c>
      <c r="K2201" s="144" t="str">
        <f t="shared" si="266"/>
        <v>SMALL</v>
      </c>
      <c r="L2201" s="144" t="str" cm="1">
        <f t="array" ref="L2201">_xlfn.IFS(I2201&lt;=2,"SMALL",I2201&lt;=5,"MEDIUM",I2201&gt;5,"LARGE")</f>
        <v>SMALL</v>
      </c>
      <c r="M2201" s="144" t="str">
        <f t="shared" si="263"/>
        <v>NO</v>
      </c>
      <c r="N2201" s="374">
        <v>4.91</v>
      </c>
      <c r="O2201" s="374">
        <f t="shared" si="264"/>
        <v>5</v>
      </c>
      <c r="P2201" s="158" t="str" cm="1">
        <f t="array" ref="P2201">_xlfn.SWITCH(ROUND(N2201,0),5,"Excellent",4,"Good",3,"ok","Bad")</f>
        <v>Excellent</v>
      </c>
      <c r="Q2201" s="144">
        <v>11</v>
      </c>
      <c r="R2201" s="385">
        <v>42610</v>
      </c>
      <c r="S2201" s="385">
        <v>43591</v>
      </c>
      <c r="T2201" s="144">
        <v>2896</v>
      </c>
      <c r="U2201" s="144" t="s">
        <v>60</v>
      </c>
      <c r="V2201" s="144">
        <v>228</v>
      </c>
      <c r="W2201" s="144" t="str">
        <f t="shared" si="267"/>
        <v>Active</v>
      </c>
      <c r="X2201" s="144">
        <v>2896</v>
      </c>
      <c r="Y2201" s="157" t="s">
        <v>70</v>
      </c>
      <c r="Z2201" s="386">
        <v>1</v>
      </c>
      <c r="AA2201" s="386">
        <v>0.94</v>
      </c>
      <c r="AB2201" s="387" t="s">
        <v>65</v>
      </c>
      <c r="AC2201" s="157"/>
    </row>
    <row r="2202" spans="9:29">
      <c r="I2202" s="342">
        <v>2</v>
      </c>
      <c r="J2202" s="144" t="str">
        <f t="shared" si="265"/>
        <v>SMALL</v>
      </c>
      <c r="K2202" s="144" t="str">
        <f t="shared" si="266"/>
        <v>SMALL</v>
      </c>
      <c r="L2202" s="144" t="str" cm="1">
        <f t="array" ref="L2202">_xlfn.IFS(I2202&lt;=2,"SMALL",I2202&lt;=5,"MEDIUM",I2202&gt;5,"LARGE")</f>
        <v>SMALL</v>
      </c>
      <c r="M2202" s="144" t="str">
        <f t="shared" si="263"/>
        <v>NO</v>
      </c>
      <c r="N2202" s="374">
        <v>5</v>
      </c>
      <c r="O2202" s="374">
        <f t="shared" si="264"/>
        <v>5</v>
      </c>
      <c r="P2202" s="158" t="str" cm="1">
        <f t="array" ref="P2202">_xlfn.SWITCH(ROUND(N2202,0),5,"Excellent",4,"Good",3,"ok","Bad")</f>
        <v>Excellent</v>
      </c>
      <c r="Q2202" s="144">
        <v>5</v>
      </c>
      <c r="R2202" s="385">
        <v>42859</v>
      </c>
      <c r="S2202" s="385">
        <v>43286</v>
      </c>
      <c r="T2202" s="144">
        <v>240</v>
      </c>
      <c r="U2202" s="144" t="s">
        <v>60</v>
      </c>
      <c r="V2202" s="144">
        <v>246</v>
      </c>
      <c r="W2202" s="144" t="str">
        <f t="shared" si="267"/>
        <v>Active</v>
      </c>
      <c r="X2202" s="144">
        <v>240</v>
      </c>
      <c r="Y2202" s="157" t="s">
        <v>64</v>
      </c>
      <c r="Z2202" s="386">
        <v>1</v>
      </c>
      <c r="AA2202" s="386">
        <v>0.5</v>
      </c>
      <c r="AB2202" s="387" t="s">
        <v>65</v>
      </c>
      <c r="AC2202" s="157"/>
    </row>
    <row r="2203" spans="9:29">
      <c r="I2203" s="342">
        <v>2</v>
      </c>
      <c r="J2203" s="144" t="str">
        <f t="shared" si="265"/>
        <v>SMALL</v>
      </c>
      <c r="K2203" s="144" t="str">
        <f t="shared" si="266"/>
        <v>SMALL</v>
      </c>
      <c r="L2203" s="144" t="str" cm="1">
        <f t="array" ref="L2203">_xlfn.IFS(I2203&lt;=2,"SMALL",I2203&lt;=5,"MEDIUM",I2203&gt;5,"LARGE")</f>
        <v>SMALL</v>
      </c>
      <c r="M2203" s="144" t="str">
        <f t="shared" si="263"/>
        <v>YES</v>
      </c>
      <c r="N2203" s="374">
        <v>4.87</v>
      </c>
      <c r="O2203" s="374">
        <f t="shared" si="264"/>
        <v>5</v>
      </c>
      <c r="P2203" s="158" t="str" cm="1">
        <f t="array" ref="P2203">_xlfn.SWITCH(ROUND(N2203,0),5,"Excellent",4,"Good",3,"ok","Bad")</f>
        <v>Excellent</v>
      </c>
      <c r="Q2203" s="144">
        <v>234</v>
      </c>
      <c r="R2203" s="385">
        <v>42622</v>
      </c>
      <c r="S2203" s="385">
        <v>44011</v>
      </c>
      <c r="T2203" s="144">
        <v>973</v>
      </c>
      <c r="U2203" s="144" t="s">
        <v>60</v>
      </c>
      <c r="V2203" s="144">
        <v>249</v>
      </c>
      <c r="W2203" s="144" t="str">
        <f t="shared" si="267"/>
        <v>Active</v>
      </c>
      <c r="X2203" s="144">
        <v>973</v>
      </c>
      <c r="Y2203" s="157" t="s">
        <v>70</v>
      </c>
      <c r="Z2203" s="386">
        <v>1</v>
      </c>
      <c r="AA2203" s="386">
        <v>0.97</v>
      </c>
      <c r="AB2203" s="387" t="s">
        <v>65</v>
      </c>
      <c r="AC2203" s="157"/>
    </row>
    <row r="2204" spans="9:29">
      <c r="I2204" s="342">
        <v>2</v>
      </c>
      <c r="J2204" s="144" t="str">
        <f t="shared" si="265"/>
        <v>SMALL</v>
      </c>
      <c r="K2204" s="144" t="str">
        <f t="shared" si="266"/>
        <v>SMALL</v>
      </c>
      <c r="L2204" s="144" t="str" cm="1">
        <f t="array" ref="L2204">_xlfn.IFS(I2204&lt;=2,"SMALL",I2204&lt;=5,"MEDIUM",I2204&gt;5,"LARGE")</f>
        <v>SMALL</v>
      </c>
      <c r="M2204" s="144" t="str">
        <f t="shared" si="263"/>
        <v>NO</v>
      </c>
      <c r="N2204" s="374">
        <v>4.68</v>
      </c>
      <c r="O2204" s="374">
        <f t="shared" si="264"/>
        <v>5</v>
      </c>
      <c r="P2204" s="158" t="str" cm="1">
        <f t="array" ref="P2204">_xlfn.SWITCH(ROUND(N2204,0),5,"Excellent",4,"Good",3,"ok","Bad")</f>
        <v>Excellent</v>
      </c>
      <c r="Q2204" s="144">
        <v>97</v>
      </c>
      <c r="R2204" s="385">
        <v>42607</v>
      </c>
      <c r="S2204" s="385">
        <v>43891</v>
      </c>
      <c r="T2204" s="144">
        <v>2912</v>
      </c>
      <c r="U2204" s="144" t="s">
        <v>60</v>
      </c>
      <c r="V2204" s="144">
        <v>49</v>
      </c>
      <c r="W2204" s="144" t="str">
        <f t="shared" si="267"/>
        <v>Active</v>
      </c>
      <c r="X2204" s="144">
        <v>2912</v>
      </c>
      <c r="Y2204" s="157" t="s">
        <v>70</v>
      </c>
      <c r="Z2204" s="386">
        <v>1</v>
      </c>
      <c r="AA2204" s="386">
        <v>0</v>
      </c>
      <c r="AB2204" s="387" t="s">
        <v>65</v>
      </c>
      <c r="AC2204" s="157"/>
    </row>
    <row r="2205" spans="9:29">
      <c r="I2205" s="342">
        <v>1</v>
      </c>
      <c r="J2205" s="144" t="str">
        <f t="shared" si="265"/>
        <v>SMALL</v>
      </c>
      <c r="K2205" s="144" t="str">
        <f t="shared" si="266"/>
        <v>SMALL</v>
      </c>
      <c r="L2205" s="144" t="str" cm="1">
        <f t="array" ref="L2205">_xlfn.IFS(I2205&lt;=2,"SMALL",I2205&lt;=5,"MEDIUM",I2205&gt;5,"LARGE")</f>
        <v>SMALL</v>
      </c>
      <c r="M2205" s="144" t="str">
        <f t="shared" si="263"/>
        <v>NO</v>
      </c>
      <c r="N2205" s="374">
        <v>4.88</v>
      </c>
      <c r="O2205" s="374">
        <f t="shared" si="264"/>
        <v>5</v>
      </c>
      <c r="P2205" s="158" t="str" cm="1">
        <f t="array" ref="P2205">_xlfn.SWITCH(ROUND(N2205,0),5,"Excellent",4,"Good",3,"ok","Bad")</f>
        <v>Excellent</v>
      </c>
      <c r="Q2205" s="144">
        <v>16</v>
      </c>
      <c r="R2205" s="385">
        <v>42628</v>
      </c>
      <c r="S2205" s="385">
        <v>43800</v>
      </c>
      <c r="T2205" s="144">
        <v>2455</v>
      </c>
      <c r="U2205" s="144" t="s">
        <v>60</v>
      </c>
      <c r="V2205" s="144">
        <v>16</v>
      </c>
      <c r="W2205" s="144" t="str">
        <f t="shared" si="267"/>
        <v>Active</v>
      </c>
      <c r="X2205" s="144">
        <v>2455</v>
      </c>
      <c r="Y2205" s="157" t="s">
        <v>64</v>
      </c>
      <c r="Z2205" s="386">
        <v>1</v>
      </c>
      <c r="AA2205" s="386">
        <v>1</v>
      </c>
      <c r="AB2205" s="387" t="s">
        <v>62</v>
      </c>
      <c r="AC2205" s="157"/>
    </row>
    <row r="2206" spans="9:29">
      <c r="I2206" s="342">
        <v>6</v>
      </c>
      <c r="J2206" s="144" t="str">
        <f t="shared" si="265"/>
        <v>LARGE</v>
      </c>
      <c r="K2206" s="144" t="str">
        <f t="shared" si="266"/>
        <v>LARGE</v>
      </c>
      <c r="L2206" s="144" t="str" cm="1">
        <f t="array" ref="L2206">_xlfn.IFS(I2206&lt;=2,"SMALL",I2206&lt;=5,"MEDIUM",I2206&gt;5,"LARGE")</f>
        <v>LARGE</v>
      </c>
      <c r="M2206" s="144" t="str">
        <f t="shared" si="263"/>
        <v>NO</v>
      </c>
      <c r="N2206" s="374">
        <v>4.53</v>
      </c>
      <c r="O2206" s="374">
        <f t="shared" si="264"/>
        <v>5</v>
      </c>
      <c r="P2206" s="158" t="str" cm="1">
        <f t="array" ref="P2206">_xlfn.SWITCH(ROUND(N2206,0),5,"Excellent",4,"Good",3,"ok","Bad")</f>
        <v>Excellent</v>
      </c>
      <c r="Q2206" s="144">
        <v>210</v>
      </c>
      <c r="R2206" s="385">
        <v>42614</v>
      </c>
      <c r="S2206" s="385">
        <v>44037</v>
      </c>
      <c r="T2206" s="144">
        <v>2381</v>
      </c>
      <c r="U2206" s="144" t="s">
        <v>69</v>
      </c>
      <c r="V2206" s="144">
        <v>269</v>
      </c>
      <c r="W2206" s="144" t="str">
        <f t="shared" si="267"/>
        <v>Active</v>
      </c>
      <c r="X2206" s="144">
        <v>2381</v>
      </c>
      <c r="Y2206" s="157" t="s">
        <v>64</v>
      </c>
      <c r="Z2206" s="386">
        <v>0.7</v>
      </c>
      <c r="AA2206" s="386">
        <v>0.93</v>
      </c>
      <c r="AB2206" s="387" t="s">
        <v>65</v>
      </c>
      <c r="AC2206" s="157"/>
    </row>
    <row r="2207" spans="9:29">
      <c r="I2207" s="342">
        <v>3</v>
      </c>
      <c r="J2207" s="144" t="str">
        <f t="shared" si="265"/>
        <v>LARGE</v>
      </c>
      <c r="K2207" s="144" t="str">
        <f t="shared" si="266"/>
        <v>MEDIUM</v>
      </c>
      <c r="L2207" s="144" t="str" cm="1">
        <f t="array" ref="L2207">_xlfn.IFS(I2207&lt;=2,"SMALL",I2207&lt;=5,"MEDIUM",I2207&gt;5,"LARGE")</f>
        <v>MEDIUM</v>
      </c>
      <c r="M2207" s="144" t="str">
        <f t="shared" si="263"/>
        <v>YES</v>
      </c>
      <c r="N2207" s="374">
        <v>4.9800000000000004</v>
      </c>
      <c r="O2207" s="374">
        <f t="shared" si="264"/>
        <v>5</v>
      </c>
      <c r="P2207" s="158" t="str" cm="1">
        <f t="array" ref="P2207">_xlfn.SWITCH(ROUND(N2207,0),5,"Excellent",4,"Good",3,"ok","Bad")</f>
        <v>Excellent</v>
      </c>
      <c r="Q2207" s="144">
        <v>155</v>
      </c>
      <c r="R2207" s="385">
        <v>42618</v>
      </c>
      <c r="S2207" s="385">
        <v>44031</v>
      </c>
      <c r="T2207" s="144">
        <v>2343</v>
      </c>
      <c r="U2207" s="144" t="s">
        <v>69</v>
      </c>
      <c r="V2207" s="144">
        <v>292</v>
      </c>
      <c r="W2207" s="144" t="str">
        <f t="shared" si="267"/>
        <v>Active</v>
      </c>
      <c r="X2207" s="144">
        <v>2343</v>
      </c>
      <c r="Y2207" s="157" t="s">
        <v>70</v>
      </c>
      <c r="Z2207" s="386">
        <v>1</v>
      </c>
      <c r="AA2207" s="386">
        <v>0.83</v>
      </c>
      <c r="AB2207" s="387" t="s">
        <v>62</v>
      </c>
      <c r="AC2207" s="157"/>
    </row>
    <row r="2208" spans="9:29">
      <c r="I2208" s="342">
        <v>6</v>
      </c>
      <c r="J2208" s="144" t="str">
        <f t="shared" si="265"/>
        <v>LARGE</v>
      </c>
      <c r="K2208" s="144" t="str">
        <f t="shared" si="266"/>
        <v>LARGE</v>
      </c>
      <c r="L2208" s="144" t="str" cm="1">
        <f t="array" ref="L2208">_xlfn.IFS(I2208&lt;=2,"SMALL",I2208&lt;=5,"MEDIUM",I2208&gt;5,"LARGE")</f>
        <v>LARGE</v>
      </c>
      <c r="M2208" s="144" t="str">
        <f t="shared" si="263"/>
        <v>NO</v>
      </c>
      <c r="N2208" s="374">
        <v>4.9000000000000004</v>
      </c>
      <c r="O2208" s="374">
        <f t="shared" si="264"/>
        <v>5</v>
      </c>
      <c r="P2208" s="158" t="str" cm="1">
        <f t="array" ref="P2208">_xlfn.SWITCH(ROUND(N2208,0),5,"Excellent",4,"Good",3,"ok","Bad")</f>
        <v>Excellent</v>
      </c>
      <c r="Q2208" s="144">
        <v>98</v>
      </c>
      <c r="R2208" s="385">
        <v>42625</v>
      </c>
      <c r="S2208" s="385">
        <v>44040</v>
      </c>
      <c r="T2208" s="144">
        <v>1960</v>
      </c>
      <c r="U2208" s="144" t="s">
        <v>69</v>
      </c>
      <c r="V2208" s="144">
        <v>330</v>
      </c>
      <c r="W2208" s="144" t="str">
        <f t="shared" si="267"/>
        <v>Active</v>
      </c>
      <c r="X2208" s="144">
        <v>1960</v>
      </c>
      <c r="Y2208" s="157" t="s">
        <v>61</v>
      </c>
      <c r="Z2208" s="386">
        <v>1</v>
      </c>
      <c r="AA2208" s="386">
        <v>0.81</v>
      </c>
      <c r="AB2208" s="387" t="s">
        <v>62</v>
      </c>
      <c r="AC2208" s="157"/>
    </row>
    <row r="2209" spans="9:29">
      <c r="I2209" s="342">
        <v>6</v>
      </c>
      <c r="J2209" s="144" t="str">
        <f t="shared" si="265"/>
        <v>LARGE</v>
      </c>
      <c r="K2209" s="144" t="str">
        <f t="shared" si="266"/>
        <v>LARGE</v>
      </c>
      <c r="L2209" s="144" t="str" cm="1">
        <f t="array" ref="L2209">_xlfn.IFS(I2209&lt;=2,"SMALL",I2209&lt;=5,"MEDIUM",I2209&gt;5,"LARGE")</f>
        <v>LARGE</v>
      </c>
      <c r="M2209" s="144" t="str">
        <f t="shared" si="263"/>
        <v>NO</v>
      </c>
      <c r="N2209" s="374">
        <v>4.91</v>
      </c>
      <c r="O2209" s="374">
        <f t="shared" si="264"/>
        <v>5</v>
      </c>
      <c r="P2209" s="158" t="str" cm="1">
        <f t="array" ref="P2209">_xlfn.SWITCH(ROUND(N2209,0),5,"Excellent",4,"Good",3,"ok","Bad")</f>
        <v>Excellent</v>
      </c>
      <c r="Q2209" s="144">
        <v>23</v>
      </c>
      <c r="R2209" s="385">
        <v>42858</v>
      </c>
      <c r="S2209" s="385">
        <v>43600</v>
      </c>
      <c r="T2209" s="144">
        <v>2742</v>
      </c>
      <c r="U2209" s="144" t="s">
        <v>69</v>
      </c>
      <c r="V2209" s="144">
        <v>346</v>
      </c>
      <c r="W2209" s="144" t="str">
        <f t="shared" si="267"/>
        <v>Active</v>
      </c>
      <c r="X2209" s="144">
        <v>2742</v>
      </c>
      <c r="Y2209" s="157" t="s">
        <v>61</v>
      </c>
      <c r="Z2209" s="386">
        <v>0.9</v>
      </c>
      <c r="AA2209" s="386">
        <v>1</v>
      </c>
      <c r="AB2209" s="387" t="s">
        <v>65</v>
      </c>
      <c r="AC2209" s="157"/>
    </row>
    <row r="2210" spans="9:29">
      <c r="I2210" s="342">
        <v>5</v>
      </c>
      <c r="J2210" s="144" t="str">
        <f t="shared" si="265"/>
        <v>LARGE</v>
      </c>
      <c r="K2210" s="144" t="str">
        <f t="shared" si="266"/>
        <v>MEDIUM</v>
      </c>
      <c r="L2210" s="144" t="str" cm="1">
        <f t="array" ref="L2210">_xlfn.IFS(I2210&lt;=2,"SMALL",I2210&lt;=5,"MEDIUM",I2210&gt;5,"LARGE")</f>
        <v>MEDIUM</v>
      </c>
      <c r="M2210" s="144" t="str">
        <f t="shared" si="263"/>
        <v>YES</v>
      </c>
      <c r="N2210" s="374">
        <v>4.82</v>
      </c>
      <c r="O2210" s="374">
        <f t="shared" si="264"/>
        <v>5</v>
      </c>
      <c r="P2210" s="158" t="str" cm="1">
        <f t="array" ref="P2210">_xlfn.SWITCH(ROUND(N2210,0),5,"Excellent",4,"Good",3,"ok","Bad")</f>
        <v>Excellent</v>
      </c>
      <c r="Q2210" s="144">
        <v>113</v>
      </c>
      <c r="R2210" s="385">
        <v>42631</v>
      </c>
      <c r="S2210" s="385">
        <v>43980</v>
      </c>
      <c r="T2210" s="144">
        <v>457</v>
      </c>
      <c r="U2210" s="144" t="s">
        <v>69</v>
      </c>
      <c r="V2210" s="144">
        <v>114</v>
      </c>
      <c r="W2210" s="144" t="str">
        <f t="shared" si="267"/>
        <v>Active</v>
      </c>
      <c r="X2210" s="144">
        <v>457</v>
      </c>
      <c r="Y2210" s="157" t="s">
        <v>70</v>
      </c>
      <c r="Z2210" s="386">
        <v>1</v>
      </c>
      <c r="AA2210" s="386">
        <v>0.96</v>
      </c>
      <c r="AB2210" s="387" t="s">
        <v>65</v>
      </c>
      <c r="AC2210" s="157"/>
    </row>
    <row r="2211" spans="9:29">
      <c r="I2211" s="342">
        <v>5</v>
      </c>
      <c r="J2211" s="144" t="str">
        <f t="shared" si="265"/>
        <v>LARGE</v>
      </c>
      <c r="K2211" s="144" t="str">
        <f t="shared" si="266"/>
        <v>MEDIUM</v>
      </c>
      <c r="L2211" s="144" t="str" cm="1">
        <f t="array" ref="L2211">_xlfn.IFS(I2211&lt;=2,"SMALL",I2211&lt;=5,"MEDIUM",I2211&gt;5,"LARGE")</f>
        <v>MEDIUM</v>
      </c>
      <c r="M2211" s="144" t="str">
        <f t="shared" si="263"/>
        <v>NO</v>
      </c>
      <c r="N2211" s="374">
        <v>4.75</v>
      </c>
      <c r="O2211" s="374">
        <f t="shared" si="264"/>
        <v>5</v>
      </c>
      <c r="P2211" s="158" t="str" cm="1">
        <f t="array" ref="P2211">_xlfn.SWITCH(ROUND(N2211,0),5,"Excellent",4,"Good",3,"ok","Bad")</f>
        <v>Excellent</v>
      </c>
      <c r="Q2211" s="144">
        <v>4</v>
      </c>
      <c r="R2211" s="385">
        <v>42798</v>
      </c>
      <c r="S2211" s="385">
        <v>43316</v>
      </c>
      <c r="T2211" s="144">
        <v>2005</v>
      </c>
      <c r="U2211" s="144" t="s">
        <v>69</v>
      </c>
      <c r="V2211" s="144">
        <v>365</v>
      </c>
      <c r="W2211" s="144" t="str">
        <f t="shared" si="267"/>
        <v>Active</v>
      </c>
      <c r="X2211" s="144">
        <v>2005</v>
      </c>
      <c r="Y2211" s="157" t="s">
        <v>64</v>
      </c>
      <c r="Z2211" s="386">
        <v>1</v>
      </c>
      <c r="AA2211" s="386">
        <v>0.5</v>
      </c>
      <c r="AB2211" s="387" t="s">
        <v>62</v>
      </c>
      <c r="AC2211" s="157"/>
    </row>
    <row r="2212" spans="9:29">
      <c r="I2212" s="342">
        <v>4</v>
      </c>
      <c r="J2212" s="144" t="str">
        <f t="shared" si="265"/>
        <v>LARGE</v>
      </c>
      <c r="K2212" s="144" t="str">
        <f t="shared" si="266"/>
        <v>MEDIUM</v>
      </c>
      <c r="L2212" s="144" t="str" cm="1">
        <f t="array" ref="L2212">_xlfn.IFS(I2212&lt;=2,"SMALL",I2212&lt;=5,"MEDIUM",I2212&gt;5,"LARGE")</f>
        <v>MEDIUM</v>
      </c>
      <c r="M2212" s="144" t="str">
        <f t="shared" si="263"/>
        <v>NO</v>
      </c>
      <c r="N2212" s="374">
        <v>4.9800000000000004</v>
      </c>
      <c r="O2212" s="374">
        <f t="shared" si="264"/>
        <v>5</v>
      </c>
      <c r="P2212" s="158" t="str" cm="1">
        <f t="array" ref="P2212">_xlfn.SWITCH(ROUND(N2212,0),5,"Excellent",4,"Good",3,"ok","Bad")</f>
        <v>Excellent</v>
      </c>
      <c r="Q2212" s="144">
        <v>46</v>
      </c>
      <c r="R2212" s="385">
        <v>42632</v>
      </c>
      <c r="S2212" s="385">
        <v>43891</v>
      </c>
      <c r="T2212" s="144">
        <v>2976</v>
      </c>
      <c r="U2212" s="144" t="s">
        <v>60</v>
      </c>
      <c r="V2212" s="144">
        <v>365</v>
      </c>
      <c r="W2212" s="144" t="str">
        <f t="shared" si="267"/>
        <v>Active</v>
      </c>
      <c r="X2212" s="144">
        <v>2976</v>
      </c>
      <c r="Y2212" s="157" t="s">
        <v>70</v>
      </c>
      <c r="Z2212" s="386">
        <v>1</v>
      </c>
      <c r="AA2212" s="386">
        <v>1</v>
      </c>
      <c r="AB2212" s="387" t="s">
        <v>62</v>
      </c>
      <c r="AC2212" s="157"/>
    </row>
    <row r="2213" spans="9:29">
      <c r="I2213" s="342">
        <v>1</v>
      </c>
      <c r="J2213" s="144" t="str">
        <f t="shared" si="265"/>
        <v>SMALL</v>
      </c>
      <c r="K2213" s="144" t="str">
        <f t="shared" si="266"/>
        <v>SMALL</v>
      </c>
      <c r="L2213" s="144" t="str" cm="1">
        <f t="array" ref="L2213">_xlfn.IFS(I2213&lt;=2,"SMALL",I2213&lt;=5,"MEDIUM",I2213&gt;5,"LARGE")</f>
        <v>SMALL</v>
      </c>
      <c r="M2213" s="144" t="str">
        <f t="shared" si="263"/>
        <v>YES</v>
      </c>
      <c r="N2213" s="374">
        <v>4.99</v>
      </c>
      <c r="O2213" s="374">
        <f t="shared" si="264"/>
        <v>5</v>
      </c>
      <c r="P2213" s="158" t="str" cm="1">
        <f t="array" ref="P2213">_xlfn.SWITCH(ROUND(N2213,0),5,"Excellent",4,"Good",3,"ok","Bad")</f>
        <v>Excellent</v>
      </c>
      <c r="Q2213" s="144">
        <v>195</v>
      </c>
      <c r="R2213" s="385">
        <v>42610</v>
      </c>
      <c r="S2213" s="385">
        <v>44058</v>
      </c>
      <c r="T2213" s="144">
        <v>2973</v>
      </c>
      <c r="U2213" s="144" t="s">
        <v>60</v>
      </c>
      <c r="V2213" s="144">
        <v>154</v>
      </c>
      <c r="W2213" s="144" t="str">
        <f t="shared" si="267"/>
        <v>Active</v>
      </c>
      <c r="X2213" s="144">
        <v>2973</v>
      </c>
      <c r="Y2213" s="157" t="s">
        <v>70</v>
      </c>
      <c r="Z2213" s="386">
        <v>1</v>
      </c>
      <c r="AA2213" s="386">
        <v>0.98</v>
      </c>
      <c r="AB2213" s="387" t="s">
        <v>62</v>
      </c>
      <c r="AC2213" s="157"/>
    </row>
    <row r="2214" spans="9:29">
      <c r="I2214" s="342">
        <v>2</v>
      </c>
      <c r="J2214" s="144" t="str">
        <f t="shared" si="265"/>
        <v>SMALL</v>
      </c>
      <c r="K2214" s="144" t="str">
        <f t="shared" si="266"/>
        <v>SMALL</v>
      </c>
      <c r="L2214" s="144" t="str" cm="1">
        <f t="array" ref="L2214">_xlfn.IFS(I2214&lt;=2,"SMALL",I2214&lt;=5,"MEDIUM",I2214&gt;5,"LARGE")</f>
        <v>SMALL</v>
      </c>
      <c r="M2214" s="144" t="str">
        <f t="shared" si="263"/>
        <v>NO</v>
      </c>
      <c r="N2214" s="374">
        <v>4.57</v>
      </c>
      <c r="O2214" s="374">
        <f t="shared" si="264"/>
        <v>5</v>
      </c>
      <c r="P2214" s="158" t="str" cm="1">
        <f t="array" ref="P2214">_xlfn.SWITCH(ROUND(N2214,0),5,"Excellent",4,"Good",3,"ok","Bad")</f>
        <v>Excellent</v>
      </c>
      <c r="Q2214" s="144">
        <v>37</v>
      </c>
      <c r="R2214" s="385">
        <v>42636</v>
      </c>
      <c r="S2214" s="385">
        <v>44024</v>
      </c>
      <c r="T2214" s="144">
        <v>2488</v>
      </c>
      <c r="U2214" s="144" t="s">
        <v>60</v>
      </c>
      <c r="V2214" s="144">
        <v>88</v>
      </c>
      <c r="W2214" s="144" t="str">
        <f t="shared" si="267"/>
        <v>Active</v>
      </c>
      <c r="X2214" s="144">
        <v>2488</v>
      </c>
      <c r="Y2214" s="157" t="s">
        <v>70</v>
      </c>
      <c r="Z2214" s="386">
        <v>1</v>
      </c>
      <c r="AA2214" s="386">
        <v>0.98</v>
      </c>
      <c r="AB2214" s="387" t="s">
        <v>62</v>
      </c>
      <c r="AC2214" s="157"/>
    </row>
    <row r="2215" spans="9:29">
      <c r="I2215" s="342">
        <v>2</v>
      </c>
      <c r="J2215" s="144" t="str">
        <f t="shared" si="265"/>
        <v>SMALL</v>
      </c>
      <c r="K2215" s="144" t="str">
        <f t="shared" si="266"/>
        <v>SMALL</v>
      </c>
      <c r="L2215" s="144" t="str" cm="1">
        <f t="array" ref="L2215">_xlfn.IFS(I2215&lt;=2,"SMALL",I2215&lt;=5,"MEDIUM",I2215&gt;5,"LARGE")</f>
        <v>SMALL</v>
      </c>
      <c r="M2215" s="144" t="str">
        <f t="shared" si="263"/>
        <v>NO</v>
      </c>
      <c r="N2215" s="374">
        <v>4.6500000000000004</v>
      </c>
      <c r="O2215" s="374">
        <f t="shared" si="264"/>
        <v>5</v>
      </c>
      <c r="P2215" s="158" t="str" cm="1">
        <f t="array" ref="P2215">_xlfn.SWITCH(ROUND(N2215,0),5,"Excellent",4,"Good",3,"ok","Bad")</f>
        <v>Excellent</v>
      </c>
      <c r="Q2215" s="144">
        <v>107</v>
      </c>
      <c r="R2215" s="385">
        <v>42673</v>
      </c>
      <c r="S2215" s="385">
        <v>43824</v>
      </c>
      <c r="T2215" s="144">
        <v>522</v>
      </c>
      <c r="U2215" s="144" t="s">
        <v>60</v>
      </c>
      <c r="V2215" s="144">
        <v>364</v>
      </c>
      <c r="W2215" s="144" t="str">
        <f t="shared" si="267"/>
        <v>Active</v>
      </c>
      <c r="X2215" s="144">
        <v>522</v>
      </c>
      <c r="Y2215" s="157" t="s">
        <v>70</v>
      </c>
      <c r="Z2215" s="386">
        <v>1</v>
      </c>
      <c r="AA2215" s="386">
        <v>1</v>
      </c>
      <c r="AB2215" s="387" t="s">
        <v>62</v>
      </c>
      <c r="AC2215" s="157"/>
    </row>
    <row r="2216" spans="9:29">
      <c r="I2216" s="342">
        <v>4</v>
      </c>
      <c r="J2216" s="144" t="str">
        <f t="shared" si="265"/>
        <v>LARGE</v>
      </c>
      <c r="K2216" s="144" t="str">
        <f t="shared" si="266"/>
        <v>MEDIUM</v>
      </c>
      <c r="L2216" s="144" t="str" cm="1">
        <f t="array" ref="L2216">_xlfn.IFS(I2216&lt;=2,"SMALL",I2216&lt;=5,"MEDIUM",I2216&gt;5,"LARGE")</f>
        <v>MEDIUM</v>
      </c>
      <c r="M2216" s="144" t="str">
        <f t="shared" si="263"/>
        <v>YES</v>
      </c>
      <c r="N2216" s="374">
        <v>4.82</v>
      </c>
      <c r="O2216" s="374">
        <f t="shared" si="264"/>
        <v>5</v>
      </c>
      <c r="P2216" s="158" t="str" cm="1">
        <f t="array" ref="P2216">_xlfn.SWITCH(ROUND(N2216,0),5,"Excellent",4,"Good",3,"ok","Bad")</f>
        <v>Excellent</v>
      </c>
      <c r="Q2216" s="144">
        <v>172</v>
      </c>
      <c r="R2216" s="385">
        <v>42615</v>
      </c>
      <c r="S2216" s="385">
        <v>44050</v>
      </c>
      <c r="T2216" s="144">
        <v>2978</v>
      </c>
      <c r="U2216" s="144" t="s">
        <v>69</v>
      </c>
      <c r="V2216" s="144">
        <v>123</v>
      </c>
      <c r="W2216" s="144" t="str">
        <f t="shared" si="267"/>
        <v>Active</v>
      </c>
      <c r="X2216" s="144">
        <v>2978</v>
      </c>
      <c r="Y2216" s="157" t="s">
        <v>61</v>
      </c>
      <c r="Z2216" s="386">
        <v>1</v>
      </c>
      <c r="AA2216" s="386">
        <v>0.71</v>
      </c>
      <c r="AB2216" s="387" t="s">
        <v>62</v>
      </c>
      <c r="AC2216" s="157"/>
    </row>
    <row r="2217" spans="9:29">
      <c r="I2217" s="342">
        <v>2</v>
      </c>
      <c r="J2217" s="144" t="str">
        <f t="shared" si="265"/>
        <v>SMALL</v>
      </c>
      <c r="K2217" s="144" t="str">
        <f t="shared" si="266"/>
        <v>SMALL</v>
      </c>
      <c r="L2217" s="144" t="str" cm="1">
        <f t="array" ref="L2217">_xlfn.IFS(I2217&lt;=2,"SMALL",I2217&lt;=5,"MEDIUM",I2217&gt;5,"LARGE")</f>
        <v>SMALL</v>
      </c>
      <c r="M2217" s="144" t="str">
        <f t="shared" si="263"/>
        <v>NO</v>
      </c>
      <c r="N2217" s="374">
        <v>4.68</v>
      </c>
      <c r="O2217" s="374">
        <f t="shared" si="264"/>
        <v>5</v>
      </c>
      <c r="P2217" s="158" t="str" cm="1">
        <f t="array" ref="P2217">_xlfn.SWITCH(ROUND(N2217,0),5,"Excellent",4,"Good",3,"ok","Bad")</f>
        <v>Excellent</v>
      </c>
      <c r="Q2217" s="144">
        <v>90</v>
      </c>
      <c r="R2217" s="385">
        <v>42659</v>
      </c>
      <c r="S2217" s="385">
        <v>44013</v>
      </c>
      <c r="T2217" s="144">
        <v>2963</v>
      </c>
      <c r="U2217" s="144" t="s">
        <v>60</v>
      </c>
      <c r="V2217" s="144">
        <v>97</v>
      </c>
      <c r="W2217" s="144" t="str">
        <f t="shared" si="267"/>
        <v>Active</v>
      </c>
      <c r="X2217" s="144">
        <v>2963</v>
      </c>
      <c r="Y2217" s="157" t="s">
        <v>122</v>
      </c>
      <c r="Z2217" s="386">
        <v>0</v>
      </c>
      <c r="AA2217" s="386">
        <v>0.82</v>
      </c>
      <c r="AB2217" s="387" t="s">
        <v>65</v>
      </c>
      <c r="AC2217" s="157"/>
    </row>
    <row r="2218" spans="9:29">
      <c r="I2218" s="342">
        <v>2</v>
      </c>
      <c r="J2218" s="144" t="str">
        <f t="shared" si="265"/>
        <v>SMALL</v>
      </c>
      <c r="K2218" s="144" t="str">
        <f t="shared" si="266"/>
        <v>SMALL</v>
      </c>
      <c r="L2218" s="144" t="str" cm="1">
        <f t="array" ref="L2218">_xlfn.IFS(I2218&lt;=2,"SMALL",I2218&lt;=5,"MEDIUM",I2218&gt;5,"LARGE")</f>
        <v>SMALL</v>
      </c>
      <c r="M2218" s="144" t="str">
        <f t="shared" si="263"/>
        <v>NO</v>
      </c>
      <c r="N2218" s="374">
        <v>4.75</v>
      </c>
      <c r="O2218" s="374">
        <f t="shared" si="264"/>
        <v>5</v>
      </c>
      <c r="P2218" s="158" t="str" cm="1">
        <f t="array" ref="P2218">_xlfn.SWITCH(ROUND(N2218,0),5,"Excellent",4,"Good",3,"ok","Bad")</f>
        <v>Excellent</v>
      </c>
      <c r="Q2218" s="144">
        <v>103</v>
      </c>
      <c r="R2218" s="385">
        <v>42613</v>
      </c>
      <c r="S2218" s="385">
        <v>43913</v>
      </c>
      <c r="T2218" s="144">
        <v>2963</v>
      </c>
      <c r="U2218" s="144" t="s">
        <v>60</v>
      </c>
      <c r="V2218" s="144">
        <v>294</v>
      </c>
      <c r="W2218" s="144" t="str">
        <f t="shared" si="267"/>
        <v>Active</v>
      </c>
      <c r="X2218" s="144">
        <v>2963</v>
      </c>
      <c r="Y2218" s="157" t="s">
        <v>64</v>
      </c>
      <c r="Z2218" s="386">
        <v>1</v>
      </c>
      <c r="AA2218" s="386">
        <v>0.97</v>
      </c>
      <c r="AB2218" s="387" t="s">
        <v>62</v>
      </c>
      <c r="AC2218" s="157"/>
    </row>
    <row r="2219" spans="9:29">
      <c r="I2219" s="342">
        <v>1</v>
      </c>
      <c r="J2219" s="144" t="str">
        <f t="shared" si="265"/>
        <v>SMALL</v>
      </c>
      <c r="K2219" s="144" t="str">
        <f t="shared" si="266"/>
        <v>SMALL</v>
      </c>
      <c r="L2219" s="144" t="str" cm="1">
        <f t="array" ref="L2219">_xlfn.IFS(I2219&lt;=2,"SMALL",I2219&lt;=5,"MEDIUM",I2219&gt;5,"LARGE")</f>
        <v>SMALL</v>
      </c>
      <c r="M2219" s="144" t="str">
        <f t="shared" si="263"/>
        <v>NO</v>
      </c>
      <c r="N2219" s="374">
        <v>5</v>
      </c>
      <c r="O2219" s="374">
        <f t="shared" si="264"/>
        <v>5</v>
      </c>
      <c r="P2219" s="158" t="str" cm="1">
        <f t="array" ref="P2219">_xlfn.SWITCH(ROUND(N2219,0),5,"Excellent",4,"Good",3,"ok","Bad")</f>
        <v>Excellent</v>
      </c>
      <c r="Q2219" s="144">
        <v>13</v>
      </c>
      <c r="R2219" s="385">
        <v>42983</v>
      </c>
      <c r="S2219" s="385">
        <v>43934</v>
      </c>
      <c r="T2219" s="144">
        <v>1052</v>
      </c>
      <c r="U2219" s="144" t="s">
        <v>60</v>
      </c>
      <c r="V2219" s="144">
        <v>60</v>
      </c>
      <c r="W2219" s="144" t="str">
        <f t="shared" si="267"/>
        <v>Active</v>
      </c>
      <c r="X2219" s="144">
        <v>1052</v>
      </c>
      <c r="Y2219" s="157" t="s">
        <v>70</v>
      </c>
      <c r="Z2219" s="386">
        <v>1</v>
      </c>
      <c r="AA2219" s="386">
        <v>0.91</v>
      </c>
      <c r="AB2219" s="387" t="s">
        <v>62</v>
      </c>
      <c r="AC2219" s="157"/>
    </row>
    <row r="2220" spans="9:29">
      <c r="I2220" s="342">
        <v>6</v>
      </c>
      <c r="J2220" s="144" t="str">
        <f t="shared" si="265"/>
        <v>LARGE</v>
      </c>
      <c r="K2220" s="144" t="str">
        <f t="shared" si="266"/>
        <v>LARGE</v>
      </c>
      <c r="L2220" s="144" t="str" cm="1">
        <f t="array" ref="L2220">_xlfn.IFS(I2220&lt;=2,"SMALL",I2220&lt;=5,"MEDIUM",I2220&gt;5,"LARGE")</f>
        <v>LARGE</v>
      </c>
      <c r="M2220" s="144" t="str">
        <f t="shared" si="263"/>
        <v>NO</v>
      </c>
      <c r="N2220" s="374">
        <v>4.84</v>
      </c>
      <c r="O2220" s="374">
        <f t="shared" si="264"/>
        <v>5</v>
      </c>
      <c r="P2220" s="158" t="str" cm="1">
        <f t="array" ref="P2220">_xlfn.SWITCH(ROUND(N2220,0),5,"Excellent",4,"Good",3,"ok","Bad")</f>
        <v>Excellent</v>
      </c>
      <c r="Q2220" s="144">
        <v>43</v>
      </c>
      <c r="R2220" s="385">
        <v>42738</v>
      </c>
      <c r="S2220" s="385">
        <v>43834</v>
      </c>
      <c r="T2220" s="144">
        <v>2981</v>
      </c>
      <c r="U2220" s="144" t="s">
        <v>69</v>
      </c>
      <c r="V2220" s="144">
        <v>221</v>
      </c>
      <c r="W2220" s="144" t="str">
        <f t="shared" si="267"/>
        <v>Active</v>
      </c>
      <c r="X2220" s="144">
        <v>2981</v>
      </c>
      <c r="Y2220" s="157" t="s">
        <v>64</v>
      </c>
      <c r="Z2220" s="386">
        <v>1</v>
      </c>
      <c r="AA2220" s="386">
        <v>0.85</v>
      </c>
      <c r="AB2220" s="387" t="s">
        <v>62</v>
      </c>
      <c r="AC2220" s="157"/>
    </row>
    <row r="2221" spans="9:29">
      <c r="I2221" s="342">
        <v>9</v>
      </c>
      <c r="J2221" s="144" t="str">
        <f t="shared" si="265"/>
        <v>LARGE</v>
      </c>
      <c r="K2221" s="144" t="str">
        <f t="shared" si="266"/>
        <v>LARGE</v>
      </c>
      <c r="L2221" s="144" t="str" cm="1">
        <f t="array" ref="L2221">_xlfn.IFS(I2221&lt;=2,"SMALL",I2221&lt;=5,"MEDIUM",I2221&gt;5,"LARGE")</f>
        <v>LARGE</v>
      </c>
      <c r="M2221" s="144" t="str">
        <f t="shared" si="263"/>
        <v>NO</v>
      </c>
      <c r="N2221" s="374">
        <v>4.88</v>
      </c>
      <c r="O2221" s="374">
        <f t="shared" si="264"/>
        <v>5</v>
      </c>
      <c r="P2221" s="158" t="str" cm="1">
        <f t="array" ref="P2221">_xlfn.SWITCH(ROUND(N2221,0),5,"Excellent",4,"Good",3,"ok","Bad")</f>
        <v>Excellent</v>
      </c>
      <c r="Q2221" s="144">
        <v>8</v>
      </c>
      <c r="R2221" s="385">
        <v>42645</v>
      </c>
      <c r="S2221" s="385">
        <v>42714</v>
      </c>
      <c r="T2221" s="144">
        <v>309</v>
      </c>
      <c r="U2221" s="144" t="s">
        <v>69</v>
      </c>
      <c r="V2221" s="144">
        <v>365</v>
      </c>
      <c r="W2221" s="144" t="str">
        <f t="shared" si="267"/>
        <v>Active</v>
      </c>
      <c r="X2221" s="144">
        <v>309</v>
      </c>
      <c r="Y2221" s="157" t="s">
        <v>61</v>
      </c>
      <c r="Z2221" s="386">
        <v>1</v>
      </c>
      <c r="AA2221" s="386">
        <v>0</v>
      </c>
      <c r="AB2221" s="387" t="s">
        <v>65</v>
      </c>
      <c r="AC2221" s="157"/>
    </row>
    <row r="2222" spans="9:29">
      <c r="I2222" s="342">
        <v>1</v>
      </c>
      <c r="J2222" s="144" t="str">
        <f t="shared" si="265"/>
        <v>SMALL</v>
      </c>
      <c r="K2222" s="144" t="str">
        <f t="shared" si="266"/>
        <v>SMALL</v>
      </c>
      <c r="L2222" s="144" t="str" cm="1">
        <f t="array" ref="L2222">_xlfn.IFS(I2222&lt;=2,"SMALL",I2222&lt;=5,"MEDIUM",I2222&gt;5,"LARGE")</f>
        <v>SMALL</v>
      </c>
      <c r="M2222" s="144" t="str">
        <f t="shared" si="263"/>
        <v>NO</v>
      </c>
      <c r="N2222" s="374">
        <v>4.58</v>
      </c>
      <c r="O2222" s="374">
        <f t="shared" si="264"/>
        <v>5</v>
      </c>
      <c r="P2222" s="158" t="str" cm="1">
        <f t="array" ref="P2222">_xlfn.SWITCH(ROUND(N2222,0),5,"Excellent",4,"Good",3,"ok","Bad")</f>
        <v>Excellent</v>
      </c>
      <c r="Q2222" s="144">
        <v>31</v>
      </c>
      <c r="R2222" s="385">
        <v>42654</v>
      </c>
      <c r="S2222" s="385">
        <v>43922</v>
      </c>
      <c r="T2222" s="144">
        <v>2983</v>
      </c>
      <c r="U2222" s="144" t="s">
        <v>60</v>
      </c>
      <c r="V2222" s="144">
        <v>299</v>
      </c>
      <c r="W2222" s="144" t="str">
        <f t="shared" si="267"/>
        <v>Active</v>
      </c>
      <c r="X2222" s="144">
        <v>2983</v>
      </c>
      <c r="Y2222" s="157" t="s">
        <v>70</v>
      </c>
      <c r="Z2222" s="386">
        <v>1</v>
      </c>
      <c r="AA2222" s="386">
        <v>0.88</v>
      </c>
      <c r="AB2222" s="387" t="s">
        <v>65</v>
      </c>
      <c r="AC2222" s="157"/>
    </row>
    <row r="2223" spans="9:29">
      <c r="I2223" s="342">
        <v>5</v>
      </c>
      <c r="J2223" s="144" t="str">
        <f t="shared" si="265"/>
        <v>LARGE</v>
      </c>
      <c r="K2223" s="144" t="str">
        <f t="shared" si="266"/>
        <v>MEDIUM</v>
      </c>
      <c r="L2223" s="144" t="str" cm="1">
        <f t="array" ref="L2223">_xlfn.IFS(I2223&lt;=2,"SMALL",I2223&lt;=5,"MEDIUM",I2223&gt;5,"LARGE")</f>
        <v>MEDIUM</v>
      </c>
      <c r="M2223" s="144" t="str">
        <f t="shared" si="263"/>
        <v>NO</v>
      </c>
      <c r="N2223" s="374">
        <v>5</v>
      </c>
      <c r="O2223" s="374">
        <f t="shared" si="264"/>
        <v>5</v>
      </c>
      <c r="P2223" s="158" t="str" cm="1">
        <f t="array" ref="P2223">_xlfn.SWITCH(ROUND(N2223,0),5,"Excellent",4,"Good",3,"ok","Bad")</f>
        <v>Excellent</v>
      </c>
      <c r="Q2223" s="144">
        <v>3</v>
      </c>
      <c r="R2223" s="385">
        <v>42736</v>
      </c>
      <c r="S2223" s="385">
        <v>43419</v>
      </c>
      <c r="T2223" s="144">
        <v>2185</v>
      </c>
      <c r="U2223" s="144" t="s">
        <v>69</v>
      </c>
      <c r="V2223" s="144">
        <v>0</v>
      </c>
      <c r="W2223" s="144" t="str">
        <f t="shared" si="267"/>
        <v>Inactive</v>
      </c>
      <c r="X2223" s="144">
        <v>2185</v>
      </c>
      <c r="Y2223" s="157" t="s">
        <v>64</v>
      </c>
      <c r="Z2223" s="386">
        <v>1</v>
      </c>
      <c r="AA2223" s="386">
        <v>0.56999999999999995</v>
      </c>
      <c r="AB2223" s="387" t="s">
        <v>65</v>
      </c>
      <c r="AC2223" s="157"/>
    </row>
    <row r="2224" spans="9:29">
      <c r="I2224" s="342">
        <v>1</v>
      </c>
      <c r="J2224" s="144" t="str">
        <f t="shared" si="265"/>
        <v>SMALL</v>
      </c>
      <c r="K2224" s="144" t="str">
        <f t="shared" si="266"/>
        <v>SMALL</v>
      </c>
      <c r="L2224" s="144" t="str" cm="1">
        <f t="array" ref="L2224">_xlfn.IFS(I2224&lt;=2,"SMALL",I2224&lt;=5,"MEDIUM",I2224&gt;5,"LARGE")</f>
        <v>SMALL</v>
      </c>
      <c r="M2224" s="144" t="str">
        <f t="shared" si="263"/>
        <v>NO</v>
      </c>
      <c r="N2224" s="374">
        <v>4.78</v>
      </c>
      <c r="O2224" s="374">
        <f t="shared" si="264"/>
        <v>5</v>
      </c>
      <c r="P2224" s="158" t="str" cm="1">
        <f t="array" ref="P2224">_xlfn.SWITCH(ROUND(N2224,0),5,"Excellent",4,"Good",3,"ok","Bad")</f>
        <v>Excellent</v>
      </c>
      <c r="Q2224" s="144">
        <v>9</v>
      </c>
      <c r="R2224" s="385">
        <v>42634</v>
      </c>
      <c r="S2224" s="385">
        <v>43831</v>
      </c>
      <c r="T2224" s="144">
        <v>341</v>
      </c>
      <c r="U2224" s="144" t="s">
        <v>60</v>
      </c>
      <c r="V2224" s="144">
        <v>0</v>
      </c>
      <c r="W2224" s="144" t="str">
        <f t="shared" si="267"/>
        <v>Inactive</v>
      </c>
      <c r="X2224" s="144">
        <v>341</v>
      </c>
      <c r="Y2224" s="157" t="s">
        <v>70</v>
      </c>
      <c r="Z2224" s="386">
        <v>1</v>
      </c>
      <c r="AA2224" s="386">
        <v>0.95</v>
      </c>
      <c r="AB2224" s="387" t="s">
        <v>62</v>
      </c>
      <c r="AC2224" s="157"/>
    </row>
    <row r="2225" spans="9:29">
      <c r="I2225" s="342">
        <v>4</v>
      </c>
      <c r="J2225" s="144" t="str">
        <f t="shared" si="265"/>
        <v>LARGE</v>
      </c>
      <c r="K2225" s="144" t="str">
        <f t="shared" si="266"/>
        <v>MEDIUM</v>
      </c>
      <c r="L2225" s="144" t="str" cm="1">
        <f t="array" ref="L2225">_xlfn.IFS(I2225&lt;=2,"SMALL",I2225&lt;=5,"MEDIUM",I2225&gt;5,"LARGE")</f>
        <v>MEDIUM</v>
      </c>
      <c r="M2225" s="144" t="str">
        <f t="shared" si="263"/>
        <v>NO</v>
      </c>
      <c r="N2225" s="374">
        <v>4.67</v>
      </c>
      <c r="O2225" s="374">
        <f t="shared" si="264"/>
        <v>5</v>
      </c>
      <c r="P2225" s="158" t="str" cm="1">
        <f t="array" ref="P2225">_xlfn.SWITCH(ROUND(N2225,0),5,"Excellent",4,"Good",3,"ok","Bad")</f>
        <v>Excellent</v>
      </c>
      <c r="Q2225" s="144">
        <v>6</v>
      </c>
      <c r="R2225" s="385">
        <v>42610</v>
      </c>
      <c r="S2225" s="385">
        <v>44045</v>
      </c>
      <c r="T2225" s="144">
        <v>4057</v>
      </c>
      <c r="U2225" s="144" t="s">
        <v>69</v>
      </c>
      <c r="V2225" s="144">
        <v>122</v>
      </c>
      <c r="W2225" s="144" t="str">
        <f t="shared" si="267"/>
        <v>Active</v>
      </c>
      <c r="X2225" s="144">
        <v>4057</v>
      </c>
      <c r="Y2225" s="157" t="s">
        <v>70</v>
      </c>
      <c r="Z2225" s="386">
        <v>0.93</v>
      </c>
      <c r="AA2225" s="386">
        <v>0.99</v>
      </c>
      <c r="AB2225" s="387" t="s">
        <v>65</v>
      </c>
      <c r="AC2225" s="157"/>
    </row>
    <row r="2226" spans="9:29">
      <c r="I2226" s="342">
        <v>2</v>
      </c>
      <c r="J2226" s="144" t="str">
        <f t="shared" si="265"/>
        <v>SMALL</v>
      </c>
      <c r="K2226" s="144" t="str">
        <f t="shared" si="266"/>
        <v>SMALL</v>
      </c>
      <c r="L2226" s="144" t="str" cm="1">
        <f t="array" ref="L2226">_xlfn.IFS(I2226&lt;=2,"SMALL",I2226&lt;=5,"MEDIUM",I2226&gt;5,"LARGE")</f>
        <v>SMALL</v>
      </c>
      <c r="M2226" s="144" t="str">
        <f t="shared" si="263"/>
        <v>YES</v>
      </c>
      <c r="N2226" s="374">
        <v>4.9000000000000004</v>
      </c>
      <c r="O2226" s="374">
        <f t="shared" si="264"/>
        <v>5</v>
      </c>
      <c r="P2226" s="158" t="str" cm="1">
        <f t="array" ref="P2226">_xlfn.SWITCH(ROUND(N2226,0),5,"Excellent",4,"Good",3,"ok","Bad")</f>
        <v>Excellent</v>
      </c>
      <c r="Q2226" s="144">
        <v>120</v>
      </c>
      <c r="R2226" s="385">
        <v>42618</v>
      </c>
      <c r="S2226" s="385">
        <v>43850</v>
      </c>
      <c r="T2226" s="144">
        <v>2080</v>
      </c>
      <c r="U2226" s="144" t="s">
        <v>60</v>
      </c>
      <c r="V2226" s="144">
        <v>101</v>
      </c>
      <c r="W2226" s="144" t="str">
        <f t="shared" si="267"/>
        <v>Active</v>
      </c>
      <c r="X2226" s="144">
        <v>2080</v>
      </c>
      <c r="Y2226" s="157" t="s">
        <v>61</v>
      </c>
      <c r="Z2226" s="386">
        <v>1</v>
      </c>
      <c r="AA2226" s="386">
        <v>0.4</v>
      </c>
      <c r="AB2226" s="387" t="s">
        <v>62</v>
      </c>
      <c r="AC2226" s="157"/>
    </row>
    <row r="2227" spans="9:29">
      <c r="I2227" s="342">
        <v>3</v>
      </c>
      <c r="J2227" s="144" t="str">
        <f t="shared" si="265"/>
        <v>LARGE</v>
      </c>
      <c r="K2227" s="144" t="str">
        <f t="shared" si="266"/>
        <v>MEDIUM</v>
      </c>
      <c r="L2227" s="144" t="str" cm="1">
        <f t="array" ref="L2227">_xlfn.IFS(I2227&lt;=2,"SMALL",I2227&lt;=5,"MEDIUM",I2227&gt;5,"LARGE")</f>
        <v>MEDIUM</v>
      </c>
      <c r="M2227" s="144" t="str">
        <f t="shared" si="263"/>
        <v>NO</v>
      </c>
      <c r="N2227" s="374">
        <v>4.7699999999999996</v>
      </c>
      <c r="O2227" s="374">
        <f t="shared" si="264"/>
        <v>5</v>
      </c>
      <c r="P2227" s="158" t="str" cm="1">
        <f t="array" ref="P2227">_xlfn.SWITCH(ROUND(N2227,0),5,"Excellent",4,"Good",3,"ok","Bad")</f>
        <v>Excellent</v>
      </c>
      <c r="Q2227" s="144">
        <v>13</v>
      </c>
      <c r="R2227" s="385">
        <v>42677</v>
      </c>
      <c r="S2227" s="385">
        <v>43877</v>
      </c>
      <c r="T2227" s="144">
        <v>2555</v>
      </c>
      <c r="U2227" s="144" t="s">
        <v>69</v>
      </c>
      <c r="V2227" s="144">
        <v>179</v>
      </c>
      <c r="W2227" s="144" t="str">
        <f t="shared" si="267"/>
        <v>Active</v>
      </c>
      <c r="X2227" s="144">
        <v>2555</v>
      </c>
      <c r="Y2227" s="157" t="s">
        <v>64</v>
      </c>
      <c r="Z2227" s="386">
        <v>0.5</v>
      </c>
      <c r="AA2227" s="386">
        <v>0.96</v>
      </c>
      <c r="AB2227" s="387" t="s">
        <v>65</v>
      </c>
      <c r="AC2227" s="157"/>
    </row>
    <row r="2228" spans="9:29">
      <c r="I2228" s="342">
        <v>2</v>
      </c>
      <c r="J2228" s="144" t="str">
        <f t="shared" si="265"/>
        <v>SMALL</v>
      </c>
      <c r="K2228" s="144" t="str">
        <f t="shared" si="266"/>
        <v>SMALL</v>
      </c>
      <c r="L2228" s="144" t="str" cm="1">
        <f t="array" ref="L2228">_xlfn.IFS(I2228&lt;=2,"SMALL",I2228&lt;=5,"MEDIUM",I2228&gt;5,"LARGE")</f>
        <v>SMALL</v>
      </c>
      <c r="M2228" s="144" t="str">
        <f t="shared" si="263"/>
        <v>NO</v>
      </c>
      <c r="N2228" s="374">
        <v>5</v>
      </c>
      <c r="O2228" s="374">
        <f t="shared" si="264"/>
        <v>5</v>
      </c>
      <c r="P2228" s="158" t="str" cm="1">
        <f t="array" ref="P2228">_xlfn.SWITCH(ROUND(N2228,0),5,"Excellent",4,"Good",3,"ok","Bad")</f>
        <v>Excellent</v>
      </c>
      <c r="Q2228" s="144">
        <v>21</v>
      </c>
      <c r="R2228" s="385">
        <v>42615</v>
      </c>
      <c r="S2228" s="385">
        <v>43826</v>
      </c>
      <c r="T2228" s="144">
        <v>751</v>
      </c>
      <c r="U2228" s="144" t="s">
        <v>69</v>
      </c>
      <c r="V2228" s="144">
        <v>7</v>
      </c>
      <c r="W2228" s="144" t="str">
        <f t="shared" si="267"/>
        <v>Active</v>
      </c>
      <c r="X2228" s="144">
        <v>751</v>
      </c>
      <c r="Y2228" s="157" t="s">
        <v>70</v>
      </c>
      <c r="Z2228" s="386">
        <v>1</v>
      </c>
      <c r="AA2228" s="386">
        <v>0.89</v>
      </c>
      <c r="AB2228" s="387" t="s">
        <v>65</v>
      </c>
      <c r="AC2228" s="157"/>
    </row>
    <row r="2229" spans="9:29">
      <c r="I2229" s="342">
        <v>4</v>
      </c>
      <c r="J2229" s="144" t="str">
        <f t="shared" si="265"/>
        <v>LARGE</v>
      </c>
      <c r="K2229" s="144" t="str">
        <f t="shared" si="266"/>
        <v>MEDIUM</v>
      </c>
      <c r="L2229" s="144" t="str" cm="1">
        <f t="array" ref="L2229">_xlfn.IFS(I2229&lt;=2,"SMALL",I2229&lt;=5,"MEDIUM",I2229&gt;5,"LARGE")</f>
        <v>MEDIUM</v>
      </c>
      <c r="M2229" s="144" t="str">
        <f t="shared" si="263"/>
        <v>YES</v>
      </c>
      <c r="N2229" s="374">
        <v>5</v>
      </c>
      <c r="O2229" s="374">
        <f t="shared" si="264"/>
        <v>5</v>
      </c>
      <c r="P2229" s="158" t="str" cm="1">
        <f t="array" ref="P2229">_xlfn.SWITCH(ROUND(N2229,0),5,"Excellent",4,"Good",3,"ok","Bad")</f>
        <v>Excellent</v>
      </c>
      <c r="Q2229" s="144">
        <v>137</v>
      </c>
      <c r="R2229" s="385">
        <v>42617</v>
      </c>
      <c r="S2229" s="385">
        <v>43958</v>
      </c>
      <c r="T2229" s="144">
        <v>2457</v>
      </c>
      <c r="U2229" s="144" t="s">
        <v>69</v>
      </c>
      <c r="V2229" s="144">
        <v>235</v>
      </c>
      <c r="W2229" s="144" t="str">
        <f t="shared" si="267"/>
        <v>Active</v>
      </c>
      <c r="X2229" s="144">
        <v>2457</v>
      </c>
      <c r="Y2229" s="157" t="s">
        <v>70</v>
      </c>
      <c r="Z2229" s="386">
        <v>1</v>
      </c>
      <c r="AA2229" s="386">
        <v>1</v>
      </c>
      <c r="AB2229" s="387" t="s">
        <v>65</v>
      </c>
      <c r="AC2229" s="157"/>
    </row>
    <row r="2230" spans="9:29">
      <c r="I2230" s="342">
        <v>4</v>
      </c>
      <c r="J2230" s="144" t="str">
        <f t="shared" si="265"/>
        <v>LARGE</v>
      </c>
      <c r="K2230" s="144" t="str">
        <f t="shared" si="266"/>
        <v>MEDIUM</v>
      </c>
      <c r="L2230" s="144" t="str" cm="1">
        <f t="array" ref="L2230">_xlfn.IFS(I2230&lt;=2,"SMALL",I2230&lt;=5,"MEDIUM",I2230&gt;5,"LARGE")</f>
        <v>MEDIUM</v>
      </c>
      <c r="M2230" s="144" t="str">
        <f t="shared" si="263"/>
        <v>NO</v>
      </c>
      <c r="N2230" s="374">
        <v>5</v>
      </c>
      <c r="O2230" s="374">
        <f t="shared" si="264"/>
        <v>5</v>
      </c>
      <c r="P2230" s="158" t="str" cm="1">
        <f t="array" ref="P2230">_xlfn.SWITCH(ROUND(N2230,0),5,"Excellent",4,"Good",3,"ok","Bad")</f>
        <v>Excellent</v>
      </c>
      <c r="Q2230" s="144">
        <v>8</v>
      </c>
      <c r="R2230" s="385">
        <v>42766</v>
      </c>
      <c r="S2230" s="385">
        <v>43982</v>
      </c>
      <c r="T2230" s="144">
        <v>2555</v>
      </c>
      <c r="U2230" s="144" t="s">
        <v>69</v>
      </c>
      <c r="V2230" s="144">
        <v>179</v>
      </c>
      <c r="W2230" s="144" t="str">
        <f t="shared" si="267"/>
        <v>Active</v>
      </c>
      <c r="X2230" s="144">
        <v>2555</v>
      </c>
      <c r="Y2230" s="157" t="s">
        <v>64</v>
      </c>
      <c r="Z2230" s="386">
        <v>0.75</v>
      </c>
      <c r="AA2230" s="386">
        <v>0.98</v>
      </c>
      <c r="AB2230" s="387" t="s">
        <v>62</v>
      </c>
      <c r="AC2230" s="157"/>
    </row>
    <row r="2231" spans="9:29">
      <c r="I2231" s="342">
        <v>4</v>
      </c>
      <c r="J2231" s="144" t="str">
        <f t="shared" si="265"/>
        <v>LARGE</v>
      </c>
      <c r="K2231" s="144" t="str">
        <f t="shared" si="266"/>
        <v>MEDIUM</v>
      </c>
      <c r="L2231" s="144" t="str" cm="1">
        <f t="array" ref="L2231">_xlfn.IFS(I2231&lt;=2,"SMALL",I2231&lt;=5,"MEDIUM",I2231&gt;5,"LARGE")</f>
        <v>MEDIUM</v>
      </c>
      <c r="M2231" s="144" t="str">
        <f t="shared" si="263"/>
        <v>YES</v>
      </c>
      <c r="N2231" s="374">
        <v>4.8099999999999996</v>
      </c>
      <c r="O2231" s="374">
        <f t="shared" si="264"/>
        <v>5</v>
      </c>
      <c r="P2231" s="158" t="str" cm="1">
        <f t="array" ref="P2231">_xlfn.SWITCH(ROUND(N2231,0),5,"Excellent",4,"Good",3,"ok","Bad")</f>
        <v>Excellent</v>
      </c>
      <c r="Q2231" s="144">
        <v>252</v>
      </c>
      <c r="R2231" s="385">
        <v>42639</v>
      </c>
      <c r="S2231" s="385">
        <v>44050</v>
      </c>
      <c r="T2231" s="144">
        <v>2536</v>
      </c>
      <c r="U2231" s="144" t="s">
        <v>69</v>
      </c>
      <c r="V2231" s="144">
        <v>361</v>
      </c>
      <c r="W2231" s="144" t="str">
        <f t="shared" si="267"/>
        <v>Active</v>
      </c>
      <c r="X2231" s="144">
        <v>2536</v>
      </c>
      <c r="Y2231" s="157" t="s">
        <v>61</v>
      </c>
      <c r="Z2231" s="386">
        <v>1</v>
      </c>
      <c r="AA2231" s="386">
        <v>0.74</v>
      </c>
      <c r="AB2231" s="387" t="s">
        <v>65</v>
      </c>
      <c r="AC2231" s="157"/>
    </row>
    <row r="2232" spans="9:29">
      <c r="I2232" s="342">
        <v>10</v>
      </c>
      <c r="J2232" s="144" t="str">
        <f t="shared" si="265"/>
        <v>LARGE</v>
      </c>
      <c r="K2232" s="144" t="str">
        <f t="shared" si="266"/>
        <v>LARGE</v>
      </c>
      <c r="L2232" s="144" t="str" cm="1">
        <f t="array" ref="L2232">_xlfn.IFS(I2232&lt;=2,"SMALL",I2232&lt;=5,"MEDIUM",I2232&gt;5,"LARGE")</f>
        <v>LARGE</v>
      </c>
      <c r="M2232" s="144" t="str">
        <f t="shared" si="263"/>
        <v>NO</v>
      </c>
      <c r="N2232" s="374">
        <v>4</v>
      </c>
      <c r="O2232" s="374">
        <f t="shared" si="264"/>
        <v>4</v>
      </c>
      <c r="P2232" s="158" t="str" cm="1">
        <f t="array" ref="P2232">_xlfn.SWITCH(ROUND(N2232,0),5,"Excellent",4,"Good",3,"ok","Bad")</f>
        <v>Good</v>
      </c>
      <c r="Q2232" s="144">
        <v>8</v>
      </c>
      <c r="R2232" s="385">
        <v>42699</v>
      </c>
      <c r="S2232" s="385">
        <v>43740</v>
      </c>
      <c r="T2232" s="144">
        <v>1437</v>
      </c>
      <c r="U2232" s="144" t="s">
        <v>69</v>
      </c>
      <c r="V2232" s="144">
        <v>179</v>
      </c>
      <c r="W2232" s="144" t="str">
        <f t="shared" si="267"/>
        <v>Active</v>
      </c>
      <c r="X2232" s="144">
        <v>1437</v>
      </c>
      <c r="Y2232" s="157" t="s">
        <v>64</v>
      </c>
      <c r="Z2232" s="386">
        <v>1</v>
      </c>
      <c r="AA2232" s="386">
        <v>1</v>
      </c>
      <c r="AB2232" s="387" t="s">
        <v>65</v>
      </c>
      <c r="AC2232" s="157"/>
    </row>
    <row r="2233" spans="9:29">
      <c r="I2233" s="342">
        <v>5</v>
      </c>
      <c r="J2233" s="144" t="str">
        <f t="shared" si="265"/>
        <v>LARGE</v>
      </c>
      <c r="K2233" s="144" t="str">
        <f t="shared" si="266"/>
        <v>MEDIUM</v>
      </c>
      <c r="L2233" s="144" t="str" cm="1">
        <f t="array" ref="L2233">_xlfn.IFS(I2233&lt;=2,"SMALL",I2233&lt;=5,"MEDIUM",I2233&gt;5,"LARGE")</f>
        <v>MEDIUM</v>
      </c>
      <c r="M2233" s="144" t="str">
        <f t="shared" si="263"/>
        <v>YES</v>
      </c>
      <c r="N2233" s="374">
        <v>4.99</v>
      </c>
      <c r="O2233" s="374">
        <f t="shared" si="264"/>
        <v>5</v>
      </c>
      <c r="P2233" s="158" t="str" cm="1">
        <f t="array" ref="P2233">_xlfn.SWITCH(ROUND(N2233,0),5,"Excellent",4,"Good",3,"ok","Bad")</f>
        <v>Excellent</v>
      </c>
      <c r="Q2233" s="144">
        <v>160</v>
      </c>
      <c r="R2233" s="385">
        <v>42696</v>
      </c>
      <c r="S2233" s="385">
        <v>43905</v>
      </c>
      <c r="T2233" s="144">
        <v>2986</v>
      </c>
      <c r="U2233" s="144" t="s">
        <v>69</v>
      </c>
      <c r="V2233" s="144">
        <v>365</v>
      </c>
      <c r="W2233" s="144" t="str">
        <f t="shared" si="267"/>
        <v>Active</v>
      </c>
      <c r="X2233" s="144">
        <v>2986</v>
      </c>
      <c r="Y2233" s="157" t="s">
        <v>70</v>
      </c>
      <c r="Z2233" s="386">
        <v>0.89</v>
      </c>
      <c r="AA2233" s="386">
        <v>0.94</v>
      </c>
      <c r="AB2233" s="387" t="s">
        <v>62</v>
      </c>
      <c r="AC2233" s="157"/>
    </row>
    <row r="2234" spans="9:29">
      <c r="I2234" s="342">
        <v>3</v>
      </c>
      <c r="J2234" s="144" t="str">
        <f t="shared" si="265"/>
        <v>LARGE</v>
      </c>
      <c r="K2234" s="144" t="str">
        <f t="shared" si="266"/>
        <v>MEDIUM</v>
      </c>
      <c r="L2234" s="144" t="str" cm="1">
        <f t="array" ref="L2234">_xlfn.IFS(I2234&lt;=2,"SMALL",I2234&lt;=5,"MEDIUM",I2234&gt;5,"LARGE")</f>
        <v>MEDIUM</v>
      </c>
      <c r="M2234" s="144" t="str">
        <f t="shared" si="263"/>
        <v>NO</v>
      </c>
      <c r="N2234" s="374">
        <v>4.7</v>
      </c>
      <c r="O2234" s="374">
        <f t="shared" si="264"/>
        <v>5</v>
      </c>
      <c r="P2234" s="158" t="str" cm="1">
        <f t="array" ref="P2234">_xlfn.SWITCH(ROUND(N2234,0),5,"Excellent",4,"Good",3,"ok","Bad")</f>
        <v>Excellent</v>
      </c>
      <c r="Q2234" s="144">
        <v>10</v>
      </c>
      <c r="R2234" s="385">
        <v>42636</v>
      </c>
      <c r="S2234" s="385">
        <v>43738</v>
      </c>
      <c r="T2234" s="144">
        <v>2594</v>
      </c>
      <c r="U2234" s="144" t="s">
        <v>69</v>
      </c>
      <c r="V2234" s="144">
        <v>56</v>
      </c>
      <c r="W2234" s="144" t="str">
        <f t="shared" si="267"/>
        <v>Active</v>
      </c>
      <c r="X2234" s="144">
        <v>2594</v>
      </c>
      <c r="Y2234" s="157" t="s">
        <v>122</v>
      </c>
      <c r="Z2234" s="386">
        <v>0</v>
      </c>
      <c r="AA2234" s="386">
        <v>0.88</v>
      </c>
      <c r="AB2234" s="387" t="s">
        <v>65</v>
      </c>
      <c r="AC2234" s="157"/>
    </row>
    <row r="2235" spans="9:29">
      <c r="I2235" s="342">
        <v>2</v>
      </c>
      <c r="J2235" s="144" t="str">
        <f t="shared" si="265"/>
        <v>SMALL</v>
      </c>
      <c r="K2235" s="144" t="str">
        <f t="shared" si="266"/>
        <v>SMALL</v>
      </c>
      <c r="L2235" s="144" t="str" cm="1">
        <f t="array" ref="L2235">_xlfn.IFS(I2235&lt;=2,"SMALL",I2235&lt;=5,"MEDIUM",I2235&gt;5,"LARGE")</f>
        <v>SMALL</v>
      </c>
      <c r="M2235" s="144" t="str">
        <f t="shared" si="263"/>
        <v>NO</v>
      </c>
      <c r="N2235" s="374">
        <v>4.7300000000000004</v>
      </c>
      <c r="O2235" s="374">
        <f t="shared" si="264"/>
        <v>5</v>
      </c>
      <c r="P2235" s="158" t="str" cm="1">
        <f t="array" ref="P2235">_xlfn.SWITCH(ROUND(N2235,0),5,"Excellent",4,"Good",3,"ok","Bad")</f>
        <v>Excellent</v>
      </c>
      <c r="Q2235" s="144">
        <v>64</v>
      </c>
      <c r="R2235" s="385">
        <v>42615</v>
      </c>
      <c r="S2235" s="385">
        <v>44042</v>
      </c>
      <c r="T2235" s="144">
        <v>2126</v>
      </c>
      <c r="U2235" s="144" t="s">
        <v>60</v>
      </c>
      <c r="V2235" s="144">
        <v>90</v>
      </c>
      <c r="W2235" s="144" t="str">
        <f t="shared" si="267"/>
        <v>Active</v>
      </c>
      <c r="X2235" s="144">
        <v>2126</v>
      </c>
      <c r="Y2235" s="157" t="s">
        <v>70</v>
      </c>
      <c r="Z2235" s="386">
        <v>1</v>
      </c>
      <c r="AA2235" s="386">
        <v>0.96</v>
      </c>
      <c r="AB2235" s="387" t="s">
        <v>62</v>
      </c>
      <c r="AC2235" s="157"/>
    </row>
    <row r="2236" spans="9:29">
      <c r="I2236" s="342">
        <v>2</v>
      </c>
      <c r="J2236" s="144" t="str">
        <f t="shared" si="265"/>
        <v>SMALL</v>
      </c>
      <c r="K2236" s="144" t="str">
        <f t="shared" si="266"/>
        <v>SMALL</v>
      </c>
      <c r="L2236" s="144" t="str" cm="1">
        <f t="array" ref="L2236">_xlfn.IFS(I2236&lt;=2,"SMALL",I2236&lt;=5,"MEDIUM",I2236&gt;5,"LARGE")</f>
        <v>SMALL</v>
      </c>
      <c r="M2236" s="144" t="str">
        <f t="shared" si="263"/>
        <v>NO</v>
      </c>
      <c r="N2236" s="374">
        <v>5</v>
      </c>
      <c r="O2236" s="374">
        <f t="shared" si="264"/>
        <v>5</v>
      </c>
      <c r="P2236" s="158" t="str" cm="1">
        <f t="array" ref="P2236">_xlfn.SWITCH(ROUND(N2236,0),5,"Excellent",4,"Good",3,"ok","Bad")</f>
        <v>Excellent</v>
      </c>
      <c r="Q2236" s="144">
        <v>6</v>
      </c>
      <c r="R2236" s="385">
        <v>42644</v>
      </c>
      <c r="S2236" s="385">
        <v>42998</v>
      </c>
      <c r="T2236" s="144">
        <v>1354</v>
      </c>
      <c r="U2236" s="144" t="s">
        <v>60</v>
      </c>
      <c r="V2236" s="144">
        <v>249</v>
      </c>
      <c r="W2236" s="144" t="str">
        <f t="shared" si="267"/>
        <v>Active</v>
      </c>
      <c r="X2236" s="144">
        <v>1354</v>
      </c>
      <c r="Y2236" s="157" t="s">
        <v>64</v>
      </c>
      <c r="Z2236" s="386">
        <v>1</v>
      </c>
      <c r="AA2236" s="386">
        <v>0.39</v>
      </c>
      <c r="AB2236" s="387" t="s">
        <v>65</v>
      </c>
      <c r="AC2236" s="157"/>
    </row>
    <row r="2237" spans="9:29">
      <c r="I2237" s="342">
        <v>5</v>
      </c>
      <c r="J2237" s="144" t="str">
        <f t="shared" si="265"/>
        <v>LARGE</v>
      </c>
      <c r="K2237" s="144" t="str">
        <f t="shared" si="266"/>
        <v>MEDIUM</v>
      </c>
      <c r="L2237" s="144" t="str" cm="1">
        <f t="array" ref="L2237">_xlfn.IFS(I2237&lt;=2,"SMALL",I2237&lt;=5,"MEDIUM",I2237&gt;5,"LARGE")</f>
        <v>MEDIUM</v>
      </c>
      <c r="M2237" s="144" t="str">
        <f t="shared" si="263"/>
        <v>NO</v>
      </c>
      <c r="N2237" s="374">
        <v>4.93</v>
      </c>
      <c r="O2237" s="374">
        <f t="shared" si="264"/>
        <v>5</v>
      </c>
      <c r="P2237" s="158" t="str" cm="1">
        <f t="array" ref="P2237">_xlfn.SWITCH(ROUND(N2237,0),5,"Excellent",4,"Good",3,"ok","Bad")</f>
        <v>Excellent</v>
      </c>
      <c r="Q2237" s="144">
        <v>28</v>
      </c>
      <c r="R2237" s="385">
        <v>43582</v>
      </c>
      <c r="S2237" s="385">
        <v>43868</v>
      </c>
      <c r="T2237" s="144">
        <v>2397</v>
      </c>
      <c r="U2237" s="144" t="s">
        <v>69</v>
      </c>
      <c r="V2237" s="144">
        <v>318</v>
      </c>
      <c r="W2237" s="144" t="str">
        <f t="shared" si="267"/>
        <v>Active</v>
      </c>
      <c r="X2237" s="144">
        <v>2397</v>
      </c>
      <c r="Y2237" s="157" t="s">
        <v>70</v>
      </c>
      <c r="Z2237" s="386">
        <v>1</v>
      </c>
      <c r="AA2237" s="386">
        <v>0.98</v>
      </c>
      <c r="AB2237" s="387" t="s">
        <v>62</v>
      </c>
      <c r="AC2237" s="157"/>
    </row>
    <row r="2238" spans="9:29">
      <c r="I2238" s="342">
        <v>2</v>
      </c>
      <c r="J2238" s="144" t="str">
        <f t="shared" si="265"/>
        <v>SMALL</v>
      </c>
      <c r="K2238" s="144" t="str">
        <f t="shared" si="266"/>
        <v>SMALL</v>
      </c>
      <c r="L2238" s="144" t="str" cm="1">
        <f t="array" ref="L2238">_xlfn.IFS(I2238&lt;=2,"SMALL",I2238&lt;=5,"MEDIUM",I2238&gt;5,"LARGE")</f>
        <v>SMALL</v>
      </c>
      <c r="M2238" s="144" t="str">
        <f t="shared" si="263"/>
        <v>NO</v>
      </c>
      <c r="N2238" s="374">
        <v>5</v>
      </c>
      <c r="O2238" s="374">
        <f t="shared" si="264"/>
        <v>5</v>
      </c>
      <c r="P2238" s="158" t="str" cm="1">
        <f t="array" ref="P2238">_xlfn.SWITCH(ROUND(N2238,0),5,"Excellent",4,"Good",3,"ok","Bad")</f>
        <v>Excellent</v>
      </c>
      <c r="Q2238" s="144">
        <v>5</v>
      </c>
      <c r="R2238" s="385">
        <v>42639</v>
      </c>
      <c r="S2238" s="385">
        <v>42737</v>
      </c>
      <c r="T2238" s="144">
        <v>7</v>
      </c>
      <c r="U2238" s="144" t="s">
        <v>69</v>
      </c>
      <c r="V2238" s="144">
        <v>89</v>
      </c>
      <c r="W2238" s="144" t="str">
        <f t="shared" si="267"/>
        <v>Active</v>
      </c>
      <c r="X2238" s="144">
        <v>7</v>
      </c>
      <c r="Y2238" s="157" t="s">
        <v>70</v>
      </c>
      <c r="Z2238" s="386">
        <v>1</v>
      </c>
      <c r="AA2238" s="386">
        <v>1</v>
      </c>
      <c r="AB2238" s="387" t="s">
        <v>65</v>
      </c>
      <c r="AC2238" s="157"/>
    </row>
    <row r="2239" spans="9:29">
      <c r="I2239" s="342">
        <v>1</v>
      </c>
      <c r="J2239" s="144" t="str">
        <f t="shared" si="265"/>
        <v>SMALL</v>
      </c>
      <c r="K2239" s="144" t="str">
        <f t="shared" si="266"/>
        <v>SMALL</v>
      </c>
      <c r="L2239" s="144" t="str" cm="1">
        <f t="array" ref="L2239">_xlfn.IFS(I2239&lt;=2,"SMALL",I2239&lt;=5,"MEDIUM",I2239&gt;5,"LARGE")</f>
        <v>SMALL</v>
      </c>
      <c r="M2239" s="144" t="str">
        <f t="shared" si="263"/>
        <v>NO</v>
      </c>
      <c r="N2239" s="374">
        <v>4.75</v>
      </c>
      <c r="O2239" s="374">
        <f t="shared" si="264"/>
        <v>5</v>
      </c>
      <c r="P2239" s="158" t="str" cm="1">
        <f t="array" ref="P2239">_xlfn.SWITCH(ROUND(N2239,0),5,"Excellent",4,"Good",3,"ok","Bad")</f>
        <v>Excellent</v>
      </c>
      <c r="Q2239" s="144">
        <v>108</v>
      </c>
      <c r="R2239" s="385">
        <v>42651</v>
      </c>
      <c r="S2239" s="385">
        <v>44051</v>
      </c>
      <c r="T2239" s="144">
        <v>2028</v>
      </c>
      <c r="U2239" s="144" t="s">
        <v>60</v>
      </c>
      <c r="V2239" s="144">
        <v>346</v>
      </c>
      <c r="W2239" s="144" t="str">
        <f t="shared" si="267"/>
        <v>Active</v>
      </c>
      <c r="X2239" s="144">
        <v>2028</v>
      </c>
      <c r="Y2239" s="157" t="s">
        <v>70</v>
      </c>
      <c r="Z2239" s="386">
        <v>1</v>
      </c>
      <c r="AA2239" s="386">
        <v>0.77</v>
      </c>
      <c r="AB2239" s="387" t="s">
        <v>62</v>
      </c>
      <c r="AC2239" s="157"/>
    </row>
    <row r="2240" spans="9:29">
      <c r="I2240" s="342">
        <v>1</v>
      </c>
      <c r="J2240" s="144" t="str">
        <f t="shared" si="265"/>
        <v>SMALL</v>
      </c>
      <c r="K2240" s="144" t="str">
        <f t="shared" si="266"/>
        <v>SMALL</v>
      </c>
      <c r="L2240" s="144" t="str" cm="1">
        <f t="array" ref="L2240">_xlfn.IFS(I2240&lt;=2,"SMALL",I2240&lt;=5,"MEDIUM",I2240&gt;5,"LARGE")</f>
        <v>SMALL</v>
      </c>
      <c r="M2240" s="144" t="str">
        <f t="shared" si="263"/>
        <v>YES</v>
      </c>
      <c r="N2240" s="374">
        <v>4.9800000000000004</v>
      </c>
      <c r="O2240" s="374">
        <f t="shared" si="264"/>
        <v>5</v>
      </c>
      <c r="P2240" s="158" t="str" cm="1">
        <f t="array" ref="P2240">_xlfn.SWITCH(ROUND(N2240,0),5,"Excellent",4,"Good",3,"ok","Bad")</f>
        <v>Excellent</v>
      </c>
      <c r="Q2240" s="144">
        <v>189</v>
      </c>
      <c r="R2240" s="385">
        <v>42625</v>
      </c>
      <c r="S2240" s="385">
        <v>43852</v>
      </c>
      <c r="T2240" s="144">
        <v>2705</v>
      </c>
      <c r="U2240" s="144" t="s">
        <v>60</v>
      </c>
      <c r="V2240" s="144">
        <v>74</v>
      </c>
      <c r="W2240" s="144" t="str">
        <f t="shared" si="267"/>
        <v>Active</v>
      </c>
      <c r="X2240" s="144">
        <v>2705</v>
      </c>
      <c r="Y2240" s="157" t="s">
        <v>70</v>
      </c>
      <c r="Z2240" s="386">
        <v>1</v>
      </c>
      <c r="AA2240" s="386">
        <v>0.9</v>
      </c>
      <c r="AB2240" s="387" t="s">
        <v>65</v>
      </c>
      <c r="AC2240" s="157"/>
    </row>
    <row r="2241" spans="9:29">
      <c r="I2241" s="342">
        <v>4</v>
      </c>
      <c r="J2241" s="144" t="str">
        <f t="shared" si="265"/>
        <v>LARGE</v>
      </c>
      <c r="K2241" s="144" t="str">
        <f t="shared" si="266"/>
        <v>MEDIUM</v>
      </c>
      <c r="L2241" s="144" t="str" cm="1">
        <f t="array" ref="L2241">_xlfn.IFS(I2241&lt;=2,"SMALL",I2241&lt;=5,"MEDIUM",I2241&gt;5,"LARGE")</f>
        <v>MEDIUM</v>
      </c>
      <c r="M2241" s="144" t="str">
        <f t="shared" si="263"/>
        <v>NO</v>
      </c>
      <c r="N2241" s="374">
        <v>4.71</v>
      </c>
      <c r="O2241" s="374">
        <f t="shared" si="264"/>
        <v>5</v>
      </c>
      <c r="P2241" s="158" t="str" cm="1">
        <f t="array" ref="P2241">_xlfn.SWITCH(ROUND(N2241,0),5,"Excellent",4,"Good",3,"ok","Bad")</f>
        <v>Excellent</v>
      </c>
      <c r="Q2241" s="144">
        <v>7</v>
      </c>
      <c r="R2241" s="385">
        <v>43382</v>
      </c>
      <c r="S2241" s="385">
        <v>43833</v>
      </c>
      <c r="T2241" s="144">
        <v>1693</v>
      </c>
      <c r="U2241" s="144" t="s">
        <v>69</v>
      </c>
      <c r="V2241" s="144">
        <v>0</v>
      </c>
      <c r="W2241" s="144" t="str">
        <f t="shared" si="267"/>
        <v>Inactive</v>
      </c>
      <c r="X2241" s="144">
        <v>1693</v>
      </c>
      <c r="Y2241" s="157" t="s">
        <v>70</v>
      </c>
      <c r="Z2241" s="386">
        <v>1</v>
      </c>
      <c r="AA2241" s="386">
        <v>0.94</v>
      </c>
      <c r="AB2241" s="387" t="s">
        <v>65</v>
      </c>
      <c r="AC2241" s="157"/>
    </row>
    <row r="2242" spans="9:29">
      <c r="I2242" s="342">
        <v>6</v>
      </c>
      <c r="J2242" s="144" t="str">
        <f t="shared" si="265"/>
        <v>LARGE</v>
      </c>
      <c r="K2242" s="144" t="str">
        <f t="shared" si="266"/>
        <v>LARGE</v>
      </c>
      <c r="L2242" s="144" t="str" cm="1">
        <f t="array" ref="L2242">_xlfn.IFS(I2242&lt;=2,"SMALL",I2242&lt;=5,"MEDIUM",I2242&gt;5,"LARGE")</f>
        <v>LARGE</v>
      </c>
      <c r="M2242" s="144" t="str">
        <f t="shared" si="263"/>
        <v>NO</v>
      </c>
      <c r="N2242" s="374">
        <v>4.91</v>
      </c>
      <c r="O2242" s="374">
        <f t="shared" si="264"/>
        <v>5</v>
      </c>
      <c r="P2242" s="158" t="str" cm="1">
        <f t="array" ref="P2242">_xlfn.SWITCH(ROUND(N2242,0),5,"Excellent",4,"Good",3,"ok","Bad")</f>
        <v>Excellent</v>
      </c>
      <c r="Q2242" s="144">
        <v>70</v>
      </c>
      <c r="R2242" s="385">
        <v>42632</v>
      </c>
      <c r="S2242" s="385">
        <v>44045</v>
      </c>
      <c r="T2242" s="144">
        <v>3002</v>
      </c>
      <c r="U2242" s="144" t="s">
        <v>69</v>
      </c>
      <c r="V2242" s="144">
        <v>67</v>
      </c>
      <c r="W2242" s="144" t="str">
        <f t="shared" si="267"/>
        <v>Active</v>
      </c>
      <c r="X2242" s="144">
        <v>3002</v>
      </c>
      <c r="Y2242" s="157" t="s">
        <v>64</v>
      </c>
      <c r="Z2242" s="386">
        <v>0.75</v>
      </c>
      <c r="AA2242" s="386">
        <v>0.36</v>
      </c>
      <c r="AB2242" s="387" t="s">
        <v>65</v>
      </c>
      <c r="AC2242" s="157"/>
    </row>
    <row r="2243" spans="9:29">
      <c r="I2243" s="342">
        <v>2</v>
      </c>
      <c r="J2243" s="144" t="str">
        <f t="shared" si="265"/>
        <v>SMALL</v>
      </c>
      <c r="K2243" s="144" t="str">
        <f t="shared" si="266"/>
        <v>SMALL</v>
      </c>
      <c r="L2243" s="144" t="str" cm="1">
        <f t="array" ref="L2243">_xlfn.IFS(I2243&lt;=2,"SMALL",I2243&lt;=5,"MEDIUM",I2243&gt;5,"LARGE")</f>
        <v>SMALL</v>
      </c>
      <c r="M2243" s="144" t="str">
        <f t="shared" si="263"/>
        <v>NO</v>
      </c>
      <c r="N2243" s="374">
        <v>4.75</v>
      </c>
      <c r="O2243" s="374">
        <f t="shared" si="264"/>
        <v>5</v>
      </c>
      <c r="P2243" s="158" t="str" cm="1">
        <f t="array" ref="P2243">_xlfn.SWITCH(ROUND(N2243,0),5,"Excellent",4,"Good",3,"ok","Bad")</f>
        <v>Excellent</v>
      </c>
      <c r="Q2243" s="144">
        <v>16</v>
      </c>
      <c r="R2243" s="385">
        <v>42633</v>
      </c>
      <c r="S2243" s="385">
        <v>43897</v>
      </c>
      <c r="T2243" s="144">
        <v>414</v>
      </c>
      <c r="U2243" s="144" t="s">
        <v>60</v>
      </c>
      <c r="V2243" s="144">
        <v>117</v>
      </c>
      <c r="W2243" s="144" t="str">
        <f t="shared" si="267"/>
        <v>Active</v>
      </c>
      <c r="X2243" s="144">
        <v>414</v>
      </c>
      <c r="Y2243" s="157" t="s">
        <v>70</v>
      </c>
      <c r="Z2243" s="386">
        <v>0.67</v>
      </c>
      <c r="AA2243" s="386">
        <v>0.97</v>
      </c>
      <c r="AB2243" s="387" t="s">
        <v>65</v>
      </c>
      <c r="AC2243" s="157"/>
    </row>
    <row r="2244" spans="9:29">
      <c r="I2244" s="342">
        <v>2</v>
      </c>
      <c r="J2244" s="144" t="str">
        <f t="shared" si="265"/>
        <v>SMALL</v>
      </c>
      <c r="K2244" s="144" t="str">
        <f t="shared" si="266"/>
        <v>SMALL</v>
      </c>
      <c r="L2244" s="144" t="str" cm="1">
        <f t="array" ref="L2244">_xlfn.IFS(I2244&lt;=2,"SMALL",I2244&lt;=5,"MEDIUM",I2244&gt;5,"LARGE")</f>
        <v>SMALL</v>
      </c>
      <c r="M2244" s="144" t="str">
        <f t="shared" si="263"/>
        <v>NO</v>
      </c>
      <c r="N2244" s="374">
        <v>4.71</v>
      </c>
      <c r="O2244" s="374">
        <f t="shared" si="264"/>
        <v>5</v>
      </c>
      <c r="P2244" s="158" t="str" cm="1">
        <f t="array" ref="P2244">_xlfn.SWITCH(ROUND(N2244,0),5,"Excellent",4,"Good",3,"ok","Bad")</f>
        <v>Excellent</v>
      </c>
      <c r="Q2244" s="144">
        <v>28</v>
      </c>
      <c r="R2244" s="385">
        <v>42639</v>
      </c>
      <c r="S2244" s="385">
        <v>43821</v>
      </c>
      <c r="T2244" s="144">
        <v>612</v>
      </c>
      <c r="U2244" s="144" t="s">
        <v>69</v>
      </c>
      <c r="V2244" s="144">
        <v>263</v>
      </c>
      <c r="W2244" s="144" t="str">
        <f t="shared" si="267"/>
        <v>Active</v>
      </c>
      <c r="X2244" s="144">
        <v>612</v>
      </c>
      <c r="Y2244" s="157" t="s">
        <v>70</v>
      </c>
      <c r="Z2244" s="386">
        <v>1</v>
      </c>
      <c r="AA2244" s="386">
        <v>1</v>
      </c>
      <c r="AB2244" s="387" t="s">
        <v>65</v>
      </c>
      <c r="AC2244" s="157"/>
    </row>
    <row r="2245" spans="9:29">
      <c r="I2245" s="342">
        <v>4</v>
      </c>
      <c r="J2245" s="144" t="str">
        <f t="shared" si="265"/>
        <v>LARGE</v>
      </c>
      <c r="K2245" s="144" t="str">
        <f t="shared" si="266"/>
        <v>MEDIUM</v>
      </c>
      <c r="L2245" s="144" t="str" cm="1">
        <f t="array" ref="L2245">_xlfn.IFS(I2245&lt;=2,"SMALL",I2245&lt;=5,"MEDIUM",I2245&gt;5,"LARGE")</f>
        <v>MEDIUM</v>
      </c>
      <c r="M2245" s="144" t="str">
        <f t="shared" ref="M2245:M2308" si="268">IF(AND(N2245&gt;=4.8,Q2245&gt;100),"YES","NO")</f>
        <v>NO</v>
      </c>
      <c r="N2245" s="374">
        <v>4.7300000000000004</v>
      </c>
      <c r="O2245" s="374">
        <f t="shared" ref="O2245:O2308" si="269">ROUND(N2245,0)</f>
        <v>5</v>
      </c>
      <c r="P2245" s="158" t="str" cm="1">
        <f t="array" ref="P2245">_xlfn.SWITCH(ROUND(N2245,0),5,"Excellent",4,"Good",3,"ok","Bad")</f>
        <v>Excellent</v>
      </c>
      <c r="Q2245" s="144">
        <v>15</v>
      </c>
      <c r="R2245" s="385">
        <v>43663</v>
      </c>
      <c r="S2245" s="385">
        <v>43898</v>
      </c>
      <c r="T2245" s="144">
        <v>940</v>
      </c>
      <c r="U2245" s="144" t="s">
        <v>69</v>
      </c>
      <c r="V2245" s="144">
        <v>74</v>
      </c>
      <c r="W2245" s="144" t="str">
        <f t="shared" si="267"/>
        <v>Active</v>
      </c>
      <c r="X2245" s="144">
        <v>940</v>
      </c>
      <c r="Y2245" s="157" t="s">
        <v>64</v>
      </c>
      <c r="Z2245" s="386">
        <v>1</v>
      </c>
      <c r="AA2245" s="386">
        <v>0.72</v>
      </c>
      <c r="AB2245" s="387" t="s">
        <v>62</v>
      </c>
      <c r="AC2245" s="157"/>
    </row>
    <row r="2246" spans="9:29">
      <c r="I2246" s="342">
        <v>1</v>
      </c>
      <c r="J2246" s="144" t="str">
        <f t="shared" ref="J2246:J2309" si="270">IF(I2246&lt;=2,"SMALL","LARGE")</f>
        <v>SMALL</v>
      </c>
      <c r="K2246" s="144" t="str">
        <f t="shared" ref="K2246:K2309" si="271">IF(I2246&lt;=2,"SMALL",IF(I2246&lt;=5,"MEDIUM","LARGE"))</f>
        <v>SMALL</v>
      </c>
      <c r="L2246" s="144" t="str" cm="1">
        <f t="array" ref="L2246">_xlfn.IFS(I2246&lt;=2,"SMALL",I2246&lt;=5,"MEDIUM",I2246&gt;5,"LARGE")</f>
        <v>SMALL</v>
      </c>
      <c r="M2246" s="144" t="str">
        <f t="shared" si="268"/>
        <v>NO</v>
      </c>
      <c r="N2246" s="374">
        <v>4.9800000000000004</v>
      </c>
      <c r="O2246" s="374">
        <f t="shared" si="269"/>
        <v>5</v>
      </c>
      <c r="P2246" s="158" t="str" cm="1">
        <f t="array" ref="P2246">_xlfn.SWITCH(ROUND(N2246,0),5,"Excellent",4,"Good",3,"ok","Bad")</f>
        <v>Excellent</v>
      </c>
      <c r="Q2246" s="144">
        <v>85</v>
      </c>
      <c r="R2246" s="385">
        <v>42664</v>
      </c>
      <c r="S2246" s="385">
        <v>44036</v>
      </c>
      <c r="T2246" s="144">
        <v>2028</v>
      </c>
      <c r="U2246" s="144" t="s">
        <v>60</v>
      </c>
      <c r="V2246" s="144">
        <v>335</v>
      </c>
      <c r="W2246" s="144" t="str">
        <f t="shared" ref="W2246:W2309" si="272">IF(NOT(V2246=0),"Active","Inactive")</f>
        <v>Active</v>
      </c>
      <c r="X2246" s="144">
        <v>2028</v>
      </c>
      <c r="Y2246" s="157" t="s">
        <v>61</v>
      </c>
      <c r="Z2246" s="386">
        <v>1</v>
      </c>
      <c r="AA2246" s="386">
        <v>0.83</v>
      </c>
      <c r="AB2246" s="387" t="s">
        <v>62</v>
      </c>
      <c r="AC2246" s="157"/>
    </row>
    <row r="2247" spans="9:29">
      <c r="I2247" s="342">
        <v>1</v>
      </c>
      <c r="J2247" s="144" t="str">
        <f t="shared" si="270"/>
        <v>SMALL</v>
      </c>
      <c r="K2247" s="144" t="str">
        <f t="shared" si="271"/>
        <v>SMALL</v>
      </c>
      <c r="L2247" s="144" t="str" cm="1">
        <f t="array" ref="L2247">_xlfn.IFS(I2247&lt;=2,"SMALL",I2247&lt;=5,"MEDIUM",I2247&gt;5,"LARGE")</f>
        <v>SMALL</v>
      </c>
      <c r="M2247" s="144" t="str">
        <f t="shared" si="268"/>
        <v>NO</v>
      </c>
      <c r="N2247" s="374">
        <v>5</v>
      </c>
      <c r="O2247" s="374">
        <f t="shared" si="269"/>
        <v>5</v>
      </c>
      <c r="P2247" s="158" t="str" cm="1">
        <f t="array" ref="P2247">_xlfn.SWITCH(ROUND(N2247,0),5,"Excellent",4,"Good",3,"ok","Bad")</f>
        <v>Excellent</v>
      </c>
      <c r="Q2247" s="144">
        <v>3</v>
      </c>
      <c r="R2247" s="385">
        <v>42695</v>
      </c>
      <c r="S2247" s="385">
        <v>42973</v>
      </c>
      <c r="T2247" s="144">
        <v>2709</v>
      </c>
      <c r="U2247" s="144" t="s">
        <v>60</v>
      </c>
      <c r="V2247" s="144">
        <v>363</v>
      </c>
      <c r="W2247" s="144" t="str">
        <f t="shared" si="272"/>
        <v>Active</v>
      </c>
      <c r="X2247" s="144">
        <v>2709</v>
      </c>
      <c r="Y2247" s="157" t="s">
        <v>64</v>
      </c>
      <c r="Z2247" s="386">
        <v>0.5</v>
      </c>
      <c r="AA2247" s="386">
        <v>0.94</v>
      </c>
      <c r="AB2247" s="387" t="s">
        <v>62</v>
      </c>
      <c r="AC2247" s="157"/>
    </row>
    <row r="2248" spans="9:29">
      <c r="I2248" s="342">
        <v>3</v>
      </c>
      <c r="J2248" s="144" t="str">
        <f t="shared" si="270"/>
        <v>LARGE</v>
      </c>
      <c r="K2248" s="144" t="str">
        <f t="shared" si="271"/>
        <v>MEDIUM</v>
      </c>
      <c r="L2248" s="144" t="str" cm="1">
        <f t="array" ref="L2248">_xlfn.IFS(I2248&lt;=2,"SMALL",I2248&lt;=5,"MEDIUM",I2248&gt;5,"LARGE")</f>
        <v>MEDIUM</v>
      </c>
      <c r="M2248" s="144" t="str">
        <f t="shared" si="268"/>
        <v>NO</v>
      </c>
      <c r="N2248" s="374">
        <v>5</v>
      </c>
      <c r="O2248" s="374">
        <f t="shared" si="269"/>
        <v>5</v>
      </c>
      <c r="P2248" s="158" t="str" cm="1">
        <f t="array" ref="P2248">_xlfn.SWITCH(ROUND(N2248,0),5,"Excellent",4,"Good",3,"ok","Bad")</f>
        <v>Excellent</v>
      </c>
      <c r="Q2248" s="144">
        <v>58</v>
      </c>
      <c r="R2248" s="385">
        <v>42632</v>
      </c>
      <c r="S2248" s="385">
        <v>43837</v>
      </c>
      <c r="T2248" s="144">
        <v>1448</v>
      </c>
      <c r="U2248" s="144" t="s">
        <v>69</v>
      </c>
      <c r="V2248" s="144">
        <v>360</v>
      </c>
      <c r="W2248" s="144" t="str">
        <f t="shared" si="272"/>
        <v>Active</v>
      </c>
      <c r="X2248" s="144">
        <v>1448</v>
      </c>
      <c r="Y2248" s="157" t="s">
        <v>70</v>
      </c>
      <c r="Z2248" s="386">
        <v>1</v>
      </c>
      <c r="AA2248" s="386">
        <v>0.99</v>
      </c>
      <c r="AB2248" s="387" t="s">
        <v>62</v>
      </c>
      <c r="AC2248" s="157"/>
    </row>
    <row r="2249" spans="9:29">
      <c r="I2249" s="342">
        <v>3</v>
      </c>
      <c r="J2249" s="144" t="str">
        <f t="shared" si="270"/>
        <v>LARGE</v>
      </c>
      <c r="K2249" s="144" t="str">
        <f t="shared" si="271"/>
        <v>MEDIUM</v>
      </c>
      <c r="L2249" s="144" t="str" cm="1">
        <f t="array" ref="L2249">_xlfn.IFS(I2249&lt;=2,"SMALL",I2249&lt;=5,"MEDIUM",I2249&gt;5,"LARGE")</f>
        <v>MEDIUM</v>
      </c>
      <c r="M2249" s="144" t="str">
        <f t="shared" si="268"/>
        <v>NO</v>
      </c>
      <c r="N2249" s="374">
        <v>5</v>
      </c>
      <c r="O2249" s="374">
        <f t="shared" si="269"/>
        <v>5</v>
      </c>
      <c r="P2249" s="158" t="str" cm="1">
        <f t="array" ref="P2249">_xlfn.SWITCH(ROUND(N2249,0),5,"Excellent",4,"Good",3,"ok","Bad")</f>
        <v>Excellent</v>
      </c>
      <c r="Q2249" s="144">
        <v>6</v>
      </c>
      <c r="R2249" s="385">
        <v>43811</v>
      </c>
      <c r="S2249" s="385">
        <v>43899</v>
      </c>
      <c r="T2249" s="144">
        <v>3000</v>
      </c>
      <c r="U2249" s="144" t="s">
        <v>69</v>
      </c>
      <c r="V2249" s="144">
        <v>41</v>
      </c>
      <c r="W2249" s="144" t="str">
        <f t="shared" si="272"/>
        <v>Active</v>
      </c>
      <c r="X2249" s="144">
        <v>3000</v>
      </c>
      <c r="Y2249" s="157" t="s">
        <v>64</v>
      </c>
      <c r="Z2249" s="386">
        <v>0.67</v>
      </c>
      <c r="AA2249" s="386">
        <v>1</v>
      </c>
      <c r="AB2249" s="387" t="s">
        <v>65</v>
      </c>
      <c r="AC2249" s="157"/>
    </row>
    <row r="2250" spans="9:29">
      <c r="I2250" s="342">
        <v>5</v>
      </c>
      <c r="J2250" s="144" t="str">
        <f t="shared" si="270"/>
        <v>LARGE</v>
      </c>
      <c r="K2250" s="144" t="str">
        <f t="shared" si="271"/>
        <v>MEDIUM</v>
      </c>
      <c r="L2250" s="144" t="str" cm="1">
        <f t="array" ref="L2250">_xlfn.IFS(I2250&lt;=2,"SMALL",I2250&lt;=5,"MEDIUM",I2250&gt;5,"LARGE")</f>
        <v>MEDIUM</v>
      </c>
      <c r="M2250" s="144" t="str">
        <f t="shared" si="268"/>
        <v>YES</v>
      </c>
      <c r="N2250" s="374">
        <v>4.88</v>
      </c>
      <c r="O2250" s="374">
        <f t="shared" si="269"/>
        <v>5</v>
      </c>
      <c r="P2250" s="158" t="str" cm="1">
        <f t="array" ref="P2250">_xlfn.SWITCH(ROUND(N2250,0),5,"Excellent",4,"Good",3,"ok","Bad")</f>
        <v>Excellent</v>
      </c>
      <c r="Q2250" s="144">
        <v>234</v>
      </c>
      <c r="R2250" s="385">
        <v>42627</v>
      </c>
      <c r="S2250" s="385">
        <v>44046</v>
      </c>
      <c r="T2250" s="144">
        <v>2999</v>
      </c>
      <c r="U2250" s="144" t="s">
        <v>69</v>
      </c>
      <c r="V2250" s="144">
        <v>127</v>
      </c>
      <c r="W2250" s="144" t="str">
        <f t="shared" si="272"/>
        <v>Active</v>
      </c>
      <c r="X2250" s="144">
        <v>2999</v>
      </c>
      <c r="Y2250" s="157" t="s">
        <v>70</v>
      </c>
      <c r="Z2250" s="386">
        <v>1</v>
      </c>
      <c r="AA2250" s="386">
        <v>1</v>
      </c>
      <c r="AB2250" s="387" t="s">
        <v>62</v>
      </c>
      <c r="AC2250" s="157"/>
    </row>
    <row r="2251" spans="9:29">
      <c r="I2251" s="342">
        <v>6</v>
      </c>
      <c r="J2251" s="144" t="str">
        <f t="shared" si="270"/>
        <v>LARGE</v>
      </c>
      <c r="K2251" s="144" t="str">
        <f t="shared" si="271"/>
        <v>LARGE</v>
      </c>
      <c r="L2251" s="144" t="str" cm="1">
        <f t="array" ref="L2251">_xlfn.IFS(I2251&lt;=2,"SMALL",I2251&lt;=5,"MEDIUM",I2251&gt;5,"LARGE")</f>
        <v>LARGE</v>
      </c>
      <c r="M2251" s="144" t="str">
        <f t="shared" si="268"/>
        <v>YES</v>
      </c>
      <c r="N2251" s="374">
        <v>4.8899999999999997</v>
      </c>
      <c r="O2251" s="374">
        <f t="shared" si="269"/>
        <v>5</v>
      </c>
      <c r="P2251" s="158" t="str" cm="1">
        <f t="array" ref="P2251">_xlfn.SWITCH(ROUND(N2251,0),5,"Excellent",4,"Good",3,"ok","Bad")</f>
        <v>Excellent</v>
      </c>
      <c r="Q2251" s="144">
        <v>178</v>
      </c>
      <c r="R2251" s="385">
        <v>42646</v>
      </c>
      <c r="S2251" s="385">
        <v>43996</v>
      </c>
      <c r="T2251" s="144">
        <v>1082</v>
      </c>
      <c r="U2251" s="144" t="s">
        <v>69</v>
      </c>
      <c r="V2251" s="144">
        <v>20</v>
      </c>
      <c r="W2251" s="144" t="str">
        <f t="shared" si="272"/>
        <v>Active</v>
      </c>
      <c r="X2251" s="144">
        <v>1082</v>
      </c>
      <c r="Y2251" s="157" t="s">
        <v>70</v>
      </c>
      <c r="Z2251" s="386">
        <v>1</v>
      </c>
      <c r="AA2251" s="386">
        <v>0.75</v>
      </c>
      <c r="AB2251" s="387" t="s">
        <v>62</v>
      </c>
      <c r="AC2251" s="157"/>
    </row>
    <row r="2252" spans="9:29">
      <c r="I2252" s="342">
        <v>1</v>
      </c>
      <c r="J2252" s="144" t="str">
        <f t="shared" si="270"/>
        <v>SMALL</v>
      </c>
      <c r="K2252" s="144" t="str">
        <f t="shared" si="271"/>
        <v>SMALL</v>
      </c>
      <c r="L2252" s="144" t="str" cm="1">
        <f t="array" ref="L2252">_xlfn.IFS(I2252&lt;=2,"SMALL",I2252&lt;=5,"MEDIUM",I2252&gt;5,"LARGE")</f>
        <v>SMALL</v>
      </c>
      <c r="M2252" s="144" t="str">
        <f t="shared" si="268"/>
        <v>NO</v>
      </c>
      <c r="N2252" s="374">
        <v>4.9000000000000004</v>
      </c>
      <c r="O2252" s="374">
        <f t="shared" si="269"/>
        <v>5</v>
      </c>
      <c r="P2252" s="158" t="str" cm="1">
        <f t="array" ref="P2252">_xlfn.SWITCH(ROUND(N2252,0),5,"Excellent",4,"Good",3,"ok","Bad")</f>
        <v>Excellent</v>
      </c>
      <c r="Q2252" s="144">
        <v>10</v>
      </c>
      <c r="R2252" s="385">
        <v>42639</v>
      </c>
      <c r="S2252" s="385">
        <v>43791</v>
      </c>
      <c r="T2252" s="144">
        <v>1289</v>
      </c>
      <c r="U2252" s="144" t="s">
        <v>60</v>
      </c>
      <c r="V2252" s="144">
        <v>302</v>
      </c>
      <c r="W2252" s="144" t="str">
        <f t="shared" si="272"/>
        <v>Active</v>
      </c>
      <c r="X2252" s="144">
        <v>1289</v>
      </c>
      <c r="Y2252" s="157" t="s">
        <v>70</v>
      </c>
      <c r="Z2252" s="386">
        <v>1</v>
      </c>
      <c r="AA2252" s="386">
        <v>0.98</v>
      </c>
      <c r="AB2252" s="387" t="s">
        <v>62</v>
      </c>
      <c r="AC2252" s="157"/>
    </row>
    <row r="2253" spans="9:29">
      <c r="I2253" s="342">
        <v>2</v>
      </c>
      <c r="J2253" s="144" t="str">
        <f t="shared" si="270"/>
        <v>SMALL</v>
      </c>
      <c r="K2253" s="144" t="str">
        <f t="shared" si="271"/>
        <v>SMALL</v>
      </c>
      <c r="L2253" s="144" t="str" cm="1">
        <f t="array" ref="L2253">_xlfn.IFS(I2253&lt;=2,"SMALL",I2253&lt;=5,"MEDIUM",I2253&gt;5,"LARGE")</f>
        <v>SMALL</v>
      </c>
      <c r="M2253" s="144" t="str">
        <f t="shared" si="268"/>
        <v>NO</v>
      </c>
      <c r="N2253" s="374">
        <v>4.5599999999999996</v>
      </c>
      <c r="O2253" s="374">
        <f t="shared" si="269"/>
        <v>5</v>
      </c>
      <c r="P2253" s="158" t="str" cm="1">
        <f t="array" ref="P2253">_xlfn.SWITCH(ROUND(N2253,0),5,"Excellent",4,"Good",3,"ok","Bad")</f>
        <v>Excellent</v>
      </c>
      <c r="Q2253" s="144">
        <v>239</v>
      </c>
      <c r="R2253" s="385">
        <v>42632</v>
      </c>
      <c r="S2253" s="385">
        <v>44003</v>
      </c>
      <c r="T2253" s="144">
        <v>2934</v>
      </c>
      <c r="U2253" s="144" t="s">
        <v>60</v>
      </c>
      <c r="V2253" s="144">
        <v>46</v>
      </c>
      <c r="W2253" s="144" t="str">
        <f t="shared" si="272"/>
        <v>Active</v>
      </c>
      <c r="X2253" s="144">
        <v>2934</v>
      </c>
      <c r="Y2253" s="157" t="s">
        <v>70</v>
      </c>
      <c r="Z2253" s="386">
        <v>1</v>
      </c>
      <c r="AA2253" s="386">
        <v>0.8</v>
      </c>
      <c r="AB2253" s="387" t="s">
        <v>65</v>
      </c>
      <c r="AC2253" s="157"/>
    </row>
    <row r="2254" spans="9:29">
      <c r="I2254" s="342">
        <v>2</v>
      </c>
      <c r="J2254" s="144" t="str">
        <f t="shared" si="270"/>
        <v>SMALL</v>
      </c>
      <c r="K2254" s="144" t="str">
        <f t="shared" si="271"/>
        <v>SMALL</v>
      </c>
      <c r="L2254" s="144" t="str" cm="1">
        <f t="array" ref="L2254">_xlfn.IFS(I2254&lt;=2,"SMALL",I2254&lt;=5,"MEDIUM",I2254&gt;5,"LARGE")</f>
        <v>SMALL</v>
      </c>
      <c r="M2254" s="144" t="str">
        <f t="shared" si="268"/>
        <v>NO</v>
      </c>
      <c r="N2254" s="374">
        <v>4.5599999999999996</v>
      </c>
      <c r="O2254" s="374">
        <f t="shared" si="269"/>
        <v>5</v>
      </c>
      <c r="P2254" s="158" t="str" cm="1">
        <f t="array" ref="P2254">_xlfn.SWITCH(ROUND(N2254,0),5,"Excellent",4,"Good",3,"ok","Bad")</f>
        <v>Excellent</v>
      </c>
      <c r="Q2254" s="144">
        <v>213</v>
      </c>
      <c r="R2254" s="385">
        <v>42632</v>
      </c>
      <c r="S2254" s="385">
        <v>44011</v>
      </c>
      <c r="T2254" s="144">
        <v>2934</v>
      </c>
      <c r="U2254" s="144" t="s">
        <v>60</v>
      </c>
      <c r="V2254" s="144">
        <v>46</v>
      </c>
      <c r="W2254" s="144" t="str">
        <f t="shared" si="272"/>
        <v>Active</v>
      </c>
      <c r="X2254" s="144">
        <v>2934</v>
      </c>
      <c r="Y2254" s="157" t="s">
        <v>70</v>
      </c>
      <c r="Z2254" s="386">
        <v>1</v>
      </c>
      <c r="AA2254" s="386">
        <v>0.86</v>
      </c>
      <c r="AB2254" s="387" t="s">
        <v>62</v>
      </c>
      <c r="AC2254" s="157"/>
    </row>
    <row r="2255" spans="9:29">
      <c r="I2255" s="342">
        <v>2</v>
      </c>
      <c r="J2255" s="144" t="str">
        <f t="shared" si="270"/>
        <v>SMALL</v>
      </c>
      <c r="K2255" s="144" t="str">
        <f t="shared" si="271"/>
        <v>SMALL</v>
      </c>
      <c r="L2255" s="144" t="str" cm="1">
        <f t="array" ref="L2255">_xlfn.IFS(I2255&lt;=2,"SMALL",I2255&lt;=5,"MEDIUM",I2255&gt;5,"LARGE")</f>
        <v>SMALL</v>
      </c>
      <c r="M2255" s="144" t="str">
        <f t="shared" si="268"/>
        <v>NO</v>
      </c>
      <c r="N2255" s="374">
        <v>4.63</v>
      </c>
      <c r="O2255" s="374">
        <f t="shared" si="269"/>
        <v>5</v>
      </c>
      <c r="P2255" s="158" t="str" cm="1">
        <f t="array" ref="P2255">_xlfn.SWITCH(ROUND(N2255,0),5,"Excellent",4,"Good",3,"ok","Bad")</f>
        <v>Excellent</v>
      </c>
      <c r="Q2255" s="144">
        <v>189</v>
      </c>
      <c r="R2255" s="385">
        <v>42645</v>
      </c>
      <c r="S2255" s="385">
        <v>44012</v>
      </c>
      <c r="T2255" s="144">
        <v>2934</v>
      </c>
      <c r="U2255" s="144" t="s">
        <v>60</v>
      </c>
      <c r="V2255" s="144">
        <v>45</v>
      </c>
      <c r="W2255" s="144" t="str">
        <f t="shared" si="272"/>
        <v>Active</v>
      </c>
      <c r="X2255" s="144">
        <v>2934</v>
      </c>
      <c r="Y2255" s="157" t="s">
        <v>70</v>
      </c>
      <c r="Z2255" s="386">
        <v>1</v>
      </c>
      <c r="AA2255" s="386">
        <v>1</v>
      </c>
      <c r="AB2255" s="387" t="s">
        <v>65</v>
      </c>
      <c r="AC2255" s="157"/>
    </row>
    <row r="2256" spans="9:29">
      <c r="I2256" s="342">
        <v>3</v>
      </c>
      <c r="J2256" s="144" t="str">
        <f t="shared" si="270"/>
        <v>LARGE</v>
      </c>
      <c r="K2256" s="144" t="str">
        <f t="shared" si="271"/>
        <v>MEDIUM</v>
      </c>
      <c r="L2256" s="144" t="str" cm="1">
        <f t="array" ref="L2256">_xlfn.IFS(I2256&lt;=2,"SMALL",I2256&lt;=5,"MEDIUM",I2256&gt;5,"LARGE")</f>
        <v>MEDIUM</v>
      </c>
      <c r="M2256" s="144" t="str">
        <f t="shared" si="268"/>
        <v>NO</v>
      </c>
      <c r="N2256" s="374">
        <v>4.75</v>
      </c>
      <c r="O2256" s="374">
        <f t="shared" si="269"/>
        <v>5</v>
      </c>
      <c r="P2256" s="158" t="str" cm="1">
        <f t="array" ref="P2256">_xlfn.SWITCH(ROUND(N2256,0),5,"Excellent",4,"Good",3,"ok","Bad")</f>
        <v>Excellent</v>
      </c>
      <c r="Q2256" s="144">
        <v>65</v>
      </c>
      <c r="R2256" s="385">
        <v>42672</v>
      </c>
      <c r="S2256" s="385">
        <v>43904</v>
      </c>
      <c r="T2256" s="144">
        <v>1349</v>
      </c>
      <c r="U2256" s="144" t="s">
        <v>60</v>
      </c>
      <c r="V2256" s="144">
        <v>176</v>
      </c>
      <c r="W2256" s="144" t="str">
        <f t="shared" si="272"/>
        <v>Active</v>
      </c>
      <c r="X2256" s="144">
        <v>1349</v>
      </c>
      <c r="Y2256" s="157" t="s">
        <v>61</v>
      </c>
      <c r="Z2256" s="386">
        <v>1</v>
      </c>
      <c r="AA2256" s="386">
        <v>0.64</v>
      </c>
      <c r="AB2256" s="387" t="s">
        <v>62</v>
      </c>
      <c r="AC2256" s="157"/>
    </row>
    <row r="2257" spans="9:29">
      <c r="I2257" s="342">
        <v>4</v>
      </c>
      <c r="J2257" s="144" t="str">
        <f t="shared" si="270"/>
        <v>LARGE</v>
      </c>
      <c r="K2257" s="144" t="str">
        <f t="shared" si="271"/>
        <v>MEDIUM</v>
      </c>
      <c r="L2257" s="144" t="str" cm="1">
        <f t="array" ref="L2257">_xlfn.IFS(I2257&lt;=2,"SMALL",I2257&lt;=5,"MEDIUM",I2257&gt;5,"LARGE")</f>
        <v>MEDIUM</v>
      </c>
      <c r="M2257" s="144" t="str">
        <f t="shared" si="268"/>
        <v>NO</v>
      </c>
      <c r="N2257" s="374">
        <v>4.38</v>
      </c>
      <c r="O2257" s="374">
        <f t="shared" si="269"/>
        <v>4</v>
      </c>
      <c r="P2257" s="158" t="str" cm="1">
        <f t="array" ref="P2257">_xlfn.SWITCH(ROUND(N2257,0),5,"Excellent",4,"Good",3,"ok","Bad")</f>
        <v>Good</v>
      </c>
      <c r="Q2257" s="144">
        <v>53</v>
      </c>
      <c r="R2257" s="385">
        <v>42660</v>
      </c>
      <c r="S2257" s="385">
        <v>43901</v>
      </c>
      <c r="T2257" s="144">
        <v>3007</v>
      </c>
      <c r="U2257" s="144" t="s">
        <v>69</v>
      </c>
      <c r="V2257" s="144">
        <v>15</v>
      </c>
      <c r="W2257" s="144" t="str">
        <f t="shared" si="272"/>
        <v>Active</v>
      </c>
      <c r="X2257" s="144">
        <v>3007</v>
      </c>
      <c r="Y2257" s="157" t="s">
        <v>61</v>
      </c>
      <c r="Z2257" s="386">
        <v>0.91</v>
      </c>
      <c r="AA2257" s="386">
        <v>1</v>
      </c>
      <c r="AB2257" s="387" t="s">
        <v>62</v>
      </c>
      <c r="AC2257" s="157"/>
    </row>
    <row r="2258" spans="9:29">
      <c r="I2258" s="342">
        <v>5</v>
      </c>
      <c r="J2258" s="144" t="str">
        <f t="shared" si="270"/>
        <v>LARGE</v>
      </c>
      <c r="K2258" s="144" t="str">
        <f t="shared" si="271"/>
        <v>MEDIUM</v>
      </c>
      <c r="L2258" s="144" t="str" cm="1">
        <f t="array" ref="L2258">_xlfn.IFS(I2258&lt;=2,"SMALL",I2258&lt;=5,"MEDIUM",I2258&gt;5,"LARGE")</f>
        <v>MEDIUM</v>
      </c>
      <c r="M2258" s="144" t="str">
        <f t="shared" si="268"/>
        <v>NO</v>
      </c>
      <c r="N2258" s="374">
        <v>5</v>
      </c>
      <c r="O2258" s="374">
        <f t="shared" si="269"/>
        <v>5</v>
      </c>
      <c r="P2258" s="158" t="str" cm="1">
        <f t="array" ref="P2258">_xlfn.SWITCH(ROUND(N2258,0),5,"Excellent",4,"Good",3,"ok","Bad")</f>
        <v>Excellent</v>
      </c>
      <c r="Q2258" s="144">
        <v>3</v>
      </c>
      <c r="R2258" s="385">
        <v>42868</v>
      </c>
      <c r="S2258" s="385">
        <v>43724</v>
      </c>
      <c r="T2258" s="144">
        <v>2585</v>
      </c>
      <c r="U2258" s="144" t="s">
        <v>69</v>
      </c>
      <c r="V2258" s="144">
        <v>196</v>
      </c>
      <c r="W2258" s="144" t="str">
        <f t="shared" si="272"/>
        <v>Active</v>
      </c>
      <c r="X2258" s="144">
        <v>2585</v>
      </c>
      <c r="Y2258" s="157" t="s">
        <v>61</v>
      </c>
      <c r="Z2258" s="386">
        <v>0.81</v>
      </c>
      <c r="AA2258" s="386">
        <v>0.56999999999999995</v>
      </c>
      <c r="AB2258" s="387" t="s">
        <v>65</v>
      </c>
      <c r="AC2258" s="157"/>
    </row>
    <row r="2259" spans="9:29">
      <c r="I2259" s="342">
        <v>2</v>
      </c>
      <c r="J2259" s="144" t="str">
        <f t="shared" si="270"/>
        <v>SMALL</v>
      </c>
      <c r="K2259" s="144" t="str">
        <f t="shared" si="271"/>
        <v>SMALL</v>
      </c>
      <c r="L2259" s="144" t="str" cm="1">
        <f t="array" ref="L2259">_xlfn.IFS(I2259&lt;=2,"SMALL",I2259&lt;=5,"MEDIUM",I2259&gt;5,"LARGE")</f>
        <v>SMALL</v>
      </c>
      <c r="M2259" s="144" t="str">
        <f t="shared" si="268"/>
        <v>YES</v>
      </c>
      <c r="N2259" s="374">
        <v>4.91</v>
      </c>
      <c r="O2259" s="374">
        <f t="shared" si="269"/>
        <v>5</v>
      </c>
      <c r="P2259" s="158" t="str" cm="1">
        <f t="array" ref="P2259">_xlfn.SWITCH(ROUND(N2259,0),5,"Excellent",4,"Good",3,"ok","Bad")</f>
        <v>Excellent</v>
      </c>
      <c r="Q2259" s="144">
        <v>122</v>
      </c>
      <c r="R2259" s="385">
        <v>42653</v>
      </c>
      <c r="S2259" s="385">
        <v>43907</v>
      </c>
      <c r="T2259" s="144">
        <v>2493</v>
      </c>
      <c r="U2259" s="144" t="s">
        <v>60</v>
      </c>
      <c r="V2259" s="144">
        <v>347</v>
      </c>
      <c r="W2259" s="144" t="str">
        <f t="shared" si="272"/>
        <v>Active</v>
      </c>
      <c r="X2259" s="144">
        <v>2493</v>
      </c>
      <c r="Y2259" s="157" t="s">
        <v>64</v>
      </c>
      <c r="Z2259" s="386">
        <v>1</v>
      </c>
      <c r="AA2259" s="386">
        <v>1</v>
      </c>
      <c r="AB2259" s="387" t="s">
        <v>62</v>
      </c>
      <c r="AC2259" s="157"/>
    </row>
    <row r="2260" spans="9:29">
      <c r="I2260" s="342">
        <v>4</v>
      </c>
      <c r="J2260" s="144" t="str">
        <f t="shared" si="270"/>
        <v>LARGE</v>
      </c>
      <c r="K2260" s="144" t="str">
        <f t="shared" si="271"/>
        <v>MEDIUM</v>
      </c>
      <c r="L2260" s="144" t="str" cm="1">
        <f t="array" ref="L2260">_xlfn.IFS(I2260&lt;=2,"SMALL",I2260&lt;=5,"MEDIUM",I2260&gt;5,"LARGE")</f>
        <v>MEDIUM</v>
      </c>
      <c r="M2260" s="144" t="str">
        <f t="shared" si="268"/>
        <v>YES</v>
      </c>
      <c r="N2260" s="374">
        <v>4.84</v>
      </c>
      <c r="O2260" s="374">
        <f t="shared" si="269"/>
        <v>5</v>
      </c>
      <c r="P2260" s="158" t="str" cm="1">
        <f t="array" ref="P2260">_xlfn.SWITCH(ROUND(N2260,0),5,"Excellent",4,"Good",3,"ok","Bad")</f>
        <v>Excellent</v>
      </c>
      <c r="Q2260" s="144">
        <v>149</v>
      </c>
      <c r="R2260" s="385">
        <v>42646</v>
      </c>
      <c r="S2260" s="385">
        <v>43732</v>
      </c>
      <c r="T2260" s="144">
        <v>1095</v>
      </c>
      <c r="U2260" s="144" t="s">
        <v>69</v>
      </c>
      <c r="V2260" s="144">
        <v>350</v>
      </c>
      <c r="W2260" s="144" t="str">
        <f t="shared" si="272"/>
        <v>Active</v>
      </c>
      <c r="X2260" s="144">
        <v>1095</v>
      </c>
      <c r="Y2260" s="157" t="s">
        <v>70</v>
      </c>
      <c r="Z2260" s="386">
        <v>0.98</v>
      </c>
      <c r="AA2260" s="386">
        <v>0.96</v>
      </c>
      <c r="AB2260" s="387" t="s">
        <v>62</v>
      </c>
      <c r="AC2260" s="157"/>
    </row>
    <row r="2261" spans="9:29">
      <c r="I2261" s="342">
        <v>4</v>
      </c>
      <c r="J2261" s="144" t="str">
        <f t="shared" si="270"/>
        <v>LARGE</v>
      </c>
      <c r="K2261" s="144" t="str">
        <f t="shared" si="271"/>
        <v>MEDIUM</v>
      </c>
      <c r="L2261" s="144" t="str" cm="1">
        <f t="array" ref="L2261">_xlfn.IFS(I2261&lt;=2,"SMALL",I2261&lt;=5,"MEDIUM",I2261&gt;5,"LARGE")</f>
        <v>MEDIUM</v>
      </c>
      <c r="M2261" s="144" t="str">
        <f t="shared" si="268"/>
        <v>NO</v>
      </c>
      <c r="N2261" s="374">
        <v>4.58</v>
      </c>
      <c r="O2261" s="374">
        <f t="shared" si="269"/>
        <v>5</v>
      </c>
      <c r="P2261" s="158" t="str" cm="1">
        <f t="array" ref="P2261">_xlfn.SWITCH(ROUND(N2261,0),5,"Excellent",4,"Good",3,"ok","Bad")</f>
        <v>Excellent</v>
      </c>
      <c r="Q2261" s="144">
        <v>62</v>
      </c>
      <c r="R2261" s="385">
        <v>42725</v>
      </c>
      <c r="S2261" s="385">
        <v>43829</v>
      </c>
      <c r="T2261" s="144">
        <v>2987</v>
      </c>
      <c r="U2261" s="144" t="s">
        <v>60</v>
      </c>
      <c r="V2261" s="144">
        <v>365</v>
      </c>
      <c r="W2261" s="144" t="str">
        <f t="shared" si="272"/>
        <v>Active</v>
      </c>
      <c r="X2261" s="144">
        <v>2987</v>
      </c>
      <c r="Y2261" s="157" t="s">
        <v>61</v>
      </c>
      <c r="Z2261" s="386">
        <v>1</v>
      </c>
      <c r="AA2261" s="386">
        <v>1</v>
      </c>
      <c r="AB2261" s="387" t="s">
        <v>62</v>
      </c>
      <c r="AC2261" s="157"/>
    </row>
    <row r="2262" spans="9:29">
      <c r="I2262" s="342">
        <v>6</v>
      </c>
      <c r="J2262" s="144" t="str">
        <f t="shared" si="270"/>
        <v>LARGE</v>
      </c>
      <c r="K2262" s="144" t="str">
        <f t="shared" si="271"/>
        <v>LARGE</v>
      </c>
      <c r="L2262" s="144" t="str" cm="1">
        <f t="array" ref="L2262">_xlfn.IFS(I2262&lt;=2,"SMALL",I2262&lt;=5,"MEDIUM",I2262&gt;5,"LARGE")</f>
        <v>LARGE</v>
      </c>
      <c r="M2262" s="144" t="str">
        <f t="shared" si="268"/>
        <v>NO</v>
      </c>
      <c r="N2262" s="374">
        <v>4.57</v>
      </c>
      <c r="O2262" s="374">
        <f t="shared" si="269"/>
        <v>5</v>
      </c>
      <c r="P2262" s="158" t="str" cm="1">
        <f t="array" ref="P2262">_xlfn.SWITCH(ROUND(N2262,0),5,"Excellent",4,"Good",3,"ok","Bad")</f>
        <v>Excellent</v>
      </c>
      <c r="Q2262" s="144">
        <v>7</v>
      </c>
      <c r="R2262" s="385">
        <v>42704</v>
      </c>
      <c r="S2262" s="385">
        <v>43897</v>
      </c>
      <c r="T2262" s="144">
        <v>1780</v>
      </c>
      <c r="U2262" s="144" t="s">
        <v>69</v>
      </c>
      <c r="V2262" s="144">
        <v>364</v>
      </c>
      <c r="W2262" s="144" t="str">
        <f t="shared" si="272"/>
        <v>Active</v>
      </c>
      <c r="X2262" s="144">
        <v>1780</v>
      </c>
      <c r="Y2262" s="157" t="s">
        <v>64</v>
      </c>
      <c r="Z2262" s="386">
        <v>0.5</v>
      </c>
      <c r="AA2262" s="386">
        <v>0.5</v>
      </c>
      <c r="AB2262" s="387" t="s">
        <v>65</v>
      </c>
      <c r="AC2262" s="157"/>
    </row>
    <row r="2263" spans="9:29">
      <c r="I2263" s="342">
        <v>4</v>
      </c>
      <c r="J2263" s="144" t="str">
        <f t="shared" si="270"/>
        <v>LARGE</v>
      </c>
      <c r="K2263" s="144" t="str">
        <f t="shared" si="271"/>
        <v>MEDIUM</v>
      </c>
      <c r="L2263" s="144" t="str" cm="1">
        <f t="array" ref="L2263">_xlfn.IFS(I2263&lt;=2,"SMALL",I2263&lt;=5,"MEDIUM",I2263&gt;5,"LARGE")</f>
        <v>MEDIUM</v>
      </c>
      <c r="M2263" s="144" t="str">
        <f t="shared" si="268"/>
        <v>NO</v>
      </c>
      <c r="N2263" s="374">
        <v>4.99</v>
      </c>
      <c r="O2263" s="374">
        <f t="shared" si="269"/>
        <v>5</v>
      </c>
      <c r="P2263" s="158" t="str" cm="1">
        <f t="array" ref="P2263">_xlfn.SWITCH(ROUND(N2263,0),5,"Excellent",4,"Good",3,"ok","Bad")</f>
        <v>Excellent</v>
      </c>
      <c r="Q2263" s="144">
        <v>78</v>
      </c>
      <c r="R2263" s="385">
        <v>42668</v>
      </c>
      <c r="S2263" s="385">
        <v>43906</v>
      </c>
      <c r="T2263" s="144">
        <v>2074</v>
      </c>
      <c r="U2263" s="144" t="s">
        <v>69</v>
      </c>
      <c r="V2263" s="144">
        <v>315</v>
      </c>
      <c r="W2263" s="144" t="str">
        <f t="shared" si="272"/>
        <v>Active</v>
      </c>
      <c r="X2263" s="144">
        <v>2074</v>
      </c>
      <c r="Y2263" s="157" t="s">
        <v>64</v>
      </c>
      <c r="Z2263" s="386">
        <v>0.5</v>
      </c>
      <c r="AA2263" s="386">
        <v>1</v>
      </c>
      <c r="AB2263" s="387" t="s">
        <v>65</v>
      </c>
      <c r="AC2263" s="157"/>
    </row>
    <row r="2264" spans="9:29">
      <c r="I2264" s="342">
        <v>10</v>
      </c>
      <c r="J2264" s="144" t="str">
        <f t="shared" si="270"/>
        <v>LARGE</v>
      </c>
      <c r="K2264" s="144" t="str">
        <f t="shared" si="271"/>
        <v>LARGE</v>
      </c>
      <c r="L2264" s="144" t="str" cm="1">
        <f t="array" ref="L2264">_xlfn.IFS(I2264&lt;=2,"SMALL",I2264&lt;=5,"MEDIUM",I2264&gt;5,"LARGE")</f>
        <v>LARGE</v>
      </c>
      <c r="M2264" s="144" t="str">
        <f t="shared" si="268"/>
        <v>NO</v>
      </c>
      <c r="N2264" s="374">
        <v>4.9800000000000004</v>
      </c>
      <c r="O2264" s="374">
        <f t="shared" si="269"/>
        <v>5</v>
      </c>
      <c r="P2264" s="158" t="str" cm="1">
        <f t="array" ref="P2264">_xlfn.SWITCH(ROUND(N2264,0),5,"Excellent",4,"Good",3,"ok","Bad")</f>
        <v>Excellent</v>
      </c>
      <c r="Q2264" s="144">
        <v>92</v>
      </c>
      <c r="R2264" s="385">
        <v>42645</v>
      </c>
      <c r="S2264" s="385">
        <v>43900</v>
      </c>
      <c r="T2264" s="144">
        <v>2897</v>
      </c>
      <c r="U2264" s="144" t="s">
        <v>69</v>
      </c>
      <c r="V2264" s="144">
        <v>236</v>
      </c>
      <c r="W2264" s="144" t="str">
        <f t="shared" si="272"/>
        <v>Active</v>
      </c>
      <c r="X2264" s="144">
        <v>2897</v>
      </c>
      <c r="Y2264" s="157" t="s">
        <v>61</v>
      </c>
      <c r="Z2264" s="386">
        <v>1</v>
      </c>
      <c r="AA2264" s="386">
        <v>0.84</v>
      </c>
      <c r="AB2264" s="387" t="s">
        <v>65</v>
      </c>
      <c r="AC2264" s="157"/>
    </row>
    <row r="2265" spans="9:29">
      <c r="I2265" s="342">
        <v>6</v>
      </c>
      <c r="J2265" s="144" t="str">
        <f t="shared" si="270"/>
        <v>LARGE</v>
      </c>
      <c r="K2265" s="144" t="str">
        <f t="shared" si="271"/>
        <v>LARGE</v>
      </c>
      <c r="L2265" s="144" t="str" cm="1">
        <f t="array" ref="L2265">_xlfn.IFS(I2265&lt;=2,"SMALL",I2265&lt;=5,"MEDIUM",I2265&gt;5,"LARGE")</f>
        <v>LARGE</v>
      </c>
      <c r="M2265" s="144" t="str">
        <f t="shared" si="268"/>
        <v>NO</v>
      </c>
      <c r="N2265" s="374">
        <v>4.6500000000000004</v>
      </c>
      <c r="O2265" s="374">
        <f t="shared" si="269"/>
        <v>5</v>
      </c>
      <c r="P2265" s="158" t="str" cm="1">
        <f t="array" ref="P2265">_xlfn.SWITCH(ROUND(N2265,0),5,"Excellent",4,"Good",3,"ok","Bad")</f>
        <v>Excellent</v>
      </c>
      <c r="Q2265" s="144">
        <v>81</v>
      </c>
      <c r="R2265" s="385">
        <v>42673</v>
      </c>
      <c r="S2265" s="385">
        <v>43920</v>
      </c>
      <c r="T2265" s="144">
        <v>3012</v>
      </c>
      <c r="U2265" s="144" t="s">
        <v>69</v>
      </c>
      <c r="V2265" s="144">
        <v>243</v>
      </c>
      <c r="W2265" s="144" t="str">
        <f t="shared" si="272"/>
        <v>Active</v>
      </c>
      <c r="X2265" s="144">
        <v>3012</v>
      </c>
      <c r="Y2265" s="157" t="s">
        <v>61</v>
      </c>
      <c r="Z2265" s="386">
        <v>0.9</v>
      </c>
      <c r="AA2265" s="386">
        <v>0.77</v>
      </c>
      <c r="AB2265" s="387" t="s">
        <v>65</v>
      </c>
      <c r="AC2265" s="157"/>
    </row>
    <row r="2266" spans="9:29">
      <c r="I2266" s="342">
        <v>3</v>
      </c>
      <c r="J2266" s="144" t="str">
        <f t="shared" si="270"/>
        <v>LARGE</v>
      </c>
      <c r="K2266" s="144" t="str">
        <f t="shared" si="271"/>
        <v>MEDIUM</v>
      </c>
      <c r="L2266" s="144" t="str" cm="1">
        <f t="array" ref="L2266">_xlfn.IFS(I2266&lt;=2,"SMALL",I2266&lt;=5,"MEDIUM",I2266&gt;5,"LARGE")</f>
        <v>MEDIUM</v>
      </c>
      <c r="M2266" s="144" t="str">
        <f t="shared" si="268"/>
        <v>YES</v>
      </c>
      <c r="N2266" s="374">
        <v>4.99</v>
      </c>
      <c r="O2266" s="374">
        <f t="shared" si="269"/>
        <v>5</v>
      </c>
      <c r="P2266" s="158" t="str" cm="1">
        <f t="array" ref="P2266">_xlfn.SWITCH(ROUND(N2266,0),5,"Excellent",4,"Good",3,"ok","Bad")</f>
        <v>Excellent</v>
      </c>
      <c r="Q2266" s="144">
        <v>226</v>
      </c>
      <c r="R2266" s="385">
        <v>42633</v>
      </c>
      <c r="S2266" s="385">
        <v>44050</v>
      </c>
      <c r="T2266" s="144">
        <v>2952</v>
      </c>
      <c r="U2266" s="144" t="s">
        <v>69</v>
      </c>
      <c r="V2266" s="144">
        <v>159</v>
      </c>
      <c r="W2266" s="144" t="str">
        <f t="shared" si="272"/>
        <v>Active</v>
      </c>
      <c r="X2266" s="144">
        <v>2952</v>
      </c>
      <c r="Y2266" s="157" t="s">
        <v>70</v>
      </c>
      <c r="Z2266" s="386">
        <v>1</v>
      </c>
      <c r="AA2266" s="386">
        <v>1</v>
      </c>
      <c r="AB2266" s="387" t="s">
        <v>62</v>
      </c>
      <c r="AC2266" s="157"/>
    </row>
    <row r="2267" spans="9:29">
      <c r="I2267" s="342">
        <v>2</v>
      </c>
      <c r="J2267" s="144" t="str">
        <f t="shared" si="270"/>
        <v>SMALL</v>
      </c>
      <c r="K2267" s="144" t="str">
        <f t="shared" si="271"/>
        <v>SMALL</v>
      </c>
      <c r="L2267" s="144" t="str" cm="1">
        <f t="array" ref="L2267">_xlfn.IFS(I2267&lt;=2,"SMALL",I2267&lt;=5,"MEDIUM",I2267&gt;5,"LARGE")</f>
        <v>SMALL</v>
      </c>
      <c r="M2267" s="144" t="str">
        <f t="shared" si="268"/>
        <v>NO</v>
      </c>
      <c r="N2267" s="374">
        <v>4.83</v>
      </c>
      <c r="O2267" s="374">
        <f t="shared" si="269"/>
        <v>5</v>
      </c>
      <c r="P2267" s="158" t="str" cm="1">
        <f t="array" ref="P2267">_xlfn.SWITCH(ROUND(N2267,0),5,"Excellent",4,"Good",3,"ok","Bad")</f>
        <v>Excellent</v>
      </c>
      <c r="Q2267" s="144">
        <v>90</v>
      </c>
      <c r="R2267" s="385">
        <v>42646</v>
      </c>
      <c r="S2267" s="385">
        <v>43887</v>
      </c>
      <c r="T2267" s="144">
        <v>1965</v>
      </c>
      <c r="U2267" s="144" t="s">
        <v>60</v>
      </c>
      <c r="V2267" s="144">
        <v>360</v>
      </c>
      <c r="W2267" s="144" t="str">
        <f t="shared" si="272"/>
        <v>Active</v>
      </c>
      <c r="X2267" s="144">
        <v>1965</v>
      </c>
      <c r="Y2267" s="157" t="s">
        <v>64</v>
      </c>
      <c r="Z2267" s="386">
        <v>0.63</v>
      </c>
      <c r="AA2267" s="386">
        <v>0.89</v>
      </c>
      <c r="AB2267" s="387" t="s">
        <v>65</v>
      </c>
      <c r="AC2267" s="157"/>
    </row>
    <row r="2268" spans="9:29">
      <c r="I2268" s="342">
        <v>4</v>
      </c>
      <c r="J2268" s="144" t="str">
        <f t="shared" si="270"/>
        <v>LARGE</v>
      </c>
      <c r="K2268" s="144" t="str">
        <f t="shared" si="271"/>
        <v>MEDIUM</v>
      </c>
      <c r="L2268" s="144" t="str" cm="1">
        <f t="array" ref="L2268">_xlfn.IFS(I2268&lt;=2,"SMALL",I2268&lt;=5,"MEDIUM",I2268&gt;5,"LARGE")</f>
        <v>MEDIUM</v>
      </c>
      <c r="M2268" s="144" t="str">
        <f t="shared" si="268"/>
        <v>YES</v>
      </c>
      <c r="N2268" s="374">
        <v>4.92</v>
      </c>
      <c r="O2268" s="374">
        <f t="shared" si="269"/>
        <v>5</v>
      </c>
      <c r="P2268" s="158" t="str" cm="1">
        <f t="array" ref="P2268">_xlfn.SWITCH(ROUND(N2268,0),5,"Excellent",4,"Good",3,"ok","Bad")</f>
        <v>Excellent</v>
      </c>
      <c r="Q2268" s="144">
        <v>121</v>
      </c>
      <c r="R2268" s="385">
        <v>42650</v>
      </c>
      <c r="S2268" s="385">
        <v>43832</v>
      </c>
      <c r="T2268" s="144">
        <v>1215</v>
      </c>
      <c r="U2268" s="144" t="s">
        <v>69</v>
      </c>
      <c r="V2268" s="144">
        <v>250</v>
      </c>
      <c r="W2268" s="144" t="str">
        <f t="shared" si="272"/>
        <v>Active</v>
      </c>
      <c r="X2268" s="144">
        <v>1215</v>
      </c>
      <c r="Y2268" s="157" t="s">
        <v>61</v>
      </c>
      <c r="Z2268" s="386">
        <v>0.8</v>
      </c>
      <c r="AA2268" s="386">
        <v>0.83</v>
      </c>
      <c r="AB2268" s="387" t="s">
        <v>62</v>
      </c>
      <c r="AC2268" s="157"/>
    </row>
    <row r="2269" spans="9:29">
      <c r="I2269" s="342">
        <v>2</v>
      </c>
      <c r="J2269" s="144" t="str">
        <f t="shared" si="270"/>
        <v>SMALL</v>
      </c>
      <c r="K2269" s="144" t="str">
        <f t="shared" si="271"/>
        <v>SMALL</v>
      </c>
      <c r="L2269" s="144" t="str" cm="1">
        <f t="array" ref="L2269">_xlfn.IFS(I2269&lt;=2,"SMALL",I2269&lt;=5,"MEDIUM",I2269&gt;5,"LARGE")</f>
        <v>SMALL</v>
      </c>
      <c r="M2269" s="144" t="str">
        <f t="shared" si="268"/>
        <v>YES</v>
      </c>
      <c r="N2269" s="374">
        <v>5</v>
      </c>
      <c r="O2269" s="374">
        <f t="shared" si="269"/>
        <v>5</v>
      </c>
      <c r="P2269" s="158" t="str" cm="1">
        <f t="array" ref="P2269">_xlfn.SWITCH(ROUND(N2269,0),5,"Excellent",4,"Good",3,"ok","Bad")</f>
        <v>Excellent</v>
      </c>
      <c r="Q2269" s="144">
        <v>136</v>
      </c>
      <c r="R2269" s="385">
        <v>42680</v>
      </c>
      <c r="S2269" s="385">
        <v>43880</v>
      </c>
      <c r="T2269" s="144">
        <v>363</v>
      </c>
      <c r="U2269" s="144" t="s">
        <v>60</v>
      </c>
      <c r="V2269" s="144">
        <v>178</v>
      </c>
      <c r="W2269" s="144" t="str">
        <f t="shared" si="272"/>
        <v>Active</v>
      </c>
      <c r="X2269" s="144">
        <v>363</v>
      </c>
      <c r="Y2269" s="157" t="s">
        <v>70</v>
      </c>
      <c r="Z2269" s="386">
        <v>1</v>
      </c>
      <c r="AA2269" s="386">
        <v>0.82</v>
      </c>
      <c r="AB2269" s="387" t="s">
        <v>65</v>
      </c>
      <c r="AC2269" s="157"/>
    </row>
    <row r="2270" spans="9:29">
      <c r="I2270" s="342">
        <v>2</v>
      </c>
      <c r="J2270" s="144" t="str">
        <f t="shared" si="270"/>
        <v>SMALL</v>
      </c>
      <c r="K2270" s="144" t="str">
        <f t="shared" si="271"/>
        <v>SMALL</v>
      </c>
      <c r="L2270" s="144" t="str" cm="1">
        <f t="array" ref="L2270">_xlfn.IFS(I2270&lt;=2,"SMALL",I2270&lt;=5,"MEDIUM",I2270&gt;5,"LARGE")</f>
        <v>SMALL</v>
      </c>
      <c r="M2270" s="144" t="str">
        <f t="shared" si="268"/>
        <v>NO</v>
      </c>
      <c r="N2270" s="374">
        <v>4.67</v>
      </c>
      <c r="O2270" s="374">
        <f t="shared" si="269"/>
        <v>5</v>
      </c>
      <c r="P2270" s="158" t="str" cm="1">
        <f t="array" ref="P2270">_xlfn.SWITCH(ROUND(N2270,0),5,"Excellent",4,"Good",3,"ok","Bad")</f>
        <v>Excellent</v>
      </c>
      <c r="Q2270" s="144">
        <v>3</v>
      </c>
      <c r="R2270" s="385">
        <v>42643</v>
      </c>
      <c r="S2270" s="385">
        <v>42664</v>
      </c>
      <c r="T2270" s="144">
        <v>2447</v>
      </c>
      <c r="U2270" s="144" t="s">
        <v>69</v>
      </c>
      <c r="V2270" s="144">
        <v>0</v>
      </c>
      <c r="W2270" s="144" t="str">
        <f t="shared" si="272"/>
        <v>Inactive</v>
      </c>
      <c r="X2270" s="144">
        <v>2447</v>
      </c>
      <c r="Y2270" s="157" t="s">
        <v>61</v>
      </c>
      <c r="Z2270" s="386">
        <v>1</v>
      </c>
      <c r="AA2270" s="386">
        <v>1</v>
      </c>
      <c r="AB2270" s="387" t="s">
        <v>65</v>
      </c>
      <c r="AC2270" s="157"/>
    </row>
    <row r="2271" spans="9:29">
      <c r="I2271" s="342">
        <v>6</v>
      </c>
      <c r="J2271" s="144" t="str">
        <f t="shared" si="270"/>
        <v>LARGE</v>
      </c>
      <c r="K2271" s="144" t="str">
        <f t="shared" si="271"/>
        <v>LARGE</v>
      </c>
      <c r="L2271" s="144" t="str" cm="1">
        <f t="array" ref="L2271">_xlfn.IFS(I2271&lt;=2,"SMALL",I2271&lt;=5,"MEDIUM",I2271&gt;5,"LARGE")</f>
        <v>LARGE</v>
      </c>
      <c r="M2271" s="144" t="str">
        <f t="shared" si="268"/>
        <v>NO</v>
      </c>
      <c r="N2271" s="374">
        <v>5</v>
      </c>
      <c r="O2271" s="374">
        <f t="shared" si="269"/>
        <v>5</v>
      </c>
      <c r="P2271" s="158" t="str" cm="1">
        <f t="array" ref="P2271">_xlfn.SWITCH(ROUND(N2271,0),5,"Excellent",4,"Good",3,"ok","Bad")</f>
        <v>Excellent</v>
      </c>
      <c r="Q2271" s="144">
        <v>29</v>
      </c>
      <c r="R2271" s="385">
        <v>42771</v>
      </c>
      <c r="S2271" s="385">
        <v>43831</v>
      </c>
      <c r="T2271" s="144">
        <v>3018</v>
      </c>
      <c r="U2271" s="144" t="s">
        <v>69</v>
      </c>
      <c r="V2271" s="144">
        <v>342</v>
      </c>
      <c r="W2271" s="144" t="str">
        <f t="shared" si="272"/>
        <v>Active</v>
      </c>
      <c r="X2271" s="144">
        <v>3018</v>
      </c>
      <c r="Y2271" s="157" t="s">
        <v>70</v>
      </c>
      <c r="Z2271" s="386">
        <v>1</v>
      </c>
      <c r="AA2271" s="386">
        <v>0.88</v>
      </c>
      <c r="AB2271" s="387" t="s">
        <v>62</v>
      </c>
      <c r="AC2271" s="157"/>
    </row>
    <row r="2272" spans="9:29">
      <c r="I2272" s="342">
        <v>2</v>
      </c>
      <c r="J2272" s="144" t="str">
        <f t="shared" si="270"/>
        <v>SMALL</v>
      </c>
      <c r="K2272" s="144" t="str">
        <f t="shared" si="271"/>
        <v>SMALL</v>
      </c>
      <c r="L2272" s="144" t="str" cm="1">
        <f t="array" ref="L2272">_xlfn.IFS(I2272&lt;=2,"SMALL",I2272&lt;=5,"MEDIUM",I2272&gt;5,"LARGE")</f>
        <v>SMALL</v>
      </c>
      <c r="M2272" s="144" t="str">
        <f t="shared" si="268"/>
        <v>NO</v>
      </c>
      <c r="N2272" s="374">
        <v>5</v>
      </c>
      <c r="O2272" s="374">
        <f t="shared" si="269"/>
        <v>5</v>
      </c>
      <c r="P2272" s="158" t="str" cm="1">
        <f t="array" ref="P2272">_xlfn.SWITCH(ROUND(N2272,0),5,"Excellent",4,"Good",3,"ok","Bad")</f>
        <v>Excellent</v>
      </c>
      <c r="Q2272" s="144">
        <v>4</v>
      </c>
      <c r="R2272" s="385">
        <v>42720</v>
      </c>
      <c r="S2272" s="385">
        <v>43054</v>
      </c>
      <c r="T2272" s="144">
        <v>3020</v>
      </c>
      <c r="U2272" s="144" t="s">
        <v>69</v>
      </c>
      <c r="V2272" s="144">
        <v>3</v>
      </c>
      <c r="W2272" s="144" t="str">
        <f t="shared" si="272"/>
        <v>Active</v>
      </c>
      <c r="X2272" s="144">
        <v>3020</v>
      </c>
      <c r="Y2272" s="157" t="s">
        <v>70</v>
      </c>
      <c r="Z2272" s="386">
        <v>1</v>
      </c>
      <c r="AA2272" s="386">
        <v>1</v>
      </c>
      <c r="AB2272" s="387" t="s">
        <v>62</v>
      </c>
      <c r="AC2272" s="157"/>
    </row>
    <row r="2273" spans="9:29">
      <c r="I2273" s="342">
        <v>4</v>
      </c>
      <c r="J2273" s="144" t="str">
        <f t="shared" si="270"/>
        <v>LARGE</v>
      </c>
      <c r="K2273" s="144" t="str">
        <f t="shared" si="271"/>
        <v>MEDIUM</v>
      </c>
      <c r="L2273" s="144" t="str" cm="1">
        <f t="array" ref="L2273">_xlfn.IFS(I2273&lt;=2,"SMALL",I2273&lt;=5,"MEDIUM",I2273&gt;5,"LARGE")</f>
        <v>MEDIUM</v>
      </c>
      <c r="M2273" s="144" t="str">
        <f t="shared" si="268"/>
        <v>NO</v>
      </c>
      <c r="N2273" s="374">
        <v>4.67</v>
      </c>
      <c r="O2273" s="374">
        <f t="shared" si="269"/>
        <v>5</v>
      </c>
      <c r="P2273" s="158" t="str" cm="1">
        <f t="array" ref="P2273">_xlfn.SWITCH(ROUND(N2273,0),5,"Excellent",4,"Good",3,"ok","Bad")</f>
        <v>Excellent</v>
      </c>
      <c r="Q2273" s="144">
        <v>3</v>
      </c>
      <c r="R2273" s="385">
        <v>42712</v>
      </c>
      <c r="S2273" s="385">
        <v>43451</v>
      </c>
      <c r="T2273" s="144">
        <v>2742</v>
      </c>
      <c r="U2273" s="144" t="s">
        <v>69</v>
      </c>
      <c r="V2273" s="144">
        <v>354</v>
      </c>
      <c r="W2273" s="144" t="str">
        <f t="shared" si="272"/>
        <v>Active</v>
      </c>
      <c r="X2273" s="144">
        <v>2742</v>
      </c>
      <c r="Y2273" s="157" t="s">
        <v>70</v>
      </c>
      <c r="Z2273" s="386">
        <v>1</v>
      </c>
      <c r="AA2273" s="386">
        <v>0.9</v>
      </c>
      <c r="AB2273" s="387" t="s">
        <v>62</v>
      </c>
      <c r="AC2273" s="157"/>
    </row>
    <row r="2274" spans="9:29">
      <c r="I2274" s="342">
        <v>8</v>
      </c>
      <c r="J2274" s="144" t="str">
        <f t="shared" si="270"/>
        <v>LARGE</v>
      </c>
      <c r="K2274" s="144" t="str">
        <f t="shared" si="271"/>
        <v>LARGE</v>
      </c>
      <c r="L2274" s="144" t="str" cm="1">
        <f t="array" ref="L2274">_xlfn.IFS(I2274&lt;=2,"SMALL",I2274&lt;=5,"MEDIUM",I2274&gt;5,"LARGE")</f>
        <v>LARGE</v>
      </c>
      <c r="M2274" s="144" t="str">
        <f t="shared" si="268"/>
        <v>NO</v>
      </c>
      <c r="N2274" s="374">
        <v>4.63</v>
      </c>
      <c r="O2274" s="374">
        <f t="shared" si="269"/>
        <v>5</v>
      </c>
      <c r="P2274" s="158" t="str" cm="1">
        <f t="array" ref="P2274">_xlfn.SWITCH(ROUND(N2274,0),5,"Excellent",4,"Good",3,"ok","Bad")</f>
        <v>Excellent</v>
      </c>
      <c r="Q2274" s="144">
        <v>81</v>
      </c>
      <c r="R2274" s="385">
        <v>42701</v>
      </c>
      <c r="S2274" s="385">
        <v>44038</v>
      </c>
      <c r="T2274" s="144">
        <v>3021</v>
      </c>
      <c r="U2274" s="144" t="s">
        <v>69</v>
      </c>
      <c r="V2274" s="144">
        <v>177</v>
      </c>
      <c r="W2274" s="144" t="str">
        <f t="shared" si="272"/>
        <v>Active</v>
      </c>
      <c r="X2274" s="144">
        <v>3021</v>
      </c>
      <c r="Y2274" s="157" t="s">
        <v>122</v>
      </c>
      <c r="Z2274" s="386">
        <v>0</v>
      </c>
      <c r="AA2274" s="386">
        <v>0.36</v>
      </c>
      <c r="AB2274" s="387" t="s">
        <v>65</v>
      </c>
      <c r="AC2274" s="157"/>
    </row>
    <row r="2275" spans="9:29">
      <c r="I2275" s="342">
        <v>4</v>
      </c>
      <c r="J2275" s="144" t="str">
        <f t="shared" si="270"/>
        <v>LARGE</v>
      </c>
      <c r="K2275" s="144" t="str">
        <f t="shared" si="271"/>
        <v>MEDIUM</v>
      </c>
      <c r="L2275" s="144" t="str" cm="1">
        <f t="array" ref="L2275">_xlfn.IFS(I2275&lt;=2,"SMALL",I2275&lt;=5,"MEDIUM",I2275&gt;5,"LARGE")</f>
        <v>MEDIUM</v>
      </c>
      <c r="M2275" s="144" t="str">
        <f t="shared" si="268"/>
        <v>NO</v>
      </c>
      <c r="N2275" s="374">
        <v>5</v>
      </c>
      <c r="O2275" s="374">
        <f t="shared" si="269"/>
        <v>5</v>
      </c>
      <c r="P2275" s="158" t="str" cm="1">
        <f t="array" ref="P2275">_xlfn.SWITCH(ROUND(N2275,0),5,"Excellent",4,"Good",3,"ok","Bad")</f>
        <v>Excellent</v>
      </c>
      <c r="Q2275" s="144">
        <v>23</v>
      </c>
      <c r="R2275" s="385">
        <v>42699</v>
      </c>
      <c r="S2275" s="385">
        <v>43829</v>
      </c>
      <c r="T2275" s="144">
        <v>3018</v>
      </c>
      <c r="U2275" s="144" t="s">
        <v>60</v>
      </c>
      <c r="V2275" s="144">
        <v>343</v>
      </c>
      <c r="W2275" s="144" t="str">
        <f t="shared" si="272"/>
        <v>Active</v>
      </c>
      <c r="X2275" s="144">
        <v>3018</v>
      </c>
      <c r="Y2275" s="157" t="s">
        <v>64</v>
      </c>
      <c r="Z2275" s="386">
        <v>1</v>
      </c>
      <c r="AA2275" s="386">
        <v>0.31</v>
      </c>
      <c r="AB2275" s="387" t="s">
        <v>65</v>
      </c>
      <c r="AC2275" s="157"/>
    </row>
    <row r="2276" spans="9:29">
      <c r="I2276" s="342">
        <v>4</v>
      </c>
      <c r="J2276" s="144" t="str">
        <f t="shared" si="270"/>
        <v>LARGE</v>
      </c>
      <c r="K2276" s="144" t="str">
        <f t="shared" si="271"/>
        <v>MEDIUM</v>
      </c>
      <c r="L2276" s="144" t="str" cm="1">
        <f t="array" ref="L2276">_xlfn.IFS(I2276&lt;=2,"SMALL",I2276&lt;=5,"MEDIUM",I2276&gt;5,"LARGE")</f>
        <v>MEDIUM</v>
      </c>
      <c r="M2276" s="144" t="str">
        <f t="shared" si="268"/>
        <v>NO</v>
      </c>
      <c r="N2276" s="374">
        <v>5</v>
      </c>
      <c r="O2276" s="374">
        <f t="shared" si="269"/>
        <v>5</v>
      </c>
      <c r="P2276" s="158" t="str" cm="1">
        <f t="array" ref="P2276">_xlfn.SWITCH(ROUND(N2276,0),5,"Excellent",4,"Good",3,"ok","Bad")</f>
        <v>Excellent</v>
      </c>
      <c r="Q2276" s="144">
        <v>9</v>
      </c>
      <c r="R2276" s="385">
        <v>42671</v>
      </c>
      <c r="S2276" s="385">
        <v>43832</v>
      </c>
      <c r="T2276" s="144">
        <v>417</v>
      </c>
      <c r="U2276" s="144" t="s">
        <v>69</v>
      </c>
      <c r="V2276" s="144">
        <v>62</v>
      </c>
      <c r="W2276" s="144" t="str">
        <f t="shared" si="272"/>
        <v>Active</v>
      </c>
      <c r="X2276" s="144">
        <v>417</v>
      </c>
      <c r="Y2276" s="157" t="s">
        <v>70</v>
      </c>
      <c r="Z2276" s="386">
        <v>1</v>
      </c>
      <c r="AA2276" s="386">
        <v>0.88</v>
      </c>
      <c r="AB2276" s="387" t="s">
        <v>62</v>
      </c>
      <c r="AC2276" s="157"/>
    </row>
    <row r="2277" spans="9:29">
      <c r="I2277" s="342">
        <v>2</v>
      </c>
      <c r="J2277" s="144" t="str">
        <f t="shared" si="270"/>
        <v>SMALL</v>
      </c>
      <c r="K2277" s="144" t="str">
        <f t="shared" si="271"/>
        <v>SMALL</v>
      </c>
      <c r="L2277" s="144" t="str" cm="1">
        <f t="array" ref="L2277">_xlfn.IFS(I2277&lt;=2,"SMALL",I2277&lt;=5,"MEDIUM",I2277&gt;5,"LARGE")</f>
        <v>SMALL</v>
      </c>
      <c r="M2277" s="144" t="str">
        <f t="shared" si="268"/>
        <v>YES</v>
      </c>
      <c r="N2277" s="374">
        <v>4.96</v>
      </c>
      <c r="O2277" s="374">
        <f t="shared" si="269"/>
        <v>5</v>
      </c>
      <c r="P2277" s="158" t="str" cm="1">
        <f t="array" ref="P2277">_xlfn.SWITCH(ROUND(N2277,0),5,"Excellent",4,"Good",3,"ok","Bad")</f>
        <v>Excellent</v>
      </c>
      <c r="Q2277" s="144">
        <v>131</v>
      </c>
      <c r="R2277" s="385">
        <v>42652</v>
      </c>
      <c r="S2277" s="385">
        <v>44004</v>
      </c>
      <c r="T2277" s="144">
        <v>2264</v>
      </c>
      <c r="U2277" s="144" t="s">
        <v>69</v>
      </c>
      <c r="V2277" s="144">
        <v>281</v>
      </c>
      <c r="W2277" s="144" t="str">
        <f t="shared" si="272"/>
        <v>Active</v>
      </c>
      <c r="X2277" s="144">
        <v>2264</v>
      </c>
      <c r="Y2277" s="157" t="s">
        <v>70</v>
      </c>
      <c r="Z2277" s="386">
        <v>1</v>
      </c>
      <c r="AA2277" s="386">
        <v>0.86</v>
      </c>
      <c r="AB2277" s="387" t="s">
        <v>65</v>
      </c>
      <c r="AC2277" s="157"/>
    </row>
    <row r="2278" spans="9:29">
      <c r="I2278" s="342">
        <v>2</v>
      </c>
      <c r="J2278" s="144" t="str">
        <f t="shared" si="270"/>
        <v>SMALL</v>
      </c>
      <c r="K2278" s="144" t="str">
        <f t="shared" si="271"/>
        <v>SMALL</v>
      </c>
      <c r="L2278" s="144" t="str" cm="1">
        <f t="array" ref="L2278">_xlfn.IFS(I2278&lt;=2,"SMALL",I2278&lt;=5,"MEDIUM",I2278&gt;5,"LARGE")</f>
        <v>SMALL</v>
      </c>
      <c r="M2278" s="144" t="str">
        <f t="shared" si="268"/>
        <v>NO</v>
      </c>
      <c r="N2278" s="374">
        <v>5</v>
      </c>
      <c r="O2278" s="374">
        <f t="shared" si="269"/>
        <v>5</v>
      </c>
      <c r="P2278" s="158" t="str" cm="1">
        <f t="array" ref="P2278">_xlfn.SWITCH(ROUND(N2278,0),5,"Excellent",4,"Good",3,"ok","Bad")</f>
        <v>Excellent</v>
      </c>
      <c r="Q2278" s="144">
        <v>5</v>
      </c>
      <c r="R2278" s="385">
        <v>42687</v>
      </c>
      <c r="S2278" s="385">
        <v>43100</v>
      </c>
      <c r="T2278" s="144">
        <v>2145</v>
      </c>
      <c r="U2278" s="144" t="s">
        <v>60</v>
      </c>
      <c r="V2278" s="144">
        <v>0</v>
      </c>
      <c r="W2278" s="144" t="str">
        <f t="shared" si="272"/>
        <v>Inactive</v>
      </c>
      <c r="X2278" s="144">
        <v>2145</v>
      </c>
      <c r="Y2278" s="157" t="s">
        <v>61</v>
      </c>
      <c r="Z2278" s="386">
        <v>0.8</v>
      </c>
      <c r="AA2278" s="386">
        <v>1</v>
      </c>
      <c r="AB2278" s="387" t="s">
        <v>65</v>
      </c>
      <c r="AC2278" s="157"/>
    </row>
    <row r="2279" spans="9:29">
      <c r="I2279" s="342">
        <v>2</v>
      </c>
      <c r="J2279" s="144" t="str">
        <f t="shared" si="270"/>
        <v>SMALL</v>
      </c>
      <c r="K2279" s="144" t="str">
        <f t="shared" si="271"/>
        <v>SMALL</v>
      </c>
      <c r="L2279" s="144" t="str" cm="1">
        <f t="array" ref="L2279">_xlfn.IFS(I2279&lt;=2,"SMALL",I2279&lt;=5,"MEDIUM",I2279&gt;5,"LARGE")</f>
        <v>SMALL</v>
      </c>
      <c r="M2279" s="144" t="str">
        <f t="shared" si="268"/>
        <v>NO</v>
      </c>
      <c r="N2279" s="374">
        <v>4.21</v>
      </c>
      <c r="O2279" s="374">
        <f t="shared" si="269"/>
        <v>4</v>
      </c>
      <c r="P2279" s="158" t="str" cm="1">
        <f t="array" ref="P2279">_xlfn.SWITCH(ROUND(N2279,0),5,"Excellent",4,"Good",3,"ok","Bad")</f>
        <v>Good</v>
      </c>
      <c r="Q2279" s="144">
        <v>28</v>
      </c>
      <c r="R2279" s="385">
        <v>42690</v>
      </c>
      <c r="S2279" s="385">
        <v>44008</v>
      </c>
      <c r="T2279" s="144">
        <v>2732</v>
      </c>
      <c r="U2279" s="144" t="s">
        <v>60</v>
      </c>
      <c r="V2279" s="144">
        <v>331</v>
      </c>
      <c r="W2279" s="144" t="str">
        <f t="shared" si="272"/>
        <v>Active</v>
      </c>
      <c r="X2279" s="144">
        <v>2732</v>
      </c>
      <c r="Y2279" s="157" t="s">
        <v>70</v>
      </c>
      <c r="Z2279" s="386">
        <v>0.9</v>
      </c>
      <c r="AA2279" s="386">
        <v>0.96</v>
      </c>
      <c r="AB2279" s="387" t="s">
        <v>65</v>
      </c>
      <c r="AC2279" s="157"/>
    </row>
    <row r="2280" spans="9:29">
      <c r="I2280" s="342">
        <v>2</v>
      </c>
      <c r="J2280" s="144" t="str">
        <f t="shared" si="270"/>
        <v>SMALL</v>
      </c>
      <c r="K2280" s="144" t="str">
        <f t="shared" si="271"/>
        <v>SMALL</v>
      </c>
      <c r="L2280" s="144" t="str" cm="1">
        <f t="array" ref="L2280">_xlfn.IFS(I2280&lt;=2,"SMALL",I2280&lt;=5,"MEDIUM",I2280&gt;5,"LARGE")</f>
        <v>SMALL</v>
      </c>
      <c r="M2280" s="144" t="str">
        <f t="shared" si="268"/>
        <v>NO</v>
      </c>
      <c r="N2280" s="374">
        <v>5</v>
      </c>
      <c r="O2280" s="374">
        <f t="shared" si="269"/>
        <v>5</v>
      </c>
      <c r="P2280" s="158" t="str" cm="1">
        <f t="array" ref="P2280">_xlfn.SWITCH(ROUND(N2280,0),5,"Excellent",4,"Good",3,"ok","Bad")</f>
        <v>Excellent</v>
      </c>
      <c r="Q2280" s="144">
        <v>3</v>
      </c>
      <c r="R2280" s="385">
        <v>43459</v>
      </c>
      <c r="S2280" s="385">
        <v>43900</v>
      </c>
      <c r="T2280" s="144">
        <v>2568</v>
      </c>
      <c r="U2280" s="144" t="s">
        <v>60</v>
      </c>
      <c r="V2280" s="144">
        <v>2</v>
      </c>
      <c r="W2280" s="144" t="str">
        <f t="shared" si="272"/>
        <v>Active</v>
      </c>
      <c r="X2280" s="144">
        <v>2568</v>
      </c>
      <c r="Y2280" s="157" t="s">
        <v>70</v>
      </c>
      <c r="Z2280" s="386">
        <v>1</v>
      </c>
      <c r="AA2280" s="386">
        <v>0.73</v>
      </c>
      <c r="AB2280" s="387" t="s">
        <v>65</v>
      </c>
      <c r="AC2280" s="157"/>
    </row>
    <row r="2281" spans="9:29">
      <c r="I2281" s="342">
        <v>12</v>
      </c>
      <c r="J2281" s="144" t="str">
        <f t="shared" si="270"/>
        <v>LARGE</v>
      </c>
      <c r="K2281" s="144" t="str">
        <f t="shared" si="271"/>
        <v>LARGE</v>
      </c>
      <c r="L2281" s="144" t="str" cm="1">
        <f t="array" ref="L2281">_xlfn.IFS(I2281&lt;=2,"SMALL",I2281&lt;=5,"MEDIUM",I2281&gt;5,"LARGE")</f>
        <v>LARGE</v>
      </c>
      <c r="M2281" s="144" t="str">
        <f t="shared" si="268"/>
        <v>NO</v>
      </c>
      <c r="N2281" s="374">
        <v>4.43</v>
      </c>
      <c r="O2281" s="374">
        <f t="shared" si="269"/>
        <v>4</v>
      </c>
      <c r="P2281" s="158" t="str" cm="1">
        <f t="array" ref="P2281">_xlfn.SWITCH(ROUND(N2281,0),5,"Excellent",4,"Good",3,"ok","Bad")</f>
        <v>Good</v>
      </c>
      <c r="Q2281" s="144">
        <v>79</v>
      </c>
      <c r="R2281" s="385">
        <v>42680</v>
      </c>
      <c r="S2281" s="385">
        <v>43744</v>
      </c>
      <c r="T2281" s="144">
        <v>3016</v>
      </c>
      <c r="U2281" s="144" t="s">
        <v>69</v>
      </c>
      <c r="V2281" s="144">
        <v>363</v>
      </c>
      <c r="W2281" s="144" t="str">
        <f t="shared" si="272"/>
        <v>Active</v>
      </c>
      <c r="X2281" s="144">
        <v>3016</v>
      </c>
      <c r="Y2281" s="157" t="s">
        <v>70</v>
      </c>
      <c r="Z2281" s="386">
        <v>1</v>
      </c>
      <c r="AA2281" s="386">
        <v>1</v>
      </c>
      <c r="AB2281" s="387" t="s">
        <v>62</v>
      </c>
      <c r="AC2281" s="157"/>
    </row>
    <row r="2282" spans="9:29">
      <c r="I2282" s="342">
        <v>5</v>
      </c>
      <c r="J2282" s="144" t="str">
        <f t="shared" si="270"/>
        <v>LARGE</v>
      </c>
      <c r="K2282" s="144" t="str">
        <f t="shared" si="271"/>
        <v>MEDIUM</v>
      </c>
      <c r="L2282" s="144" t="str" cm="1">
        <f t="array" ref="L2282">_xlfn.IFS(I2282&lt;=2,"SMALL",I2282&lt;=5,"MEDIUM",I2282&gt;5,"LARGE")</f>
        <v>MEDIUM</v>
      </c>
      <c r="M2282" s="144" t="str">
        <f t="shared" si="268"/>
        <v>NO</v>
      </c>
      <c r="N2282" s="374">
        <v>4.95</v>
      </c>
      <c r="O2282" s="374">
        <f t="shared" si="269"/>
        <v>5</v>
      </c>
      <c r="P2282" s="158" t="str" cm="1">
        <f t="array" ref="P2282">_xlfn.SWITCH(ROUND(N2282,0),5,"Excellent",4,"Good",3,"ok","Bad")</f>
        <v>Excellent</v>
      </c>
      <c r="Q2282" s="144">
        <v>21</v>
      </c>
      <c r="R2282" s="385">
        <v>42722</v>
      </c>
      <c r="S2282" s="385">
        <v>43833</v>
      </c>
      <c r="T2282" s="144">
        <v>1551</v>
      </c>
      <c r="U2282" s="144" t="s">
        <v>69</v>
      </c>
      <c r="V2282" s="144">
        <v>179</v>
      </c>
      <c r="W2282" s="144" t="str">
        <f t="shared" si="272"/>
        <v>Active</v>
      </c>
      <c r="X2282" s="144">
        <v>1551</v>
      </c>
      <c r="Y2282" s="157" t="s">
        <v>64</v>
      </c>
      <c r="Z2282" s="386">
        <v>0.6</v>
      </c>
      <c r="AA2282" s="386">
        <v>0.86</v>
      </c>
      <c r="AB2282" s="387" t="s">
        <v>65</v>
      </c>
      <c r="AC2282" s="157"/>
    </row>
    <row r="2283" spans="9:29">
      <c r="I2283" s="342">
        <v>2</v>
      </c>
      <c r="J2283" s="144" t="str">
        <f t="shared" si="270"/>
        <v>SMALL</v>
      </c>
      <c r="K2283" s="144" t="str">
        <f t="shared" si="271"/>
        <v>SMALL</v>
      </c>
      <c r="L2283" s="144" t="str" cm="1">
        <f t="array" ref="L2283">_xlfn.IFS(I2283&lt;=2,"SMALL",I2283&lt;=5,"MEDIUM",I2283&gt;5,"LARGE")</f>
        <v>SMALL</v>
      </c>
      <c r="M2283" s="144" t="str">
        <f t="shared" si="268"/>
        <v>NO</v>
      </c>
      <c r="N2283" s="374">
        <v>4.99</v>
      </c>
      <c r="O2283" s="374">
        <f t="shared" si="269"/>
        <v>5</v>
      </c>
      <c r="P2283" s="158" t="str" cm="1">
        <f t="array" ref="P2283">_xlfn.SWITCH(ROUND(N2283,0),5,"Excellent",4,"Good",3,"ok","Bad")</f>
        <v>Excellent</v>
      </c>
      <c r="Q2283" s="144">
        <v>75</v>
      </c>
      <c r="R2283" s="385">
        <v>42680</v>
      </c>
      <c r="S2283" s="385">
        <v>43906</v>
      </c>
      <c r="T2283" s="144">
        <v>3018</v>
      </c>
      <c r="U2283" s="144" t="s">
        <v>60</v>
      </c>
      <c r="V2283" s="144">
        <v>343</v>
      </c>
      <c r="W2283" s="144" t="str">
        <f t="shared" si="272"/>
        <v>Active</v>
      </c>
      <c r="X2283" s="144">
        <v>3018</v>
      </c>
      <c r="Y2283" s="157" t="s">
        <v>64</v>
      </c>
      <c r="Z2283" s="386">
        <v>1</v>
      </c>
      <c r="AA2283" s="386">
        <v>0.79</v>
      </c>
      <c r="AB2283" s="387" t="s">
        <v>65</v>
      </c>
      <c r="AC2283" s="157"/>
    </row>
    <row r="2284" spans="9:29">
      <c r="I2284" s="342">
        <v>2</v>
      </c>
      <c r="J2284" s="144" t="str">
        <f t="shared" si="270"/>
        <v>SMALL</v>
      </c>
      <c r="K2284" s="144" t="str">
        <f t="shared" si="271"/>
        <v>SMALL</v>
      </c>
      <c r="L2284" s="144" t="str" cm="1">
        <f t="array" ref="L2284">_xlfn.IFS(I2284&lt;=2,"SMALL",I2284&lt;=5,"MEDIUM",I2284&gt;5,"LARGE")</f>
        <v>SMALL</v>
      </c>
      <c r="M2284" s="144" t="str">
        <f t="shared" si="268"/>
        <v>YES</v>
      </c>
      <c r="N2284" s="374">
        <v>4.87</v>
      </c>
      <c r="O2284" s="374">
        <f t="shared" si="269"/>
        <v>5</v>
      </c>
      <c r="P2284" s="158" t="str" cm="1">
        <f t="array" ref="P2284">_xlfn.SWITCH(ROUND(N2284,0),5,"Excellent",4,"Good",3,"ok","Bad")</f>
        <v>Excellent</v>
      </c>
      <c r="Q2284" s="144">
        <v>150</v>
      </c>
      <c r="R2284" s="385">
        <v>42644</v>
      </c>
      <c r="S2284" s="385">
        <v>44031</v>
      </c>
      <c r="T2284" s="144">
        <v>2084</v>
      </c>
      <c r="U2284" s="144" t="s">
        <v>60</v>
      </c>
      <c r="V2284" s="144">
        <v>15</v>
      </c>
      <c r="W2284" s="144" t="str">
        <f t="shared" si="272"/>
        <v>Active</v>
      </c>
      <c r="X2284" s="144">
        <v>2084</v>
      </c>
      <c r="Y2284" s="157" t="s">
        <v>122</v>
      </c>
      <c r="Z2284" s="386">
        <v>0</v>
      </c>
      <c r="AA2284" s="386">
        <v>0.87</v>
      </c>
      <c r="AB2284" s="387" t="s">
        <v>65</v>
      </c>
      <c r="AC2284" s="157"/>
    </row>
    <row r="2285" spans="9:29">
      <c r="I2285" s="342">
        <v>3</v>
      </c>
      <c r="J2285" s="144" t="str">
        <f t="shared" si="270"/>
        <v>LARGE</v>
      </c>
      <c r="K2285" s="144" t="str">
        <f t="shared" si="271"/>
        <v>MEDIUM</v>
      </c>
      <c r="L2285" s="144" t="str" cm="1">
        <f t="array" ref="L2285">_xlfn.IFS(I2285&lt;=2,"SMALL",I2285&lt;=5,"MEDIUM",I2285&gt;5,"LARGE")</f>
        <v>MEDIUM</v>
      </c>
      <c r="M2285" s="144" t="str">
        <f t="shared" si="268"/>
        <v>NO</v>
      </c>
      <c r="N2285" s="374">
        <v>4.88</v>
      </c>
      <c r="O2285" s="374">
        <f t="shared" si="269"/>
        <v>5</v>
      </c>
      <c r="P2285" s="158" t="str" cm="1">
        <f t="array" ref="P2285">_xlfn.SWITCH(ROUND(N2285,0),5,"Excellent",4,"Good",3,"ok","Bad")</f>
        <v>Excellent</v>
      </c>
      <c r="Q2285" s="144">
        <v>17</v>
      </c>
      <c r="R2285" s="385">
        <v>42648</v>
      </c>
      <c r="S2285" s="385">
        <v>42841</v>
      </c>
      <c r="T2285" s="144">
        <v>309</v>
      </c>
      <c r="U2285" s="144" t="s">
        <v>69</v>
      </c>
      <c r="V2285" s="144">
        <v>365</v>
      </c>
      <c r="W2285" s="144" t="str">
        <f t="shared" si="272"/>
        <v>Active</v>
      </c>
      <c r="X2285" s="144">
        <v>309</v>
      </c>
      <c r="Y2285" s="157" t="s">
        <v>70</v>
      </c>
      <c r="Z2285" s="386">
        <v>1</v>
      </c>
      <c r="AA2285" s="386">
        <v>0.55000000000000004</v>
      </c>
      <c r="AB2285" s="387" t="s">
        <v>65</v>
      </c>
      <c r="AC2285" s="157"/>
    </row>
    <row r="2286" spans="9:29">
      <c r="I2286" s="342">
        <v>16</v>
      </c>
      <c r="J2286" s="144" t="str">
        <f t="shared" si="270"/>
        <v>LARGE</v>
      </c>
      <c r="K2286" s="144" t="str">
        <f t="shared" si="271"/>
        <v>LARGE</v>
      </c>
      <c r="L2286" s="144" t="str" cm="1">
        <f t="array" ref="L2286">_xlfn.IFS(I2286&lt;=2,"SMALL",I2286&lt;=5,"MEDIUM",I2286&gt;5,"LARGE")</f>
        <v>LARGE</v>
      </c>
      <c r="M2286" s="144" t="str">
        <f t="shared" si="268"/>
        <v>YES</v>
      </c>
      <c r="N2286" s="374">
        <v>4.83</v>
      </c>
      <c r="O2286" s="374">
        <f t="shared" si="269"/>
        <v>5</v>
      </c>
      <c r="P2286" s="158" t="str" cm="1">
        <f t="array" ref="P2286">_xlfn.SWITCH(ROUND(N2286,0),5,"Excellent",4,"Good",3,"ok","Bad")</f>
        <v>Excellent</v>
      </c>
      <c r="Q2286" s="144">
        <v>180</v>
      </c>
      <c r="R2286" s="385">
        <v>42700</v>
      </c>
      <c r="S2286" s="385">
        <v>44052</v>
      </c>
      <c r="T2286" s="144">
        <v>1356</v>
      </c>
      <c r="U2286" s="144" t="s">
        <v>69</v>
      </c>
      <c r="V2286" s="144">
        <v>346</v>
      </c>
      <c r="W2286" s="144" t="str">
        <f t="shared" si="272"/>
        <v>Active</v>
      </c>
      <c r="X2286" s="144">
        <v>1356</v>
      </c>
      <c r="Y2286" s="157" t="s">
        <v>61</v>
      </c>
      <c r="Z2286" s="386">
        <v>0.75</v>
      </c>
      <c r="AA2286" s="386">
        <v>0.42</v>
      </c>
      <c r="AB2286" s="387" t="s">
        <v>65</v>
      </c>
      <c r="AC2286" s="157"/>
    </row>
    <row r="2287" spans="9:29">
      <c r="I2287" s="342">
        <v>2</v>
      </c>
      <c r="J2287" s="144" t="str">
        <f t="shared" si="270"/>
        <v>SMALL</v>
      </c>
      <c r="K2287" s="144" t="str">
        <f t="shared" si="271"/>
        <v>SMALL</v>
      </c>
      <c r="L2287" s="144" t="str" cm="1">
        <f t="array" ref="L2287">_xlfn.IFS(I2287&lt;=2,"SMALL",I2287&lt;=5,"MEDIUM",I2287&gt;5,"LARGE")</f>
        <v>SMALL</v>
      </c>
      <c r="M2287" s="144" t="str">
        <f t="shared" si="268"/>
        <v>NO</v>
      </c>
      <c r="N2287" s="374">
        <v>4.92</v>
      </c>
      <c r="O2287" s="374">
        <f t="shared" si="269"/>
        <v>5</v>
      </c>
      <c r="P2287" s="158" t="str" cm="1">
        <f t="array" ref="P2287">_xlfn.SWITCH(ROUND(N2287,0),5,"Excellent",4,"Good",3,"ok","Bad")</f>
        <v>Excellent</v>
      </c>
      <c r="Q2287" s="144">
        <v>62</v>
      </c>
      <c r="R2287" s="385">
        <v>42737</v>
      </c>
      <c r="S2287" s="385">
        <v>44048</v>
      </c>
      <c r="T2287" s="144">
        <v>456</v>
      </c>
      <c r="U2287" s="144" t="s">
        <v>69</v>
      </c>
      <c r="V2287" s="144">
        <v>365</v>
      </c>
      <c r="W2287" s="144" t="str">
        <f t="shared" si="272"/>
        <v>Active</v>
      </c>
      <c r="X2287" s="144">
        <v>456</v>
      </c>
      <c r="Y2287" s="157" t="s">
        <v>70</v>
      </c>
      <c r="Z2287" s="386">
        <v>1</v>
      </c>
      <c r="AA2287" s="386">
        <v>1</v>
      </c>
      <c r="AB2287" s="387" t="s">
        <v>65</v>
      </c>
      <c r="AC2287" s="157"/>
    </row>
    <row r="2288" spans="9:29">
      <c r="I2288" s="342">
        <v>3</v>
      </c>
      <c r="J2288" s="144" t="str">
        <f t="shared" si="270"/>
        <v>LARGE</v>
      </c>
      <c r="K2288" s="144" t="str">
        <f t="shared" si="271"/>
        <v>MEDIUM</v>
      </c>
      <c r="L2288" s="144" t="str" cm="1">
        <f t="array" ref="L2288">_xlfn.IFS(I2288&lt;=2,"SMALL",I2288&lt;=5,"MEDIUM",I2288&gt;5,"LARGE")</f>
        <v>MEDIUM</v>
      </c>
      <c r="M2288" s="144" t="str">
        <f t="shared" si="268"/>
        <v>NO</v>
      </c>
      <c r="N2288" s="374">
        <v>4.6500000000000004</v>
      </c>
      <c r="O2288" s="374">
        <f t="shared" si="269"/>
        <v>5</v>
      </c>
      <c r="P2288" s="158" t="str" cm="1">
        <f t="array" ref="P2288">_xlfn.SWITCH(ROUND(N2288,0),5,"Excellent",4,"Good",3,"ok","Bad")</f>
        <v>Excellent</v>
      </c>
      <c r="Q2288" s="144">
        <v>77</v>
      </c>
      <c r="R2288" s="385">
        <v>42809</v>
      </c>
      <c r="S2288" s="385">
        <v>43809</v>
      </c>
      <c r="T2288" s="144">
        <v>1250</v>
      </c>
      <c r="U2288" s="144" t="s">
        <v>60</v>
      </c>
      <c r="V2288" s="144">
        <v>320</v>
      </c>
      <c r="W2288" s="144" t="str">
        <f t="shared" si="272"/>
        <v>Active</v>
      </c>
      <c r="X2288" s="144">
        <v>1250</v>
      </c>
      <c r="Y2288" s="157" t="s">
        <v>70</v>
      </c>
      <c r="Z2288" s="386">
        <v>1</v>
      </c>
      <c r="AA2288" s="386">
        <v>0.94</v>
      </c>
      <c r="AB2288" s="387" t="s">
        <v>62</v>
      </c>
      <c r="AC2288" s="157"/>
    </row>
    <row r="2289" spans="9:29">
      <c r="I2289" s="342">
        <v>5</v>
      </c>
      <c r="J2289" s="144" t="str">
        <f t="shared" si="270"/>
        <v>LARGE</v>
      </c>
      <c r="K2289" s="144" t="str">
        <f t="shared" si="271"/>
        <v>MEDIUM</v>
      </c>
      <c r="L2289" s="144" t="str" cm="1">
        <f t="array" ref="L2289">_xlfn.IFS(I2289&lt;=2,"SMALL",I2289&lt;=5,"MEDIUM",I2289&gt;5,"LARGE")</f>
        <v>MEDIUM</v>
      </c>
      <c r="M2289" s="144" t="str">
        <f t="shared" si="268"/>
        <v>YES</v>
      </c>
      <c r="N2289" s="374">
        <v>4.8899999999999997</v>
      </c>
      <c r="O2289" s="374">
        <f t="shared" si="269"/>
        <v>5</v>
      </c>
      <c r="P2289" s="158" t="str" cm="1">
        <f t="array" ref="P2289">_xlfn.SWITCH(ROUND(N2289,0),5,"Excellent",4,"Good",3,"ok","Bad")</f>
        <v>Excellent</v>
      </c>
      <c r="Q2289" s="144">
        <v>143</v>
      </c>
      <c r="R2289" s="385">
        <v>42681</v>
      </c>
      <c r="S2289" s="385">
        <v>44015</v>
      </c>
      <c r="T2289" s="144">
        <v>3026</v>
      </c>
      <c r="U2289" s="144" t="s">
        <v>69</v>
      </c>
      <c r="V2289" s="144">
        <v>125</v>
      </c>
      <c r="W2289" s="144" t="str">
        <f t="shared" si="272"/>
        <v>Active</v>
      </c>
      <c r="X2289" s="144">
        <v>3026</v>
      </c>
      <c r="Y2289" s="157" t="s">
        <v>61</v>
      </c>
      <c r="Z2289" s="386">
        <v>1</v>
      </c>
      <c r="AA2289" s="386">
        <v>0.89</v>
      </c>
      <c r="AB2289" s="387" t="s">
        <v>62</v>
      </c>
      <c r="AC2289" s="157"/>
    </row>
    <row r="2290" spans="9:29">
      <c r="I2290" s="342">
        <v>5</v>
      </c>
      <c r="J2290" s="144" t="str">
        <f t="shared" si="270"/>
        <v>LARGE</v>
      </c>
      <c r="K2290" s="144" t="str">
        <f t="shared" si="271"/>
        <v>MEDIUM</v>
      </c>
      <c r="L2290" s="144" t="str" cm="1">
        <f t="array" ref="L2290">_xlfn.IFS(I2290&lt;=2,"SMALL",I2290&lt;=5,"MEDIUM",I2290&gt;5,"LARGE")</f>
        <v>MEDIUM</v>
      </c>
      <c r="M2290" s="144" t="str">
        <f t="shared" si="268"/>
        <v>NO</v>
      </c>
      <c r="N2290" s="374">
        <v>4.93</v>
      </c>
      <c r="O2290" s="374">
        <f t="shared" si="269"/>
        <v>5</v>
      </c>
      <c r="P2290" s="158" t="str" cm="1">
        <f t="array" ref="P2290">_xlfn.SWITCH(ROUND(N2290,0),5,"Excellent",4,"Good",3,"ok","Bad")</f>
        <v>Excellent</v>
      </c>
      <c r="Q2290" s="144">
        <v>80</v>
      </c>
      <c r="R2290" s="385">
        <v>42714</v>
      </c>
      <c r="S2290" s="385">
        <v>43857</v>
      </c>
      <c r="T2290" s="144">
        <v>3027</v>
      </c>
      <c r="U2290" s="144" t="s">
        <v>69</v>
      </c>
      <c r="V2290" s="144">
        <v>347</v>
      </c>
      <c r="W2290" s="144" t="str">
        <f t="shared" si="272"/>
        <v>Active</v>
      </c>
      <c r="X2290" s="144">
        <v>3027</v>
      </c>
      <c r="Y2290" s="157" t="s">
        <v>122</v>
      </c>
      <c r="Z2290" s="386">
        <v>0</v>
      </c>
      <c r="AA2290" s="386">
        <v>0</v>
      </c>
      <c r="AB2290" s="387" t="s">
        <v>65</v>
      </c>
      <c r="AC2290" s="157"/>
    </row>
    <row r="2291" spans="9:29">
      <c r="I2291" s="342">
        <v>6</v>
      </c>
      <c r="J2291" s="144" t="str">
        <f t="shared" si="270"/>
        <v>LARGE</v>
      </c>
      <c r="K2291" s="144" t="str">
        <f t="shared" si="271"/>
        <v>LARGE</v>
      </c>
      <c r="L2291" s="144" t="str" cm="1">
        <f t="array" ref="L2291">_xlfn.IFS(I2291&lt;=2,"SMALL",I2291&lt;=5,"MEDIUM",I2291&gt;5,"LARGE")</f>
        <v>LARGE</v>
      </c>
      <c r="M2291" s="144" t="str">
        <f t="shared" si="268"/>
        <v>NO</v>
      </c>
      <c r="N2291" s="374">
        <v>4.8600000000000003</v>
      </c>
      <c r="O2291" s="374">
        <f t="shared" si="269"/>
        <v>5</v>
      </c>
      <c r="P2291" s="158" t="str" cm="1">
        <f t="array" ref="P2291">_xlfn.SWITCH(ROUND(N2291,0),5,"Excellent",4,"Good",3,"ok","Bad")</f>
        <v>Excellent</v>
      </c>
      <c r="Q2291" s="144">
        <v>7</v>
      </c>
      <c r="R2291" s="385">
        <v>42737</v>
      </c>
      <c r="S2291" s="385">
        <v>44043</v>
      </c>
      <c r="T2291" s="144">
        <v>742</v>
      </c>
      <c r="U2291" s="144" t="s">
        <v>69</v>
      </c>
      <c r="V2291" s="144">
        <v>152</v>
      </c>
      <c r="W2291" s="144" t="str">
        <f t="shared" si="272"/>
        <v>Active</v>
      </c>
      <c r="X2291" s="144">
        <v>742</v>
      </c>
      <c r="Y2291" s="157" t="s">
        <v>61</v>
      </c>
      <c r="Z2291" s="386">
        <v>0.97</v>
      </c>
      <c r="AA2291" s="386">
        <v>1</v>
      </c>
      <c r="AB2291" s="387" t="s">
        <v>65</v>
      </c>
      <c r="AC2291" s="157"/>
    </row>
    <row r="2292" spans="9:29">
      <c r="I2292" s="342">
        <v>4</v>
      </c>
      <c r="J2292" s="144" t="str">
        <f t="shared" si="270"/>
        <v>LARGE</v>
      </c>
      <c r="K2292" s="144" t="str">
        <f t="shared" si="271"/>
        <v>MEDIUM</v>
      </c>
      <c r="L2292" s="144" t="str" cm="1">
        <f t="array" ref="L2292">_xlfn.IFS(I2292&lt;=2,"SMALL",I2292&lt;=5,"MEDIUM",I2292&gt;5,"LARGE")</f>
        <v>MEDIUM</v>
      </c>
      <c r="M2292" s="144" t="str">
        <f t="shared" si="268"/>
        <v>YES</v>
      </c>
      <c r="N2292" s="374">
        <v>4.99</v>
      </c>
      <c r="O2292" s="374">
        <f t="shared" si="269"/>
        <v>5</v>
      </c>
      <c r="P2292" s="158" t="str" cm="1">
        <f t="array" ref="P2292">_xlfn.SWITCH(ROUND(N2292,0),5,"Excellent",4,"Good",3,"ok","Bad")</f>
        <v>Excellent</v>
      </c>
      <c r="Q2292" s="144">
        <v>180</v>
      </c>
      <c r="R2292" s="385">
        <v>42666</v>
      </c>
      <c r="S2292" s="385">
        <v>44051</v>
      </c>
      <c r="T2292" s="144">
        <v>3028</v>
      </c>
      <c r="U2292" s="144" t="s">
        <v>69</v>
      </c>
      <c r="V2292" s="144">
        <v>251</v>
      </c>
      <c r="W2292" s="144" t="str">
        <f t="shared" si="272"/>
        <v>Active</v>
      </c>
      <c r="X2292" s="144">
        <v>3028</v>
      </c>
      <c r="Y2292" s="157" t="s">
        <v>64</v>
      </c>
      <c r="Z2292" s="386">
        <v>1</v>
      </c>
      <c r="AA2292" s="386">
        <v>1</v>
      </c>
      <c r="AB2292" s="387" t="s">
        <v>62</v>
      </c>
      <c r="AC2292" s="157"/>
    </row>
    <row r="2293" spans="9:29">
      <c r="I2293" s="342">
        <v>4</v>
      </c>
      <c r="J2293" s="144" t="str">
        <f t="shared" si="270"/>
        <v>LARGE</v>
      </c>
      <c r="K2293" s="144" t="str">
        <f t="shared" si="271"/>
        <v>MEDIUM</v>
      </c>
      <c r="L2293" s="144" t="str" cm="1">
        <f t="array" ref="L2293">_xlfn.IFS(I2293&lt;=2,"SMALL",I2293&lt;=5,"MEDIUM",I2293&gt;5,"LARGE")</f>
        <v>MEDIUM</v>
      </c>
      <c r="M2293" s="144" t="str">
        <f t="shared" si="268"/>
        <v>YES</v>
      </c>
      <c r="N2293" s="374">
        <v>4.99</v>
      </c>
      <c r="O2293" s="374">
        <f t="shared" si="269"/>
        <v>5</v>
      </c>
      <c r="P2293" s="158" t="str" cm="1">
        <f t="array" ref="P2293">_xlfn.SWITCH(ROUND(N2293,0),5,"Excellent",4,"Good",3,"ok","Bad")</f>
        <v>Excellent</v>
      </c>
      <c r="Q2293" s="144">
        <v>120</v>
      </c>
      <c r="R2293" s="385">
        <v>42682</v>
      </c>
      <c r="S2293" s="385">
        <v>43885</v>
      </c>
      <c r="T2293" s="144">
        <v>2538</v>
      </c>
      <c r="U2293" s="144" t="s">
        <v>69</v>
      </c>
      <c r="V2293" s="144">
        <v>43</v>
      </c>
      <c r="W2293" s="144" t="str">
        <f t="shared" si="272"/>
        <v>Active</v>
      </c>
      <c r="X2293" s="144">
        <v>2538</v>
      </c>
      <c r="Y2293" s="157" t="s">
        <v>70</v>
      </c>
      <c r="Z2293" s="386">
        <v>1</v>
      </c>
      <c r="AA2293" s="386">
        <v>1</v>
      </c>
      <c r="AB2293" s="387" t="s">
        <v>65</v>
      </c>
      <c r="AC2293" s="157"/>
    </row>
    <row r="2294" spans="9:29">
      <c r="I2294" s="342">
        <v>6</v>
      </c>
      <c r="J2294" s="144" t="str">
        <f t="shared" si="270"/>
        <v>LARGE</v>
      </c>
      <c r="K2294" s="144" t="str">
        <f t="shared" si="271"/>
        <v>LARGE</v>
      </c>
      <c r="L2294" s="144" t="str" cm="1">
        <f t="array" ref="L2294">_xlfn.IFS(I2294&lt;=2,"SMALL",I2294&lt;=5,"MEDIUM",I2294&gt;5,"LARGE")</f>
        <v>LARGE</v>
      </c>
      <c r="M2294" s="144" t="str">
        <f t="shared" si="268"/>
        <v>NO</v>
      </c>
      <c r="N2294" s="374">
        <v>4.63</v>
      </c>
      <c r="O2294" s="374">
        <f t="shared" si="269"/>
        <v>5</v>
      </c>
      <c r="P2294" s="158" t="str" cm="1">
        <f t="array" ref="P2294">_xlfn.SWITCH(ROUND(N2294,0),5,"Excellent",4,"Good",3,"ok","Bad")</f>
        <v>Excellent</v>
      </c>
      <c r="Q2294" s="144">
        <v>72</v>
      </c>
      <c r="R2294" s="385">
        <v>42876</v>
      </c>
      <c r="S2294" s="385">
        <v>43886</v>
      </c>
      <c r="T2294" s="144">
        <v>1250</v>
      </c>
      <c r="U2294" s="144" t="s">
        <v>69</v>
      </c>
      <c r="V2294" s="144">
        <v>364</v>
      </c>
      <c r="W2294" s="144" t="str">
        <f t="shared" si="272"/>
        <v>Active</v>
      </c>
      <c r="X2294" s="144">
        <v>1250</v>
      </c>
      <c r="Y2294" s="157" t="s">
        <v>122</v>
      </c>
      <c r="Z2294" s="386">
        <v>0</v>
      </c>
      <c r="AA2294" s="386">
        <v>0.28999999999999998</v>
      </c>
      <c r="AB2294" s="387" t="s">
        <v>65</v>
      </c>
      <c r="AC2294" s="157"/>
    </row>
    <row r="2295" spans="9:29">
      <c r="I2295" s="342">
        <v>2</v>
      </c>
      <c r="J2295" s="144" t="str">
        <f t="shared" si="270"/>
        <v>SMALL</v>
      </c>
      <c r="K2295" s="144" t="str">
        <f t="shared" si="271"/>
        <v>SMALL</v>
      </c>
      <c r="L2295" s="144" t="str" cm="1">
        <f t="array" ref="L2295">_xlfn.IFS(I2295&lt;=2,"SMALL",I2295&lt;=5,"MEDIUM",I2295&gt;5,"LARGE")</f>
        <v>SMALL</v>
      </c>
      <c r="M2295" s="144" t="str">
        <f t="shared" si="268"/>
        <v>NO</v>
      </c>
      <c r="N2295" s="374">
        <v>4.66</v>
      </c>
      <c r="O2295" s="374">
        <f t="shared" si="269"/>
        <v>5</v>
      </c>
      <c r="P2295" s="158" t="str" cm="1">
        <f t="array" ref="P2295">_xlfn.SWITCH(ROUND(N2295,0),5,"Excellent",4,"Good",3,"ok","Bad")</f>
        <v>Excellent</v>
      </c>
      <c r="Q2295" s="144">
        <v>50</v>
      </c>
      <c r="R2295" s="385">
        <v>42665</v>
      </c>
      <c r="S2295" s="385">
        <v>43802</v>
      </c>
      <c r="T2295" s="144">
        <v>2349</v>
      </c>
      <c r="U2295" s="144" t="s">
        <v>60</v>
      </c>
      <c r="V2295" s="144">
        <v>90</v>
      </c>
      <c r="W2295" s="144" t="str">
        <f t="shared" si="272"/>
        <v>Active</v>
      </c>
      <c r="X2295" s="144">
        <v>2349</v>
      </c>
      <c r="Y2295" s="157" t="s">
        <v>70</v>
      </c>
      <c r="Z2295" s="386">
        <v>0.67</v>
      </c>
      <c r="AA2295" s="386">
        <v>0.92</v>
      </c>
      <c r="AB2295" s="387" t="s">
        <v>65</v>
      </c>
      <c r="AC2295" s="157"/>
    </row>
    <row r="2296" spans="9:29">
      <c r="I2296" s="342">
        <v>2</v>
      </c>
      <c r="J2296" s="144" t="str">
        <f t="shared" si="270"/>
        <v>SMALL</v>
      </c>
      <c r="K2296" s="144" t="str">
        <f t="shared" si="271"/>
        <v>SMALL</v>
      </c>
      <c r="L2296" s="144" t="str" cm="1">
        <f t="array" ref="L2296">_xlfn.IFS(I2296&lt;=2,"SMALL",I2296&lt;=5,"MEDIUM",I2296&gt;5,"LARGE")</f>
        <v>SMALL</v>
      </c>
      <c r="M2296" s="144" t="str">
        <f t="shared" si="268"/>
        <v>YES</v>
      </c>
      <c r="N2296" s="374">
        <v>4.99</v>
      </c>
      <c r="O2296" s="374">
        <f t="shared" si="269"/>
        <v>5</v>
      </c>
      <c r="P2296" s="158" t="str" cm="1">
        <f t="array" ref="P2296">_xlfn.SWITCH(ROUND(N2296,0),5,"Excellent",4,"Good",3,"ok","Bad")</f>
        <v>Excellent</v>
      </c>
      <c r="Q2296" s="144">
        <v>213</v>
      </c>
      <c r="R2296" s="385">
        <v>42666</v>
      </c>
      <c r="S2296" s="385">
        <v>44038</v>
      </c>
      <c r="T2296" s="144">
        <v>3030</v>
      </c>
      <c r="U2296" s="144" t="s">
        <v>69</v>
      </c>
      <c r="V2296" s="144">
        <v>178</v>
      </c>
      <c r="W2296" s="144" t="str">
        <f t="shared" si="272"/>
        <v>Active</v>
      </c>
      <c r="X2296" s="144">
        <v>3030</v>
      </c>
      <c r="Y2296" s="157" t="s">
        <v>70</v>
      </c>
      <c r="Z2296" s="386">
        <v>1</v>
      </c>
      <c r="AA2296" s="386">
        <v>1</v>
      </c>
      <c r="AB2296" s="387" t="s">
        <v>62</v>
      </c>
      <c r="AC2296" s="157"/>
    </row>
    <row r="2297" spans="9:29">
      <c r="I2297" s="342">
        <v>6</v>
      </c>
      <c r="J2297" s="144" t="str">
        <f t="shared" si="270"/>
        <v>LARGE</v>
      </c>
      <c r="K2297" s="144" t="str">
        <f t="shared" si="271"/>
        <v>LARGE</v>
      </c>
      <c r="L2297" s="144" t="str" cm="1">
        <f t="array" ref="L2297">_xlfn.IFS(I2297&lt;=2,"SMALL",I2297&lt;=5,"MEDIUM",I2297&gt;5,"LARGE")</f>
        <v>LARGE</v>
      </c>
      <c r="M2297" s="144" t="str">
        <f t="shared" si="268"/>
        <v>NO</v>
      </c>
      <c r="N2297" s="374">
        <v>4.57</v>
      </c>
      <c r="O2297" s="374">
        <f t="shared" si="269"/>
        <v>5</v>
      </c>
      <c r="P2297" s="158" t="str" cm="1">
        <f t="array" ref="P2297">_xlfn.SWITCH(ROUND(N2297,0),5,"Excellent",4,"Good",3,"ok","Bad")</f>
        <v>Excellent</v>
      </c>
      <c r="Q2297" s="144">
        <v>49</v>
      </c>
      <c r="R2297" s="385">
        <v>43277</v>
      </c>
      <c r="S2297" s="385">
        <v>44053</v>
      </c>
      <c r="T2297" s="144">
        <v>1335</v>
      </c>
      <c r="U2297" s="144" t="s">
        <v>69</v>
      </c>
      <c r="V2297" s="144">
        <v>346</v>
      </c>
      <c r="W2297" s="144" t="str">
        <f t="shared" si="272"/>
        <v>Active</v>
      </c>
      <c r="X2297" s="144">
        <v>1335</v>
      </c>
      <c r="Y2297" s="157" t="s">
        <v>61</v>
      </c>
      <c r="Z2297" s="386">
        <v>0.75</v>
      </c>
      <c r="AA2297" s="386">
        <v>0.97</v>
      </c>
      <c r="AB2297" s="387" t="s">
        <v>62</v>
      </c>
      <c r="AC2297" s="157"/>
    </row>
    <row r="2298" spans="9:29">
      <c r="I2298" s="342">
        <v>3</v>
      </c>
      <c r="J2298" s="144" t="str">
        <f t="shared" si="270"/>
        <v>LARGE</v>
      </c>
      <c r="K2298" s="144" t="str">
        <f t="shared" si="271"/>
        <v>MEDIUM</v>
      </c>
      <c r="L2298" s="144" t="str" cm="1">
        <f t="array" ref="L2298">_xlfn.IFS(I2298&lt;=2,"SMALL",I2298&lt;=5,"MEDIUM",I2298&gt;5,"LARGE")</f>
        <v>MEDIUM</v>
      </c>
      <c r="M2298" s="144" t="str">
        <f t="shared" si="268"/>
        <v>NO</v>
      </c>
      <c r="N2298" s="374">
        <v>4.6399999999999997</v>
      </c>
      <c r="O2298" s="374">
        <f t="shared" si="269"/>
        <v>5</v>
      </c>
      <c r="P2298" s="158" t="str" cm="1">
        <f t="array" ref="P2298">_xlfn.SWITCH(ROUND(N2298,0),5,"Excellent",4,"Good",3,"ok","Bad")</f>
        <v>Excellent</v>
      </c>
      <c r="Q2298" s="144">
        <v>94</v>
      </c>
      <c r="R2298" s="385">
        <v>42674</v>
      </c>
      <c r="S2298" s="385">
        <v>44016</v>
      </c>
      <c r="T2298" s="144">
        <v>2328</v>
      </c>
      <c r="U2298" s="144" t="s">
        <v>69</v>
      </c>
      <c r="V2298" s="144">
        <v>217</v>
      </c>
      <c r="W2298" s="144" t="str">
        <f t="shared" si="272"/>
        <v>Active</v>
      </c>
      <c r="X2298" s="144">
        <v>2328</v>
      </c>
      <c r="Y2298" s="157" t="s">
        <v>64</v>
      </c>
      <c r="Z2298" s="386">
        <v>1</v>
      </c>
      <c r="AA2298" s="386">
        <v>0</v>
      </c>
      <c r="AB2298" s="387" t="s">
        <v>65</v>
      </c>
      <c r="AC2298" s="157"/>
    </row>
    <row r="2299" spans="9:29">
      <c r="I2299" s="342">
        <v>1</v>
      </c>
      <c r="J2299" s="144" t="str">
        <f t="shared" si="270"/>
        <v>SMALL</v>
      </c>
      <c r="K2299" s="144" t="str">
        <f t="shared" si="271"/>
        <v>SMALL</v>
      </c>
      <c r="L2299" s="144" t="str" cm="1">
        <f t="array" ref="L2299">_xlfn.IFS(I2299&lt;=2,"SMALL",I2299&lt;=5,"MEDIUM",I2299&gt;5,"LARGE")</f>
        <v>SMALL</v>
      </c>
      <c r="M2299" s="144" t="str">
        <f t="shared" si="268"/>
        <v>NO</v>
      </c>
      <c r="N2299" s="374">
        <v>5</v>
      </c>
      <c r="O2299" s="374">
        <f t="shared" si="269"/>
        <v>5</v>
      </c>
      <c r="P2299" s="158" t="str" cm="1">
        <f t="array" ref="P2299">_xlfn.SWITCH(ROUND(N2299,0),5,"Excellent",4,"Good",3,"ok","Bad")</f>
        <v>Excellent</v>
      </c>
      <c r="Q2299" s="144">
        <v>17</v>
      </c>
      <c r="R2299" s="385">
        <v>43102</v>
      </c>
      <c r="S2299" s="385">
        <v>43809</v>
      </c>
      <c r="T2299" s="144">
        <v>2869</v>
      </c>
      <c r="U2299" s="144" t="s">
        <v>60</v>
      </c>
      <c r="V2299" s="144">
        <v>365</v>
      </c>
      <c r="W2299" s="144" t="str">
        <f t="shared" si="272"/>
        <v>Active</v>
      </c>
      <c r="X2299" s="144">
        <v>2869</v>
      </c>
      <c r="Y2299" s="157" t="s">
        <v>61</v>
      </c>
      <c r="Z2299" s="386">
        <v>1</v>
      </c>
      <c r="AA2299" s="386">
        <v>0.5</v>
      </c>
      <c r="AB2299" s="387" t="s">
        <v>62</v>
      </c>
      <c r="AC2299" s="157"/>
    </row>
    <row r="2300" spans="9:29">
      <c r="I2300" s="342">
        <v>2</v>
      </c>
      <c r="J2300" s="144" t="str">
        <f t="shared" si="270"/>
        <v>SMALL</v>
      </c>
      <c r="K2300" s="144" t="str">
        <f t="shared" si="271"/>
        <v>SMALL</v>
      </c>
      <c r="L2300" s="144" t="str" cm="1">
        <f t="array" ref="L2300">_xlfn.IFS(I2300&lt;=2,"SMALL",I2300&lt;=5,"MEDIUM",I2300&gt;5,"LARGE")</f>
        <v>SMALL</v>
      </c>
      <c r="M2300" s="144" t="str">
        <f t="shared" si="268"/>
        <v>NO</v>
      </c>
      <c r="N2300" s="374">
        <v>4.9800000000000004</v>
      </c>
      <c r="O2300" s="374">
        <f t="shared" si="269"/>
        <v>5</v>
      </c>
      <c r="P2300" s="158" t="str" cm="1">
        <f t="array" ref="P2300">_xlfn.SWITCH(ROUND(N2300,0),5,"Excellent",4,"Good",3,"ok","Bad")</f>
        <v>Excellent</v>
      </c>
      <c r="Q2300" s="144">
        <v>41</v>
      </c>
      <c r="R2300" s="385">
        <v>42736</v>
      </c>
      <c r="S2300" s="385">
        <v>44031</v>
      </c>
      <c r="T2300" s="144">
        <v>2869</v>
      </c>
      <c r="U2300" s="144" t="s">
        <v>60</v>
      </c>
      <c r="V2300" s="144">
        <v>365</v>
      </c>
      <c r="W2300" s="144" t="str">
        <f t="shared" si="272"/>
        <v>Active</v>
      </c>
      <c r="X2300" s="144">
        <v>2869</v>
      </c>
      <c r="Y2300" s="157" t="s">
        <v>70</v>
      </c>
      <c r="Z2300" s="386">
        <v>1</v>
      </c>
      <c r="AA2300" s="386">
        <v>0.9</v>
      </c>
      <c r="AB2300" s="387" t="s">
        <v>65</v>
      </c>
      <c r="AC2300" s="157"/>
    </row>
    <row r="2301" spans="9:29">
      <c r="I2301" s="342">
        <v>2</v>
      </c>
      <c r="J2301" s="144" t="str">
        <f t="shared" si="270"/>
        <v>SMALL</v>
      </c>
      <c r="K2301" s="144" t="str">
        <f t="shared" si="271"/>
        <v>SMALL</v>
      </c>
      <c r="L2301" s="144" t="str" cm="1">
        <f t="array" ref="L2301">_xlfn.IFS(I2301&lt;=2,"SMALL",I2301&lt;=5,"MEDIUM",I2301&gt;5,"LARGE")</f>
        <v>SMALL</v>
      </c>
      <c r="M2301" s="144" t="str">
        <f t="shared" si="268"/>
        <v>NO</v>
      </c>
      <c r="N2301" s="374">
        <v>4.8899999999999997</v>
      </c>
      <c r="O2301" s="374">
        <f t="shared" si="269"/>
        <v>5</v>
      </c>
      <c r="P2301" s="158" t="str" cm="1">
        <f t="array" ref="P2301">_xlfn.SWITCH(ROUND(N2301,0),5,"Excellent",4,"Good",3,"ok","Bad")</f>
        <v>Excellent</v>
      </c>
      <c r="Q2301" s="144">
        <v>9</v>
      </c>
      <c r="R2301" s="385">
        <v>43159</v>
      </c>
      <c r="S2301" s="385">
        <v>43808</v>
      </c>
      <c r="T2301" s="144">
        <v>2869</v>
      </c>
      <c r="U2301" s="144" t="s">
        <v>60</v>
      </c>
      <c r="V2301" s="144">
        <v>180</v>
      </c>
      <c r="W2301" s="144" t="str">
        <f t="shared" si="272"/>
        <v>Active</v>
      </c>
      <c r="X2301" s="144">
        <v>2869</v>
      </c>
      <c r="Y2301" s="157" t="s">
        <v>70</v>
      </c>
      <c r="Z2301" s="386">
        <v>1</v>
      </c>
      <c r="AA2301" s="386">
        <v>0.94</v>
      </c>
      <c r="AB2301" s="387" t="s">
        <v>62</v>
      </c>
      <c r="AC2301" s="157"/>
    </row>
    <row r="2302" spans="9:29">
      <c r="I2302" s="342">
        <v>6</v>
      </c>
      <c r="J2302" s="144" t="str">
        <f t="shared" si="270"/>
        <v>LARGE</v>
      </c>
      <c r="K2302" s="144" t="str">
        <f t="shared" si="271"/>
        <v>LARGE</v>
      </c>
      <c r="L2302" s="144" t="str" cm="1">
        <f t="array" ref="L2302">_xlfn.IFS(I2302&lt;=2,"SMALL",I2302&lt;=5,"MEDIUM",I2302&gt;5,"LARGE")</f>
        <v>LARGE</v>
      </c>
      <c r="M2302" s="144" t="str">
        <f t="shared" si="268"/>
        <v>NO</v>
      </c>
      <c r="N2302" s="374">
        <v>4.3600000000000003</v>
      </c>
      <c r="O2302" s="374">
        <f t="shared" si="269"/>
        <v>4</v>
      </c>
      <c r="P2302" s="158" t="str" cm="1">
        <f t="array" ref="P2302">_xlfn.SWITCH(ROUND(N2302,0),5,"Excellent",4,"Good",3,"ok","Bad")</f>
        <v>Good</v>
      </c>
      <c r="Q2302" s="144">
        <v>14</v>
      </c>
      <c r="R2302" s="385">
        <v>42702</v>
      </c>
      <c r="S2302" s="385">
        <v>43936</v>
      </c>
      <c r="T2302" s="144">
        <v>1376</v>
      </c>
      <c r="U2302" s="144" t="s">
        <v>69</v>
      </c>
      <c r="V2302" s="144">
        <v>365</v>
      </c>
      <c r="W2302" s="144" t="str">
        <f t="shared" si="272"/>
        <v>Active</v>
      </c>
      <c r="X2302" s="144">
        <v>1376</v>
      </c>
      <c r="Y2302" s="157" t="s">
        <v>61</v>
      </c>
      <c r="Z2302" s="386">
        <v>1</v>
      </c>
      <c r="AA2302" s="386">
        <v>0.8</v>
      </c>
      <c r="AB2302" s="387" t="s">
        <v>65</v>
      </c>
      <c r="AC2302" s="157"/>
    </row>
    <row r="2303" spans="9:29">
      <c r="I2303" s="342">
        <v>3</v>
      </c>
      <c r="J2303" s="144" t="str">
        <f t="shared" si="270"/>
        <v>LARGE</v>
      </c>
      <c r="K2303" s="144" t="str">
        <f t="shared" si="271"/>
        <v>MEDIUM</v>
      </c>
      <c r="L2303" s="144" t="str" cm="1">
        <f t="array" ref="L2303">_xlfn.IFS(I2303&lt;=2,"SMALL",I2303&lt;=5,"MEDIUM",I2303&gt;5,"LARGE")</f>
        <v>MEDIUM</v>
      </c>
      <c r="M2303" s="144" t="str">
        <f t="shared" si="268"/>
        <v>NO</v>
      </c>
      <c r="N2303" s="374">
        <v>5</v>
      </c>
      <c r="O2303" s="374">
        <f t="shared" si="269"/>
        <v>5</v>
      </c>
      <c r="P2303" s="158" t="str" cm="1">
        <f t="array" ref="P2303">_xlfn.SWITCH(ROUND(N2303,0),5,"Excellent",4,"Good",3,"ok","Bad")</f>
        <v>Excellent</v>
      </c>
      <c r="Q2303" s="144">
        <v>4</v>
      </c>
      <c r="R2303" s="385">
        <v>42726</v>
      </c>
      <c r="S2303" s="385">
        <v>43764</v>
      </c>
      <c r="T2303" s="144">
        <v>2610</v>
      </c>
      <c r="U2303" s="144" t="s">
        <v>69</v>
      </c>
      <c r="V2303" s="144">
        <v>0</v>
      </c>
      <c r="W2303" s="144" t="str">
        <f t="shared" si="272"/>
        <v>Inactive</v>
      </c>
      <c r="X2303" s="144">
        <v>2610</v>
      </c>
      <c r="Y2303" s="157" t="s">
        <v>64</v>
      </c>
      <c r="Z2303" s="386">
        <v>0.61</v>
      </c>
      <c r="AA2303" s="386">
        <v>0.99</v>
      </c>
      <c r="AB2303" s="387" t="s">
        <v>65</v>
      </c>
      <c r="AC2303" s="157"/>
    </row>
    <row r="2304" spans="9:29">
      <c r="I2304" s="342">
        <v>6</v>
      </c>
      <c r="J2304" s="144" t="str">
        <f t="shared" si="270"/>
        <v>LARGE</v>
      </c>
      <c r="K2304" s="144" t="str">
        <f t="shared" si="271"/>
        <v>LARGE</v>
      </c>
      <c r="L2304" s="144" t="str" cm="1">
        <f t="array" ref="L2304">_xlfn.IFS(I2304&lt;=2,"SMALL",I2304&lt;=5,"MEDIUM",I2304&gt;5,"LARGE")</f>
        <v>LARGE</v>
      </c>
      <c r="M2304" s="144" t="str">
        <f t="shared" si="268"/>
        <v>NO</v>
      </c>
      <c r="N2304" s="374">
        <v>5</v>
      </c>
      <c r="O2304" s="374">
        <f t="shared" si="269"/>
        <v>5</v>
      </c>
      <c r="P2304" s="158" t="str" cm="1">
        <f t="array" ref="P2304">_xlfn.SWITCH(ROUND(N2304,0),5,"Excellent",4,"Good",3,"ok","Bad")</f>
        <v>Excellent</v>
      </c>
      <c r="Q2304" s="144">
        <v>5</v>
      </c>
      <c r="R2304" s="385">
        <v>42695</v>
      </c>
      <c r="S2304" s="385">
        <v>43901</v>
      </c>
      <c r="T2304" s="144">
        <v>1112</v>
      </c>
      <c r="U2304" s="144" t="s">
        <v>69</v>
      </c>
      <c r="V2304" s="144">
        <v>343</v>
      </c>
      <c r="W2304" s="144" t="str">
        <f t="shared" si="272"/>
        <v>Active</v>
      </c>
      <c r="X2304" s="144">
        <v>1112</v>
      </c>
      <c r="Y2304" s="157" t="s">
        <v>61</v>
      </c>
      <c r="Z2304" s="386">
        <v>0.83</v>
      </c>
      <c r="AA2304" s="386">
        <v>0.96</v>
      </c>
      <c r="AB2304" s="387" t="s">
        <v>65</v>
      </c>
      <c r="AC2304" s="157"/>
    </row>
    <row r="2305" spans="9:29">
      <c r="I2305" s="342">
        <v>2</v>
      </c>
      <c r="J2305" s="144" t="str">
        <f t="shared" si="270"/>
        <v>SMALL</v>
      </c>
      <c r="K2305" s="144" t="str">
        <f t="shared" si="271"/>
        <v>SMALL</v>
      </c>
      <c r="L2305" s="144" t="str" cm="1">
        <f t="array" ref="L2305">_xlfn.IFS(I2305&lt;=2,"SMALL",I2305&lt;=5,"MEDIUM",I2305&gt;5,"LARGE")</f>
        <v>SMALL</v>
      </c>
      <c r="M2305" s="144" t="str">
        <f t="shared" si="268"/>
        <v>NO</v>
      </c>
      <c r="N2305" s="374">
        <v>4.67</v>
      </c>
      <c r="O2305" s="374">
        <f t="shared" si="269"/>
        <v>5</v>
      </c>
      <c r="P2305" s="158" t="str" cm="1">
        <f t="array" ref="P2305">_xlfn.SWITCH(ROUND(N2305,0),5,"Excellent",4,"Good",3,"ok","Bad")</f>
        <v>Excellent</v>
      </c>
      <c r="Q2305" s="144">
        <v>21</v>
      </c>
      <c r="R2305" s="385">
        <v>42662</v>
      </c>
      <c r="S2305" s="385">
        <v>43908</v>
      </c>
      <c r="T2305" s="144">
        <v>2385</v>
      </c>
      <c r="U2305" s="144" t="s">
        <v>60</v>
      </c>
      <c r="V2305" s="144">
        <v>180</v>
      </c>
      <c r="W2305" s="144" t="str">
        <f t="shared" si="272"/>
        <v>Active</v>
      </c>
      <c r="X2305" s="144">
        <v>2385</v>
      </c>
      <c r="Y2305" s="157" t="s">
        <v>70</v>
      </c>
      <c r="Z2305" s="386">
        <v>1</v>
      </c>
      <c r="AA2305" s="386">
        <v>0.65</v>
      </c>
      <c r="AB2305" s="387" t="s">
        <v>62</v>
      </c>
      <c r="AC2305" s="157"/>
    </row>
    <row r="2306" spans="9:29">
      <c r="I2306" s="342">
        <v>6</v>
      </c>
      <c r="J2306" s="144" t="str">
        <f t="shared" si="270"/>
        <v>LARGE</v>
      </c>
      <c r="K2306" s="144" t="str">
        <f t="shared" si="271"/>
        <v>LARGE</v>
      </c>
      <c r="L2306" s="144" t="str" cm="1">
        <f t="array" ref="L2306">_xlfn.IFS(I2306&lt;=2,"SMALL",I2306&lt;=5,"MEDIUM",I2306&gt;5,"LARGE")</f>
        <v>LARGE</v>
      </c>
      <c r="M2306" s="144" t="str">
        <f t="shared" si="268"/>
        <v>NO</v>
      </c>
      <c r="N2306" s="374">
        <v>4.6500000000000004</v>
      </c>
      <c r="O2306" s="374">
        <f t="shared" si="269"/>
        <v>5</v>
      </c>
      <c r="P2306" s="158" t="str" cm="1">
        <f t="array" ref="P2306">_xlfn.SWITCH(ROUND(N2306,0),5,"Excellent",4,"Good",3,"ok","Bad")</f>
        <v>Excellent</v>
      </c>
      <c r="Q2306" s="144">
        <v>133</v>
      </c>
      <c r="R2306" s="385">
        <v>42736</v>
      </c>
      <c r="S2306" s="385">
        <v>44031</v>
      </c>
      <c r="T2306" s="144">
        <v>3015</v>
      </c>
      <c r="U2306" s="144" t="s">
        <v>69</v>
      </c>
      <c r="V2306" s="144">
        <v>257</v>
      </c>
      <c r="W2306" s="144" t="str">
        <f t="shared" si="272"/>
        <v>Active</v>
      </c>
      <c r="X2306" s="144">
        <v>3015</v>
      </c>
      <c r="Y2306" s="157" t="s">
        <v>70</v>
      </c>
      <c r="Z2306" s="386">
        <v>1</v>
      </c>
      <c r="AA2306" s="386">
        <v>0.83</v>
      </c>
      <c r="AB2306" s="387" t="s">
        <v>62</v>
      </c>
      <c r="AC2306" s="157"/>
    </row>
    <row r="2307" spans="9:29">
      <c r="I2307" s="342">
        <v>5</v>
      </c>
      <c r="J2307" s="144" t="str">
        <f t="shared" si="270"/>
        <v>LARGE</v>
      </c>
      <c r="K2307" s="144" t="str">
        <f t="shared" si="271"/>
        <v>MEDIUM</v>
      </c>
      <c r="L2307" s="144" t="str" cm="1">
        <f t="array" ref="L2307">_xlfn.IFS(I2307&lt;=2,"SMALL",I2307&lt;=5,"MEDIUM",I2307&gt;5,"LARGE")</f>
        <v>MEDIUM</v>
      </c>
      <c r="M2307" s="144" t="str">
        <f t="shared" si="268"/>
        <v>NO</v>
      </c>
      <c r="N2307" s="374">
        <v>4.9000000000000004</v>
      </c>
      <c r="O2307" s="374">
        <f t="shared" si="269"/>
        <v>5</v>
      </c>
      <c r="P2307" s="158" t="str" cm="1">
        <f t="array" ref="P2307">_xlfn.SWITCH(ROUND(N2307,0),5,"Excellent",4,"Good",3,"ok","Bad")</f>
        <v>Excellent</v>
      </c>
      <c r="Q2307" s="144">
        <v>83</v>
      </c>
      <c r="R2307" s="385">
        <v>42717</v>
      </c>
      <c r="S2307" s="385">
        <v>43995</v>
      </c>
      <c r="T2307" s="144">
        <v>3036</v>
      </c>
      <c r="U2307" s="144" t="s">
        <v>69</v>
      </c>
      <c r="V2307" s="144">
        <v>138</v>
      </c>
      <c r="W2307" s="144" t="str">
        <f t="shared" si="272"/>
        <v>Active</v>
      </c>
      <c r="X2307" s="144">
        <v>3036</v>
      </c>
      <c r="Y2307" s="157" t="s">
        <v>61</v>
      </c>
      <c r="Z2307" s="386">
        <v>1</v>
      </c>
      <c r="AA2307" s="386">
        <v>0.98</v>
      </c>
      <c r="AB2307" s="387" t="s">
        <v>62</v>
      </c>
      <c r="AC2307" s="157"/>
    </row>
    <row r="2308" spans="9:29">
      <c r="I2308" s="342">
        <v>5</v>
      </c>
      <c r="J2308" s="144" t="str">
        <f t="shared" si="270"/>
        <v>LARGE</v>
      </c>
      <c r="K2308" s="144" t="str">
        <f t="shared" si="271"/>
        <v>MEDIUM</v>
      </c>
      <c r="L2308" s="144" t="str" cm="1">
        <f t="array" ref="L2308">_xlfn.IFS(I2308&lt;=2,"SMALL",I2308&lt;=5,"MEDIUM",I2308&gt;5,"LARGE")</f>
        <v>MEDIUM</v>
      </c>
      <c r="M2308" s="144" t="str">
        <f t="shared" si="268"/>
        <v>NO</v>
      </c>
      <c r="N2308" s="374">
        <v>4.92</v>
      </c>
      <c r="O2308" s="374">
        <f t="shared" si="269"/>
        <v>5</v>
      </c>
      <c r="P2308" s="158" t="str" cm="1">
        <f t="array" ref="P2308">_xlfn.SWITCH(ROUND(N2308,0),5,"Excellent",4,"Good",3,"ok","Bad")</f>
        <v>Excellent</v>
      </c>
      <c r="Q2308" s="144">
        <v>77</v>
      </c>
      <c r="R2308" s="385">
        <v>42835</v>
      </c>
      <c r="S2308" s="385">
        <v>43883</v>
      </c>
      <c r="T2308" s="144">
        <v>2618</v>
      </c>
      <c r="U2308" s="144" t="s">
        <v>69</v>
      </c>
      <c r="V2308" s="144">
        <v>255</v>
      </c>
      <c r="W2308" s="144" t="str">
        <f t="shared" si="272"/>
        <v>Active</v>
      </c>
      <c r="X2308" s="144">
        <v>2618</v>
      </c>
      <c r="Y2308" s="157" t="s">
        <v>70</v>
      </c>
      <c r="Z2308" s="386">
        <v>1</v>
      </c>
      <c r="AA2308" s="386">
        <v>1</v>
      </c>
      <c r="AB2308" s="387" t="s">
        <v>62</v>
      </c>
      <c r="AC2308" s="157"/>
    </row>
    <row r="2309" spans="9:29">
      <c r="I2309" s="342">
        <v>3</v>
      </c>
      <c r="J2309" s="144" t="str">
        <f t="shared" si="270"/>
        <v>LARGE</v>
      </c>
      <c r="K2309" s="144" t="str">
        <f t="shared" si="271"/>
        <v>MEDIUM</v>
      </c>
      <c r="L2309" s="144" t="str" cm="1">
        <f t="array" ref="L2309">_xlfn.IFS(I2309&lt;=2,"SMALL",I2309&lt;=5,"MEDIUM",I2309&gt;5,"LARGE")</f>
        <v>MEDIUM</v>
      </c>
      <c r="M2309" s="144" t="str">
        <f t="shared" ref="M2309:M2372" si="273">IF(AND(N2309&gt;=4.8,Q2309&gt;100),"YES","NO")</f>
        <v>NO</v>
      </c>
      <c r="N2309" s="374">
        <v>4.8</v>
      </c>
      <c r="O2309" s="374">
        <f t="shared" ref="O2309:O2372" si="274">ROUND(N2309,0)</f>
        <v>5</v>
      </c>
      <c r="P2309" s="158" t="str" cm="1">
        <f t="array" ref="P2309">_xlfn.SWITCH(ROUND(N2309,0),5,"Excellent",4,"Good",3,"ok","Bad")</f>
        <v>Excellent</v>
      </c>
      <c r="Q2309" s="144">
        <v>20</v>
      </c>
      <c r="R2309" s="385">
        <v>42704</v>
      </c>
      <c r="S2309" s="385">
        <v>43795</v>
      </c>
      <c r="T2309" s="144">
        <v>1150</v>
      </c>
      <c r="U2309" s="144" t="s">
        <v>69</v>
      </c>
      <c r="V2309" s="144">
        <v>84</v>
      </c>
      <c r="W2309" s="144" t="str">
        <f t="shared" si="272"/>
        <v>Active</v>
      </c>
      <c r="X2309" s="144">
        <v>1150</v>
      </c>
      <c r="Y2309" s="157" t="s">
        <v>61</v>
      </c>
      <c r="Z2309" s="386">
        <v>0.93</v>
      </c>
      <c r="AA2309" s="386">
        <v>0.71</v>
      </c>
      <c r="AB2309" s="387" t="s">
        <v>65</v>
      </c>
      <c r="AC2309" s="157"/>
    </row>
    <row r="2310" spans="9:29">
      <c r="I2310" s="342">
        <v>6</v>
      </c>
      <c r="J2310" s="144" t="str">
        <f t="shared" ref="J2310:J2373" si="275">IF(I2310&lt;=2,"SMALL","LARGE")</f>
        <v>LARGE</v>
      </c>
      <c r="K2310" s="144" t="str">
        <f t="shared" ref="K2310:K2373" si="276">IF(I2310&lt;=2,"SMALL",IF(I2310&lt;=5,"MEDIUM","LARGE"))</f>
        <v>LARGE</v>
      </c>
      <c r="L2310" s="144" t="str" cm="1">
        <f t="array" ref="L2310">_xlfn.IFS(I2310&lt;=2,"SMALL",I2310&lt;=5,"MEDIUM",I2310&gt;5,"LARGE")</f>
        <v>LARGE</v>
      </c>
      <c r="M2310" s="144" t="str">
        <f t="shared" si="273"/>
        <v>NO</v>
      </c>
      <c r="N2310" s="374">
        <v>4.82</v>
      </c>
      <c r="O2310" s="374">
        <f t="shared" si="274"/>
        <v>5</v>
      </c>
      <c r="P2310" s="158" t="str" cm="1">
        <f t="array" ref="P2310">_xlfn.SWITCH(ROUND(N2310,0),5,"Excellent",4,"Good",3,"ok","Bad")</f>
        <v>Excellent</v>
      </c>
      <c r="Q2310" s="144">
        <v>82</v>
      </c>
      <c r="R2310" s="385">
        <v>42662</v>
      </c>
      <c r="S2310" s="385">
        <v>43863</v>
      </c>
      <c r="T2310" s="144">
        <v>3040</v>
      </c>
      <c r="U2310" s="144" t="s">
        <v>69</v>
      </c>
      <c r="V2310" s="144">
        <v>83</v>
      </c>
      <c r="W2310" s="144" t="str">
        <f t="shared" ref="W2310:W2373" si="277">IF(NOT(V2310=0),"Active","Inactive")</f>
        <v>Active</v>
      </c>
      <c r="X2310" s="144">
        <v>3040</v>
      </c>
      <c r="Y2310" s="157" t="s">
        <v>70</v>
      </c>
      <c r="Z2310" s="386">
        <v>1</v>
      </c>
      <c r="AA2310" s="386">
        <v>0.97</v>
      </c>
      <c r="AB2310" s="387" t="s">
        <v>62</v>
      </c>
      <c r="AC2310" s="157"/>
    </row>
    <row r="2311" spans="9:29">
      <c r="I2311" s="342">
        <v>3</v>
      </c>
      <c r="J2311" s="144" t="str">
        <f t="shared" si="275"/>
        <v>LARGE</v>
      </c>
      <c r="K2311" s="144" t="str">
        <f t="shared" si="276"/>
        <v>MEDIUM</v>
      </c>
      <c r="L2311" s="144" t="str" cm="1">
        <f t="array" ref="L2311">_xlfn.IFS(I2311&lt;=2,"SMALL",I2311&lt;=5,"MEDIUM",I2311&gt;5,"LARGE")</f>
        <v>MEDIUM</v>
      </c>
      <c r="M2311" s="144" t="str">
        <f t="shared" si="273"/>
        <v>NO</v>
      </c>
      <c r="N2311" s="374">
        <v>4.66</v>
      </c>
      <c r="O2311" s="374">
        <f t="shared" si="274"/>
        <v>5</v>
      </c>
      <c r="P2311" s="158" t="str" cm="1">
        <f t="array" ref="P2311">_xlfn.SWITCH(ROUND(N2311,0),5,"Excellent",4,"Good",3,"ok","Bad")</f>
        <v>Excellent</v>
      </c>
      <c r="Q2311" s="144">
        <v>103</v>
      </c>
      <c r="R2311" s="385">
        <v>42800</v>
      </c>
      <c r="S2311" s="385">
        <v>43900</v>
      </c>
      <c r="T2311" s="144">
        <v>3042</v>
      </c>
      <c r="U2311" s="144" t="s">
        <v>69</v>
      </c>
      <c r="V2311" s="144">
        <v>348</v>
      </c>
      <c r="W2311" s="144" t="str">
        <f t="shared" si="277"/>
        <v>Active</v>
      </c>
      <c r="X2311" s="144">
        <v>3042</v>
      </c>
      <c r="Y2311" s="157" t="s">
        <v>70</v>
      </c>
      <c r="Z2311" s="386">
        <v>1</v>
      </c>
      <c r="AA2311" s="386">
        <v>1</v>
      </c>
      <c r="AB2311" s="387" t="s">
        <v>65</v>
      </c>
      <c r="AC2311" s="157"/>
    </row>
    <row r="2312" spans="9:29">
      <c r="I2312" s="342">
        <v>3</v>
      </c>
      <c r="J2312" s="144" t="str">
        <f t="shared" si="275"/>
        <v>LARGE</v>
      </c>
      <c r="K2312" s="144" t="str">
        <f t="shared" si="276"/>
        <v>MEDIUM</v>
      </c>
      <c r="L2312" s="144" t="str" cm="1">
        <f t="array" ref="L2312">_xlfn.IFS(I2312&lt;=2,"SMALL",I2312&lt;=5,"MEDIUM",I2312&gt;5,"LARGE")</f>
        <v>MEDIUM</v>
      </c>
      <c r="M2312" s="144" t="str">
        <f t="shared" si="273"/>
        <v>NO</v>
      </c>
      <c r="N2312" s="374">
        <v>5</v>
      </c>
      <c r="O2312" s="374">
        <f t="shared" si="274"/>
        <v>5</v>
      </c>
      <c r="P2312" s="158" t="str" cm="1">
        <f t="array" ref="P2312">_xlfn.SWITCH(ROUND(N2312,0),5,"Excellent",4,"Good",3,"ok","Bad")</f>
        <v>Excellent</v>
      </c>
      <c r="Q2312" s="144">
        <v>15</v>
      </c>
      <c r="R2312" s="385">
        <v>42701</v>
      </c>
      <c r="S2312" s="385">
        <v>43688</v>
      </c>
      <c r="T2312" s="144">
        <v>2411</v>
      </c>
      <c r="U2312" s="144" t="s">
        <v>69</v>
      </c>
      <c r="V2312" s="144">
        <v>27</v>
      </c>
      <c r="W2312" s="144" t="str">
        <f t="shared" si="277"/>
        <v>Active</v>
      </c>
      <c r="X2312" s="144">
        <v>2411</v>
      </c>
      <c r="Y2312" s="157" t="s">
        <v>61</v>
      </c>
      <c r="Z2312" s="386">
        <v>0.7</v>
      </c>
      <c r="AA2312" s="386">
        <v>0.89</v>
      </c>
      <c r="AB2312" s="387" t="s">
        <v>65</v>
      </c>
      <c r="AC2312" s="157"/>
    </row>
    <row r="2313" spans="9:29">
      <c r="I2313" s="342">
        <v>5</v>
      </c>
      <c r="J2313" s="144" t="str">
        <f t="shared" si="275"/>
        <v>LARGE</v>
      </c>
      <c r="K2313" s="144" t="str">
        <f t="shared" si="276"/>
        <v>MEDIUM</v>
      </c>
      <c r="L2313" s="144" t="str" cm="1">
        <f t="array" ref="L2313">_xlfn.IFS(I2313&lt;=2,"SMALL",I2313&lt;=5,"MEDIUM",I2313&gt;5,"LARGE")</f>
        <v>MEDIUM</v>
      </c>
      <c r="M2313" s="144" t="str">
        <f t="shared" si="273"/>
        <v>NO</v>
      </c>
      <c r="N2313" s="374">
        <v>4.8</v>
      </c>
      <c r="O2313" s="374">
        <f t="shared" si="274"/>
        <v>5</v>
      </c>
      <c r="P2313" s="158" t="str" cm="1">
        <f t="array" ref="P2313">_xlfn.SWITCH(ROUND(N2313,0),5,"Excellent",4,"Good",3,"ok","Bad")</f>
        <v>Excellent</v>
      </c>
      <c r="Q2313" s="144">
        <v>59</v>
      </c>
      <c r="R2313" s="385">
        <v>42700</v>
      </c>
      <c r="S2313" s="385">
        <v>43882</v>
      </c>
      <c r="T2313" s="144">
        <v>1159</v>
      </c>
      <c r="U2313" s="144" t="s">
        <v>69</v>
      </c>
      <c r="V2313" s="144">
        <v>128</v>
      </c>
      <c r="W2313" s="144" t="str">
        <f t="shared" si="277"/>
        <v>Active</v>
      </c>
      <c r="X2313" s="144">
        <v>1159</v>
      </c>
      <c r="Y2313" s="157" t="s">
        <v>70</v>
      </c>
      <c r="Z2313" s="386">
        <v>1</v>
      </c>
      <c r="AA2313" s="386">
        <v>1</v>
      </c>
      <c r="AB2313" s="387" t="s">
        <v>65</v>
      </c>
      <c r="AC2313" s="157"/>
    </row>
    <row r="2314" spans="9:29">
      <c r="I2314" s="342">
        <v>2</v>
      </c>
      <c r="J2314" s="144" t="str">
        <f t="shared" si="275"/>
        <v>SMALL</v>
      </c>
      <c r="K2314" s="144" t="str">
        <f t="shared" si="276"/>
        <v>SMALL</v>
      </c>
      <c r="L2314" s="144" t="str" cm="1">
        <f t="array" ref="L2314">_xlfn.IFS(I2314&lt;=2,"SMALL",I2314&lt;=5,"MEDIUM",I2314&gt;5,"LARGE")</f>
        <v>SMALL</v>
      </c>
      <c r="M2314" s="144" t="str">
        <f t="shared" si="273"/>
        <v>NO</v>
      </c>
      <c r="N2314" s="374">
        <v>5</v>
      </c>
      <c r="O2314" s="374">
        <f t="shared" si="274"/>
        <v>5</v>
      </c>
      <c r="P2314" s="158" t="str" cm="1">
        <f t="array" ref="P2314">_xlfn.SWITCH(ROUND(N2314,0),5,"Excellent",4,"Good",3,"ok","Bad")</f>
        <v>Excellent</v>
      </c>
      <c r="Q2314" s="144">
        <v>12</v>
      </c>
      <c r="R2314" s="385">
        <v>42710</v>
      </c>
      <c r="S2314" s="385">
        <v>44053</v>
      </c>
      <c r="T2314" s="144">
        <v>1761</v>
      </c>
      <c r="U2314" s="144" t="s">
        <v>69</v>
      </c>
      <c r="V2314" s="144">
        <v>3</v>
      </c>
      <c r="W2314" s="144" t="str">
        <f t="shared" si="277"/>
        <v>Active</v>
      </c>
      <c r="X2314" s="144">
        <v>1761</v>
      </c>
      <c r="Y2314" s="157" t="s">
        <v>70</v>
      </c>
      <c r="Z2314" s="386">
        <v>1</v>
      </c>
      <c r="AA2314" s="386">
        <v>0.73</v>
      </c>
      <c r="AB2314" s="387" t="s">
        <v>65</v>
      </c>
      <c r="AC2314" s="157"/>
    </row>
    <row r="2315" spans="9:29">
      <c r="I2315" s="342">
        <v>3</v>
      </c>
      <c r="J2315" s="144" t="str">
        <f t="shared" si="275"/>
        <v>LARGE</v>
      </c>
      <c r="K2315" s="144" t="str">
        <f t="shared" si="276"/>
        <v>MEDIUM</v>
      </c>
      <c r="L2315" s="144" t="str" cm="1">
        <f t="array" ref="L2315">_xlfn.IFS(I2315&lt;=2,"SMALL",I2315&lt;=5,"MEDIUM",I2315&gt;5,"LARGE")</f>
        <v>MEDIUM</v>
      </c>
      <c r="M2315" s="144" t="str">
        <f t="shared" si="273"/>
        <v>NO</v>
      </c>
      <c r="N2315" s="374">
        <v>4.92</v>
      </c>
      <c r="O2315" s="374">
        <f t="shared" si="274"/>
        <v>5</v>
      </c>
      <c r="P2315" s="158" t="str" cm="1">
        <f t="array" ref="P2315">_xlfn.SWITCH(ROUND(N2315,0),5,"Excellent",4,"Good",3,"ok","Bad")</f>
        <v>Excellent</v>
      </c>
      <c r="Q2315" s="144">
        <v>59</v>
      </c>
      <c r="R2315" s="385">
        <v>42884</v>
      </c>
      <c r="S2315" s="385">
        <v>43829</v>
      </c>
      <c r="T2315" s="144">
        <v>542</v>
      </c>
      <c r="U2315" s="144" t="s">
        <v>69</v>
      </c>
      <c r="V2315" s="144">
        <v>165</v>
      </c>
      <c r="W2315" s="144" t="str">
        <f t="shared" si="277"/>
        <v>Active</v>
      </c>
      <c r="X2315" s="144">
        <v>542</v>
      </c>
      <c r="Y2315" s="157" t="s">
        <v>70</v>
      </c>
      <c r="Z2315" s="386">
        <v>0.87</v>
      </c>
      <c r="AA2315" s="386">
        <v>0.96</v>
      </c>
      <c r="AB2315" s="387" t="s">
        <v>62</v>
      </c>
      <c r="AC2315" s="157"/>
    </row>
    <row r="2316" spans="9:29">
      <c r="I2316" s="342">
        <v>2</v>
      </c>
      <c r="J2316" s="144" t="str">
        <f t="shared" si="275"/>
        <v>SMALL</v>
      </c>
      <c r="K2316" s="144" t="str">
        <f t="shared" si="276"/>
        <v>SMALL</v>
      </c>
      <c r="L2316" s="144" t="str" cm="1">
        <f t="array" ref="L2316">_xlfn.IFS(I2316&lt;=2,"SMALL",I2316&lt;=5,"MEDIUM",I2316&gt;5,"LARGE")</f>
        <v>SMALL</v>
      </c>
      <c r="M2316" s="144" t="str">
        <f t="shared" si="273"/>
        <v>NO</v>
      </c>
      <c r="N2316" s="374">
        <v>4.7300000000000004</v>
      </c>
      <c r="O2316" s="374">
        <f t="shared" si="274"/>
        <v>5</v>
      </c>
      <c r="P2316" s="158" t="str" cm="1">
        <f t="array" ref="P2316">_xlfn.SWITCH(ROUND(N2316,0),5,"Excellent",4,"Good",3,"ok","Bad")</f>
        <v>Excellent</v>
      </c>
      <c r="Q2316" s="144">
        <v>41</v>
      </c>
      <c r="R2316" s="385">
        <v>42695</v>
      </c>
      <c r="S2316" s="385">
        <v>44040</v>
      </c>
      <c r="T2316" s="144">
        <v>2800</v>
      </c>
      <c r="U2316" s="144" t="s">
        <v>60</v>
      </c>
      <c r="V2316" s="144">
        <v>249</v>
      </c>
      <c r="W2316" s="144" t="str">
        <f t="shared" si="277"/>
        <v>Active</v>
      </c>
      <c r="X2316" s="144">
        <v>2800</v>
      </c>
      <c r="Y2316" s="157" t="s">
        <v>70</v>
      </c>
      <c r="Z2316" s="386">
        <v>1</v>
      </c>
      <c r="AA2316" s="386">
        <v>1</v>
      </c>
      <c r="AB2316" s="387" t="s">
        <v>62</v>
      </c>
      <c r="AC2316" s="157"/>
    </row>
    <row r="2317" spans="9:29">
      <c r="I2317" s="342">
        <v>3</v>
      </c>
      <c r="J2317" s="144" t="str">
        <f t="shared" si="275"/>
        <v>LARGE</v>
      </c>
      <c r="K2317" s="144" t="str">
        <f t="shared" si="276"/>
        <v>MEDIUM</v>
      </c>
      <c r="L2317" s="144" t="str" cm="1">
        <f t="array" ref="L2317">_xlfn.IFS(I2317&lt;=2,"SMALL",I2317&lt;=5,"MEDIUM",I2317&gt;5,"LARGE")</f>
        <v>MEDIUM</v>
      </c>
      <c r="M2317" s="144" t="str">
        <f t="shared" si="273"/>
        <v>YES</v>
      </c>
      <c r="N2317" s="374">
        <v>4.9000000000000004</v>
      </c>
      <c r="O2317" s="374">
        <f t="shared" si="274"/>
        <v>5</v>
      </c>
      <c r="P2317" s="158" t="str" cm="1">
        <f t="array" ref="P2317">_xlfn.SWITCH(ROUND(N2317,0),5,"Excellent",4,"Good",3,"ok","Bad")</f>
        <v>Excellent</v>
      </c>
      <c r="Q2317" s="144">
        <v>191</v>
      </c>
      <c r="R2317" s="385">
        <v>42708</v>
      </c>
      <c r="S2317" s="385">
        <v>43901</v>
      </c>
      <c r="T2317" s="144">
        <v>3010</v>
      </c>
      <c r="U2317" s="144" t="s">
        <v>69</v>
      </c>
      <c r="V2317" s="144">
        <v>348</v>
      </c>
      <c r="W2317" s="144" t="str">
        <f t="shared" si="277"/>
        <v>Active</v>
      </c>
      <c r="X2317" s="144">
        <v>3010</v>
      </c>
      <c r="Y2317" s="157" t="s">
        <v>70</v>
      </c>
      <c r="Z2317" s="386">
        <v>1</v>
      </c>
      <c r="AA2317" s="386">
        <v>0.67</v>
      </c>
      <c r="AB2317" s="387" t="s">
        <v>65</v>
      </c>
      <c r="AC2317" s="157"/>
    </row>
    <row r="2318" spans="9:29">
      <c r="I2318" s="342">
        <v>1</v>
      </c>
      <c r="J2318" s="144" t="str">
        <f t="shared" si="275"/>
        <v>SMALL</v>
      </c>
      <c r="K2318" s="144" t="str">
        <f t="shared" si="276"/>
        <v>SMALL</v>
      </c>
      <c r="L2318" s="144" t="str" cm="1">
        <f t="array" ref="L2318">_xlfn.IFS(I2318&lt;=2,"SMALL",I2318&lt;=5,"MEDIUM",I2318&gt;5,"LARGE")</f>
        <v>SMALL</v>
      </c>
      <c r="M2318" s="144" t="str">
        <f t="shared" si="273"/>
        <v>NO</v>
      </c>
      <c r="N2318" s="374">
        <v>4.83</v>
      </c>
      <c r="O2318" s="374">
        <f t="shared" si="274"/>
        <v>5</v>
      </c>
      <c r="P2318" s="158" t="str" cm="1">
        <f t="array" ref="P2318">_xlfn.SWITCH(ROUND(N2318,0),5,"Excellent",4,"Good",3,"ok","Bad")</f>
        <v>Excellent</v>
      </c>
      <c r="Q2318" s="144">
        <v>6</v>
      </c>
      <c r="R2318" s="385">
        <v>43288</v>
      </c>
      <c r="S2318" s="385">
        <v>43823</v>
      </c>
      <c r="T2318" s="144">
        <v>2609</v>
      </c>
      <c r="U2318" s="144" t="s">
        <v>60</v>
      </c>
      <c r="V2318" s="144">
        <v>88</v>
      </c>
      <c r="W2318" s="144" t="str">
        <f t="shared" si="277"/>
        <v>Active</v>
      </c>
      <c r="X2318" s="144">
        <v>2609</v>
      </c>
      <c r="Y2318" s="157" t="s">
        <v>61</v>
      </c>
      <c r="Z2318" s="386">
        <v>1</v>
      </c>
      <c r="AA2318" s="386">
        <v>0.77</v>
      </c>
      <c r="AB2318" s="387" t="s">
        <v>65</v>
      </c>
      <c r="AC2318" s="157"/>
    </row>
    <row r="2319" spans="9:29">
      <c r="I2319" s="342">
        <v>2</v>
      </c>
      <c r="J2319" s="144" t="str">
        <f t="shared" si="275"/>
        <v>SMALL</v>
      </c>
      <c r="K2319" s="144" t="str">
        <f t="shared" si="276"/>
        <v>SMALL</v>
      </c>
      <c r="L2319" s="144" t="str" cm="1">
        <f t="array" ref="L2319">_xlfn.IFS(I2319&lt;=2,"SMALL",I2319&lt;=5,"MEDIUM",I2319&gt;5,"LARGE")</f>
        <v>SMALL</v>
      </c>
      <c r="M2319" s="144" t="str">
        <f t="shared" si="273"/>
        <v>NO</v>
      </c>
      <c r="N2319" s="374">
        <v>5</v>
      </c>
      <c r="O2319" s="374">
        <f t="shared" si="274"/>
        <v>5</v>
      </c>
      <c r="P2319" s="158" t="str" cm="1">
        <f t="array" ref="P2319">_xlfn.SWITCH(ROUND(N2319,0),5,"Excellent",4,"Good",3,"ok","Bad")</f>
        <v>Excellent</v>
      </c>
      <c r="Q2319" s="144">
        <v>15</v>
      </c>
      <c r="R2319" s="385">
        <v>43268</v>
      </c>
      <c r="S2319" s="385">
        <v>43863</v>
      </c>
      <c r="T2319" s="144">
        <v>1804</v>
      </c>
      <c r="U2319" s="144" t="s">
        <v>69</v>
      </c>
      <c r="V2319" s="144">
        <v>0</v>
      </c>
      <c r="W2319" s="144" t="str">
        <f t="shared" si="277"/>
        <v>Inactive</v>
      </c>
      <c r="X2319" s="144">
        <v>1804</v>
      </c>
      <c r="Y2319" s="157" t="s">
        <v>61</v>
      </c>
      <c r="Z2319" s="386">
        <v>1</v>
      </c>
      <c r="AA2319" s="386">
        <v>1</v>
      </c>
      <c r="AB2319" s="387" t="s">
        <v>65</v>
      </c>
      <c r="AC2319" s="157"/>
    </row>
    <row r="2320" spans="9:29">
      <c r="I2320" s="342">
        <v>2</v>
      </c>
      <c r="J2320" s="144" t="str">
        <f t="shared" si="275"/>
        <v>SMALL</v>
      </c>
      <c r="K2320" s="144" t="str">
        <f t="shared" si="276"/>
        <v>SMALL</v>
      </c>
      <c r="L2320" s="144" t="str" cm="1">
        <f t="array" ref="L2320">_xlfn.IFS(I2320&lt;=2,"SMALL",I2320&lt;=5,"MEDIUM",I2320&gt;5,"LARGE")</f>
        <v>SMALL</v>
      </c>
      <c r="M2320" s="144" t="str">
        <f t="shared" si="273"/>
        <v>NO</v>
      </c>
      <c r="N2320" s="374">
        <v>4.17</v>
      </c>
      <c r="O2320" s="374">
        <f t="shared" si="274"/>
        <v>4</v>
      </c>
      <c r="P2320" s="158" t="str" cm="1">
        <f t="array" ref="P2320">_xlfn.SWITCH(ROUND(N2320,0),5,"Excellent",4,"Good",3,"ok","Bad")</f>
        <v>Good</v>
      </c>
      <c r="Q2320" s="144">
        <v>6</v>
      </c>
      <c r="R2320" s="385">
        <v>43008</v>
      </c>
      <c r="S2320" s="385">
        <v>43968</v>
      </c>
      <c r="T2320" s="144">
        <v>2903</v>
      </c>
      <c r="U2320" s="144" t="s">
        <v>69</v>
      </c>
      <c r="V2320" s="144">
        <v>365</v>
      </c>
      <c r="W2320" s="144" t="str">
        <f t="shared" si="277"/>
        <v>Active</v>
      </c>
      <c r="X2320" s="144">
        <v>2903</v>
      </c>
      <c r="Y2320" s="157" t="s">
        <v>70</v>
      </c>
      <c r="Z2320" s="386">
        <v>1</v>
      </c>
      <c r="AA2320" s="386">
        <v>0.99</v>
      </c>
      <c r="AB2320" s="387" t="s">
        <v>65</v>
      </c>
      <c r="AC2320" s="157"/>
    </row>
    <row r="2321" spans="9:29">
      <c r="I2321" s="342">
        <v>6</v>
      </c>
      <c r="J2321" s="144" t="str">
        <f t="shared" si="275"/>
        <v>LARGE</v>
      </c>
      <c r="K2321" s="144" t="str">
        <f t="shared" si="276"/>
        <v>LARGE</v>
      </c>
      <c r="L2321" s="144" t="str" cm="1">
        <f t="array" ref="L2321">_xlfn.IFS(I2321&lt;=2,"SMALL",I2321&lt;=5,"MEDIUM",I2321&gt;5,"LARGE")</f>
        <v>LARGE</v>
      </c>
      <c r="M2321" s="144" t="str">
        <f t="shared" si="273"/>
        <v>YES</v>
      </c>
      <c r="N2321" s="374">
        <v>4.91</v>
      </c>
      <c r="O2321" s="374">
        <f t="shared" si="274"/>
        <v>5</v>
      </c>
      <c r="P2321" s="158" t="str" cm="1">
        <f t="array" ref="P2321">_xlfn.SWITCH(ROUND(N2321,0),5,"Excellent",4,"Good",3,"ok","Bad")</f>
        <v>Excellent</v>
      </c>
      <c r="Q2321" s="144">
        <v>111</v>
      </c>
      <c r="R2321" s="385">
        <v>42680</v>
      </c>
      <c r="S2321" s="385">
        <v>43826</v>
      </c>
      <c r="T2321" s="144">
        <v>2722</v>
      </c>
      <c r="U2321" s="144" t="s">
        <v>69</v>
      </c>
      <c r="V2321" s="144">
        <v>170</v>
      </c>
      <c r="W2321" s="144" t="str">
        <f t="shared" si="277"/>
        <v>Active</v>
      </c>
      <c r="X2321" s="144">
        <v>2722</v>
      </c>
      <c r="Y2321" s="157" t="s">
        <v>70</v>
      </c>
      <c r="Z2321" s="386">
        <v>1</v>
      </c>
      <c r="AA2321" s="386">
        <v>0.95</v>
      </c>
      <c r="AB2321" s="387" t="s">
        <v>62</v>
      </c>
      <c r="AC2321" s="157"/>
    </row>
    <row r="2322" spans="9:29">
      <c r="I2322" s="342">
        <v>2</v>
      </c>
      <c r="J2322" s="144" t="str">
        <f t="shared" si="275"/>
        <v>SMALL</v>
      </c>
      <c r="K2322" s="144" t="str">
        <f t="shared" si="276"/>
        <v>SMALL</v>
      </c>
      <c r="L2322" s="144" t="str" cm="1">
        <f t="array" ref="L2322">_xlfn.IFS(I2322&lt;=2,"SMALL",I2322&lt;=5,"MEDIUM",I2322&gt;5,"LARGE")</f>
        <v>SMALL</v>
      </c>
      <c r="M2322" s="144" t="str">
        <f t="shared" si="273"/>
        <v>NO</v>
      </c>
      <c r="N2322" s="374">
        <v>4.32</v>
      </c>
      <c r="O2322" s="374">
        <f t="shared" si="274"/>
        <v>4</v>
      </c>
      <c r="P2322" s="158" t="str" cm="1">
        <f t="array" ref="P2322">_xlfn.SWITCH(ROUND(N2322,0),5,"Excellent",4,"Good",3,"ok","Bad")</f>
        <v>Good</v>
      </c>
      <c r="Q2322" s="144">
        <v>19</v>
      </c>
      <c r="R2322" s="385">
        <v>42673</v>
      </c>
      <c r="S2322" s="385">
        <v>43976</v>
      </c>
      <c r="T2322" s="144">
        <v>2378</v>
      </c>
      <c r="U2322" s="144" t="s">
        <v>60</v>
      </c>
      <c r="V2322" s="144">
        <v>242</v>
      </c>
      <c r="W2322" s="144" t="str">
        <f t="shared" si="277"/>
        <v>Active</v>
      </c>
      <c r="X2322" s="144">
        <v>2378</v>
      </c>
      <c r="Y2322" s="157" t="s">
        <v>122</v>
      </c>
      <c r="Z2322" s="386">
        <v>0</v>
      </c>
      <c r="AA2322" s="386">
        <v>0</v>
      </c>
      <c r="AB2322" s="387" t="s">
        <v>65</v>
      </c>
      <c r="AC2322" s="157"/>
    </row>
    <row r="2323" spans="9:29">
      <c r="I2323" s="342">
        <v>3</v>
      </c>
      <c r="J2323" s="144" t="str">
        <f t="shared" si="275"/>
        <v>LARGE</v>
      </c>
      <c r="K2323" s="144" t="str">
        <f t="shared" si="276"/>
        <v>MEDIUM</v>
      </c>
      <c r="L2323" s="144" t="str" cm="1">
        <f t="array" ref="L2323">_xlfn.IFS(I2323&lt;=2,"SMALL",I2323&lt;=5,"MEDIUM",I2323&gt;5,"LARGE")</f>
        <v>MEDIUM</v>
      </c>
      <c r="M2323" s="144" t="str">
        <f t="shared" si="273"/>
        <v>NO</v>
      </c>
      <c r="N2323" s="374">
        <v>4.92</v>
      </c>
      <c r="O2323" s="374">
        <f t="shared" si="274"/>
        <v>5</v>
      </c>
      <c r="P2323" s="158" t="str" cm="1">
        <f t="array" ref="P2323">_xlfn.SWITCH(ROUND(N2323,0),5,"Excellent",4,"Good",3,"ok","Bad")</f>
        <v>Excellent</v>
      </c>
      <c r="Q2323" s="144">
        <v>85</v>
      </c>
      <c r="R2323" s="385">
        <v>42711</v>
      </c>
      <c r="S2323" s="385">
        <v>43901</v>
      </c>
      <c r="T2323" s="144">
        <v>2793</v>
      </c>
      <c r="U2323" s="144" t="s">
        <v>69</v>
      </c>
      <c r="V2323" s="144">
        <v>330</v>
      </c>
      <c r="W2323" s="144" t="str">
        <f t="shared" si="277"/>
        <v>Active</v>
      </c>
      <c r="X2323" s="144">
        <v>2793</v>
      </c>
      <c r="Y2323" s="157" t="s">
        <v>70</v>
      </c>
      <c r="Z2323" s="386">
        <v>1</v>
      </c>
      <c r="AA2323" s="386">
        <v>1</v>
      </c>
      <c r="AB2323" s="387" t="s">
        <v>62</v>
      </c>
      <c r="AC2323" s="157"/>
    </row>
    <row r="2324" spans="9:29">
      <c r="I2324" s="342">
        <v>4</v>
      </c>
      <c r="J2324" s="144" t="str">
        <f t="shared" si="275"/>
        <v>LARGE</v>
      </c>
      <c r="K2324" s="144" t="str">
        <f t="shared" si="276"/>
        <v>MEDIUM</v>
      </c>
      <c r="L2324" s="144" t="str" cm="1">
        <f t="array" ref="L2324">_xlfn.IFS(I2324&lt;=2,"SMALL",I2324&lt;=5,"MEDIUM",I2324&gt;5,"LARGE")</f>
        <v>MEDIUM</v>
      </c>
      <c r="M2324" s="144" t="str">
        <f t="shared" si="273"/>
        <v>NO</v>
      </c>
      <c r="N2324" s="374">
        <v>4.82</v>
      </c>
      <c r="O2324" s="374">
        <f t="shared" si="274"/>
        <v>5</v>
      </c>
      <c r="P2324" s="158" t="str" cm="1">
        <f t="array" ref="P2324">_xlfn.SWITCH(ROUND(N2324,0),5,"Excellent",4,"Good",3,"ok","Bad")</f>
        <v>Excellent</v>
      </c>
      <c r="Q2324" s="144">
        <v>11</v>
      </c>
      <c r="R2324" s="385">
        <v>42974</v>
      </c>
      <c r="S2324" s="385">
        <v>43690</v>
      </c>
      <c r="T2324" s="144">
        <v>1300</v>
      </c>
      <c r="U2324" s="144" t="s">
        <v>69</v>
      </c>
      <c r="V2324" s="144">
        <v>0</v>
      </c>
      <c r="W2324" s="144" t="str">
        <f t="shared" si="277"/>
        <v>Inactive</v>
      </c>
      <c r="X2324" s="144">
        <v>1300</v>
      </c>
      <c r="Y2324" s="157" t="s">
        <v>70</v>
      </c>
      <c r="Z2324" s="386">
        <v>1</v>
      </c>
      <c r="AA2324" s="386">
        <v>1</v>
      </c>
      <c r="AB2324" s="387" t="s">
        <v>65</v>
      </c>
      <c r="AC2324" s="157"/>
    </row>
    <row r="2325" spans="9:29">
      <c r="I2325" s="342">
        <v>2</v>
      </c>
      <c r="J2325" s="144" t="str">
        <f t="shared" si="275"/>
        <v>SMALL</v>
      </c>
      <c r="K2325" s="144" t="str">
        <f t="shared" si="276"/>
        <v>SMALL</v>
      </c>
      <c r="L2325" s="144" t="str" cm="1">
        <f t="array" ref="L2325">_xlfn.IFS(I2325&lt;=2,"SMALL",I2325&lt;=5,"MEDIUM",I2325&gt;5,"LARGE")</f>
        <v>SMALL</v>
      </c>
      <c r="M2325" s="144" t="str">
        <f t="shared" si="273"/>
        <v>NO</v>
      </c>
      <c r="N2325" s="374">
        <v>4.83</v>
      </c>
      <c r="O2325" s="374">
        <f t="shared" si="274"/>
        <v>5</v>
      </c>
      <c r="P2325" s="158" t="str" cm="1">
        <f t="array" ref="P2325">_xlfn.SWITCH(ROUND(N2325,0),5,"Excellent",4,"Good",3,"ok","Bad")</f>
        <v>Excellent</v>
      </c>
      <c r="Q2325" s="144">
        <v>90</v>
      </c>
      <c r="R2325" s="385">
        <v>42708</v>
      </c>
      <c r="S2325" s="385">
        <v>43877</v>
      </c>
      <c r="T2325" s="144">
        <v>1961</v>
      </c>
      <c r="U2325" s="144" t="s">
        <v>60</v>
      </c>
      <c r="V2325" s="144">
        <v>347</v>
      </c>
      <c r="W2325" s="144" t="str">
        <f t="shared" si="277"/>
        <v>Active</v>
      </c>
      <c r="X2325" s="144">
        <v>1961</v>
      </c>
      <c r="Y2325" s="157" t="s">
        <v>70</v>
      </c>
      <c r="Z2325" s="386">
        <v>1</v>
      </c>
      <c r="AA2325" s="386">
        <v>0.6</v>
      </c>
      <c r="AB2325" s="387" t="s">
        <v>65</v>
      </c>
      <c r="AC2325" s="157"/>
    </row>
    <row r="2326" spans="9:29">
      <c r="I2326" s="342">
        <v>2</v>
      </c>
      <c r="J2326" s="144" t="str">
        <f t="shared" si="275"/>
        <v>SMALL</v>
      </c>
      <c r="K2326" s="144" t="str">
        <f t="shared" si="276"/>
        <v>SMALL</v>
      </c>
      <c r="L2326" s="144" t="str" cm="1">
        <f t="array" ref="L2326">_xlfn.IFS(I2326&lt;=2,"SMALL",I2326&lt;=5,"MEDIUM",I2326&gt;5,"LARGE")</f>
        <v>SMALL</v>
      </c>
      <c r="M2326" s="144" t="str">
        <f t="shared" si="273"/>
        <v>YES</v>
      </c>
      <c r="N2326" s="374">
        <v>4.82</v>
      </c>
      <c r="O2326" s="374">
        <f t="shared" si="274"/>
        <v>5</v>
      </c>
      <c r="P2326" s="158" t="str" cm="1">
        <f t="array" ref="P2326">_xlfn.SWITCH(ROUND(N2326,0),5,"Excellent",4,"Good",3,"ok","Bad")</f>
        <v>Excellent</v>
      </c>
      <c r="Q2326" s="144">
        <v>295</v>
      </c>
      <c r="R2326" s="385">
        <v>42674</v>
      </c>
      <c r="S2326" s="385">
        <v>44046</v>
      </c>
      <c r="T2326" s="144">
        <v>413</v>
      </c>
      <c r="U2326" s="144" t="s">
        <v>60</v>
      </c>
      <c r="V2326" s="144">
        <v>362</v>
      </c>
      <c r="W2326" s="144" t="str">
        <f t="shared" si="277"/>
        <v>Active</v>
      </c>
      <c r="X2326" s="144">
        <v>413</v>
      </c>
      <c r="Y2326" s="157" t="s">
        <v>70</v>
      </c>
      <c r="Z2326" s="386">
        <v>1</v>
      </c>
      <c r="AA2326" s="386">
        <v>1</v>
      </c>
      <c r="AB2326" s="387" t="s">
        <v>62</v>
      </c>
      <c r="AC2326" s="157"/>
    </row>
    <row r="2327" spans="9:29">
      <c r="I2327" s="342">
        <v>2</v>
      </c>
      <c r="J2327" s="144" t="str">
        <f t="shared" si="275"/>
        <v>SMALL</v>
      </c>
      <c r="K2327" s="144" t="str">
        <f t="shared" si="276"/>
        <v>SMALL</v>
      </c>
      <c r="L2327" s="144" t="str" cm="1">
        <f t="array" ref="L2327">_xlfn.IFS(I2327&lt;=2,"SMALL",I2327&lt;=5,"MEDIUM",I2327&gt;5,"LARGE")</f>
        <v>SMALL</v>
      </c>
      <c r="M2327" s="144" t="str">
        <f t="shared" si="273"/>
        <v>YES</v>
      </c>
      <c r="N2327" s="374">
        <v>4.95</v>
      </c>
      <c r="O2327" s="374">
        <f t="shared" si="274"/>
        <v>5</v>
      </c>
      <c r="P2327" s="158" t="str" cm="1">
        <f t="array" ref="P2327">_xlfn.SWITCH(ROUND(N2327,0),5,"Excellent",4,"Good",3,"ok","Bad")</f>
        <v>Excellent</v>
      </c>
      <c r="Q2327" s="144">
        <v>300</v>
      </c>
      <c r="R2327" s="385">
        <v>42671</v>
      </c>
      <c r="S2327" s="385">
        <v>44020</v>
      </c>
      <c r="T2327" s="144">
        <v>413</v>
      </c>
      <c r="U2327" s="144" t="s">
        <v>60</v>
      </c>
      <c r="V2327" s="144">
        <v>351</v>
      </c>
      <c r="W2327" s="144" t="str">
        <f t="shared" si="277"/>
        <v>Active</v>
      </c>
      <c r="X2327" s="144">
        <v>413</v>
      </c>
      <c r="Y2327" s="157" t="s">
        <v>70</v>
      </c>
      <c r="Z2327" s="386">
        <v>1</v>
      </c>
      <c r="AA2327" s="386">
        <v>0.89</v>
      </c>
      <c r="AB2327" s="387" t="s">
        <v>65</v>
      </c>
      <c r="AC2327" s="157"/>
    </row>
    <row r="2328" spans="9:29">
      <c r="I2328" s="342">
        <v>4</v>
      </c>
      <c r="J2328" s="144" t="str">
        <f t="shared" si="275"/>
        <v>LARGE</v>
      </c>
      <c r="K2328" s="144" t="str">
        <f t="shared" si="276"/>
        <v>MEDIUM</v>
      </c>
      <c r="L2328" s="144" t="str" cm="1">
        <f t="array" ref="L2328">_xlfn.IFS(I2328&lt;=2,"SMALL",I2328&lt;=5,"MEDIUM",I2328&gt;5,"LARGE")</f>
        <v>MEDIUM</v>
      </c>
      <c r="M2328" s="144" t="str">
        <f t="shared" si="273"/>
        <v>NO</v>
      </c>
      <c r="N2328" s="374">
        <v>4.88</v>
      </c>
      <c r="O2328" s="374">
        <f t="shared" si="274"/>
        <v>5</v>
      </c>
      <c r="P2328" s="158" t="str" cm="1">
        <f t="array" ref="P2328">_xlfn.SWITCH(ROUND(N2328,0),5,"Excellent",4,"Good",3,"ok","Bad")</f>
        <v>Excellent</v>
      </c>
      <c r="Q2328" s="144">
        <v>34</v>
      </c>
      <c r="R2328" s="385">
        <v>42701</v>
      </c>
      <c r="S2328" s="385">
        <v>44048</v>
      </c>
      <c r="T2328" s="144">
        <v>1863</v>
      </c>
      <c r="U2328" s="144" t="s">
        <v>69</v>
      </c>
      <c r="V2328" s="144">
        <v>15</v>
      </c>
      <c r="W2328" s="144" t="str">
        <f t="shared" si="277"/>
        <v>Active</v>
      </c>
      <c r="X2328" s="144">
        <v>1863</v>
      </c>
      <c r="Y2328" s="157" t="s">
        <v>64</v>
      </c>
      <c r="Z2328" s="386">
        <v>1</v>
      </c>
      <c r="AA2328" s="386">
        <v>0.62</v>
      </c>
      <c r="AB2328" s="387" t="s">
        <v>62</v>
      </c>
      <c r="AC2328" s="157"/>
    </row>
    <row r="2329" spans="9:29">
      <c r="I2329" s="342">
        <v>6</v>
      </c>
      <c r="J2329" s="144" t="str">
        <f t="shared" si="275"/>
        <v>LARGE</v>
      </c>
      <c r="K2329" s="144" t="str">
        <f t="shared" si="276"/>
        <v>LARGE</v>
      </c>
      <c r="L2329" s="144" t="str" cm="1">
        <f t="array" ref="L2329">_xlfn.IFS(I2329&lt;=2,"SMALL",I2329&lt;=5,"MEDIUM",I2329&gt;5,"LARGE")</f>
        <v>LARGE</v>
      </c>
      <c r="M2329" s="144" t="str">
        <f t="shared" si="273"/>
        <v>NO</v>
      </c>
      <c r="N2329" s="374">
        <v>4.82</v>
      </c>
      <c r="O2329" s="374">
        <f t="shared" si="274"/>
        <v>5</v>
      </c>
      <c r="P2329" s="158" t="str" cm="1">
        <f t="array" ref="P2329">_xlfn.SWITCH(ROUND(N2329,0),5,"Excellent",4,"Good",3,"ok","Bad")</f>
        <v>Excellent</v>
      </c>
      <c r="Q2329" s="144">
        <v>72</v>
      </c>
      <c r="R2329" s="385">
        <v>42681</v>
      </c>
      <c r="S2329" s="385">
        <v>43832</v>
      </c>
      <c r="T2329" s="144">
        <v>2891</v>
      </c>
      <c r="U2329" s="144" t="s">
        <v>69</v>
      </c>
      <c r="V2329" s="144">
        <v>345</v>
      </c>
      <c r="W2329" s="144" t="str">
        <f t="shared" si="277"/>
        <v>Active</v>
      </c>
      <c r="X2329" s="144">
        <v>2891</v>
      </c>
      <c r="Y2329" s="157" t="s">
        <v>122</v>
      </c>
      <c r="Z2329" s="386">
        <v>0</v>
      </c>
      <c r="AA2329" s="386">
        <v>0.66</v>
      </c>
      <c r="AB2329" s="387" t="s">
        <v>62</v>
      </c>
      <c r="AC2329" s="157"/>
    </row>
    <row r="2330" spans="9:29">
      <c r="I2330" s="342">
        <v>8</v>
      </c>
      <c r="J2330" s="144" t="str">
        <f t="shared" si="275"/>
        <v>LARGE</v>
      </c>
      <c r="K2330" s="144" t="str">
        <f t="shared" si="276"/>
        <v>LARGE</v>
      </c>
      <c r="L2330" s="144" t="str" cm="1">
        <f t="array" ref="L2330">_xlfn.IFS(I2330&lt;=2,"SMALL",I2330&lt;=5,"MEDIUM",I2330&gt;5,"LARGE")</f>
        <v>LARGE</v>
      </c>
      <c r="M2330" s="144" t="str">
        <f t="shared" si="273"/>
        <v>YES</v>
      </c>
      <c r="N2330" s="374">
        <v>4.84</v>
      </c>
      <c r="O2330" s="374">
        <f t="shared" si="274"/>
        <v>5</v>
      </c>
      <c r="P2330" s="158" t="str" cm="1">
        <f t="array" ref="P2330">_xlfn.SWITCH(ROUND(N2330,0),5,"Excellent",4,"Good",3,"ok","Bad")</f>
        <v>Excellent</v>
      </c>
      <c r="Q2330" s="144">
        <v>102</v>
      </c>
      <c r="R2330" s="385">
        <v>42701</v>
      </c>
      <c r="S2330" s="385">
        <v>44031</v>
      </c>
      <c r="T2330" s="144">
        <v>3048</v>
      </c>
      <c r="U2330" s="144" t="s">
        <v>69</v>
      </c>
      <c r="V2330" s="144">
        <v>365</v>
      </c>
      <c r="W2330" s="144" t="str">
        <f t="shared" si="277"/>
        <v>Active</v>
      </c>
      <c r="X2330" s="144">
        <v>3048</v>
      </c>
      <c r="Y2330" s="157" t="s">
        <v>61</v>
      </c>
      <c r="Z2330" s="386">
        <v>1</v>
      </c>
      <c r="AA2330" s="386">
        <v>0.83</v>
      </c>
      <c r="AB2330" s="387" t="s">
        <v>62</v>
      </c>
      <c r="AC2330" s="157"/>
    </row>
    <row r="2331" spans="9:29">
      <c r="I2331" s="342">
        <v>1</v>
      </c>
      <c r="J2331" s="144" t="str">
        <f t="shared" si="275"/>
        <v>SMALL</v>
      </c>
      <c r="K2331" s="144" t="str">
        <f t="shared" si="276"/>
        <v>SMALL</v>
      </c>
      <c r="L2331" s="144" t="str" cm="1">
        <f t="array" ref="L2331">_xlfn.IFS(I2331&lt;=2,"SMALL",I2331&lt;=5,"MEDIUM",I2331&gt;5,"LARGE")</f>
        <v>SMALL</v>
      </c>
      <c r="M2331" s="144" t="str">
        <f t="shared" si="273"/>
        <v>NO</v>
      </c>
      <c r="N2331" s="374">
        <v>4.78</v>
      </c>
      <c r="O2331" s="374">
        <f t="shared" si="274"/>
        <v>5</v>
      </c>
      <c r="P2331" s="158" t="str" cm="1">
        <f t="array" ref="P2331">_xlfn.SWITCH(ROUND(N2331,0),5,"Excellent",4,"Good",3,"ok","Bad")</f>
        <v>Excellent</v>
      </c>
      <c r="Q2331" s="144">
        <v>9</v>
      </c>
      <c r="R2331" s="385">
        <v>42681</v>
      </c>
      <c r="S2331" s="385">
        <v>43611</v>
      </c>
      <c r="T2331" s="144">
        <v>1260</v>
      </c>
      <c r="U2331" s="144" t="s">
        <v>60</v>
      </c>
      <c r="V2331" s="144">
        <v>132</v>
      </c>
      <c r="W2331" s="144" t="str">
        <f t="shared" si="277"/>
        <v>Active</v>
      </c>
      <c r="X2331" s="144">
        <v>1260</v>
      </c>
      <c r="Y2331" s="157" t="s">
        <v>122</v>
      </c>
      <c r="Z2331" s="386">
        <v>0</v>
      </c>
      <c r="AA2331" s="386">
        <v>0.5</v>
      </c>
      <c r="AB2331" s="387" t="s">
        <v>65</v>
      </c>
      <c r="AC2331" s="157"/>
    </row>
    <row r="2332" spans="9:29">
      <c r="I2332" s="342">
        <v>2</v>
      </c>
      <c r="J2332" s="144" t="str">
        <f t="shared" si="275"/>
        <v>SMALL</v>
      </c>
      <c r="K2332" s="144" t="str">
        <f t="shared" si="276"/>
        <v>SMALL</v>
      </c>
      <c r="L2332" s="144" t="str" cm="1">
        <f t="array" ref="L2332">_xlfn.IFS(I2332&lt;=2,"SMALL",I2332&lt;=5,"MEDIUM",I2332&gt;5,"LARGE")</f>
        <v>SMALL</v>
      </c>
      <c r="M2332" s="144" t="str">
        <f t="shared" si="273"/>
        <v>NO</v>
      </c>
      <c r="N2332" s="374">
        <v>4.74</v>
      </c>
      <c r="O2332" s="374">
        <f t="shared" si="274"/>
        <v>5</v>
      </c>
      <c r="P2332" s="158" t="str" cm="1">
        <f t="array" ref="P2332">_xlfn.SWITCH(ROUND(N2332,0),5,"Excellent",4,"Good",3,"ok","Bad")</f>
        <v>Excellent</v>
      </c>
      <c r="Q2332" s="144">
        <v>27</v>
      </c>
      <c r="R2332" s="385">
        <v>43324</v>
      </c>
      <c r="S2332" s="385">
        <v>44041</v>
      </c>
      <c r="T2332" s="144">
        <v>2279</v>
      </c>
      <c r="U2332" s="144" t="s">
        <v>69</v>
      </c>
      <c r="V2332" s="144">
        <v>19</v>
      </c>
      <c r="W2332" s="144" t="str">
        <f t="shared" si="277"/>
        <v>Active</v>
      </c>
      <c r="X2332" s="144">
        <v>2279</v>
      </c>
      <c r="Y2332" s="157" t="s">
        <v>61</v>
      </c>
      <c r="Z2332" s="386">
        <v>1</v>
      </c>
      <c r="AA2332" s="386">
        <v>0.6</v>
      </c>
      <c r="AB2332" s="387" t="s">
        <v>65</v>
      </c>
      <c r="AC2332" s="157"/>
    </row>
    <row r="2333" spans="9:29">
      <c r="I2333" s="342">
        <v>2</v>
      </c>
      <c r="J2333" s="144" t="str">
        <f t="shared" si="275"/>
        <v>SMALL</v>
      </c>
      <c r="K2333" s="144" t="str">
        <f t="shared" si="276"/>
        <v>SMALL</v>
      </c>
      <c r="L2333" s="144" t="str" cm="1">
        <f t="array" ref="L2333">_xlfn.IFS(I2333&lt;=2,"SMALL",I2333&lt;=5,"MEDIUM",I2333&gt;5,"LARGE")</f>
        <v>SMALL</v>
      </c>
      <c r="M2333" s="144" t="str">
        <f t="shared" si="273"/>
        <v>NO</v>
      </c>
      <c r="N2333" s="374">
        <v>4.5999999999999996</v>
      </c>
      <c r="O2333" s="374">
        <f t="shared" si="274"/>
        <v>5</v>
      </c>
      <c r="P2333" s="158" t="str" cm="1">
        <f t="array" ref="P2333">_xlfn.SWITCH(ROUND(N2333,0),5,"Excellent",4,"Good",3,"ok","Bad")</f>
        <v>Excellent</v>
      </c>
      <c r="Q2333" s="144">
        <v>20</v>
      </c>
      <c r="R2333" s="385">
        <v>42745</v>
      </c>
      <c r="S2333" s="385">
        <v>43261</v>
      </c>
      <c r="T2333" s="144">
        <v>3051</v>
      </c>
      <c r="U2333" s="144" t="s">
        <v>60</v>
      </c>
      <c r="V2333" s="144">
        <v>0</v>
      </c>
      <c r="W2333" s="144" t="str">
        <f t="shared" si="277"/>
        <v>Inactive</v>
      </c>
      <c r="X2333" s="144">
        <v>3051</v>
      </c>
      <c r="Y2333" s="157" t="s">
        <v>70</v>
      </c>
      <c r="Z2333" s="386">
        <v>1</v>
      </c>
      <c r="AA2333" s="386">
        <v>0.99</v>
      </c>
      <c r="AB2333" s="387" t="s">
        <v>62</v>
      </c>
      <c r="AC2333" s="157"/>
    </row>
    <row r="2334" spans="9:29">
      <c r="I2334" s="342">
        <v>2</v>
      </c>
      <c r="J2334" s="144" t="str">
        <f t="shared" si="275"/>
        <v>SMALL</v>
      </c>
      <c r="K2334" s="144" t="str">
        <f t="shared" si="276"/>
        <v>SMALL</v>
      </c>
      <c r="L2334" s="144" t="str" cm="1">
        <f t="array" ref="L2334">_xlfn.IFS(I2334&lt;=2,"SMALL",I2334&lt;=5,"MEDIUM",I2334&gt;5,"LARGE")</f>
        <v>SMALL</v>
      </c>
      <c r="M2334" s="144" t="str">
        <f t="shared" si="273"/>
        <v>NO</v>
      </c>
      <c r="N2334" s="374">
        <v>4.76</v>
      </c>
      <c r="O2334" s="374">
        <f t="shared" si="274"/>
        <v>5</v>
      </c>
      <c r="P2334" s="158" t="str" cm="1">
        <f t="array" ref="P2334">_xlfn.SWITCH(ROUND(N2334,0),5,"Excellent",4,"Good",3,"ok","Bad")</f>
        <v>Excellent</v>
      </c>
      <c r="Q2334" s="144">
        <v>74</v>
      </c>
      <c r="R2334" s="385">
        <v>42784</v>
      </c>
      <c r="S2334" s="385">
        <v>43989</v>
      </c>
      <c r="T2334" s="144">
        <v>728</v>
      </c>
      <c r="U2334" s="144" t="s">
        <v>60</v>
      </c>
      <c r="V2334" s="144">
        <v>179</v>
      </c>
      <c r="W2334" s="144" t="str">
        <f t="shared" si="277"/>
        <v>Active</v>
      </c>
      <c r="X2334" s="144">
        <v>728</v>
      </c>
      <c r="Y2334" s="157" t="s">
        <v>70</v>
      </c>
      <c r="Z2334" s="386">
        <v>1</v>
      </c>
      <c r="AA2334" s="386">
        <v>0.33</v>
      </c>
      <c r="AB2334" s="387" t="s">
        <v>65</v>
      </c>
      <c r="AC2334" s="157"/>
    </row>
    <row r="2335" spans="9:29">
      <c r="I2335" s="342">
        <v>2</v>
      </c>
      <c r="J2335" s="144" t="str">
        <f t="shared" si="275"/>
        <v>SMALL</v>
      </c>
      <c r="K2335" s="144" t="str">
        <f t="shared" si="276"/>
        <v>SMALL</v>
      </c>
      <c r="L2335" s="144" t="str" cm="1">
        <f t="array" ref="L2335">_xlfn.IFS(I2335&lt;=2,"SMALL",I2335&lt;=5,"MEDIUM",I2335&gt;5,"LARGE")</f>
        <v>SMALL</v>
      </c>
      <c r="M2335" s="144" t="str">
        <f t="shared" si="273"/>
        <v>YES</v>
      </c>
      <c r="N2335" s="374">
        <v>4.8899999999999997</v>
      </c>
      <c r="O2335" s="374">
        <f t="shared" si="274"/>
        <v>5</v>
      </c>
      <c r="P2335" s="158" t="str" cm="1">
        <f t="array" ref="P2335">_xlfn.SWITCH(ROUND(N2335,0),5,"Excellent",4,"Good",3,"ok","Bad")</f>
        <v>Excellent</v>
      </c>
      <c r="Q2335" s="144">
        <v>232</v>
      </c>
      <c r="R2335" s="385">
        <v>42682</v>
      </c>
      <c r="S2335" s="385">
        <v>44038</v>
      </c>
      <c r="T2335" s="144">
        <v>3052</v>
      </c>
      <c r="U2335" s="144" t="s">
        <v>60</v>
      </c>
      <c r="V2335" s="144">
        <v>46</v>
      </c>
      <c r="W2335" s="144" t="str">
        <f t="shared" si="277"/>
        <v>Active</v>
      </c>
      <c r="X2335" s="144">
        <v>3052</v>
      </c>
      <c r="Y2335" s="157" t="s">
        <v>70</v>
      </c>
      <c r="Z2335" s="386">
        <v>1</v>
      </c>
      <c r="AA2335" s="386">
        <v>0.93</v>
      </c>
      <c r="AB2335" s="387" t="s">
        <v>62</v>
      </c>
      <c r="AC2335" s="157"/>
    </row>
    <row r="2336" spans="9:29">
      <c r="I2336" s="342">
        <v>2</v>
      </c>
      <c r="J2336" s="144" t="str">
        <f t="shared" si="275"/>
        <v>SMALL</v>
      </c>
      <c r="K2336" s="144" t="str">
        <f t="shared" si="276"/>
        <v>SMALL</v>
      </c>
      <c r="L2336" s="144" t="str" cm="1">
        <f t="array" ref="L2336">_xlfn.IFS(I2336&lt;=2,"SMALL",I2336&lt;=5,"MEDIUM",I2336&gt;5,"LARGE")</f>
        <v>SMALL</v>
      </c>
      <c r="M2336" s="144" t="str">
        <f t="shared" si="273"/>
        <v>YES</v>
      </c>
      <c r="N2336" s="374">
        <v>4.97</v>
      </c>
      <c r="O2336" s="374">
        <f t="shared" si="274"/>
        <v>5</v>
      </c>
      <c r="P2336" s="158" t="str" cm="1">
        <f t="array" ref="P2336">_xlfn.SWITCH(ROUND(N2336,0),5,"Excellent",4,"Good",3,"ok","Bad")</f>
        <v>Excellent</v>
      </c>
      <c r="Q2336" s="144">
        <v>206</v>
      </c>
      <c r="R2336" s="385">
        <v>42681</v>
      </c>
      <c r="S2336" s="385">
        <v>44044</v>
      </c>
      <c r="T2336" s="144">
        <v>3052</v>
      </c>
      <c r="U2336" s="144" t="s">
        <v>60</v>
      </c>
      <c r="V2336" s="144">
        <v>45</v>
      </c>
      <c r="W2336" s="144" t="str">
        <f t="shared" si="277"/>
        <v>Active</v>
      </c>
      <c r="X2336" s="144">
        <v>3052</v>
      </c>
      <c r="Y2336" s="157" t="s">
        <v>61</v>
      </c>
      <c r="Z2336" s="386">
        <v>1</v>
      </c>
      <c r="AA2336" s="386">
        <v>1</v>
      </c>
      <c r="AB2336" s="387" t="s">
        <v>65</v>
      </c>
      <c r="AC2336" s="157"/>
    </row>
    <row r="2337" spans="9:29">
      <c r="I2337" s="342">
        <v>2</v>
      </c>
      <c r="J2337" s="144" t="str">
        <f t="shared" si="275"/>
        <v>SMALL</v>
      </c>
      <c r="K2337" s="144" t="str">
        <f t="shared" si="276"/>
        <v>SMALL</v>
      </c>
      <c r="L2337" s="144" t="str" cm="1">
        <f t="array" ref="L2337">_xlfn.IFS(I2337&lt;=2,"SMALL",I2337&lt;=5,"MEDIUM",I2337&gt;5,"LARGE")</f>
        <v>SMALL</v>
      </c>
      <c r="M2337" s="144" t="str">
        <f t="shared" si="273"/>
        <v>YES</v>
      </c>
      <c r="N2337" s="374">
        <v>4.9000000000000004</v>
      </c>
      <c r="O2337" s="374">
        <f t="shared" si="274"/>
        <v>5</v>
      </c>
      <c r="P2337" s="158" t="str" cm="1">
        <f t="array" ref="P2337">_xlfn.SWITCH(ROUND(N2337,0),5,"Excellent",4,"Good",3,"ok","Bad")</f>
        <v>Excellent</v>
      </c>
      <c r="Q2337" s="144">
        <v>105</v>
      </c>
      <c r="R2337" s="385">
        <v>42673</v>
      </c>
      <c r="S2337" s="385">
        <v>43899</v>
      </c>
      <c r="T2337" s="144">
        <v>1512</v>
      </c>
      <c r="U2337" s="144" t="s">
        <v>60</v>
      </c>
      <c r="V2337" s="144">
        <v>235</v>
      </c>
      <c r="W2337" s="144" t="str">
        <f t="shared" si="277"/>
        <v>Active</v>
      </c>
      <c r="X2337" s="144">
        <v>1512</v>
      </c>
      <c r="Y2337" s="157" t="s">
        <v>70</v>
      </c>
      <c r="Z2337" s="386">
        <v>1</v>
      </c>
      <c r="AA2337" s="386">
        <v>1</v>
      </c>
      <c r="AB2337" s="387" t="s">
        <v>62</v>
      </c>
      <c r="AC2337" s="157"/>
    </row>
    <row r="2338" spans="9:29">
      <c r="I2338" s="342">
        <v>8</v>
      </c>
      <c r="J2338" s="144" t="str">
        <f t="shared" si="275"/>
        <v>LARGE</v>
      </c>
      <c r="K2338" s="144" t="str">
        <f t="shared" si="276"/>
        <v>LARGE</v>
      </c>
      <c r="L2338" s="144" t="str" cm="1">
        <f t="array" ref="L2338">_xlfn.IFS(I2338&lt;=2,"SMALL",I2338&lt;=5,"MEDIUM",I2338&gt;5,"LARGE")</f>
        <v>LARGE</v>
      </c>
      <c r="M2338" s="144" t="str">
        <f t="shared" si="273"/>
        <v>NO</v>
      </c>
      <c r="N2338" s="374">
        <v>5</v>
      </c>
      <c r="O2338" s="374">
        <f t="shared" si="274"/>
        <v>5</v>
      </c>
      <c r="P2338" s="158" t="str" cm="1">
        <f t="array" ref="P2338">_xlfn.SWITCH(ROUND(N2338,0),5,"Excellent",4,"Good",3,"ok","Bad")</f>
        <v>Excellent</v>
      </c>
      <c r="Q2338" s="144">
        <v>98</v>
      </c>
      <c r="R2338" s="385">
        <v>42709</v>
      </c>
      <c r="S2338" s="385">
        <v>43831</v>
      </c>
      <c r="T2338" s="144">
        <v>1017</v>
      </c>
      <c r="U2338" s="144" t="s">
        <v>69</v>
      </c>
      <c r="V2338" s="144">
        <v>322</v>
      </c>
      <c r="W2338" s="144" t="str">
        <f t="shared" si="277"/>
        <v>Active</v>
      </c>
      <c r="X2338" s="144">
        <v>1017</v>
      </c>
      <c r="Y2338" s="157" t="s">
        <v>70</v>
      </c>
      <c r="Z2338" s="386">
        <v>1</v>
      </c>
      <c r="AA2338" s="386">
        <v>0.97</v>
      </c>
      <c r="AB2338" s="387" t="s">
        <v>62</v>
      </c>
      <c r="AC2338" s="157"/>
    </row>
    <row r="2339" spans="9:29">
      <c r="I2339" s="342">
        <v>3</v>
      </c>
      <c r="J2339" s="144" t="str">
        <f t="shared" si="275"/>
        <v>LARGE</v>
      </c>
      <c r="K2339" s="144" t="str">
        <f t="shared" si="276"/>
        <v>MEDIUM</v>
      </c>
      <c r="L2339" s="144" t="str" cm="1">
        <f t="array" ref="L2339">_xlfn.IFS(I2339&lt;=2,"SMALL",I2339&lt;=5,"MEDIUM",I2339&gt;5,"LARGE")</f>
        <v>MEDIUM</v>
      </c>
      <c r="M2339" s="144" t="str">
        <f t="shared" si="273"/>
        <v>NO</v>
      </c>
      <c r="N2339" s="374">
        <v>5</v>
      </c>
      <c r="O2339" s="374">
        <f t="shared" si="274"/>
        <v>5</v>
      </c>
      <c r="P2339" s="158" t="str" cm="1">
        <f t="array" ref="P2339">_xlfn.SWITCH(ROUND(N2339,0),5,"Excellent",4,"Good",3,"ok","Bad")</f>
        <v>Excellent</v>
      </c>
      <c r="Q2339" s="144">
        <v>10</v>
      </c>
      <c r="R2339" s="385">
        <v>42855</v>
      </c>
      <c r="S2339" s="385">
        <v>43825</v>
      </c>
      <c r="T2339" s="144">
        <v>3054</v>
      </c>
      <c r="U2339" s="144" t="s">
        <v>69</v>
      </c>
      <c r="V2339" s="144">
        <v>16</v>
      </c>
      <c r="W2339" s="144" t="str">
        <f t="shared" si="277"/>
        <v>Active</v>
      </c>
      <c r="X2339" s="144">
        <v>3054</v>
      </c>
      <c r="Y2339" s="157" t="s">
        <v>70</v>
      </c>
      <c r="Z2339" s="386">
        <v>1</v>
      </c>
      <c r="AA2339" s="386">
        <v>0.98</v>
      </c>
      <c r="AB2339" s="387" t="s">
        <v>62</v>
      </c>
      <c r="AC2339" s="157"/>
    </row>
    <row r="2340" spans="9:29">
      <c r="I2340" s="342">
        <v>2</v>
      </c>
      <c r="J2340" s="144" t="str">
        <f t="shared" si="275"/>
        <v>SMALL</v>
      </c>
      <c r="K2340" s="144" t="str">
        <f t="shared" si="276"/>
        <v>SMALL</v>
      </c>
      <c r="L2340" s="144" t="str" cm="1">
        <f t="array" ref="L2340">_xlfn.IFS(I2340&lt;=2,"SMALL",I2340&lt;=5,"MEDIUM",I2340&gt;5,"LARGE")</f>
        <v>SMALL</v>
      </c>
      <c r="M2340" s="144" t="str">
        <f t="shared" si="273"/>
        <v>NO</v>
      </c>
      <c r="N2340" s="374">
        <v>4.53</v>
      </c>
      <c r="O2340" s="374">
        <f t="shared" si="274"/>
        <v>5</v>
      </c>
      <c r="P2340" s="158" t="str" cm="1">
        <f t="array" ref="P2340">_xlfn.SWITCH(ROUND(N2340,0),5,"Excellent",4,"Good",3,"ok","Bad")</f>
        <v>Excellent</v>
      </c>
      <c r="Q2340" s="144">
        <v>32</v>
      </c>
      <c r="R2340" s="385">
        <v>42680</v>
      </c>
      <c r="S2340" s="385">
        <v>43899</v>
      </c>
      <c r="T2340" s="144">
        <v>1560</v>
      </c>
      <c r="U2340" s="144" t="s">
        <v>60</v>
      </c>
      <c r="V2340" s="144">
        <v>365</v>
      </c>
      <c r="W2340" s="144" t="str">
        <f t="shared" si="277"/>
        <v>Active</v>
      </c>
      <c r="X2340" s="144">
        <v>1560</v>
      </c>
      <c r="Y2340" s="157" t="s">
        <v>64</v>
      </c>
      <c r="Z2340" s="386">
        <v>1</v>
      </c>
      <c r="AA2340" s="386">
        <v>0.6</v>
      </c>
      <c r="AB2340" s="387" t="s">
        <v>65</v>
      </c>
      <c r="AC2340" s="157"/>
    </row>
    <row r="2341" spans="9:29">
      <c r="I2341" s="342">
        <v>2</v>
      </c>
      <c r="J2341" s="144" t="str">
        <f t="shared" si="275"/>
        <v>SMALL</v>
      </c>
      <c r="K2341" s="144" t="str">
        <f t="shared" si="276"/>
        <v>SMALL</v>
      </c>
      <c r="L2341" s="144" t="str" cm="1">
        <f t="array" ref="L2341">_xlfn.IFS(I2341&lt;=2,"SMALL",I2341&lt;=5,"MEDIUM",I2341&gt;5,"LARGE")</f>
        <v>SMALL</v>
      </c>
      <c r="M2341" s="144" t="str">
        <f t="shared" si="273"/>
        <v>NO</v>
      </c>
      <c r="N2341" s="374">
        <v>5</v>
      </c>
      <c r="O2341" s="374">
        <f t="shared" si="274"/>
        <v>5</v>
      </c>
      <c r="P2341" s="158" t="str" cm="1">
        <f t="array" ref="P2341">_xlfn.SWITCH(ROUND(N2341,0),5,"Excellent",4,"Good",3,"ok","Bad")</f>
        <v>Excellent</v>
      </c>
      <c r="Q2341" s="144">
        <v>12</v>
      </c>
      <c r="R2341" s="385">
        <v>42737</v>
      </c>
      <c r="S2341" s="385">
        <v>44040</v>
      </c>
      <c r="T2341" s="144">
        <v>2956</v>
      </c>
      <c r="U2341" s="144" t="s">
        <v>69</v>
      </c>
      <c r="V2341" s="144">
        <v>0</v>
      </c>
      <c r="W2341" s="144" t="str">
        <f t="shared" si="277"/>
        <v>Inactive</v>
      </c>
      <c r="X2341" s="144">
        <v>2956</v>
      </c>
      <c r="Y2341" s="157" t="s">
        <v>70</v>
      </c>
      <c r="Z2341" s="386">
        <v>1</v>
      </c>
      <c r="AA2341" s="386">
        <v>1</v>
      </c>
      <c r="AB2341" s="387" t="s">
        <v>65</v>
      </c>
      <c r="AC2341" s="157"/>
    </row>
    <row r="2342" spans="9:29">
      <c r="I2342" s="342">
        <v>7</v>
      </c>
      <c r="J2342" s="144" t="str">
        <f t="shared" si="275"/>
        <v>LARGE</v>
      </c>
      <c r="K2342" s="144" t="str">
        <f t="shared" si="276"/>
        <v>LARGE</v>
      </c>
      <c r="L2342" s="144" t="str" cm="1">
        <f t="array" ref="L2342">_xlfn.IFS(I2342&lt;=2,"SMALL",I2342&lt;=5,"MEDIUM",I2342&gt;5,"LARGE")</f>
        <v>LARGE</v>
      </c>
      <c r="M2342" s="144" t="str">
        <f t="shared" si="273"/>
        <v>YES</v>
      </c>
      <c r="N2342" s="374">
        <v>4.9800000000000004</v>
      </c>
      <c r="O2342" s="374">
        <f t="shared" si="274"/>
        <v>5</v>
      </c>
      <c r="P2342" s="158" t="str" cm="1">
        <f t="array" ref="P2342">_xlfn.SWITCH(ROUND(N2342,0),5,"Excellent",4,"Good",3,"ok","Bad")</f>
        <v>Excellent</v>
      </c>
      <c r="Q2342" s="144">
        <v>177</v>
      </c>
      <c r="R2342" s="385">
        <v>42685</v>
      </c>
      <c r="S2342" s="385">
        <v>43878</v>
      </c>
      <c r="T2342" s="144">
        <v>35</v>
      </c>
      <c r="U2342" s="144" t="s">
        <v>69</v>
      </c>
      <c r="V2342" s="144">
        <v>350</v>
      </c>
      <c r="W2342" s="144" t="str">
        <f t="shared" si="277"/>
        <v>Active</v>
      </c>
      <c r="X2342" s="144">
        <v>35</v>
      </c>
      <c r="Y2342" s="157" t="s">
        <v>61</v>
      </c>
      <c r="Z2342" s="386">
        <v>1</v>
      </c>
      <c r="AA2342" s="386">
        <v>1</v>
      </c>
      <c r="AB2342" s="387" t="s">
        <v>65</v>
      </c>
      <c r="AC2342" s="157"/>
    </row>
    <row r="2343" spans="9:29">
      <c r="I2343" s="342">
        <v>4</v>
      </c>
      <c r="J2343" s="144" t="str">
        <f t="shared" si="275"/>
        <v>LARGE</v>
      </c>
      <c r="K2343" s="144" t="str">
        <f t="shared" si="276"/>
        <v>MEDIUM</v>
      </c>
      <c r="L2343" s="144" t="str" cm="1">
        <f t="array" ref="L2343">_xlfn.IFS(I2343&lt;=2,"SMALL",I2343&lt;=5,"MEDIUM",I2343&gt;5,"LARGE")</f>
        <v>MEDIUM</v>
      </c>
      <c r="M2343" s="144" t="str">
        <f t="shared" si="273"/>
        <v>YES</v>
      </c>
      <c r="N2343" s="374">
        <v>4.82</v>
      </c>
      <c r="O2343" s="374">
        <f t="shared" si="274"/>
        <v>5</v>
      </c>
      <c r="P2343" s="158" t="str" cm="1">
        <f t="array" ref="P2343">_xlfn.SWITCH(ROUND(N2343,0),5,"Excellent",4,"Good",3,"ok","Bad")</f>
        <v>Excellent</v>
      </c>
      <c r="Q2343" s="144">
        <v>272</v>
      </c>
      <c r="R2343" s="385">
        <v>42680</v>
      </c>
      <c r="S2343" s="385">
        <v>44052</v>
      </c>
      <c r="T2343" s="144">
        <v>3057</v>
      </c>
      <c r="U2343" s="144" t="s">
        <v>69</v>
      </c>
      <c r="V2343" s="144">
        <v>364</v>
      </c>
      <c r="W2343" s="144" t="str">
        <f t="shared" si="277"/>
        <v>Active</v>
      </c>
      <c r="X2343" s="144">
        <v>3057</v>
      </c>
      <c r="Y2343" s="157" t="s">
        <v>70</v>
      </c>
      <c r="Z2343" s="386">
        <v>0.9</v>
      </c>
      <c r="AA2343" s="386">
        <v>0.96</v>
      </c>
      <c r="AB2343" s="387" t="s">
        <v>65</v>
      </c>
      <c r="AC2343" s="157"/>
    </row>
    <row r="2344" spans="9:29">
      <c r="I2344" s="342">
        <v>2</v>
      </c>
      <c r="J2344" s="144" t="str">
        <f t="shared" si="275"/>
        <v>SMALL</v>
      </c>
      <c r="K2344" s="144" t="str">
        <f t="shared" si="276"/>
        <v>SMALL</v>
      </c>
      <c r="L2344" s="144" t="str" cm="1">
        <f t="array" ref="L2344">_xlfn.IFS(I2344&lt;=2,"SMALL",I2344&lt;=5,"MEDIUM",I2344&gt;5,"LARGE")</f>
        <v>SMALL</v>
      </c>
      <c r="M2344" s="144" t="str">
        <f t="shared" si="273"/>
        <v>NO</v>
      </c>
      <c r="N2344" s="374">
        <v>4.7</v>
      </c>
      <c r="O2344" s="374">
        <f t="shared" si="274"/>
        <v>5</v>
      </c>
      <c r="P2344" s="158" t="str" cm="1">
        <f t="array" ref="P2344">_xlfn.SWITCH(ROUND(N2344,0),5,"Excellent",4,"Good",3,"ok","Bad")</f>
        <v>Excellent</v>
      </c>
      <c r="Q2344" s="144">
        <v>10</v>
      </c>
      <c r="R2344" s="385">
        <v>42681</v>
      </c>
      <c r="S2344" s="385">
        <v>43951</v>
      </c>
      <c r="T2344" s="144">
        <v>2265</v>
      </c>
      <c r="U2344" s="144" t="s">
        <v>69</v>
      </c>
      <c r="V2344" s="144">
        <v>306</v>
      </c>
      <c r="W2344" s="144" t="str">
        <f t="shared" si="277"/>
        <v>Active</v>
      </c>
      <c r="X2344" s="144">
        <v>2265</v>
      </c>
      <c r="Y2344" s="157" t="s">
        <v>61</v>
      </c>
      <c r="Z2344" s="386">
        <v>1</v>
      </c>
      <c r="AA2344" s="386">
        <v>0.89</v>
      </c>
      <c r="AB2344" s="387" t="s">
        <v>62</v>
      </c>
      <c r="AC2344" s="157"/>
    </row>
    <row r="2345" spans="9:29">
      <c r="I2345" s="342">
        <v>2</v>
      </c>
      <c r="J2345" s="144" t="str">
        <f t="shared" si="275"/>
        <v>SMALL</v>
      </c>
      <c r="K2345" s="144" t="str">
        <f t="shared" si="276"/>
        <v>SMALL</v>
      </c>
      <c r="L2345" s="144" t="str" cm="1">
        <f t="array" ref="L2345">_xlfn.IFS(I2345&lt;=2,"SMALL",I2345&lt;=5,"MEDIUM",I2345&gt;5,"LARGE")</f>
        <v>SMALL</v>
      </c>
      <c r="M2345" s="144" t="str">
        <f t="shared" si="273"/>
        <v>NO</v>
      </c>
      <c r="N2345" s="374">
        <v>4.33</v>
      </c>
      <c r="O2345" s="374">
        <f t="shared" si="274"/>
        <v>4</v>
      </c>
      <c r="P2345" s="158" t="str" cm="1">
        <f t="array" ref="P2345">_xlfn.SWITCH(ROUND(N2345,0),5,"Excellent",4,"Good",3,"ok","Bad")</f>
        <v>Good</v>
      </c>
      <c r="Q2345" s="144">
        <v>9</v>
      </c>
      <c r="R2345" s="385">
        <v>42738</v>
      </c>
      <c r="S2345" s="385">
        <v>42884</v>
      </c>
      <c r="T2345" s="144">
        <v>3058</v>
      </c>
      <c r="U2345" s="144" t="s">
        <v>60</v>
      </c>
      <c r="V2345" s="144">
        <v>0</v>
      </c>
      <c r="W2345" s="144" t="str">
        <f t="shared" si="277"/>
        <v>Inactive</v>
      </c>
      <c r="X2345" s="144">
        <v>3058</v>
      </c>
      <c r="Y2345" s="157" t="s">
        <v>64</v>
      </c>
      <c r="Z2345" s="386">
        <v>0.8</v>
      </c>
      <c r="AA2345" s="386">
        <v>0.78</v>
      </c>
      <c r="AB2345" s="387" t="s">
        <v>65</v>
      </c>
      <c r="AC2345" s="157"/>
    </row>
    <row r="2346" spans="9:29">
      <c r="I2346" s="342">
        <v>2</v>
      </c>
      <c r="J2346" s="144" t="str">
        <f t="shared" si="275"/>
        <v>SMALL</v>
      </c>
      <c r="K2346" s="144" t="str">
        <f t="shared" si="276"/>
        <v>SMALL</v>
      </c>
      <c r="L2346" s="144" t="str" cm="1">
        <f t="array" ref="L2346">_xlfn.IFS(I2346&lt;=2,"SMALL",I2346&lt;=5,"MEDIUM",I2346&gt;5,"LARGE")</f>
        <v>SMALL</v>
      </c>
      <c r="M2346" s="144" t="str">
        <f t="shared" si="273"/>
        <v>YES</v>
      </c>
      <c r="N2346" s="374">
        <v>4.96</v>
      </c>
      <c r="O2346" s="374">
        <f t="shared" si="274"/>
        <v>5</v>
      </c>
      <c r="P2346" s="158" t="str" cm="1">
        <f t="array" ref="P2346">_xlfn.SWITCH(ROUND(N2346,0),5,"Excellent",4,"Good",3,"ok","Bad")</f>
        <v>Excellent</v>
      </c>
      <c r="Q2346" s="144">
        <v>203</v>
      </c>
      <c r="R2346" s="385">
        <v>42681</v>
      </c>
      <c r="S2346" s="385">
        <v>44044</v>
      </c>
      <c r="T2346" s="144">
        <v>3052</v>
      </c>
      <c r="U2346" s="144" t="s">
        <v>60</v>
      </c>
      <c r="V2346" s="144">
        <v>32</v>
      </c>
      <c r="W2346" s="144" t="str">
        <f t="shared" si="277"/>
        <v>Active</v>
      </c>
      <c r="X2346" s="144">
        <v>3052</v>
      </c>
      <c r="Y2346" s="157" t="s">
        <v>64</v>
      </c>
      <c r="Z2346" s="386">
        <v>0.9</v>
      </c>
      <c r="AA2346" s="386">
        <v>1</v>
      </c>
      <c r="AB2346" s="387" t="s">
        <v>62</v>
      </c>
      <c r="AC2346" s="157"/>
    </row>
    <row r="2347" spans="9:29">
      <c r="I2347" s="342">
        <v>1</v>
      </c>
      <c r="J2347" s="144" t="str">
        <f t="shared" si="275"/>
        <v>SMALL</v>
      </c>
      <c r="K2347" s="144" t="str">
        <f t="shared" si="276"/>
        <v>SMALL</v>
      </c>
      <c r="L2347" s="144" t="str" cm="1">
        <f t="array" ref="L2347">_xlfn.IFS(I2347&lt;=2,"SMALL",I2347&lt;=5,"MEDIUM",I2347&gt;5,"LARGE")</f>
        <v>SMALL</v>
      </c>
      <c r="M2347" s="144" t="str">
        <f t="shared" si="273"/>
        <v>YES</v>
      </c>
      <c r="N2347" s="374">
        <v>4.9000000000000004</v>
      </c>
      <c r="O2347" s="374">
        <f t="shared" si="274"/>
        <v>5</v>
      </c>
      <c r="P2347" s="158" t="str" cm="1">
        <f t="array" ref="P2347">_xlfn.SWITCH(ROUND(N2347,0),5,"Excellent",4,"Good",3,"ok","Bad")</f>
        <v>Excellent</v>
      </c>
      <c r="Q2347" s="144">
        <v>104</v>
      </c>
      <c r="R2347" s="385">
        <v>42737</v>
      </c>
      <c r="S2347" s="385">
        <v>43899</v>
      </c>
      <c r="T2347" s="144">
        <v>1387</v>
      </c>
      <c r="U2347" s="144" t="s">
        <v>60</v>
      </c>
      <c r="V2347" s="144">
        <v>0</v>
      </c>
      <c r="W2347" s="144" t="str">
        <f t="shared" si="277"/>
        <v>Inactive</v>
      </c>
      <c r="X2347" s="144">
        <v>1387</v>
      </c>
      <c r="Y2347" s="157" t="s">
        <v>70</v>
      </c>
      <c r="Z2347" s="386">
        <v>1</v>
      </c>
      <c r="AA2347" s="386">
        <v>0.98</v>
      </c>
      <c r="AB2347" s="387" t="s">
        <v>65</v>
      </c>
      <c r="AC2347" s="157"/>
    </row>
    <row r="2348" spans="9:29">
      <c r="I2348" s="342">
        <v>2</v>
      </c>
      <c r="J2348" s="144" t="str">
        <f t="shared" si="275"/>
        <v>SMALL</v>
      </c>
      <c r="K2348" s="144" t="str">
        <f t="shared" si="276"/>
        <v>SMALL</v>
      </c>
      <c r="L2348" s="144" t="str" cm="1">
        <f t="array" ref="L2348">_xlfn.IFS(I2348&lt;=2,"SMALL",I2348&lt;=5,"MEDIUM",I2348&gt;5,"LARGE")</f>
        <v>SMALL</v>
      </c>
      <c r="M2348" s="144" t="str">
        <f t="shared" si="273"/>
        <v>YES</v>
      </c>
      <c r="N2348" s="374">
        <v>4.9800000000000004</v>
      </c>
      <c r="O2348" s="374">
        <f t="shared" si="274"/>
        <v>5</v>
      </c>
      <c r="P2348" s="158" t="str" cm="1">
        <f t="array" ref="P2348">_xlfn.SWITCH(ROUND(N2348,0),5,"Excellent",4,"Good",3,"ok","Bad")</f>
        <v>Excellent</v>
      </c>
      <c r="Q2348" s="144">
        <v>186</v>
      </c>
      <c r="R2348" s="385">
        <v>42687</v>
      </c>
      <c r="S2348" s="385">
        <v>43904</v>
      </c>
      <c r="T2348" s="144">
        <v>3062</v>
      </c>
      <c r="U2348" s="144" t="s">
        <v>60</v>
      </c>
      <c r="V2348" s="144">
        <v>204</v>
      </c>
      <c r="W2348" s="144" t="str">
        <f t="shared" si="277"/>
        <v>Active</v>
      </c>
      <c r="X2348" s="144">
        <v>3062</v>
      </c>
      <c r="Y2348" s="157" t="s">
        <v>64</v>
      </c>
      <c r="Z2348" s="386">
        <v>1</v>
      </c>
      <c r="AA2348" s="386">
        <v>1</v>
      </c>
      <c r="AB2348" s="387" t="s">
        <v>62</v>
      </c>
      <c r="AC2348" s="157"/>
    </row>
    <row r="2349" spans="9:29">
      <c r="I2349" s="342">
        <v>4</v>
      </c>
      <c r="J2349" s="144" t="str">
        <f t="shared" si="275"/>
        <v>LARGE</v>
      </c>
      <c r="K2349" s="144" t="str">
        <f t="shared" si="276"/>
        <v>MEDIUM</v>
      </c>
      <c r="L2349" s="144" t="str" cm="1">
        <f t="array" ref="L2349">_xlfn.IFS(I2349&lt;=2,"SMALL",I2349&lt;=5,"MEDIUM",I2349&gt;5,"LARGE")</f>
        <v>MEDIUM</v>
      </c>
      <c r="M2349" s="144" t="str">
        <f t="shared" si="273"/>
        <v>YES</v>
      </c>
      <c r="N2349" s="374">
        <v>4.9000000000000004</v>
      </c>
      <c r="O2349" s="374">
        <f t="shared" si="274"/>
        <v>5</v>
      </c>
      <c r="P2349" s="158" t="str" cm="1">
        <f t="array" ref="P2349">_xlfn.SWITCH(ROUND(N2349,0),5,"Excellent",4,"Good",3,"ok","Bad")</f>
        <v>Excellent</v>
      </c>
      <c r="Q2349" s="144">
        <v>147</v>
      </c>
      <c r="R2349" s="385">
        <v>42693</v>
      </c>
      <c r="S2349" s="385">
        <v>43899</v>
      </c>
      <c r="T2349" s="144">
        <v>2192</v>
      </c>
      <c r="U2349" s="144" t="s">
        <v>69</v>
      </c>
      <c r="V2349" s="144">
        <v>173</v>
      </c>
      <c r="W2349" s="144" t="str">
        <f t="shared" si="277"/>
        <v>Active</v>
      </c>
      <c r="X2349" s="144">
        <v>2192</v>
      </c>
      <c r="Y2349" s="157" t="s">
        <v>64</v>
      </c>
      <c r="Z2349" s="386">
        <v>1</v>
      </c>
      <c r="AA2349" s="386">
        <v>0.89</v>
      </c>
      <c r="AB2349" s="387" t="s">
        <v>65</v>
      </c>
      <c r="AC2349" s="157"/>
    </row>
    <row r="2350" spans="9:29">
      <c r="I2350" s="342">
        <v>1</v>
      </c>
      <c r="J2350" s="144" t="str">
        <f t="shared" si="275"/>
        <v>SMALL</v>
      </c>
      <c r="K2350" s="144" t="str">
        <f t="shared" si="276"/>
        <v>SMALL</v>
      </c>
      <c r="L2350" s="144" t="str" cm="1">
        <f t="array" ref="L2350">_xlfn.IFS(I2350&lt;=2,"SMALL",I2350&lt;=5,"MEDIUM",I2350&gt;5,"LARGE")</f>
        <v>SMALL</v>
      </c>
      <c r="M2350" s="144" t="str">
        <f t="shared" si="273"/>
        <v>NO</v>
      </c>
      <c r="N2350" s="374">
        <v>4.57</v>
      </c>
      <c r="O2350" s="374">
        <f t="shared" si="274"/>
        <v>5</v>
      </c>
      <c r="P2350" s="158" t="str" cm="1">
        <f t="array" ref="P2350">_xlfn.SWITCH(ROUND(N2350,0),5,"Excellent",4,"Good",3,"ok","Bad")</f>
        <v>Excellent</v>
      </c>
      <c r="Q2350" s="144">
        <v>125</v>
      </c>
      <c r="R2350" s="385">
        <v>42680</v>
      </c>
      <c r="S2350" s="385">
        <v>44038</v>
      </c>
      <c r="T2350" s="144">
        <v>3063</v>
      </c>
      <c r="U2350" s="144" t="s">
        <v>60</v>
      </c>
      <c r="V2350" s="144">
        <v>319</v>
      </c>
      <c r="W2350" s="144" t="str">
        <f t="shared" si="277"/>
        <v>Active</v>
      </c>
      <c r="X2350" s="144">
        <v>3063</v>
      </c>
      <c r="Y2350" s="157" t="s">
        <v>122</v>
      </c>
      <c r="Z2350" s="386">
        <v>0</v>
      </c>
      <c r="AA2350" s="386">
        <v>0.33</v>
      </c>
      <c r="AB2350" s="387" t="s">
        <v>65</v>
      </c>
      <c r="AC2350" s="157"/>
    </row>
    <row r="2351" spans="9:29">
      <c r="I2351" s="342">
        <v>1</v>
      </c>
      <c r="J2351" s="144" t="str">
        <f t="shared" si="275"/>
        <v>SMALL</v>
      </c>
      <c r="K2351" s="144" t="str">
        <f t="shared" si="276"/>
        <v>SMALL</v>
      </c>
      <c r="L2351" s="144" t="str" cm="1">
        <f t="array" ref="L2351">_xlfn.IFS(I2351&lt;=2,"SMALL",I2351&lt;=5,"MEDIUM",I2351&gt;5,"LARGE")</f>
        <v>SMALL</v>
      </c>
      <c r="M2351" s="144" t="str">
        <f t="shared" si="273"/>
        <v>NO</v>
      </c>
      <c r="N2351" s="374">
        <v>4.67</v>
      </c>
      <c r="O2351" s="374">
        <f t="shared" si="274"/>
        <v>5</v>
      </c>
      <c r="P2351" s="158" t="str" cm="1">
        <f t="array" ref="P2351">_xlfn.SWITCH(ROUND(N2351,0),5,"Excellent",4,"Good",3,"ok","Bad")</f>
        <v>Excellent</v>
      </c>
      <c r="Q2351" s="144">
        <v>6</v>
      </c>
      <c r="R2351" s="385">
        <v>42824</v>
      </c>
      <c r="S2351" s="385">
        <v>43920</v>
      </c>
      <c r="T2351" s="144">
        <v>899</v>
      </c>
      <c r="U2351" s="144" t="s">
        <v>60</v>
      </c>
      <c r="V2351" s="144">
        <v>365</v>
      </c>
      <c r="W2351" s="144" t="str">
        <f t="shared" si="277"/>
        <v>Active</v>
      </c>
      <c r="X2351" s="144">
        <v>899</v>
      </c>
      <c r="Y2351" s="157" t="s">
        <v>70</v>
      </c>
      <c r="Z2351" s="386">
        <v>0.89</v>
      </c>
      <c r="AA2351" s="386">
        <v>0.97</v>
      </c>
      <c r="AB2351" s="387" t="s">
        <v>65</v>
      </c>
      <c r="AC2351" s="157"/>
    </row>
    <row r="2352" spans="9:29">
      <c r="I2352" s="342">
        <v>3</v>
      </c>
      <c r="J2352" s="144" t="str">
        <f t="shared" si="275"/>
        <v>LARGE</v>
      </c>
      <c r="K2352" s="144" t="str">
        <f t="shared" si="276"/>
        <v>MEDIUM</v>
      </c>
      <c r="L2352" s="144" t="str" cm="1">
        <f t="array" ref="L2352">_xlfn.IFS(I2352&lt;=2,"SMALL",I2352&lt;=5,"MEDIUM",I2352&gt;5,"LARGE")</f>
        <v>MEDIUM</v>
      </c>
      <c r="M2352" s="144" t="str">
        <f t="shared" si="273"/>
        <v>NO</v>
      </c>
      <c r="N2352" s="374">
        <v>4.59</v>
      </c>
      <c r="O2352" s="374">
        <f t="shared" si="274"/>
        <v>5</v>
      </c>
      <c r="P2352" s="158" t="str" cm="1">
        <f t="array" ref="P2352">_xlfn.SWITCH(ROUND(N2352,0),5,"Excellent",4,"Good",3,"ok","Bad")</f>
        <v>Excellent</v>
      </c>
      <c r="Q2352" s="144">
        <v>160</v>
      </c>
      <c r="R2352" s="385">
        <v>42694</v>
      </c>
      <c r="S2352" s="385">
        <v>43902</v>
      </c>
      <c r="T2352" s="144">
        <v>3064</v>
      </c>
      <c r="U2352" s="144" t="s">
        <v>69</v>
      </c>
      <c r="V2352" s="144">
        <v>74</v>
      </c>
      <c r="W2352" s="144" t="str">
        <f t="shared" si="277"/>
        <v>Active</v>
      </c>
      <c r="X2352" s="144">
        <v>3064</v>
      </c>
      <c r="Y2352" s="157" t="s">
        <v>70</v>
      </c>
      <c r="Z2352" s="386">
        <v>1</v>
      </c>
      <c r="AA2352" s="386">
        <v>0.98</v>
      </c>
      <c r="AB2352" s="387" t="s">
        <v>62</v>
      </c>
      <c r="AC2352" s="157"/>
    </row>
    <row r="2353" spans="9:29">
      <c r="I2353" s="342">
        <v>2</v>
      </c>
      <c r="J2353" s="144" t="str">
        <f t="shared" si="275"/>
        <v>SMALL</v>
      </c>
      <c r="K2353" s="144" t="str">
        <f t="shared" si="276"/>
        <v>SMALL</v>
      </c>
      <c r="L2353" s="144" t="str" cm="1">
        <f t="array" ref="L2353">_xlfn.IFS(I2353&lt;=2,"SMALL",I2353&lt;=5,"MEDIUM",I2353&gt;5,"LARGE")</f>
        <v>SMALL</v>
      </c>
      <c r="M2353" s="144" t="str">
        <f t="shared" si="273"/>
        <v>NO</v>
      </c>
      <c r="N2353" s="374">
        <v>4.45</v>
      </c>
      <c r="O2353" s="374">
        <f t="shared" si="274"/>
        <v>4</v>
      </c>
      <c r="P2353" s="158" t="str" cm="1">
        <f t="array" ref="P2353">_xlfn.SWITCH(ROUND(N2353,0),5,"Excellent",4,"Good",3,"ok","Bad")</f>
        <v>Good</v>
      </c>
      <c r="Q2353" s="144">
        <v>51</v>
      </c>
      <c r="R2353" s="385">
        <v>42722</v>
      </c>
      <c r="S2353" s="385">
        <v>44038</v>
      </c>
      <c r="T2353" s="144">
        <v>3063</v>
      </c>
      <c r="U2353" s="144" t="s">
        <v>60</v>
      </c>
      <c r="V2353" s="144">
        <v>364</v>
      </c>
      <c r="W2353" s="144" t="str">
        <f t="shared" si="277"/>
        <v>Active</v>
      </c>
      <c r="X2353" s="144">
        <v>3063</v>
      </c>
      <c r="Y2353" s="157" t="s">
        <v>70</v>
      </c>
      <c r="Z2353" s="386">
        <v>1</v>
      </c>
      <c r="AA2353" s="386">
        <v>0.95</v>
      </c>
      <c r="AB2353" s="387" t="s">
        <v>65</v>
      </c>
      <c r="AC2353" s="157"/>
    </row>
    <row r="2354" spans="9:29">
      <c r="I2354" s="342">
        <v>5</v>
      </c>
      <c r="J2354" s="144" t="str">
        <f t="shared" si="275"/>
        <v>LARGE</v>
      </c>
      <c r="K2354" s="144" t="str">
        <f t="shared" si="276"/>
        <v>MEDIUM</v>
      </c>
      <c r="L2354" s="144" t="str" cm="1">
        <f t="array" ref="L2354">_xlfn.IFS(I2354&lt;=2,"SMALL",I2354&lt;=5,"MEDIUM",I2354&gt;5,"LARGE")</f>
        <v>MEDIUM</v>
      </c>
      <c r="M2354" s="144" t="str">
        <f t="shared" si="273"/>
        <v>NO</v>
      </c>
      <c r="N2354" s="374">
        <v>4.75</v>
      </c>
      <c r="O2354" s="374">
        <f t="shared" si="274"/>
        <v>5</v>
      </c>
      <c r="P2354" s="158" t="str" cm="1">
        <f t="array" ref="P2354">_xlfn.SWITCH(ROUND(N2354,0),5,"Excellent",4,"Good",3,"ok","Bad")</f>
        <v>Excellent</v>
      </c>
      <c r="Q2354" s="144">
        <v>44</v>
      </c>
      <c r="R2354" s="385">
        <v>42739</v>
      </c>
      <c r="S2354" s="385">
        <v>43832</v>
      </c>
      <c r="T2354" s="144">
        <v>3065</v>
      </c>
      <c r="U2354" s="144" t="s">
        <v>69</v>
      </c>
      <c r="V2354" s="144">
        <v>180</v>
      </c>
      <c r="W2354" s="144" t="str">
        <f t="shared" si="277"/>
        <v>Active</v>
      </c>
      <c r="X2354" s="144">
        <v>3065</v>
      </c>
      <c r="Y2354" s="157" t="s">
        <v>70</v>
      </c>
      <c r="Z2354" s="386">
        <v>1</v>
      </c>
      <c r="AA2354" s="386">
        <v>0.95</v>
      </c>
      <c r="AB2354" s="387" t="s">
        <v>62</v>
      </c>
      <c r="AC2354" s="157"/>
    </row>
    <row r="2355" spans="9:29">
      <c r="I2355" s="342">
        <v>6</v>
      </c>
      <c r="J2355" s="144" t="str">
        <f t="shared" si="275"/>
        <v>LARGE</v>
      </c>
      <c r="K2355" s="144" t="str">
        <f t="shared" si="276"/>
        <v>LARGE</v>
      </c>
      <c r="L2355" s="144" t="str" cm="1">
        <f t="array" ref="L2355">_xlfn.IFS(I2355&lt;=2,"SMALL",I2355&lt;=5,"MEDIUM",I2355&gt;5,"LARGE")</f>
        <v>LARGE</v>
      </c>
      <c r="M2355" s="144" t="str">
        <f t="shared" si="273"/>
        <v>NO</v>
      </c>
      <c r="N2355" s="374">
        <v>5</v>
      </c>
      <c r="O2355" s="374">
        <f t="shared" si="274"/>
        <v>5</v>
      </c>
      <c r="P2355" s="158" t="str" cm="1">
        <f t="array" ref="P2355">_xlfn.SWITCH(ROUND(N2355,0),5,"Excellent",4,"Good",3,"ok","Bad")</f>
        <v>Excellent</v>
      </c>
      <c r="Q2355" s="144">
        <v>5</v>
      </c>
      <c r="R2355" s="385">
        <v>43418</v>
      </c>
      <c r="S2355" s="385">
        <v>43828</v>
      </c>
      <c r="T2355" s="144">
        <v>2102</v>
      </c>
      <c r="U2355" s="144" t="s">
        <v>69</v>
      </c>
      <c r="V2355" s="144">
        <v>312</v>
      </c>
      <c r="W2355" s="144" t="str">
        <f t="shared" si="277"/>
        <v>Active</v>
      </c>
      <c r="X2355" s="144">
        <v>2102</v>
      </c>
      <c r="Y2355" s="157" t="s">
        <v>70</v>
      </c>
      <c r="Z2355" s="386">
        <v>1</v>
      </c>
      <c r="AA2355" s="386">
        <v>0.97</v>
      </c>
      <c r="AB2355" s="387" t="s">
        <v>62</v>
      </c>
      <c r="AC2355" s="157"/>
    </row>
    <row r="2356" spans="9:29">
      <c r="I2356" s="342">
        <v>4</v>
      </c>
      <c r="J2356" s="144" t="str">
        <f t="shared" si="275"/>
        <v>LARGE</v>
      </c>
      <c r="K2356" s="144" t="str">
        <f t="shared" si="276"/>
        <v>MEDIUM</v>
      </c>
      <c r="L2356" s="144" t="str" cm="1">
        <f t="array" ref="L2356">_xlfn.IFS(I2356&lt;=2,"SMALL",I2356&lt;=5,"MEDIUM",I2356&gt;5,"LARGE")</f>
        <v>MEDIUM</v>
      </c>
      <c r="M2356" s="144" t="str">
        <f t="shared" si="273"/>
        <v>NO</v>
      </c>
      <c r="N2356" s="374">
        <v>5</v>
      </c>
      <c r="O2356" s="374">
        <f t="shared" si="274"/>
        <v>5</v>
      </c>
      <c r="P2356" s="158" t="str" cm="1">
        <f t="array" ref="P2356">_xlfn.SWITCH(ROUND(N2356,0),5,"Excellent",4,"Good",3,"ok","Bad")</f>
        <v>Excellent</v>
      </c>
      <c r="Q2356" s="144">
        <v>12</v>
      </c>
      <c r="R2356" s="385">
        <v>42722</v>
      </c>
      <c r="S2356" s="385">
        <v>43607</v>
      </c>
      <c r="T2356" s="144">
        <v>2102</v>
      </c>
      <c r="U2356" s="144" t="s">
        <v>69</v>
      </c>
      <c r="V2356" s="144">
        <v>312</v>
      </c>
      <c r="W2356" s="144" t="str">
        <f t="shared" si="277"/>
        <v>Active</v>
      </c>
      <c r="X2356" s="144">
        <v>2102</v>
      </c>
      <c r="Y2356" s="157" t="s">
        <v>64</v>
      </c>
      <c r="Z2356" s="386">
        <v>0.6</v>
      </c>
      <c r="AA2356" s="386">
        <v>0.74</v>
      </c>
      <c r="AB2356" s="387" t="s">
        <v>65</v>
      </c>
      <c r="AC2356" s="157"/>
    </row>
    <row r="2357" spans="9:29">
      <c r="I2357" s="342">
        <v>4</v>
      </c>
      <c r="J2357" s="144" t="str">
        <f t="shared" si="275"/>
        <v>LARGE</v>
      </c>
      <c r="K2357" s="144" t="str">
        <f t="shared" si="276"/>
        <v>MEDIUM</v>
      </c>
      <c r="L2357" s="144" t="str" cm="1">
        <f t="array" ref="L2357">_xlfn.IFS(I2357&lt;=2,"SMALL",I2357&lt;=5,"MEDIUM",I2357&gt;5,"LARGE")</f>
        <v>MEDIUM</v>
      </c>
      <c r="M2357" s="144" t="str">
        <f t="shared" si="273"/>
        <v>NO</v>
      </c>
      <c r="N2357" s="374">
        <v>4.7300000000000004</v>
      </c>
      <c r="O2357" s="374">
        <f t="shared" si="274"/>
        <v>5</v>
      </c>
      <c r="P2357" s="158" t="str" cm="1">
        <f t="array" ref="P2357">_xlfn.SWITCH(ROUND(N2357,0),5,"Excellent",4,"Good",3,"ok","Bad")</f>
        <v>Excellent</v>
      </c>
      <c r="Q2357" s="144">
        <v>186</v>
      </c>
      <c r="R2357" s="385">
        <v>42765</v>
      </c>
      <c r="S2357" s="385">
        <v>43903</v>
      </c>
      <c r="T2357" s="144">
        <v>1328</v>
      </c>
      <c r="U2357" s="144" t="s">
        <v>60</v>
      </c>
      <c r="V2357" s="144">
        <v>5</v>
      </c>
      <c r="W2357" s="144" t="str">
        <f t="shared" si="277"/>
        <v>Active</v>
      </c>
      <c r="X2357" s="144">
        <v>1328</v>
      </c>
      <c r="Y2357" s="157" t="s">
        <v>70</v>
      </c>
      <c r="Z2357" s="386">
        <v>1</v>
      </c>
      <c r="AA2357" s="386">
        <v>0.74</v>
      </c>
      <c r="AB2357" s="387" t="s">
        <v>62</v>
      </c>
      <c r="AC2357" s="157"/>
    </row>
    <row r="2358" spans="9:29">
      <c r="I2358" s="342">
        <v>2</v>
      </c>
      <c r="J2358" s="144" t="str">
        <f t="shared" si="275"/>
        <v>SMALL</v>
      </c>
      <c r="K2358" s="144" t="str">
        <f t="shared" si="276"/>
        <v>SMALL</v>
      </c>
      <c r="L2358" s="144" t="str" cm="1">
        <f t="array" ref="L2358">_xlfn.IFS(I2358&lt;=2,"SMALL",I2358&lt;=5,"MEDIUM",I2358&gt;5,"LARGE")</f>
        <v>SMALL</v>
      </c>
      <c r="M2358" s="144" t="str">
        <f t="shared" si="273"/>
        <v>YES</v>
      </c>
      <c r="N2358" s="374">
        <v>4.8099999999999996</v>
      </c>
      <c r="O2358" s="374">
        <f t="shared" si="274"/>
        <v>5</v>
      </c>
      <c r="P2358" s="158" t="str" cm="1">
        <f t="array" ref="P2358">_xlfn.SWITCH(ROUND(N2358,0),5,"Excellent",4,"Good",3,"ok","Bad")</f>
        <v>Excellent</v>
      </c>
      <c r="Q2358" s="144">
        <v>231</v>
      </c>
      <c r="R2358" s="385">
        <v>42683</v>
      </c>
      <c r="S2358" s="385">
        <v>43831</v>
      </c>
      <c r="T2358" s="144">
        <v>3038</v>
      </c>
      <c r="U2358" s="144" t="s">
        <v>60</v>
      </c>
      <c r="V2358" s="144">
        <v>365</v>
      </c>
      <c r="W2358" s="144" t="str">
        <f t="shared" si="277"/>
        <v>Active</v>
      </c>
      <c r="X2358" s="144">
        <v>3038</v>
      </c>
      <c r="Y2358" s="157" t="s">
        <v>122</v>
      </c>
      <c r="Z2358" s="386">
        <v>0.25</v>
      </c>
      <c r="AA2358" s="386">
        <v>0.93</v>
      </c>
      <c r="AB2358" s="387" t="s">
        <v>65</v>
      </c>
      <c r="AC2358" s="157"/>
    </row>
    <row r="2359" spans="9:29">
      <c r="I2359" s="342">
        <v>2</v>
      </c>
      <c r="J2359" s="144" t="str">
        <f t="shared" si="275"/>
        <v>SMALL</v>
      </c>
      <c r="K2359" s="144" t="str">
        <f t="shared" si="276"/>
        <v>SMALL</v>
      </c>
      <c r="L2359" s="144" t="str" cm="1">
        <f t="array" ref="L2359">_xlfn.IFS(I2359&lt;=2,"SMALL",I2359&lt;=5,"MEDIUM",I2359&gt;5,"LARGE")</f>
        <v>SMALL</v>
      </c>
      <c r="M2359" s="144" t="str">
        <f t="shared" si="273"/>
        <v>NO</v>
      </c>
      <c r="N2359" s="374">
        <v>5</v>
      </c>
      <c r="O2359" s="374">
        <f t="shared" si="274"/>
        <v>5</v>
      </c>
      <c r="P2359" s="158" t="str" cm="1">
        <f t="array" ref="P2359">_xlfn.SWITCH(ROUND(N2359,0),5,"Excellent",4,"Good",3,"ok","Bad")</f>
        <v>Excellent</v>
      </c>
      <c r="Q2359" s="144">
        <v>32</v>
      </c>
      <c r="R2359" s="385">
        <v>42686</v>
      </c>
      <c r="S2359" s="385">
        <v>43809</v>
      </c>
      <c r="T2359" s="144">
        <v>393</v>
      </c>
      <c r="U2359" s="144" t="s">
        <v>60</v>
      </c>
      <c r="V2359" s="144">
        <v>63</v>
      </c>
      <c r="W2359" s="144" t="str">
        <f t="shared" si="277"/>
        <v>Active</v>
      </c>
      <c r="X2359" s="144">
        <v>393</v>
      </c>
      <c r="Y2359" s="157" t="s">
        <v>61</v>
      </c>
      <c r="Z2359" s="386">
        <v>0.67</v>
      </c>
      <c r="AA2359" s="386">
        <v>0.96</v>
      </c>
      <c r="AB2359" s="387" t="s">
        <v>65</v>
      </c>
      <c r="AC2359" s="157"/>
    </row>
    <row r="2360" spans="9:29">
      <c r="I2360" s="342">
        <v>3</v>
      </c>
      <c r="J2360" s="144" t="str">
        <f t="shared" si="275"/>
        <v>LARGE</v>
      </c>
      <c r="K2360" s="144" t="str">
        <f t="shared" si="276"/>
        <v>MEDIUM</v>
      </c>
      <c r="L2360" s="144" t="str" cm="1">
        <f t="array" ref="L2360">_xlfn.IFS(I2360&lt;=2,"SMALL",I2360&lt;=5,"MEDIUM",I2360&gt;5,"LARGE")</f>
        <v>MEDIUM</v>
      </c>
      <c r="M2360" s="144" t="str">
        <f t="shared" si="273"/>
        <v>YES</v>
      </c>
      <c r="N2360" s="374">
        <v>4.9800000000000004</v>
      </c>
      <c r="O2360" s="374">
        <f t="shared" si="274"/>
        <v>5</v>
      </c>
      <c r="P2360" s="158" t="str" cm="1">
        <f t="array" ref="P2360">_xlfn.SWITCH(ROUND(N2360,0),5,"Excellent",4,"Good",3,"ok","Bad")</f>
        <v>Excellent</v>
      </c>
      <c r="Q2360" s="144">
        <v>167</v>
      </c>
      <c r="R2360" s="385">
        <v>42701</v>
      </c>
      <c r="S2360" s="385">
        <v>44048</v>
      </c>
      <c r="T2360" s="144">
        <v>3066</v>
      </c>
      <c r="U2360" s="144" t="s">
        <v>69</v>
      </c>
      <c r="V2360" s="144">
        <v>40</v>
      </c>
      <c r="W2360" s="144" t="str">
        <f t="shared" si="277"/>
        <v>Active</v>
      </c>
      <c r="X2360" s="144">
        <v>3066</v>
      </c>
      <c r="Y2360" s="157" t="s">
        <v>70</v>
      </c>
      <c r="Z2360" s="386">
        <v>1</v>
      </c>
      <c r="AA2360" s="386">
        <v>1</v>
      </c>
      <c r="AB2360" s="387" t="s">
        <v>62</v>
      </c>
      <c r="AC2360" s="157"/>
    </row>
    <row r="2361" spans="9:29">
      <c r="I2361" s="342">
        <v>4</v>
      </c>
      <c r="J2361" s="144" t="str">
        <f t="shared" si="275"/>
        <v>LARGE</v>
      </c>
      <c r="K2361" s="144" t="str">
        <f t="shared" si="276"/>
        <v>MEDIUM</v>
      </c>
      <c r="L2361" s="144" t="str" cm="1">
        <f t="array" ref="L2361">_xlfn.IFS(I2361&lt;=2,"SMALL",I2361&lt;=5,"MEDIUM",I2361&gt;5,"LARGE")</f>
        <v>MEDIUM</v>
      </c>
      <c r="M2361" s="144" t="str">
        <f t="shared" si="273"/>
        <v>NO</v>
      </c>
      <c r="N2361" s="374">
        <v>4.75</v>
      </c>
      <c r="O2361" s="374">
        <f t="shared" si="274"/>
        <v>5</v>
      </c>
      <c r="P2361" s="158" t="str" cm="1">
        <f t="array" ref="P2361">_xlfn.SWITCH(ROUND(N2361,0),5,"Excellent",4,"Good",3,"ok","Bad")</f>
        <v>Excellent</v>
      </c>
      <c r="Q2361" s="144">
        <v>4</v>
      </c>
      <c r="R2361" s="385">
        <v>43118</v>
      </c>
      <c r="S2361" s="385">
        <v>43625</v>
      </c>
      <c r="T2361" s="144">
        <v>1086</v>
      </c>
      <c r="U2361" s="144" t="s">
        <v>69</v>
      </c>
      <c r="V2361" s="144">
        <v>137</v>
      </c>
      <c r="W2361" s="144" t="str">
        <f t="shared" si="277"/>
        <v>Active</v>
      </c>
      <c r="X2361" s="144">
        <v>1086</v>
      </c>
      <c r="Y2361" s="157" t="s">
        <v>70</v>
      </c>
      <c r="Z2361" s="386">
        <v>1</v>
      </c>
      <c r="AA2361" s="386">
        <v>1</v>
      </c>
      <c r="AB2361" s="387" t="s">
        <v>62</v>
      </c>
      <c r="AC2361" s="157"/>
    </row>
    <row r="2362" spans="9:29">
      <c r="I2362" s="342">
        <v>5</v>
      </c>
      <c r="J2362" s="144" t="str">
        <f t="shared" si="275"/>
        <v>LARGE</v>
      </c>
      <c r="K2362" s="144" t="str">
        <f t="shared" si="276"/>
        <v>MEDIUM</v>
      </c>
      <c r="L2362" s="144" t="str" cm="1">
        <f t="array" ref="L2362">_xlfn.IFS(I2362&lt;=2,"SMALL",I2362&lt;=5,"MEDIUM",I2362&gt;5,"LARGE")</f>
        <v>MEDIUM</v>
      </c>
      <c r="M2362" s="144" t="str">
        <f t="shared" si="273"/>
        <v>NO</v>
      </c>
      <c r="N2362" s="374">
        <v>4.43</v>
      </c>
      <c r="O2362" s="374">
        <f t="shared" si="274"/>
        <v>4</v>
      </c>
      <c r="P2362" s="158" t="str" cm="1">
        <f t="array" ref="P2362">_xlfn.SWITCH(ROUND(N2362,0),5,"Excellent",4,"Good",3,"ok","Bad")</f>
        <v>Good</v>
      </c>
      <c r="Q2362" s="144">
        <v>7</v>
      </c>
      <c r="R2362" s="385">
        <v>42818</v>
      </c>
      <c r="S2362" s="385">
        <v>44031</v>
      </c>
      <c r="T2362" s="144">
        <v>592</v>
      </c>
      <c r="U2362" s="144" t="s">
        <v>69</v>
      </c>
      <c r="V2362" s="144">
        <v>0</v>
      </c>
      <c r="W2362" s="144" t="str">
        <f t="shared" si="277"/>
        <v>Inactive</v>
      </c>
      <c r="X2362" s="144">
        <v>592</v>
      </c>
      <c r="Y2362" s="157" t="s">
        <v>70</v>
      </c>
      <c r="Z2362" s="386">
        <v>1</v>
      </c>
      <c r="AA2362" s="386">
        <v>0.84</v>
      </c>
      <c r="AB2362" s="387" t="s">
        <v>65</v>
      </c>
      <c r="AC2362" s="157"/>
    </row>
    <row r="2363" spans="9:29">
      <c r="I2363" s="342">
        <v>7</v>
      </c>
      <c r="J2363" s="144" t="str">
        <f t="shared" si="275"/>
        <v>LARGE</v>
      </c>
      <c r="K2363" s="144" t="str">
        <f t="shared" si="276"/>
        <v>LARGE</v>
      </c>
      <c r="L2363" s="144" t="str" cm="1">
        <f t="array" ref="L2363">_xlfn.IFS(I2363&lt;=2,"SMALL",I2363&lt;=5,"MEDIUM",I2363&gt;5,"LARGE")</f>
        <v>LARGE</v>
      </c>
      <c r="M2363" s="144" t="str">
        <f t="shared" si="273"/>
        <v>NO</v>
      </c>
      <c r="N2363" s="374">
        <v>4.5599999999999996</v>
      </c>
      <c r="O2363" s="374">
        <f t="shared" si="274"/>
        <v>5</v>
      </c>
      <c r="P2363" s="158" t="str" cm="1">
        <f t="array" ref="P2363">_xlfn.SWITCH(ROUND(N2363,0),5,"Excellent",4,"Good",3,"ok","Bad")</f>
        <v>Excellent</v>
      </c>
      <c r="Q2363" s="144">
        <v>84</v>
      </c>
      <c r="R2363" s="385">
        <v>42715</v>
      </c>
      <c r="S2363" s="385">
        <v>44052</v>
      </c>
      <c r="T2363" s="144">
        <v>3068</v>
      </c>
      <c r="U2363" s="144" t="s">
        <v>69</v>
      </c>
      <c r="V2363" s="144">
        <v>59</v>
      </c>
      <c r="W2363" s="144" t="str">
        <f t="shared" si="277"/>
        <v>Active</v>
      </c>
      <c r="X2363" s="144">
        <v>3068</v>
      </c>
      <c r="Y2363" s="157" t="s">
        <v>70</v>
      </c>
      <c r="Z2363" s="386">
        <v>1</v>
      </c>
      <c r="AA2363" s="386">
        <v>0.89</v>
      </c>
      <c r="AB2363" s="387" t="s">
        <v>62</v>
      </c>
      <c r="AC2363" s="157"/>
    </row>
    <row r="2364" spans="9:29">
      <c r="I2364" s="342">
        <v>4</v>
      </c>
      <c r="J2364" s="144" t="str">
        <f t="shared" si="275"/>
        <v>LARGE</v>
      </c>
      <c r="K2364" s="144" t="str">
        <f t="shared" si="276"/>
        <v>MEDIUM</v>
      </c>
      <c r="L2364" s="144" t="str" cm="1">
        <f t="array" ref="L2364">_xlfn.IFS(I2364&lt;=2,"SMALL",I2364&lt;=5,"MEDIUM",I2364&gt;5,"LARGE")</f>
        <v>MEDIUM</v>
      </c>
      <c r="M2364" s="144" t="str">
        <f t="shared" si="273"/>
        <v>NO</v>
      </c>
      <c r="N2364" s="374">
        <v>4.8</v>
      </c>
      <c r="O2364" s="374">
        <f t="shared" si="274"/>
        <v>5</v>
      </c>
      <c r="P2364" s="158" t="str" cm="1">
        <f t="array" ref="P2364">_xlfn.SWITCH(ROUND(N2364,0),5,"Excellent",4,"Good",3,"ok","Bad")</f>
        <v>Excellent</v>
      </c>
      <c r="Q2364" s="144">
        <v>15</v>
      </c>
      <c r="R2364" s="385">
        <v>42722</v>
      </c>
      <c r="S2364" s="385">
        <v>43828</v>
      </c>
      <c r="T2364" s="144">
        <v>619</v>
      </c>
      <c r="U2364" s="144" t="s">
        <v>69</v>
      </c>
      <c r="V2364" s="144">
        <v>0</v>
      </c>
      <c r="W2364" s="144" t="str">
        <f t="shared" si="277"/>
        <v>Inactive</v>
      </c>
      <c r="X2364" s="144">
        <v>619</v>
      </c>
      <c r="Y2364" s="157" t="s">
        <v>61</v>
      </c>
      <c r="Z2364" s="386">
        <v>1</v>
      </c>
      <c r="AA2364" s="386">
        <v>0.88</v>
      </c>
      <c r="AB2364" s="387" t="s">
        <v>62</v>
      </c>
      <c r="AC2364" s="157"/>
    </row>
    <row r="2365" spans="9:29">
      <c r="I2365" s="342">
        <v>2</v>
      </c>
      <c r="J2365" s="144" t="str">
        <f t="shared" si="275"/>
        <v>SMALL</v>
      </c>
      <c r="K2365" s="144" t="str">
        <f t="shared" si="276"/>
        <v>SMALL</v>
      </c>
      <c r="L2365" s="144" t="str" cm="1">
        <f t="array" ref="L2365">_xlfn.IFS(I2365&lt;=2,"SMALL",I2365&lt;=5,"MEDIUM",I2365&gt;5,"LARGE")</f>
        <v>SMALL</v>
      </c>
      <c r="M2365" s="144" t="str">
        <f t="shared" si="273"/>
        <v>NO</v>
      </c>
      <c r="N2365" s="374">
        <v>4.5</v>
      </c>
      <c r="O2365" s="374">
        <f t="shared" si="274"/>
        <v>5</v>
      </c>
      <c r="P2365" s="158" t="str" cm="1">
        <f t="array" ref="P2365">_xlfn.SWITCH(ROUND(N2365,0),5,"Excellent",4,"Good",3,"ok","Bad")</f>
        <v>Excellent</v>
      </c>
      <c r="Q2365" s="144">
        <v>14</v>
      </c>
      <c r="R2365" s="385">
        <v>42687</v>
      </c>
      <c r="S2365" s="385">
        <v>42757</v>
      </c>
      <c r="T2365" s="144">
        <v>1868</v>
      </c>
      <c r="U2365" s="144" t="s">
        <v>60</v>
      </c>
      <c r="V2365" s="144">
        <v>0</v>
      </c>
      <c r="W2365" s="144" t="str">
        <f t="shared" si="277"/>
        <v>Inactive</v>
      </c>
      <c r="X2365" s="144">
        <v>1868</v>
      </c>
      <c r="Y2365" s="157" t="s">
        <v>61</v>
      </c>
      <c r="Z2365" s="386">
        <v>1</v>
      </c>
      <c r="AA2365" s="386">
        <v>0.81</v>
      </c>
      <c r="AB2365" s="387" t="s">
        <v>65</v>
      </c>
      <c r="AC2365" s="157"/>
    </row>
    <row r="2366" spans="9:29">
      <c r="I2366" s="342">
        <v>4</v>
      </c>
      <c r="J2366" s="144" t="str">
        <f t="shared" si="275"/>
        <v>LARGE</v>
      </c>
      <c r="K2366" s="144" t="str">
        <f t="shared" si="276"/>
        <v>MEDIUM</v>
      </c>
      <c r="L2366" s="144" t="str" cm="1">
        <f t="array" ref="L2366">_xlfn.IFS(I2366&lt;=2,"SMALL",I2366&lt;=5,"MEDIUM",I2366&gt;5,"LARGE")</f>
        <v>MEDIUM</v>
      </c>
      <c r="M2366" s="144" t="str">
        <f t="shared" si="273"/>
        <v>NO</v>
      </c>
      <c r="N2366" s="374">
        <v>4.84</v>
      </c>
      <c r="O2366" s="374">
        <f t="shared" si="274"/>
        <v>5</v>
      </c>
      <c r="P2366" s="158" t="str" cm="1">
        <f t="array" ref="P2366">_xlfn.SWITCH(ROUND(N2366,0),5,"Excellent",4,"Good",3,"ok","Bad")</f>
        <v>Excellent</v>
      </c>
      <c r="Q2366" s="144">
        <v>50</v>
      </c>
      <c r="R2366" s="385">
        <v>42723</v>
      </c>
      <c r="S2366" s="385">
        <v>44033</v>
      </c>
      <c r="T2366" s="144">
        <v>230</v>
      </c>
      <c r="U2366" s="144" t="s">
        <v>69</v>
      </c>
      <c r="V2366" s="144">
        <v>124</v>
      </c>
      <c r="W2366" s="144" t="str">
        <f t="shared" si="277"/>
        <v>Active</v>
      </c>
      <c r="X2366" s="144">
        <v>230</v>
      </c>
      <c r="Y2366" s="157" t="s">
        <v>61</v>
      </c>
      <c r="Z2366" s="386">
        <v>0.9</v>
      </c>
      <c r="AA2366" s="386">
        <v>0.98</v>
      </c>
      <c r="AB2366" s="387" t="s">
        <v>62</v>
      </c>
      <c r="AC2366" s="157"/>
    </row>
    <row r="2367" spans="9:29">
      <c r="I2367" s="342">
        <v>3</v>
      </c>
      <c r="J2367" s="144" t="str">
        <f t="shared" si="275"/>
        <v>LARGE</v>
      </c>
      <c r="K2367" s="144" t="str">
        <f t="shared" si="276"/>
        <v>MEDIUM</v>
      </c>
      <c r="L2367" s="144" t="str" cm="1">
        <f t="array" ref="L2367">_xlfn.IFS(I2367&lt;=2,"SMALL",I2367&lt;=5,"MEDIUM",I2367&gt;5,"LARGE")</f>
        <v>MEDIUM</v>
      </c>
      <c r="M2367" s="144" t="str">
        <f t="shared" si="273"/>
        <v>NO</v>
      </c>
      <c r="N2367" s="374">
        <v>4.92</v>
      </c>
      <c r="O2367" s="374">
        <f t="shared" si="274"/>
        <v>5</v>
      </c>
      <c r="P2367" s="158" t="str" cm="1">
        <f t="array" ref="P2367">_xlfn.SWITCH(ROUND(N2367,0),5,"Excellent",4,"Good",3,"ok","Bad")</f>
        <v>Excellent</v>
      </c>
      <c r="Q2367" s="144">
        <v>63</v>
      </c>
      <c r="R2367" s="385">
        <v>42710</v>
      </c>
      <c r="S2367" s="385">
        <v>44025</v>
      </c>
      <c r="T2367" s="144">
        <v>3069</v>
      </c>
      <c r="U2367" s="144" t="s">
        <v>69</v>
      </c>
      <c r="V2367" s="144">
        <v>2</v>
      </c>
      <c r="W2367" s="144" t="str">
        <f t="shared" si="277"/>
        <v>Active</v>
      </c>
      <c r="X2367" s="144">
        <v>3069</v>
      </c>
      <c r="Y2367" s="157" t="s">
        <v>70</v>
      </c>
      <c r="Z2367" s="386">
        <v>1</v>
      </c>
      <c r="AA2367" s="386">
        <v>0.98</v>
      </c>
      <c r="AB2367" s="387" t="s">
        <v>62</v>
      </c>
      <c r="AC2367" s="157"/>
    </row>
    <row r="2368" spans="9:29">
      <c r="I2368" s="342">
        <v>1</v>
      </c>
      <c r="J2368" s="144" t="str">
        <f t="shared" si="275"/>
        <v>SMALL</v>
      </c>
      <c r="K2368" s="144" t="str">
        <f t="shared" si="276"/>
        <v>SMALL</v>
      </c>
      <c r="L2368" s="144" t="str" cm="1">
        <f t="array" ref="L2368">_xlfn.IFS(I2368&lt;=2,"SMALL",I2368&lt;=5,"MEDIUM",I2368&gt;5,"LARGE")</f>
        <v>SMALL</v>
      </c>
      <c r="M2368" s="144" t="str">
        <f t="shared" si="273"/>
        <v>NO</v>
      </c>
      <c r="N2368" s="374">
        <v>4.78</v>
      </c>
      <c r="O2368" s="374">
        <f t="shared" si="274"/>
        <v>5</v>
      </c>
      <c r="P2368" s="158" t="str" cm="1">
        <f t="array" ref="P2368">_xlfn.SWITCH(ROUND(N2368,0),5,"Excellent",4,"Good",3,"ok","Bad")</f>
        <v>Excellent</v>
      </c>
      <c r="Q2368" s="144">
        <v>18</v>
      </c>
      <c r="R2368" s="385">
        <v>42996</v>
      </c>
      <c r="S2368" s="385">
        <v>43874</v>
      </c>
      <c r="T2368" s="144">
        <v>1957</v>
      </c>
      <c r="U2368" s="144" t="s">
        <v>60</v>
      </c>
      <c r="V2368" s="144">
        <v>5</v>
      </c>
      <c r="W2368" s="144" t="str">
        <f t="shared" si="277"/>
        <v>Active</v>
      </c>
      <c r="X2368" s="144">
        <v>1957</v>
      </c>
      <c r="Y2368" s="157" t="s">
        <v>70</v>
      </c>
      <c r="Z2368" s="386">
        <v>1</v>
      </c>
      <c r="AA2368" s="386">
        <v>1</v>
      </c>
      <c r="AB2368" s="387" t="s">
        <v>62</v>
      </c>
      <c r="AC2368" s="157"/>
    </row>
    <row r="2369" spans="9:29">
      <c r="I2369" s="342">
        <v>1</v>
      </c>
      <c r="J2369" s="144" t="str">
        <f t="shared" si="275"/>
        <v>SMALL</v>
      </c>
      <c r="K2369" s="144" t="str">
        <f t="shared" si="276"/>
        <v>SMALL</v>
      </c>
      <c r="L2369" s="144" t="str" cm="1">
        <f t="array" ref="L2369">_xlfn.IFS(I2369&lt;=2,"SMALL",I2369&lt;=5,"MEDIUM",I2369&gt;5,"LARGE")</f>
        <v>SMALL</v>
      </c>
      <c r="M2369" s="144" t="str">
        <f t="shared" si="273"/>
        <v>YES</v>
      </c>
      <c r="N2369" s="374">
        <v>4.95</v>
      </c>
      <c r="O2369" s="374">
        <f t="shared" si="274"/>
        <v>5</v>
      </c>
      <c r="P2369" s="158" t="str" cm="1">
        <f t="array" ref="P2369">_xlfn.SWITCH(ROUND(N2369,0),5,"Excellent",4,"Good",3,"ok","Bad")</f>
        <v>Excellent</v>
      </c>
      <c r="Q2369" s="144">
        <v>123</v>
      </c>
      <c r="R2369" s="385">
        <v>42692</v>
      </c>
      <c r="S2369" s="385">
        <v>43927</v>
      </c>
      <c r="T2369" s="144">
        <v>156</v>
      </c>
      <c r="U2369" s="144" t="s">
        <v>60</v>
      </c>
      <c r="V2369" s="144">
        <v>365</v>
      </c>
      <c r="W2369" s="144" t="str">
        <f t="shared" si="277"/>
        <v>Active</v>
      </c>
      <c r="X2369" s="144">
        <v>156</v>
      </c>
      <c r="Y2369" s="157" t="s">
        <v>64</v>
      </c>
      <c r="Z2369" s="386">
        <v>1</v>
      </c>
      <c r="AA2369" s="386">
        <v>0.33</v>
      </c>
      <c r="AB2369" s="387" t="s">
        <v>62</v>
      </c>
      <c r="AC2369" s="157"/>
    </row>
    <row r="2370" spans="9:29">
      <c r="I2370" s="342">
        <v>2</v>
      </c>
      <c r="J2370" s="144" t="str">
        <f t="shared" si="275"/>
        <v>SMALL</v>
      </c>
      <c r="K2370" s="144" t="str">
        <f t="shared" si="276"/>
        <v>SMALL</v>
      </c>
      <c r="L2370" s="144" t="str" cm="1">
        <f t="array" ref="L2370">_xlfn.IFS(I2370&lt;=2,"SMALL",I2370&lt;=5,"MEDIUM",I2370&gt;5,"LARGE")</f>
        <v>SMALL</v>
      </c>
      <c r="M2370" s="144" t="str">
        <f t="shared" si="273"/>
        <v>NO</v>
      </c>
      <c r="N2370" s="374">
        <v>4.25</v>
      </c>
      <c r="O2370" s="374">
        <f t="shared" si="274"/>
        <v>4</v>
      </c>
      <c r="P2370" s="158" t="str" cm="1">
        <f t="array" ref="P2370">_xlfn.SWITCH(ROUND(N2370,0),5,"Excellent",4,"Good",3,"ok","Bad")</f>
        <v>Good</v>
      </c>
      <c r="Q2370" s="144">
        <v>63</v>
      </c>
      <c r="R2370" s="385">
        <v>42704</v>
      </c>
      <c r="S2370" s="385">
        <v>43898</v>
      </c>
      <c r="T2370" s="144">
        <v>544</v>
      </c>
      <c r="U2370" s="144" t="s">
        <v>60</v>
      </c>
      <c r="V2370" s="144">
        <v>86</v>
      </c>
      <c r="W2370" s="144" t="str">
        <f t="shared" si="277"/>
        <v>Active</v>
      </c>
      <c r="X2370" s="144">
        <v>544</v>
      </c>
      <c r="Y2370" s="157" t="s">
        <v>64</v>
      </c>
      <c r="Z2370" s="386">
        <v>1</v>
      </c>
      <c r="AA2370" s="386">
        <v>0.88</v>
      </c>
      <c r="AB2370" s="387" t="s">
        <v>65</v>
      </c>
      <c r="AC2370" s="157"/>
    </row>
    <row r="2371" spans="9:29">
      <c r="I2371" s="342">
        <v>2</v>
      </c>
      <c r="J2371" s="144" t="str">
        <f t="shared" si="275"/>
        <v>SMALL</v>
      </c>
      <c r="K2371" s="144" t="str">
        <f t="shared" si="276"/>
        <v>SMALL</v>
      </c>
      <c r="L2371" s="144" t="str" cm="1">
        <f t="array" ref="L2371">_xlfn.IFS(I2371&lt;=2,"SMALL",I2371&lt;=5,"MEDIUM",I2371&gt;5,"LARGE")</f>
        <v>SMALL</v>
      </c>
      <c r="M2371" s="144" t="str">
        <f t="shared" si="273"/>
        <v>NO</v>
      </c>
      <c r="N2371" s="374">
        <v>4.7300000000000004</v>
      </c>
      <c r="O2371" s="374">
        <f t="shared" si="274"/>
        <v>5</v>
      </c>
      <c r="P2371" s="158" t="str" cm="1">
        <f t="array" ref="P2371">_xlfn.SWITCH(ROUND(N2371,0),5,"Excellent",4,"Good",3,"ok","Bad")</f>
        <v>Excellent</v>
      </c>
      <c r="Q2371" s="144">
        <v>108</v>
      </c>
      <c r="R2371" s="385">
        <v>42710</v>
      </c>
      <c r="S2371" s="385">
        <v>44044</v>
      </c>
      <c r="T2371" s="144">
        <v>3071</v>
      </c>
      <c r="U2371" s="144" t="s">
        <v>60</v>
      </c>
      <c r="V2371" s="144">
        <v>12</v>
      </c>
      <c r="W2371" s="144" t="str">
        <f t="shared" si="277"/>
        <v>Active</v>
      </c>
      <c r="X2371" s="144">
        <v>3071</v>
      </c>
      <c r="Y2371" s="157" t="s">
        <v>70</v>
      </c>
      <c r="Z2371" s="386">
        <v>1</v>
      </c>
      <c r="AA2371" s="386">
        <v>1</v>
      </c>
      <c r="AB2371" s="387" t="s">
        <v>65</v>
      </c>
      <c r="AC2371" s="157"/>
    </row>
    <row r="2372" spans="9:29">
      <c r="I2372" s="342">
        <v>2</v>
      </c>
      <c r="J2372" s="144" t="str">
        <f t="shared" si="275"/>
        <v>SMALL</v>
      </c>
      <c r="K2372" s="144" t="str">
        <f t="shared" si="276"/>
        <v>SMALL</v>
      </c>
      <c r="L2372" s="144" t="str" cm="1">
        <f t="array" ref="L2372">_xlfn.IFS(I2372&lt;=2,"SMALL",I2372&lt;=5,"MEDIUM",I2372&gt;5,"LARGE")</f>
        <v>SMALL</v>
      </c>
      <c r="M2372" s="144" t="str">
        <f t="shared" si="273"/>
        <v>YES</v>
      </c>
      <c r="N2372" s="374">
        <v>4.99</v>
      </c>
      <c r="O2372" s="374">
        <f t="shared" si="274"/>
        <v>5</v>
      </c>
      <c r="P2372" s="158" t="str" cm="1">
        <f t="array" ref="P2372">_xlfn.SWITCH(ROUND(N2372,0),5,"Excellent",4,"Good",3,"ok","Bad")</f>
        <v>Excellent</v>
      </c>
      <c r="Q2372" s="144">
        <v>104</v>
      </c>
      <c r="R2372" s="385">
        <v>42709</v>
      </c>
      <c r="S2372" s="385">
        <v>43905</v>
      </c>
      <c r="T2372" s="144">
        <v>2507</v>
      </c>
      <c r="U2372" s="144" t="s">
        <v>60</v>
      </c>
      <c r="V2372" s="144">
        <v>269</v>
      </c>
      <c r="W2372" s="144" t="str">
        <f t="shared" si="277"/>
        <v>Active</v>
      </c>
      <c r="X2372" s="144">
        <v>2507</v>
      </c>
      <c r="Y2372" s="157" t="s">
        <v>61</v>
      </c>
      <c r="Z2372" s="386">
        <v>0.67</v>
      </c>
      <c r="AA2372" s="386">
        <v>1</v>
      </c>
      <c r="AB2372" s="387" t="s">
        <v>62</v>
      </c>
      <c r="AC2372" s="157"/>
    </row>
    <row r="2373" spans="9:29">
      <c r="I2373" s="342">
        <v>4</v>
      </c>
      <c r="J2373" s="144" t="str">
        <f t="shared" si="275"/>
        <v>LARGE</v>
      </c>
      <c r="K2373" s="144" t="str">
        <f t="shared" si="276"/>
        <v>MEDIUM</v>
      </c>
      <c r="L2373" s="144" t="str" cm="1">
        <f t="array" ref="L2373">_xlfn.IFS(I2373&lt;=2,"SMALL",I2373&lt;=5,"MEDIUM",I2373&gt;5,"LARGE")</f>
        <v>MEDIUM</v>
      </c>
      <c r="M2373" s="144" t="str">
        <f t="shared" ref="M2373:M2436" si="278">IF(AND(N2373&gt;=4.8,Q2373&gt;100),"YES","NO")</f>
        <v>YES</v>
      </c>
      <c r="N2373" s="374">
        <v>4.99</v>
      </c>
      <c r="O2373" s="374">
        <f t="shared" ref="O2373:O2436" si="279">ROUND(N2373,0)</f>
        <v>5</v>
      </c>
      <c r="P2373" s="158" t="str" cm="1">
        <f t="array" ref="P2373">_xlfn.SWITCH(ROUND(N2373,0),5,"Excellent",4,"Good",3,"ok","Bad")</f>
        <v>Excellent</v>
      </c>
      <c r="Q2373" s="144">
        <v>102</v>
      </c>
      <c r="R2373" s="385">
        <v>42801</v>
      </c>
      <c r="S2373" s="385">
        <v>44041</v>
      </c>
      <c r="T2373" s="144">
        <v>2887</v>
      </c>
      <c r="U2373" s="144" t="s">
        <v>69</v>
      </c>
      <c r="V2373" s="144">
        <v>86</v>
      </c>
      <c r="W2373" s="144" t="str">
        <f t="shared" si="277"/>
        <v>Active</v>
      </c>
      <c r="X2373" s="144">
        <v>2887</v>
      </c>
      <c r="Y2373" s="157" t="s">
        <v>70</v>
      </c>
      <c r="Z2373" s="386">
        <v>1</v>
      </c>
      <c r="AA2373" s="386">
        <v>1</v>
      </c>
      <c r="AB2373" s="387" t="s">
        <v>62</v>
      </c>
      <c r="AC2373" s="157"/>
    </row>
    <row r="2374" spans="9:29">
      <c r="I2374" s="342">
        <v>2</v>
      </c>
      <c r="J2374" s="144" t="str">
        <f t="shared" ref="J2374:J2437" si="280">IF(I2374&lt;=2,"SMALL","LARGE")</f>
        <v>SMALL</v>
      </c>
      <c r="K2374" s="144" t="str">
        <f t="shared" ref="K2374:K2437" si="281">IF(I2374&lt;=2,"SMALL",IF(I2374&lt;=5,"MEDIUM","LARGE"))</f>
        <v>SMALL</v>
      </c>
      <c r="L2374" s="144" t="str" cm="1">
        <f t="array" ref="L2374">_xlfn.IFS(I2374&lt;=2,"SMALL",I2374&lt;=5,"MEDIUM",I2374&gt;5,"LARGE")</f>
        <v>SMALL</v>
      </c>
      <c r="M2374" s="144" t="str">
        <f t="shared" si="278"/>
        <v>NO</v>
      </c>
      <c r="N2374" s="374">
        <v>4.8899999999999997</v>
      </c>
      <c r="O2374" s="374">
        <f t="shared" si="279"/>
        <v>5</v>
      </c>
      <c r="P2374" s="158" t="str" cm="1">
        <f t="array" ref="P2374">_xlfn.SWITCH(ROUND(N2374,0),5,"Excellent",4,"Good",3,"ok","Bad")</f>
        <v>Excellent</v>
      </c>
      <c r="Q2374" s="144">
        <v>62</v>
      </c>
      <c r="R2374" s="385">
        <v>42736</v>
      </c>
      <c r="S2374" s="385">
        <v>43890</v>
      </c>
      <c r="T2374" s="144">
        <v>2953</v>
      </c>
      <c r="U2374" s="144" t="s">
        <v>60</v>
      </c>
      <c r="V2374" s="144">
        <v>365</v>
      </c>
      <c r="W2374" s="144" t="str">
        <f t="shared" ref="W2374:W2437" si="282">IF(NOT(V2374=0),"Active","Inactive")</f>
        <v>Active</v>
      </c>
      <c r="X2374" s="144">
        <v>2953</v>
      </c>
      <c r="Y2374" s="157" t="s">
        <v>70</v>
      </c>
      <c r="Z2374" s="386">
        <v>1</v>
      </c>
      <c r="AA2374" s="386">
        <v>1</v>
      </c>
      <c r="AB2374" s="387" t="s">
        <v>62</v>
      </c>
      <c r="AC2374" s="157"/>
    </row>
    <row r="2375" spans="9:29">
      <c r="I2375" s="342">
        <v>1</v>
      </c>
      <c r="J2375" s="144" t="str">
        <f t="shared" si="280"/>
        <v>SMALL</v>
      </c>
      <c r="K2375" s="144" t="str">
        <f t="shared" si="281"/>
        <v>SMALL</v>
      </c>
      <c r="L2375" s="144" t="str" cm="1">
        <f t="array" ref="L2375">_xlfn.IFS(I2375&lt;=2,"SMALL",I2375&lt;=5,"MEDIUM",I2375&gt;5,"LARGE")</f>
        <v>SMALL</v>
      </c>
      <c r="M2375" s="144" t="str">
        <f t="shared" si="278"/>
        <v>NO</v>
      </c>
      <c r="N2375" s="374">
        <v>4.8899999999999997</v>
      </c>
      <c r="O2375" s="374">
        <f t="shared" si="279"/>
        <v>5</v>
      </c>
      <c r="P2375" s="158" t="str" cm="1">
        <f t="array" ref="P2375">_xlfn.SWITCH(ROUND(N2375,0),5,"Excellent",4,"Good",3,"ok","Bad")</f>
        <v>Excellent</v>
      </c>
      <c r="Q2375" s="144">
        <v>75</v>
      </c>
      <c r="R2375" s="385">
        <v>42738</v>
      </c>
      <c r="S2375" s="385">
        <v>44024</v>
      </c>
      <c r="T2375" s="144">
        <v>2953</v>
      </c>
      <c r="U2375" s="144" t="s">
        <v>60</v>
      </c>
      <c r="V2375" s="144">
        <v>364</v>
      </c>
      <c r="W2375" s="144" t="str">
        <f t="shared" si="282"/>
        <v>Active</v>
      </c>
      <c r="X2375" s="144">
        <v>2953</v>
      </c>
      <c r="Y2375" s="157" t="s">
        <v>61</v>
      </c>
      <c r="Z2375" s="386">
        <v>0.8</v>
      </c>
      <c r="AA2375" s="386">
        <v>0.67</v>
      </c>
      <c r="AB2375" s="387" t="s">
        <v>65</v>
      </c>
      <c r="AC2375" s="157"/>
    </row>
    <row r="2376" spans="9:29">
      <c r="I2376" s="342">
        <v>4</v>
      </c>
      <c r="J2376" s="144" t="str">
        <f t="shared" si="280"/>
        <v>LARGE</v>
      </c>
      <c r="K2376" s="144" t="str">
        <f t="shared" si="281"/>
        <v>MEDIUM</v>
      </c>
      <c r="L2376" s="144" t="str" cm="1">
        <f t="array" ref="L2376">_xlfn.IFS(I2376&lt;=2,"SMALL",I2376&lt;=5,"MEDIUM",I2376&gt;5,"LARGE")</f>
        <v>MEDIUM</v>
      </c>
      <c r="M2376" s="144" t="str">
        <f t="shared" si="278"/>
        <v>NO</v>
      </c>
      <c r="N2376" s="374">
        <v>4.92</v>
      </c>
      <c r="O2376" s="374">
        <f t="shared" si="279"/>
        <v>5</v>
      </c>
      <c r="P2376" s="158" t="str" cm="1">
        <f t="array" ref="P2376">_xlfn.SWITCH(ROUND(N2376,0),5,"Excellent",4,"Good",3,"ok","Bad")</f>
        <v>Excellent</v>
      </c>
      <c r="Q2376" s="144">
        <v>87</v>
      </c>
      <c r="R2376" s="385">
        <v>42736</v>
      </c>
      <c r="S2376" s="385">
        <v>43742</v>
      </c>
      <c r="T2376" s="144">
        <v>2932</v>
      </c>
      <c r="U2376" s="144" t="s">
        <v>69</v>
      </c>
      <c r="V2376" s="144">
        <v>103</v>
      </c>
      <c r="W2376" s="144" t="str">
        <f t="shared" si="282"/>
        <v>Active</v>
      </c>
      <c r="X2376" s="144">
        <v>2932</v>
      </c>
      <c r="Y2376" s="157" t="s">
        <v>70</v>
      </c>
      <c r="Z2376" s="386">
        <v>1</v>
      </c>
      <c r="AA2376" s="386">
        <v>0.94</v>
      </c>
      <c r="AB2376" s="387" t="s">
        <v>62</v>
      </c>
      <c r="AC2376" s="157"/>
    </row>
    <row r="2377" spans="9:29">
      <c r="I2377" s="342">
        <v>2</v>
      </c>
      <c r="J2377" s="144" t="str">
        <f t="shared" si="280"/>
        <v>SMALL</v>
      </c>
      <c r="K2377" s="144" t="str">
        <f t="shared" si="281"/>
        <v>SMALL</v>
      </c>
      <c r="L2377" s="144" t="str" cm="1">
        <f t="array" ref="L2377">_xlfn.IFS(I2377&lt;=2,"SMALL",I2377&lt;=5,"MEDIUM",I2377&gt;5,"LARGE")</f>
        <v>SMALL</v>
      </c>
      <c r="M2377" s="144" t="str">
        <f t="shared" si="278"/>
        <v>NO</v>
      </c>
      <c r="N2377" s="374">
        <v>4.93</v>
      </c>
      <c r="O2377" s="374">
        <f t="shared" si="279"/>
        <v>5</v>
      </c>
      <c r="P2377" s="158" t="str" cm="1">
        <f t="array" ref="P2377">_xlfn.SWITCH(ROUND(N2377,0),5,"Excellent",4,"Good",3,"ok","Bad")</f>
        <v>Excellent</v>
      </c>
      <c r="Q2377" s="144">
        <v>27</v>
      </c>
      <c r="R2377" s="385">
        <v>42794</v>
      </c>
      <c r="S2377" s="385">
        <v>44024</v>
      </c>
      <c r="T2377" s="144">
        <v>832</v>
      </c>
      <c r="U2377" s="144" t="s">
        <v>60</v>
      </c>
      <c r="V2377" s="144">
        <v>15</v>
      </c>
      <c r="W2377" s="144" t="str">
        <f t="shared" si="282"/>
        <v>Active</v>
      </c>
      <c r="X2377" s="144">
        <v>832</v>
      </c>
      <c r="Y2377" s="157" t="s">
        <v>70</v>
      </c>
      <c r="Z2377" s="386">
        <v>1</v>
      </c>
      <c r="AA2377" s="386">
        <v>1</v>
      </c>
      <c r="AB2377" s="387" t="s">
        <v>62</v>
      </c>
      <c r="AC2377" s="157"/>
    </row>
    <row r="2378" spans="9:29">
      <c r="I2378" s="342">
        <v>6</v>
      </c>
      <c r="J2378" s="144" t="str">
        <f t="shared" si="280"/>
        <v>LARGE</v>
      </c>
      <c r="K2378" s="144" t="str">
        <f t="shared" si="281"/>
        <v>LARGE</v>
      </c>
      <c r="L2378" s="144" t="str" cm="1">
        <f t="array" ref="L2378">_xlfn.IFS(I2378&lt;=2,"SMALL",I2378&lt;=5,"MEDIUM",I2378&gt;5,"LARGE")</f>
        <v>LARGE</v>
      </c>
      <c r="M2378" s="144" t="str">
        <f t="shared" si="278"/>
        <v>YES</v>
      </c>
      <c r="N2378" s="374">
        <v>4.9000000000000004</v>
      </c>
      <c r="O2378" s="374">
        <f t="shared" si="279"/>
        <v>5</v>
      </c>
      <c r="P2378" s="158" t="str" cm="1">
        <f t="array" ref="P2378">_xlfn.SWITCH(ROUND(N2378,0),5,"Excellent",4,"Good",3,"ok","Bad")</f>
        <v>Excellent</v>
      </c>
      <c r="Q2378" s="144">
        <v>151</v>
      </c>
      <c r="R2378" s="385">
        <v>42731</v>
      </c>
      <c r="S2378" s="385">
        <v>43904</v>
      </c>
      <c r="T2378" s="144">
        <v>1989</v>
      </c>
      <c r="U2378" s="144" t="s">
        <v>69</v>
      </c>
      <c r="V2378" s="144">
        <v>73</v>
      </c>
      <c r="W2378" s="144" t="str">
        <f t="shared" si="282"/>
        <v>Active</v>
      </c>
      <c r="X2378" s="144">
        <v>1989</v>
      </c>
      <c r="Y2378" s="157" t="s">
        <v>70</v>
      </c>
      <c r="Z2378" s="386">
        <v>0.96</v>
      </c>
      <c r="AA2378" s="386">
        <v>0.96</v>
      </c>
      <c r="AB2378" s="387" t="s">
        <v>65</v>
      </c>
      <c r="AC2378" s="157"/>
    </row>
    <row r="2379" spans="9:29">
      <c r="I2379" s="342">
        <v>1</v>
      </c>
      <c r="J2379" s="144" t="str">
        <f t="shared" si="280"/>
        <v>SMALL</v>
      </c>
      <c r="K2379" s="144" t="str">
        <f t="shared" si="281"/>
        <v>SMALL</v>
      </c>
      <c r="L2379" s="144" t="str" cm="1">
        <f t="array" ref="L2379">_xlfn.IFS(I2379&lt;=2,"SMALL",I2379&lt;=5,"MEDIUM",I2379&gt;5,"LARGE")</f>
        <v>SMALL</v>
      </c>
      <c r="M2379" s="144" t="str">
        <f t="shared" si="278"/>
        <v>NO</v>
      </c>
      <c r="N2379" s="374">
        <v>5</v>
      </c>
      <c r="O2379" s="374">
        <f t="shared" si="279"/>
        <v>5</v>
      </c>
      <c r="P2379" s="158" t="str" cm="1">
        <f t="array" ref="P2379">_xlfn.SWITCH(ROUND(N2379,0),5,"Excellent",4,"Good",3,"ok","Bad")</f>
        <v>Excellent</v>
      </c>
      <c r="Q2379" s="144">
        <v>6</v>
      </c>
      <c r="R2379" s="385">
        <v>42737</v>
      </c>
      <c r="S2379" s="385">
        <v>43836</v>
      </c>
      <c r="T2379" s="144">
        <v>2859</v>
      </c>
      <c r="U2379" s="144" t="s">
        <v>60</v>
      </c>
      <c r="V2379" s="144">
        <v>62</v>
      </c>
      <c r="W2379" s="144" t="str">
        <f t="shared" si="282"/>
        <v>Active</v>
      </c>
      <c r="X2379" s="144">
        <v>2859</v>
      </c>
      <c r="Y2379" s="157" t="s">
        <v>70</v>
      </c>
      <c r="Z2379" s="386">
        <v>1</v>
      </c>
      <c r="AA2379" s="386">
        <v>1</v>
      </c>
      <c r="AB2379" s="387" t="s">
        <v>65</v>
      </c>
      <c r="AC2379" s="157"/>
    </row>
    <row r="2380" spans="9:29">
      <c r="I2380" s="342">
        <v>2</v>
      </c>
      <c r="J2380" s="144" t="str">
        <f t="shared" si="280"/>
        <v>SMALL</v>
      </c>
      <c r="K2380" s="144" t="str">
        <f t="shared" si="281"/>
        <v>SMALL</v>
      </c>
      <c r="L2380" s="144" t="str" cm="1">
        <f t="array" ref="L2380">_xlfn.IFS(I2380&lt;=2,"SMALL",I2380&lt;=5,"MEDIUM",I2380&gt;5,"LARGE")</f>
        <v>SMALL</v>
      </c>
      <c r="M2380" s="144" t="str">
        <f t="shared" si="278"/>
        <v>NO</v>
      </c>
      <c r="N2380" s="374">
        <v>4.91</v>
      </c>
      <c r="O2380" s="374">
        <f t="shared" si="279"/>
        <v>5</v>
      </c>
      <c r="P2380" s="158" t="str" cm="1">
        <f t="array" ref="P2380">_xlfn.SWITCH(ROUND(N2380,0),5,"Excellent",4,"Good",3,"ok","Bad")</f>
        <v>Excellent</v>
      </c>
      <c r="Q2380" s="144">
        <v>23</v>
      </c>
      <c r="R2380" s="385">
        <v>42708</v>
      </c>
      <c r="S2380" s="385">
        <v>43831</v>
      </c>
      <c r="T2380" s="144">
        <v>3076</v>
      </c>
      <c r="U2380" s="144" t="s">
        <v>69</v>
      </c>
      <c r="V2380" s="144">
        <v>0</v>
      </c>
      <c r="W2380" s="144" t="str">
        <f t="shared" si="282"/>
        <v>Inactive</v>
      </c>
      <c r="X2380" s="144">
        <v>3076</v>
      </c>
      <c r="Y2380" s="157" t="s">
        <v>64</v>
      </c>
      <c r="Z2380" s="386">
        <v>1</v>
      </c>
      <c r="AA2380" s="386">
        <v>0.93</v>
      </c>
      <c r="AB2380" s="387" t="s">
        <v>62</v>
      </c>
      <c r="AC2380" s="157"/>
    </row>
    <row r="2381" spans="9:29">
      <c r="I2381" s="342">
        <v>2</v>
      </c>
      <c r="J2381" s="144" t="str">
        <f t="shared" si="280"/>
        <v>SMALL</v>
      </c>
      <c r="K2381" s="144" t="str">
        <f t="shared" si="281"/>
        <v>SMALL</v>
      </c>
      <c r="L2381" s="144" t="str" cm="1">
        <f t="array" ref="L2381">_xlfn.IFS(I2381&lt;=2,"SMALL",I2381&lt;=5,"MEDIUM",I2381&gt;5,"LARGE")</f>
        <v>SMALL</v>
      </c>
      <c r="M2381" s="144" t="str">
        <f t="shared" si="278"/>
        <v>NO</v>
      </c>
      <c r="N2381" s="374">
        <v>5</v>
      </c>
      <c r="O2381" s="374">
        <f t="shared" si="279"/>
        <v>5</v>
      </c>
      <c r="P2381" s="158" t="str" cm="1">
        <f t="array" ref="P2381">_xlfn.SWITCH(ROUND(N2381,0),5,"Excellent",4,"Good",3,"ok","Bad")</f>
        <v>Excellent</v>
      </c>
      <c r="Q2381" s="144">
        <v>22</v>
      </c>
      <c r="R2381" s="385">
        <v>43058</v>
      </c>
      <c r="S2381" s="385">
        <v>43899</v>
      </c>
      <c r="T2381" s="144">
        <v>501</v>
      </c>
      <c r="U2381" s="144" t="s">
        <v>69</v>
      </c>
      <c r="V2381" s="144">
        <v>0</v>
      </c>
      <c r="W2381" s="144" t="str">
        <f t="shared" si="282"/>
        <v>Inactive</v>
      </c>
      <c r="X2381" s="144">
        <v>501</v>
      </c>
      <c r="Y2381" s="157" t="s">
        <v>70</v>
      </c>
      <c r="Z2381" s="386">
        <v>1</v>
      </c>
      <c r="AA2381" s="386">
        <v>0.88</v>
      </c>
      <c r="AB2381" s="387" t="s">
        <v>62</v>
      </c>
      <c r="AC2381" s="157"/>
    </row>
    <row r="2382" spans="9:29">
      <c r="I2382" s="342">
        <v>1</v>
      </c>
      <c r="J2382" s="144" t="str">
        <f t="shared" si="280"/>
        <v>SMALL</v>
      </c>
      <c r="K2382" s="144" t="str">
        <f t="shared" si="281"/>
        <v>SMALL</v>
      </c>
      <c r="L2382" s="144" t="str" cm="1">
        <f t="array" ref="L2382">_xlfn.IFS(I2382&lt;=2,"SMALL",I2382&lt;=5,"MEDIUM",I2382&gt;5,"LARGE")</f>
        <v>SMALL</v>
      </c>
      <c r="M2382" s="144" t="str">
        <f t="shared" si="278"/>
        <v>NO</v>
      </c>
      <c r="N2382" s="374">
        <v>4.9000000000000004</v>
      </c>
      <c r="O2382" s="374">
        <f t="shared" si="279"/>
        <v>5</v>
      </c>
      <c r="P2382" s="158" t="str" cm="1">
        <f t="array" ref="P2382">_xlfn.SWITCH(ROUND(N2382,0),5,"Excellent",4,"Good",3,"ok","Bad")</f>
        <v>Excellent</v>
      </c>
      <c r="Q2382" s="144">
        <v>92</v>
      </c>
      <c r="R2382" s="385">
        <v>42723</v>
      </c>
      <c r="S2382" s="385">
        <v>43890</v>
      </c>
      <c r="T2382" s="144">
        <v>1606</v>
      </c>
      <c r="U2382" s="144" t="s">
        <v>60</v>
      </c>
      <c r="V2382" s="144">
        <v>14</v>
      </c>
      <c r="W2382" s="144" t="str">
        <f t="shared" si="282"/>
        <v>Active</v>
      </c>
      <c r="X2382" s="144">
        <v>1606</v>
      </c>
      <c r="Y2382" s="157" t="s">
        <v>70</v>
      </c>
      <c r="Z2382" s="386">
        <v>1</v>
      </c>
      <c r="AA2382" s="386">
        <v>1</v>
      </c>
      <c r="AB2382" s="387" t="s">
        <v>65</v>
      </c>
      <c r="AC2382" s="157"/>
    </row>
    <row r="2383" spans="9:29">
      <c r="I2383" s="342">
        <v>2</v>
      </c>
      <c r="J2383" s="144" t="str">
        <f t="shared" si="280"/>
        <v>SMALL</v>
      </c>
      <c r="K2383" s="144" t="str">
        <f t="shared" si="281"/>
        <v>SMALL</v>
      </c>
      <c r="L2383" s="144" t="str" cm="1">
        <f t="array" ref="L2383">_xlfn.IFS(I2383&lt;=2,"SMALL",I2383&lt;=5,"MEDIUM",I2383&gt;5,"LARGE")</f>
        <v>SMALL</v>
      </c>
      <c r="M2383" s="144" t="str">
        <f t="shared" si="278"/>
        <v>NO</v>
      </c>
      <c r="N2383" s="374">
        <v>4.92</v>
      </c>
      <c r="O2383" s="374">
        <f t="shared" si="279"/>
        <v>5</v>
      </c>
      <c r="P2383" s="158" t="str" cm="1">
        <f t="array" ref="P2383">_xlfn.SWITCH(ROUND(N2383,0),5,"Excellent",4,"Good",3,"ok","Bad")</f>
        <v>Excellent</v>
      </c>
      <c r="Q2383" s="144">
        <v>25</v>
      </c>
      <c r="R2383" s="385">
        <v>43428</v>
      </c>
      <c r="S2383" s="385">
        <v>43832</v>
      </c>
      <c r="T2383" s="144">
        <v>2948</v>
      </c>
      <c r="U2383" s="144" t="s">
        <v>60</v>
      </c>
      <c r="V2383" s="144">
        <v>364</v>
      </c>
      <c r="W2383" s="144" t="str">
        <f t="shared" si="282"/>
        <v>Active</v>
      </c>
      <c r="X2383" s="144">
        <v>2948</v>
      </c>
      <c r="Y2383" s="157" t="s">
        <v>70</v>
      </c>
      <c r="Z2383" s="386">
        <v>1</v>
      </c>
      <c r="AA2383" s="386">
        <v>1</v>
      </c>
      <c r="AB2383" s="387" t="s">
        <v>62</v>
      </c>
      <c r="AC2383" s="157"/>
    </row>
    <row r="2384" spans="9:29">
      <c r="I2384" s="342">
        <v>3</v>
      </c>
      <c r="J2384" s="144" t="str">
        <f t="shared" si="280"/>
        <v>LARGE</v>
      </c>
      <c r="K2384" s="144" t="str">
        <f t="shared" si="281"/>
        <v>MEDIUM</v>
      </c>
      <c r="L2384" s="144" t="str" cm="1">
        <f t="array" ref="L2384">_xlfn.IFS(I2384&lt;=2,"SMALL",I2384&lt;=5,"MEDIUM",I2384&gt;5,"LARGE")</f>
        <v>MEDIUM</v>
      </c>
      <c r="M2384" s="144" t="str">
        <f t="shared" si="278"/>
        <v>NO</v>
      </c>
      <c r="N2384" s="374">
        <v>4.68</v>
      </c>
      <c r="O2384" s="374">
        <f t="shared" si="279"/>
        <v>5</v>
      </c>
      <c r="P2384" s="158" t="str" cm="1">
        <f t="array" ref="P2384">_xlfn.SWITCH(ROUND(N2384,0),5,"Excellent",4,"Good",3,"ok","Bad")</f>
        <v>Excellent</v>
      </c>
      <c r="Q2384" s="144">
        <v>40</v>
      </c>
      <c r="R2384" s="385">
        <v>42722</v>
      </c>
      <c r="S2384" s="385">
        <v>43832</v>
      </c>
      <c r="T2384" s="144">
        <v>2927</v>
      </c>
      <c r="U2384" s="144" t="s">
        <v>73</v>
      </c>
      <c r="V2384" s="144">
        <v>224</v>
      </c>
      <c r="W2384" s="144" t="str">
        <f t="shared" si="282"/>
        <v>Active</v>
      </c>
      <c r="X2384" s="144">
        <v>2927</v>
      </c>
      <c r="Y2384" s="157" t="s">
        <v>64</v>
      </c>
      <c r="Z2384" s="386">
        <v>0.67</v>
      </c>
      <c r="AA2384" s="386">
        <v>0</v>
      </c>
      <c r="AB2384" s="387" t="s">
        <v>65</v>
      </c>
      <c r="AC2384" s="157"/>
    </row>
    <row r="2385" spans="9:29">
      <c r="I2385" s="342">
        <v>1</v>
      </c>
      <c r="J2385" s="144" t="str">
        <f t="shared" si="280"/>
        <v>SMALL</v>
      </c>
      <c r="K2385" s="144" t="str">
        <f t="shared" si="281"/>
        <v>SMALL</v>
      </c>
      <c r="L2385" s="144" t="str" cm="1">
        <f t="array" ref="L2385">_xlfn.IFS(I2385&lt;=2,"SMALL",I2385&lt;=5,"MEDIUM",I2385&gt;5,"LARGE")</f>
        <v>SMALL</v>
      </c>
      <c r="M2385" s="144" t="str">
        <f t="shared" si="278"/>
        <v>NO</v>
      </c>
      <c r="N2385" s="374">
        <v>4.75</v>
      </c>
      <c r="O2385" s="374">
        <f t="shared" si="279"/>
        <v>5</v>
      </c>
      <c r="P2385" s="158" t="str" cm="1">
        <f t="array" ref="P2385">_xlfn.SWITCH(ROUND(N2385,0),5,"Excellent",4,"Good",3,"ok","Bad")</f>
        <v>Excellent</v>
      </c>
      <c r="Q2385" s="144">
        <v>4</v>
      </c>
      <c r="R2385" s="385">
        <v>42770</v>
      </c>
      <c r="S2385" s="385">
        <v>43109</v>
      </c>
      <c r="T2385" s="144">
        <v>2614</v>
      </c>
      <c r="U2385" s="144" t="s">
        <v>69</v>
      </c>
      <c r="V2385" s="144">
        <v>180</v>
      </c>
      <c r="W2385" s="144" t="str">
        <f t="shared" si="282"/>
        <v>Active</v>
      </c>
      <c r="X2385" s="144">
        <v>2614</v>
      </c>
      <c r="Y2385" s="157" t="s">
        <v>64</v>
      </c>
      <c r="Z2385" s="386">
        <v>0.88</v>
      </c>
      <c r="AA2385" s="386">
        <v>0.99</v>
      </c>
      <c r="AB2385" s="387" t="s">
        <v>65</v>
      </c>
      <c r="AC2385" s="157"/>
    </row>
    <row r="2386" spans="9:29">
      <c r="I2386" s="342">
        <v>4</v>
      </c>
      <c r="J2386" s="144" t="str">
        <f t="shared" si="280"/>
        <v>LARGE</v>
      </c>
      <c r="K2386" s="144" t="str">
        <f t="shared" si="281"/>
        <v>MEDIUM</v>
      </c>
      <c r="L2386" s="144" t="str" cm="1">
        <f t="array" ref="L2386">_xlfn.IFS(I2386&lt;=2,"SMALL",I2386&lt;=5,"MEDIUM",I2386&gt;5,"LARGE")</f>
        <v>MEDIUM</v>
      </c>
      <c r="M2386" s="144" t="str">
        <f t="shared" si="278"/>
        <v>NO</v>
      </c>
      <c r="N2386" s="374">
        <v>4.68</v>
      </c>
      <c r="O2386" s="374">
        <f t="shared" si="279"/>
        <v>5</v>
      </c>
      <c r="P2386" s="158" t="str" cm="1">
        <f t="array" ref="P2386">_xlfn.SWITCH(ROUND(N2386,0),5,"Excellent",4,"Good",3,"ok","Bad")</f>
        <v>Excellent</v>
      </c>
      <c r="Q2386" s="144">
        <v>257</v>
      </c>
      <c r="R2386" s="385">
        <v>42729</v>
      </c>
      <c r="S2386" s="385">
        <v>43906</v>
      </c>
      <c r="T2386" s="144">
        <v>3080</v>
      </c>
      <c r="U2386" s="144" t="s">
        <v>69</v>
      </c>
      <c r="V2386" s="144">
        <v>47</v>
      </c>
      <c r="W2386" s="144" t="str">
        <f t="shared" si="282"/>
        <v>Active</v>
      </c>
      <c r="X2386" s="144">
        <v>3080</v>
      </c>
      <c r="Y2386" s="157" t="s">
        <v>122</v>
      </c>
      <c r="Z2386" s="386">
        <v>0</v>
      </c>
      <c r="AA2386" s="386">
        <v>1</v>
      </c>
      <c r="AB2386" s="387" t="s">
        <v>65</v>
      </c>
      <c r="AC2386" s="157"/>
    </row>
    <row r="2387" spans="9:29">
      <c r="I2387" s="342">
        <v>3</v>
      </c>
      <c r="J2387" s="144" t="str">
        <f t="shared" si="280"/>
        <v>LARGE</v>
      </c>
      <c r="K2387" s="144" t="str">
        <f t="shared" si="281"/>
        <v>MEDIUM</v>
      </c>
      <c r="L2387" s="144" t="str" cm="1">
        <f t="array" ref="L2387">_xlfn.IFS(I2387&lt;=2,"SMALL",I2387&lt;=5,"MEDIUM",I2387&gt;5,"LARGE")</f>
        <v>MEDIUM</v>
      </c>
      <c r="M2387" s="144" t="str">
        <f t="shared" si="278"/>
        <v>NO</v>
      </c>
      <c r="N2387" s="374">
        <v>4.82</v>
      </c>
      <c r="O2387" s="374">
        <f t="shared" si="279"/>
        <v>5</v>
      </c>
      <c r="P2387" s="158" t="str" cm="1">
        <f t="array" ref="P2387">_xlfn.SWITCH(ROUND(N2387,0),5,"Excellent",4,"Good",3,"ok","Bad")</f>
        <v>Excellent</v>
      </c>
      <c r="Q2387" s="144">
        <v>67</v>
      </c>
      <c r="R2387" s="385">
        <v>42867</v>
      </c>
      <c r="S2387" s="385">
        <v>43902</v>
      </c>
      <c r="T2387" s="144">
        <v>2925</v>
      </c>
      <c r="U2387" s="144" t="s">
        <v>69</v>
      </c>
      <c r="V2387" s="144">
        <v>350</v>
      </c>
      <c r="W2387" s="144" t="str">
        <f t="shared" si="282"/>
        <v>Active</v>
      </c>
      <c r="X2387" s="144">
        <v>2925</v>
      </c>
      <c r="Y2387" s="157" t="s">
        <v>70</v>
      </c>
      <c r="Z2387" s="386">
        <v>1</v>
      </c>
      <c r="AA2387" s="386">
        <v>1</v>
      </c>
      <c r="AB2387" s="387" t="s">
        <v>65</v>
      </c>
      <c r="AC2387" s="157"/>
    </row>
    <row r="2388" spans="9:29">
      <c r="I2388" s="342">
        <v>3</v>
      </c>
      <c r="J2388" s="144" t="str">
        <f t="shared" si="280"/>
        <v>LARGE</v>
      </c>
      <c r="K2388" s="144" t="str">
        <f t="shared" si="281"/>
        <v>MEDIUM</v>
      </c>
      <c r="L2388" s="144" t="str" cm="1">
        <f t="array" ref="L2388">_xlfn.IFS(I2388&lt;=2,"SMALL",I2388&lt;=5,"MEDIUM",I2388&gt;5,"LARGE")</f>
        <v>MEDIUM</v>
      </c>
      <c r="M2388" s="144" t="str">
        <f t="shared" si="278"/>
        <v>NO</v>
      </c>
      <c r="N2388" s="374">
        <v>4.6399999999999997</v>
      </c>
      <c r="O2388" s="374">
        <f t="shared" si="279"/>
        <v>5</v>
      </c>
      <c r="P2388" s="158" t="str" cm="1">
        <f t="array" ref="P2388">_xlfn.SWITCH(ROUND(N2388,0),5,"Excellent",4,"Good",3,"ok","Bad")</f>
        <v>Excellent</v>
      </c>
      <c r="Q2388" s="144">
        <v>11</v>
      </c>
      <c r="R2388" s="385">
        <v>42827</v>
      </c>
      <c r="S2388" s="385">
        <v>43834</v>
      </c>
      <c r="T2388" s="144">
        <v>29</v>
      </c>
      <c r="U2388" s="144" t="s">
        <v>69</v>
      </c>
      <c r="V2388" s="144">
        <v>0</v>
      </c>
      <c r="W2388" s="144" t="str">
        <f t="shared" si="282"/>
        <v>Inactive</v>
      </c>
      <c r="X2388" s="144">
        <v>29</v>
      </c>
      <c r="Y2388" s="157" t="s">
        <v>70</v>
      </c>
      <c r="Z2388" s="386">
        <v>0.89</v>
      </c>
      <c r="AA2388" s="386">
        <v>0.91</v>
      </c>
      <c r="AB2388" s="387" t="s">
        <v>65</v>
      </c>
      <c r="AC2388" s="157"/>
    </row>
    <row r="2389" spans="9:29">
      <c r="I2389" s="342">
        <v>2</v>
      </c>
      <c r="J2389" s="144" t="str">
        <f t="shared" si="280"/>
        <v>SMALL</v>
      </c>
      <c r="K2389" s="144" t="str">
        <f t="shared" si="281"/>
        <v>SMALL</v>
      </c>
      <c r="L2389" s="144" t="str" cm="1">
        <f t="array" ref="L2389">_xlfn.IFS(I2389&lt;=2,"SMALL",I2389&lt;=5,"MEDIUM",I2389&gt;5,"LARGE")</f>
        <v>SMALL</v>
      </c>
      <c r="M2389" s="144" t="str">
        <f t="shared" si="278"/>
        <v>NO</v>
      </c>
      <c r="N2389" s="374">
        <v>4.99</v>
      </c>
      <c r="O2389" s="374">
        <f t="shared" si="279"/>
        <v>5</v>
      </c>
      <c r="P2389" s="158" t="str" cm="1">
        <f t="array" ref="P2389">_xlfn.SWITCH(ROUND(N2389,0),5,"Excellent",4,"Good",3,"ok","Bad")</f>
        <v>Excellent</v>
      </c>
      <c r="Q2389" s="144">
        <v>68</v>
      </c>
      <c r="R2389" s="385">
        <v>42739</v>
      </c>
      <c r="S2389" s="385">
        <v>43805</v>
      </c>
      <c r="T2389" s="144">
        <v>3083</v>
      </c>
      <c r="U2389" s="144" t="s">
        <v>60</v>
      </c>
      <c r="V2389" s="144">
        <v>364</v>
      </c>
      <c r="W2389" s="144" t="str">
        <f t="shared" si="282"/>
        <v>Active</v>
      </c>
      <c r="X2389" s="144">
        <v>3083</v>
      </c>
      <c r="Y2389" s="157" t="s">
        <v>70</v>
      </c>
      <c r="Z2389" s="386">
        <v>1</v>
      </c>
      <c r="AA2389" s="386">
        <v>1</v>
      </c>
      <c r="AB2389" s="387" t="s">
        <v>62</v>
      </c>
      <c r="AC2389" s="157"/>
    </row>
    <row r="2390" spans="9:29">
      <c r="I2390" s="342">
        <v>5</v>
      </c>
      <c r="J2390" s="144" t="str">
        <f t="shared" si="280"/>
        <v>LARGE</v>
      </c>
      <c r="K2390" s="144" t="str">
        <f t="shared" si="281"/>
        <v>MEDIUM</v>
      </c>
      <c r="L2390" s="144" t="str" cm="1">
        <f t="array" ref="L2390">_xlfn.IFS(I2390&lt;=2,"SMALL",I2390&lt;=5,"MEDIUM",I2390&gt;5,"LARGE")</f>
        <v>MEDIUM</v>
      </c>
      <c r="M2390" s="144" t="str">
        <f t="shared" si="278"/>
        <v>NO</v>
      </c>
      <c r="N2390" s="374">
        <v>4.45</v>
      </c>
      <c r="O2390" s="374">
        <f t="shared" si="279"/>
        <v>4</v>
      </c>
      <c r="P2390" s="158" t="str" cm="1">
        <f t="array" ref="P2390">_xlfn.SWITCH(ROUND(N2390,0),5,"Excellent",4,"Good",3,"ok","Bad")</f>
        <v>Good</v>
      </c>
      <c r="Q2390" s="144">
        <v>53</v>
      </c>
      <c r="R2390" s="385">
        <v>42946</v>
      </c>
      <c r="S2390" s="385">
        <v>44026</v>
      </c>
      <c r="T2390" s="144">
        <v>2893</v>
      </c>
      <c r="U2390" s="144" t="s">
        <v>69</v>
      </c>
      <c r="V2390" s="144">
        <v>350</v>
      </c>
      <c r="W2390" s="144" t="str">
        <f t="shared" si="282"/>
        <v>Active</v>
      </c>
      <c r="X2390" s="144">
        <v>2893</v>
      </c>
      <c r="Y2390" s="157" t="s">
        <v>70</v>
      </c>
      <c r="Z2390" s="386">
        <v>1</v>
      </c>
      <c r="AA2390" s="386">
        <v>1</v>
      </c>
      <c r="AB2390" s="387" t="s">
        <v>65</v>
      </c>
      <c r="AC2390" s="157"/>
    </row>
    <row r="2391" spans="9:29">
      <c r="I2391" s="342">
        <v>1</v>
      </c>
      <c r="J2391" s="144" t="str">
        <f t="shared" si="280"/>
        <v>SMALL</v>
      </c>
      <c r="K2391" s="144" t="str">
        <f t="shared" si="281"/>
        <v>SMALL</v>
      </c>
      <c r="L2391" s="144" t="str" cm="1">
        <f t="array" ref="L2391">_xlfn.IFS(I2391&lt;=2,"SMALL",I2391&lt;=5,"MEDIUM",I2391&gt;5,"LARGE")</f>
        <v>SMALL</v>
      </c>
      <c r="M2391" s="144" t="str">
        <f t="shared" si="278"/>
        <v>NO</v>
      </c>
      <c r="N2391" s="374">
        <v>4.8899999999999997</v>
      </c>
      <c r="O2391" s="374">
        <f t="shared" si="279"/>
        <v>5</v>
      </c>
      <c r="P2391" s="158" t="str" cm="1">
        <f t="array" ref="P2391">_xlfn.SWITCH(ROUND(N2391,0),5,"Excellent",4,"Good",3,"ok","Bad")</f>
        <v>Excellent</v>
      </c>
      <c r="Q2391" s="144">
        <v>9</v>
      </c>
      <c r="R2391" s="385">
        <v>42886</v>
      </c>
      <c r="S2391" s="385">
        <v>43769</v>
      </c>
      <c r="T2391" s="144">
        <v>865</v>
      </c>
      <c r="U2391" s="144" t="s">
        <v>60</v>
      </c>
      <c r="V2391" s="144">
        <v>365</v>
      </c>
      <c r="W2391" s="144" t="str">
        <f t="shared" si="282"/>
        <v>Active</v>
      </c>
      <c r="X2391" s="144">
        <v>865</v>
      </c>
      <c r="Y2391" s="157" t="s">
        <v>70</v>
      </c>
      <c r="Z2391" s="386">
        <v>1</v>
      </c>
      <c r="AA2391" s="386">
        <v>0.96</v>
      </c>
      <c r="AB2391" s="387" t="s">
        <v>62</v>
      </c>
      <c r="AC2391" s="157"/>
    </row>
    <row r="2392" spans="9:29">
      <c r="I2392" s="342">
        <v>1</v>
      </c>
      <c r="J2392" s="144" t="str">
        <f t="shared" si="280"/>
        <v>SMALL</v>
      </c>
      <c r="K2392" s="144" t="str">
        <f t="shared" si="281"/>
        <v>SMALL</v>
      </c>
      <c r="L2392" s="144" t="str" cm="1">
        <f t="array" ref="L2392">_xlfn.IFS(I2392&lt;=2,"SMALL",I2392&lt;=5,"MEDIUM",I2392&gt;5,"LARGE")</f>
        <v>SMALL</v>
      </c>
      <c r="M2392" s="144" t="str">
        <f t="shared" si="278"/>
        <v>NO</v>
      </c>
      <c r="N2392" s="374">
        <v>4.63</v>
      </c>
      <c r="O2392" s="374">
        <f t="shared" si="279"/>
        <v>5</v>
      </c>
      <c r="P2392" s="158" t="str" cm="1">
        <f t="array" ref="P2392">_xlfn.SWITCH(ROUND(N2392,0),5,"Excellent",4,"Good",3,"ok","Bad")</f>
        <v>Excellent</v>
      </c>
      <c r="Q2392" s="144">
        <v>8</v>
      </c>
      <c r="R2392" s="385">
        <v>43527</v>
      </c>
      <c r="S2392" s="385">
        <v>43678</v>
      </c>
      <c r="T2392" s="144">
        <v>1981</v>
      </c>
      <c r="U2392" s="144" t="s">
        <v>60</v>
      </c>
      <c r="V2392" s="144">
        <v>0</v>
      </c>
      <c r="W2392" s="144" t="str">
        <f t="shared" si="282"/>
        <v>Inactive</v>
      </c>
      <c r="X2392" s="144">
        <v>1981</v>
      </c>
      <c r="Y2392" s="157" t="s">
        <v>70</v>
      </c>
      <c r="Z2392" s="386">
        <v>0.67</v>
      </c>
      <c r="AA2392" s="386">
        <v>1</v>
      </c>
      <c r="AB2392" s="387" t="s">
        <v>65</v>
      </c>
      <c r="AC2392" s="157"/>
    </row>
    <row r="2393" spans="9:29">
      <c r="I2393" s="342">
        <v>2</v>
      </c>
      <c r="J2393" s="144" t="str">
        <f t="shared" si="280"/>
        <v>SMALL</v>
      </c>
      <c r="K2393" s="144" t="str">
        <f t="shared" si="281"/>
        <v>SMALL</v>
      </c>
      <c r="L2393" s="144" t="str" cm="1">
        <f t="array" ref="L2393">_xlfn.IFS(I2393&lt;=2,"SMALL",I2393&lt;=5,"MEDIUM",I2393&gt;5,"LARGE")</f>
        <v>SMALL</v>
      </c>
      <c r="M2393" s="144" t="str">
        <f t="shared" si="278"/>
        <v>NO</v>
      </c>
      <c r="N2393" s="374">
        <v>4.9000000000000004</v>
      </c>
      <c r="O2393" s="374">
        <f t="shared" si="279"/>
        <v>5</v>
      </c>
      <c r="P2393" s="158" t="str" cm="1">
        <f t="array" ref="P2393">_xlfn.SWITCH(ROUND(N2393,0),5,"Excellent",4,"Good",3,"ok","Bad")</f>
        <v>Excellent</v>
      </c>
      <c r="Q2393" s="144">
        <v>99</v>
      </c>
      <c r="R2393" s="385">
        <v>42734</v>
      </c>
      <c r="S2393" s="385">
        <v>43891</v>
      </c>
      <c r="T2393" s="144">
        <v>990</v>
      </c>
      <c r="U2393" s="144" t="s">
        <v>60</v>
      </c>
      <c r="V2393" s="144">
        <v>0</v>
      </c>
      <c r="W2393" s="144" t="str">
        <f t="shared" si="282"/>
        <v>Inactive</v>
      </c>
      <c r="X2393" s="144">
        <v>990</v>
      </c>
      <c r="Y2393" s="157" t="s">
        <v>64</v>
      </c>
      <c r="Z2393" s="386">
        <v>0.7</v>
      </c>
      <c r="AA2393" s="386">
        <v>0.54</v>
      </c>
      <c r="AB2393" s="387" t="s">
        <v>65</v>
      </c>
      <c r="AC2393" s="157"/>
    </row>
    <row r="2394" spans="9:29">
      <c r="I2394" s="342">
        <v>2</v>
      </c>
      <c r="J2394" s="144" t="str">
        <f t="shared" si="280"/>
        <v>SMALL</v>
      </c>
      <c r="K2394" s="144" t="str">
        <f t="shared" si="281"/>
        <v>SMALL</v>
      </c>
      <c r="L2394" s="144" t="str" cm="1">
        <f t="array" ref="L2394">_xlfn.IFS(I2394&lt;=2,"SMALL",I2394&lt;=5,"MEDIUM",I2394&gt;5,"LARGE")</f>
        <v>SMALL</v>
      </c>
      <c r="M2394" s="144" t="str">
        <f t="shared" si="278"/>
        <v>NO</v>
      </c>
      <c r="N2394" s="374">
        <v>4.42</v>
      </c>
      <c r="O2394" s="374">
        <f t="shared" si="279"/>
        <v>4</v>
      </c>
      <c r="P2394" s="158" t="str" cm="1">
        <f t="array" ref="P2394">_xlfn.SWITCH(ROUND(N2394,0),5,"Excellent",4,"Good",3,"ok","Bad")</f>
        <v>Good</v>
      </c>
      <c r="Q2394" s="144">
        <v>43</v>
      </c>
      <c r="R2394" s="385">
        <v>42715</v>
      </c>
      <c r="S2394" s="385">
        <v>43882</v>
      </c>
      <c r="T2394" s="144">
        <v>2844</v>
      </c>
      <c r="U2394" s="144" t="s">
        <v>60</v>
      </c>
      <c r="V2394" s="144">
        <v>0</v>
      </c>
      <c r="W2394" s="144" t="str">
        <f t="shared" si="282"/>
        <v>Inactive</v>
      </c>
      <c r="X2394" s="144">
        <v>2844</v>
      </c>
      <c r="Y2394" s="157" t="s">
        <v>61</v>
      </c>
      <c r="Z2394" s="386">
        <v>0.8</v>
      </c>
      <c r="AA2394" s="386">
        <v>0.97</v>
      </c>
      <c r="AB2394" s="387" t="s">
        <v>62</v>
      </c>
      <c r="AC2394" s="157"/>
    </row>
    <row r="2395" spans="9:29">
      <c r="I2395" s="342">
        <v>2</v>
      </c>
      <c r="J2395" s="144" t="str">
        <f t="shared" si="280"/>
        <v>SMALL</v>
      </c>
      <c r="K2395" s="144" t="str">
        <f t="shared" si="281"/>
        <v>SMALL</v>
      </c>
      <c r="L2395" s="144" t="str" cm="1">
        <f t="array" ref="L2395">_xlfn.IFS(I2395&lt;=2,"SMALL",I2395&lt;=5,"MEDIUM",I2395&gt;5,"LARGE")</f>
        <v>SMALL</v>
      </c>
      <c r="M2395" s="144" t="str">
        <f t="shared" si="278"/>
        <v>NO</v>
      </c>
      <c r="N2395" s="374">
        <v>4.92</v>
      </c>
      <c r="O2395" s="374">
        <f t="shared" si="279"/>
        <v>5</v>
      </c>
      <c r="P2395" s="158" t="str" cm="1">
        <f t="array" ref="P2395">_xlfn.SWITCH(ROUND(N2395,0),5,"Excellent",4,"Good",3,"ok","Bad")</f>
        <v>Excellent</v>
      </c>
      <c r="Q2395" s="144">
        <v>25</v>
      </c>
      <c r="R2395" s="385">
        <v>42729</v>
      </c>
      <c r="S2395" s="385">
        <v>43826</v>
      </c>
      <c r="T2395" s="144">
        <v>2835</v>
      </c>
      <c r="U2395" s="144" t="s">
        <v>69</v>
      </c>
      <c r="V2395" s="144">
        <v>0</v>
      </c>
      <c r="W2395" s="144" t="str">
        <f t="shared" si="282"/>
        <v>Inactive</v>
      </c>
      <c r="X2395" s="144">
        <v>2835</v>
      </c>
      <c r="Y2395" s="157" t="s">
        <v>70</v>
      </c>
      <c r="Z2395" s="386">
        <v>1</v>
      </c>
      <c r="AA2395" s="386">
        <v>0.96</v>
      </c>
      <c r="AB2395" s="387" t="s">
        <v>62</v>
      </c>
      <c r="AC2395" s="157"/>
    </row>
    <row r="2396" spans="9:29">
      <c r="I2396" s="342">
        <v>2</v>
      </c>
      <c r="J2396" s="144" t="str">
        <f t="shared" si="280"/>
        <v>SMALL</v>
      </c>
      <c r="K2396" s="144" t="str">
        <f t="shared" si="281"/>
        <v>SMALL</v>
      </c>
      <c r="L2396" s="144" t="str" cm="1">
        <f t="array" ref="L2396">_xlfn.IFS(I2396&lt;=2,"SMALL",I2396&lt;=5,"MEDIUM",I2396&gt;5,"LARGE")</f>
        <v>SMALL</v>
      </c>
      <c r="M2396" s="144" t="str">
        <f t="shared" si="278"/>
        <v>YES</v>
      </c>
      <c r="N2396" s="374">
        <v>4.99</v>
      </c>
      <c r="O2396" s="374">
        <f t="shared" si="279"/>
        <v>5</v>
      </c>
      <c r="P2396" s="158" t="str" cm="1">
        <f t="array" ref="P2396">_xlfn.SWITCH(ROUND(N2396,0),5,"Excellent",4,"Good",3,"ok","Bad")</f>
        <v>Excellent</v>
      </c>
      <c r="Q2396" s="144">
        <v>159</v>
      </c>
      <c r="R2396" s="385">
        <v>42712</v>
      </c>
      <c r="S2396" s="385">
        <v>43901</v>
      </c>
      <c r="T2396" s="144">
        <v>3062</v>
      </c>
      <c r="U2396" s="144" t="s">
        <v>60</v>
      </c>
      <c r="V2396" s="144">
        <v>239</v>
      </c>
      <c r="W2396" s="144" t="str">
        <f t="shared" si="282"/>
        <v>Active</v>
      </c>
      <c r="X2396" s="144">
        <v>3062</v>
      </c>
      <c r="Y2396" s="157" t="s">
        <v>70</v>
      </c>
      <c r="Z2396" s="386">
        <v>1</v>
      </c>
      <c r="AA2396" s="386">
        <v>0.95</v>
      </c>
      <c r="AB2396" s="387" t="s">
        <v>65</v>
      </c>
      <c r="AC2396" s="157"/>
    </row>
    <row r="2397" spans="9:29">
      <c r="I2397" s="342">
        <v>2</v>
      </c>
      <c r="J2397" s="144" t="str">
        <f t="shared" si="280"/>
        <v>SMALL</v>
      </c>
      <c r="K2397" s="144" t="str">
        <f t="shared" si="281"/>
        <v>SMALL</v>
      </c>
      <c r="L2397" s="144" t="str" cm="1">
        <f t="array" ref="L2397">_xlfn.IFS(I2397&lt;=2,"SMALL",I2397&lt;=5,"MEDIUM",I2397&gt;5,"LARGE")</f>
        <v>SMALL</v>
      </c>
      <c r="M2397" s="144" t="str">
        <f t="shared" si="278"/>
        <v>NO</v>
      </c>
      <c r="N2397" s="374">
        <v>4.91</v>
      </c>
      <c r="O2397" s="374">
        <f t="shared" si="279"/>
        <v>5</v>
      </c>
      <c r="P2397" s="158" t="str" cm="1">
        <f t="array" ref="P2397">_xlfn.SWITCH(ROUND(N2397,0),5,"Excellent",4,"Good",3,"ok","Bad")</f>
        <v>Excellent</v>
      </c>
      <c r="Q2397" s="144">
        <v>58</v>
      </c>
      <c r="R2397" s="385">
        <v>42995</v>
      </c>
      <c r="S2397" s="385">
        <v>44051</v>
      </c>
      <c r="T2397" s="144">
        <v>2992</v>
      </c>
      <c r="U2397" s="144" t="s">
        <v>69</v>
      </c>
      <c r="V2397" s="144">
        <v>361</v>
      </c>
      <c r="W2397" s="144" t="str">
        <f t="shared" si="282"/>
        <v>Active</v>
      </c>
      <c r="X2397" s="144">
        <v>2992</v>
      </c>
      <c r="Y2397" s="157" t="s">
        <v>64</v>
      </c>
      <c r="Z2397" s="386">
        <v>0.5</v>
      </c>
      <c r="AA2397" s="386">
        <v>0.73</v>
      </c>
      <c r="AB2397" s="387" t="s">
        <v>65</v>
      </c>
      <c r="AC2397" s="157"/>
    </row>
    <row r="2398" spans="9:29">
      <c r="I2398" s="342">
        <v>2</v>
      </c>
      <c r="J2398" s="144" t="str">
        <f t="shared" si="280"/>
        <v>SMALL</v>
      </c>
      <c r="K2398" s="144" t="str">
        <f t="shared" si="281"/>
        <v>SMALL</v>
      </c>
      <c r="L2398" s="144" t="str" cm="1">
        <f t="array" ref="L2398">_xlfn.IFS(I2398&lt;=2,"SMALL",I2398&lt;=5,"MEDIUM",I2398&gt;5,"LARGE")</f>
        <v>SMALL</v>
      </c>
      <c r="M2398" s="144" t="str">
        <f t="shared" si="278"/>
        <v>YES</v>
      </c>
      <c r="N2398" s="374">
        <v>4.8899999999999997</v>
      </c>
      <c r="O2398" s="374">
        <f t="shared" si="279"/>
        <v>5</v>
      </c>
      <c r="P2398" s="158" t="str" cm="1">
        <f t="array" ref="P2398">_xlfn.SWITCH(ROUND(N2398,0),5,"Excellent",4,"Good",3,"ok","Bad")</f>
        <v>Excellent</v>
      </c>
      <c r="Q2398" s="144">
        <v>295</v>
      </c>
      <c r="R2398" s="385">
        <v>42707</v>
      </c>
      <c r="S2398" s="385">
        <v>44036</v>
      </c>
      <c r="T2398" s="144">
        <v>413</v>
      </c>
      <c r="U2398" s="144" t="s">
        <v>60</v>
      </c>
      <c r="V2398" s="144">
        <v>363</v>
      </c>
      <c r="W2398" s="144" t="str">
        <f t="shared" si="282"/>
        <v>Active</v>
      </c>
      <c r="X2398" s="144">
        <v>413</v>
      </c>
      <c r="Y2398" s="157" t="s">
        <v>61</v>
      </c>
      <c r="Z2398" s="386">
        <v>1</v>
      </c>
      <c r="AA2398" s="386">
        <v>0.86</v>
      </c>
      <c r="AB2398" s="387" t="s">
        <v>65</v>
      </c>
      <c r="AC2398" s="157"/>
    </row>
    <row r="2399" spans="9:29">
      <c r="I2399" s="342">
        <v>2</v>
      </c>
      <c r="J2399" s="144" t="str">
        <f t="shared" si="280"/>
        <v>SMALL</v>
      </c>
      <c r="K2399" s="144" t="str">
        <f t="shared" si="281"/>
        <v>SMALL</v>
      </c>
      <c r="L2399" s="144" t="str" cm="1">
        <f t="array" ref="L2399">_xlfn.IFS(I2399&lt;=2,"SMALL",I2399&lt;=5,"MEDIUM",I2399&gt;5,"LARGE")</f>
        <v>SMALL</v>
      </c>
      <c r="M2399" s="144" t="str">
        <f t="shared" si="278"/>
        <v>NO</v>
      </c>
      <c r="N2399" s="374">
        <v>4.51</v>
      </c>
      <c r="O2399" s="374">
        <f t="shared" si="279"/>
        <v>5</v>
      </c>
      <c r="P2399" s="158" t="str" cm="1">
        <f t="array" ref="P2399">_xlfn.SWITCH(ROUND(N2399,0),5,"Excellent",4,"Good",3,"ok","Bad")</f>
        <v>Excellent</v>
      </c>
      <c r="Q2399" s="144">
        <v>100</v>
      </c>
      <c r="R2399" s="385">
        <v>42712</v>
      </c>
      <c r="S2399" s="385">
        <v>44036</v>
      </c>
      <c r="T2399" s="144">
        <v>3071</v>
      </c>
      <c r="U2399" s="144" t="s">
        <v>60</v>
      </c>
      <c r="V2399" s="144">
        <v>15</v>
      </c>
      <c r="W2399" s="144" t="str">
        <f t="shared" si="282"/>
        <v>Active</v>
      </c>
      <c r="X2399" s="144">
        <v>3071</v>
      </c>
      <c r="Y2399" s="157" t="s">
        <v>61</v>
      </c>
      <c r="Z2399" s="386">
        <v>1</v>
      </c>
      <c r="AA2399" s="386">
        <v>0.98</v>
      </c>
      <c r="AB2399" s="387" t="s">
        <v>62</v>
      </c>
      <c r="AC2399" s="157"/>
    </row>
    <row r="2400" spans="9:29">
      <c r="I2400" s="342">
        <v>2</v>
      </c>
      <c r="J2400" s="144" t="str">
        <f t="shared" si="280"/>
        <v>SMALL</v>
      </c>
      <c r="K2400" s="144" t="str">
        <f t="shared" si="281"/>
        <v>SMALL</v>
      </c>
      <c r="L2400" s="144" t="str" cm="1">
        <f t="array" ref="L2400">_xlfn.IFS(I2400&lt;=2,"SMALL",I2400&lt;=5,"MEDIUM",I2400&gt;5,"LARGE")</f>
        <v>SMALL</v>
      </c>
      <c r="M2400" s="144" t="str">
        <f t="shared" si="278"/>
        <v>NO</v>
      </c>
      <c r="N2400" s="374">
        <v>4.43</v>
      </c>
      <c r="O2400" s="374">
        <f t="shared" si="279"/>
        <v>4</v>
      </c>
      <c r="P2400" s="158" t="str" cm="1">
        <f t="array" ref="P2400">_xlfn.SWITCH(ROUND(N2400,0),5,"Excellent",4,"Good",3,"ok","Bad")</f>
        <v>Good</v>
      </c>
      <c r="Q2400" s="144">
        <v>79</v>
      </c>
      <c r="R2400" s="385">
        <v>42708</v>
      </c>
      <c r="S2400" s="385">
        <v>44030</v>
      </c>
      <c r="T2400" s="144">
        <v>3071</v>
      </c>
      <c r="U2400" s="144" t="s">
        <v>60</v>
      </c>
      <c r="V2400" s="144">
        <v>15</v>
      </c>
      <c r="W2400" s="144" t="str">
        <f t="shared" si="282"/>
        <v>Active</v>
      </c>
      <c r="X2400" s="144">
        <v>3071</v>
      </c>
      <c r="Y2400" s="157" t="s">
        <v>61</v>
      </c>
      <c r="Z2400" s="386">
        <v>1</v>
      </c>
      <c r="AA2400" s="386">
        <v>0.67</v>
      </c>
      <c r="AB2400" s="387" t="s">
        <v>62</v>
      </c>
      <c r="AC2400" s="157"/>
    </row>
    <row r="2401" spans="9:29">
      <c r="I2401" s="342">
        <v>6</v>
      </c>
      <c r="J2401" s="144" t="str">
        <f t="shared" si="280"/>
        <v>LARGE</v>
      </c>
      <c r="K2401" s="144" t="str">
        <f t="shared" si="281"/>
        <v>LARGE</v>
      </c>
      <c r="L2401" s="144" t="str" cm="1">
        <f t="array" ref="L2401">_xlfn.IFS(I2401&lt;=2,"SMALL",I2401&lt;=5,"MEDIUM",I2401&gt;5,"LARGE")</f>
        <v>LARGE</v>
      </c>
      <c r="M2401" s="144" t="str">
        <f t="shared" si="278"/>
        <v>NO</v>
      </c>
      <c r="N2401" s="374">
        <v>4.7300000000000004</v>
      </c>
      <c r="O2401" s="374">
        <f t="shared" si="279"/>
        <v>5</v>
      </c>
      <c r="P2401" s="158" t="str" cm="1">
        <f t="array" ref="P2401">_xlfn.SWITCH(ROUND(N2401,0),5,"Excellent",4,"Good",3,"ok","Bad")</f>
        <v>Excellent</v>
      </c>
      <c r="Q2401" s="144">
        <v>162</v>
      </c>
      <c r="R2401" s="385">
        <v>42711</v>
      </c>
      <c r="S2401" s="385">
        <v>44012</v>
      </c>
      <c r="T2401" s="144">
        <v>2229</v>
      </c>
      <c r="U2401" s="144" t="s">
        <v>69</v>
      </c>
      <c r="V2401" s="144">
        <v>352</v>
      </c>
      <c r="W2401" s="144" t="str">
        <f t="shared" si="282"/>
        <v>Active</v>
      </c>
      <c r="X2401" s="144">
        <v>2229</v>
      </c>
      <c r="Y2401" s="157" t="s">
        <v>70</v>
      </c>
      <c r="Z2401" s="386">
        <v>1</v>
      </c>
      <c r="AA2401" s="386">
        <v>0.99</v>
      </c>
      <c r="AB2401" s="387" t="s">
        <v>62</v>
      </c>
      <c r="AC2401" s="157"/>
    </row>
    <row r="2402" spans="9:29">
      <c r="I2402" s="342">
        <v>1</v>
      </c>
      <c r="J2402" s="144" t="str">
        <f t="shared" si="280"/>
        <v>SMALL</v>
      </c>
      <c r="K2402" s="144" t="str">
        <f t="shared" si="281"/>
        <v>SMALL</v>
      </c>
      <c r="L2402" s="144" t="str" cm="1">
        <f t="array" ref="L2402">_xlfn.IFS(I2402&lt;=2,"SMALL",I2402&lt;=5,"MEDIUM",I2402&gt;5,"LARGE")</f>
        <v>SMALL</v>
      </c>
      <c r="M2402" s="144" t="str">
        <f t="shared" si="278"/>
        <v>NO</v>
      </c>
      <c r="N2402" s="374">
        <v>5</v>
      </c>
      <c r="O2402" s="374">
        <f t="shared" si="279"/>
        <v>5</v>
      </c>
      <c r="P2402" s="158" t="str" cm="1">
        <f t="array" ref="P2402">_xlfn.SWITCH(ROUND(N2402,0),5,"Excellent",4,"Good",3,"ok","Bad")</f>
        <v>Excellent</v>
      </c>
      <c r="Q2402" s="144">
        <v>16</v>
      </c>
      <c r="R2402" s="385">
        <v>42721</v>
      </c>
      <c r="S2402" s="385">
        <v>44044</v>
      </c>
      <c r="T2402" s="144">
        <v>2403</v>
      </c>
      <c r="U2402" s="144" t="s">
        <v>60</v>
      </c>
      <c r="V2402" s="144">
        <v>91</v>
      </c>
      <c r="W2402" s="144" t="str">
        <f t="shared" si="282"/>
        <v>Active</v>
      </c>
      <c r="X2402" s="144">
        <v>2403</v>
      </c>
      <c r="Y2402" s="157" t="s">
        <v>61</v>
      </c>
      <c r="Z2402" s="386">
        <v>0.9</v>
      </c>
      <c r="AA2402" s="386">
        <v>0.96</v>
      </c>
      <c r="AB2402" s="387" t="s">
        <v>65</v>
      </c>
      <c r="AC2402" s="157"/>
    </row>
    <row r="2403" spans="9:29">
      <c r="I2403" s="342">
        <v>2</v>
      </c>
      <c r="J2403" s="144" t="str">
        <f t="shared" si="280"/>
        <v>SMALL</v>
      </c>
      <c r="K2403" s="144" t="str">
        <f t="shared" si="281"/>
        <v>SMALL</v>
      </c>
      <c r="L2403" s="144" t="str" cm="1">
        <f t="array" ref="L2403">_xlfn.IFS(I2403&lt;=2,"SMALL",I2403&lt;=5,"MEDIUM",I2403&gt;5,"LARGE")</f>
        <v>SMALL</v>
      </c>
      <c r="M2403" s="144" t="str">
        <f t="shared" si="278"/>
        <v>NO</v>
      </c>
      <c r="N2403" s="374">
        <v>4.75</v>
      </c>
      <c r="O2403" s="374">
        <f t="shared" si="279"/>
        <v>5</v>
      </c>
      <c r="P2403" s="158" t="str" cm="1">
        <f t="array" ref="P2403">_xlfn.SWITCH(ROUND(N2403,0),5,"Excellent",4,"Good",3,"ok","Bad")</f>
        <v>Excellent</v>
      </c>
      <c r="Q2403" s="144">
        <v>71</v>
      </c>
      <c r="R2403" s="385">
        <v>43163</v>
      </c>
      <c r="S2403" s="385">
        <v>43890</v>
      </c>
      <c r="T2403" s="144">
        <v>61</v>
      </c>
      <c r="U2403" s="144" t="s">
        <v>69</v>
      </c>
      <c r="V2403" s="144">
        <v>29</v>
      </c>
      <c r="W2403" s="144" t="str">
        <f t="shared" si="282"/>
        <v>Active</v>
      </c>
      <c r="X2403" s="144">
        <v>61</v>
      </c>
      <c r="Y2403" s="157" t="s">
        <v>61</v>
      </c>
      <c r="Z2403" s="386">
        <v>0.78</v>
      </c>
      <c r="AA2403" s="386">
        <v>0.98</v>
      </c>
      <c r="AB2403" s="387" t="s">
        <v>65</v>
      </c>
      <c r="AC2403" s="157"/>
    </row>
    <row r="2404" spans="9:29">
      <c r="I2404" s="342">
        <v>2</v>
      </c>
      <c r="J2404" s="144" t="str">
        <f t="shared" si="280"/>
        <v>SMALL</v>
      </c>
      <c r="K2404" s="144" t="str">
        <f t="shared" si="281"/>
        <v>SMALL</v>
      </c>
      <c r="L2404" s="144" t="str" cm="1">
        <f t="array" ref="L2404">_xlfn.IFS(I2404&lt;=2,"SMALL",I2404&lt;=5,"MEDIUM",I2404&gt;5,"LARGE")</f>
        <v>SMALL</v>
      </c>
      <c r="M2404" s="144" t="str">
        <f t="shared" si="278"/>
        <v>NO</v>
      </c>
      <c r="N2404" s="374">
        <v>4.66</v>
      </c>
      <c r="O2404" s="374">
        <f t="shared" si="279"/>
        <v>5</v>
      </c>
      <c r="P2404" s="158" t="str" cm="1">
        <f t="array" ref="P2404">_xlfn.SWITCH(ROUND(N2404,0),5,"Excellent",4,"Good",3,"ok","Bad")</f>
        <v>Excellent</v>
      </c>
      <c r="Q2404" s="144">
        <v>132</v>
      </c>
      <c r="R2404" s="385">
        <v>42710</v>
      </c>
      <c r="S2404" s="385">
        <v>44028</v>
      </c>
      <c r="T2404" s="144">
        <v>3071</v>
      </c>
      <c r="U2404" s="144" t="s">
        <v>60</v>
      </c>
      <c r="V2404" s="144">
        <v>14</v>
      </c>
      <c r="W2404" s="144" t="str">
        <f t="shared" si="282"/>
        <v>Active</v>
      </c>
      <c r="X2404" s="144">
        <v>3071</v>
      </c>
      <c r="Y2404" s="157" t="s">
        <v>64</v>
      </c>
      <c r="Z2404" s="386">
        <v>1</v>
      </c>
      <c r="AA2404" s="386">
        <v>1</v>
      </c>
      <c r="AB2404" s="387" t="s">
        <v>62</v>
      </c>
      <c r="AC2404" s="157"/>
    </row>
    <row r="2405" spans="9:29">
      <c r="I2405" s="342">
        <v>3</v>
      </c>
      <c r="J2405" s="144" t="str">
        <f t="shared" si="280"/>
        <v>LARGE</v>
      </c>
      <c r="K2405" s="144" t="str">
        <f t="shared" si="281"/>
        <v>MEDIUM</v>
      </c>
      <c r="L2405" s="144" t="str" cm="1">
        <f t="array" ref="L2405">_xlfn.IFS(I2405&lt;=2,"SMALL",I2405&lt;=5,"MEDIUM",I2405&gt;5,"LARGE")</f>
        <v>MEDIUM</v>
      </c>
      <c r="M2405" s="144" t="str">
        <f t="shared" si="278"/>
        <v>NO</v>
      </c>
      <c r="N2405" s="374">
        <v>5</v>
      </c>
      <c r="O2405" s="374">
        <f t="shared" si="279"/>
        <v>5</v>
      </c>
      <c r="P2405" s="158" t="str" cm="1">
        <f t="array" ref="P2405">_xlfn.SWITCH(ROUND(N2405,0),5,"Excellent",4,"Good",3,"ok","Bad")</f>
        <v>Excellent</v>
      </c>
      <c r="Q2405" s="144">
        <v>38</v>
      </c>
      <c r="R2405" s="385">
        <v>42715</v>
      </c>
      <c r="S2405" s="385">
        <v>43912</v>
      </c>
      <c r="T2405" s="144">
        <v>2686</v>
      </c>
      <c r="U2405" s="144" t="s">
        <v>69</v>
      </c>
      <c r="V2405" s="144">
        <v>78</v>
      </c>
      <c r="W2405" s="144" t="str">
        <f t="shared" si="282"/>
        <v>Active</v>
      </c>
      <c r="X2405" s="144">
        <v>2686</v>
      </c>
      <c r="Y2405" s="157" t="s">
        <v>70</v>
      </c>
      <c r="Z2405" s="386">
        <v>1</v>
      </c>
      <c r="AA2405" s="386">
        <v>0.99</v>
      </c>
      <c r="AB2405" s="387" t="s">
        <v>62</v>
      </c>
      <c r="AC2405" s="157"/>
    </row>
    <row r="2406" spans="9:29">
      <c r="I2406" s="342">
        <v>3</v>
      </c>
      <c r="J2406" s="144" t="str">
        <f t="shared" si="280"/>
        <v>LARGE</v>
      </c>
      <c r="K2406" s="144" t="str">
        <f t="shared" si="281"/>
        <v>MEDIUM</v>
      </c>
      <c r="L2406" s="144" t="str" cm="1">
        <f t="array" ref="L2406">_xlfn.IFS(I2406&lt;=2,"SMALL",I2406&lt;=5,"MEDIUM",I2406&gt;5,"LARGE")</f>
        <v>MEDIUM</v>
      </c>
      <c r="M2406" s="144" t="str">
        <f t="shared" si="278"/>
        <v>NO</v>
      </c>
      <c r="N2406" s="374">
        <v>4.66</v>
      </c>
      <c r="O2406" s="374">
        <f t="shared" si="279"/>
        <v>5</v>
      </c>
      <c r="P2406" s="158" t="str" cm="1">
        <f t="array" ref="P2406">_xlfn.SWITCH(ROUND(N2406,0),5,"Excellent",4,"Good",3,"ok","Bad")</f>
        <v>Excellent</v>
      </c>
      <c r="Q2406" s="144">
        <v>50</v>
      </c>
      <c r="R2406" s="385">
        <v>42832</v>
      </c>
      <c r="S2406" s="385">
        <v>43884</v>
      </c>
      <c r="T2406" s="144">
        <v>1591</v>
      </c>
      <c r="U2406" s="144" t="s">
        <v>69</v>
      </c>
      <c r="V2406" s="144">
        <v>169</v>
      </c>
      <c r="W2406" s="144" t="str">
        <f t="shared" si="282"/>
        <v>Active</v>
      </c>
      <c r="X2406" s="144">
        <v>1591</v>
      </c>
      <c r="Y2406" s="157" t="s">
        <v>70</v>
      </c>
      <c r="Z2406" s="386">
        <v>1</v>
      </c>
      <c r="AA2406" s="386">
        <v>0.95</v>
      </c>
      <c r="AB2406" s="387" t="s">
        <v>62</v>
      </c>
      <c r="AC2406" s="157"/>
    </row>
    <row r="2407" spans="9:29">
      <c r="I2407" s="342">
        <v>3</v>
      </c>
      <c r="J2407" s="144" t="str">
        <f t="shared" si="280"/>
        <v>LARGE</v>
      </c>
      <c r="K2407" s="144" t="str">
        <f t="shared" si="281"/>
        <v>MEDIUM</v>
      </c>
      <c r="L2407" s="144" t="str" cm="1">
        <f t="array" ref="L2407">_xlfn.IFS(I2407&lt;=2,"SMALL",I2407&lt;=5,"MEDIUM",I2407&gt;5,"LARGE")</f>
        <v>MEDIUM</v>
      </c>
      <c r="M2407" s="144" t="str">
        <f t="shared" si="278"/>
        <v>YES</v>
      </c>
      <c r="N2407" s="374">
        <v>4.9000000000000004</v>
      </c>
      <c r="O2407" s="374">
        <f t="shared" si="279"/>
        <v>5</v>
      </c>
      <c r="P2407" s="158" t="str" cm="1">
        <f t="array" ref="P2407">_xlfn.SWITCH(ROUND(N2407,0),5,"Excellent",4,"Good",3,"ok","Bad")</f>
        <v>Excellent</v>
      </c>
      <c r="Q2407" s="144">
        <v>104</v>
      </c>
      <c r="R2407" s="385">
        <v>42789</v>
      </c>
      <c r="S2407" s="385">
        <v>44010</v>
      </c>
      <c r="T2407" s="144">
        <v>379</v>
      </c>
      <c r="U2407" s="144" t="s">
        <v>69</v>
      </c>
      <c r="V2407" s="144">
        <v>178</v>
      </c>
      <c r="W2407" s="144" t="str">
        <f t="shared" si="282"/>
        <v>Active</v>
      </c>
      <c r="X2407" s="144">
        <v>379</v>
      </c>
      <c r="Y2407" s="157" t="s">
        <v>70</v>
      </c>
      <c r="Z2407" s="386">
        <v>1</v>
      </c>
      <c r="AA2407" s="386">
        <v>0.92</v>
      </c>
      <c r="AB2407" s="387" t="s">
        <v>62</v>
      </c>
      <c r="AC2407" s="157"/>
    </row>
    <row r="2408" spans="9:29">
      <c r="I2408" s="342">
        <v>1</v>
      </c>
      <c r="J2408" s="144" t="str">
        <f t="shared" si="280"/>
        <v>SMALL</v>
      </c>
      <c r="K2408" s="144" t="str">
        <f t="shared" si="281"/>
        <v>SMALL</v>
      </c>
      <c r="L2408" s="144" t="str" cm="1">
        <f t="array" ref="L2408">_xlfn.IFS(I2408&lt;=2,"SMALL",I2408&lt;=5,"MEDIUM",I2408&gt;5,"LARGE")</f>
        <v>SMALL</v>
      </c>
      <c r="M2408" s="144" t="str">
        <f t="shared" si="278"/>
        <v>NO</v>
      </c>
      <c r="N2408" s="374">
        <v>5</v>
      </c>
      <c r="O2408" s="374">
        <f t="shared" si="279"/>
        <v>5</v>
      </c>
      <c r="P2408" s="158" t="str" cm="1">
        <f t="array" ref="P2408">_xlfn.SWITCH(ROUND(N2408,0),5,"Excellent",4,"Good",3,"ok","Bad")</f>
        <v>Excellent</v>
      </c>
      <c r="Q2408" s="144">
        <v>8</v>
      </c>
      <c r="R2408" s="385">
        <v>43274</v>
      </c>
      <c r="S2408" s="385">
        <v>43807</v>
      </c>
      <c r="T2408" s="144">
        <v>3079</v>
      </c>
      <c r="U2408" s="144" t="s">
        <v>69</v>
      </c>
      <c r="V2408" s="144">
        <v>363</v>
      </c>
      <c r="W2408" s="144" t="str">
        <f t="shared" si="282"/>
        <v>Active</v>
      </c>
      <c r="X2408" s="144">
        <v>3079</v>
      </c>
      <c r="Y2408" s="157" t="s">
        <v>64</v>
      </c>
      <c r="Z2408" s="386">
        <v>1</v>
      </c>
      <c r="AA2408" s="386">
        <v>0.4</v>
      </c>
      <c r="AB2408" s="387" t="s">
        <v>65</v>
      </c>
      <c r="AC2408" s="157"/>
    </row>
    <row r="2409" spans="9:29">
      <c r="I2409" s="342">
        <v>2</v>
      </c>
      <c r="J2409" s="144" t="str">
        <f t="shared" si="280"/>
        <v>SMALL</v>
      </c>
      <c r="K2409" s="144" t="str">
        <f t="shared" si="281"/>
        <v>SMALL</v>
      </c>
      <c r="L2409" s="144" t="str" cm="1">
        <f t="array" ref="L2409">_xlfn.IFS(I2409&lt;=2,"SMALL",I2409&lt;=5,"MEDIUM",I2409&gt;5,"LARGE")</f>
        <v>SMALL</v>
      </c>
      <c r="M2409" s="144" t="str">
        <f t="shared" si="278"/>
        <v>NO</v>
      </c>
      <c r="N2409" s="374">
        <v>4</v>
      </c>
      <c r="O2409" s="374">
        <f t="shared" si="279"/>
        <v>4</v>
      </c>
      <c r="P2409" s="158" t="str" cm="1">
        <f t="array" ref="P2409">_xlfn.SWITCH(ROUND(N2409,0),5,"Excellent",4,"Good",3,"ok","Bad")</f>
        <v>Good</v>
      </c>
      <c r="Q2409" s="144">
        <v>3</v>
      </c>
      <c r="R2409" s="385">
        <v>43555</v>
      </c>
      <c r="S2409" s="385">
        <v>43661</v>
      </c>
      <c r="T2409" s="144">
        <v>3078</v>
      </c>
      <c r="U2409" s="144" t="s">
        <v>60</v>
      </c>
      <c r="V2409" s="144">
        <v>90</v>
      </c>
      <c r="W2409" s="144" t="str">
        <f t="shared" si="282"/>
        <v>Active</v>
      </c>
      <c r="X2409" s="144">
        <v>3078</v>
      </c>
      <c r="Y2409" s="157" t="s">
        <v>70</v>
      </c>
      <c r="Z2409" s="386">
        <v>1</v>
      </c>
      <c r="AA2409" s="386">
        <v>1</v>
      </c>
      <c r="AB2409" s="387" t="s">
        <v>62</v>
      </c>
      <c r="AC2409" s="157"/>
    </row>
    <row r="2410" spans="9:29">
      <c r="I2410" s="342">
        <v>8</v>
      </c>
      <c r="J2410" s="144" t="str">
        <f t="shared" si="280"/>
        <v>LARGE</v>
      </c>
      <c r="K2410" s="144" t="str">
        <f t="shared" si="281"/>
        <v>LARGE</v>
      </c>
      <c r="L2410" s="144" t="str" cm="1">
        <f t="array" ref="L2410">_xlfn.IFS(I2410&lt;=2,"SMALL",I2410&lt;=5,"MEDIUM",I2410&gt;5,"LARGE")</f>
        <v>LARGE</v>
      </c>
      <c r="M2410" s="144" t="str">
        <f t="shared" si="278"/>
        <v>NO</v>
      </c>
      <c r="N2410" s="374">
        <v>4.91</v>
      </c>
      <c r="O2410" s="374">
        <f t="shared" si="279"/>
        <v>5</v>
      </c>
      <c r="P2410" s="158" t="str" cm="1">
        <f t="array" ref="P2410">_xlfn.SWITCH(ROUND(N2410,0),5,"Excellent",4,"Good",3,"ok","Bad")</f>
        <v>Excellent</v>
      </c>
      <c r="Q2410" s="144">
        <v>11</v>
      </c>
      <c r="R2410" s="385">
        <v>42786</v>
      </c>
      <c r="S2410" s="385">
        <v>43467</v>
      </c>
      <c r="T2410" s="144">
        <v>2634</v>
      </c>
      <c r="U2410" s="144" t="s">
        <v>69</v>
      </c>
      <c r="V2410" s="144">
        <v>44</v>
      </c>
      <c r="W2410" s="144" t="str">
        <f t="shared" si="282"/>
        <v>Active</v>
      </c>
      <c r="X2410" s="144">
        <v>2634</v>
      </c>
      <c r="Y2410" s="157" t="s">
        <v>61</v>
      </c>
      <c r="Z2410" s="386">
        <v>1</v>
      </c>
      <c r="AA2410" s="386">
        <v>1</v>
      </c>
      <c r="AB2410" s="387" t="s">
        <v>62</v>
      </c>
      <c r="AC2410" s="157"/>
    </row>
    <row r="2411" spans="9:29">
      <c r="I2411" s="342">
        <v>6</v>
      </c>
      <c r="J2411" s="144" t="str">
        <f t="shared" si="280"/>
        <v>LARGE</v>
      </c>
      <c r="K2411" s="144" t="str">
        <f t="shared" si="281"/>
        <v>LARGE</v>
      </c>
      <c r="L2411" s="144" t="str" cm="1">
        <f t="array" ref="L2411">_xlfn.IFS(I2411&lt;=2,"SMALL",I2411&lt;=5,"MEDIUM",I2411&gt;5,"LARGE")</f>
        <v>LARGE</v>
      </c>
      <c r="M2411" s="144" t="str">
        <f t="shared" si="278"/>
        <v>NO</v>
      </c>
      <c r="N2411" s="374">
        <v>4.46</v>
      </c>
      <c r="O2411" s="374">
        <f t="shared" si="279"/>
        <v>4</v>
      </c>
      <c r="P2411" s="158" t="str" cm="1">
        <f t="array" ref="P2411">_xlfn.SWITCH(ROUND(N2411,0),5,"Excellent",4,"Good",3,"ok","Bad")</f>
        <v>Good</v>
      </c>
      <c r="Q2411" s="144">
        <v>74</v>
      </c>
      <c r="R2411" s="385">
        <v>42733</v>
      </c>
      <c r="S2411" s="385">
        <v>43898</v>
      </c>
      <c r="T2411" s="144">
        <v>3033</v>
      </c>
      <c r="U2411" s="144" t="s">
        <v>69</v>
      </c>
      <c r="V2411" s="144">
        <v>166</v>
      </c>
      <c r="W2411" s="144" t="str">
        <f t="shared" si="282"/>
        <v>Active</v>
      </c>
      <c r="X2411" s="144">
        <v>3033</v>
      </c>
      <c r="Y2411" s="157" t="s">
        <v>61</v>
      </c>
      <c r="Z2411" s="386">
        <v>0.7</v>
      </c>
      <c r="AA2411" s="386">
        <v>0.75</v>
      </c>
      <c r="AB2411" s="387" t="s">
        <v>65</v>
      </c>
      <c r="AC2411" s="157"/>
    </row>
    <row r="2412" spans="9:29">
      <c r="I2412" s="342">
        <v>2</v>
      </c>
      <c r="J2412" s="144" t="str">
        <f t="shared" si="280"/>
        <v>SMALL</v>
      </c>
      <c r="K2412" s="144" t="str">
        <f t="shared" si="281"/>
        <v>SMALL</v>
      </c>
      <c r="L2412" s="144" t="str" cm="1">
        <f t="array" ref="L2412">_xlfn.IFS(I2412&lt;=2,"SMALL",I2412&lt;=5,"MEDIUM",I2412&gt;5,"LARGE")</f>
        <v>SMALL</v>
      </c>
      <c r="M2412" s="144" t="str">
        <f t="shared" si="278"/>
        <v>NO</v>
      </c>
      <c r="N2412" s="374">
        <v>4.71</v>
      </c>
      <c r="O2412" s="374">
        <f t="shared" si="279"/>
        <v>5</v>
      </c>
      <c r="P2412" s="158" t="str" cm="1">
        <f t="array" ref="P2412">_xlfn.SWITCH(ROUND(N2412,0),5,"Excellent",4,"Good",3,"ok","Bad")</f>
        <v>Excellent</v>
      </c>
      <c r="Q2412" s="144">
        <v>42</v>
      </c>
      <c r="R2412" s="385">
        <v>42715</v>
      </c>
      <c r="S2412" s="385">
        <v>44042</v>
      </c>
      <c r="T2412" s="144">
        <v>2987</v>
      </c>
      <c r="U2412" s="144" t="s">
        <v>60</v>
      </c>
      <c r="V2412" s="144">
        <v>90</v>
      </c>
      <c r="W2412" s="144" t="str">
        <f t="shared" si="282"/>
        <v>Active</v>
      </c>
      <c r="X2412" s="144">
        <v>2987</v>
      </c>
      <c r="Y2412" s="157" t="s">
        <v>70</v>
      </c>
      <c r="Z2412" s="386">
        <v>1</v>
      </c>
      <c r="AA2412" s="386">
        <v>1</v>
      </c>
      <c r="AB2412" s="387" t="s">
        <v>65</v>
      </c>
      <c r="AC2412" s="157"/>
    </row>
    <row r="2413" spans="9:29">
      <c r="I2413" s="342">
        <v>2</v>
      </c>
      <c r="J2413" s="144" t="str">
        <f t="shared" si="280"/>
        <v>SMALL</v>
      </c>
      <c r="K2413" s="144" t="str">
        <f t="shared" si="281"/>
        <v>SMALL</v>
      </c>
      <c r="L2413" s="144" t="str" cm="1">
        <f t="array" ref="L2413">_xlfn.IFS(I2413&lt;=2,"SMALL",I2413&lt;=5,"MEDIUM",I2413&gt;5,"LARGE")</f>
        <v>SMALL</v>
      </c>
      <c r="M2413" s="144" t="str">
        <f t="shared" si="278"/>
        <v>NO</v>
      </c>
      <c r="N2413" s="374">
        <v>4.59</v>
      </c>
      <c r="O2413" s="374">
        <f t="shared" si="279"/>
        <v>5</v>
      </c>
      <c r="P2413" s="158" t="str" cm="1">
        <f t="array" ref="P2413">_xlfn.SWITCH(ROUND(N2413,0),5,"Excellent",4,"Good",3,"ok","Bad")</f>
        <v>Excellent</v>
      </c>
      <c r="Q2413" s="144">
        <v>82</v>
      </c>
      <c r="R2413" s="385">
        <v>42716</v>
      </c>
      <c r="S2413" s="385">
        <v>44022</v>
      </c>
      <c r="T2413" s="144">
        <v>2987</v>
      </c>
      <c r="U2413" s="144" t="s">
        <v>60</v>
      </c>
      <c r="V2413" s="144">
        <v>365</v>
      </c>
      <c r="W2413" s="144" t="str">
        <f t="shared" si="282"/>
        <v>Active</v>
      </c>
      <c r="X2413" s="144">
        <v>2987</v>
      </c>
      <c r="Y2413" s="157" t="s">
        <v>122</v>
      </c>
      <c r="Z2413" s="386">
        <v>0</v>
      </c>
      <c r="AA2413" s="386">
        <v>0.75</v>
      </c>
      <c r="AB2413" s="387" t="s">
        <v>65</v>
      </c>
      <c r="AC2413" s="157"/>
    </row>
    <row r="2414" spans="9:29">
      <c r="I2414" s="342">
        <v>2</v>
      </c>
      <c r="J2414" s="144" t="str">
        <f t="shared" si="280"/>
        <v>SMALL</v>
      </c>
      <c r="K2414" s="144" t="str">
        <f t="shared" si="281"/>
        <v>SMALL</v>
      </c>
      <c r="L2414" s="144" t="str" cm="1">
        <f t="array" ref="L2414">_xlfn.IFS(I2414&lt;=2,"SMALL",I2414&lt;=5,"MEDIUM",I2414&gt;5,"LARGE")</f>
        <v>SMALL</v>
      </c>
      <c r="M2414" s="144" t="str">
        <f t="shared" si="278"/>
        <v>NO</v>
      </c>
      <c r="N2414" s="374">
        <v>4.8</v>
      </c>
      <c r="O2414" s="374">
        <f t="shared" si="279"/>
        <v>5</v>
      </c>
      <c r="P2414" s="158" t="str" cm="1">
        <f t="array" ref="P2414">_xlfn.SWITCH(ROUND(N2414,0),5,"Excellent",4,"Good",3,"ok","Bad")</f>
        <v>Excellent</v>
      </c>
      <c r="Q2414" s="144">
        <v>71</v>
      </c>
      <c r="R2414" s="385">
        <v>42737</v>
      </c>
      <c r="S2414" s="385">
        <v>43900</v>
      </c>
      <c r="T2414" s="144">
        <v>1958</v>
      </c>
      <c r="U2414" s="144" t="s">
        <v>60</v>
      </c>
      <c r="V2414" s="144">
        <v>180</v>
      </c>
      <c r="W2414" s="144" t="str">
        <f t="shared" si="282"/>
        <v>Active</v>
      </c>
      <c r="X2414" s="144">
        <v>1958</v>
      </c>
      <c r="Y2414" s="157" t="s">
        <v>61</v>
      </c>
      <c r="Z2414" s="386">
        <v>1</v>
      </c>
      <c r="AA2414" s="386">
        <v>1</v>
      </c>
      <c r="AB2414" s="387" t="s">
        <v>62</v>
      </c>
      <c r="AC2414" s="157"/>
    </row>
    <row r="2415" spans="9:29">
      <c r="I2415" s="342">
        <v>2</v>
      </c>
      <c r="J2415" s="144" t="str">
        <f t="shared" si="280"/>
        <v>SMALL</v>
      </c>
      <c r="K2415" s="144" t="str">
        <f t="shared" si="281"/>
        <v>SMALL</v>
      </c>
      <c r="L2415" s="144" t="str" cm="1">
        <f t="array" ref="L2415">_xlfn.IFS(I2415&lt;=2,"SMALL",I2415&lt;=5,"MEDIUM",I2415&gt;5,"LARGE")</f>
        <v>SMALL</v>
      </c>
      <c r="M2415" s="144" t="str">
        <f t="shared" si="278"/>
        <v>NO</v>
      </c>
      <c r="N2415" s="374">
        <v>5</v>
      </c>
      <c r="O2415" s="374">
        <f t="shared" si="279"/>
        <v>5</v>
      </c>
      <c r="P2415" s="158" t="str" cm="1">
        <f t="array" ref="P2415">_xlfn.SWITCH(ROUND(N2415,0),5,"Excellent",4,"Good",3,"ok","Bad")</f>
        <v>Excellent</v>
      </c>
      <c r="Q2415" s="144">
        <v>41</v>
      </c>
      <c r="R2415" s="385">
        <v>42736</v>
      </c>
      <c r="S2415" s="385">
        <v>43822</v>
      </c>
      <c r="T2415" s="144">
        <v>1321</v>
      </c>
      <c r="U2415" s="144" t="s">
        <v>69</v>
      </c>
      <c r="V2415" s="144">
        <v>1</v>
      </c>
      <c r="W2415" s="144" t="str">
        <f t="shared" si="282"/>
        <v>Active</v>
      </c>
      <c r="X2415" s="144">
        <v>1321</v>
      </c>
      <c r="Y2415" s="157" t="s">
        <v>70</v>
      </c>
      <c r="Z2415" s="386">
        <v>1</v>
      </c>
      <c r="AA2415" s="386">
        <v>0.95</v>
      </c>
      <c r="AB2415" s="387" t="s">
        <v>62</v>
      </c>
      <c r="AC2415" s="157"/>
    </row>
    <row r="2416" spans="9:29">
      <c r="I2416" s="342">
        <v>1</v>
      </c>
      <c r="J2416" s="144" t="str">
        <f t="shared" si="280"/>
        <v>SMALL</v>
      </c>
      <c r="K2416" s="144" t="str">
        <f t="shared" si="281"/>
        <v>SMALL</v>
      </c>
      <c r="L2416" s="144" t="str" cm="1">
        <f t="array" ref="L2416">_xlfn.IFS(I2416&lt;=2,"SMALL",I2416&lt;=5,"MEDIUM",I2416&gt;5,"LARGE")</f>
        <v>SMALL</v>
      </c>
      <c r="M2416" s="144" t="str">
        <f t="shared" si="278"/>
        <v>NO</v>
      </c>
      <c r="N2416" s="374">
        <v>4.33</v>
      </c>
      <c r="O2416" s="374">
        <f t="shared" si="279"/>
        <v>4</v>
      </c>
      <c r="P2416" s="158" t="str" cm="1">
        <f t="array" ref="P2416">_xlfn.SWITCH(ROUND(N2416,0),5,"Excellent",4,"Good",3,"ok","Bad")</f>
        <v>Good</v>
      </c>
      <c r="Q2416" s="144">
        <v>15</v>
      </c>
      <c r="R2416" s="385">
        <v>42714</v>
      </c>
      <c r="S2416" s="385">
        <v>43524</v>
      </c>
      <c r="T2416" s="144">
        <v>919</v>
      </c>
      <c r="U2416" s="144" t="s">
        <v>60</v>
      </c>
      <c r="V2416" s="144">
        <v>226</v>
      </c>
      <c r="W2416" s="144" t="str">
        <f t="shared" si="282"/>
        <v>Active</v>
      </c>
      <c r="X2416" s="144">
        <v>919</v>
      </c>
      <c r="Y2416" s="157" t="s">
        <v>61</v>
      </c>
      <c r="Z2416" s="386">
        <v>1</v>
      </c>
      <c r="AA2416" s="386">
        <v>0.71</v>
      </c>
      <c r="AB2416" s="387" t="s">
        <v>65</v>
      </c>
      <c r="AC2416" s="157"/>
    </row>
    <row r="2417" spans="9:29">
      <c r="I2417" s="342">
        <v>2</v>
      </c>
      <c r="J2417" s="144" t="str">
        <f t="shared" si="280"/>
        <v>SMALL</v>
      </c>
      <c r="K2417" s="144" t="str">
        <f t="shared" si="281"/>
        <v>SMALL</v>
      </c>
      <c r="L2417" s="144" t="str" cm="1">
        <f t="array" ref="L2417">_xlfn.IFS(I2417&lt;=2,"SMALL",I2417&lt;=5,"MEDIUM",I2417&gt;5,"LARGE")</f>
        <v>SMALL</v>
      </c>
      <c r="M2417" s="144" t="str">
        <f t="shared" si="278"/>
        <v>NO</v>
      </c>
      <c r="N2417" s="374">
        <v>5</v>
      </c>
      <c r="O2417" s="374">
        <f t="shared" si="279"/>
        <v>5</v>
      </c>
      <c r="P2417" s="158" t="str" cm="1">
        <f t="array" ref="P2417">_xlfn.SWITCH(ROUND(N2417,0),5,"Excellent",4,"Good",3,"ok","Bad")</f>
        <v>Excellent</v>
      </c>
      <c r="Q2417" s="144">
        <v>15</v>
      </c>
      <c r="R2417" s="385">
        <v>43715</v>
      </c>
      <c r="S2417" s="385">
        <v>43883</v>
      </c>
      <c r="T2417" s="144">
        <v>2258</v>
      </c>
      <c r="U2417" s="144" t="s">
        <v>60</v>
      </c>
      <c r="V2417" s="144">
        <v>179</v>
      </c>
      <c r="W2417" s="144" t="str">
        <f t="shared" si="282"/>
        <v>Active</v>
      </c>
      <c r="X2417" s="144">
        <v>2258</v>
      </c>
      <c r="Y2417" s="157" t="s">
        <v>70</v>
      </c>
      <c r="Z2417" s="386">
        <v>1</v>
      </c>
      <c r="AA2417" s="386">
        <v>0.99</v>
      </c>
      <c r="AB2417" s="387" t="s">
        <v>65</v>
      </c>
      <c r="AC2417" s="157"/>
    </row>
    <row r="2418" spans="9:29">
      <c r="I2418" s="342">
        <v>2</v>
      </c>
      <c r="J2418" s="144" t="str">
        <f t="shared" si="280"/>
        <v>SMALL</v>
      </c>
      <c r="K2418" s="144" t="str">
        <f t="shared" si="281"/>
        <v>SMALL</v>
      </c>
      <c r="L2418" s="144" t="str" cm="1">
        <f t="array" ref="L2418">_xlfn.IFS(I2418&lt;=2,"SMALL",I2418&lt;=5,"MEDIUM",I2418&gt;5,"LARGE")</f>
        <v>SMALL</v>
      </c>
      <c r="M2418" s="144" t="str">
        <f t="shared" si="278"/>
        <v>NO</v>
      </c>
      <c r="N2418" s="374">
        <v>4.7699999999999996</v>
      </c>
      <c r="O2418" s="374">
        <f t="shared" si="279"/>
        <v>5</v>
      </c>
      <c r="P2418" s="158" t="str" cm="1">
        <f t="array" ref="P2418">_xlfn.SWITCH(ROUND(N2418,0),5,"Excellent",4,"Good",3,"ok","Bad")</f>
        <v>Excellent</v>
      </c>
      <c r="Q2418" s="144">
        <v>93</v>
      </c>
      <c r="R2418" s="385">
        <v>42719</v>
      </c>
      <c r="S2418" s="385">
        <v>44020</v>
      </c>
      <c r="T2418" s="144">
        <v>879</v>
      </c>
      <c r="U2418" s="144" t="s">
        <v>69</v>
      </c>
      <c r="V2418" s="144">
        <v>335</v>
      </c>
      <c r="W2418" s="144" t="str">
        <f t="shared" si="282"/>
        <v>Active</v>
      </c>
      <c r="X2418" s="144">
        <v>879</v>
      </c>
      <c r="Y2418" s="157" t="s">
        <v>70</v>
      </c>
      <c r="Z2418" s="386">
        <v>1</v>
      </c>
      <c r="AA2418" s="386">
        <v>0.99</v>
      </c>
      <c r="AB2418" s="387" t="s">
        <v>65</v>
      </c>
      <c r="AC2418" s="157"/>
    </row>
    <row r="2419" spans="9:29">
      <c r="I2419" s="342">
        <v>1</v>
      </c>
      <c r="J2419" s="144" t="str">
        <f t="shared" si="280"/>
        <v>SMALL</v>
      </c>
      <c r="K2419" s="144" t="str">
        <f t="shared" si="281"/>
        <v>SMALL</v>
      </c>
      <c r="L2419" s="144" t="str" cm="1">
        <f t="array" ref="L2419">_xlfn.IFS(I2419&lt;=2,"SMALL",I2419&lt;=5,"MEDIUM",I2419&gt;5,"LARGE")</f>
        <v>SMALL</v>
      </c>
      <c r="M2419" s="144" t="str">
        <f t="shared" si="278"/>
        <v>NO</v>
      </c>
      <c r="N2419" s="374">
        <v>4.75</v>
      </c>
      <c r="O2419" s="374">
        <f t="shared" si="279"/>
        <v>5</v>
      </c>
      <c r="P2419" s="158" t="str" cm="1">
        <f t="array" ref="P2419">_xlfn.SWITCH(ROUND(N2419,0),5,"Excellent",4,"Good",3,"ok","Bad")</f>
        <v>Excellent</v>
      </c>
      <c r="Q2419" s="144">
        <v>8</v>
      </c>
      <c r="R2419" s="385">
        <v>42740</v>
      </c>
      <c r="S2419" s="385">
        <v>43907</v>
      </c>
      <c r="T2419" s="144">
        <v>2</v>
      </c>
      <c r="U2419" s="144" t="s">
        <v>60</v>
      </c>
      <c r="V2419" s="144">
        <v>360</v>
      </c>
      <c r="W2419" s="144" t="str">
        <f t="shared" si="282"/>
        <v>Active</v>
      </c>
      <c r="X2419" s="144">
        <v>2</v>
      </c>
      <c r="Y2419" s="157" t="s">
        <v>61</v>
      </c>
      <c r="Z2419" s="386">
        <v>0.84</v>
      </c>
      <c r="AA2419" s="386">
        <v>0.86</v>
      </c>
      <c r="AB2419" s="387" t="s">
        <v>65</v>
      </c>
      <c r="AC2419" s="157"/>
    </row>
    <row r="2420" spans="9:29">
      <c r="I2420" s="342">
        <v>3</v>
      </c>
      <c r="J2420" s="144" t="str">
        <f t="shared" si="280"/>
        <v>LARGE</v>
      </c>
      <c r="K2420" s="144" t="str">
        <f t="shared" si="281"/>
        <v>MEDIUM</v>
      </c>
      <c r="L2420" s="144" t="str" cm="1">
        <f t="array" ref="L2420">_xlfn.IFS(I2420&lt;=2,"SMALL",I2420&lt;=5,"MEDIUM",I2420&gt;5,"LARGE")</f>
        <v>MEDIUM</v>
      </c>
      <c r="M2420" s="144" t="str">
        <f t="shared" si="278"/>
        <v>NO</v>
      </c>
      <c r="N2420" s="374">
        <v>4.55</v>
      </c>
      <c r="O2420" s="374">
        <f t="shared" si="279"/>
        <v>5</v>
      </c>
      <c r="P2420" s="158" t="str" cm="1">
        <f t="array" ref="P2420">_xlfn.SWITCH(ROUND(N2420,0),5,"Excellent",4,"Good",3,"ok","Bad")</f>
        <v>Excellent</v>
      </c>
      <c r="Q2420" s="144">
        <v>51</v>
      </c>
      <c r="R2420" s="385">
        <v>42737</v>
      </c>
      <c r="S2420" s="385">
        <v>43844</v>
      </c>
      <c r="T2420" s="144">
        <v>2391</v>
      </c>
      <c r="U2420" s="144" t="s">
        <v>60</v>
      </c>
      <c r="V2420" s="144">
        <v>1</v>
      </c>
      <c r="W2420" s="144" t="str">
        <f t="shared" si="282"/>
        <v>Active</v>
      </c>
      <c r="X2420" s="144">
        <v>2391</v>
      </c>
      <c r="Y2420" s="157" t="s">
        <v>70</v>
      </c>
      <c r="Z2420" s="386">
        <v>1</v>
      </c>
      <c r="AA2420" s="386">
        <v>1</v>
      </c>
      <c r="AB2420" s="387" t="s">
        <v>62</v>
      </c>
      <c r="AC2420" s="157"/>
    </row>
    <row r="2421" spans="9:29">
      <c r="I2421" s="342">
        <v>2</v>
      </c>
      <c r="J2421" s="144" t="str">
        <f t="shared" si="280"/>
        <v>SMALL</v>
      </c>
      <c r="K2421" s="144" t="str">
        <f t="shared" si="281"/>
        <v>SMALL</v>
      </c>
      <c r="L2421" s="144" t="str" cm="1">
        <f t="array" ref="L2421">_xlfn.IFS(I2421&lt;=2,"SMALL",I2421&lt;=5,"MEDIUM",I2421&gt;5,"LARGE")</f>
        <v>SMALL</v>
      </c>
      <c r="M2421" s="144" t="str">
        <f t="shared" si="278"/>
        <v>NO</v>
      </c>
      <c r="N2421" s="374">
        <v>4.91</v>
      </c>
      <c r="O2421" s="374">
        <f t="shared" si="279"/>
        <v>5</v>
      </c>
      <c r="P2421" s="158" t="str" cm="1">
        <f t="array" ref="P2421">_xlfn.SWITCH(ROUND(N2421,0),5,"Excellent",4,"Good",3,"ok","Bad")</f>
        <v>Excellent</v>
      </c>
      <c r="Q2421" s="144">
        <v>67</v>
      </c>
      <c r="R2421" s="385">
        <v>42743</v>
      </c>
      <c r="S2421" s="385">
        <v>43807</v>
      </c>
      <c r="T2421" s="144">
        <v>1833</v>
      </c>
      <c r="U2421" s="144" t="s">
        <v>69</v>
      </c>
      <c r="V2421" s="144">
        <v>153</v>
      </c>
      <c r="W2421" s="144" t="str">
        <f t="shared" si="282"/>
        <v>Active</v>
      </c>
      <c r="X2421" s="144">
        <v>1833</v>
      </c>
      <c r="Y2421" s="157" t="s">
        <v>70</v>
      </c>
      <c r="Z2421" s="386">
        <v>1</v>
      </c>
      <c r="AA2421" s="386">
        <v>0.92</v>
      </c>
      <c r="AB2421" s="387" t="s">
        <v>62</v>
      </c>
      <c r="AC2421" s="157"/>
    </row>
    <row r="2422" spans="9:29">
      <c r="I2422" s="342">
        <v>3</v>
      </c>
      <c r="J2422" s="144" t="str">
        <f t="shared" si="280"/>
        <v>LARGE</v>
      </c>
      <c r="K2422" s="144" t="str">
        <f t="shared" si="281"/>
        <v>MEDIUM</v>
      </c>
      <c r="L2422" s="144" t="str" cm="1">
        <f t="array" ref="L2422">_xlfn.IFS(I2422&lt;=2,"SMALL",I2422&lt;=5,"MEDIUM",I2422&gt;5,"LARGE")</f>
        <v>MEDIUM</v>
      </c>
      <c r="M2422" s="144" t="str">
        <f t="shared" si="278"/>
        <v>NO</v>
      </c>
      <c r="N2422" s="374">
        <v>4.9800000000000004</v>
      </c>
      <c r="O2422" s="374">
        <f t="shared" si="279"/>
        <v>5</v>
      </c>
      <c r="P2422" s="158" t="str" cm="1">
        <f t="array" ref="P2422">_xlfn.SWITCH(ROUND(N2422,0),5,"Excellent",4,"Good",3,"ok","Bad")</f>
        <v>Excellent</v>
      </c>
      <c r="Q2422" s="144">
        <v>50</v>
      </c>
      <c r="R2422" s="385">
        <v>42742</v>
      </c>
      <c r="S2422" s="385">
        <v>44005</v>
      </c>
      <c r="T2422" s="144">
        <v>2252</v>
      </c>
      <c r="U2422" s="144" t="s">
        <v>69</v>
      </c>
      <c r="V2422" s="144">
        <v>0</v>
      </c>
      <c r="W2422" s="144" t="str">
        <f t="shared" si="282"/>
        <v>Inactive</v>
      </c>
      <c r="X2422" s="144">
        <v>2252</v>
      </c>
      <c r="Y2422" s="157" t="s">
        <v>61</v>
      </c>
      <c r="Z2422" s="386">
        <v>1</v>
      </c>
      <c r="AA2422" s="386">
        <v>0.86</v>
      </c>
      <c r="AB2422" s="387" t="s">
        <v>62</v>
      </c>
      <c r="AC2422" s="157"/>
    </row>
    <row r="2423" spans="9:29">
      <c r="I2423" s="342">
        <v>4</v>
      </c>
      <c r="J2423" s="144" t="str">
        <f t="shared" si="280"/>
        <v>LARGE</v>
      </c>
      <c r="K2423" s="144" t="str">
        <f t="shared" si="281"/>
        <v>MEDIUM</v>
      </c>
      <c r="L2423" s="144" t="str" cm="1">
        <f t="array" ref="L2423">_xlfn.IFS(I2423&lt;=2,"SMALL",I2423&lt;=5,"MEDIUM",I2423&gt;5,"LARGE")</f>
        <v>MEDIUM</v>
      </c>
      <c r="M2423" s="144" t="str">
        <f t="shared" si="278"/>
        <v>NO</v>
      </c>
      <c r="N2423" s="374">
        <v>5</v>
      </c>
      <c r="O2423" s="374">
        <f t="shared" si="279"/>
        <v>5</v>
      </c>
      <c r="P2423" s="158" t="str" cm="1">
        <f t="array" ref="P2423">_xlfn.SWITCH(ROUND(N2423,0),5,"Excellent",4,"Good",3,"ok","Bad")</f>
        <v>Excellent</v>
      </c>
      <c r="Q2423" s="144">
        <v>31</v>
      </c>
      <c r="R2423" s="385">
        <v>42895</v>
      </c>
      <c r="S2423" s="385">
        <v>43658</v>
      </c>
      <c r="T2423" s="144">
        <v>3101</v>
      </c>
      <c r="U2423" s="144" t="s">
        <v>60</v>
      </c>
      <c r="V2423" s="144">
        <v>87</v>
      </c>
      <c r="W2423" s="144" t="str">
        <f t="shared" si="282"/>
        <v>Active</v>
      </c>
      <c r="X2423" s="144">
        <v>3101</v>
      </c>
      <c r="Y2423" s="157" t="s">
        <v>70</v>
      </c>
      <c r="Z2423" s="386">
        <v>1</v>
      </c>
      <c r="AA2423" s="386">
        <v>0.92</v>
      </c>
      <c r="AB2423" s="387" t="s">
        <v>62</v>
      </c>
      <c r="AC2423" s="157"/>
    </row>
    <row r="2424" spans="9:29">
      <c r="I2424" s="342">
        <v>2</v>
      </c>
      <c r="J2424" s="144" t="str">
        <f t="shared" si="280"/>
        <v>SMALL</v>
      </c>
      <c r="K2424" s="144" t="str">
        <f t="shared" si="281"/>
        <v>SMALL</v>
      </c>
      <c r="L2424" s="144" t="str" cm="1">
        <f t="array" ref="L2424">_xlfn.IFS(I2424&lt;=2,"SMALL",I2424&lt;=5,"MEDIUM",I2424&gt;5,"LARGE")</f>
        <v>SMALL</v>
      </c>
      <c r="M2424" s="144" t="str">
        <f t="shared" si="278"/>
        <v>NO</v>
      </c>
      <c r="N2424" s="374">
        <v>4.93</v>
      </c>
      <c r="O2424" s="374">
        <f t="shared" si="279"/>
        <v>5</v>
      </c>
      <c r="P2424" s="158" t="str" cm="1">
        <f t="array" ref="P2424">_xlfn.SWITCH(ROUND(N2424,0),5,"Excellent",4,"Good",3,"ok","Bad")</f>
        <v>Excellent</v>
      </c>
      <c r="Q2424" s="144">
        <v>14</v>
      </c>
      <c r="R2424" s="385">
        <v>43073</v>
      </c>
      <c r="S2424" s="385">
        <v>43688</v>
      </c>
      <c r="T2424" s="144">
        <v>2694</v>
      </c>
      <c r="U2424" s="144" t="s">
        <v>60</v>
      </c>
      <c r="V2424" s="144">
        <v>142</v>
      </c>
      <c r="W2424" s="144" t="str">
        <f t="shared" si="282"/>
        <v>Active</v>
      </c>
      <c r="X2424" s="144">
        <v>2694</v>
      </c>
      <c r="Y2424" s="157" t="s">
        <v>70</v>
      </c>
      <c r="Z2424" s="386">
        <v>1</v>
      </c>
      <c r="AA2424" s="386">
        <v>0.97</v>
      </c>
      <c r="AB2424" s="387" t="s">
        <v>65</v>
      </c>
      <c r="AC2424" s="157"/>
    </row>
    <row r="2425" spans="9:29">
      <c r="I2425" s="342">
        <v>1</v>
      </c>
      <c r="J2425" s="144" t="str">
        <f t="shared" si="280"/>
        <v>SMALL</v>
      </c>
      <c r="K2425" s="144" t="str">
        <f t="shared" si="281"/>
        <v>SMALL</v>
      </c>
      <c r="L2425" s="144" t="str" cm="1">
        <f t="array" ref="L2425">_xlfn.IFS(I2425&lt;=2,"SMALL",I2425&lt;=5,"MEDIUM",I2425&gt;5,"LARGE")</f>
        <v>SMALL</v>
      </c>
      <c r="M2425" s="144" t="str">
        <f t="shared" si="278"/>
        <v>NO</v>
      </c>
      <c r="N2425" s="374">
        <v>4.88</v>
      </c>
      <c r="O2425" s="374">
        <f t="shared" si="279"/>
        <v>5</v>
      </c>
      <c r="P2425" s="158" t="str" cm="1">
        <f t="array" ref="P2425">_xlfn.SWITCH(ROUND(N2425,0),5,"Excellent",4,"Good",3,"ok","Bad")</f>
        <v>Excellent</v>
      </c>
      <c r="Q2425" s="144">
        <v>8</v>
      </c>
      <c r="R2425" s="385">
        <v>42737</v>
      </c>
      <c r="S2425" s="385">
        <v>43908</v>
      </c>
      <c r="T2425" s="144">
        <v>1184</v>
      </c>
      <c r="U2425" s="144" t="s">
        <v>60</v>
      </c>
      <c r="V2425" s="144">
        <v>89</v>
      </c>
      <c r="W2425" s="144" t="str">
        <f t="shared" si="282"/>
        <v>Active</v>
      </c>
      <c r="X2425" s="144">
        <v>1184</v>
      </c>
      <c r="Y2425" s="157" t="s">
        <v>70</v>
      </c>
      <c r="Z2425" s="386">
        <v>1</v>
      </c>
      <c r="AA2425" s="386">
        <v>1</v>
      </c>
      <c r="AB2425" s="387" t="s">
        <v>65</v>
      </c>
      <c r="AC2425" s="157"/>
    </row>
    <row r="2426" spans="9:29">
      <c r="I2426" s="342">
        <v>2</v>
      </c>
      <c r="J2426" s="144" t="str">
        <f t="shared" si="280"/>
        <v>SMALL</v>
      </c>
      <c r="K2426" s="144" t="str">
        <f t="shared" si="281"/>
        <v>SMALL</v>
      </c>
      <c r="L2426" s="144" t="str" cm="1">
        <f t="array" ref="L2426">_xlfn.IFS(I2426&lt;=2,"SMALL",I2426&lt;=5,"MEDIUM",I2426&gt;5,"LARGE")</f>
        <v>SMALL</v>
      </c>
      <c r="M2426" s="144" t="str">
        <f t="shared" si="278"/>
        <v>NO</v>
      </c>
      <c r="N2426" s="374">
        <v>5</v>
      </c>
      <c r="O2426" s="374">
        <f t="shared" si="279"/>
        <v>5</v>
      </c>
      <c r="P2426" s="158" t="str" cm="1">
        <f t="array" ref="P2426">_xlfn.SWITCH(ROUND(N2426,0),5,"Excellent",4,"Good",3,"ok","Bad")</f>
        <v>Excellent</v>
      </c>
      <c r="Q2426" s="144">
        <v>4</v>
      </c>
      <c r="R2426" s="385">
        <v>43151</v>
      </c>
      <c r="S2426" s="385">
        <v>43773</v>
      </c>
      <c r="T2426" s="144">
        <v>743</v>
      </c>
      <c r="U2426" s="144" t="s">
        <v>69</v>
      </c>
      <c r="V2426" s="144">
        <v>89</v>
      </c>
      <c r="W2426" s="144" t="str">
        <f t="shared" si="282"/>
        <v>Active</v>
      </c>
      <c r="X2426" s="144">
        <v>743</v>
      </c>
      <c r="Y2426" s="157" t="s">
        <v>70</v>
      </c>
      <c r="Z2426" s="386">
        <v>1</v>
      </c>
      <c r="AA2426" s="386">
        <v>0.94</v>
      </c>
      <c r="AB2426" s="387" t="s">
        <v>65</v>
      </c>
      <c r="AC2426" s="157"/>
    </row>
    <row r="2427" spans="9:29">
      <c r="I2427" s="342">
        <v>5</v>
      </c>
      <c r="J2427" s="144" t="str">
        <f t="shared" si="280"/>
        <v>LARGE</v>
      </c>
      <c r="K2427" s="144" t="str">
        <f t="shared" si="281"/>
        <v>MEDIUM</v>
      </c>
      <c r="L2427" s="144" t="str" cm="1">
        <f t="array" ref="L2427">_xlfn.IFS(I2427&lt;=2,"SMALL",I2427&lt;=5,"MEDIUM",I2427&gt;5,"LARGE")</f>
        <v>MEDIUM</v>
      </c>
      <c r="M2427" s="144" t="str">
        <f t="shared" si="278"/>
        <v>YES</v>
      </c>
      <c r="N2427" s="374">
        <v>4.91</v>
      </c>
      <c r="O2427" s="374">
        <f t="shared" si="279"/>
        <v>5</v>
      </c>
      <c r="P2427" s="158" t="str" cm="1">
        <f t="array" ref="P2427">_xlfn.SWITCH(ROUND(N2427,0),5,"Excellent",4,"Good",3,"ok","Bad")</f>
        <v>Excellent</v>
      </c>
      <c r="Q2427" s="144">
        <v>207</v>
      </c>
      <c r="R2427" s="385">
        <v>42731</v>
      </c>
      <c r="S2427" s="385">
        <v>43904</v>
      </c>
      <c r="T2427" s="144">
        <v>3103</v>
      </c>
      <c r="U2427" s="144" t="s">
        <v>69</v>
      </c>
      <c r="V2427" s="144">
        <v>45</v>
      </c>
      <c r="W2427" s="144" t="str">
        <f t="shared" si="282"/>
        <v>Active</v>
      </c>
      <c r="X2427" s="144">
        <v>3103</v>
      </c>
      <c r="Y2427" s="157" t="s">
        <v>64</v>
      </c>
      <c r="Z2427" s="386">
        <v>0.8</v>
      </c>
      <c r="AA2427" s="386">
        <v>0.91</v>
      </c>
      <c r="AB2427" s="387" t="s">
        <v>62</v>
      </c>
      <c r="AC2427" s="157"/>
    </row>
    <row r="2428" spans="9:29">
      <c r="I2428" s="342">
        <v>4</v>
      </c>
      <c r="J2428" s="144" t="str">
        <f t="shared" si="280"/>
        <v>LARGE</v>
      </c>
      <c r="K2428" s="144" t="str">
        <f t="shared" si="281"/>
        <v>MEDIUM</v>
      </c>
      <c r="L2428" s="144" t="str" cm="1">
        <f t="array" ref="L2428">_xlfn.IFS(I2428&lt;=2,"SMALL",I2428&lt;=5,"MEDIUM",I2428&gt;5,"LARGE")</f>
        <v>MEDIUM</v>
      </c>
      <c r="M2428" s="144" t="str">
        <f t="shared" si="278"/>
        <v>NO</v>
      </c>
      <c r="N2428" s="374">
        <v>4.8899999999999997</v>
      </c>
      <c r="O2428" s="374">
        <f t="shared" si="279"/>
        <v>5</v>
      </c>
      <c r="P2428" s="158" t="str" cm="1">
        <f t="array" ref="P2428">_xlfn.SWITCH(ROUND(N2428,0),5,"Excellent",4,"Good",3,"ok","Bad")</f>
        <v>Excellent</v>
      </c>
      <c r="Q2428" s="144">
        <v>61</v>
      </c>
      <c r="R2428" s="385">
        <v>42943</v>
      </c>
      <c r="S2428" s="385">
        <v>44044</v>
      </c>
      <c r="T2428" s="144">
        <v>3100</v>
      </c>
      <c r="U2428" s="144" t="s">
        <v>60</v>
      </c>
      <c r="V2428" s="144">
        <v>329</v>
      </c>
      <c r="W2428" s="144" t="str">
        <f t="shared" si="282"/>
        <v>Active</v>
      </c>
      <c r="X2428" s="144">
        <v>3100</v>
      </c>
      <c r="Y2428" s="157" t="s">
        <v>64</v>
      </c>
      <c r="Z2428" s="386">
        <v>1</v>
      </c>
      <c r="AA2428" s="386">
        <v>0.98</v>
      </c>
      <c r="AB2428" s="387" t="s">
        <v>62</v>
      </c>
      <c r="AC2428" s="157"/>
    </row>
    <row r="2429" spans="9:29">
      <c r="I2429" s="342">
        <v>2</v>
      </c>
      <c r="J2429" s="144" t="str">
        <f t="shared" si="280"/>
        <v>SMALL</v>
      </c>
      <c r="K2429" s="144" t="str">
        <f t="shared" si="281"/>
        <v>SMALL</v>
      </c>
      <c r="L2429" s="144" t="str" cm="1">
        <f t="array" ref="L2429">_xlfn.IFS(I2429&lt;=2,"SMALL",I2429&lt;=5,"MEDIUM",I2429&gt;5,"LARGE")</f>
        <v>SMALL</v>
      </c>
      <c r="M2429" s="144" t="str">
        <f t="shared" si="278"/>
        <v>YES</v>
      </c>
      <c r="N2429" s="374">
        <v>4.96</v>
      </c>
      <c r="O2429" s="374">
        <f t="shared" si="279"/>
        <v>5</v>
      </c>
      <c r="P2429" s="158" t="str" cm="1">
        <f t="array" ref="P2429">_xlfn.SWITCH(ROUND(N2429,0),5,"Excellent",4,"Good",3,"ok","Bad")</f>
        <v>Excellent</v>
      </c>
      <c r="Q2429" s="144">
        <v>150</v>
      </c>
      <c r="R2429" s="385">
        <v>42721</v>
      </c>
      <c r="S2429" s="385">
        <v>43927</v>
      </c>
      <c r="T2429" s="144">
        <v>3102</v>
      </c>
      <c r="U2429" s="144" t="s">
        <v>60</v>
      </c>
      <c r="V2429" s="144">
        <v>203</v>
      </c>
      <c r="W2429" s="144" t="str">
        <f t="shared" si="282"/>
        <v>Active</v>
      </c>
      <c r="X2429" s="144">
        <v>3102</v>
      </c>
      <c r="Y2429" s="157" t="s">
        <v>64</v>
      </c>
      <c r="Z2429" s="386">
        <v>0.5</v>
      </c>
      <c r="AA2429" s="386">
        <v>0.55000000000000004</v>
      </c>
      <c r="AB2429" s="387" t="s">
        <v>65</v>
      </c>
      <c r="AC2429" s="157"/>
    </row>
    <row r="2430" spans="9:29">
      <c r="I2430" s="342">
        <v>2</v>
      </c>
      <c r="J2430" s="144" t="str">
        <f t="shared" si="280"/>
        <v>SMALL</v>
      </c>
      <c r="K2430" s="144" t="str">
        <f t="shared" si="281"/>
        <v>SMALL</v>
      </c>
      <c r="L2430" s="144" t="str" cm="1">
        <f t="array" ref="L2430">_xlfn.IFS(I2430&lt;=2,"SMALL",I2430&lt;=5,"MEDIUM",I2430&gt;5,"LARGE")</f>
        <v>SMALL</v>
      </c>
      <c r="M2430" s="144" t="str">
        <f t="shared" si="278"/>
        <v>YES</v>
      </c>
      <c r="N2430" s="374">
        <v>4.88</v>
      </c>
      <c r="O2430" s="374">
        <f t="shared" si="279"/>
        <v>5</v>
      </c>
      <c r="P2430" s="158" t="str" cm="1">
        <f t="array" ref="P2430">_xlfn.SWITCH(ROUND(N2430,0),5,"Excellent",4,"Good",3,"ok","Bad")</f>
        <v>Excellent</v>
      </c>
      <c r="Q2430" s="144">
        <v>101</v>
      </c>
      <c r="R2430" s="385">
        <v>43228</v>
      </c>
      <c r="S2430" s="385">
        <v>44006</v>
      </c>
      <c r="T2430" s="144">
        <v>3097</v>
      </c>
      <c r="U2430" s="144" t="s">
        <v>69</v>
      </c>
      <c r="V2430" s="144">
        <v>85</v>
      </c>
      <c r="W2430" s="144" t="str">
        <f t="shared" si="282"/>
        <v>Active</v>
      </c>
      <c r="X2430" s="144">
        <v>3097</v>
      </c>
      <c r="Y2430" s="157" t="s">
        <v>61</v>
      </c>
      <c r="Z2430" s="386">
        <v>1</v>
      </c>
      <c r="AA2430" s="386">
        <v>0.95</v>
      </c>
      <c r="AB2430" s="387" t="s">
        <v>62</v>
      </c>
      <c r="AC2430" s="157"/>
    </row>
    <row r="2431" spans="9:29">
      <c r="I2431" s="342">
        <v>2</v>
      </c>
      <c r="J2431" s="144" t="str">
        <f t="shared" si="280"/>
        <v>SMALL</v>
      </c>
      <c r="K2431" s="144" t="str">
        <f t="shared" si="281"/>
        <v>SMALL</v>
      </c>
      <c r="L2431" s="144" t="str" cm="1">
        <f t="array" ref="L2431">_xlfn.IFS(I2431&lt;=2,"SMALL",I2431&lt;=5,"MEDIUM",I2431&gt;5,"LARGE")</f>
        <v>SMALL</v>
      </c>
      <c r="M2431" s="144" t="str">
        <f t="shared" si="278"/>
        <v>NO</v>
      </c>
      <c r="N2431" s="374">
        <v>5</v>
      </c>
      <c r="O2431" s="374">
        <f t="shared" si="279"/>
        <v>5</v>
      </c>
      <c r="P2431" s="158" t="str" cm="1">
        <f t="array" ref="P2431">_xlfn.SWITCH(ROUND(N2431,0),5,"Excellent",4,"Good",3,"ok","Bad")</f>
        <v>Excellent</v>
      </c>
      <c r="Q2431" s="144">
        <v>4</v>
      </c>
      <c r="R2431" s="385">
        <v>42905</v>
      </c>
      <c r="S2431" s="385">
        <v>43771</v>
      </c>
      <c r="T2431" s="144">
        <v>2614</v>
      </c>
      <c r="U2431" s="144" t="s">
        <v>69</v>
      </c>
      <c r="V2431" s="144">
        <v>365</v>
      </c>
      <c r="W2431" s="144" t="str">
        <f t="shared" si="282"/>
        <v>Active</v>
      </c>
      <c r="X2431" s="144">
        <v>2614</v>
      </c>
      <c r="Y2431" s="157" t="s">
        <v>70</v>
      </c>
      <c r="Z2431" s="386">
        <v>1</v>
      </c>
      <c r="AA2431" s="386">
        <v>1</v>
      </c>
      <c r="AB2431" s="387" t="s">
        <v>65</v>
      </c>
      <c r="AC2431" s="157"/>
    </row>
    <row r="2432" spans="9:29">
      <c r="I2432" s="342">
        <v>4</v>
      </c>
      <c r="J2432" s="144" t="str">
        <f t="shared" si="280"/>
        <v>LARGE</v>
      </c>
      <c r="K2432" s="144" t="str">
        <f t="shared" si="281"/>
        <v>MEDIUM</v>
      </c>
      <c r="L2432" s="144" t="str" cm="1">
        <f t="array" ref="L2432">_xlfn.IFS(I2432&lt;=2,"SMALL",I2432&lt;=5,"MEDIUM",I2432&gt;5,"LARGE")</f>
        <v>MEDIUM</v>
      </c>
      <c r="M2432" s="144" t="str">
        <f t="shared" si="278"/>
        <v>NO</v>
      </c>
      <c r="N2432" s="374">
        <v>4.67</v>
      </c>
      <c r="O2432" s="374">
        <f t="shared" si="279"/>
        <v>5</v>
      </c>
      <c r="P2432" s="158" t="str" cm="1">
        <f t="array" ref="P2432">_xlfn.SWITCH(ROUND(N2432,0),5,"Excellent",4,"Good",3,"ok","Bad")</f>
        <v>Excellent</v>
      </c>
      <c r="Q2432" s="144">
        <v>24</v>
      </c>
      <c r="R2432" s="385">
        <v>42736</v>
      </c>
      <c r="S2432" s="385">
        <v>43850</v>
      </c>
      <c r="T2432" s="144">
        <v>3031</v>
      </c>
      <c r="U2432" s="144" t="s">
        <v>69</v>
      </c>
      <c r="V2432" s="144">
        <v>22</v>
      </c>
      <c r="W2432" s="144" t="str">
        <f t="shared" si="282"/>
        <v>Active</v>
      </c>
      <c r="X2432" s="144">
        <v>3031</v>
      </c>
      <c r="Y2432" s="157" t="s">
        <v>70</v>
      </c>
      <c r="Z2432" s="386">
        <v>1</v>
      </c>
      <c r="AA2432" s="386">
        <v>1</v>
      </c>
      <c r="AB2432" s="387" t="s">
        <v>62</v>
      </c>
      <c r="AC2432" s="157"/>
    </row>
    <row r="2433" spans="9:29">
      <c r="I2433" s="342">
        <v>2</v>
      </c>
      <c r="J2433" s="144" t="str">
        <f t="shared" si="280"/>
        <v>SMALL</v>
      </c>
      <c r="K2433" s="144" t="str">
        <f t="shared" si="281"/>
        <v>SMALL</v>
      </c>
      <c r="L2433" s="144" t="str" cm="1">
        <f t="array" ref="L2433">_xlfn.IFS(I2433&lt;=2,"SMALL",I2433&lt;=5,"MEDIUM",I2433&gt;5,"LARGE")</f>
        <v>SMALL</v>
      </c>
      <c r="M2433" s="144" t="str">
        <f t="shared" si="278"/>
        <v>NO</v>
      </c>
      <c r="N2433" s="374">
        <v>4.67</v>
      </c>
      <c r="O2433" s="374">
        <f t="shared" si="279"/>
        <v>5</v>
      </c>
      <c r="P2433" s="158" t="str" cm="1">
        <f t="array" ref="P2433">_xlfn.SWITCH(ROUND(N2433,0),5,"Excellent",4,"Good",3,"ok","Bad")</f>
        <v>Excellent</v>
      </c>
      <c r="Q2433" s="144">
        <v>189</v>
      </c>
      <c r="R2433" s="385">
        <v>42732</v>
      </c>
      <c r="S2433" s="385">
        <v>44056</v>
      </c>
      <c r="T2433" s="144">
        <v>3104</v>
      </c>
      <c r="U2433" s="144" t="s">
        <v>69</v>
      </c>
      <c r="V2433" s="144">
        <v>164</v>
      </c>
      <c r="W2433" s="144" t="str">
        <f t="shared" si="282"/>
        <v>Active</v>
      </c>
      <c r="X2433" s="144">
        <v>3104</v>
      </c>
      <c r="Y2433" s="157" t="s">
        <v>64</v>
      </c>
      <c r="Z2433" s="386">
        <v>1</v>
      </c>
      <c r="AA2433" s="386">
        <v>0.5</v>
      </c>
      <c r="AB2433" s="387" t="s">
        <v>62</v>
      </c>
      <c r="AC2433" s="157"/>
    </row>
    <row r="2434" spans="9:29">
      <c r="I2434" s="342">
        <v>2</v>
      </c>
      <c r="J2434" s="144" t="str">
        <f t="shared" si="280"/>
        <v>SMALL</v>
      </c>
      <c r="K2434" s="144" t="str">
        <f t="shared" si="281"/>
        <v>SMALL</v>
      </c>
      <c r="L2434" s="144" t="str" cm="1">
        <f t="array" ref="L2434">_xlfn.IFS(I2434&lt;=2,"SMALL",I2434&lt;=5,"MEDIUM",I2434&gt;5,"LARGE")</f>
        <v>SMALL</v>
      </c>
      <c r="M2434" s="144" t="str">
        <f t="shared" si="278"/>
        <v>NO</v>
      </c>
      <c r="N2434" s="374">
        <v>4.6500000000000004</v>
      </c>
      <c r="O2434" s="374">
        <f t="shared" si="279"/>
        <v>5</v>
      </c>
      <c r="P2434" s="158" t="str" cm="1">
        <f t="array" ref="P2434">_xlfn.SWITCH(ROUND(N2434,0),5,"Excellent",4,"Good",3,"ok","Bad")</f>
        <v>Excellent</v>
      </c>
      <c r="Q2434" s="144">
        <v>96</v>
      </c>
      <c r="R2434" s="385">
        <v>42737</v>
      </c>
      <c r="S2434" s="385">
        <v>43961</v>
      </c>
      <c r="T2434" s="144">
        <v>2996</v>
      </c>
      <c r="U2434" s="144" t="s">
        <v>60</v>
      </c>
      <c r="V2434" s="144">
        <v>177</v>
      </c>
      <c r="W2434" s="144" t="str">
        <f t="shared" si="282"/>
        <v>Active</v>
      </c>
      <c r="X2434" s="144">
        <v>2996</v>
      </c>
      <c r="Y2434" s="157" t="s">
        <v>61</v>
      </c>
      <c r="Z2434" s="386">
        <v>0.75</v>
      </c>
      <c r="AA2434" s="386">
        <v>0.63</v>
      </c>
      <c r="AB2434" s="387" t="s">
        <v>65</v>
      </c>
      <c r="AC2434" s="157"/>
    </row>
    <row r="2435" spans="9:29">
      <c r="I2435" s="342">
        <v>2</v>
      </c>
      <c r="J2435" s="144" t="str">
        <f t="shared" si="280"/>
        <v>SMALL</v>
      </c>
      <c r="K2435" s="144" t="str">
        <f t="shared" si="281"/>
        <v>SMALL</v>
      </c>
      <c r="L2435" s="144" t="str" cm="1">
        <f t="array" ref="L2435">_xlfn.IFS(I2435&lt;=2,"SMALL",I2435&lt;=5,"MEDIUM",I2435&gt;5,"LARGE")</f>
        <v>SMALL</v>
      </c>
      <c r="M2435" s="144" t="str">
        <f t="shared" si="278"/>
        <v>YES</v>
      </c>
      <c r="N2435" s="374">
        <v>4.97</v>
      </c>
      <c r="O2435" s="374">
        <f t="shared" si="279"/>
        <v>5</v>
      </c>
      <c r="P2435" s="158" t="str" cm="1">
        <f t="array" ref="P2435">_xlfn.SWITCH(ROUND(N2435,0),5,"Excellent",4,"Good",3,"ok","Bad")</f>
        <v>Excellent</v>
      </c>
      <c r="Q2435" s="144">
        <v>182</v>
      </c>
      <c r="R2435" s="385">
        <v>42876</v>
      </c>
      <c r="S2435" s="385">
        <v>44037</v>
      </c>
      <c r="T2435" s="144">
        <v>2598</v>
      </c>
      <c r="U2435" s="144" t="s">
        <v>60</v>
      </c>
      <c r="V2435" s="144">
        <v>98</v>
      </c>
      <c r="W2435" s="144" t="str">
        <f t="shared" si="282"/>
        <v>Active</v>
      </c>
      <c r="X2435" s="144">
        <v>2598</v>
      </c>
      <c r="Y2435" s="157" t="s">
        <v>64</v>
      </c>
      <c r="Z2435" s="386">
        <v>1</v>
      </c>
      <c r="AA2435" s="386">
        <v>1</v>
      </c>
      <c r="AB2435" s="387" t="s">
        <v>62</v>
      </c>
      <c r="AC2435" s="157"/>
    </row>
    <row r="2436" spans="9:29">
      <c r="I2436" s="342">
        <v>5</v>
      </c>
      <c r="J2436" s="144" t="str">
        <f t="shared" si="280"/>
        <v>LARGE</v>
      </c>
      <c r="K2436" s="144" t="str">
        <f t="shared" si="281"/>
        <v>MEDIUM</v>
      </c>
      <c r="L2436" s="144" t="str" cm="1">
        <f t="array" ref="L2436">_xlfn.IFS(I2436&lt;=2,"SMALL",I2436&lt;=5,"MEDIUM",I2436&gt;5,"LARGE")</f>
        <v>MEDIUM</v>
      </c>
      <c r="M2436" s="144" t="str">
        <f t="shared" si="278"/>
        <v>YES</v>
      </c>
      <c r="N2436" s="374">
        <v>4.99</v>
      </c>
      <c r="O2436" s="374">
        <f t="shared" si="279"/>
        <v>5</v>
      </c>
      <c r="P2436" s="158" t="str" cm="1">
        <f t="array" ref="P2436">_xlfn.SWITCH(ROUND(N2436,0),5,"Excellent",4,"Good",3,"ok","Bad")</f>
        <v>Excellent</v>
      </c>
      <c r="Q2436" s="144">
        <v>174</v>
      </c>
      <c r="R2436" s="385">
        <v>42735</v>
      </c>
      <c r="S2436" s="385">
        <v>44045</v>
      </c>
      <c r="T2436" s="144">
        <v>3105</v>
      </c>
      <c r="U2436" s="144" t="s">
        <v>69</v>
      </c>
      <c r="V2436" s="144">
        <v>362</v>
      </c>
      <c r="W2436" s="144" t="str">
        <f t="shared" si="282"/>
        <v>Active</v>
      </c>
      <c r="X2436" s="144">
        <v>3105</v>
      </c>
      <c r="Y2436" s="157" t="s">
        <v>64</v>
      </c>
      <c r="Z2436" s="386">
        <v>1</v>
      </c>
      <c r="AA2436" s="386">
        <v>1</v>
      </c>
      <c r="AB2436" s="387" t="s">
        <v>65</v>
      </c>
      <c r="AC2436" s="157"/>
    </row>
    <row r="2437" spans="9:29">
      <c r="I2437" s="342">
        <v>1</v>
      </c>
      <c r="J2437" s="144" t="str">
        <f t="shared" si="280"/>
        <v>SMALL</v>
      </c>
      <c r="K2437" s="144" t="str">
        <f t="shared" si="281"/>
        <v>SMALL</v>
      </c>
      <c r="L2437" s="144" t="str" cm="1">
        <f t="array" ref="L2437">_xlfn.IFS(I2437&lt;=2,"SMALL",I2437&lt;=5,"MEDIUM",I2437&gt;5,"LARGE")</f>
        <v>SMALL</v>
      </c>
      <c r="M2437" s="144" t="str">
        <f t="shared" ref="M2437:M2500" si="283">IF(AND(N2437&gt;=4.8,Q2437&gt;100),"YES","NO")</f>
        <v>YES</v>
      </c>
      <c r="N2437" s="374">
        <v>4.9800000000000004</v>
      </c>
      <c r="O2437" s="374">
        <f t="shared" ref="O2437:O2500" si="284">ROUND(N2437,0)</f>
        <v>5</v>
      </c>
      <c r="P2437" s="158" t="str" cm="1">
        <f t="array" ref="P2437">_xlfn.SWITCH(ROUND(N2437,0),5,"Excellent",4,"Good",3,"ok","Bad")</f>
        <v>Excellent</v>
      </c>
      <c r="Q2437" s="144">
        <v>134</v>
      </c>
      <c r="R2437" s="385">
        <v>43086</v>
      </c>
      <c r="S2437" s="385">
        <v>43899</v>
      </c>
      <c r="T2437" s="144">
        <v>871</v>
      </c>
      <c r="U2437" s="144" t="s">
        <v>60</v>
      </c>
      <c r="V2437" s="144">
        <v>129</v>
      </c>
      <c r="W2437" s="144" t="str">
        <f t="shared" si="282"/>
        <v>Active</v>
      </c>
      <c r="X2437" s="144">
        <v>871</v>
      </c>
      <c r="Y2437" s="157" t="s">
        <v>70</v>
      </c>
      <c r="Z2437" s="386">
        <v>1</v>
      </c>
      <c r="AA2437" s="386">
        <v>1</v>
      </c>
      <c r="AB2437" s="387" t="s">
        <v>65</v>
      </c>
      <c r="AC2437" s="157"/>
    </row>
    <row r="2438" spans="9:29">
      <c r="I2438" s="342">
        <v>4</v>
      </c>
      <c r="J2438" s="144" t="str">
        <f t="shared" ref="J2438:J2501" si="285">IF(I2438&lt;=2,"SMALL","LARGE")</f>
        <v>LARGE</v>
      </c>
      <c r="K2438" s="144" t="str">
        <f t="shared" ref="K2438:K2501" si="286">IF(I2438&lt;=2,"SMALL",IF(I2438&lt;=5,"MEDIUM","LARGE"))</f>
        <v>MEDIUM</v>
      </c>
      <c r="L2438" s="144" t="str" cm="1">
        <f t="array" ref="L2438">_xlfn.IFS(I2438&lt;=2,"SMALL",I2438&lt;=5,"MEDIUM",I2438&gt;5,"LARGE")</f>
        <v>MEDIUM</v>
      </c>
      <c r="M2438" s="144" t="str">
        <f t="shared" si="283"/>
        <v>NO</v>
      </c>
      <c r="N2438" s="374">
        <v>4.8099999999999996</v>
      </c>
      <c r="O2438" s="374">
        <f t="shared" si="284"/>
        <v>5</v>
      </c>
      <c r="P2438" s="158" t="str" cm="1">
        <f t="array" ref="P2438">_xlfn.SWITCH(ROUND(N2438,0),5,"Excellent",4,"Good",3,"ok","Bad")</f>
        <v>Excellent</v>
      </c>
      <c r="Q2438" s="144">
        <v>79</v>
      </c>
      <c r="R2438" s="385">
        <v>42813</v>
      </c>
      <c r="S2438" s="385">
        <v>43836</v>
      </c>
      <c r="T2438" s="144">
        <v>1432</v>
      </c>
      <c r="U2438" s="144" t="s">
        <v>60</v>
      </c>
      <c r="V2438" s="144">
        <v>0</v>
      </c>
      <c r="W2438" s="144" t="str">
        <f t="shared" ref="W2438:W2501" si="287">IF(NOT(V2438=0),"Active","Inactive")</f>
        <v>Inactive</v>
      </c>
      <c r="X2438" s="144">
        <v>1432</v>
      </c>
      <c r="Y2438" s="157" t="s">
        <v>61</v>
      </c>
      <c r="Z2438" s="386">
        <v>0.67</v>
      </c>
      <c r="AA2438" s="386">
        <v>0.77</v>
      </c>
      <c r="AB2438" s="387" t="s">
        <v>65</v>
      </c>
      <c r="AC2438" s="157"/>
    </row>
    <row r="2439" spans="9:29">
      <c r="I2439" s="342">
        <v>10</v>
      </c>
      <c r="J2439" s="144" t="str">
        <f t="shared" si="285"/>
        <v>LARGE</v>
      </c>
      <c r="K2439" s="144" t="str">
        <f t="shared" si="286"/>
        <v>LARGE</v>
      </c>
      <c r="L2439" s="144" t="str" cm="1">
        <f t="array" ref="L2439">_xlfn.IFS(I2439&lt;=2,"SMALL",I2439&lt;=5,"MEDIUM",I2439&gt;5,"LARGE")</f>
        <v>LARGE</v>
      </c>
      <c r="M2439" s="144" t="str">
        <f t="shared" si="283"/>
        <v>NO</v>
      </c>
      <c r="N2439" s="374">
        <v>4.75</v>
      </c>
      <c r="O2439" s="374">
        <f t="shared" si="284"/>
        <v>5</v>
      </c>
      <c r="P2439" s="158" t="str" cm="1">
        <f t="array" ref="P2439">_xlfn.SWITCH(ROUND(N2439,0),5,"Excellent",4,"Good",3,"ok","Bad")</f>
        <v>Excellent</v>
      </c>
      <c r="Q2439" s="144">
        <v>44</v>
      </c>
      <c r="R2439" s="385">
        <v>42751</v>
      </c>
      <c r="S2439" s="385">
        <v>44045</v>
      </c>
      <c r="T2439" s="144">
        <v>139</v>
      </c>
      <c r="U2439" s="144" t="s">
        <v>69</v>
      </c>
      <c r="V2439" s="144">
        <v>361</v>
      </c>
      <c r="W2439" s="144" t="str">
        <f t="shared" si="287"/>
        <v>Active</v>
      </c>
      <c r="X2439" s="144">
        <v>139</v>
      </c>
      <c r="Y2439" s="157" t="s">
        <v>70</v>
      </c>
      <c r="Z2439" s="386">
        <v>1</v>
      </c>
      <c r="AA2439" s="386">
        <v>1</v>
      </c>
      <c r="AB2439" s="387" t="s">
        <v>62</v>
      </c>
      <c r="AC2439" s="157"/>
    </row>
    <row r="2440" spans="9:29">
      <c r="I2440" s="342">
        <v>3</v>
      </c>
      <c r="J2440" s="144" t="str">
        <f t="shared" si="285"/>
        <v>LARGE</v>
      </c>
      <c r="K2440" s="144" t="str">
        <f t="shared" si="286"/>
        <v>MEDIUM</v>
      </c>
      <c r="L2440" s="144" t="str" cm="1">
        <f t="array" ref="L2440">_xlfn.IFS(I2440&lt;=2,"SMALL",I2440&lt;=5,"MEDIUM",I2440&gt;5,"LARGE")</f>
        <v>MEDIUM</v>
      </c>
      <c r="M2440" s="144" t="str">
        <f t="shared" si="283"/>
        <v>NO</v>
      </c>
      <c r="N2440" s="374">
        <v>4.75</v>
      </c>
      <c r="O2440" s="374">
        <f t="shared" si="284"/>
        <v>5</v>
      </c>
      <c r="P2440" s="158" t="str" cm="1">
        <f t="array" ref="P2440">_xlfn.SWITCH(ROUND(N2440,0),5,"Excellent",4,"Good",3,"ok","Bad")</f>
        <v>Excellent</v>
      </c>
      <c r="Q2440" s="144">
        <v>16</v>
      </c>
      <c r="R2440" s="385">
        <v>42731</v>
      </c>
      <c r="S2440" s="385">
        <v>43483</v>
      </c>
      <c r="T2440" s="144">
        <v>847</v>
      </c>
      <c r="U2440" s="144" t="s">
        <v>60</v>
      </c>
      <c r="V2440" s="144">
        <v>1</v>
      </c>
      <c r="W2440" s="144" t="str">
        <f t="shared" si="287"/>
        <v>Active</v>
      </c>
      <c r="X2440" s="144">
        <v>847</v>
      </c>
      <c r="Y2440" s="157" t="s">
        <v>70</v>
      </c>
      <c r="Z2440" s="386">
        <v>1</v>
      </c>
      <c r="AA2440" s="386">
        <v>1</v>
      </c>
      <c r="AB2440" s="387" t="s">
        <v>62</v>
      </c>
      <c r="AC2440" s="157"/>
    </row>
    <row r="2441" spans="9:29">
      <c r="I2441" s="342">
        <v>6</v>
      </c>
      <c r="J2441" s="144" t="str">
        <f t="shared" si="285"/>
        <v>LARGE</v>
      </c>
      <c r="K2441" s="144" t="str">
        <f t="shared" si="286"/>
        <v>LARGE</v>
      </c>
      <c r="L2441" s="144" t="str" cm="1">
        <f t="array" ref="L2441">_xlfn.IFS(I2441&lt;=2,"SMALL",I2441&lt;=5,"MEDIUM",I2441&gt;5,"LARGE")</f>
        <v>LARGE</v>
      </c>
      <c r="M2441" s="144" t="str">
        <f t="shared" si="283"/>
        <v>NO</v>
      </c>
      <c r="N2441" s="374">
        <v>4.7300000000000004</v>
      </c>
      <c r="O2441" s="374">
        <f t="shared" si="284"/>
        <v>5</v>
      </c>
      <c r="P2441" s="158" t="str" cm="1">
        <f t="array" ref="P2441">_xlfn.SWITCH(ROUND(N2441,0),5,"Excellent",4,"Good",3,"ok","Bad")</f>
        <v>Excellent</v>
      </c>
      <c r="Q2441" s="144">
        <v>109</v>
      </c>
      <c r="R2441" s="385">
        <v>42734</v>
      </c>
      <c r="S2441" s="385">
        <v>43833</v>
      </c>
      <c r="T2441" s="144">
        <v>2819</v>
      </c>
      <c r="U2441" s="144" t="s">
        <v>69</v>
      </c>
      <c r="V2441" s="144">
        <v>0</v>
      </c>
      <c r="W2441" s="144" t="str">
        <f t="shared" si="287"/>
        <v>Inactive</v>
      </c>
      <c r="X2441" s="144">
        <v>2819</v>
      </c>
      <c r="Y2441" s="157" t="s">
        <v>70</v>
      </c>
      <c r="Z2441" s="386">
        <v>1</v>
      </c>
      <c r="AA2441" s="386">
        <v>0.83</v>
      </c>
      <c r="AB2441" s="387" t="s">
        <v>65</v>
      </c>
      <c r="AC2441" s="157"/>
    </row>
    <row r="2442" spans="9:29">
      <c r="I2442" s="342">
        <v>2</v>
      </c>
      <c r="J2442" s="144" t="str">
        <f t="shared" si="285"/>
        <v>SMALL</v>
      </c>
      <c r="K2442" s="144" t="str">
        <f t="shared" si="286"/>
        <v>SMALL</v>
      </c>
      <c r="L2442" s="144" t="str" cm="1">
        <f t="array" ref="L2442">_xlfn.IFS(I2442&lt;=2,"SMALL",I2442&lt;=5,"MEDIUM",I2442&gt;5,"LARGE")</f>
        <v>SMALL</v>
      </c>
      <c r="M2442" s="144" t="str">
        <f t="shared" si="283"/>
        <v>NO</v>
      </c>
      <c r="N2442" s="374">
        <v>4.83</v>
      </c>
      <c r="O2442" s="374">
        <f t="shared" si="284"/>
        <v>5</v>
      </c>
      <c r="P2442" s="158" t="str" cm="1">
        <f t="array" ref="P2442">_xlfn.SWITCH(ROUND(N2442,0),5,"Excellent",4,"Good",3,"ok","Bad")</f>
        <v>Excellent</v>
      </c>
      <c r="Q2442" s="144">
        <v>69</v>
      </c>
      <c r="R2442" s="385">
        <v>42737</v>
      </c>
      <c r="S2442" s="385">
        <v>43629</v>
      </c>
      <c r="T2442" s="144">
        <v>1681</v>
      </c>
      <c r="U2442" s="144" t="s">
        <v>69</v>
      </c>
      <c r="V2442" s="144">
        <v>77</v>
      </c>
      <c r="W2442" s="144" t="str">
        <f t="shared" si="287"/>
        <v>Active</v>
      </c>
      <c r="X2442" s="144">
        <v>1681</v>
      </c>
      <c r="Y2442" s="157" t="s">
        <v>61</v>
      </c>
      <c r="Z2442" s="386">
        <v>1</v>
      </c>
      <c r="AA2442" s="386">
        <v>0.76</v>
      </c>
      <c r="AB2442" s="387" t="s">
        <v>62</v>
      </c>
      <c r="AC2442" s="157"/>
    </row>
    <row r="2443" spans="9:29">
      <c r="I2443" s="342">
        <v>4</v>
      </c>
      <c r="J2443" s="144" t="str">
        <f t="shared" si="285"/>
        <v>LARGE</v>
      </c>
      <c r="K2443" s="144" t="str">
        <f t="shared" si="286"/>
        <v>MEDIUM</v>
      </c>
      <c r="L2443" s="144" t="str" cm="1">
        <f t="array" ref="L2443">_xlfn.IFS(I2443&lt;=2,"SMALL",I2443&lt;=5,"MEDIUM",I2443&gt;5,"LARGE")</f>
        <v>MEDIUM</v>
      </c>
      <c r="M2443" s="144" t="str">
        <f t="shared" si="283"/>
        <v>NO</v>
      </c>
      <c r="N2443" s="374">
        <v>4.66</v>
      </c>
      <c r="O2443" s="374">
        <f t="shared" si="284"/>
        <v>5</v>
      </c>
      <c r="P2443" s="158" t="str" cm="1">
        <f t="array" ref="P2443">_xlfn.SWITCH(ROUND(N2443,0),5,"Excellent",4,"Good",3,"ok","Bad")</f>
        <v>Excellent</v>
      </c>
      <c r="Q2443" s="144">
        <v>85</v>
      </c>
      <c r="R2443" s="385">
        <v>42779</v>
      </c>
      <c r="S2443" s="385">
        <v>43772</v>
      </c>
      <c r="T2443" s="144">
        <v>3106</v>
      </c>
      <c r="U2443" s="144" t="s">
        <v>69</v>
      </c>
      <c r="V2443" s="144">
        <v>365</v>
      </c>
      <c r="W2443" s="144" t="str">
        <f t="shared" si="287"/>
        <v>Active</v>
      </c>
      <c r="X2443" s="144">
        <v>3106</v>
      </c>
      <c r="Y2443" s="157" t="s">
        <v>61</v>
      </c>
      <c r="Z2443" s="386">
        <v>0.9</v>
      </c>
      <c r="AA2443" s="386">
        <v>0.96</v>
      </c>
      <c r="AB2443" s="387" t="s">
        <v>65</v>
      </c>
      <c r="AC2443" s="157"/>
    </row>
    <row r="2444" spans="9:29">
      <c r="I2444" s="342">
        <v>1</v>
      </c>
      <c r="J2444" s="144" t="str">
        <f t="shared" si="285"/>
        <v>SMALL</v>
      </c>
      <c r="K2444" s="144" t="str">
        <f t="shared" si="286"/>
        <v>SMALL</v>
      </c>
      <c r="L2444" s="144" t="str" cm="1">
        <f t="array" ref="L2444">_xlfn.IFS(I2444&lt;=2,"SMALL",I2444&lt;=5,"MEDIUM",I2444&gt;5,"LARGE")</f>
        <v>SMALL</v>
      </c>
      <c r="M2444" s="144" t="str">
        <f t="shared" si="283"/>
        <v>NO</v>
      </c>
      <c r="N2444" s="374">
        <v>4.8899999999999997</v>
      </c>
      <c r="O2444" s="374">
        <f t="shared" si="284"/>
        <v>5</v>
      </c>
      <c r="P2444" s="158" t="str" cm="1">
        <f t="array" ref="P2444">_xlfn.SWITCH(ROUND(N2444,0),5,"Excellent",4,"Good",3,"ok","Bad")</f>
        <v>Excellent</v>
      </c>
      <c r="Q2444" s="144">
        <v>9</v>
      </c>
      <c r="R2444" s="385">
        <v>42771</v>
      </c>
      <c r="S2444" s="385">
        <v>43834</v>
      </c>
      <c r="T2444" s="144">
        <v>832</v>
      </c>
      <c r="U2444" s="144" t="s">
        <v>60</v>
      </c>
      <c r="V2444" s="144">
        <v>0</v>
      </c>
      <c r="W2444" s="144" t="str">
        <f t="shared" si="287"/>
        <v>Inactive</v>
      </c>
      <c r="X2444" s="144">
        <v>832</v>
      </c>
      <c r="Y2444" s="157" t="s">
        <v>61</v>
      </c>
      <c r="Z2444" s="386">
        <v>1</v>
      </c>
      <c r="AA2444" s="386">
        <v>1</v>
      </c>
      <c r="AB2444" s="387" t="s">
        <v>65</v>
      </c>
      <c r="AC2444" s="157"/>
    </row>
    <row r="2445" spans="9:29">
      <c r="I2445" s="342">
        <v>2</v>
      </c>
      <c r="J2445" s="144" t="str">
        <f t="shared" si="285"/>
        <v>SMALL</v>
      </c>
      <c r="K2445" s="144" t="str">
        <f t="shared" si="286"/>
        <v>SMALL</v>
      </c>
      <c r="L2445" s="144" t="str" cm="1">
        <f t="array" ref="L2445">_xlfn.IFS(I2445&lt;=2,"SMALL",I2445&lt;=5,"MEDIUM",I2445&gt;5,"LARGE")</f>
        <v>SMALL</v>
      </c>
      <c r="M2445" s="144" t="str">
        <f t="shared" si="283"/>
        <v>NO</v>
      </c>
      <c r="N2445" s="374">
        <v>5</v>
      </c>
      <c r="O2445" s="374">
        <f t="shared" si="284"/>
        <v>5</v>
      </c>
      <c r="P2445" s="158" t="str" cm="1">
        <f t="array" ref="P2445">_xlfn.SWITCH(ROUND(N2445,0),5,"Excellent",4,"Good",3,"ok","Bad")</f>
        <v>Excellent</v>
      </c>
      <c r="Q2445" s="144">
        <v>30</v>
      </c>
      <c r="R2445" s="385">
        <v>42723</v>
      </c>
      <c r="S2445" s="385">
        <v>43906</v>
      </c>
      <c r="T2445" s="144">
        <v>1138</v>
      </c>
      <c r="U2445" s="144" t="s">
        <v>60</v>
      </c>
      <c r="V2445" s="144">
        <v>0</v>
      </c>
      <c r="W2445" s="144" t="str">
        <f t="shared" si="287"/>
        <v>Inactive</v>
      </c>
      <c r="X2445" s="144">
        <v>1138</v>
      </c>
      <c r="Y2445" s="157" t="s">
        <v>70</v>
      </c>
      <c r="Z2445" s="386">
        <v>0.9</v>
      </c>
      <c r="AA2445" s="386">
        <v>0.87</v>
      </c>
      <c r="AB2445" s="387" t="s">
        <v>62</v>
      </c>
      <c r="AC2445" s="157"/>
    </row>
    <row r="2446" spans="9:29">
      <c r="I2446" s="342">
        <v>4</v>
      </c>
      <c r="J2446" s="144" t="str">
        <f t="shared" si="285"/>
        <v>LARGE</v>
      </c>
      <c r="K2446" s="144" t="str">
        <f t="shared" si="286"/>
        <v>MEDIUM</v>
      </c>
      <c r="L2446" s="144" t="str" cm="1">
        <f t="array" ref="L2446">_xlfn.IFS(I2446&lt;=2,"SMALL",I2446&lt;=5,"MEDIUM",I2446&gt;5,"LARGE")</f>
        <v>MEDIUM</v>
      </c>
      <c r="M2446" s="144" t="str">
        <f t="shared" si="283"/>
        <v>NO</v>
      </c>
      <c r="N2446" s="374">
        <v>4.91</v>
      </c>
      <c r="O2446" s="374">
        <f t="shared" si="284"/>
        <v>5</v>
      </c>
      <c r="P2446" s="158" t="str" cm="1">
        <f t="array" ref="P2446">_xlfn.SWITCH(ROUND(N2446,0),5,"Excellent",4,"Good",3,"ok","Bad")</f>
        <v>Excellent</v>
      </c>
      <c r="Q2446" s="144">
        <v>89</v>
      </c>
      <c r="R2446" s="385">
        <v>42778</v>
      </c>
      <c r="S2446" s="385">
        <v>44045</v>
      </c>
      <c r="T2446" s="144">
        <v>2957</v>
      </c>
      <c r="U2446" s="144" t="s">
        <v>69</v>
      </c>
      <c r="V2446" s="144">
        <v>250</v>
      </c>
      <c r="W2446" s="144" t="str">
        <f t="shared" si="287"/>
        <v>Active</v>
      </c>
      <c r="X2446" s="144">
        <v>2957</v>
      </c>
      <c r="Y2446" s="157" t="s">
        <v>122</v>
      </c>
      <c r="Z2446" s="386">
        <v>0.33</v>
      </c>
      <c r="AA2446" s="386">
        <v>0.23</v>
      </c>
      <c r="AB2446" s="387" t="s">
        <v>65</v>
      </c>
      <c r="AC2446" s="157"/>
    </row>
    <row r="2447" spans="9:29">
      <c r="I2447" s="342">
        <v>2</v>
      </c>
      <c r="J2447" s="144" t="str">
        <f t="shared" si="285"/>
        <v>SMALL</v>
      </c>
      <c r="K2447" s="144" t="str">
        <f t="shared" si="286"/>
        <v>SMALL</v>
      </c>
      <c r="L2447" s="144" t="str" cm="1">
        <f t="array" ref="L2447">_xlfn.IFS(I2447&lt;=2,"SMALL",I2447&lt;=5,"MEDIUM",I2447&gt;5,"LARGE")</f>
        <v>SMALL</v>
      </c>
      <c r="M2447" s="144" t="str">
        <f t="shared" si="283"/>
        <v>NO</v>
      </c>
      <c r="N2447" s="374">
        <v>5</v>
      </c>
      <c r="O2447" s="374">
        <f t="shared" si="284"/>
        <v>5</v>
      </c>
      <c r="P2447" s="158" t="str" cm="1">
        <f t="array" ref="P2447">_xlfn.SWITCH(ROUND(N2447,0),5,"Excellent",4,"Good",3,"ok","Bad")</f>
        <v>Excellent</v>
      </c>
      <c r="Q2447" s="144">
        <v>9</v>
      </c>
      <c r="R2447" s="385">
        <v>42736</v>
      </c>
      <c r="S2447" s="385">
        <v>43823</v>
      </c>
      <c r="T2447" s="144">
        <v>1889</v>
      </c>
      <c r="U2447" s="144" t="s">
        <v>60</v>
      </c>
      <c r="V2447" s="144">
        <v>89</v>
      </c>
      <c r="W2447" s="144" t="str">
        <f t="shared" si="287"/>
        <v>Active</v>
      </c>
      <c r="X2447" s="144">
        <v>1889</v>
      </c>
      <c r="Y2447" s="157" t="s">
        <v>70</v>
      </c>
      <c r="Z2447" s="386">
        <v>1</v>
      </c>
      <c r="AA2447" s="386">
        <v>0.64</v>
      </c>
      <c r="AB2447" s="387" t="s">
        <v>65</v>
      </c>
      <c r="AC2447" s="157"/>
    </row>
    <row r="2448" spans="9:29">
      <c r="I2448" s="342">
        <v>2</v>
      </c>
      <c r="J2448" s="144" t="str">
        <f t="shared" si="285"/>
        <v>SMALL</v>
      </c>
      <c r="K2448" s="144" t="str">
        <f t="shared" si="286"/>
        <v>SMALL</v>
      </c>
      <c r="L2448" s="144" t="str" cm="1">
        <f t="array" ref="L2448">_xlfn.IFS(I2448&lt;=2,"SMALL",I2448&lt;=5,"MEDIUM",I2448&gt;5,"LARGE")</f>
        <v>SMALL</v>
      </c>
      <c r="M2448" s="144" t="str">
        <f t="shared" si="283"/>
        <v>NO</v>
      </c>
      <c r="N2448" s="374">
        <v>4.8600000000000003</v>
      </c>
      <c r="O2448" s="374">
        <f t="shared" si="284"/>
        <v>5</v>
      </c>
      <c r="P2448" s="158" t="str" cm="1">
        <f t="array" ref="P2448">_xlfn.SWITCH(ROUND(N2448,0),5,"Excellent",4,"Good",3,"ok","Bad")</f>
        <v>Excellent</v>
      </c>
      <c r="Q2448" s="144">
        <v>7</v>
      </c>
      <c r="R2448" s="385">
        <v>42786</v>
      </c>
      <c r="S2448" s="385">
        <v>43002</v>
      </c>
      <c r="T2448" s="144">
        <v>3080</v>
      </c>
      <c r="U2448" s="144" t="s">
        <v>69</v>
      </c>
      <c r="V2448" s="144">
        <v>47</v>
      </c>
      <c r="W2448" s="144" t="str">
        <f t="shared" si="287"/>
        <v>Active</v>
      </c>
      <c r="X2448" s="144">
        <v>3080</v>
      </c>
      <c r="Y2448" s="157" t="s">
        <v>70</v>
      </c>
      <c r="Z2448" s="386">
        <v>1</v>
      </c>
      <c r="AA2448" s="386">
        <v>1</v>
      </c>
      <c r="AB2448" s="387" t="s">
        <v>62</v>
      </c>
      <c r="AC2448" s="157"/>
    </row>
    <row r="2449" spans="9:29">
      <c r="I2449" s="342">
        <v>3</v>
      </c>
      <c r="J2449" s="144" t="str">
        <f t="shared" si="285"/>
        <v>LARGE</v>
      </c>
      <c r="K2449" s="144" t="str">
        <f t="shared" si="286"/>
        <v>MEDIUM</v>
      </c>
      <c r="L2449" s="144" t="str" cm="1">
        <f t="array" ref="L2449">_xlfn.IFS(I2449&lt;=2,"SMALL",I2449&lt;=5,"MEDIUM",I2449&gt;5,"LARGE")</f>
        <v>MEDIUM</v>
      </c>
      <c r="M2449" s="144" t="str">
        <f t="shared" si="283"/>
        <v>NO</v>
      </c>
      <c r="N2449" s="374">
        <v>4.78</v>
      </c>
      <c r="O2449" s="374">
        <f t="shared" si="284"/>
        <v>5</v>
      </c>
      <c r="P2449" s="158" t="str" cm="1">
        <f t="array" ref="P2449">_xlfn.SWITCH(ROUND(N2449,0),5,"Excellent",4,"Good",3,"ok","Bad")</f>
        <v>Excellent</v>
      </c>
      <c r="Q2449" s="144">
        <v>51</v>
      </c>
      <c r="R2449" s="385">
        <v>42785</v>
      </c>
      <c r="S2449" s="385">
        <v>44038</v>
      </c>
      <c r="T2449" s="144">
        <v>506</v>
      </c>
      <c r="U2449" s="144" t="s">
        <v>69</v>
      </c>
      <c r="V2449" s="144">
        <v>188</v>
      </c>
      <c r="W2449" s="144" t="str">
        <f t="shared" si="287"/>
        <v>Active</v>
      </c>
      <c r="X2449" s="144">
        <v>506</v>
      </c>
      <c r="Y2449" s="157" t="s">
        <v>70</v>
      </c>
      <c r="Z2449" s="386">
        <v>1</v>
      </c>
      <c r="AA2449" s="386">
        <v>1</v>
      </c>
      <c r="AB2449" s="387" t="s">
        <v>62</v>
      </c>
      <c r="AC2449" s="157"/>
    </row>
    <row r="2450" spans="9:29">
      <c r="I2450" s="342">
        <v>7</v>
      </c>
      <c r="J2450" s="144" t="str">
        <f t="shared" si="285"/>
        <v>LARGE</v>
      </c>
      <c r="K2450" s="144" t="str">
        <f t="shared" si="286"/>
        <v>LARGE</v>
      </c>
      <c r="L2450" s="144" t="str" cm="1">
        <f t="array" ref="L2450">_xlfn.IFS(I2450&lt;=2,"SMALL",I2450&lt;=5,"MEDIUM",I2450&gt;5,"LARGE")</f>
        <v>LARGE</v>
      </c>
      <c r="M2450" s="144" t="str">
        <f t="shared" si="283"/>
        <v>NO</v>
      </c>
      <c r="N2450" s="374">
        <v>5</v>
      </c>
      <c r="O2450" s="374">
        <f t="shared" si="284"/>
        <v>5</v>
      </c>
      <c r="P2450" s="158" t="str" cm="1">
        <f t="array" ref="P2450">_xlfn.SWITCH(ROUND(N2450,0),5,"Excellent",4,"Good",3,"ok","Bad")</f>
        <v>Excellent</v>
      </c>
      <c r="Q2450" s="144">
        <v>4</v>
      </c>
      <c r="R2450" s="385">
        <v>42930</v>
      </c>
      <c r="S2450" s="385">
        <v>43689</v>
      </c>
      <c r="T2450" s="144">
        <v>379</v>
      </c>
      <c r="U2450" s="144" t="s">
        <v>69</v>
      </c>
      <c r="V2450" s="144">
        <v>0</v>
      </c>
      <c r="W2450" s="144" t="str">
        <f t="shared" si="287"/>
        <v>Inactive</v>
      </c>
      <c r="X2450" s="144">
        <v>379</v>
      </c>
      <c r="Y2450" s="157" t="s">
        <v>64</v>
      </c>
      <c r="Z2450" s="386">
        <v>1</v>
      </c>
      <c r="AA2450" s="386">
        <v>0.78</v>
      </c>
      <c r="AB2450" s="387" t="s">
        <v>65</v>
      </c>
      <c r="AC2450" s="157"/>
    </row>
    <row r="2451" spans="9:29">
      <c r="I2451" s="342">
        <v>2</v>
      </c>
      <c r="J2451" s="144" t="str">
        <f t="shared" si="285"/>
        <v>SMALL</v>
      </c>
      <c r="K2451" s="144" t="str">
        <f t="shared" si="286"/>
        <v>SMALL</v>
      </c>
      <c r="L2451" s="144" t="str" cm="1">
        <f t="array" ref="L2451">_xlfn.IFS(I2451&lt;=2,"SMALL",I2451&lt;=5,"MEDIUM",I2451&gt;5,"LARGE")</f>
        <v>SMALL</v>
      </c>
      <c r="M2451" s="144" t="str">
        <f t="shared" si="283"/>
        <v>NO</v>
      </c>
      <c r="N2451" s="374">
        <v>4.38</v>
      </c>
      <c r="O2451" s="374">
        <f t="shared" si="284"/>
        <v>4</v>
      </c>
      <c r="P2451" s="158" t="str" cm="1">
        <f t="array" ref="P2451">_xlfn.SWITCH(ROUND(N2451,0),5,"Excellent",4,"Good",3,"ok","Bad")</f>
        <v>Good</v>
      </c>
      <c r="Q2451" s="144">
        <v>110</v>
      </c>
      <c r="R2451" s="385">
        <v>42981</v>
      </c>
      <c r="S2451" s="385">
        <v>43900</v>
      </c>
      <c r="T2451" s="144">
        <v>1816</v>
      </c>
      <c r="U2451" s="144" t="s">
        <v>60</v>
      </c>
      <c r="V2451" s="144">
        <v>0</v>
      </c>
      <c r="W2451" s="144" t="str">
        <f t="shared" si="287"/>
        <v>Inactive</v>
      </c>
      <c r="X2451" s="144">
        <v>1816</v>
      </c>
      <c r="Y2451" s="157" t="s">
        <v>61</v>
      </c>
      <c r="Z2451" s="386">
        <v>0.8</v>
      </c>
      <c r="AA2451" s="386">
        <v>0.42</v>
      </c>
      <c r="AB2451" s="387" t="s">
        <v>65</v>
      </c>
      <c r="AC2451" s="157"/>
    </row>
    <row r="2452" spans="9:29">
      <c r="I2452" s="342">
        <v>4</v>
      </c>
      <c r="J2452" s="144" t="str">
        <f t="shared" si="285"/>
        <v>LARGE</v>
      </c>
      <c r="K2452" s="144" t="str">
        <f t="shared" si="286"/>
        <v>MEDIUM</v>
      </c>
      <c r="L2452" s="144" t="str" cm="1">
        <f t="array" ref="L2452">_xlfn.IFS(I2452&lt;=2,"SMALL",I2452&lt;=5,"MEDIUM",I2452&gt;5,"LARGE")</f>
        <v>MEDIUM</v>
      </c>
      <c r="M2452" s="144" t="str">
        <f t="shared" si="283"/>
        <v>NO</v>
      </c>
      <c r="N2452" s="374">
        <v>4.8499999999999996</v>
      </c>
      <c r="O2452" s="374">
        <f t="shared" si="284"/>
        <v>5</v>
      </c>
      <c r="P2452" s="158" t="str" cm="1">
        <f t="array" ref="P2452">_xlfn.SWITCH(ROUND(N2452,0),5,"Excellent",4,"Good",3,"ok","Bad")</f>
        <v>Excellent</v>
      </c>
      <c r="Q2452" s="144">
        <v>13</v>
      </c>
      <c r="R2452" s="385">
        <v>43143</v>
      </c>
      <c r="S2452" s="385">
        <v>43798</v>
      </c>
      <c r="T2452" s="144">
        <v>3109</v>
      </c>
      <c r="U2452" s="144" t="s">
        <v>69</v>
      </c>
      <c r="V2452" s="144">
        <v>93</v>
      </c>
      <c r="W2452" s="144" t="str">
        <f t="shared" si="287"/>
        <v>Active</v>
      </c>
      <c r="X2452" s="144">
        <v>3109</v>
      </c>
      <c r="Y2452" s="157" t="s">
        <v>64</v>
      </c>
      <c r="Z2452" s="386">
        <v>1</v>
      </c>
      <c r="AA2452" s="386">
        <v>0.56999999999999995</v>
      </c>
      <c r="AB2452" s="387" t="s">
        <v>65</v>
      </c>
      <c r="AC2452" s="157"/>
    </row>
    <row r="2453" spans="9:29">
      <c r="I2453" s="342">
        <v>2</v>
      </c>
      <c r="J2453" s="144" t="str">
        <f t="shared" si="285"/>
        <v>SMALL</v>
      </c>
      <c r="K2453" s="144" t="str">
        <f t="shared" si="286"/>
        <v>SMALL</v>
      </c>
      <c r="L2453" s="144" t="str" cm="1">
        <f t="array" ref="L2453">_xlfn.IFS(I2453&lt;=2,"SMALL",I2453&lt;=5,"MEDIUM",I2453&gt;5,"LARGE")</f>
        <v>SMALL</v>
      </c>
      <c r="M2453" s="144" t="str">
        <f t="shared" si="283"/>
        <v>NO</v>
      </c>
      <c r="N2453" s="374">
        <v>5</v>
      </c>
      <c r="O2453" s="374">
        <f t="shared" si="284"/>
        <v>5</v>
      </c>
      <c r="P2453" s="158" t="str" cm="1">
        <f t="array" ref="P2453">_xlfn.SWITCH(ROUND(N2453,0),5,"Excellent",4,"Good",3,"ok","Bad")</f>
        <v>Excellent</v>
      </c>
      <c r="Q2453" s="144">
        <v>11</v>
      </c>
      <c r="R2453" s="385">
        <v>42751</v>
      </c>
      <c r="S2453" s="385">
        <v>43028</v>
      </c>
      <c r="T2453" s="144">
        <v>1826</v>
      </c>
      <c r="U2453" s="144" t="s">
        <v>60</v>
      </c>
      <c r="V2453" s="144">
        <v>0</v>
      </c>
      <c r="W2453" s="144" t="str">
        <f t="shared" si="287"/>
        <v>Inactive</v>
      </c>
      <c r="X2453" s="144">
        <v>1826</v>
      </c>
      <c r="Y2453" s="157" t="s">
        <v>61</v>
      </c>
      <c r="Z2453" s="386">
        <v>1</v>
      </c>
      <c r="AA2453" s="386">
        <v>0.96</v>
      </c>
      <c r="AB2453" s="387" t="s">
        <v>62</v>
      </c>
      <c r="AC2453" s="157"/>
    </row>
    <row r="2454" spans="9:29">
      <c r="I2454" s="342">
        <v>2</v>
      </c>
      <c r="J2454" s="144" t="str">
        <f t="shared" si="285"/>
        <v>SMALL</v>
      </c>
      <c r="K2454" s="144" t="str">
        <f t="shared" si="286"/>
        <v>SMALL</v>
      </c>
      <c r="L2454" s="144" t="str" cm="1">
        <f t="array" ref="L2454">_xlfn.IFS(I2454&lt;=2,"SMALL",I2454&lt;=5,"MEDIUM",I2454&gt;5,"LARGE")</f>
        <v>SMALL</v>
      </c>
      <c r="M2454" s="144" t="str">
        <f t="shared" si="283"/>
        <v>NO</v>
      </c>
      <c r="N2454" s="374">
        <v>4.38</v>
      </c>
      <c r="O2454" s="374">
        <f t="shared" si="284"/>
        <v>4</v>
      </c>
      <c r="P2454" s="158" t="str" cm="1">
        <f t="array" ref="P2454">_xlfn.SWITCH(ROUND(N2454,0),5,"Excellent",4,"Good",3,"ok","Bad")</f>
        <v>Good</v>
      </c>
      <c r="Q2454" s="144">
        <v>52</v>
      </c>
      <c r="R2454" s="385">
        <v>42732</v>
      </c>
      <c r="S2454" s="385">
        <v>43912</v>
      </c>
      <c r="T2454" s="144">
        <v>642</v>
      </c>
      <c r="U2454" s="144" t="s">
        <v>69</v>
      </c>
      <c r="V2454" s="144">
        <v>0</v>
      </c>
      <c r="W2454" s="144" t="str">
        <f t="shared" si="287"/>
        <v>Inactive</v>
      </c>
      <c r="X2454" s="144">
        <v>642</v>
      </c>
      <c r="Y2454" s="157" t="s">
        <v>61</v>
      </c>
      <c r="Z2454" s="386">
        <v>0.78</v>
      </c>
      <c r="AA2454" s="386">
        <v>0.96</v>
      </c>
      <c r="AB2454" s="387" t="s">
        <v>62</v>
      </c>
      <c r="AC2454" s="157"/>
    </row>
    <row r="2455" spans="9:29">
      <c r="I2455" s="342">
        <v>5</v>
      </c>
      <c r="J2455" s="144" t="str">
        <f t="shared" si="285"/>
        <v>LARGE</v>
      </c>
      <c r="K2455" s="144" t="str">
        <f t="shared" si="286"/>
        <v>MEDIUM</v>
      </c>
      <c r="L2455" s="144" t="str" cm="1">
        <f t="array" ref="L2455">_xlfn.IFS(I2455&lt;=2,"SMALL",I2455&lt;=5,"MEDIUM",I2455&gt;5,"LARGE")</f>
        <v>MEDIUM</v>
      </c>
      <c r="M2455" s="144" t="str">
        <f t="shared" si="283"/>
        <v>NO</v>
      </c>
      <c r="N2455" s="374">
        <v>4.71</v>
      </c>
      <c r="O2455" s="374">
        <f t="shared" si="284"/>
        <v>5</v>
      </c>
      <c r="P2455" s="158" t="str" cm="1">
        <f t="array" ref="P2455">_xlfn.SWITCH(ROUND(N2455,0),5,"Excellent",4,"Good",3,"ok","Bad")</f>
        <v>Excellent</v>
      </c>
      <c r="Q2455" s="144">
        <v>21</v>
      </c>
      <c r="R2455" s="385">
        <v>42740</v>
      </c>
      <c r="S2455" s="385">
        <v>43598</v>
      </c>
      <c r="T2455" s="144">
        <v>1958</v>
      </c>
      <c r="U2455" s="144" t="s">
        <v>69</v>
      </c>
      <c r="V2455" s="144">
        <v>90</v>
      </c>
      <c r="W2455" s="144" t="str">
        <f t="shared" si="287"/>
        <v>Active</v>
      </c>
      <c r="X2455" s="144">
        <v>1958</v>
      </c>
      <c r="Y2455" s="157" t="s">
        <v>70</v>
      </c>
      <c r="Z2455" s="386">
        <v>1</v>
      </c>
      <c r="AA2455" s="386">
        <v>1</v>
      </c>
      <c r="AB2455" s="387" t="s">
        <v>62</v>
      </c>
      <c r="AC2455" s="157"/>
    </row>
    <row r="2456" spans="9:29">
      <c r="I2456" s="342">
        <v>6</v>
      </c>
      <c r="J2456" s="144" t="str">
        <f t="shared" si="285"/>
        <v>LARGE</v>
      </c>
      <c r="K2456" s="144" t="str">
        <f t="shared" si="286"/>
        <v>LARGE</v>
      </c>
      <c r="L2456" s="144" t="str" cm="1">
        <f t="array" ref="L2456">_xlfn.IFS(I2456&lt;=2,"SMALL",I2456&lt;=5,"MEDIUM",I2456&gt;5,"LARGE")</f>
        <v>LARGE</v>
      </c>
      <c r="M2456" s="144" t="str">
        <f t="shared" si="283"/>
        <v>NO</v>
      </c>
      <c r="N2456" s="374">
        <v>4.8</v>
      </c>
      <c r="O2456" s="374">
        <f t="shared" si="284"/>
        <v>5</v>
      </c>
      <c r="P2456" s="158" t="str" cm="1">
        <f t="array" ref="P2456">_xlfn.SWITCH(ROUND(N2456,0),5,"Excellent",4,"Good",3,"ok","Bad")</f>
        <v>Excellent</v>
      </c>
      <c r="Q2456" s="144">
        <v>5</v>
      </c>
      <c r="R2456" s="385">
        <v>43246</v>
      </c>
      <c r="S2456" s="385">
        <v>43771</v>
      </c>
      <c r="T2456" s="144">
        <v>1556</v>
      </c>
      <c r="U2456" s="144" t="s">
        <v>69</v>
      </c>
      <c r="V2456" s="144">
        <v>319</v>
      </c>
      <c r="W2456" s="144" t="str">
        <f t="shared" si="287"/>
        <v>Active</v>
      </c>
      <c r="X2456" s="144">
        <v>1556</v>
      </c>
      <c r="Y2456" s="157" t="s">
        <v>64</v>
      </c>
      <c r="Z2456" s="386">
        <v>1</v>
      </c>
      <c r="AA2456" s="386">
        <v>1</v>
      </c>
      <c r="AB2456" s="387" t="s">
        <v>62</v>
      </c>
      <c r="AC2456" s="157"/>
    </row>
    <row r="2457" spans="9:29">
      <c r="I2457" s="342">
        <v>4</v>
      </c>
      <c r="J2457" s="144" t="str">
        <f t="shared" si="285"/>
        <v>LARGE</v>
      </c>
      <c r="K2457" s="144" t="str">
        <f t="shared" si="286"/>
        <v>MEDIUM</v>
      </c>
      <c r="L2457" s="144" t="str" cm="1">
        <f t="array" ref="L2457">_xlfn.IFS(I2457&lt;=2,"SMALL",I2457&lt;=5,"MEDIUM",I2457&gt;5,"LARGE")</f>
        <v>MEDIUM</v>
      </c>
      <c r="M2457" s="144" t="str">
        <f t="shared" si="283"/>
        <v>NO</v>
      </c>
      <c r="N2457" s="374">
        <v>4.97</v>
      </c>
      <c r="O2457" s="374">
        <f t="shared" si="284"/>
        <v>5</v>
      </c>
      <c r="P2457" s="158" t="str" cm="1">
        <f t="array" ref="P2457">_xlfn.SWITCH(ROUND(N2457,0),5,"Excellent",4,"Good",3,"ok","Bad")</f>
        <v>Excellent</v>
      </c>
      <c r="Q2457" s="144">
        <v>77</v>
      </c>
      <c r="R2457" s="385">
        <v>43280</v>
      </c>
      <c r="S2457" s="385">
        <v>43899</v>
      </c>
      <c r="T2457" s="144">
        <v>3041</v>
      </c>
      <c r="U2457" s="144" t="s">
        <v>60</v>
      </c>
      <c r="V2457" s="144">
        <v>90</v>
      </c>
      <c r="W2457" s="144" t="str">
        <f t="shared" si="287"/>
        <v>Active</v>
      </c>
      <c r="X2457" s="144">
        <v>3041</v>
      </c>
      <c r="Y2457" s="157" t="s">
        <v>70</v>
      </c>
      <c r="Z2457" s="386">
        <v>1</v>
      </c>
      <c r="AA2457" s="386">
        <v>0.99</v>
      </c>
      <c r="AB2457" s="387" t="s">
        <v>65</v>
      </c>
      <c r="AC2457" s="157"/>
    </row>
    <row r="2458" spans="9:29">
      <c r="I2458" s="342">
        <v>6</v>
      </c>
      <c r="J2458" s="144" t="str">
        <f t="shared" si="285"/>
        <v>LARGE</v>
      </c>
      <c r="K2458" s="144" t="str">
        <f t="shared" si="286"/>
        <v>LARGE</v>
      </c>
      <c r="L2458" s="144" t="str" cm="1">
        <f t="array" ref="L2458">_xlfn.IFS(I2458&lt;=2,"SMALL",I2458&lt;=5,"MEDIUM",I2458&gt;5,"LARGE")</f>
        <v>LARGE</v>
      </c>
      <c r="M2458" s="144" t="str">
        <f t="shared" si="283"/>
        <v>NO</v>
      </c>
      <c r="N2458" s="374">
        <v>5</v>
      </c>
      <c r="O2458" s="374">
        <f t="shared" si="284"/>
        <v>5</v>
      </c>
      <c r="P2458" s="158" t="str" cm="1">
        <f t="array" ref="P2458">_xlfn.SWITCH(ROUND(N2458,0),5,"Excellent",4,"Good",3,"ok","Bad")</f>
        <v>Excellent</v>
      </c>
      <c r="Q2458" s="144">
        <v>4</v>
      </c>
      <c r="R2458" s="385">
        <v>42975</v>
      </c>
      <c r="S2458" s="385">
        <v>43988</v>
      </c>
      <c r="T2458" s="144">
        <v>201</v>
      </c>
      <c r="U2458" s="144" t="s">
        <v>69</v>
      </c>
      <c r="V2458" s="144">
        <v>67</v>
      </c>
      <c r="W2458" s="144" t="str">
        <f t="shared" si="287"/>
        <v>Active</v>
      </c>
      <c r="X2458" s="144">
        <v>201</v>
      </c>
      <c r="Y2458" s="157" t="s">
        <v>70</v>
      </c>
      <c r="Z2458" s="386">
        <v>1</v>
      </c>
      <c r="AA2458" s="386">
        <v>0.87</v>
      </c>
      <c r="AB2458" s="387" t="s">
        <v>62</v>
      </c>
      <c r="AC2458" s="157"/>
    </row>
    <row r="2459" spans="9:29">
      <c r="I2459" s="342">
        <v>2</v>
      </c>
      <c r="J2459" s="144" t="str">
        <f t="shared" si="285"/>
        <v>SMALL</v>
      </c>
      <c r="K2459" s="144" t="str">
        <f t="shared" si="286"/>
        <v>SMALL</v>
      </c>
      <c r="L2459" s="144" t="str" cm="1">
        <f t="array" ref="L2459">_xlfn.IFS(I2459&lt;=2,"SMALL",I2459&lt;=5,"MEDIUM",I2459&gt;5,"LARGE")</f>
        <v>SMALL</v>
      </c>
      <c r="M2459" s="144" t="str">
        <f t="shared" si="283"/>
        <v>NO</v>
      </c>
      <c r="N2459" s="374">
        <v>4.47</v>
      </c>
      <c r="O2459" s="374">
        <f t="shared" si="284"/>
        <v>4</v>
      </c>
      <c r="P2459" s="158" t="str" cm="1">
        <f t="array" ref="P2459">_xlfn.SWITCH(ROUND(N2459,0),5,"Excellent",4,"Good",3,"ok","Bad")</f>
        <v>Good</v>
      </c>
      <c r="Q2459" s="144">
        <v>38</v>
      </c>
      <c r="R2459" s="385">
        <v>42806</v>
      </c>
      <c r="S2459" s="385">
        <v>43869</v>
      </c>
      <c r="T2459" s="144">
        <v>2391</v>
      </c>
      <c r="U2459" s="144" t="s">
        <v>60</v>
      </c>
      <c r="V2459" s="144">
        <v>0</v>
      </c>
      <c r="W2459" s="144" t="str">
        <f t="shared" si="287"/>
        <v>Inactive</v>
      </c>
      <c r="X2459" s="144">
        <v>2391</v>
      </c>
      <c r="Y2459" s="157" t="s">
        <v>70</v>
      </c>
      <c r="Z2459" s="386">
        <v>1</v>
      </c>
      <c r="AA2459" s="386">
        <v>0.99</v>
      </c>
      <c r="AB2459" s="387" t="s">
        <v>65</v>
      </c>
      <c r="AC2459" s="157"/>
    </row>
    <row r="2460" spans="9:29">
      <c r="I2460" s="342">
        <v>3</v>
      </c>
      <c r="J2460" s="144" t="str">
        <f t="shared" si="285"/>
        <v>LARGE</v>
      </c>
      <c r="K2460" s="144" t="str">
        <f t="shared" si="286"/>
        <v>MEDIUM</v>
      </c>
      <c r="L2460" s="144" t="str" cm="1">
        <f t="array" ref="L2460">_xlfn.IFS(I2460&lt;=2,"SMALL",I2460&lt;=5,"MEDIUM",I2460&gt;5,"LARGE")</f>
        <v>MEDIUM</v>
      </c>
      <c r="M2460" s="144" t="str">
        <f t="shared" si="283"/>
        <v>NO</v>
      </c>
      <c r="N2460" s="374">
        <v>4.29</v>
      </c>
      <c r="O2460" s="374">
        <f t="shared" si="284"/>
        <v>4</v>
      </c>
      <c r="P2460" s="158" t="str" cm="1">
        <f t="array" ref="P2460">_xlfn.SWITCH(ROUND(N2460,0),5,"Excellent",4,"Good",3,"ok","Bad")</f>
        <v>Good</v>
      </c>
      <c r="Q2460" s="144">
        <v>7</v>
      </c>
      <c r="R2460" s="385">
        <v>43114</v>
      </c>
      <c r="S2460" s="385">
        <v>43921</v>
      </c>
      <c r="T2460" s="144">
        <v>2576</v>
      </c>
      <c r="U2460" s="144" t="s">
        <v>69</v>
      </c>
      <c r="V2460" s="144">
        <v>173</v>
      </c>
      <c r="W2460" s="144" t="str">
        <f t="shared" si="287"/>
        <v>Active</v>
      </c>
      <c r="X2460" s="144">
        <v>2576</v>
      </c>
      <c r="Y2460" s="157" t="s">
        <v>122</v>
      </c>
      <c r="Z2460" s="386">
        <v>0</v>
      </c>
      <c r="AA2460" s="386">
        <v>0.1</v>
      </c>
      <c r="AB2460" s="387" t="s">
        <v>65</v>
      </c>
      <c r="AC2460" s="157"/>
    </row>
    <row r="2461" spans="9:29">
      <c r="I2461" s="342">
        <v>1</v>
      </c>
      <c r="J2461" s="144" t="str">
        <f t="shared" si="285"/>
        <v>SMALL</v>
      </c>
      <c r="K2461" s="144" t="str">
        <f t="shared" si="286"/>
        <v>SMALL</v>
      </c>
      <c r="L2461" s="144" t="str" cm="1">
        <f t="array" ref="L2461">_xlfn.IFS(I2461&lt;=2,"SMALL",I2461&lt;=5,"MEDIUM",I2461&gt;5,"LARGE")</f>
        <v>SMALL</v>
      </c>
      <c r="M2461" s="144" t="str">
        <f t="shared" si="283"/>
        <v>NO</v>
      </c>
      <c r="N2461" s="374">
        <v>4.67</v>
      </c>
      <c r="O2461" s="374">
        <f t="shared" si="284"/>
        <v>5</v>
      </c>
      <c r="P2461" s="158" t="str" cm="1">
        <f t="array" ref="P2461">_xlfn.SWITCH(ROUND(N2461,0),5,"Excellent",4,"Good",3,"ok","Bad")</f>
        <v>Excellent</v>
      </c>
      <c r="Q2461" s="144">
        <v>39</v>
      </c>
      <c r="R2461" s="385">
        <v>42752</v>
      </c>
      <c r="S2461" s="385">
        <v>43904</v>
      </c>
      <c r="T2461" s="144">
        <v>1310</v>
      </c>
      <c r="U2461" s="144" t="s">
        <v>60</v>
      </c>
      <c r="V2461" s="144">
        <v>89</v>
      </c>
      <c r="W2461" s="144" t="str">
        <f t="shared" si="287"/>
        <v>Active</v>
      </c>
      <c r="X2461" s="144">
        <v>1310</v>
      </c>
      <c r="Y2461" s="157" t="s">
        <v>122</v>
      </c>
      <c r="Z2461" s="386">
        <v>0</v>
      </c>
      <c r="AA2461" s="386">
        <v>0.5</v>
      </c>
      <c r="AB2461" s="387" t="s">
        <v>65</v>
      </c>
      <c r="AC2461" s="157"/>
    </row>
    <row r="2462" spans="9:29">
      <c r="I2462" s="342">
        <v>3</v>
      </c>
      <c r="J2462" s="144" t="str">
        <f t="shared" si="285"/>
        <v>LARGE</v>
      </c>
      <c r="K2462" s="144" t="str">
        <f t="shared" si="286"/>
        <v>MEDIUM</v>
      </c>
      <c r="L2462" s="144" t="str" cm="1">
        <f t="array" ref="L2462">_xlfn.IFS(I2462&lt;=2,"SMALL",I2462&lt;=5,"MEDIUM",I2462&gt;5,"LARGE")</f>
        <v>MEDIUM</v>
      </c>
      <c r="M2462" s="144" t="str">
        <f t="shared" si="283"/>
        <v>NO</v>
      </c>
      <c r="N2462" s="374">
        <v>4.74</v>
      </c>
      <c r="O2462" s="374">
        <f t="shared" si="284"/>
        <v>5</v>
      </c>
      <c r="P2462" s="158" t="str" cm="1">
        <f t="array" ref="P2462">_xlfn.SWITCH(ROUND(N2462,0),5,"Excellent",4,"Good",3,"ok","Bad")</f>
        <v>Excellent</v>
      </c>
      <c r="Q2462" s="144">
        <v>356</v>
      </c>
      <c r="R2462" s="385">
        <v>42737</v>
      </c>
      <c r="S2462" s="385">
        <v>44052</v>
      </c>
      <c r="T2462" s="144">
        <v>2749</v>
      </c>
      <c r="U2462" s="144" t="s">
        <v>60</v>
      </c>
      <c r="V2462" s="144">
        <v>89</v>
      </c>
      <c r="W2462" s="144" t="str">
        <f t="shared" si="287"/>
        <v>Active</v>
      </c>
      <c r="X2462" s="144">
        <v>2749</v>
      </c>
      <c r="Y2462" s="157" t="s">
        <v>70</v>
      </c>
      <c r="Z2462" s="386">
        <v>1</v>
      </c>
      <c r="AA2462" s="386">
        <v>1</v>
      </c>
      <c r="AB2462" s="387" t="s">
        <v>62</v>
      </c>
      <c r="AC2462" s="157"/>
    </row>
    <row r="2463" spans="9:29">
      <c r="I2463" s="342">
        <v>4</v>
      </c>
      <c r="J2463" s="144" t="str">
        <f t="shared" si="285"/>
        <v>LARGE</v>
      </c>
      <c r="K2463" s="144" t="str">
        <f t="shared" si="286"/>
        <v>MEDIUM</v>
      </c>
      <c r="L2463" s="144" t="str" cm="1">
        <f t="array" ref="L2463">_xlfn.IFS(I2463&lt;=2,"SMALL",I2463&lt;=5,"MEDIUM",I2463&gt;5,"LARGE")</f>
        <v>MEDIUM</v>
      </c>
      <c r="M2463" s="144" t="str">
        <f t="shared" si="283"/>
        <v>NO</v>
      </c>
      <c r="N2463" s="374">
        <v>4.82</v>
      </c>
      <c r="O2463" s="374">
        <f t="shared" si="284"/>
        <v>5</v>
      </c>
      <c r="P2463" s="158" t="str" cm="1">
        <f t="array" ref="P2463">_xlfn.SWITCH(ROUND(N2463,0),5,"Excellent",4,"Good",3,"ok","Bad")</f>
        <v>Excellent</v>
      </c>
      <c r="Q2463" s="144">
        <v>50</v>
      </c>
      <c r="R2463" s="385">
        <v>42738</v>
      </c>
      <c r="S2463" s="385">
        <v>44044</v>
      </c>
      <c r="T2463" s="144">
        <v>1268</v>
      </c>
      <c r="U2463" s="144" t="s">
        <v>69</v>
      </c>
      <c r="V2463" s="144">
        <v>92</v>
      </c>
      <c r="W2463" s="144" t="str">
        <f t="shared" si="287"/>
        <v>Active</v>
      </c>
      <c r="X2463" s="144">
        <v>1268</v>
      </c>
      <c r="Y2463" s="157" t="s">
        <v>64</v>
      </c>
      <c r="Z2463" s="386">
        <v>0.5</v>
      </c>
      <c r="AA2463" s="386">
        <v>0.93</v>
      </c>
      <c r="AB2463" s="387" t="s">
        <v>65</v>
      </c>
      <c r="AC2463" s="157"/>
    </row>
    <row r="2464" spans="9:29">
      <c r="I2464" s="342">
        <v>5</v>
      </c>
      <c r="J2464" s="144" t="str">
        <f t="shared" si="285"/>
        <v>LARGE</v>
      </c>
      <c r="K2464" s="144" t="str">
        <f t="shared" si="286"/>
        <v>MEDIUM</v>
      </c>
      <c r="L2464" s="144" t="str" cm="1">
        <f t="array" ref="L2464">_xlfn.IFS(I2464&lt;=2,"SMALL",I2464&lt;=5,"MEDIUM",I2464&gt;5,"LARGE")</f>
        <v>MEDIUM</v>
      </c>
      <c r="M2464" s="144" t="str">
        <f t="shared" si="283"/>
        <v>NO</v>
      </c>
      <c r="N2464" s="374">
        <v>4.9000000000000004</v>
      </c>
      <c r="O2464" s="374">
        <f t="shared" si="284"/>
        <v>5</v>
      </c>
      <c r="P2464" s="158" t="str" cm="1">
        <f t="array" ref="P2464">_xlfn.SWITCH(ROUND(N2464,0),5,"Excellent",4,"Good",3,"ok","Bad")</f>
        <v>Excellent</v>
      </c>
      <c r="Q2464" s="144">
        <v>67</v>
      </c>
      <c r="R2464" s="385">
        <v>43247</v>
      </c>
      <c r="S2464" s="385">
        <v>43898</v>
      </c>
      <c r="T2464" s="144">
        <v>3113</v>
      </c>
      <c r="U2464" s="144" t="s">
        <v>69</v>
      </c>
      <c r="V2464" s="144">
        <v>0</v>
      </c>
      <c r="W2464" s="144" t="str">
        <f t="shared" si="287"/>
        <v>Inactive</v>
      </c>
      <c r="X2464" s="144">
        <v>3113</v>
      </c>
      <c r="Y2464" s="157" t="s">
        <v>70</v>
      </c>
      <c r="Z2464" s="386">
        <v>1</v>
      </c>
      <c r="AA2464" s="386">
        <v>1</v>
      </c>
      <c r="AB2464" s="387" t="s">
        <v>62</v>
      </c>
      <c r="AC2464" s="157"/>
    </row>
    <row r="2465" spans="9:29">
      <c r="I2465" s="342">
        <v>2</v>
      </c>
      <c r="J2465" s="144" t="str">
        <f t="shared" si="285"/>
        <v>SMALL</v>
      </c>
      <c r="K2465" s="144" t="str">
        <f t="shared" si="286"/>
        <v>SMALL</v>
      </c>
      <c r="L2465" s="144" t="str" cm="1">
        <f t="array" ref="L2465">_xlfn.IFS(I2465&lt;=2,"SMALL",I2465&lt;=5,"MEDIUM",I2465&gt;5,"LARGE")</f>
        <v>SMALL</v>
      </c>
      <c r="M2465" s="144" t="str">
        <f t="shared" si="283"/>
        <v>YES</v>
      </c>
      <c r="N2465" s="374">
        <v>4.9000000000000004</v>
      </c>
      <c r="O2465" s="374">
        <f t="shared" si="284"/>
        <v>5</v>
      </c>
      <c r="P2465" s="158" t="str" cm="1">
        <f t="array" ref="P2465">_xlfn.SWITCH(ROUND(N2465,0),5,"Excellent",4,"Good",3,"ok","Bad")</f>
        <v>Excellent</v>
      </c>
      <c r="Q2465" s="144">
        <v>148</v>
      </c>
      <c r="R2465" s="385">
        <v>42800</v>
      </c>
      <c r="S2465" s="385">
        <v>44017</v>
      </c>
      <c r="T2465" s="144">
        <v>389</v>
      </c>
      <c r="U2465" s="144" t="s">
        <v>60</v>
      </c>
      <c r="V2465" s="144">
        <v>90</v>
      </c>
      <c r="W2465" s="144" t="str">
        <f t="shared" si="287"/>
        <v>Active</v>
      </c>
      <c r="X2465" s="144">
        <v>389</v>
      </c>
      <c r="Y2465" s="157" t="s">
        <v>70</v>
      </c>
      <c r="Z2465" s="386">
        <v>0.94</v>
      </c>
      <c r="AA2465" s="386">
        <v>0.98</v>
      </c>
      <c r="AB2465" s="387" t="s">
        <v>62</v>
      </c>
      <c r="AC2465" s="157"/>
    </row>
    <row r="2466" spans="9:29">
      <c r="I2466" s="342">
        <v>2</v>
      </c>
      <c r="J2466" s="144" t="str">
        <f t="shared" si="285"/>
        <v>SMALL</v>
      </c>
      <c r="K2466" s="144" t="str">
        <f t="shared" si="286"/>
        <v>SMALL</v>
      </c>
      <c r="L2466" s="144" t="str" cm="1">
        <f t="array" ref="L2466">_xlfn.IFS(I2466&lt;=2,"SMALL",I2466&lt;=5,"MEDIUM",I2466&gt;5,"LARGE")</f>
        <v>SMALL</v>
      </c>
      <c r="M2466" s="144" t="str">
        <f t="shared" si="283"/>
        <v>NO</v>
      </c>
      <c r="N2466" s="374">
        <v>4.75</v>
      </c>
      <c r="O2466" s="374">
        <f t="shared" si="284"/>
        <v>5</v>
      </c>
      <c r="P2466" s="158" t="str" cm="1">
        <f t="array" ref="P2466">_xlfn.SWITCH(ROUND(N2466,0),5,"Excellent",4,"Good",3,"ok","Bad")</f>
        <v>Excellent</v>
      </c>
      <c r="Q2466" s="144">
        <v>95</v>
      </c>
      <c r="R2466" s="385">
        <v>42813</v>
      </c>
      <c r="S2466" s="385">
        <v>43894</v>
      </c>
      <c r="T2466" s="144">
        <v>2093</v>
      </c>
      <c r="U2466" s="144" t="s">
        <v>60</v>
      </c>
      <c r="V2466" s="144">
        <v>90</v>
      </c>
      <c r="W2466" s="144" t="str">
        <f t="shared" si="287"/>
        <v>Active</v>
      </c>
      <c r="X2466" s="144">
        <v>2093</v>
      </c>
      <c r="Y2466" s="157" t="s">
        <v>61</v>
      </c>
      <c r="Z2466" s="386">
        <v>1</v>
      </c>
      <c r="AA2466" s="386">
        <v>1</v>
      </c>
      <c r="AB2466" s="387" t="s">
        <v>65</v>
      </c>
      <c r="AC2466" s="157"/>
    </row>
    <row r="2467" spans="9:29">
      <c r="I2467" s="342">
        <v>1</v>
      </c>
      <c r="J2467" s="144" t="str">
        <f t="shared" si="285"/>
        <v>SMALL</v>
      </c>
      <c r="K2467" s="144" t="str">
        <f t="shared" si="286"/>
        <v>SMALL</v>
      </c>
      <c r="L2467" s="144" t="str" cm="1">
        <f t="array" ref="L2467">_xlfn.IFS(I2467&lt;=2,"SMALL",I2467&lt;=5,"MEDIUM",I2467&gt;5,"LARGE")</f>
        <v>SMALL</v>
      </c>
      <c r="M2467" s="144" t="str">
        <f t="shared" si="283"/>
        <v>NO</v>
      </c>
      <c r="N2467" s="374">
        <v>4.53</v>
      </c>
      <c r="O2467" s="374">
        <f t="shared" si="284"/>
        <v>5</v>
      </c>
      <c r="P2467" s="158" t="str" cm="1">
        <f t="array" ref="P2467">_xlfn.SWITCH(ROUND(N2467,0),5,"Excellent",4,"Good",3,"ok","Bad")</f>
        <v>Excellent</v>
      </c>
      <c r="Q2467" s="144">
        <v>15</v>
      </c>
      <c r="R2467" s="385">
        <v>42785</v>
      </c>
      <c r="S2467" s="385">
        <v>43766</v>
      </c>
      <c r="T2467" s="144">
        <v>986</v>
      </c>
      <c r="U2467" s="144" t="s">
        <v>60</v>
      </c>
      <c r="V2467" s="144">
        <v>364</v>
      </c>
      <c r="W2467" s="144" t="str">
        <f t="shared" si="287"/>
        <v>Active</v>
      </c>
      <c r="X2467" s="144">
        <v>986</v>
      </c>
      <c r="Y2467" s="157" t="s">
        <v>61</v>
      </c>
      <c r="Z2467" s="386">
        <v>1</v>
      </c>
      <c r="AA2467" s="386">
        <v>0.78</v>
      </c>
      <c r="AB2467" s="387" t="s">
        <v>65</v>
      </c>
      <c r="AC2467" s="157"/>
    </row>
    <row r="2468" spans="9:29">
      <c r="I2468" s="342">
        <v>4</v>
      </c>
      <c r="J2468" s="144" t="str">
        <f t="shared" si="285"/>
        <v>LARGE</v>
      </c>
      <c r="K2468" s="144" t="str">
        <f t="shared" si="286"/>
        <v>MEDIUM</v>
      </c>
      <c r="L2468" s="144" t="str" cm="1">
        <f t="array" ref="L2468">_xlfn.IFS(I2468&lt;=2,"SMALL",I2468&lt;=5,"MEDIUM",I2468&gt;5,"LARGE")</f>
        <v>MEDIUM</v>
      </c>
      <c r="M2468" s="144" t="str">
        <f t="shared" si="283"/>
        <v>YES</v>
      </c>
      <c r="N2468" s="374">
        <v>4.83</v>
      </c>
      <c r="O2468" s="374">
        <f t="shared" si="284"/>
        <v>5</v>
      </c>
      <c r="P2468" s="158" t="str" cm="1">
        <f t="array" ref="P2468">_xlfn.SWITCH(ROUND(N2468,0),5,"Excellent",4,"Good",3,"ok","Bad")</f>
        <v>Excellent</v>
      </c>
      <c r="Q2468" s="144">
        <v>128</v>
      </c>
      <c r="R2468" s="385">
        <v>42769</v>
      </c>
      <c r="S2468" s="385">
        <v>44029</v>
      </c>
      <c r="T2468" s="144">
        <v>3116</v>
      </c>
      <c r="U2468" s="144" t="s">
        <v>69</v>
      </c>
      <c r="V2468" s="144">
        <v>1</v>
      </c>
      <c r="W2468" s="144" t="str">
        <f t="shared" si="287"/>
        <v>Active</v>
      </c>
      <c r="X2468" s="144">
        <v>3116</v>
      </c>
      <c r="Y2468" s="157" t="s">
        <v>70</v>
      </c>
      <c r="Z2468" s="386">
        <v>1</v>
      </c>
      <c r="AA2468" s="386">
        <v>0.97</v>
      </c>
      <c r="AB2468" s="387" t="s">
        <v>65</v>
      </c>
      <c r="AC2468" s="157"/>
    </row>
    <row r="2469" spans="9:29">
      <c r="I2469" s="342">
        <v>1</v>
      </c>
      <c r="J2469" s="144" t="str">
        <f t="shared" si="285"/>
        <v>SMALL</v>
      </c>
      <c r="K2469" s="144" t="str">
        <f t="shared" si="286"/>
        <v>SMALL</v>
      </c>
      <c r="L2469" s="144" t="str" cm="1">
        <f t="array" ref="L2469">_xlfn.IFS(I2469&lt;=2,"SMALL",I2469&lt;=5,"MEDIUM",I2469&gt;5,"LARGE")</f>
        <v>SMALL</v>
      </c>
      <c r="M2469" s="144" t="str">
        <f t="shared" si="283"/>
        <v>YES</v>
      </c>
      <c r="N2469" s="374">
        <v>4.9800000000000004</v>
      </c>
      <c r="O2469" s="374">
        <f t="shared" si="284"/>
        <v>5</v>
      </c>
      <c r="P2469" s="158" t="str" cm="1">
        <f t="array" ref="P2469">_xlfn.SWITCH(ROUND(N2469,0),5,"Excellent",4,"Good",3,"ok","Bad")</f>
        <v>Excellent</v>
      </c>
      <c r="Q2469" s="144">
        <v>123</v>
      </c>
      <c r="R2469" s="385">
        <v>42874</v>
      </c>
      <c r="S2469" s="385">
        <v>43893</v>
      </c>
      <c r="T2469" s="144">
        <v>28</v>
      </c>
      <c r="U2469" s="144" t="s">
        <v>60</v>
      </c>
      <c r="V2469" s="144">
        <v>364</v>
      </c>
      <c r="W2469" s="144" t="str">
        <f t="shared" si="287"/>
        <v>Active</v>
      </c>
      <c r="X2469" s="144">
        <v>28</v>
      </c>
      <c r="Y2469" s="157" t="s">
        <v>70</v>
      </c>
      <c r="Z2469" s="386">
        <v>1</v>
      </c>
      <c r="AA2469" s="386">
        <v>0.75</v>
      </c>
      <c r="AB2469" s="387" t="s">
        <v>65</v>
      </c>
      <c r="AC2469" s="157"/>
    </row>
    <row r="2470" spans="9:29">
      <c r="I2470" s="342">
        <v>4</v>
      </c>
      <c r="J2470" s="144" t="str">
        <f t="shared" si="285"/>
        <v>LARGE</v>
      </c>
      <c r="K2470" s="144" t="str">
        <f t="shared" si="286"/>
        <v>MEDIUM</v>
      </c>
      <c r="L2470" s="144" t="str" cm="1">
        <f t="array" ref="L2470">_xlfn.IFS(I2470&lt;=2,"SMALL",I2470&lt;=5,"MEDIUM",I2470&gt;5,"LARGE")</f>
        <v>MEDIUM</v>
      </c>
      <c r="M2470" s="144" t="str">
        <f t="shared" si="283"/>
        <v>YES</v>
      </c>
      <c r="N2470" s="374">
        <v>4.91</v>
      </c>
      <c r="O2470" s="374">
        <f t="shared" si="284"/>
        <v>5</v>
      </c>
      <c r="P2470" s="158" t="str" cm="1">
        <f t="array" ref="P2470">_xlfn.SWITCH(ROUND(N2470,0),5,"Excellent",4,"Good",3,"ok","Bad")</f>
        <v>Excellent</v>
      </c>
      <c r="Q2470" s="144">
        <v>161</v>
      </c>
      <c r="R2470" s="385">
        <v>42754</v>
      </c>
      <c r="S2470" s="385">
        <v>44039</v>
      </c>
      <c r="T2470" s="144">
        <v>1720</v>
      </c>
      <c r="U2470" s="144" t="s">
        <v>69</v>
      </c>
      <c r="V2470" s="144">
        <v>10</v>
      </c>
      <c r="W2470" s="144" t="str">
        <f t="shared" si="287"/>
        <v>Active</v>
      </c>
      <c r="X2470" s="144">
        <v>1720</v>
      </c>
      <c r="Y2470" s="157" t="s">
        <v>61</v>
      </c>
      <c r="Z2470" s="386">
        <v>1</v>
      </c>
      <c r="AA2470" s="386">
        <v>0.69</v>
      </c>
      <c r="AB2470" s="387" t="s">
        <v>62</v>
      </c>
      <c r="AC2470" s="157"/>
    </row>
    <row r="2471" spans="9:29">
      <c r="I2471" s="342">
        <v>3</v>
      </c>
      <c r="J2471" s="144" t="str">
        <f t="shared" si="285"/>
        <v>LARGE</v>
      </c>
      <c r="K2471" s="144" t="str">
        <f t="shared" si="286"/>
        <v>MEDIUM</v>
      </c>
      <c r="L2471" s="144" t="str" cm="1">
        <f t="array" ref="L2471">_xlfn.IFS(I2471&lt;=2,"SMALL",I2471&lt;=5,"MEDIUM",I2471&gt;5,"LARGE")</f>
        <v>MEDIUM</v>
      </c>
      <c r="M2471" s="144" t="str">
        <f t="shared" si="283"/>
        <v>NO</v>
      </c>
      <c r="N2471" s="374">
        <v>4.74</v>
      </c>
      <c r="O2471" s="374">
        <f t="shared" si="284"/>
        <v>5</v>
      </c>
      <c r="P2471" s="158" t="str" cm="1">
        <f t="array" ref="P2471">_xlfn.SWITCH(ROUND(N2471,0),5,"Excellent",4,"Good",3,"ok","Bad")</f>
        <v>Excellent</v>
      </c>
      <c r="Q2471" s="144">
        <v>34</v>
      </c>
      <c r="R2471" s="385">
        <v>42756</v>
      </c>
      <c r="S2471" s="385">
        <v>43770</v>
      </c>
      <c r="T2471" s="144">
        <v>1154</v>
      </c>
      <c r="U2471" s="144" t="s">
        <v>69</v>
      </c>
      <c r="V2471" s="144">
        <v>213</v>
      </c>
      <c r="W2471" s="144" t="str">
        <f t="shared" si="287"/>
        <v>Active</v>
      </c>
      <c r="X2471" s="144">
        <v>1154</v>
      </c>
      <c r="Y2471" s="157" t="s">
        <v>70</v>
      </c>
      <c r="Z2471" s="386">
        <v>0.94</v>
      </c>
      <c r="AA2471" s="386">
        <v>0.99</v>
      </c>
      <c r="AB2471" s="387" t="s">
        <v>65</v>
      </c>
      <c r="AC2471" s="157"/>
    </row>
    <row r="2472" spans="9:29">
      <c r="I2472" s="342">
        <v>4</v>
      </c>
      <c r="J2472" s="144" t="str">
        <f t="shared" si="285"/>
        <v>LARGE</v>
      </c>
      <c r="K2472" s="144" t="str">
        <f t="shared" si="286"/>
        <v>MEDIUM</v>
      </c>
      <c r="L2472" s="144" t="str" cm="1">
        <f t="array" ref="L2472">_xlfn.IFS(I2472&lt;=2,"SMALL",I2472&lt;=5,"MEDIUM",I2472&gt;5,"LARGE")</f>
        <v>MEDIUM</v>
      </c>
      <c r="M2472" s="144" t="str">
        <f t="shared" si="283"/>
        <v>YES</v>
      </c>
      <c r="N2472" s="374">
        <v>4.99</v>
      </c>
      <c r="O2472" s="374">
        <f t="shared" si="284"/>
        <v>5</v>
      </c>
      <c r="P2472" s="158" t="str" cm="1">
        <f t="array" ref="P2472">_xlfn.SWITCH(ROUND(N2472,0),5,"Excellent",4,"Good",3,"ok","Bad")</f>
        <v>Excellent</v>
      </c>
      <c r="Q2472" s="144">
        <v>138</v>
      </c>
      <c r="R2472" s="385">
        <v>42749</v>
      </c>
      <c r="S2472" s="385">
        <v>43905</v>
      </c>
      <c r="T2472" s="144">
        <v>3117</v>
      </c>
      <c r="U2472" s="144" t="s">
        <v>69</v>
      </c>
      <c r="V2472" s="144">
        <v>262</v>
      </c>
      <c r="W2472" s="144" t="str">
        <f t="shared" si="287"/>
        <v>Active</v>
      </c>
      <c r="X2472" s="144">
        <v>3117</v>
      </c>
      <c r="Y2472" s="157" t="s">
        <v>64</v>
      </c>
      <c r="Z2472" s="386">
        <v>1</v>
      </c>
      <c r="AA2472" s="386">
        <v>1</v>
      </c>
      <c r="AB2472" s="387" t="s">
        <v>62</v>
      </c>
      <c r="AC2472" s="157"/>
    </row>
    <row r="2473" spans="9:29">
      <c r="I2473" s="342">
        <v>2</v>
      </c>
      <c r="J2473" s="144" t="str">
        <f t="shared" si="285"/>
        <v>SMALL</v>
      </c>
      <c r="K2473" s="144" t="str">
        <f t="shared" si="286"/>
        <v>SMALL</v>
      </c>
      <c r="L2473" s="144" t="str" cm="1">
        <f t="array" ref="L2473">_xlfn.IFS(I2473&lt;=2,"SMALL",I2473&lt;=5,"MEDIUM",I2473&gt;5,"LARGE")</f>
        <v>SMALL</v>
      </c>
      <c r="M2473" s="144" t="str">
        <f t="shared" si="283"/>
        <v>YES</v>
      </c>
      <c r="N2473" s="374">
        <v>4.83</v>
      </c>
      <c r="O2473" s="374">
        <f t="shared" si="284"/>
        <v>5</v>
      </c>
      <c r="P2473" s="158" t="str" cm="1">
        <f t="array" ref="P2473">_xlfn.SWITCH(ROUND(N2473,0),5,"Excellent",4,"Good",3,"ok","Bad")</f>
        <v>Excellent</v>
      </c>
      <c r="Q2473" s="144">
        <v>180</v>
      </c>
      <c r="R2473" s="385">
        <v>42760</v>
      </c>
      <c r="S2473" s="385">
        <v>43983</v>
      </c>
      <c r="T2473" s="144">
        <v>624</v>
      </c>
      <c r="U2473" s="144" t="s">
        <v>60</v>
      </c>
      <c r="V2473" s="144">
        <v>63</v>
      </c>
      <c r="W2473" s="144" t="str">
        <f t="shared" si="287"/>
        <v>Active</v>
      </c>
      <c r="X2473" s="144">
        <v>624</v>
      </c>
      <c r="Y2473" s="157" t="s">
        <v>61</v>
      </c>
      <c r="Z2473" s="386">
        <v>1</v>
      </c>
      <c r="AA2473" s="386">
        <v>0.86</v>
      </c>
      <c r="AB2473" s="387" t="s">
        <v>65</v>
      </c>
      <c r="AC2473" s="157"/>
    </row>
    <row r="2474" spans="9:29">
      <c r="I2474" s="342">
        <v>1</v>
      </c>
      <c r="J2474" s="144" t="str">
        <f t="shared" si="285"/>
        <v>SMALL</v>
      </c>
      <c r="K2474" s="144" t="str">
        <f t="shared" si="286"/>
        <v>SMALL</v>
      </c>
      <c r="L2474" s="144" t="str" cm="1">
        <f t="array" ref="L2474">_xlfn.IFS(I2474&lt;=2,"SMALL",I2474&lt;=5,"MEDIUM",I2474&gt;5,"LARGE")</f>
        <v>SMALL</v>
      </c>
      <c r="M2474" s="144" t="str">
        <f t="shared" si="283"/>
        <v>NO</v>
      </c>
      <c r="N2474" s="374">
        <v>4.5999999999999996</v>
      </c>
      <c r="O2474" s="374">
        <f t="shared" si="284"/>
        <v>5</v>
      </c>
      <c r="P2474" s="158" t="str" cm="1">
        <f t="array" ref="P2474">_xlfn.SWITCH(ROUND(N2474,0),5,"Excellent",4,"Good",3,"ok","Bad")</f>
        <v>Excellent</v>
      </c>
      <c r="Q2474" s="144">
        <v>10</v>
      </c>
      <c r="R2474" s="385">
        <v>42752</v>
      </c>
      <c r="S2474" s="385">
        <v>43905</v>
      </c>
      <c r="T2474" s="144">
        <v>3118</v>
      </c>
      <c r="U2474" s="144" t="s">
        <v>60</v>
      </c>
      <c r="V2474" s="144">
        <v>350</v>
      </c>
      <c r="W2474" s="144" t="str">
        <f t="shared" si="287"/>
        <v>Active</v>
      </c>
      <c r="X2474" s="144">
        <v>3118</v>
      </c>
      <c r="Y2474" s="157" t="s">
        <v>70</v>
      </c>
      <c r="Z2474" s="386">
        <v>1</v>
      </c>
      <c r="AA2474" s="386">
        <v>1</v>
      </c>
      <c r="AB2474" s="387" t="s">
        <v>62</v>
      </c>
      <c r="AC2474" s="157"/>
    </row>
    <row r="2475" spans="9:29">
      <c r="I2475" s="342">
        <v>2</v>
      </c>
      <c r="J2475" s="144" t="str">
        <f t="shared" si="285"/>
        <v>SMALL</v>
      </c>
      <c r="K2475" s="144" t="str">
        <f t="shared" si="286"/>
        <v>SMALL</v>
      </c>
      <c r="L2475" s="144" t="str" cm="1">
        <f t="array" ref="L2475">_xlfn.IFS(I2475&lt;=2,"SMALL",I2475&lt;=5,"MEDIUM",I2475&gt;5,"LARGE")</f>
        <v>SMALL</v>
      </c>
      <c r="M2475" s="144" t="str">
        <f t="shared" si="283"/>
        <v>NO</v>
      </c>
      <c r="N2475" s="374">
        <v>4.9000000000000004</v>
      </c>
      <c r="O2475" s="374">
        <f t="shared" si="284"/>
        <v>5</v>
      </c>
      <c r="P2475" s="158" t="str" cm="1">
        <f t="array" ref="P2475">_xlfn.SWITCH(ROUND(N2475,0),5,"Excellent",4,"Good",3,"ok","Bad")</f>
        <v>Excellent</v>
      </c>
      <c r="Q2475" s="144">
        <v>20</v>
      </c>
      <c r="R2475" s="385">
        <v>42746</v>
      </c>
      <c r="S2475" s="385">
        <v>43833</v>
      </c>
      <c r="T2475" s="144">
        <v>3120</v>
      </c>
      <c r="U2475" s="144" t="s">
        <v>60</v>
      </c>
      <c r="V2475" s="144">
        <v>0</v>
      </c>
      <c r="W2475" s="144" t="str">
        <f t="shared" si="287"/>
        <v>Inactive</v>
      </c>
      <c r="X2475" s="144">
        <v>3120</v>
      </c>
      <c r="Y2475" s="157" t="s">
        <v>70</v>
      </c>
      <c r="Z2475" s="386">
        <v>1</v>
      </c>
      <c r="AA2475" s="386">
        <v>1</v>
      </c>
      <c r="AB2475" s="387" t="s">
        <v>62</v>
      </c>
      <c r="AC2475" s="157"/>
    </row>
    <row r="2476" spans="9:29">
      <c r="I2476" s="342">
        <v>2</v>
      </c>
      <c r="J2476" s="144" t="str">
        <f t="shared" si="285"/>
        <v>SMALL</v>
      </c>
      <c r="K2476" s="144" t="str">
        <f t="shared" si="286"/>
        <v>SMALL</v>
      </c>
      <c r="L2476" s="144" t="str" cm="1">
        <f t="array" ref="L2476">_xlfn.IFS(I2476&lt;=2,"SMALL",I2476&lt;=5,"MEDIUM",I2476&gt;5,"LARGE")</f>
        <v>SMALL</v>
      </c>
      <c r="M2476" s="144" t="str">
        <f t="shared" si="283"/>
        <v>YES</v>
      </c>
      <c r="N2476" s="374">
        <v>4.88</v>
      </c>
      <c r="O2476" s="374">
        <f t="shared" si="284"/>
        <v>5</v>
      </c>
      <c r="P2476" s="158" t="str" cm="1">
        <f t="array" ref="P2476">_xlfn.SWITCH(ROUND(N2476,0),5,"Excellent",4,"Good",3,"ok","Bad")</f>
        <v>Excellent</v>
      </c>
      <c r="Q2476" s="144">
        <v>129</v>
      </c>
      <c r="R2476" s="385">
        <v>42786</v>
      </c>
      <c r="S2476" s="385">
        <v>44055</v>
      </c>
      <c r="T2476" s="144">
        <v>3125</v>
      </c>
      <c r="U2476" s="144" t="s">
        <v>60</v>
      </c>
      <c r="V2476" s="144">
        <v>1</v>
      </c>
      <c r="W2476" s="144" t="str">
        <f t="shared" si="287"/>
        <v>Active</v>
      </c>
      <c r="X2476" s="144">
        <v>3125</v>
      </c>
      <c r="Y2476" s="157" t="s">
        <v>64</v>
      </c>
      <c r="Z2476" s="386">
        <v>1</v>
      </c>
      <c r="AA2476" s="386">
        <v>0</v>
      </c>
      <c r="AB2476" s="387" t="s">
        <v>65</v>
      </c>
      <c r="AC2476" s="157"/>
    </row>
    <row r="2477" spans="9:29">
      <c r="I2477" s="342">
        <v>3</v>
      </c>
      <c r="J2477" s="144" t="str">
        <f t="shared" si="285"/>
        <v>LARGE</v>
      </c>
      <c r="K2477" s="144" t="str">
        <f t="shared" si="286"/>
        <v>MEDIUM</v>
      </c>
      <c r="L2477" s="144" t="str" cm="1">
        <f t="array" ref="L2477">_xlfn.IFS(I2477&lt;=2,"SMALL",I2477&lt;=5,"MEDIUM",I2477&gt;5,"LARGE")</f>
        <v>MEDIUM</v>
      </c>
      <c r="M2477" s="144" t="str">
        <f t="shared" si="283"/>
        <v>NO</v>
      </c>
      <c r="N2477" s="374">
        <v>4.76</v>
      </c>
      <c r="O2477" s="374">
        <f t="shared" si="284"/>
        <v>5</v>
      </c>
      <c r="P2477" s="158" t="str" cm="1">
        <f t="array" ref="P2477">_xlfn.SWITCH(ROUND(N2477,0),5,"Excellent",4,"Good",3,"ok","Bad")</f>
        <v>Excellent</v>
      </c>
      <c r="Q2477" s="144">
        <v>125</v>
      </c>
      <c r="R2477" s="385">
        <v>42758</v>
      </c>
      <c r="S2477" s="385">
        <v>44052</v>
      </c>
      <c r="T2477" s="144">
        <v>2687</v>
      </c>
      <c r="U2477" s="144" t="s">
        <v>69</v>
      </c>
      <c r="V2477" s="144">
        <v>324</v>
      </c>
      <c r="W2477" s="144" t="str">
        <f t="shared" si="287"/>
        <v>Active</v>
      </c>
      <c r="X2477" s="144">
        <v>2687</v>
      </c>
      <c r="Y2477" s="157" t="s">
        <v>70</v>
      </c>
      <c r="Z2477" s="386">
        <v>1</v>
      </c>
      <c r="AA2477" s="386">
        <v>0.97</v>
      </c>
      <c r="AB2477" s="387" t="s">
        <v>62</v>
      </c>
      <c r="AC2477" s="157"/>
    </row>
    <row r="2478" spans="9:29">
      <c r="I2478" s="342">
        <v>4</v>
      </c>
      <c r="J2478" s="144" t="str">
        <f t="shared" si="285"/>
        <v>LARGE</v>
      </c>
      <c r="K2478" s="144" t="str">
        <f t="shared" si="286"/>
        <v>MEDIUM</v>
      </c>
      <c r="L2478" s="144" t="str" cm="1">
        <f t="array" ref="L2478">_xlfn.IFS(I2478&lt;=2,"SMALL",I2478&lt;=5,"MEDIUM",I2478&gt;5,"LARGE")</f>
        <v>MEDIUM</v>
      </c>
      <c r="M2478" s="144" t="str">
        <f t="shared" si="283"/>
        <v>NO</v>
      </c>
      <c r="N2478" s="374">
        <v>4.92</v>
      </c>
      <c r="O2478" s="374">
        <f t="shared" si="284"/>
        <v>5</v>
      </c>
      <c r="P2478" s="158" t="str" cm="1">
        <f t="array" ref="P2478">_xlfn.SWITCH(ROUND(N2478,0),5,"Excellent",4,"Good",3,"ok","Bad")</f>
        <v>Excellent</v>
      </c>
      <c r="Q2478" s="144">
        <v>74</v>
      </c>
      <c r="R2478" s="385">
        <v>42821</v>
      </c>
      <c r="S2478" s="385">
        <v>44033</v>
      </c>
      <c r="T2478" s="144">
        <v>3127</v>
      </c>
      <c r="U2478" s="144" t="s">
        <v>69</v>
      </c>
      <c r="V2478" s="144">
        <v>332</v>
      </c>
      <c r="W2478" s="144" t="str">
        <f t="shared" si="287"/>
        <v>Active</v>
      </c>
      <c r="X2478" s="144">
        <v>3127</v>
      </c>
      <c r="Y2478" s="157" t="s">
        <v>61</v>
      </c>
      <c r="Z2478" s="386">
        <v>1</v>
      </c>
      <c r="AA2478" s="386">
        <v>1</v>
      </c>
      <c r="AB2478" s="387" t="s">
        <v>62</v>
      </c>
      <c r="AC2478" s="157"/>
    </row>
    <row r="2479" spans="9:29">
      <c r="I2479" s="342">
        <v>2</v>
      </c>
      <c r="J2479" s="144" t="str">
        <f t="shared" si="285"/>
        <v>SMALL</v>
      </c>
      <c r="K2479" s="144" t="str">
        <f t="shared" si="286"/>
        <v>SMALL</v>
      </c>
      <c r="L2479" s="144" t="str" cm="1">
        <f t="array" ref="L2479">_xlfn.IFS(I2479&lt;=2,"SMALL",I2479&lt;=5,"MEDIUM",I2479&gt;5,"LARGE")</f>
        <v>SMALL</v>
      </c>
      <c r="M2479" s="144" t="str">
        <f t="shared" si="283"/>
        <v>NO</v>
      </c>
      <c r="N2479" s="374">
        <v>4.4800000000000004</v>
      </c>
      <c r="O2479" s="374">
        <f t="shared" si="284"/>
        <v>4</v>
      </c>
      <c r="P2479" s="158" t="str" cm="1">
        <f t="array" ref="P2479">_xlfn.SWITCH(ROUND(N2479,0),5,"Excellent",4,"Good",3,"ok","Bad")</f>
        <v>Good</v>
      </c>
      <c r="Q2479" s="144">
        <v>31</v>
      </c>
      <c r="R2479" s="385">
        <v>42780</v>
      </c>
      <c r="S2479" s="385">
        <v>44041</v>
      </c>
      <c r="T2479" s="144">
        <v>566</v>
      </c>
      <c r="U2479" s="144" t="s">
        <v>60</v>
      </c>
      <c r="V2479" s="144">
        <v>2</v>
      </c>
      <c r="W2479" s="144" t="str">
        <f t="shared" si="287"/>
        <v>Active</v>
      </c>
      <c r="X2479" s="144">
        <v>566</v>
      </c>
      <c r="Y2479" s="157" t="s">
        <v>64</v>
      </c>
      <c r="Z2479" s="386">
        <v>1</v>
      </c>
      <c r="AA2479" s="386">
        <v>0.65</v>
      </c>
      <c r="AB2479" s="387" t="s">
        <v>65</v>
      </c>
      <c r="AC2479" s="157"/>
    </row>
    <row r="2480" spans="9:29">
      <c r="I2480" s="342">
        <v>1</v>
      </c>
      <c r="J2480" s="144" t="str">
        <f t="shared" si="285"/>
        <v>SMALL</v>
      </c>
      <c r="K2480" s="144" t="str">
        <f t="shared" si="286"/>
        <v>SMALL</v>
      </c>
      <c r="L2480" s="144" t="str" cm="1">
        <f t="array" ref="L2480">_xlfn.IFS(I2480&lt;=2,"SMALL",I2480&lt;=5,"MEDIUM",I2480&gt;5,"LARGE")</f>
        <v>SMALL</v>
      </c>
      <c r="M2480" s="144" t="str">
        <f t="shared" si="283"/>
        <v>NO</v>
      </c>
      <c r="N2480" s="374">
        <v>5</v>
      </c>
      <c r="O2480" s="374">
        <f t="shared" si="284"/>
        <v>5</v>
      </c>
      <c r="P2480" s="158" t="str" cm="1">
        <f t="array" ref="P2480">_xlfn.SWITCH(ROUND(N2480,0),5,"Excellent",4,"Good",3,"ok","Bad")</f>
        <v>Excellent</v>
      </c>
      <c r="Q2480" s="144">
        <v>5</v>
      </c>
      <c r="R2480" s="385">
        <v>42971</v>
      </c>
      <c r="S2480" s="385">
        <v>43990</v>
      </c>
      <c r="T2480" s="144">
        <v>476</v>
      </c>
      <c r="U2480" s="144" t="s">
        <v>60</v>
      </c>
      <c r="V2480" s="144">
        <v>0</v>
      </c>
      <c r="W2480" s="144" t="str">
        <f t="shared" si="287"/>
        <v>Inactive</v>
      </c>
      <c r="X2480" s="144">
        <v>476</v>
      </c>
      <c r="Y2480" s="157" t="s">
        <v>70</v>
      </c>
      <c r="Z2480" s="386">
        <v>1</v>
      </c>
      <c r="AA2480" s="386">
        <v>0.79</v>
      </c>
      <c r="AB2480" s="387" t="s">
        <v>62</v>
      </c>
      <c r="AC2480" s="157"/>
    </row>
    <row r="2481" spans="9:29">
      <c r="I2481" s="342">
        <v>2</v>
      </c>
      <c r="J2481" s="144" t="str">
        <f t="shared" si="285"/>
        <v>SMALL</v>
      </c>
      <c r="K2481" s="144" t="str">
        <f t="shared" si="286"/>
        <v>SMALL</v>
      </c>
      <c r="L2481" s="144" t="str" cm="1">
        <f t="array" ref="L2481">_xlfn.IFS(I2481&lt;=2,"SMALL",I2481&lt;=5,"MEDIUM",I2481&gt;5,"LARGE")</f>
        <v>SMALL</v>
      </c>
      <c r="M2481" s="144" t="str">
        <f t="shared" si="283"/>
        <v>NO</v>
      </c>
      <c r="N2481" s="374">
        <v>4.99</v>
      </c>
      <c r="O2481" s="374">
        <f t="shared" si="284"/>
        <v>5</v>
      </c>
      <c r="P2481" s="158" t="str" cm="1">
        <f t="array" ref="P2481">_xlfn.SWITCH(ROUND(N2481,0),5,"Excellent",4,"Good",3,"ok","Bad")</f>
        <v>Excellent</v>
      </c>
      <c r="Q2481" s="144">
        <v>82</v>
      </c>
      <c r="R2481" s="385">
        <v>42749</v>
      </c>
      <c r="S2481" s="385">
        <v>43833</v>
      </c>
      <c r="T2481" s="144">
        <v>881</v>
      </c>
      <c r="U2481" s="144" t="s">
        <v>60</v>
      </c>
      <c r="V2481" s="144">
        <v>0</v>
      </c>
      <c r="W2481" s="144" t="str">
        <f t="shared" si="287"/>
        <v>Inactive</v>
      </c>
      <c r="X2481" s="144">
        <v>881</v>
      </c>
      <c r="Y2481" s="157" t="s">
        <v>70</v>
      </c>
      <c r="Z2481" s="386">
        <v>1</v>
      </c>
      <c r="AA2481" s="386">
        <v>1</v>
      </c>
      <c r="AB2481" s="387" t="s">
        <v>62</v>
      </c>
      <c r="AC2481" s="157"/>
    </row>
    <row r="2482" spans="9:29">
      <c r="I2482" s="342">
        <v>3</v>
      </c>
      <c r="J2482" s="144" t="str">
        <f t="shared" si="285"/>
        <v>LARGE</v>
      </c>
      <c r="K2482" s="144" t="str">
        <f t="shared" si="286"/>
        <v>MEDIUM</v>
      </c>
      <c r="L2482" s="144" t="str" cm="1">
        <f t="array" ref="L2482">_xlfn.IFS(I2482&lt;=2,"SMALL",I2482&lt;=5,"MEDIUM",I2482&gt;5,"LARGE")</f>
        <v>MEDIUM</v>
      </c>
      <c r="M2482" s="144" t="str">
        <f t="shared" si="283"/>
        <v>NO</v>
      </c>
      <c r="N2482" s="374">
        <v>4.67</v>
      </c>
      <c r="O2482" s="374">
        <f t="shared" si="284"/>
        <v>5</v>
      </c>
      <c r="P2482" s="158" t="str" cm="1">
        <f t="array" ref="P2482">_xlfn.SWITCH(ROUND(N2482,0),5,"Excellent",4,"Good",3,"ok","Bad")</f>
        <v>Excellent</v>
      </c>
      <c r="Q2482" s="144">
        <v>3</v>
      </c>
      <c r="R2482" s="385">
        <v>42855</v>
      </c>
      <c r="S2482" s="385">
        <v>43799</v>
      </c>
      <c r="T2482" s="144">
        <v>3099</v>
      </c>
      <c r="U2482" s="144" t="s">
        <v>69</v>
      </c>
      <c r="V2482" s="144">
        <v>0</v>
      </c>
      <c r="W2482" s="144" t="str">
        <f t="shared" si="287"/>
        <v>Inactive</v>
      </c>
      <c r="X2482" s="144">
        <v>3099</v>
      </c>
      <c r="Y2482" s="157" t="s">
        <v>61</v>
      </c>
      <c r="Z2482" s="386">
        <v>1</v>
      </c>
      <c r="AA2482" s="386">
        <v>0.96</v>
      </c>
      <c r="AB2482" s="387" t="s">
        <v>65</v>
      </c>
      <c r="AC2482" s="157"/>
    </row>
    <row r="2483" spans="9:29">
      <c r="I2483" s="342">
        <v>2</v>
      </c>
      <c r="J2483" s="144" t="str">
        <f t="shared" si="285"/>
        <v>SMALL</v>
      </c>
      <c r="K2483" s="144" t="str">
        <f t="shared" si="286"/>
        <v>SMALL</v>
      </c>
      <c r="L2483" s="144" t="str" cm="1">
        <f t="array" ref="L2483">_xlfn.IFS(I2483&lt;=2,"SMALL",I2483&lt;=5,"MEDIUM",I2483&gt;5,"LARGE")</f>
        <v>SMALL</v>
      </c>
      <c r="M2483" s="144" t="str">
        <f t="shared" si="283"/>
        <v>NO</v>
      </c>
      <c r="N2483" s="374">
        <v>4.17</v>
      </c>
      <c r="O2483" s="374">
        <f t="shared" si="284"/>
        <v>4</v>
      </c>
      <c r="P2483" s="158" t="str" cm="1">
        <f t="array" ref="P2483">_xlfn.SWITCH(ROUND(N2483,0),5,"Excellent",4,"Good",3,"ok","Bad")</f>
        <v>Good</v>
      </c>
      <c r="Q2483" s="144">
        <v>140</v>
      </c>
      <c r="R2483" s="385">
        <v>42748</v>
      </c>
      <c r="S2483" s="385">
        <v>44045</v>
      </c>
      <c r="T2483" s="144">
        <v>2799</v>
      </c>
      <c r="U2483" s="144" t="s">
        <v>60</v>
      </c>
      <c r="V2483" s="144">
        <v>24</v>
      </c>
      <c r="W2483" s="144" t="str">
        <f t="shared" si="287"/>
        <v>Active</v>
      </c>
      <c r="X2483" s="144">
        <v>2799</v>
      </c>
      <c r="Y2483" s="157" t="s">
        <v>61</v>
      </c>
      <c r="Z2483" s="386">
        <v>1</v>
      </c>
      <c r="AA2483" s="386">
        <v>0.82</v>
      </c>
      <c r="AB2483" s="387" t="s">
        <v>65</v>
      </c>
      <c r="AC2483" s="157"/>
    </row>
    <row r="2484" spans="9:29">
      <c r="I2484" s="342">
        <v>2</v>
      </c>
      <c r="J2484" s="144" t="str">
        <f t="shared" si="285"/>
        <v>SMALL</v>
      </c>
      <c r="K2484" s="144" t="str">
        <f t="shared" si="286"/>
        <v>SMALL</v>
      </c>
      <c r="L2484" s="144" t="str" cm="1">
        <f t="array" ref="L2484">_xlfn.IFS(I2484&lt;=2,"SMALL",I2484&lt;=5,"MEDIUM",I2484&gt;5,"LARGE")</f>
        <v>SMALL</v>
      </c>
      <c r="M2484" s="144" t="str">
        <f t="shared" si="283"/>
        <v>NO</v>
      </c>
      <c r="N2484" s="374">
        <v>4.16</v>
      </c>
      <c r="O2484" s="374">
        <f t="shared" si="284"/>
        <v>4</v>
      </c>
      <c r="P2484" s="158" t="str" cm="1">
        <f t="array" ref="P2484">_xlfn.SWITCH(ROUND(N2484,0),5,"Excellent",4,"Good",3,"ok","Bad")</f>
        <v>Good</v>
      </c>
      <c r="Q2484" s="144">
        <v>141</v>
      </c>
      <c r="R2484" s="385">
        <v>42751</v>
      </c>
      <c r="S2484" s="385">
        <v>43967</v>
      </c>
      <c r="T2484" s="144">
        <v>2799</v>
      </c>
      <c r="U2484" s="144" t="s">
        <v>60</v>
      </c>
      <c r="V2484" s="144">
        <v>0</v>
      </c>
      <c r="W2484" s="144" t="str">
        <f t="shared" si="287"/>
        <v>Inactive</v>
      </c>
      <c r="X2484" s="144">
        <v>2799</v>
      </c>
      <c r="Y2484" s="157" t="s">
        <v>70</v>
      </c>
      <c r="Z2484" s="386">
        <v>0.8</v>
      </c>
      <c r="AA2484" s="386">
        <v>0.99</v>
      </c>
      <c r="AB2484" s="387" t="s">
        <v>65</v>
      </c>
      <c r="AC2484" s="157"/>
    </row>
    <row r="2485" spans="9:29">
      <c r="I2485" s="342">
        <v>4</v>
      </c>
      <c r="J2485" s="144" t="str">
        <f t="shared" si="285"/>
        <v>LARGE</v>
      </c>
      <c r="K2485" s="144" t="str">
        <f t="shared" si="286"/>
        <v>MEDIUM</v>
      </c>
      <c r="L2485" s="144" t="str" cm="1">
        <f t="array" ref="L2485">_xlfn.IFS(I2485&lt;=2,"SMALL",I2485&lt;=5,"MEDIUM",I2485&gt;5,"LARGE")</f>
        <v>MEDIUM</v>
      </c>
      <c r="M2485" s="144" t="str">
        <f t="shared" si="283"/>
        <v>YES</v>
      </c>
      <c r="N2485" s="374">
        <v>4.8899999999999997</v>
      </c>
      <c r="O2485" s="374">
        <f t="shared" si="284"/>
        <v>5</v>
      </c>
      <c r="P2485" s="158" t="str" cm="1">
        <f t="array" ref="P2485">_xlfn.SWITCH(ROUND(N2485,0),5,"Excellent",4,"Good",3,"ok","Bad")</f>
        <v>Excellent</v>
      </c>
      <c r="Q2485" s="144">
        <v>110</v>
      </c>
      <c r="R2485" s="385">
        <v>43125</v>
      </c>
      <c r="S2485" s="385">
        <v>44037</v>
      </c>
      <c r="T2485" s="144">
        <v>2460</v>
      </c>
      <c r="U2485" s="144" t="s">
        <v>69</v>
      </c>
      <c r="V2485" s="144">
        <v>346</v>
      </c>
      <c r="W2485" s="144" t="str">
        <f t="shared" si="287"/>
        <v>Active</v>
      </c>
      <c r="X2485" s="144">
        <v>2460</v>
      </c>
      <c r="Y2485" s="157" t="s">
        <v>70</v>
      </c>
      <c r="Z2485" s="386">
        <v>1</v>
      </c>
      <c r="AA2485" s="386">
        <v>0.89</v>
      </c>
      <c r="AB2485" s="387" t="s">
        <v>65</v>
      </c>
      <c r="AC2485" s="157"/>
    </row>
    <row r="2486" spans="9:29">
      <c r="I2486" s="342">
        <v>1</v>
      </c>
      <c r="J2486" s="144" t="str">
        <f t="shared" si="285"/>
        <v>SMALL</v>
      </c>
      <c r="K2486" s="144" t="str">
        <f t="shared" si="286"/>
        <v>SMALL</v>
      </c>
      <c r="L2486" s="144" t="str" cm="1">
        <f t="array" ref="L2486">_xlfn.IFS(I2486&lt;=2,"SMALL",I2486&lt;=5,"MEDIUM",I2486&gt;5,"LARGE")</f>
        <v>SMALL</v>
      </c>
      <c r="M2486" s="144" t="str">
        <f t="shared" si="283"/>
        <v>YES</v>
      </c>
      <c r="N2486" s="374">
        <v>4.96</v>
      </c>
      <c r="O2486" s="374">
        <f t="shared" si="284"/>
        <v>5</v>
      </c>
      <c r="P2486" s="158" t="str" cm="1">
        <f t="array" ref="P2486">_xlfn.SWITCH(ROUND(N2486,0),5,"Excellent",4,"Good",3,"ok","Bad")</f>
        <v>Excellent</v>
      </c>
      <c r="Q2486" s="144">
        <v>310</v>
      </c>
      <c r="R2486" s="385">
        <v>42780</v>
      </c>
      <c r="S2486" s="385">
        <v>43940</v>
      </c>
      <c r="T2486" s="144">
        <v>2749</v>
      </c>
      <c r="U2486" s="144" t="s">
        <v>60</v>
      </c>
      <c r="V2486" s="144">
        <v>89</v>
      </c>
      <c r="W2486" s="144" t="str">
        <f t="shared" si="287"/>
        <v>Active</v>
      </c>
      <c r="X2486" s="144">
        <v>2749</v>
      </c>
      <c r="Y2486" s="157" t="s">
        <v>70</v>
      </c>
      <c r="Z2486" s="386">
        <v>1</v>
      </c>
      <c r="AA2486" s="386">
        <v>0.8</v>
      </c>
      <c r="AB2486" s="387" t="s">
        <v>62</v>
      </c>
      <c r="AC2486" s="157"/>
    </row>
    <row r="2487" spans="9:29">
      <c r="I2487" s="342">
        <v>6</v>
      </c>
      <c r="J2487" s="144" t="str">
        <f t="shared" si="285"/>
        <v>LARGE</v>
      </c>
      <c r="K2487" s="144" t="str">
        <f t="shared" si="286"/>
        <v>LARGE</v>
      </c>
      <c r="L2487" s="144" t="str" cm="1">
        <f t="array" ref="L2487">_xlfn.IFS(I2487&lt;=2,"SMALL",I2487&lt;=5,"MEDIUM",I2487&gt;5,"LARGE")</f>
        <v>LARGE</v>
      </c>
      <c r="M2487" s="144" t="str">
        <f t="shared" si="283"/>
        <v>NO</v>
      </c>
      <c r="N2487" s="374">
        <v>4.93</v>
      </c>
      <c r="O2487" s="374">
        <f t="shared" si="284"/>
        <v>5</v>
      </c>
      <c r="P2487" s="158" t="str" cm="1">
        <f t="array" ref="P2487">_xlfn.SWITCH(ROUND(N2487,0),5,"Excellent",4,"Good",3,"ok","Bad")</f>
        <v>Excellent</v>
      </c>
      <c r="Q2487" s="144">
        <v>74</v>
      </c>
      <c r="R2487" s="385">
        <v>42836</v>
      </c>
      <c r="S2487" s="385">
        <v>43833</v>
      </c>
      <c r="T2487" s="144">
        <v>3122</v>
      </c>
      <c r="U2487" s="144" t="s">
        <v>69</v>
      </c>
      <c r="V2487" s="144">
        <v>359</v>
      </c>
      <c r="W2487" s="144" t="str">
        <f t="shared" si="287"/>
        <v>Active</v>
      </c>
      <c r="X2487" s="144">
        <v>3122</v>
      </c>
      <c r="Y2487" s="157" t="s">
        <v>70</v>
      </c>
      <c r="Z2487" s="386">
        <v>1</v>
      </c>
      <c r="AA2487" s="386">
        <v>0.88</v>
      </c>
      <c r="AB2487" s="387" t="s">
        <v>65</v>
      </c>
      <c r="AC2487" s="157"/>
    </row>
    <row r="2488" spans="9:29">
      <c r="I2488" s="342">
        <v>2</v>
      </c>
      <c r="J2488" s="144" t="str">
        <f t="shared" si="285"/>
        <v>SMALL</v>
      </c>
      <c r="K2488" s="144" t="str">
        <f t="shared" si="286"/>
        <v>SMALL</v>
      </c>
      <c r="L2488" s="144" t="str" cm="1">
        <f t="array" ref="L2488">_xlfn.IFS(I2488&lt;=2,"SMALL",I2488&lt;=5,"MEDIUM",I2488&gt;5,"LARGE")</f>
        <v>SMALL</v>
      </c>
      <c r="M2488" s="144" t="str">
        <f t="shared" si="283"/>
        <v>NO</v>
      </c>
      <c r="N2488" s="374">
        <v>4.7300000000000004</v>
      </c>
      <c r="O2488" s="374">
        <f t="shared" si="284"/>
        <v>5</v>
      </c>
      <c r="P2488" s="158" t="str" cm="1">
        <f t="array" ref="P2488">_xlfn.SWITCH(ROUND(N2488,0),5,"Excellent",4,"Good",3,"ok","Bad")</f>
        <v>Excellent</v>
      </c>
      <c r="Q2488" s="144">
        <v>45</v>
      </c>
      <c r="R2488" s="385">
        <v>42880</v>
      </c>
      <c r="S2488" s="385">
        <v>44031</v>
      </c>
      <c r="T2488" s="144">
        <v>1349</v>
      </c>
      <c r="U2488" s="144" t="s">
        <v>60</v>
      </c>
      <c r="V2488" s="144">
        <v>193</v>
      </c>
      <c r="W2488" s="144" t="str">
        <f t="shared" si="287"/>
        <v>Active</v>
      </c>
      <c r="X2488" s="144">
        <v>1349</v>
      </c>
      <c r="Y2488" s="157" t="s">
        <v>61</v>
      </c>
      <c r="Z2488" s="386">
        <v>1</v>
      </c>
      <c r="AA2488" s="386">
        <v>0.46</v>
      </c>
      <c r="AB2488" s="387" t="s">
        <v>62</v>
      </c>
      <c r="AC2488" s="157"/>
    </row>
    <row r="2489" spans="9:29">
      <c r="I2489" s="342">
        <v>2</v>
      </c>
      <c r="J2489" s="144" t="str">
        <f t="shared" si="285"/>
        <v>SMALL</v>
      </c>
      <c r="K2489" s="144" t="str">
        <f t="shared" si="286"/>
        <v>SMALL</v>
      </c>
      <c r="L2489" s="144" t="str" cm="1">
        <f t="array" ref="L2489">_xlfn.IFS(I2489&lt;=2,"SMALL",I2489&lt;=5,"MEDIUM",I2489&gt;5,"LARGE")</f>
        <v>SMALL</v>
      </c>
      <c r="M2489" s="144" t="str">
        <f t="shared" si="283"/>
        <v>NO</v>
      </c>
      <c r="N2489" s="374">
        <v>4.83</v>
      </c>
      <c r="O2489" s="374">
        <f t="shared" si="284"/>
        <v>5</v>
      </c>
      <c r="P2489" s="158" t="str" cm="1">
        <f t="array" ref="P2489">_xlfn.SWITCH(ROUND(N2489,0),5,"Excellent",4,"Good",3,"ok","Bad")</f>
        <v>Excellent</v>
      </c>
      <c r="Q2489" s="144">
        <v>46</v>
      </c>
      <c r="R2489" s="385">
        <v>42771</v>
      </c>
      <c r="S2489" s="385">
        <v>44025</v>
      </c>
      <c r="T2489" s="144">
        <v>1224</v>
      </c>
      <c r="U2489" s="144" t="s">
        <v>69</v>
      </c>
      <c r="V2489" s="144">
        <v>86</v>
      </c>
      <c r="W2489" s="144" t="str">
        <f t="shared" si="287"/>
        <v>Active</v>
      </c>
      <c r="X2489" s="144">
        <v>1224</v>
      </c>
      <c r="Y2489" s="157" t="s">
        <v>64</v>
      </c>
      <c r="Z2489" s="386">
        <v>1</v>
      </c>
      <c r="AA2489" s="386">
        <v>0.4</v>
      </c>
      <c r="AB2489" s="387" t="s">
        <v>65</v>
      </c>
      <c r="AC2489" s="157"/>
    </row>
    <row r="2490" spans="9:29">
      <c r="I2490" s="342">
        <v>6</v>
      </c>
      <c r="J2490" s="144" t="str">
        <f t="shared" si="285"/>
        <v>LARGE</v>
      </c>
      <c r="K2490" s="144" t="str">
        <f t="shared" si="286"/>
        <v>LARGE</v>
      </c>
      <c r="L2490" s="144" t="str" cm="1">
        <f t="array" ref="L2490">_xlfn.IFS(I2490&lt;=2,"SMALL",I2490&lt;=5,"MEDIUM",I2490&gt;5,"LARGE")</f>
        <v>LARGE</v>
      </c>
      <c r="M2490" s="144" t="str">
        <f t="shared" si="283"/>
        <v>NO</v>
      </c>
      <c r="N2490" s="374">
        <v>4.91</v>
      </c>
      <c r="O2490" s="374">
        <f t="shared" si="284"/>
        <v>5</v>
      </c>
      <c r="P2490" s="158" t="str" cm="1">
        <f t="array" ref="P2490">_xlfn.SWITCH(ROUND(N2490,0),5,"Excellent",4,"Good",3,"ok","Bad")</f>
        <v>Excellent</v>
      </c>
      <c r="Q2490" s="144">
        <v>94</v>
      </c>
      <c r="R2490" s="385">
        <v>42781</v>
      </c>
      <c r="S2490" s="385">
        <v>43898</v>
      </c>
      <c r="T2490" s="144">
        <v>3131</v>
      </c>
      <c r="U2490" s="144" t="s">
        <v>69</v>
      </c>
      <c r="V2490" s="144">
        <v>40</v>
      </c>
      <c r="W2490" s="144" t="str">
        <f t="shared" si="287"/>
        <v>Active</v>
      </c>
      <c r="X2490" s="144">
        <v>3131</v>
      </c>
      <c r="Y2490" s="157" t="s">
        <v>70</v>
      </c>
      <c r="Z2490" s="386">
        <v>1</v>
      </c>
      <c r="AA2490" s="386">
        <v>1</v>
      </c>
      <c r="AB2490" s="387" t="s">
        <v>62</v>
      </c>
      <c r="AC2490" s="157"/>
    </row>
    <row r="2491" spans="9:29">
      <c r="I2491" s="342">
        <v>2</v>
      </c>
      <c r="J2491" s="144" t="str">
        <f t="shared" si="285"/>
        <v>SMALL</v>
      </c>
      <c r="K2491" s="144" t="str">
        <f t="shared" si="286"/>
        <v>SMALL</v>
      </c>
      <c r="L2491" s="144" t="str" cm="1">
        <f t="array" ref="L2491">_xlfn.IFS(I2491&lt;=2,"SMALL",I2491&lt;=5,"MEDIUM",I2491&gt;5,"LARGE")</f>
        <v>SMALL</v>
      </c>
      <c r="M2491" s="144" t="str">
        <f t="shared" si="283"/>
        <v>NO</v>
      </c>
      <c r="N2491" s="374">
        <v>4.7699999999999996</v>
      </c>
      <c r="O2491" s="374">
        <f t="shared" si="284"/>
        <v>5</v>
      </c>
      <c r="P2491" s="158" t="str" cm="1">
        <f t="array" ref="P2491">_xlfn.SWITCH(ROUND(N2491,0),5,"Excellent",4,"Good",3,"ok","Bad")</f>
        <v>Excellent</v>
      </c>
      <c r="Q2491" s="144">
        <v>26</v>
      </c>
      <c r="R2491" s="385">
        <v>42758</v>
      </c>
      <c r="S2491" s="385">
        <v>43905</v>
      </c>
      <c r="T2491" s="144">
        <v>1710</v>
      </c>
      <c r="U2491" s="144" t="s">
        <v>60</v>
      </c>
      <c r="V2491" s="144">
        <v>90</v>
      </c>
      <c r="W2491" s="144" t="str">
        <f t="shared" si="287"/>
        <v>Active</v>
      </c>
      <c r="X2491" s="144">
        <v>1710</v>
      </c>
      <c r="Y2491" s="157" t="s">
        <v>64</v>
      </c>
      <c r="Z2491" s="386">
        <v>0.5</v>
      </c>
      <c r="AA2491" s="386">
        <v>0.99</v>
      </c>
      <c r="AB2491" s="387" t="s">
        <v>65</v>
      </c>
      <c r="AC2491" s="157"/>
    </row>
    <row r="2492" spans="9:29">
      <c r="I2492" s="342">
        <v>2</v>
      </c>
      <c r="J2492" s="144" t="str">
        <f t="shared" si="285"/>
        <v>SMALL</v>
      </c>
      <c r="K2492" s="144" t="str">
        <f t="shared" si="286"/>
        <v>SMALL</v>
      </c>
      <c r="L2492" s="144" t="str" cm="1">
        <f t="array" ref="L2492">_xlfn.IFS(I2492&lt;=2,"SMALL",I2492&lt;=5,"MEDIUM",I2492&gt;5,"LARGE")</f>
        <v>SMALL</v>
      </c>
      <c r="M2492" s="144" t="str">
        <f t="shared" si="283"/>
        <v>NO</v>
      </c>
      <c r="N2492" s="374">
        <v>4.9800000000000004</v>
      </c>
      <c r="O2492" s="374">
        <f t="shared" si="284"/>
        <v>5</v>
      </c>
      <c r="P2492" s="158" t="str" cm="1">
        <f t="array" ref="P2492">_xlfn.SWITCH(ROUND(N2492,0),5,"Excellent",4,"Good",3,"ok","Bad")</f>
        <v>Excellent</v>
      </c>
      <c r="Q2492" s="144">
        <v>64</v>
      </c>
      <c r="R2492" s="385">
        <v>42769</v>
      </c>
      <c r="S2492" s="385">
        <v>43835</v>
      </c>
      <c r="T2492" s="144">
        <v>2674</v>
      </c>
      <c r="U2492" s="144" t="s">
        <v>69</v>
      </c>
      <c r="V2492" s="144">
        <v>0</v>
      </c>
      <c r="W2492" s="144" t="str">
        <f t="shared" si="287"/>
        <v>Inactive</v>
      </c>
      <c r="X2492" s="144">
        <v>2674</v>
      </c>
      <c r="Y2492" s="157" t="s">
        <v>70</v>
      </c>
      <c r="Z2492" s="386">
        <v>1</v>
      </c>
      <c r="AA2492" s="386">
        <v>1</v>
      </c>
      <c r="AB2492" s="387" t="s">
        <v>62</v>
      </c>
      <c r="AC2492" s="157"/>
    </row>
    <row r="2493" spans="9:29">
      <c r="I2493" s="342">
        <v>4</v>
      </c>
      <c r="J2493" s="144" t="str">
        <f t="shared" si="285"/>
        <v>LARGE</v>
      </c>
      <c r="K2493" s="144" t="str">
        <f t="shared" si="286"/>
        <v>MEDIUM</v>
      </c>
      <c r="L2493" s="144" t="str" cm="1">
        <f t="array" ref="L2493">_xlfn.IFS(I2493&lt;=2,"SMALL",I2493&lt;=5,"MEDIUM",I2493&gt;5,"LARGE")</f>
        <v>MEDIUM</v>
      </c>
      <c r="M2493" s="144" t="str">
        <f t="shared" si="283"/>
        <v>NO</v>
      </c>
      <c r="N2493" s="374">
        <v>5</v>
      </c>
      <c r="O2493" s="374">
        <f t="shared" si="284"/>
        <v>5</v>
      </c>
      <c r="P2493" s="158" t="str" cm="1">
        <f t="array" ref="P2493">_xlfn.SWITCH(ROUND(N2493,0),5,"Excellent",4,"Good",3,"ok","Bad")</f>
        <v>Excellent</v>
      </c>
      <c r="Q2493" s="144">
        <v>3</v>
      </c>
      <c r="R2493" s="385">
        <v>43282</v>
      </c>
      <c r="S2493" s="385">
        <v>43738</v>
      </c>
      <c r="T2493" s="144">
        <v>1113</v>
      </c>
      <c r="U2493" s="144" t="s">
        <v>69</v>
      </c>
      <c r="V2493" s="144">
        <v>85</v>
      </c>
      <c r="W2493" s="144" t="str">
        <f t="shared" si="287"/>
        <v>Active</v>
      </c>
      <c r="X2493" s="144">
        <v>1113</v>
      </c>
      <c r="Y2493" s="157" t="s">
        <v>64</v>
      </c>
      <c r="Z2493" s="386">
        <v>0.6</v>
      </c>
      <c r="AA2493" s="386">
        <v>0.44</v>
      </c>
      <c r="AB2493" s="387" t="s">
        <v>65</v>
      </c>
      <c r="AC2493" s="157"/>
    </row>
    <row r="2494" spans="9:29">
      <c r="I2494" s="342">
        <v>1</v>
      </c>
      <c r="J2494" s="144" t="str">
        <f t="shared" si="285"/>
        <v>SMALL</v>
      </c>
      <c r="K2494" s="144" t="str">
        <f t="shared" si="286"/>
        <v>SMALL</v>
      </c>
      <c r="L2494" s="144" t="str" cm="1">
        <f t="array" ref="L2494">_xlfn.IFS(I2494&lt;=2,"SMALL",I2494&lt;=5,"MEDIUM",I2494&gt;5,"LARGE")</f>
        <v>SMALL</v>
      </c>
      <c r="M2494" s="144" t="str">
        <f t="shared" si="283"/>
        <v>NO</v>
      </c>
      <c r="N2494" s="374">
        <v>4.6399999999999997</v>
      </c>
      <c r="O2494" s="374">
        <f t="shared" si="284"/>
        <v>5</v>
      </c>
      <c r="P2494" s="158" t="str" cm="1">
        <f t="array" ref="P2494">_xlfn.SWITCH(ROUND(N2494,0),5,"Excellent",4,"Good",3,"ok","Bad")</f>
        <v>Excellent</v>
      </c>
      <c r="Q2494" s="144">
        <v>11</v>
      </c>
      <c r="R2494" s="385">
        <v>42775</v>
      </c>
      <c r="S2494" s="385">
        <v>44030</v>
      </c>
      <c r="T2494" s="144">
        <v>566</v>
      </c>
      <c r="U2494" s="144" t="s">
        <v>60</v>
      </c>
      <c r="V2494" s="144">
        <v>41</v>
      </c>
      <c r="W2494" s="144" t="str">
        <f t="shared" si="287"/>
        <v>Active</v>
      </c>
      <c r="X2494" s="144">
        <v>566</v>
      </c>
      <c r="Y2494" s="157" t="s">
        <v>61</v>
      </c>
      <c r="Z2494" s="386">
        <v>1</v>
      </c>
      <c r="AA2494" s="386">
        <v>0.94</v>
      </c>
      <c r="AB2494" s="387" t="s">
        <v>62</v>
      </c>
      <c r="AC2494" s="157"/>
    </row>
    <row r="2495" spans="9:29">
      <c r="I2495" s="342">
        <v>2</v>
      </c>
      <c r="J2495" s="144" t="str">
        <f t="shared" si="285"/>
        <v>SMALL</v>
      </c>
      <c r="K2495" s="144" t="str">
        <f t="shared" si="286"/>
        <v>SMALL</v>
      </c>
      <c r="L2495" s="144" t="str" cm="1">
        <f t="array" ref="L2495">_xlfn.IFS(I2495&lt;=2,"SMALL",I2495&lt;=5,"MEDIUM",I2495&gt;5,"LARGE")</f>
        <v>SMALL</v>
      </c>
      <c r="M2495" s="144" t="str">
        <f t="shared" si="283"/>
        <v>NO</v>
      </c>
      <c r="N2495" s="374">
        <v>4.46</v>
      </c>
      <c r="O2495" s="374">
        <f t="shared" si="284"/>
        <v>4</v>
      </c>
      <c r="P2495" s="158" t="str" cm="1">
        <f t="array" ref="P2495">_xlfn.SWITCH(ROUND(N2495,0),5,"Excellent",4,"Good",3,"ok","Bad")</f>
        <v>Good</v>
      </c>
      <c r="Q2495" s="144">
        <v>142</v>
      </c>
      <c r="R2495" s="385">
        <v>42758</v>
      </c>
      <c r="S2495" s="385">
        <v>43933</v>
      </c>
      <c r="T2495" s="144">
        <v>1211</v>
      </c>
      <c r="U2495" s="144" t="s">
        <v>60</v>
      </c>
      <c r="V2495" s="144">
        <v>3</v>
      </c>
      <c r="W2495" s="144" t="str">
        <f t="shared" si="287"/>
        <v>Active</v>
      </c>
      <c r="X2495" s="144">
        <v>1211</v>
      </c>
      <c r="Y2495" s="157" t="s">
        <v>70</v>
      </c>
      <c r="Z2495" s="386">
        <v>1</v>
      </c>
      <c r="AA2495" s="386">
        <v>0.99</v>
      </c>
      <c r="AB2495" s="387" t="s">
        <v>62</v>
      </c>
      <c r="AC2495" s="157"/>
    </row>
    <row r="2496" spans="9:29">
      <c r="I2496" s="342">
        <v>2</v>
      </c>
      <c r="J2496" s="144" t="str">
        <f t="shared" si="285"/>
        <v>SMALL</v>
      </c>
      <c r="K2496" s="144" t="str">
        <f t="shared" si="286"/>
        <v>SMALL</v>
      </c>
      <c r="L2496" s="144" t="str" cm="1">
        <f t="array" ref="L2496">_xlfn.IFS(I2496&lt;=2,"SMALL",I2496&lt;=5,"MEDIUM",I2496&gt;5,"LARGE")</f>
        <v>SMALL</v>
      </c>
      <c r="M2496" s="144" t="str">
        <f t="shared" si="283"/>
        <v>NO</v>
      </c>
      <c r="N2496" s="374">
        <v>4.37</v>
      </c>
      <c r="O2496" s="374">
        <f t="shared" si="284"/>
        <v>4</v>
      </c>
      <c r="P2496" s="158" t="str" cm="1">
        <f t="array" ref="P2496">_xlfn.SWITCH(ROUND(N2496,0),5,"Excellent",4,"Good",3,"ok","Bad")</f>
        <v>Good</v>
      </c>
      <c r="Q2496" s="144">
        <v>134</v>
      </c>
      <c r="R2496" s="385">
        <v>42764</v>
      </c>
      <c r="S2496" s="385">
        <v>43920</v>
      </c>
      <c r="T2496" s="144">
        <v>1211</v>
      </c>
      <c r="U2496" s="144" t="s">
        <v>60</v>
      </c>
      <c r="V2496" s="144">
        <v>3</v>
      </c>
      <c r="W2496" s="144" t="str">
        <f t="shared" si="287"/>
        <v>Active</v>
      </c>
      <c r="X2496" s="144">
        <v>1211</v>
      </c>
      <c r="Y2496" s="157" t="s">
        <v>64</v>
      </c>
      <c r="Z2496" s="386">
        <v>1</v>
      </c>
      <c r="AA2496" s="386">
        <v>0.83</v>
      </c>
      <c r="AB2496" s="387" t="s">
        <v>62</v>
      </c>
      <c r="AC2496" s="157"/>
    </row>
    <row r="2497" spans="9:29">
      <c r="I2497" s="342">
        <v>4</v>
      </c>
      <c r="J2497" s="144" t="str">
        <f t="shared" si="285"/>
        <v>LARGE</v>
      </c>
      <c r="K2497" s="144" t="str">
        <f t="shared" si="286"/>
        <v>MEDIUM</v>
      </c>
      <c r="L2497" s="144" t="str" cm="1">
        <f t="array" ref="L2497">_xlfn.IFS(I2497&lt;=2,"SMALL",I2497&lt;=5,"MEDIUM",I2497&gt;5,"LARGE")</f>
        <v>MEDIUM</v>
      </c>
      <c r="M2497" s="144" t="str">
        <f t="shared" si="283"/>
        <v>NO</v>
      </c>
      <c r="N2497" s="374">
        <v>4.91</v>
      </c>
      <c r="O2497" s="374">
        <f t="shared" si="284"/>
        <v>5</v>
      </c>
      <c r="P2497" s="158" t="str" cm="1">
        <f t="array" ref="P2497">_xlfn.SWITCH(ROUND(N2497,0),5,"Excellent",4,"Good",3,"ok","Bad")</f>
        <v>Excellent</v>
      </c>
      <c r="Q2497" s="144">
        <v>32</v>
      </c>
      <c r="R2497" s="385">
        <v>42987</v>
      </c>
      <c r="S2497" s="385">
        <v>43810</v>
      </c>
      <c r="T2497" s="144">
        <v>2072</v>
      </c>
      <c r="U2497" s="144" t="s">
        <v>69</v>
      </c>
      <c r="V2497" s="144">
        <v>363</v>
      </c>
      <c r="W2497" s="144" t="str">
        <f t="shared" si="287"/>
        <v>Active</v>
      </c>
      <c r="X2497" s="144">
        <v>2072</v>
      </c>
      <c r="Y2497" s="157" t="s">
        <v>61</v>
      </c>
      <c r="Z2497" s="386">
        <v>0.86</v>
      </c>
      <c r="AA2497" s="386">
        <v>0.98</v>
      </c>
      <c r="AB2497" s="387" t="s">
        <v>62</v>
      </c>
      <c r="AC2497" s="157"/>
    </row>
    <row r="2498" spans="9:29">
      <c r="I2498" s="342">
        <v>1</v>
      </c>
      <c r="J2498" s="144" t="str">
        <f t="shared" si="285"/>
        <v>SMALL</v>
      </c>
      <c r="K2498" s="144" t="str">
        <f t="shared" si="286"/>
        <v>SMALL</v>
      </c>
      <c r="L2498" s="144" t="str" cm="1">
        <f t="array" ref="L2498">_xlfn.IFS(I2498&lt;=2,"SMALL",I2498&lt;=5,"MEDIUM",I2498&gt;5,"LARGE")</f>
        <v>SMALL</v>
      </c>
      <c r="M2498" s="144" t="str">
        <f t="shared" si="283"/>
        <v>NO</v>
      </c>
      <c r="N2498" s="374">
        <v>4.83</v>
      </c>
      <c r="O2498" s="374">
        <f t="shared" si="284"/>
        <v>5</v>
      </c>
      <c r="P2498" s="158" t="str" cm="1">
        <f t="array" ref="P2498">_xlfn.SWITCH(ROUND(N2498,0),5,"Excellent",4,"Good",3,"ok","Bad")</f>
        <v>Excellent</v>
      </c>
      <c r="Q2498" s="144">
        <v>23</v>
      </c>
      <c r="R2498" s="385">
        <v>42795</v>
      </c>
      <c r="S2498" s="385">
        <v>44015</v>
      </c>
      <c r="T2498" s="144">
        <v>1684</v>
      </c>
      <c r="U2498" s="144" t="s">
        <v>60</v>
      </c>
      <c r="V2498" s="144">
        <v>251</v>
      </c>
      <c r="W2498" s="144" t="str">
        <f t="shared" si="287"/>
        <v>Active</v>
      </c>
      <c r="X2498" s="144">
        <v>1684</v>
      </c>
      <c r="Y2498" s="157" t="s">
        <v>70</v>
      </c>
      <c r="Z2498" s="386">
        <v>1</v>
      </c>
      <c r="AA2498" s="386">
        <v>1</v>
      </c>
      <c r="AB2498" s="387" t="s">
        <v>65</v>
      </c>
      <c r="AC2498" s="157"/>
    </row>
    <row r="2499" spans="9:29">
      <c r="I2499" s="342">
        <v>3</v>
      </c>
      <c r="J2499" s="144" t="str">
        <f t="shared" si="285"/>
        <v>LARGE</v>
      </c>
      <c r="K2499" s="144" t="str">
        <f t="shared" si="286"/>
        <v>MEDIUM</v>
      </c>
      <c r="L2499" s="144" t="str" cm="1">
        <f t="array" ref="L2499">_xlfn.IFS(I2499&lt;=2,"SMALL",I2499&lt;=5,"MEDIUM",I2499&gt;5,"LARGE")</f>
        <v>MEDIUM</v>
      </c>
      <c r="M2499" s="144" t="str">
        <f t="shared" si="283"/>
        <v>NO</v>
      </c>
      <c r="N2499" s="374">
        <v>4.58</v>
      </c>
      <c r="O2499" s="374">
        <f t="shared" si="284"/>
        <v>5</v>
      </c>
      <c r="P2499" s="158" t="str" cm="1">
        <f t="array" ref="P2499">_xlfn.SWITCH(ROUND(N2499,0),5,"Excellent",4,"Good",3,"ok","Bad")</f>
        <v>Excellent</v>
      </c>
      <c r="Q2499" s="144">
        <v>64</v>
      </c>
      <c r="R2499" s="385">
        <v>42788</v>
      </c>
      <c r="S2499" s="385">
        <v>43828</v>
      </c>
      <c r="T2499" s="144">
        <v>3063</v>
      </c>
      <c r="U2499" s="144" t="s">
        <v>60</v>
      </c>
      <c r="V2499" s="144">
        <v>179</v>
      </c>
      <c r="W2499" s="144" t="str">
        <f t="shared" si="287"/>
        <v>Active</v>
      </c>
      <c r="X2499" s="144">
        <v>3063</v>
      </c>
      <c r="Y2499" s="157" t="s">
        <v>61</v>
      </c>
      <c r="Z2499" s="386">
        <v>0.88</v>
      </c>
      <c r="AA2499" s="386">
        <v>0.91</v>
      </c>
      <c r="AB2499" s="387" t="s">
        <v>65</v>
      </c>
      <c r="AC2499" s="157"/>
    </row>
    <row r="2500" spans="9:29">
      <c r="I2500" s="342">
        <v>2</v>
      </c>
      <c r="J2500" s="144" t="str">
        <f t="shared" si="285"/>
        <v>SMALL</v>
      </c>
      <c r="K2500" s="144" t="str">
        <f t="shared" si="286"/>
        <v>SMALL</v>
      </c>
      <c r="L2500" s="144" t="str" cm="1">
        <f t="array" ref="L2500">_xlfn.IFS(I2500&lt;=2,"SMALL",I2500&lt;=5,"MEDIUM",I2500&gt;5,"LARGE")</f>
        <v>SMALL</v>
      </c>
      <c r="M2500" s="144" t="str">
        <f t="shared" si="283"/>
        <v>NO</v>
      </c>
      <c r="N2500" s="374">
        <v>5</v>
      </c>
      <c r="O2500" s="374">
        <f t="shared" si="284"/>
        <v>5</v>
      </c>
      <c r="P2500" s="158" t="str" cm="1">
        <f t="array" ref="P2500">_xlfn.SWITCH(ROUND(N2500,0),5,"Excellent",4,"Good",3,"ok","Bad")</f>
        <v>Excellent</v>
      </c>
      <c r="Q2500" s="144">
        <v>16</v>
      </c>
      <c r="R2500" s="385">
        <v>42941</v>
      </c>
      <c r="S2500" s="385">
        <v>43958</v>
      </c>
      <c r="T2500" s="144">
        <v>394</v>
      </c>
      <c r="U2500" s="144" t="s">
        <v>60</v>
      </c>
      <c r="V2500" s="144">
        <v>364</v>
      </c>
      <c r="W2500" s="144" t="str">
        <f t="shared" si="287"/>
        <v>Active</v>
      </c>
      <c r="X2500" s="144">
        <v>394</v>
      </c>
      <c r="Y2500" s="157" t="s">
        <v>70</v>
      </c>
      <c r="Z2500" s="386">
        <v>1</v>
      </c>
      <c r="AA2500" s="386">
        <v>0.93</v>
      </c>
      <c r="AB2500" s="387" t="s">
        <v>62</v>
      </c>
      <c r="AC2500" s="157"/>
    </row>
    <row r="2501" spans="9:29">
      <c r="I2501" s="342">
        <v>1</v>
      </c>
      <c r="J2501" s="144" t="str">
        <f t="shared" si="285"/>
        <v>SMALL</v>
      </c>
      <c r="K2501" s="144" t="str">
        <f t="shared" si="286"/>
        <v>SMALL</v>
      </c>
      <c r="L2501" s="144" t="str" cm="1">
        <f t="array" ref="L2501">_xlfn.IFS(I2501&lt;=2,"SMALL",I2501&lt;=5,"MEDIUM",I2501&gt;5,"LARGE")</f>
        <v>SMALL</v>
      </c>
      <c r="M2501" s="144" t="str">
        <f t="shared" ref="M2501:M2564" si="288">IF(AND(N2501&gt;=4.8,Q2501&gt;100),"YES","NO")</f>
        <v>NO</v>
      </c>
      <c r="N2501" s="374">
        <v>4.92</v>
      </c>
      <c r="O2501" s="374">
        <f t="shared" ref="O2501:O2564" si="289">ROUND(N2501,0)</f>
        <v>5</v>
      </c>
      <c r="P2501" s="158" t="str" cm="1">
        <f t="array" ref="P2501">_xlfn.SWITCH(ROUND(N2501,0),5,"Excellent",4,"Good",3,"ok","Bad")</f>
        <v>Excellent</v>
      </c>
      <c r="Q2501" s="144">
        <v>13</v>
      </c>
      <c r="R2501" s="385">
        <v>43234</v>
      </c>
      <c r="S2501" s="385">
        <v>43806</v>
      </c>
      <c r="T2501" s="144">
        <v>2527</v>
      </c>
      <c r="U2501" s="144" t="s">
        <v>60</v>
      </c>
      <c r="V2501" s="144">
        <v>0</v>
      </c>
      <c r="W2501" s="144" t="str">
        <f t="shared" si="287"/>
        <v>Inactive</v>
      </c>
      <c r="X2501" s="144">
        <v>2527</v>
      </c>
      <c r="Y2501" s="157" t="s">
        <v>70</v>
      </c>
      <c r="Z2501" s="386">
        <v>1</v>
      </c>
      <c r="AA2501" s="386">
        <v>0.71</v>
      </c>
      <c r="AB2501" s="387" t="s">
        <v>65</v>
      </c>
      <c r="AC2501" s="157"/>
    </row>
    <row r="2502" spans="9:29">
      <c r="I2502" s="342">
        <v>6</v>
      </c>
      <c r="J2502" s="144" t="str">
        <f t="shared" ref="J2502:J2565" si="290">IF(I2502&lt;=2,"SMALL","LARGE")</f>
        <v>LARGE</v>
      </c>
      <c r="K2502" s="144" t="str">
        <f t="shared" ref="K2502:K2565" si="291">IF(I2502&lt;=2,"SMALL",IF(I2502&lt;=5,"MEDIUM","LARGE"))</f>
        <v>LARGE</v>
      </c>
      <c r="L2502" s="144" t="str" cm="1">
        <f t="array" ref="L2502">_xlfn.IFS(I2502&lt;=2,"SMALL",I2502&lt;=5,"MEDIUM",I2502&gt;5,"LARGE")</f>
        <v>LARGE</v>
      </c>
      <c r="M2502" s="144" t="str">
        <f t="shared" si="288"/>
        <v>NO</v>
      </c>
      <c r="N2502" s="374">
        <v>4.92</v>
      </c>
      <c r="O2502" s="374">
        <f t="shared" si="289"/>
        <v>5</v>
      </c>
      <c r="P2502" s="158" t="str" cm="1">
        <f t="array" ref="P2502">_xlfn.SWITCH(ROUND(N2502,0),5,"Excellent",4,"Good",3,"ok","Bad")</f>
        <v>Excellent</v>
      </c>
      <c r="Q2502" s="144">
        <v>26</v>
      </c>
      <c r="R2502" s="385">
        <v>42839</v>
      </c>
      <c r="S2502" s="385">
        <v>44031</v>
      </c>
      <c r="T2502" s="144">
        <v>211</v>
      </c>
      <c r="U2502" s="144" t="s">
        <v>69</v>
      </c>
      <c r="V2502" s="144">
        <v>364</v>
      </c>
      <c r="W2502" s="144" t="str">
        <f t="shared" ref="W2502:W2565" si="292">IF(NOT(V2502=0),"Active","Inactive")</f>
        <v>Active</v>
      </c>
      <c r="X2502" s="144">
        <v>211</v>
      </c>
      <c r="Y2502" s="157" t="s">
        <v>70</v>
      </c>
      <c r="Z2502" s="386">
        <v>1</v>
      </c>
      <c r="AA2502" s="386">
        <v>1</v>
      </c>
      <c r="AB2502" s="387" t="s">
        <v>62</v>
      </c>
      <c r="AC2502" s="157"/>
    </row>
    <row r="2503" spans="9:29">
      <c r="I2503" s="342">
        <v>2</v>
      </c>
      <c r="J2503" s="144" t="str">
        <f t="shared" si="290"/>
        <v>SMALL</v>
      </c>
      <c r="K2503" s="144" t="str">
        <f t="shared" si="291"/>
        <v>SMALL</v>
      </c>
      <c r="L2503" s="144" t="str" cm="1">
        <f t="array" ref="L2503">_xlfn.IFS(I2503&lt;=2,"SMALL",I2503&lt;=5,"MEDIUM",I2503&gt;5,"LARGE")</f>
        <v>SMALL</v>
      </c>
      <c r="M2503" s="144" t="str">
        <f t="shared" si="288"/>
        <v>NO</v>
      </c>
      <c r="N2503" s="374">
        <v>4.8099999999999996</v>
      </c>
      <c r="O2503" s="374">
        <f t="shared" si="289"/>
        <v>5</v>
      </c>
      <c r="P2503" s="158" t="str" cm="1">
        <f t="array" ref="P2503">_xlfn.SWITCH(ROUND(N2503,0),5,"Excellent",4,"Good",3,"ok","Bad")</f>
        <v>Excellent</v>
      </c>
      <c r="Q2503" s="144">
        <v>37</v>
      </c>
      <c r="R2503" s="385">
        <v>42780</v>
      </c>
      <c r="S2503" s="385">
        <v>44018</v>
      </c>
      <c r="T2503" s="144">
        <v>158</v>
      </c>
      <c r="U2503" s="144" t="s">
        <v>60</v>
      </c>
      <c r="V2503" s="144">
        <v>0</v>
      </c>
      <c r="W2503" s="144" t="str">
        <f t="shared" si="292"/>
        <v>Inactive</v>
      </c>
      <c r="X2503" s="144">
        <v>158</v>
      </c>
      <c r="Y2503" s="157" t="s">
        <v>70</v>
      </c>
      <c r="Z2503" s="386">
        <v>1</v>
      </c>
      <c r="AA2503" s="386">
        <v>0.96</v>
      </c>
      <c r="AB2503" s="387" t="s">
        <v>65</v>
      </c>
      <c r="AC2503" s="157"/>
    </row>
    <row r="2504" spans="9:29">
      <c r="I2504" s="342">
        <v>2</v>
      </c>
      <c r="J2504" s="144" t="str">
        <f t="shared" si="290"/>
        <v>SMALL</v>
      </c>
      <c r="K2504" s="144" t="str">
        <f t="shared" si="291"/>
        <v>SMALL</v>
      </c>
      <c r="L2504" s="144" t="str" cm="1">
        <f t="array" ref="L2504">_xlfn.IFS(I2504&lt;=2,"SMALL",I2504&lt;=5,"MEDIUM",I2504&gt;5,"LARGE")</f>
        <v>SMALL</v>
      </c>
      <c r="M2504" s="144" t="str">
        <f t="shared" si="288"/>
        <v>NO</v>
      </c>
      <c r="N2504" s="374">
        <v>4.91</v>
      </c>
      <c r="O2504" s="374">
        <f t="shared" si="289"/>
        <v>5</v>
      </c>
      <c r="P2504" s="158" t="str" cm="1">
        <f t="array" ref="P2504">_xlfn.SWITCH(ROUND(N2504,0),5,"Excellent",4,"Good",3,"ok","Bad")</f>
        <v>Excellent</v>
      </c>
      <c r="Q2504" s="144">
        <v>11</v>
      </c>
      <c r="R2504" s="385">
        <v>42848</v>
      </c>
      <c r="S2504" s="385">
        <v>44037</v>
      </c>
      <c r="T2504" s="144">
        <v>850</v>
      </c>
      <c r="U2504" s="144" t="s">
        <v>69</v>
      </c>
      <c r="V2504" s="144">
        <v>320</v>
      </c>
      <c r="W2504" s="144" t="str">
        <f t="shared" si="292"/>
        <v>Active</v>
      </c>
      <c r="X2504" s="144">
        <v>850</v>
      </c>
      <c r="Y2504" s="157" t="s">
        <v>61</v>
      </c>
      <c r="Z2504" s="386">
        <v>1</v>
      </c>
      <c r="AA2504" s="386">
        <v>1</v>
      </c>
      <c r="AB2504" s="387" t="s">
        <v>62</v>
      </c>
      <c r="AC2504" s="157"/>
    </row>
    <row r="2505" spans="9:29">
      <c r="I2505" s="342">
        <v>2</v>
      </c>
      <c r="J2505" s="144" t="str">
        <f t="shared" si="290"/>
        <v>SMALL</v>
      </c>
      <c r="K2505" s="144" t="str">
        <f t="shared" si="291"/>
        <v>SMALL</v>
      </c>
      <c r="L2505" s="144" t="str" cm="1">
        <f t="array" ref="L2505">_xlfn.IFS(I2505&lt;=2,"SMALL",I2505&lt;=5,"MEDIUM",I2505&gt;5,"LARGE")</f>
        <v>SMALL</v>
      </c>
      <c r="M2505" s="144" t="str">
        <f t="shared" si="288"/>
        <v>NO</v>
      </c>
      <c r="N2505" s="374">
        <v>4.45</v>
      </c>
      <c r="O2505" s="374">
        <f t="shared" si="289"/>
        <v>4</v>
      </c>
      <c r="P2505" s="158" t="str" cm="1">
        <f t="array" ref="P2505">_xlfn.SWITCH(ROUND(N2505,0),5,"Excellent",4,"Good",3,"ok","Bad")</f>
        <v>Good</v>
      </c>
      <c r="Q2505" s="144">
        <v>58</v>
      </c>
      <c r="R2505" s="385">
        <v>42780</v>
      </c>
      <c r="S2505" s="385">
        <v>43907</v>
      </c>
      <c r="T2505" s="144">
        <v>763</v>
      </c>
      <c r="U2505" s="144" t="s">
        <v>60</v>
      </c>
      <c r="V2505" s="144">
        <v>365</v>
      </c>
      <c r="W2505" s="144" t="str">
        <f t="shared" si="292"/>
        <v>Active</v>
      </c>
      <c r="X2505" s="144">
        <v>763</v>
      </c>
      <c r="Y2505" s="157" t="s">
        <v>64</v>
      </c>
      <c r="Z2505" s="386">
        <v>1</v>
      </c>
      <c r="AA2505" s="386">
        <v>0.94</v>
      </c>
      <c r="AB2505" s="387" t="s">
        <v>65</v>
      </c>
      <c r="AC2505" s="157"/>
    </row>
    <row r="2506" spans="9:29">
      <c r="I2506" s="342">
        <v>4</v>
      </c>
      <c r="J2506" s="144" t="str">
        <f t="shared" si="290"/>
        <v>LARGE</v>
      </c>
      <c r="K2506" s="144" t="str">
        <f t="shared" si="291"/>
        <v>MEDIUM</v>
      </c>
      <c r="L2506" s="144" t="str" cm="1">
        <f t="array" ref="L2506">_xlfn.IFS(I2506&lt;=2,"SMALL",I2506&lt;=5,"MEDIUM",I2506&gt;5,"LARGE")</f>
        <v>MEDIUM</v>
      </c>
      <c r="M2506" s="144" t="str">
        <f t="shared" si="288"/>
        <v>NO</v>
      </c>
      <c r="N2506" s="374">
        <v>4.8899999999999997</v>
      </c>
      <c r="O2506" s="374">
        <f t="shared" si="289"/>
        <v>5</v>
      </c>
      <c r="P2506" s="158" t="str" cm="1">
        <f t="array" ref="P2506">_xlfn.SWITCH(ROUND(N2506,0),5,"Excellent",4,"Good",3,"ok","Bad")</f>
        <v>Excellent</v>
      </c>
      <c r="Q2506" s="144">
        <v>27</v>
      </c>
      <c r="R2506" s="385">
        <v>42836</v>
      </c>
      <c r="S2506" s="385">
        <v>43831</v>
      </c>
      <c r="T2506" s="144">
        <v>3160</v>
      </c>
      <c r="U2506" s="144" t="s">
        <v>69</v>
      </c>
      <c r="V2506" s="144">
        <v>358</v>
      </c>
      <c r="W2506" s="144" t="str">
        <f t="shared" si="292"/>
        <v>Active</v>
      </c>
      <c r="X2506" s="144">
        <v>3160</v>
      </c>
      <c r="Y2506" s="157" t="s">
        <v>122</v>
      </c>
      <c r="Z2506" s="386">
        <v>0</v>
      </c>
      <c r="AA2506" s="386">
        <v>0.28999999999999998</v>
      </c>
      <c r="AB2506" s="387" t="s">
        <v>65</v>
      </c>
      <c r="AC2506" s="157"/>
    </row>
    <row r="2507" spans="9:29">
      <c r="I2507" s="342">
        <v>3</v>
      </c>
      <c r="J2507" s="144" t="str">
        <f t="shared" si="290"/>
        <v>LARGE</v>
      </c>
      <c r="K2507" s="144" t="str">
        <f t="shared" si="291"/>
        <v>MEDIUM</v>
      </c>
      <c r="L2507" s="144" t="str" cm="1">
        <f t="array" ref="L2507">_xlfn.IFS(I2507&lt;=2,"SMALL",I2507&lt;=5,"MEDIUM",I2507&gt;5,"LARGE")</f>
        <v>MEDIUM</v>
      </c>
      <c r="M2507" s="144" t="str">
        <f t="shared" si="288"/>
        <v>YES</v>
      </c>
      <c r="N2507" s="374">
        <v>4.9000000000000004</v>
      </c>
      <c r="O2507" s="374">
        <f t="shared" si="289"/>
        <v>5</v>
      </c>
      <c r="P2507" s="158" t="str" cm="1">
        <f t="array" ref="P2507">_xlfn.SWITCH(ROUND(N2507,0),5,"Excellent",4,"Good",3,"ok","Bad")</f>
        <v>Excellent</v>
      </c>
      <c r="Q2507" s="144">
        <v>124</v>
      </c>
      <c r="R2507" s="385">
        <v>42778</v>
      </c>
      <c r="S2507" s="385">
        <v>43963</v>
      </c>
      <c r="T2507" s="144">
        <v>2090</v>
      </c>
      <c r="U2507" s="144" t="s">
        <v>69</v>
      </c>
      <c r="V2507" s="144">
        <v>0</v>
      </c>
      <c r="W2507" s="144" t="str">
        <f t="shared" si="292"/>
        <v>Inactive</v>
      </c>
      <c r="X2507" s="144">
        <v>2090</v>
      </c>
      <c r="Y2507" s="157" t="s">
        <v>122</v>
      </c>
      <c r="Z2507" s="386">
        <v>0</v>
      </c>
      <c r="AA2507" s="386">
        <v>0.35</v>
      </c>
      <c r="AB2507" s="387" t="s">
        <v>65</v>
      </c>
      <c r="AC2507" s="157"/>
    </row>
    <row r="2508" spans="9:29">
      <c r="I2508" s="342">
        <v>2</v>
      </c>
      <c r="J2508" s="144" t="str">
        <f t="shared" si="290"/>
        <v>SMALL</v>
      </c>
      <c r="K2508" s="144" t="str">
        <f t="shared" si="291"/>
        <v>SMALL</v>
      </c>
      <c r="L2508" s="144" t="str" cm="1">
        <f t="array" ref="L2508">_xlfn.IFS(I2508&lt;=2,"SMALL",I2508&lt;=5,"MEDIUM",I2508&gt;5,"LARGE")</f>
        <v>SMALL</v>
      </c>
      <c r="M2508" s="144" t="str">
        <f t="shared" si="288"/>
        <v>NO</v>
      </c>
      <c r="N2508" s="374">
        <v>4.93</v>
      </c>
      <c r="O2508" s="374">
        <f t="shared" si="289"/>
        <v>5</v>
      </c>
      <c r="P2508" s="158" t="str" cm="1">
        <f t="array" ref="P2508">_xlfn.SWITCH(ROUND(N2508,0),5,"Excellent",4,"Good",3,"ok","Bad")</f>
        <v>Excellent</v>
      </c>
      <c r="Q2508" s="144">
        <v>42</v>
      </c>
      <c r="R2508" s="385">
        <v>42855</v>
      </c>
      <c r="S2508" s="385">
        <v>44024</v>
      </c>
      <c r="T2508" s="144">
        <v>120</v>
      </c>
      <c r="U2508" s="144" t="s">
        <v>69</v>
      </c>
      <c r="V2508" s="144">
        <v>79</v>
      </c>
      <c r="W2508" s="144" t="str">
        <f t="shared" si="292"/>
        <v>Active</v>
      </c>
      <c r="X2508" s="144">
        <v>120</v>
      </c>
      <c r="Y2508" s="157" t="s">
        <v>70</v>
      </c>
      <c r="Z2508" s="386">
        <v>1</v>
      </c>
      <c r="AA2508" s="386">
        <v>0.79</v>
      </c>
      <c r="AB2508" s="387" t="s">
        <v>62</v>
      </c>
      <c r="AC2508" s="157"/>
    </row>
    <row r="2509" spans="9:29">
      <c r="I2509" s="342">
        <v>2</v>
      </c>
      <c r="J2509" s="144" t="str">
        <f t="shared" si="290"/>
        <v>SMALL</v>
      </c>
      <c r="K2509" s="144" t="str">
        <f t="shared" si="291"/>
        <v>SMALL</v>
      </c>
      <c r="L2509" s="144" t="str" cm="1">
        <f t="array" ref="L2509">_xlfn.IFS(I2509&lt;=2,"SMALL",I2509&lt;=5,"MEDIUM",I2509&gt;5,"LARGE")</f>
        <v>SMALL</v>
      </c>
      <c r="M2509" s="144" t="str">
        <f t="shared" si="288"/>
        <v>NO</v>
      </c>
      <c r="N2509" s="374">
        <v>4.93</v>
      </c>
      <c r="O2509" s="374">
        <f t="shared" si="289"/>
        <v>5</v>
      </c>
      <c r="P2509" s="158" t="str" cm="1">
        <f t="array" ref="P2509">_xlfn.SWITCH(ROUND(N2509,0),5,"Excellent",4,"Good",3,"ok","Bad")</f>
        <v>Excellent</v>
      </c>
      <c r="Q2509" s="144">
        <v>14</v>
      </c>
      <c r="R2509" s="385">
        <v>43355</v>
      </c>
      <c r="S2509" s="385">
        <v>43929</v>
      </c>
      <c r="T2509" s="144">
        <v>2711</v>
      </c>
      <c r="U2509" s="144" t="s">
        <v>69</v>
      </c>
      <c r="V2509" s="144">
        <v>44</v>
      </c>
      <c r="W2509" s="144" t="str">
        <f t="shared" si="292"/>
        <v>Active</v>
      </c>
      <c r="X2509" s="144">
        <v>2711</v>
      </c>
      <c r="Y2509" s="157" t="s">
        <v>70</v>
      </c>
      <c r="Z2509" s="386">
        <v>1</v>
      </c>
      <c r="AA2509" s="386">
        <v>1</v>
      </c>
      <c r="AB2509" s="387" t="s">
        <v>62</v>
      </c>
      <c r="AC2509" s="157"/>
    </row>
    <row r="2510" spans="9:29">
      <c r="I2510" s="342">
        <v>3</v>
      </c>
      <c r="J2510" s="144" t="str">
        <f t="shared" si="290"/>
        <v>LARGE</v>
      </c>
      <c r="K2510" s="144" t="str">
        <f t="shared" si="291"/>
        <v>MEDIUM</v>
      </c>
      <c r="L2510" s="144" t="str" cm="1">
        <f t="array" ref="L2510">_xlfn.IFS(I2510&lt;=2,"SMALL",I2510&lt;=5,"MEDIUM",I2510&gt;5,"LARGE")</f>
        <v>MEDIUM</v>
      </c>
      <c r="M2510" s="144" t="str">
        <f t="shared" si="288"/>
        <v>NO</v>
      </c>
      <c r="N2510" s="374">
        <v>5</v>
      </c>
      <c r="O2510" s="374">
        <f t="shared" si="289"/>
        <v>5</v>
      </c>
      <c r="P2510" s="158" t="str" cm="1">
        <f t="array" ref="P2510">_xlfn.SWITCH(ROUND(N2510,0),5,"Excellent",4,"Good",3,"ok","Bad")</f>
        <v>Excellent</v>
      </c>
      <c r="Q2510" s="144">
        <v>31</v>
      </c>
      <c r="R2510" s="385">
        <v>43134</v>
      </c>
      <c r="S2510" s="385">
        <v>44043</v>
      </c>
      <c r="T2510" s="144">
        <v>3138</v>
      </c>
      <c r="U2510" s="144" t="s">
        <v>69</v>
      </c>
      <c r="V2510" s="144">
        <v>0</v>
      </c>
      <c r="W2510" s="144" t="str">
        <f t="shared" si="292"/>
        <v>Inactive</v>
      </c>
      <c r="X2510" s="144">
        <v>3138</v>
      </c>
      <c r="Y2510" s="157" t="s">
        <v>70</v>
      </c>
      <c r="Z2510" s="386">
        <v>1</v>
      </c>
      <c r="AA2510" s="386">
        <v>0.89</v>
      </c>
      <c r="AB2510" s="387" t="s">
        <v>62</v>
      </c>
      <c r="AC2510" s="157"/>
    </row>
    <row r="2511" spans="9:29">
      <c r="I2511" s="342">
        <v>2</v>
      </c>
      <c r="J2511" s="144" t="str">
        <f t="shared" si="290"/>
        <v>SMALL</v>
      </c>
      <c r="K2511" s="144" t="str">
        <f t="shared" si="291"/>
        <v>SMALL</v>
      </c>
      <c r="L2511" s="144" t="str" cm="1">
        <f t="array" ref="L2511">_xlfn.IFS(I2511&lt;=2,"SMALL",I2511&lt;=5,"MEDIUM",I2511&gt;5,"LARGE")</f>
        <v>SMALL</v>
      </c>
      <c r="M2511" s="144" t="str">
        <f t="shared" si="288"/>
        <v>YES</v>
      </c>
      <c r="N2511" s="374">
        <v>4.87</v>
      </c>
      <c r="O2511" s="374">
        <f t="shared" si="289"/>
        <v>5</v>
      </c>
      <c r="P2511" s="158" t="str" cm="1">
        <f t="array" ref="P2511">_xlfn.SWITCH(ROUND(N2511,0),5,"Excellent",4,"Good",3,"ok","Bad")</f>
        <v>Excellent</v>
      </c>
      <c r="Q2511" s="144">
        <v>195</v>
      </c>
      <c r="R2511" s="385">
        <v>42761</v>
      </c>
      <c r="S2511" s="385">
        <v>43921</v>
      </c>
      <c r="T2511" s="144">
        <v>709</v>
      </c>
      <c r="U2511" s="144" t="s">
        <v>60</v>
      </c>
      <c r="V2511" s="144">
        <v>117</v>
      </c>
      <c r="W2511" s="144" t="str">
        <f t="shared" si="292"/>
        <v>Active</v>
      </c>
      <c r="X2511" s="144">
        <v>709</v>
      </c>
      <c r="Y2511" s="157" t="s">
        <v>70</v>
      </c>
      <c r="Z2511" s="386">
        <v>1</v>
      </c>
      <c r="AA2511" s="386">
        <v>0.88</v>
      </c>
      <c r="AB2511" s="387" t="s">
        <v>65</v>
      </c>
      <c r="AC2511" s="157"/>
    </row>
    <row r="2512" spans="9:29">
      <c r="I2512" s="342">
        <v>2</v>
      </c>
      <c r="J2512" s="144" t="str">
        <f t="shared" si="290"/>
        <v>SMALL</v>
      </c>
      <c r="K2512" s="144" t="str">
        <f t="shared" si="291"/>
        <v>SMALL</v>
      </c>
      <c r="L2512" s="144" t="str" cm="1">
        <f t="array" ref="L2512">_xlfn.IFS(I2512&lt;=2,"SMALL",I2512&lt;=5,"MEDIUM",I2512&gt;5,"LARGE")</f>
        <v>SMALL</v>
      </c>
      <c r="M2512" s="144" t="str">
        <f t="shared" si="288"/>
        <v>NO</v>
      </c>
      <c r="N2512" s="374">
        <v>4.9400000000000004</v>
      </c>
      <c r="O2512" s="374">
        <f t="shared" si="289"/>
        <v>5</v>
      </c>
      <c r="P2512" s="158" t="str" cm="1">
        <f t="array" ref="P2512">_xlfn.SWITCH(ROUND(N2512,0),5,"Excellent",4,"Good",3,"ok","Bad")</f>
        <v>Excellent</v>
      </c>
      <c r="Q2512" s="144">
        <v>72</v>
      </c>
      <c r="R2512" s="385">
        <v>42771</v>
      </c>
      <c r="S2512" s="385">
        <v>43855</v>
      </c>
      <c r="T2512" s="144">
        <v>775</v>
      </c>
      <c r="U2512" s="144" t="s">
        <v>60</v>
      </c>
      <c r="V2512" s="144">
        <v>344</v>
      </c>
      <c r="W2512" s="144" t="str">
        <f t="shared" si="292"/>
        <v>Active</v>
      </c>
      <c r="X2512" s="144">
        <v>775</v>
      </c>
      <c r="Y2512" s="157" t="s">
        <v>70</v>
      </c>
      <c r="Z2512" s="386">
        <v>1</v>
      </c>
      <c r="AA2512" s="386">
        <v>0.8</v>
      </c>
      <c r="AB2512" s="387" t="s">
        <v>65</v>
      </c>
      <c r="AC2512" s="157"/>
    </row>
    <row r="2513" spans="9:29">
      <c r="I2513" s="342">
        <v>4</v>
      </c>
      <c r="J2513" s="144" t="str">
        <f t="shared" si="290"/>
        <v>LARGE</v>
      </c>
      <c r="K2513" s="144" t="str">
        <f t="shared" si="291"/>
        <v>MEDIUM</v>
      </c>
      <c r="L2513" s="144" t="str" cm="1">
        <f t="array" ref="L2513">_xlfn.IFS(I2513&lt;=2,"SMALL",I2513&lt;=5,"MEDIUM",I2513&gt;5,"LARGE")</f>
        <v>MEDIUM</v>
      </c>
      <c r="M2513" s="144" t="str">
        <f t="shared" si="288"/>
        <v>NO</v>
      </c>
      <c r="N2513" s="374">
        <v>4.95</v>
      </c>
      <c r="O2513" s="374">
        <f t="shared" si="289"/>
        <v>5</v>
      </c>
      <c r="P2513" s="158" t="str" cm="1">
        <f t="array" ref="P2513">_xlfn.SWITCH(ROUND(N2513,0),5,"Excellent",4,"Good",3,"ok","Bad")</f>
        <v>Excellent</v>
      </c>
      <c r="Q2513" s="144">
        <v>20</v>
      </c>
      <c r="R2513" s="385">
        <v>42835</v>
      </c>
      <c r="S2513" s="385">
        <v>44053</v>
      </c>
      <c r="T2513" s="144">
        <v>1514</v>
      </c>
      <c r="U2513" s="144" t="s">
        <v>69</v>
      </c>
      <c r="V2513" s="144">
        <v>15</v>
      </c>
      <c r="W2513" s="144" t="str">
        <f t="shared" si="292"/>
        <v>Active</v>
      </c>
      <c r="X2513" s="144">
        <v>1514</v>
      </c>
      <c r="Y2513" s="157" t="s">
        <v>70</v>
      </c>
      <c r="Z2513" s="386">
        <v>1</v>
      </c>
      <c r="AA2513" s="386">
        <v>0.95</v>
      </c>
      <c r="AB2513" s="387" t="s">
        <v>62</v>
      </c>
      <c r="AC2513" s="157"/>
    </row>
    <row r="2514" spans="9:29">
      <c r="I2514" s="342">
        <v>1</v>
      </c>
      <c r="J2514" s="144" t="str">
        <f t="shared" si="290"/>
        <v>SMALL</v>
      </c>
      <c r="K2514" s="144" t="str">
        <f t="shared" si="291"/>
        <v>SMALL</v>
      </c>
      <c r="L2514" s="144" t="str" cm="1">
        <f t="array" ref="L2514">_xlfn.IFS(I2514&lt;=2,"SMALL",I2514&lt;=5,"MEDIUM",I2514&gt;5,"LARGE")</f>
        <v>SMALL</v>
      </c>
      <c r="M2514" s="144" t="str">
        <f t="shared" si="288"/>
        <v>NO</v>
      </c>
      <c r="N2514" s="374">
        <v>4.5</v>
      </c>
      <c r="O2514" s="374">
        <f t="shared" si="289"/>
        <v>5</v>
      </c>
      <c r="P2514" s="158" t="str" cm="1">
        <f t="array" ref="P2514">_xlfn.SWITCH(ROUND(N2514,0),5,"Excellent",4,"Good",3,"ok","Bad")</f>
        <v>Excellent</v>
      </c>
      <c r="Q2514" s="144">
        <v>6</v>
      </c>
      <c r="R2514" s="385">
        <v>42833</v>
      </c>
      <c r="S2514" s="385">
        <v>43739</v>
      </c>
      <c r="T2514" s="144">
        <v>1496</v>
      </c>
      <c r="U2514" s="144" t="s">
        <v>60</v>
      </c>
      <c r="V2514" s="144">
        <v>363</v>
      </c>
      <c r="W2514" s="144" t="str">
        <f t="shared" si="292"/>
        <v>Active</v>
      </c>
      <c r="X2514" s="144">
        <v>1496</v>
      </c>
      <c r="Y2514" s="157" t="s">
        <v>70</v>
      </c>
      <c r="Z2514" s="386">
        <v>1</v>
      </c>
      <c r="AA2514" s="386">
        <v>1</v>
      </c>
      <c r="AB2514" s="387" t="s">
        <v>62</v>
      </c>
      <c r="AC2514" s="157"/>
    </row>
    <row r="2515" spans="9:29">
      <c r="I2515" s="342">
        <v>1</v>
      </c>
      <c r="J2515" s="144" t="str">
        <f t="shared" si="290"/>
        <v>SMALL</v>
      </c>
      <c r="K2515" s="144" t="str">
        <f t="shared" si="291"/>
        <v>SMALL</v>
      </c>
      <c r="L2515" s="144" t="str" cm="1">
        <f t="array" ref="L2515">_xlfn.IFS(I2515&lt;=2,"SMALL",I2515&lt;=5,"MEDIUM",I2515&gt;5,"LARGE")</f>
        <v>SMALL</v>
      </c>
      <c r="M2515" s="144" t="str">
        <f t="shared" si="288"/>
        <v>NO</v>
      </c>
      <c r="N2515" s="374">
        <v>5</v>
      </c>
      <c r="O2515" s="374">
        <f t="shared" si="289"/>
        <v>5</v>
      </c>
      <c r="P2515" s="158" t="str" cm="1">
        <f t="array" ref="P2515">_xlfn.SWITCH(ROUND(N2515,0),5,"Excellent",4,"Good",3,"ok","Bad")</f>
        <v>Excellent</v>
      </c>
      <c r="Q2515" s="144">
        <v>15</v>
      </c>
      <c r="R2515" s="385">
        <v>42904</v>
      </c>
      <c r="S2515" s="385">
        <v>43990</v>
      </c>
      <c r="T2515" s="144">
        <v>1766</v>
      </c>
      <c r="U2515" s="144" t="s">
        <v>60</v>
      </c>
      <c r="V2515" s="144">
        <v>271</v>
      </c>
      <c r="W2515" s="144" t="str">
        <f t="shared" si="292"/>
        <v>Active</v>
      </c>
      <c r="X2515" s="144">
        <v>1766</v>
      </c>
      <c r="Y2515" s="157" t="s">
        <v>64</v>
      </c>
      <c r="Z2515" s="386">
        <v>0.75</v>
      </c>
      <c r="AA2515" s="386">
        <v>0.4</v>
      </c>
      <c r="AB2515" s="387" t="s">
        <v>65</v>
      </c>
      <c r="AC2515" s="157"/>
    </row>
    <row r="2516" spans="9:29">
      <c r="I2516" s="342">
        <v>2</v>
      </c>
      <c r="J2516" s="144" t="str">
        <f t="shared" si="290"/>
        <v>SMALL</v>
      </c>
      <c r="K2516" s="144" t="str">
        <f t="shared" si="291"/>
        <v>SMALL</v>
      </c>
      <c r="L2516" s="144" t="str" cm="1">
        <f t="array" ref="L2516">_xlfn.IFS(I2516&lt;=2,"SMALL",I2516&lt;=5,"MEDIUM",I2516&gt;5,"LARGE")</f>
        <v>SMALL</v>
      </c>
      <c r="M2516" s="144" t="str">
        <f t="shared" si="288"/>
        <v>NO</v>
      </c>
      <c r="N2516" s="374">
        <v>4.93</v>
      </c>
      <c r="O2516" s="374">
        <f t="shared" si="289"/>
        <v>5</v>
      </c>
      <c r="P2516" s="158" t="str" cm="1">
        <f t="array" ref="P2516">_xlfn.SWITCH(ROUND(N2516,0),5,"Excellent",4,"Good",3,"ok","Bad")</f>
        <v>Excellent</v>
      </c>
      <c r="Q2516" s="144">
        <v>15</v>
      </c>
      <c r="R2516" s="385">
        <v>42785</v>
      </c>
      <c r="S2516" s="385">
        <v>44045</v>
      </c>
      <c r="T2516" s="144">
        <v>1657</v>
      </c>
      <c r="U2516" s="144" t="s">
        <v>60</v>
      </c>
      <c r="V2516" s="144">
        <v>73</v>
      </c>
      <c r="W2516" s="144" t="str">
        <f t="shared" si="292"/>
        <v>Active</v>
      </c>
      <c r="X2516" s="144">
        <v>1657</v>
      </c>
      <c r="Y2516" s="157" t="s">
        <v>61</v>
      </c>
      <c r="Z2516" s="386">
        <v>0.9</v>
      </c>
      <c r="AA2516" s="386">
        <v>0.97</v>
      </c>
      <c r="AB2516" s="387" t="s">
        <v>62</v>
      </c>
      <c r="AC2516" s="157"/>
    </row>
    <row r="2517" spans="9:29">
      <c r="I2517" s="342">
        <v>3</v>
      </c>
      <c r="J2517" s="144" t="str">
        <f t="shared" si="290"/>
        <v>LARGE</v>
      </c>
      <c r="K2517" s="144" t="str">
        <f t="shared" si="291"/>
        <v>MEDIUM</v>
      </c>
      <c r="L2517" s="144" t="str" cm="1">
        <f t="array" ref="L2517">_xlfn.IFS(I2517&lt;=2,"SMALL",I2517&lt;=5,"MEDIUM",I2517&gt;5,"LARGE")</f>
        <v>MEDIUM</v>
      </c>
      <c r="M2517" s="144" t="str">
        <f t="shared" si="288"/>
        <v>NO</v>
      </c>
      <c r="N2517" s="374">
        <v>4.43</v>
      </c>
      <c r="O2517" s="374">
        <f t="shared" si="289"/>
        <v>4</v>
      </c>
      <c r="P2517" s="158" t="str" cm="1">
        <f t="array" ref="P2517">_xlfn.SWITCH(ROUND(N2517,0),5,"Excellent",4,"Good",3,"ok","Bad")</f>
        <v>Good</v>
      </c>
      <c r="Q2517" s="144">
        <v>7</v>
      </c>
      <c r="R2517" s="385">
        <v>43131</v>
      </c>
      <c r="S2517" s="385">
        <v>43857</v>
      </c>
      <c r="T2517" s="144">
        <v>3141</v>
      </c>
      <c r="U2517" s="144" t="s">
        <v>69</v>
      </c>
      <c r="V2517" s="144">
        <v>364</v>
      </c>
      <c r="W2517" s="144" t="str">
        <f t="shared" si="292"/>
        <v>Active</v>
      </c>
      <c r="X2517" s="144">
        <v>3141</v>
      </c>
      <c r="Y2517" s="157" t="s">
        <v>64</v>
      </c>
      <c r="Z2517" s="386">
        <v>1</v>
      </c>
      <c r="AA2517" s="386">
        <v>0.98</v>
      </c>
      <c r="AB2517" s="387" t="s">
        <v>62</v>
      </c>
      <c r="AC2517" s="157"/>
    </row>
    <row r="2518" spans="9:29">
      <c r="I2518" s="342">
        <v>5</v>
      </c>
      <c r="J2518" s="144" t="str">
        <f t="shared" si="290"/>
        <v>LARGE</v>
      </c>
      <c r="K2518" s="144" t="str">
        <f t="shared" si="291"/>
        <v>MEDIUM</v>
      </c>
      <c r="L2518" s="144" t="str" cm="1">
        <f t="array" ref="L2518">_xlfn.IFS(I2518&lt;=2,"SMALL",I2518&lt;=5,"MEDIUM",I2518&gt;5,"LARGE")</f>
        <v>MEDIUM</v>
      </c>
      <c r="M2518" s="144" t="str">
        <f t="shared" si="288"/>
        <v>NO</v>
      </c>
      <c r="N2518" s="374">
        <v>3.92</v>
      </c>
      <c r="O2518" s="374">
        <f t="shared" si="289"/>
        <v>4</v>
      </c>
      <c r="P2518" s="158" t="str" cm="1">
        <f t="array" ref="P2518">_xlfn.SWITCH(ROUND(N2518,0),5,"Excellent",4,"Good",3,"ok","Bad")</f>
        <v>Good</v>
      </c>
      <c r="Q2518" s="144">
        <v>13</v>
      </c>
      <c r="R2518" s="385">
        <v>42843</v>
      </c>
      <c r="S2518" s="385">
        <v>44029</v>
      </c>
      <c r="T2518" s="144">
        <v>3141</v>
      </c>
      <c r="U2518" s="144" t="s">
        <v>69</v>
      </c>
      <c r="V2518" s="144">
        <v>349</v>
      </c>
      <c r="W2518" s="144" t="str">
        <f t="shared" si="292"/>
        <v>Active</v>
      </c>
      <c r="X2518" s="144">
        <v>3141</v>
      </c>
      <c r="Y2518" s="157" t="s">
        <v>70</v>
      </c>
      <c r="Z2518" s="386">
        <v>1</v>
      </c>
      <c r="AA2518" s="386">
        <v>1</v>
      </c>
      <c r="AB2518" s="387" t="s">
        <v>65</v>
      </c>
      <c r="AC2518" s="157"/>
    </row>
    <row r="2519" spans="9:29">
      <c r="I2519" s="342">
        <v>2</v>
      </c>
      <c r="J2519" s="144" t="str">
        <f t="shared" si="290"/>
        <v>SMALL</v>
      </c>
      <c r="K2519" s="144" t="str">
        <f t="shared" si="291"/>
        <v>SMALL</v>
      </c>
      <c r="L2519" s="144" t="str" cm="1">
        <f t="array" ref="L2519">_xlfn.IFS(I2519&lt;=2,"SMALL",I2519&lt;=5,"MEDIUM",I2519&gt;5,"LARGE")</f>
        <v>SMALL</v>
      </c>
      <c r="M2519" s="144" t="str">
        <f t="shared" si="288"/>
        <v>NO</v>
      </c>
      <c r="N2519" s="374">
        <v>5</v>
      </c>
      <c r="O2519" s="374">
        <f t="shared" si="289"/>
        <v>5</v>
      </c>
      <c r="P2519" s="158" t="str" cm="1">
        <f t="array" ref="P2519">_xlfn.SWITCH(ROUND(N2519,0),5,"Excellent",4,"Good",3,"ok","Bad")</f>
        <v>Excellent</v>
      </c>
      <c r="Q2519" s="144">
        <v>35</v>
      </c>
      <c r="R2519" s="385">
        <v>42773</v>
      </c>
      <c r="S2519" s="385">
        <v>43825</v>
      </c>
      <c r="T2519" s="144">
        <v>1108</v>
      </c>
      <c r="U2519" s="144" t="s">
        <v>60</v>
      </c>
      <c r="V2519" s="144">
        <v>0</v>
      </c>
      <c r="W2519" s="144" t="str">
        <f t="shared" si="292"/>
        <v>Inactive</v>
      </c>
      <c r="X2519" s="144">
        <v>1108</v>
      </c>
      <c r="Y2519" s="157" t="s">
        <v>64</v>
      </c>
      <c r="Z2519" s="386">
        <v>1</v>
      </c>
      <c r="AA2519" s="386">
        <v>1</v>
      </c>
      <c r="AB2519" s="387" t="s">
        <v>62</v>
      </c>
      <c r="AC2519" s="157"/>
    </row>
    <row r="2520" spans="9:29">
      <c r="I2520" s="342">
        <v>2</v>
      </c>
      <c r="J2520" s="144" t="str">
        <f t="shared" si="290"/>
        <v>SMALL</v>
      </c>
      <c r="K2520" s="144" t="str">
        <f t="shared" si="291"/>
        <v>SMALL</v>
      </c>
      <c r="L2520" s="144" t="str" cm="1">
        <f t="array" ref="L2520">_xlfn.IFS(I2520&lt;=2,"SMALL",I2520&lt;=5,"MEDIUM",I2520&gt;5,"LARGE")</f>
        <v>SMALL</v>
      </c>
      <c r="M2520" s="144" t="str">
        <f t="shared" si="288"/>
        <v>NO</v>
      </c>
      <c r="N2520" s="374">
        <v>4.84</v>
      </c>
      <c r="O2520" s="374">
        <f t="shared" si="289"/>
        <v>5</v>
      </c>
      <c r="P2520" s="158" t="str" cm="1">
        <f t="array" ref="P2520">_xlfn.SWITCH(ROUND(N2520,0),5,"Excellent",4,"Good",3,"ok","Bad")</f>
        <v>Excellent</v>
      </c>
      <c r="Q2520" s="144">
        <v>75</v>
      </c>
      <c r="R2520" s="385">
        <v>42798</v>
      </c>
      <c r="S2520" s="385">
        <v>43879</v>
      </c>
      <c r="T2520" s="144">
        <v>3142</v>
      </c>
      <c r="U2520" s="144" t="s">
        <v>60</v>
      </c>
      <c r="V2520" s="144">
        <v>38</v>
      </c>
      <c r="W2520" s="144" t="str">
        <f t="shared" si="292"/>
        <v>Active</v>
      </c>
      <c r="X2520" s="144">
        <v>3142</v>
      </c>
      <c r="Y2520" s="157" t="s">
        <v>64</v>
      </c>
      <c r="Z2520" s="386">
        <v>0.5</v>
      </c>
      <c r="AA2520" s="386">
        <v>0.99</v>
      </c>
      <c r="AB2520" s="387" t="s">
        <v>62</v>
      </c>
      <c r="AC2520" s="157"/>
    </row>
    <row r="2521" spans="9:29">
      <c r="I2521" s="342">
        <v>3</v>
      </c>
      <c r="J2521" s="144" t="str">
        <f t="shared" si="290"/>
        <v>LARGE</v>
      </c>
      <c r="K2521" s="144" t="str">
        <f t="shared" si="291"/>
        <v>MEDIUM</v>
      </c>
      <c r="L2521" s="144" t="str" cm="1">
        <f t="array" ref="L2521">_xlfn.IFS(I2521&lt;=2,"SMALL",I2521&lt;=5,"MEDIUM",I2521&gt;5,"LARGE")</f>
        <v>MEDIUM</v>
      </c>
      <c r="M2521" s="144" t="str">
        <f t="shared" si="288"/>
        <v>NO</v>
      </c>
      <c r="N2521" s="374">
        <v>4.5599999999999996</v>
      </c>
      <c r="O2521" s="374">
        <f t="shared" si="289"/>
        <v>5</v>
      </c>
      <c r="P2521" s="158" t="str" cm="1">
        <f t="array" ref="P2521">_xlfn.SWITCH(ROUND(N2521,0),5,"Excellent",4,"Good",3,"ok","Bad")</f>
        <v>Excellent</v>
      </c>
      <c r="Q2521" s="144">
        <v>125</v>
      </c>
      <c r="R2521" s="385">
        <v>42929</v>
      </c>
      <c r="S2521" s="385">
        <v>43896</v>
      </c>
      <c r="T2521" s="144">
        <v>1328</v>
      </c>
      <c r="U2521" s="144" t="s">
        <v>60</v>
      </c>
      <c r="V2521" s="144">
        <v>0</v>
      </c>
      <c r="W2521" s="144" t="str">
        <f t="shared" si="292"/>
        <v>Inactive</v>
      </c>
      <c r="X2521" s="144">
        <v>1328</v>
      </c>
      <c r="Y2521" s="157" t="s">
        <v>64</v>
      </c>
      <c r="Z2521" s="386">
        <v>1</v>
      </c>
      <c r="AA2521" s="386">
        <v>0.5</v>
      </c>
      <c r="AB2521" s="387" t="s">
        <v>65</v>
      </c>
      <c r="AC2521" s="157"/>
    </row>
    <row r="2522" spans="9:29">
      <c r="I2522" s="342">
        <v>1</v>
      </c>
      <c r="J2522" s="144" t="str">
        <f t="shared" si="290"/>
        <v>SMALL</v>
      </c>
      <c r="K2522" s="144" t="str">
        <f t="shared" si="291"/>
        <v>SMALL</v>
      </c>
      <c r="L2522" s="144" t="str" cm="1">
        <f t="array" ref="L2522">_xlfn.IFS(I2522&lt;=2,"SMALL",I2522&lt;=5,"MEDIUM",I2522&gt;5,"LARGE")</f>
        <v>SMALL</v>
      </c>
      <c r="M2522" s="144" t="str">
        <f t="shared" si="288"/>
        <v>NO</v>
      </c>
      <c r="N2522" s="374">
        <v>4.71</v>
      </c>
      <c r="O2522" s="374">
        <f t="shared" si="289"/>
        <v>5</v>
      </c>
      <c r="P2522" s="158" t="str" cm="1">
        <f t="array" ref="P2522">_xlfn.SWITCH(ROUND(N2522,0),5,"Excellent",4,"Good",3,"ok","Bad")</f>
        <v>Excellent</v>
      </c>
      <c r="Q2522" s="144">
        <v>14</v>
      </c>
      <c r="R2522" s="385">
        <v>42793</v>
      </c>
      <c r="S2522" s="385">
        <v>43964</v>
      </c>
      <c r="T2522" s="144">
        <v>566</v>
      </c>
      <c r="U2522" s="144" t="s">
        <v>60</v>
      </c>
      <c r="V2522" s="144">
        <v>0</v>
      </c>
      <c r="W2522" s="144" t="str">
        <f t="shared" si="292"/>
        <v>Inactive</v>
      </c>
      <c r="X2522" s="144">
        <v>566</v>
      </c>
      <c r="Y2522" s="157" t="s">
        <v>122</v>
      </c>
      <c r="Z2522" s="386">
        <v>0.2</v>
      </c>
      <c r="AA2522" s="386">
        <v>0.68</v>
      </c>
      <c r="AB2522" s="387" t="s">
        <v>65</v>
      </c>
      <c r="AC2522" s="157"/>
    </row>
    <row r="2523" spans="9:29">
      <c r="I2523" s="342">
        <v>5</v>
      </c>
      <c r="J2523" s="144" t="str">
        <f t="shared" si="290"/>
        <v>LARGE</v>
      </c>
      <c r="K2523" s="144" t="str">
        <f t="shared" si="291"/>
        <v>MEDIUM</v>
      </c>
      <c r="L2523" s="144" t="str" cm="1">
        <f t="array" ref="L2523">_xlfn.IFS(I2523&lt;=2,"SMALL",I2523&lt;=5,"MEDIUM",I2523&gt;5,"LARGE")</f>
        <v>MEDIUM</v>
      </c>
      <c r="M2523" s="144" t="str">
        <f t="shared" si="288"/>
        <v>NO</v>
      </c>
      <c r="N2523" s="374">
        <v>4.9800000000000004</v>
      </c>
      <c r="O2523" s="374">
        <f t="shared" si="289"/>
        <v>5</v>
      </c>
      <c r="P2523" s="158" t="str" cm="1">
        <f t="array" ref="P2523">_xlfn.SWITCH(ROUND(N2523,0),5,"Excellent",4,"Good",3,"ok","Bad")</f>
        <v>Excellent</v>
      </c>
      <c r="Q2523" s="144">
        <v>59</v>
      </c>
      <c r="R2523" s="385">
        <v>42832</v>
      </c>
      <c r="S2523" s="385">
        <v>44029</v>
      </c>
      <c r="T2523" s="144">
        <v>2420</v>
      </c>
      <c r="U2523" s="144" t="s">
        <v>69</v>
      </c>
      <c r="V2523" s="144">
        <v>8</v>
      </c>
      <c r="W2523" s="144" t="str">
        <f t="shared" si="292"/>
        <v>Active</v>
      </c>
      <c r="X2523" s="144">
        <v>2420</v>
      </c>
      <c r="Y2523" s="157" t="s">
        <v>70</v>
      </c>
      <c r="Z2523" s="386">
        <v>0.88</v>
      </c>
      <c r="AA2523" s="386">
        <v>1</v>
      </c>
      <c r="AB2523" s="387" t="s">
        <v>62</v>
      </c>
      <c r="AC2523" s="157"/>
    </row>
    <row r="2524" spans="9:29">
      <c r="I2524" s="342">
        <v>1</v>
      </c>
      <c r="J2524" s="144" t="str">
        <f t="shared" si="290"/>
        <v>SMALL</v>
      </c>
      <c r="K2524" s="144" t="str">
        <f t="shared" si="291"/>
        <v>SMALL</v>
      </c>
      <c r="L2524" s="144" t="str" cm="1">
        <f t="array" ref="L2524">_xlfn.IFS(I2524&lt;=2,"SMALL",I2524&lt;=5,"MEDIUM",I2524&gt;5,"LARGE")</f>
        <v>SMALL</v>
      </c>
      <c r="M2524" s="144" t="str">
        <f t="shared" si="288"/>
        <v>NO</v>
      </c>
      <c r="N2524" s="374">
        <v>4.8899999999999997</v>
      </c>
      <c r="O2524" s="374">
        <f t="shared" si="289"/>
        <v>5</v>
      </c>
      <c r="P2524" s="158" t="str" cm="1">
        <f t="array" ref="P2524">_xlfn.SWITCH(ROUND(N2524,0),5,"Excellent",4,"Good",3,"ok","Bad")</f>
        <v>Excellent</v>
      </c>
      <c r="Q2524" s="144">
        <v>64</v>
      </c>
      <c r="R2524" s="385">
        <v>42841</v>
      </c>
      <c r="S2524" s="385">
        <v>43736</v>
      </c>
      <c r="T2524" s="144">
        <v>1387</v>
      </c>
      <c r="U2524" s="144" t="s">
        <v>60</v>
      </c>
      <c r="V2524" s="144">
        <v>0</v>
      </c>
      <c r="W2524" s="144" t="str">
        <f t="shared" si="292"/>
        <v>Inactive</v>
      </c>
      <c r="X2524" s="144">
        <v>1387</v>
      </c>
      <c r="Y2524" s="157" t="s">
        <v>70</v>
      </c>
      <c r="Z2524" s="386">
        <v>1</v>
      </c>
      <c r="AA2524" s="386">
        <v>1</v>
      </c>
      <c r="AB2524" s="387" t="s">
        <v>62</v>
      </c>
      <c r="AC2524" s="157"/>
    </row>
    <row r="2525" spans="9:29">
      <c r="I2525" s="342">
        <v>2</v>
      </c>
      <c r="J2525" s="144" t="str">
        <f t="shared" si="290"/>
        <v>SMALL</v>
      </c>
      <c r="K2525" s="144" t="str">
        <f t="shared" si="291"/>
        <v>SMALL</v>
      </c>
      <c r="L2525" s="144" t="str" cm="1">
        <f t="array" ref="L2525">_xlfn.IFS(I2525&lt;=2,"SMALL",I2525&lt;=5,"MEDIUM",I2525&gt;5,"LARGE")</f>
        <v>SMALL</v>
      </c>
      <c r="M2525" s="144" t="str">
        <f t="shared" si="288"/>
        <v>NO</v>
      </c>
      <c r="N2525" s="374">
        <v>4.83</v>
      </c>
      <c r="O2525" s="374">
        <f t="shared" si="289"/>
        <v>5</v>
      </c>
      <c r="P2525" s="158" t="str" cm="1">
        <f t="array" ref="P2525">_xlfn.SWITCH(ROUND(N2525,0),5,"Excellent",4,"Good",3,"ok","Bad")</f>
        <v>Excellent</v>
      </c>
      <c r="Q2525" s="144">
        <v>35</v>
      </c>
      <c r="R2525" s="385">
        <v>42808</v>
      </c>
      <c r="S2525" s="385">
        <v>43905</v>
      </c>
      <c r="T2525" s="144">
        <v>775</v>
      </c>
      <c r="U2525" s="144" t="s">
        <v>60</v>
      </c>
      <c r="V2525" s="144">
        <v>345</v>
      </c>
      <c r="W2525" s="144" t="str">
        <f t="shared" si="292"/>
        <v>Active</v>
      </c>
      <c r="X2525" s="144">
        <v>775</v>
      </c>
      <c r="Y2525" s="157" t="s">
        <v>64</v>
      </c>
      <c r="Z2525" s="386">
        <v>0.64</v>
      </c>
      <c r="AA2525" s="386">
        <v>0.94</v>
      </c>
      <c r="AB2525" s="387" t="s">
        <v>65</v>
      </c>
      <c r="AC2525" s="157"/>
    </row>
    <row r="2526" spans="9:29">
      <c r="I2526" s="342">
        <v>4</v>
      </c>
      <c r="J2526" s="144" t="str">
        <f t="shared" si="290"/>
        <v>LARGE</v>
      </c>
      <c r="K2526" s="144" t="str">
        <f t="shared" si="291"/>
        <v>MEDIUM</v>
      </c>
      <c r="L2526" s="144" t="str" cm="1">
        <f t="array" ref="L2526">_xlfn.IFS(I2526&lt;=2,"SMALL",I2526&lt;=5,"MEDIUM",I2526&gt;5,"LARGE")</f>
        <v>MEDIUM</v>
      </c>
      <c r="M2526" s="144" t="str">
        <f t="shared" si="288"/>
        <v>YES</v>
      </c>
      <c r="N2526" s="374">
        <v>4.92</v>
      </c>
      <c r="O2526" s="374">
        <f t="shared" si="289"/>
        <v>5</v>
      </c>
      <c r="P2526" s="158" t="str" cm="1">
        <f t="array" ref="P2526">_xlfn.SWITCH(ROUND(N2526,0),5,"Excellent",4,"Good",3,"ok","Bad")</f>
        <v>Excellent</v>
      </c>
      <c r="Q2526" s="144">
        <v>119</v>
      </c>
      <c r="R2526" s="385">
        <v>42793</v>
      </c>
      <c r="S2526" s="385">
        <v>44046</v>
      </c>
      <c r="T2526" s="144">
        <v>3147</v>
      </c>
      <c r="U2526" s="144" t="s">
        <v>69</v>
      </c>
      <c r="V2526" s="144">
        <v>163</v>
      </c>
      <c r="W2526" s="144" t="str">
        <f t="shared" si="292"/>
        <v>Active</v>
      </c>
      <c r="X2526" s="144">
        <v>3147</v>
      </c>
      <c r="Y2526" s="157" t="s">
        <v>61</v>
      </c>
      <c r="Z2526" s="386">
        <v>1</v>
      </c>
      <c r="AA2526" s="386">
        <v>1</v>
      </c>
      <c r="AB2526" s="387" t="s">
        <v>62</v>
      </c>
      <c r="AC2526" s="157"/>
    </row>
    <row r="2527" spans="9:29">
      <c r="I2527" s="342">
        <v>1</v>
      </c>
      <c r="J2527" s="144" t="str">
        <f t="shared" si="290"/>
        <v>SMALL</v>
      </c>
      <c r="K2527" s="144" t="str">
        <f t="shared" si="291"/>
        <v>SMALL</v>
      </c>
      <c r="L2527" s="144" t="str" cm="1">
        <f t="array" ref="L2527">_xlfn.IFS(I2527&lt;=2,"SMALL",I2527&lt;=5,"MEDIUM",I2527&gt;5,"LARGE")</f>
        <v>SMALL</v>
      </c>
      <c r="M2527" s="144" t="str">
        <f t="shared" si="288"/>
        <v>YES</v>
      </c>
      <c r="N2527" s="374">
        <v>4.96</v>
      </c>
      <c r="O2527" s="374">
        <f t="shared" si="289"/>
        <v>5</v>
      </c>
      <c r="P2527" s="158" t="str" cm="1">
        <f t="array" ref="P2527">_xlfn.SWITCH(ROUND(N2527,0),5,"Excellent",4,"Good",3,"ok","Bad")</f>
        <v>Excellent</v>
      </c>
      <c r="Q2527" s="144">
        <v>120</v>
      </c>
      <c r="R2527" s="385">
        <v>42781</v>
      </c>
      <c r="S2527" s="385">
        <v>43950</v>
      </c>
      <c r="T2527" s="144">
        <v>156</v>
      </c>
      <c r="U2527" s="144" t="s">
        <v>60</v>
      </c>
      <c r="V2527" s="144">
        <v>365</v>
      </c>
      <c r="W2527" s="144" t="str">
        <f t="shared" si="292"/>
        <v>Active</v>
      </c>
      <c r="X2527" s="144">
        <v>156</v>
      </c>
      <c r="Y2527" s="157" t="s">
        <v>122</v>
      </c>
      <c r="Z2527" s="386">
        <v>0.2</v>
      </c>
      <c r="AA2527" s="386">
        <v>0.4</v>
      </c>
      <c r="AB2527" s="387" t="s">
        <v>65</v>
      </c>
      <c r="AC2527" s="157"/>
    </row>
    <row r="2528" spans="9:29">
      <c r="I2528" s="342">
        <v>4</v>
      </c>
      <c r="J2528" s="144" t="str">
        <f t="shared" si="290"/>
        <v>LARGE</v>
      </c>
      <c r="K2528" s="144" t="str">
        <f t="shared" si="291"/>
        <v>MEDIUM</v>
      </c>
      <c r="L2528" s="144" t="str" cm="1">
        <f t="array" ref="L2528">_xlfn.IFS(I2528&lt;=2,"SMALL",I2528&lt;=5,"MEDIUM",I2528&gt;5,"LARGE")</f>
        <v>MEDIUM</v>
      </c>
      <c r="M2528" s="144" t="str">
        <f t="shared" si="288"/>
        <v>NO</v>
      </c>
      <c r="N2528" s="374">
        <v>4.9800000000000004</v>
      </c>
      <c r="O2528" s="374">
        <f t="shared" si="289"/>
        <v>5</v>
      </c>
      <c r="P2528" s="158" t="str" cm="1">
        <f t="array" ref="P2528">_xlfn.SWITCH(ROUND(N2528,0),5,"Excellent",4,"Good",3,"ok","Bad")</f>
        <v>Excellent</v>
      </c>
      <c r="Q2528" s="144">
        <v>47</v>
      </c>
      <c r="R2528" s="385">
        <v>42792</v>
      </c>
      <c r="S2528" s="385">
        <v>43877</v>
      </c>
      <c r="T2528" s="144">
        <v>1576</v>
      </c>
      <c r="U2528" s="144" t="s">
        <v>69</v>
      </c>
      <c r="V2528" s="144">
        <v>156</v>
      </c>
      <c r="W2528" s="144" t="str">
        <f t="shared" si="292"/>
        <v>Active</v>
      </c>
      <c r="X2528" s="144">
        <v>1576</v>
      </c>
      <c r="Y2528" s="157" t="s">
        <v>70</v>
      </c>
      <c r="Z2528" s="386">
        <v>1</v>
      </c>
      <c r="AA2528" s="386">
        <v>0.99</v>
      </c>
      <c r="AB2528" s="387" t="s">
        <v>62</v>
      </c>
      <c r="AC2528" s="157"/>
    </row>
    <row r="2529" spans="9:29">
      <c r="I2529" s="342">
        <v>2</v>
      </c>
      <c r="J2529" s="144" t="str">
        <f t="shared" si="290"/>
        <v>SMALL</v>
      </c>
      <c r="K2529" s="144" t="str">
        <f t="shared" si="291"/>
        <v>SMALL</v>
      </c>
      <c r="L2529" s="144" t="str" cm="1">
        <f t="array" ref="L2529">_xlfn.IFS(I2529&lt;=2,"SMALL",I2529&lt;=5,"MEDIUM",I2529&gt;5,"LARGE")</f>
        <v>SMALL</v>
      </c>
      <c r="M2529" s="144" t="str">
        <f t="shared" si="288"/>
        <v>NO</v>
      </c>
      <c r="N2529" s="374">
        <v>4.7699999999999996</v>
      </c>
      <c r="O2529" s="374">
        <f t="shared" si="289"/>
        <v>5</v>
      </c>
      <c r="P2529" s="158" t="str" cm="1">
        <f t="array" ref="P2529">_xlfn.SWITCH(ROUND(N2529,0),5,"Excellent",4,"Good",3,"ok","Bad")</f>
        <v>Excellent</v>
      </c>
      <c r="Q2529" s="144">
        <v>22</v>
      </c>
      <c r="R2529" s="385">
        <v>42786</v>
      </c>
      <c r="S2529" s="385">
        <v>43747</v>
      </c>
      <c r="T2529" s="144">
        <v>2916</v>
      </c>
      <c r="U2529" s="144" t="s">
        <v>60</v>
      </c>
      <c r="V2529" s="144">
        <v>350</v>
      </c>
      <c r="W2529" s="144" t="str">
        <f t="shared" si="292"/>
        <v>Active</v>
      </c>
      <c r="X2529" s="144">
        <v>2916</v>
      </c>
      <c r="Y2529" s="157" t="s">
        <v>64</v>
      </c>
      <c r="Z2529" s="386">
        <v>1</v>
      </c>
      <c r="AA2529" s="386">
        <v>1</v>
      </c>
      <c r="AB2529" s="387" t="s">
        <v>65</v>
      </c>
      <c r="AC2529" s="157"/>
    </row>
    <row r="2530" spans="9:29">
      <c r="I2530" s="342">
        <v>5</v>
      </c>
      <c r="J2530" s="144" t="str">
        <f t="shared" si="290"/>
        <v>LARGE</v>
      </c>
      <c r="K2530" s="144" t="str">
        <f t="shared" si="291"/>
        <v>MEDIUM</v>
      </c>
      <c r="L2530" s="144" t="str" cm="1">
        <f t="array" ref="L2530">_xlfn.IFS(I2530&lt;=2,"SMALL",I2530&lt;=5,"MEDIUM",I2530&gt;5,"LARGE")</f>
        <v>MEDIUM</v>
      </c>
      <c r="M2530" s="144" t="str">
        <f t="shared" si="288"/>
        <v>NO</v>
      </c>
      <c r="N2530" s="374">
        <v>4.46</v>
      </c>
      <c r="O2530" s="374">
        <f t="shared" si="289"/>
        <v>4</v>
      </c>
      <c r="P2530" s="158" t="str" cm="1">
        <f t="array" ref="P2530">_xlfn.SWITCH(ROUND(N2530,0),5,"Excellent",4,"Good",3,"ok","Bad")</f>
        <v>Good</v>
      </c>
      <c r="Q2530" s="144">
        <v>13</v>
      </c>
      <c r="R2530" s="385">
        <v>43114</v>
      </c>
      <c r="S2530" s="385">
        <v>43923</v>
      </c>
      <c r="T2530" s="144">
        <v>3141</v>
      </c>
      <c r="U2530" s="144" t="s">
        <v>69</v>
      </c>
      <c r="V2530" s="144">
        <v>349</v>
      </c>
      <c r="W2530" s="144" t="str">
        <f t="shared" si="292"/>
        <v>Active</v>
      </c>
      <c r="X2530" s="144">
        <v>3141</v>
      </c>
      <c r="Y2530" s="157" t="s">
        <v>70</v>
      </c>
      <c r="Z2530" s="386">
        <v>0.99</v>
      </c>
      <c r="AA2530" s="386">
        <v>0.74</v>
      </c>
      <c r="AB2530" s="387" t="s">
        <v>65</v>
      </c>
      <c r="AC2530" s="157"/>
    </row>
    <row r="2531" spans="9:29">
      <c r="I2531" s="342">
        <v>2</v>
      </c>
      <c r="J2531" s="144" t="str">
        <f t="shared" si="290"/>
        <v>SMALL</v>
      </c>
      <c r="K2531" s="144" t="str">
        <f t="shared" si="291"/>
        <v>SMALL</v>
      </c>
      <c r="L2531" s="144" t="str" cm="1">
        <f t="array" ref="L2531">_xlfn.IFS(I2531&lt;=2,"SMALL",I2531&lt;=5,"MEDIUM",I2531&gt;5,"LARGE")</f>
        <v>SMALL</v>
      </c>
      <c r="M2531" s="144" t="str">
        <f t="shared" si="288"/>
        <v>NO</v>
      </c>
      <c r="N2531" s="374">
        <v>3.83</v>
      </c>
      <c r="O2531" s="374">
        <f t="shared" si="289"/>
        <v>4</v>
      </c>
      <c r="P2531" s="158" t="str" cm="1">
        <f t="array" ref="P2531">_xlfn.SWITCH(ROUND(N2531,0),5,"Excellent",4,"Good",3,"ok","Bad")</f>
        <v>Good</v>
      </c>
      <c r="Q2531" s="144">
        <v>18</v>
      </c>
      <c r="R2531" s="385">
        <v>42802</v>
      </c>
      <c r="S2531" s="385">
        <v>43255</v>
      </c>
      <c r="T2531" s="144">
        <v>2391</v>
      </c>
      <c r="U2531" s="144" t="s">
        <v>60</v>
      </c>
      <c r="V2531" s="144">
        <v>0</v>
      </c>
      <c r="W2531" s="144" t="str">
        <f t="shared" si="292"/>
        <v>Inactive</v>
      </c>
      <c r="X2531" s="144">
        <v>2391</v>
      </c>
      <c r="Y2531" s="157" t="s">
        <v>122</v>
      </c>
      <c r="Z2531" s="386">
        <v>0</v>
      </c>
      <c r="AA2531" s="386">
        <v>0.92</v>
      </c>
      <c r="AB2531" s="387" t="s">
        <v>65</v>
      </c>
      <c r="AC2531" s="157"/>
    </row>
    <row r="2532" spans="9:29">
      <c r="I2532" s="342">
        <v>2</v>
      </c>
      <c r="J2532" s="144" t="str">
        <f t="shared" si="290"/>
        <v>SMALL</v>
      </c>
      <c r="K2532" s="144" t="str">
        <f t="shared" si="291"/>
        <v>SMALL</v>
      </c>
      <c r="L2532" s="144" t="str" cm="1">
        <f t="array" ref="L2532">_xlfn.IFS(I2532&lt;=2,"SMALL",I2532&lt;=5,"MEDIUM",I2532&gt;5,"LARGE")</f>
        <v>SMALL</v>
      </c>
      <c r="M2532" s="144" t="str">
        <f t="shared" si="288"/>
        <v>NO</v>
      </c>
      <c r="N2532" s="374">
        <v>4.8099999999999996</v>
      </c>
      <c r="O2532" s="374">
        <f t="shared" si="289"/>
        <v>5</v>
      </c>
      <c r="P2532" s="158" t="str" cm="1">
        <f t="array" ref="P2532">_xlfn.SWITCH(ROUND(N2532,0),5,"Excellent",4,"Good",3,"ok","Bad")</f>
        <v>Excellent</v>
      </c>
      <c r="Q2532" s="144">
        <v>16</v>
      </c>
      <c r="R2532" s="385">
        <v>42871</v>
      </c>
      <c r="S2532" s="385">
        <v>44004</v>
      </c>
      <c r="T2532" s="144">
        <v>1299</v>
      </c>
      <c r="U2532" s="144" t="s">
        <v>60</v>
      </c>
      <c r="V2532" s="144">
        <v>365</v>
      </c>
      <c r="W2532" s="144" t="str">
        <f t="shared" si="292"/>
        <v>Active</v>
      </c>
      <c r="X2532" s="144">
        <v>1299</v>
      </c>
      <c r="Y2532" s="157" t="s">
        <v>70</v>
      </c>
      <c r="Z2532" s="386">
        <v>1</v>
      </c>
      <c r="AA2532" s="386">
        <v>0.96</v>
      </c>
      <c r="AB2532" s="387" t="s">
        <v>62</v>
      </c>
      <c r="AC2532" s="157"/>
    </row>
    <row r="2533" spans="9:29">
      <c r="I2533" s="342">
        <v>2</v>
      </c>
      <c r="J2533" s="144" t="str">
        <f t="shared" si="290"/>
        <v>SMALL</v>
      </c>
      <c r="K2533" s="144" t="str">
        <f t="shared" si="291"/>
        <v>SMALL</v>
      </c>
      <c r="L2533" s="144" t="str" cm="1">
        <f t="array" ref="L2533">_xlfn.IFS(I2533&lt;=2,"SMALL",I2533&lt;=5,"MEDIUM",I2533&gt;5,"LARGE")</f>
        <v>SMALL</v>
      </c>
      <c r="M2533" s="144" t="str">
        <f t="shared" si="288"/>
        <v>NO</v>
      </c>
      <c r="N2533" s="374">
        <v>4.6500000000000004</v>
      </c>
      <c r="O2533" s="374">
        <f t="shared" si="289"/>
        <v>5</v>
      </c>
      <c r="P2533" s="158" t="str" cm="1">
        <f t="array" ref="P2533">_xlfn.SWITCH(ROUND(N2533,0),5,"Excellent",4,"Good",3,"ok","Bad")</f>
        <v>Excellent</v>
      </c>
      <c r="Q2533" s="144">
        <v>113</v>
      </c>
      <c r="R2533" s="385">
        <v>42804</v>
      </c>
      <c r="S2533" s="385">
        <v>44019</v>
      </c>
      <c r="T2533" s="144">
        <v>3135</v>
      </c>
      <c r="U2533" s="144" t="s">
        <v>60</v>
      </c>
      <c r="V2533" s="144">
        <v>49</v>
      </c>
      <c r="W2533" s="144" t="str">
        <f t="shared" si="292"/>
        <v>Active</v>
      </c>
      <c r="X2533" s="144">
        <v>3135</v>
      </c>
      <c r="Y2533" s="157" t="s">
        <v>70</v>
      </c>
      <c r="Z2533" s="386">
        <v>1</v>
      </c>
      <c r="AA2533" s="386">
        <v>0.98</v>
      </c>
      <c r="AB2533" s="387" t="s">
        <v>62</v>
      </c>
      <c r="AC2533" s="157"/>
    </row>
    <row r="2534" spans="9:29">
      <c r="I2534" s="342">
        <v>2</v>
      </c>
      <c r="J2534" s="144" t="str">
        <f t="shared" si="290"/>
        <v>SMALL</v>
      </c>
      <c r="K2534" s="144" t="str">
        <f t="shared" si="291"/>
        <v>SMALL</v>
      </c>
      <c r="L2534" s="144" t="str" cm="1">
        <f t="array" ref="L2534">_xlfn.IFS(I2534&lt;=2,"SMALL",I2534&lt;=5,"MEDIUM",I2534&gt;5,"LARGE")</f>
        <v>SMALL</v>
      </c>
      <c r="M2534" s="144" t="str">
        <f t="shared" si="288"/>
        <v>YES</v>
      </c>
      <c r="N2534" s="374">
        <v>4.83</v>
      </c>
      <c r="O2534" s="374">
        <f t="shared" si="289"/>
        <v>5</v>
      </c>
      <c r="P2534" s="158" t="str" cm="1">
        <f t="array" ref="P2534">_xlfn.SWITCH(ROUND(N2534,0),5,"Excellent",4,"Good",3,"ok","Bad")</f>
        <v>Excellent</v>
      </c>
      <c r="Q2534" s="144">
        <v>310</v>
      </c>
      <c r="R2534" s="385">
        <v>42827</v>
      </c>
      <c r="S2534" s="385">
        <v>44050</v>
      </c>
      <c r="T2534" s="144">
        <v>2531</v>
      </c>
      <c r="U2534" s="144" t="s">
        <v>60</v>
      </c>
      <c r="V2534" s="144">
        <v>161</v>
      </c>
      <c r="W2534" s="144" t="str">
        <f t="shared" si="292"/>
        <v>Active</v>
      </c>
      <c r="X2534" s="144">
        <v>2531</v>
      </c>
      <c r="Y2534" s="157" t="s">
        <v>70</v>
      </c>
      <c r="Z2534" s="386">
        <v>1</v>
      </c>
      <c r="AA2534" s="386">
        <v>0.83</v>
      </c>
      <c r="AB2534" s="387" t="s">
        <v>65</v>
      </c>
      <c r="AC2534" s="157"/>
    </row>
    <row r="2535" spans="9:29">
      <c r="I2535" s="342">
        <v>6</v>
      </c>
      <c r="J2535" s="144" t="str">
        <f t="shared" si="290"/>
        <v>LARGE</v>
      </c>
      <c r="K2535" s="144" t="str">
        <f t="shared" si="291"/>
        <v>LARGE</v>
      </c>
      <c r="L2535" s="144" t="str" cm="1">
        <f t="array" ref="L2535">_xlfn.IFS(I2535&lt;=2,"SMALL",I2535&lt;=5,"MEDIUM",I2535&gt;5,"LARGE")</f>
        <v>LARGE</v>
      </c>
      <c r="M2535" s="144" t="str">
        <f t="shared" si="288"/>
        <v>NO</v>
      </c>
      <c r="N2535" s="374">
        <v>4.9000000000000004</v>
      </c>
      <c r="O2535" s="374">
        <f t="shared" si="289"/>
        <v>5</v>
      </c>
      <c r="P2535" s="158" t="str" cm="1">
        <f t="array" ref="P2535">_xlfn.SWITCH(ROUND(N2535,0),5,"Excellent",4,"Good",3,"ok","Bad")</f>
        <v>Excellent</v>
      </c>
      <c r="Q2535" s="144">
        <v>78</v>
      </c>
      <c r="R2535" s="385">
        <v>42856</v>
      </c>
      <c r="S2535" s="385">
        <v>43877</v>
      </c>
      <c r="T2535" s="144">
        <v>3148</v>
      </c>
      <c r="U2535" s="144" t="s">
        <v>69</v>
      </c>
      <c r="V2535" s="144">
        <v>150</v>
      </c>
      <c r="W2535" s="144" t="str">
        <f t="shared" si="292"/>
        <v>Active</v>
      </c>
      <c r="X2535" s="144">
        <v>3148</v>
      </c>
      <c r="Y2535" s="157" t="s">
        <v>70</v>
      </c>
      <c r="Z2535" s="386">
        <v>1</v>
      </c>
      <c r="AA2535" s="386">
        <v>0.94</v>
      </c>
      <c r="AB2535" s="387" t="s">
        <v>62</v>
      </c>
      <c r="AC2535" s="157"/>
    </row>
    <row r="2536" spans="9:29">
      <c r="I2536" s="342">
        <v>2</v>
      </c>
      <c r="J2536" s="144" t="str">
        <f t="shared" si="290"/>
        <v>SMALL</v>
      </c>
      <c r="K2536" s="144" t="str">
        <f t="shared" si="291"/>
        <v>SMALL</v>
      </c>
      <c r="L2536" s="144" t="str" cm="1">
        <f t="array" ref="L2536">_xlfn.IFS(I2536&lt;=2,"SMALL",I2536&lt;=5,"MEDIUM",I2536&gt;5,"LARGE")</f>
        <v>SMALL</v>
      </c>
      <c r="M2536" s="144" t="str">
        <f t="shared" si="288"/>
        <v>NO</v>
      </c>
      <c r="N2536" s="374">
        <v>4.97</v>
      </c>
      <c r="O2536" s="374">
        <f t="shared" si="289"/>
        <v>5</v>
      </c>
      <c r="P2536" s="158" t="str" cm="1">
        <f t="array" ref="P2536">_xlfn.SWITCH(ROUND(N2536,0),5,"Excellent",4,"Good",3,"ok","Bad")</f>
        <v>Excellent</v>
      </c>
      <c r="Q2536" s="144">
        <v>70</v>
      </c>
      <c r="R2536" s="385">
        <v>42786</v>
      </c>
      <c r="S2536" s="385">
        <v>43907</v>
      </c>
      <c r="T2536" s="144">
        <v>775</v>
      </c>
      <c r="U2536" s="144" t="s">
        <v>60</v>
      </c>
      <c r="V2536" s="144">
        <v>342</v>
      </c>
      <c r="W2536" s="144" t="str">
        <f t="shared" si="292"/>
        <v>Active</v>
      </c>
      <c r="X2536" s="144">
        <v>775</v>
      </c>
      <c r="Y2536" s="157" t="s">
        <v>122</v>
      </c>
      <c r="Z2536" s="386">
        <v>0</v>
      </c>
      <c r="AA2536" s="386">
        <v>0</v>
      </c>
      <c r="AB2536" s="387" t="s">
        <v>65</v>
      </c>
      <c r="AC2536" s="157"/>
    </row>
    <row r="2537" spans="9:29">
      <c r="I2537" s="342">
        <v>3</v>
      </c>
      <c r="J2537" s="144" t="str">
        <f t="shared" si="290"/>
        <v>LARGE</v>
      </c>
      <c r="K2537" s="144" t="str">
        <f t="shared" si="291"/>
        <v>MEDIUM</v>
      </c>
      <c r="L2537" s="144" t="str" cm="1">
        <f t="array" ref="L2537">_xlfn.IFS(I2537&lt;=2,"SMALL",I2537&lt;=5,"MEDIUM",I2537&gt;5,"LARGE")</f>
        <v>MEDIUM</v>
      </c>
      <c r="M2537" s="144" t="str">
        <f t="shared" si="288"/>
        <v>NO</v>
      </c>
      <c r="N2537" s="374">
        <v>4.6500000000000004</v>
      </c>
      <c r="O2537" s="374">
        <f t="shared" si="289"/>
        <v>5</v>
      </c>
      <c r="P2537" s="158" t="str" cm="1">
        <f t="array" ref="P2537">_xlfn.SWITCH(ROUND(N2537,0),5,"Excellent",4,"Good",3,"ok","Bad")</f>
        <v>Excellent</v>
      </c>
      <c r="Q2537" s="144">
        <v>26</v>
      </c>
      <c r="R2537" s="385">
        <v>42829</v>
      </c>
      <c r="S2537" s="385">
        <v>43809</v>
      </c>
      <c r="T2537" s="144">
        <v>3009</v>
      </c>
      <c r="U2537" s="144" t="s">
        <v>69</v>
      </c>
      <c r="V2537" s="144">
        <v>263</v>
      </c>
      <c r="W2537" s="144" t="str">
        <f t="shared" si="292"/>
        <v>Active</v>
      </c>
      <c r="X2537" s="144">
        <v>3009</v>
      </c>
      <c r="Y2537" s="157" t="s">
        <v>61</v>
      </c>
      <c r="Z2537" s="386">
        <v>1</v>
      </c>
      <c r="AA2537" s="386">
        <v>1</v>
      </c>
      <c r="AB2537" s="387" t="s">
        <v>65</v>
      </c>
      <c r="AC2537" s="157"/>
    </row>
    <row r="2538" spans="9:29">
      <c r="I2538" s="342">
        <v>3</v>
      </c>
      <c r="J2538" s="144" t="str">
        <f t="shared" si="290"/>
        <v>LARGE</v>
      </c>
      <c r="K2538" s="144" t="str">
        <f t="shared" si="291"/>
        <v>MEDIUM</v>
      </c>
      <c r="L2538" s="144" t="str" cm="1">
        <f t="array" ref="L2538">_xlfn.IFS(I2538&lt;=2,"SMALL",I2538&lt;=5,"MEDIUM",I2538&gt;5,"LARGE")</f>
        <v>MEDIUM</v>
      </c>
      <c r="M2538" s="144" t="str">
        <f t="shared" si="288"/>
        <v>NO</v>
      </c>
      <c r="N2538" s="374">
        <v>4.7699999999999996</v>
      </c>
      <c r="O2538" s="374">
        <f t="shared" si="289"/>
        <v>5</v>
      </c>
      <c r="P2538" s="158" t="str" cm="1">
        <f t="array" ref="P2538">_xlfn.SWITCH(ROUND(N2538,0),5,"Excellent",4,"Good",3,"ok","Bad")</f>
        <v>Excellent</v>
      </c>
      <c r="Q2538" s="144">
        <v>35</v>
      </c>
      <c r="R2538" s="385">
        <v>42846</v>
      </c>
      <c r="S2538" s="385">
        <v>44008</v>
      </c>
      <c r="T2538" s="144">
        <v>3009</v>
      </c>
      <c r="U2538" s="144" t="s">
        <v>69</v>
      </c>
      <c r="V2538" s="144">
        <v>339</v>
      </c>
      <c r="W2538" s="144" t="str">
        <f t="shared" si="292"/>
        <v>Active</v>
      </c>
      <c r="X2538" s="144">
        <v>3009</v>
      </c>
      <c r="Y2538" s="157" t="s">
        <v>70</v>
      </c>
      <c r="Z2538" s="386">
        <v>1</v>
      </c>
      <c r="AA2538" s="386">
        <v>1</v>
      </c>
      <c r="AB2538" s="387" t="s">
        <v>62</v>
      </c>
      <c r="AC2538" s="157"/>
    </row>
    <row r="2539" spans="9:29">
      <c r="I2539" s="342">
        <v>6</v>
      </c>
      <c r="J2539" s="144" t="str">
        <f t="shared" si="290"/>
        <v>LARGE</v>
      </c>
      <c r="K2539" s="144" t="str">
        <f t="shared" si="291"/>
        <v>LARGE</v>
      </c>
      <c r="L2539" s="144" t="str" cm="1">
        <f t="array" ref="L2539">_xlfn.IFS(I2539&lt;=2,"SMALL",I2539&lt;=5,"MEDIUM",I2539&gt;5,"LARGE")</f>
        <v>LARGE</v>
      </c>
      <c r="M2539" s="144" t="str">
        <f t="shared" si="288"/>
        <v>YES</v>
      </c>
      <c r="N2539" s="374">
        <v>4.9800000000000004</v>
      </c>
      <c r="O2539" s="374">
        <f t="shared" si="289"/>
        <v>5</v>
      </c>
      <c r="P2539" s="158" t="str" cm="1">
        <f t="array" ref="P2539">_xlfn.SWITCH(ROUND(N2539,0),5,"Excellent",4,"Good",3,"ok","Bad")</f>
        <v>Excellent</v>
      </c>
      <c r="Q2539" s="144">
        <v>127</v>
      </c>
      <c r="R2539" s="385">
        <v>42841</v>
      </c>
      <c r="S2539" s="385">
        <v>44046</v>
      </c>
      <c r="T2539" s="144">
        <v>1337</v>
      </c>
      <c r="U2539" s="144" t="s">
        <v>69</v>
      </c>
      <c r="V2539" s="144">
        <v>287</v>
      </c>
      <c r="W2539" s="144" t="str">
        <f t="shared" si="292"/>
        <v>Active</v>
      </c>
      <c r="X2539" s="144">
        <v>1337</v>
      </c>
      <c r="Y2539" s="157" t="s">
        <v>70</v>
      </c>
      <c r="Z2539" s="386">
        <v>1</v>
      </c>
      <c r="AA2539" s="386">
        <v>1</v>
      </c>
      <c r="AB2539" s="387" t="s">
        <v>65</v>
      </c>
      <c r="AC2539" s="157"/>
    </row>
    <row r="2540" spans="9:29">
      <c r="I2540" s="342">
        <v>2</v>
      </c>
      <c r="J2540" s="144" t="str">
        <f t="shared" si="290"/>
        <v>SMALL</v>
      </c>
      <c r="K2540" s="144" t="str">
        <f t="shared" si="291"/>
        <v>SMALL</v>
      </c>
      <c r="L2540" s="144" t="str" cm="1">
        <f t="array" ref="L2540">_xlfn.IFS(I2540&lt;=2,"SMALL",I2540&lt;=5,"MEDIUM",I2540&gt;5,"LARGE")</f>
        <v>SMALL</v>
      </c>
      <c r="M2540" s="144" t="str">
        <f t="shared" si="288"/>
        <v>NO</v>
      </c>
      <c r="N2540" s="374">
        <v>4.8899999999999997</v>
      </c>
      <c r="O2540" s="374">
        <f t="shared" si="289"/>
        <v>5</v>
      </c>
      <c r="P2540" s="158" t="str" cm="1">
        <f t="array" ref="P2540">_xlfn.SWITCH(ROUND(N2540,0),5,"Excellent",4,"Good",3,"ok","Bad")</f>
        <v>Excellent</v>
      </c>
      <c r="Q2540" s="144">
        <v>28</v>
      </c>
      <c r="R2540" s="385">
        <v>42837</v>
      </c>
      <c r="S2540" s="385">
        <v>43585</v>
      </c>
      <c r="T2540" s="144">
        <v>802</v>
      </c>
      <c r="U2540" s="144" t="s">
        <v>69</v>
      </c>
      <c r="V2540" s="144">
        <v>46</v>
      </c>
      <c r="W2540" s="144" t="str">
        <f t="shared" si="292"/>
        <v>Active</v>
      </c>
      <c r="X2540" s="144">
        <v>802</v>
      </c>
      <c r="Y2540" s="157" t="s">
        <v>70</v>
      </c>
      <c r="Z2540" s="386">
        <v>1</v>
      </c>
      <c r="AA2540" s="386">
        <v>1</v>
      </c>
      <c r="AB2540" s="387" t="s">
        <v>62</v>
      </c>
      <c r="AC2540" s="157"/>
    </row>
    <row r="2541" spans="9:29">
      <c r="I2541" s="342">
        <v>2</v>
      </c>
      <c r="J2541" s="144" t="str">
        <f t="shared" si="290"/>
        <v>SMALL</v>
      </c>
      <c r="K2541" s="144" t="str">
        <f t="shared" si="291"/>
        <v>SMALL</v>
      </c>
      <c r="L2541" s="144" t="str" cm="1">
        <f t="array" ref="L2541">_xlfn.IFS(I2541&lt;=2,"SMALL",I2541&lt;=5,"MEDIUM",I2541&gt;5,"LARGE")</f>
        <v>SMALL</v>
      </c>
      <c r="M2541" s="144" t="str">
        <f t="shared" si="288"/>
        <v>YES</v>
      </c>
      <c r="N2541" s="374">
        <v>4.97</v>
      </c>
      <c r="O2541" s="374">
        <f t="shared" si="289"/>
        <v>5</v>
      </c>
      <c r="P2541" s="158" t="str" cm="1">
        <f t="array" ref="P2541">_xlfn.SWITCH(ROUND(N2541,0),5,"Excellent",4,"Good",3,"ok","Bad")</f>
        <v>Excellent</v>
      </c>
      <c r="Q2541" s="144">
        <v>231</v>
      </c>
      <c r="R2541" s="385">
        <v>42785</v>
      </c>
      <c r="S2541" s="385">
        <v>43900</v>
      </c>
      <c r="T2541" s="144">
        <v>449</v>
      </c>
      <c r="U2541" s="144" t="s">
        <v>60</v>
      </c>
      <c r="V2541" s="144">
        <v>18</v>
      </c>
      <c r="W2541" s="144" t="str">
        <f t="shared" si="292"/>
        <v>Active</v>
      </c>
      <c r="X2541" s="144">
        <v>449</v>
      </c>
      <c r="Y2541" s="157" t="s">
        <v>70</v>
      </c>
      <c r="Z2541" s="386">
        <v>1</v>
      </c>
      <c r="AA2541" s="386">
        <v>1</v>
      </c>
      <c r="AB2541" s="387" t="s">
        <v>65</v>
      </c>
      <c r="AC2541" s="157"/>
    </row>
    <row r="2542" spans="9:29">
      <c r="I2542" s="342">
        <v>4</v>
      </c>
      <c r="J2542" s="144" t="str">
        <f t="shared" si="290"/>
        <v>LARGE</v>
      </c>
      <c r="K2542" s="144" t="str">
        <f t="shared" si="291"/>
        <v>MEDIUM</v>
      </c>
      <c r="L2542" s="144" t="str" cm="1">
        <f t="array" ref="L2542">_xlfn.IFS(I2542&lt;=2,"SMALL",I2542&lt;=5,"MEDIUM",I2542&gt;5,"LARGE")</f>
        <v>MEDIUM</v>
      </c>
      <c r="M2542" s="144" t="str">
        <f t="shared" si="288"/>
        <v>NO</v>
      </c>
      <c r="N2542" s="374">
        <v>5</v>
      </c>
      <c r="O2542" s="374">
        <f t="shared" si="289"/>
        <v>5</v>
      </c>
      <c r="P2542" s="158" t="str" cm="1">
        <f t="array" ref="P2542">_xlfn.SWITCH(ROUND(N2542,0),5,"Excellent",4,"Good",3,"ok","Bad")</f>
        <v>Excellent</v>
      </c>
      <c r="Q2542" s="144">
        <v>38</v>
      </c>
      <c r="R2542" s="385">
        <v>43150</v>
      </c>
      <c r="S2542" s="385">
        <v>43883</v>
      </c>
      <c r="T2542" s="144">
        <v>2243</v>
      </c>
      <c r="U2542" s="144" t="s">
        <v>69</v>
      </c>
      <c r="V2542" s="144">
        <v>0</v>
      </c>
      <c r="W2542" s="144" t="str">
        <f t="shared" si="292"/>
        <v>Inactive</v>
      </c>
      <c r="X2542" s="144">
        <v>2243</v>
      </c>
      <c r="Y2542" s="157" t="s">
        <v>70</v>
      </c>
      <c r="Z2542" s="386">
        <v>1</v>
      </c>
      <c r="AA2542" s="386">
        <v>0.91</v>
      </c>
      <c r="AB2542" s="387" t="s">
        <v>62</v>
      </c>
      <c r="AC2542" s="157"/>
    </row>
    <row r="2543" spans="9:29">
      <c r="I2543" s="342">
        <v>2</v>
      </c>
      <c r="J2543" s="144" t="str">
        <f t="shared" si="290"/>
        <v>SMALL</v>
      </c>
      <c r="K2543" s="144" t="str">
        <f t="shared" si="291"/>
        <v>SMALL</v>
      </c>
      <c r="L2543" s="144" t="str" cm="1">
        <f t="array" ref="L2543">_xlfn.IFS(I2543&lt;=2,"SMALL",I2543&lt;=5,"MEDIUM",I2543&gt;5,"LARGE")</f>
        <v>SMALL</v>
      </c>
      <c r="M2543" s="144" t="str">
        <f t="shared" si="288"/>
        <v>NO</v>
      </c>
      <c r="N2543" s="374">
        <v>4.72</v>
      </c>
      <c r="O2543" s="374">
        <f t="shared" si="289"/>
        <v>5</v>
      </c>
      <c r="P2543" s="158" t="str" cm="1">
        <f t="array" ref="P2543">_xlfn.SWITCH(ROUND(N2543,0),5,"Excellent",4,"Good",3,"ok","Bad")</f>
        <v>Excellent</v>
      </c>
      <c r="Q2543" s="144">
        <v>18</v>
      </c>
      <c r="R2543" s="385">
        <v>42788</v>
      </c>
      <c r="S2543" s="385">
        <v>43780</v>
      </c>
      <c r="T2543" s="144">
        <v>970</v>
      </c>
      <c r="U2543" s="144" t="s">
        <v>69</v>
      </c>
      <c r="V2543" s="144">
        <v>45</v>
      </c>
      <c r="W2543" s="144" t="str">
        <f t="shared" si="292"/>
        <v>Active</v>
      </c>
      <c r="X2543" s="144">
        <v>970</v>
      </c>
      <c r="Y2543" s="157" t="s">
        <v>70</v>
      </c>
      <c r="Z2543" s="386">
        <v>1</v>
      </c>
      <c r="AA2543" s="386">
        <v>0.9</v>
      </c>
      <c r="AB2543" s="387" t="s">
        <v>65</v>
      </c>
      <c r="AC2543" s="157"/>
    </row>
    <row r="2544" spans="9:29">
      <c r="I2544" s="342">
        <v>2</v>
      </c>
      <c r="J2544" s="144" t="str">
        <f t="shared" si="290"/>
        <v>SMALL</v>
      </c>
      <c r="K2544" s="144" t="str">
        <f t="shared" si="291"/>
        <v>SMALL</v>
      </c>
      <c r="L2544" s="144" t="str" cm="1">
        <f t="array" ref="L2544">_xlfn.IFS(I2544&lt;=2,"SMALL",I2544&lt;=5,"MEDIUM",I2544&gt;5,"LARGE")</f>
        <v>SMALL</v>
      </c>
      <c r="M2544" s="144" t="str">
        <f t="shared" si="288"/>
        <v>NO</v>
      </c>
      <c r="N2544" s="374">
        <v>4.1399999999999997</v>
      </c>
      <c r="O2544" s="374">
        <f t="shared" si="289"/>
        <v>4</v>
      </c>
      <c r="P2544" s="158" t="str" cm="1">
        <f t="array" ref="P2544">_xlfn.SWITCH(ROUND(N2544,0),5,"Excellent",4,"Good",3,"ok","Bad")</f>
        <v>Good</v>
      </c>
      <c r="Q2544" s="144">
        <v>7</v>
      </c>
      <c r="R2544" s="385">
        <v>42895</v>
      </c>
      <c r="S2544" s="385">
        <v>43047</v>
      </c>
      <c r="T2544" s="144">
        <v>610</v>
      </c>
      <c r="U2544" s="144" t="s">
        <v>60</v>
      </c>
      <c r="V2544" s="144">
        <v>179</v>
      </c>
      <c r="W2544" s="144" t="str">
        <f t="shared" si="292"/>
        <v>Active</v>
      </c>
      <c r="X2544" s="144">
        <v>610</v>
      </c>
      <c r="Y2544" s="157" t="s">
        <v>70</v>
      </c>
      <c r="Z2544" s="386">
        <v>1</v>
      </c>
      <c r="AA2544" s="386">
        <v>0.97</v>
      </c>
      <c r="AB2544" s="387" t="s">
        <v>65</v>
      </c>
      <c r="AC2544" s="157"/>
    </row>
    <row r="2545" spans="9:29">
      <c r="I2545" s="342">
        <v>1</v>
      </c>
      <c r="J2545" s="144" t="str">
        <f t="shared" si="290"/>
        <v>SMALL</v>
      </c>
      <c r="K2545" s="144" t="str">
        <f t="shared" si="291"/>
        <v>SMALL</v>
      </c>
      <c r="L2545" s="144" t="str" cm="1">
        <f t="array" ref="L2545">_xlfn.IFS(I2545&lt;=2,"SMALL",I2545&lt;=5,"MEDIUM",I2545&gt;5,"LARGE")</f>
        <v>SMALL</v>
      </c>
      <c r="M2545" s="144" t="str">
        <f t="shared" si="288"/>
        <v>YES</v>
      </c>
      <c r="N2545" s="374">
        <v>4.91</v>
      </c>
      <c r="O2545" s="374">
        <f t="shared" si="289"/>
        <v>5</v>
      </c>
      <c r="P2545" s="158" t="str" cm="1">
        <f t="array" ref="P2545">_xlfn.SWITCH(ROUND(N2545,0),5,"Excellent",4,"Good",3,"ok","Bad")</f>
        <v>Excellent</v>
      </c>
      <c r="Q2545" s="144">
        <v>231</v>
      </c>
      <c r="R2545" s="385">
        <v>42790</v>
      </c>
      <c r="S2545" s="385">
        <v>43898</v>
      </c>
      <c r="T2545" s="144">
        <v>449</v>
      </c>
      <c r="U2545" s="144" t="s">
        <v>60</v>
      </c>
      <c r="V2545" s="144">
        <v>18</v>
      </c>
      <c r="W2545" s="144" t="str">
        <f t="shared" si="292"/>
        <v>Active</v>
      </c>
      <c r="X2545" s="144">
        <v>449</v>
      </c>
      <c r="Y2545" s="157" t="s">
        <v>61</v>
      </c>
      <c r="Z2545" s="386">
        <v>1</v>
      </c>
      <c r="AA2545" s="386">
        <v>0.7</v>
      </c>
      <c r="AB2545" s="387" t="s">
        <v>65</v>
      </c>
      <c r="AC2545" s="157"/>
    </row>
    <row r="2546" spans="9:29">
      <c r="I2546" s="342">
        <v>2</v>
      </c>
      <c r="J2546" s="144" t="str">
        <f t="shared" si="290"/>
        <v>SMALL</v>
      </c>
      <c r="K2546" s="144" t="str">
        <f t="shared" si="291"/>
        <v>SMALL</v>
      </c>
      <c r="L2546" s="144" t="str" cm="1">
        <f t="array" ref="L2546">_xlfn.IFS(I2546&lt;=2,"SMALL",I2546&lt;=5,"MEDIUM",I2546&gt;5,"LARGE")</f>
        <v>SMALL</v>
      </c>
      <c r="M2546" s="144" t="str">
        <f t="shared" si="288"/>
        <v>NO</v>
      </c>
      <c r="N2546" s="374">
        <v>4.88</v>
      </c>
      <c r="O2546" s="374">
        <f t="shared" si="289"/>
        <v>5</v>
      </c>
      <c r="P2546" s="158" t="str" cm="1">
        <f t="array" ref="P2546">_xlfn.SWITCH(ROUND(N2546,0),5,"Excellent",4,"Good",3,"ok","Bad")</f>
        <v>Excellent</v>
      </c>
      <c r="Q2546" s="144">
        <v>8</v>
      </c>
      <c r="R2546" s="385">
        <v>42803</v>
      </c>
      <c r="S2546" s="385">
        <v>43698</v>
      </c>
      <c r="T2546" s="144">
        <v>2501</v>
      </c>
      <c r="U2546" s="144" t="s">
        <v>60</v>
      </c>
      <c r="V2546" s="144">
        <v>364</v>
      </c>
      <c r="W2546" s="144" t="str">
        <f t="shared" si="292"/>
        <v>Active</v>
      </c>
      <c r="X2546" s="144">
        <v>2501</v>
      </c>
      <c r="Y2546" s="157" t="s">
        <v>64</v>
      </c>
      <c r="Z2546" s="386">
        <v>1</v>
      </c>
      <c r="AA2546" s="386">
        <v>1</v>
      </c>
      <c r="AB2546" s="387" t="s">
        <v>65</v>
      </c>
      <c r="AC2546" s="157"/>
    </row>
    <row r="2547" spans="9:29">
      <c r="I2547" s="342">
        <v>5</v>
      </c>
      <c r="J2547" s="144" t="str">
        <f t="shared" si="290"/>
        <v>LARGE</v>
      </c>
      <c r="K2547" s="144" t="str">
        <f t="shared" si="291"/>
        <v>MEDIUM</v>
      </c>
      <c r="L2547" s="144" t="str" cm="1">
        <f t="array" ref="L2547">_xlfn.IFS(I2547&lt;=2,"SMALL",I2547&lt;=5,"MEDIUM",I2547&gt;5,"LARGE")</f>
        <v>MEDIUM</v>
      </c>
      <c r="M2547" s="144" t="str">
        <f t="shared" si="288"/>
        <v>YES</v>
      </c>
      <c r="N2547" s="374">
        <v>4.9800000000000004</v>
      </c>
      <c r="O2547" s="374">
        <f t="shared" si="289"/>
        <v>5</v>
      </c>
      <c r="P2547" s="158" t="str" cm="1">
        <f t="array" ref="P2547">_xlfn.SWITCH(ROUND(N2547,0),5,"Excellent",4,"Good",3,"ok","Bad")</f>
        <v>Excellent</v>
      </c>
      <c r="Q2547" s="144">
        <v>191</v>
      </c>
      <c r="R2547" s="385">
        <v>42785</v>
      </c>
      <c r="S2547" s="385">
        <v>44053</v>
      </c>
      <c r="T2547" s="144">
        <v>3159</v>
      </c>
      <c r="U2547" s="144" t="s">
        <v>69</v>
      </c>
      <c r="V2547" s="144">
        <v>155</v>
      </c>
      <c r="W2547" s="144" t="str">
        <f t="shared" si="292"/>
        <v>Active</v>
      </c>
      <c r="X2547" s="144">
        <v>3159</v>
      </c>
      <c r="Y2547" s="157" t="s">
        <v>70</v>
      </c>
      <c r="Z2547" s="386">
        <v>1</v>
      </c>
      <c r="AA2547" s="386">
        <v>0.5</v>
      </c>
      <c r="AB2547" s="387" t="s">
        <v>65</v>
      </c>
      <c r="AC2547" s="157"/>
    </row>
    <row r="2548" spans="9:29">
      <c r="I2548" s="342">
        <v>2</v>
      </c>
      <c r="J2548" s="144" t="str">
        <f t="shared" si="290"/>
        <v>SMALL</v>
      </c>
      <c r="K2548" s="144" t="str">
        <f t="shared" si="291"/>
        <v>SMALL</v>
      </c>
      <c r="L2548" s="144" t="str" cm="1">
        <f t="array" ref="L2548">_xlfn.IFS(I2548&lt;=2,"SMALL",I2548&lt;=5,"MEDIUM",I2548&gt;5,"LARGE")</f>
        <v>SMALL</v>
      </c>
      <c r="M2548" s="144" t="str">
        <f t="shared" si="288"/>
        <v>NO</v>
      </c>
      <c r="N2548" s="374">
        <v>4.97</v>
      </c>
      <c r="O2548" s="374">
        <f t="shared" si="289"/>
        <v>5</v>
      </c>
      <c r="P2548" s="158" t="str" cm="1">
        <f t="array" ref="P2548">_xlfn.SWITCH(ROUND(N2548,0),5,"Excellent",4,"Good",3,"ok","Bad")</f>
        <v>Excellent</v>
      </c>
      <c r="Q2548" s="144">
        <v>79</v>
      </c>
      <c r="R2548" s="385">
        <v>42835</v>
      </c>
      <c r="S2548" s="385">
        <v>43905</v>
      </c>
      <c r="T2548" s="144">
        <v>3157</v>
      </c>
      <c r="U2548" s="144" t="s">
        <v>60</v>
      </c>
      <c r="V2548" s="144">
        <v>364</v>
      </c>
      <c r="W2548" s="144" t="str">
        <f t="shared" si="292"/>
        <v>Active</v>
      </c>
      <c r="X2548" s="144">
        <v>3157</v>
      </c>
      <c r="Y2548" s="157" t="s">
        <v>61</v>
      </c>
      <c r="Z2548" s="386">
        <v>1</v>
      </c>
      <c r="AA2548" s="386">
        <v>0.79</v>
      </c>
      <c r="AB2548" s="387" t="s">
        <v>62</v>
      </c>
      <c r="AC2548" s="157"/>
    </row>
    <row r="2549" spans="9:29">
      <c r="I2549" s="342">
        <v>2</v>
      </c>
      <c r="J2549" s="144" t="str">
        <f t="shared" si="290"/>
        <v>SMALL</v>
      </c>
      <c r="K2549" s="144" t="str">
        <f t="shared" si="291"/>
        <v>SMALL</v>
      </c>
      <c r="L2549" s="144" t="str" cm="1">
        <f t="array" ref="L2549">_xlfn.IFS(I2549&lt;=2,"SMALL",I2549&lt;=5,"MEDIUM",I2549&gt;5,"LARGE")</f>
        <v>SMALL</v>
      </c>
      <c r="M2549" s="144" t="str">
        <f t="shared" si="288"/>
        <v>YES</v>
      </c>
      <c r="N2549" s="374">
        <v>4.9000000000000004</v>
      </c>
      <c r="O2549" s="374">
        <f t="shared" si="289"/>
        <v>5</v>
      </c>
      <c r="P2549" s="158" t="str" cm="1">
        <f t="array" ref="P2549">_xlfn.SWITCH(ROUND(N2549,0),5,"Excellent",4,"Good",3,"ok","Bad")</f>
        <v>Excellent</v>
      </c>
      <c r="Q2549" s="144">
        <v>103</v>
      </c>
      <c r="R2549" s="385">
        <v>42828</v>
      </c>
      <c r="S2549" s="385">
        <v>44018</v>
      </c>
      <c r="T2549" s="144">
        <v>1457</v>
      </c>
      <c r="U2549" s="144" t="s">
        <v>69</v>
      </c>
      <c r="V2549" s="144">
        <v>363</v>
      </c>
      <c r="W2549" s="144" t="str">
        <f t="shared" si="292"/>
        <v>Active</v>
      </c>
      <c r="X2549" s="144">
        <v>1457</v>
      </c>
      <c r="Y2549" s="157" t="s">
        <v>61</v>
      </c>
      <c r="Z2549" s="386">
        <v>0.75</v>
      </c>
      <c r="AA2549" s="386">
        <v>0.5</v>
      </c>
      <c r="AB2549" s="387" t="s">
        <v>65</v>
      </c>
      <c r="AC2549" s="157"/>
    </row>
    <row r="2550" spans="9:29">
      <c r="I2550" s="342">
        <v>2</v>
      </c>
      <c r="J2550" s="144" t="str">
        <f t="shared" si="290"/>
        <v>SMALL</v>
      </c>
      <c r="K2550" s="144" t="str">
        <f t="shared" si="291"/>
        <v>SMALL</v>
      </c>
      <c r="L2550" s="144" t="str" cm="1">
        <f t="array" ref="L2550">_xlfn.IFS(I2550&lt;=2,"SMALL",I2550&lt;=5,"MEDIUM",I2550&gt;5,"LARGE")</f>
        <v>SMALL</v>
      </c>
      <c r="M2550" s="144" t="str">
        <f t="shared" si="288"/>
        <v>NO</v>
      </c>
      <c r="N2550" s="374">
        <v>4.75</v>
      </c>
      <c r="O2550" s="374">
        <f t="shared" si="289"/>
        <v>5</v>
      </c>
      <c r="P2550" s="158" t="str" cm="1">
        <f t="array" ref="P2550">_xlfn.SWITCH(ROUND(N2550,0),5,"Excellent",4,"Good",3,"ok","Bad")</f>
        <v>Excellent</v>
      </c>
      <c r="Q2550" s="144">
        <v>106</v>
      </c>
      <c r="R2550" s="385">
        <v>42810</v>
      </c>
      <c r="S2550" s="385">
        <v>44042</v>
      </c>
      <c r="T2550" s="144">
        <v>2427</v>
      </c>
      <c r="U2550" s="144" t="s">
        <v>60</v>
      </c>
      <c r="V2550" s="144">
        <v>155</v>
      </c>
      <c r="W2550" s="144" t="str">
        <f t="shared" si="292"/>
        <v>Active</v>
      </c>
      <c r="X2550" s="144">
        <v>2427</v>
      </c>
      <c r="Y2550" s="157" t="s">
        <v>70</v>
      </c>
      <c r="Z2550" s="386">
        <v>1</v>
      </c>
      <c r="AA2550" s="386">
        <v>1</v>
      </c>
      <c r="AB2550" s="387" t="s">
        <v>62</v>
      </c>
      <c r="AC2550" s="157"/>
    </row>
    <row r="2551" spans="9:29">
      <c r="I2551" s="342">
        <v>2</v>
      </c>
      <c r="J2551" s="144" t="str">
        <f t="shared" si="290"/>
        <v>SMALL</v>
      </c>
      <c r="K2551" s="144" t="str">
        <f t="shared" si="291"/>
        <v>SMALL</v>
      </c>
      <c r="L2551" s="144" t="str" cm="1">
        <f t="array" ref="L2551">_xlfn.IFS(I2551&lt;=2,"SMALL",I2551&lt;=5,"MEDIUM",I2551&gt;5,"LARGE")</f>
        <v>SMALL</v>
      </c>
      <c r="M2551" s="144" t="str">
        <f t="shared" si="288"/>
        <v>NO</v>
      </c>
      <c r="N2551" s="374">
        <v>4.97</v>
      </c>
      <c r="O2551" s="374">
        <f t="shared" si="289"/>
        <v>5</v>
      </c>
      <c r="P2551" s="158" t="str" cm="1">
        <f t="array" ref="P2551">_xlfn.SWITCH(ROUND(N2551,0),5,"Excellent",4,"Good",3,"ok","Bad")</f>
        <v>Excellent</v>
      </c>
      <c r="Q2551" s="144">
        <v>36</v>
      </c>
      <c r="R2551" s="385">
        <v>42796</v>
      </c>
      <c r="S2551" s="385">
        <v>43836</v>
      </c>
      <c r="T2551" s="144">
        <v>2401</v>
      </c>
      <c r="U2551" s="144" t="s">
        <v>69</v>
      </c>
      <c r="V2551" s="144">
        <v>210</v>
      </c>
      <c r="W2551" s="144" t="str">
        <f t="shared" si="292"/>
        <v>Active</v>
      </c>
      <c r="X2551" s="144">
        <v>2401</v>
      </c>
      <c r="Y2551" s="157" t="s">
        <v>70</v>
      </c>
      <c r="Z2551" s="386">
        <v>0.98</v>
      </c>
      <c r="AA2551" s="386">
        <v>0.99</v>
      </c>
      <c r="AB2551" s="387" t="s">
        <v>62</v>
      </c>
      <c r="AC2551" s="157"/>
    </row>
    <row r="2552" spans="9:29">
      <c r="I2552" s="342">
        <v>5</v>
      </c>
      <c r="J2552" s="144" t="str">
        <f t="shared" si="290"/>
        <v>LARGE</v>
      </c>
      <c r="K2552" s="144" t="str">
        <f t="shared" si="291"/>
        <v>MEDIUM</v>
      </c>
      <c r="L2552" s="144" t="str" cm="1">
        <f t="array" ref="L2552">_xlfn.IFS(I2552&lt;=2,"SMALL",I2552&lt;=5,"MEDIUM",I2552&gt;5,"LARGE")</f>
        <v>MEDIUM</v>
      </c>
      <c r="M2552" s="144" t="str">
        <f t="shared" si="288"/>
        <v>NO</v>
      </c>
      <c r="N2552" s="374">
        <v>4.6399999999999997</v>
      </c>
      <c r="O2552" s="374">
        <f t="shared" si="289"/>
        <v>5</v>
      </c>
      <c r="P2552" s="158" t="str" cm="1">
        <f t="array" ref="P2552">_xlfn.SWITCH(ROUND(N2552,0),5,"Excellent",4,"Good",3,"ok","Bad")</f>
        <v>Excellent</v>
      </c>
      <c r="Q2552" s="144">
        <v>165</v>
      </c>
      <c r="R2552" s="385">
        <v>42806</v>
      </c>
      <c r="S2552" s="385">
        <v>43904</v>
      </c>
      <c r="T2552" s="144">
        <v>237</v>
      </c>
      <c r="U2552" s="144" t="s">
        <v>60</v>
      </c>
      <c r="V2552" s="144">
        <v>0</v>
      </c>
      <c r="W2552" s="144" t="str">
        <f t="shared" si="292"/>
        <v>Inactive</v>
      </c>
      <c r="X2552" s="144">
        <v>237</v>
      </c>
      <c r="Y2552" s="157" t="s">
        <v>64</v>
      </c>
      <c r="Z2552" s="386">
        <v>1</v>
      </c>
      <c r="AA2552" s="386">
        <v>0.86</v>
      </c>
      <c r="AB2552" s="387" t="s">
        <v>62</v>
      </c>
      <c r="AC2552" s="157"/>
    </row>
    <row r="2553" spans="9:29">
      <c r="I2553" s="342">
        <v>2</v>
      </c>
      <c r="J2553" s="144" t="str">
        <f t="shared" si="290"/>
        <v>SMALL</v>
      </c>
      <c r="K2553" s="144" t="str">
        <f t="shared" si="291"/>
        <v>SMALL</v>
      </c>
      <c r="L2553" s="144" t="str" cm="1">
        <f t="array" ref="L2553">_xlfn.IFS(I2553&lt;=2,"SMALL",I2553&lt;=5,"MEDIUM",I2553&gt;5,"LARGE")</f>
        <v>SMALL</v>
      </c>
      <c r="M2553" s="144" t="str">
        <f t="shared" si="288"/>
        <v>NO</v>
      </c>
      <c r="N2553" s="374">
        <v>4.8899999999999997</v>
      </c>
      <c r="O2553" s="374">
        <f t="shared" si="289"/>
        <v>5</v>
      </c>
      <c r="P2553" s="158" t="str" cm="1">
        <f t="array" ref="P2553">_xlfn.SWITCH(ROUND(N2553,0),5,"Excellent",4,"Good",3,"ok","Bad")</f>
        <v>Excellent</v>
      </c>
      <c r="Q2553" s="144">
        <v>65</v>
      </c>
      <c r="R2553" s="385">
        <v>42801</v>
      </c>
      <c r="S2553" s="385">
        <v>43894</v>
      </c>
      <c r="T2553" s="144">
        <v>2236</v>
      </c>
      <c r="U2553" s="144" t="s">
        <v>60</v>
      </c>
      <c r="V2553" s="144">
        <v>348</v>
      </c>
      <c r="W2553" s="144" t="str">
        <f t="shared" si="292"/>
        <v>Active</v>
      </c>
      <c r="X2553" s="144">
        <v>2236</v>
      </c>
      <c r="Y2553" s="157" t="s">
        <v>70</v>
      </c>
      <c r="Z2553" s="386">
        <v>1</v>
      </c>
      <c r="AA2553" s="386">
        <v>0.99</v>
      </c>
      <c r="AB2553" s="387" t="s">
        <v>62</v>
      </c>
      <c r="AC2553" s="157"/>
    </row>
    <row r="2554" spans="9:29">
      <c r="I2554" s="342">
        <v>4</v>
      </c>
      <c r="J2554" s="144" t="str">
        <f t="shared" si="290"/>
        <v>LARGE</v>
      </c>
      <c r="K2554" s="144" t="str">
        <f t="shared" si="291"/>
        <v>MEDIUM</v>
      </c>
      <c r="L2554" s="144" t="str" cm="1">
        <f t="array" ref="L2554">_xlfn.IFS(I2554&lt;=2,"SMALL",I2554&lt;=5,"MEDIUM",I2554&gt;5,"LARGE")</f>
        <v>MEDIUM</v>
      </c>
      <c r="M2554" s="144" t="str">
        <f t="shared" si="288"/>
        <v>NO</v>
      </c>
      <c r="N2554" s="374">
        <v>5</v>
      </c>
      <c r="O2554" s="374">
        <f t="shared" si="289"/>
        <v>5</v>
      </c>
      <c r="P2554" s="158" t="str" cm="1">
        <f t="array" ref="P2554">_xlfn.SWITCH(ROUND(N2554,0),5,"Excellent",4,"Good",3,"ok","Bad")</f>
        <v>Excellent</v>
      </c>
      <c r="Q2554" s="144">
        <v>7</v>
      </c>
      <c r="R2554" s="385">
        <v>42932</v>
      </c>
      <c r="S2554" s="385">
        <v>43821</v>
      </c>
      <c r="T2554" s="144">
        <v>1376</v>
      </c>
      <c r="U2554" s="144" t="s">
        <v>69</v>
      </c>
      <c r="V2554" s="144">
        <v>336</v>
      </c>
      <c r="W2554" s="144" t="str">
        <f t="shared" si="292"/>
        <v>Active</v>
      </c>
      <c r="X2554" s="144">
        <v>1376</v>
      </c>
      <c r="Y2554" s="157" t="s">
        <v>70</v>
      </c>
      <c r="Z2554" s="386">
        <v>0.98</v>
      </c>
      <c r="AA2554" s="386">
        <v>0.91</v>
      </c>
      <c r="AB2554" s="387" t="s">
        <v>62</v>
      </c>
      <c r="AC2554" s="157"/>
    </row>
    <row r="2555" spans="9:29">
      <c r="I2555" s="342">
        <v>6</v>
      </c>
      <c r="J2555" s="144" t="str">
        <f t="shared" si="290"/>
        <v>LARGE</v>
      </c>
      <c r="K2555" s="144" t="str">
        <f t="shared" si="291"/>
        <v>LARGE</v>
      </c>
      <c r="L2555" s="144" t="str" cm="1">
        <f t="array" ref="L2555">_xlfn.IFS(I2555&lt;=2,"SMALL",I2555&lt;=5,"MEDIUM",I2555&gt;5,"LARGE")</f>
        <v>LARGE</v>
      </c>
      <c r="M2555" s="144" t="str">
        <f t="shared" si="288"/>
        <v>NO</v>
      </c>
      <c r="N2555" s="374">
        <v>4.49</v>
      </c>
      <c r="O2555" s="374">
        <f t="shared" si="289"/>
        <v>4</v>
      </c>
      <c r="P2555" s="158" t="str" cm="1">
        <f t="array" ref="P2555">_xlfn.SWITCH(ROUND(N2555,0),5,"Excellent",4,"Good",3,"ok","Bad")</f>
        <v>Good</v>
      </c>
      <c r="Q2555" s="144">
        <v>37</v>
      </c>
      <c r="R2555" s="385">
        <v>42841</v>
      </c>
      <c r="S2555" s="385">
        <v>43767</v>
      </c>
      <c r="T2555" s="144">
        <v>3009</v>
      </c>
      <c r="U2555" s="144" t="s">
        <v>69</v>
      </c>
      <c r="V2555" s="144">
        <v>351</v>
      </c>
      <c r="W2555" s="144" t="str">
        <f t="shared" si="292"/>
        <v>Active</v>
      </c>
      <c r="X2555" s="144">
        <v>3009</v>
      </c>
      <c r="Y2555" s="157" t="s">
        <v>122</v>
      </c>
      <c r="Z2555" s="386">
        <v>0.13</v>
      </c>
      <c r="AA2555" s="386">
        <v>0.96</v>
      </c>
      <c r="AB2555" s="387" t="s">
        <v>65</v>
      </c>
      <c r="AC2555" s="157"/>
    </row>
    <row r="2556" spans="9:29">
      <c r="I2556" s="342">
        <v>3</v>
      </c>
      <c r="J2556" s="144" t="str">
        <f t="shared" si="290"/>
        <v>LARGE</v>
      </c>
      <c r="K2556" s="144" t="str">
        <f t="shared" si="291"/>
        <v>MEDIUM</v>
      </c>
      <c r="L2556" s="144" t="str" cm="1">
        <f t="array" ref="L2556">_xlfn.IFS(I2556&lt;=2,"SMALL",I2556&lt;=5,"MEDIUM",I2556&gt;5,"LARGE")</f>
        <v>MEDIUM</v>
      </c>
      <c r="M2556" s="144" t="str">
        <f t="shared" si="288"/>
        <v>NO</v>
      </c>
      <c r="N2556" s="374">
        <v>5</v>
      </c>
      <c r="O2556" s="374">
        <f t="shared" si="289"/>
        <v>5</v>
      </c>
      <c r="P2556" s="158" t="str" cm="1">
        <f t="array" ref="P2556">_xlfn.SWITCH(ROUND(N2556,0),5,"Excellent",4,"Good",3,"ok","Bad")</f>
        <v>Excellent</v>
      </c>
      <c r="Q2556" s="144">
        <v>18</v>
      </c>
      <c r="R2556" s="385">
        <v>42862</v>
      </c>
      <c r="S2556" s="385">
        <v>43832</v>
      </c>
      <c r="T2556" s="144">
        <v>394</v>
      </c>
      <c r="U2556" s="144" t="s">
        <v>60</v>
      </c>
      <c r="V2556" s="144">
        <v>358</v>
      </c>
      <c r="W2556" s="144" t="str">
        <f t="shared" si="292"/>
        <v>Active</v>
      </c>
      <c r="X2556" s="144">
        <v>394</v>
      </c>
      <c r="Y2556" s="157" t="s">
        <v>61</v>
      </c>
      <c r="Z2556" s="386">
        <v>1</v>
      </c>
      <c r="AA2556" s="386">
        <v>0.5</v>
      </c>
      <c r="AB2556" s="387" t="s">
        <v>62</v>
      </c>
      <c r="AC2556" s="157"/>
    </row>
    <row r="2557" spans="9:29">
      <c r="I2557" s="342">
        <v>3</v>
      </c>
      <c r="J2557" s="144" t="str">
        <f t="shared" si="290"/>
        <v>LARGE</v>
      </c>
      <c r="K2557" s="144" t="str">
        <f t="shared" si="291"/>
        <v>MEDIUM</v>
      </c>
      <c r="L2557" s="144" t="str" cm="1">
        <f t="array" ref="L2557">_xlfn.IFS(I2557&lt;=2,"SMALL",I2557&lt;=5,"MEDIUM",I2557&gt;5,"LARGE")</f>
        <v>MEDIUM</v>
      </c>
      <c r="M2557" s="144" t="str">
        <f t="shared" si="288"/>
        <v>NO</v>
      </c>
      <c r="N2557" s="374">
        <v>4.92</v>
      </c>
      <c r="O2557" s="374">
        <f t="shared" si="289"/>
        <v>5</v>
      </c>
      <c r="P2557" s="158" t="str" cm="1">
        <f t="array" ref="P2557">_xlfn.SWITCH(ROUND(N2557,0),5,"Excellent",4,"Good",3,"ok","Bad")</f>
        <v>Excellent</v>
      </c>
      <c r="Q2557" s="144">
        <v>13</v>
      </c>
      <c r="R2557" s="385">
        <v>43021</v>
      </c>
      <c r="S2557" s="385">
        <v>43376</v>
      </c>
      <c r="T2557" s="144">
        <v>394</v>
      </c>
      <c r="U2557" s="144" t="s">
        <v>60</v>
      </c>
      <c r="V2557" s="144">
        <v>363</v>
      </c>
      <c r="W2557" s="144" t="str">
        <f t="shared" si="292"/>
        <v>Active</v>
      </c>
      <c r="X2557" s="144">
        <v>394</v>
      </c>
      <c r="Y2557" s="157" t="s">
        <v>70</v>
      </c>
      <c r="Z2557" s="386">
        <v>0.8</v>
      </c>
      <c r="AA2557" s="386">
        <v>0.93</v>
      </c>
      <c r="AB2557" s="387" t="s">
        <v>62</v>
      </c>
      <c r="AC2557" s="157"/>
    </row>
    <row r="2558" spans="9:29">
      <c r="I2558" s="342">
        <v>3</v>
      </c>
      <c r="J2558" s="144" t="str">
        <f t="shared" si="290"/>
        <v>LARGE</v>
      </c>
      <c r="K2558" s="144" t="str">
        <f t="shared" si="291"/>
        <v>MEDIUM</v>
      </c>
      <c r="L2558" s="144" t="str" cm="1">
        <f t="array" ref="L2558">_xlfn.IFS(I2558&lt;=2,"SMALL",I2558&lt;=5,"MEDIUM",I2558&gt;5,"LARGE")</f>
        <v>MEDIUM</v>
      </c>
      <c r="M2558" s="144" t="str">
        <f t="shared" si="288"/>
        <v>NO</v>
      </c>
      <c r="N2558" s="374">
        <v>5</v>
      </c>
      <c r="O2558" s="374">
        <f t="shared" si="289"/>
        <v>5</v>
      </c>
      <c r="P2558" s="158" t="str" cm="1">
        <f t="array" ref="P2558">_xlfn.SWITCH(ROUND(N2558,0),5,"Excellent",4,"Good",3,"ok","Bad")</f>
        <v>Excellent</v>
      </c>
      <c r="Q2558" s="144">
        <v>35</v>
      </c>
      <c r="R2558" s="385">
        <v>42873</v>
      </c>
      <c r="S2558" s="385">
        <v>43835</v>
      </c>
      <c r="T2558" s="144">
        <v>394</v>
      </c>
      <c r="U2558" s="144" t="s">
        <v>60</v>
      </c>
      <c r="V2558" s="144">
        <v>269</v>
      </c>
      <c r="W2558" s="144" t="str">
        <f t="shared" si="292"/>
        <v>Active</v>
      </c>
      <c r="X2558" s="144">
        <v>394</v>
      </c>
      <c r="Y2558" s="157" t="s">
        <v>70</v>
      </c>
      <c r="Z2558" s="386">
        <v>1</v>
      </c>
      <c r="AA2558" s="386">
        <v>0.99</v>
      </c>
      <c r="AB2558" s="387" t="s">
        <v>65</v>
      </c>
      <c r="AC2558" s="157"/>
    </row>
    <row r="2559" spans="9:29">
      <c r="I2559" s="342">
        <v>2</v>
      </c>
      <c r="J2559" s="144" t="str">
        <f t="shared" si="290"/>
        <v>SMALL</v>
      </c>
      <c r="K2559" s="144" t="str">
        <f t="shared" si="291"/>
        <v>SMALL</v>
      </c>
      <c r="L2559" s="144" t="str" cm="1">
        <f t="array" ref="L2559">_xlfn.IFS(I2559&lt;=2,"SMALL",I2559&lt;=5,"MEDIUM",I2559&gt;5,"LARGE")</f>
        <v>SMALL</v>
      </c>
      <c r="M2559" s="144" t="str">
        <f t="shared" si="288"/>
        <v>YES</v>
      </c>
      <c r="N2559" s="374">
        <v>4.97</v>
      </c>
      <c r="O2559" s="374">
        <f t="shared" si="289"/>
        <v>5</v>
      </c>
      <c r="P2559" s="158" t="str" cm="1">
        <f t="array" ref="P2559">_xlfn.SWITCH(ROUND(N2559,0),5,"Excellent",4,"Good",3,"ok","Bad")</f>
        <v>Excellent</v>
      </c>
      <c r="Q2559" s="144">
        <v>196</v>
      </c>
      <c r="R2559" s="385">
        <v>42803</v>
      </c>
      <c r="S2559" s="385">
        <v>43876</v>
      </c>
      <c r="T2559" s="144">
        <v>3166</v>
      </c>
      <c r="U2559" s="144" t="s">
        <v>69</v>
      </c>
      <c r="V2559" s="144">
        <v>289</v>
      </c>
      <c r="W2559" s="144" t="str">
        <f t="shared" si="292"/>
        <v>Active</v>
      </c>
      <c r="X2559" s="144">
        <v>3166</v>
      </c>
      <c r="Y2559" s="157" t="s">
        <v>70</v>
      </c>
      <c r="Z2559" s="386">
        <v>1</v>
      </c>
      <c r="AA2559" s="386">
        <v>0.97</v>
      </c>
      <c r="AB2559" s="387" t="s">
        <v>62</v>
      </c>
      <c r="AC2559" s="157"/>
    </row>
    <row r="2560" spans="9:29">
      <c r="I2560" s="342">
        <v>3</v>
      </c>
      <c r="J2560" s="144" t="str">
        <f t="shared" si="290"/>
        <v>LARGE</v>
      </c>
      <c r="K2560" s="144" t="str">
        <f t="shared" si="291"/>
        <v>MEDIUM</v>
      </c>
      <c r="L2560" s="144" t="str" cm="1">
        <f t="array" ref="L2560">_xlfn.IFS(I2560&lt;=2,"SMALL",I2560&lt;=5,"MEDIUM",I2560&gt;5,"LARGE")</f>
        <v>MEDIUM</v>
      </c>
      <c r="M2560" s="144" t="str">
        <f t="shared" si="288"/>
        <v>NO</v>
      </c>
      <c r="N2560" s="374">
        <v>5</v>
      </c>
      <c r="O2560" s="374">
        <f t="shared" si="289"/>
        <v>5</v>
      </c>
      <c r="P2560" s="158" t="str" cm="1">
        <f t="array" ref="P2560">_xlfn.SWITCH(ROUND(N2560,0),5,"Excellent",4,"Good",3,"ok","Bad")</f>
        <v>Excellent</v>
      </c>
      <c r="Q2560" s="144">
        <v>6</v>
      </c>
      <c r="R2560" s="385">
        <v>42906</v>
      </c>
      <c r="S2560" s="385">
        <v>43921</v>
      </c>
      <c r="T2560" s="144">
        <v>1676</v>
      </c>
      <c r="U2560" s="144" t="s">
        <v>69</v>
      </c>
      <c r="V2560" s="144">
        <v>365</v>
      </c>
      <c r="W2560" s="144" t="str">
        <f t="shared" si="292"/>
        <v>Active</v>
      </c>
      <c r="X2560" s="144">
        <v>1676</v>
      </c>
      <c r="Y2560" s="157" t="s">
        <v>70</v>
      </c>
      <c r="Z2560" s="386">
        <v>1</v>
      </c>
      <c r="AA2560" s="386">
        <v>0.79</v>
      </c>
      <c r="AB2560" s="387" t="s">
        <v>65</v>
      </c>
      <c r="AC2560" s="157"/>
    </row>
    <row r="2561" spans="9:29">
      <c r="I2561" s="342">
        <v>2</v>
      </c>
      <c r="J2561" s="144" t="str">
        <f t="shared" si="290"/>
        <v>SMALL</v>
      </c>
      <c r="K2561" s="144" t="str">
        <f t="shared" si="291"/>
        <v>SMALL</v>
      </c>
      <c r="L2561" s="144" t="str" cm="1">
        <f t="array" ref="L2561">_xlfn.IFS(I2561&lt;=2,"SMALL",I2561&lt;=5,"MEDIUM",I2561&gt;5,"LARGE")</f>
        <v>SMALL</v>
      </c>
      <c r="M2561" s="144" t="str">
        <f t="shared" si="288"/>
        <v>NO</v>
      </c>
      <c r="N2561" s="374">
        <v>4.83</v>
      </c>
      <c r="O2561" s="374">
        <f t="shared" si="289"/>
        <v>5</v>
      </c>
      <c r="P2561" s="158" t="str" cm="1">
        <f t="array" ref="P2561">_xlfn.SWITCH(ROUND(N2561,0),5,"Excellent",4,"Good",3,"ok","Bad")</f>
        <v>Excellent</v>
      </c>
      <c r="Q2561" s="144">
        <v>6</v>
      </c>
      <c r="R2561" s="385">
        <v>42914</v>
      </c>
      <c r="S2561" s="385">
        <v>43907</v>
      </c>
      <c r="T2561" s="144">
        <v>3167</v>
      </c>
      <c r="U2561" s="144" t="s">
        <v>69</v>
      </c>
      <c r="V2561" s="144">
        <v>363</v>
      </c>
      <c r="W2561" s="144" t="str">
        <f t="shared" si="292"/>
        <v>Active</v>
      </c>
      <c r="X2561" s="144">
        <v>3167</v>
      </c>
      <c r="Y2561" s="157" t="s">
        <v>61</v>
      </c>
      <c r="Z2561" s="386">
        <v>1</v>
      </c>
      <c r="AA2561" s="386">
        <v>0.95</v>
      </c>
      <c r="AB2561" s="387" t="s">
        <v>62</v>
      </c>
      <c r="AC2561" s="157"/>
    </row>
    <row r="2562" spans="9:29">
      <c r="I2562" s="342">
        <v>1</v>
      </c>
      <c r="J2562" s="144" t="str">
        <f t="shared" si="290"/>
        <v>SMALL</v>
      </c>
      <c r="K2562" s="144" t="str">
        <f t="shared" si="291"/>
        <v>SMALL</v>
      </c>
      <c r="L2562" s="144" t="str" cm="1">
        <f t="array" ref="L2562">_xlfn.IFS(I2562&lt;=2,"SMALL",I2562&lt;=5,"MEDIUM",I2562&gt;5,"LARGE")</f>
        <v>SMALL</v>
      </c>
      <c r="M2562" s="144" t="str">
        <f t="shared" si="288"/>
        <v>NO</v>
      </c>
      <c r="N2562" s="374">
        <v>4.78</v>
      </c>
      <c r="O2562" s="374">
        <f t="shared" si="289"/>
        <v>5</v>
      </c>
      <c r="P2562" s="158" t="str" cm="1">
        <f t="array" ref="P2562">_xlfn.SWITCH(ROUND(N2562,0),5,"Excellent",4,"Good",3,"ok","Bad")</f>
        <v>Excellent</v>
      </c>
      <c r="Q2562" s="144">
        <v>27</v>
      </c>
      <c r="R2562" s="385">
        <v>42795</v>
      </c>
      <c r="S2562" s="385">
        <v>42886</v>
      </c>
      <c r="T2562" s="144">
        <v>2991</v>
      </c>
      <c r="U2562" s="144" t="s">
        <v>60</v>
      </c>
      <c r="V2562" s="144">
        <v>365</v>
      </c>
      <c r="W2562" s="144" t="str">
        <f t="shared" si="292"/>
        <v>Active</v>
      </c>
      <c r="X2562" s="144">
        <v>2991</v>
      </c>
      <c r="Y2562" s="157" t="s">
        <v>70</v>
      </c>
      <c r="Z2562" s="386">
        <v>1</v>
      </c>
      <c r="AA2562" s="386">
        <v>1</v>
      </c>
      <c r="AB2562" s="387" t="s">
        <v>65</v>
      </c>
      <c r="AC2562" s="157"/>
    </row>
    <row r="2563" spans="9:29">
      <c r="I2563" s="342">
        <v>2</v>
      </c>
      <c r="J2563" s="144" t="str">
        <f t="shared" si="290"/>
        <v>SMALL</v>
      </c>
      <c r="K2563" s="144" t="str">
        <f t="shared" si="291"/>
        <v>SMALL</v>
      </c>
      <c r="L2563" s="144" t="str" cm="1">
        <f t="array" ref="L2563">_xlfn.IFS(I2563&lt;=2,"SMALL",I2563&lt;=5,"MEDIUM",I2563&gt;5,"LARGE")</f>
        <v>SMALL</v>
      </c>
      <c r="M2563" s="144" t="str">
        <f t="shared" si="288"/>
        <v>NO</v>
      </c>
      <c r="N2563" s="374">
        <v>4.71</v>
      </c>
      <c r="O2563" s="374">
        <f t="shared" si="289"/>
        <v>5</v>
      </c>
      <c r="P2563" s="158" t="str" cm="1">
        <f t="array" ref="P2563">_xlfn.SWITCH(ROUND(N2563,0),5,"Excellent",4,"Good",3,"ok","Bad")</f>
        <v>Excellent</v>
      </c>
      <c r="Q2563" s="144">
        <v>14</v>
      </c>
      <c r="R2563" s="385">
        <v>42810</v>
      </c>
      <c r="S2563" s="385">
        <v>43890</v>
      </c>
      <c r="T2563" s="144">
        <v>566</v>
      </c>
      <c r="U2563" s="144" t="s">
        <v>60</v>
      </c>
      <c r="V2563" s="144">
        <v>1</v>
      </c>
      <c r="W2563" s="144" t="str">
        <f t="shared" si="292"/>
        <v>Active</v>
      </c>
      <c r="X2563" s="144">
        <v>566</v>
      </c>
      <c r="Y2563" s="157" t="s">
        <v>64</v>
      </c>
      <c r="Z2563" s="386">
        <v>1</v>
      </c>
      <c r="AA2563" s="386">
        <v>0.95</v>
      </c>
      <c r="AB2563" s="387" t="s">
        <v>62</v>
      </c>
      <c r="AC2563" s="157"/>
    </row>
    <row r="2564" spans="9:29">
      <c r="I2564" s="342">
        <v>2</v>
      </c>
      <c r="J2564" s="144" t="str">
        <f t="shared" si="290"/>
        <v>SMALL</v>
      </c>
      <c r="K2564" s="144" t="str">
        <f t="shared" si="291"/>
        <v>SMALL</v>
      </c>
      <c r="L2564" s="144" t="str" cm="1">
        <f t="array" ref="L2564">_xlfn.IFS(I2564&lt;=2,"SMALL",I2564&lt;=5,"MEDIUM",I2564&gt;5,"LARGE")</f>
        <v>SMALL</v>
      </c>
      <c r="M2564" s="144" t="str">
        <f t="shared" si="288"/>
        <v>NO</v>
      </c>
      <c r="N2564" s="374">
        <v>5</v>
      </c>
      <c r="O2564" s="374">
        <f t="shared" si="289"/>
        <v>5</v>
      </c>
      <c r="P2564" s="158" t="str" cm="1">
        <f t="array" ref="P2564">_xlfn.SWITCH(ROUND(N2564,0),5,"Excellent",4,"Good",3,"ok","Bad")</f>
        <v>Excellent</v>
      </c>
      <c r="Q2564" s="144">
        <v>20</v>
      </c>
      <c r="R2564" s="385">
        <v>43226</v>
      </c>
      <c r="S2564" s="385">
        <v>43817</v>
      </c>
      <c r="T2564" s="144">
        <v>3168</v>
      </c>
      <c r="U2564" s="144" t="s">
        <v>60</v>
      </c>
      <c r="V2564" s="144">
        <v>74</v>
      </c>
      <c r="W2564" s="144" t="str">
        <f t="shared" si="292"/>
        <v>Active</v>
      </c>
      <c r="X2564" s="144">
        <v>3168</v>
      </c>
      <c r="Y2564" s="157" t="s">
        <v>61</v>
      </c>
      <c r="Z2564" s="386">
        <v>1</v>
      </c>
      <c r="AA2564" s="386">
        <v>0.88</v>
      </c>
      <c r="AB2564" s="387" t="s">
        <v>62</v>
      </c>
      <c r="AC2564" s="157"/>
    </row>
    <row r="2565" spans="9:29">
      <c r="I2565" s="342">
        <v>7</v>
      </c>
      <c r="J2565" s="144" t="str">
        <f t="shared" si="290"/>
        <v>LARGE</v>
      </c>
      <c r="K2565" s="144" t="str">
        <f t="shared" si="291"/>
        <v>LARGE</v>
      </c>
      <c r="L2565" s="144" t="str" cm="1">
        <f t="array" ref="L2565">_xlfn.IFS(I2565&lt;=2,"SMALL",I2565&lt;=5,"MEDIUM",I2565&gt;5,"LARGE")</f>
        <v>LARGE</v>
      </c>
      <c r="M2565" s="144" t="str">
        <f t="shared" ref="M2565:M2628" si="293">IF(AND(N2565&gt;=4.8,Q2565&gt;100),"YES","NO")</f>
        <v>NO</v>
      </c>
      <c r="N2565" s="374">
        <v>4.7699999999999996</v>
      </c>
      <c r="O2565" s="374">
        <f t="shared" ref="O2565:O2628" si="294">ROUND(N2565,0)</f>
        <v>5</v>
      </c>
      <c r="P2565" s="158" t="str" cm="1">
        <f t="array" ref="P2565">_xlfn.SWITCH(ROUND(N2565,0),5,"Excellent",4,"Good",3,"ok","Bad")</f>
        <v>Excellent</v>
      </c>
      <c r="Q2565" s="144">
        <v>188</v>
      </c>
      <c r="R2565" s="385">
        <v>42798</v>
      </c>
      <c r="S2565" s="385">
        <v>44038</v>
      </c>
      <c r="T2565" s="144">
        <v>3159</v>
      </c>
      <c r="U2565" s="144" t="s">
        <v>69</v>
      </c>
      <c r="V2565" s="144">
        <v>158</v>
      </c>
      <c r="W2565" s="144" t="str">
        <f t="shared" si="292"/>
        <v>Active</v>
      </c>
      <c r="X2565" s="144">
        <v>3159</v>
      </c>
      <c r="Y2565" s="157" t="s">
        <v>122</v>
      </c>
      <c r="Z2565" s="386">
        <v>0.33</v>
      </c>
      <c r="AA2565" s="386">
        <v>0.65</v>
      </c>
      <c r="AB2565" s="387" t="s">
        <v>65</v>
      </c>
      <c r="AC2565" s="157"/>
    </row>
    <row r="2566" spans="9:29">
      <c r="I2566" s="342">
        <v>2</v>
      </c>
      <c r="J2566" s="144" t="str">
        <f t="shared" ref="J2566:J2629" si="295">IF(I2566&lt;=2,"SMALL","LARGE")</f>
        <v>SMALL</v>
      </c>
      <c r="K2566" s="144" t="str">
        <f t="shared" ref="K2566:K2629" si="296">IF(I2566&lt;=2,"SMALL",IF(I2566&lt;=5,"MEDIUM","LARGE"))</f>
        <v>SMALL</v>
      </c>
      <c r="L2566" s="144" t="str" cm="1">
        <f t="array" ref="L2566">_xlfn.IFS(I2566&lt;=2,"SMALL",I2566&lt;=5,"MEDIUM",I2566&gt;5,"LARGE")</f>
        <v>SMALL</v>
      </c>
      <c r="M2566" s="144" t="str">
        <f t="shared" si="293"/>
        <v>NO</v>
      </c>
      <c r="N2566" s="374">
        <v>4.66</v>
      </c>
      <c r="O2566" s="374">
        <f t="shared" si="294"/>
        <v>5</v>
      </c>
      <c r="P2566" s="158" t="str" cm="1">
        <f t="array" ref="P2566">_xlfn.SWITCH(ROUND(N2566,0),5,"Excellent",4,"Good",3,"ok","Bad")</f>
        <v>Excellent</v>
      </c>
      <c r="Q2566" s="144">
        <v>176</v>
      </c>
      <c r="R2566" s="385">
        <v>42798</v>
      </c>
      <c r="S2566" s="385">
        <v>43869</v>
      </c>
      <c r="T2566" s="144">
        <v>1565</v>
      </c>
      <c r="U2566" s="144" t="s">
        <v>60</v>
      </c>
      <c r="V2566" s="144">
        <v>354</v>
      </c>
      <c r="W2566" s="144" t="str">
        <f t="shared" ref="W2566:W2629" si="297">IF(NOT(V2566=0),"Active","Inactive")</f>
        <v>Active</v>
      </c>
      <c r="X2566" s="144">
        <v>1565</v>
      </c>
      <c r="Y2566" s="157" t="s">
        <v>70</v>
      </c>
      <c r="Z2566" s="386">
        <v>1</v>
      </c>
      <c r="AA2566" s="386">
        <v>0.93</v>
      </c>
      <c r="AB2566" s="387" t="s">
        <v>62</v>
      </c>
      <c r="AC2566" s="157"/>
    </row>
    <row r="2567" spans="9:29">
      <c r="I2567" s="342">
        <v>4</v>
      </c>
      <c r="J2567" s="144" t="str">
        <f t="shared" si="295"/>
        <v>LARGE</v>
      </c>
      <c r="K2567" s="144" t="str">
        <f t="shared" si="296"/>
        <v>MEDIUM</v>
      </c>
      <c r="L2567" s="144" t="str" cm="1">
        <f t="array" ref="L2567">_xlfn.IFS(I2567&lt;=2,"SMALL",I2567&lt;=5,"MEDIUM",I2567&gt;5,"LARGE")</f>
        <v>MEDIUM</v>
      </c>
      <c r="M2567" s="144" t="str">
        <f t="shared" si="293"/>
        <v>YES</v>
      </c>
      <c r="N2567" s="374">
        <v>4.91</v>
      </c>
      <c r="O2567" s="374">
        <f t="shared" si="294"/>
        <v>5</v>
      </c>
      <c r="P2567" s="158" t="str" cm="1">
        <f t="array" ref="P2567">_xlfn.SWITCH(ROUND(N2567,0),5,"Excellent",4,"Good",3,"ok","Bad")</f>
        <v>Excellent</v>
      </c>
      <c r="Q2567" s="144">
        <v>150</v>
      </c>
      <c r="R2567" s="385">
        <v>42845</v>
      </c>
      <c r="S2567" s="385">
        <v>44051</v>
      </c>
      <c r="T2567" s="144">
        <v>1314</v>
      </c>
      <c r="U2567" s="144" t="s">
        <v>69</v>
      </c>
      <c r="V2567" s="144">
        <v>9</v>
      </c>
      <c r="W2567" s="144" t="str">
        <f t="shared" si="297"/>
        <v>Active</v>
      </c>
      <c r="X2567" s="144">
        <v>1314</v>
      </c>
      <c r="Y2567" s="157" t="s">
        <v>122</v>
      </c>
      <c r="Z2567" s="386">
        <v>0</v>
      </c>
      <c r="AA2567" s="386">
        <v>0.4</v>
      </c>
      <c r="AB2567" s="387" t="s">
        <v>65</v>
      </c>
      <c r="AC2567" s="157"/>
    </row>
    <row r="2568" spans="9:29">
      <c r="I2568" s="342">
        <v>4</v>
      </c>
      <c r="J2568" s="144" t="str">
        <f t="shared" si="295"/>
        <v>LARGE</v>
      </c>
      <c r="K2568" s="144" t="str">
        <f t="shared" si="296"/>
        <v>MEDIUM</v>
      </c>
      <c r="L2568" s="144" t="str" cm="1">
        <f t="array" ref="L2568">_xlfn.IFS(I2568&lt;=2,"SMALL",I2568&lt;=5,"MEDIUM",I2568&gt;5,"LARGE")</f>
        <v>MEDIUM</v>
      </c>
      <c r="M2568" s="144" t="str">
        <f t="shared" si="293"/>
        <v>NO</v>
      </c>
      <c r="N2568" s="374">
        <v>4.82</v>
      </c>
      <c r="O2568" s="374">
        <f t="shared" si="294"/>
        <v>5</v>
      </c>
      <c r="P2568" s="158" t="str" cm="1">
        <f t="array" ref="P2568">_xlfn.SWITCH(ROUND(N2568,0),5,"Excellent",4,"Good",3,"ok","Bad")</f>
        <v>Excellent</v>
      </c>
      <c r="Q2568" s="144">
        <v>22</v>
      </c>
      <c r="R2568" s="385">
        <v>43764</v>
      </c>
      <c r="S2568" s="385">
        <v>44022</v>
      </c>
      <c r="T2568" s="144">
        <v>2759</v>
      </c>
      <c r="U2568" s="144" t="s">
        <v>69</v>
      </c>
      <c r="V2568" s="144">
        <v>227</v>
      </c>
      <c r="W2568" s="144" t="str">
        <f t="shared" si="297"/>
        <v>Active</v>
      </c>
      <c r="X2568" s="144">
        <v>2759</v>
      </c>
      <c r="Y2568" s="157" t="s">
        <v>70</v>
      </c>
      <c r="Z2568" s="386">
        <v>0.84</v>
      </c>
      <c r="AA2568" s="386">
        <v>0.97</v>
      </c>
      <c r="AB2568" s="387" t="s">
        <v>65</v>
      </c>
      <c r="AC2568" s="157"/>
    </row>
    <row r="2569" spans="9:29">
      <c r="I2569" s="342">
        <v>6</v>
      </c>
      <c r="J2569" s="144" t="str">
        <f t="shared" si="295"/>
        <v>LARGE</v>
      </c>
      <c r="K2569" s="144" t="str">
        <f t="shared" si="296"/>
        <v>LARGE</v>
      </c>
      <c r="L2569" s="144" t="str" cm="1">
        <f t="array" ref="L2569">_xlfn.IFS(I2569&lt;=2,"SMALL",I2569&lt;=5,"MEDIUM",I2569&gt;5,"LARGE")</f>
        <v>LARGE</v>
      </c>
      <c r="M2569" s="144" t="str">
        <f t="shared" si="293"/>
        <v>NO</v>
      </c>
      <c r="N2569" s="374">
        <v>4</v>
      </c>
      <c r="O2569" s="374">
        <f t="shared" si="294"/>
        <v>4</v>
      </c>
      <c r="P2569" s="158" t="str" cm="1">
        <f t="array" ref="P2569">_xlfn.SWITCH(ROUND(N2569,0),5,"Excellent",4,"Good",3,"ok","Bad")</f>
        <v>Good</v>
      </c>
      <c r="Q2569" s="144">
        <v>9</v>
      </c>
      <c r="R2569" s="385">
        <v>42886</v>
      </c>
      <c r="S2569" s="385">
        <v>43897</v>
      </c>
      <c r="T2569" s="144">
        <v>1780</v>
      </c>
      <c r="U2569" s="144" t="s">
        <v>69</v>
      </c>
      <c r="V2569" s="144">
        <v>365</v>
      </c>
      <c r="W2569" s="144" t="str">
        <f t="shared" si="297"/>
        <v>Active</v>
      </c>
      <c r="X2569" s="144">
        <v>1780</v>
      </c>
      <c r="Y2569" s="157" t="s">
        <v>61</v>
      </c>
      <c r="Z2569" s="386">
        <v>0.9</v>
      </c>
      <c r="AA2569" s="386">
        <v>0.98</v>
      </c>
      <c r="AB2569" s="387" t="s">
        <v>65</v>
      </c>
      <c r="AC2569" s="157"/>
    </row>
    <row r="2570" spans="9:29">
      <c r="I2570" s="342">
        <v>6</v>
      </c>
      <c r="J2570" s="144" t="str">
        <f t="shared" si="295"/>
        <v>LARGE</v>
      </c>
      <c r="K2570" s="144" t="str">
        <f t="shared" si="296"/>
        <v>LARGE</v>
      </c>
      <c r="L2570" s="144" t="str" cm="1">
        <f t="array" ref="L2570">_xlfn.IFS(I2570&lt;=2,"SMALL",I2570&lt;=5,"MEDIUM",I2570&gt;5,"LARGE")</f>
        <v>LARGE</v>
      </c>
      <c r="M2570" s="144" t="str">
        <f t="shared" si="293"/>
        <v>NO</v>
      </c>
      <c r="N2570" s="374">
        <v>4.17</v>
      </c>
      <c r="O2570" s="374">
        <f t="shared" si="294"/>
        <v>4</v>
      </c>
      <c r="P2570" s="158" t="str" cm="1">
        <f t="array" ref="P2570">_xlfn.SWITCH(ROUND(N2570,0),5,"Excellent",4,"Good",3,"ok","Bad")</f>
        <v>Good</v>
      </c>
      <c r="Q2570" s="144">
        <v>6</v>
      </c>
      <c r="R2570" s="385">
        <v>42873</v>
      </c>
      <c r="S2570" s="385">
        <v>43961</v>
      </c>
      <c r="T2570" s="144">
        <v>1780</v>
      </c>
      <c r="U2570" s="144" t="s">
        <v>69</v>
      </c>
      <c r="V2570" s="144">
        <v>364</v>
      </c>
      <c r="W2570" s="144" t="str">
        <f t="shared" si="297"/>
        <v>Active</v>
      </c>
      <c r="X2570" s="144">
        <v>1780</v>
      </c>
      <c r="Y2570" s="157" t="s">
        <v>70</v>
      </c>
      <c r="Z2570" s="386">
        <v>1</v>
      </c>
      <c r="AA2570" s="386">
        <v>0.98</v>
      </c>
      <c r="AB2570" s="387" t="s">
        <v>62</v>
      </c>
      <c r="AC2570" s="157"/>
    </row>
    <row r="2571" spans="9:29">
      <c r="I2571" s="342">
        <v>2</v>
      </c>
      <c r="J2571" s="144" t="str">
        <f t="shared" si="295"/>
        <v>SMALL</v>
      </c>
      <c r="K2571" s="144" t="str">
        <f t="shared" si="296"/>
        <v>SMALL</v>
      </c>
      <c r="L2571" s="144" t="str" cm="1">
        <f t="array" ref="L2571">_xlfn.IFS(I2571&lt;=2,"SMALL",I2571&lt;=5,"MEDIUM",I2571&gt;5,"LARGE")</f>
        <v>SMALL</v>
      </c>
      <c r="M2571" s="144" t="str">
        <f t="shared" si="293"/>
        <v>NO</v>
      </c>
      <c r="N2571" s="374">
        <v>4.92</v>
      </c>
      <c r="O2571" s="374">
        <f t="shared" si="294"/>
        <v>5</v>
      </c>
      <c r="P2571" s="158" t="str" cm="1">
        <f t="array" ref="P2571">_xlfn.SWITCH(ROUND(N2571,0),5,"Excellent",4,"Good",3,"ok","Bad")</f>
        <v>Excellent</v>
      </c>
      <c r="Q2571" s="144">
        <v>24</v>
      </c>
      <c r="R2571" s="385">
        <v>42813</v>
      </c>
      <c r="S2571" s="385">
        <v>43915</v>
      </c>
      <c r="T2571" s="144">
        <v>2663</v>
      </c>
      <c r="U2571" s="144" t="s">
        <v>69</v>
      </c>
      <c r="V2571" s="144">
        <v>6</v>
      </c>
      <c r="W2571" s="144" t="str">
        <f t="shared" si="297"/>
        <v>Active</v>
      </c>
      <c r="X2571" s="144">
        <v>2663</v>
      </c>
      <c r="Y2571" s="157" t="s">
        <v>122</v>
      </c>
      <c r="Z2571" s="386">
        <v>0</v>
      </c>
      <c r="AA2571" s="386">
        <v>0</v>
      </c>
      <c r="AB2571" s="387" t="s">
        <v>65</v>
      </c>
      <c r="AC2571" s="157"/>
    </row>
    <row r="2572" spans="9:29">
      <c r="I2572" s="342">
        <v>6</v>
      </c>
      <c r="J2572" s="144" t="str">
        <f t="shared" si="295"/>
        <v>LARGE</v>
      </c>
      <c r="K2572" s="144" t="str">
        <f t="shared" si="296"/>
        <v>LARGE</v>
      </c>
      <c r="L2572" s="144" t="str" cm="1">
        <f t="array" ref="L2572">_xlfn.IFS(I2572&lt;=2,"SMALL",I2572&lt;=5,"MEDIUM",I2572&gt;5,"LARGE")</f>
        <v>LARGE</v>
      </c>
      <c r="M2572" s="144" t="str">
        <f t="shared" si="293"/>
        <v>NO</v>
      </c>
      <c r="N2572" s="374">
        <v>4.7300000000000004</v>
      </c>
      <c r="O2572" s="374">
        <f t="shared" si="294"/>
        <v>5</v>
      </c>
      <c r="P2572" s="158" t="str" cm="1">
        <f t="array" ref="P2572">_xlfn.SWITCH(ROUND(N2572,0),5,"Excellent",4,"Good",3,"ok","Bad")</f>
        <v>Excellent</v>
      </c>
      <c r="Q2572" s="144">
        <v>103</v>
      </c>
      <c r="R2572" s="385">
        <v>42806</v>
      </c>
      <c r="S2572" s="385">
        <v>44040</v>
      </c>
      <c r="T2572" s="144">
        <v>3144</v>
      </c>
      <c r="U2572" s="144" t="s">
        <v>69</v>
      </c>
      <c r="V2572" s="144">
        <v>324</v>
      </c>
      <c r="W2572" s="144" t="str">
        <f t="shared" si="297"/>
        <v>Active</v>
      </c>
      <c r="X2572" s="144">
        <v>3144</v>
      </c>
      <c r="Y2572" s="157" t="s">
        <v>70</v>
      </c>
      <c r="Z2572" s="386">
        <v>1</v>
      </c>
      <c r="AA2572" s="386">
        <v>0.97</v>
      </c>
      <c r="AB2572" s="387" t="s">
        <v>62</v>
      </c>
      <c r="AC2572" s="157"/>
    </row>
    <row r="2573" spans="9:29">
      <c r="I2573" s="342">
        <v>6</v>
      </c>
      <c r="J2573" s="144" t="str">
        <f t="shared" si="295"/>
        <v>LARGE</v>
      </c>
      <c r="K2573" s="144" t="str">
        <f t="shared" si="296"/>
        <v>LARGE</v>
      </c>
      <c r="L2573" s="144" t="str" cm="1">
        <f t="array" ref="L2573">_xlfn.IFS(I2573&lt;=2,"SMALL",I2573&lt;=5,"MEDIUM",I2573&gt;5,"LARGE")</f>
        <v>LARGE</v>
      </c>
      <c r="M2573" s="144" t="str">
        <f t="shared" si="293"/>
        <v>YES</v>
      </c>
      <c r="N2573" s="374">
        <v>5</v>
      </c>
      <c r="O2573" s="374">
        <f t="shared" si="294"/>
        <v>5</v>
      </c>
      <c r="P2573" s="158" t="str" cm="1">
        <f t="array" ref="P2573">_xlfn.SWITCH(ROUND(N2573,0),5,"Excellent",4,"Good",3,"ok","Bad")</f>
        <v>Excellent</v>
      </c>
      <c r="Q2573" s="144">
        <v>176</v>
      </c>
      <c r="R2573" s="385">
        <v>42903</v>
      </c>
      <c r="S2573" s="385">
        <v>44017</v>
      </c>
      <c r="T2573" s="144">
        <v>3170</v>
      </c>
      <c r="U2573" s="144" t="s">
        <v>69</v>
      </c>
      <c r="V2573" s="144">
        <v>3</v>
      </c>
      <c r="W2573" s="144" t="str">
        <f t="shared" si="297"/>
        <v>Active</v>
      </c>
      <c r="X2573" s="144">
        <v>3170</v>
      </c>
      <c r="Y2573" s="157" t="s">
        <v>61</v>
      </c>
      <c r="Z2573" s="386">
        <v>0.93</v>
      </c>
      <c r="AA2573" s="386">
        <v>0.66</v>
      </c>
      <c r="AB2573" s="387" t="s">
        <v>65</v>
      </c>
      <c r="AC2573" s="157"/>
    </row>
    <row r="2574" spans="9:29">
      <c r="I2574" s="342">
        <v>2</v>
      </c>
      <c r="J2574" s="144" t="str">
        <f t="shared" si="295"/>
        <v>SMALL</v>
      </c>
      <c r="K2574" s="144" t="str">
        <f t="shared" si="296"/>
        <v>SMALL</v>
      </c>
      <c r="L2574" s="144" t="str" cm="1">
        <f t="array" ref="L2574">_xlfn.IFS(I2574&lt;=2,"SMALL",I2574&lt;=5,"MEDIUM",I2574&gt;5,"LARGE")</f>
        <v>SMALL</v>
      </c>
      <c r="M2574" s="144" t="str">
        <f t="shared" si="293"/>
        <v>NO</v>
      </c>
      <c r="N2574" s="374">
        <v>4.97</v>
      </c>
      <c r="O2574" s="374">
        <f t="shared" si="294"/>
        <v>5</v>
      </c>
      <c r="P2574" s="158" t="str" cm="1">
        <f t="array" ref="P2574">_xlfn.SWITCH(ROUND(N2574,0),5,"Excellent",4,"Good",3,"ok","Bad")</f>
        <v>Excellent</v>
      </c>
      <c r="Q2574" s="144">
        <v>31</v>
      </c>
      <c r="R2574" s="385">
        <v>42803</v>
      </c>
      <c r="S2574" s="385">
        <v>43792</v>
      </c>
      <c r="T2574" s="144">
        <v>1202</v>
      </c>
      <c r="U2574" s="144" t="s">
        <v>69</v>
      </c>
      <c r="V2574" s="144">
        <v>81</v>
      </c>
      <c r="W2574" s="144" t="str">
        <f t="shared" si="297"/>
        <v>Active</v>
      </c>
      <c r="X2574" s="144">
        <v>1202</v>
      </c>
      <c r="Y2574" s="157" t="s">
        <v>61</v>
      </c>
      <c r="Z2574" s="386">
        <v>1</v>
      </c>
      <c r="AA2574" s="386">
        <v>0.44</v>
      </c>
      <c r="AB2574" s="387" t="s">
        <v>65</v>
      </c>
      <c r="AC2574" s="157"/>
    </row>
    <row r="2575" spans="9:29">
      <c r="I2575" s="342">
        <v>2</v>
      </c>
      <c r="J2575" s="144" t="str">
        <f t="shared" si="295"/>
        <v>SMALL</v>
      </c>
      <c r="K2575" s="144" t="str">
        <f t="shared" si="296"/>
        <v>SMALL</v>
      </c>
      <c r="L2575" s="144" t="str" cm="1">
        <f t="array" ref="L2575">_xlfn.IFS(I2575&lt;=2,"SMALL",I2575&lt;=5,"MEDIUM",I2575&gt;5,"LARGE")</f>
        <v>SMALL</v>
      </c>
      <c r="M2575" s="144" t="str">
        <f t="shared" si="293"/>
        <v>NO</v>
      </c>
      <c r="N2575" s="374">
        <v>4.74</v>
      </c>
      <c r="O2575" s="374">
        <f t="shared" si="294"/>
        <v>5</v>
      </c>
      <c r="P2575" s="158" t="str" cm="1">
        <f t="array" ref="P2575">_xlfn.SWITCH(ROUND(N2575,0),5,"Excellent",4,"Good",3,"ok","Bad")</f>
        <v>Excellent</v>
      </c>
      <c r="Q2575" s="144">
        <v>39</v>
      </c>
      <c r="R2575" s="385">
        <v>42830</v>
      </c>
      <c r="S2575" s="385">
        <v>43905</v>
      </c>
      <c r="T2575" s="144">
        <v>520</v>
      </c>
      <c r="U2575" s="144" t="s">
        <v>69</v>
      </c>
      <c r="V2575" s="144">
        <v>0</v>
      </c>
      <c r="W2575" s="144" t="str">
        <f t="shared" si="297"/>
        <v>Inactive</v>
      </c>
      <c r="X2575" s="144">
        <v>520</v>
      </c>
      <c r="Y2575" s="157" t="s">
        <v>61</v>
      </c>
      <c r="Z2575" s="386">
        <v>0.9</v>
      </c>
      <c r="AA2575" s="386">
        <v>0.52</v>
      </c>
      <c r="AB2575" s="387" t="s">
        <v>65</v>
      </c>
      <c r="AC2575" s="157"/>
    </row>
    <row r="2576" spans="9:29">
      <c r="I2576" s="342">
        <v>2</v>
      </c>
      <c r="J2576" s="144" t="str">
        <f t="shared" si="295"/>
        <v>SMALL</v>
      </c>
      <c r="K2576" s="144" t="str">
        <f t="shared" si="296"/>
        <v>SMALL</v>
      </c>
      <c r="L2576" s="144" t="str" cm="1">
        <f t="array" ref="L2576">_xlfn.IFS(I2576&lt;=2,"SMALL",I2576&lt;=5,"MEDIUM",I2576&gt;5,"LARGE")</f>
        <v>SMALL</v>
      </c>
      <c r="M2576" s="144" t="str">
        <f t="shared" si="293"/>
        <v>YES</v>
      </c>
      <c r="N2576" s="374">
        <v>4.82</v>
      </c>
      <c r="O2576" s="374">
        <f t="shared" si="294"/>
        <v>5</v>
      </c>
      <c r="P2576" s="158" t="str" cm="1">
        <f t="array" ref="P2576">_xlfn.SWITCH(ROUND(N2576,0),5,"Excellent",4,"Good",3,"ok","Bad")</f>
        <v>Excellent</v>
      </c>
      <c r="Q2576" s="144">
        <v>137</v>
      </c>
      <c r="R2576" s="385">
        <v>42799</v>
      </c>
      <c r="S2576" s="385">
        <v>43840</v>
      </c>
      <c r="T2576" s="144">
        <v>1565</v>
      </c>
      <c r="U2576" s="144" t="s">
        <v>60</v>
      </c>
      <c r="V2576" s="144">
        <v>354</v>
      </c>
      <c r="W2576" s="144" t="str">
        <f t="shared" si="297"/>
        <v>Active</v>
      </c>
      <c r="X2576" s="144">
        <v>1565</v>
      </c>
      <c r="Y2576" s="157" t="s">
        <v>70</v>
      </c>
      <c r="Z2576" s="386">
        <v>1</v>
      </c>
      <c r="AA2576" s="386">
        <v>1</v>
      </c>
      <c r="AB2576" s="387" t="s">
        <v>62</v>
      </c>
      <c r="AC2576" s="157"/>
    </row>
    <row r="2577" spans="9:29">
      <c r="I2577" s="342">
        <v>3</v>
      </c>
      <c r="J2577" s="144" t="str">
        <f t="shared" si="295"/>
        <v>LARGE</v>
      </c>
      <c r="K2577" s="144" t="str">
        <f t="shared" si="296"/>
        <v>MEDIUM</v>
      </c>
      <c r="L2577" s="144" t="str" cm="1">
        <f t="array" ref="L2577">_xlfn.IFS(I2577&lt;=2,"SMALL",I2577&lt;=5,"MEDIUM",I2577&gt;5,"LARGE")</f>
        <v>MEDIUM</v>
      </c>
      <c r="M2577" s="144" t="str">
        <f t="shared" si="293"/>
        <v>NO</v>
      </c>
      <c r="N2577" s="374">
        <v>4.33</v>
      </c>
      <c r="O2577" s="374">
        <f t="shared" si="294"/>
        <v>4</v>
      </c>
      <c r="P2577" s="158" t="str" cm="1">
        <f t="array" ref="P2577">_xlfn.SWITCH(ROUND(N2577,0),5,"Excellent",4,"Good",3,"ok","Bad")</f>
        <v>Good</v>
      </c>
      <c r="Q2577" s="144">
        <v>6</v>
      </c>
      <c r="R2577" s="385">
        <v>42918</v>
      </c>
      <c r="S2577" s="385">
        <v>43922</v>
      </c>
      <c r="T2577" s="144">
        <v>1010</v>
      </c>
      <c r="U2577" s="144" t="s">
        <v>69</v>
      </c>
      <c r="V2577" s="144">
        <v>212</v>
      </c>
      <c r="W2577" s="144" t="str">
        <f t="shared" si="297"/>
        <v>Active</v>
      </c>
      <c r="X2577" s="144">
        <v>1010</v>
      </c>
      <c r="Y2577" s="157" t="s">
        <v>61</v>
      </c>
      <c r="Z2577" s="386">
        <v>1</v>
      </c>
      <c r="AA2577" s="386">
        <v>0.73</v>
      </c>
      <c r="AB2577" s="387" t="s">
        <v>65</v>
      </c>
      <c r="AC2577" s="157"/>
    </row>
    <row r="2578" spans="9:29">
      <c r="I2578" s="342">
        <v>1</v>
      </c>
      <c r="J2578" s="144" t="str">
        <f t="shared" si="295"/>
        <v>SMALL</v>
      </c>
      <c r="K2578" s="144" t="str">
        <f t="shared" si="296"/>
        <v>SMALL</v>
      </c>
      <c r="L2578" s="144" t="str" cm="1">
        <f t="array" ref="L2578">_xlfn.IFS(I2578&lt;=2,"SMALL",I2578&lt;=5,"MEDIUM",I2578&gt;5,"LARGE")</f>
        <v>SMALL</v>
      </c>
      <c r="M2578" s="144" t="str">
        <f t="shared" si="293"/>
        <v>NO</v>
      </c>
      <c r="N2578" s="374">
        <v>4.91</v>
      </c>
      <c r="O2578" s="374">
        <f t="shared" si="294"/>
        <v>5</v>
      </c>
      <c r="P2578" s="158" t="str" cm="1">
        <f t="array" ref="P2578">_xlfn.SWITCH(ROUND(N2578,0),5,"Excellent",4,"Good",3,"ok","Bad")</f>
        <v>Excellent</v>
      </c>
      <c r="Q2578" s="144">
        <v>22</v>
      </c>
      <c r="R2578" s="385">
        <v>42811</v>
      </c>
      <c r="S2578" s="385">
        <v>43877</v>
      </c>
      <c r="T2578" s="144">
        <v>1037</v>
      </c>
      <c r="U2578" s="144" t="s">
        <v>60</v>
      </c>
      <c r="V2578" s="144">
        <v>30</v>
      </c>
      <c r="W2578" s="144" t="str">
        <f t="shared" si="297"/>
        <v>Active</v>
      </c>
      <c r="X2578" s="144">
        <v>1037</v>
      </c>
      <c r="Y2578" s="157" t="s">
        <v>64</v>
      </c>
      <c r="Z2578" s="386">
        <v>0.5</v>
      </c>
      <c r="AA2578" s="386">
        <v>0.94</v>
      </c>
      <c r="AB2578" s="387" t="s">
        <v>65</v>
      </c>
      <c r="AC2578" s="157"/>
    </row>
    <row r="2579" spans="9:29">
      <c r="I2579" s="342">
        <v>2</v>
      </c>
      <c r="J2579" s="144" t="str">
        <f t="shared" si="295"/>
        <v>SMALL</v>
      </c>
      <c r="K2579" s="144" t="str">
        <f t="shared" si="296"/>
        <v>SMALL</v>
      </c>
      <c r="L2579" s="144" t="str" cm="1">
        <f t="array" ref="L2579">_xlfn.IFS(I2579&lt;=2,"SMALL",I2579&lt;=5,"MEDIUM",I2579&gt;5,"LARGE")</f>
        <v>SMALL</v>
      </c>
      <c r="M2579" s="144" t="str">
        <f t="shared" si="293"/>
        <v>NO</v>
      </c>
      <c r="N2579" s="374">
        <v>5</v>
      </c>
      <c r="O2579" s="374">
        <f t="shared" si="294"/>
        <v>5</v>
      </c>
      <c r="P2579" s="158" t="str" cm="1">
        <f t="array" ref="P2579">_xlfn.SWITCH(ROUND(N2579,0),5,"Excellent",4,"Good",3,"ok","Bad")</f>
        <v>Excellent</v>
      </c>
      <c r="Q2579" s="144">
        <v>11</v>
      </c>
      <c r="R2579" s="385">
        <v>43127</v>
      </c>
      <c r="S2579" s="385">
        <v>44031</v>
      </c>
      <c r="T2579" s="144">
        <v>2905</v>
      </c>
      <c r="U2579" s="144" t="s">
        <v>69</v>
      </c>
      <c r="V2579" s="144">
        <v>9</v>
      </c>
      <c r="W2579" s="144" t="str">
        <f t="shared" si="297"/>
        <v>Active</v>
      </c>
      <c r="X2579" s="144">
        <v>2905</v>
      </c>
      <c r="Y2579" s="157" t="s">
        <v>64</v>
      </c>
      <c r="Z2579" s="386">
        <v>1</v>
      </c>
      <c r="AA2579" s="386">
        <v>0.36</v>
      </c>
      <c r="AB2579" s="387" t="s">
        <v>65</v>
      </c>
      <c r="AC2579" s="157"/>
    </row>
    <row r="2580" spans="9:29">
      <c r="I2580" s="342">
        <v>2</v>
      </c>
      <c r="J2580" s="144" t="str">
        <f t="shared" si="295"/>
        <v>SMALL</v>
      </c>
      <c r="K2580" s="144" t="str">
        <f t="shared" si="296"/>
        <v>SMALL</v>
      </c>
      <c r="L2580" s="144" t="str" cm="1">
        <f t="array" ref="L2580">_xlfn.IFS(I2580&lt;=2,"SMALL",I2580&lt;=5,"MEDIUM",I2580&gt;5,"LARGE")</f>
        <v>SMALL</v>
      </c>
      <c r="M2580" s="144" t="str">
        <f t="shared" si="293"/>
        <v>NO</v>
      </c>
      <c r="N2580" s="374">
        <v>4.8899999999999997</v>
      </c>
      <c r="O2580" s="374">
        <f t="shared" si="294"/>
        <v>5</v>
      </c>
      <c r="P2580" s="158" t="str" cm="1">
        <f t="array" ref="P2580">_xlfn.SWITCH(ROUND(N2580,0),5,"Excellent",4,"Good",3,"ok","Bad")</f>
        <v>Excellent</v>
      </c>
      <c r="Q2580" s="144">
        <v>28</v>
      </c>
      <c r="R2580" s="385">
        <v>42807</v>
      </c>
      <c r="S2580" s="385">
        <v>43827</v>
      </c>
      <c r="T2580" s="144">
        <v>1661</v>
      </c>
      <c r="U2580" s="144" t="s">
        <v>60</v>
      </c>
      <c r="V2580" s="144">
        <v>0</v>
      </c>
      <c r="W2580" s="144" t="str">
        <f t="shared" si="297"/>
        <v>Inactive</v>
      </c>
      <c r="X2580" s="144">
        <v>1661</v>
      </c>
      <c r="Y2580" s="157" t="s">
        <v>70</v>
      </c>
      <c r="Z2580" s="386">
        <v>1</v>
      </c>
      <c r="AA2580" s="386">
        <v>0.96</v>
      </c>
      <c r="AB2580" s="387" t="s">
        <v>65</v>
      </c>
      <c r="AC2580" s="157"/>
    </row>
    <row r="2581" spans="9:29">
      <c r="I2581" s="342">
        <v>2</v>
      </c>
      <c r="J2581" s="144" t="str">
        <f t="shared" si="295"/>
        <v>SMALL</v>
      </c>
      <c r="K2581" s="144" t="str">
        <f t="shared" si="296"/>
        <v>SMALL</v>
      </c>
      <c r="L2581" s="144" t="str" cm="1">
        <f t="array" ref="L2581">_xlfn.IFS(I2581&lt;=2,"SMALL",I2581&lt;=5,"MEDIUM",I2581&gt;5,"LARGE")</f>
        <v>SMALL</v>
      </c>
      <c r="M2581" s="144" t="str">
        <f t="shared" si="293"/>
        <v>NO</v>
      </c>
      <c r="N2581" s="374">
        <v>3.71</v>
      </c>
      <c r="O2581" s="374">
        <f t="shared" si="294"/>
        <v>4</v>
      </c>
      <c r="P2581" s="158" t="str" cm="1">
        <f t="array" ref="P2581">_xlfn.SWITCH(ROUND(N2581,0),5,"Excellent",4,"Good",3,"ok","Bad")</f>
        <v>Good</v>
      </c>
      <c r="Q2581" s="144">
        <v>7</v>
      </c>
      <c r="R2581" s="385">
        <v>42813</v>
      </c>
      <c r="S2581" s="385">
        <v>43784</v>
      </c>
      <c r="T2581" s="144">
        <v>3172</v>
      </c>
      <c r="U2581" s="144" t="s">
        <v>60</v>
      </c>
      <c r="V2581" s="144">
        <v>365</v>
      </c>
      <c r="W2581" s="144" t="str">
        <f t="shared" si="297"/>
        <v>Active</v>
      </c>
      <c r="X2581" s="144">
        <v>3172</v>
      </c>
      <c r="Y2581" s="157" t="s">
        <v>70</v>
      </c>
      <c r="Z2581" s="386">
        <v>1</v>
      </c>
      <c r="AA2581" s="386">
        <v>0.91</v>
      </c>
      <c r="AB2581" s="387" t="s">
        <v>62</v>
      </c>
      <c r="AC2581" s="157"/>
    </row>
    <row r="2582" spans="9:29">
      <c r="I2582" s="342">
        <v>6</v>
      </c>
      <c r="J2582" s="144" t="str">
        <f t="shared" si="295"/>
        <v>LARGE</v>
      </c>
      <c r="K2582" s="144" t="str">
        <f t="shared" si="296"/>
        <v>LARGE</v>
      </c>
      <c r="L2582" s="144" t="str" cm="1">
        <f t="array" ref="L2582">_xlfn.IFS(I2582&lt;=2,"SMALL",I2582&lt;=5,"MEDIUM",I2582&gt;5,"LARGE")</f>
        <v>LARGE</v>
      </c>
      <c r="M2582" s="144" t="str">
        <f t="shared" si="293"/>
        <v>NO</v>
      </c>
      <c r="N2582" s="374">
        <v>4.13</v>
      </c>
      <c r="O2582" s="374">
        <f t="shared" si="294"/>
        <v>4</v>
      </c>
      <c r="P2582" s="158" t="str" cm="1">
        <f t="array" ref="P2582">_xlfn.SWITCH(ROUND(N2582,0),5,"Excellent",4,"Good",3,"ok","Bad")</f>
        <v>Good</v>
      </c>
      <c r="Q2582" s="144">
        <v>39</v>
      </c>
      <c r="R2582" s="385">
        <v>42814</v>
      </c>
      <c r="S2582" s="385">
        <v>43907</v>
      </c>
      <c r="T2582" s="144">
        <v>3172</v>
      </c>
      <c r="U2582" s="144" t="s">
        <v>60</v>
      </c>
      <c r="V2582" s="144">
        <v>356</v>
      </c>
      <c r="W2582" s="144" t="str">
        <f t="shared" si="297"/>
        <v>Active</v>
      </c>
      <c r="X2582" s="144">
        <v>3172</v>
      </c>
      <c r="Y2582" s="157" t="s">
        <v>64</v>
      </c>
      <c r="Z2582" s="386">
        <v>0.67</v>
      </c>
      <c r="AA2582" s="386">
        <v>0.75</v>
      </c>
      <c r="AB2582" s="387" t="s">
        <v>65</v>
      </c>
      <c r="AC2582" s="157"/>
    </row>
    <row r="2583" spans="9:29">
      <c r="I2583" s="342">
        <v>2</v>
      </c>
      <c r="J2583" s="144" t="str">
        <f t="shared" si="295"/>
        <v>SMALL</v>
      </c>
      <c r="K2583" s="144" t="str">
        <f t="shared" si="296"/>
        <v>SMALL</v>
      </c>
      <c r="L2583" s="144" t="str" cm="1">
        <f t="array" ref="L2583">_xlfn.IFS(I2583&lt;=2,"SMALL",I2583&lt;=5,"MEDIUM",I2583&gt;5,"LARGE")</f>
        <v>SMALL</v>
      </c>
      <c r="M2583" s="144" t="str">
        <f t="shared" si="293"/>
        <v>NO</v>
      </c>
      <c r="N2583" s="374">
        <v>5</v>
      </c>
      <c r="O2583" s="374">
        <f t="shared" si="294"/>
        <v>5</v>
      </c>
      <c r="P2583" s="158" t="str" cm="1">
        <f t="array" ref="P2583">_xlfn.SWITCH(ROUND(N2583,0),5,"Excellent",4,"Good",3,"ok","Bad")</f>
        <v>Excellent</v>
      </c>
      <c r="Q2583" s="144">
        <v>8</v>
      </c>
      <c r="R2583" s="385">
        <v>42834</v>
      </c>
      <c r="S2583" s="385">
        <v>43917</v>
      </c>
      <c r="T2583" s="144">
        <v>1622</v>
      </c>
      <c r="U2583" s="144" t="s">
        <v>69</v>
      </c>
      <c r="V2583" s="144">
        <v>115</v>
      </c>
      <c r="W2583" s="144" t="str">
        <f t="shared" si="297"/>
        <v>Active</v>
      </c>
      <c r="X2583" s="144">
        <v>1622</v>
      </c>
      <c r="Y2583" s="157" t="s">
        <v>61</v>
      </c>
      <c r="Z2583" s="386">
        <v>1</v>
      </c>
      <c r="AA2583" s="386">
        <v>0.64</v>
      </c>
      <c r="AB2583" s="387" t="s">
        <v>62</v>
      </c>
      <c r="AC2583" s="157"/>
    </row>
    <row r="2584" spans="9:29">
      <c r="I2584" s="342">
        <v>1</v>
      </c>
      <c r="J2584" s="144" t="str">
        <f t="shared" si="295"/>
        <v>SMALL</v>
      </c>
      <c r="K2584" s="144" t="str">
        <f t="shared" si="296"/>
        <v>SMALL</v>
      </c>
      <c r="L2584" s="144" t="str" cm="1">
        <f t="array" ref="L2584">_xlfn.IFS(I2584&lt;=2,"SMALL",I2584&lt;=5,"MEDIUM",I2584&gt;5,"LARGE")</f>
        <v>SMALL</v>
      </c>
      <c r="M2584" s="144" t="str">
        <f t="shared" si="293"/>
        <v>NO</v>
      </c>
      <c r="N2584" s="374">
        <v>4</v>
      </c>
      <c r="O2584" s="374">
        <f t="shared" si="294"/>
        <v>4</v>
      </c>
      <c r="P2584" s="158" t="str" cm="1">
        <f t="array" ref="P2584">_xlfn.SWITCH(ROUND(N2584,0),5,"Excellent",4,"Good",3,"ok","Bad")</f>
        <v>Good</v>
      </c>
      <c r="Q2584" s="144">
        <v>5</v>
      </c>
      <c r="R2584" s="385">
        <v>43252</v>
      </c>
      <c r="S2584" s="385">
        <v>43708</v>
      </c>
      <c r="T2584" s="144">
        <v>1496</v>
      </c>
      <c r="U2584" s="144" t="s">
        <v>60</v>
      </c>
      <c r="V2584" s="144">
        <v>349</v>
      </c>
      <c r="W2584" s="144" t="str">
        <f t="shared" si="297"/>
        <v>Active</v>
      </c>
      <c r="X2584" s="144">
        <v>1496</v>
      </c>
      <c r="Y2584" s="157" t="s">
        <v>70</v>
      </c>
      <c r="Z2584" s="386">
        <v>1</v>
      </c>
      <c r="AA2584" s="386">
        <v>1</v>
      </c>
      <c r="AB2584" s="387" t="s">
        <v>62</v>
      </c>
      <c r="AC2584" s="157"/>
    </row>
    <row r="2585" spans="9:29">
      <c r="I2585" s="342">
        <v>2</v>
      </c>
      <c r="J2585" s="144" t="str">
        <f t="shared" si="295"/>
        <v>SMALL</v>
      </c>
      <c r="K2585" s="144" t="str">
        <f t="shared" si="296"/>
        <v>SMALL</v>
      </c>
      <c r="L2585" s="144" t="str" cm="1">
        <f t="array" ref="L2585">_xlfn.IFS(I2585&lt;=2,"SMALL",I2585&lt;=5,"MEDIUM",I2585&gt;5,"LARGE")</f>
        <v>SMALL</v>
      </c>
      <c r="M2585" s="144" t="str">
        <f t="shared" si="293"/>
        <v>NO</v>
      </c>
      <c r="N2585" s="374">
        <v>4.83</v>
      </c>
      <c r="O2585" s="374">
        <f t="shared" si="294"/>
        <v>5</v>
      </c>
      <c r="P2585" s="158" t="str" cm="1">
        <f t="array" ref="P2585">_xlfn.SWITCH(ROUND(N2585,0),5,"Excellent",4,"Good",3,"ok","Bad")</f>
        <v>Excellent</v>
      </c>
      <c r="Q2585" s="144">
        <v>24</v>
      </c>
      <c r="R2585" s="385">
        <v>42821</v>
      </c>
      <c r="S2585" s="385">
        <v>44003</v>
      </c>
      <c r="T2585" s="144">
        <v>3090</v>
      </c>
      <c r="U2585" s="144" t="s">
        <v>60</v>
      </c>
      <c r="V2585" s="144">
        <v>180</v>
      </c>
      <c r="W2585" s="144" t="str">
        <f t="shared" si="297"/>
        <v>Active</v>
      </c>
      <c r="X2585" s="144">
        <v>3090</v>
      </c>
      <c r="Y2585" s="157" t="s">
        <v>70</v>
      </c>
      <c r="Z2585" s="386">
        <v>0.9</v>
      </c>
      <c r="AA2585" s="386">
        <v>0.94</v>
      </c>
      <c r="AB2585" s="387" t="s">
        <v>65</v>
      </c>
      <c r="AC2585" s="157"/>
    </row>
    <row r="2586" spans="9:29">
      <c r="I2586" s="342">
        <v>2</v>
      </c>
      <c r="J2586" s="144" t="str">
        <f t="shared" si="295"/>
        <v>SMALL</v>
      </c>
      <c r="K2586" s="144" t="str">
        <f t="shared" si="296"/>
        <v>SMALL</v>
      </c>
      <c r="L2586" s="144" t="str" cm="1">
        <f t="array" ref="L2586">_xlfn.IFS(I2586&lt;=2,"SMALL",I2586&lt;=5,"MEDIUM",I2586&gt;5,"LARGE")</f>
        <v>SMALL</v>
      </c>
      <c r="M2586" s="144" t="str">
        <f t="shared" si="293"/>
        <v>NO</v>
      </c>
      <c r="N2586" s="374">
        <v>4.66</v>
      </c>
      <c r="O2586" s="374">
        <f t="shared" si="294"/>
        <v>5</v>
      </c>
      <c r="P2586" s="158" t="str" cm="1">
        <f t="array" ref="P2586">_xlfn.SWITCH(ROUND(N2586,0),5,"Excellent",4,"Good",3,"ok","Bad")</f>
        <v>Excellent</v>
      </c>
      <c r="Q2586" s="144">
        <v>175</v>
      </c>
      <c r="R2586" s="385">
        <v>42813</v>
      </c>
      <c r="S2586" s="385">
        <v>43840</v>
      </c>
      <c r="T2586" s="144">
        <v>3161</v>
      </c>
      <c r="U2586" s="144" t="s">
        <v>60</v>
      </c>
      <c r="V2586" s="144">
        <v>363</v>
      </c>
      <c r="W2586" s="144" t="str">
        <f t="shared" si="297"/>
        <v>Active</v>
      </c>
      <c r="X2586" s="144">
        <v>3161</v>
      </c>
      <c r="Y2586" s="157" t="s">
        <v>70</v>
      </c>
      <c r="Z2586" s="386">
        <v>1</v>
      </c>
      <c r="AA2586" s="386">
        <v>0.91</v>
      </c>
      <c r="AB2586" s="387" t="s">
        <v>65</v>
      </c>
      <c r="AC2586" s="157"/>
    </row>
    <row r="2587" spans="9:29">
      <c r="I2587" s="342">
        <v>2</v>
      </c>
      <c r="J2587" s="144" t="str">
        <f t="shared" si="295"/>
        <v>SMALL</v>
      </c>
      <c r="K2587" s="144" t="str">
        <f t="shared" si="296"/>
        <v>SMALL</v>
      </c>
      <c r="L2587" s="144" t="str" cm="1">
        <f t="array" ref="L2587">_xlfn.IFS(I2587&lt;=2,"SMALL",I2587&lt;=5,"MEDIUM",I2587&gt;5,"LARGE")</f>
        <v>SMALL</v>
      </c>
      <c r="M2587" s="144" t="str">
        <f t="shared" si="293"/>
        <v>NO</v>
      </c>
      <c r="N2587" s="374">
        <v>5</v>
      </c>
      <c r="O2587" s="374">
        <f t="shared" si="294"/>
        <v>5</v>
      </c>
      <c r="P2587" s="158" t="str" cm="1">
        <f t="array" ref="P2587">_xlfn.SWITCH(ROUND(N2587,0),5,"Excellent",4,"Good",3,"ok","Bad")</f>
        <v>Excellent</v>
      </c>
      <c r="Q2587" s="144">
        <v>13</v>
      </c>
      <c r="R2587" s="385">
        <v>43436</v>
      </c>
      <c r="S2587" s="385">
        <v>44016</v>
      </c>
      <c r="T2587" s="144">
        <v>1114</v>
      </c>
      <c r="U2587" s="144" t="s">
        <v>69</v>
      </c>
      <c r="V2587" s="144">
        <v>0</v>
      </c>
      <c r="W2587" s="144" t="str">
        <f t="shared" si="297"/>
        <v>Inactive</v>
      </c>
      <c r="X2587" s="144">
        <v>1114</v>
      </c>
      <c r="Y2587" s="157" t="s">
        <v>70</v>
      </c>
      <c r="Z2587" s="386">
        <v>0.99</v>
      </c>
      <c r="AA2587" s="386">
        <v>0.94</v>
      </c>
      <c r="AB2587" s="387" t="s">
        <v>62</v>
      </c>
      <c r="AC2587" s="157"/>
    </row>
    <row r="2588" spans="9:29">
      <c r="I2588" s="342">
        <v>1</v>
      </c>
      <c r="J2588" s="144" t="str">
        <f t="shared" si="295"/>
        <v>SMALL</v>
      </c>
      <c r="K2588" s="144" t="str">
        <f t="shared" si="296"/>
        <v>SMALL</v>
      </c>
      <c r="L2588" s="144" t="str" cm="1">
        <f t="array" ref="L2588">_xlfn.IFS(I2588&lt;=2,"SMALL",I2588&lt;=5,"MEDIUM",I2588&gt;5,"LARGE")</f>
        <v>SMALL</v>
      </c>
      <c r="M2588" s="144" t="str">
        <f t="shared" si="293"/>
        <v>NO</v>
      </c>
      <c r="N2588" s="374">
        <v>4.4000000000000004</v>
      </c>
      <c r="O2588" s="374">
        <f t="shared" si="294"/>
        <v>4</v>
      </c>
      <c r="P2588" s="158" t="str" cm="1">
        <f t="array" ref="P2588">_xlfn.SWITCH(ROUND(N2588,0),5,"Excellent",4,"Good",3,"ok","Bad")</f>
        <v>Good</v>
      </c>
      <c r="Q2588" s="144">
        <v>5</v>
      </c>
      <c r="R2588" s="385">
        <v>42839</v>
      </c>
      <c r="S2588" s="385">
        <v>43841</v>
      </c>
      <c r="T2588" s="144">
        <v>2117</v>
      </c>
      <c r="U2588" s="144" t="s">
        <v>60</v>
      </c>
      <c r="V2588" s="144">
        <v>364</v>
      </c>
      <c r="W2588" s="144" t="str">
        <f t="shared" si="297"/>
        <v>Active</v>
      </c>
      <c r="X2588" s="144">
        <v>2117</v>
      </c>
      <c r="Y2588" s="157" t="s">
        <v>64</v>
      </c>
      <c r="Z2588" s="386">
        <v>0.5</v>
      </c>
      <c r="AA2588" s="386">
        <v>0.2</v>
      </c>
      <c r="AB2588" s="387" t="s">
        <v>65</v>
      </c>
      <c r="AC2588" s="157"/>
    </row>
    <row r="2589" spans="9:29">
      <c r="I2589" s="342">
        <v>1</v>
      </c>
      <c r="J2589" s="144" t="str">
        <f t="shared" si="295"/>
        <v>SMALL</v>
      </c>
      <c r="K2589" s="144" t="str">
        <f t="shared" si="296"/>
        <v>SMALL</v>
      </c>
      <c r="L2589" s="144" t="str" cm="1">
        <f t="array" ref="L2589">_xlfn.IFS(I2589&lt;=2,"SMALL",I2589&lt;=5,"MEDIUM",I2589&gt;5,"LARGE")</f>
        <v>SMALL</v>
      </c>
      <c r="M2589" s="144" t="str">
        <f t="shared" si="293"/>
        <v>NO</v>
      </c>
      <c r="N2589" s="374">
        <v>4.75</v>
      </c>
      <c r="O2589" s="374">
        <f t="shared" si="294"/>
        <v>5</v>
      </c>
      <c r="P2589" s="158" t="str" cm="1">
        <f t="array" ref="P2589">_xlfn.SWITCH(ROUND(N2589,0),5,"Excellent",4,"Good",3,"ok","Bad")</f>
        <v>Excellent</v>
      </c>
      <c r="Q2589" s="144">
        <v>16</v>
      </c>
      <c r="R2589" s="385">
        <v>42876</v>
      </c>
      <c r="S2589" s="385">
        <v>43341</v>
      </c>
      <c r="T2589" s="144">
        <v>1494</v>
      </c>
      <c r="U2589" s="144" t="s">
        <v>60</v>
      </c>
      <c r="V2589" s="144">
        <v>74</v>
      </c>
      <c r="W2589" s="144" t="str">
        <f t="shared" si="297"/>
        <v>Active</v>
      </c>
      <c r="X2589" s="144">
        <v>1494</v>
      </c>
      <c r="Y2589" s="157" t="s">
        <v>64</v>
      </c>
      <c r="Z2589" s="386">
        <v>1</v>
      </c>
      <c r="AA2589" s="386">
        <v>0.38</v>
      </c>
      <c r="AB2589" s="387" t="s">
        <v>65</v>
      </c>
      <c r="AC2589" s="157"/>
    </row>
    <row r="2590" spans="9:29">
      <c r="I2590" s="342">
        <v>2</v>
      </c>
      <c r="J2590" s="144" t="str">
        <f t="shared" si="295"/>
        <v>SMALL</v>
      </c>
      <c r="K2590" s="144" t="str">
        <f t="shared" si="296"/>
        <v>SMALL</v>
      </c>
      <c r="L2590" s="144" t="str" cm="1">
        <f t="array" ref="L2590">_xlfn.IFS(I2590&lt;=2,"SMALL",I2590&lt;=5,"MEDIUM",I2590&gt;5,"LARGE")</f>
        <v>SMALL</v>
      </c>
      <c r="M2590" s="144" t="str">
        <f t="shared" si="293"/>
        <v>YES</v>
      </c>
      <c r="N2590" s="374">
        <v>4.9800000000000004</v>
      </c>
      <c r="O2590" s="374">
        <f t="shared" si="294"/>
        <v>5</v>
      </c>
      <c r="P2590" s="158" t="str" cm="1">
        <f t="array" ref="P2590">_xlfn.SWITCH(ROUND(N2590,0),5,"Excellent",4,"Good",3,"ok","Bad")</f>
        <v>Excellent</v>
      </c>
      <c r="Q2590" s="144">
        <v>197</v>
      </c>
      <c r="R2590" s="385">
        <v>42816</v>
      </c>
      <c r="S2590" s="385">
        <v>43903</v>
      </c>
      <c r="T2590" s="144">
        <v>27</v>
      </c>
      <c r="U2590" s="144" t="s">
        <v>60</v>
      </c>
      <c r="V2590" s="144">
        <v>0</v>
      </c>
      <c r="W2590" s="144" t="str">
        <f t="shared" si="297"/>
        <v>Inactive</v>
      </c>
      <c r="X2590" s="144">
        <v>27</v>
      </c>
      <c r="Y2590" s="157" t="s">
        <v>70</v>
      </c>
      <c r="Z2590" s="386">
        <v>1</v>
      </c>
      <c r="AA2590" s="386">
        <v>1</v>
      </c>
      <c r="AB2590" s="387" t="s">
        <v>62</v>
      </c>
      <c r="AC2590" s="157"/>
    </row>
    <row r="2591" spans="9:29">
      <c r="I2591" s="342">
        <v>3</v>
      </c>
      <c r="J2591" s="144" t="str">
        <f t="shared" si="295"/>
        <v>LARGE</v>
      </c>
      <c r="K2591" s="144" t="str">
        <f t="shared" si="296"/>
        <v>MEDIUM</v>
      </c>
      <c r="L2591" s="144" t="str" cm="1">
        <f t="array" ref="L2591">_xlfn.IFS(I2591&lt;=2,"SMALL",I2591&lt;=5,"MEDIUM",I2591&gt;5,"LARGE")</f>
        <v>MEDIUM</v>
      </c>
      <c r="M2591" s="144" t="str">
        <f t="shared" si="293"/>
        <v>NO</v>
      </c>
      <c r="N2591" s="374">
        <v>4.59</v>
      </c>
      <c r="O2591" s="374">
        <f t="shared" si="294"/>
        <v>5</v>
      </c>
      <c r="P2591" s="158" t="str" cm="1">
        <f t="array" ref="P2591">_xlfn.SWITCH(ROUND(N2591,0),5,"Excellent",4,"Good",3,"ok","Bad")</f>
        <v>Excellent</v>
      </c>
      <c r="Q2591" s="144">
        <v>85</v>
      </c>
      <c r="R2591" s="385">
        <v>43013</v>
      </c>
      <c r="S2591" s="385">
        <v>43878</v>
      </c>
      <c r="T2591" s="144">
        <v>1238</v>
      </c>
      <c r="U2591" s="144" t="s">
        <v>60</v>
      </c>
      <c r="V2591" s="144">
        <v>365</v>
      </c>
      <c r="W2591" s="144" t="str">
        <f t="shared" si="297"/>
        <v>Active</v>
      </c>
      <c r="X2591" s="144">
        <v>1238</v>
      </c>
      <c r="Y2591" s="157" t="s">
        <v>70</v>
      </c>
      <c r="Z2591" s="386">
        <v>1</v>
      </c>
      <c r="AA2591" s="386">
        <v>0.33</v>
      </c>
      <c r="AB2591" s="387" t="s">
        <v>65</v>
      </c>
      <c r="AC2591" s="157"/>
    </row>
    <row r="2592" spans="9:29">
      <c r="I2592" s="342">
        <v>6</v>
      </c>
      <c r="J2592" s="144" t="str">
        <f t="shared" si="295"/>
        <v>LARGE</v>
      </c>
      <c r="K2592" s="144" t="str">
        <f t="shared" si="296"/>
        <v>LARGE</v>
      </c>
      <c r="L2592" s="144" t="str" cm="1">
        <f t="array" ref="L2592">_xlfn.IFS(I2592&lt;=2,"SMALL",I2592&lt;=5,"MEDIUM",I2592&gt;5,"LARGE")</f>
        <v>LARGE</v>
      </c>
      <c r="M2592" s="144" t="str">
        <f t="shared" si="293"/>
        <v>NO</v>
      </c>
      <c r="N2592" s="374">
        <v>4.8899999999999997</v>
      </c>
      <c r="O2592" s="374">
        <f t="shared" si="294"/>
        <v>5</v>
      </c>
      <c r="P2592" s="158" t="str" cm="1">
        <f t="array" ref="P2592">_xlfn.SWITCH(ROUND(N2592,0),5,"Excellent",4,"Good",3,"ok","Bad")</f>
        <v>Excellent</v>
      </c>
      <c r="Q2592" s="144">
        <v>100</v>
      </c>
      <c r="R2592" s="385">
        <v>42877</v>
      </c>
      <c r="S2592" s="385">
        <v>43988</v>
      </c>
      <c r="T2592" s="144">
        <v>2420</v>
      </c>
      <c r="U2592" s="144" t="s">
        <v>69</v>
      </c>
      <c r="V2592" s="144">
        <v>0</v>
      </c>
      <c r="W2592" s="144" t="str">
        <f t="shared" si="297"/>
        <v>Inactive</v>
      </c>
      <c r="X2592" s="144">
        <v>2420</v>
      </c>
      <c r="Y2592" s="157" t="s">
        <v>64</v>
      </c>
      <c r="Z2592" s="386">
        <v>1</v>
      </c>
      <c r="AA2592" s="386">
        <v>1</v>
      </c>
      <c r="AB2592" s="387" t="s">
        <v>65</v>
      </c>
      <c r="AC2592" s="157"/>
    </row>
    <row r="2593" spans="9:29">
      <c r="I2593" s="342">
        <v>3</v>
      </c>
      <c r="J2593" s="144" t="str">
        <f t="shared" si="295"/>
        <v>LARGE</v>
      </c>
      <c r="K2593" s="144" t="str">
        <f t="shared" si="296"/>
        <v>MEDIUM</v>
      </c>
      <c r="L2593" s="144" t="str" cm="1">
        <f t="array" ref="L2593">_xlfn.IFS(I2593&lt;=2,"SMALL",I2593&lt;=5,"MEDIUM",I2593&gt;5,"LARGE")</f>
        <v>MEDIUM</v>
      </c>
      <c r="M2593" s="144" t="str">
        <f t="shared" si="293"/>
        <v>YES</v>
      </c>
      <c r="N2593" s="374">
        <v>4.91</v>
      </c>
      <c r="O2593" s="374">
        <f t="shared" si="294"/>
        <v>5</v>
      </c>
      <c r="P2593" s="158" t="str" cm="1">
        <f t="array" ref="P2593">_xlfn.SWITCH(ROUND(N2593,0),5,"Excellent",4,"Good",3,"ok","Bad")</f>
        <v>Excellent</v>
      </c>
      <c r="Q2593" s="144">
        <v>146</v>
      </c>
      <c r="R2593" s="385">
        <v>42820</v>
      </c>
      <c r="S2593" s="385">
        <v>43903</v>
      </c>
      <c r="T2593" s="144">
        <v>3179</v>
      </c>
      <c r="U2593" s="144" t="s">
        <v>60</v>
      </c>
      <c r="V2593" s="144">
        <v>90</v>
      </c>
      <c r="W2593" s="144" t="str">
        <f t="shared" si="297"/>
        <v>Active</v>
      </c>
      <c r="X2593" s="144">
        <v>3179</v>
      </c>
      <c r="Y2593" s="157" t="s">
        <v>70</v>
      </c>
      <c r="Z2593" s="386">
        <v>1</v>
      </c>
      <c r="AA2593" s="386">
        <v>0.99</v>
      </c>
      <c r="AB2593" s="387" t="s">
        <v>62</v>
      </c>
      <c r="AC2593" s="157"/>
    </row>
    <row r="2594" spans="9:29">
      <c r="I2594" s="342">
        <v>8</v>
      </c>
      <c r="J2594" s="144" t="str">
        <f t="shared" si="295"/>
        <v>LARGE</v>
      </c>
      <c r="K2594" s="144" t="str">
        <f t="shared" si="296"/>
        <v>LARGE</v>
      </c>
      <c r="L2594" s="144" t="str" cm="1">
        <f t="array" ref="L2594">_xlfn.IFS(I2594&lt;=2,"SMALL",I2594&lt;=5,"MEDIUM",I2594&gt;5,"LARGE")</f>
        <v>LARGE</v>
      </c>
      <c r="M2594" s="144" t="str">
        <f t="shared" si="293"/>
        <v>NO</v>
      </c>
      <c r="N2594" s="374">
        <v>4.92</v>
      </c>
      <c r="O2594" s="374">
        <f t="shared" si="294"/>
        <v>5</v>
      </c>
      <c r="P2594" s="158" t="str" cm="1">
        <f t="array" ref="P2594">_xlfn.SWITCH(ROUND(N2594,0),5,"Excellent",4,"Good",3,"ok","Bad")</f>
        <v>Excellent</v>
      </c>
      <c r="Q2594" s="144">
        <v>87</v>
      </c>
      <c r="R2594" s="385">
        <v>42837</v>
      </c>
      <c r="S2594" s="385">
        <v>43893</v>
      </c>
      <c r="T2594" s="144">
        <v>2163</v>
      </c>
      <c r="U2594" s="144" t="s">
        <v>69</v>
      </c>
      <c r="V2594" s="144">
        <v>82</v>
      </c>
      <c r="W2594" s="144" t="str">
        <f t="shared" si="297"/>
        <v>Active</v>
      </c>
      <c r="X2594" s="144">
        <v>2163</v>
      </c>
      <c r="Y2594" s="157" t="s">
        <v>70</v>
      </c>
      <c r="Z2594" s="386">
        <v>1</v>
      </c>
      <c r="AA2594" s="386">
        <v>0.97</v>
      </c>
      <c r="AB2594" s="387" t="s">
        <v>65</v>
      </c>
      <c r="AC2594" s="157"/>
    </row>
    <row r="2595" spans="9:29">
      <c r="I2595" s="342">
        <v>2</v>
      </c>
      <c r="J2595" s="144" t="str">
        <f t="shared" si="295"/>
        <v>SMALL</v>
      </c>
      <c r="K2595" s="144" t="str">
        <f t="shared" si="296"/>
        <v>SMALL</v>
      </c>
      <c r="L2595" s="144" t="str" cm="1">
        <f t="array" ref="L2595">_xlfn.IFS(I2595&lt;=2,"SMALL",I2595&lt;=5,"MEDIUM",I2595&gt;5,"LARGE")</f>
        <v>SMALL</v>
      </c>
      <c r="M2595" s="144" t="str">
        <f t="shared" si="293"/>
        <v>YES</v>
      </c>
      <c r="N2595" s="374">
        <v>4.99</v>
      </c>
      <c r="O2595" s="374">
        <f t="shared" si="294"/>
        <v>5</v>
      </c>
      <c r="P2595" s="158" t="str" cm="1">
        <f t="array" ref="P2595">_xlfn.SWITCH(ROUND(N2595,0),5,"Excellent",4,"Good",3,"ok","Bad")</f>
        <v>Excellent</v>
      </c>
      <c r="Q2595" s="144">
        <v>103</v>
      </c>
      <c r="R2595" s="385">
        <v>42828</v>
      </c>
      <c r="S2595" s="385">
        <v>43897</v>
      </c>
      <c r="T2595" s="144">
        <v>2729</v>
      </c>
      <c r="U2595" s="144" t="s">
        <v>69</v>
      </c>
      <c r="V2595" s="144">
        <v>162</v>
      </c>
      <c r="W2595" s="144" t="str">
        <f t="shared" si="297"/>
        <v>Active</v>
      </c>
      <c r="X2595" s="144">
        <v>2729</v>
      </c>
      <c r="Y2595" s="157" t="s">
        <v>70</v>
      </c>
      <c r="Z2595" s="386">
        <v>1</v>
      </c>
      <c r="AA2595" s="386">
        <v>0.98</v>
      </c>
      <c r="AB2595" s="387" t="s">
        <v>62</v>
      </c>
      <c r="AC2595" s="157"/>
    </row>
    <row r="2596" spans="9:29">
      <c r="I2596" s="342">
        <v>4</v>
      </c>
      <c r="J2596" s="144" t="str">
        <f t="shared" si="295"/>
        <v>LARGE</v>
      </c>
      <c r="K2596" s="144" t="str">
        <f t="shared" si="296"/>
        <v>MEDIUM</v>
      </c>
      <c r="L2596" s="144" t="str" cm="1">
        <f t="array" ref="L2596">_xlfn.IFS(I2596&lt;=2,"SMALL",I2596&lt;=5,"MEDIUM",I2596&gt;5,"LARGE")</f>
        <v>MEDIUM</v>
      </c>
      <c r="M2596" s="144" t="str">
        <f t="shared" si="293"/>
        <v>NO</v>
      </c>
      <c r="N2596" s="374">
        <v>5</v>
      </c>
      <c r="O2596" s="374">
        <f t="shared" si="294"/>
        <v>5</v>
      </c>
      <c r="P2596" s="158" t="str" cm="1">
        <f t="array" ref="P2596">_xlfn.SWITCH(ROUND(N2596,0),5,"Excellent",4,"Good",3,"ok","Bad")</f>
        <v>Excellent</v>
      </c>
      <c r="Q2596" s="144">
        <v>54</v>
      </c>
      <c r="R2596" s="385">
        <v>42838</v>
      </c>
      <c r="S2596" s="385">
        <v>43832</v>
      </c>
      <c r="T2596" s="144">
        <v>3048</v>
      </c>
      <c r="U2596" s="144" t="s">
        <v>69</v>
      </c>
      <c r="V2596" s="144">
        <v>90</v>
      </c>
      <c r="W2596" s="144" t="str">
        <f t="shared" si="297"/>
        <v>Active</v>
      </c>
      <c r="X2596" s="144">
        <v>3048</v>
      </c>
      <c r="Y2596" s="157" t="s">
        <v>70</v>
      </c>
      <c r="Z2596" s="386">
        <v>1</v>
      </c>
      <c r="AA2596" s="386">
        <v>1</v>
      </c>
      <c r="AB2596" s="387" t="s">
        <v>62</v>
      </c>
      <c r="AC2596" s="157"/>
    </row>
    <row r="2597" spans="9:29">
      <c r="I2597" s="342">
        <v>2</v>
      </c>
      <c r="J2597" s="144" t="str">
        <f t="shared" si="295"/>
        <v>SMALL</v>
      </c>
      <c r="K2597" s="144" t="str">
        <f t="shared" si="296"/>
        <v>SMALL</v>
      </c>
      <c r="L2597" s="144" t="str" cm="1">
        <f t="array" ref="L2597">_xlfn.IFS(I2597&lt;=2,"SMALL",I2597&lt;=5,"MEDIUM",I2597&gt;5,"LARGE")</f>
        <v>SMALL</v>
      </c>
      <c r="M2597" s="144" t="str">
        <f t="shared" si="293"/>
        <v>NO</v>
      </c>
      <c r="N2597" s="374">
        <v>4.7699999999999996</v>
      </c>
      <c r="O2597" s="374">
        <f t="shared" si="294"/>
        <v>5</v>
      </c>
      <c r="P2597" s="158" t="str" cm="1">
        <f t="array" ref="P2597">_xlfn.SWITCH(ROUND(N2597,0),5,"Excellent",4,"Good",3,"ok","Bad")</f>
        <v>Excellent</v>
      </c>
      <c r="Q2597" s="144">
        <v>26</v>
      </c>
      <c r="R2597" s="385">
        <v>42945</v>
      </c>
      <c r="S2597" s="385">
        <v>43876</v>
      </c>
      <c r="T2597" s="144">
        <v>1370</v>
      </c>
      <c r="U2597" s="144" t="s">
        <v>69</v>
      </c>
      <c r="V2597" s="144">
        <v>83</v>
      </c>
      <c r="W2597" s="144" t="str">
        <f t="shared" si="297"/>
        <v>Active</v>
      </c>
      <c r="X2597" s="144">
        <v>1370</v>
      </c>
      <c r="Y2597" s="157" t="s">
        <v>64</v>
      </c>
      <c r="Z2597" s="386">
        <v>0.9</v>
      </c>
      <c r="AA2597" s="386">
        <v>1</v>
      </c>
      <c r="AB2597" s="387" t="s">
        <v>65</v>
      </c>
      <c r="AC2597" s="157"/>
    </row>
    <row r="2598" spans="9:29">
      <c r="I2598" s="342">
        <v>8</v>
      </c>
      <c r="J2598" s="144" t="str">
        <f t="shared" si="295"/>
        <v>LARGE</v>
      </c>
      <c r="K2598" s="144" t="str">
        <f t="shared" si="296"/>
        <v>LARGE</v>
      </c>
      <c r="L2598" s="144" t="str" cm="1">
        <f t="array" ref="L2598">_xlfn.IFS(I2598&lt;=2,"SMALL",I2598&lt;=5,"MEDIUM",I2598&gt;5,"LARGE")</f>
        <v>LARGE</v>
      </c>
      <c r="M2598" s="144" t="str">
        <f t="shared" si="293"/>
        <v>YES</v>
      </c>
      <c r="N2598" s="374">
        <v>4.99</v>
      </c>
      <c r="O2598" s="374">
        <f t="shared" si="294"/>
        <v>5</v>
      </c>
      <c r="P2598" s="158" t="str" cm="1">
        <f t="array" ref="P2598">_xlfn.SWITCH(ROUND(N2598,0),5,"Excellent",4,"Good",3,"ok","Bad")</f>
        <v>Excellent</v>
      </c>
      <c r="Q2598" s="144">
        <v>146</v>
      </c>
      <c r="R2598" s="385">
        <v>42841</v>
      </c>
      <c r="S2598" s="385">
        <v>43941</v>
      </c>
      <c r="T2598" s="144">
        <v>527</v>
      </c>
      <c r="U2598" s="144" t="s">
        <v>69</v>
      </c>
      <c r="V2598" s="144">
        <v>187</v>
      </c>
      <c r="W2598" s="144" t="str">
        <f t="shared" si="297"/>
        <v>Active</v>
      </c>
      <c r="X2598" s="144">
        <v>527</v>
      </c>
      <c r="Y2598" s="157" t="s">
        <v>70</v>
      </c>
      <c r="Z2598" s="386">
        <v>0.88</v>
      </c>
      <c r="AA2598" s="386">
        <v>0.93</v>
      </c>
      <c r="AB2598" s="387" t="s">
        <v>65</v>
      </c>
      <c r="AC2598" s="157"/>
    </row>
    <row r="2599" spans="9:29">
      <c r="I2599" s="342">
        <v>5</v>
      </c>
      <c r="J2599" s="144" t="str">
        <f t="shared" si="295"/>
        <v>LARGE</v>
      </c>
      <c r="K2599" s="144" t="str">
        <f t="shared" si="296"/>
        <v>MEDIUM</v>
      </c>
      <c r="L2599" s="144" t="str" cm="1">
        <f t="array" ref="L2599">_xlfn.IFS(I2599&lt;=2,"SMALL",I2599&lt;=5,"MEDIUM",I2599&gt;5,"LARGE")</f>
        <v>MEDIUM</v>
      </c>
      <c r="M2599" s="144" t="str">
        <f t="shared" si="293"/>
        <v>NO</v>
      </c>
      <c r="N2599" s="374">
        <v>4.7699999999999996</v>
      </c>
      <c r="O2599" s="374">
        <f t="shared" si="294"/>
        <v>5</v>
      </c>
      <c r="P2599" s="158" t="str" cm="1">
        <f t="array" ref="P2599">_xlfn.SWITCH(ROUND(N2599,0),5,"Excellent",4,"Good",3,"ok","Bad")</f>
        <v>Excellent</v>
      </c>
      <c r="Q2599" s="144">
        <v>22</v>
      </c>
      <c r="R2599" s="385">
        <v>42834</v>
      </c>
      <c r="S2599" s="385">
        <v>43461</v>
      </c>
      <c r="T2599" s="144">
        <v>1975</v>
      </c>
      <c r="U2599" s="144" t="s">
        <v>69</v>
      </c>
      <c r="V2599" s="144">
        <v>356</v>
      </c>
      <c r="W2599" s="144" t="str">
        <f t="shared" si="297"/>
        <v>Active</v>
      </c>
      <c r="X2599" s="144">
        <v>1975</v>
      </c>
      <c r="Y2599" s="157" t="s">
        <v>70</v>
      </c>
      <c r="Z2599" s="386">
        <v>1</v>
      </c>
      <c r="AA2599" s="386">
        <v>1</v>
      </c>
      <c r="AB2599" s="387" t="s">
        <v>65</v>
      </c>
      <c r="AC2599" s="157"/>
    </row>
    <row r="2600" spans="9:29">
      <c r="I2600" s="342">
        <v>1</v>
      </c>
      <c r="J2600" s="144" t="str">
        <f t="shared" si="295"/>
        <v>SMALL</v>
      </c>
      <c r="K2600" s="144" t="str">
        <f t="shared" si="296"/>
        <v>SMALL</v>
      </c>
      <c r="L2600" s="144" t="str" cm="1">
        <f t="array" ref="L2600">_xlfn.IFS(I2600&lt;=2,"SMALL",I2600&lt;=5,"MEDIUM",I2600&gt;5,"LARGE")</f>
        <v>SMALL</v>
      </c>
      <c r="M2600" s="144" t="str">
        <f t="shared" si="293"/>
        <v>NO</v>
      </c>
      <c r="N2600" s="374">
        <v>4.67</v>
      </c>
      <c r="O2600" s="374">
        <f t="shared" si="294"/>
        <v>5</v>
      </c>
      <c r="P2600" s="158" t="str" cm="1">
        <f t="array" ref="P2600">_xlfn.SWITCH(ROUND(N2600,0),5,"Excellent",4,"Good",3,"ok","Bad")</f>
        <v>Excellent</v>
      </c>
      <c r="Q2600" s="144">
        <v>3</v>
      </c>
      <c r="R2600" s="385">
        <v>43619</v>
      </c>
      <c r="S2600" s="385">
        <v>43871</v>
      </c>
      <c r="T2600" s="144">
        <v>566</v>
      </c>
      <c r="U2600" s="144" t="s">
        <v>60</v>
      </c>
      <c r="V2600" s="144">
        <v>1</v>
      </c>
      <c r="W2600" s="144" t="str">
        <f t="shared" si="297"/>
        <v>Active</v>
      </c>
      <c r="X2600" s="144">
        <v>566</v>
      </c>
      <c r="Y2600" s="157" t="s">
        <v>70</v>
      </c>
      <c r="Z2600" s="386">
        <v>1</v>
      </c>
      <c r="AA2600" s="386">
        <v>0.99</v>
      </c>
      <c r="AB2600" s="387" t="s">
        <v>62</v>
      </c>
      <c r="AC2600" s="157"/>
    </row>
    <row r="2601" spans="9:29">
      <c r="I2601" s="342">
        <v>2</v>
      </c>
      <c r="J2601" s="144" t="str">
        <f t="shared" si="295"/>
        <v>SMALL</v>
      </c>
      <c r="K2601" s="144" t="str">
        <f t="shared" si="296"/>
        <v>SMALL</v>
      </c>
      <c r="L2601" s="144" t="str" cm="1">
        <f t="array" ref="L2601">_xlfn.IFS(I2601&lt;=2,"SMALL",I2601&lt;=5,"MEDIUM",I2601&gt;5,"LARGE")</f>
        <v>SMALL</v>
      </c>
      <c r="M2601" s="144" t="str">
        <f t="shared" si="293"/>
        <v>NO</v>
      </c>
      <c r="N2601" s="374">
        <v>4.67</v>
      </c>
      <c r="O2601" s="374">
        <f t="shared" si="294"/>
        <v>5</v>
      </c>
      <c r="P2601" s="158" t="str" cm="1">
        <f t="array" ref="P2601">_xlfn.SWITCH(ROUND(N2601,0),5,"Excellent",4,"Good",3,"ok","Bad")</f>
        <v>Excellent</v>
      </c>
      <c r="Q2601" s="144">
        <v>3</v>
      </c>
      <c r="R2601" s="385">
        <v>42958</v>
      </c>
      <c r="S2601" s="385">
        <v>43008</v>
      </c>
      <c r="T2601" s="144">
        <v>1425</v>
      </c>
      <c r="U2601" s="144" t="s">
        <v>60</v>
      </c>
      <c r="V2601" s="144">
        <v>259</v>
      </c>
      <c r="W2601" s="144" t="str">
        <f t="shared" si="297"/>
        <v>Active</v>
      </c>
      <c r="X2601" s="144">
        <v>1425</v>
      </c>
      <c r="Y2601" s="157" t="s">
        <v>70</v>
      </c>
      <c r="Z2601" s="386">
        <v>1</v>
      </c>
      <c r="AA2601" s="386">
        <v>0.98</v>
      </c>
      <c r="AB2601" s="387" t="s">
        <v>62</v>
      </c>
      <c r="AC2601" s="157"/>
    </row>
    <row r="2602" spans="9:29">
      <c r="I2602" s="342">
        <v>1</v>
      </c>
      <c r="J2602" s="144" t="str">
        <f t="shared" si="295"/>
        <v>SMALL</v>
      </c>
      <c r="K2602" s="144" t="str">
        <f t="shared" si="296"/>
        <v>SMALL</v>
      </c>
      <c r="L2602" s="144" t="str" cm="1">
        <f t="array" ref="L2602">_xlfn.IFS(I2602&lt;=2,"SMALL",I2602&lt;=5,"MEDIUM",I2602&gt;5,"LARGE")</f>
        <v>SMALL</v>
      </c>
      <c r="M2602" s="144" t="str">
        <f t="shared" si="293"/>
        <v>YES</v>
      </c>
      <c r="N2602" s="374">
        <v>4.9000000000000004</v>
      </c>
      <c r="O2602" s="374">
        <f t="shared" si="294"/>
        <v>5</v>
      </c>
      <c r="P2602" s="158" t="str" cm="1">
        <f t="array" ref="P2602">_xlfn.SWITCH(ROUND(N2602,0),5,"Excellent",4,"Good",3,"ok","Bad")</f>
        <v>Excellent</v>
      </c>
      <c r="Q2602" s="144">
        <v>204</v>
      </c>
      <c r="R2602" s="385">
        <v>42840</v>
      </c>
      <c r="S2602" s="385">
        <v>43918</v>
      </c>
      <c r="T2602" s="144">
        <v>2442</v>
      </c>
      <c r="U2602" s="144" t="s">
        <v>60</v>
      </c>
      <c r="V2602" s="144">
        <v>0</v>
      </c>
      <c r="W2602" s="144" t="str">
        <f t="shared" si="297"/>
        <v>Inactive</v>
      </c>
      <c r="X2602" s="144">
        <v>2442</v>
      </c>
      <c r="Y2602" s="157" t="s">
        <v>70</v>
      </c>
      <c r="Z2602" s="386">
        <v>1</v>
      </c>
      <c r="AA2602" s="386">
        <v>1</v>
      </c>
      <c r="AB2602" s="387" t="s">
        <v>65</v>
      </c>
      <c r="AC2602" s="157"/>
    </row>
    <row r="2603" spans="9:29">
      <c r="I2603" s="342">
        <v>3</v>
      </c>
      <c r="J2603" s="144" t="str">
        <f t="shared" si="295"/>
        <v>LARGE</v>
      </c>
      <c r="K2603" s="144" t="str">
        <f t="shared" si="296"/>
        <v>MEDIUM</v>
      </c>
      <c r="L2603" s="144" t="str" cm="1">
        <f t="array" ref="L2603">_xlfn.IFS(I2603&lt;=2,"SMALL",I2603&lt;=5,"MEDIUM",I2603&gt;5,"LARGE")</f>
        <v>MEDIUM</v>
      </c>
      <c r="M2603" s="144" t="str">
        <f t="shared" si="293"/>
        <v>NO</v>
      </c>
      <c r="N2603" s="374">
        <v>4.84</v>
      </c>
      <c r="O2603" s="374">
        <f t="shared" si="294"/>
        <v>5</v>
      </c>
      <c r="P2603" s="158" t="str" cm="1">
        <f t="array" ref="P2603">_xlfn.SWITCH(ROUND(N2603,0),5,"Excellent",4,"Good",3,"ok","Bad")</f>
        <v>Excellent</v>
      </c>
      <c r="Q2603" s="144">
        <v>77</v>
      </c>
      <c r="R2603" s="385">
        <v>42837</v>
      </c>
      <c r="S2603" s="385">
        <v>43901</v>
      </c>
      <c r="T2603" s="144">
        <v>2177</v>
      </c>
      <c r="U2603" s="144" t="s">
        <v>69</v>
      </c>
      <c r="V2603" s="144">
        <v>75</v>
      </c>
      <c r="W2603" s="144" t="str">
        <f t="shared" si="297"/>
        <v>Active</v>
      </c>
      <c r="X2603" s="144">
        <v>2177</v>
      </c>
      <c r="Y2603" s="157" t="s">
        <v>64</v>
      </c>
      <c r="Z2603" s="386">
        <v>1</v>
      </c>
      <c r="AA2603" s="386">
        <v>1</v>
      </c>
      <c r="AB2603" s="387" t="s">
        <v>62</v>
      </c>
      <c r="AC2603" s="157"/>
    </row>
    <row r="2604" spans="9:29">
      <c r="I2604" s="342">
        <v>2</v>
      </c>
      <c r="J2604" s="144" t="str">
        <f t="shared" si="295"/>
        <v>SMALL</v>
      </c>
      <c r="K2604" s="144" t="str">
        <f t="shared" si="296"/>
        <v>SMALL</v>
      </c>
      <c r="L2604" s="144" t="str" cm="1">
        <f t="array" ref="L2604">_xlfn.IFS(I2604&lt;=2,"SMALL",I2604&lt;=5,"MEDIUM",I2604&gt;5,"LARGE")</f>
        <v>SMALL</v>
      </c>
      <c r="M2604" s="144" t="str">
        <f t="shared" si="293"/>
        <v>NO</v>
      </c>
      <c r="N2604" s="374">
        <v>4.8099999999999996</v>
      </c>
      <c r="O2604" s="374">
        <f t="shared" si="294"/>
        <v>5</v>
      </c>
      <c r="P2604" s="158" t="str" cm="1">
        <f t="array" ref="P2604">_xlfn.SWITCH(ROUND(N2604,0),5,"Excellent",4,"Good",3,"ok","Bad")</f>
        <v>Excellent</v>
      </c>
      <c r="Q2604" s="144">
        <v>91</v>
      </c>
      <c r="R2604" s="385">
        <v>42825</v>
      </c>
      <c r="S2604" s="385">
        <v>43848</v>
      </c>
      <c r="T2604" s="144">
        <v>1965</v>
      </c>
      <c r="U2604" s="144" t="s">
        <v>60</v>
      </c>
      <c r="V2604" s="144">
        <v>90</v>
      </c>
      <c r="W2604" s="144" t="str">
        <f t="shared" si="297"/>
        <v>Active</v>
      </c>
      <c r="X2604" s="144">
        <v>1965</v>
      </c>
      <c r="Y2604" s="157" t="s">
        <v>64</v>
      </c>
      <c r="Z2604" s="386">
        <v>0.92</v>
      </c>
      <c r="AA2604" s="386">
        <v>0.9</v>
      </c>
      <c r="AB2604" s="387" t="s">
        <v>65</v>
      </c>
      <c r="AC2604" s="157"/>
    </row>
    <row r="2605" spans="9:29">
      <c r="I2605" s="342">
        <v>4</v>
      </c>
      <c r="J2605" s="144" t="str">
        <f t="shared" si="295"/>
        <v>LARGE</v>
      </c>
      <c r="K2605" s="144" t="str">
        <f t="shared" si="296"/>
        <v>MEDIUM</v>
      </c>
      <c r="L2605" s="144" t="str" cm="1">
        <f t="array" ref="L2605">_xlfn.IFS(I2605&lt;=2,"SMALL",I2605&lt;=5,"MEDIUM",I2605&gt;5,"LARGE")</f>
        <v>MEDIUM</v>
      </c>
      <c r="M2605" s="144" t="str">
        <f t="shared" si="293"/>
        <v>NO</v>
      </c>
      <c r="N2605" s="374">
        <v>4.82</v>
      </c>
      <c r="O2605" s="374">
        <f t="shared" si="294"/>
        <v>5</v>
      </c>
      <c r="P2605" s="158" t="str" cm="1">
        <f t="array" ref="P2605">_xlfn.SWITCH(ROUND(N2605,0),5,"Excellent",4,"Good",3,"ok","Bad")</f>
        <v>Excellent</v>
      </c>
      <c r="Q2605" s="144">
        <v>11</v>
      </c>
      <c r="R2605" s="385">
        <v>42874</v>
      </c>
      <c r="S2605" s="385">
        <v>43909</v>
      </c>
      <c r="T2605" s="144">
        <v>3188</v>
      </c>
      <c r="U2605" s="144" t="s">
        <v>69</v>
      </c>
      <c r="V2605" s="144">
        <v>78</v>
      </c>
      <c r="W2605" s="144" t="str">
        <f t="shared" si="297"/>
        <v>Active</v>
      </c>
      <c r="X2605" s="144">
        <v>3188</v>
      </c>
      <c r="Y2605" s="157" t="s">
        <v>70</v>
      </c>
      <c r="Z2605" s="386">
        <v>1</v>
      </c>
      <c r="AA2605" s="386">
        <v>0.95</v>
      </c>
      <c r="AB2605" s="387" t="s">
        <v>62</v>
      </c>
      <c r="AC2605" s="157"/>
    </row>
    <row r="2606" spans="9:29">
      <c r="I2606" s="342">
        <v>2</v>
      </c>
      <c r="J2606" s="144" t="str">
        <f t="shared" si="295"/>
        <v>SMALL</v>
      </c>
      <c r="K2606" s="144" t="str">
        <f t="shared" si="296"/>
        <v>SMALL</v>
      </c>
      <c r="L2606" s="144" t="str" cm="1">
        <f t="array" ref="L2606">_xlfn.IFS(I2606&lt;=2,"SMALL",I2606&lt;=5,"MEDIUM",I2606&gt;5,"LARGE")</f>
        <v>SMALL</v>
      </c>
      <c r="M2606" s="144" t="str">
        <f t="shared" si="293"/>
        <v>NO</v>
      </c>
      <c r="N2606" s="374">
        <v>5</v>
      </c>
      <c r="O2606" s="374">
        <f t="shared" si="294"/>
        <v>5</v>
      </c>
      <c r="P2606" s="158" t="str" cm="1">
        <f t="array" ref="P2606">_xlfn.SWITCH(ROUND(N2606,0),5,"Excellent",4,"Good",3,"ok","Bad")</f>
        <v>Excellent</v>
      </c>
      <c r="Q2606" s="144">
        <v>36</v>
      </c>
      <c r="R2606" s="385">
        <v>42843</v>
      </c>
      <c r="S2606" s="385">
        <v>43625</v>
      </c>
      <c r="T2606" s="144">
        <v>948</v>
      </c>
      <c r="U2606" s="144" t="s">
        <v>60</v>
      </c>
      <c r="V2606" s="144">
        <v>89</v>
      </c>
      <c r="W2606" s="144" t="str">
        <f t="shared" si="297"/>
        <v>Active</v>
      </c>
      <c r="X2606" s="144">
        <v>948</v>
      </c>
      <c r="Y2606" s="157" t="s">
        <v>64</v>
      </c>
      <c r="Z2606" s="386">
        <v>1</v>
      </c>
      <c r="AA2606" s="386">
        <v>1</v>
      </c>
      <c r="AB2606" s="387" t="s">
        <v>65</v>
      </c>
      <c r="AC2606" s="157"/>
    </row>
    <row r="2607" spans="9:29">
      <c r="I2607" s="342">
        <v>4</v>
      </c>
      <c r="J2607" s="144" t="str">
        <f t="shared" si="295"/>
        <v>LARGE</v>
      </c>
      <c r="K2607" s="144" t="str">
        <f t="shared" si="296"/>
        <v>MEDIUM</v>
      </c>
      <c r="L2607" s="144" t="str" cm="1">
        <f t="array" ref="L2607">_xlfn.IFS(I2607&lt;=2,"SMALL",I2607&lt;=5,"MEDIUM",I2607&gt;5,"LARGE")</f>
        <v>MEDIUM</v>
      </c>
      <c r="M2607" s="144" t="str">
        <f t="shared" si="293"/>
        <v>NO</v>
      </c>
      <c r="N2607" s="374">
        <v>4.71</v>
      </c>
      <c r="O2607" s="374">
        <f t="shared" si="294"/>
        <v>5</v>
      </c>
      <c r="P2607" s="158" t="str" cm="1">
        <f t="array" ref="P2607">_xlfn.SWITCH(ROUND(N2607,0),5,"Excellent",4,"Good",3,"ok","Bad")</f>
        <v>Excellent</v>
      </c>
      <c r="Q2607" s="144">
        <v>14</v>
      </c>
      <c r="R2607" s="385">
        <v>42900</v>
      </c>
      <c r="S2607" s="385">
        <v>43833</v>
      </c>
      <c r="T2607" s="144">
        <v>1965</v>
      </c>
      <c r="U2607" s="144" t="s">
        <v>69</v>
      </c>
      <c r="V2607" s="144">
        <v>341</v>
      </c>
      <c r="W2607" s="144" t="str">
        <f t="shared" si="297"/>
        <v>Active</v>
      </c>
      <c r="X2607" s="144">
        <v>1965</v>
      </c>
      <c r="Y2607" s="157" t="s">
        <v>70</v>
      </c>
      <c r="Z2607" s="386">
        <v>1</v>
      </c>
      <c r="AA2607" s="386">
        <v>0.63</v>
      </c>
      <c r="AB2607" s="387" t="s">
        <v>65</v>
      </c>
      <c r="AC2607" s="157"/>
    </row>
    <row r="2608" spans="9:29">
      <c r="I2608" s="342">
        <v>4</v>
      </c>
      <c r="J2608" s="144" t="str">
        <f t="shared" si="295"/>
        <v>LARGE</v>
      </c>
      <c r="K2608" s="144" t="str">
        <f t="shared" si="296"/>
        <v>MEDIUM</v>
      </c>
      <c r="L2608" s="144" t="str" cm="1">
        <f t="array" ref="L2608">_xlfn.IFS(I2608&lt;=2,"SMALL",I2608&lt;=5,"MEDIUM",I2608&gt;5,"LARGE")</f>
        <v>MEDIUM</v>
      </c>
      <c r="M2608" s="144" t="str">
        <f t="shared" si="293"/>
        <v>YES</v>
      </c>
      <c r="N2608" s="374">
        <v>4.9000000000000004</v>
      </c>
      <c r="O2608" s="374">
        <f t="shared" si="294"/>
        <v>5</v>
      </c>
      <c r="P2608" s="158" t="str" cm="1">
        <f t="array" ref="P2608">_xlfn.SWITCH(ROUND(N2608,0),5,"Excellent",4,"Good",3,"ok","Bad")</f>
        <v>Excellent</v>
      </c>
      <c r="Q2608" s="144">
        <v>107</v>
      </c>
      <c r="R2608" s="385">
        <v>42834</v>
      </c>
      <c r="S2608" s="385">
        <v>43898</v>
      </c>
      <c r="T2608" s="144">
        <v>2630</v>
      </c>
      <c r="U2608" s="144" t="s">
        <v>69</v>
      </c>
      <c r="V2608" s="144">
        <v>77</v>
      </c>
      <c r="W2608" s="144" t="str">
        <f t="shared" si="297"/>
        <v>Active</v>
      </c>
      <c r="X2608" s="144">
        <v>2630</v>
      </c>
      <c r="Y2608" s="157" t="s">
        <v>70</v>
      </c>
      <c r="Z2608" s="386">
        <v>1</v>
      </c>
      <c r="AA2608" s="386">
        <v>0.96</v>
      </c>
      <c r="AB2608" s="387" t="s">
        <v>65</v>
      </c>
      <c r="AC2608" s="157"/>
    </row>
    <row r="2609" spans="9:29">
      <c r="I2609" s="342">
        <v>2</v>
      </c>
      <c r="J2609" s="144" t="str">
        <f t="shared" si="295"/>
        <v>SMALL</v>
      </c>
      <c r="K2609" s="144" t="str">
        <f t="shared" si="296"/>
        <v>SMALL</v>
      </c>
      <c r="L2609" s="144" t="str" cm="1">
        <f t="array" ref="L2609">_xlfn.IFS(I2609&lt;=2,"SMALL",I2609&lt;=5,"MEDIUM",I2609&gt;5,"LARGE")</f>
        <v>SMALL</v>
      </c>
      <c r="M2609" s="144" t="str">
        <f t="shared" si="293"/>
        <v>NO</v>
      </c>
      <c r="N2609" s="374">
        <v>4.8600000000000003</v>
      </c>
      <c r="O2609" s="374">
        <f t="shared" si="294"/>
        <v>5</v>
      </c>
      <c r="P2609" s="158" t="str" cm="1">
        <f t="array" ref="P2609">_xlfn.SWITCH(ROUND(N2609,0),5,"Excellent",4,"Good",3,"ok","Bad")</f>
        <v>Excellent</v>
      </c>
      <c r="Q2609" s="144">
        <v>7</v>
      </c>
      <c r="R2609" s="385">
        <v>43317</v>
      </c>
      <c r="S2609" s="385">
        <v>43714</v>
      </c>
      <c r="T2609" s="144">
        <v>891</v>
      </c>
      <c r="U2609" s="144" t="s">
        <v>69</v>
      </c>
      <c r="V2609" s="144">
        <v>180</v>
      </c>
      <c r="W2609" s="144" t="str">
        <f t="shared" si="297"/>
        <v>Active</v>
      </c>
      <c r="X2609" s="144">
        <v>891</v>
      </c>
      <c r="Y2609" s="157" t="s">
        <v>64</v>
      </c>
      <c r="Z2609" s="386">
        <v>0.5</v>
      </c>
      <c r="AA2609" s="386">
        <v>0.69</v>
      </c>
      <c r="AB2609" s="387" t="s">
        <v>65</v>
      </c>
      <c r="AC2609" s="157"/>
    </row>
    <row r="2610" spans="9:29">
      <c r="I2610" s="342">
        <v>7</v>
      </c>
      <c r="J2610" s="144" t="str">
        <f t="shared" si="295"/>
        <v>LARGE</v>
      </c>
      <c r="K2610" s="144" t="str">
        <f t="shared" si="296"/>
        <v>LARGE</v>
      </c>
      <c r="L2610" s="144" t="str" cm="1">
        <f t="array" ref="L2610">_xlfn.IFS(I2610&lt;=2,"SMALL",I2610&lt;=5,"MEDIUM",I2610&gt;5,"LARGE")</f>
        <v>LARGE</v>
      </c>
      <c r="M2610" s="144" t="str">
        <f t="shared" si="293"/>
        <v>NO</v>
      </c>
      <c r="N2610" s="374">
        <v>4.67</v>
      </c>
      <c r="O2610" s="374">
        <f t="shared" si="294"/>
        <v>5</v>
      </c>
      <c r="P2610" s="158" t="str" cm="1">
        <f t="array" ref="P2610">_xlfn.SWITCH(ROUND(N2610,0),5,"Excellent",4,"Good",3,"ok","Bad")</f>
        <v>Excellent</v>
      </c>
      <c r="Q2610" s="144">
        <v>97</v>
      </c>
      <c r="R2610" s="385">
        <v>42835</v>
      </c>
      <c r="S2610" s="385">
        <v>43959</v>
      </c>
      <c r="T2610" s="144">
        <v>1520</v>
      </c>
      <c r="U2610" s="144" t="s">
        <v>69</v>
      </c>
      <c r="V2610" s="144">
        <v>350</v>
      </c>
      <c r="W2610" s="144" t="str">
        <f t="shared" si="297"/>
        <v>Active</v>
      </c>
      <c r="X2610" s="144">
        <v>1520</v>
      </c>
      <c r="Y2610" s="157" t="s">
        <v>70</v>
      </c>
      <c r="Z2610" s="386">
        <v>1</v>
      </c>
      <c r="AA2610" s="386">
        <v>0.46</v>
      </c>
      <c r="AB2610" s="387" t="s">
        <v>65</v>
      </c>
      <c r="AC2610" s="157"/>
    </row>
    <row r="2611" spans="9:29">
      <c r="I2611" s="342">
        <v>8</v>
      </c>
      <c r="J2611" s="144" t="str">
        <f t="shared" si="295"/>
        <v>LARGE</v>
      </c>
      <c r="K2611" s="144" t="str">
        <f t="shared" si="296"/>
        <v>LARGE</v>
      </c>
      <c r="L2611" s="144" t="str" cm="1">
        <f t="array" ref="L2611">_xlfn.IFS(I2611&lt;=2,"SMALL",I2611&lt;=5,"MEDIUM",I2611&gt;5,"LARGE")</f>
        <v>LARGE</v>
      </c>
      <c r="M2611" s="144" t="str">
        <f t="shared" si="293"/>
        <v>YES</v>
      </c>
      <c r="N2611" s="374">
        <v>4.87</v>
      </c>
      <c r="O2611" s="374">
        <f t="shared" si="294"/>
        <v>5</v>
      </c>
      <c r="P2611" s="158" t="str" cm="1">
        <f t="array" ref="P2611">_xlfn.SWITCH(ROUND(N2611,0),5,"Excellent",4,"Good",3,"ok","Bad")</f>
        <v>Excellent</v>
      </c>
      <c r="Q2611" s="144">
        <v>161</v>
      </c>
      <c r="R2611" s="385">
        <v>42831</v>
      </c>
      <c r="S2611" s="385">
        <v>44026</v>
      </c>
      <c r="T2611" s="144">
        <v>3193</v>
      </c>
      <c r="U2611" s="144" t="s">
        <v>69</v>
      </c>
      <c r="V2611" s="144">
        <v>325</v>
      </c>
      <c r="W2611" s="144" t="str">
        <f t="shared" si="297"/>
        <v>Active</v>
      </c>
      <c r="X2611" s="144">
        <v>3193</v>
      </c>
      <c r="Y2611" s="157" t="s">
        <v>64</v>
      </c>
      <c r="Z2611" s="386">
        <v>0.5</v>
      </c>
      <c r="AA2611" s="386">
        <v>0.67</v>
      </c>
      <c r="AB2611" s="387" t="s">
        <v>65</v>
      </c>
      <c r="AC2611" s="157"/>
    </row>
    <row r="2612" spans="9:29">
      <c r="I2612" s="342">
        <v>4</v>
      </c>
      <c r="J2612" s="144" t="str">
        <f t="shared" si="295"/>
        <v>LARGE</v>
      </c>
      <c r="K2612" s="144" t="str">
        <f t="shared" si="296"/>
        <v>MEDIUM</v>
      </c>
      <c r="L2612" s="144" t="str" cm="1">
        <f t="array" ref="L2612">_xlfn.IFS(I2612&lt;=2,"SMALL",I2612&lt;=5,"MEDIUM",I2612&gt;5,"LARGE")</f>
        <v>MEDIUM</v>
      </c>
      <c r="M2612" s="144" t="str">
        <f t="shared" si="293"/>
        <v>NO</v>
      </c>
      <c r="N2612" s="374">
        <v>4.99</v>
      </c>
      <c r="O2612" s="374">
        <f t="shared" si="294"/>
        <v>5</v>
      </c>
      <c r="P2612" s="158" t="str" cm="1">
        <f t="array" ref="P2612">_xlfn.SWITCH(ROUND(N2612,0),5,"Excellent",4,"Good",3,"ok","Bad")</f>
        <v>Excellent</v>
      </c>
      <c r="Q2612" s="144">
        <v>91</v>
      </c>
      <c r="R2612" s="385">
        <v>42857</v>
      </c>
      <c r="S2612" s="385">
        <v>44052</v>
      </c>
      <c r="T2612" s="144">
        <v>3194</v>
      </c>
      <c r="U2612" s="144" t="s">
        <v>69</v>
      </c>
      <c r="V2612" s="144">
        <v>27</v>
      </c>
      <c r="W2612" s="144" t="str">
        <f t="shared" si="297"/>
        <v>Active</v>
      </c>
      <c r="X2612" s="144">
        <v>3194</v>
      </c>
      <c r="Y2612" s="157" t="s">
        <v>70</v>
      </c>
      <c r="Z2612" s="386">
        <v>1</v>
      </c>
      <c r="AA2612" s="386">
        <v>0.93</v>
      </c>
      <c r="AB2612" s="387" t="s">
        <v>65</v>
      </c>
      <c r="AC2612" s="157"/>
    </row>
    <row r="2613" spans="9:29">
      <c r="I2613" s="342">
        <v>3</v>
      </c>
      <c r="J2613" s="144" t="str">
        <f t="shared" si="295"/>
        <v>LARGE</v>
      </c>
      <c r="K2613" s="144" t="str">
        <f t="shared" si="296"/>
        <v>MEDIUM</v>
      </c>
      <c r="L2613" s="144" t="str" cm="1">
        <f t="array" ref="L2613">_xlfn.IFS(I2613&lt;=2,"SMALL",I2613&lt;=5,"MEDIUM",I2613&gt;5,"LARGE")</f>
        <v>MEDIUM</v>
      </c>
      <c r="M2613" s="144" t="str">
        <f t="shared" si="293"/>
        <v>YES</v>
      </c>
      <c r="N2613" s="374">
        <v>4.9800000000000004</v>
      </c>
      <c r="O2613" s="374">
        <f t="shared" si="294"/>
        <v>5</v>
      </c>
      <c r="P2613" s="158" t="str" cm="1">
        <f t="array" ref="P2613">_xlfn.SWITCH(ROUND(N2613,0),5,"Excellent",4,"Good",3,"ok","Bad")</f>
        <v>Excellent</v>
      </c>
      <c r="Q2613" s="144">
        <v>109</v>
      </c>
      <c r="R2613" s="385">
        <v>42844</v>
      </c>
      <c r="S2613" s="385">
        <v>43913</v>
      </c>
      <c r="T2613" s="144">
        <v>3179</v>
      </c>
      <c r="U2613" s="144" t="s">
        <v>60</v>
      </c>
      <c r="V2613" s="144">
        <v>85</v>
      </c>
      <c r="W2613" s="144" t="str">
        <f t="shared" si="297"/>
        <v>Active</v>
      </c>
      <c r="X2613" s="144">
        <v>3179</v>
      </c>
      <c r="Y2613" s="157" t="s">
        <v>70</v>
      </c>
      <c r="Z2613" s="386">
        <v>1</v>
      </c>
      <c r="AA2613" s="386">
        <v>0.5</v>
      </c>
      <c r="AB2613" s="387" t="s">
        <v>62</v>
      </c>
      <c r="AC2613" s="157"/>
    </row>
    <row r="2614" spans="9:29">
      <c r="I2614" s="342">
        <v>2</v>
      </c>
      <c r="J2614" s="144" t="str">
        <f t="shared" si="295"/>
        <v>SMALL</v>
      </c>
      <c r="K2614" s="144" t="str">
        <f t="shared" si="296"/>
        <v>SMALL</v>
      </c>
      <c r="L2614" s="144" t="str" cm="1">
        <f t="array" ref="L2614">_xlfn.IFS(I2614&lt;=2,"SMALL",I2614&lt;=5,"MEDIUM",I2614&gt;5,"LARGE")</f>
        <v>SMALL</v>
      </c>
      <c r="M2614" s="144" t="str">
        <f t="shared" si="293"/>
        <v>YES</v>
      </c>
      <c r="N2614" s="374">
        <v>4.82</v>
      </c>
      <c r="O2614" s="374">
        <f t="shared" si="294"/>
        <v>5</v>
      </c>
      <c r="P2614" s="158" t="str" cm="1">
        <f t="array" ref="P2614">_xlfn.SWITCH(ROUND(N2614,0),5,"Excellent",4,"Good",3,"ok","Bad")</f>
        <v>Excellent</v>
      </c>
      <c r="Q2614" s="144">
        <v>282</v>
      </c>
      <c r="R2614" s="385">
        <v>42852</v>
      </c>
      <c r="S2614" s="385">
        <v>43891</v>
      </c>
      <c r="T2614" s="144">
        <v>3195</v>
      </c>
      <c r="U2614" s="144" t="s">
        <v>60</v>
      </c>
      <c r="V2614" s="144">
        <v>2</v>
      </c>
      <c r="W2614" s="144" t="str">
        <f t="shared" si="297"/>
        <v>Active</v>
      </c>
      <c r="X2614" s="144">
        <v>3195</v>
      </c>
      <c r="Y2614" s="157" t="s">
        <v>122</v>
      </c>
      <c r="Z2614" s="386">
        <v>0.33</v>
      </c>
      <c r="AA2614" s="386">
        <v>0.88</v>
      </c>
      <c r="AB2614" s="387" t="s">
        <v>65</v>
      </c>
      <c r="AC2614" s="157"/>
    </row>
    <row r="2615" spans="9:29">
      <c r="I2615" s="342">
        <v>2</v>
      </c>
      <c r="J2615" s="144" t="str">
        <f t="shared" si="295"/>
        <v>SMALL</v>
      </c>
      <c r="K2615" s="144" t="str">
        <f t="shared" si="296"/>
        <v>SMALL</v>
      </c>
      <c r="L2615" s="144" t="str" cm="1">
        <f t="array" ref="L2615">_xlfn.IFS(I2615&lt;=2,"SMALL",I2615&lt;=5,"MEDIUM",I2615&gt;5,"LARGE")</f>
        <v>SMALL</v>
      </c>
      <c r="M2615" s="144" t="str">
        <f t="shared" si="293"/>
        <v>NO</v>
      </c>
      <c r="N2615" s="374">
        <v>4.3099999999999996</v>
      </c>
      <c r="O2615" s="374">
        <f t="shared" si="294"/>
        <v>4</v>
      </c>
      <c r="P2615" s="158" t="str" cm="1">
        <f t="array" ref="P2615">_xlfn.SWITCH(ROUND(N2615,0),5,"Excellent",4,"Good",3,"ok","Bad")</f>
        <v>Good</v>
      </c>
      <c r="Q2615" s="144">
        <v>16</v>
      </c>
      <c r="R2615" s="385">
        <v>42848</v>
      </c>
      <c r="S2615" s="385">
        <v>44012</v>
      </c>
      <c r="T2615" s="144">
        <v>2737</v>
      </c>
      <c r="U2615" s="144" t="s">
        <v>60</v>
      </c>
      <c r="V2615" s="144">
        <v>76</v>
      </c>
      <c r="W2615" s="144" t="str">
        <f t="shared" si="297"/>
        <v>Active</v>
      </c>
      <c r="X2615" s="144">
        <v>2737</v>
      </c>
      <c r="Y2615" s="157" t="s">
        <v>64</v>
      </c>
      <c r="Z2615" s="386">
        <v>1</v>
      </c>
      <c r="AA2615" s="386">
        <v>1</v>
      </c>
      <c r="AB2615" s="387" t="s">
        <v>62</v>
      </c>
      <c r="AC2615" s="157"/>
    </row>
    <row r="2616" spans="9:29">
      <c r="I2616" s="342">
        <v>2</v>
      </c>
      <c r="J2616" s="144" t="str">
        <f t="shared" si="295"/>
        <v>SMALL</v>
      </c>
      <c r="K2616" s="144" t="str">
        <f t="shared" si="296"/>
        <v>SMALL</v>
      </c>
      <c r="L2616" s="144" t="str" cm="1">
        <f t="array" ref="L2616">_xlfn.IFS(I2616&lt;=2,"SMALL",I2616&lt;=5,"MEDIUM",I2616&gt;5,"LARGE")</f>
        <v>SMALL</v>
      </c>
      <c r="M2616" s="144" t="str">
        <f t="shared" si="293"/>
        <v>NO</v>
      </c>
      <c r="N2616" s="374">
        <v>4.8</v>
      </c>
      <c r="O2616" s="374">
        <f t="shared" si="294"/>
        <v>5</v>
      </c>
      <c r="P2616" s="158" t="str" cm="1">
        <f t="array" ref="P2616">_xlfn.SWITCH(ROUND(N2616,0),5,"Excellent",4,"Good",3,"ok","Bad")</f>
        <v>Excellent</v>
      </c>
      <c r="Q2616" s="144">
        <v>35</v>
      </c>
      <c r="R2616" s="385">
        <v>42824</v>
      </c>
      <c r="S2616" s="385">
        <v>43982</v>
      </c>
      <c r="T2616" s="144">
        <v>88</v>
      </c>
      <c r="U2616" s="144" t="s">
        <v>60</v>
      </c>
      <c r="V2616" s="144">
        <v>365</v>
      </c>
      <c r="W2616" s="144" t="str">
        <f t="shared" si="297"/>
        <v>Active</v>
      </c>
      <c r="X2616" s="144">
        <v>88</v>
      </c>
      <c r="Y2616" s="157" t="s">
        <v>61</v>
      </c>
      <c r="Z2616" s="386">
        <v>0.94</v>
      </c>
      <c r="AA2616" s="386">
        <v>0.78</v>
      </c>
      <c r="AB2616" s="387" t="s">
        <v>62</v>
      </c>
      <c r="AC2616" s="157"/>
    </row>
    <row r="2617" spans="9:29">
      <c r="I2617" s="342">
        <v>3</v>
      </c>
      <c r="J2617" s="144" t="str">
        <f t="shared" si="295"/>
        <v>LARGE</v>
      </c>
      <c r="K2617" s="144" t="str">
        <f t="shared" si="296"/>
        <v>MEDIUM</v>
      </c>
      <c r="L2617" s="144" t="str" cm="1">
        <f t="array" ref="L2617">_xlfn.IFS(I2617&lt;=2,"SMALL",I2617&lt;=5,"MEDIUM",I2617&gt;5,"LARGE")</f>
        <v>MEDIUM</v>
      </c>
      <c r="M2617" s="144" t="str">
        <f t="shared" si="293"/>
        <v>YES</v>
      </c>
      <c r="N2617" s="374">
        <v>4.97</v>
      </c>
      <c r="O2617" s="374">
        <f t="shared" si="294"/>
        <v>5</v>
      </c>
      <c r="P2617" s="158" t="str" cm="1">
        <f t="array" ref="P2617">_xlfn.SWITCH(ROUND(N2617,0),5,"Excellent",4,"Good",3,"ok","Bad")</f>
        <v>Excellent</v>
      </c>
      <c r="Q2617" s="144">
        <v>130</v>
      </c>
      <c r="R2617" s="385">
        <v>42837</v>
      </c>
      <c r="S2617" s="385">
        <v>44020</v>
      </c>
      <c r="T2617" s="144">
        <v>2644</v>
      </c>
      <c r="U2617" s="144" t="s">
        <v>69</v>
      </c>
      <c r="V2617" s="144">
        <v>48</v>
      </c>
      <c r="W2617" s="144" t="str">
        <f t="shared" si="297"/>
        <v>Active</v>
      </c>
      <c r="X2617" s="144">
        <v>2644</v>
      </c>
      <c r="Y2617" s="157" t="s">
        <v>64</v>
      </c>
      <c r="Z2617" s="386">
        <v>1</v>
      </c>
      <c r="AA2617" s="386">
        <v>0.75</v>
      </c>
      <c r="AB2617" s="387" t="s">
        <v>62</v>
      </c>
      <c r="AC2617" s="157"/>
    </row>
    <row r="2618" spans="9:29">
      <c r="I2618" s="342">
        <v>2</v>
      </c>
      <c r="J2618" s="144" t="str">
        <f t="shared" si="295"/>
        <v>SMALL</v>
      </c>
      <c r="K2618" s="144" t="str">
        <f t="shared" si="296"/>
        <v>SMALL</v>
      </c>
      <c r="L2618" s="144" t="str" cm="1">
        <f t="array" ref="L2618">_xlfn.IFS(I2618&lt;=2,"SMALL",I2618&lt;=5,"MEDIUM",I2618&gt;5,"LARGE")</f>
        <v>SMALL</v>
      </c>
      <c r="M2618" s="144" t="str">
        <f t="shared" si="293"/>
        <v>YES</v>
      </c>
      <c r="N2618" s="374">
        <v>4.84</v>
      </c>
      <c r="O2618" s="374">
        <f t="shared" si="294"/>
        <v>5</v>
      </c>
      <c r="P2618" s="158" t="str" cm="1">
        <f t="array" ref="P2618">_xlfn.SWITCH(ROUND(N2618,0),5,"Excellent",4,"Good",3,"ok","Bad")</f>
        <v>Excellent</v>
      </c>
      <c r="Q2618" s="144">
        <v>215</v>
      </c>
      <c r="R2618" s="385">
        <v>42845</v>
      </c>
      <c r="S2618" s="385">
        <v>43904</v>
      </c>
      <c r="T2618" s="144">
        <v>449</v>
      </c>
      <c r="U2618" s="144" t="s">
        <v>60</v>
      </c>
      <c r="V2618" s="144">
        <v>18</v>
      </c>
      <c r="W2618" s="144" t="str">
        <f t="shared" si="297"/>
        <v>Active</v>
      </c>
      <c r="X2618" s="144">
        <v>449</v>
      </c>
      <c r="Y2618" s="157" t="s">
        <v>122</v>
      </c>
      <c r="Z2618" s="386">
        <v>0</v>
      </c>
      <c r="AA2618" s="386">
        <v>0.95</v>
      </c>
      <c r="AB2618" s="387" t="s">
        <v>65</v>
      </c>
      <c r="AC2618" s="157"/>
    </row>
    <row r="2619" spans="9:29">
      <c r="I2619" s="342">
        <v>1</v>
      </c>
      <c r="J2619" s="144" t="str">
        <f t="shared" si="295"/>
        <v>SMALL</v>
      </c>
      <c r="K2619" s="144" t="str">
        <f t="shared" si="296"/>
        <v>SMALL</v>
      </c>
      <c r="L2619" s="144" t="str" cm="1">
        <f t="array" ref="L2619">_xlfn.IFS(I2619&lt;=2,"SMALL",I2619&lt;=5,"MEDIUM",I2619&gt;5,"LARGE")</f>
        <v>SMALL</v>
      </c>
      <c r="M2619" s="144" t="str">
        <f t="shared" si="293"/>
        <v>NO</v>
      </c>
      <c r="N2619" s="374">
        <v>4.7</v>
      </c>
      <c r="O2619" s="374">
        <f t="shared" si="294"/>
        <v>5</v>
      </c>
      <c r="P2619" s="158" t="str" cm="1">
        <f t="array" ref="P2619">_xlfn.SWITCH(ROUND(N2619,0),5,"Excellent",4,"Good",3,"ok","Bad")</f>
        <v>Excellent</v>
      </c>
      <c r="Q2619" s="144">
        <v>20</v>
      </c>
      <c r="R2619" s="385">
        <v>42860</v>
      </c>
      <c r="S2619" s="385">
        <v>44019</v>
      </c>
      <c r="T2619" s="144">
        <v>810</v>
      </c>
      <c r="U2619" s="144" t="s">
        <v>69</v>
      </c>
      <c r="V2619" s="144">
        <v>121</v>
      </c>
      <c r="W2619" s="144" t="str">
        <f t="shared" si="297"/>
        <v>Active</v>
      </c>
      <c r="X2619" s="144">
        <v>810</v>
      </c>
      <c r="Y2619" s="157" t="s">
        <v>70</v>
      </c>
      <c r="Z2619" s="386">
        <v>1</v>
      </c>
      <c r="AA2619" s="386">
        <v>0.75</v>
      </c>
      <c r="AB2619" s="387" t="s">
        <v>65</v>
      </c>
      <c r="AC2619" s="157"/>
    </row>
    <row r="2620" spans="9:29">
      <c r="I2620" s="342">
        <v>2</v>
      </c>
      <c r="J2620" s="144" t="str">
        <f t="shared" si="295"/>
        <v>SMALL</v>
      </c>
      <c r="K2620" s="144" t="str">
        <f t="shared" si="296"/>
        <v>SMALL</v>
      </c>
      <c r="L2620" s="144" t="str" cm="1">
        <f t="array" ref="L2620">_xlfn.IFS(I2620&lt;=2,"SMALL",I2620&lt;=5,"MEDIUM",I2620&gt;5,"LARGE")</f>
        <v>SMALL</v>
      </c>
      <c r="M2620" s="144" t="str">
        <f t="shared" si="293"/>
        <v>NO</v>
      </c>
      <c r="N2620" s="374">
        <v>4</v>
      </c>
      <c r="O2620" s="374">
        <f t="shared" si="294"/>
        <v>4</v>
      </c>
      <c r="P2620" s="158" t="str" cm="1">
        <f t="array" ref="P2620">_xlfn.SWITCH(ROUND(N2620,0),5,"Excellent",4,"Good",3,"ok","Bad")</f>
        <v>Good</v>
      </c>
      <c r="Q2620" s="144">
        <v>6</v>
      </c>
      <c r="R2620" s="385">
        <v>42833</v>
      </c>
      <c r="S2620" s="385">
        <v>43364</v>
      </c>
      <c r="T2620" s="144">
        <v>2936</v>
      </c>
      <c r="U2620" s="144" t="s">
        <v>69</v>
      </c>
      <c r="V2620" s="144">
        <v>365</v>
      </c>
      <c r="W2620" s="144" t="str">
        <f t="shared" si="297"/>
        <v>Active</v>
      </c>
      <c r="X2620" s="144">
        <v>2936</v>
      </c>
      <c r="Y2620" s="157" t="s">
        <v>64</v>
      </c>
      <c r="Z2620" s="386">
        <v>1</v>
      </c>
      <c r="AA2620" s="386">
        <v>1</v>
      </c>
      <c r="AB2620" s="387" t="s">
        <v>62</v>
      </c>
      <c r="AC2620" s="157"/>
    </row>
    <row r="2621" spans="9:29">
      <c r="I2621" s="342">
        <v>4</v>
      </c>
      <c r="J2621" s="144" t="str">
        <f t="shared" si="295"/>
        <v>LARGE</v>
      </c>
      <c r="K2621" s="144" t="str">
        <f t="shared" si="296"/>
        <v>MEDIUM</v>
      </c>
      <c r="L2621" s="144" t="str" cm="1">
        <f t="array" ref="L2621">_xlfn.IFS(I2621&lt;=2,"SMALL",I2621&lt;=5,"MEDIUM",I2621&gt;5,"LARGE")</f>
        <v>MEDIUM</v>
      </c>
      <c r="M2621" s="144" t="str">
        <f t="shared" si="293"/>
        <v>NO</v>
      </c>
      <c r="N2621" s="374">
        <v>4.83</v>
      </c>
      <c r="O2621" s="374">
        <f t="shared" si="294"/>
        <v>5</v>
      </c>
      <c r="P2621" s="158" t="str" cm="1">
        <f t="array" ref="P2621">_xlfn.SWITCH(ROUND(N2621,0),5,"Excellent",4,"Good",3,"ok","Bad")</f>
        <v>Excellent</v>
      </c>
      <c r="Q2621" s="144">
        <v>86</v>
      </c>
      <c r="R2621" s="385">
        <v>42933</v>
      </c>
      <c r="S2621" s="385">
        <v>43878</v>
      </c>
      <c r="T2621" s="144">
        <v>3137</v>
      </c>
      <c r="U2621" s="144" t="s">
        <v>69</v>
      </c>
      <c r="V2621" s="144">
        <v>229</v>
      </c>
      <c r="W2621" s="144" t="str">
        <f t="shared" si="297"/>
        <v>Active</v>
      </c>
      <c r="X2621" s="144">
        <v>3137</v>
      </c>
      <c r="Y2621" s="157" t="s">
        <v>70</v>
      </c>
      <c r="Z2621" s="386">
        <v>1</v>
      </c>
      <c r="AA2621" s="386">
        <v>1</v>
      </c>
      <c r="AB2621" s="387" t="s">
        <v>65</v>
      </c>
      <c r="AC2621" s="157"/>
    </row>
    <row r="2622" spans="9:29">
      <c r="I2622" s="342">
        <v>2</v>
      </c>
      <c r="J2622" s="144" t="str">
        <f t="shared" si="295"/>
        <v>SMALL</v>
      </c>
      <c r="K2622" s="144" t="str">
        <f t="shared" si="296"/>
        <v>SMALL</v>
      </c>
      <c r="L2622" s="144" t="str" cm="1">
        <f t="array" ref="L2622">_xlfn.IFS(I2622&lt;=2,"SMALL",I2622&lt;=5,"MEDIUM",I2622&gt;5,"LARGE")</f>
        <v>SMALL</v>
      </c>
      <c r="M2622" s="144" t="str">
        <f t="shared" si="293"/>
        <v>NO</v>
      </c>
      <c r="N2622" s="374">
        <v>4.42</v>
      </c>
      <c r="O2622" s="374">
        <f t="shared" si="294"/>
        <v>4</v>
      </c>
      <c r="P2622" s="158" t="str" cm="1">
        <f t="array" ref="P2622">_xlfn.SWITCH(ROUND(N2622,0),5,"Excellent",4,"Good",3,"ok","Bad")</f>
        <v>Good</v>
      </c>
      <c r="Q2622" s="144">
        <v>62</v>
      </c>
      <c r="R2622" s="385">
        <v>42865</v>
      </c>
      <c r="S2622" s="385">
        <v>44048</v>
      </c>
      <c r="T2622" s="144">
        <v>2429</v>
      </c>
      <c r="U2622" s="144" t="s">
        <v>60</v>
      </c>
      <c r="V2622" s="144">
        <v>364</v>
      </c>
      <c r="W2622" s="144" t="str">
        <f t="shared" si="297"/>
        <v>Active</v>
      </c>
      <c r="X2622" s="144">
        <v>2429</v>
      </c>
      <c r="Y2622" s="157" t="s">
        <v>61</v>
      </c>
      <c r="Z2622" s="386">
        <v>1</v>
      </c>
      <c r="AA2622" s="386">
        <v>1</v>
      </c>
      <c r="AB2622" s="387" t="s">
        <v>65</v>
      </c>
      <c r="AC2622" s="157"/>
    </row>
    <row r="2623" spans="9:29">
      <c r="I2623" s="342">
        <v>5</v>
      </c>
      <c r="J2623" s="144" t="str">
        <f t="shared" si="295"/>
        <v>LARGE</v>
      </c>
      <c r="K2623" s="144" t="str">
        <f t="shared" si="296"/>
        <v>MEDIUM</v>
      </c>
      <c r="L2623" s="144" t="str" cm="1">
        <f t="array" ref="L2623">_xlfn.IFS(I2623&lt;=2,"SMALL",I2623&lt;=5,"MEDIUM",I2623&gt;5,"LARGE")</f>
        <v>MEDIUM</v>
      </c>
      <c r="M2623" s="144" t="str">
        <f t="shared" si="293"/>
        <v>NO</v>
      </c>
      <c r="N2623" s="374">
        <v>4.5999999999999996</v>
      </c>
      <c r="O2623" s="374">
        <f t="shared" si="294"/>
        <v>5</v>
      </c>
      <c r="P2623" s="158" t="str" cm="1">
        <f t="array" ref="P2623">_xlfn.SWITCH(ROUND(N2623,0),5,"Excellent",4,"Good",3,"ok","Bad")</f>
        <v>Excellent</v>
      </c>
      <c r="Q2623" s="144">
        <v>92</v>
      </c>
      <c r="R2623" s="385">
        <v>42905</v>
      </c>
      <c r="S2623" s="385">
        <v>44054</v>
      </c>
      <c r="T2623" s="144">
        <v>3198</v>
      </c>
      <c r="U2623" s="144" t="s">
        <v>69</v>
      </c>
      <c r="V2623" s="144">
        <v>0</v>
      </c>
      <c r="W2623" s="144" t="str">
        <f t="shared" si="297"/>
        <v>Inactive</v>
      </c>
      <c r="X2623" s="144">
        <v>3198</v>
      </c>
      <c r="Y2623" s="157" t="s">
        <v>64</v>
      </c>
      <c r="Z2623" s="386">
        <v>0.71</v>
      </c>
      <c r="AA2623" s="386">
        <v>0.67</v>
      </c>
      <c r="AB2623" s="387" t="s">
        <v>62</v>
      </c>
      <c r="AC2623" s="157"/>
    </row>
    <row r="2624" spans="9:29">
      <c r="I2624" s="342">
        <v>4</v>
      </c>
      <c r="J2624" s="144" t="str">
        <f t="shared" si="295"/>
        <v>LARGE</v>
      </c>
      <c r="K2624" s="144" t="str">
        <f t="shared" si="296"/>
        <v>MEDIUM</v>
      </c>
      <c r="L2624" s="144" t="str" cm="1">
        <f t="array" ref="L2624">_xlfn.IFS(I2624&lt;=2,"SMALL",I2624&lt;=5,"MEDIUM",I2624&gt;5,"LARGE")</f>
        <v>MEDIUM</v>
      </c>
      <c r="M2624" s="144" t="str">
        <f t="shared" si="293"/>
        <v>YES</v>
      </c>
      <c r="N2624" s="374">
        <v>4.99</v>
      </c>
      <c r="O2624" s="374">
        <f t="shared" si="294"/>
        <v>5</v>
      </c>
      <c r="P2624" s="158" t="str" cm="1">
        <f t="array" ref="P2624">_xlfn.SWITCH(ROUND(N2624,0),5,"Excellent",4,"Good",3,"ok","Bad")</f>
        <v>Excellent</v>
      </c>
      <c r="Q2624" s="144">
        <v>271</v>
      </c>
      <c r="R2624" s="385">
        <v>42910</v>
      </c>
      <c r="S2624" s="385">
        <v>44048</v>
      </c>
      <c r="T2624" s="144">
        <v>2854</v>
      </c>
      <c r="U2624" s="144" t="s">
        <v>69</v>
      </c>
      <c r="V2624" s="144">
        <v>307</v>
      </c>
      <c r="W2624" s="144" t="str">
        <f t="shared" si="297"/>
        <v>Active</v>
      </c>
      <c r="X2624" s="144">
        <v>2854</v>
      </c>
      <c r="Y2624" s="157" t="s">
        <v>70</v>
      </c>
      <c r="Z2624" s="386">
        <v>1</v>
      </c>
      <c r="AA2624" s="386">
        <v>0.99</v>
      </c>
      <c r="AB2624" s="387" t="s">
        <v>65</v>
      </c>
      <c r="AC2624" s="157"/>
    </row>
    <row r="2625" spans="9:29">
      <c r="I2625" s="342">
        <v>4</v>
      </c>
      <c r="J2625" s="144" t="str">
        <f t="shared" si="295"/>
        <v>LARGE</v>
      </c>
      <c r="K2625" s="144" t="str">
        <f t="shared" si="296"/>
        <v>MEDIUM</v>
      </c>
      <c r="L2625" s="144" t="str" cm="1">
        <f t="array" ref="L2625">_xlfn.IFS(I2625&lt;=2,"SMALL",I2625&lt;=5,"MEDIUM",I2625&gt;5,"LARGE")</f>
        <v>MEDIUM</v>
      </c>
      <c r="M2625" s="144" t="str">
        <f t="shared" si="293"/>
        <v>NO</v>
      </c>
      <c r="N2625" s="374">
        <v>4.87</v>
      </c>
      <c r="O2625" s="374">
        <f t="shared" si="294"/>
        <v>5</v>
      </c>
      <c r="P2625" s="158" t="str" cm="1">
        <f t="array" ref="P2625">_xlfn.SWITCH(ROUND(N2625,0),5,"Excellent",4,"Good",3,"ok","Bad")</f>
        <v>Excellent</v>
      </c>
      <c r="Q2625" s="144">
        <v>31</v>
      </c>
      <c r="R2625" s="385">
        <v>42841</v>
      </c>
      <c r="S2625" s="385">
        <v>43898</v>
      </c>
      <c r="T2625" s="144">
        <v>3200</v>
      </c>
      <c r="U2625" s="144" t="s">
        <v>69</v>
      </c>
      <c r="V2625" s="144">
        <v>179</v>
      </c>
      <c r="W2625" s="144" t="str">
        <f t="shared" si="297"/>
        <v>Active</v>
      </c>
      <c r="X2625" s="144">
        <v>3200</v>
      </c>
      <c r="Y2625" s="157" t="s">
        <v>70</v>
      </c>
      <c r="Z2625" s="386">
        <v>1</v>
      </c>
      <c r="AA2625" s="386">
        <v>0.95</v>
      </c>
      <c r="AB2625" s="387" t="s">
        <v>65</v>
      </c>
      <c r="AC2625" s="157"/>
    </row>
    <row r="2626" spans="9:29">
      <c r="I2626" s="342">
        <v>4</v>
      </c>
      <c r="J2626" s="144" t="str">
        <f t="shared" si="295"/>
        <v>LARGE</v>
      </c>
      <c r="K2626" s="144" t="str">
        <f t="shared" si="296"/>
        <v>MEDIUM</v>
      </c>
      <c r="L2626" s="144" t="str" cm="1">
        <f t="array" ref="L2626">_xlfn.IFS(I2626&lt;=2,"SMALL",I2626&lt;=5,"MEDIUM",I2626&gt;5,"LARGE")</f>
        <v>MEDIUM</v>
      </c>
      <c r="M2626" s="144" t="str">
        <f t="shared" si="293"/>
        <v>YES</v>
      </c>
      <c r="N2626" s="374">
        <v>4.8</v>
      </c>
      <c r="O2626" s="374">
        <f t="shared" si="294"/>
        <v>5</v>
      </c>
      <c r="P2626" s="158" t="str" cm="1">
        <f t="array" ref="P2626">_xlfn.SWITCH(ROUND(N2626,0),5,"Excellent",4,"Good",3,"ok","Bad")</f>
        <v>Excellent</v>
      </c>
      <c r="Q2626" s="144">
        <v>120</v>
      </c>
      <c r="R2626" s="385">
        <v>42848</v>
      </c>
      <c r="S2626" s="385">
        <v>44037</v>
      </c>
      <c r="T2626" s="144">
        <v>126</v>
      </c>
      <c r="U2626" s="144" t="s">
        <v>69</v>
      </c>
      <c r="V2626" s="144">
        <v>66</v>
      </c>
      <c r="W2626" s="144" t="str">
        <f t="shared" si="297"/>
        <v>Active</v>
      </c>
      <c r="X2626" s="144">
        <v>126</v>
      </c>
      <c r="Y2626" s="157" t="s">
        <v>64</v>
      </c>
      <c r="Z2626" s="386">
        <v>0.64</v>
      </c>
      <c r="AA2626" s="386">
        <v>0.39</v>
      </c>
      <c r="AB2626" s="387" t="s">
        <v>65</v>
      </c>
      <c r="AC2626" s="157"/>
    </row>
    <row r="2627" spans="9:29">
      <c r="I2627" s="342">
        <v>6</v>
      </c>
      <c r="J2627" s="144" t="str">
        <f t="shared" si="295"/>
        <v>LARGE</v>
      </c>
      <c r="K2627" s="144" t="str">
        <f t="shared" si="296"/>
        <v>LARGE</v>
      </c>
      <c r="L2627" s="144" t="str" cm="1">
        <f t="array" ref="L2627">_xlfn.IFS(I2627&lt;=2,"SMALL",I2627&lt;=5,"MEDIUM",I2627&gt;5,"LARGE")</f>
        <v>LARGE</v>
      </c>
      <c r="M2627" s="144" t="str">
        <f t="shared" si="293"/>
        <v>NO</v>
      </c>
      <c r="N2627" s="374">
        <v>4.47</v>
      </c>
      <c r="O2627" s="374">
        <f t="shared" si="294"/>
        <v>4</v>
      </c>
      <c r="P2627" s="158" t="str" cm="1">
        <f t="array" ref="P2627">_xlfn.SWITCH(ROUND(N2627,0),5,"Excellent",4,"Good",3,"ok","Bad")</f>
        <v>Good</v>
      </c>
      <c r="Q2627" s="144">
        <v>116</v>
      </c>
      <c r="R2627" s="385">
        <v>42866</v>
      </c>
      <c r="S2627" s="385">
        <v>44045</v>
      </c>
      <c r="T2627" s="144">
        <v>2521</v>
      </c>
      <c r="U2627" s="144" t="s">
        <v>69</v>
      </c>
      <c r="V2627" s="144">
        <v>331</v>
      </c>
      <c r="W2627" s="144" t="str">
        <f t="shared" si="297"/>
        <v>Active</v>
      </c>
      <c r="X2627" s="144">
        <v>2521</v>
      </c>
      <c r="Y2627" s="157" t="s">
        <v>64</v>
      </c>
      <c r="Z2627" s="386">
        <v>0.56999999999999995</v>
      </c>
      <c r="AA2627" s="386">
        <v>1</v>
      </c>
      <c r="AB2627" s="387" t="s">
        <v>62</v>
      </c>
      <c r="AC2627" s="157"/>
    </row>
    <row r="2628" spans="9:29">
      <c r="I2628" s="342">
        <v>4</v>
      </c>
      <c r="J2628" s="144" t="str">
        <f t="shared" si="295"/>
        <v>LARGE</v>
      </c>
      <c r="K2628" s="144" t="str">
        <f t="shared" si="296"/>
        <v>MEDIUM</v>
      </c>
      <c r="L2628" s="144" t="str" cm="1">
        <f t="array" ref="L2628">_xlfn.IFS(I2628&lt;=2,"SMALL",I2628&lt;=5,"MEDIUM",I2628&gt;5,"LARGE")</f>
        <v>MEDIUM</v>
      </c>
      <c r="M2628" s="144" t="str">
        <f t="shared" si="293"/>
        <v>YES</v>
      </c>
      <c r="N2628" s="374">
        <v>4.82</v>
      </c>
      <c r="O2628" s="374">
        <f t="shared" si="294"/>
        <v>5</v>
      </c>
      <c r="P2628" s="158" t="str" cm="1">
        <f t="array" ref="P2628">_xlfn.SWITCH(ROUND(N2628,0),5,"Excellent",4,"Good",3,"ok","Bad")</f>
        <v>Excellent</v>
      </c>
      <c r="Q2628" s="144">
        <v>174</v>
      </c>
      <c r="R2628" s="385">
        <v>42841</v>
      </c>
      <c r="S2628" s="385">
        <v>44033</v>
      </c>
      <c r="T2628" s="144">
        <v>1680</v>
      </c>
      <c r="U2628" s="144" t="s">
        <v>69</v>
      </c>
      <c r="V2628" s="144">
        <v>316</v>
      </c>
      <c r="W2628" s="144" t="str">
        <f t="shared" si="297"/>
        <v>Active</v>
      </c>
      <c r="X2628" s="144">
        <v>1680</v>
      </c>
      <c r="Y2628" s="157" t="s">
        <v>70</v>
      </c>
      <c r="Z2628" s="386">
        <v>1</v>
      </c>
      <c r="AA2628" s="386">
        <v>0.92</v>
      </c>
      <c r="AB2628" s="387" t="s">
        <v>65</v>
      </c>
      <c r="AC2628" s="157"/>
    </row>
    <row r="2629" spans="9:29">
      <c r="I2629" s="342">
        <v>1</v>
      </c>
      <c r="J2629" s="144" t="str">
        <f t="shared" si="295"/>
        <v>SMALL</v>
      </c>
      <c r="K2629" s="144" t="str">
        <f t="shared" si="296"/>
        <v>SMALL</v>
      </c>
      <c r="L2629" s="144" t="str" cm="1">
        <f t="array" ref="L2629">_xlfn.IFS(I2629&lt;=2,"SMALL",I2629&lt;=5,"MEDIUM",I2629&gt;5,"LARGE")</f>
        <v>SMALL</v>
      </c>
      <c r="M2629" s="144" t="str">
        <f t="shared" ref="M2629:M2692" si="298">IF(AND(N2629&gt;=4.8,Q2629&gt;100),"YES","NO")</f>
        <v>NO</v>
      </c>
      <c r="N2629" s="374">
        <v>4.42</v>
      </c>
      <c r="O2629" s="374">
        <f t="shared" ref="O2629:O2692" si="299">ROUND(N2629,0)</f>
        <v>4</v>
      </c>
      <c r="P2629" s="158" t="str" cm="1">
        <f t="array" ref="P2629">_xlfn.SWITCH(ROUND(N2629,0),5,"Excellent",4,"Good",3,"ok","Bad")</f>
        <v>Good</v>
      </c>
      <c r="Q2629" s="144">
        <v>12</v>
      </c>
      <c r="R2629" s="385">
        <v>42836</v>
      </c>
      <c r="S2629" s="385">
        <v>43015</v>
      </c>
      <c r="T2629" s="144">
        <v>3053</v>
      </c>
      <c r="U2629" s="144" t="s">
        <v>60</v>
      </c>
      <c r="V2629" s="144">
        <v>227</v>
      </c>
      <c r="W2629" s="144" t="str">
        <f t="shared" si="297"/>
        <v>Active</v>
      </c>
      <c r="X2629" s="144">
        <v>3053</v>
      </c>
      <c r="Y2629" s="157" t="s">
        <v>61</v>
      </c>
      <c r="Z2629" s="386">
        <v>1</v>
      </c>
      <c r="AA2629" s="386">
        <v>0.77</v>
      </c>
      <c r="AB2629" s="387" t="s">
        <v>62</v>
      </c>
      <c r="AC2629" s="157"/>
    </row>
    <row r="2630" spans="9:29">
      <c r="I2630" s="342">
        <v>6</v>
      </c>
      <c r="J2630" s="144" t="str">
        <f t="shared" ref="J2630:J2693" si="300">IF(I2630&lt;=2,"SMALL","LARGE")</f>
        <v>LARGE</v>
      </c>
      <c r="K2630" s="144" t="str">
        <f t="shared" ref="K2630:K2693" si="301">IF(I2630&lt;=2,"SMALL",IF(I2630&lt;=5,"MEDIUM","LARGE"))</f>
        <v>LARGE</v>
      </c>
      <c r="L2630" s="144" t="str" cm="1">
        <f t="array" ref="L2630">_xlfn.IFS(I2630&lt;=2,"SMALL",I2630&lt;=5,"MEDIUM",I2630&gt;5,"LARGE")</f>
        <v>LARGE</v>
      </c>
      <c r="M2630" s="144" t="str">
        <f t="shared" si="298"/>
        <v>NO</v>
      </c>
      <c r="N2630" s="374">
        <v>4.67</v>
      </c>
      <c r="O2630" s="374">
        <f t="shared" si="299"/>
        <v>5</v>
      </c>
      <c r="P2630" s="158" t="str" cm="1">
        <f t="array" ref="P2630">_xlfn.SWITCH(ROUND(N2630,0),5,"Excellent",4,"Good",3,"ok","Bad")</f>
        <v>Excellent</v>
      </c>
      <c r="Q2630" s="144">
        <v>3</v>
      </c>
      <c r="R2630" s="385">
        <v>43907</v>
      </c>
      <c r="S2630" s="385">
        <v>44044</v>
      </c>
      <c r="T2630" s="144">
        <v>3202</v>
      </c>
      <c r="U2630" s="144" t="s">
        <v>69</v>
      </c>
      <c r="V2630" s="144">
        <v>21</v>
      </c>
      <c r="W2630" s="144" t="str">
        <f t="shared" ref="W2630:W2693" si="302">IF(NOT(V2630=0),"Active","Inactive")</f>
        <v>Active</v>
      </c>
      <c r="X2630" s="144">
        <v>3202</v>
      </c>
      <c r="Y2630" s="157" t="s">
        <v>70</v>
      </c>
      <c r="Z2630" s="386">
        <v>0.96</v>
      </c>
      <c r="AA2630" s="386">
        <v>1</v>
      </c>
      <c r="AB2630" s="387" t="s">
        <v>62</v>
      </c>
      <c r="AC2630" s="157"/>
    </row>
    <row r="2631" spans="9:29">
      <c r="I2631" s="342">
        <v>5</v>
      </c>
      <c r="J2631" s="144" t="str">
        <f t="shared" si="300"/>
        <v>LARGE</v>
      </c>
      <c r="K2631" s="144" t="str">
        <f t="shared" si="301"/>
        <v>MEDIUM</v>
      </c>
      <c r="L2631" s="144" t="str" cm="1">
        <f t="array" ref="L2631">_xlfn.IFS(I2631&lt;=2,"SMALL",I2631&lt;=5,"MEDIUM",I2631&gt;5,"LARGE")</f>
        <v>MEDIUM</v>
      </c>
      <c r="M2631" s="144" t="str">
        <f t="shared" si="298"/>
        <v>NO</v>
      </c>
      <c r="N2631" s="374">
        <v>4.74</v>
      </c>
      <c r="O2631" s="374">
        <f t="shared" si="299"/>
        <v>5</v>
      </c>
      <c r="P2631" s="158" t="str" cm="1">
        <f t="array" ref="P2631">_xlfn.SWITCH(ROUND(N2631,0),5,"Excellent",4,"Good",3,"ok","Bad")</f>
        <v>Excellent</v>
      </c>
      <c r="Q2631" s="144">
        <v>142</v>
      </c>
      <c r="R2631" s="385">
        <v>42848</v>
      </c>
      <c r="S2631" s="385">
        <v>43912</v>
      </c>
      <c r="T2631" s="144">
        <v>3204</v>
      </c>
      <c r="U2631" s="144" t="s">
        <v>69</v>
      </c>
      <c r="V2631" s="144">
        <v>122</v>
      </c>
      <c r="W2631" s="144" t="str">
        <f t="shared" si="302"/>
        <v>Active</v>
      </c>
      <c r="X2631" s="144">
        <v>3204</v>
      </c>
      <c r="Y2631" s="157" t="s">
        <v>64</v>
      </c>
      <c r="Z2631" s="386">
        <v>1</v>
      </c>
      <c r="AA2631" s="386">
        <v>0</v>
      </c>
      <c r="AB2631" s="387" t="s">
        <v>65</v>
      </c>
      <c r="AC2631" s="157"/>
    </row>
    <row r="2632" spans="9:29">
      <c r="I2632" s="342">
        <v>2</v>
      </c>
      <c r="J2632" s="144" t="str">
        <f t="shared" si="300"/>
        <v>SMALL</v>
      </c>
      <c r="K2632" s="144" t="str">
        <f t="shared" si="301"/>
        <v>SMALL</v>
      </c>
      <c r="L2632" s="144" t="str" cm="1">
        <f t="array" ref="L2632">_xlfn.IFS(I2632&lt;=2,"SMALL",I2632&lt;=5,"MEDIUM",I2632&gt;5,"LARGE")</f>
        <v>SMALL</v>
      </c>
      <c r="M2632" s="144" t="str">
        <f t="shared" si="298"/>
        <v>NO</v>
      </c>
      <c r="N2632" s="374">
        <v>5</v>
      </c>
      <c r="O2632" s="374">
        <f t="shared" si="299"/>
        <v>5</v>
      </c>
      <c r="P2632" s="158" t="str" cm="1">
        <f t="array" ref="P2632">_xlfn.SWITCH(ROUND(N2632,0),5,"Excellent",4,"Good",3,"ok","Bad")</f>
        <v>Excellent</v>
      </c>
      <c r="Q2632" s="144">
        <v>13</v>
      </c>
      <c r="R2632" s="385">
        <v>43589</v>
      </c>
      <c r="S2632" s="385">
        <v>43831</v>
      </c>
      <c r="T2632" s="144">
        <v>2299</v>
      </c>
      <c r="U2632" s="144" t="s">
        <v>60</v>
      </c>
      <c r="V2632" s="144">
        <v>178</v>
      </c>
      <c r="W2632" s="144" t="str">
        <f t="shared" si="302"/>
        <v>Active</v>
      </c>
      <c r="X2632" s="144">
        <v>2299</v>
      </c>
      <c r="Y2632" s="157" t="s">
        <v>70</v>
      </c>
      <c r="Z2632" s="386">
        <v>1</v>
      </c>
      <c r="AA2632" s="386">
        <v>0.79</v>
      </c>
      <c r="AB2632" s="387" t="s">
        <v>62</v>
      </c>
      <c r="AC2632" s="157"/>
    </row>
    <row r="2633" spans="9:29">
      <c r="I2633" s="342">
        <v>4</v>
      </c>
      <c r="J2633" s="144" t="str">
        <f t="shared" si="300"/>
        <v>LARGE</v>
      </c>
      <c r="K2633" s="144" t="str">
        <f t="shared" si="301"/>
        <v>MEDIUM</v>
      </c>
      <c r="L2633" s="144" t="str" cm="1">
        <f t="array" ref="L2633">_xlfn.IFS(I2633&lt;=2,"SMALL",I2633&lt;=5,"MEDIUM",I2633&gt;5,"LARGE")</f>
        <v>MEDIUM</v>
      </c>
      <c r="M2633" s="144" t="str">
        <f t="shared" si="298"/>
        <v>NO</v>
      </c>
      <c r="N2633" s="374">
        <v>4.62</v>
      </c>
      <c r="O2633" s="374">
        <f t="shared" si="299"/>
        <v>5</v>
      </c>
      <c r="P2633" s="158" t="str" cm="1">
        <f t="array" ref="P2633">_xlfn.SWITCH(ROUND(N2633,0),5,"Excellent",4,"Good",3,"ok","Bad")</f>
        <v>Excellent</v>
      </c>
      <c r="Q2633" s="144">
        <v>26</v>
      </c>
      <c r="R2633" s="385">
        <v>42849</v>
      </c>
      <c r="S2633" s="385">
        <v>43800</v>
      </c>
      <c r="T2633" s="144">
        <v>2429</v>
      </c>
      <c r="U2633" s="144" t="s">
        <v>60</v>
      </c>
      <c r="V2633" s="144">
        <v>320</v>
      </c>
      <c r="W2633" s="144" t="str">
        <f t="shared" si="302"/>
        <v>Active</v>
      </c>
      <c r="X2633" s="144">
        <v>2429</v>
      </c>
      <c r="Y2633" s="157" t="s">
        <v>70</v>
      </c>
      <c r="Z2633" s="386">
        <v>0.75</v>
      </c>
      <c r="AA2633" s="386">
        <v>0.91</v>
      </c>
      <c r="AB2633" s="387" t="s">
        <v>65</v>
      </c>
      <c r="AC2633" s="157"/>
    </row>
    <row r="2634" spans="9:29">
      <c r="I2634" s="342">
        <v>4</v>
      </c>
      <c r="J2634" s="144" t="str">
        <f t="shared" si="300"/>
        <v>LARGE</v>
      </c>
      <c r="K2634" s="144" t="str">
        <f t="shared" si="301"/>
        <v>MEDIUM</v>
      </c>
      <c r="L2634" s="144" t="str" cm="1">
        <f t="array" ref="L2634">_xlfn.IFS(I2634&lt;=2,"SMALL",I2634&lt;=5,"MEDIUM",I2634&gt;5,"LARGE")</f>
        <v>MEDIUM</v>
      </c>
      <c r="M2634" s="144" t="str">
        <f t="shared" si="298"/>
        <v>NO</v>
      </c>
      <c r="N2634" s="374">
        <v>4.67</v>
      </c>
      <c r="O2634" s="374">
        <f t="shared" si="299"/>
        <v>5</v>
      </c>
      <c r="P2634" s="158" t="str" cm="1">
        <f t="array" ref="P2634">_xlfn.SWITCH(ROUND(N2634,0),5,"Excellent",4,"Good",3,"ok","Bad")</f>
        <v>Excellent</v>
      </c>
      <c r="Q2634" s="144">
        <v>6</v>
      </c>
      <c r="R2634" s="385">
        <v>43699</v>
      </c>
      <c r="S2634" s="385">
        <v>43811</v>
      </c>
      <c r="T2634" s="144">
        <v>700</v>
      </c>
      <c r="U2634" s="144" t="s">
        <v>69</v>
      </c>
      <c r="V2634" s="144">
        <v>0</v>
      </c>
      <c r="W2634" s="144" t="str">
        <f t="shared" si="302"/>
        <v>Inactive</v>
      </c>
      <c r="X2634" s="144">
        <v>700</v>
      </c>
      <c r="Y2634" s="157" t="s">
        <v>70</v>
      </c>
      <c r="Z2634" s="386">
        <v>1</v>
      </c>
      <c r="AA2634" s="386">
        <v>1</v>
      </c>
      <c r="AB2634" s="387" t="s">
        <v>62</v>
      </c>
      <c r="AC2634" s="157"/>
    </row>
    <row r="2635" spans="9:29">
      <c r="I2635" s="342">
        <v>10</v>
      </c>
      <c r="J2635" s="144" t="str">
        <f t="shared" si="300"/>
        <v>LARGE</v>
      </c>
      <c r="K2635" s="144" t="str">
        <f t="shared" si="301"/>
        <v>LARGE</v>
      </c>
      <c r="L2635" s="144" t="str" cm="1">
        <f t="array" ref="L2635">_xlfn.IFS(I2635&lt;=2,"SMALL",I2635&lt;=5,"MEDIUM",I2635&gt;5,"LARGE")</f>
        <v>LARGE</v>
      </c>
      <c r="M2635" s="144" t="str">
        <f t="shared" si="298"/>
        <v>NO</v>
      </c>
      <c r="N2635" s="374">
        <v>4.75</v>
      </c>
      <c r="O2635" s="374">
        <f t="shared" si="299"/>
        <v>5</v>
      </c>
      <c r="P2635" s="158" t="str" cm="1">
        <f t="array" ref="P2635">_xlfn.SWITCH(ROUND(N2635,0),5,"Excellent",4,"Good",3,"ok","Bad")</f>
        <v>Excellent</v>
      </c>
      <c r="Q2635" s="144">
        <v>130</v>
      </c>
      <c r="R2635" s="385">
        <v>42844</v>
      </c>
      <c r="S2635" s="385">
        <v>43882</v>
      </c>
      <c r="T2635" s="144">
        <v>150</v>
      </c>
      <c r="U2635" s="144" t="s">
        <v>69</v>
      </c>
      <c r="V2635" s="144">
        <v>323</v>
      </c>
      <c r="W2635" s="144" t="str">
        <f t="shared" si="302"/>
        <v>Active</v>
      </c>
      <c r="X2635" s="144">
        <v>150</v>
      </c>
      <c r="Y2635" s="157" t="s">
        <v>70</v>
      </c>
      <c r="Z2635" s="386">
        <v>1</v>
      </c>
      <c r="AA2635" s="386">
        <v>0.92</v>
      </c>
      <c r="AB2635" s="387" t="s">
        <v>62</v>
      </c>
      <c r="AC2635" s="157"/>
    </row>
    <row r="2636" spans="9:29">
      <c r="I2636" s="342">
        <v>3</v>
      </c>
      <c r="J2636" s="144" t="str">
        <f t="shared" si="300"/>
        <v>LARGE</v>
      </c>
      <c r="K2636" s="144" t="str">
        <f t="shared" si="301"/>
        <v>MEDIUM</v>
      </c>
      <c r="L2636" s="144" t="str" cm="1">
        <f t="array" ref="L2636">_xlfn.IFS(I2636&lt;=2,"SMALL",I2636&lt;=5,"MEDIUM",I2636&gt;5,"LARGE")</f>
        <v>MEDIUM</v>
      </c>
      <c r="M2636" s="144" t="str">
        <f t="shared" si="298"/>
        <v>NO</v>
      </c>
      <c r="N2636" s="374">
        <v>4.8099999999999996</v>
      </c>
      <c r="O2636" s="374">
        <f t="shared" si="299"/>
        <v>5</v>
      </c>
      <c r="P2636" s="158" t="str" cm="1">
        <f t="array" ref="P2636">_xlfn.SWITCH(ROUND(N2636,0),5,"Excellent",4,"Good",3,"ok","Bad")</f>
        <v>Excellent</v>
      </c>
      <c r="Q2636" s="144">
        <v>21</v>
      </c>
      <c r="R2636" s="385">
        <v>42911</v>
      </c>
      <c r="S2636" s="385">
        <v>43832</v>
      </c>
      <c r="T2636" s="144">
        <v>765</v>
      </c>
      <c r="U2636" s="144" t="s">
        <v>69</v>
      </c>
      <c r="V2636" s="144">
        <v>15</v>
      </c>
      <c r="W2636" s="144" t="str">
        <f t="shared" si="302"/>
        <v>Active</v>
      </c>
      <c r="X2636" s="144">
        <v>765</v>
      </c>
      <c r="Y2636" s="157" t="s">
        <v>61</v>
      </c>
      <c r="Z2636" s="386">
        <v>1</v>
      </c>
      <c r="AA2636" s="386">
        <v>0.89</v>
      </c>
      <c r="AB2636" s="387" t="s">
        <v>62</v>
      </c>
      <c r="AC2636" s="157"/>
    </row>
    <row r="2637" spans="9:29">
      <c r="I2637" s="342">
        <v>2</v>
      </c>
      <c r="J2637" s="144" t="str">
        <f t="shared" si="300"/>
        <v>SMALL</v>
      </c>
      <c r="K2637" s="144" t="str">
        <f t="shared" si="301"/>
        <v>SMALL</v>
      </c>
      <c r="L2637" s="144" t="str" cm="1">
        <f t="array" ref="L2637">_xlfn.IFS(I2637&lt;=2,"SMALL",I2637&lt;=5,"MEDIUM",I2637&gt;5,"LARGE")</f>
        <v>SMALL</v>
      </c>
      <c r="M2637" s="144" t="str">
        <f t="shared" si="298"/>
        <v>NO</v>
      </c>
      <c r="N2637" s="374">
        <v>4.97</v>
      </c>
      <c r="O2637" s="374">
        <f t="shared" si="299"/>
        <v>5</v>
      </c>
      <c r="P2637" s="158" t="str" cm="1">
        <f t="array" ref="P2637">_xlfn.SWITCH(ROUND(N2637,0),5,"Excellent",4,"Good",3,"ok","Bad")</f>
        <v>Excellent</v>
      </c>
      <c r="Q2637" s="144">
        <v>35</v>
      </c>
      <c r="R2637" s="385">
        <v>42845</v>
      </c>
      <c r="S2637" s="385">
        <v>43736</v>
      </c>
      <c r="T2637" s="144">
        <v>1354</v>
      </c>
      <c r="U2637" s="144" t="s">
        <v>60</v>
      </c>
      <c r="V2637" s="144">
        <v>96</v>
      </c>
      <c r="W2637" s="144" t="str">
        <f t="shared" si="302"/>
        <v>Active</v>
      </c>
      <c r="X2637" s="144">
        <v>1354</v>
      </c>
      <c r="Y2637" s="157" t="s">
        <v>64</v>
      </c>
      <c r="Z2637" s="386">
        <v>0.5</v>
      </c>
      <c r="AA2637" s="386">
        <v>0.98</v>
      </c>
      <c r="AB2637" s="387" t="s">
        <v>65</v>
      </c>
      <c r="AC2637" s="157"/>
    </row>
    <row r="2638" spans="9:29">
      <c r="I2638" s="342">
        <v>1</v>
      </c>
      <c r="J2638" s="144" t="str">
        <f t="shared" si="300"/>
        <v>SMALL</v>
      </c>
      <c r="K2638" s="144" t="str">
        <f t="shared" si="301"/>
        <v>SMALL</v>
      </c>
      <c r="L2638" s="144" t="str" cm="1">
        <f t="array" ref="L2638">_xlfn.IFS(I2638&lt;=2,"SMALL",I2638&lt;=5,"MEDIUM",I2638&gt;5,"LARGE")</f>
        <v>SMALL</v>
      </c>
      <c r="M2638" s="144" t="str">
        <f t="shared" si="298"/>
        <v>NO</v>
      </c>
      <c r="N2638" s="374">
        <v>4.99</v>
      </c>
      <c r="O2638" s="374">
        <f t="shared" si="299"/>
        <v>5</v>
      </c>
      <c r="P2638" s="158" t="str" cm="1">
        <f t="array" ref="P2638">_xlfn.SWITCH(ROUND(N2638,0),5,"Excellent",4,"Good",3,"ok","Bad")</f>
        <v>Excellent</v>
      </c>
      <c r="Q2638" s="144">
        <v>72</v>
      </c>
      <c r="R2638" s="385">
        <v>42849</v>
      </c>
      <c r="S2638" s="385">
        <v>43908</v>
      </c>
      <c r="T2638" s="144">
        <v>538</v>
      </c>
      <c r="U2638" s="144" t="s">
        <v>60</v>
      </c>
      <c r="V2638" s="144">
        <v>118</v>
      </c>
      <c r="W2638" s="144" t="str">
        <f t="shared" si="302"/>
        <v>Active</v>
      </c>
      <c r="X2638" s="144">
        <v>538</v>
      </c>
      <c r="Y2638" s="157" t="s">
        <v>70</v>
      </c>
      <c r="Z2638" s="386">
        <v>1</v>
      </c>
      <c r="AA2638" s="386">
        <v>0.93</v>
      </c>
      <c r="AB2638" s="387" t="s">
        <v>65</v>
      </c>
      <c r="AC2638" s="157"/>
    </row>
    <row r="2639" spans="9:29">
      <c r="I2639" s="342">
        <v>1</v>
      </c>
      <c r="J2639" s="144" t="str">
        <f t="shared" si="300"/>
        <v>SMALL</v>
      </c>
      <c r="K2639" s="144" t="str">
        <f t="shared" si="301"/>
        <v>SMALL</v>
      </c>
      <c r="L2639" s="144" t="str" cm="1">
        <f t="array" ref="L2639">_xlfn.IFS(I2639&lt;=2,"SMALL",I2639&lt;=5,"MEDIUM",I2639&gt;5,"LARGE")</f>
        <v>SMALL</v>
      </c>
      <c r="M2639" s="144" t="str">
        <f t="shared" si="298"/>
        <v>NO</v>
      </c>
      <c r="N2639" s="374">
        <v>4.82</v>
      </c>
      <c r="O2639" s="374">
        <f t="shared" si="299"/>
        <v>5</v>
      </c>
      <c r="P2639" s="158" t="str" cm="1">
        <f t="array" ref="P2639">_xlfn.SWITCH(ROUND(N2639,0),5,"Excellent",4,"Good",3,"ok","Bad")</f>
        <v>Excellent</v>
      </c>
      <c r="Q2639" s="144">
        <v>22</v>
      </c>
      <c r="R2639" s="385">
        <v>42841</v>
      </c>
      <c r="S2639" s="385">
        <v>43709</v>
      </c>
      <c r="T2639" s="144">
        <v>2040</v>
      </c>
      <c r="U2639" s="144" t="s">
        <v>60</v>
      </c>
      <c r="V2639" s="144">
        <v>0</v>
      </c>
      <c r="W2639" s="144" t="str">
        <f t="shared" si="302"/>
        <v>Inactive</v>
      </c>
      <c r="X2639" s="144">
        <v>2040</v>
      </c>
      <c r="Y2639" s="157" t="s">
        <v>70</v>
      </c>
      <c r="Z2639" s="386">
        <v>1</v>
      </c>
      <c r="AA2639" s="386">
        <v>1</v>
      </c>
      <c r="AB2639" s="387" t="s">
        <v>62</v>
      </c>
      <c r="AC2639" s="157"/>
    </row>
    <row r="2640" spans="9:29">
      <c r="I2640" s="342">
        <v>2</v>
      </c>
      <c r="J2640" s="144" t="str">
        <f t="shared" si="300"/>
        <v>SMALL</v>
      </c>
      <c r="K2640" s="144" t="str">
        <f t="shared" si="301"/>
        <v>SMALL</v>
      </c>
      <c r="L2640" s="144" t="str" cm="1">
        <f t="array" ref="L2640">_xlfn.IFS(I2640&lt;=2,"SMALL",I2640&lt;=5,"MEDIUM",I2640&gt;5,"LARGE")</f>
        <v>SMALL</v>
      </c>
      <c r="M2640" s="144" t="str">
        <f t="shared" si="298"/>
        <v>NO</v>
      </c>
      <c r="N2640" s="374">
        <v>4.54</v>
      </c>
      <c r="O2640" s="374">
        <f t="shared" si="299"/>
        <v>5</v>
      </c>
      <c r="P2640" s="158" t="str" cm="1">
        <f t="array" ref="P2640">_xlfn.SWITCH(ROUND(N2640,0),5,"Excellent",4,"Good",3,"ok","Bad")</f>
        <v>Excellent</v>
      </c>
      <c r="Q2640" s="144">
        <v>59</v>
      </c>
      <c r="R2640" s="385">
        <v>42850</v>
      </c>
      <c r="S2640" s="385">
        <v>44038</v>
      </c>
      <c r="T2640" s="144">
        <v>2474</v>
      </c>
      <c r="U2640" s="144" t="s">
        <v>60</v>
      </c>
      <c r="V2640" s="144">
        <v>334</v>
      </c>
      <c r="W2640" s="144" t="str">
        <f t="shared" si="302"/>
        <v>Active</v>
      </c>
      <c r="X2640" s="144">
        <v>2474</v>
      </c>
      <c r="Y2640" s="157" t="s">
        <v>64</v>
      </c>
      <c r="Z2640" s="386">
        <v>1</v>
      </c>
      <c r="AA2640" s="386">
        <v>0.56000000000000005</v>
      </c>
      <c r="AB2640" s="387" t="s">
        <v>65</v>
      </c>
      <c r="AC2640" s="157"/>
    </row>
    <row r="2641" spans="9:29">
      <c r="I2641" s="342">
        <v>2</v>
      </c>
      <c r="J2641" s="144" t="str">
        <f t="shared" si="300"/>
        <v>SMALL</v>
      </c>
      <c r="K2641" s="144" t="str">
        <f t="shared" si="301"/>
        <v>SMALL</v>
      </c>
      <c r="L2641" s="144" t="str" cm="1">
        <f t="array" ref="L2641">_xlfn.IFS(I2641&lt;=2,"SMALL",I2641&lt;=5,"MEDIUM",I2641&gt;5,"LARGE")</f>
        <v>SMALL</v>
      </c>
      <c r="M2641" s="144" t="str">
        <f t="shared" si="298"/>
        <v>NO</v>
      </c>
      <c r="N2641" s="374">
        <v>4.5599999999999996</v>
      </c>
      <c r="O2641" s="374">
        <f t="shared" si="299"/>
        <v>5</v>
      </c>
      <c r="P2641" s="158" t="str" cm="1">
        <f t="array" ref="P2641">_xlfn.SWITCH(ROUND(N2641,0),5,"Excellent",4,"Good",3,"ok","Bad")</f>
        <v>Excellent</v>
      </c>
      <c r="Q2641" s="144">
        <v>41</v>
      </c>
      <c r="R2641" s="385">
        <v>42962</v>
      </c>
      <c r="S2641" s="385">
        <v>43885</v>
      </c>
      <c r="T2641" s="144">
        <v>3205</v>
      </c>
      <c r="U2641" s="144" t="s">
        <v>60</v>
      </c>
      <c r="V2641" s="144">
        <v>143</v>
      </c>
      <c r="W2641" s="144" t="str">
        <f t="shared" si="302"/>
        <v>Active</v>
      </c>
      <c r="X2641" s="144">
        <v>3205</v>
      </c>
      <c r="Y2641" s="157" t="s">
        <v>70</v>
      </c>
      <c r="Z2641" s="386">
        <v>1</v>
      </c>
      <c r="AA2641" s="386">
        <v>0.93</v>
      </c>
      <c r="AB2641" s="387" t="s">
        <v>65</v>
      </c>
      <c r="AC2641" s="157"/>
    </row>
    <row r="2642" spans="9:29">
      <c r="I2642" s="342">
        <v>2</v>
      </c>
      <c r="J2642" s="144" t="str">
        <f t="shared" si="300"/>
        <v>SMALL</v>
      </c>
      <c r="K2642" s="144" t="str">
        <f t="shared" si="301"/>
        <v>SMALL</v>
      </c>
      <c r="L2642" s="144" t="str" cm="1">
        <f t="array" ref="L2642">_xlfn.IFS(I2642&lt;=2,"SMALL",I2642&lt;=5,"MEDIUM",I2642&gt;5,"LARGE")</f>
        <v>SMALL</v>
      </c>
      <c r="M2642" s="144" t="str">
        <f t="shared" si="298"/>
        <v>NO</v>
      </c>
      <c r="N2642" s="374">
        <v>5</v>
      </c>
      <c r="O2642" s="374">
        <f t="shared" si="299"/>
        <v>5</v>
      </c>
      <c r="P2642" s="158" t="str" cm="1">
        <f t="array" ref="P2642">_xlfn.SWITCH(ROUND(N2642,0),5,"Excellent",4,"Good",3,"ok","Bad")</f>
        <v>Excellent</v>
      </c>
      <c r="Q2642" s="144">
        <v>22</v>
      </c>
      <c r="R2642" s="385">
        <v>42867</v>
      </c>
      <c r="S2642" s="385">
        <v>43988</v>
      </c>
      <c r="T2642" s="144">
        <v>1065</v>
      </c>
      <c r="U2642" s="144" t="s">
        <v>69</v>
      </c>
      <c r="V2642" s="144">
        <v>44</v>
      </c>
      <c r="W2642" s="144" t="str">
        <f t="shared" si="302"/>
        <v>Active</v>
      </c>
      <c r="X2642" s="144">
        <v>1065</v>
      </c>
      <c r="Y2642" s="157" t="s">
        <v>64</v>
      </c>
      <c r="Z2642" s="386">
        <v>1</v>
      </c>
      <c r="AA2642" s="386">
        <v>0.47</v>
      </c>
      <c r="AB2642" s="387" t="s">
        <v>62</v>
      </c>
      <c r="AC2642" s="157"/>
    </row>
    <row r="2643" spans="9:29">
      <c r="I2643" s="342">
        <v>2</v>
      </c>
      <c r="J2643" s="144" t="str">
        <f t="shared" si="300"/>
        <v>SMALL</v>
      </c>
      <c r="K2643" s="144" t="str">
        <f t="shared" si="301"/>
        <v>SMALL</v>
      </c>
      <c r="L2643" s="144" t="str" cm="1">
        <f t="array" ref="L2643">_xlfn.IFS(I2643&lt;=2,"SMALL",I2643&lt;=5,"MEDIUM",I2643&gt;5,"LARGE")</f>
        <v>SMALL</v>
      </c>
      <c r="M2643" s="144" t="str">
        <f t="shared" si="298"/>
        <v>NO</v>
      </c>
      <c r="N2643" s="374">
        <v>4.8099999999999996</v>
      </c>
      <c r="O2643" s="374">
        <f t="shared" si="299"/>
        <v>5</v>
      </c>
      <c r="P2643" s="158" t="str" cm="1">
        <f t="array" ref="P2643">_xlfn.SWITCH(ROUND(N2643,0),5,"Excellent",4,"Good",3,"ok","Bad")</f>
        <v>Excellent</v>
      </c>
      <c r="Q2643" s="144">
        <v>89</v>
      </c>
      <c r="R2643" s="385">
        <v>42857</v>
      </c>
      <c r="S2643" s="385">
        <v>43910</v>
      </c>
      <c r="T2643" s="144">
        <v>798</v>
      </c>
      <c r="U2643" s="144" t="s">
        <v>60</v>
      </c>
      <c r="V2643" s="144">
        <v>73</v>
      </c>
      <c r="W2643" s="144" t="str">
        <f t="shared" si="302"/>
        <v>Active</v>
      </c>
      <c r="X2643" s="144">
        <v>798</v>
      </c>
      <c r="Y2643" s="157" t="s">
        <v>70</v>
      </c>
      <c r="Z2643" s="386">
        <v>1</v>
      </c>
      <c r="AA2643" s="386">
        <v>0.88</v>
      </c>
      <c r="AB2643" s="387" t="s">
        <v>62</v>
      </c>
      <c r="AC2643" s="157"/>
    </row>
    <row r="2644" spans="9:29">
      <c r="I2644" s="342">
        <v>2</v>
      </c>
      <c r="J2644" s="144" t="str">
        <f t="shared" si="300"/>
        <v>SMALL</v>
      </c>
      <c r="K2644" s="144" t="str">
        <f t="shared" si="301"/>
        <v>SMALL</v>
      </c>
      <c r="L2644" s="144" t="str" cm="1">
        <f t="array" ref="L2644">_xlfn.IFS(I2644&lt;=2,"SMALL",I2644&lt;=5,"MEDIUM",I2644&gt;5,"LARGE")</f>
        <v>SMALL</v>
      </c>
      <c r="M2644" s="144" t="str">
        <f t="shared" si="298"/>
        <v>YES</v>
      </c>
      <c r="N2644" s="374">
        <v>4.97</v>
      </c>
      <c r="O2644" s="374">
        <f t="shared" si="299"/>
        <v>5</v>
      </c>
      <c r="P2644" s="158" t="str" cm="1">
        <f t="array" ref="P2644">_xlfn.SWITCH(ROUND(N2644,0),5,"Excellent",4,"Good",3,"ok","Bad")</f>
        <v>Excellent</v>
      </c>
      <c r="Q2644" s="144">
        <v>150</v>
      </c>
      <c r="R2644" s="385">
        <v>42841</v>
      </c>
      <c r="S2644" s="385">
        <v>44037</v>
      </c>
      <c r="T2644" s="144">
        <v>3206</v>
      </c>
      <c r="U2644" s="144" t="s">
        <v>60</v>
      </c>
      <c r="V2644" s="144">
        <v>90</v>
      </c>
      <c r="W2644" s="144" t="str">
        <f t="shared" si="302"/>
        <v>Active</v>
      </c>
      <c r="X2644" s="144">
        <v>3206</v>
      </c>
      <c r="Y2644" s="157" t="s">
        <v>61</v>
      </c>
      <c r="Z2644" s="386">
        <v>0.92</v>
      </c>
      <c r="AA2644" s="386">
        <v>0.91</v>
      </c>
      <c r="AB2644" s="387" t="s">
        <v>65</v>
      </c>
      <c r="AC2644" s="157"/>
    </row>
    <row r="2645" spans="9:29">
      <c r="I2645" s="342">
        <v>3</v>
      </c>
      <c r="J2645" s="144" t="str">
        <f t="shared" si="300"/>
        <v>LARGE</v>
      </c>
      <c r="K2645" s="144" t="str">
        <f t="shared" si="301"/>
        <v>MEDIUM</v>
      </c>
      <c r="L2645" s="144" t="str" cm="1">
        <f t="array" ref="L2645">_xlfn.IFS(I2645&lt;=2,"SMALL",I2645&lt;=5,"MEDIUM",I2645&gt;5,"LARGE")</f>
        <v>MEDIUM</v>
      </c>
      <c r="M2645" s="144" t="str">
        <f t="shared" si="298"/>
        <v>NO</v>
      </c>
      <c r="N2645" s="374">
        <v>4.8499999999999996</v>
      </c>
      <c r="O2645" s="374">
        <f t="shared" si="299"/>
        <v>5</v>
      </c>
      <c r="P2645" s="158" t="str" cm="1">
        <f t="array" ref="P2645">_xlfn.SWITCH(ROUND(N2645,0),5,"Excellent",4,"Good",3,"ok","Bad")</f>
        <v>Excellent</v>
      </c>
      <c r="Q2645" s="144">
        <v>72</v>
      </c>
      <c r="R2645" s="385">
        <v>42840</v>
      </c>
      <c r="S2645" s="385">
        <v>43811</v>
      </c>
      <c r="T2645" s="144">
        <v>1429</v>
      </c>
      <c r="U2645" s="144" t="s">
        <v>60</v>
      </c>
      <c r="V2645" s="144">
        <v>90</v>
      </c>
      <c r="W2645" s="144" t="str">
        <f t="shared" si="302"/>
        <v>Active</v>
      </c>
      <c r="X2645" s="144">
        <v>1429</v>
      </c>
      <c r="Y2645" s="157" t="s">
        <v>70</v>
      </c>
      <c r="Z2645" s="386">
        <v>1</v>
      </c>
      <c r="AA2645" s="386">
        <v>0.99</v>
      </c>
      <c r="AB2645" s="387" t="s">
        <v>62</v>
      </c>
      <c r="AC2645" s="157"/>
    </row>
    <row r="2646" spans="9:29">
      <c r="I2646" s="342">
        <v>5</v>
      </c>
      <c r="J2646" s="144" t="str">
        <f t="shared" si="300"/>
        <v>LARGE</v>
      </c>
      <c r="K2646" s="144" t="str">
        <f t="shared" si="301"/>
        <v>MEDIUM</v>
      </c>
      <c r="L2646" s="144" t="str" cm="1">
        <f t="array" ref="L2646">_xlfn.IFS(I2646&lt;=2,"SMALL",I2646&lt;=5,"MEDIUM",I2646&gt;5,"LARGE")</f>
        <v>MEDIUM</v>
      </c>
      <c r="M2646" s="144" t="str">
        <f t="shared" si="298"/>
        <v>NO</v>
      </c>
      <c r="N2646" s="374">
        <v>4.76</v>
      </c>
      <c r="O2646" s="374">
        <f t="shared" si="299"/>
        <v>5</v>
      </c>
      <c r="P2646" s="158" t="str" cm="1">
        <f t="array" ref="P2646">_xlfn.SWITCH(ROUND(N2646,0),5,"Excellent",4,"Good",3,"ok","Bad")</f>
        <v>Excellent</v>
      </c>
      <c r="Q2646" s="144">
        <v>38</v>
      </c>
      <c r="R2646" s="385">
        <v>42848</v>
      </c>
      <c r="S2646" s="385">
        <v>43835</v>
      </c>
      <c r="T2646" s="144">
        <v>1429</v>
      </c>
      <c r="U2646" s="144" t="s">
        <v>69</v>
      </c>
      <c r="V2646" s="144">
        <v>177</v>
      </c>
      <c r="W2646" s="144" t="str">
        <f t="shared" si="302"/>
        <v>Active</v>
      </c>
      <c r="X2646" s="144">
        <v>1429</v>
      </c>
      <c r="Y2646" s="157" t="s">
        <v>61</v>
      </c>
      <c r="Z2646" s="386">
        <v>1</v>
      </c>
      <c r="AA2646" s="386">
        <v>0.92</v>
      </c>
      <c r="AB2646" s="387" t="s">
        <v>65</v>
      </c>
      <c r="AC2646" s="157"/>
    </row>
    <row r="2647" spans="9:29">
      <c r="I2647" s="342">
        <v>2</v>
      </c>
      <c r="J2647" s="144" t="str">
        <f t="shared" si="300"/>
        <v>SMALL</v>
      </c>
      <c r="K2647" s="144" t="str">
        <f t="shared" si="301"/>
        <v>SMALL</v>
      </c>
      <c r="L2647" s="144" t="str" cm="1">
        <f t="array" ref="L2647">_xlfn.IFS(I2647&lt;=2,"SMALL",I2647&lt;=5,"MEDIUM",I2647&gt;5,"LARGE")</f>
        <v>SMALL</v>
      </c>
      <c r="M2647" s="144" t="str">
        <f t="shared" si="298"/>
        <v>NO</v>
      </c>
      <c r="N2647" s="374">
        <v>5</v>
      </c>
      <c r="O2647" s="374">
        <f t="shared" si="299"/>
        <v>5</v>
      </c>
      <c r="P2647" s="158" t="str" cm="1">
        <f t="array" ref="P2647">_xlfn.SWITCH(ROUND(N2647,0),5,"Excellent",4,"Good",3,"ok","Bad")</f>
        <v>Excellent</v>
      </c>
      <c r="Q2647" s="144">
        <v>11</v>
      </c>
      <c r="R2647" s="385">
        <v>42842</v>
      </c>
      <c r="S2647" s="385">
        <v>43182</v>
      </c>
      <c r="T2647" s="144">
        <v>3207</v>
      </c>
      <c r="U2647" s="144" t="s">
        <v>69</v>
      </c>
      <c r="V2647" s="144">
        <v>5</v>
      </c>
      <c r="W2647" s="144" t="str">
        <f t="shared" si="302"/>
        <v>Active</v>
      </c>
      <c r="X2647" s="144">
        <v>3207</v>
      </c>
      <c r="Y2647" s="157" t="s">
        <v>70</v>
      </c>
      <c r="Z2647" s="386">
        <v>1</v>
      </c>
      <c r="AA2647" s="386">
        <v>1</v>
      </c>
      <c r="AB2647" s="387" t="s">
        <v>65</v>
      </c>
      <c r="AC2647" s="157"/>
    </row>
    <row r="2648" spans="9:29">
      <c r="I2648" s="342">
        <v>3</v>
      </c>
      <c r="J2648" s="144" t="str">
        <f t="shared" si="300"/>
        <v>LARGE</v>
      </c>
      <c r="K2648" s="144" t="str">
        <f t="shared" si="301"/>
        <v>MEDIUM</v>
      </c>
      <c r="L2648" s="144" t="str" cm="1">
        <f t="array" ref="L2648">_xlfn.IFS(I2648&lt;=2,"SMALL",I2648&lt;=5,"MEDIUM",I2648&gt;5,"LARGE")</f>
        <v>MEDIUM</v>
      </c>
      <c r="M2648" s="144" t="str">
        <f t="shared" si="298"/>
        <v>NO</v>
      </c>
      <c r="N2648" s="374">
        <v>4.66</v>
      </c>
      <c r="O2648" s="374">
        <f t="shared" si="299"/>
        <v>5</v>
      </c>
      <c r="P2648" s="158" t="str" cm="1">
        <f t="array" ref="P2648">_xlfn.SWITCH(ROUND(N2648,0),5,"Excellent",4,"Good",3,"ok","Bad")</f>
        <v>Excellent</v>
      </c>
      <c r="Q2648" s="144">
        <v>145</v>
      </c>
      <c r="R2648" s="385">
        <v>42839</v>
      </c>
      <c r="S2648" s="385">
        <v>44042</v>
      </c>
      <c r="T2648" s="144">
        <v>3204</v>
      </c>
      <c r="U2648" s="144" t="s">
        <v>69</v>
      </c>
      <c r="V2648" s="144">
        <v>106</v>
      </c>
      <c r="W2648" s="144" t="str">
        <f t="shared" si="302"/>
        <v>Active</v>
      </c>
      <c r="X2648" s="144">
        <v>3204</v>
      </c>
      <c r="Y2648" s="157" t="s">
        <v>70</v>
      </c>
      <c r="Z2648" s="386">
        <v>1</v>
      </c>
      <c r="AA2648" s="386">
        <v>1</v>
      </c>
      <c r="AB2648" s="387" t="s">
        <v>62</v>
      </c>
      <c r="AC2648" s="157"/>
    </row>
    <row r="2649" spans="9:29">
      <c r="I2649" s="342">
        <v>1</v>
      </c>
      <c r="J2649" s="144" t="str">
        <f t="shared" si="300"/>
        <v>SMALL</v>
      </c>
      <c r="K2649" s="144" t="str">
        <f t="shared" si="301"/>
        <v>SMALL</v>
      </c>
      <c r="L2649" s="144" t="str" cm="1">
        <f t="array" ref="L2649">_xlfn.IFS(I2649&lt;=2,"SMALL",I2649&lt;=5,"MEDIUM",I2649&gt;5,"LARGE")</f>
        <v>SMALL</v>
      </c>
      <c r="M2649" s="144" t="str">
        <f t="shared" si="298"/>
        <v>NO</v>
      </c>
      <c r="N2649" s="374">
        <v>4.74</v>
      </c>
      <c r="O2649" s="374">
        <f t="shared" si="299"/>
        <v>5</v>
      </c>
      <c r="P2649" s="158" t="str" cm="1">
        <f t="array" ref="P2649">_xlfn.SWITCH(ROUND(N2649,0),5,"Excellent",4,"Good",3,"ok","Bad")</f>
        <v>Excellent</v>
      </c>
      <c r="Q2649" s="144">
        <v>91</v>
      </c>
      <c r="R2649" s="385">
        <v>42855</v>
      </c>
      <c r="S2649" s="385">
        <v>43907</v>
      </c>
      <c r="T2649" s="144">
        <v>152</v>
      </c>
      <c r="U2649" s="144" t="s">
        <v>73</v>
      </c>
      <c r="V2649" s="144">
        <v>175</v>
      </c>
      <c r="W2649" s="144" t="str">
        <f t="shared" si="302"/>
        <v>Active</v>
      </c>
      <c r="X2649" s="144">
        <v>152</v>
      </c>
      <c r="Y2649" s="157" t="s">
        <v>61</v>
      </c>
      <c r="Z2649" s="386">
        <v>1</v>
      </c>
      <c r="AA2649" s="386">
        <v>0.79</v>
      </c>
      <c r="AB2649" s="387" t="s">
        <v>62</v>
      </c>
      <c r="AC2649" s="157"/>
    </row>
    <row r="2650" spans="9:29">
      <c r="I2650" s="342">
        <v>1</v>
      </c>
      <c r="J2650" s="144" t="str">
        <f t="shared" si="300"/>
        <v>SMALL</v>
      </c>
      <c r="K2650" s="144" t="str">
        <f t="shared" si="301"/>
        <v>SMALL</v>
      </c>
      <c r="L2650" s="144" t="str" cm="1">
        <f t="array" ref="L2650">_xlfn.IFS(I2650&lt;=2,"SMALL",I2650&lt;=5,"MEDIUM",I2650&gt;5,"LARGE")</f>
        <v>SMALL</v>
      </c>
      <c r="M2650" s="144" t="str">
        <f t="shared" si="298"/>
        <v>NO</v>
      </c>
      <c r="N2650" s="374">
        <v>5</v>
      </c>
      <c r="O2650" s="374">
        <f t="shared" si="299"/>
        <v>5</v>
      </c>
      <c r="P2650" s="158" t="str" cm="1">
        <f t="array" ref="P2650">_xlfn.SWITCH(ROUND(N2650,0),5,"Excellent",4,"Good",3,"ok","Bad")</f>
        <v>Excellent</v>
      </c>
      <c r="Q2650" s="144">
        <v>7</v>
      </c>
      <c r="R2650" s="385">
        <v>43031</v>
      </c>
      <c r="S2650" s="385">
        <v>43626</v>
      </c>
      <c r="T2650" s="144">
        <v>2728</v>
      </c>
      <c r="U2650" s="144" t="s">
        <v>60</v>
      </c>
      <c r="V2650" s="144">
        <v>8</v>
      </c>
      <c r="W2650" s="144" t="str">
        <f t="shared" si="302"/>
        <v>Active</v>
      </c>
      <c r="X2650" s="144">
        <v>2728</v>
      </c>
      <c r="Y2650" s="157" t="s">
        <v>61</v>
      </c>
      <c r="Z2650" s="386">
        <v>1</v>
      </c>
      <c r="AA2650" s="386">
        <v>0.32</v>
      </c>
      <c r="AB2650" s="387" t="s">
        <v>65</v>
      </c>
      <c r="AC2650" s="157"/>
    </row>
    <row r="2651" spans="9:29">
      <c r="I2651" s="342">
        <v>4</v>
      </c>
      <c r="J2651" s="144" t="str">
        <f t="shared" si="300"/>
        <v>LARGE</v>
      </c>
      <c r="K2651" s="144" t="str">
        <f t="shared" si="301"/>
        <v>MEDIUM</v>
      </c>
      <c r="L2651" s="144" t="str" cm="1">
        <f t="array" ref="L2651">_xlfn.IFS(I2651&lt;=2,"SMALL",I2651&lt;=5,"MEDIUM",I2651&gt;5,"LARGE")</f>
        <v>MEDIUM</v>
      </c>
      <c r="M2651" s="144" t="str">
        <f t="shared" si="298"/>
        <v>NO</v>
      </c>
      <c r="N2651" s="374">
        <v>4.99</v>
      </c>
      <c r="O2651" s="374">
        <f t="shared" si="299"/>
        <v>5</v>
      </c>
      <c r="P2651" s="158" t="str" cm="1">
        <f t="array" ref="P2651">_xlfn.SWITCH(ROUND(N2651,0),5,"Excellent",4,"Good",3,"ok","Bad")</f>
        <v>Excellent</v>
      </c>
      <c r="Q2651" s="144">
        <v>97</v>
      </c>
      <c r="R2651" s="385">
        <v>42855</v>
      </c>
      <c r="S2651" s="385">
        <v>44007</v>
      </c>
      <c r="T2651" s="144">
        <v>688</v>
      </c>
      <c r="U2651" s="144" t="s">
        <v>69</v>
      </c>
      <c r="V2651" s="144">
        <v>0</v>
      </c>
      <c r="W2651" s="144" t="str">
        <f t="shared" si="302"/>
        <v>Inactive</v>
      </c>
      <c r="X2651" s="144">
        <v>688</v>
      </c>
      <c r="Y2651" s="157" t="s">
        <v>70</v>
      </c>
      <c r="Z2651" s="386">
        <v>0.88</v>
      </c>
      <c r="AA2651" s="386">
        <v>0.93</v>
      </c>
      <c r="AB2651" s="387" t="s">
        <v>65</v>
      </c>
      <c r="AC2651" s="157"/>
    </row>
    <row r="2652" spans="9:29">
      <c r="I2652" s="342">
        <v>2</v>
      </c>
      <c r="J2652" s="144" t="str">
        <f t="shared" si="300"/>
        <v>SMALL</v>
      </c>
      <c r="K2652" s="144" t="str">
        <f t="shared" si="301"/>
        <v>SMALL</v>
      </c>
      <c r="L2652" s="144" t="str" cm="1">
        <f t="array" ref="L2652">_xlfn.IFS(I2652&lt;=2,"SMALL",I2652&lt;=5,"MEDIUM",I2652&gt;5,"LARGE")</f>
        <v>SMALL</v>
      </c>
      <c r="M2652" s="144" t="str">
        <f t="shared" si="298"/>
        <v>NO</v>
      </c>
      <c r="N2652" s="374">
        <v>5</v>
      </c>
      <c r="O2652" s="374">
        <f t="shared" si="299"/>
        <v>5</v>
      </c>
      <c r="P2652" s="158" t="str" cm="1">
        <f t="array" ref="P2652">_xlfn.SWITCH(ROUND(N2652,0),5,"Excellent",4,"Good",3,"ok","Bad")</f>
        <v>Excellent</v>
      </c>
      <c r="Q2652" s="144">
        <v>4</v>
      </c>
      <c r="R2652" s="385">
        <v>42917</v>
      </c>
      <c r="S2652" s="385">
        <v>43910</v>
      </c>
      <c r="T2652" s="144">
        <v>1086</v>
      </c>
      <c r="U2652" s="144" t="s">
        <v>69</v>
      </c>
      <c r="V2652" s="144">
        <v>311</v>
      </c>
      <c r="W2652" s="144" t="str">
        <f t="shared" si="302"/>
        <v>Active</v>
      </c>
      <c r="X2652" s="144">
        <v>1086</v>
      </c>
      <c r="Y2652" s="157" t="s">
        <v>64</v>
      </c>
      <c r="Z2652" s="386">
        <v>1</v>
      </c>
      <c r="AA2652" s="386">
        <v>1</v>
      </c>
      <c r="AB2652" s="387" t="s">
        <v>65</v>
      </c>
      <c r="AC2652" s="157"/>
    </row>
    <row r="2653" spans="9:29">
      <c r="I2653" s="342">
        <v>2</v>
      </c>
      <c r="J2653" s="144" t="str">
        <f t="shared" si="300"/>
        <v>SMALL</v>
      </c>
      <c r="K2653" s="144" t="str">
        <f t="shared" si="301"/>
        <v>SMALL</v>
      </c>
      <c r="L2653" s="144" t="str" cm="1">
        <f t="array" ref="L2653">_xlfn.IFS(I2653&lt;=2,"SMALL",I2653&lt;=5,"MEDIUM",I2653&gt;5,"LARGE")</f>
        <v>SMALL</v>
      </c>
      <c r="M2653" s="144" t="str">
        <f t="shared" si="298"/>
        <v>NO</v>
      </c>
      <c r="N2653" s="374">
        <v>5</v>
      </c>
      <c r="O2653" s="374">
        <f t="shared" si="299"/>
        <v>5</v>
      </c>
      <c r="P2653" s="158" t="str" cm="1">
        <f t="array" ref="P2653">_xlfn.SWITCH(ROUND(N2653,0),5,"Excellent",4,"Good",3,"ok","Bad")</f>
        <v>Excellent</v>
      </c>
      <c r="Q2653" s="144">
        <v>12</v>
      </c>
      <c r="R2653" s="385">
        <v>42883</v>
      </c>
      <c r="S2653" s="385">
        <v>43891</v>
      </c>
      <c r="T2653" s="144">
        <v>3208</v>
      </c>
      <c r="U2653" s="144" t="s">
        <v>69</v>
      </c>
      <c r="V2653" s="144">
        <v>62</v>
      </c>
      <c r="W2653" s="144" t="str">
        <f t="shared" si="302"/>
        <v>Active</v>
      </c>
      <c r="X2653" s="144">
        <v>3208</v>
      </c>
      <c r="Y2653" s="157" t="s">
        <v>122</v>
      </c>
      <c r="Z2653" s="386">
        <v>0</v>
      </c>
      <c r="AA2653" s="386">
        <v>0.67</v>
      </c>
      <c r="AB2653" s="387" t="s">
        <v>65</v>
      </c>
      <c r="AC2653" s="157"/>
    </row>
    <row r="2654" spans="9:29">
      <c r="I2654" s="342">
        <v>4</v>
      </c>
      <c r="J2654" s="144" t="str">
        <f t="shared" si="300"/>
        <v>LARGE</v>
      </c>
      <c r="K2654" s="144" t="str">
        <f t="shared" si="301"/>
        <v>MEDIUM</v>
      </c>
      <c r="L2654" s="144" t="str" cm="1">
        <f t="array" ref="L2654">_xlfn.IFS(I2654&lt;=2,"SMALL",I2654&lt;=5,"MEDIUM",I2654&gt;5,"LARGE")</f>
        <v>MEDIUM</v>
      </c>
      <c r="M2654" s="144" t="str">
        <f t="shared" si="298"/>
        <v>NO</v>
      </c>
      <c r="N2654" s="374">
        <v>4.93</v>
      </c>
      <c r="O2654" s="374">
        <f t="shared" si="299"/>
        <v>5</v>
      </c>
      <c r="P2654" s="158" t="str" cm="1">
        <f t="array" ref="P2654">_xlfn.SWITCH(ROUND(N2654,0),5,"Excellent",4,"Good",3,"ok","Bad")</f>
        <v>Excellent</v>
      </c>
      <c r="Q2654" s="144">
        <v>44</v>
      </c>
      <c r="R2654" s="385">
        <v>42898</v>
      </c>
      <c r="S2654" s="385">
        <v>43813</v>
      </c>
      <c r="T2654" s="144">
        <v>1232</v>
      </c>
      <c r="U2654" s="144" t="s">
        <v>69</v>
      </c>
      <c r="V2654" s="144">
        <v>354</v>
      </c>
      <c r="W2654" s="144" t="str">
        <f t="shared" si="302"/>
        <v>Active</v>
      </c>
      <c r="X2654" s="144">
        <v>1232</v>
      </c>
      <c r="Y2654" s="157" t="s">
        <v>70</v>
      </c>
      <c r="Z2654" s="386">
        <v>1</v>
      </c>
      <c r="AA2654" s="386">
        <v>1</v>
      </c>
      <c r="AB2654" s="387" t="s">
        <v>62</v>
      </c>
      <c r="AC2654" s="157"/>
    </row>
    <row r="2655" spans="9:29">
      <c r="I2655" s="342">
        <v>6</v>
      </c>
      <c r="J2655" s="144" t="str">
        <f t="shared" si="300"/>
        <v>LARGE</v>
      </c>
      <c r="K2655" s="144" t="str">
        <f t="shared" si="301"/>
        <v>LARGE</v>
      </c>
      <c r="L2655" s="144" t="str" cm="1">
        <f t="array" ref="L2655">_xlfn.IFS(I2655&lt;=2,"SMALL",I2655&lt;=5,"MEDIUM",I2655&gt;5,"LARGE")</f>
        <v>LARGE</v>
      </c>
      <c r="M2655" s="144" t="str">
        <f t="shared" si="298"/>
        <v>NO</v>
      </c>
      <c r="N2655" s="374">
        <v>4.99</v>
      </c>
      <c r="O2655" s="374">
        <f t="shared" si="299"/>
        <v>5</v>
      </c>
      <c r="P2655" s="158" t="str" cm="1">
        <f t="array" ref="P2655">_xlfn.SWITCH(ROUND(N2655,0),5,"Excellent",4,"Good",3,"ok","Bad")</f>
        <v>Excellent</v>
      </c>
      <c r="Q2655" s="144">
        <v>87</v>
      </c>
      <c r="R2655" s="385">
        <v>42951</v>
      </c>
      <c r="S2655" s="385">
        <v>43879</v>
      </c>
      <c r="T2655" s="144">
        <v>1860</v>
      </c>
      <c r="U2655" s="144" t="s">
        <v>69</v>
      </c>
      <c r="V2655" s="144">
        <v>89</v>
      </c>
      <c r="W2655" s="144" t="str">
        <f t="shared" si="302"/>
        <v>Active</v>
      </c>
      <c r="X2655" s="144">
        <v>1860</v>
      </c>
      <c r="Y2655" s="157" t="s">
        <v>61</v>
      </c>
      <c r="Z2655" s="386">
        <v>0.8</v>
      </c>
      <c r="AA2655" s="386">
        <v>0.76</v>
      </c>
      <c r="AB2655" s="387" t="s">
        <v>65</v>
      </c>
      <c r="AC2655" s="157"/>
    </row>
    <row r="2656" spans="9:29">
      <c r="I2656" s="342">
        <v>3</v>
      </c>
      <c r="J2656" s="144" t="str">
        <f t="shared" si="300"/>
        <v>LARGE</v>
      </c>
      <c r="K2656" s="144" t="str">
        <f t="shared" si="301"/>
        <v>MEDIUM</v>
      </c>
      <c r="L2656" s="144" t="str" cm="1">
        <f t="array" ref="L2656">_xlfn.IFS(I2656&lt;=2,"SMALL",I2656&lt;=5,"MEDIUM",I2656&gt;5,"LARGE")</f>
        <v>MEDIUM</v>
      </c>
      <c r="M2656" s="144" t="str">
        <f t="shared" si="298"/>
        <v>YES</v>
      </c>
      <c r="N2656" s="374">
        <v>4.91</v>
      </c>
      <c r="O2656" s="374">
        <f t="shared" si="299"/>
        <v>5</v>
      </c>
      <c r="P2656" s="158" t="str" cm="1">
        <f t="array" ref="P2656">_xlfn.SWITCH(ROUND(N2656,0),5,"Excellent",4,"Good",3,"ok","Bad")</f>
        <v>Excellent</v>
      </c>
      <c r="Q2656" s="144">
        <v>146</v>
      </c>
      <c r="R2656" s="385">
        <v>42900</v>
      </c>
      <c r="S2656" s="385">
        <v>43860</v>
      </c>
      <c r="T2656" s="144">
        <v>1860</v>
      </c>
      <c r="U2656" s="144" t="s">
        <v>60</v>
      </c>
      <c r="V2656" s="144">
        <v>89</v>
      </c>
      <c r="W2656" s="144" t="str">
        <f t="shared" si="302"/>
        <v>Active</v>
      </c>
      <c r="X2656" s="144">
        <v>1860</v>
      </c>
      <c r="Y2656" s="157" t="s">
        <v>61</v>
      </c>
      <c r="Z2656" s="386">
        <v>1</v>
      </c>
      <c r="AA2656" s="386">
        <v>1</v>
      </c>
      <c r="AB2656" s="387" t="s">
        <v>65</v>
      </c>
      <c r="AC2656" s="157"/>
    </row>
    <row r="2657" spans="9:29">
      <c r="I2657" s="342">
        <v>5</v>
      </c>
      <c r="J2657" s="144" t="str">
        <f t="shared" si="300"/>
        <v>LARGE</v>
      </c>
      <c r="K2657" s="144" t="str">
        <f t="shared" si="301"/>
        <v>MEDIUM</v>
      </c>
      <c r="L2657" s="144" t="str" cm="1">
        <f t="array" ref="L2657">_xlfn.IFS(I2657&lt;=2,"SMALL",I2657&lt;=5,"MEDIUM",I2657&gt;5,"LARGE")</f>
        <v>MEDIUM</v>
      </c>
      <c r="M2657" s="144" t="str">
        <f t="shared" si="298"/>
        <v>NO</v>
      </c>
      <c r="N2657" s="374">
        <v>4.8099999999999996</v>
      </c>
      <c r="O2657" s="374">
        <f t="shared" si="299"/>
        <v>5</v>
      </c>
      <c r="P2657" s="158" t="str" cm="1">
        <f t="array" ref="P2657">_xlfn.SWITCH(ROUND(N2657,0),5,"Excellent",4,"Good",3,"ok","Bad")</f>
        <v>Excellent</v>
      </c>
      <c r="Q2657" s="144">
        <v>27</v>
      </c>
      <c r="R2657" s="385">
        <v>43248</v>
      </c>
      <c r="S2657" s="385">
        <v>43883</v>
      </c>
      <c r="T2657" s="144">
        <v>2369</v>
      </c>
      <c r="U2657" s="144" t="s">
        <v>69</v>
      </c>
      <c r="V2657" s="144">
        <v>72</v>
      </c>
      <c r="W2657" s="144" t="str">
        <f t="shared" si="302"/>
        <v>Active</v>
      </c>
      <c r="X2657" s="144">
        <v>2369</v>
      </c>
      <c r="Y2657" s="157" t="s">
        <v>61</v>
      </c>
      <c r="Z2657" s="386">
        <v>1</v>
      </c>
      <c r="AA2657" s="386">
        <v>1</v>
      </c>
      <c r="AB2657" s="387" t="s">
        <v>62</v>
      </c>
      <c r="AC2657" s="157"/>
    </row>
    <row r="2658" spans="9:29">
      <c r="I2658" s="342">
        <v>4</v>
      </c>
      <c r="J2658" s="144" t="str">
        <f t="shared" si="300"/>
        <v>LARGE</v>
      </c>
      <c r="K2658" s="144" t="str">
        <f t="shared" si="301"/>
        <v>MEDIUM</v>
      </c>
      <c r="L2658" s="144" t="str" cm="1">
        <f t="array" ref="L2658">_xlfn.IFS(I2658&lt;=2,"SMALL",I2658&lt;=5,"MEDIUM",I2658&gt;5,"LARGE")</f>
        <v>MEDIUM</v>
      </c>
      <c r="M2658" s="144" t="str">
        <f t="shared" si="298"/>
        <v>NO</v>
      </c>
      <c r="N2658" s="374">
        <v>4.76</v>
      </c>
      <c r="O2658" s="374">
        <f t="shared" si="299"/>
        <v>5</v>
      </c>
      <c r="P2658" s="158" t="str" cm="1">
        <f t="array" ref="P2658">_xlfn.SWITCH(ROUND(N2658,0),5,"Excellent",4,"Good",3,"ok","Bad")</f>
        <v>Excellent</v>
      </c>
      <c r="Q2658" s="144">
        <v>143</v>
      </c>
      <c r="R2658" s="385">
        <v>42859</v>
      </c>
      <c r="S2658" s="385">
        <v>44057</v>
      </c>
      <c r="T2658" s="144">
        <v>3180</v>
      </c>
      <c r="U2658" s="144" t="s">
        <v>69</v>
      </c>
      <c r="V2658" s="144">
        <v>357</v>
      </c>
      <c r="W2658" s="144" t="str">
        <f t="shared" si="302"/>
        <v>Active</v>
      </c>
      <c r="X2658" s="144">
        <v>3180</v>
      </c>
      <c r="Y2658" s="157" t="s">
        <v>61</v>
      </c>
      <c r="Z2658" s="386">
        <v>1</v>
      </c>
      <c r="AA2658" s="386">
        <v>0.86</v>
      </c>
      <c r="AB2658" s="387" t="s">
        <v>62</v>
      </c>
      <c r="AC2658" s="157"/>
    </row>
    <row r="2659" spans="9:29">
      <c r="I2659" s="342">
        <v>3</v>
      </c>
      <c r="J2659" s="144" t="str">
        <f t="shared" si="300"/>
        <v>LARGE</v>
      </c>
      <c r="K2659" s="144" t="str">
        <f t="shared" si="301"/>
        <v>MEDIUM</v>
      </c>
      <c r="L2659" s="144" t="str" cm="1">
        <f t="array" ref="L2659">_xlfn.IFS(I2659&lt;=2,"SMALL",I2659&lt;=5,"MEDIUM",I2659&gt;5,"LARGE")</f>
        <v>MEDIUM</v>
      </c>
      <c r="M2659" s="144" t="str">
        <f t="shared" si="298"/>
        <v>NO</v>
      </c>
      <c r="N2659" s="374">
        <v>4.99</v>
      </c>
      <c r="O2659" s="374">
        <f t="shared" si="299"/>
        <v>5</v>
      </c>
      <c r="P2659" s="158" t="str" cm="1">
        <f t="array" ref="P2659">_xlfn.SWITCH(ROUND(N2659,0),5,"Excellent",4,"Good",3,"ok","Bad")</f>
        <v>Excellent</v>
      </c>
      <c r="Q2659" s="144">
        <v>73</v>
      </c>
      <c r="R2659" s="385">
        <v>42960</v>
      </c>
      <c r="S2659" s="385">
        <v>43904</v>
      </c>
      <c r="T2659" s="144">
        <v>2672</v>
      </c>
      <c r="U2659" s="144" t="s">
        <v>69</v>
      </c>
      <c r="V2659" s="144">
        <v>0</v>
      </c>
      <c r="W2659" s="144" t="str">
        <f t="shared" si="302"/>
        <v>Inactive</v>
      </c>
      <c r="X2659" s="144">
        <v>2672</v>
      </c>
      <c r="Y2659" s="157" t="s">
        <v>64</v>
      </c>
      <c r="Z2659" s="386">
        <v>0.67</v>
      </c>
      <c r="AA2659" s="386">
        <v>0.94</v>
      </c>
      <c r="AB2659" s="387" t="s">
        <v>65</v>
      </c>
      <c r="AC2659" s="157"/>
    </row>
    <row r="2660" spans="9:29">
      <c r="I2660" s="342">
        <v>4</v>
      </c>
      <c r="J2660" s="144" t="str">
        <f t="shared" si="300"/>
        <v>LARGE</v>
      </c>
      <c r="K2660" s="144" t="str">
        <f t="shared" si="301"/>
        <v>MEDIUM</v>
      </c>
      <c r="L2660" s="144" t="str" cm="1">
        <f t="array" ref="L2660">_xlfn.IFS(I2660&lt;=2,"SMALL",I2660&lt;=5,"MEDIUM",I2660&gt;5,"LARGE")</f>
        <v>MEDIUM</v>
      </c>
      <c r="M2660" s="144" t="str">
        <f t="shared" si="298"/>
        <v>NO</v>
      </c>
      <c r="N2660" s="374">
        <v>4.99</v>
      </c>
      <c r="O2660" s="374">
        <f t="shared" si="299"/>
        <v>5</v>
      </c>
      <c r="P2660" s="158" t="str" cm="1">
        <f t="array" ref="P2660">_xlfn.SWITCH(ROUND(N2660,0),5,"Excellent",4,"Good",3,"ok","Bad")</f>
        <v>Excellent</v>
      </c>
      <c r="Q2660" s="144">
        <v>90</v>
      </c>
      <c r="R2660" s="385">
        <v>42880</v>
      </c>
      <c r="S2660" s="385">
        <v>43730</v>
      </c>
      <c r="T2660" s="144">
        <v>1921</v>
      </c>
      <c r="U2660" s="144" t="s">
        <v>69</v>
      </c>
      <c r="V2660" s="144">
        <v>11</v>
      </c>
      <c r="W2660" s="144" t="str">
        <f t="shared" si="302"/>
        <v>Active</v>
      </c>
      <c r="X2660" s="144">
        <v>1921</v>
      </c>
      <c r="Y2660" s="157" t="s">
        <v>70</v>
      </c>
      <c r="Z2660" s="386">
        <v>1</v>
      </c>
      <c r="AA2660" s="386">
        <v>1</v>
      </c>
      <c r="AB2660" s="387" t="s">
        <v>62</v>
      </c>
      <c r="AC2660" s="157"/>
    </row>
    <row r="2661" spans="9:29">
      <c r="I2661" s="342">
        <v>2</v>
      </c>
      <c r="J2661" s="144" t="str">
        <f t="shared" si="300"/>
        <v>SMALL</v>
      </c>
      <c r="K2661" s="144" t="str">
        <f t="shared" si="301"/>
        <v>SMALL</v>
      </c>
      <c r="L2661" s="144" t="str" cm="1">
        <f t="array" ref="L2661">_xlfn.IFS(I2661&lt;=2,"SMALL",I2661&lt;=5,"MEDIUM",I2661&gt;5,"LARGE")</f>
        <v>SMALL</v>
      </c>
      <c r="M2661" s="144" t="str">
        <f t="shared" si="298"/>
        <v>NO</v>
      </c>
      <c r="N2661" s="374">
        <v>4.6100000000000003</v>
      </c>
      <c r="O2661" s="374">
        <f t="shared" si="299"/>
        <v>5</v>
      </c>
      <c r="P2661" s="158" t="str" cm="1">
        <f t="array" ref="P2661">_xlfn.SWITCH(ROUND(N2661,0),5,"Excellent",4,"Good",3,"ok","Bad")</f>
        <v>Excellent</v>
      </c>
      <c r="Q2661" s="144">
        <v>23</v>
      </c>
      <c r="R2661" s="385">
        <v>42840</v>
      </c>
      <c r="S2661" s="385">
        <v>43895</v>
      </c>
      <c r="T2661" s="144">
        <v>1879</v>
      </c>
      <c r="U2661" s="144" t="s">
        <v>60</v>
      </c>
      <c r="V2661" s="144">
        <v>83</v>
      </c>
      <c r="W2661" s="144" t="str">
        <f t="shared" si="302"/>
        <v>Active</v>
      </c>
      <c r="X2661" s="144">
        <v>1879</v>
      </c>
      <c r="Y2661" s="157" t="s">
        <v>64</v>
      </c>
      <c r="Z2661" s="386">
        <v>0.75</v>
      </c>
      <c r="AA2661" s="386">
        <v>0.67</v>
      </c>
      <c r="AB2661" s="387" t="s">
        <v>65</v>
      </c>
      <c r="AC2661" s="157"/>
    </row>
    <row r="2662" spans="9:29">
      <c r="I2662" s="342">
        <v>2</v>
      </c>
      <c r="J2662" s="144" t="str">
        <f t="shared" si="300"/>
        <v>SMALL</v>
      </c>
      <c r="K2662" s="144" t="str">
        <f t="shared" si="301"/>
        <v>SMALL</v>
      </c>
      <c r="L2662" s="144" t="str" cm="1">
        <f t="array" ref="L2662">_xlfn.IFS(I2662&lt;=2,"SMALL",I2662&lt;=5,"MEDIUM",I2662&gt;5,"LARGE")</f>
        <v>SMALL</v>
      </c>
      <c r="M2662" s="144" t="str">
        <f t="shared" si="298"/>
        <v>YES</v>
      </c>
      <c r="N2662" s="374">
        <v>4.9800000000000004</v>
      </c>
      <c r="O2662" s="374">
        <f t="shared" si="299"/>
        <v>5</v>
      </c>
      <c r="P2662" s="158" t="str" cm="1">
        <f t="array" ref="P2662">_xlfn.SWITCH(ROUND(N2662,0),5,"Excellent",4,"Good",3,"ok","Bad")</f>
        <v>Excellent</v>
      </c>
      <c r="Q2662" s="144">
        <v>199</v>
      </c>
      <c r="R2662" s="385">
        <v>43251</v>
      </c>
      <c r="S2662" s="385">
        <v>43908</v>
      </c>
      <c r="T2662" s="144">
        <v>1222</v>
      </c>
      <c r="U2662" s="144" t="s">
        <v>60</v>
      </c>
      <c r="V2662" s="144">
        <v>46</v>
      </c>
      <c r="W2662" s="144" t="str">
        <f t="shared" si="302"/>
        <v>Active</v>
      </c>
      <c r="X2662" s="144">
        <v>1222</v>
      </c>
      <c r="Y2662" s="157" t="s">
        <v>64</v>
      </c>
      <c r="Z2662" s="386">
        <v>1</v>
      </c>
      <c r="AA2662" s="386">
        <v>0.64</v>
      </c>
      <c r="AB2662" s="387" t="s">
        <v>62</v>
      </c>
      <c r="AC2662" s="157"/>
    </row>
    <row r="2663" spans="9:29">
      <c r="I2663" s="342">
        <v>2</v>
      </c>
      <c r="J2663" s="144" t="str">
        <f t="shared" si="300"/>
        <v>SMALL</v>
      </c>
      <c r="K2663" s="144" t="str">
        <f t="shared" si="301"/>
        <v>SMALL</v>
      </c>
      <c r="L2663" s="144" t="str" cm="1">
        <f t="array" ref="L2663">_xlfn.IFS(I2663&lt;=2,"SMALL",I2663&lt;=5,"MEDIUM",I2663&gt;5,"LARGE")</f>
        <v>SMALL</v>
      </c>
      <c r="M2663" s="144" t="str">
        <f t="shared" si="298"/>
        <v>NO</v>
      </c>
      <c r="N2663" s="374">
        <v>4.87</v>
      </c>
      <c r="O2663" s="374">
        <f t="shared" si="299"/>
        <v>5</v>
      </c>
      <c r="P2663" s="158" t="str" cm="1">
        <f t="array" ref="P2663">_xlfn.SWITCH(ROUND(N2663,0),5,"Excellent",4,"Good",3,"ok","Bad")</f>
        <v>Excellent</v>
      </c>
      <c r="Q2663" s="144">
        <v>79</v>
      </c>
      <c r="R2663" s="385">
        <v>42855</v>
      </c>
      <c r="S2663" s="385">
        <v>43891</v>
      </c>
      <c r="T2663" s="144">
        <v>3209</v>
      </c>
      <c r="U2663" s="144" t="s">
        <v>60</v>
      </c>
      <c r="V2663" s="144">
        <v>0</v>
      </c>
      <c r="W2663" s="144" t="str">
        <f t="shared" si="302"/>
        <v>Inactive</v>
      </c>
      <c r="X2663" s="144">
        <v>3209</v>
      </c>
      <c r="Y2663" s="157" t="s">
        <v>64</v>
      </c>
      <c r="Z2663" s="386">
        <v>1</v>
      </c>
      <c r="AA2663" s="386">
        <v>0.83</v>
      </c>
      <c r="AB2663" s="387" t="s">
        <v>62</v>
      </c>
      <c r="AC2663" s="157"/>
    </row>
    <row r="2664" spans="9:29">
      <c r="I2664" s="342">
        <v>5</v>
      </c>
      <c r="J2664" s="144" t="str">
        <f t="shared" si="300"/>
        <v>LARGE</v>
      </c>
      <c r="K2664" s="144" t="str">
        <f t="shared" si="301"/>
        <v>MEDIUM</v>
      </c>
      <c r="L2664" s="144" t="str" cm="1">
        <f t="array" ref="L2664">_xlfn.IFS(I2664&lt;=2,"SMALL",I2664&lt;=5,"MEDIUM",I2664&gt;5,"LARGE")</f>
        <v>MEDIUM</v>
      </c>
      <c r="M2664" s="144" t="str">
        <f t="shared" si="298"/>
        <v>NO</v>
      </c>
      <c r="N2664" s="374">
        <v>4.68</v>
      </c>
      <c r="O2664" s="374">
        <f t="shared" si="299"/>
        <v>5</v>
      </c>
      <c r="P2664" s="158" t="str" cm="1">
        <f t="array" ref="P2664">_xlfn.SWITCH(ROUND(N2664,0),5,"Excellent",4,"Good",3,"ok","Bad")</f>
        <v>Excellent</v>
      </c>
      <c r="Q2664" s="144">
        <v>25</v>
      </c>
      <c r="R2664" s="385">
        <v>42849</v>
      </c>
      <c r="S2664" s="385">
        <v>42936</v>
      </c>
      <c r="T2664" s="144">
        <v>3210</v>
      </c>
      <c r="U2664" s="144" t="s">
        <v>69</v>
      </c>
      <c r="V2664" s="144">
        <v>365</v>
      </c>
      <c r="W2664" s="144" t="str">
        <f t="shared" si="302"/>
        <v>Active</v>
      </c>
      <c r="X2664" s="144">
        <v>3210</v>
      </c>
      <c r="Y2664" s="157" t="s">
        <v>70</v>
      </c>
      <c r="Z2664" s="386">
        <v>1</v>
      </c>
      <c r="AA2664" s="386">
        <v>1</v>
      </c>
      <c r="AB2664" s="387" t="s">
        <v>65</v>
      </c>
      <c r="AC2664" s="157"/>
    </row>
    <row r="2665" spans="9:29">
      <c r="I2665" s="342">
        <v>2</v>
      </c>
      <c r="J2665" s="144" t="str">
        <f t="shared" si="300"/>
        <v>SMALL</v>
      </c>
      <c r="K2665" s="144" t="str">
        <f t="shared" si="301"/>
        <v>SMALL</v>
      </c>
      <c r="L2665" s="144" t="str" cm="1">
        <f t="array" ref="L2665">_xlfn.IFS(I2665&lt;=2,"SMALL",I2665&lt;=5,"MEDIUM",I2665&gt;5,"LARGE")</f>
        <v>SMALL</v>
      </c>
      <c r="M2665" s="144" t="str">
        <f t="shared" si="298"/>
        <v>NO</v>
      </c>
      <c r="N2665" s="374">
        <v>4.58</v>
      </c>
      <c r="O2665" s="374">
        <f t="shared" si="299"/>
        <v>5</v>
      </c>
      <c r="P2665" s="158" t="str" cm="1">
        <f t="array" ref="P2665">_xlfn.SWITCH(ROUND(N2665,0),5,"Excellent",4,"Good",3,"ok","Bad")</f>
        <v>Excellent</v>
      </c>
      <c r="Q2665" s="144">
        <v>197</v>
      </c>
      <c r="R2665" s="385">
        <v>42844</v>
      </c>
      <c r="S2665" s="385">
        <v>43975</v>
      </c>
      <c r="T2665" s="144">
        <v>3191</v>
      </c>
      <c r="U2665" s="144" t="s">
        <v>60</v>
      </c>
      <c r="V2665" s="144">
        <v>1</v>
      </c>
      <c r="W2665" s="144" t="str">
        <f t="shared" si="302"/>
        <v>Active</v>
      </c>
      <c r="X2665" s="144">
        <v>3191</v>
      </c>
      <c r="Y2665" s="157" t="s">
        <v>70</v>
      </c>
      <c r="Z2665" s="386">
        <v>1</v>
      </c>
      <c r="AA2665" s="386">
        <v>0.99</v>
      </c>
      <c r="AB2665" s="387" t="s">
        <v>65</v>
      </c>
      <c r="AC2665" s="157"/>
    </row>
    <row r="2666" spans="9:29">
      <c r="I2666" s="342">
        <v>3</v>
      </c>
      <c r="J2666" s="144" t="str">
        <f t="shared" si="300"/>
        <v>LARGE</v>
      </c>
      <c r="K2666" s="144" t="str">
        <f t="shared" si="301"/>
        <v>MEDIUM</v>
      </c>
      <c r="L2666" s="144" t="str" cm="1">
        <f t="array" ref="L2666">_xlfn.IFS(I2666&lt;=2,"SMALL",I2666&lt;=5,"MEDIUM",I2666&gt;5,"LARGE")</f>
        <v>MEDIUM</v>
      </c>
      <c r="M2666" s="144" t="str">
        <f t="shared" si="298"/>
        <v>NO</v>
      </c>
      <c r="N2666" s="374">
        <v>4.5999999999999996</v>
      </c>
      <c r="O2666" s="374">
        <f t="shared" si="299"/>
        <v>5</v>
      </c>
      <c r="P2666" s="158" t="str" cm="1">
        <f t="array" ref="P2666">_xlfn.SWITCH(ROUND(N2666,0),5,"Excellent",4,"Good",3,"ok","Bad")</f>
        <v>Excellent</v>
      </c>
      <c r="Q2666" s="144">
        <v>15</v>
      </c>
      <c r="R2666" s="385">
        <v>42844</v>
      </c>
      <c r="S2666" s="385">
        <v>43702</v>
      </c>
      <c r="T2666" s="144">
        <v>1429</v>
      </c>
      <c r="U2666" s="144" t="s">
        <v>60</v>
      </c>
      <c r="V2666" s="144">
        <v>90</v>
      </c>
      <c r="W2666" s="144" t="str">
        <f t="shared" si="302"/>
        <v>Active</v>
      </c>
      <c r="X2666" s="144">
        <v>1429</v>
      </c>
      <c r="Y2666" s="157" t="s">
        <v>122</v>
      </c>
      <c r="Z2666" s="386">
        <v>0</v>
      </c>
      <c r="AA2666" s="386">
        <v>0.33</v>
      </c>
      <c r="AB2666" s="387" t="s">
        <v>65</v>
      </c>
      <c r="AC2666" s="157"/>
    </row>
    <row r="2667" spans="9:29">
      <c r="I2667" s="342">
        <v>2</v>
      </c>
      <c r="J2667" s="144" t="str">
        <f t="shared" si="300"/>
        <v>SMALL</v>
      </c>
      <c r="K2667" s="144" t="str">
        <f t="shared" si="301"/>
        <v>SMALL</v>
      </c>
      <c r="L2667" s="144" t="str" cm="1">
        <f t="array" ref="L2667">_xlfn.IFS(I2667&lt;=2,"SMALL",I2667&lt;=5,"MEDIUM",I2667&gt;5,"LARGE")</f>
        <v>SMALL</v>
      </c>
      <c r="M2667" s="144" t="str">
        <f t="shared" si="298"/>
        <v>NO</v>
      </c>
      <c r="N2667" s="374">
        <v>4.59</v>
      </c>
      <c r="O2667" s="374">
        <f t="shared" si="299"/>
        <v>5</v>
      </c>
      <c r="P2667" s="158" t="str" cm="1">
        <f t="array" ref="P2667">_xlfn.SWITCH(ROUND(N2667,0),5,"Excellent",4,"Good",3,"ok","Bad")</f>
        <v>Excellent</v>
      </c>
      <c r="Q2667" s="144">
        <v>174</v>
      </c>
      <c r="R2667" s="385">
        <v>42844</v>
      </c>
      <c r="S2667" s="385">
        <v>43926</v>
      </c>
      <c r="T2667" s="144">
        <v>3191</v>
      </c>
      <c r="U2667" s="144" t="s">
        <v>60</v>
      </c>
      <c r="V2667" s="144">
        <v>1</v>
      </c>
      <c r="W2667" s="144" t="str">
        <f t="shared" si="302"/>
        <v>Active</v>
      </c>
      <c r="X2667" s="144">
        <v>3191</v>
      </c>
      <c r="Y2667" s="157" t="s">
        <v>122</v>
      </c>
      <c r="Z2667" s="386">
        <v>0</v>
      </c>
      <c r="AA2667" s="386">
        <v>0.95</v>
      </c>
      <c r="AB2667" s="387" t="s">
        <v>65</v>
      </c>
      <c r="AC2667" s="157"/>
    </row>
    <row r="2668" spans="9:29">
      <c r="I2668" s="342">
        <v>2</v>
      </c>
      <c r="J2668" s="144" t="str">
        <f t="shared" si="300"/>
        <v>SMALL</v>
      </c>
      <c r="K2668" s="144" t="str">
        <f t="shared" si="301"/>
        <v>SMALL</v>
      </c>
      <c r="L2668" s="144" t="str" cm="1">
        <f t="array" ref="L2668">_xlfn.IFS(I2668&lt;=2,"SMALL",I2668&lt;=5,"MEDIUM",I2668&gt;5,"LARGE")</f>
        <v>SMALL</v>
      </c>
      <c r="M2668" s="144" t="str">
        <f t="shared" si="298"/>
        <v>NO</v>
      </c>
      <c r="N2668" s="374">
        <v>4.59</v>
      </c>
      <c r="O2668" s="374">
        <f t="shared" si="299"/>
        <v>5</v>
      </c>
      <c r="P2668" s="158" t="str" cm="1">
        <f t="array" ref="P2668">_xlfn.SWITCH(ROUND(N2668,0),5,"Excellent",4,"Good",3,"ok","Bad")</f>
        <v>Excellent</v>
      </c>
      <c r="Q2668" s="144">
        <v>195</v>
      </c>
      <c r="R2668" s="385">
        <v>42845</v>
      </c>
      <c r="S2668" s="385">
        <v>44037</v>
      </c>
      <c r="T2668" s="144">
        <v>3212</v>
      </c>
      <c r="U2668" s="144" t="s">
        <v>60</v>
      </c>
      <c r="V2668" s="144">
        <v>10</v>
      </c>
      <c r="W2668" s="144" t="str">
        <f t="shared" si="302"/>
        <v>Active</v>
      </c>
      <c r="X2668" s="144">
        <v>3212</v>
      </c>
      <c r="Y2668" s="157" t="s">
        <v>70</v>
      </c>
      <c r="Z2668" s="386">
        <v>1</v>
      </c>
      <c r="AA2668" s="386">
        <v>1</v>
      </c>
      <c r="AB2668" s="387" t="s">
        <v>62</v>
      </c>
      <c r="AC2668" s="157"/>
    </row>
    <row r="2669" spans="9:29">
      <c r="I2669" s="342">
        <v>2</v>
      </c>
      <c r="J2669" s="144" t="str">
        <f t="shared" si="300"/>
        <v>SMALL</v>
      </c>
      <c r="K2669" s="144" t="str">
        <f t="shared" si="301"/>
        <v>SMALL</v>
      </c>
      <c r="L2669" s="144" t="str" cm="1">
        <f t="array" ref="L2669">_xlfn.IFS(I2669&lt;=2,"SMALL",I2669&lt;=5,"MEDIUM",I2669&gt;5,"LARGE")</f>
        <v>SMALL</v>
      </c>
      <c r="M2669" s="144" t="str">
        <f t="shared" si="298"/>
        <v>NO</v>
      </c>
      <c r="N2669" s="374">
        <v>4.75</v>
      </c>
      <c r="O2669" s="374">
        <f t="shared" si="299"/>
        <v>5</v>
      </c>
      <c r="P2669" s="158" t="str" cm="1">
        <f t="array" ref="P2669">_xlfn.SWITCH(ROUND(N2669,0),5,"Excellent",4,"Good",3,"ok","Bad")</f>
        <v>Excellent</v>
      </c>
      <c r="Q2669" s="144">
        <v>178</v>
      </c>
      <c r="R2669" s="385">
        <v>42846</v>
      </c>
      <c r="S2669" s="385">
        <v>43860</v>
      </c>
      <c r="T2669" s="144">
        <v>3212</v>
      </c>
      <c r="U2669" s="144" t="s">
        <v>60</v>
      </c>
      <c r="V2669" s="144">
        <v>0</v>
      </c>
      <c r="W2669" s="144" t="str">
        <f t="shared" si="302"/>
        <v>Inactive</v>
      </c>
      <c r="X2669" s="144">
        <v>3212</v>
      </c>
      <c r="Y2669" s="157" t="s">
        <v>70</v>
      </c>
      <c r="Z2669" s="386">
        <v>1</v>
      </c>
      <c r="AA2669" s="386">
        <v>0.94</v>
      </c>
      <c r="AB2669" s="387" t="s">
        <v>62</v>
      </c>
      <c r="AC2669" s="157"/>
    </row>
    <row r="2670" spans="9:29">
      <c r="I2670" s="342">
        <v>2</v>
      </c>
      <c r="J2670" s="144" t="str">
        <f t="shared" si="300"/>
        <v>SMALL</v>
      </c>
      <c r="K2670" s="144" t="str">
        <f t="shared" si="301"/>
        <v>SMALL</v>
      </c>
      <c r="L2670" s="144" t="str" cm="1">
        <f t="array" ref="L2670">_xlfn.IFS(I2670&lt;=2,"SMALL",I2670&lt;=5,"MEDIUM",I2670&gt;5,"LARGE")</f>
        <v>SMALL</v>
      </c>
      <c r="M2670" s="144" t="str">
        <f t="shared" si="298"/>
        <v>YES</v>
      </c>
      <c r="N2670" s="374">
        <v>4.97</v>
      </c>
      <c r="O2670" s="374">
        <f t="shared" si="299"/>
        <v>5</v>
      </c>
      <c r="P2670" s="158" t="str" cm="1">
        <f t="array" ref="P2670">_xlfn.SWITCH(ROUND(N2670,0),5,"Excellent",4,"Good",3,"ok","Bad")</f>
        <v>Excellent</v>
      </c>
      <c r="Q2670" s="144">
        <v>108</v>
      </c>
      <c r="R2670" s="385">
        <v>42852</v>
      </c>
      <c r="S2670" s="385">
        <v>43826</v>
      </c>
      <c r="T2670" s="144">
        <v>3179</v>
      </c>
      <c r="U2670" s="144" t="s">
        <v>60</v>
      </c>
      <c r="V2670" s="144">
        <v>84</v>
      </c>
      <c r="W2670" s="144" t="str">
        <f t="shared" si="302"/>
        <v>Active</v>
      </c>
      <c r="X2670" s="144">
        <v>3179</v>
      </c>
      <c r="Y2670" s="157" t="s">
        <v>64</v>
      </c>
      <c r="Z2670" s="386">
        <v>1</v>
      </c>
      <c r="AA2670" s="386">
        <v>0.93</v>
      </c>
      <c r="AB2670" s="387" t="s">
        <v>62</v>
      </c>
      <c r="AC2670" s="157"/>
    </row>
    <row r="2671" spans="9:29">
      <c r="I2671" s="342">
        <v>1</v>
      </c>
      <c r="J2671" s="144" t="str">
        <f t="shared" si="300"/>
        <v>SMALL</v>
      </c>
      <c r="K2671" s="144" t="str">
        <f t="shared" si="301"/>
        <v>SMALL</v>
      </c>
      <c r="L2671" s="144" t="str" cm="1">
        <f t="array" ref="L2671">_xlfn.IFS(I2671&lt;=2,"SMALL",I2671&lt;=5,"MEDIUM",I2671&gt;5,"LARGE")</f>
        <v>SMALL</v>
      </c>
      <c r="M2671" s="144" t="str">
        <f t="shared" si="298"/>
        <v>NO</v>
      </c>
      <c r="N2671" s="374">
        <v>4.83</v>
      </c>
      <c r="O2671" s="374">
        <f t="shared" si="299"/>
        <v>5</v>
      </c>
      <c r="P2671" s="158" t="str" cm="1">
        <f t="array" ref="P2671">_xlfn.SWITCH(ROUND(N2671,0),5,"Excellent",4,"Good",3,"ok","Bad")</f>
        <v>Excellent</v>
      </c>
      <c r="Q2671" s="144">
        <v>6</v>
      </c>
      <c r="R2671" s="385">
        <v>42862</v>
      </c>
      <c r="S2671" s="385">
        <v>43345</v>
      </c>
      <c r="T2671" s="144">
        <v>2266</v>
      </c>
      <c r="U2671" s="144" t="s">
        <v>60</v>
      </c>
      <c r="V2671" s="144">
        <v>178</v>
      </c>
      <c r="W2671" s="144" t="str">
        <f t="shared" si="302"/>
        <v>Active</v>
      </c>
      <c r="X2671" s="144">
        <v>2266</v>
      </c>
      <c r="Y2671" s="157" t="s">
        <v>61</v>
      </c>
      <c r="Z2671" s="386">
        <v>0.93</v>
      </c>
      <c r="AA2671" s="386">
        <v>1</v>
      </c>
      <c r="AB2671" s="387" t="s">
        <v>62</v>
      </c>
      <c r="AC2671" s="157"/>
    </row>
    <row r="2672" spans="9:29">
      <c r="I2672" s="342">
        <v>2</v>
      </c>
      <c r="J2672" s="144" t="str">
        <f t="shared" si="300"/>
        <v>SMALL</v>
      </c>
      <c r="K2672" s="144" t="str">
        <f t="shared" si="301"/>
        <v>SMALL</v>
      </c>
      <c r="L2672" s="144" t="str" cm="1">
        <f t="array" ref="L2672">_xlfn.IFS(I2672&lt;=2,"SMALL",I2672&lt;=5,"MEDIUM",I2672&gt;5,"LARGE")</f>
        <v>SMALL</v>
      </c>
      <c r="M2672" s="144" t="str">
        <f t="shared" si="298"/>
        <v>NO</v>
      </c>
      <c r="N2672" s="374">
        <v>4.9000000000000004</v>
      </c>
      <c r="O2672" s="374">
        <f t="shared" si="299"/>
        <v>5</v>
      </c>
      <c r="P2672" s="158" t="str" cm="1">
        <f t="array" ref="P2672">_xlfn.SWITCH(ROUND(N2672,0),5,"Excellent",4,"Good",3,"ok","Bad")</f>
        <v>Excellent</v>
      </c>
      <c r="Q2672" s="144">
        <v>72</v>
      </c>
      <c r="R2672" s="385">
        <v>42858</v>
      </c>
      <c r="S2672" s="385">
        <v>43778</v>
      </c>
      <c r="T2672" s="144">
        <v>3179</v>
      </c>
      <c r="U2672" s="144" t="s">
        <v>60</v>
      </c>
      <c r="V2672" s="144">
        <v>90</v>
      </c>
      <c r="W2672" s="144" t="str">
        <f t="shared" si="302"/>
        <v>Active</v>
      </c>
      <c r="X2672" s="144">
        <v>3179</v>
      </c>
      <c r="Y2672" s="157" t="s">
        <v>64</v>
      </c>
      <c r="Z2672" s="386">
        <v>1</v>
      </c>
      <c r="AA2672" s="386">
        <v>1</v>
      </c>
      <c r="AB2672" s="387" t="s">
        <v>62</v>
      </c>
      <c r="AC2672" s="157"/>
    </row>
    <row r="2673" spans="9:29">
      <c r="I2673" s="342">
        <v>4</v>
      </c>
      <c r="J2673" s="144" t="str">
        <f t="shared" si="300"/>
        <v>LARGE</v>
      </c>
      <c r="K2673" s="144" t="str">
        <f t="shared" si="301"/>
        <v>MEDIUM</v>
      </c>
      <c r="L2673" s="144" t="str" cm="1">
        <f t="array" ref="L2673">_xlfn.IFS(I2673&lt;=2,"SMALL",I2673&lt;=5,"MEDIUM",I2673&gt;5,"LARGE")</f>
        <v>MEDIUM</v>
      </c>
      <c r="M2673" s="144" t="str">
        <f t="shared" si="298"/>
        <v>YES</v>
      </c>
      <c r="N2673" s="374">
        <v>5</v>
      </c>
      <c r="O2673" s="374">
        <f t="shared" si="299"/>
        <v>5</v>
      </c>
      <c r="P2673" s="158" t="str" cm="1">
        <f t="array" ref="P2673">_xlfn.SWITCH(ROUND(N2673,0),5,"Excellent",4,"Good",3,"ok","Bad")</f>
        <v>Excellent</v>
      </c>
      <c r="Q2673" s="144">
        <v>105</v>
      </c>
      <c r="R2673" s="385">
        <v>42855</v>
      </c>
      <c r="S2673" s="385">
        <v>43904</v>
      </c>
      <c r="T2673" s="144">
        <v>3215</v>
      </c>
      <c r="U2673" s="144" t="s">
        <v>60</v>
      </c>
      <c r="V2673" s="144">
        <v>329</v>
      </c>
      <c r="W2673" s="144" t="str">
        <f t="shared" si="302"/>
        <v>Active</v>
      </c>
      <c r="X2673" s="144">
        <v>3215</v>
      </c>
      <c r="Y2673" s="157" t="s">
        <v>70</v>
      </c>
      <c r="Z2673" s="386">
        <v>1</v>
      </c>
      <c r="AA2673" s="386">
        <v>0.94</v>
      </c>
      <c r="AB2673" s="387" t="s">
        <v>62</v>
      </c>
      <c r="AC2673" s="157"/>
    </row>
    <row r="2674" spans="9:29">
      <c r="I2674" s="342">
        <v>1</v>
      </c>
      <c r="J2674" s="144" t="str">
        <f t="shared" si="300"/>
        <v>SMALL</v>
      </c>
      <c r="K2674" s="144" t="str">
        <f t="shared" si="301"/>
        <v>SMALL</v>
      </c>
      <c r="L2674" s="144" t="str" cm="1">
        <f t="array" ref="L2674">_xlfn.IFS(I2674&lt;=2,"SMALL",I2674&lt;=5,"MEDIUM",I2674&gt;5,"LARGE")</f>
        <v>SMALL</v>
      </c>
      <c r="M2674" s="144" t="str">
        <f t="shared" si="298"/>
        <v>NO</v>
      </c>
      <c r="N2674" s="374">
        <v>4.9800000000000004</v>
      </c>
      <c r="O2674" s="374">
        <f t="shared" si="299"/>
        <v>5</v>
      </c>
      <c r="P2674" s="158" t="str" cm="1">
        <f t="array" ref="P2674">_xlfn.SWITCH(ROUND(N2674,0),5,"Excellent",4,"Good",3,"ok","Bad")</f>
        <v>Excellent</v>
      </c>
      <c r="Q2674" s="144">
        <v>43</v>
      </c>
      <c r="R2674" s="385">
        <v>42880</v>
      </c>
      <c r="S2674" s="385">
        <v>43977</v>
      </c>
      <c r="T2674" s="144">
        <v>3216</v>
      </c>
      <c r="U2674" s="144" t="s">
        <v>60</v>
      </c>
      <c r="V2674" s="144">
        <v>251</v>
      </c>
      <c r="W2674" s="144" t="str">
        <f t="shared" si="302"/>
        <v>Active</v>
      </c>
      <c r="X2674" s="144">
        <v>3216</v>
      </c>
      <c r="Y2674" s="157" t="s">
        <v>61</v>
      </c>
      <c r="Z2674" s="386">
        <v>1</v>
      </c>
      <c r="AA2674" s="386">
        <v>0.99</v>
      </c>
      <c r="AB2674" s="387" t="s">
        <v>62</v>
      </c>
      <c r="AC2674" s="157"/>
    </row>
    <row r="2675" spans="9:29">
      <c r="I2675" s="342">
        <v>4</v>
      </c>
      <c r="J2675" s="144" t="str">
        <f t="shared" si="300"/>
        <v>LARGE</v>
      </c>
      <c r="K2675" s="144" t="str">
        <f t="shared" si="301"/>
        <v>MEDIUM</v>
      </c>
      <c r="L2675" s="144" t="str" cm="1">
        <f t="array" ref="L2675">_xlfn.IFS(I2675&lt;=2,"SMALL",I2675&lt;=5,"MEDIUM",I2675&gt;5,"LARGE")</f>
        <v>MEDIUM</v>
      </c>
      <c r="M2675" s="144" t="str">
        <f t="shared" si="298"/>
        <v>NO</v>
      </c>
      <c r="N2675" s="374">
        <v>5</v>
      </c>
      <c r="O2675" s="374">
        <f t="shared" si="299"/>
        <v>5</v>
      </c>
      <c r="P2675" s="158" t="str" cm="1">
        <f t="array" ref="P2675">_xlfn.SWITCH(ROUND(N2675,0),5,"Excellent",4,"Good",3,"ok","Bad")</f>
        <v>Excellent</v>
      </c>
      <c r="Q2675" s="144">
        <v>3</v>
      </c>
      <c r="R2675" s="385">
        <v>43330</v>
      </c>
      <c r="S2675" s="385">
        <v>43404</v>
      </c>
      <c r="T2675" s="144">
        <v>1239</v>
      </c>
      <c r="U2675" s="144" t="s">
        <v>69</v>
      </c>
      <c r="V2675" s="144">
        <v>365</v>
      </c>
      <c r="W2675" s="144" t="str">
        <f t="shared" si="302"/>
        <v>Active</v>
      </c>
      <c r="X2675" s="144">
        <v>1239</v>
      </c>
      <c r="Y2675" s="157" t="s">
        <v>70</v>
      </c>
      <c r="Z2675" s="386">
        <v>1</v>
      </c>
      <c r="AA2675" s="386">
        <v>0.95</v>
      </c>
      <c r="AB2675" s="387" t="s">
        <v>65</v>
      </c>
      <c r="AC2675" s="157"/>
    </row>
    <row r="2676" spans="9:29">
      <c r="I2676" s="342">
        <v>6</v>
      </c>
      <c r="J2676" s="144" t="str">
        <f t="shared" si="300"/>
        <v>LARGE</v>
      </c>
      <c r="K2676" s="144" t="str">
        <f t="shared" si="301"/>
        <v>LARGE</v>
      </c>
      <c r="L2676" s="144" t="str" cm="1">
        <f t="array" ref="L2676">_xlfn.IFS(I2676&lt;=2,"SMALL",I2676&lt;=5,"MEDIUM",I2676&gt;5,"LARGE")</f>
        <v>LARGE</v>
      </c>
      <c r="M2676" s="144" t="str">
        <f t="shared" si="298"/>
        <v>YES</v>
      </c>
      <c r="N2676" s="374">
        <v>4.83</v>
      </c>
      <c r="O2676" s="374">
        <f t="shared" si="299"/>
        <v>5</v>
      </c>
      <c r="P2676" s="158" t="str" cm="1">
        <f t="array" ref="P2676">_xlfn.SWITCH(ROUND(N2676,0),5,"Excellent",4,"Good",3,"ok","Bad")</f>
        <v>Excellent</v>
      </c>
      <c r="Q2676" s="144">
        <v>126</v>
      </c>
      <c r="R2676" s="385">
        <v>42861</v>
      </c>
      <c r="S2676" s="385">
        <v>43878</v>
      </c>
      <c r="T2676" s="144">
        <v>767</v>
      </c>
      <c r="U2676" s="144" t="s">
        <v>69</v>
      </c>
      <c r="V2676" s="144">
        <v>308</v>
      </c>
      <c r="W2676" s="144" t="str">
        <f t="shared" si="302"/>
        <v>Active</v>
      </c>
      <c r="X2676" s="144">
        <v>767</v>
      </c>
      <c r="Y2676" s="157" t="s">
        <v>70</v>
      </c>
      <c r="Z2676" s="386">
        <v>1</v>
      </c>
      <c r="AA2676" s="386">
        <v>0.99</v>
      </c>
      <c r="AB2676" s="387" t="s">
        <v>65</v>
      </c>
      <c r="AC2676" s="157"/>
    </row>
    <row r="2677" spans="9:29">
      <c r="I2677" s="342">
        <v>1</v>
      </c>
      <c r="J2677" s="144" t="str">
        <f t="shared" si="300"/>
        <v>SMALL</v>
      </c>
      <c r="K2677" s="144" t="str">
        <f t="shared" si="301"/>
        <v>SMALL</v>
      </c>
      <c r="L2677" s="144" t="str" cm="1">
        <f t="array" ref="L2677">_xlfn.IFS(I2677&lt;=2,"SMALL",I2677&lt;=5,"MEDIUM",I2677&gt;5,"LARGE")</f>
        <v>SMALL</v>
      </c>
      <c r="M2677" s="144" t="str">
        <f t="shared" si="298"/>
        <v>NO</v>
      </c>
      <c r="N2677" s="374">
        <v>4.92</v>
      </c>
      <c r="O2677" s="374">
        <f t="shared" si="299"/>
        <v>5</v>
      </c>
      <c r="P2677" s="158" t="str" cm="1">
        <f t="array" ref="P2677">_xlfn.SWITCH(ROUND(N2677,0),5,"Excellent",4,"Good",3,"ok","Bad")</f>
        <v>Excellent</v>
      </c>
      <c r="Q2677" s="144">
        <v>51</v>
      </c>
      <c r="R2677" s="385">
        <v>43420</v>
      </c>
      <c r="S2677" s="385">
        <v>44032</v>
      </c>
      <c r="T2677" s="144">
        <v>3702</v>
      </c>
      <c r="U2677" s="144" t="s">
        <v>60</v>
      </c>
      <c r="V2677" s="144">
        <v>349</v>
      </c>
      <c r="W2677" s="144" t="str">
        <f t="shared" si="302"/>
        <v>Active</v>
      </c>
      <c r="X2677" s="144">
        <v>3702</v>
      </c>
      <c r="Y2677" s="157" t="s">
        <v>64</v>
      </c>
      <c r="Z2677" s="386">
        <v>0.6</v>
      </c>
      <c r="AA2677" s="386">
        <v>0.47</v>
      </c>
      <c r="AB2677" s="387" t="s">
        <v>65</v>
      </c>
      <c r="AC2677" s="157"/>
    </row>
    <row r="2678" spans="9:29">
      <c r="I2678" s="342">
        <v>1</v>
      </c>
      <c r="J2678" s="144" t="str">
        <f t="shared" si="300"/>
        <v>SMALL</v>
      </c>
      <c r="K2678" s="144" t="str">
        <f t="shared" si="301"/>
        <v>SMALL</v>
      </c>
      <c r="L2678" s="144" t="str" cm="1">
        <f t="array" ref="L2678">_xlfn.IFS(I2678&lt;=2,"SMALL",I2678&lt;=5,"MEDIUM",I2678&gt;5,"LARGE")</f>
        <v>SMALL</v>
      </c>
      <c r="M2678" s="144" t="str">
        <f t="shared" si="298"/>
        <v>NO</v>
      </c>
      <c r="N2678" s="374">
        <v>4.57</v>
      </c>
      <c r="O2678" s="374">
        <f t="shared" si="299"/>
        <v>5</v>
      </c>
      <c r="P2678" s="158" t="str" cm="1">
        <f t="array" ref="P2678">_xlfn.SWITCH(ROUND(N2678,0),5,"Excellent",4,"Good",3,"ok","Bad")</f>
        <v>Excellent</v>
      </c>
      <c r="Q2678" s="144">
        <v>35</v>
      </c>
      <c r="R2678" s="385">
        <v>43191</v>
      </c>
      <c r="S2678" s="385">
        <v>43902</v>
      </c>
      <c r="T2678" s="144">
        <v>2107</v>
      </c>
      <c r="U2678" s="144" t="s">
        <v>60</v>
      </c>
      <c r="V2678" s="144">
        <v>74</v>
      </c>
      <c r="W2678" s="144" t="str">
        <f t="shared" si="302"/>
        <v>Active</v>
      </c>
      <c r="X2678" s="144">
        <v>2107</v>
      </c>
      <c r="Y2678" s="157" t="s">
        <v>61</v>
      </c>
      <c r="Z2678" s="386">
        <v>1</v>
      </c>
      <c r="AA2678" s="386">
        <v>0.98</v>
      </c>
      <c r="AB2678" s="387" t="s">
        <v>62</v>
      </c>
      <c r="AC2678" s="157"/>
    </row>
    <row r="2679" spans="9:29">
      <c r="I2679" s="342">
        <v>4</v>
      </c>
      <c r="J2679" s="144" t="str">
        <f t="shared" si="300"/>
        <v>LARGE</v>
      </c>
      <c r="K2679" s="144" t="str">
        <f t="shared" si="301"/>
        <v>MEDIUM</v>
      </c>
      <c r="L2679" s="144" t="str" cm="1">
        <f t="array" ref="L2679">_xlfn.IFS(I2679&lt;=2,"SMALL",I2679&lt;=5,"MEDIUM",I2679&gt;5,"LARGE")</f>
        <v>MEDIUM</v>
      </c>
      <c r="M2679" s="144" t="str">
        <f t="shared" si="298"/>
        <v>NO</v>
      </c>
      <c r="N2679" s="374">
        <v>4.8</v>
      </c>
      <c r="O2679" s="374">
        <f t="shared" si="299"/>
        <v>5</v>
      </c>
      <c r="P2679" s="158" t="str" cm="1">
        <f t="array" ref="P2679">_xlfn.SWITCH(ROUND(N2679,0),5,"Excellent",4,"Good",3,"ok","Bad")</f>
        <v>Excellent</v>
      </c>
      <c r="Q2679" s="144">
        <v>41</v>
      </c>
      <c r="R2679" s="385">
        <v>42869</v>
      </c>
      <c r="S2679" s="385">
        <v>43777</v>
      </c>
      <c r="T2679" s="144">
        <v>2329</v>
      </c>
      <c r="U2679" s="144" t="s">
        <v>60</v>
      </c>
      <c r="V2679" s="144">
        <v>85</v>
      </c>
      <c r="W2679" s="144" t="str">
        <f t="shared" si="302"/>
        <v>Active</v>
      </c>
      <c r="X2679" s="144">
        <v>2329</v>
      </c>
      <c r="Y2679" s="157" t="s">
        <v>70</v>
      </c>
      <c r="Z2679" s="386">
        <v>1</v>
      </c>
      <c r="AA2679" s="386">
        <v>1</v>
      </c>
      <c r="AB2679" s="387" t="s">
        <v>65</v>
      </c>
      <c r="AC2679" s="157"/>
    </row>
    <row r="2680" spans="9:29">
      <c r="I2680" s="342">
        <v>4</v>
      </c>
      <c r="J2680" s="144" t="str">
        <f t="shared" si="300"/>
        <v>LARGE</v>
      </c>
      <c r="K2680" s="144" t="str">
        <f t="shared" si="301"/>
        <v>MEDIUM</v>
      </c>
      <c r="L2680" s="144" t="str" cm="1">
        <f t="array" ref="L2680">_xlfn.IFS(I2680&lt;=2,"SMALL",I2680&lt;=5,"MEDIUM",I2680&gt;5,"LARGE")</f>
        <v>MEDIUM</v>
      </c>
      <c r="M2680" s="144" t="str">
        <f t="shared" si="298"/>
        <v>NO</v>
      </c>
      <c r="N2680" s="374">
        <v>4.71</v>
      </c>
      <c r="O2680" s="374">
        <f t="shared" si="299"/>
        <v>5</v>
      </c>
      <c r="P2680" s="158" t="str" cm="1">
        <f t="array" ref="P2680">_xlfn.SWITCH(ROUND(N2680,0),5,"Excellent",4,"Good",3,"ok","Bad")</f>
        <v>Excellent</v>
      </c>
      <c r="Q2680" s="144">
        <v>7</v>
      </c>
      <c r="R2680" s="385">
        <v>42886</v>
      </c>
      <c r="S2680" s="385">
        <v>43930</v>
      </c>
      <c r="T2680" s="144">
        <v>3218</v>
      </c>
      <c r="U2680" s="144" t="s">
        <v>69</v>
      </c>
      <c r="V2680" s="144">
        <v>180</v>
      </c>
      <c r="W2680" s="144" t="str">
        <f t="shared" si="302"/>
        <v>Active</v>
      </c>
      <c r="X2680" s="144">
        <v>3218</v>
      </c>
      <c r="Y2680" s="157" t="s">
        <v>70</v>
      </c>
      <c r="Z2680" s="386">
        <v>0.9</v>
      </c>
      <c r="AA2680" s="386">
        <v>0.94</v>
      </c>
      <c r="AB2680" s="387" t="s">
        <v>62</v>
      </c>
      <c r="AC2680" s="157"/>
    </row>
    <row r="2681" spans="9:29">
      <c r="I2681" s="342">
        <v>2</v>
      </c>
      <c r="J2681" s="144" t="str">
        <f t="shared" si="300"/>
        <v>SMALL</v>
      </c>
      <c r="K2681" s="144" t="str">
        <f t="shared" si="301"/>
        <v>SMALL</v>
      </c>
      <c r="L2681" s="144" t="str" cm="1">
        <f t="array" ref="L2681">_xlfn.IFS(I2681&lt;=2,"SMALL",I2681&lt;=5,"MEDIUM",I2681&gt;5,"LARGE")</f>
        <v>SMALL</v>
      </c>
      <c r="M2681" s="144" t="str">
        <f t="shared" si="298"/>
        <v>NO</v>
      </c>
      <c r="N2681" s="374">
        <v>4.17</v>
      </c>
      <c r="O2681" s="374">
        <f t="shared" si="299"/>
        <v>4</v>
      </c>
      <c r="P2681" s="158" t="str" cm="1">
        <f t="array" ref="P2681">_xlfn.SWITCH(ROUND(N2681,0),5,"Excellent",4,"Good",3,"ok","Bad")</f>
        <v>Good</v>
      </c>
      <c r="Q2681" s="144">
        <v>6</v>
      </c>
      <c r="R2681" s="385">
        <v>43328</v>
      </c>
      <c r="S2681" s="385">
        <v>43739</v>
      </c>
      <c r="T2681" s="144">
        <v>2302</v>
      </c>
      <c r="U2681" s="144" t="s">
        <v>60</v>
      </c>
      <c r="V2681" s="144">
        <v>363</v>
      </c>
      <c r="W2681" s="144" t="str">
        <f t="shared" si="302"/>
        <v>Active</v>
      </c>
      <c r="X2681" s="144">
        <v>2302</v>
      </c>
      <c r="Y2681" s="157" t="s">
        <v>61</v>
      </c>
      <c r="Z2681" s="386">
        <v>1</v>
      </c>
      <c r="AA2681" s="386">
        <v>1</v>
      </c>
      <c r="AB2681" s="387" t="s">
        <v>65</v>
      </c>
      <c r="AC2681" s="157"/>
    </row>
    <row r="2682" spans="9:29">
      <c r="I2682" s="342">
        <v>12</v>
      </c>
      <c r="J2682" s="144" t="str">
        <f t="shared" si="300"/>
        <v>LARGE</v>
      </c>
      <c r="K2682" s="144" t="str">
        <f t="shared" si="301"/>
        <v>LARGE</v>
      </c>
      <c r="L2682" s="144" t="str" cm="1">
        <f t="array" ref="L2682">_xlfn.IFS(I2682&lt;=2,"SMALL",I2682&lt;=5,"MEDIUM",I2682&gt;5,"LARGE")</f>
        <v>LARGE</v>
      </c>
      <c r="M2682" s="144" t="str">
        <f t="shared" si="298"/>
        <v>NO</v>
      </c>
      <c r="N2682" s="374">
        <v>5</v>
      </c>
      <c r="O2682" s="374">
        <f t="shared" si="299"/>
        <v>5</v>
      </c>
      <c r="P2682" s="158" t="str" cm="1">
        <f t="array" ref="P2682">_xlfn.SWITCH(ROUND(N2682,0),5,"Excellent",4,"Good",3,"ok","Bad")</f>
        <v>Excellent</v>
      </c>
      <c r="Q2682" s="144">
        <v>100</v>
      </c>
      <c r="R2682" s="385">
        <v>43346</v>
      </c>
      <c r="S2682" s="385">
        <v>43899</v>
      </c>
      <c r="T2682" s="144">
        <v>3221</v>
      </c>
      <c r="U2682" s="144" t="s">
        <v>69</v>
      </c>
      <c r="V2682" s="144">
        <v>345</v>
      </c>
      <c r="W2682" s="144" t="str">
        <f t="shared" si="302"/>
        <v>Active</v>
      </c>
      <c r="X2682" s="144">
        <v>3221</v>
      </c>
      <c r="Y2682" s="157" t="s">
        <v>61</v>
      </c>
      <c r="Z2682" s="386">
        <v>1</v>
      </c>
      <c r="AA2682" s="386">
        <v>1</v>
      </c>
      <c r="AB2682" s="387" t="s">
        <v>65</v>
      </c>
      <c r="AC2682" s="157"/>
    </row>
    <row r="2683" spans="9:29">
      <c r="I2683" s="342">
        <v>2</v>
      </c>
      <c r="J2683" s="144" t="str">
        <f t="shared" si="300"/>
        <v>SMALL</v>
      </c>
      <c r="K2683" s="144" t="str">
        <f t="shared" si="301"/>
        <v>SMALL</v>
      </c>
      <c r="L2683" s="144" t="str" cm="1">
        <f t="array" ref="L2683">_xlfn.IFS(I2683&lt;=2,"SMALL",I2683&lt;=5,"MEDIUM",I2683&gt;5,"LARGE")</f>
        <v>SMALL</v>
      </c>
      <c r="M2683" s="144" t="str">
        <f t="shared" si="298"/>
        <v>YES</v>
      </c>
      <c r="N2683" s="374">
        <v>4.91</v>
      </c>
      <c r="O2683" s="374">
        <f t="shared" si="299"/>
        <v>5</v>
      </c>
      <c r="P2683" s="158" t="str" cm="1">
        <f t="array" ref="P2683">_xlfn.SWITCH(ROUND(N2683,0),5,"Excellent",4,"Good",3,"ok","Bad")</f>
        <v>Excellent</v>
      </c>
      <c r="Q2683" s="144">
        <v>117</v>
      </c>
      <c r="R2683" s="385">
        <v>42875</v>
      </c>
      <c r="S2683" s="385">
        <v>43895</v>
      </c>
      <c r="T2683" s="144">
        <v>1463</v>
      </c>
      <c r="U2683" s="144" t="s">
        <v>69</v>
      </c>
      <c r="V2683" s="144">
        <v>179</v>
      </c>
      <c r="W2683" s="144" t="str">
        <f t="shared" si="302"/>
        <v>Active</v>
      </c>
      <c r="X2683" s="144">
        <v>1463</v>
      </c>
      <c r="Y2683" s="157" t="s">
        <v>122</v>
      </c>
      <c r="Z2683" s="386">
        <v>0</v>
      </c>
      <c r="AA2683" s="386">
        <v>0.94</v>
      </c>
      <c r="AB2683" s="387" t="s">
        <v>62</v>
      </c>
      <c r="AC2683" s="157"/>
    </row>
    <row r="2684" spans="9:29">
      <c r="I2684" s="342">
        <v>2</v>
      </c>
      <c r="J2684" s="144" t="str">
        <f t="shared" si="300"/>
        <v>SMALL</v>
      </c>
      <c r="K2684" s="144" t="str">
        <f t="shared" si="301"/>
        <v>SMALL</v>
      </c>
      <c r="L2684" s="144" t="str" cm="1">
        <f t="array" ref="L2684">_xlfn.IFS(I2684&lt;=2,"SMALL",I2684&lt;=5,"MEDIUM",I2684&gt;5,"LARGE")</f>
        <v>SMALL</v>
      </c>
      <c r="M2684" s="144" t="str">
        <f t="shared" si="298"/>
        <v>NO</v>
      </c>
      <c r="N2684" s="374">
        <v>4.45</v>
      </c>
      <c r="O2684" s="374">
        <f t="shared" si="299"/>
        <v>4</v>
      </c>
      <c r="P2684" s="158" t="str" cm="1">
        <f t="array" ref="P2684">_xlfn.SWITCH(ROUND(N2684,0),5,"Excellent",4,"Good",3,"ok","Bad")</f>
        <v>Good</v>
      </c>
      <c r="Q2684" s="144">
        <v>22</v>
      </c>
      <c r="R2684" s="385">
        <v>42922</v>
      </c>
      <c r="S2684" s="385">
        <v>44044</v>
      </c>
      <c r="T2684" s="144">
        <v>3222</v>
      </c>
      <c r="U2684" s="144" t="s">
        <v>60</v>
      </c>
      <c r="V2684" s="144">
        <v>82</v>
      </c>
      <c r="W2684" s="144" t="str">
        <f t="shared" si="302"/>
        <v>Active</v>
      </c>
      <c r="X2684" s="144">
        <v>3222</v>
      </c>
      <c r="Y2684" s="157" t="s">
        <v>70</v>
      </c>
      <c r="Z2684" s="386">
        <v>1</v>
      </c>
      <c r="AA2684" s="386">
        <v>0.68</v>
      </c>
      <c r="AB2684" s="387" t="s">
        <v>65</v>
      </c>
      <c r="AC2684" s="157"/>
    </row>
    <row r="2685" spans="9:29">
      <c r="I2685" s="342">
        <v>8</v>
      </c>
      <c r="J2685" s="144" t="str">
        <f t="shared" si="300"/>
        <v>LARGE</v>
      </c>
      <c r="K2685" s="144" t="str">
        <f t="shared" si="301"/>
        <v>LARGE</v>
      </c>
      <c r="L2685" s="144" t="str" cm="1">
        <f t="array" ref="L2685">_xlfn.IFS(I2685&lt;=2,"SMALL",I2685&lt;=5,"MEDIUM",I2685&gt;5,"LARGE")</f>
        <v>LARGE</v>
      </c>
      <c r="M2685" s="144" t="str">
        <f t="shared" si="298"/>
        <v>NO</v>
      </c>
      <c r="N2685" s="374">
        <v>4.83</v>
      </c>
      <c r="O2685" s="374">
        <f t="shared" si="299"/>
        <v>5</v>
      </c>
      <c r="P2685" s="158" t="str" cm="1">
        <f t="array" ref="P2685">_xlfn.SWITCH(ROUND(N2685,0),5,"Excellent",4,"Good",3,"ok","Bad")</f>
        <v>Excellent</v>
      </c>
      <c r="Q2685" s="144">
        <v>77</v>
      </c>
      <c r="R2685" s="385">
        <v>42873</v>
      </c>
      <c r="S2685" s="385">
        <v>44028</v>
      </c>
      <c r="T2685" s="144">
        <v>735</v>
      </c>
      <c r="U2685" s="144" t="s">
        <v>69</v>
      </c>
      <c r="V2685" s="144">
        <v>0</v>
      </c>
      <c r="W2685" s="144" t="str">
        <f t="shared" si="302"/>
        <v>Inactive</v>
      </c>
      <c r="X2685" s="144">
        <v>735</v>
      </c>
      <c r="Y2685" s="157" t="s">
        <v>70</v>
      </c>
      <c r="Z2685" s="386">
        <v>1</v>
      </c>
      <c r="AA2685" s="386">
        <v>0.96</v>
      </c>
      <c r="AB2685" s="387" t="s">
        <v>65</v>
      </c>
      <c r="AC2685" s="157"/>
    </row>
    <row r="2686" spans="9:29">
      <c r="I2686" s="342">
        <v>3</v>
      </c>
      <c r="J2686" s="144" t="str">
        <f t="shared" si="300"/>
        <v>LARGE</v>
      </c>
      <c r="K2686" s="144" t="str">
        <f t="shared" si="301"/>
        <v>MEDIUM</v>
      </c>
      <c r="L2686" s="144" t="str" cm="1">
        <f t="array" ref="L2686">_xlfn.IFS(I2686&lt;=2,"SMALL",I2686&lt;=5,"MEDIUM",I2686&gt;5,"LARGE")</f>
        <v>MEDIUM</v>
      </c>
      <c r="M2686" s="144" t="str">
        <f t="shared" si="298"/>
        <v>NO</v>
      </c>
      <c r="N2686" s="374">
        <v>4.33</v>
      </c>
      <c r="O2686" s="374">
        <f t="shared" si="299"/>
        <v>4</v>
      </c>
      <c r="P2686" s="158" t="str" cm="1">
        <f t="array" ref="P2686">_xlfn.SWITCH(ROUND(N2686,0),5,"Excellent",4,"Good",3,"ok","Bad")</f>
        <v>Good</v>
      </c>
      <c r="Q2686" s="144">
        <v>9</v>
      </c>
      <c r="R2686" s="385">
        <v>42936</v>
      </c>
      <c r="S2686" s="385">
        <v>43717</v>
      </c>
      <c r="T2686" s="144">
        <v>3141</v>
      </c>
      <c r="U2686" s="144" t="s">
        <v>69</v>
      </c>
      <c r="V2686" s="144">
        <v>364</v>
      </c>
      <c r="W2686" s="144" t="str">
        <f t="shared" si="302"/>
        <v>Active</v>
      </c>
      <c r="X2686" s="144">
        <v>3141</v>
      </c>
      <c r="Y2686" s="157" t="s">
        <v>64</v>
      </c>
      <c r="Z2686" s="386">
        <v>1</v>
      </c>
      <c r="AA2686" s="386">
        <v>0.95</v>
      </c>
      <c r="AB2686" s="387" t="s">
        <v>62</v>
      </c>
      <c r="AC2686" s="157"/>
    </row>
    <row r="2687" spans="9:29">
      <c r="I2687" s="342">
        <v>5</v>
      </c>
      <c r="J2687" s="144" t="str">
        <f t="shared" si="300"/>
        <v>LARGE</v>
      </c>
      <c r="K2687" s="144" t="str">
        <f t="shared" si="301"/>
        <v>MEDIUM</v>
      </c>
      <c r="L2687" s="144" t="str" cm="1">
        <f t="array" ref="L2687">_xlfn.IFS(I2687&lt;=2,"SMALL",I2687&lt;=5,"MEDIUM",I2687&gt;5,"LARGE")</f>
        <v>MEDIUM</v>
      </c>
      <c r="M2687" s="144" t="str">
        <f t="shared" si="298"/>
        <v>YES</v>
      </c>
      <c r="N2687" s="374">
        <v>4.84</v>
      </c>
      <c r="O2687" s="374">
        <f t="shared" si="299"/>
        <v>5</v>
      </c>
      <c r="P2687" s="158" t="str" cm="1">
        <f t="array" ref="P2687">_xlfn.SWITCH(ROUND(N2687,0),5,"Excellent",4,"Good",3,"ok","Bad")</f>
        <v>Excellent</v>
      </c>
      <c r="Q2687" s="144">
        <v>111</v>
      </c>
      <c r="R2687" s="385">
        <v>42890</v>
      </c>
      <c r="S2687" s="385">
        <v>44052</v>
      </c>
      <c r="T2687" s="144">
        <v>1141</v>
      </c>
      <c r="U2687" s="144" t="s">
        <v>69</v>
      </c>
      <c r="V2687" s="144">
        <v>309</v>
      </c>
      <c r="W2687" s="144" t="str">
        <f t="shared" si="302"/>
        <v>Active</v>
      </c>
      <c r="X2687" s="144">
        <v>1141</v>
      </c>
      <c r="Y2687" s="157" t="s">
        <v>122</v>
      </c>
      <c r="Z2687" s="386">
        <v>0</v>
      </c>
      <c r="AA2687" s="386">
        <v>0.75</v>
      </c>
      <c r="AB2687" s="387" t="s">
        <v>62</v>
      </c>
      <c r="AC2687" s="157"/>
    </row>
    <row r="2688" spans="9:29">
      <c r="I2688" s="342">
        <v>2</v>
      </c>
      <c r="J2688" s="144" t="str">
        <f t="shared" si="300"/>
        <v>SMALL</v>
      </c>
      <c r="K2688" s="144" t="str">
        <f t="shared" si="301"/>
        <v>SMALL</v>
      </c>
      <c r="L2688" s="144" t="str" cm="1">
        <f t="array" ref="L2688">_xlfn.IFS(I2688&lt;=2,"SMALL",I2688&lt;=5,"MEDIUM",I2688&gt;5,"LARGE")</f>
        <v>SMALL</v>
      </c>
      <c r="M2688" s="144" t="str">
        <f t="shared" si="298"/>
        <v>NO</v>
      </c>
      <c r="N2688" s="374">
        <v>4.9400000000000004</v>
      </c>
      <c r="O2688" s="374">
        <f t="shared" si="299"/>
        <v>5</v>
      </c>
      <c r="P2688" s="158" t="str" cm="1">
        <f t="array" ref="P2688">_xlfn.SWITCH(ROUND(N2688,0),5,"Excellent",4,"Good",3,"ok","Bad")</f>
        <v>Excellent</v>
      </c>
      <c r="Q2688" s="144">
        <v>18</v>
      </c>
      <c r="R2688" s="385">
        <v>43091</v>
      </c>
      <c r="S2688" s="385">
        <v>43283</v>
      </c>
      <c r="T2688" s="144">
        <v>3005</v>
      </c>
      <c r="U2688" s="144" t="s">
        <v>60</v>
      </c>
      <c r="V2688" s="144">
        <v>70</v>
      </c>
      <c r="W2688" s="144" t="str">
        <f t="shared" si="302"/>
        <v>Active</v>
      </c>
      <c r="X2688" s="144">
        <v>3005</v>
      </c>
      <c r="Y2688" s="157" t="s">
        <v>70</v>
      </c>
      <c r="Z2688" s="386">
        <v>1</v>
      </c>
      <c r="AA2688" s="386">
        <v>0.99</v>
      </c>
      <c r="AB2688" s="387" t="s">
        <v>62</v>
      </c>
      <c r="AC2688" s="157"/>
    </row>
    <row r="2689" spans="9:29">
      <c r="I2689" s="342">
        <v>4</v>
      </c>
      <c r="J2689" s="144" t="str">
        <f t="shared" si="300"/>
        <v>LARGE</v>
      </c>
      <c r="K2689" s="144" t="str">
        <f t="shared" si="301"/>
        <v>MEDIUM</v>
      </c>
      <c r="L2689" s="144" t="str" cm="1">
        <f t="array" ref="L2689">_xlfn.IFS(I2689&lt;=2,"SMALL",I2689&lt;=5,"MEDIUM",I2689&gt;5,"LARGE")</f>
        <v>MEDIUM</v>
      </c>
      <c r="M2689" s="144" t="str">
        <f t="shared" si="298"/>
        <v>NO</v>
      </c>
      <c r="N2689" s="374">
        <v>3.67</v>
      </c>
      <c r="O2689" s="374">
        <f t="shared" si="299"/>
        <v>4</v>
      </c>
      <c r="P2689" s="158" t="str" cm="1">
        <f t="array" ref="P2689">_xlfn.SWITCH(ROUND(N2689,0),5,"Excellent",4,"Good",3,"ok","Bad")</f>
        <v>Good</v>
      </c>
      <c r="Q2689" s="144">
        <v>3</v>
      </c>
      <c r="R2689" s="385">
        <v>42862</v>
      </c>
      <c r="S2689" s="385">
        <v>42884</v>
      </c>
      <c r="T2689" s="144">
        <v>3058</v>
      </c>
      <c r="U2689" s="144" t="s">
        <v>60</v>
      </c>
      <c r="V2689" s="144">
        <v>0</v>
      </c>
      <c r="W2689" s="144" t="str">
        <f t="shared" si="302"/>
        <v>Inactive</v>
      </c>
      <c r="X2689" s="144">
        <v>3058</v>
      </c>
      <c r="Y2689" s="157" t="s">
        <v>61</v>
      </c>
      <c r="Z2689" s="386">
        <v>1</v>
      </c>
      <c r="AA2689" s="386">
        <v>1</v>
      </c>
      <c r="AB2689" s="387" t="s">
        <v>62</v>
      </c>
      <c r="AC2689" s="157"/>
    </row>
    <row r="2690" spans="9:29">
      <c r="I2690" s="342">
        <v>5</v>
      </c>
      <c r="J2690" s="144" t="str">
        <f t="shared" si="300"/>
        <v>LARGE</v>
      </c>
      <c r="K2690" s="144" t="str">
        <f t="shared" si="301"/>
        <v>MEDIUM</v>
      </c>
      <c r="L2690" s="144" t="str" cm="1">
        <f t="array" ref="L2690">_xlfn.IFS(I2690&lt;=2,"SMALL",I2690&lt;=5,"MEDIUM",I2690&gt;5,"LARGE")</f>
        <v>MEDIUM</v>
      </c>
      <c r="M2690" s="144" t="str">
        <f t="shared" si="298"/>
        <v>NO</v>
      </c>
      <c r="N2690" s="374">
        <v>4.67</v>
      </c>
      <c r="O2690" s="374">
        <f t="shared" si="299"/>
        <v>5</v>
      </c>
      <c r="P2690" s="158" t="str" cm="1">
        <f t="array" ref="P2690">_xlfn.SWITCH(ROUND(N2690,0),5,"Excellent",4,"Good",3,"ok","Bad")</f>
        <v>Excellent</v>
      </c>
      <c r="Q2690" s="144">
        <v>3</v>
      </c>
      <c r="R2690" s="385">
        <v>43220</v>
      </c>
      <c r="S2690" s="385">
        <v>43873</v>
      </c>
      <c r="T2690" s="144">
        <v>2585</v>
      </c>
      <c r="U2690" s="144" t="s">
        <v>69</v>
      </c>
      <c r="V2690" s="144">
        <v>137</v>
      </c>
      <c r="W2690" s="144" t="str">
        <f t="shared" si="302"/>
        <v>Active</v>
      </c>
      <c r="X2690" s="144">
        <v>2585</v>
      </c>
      <c r="Y2690" s="157" t="s">
        <v>64</v>
      </c>
      <c r="Z2690" s="386">
        <v>1</v>
      </c>
      <c r="AA2690" s="386">
        <v>0.96</v>
      </c>
      <c r="AB2690" s="387" t="s">
        <v>62</v>
      </c>
      <c r="AC2690" s="157"/>
    </row>
    <row r="2691" spans="9:29">
      <c r="I2691" s="342">
        <v>4</v>
      </c>
      <c r="J2691" s="144" t="str">
        <f t="shared" si="300"/>
        <v>LARGE</v>
      </c>
      <c r="K2691" s="144" t="str">
        <f t="shared" si="301"/>
        <v>MEDIUM</v>
      </c>
      <c r="L2691" s="144" t="str" cm="1">
        <f t="array" ref="L2691">_xlfn.IFS(I2691&lt;=2,"SMALL",I2691&lt;=5,"MEDIUM",I2691&gt;5,"LARGE")</f>
        <v>MEDIUM</v>
      </c>
      <c r="M2691" s="144" t="str">
        <f t="shared" si="298"/>
        <v>NO</v>
      </c>
      <c r="N2691" s="374">
        <v>4.93</v>
      </c>
      <c r="O2691" s="374">
        <f t="shared" si="299"/>
        <v>5</v>
      </c>
      <c r="P2691" s="158" t="str" cm="1">
        <f t="array" ref="P2691">_xlfn.SWITCH(ROUND(N2691,0),5,"Excellent",4,"Good",3,"ok","Bad")</f>
        <v>Excellent</v>
      </c>
      <c r="Q2691" s="144">
        <v>56</v>
      </c>
      <c r="R2691" s="385">
        <v>42877</v>
      </c>
      <c r="S2691" s="385">
        <v>44028</v>
      </c>
      <c r="T2691" s="144">
        <v>2693</v>
      </c>
      <c r="U2691" s="144" t="s">
        <v>69</v>
      </c>
      <c r="V2691" s="144">
        <v>364</v>
      </c>
      <c r="W2691" s="144" t="str">
        <f t="shared" si="302"/>
        <v>Active</v>
      </c>
      <c r="X2691" s="144">
        <v>2693</v>
      </c>
      <c r="Y2691" s="157" t="s">
        <v>70</v>
      </c>
      <c r="Z2691" s="386">
        <v>1</v>
      </c>
      <c r="AA2691" s="386">
        <v>1</v>
      </c>
      <c r="AB2691" s="387" t="s">
        <v>62</v>
      </c>
      <c r="AC2691" s="157"/>
    </row>
    <row r="2692" spans="9:29">
      <c r="I2692" s="342">
        <v>2</v>
      </c>
      <c r="J2692" s="144" t="str">
        <f t="shared" si="300"/>
        <v>SMALL</v>
      </c>
      <c r="K2692" s="144" t="str">
        <f t="shared" si="301"/>
        <v>SMALL</v>
      </c>
      <c r="L2692" s="144" t="str" cm="1">
        <f t="array" ref="L2692">_xlfn.IFS(I2692&lt;=2,"SMALL",I2692&lt;=5,"MEDIUM",I2692&gt;5,"LARGE")</f>
        <v>SMALL</v>
      </c>
      <c r="M2692" s="144" t="str">
        <f t="shared" si="298"/>
        <v>NO</v>
      </c>
      <c r="N2692" s="374">
        <v>4.99</v>
      </c>
      <c r="O2692" s="374">
        <f t="shared" si="299"/>
        <v>5</v>
      </c>
      <c r="P2692" s="158" t="str" cm="1">
        <f t="array" ref="P2692">_xlfn.SWITCH(ROUND(N2692,0),5,"Excellent",4,"Good",3,"ok","Bad")</f>
        <v>Excellent</v>
      </c>
      <c r="Q2692" s="144">
        <v>87</v>
      </c>
      <c r="R2692" s="385">
        <v>42903</v>
      </c>
      <c r="S2692" s="385">
        <v>43810</v>
      </c>
      <c r="T2692" s="144">
        <v>3179</v>
      </c>
      <c r="U2692" s="144" t="s">
        <v>60</v>
      </c>
      <c r="V2692" s="144">
        <v>90</v>
      </c>
      <c r="W2692" s="144" t="str">
        <f t="shared" si="302"/>
        <v>Active</v>
      </c>
      <c r="X2692" s="144">
        <v>3179</v>
      </c>
      <c r="Y2692" s="157" t="s">
        <v>70</v>
      </c>
      <c r="Z2692" s="386">
        <v>1</v>
      </c>
      <c r="AA2692" s="386">
        <v>1</v>
      </c>
      <c r="AB2692" s="387" t="s">
        <v>62</v>
      </c>
      <c r="AC2692" s="157"/>
    </row>
    <row r="2693" spans="9:29">
      <c r="I2693" s="342">
        <v>2</v>
      </c>
      <c r="J2693" s="144" t="str">
        <f t="shared" si="300"/>
        <v>SMALL</v>
      </c>
      <c r="K2693" s="144" t="str">
        <f t="shared" si="301"/>
        <v>SMALL</v>
      </c>
      <c r="L2693" s="144" t="str" cm="1">
        <f t="array" ref="L2693">_xlfn.IFS(I2693&lt;=2,"SMALL",I2693&lt;=5,"MEDIUM",I2693&gt;5,"LARGE")</f>
        <v>SMALL</v>
      </c>
      <c r="M2693" s="144" t="str">
        <f t="shared" ref="M2693:M2756" si="303">IF(AND(N2693&gt;=4.8,Q2693&gt;100),"YES","NO")</f>
        <v>NO</v>
      </c>
      <c r="N2693" s="374">
        <v>4.8499999999999996</v>
      </c>
      <c r="O2693" s="374">
        <f t="shared" ref="O2693:O2756" si="304">ROUND(N2693,0)</f>
        <v>5</v>
      </c>
      <c r="P2693" s="158" t="str" cm="1">
        <f t="array" ref="P2693">_xlfn.SWITCH(ROUND(N2693,0),5,"Excellent",4,"Good",3,"ok","Bad")</f>
        <v>Excellent</v>
      </c>
      <c r="Q2693" s="144">
        <v>20</v>
      </c>
      <c r="R2693" s="385">
        <v>43562</v>
      </c>
      <c r="S2693" s="385">
        <v>43891</v>
      </c>
      <c r="T2693" s="144">
        <v>3626</v>
      </c>
      <c r="U2693" s="144" t="s">
        <v>60</v>
      </c>
      <c r="V2693" s="144">
        <v>0</v>
      </c>
      <c r="W2693" s="144" t="str">
        <f t="shared" si="302"/>
        <v>Inactive</v>
      </c>
      <c r="X2693" s="144">
        <v>3626</v>
      </c>
      <c r="Y2693" s="157" t="s">
        <v>61</v>
      </c>
      <c r="Z2693" s="386">
        <v>1</v>
      </c>
      <c r="AA2693" s="386">
        <v>0.89</v>
      </c>
      <c r="AB2693" s="387" t="s">
        <v>65</v>
      </c>
      <c r="AC2693" s="157"/>
    </row>
    <row r="2694" spans="9:29">
      <c r="I2694" s="342">
        <v>6</v>
      </c>
      <c r="J2694" s="144" t="str">
        <f t="shared" ref="J2694:J2757" si="305">IF(I2694&lt;=2,"SMALL","LARGE")</f>
        <v>LARGE</v>
      </c>
      <c r="K2694" s="144" t="str">
        <f t="shared" ref="K2694:K2757" si="306">IF(I2694&lt;=2,"SMALL",IF(I2694&lt;=5,"MEDIUM","LARGE"))</f>
        <v>LARGE</v>
      </c>
      <c r="L2694" s="144" t="str" cm="1">
        <f t="array" ref="L2694">_xlfn.IFS(I2694&lt;=2,"SMALL",I2694&lt;=5,"MEDIUM",I2694&gt;5,"LARGE")</f>
        <v>LARGE</v>
      </c>
      <c r="M2694" s="144" t="str">
        <f t="shared" si="303"/>
        <v>NO</v>
      </c>
      <c r="N2694" s="374">
        <v>4.43</v>
      </c>
      <c r="O2694" s="374">
        <f t="shared" si="304"/>
        <v>4</v>
      </c>
      <c r="P2694" s="158" t="str" cm="1">
        <f t="array" ref="P2694">_xlfn.SWITCH(ROUND(N2694,0),5,"Excellent",4,"Good",3,"ok","Bad")</f>
        <v>Good</v>
      </c>
      <c r="Q2694" s="144">
        <v>49</v>
      </c>
      <c r="R2694" s="385">
        <v>42887</v>
      </c>
      <c r="S2694" s="385">
        <v>44031</v>
      </c>
      <c r="T2694" s="144">
        <v>3024</v>
      </c>
      <c r="U2694" s="144" t="s">
        <v>69</v>
      </c>
      <c r="V2694" s="144">
        <v>235</v>
      </c>
      <c r="W2694" s="144" t="str">
        <f t="shared" ref="W2694:W2757" si="307">IF(NOT(V2694=0),"Active","Inactive")</f>
        <v>Active</v>
      </c>
      <c r="X2694" s="144">
        <v>3024</v>
      </c>
      <c r="Y2694" s="157" t="s">
        <v>70</v>
      </c>
      <c r="Z2694" s="386">
        <v>1</v>
      </c>
      <c r="AA2694" s="386">
        <v>0.91</v>
      </c>
      <c r="AB2694" s="387" t="s">
        <v>62</v>
      </c>
      <c r="AC2694" s="157"/>
    </row>
    <row r="2695" spans="9:29">
      <c r="I2695" s="342">
        <v>2</v>
      </c>
      <c r="J2695" s="144" t="str">
        <f t="shared" si="305"/>
        <v>SMALL</v>
      </c>
      <c r="K2695" s="144" t="str">
        <f t="shared" si="306"/>
        <v>SMALL</v>
      </c>
      <c r="L2695" s="144" t="str" cm="1">
        <f t="array" ref="L2695">_xlfn.IFS(I2695&lt;=2,"SMALL",I2695&lt;=5,"MEDIUM",I2695&gt;5,"LARGE")</f>
        <v>SMALL</v>
      </c>
      <c r="M2695" s="144" t="str">
        <f t="shared" si="303"/>
        <v>NO</v>
      </c>
      <c r="N2695" s="374">
        <v>4.8899999999999997</v>
      </c>
      <c r="O2695" s="374">
        <f t="shared" si="304"/>
        <v>5</v>
      </c>
      <c r="P2695" s="158" t="str" cm="1">
        <f t="array" ref="P2695">_xlfn.SWITCH(ROUND(N2695,0),5,"Excellent",4,"Good",3,"ok","Bad")</f>
        <v>Excellent</v>
      </c>
      <c r="Q2695" s="144">
        <v>9</v>
      </c>
      <c r="R2695" s="385">
        <v>42989</v>
      </c>
      <c r="S2695" s="385">
        <v>43672</v>
      </c>
      <c r="T2695" s="144">
        <v>2313</v>
      </c>
      <c r="U2695" s="144" t="s">
        <v>60</v>
      </c>
      <c r="V2695" s="144">
        <v>335</v>
      </c>
      <c r="W2695" s="144" t="str">
        <f t="shared" si="307"/>
        <v>Active</v>
      </c>
      <c r="X2695" s="144">
        <v>2313</v>
      </c>
      <c r="Y2695" s="157" t="s">
        <v>70</v>
      </c>
      <c r="Z2695" s="386">
        <v>1</v>
      </c>
      <c r="AA2695" s="386">
        <v>0.98</v>
      </c>
      <c r="AB2695" s="387" t="s">
        <v>65</v>
      </c>
      <c r="AC2695" s="157"/>
    </row>
    <row r="2696" spans="9:29">
      <c r="I2696" s="342">
        <v>14</v>
      </c>
      <c r="J2696" s="144" t="str">
        <f t="shared" si="305"/>
        <v>LARGE</v>
      </c>
      <c r="K2696" s="144" t="str">
        <f t="shared" si="306"/>
        <v>LARGE</v>
      </c>
      <c r="L2696" s="144" t="str" cm="1">
        <f t="array" ref="L2696">_xlfn.IFS(I2696&lt;=2,"SMALL",I2696&lt;=5,"MEDIUM",I2696&gt;5,"LARGE")</f>
        <v>LARGE</v>
      </c>
      <c r="M2696" s="144" t="str">
        <f t="shared" si="303"/>
        <v>NO</v>
      </c>
      <c r="N2696" s="374">
        <v>5</v>
      </c>
      <c r="O2696" s="374">
        <f t="shared" si="304"/>
        <v>5</v>
      </c>
      <c r="P2696" s="158" t="str" cm="1">
        <f t="array" ref="P2696">_xlfn.SWITCH(ROUND(N2696,0),5,"Excellent",4,"Good",3,"ok","Bad")</f>
        <v>Excellent</v>
      </c>
      <c r="Q2696" s="144">
        <v>11</v>
      </c>
      <c r="R2696" s="385">
        <v>42940</v>
      </c>
      <c r="S2696" s="385">
        <v>43880</v>
      </c>
      <c r="T2696" s="144">
        <v>1975</v>
      </c>
      <c r="U2696" s="144" t="s">
        <v>69</v>
      </c>
      <c r="V2696" s="144">
        <v>356</v>
      </c>
      <c r="W2696" s="144" t="str">
        <f t="shared" si="307"/>
        <v>Active</v>
      </c>
      <c r="X2696" s="144">
        <v>1975</v>
      </c>
      <c r="Y2696" s="157" t="s">
        <v>70</v>
      </c>
      <c r="Z2696" s="386">
        <v>1</v>
      </c>
      <c r="AA2696" s="386">
        <v>0.95</v>
      </c>
      <c r="AB2696" s="387" t="s">
        <v>62</v>
      </c>
      <c r="AC2696" s="157"/>
    </row>
    <row r="2697" spans="9:29">
      <c r="I2697" s="342">
        <v>2</v>
      </c>
      <c r="J2697" s="144" t="str">
        <f t="shared" si="305"/>
        <v>SMALL</v>
      </c>
      <c r="K2697" s="144" t="str">
        <f t="shared" si="306"/>
        <v>SMALL</v>
      </c>
      <c r="L2697" s="144" t="str" cm="1">
        <f t="array" ref="L2697">_xlfn.IFS(I2697&lt;=2,"SMALL",I2697&lt;=5,"MEDIUM",I2697&gt;5,"LARGE")</f>
        <v>SMALL</v>
      </c>
      <c r="M2697" s="144" t="str">
        <f t="shared" si="303"/>
        <v>NO</v>
      </c>
      <c r="N2697" s="374">
        <v>4.8899999999999997</v>
      </c>
      <c r="O2697" s="374">
        <f t="shared" si="304"/>
        <v>5</v>
      </c>
      <c r="P2697" s="158" t="str" cm="1">
        <f t="array" ref="P2697">_xlfn.SWITCH(ROUND(N2697,0),5,"Excellent",4,"Good",3,"ok","Bad")</f>
        <v>Excellent</v>
      </c>
      <c r="Q2697" s="144">
        <v>9</v>
      </c>
      <c r="R2697" s="385">
        <v>42911</v>
      </c>
      <c r="S2697" s="385">
        <v>43859</v>
      </c>
      <c r="T2697" s="144">
        <v>1908</v>
      </c>
      <c r="U2697" s="144" t="s">
        <v>60</v>
      </c>
      <c r="V2697" s="144">
        <v>149</v>
      </c>
      <c r="W2697" s="144" t="str">
        <f t="shared" si="307"/>
        <v>Active</v>
      </c>
      <c r="X2697" s="144">
        <v>1908</v>
      </c>
      <c r="Y2697" s="157" t="s">
        <v>61</v>
      </c>
      <c r="Z2697" s="386">
        <v>1</v>
      </c>
      <c r="AA2697" s="386">
        <v>0.94</v>
      </c>
      <c r="AB2697" s="387" t="s">
        <v>62</v>
      </c>
      <c r="AC2697" s="157"/>
    </row>
    <row r="2698" spans="9:29">
      <c r="I2698" s="342">
        <v>3</v>
      </c>
      <c r="J2698" s="144" t="str">
        <f t="shared" si="305"/>
        <v>LARGE</v>
      </c>
      <c r="K2698" s="144" t="str">
        <f t="shared" si="306"/>
        <v>MEDIUM</v>
      </c>
      <c r="L2698" s="144" t="str" cm="1">
        <f t="array" ref="L2698">_xlfn.IFS(I2698&lt;=2,"SMALL",I2698&lt;=5,"MEDIUM",I2698&gt;5,"LARGE")</f>
        <v>MEDIUM</v>
      </c>
      <c r="M2698" s="144" t="str">
        <f t="shared" si="303"/>
        <v>NO</v>
      </c>
      <c r="N2698" s="374">
        <v>4.5199999999999996</v>
      </c>
      <c r="O2698" s="374">
        <f t="shared" si="304"/>
        <v>5</v>
      </c>
      <c r="P2698" s="158" t="str" cm="1">
        <f t="array" ref="P2698">_xlfn.SWITCH(ROUND(N2698,0),5,"Excellent",4,"Good",3,"ok","Bad")</f>
        <v>Excellent</v>
      </c>
      <c r="Q2698" s="144">
        <v>120</v>
      </c>
      <c r="R2698" s="385">
        <v>42869</v>
      </c>
      <c r="S2698" s="385">
        <v>44045</v>
      </c>
      <c r="T2698" s="144">
        <v>3230</v>
      </c>
      <c r="U2698" s="144" t="s">
        <v>60</v>
      </c>
      <c r="V2698" s="144">
        <v>88</v>
      </c>
      <c r="W2698" s="144" t="str">
        <f t="shared" si="307"/>
        <v>Active</v>
      </c>
      <c r="X2698" s="144">
        <v>3230</v>
      </c>
      <c r="Y2698" s="157" t="s">
        <v>64</v>
      </c>
      <c r="Z2698" s="386">
        <v>0.75</v>
      </c>
      <c r="AA2698" s="386">
        <v>1</v>
      </c>
      <c r="AB2698" s="387" t="s">
        <v>65</v>
      </c>
      <c r="AC2698" s="157"/>
    </row>
    <row r="2699" spans="9:29">
      <c r="I2699" s="342">
        <v>7</v>
      </c>
      <c r="J2699" s="144" t="str">
        <f t="shared" si="305"/>
        <v>LARGE</v>
      </c>
      <c r="K2699" s="144" t="str">
        <f t="shared" si="306"/>
        <v>LARGE</v>
      </c>
      <c r="L2699" s="144" t="str" cm="1">
        <f t="array" ref="L2699">_xlfn.IFS(I2699&lt;=2,"SMALL",I2699&lt;=5,"MEDIUM",I2699&gt;5,"LARGE")</f>
        <v>LARGE</v>
      </c>
      <c r="M2699" s="144" t="str">
        <f t="shared" si="303"/>
        <v>NO</v>
      </c>
      <c r="N2699" s="374">
        <v>4.82</v>
      </c>
      <c r="O2699" s="374">
        <f t="shared" si="304"/>
        <v>5</v>
      </c>
      <c r="P2699" s="158" t="str" cm="1">
        <f t="array" ref="P2699">_xlfn.SWITCH(ROUND(N2699,0),5,"Excellent",4,"Good",3,"ok","Bad")</f>
        <v>Excellent</v>
      </c>
      <c r="Q2699" s="144">
        <v>51</v>
      </c>
      <c r="R2699" s="385">
        <v>42862</v>
      </c>
      <c r="S2699" s="385">
        <v>43899</v>
      </c>
      <c r="T2699" s="144">
        <v>3231</v>
      </c>
      <c r="U2699" s="144" t="s">
        <v>69</v>
      </c>
      <c r="V2699" s="144">
        <v>141</v>
      </c>
      <c r="W2699" s="144" t="str">
        <f t="shared" si="307"/>
        <v>Active</v>
      </c>
      <c r="X2699" s="144">
        <v>3231</v>
      </c>
      <c r="Y2699" s="157" t="s">
        <v>61</v>
      </c>
      <c r="Z2699" s="386">
        <v>1</v>
      </c>
      <c r="AA2699" s="386">
        <v>1</v>
      </c>
      <c r="AB2699" s="387" t="s">
        <v>65</v>
      </c>
      <c r="AC2699" s="157"/>
    </row>
    <row r="2700" spans="9:29">
      <c r="I2700" s="342">
        <v>5</v>
      </c>
      <c r="J2700" s="144" t="str">
        <f t="shared" si="305"/>
        <v>LARGE</v>
      </c>
      <c r="K2700" s="144" t="str">
        <f t="shared" si="306"/>
        <v>MEDIUM</v>
      </c>
      <c r="L2700" s="144" t="str" cm="1">
        <f t="array" ref="L2700">_xlfn.IFS(I2700&lt;=2,"SMALL",I2700&lt;=5,"MEDIUM",I2700&gt;5,"LARGE")</f>
        <v>MEDIUM</v>
      </c>
      <c r="M2700" s="144" t="str">
        <f t="shared" si="303"/>
        <v>YES</v>
      </c>
      <c r="N2700" s="374">
        <v>4.83</v>
      </c>
      <c r="O2700" s="374">
        <f t="shared" si="304"/>
        <v>5</v>
      </c>
      <c r="P2700" s="158" t="str" cm="1">
        <f t="array" ref="P2700">_xlfn.SWITCH(ROUND(N2700,0),5,"Excellent",4,"Good",3,"ok","Bad")</f>
        <v>Excellent</v>
      </c>
      <c r="Q2700" s="144">
        <v>128</v>
      </c>
      <c r="R2700" s="385">
        <v>43412</v>
      </c>
      <c r="S2700" s="385">
        <v>44045</v>
      </c>
      <c r="T2700" s="144">
        <v>2554</v>
      </c>
      <c r="U2700" s="144" t="s">
        <v>60</v>
      </c>
      <c r="V2700" s="144">
        <v>49</v>
      </c>
      <c r="W2700" s="144" t="str">
        <f t="shared" si="307"/>
        <v>Active</v>
      </c>
      <c r="X2700" s="144">
        <v>2554</v>
      </c>
      <c r="Y2700" s="157" t="s">
        <v>61</v>
      </c>
      <c r="Z2700" s="386">
        <v>1</v>
      </c>
      <c r="AA2700" s="386">
        <v>1</v>
      </c>
      <c r="AB2700" s="387" t="s">
        <v>62</v>
      </c>
      <c r="AC2700" s="157"/>
    </row>
    <row r="2701" spans="9:29">
      <c r="I2701" s="342">
        <v>4</v>
      </c>
      <c r="J2701" s="144" t="str">
        <f t="shared" si="305"/>
        <v>LARGE</v>
      </c>
      <c r="K2701" s="144" t="str">
        <f t="shared" si="306"/>
        <v>MEDIUM</v>
      </c>
      <c r="L2701" s="144" t="str" cm="1">
        <f t="array" ref="L2701">_xlfn.IFS(I2701&lt;=2,"SMALL",I2701&lt;=5,"MEDIUM",I2701&gt;5,"LARGE")</f>
        <v>MEDIUM</v>
      </c>
      <c r="M2701" s="144" t="str">
        <f t="shared" si="303"/>
        <v>YES</v>
      </c>
      <c r="N2701" s="374">
        <v>4.83</v>
      </c>
      <c r="O2701" s="374">
        <f t="shared" si="304"/>
        <v>5</v>
      </c>
      <c r="P2701" s="158" t="str" cm="1">
        <f t="array" ref="P2701">_xlfn.SWITCH(ROUND(N2701,0),5,"Excellent",4,"Good",3,"ok","Bad")</f>
        <v>Excellent</v>
      </c>
      <c r="Q2701" s="144">
        <v>132</v>
      </c>
      <c r="R2701" s="385">
        <v>42870</v>
      </c>
      <c r="S2701" s="385">
        <v>44032</v>
      </c>
      <c r="T2701" s="144">
        <v>2867</v>
      </c>
      <c r="U2701" s="144" t="s">
        <v>69</v>
      </c>
      <c r="V2701" s="144">
        <v>197</v>
      </c>
      <c r="W2701" s="144" t="str">
        <f t="shared" si="307"/>
        <v>Active</v>
      </c>
      <c r="X2701" s="144">
        <v>2867</v>
      </c>
      <c r="Y2701" s="157" t="s">
        <v>64</v>
      </c>
      <c r="Z2701" s="386">
        <v>0.67</v>
      </c>
      <c r="AA2701" s="386">
        <v>0.54</v>
      </c>
      <c r="AB2701" s="387" t="s">
        <v>65</v>
      </c>
      <c r="AC2701" s="157"/>
    </row>
    <row r="2702" spans="9:29">
      <c r="I2702" s="342">
        <v>2</v>
      </c>
      <c r="J2702" s="144" t="str">
        <f t="shared" si="305"/>
        <v>SMALL</v>
      </c>
      <c r="K2702" s="144" t="str">
        <f t="shared" si="306"/>
        <v>SMALL</v>
      </c>
      <c r="L2702" s="144" t="str" cm="1">
        <f t="array" ref="L2702">_xlfn.IFS(I2702&lt;=2,"SMALL",I2702&lt;=5,"MEDIUM",I2702&gt;5,"LARGE")</f>
        <v>SMALL</v>
      </c>
      <c r="M2702" s="144" t="str">
        <f t="shared" si="303"/>
        <v>NO</v>
      </c>
      <c r="N2702" s="374">
        <v>4.2699999999999996</v>
      </c>
      <c r="O2702" s="374">
        <f t="shared" si="304"/>
        <v>4</v>
      </c>
      <c r="P2702" s="158" t="str" cm="1">
        <f t="array" ref="P2702">_xlfn.SWITCH(ROUND(N2702,0),5,"Excellent",4,"Good",3,"ok","Bad")</f>
        <v>Good</v>
      </c>
      <c r="Q2702" s="144">
        <v>15</v>
      </c>
      <c r="R2702" s="385">
        <v>42862</v>
      </c>
      <c r="S2702" s="385">
        <v>43708</v>
      </c>
      <c r="T2702" s="144">
        <v>3234</v>
      </c>
      <c r="U2702" s="144" t="s">
        <v>60</v>
      </c>
      <c r="V2702" s="144">
        <v>0</v>
      </c>
      <c r="W2702" s="144" t="str">
        <f t="shared" si="307"/>
        <v>Inactive</v>
      </c>
      <c r="X2702" s="144">
        <v>3234</v>
      </c>
      <c r="Y2702" s="157" t="s">
        <v>70</v>
      </c>
      <c r="Z2702" s="386">
        <v>1</v>
      </c>
      <c r="AA2702" s="386">
        <v>1</v>
      </c>
      <c r="AB2702" s="387" t="s">
        <v>62</v>
      </c>
      <c r="AC2702" s="157"/>
    </row>
    <row r="2703" spans="9:29">
      <c r="I2703" s="342">
        <v>2</v>
      </c>
      <c r="J2703" s="144" t="str">
        <f t="shared" si="305"/>
        <v>SMALL</v>
      </c>
      <c r="K2703" s="144" t="str">
        <f t="shared" si="306"/>
        <v>SMALL</v>
      </c>
      <c r="L2703" s="144" t="str" cm="1">
        <f t="array" ref="L2703">_xlfn.IFS(I2703&lt;=2,"SMALL",I2703&lt;=5,"MEDIUM",I2703&gt;5,"LARGE")</f>
        <v>SMALL</v>
      </c>
      <c r="M2703" s="144" t="str">
        <f t="shared" si="303"/>
        <v>NO</v>
      </c>
      <c r="N2703" s="374">
        <v>4.91</v>
      </c>
      <c r="O2703" s="374">
        <f t="shared" si="304"/>
        <v>5</v>
      </c>
      <c r="P2703" s="158" t="str" cm="1">
        <f t="array" ref="P2703">_xlfn.SWITCH(ROUND(N2703,0),5,"Excellent",4,"Good",3,"ok","Bad")</f>
        <v>Excellent</v>
      </c>
      <c r="Q2703" s="144">
        <v>35</v>
      </c>
      <c r="R2703" s="385">
        <v>42873</v>
      </c>
      <c r="S2703" s="385">
        <v>44058</v>
      </c>
      <c r="T2703" s="144">
        <v>1407</v>
      </c>
      <c r="U2703" s="144" t="s">
        <v>69</v>
      </c>
      <c r="V2703" s="144">
        <v>312</v>
      </c>
      <c r="W2703" s="144" t="str">
        <f t="shared" si="307"/>
        <v>Active</v>
      </c>
      <c r="X2703" s="144">
        <v>1407</v>
      </c>
      <c r="Y2703" s="157" t="s">
        <v>70</v>
      </c>
      <c r="Z2703" s="386">
        <v>1</v>
      </c>
      <c r="AA2703" s="386">
        <v>0.89</v>
      </c>
      <c r="AB2703" s="387" t="s">
        <v>65</v>
      </c>
      <c r="AC2703" s="157"/>
    </row>
    <row r="2704" spans="9:29">
      <c r="I2704" s="342">
        <v>2</v>
      </c>
      <c r="J2704" s="144" t="str">
        <f t="shared" si="305"/>
        <v>SMALL</v>
      </c>
      <c r="K2704" s="144" t="str">
        <f t="shared" si="306"/>
        <v>SMALL</v>
      </c>
      <c r="L2704" s="144" t="str" cm="1">
        <f t="array" ref="L2704">_xlfn.IFS(I2704&lt;=2,"SMALL",I2704&lt;=5,"MEDIUM",I2704&gt;5,"LARGE")</f>
        <v>SMALL</v>
      </c>
      <c r="M2704" s="144" t="str">
        <f t="shared" si="303"/>
        <v>NO</v>
      </c>
      <c r="N2704" s="374">
        <v>4.67</v>
      </c>
      <c r="O2704" s="374">
        <f t="shared" si="304"/>
        <v>5</v>
      </c>
      <c r="P2704" s="158" t="str" cm="1">
        <f t="array" ref="P2704">_xlfn.SWITCH(ROUND(N2704,0),5,"Excellent",4,"Good",3,"ok","Bad")</f>
        <v>Excellent</v>
      </c>
      <c r="Q2704" s="144">
        <v>3</v>
      </c>
      <c r="R2704" s="385">
        <v>42871</v>
      </c>
      <c r="S2704" s="385">
        <v>43108</v>
      </c>
      <c r="T2704" s="144">
        <v>981</v>
      </c>
      <c r="U2704" s="144" t="s">
        <v>60</v>
      </c>
      <c r="V2704" s="144">
        <v>87</v>
      </c>
      <c r="W2704" s="144" t="str">
        <f t="shared" si="307"/>
        <v>Active</v>
      </c>
      <c r="X2704" s="144">
        <v>981</v>
      </c>
      <c r="Y2704" s="157" t="s">
        <v>70</v>
      </c>
      <c r="Z2704" s="386">
        <v>1</v>
      </c>
      <c r="AA2704" s="386">
        <v>1</v>
      </c>
      <c r="AB2704" s="387" t="s">
        <v>62</v>
      </c>
      <c r="AC2704" s="157"/>
    </row>
    <row r="2705" spans="9:29">
      <c r="I2705" s="342">
        <v>2</v>
      </c>
      <c r="J2705" s="144" t="str">
        <f t="shared" si="305"/>
        <v>SMALL</v>
      </c>
      <c r="K2705" s="144" t="str">
        <f t="shared" si="306"/>
        <v>SMALL</v>
      </c>
      <c r="L2705" s="144" t="str" cm="1">
        <f t="array" ref="L2705">_xlfn.IFS(I2705&lt;=2,"SMALL",I2705&lt;=5,"MEDIUM",I2705&gt;5,"LARGE")</f>
        <v>SMALL</v>
      </c>
      <c r="M2705" s="144" t="str">
        <f t="shared" si="303"/>
        <v>NO</v>
      </c>
      <c r="N2705" s="374">
        <v>4.76</v>
      </c>
      <c r="O2705" s="374">
        <f t="shared" si="304"/>
        <v>5</v>
      </c>
      <c r="P2705" s="158" t="str" cm="1">
        <f t="array" ref="P2705">_xlfn.SWITCH(ROUND(N2705,0),5,"Excellent",4,"Good",3,"ok","Bad")</f>
        <v>Excellent</v>
      </c>
      <c r="Q2705" s="144">
        <v>49</v>
      </c>
      <c r="R2705" s="385">
        <v>42945</v>
      </c>
      <c r="S2705" s="385">
        <v>43839</v>
      </c>
      <c r="T2705" s="144">
        <v>3229</v>
      </c>
      <c r="U2705" s="144" t="s">
        <v>60</v>
      </c>
      <c r="V2705" s="144">
        <v>85</v>
      </c>
      <c r="W2705" s="144" t="str">
        <f t="shared" si="307"/>
        <v>Active</v>
      </c>
      <c r="X2705" s="144">
        <v>3229</v>
      </c>
      <c r="Y2705" s="157" t="s">
        <v>61</v>
      </c>
      <c r="Z2705" s="386">
        <v>1</v>
      </c>
      <c r="AA2705" s="386">
        <v>0.62</v>
      </c>
      <c r="AB2705" s="387" t="s">
        <v>62</v>
      </c>
      <c r="AC2705" s="157"/>
    </row>
    <row r="2706" spans="9:29">
      <c r="I2706" s="342">
        <v>1</v>
      </c>
      <c r="J2706" s="144" t="str">
        <f t="shared" si="305"/>
        <v>SMALL</v>
      </c>
      <c r="K2706" s="144" t="str">
        <f t="shared" si="306"/>
        <v>SMALL</v>
      </c>
      <c r="L2706" s="144" t="str" cm="1">
        <f t="array" ref="L2706">_xlfn.IFS(I2706&lt;=2,"SMALL",I2706&lt;=5,"MEDIUM",I2706&gt;5,"LARGE")</f>
        <v>SMALL</v>
      </c>
      <c r="M2706" s="144" t="str">
        <f t="shared" si="303"/>
        <v>NO</v>
      </c>
      <c r="N2706" s="374">
        <v>4.83</v>
      </c>
      <c r="O2706" s="374">
        <f t="shared" si="304"/>
        <v>5</v>
      </c>
      <c r="P2706" s="158" t="str" cm="1">
        <f t="array" ref="P2706">_xlfn.SWITCH(ROUND(N2706,0),5,"Excellent",4,"Good",3,"ok","Bad")</f>
        <v>Excellent</v>
      </c>
      <c r="Q2706" s="144">
        <v>42</v>
      </c>
      <c r="R2706" s="385">
        <v>42873</v>
      </c>
      <c r="S2706" s="385">
        <v>43890</v>
      </c>
      <c r="T2706" s="144">
        <v>1200</v>
      </c>
      <c r="U2706" s="144" t="s">
        <v>60</v>
      </c>
      <c r="V2706" s="144">
        <v>198</v>
      </c>
      <c r="W2706" s="144" t="str">
        <f t="shared" si="307"/>
        <v>Active</v>
      </c>
      <c r="X2706" s="144">
        <v>1200</v>
      </c>
      <c r="Y2706" s="157" t="s">
        <v>122</v>
      </c>
      <c r="Z2706" s="386">
        <v>0.13</v>
      </c>
      <c r="AA2706" s="386">
        <v>0.46</v>
      </c>
      <c r="AB2706" s="387" t="s">
        <v>65</v>
      </c>
      <c r="AC2706" s="157"/>
    </row>
    <row r="2707" spans="9:29">
      <c r="I2707" s="342">
        <v>4</v>
      </c>
      <c r="J2707" s="144" t="str">
        <f t="shared" si="305"/>
        <v>LARGE</v>
      </c>
      <c r="K2707" s="144" t="str">
        <f t="shared" si="306"/>
        <v>MEDIUM</v>
      </c>
      <c r="L2707" s="144" t="str" cm="1">
        <f t="array" ref="L2707">_xlfn.IFS(I2707&lt;=2,"SMALL",I2707&lt;=5,"MEDIUM",I2707&gt;5,"LARGE")</f>
        <v>MEDIUM</v>
      </c>
      <c r="M2707" s="144" t="str">
        <f t="shared" si="303"/>
        <v>NO</v>
      </c>
      <c r="N2707" s="374">
        <v>4.8600000000000003</v>
      </c>
      <c r="O2707" s="374">
        <f t="shared" si="304"/>
        <v>5</v>
      </c>
      <c r="P2707" s="158" t="str" cm="1">
        <f t="array" ref="P2707">_xlfn.SWITCH(ROUND(N2707,0),5,"Excellent",4,"Good",3,"ok","Bad")</f>
        <v>Excellent</v>
      </c>
      <c r="Q2707" s="144">
        <v>7</v>
      </c>
      <c r="R2707" s="385">
        <v>42903</v>
      </c>
      <c r="S2707" s="385">
        <v>43219</v>
      </c>
      <c r="T2707" s="144">
        <v>1979</v>
      </c>
      <c r="U2707" s="144" t="s">
        <v>69</v>
      </c>
      <c r="V2707" s="144">
        <v>180</v>
      </c>
      <c r="W2707" s="144" t="str">
        <f t="shared" si="307"/>
        <v>Active</v>
      </c>
      <c r="X2707" s="144">
        <v>1979</v>
      </c>
      <c r="Y2707" s="157" t="s">
        <v>70</v>
      </c>
      <c r="Z2707" s="386">
        <v>1</v>
      </c>
      <c r="AA2707" s="386">
        <v>1</v>
      </c>
      <c r="AB2707" s="387" t="s">
        <v>62</v>
      </c>
      <c r="AC2707" s="157"/>
    </row>
    <row r="2708" spans="9:29">
      <c r="I2708" s="342">
        <v>2</v>
      </c>
      <c r="J2708" s="144" t="str">
        <f t="shared" si="305"/>
        <v>SMALL</v>
      </c>
      <c r="K2708" s="144" t="str">
        <f t="shared" si="306"/>
        <v>SMALL</v>
      </c>
      <c r="L2708" s="144" t="str" cm="1">
        <f t="array" ref="L2708">_xlfn.IFS(I2708&lt;=2,"SMALL",I2708&lt;=5,"MEDIUM",I2708&gt;5,"LARGE")</f>
        <v>SMALL</v>
      </c>
      <c r="M2708" s="144" t="str">
        <f t="shared" si="303"/>
        <v>NO</v>
      </c>
      <c r="N2708" s="374">
        <v>5</v>
      </c>
      <c r="O2708" s="374">
        <f t="shared" si="304"/>
        <v>5</v>
      </c>
      <c r="P2708" s="158" t="str" cm="1">
        <f t="array" ref="P2708">_xlfn.SWITCH(ROUND(N2708,0),5,"Excellent",4,"Good",3,"ok","Bad")</f>
        <v>Excellent</v>
      </c>
      <c r="Q2708" s="144">
        <v>8</v>
      </c>
      <c r="R2708" s="385">
        <v>43856</v>
      </c>
      <c r="S2708" s="385">
        <v>44048</v>
      </c>
      <c r="T2708" s="144">
        <v>2368</v>
      </c>
      <c r="U2708" s="144" t="s">
        <v>60</v>
      </c>
      <c r="V2708" s="144">
        <v>105</v>
      </c>
      <c r="W2708" s="144" t="str">
        <f t="shared" si="307"/>
        <v>Active</v>
      </c>
      <c r="X2708" s="144">
        <v>2368</v>
      </c>
      <c r="Y2708" s="157" t="s">
        <v>61</v>
      </c>
      <c r="Z2708" s="386">
        <v>1</v>
      </c>
      <c r="AA2708" s="386">
        <v>1</v>
      </c>
      <c r="AB2708" s="387" t="s">
        <v>62</v>
      </c>
      <c r="AC2708" s="157"/>
    </row>
    <row r="2709" spans="9:29">
      <c r="I2709" s="342">
        <v>4</v>
      </c>
      <c r="J2709" s="144" t="str">
        <f t="shared" si="305"/>
        <v>LARGE</v>
      </c>
      <c r="K2709" s="144" t="str">
        <f t="shared" si="306"/>
        <v>MEDIUM</v>
      </c>
      <c r="L2709" s="144" t="str" cm="1">
        <f t="array" ref="L2709">_xlfn.IFS(I2709&lt;=2,"SMALL",I2709&lt;=5,"MEDIUM",I2709&gt;5,"LARGE")</f>
        <v>MEDIUM</v>
      </c>
      <c r="M2709" s="144" t="str">
        <f t="shared" si="303"/>
        <v>NO</v>
      </c>
      <c r="N2709" s="374">
        <v>4.97</v>
      </c>
      <c r="O2709" s="374">
        <f t="shared" si="304"/>
        <v>5</v>
      </c>
      <c r="P2709" s="158" t="str" cm="1">
        <f t="array" ref="P2709">_xlfn.SWITCH(ROUND(N2709,0),5,"Excellent",4,"Good",3,"ok","Bad")</f>
        <v>Excellent</v>
      </c>
      <c r="Q2709" s="144">
        <v>37</v>
      </c>
      <c r="R2709" s="385">
        <v>42885</v>
      </c>
      <c r="S2709" s="385">
        <v>43694</v>
      </c>
      <c r="T2709" s="144">
        <v>1208</v>
      </c>
      <c r="U2709" s="144" t="s">
        <v>69</v>
      </c>
      <c r="V2709" s="144">
        <v>11</v>
      </c>
      <c r="W2709" s="144" t="str">
        <f t="shared" si="307"/>
        <v>Active</v>
      </c>
      <c r="X2709" s="144">
        <v>1208</v>
      </c>
      <c r="Y2709" s="157" t="s">
        <v>61</v>
      </c>
      <c r="Z2709" s="386">
        <v>1</v>
      </c>
      <c r="AA2709" s="386">
        <v>0.8</v>
      </c>
      <c r="AB2709" s="387" t="s">
        <v>62</v>
      </c>
      <c r="AC2709" s="157"/>
    </row>
    <row r="2710" spans="9:29">
      <c r="I2710" s="342">
        <v>2</v>
      </c>
      <c r="J2710" s="144" t="str">
        <f t="shared" si="305"/>
        <v>SMALL</v>
      </c>
      <c r="K2710" s="144" t="str">
        <f t="shared" si="306"/>
        <v>SMALL</v>
      </c>
      <c r="L2710" s="144" t="str" cm="1">
        <f t="array" ref="L2710">_xlfn.IFS(I2710&lt;=2,"SMALL",I2710&lt;=5,"MEDIUM",I2710&gt;5,"LARGE")</f>
        <v>SMALL</v>
      </c>
      <c r="M2710" s="144" t="str">
        <f t="shared" si="303"/>
        <v>NO</v>
      </c>
      <c r="N2710" s="374">
        <v>4.83</v>
      </c>
      <c r="O2710" s="374">
        <f t="shared" si="304"/>
        <v>5</v>
      </c>
      <c r="P2710" s="158" t="str" cm="1">
        <f t="array" ref="P2710">_xlfn.SWITCH(ROUND(N2710,0),5,"Excellent",4,"Good",3,"ok","Bad")</f>
        <v>Excellent</v>
      </c>
      <c r="Q2710" s="144">
        <v>24</v>
      </c>
      <c r="R2710" s="385">
        <v>42876</v>
      </c>
      <c r="S2710" s="385">
        <v>43905</v>
      </c>
      <c r="T2710" s="144">
        <v>3208</v>
      </c>
      <c r="U2710" s="144" t="s">
        <v>69</v>
      </c>
      <c r="V2710" s="144">
        <v>152</v>
      </c>
      <c r="W2710" s="144" t="str">
        <f t="shared" si="307"/>
        <v>Active</v>
      </c>
      <c r="X2710" s="144">
        <v>3208</v>
      </c>
      <c r="Y2710" s="157" t="s">
        <v>70</v>
      </c>
      <c r="Z2710" s="386">
        <v>1</v>
      </c>
      <c r="AA2710" s="386">
        <v>0.79</v>
      </c>
      <c r="AB2710" s="387" t="s">
        <v>65</v>
      </c>
      <c r="AC2710" s="157"/>
    </row>
    <row r="2711" spans="9:29">
      <c r="I2711" s="342">
        <v>2</v>
      </c>
      <c r="J2711" s="144" t="str">
        <f t="shared" si="305"/>
        <v>SMALL</v>
      </c>
      <c r="K2711" s="144" t="str">
        <f t="shared" si="306"/>
        <v>SMALL</v>
      </c>
      <c r="L2711" s="144" t="str" cm="1">
        <f t="array" ref="L2711">_xlfn.IFS(I2711&lt;=2,"SMALL",I2711&lt;=5,"MEDIUM",I2711&gt;5,"LARGE")</f>
        <v>SMALL</v>
      </c>
      <c r="M2711" s="144" t="str">
        <f t="shared" si="303"/>
        <v>NO</v>
      </c>
      <c r="N2711" s="374">
        <v>4.91</v>
      </c>
      <c r="O2711" s="374">
        <f t="shared" si="304"/>
        <v>5</v>
      </c>
      <c r="P2711" s="158" t="str" cm="1">
        <f t="array" ref="P2711">_xlfn.SWITCH(ROUND(N2711,0),5,"Excellent",4,"Good",3,"ok","Bad")</f>
        <v>Excellent</v>
      </c>
      <c r="Q2711" s="144">
        <v>22</v>
      </c>
      <c r="R2711" s="385">
        <v>42874</v>
      </c>
      <c r="S2711" s="385">
        <v>43737</v>
      </c>
      <c r="T2711" s="144">
        <v>1684</v>
      </c>
      <c r="U2711" s="144" t="s">
        <v>60</v>
      </c>
      <c r="V2711" s="144">
        <v>165</v>
      </c>
      <c r="W2711" s="144" t="str">
        <f t="shared" si="307"/>
        <v>Active</v>
      </c>
      <c r="X2711" s="144">
        <v>1684</v>
      </c>
      <c r="Y2711" s="157" t="s">
        <v>61</v>
      </c>
      <c r="Z2711" s="386">
        <v>1</v>
      </c>
      <c r="AA2711" s="386">
        <v>0.99</v>
      </c>
      <c r="AB2711" s="387" t="s">
        <v>62</v>
      </c>
      <c r="AC2711" s="157"/>
    </row>
    <row r="2712" spans="9:29">
      <c r="I2712" s="342">
        <v>2</v>
      </c>
      <c r="J2712" s="144" t="str">
        <f t="shared" si="305"/>
        <v>SMALL</v>
      </c>
      <c r="K2712" s="144" t="str">
        <f t="shared" si="306"/>
        <v>SMALL</v>
      </c>
      <c r="L2712" s="144" t="str" cm="1">
        <f t="array" ref="L2712">_xlfn.IFS(I2712&lt;=2,"SMALL",I2712&lt;=5,"MEDIUM",I2712&gt;5,"LARGE")</f>
        <v>SMALL</v>
      </c>
      <c r="M2712" s="144" t="str">
        <f t="shared" si="303"/>
        <v>NO</v>
      </c>
      <c r="N2712" s="374">
        <v>4.74</v>
      </c>
      <c r="O2712" s="374">
        <f t="shared" si="304"/>
        <v>5</v>
      </c>
      <c r="P2712" s="158" t="str" cm="1">
        <f t="array" ref="P2712">_xlfn.SWITCH(ROUND(N2712,0),5,"Excellent",4,"Good",3,"ok","Bad")</f>
        <v>Excellent</v>
      </c>
      <c r="Q2712" s="144">
        <v>31</v>
      </c>
      <c r="R2712" s="385">
        <v>42930</v>
      </c>
      <c r="S2712" s="385">
        <v>43833</v>
      </c>
      <c r="T2712" s="144">
        <v>3229</v>
      </c>
      <c r="U2712" s="144" t="s">
        <v>60</v>
      </c>
      <c r="V2712" s="144">
        <v>88</v>
      </c>
      <c r="W2712" s="144" t="str">
        <f t="shared" si="307"/>
        <v>Active</v>
      </c>
      <c r="X2712" s="144">
        <v>3229</v>
      </c>
      <c r="Y2712" s="157" t="s">
        <v>61</v>
      </c>
      <c r="Z2712" s="386">
        <v>1</v>
      </c>
      <c r="AA2712" s="386">
        <v>1</v>
      </c>
      <c r="AB2712" s="387" t="s">
        <v>62</v>
      </c>
      <c r="AC2712" s="157"/>
    </row>
    <row r="2713" spans="9:29">
      <c r="I2713" s="342">
        <v>4</v>
      </c>
      <c r="J2713" s="144" t="str">
        <f t="shared" si="305"/>
        <v>LARGE</v>
      </c>
      <c r="K2713" s="144" t="str">
        <f t="shared" si="306"/>
        <v>MEDIUM</v>
      </c>
      <c r="L2713" s="144" t="str" cm="1">
        <f t="array" ref="L2713">_xlfn.IFS(I2713&lt;=2,"SMALL",I2713&lt;=5,"MEDIUM",I2713&gt;5,"LARGE")</f>
        <v>MEDIUM</v>
      </c>
      <c r="M2713" s="144" t="str">
        <f t="shared" si="303"/>
        <v>NO</v>
      </c>
      <c r="N2713" s="374">
        <v>5</v>
      </c>
      <c r="O2713" s="374">
        <f t="shared" si="304"/>
        <v>5</v>
      </c>
      <c r="P2713" s="158" t="str" cm="1">
        <f t="array" ref="P2713">_xlfn.SWITCH(ROUND(N2713,0),5,"Excellent",4,"Good",3,"ok","Bad")</f>
        <v>Excellent</v>
      </c>
      <c r="Q2713" s="144">
        <v>3</v>
      </c>
      <c r="R2713" s="385">
        <v>42992</v>
      </c>
      <c r="S2713" s="385">
        <v>43081</v>
      </c>
      <c r="T2713" s="144">
        <v>3143</v>
      </c>
      <c r="U2713" s="144" t="s">
        <v>69</v>
      </c>
      <c r="V2713" s="144">
        <v>260</v>
      </c>
      <c r="W2713" s="144" t="str">
        <f t="shared" si="307"/>
        <v>Active</v>
      </c>
      <c r="X2713" s="144">
        <v>3143</v>
      </c>
      <c r="Y2713" s="157" t="s">
        <v>70</v>
      </c>
      <c r="Z2713" s="386">
        <v>0.88</v>
      </c>
      <c r="AA2713" s="386">
        <v>0.98</v>
      </c>
      <c r="AB2713" s="387" t="s">
        <v>65</v>
      </c>
      <c r="AC2713" s="157"/>
    </row>
    <row r="2714" spans="9:29">
      <c r="I2714" s="342">
        <v>7</v>
      </c>
      <c r="J2714" s="144" t="str">
        <f t="shared" si="305"/>
        <v>LARGE</v>
      </c>
      <c r="K2714" s="144" t="str">
        <f t="shared" si="306"/>
        <v>LARGE</v>
      </c>
      <c r="L2714" s="144" t="str" cm="1">
        <f t="array" ref="L2714">_xlfn.IFS(I2714&lt;=2,"SMALL",I2714&lt;=5,"MEDIUM",I2714&gt;5,"LARGE")</f>
        <v>LARGE</v>
      </c>
      <c r="M2714" s="144" t="str">
        <f t="shared" si="303"/>
        <v>NO</v>
      </c>
      <c r="N2714" s="374">
        <v>4.91</v>
      </c>
      <c r="O2714" s="374">
        <f t="shared" si="304"/>
        <v>5</v>
      </c>
      <c r="P2714" s="158" t="str" cm="1">
        <f t="array" ref="P2714">_xlfn.SWITCH(ROUND(N2714,0),5,"Excellent",4,"Good",3,"ok","Bad")</f>
        <v>Excellent</v>
      </c>
      <c r="Q2714" s="144">
        <v>69</v>
      </c>
      <c r="R2714" s="385">
        <v>42898</v>
      </c>
      <c r="S2714" s="385">
        <v>43982</v>
      </c>
      <c r="T2714" s="144">
        <v>2740</v>
      </c>
      <c r="U2714" s="144" t="s">
        <v>69</v>
      </c>
      <c r="V2714" s="144">
        <v>251</v>
      </c>
      <c r="W2714" s="144" t="str">
        <f t="shared" si="307"/>
        <v>Active</v>
      </c>
      <c r="X2714" s="144">
        <v>2740</v>
      </c>
      <c r="Y2714" s="157" t="s">
        <v>70</v>
      </c>
      <c r="Z2714" s="386">
        <v>1</v>
      </c>
      <c r="AA2714" s="386">
        <v>0.88</v>
      </c>
      <c r="AB2714" s="387" t="s">
        <v>62</v>
      </c>
      <c r="AC2714" s="157"/>
    </row>
    <row r="2715" spans="9:29">
      <c r="I2715" s="342">
        <v>2</v>
      </c>
      <c r="J2715" s="144" t="str">
        <f t="shared" si="305"/>
        <v>SMALL</v>
      </c>
      <c r="K2715" s="144" t="str">
        <f t="shared" si="306"/>
        <v>SMALL</v>
      </c>
      <c r="L2715" s="144" t="str" cm="1">
        <f t="array" ref="L2715">_xlfn.IFS(I2715&lt;=2,"SMALL",I2715&lt;=5,"MEDIUM",I2715&gt;5,"LARGE")</f>
        <v>SMALL</v>
      </c>
      <c r="M2715" s="144" t="str">
        <f t="shared" si="303"/>
        <v>NO</v>
      </c>
      <c r="N2715" s="374">
        <v>4.83</v>
      </c>
      <c r="O2715" s="374">
        <f t="shared" si="304"/>
        <v>5</v>
      </c>
      <c r="P2715" s="158" t="str" cm="1">
        <f t="array" ref="P2715">_xlfn.SWITCH(ROUND(N2715,0),5,"Excellent",4,"Good",3,"ok","Bad")</f>
        <v>Excellent</v>
      </c>
      <c r="Q2715" s="144">
        <v>46</v>
      </c>
      <c r="R2715" s="385">
        <v>42911</v>
      </c>
      <c r="S2715" s="385">
        <v>43845</v>
      </c>
      <c r="T2715" s="144">
        <v>3240</v>
      </c>
      <c r="U2715" s="144" t="s">
        <v>60</v>
      </c>
      <c r="V2715" s="144">
        <v>320</v>
      </c>
      <c r="W2715" s="144" t="str">
        <f t="shared" si="307"/>
        <v>Active</v>
      </c>
      <c r="X2715" s="144">
        <v>3240</v>
      </c>
      <c r="Y2715" s="157" t="s">
        <v>70</v>
      </c>
      <c r="Z2715" s="386">
        <v>1</v>
      </c>
      <c r="AA2715" s="386">
        <v>0.87</v>
      </c>
      <c r="AB2715" s="387" t="s">
        <v>62</v>
      </c>
      <c r="AC2715" s="157"/>
    </row>
    <row r="2716" spans="9:29">
      <c r="I2716" s="342">
        <v>1</v>
      </c>
      <c r="J2716" s="144" t="str">
        <f t="shared" si="305"/>
        <v>SMALL</v>
      </c>
      <c r="K2716" s="144" t="str">
        <f t="shared" si="306"/>
        <v>SMALL</v>
      </c>
      <c r="L2716" s="144" t="str" cm="1">
        <f t="array" ref="L2716">_xlfn.IFS(I2716&lt;=2,"SMALL",I2716&lt;=5,"MEDIUM",I2716&gt;5,"LARGE")</f>
        <v>SMALL</v>
      </c>
      <c r="M2716" s="144" t="str">
        <f t="shared" si="303"/>
        <v>NO</v>
      </c>
      <c r="N2716" s="374">
        <v>4.79</v>
      </c>
      <c r="O2716" s="374">
        <f t="shared" si="304"/>
        <v>5</v>
      </c>
      <c r="P2716" s="158" t="str" cm="1">
        <f t="array" ref="P2716">_xlfn.SWITCH(ROUND(N2716,0),5,"Excellent",4,"Good",3,"ok","Bad")</f>
        <v>Excellent</v>
      </c>
      <c r="Q2716" s="144">
        <v>129</v>
      </c>
      <c r="R2716" s="385">
        <v>42874</v>
      </c>
      <c r="S2716" s="385">
        <v>43905</v>
      </c>
      <c r="T2716" s="144">
        <v>259</v>
      </c>
      <c r="U2716" s="144" t="s">
        <v>60</v>
      </c>
      <c r="V2716" s="144">
        <v>113</v>
      </c>
      <c r="W2716" s="144" t="str">
        <f t="shared" si="307"/>
        <v>Active</v>
      </c>
      <c r="X2716" s="144">
        <v>259</v>
      </c>
      <c r="Y2716" s="157" t="s">
        <v>70</v>
      </c>
      <c r="Z2716" s="386">
        <v>1</v>
      </c>
      <c r="AA2716" s="386">
        <v>0.96</v>
      </c>
      <c r="AB2716" s="387" t="s">
        <v>62</v>
      </c>
      <c r="AC2716" s="157"/>
    </row>
    <row r="2717" spans="9:29">
      <c r="I2717" s="342">
        <v>4</v>
      </c>
      <c r="J2717" s="144" t="str">
        <f t="shared" si="305"/>
        <v>LARGE</v>
      </c>
      <c r="K2717" s="144" t="str">
        <f t="shared" si="306"/>
        <v>MEDIUM</v>
      </c>
      <c r="L2717" s="144" t="str" cm="1">
        <f t="array" ref="L2717">_xlfn.IFS(I2717&lt;=2,"SMALL",I2717&lt;=5,"MEDIUM",I2717&gt;5,"LARGE")</f>
        <v>MEDIUM</v>
      </c>
      <c r="M2717" s="144" t="str">
        <f t="shared" si="303"/>
        <v>NO</v>
      </c>
      <c r="N2717" s="374">
        <v>4.8899999999999997</v>
      </c>
      <c r="O2717" s="374">
        <f t="shared" si="304"/>
        <v>5</v>
      </c>
      <c r="P2717" s="158" t="str" cm="1">
        <f t="array" ref="P2717">_xlfn.SWITCH(ROUND(N2717,0),5,"Excellent",4,"Good",3,"ok","Bad")</f>
        <v>Excellent</v>
      </c>
      <c r="Q2717" s="144">
        <v>64</v>
      </c>
      <c r="R2717" s="385">
        <v>42890</v>
      </c>
      <c r="S2717" s="385">
        <v>43922</v>
      </c>
      <c r="T2717" s="144">
        <v>2621</v>
      </c>
      <c r="U2717" s="144" t="s">
        <v>69</v>
      </c>
      <c r="V2717" s="144">
        <v>83</v>
      </c>
      <c r="W2717" s="144" t="str">
        <f t="shared" si="307"/>
        <v>Active</v>
      </c>
      <c r="X2717" s="144">
        <v>2621</v>
      </c>
      <c r="Y2717" s="157" t="s">
        <v>70</v>
      </c>
      <c r="Z2717" s="386">
        <v>1</v>
      </c>
      <c r="AA2717" s="386">
        <v>1</v>
      </c>
      <c r="AB2717" s="387" t="s">
        <v>65</v>
      </c>
      <c r="AC2717" s="157"/>
    </row>
    <row r="2718" spans="9:29">
      <c r="I2718" s="342">
        <v>4</v>
      </c>
      <c r="J2718" s="144" t="str">
        <f t="shared" si="305"/>
        <v>LARGE</v>
      </c>
      <c r="K2718" s="144" t="str">
        <f t="shared" si="306"/>
        <v>MEDIUM</v>
      </c>
      <c r="L2718" s="144" t="str" cm="1">
        <f t="array" ref="L2718">_xlfn.IFS(I2718&lt;=2,"SMALL",I2718&lt;=5,"MEDIUM",I2718&gt;5,"LARGE")</f>
        <v>MEDIUM</v>
      </c>
      <c r="M2718" s="144" t="str">
        <f t="shared" si="303"/>
        <v>NO</v>
      </c>
      <c r="N2718" s="374">
        <v>4.67</v>
      </c>
      <c r="O2718" s="374">
        <f t="shared" si="304"/>
        <v>5</v>
      </c>
      <c r="P2718" s="158" t="str" cm="1">
        <f t="array" ref="P2718">_xlfn.SWITCH(ROUND(N2718,0),5,"Excellent",4,"Good",3,"ok","Bad")</f>
        <v>Excellent</v>
      </c>
      <c r="Q2718" s="144">
        <v>3</v>
      </c>
      <c r="R2718" s="385">
        <v>42903</v>
      </c>
      <c r="S2718" s="385">
        <v>43835</v>
      </c>
      <c r="T2718" s="144">
        <v>2908</v>
      </c>
      <c r="U2718" s="144" t="s">
        <v>69</v>
      </c>
      <c r="V2718" s="144">
        <v>350</v>
      </c>
      <c r="W2718" s="144" t="str">
        <f t="shared" si="307"/>
        <v>Active</v>
      </c>
      <c r="X2718" s="144">
        <v>2908</v>
      </c>
      <c r="Y2718" s="157" t="s">
        <v>70</v>
      </c>
      <c r="Z2718" s="386">
        <v>1</v>
      </c>
      <c r="AA2718" s="386">
        <v>0.59</v>
      </c>
      <c r="AB2718" s="387" t="s">
        <v>65</v>
      </c>
      <c r="AC2718" s="157"/>
    </row>
    <row r="2719" spans="9:29">
      <c r="I2719" s="342">
        <v>4</v>
      </c>
      <c r="J2719" s="144" t="str">
        <f t="shared" si="305"/>
        <v>LARGE</v>
      </c>
      <c r="K2719" s="144" t="str">
        <f t="shared" si="306"/>
        <v>MEDIUM</v>
      </c>
      <c r="L2719" s="144" t="str" cm="1">
        <f t="array" ref="L2719">_xlfn.IFS(I2719&lt;=2,"SMALL",I2719&lt;=5,"MEDIUM",I2719&gt;5,"LARGE")</f>
        <v>MEDIUM</v>
      </c>
      <c r="M2719" s="144" t="str">
        <f t="shared" si="303"/>
        <v>NO</v>
      </c>
      <c r="N2719" s="374">
        <v>4.29</v>
      </c>
      <c r="O2719" s="374">
        <f t="shared" si="304"/>
        <v>4</v>
      </c>
      <c r="P2719" s="158" t="str" cm="1">
        <f t="array" ref="P2719">_xlfn.SWITCH(ROUND(N2719,0),5,"Excellent",4,"Good",3,"ok","Bad")</f>
        <v>Good</v>
      </c>
      <c r="Q2719" s="144">
        <v>21</v>
      </c>
      <c r="R2719" s="385">
        <v>43555</v>
      </c>
      <c r="S2719" s="385">
        <v>44017</v>
      </c>
      <c r="T2719" s="144">
        <v>3241</v>
      </c>
      <c r="U2719" s="144" t="s">
        <v>69</v>
      </c>
      <c r="V2719" s="144">
        <v>89</v>
      </c>
      <c r="W2719" s="144" t="str">
        <f t="shared" si="307"/>
        <v>Active</v>
      </c>
      <c r="X2719" s="144">
        <v>3241</v>
      </c>
      <c r="Y2719" s="157" t="s">
        <v>70</v>
      </c>
      <c r="Z2719" s="386">
        <v>1</v>
      </c>
      <c r="AA2719" s="386">
        <v>0.94</v>
      </c>
      <c r="AB2719" s="387" t="s">
        <v>65</v>
      </c>
      <c r="AC2719" s="157"/>
    </row>
    <row r="2720" spans="9:29">
      <c r="I2720" s="342">
        <v>4</v>
      </c>
      <c r="J2720" s="144" t="str">
        <f t="shared" si="305"/>
        <v>LARGE</v>
      </c>
      <c r="K2720" s="144" t="str">
        <f t="shared" si="306"/>
        <v>MEDIUM</v>
      </c>
      <c r="L2720" s="144" t="str" cm="1">
        <f t="array" ref="L2720">_xlfn.IFS(I2720&lt;=2,"SMALL",I2720&lt;=5,"MEDIUM",I2720&gt;5,"LARGE")</f>
        <v>MEDIUM</v>
      </c>
      <c r="M2720" s="144" t="str">
        <f t="shared" si="303"/>
        <v>YES</v>
      </c>
      <c r="N2720" s="374">
        <v>4.93</v>
      </c>
      <c r="O2720" s="374">
        <f t="shared" si="304"/>
        <v>5</v>
      </c>
      <c r="P2720" s="158" t="str" cm="1">
        <f t="array" ref="P2720">_xlfn.SWITCH(ROUND(N2720,0),5,"Excellent",4,"Good",3,"ok","Bad")</f>
        <v>Excellent</v>
      </c>
      <c r="Q2720" s="144">
        <v>119</v>
      </c>
      <c r="R2720" s="385">
        <v>42883</v>
      </c>
      <c r="S2720" s="385">
        <v>44055</v>
      </c>
      <c r="T2720" s="144">
        <v>574</v>
      </c>
      <c r="U2720" s="144" t="s">
        <v>69</v>
      </c>
      <c r="V2720" s="144">
        <v>312</v>
      </c>
      <c r="W2720" s="144" t="str">
        <f t="shared" si="307"/>
        <v>Active</v>
      </c>
      <c r="X2720" s="144">
        <v>574</v>
      </c>
      <c r="Y2720" s="157" t="s">
        <v>64</v>
      </c>
      <c r="Z2720" s="386">
        <v>1</v>
      </c>
      <c r="AA2720" s="386">
        <v>1</v>
      </c>
      <c r="AB2720" s="387" t="s">
        <v>65</v>
      </c>
      <c r="AC2720" s="157"/>
    </row>
    <row r="2721" spans="9:29">
      <c r="I2721" s="342">
        <v>2</v>
      </c>
      <c r="J2721" s="144" t="str">
        <f t="shared" si="305"/>
        <v>SMALL</v>
      </c>
      <c r="K2721" s="144" t="str">
        <f t="shared" si="306"/>
        <v>SMALL</v>
      </c>
      <c r="L2721" s="144" t="str" cm="1">
        <f t="array" ref="L2721">_xlfn.IFS(I2721&lt;=2,"SMALL",I2721&lt;=5,"MEDIUM",I2721&gt;5,"LARGE")</f>
        <v>SMALL</v>
      </c>
      <c r="M2721" s="144" t="str">
        <f t="shared" si="303"/>
        <v>NO</v>
      </c>
      <c r="N2721" s="374">
        <v>5</v>
      </c>
      <c r="O2721" s="374">
        <f t="shared" si="304"/>
        <v>5</v>
      </c>
      <c r="P2721" s="158" t="str" cm="1">
        <f t="array" ref="P2721">_xlfn.SWITCH(ROUND(N2721,0),5,"Excellent",4,"Good",3,"ok","Bad")</f>
        <v>Excellent</v>
      </c>
      <c r="Q2721" s="144">
        <v>10</v>
      </c>
      <c r="R2721" s="385">
        <v>42907</v>
      </c>
      <c r="S2721" s="385">
        <v>43730</v>
      </c>
      <c r="T2721" s="144">
        <v>562</v>
      </c>
      <c r="U2721" s="144" t="s">
        <v>69</v>
      </c>
      <c r="V2721" s="144">
        <v>0</v>
      </c>
      <c r="W2721" s="144" t="str">
        <f t="shared" si="307"/>
        <v>Inactive</v>
      </c>
      <c r="X2721" s="144">
        <v>562</v>
      </c>
      <c r="Y2721" s="157" t="s">
        <v>70</v>
      </c>
      <c r="Z2721" s="386">
        <v>1</v>
      </c>
      <c r="AA2721" s="386">
        <v>0.89</v>
      </c>
      <c r="AB2721" s="387" t="s">
        <v>65</v>
      </c>
      <c r="AC2721" s="157"/>
    </row>
    <row r="2722" spans="9:29">
      <c r="I2722" s="342">
        <v>2</v>
      </c>
      <c r="J2722" s="144" t="str">
        <f t="shared" si="305"/>
        <v>SMALL</v>
      </c>
      <c r="K2722" s="144" t="str">
        <f t="shared" si="306"/>
        <v>SMALL</v>
      </c>
      <c r="L2722" s="144" t="str" cm="1">
        <f t="array" ref="L2722">_xlfn.IFS(I2722&lt;=2,"SMALL",I2722&lt;=5,"MEDIUM",I2722&gt;5,"LARGE")</f>
        <v>SMALL</v>
      </c>
      <c r="M2722" s="144" t="str">
        <f t="shared" si="303"/>
        <v>NO</v>
      </c>
      <c r="N2722" s="374">
        <v>4.93</v>
      </c>
      <c r="O2722" s="374">
        <f t="shared" si="304"/>
        <v>5</v>
      </c>
      <c r="P2722" s="158" t="str" cm="1">
        <f t="array" ref="P2722">_xlfn.SWITCH(ROUND(N2722,0),5,"Excellent",4,"Good",3,"ok","Bad")</f>
        <v>Excellent</v>
      </c>
      <c r="Q2722" s="144">
        <v>15</v>
      </c>
      <c r="R2722" s="385">
        <v>42892</v>
      </c>
      <c r="S2722" s="385">
        <v>43831</v>
      </c>
      <c r="T2722" s="144">
        <v>576</v>
      </c>
      <c r="U2722" s="144" t="s">
        <v>69</v>
      </c>
      <c r="V2722" s="144">
        <v>55</v>
      </c>
      <c r="W2722" s="144" t="str">
        <f t="shared" si="307"/>
        <v>Active</v>
      </c>
      <c r="X2722" s="144">
        <v>576</v>
      </c>
      <c r="Y2722" s="157" t="s">
        <v>61</v>
      </c>
      <c r="Z2722" s="386">
        <v>1</v>
      </c>
      <c r="AA2722" s="386">
        <v>0.98</v>
      </c>
      <c r="AB2722" s="387" t="s">
        <v>62</v>
      </c>
      <c r="AC2722" s="157"/>
    </row>
    <row r="2723" spans="9:29">
      <c r="I2723" s="342">
        <v>4</v>
      </c>
      <c r="J2723" s="144" t="str">
        <f t="shared" si="305"/>
        <v>LARGE</v>
      </c>
      <c r="K2723" s="144" t="str">
        <f t="shared" si="306"/>
        <v>MEDIUM</v>
      </c>
      <c r="L2723" s="144" t="str" cm="1">
        <f t="array" ref="L2723">_xlfn.IFS(I2723&lt;=2,"SMALL",I2723&lt;=5,"MEDIUM",I2723&gt;5,"LARGE")</f>
        <v>MEDIUM</v>
      </c>
      <c r="M2723" s="144" t="str">
        <f t="shared" si="303"/>
        <v>NO</v>
      </c>
      <c r="N2723" s="374">
        <v>4.76</v>
      </c>
      <c r="O2723" s="374">
        <f t="shared" si="304"/>
        <v>5</v>
      </c>
      <c r="P2723" s="158" t="str" cm="1">
        <f t="array" ref="P2723">_xlfn.SWITCH(ROUND(N2723,0),5,"Excellent",4,"Good",3,"ok","Bad")</f>
        <v>Excellent</v>
      </c>
      <c r="Q2723" s="144">
        <v>119</v>
      </c>
      <c r="R2723" s="385">
        <v>42911</v>
      </c>
      <c r="S2723" s="385">
        <v>44052</v>
      </c>
      <c r="T2723" s="144">
        <v>3242</v>
      </c>
      <c r="U2723" s="144" t="s">
        <v>69</v>
      </c>
      <c r="V2723" s="144">
        <v>360</v>
      </c>
      <c r="W2723" s="144" t="str">
        <f t="shared" si="307"/>
        <v>Active</v>
      </c>
      <c r="X2723" s="144">
        <v>3242</v>
      </c>
      <c r="Y2723" s="157" t="s">
        <v>70</v>
      </c>
      <c r="Z2723" s="386">
        <v>1</v>
      </c>
      <c r="AA2723" s="386">
        <v>0.95</v>
      </c>
      <c r="AB2723" s="387" t="s">
        <v>65</v>
      </c>
      <c r="AC2723" s="157"/>
    </row>
    <row r="2724" spans="9:29">
      <c r="I2724" s="342">
        <v>2</v>
      </c>
      <c r="J2724" s="144" t="str">
        <f t="shared" si="305"/>
        <v>SMALL</v>
      </c>
      <c r="K2724" s="144" t="str">
        <f t="shared" si="306"/>
        <v>SMALL</v>
      </c>
      <c r="L2724" s="144" t="str" cm="1">
        <f t="array" ref="L2724">_xlfn.IFS(I2724&lt;=2,"SMALL",I2724&lt;=5,"MEDIUM",I2724&gt;5,"LARGE")</f>
        <v>SMALL</v>
      </c>
      <c r="M2724" s="144" t="str">
        <f t="shared" si="303"/>
        <v>YES</v>
      </c>
      <c r="N2724" s="374">
        <v>4.82</v>
      </c>
      <c r="O2724" s="374">
        <f t="shared" si="304"/>
        <v>5</v>
      </c>
      <c r="P2724" s="158" t="str" cm="1">
        <f t="array" ref="P2724">_xlfn.SWITCH(ROUND(N2724,0),5,"Excellent",4,"Good",3,"ok","Bad")</f>
        <v>Excellent</v>
      </c>
      <c r="Q2724" s="144">
        <v>130</v>
      </c>
      <c r="R2724" s="385">
        <v>42891</v>
      </c>
      <c r="S2724" s="385">
        <v>44058</v>
      </c>
      <c r="T2724" s="144">
        <v>3211</v>
      </c>
      <c r="U2724" s="144" t="s">
        <v>60</v>
      </c>
      <c r="V2724" s="144">
        <v>329</v>
      </c>
      <c r="W2724" s="144" t="str">
        <f t="shared" si="307"/>
        <v>Active</v>
      </c>
      <c r="X2724" s="144">
        <v>3211</v>
      </c>
      <c r="Y2724" s="157" t="s">
        <v>64</v>
      </c>
      <c r="Z2724" s="386">
        <v>1</v>
      </c>
      <c r="AA2724" s="386">
        <v>0.53</v>
      </c>
      <c r="AB2724" s="387" t="s">
        <v>62</v>
      </c>
      <c r="AC2724" s="157"/>
    </row>
    <row r="2725" spans="9:29">
      <c r="I2725" s="342">
        <v>6</v>
      </c>
      <c r="J2725" s="144" t="str">
        <f t="shared" si="305"/>
        <v>LARGE</v>
      </c>
      <c r="K2725" s="144" t="str">
        <f t="shared" si="306"/>
        <v>LARGE</v>
      </c>
      <c r="L2725" s="144" t="str" cm="1">
        <f t="array" ref="L2725">_xlfn.IFS(I2725&lt;=2,"SMALL",I2725&lt;=5,"MEDIUM",I2725&gt;5,"LARGE")</f>
        <v>LARGE</v>
      </c>
      <c r="M2725" s="144" t="str">
        <f t="shared" si="303"/>
        <v>NO</v>
      </c>
      <c r="N2725" s="374">
        <v>5</v>
      </c>
      <c r="O2725" s="374">
        <f t="shared" si="304"/>
        <v>5</v>
      </c>
      <c r="P2725" s="158" t="str" cm="1">
        <f t="array" ref="P2725">_xlfn.SWITCH(ROUND(N2725,0),5,"Excellent",4,"Good",3,"ok","Bad")</f>
        <v>Excellent</v>
      </c>
      <c r="Q2725" s="144">
        <v>3</v>
      </c>
      <c r="R2725" s="385">
        <v>43335</v>
      </c>
      <c r="S2725" s="385">
        <v>43778</v>
      </c>
      <c r="T2725" s="144">
        <v>1086</v>
      </c>
      <c r="U2725" s="144" t="s">
        <v>69</v>
      </c>
      <c r="V2725" s="144">
        <v>365</v>
      </c>
      <c r="W2725" s="144" t="str">
        <f t="shared" si="307"/>
        <v>Active</v>
      </c>
      <c r="X2725" s="144">
        <v>1086</v>
      </c>
      <c r="Y2725" s="157" t="s">
        <v>70</v>
      </c>
      <c r="Z2725" s="386">
        <v>1</v>
      </c>
      <c r="AA2725" s="386">
        <v>0.5</v>
      </c>
      <c r="AB2725" s="387" t="s">
        <v>65</v>
      </c>
      <c r="AC2725" s="157"/>
    </row>
    <row r="2726" spans="9:29">
      <c r="I2726" s="342">
        <v>2</v>
      </c>
      <c r="J2726" s="144" t="str">
        <f t="shared" si="305"/>
        <v>SMALL</v>
      </c>
      <c r="K2726" s="144" t="str">
        <f t="shared" si="306"/>
        <v>SMALL</v>
      </c>
      <c r="L2726" s="144" t="str" cm="1">
        <f t="array" ref="L2726">_xlfn.IFS(I2726&lt;=2,"SMALL",I2726&lt;=5,"MEDIUM",I2726&gt;5,"LARGE")</f>
        <v>SMALL</v>
      </c>
      <c r="M2726" s="144" t="str">
        <f t="shared" si="303"/>
        <v>NO</v>
      </c>
      <c r="N2726" s="374">
        <v>5</v>
      </c>
      <c r="O2726" s="374">
        <f t="shared" si="304"/>
        <v>5</v>
      </c>
      <c r="P2726" s="158" t="str" cm="1">
        <f t="array" ref="P2726">_xlfn.SWITCH(ROUND(N2726,0),5,"Excellent",4,"Good",3,"ok","Bad")</f>
        <v>Excellent</v>
      </c>
      <c r="Q2726" s="144">
        <v>16</v>
      </c>
      <c r="R2726" s="385">
        <v>42981</v>
      </c>
      <c r="S2726" s="385">
        <v>43212</v>
      </c>
      <c r="T2726" s="144">
        <v>994</v>
      </c>
      <c r="U2726" s="144" t="s">
        <v>69</v>
      </c>
      <c r="V2726" s="144">
        <v>132</v>
      </c>
      <c r="W2726" s="144" t="str">
        <f t="shared" si="307"/>
        <v>Active</v>
      </c>
      <c r="X2726" s="144">
        <v>994</v>
      </c>
      <c r="Y2726" s="157" t="s">
        <v>64</v>
      </c>
      <c r="Z2726" s="386">
        <v>0.86</v>
      </c>
      <c r="AA2726" s="386">
        <v>0.33</v>
      </c>
      <c r="AB2726" s="387" t="s">
        <v>65</v>
      </c>
      <c r="AC2726" s="157"/>
    </row>
    <row r="2727" spans="9:29">
      <c r="I2727" s="342">
        <v>3</v>
      </c>
      <c r="J2727" s="144" t="str">
        <f t="shared" si="305"/>
        <v>LARGE</v>
      </c>
      <c r="K2727" s="144" t="str">
        <f t="shared" si="306"/>
        <v>MEDIUM</v>
      </c>
      <c r="L2727" s="144" t="str" cm="1">
        <f t="array" ref="L2727">_xlfn.IFS(I2727&lt;=2,"SMALL",I2727&lt;=5,"MEDIUM",I2727&gt;5,"LARGE")</f>
        <v>MEDIUM</v>
      </c>
      <c r="M2727" s="144" t="str">
        <f t="shared" si="303"/>
        <v>YES</v>
      </c>
      <c r="N2727" s="374">
        <v>4.88</v>
      </c>
      <c r="O2727" s="374">
        <f t="shared" si="304"/>
        <v>5</v>
      </c>
      <c r="P2727" s="158" t="str" cm="1">
        <f t="array" ref="P2727">_xlfn.SWITCH(ROUND(N2727,0),5,"Excellent",4,"Good",3,"ok","Bad")</f>
        <v>Excellent</v>
      </c>
      <c r="Q2727" s="144">
        <v>110</v>
      </c>
      <c r="R2727" s="385">
        <v>42878</v>
      </c>
      <c r="S2727" s="385">
        <v>44036</v>
      </c>
      <c r="T2727" s="144">
        <v>3232</v>
      </c>
      <c r="U2727" s="144" t="s">
        <v>69</v>
      </c>
      <c r="V2727" s="144">
        <v>74</v>
      </c>
      <c r="W2727" s="144" t="str">
        <f t="shared" si="307"/>
        <v>Active</v>
      </c>
      <c r="X2727" s="144">
        <v>3232</v>
      </c>
      <c r="Y2727" s="157" t="s">
        <v>64</v>
      </c>
      <c r="Z2727" s="386">
        <v>1</v>
      </c>
      <c r="AA2727" s="386">
        <v>1</v>
      </c>
      <c r="AB2727" s="387" t="s">
        <v>62</v>
      </c>
      <c r="AC2727" s="157"/>
    </row>
    <row r="2728" spans="9:29">
      <c r="I2728" s="342">
        <v>2</v>
      </c>
      <c r="J2728" s="144" t="str">
        <f t="shared" si="305"/>
        <v>SMALL</v>
      </c>
      <c r="K2728" s="144" t="str">
        <f t="shared" si="306"/>
        <v>SMALL</v>
      </c>
      <c r="L2728" s="144" t="str" cm="1">
        <f t="array" ref="L2728">_xlfn.IFS(I2728&lt;=2,"SMALL",I2728&lt;=5,"MEDIUM",I2728&gt;5,"LARGE")</f>
        <v>SMALL</v>
      </c>
      <c r="M2728" s="144" t="str">
        <f t="shared" si="303"/>
        <v>NO</v>
      </c>
      <c r="N2728" s="374">
        <v>5</v>
      </c>
      <c r="O2728" s="374">
        <f t="shared" si="304"/>
        <v>5</v>
      </c>
      <c r="P2728" s="158" t="str" cm="1">
        <f t="array" ref="P2728">_xlfn.SWITCH(ROUND(N2728,0),5,"Excellent",4,"Good",3,"ok","Bad")</f>
        <v>Excellent</v>
      </c>
      <c r="Q2728" s="144">
        <v>18</v>
      </c>
      <c r="R2728" s="385">
        <v>43003</v>
      </c>
      <c r="S2728" s="385">
        <v>43893</v>
      </c>
      <c r="T2728" s="144">
        <v>537</v>
      </c>
      <c r="U2728" s="144" t="s">
        <v>60</v>
      </c>
      <c r="V2728" s="144">
        <v>183</v>
      </c>
      <c r="W2728" s="144" t="str">
        <f t="shared" si="307"/>
        <v>Active</v>
      </c>
      <c r="X2728" s="144">
        <v>537</v>
      </c>
      <c r="Y2728" s="157" t="s">
        <v>70</v>
      </c>
      <c r="Z2728" s="386">
        <v>1</v>
      </c>
      <c r="AA2728" s="386">
        <v>0.96</v>
      </c>
      <c r="AB2728" s="387" t="s">
        <v>65</v>
      </c>
      <c r="AC2728" s="157"/>
    </row>
    <row r="2729" spans="9:29">
      <c r="I2729" s="342">
        <v>3</v>
      </c>
      <c r="J2729" s="144" t="str">
        <f t="shared" si="305"/>
        <v>LARGE</v>
      </c>
      <c r="K2729" s="144" t="str">
        <f t="shared" si="306"/>
        <v>MEDIUM</v>
      </c>
      <c r="L2729" s="144" t="str" cm="1">
        <f t="array" ref="L2729">_xlfn.IFS(I2729&lt;=2,"SMALL",I2729&lt;=5,"MEDIUM",I2729&gt;5,"LARGE")</f>
        <v>MEDIUM</v>
      </c>
      <c r="M2729" s="144" t="str">
        <f t="shared" si="303"/>
        <v>NO</v>
      </c>
      <c r="N2729" s="374">
        <v>4.82</v>
      </c>
      <c r="O2729" s="374">
        <f t="shared" si="304"/>
        <v>5</v>
      </c>
      <c r="P2729" s="158" t="str" cm="1">
        <f t="array" ref="P2729">_xlfn.SWITCH(ROUND(N2729,0),5,"Excellent",4,"Good",3,"ok","Bad")</f>
        <v>Excellent</v>
      </c>
      <c r="Q2729" s="144">
        <v>11</v>
      </c>
      <c r="R2729" s="385">
        <v>42919</v>
      </c>
      <c r="S2729" s="385">
        <v>43897</v>
      </c>
      <c r="T2729" s="144">
        <v>1515</v>
      </c>
      <c r="U2729" s="144" t="s">
        <v>69</v>
      </c>
      <c r="V2729" s="144">
        <v>15</v>
      </c>
      <c r="W2729" s="144" t="str">
        <f t="shared" si="307"/>
        <v>Active</v>
      </c>
      <c r="X2729" s="144">
        <v>1515</v>
      </c>
      <c r="Y2729" s="157" t="s">
        <v>70</v>
      </c>
      <c r="Z2729" s="386">
        <v>1</v>
      </c>
      <c r="AA2729" s="386">
        <v>1</v>
      </c>
      <c r="AB2729" s="387" t="s">
        <v>62</v>
      </c>
      <c r="AC2729" s="157"/>
    </row>
    <row r="2730" spans="9:29">
      <c r="I2730" s="342">
        <v>2</v>
      </c>
      <c r="J2730" s="144" t="str">
        <f t="shared" si="305"/>
        <v>SMALL</v>
      </c>
      <c r="K2730" s="144" t="str">
        <f t="shared" si="306"/>
        <v>SMALL</v>
      </c>
      <c r="L2730" s="144" t="str" cm="1">
        <f t="array" ref="L2730">_xlfn.IFS(I2730&lt;=2,"SMALL",I2730&lt;=5,"MEDIUM",I2730&gt;5,"LARGE")</f>
        <v>SMALL</v>
      </c>
      <c r="M2730" s="144" t="str">
        <f t="shared" si="303"/>
        <v>YES</v>
      </c>
      <c r="N2730" s="374">
        <v>4.88</v>
      </c>
      <c r="O2730" s="374">
        <f t="shared" si="304"/>
        <v>5</v>
      </c>
      <c r="P2730" s="158" t="str" cm="1">
        <f t="array" ref="P2730">_xlfn.SWITCH(ROUND(N2730,0),5,"Excellent",4,"Good",3,"ok","Bad")</f>
        <v>Excellent</v>
      </c>
      <c r="Q2730" s="144">
        <v>156</v>
      </c>
      <c r="R2730" s="385">
        <v>42897</v>
      </c>
      <c r="S2730" s="385">
        <v>43892</v>
      </c>
      <c r="T2730" s="144">
        <v>3251</v>
      </c>
      <c r="U2730" s="144" t="s">
        <v>60</v>
      </c>
      <c r="V2730" s="144">
        <v>179</v>
      </c>
      <c r="W2730" s="144" t="str">
        <f t="shared" si="307"/>
        <v>Active</v>
      </c>
      <c r="X2730" s="144">
        <v>3251</v>
      </c>
      <c r="Y2730" s="157" t="s">
        <v>64</v>
      </c>
      <c r="Z2730" s="386">
        <v>0.5</v>
      </c>
      <c r="AA2730" s="386">
        <v>1</v>
      </c>
      <c r="AB2730" s="387" t="s">
        <v>65</v>
      </c>
      <c r="AC2730" s="157"/>
    </row>
    <row r="2731" spans="9:29">
      <c r="I2731" s="342">
        <v>2</v>
      </c>
      <c r="J2731" s="144" t="str">
        <f t="shared" si="305"/>
        <v>SMALL</v>
      </c>
      <c r="K2731" s="144" t="str">
        <f t="shared" si="306"/>
        <v>SMALL</v>
      </c>
      <c r="L2731" s="144" t="str" cm="1">
        <f t="array" ref="L2731">_xlfn.IFS(I2731&lt;=2,"SMALL",I2731&lt;=5,"MEDIUM",I2731&gt;5,"LARGE")</f>
        <v>SMALL</v>
      </c>
      <c r="M2731" s="144" t="str">
        <f t="shared" si="303"/>
        <v>NO</v>
      </c>
      <c r="N2731" s="374">
        <v>4.9000000000000004</v>
      </c>
      <c r="O2731" s="374">
        <f t="shared" si="304"/>
        <v>5</v>
      </c>
      <c r="P2731" s="158" t="str" cm="1">
        <f t="array" ref="P2731">_xlfn.SWITCH(ROUND(N2731,0),5,"Excellent",4,"Good",3,"ok","Bad")</f>
        <v>Excellent</v>
      </c>
      <c r="Q2731" s="144">
        <v>39</v>
      </c>
      <c r="R2731" s="385">
        <v>42941</v>
      </c>
      <c r="S2731" s="385">
        <v>43880</v>
      </c>
      <c r="T2731" s="144">
        <v>909</v>
      </c>
      <c r="U2731" s="144" t="s">
        <v>69</v>
      </c>
      <c r="V2731" s="144">
        <v>74</v>
      </c>
      <c r="W2731" s="144" t="str">
        <f t="shared" si="307"/>
        <v>Active</v>
      </c>
      <c r="X2731" s="144">
        <v>909</v>
      </c>
      <c r="Y2731" s="157" t="s">
        <v>70</v>
      </c>
      <c r="Z2731" s="386">
        <v>1</v>
      </c>
      <c r="AA2731" s="386">
        <v>1</v>
      </c>
      <c r="AB2731" s="387" t="s">
        <v>62</v>
      </c>
      <c r="AC2731" s="157"/>
    </row>
    <row r="2732" spans="9:29">
      <c r="I2732" s="342">
        <v>2</v>
      </c>
      <c r="J2732" s="144" t="str">
        <f t="shared" si="305"/>
        <v>SMALL</v>
      </c>
      <c r="K2732" s="144" t="str">
        <f t="shared" si="306"/>
        <v>SMALL</v>
      </c>
      <c r="L2732" s="144" t="str" cm="1">
        <f t="array" ref="L2732">_xlfn.IFS(I2732&lt;=2,"SMALL",I2732&lt;=5,"MEDIUM",I2732&gt;5,"LARGE")</f>
        <v>SMALL</v>
      </c>
      <c r="M2732" s="144" t="str">
        <f t="shared" si="303"/>
        <v>NO</v>
      </c>
      <c r="N2732" s="374">
        <v>5</v>
      </c>
      <c r="O2732" s="374">
        <f t="shared" si="304"/>
        <v>5</v>
      </c>
      <c r="P2732" s="158" t="str" cm="1">
        <f t="array" ref="P2732">_xlfn.SWITCH(ROUND(N2732,0),5,"Excellent",4,"Good",3,"ok","Bad")</f>
        <v>Excellent</v>
      </c>
      <c r="Q2732" s="144">
        <v>13</v>
      </c>
      <c r="R2732" s="385">
        <v>43650</v>
      </c>
      <c r="S2732" s="385">
        <v>44051</v>
      </c>
      <c r="T2732" s="144">
        <v>2849</v>
      </c>
      <c r="U2732" s="144" t="s">
        <v>60</v>
      </c>
      <c r="V2732" s="144">
        <v>157</v>
      </c>
      <c r="W2732" s="144" t="str">
        <f t="shared" si="307"/>
        <v>Active</v>
      </c>
      <c r="X2732" s="144">
        <v>2849</v>
      </c>
      <c r="Y2732" s="157" t="s">
        <v>70</v>
      </c>
      <c r="Z2732" s="386">
        <v>1</v>
      </c>
      <c r="AA2732" s="386">
        <v>1</v>
      </c>
      <c r="AB2732" s="387" t="s">
        <v>65</v>
      </c>
      <c r="AC2732" s="157"/>
    </row>
    <row r="2733" spans="9:29">
      <c r="I2733" s="342">
        <v>2</v>
      </c>
      <c r="J2733" s="144" t="str">
        <f t="shared" si="305"/>
        <v>SMALL</v>
      </c>
      <c r="K2733" s="144" t="str">
        <f t="shared" si="306"/>
        <v>SMALL</v>
      </c>
      <c r="L2733" s="144" t="str" cm="1">
        <f t="array" ref="L2733">_xlfn.IFS(I2733&lt;=2,"SMALL",I2733&lt;=5,"MEDIUM",I2733&gt;5,"LARGE")</f>
        <v>SMALL</v>
      </c>
      <c r="M2733" s="144" t="str">
        <f t="shared" si="303"/>
        <v>NO</v>
      </c>
      <c r="N2733" s="374">
        <v>4.67</v>
      </c>
      <c r="O2733" s="374">
        <f t="shared" si="304"/>
        <v>5</v>
      </c>
      <c r="P2733" s="158" t="str" cm="1">
        <f t="array" ref="P2733">_xlfn.SWITCH(ROUND(N2733,0),5,"Excellent",4,"Good",3,"ok","Bad")</f>
        <v>Excellent</v>
      </c>
      <c r="Q2733" s="144">
        <v>6</v>
      </c>
      <c r="R2733" s="385">
        <v>42991</v>
      </c>
      <c r="S2733" s="385">
        <v>43604</v>
      </c>
      <c r="T2733" s="144">
        <v>1427</v>
      </c>
      <c r="U2733" s="144" t="s">
        <v>60</v>
      </c>
      <c r="V2733" s="144">
        <v>350</v>
      </c>
      <c r="W2733" s="144" t="str">
        <f t="shared" si="307"/>
        <v>Active</v>
      </c>
      <c r="X2733" s="144">
        <v>1427</v>
      </c>
      <c r="Y2733" s="157" t="s">
        <v>61</v>
      </c>
      <c r="Z2733" s="386">
        <v>1</v>
      </c>
      <c r="AA2733" s="386">
        <v>1</v>
      </c>
      <c r="AB2733" s="387" t="s">
        <v>65</v>
      </c>
      <c r="AC2733" s="157"/>
    </row>
    <row r="2734" spans="9:29">
      <c r="I2734" s="342">
        <v>4</v>
      </c>
      <c r="J2734" s="144" t="str">
        <f t="shared" si="305"/>
        <v>LARGE</v>
      </c>
      <c r="K2734" s="144" t="str">
        <f t="shared" si="306"/>
        <v>MEDIUM</v>
      </c>
      <c r="L2734" s="144" t="str" cm="1">
        <f t="array" ref="L2734">_xlfn.IFS(I2734&lt;=2,"SMALL",I2734&lt;=5,"MEDIUM",I2734&gt;5,"LARGE")</f>
        <v>MEDIUM</v>
      </c>
      <c r="M2734" s="144" t="str">
        <f t="shared" si="303"/>
        <v>NO</v>
      </c>
      <c r="N2734" s="374">
        <v>4.97</v>
      </c>
      <c r="O2734" s="374">
        <f t="shared" si="304"/>
        <v>5</v>
      </c>
      <c r="P2734" s="158" t="str" cm="1">
        <f t="array" ref="P2734">_xlfn.SWITCH(ROUND(N2734,0),5,"Excellent",4,"Good",3,"ok","Bad")</f>
        <v>Excellent</v>
      </c>
      <c r="Q2734" s="144">
        <v>37</v>
      </c>
      <c r="R2734" s="385">
        <v>42921</v>
      </c>
      <c r="S2734" s="385">
        <v>44044</v>
      </c>
      <c r="T2734" s="144">
        <v>2334</v>
      </c>
      <c r="U2734" s="144" t="s">
        <v>69</v>
      </c>
      <c r="V2734" s="144">
        <v>4</v>
      </c>
      <c r="W2734" s="144" t="str">
        <f t="shared" si="307"/>
        <v>Active</v>
      </c>
      <c r="X2734" s="144">
        <v>2334</v>
      </c>
      <c r="Y2734" s="157" t="s">
        <v>64</v>
      </c>
      <c r="Z2734" s="386">
        <v>1</v>
      </c>
      <c r="AA2734" s="386">
        <v>0.96</v>
      </c>
      <c r="AB2734" s="387" t="s">
        <v>62</v>
      </c>
      <c r="AC2734" s="157"/>
    </row>
    <row r="2735" spans="9:29">
      <c r="I2735" s="342">
        <v>2</v>
      </c>
      <c r="J2735" s="144" t="str">
        <f t="shared" si="305"/>
        <v>SMALL</v>
      </c>
      <c r="K2735" s="144" t="str">
        <f t="shared" si="306"/>
        <v>SMALL</v>
      </c>
      <c r="L2735" s="144" t="str" cm="1">
        <f t="array" ref="L2735">_xlfn.IFS(I2735&lt;=2,"SMALL",I2735&lt;=5,"MEDIUM",I2735&gt;5,"LARGE")</f>
        <v>SMALL</v>
      </c>
      <c r="M2735" s="144" t="str">
        <f t="shared" si="303"/>
        <v>NO</v>
      </c>
      <c r="N2735" s="374">
        <v>4.51</v>
      </c>
      <c r="O2735" s="374">
        <f t="shared" si="304"/>
        <v>5</v>
      </c>
      <c r="P2735" s="158" t="str" cm="1">
        <f t="array" ref="P2735">_xlfn.SWITCH(ROUND(N2735,0),5,"Excellent",4,"Good",3,"ok","Bad")</f>
        <v>Excellent</v>
      </c>
      <c r="Q2735" s="144">
        <v>63</v>
      </c>
      <c r="R2735" s="385">
        <v>42911</v>
      </c>
      <c r="S2735" s="385">
        <v>43901</v>
      </c>
      <c r="T2735" s="144">
        <v>3253</v>
      </c>
      <c r="U2735" s="144" t="s">
        <v>60</v>
      </c>
      <c r="V2735" s="144">
        <v>247</v>
      </c>
      <c r="W2735" s="144" t="str">
        <f t="shared" si="307"/>
        <v>Active</v>
      </c>
      <c r="X2735" s="144">
        <v>3253</v>
      </c>
      <c r="Y2735" s="157" t="s">
        <v>70</v>
      </c>
      <c r="Z2735" s="386">
        <v>1</v>
      </c>
      <c r="AA2735" s="386">
        <v>1</v>
      </c>
      <c r="AB2735" s="387" t="s">
        <v>65</v>
      </c>
      <c r="AC2735" s="157"/>
    </row>
    <row r="2736" spans="9:29">
      <c r="I2736" s="342">
        <v>2</v>
      </c>
      <c r="J2736" s="144" t="str">
        <f t="shared" si="305"/>
        <v>SMALL</v>
      </c>
      <c r="K2736" s="144" t="str">
        <f t="shared" si="306"/>
        <v>SMALL</v>
      </c>
      <c r="L2736" s="144" t="str" cm="1">
        <f t="array" ref="L2736">_xlfn.IFS(I2736&lt;=2,"SMALL",I2736&lt;=5,"MEDIUM",I2736&gt;5,"LARGE")</f>
        <v>SMALL</v>
      </c>
      <c r="M2736" s="144" t="str">
        <f t="shared" si="303"/>
        <v>NO</v>
      </c>
      <c r="N2736" s="374">
        <v>4.9000000000000004</v>
      </c>
      <c r="O2736" s="374">
        <f t="shared" si="304"/>
        <v>5</v>
      </c>
      <c r="P2736" s="158" t="str" cm="1">
        <f t="array" ref="P2736">_xlfn.SWITCH(ROUND(N2736,0),5,"Excellent",4,"Good",3,"ok","Bad")</f>
        <v>Excellent</v>
      </c>
      <c r="Q2736" s="144">
        <v>10</v>
      </c>
      <c r="R2736" s="385">
        <v>42881</v>
      </c>
      <c r="S2736" s="385">
        <v>43576</v>
      </c>
      <c r="T2736" s="144">
        <v>942</v>
      </c>
      <c r="U2736" s="144" t="s">
        <v>60</v>
      </c>
      <c r="V2736" s="144">
        <v>179</v>
      </c>
      <c r="W2736" s="144" t="str">
        <f t="shared" si="307"/>
        <v>Active</v>
      </c>
      <c r="X2736" s="144">
        <v>942</v>
      </c>
      <c r="Y2736" s="157" t="s">
        <v>70</v>
      </c>
      <c r="Z2736" s="386">
        <v>1</v>
      </c>
      <c r="AA2736" s="386">
        <v>0.98</v>
      </c>
      <c r="AB2736" s="387" t="s">
        <v>62</v>
      </c>
      <c r="AC2736" s="157"/>
    </row>
    <row r="2737" spans="9:29">
      <c r="I2737" s="342">
        <v>1</v>
      </c>
      <c r="J2737" s="144" t="str">
        <f t="shared" si="305"/>
        <v>SMALL</v>
      </c>
      <c r="K2737" s="144" t="str">
        <f t="shared" si="306"/>
        <v>SMALL</v>
      </c>
      <c r="L2737" s="144" t="str" cm="1">
        <f t="array" ref="L2737">_xlfn.IFS(I2737&lt;=2,"SMALL",I2737&lt;=5,"MEDIUM",I2737&gt;5,"LARGE")</f>
        <v>SMALL</v>
      </c>
      <c r="M2737" s="144" t="str">
        <f t="shared" si="303"/>
        <v>NO</v>
      </c>
      <c r="N2737" s="374">
        <v>4.4800000000000004</v>
      </c>
      <c r="O2737" s="374">
        <f t="shared" si="304"/>
        <v>4</v>
      </c>
      <c r="P2737" s="158" t="str" cm="1">
        <f t="array" ref="P2737">_xlfn.SWITCH(ROUND(N2737,0),5,"Excellent",4,"Good",3,"ok","Bad")</f>
        <v>Good</v>
      </c>
      <c r="Q2737" s="144">
        <v>143</v>
      </c>
      <c r="R2737" s="385">
        <v>42908</v>
      </c>
      <c r="S2737" s="385">
        <v>43919</v>
      </c>
      <c r="T2737" s="144">
        <v>2571</v>
      </c>
      <c r="U2737" s="144" t="s">
        <v>73</v>
      </c>
      <c r="V2737" s="144">
        <v>0</v>
      </c>
      <c r="W2737" s="144" t="str">
        <f t="shared" si="307"/>
        <v>Inactive</v>
      </c>
      <c r="X2737" s="144">
        <v>2571</v>
      </c>
      <c r="Y2737" s="157" t="s">
        <v>64</v>
      </c>
      <c r="Z2737" s="386">
        <v>0.8</v>
      </c>
      <c r="AA2737" s="386">
        <v>0.96</v>
      </c>
      <c r="AB2737" s="387" t="s">
        <v>65</v>
      </c>
      <c r="AC2737" s="157"/>
    </row>
    <row r="2738" spans="9:29">
      <c r="I2738" s="342">
        <v>4</v>
      </c>
      <c r="J2738" s="144" t="str">
        <f t="shared" si="305"/>
        <v>LARGE</v>
      </c>
      <c r="K2738" s="144" t="str">
        <f t="shared" si="306"/>
        <v>MEDIUM</v>
      </c>
      <c r="L2738" s="144" t="str" cm="1">
        <f t="array" ref="L2738">_xlfn.IFS(I2738&lt;=2,"SMALL",I2738&lt;=5,"MEDIUM",I2738&gt;5,"LARGE")</f>
        <v>MEDIUM</v>
      </c>
      <c r="M2738" s="144" t="str">
        <f t="shared" si="303"/>
        <v>NO</v>
      </c>
      <c r="N2738" s="374">
        <v>4.6399999999999997</v>
      </c>
      <c r="O2738" s="374">
        <f t="shared" si="304"/>
        <v>5</v>
      </c>
      <c r="P2738" s="158" t="str" cm="1">
        <f t="array" ref="P2738">_xlfn.SWITCH(ROUND(N2738,0),5,"Excellent",4,"Good",3,"ok","Bad")</f>
        <v>Excellent</v>
      </c>
      <c r="Q2738" s="144">
        <v>122</v>
      </c>
      <c r="R2738" s="385">
        <v>42897</v>
      </c>
      <c r="S2738" s="385">
        <v>43906</v>
      </c>
      <c r="T2738" s="144">
        <v>3254</v>
      </c>
      <c r="U2738" s="144" t="s">
        <v>69</v>
      </c>
      <c r="V2738" s="144">
        <v>103</v>
      </c>
      <c r="W2738" s="144" t="str">
        <f t="shared" si="307"/>
        <v>Active</v>
      </c>
      <c r="X2738" s="144">
        <v>3254</v>
      </c>
      <c r="Y2738" s="157" t="s">
        <v>70</v>
      </c>
      <c r="Z2738" s="386">
        <v>1</v>
      </c>
      <c r="AA2738" s="386">
        <v>1</v>
      </c>
      <c r="AB2738" s="387" t="s">
        <v>62</v>
      </c>
      <c r="AC2738" s="157"/>
    </row>
    <row r="2739" spans="9:29">
      <c r="I2739" s="342">
        <v>3</v>
      </c>
      <c r="J2739" s="144" t="str">
        <f t="shared" si="305"/>
        <v>LARGE</v>
      </c>
      <c r="K2739" s="144" t="str">
        <f t="shared" si="306"/>
        <v>MEDIUM</v>
      </c>
      <c r="L2739" s="144" t="str" cm="1">
        <f t="array" ref="L2739">_xlfn.IFS(I2739&lt;=2,"SMALL",I2739&lt;=5,"MEDIUM",I2739&gt;5,"LARGE")</f>
        <v>MEDIUM</v>
      </c>
      <c r="M2739" s="144" t="str">
        <f t="shared" si="303"/>
        <v>NO</v>
      </c>
      <c r="N2739" s="374">
        <v>4.55</v>
      </c>
      <c r="O2739" s="374">
        <f t="shared" si="304"/>
        <v>5</v>
      </c>
      <c r="P2739" s="158" t="str" cm="1">
        <f t="array" ref="P2739">_xlfn.SWITCH(ROUND(N2739,0),5,"Excellent",4,"Good",3,"ok","Bad")</f>
        <v>Excellent</v>
      </c>
      <c r="Q2739" s="144">
        <v>64</v>
      </c>
      <c r="R2739" s="385">
        <v>42917</v>
      </c>
      <c r="S2739" s="385">
        <v>43745</v>
      </c>
      <c r="T2739" s="144">
        <v>3247</v>
      </c>
      <c r="U2739" s="144" t="s">
        <v>60</v>
      </c>
      <c r="V2739" s="144">
        <v>2</v>
      </c>
      <c r="W2739" s="144" t="str">
        <f t="shared" si="307"/>
        <v>Active</v>
      </c>
      <c r="X2739" s="144">
        <v>3247</v>
      </c>
      <c r="Y2739" s="157" t="s">
        <v>61</v>
      </c>
      <c r="Z2739" s="386">
        <v>1</v>
      </c>
      <c r="AA2739" s="386">
        <v>1</v>
      </c>
      <c r="AB2739" s="387" t="s">
        <v>65</v>
      </c>
      <c r="AC2739" s="157"/>
    </row>
    <row r="2740" spans="9:29">
      <c r="I2740" s="342">
        <v>2</v>
      </c>
      <c r="J2740" s="144" t="str">
        <f t="shared" si="305"/>
        <v>SMALL</v>
      </c>
      <c r="K2740" s="144" t="str">
        <f t="shared" si="306"/>
        <v>SMALL</v>
      </c>
      <c r="L2740" s="144" t="str" cm="1">
        <f t="array" ref="L2740">_xlfn.IFS(I2740&lt;=2,"SMALL",I2740&lt;=5,"MEDIUM",I2740&gt;5,"LARGE")</f>
        <v>SMALL</v>
      </c>
      <c r="M2740" s="144" t="str">
        <f t="shared" si="303"/>
        <v>NO</v>
      </c>
      <c r="N2740" s="374">
        <v>4.8</v>
      </c>
      <c r="O2740" s="374">
        <f t="shared" si="304"/>
        <v>5</v>
      </c>
      <c r="P2740" s="158" t="str" cm="1">
        <f t="array" ref="P2740">_xlfn.SWITCH(ROUND(N2740,0),5,"Excellent",4,"Good",3,"ok","Bad")</f>
        <v>Excellent</v>
      </c>
      <c r="Q2740" s="144">
        <v>10</v>
      </c>
      <c r="R2740" s="385">
        <v>42901</v>
      </c>
      <c r="S2740" s="385">
        <v>43846</v>
      </c>
      <c r="T2740" s="144">
        <v>1690</v>
      </c>
      <c r="U2740" s="144" t="s">
        <v>69</v>
      </c>
      <c r="V2740" s="144">
        <v>0</v>
      </c>
      <c r="W2740" s="144" t="str">
        <f t="shared" si="307"/>
        <v>Inactive</v>
      </c>
      <c r="X2740" s="144">
        <v>1690</v>
      </c>
      <c r="Y2740" s="157" t="s">
        <v>70</v>
      </c>
      <c r="Z2740" s="386">
        <v>0.81</v>
      </c>
      <c r="AA2740" s="386">
        <v>1</v>
      </c>
      <c r="AB2740" s="387" t="s">
        <v>65</v>
      </c>
      <c r="AC2740" s="157"/>
    </row>
    <row r="2741" spans="9:29">
      <c r="I2741" s="342">
        <v>3</v>
      </c>
      <c r="J2741" s="144" t="str">
        <f t="shared" si="305"/>
        <v>LARGE</v>
      </c>
      <c r="K2741" s="144" t="str">
        <f t="shared" si="306"/>
        <v>MEDIUM</v>
      </c>
      <c r="L2741" s="144" t="str" cm="1">
        <f t="array" ref="L2741">_xlfn.IFS(I2741&lt;=2,"SMALL",I2741&lt;=5,"MEDIUM",I2741&gt;5,"LARGE")</f>
        <v>MEDIUM</v>
      </c>
      <c r="M2741" s="144" t="str">
        <f t="shared" si="303"/>
        <v>NO</v>
      </c>
      <c r="N2741" s="374">
        <v>4.9000000000000004</v>
      </c>
      <c r="O2741" s="374">
        <f t="shared" si="304"/>
        <v>5</v>
      </c>
      <c r="P2741" s="158" t="str" cm="1">
        <f t="array" ref="P2741">_xlfn.SWITCH(ROUND(N2741,0),5,"Excellent",4,"Good",3,"ok","Bad")</f>
        <v>Excellent</v>
      </c>
      <c r="Q2741" s="144">
        <v>81</v>
      </c>
      <c r="R2741" s="385">
        <v>42898</v>
      </c>
      <c r="S2741" s="385">
        <v>43844</v>
      </c>
      <c r="T2741" s="144">
        <v>2990</v>
      </c>
      <c r="U2741" s="144" t="s">
        <v>60</v>
      </c>
      <c r="V2741" s="144">
        <v>15</v>
      </c>
      <c r="W2741" s="144" t="str">
        <f t="shared" si="307"/>
        <v>Active</v>
      </c>
      <c r="X2741" s="144">
        <v>2990</v>
      </c>
      <c r="Y2741" s="157" t="s">
        <v>70</v>
      </c>
      <c r="Z2741" s="386">
        <v>1</v>
      </c>
      <c r="AA2741" s="386">
        <v>1</v>
      </c>
      <c r="AB2741" s="387" t="s">
        <v>62</v>
      </c>
      <c r="AC2741" s="157"/>
    </row>
    <row r="2742" spans="9:29">
      <c r="I2742" s="342">
        <v>4</v>
      </c>
      <c r="J2742" s="144" t="str">
        <f t="shared" si="305"/>
        <v>LARGE</v>
      </c>
      <c r="K2742" s="144" t="str">
        <f t="shared" si="306"/>
        <v>MEDIUM</v>
      </c>
      <c r="L2742" s="144" t="str" cm="1">
        <f t="array" ref="L2742">_xlfn.IFS(I2742&lt;=2,"SMALL",I2742&lt;=5,"MEDIUM",I2742&gt;5,"LARGE")</f>
        <v>MEDIUM</v>
      </c>
      <c r="M2742" s="144" t="str">
        <f t="shared" si="303"/>
        <v>NO</v>
      </c>
      <c r="N2742" s="374">
        <v>4.67</v>
      </c>
      <c r="O2742" s="374">
        <f t="shared" si="304"/>
        <v>5</v>
      </c>
      <c r="P2742" s="158" t="str" cm="1">
        <f t="array" ref="P2742">_xlfn.SWITCH(ROUND(N2742,0),5,"Excellent",4,"Good",3,"ok","Bad")</f>
        <v>Excellent</v>
      </c>
      <c r="Q2742" s="144">
        <v>3</v>
      </c>
      <c r="R2742" s="385">
        <v>42918</v>
      </c>
      <c r="S2742" s="385">
        <v>44017</v>
      </c>
      <c r="T2742" s="144">
        <v>244</v>
      </c>
      <c r="U2742" s="144" t="s">
        <v>69</v>
      </c>
      <c r="V2742" s="144">
        <v>0</v>
      </c>
      <c r="W2742" s="144" t="str">
        <f t="shared" si="307"/>
        <v>Inactive</v>
      </c>
      <c r="X2742" s="144">
        <v>244</v>
      </c>
      <c r="Y2742" s="157" t="s">
        <v>70</v>
      </c>
      <c r="Z2742" s="386">
        <v>1</v>
      </c>
      <c r="AA2742" s="386">
        <v>1</v>
      </c>
      <c r="AB2742" s="387" t="s">
        <v>65</v>
      </c>
      <c r="AC2742" s="157"/>
    </row>
    <row r="2743" spans="9:29">
      <c r="I2743" s="342">
        <v>4</v>
      </c>
      <c r="J2743" s="144" t="str">
        <f t="shared" si="305"/>
        <v>LARGE</v>
      </c>
      <c r="K2743" s="144" t="str">
        <f t="shared" si="306"/>
        <v>MEDIUM</v>
      </c>
      <c r="L2743" s="144" t="str" cm="1">
        <f t="array" ref="L2743">_xlfn.IFS(I2743&lt;=2,"SMALL",I2743&lt;=5,"MEDIUM",I2743&gt;5,"LARGE")</f>
        <v>MEDIUM</v>
      </c>
      <c r="M2743" s="144" t="str">
        <f t="shared" si="303"/>
        <v>NO</v>
      </c>
      <c r="N2743" s="374">
        <v>4.99</v>
      </c>
      <c r="O2743" s="374">
        <f t="shared" si="304"/>
        <v>5</v>
      </c>
      <c r="P2743" s="158" t="str" cm="1">
        <f t="array" ref="P2743">_xlfn.SWITCH(ROUND(N2743,0),5,"Excellent",4,"Good",3,"ok","Bad")</f>
        <v>Excellent</v>
      </c>
      <c r="Q2743" s="144">
        <v>90</v>
      </c>
      <c r="R2743" s="385">
        <v>42891</v>
      </c>
      <c r="S2743" s="385">
        <v>43908</v>
      </c>
      <c r="T2743" s="144">
        <v>2812</v>
      </c>
      <c r="U2743" s="144" t="s">
        <v>69</v>
      </c>
      <c r="V2743" s="144">
        <v>130</v>
      </c>
      <c r="W2743" s="144" t="str">
        <f t="shared" si="307"/>
        <v>Active</v>
      </c>
      <c r="X2743" s="144">
        <v>2812</v>
      </c>
      <c r="Y2743" s="157" t="s">
        <v>122</v>
      </c>
      <c r="Z2743" s="386">
        <v>0</v>
      </c>
      <c r="AA2743" s="386">
        <v>0.54</v>
      </c>
      <c r="AB2743" s="387" t="s">
        <v>65</v>
      </c>
      <c r="AC2743" s="157"/>
    </row>
    <row r="2744" spans="9:29">
      <c r="I2744" s="342">
        <v>2</v>
      </c>
      <c r="J2744" s="144" t="str">
        <f t="shared" si="305"/>
        <v>SMALL</v>
      </c>
      <c r="K2744" s="144" t="str">
        <f t="shared" si="306"/>
        <v>SMALL</v>
      </c>
      <c r="L2744" s="144" t="str" cm="1">
        <f t="array" ref="L2744">_xlfn.IFS(I2744&lt;=2,"SMALL",I2744&lt;=5,"MEDIUM",I2744&gt;5,"LARGE")</f>
        <v>SMALL</v>
      </c>
      <c r="M2744" s="144" t="str">
        <f t="shared" si="303"/>
        <v>NO</v>
      </c>
      <c r="N2744" s="374">
        <v>4.25</v>
      </c>
      <c r="O2744" s="374">
        <f t="shared" si="304"/>
        <v>4</v>
      </c>
      <c r="P2744" s="158" t="str" cm="1">
        <f t="array" ref="P2744">_xlfn.SWITCH(ROUND(N2744,0),5,"Excellent",4,"Good",3,"ok","Bad")</f>
        <v>Good</v>
      </c>
      <c r="Q2744" s="144">
        <v>8</v>
      </c>
      <c r="R2744" s="385">
        <v>43008</v>
      </c>
      <c r="S2744" s="385">
        <v>43334</v>
      </c>
      <c r="T2744" s="144">
        <v>1425</v>
      </c>
      <c r="U2744" s="144" t="s">
        <v>60</v>
      </c>
      <c r="V2744" s="144">
        <v>365</v>
      </c>
      <c r="W2744" s="144" t="str">
        <f t="shared" si="307"/>
        <v>Active</v>
      </c>
      <c r="X2744" s="144">
        <v>1425</v>
      </c>
      <c r="Y2744" s="157" t="s">
        <v>61</v>
      </c>
      <c r="Z2744" s="386">
        <v>1</v>
      </c>
      <c r="AA2744" s="386">
        <v>0.5</v>
      </c>
      <c r="AB2744" s="387" t="s">
        <v>65</v>
      </c>
      <c r="AC2744" s="157"/>
    </row>
    <row r="2745" spans="9:29">
      <c r="I2745" s="342">
        <v>2</v>
      </c>
      <c r="J2745" s="144" t="str">
        <f t="shared" si="305"/>
        <v>SMALL</v>
      </c>
      <c r="K2745" s="144" t="str">
        <f t="shared" si="306"/>
        <v>SMALL</v>
      </c>
      <c r="L2745" s="144" t="str" cm="1">
        <f t="array" ref="L2745">_xlfn.IFS(I2745&lt;=2,"SMALL",I2745&lt;=5,"MEDIUM",I2745&gt;5,"LARGE")</f>
        <v>SMALL</v>
      </c>
      <c r="M2745" s="144" t="str">
        <f t="shared" si="303"/>
        <v>YES</v>
      </c>
      <c r="N2745" s="374">
        <v>4.9800000000000004</v>
      </c>
      <c r="O2745" s="374">
        <f t="shared" si="304"/>
        <v>5</v>
      </c>
      <c r="P2745" s="158" t="str" cm="1">
        <f t="array" ref="P2745">_xlfn.SWITCH(ROUND(N2745,0),5,"Excellent",4,"Good",3,"ok","Bad")</f>
        <v>Excellent</v>
      </c>
      <c r="Q2745" s="144">
        <v>189</v>
      </c>
      <c r="R2745" s="385">
        <v>42939</v>
      </c>
      <c r="S2745" s="385">
        <v>43982</v>
      </c>
      <c r="T2745" s="144">
        <v>2337</v>
      </c>
      <c r="U2745" s="144" t="s">
        <v>69</v>
      </c>
      <c r="V2745" s="144">
        <v>70</v>
      </c>
      <c r="W2745" s="144" t="str">
        <f t="shared" si="307"/>
        <v>Active</v>
      </c>
      <c r="X2745" s="144">
        <v>2337</v>
      </c>
      <c r="Y2745" s="157" t="s">
        <v>70</v>
      </c>
      <c r="Z2745" s="386">
        <v>1</v>
      </c>
      <c r="AA2745" s="386">
        <v>1</v>
      </c>
      <c r="AB2745" s="387" t="s">
        <v>62</v>
      </c>
      <c r="AC2745" s="157"/>
    </row>
    <row r="2746" spans="9:29">
      <c r="I2746" s="342">
        <v>2</v>
      </c>
      <c r="J2746" s="144" t="str">
        <f t="shared" si="305"/>
        <v>SMALL</v>
      </c>
      <c r="K2746" s="144" t="str">
        <f t="shared" si="306"/>
        <v>SMALL</v>
      </c>
      <c r="L2746" s="144" t="str" cm="1">
        <f t="array" ref="L2746">_xlfn.IFS(I2746&lt;=2,"SMALL",I2746&lt;=5,"MEDIUM",I2746&gt;5,"LARGE")</f>
        <v>SMALL</v>
      </c>
      <c r="M2746" s="144" t="str">
        <f t="shared" si="303"/>
        <v>NO</v>
      </c>
      <c r="N2746" s="374">
        <v>4.9000000000000004</v>
      </c>
      <c r="O2746" s="374">
        <f t="shared" si="304"/>
        <v>5</v>
      </c>
      <c r="P2746" s="158" t="str" cm="1">
        <f t="array" ref="P2746">_xlfn.SWITCH(ROUND(N2746,0),5,"Excellent",4,"Good",3,"ok","Bad")</f>
        <v>Excellent</v>
      </c>
      <c r="Q2746" s="144">
        <v>91</v>
      </c>
      <c r="R2746" s="385">
        <v>42914</v>
      </c>
      <c r="S2746" s="385">
        <v>43911</v>
      </c>
      <c r="T2746" s="144">
        <v>3227</v>
      </c>
      <c r="U2746" s="144" t="s">
        <v>60</v>
      </c>
      <c r="V2746" s="144">
        <v>333</v>
      </c>
      <c r="W2746" s="144" t="str">
        <f t="shared" si="307"/>
        <v>Active</v>
      </c>
      <c r="X2746" s="144">
        <v>3227</v>
      </c>
      <c r="Y2746" s="157" t="s">
        <v>122</v>
      </c>
      <c r="Z2746" s="386">
        <v>0</v>
      </c>
      <c r="AA2746" s="386">
        <v>0.85</v>
      </c>
      <c r="AB2746" s="387" t="s">
        <v>65</v>
      </c>
      <c r="AC2746" s="157"/>
    </row>
    <row r="2747" spans="9:29">
      <c r="I2747" s="342">
        <v>2</v>
      </c>
      <c r="J2747" s="144" t="str">
        <f t="shared" si="305"/>
        <v>SMALL</v>
      </c>
      <c r="K2747" s="144" t="str">
        <f t="shared" si="306"/>
        <v>SMALL</v>
      </c>
      <c r="L2747" s="144" t="str" cm="1">
        <f t="array" ref="L2747">_xlfn.IFS(I2747&lt;=2,"SMALL",I2747&lt;=5,"MEDIUM",I2747&gt;5,"LARGE")</f>
        <v>SMALL</v>
      </c>
      <c r="M2747" s="144" t="str">
        <f t="shared" si="303"/>
        <v>NO</v>
      </c>
      <c r="N2747" s="374">
        <v>5</v>
      </c>
      <c r="O2747" s="374">
        <f t="shared" si="304"/>
        <v>5</v>
      </c>
      <c r="P2747" s="158" t="str" cm="1">
        <f t="array" ref="P2747">_xlfn.SWITCH(ROUND(N2747,0),5,"Excellent",4,"Good",3,"ok","Bad")</f>
        <v>Excellent</v>
      </c>
      <c r="Q2747" s="144">
        <v>67</v>
      </c>
      <c r="R2747" s="385">
        <v>42921</v>
      </c>
      <c r="S2747" s="385">
        <v>43832</v>
      </c>
      <c r="T2747" s="144">
        <v>3258</v>
      </c>
      <c r="U2747" s="144" t="s">
        <v>60</v>
      </c>
      <c r="V2747" s="144">
        <v>89</v>
      </c>
      <c r="W2747" s="144" t="str">
        <f t="shared" si="307"/>
        <v>Active</v>
      </c>
      <c r="X2747" s="144">
        <v>3258</v>
      </c>
      <c r="Y2747" s="157" t="s">
        <v>70</v>
      </c>
      <c r="Z2747" s="386">
        <v>1</v>
      </c>
      <c r="AA2747" s="386">
        <v>1</v>
      </c>
      <c r="AB2747" s="387" t="s">
        <v>62</v>
      </c>
      <c r="AC2747" s="157"/>
    </row>
    <row r="2748" spans="9:29">
      <c r="I2748" s="342">
        <v>1</v>
      </c>
      <c r="J2748" s="144" t="str">
        <f t="shared" si="305"/>
        <v>SMALL</v>
      </c>
      <c r="K2748" s="144" t="str">
        <f t="shared" si="306"/>
        <v>SMALL</v>
      </c>
      <c r="L2748" s="144" t="str" cm="1">
        <f t="array" ref="L2748">_xlfn.IFS(I2748&lt;=2,"SMALL",I2748&lt;=5,"MEDIUM",I2748&gt;5,"LARGE")</f>
        <v>SMALL</v>
      </c>
      <c r="M2748" s="144" t="str">
        <f t="shared" si="303"/>
        <v>NO</v>
      </c>
      <c r="N2748" s="374">
        <v>4.8899999999999997</v>
      </c>
      <c r="O2748" s="374">
        <f t="shared" si="304"/>
        <v>5</v>
      </c>
      <c r="P2748" s="158" t="str" cm="1">
        <f t="array" ref="P2748">_xlfn.SWITCH(ROUND(N2748,0),5,"Excellent",4,"Good",3,"ok","Bad")</f>
        <v>Excellent</v>
      </c>
      <c r="Q2748" s="144">
        <v>19</v>
      </c>
      <c r="R2748" s="385">
        <v>42967</v>
      </c>
      <c r="S2748" s="385">
        <v>43921</v>
      </c>
      <c r="T2748" s="144">
        <v>2745</v>
      </c>
      <c r="U2748" s="144" t="s">
        <v>60</v>
      </c>
      <c r="V2748" s="144">
        <v>88</v>
      </c>
      <c r="W2748" s="144" t="str">
        <f t="shared" si="307"/>
        <v>Active</v>
      </c>
      <c r="X2748" s="144">
        <v>2745</v>
      </c>
      <c r="Y2748" s="157" t="s">
        <v>70</v>
      </c>
      <c r="Z2748" s="386">
        <v>1</v>
      </c>
      <c r="AA2748" s="386">
        <v>0.7</v>
      </c>
      <c r="AB2748" s="387" t="s">
        <v>62</v>
      </c>
      <c r="AC2748" s="157"/>
    </row>
    <row r="2749" spans="9:29">
      <c r="I2749" s="342">
        <v>2</v>
      </c>
      <c r="J2749" s="144" t="str">
        <f t="shared" si="305"/>
        <v>SMALL</v>
      </c>
      <c r="K2749" s="144" t="str">
        <f t="shared" si="306"/>
        <v>SMALL</v>
      </c>
      <c r="L2749" s="144" t="str" cm="1">
        <f t="array" ref="L2749">_xlfn.IFS(I2749&lt;=2,"SMALL",I2749&lt;=5,"MEDIUM",I2749&gt;5,"LARGE")</f>
        <v>SMALL</v>
      </c>
      <c r="M2749" s="144" t="str">
        <f t="shared" si="303"/>
        <v>NO</v>
      </c>
      <c r="N2749" s="374">
        <v>5</v>
      </c>
      <c r="O2749" s="374">
        <f t="shared" si="304"/>
        <v>5</v>
      </c>
      <c r="P2749" s="158" t="str" cm="1">
        <f t="array" ref="P2749">_xlfn.SWITCH(ROUND(N2749,0),5,"Excellent",4,"Good",3,"ok","Bad")</f>
        <v>Excellent</v>
      </c>
      <c r="Q2749" s="144">
        <v>17</v>
      </c>
      <c r="R2749" s="385">
        <v>43240</v>
      </c>
      <c r="S2749" s="385">
        <v>43807</v>
      </c>
      <c r="T2749" s="144">
        <v>1935</v>
      </c>
      <c r="U2749" s="144" t="s">
        <v>69</v>
      </c>
      <c r="V2749" s="144">
        <v>34</v>
      </c>
      <c r="W2749" s="144" t="str">
        <f t="shared" si="307"/>
        <v>Active</v>
      </c>
      <c r="X2749" s="144">
        <v>1935</v>
      </c>
      <c r="Y2749" s="157" t="s">
        <v>70</v>
      </c>
      <c r="Z2749" s="386">
        <v>1</v>
      </c>
      <c r="AA2749" s="386">
        <v>1</v>
      </c>
      <c r="AB2749" s="387" t="s">
        <v>62</v>
      </c>
      <c r="AC2749" s="157"/>
    </row>
    <row r="2750" spans="9:29">
      <c r="I2750" s="342">
        <v>4</v>
      </c>
      <c r="J2750" s="144" t="str">
        <f t="shared" si="305"/>
        <v>LARGE</v>
      </c>
      <c r="K2750" s="144" t="str">
        <f t="shared" si="306"/>
        <v>MEDIUM</v>
      </c>
      <c r="L2750" s="144" t="str" cm="1">
        <f t="array" ref="L2750">_xlfn.IFS(I2750&lt;=2,"SMALL",I2750&lt;=5,"MEDIUM",I2750&gt;5,"LARGE")</f>
        <v>MEDIUM</v>
      </c>
      <c r="M2750" s="144" t="str">
        <f t="shared" si="303"/>
        <v>NO</v>
      </c>
      <c r="N2750" s="374">
        <v>4.93</v>
      </c>
      <c r="O2750" s="374">
        <f t="shared" si="304"/>
        <v>5</v>
      </c>
      <c r="P2750" s="158" t="str" cm="1">
        <f t="array" ref="P2750">_xlfn.SWITCH(ROUND(N2750,0),5,"Excellent",4,"Good",3,"ok","Bad")</f>
        <v>Excellent</v>
      </c>
      <c r="Q2750" s="144">
        <v>15</v>
      </c>
      <c r="R2750" s="385">
        <v>42956</v>
      </c>
      <c r="S2750" s="385">
        <v>43697</v>
      </c>
      <c r="T2750" s="144">
        <v>273</v>
      </c>
      <c r="U2750" s="144" t="s">
        <v>69</v>
      </c>
      <c r="V2750" s="144">
        <v>57</v>
      </c>
      <c r="W2750" s="144" t="str">
        <f t="shared" si="307"/>
        <v>Active</v>
      </c>
      <c r="X2750" s="144">
        <v>273</v>
      </c>
      <c r="Y2750" s="157" t="s">
        <v>64</v>
      </c>
      <c r="Z2750" s="386">
        <v>1</v>
      </c>
      <c r="AA2750" s="386">
        <v>1</v>
      </c>
      <c r="AB2750" s="387" t="s">
        <v>62</v>
      </c>
      <c r="AC2750" s="157"/>
    </row>
    <row r="2751" spans="9:29">
      <c r="I2751" s="342">
        <v>2</v>
      </c>
      <c r="J2751" s="144" t="str">
        <f t="shared" si="305"/>
        <v>SMALL</v>
      </c>
      <c r="K2751" s="144" t="str">
        <f t="shared" si="306"/>
        <v>SMALL</v>
      </c>
      <c r="L2751" s="144" t="str" cm="1">
        <f t="array" ref="L2751">_xlfn.IFS(I2751&lt;=2,"SMALL",I2751&lt;=5,"MEDIUM",I2751&gt;5,"LARGE")</f>
        <v>SMALL</v>
      </c>
      <c r="M2751" s="144" t="str">
        <f t="shared" si="303"/>
        <v>NO</v>
      </c>
      <c r="N2751" s="374">
        <v>4.8600000000000003</v>
      </c>
      <c r="O2751" s="374">
        <f t="shared" si="304"/>
        <v>5</v>
      </c>
      <c r="P2751" s="158" t="str" cm="1">
        <f t="array" ref="P2751">_xlfn.SWITCH(ROUND(N2751,0),5,"Excellent",4,"Good",3,"ok","Bad")</f>
        <v>Excellent</v>
      </c>
      <c r="Q2751" s="144">
        <v>7</v>
      </c>
      <c r="R2751" s="385">
        <v>42915</v>
      </c>
      <c r="S2751" s="385">
        <v>43814</v>
      </c>
      <c r="T2751" s="144">
        <v>336</v>
      </c>
      <c r="U2751" s="144" t="s">
        <v>60</v>
      </c>
      <c r="V2751" s="144">
        <v>106</v>
      </c>
      <c r="W2751" s="144" t="str">
        <f t="shared" si="307"/>
        <v>Active</v>
      </c>
      <c r="X2751" s="144">
        <v>336</v>
      </c>
      <c r="Y2751" s="157" t="s">
        <v>61</v>
      </c>
      <c r="Z2751" s="386">
        <v>1</v>
      </c>
      <c r="AA2751" s="386">
        <v>0.8</v>
      </c>
      <c r="AB2751" s="387" t="s">
        <v>65</v>
      </c>
      <c r="AC2751" s="157"/>
    </row>
    <row r="2752" spans="9:29">
      <c r="I2752" s="342">
        <v>1</v>
      </c>
      <c r="J2752" s="144" t="str">
        <f t="shared" si="305"/>
        <v>SMALL</v>
      </c>
      <c r="K2752" s="144" t="str">
        <f t="shared" si="306"/>
        <v>SMALL</v>
      </c>
      <c r="L2752" s="144" t="str" cm="1">
        <f t="array" ref="L2752">_xlfn.IFS(I2752&lt;=2,"SMALL",I2752&lt;=5,"MEDIUM",I2752&gt;5,"LARGE")</f>
        <v>SMALL</v>
      </c>
      <c r="M2752" s="144" t="str">
        <f t="shared" si="303"/>
        <v>YES</v>
      </c>
      <c r="N2752" s="374">
        <v>4.8099999999999996</v>
      </c>
      <c r="O2752" s="374">
        <f t="shared" si="304"/>
        <v>5</v>
      </c>
      <c r="P2752" s="158" t="str" cm="1">
        <f t="array" ref="P2752">_xlfn.SWITCH(ROUND(N2752,0),5,"Excellent",4,"Good",3,"ok","Bad")</f>
        <v>Excellent</v>
      </c>
      <c r="Q2752" s="144">
        <v>246</v>
      </c>
      <c r="R2752" s="385">
        <v>42903</v>
      </c>
      <c r="S2752" s="385">
        <v>44026</v>
      </c>
      <c r="T2752" s="144">
        <v>3255</v>
      </c>
      <c r="U2752" s="144" t="s">
        <v>60</v>
      </c>
      <c r="V2752" s="144">
        <v>75</v>
      </c>
      <c r="W2752" s="144" t="str">
        <f t="shared" si="307"/>
        <v>Active</v>
      </c>
      <c r="X2752" s="144">
        <v>3255</v>
      </c>
      <c r="Y2752" s="157" t="s">
        <v>70</v>
      </c>
      <c r="Z2752" s="386">
        <v>1</v>
      </c>
      <c r="AA2752" s="386">
        <v>1</v>
      </c>
      <c r="AB2752" s="387" t="s">
        <v>65</v>
      </c>
      <c r="AC2752" s="157"/>
    </row>
    <row r="2753" spans="9:29">
      <c r="I2753" s="342">
        <v>2</v>
      </c>
      <c r="J2753" s="144" t="str">
        <f t="shared" si="305"/>
        <v>SMALL</v>
      </c>
      <c r="K2753" s="144" t="str">
        <f t="shared" si="306"/>
        <v>SMALL</v>
      </c>
      <c r="L2753" s="144" t="str" cm="1">
        <f t="array" ref="L2753">_xlfn.IFS(I2753&lt;=2,"SMALL",I2753&lt;=5,"MEDIUM",I2753&gt;5,"LARGE")</f>
        <v>SMALL</v>
      </c>
      <c r="M2753" s="144" t="str">
        <f t="shared" si="303"/>
        <v>YES</v>
      </c>
      <c r="N2753" s="374">
        <v>4.92</v>
      </c>
      <c r="O2753" s="374">
        <f t="shared" si="304"/>
        <v>5</v>
      </c>
      <c r="P2753" s="158" t="str" cm="1">
        <f t="array" ref="P2753">_xlfn.SWITCH(ROUND(N2753,0),5,"Excellent",4,"Good",3,"ok","Bad")</f>
        <v>Excellent</v>
      </c>
      <c r="Q2753" s="144">
        <v>144</v>
      </c>
      <c r="R2753" s="385">
        <v>42908</v>
      </c>
      <c r="S2753" s="385">
        <v>43903</v>
      </c>
      <c r="T2753" s="144">
        <v>1647</v>
      </c>
      <c r="U2753" s="144" t="s">
        <v>60</v>
      </c>
      <c r="V2753" s="144">
        <v>169</v>
      </c>
      <c r="W2753" s="144" t="str">
        <f t="shared" si="307"/>
        <v>Active</v>
      </c>
      <c r="X2753" s="144">
        <v>1647</v>
      </c>
      <c r="Y2753" s="157" t="s">
        <v>64</v>
      </c>
      <c r="Z2753" s="386">
        <v>1</v>
      </c>
      <c r="AA2753" s="386">
        <v>0.95</v>
      </c>
      <c r="AB2753" s="387" t="s">
        <v>62</v>
      </c>
      <c r="AC2753" s="157"/>
    </row>
    <row r="2754" spans="9:29">
      <c r="I2754" s="342">
        <v>2</v>
      </c>
      <c r="J2754" s="144" t="str">
        <f t="shared" si="305"/>
        <v>SMALL</v>
      </c>
      <c r="K2754" s="144" t="str">
        <f t="shared" si="306"/>
        <v>SMALL</v>
      </c>
      <c r="L2754" s="144" t="str" cm="1">
        <f t="array" ref="L2754">_xlfn.IFS(I2754&lt;=2,"SMALL",I2754&lt;=5,"MEDIUM",I2754&gt;5,"LARGE")</f>
        <v>SMALL</v>
      </c>
      <c r="M2754" s="144" t="str">
        <f t="shared" si="303"/>
        <v>NO</v>
      </c>
      <c r="N2754" s="374">
        <v>4.1100000000000003</v>
      </c>
      <c r="O2754" s="374">
        <f t="shared" si="304"/>
        <v>4</v>
      </c>
      <c r="P2754" s="158" t="str" cm="1">
        <f t="array" ref="P2754">_xlfn.SWITCH(ROUND(N2754,0),5,"Excellent",4,"Good",3,"ok","Bad")</f>
        <v>Good</v>
      </c>
      <c r="Q2754" s="144">
        <v>9</v>
      </c>
      <c r="R2754" s="385">
        <v>42947</v>
      </c>
      <c r="S2754" s="385">
        <v>43640</v>
      </c>
      <c r="T2754" s="144">
        <v>3209</v>
      </c>
      <c r="U2754" s="144" t="s">
        <v>60</v>
      </c>
      <c r="V2754" s="144">
        <v>0</v>
      </c>
      <c r="W2754" s="144" t="str">
        <f t="shared" si="307"/>
        <v>Inactive</v>
      </c>
      <c r="X2754" s="144">
        <v>3209</v>
      </c>
      <c r="Y2754" s="157" t="s">
        <v>61</v>
      </c>
      <c r="Z2754" s="386">
        <v>1</v>
      </c>
      <c r="AA2754" s="386">
        <v>1</v>
      </c>
      <c r="AB2754" s="387" t="s">
        <v>62</v>
      </c>
      <c r="AC2754" s="157"/>
    </row>
    <row r="2755" spans="9:29">
      <c r="I2755" s="342">
        <v>5</v>
      </c>
      <c r="J2755" s="144" t="str">
        <f t="shared" si="305"/>
        <v>LARGE</v>
      </c>
      <c r="K2755" s="144" t="str">
        <f t="shared" si="306"/>
        <v>MEDIUM</v>
      </c>
      <c r="L2755" s="144" t="str" cm="1">
        <f t="array" ref="L2755">_xlfn.IFS(I2755&lt;=2,"SMALL",I2755&lt;=5,"MEDIUM",I2755&gt;5,"LARGE")</f>
        <v>MEDIUM</v>
      </c>
      <c r="M2755" s="144" t="str">
        <f t="shared" si="303"/>
        <v>YES</v>
      </c>
      <c r="N2755" s="374">
        <v>4.8899999999999997</v>
      </c>
      <c r="O2755" s="374">
        <f t="shared" si="304"/>
        <v>5</v>
      </c>
      <c r="P2755" s="158" t="str" cm="1">
        <f t="array" ref="P2755">_xlfn.SWITCH(ROUND(N2755,0),5,"Excellent",4,"Good",3,"ok","Bad")</f>
        <v>Excellent</v>
      </c>
      <c r="Q2755" s="144">
        <v>151</v>
      </c>
      <c r="R2755" s="385">
        <v>42906</v>
      </c>
      <c r="S2755" s="385">
        <v>44058</v>
      </c>
      <c r="T2755" s="144">
        <v>3260</v>
      </c>
      <c r="U2755" s="144" t="s">
        <v>69</v>
      </c>
      <c r="V2755" s="144">
        <v>323</v>
      </c>
      <c r="W2755" s="144" t="str">
        <f t="shared" si="307"/>
        <v>Active</v>
      </c>
      <c r="X2755" s="144">
        <v>3260</v>
      </c>
      <c r="Y2755" s="157" t="s">
        <v>70</v>
      </c>
      <c r="Z2755" s="386">
        <v>0.9</v>
      </c>
      <c r="AA2755" s="386">
        <v>0.97</v>
      </c>
      <c r="AB2755" s="387" t="s">
        <v>65</v>
      </c>
      <c r="AC2755" s="157"/>
    </row>
    <row r="2756" spans="9:29">
      <c r="I2756" s="342">
        <v>4</v>
      </c>
      <c r="J2756" s="144" t="str">
        <f t="shared" si="305"/>
        <v>LARGE</v>
      </c>
      <c r="K2756" s="144" t="str">
        <f t="shared" si="306"/>
        <v>MEDIUM</v>
      </c>
      <c r="L2756" s="144" t="str" cm="1">
        <f t="array" ref="L2756">_xlfn.IFS(I2756&lt;=2,"SMALL",I2756&lt;=5,"MEDIUM",I2756&gt;5,"LARGE")</f>
        <v>MEDIUM</v>
      </c>
      <c r="M2756" s="144" t="str">
        <f t="shared" si="303"/>
        <v>NO</v>
      </c>
      <c r="N2756" s="374">
        <v>5</v>
      </c>
      <c r="O2756" s="374">
        <f t="shared" si="304"/>
        <v>5</v>
      </c>
      <c r="P2756" s="158" t="str" cm="1">
        <f t="array" ref="P2756">_xlfn.SWITCH(ROUND(N2756,0),5,"Excellent",4,"Good",3,"ok","Bad")</f>
        <v>Excellent</v>
      </c>
      <c r="Q2756" s="144">
        <v>12</v>
      </c>
      <c r="R2756" s="385">
        <v>42896</v>
      </c>
      <c r="S2756" s="385">
        <v>43832</v>
      </c>
      <c r="T2756" s="144">
        <v>47</v>
      </c>
      <c r="U2756" s="144" t="s">
        <v>60</v>
      </c>
      <c r="V2756" s="144">
        <v>363</v>
      </c>
      <c r="W2756" s="144" t="str">
        <f t="shared" si="307"/>
        <v>Active</v>
      </c>
      <c r="X2756" s="144">
        <v>47</v>
      </c>
      <c r="Y2756" s="157" t="s">
        <v>61</v>
      </c>
      <c r="Z2756" s="386">
        <v>1</v>
      </c>
      <c r="AA2756" s="386">
        <v>1</v>
      </c>
      <c r="AB2756" s="387" t="s">
        <v>62</v>
      </c>
      <c r="AC2756" s="157"/>
    </row>
    <row r="2757" spans="9:29">
      <c r="I2757" s="342">
        <v>1</v>
      </c>
      <c r="J2757" s="144" t="str">
        <f t="shared" si="305"/>
        <v>SMALL</v>
      </c>
      <c r="K2757" s="144" t="str">
        <f t="shared" si="306"/>
        <v>SMALL</v>
      </c>
      <c r="L2757" s="144" t="str" cm="1">
        <f t="array" ref="L2757">_xlfn.IFS(I2757&lt;=2,"SMALL",I2757&lt;=5,"MEDIUM",I2757&gt;5,"LARGE")</f>
        <v>SMALL</v>
      </c>
      <c r="M2757" s="144" t="str">
        <f t="shared" ref="M2757:M2820" si="308">IF(AND(N2757&gt;=4.8,Q2757&gt;100),"YES","NO")</f>
        <v>NO</v>
      </c>
      <c r="N2757" s="374">
        <v>4.58</v>
      </c>
      <c r="O2757" s="374">
        <f t="shared" ref="O2757:O2820" si="309">ROUND(N2757,0)</f>
        <v>5</v>
      </c>
      <c r="P2757" s="158" t="str" cm="1">
        <f t="array" ref="P2757">_xlfn.SWITCH(ROUND(N2757,0),5,"Excellent",4,"Good",3,"ok","Bad")</f>
        <v>Excellent</v>
      </c>
      <c r="Q2757" s="144">
        <v>24</v>
      </c>
      <c r="R2757" s="385">
        <v>42896</v>
      </c>
      <c r="S2757" s="385">
        <v>43828</v>
      </c>
      <c r="T2757" s="144">
        <v>2197</v>
      </c>
      <c r="U2757" s="144" t="s">
        <v>60</v>
      </c>
      <c r="V2757" s="144">
        <v>365</v>
      </c>
      <c r="W2757" s="144" t="str">
        <f t="shared" si="307"/>
        <v>Active</v>
      </c>
      <c r="X2757" s="144">
        <v>2197</v>
      </c>
      <c r="Y2757" s="157" t="s">
        <v>70</v>
      </c>
      <c r="Z2757" s="386">
        <v>1</v>
      </c>
      <c r="AA2757" s="386">
        <v>0.97</v>
      </c>
      <c r="AB2757" s="387" t="s">
        <v>62</v>
      </c>
      <c r="AC2757" s="157"/>
    </row>
    <row r="2758" spans="9:29">
      <c r="I2758" s="342">
        <v>4</v>
      </c>
      <c r="J2758" s="144" t="str">
        <f t="shared" ref="J2758:J2821" si="310">IF(I2758&lt;=2,"SMALL","LARGE")</f>
        <v>LARGE</v>
      </c>
      <c r="K2758" s="144" t="str">
        <f t="shared" ref="K2758:K2821" si="311">IF(I2758&lt;=2,"SMALL",IF(I2758&lt;=5,"MEDIUM","LARGE"))</f>
        <v>MEDIUM</v>
      </c>
      <c r="L2758" s="144" t="str" cm="1">
        <f t="array" ref="L2758">_xlfn.IFS(I2758&lt;=2,"SMALL",I2758&lt;=5,"MEDIUM",I2758&gt;5,"LARGE")</f>
        <v>MEDIUM</v>
      </c>
      <c r="M2758" s="144" t="str">
        <f t="shared" si="308"/>
        <v>NO</v>
      </c>
      <c r="N2758" s="374">
        <v>5</v>
      </c>
      <c r="O2758" s="374">
        <f t="shared" si="309"/>
        <v>5</v>
      </c>
      <c r="P2758" s="158" t="str" cm="1">
        <f t="array" ref="P2758">_xlfn.SWITCH(ROUND(N2758,0),5,"Excellent",4,"Good",3,"ok","Bad")</f>
        <v>Excellent</v>
      </c>
      <c r="Q2758" s="144">
        <v>23</v>
      </c>
      <c r="R2758" s="385">
        <v>43653</v>
      </c>
      <c r="S2758" s="385">
        <v>44046</v>
      </c>
      <c r="T2758" s="144">
        <v>2022</v>
      </c>
      <c r="U2758" s="144" t="s">
        <v>69</v>
      </c>
      <c r="V2758" s="144">
        <v>174</v>
      </c>
      <c r="W2758" s="144" t="str">
        <f t="shared" ref="W2758:W2821" si="312">IF(NOT(V2758=0),"Active","Inactive")</f>
        <v>Active</v>
      </c>
      <c r="X2758" s="144">
        <v>2022</v>
      </c>
      <c r="Y2758" s="157" t="s">
        <v>70</v>
      </c>
      <c r="Z2758" s="386">
        <v>1</v>
      </c>
      <c r="AA2758" s="386">
        <v>1</v>
      </c>
      <c r="AB2758" s="387" t="s">
        <v>65</v>
      </c>
      <c r="AC2758" s="157"/>
    </row>
    <row r="2759" spans="9:29">
      <c r="I2759" s="342">
        <v>1</v>
      </c>
      <c r="J2759" s="144" t="str">
        <f t="shared" si="310"/>
        <v>SMALL</v>
      </c>
      <c r="K2759" s="144" t="str">
        <f t="shared" si="311"/>
        <v>SMALL</v>
      </c>
      <c r="L2759" s="144" t="str" cm="1">
        <f t="array" ref="L2759">_xlfn.IFS(I2759&lt;=2,"SMALL",I2759&lt;=5,"MEDIUM",I2759&gt;5,"LARGE")</f>
        <v>SMALL</v>
      </c>
      <c r="M2759" s="144" t="str">
        <f t="shared" si="308"/>
        <v>NO</v>
      </c>
      <c r="N2759" s="374">
        <v>4.5599999999999996</v>
      </c>
      <c r="O2759" s="374">
        <f t="shared" si="309"/>
        <v>5</v>
      </c>
      <c r="P2759" s="158" t="str" cm="1">
        <f t="array" ref="P2759">_xlfn.SWITCH(ROUND(N2759,0),5,"Excellent",4,"Good",3,"ok","Bad")</f>
        <v>Excellent</v>
      </c>
      <c r="Q2759" s="144">
        <v>167</v>
      </c>
      <c r="R2759" s="385">
        <v>42909</v>
      </c>
      <c r="S2759" s="385">
        <v>44028</v>
      </c>
      <c r="T2759" s="144">
        <v>2571</v>
      </c>
      <c r="U2759" s="144" t="s">
        <v>73</v>
      </c>
      <c r="V2759" s="144">
        <v>0</v>
      </c>
      <c r="W2759" s="144" t="str">
        <f t="shared" si="312"/>
        <v>Inactive</v>
      </c>
      <c r="X2759" s="144">
        <v>2571</v>
      </c>
      <c r="Y2759" s="157" t="s">
        <v>70</v>
      </c>
      <c r="Z2759" s="386">
        <v>0.97</v>
      </c>
      <c r="AA2759" s="386">
        <v>0.64</v>
      </c>
      <c r="AB2759" s="387" t="s">
        <v>65</v>
      </c>
      <c r="AC2759" s="157"/>
    </row>
    <row r="2760" spans="9:29">
      <c r="I2760" s="342">
        <v>2</v>
      </c>
      <c r="J2760" s="144" t="str">
        <f t="shared" si="310"/>
        <v>SMALL</v>
      </c>
      <c r="K2760" s="144" t="str">
        <f t="shared" si="311"/>
        <v>SMALL</v>
      </c>
      <c r="L2760" s="144" t="str" cm="1">
        <f t="array" ref="L2760">_xlfn.IFS(I2760&lt;=2,"SMALL",I2760&lt;=5,"MEDIUM",I2760&gt;5,"LARGE")</f>
        <v>SMALL</v>
      </c>
      <c r="M2760" s="144" t="str">
        <f t="shared" si="308"/>
        <v>NO</v>
      </c>
      <c r="N2760" s="374">
        <v>4.75</v>
      </c>
      <c r="O2760" s="374">
        <f t="shared" si="309"/>
        <v>5</v>
      </c>
      <c r="P2760" s="158" t="str" cm="1">
        <f t="array" ref="P2760">_xlfn.SWITCH(ROUND(N2760,0),5,"Excellent",4,"Good",3,"ok","Bad")</f>
        <v>Excellent</v>
      </c>
      <c r="Q2760" s="144">
        <v>4</v>
      </c>
      <c r="R2760" s="385">
        <v>43018</v>
      </c>
      <c r="S2760" s="385">
        <v>43711</v>
      </c>
      <c r="T2760" s="144">
        <v>2227</v>
      </c>
      <c r="U2760" s="144" t="s">
        <v>60</v>
      </c>
      <c r="V2760" s="144">
        <v>364</v>
      </c>
      <c r="W2760" s="144" t="str">
        <f t="shared" si="312"/>
        <v>Active</v>
      </c>
      <c r="X2760" s="144">
        <v>2227</v>
      </c>
      <c r="Y2760" s="157" t="s">
        <v>70</v>
      </c>
      <c r="Z2760" s="386">
        <v>1</v>
      </c>
      <c r="AA2760" s="386">
        <v>1</v>
      </c>
      <c r="AB2760" s="387" t="s">
        <v>62</v>
      </c>
      <c r="AC2760" s="157"/>
    </row>
    <row r="2761" spans="9:29">
      <c r="I2761" s="342">
        <v>2</v>
      </c>
      <c r="J2761" s="144" t="str">
        <f t="shared" si="310"/>
        <v>SMALL</v>
      </c>
      <c r="K2761" s="144" t="str">
        <f t="shared" si="311"/>
        <v>SMALL</v>
      </c>
      <c r="L2761" s="144" t="str" cm="1">
        <f t="array" ref="L2761">_xlfn.IFS(I2761&lt;=2,"SMALL",I2761&lt;=5,"MEDIUM",I2761&gt;5,"LARGE")</f>
        <v>SMALL</v>
      </c>
      <c r="M2761" s="144" t="str">
        <f t="shared" si="308"/>
        <v>NO</v>
      </c>
      <c r="N2761" s="374">
        <v>4.5</v>
      </c>
      <c r="O2761" s="374">
        <f t="shared" si="309"/>
        <v>5</v>
      </c>
      <c r="P2761" s="158" t="str" cm="1">
        <f t="array" ref="P2761">_xlfn.SWITCH(ROUND(N2761,0),5,"Excellent",4,"Good",3,"ok","Bad")</f>
        <v>Excellent</v>
      </c>
      <c r="Q2761" s="144">
        <v>8</v>
      </c>
      <c r="R2761" s="385">
        <v>42911</v>
      </c>
      <c r="S2761" s="385">
        <v>43613</v>
      </c>
      <c r="T2761" s="144">
        <v>942</v>
      </c>
      <c r="U2761" s="144" t="s">
        <v>60</v>
      </c>
      <c r="V2761" s="144">
        <v>269</v>
      </c>
      <c r="W2761" s="144" t="str">
        <f t="shared" si="312"/>
        <v>Active</v>
      </c>
      <c r="X2761" s="144">
        <v>942</v>
      </c>
      <c r="Y2761" s="157" t="s">
        <v>70</v>
      </c>
      <c r="Z2761" s="386">
        <v>1</v>
      </c>
      <c r="AA2761" s="386">
        <v>0.95</v>
      </c>
      <c r="AB2761" s="387" t="s">
        <v>62</v>
      </c>
      <c r="AC2761" s="157"/>
    </row>
    <row r="2762" spans="9:29">
      <c r="I2762" s="342">
        <v>2</v>
      </c>
      <c r="J2762" s="144" t="str">
        <f t="shared" si="310"/>
        <v>SMALL</v>
      </c>
      <c r="K2762" s="144" t="str">
        <f t="shared" si="311"/>
        <v>SMALL</v>
      </c>
      <c r="L2762" s="144" t="str" cm="1">
        <f t="array" ref="L2762">_xlfn.IFS(I2762&lt;=2,"SMALL",I2762&lt;=5,"MEDIUM",I2762&gt;5,"LARGE")</f>
        <v>SMALL</v>
      </c>
      <c r="M2762" s="144" t="str">
        <f t="shared" si="308"/>
        <v>NO</v>
      </c>
      <c r="N2762" s="374">
        <v>4.67</v>
      </c>
      <c r="O2762" s="374">
        <f t="shared" si="309"/>
        <v>5</v>
      </c>
      <c r="P2762" s="158" t="str" cm="1">
        <f t="array" ref="P2762">_xlfn.SWITCH(ROUND(N2762,0),5,"Excellent",4,"Good",3,"ok","Bad")</f>
        <v>Excellent</v>
      </c>
      <c r="Q2762" s="144">
        <v>3</v>
      </c>
      <c r="R2762" s="385">
        <v>42895</v>
      </c>
      <c r="S2762" s="385">
        <v>42946</v>
      </c>
      <c r="T2762" s="144">
        <v>942</v>
      </c>
      <c r="U2762" s="144" t="s">
        <v>60</v>
      </c>
      <c r="V2762" s="144">
        <v>44</v>
      </c>
      <c r="W2762" s="144" t="str">
        <f t="shared" si="312"/>
        <v>Active</v>
      </c>
      <c r="X2762" s="144">
        <v>942</v>
      </c>
      <c r="Y2762" s="157" t="s">
        <v>70</v>
      </c>
      <c r="Z2762" s="386">
        <v>1</v>
      </c>
      <c r="AA2762" s="386">
        <v>1</v>
      </c>
      <c r="AB2762" s="387" t="s">
        <v>62</v>
      </c>
      <c r="AC2762" s="157"/>
    </row>
    <row r="2763" spans="9:29">
      <c r="I2763" s="342">
        <v>3</v>
      </c>
      <c r="J2763" s="144" t="str">
        <f t="shared" si="310"/>
        <v>LARGE</v>
      </c>
      <c r="K2763" s="144" t="str">
        <f t="shared" si="311"/>
        <v>MEDIUM</v>
      </c>
      <c r="L2763" s="144" t="str" cm="1">
        <f t="array" ref="L2763">_xlfn.IFS(I2763&lt;=2,"SMALL",I2763&lt;=5,"MEDIUM",I2763&gt;5,"LARGE")</f>
        <v>MEDIUM</v>
      </c>
      <c r="M2763" s="144" t="str">
        <f t="shared" si="308"/>
        <v>NO</v>
      </c>
      <c r="N2763" s="374">
        <v>4</v>
      </c>
      <c r="O2763" s="374">
        <f t="shared" si="309"/>
        <v>4</v>
      </c>
      <c r="P2763" s="158" t="str" cm="1">
        <f t="array" ref="P2763">_xlfn.SWITCH(ROUND(N2763,0),5,"Excellent",4,"Good",3,"ok","Bad")</f>
        <v>Good</v>
      </c>
      <c r="Q2763" s="144">
        <v>9</v>
      </c>
      <c r="R2763" s="385">
        <v>42923</v>
      </c>
      <c r="S2763" s="385">
        <v>43739</v>
      </c>
      <c r="T2763" s="144">
        <v>1425</v>
      </c>
      <c r="U2763" s="144" t="s">
        <v>60</v>
      </c>
      <c r="V2763" s="144">
        <v>365</v>
      </c>
      <c r="W2763" s="144" t="str">
        <f t="shared" si="312"/>
        <v>Active</v>
      </c>
      <c r="X2763" s="144">
        <v>1425</v>
      </c>
      <c r="Y2763" s="157" t="s">
        <v>70</v>
      </c>
      <c r="Z2763" s="386">
        <v>1</v>
      </c>
      <c r="AA2763" s="386">
        <v>0.9</v>
      </c>
      <c r="AB2763" s="387" t="s">
        <v>65</v>
      </c>
      <c r="AC2763" s="157"/>
    </row>
    <row r="2764" spans="9:29">
      <c r="I2764" s="342">
        <v>3</v>
      </c>
      <c r="J2764" s="144" t="str">
        <f t="shared" si="310"/>
        <v>LARGE</v>
      </c>
      <c r="K2764" s="144" t="str">
        <f t="shared" si="311"/>
        <v>MEDIUM</v>
      </c>
      <c r="L2764" s="144" t="str" cm="1">
        <f t="array" ref="L2764">_xlfn.IFS(I2764&lt;=2,"SMALL",I2764&lt;=5,"MEDIUM",I2764&gt;5,"LARGE")</f>
        <v>MEDIUM</v>
      </c>
      <c r="M2764" s="144" t="str">
        <f t="shared" si="308"/>
        <v>NO</v>
      </c>
      <c r="N2764" s="374">
        <v>4.83</v>
      </c>
      <c r="O2764" s="374">
        <f t="shared" si="309"/>
        <v>5</v>
      </c>
      <c r="P2764" s="158" t="str" cm="1">
        <f t="array" ref="P2764">_xlfn.SWITCH(ROUND(N2764,0),5,"Excellent",4,"Good",3,"ok","Bad")</f>
        <v>Excellent</v>
      </c>
      <c r="Q2764" s="144">
        <v>6</v>
      </c>
      <c r="R2764" s="385">
        <v>42939</v>
      </c>
      <c r="S2764" s="385">
        <v>43692</v>
      </c>
      <c r="T2764" s="144">
        <v>3108</v>
      </c>
      <c r="U2764" s="144" t="s">
        <v>69</v>
      </c>
      <c r="V2764" s="144">
        <v>364</v>
      </c>
      <c r="W2764" s="144" t="str">
        <f t="shared" si="312"/>
        <v>Active</v>
      </c>
      <c r="X2764" s="144">
        <v>3108</v>
      </c>
      <c r="Y2764" s="157" t="s">
        <v>70</v>
      </c>
      <c r="Z2764" s="386">
        <v>1</v>
      </c>
      <c r="AA2764" s="386">
        <v>0.94</v>
      </c>
      <c r="AB2764" s="387" t="s">
        <v>62</v>
      </c>
      <c r="AC2764" s="157"/>
    </row>
    <row r="2765" spans="9:29">
      <c r="I2765" s="342">
        <v>2</v>
      </c>
      <c r="J2765" s="144" t="str">
        <f t="shared" si="310"/>
        <v>SMALL</v>
      </c>
      <c r="K2765" s="144" t="str">
        <f t="shared" si="311"/>
        <v>SMALL</v>
      </c>
      <c r="L2765" s="144" t="str" cm="1">
        <f t="array" ref="L2765">_xlfn.IFS(I2765&lt;=2,"SMALL",I2765&lt;=5,"MEDIUM",I2765&gt;5,"LARGE")</f>
        <v>SMALL</v>
      </c>
      <c r="M2765" s="144" t="str">
        <f t="shared" si="308"/>
        <v>NO</v>
      </c>
      <c r="N2765" s="374">
        <v>4.9000000000000004</v>
      </c>
      <c r="O2765" s="374">
        <f t="shared" si="309"/>
        <v>5</v>
      </c>
      <c r="P2765" s="158" t="str" cm="1">
        <f t="array" ref="P2765">_xlfn.SWITCH(ROUND(N2765,0),5,"Excellent",4,"Good",3,"ok","Bad")</f>
        <v>Excellent</v>
      </c>
      <c r="Q2765" s="144">
        <v>10</v>
      </c>
      <c r="R2765" s="385">
        <v>43023</v>
      </c>
      <c r="S2765" s="385">
        <v>43760</v>
      </c>
      <c r="T2765" s="144">
        <v>255</v>
      </c>
      <c r="U2765" s="144" t="s">
        <v>69</v>
      </c>
      <c r="V2765" s="144">
        <v>59</v>
      </c>
      <c r="W2765" s="144" t="str">
        <f t="shared" si="312"/>
        <v>Active</v>
      </c>
      <c r="X2765" s="144">
        <v>255</v>
      </c>
      <c r="Y2765" s="157" t="s">
        <v>70</v>
      </c>
      <c r="Z2765" s="386">
        <v>0.97</v>
      </c>
      <c r="AA2765" s="386">
        <v>0.91</v>
      </c>
      <c r="AB2765" s="387" t="s">
        <v>65</v>
      </c>
      <c r="AC2765" s="157"/>
    </row>
    <row r="2766" spans="9:29">
      <c r="I2766" s="342">
        <v>2</v>
      </c>
      <c r="J2766" s="144" t="str">
        <f t="shared" si="310"/>
        <v>SMALL</v>
      </c>
      <c r="K2766" s="144" t="str">
        <f t="shared" si="311"/>
        <v>SMALL</v>
      </c>
      <c r="L2766" s="144" t="str" cm="1">
        <f t="array" ref="L2766">_xlfn.IFS(I2766&lt;=2,"SMALL",I2766&lt;=5,"MEDIUM",I2766&gt;5,"LARGE")</f>
        <v>SMALL</v>
      </c>
      <c r="M2766" s="144" t="str">
        <f t="shared" si="308"/>
        <v>YES</v>
      </c>
      <c r="N2766" s="374">
        <v>4.99</v>
      </c>
      <c r="O2766" s="374">
        <f t="shared" si="309"/>
        <v>5</v>
      </c>
      <c r="P2766" s="158" t="str" cm="1">
        <f t="array" ref="P2766">_xlfn.SWITCH(ROUND(N2766,0),5,"Excellent",4,"Good",3,"ok","Bad")</f>
        <v>Excellent</v>
      </c>
      <c r="Q2766" s="144">
        <v>104</v>
      </c>
      <c r="R2766" s="385">
        <v>42897</v>
      </c>
      <c r="S2766" s="385">
        <v>43768</v>
      </c>
      <c r="T2766" s="144">
        <v>2016</v>
      </c>
      <c r="U2766" s="144" t="s">
        <v>60</v>
      </c>
      <c r="V2766" s="144">
        <v>365</v>
      </c>
      <c r="W2766" s="144" t="str">
        <f t="shared" si="312"/>
        <v>Active</v>
      </c>
      <c r="X2766" s="144">
        <v>2016</v>
      </c>
      <c r="Y2766" s="157" t="s">
        <v>64</v>
      </c>
      <c r="Z2766" s="386">
        <v>1</v>
      </c>
      <c r="AA2766" s="386">
        <v>1</v>
      </c>
      <c r="AB2766" s="387" t="s">
        <v>62</v>
      </c>
      <c r="AC2766" s="157"/>
    </row>
    <row r="2767" spans="9:29">
      <c r="I2767" s="342">
        <v>2</v>
      </c>
      <c r="J2767" s="144" t="str">
        <f t="shared" si="310"/>
        <v>SMALL</v>
      </c>
      <c r="K2767" s="144" t="str">
        <f t="shared" si="311"/>
        <v>SMALL</v>
      </c>
      <c r="L2767" s="144" t="str" cm="1">
        <f t="array" ref="L2767">_xlfn.IFS(I2767&lt;=2,"SMALL",I2767&lt;=5,"MEDIUM",I2767&gt;5,"LARGE")</f>
        <v>SMALL</v>
      </c>
      <c r="M2767" s="144" t="str">
        <f t="shared" si="308"/>
        <v>NO</v>
      </c>
      <c r="N2767" s="374">
        <v>4.8899999999999997</v>
      </c>
      <c r="O2767" s="374">
        <f t="shared" si="309"/>
        <v>5</v>
      </c>
      <c r="P2767" s="158" t="str" cm="1">
        <f t="array" ref="P2767">_xlfn.SWITCH(ROUND(N2767,0),5,"Excellent",4,"Good",3,"ok","Bad")</f>
        <v>Excellent</v>
      </c>
      <c r="Q2767" s="144">
        <v>9</v>
      </c>
      <c r="R2767" s="385">
        <v>42900</v>
      </c>
      <c r="S2767" s="385">
        <v>43808</v>
      </c>
      <c r="T2767" s="144">
        <v>2227</v>
      </c>
      <c r="U2767" s="144" t="s">
        <v>60</v>
      </c>
      <c r="V2767" s="144">
        <v>45</v>
      </c>
      <c r="W2767" s="144" t="str">
        <f t="shared" si="312"/>
        <v>Active</v>
      </c>
      <c r="X2767" s="144">
        <v>2227</v>
      </c>
      <c r="Y2767" s="157" t="s">
        <v>70</v>
      </c>
      <c r="Z2767" s="386">
        <v>1</v>
      </c>
      <c r="AA2767" s="386">
        <v>0.96</v>
      </c>
      <c r="AB2767" s="387" t="s">
        <v>62</v>
      </c>
      <c r="AC2767" s="157"/>
    </row>
    <row r="2768" spans="9:29">
      <c r="I2768" s="342">
        <v>1</v>
      </c>
      <c r="J2768" s="144" t="str">
        <f t="shared" si="310"/>
        <v>SMALL</v>
      </c>
      <c r="K2768" s="144" t="str">
        <f t="shared" si="311"/>
        <v>SMALL</v>
      </c>
      <c r="L2768" s="144" t="str" cm="1">
        <f t="array" ref="L2768">_xlfn.IFS(I2768&lt;=2,"SMALL",I2768&lt;=5,"MEDIUM",I2768&gt;5,"LARGE")</f>
        <v>SMALL</v>
      </c>
      <c r="M2768" s="144" t="str">
        <f t="shared" si="308"/>
        <v>NO</v>
      </c>
      <c r="N2768" s="374">
        <v>4.58</v>
      </c>
      <c r="O2768" s="374">
        <f t="shared" si="309"/>
        <v>5</v>
      </c>
      <c r="P2768" s="158" t="str" cm="1">
        <f t="array" ref="P2768">_xlfn.SWITCH(ROUND(N2768,0),5,"Excellent",4,"Good",3,"ok","Bad")</f>
        <v>Excellent</v>
      </c>
      <c r="Q2768" s="144">
        <v>233</v>
      </c>
      <c r="R2768" s="385">
        <v>42908</v>
      </c>
      <c r="S2768" s="385">
        <v>44029</v>
      </c>
      <c r="T2768" s="144">
        <v>3255</v>
      </c>
      <c r="U2768" s="144" t="s">
        <v>60</v>
      </c>
      <c r="V2768" s="144">
        <v>75</v>
      </c>
      <c r="W2768" s="144" t="str">
        <f t="shared" si="312"/>
        <v>Active</v>
      </c>
      <c r="X2768" s="144">
        <v>3255</v>
      </c>
      <c r="Y2768" s="157" t="s">
        <v>70</v>
      </c>
      <c r="Z2768" s="386">
        <v>1</v>
      </c>
      <c r="AA2768" s="386">
        <v>1</v>
      </c>
      <c r="AB2768" s="387" t="s">
        <v>62</v>
      </c>
      <c r="AC2768" s="157"/>
    </row>
    <row r="2769" spans="9:29">
      <c r="I2769" s="342">
        <v>11</v>
      </c>
      <c r="J2769" s="144" t="str">
        <f t="shared" si="310"/>
        <v>LARGE</v>
      </c>
      <c r="K2769" s="144" t="str">
        <f t="shared" si="311"/>
        <v>LARGE</v>
      </c>
      <c r="L2769" s="144" t="str" cm="1">
        <f t="array" ref="L2769">_xlfn.IFS(I2769&lt;=2,"SMALL",I2769&lt;=5,"MEDIUM",I2769&gt;5,"LARGE")</f>
        <v>LARGE</v>
      </c>
      <c r="M2769" s="144" t="str">
        <f t="shared" si="308"/>
        <v>NO</v>
      </c>
      <c r="N2769" s="374">
        <v>4.75</v>
      </c>
      <c r="O2769" s="374">
        <f t="shared" si="309"/>
        <v>5</v>
      </c>
      <c r="P2769" s="158" t="str" cm="1">
        <f t="array" ref="P2769">_xlfn.SWITCH(ROUND(N2769,0),5,"Excellent",4,"Good",3,"ok","Bad")</f>
        <v>Excellent</v>
      </c>
      <c r="Q2769" s="144">
        <v>8</v>
      </c>
      <c r="R2769" s="385">
        <v>42982</v>
      </c>
      <c r="S2769" s="385">
        <v>43827</v>
      </c>
      <c r="T2769" s="144">
        <v>2795</v>
      </c>
      <c r="U2769" s="144" t="s">
        <v>69</v>
      </c>
      <c r="V2769" s="144">
        <v>362</v>
      </c>
      <c r="W2769" s="144" t="str">
        <f t="shared" si="312"/>
        <v>Active</v>
      </c>
      <c r="X2769" s="144">
        <v>2795</v>
      </c>
      <c r="Y2769" s="157" t="s">
        <v>64</v>
      </c>
      <c r="Z2769" s="386">
        <v>0.77</v>
      </c>
      <c r="AA2769" s="386">
        <v>0.93</v>
      </c>
      <c r="AB2769" s="387" t="s">
        <v>65</v>
      </c>
      <c r="AC2769" s="157"/>
    </row>
    <row r="2770" spans="9:29">
      <c r="I2770" s="342">
        <v>2</v>
      </c>
      <c r="J2770" s="144" t="str">
        <f t="shared" si="310"/>
        <v>SMALL</v>
      </c>
      <c r="K2770" s="144" t="str">
        <f t="shared" si="311"/>
        <v>SMALL</v>
      </c>
      <c r="L2770" s="144" t="str" cm="1">
        <f t="array" ref="L2770">_xlfn.IFS(I2770&lt;=2,"SMALL",I2770&lt;=5,"MEDIUM",I2770&gt;5,"LARGE")</f>
        <v>SMALL</v>
      </c>
      <c r="M2770" s="144" t="str">
        <f t="shared" si="308"/>
        <v>NO</v>
      </c>
      <c r="N2770" s="374">
        <v>4.92</v>
      </c>
      <c r="O2770" s="374">
        <f t="shared" si="309"/>
        <v>5</v>
      </c>
      <c r="P2770" s="158" t="str" cm="1">
        <f t="array" ref="P2770">_xlfn.SWITCH(ROUND(N2770,0),5,"Excellent",4,"Good",3,"ok","Bad")</f>
        <v>Excellent</v>
      </c>
      <c r="Q2770" s="144">
        <v>38</v>
      </c>
      <c r="R2770" s="385">
        <v>42912</v>
      </c>
      <c r="S2770" s="385">
        <v>43899</v>
      </c>
      <c r="T2770" s="144">
        <v>1774</v>
      </c>
      <c r="U2770" s="144" t="s">
        <v>60</v>
      </c>
      <c r="V2770" s="144">
        <v>89</v>
      </c>
      <c r="W2770" s="144" t="str">
        <f t="shared" si="312"/>
        <v>Active</v>
      </c>
      <c r="X2770" s="144">
        <v>1774</v>
      </c>
      <c r="Y2770" s="157" t="s">
        <v>61</v>
      </c>
      <c r="Z2770" s="386">
        <v>1</v>
      </c>
      <c r="AA2770" s="386">
        <v>0.28000000000000003</v>
      </c>
      <c r="AB2770" s="387" t="s">
        <v>65</v>
      </c>
      <c r="AC2770" s="157"/>
    </row>
    <row r="2771" spans="9:29">
      <c r="I2771" s="342">
        <v>5</v>
      </c>
      <c r="J2771" s="144" t="str">
        <f t="shared" si="310"/>
        <v>LARGE</v>
      </c>
      <c r="K2771" s="144" t="str">
        <f t="shared" si="311"/>
        <v>MEDIUM</v>
      </c>
      <c r="L2771" s="144" t="str" cm="1">
        <f t="array" ref="L2771">_xlfn.IFS(I2771&lt;=2,"SMALL",I2771&lt;=5,"MEDIUM",I2771&gt;5,"LARGE")</f>
        <v>MEDIUM</v>
      </c>
      <c r="M2771" s="144" t="str">
        <f t="shared" si="308"/>
        <v>NO</v>
      </c>
      <c r="N2771" s="374">
        <v>5</v>
      </c>
      <c r="O2771" s="374">
        <f t="shared" si="309"/>
        <v>5</v>
      </c>
      <c r="P2771" s="158" t="str" cm="1">
        <f t="array" ref="P2771">_xlfn.SWITCH(ROUND(N2771,0),5,"Excellent",4,"Good",3,"ok","Bad")</f>
        <v>Excellent</v>
      </c>
      <c r="Q2771" s="144">
        <v>3</v>
      </c>
      <c r="R2771" s="385">
        <v>42936</v>
      </c>
      <c r="S2771" s="385">
        <v>43105</v>
      </c>
      <c r="T2771" s="144">
        <v>2658</v>
      </c>
      <c r="U2771" s="144" t="s">
        <v>69</v>
      </c>
      <c r="V2771" s="144">
        <v>0</v>
      </c>
      <c r="W2771" s="144" t="str">
        <f t="shared" si="312"/>
        <v>Inactive</v>
      </c>
      <c r="X2771" s="144">
        <v>2658</v>
      </c>
      <c r="Y2771" s="157" t="s">
        <v>70</v>
      </c>
      <c r="Z2771" s="386">
        <v>1</v>
      </c>
      <c r="AA2771" s="386">
        <v>0.98</v>
      </c>
      <c r="AB2771" s="387" t="s">
        <v>65</v>
      </c>
      <c r="AC2771" s="157"/>
    </row>
    <row r="2772" spans="9:29">
      <c r="I2772" s="342">
        <v>1</v>
      </c>
      <c r="J2772" s="144" t="str">
        <f t="shared" si="310"/>
        <v>SMALL</v>
      </c>
      <c r="K2772" s="144" t="str">
        <f t="shared" si="311"/>
        <v>SMALL</v>
      </c>
      <c r="L2772" s="144" t="str" cm="1">
        <f t="array" ref="L2772">_xlfn.IFS(I2772&lt;=2,"SMALL",I2772&lt;=5,"MEDIUM",I2772&gt;5,"LARGE")</f>
        <v>SMALL</v>
      </c>
      <c r="M2772" s="144" t="str">
        <f t="shared" si="308"/>
        <v>NO</v>
      </c>
      <c r="N2772" s="374">
        <v>4.5</v>
      </c>
      <c r="O2772" s="374">
        <f t="shared" si="309"/>
        <v>5</v>
      </c>
      <c r="P2772" s="158" t="str" cm="1">
        <f t="array" ref="P2772">_xlfn.SWITCH(ROUND(N2772,0),5,"Excellent",4,"Good",3,"ok","Bad")</f>
        <v>Excellent</v>
      </c>
      <c r="Q2772" s="144">
        <v>24</v>
      </c>
      <c r="R2772" s="385">
        <v>42919</v>
      </c>
      <c r="S2772" s="385">
        <v>43401</v>
      </c>
      <c r="T2772" s="144">
        <v>2571</v>
      </c>
      <c r="U2772" s="144" t="s">
        <v>73</v>
      </c>
      <c r="V2772" s="144">
        <v>0</v>
      </c>
      <c r="W2772" s="144" t="str">
        <f t="shared" si="312"/>
        <v>Inactive</v>
      </c>
      <c r="X2772" s="144">
        <v>2571</v>
      </c>
      <c r="Y2772" s="157" t="s">
        <v>64</v>
      </c>
      <c r="Z2772" s="386">
        <v>0.67</v>
      </c>
      <c r="AA2772" s="386">
        <v>0.45</v>
      </c>
      <c r="AB2772" s="387" t="s">
        <v>65</v>
      </c>
      <c r="AC2772" s="157"/>
    </row>
    <row r="2773" spans="9:29">
      <c r="I2773" s="342">
        <v>2</v>
      </c>
      <c r="J2773" s="144" t="str">
        <f t="shared" si="310"/>
        <v>SMALL</v>
      </c>
      <c r="K2773" s="144" t="str">
        <f t="shared" si="311"/>
        <v>SMALL</v>
      </c>
      <c r="L2773" s="144" t="str" cm="1">
        <f t="array" ref="L2773">_xlfn.IFS(I2773&lt;=2,"SMALL",I2773&lt;=5,"MEDIUM",I2773&gt;5,"LARGE")</f>
        <v>SMALL</v>
      </c>
      <c r="M2773" s="144" t="str">
        <f t="shared" si="308"/>
        <v>YES</v>
      </c>
      <c r="N2773" s="374">
        <v>4.96</v>
      </c>
      <c r="O2773" s="374">
        <f t="shared" si="309"/>
        <v>5</v>
      </c>
      <c r="P2773" s="158" t="str" cm="1">
        <f t="array" ref="P2773">_xlfn.SWITCH(ROUND(N2773,0),5,"Excellent",4,"Good",3,"ok","Bad")</f>
        <v>Excellent</v>
      </c>
      <c r="Q2773" s="144">
        <v>276</v>
      </c>
      <c r="R2773" s="385">
        <v>42896</v>
      </c>
      <c r="S2773" s="385">
        <v>44044</v>
      </c>
      <c r="T2773" s="144">
        <v>2716</v>
      </c>
      <c r="U2773" s="144" t="s">
        <v>60</v>
      </c>
      <c r="V2773" s="144">
        <v>6</v>
      </c>
      <c r="W2773" s="144" t="str">
        <f t="shared" si="312"/>
        <v>Active</v>
      </c>
      <c r="X2773" s="144">
        <v>2716</v>
      </c>
      <c r="Y2773" s="157" t="s">
        <v>64</v>
      </c>
      <c r="Z2773" s="386">
        <v>1</v>
      </c>
      <c r="AA2773" s="386">
        <v>0.8</v>
      </c>
      <c r="AB2773" s="387" t="s">
        <v>65</v>
      </c>
      <c r="AC2773" s="157"/>
    </row>
    <row r="2774" spans="9:29">
      <c r="I2774" s="342">
        <v>1</v>
      </c>
      <c r="J2774" s="144" t="str">
        <f t="shared" si="310"/>
        <v>SMALL</v>
      </c>
      <c r="K2774" s="144" t="str">
        <f t="shared" si="311"/>
        <v>SMALL</v>
      </c>
      <c r="L2774" s="144" t="str" cm="1">
        <f t="array" ref="L2774">_xlfn.IFS(I2774&lt;=2,"SMALL",I2774&lt;=5,"MEDIUM",I2774&gt;5,"LARGE")</f>
        <v>SMALL</v>
      </c>
      <c r="M2774" s="144" t="str">
        <f t="shared" si="308"/>
        <v>NO</v>
      </c>
      <c r="N2774" s="374">
        <v>4.6500000000000004</v>
      </c>
      <c r="O2774" s="374">
        <f t="shared" si="309"/>
        <v>5</v>
      </c>
      <c r="P2774" s="158" t="str" cm="1">
        <f t="array" ref="P2774">_xlfn.SWITCH(ROUND(N2774,0),5,"Excellent",4,"Good",3,"ok","Bad")</f>
        <v>Excellent</v>
      </c>
      <c r="Q2774" s="144">
        <v>268</v>
      </c>
      <c r="R2774" s="385">
        <v>42905</v>
      </c>
      <c r="S2774" s="385">
        <v>43969</v>
      </c>
      <c r="T2774" s="144">
        <v>3255</v>
      </c>
      <c r="U2774" s="144" t="s">
        <v>60</v>
      </c>
      <c r="V2774" s="144">
        <v>13</v>
      </c>
      <c r="W2774" s="144" t="str">
        <f t="shared" si="312"/>
        <v>Active</v>
      </c>
      <c r="X2774" s="144">
        <v>3255</v>
      </c>
      <c r="Y2774" s="157" t="s">
        <v>70</v>
      </c>
      <c r="Z2774" s="386">
        <v>1</v>
      </c>
      <c r="AA2774" s="386">
        <v>0.92</v>
      </c>
      <c r="AB2774" s="387" t="s">
        <v>62</v>
      </c>
      <c r="AC2774" s="157"/>
    </row>
    <row r="2775" spans="9:29">
      <c r="I2775" s="342">
        <v>5</v>
      </c>
      <c r="J2775" s="144" t="str">
        <f t="shared" si="310"/>
        <v>LARGE</v>
      </c>
      <c r="K2775" s="144" t="str">
        <f t="shared" si="311"/>
        <v>MEDIUM</v>
      </c>
      <c r="L2775" s="144" t="str" cm="1">
        <f t="array" ref="L2775">_xlfn.IFS(I2775&lt;=2,"SMALL",I2775&lt;=5,"MEDIUM",I2775&gt;5,"LARGE")</f>
        <v>MEDIUM</v>
      </c>
      <c r="M2775" s="144" t="str">
        <f t="shared" si="308"/>
        <v>NO</v>
      </c>
      <c r="N2775" s="374">
        <v>5</v>
      </c>
      <c r="O2775" s="374">
        <f t="shared" si="309"/>
        <v>5</v>
      </c>
      <c r="P2775" s="158" t="str" cm="1">
        <f t="array" ref="P2775">_xlfn.SWITCH(ROUND(N2775,0),5,"Excellent",4,"Good",3,"ok","Bad")</f>
        <v>Excellent</v>
      </c>
      <c r="Q2775" s="144">
        <v>60</v>
      </c>
      <c r="R2775" s="385">
        <v>43104</v>
      </c>
      <c r="S2775" s="385">
        <v>43878</v>
      </c>
      <c r="T2775" s="144">
        <v>2929</v>
      </c>
      <c r="U2775" s="144" t="s">
        <v>69</v>
      </c>
      <c r="V2775" s="144">
        <v>185</v>
      </c>
      <c r="W2775" s="144" t="str">
        <f t="shared" si="312"/>
        <v>Active</v>
      </c>
      <c r="X2775" s="144">
        <v>2929</v>
      </c>
      <c r="Y2775" s="157" t="s">
        <v>70</v>
      </c>
      <c r="Z2775" s="386">
        <v>1</v>
      </c>
      <c r="AA2775" s="386">
        <v>0.96</v>
      </c>
      <c r="AB2775" s="387" t="s">
        <v>62</v>
      </c>
      <c r="AC2775" s="157"/>
    </row>
    <row r="2776" spans="9:29">
      <c r="I2776" s="342">
        <v>4</v>
      </c>
      <c r="J2776" s="144" t="str">
        <f t="shared" si="310"/>
        <v>LARGE</v>
      </c>
      <c r="K2776" s="144" t="str">
        <f t="shared" si="311"/>
        <v>MEDIUM</v>
      </c>
      <c r="L2776" s="144" t="str" cm="1">
        <f t="array" ref="L2776">_xlfn.IFS(I2776&lt;=2,"SMALL",I2776&lt;=5,"MEDIUM",I2776&gt;5,"LARGE")</f>
        <v>MEDIUM</v>
      </c>
      <c r="M2776" s="144" t="str">
        <f t="shared" si="308"/>
        <v>NO</v>
      </c>
      <c r="N2776" s="374">
        <v>4.8600000000000003</v>
      </c>
      <c r="O2776" s="374">
        <f t="shared" si="309"/>
        <v>5</v>
      </c>
      <c r="P2776" s="158" t="str" cm="1">
        <f t="array" ref="P2776">_xlfn.SWITCH(ROUND(N2776,0),5,"Excellent",4,"Good",3,"ok","Bad")</f>
        <v>Excellent</v>
      </c>
      <c r="Q2776" s="144">
        <v>7</v>
      </c>
      <c r="R2776" s="385">
        <v>42976</v>
      </c>
      <c r="S2776" s="385">
        <v>43905</v>
      </c>
      <c r="T2776" s="144">
        <v>777</v>
      </c>
      <c r="U2776" s="144" t="s">
        <v>69</v>
      </c>
      <c r="V2776" s="144">
        <v>79</v>
      </c>
      <c r="W2776" s="144" t="str">
        <f t="shared" si="312"/>
        <v>Active</v>
      </c>
      <c r="X2776" s="144">
        <v>777</v>
      </c>
      <c r="Y2776" s="157" t="s">
        <v>70</v>
      </c>
      <c r="Z2776" s="386">
        <v>1</v>
      </c>
      <c r="AA2776" s="386">
        <v>0.92</v>
      </c>
      <c r="AB2776" s="387" t="s">
        <v>65</v>
      </c>
      <c r="AC2776" s="157"/>
    </row>
    <row r="2777" spans="9:29">
      <c r="I2777" s="342">
        <v>2</v>
      </c>
      <c r="J2777" s="144" t="str">
        <f t="shared" si="310"/>
        <v>SMALL</v>
      </c>
      <c r="K2777" s="144" t="str">
        <f t="shared" si="311"/>
        <v>SMALL</v>
      </c>
      <c r="L2777" s="144" t="str" cm="1">
        <f t="array" ref="L2777">_xlfn.IFS(I2777&lt;=2,"SMALL",I2777&lt;=5,"MEDIUM",I2777&gt;5,"LARGE")</f>
        <v>SMALL</v>
      </c>
      <c r="M2777" s="144" t="str">
        <f t="shared" si="308"/>
        <v>NO</v>
      </c>
      <c r="N2777" s="374">
        <v>4.6900000000000004</v>
      </c>
      <c r="O2777" s="374">
        <f t="shared" si="309"/>
        <v>5</v>
      </c>
      <c r="P2777" s="158" t="str" cm="1">
        <f t="array" ref="P2777">_xlfn.SWITCH(ROUND(N2777,0),5,"Excellent",4,"Good",3,"ok","Bad")</f>
        <v>Excellent</v>
      </c>
      <c r="Q2777" s="144">
        <v>89</v>
      </c>
      <c r="R2777" s="385">
        <v>42905</v>
      </c>
      <c r="S2777" s="385">
        <v>43906</v>
      </c>
      <c r="T2777" s="144">
        <v>1640</v>
      </c>
      <c r="U2777" s="144" t="s">
        <v>60</v>
      </c>
      <c r="V2777" s="144">
        <v>175</v>
      </c>
      <c r="W2777" s="144" t="str">
        <f t="shared" si="312"/>
        <v>Active</v>
      </c>
      <c r="X2777" s="144">
        <v>1640</v>
      </c>
      <c r="Y2777" s="157" t="s">
        <v>70</v>
      </c>
      <c r="Z2777" s="386">
        <v>1</v>
      </c>
      <c r="AA2777" s="386">
        <v>0.98</v>
      </c>
      <c r="AB2777" s="387" t="s">
        <v>65</v>
      </c>
      <c r="AC2777" s="157"/>
    </row>
    <row r="2778" spans="9:29">
      <c r="I2778" s="342">
        <v>4</v>
      </c>
      <c r="J2778" s="144" t="str">
        <f t="shared" si="310"/>
        <v>LARGE</v>
      </c>
      <c r="K2778" s="144" t="str">
        <f t="shared" si="311"/>
        <v>MEDIUM</v>
      </c>
      <c r="L2778" s="144" t="str" cm="1">
        <f t="array" ref="L2778">_xlfn.IFS(I2778&lt;=2,"SMALL",I2778&lt;=5,"MEDIUM",I2778&gt;5,"LARGE")</f>
        <v>MEDIUM</v>
      </c>
      <c r="M2778" s="144" t="str">
        <f t="shared" si="308"/>
        <v>NO</v>
      </c>
      <c r="N2778" s="374">
        <v>4.71</v>
      </c>
      <c r="O2778" s="374">
        <f t="shared" si="309"/>
        <v>5</v>
      </c>
      <c r="P2778" s="158" t="str" cm="1">
        <f t="array" ref="P2778">_xlfn.SWITCH(ROUND(N2778,0),5,"Excellent",4,"Good",3,"ok","Bad")</f>
        <v>Excellent</v>
      </c>
      <c r="Q2778" s="144">
        <v>7</v>
      </c>
      <c r="R2778" s="385">
        <v>42972</v>
      </c>
      <c r="S2778" s="385">
        <v>43266</v>
      </c>
      <c r="T2778" s="144">
        <v>1306</v>
      </c>
      <c r="U2778" s="144" t="s">
        <v>69</v>
      </c>
      <c r="V2778" s="144">
        <v>78</v>
      </c>
      <c r="W2778" s="144" t="str">
        <f t="shared" si="312"/>
        <v>Active</v>
      </c>
      <c r="X2778" s="144">
        <v>1306</v>
      </c>
      <c r="Y2778" s="157" t="s">
        <v>61</v>
      </c>
      <c r="Z2778" s="386">
        <v>1</v>
      </c>
      <c r="AA2778" s="386">
        <v>0.34</v>
      </c>
      <c r="AB2778" s="387" t="s">
        <v>65</v>
      </c>
      <c r="AC2778" s="157"/>
    </row>
    <row r="2779" spans="9:29">
      <c r="I2779" s="342">
        <v>2</v>
      </c>
      <c r="J2779" s="144" t="str">
        <f t="shared" si="310"/>
        <v>SMALL</v>
      </c>
      <c r="K2779" s="144" t="str">
        <f t="shared" si="311"/>
        <v>SMALL</v>
      </c>
      <c r="L2779" s="144" t="str" cm="1">
        <f t="array" ref="L2779">_xlfn.IFS(I2779&lt;=2,"SMALL",I2779&lt;=5,"MEDIUM",I2779&gt;5,"LARGE")</f>
        <v>SMALL</v>
      </c>
      <c r="M2779" s="144" t="str">
        <f t="shared" si="308"/>
        <v>NO</v>
      </c>
      <c r="N2779" s="374">
        <v>5</v>
      </c>
      <c r="O2779" s="374">
        <f t="shared" si="309"/>
        <v>5</v>
      </c>
      <c r="P2779" s="158" t="str" cm="1">
        <f t="array" ref="P2779">_xlfn.SWITCH(ROUND(N2779,0),5,"Excellent",4,"Good",3,"ok","Bad")</f>
        <v>Excellent</v>
      </c>
      <c r="Q2779" s="144">
        <v>3</v>
      </c>
      <c r="R2779" s="385">
        <v>43103</v>
      </c>
      <c r="S2779" s="385">
        <v>43771</v>
      </c>
      <c r="T2779" s="144">
        <v>2051</v>
      </c>
      <c r="U2779" s="144" t="s">
        <v>69</v>
      </c>
      <c r="V2779" s="144">
        <v>362</v>
      </c>
      <c r="W2779" s="144" t="str">
        <f t="shared" si="312"/>
        <v>Active</v>
      </c>
      <c r="X2779" s="144">
        <v>2051</v>
      </c>
      <c r="Y2779" s="157" t="s">
        <v>70</v>
      </c>
      <c r="Z2779" s="386">
        <v>1</v>
      </c>
      <c r="AA2779" s="386">
        <v>0.99</v>
      </c>
      <c r="AB2779" s="387" t="s">
        <v>65</v>
      </c>
      <c r="AC2779" s="157"/>
    </row>
    <row r="2780" spans="9:29">
      <c r="I2780" s="342">
        <v>2</v>
      </c>
      <c r="J2780" s="144" t="str">
        <f t="shared" si="310"/>
        <v>SMALL</v>
      </c>
      <c r="K2780" s="144" t="str">
        <f t="shared" si="311"/>
        <v>SMALL</v>
      </c>
      <c r="L2780" s="144" t="str" cm="1">
        <f t="array" ref="L2780">_xlfn.IFS(I2780&lt;=2,"SMALL",I2780&lt;=5,"MEDIUM",I2780&gt;5,"LARGE")</f>
        <v>SMALL</v>
      </c>
      <c r="M2780" s="144" t="str">
        <f t="shared" si="308"/>
        <v>NO</v>
      </c>
      <c r="N2780" s="374">
        <v>4.66</v>
      </c>
      <c r="O2780" s="374">
        <f t="shared" si="309"/>
        <v>5</v>
      </c>
      <c r="P2780" s="158" t="str" cm="1">
        <f t="array" ref="P2780">_xlfn.SWITCH(ROUND(N2780,0),5,"Excellent",4,"Good",3,"ok","Bad")</f>
        <v>Excellent</v>
      </c>
      <c r="Q2780" s="144">
        <v>175</v>
      </c>
      <c r="R2780" s="385">
        <v>42912</v>
      </c>
      <c r="S2780" s="385">
        <v>44055</v>
      </c>
      <c r="T2780" s="144">
        <v>2944</v>
      </c>
      <c r="U2780" s="144" t="s">
        <v>60</v>
      </c>
      <c r="V2780" s="144">
        <v>254</v>
      </c>
      <c r="W2780" s="144" t="str">
        <f t="shared" si="312"/>
        <v>Active</v>
      </c>
      <c r="X2780" s="144">
        <v>2944</v>
      </c>
      <c r="Y2780" s="157" t="s">
        <v>70</v>
      </c>
      <c r="Z2780" s="386">
        <v>0.9</v>
      </c>
      <c r="AA2780" s="386">
        <v>1</v>
      </c>
      <c r="AB2780" s="387" t="s">
        <v>65</v>
      </c>
      <c r="AC2780" s="157"/>
    </row>
    <row r="2781" spans="9:29">
      <c r="I2781" s="342">
        <v>2</v>
      </c>
      <c r="J2781" s="144" t="str">
        <f t="shared" si="310"/>
        <v>SMALL</v>
      </c>
      <c r="K2781" s="144" t="str">
        <f t="shared" si="311"/>
        <v>SMALL</v>
      </c>
      <c r="L2781" s="144" t="str" cm="1">
        <f t="array" ref="L2781">_xlfn.IFS(I2781&lt;=2,"SMALL",I2781&lt;=5,"MEDIUM",I2781&gt;5,"LARGE")</f>
        <v>SMALL</v>
      </c>
      <c r="M2781" s="144" t="str">
        <f t="shared" si="308"/>
        <v>NO</v>
      </c>
      <c r="N2781" s="374">
        <v>4.72</v>
      </c>
      <c r="O2781" s="374">
        <f t="shared" si="309"/>
        <v>5</v>
      </c>
      <c r="P2781" s="158" t="str" cm="1">
        <f t="array" ref="P2781">_xlfn.SWITCH(ROUND(N2781,0),5,"Excellent",4,"Good",3,"ok","Bad")</f>
        <v>Excellent</v>
      </c>
      <c r="Q2781" s="144">
        <v>177</v>
      </c>
      <c r="R2781" s="385">
        <v>42909</v>
      </c>
      <c r="S2781" s="385">
        <v>43989</v>
      </c>
      <c r="T2781" s="144">
        <v>2944</v>
      </c>
      <c r="U2781" s="144" t="s">
        <v>60</v>
      </c>
      <c r="V2781" s="144">
        <v>226</v>
      </c>
      <c r="W2781" s="144" t="str">
        <f t="shared" si="312"/>
        <v>Active</v>
      </c>
      <c r="X2781" s="144">
        <v>2944</v>
      </c>
      <c r="Y2781" s="157" t="s">
        <v>64</v>
      </c>
      <c r="Z2781" s="386">
        <v>0.64</v>
      </c>
      <c r="AA2781" s="386">
        <v>0.33</v>
      </c>
      <c r="AB2781" s="387" t="s">
        <v>65</v>
      </c>
      <c r="AC2781" s="157"/>
    </row>
    <row r="2782" spans="9:29">
      <c r="I2782" s="342">
        <v>2</v>
      </c>
      <c r="J2782" s="144" t="str">
        <f t="shared" si="310"/>
        <v>SMALL</v>
      </c>
      <c r="K2782" s="144" t="str">
        <f t="shared" si="311"/>
        <v>SMALL</v>
      </c>
      <c r="L2782" s="144" t="str" cm="1">
        <f t="array" ref="L2782">_xlfn.IFS(I2782&lt;=2,"SMALL",I2782&lt;=5,"MEDIUM",I2782&gt;5,"LARGE")</f>
        <v>SMALL</v>
      </c>
      <c r="M2782" s="144" t="str">
        <f t="shared" si="308"/>
        <v>NO</v>
      </c>
      <c r="N2782" s="374">
        <v>4.7300000000000004</v>
      </c>
      <c r="O2782" s="374">
        <f t="shared" si="309"/>
        <v>5</v>
      </c>
      <c r="P2782" s="158" t="str" cm="1">
        <f t="array" ref="P2782">_xlfn.SWITCH(ROUND(N2782,0),5,"Excellent",4,"Good",3,"ok","Bad")</f>
        <v>Excellent</v>
      </c>
      <c r="Q2782" s="144">
        <v>158</v>
      </c>
      <c r="R2782" s="385">
        <v>42917</v>
      </c>
      <c r="S2782" s="385">
        <v>44050</v>
      </c>
      <c r="T2782" s="144">
        <v>2944</v>
      </c>
      <c r="U2782" s="144" t="s">
        <v>60</v>
      </c>
      <c r="V2782" s="144">
        <v>259</v>
      </c>
      <c r="W2782" s="144" t="str">
        <f t="shared" si="312"/>
        <v>Active</v>
      </c>
      <c r="X2782" s="144">
        <v>2944</v>
      </c>
      <c r="Y2782" s="157" t="s">
        <v>70</v>
      </c>
      <c r="Z2782" s="386">
        <v>1</v>
      </c>
      <c r="AA2782" s="386">
        <v>0</v>
      </c>
      <c r="AB2782" s="387" t="s">
        <v>65</v>
      </c>
      <c r="AC2782" s="157"/>
    </row>
    <row r="2783" spans="9:29">
      <c r="I2783" s="342">
        <v>6</v>
      </c>
      <c r="J2783" s="144" t="str">
        <f t="shared" si="310"/>
        <v>LARGE</v>
      </c>
      <c r="K2783" s="144" t="str">
        <f t="shared" si="311"/>
        <v>LARGE</v>
      </c>
      <c r="L2783" s="144" t="str" cm="1">
        <f t="array" ref="L2783">_xlfn.IFS(I2783&lt;=2,"SMALL",I2783&lt;=5,"MEDIUM",I2783&gt;5,"LARGE")</f>
        <v>LARGE</v>
      </c>
      <c r="M2783" s="144" t="str">
        <f t="shared" si="308"/>
        <v>YES</v>
      </c>
      <c r="N2783" s="374">
        <v>4.8099999999999996</v>
      </c>
      <c r="O2783" s="374">
        <f t="shared" si="309"/>
        <v>5</v>
      </c>
      <c r="P2783" s="158" t="str" cm="1">
        <f t="array" ref="P2783">_xlfn.SWITCH(ROUND(N2783,0),5,"Excellent",4,"Good",3,"ok","Bad")</f>
        <v>Excellent</v>
      </c>
      <c r="Q2783" s="144">
        <v>104</v>
      </c>
      <c r="R2783" s="385">
        <v>42953</v>
      </c>
      <c r="S2783" s="385">
        <v>43895</v>
      </c>
      <c r="T2783" s="144">
        <v>3266</v>
      </c>
      <c r="U2783" s="144" t="s">
        <v>69</v>
      </c>
      <c r="V2783" s="144">
        <v>73</v>
      </c>
      <c r="W2783" s="144" t="str">
        <f t="shared" si="312"/>
        <v>Active</v>
      </c>
      <c r="X2783" s="144">
        <v>3266</v>
      </c>
      <c r="Y2783" s="157" t="s">
        <v>70</v>
      </c>
      <c r="Z2783" s="386">
        <v>1</v>
      </c>
      <c r="AA2783" s="386">
        <v>1</v>
      </c>
      <c r="AB2783" s="387" t="s">
        <v>65</v>
      </c>
      <c r="AC2783" s="157"/>
    </row>
    <row r="2784" spans="9:29">
      <c r="I2784" s="342">
        <v>4</v>
      </c>
      <c r="J2784" s="144" t="str">
        <f t="shared" si="310"/>
        <v>LARGE</v>
      </c>
      <c r="K2784" s="144" t="str">
        <f t="shared" si="311"/>
        <v>MEDIUM</v>
      </c>
      <c r="L2784" s="144" t="str" cm="1">
        <f t="array" ref="L2784">_xlfn.IFS(I2784&lt;=2,"SMALL",I2784&lt;=5,"MEDIUM",I2784&gt;5,"LARGE")</f>
        <v>MEDIUM</v>
      </c>
      <c r="M2784" s="144" t="str">
        <f t="shared" si="308"/>
        <v>NO</v>
      </c>
      <c r="N2784" s="374">
        <v>4.3600000000000003</v>
      </c>
      <c r="O2784" s="374">
        <f t="shared" si="309"/>
        <v>4</v>
      </c>
      <c r="P2784" s="158" t="str" cm="1">
        <f t="array" ref="P2784">_xlfn.SWITCH(ROUND(N2784,0),5,"Excellent",4,"Good",3,"ok","Bad")</f>
        <v>Good</v>
      </c>
      <c r="Q2784" s="144">
        <v>11</v>
      </c>
      <c r="R2784" s="385">
        <v>42934</v>
      </c>
      <c r="S2784" s="385">
        <v>43899</v>
      </c>
      <c r="T2784" s="144">
        <v>3267</v>
      </c>
      <c r="U2784" s="144" t="s">
        <v>69</v>
      </c>
      <c r="V2784" s="144">
        <v>365</v>
      </c>
      <c r="W2784" s="144" t="str">
        <f t="shared" si="312"/>
        <v>Active</v>
      </c>
      <c r="X2784" s="144">
        <v>3267</v>
      </c>
      <c r="Y2784" s="157" t="s">
        <v>70</v>
      </c>
      <c r="Z2784" s="386">
        <v>1</v>
      </c>
      <c r="AA2784" s="386">
        <v>1</v>
      </c>
      <c r="AB2784" s="387" t="s">
        <v>62</v>
      </c>
      <c r="AC2784" s="157"/>
    </row>
    <row r="2785" spans="9:29">
      <c r="I2785" s="342">
        <v>4</v>
      </c>
      <c r="J2785" s="144" t="str">
        <f t="shared" si="310"/>
        <v>LARGE</v>
      </c>
      <c r="K2785" s="144" t="str">
        <f t="shared" si="311"/>
        <v>MEDIUM</v>
      </c>
      <c r="L2785" s="144" t="str" cm="1">
        <f t="array" ref="L2785">_xlfn.IFS(I2785&lt;=2,"SMALL",I2785&lt;=5,"MEDIUM",I2785&gt;5,"LARGE")</f>
        <v>MEDIUM</v>
      </c>
      <c r="M2785" s="144" t="str">
        <f t="shared" si="308"/>
        <v>NO</v>
      </c>
      <c r="N2785" s="374">
        <v>4.8899999999999997</v>
      </c>
      <c r="O2785" s="374">
        <f t="shared" si="309"/>
        <v>5</v>
      </c>
      <c r="P2785" s="158" t="str" cm="1">
        <f t="array" ref="P2785">_xlfn.SWITCH(ROUND(N2785,0),5,"Excellent",4,"Good",3,"ok","Bad")</f>
        <v>Excellent</v>
      </c>
      <c r="Q2785" s="144">
        <v>99</v>
      </c>
      <c r="R2785" s="385">
        <v>43050</v>
      </c>
      <c r="S2785" s="385">
        <v>43903</v>
      </c>
      <c r="T2785" s="144">
        <v>423</v>
      </c>
      <c r="U2785" s="144" t="s">
        <v>69</v>
      </c>
      <c r="V2785" s="144">
        <v>365</v>
      </c>
      <c r="W2785" s="144" t="str">
        <f t="shared" si="312"/>
        <v>Active</v>
      </c>
      <c r="X2785" s="144">
        <v>423</v>
      </c>
      <c r="Y2785" s="157" t="s">
        <v>64</v>
      </c>
      <c r="Z2785" s="386">
        <v>1</v>
      </c>
      <c r="AA2785" s="386">
        <v>0.94</v>
      </c>
      <c r="AB2785" s="387" t="s">
        <v>62</v>
      </c>
      <c r="AC2785" s="157"/>
    </row>
    <row r="2786" spans="9:29">
      <c r="I2786" s="342">
        <v>2</v>
      </c>
      <c r="J2786" s="144" t="str">
        <f t="shared" si="310"/>
        <v>SMALL</v>
      </c>
      <c r="K2786" s="144" t="str">
        <f t="shared" si="311"/>
        <v>SMALL</v>
      </c>
      <c r="L2786" s="144" t="str" cm="1">
        <f t="array" ref="L2786">_xlfn.IFS(I2786&lt;=2,"SMALL",I2786&lt;=5,"MEDIUM",I2786&gt;5,"LARGE")</f>
        <v>SMALL</v>
      </c>
      <c r="M2786" s="144" t="str">
        <f t="shared" si="308"/>
        <v>NO</v>
      </c>
      <c r="N2786" s="374">
        <v>4.8600000000000003</v>
      </c>
      <c r="O2786" s="374">
        <f t="shared" si="309"/>
        <v>5</v>
      </c>
      <c r="P2786" s="158" t="str" cm="1">
        <f t="array" ref="P2786">_xlfn.SWITCH(ROUND(N2786,0),5,"Excellent",4,"Good",3,"ok","Bad")</f>
        <v>Excellent</v>
      </c>
      <c r="Q2786" s="144">
        <v>36</v>
      </c>
      <c r="R2786" s="385">
        <v>42951</v>
      </c>
      <c r="S2786" s="385">
        <v>43550</v>
      </c>
      <c r="T2786" s="144">
        <v>107</v>
      </c>
      <c r="U2786" s="144" t="s">
        <v>69</v>
      </c>
      <c r="V2786" s="144">
        <v>111</v>
      </c>
      <c r="W2786" s="144" t="str">
        <f t="shared" si="312"/>
        <v>Active</v>
      </c>
      <c r="X2786" s="144">
        <v>107</v>
      </c>
      <c r="Y2786" s="157" t="s">
        <v>61</v>
      </c>
      <c r="Z2786" s="386">
        <v>1</v>
      </c>
      <c r="AA2786" s="386">
        <v>1</v>
      </c>
      <c r="AB2786" s="387" t="s">
        <v>65</v>
      </c>
      <c r="AC2786" s="157"/>
    </row>
    <row r="2787" spans="9:29">
      <c r="I2787" s="342">
        <v>2</v>
      </c>
      <c r="J2787" s="144" t="str">
        <f t="shared" si="310"/>
        <v>SMALL</v>
      </c>
      <c r="K2787" s="144" t="str">
        <f t="shared" si="311"/>
        <v>SMALL</v>
      </c>
      <c r="L2787" s="144" t="str" cm="1">
        <f t="array" ref="L2787">_xlfn.IFS(I2787&lt;=2,"SMALL",I2787&lt;=5,"MEDIUM",I2787&gt;5,"LARGE")</f>
        <v>SMALL</v>
      </c>
      <c r="M2787" s="144" t="str">
        <f t="shared" si="308"/>
        <v>NO</v>
      </c>
      <c r="N2787" s="374">
        <v>4.9000000000000004</v>
      </c>
      <c r="O2787" s="374">
        <f t="shared" si="309"/>
        <v>5</v>
      </c>
      <c r="P2787" s="158" t="str" cm="1">
        <f t="array" ref="P2787">_xlfn.SWITCH(ROUND(N2787,0),5,"Excellent",4,"Good",3,"ok","Bad")</f>
        <v>Excellent</v>
      </c>
      <c r="Q2787" s="144">
        <v>41</v>
      </c>
      <c r="R2787" s="385">
        <v>42904</v>
      </c>
      <c r="S2787" s="385">
        <v>43905</v>
      </c>
      <c r="T2787" s="144">
        <v>2620</v>
      </c>
      <c r="U2787" s="144" t="s">
        <v>60</v>
      </c>
      <c r="V2787" s="144">
        <v>0</v>
      </c>
      <c r="W2787" s="144" t="str">
        <f t="shared" si="312"/>
        <v>Inactive</v>
      </c>
      <c r="X2787" s="144">
        <v>2620</v>
      </c>
      <c r="Y2787" s="157" t="s">
        <v>122</v>
      </c>
      <c r="Z2787" s="386">
        <v>0</v>
      </c>
      <c r="AA2787" s="386">
        <v>0.73</v>
      </c>
      <c r="AB2787" s="387" t="s">
        <v>62</v>
      </c>
      <c r="AC2787" s="157"/>
    </row>
    <row r="2788" spans="9:29">
      <c r="I2788" s="342">
        <v>6</v>
      </c>
      <c r="J2788" s="144" t="str">
        <f t="shared" si="310"/>
        <v>LARGE</v>
      </c>
      <c r="K2788" s="144" t="str">
        <f t="shared" si="311"/>
        <v>LARGE</v>
      </c>
      <c r="L2788" s="144" t="str" cm="1">
        <f t="array" ref="L2788">_xlfn.IFS(I2788&lt;=2,"SMALL",I2788&lt;=5,"MEDIUM",I2788&gt;5,"LARGE")</f>
        <v>LARGE</v>
      </c>
      <c r="M2788" s="144" t="str">
        <f t="shared" si="308"/>
        <v>NO</v>
      </c>
      <c r="N2788" s="374">
        <v>4</v>
      </c>
      <c r="O2788" s="374">
        <f t="shared" si="309"/>
        <v>4</v>
      </c>
      <c r="P2788" s="158" t="str" cm="1">
        <f t="array" ref="P2788">_xlfn.SWITCH(ROUND(N2788,0),5,"Excellent",4,"Good",3,"ok","Bad")</f>
        <v>Good</v>
      </c>
      <c r="Q2788" s="144">
        <v>6</v>
      </c>
      <c r="R2788" s="385">
        <v>42975</v>
      </c>
      <c r="S2788" s="385">
        <v>43815</v>
      </c>
      <c r="T2788" s="144">
        <v>1780</v>
      </c>
      <c r="U2788" s="144" t="s">
        <v>69</v>
      </c>
      <c r="V2788" s="144">
        <v>364</v>
      </c>
      <c r="W2788" s="144" t="str">
        <f t="shared" si="312"/>
        <v>Active</v>
      </c>
      <c r="X2788" s="144">
        <v>1780</v>
      </c>
      <c r="Y2788" s="157" t="s">
        <v>64</v>
      </c>
      <c r="Z2788" s="386">
        <v>1</v>
      </c>
      <c r="AA2788" s="386">
        <v>0.96</v>
      </c>
      <c r="AB2788" s="387" t="s">
        <v>65</v>
      </c>
      <c r="AC2788" s="157"/>
    </row>
    <row r="2789" spans="9:29">
      <c r="I2789" s="342">
        <v>2</v>
      </c>
      <c r="J2789" s="144" t="str">
        <f t="shared" si="310"/>
        <v>SMALL</v>
      </c>
      <c r="K2789" s="144" t="str">
        <f t="shared" si="311"/>
        <v>SMALL</v>
      </c>
      <c r="L2789" s="144" t="str" cm="1">
        <f t="array" ref="L2789">_xlfn.IFS(I2789&lt;=2,"SMALL",I2789&lt;=5,"MEDIUM",I2789&gt;5,"LARGE")</f>
        <v>SMALL</v>
      </c>
      <c r="M2789" s="144" t="str">
        <f t="shared" si="308"/>
        <v>YES</v>
      </c>
      <c r="N2789" s="374">
        <v>4.9000000000000004</v>
      </c>
      <c r="O2789" s="374">
        <f t="shared" si="309"/>
        <v>5</v>
      </c>
      <c r="P2789" s="158" t="str" cm="1">
        <f t="array" ref="P2789">_xlfn.SWITCH(ROUND(N2789,0),5,"Excellent",4,"Good",3,"ok","Bad")</f>
        <v>Excellent</v>
      </c>
      <c r="Q2789" s="144">
        <v>167</v>
      </c>
      <c r="R2789" s="385">
        <v>42985</v>
      </c>
      <c r="S2789" s="385">
        <v>44038</v>
      </c>
      <c r="T2789" s="144">
        <v>3257</v>
      </c>
      <c r="U2789" s="144" t="s">
        <v>69</v>
      </c>
      <c r="V2789" s="144">
        <v>60</v>
      </c>
      <c r="W2789" s="144" t="str">
        <f t="shared" si="312"/>
        <v>Active</v>
      </c>
      <c r="X2789" s="144">
        <v>3257</v>
      </c>
      <c r="Y2789" s="157" t="s">
        <v>70</v>
      </c>
      <c r="Z2789" s="386">
        <v>1</v>
      </c>
      <c r="AA2789" s="386">
        <v>0.94</v>
      </c>
      <c r="AB2789" s="387" t="s">
        <v>62</v>
      </c>
      <c r="AC2789" s="157"/>
    </row>
    <row r="2790" spans="9:29">
      <c r="I2790" s="342">
        <v>2</v>
      </c>
      <c r="J2790" s="144" t="str">
        <f t="shared" si="310"/>
        <v>SMALL</v>
      </c>
      <c r="K2790" s="144" t="str">
        <f t="shared" si="311"/>
        <v>SMALL</v>
      </c>
      <c r="L2790" s="144" t="str" cm="1">
        <f t="array" ref="L2790">_xlfn.IFS(I2790&lt;=2,"SMALL",I2790&lt;=5,"MEDIUM",I2790&gt;5,"LARGE")</f>
        <v>SMALL</v>
      </c>
      <c r="M2790" s="144" t="str">
        <f t="shared" si="308"/>
        <v>NO</v>
      </c>
      <c r="N2790" s="374">
        <v>4.8600000000000003</v>
      </c>
      <c r="O2790" s="374">
        <f t="shared" si="309"/>
        <v>5</v>
      </c>
      <c r="P2790" s="158" t="str" cm="1">
        <f t="array" ref="P2790">_xlfn.SWITCH(ROUND(N2790,0),5,"Excellent",4,"Good",3,"ok","Bad")</f>
        <v>Excellent</v>
      </c>
      <c r="Q2790" s="144">
        <v>21</v>
      </c>
      <c r="R2790" s="385">
        <v>42926</v>
      </c>
      <c r="S2790" s="385">
        <v>43807</v>
      </c>
      <c r="T2790" s="144">
        <v>3269</v>
      </c>
      <c r="U2790" s="144" t="s">
        <v>69</v>
      </c>
      <c r="V2790" s="144">
        <v>134</v>
      </c>
      <c r="W2790" s="144" t="str">
        <f t="shared" si="312"/>
        <v>Active</v>
      </c>
      <c r="X2790" s="144">
        <v>3269</v>
      </c>
      <c r="Y2790" s="157" t="s">
        <v>64</v>
      </c>
      <c r="Z2790" s="386">
        <v>0.5</v>
      </c>
      <c r="AA2790" s="386">
        <v>0.81</v>
      </c>
      <c r="AB2790" s="387" t="s">
        <v>62</v>
      </c>
      <c r="AC2790" s="157"/>
    </row>
    <row r="2791" spans="9:29">
      <c r="I2791" s="342">
        <v>2</v>
      </c>
      <c r="J2791" s="144" t="str">
        <f t="shared" si="310"/>
        <v>SMALL</v>
      </c>
      <c r="K2791" s="144" t="str">
        <f t="shared" si="311"/>
        <v>SMALL</v>
      </c>
      <c r="L2791" s="144" t="str" cm="1">
        <f t="array" ref="L2791">_xlfn.IFS(I2791&lt;=2,"SMALL",I2791&lt;=5,"MEDIUM",I2791&gt;5,"LARGE")</f>
        <v>SMALL</v>
      </c>
      <c r="M2791" s="144" t="str">
        <f t="shared" si="308"/>
        <v>NO</v>
      </c>
      <c r="N2791" s="374">
        <v>4.88</v>
      </c>
      <c r="O2791" s="374">
        <f t="shared" si="309"/>
        <v>5</v>
      </c>
      <c r="P2791" s="158" t="str" cm="1">
        <f t="array" ref="P2791">_xlfn.SWITCH(ROUND(N2791,0),5,"Excellent",4,"Good",3,"ok","Bad")</f>
        <v>Excellent</v>
      </c>
      <c r="Q2791" s="144">
        <v>16</v>
      </c>
      <c r="R2791" s="385">
        <v>43038</v>
      </c>
      <c r="S2791" s="385">
        <v>43879</v>
      </c>
      <c r="T2791" s="144">
        <v>1388</v>
      </c>
      <c r="U2791" s="144" t="s">
        <v>69</v>
      </c>
      <c r="V2791" s="144">
        <v>178</v>
      </c>
      <c r="W2791" s="144" t="str">
        <f t="shared" si="312"/>
        <v>Active</v>
      </c>
      <c r="X2791" s="144">
        <v>1388</v>
      </c>
      <c r="Y2791" s="157" t="s">
        <v>61</v>
      </c>
      <c r="Z2791" s="386">
        <v>1</v>
      </c>
      <c r="AA2791" s="386">
        <v>0.83</v>
      </c>
      <c r="AB2791" s="387" t="s">
        <v>62</v>
      </c>
      <c r="AC2791" s="157"/>
    </row>
    <row r="2792" spans="9:29">
      <c r="I2792" s="342">
        <v>1</v>
      </c>
      <c r="J2792" s="144" t="str">
        <f t="shared" si="310"/>
        <v>SMALL</v>
      </c>
      <c r="K2792" s="144" t="str">
        <f t="shared" si="311"/>
        <v>SMALL</v>
      </c>
      <c r="L2792" s="144" t="str" cm="1">
        <f t="array" ref="L2792">_xlfn.IFS(I2792&lt;=2,"SMALL",I2792&lt;=5,"MEDIUM",I2792&gt;5,"LARGE")</f>
        <v>SMALL</v>
      </c>
      <c r="M2792" s="144" t="str">
        <f t="shared" si="308"/>
        <v>NO</v>
      </c>
      <c r="N2792" s="374">
        <v>4.99</v>
      </c>
      <c r="O2792" s="374">
        <f t="shared" si="309"/>
        <v>5</v>
      </c>
      <c r="P2792" s="158" t="str" cm="1">
        <f t="array" ref="P2792">_xlfn.SWITCH(ROUND(N2792,0),5,"Excellent",4,"Good",3,"ok","Bad")</f>
        <v>Excellent</v>
      </c>
      <c r="Q2792" s="144">
        <v>79</v>
      </c>
      <c r="R2792" s="385">
        <v>43101</v>
      </c>
      <c r="S2792" s="385">
        <v>43811</v>
      </c>
      <c r="T2792" s="144">
        <v>2105</v>
      </c>
      <c r="U2792" s="144" t="s">
        <v>60</v>
      </c>
      <c r="V2792" s="144">
        <v>364</v>
      </c>
      <c r="W2792" s="144" t="str">
        <f t="shared" si="312"/>
        <v>Active</v>
      </c>
      <c r="X2792" s="144">
        <v>2105</v>
      </c>
      <c r="Y2792" s="157" t="s">
        <v>64</v>
      </c>
      <c r="Z2792" s="386">
        <v>0.9</v>
      </c>
      <c r="AA2792" s="386">
        <v>0.99</v>
      </c>
      <c r="AB2792" s="387" t="s">
        <v>62</v>
      </c>
      <c r="AC2792" s="157"/>
    </row>
    <row r="2793" spans="9:29">
      <c r="I2793" s="342">
        <v>2</v>
      </c>
      <c r="J2793" s="144" t="str">
        <f t="shared" si="310"/>
        <v>SMALL</v>
      </c>
      <c r="K2793" s="144" t="str">
        <f t="shared" si="311"/>
        <v>SMALL</v>
      </c>
      <c r="L2793" s="144" t="str" cm="1">
        <f t="array" ref="L2793">_xlfn.IFS(I2793&lt;=2,"SMALL",I2793&lt;=5,"MEDIUM",I2793&gt;5,"LARGE")</f>
        <v>SMALL</v>
      </c>
      <c r="M2793" s="144" t="str">
        <f t="shared" si="308"/>
        <v>YES</v>
      </c>
      <c r="N2793" s="374">
        <v>4.91</v>
      </c>
      <c r="O2793" s="374">
        <f t="shared" si="309"/>
        <v>5</v>
      </c>
      <c r="P2793" s="158" t="str" cm="1">
        <f t="array" ref="P2793">_xlfn.SWITCH(ROUND(N2793,0),5,"Excellent",4,"Good",3,"ok","Bad")</f>
        <v>Excellent</v>
      </c>
      <c r="Q2793" s="144">
        <v>273</v>
      </c>
      <c r="R2793" s="385">
        <v>42912</v>
      </c>
      <c r="S2793" s="385">
        <v>44044</v>
      </c>
      <c r="T2793" s="144">
        <v>3271</v>
      </c>
      <c r="U2793" s="144" t="s">
        <v>69</v>
      </c>
      <c r="V2793" s="144">
        <v>245</v>
      </c>
      <c r="W2793" s="144" t="str">
        <f t="shared" si="312"/>
        <v>Active</v>
      </c>
      <c r="X2793" s="144">
        <v>3271</v>
      </c>
      <c r="Y2793" s="157" t="s">
        <v>70</v>
      </c>
      <c r="Z2793" s="386">
        <v>1</v>
      </c>
      <c r="AA2793" s="386">
        <v>1</v>
      </c>
      <c r="AB2793" s="387" t="s">
        <v>62</v>
      </c>
      <c r="AC2793" s="157"/>
    </row>
    <row r="2794" spans="9:29">
      <c r="I2794" s="342">
        <v>5</v>
      </c>
      <c r="J2794" s="144" t="str">
        <f t="shared" si="310"/>
        <v>LARGE</v>
      </c>
      <c r="K2794" s="144" t="str">
        <f t="shared" si="311"/>
        <v>MEDIUM</v>
      </c>
      <c r="L2794" s="144" t="str" cm="1">
        <f t="array" ref="L2794">_xlfn.IFS(I2794&lt;=2,"SMALL",I2794&lt;=5,"MEDIUM",I2794&gt;5,"LARGE")</f>
        <v>MEDIUM</v>
      </c>
      <c r="M2794" s="144" t="str">
        <f t="shared" si="308"/>
        <v>NO</v>
      </c>
      <c r="N2794" s="374">
        <v>5</v>
      </c>
      <c r="O2794" s="374">
        <f t="shared" si="309"/>
        <v>5</v>
      </c>
      <c r="P2794" s="158" t="str" cm="1">
        <f t="array" ref="P2794">_xlfn.SWITCH(ROUND(N2794,0),5,"Excellent",4,"Good",3,"ok","Bad")</f>
        <v>Excellent</v>
      </c>
      <c r="Q2794" s="144">
        <v>6</v>
      </c>
      <c r="R2794" s="385">
        <v>43097</v>
      </c>
      <c r="S2794" s="385">
        <v>43906</v>
      </c>
      <c r="T2794" s="144">
        <v>2958</v>
      </c>
      <c r="U2794" s="144" t="s">
        <v>69</v>
      </c>
      <c r="V2794" s="144">
        <v>300</v>
      </c>
      <c r="W2794" s="144" t="str">
        <f t="shared" si="312"/>
        <v>Active</v>
      </c>
      <c r="X2794" s="144">
        <v>2958</v>
      </c>
      <c r="Y2794" s="157" t="s">
        <v>70</v>
      </c>
      <c r="Z2794" s="386">
        <v>1</v>
      </c>
      <c r="AA2794" s="386">
        <v>0.51</v>
      </c>
      <c r="AB2794" s="387" t="s">
        <v>62</v>
      </c>
      <c r="AC2794" s="157"/>
    </row>
    <row r="2795" spans="9:29">
      <c r="I2795" s="342">
        <v>4</v>
      </c>
      <c r="J2795" s="144" t="str">
        <f t="shared" si="310"/>
        <v>LARGE</v>
      </c>
      <c r="K2795" s="144" t="str">
        <f t="shared" si="311"/>
        <v>MEDIUM</v>
      </c>
      <c r="L2795" s="144" t="str" cm="1">
        <f t="array" ref="L2795">_xlfn.IFS(I2795&lt;=2,"SMALL",I2795&lt;=5,"MEDIUM",I2795&gt;5,"LARGE")</f>
        <v>MEDIUM</v>
      </c>
      <c r="M2795" s="144" t="str">
        <f t="shared" si="308"/>
        <v>NO</v>
      </c>
      <c r="N2795" s="374">
        <v>5</v>
      </c>
      <c r="O2795" s="374">
        <f t="shared" si="309"/>
        <v>5</v>
      </c>
      <c r="P2795" s="158" t="str" cm="1">
        <f t="array" ref="P2795">_xlfn.SWITCH(ROUND(N2795,0),5,"Excellent",4,"Good",3,"ok","Bad")</f>
        <v>Excellent</v>
      </c>
      <c r="Q2795" s="144">
        <v>6</v>
      </c>
      <c r="R2795" s="385">
        <v>42946</v>
      </c>
      <c r="S2795" s="385">
        <v>44051</v>
      </c>
      <c r="T2795" s="144">
        <v>1086</v>
      </c>
      <c r="U2795" s="144" t="s">
        <v>69</v>
      </c>
      <c r="V2795" s="144">
        <v>338</v>
      </c>
      <c r="W2795" s="144" t="str">
        <f t="shared" si="312"/>
        <v>Active</v>
      </c>
      <c r="X2795" s="144">
        <v>1086</v>
      </c>
      <c r="Y2795" s="157" t="s">
        <v>70</v>
      </c>
      <c r="Z2795" s="386">
        <v>1</v>
      </c>
      <c r="AA2795" s="386">
        <v>0.25</v>
      </c>
      <c r="AB2795" s="387" t="s">
        <v>65</v>
      </c>
      <c r="AC2795" s="157"/>
    </row>
    <row r="2796" spans="9:29">
      <c r="I2796" s="342">
        <v>4</v>
      </c>
      <c r="J2796" s="144" t="str">
        <f t="shared" si="310"/>
        <v>LARGE</v>
      </c>
      <c r="K2796" s="144" t="str">
        <f t="shared" si="311"/>
        <v>MEDIUM</v>
      </c>
      <c r="L2796" s="144" t="str" cm="1">
        <f t="array" ref="L2796">_xlfn.IFS(I2796&lt;=2,"SMALL",I2796&lt;=5,"MEDIUM",I2796&gt;5,"LARGE")</f>
        <v>MEDIUM</v>
      </c>
      <c r="M2796" s="144" t="str">
        <f t="shared" si="308"/>
        <v>NO</v>
      </c>
      <c r="N2796" s="374">
        <v>4.74</v>
      </c>
      <c r="O2796" s="374">
        <f t="shared" si="309"/>
        <v>5</v>
      </c>
      <c r="P2796" s="158" t="str" cm="1">
        <f t="array" ref="P2796">_xlfn.SWITCH(ROUND(N2796,0),5,"Excellent",4,"Good",3,"ok","Bad")</f>
        <v>Excellent</v>
      </c>
      <c r="Q2796" s="144">
        <v>197</v>
      </c>
      <c r="R2796" s="385">
        <v>42929</v>
      </c>
      <c r="S2796" s="385">
        <v>44043</v>
      </c>
      <c r="T2796" s="144">
        <v>3274</v>
      </c>
      <c r="U2796" s="144" t="s">
        <v>69</v>
      </c>
      <c r="V2796" s="144">
        <v>354</v>
      </c>
      <c r="W2796" s="144" t="str">
        <f t="shared" si="312"/>
        <v>Active</v>
      </c>
      <c r="X2796" s="144">
        <v>3274</v>
      </c>
      <c r="Y2796" s="157" t="s">
        <v>70</v>
      </c>
      <c r="Z2796" s="386">
        <v>0.97</v>
      </c>
      <c r="AA2796" s="386">
        <v>1</v>
      </c>
      <c r="AB2796" s="387" t="s">
        <v>62</v>
      </c>
      <c r="AC2796" s="157"/>
    </row>
    <row r="2797" spans="9:29">
      <c r="I2797" s="342">
        <v>3</v>
      </c>
      <c r="J2797" s="144" t="str">
        <f t="shared" si="310"/>
        <v>LARGE</v>
      </c>
      <c r="K2797" s="144" t="str">
        <f t="shared" si="311"/>
        <v>MEDIUM</v>
      </c>
      <c r="L2797" s="144" t="str" cm="1">
        <f t="array" ref="L2797">_xlfn.IFS(I2797&lt;=2,"SMALL",I2797&lt;=5,"MEDIUM",I2797&gt;5,"LARGE")</f>
        <v>MEDIUM</v>
      </c>
      <c r="M2797" s="144" t="str">
        <f t="shared" si="308"/>
        <v>NO</v>
      </c>
      <c r="N2797" s="374">
        <v>4.91</v>
      </c>
      <c r="O2797" s="374">
        <f t="shared" si="309"/>
        <v>5</v>
      </c>
      <c r="P2797" s="158" t="str" cm="1">
        <f t="array" ref="P2797">_xlfn.SWITCH(ROUND(N2797,0),5,"Excellent",4,"Good",3,"ok","Bad")</f>
        <v>Excellent</v>
      </c>
      <c r="Q2797" s="144">
        <v>23</v>
      </c>
      <c r="R2797" s="385">
        <v>43008</v>
      </c>
      <c r="S2797" s="385">
        <v>43908</v>
      </c>
      <c r="T2797" s="144">
        <v>1281</v>
      </c>
      <c r="U2797" s="144" t="s">
        <v>69</v>
      </c>
      <c r="V2797" s="144">
        <v>5</v>
      </c>
      <c r="W2797" s="144" t="str">
        <f t="shared" si="312"/>
        <v>Active</v>
      </c>
      <c r="X2797" s="144">
        <v>1281</v>
      </c>
      <c r="Y2797" s="157" t="s">
        <v>64</v>
      </c>
      <c r="Z2797" s="386">
        <v>0.8</v>
      </c>
      <c r="AA2797" s="386">
        <v>0.97</v>
      </c>
      <c r="AB2797" s="387" t="s">
        <v>62</v>
      </c>
      <c r="AC2797" s="157"/>
    </row>
    <row r="2798" spans="9:29">
      <c r="I2798" s="342">
        <v>4</v>
      </c>
      <c r="J2798" s="144" t="str">
        <f t="shared" si="310"/>
        <v>LARGE</v>
      </c>
      <c r="K2798" s="144" t="str">
        <f t="shared" si="311"/>
        <v>MEDIUM</v>
      </c>
      <c r="L2798" s="144" t="str" cm="1">
        <f t="array" ref="L2798">_xlfn.IFS(I2798&lt;=2,"SMALL",I2798&lt;=5,"MEDIUM",I2798&gt;5,"LARGE")</f>
        <v>MEDIUM</v>
      </c>
      <c r="M2798" s="144" t="str">
        <f t="shared" si="308"/>
        <v>NO</v>
      </c>
      <c r="N2798" s="374">
        <v>4.97</v>
      </c>
      <c r="O2798" s="374">
        <f t="shared" si="309"/>
        <v>5</v>
      </c>
      <c r="P2798" s="158" t="str" cm="1">
        <f t="array" ref="P2798">_xlfn.SWITCH(ROUND(N2798,0),5,"Excellent",4,"Good",3,"ok","Bad")</f>
        <v>Excellent</v>
      </c>
      <c r="Q2798" s="144">
        <v>31</v>
      </c>
      <c r="R2798" s="385">
        <v>42916</v>
      </c>
      <c r="S2798" s="385">
        <v>43808</v>
      </c>
      <c r="T2798" s="144">
        <v>3276</v>
      </c>
      <c r="U2798" s="144" t="s">
        <v>69</v>
      </c>
      <c r="V2798" s="144">
        <v>46</v>
      </c>
      <c r="W2798" s="144" t="str">
        <f t="shared" si="312"/>
        <v>Active</v>
      </c>
      <c r="X2798" s="144">
        <v>3276</v>
      </c>
      <c r="Y2798" s="157" t="s">
        <v>70</v>
      </c>
      <c r="Z2798" s="386">
        <v>1</v>
      </c>
      <c r="AA2798" s="386">
        <v>0.98</v>
      </c>
      <c r="AB2798" s="387" t="s">
        <v>65</v>
      </c>
      <c r="AC2798" s="157"/>
    </row>
    <row r="2799" spans="9:29">
      <c r="I2799" s="342">
        <v>2</v>
      </c>
      <c r="J2799" s="144" t="str">
        <f t="shared" si="310"/>
        <v>SMALL</v>
      </c>
      <c r="K2799" s="144" t="str">
        <f t="shared" si="311"/>
        <v>SMALL</v>
      </c>
      <c r="L2799" s="144" t="str" cm="1">
        <f t="array" ref="L2799">_xlfn.IFS(I2799&lt;=2,"SMALL",I2799&lt;=5,"MEDIUM",I2799&gt;5,"LARGE")</f>
        <v>SMALL</v>
      </c>
      <c r="M2799" s="144" t="str">
        <f t="shared" si="308"/>
        <v>NO</v>
      </c>
      <c r="N2799" s="374">
        <v>4.8600000000000003</v>
      </c>
      <c r="O2799" s="374">
        <f t="shared" si="309"/>
        <v>5</v>
      </c>
      <c r="P2799" s="158" t="str" cm="1">
        <f t="array" ref="P2799">_xlfn.SWITCH(ROUND(N2799,0),5,"Excellent",4,"Good",3,"ok","Bad")</f>
        <v>Excellent</v>
      </c>
      <c r="Q2799" s="144">
        <v>7</v>
      </c>
      <c r="R2799" s="385">
        <v>42974</v>
      </c>
      <c r="S2799" s="385">
        <v>44015</v>
      </c>
      <c r="T2799" s="144">
        <v>1057</v>
      </c>
      <c r="U2799" s="144" t="s">
        <v>69</v>
      </c>
      <c r="V2799" s="144">
        <v>221</v>
      </c>
      <c r="W2799" s="144" t="str">
        <f t="shared" si="312"/>
        <v>Active</v>
      </c>
      <c r="X2799" s="144">
        <v>1057</v>
      </c>
      <c r="Y2799" s="157" t="s">
        <v>70</v>
      </c>
      <c r="Z2799" s="386">
        <v>1</v>
      </c>
      <c r="AA2799" s="386">
        <v>0.89</v>
      </c>
      <c r="AB2799" s="387" t="s">
        <v>65</v>
      </c>
      <c r="AC2799" s="157"/>
    </row>
    <row r="2800" spans="9:29">
      <c r="I2800" s="342">
        <v>4</v>
      </c>
      <c r="J2800" s="144" t="str">
        <f t="shared" si="310"/>
        <v>LARGE</v>
      </c>
      <c r="K2800" s="144" t="str">
        <f t="shared" si="311"/>
        <v>MEDIUM</v>
      </c>
      <c r="L2800" s="144" t="str" cm="1">
        <f t="array" ref="L2800">_xlfn.IFS(I2800&lt;=2,"SMALL",I2800&lt;=5,"MEDIUM",I2800&gt;5,"LARGE")</f>
        <v>MEDIUM</v>
      </c>
      <c r="M2800" s="144" t="str">
        <f t="shared" si="308"/>
        <v>YES</v>
      </c>
      <c r="N2800" s="374">
        <v>4.83</v>
      </c>
      <c r="O2800" s="374">
        <f t="shared" si="309"/>
        <v>5</v>
      </c>
      <c r="P2800" s="158" t="str" cm="1">
        <f t="array" ref="P2800">_xlfn.SWITCH(ROUND(N2800,0),5,"Excellent",4,"Good",3,"ok","Bad")</f>
        <v>Excellent</v>
      </c>
      <c r="Q2800" s="144">
        <v>103</v>
      </c>
      <c r="R2800" s="385">
        <v>42946</v>
      </c>
      <c r="S2800" s="385">
        <v>43985</v>
      </c>
      <c r="T2800" s="144">
        <v>20</v>
      </c>
      <c r="U2800" s="144" t="s">
        <v>69</v>
      </c>
      <c r="V2800" s="144">
        <v>11</v>
      </c>
      <c r="W2800" s="144" t="str">
        <f t="shared" si="312"/>
        <v>Active</v>
      </c>
      <c r="X2800" s="144">
        <v>20</v>
      </c>
      <c r="Y2800" s="157" t="s">
        <v>64</v>
      </c>
      <c r="Z2800" s="386">
        <v>1</v>
      </c>
      <c r="AA2800" s="386">
        <v>1</v>
      </c>
      <c r="AB2800" s="387" t="s">
        <v>62</v>
      </c>
      <c r="AC2800" s="157"/>
    </row>
    <row r="2801" spans="9:29">
      <c r="I2801" s="342">
        <v>4</v>
      </c>
      <c r="J2801" s="144" t="str">
        <f t="shared" si="310"/>
        <v>LARGE</v>
      </c>
      <c r="K2801" s="144" t="str">
        <f t="shared" si="311"/>
        <v>MEDIUM</v>
      </c>
      <c r="L2801" s="144" t="str" cm="1">
        <f t="array" ref="L2801">_xlfn.IFS(I2801&lt;=2,"SMALL",I2801&lt;=5,"MEDIUM",I2801&gt;5,"LARGE")</f>
        <v>MEDIUM</v>
      </c>
      <c r="M2801" s="144" t="str">
        <f t="shared" si="308"/>
        <v>NO</v>
      </c>
      <c r="N2801" s="374">
        <v>4.74</v>
      </c>
      <c r="O2801" s="374">
        <f t="shared" si="309"/>
        <v>5</v>
      </c>
      <c r="P2801" s="158" t="str" cm="1">
        <f t="array" ref="P2801">_xlfn.SWITCH(ROUND(N2801,0),5,"Excellent",4,"Good",3,"ok","Bad")</f>
        <v>Excellent</v>
      </c>
      <c r="Q2801" s="144">
        <v>183</v>
      </c>
      <c r="R2801" s="385">
        <v>42912</v>
      </c>
      <c r="S2801" s="385">
        <v>44046</v>
      </c>
      <c r="T2801" s="144">
        <v>2885</v>
      </c>
      <c r="U2801" s="144" t="s">
        <v>69</v>
      </c>
      <c r="V2801" s="144">
        <v>342</v>
      </c>
      <c r="W2801" s="144" t="str">
        <f t="shared" si="312"/>
        <v>Active</v>
      </c>
      <c r="X2801" s="144">
        <v>2885</v>
      </c>
      <c r="Y2801" s="157" t="s">
        <v>70</v>
      </c>
      <c r="Z2801" s="386">
        <v>0.94</v>
      </c>
      <c r="AA2801" s="386">
        <v>0.99</v>
      </c>
      <c r="AB2801" s="387" t="s">
        <v>62</v>
      </c>
      <c r="AC2801" s="157"/>
    </row>
    <row r="2802" spans="9:29">
      <c r="I2802" s="342">
        <v>6</v>
      </c>
      <c r="J2802" s="144" t="str">
        <f t="shared" si="310"/>
        <v>LARGE</v>
      </c>
      <c r="K2802" s="144" t="str">
        <f t="shared" si="311"/>
        <v>LARGE</v>
      </c>
      <c r="L2802" s="144" t="str" cm="1">
        <f t="array" ref="L2802">_xlfn.IFS(I2802&lt;=2,"SMALL",I2802&lt;=5,"MEDIUM",I2802&gt;5,"LARGE")</f>
        <v>LARGE</v>
      </c>
      <c r="M2802" s="144" t="str">
        <f t="shared" si="308"/>
        <v>NO</v>
      </c>
      <c r="N2802" s="374">
        <v>4.91</v>
      </c>
      <c r="O2802" s="374">
        <f t="shared" si="309"/>
        <v>5</v>
      </c>
      <c r="P2802" s="158" t="str" cm="1">
        <f t="array" ref="P2802">_xlfn.SWITCH(ROUND(N2802,0),5,"Excellent",4,"Good",3,"ok","Bad")</f>
        <v>Excellent</v>
      </c>
      <c r="Q2802" s="144">
        <v>75</v>
      </c>
      <c r="R2802" s="385">
        <v>42925</v>
      </c>
      <c r="S2802" s="385">
        <v>43804</v>
      </c>
      <c r="T2802" s="144">
        <v>3279</v>
      </c>
      <c r="U2802" s="144" t="s">
        <v>69</v>
      </c>
      <c r="V2802" s="144">
        <v>365</v>
      </c>
      <c r="W2802" s="144" t="str">
        <f t="shared" si="312"/>
        <v>Active</v>
      </c>
      <c r="X2802" s="144">
        <v>3279</v>
      </c>
      <c r="Y2802" s="157" t="s">
        <v>70</v>
      </c>
      <c r="Z2802" s="386">
        <v>1</v>
      </c>
      <c r="AA2802" s="386">
        <v>0.92</v>
      </c>
      <c r="AB2802" s="387" t="s">
        <v>65</v>
      </c>
      <c r="AC2802" s="157"/>
    </row>
    <row r="2803" spans="9:29">
      <c r="I2803" s="342">
        <v>2</v>
      </c>
      <c r="J2803" s="144" t="str">
        <f t="shared" si="310"/>
        <v>SMALL</v>
      </c>
      <c r="K2803" s="144" t="str">
        <f t="shared" si="311"/>
        <v>SMALL</v>
      </c>
      <c r="L2803" s="144" t="str" cm="1">
        <f t="array" ref="L2803">_xlfn.IFS(I2803&lt;=2,"SMALL",I2803&lt;=5,"MEDIUM",I2803&gt;5,"LARGE")</f>
        <v>SMALL</v>
      </c>
      <c r="M2803" s="144" t="str">
        <f t="shared" si="308"/>
        <v>NO</v>
      </c>
      <c r="N2803" s="374">
        <v>4.83</v>
      </c>
      <c r="O2803" s="374">
        <f t="shared" si="309"/>
        <v>5</v>
      </c>
      <c r="P2803" s="158" t="str" cm="1">
        <f t="array" ref="P2803">_xlfn.SWITCH(ROUND(N2803,0),5,"Excellent",4,"Good",3,"ok","Bad")</f>
        <v>Excellent</v>
      </c>
      <c r="Q2803" s="144">
        <v>86</v>
      </c>
      <c r="R2803" s="385">
        <v>42918</v>
      </c>
      <c r="S2803" s="385">
        <v>43877</v>
      </c>
      <c r="T2803" s="144">
        <v>2955</v>
      </c>
      <c r="U2803" s="144" t="s">
        <v>60</v>
      </c>
      <c r="V2803" s="144">
        <v>83</v>
      </c>
      <c r="W2803" s="144" t="str">
        <f t="shared" si="312"/>
        <v>Active</v>
      </c>
      <c r="X2803" s="144">
        <v>2955</v>
      </c>
      <c r="Y2803" s="157" t="s">
        <v>70</v>
      </c>
      <c r="Z2803" s="386">
        <v>1</v>
      </c>
      <c r="AA2803" s="386">
        <v>0.96</v>
      </c>
      <c r="AB2803" s="387" t="s">
        <v>62</v>
      </c>
      <c r="AC2803" s="157"/>
    </row>
    <row r="2804" spans="9:29">
      <c r="I2804" s="342">
        <v>4</v>
      </c>
      <c r="J2804" s="144" t="str">
        <f t="shared" si="310"/>
        <v>LARGE</v>
      </c>
      <c r="K2804" s="144" t="str">
        <f t="shared" si="311"/>
        <v>MEDIUM</v>
      </c>
      <c r="L2804" s="144" t="str" cm="1">
        <f t="array" ref="L2804">_xlfn.IFS(I2804&lt;=2,"SMALL",I2804&lt;=5,"MEDIUM",I2804&gt;5,"LARGE")</f>
        <v>MEDIUM</v>
      </c>
      <c r="M2804" s="144" t="str">
        <f t="shared" si="308"/>
        <v>NO</v>
      </c>
      <c r="N2804" s="374">
        <v>4.76</v>
      </c>
      <c r="O2804" s="374">
        <f t="shared" si="309"/>
        <v>5</v>
      </c>
      <c r="P2804" s="158" t="str" cm="1">
        <f t="array" ref="P2804">_xlfn.SWITCH(ROUND(N2804,0),5,"Excellent",4,"Good",3,"ok","Bad")</f>
        <v>Excellent</v>
      </c>
      <c r="Q2804" s="144">
        <v>117</v>
      </c>
      <c r="R2804" s="385">
        <v>42954</v>
      </c>
      <c r="S2804" s="385">
        <v>43901</v>
      </c>
      <c r="T2804" s="144">
        <v>2296</v>
      </c>
      <c r="U2804" s="144" t="s">
        <v>69</v>
      </c>
      <c r="V2804" s="144">
        <v>353</v>
      </c>
      <c r="W2804" s="144" t="str">
        <f t="shared" si="312"/>
        <v>Active</v>
      </c>
      <c r="X2804" s="144">
        <v>2296</v>
      </c>
      <c r="Y2804" s="157" t="s">
        <v>70</v>
      </c>
      <c r="Z2804" s="386">
        <v>1</v>
      </c>
      <c r="AA2804" s="386">
        <v>0.88</v>
      </c>
      <c r="AB2804" s="387" t="s">
        <v>62</v>
      </c>
      <c r="AC2804" s="157"/>
    </row>
    <row r="2805" spans="9:29">
      <c r="I2805" s="342">
        <v>4</v>
      </c>
      <c r="J2805" s="144" t="str">
        <f t="shared" si="310"/>
        <v>LARGE</v>
      </c>
      <c r="K2805" s="144" t="str">
        <f t="shared" si="311"/>
        <v>MEDIUM</v>
      </c>
      <c r="L2805" s="144" t="str" cm="1">
        <f t="array" ref="L2805">_xlfn.IFS(I2805&lt;=2,"SMALL",I2805&lt;=5,"MEDIUM",I2805&gt;5,"LARGE")</f>
        <v>MEDIUM</v>
      </c>
      <c r="M2805" s="144" t="str">
        <f t="shared" si="308"/>
        <v>NO</v>
      </c>
      <c r="N2805" s="374">
        <v>4.9400000000000004</v>
      </c>
      <c r="O2805" s="374">
        <f t="shared" si="309"/>
        <v>5</v>
      </c>
      <c r="P2805" s="158" t="str" cm="1">
        <f t="array" ref="P2805">_xlfn.SWITCH(ROUND(N2805,0),5,"Excellent",4,"Good",3,"ok","Bad")</f>
        <v>Excellent</v>
      </c>
      <c r="Q2805" s="144">
        <v>17</v>
      </c>
      <c r="R2805" s="385">
        <v>42960</v>
      </c>
      <c r="S2805" s="385">
        <v>43863</v>
      </c>
      <c r="T2805" s="144">
        <v>1307</v>
      </c>
      <c r="U2805" s="144" t="s">
        <v>69</v>
      </c>
      <c r="V2805" s="144">
        <v>167</v>
      </c>
      <c r="W2805" s="144" t="str">
        <f t="shared" si="312"/>
        <v>Active</v>
      </c>
      <c r="X2805" s="144">
        <v>1307</v>
      </c>
      <c r="Y2805" s="157" t="s">
        <v>70</v>
      </c>
      <c r="Z2805" s="386">
        <v>0.91</v>
      </c>
      <c r="AA2805" s="386">
        <v>1</v>
      </c>
      <c r="AB2805" s="387" t="s">
        <v>65</v>
      </c>
      <c r="AC2805" s="157"/>
    </row>
    <row r="2806" spans="9:29">
      <c r="I2806" s="342">
        <v>2</v>
      </c>
      <c r="J2806" s="144" t="str">
        <f t="shared" si="310"/>
        <v>SMALL</v>
      </c>
      <c r="K2806" s="144" t="str">
        <f t="shared" si="311"/>
        <v>SMALL</v>
      </c>
      <c r="L2806" s="144" t="str" cm="1">
        <f t="array" ref="L2806">_xlfn.IFS(I2806&lt;=2,"SMALL",I2806&lt;=5,"MEDIUM",I2806&gt;5,"LARGE")</f>
        <v>SMALL</v>
      </c>
      <c r="M2806" s="144" t="str">
        <f t="shared" si="308"/>
        <v>NO</v>
      </c>
      <c r="N2806" s="374">
        <v>5</v>
      </c>
      <c r="O2806" s="374">
        <f t="shared" si="309"/>
        <v>5</v>
      </c>
      <c r="P2806" s="158" t="str" cm="1">
        <f t="array" ref="P2806">_xlfn.SWITCH(ROUND(N2806,0),5,"Excellent",4,"Good",3,"ok","Bad")</f>
        <v>Excellent</v>
      </c>
      <c r="Q2806" s="144">
        <v>4</v>
      </c>
      <c r="R2806" s="385">
        <v>43255</v>
      </c>
      <c r="S2806" s="385">
        <v>43647</v>
      </c>
      <c r="T2806" s="144">
        <v>2620</v>
      </c>
      <c r="U2806" s="144" t="s">
        <v>60</v>
      </c>
      <c r="V2806" s="144">
        <v>0</v>
      </c>
      <c r="W2806" s="144" t="str">
        <f t="shared" si="312"/>
        <v>Inactive</v>
      </c>
      <c r="X2806" s="144">
        <v>2620</v>
      </c>
      <c r="Y2806" s="157" t="s">
        <v>70</v>
      </c>
      <c r="Z2806" s="386">
        <v>1</v>
      </c>
      <c r="AA2806" s="386">
        <v>0.6</v>
      </c>
      <c r="AB2806" s="387" t="s">
        <v>65</v>
      </c>
      <c r="AC2806" s="157"/>
    </row>
    <row r="2807" spans="9:29">
      <c r="I2807" s="342">
        <v>1</v>
      </c>
      <c r="J2807" s="144" t="str">
        <f t="shared" si="310"/>
        <v>SMALL</v>
      </c>
      <c r="K2807" s="144" t="str">
        <f t="shared" si="311"/>
        <v>SMALL</v>
      </c>
      <c r="L2807" s="144" t="str" cm="1">
        <f t="array" ref="L2807">_xlfn.IFS(I2807&lt;=2,"SMALL",I2807&lt;=5,"MEDIUM",I2807&gt;5,"LARGE")</f>
        <v>SMALL</v>
      </c>
      <c r="M2807" s="144" t="str">
        <f t="shared" si="308"/>
        <v>NO</v>
      </c>
      <c r="N2807" s="374">
        <v>4.91</v>
      </c>
      <c r="O2807" s="374">
        <f t="shared" si="309"/>
        <v>5</v>
      </c>
      <c r="P2807" s="158" t="str" cm="1">
        <f t="array" ref="P2807">_xlfn.SWITCH(ROUND(N2807,0),5,"Excellent",4,"Good",3,"ok","Bad")</f>
        <v>Excellent</v>
      </c>
      <c r="Q2807" s="144">
        <v>54</v>
      </c>
      <c r="R2807" s="385">
        <v>42921</v>
      </c>
      <c r="S2807" s="385">
        <v>43811</v>
      </c>
      <c r="T2807" s="144">
        <v>3284</v>
      </c>
      <c r="U2807" s="144" t="s">
        <v>60</v>
      </c>
      <c r="V2807" s="144">
        <v>0</v>
      </c>
      <c r="W2807" s="144" t="str">
        <f t="shared" si="312"/>
        <v>Inactive</v>
      </c>
      <c r="X2807" s="144">
        <v>3284</v>
      </c>
      <c r="Y2807" s="157" t="s">
        <v>122</v>
      </c>
      <c r="Z2807" s="386">
        <v>0</v>
      </c>
      <c r="AA2807" s="386">
        <v>0</v>
      </c>
      <c r="AB2807" s="387" t="s">
        <v>65</v>
      </c>
      <c r="AC2807" s="157"/>
    </row>
    <row r="2808" spans="9:29">
      <c r="I2808" s="342">
        <v>5</v>
      </c>
      <c r="J2808" s="144" t="str">
        <f t="shared" si="310"/>
        <v>LARGE</v>
      </c>
      <c r="K2808" s="144" t="str">
        <f t="shared" si="311"/>
        <v>MEDIUM</v>
      </c>
      <c r="L2808" s="144" t="str" cm="1">
        <f t="array" ref="L2808">_xlfn.IFS(I2808&lt;=2,"SMALL",I2808&lt;=5,"MEDIUM",I2808&gt;5,"LARGE")</f>
        <v>MEDIUM</v>
      </c>
      <c r="M2808" s="144" t="str">
        <f t="shared" si="308"/>
        <v>NO</v>
      </c>
      <c r="N2808" s="374">
        <v>4.75</v>
      </c>
      <c r="O2808" s="374">
        <f t="shared" si="309"/>
        <v>5</v>
      </c>
      <c r="P2808" s="158" t="str" cm="1">
        <f t="array" ref="P2808">_xlfn.SWITCH(ROUND(N2808,0),5,"Excellent",4,"Good",3,"ok","Bad")</f>
        <v>Excellent</v>
      </c>
      <c r="Q2808" s="144">
        <v>44</v>
      </c>
      <c r="R2808" s="385">
        <v>42965</v>
      </c>
      <c r="S2808" s="385">
        <v>44040</v>
      </c>
      <c r="T2808" s="144">
        <v>2856</v>
      </c>
      <c r="U2808" s="144" t="s">
        <v>69</v>
      </c>
      <c r="V2808" s="144">
        <v>84</v>
      </c>
      <c r="W2808" s="144" t="str">
        <f t="shared" si="312"/>
        <v>Active</v>
      </c>
      <c r="X2808" s="144">
        <v>2856</v>
      </c>
      <c r="Y2808" s="157" t="s">
        <v>70</v>
      </c>
      <c r="Z2808" s="386">
        <v>1</v>
      </c>
      <c r="AA2808" s="386">
        <v>1</v>
      </c>
      <c r="AB2808" s="387" t="s">
        <v>62</v>
      </c>
      <c r="AC2808" s="157"/>
    </row>
    <row r="2809" spans="9:29">
      <c r="I2809" s="342">
        <v>1</v>
      </c>
      <c r="J2809" s="144" t="str">
        <f t="shared" si="310"/>
        <v>SMALL</v>
      </c>
      <c r="K2809" s="144" t="str">
        <f t="shared" si="311"/>
        <v>SMALL</v>
      </c>
      <c r="L2809" s="144" t="str" cm="1">
        <f t="array" ref="L2809">_xlfn.IFS(I2809&lt;=2,"SMALL",I2809&lt;=5,"MEDIUM",I2809&gt;5,"LARGE")</f>
        <v>SMALL</v>
      </c>
      <c r="M2809" s="144" t="str">
        <f t="shared" si="308"/>
        <v>NO</v>
      </c>
      <c r="N2809" s="374">
        <v>4.68</v>
      </c>
      <c r="O2809" s="374">
        <f t="shared" si="309"/>
        <v>5</v>
      </c>
      <c r="P2809" s="158" t="str" cm="1">
        <f t="array" ref="P2809">_xlfn.SWITCH(ROUND(N2809,0),5,"Excellent",4,"Good",3,"ok","Bad")</f>
        <v>Excellent</v>
      </c>
      <c r="Q2809" s="144">
        <v>34</v>
      </c>
      <c r="R2809" s="385">
        <v>42973</v>
      </c>
      <c r="S2809" s="385">
        <v>43908</v>
      </c>
      <c r="T2809" s="144">
        <v>2968</v>
      </c>
      <c r="U2809" s="144" t="s">
        <v>60</v>
      </c>
      <c r="V2809" s="144">
        <v>0</v>
      </c>
      <c r="W2809" s="144" t="str">
        <f t="shared" si="312"/>
        <v>Inactive</v>
      </c>
      <c r="X2809" s="144">
        <v>2968</v>
      </c>
      <c r="Y2809" s="157" t="s">
        <v>61</v>
      </c>
      <c r="Z2809" s="386">
        <v>0.8</v>
      </c>
      <c r="AA2809" s="386">
        <v>0.67</v>
      </c>
      <c r="AB2809" s="387" t="s">
        <v>65</v>
      </c>
      <c r="AC2809" s="157"/>
    </row>
    <row r="2810" spans="9:29">
      <c r="I2810" s="342">
        <v>11</v>
      </c>
      <c r="J2810" s="144" t="str">
        <f t="shared" si="310"/>
        <v>LARGE</v>
      </c>
      <c r="K2810" s="144" t="str">
        <f t="shared" si="311"/>
        <v>LARGE</v>
      </c>
      <c r="L2810" s="144" t="str" cm="1">
        <f t="array" ref="L2810">_xlfn.IFS(I2810&lt;=2,"SMALL",I2810&lt;=5,"MEDIUM",I2810&gt;5,"LARGE")</f>
        <v>LARGE</v>
      </c>
      <c r="M2810" s="144" t="str">
        <f t="shared" si="308"/>
        <v>YES</v>
      </c>
      <c r="N2810" s="374">
        <v>4.83</v>
      </c>
      <c r="O2810" s="374">
        <f t="shared" si="309"/>
        <v>5</v>
      </c>
      <c r="P2810" s="158" t="str" cm="1">
        <f t="array" ref="P2810">_xlfn.SWITCH(ROUND(N2810,0),5,"Excellent",4,"Good",3,"ok","Bad")</f>
        <v>Excellent</v>
      </c>
      <c r="Q2810" s="144">
        <v>135</v>
      </c>
      <c r="R2810" s="385">
        <v>42925</v>
      </c>
      <c r="S2810" s="385">
        <v>43908</v>
      </c>
      <c r="T2810" s="144">
        <v>3286</v>
      </c>
      <c r="U2810" s="144" t="s">
        <v>69</v>
      </c>
      <c r="V2810" s="144">
        <v>132</v>
      </c>
      <c r="W2810" s="144" t="str">
        <f t="shared" si="312"/>
        <v>Active</v>
      </c>
      <c r="X2810" s="144">
        <v>3286</v>
      </c>
      <c r="Y2810" s="157" t="s">
        <v>122</v>
      </c>
      <c r="Z2810" s="386">
        <v>0.25</v>
      </c>
      <c r="AA2810" s="386">
        <v>0.67</v>
      </c>
      <c r="AB2810" s="387" t="s">
        <v>65</v>
      </c>
      <c r="AC2810" s="157"/>
    </row>
    <row r="2811" spans="9:29">
      <c r="I2811" s="342">
        <v>11</v>
      </c>
      <c r="J2811" s="144" t="str">
        <f t="shared" si="310"/>
        <v>LARGE</v>
      </c>
      <c r="K2811" s="144" t="str">
        <f t="shared" si="311"/>
        <v>LARGE</v>
      </c>
      <c r="L2811" s="144" t="str" cm="1">
        <f t="array" ref="L2811">_xlfn.IFS(I2811&lt;=2,"SMALL",I2811&lt;=5,"MEDIUM",I2811&gt;5,"LARGE")</f>
        <v>LARGE</v>
      </c>
      <c r="M2811" s="144" t="str">
        <f t="shared" si="308"/>
        <v>YES</v>
      </c>
      <c r="N2811" s="374">
        <v>4.99</v>
      </c>
      <c r="O2811" s="374">
        <f t="shared" si="309"/>
        <v>5</v>
      </c>
      <c r="P2811" s="158" t="str" cm="1">
        <f t="array" ref="P2811">_xlfn.SWITCH(ROUND(N2811,0),5,"Excellent",4,"Good",3,"ok","Bad")</f>
        <v>Excellent</v>
      </c>
      <c r="Q2811" s="144">
        <v>149</v>
      </c>
      <c r="R2811" s="385">
        <v>42982</v>
      </c>
      <c r="S2811" s="385">
        <v>44045</v>
      </c>
      <c r="T2811" s="144">
        <v>3286</v>
      </c>
      <c r="U2811" s="144" t="s">
        <v>69</v>
      </c>
      <c r="V2811" s="144">
        <v>138</v>
      </c>
      <c r="W2811" s="144" t="str">
        <f t="shared" si="312"/>
        <v>Active</v>
      </c>
      <c r="X2811" s="144">
        <v>3286</v>
      </c>
      <c r="Y2811" s="157" t="s">
        <v>70</v>
      </c>
      <c r="Z2811" s="386">
        <v>1</v>
      </c>
      <c r="AA2811" s="386">
        <v>1</v>
      </c>
      <c r="AB2811" s="387" t="s">
        <v>62</v>
      </c>
      <c r="AC2811" s="157"/>
    </row>
    <row r="2812" spans="9:29">
      <c r="I2812" s="342">
        <v>2</v>
      </c>
      <c r="J2812" s="144" t="str">
        <f t="shared" si="310"/>
        <v>SMALL</v>
      </c>
      <c r="K2812" s="144" t="str">
        <f t="shared" si="311"/>
        <v>SMALL</v>
      </c>
      <c r="L2812" s="144" t="str" cm="1">
        <f t="array" ref="L2812">_xlfn.IFS(I2812&lt;=2,"SMALL",I2812&lt;=5,"MEDIUM",I2812&gt;5,"LARGE")</f>
        <v>SMALL</v>
      </c>
      <c r="M2812" s="144" t="str">
        <f t="shared" si="308"/>
        <v>NO</v>
      </c>
      <c r="N2812" s="374">
        <v>4.6399999999999997</v>
      </c>
      <c r="O2812" s="374">
        <f t="shared" si="309"/>
        <v>5</v>
      </c>
      <c r="P2812" s="158" t="str" cm="1">
        <f t="array" ref="P2812">_xlfn.SWITCH(ROUND(N2812,0),5,"Excellent",4,"Good",3,"ok","Bad")</f>
        <v>Excellent</v>
      </c>
      <c r="Q2812" s="144">
        <v>14</v>
      </c>
      <c r="R2812" s="385">
        <v>42929</v>
      </c>
      <c r="S2812" s="385">
        <v>43884</v>
      </c>
      <c r="T2812" s="144">
        <v>15</v>
      </c>
      <c r="U2812" s="144" t="s">
        <v>60</v>
      </c>
      <c r="V2812" s="144">
        <v>90</v>
      </c>
      <c r="W2812" s="144" t="str">
        <f t="shared" si="312"/>
        <v>Active</v>
      </c>
      <c r="X2812" s="144">
        <v>15</v>
      </c>
      <c r="Y2812" s="157" t="s">
        <v>64</v>
      </c>
      <c r="Z2812" s="386">
        <v>1</v>
      </c>
      <c r="AA2812" s="386">
        <v>1</v>
      </c>
      <c r="AB2812" s="387" t="s">
        <v>65</v>
      </c>
      <c r="AC2812" s="157"/>
    </row>
    <row r="2813" spans="9:29">
      <c r="I2813" s="342">
        <v>2</v>
      </c>
      <c r="J2813" s="144" t="str">
        <f t="shared" si="310"/>
        <v>SMALL</v>
      </c>
      <c r="K2813" s="144" t="str">
        <f t="shared" si="311"/>
        <v>SMALL</v>
      </c>
      <c r="L2813" s="144" t="str" cm="1">
        <f t="array" ref="L2813">_xlfn.IFS(I2813&lt;=2,"SMALL",I2813&lt;=5,"MEDIUM",I2813&gt;5,"LARGE")</f>
        <v>SMALL</v>
      </c>
      <c r="M2813" s="144" t="str">
        <f t="shared" si="308"/>
        <v>NO</v>
      </c>
      <c r="N2813" s="374">
        <v>4.8099999999999996</v>
      </c>
      <c r="O2813" s="374">
        <f t="shared" si="309"/>
        <v>5</v>
      </c>
      <c r="P2813" s="158" t="str" cm="1">
        <f t="array" ref="P2813">_xlfn.SWITCH(ROUND(N2813,0),5,"Excellent",4,"Good",3,"ok","Bad")</f>
        <v>Excellent</v>
      </c>
      <c r="Q2813" s="144">
        <v>54</v>
      </c>
      <c r="R2813" s="385">
        <v>42930</v>
      </c>
      <c r="S2813" s="385">
        <v>43923</v>
      </c>
      <c r="T2813" s="144">
        <v>3287</v>
      </c>
      <c r="U2813" s="144" t="s">
        <v>69</v>
      </c>
      <c r="V2813" s="144">
        <v>126</v>
      </c>
      <c r="W2813" s="144" t="str">
        <f t="shared" si="312"/>
        <v>Active</v>
      </c>
      <c r="X2813" s="144">
        <v>3287</v>
      </c>
      <c r="Y2813" s="157" t="s">
        <v>70</v>
      </c>
      <c r="Z2813" s="386">
        <v>1</v>
      </c>
      <c r="AA2813" s="386">
        <v>0.94</v>
      </c>
      <c r="AB2813" s="387" t="s">
        <v>62</v>
      </c>
      <c r="AC2813" s="157"/>
    </row>
    <row r="2814" spans="9:29">
      <c r="I2814" s="342">
        <v>6</v>
      </c>
      <c r="J2814" s="144" t="str">
        <f t="shared" si="310"/>
        <v>LARGE</v>
      </c>
      <c r="K2814" s="144" t="str">
        <f t="shared" si="311"/>
        <v>LARGE</v>
      </c>
      <c r="L2814" s="144" t="str" cm="1">
        <f t="array" ref="L2814">_xlfn.IFS(I2814&lt;=2,"SMALL",I2814&lt;=5,"MEDIUM",I2814&gt;5,"LARGE")</f>
        <v>LARGE</v>
      </c>
      <c r="M2814" s="144" t="str">
        <f t="shared" si="308"/>
        <v>NO</v>
      </c>
      <c r="N2814" s="374">
        <v>5</v>
      </c>
      <c r="O2814" s="374">
        <f t="shared" si="309"/>
        <v>5</v>
      </c>
      <c r="P2814" s="158" t="str" cm="1">
        <f t="array" ref="P2814">_xlfn.SWITCH(ROUND(N2814,0),5,"Excellent",4,"Good",3,"ok","Bad")</f>
        <v>Excellent</v>
      </c>
      <c r="Q2814" s="144">
        <v>14</v>
      </c>
      <c r="R2814" s="385">
        <v>43345</v>
      </c>
      <c r="S2814" s="385">
        <v>44004</v>
      </c>
      <c r="T2814" s="144">
        <v>1280</v>
      </c>
      <c r="U2814" s="144" t="s">
        <v>69</v>
      </c>
      <c r="V2814" s="144">
        <v>352</v>
      </c>
      <c r="W2814" s="144" t="str">
        <f t="shared" si="312"/>
        <v>Active</v>
      </c>
      <c r="X2814" s="144">
        <v>1280</v>
      </c>
      <c r="Y2814" s="157" t="s">
        <v>70</v>
      </c>
      <c r="Z2814" s="386">
        <v>1</v>
      </c>
      <c r="AA2814" s="386">
        <v>1</v>
      </c>
      <c r="AB2814" s="387" t="s">
        <v>62</v>
      </c>
      <c r="AC2814" s="157"/>
    </row>
    <row r="2815" spans="9:29">
      <c r="I2815" s="342">
        <v>2</v>
      </c>
      <c r="J2815" s="144" t="str">
        <f t="shared" si="310"/>
        <v>SMALL</v>
      </c>
      <c r="K2815" s="144" t="str">
        <f t="shared" si="311"/>
        <v>SMALL</v>
      </c>
      <c r="L2815" s="144" t="str" cm="1">
        <f t="array" ref="L2815">_xlfn.IFS(I2815&lt;=2,"SMALL",I2815&lt;=5,"MEDIUM",I2815&gt;5,"LARGE")</f>
        <v>SMALL</v>
      </c>
      <c r="M2815" s="144" t="str">
        <f t="shared" si="308"/>
        <v>NO</v>
      </c>
      <c r="N2815" s="374">
        <v>4.5999999999999996</v>
      </c>
      <c r="O2815" s="374">
        <f t="shared" si="309"/>
        <v>5</v>
      </c>
      <c r="P2815" s="158" t="str" cm="1">
        <f t="array" ref="P2815">_xlfn.SWITCH(ROUND(N2815,0),5,"Excellent",4,"Good",3,"ok","Bad")</f>
        <v>Excellent</v>
      </c>
      <c r="Q2815" s="144">
        <v>5</v>
      </c>
      <c r="R2815" s="385">
        <v>43016</v>
      </c>
      <c r="S2815" s="385">
        <v>43834</v>
      </c>
      <c r="T2815" s="144">
        <v>2031</v>
      </c>
      <c r="U2815" s="144" t="s">
        <v>60</v>
      </c>
      <c r="V2815" s="144">
        <v>89</v>
      </c>
      <c r="W2815" s="144" t="str">
        <f t="shared" si="312"/>
        <v>Active</v>
      </c>
      <c r="X2815" s="144">
        <v>2031</v>
      </c>
      <c r="Y2815" s="157" t="s">
        <v>122</v>
      </c>
      <c r="Z2815" s="386">
        <v>0</v>
      </c>
      <c r="AA2815" s="386">
        <v>0.97</v>
      </c>
      <c r="AB2815" s="387" t="s">
        <v>65</v>
      </c>
      <c r="AC2815" s="157"/>
    </row>
    <row r="2816" spans="9:29">
      <c r="I2816" s="342">
        <v>2</v>
      </c>
      <c r="J2816" s="144" t="str">
        <f t="shared" si="310"/>
        <v>SMALL</v>
      </c>
      <c r="K2816" s="144" t="str">
        <f t="shared" si="311"/>
        <v>SMALL</v>
      </c>
      <c r="L2816" s="144" t="str" cm="1">
        <f t="array" ref="L2816">_xlfn.IFS(I2816&lt;=2,"SMALL",I2816&lt;=5,"MEDIUM",I2816&gt;5,"LARGE")</f>
        <v>SMALL</v>
      </c>
      <c r="M2816" s="144" t="str">
        <f t="shared" si="308"/>
        <v>NO</v>
      </c>
      <c r="N2816" s="374">
        <v>4.93</v>
      </c>
      <c r="O2816" s="374">
        <f t="shared" si="309"/>
        <v>5</v>
      </c>
      <c r="P2816" s="158" t="str" cm="1">
        <f t="array" ref="P2816">_xlfn.SWITCH(ROUND(N2816,0),5,"Excellent",4,"Good",3,"ok","Bad")</f>
        <v>Excellent</v>
      </c>
      <c r="Q2816" s="144">
        <v>14</v>
      </c>
      <c r="R2816" s="385">
        <v>42931</v>
      </c>
      <c r="S2816" s="385">
        <v>44012</v>
      </c>
      <c r="T2816" s="144">
        <v>803</v>
      </c>
      <c r="U2816" s="144" t="s">
        <v>69</v>
      </c>
      <c r="V2816" s="144">
        <v>65</v>
      </c>
      <c r="W2816" s="144" t="str">
        <f t="shared" si="312"/>
        <v>Active</v>
      </c>
      <c r="X2816" s="144">
        <v>803</v>
      </c>
      <c r="Y2816" s="157" t="s">
        <v>70</v>
      </c>
      <c r="Z2816" s="386">
        <v>1</v>
      </c>
      <c r="AA2816" s="386">
        <v>1</v>
      </c>
      <c r="AB2816" s="387" t="s">
        <v>65</v>
      </c>
      <c r="AC2816" s="157"/>
    </row>
    <row r="2817" spans="9:29">
      <c r="I2817" s="342">
        <v>5</v>
      </c>
      <c r="J2817" s="144" t="str">
        <f t="shared" si="310"/>
        <v>LARGE</v>
      </c>
      <c r="K2817" s="144" t="str">
        <f t="shared" si="311"/>
        <v>MEDIUM</v>
      </c>
      <c r="L2817" s="144" t="str" cm="1">
        <f t="array" ref="L2817">_xlfn.IFS(I2817&lt;=2,"SMALL",I2817&lt;=5,"MEDIUM",I2817&gt;5,"LARGE")</f>
        <v>MEDIUM</v>
      </c>
      <c r="M2817" s="144" t="str">
        <f t="shared" si="308"/>
        <v>YES</v>
      </c>
      <c r="N2817" s="374">
        <v>4.82</v>
      </c>
      <c r="O2817" s="374">
        <f t="shared" si="309"/>
        <v>5</v>
      </c>
      <c r="P2817" s="158" t="str" cm="1">
        <f t="array" ref="P2817">_xlfn.SWITCH(ROUND(N2817,0),5,"Excellent",4,"Good",3,"ok","Bad")</f>
        <v>Excellent</v>
      </c>
      <c r="Q2817" s="144">
        <v>116</v>
      </c>
      <c r="R2817" s="385">
        <v>42939</v>
      </c>
      <c r="S2817" s="385">
        <v>44040</v>
      </c>
      <c r="T2817" s="144">
        <v>1808</v>
      </c>
      <c r="U2817" s="144" t="s">
        <v>69</v>
      </c>
      <c r="V2817" s="144">
        <v>242</v>
      </c>
      <c r="W2817" s="144" t="str">
        <f t="shared" si="312"/>
        <v>Active</v>
      </c>
      <c r="X2817" s="144">
        <v>1808</v>
      </c>
      <c r="Y2817" s="157" t="s">
        <v>61</v>
      </c>
      <c r="Z2817" s="386">
        <v>1</v>
      </c>
      <c r="AA2817" s="386">
        <v>0.98</v>
      </c>
      <c r="AB2817" s="387" t="s">
        <v>65</v>
      </c>
      <c r="AC2817" s="157"/>
    </row>
    <row r="2818" spans="9:29">
      <c r="I2818" s="342">
        <v>2</v>
      </c>
      <c r="J2818" s="144" t="str">
        <f t="shared" si="310"/>
        <v>SMALL</v>
      </c>
      <c r="K2818" s="144" t="str">
        <f t="shared" si="311"/>
        <v>SMALL</v>
      </c>
      <c r="L2818" s="144" t="str" cm="1">
        <f t="array" ref="L2818">_xlfn.IFS(I2818&lt;=2,"SMALL",I2818&lt;=5,"MEDIUM",I2818&gt;5,"LARGE")</f>
        <v>SMALL</v>
      </c>
      <c r="M2818" s="144" t="str">
        <f t="shared" si="308"/>
        <v>NO</v>
      </c>
      <c r="N2818" s="374">
        <v>4.92</v>
      </c>
      <c r="O2818" s="374">
        <f t="shared" si="309"/>
        <v>5</v>
      </c>
      <c r="P2818" s="158" t="str" cm="1">
        <f t="array" ref="P2818">_xlfn.SWITCH(ROUND(N2818,0),5,"Excellent",4,"Good",3,"ok","Bad")</f>
        <v>Excellent</v>
      </c>
      <c r="Q2818" s="144">
        <v>48</v>
      </c>
      <c r="R2818" s="385">
        <v>43183</v>
      </c>
      <c r="S2818" s="385">
        <v>44053</v>
      </c>
      <c r="T2818" s="144">
        <v>3288</v>
      </c>
      <c r="U2818" s="144" t="s">
        <v>60</v>
      </c>
      <c r="V2818" s="144">
        <v>359</v>
      </c>
      <c r="W2818" s="144" t="str">
        <f t="shared" si="312"/>
        <v>Active</v>
      </c>
      <c r="X2818" s="144">
        <v>3288</v>
      </c>
      <c r="Y2818" s="157" t="s">
        <v>64</v>
      </c>
      <c r="Z2818" s="386">
        <v>0.6</v>
      </c>
      <c r="AA2818" s="386">
        <v>0.98</v>
      </c>
      <c r="AB2818" s="387" t="s">
        <v>65</v>
      </c>
      <c r="AC2818" s="157"/>
    </row>
    <row r="2819" spans="9:29">
      <c r="I2819" s="342">
        <v>6</v>
      </c>
      <c r="J2819" s="144" t="str">
        <f t="shared" si="310"/>
        <v>LARGE</v>
      </c>
      <c r="K2819" s="144" t="str">
        <f t="shared" si="311"/>
        <v>LARGE</v>
      </c>
      <c r="L2819" s="144" t="str" cm="1">
        <f t="array" ref="L2819">_xlfn.IFS(I2819&lt;=2,"SMALL",I2819&lt;=5,"MEDIUM",I2819&gt;5,"LARGE")</f>
        <v>LARGE</v>
      </c>
      <c r="M2819" s="144" t="str">
        <f t="shared" si="308"/>
        <v>NO</v>
      </c>
      <c r="N2819" s="374">
        <v>4.62</v>
      </c>
      <c r="O2819" s="374">
        <f t="shared" si="309"/>
        <v>5</v>
      </c>
      <c r="P2819" s="158" t="str" cm="1">
        <f t="array" ref="P2819">_xlfn.SWITCH(ROUND(N2819,0),5,"Excellent",4,"Good",3,"ok","Bad")</f>
        <v>Excellent</v>
      </c>
      <c r="Q2819" s="144">
        <v>50</v>
      </c>
      <c r="R2819" s="385">
        <v>42949</v>
      </c>
      <c r="S2819" s="385">
        <v>44011</v>
      </c>
      <c r="T2819" s="144">
        <v>12</v>
      </c>
      <c r="U2819" s="144" t="s">
        <v>69</v>
      </c>
      <c r="V2819" s="144">
        <v>237</v>
      </c>
      <c r="W2819" s="144" t="str">
        <f t="shared" si="312"/>
        <v>Active</v>
      </c>
      <c r="X2819" s="144">
        <v>12</v>
      </c>
      <c r="Y2819" s="157" t="s">
        <v>64</v>
      </c>
      <c r="Z2819" s="386">
        <v>1</v>
      </c>
      <c r="AA2819" s="386">
        <v>1</v>
      </c>
      <c r="AB2819" s="387" t="s">
        <v>62</v>
      </c>
      <c r="AC2819" s="157"/>
    </row>
    <row r="2820" spans="9:29">
      <c r="I2820" s="342">
        <v>5</v>
      </c>
      <c r="J2820" s="144" t="str">
        <f t="shared" si="310"/>
        <v>LARGE</v>
      </c>
      <c r="K2820" s="144" t="str">
        <f t="shared" si="311"/>
        <v>MEDIUM</v>
      </c>
      <c r="L2820" s="144" t="str" cm="1">
        <f t="array" ref="L2820">_xlfn.IFS(I2820&lt;=2,"SMALL",I2820&lt;=5,"MEDIUM",I2820&gt;5,"LARGE")</f>
        <v>MEDIUM</v>
      </c>
      <c r="M2820" s="144" t="str">
        <f t="shared" si="308"/>
        <v>YES</v>
      </c>
      <c r="N2820" s="374">
        <v>4.99</v>
      </c>
      <c r="O2820" s="374">
        <f t="shared" si="309"/>
        <v>5</v>
      </c>
      <c r="P2820" s="158" t="str" cm="1">
        <f t="array" ref="P2820">_xlfn.SWITCH(ROUND(N2820,0),5,"Excellent",4,"Good",3,"ok","Bad")</f>
        <v>Excellent</v>
      </c>
      <c r="Q2820" s="144">
        <v>216</v>
      </c>
      <c r="R2820" s="385">
        <v>42929</v>
      </c>
      <c r="S2820" s="385">
        <v>43971</v>
      </c>
      <c r="T2820" s="144">
        <v>3290</v>
      </c>
      <c r="U2820" s="144" t="s">
        <v>69</v>
      </c>
      <c r="V2820" s="144">
        <v>1</v>
      </c>
      <c r="W2820" s="144" t="str">
        <f t="shared" si="312"/>
        <v>Active</v>
      </c>
      <c r="X2820" s="144">
        <v>3290</v>
      </c>
      <c r="Y2820" s="157" t="s">
        <v>122</v>
      </c>
      <c r="Z2820" s="386">
        <v>0</v>
      </c>
      <c r="AA2820" s="386">
        <v>0.33</v>
      </c>
      <c r="AB2820" s="387" t="s">
        <v>65</v>
      </c>
      <c r="AC2820" s="157"/>
    </row>
    <row r="2821" spans="9:29">
      <c r="I2821" s="342">
        <v>2</v>
      </c>
      <c r="J2821" s="144" t="str">
        <f t="shared" si="310"/>
        <v>SMALL</v>
      </c>
      <c r="K2821" s="144" t="str">
        <f t="shared" si="311"/>
        <v>SMALL</v>
      </c>
      <c r="L2821" s="144" t="str" cm="1">
        <f t="array" ref="L2821">_xlfn.IFS(I2821&lt;=2,"SMALL",I2821&lt;=5,"MEDIUM",I2821&gt;5,"LARGE")</f>
        <v>SMALL</v>
      </c>
      <c r="M2821" s="144" t="str">
        <f t="shared" ref="M2821:M2884" si="313">IF(AND(N2821&gt;=4.8,Q2821&gt;100),"YES","NO")</f>
        <v>NO</v>
      </c>
      <c r="N2821" s="374">
        <v>4.67</v>
      </c>
      <c r="O2821" s="374">
        <f t="shared" ref="O2821:O2884" si="314">ROUND(N2821,0)</f>
        <v>5</v>
      </c>
      <c r="P2821" s="158" t="str" cm="1">
        <f t="array" ref="P2821">_xlfn.SWITCH(ROUND(N2821,0),5,"Excellent",4,"Good",3,"ok","Bad")</f>
        <v>Excellent</v>
      </c>
      <c r="Q2821" s="144">
        <v>27</v>
      </c>
      <c r="R2821" s="385">
        <v>42915</v>
      </c>
      <c r="S2821" s="385">
        <v>43779</v>
      </c>
      <c r="T2821" s="144">
        <v>1902</v>
      </c>
      <c r="U2821" s="144" t="s">
        <v>60</v>
      </c>
      <c r="V2821" s="144">
        <v>0</v>
      </c>
      <c r="W2821" s="144" t="str">
        <f t="shared" si="312"/>
        <v>Inactive</v>
      </c>
      <c r="X2821" s="144">
        <v>1902</v>
      </c>
      <c r="Y2821" s="157" t="s">
        <v>70</v>
      </c>
      <c r="Z2821" s="386">
        <v>1</v>
      </c>
      <c r="AA2821" s="386">
        <v>0.97</v>
      </c>
      <c r="AB2821" s="387" t="s">
        <v>62</v>
      </c>
      <c r="AC2821" s="157"/>
    </row>
    <row r="2822" spans="9:29">
      <c r="I2822" s="342">
        <v>7</v>
      </c>
      <c r="J2822" s="144" t="str">
        <f t="shared" ref="J2822:J2885" si="315">IF(I2822&lt;=2,"SMALL","LARGE")</f>
        <v>LARGE</v>
      </c>
      <c r="K2822" s="144" t="str">
        <f t="shared" ref="K2822:K2885" si="316">IF(I2822&lt;=2,"SMALL",IF(I2822&lt;=5,"MEDIUM","LARGE"))</f>
        <v>LARGE</v>
      </c>
      <c r="L2822" s="144" t="str" cm="1">
        <f t="array" ref="L2822">_xlfn.IFS(I2822&lt;=2,"SMALL",I2822&lt;=5,"MEDIUM",I2822&gt;5,"LARGE")</f>
        <v>LARGE</v>
      </c>
      <c r="M2822" s="144" t="str">
        <f t="shared" si="313"/>
        <v>YES</v>
      </c>
      <c r="N2822" s="374">
        <v>4.83</v>
      </c>
      <c r="O2822" s="374">
        <f t="shared" si="314"/>
        <v>5</v>
      </c>
      <c r="P2822" s="158" t="str" cm="1">
        <f t="array" ref="P2822">_xlfn.SWITCH(ROUND(N2822,0),5,"Excellent",4,"Good",3,"ok","Bad")</f>
        <v>Excellent</v>
      </c>
      <c r="Q2822" s="144">
        <v>208</v>
      </c>
      <c r="R2822" s="385">
        <v>42932</v>
      </c>
      <c r="S2822" s="385">
        <v>44046</v>
      </c>
      <c r="T2822" s="144">
        <v>250</v>
      </c>
      <c r="U2822" s="144" t="s">
        <v>69</v>
      </c>
      <c r="V2822" s="144">
        <v>315</v>
      </c>
      <c r="W2822" s="144" t="str">
        <f t="shared" ref="W2822:W2885" si="317">IF(NOT(V2822=0),"Active","Inactive")</f>
        <v>Active</v>
      </c>
      <c r="X2822" s="144">
        <v>250</v>
      </c>
      <c r="Y2822" s="157" t="s">
        <v>70</v>
      </c>
      <c r="Z2822" s="386">
        <v>1</v>
      </c>
      <c r="AA2822" s="386">
        <v>1</v>
      </c>
      <c r="AB2822" s="387" t="s">
        <v>62</v>
      </c>
      <c r="AC2822" s="157"/>
    </row>
    <row r="2823" spans="9:29">
      <c r="I2823" s="342">
        <v>4</v>
      </c>
      <c r="J2823" s="144" t="str">
        <f t="shared" si="315"/>
        <v>LARGE</v>
      </c>
      <c r="K2823" s="144" t="str">
        <f t="shared" si="316"/>
        <v>MEDIUM</v>
      </c>
      <c r="L2823" s="144" t="str" cm="1">
        <f t="array" ref="L2823">_xlfn.IFS(I2823&lt;=2,"SMALL",I2823&lt;=5,"MEDIUM",I2823&gt;5,"LARGE")</f>
        <v>MEDIUM</v>
      </c>
      <c r="M2823" s="144" t="str">
        <f t="shared" si="313"/>
        <v>NO</v>
      </c>
      <c r="N2823" s="374">
        <v>4.42</v>
      </c>
      <c r="O2823" s="374">
        <f t="shared" si="314"/>
        <v>4</v>
      </c>
      <c r="P2823" s="158" t="str" cm="1">
        <f t="array" ref="P2823">_xlfn.SWITCH(ROUND(N2823,0),5,"Excellent",4,"Good",3,"ok","Bad")</f>
        <v>Good</v>
      </c>
      <c r="Q2823" s="144">
        <v>100</v>
      </c>
      <c r="R2823" s="385">
        <v>42921</v>
      </c>
      <c r="S2823" s="385">
        <v>44046</v>
      </c>
      <c r="T2823" s="144">
        <v>3288</v>
      </c>
      <c r="U2823" s="144" t="s">
        <v>69</v>
      </c>
      <c r="V2823" s="144">
        <v>85</v>
      </c>
      <c r="W2823" s="144" t="str">
        <f t="shared" si="317"/>
        <v>Active</v>
      </c>
      <c r="X2823" s="144">
        <v>3288</v>
      </c>
      <c r="Y2823" s="157" t="s">
        <v>61</v>
      </c>
      <c r="Z2823" s="386">
        <v>1</v>
      </c>
      <c r="AA2823" s="386">
        <v>0.96</v>
      </c>
      <c r="AB2823" s="387" t="s">
        <v>62</v>
      </c>
      <c r="AC2823" s="157"/>
    </row>
    <row r="2824" spans="9:29">
      <c r="I2824" s="342">
        <v>2</v>
      </c>
      <c r="J2824" s="144" t="str">
        <f t="shared" si="315"/>
        <v>SMALL</v>
      </c>
      <c r="K2824" s="144" t="str">
        <f t="shared" si="316"/>
        <v>SMALL</v>
      </c>
      <c r="L2824" s="144" t="str" cm="1">
        <f t="array" ref="L2824">_xlfn.IFS(I2824&lt;=2,"SMALL",I2824&lt;=5,"MEDIUM",I2824&gt;5,"LARGE")</f>
        <v>SMALL</v>
      </c>
      <c r="M2824" s="144" t="str">
        <f t="shared" si="313"/>
        <v>NO</v>
      </c>
      <c r="N2824" s="374">
        <v>5</v>
      </c>
      <c r="O2824" s="374">
        <f t="shared" si="314"/>
        <v>5</v>
      </c>
      <c r="P2824" s="158" t="str" cm="1">
        <f t="array" ref="P2824">_xlfn.SWITCH(ROUND(N2824,0),5,"Excellent",4,"Good",3,"ok","Bad")</f>
        <v>Excellent</v>
      </c>
      <c r="Q2824" s="144">
        <v>49</v>
      </c>
      <c r="R2824" s="385">
        <v>42932</v>
      </c>
      <c r="S2824" s="385">
        <v>43814</v>
      </c>
      <c r="T2824" s="144">
        <v>3294</v>
      </c>
      <c r="U2824" s="144" t="s">
        <v>60</v>
      </c>
      <c r="V2824" s="144">
        <v>292</v>
      </c>
      <c r="W2824" s="144" t="str">
        <f t="shared" si="317"/>
        <v>Active</v>
      </c>
      <c r="X2824" s="144">
        <v>3294</v>
      </c>
      <c r="Y2824" s="157" t="s">
        <v>122</v>
      </c>
      <c r="Z2824" s="386">
        <v>0.4</v>
      </c>
      <c r="AA2824" s="386">
        <v>0.95</v>
      </c>
      <c r="AB2824" s="387" t="s">
        <v>65</v>
      </c>
      <c r="AC2824" s="157"/>
    </row>
    <row r="2825" spans="9:29">
      <c r="I2825" s="342">
        <v>6</v>
      </c>
      <c r="J2825" s="144" t="str">
        <f t="shared" si="315"/>
        <v>LARGE</v>
      </c>
      <c r="K2825" s="144" t="str">
        <f t="shared" si="316"/>
        <v>LARGE</v>
      </c>
      <c r="L2825" s="144" t="str" cm="1">
        <f t="array" ref="L2825">_xlfn.IFS(I2825&lt;=2,"SMALL",I2825&lt;=5,"MEDIUM",I2825&gt;5,"LARGE")</f>
        <v>LARGE</v>
      </c>
      <c r="M2825" s="144" t="str">
        <f t="shared" si="313"/>
        <v>NO</v>
      </c>
      <c r="N2825" s="374">
        <v>4.8099999999999996</v>
      </c>
      <c r="O2825" s="374">
        <f t="shared" si="314"/>
        <v>5</v>
      </c>
      <c r="P2825" s="158" t="str" cm="1">
        <f t="array" ref="P2825">_xlfn.SWITCH(ROUND(N2825,0),5,"Excellent",4,"Good",3,"ok","Bad")</f>
        <v>Excellent</v>
      </c>
      <c r="Q2825" s="144">
        <v>32</v>
      </c>
      <c r="R2825" s="385">
        <v>42922</v>
      </c>
      <c r="S2825" s="385">
        <v>43800</v>
      </c>
      <c r="T2825" s="144">
        <v>342</v>
      </c>
      <c r="U2825" s="144" t="s">
        <v>69</v>
      </c>
      <c r="V2825" s="144">
        <v>0</v>
      </c>
      <c r="W2825" s="144" t="str">
        <f t="shared" si="317"/>
        <v>Inactive</v>
      </c>
      <c r="X2825" s="144">
        <v>342</v>
      </c>
      <c r="Y2825" s="157" t="s">
        <v>61</v>
      </c>
      <c r="Z2825" s="386">
        <v>1</v>
      </c>
      <c r="AA2825" s="386">
        <v>0.65</v>
      </c>
      <c r="AB2825" s="387" t="s">
        <v>62</v>
      </c>
      <c r="AC2825" s="157"/>
    </row>
    <row r="2826" spans="9:29">
      <c r="I2826" s="342">
        <v>4</v>
      </c>
      <c r="J2826" s="144" t="str">
        <f t="shared" si="315"/>
        <v>LARGE</v>
      </c>
      <c r="K2826" s="144" t="str">
        <f t="shared" si="316"/>
        <v>MEDIUM</v>
      </c>
      <c r="L2826" s="144" t="str" cm="1">
        <f t="array" ref="L2826">_xlfn.IFS(I2826&lt;=2,"SMALL",I2826&lt;=5,"MEDIUM",I2826&gt;5,"LARGE")</f>
        <v>MEDIUM</v>
      </c>
      <c r="M2826" s="144" t="str">
        <f t="shared" si="313"/>
        <v>NO</v>
      </c>
      <c r="N2826" s="374">
        <v>4.9000000000000004</v>
      </c>
      <c r="O2826" s="374">
        <f t="shared" si="314"/>
        <v>5</v>
      </c>
      <c r="P2826" s="158" t="str" cm="1">
        <f t="array" ref="P2826">_xlfn.SWITCH(ROUND(N2826,0),5,"Excellent",4,"Good",3,"ok","Bad")</f>
        <v>Excellent</v>
      </c>
      <c r="Q2826" s="144">
        <v>92</v>
      </c>
      <c r="R2826" s="385">
        <v>42929</v>
      </c>
      <c r="S2826" s="385">
        <v>43902</v>
      </c>
      <c r="T2826" s="144">
        <v>1732</v>
      </c>
      <c r="U2826" s="144" t="s">
        <v>60</v>
      </c>
      <c r="V2826" s="144">
        <v>263</v>
      </c>
      <c r="W2826" s="144" t="str">
        <f t="shared" si="317"/>
        <v>Active</v>
      </c>
      <c r="X2826" s="144">
        <v>1732</v>
      </c>
      <c r="Y2826" s="157" t="s">
        <v>70</v>
      </c>
      <c r="Z2826" s="386">
        <v>1</v>
      </c>
      <c r="AA2826" s="386">
        <v>0.97</v>
      </c>
      <c r="AB2826" s="387" t="s">
        <v>65</v>
      </c>
      <c r="AC2826" s="157"/>
    </row>
    <row r="2827" spans="9:29">
      <c r="I2827" s="342">
        <v>1</v>
      </c>
      <c r="J2827" s="144" t="str">
        <f t="shared" si="315"/>
        <v>SMALL</v>
      </c>
      <c r="K2827" s="144" t="str">
        <f t="shared" si="316"/>
        <v>SMALL</v>
      </c>
      <c r="L2827" s="144" t="str" cm="1">
        <f t="array" ref="L2827">_xlfn.IFS(I2827&lt;=2,"SMALL",I2827&lt;=5,"MEDIUM",I2827&gt;5,"LARGE")</f>
        <v>SMALL</v>
      </c>
      <c r="M2827" s="144" t="str">
        <f t="shared" si="313"/>
        <v>NO</v>
      </c>
      <c r="N2827" s="374">
        <v>4.9000000000000004</v>
      </c>
      <c r="O2827" s="374">
        <f t="shared" si="314"/>
        <v>5</v>
      </c>
      <c r="P2827" s="158" t="str" cm="1">
        <f t="array" ref="P2827">_xlfn.SWITCH(ROUND(N2827,0),5,"Excellent",4,"Good",3,"ok","Bad")</f>
        <v>Excellent</v>
      </c>
      <c r="Q2827" s="144">
        <v>84</v>
      </c>
      <c r="R2827" s="385">
        <v>42934</v>
      </c>
      <c r="S2827" s="385">
        <v>44013</v>
      </c>
      <c r="T2827" s="144">
        <v>1872</v>
      </c>
      <c r="U2827" s="144" t="s">
        <v>60</v>
      </c>
      <c r="V2827" s="144">
        <v>345</v>
      </c>
      <c r="W2827" s="144" t="str">
        <f t="shared" si="317"/>
        <v>Active</v>
      </c>
      <c r="X2827" s="144">
        <v>1872</v>
      </c>
      <c r="Y2827" s="157" t="s">
        <v>70</v>
      </c>
      <c r="Z2827" s="386">
        <v>1</v>
      </c>
      <c r="AA2827" s="386">
        <v>0.7</v>
      </c>
      <c r="AB2827" s="387" t="s">
        <v>65</v>
      </c>
      <c r="AC2827" s="157"/>
    </row>
    <row r="2828" spans="9:29">
      <c r="I2828" s="342">
        <v>2</v>
      </c>
      <c r="J2828" s="144" t="str">
        <f t="shared" si="315"/>
        <v>SMALL</v>
      </c>
      <c r="K2828" s="144" t="str">
        <f t="shared" si="316"/>
        <v>SMALL</v>
      </c>
      <c r="L2828" s="144" t="str" cm="1">
        <f t="array" ref="L2828">_xlfn.IFS(I2828&lt;=2,"SMALL",I2828&lt;=5,"MEDIUM",I2828&gt;5,"LARGE")</f>
        <v>SMALL</v>
      </c>
      <c r="M2828" s="144" t="str">
        <f t="shared" si="313"/>
        <v>NO</v>
      </c>
      <c r="N2828" s="374">
        <v>4.82</v>
      </c>
      <c r="O2828" s="374">
        <f t="shared" si="314"/>
        <v>5</v>
      </c>
      <c r="P2828" s="158" t="str" cm="1">
        <f t="array" ref="P2828">_xlfn.SWITCH(ROUND(N2828,0),5,"Excellent",4,"Good",3,"ok","Bad")</f>
        <v>Excellent</v>
      </c>
      <c r="Q2828" s="144">
        <v>91</v>
      </c>
      <c r="R2828" s="385">
        <v>42928</v>
      </c>
      <c r="S2828" s="385">
        <v>43772</v>
      </c>
      <c r="T2828" s="144">
        <v>3296</v>
      </c>
      <c r="U2828" s="144" t="s">
        <v>73</v>
      </c>
      <c r="V2828" s="144">
        <v>0</v>
      </c>
      <c r="W2828" s="144" t="str">
        <f t="shared" si="317"/>
        <v>Inactive</v>
      </c>
      <c r="X2828" s="144">
        <v>3296</v>
      </c>
      <c r="Y2828" s="157" t="s">
        <v>70</v>
      </c>
      <c r="Z2828" s="386">
        <v>1</v>
      </c>
      <c r="AA2828" s="386">
        <v>1</v>
      </c>
      <c r="AB2828" s="387" t="s">
        <v>62</v>
      </c>
      <c r="AC2828" s="157"/>
    </row>
    <row r="2829" spans="9:29">
      <c r="I2829" s="342">
        <v>5</v>
      </c>
      <c r="J2829" s="144" t="str">
        <f t="shared" si="315"/>
        <v>LARGE</v>
      </c>
      <c r="K2829" s="144" t="str">
        <f t="shared" si="316"/>
        <v>MEDIUM</v>
      </c>
      <c r="L2829" s="144" t="str" cm="1">
        <f t="array" ref="L2829">_xlfn.IFS(I2829&lt;=2,"SMALL",I2829&lt;=5,"MEDIUM",I2829&gt;5,"LARGE")</f>
        <v>MEDIUM</v>
      </c>
      <c r="M2829" s="144" t="str">
        <f t="shared" si="313"/>
        <v>YES</v>
      </c>
      <c r="N2829" s="374">
        <v>4.87</v>
      </c>
      <c r="O2829" s="374">
        <f t="shared" si="314"/>
        <v>5</v>
      </c>
      <c r="P2829" s="158" t="str" cm="1">
        <f t="array" ref="P2829">_xlfn.SWITCH(ROUND(N2829,0),5,"Excellent",4,"Good",3,"ok","Bad")</f>
        <v>Excellent</v>
      </c>
      <c r="Q2829" s="144">
        <v>191</v>
      </c>
      <c r="R2829" s="385">
        <v>42919</v>
      </c>
      <c r="S2829" s="385">
        <v>44041</v>
      </c>
      <c r="T2829" s="144">
        <v>3291</v>
      </c>
      <c r="U2829" s="144" t="s">
        <v>69</v>
      </c>
      <c r="V2829" s="144">
        <v>172</v>
      </c>
      <c r="W2829" s="144" t="str">
        <f t="shared" si="317"/>
        <v>Active</v>
      </c>
      <c r="X2829" s="144">
        <v>3291</v>
      </c>
      <c r="Y2829" s="157" t="s">
        <v>70</v>
      </c>
      <c r="Z2829" s="386">
        <v>1</v>
      </c>
      <c r="AA2829" s="386">
        <v>0.92</v>
      </c>
      <c r="AB2829" s="387" t="s">
        <v>65</v>
      </c>
      <c r="AC2829" s="157"/>
    </row>
    <row r="2830" spans="9:29">
      <c r="I2830" s="342">
        <v>8</v>
      </c>
      <c r="J2830" s="144" t="str">
        <f t="shared" si="315"/>
        <v>LARGE</v>
      </c>
      <c r="K2830" s="144" t="str">
        <f t="shared" si="316"/>
        <v>LARGE</v>
      </c>
      <c r="L2830" s="144" t="str" cm="1">
        <f t="array" ref="L2830">_xlfn.IFS(I2830&lt;=2,"SMALL",I2830&lt;=5,"MEDIUM",I2830&gt;5,"LARGE")</f>
        <v>LARGE</v>
      </c>
      <c r="M2830" s="144" t="str">
        <f t="shared" si="313"/>
        <v>NO</v>
      </c>
      <c r="N2830" s="374">
        <v>4.58</v>
      </c>
      <c r="O2830" s="374">
        <f t="shared" si="314"/>
        <v>5</v>
      </c>
      <c r="P2830" s="158" t="str" cm="1">
        <f t="array" ref="P2830">_xlfn.SWITCH(ROUND(N2830,0),5,"Excellent",4,"Good",3,"ok","Bad")</f>
        <v>Excellent</v>
      </c>
      <c r="Q2830" s="144">
        <v>43</v>
      </c>
      <c r="R2830" s="385">
        <v>42982</v>
      </c>
      <c r="S2830" s="385">
        <v>44020</v>
      </c>
      <c r="T2830" s="144">
        <v>3295</v>
      </c>
      <c r="U2830" s="144" t="s">
        <v>69</v>
      </c>
      <c r="V2830" s="144">
        <v>264</v>
      </c>
      <c r="W2830" s="144" t="str">
        <f t="shared" si="317"/>
        <v>Active</v>
      </c>
      <c r="X2830" s="144">
        <v>3295</v>
      </c>
      <c r="Y2830" s="157" t="s">
        <v>122</v>
      </c>
      <c r="Z2830" s="386">
        <v>0</v>
      </c>
      <c r="AA2830" s="386">
        <v>0.47</v>
      </c>
      <c r="AB2830" s="387" t="s">
        <v>65</v>
      </c>
      <c r="AC2830" s="157"/>
    </row>
    <row r="2831" spans="9:29">
      <c r="I2831" s="342">
        <v>8</v>
      </c>
      <c r="J2831" s="144" t="str">
        <f t="shared" si="315"/>
        <v>LARGE</v>
      </c>
      <c r="K2831" s="144" t="str">
        <f t="shared" si="316"/>
        <v>LARGE</v>
      </c>
      <c r="L2831" s="144" t="str" cm="1">
        <f t="array" ref="L2831">_xlfn.IFS(I2831&lt;=2,"SMALL",I2831&lt;=5,"MEDIUM",I2831&gt;5,"LARGE")</f>
        <v>LARGE</v>
      </c>
      <c r="M2831" s="144" t="str">
        <f t="shared" si="313"/>
        <v>NO</v>
      </c>
      <c r="N2831" s="374">
        <v>4.58</v>
      </c>
      <c r="O2831" s="374">
        <f t="shared" si="314"/>
        <v>5</v>
      </c>
      <c r="P2831" s="158" t="str" cm="1">
        <f t="array" ref="P2831">_xlfn.SWITCH(ROUND(N2831,0),5,"Excellent",4,"Good",3,"ok","Bad")</f>
        <v>Excellent</v>
      </c>
      <c r="Q2831" s="144">
        <v>57</v>
      </c>
      <c r="R2831" s="385">
        <v>42994</v>
      </c>
      <c r="S2831" s="385">
        <v>44021</v>
      </c>
      <c r="T2831" s="144">
        <v>3295</v>
      </c>
      <c r="U2831" s="144" t="s">
        <v>69</v>
      </c>
      <c r="V2831" s="144">
        <v>337</v>
      </c>
      <c r="W2831" s="144" t="str">
        <f t="shared" si="317"/>
        <v>Active</v>
      </c>
      <c r="X2831" s="144">
        <v>3295</v>
      </c>
      <c r="Y2831" s="157" t="s">
        <v>70</v>
      </c>
      <c r="Z2831" s="386">
        <v>1</v>
      </c>
      <c r="AA2831" s="386">
        <v>1</v>
      </c>
      <c r="AB2831" s="387" t="s">
        <v>62</v>
      </c>
      <c r="AC2831" s="157"/>
    </row>
    <row r="2832" spans="9:29">
      <c r="I2832" s="342">
        <v>10</v>
      </c>
      <c r="J2832" s="144" t="str">
        <f t="shared" si="315"/>
        <v>LARGE</v>
      </c>
      <c r="K2832" s="144" t="str">
        <f t="shared" si="316"/>
        <v>LARGE</v>
      </c>
      <c r="L2832" s="144" t="str" cm="1">
        <f t="array" ref="L2832">_xlfn.IFS(I2832&lt;=2,"SMALL",I2832&lt;=5,"MEDIUM",I2832&gt;5,"LARGE")</f>
        <v>LARGE</v>
      </c>
      <c r="M2832" s="144" t="str">
        <f t="shared" si="313"/>
        <v>NO</v>
      </c>
      <c r="N2832" s="374">
        <v>4.59</v>
      </c>
      <c r="O2832" s="374">
        <f t="shared" si="314"/>
        <v>5</v>
      </c>
      <c r="P2832" s="158" t="str" cm="1">
        <f t="array" ref="P2832">_xlfn.SWITCH(ROUND(N2832,0),5,"Excellent",4,"Good",3,"ok","Bad")</f>
        <v>Excellent</v>
      </c>
      <c r="Q2832" s="144">
        <v>59</v>
      </c>
      <c r="R2832" s="385">
        <v>42973</v>
      </c>
      <c r="S2832" s="385">
        <v>44038</v>
      </c>
      <c r="T2832" s="144">
        <v>3295</v>
      </c>
      <c r="U2832" s="144" t="s">
        <v>69</v>
      </c>
      <c r="V2832" s="144">
        <v>364</v>
      </c>
      <c r="W2832" s="144" t="str">
        <f t="shared" si="317"/>
        <v>Active</v>
      </c>
      <c r="X2832" s="144">
        <v>3295</v>
      </c>
      <c r="Y2832" s="157" t="s">
        <v>70</v>
      </c>
      <c r="Z2832" s="386">
        <v>1</v>
      </c>
      <c r="AA2832" s="386">
        <v>0.88</v>
      </c>
      <c r="AB2832" s="387" t="s">
        <v>65</v>
      </c>
      <c r="AC2832" s="157"/>
    </row>
    <row r="2833" spans="9:29">
      <c r="I2833" s="342">
        <v>2</v>
      </c>
      <c r="J2833" s="144" t="str">
        <f t="shared" si="315"/>
        <v>SMALL</v>
      </c>
      <c r="K2833" s="144" t="str">
        <f t="shared" si="316"/>
        <v>SMALL</v>
      </c>
      <c r="L2833" s="144" t="str" cm="1">
        <f t="array" ref="L2833">_xlfn.IFS(I2833&lt;=2,"SMALL",I2833&lt;=5,"MEDIUM",I2833&gt;5,"LARGE")</f>
        <v>SMALL</v>
      </c>
      <c r="M2833" s="144" t="str">
        <f t="shared" si="313"/>
        <v>NO</v>
      </c>
      <c r="N2833" s="374">
        <v>4.84</v>
      </c>
      <c r="O2833" s="374">
        <f t="shared" si="314"/>
        <v>5</v>
      </c>
      <c r="P2833" s="158" t="str" cm="1">
        <f t="array" ref="P2833">_xlfn.SWITCH(ROUND(N2833,0),5,"Excellent",4,"Good",3,"ok","Bad")</f>
        <v>Excellent</v>
      </c>
      <c r="Q2833" s="144">
        <v>94</v>
      </c>
      <c r="R2833" s="385">
        <v>42929</v>
      </c>
      <c r="S2833" s="385">
        <v>44046</v>
      </c>
      <c r="T2833" s="144">
        <v>3297</v>
      </c>
      <c r="U2833" s="144" t="s">
        <v>69</v>
      </c>
      <c r="V2833" s="144">
        <v>156</v>
      </c>
      <c r="W2833" s="144" t="str">
        <f t="shared" si="317"/>
        <v>Active</v>
      </c>
      <c r="X2833" s="144">
        <v>3297</v>
      </c>
      <c r="Y2833" s="157" t="s">
        <v>70</v>
      </c>
      <c r="Z2833" s="386">
        <v>0.92</v>
      </c>
      <c r="AA2833" s="386">
        <v>0.95</v>
      </c>
      <c r="AB2833" s="387" t="s">
        <v>65</v>
      </c>
      <c r="AC2833" s="157"/>
    </row>
    <row r="2834" spans="9:29">
      <c r="I2834" s="342">
        <v>2</v>
      </c>
      <c r="J2834" s="144" t="str">
        <f t="shared" si="315"/>
        <v>SMALL</v>
      </c>
      <c r="K2834" s="144" t="str">
        <f t="shared" si="316"/>
        <v>SMALL</v>
      </c>
      <c r="L2834" s="144" t="str" cm="1">
        <f t="array" ref="L2834">_xlfn.IFS(I2834&lt;=2,"SMALL",I2834&lt;=5,"MEDIUM",I2834&gt;5,"LARGE")</f>
        <v>SMALL</v>
      </c>
      <c r="M2834" s="144" t="str">
        <f t="shared" si="313"/>
        <v>NO</v>
      </c>
      <c r="N2834" s="374">
        <v>4.84</v>
      </c>
      <c r="O2834" s="374">
        <f t="shared" si="314"/>
        <v>5</v>
      </c>
      <c r="P2834" s="158" t="str" cm="1">
        <f t="array" ref="P2834">_xlfn.SWITCH(ROUND(N2834,0),5,"Excellent",4,"Good",3,"ok","Bad")</f>
        <v>Excellent</v>
      </c>
      <c r="Q2834" s="144">
        <v>19</v>
      </c>
      <c r="R2834" s="385">
        <v>43102</v>
      </c>
      <c r="S2834" s="385">
        <v>44045</v>
      </c>
      <c r="T2834" s="144">
        <v>1540</v>
      </c>
      <c r="U2834" s="144" t="s">
        <v>69</v>
      </c>
      <c r="V2834" s="144">
        <v>1</v>
      </c>
      <c r="W2834" s="144" t="str">
        <f t="shared" si="317"/>
        <v>Active</v>
      </c>
      <c r="X2834" s="144">
        <v>1540</v>
      </c>
      <c r="Y2834" s="157" t="s">
        <v>70</v>
      </c>
      <c r="Z2834" s="386">
        <v>1</v>
      </c>
      <c r="AA2834" s="386">
        <v>1</v>
      </c>
      <c r="AB2834" s="387" t="s">
        <v>62</v>
      </c>
      <c r="AC2834" s="157"/>
    </row>
    <row r="2835" spans="9:29">
      <c r="I2835" s="342">
        <v>2</v>
      </c>
      <c r="J2835" s="144" t="str">
        <f t="shared" si="315"/>
        <v>SMALL</v>
      </c>
      <c r="K2835" s="144" t="str">
        <f t="shared" si="316"/>
        <v>SMALL</v>
      </c>
      <c r="L2835" s="144" t="str" cm="1">
        <f t="array" ref="L2835">_xlfn.IFS(I2835&lt;=2,"SMALL",I2835&lt;=5,"MEDIUM",I2835&gt;5,"LARGE")</f>
        <v>SMALL</v>
      </c>
      <c r="M2835" s="144" t="str">
        <f t="shared" si="313"/>
        <v>NO</v>
      </c>
      <c r="N2835" s="374">
        <v>4.8600000000000003</v>
      </c>
      <c r="O2835" s="374">
        <f t="shared" si="314"/>
        <v>5</v>
      </c>
      <c r="P2835" s="158" t="str" cm="1">
        <f t="array" ref="P2835">_xlfn.SWITCH(ROUND(N2835,0),5,"Excellent",4,"Good",3,"ok","Bad")</f>
        <v>Excellent</v>
      </c>
      <c r="Q2835" s="144">
        <v>22</v>
      </c>
      <c r="R2835" s="385">
        <v>42987</v>
      </c>
      <c r="S2835" s="385">
        <v>43450</v>
      </c>
      <c r="T2835" s="144">
        <v>3298</v>
      </c>
      <c r="U2835" s="144" t="s">
        <v>60</v>
      </c>
      <c r="V2835" s="144">
        <v>135</v>
      </c>
      <c r="W2835" s="144" t="str">
        <f t="shared" si="317"/>
        <v>Active</v>
      </c>
      <c r="X2835" s="144">
        <v>3298</v>
      </c>
      <c r="Y2835" s="157" t="s">
        <v>70</v>
      </c>
      <c r="Z2835" s="386">
        <v>0.95</v>
      </c>
      <c r="AA2835" s="386">
        <v>0.94</v>
      </c>
      <c r="AB2835" s="387" t="s">
        <v>65</v>
      </c>
      <c r="AC2835" s="157"/>
    </row>
    <row r="2836" spans="9:29">
      <c r="I2836" s="342">
        <v>5</v>
      </c>
      <c r="J2836" s="144" t="str">
        <f t="shared" si="315"/>
        <v>LARGE</v>
      </c>
      <c r="K2836" s="144" t="str">
        <f t="shared" si="316"/>
        <v>MEDIUM</v>
      </c>
      <c r="L2836" s="144" t="str" cm="1">
        <f t="array" ref="L2836">_xlfn.IFS(I2836&lt;=2,"SMALL",I2836&lt;=5,"MEDIUM",I2836&gt;5,"LARGE")</f>
        <v>MEDIUM</v>
      </c>
      <c r="M2836" s="144" t="str">
        <f t="shared" si="313"/>
        <v>NO</v>
      </c>
      <c r="N2836" s="374">
        <v>4.9800000000000004</v>
      </c>
      <c r="O2836" s="374">
        <f t="shared" si="314"/>
        <v>5</v>
      </c>
      <c r="P2836" s="158" t="str" cm="1">
        <f t="array" ref="P2836">_xlfn.SWITCH(ROUND(N2836,0),5,"Excellent",4,"Good",3,"ok","Bad")</f>
        <v>Excellent</v>
      </c>
      <c r="Q2836" s="144">
        <v>95</v>
      </c>
      <c r="R2836" s="385">
        <v>42940</v>
      </c>
      <c r="S2836" s="385">
        <v>44039</v>
      </c>
      <c r="T2836" s="144">
        <v>1648</v>
      </c>
      <c r="U2836" s="144" t="s">
        <v>69</v>
      </c>
      <c r="V2836" s="144">
        <v>11</v>
      </c>
      <c r="W2836" s="144" t="str">
        <f t="shared" si="317"/>
        <v>Active</v>
      </c>
      <c r="X2836" s="144">
        <v>1648</v>
      </c>
      <c r="Y2836" s="157" t="s">
        <v>64</v>
      </c>
      <c r="Z2836" s="386">
        <v>1</v>
      </c>
      <c r="AA2836" s="386">
        <v>1</v>
      </c>
      <c r="AB2836" s="387" t="s">
        <v>62</v>
      </c>
      <c r="AC2836" s="157"/>
    </row>
    <row r="2837" spans="9:29">
      <c r="I2837" s="342">
        <v>3</v>
      </c>
      <c r="J2837" s="144" t="str">
        <f t="shared" si="315"/>
        <v>LARGE</v>
      </c>
      <c r="K2837" s="144" t="str">
        <f t="shared" si="316"/>
        <v>MEDIUM</v>
      </c>
      <c r="L2837" s="144" t="str" cm="1">
        <f t="array" ref="L2837">_xlfn.IFS(I2837&lt;=2,"SMALL",I2837&lt;=5,"MEDIUM",I2837&gt;5,"LARGE")</f>
        <v>MEDIUM</v>
      </c>
      <c r="M2837" s="144" t="str">
        <f t="shared" si="313"/>
        <v>NO</v>
      </c>
      <c r="N2837" s="374">
        <v>4.8099999999999996</v>
      </c>
      <c r="O2837" s="374">
        <f t="shared" si="314"/>
        <v>5</v>
      </c>
      <c r="P2837" s="158" t="str" cm="1">
        <f t="array" ref="P2837">_xlfn.SWITCH(ROUND(N2837,0),5,"Excellent",4,"Good",3,"ok","Bad")</f>
        <v>Excellent</v>
      </c>
      <c r="Q2837" s="144">
        <v>59</v>
      </c>
      <c r="R2837" s="385">
        <v>42920</v>
      </c>
      <c r="S2837" s="385">
        <v>43824</v>
      </c>
      <c r="T2837" s="144">
        <v>2469</v>
      </c>
      <c r="U2837" s="144" t="s">
        <v>73</v>
      </c>
      <c r="V2837" s="144">
        <v>74</v>
      </c>
      <c r="W2837" s="144" t="str">
        <f t="shared" si="317"/>
        <v>Active</v>
      </c>
      <c r="X2837" s="144">
        <v>2469</v>
      </c>
      <c r="Y2837" s="157" t="s">
        <v>64</v>
      </c>
      <c r="Z2837" s="386">
        <v>1</v>
      </c>
      <c r="AA2837" s="386">
        <v>0.93</v>
      </c>
      <c r="AB2837" s="387" t="s">
        <v>62</v>
      </c>
      <c r="AC2837" s="157"/>
    </row>
    <row r="2838" spans="9:29">
      <c r="I2838" s="342">
        <v>6</v>
      </c>
      <c r="J2838" s="144" t="str">
        <f t="shared" si="315"/>
        <v>LARGE</v>
      </c>
      <c r="K2838" s="144" t="str">
        <f t="shared" si="316"/>
        <v>LARGE</v>
      </c>
      <c r="L2838" s="144" t="str" cm="1">
        <f t="array" ref="L2838">_xlfn.IFS(I2838&lt;=2,"SMALL",I2838&lt;=5,"MEDIUM",I2838&gt;5,"LARGE")</f>
        <v>LARGE</v>
      </c>
      <c r="M2838" s="144" t="str">
        <f t="shared" si="313"/>
        <v>YES</v>
      </c>
      <c r="N2838" s="374">
        <v>4.97</v>
      </c>
      <c r="O2838" s="374">
        <f t="shared" si="314"/>
        <v>5</v>
      </c>
      <c r="P2838" s="158" t="str" cm="1">
        <f t="array" ref="P2838">_xlfn.SWITCH(ROUND(N2838,0),5,"Excellent",4,"Good",3,"ok","Bad")</f>
        <v>Excellent</v>
      </c>
      <c r="Q2838" s="144">
        <v>115</v>
      </c>
      <c r="R2838" s="385">
        <v>42932</v>
      </c>
      <c r="S2838" s="385">
        <v>43891</v>
      </c>
      <c r="T2838" s="144">
        <v>3300</v>
      </c>
      <c r="U2838" s="144" t="s">
        <v>69</v>
      </c>
      <c r="V2838" s="144">
        <v>165</v>
      </c>
      <c r="W2838" s="144" t="str">
        <f t="shared" si="317"/>
        <v>Active</v>
      </c>
      <c r="X2838" s="144">
        <v>3300</v>
      </c>
      <c r="Y2838" s="157" t="s">
        <v>70</v>
      </c>
      <c r="Z2838" s="386">
        <v>1</v>
      </c>
      <c r="AA2838" s="386">
        <v>1</v>
      </c>
      <c r="AB2838" s="387" t="s">
        <v>62</v>
      </c>
      <c r="AC2838" s="157"/>
    </row>
    <row r="2839" spans="9:29">
      <c r="I2839" s="342">
        <v>2</v>
      </c>
      <c r="J2839" s="144" t="str">
        <f t="shared" si="315"/>
        <v>SMALL</v>
      </c>
      <c r="K2839" s="144" t="str">
        <f t="shared" si="316"/>
        <v>SMALL</v>
      </c>
      <c r="L2839" s="144" t="str" cm="1">
        <f t="array" ref="L2839">_xlfn.IFS(I2839&lt;=2,"SMALL",I2839&lt;=5,"MEDIUM",I2839&gt;5,"LARGE")</f>
        <v>SMALL</v>
      </c>
      <c r="M2839" s="144" t="str">
        <f t="shared" si="313"/>
        <v>NO</v>
      </c>
      <c r="N2839" s="374">
        <v>4.51</v>
      </c>
      <c r="O2839" s="374">
        <f t="shared" si="314"/>
        <v>5</v>
      </c>
      <c r="P2839" s="158" t="str" cm="1">
        <f t="array" ref="P2839">_xlfn.SWITCH(ROUND(N2839,0),5,"Excellent",4,"Good",3,"ok","Bad")</f>
        <v>Excellent</v>
      </c>
      <c r="Q2839" s="144">
        <v>130</v>
      </c>
      <c r="R2839" s="385">
        <v>42928</v>
      </c>
      <c r="S2839" s="385">
        <v>43898</v>
      </c>
      <c r="T2839" s="144">
        <v>2288</v>
      </c>
      <c r="U2839" s="144" t="s">
        <v>60</v>
      </c>
      <c r="V2839" s="144">
        <v>363</v>
      </c>
      <c r="W2839" s="144" t="str">
        <f t="shared" si="317"/>
        <v>Active</v>
      </c>
      <c r="X2839" s="144">
        <v>2288</v>
      </c>
      <c r="Y2839" s="157" t="s">
        <v>70</v>
      </c>
      <c r="Z2839" s="386">
        <v>1</v>
      </c>
      <c r="AA2839" s="386">
        <v>0.92</v>
      </c>
      <c r="AB2839" s="387" t="s">
        <v>62</v>
      </c>
      <c r="AC2839" s="157"/>
    </row>
    <row r="2840" spans="9:29">
      <c r="I2840" s="342">
        <v>3</v>
      </c>
      <c r="J2840" s="144" t="str">
        <f t="shared" si="315"/>
        <v>LARGE</v>
      </c>
      <c r="K2840" s="144" t="str">
        <f t="shared" si="316"/>
        <v>MEDIUM</v>
      </c>
      <c r="L2840" s="144" t="str" cm="1">
        <f t="array" ref="L2840">_xlfn.IFS(I2840&lt;=2,"SMALL",I2840&lt;=5,"MEDIUM",I2840&gt;5,"LARGE")</f>
        <v>MEDIUM</v>
      </c>
      <c r="M2840" s="144" t="str">
        <f t="shared" si="313"/>
        <v>NO</v>
      </c>
      <c r="N2840" s="374">
        <v>4.7300000000000004</v>
      </c>
      <c r="O2840" s="374">
        <f t="shared" si="314"/>
        <v>5</v>
      </c>
      <c r="P2840" s="158" t="str" cm="1">
        <f t="array" ref="P2840">_xlfn.SWITCH(ROUND(N2840,0),5,"Excellent",4,"Good",3,"ok","Bad")</f>
        <v>Excellent</v>
      </c>
      <c r="Q2840" s="144">
        <v>30</v>
      </c>
      <c r="R2840" s="385">
        <v>43007</v>
      </c>
      <c r="S2840" s="385">
        <v>43761</v>
      </c>
      <c r="T2840" s="144">
        <v>1562</v>
      </c>
      <c r="U2840" s="144" t="s">
        <v>69</v>
      </c>
      <c r="V2840" s="144">
        <v>364</v>
      </c>
      <c r="W2840" s="144" t="str">
        <f t="shared" si="317"/>
        <v>Active</v>
      </c>
      <c r="X2840" s="144">
        <v>1562</v>
      </c>
      <c r="Y2840" s="157" t="s">
        <v>64</v>
      </c>
      <c r="Z2840" s="386">
        <v>0.6</v>
      </c>
      <c r="AA2840" s="386">
        <v>0.85</v>
      </c>
      <c r="AB2840" s="387" t="s">
        <v>65</v>
      </c>
      <c r="AC2840" s="157"/>
    </row>
    <row r="2841" spans="9:29">
      <c r="I2841" s="342">
        <v>1</v>
      </c>
      <c r="J2841" s="144" t="str">
        <f t="shared" si="315"/>
        <v>SMALL</v>
      </c>
      <c r="K2841" s="144" t="str">
        <f t="shared" si="316"/>
        <v>SMALL</v>
      </c>
      <c r="L2841" s="144" t="str" cm="1">
        <f t="array" ref="L2841">_xlfn.IFS(I2841&lt;=2,"SMALL",I2841&lt;=5,"MEDIUM",I2841&gt;5,"LARGE")</f>
        <v>SMALL</v>
      </c>
      <c r="M2841" s="144" t="str">
        <f t="shared" si="313"/>
        <v>NO</v>
      </c>
      <c r="N2841" s="374">
        <v>4.84</v>
      </c>
      <c r="O2841" s="374">
        <f t="shared" si="314"/>
        <v>5</v>
      </c>
      <c r="P2841" s="158" t="str" cm="1">
        <f t="array" ref="P2841">_xlfn.SWITCH(ROUND(N2841,0),5,"Excellent",4,"Good",3,"ok","Bad")</f>
        <v>Excellent</v>
      </c>
      <c r="Q2841" s="144">
        <v>19</v>
      </c>
      <c r="R2841" s="385">
        <v>42981</v>
      </c>
      <c r="S2841" s="385">
        <v>43917</v>
      </c>
      <c r="T2841" s="144">
        <v>1673</v>
      </c>
      <c r="U2841" s="144" t="s">
        <v>60</v>
      </c>
      <c r="V2841" s="144">
        <v>90</v>
      </c>
      <c r="W2841" s="144" t="str">
        <f t="shared" si="317"/>
        <v>Active</v>
      </c>
      <c r="X2841" s="144">
        <v>1673</v>
      </c>
      <c r="Y2841" s="157" t="s">
        <v>122</v>
      </c>
      <c r="Z2841" s="386">
        <v>0</v>
      </c>
      <c r="AA2841" s="386">
        <v>0.83</v>
      </c>
      <c r="AB2841" s="387" t="s">
        <v>65</v>
      </c>
      <c r="AC2841" s="157"/>
    </row>
    <row r="2842" spans="9:29">
      <c r="I2842" s="342">
        <v>2</v>
      </c>
      <c r="J2842" s="144" t="str">
        <f t="shared" si="315"/>
        <v>SMALL</v>
      </c>
      <c r="K2842" s="144" t="str">
        <f t="shared" si="316"/>
        <v>SMALL</v>
      </c>
      <c r="L2842" s="144" t="str" cm="1">
        <f t="array" ref="L2842">_xlfn.IFS(I2842&lt;=2,"SMALL",I2842&lt;=5,"MEDIUM",I2842&gt;5,"LARGE")</f>
        <v>SMALL</v>
      </c>
      <c r="M2842" s="144" t="str">
        <f t="shared" si="313"/>
        <v>YES</v>
      </c>
      <c r="N2842" s="374">
        <v>4.9000000000000004</v>
      </c>
      <c r="O2842" s="374">
        <f t="shared" si="314"/>
        <v>5</v>
      </c>
      <c r="P2842" s="158" t="str" cm="1">
        <f t="array" ref="P2842">_xlfn.SWITCH(ROUND(N2842,0),5,"Excellent",4,"Good",3,"ok","Bad")</f>
        <v>Excellent</v>
      </c>
      <c r="Q2842" s="144">
        <v>122</v>
      </c>
      <c r="R2842" s="385">
        <v>42968</v>
      </c>
      <c r="S2842" s="385">
        <v>44053</v>
      </c>
      <c r="T2842" s="144">
        <v>766</v>
      </c>
      <c r="U2842" s="144" t="s">
        <v>69</v>
      </c>
      <c r="V2842" s="144">
        <v>5</v>
      </c>
      <c r="W2842" s="144" t="str">
        <f t="shared" si="317"/>
        <v>Active</v>
      </c>
      <c r="X2842" s="144">
        <v>766</v>
      </c>
      <c r="Y2842" s="157" t="s">
        <v>64</v>
      </c>
      <c r="Z2842" s="386">
        <v>1</v>
      </c>
      <c r="AA2842" s="386">
        <v>0.93</v>
      </c>
      <c r="AB2842" s="387" t="s">
        <v>62</v>
      </c>
      <c r="AC2842" s="157"/>
    </row>
    <row r="2843" spans="9:29">
      <c r="I2843" s="342">
        <v>1</v>
      </c>
      <c r="J2843" s="144" t="str">
        <f t="shared" si="315"/>
        <v>SMALL</v>
      </c>
      <c r="K2843" s="144" t="str">
        <f t="shared" si="316"/>
        <v>SMALL</v>
      </c>
      <c r="L2843" s="144" t="str" cm="1">
        <f t="array" ref="L2843">_xlfn.IFS(I2843&lt;=2,"SMALL",I2843&lt;=5,"MEDIUM",I2843&gt;5,"LARGE")</f>
        <v>SMALL</v>
      </c>
      <c r="M2843" s="144" t="str">
        <f t="shared" si="313"/>
        <v>NO</v>
      </c>
      <c r="N2843" s="374">
        <v>4.46</v>
      </c>
      <c r="O2843" s="374">
        <f t="shared" si="314"/>
        <v>4</v>
      </c>
      <c r="P2843" s="158" t="str" cm="1">
        <f t="array" ref="P2843">_xlfn.SWITCH(ROUND(N2843,0),5,"Excellent",4,"Good",3,"ok","Bad")</f>
        <v>Good</v>
      </c>
      <c r="Q2843" s="144">
        <v>13</v>
      </c>
      <c r="R2843" s="385">
        <v>42935</v>
      </c>
      <c r="S2843" s="385">
        <v>43334</v>
      </c>
      <c r="T2843" s="144">
        <v>1426</v>
      </c>
      <c r="U2843" s="144" t="s">
        <v>60</v>
      </c>
      <c r="V2843" s="144">
        <v>4</v>
      </c>
      <c r="W2843" s="144" t="str">
        <f t="shared" si="317"/>
        <v>Active</v>
      </c>
      <c r="X2843" s="144">
        <v>1426</v>
      </c>
      <c r="Y2843" s="157" t="s">
        <v>70</v>
      </c>
      <c r="Z2843" s="386">
        <v>1</v>
      </c>
      <c r="AA2843" s="386">
        <v>0.67</v>
      </c>
      <c r="AB2843" s="387" t="s">
        <v>65</v>
      </c>
      <c r="AC2843" s="157"/>
    </row>
    <row r="2844" spans="9:29">
      <c r="I2844" s="342">
        <v>2</v>
      </c>
      <c r="J2844" s="144" t="str">
        <f t="shared" si="315"/>
        <v>SMALL</v>
      </c>
      <c r="K2844" s="144" t="str">
        <f t="shared" si="316"/>
        <v>SMALL</v>
      </c>
      <c r="L2844" s="144" t="str" cm="1">
        <f t="array" ref="L2844">_xlfn.IFS(I2844&lt;=2,"SMALL",I2844&lt;=5,"MEDIUM",I2844&gt;5,"LARGE")</f>
        <v>SMALL</v>
      </c>
      <c r="M2844" s="144" t="str">
        <f t="shared" si="313"/>
        <v>NO</v>
      </c>
      <c r="N2844" s="374">
        <v>4.75</v>
      </c>
      <c r="O2844" s="374">
        <f t="shared" si="314"/>
        <v>5</v>
      </c>
      <c r="P2844" s="158" t="str" cm="1">
        <f t="array" ref="P2844">_xlfn.SWITCH(ROUND(N2844,0),5,"Excellent",4,"Good",3,"ok","Bad")</f>
        <v>Excellent</v>
      </c>
      <c r="Q2844" s="144">
        <v>75</v>
      </c>
      <c r="R2844" s="385">
        <v>42991</v>
      </c>
      <c r="S2844" s="385">
        <v>43872</v>
      </c>
      <c r="T2844" s="144">
        <v>2214</v>
      </c>
      <c r="U2844" s="144" t="s">
        <v>69</v>
      </c>
      <c r="V2844" s="144">
        <v>134</v>
      </c>
      <c r="W2844" s="144" t="str">
        <f t="shared" si="317"/>
        <v>Active</v>
      </c>
      <c r="X2844" s="144">
        <v>2214</v>
      </c>
      <c r="Y2844" s="157" t="s">
        <v>70</v>
      </c>
      <c r="Z2844" s="386">
        <v>1</v>
      </c>
      <c r="AA2844" s="386">
        <v>0.99</v>
      </c>
      <c r="AB2844" s="387" t="s">
        <v>65</v>
      </c>
      <c r="AC2844" s="157"/>
    </row>
    <row r="2845" spans="9:29">
      <c r="I2845" s="342">
        <v>1</v>
      </c>
      <c r="J2845" s="144" t="str">
        <f t="shared" si="315"/>
        <v>SMALL</v>
      </c>
      <c r="K2845" s="144" t="str">
        <f t="shared" si="316"/>
        <v>SMALL</v>
      </c>
      <c r="L2845" s="144" t="str" cm="1">
        <f t="array" ref="L2845">_xlfn.IFS(I2845&lt;=2,"SMALL",I2845&lt;=5,"MEDIUM",I2845&gt;5,"LARGE")</f>
        <v>SMALL</v>
      </c>
      <c r="M2845" s="144" t="str">
        <f t="shared" si="313"/>
        <v>NO</v>
      </c>
      <c r="N2845" s="374">
        <v>4.75</v>
      </c>
      <c r="O2845" s="374">
        <f t="shared" si="314"/>
        <v>5</v>
      </c>
      <c r="P2845" s="158" t="str" cm="1">
        <f t="array" ref="P2845">_xlfn.SWITCH(ROUND(N2845,0),5,"Excellent",4,"Good",3,"ok","Bad")</f>
        <v>Excellent</v>
      </c>
      <c r="Q2845" s="144">
        <v>16</v>
      </c>
      <c r="R2845" s="385">
        <v>43150</v>
      </c>
      <c r="S2845" s="385">
        <v>43772</v>
      </c>
      <c r="T2845" s="144">
        <v>3229</v>
      </c>
      <c r="U2845" s="144" t="s">
        <v>60</v>
      </c>
      <c r="V2845" s="144">
        <v>88</v>
      </c>
      <c r="W2845" s="144" t="str">
        <f t="shared" si="317"/>
        <v>Active</v>
      </c>
      <c r="X2845" s="144">
        <v>3229</v>
      </c>
      <c r="Y2845" s="157" t="s">
        <v>61</v>
      </c>
      <c r="Z2845" s="386">
        <v>1</v>
      </c>
      <c r="AA2845" s="386">
        <v>0.6</v>
      </c>
      <c r="AB2845" s="387" t="s">
        <v>62</v>
      </c>
      <c r="AC2845" s="157"/>
    </row>
    <row r="2846" spans="9:29">
      <c r="I2846" s="342">
        <v>3</v>
      </c>
      <c r="J2846" s="144" t="str">
        <f t="shared" si="315"/>
        <v>LARGE</v>
      </c>
      <c r="K2846" s="144" t="str">
        <f t="shared" si="316"/>
        <v>MEDIUM</v>
      </c>
      <c r="L2846" s="144" t="str" cm="1">
        <f t="array" ref="L2846">_xlfn.IFS(I2846&lt;=2,"SMALL",I2846&lt;=5,"MEDIUM",I2846&gt;5,"LARGE")</f>
        <v>MEDIUM</v>
      </c>
      <c r="M2846" s="144" t="str">
        <f t="shared" si="313"/>
        <v>NO</v>
      </c>
      <c r="N2846" s="374">
        <v>4.6399999999999997</v>
      </c>
      <c r="O2846" s="374">
        <f t="shared" si="314"/>
        <v>5</v>
      </c>
      <c r="P2846" s="158" t="str" cm="1">
        <f t="array" ref="P2846">_xlfn.SWITCH(ROUND(N2846,0),5,"Excellent",4,"Good",3,"ok","Bad")</f>
        <v>Excellent</v>
      </c>
      <c r="Q2846" s="144">
        <v>14</v>
      </c>
      <c r="R2846" s="385">
        <v>42959</v>
      </c>
      <c r="S2846" s="385">
        <v>43737</v>
      </c>
      <c r="T2846" s="144">
        <v>3304</v>
      </c>
      <c r="U2846" s="144" t="s">
        <v>60</v>
      </c>
      <c r="V2846" s="144">
        <v>89</v>
      </c>
      <c r="W2846" s="144" t="str">
        <f t="shared" si="317"/>
        <v>Active</v>
      </c>
      <c r="X2846" s="144">
        <v>3304</v>
      </c>
      <c r="Y2846" s="157" t="s">
        <v>70</v>
      </c>
      <c r="Z2846" s="386">
        <v>1</v>
      </c>
      <c r="AA2846" s="386">
        <v>1</v>
      </c>
      <c r="AB2846" s="387" t="s">
        <v>65</v>
      </c>
      <c r="AC2846" s="157"/>
    </row>
    <row r="2847" spans="9:29">
      <c r="I2847" s="342">
        <v>3</v>
      </c>
      <c r="J2847" s="144" t="str">
        <f t="shared" si="315"/>
        <v>LARGE</v>
      </c>
      <c r="K2847" s="144" t="str">
        <f t="shared" si="316"/>
        <v>MEDIUM</v>
      </c>
      <c r="L2847" s="144" t="str" cm="1">
        <f t="array" ref="L2847">_xlfn.IFS(I2847&lt;=2,"SMALL",I2847&lt;=5,"MEDIUM",I2847&gt;5,"LARGE")</f>
        <v>MEDIUM</v>
      </c>
      <c r="M2847" s="144" t="str">
        <f t="shared" si="313"/>
        <v>NO</v>
      </c>
      <c r="N2847" s="374">
        <v>4.9000000000000004</v>
      </c>
      <c r="O2847" s="374">
        <f t="shared" si="314"/>
        <v>5</v>
      </c>
      <c r="P2847" s="158" t="str" cm="1">
        <f t="array" ref="P2847">_xlfn.SWITCH(ROUND(N2847,0),5,"Excellent",4,"Good",3,"ok","Bad")</f>
        <v>Excellent</v>
      </c>
      <c r="Q2847" s="144">
        <v>84</v>
      </c>
      <c r="R2847" s="385">
        <v>42966</v>
      </c>
      <c r="S2847" s="385">
        <v>43878</v>
      </c>
      <c r="T2847" s="144">
        <v>3306</v>
      </c>
      <c r="U2847" s="144" t="s">
        <v>69</v>
      </c>
      <c r="V2847" s="144">
        <v>178</v>
      </c>
      <c r="W2847" s="144" t="str">
        <f t="shared" si="317"/>
        <v>Active</v>
      </c>
      <c r="X2847" s="144">
        <v>3306</v>
      </c>
      <c r="Y2847" s="157" t="s">
        <v>64</v>
      </c>
      <c r="Z2847" s="386">
        <v>0.64</v>
      </c>
      <c r="AA2847" s="386">
        <v>0.91</v>
      </c>
      <c r="AB2847" s="387" t="s">
        <v>65</v>
      </c>
      <c r="AC2847" s="157"/>
    </row>
    <row r="2848" spans="9:29">
      <c r="I2848" s="342">
        <v>2</v>
      </c>
      <c r="J2848" s="144" t="str">
        <f t="shared" si="315"/>
        <v>SMALL</v>
      </c>
      <c r="K2848" s="144" t="str">
        <f t="shared" si="316"/>
        <v>SMALL</v>
      </c>
      <c r="L2848" s="144" t="str" cm="1">
        <f t="array" ref="L2848">_xlfn.IFS(I2848&lt;=2,"SMALL",I2848&lt;=5,"MEDIUM",I2848&gt;5,"LARGE")</f>
        <v>SMALL</v>
      </c>
      <c r="M2848" s="144" t="str">
        <f t="shared" si="313"/>
        <v>NO</v>
      </c>
      <c r="N2848" s="374">
        <v>4.6500000000000004</v>
      </c>
      <c r="O2848" s="374">
        <f t="shared" si="314"/>
        <v>5</v>
      </c>
      <c r="P2848" s="158" t="str" cm="1">
        <f t="array" ref="P2848">_xlfn.SWITCH(ROUND(N2848,0),5,"Excellent",4,"Good",3,"ok","Bad")</f>
        <v>Excellent</v>
      </c>
      <c r="Q2848" s="144">
        <v>54</v>
      </c>
      <c r="R2848" s="385">
        <v>43267</v>
      </c>
      <c r="S2848" s="385">
        <v>44045</v>
      </c>
      <c r="T2848" s="144">
        <v>613</v>
      </c>
      <c r="U2848" s="144" t="s">
        <v>69</v>
      </c>
      <c r="V2848" s="144">
        <v>348</v>
      </c>
      <c r="W2848" s="144" t="str">
        <f t="shared" si="317"/>
        <v>Active</v>
      </c>
      <c r="X2848" s="144">
        <v>613</v>
      </c>
      <c r="Y2848" s="157" t="s">
        <v>61</v>
      </c>
      <c r="Z2848" s="386">
        <v>1</v>
      </c>
      <c r="AA2848" s="386">
        <v>1</v>
      </c>
      <c r="AB2848" s="387" t="s">
        <v>62</v>
      </c>
      <c r="AC2848" s="157"/>
    </row>
    <row r="2849" spans="9:29">
      <c r="I2849" s="342">
        <v>2</v>
      </c>
      <c r="J2849" s="144" t="str">
        <f t="shared" si="315"/>
        <v>SMALL</v>
      </c>
      <c r="K2849" s="144" t="str">
        <f t="shared" si="316"/>
        <v>SMALL</v>
      </c>
      <c r="L2849" s="144" t="str" cm="1">
        <f t="array" ref="L2849">_xlfn.IFS(I2849&lt;=2,"SMALL",I2849&lt;=5,"MEDIUM",I2849&gt;5,"LARGE")</f>
        <v>SMALL</v>
      </c>
      <c r="M2849" s="144" t="str">
        <f t="shared" si="313"/>
        <v>NO</v>
      </c>
      <c r="N2849" s="374">
        <v>4.55</v>
      </c>
      <c r="O2849" s="374">
        <f t="shared" si="314"/>
        <v>5</v>
      </c>
      <c r="P2849" s="158" t="str" cm="1">
        <f t="array" ref="P2849">_xlfn.SWITCH(ROUND(N2849,0),5,"Excellent",4,"Good",3,"ok","Bad")</f>
        <v>Excellent</v>
      </c>
      <c r="Q2849" s="144">
        <v>84</v>
      </c>
      <c r="R2849" s="385">
        <v>42950</v>
      </c>
      <c r="S2849" s="385">
        <v>43828</v>
      </c>
      <c r="T2849" s="144">
        <v>2558</v>
      </c>
      <c r="U2849" s="144" t="s">
        <v>69</v>
      </c>
      <c r="V2849" s="144">
        <v>179</v>
      </c>
      <c r="W2849" s="144" t="str">
        <f t="shared" si="317"/>
        <v>Active</v>
      </c>
      <c r="X2849" s="144">
        <v>2558</v>
      </c>
      <c r="Y2849" s="157" t="s">
        <v>70</v>
      </c>
      <c r="Z2849" s="386">
        <v>0.8</v>
      </c>
      <c r="AA2849" s="386">
        <v>0.98</v>
      </c>
      <c r="AB2849" s="387" t="s">
        <v>62</v>
      </c>
      <c r="AC2849" s="157"/>
    </row>
    <row r="2850" spans="9:29">
      <c r="I2850" s="342">
        <v>2</v>
      </c>
      <c r="J2850" s="144" t="str">
        <f t="shared" si="315"/>
        <v>SMALL</v>
      </c>
      <c r="K2850" s="144" t="str">
        <f t="shared" si="316"/>
        <v>SMALL</v>
      </c>
      <c r="L2850" s="144" t="str" cm="1">
        <f t="array" ref="L2850">_xlfn.IFS(I2850&lt;=2,"SMALL",I2850&lt;=5,"MEDIUM",I2850&gt;5,"LARGE")</f>
        <v>SMALL</v>
      </c>
      <c r="M2850" s="144" t="str">
        <f t="shared" si="313"/>
        <v>NO</v>
      </c>
      <c r="N2850" s="374">
        <v>4.5</v>
      </c>
      <c r="O2850" s="374">
        <f t="shared" si="314"/>
        <v>5</v>
      </c>
      <c r="P2850" s="158" t="str" cm="1">
        <f t="array" ref="P2850">_xlfn.SWITCH(ROUND(N2850,0),5,"Excellent",4,"Good",3,"ok","Bad")</f>
        <v>Excellent</v>
      </c>
      <c r="Q2850" s="144">
        <v>8</v>
      </c>
      <c r="R2850" s="385">
        <v>42972</v>
      </c>
      <c r="S2850" s="385">
        <v>43253</v>
      </c>
      <c r="T2850" s="144">
        <v>3118</v>
      </c>
      <c r="U2850" s="144" t="s">
        <v>60</v>
      </c>
      <c r="V2850" s="144">
        <v>89</v>
      </c>
      <c r="W2850" s="144" t="str">
        <f t="shared" si="317"/>
        <v>Active</v>
      </c>
      <c r="X2850" s="144">
        <v>3118</v>
      </c>
      <c r="Y2850" s="157" t="s">
        <v>61</v>
      </c>
      <c r="Z2850" s="386">
        <v>1</v>
      </c>
      <c r="AA2850" s="386">
        <v>0.8</v>
      </c>
      <c r="AB2850" s="387" t="s">
        <v>62</v>
      </c>
      <c r="AC2850" s="157"/>
    </row>
    <row r="2851" spans="9:29">
      <c r="I2851" s="342">
        <v>2</v>
      </c>
      <c r="J2851" s="144" t="str">
        <f t="shared" si="315"/>
        <v>SMALL</v>
      </c>
      <c r="K2851" s="144" t="str">
        <f t="shared" si="316"/>
        <v>SMALL</v>
      </c>
      <c r="L2851" s="144" t="str" cm="1">
        <f t="array" ref="L2851">_xlfn.IFS(I2851&lt;=2,"SMALL",I2851&lt;=5,"MEDIUM",I2851&gt;5,"LARGE")</f>
        <v>SMALL</v>
      </c>
      <c r="M2851" s="144" t="str">
        <f t="shared" si="313"/>
        <v>NO</v>
      </c>
      <c r="N2851" s="374">
        <v>5</v>
      </c>
      <c r="O2851" s="374">
        <f t="shared" si="314"/>
        <v>5</v>
      </c>
      <c r="P2851" s="158" t="str" cm="1">
        <f t="array" ref="P2851">_xlfn.SWITCH(ROUND(N2851,0),5,"Excellent",4,"Good",3,"ok","Bad")</f>
        <v>Excellent</v>
      </c>
      <c r="Q2851" s="144">
        <v>29</v>
      </c>
      <c r="R2851" s="385">
        <v>42967</v>
      </c>
      <c r="S2851" s="385">
        <v>43771</v>
      </c>
      <c r="T2851" s="144">
        <v>3303</v>
      </c>
      <c r="U2851" s="144" t="s">
        <v>60</v>
      </c>
      <c r="V2851" s="144">
        <v>179</v>
      </c>
      <c r="W2851" s="144" t="str">
        <f t="shared" si="317"/>
        <v>Active</v>
      </c>
      <c r="X2851" s="144">
        <v>3303</v>
      </c>
      <c r="Y2851" s="157" t="s">
        <v>70</v>
      </c>
      <c r="Z2851" s="386">
        <v>1</v>
      </c>
      <c r="AA2851" s="386">
        <v>0.96</v>
      </c>
      <c r="AB2851" s="387" t="s">
        <v>65</v>
      </c>
      <c r="AC2851" s="157"/>
    </row>
    <row r="2852" spans="9:29">
      <c r="I2852" s="342">
        <v>4</v>
      </c>
      <c r="J2852" s="144" t="str">
        <f t="shared" si="315"/>
        <v>LARGE</v>
      </c>
      <c r="K2852" s="144" t="str">
        <f t="shared" si="316"/>
        <v>MEDIUM</v>
      </c>
      <c r="L2852" s="144" t="str" cm="1">
        <f t="array" ref="L2852">_xlfn.IFS(I2852&lt;=2,"SMALL",I2852&lt;=5,"MEDIUM",I2852&gt;5,"LARGE")</f>
        <v>MEDIUM</v>
      </c>
      <c r="M2852" s="144" t="str">
        <f t="shared" si="313"/>
        <v>YES</v>
      </c>
      <c r="N2852" s="374">
        <v>4.82</v>
      </c>
      <c r="O2852" s="374">
        <f t="shared" si="314"/>
        <v>5</v>
      </c>
      <c r="P2852" s="158" t="str" cm="1">
        <f t="array" ref="P2852">_xlfn.SWITCH(ROUND(N2852,0),5,"Excellent",4,"Good",3,"ok","Bad")</f>
        <v>Excellent</v>
      </c>
      <c r="Q2852" s="144">
        <v>304</v>
      </c>
      <c r="R2852" s="385">
        <v>42938</v>
      </c>
      <c r="S2852" s="385">
        <v>44057</v>
      </c>
      <c r="T2852" s="144">
        <v>3289</v>
      </c>
      <c r="U2852" s="144" t="s">
        <v>69</v>
      </c>
      <c r="V2852" s="144">
        <v>171</v>
      </c>
      <c r="W2852" s="144" t="str">
        <f t="shared" si="317"/>
        <v>Active</v>
      </c>
      <c r="X2852" s="144">
        <v>3289</v>
      </c>
      <c r="Y2852" s="157" t="s">
        <v>70</v>
      </c>
      <c r="Z2852" s="386">
        <v>1</v>
      </c>
      <c r="AA2852" s="386">
        <v>1</v>
      </c>
      <c r="AB2852" s="387" t="s">
        <v>65</v>
      </c>
      <c r="AC2852" s="157"/>
    </row>
    <row r="2853" spans="9:29">
      <c r="I2853" s="342">
        <v>3</v>
      </c>
      <c r="J2853" s="144" t="str">
        <f t="shared" si="315"/>
        <v>LARGE</v>
      </c>
      <c r="K2853" s="144" t="str">
        <f t="shared" si="316"/>
        <v>MEDIUM</v>
      </c>
      <c r="L2853" s="144" t="str" cm="1">
        <f t="array" ref="L2853">_xlfn.IFS(I2853&lt;=2,"SMALL",I2853&lt;=5,"MEDIUM",I2853&gt;5,"LARGE")</f>
        <v>MEDIUM</v>
      </c>
      <c r="M2853" s="144" t="str">
        <f t="shared" si="313"/>
        <v>NO</v>
      </c>
      <c r="N2853" s="374">
        <v>4.6100000000000003</v>
      </c>
      <c r="O2853" s="374">
        <f t="shared" si="314"/>
        <v>5</v>
      </c>
      <c r="P2853" s="158" t="str" cm="1">
        <f t="array" ref="P2853">_xlfn.SWITCH(ROUND(N2853,0),5,"Excellent",4,"Good",3,"ok","Bad")</f>
        <v>Excellent</v>
      </c>
      <c r="Q2853" s="144">
        <v>61</v>
      </c>
      <c r="R2853" s="385">
        <v>42945</v>
      </c>
      <c r="S2853" s="385">
        <v>43831</v>
      </c>
      <c r="T2853" s="144">
        <v>3179</v>
      </c>
      <c r="U2853" s="144" t="s">
        <v>60</v>
      </c>
      <c r="V2853" s="144">
        <v>90</v>
      </c>
      <c r="W2853" s="144" t="str">
        <f t="shared" si="317"/>
        <v>Active</v>
      </c>
      <c r="X2853" s="144">
        <v>3179</v>
      </c>
      <c r="Y2853" s="157" t="s">
        <v>70</v>
      </c>
      <c r="Z2853" s="386">
        <v>1</v>
      </c>
      <c r="AA2853" s="386">
        <v>0.99</v>
      </c>
      <c r="AB2853" s="387" t="s">
        <v>62</v>
      </c>
      <c r="AC2853" s="157"/>
    </row>
    <row r="2854" spans="9:29">
      <c r="I2854" s="342">
        <v>4</v>
      </c>
      <c r="J2854" s="144" t="str">
        <f t="shared" si="315"/>
        <v>LARGE</v>
      </c>
      <c r="K2854" s="144" t="str">
        <f t="shared" si="316"/>
        <v>MEDIUM</v>
      </c>
      <c r="L2854" s="144" t="str" cm="1">
        <f t="array" ref="L2854">_xlfn.IFS(I2854&lt;=2,"SMALL",I2854&lt;=5,"MEDIUM",I2854&gt;5,"LARGE")</f>
        <v>MEDIUM</v>
      </c>
      <c r="M2854" s="144" t="str">
        <f t="shared" si="313"/>
        <v>NO</v>
      </c>
      <c r="N2854" s="374">
        <v>4.88</v>
      </c>
      <c r="O2854" s="374">
        <f t="shared" si="314"/>
        <v>5</v>
      </c>
      <c r="P2854" s="158" t="str" cm="1">
        <f t="array" ref="P2854">_xlfn.SWITCH(ROUND(N2854,0),5,"Excellent",4,"Good",3,"ok","Bad")</f>
        <v>Excellent</v>
      </c>
      <c r="Q2854" s="144">
        <v>26</v>
      </c>
      <c r="R2854" s="385">
        <v>43002</v>
      </c>
      <c r="S2854" s="385">
        <v>43849</v>
      </c>
      <c r="T2854" s="144">
        <v>2045</v>
      </c>
      <c r="U2854" s="144" t="s">
        <v>69</v>
      </c>
      <c r="V2854" s="144">
        <v>360</v>
      </c>
      <c r="W2854" s="144" t="str">
        <f t="shared" si="317"/>
        <v>Active</v>
      </c>
      <c r="X2854" s="144">
        <v>2045</v>
      </c>
      <c r="Y2854" s="157" t="s">
        <v>70</v>
      </c>
      <c r="Z2854" s="386">
        <v>1</v>
      </c>
      <c r="AA2854" s="386">
        <v>1</v>
      </c>
      <c r="AB2854" s="387" t="s">
        <v>62</v>
      </c>
      <c r="AC2854" s="157"/>
    </row>
    <row r="2855" spans="9:29">
      <c r="I2855" s="342">
        <v>2</v>
      </c>
      <c r="J2855" s="144" t="str">
        <f t="shared" si="315"/>
        <v>SMALL</v>
      </c>
      <c r="K2855" s="144" t="str">
        <f t="shared" si="316"/>
        <v>SMALL</v>
      </c>
      <c r="L2855" s="144" t="str" cm="1">
        <f t="array" ref="L2855">_xlfn.IFS(I2855&lt;=2,"SMALL",I2855&lt;=5,"MEDIUM",I2855&gt;5,"LARGE")</f>
        <v>SMALL</v>
      </c>
      <c r="M2855" s="144" t="str">
        <f t="shared" si="313"/>
        <v>NO</v>
      </c>
      <c r="N2855" s="374">
        <v>4.37</v>
      </c>
      <c r="O2855" s="374">
        <f t="shared" si="314"/>
        <v>4</v>
      </c>
      <c r="P2855" s="158" t="str" cm="1">
        <f t="array" ref="P2855">_xlfn.SWITCH(ROUND(N2855,0),5,"Excellent",4,"Good",3,"ok","Bad")</f>
        <v>Good</v>
      </c>
      <c r="Q2855" s="144">
        <v>19</v>
      </c>
      <c r="R2855" s="385">
        <v>42934</v>
      </c>
      <c r="S2855" s="385">
        <v>43693</v>
      </c>
      <c r="T2855" s="144">
        <v>3308</v>
      </c>
      <c r="U2855" s="144" t="s">
        <v>60</v>
      </c>
      <c r="V2855" s="144">
        <v>180</v>
      </c>
      <c r="W2855" s="144" t="str">
        <f t="shared" si="317"/>
        <v>Active</v>
      </c>
      <c r="X2855" s="144">
        <v>3308</v>
      </c>
      <c r="Y2855" s="157" t="s">
        <v>70</v>
      </c>
      <c r="Z2855" s="386">
        <v>1</v>
      </c>
      <c r="AA2855" s="386">
        <v>0.99</v>
      </c>
      <c r="AB2855" s="387" t="s">
        <v>65</v>
      </c>
      <c r="AC2855" s="157"/>
    </row>
    <row r="2856" spans="9:29">
      <c r="I2856" s="342">
        <v>2</v>
      </c>
      <c r="J2856" s="144" t="str">
        <f t="shared" si="315"/>
        <v>SMALL</v>
      </c>
      <c r="K2856" s="144" t="str">
        <f t="shared" si="316"/>
        <v>SMALL</v>
      </c>
      <c r="L2856" s="144" t="str" cm="1">
        <f t="array" ref="L2856">_xlfn.IFS(I2856&lt;=2,"SMALL",I2856&lt;=5,"MEDIUM",I2856&gt;5,"LARGE")</f>
        <v>SMALL</v>
      </c>
      <c r="M2856" s="144" t="str">
        <f t="shared" si="313"/>
        <v>YES</v>
      </c>
      <c r="N2856" s="374">
        <v>4.99</v>
      </c>
      <c r="O2856" s="374">
        <f t="shared" si="314"/>
        <v>5</v>
      </c>
      <c r="P2856" s="158" t="str" cm="1">
        <f t="array" ref="P2856">_xlfn.SWITCH(ROUND(N2856,0),5,"Excellent",4,"Good",3,"ok","Bad")</f>
        <v>Excellent</v>
      </c>
      <c r="Q2856" s="144">
        <v>152</v>
      </c>
      <c r="R2856" s="385">
        <v>42939</v>
      </c>
      <c r="S2856" s="385">
        <v>44032</v>
      </c>
      <c r="T2856" s="144">
        <v>2342</v>
      </c>
      <c r="U2856" s="144" t="s">
        <v>60</v>
      </c>
      <c r="V2856" s="144">
        <v>180</v>
      </c>
      <c r="W2856" s="144" t="str">
        <f t="shared" si="317"/>
        <v>Active</v>
      </c>
      <c r="X2856" s="144">
        <v>2342</v>
      </c>
      <c r="Y2856" s="157" t="s">
        <v>61</v>
      </c>
      <c r="Z2856" s="386">
        <v>1</v>
      </c>
      <c r="AA2856" s="386">
        <v>0.98</v>
      </c>
      <c r="AB2856" s="387" t="s">
        <v>65</v>
      </c>
      <c r="AC2856" s="157"/>
    </row>
    <row r="2857" spans="9:29">
      <c r="I2857" s="342">
        <v>2</v>
      </c>
      <c r="J2857" s="144" t="str">
        <f t="shared" si="315"/>
        <v>SMALL</v>
      </c>
      <c r="K2857" s="144" t="str">
        <f t="shared" si="316"/>
        <v>SMALL</v>
      </c>
      <c r="L2857" s="144" t="str" cm="1">
        <f t="array" ref="L2857">_xlfn.IFS(I2857&lt;=2,"SMALL",I2857&lt;=5,"MEDIUM",I2857&gt;5,"LARGE")</f>
        <v>SMALL</v>
      </c>
      <c r="M2857" s="144" t="str">
        <f t="shared" si="313"/>
        <v>NO</v>
      </c>
      <c r="N2857" s="374">
        <v>4.16</v>
      </c>
      <c r="O2857" s="374">
        <f t="shared" si="314"/>
        <v>4</v>
      </c>
      <c r="P2857" s="158" t="str" cm="1">
        <f t="array" ref="P2857">_xlfn.SWITCH(ROUND(N2857,0),5,"Excellent",4,"Good",3,"ok","Bad")</f>
        <v>Good</v>
      </c>
      <c r="Q2857" s="144">
        <v>19</v>
      </c>
      <c r="R2857" s="385">
        <v>42930</v>
      </c>
      <c r="S2857" s="385">
        <v>43737</v>
      </c>
      <c r="T2857" s="144">
        <v>2911</v>
      </c>
      <c r="U2857" s="144" t="s">
        <v>60</v>
      </c>
      <c r="V2857" s="144">
        <v>288</v>
      </c>
      <c r="W2857" s="144" t="str">
        <f t="shared" si="317"/>
        <v>Active</v>
      </c>
      <c r="X2857" s="144">
        <v>2911</v>
      </c>
      <c r="Y2857" s="157" t="s">
        <v>70</v>
      </c>
      <c r="Z2857" s="386">
        <v>0.94</v>
      </c>
      <c r="AA2857" s="386">
        <v>1</v>
      </c>
      <c r="AB2857" s="387" t="s">
        <v>65</v>
      </c>
      <c r="AC2857" s="157"/>
    </row>
    <row r="2858" spans="9:29">
      <c r="I2858" s="342">
        <v>2</v>
      </c>
      <c r="J2858" s="144" t="str">
        <f t="shared" si="315"/>
        <v>SMALL</v>
      </c>
      <c r="K2858" s="144" t="str">
        <f t="shared" si="316"/>
        <v>SMALL</v>
      </c>
      <c r="L2858" s="144" t="str" cm="1">
        <f t="array" ref="L2858">_xlfn.IFS(I2858&lt;=2,"SMALL",I2858&lt;=5,"MEDIUM",I2858&gt;5,"LARGE")</f>
        <v>SMALL</v>
      </c>
      <c r="M2858" s="144" t="str">
        <f t="shared" si="313"/>
        <v>NO</v>
      </c>
      <c r="N2858" s="374">
        <v>4.66</v>
      </c>
      <c r="O2858" s="374">
        <f t="shared" si="314"/>
        <v>5</v>
      </c>
      <c r="P2858" s="158" t="str" cm="1">
        <f t="array" ref="P2858">_xlfn.SWITCH(ROUND(N2858,0),5,"Excellent",4,"Good",3,"ok","Bad")</f>
        <v>Excellent</v>
      </c>
      <c r="Q2858" s="144">
        <v>29</v>
      </c>
      <c r="R2858" s="385">
        <v>42936</v>
      </c>
      <c r="S2858" s="385">
        <v>43989</v>
      </c>
      <c r="T2858" s="144">
        <v>1832</v>
      </c>
      <c r="U2858" s="144" t="s">
        <v>60</v>
      </c>
      <c r="V2858" s="144">
        <v>164</v>
      </c>
      <c r="W2858" s="144" t="str">
        <f t="shared" si="317"/>
        <v>Active</v>
      </c>
      <c r="X2858" s="144">
        <v>1832</v>
      </c>
      <c r="Y2858" s="157" t="s">
        <v>61</v>
      </c>
      <c r="Z2858" s="386">
        <v>1</v>
      </c>
      <c r="AA2858" s="386">
        <v>0.67</v>
      </c>
      <c r="AB2858" s="387" t="s">
        <v>65</v>
      </c>
      <c r="AC2858" s="157"/>
    </row>
    <row r="2859" spans="9:29">
      <c r="I2859" s="342">
        <v>2</v>
      </c>
      <c r="J2859" s="144" t="str">
        <f t="shared" si="315"/>
        <v>SMALL</v>
      </c>
      <c r="K2859" s="144" t="str">
        <f t="shared" si="316"/>
        <v>SMALL</v>
      </c>
      <c r="L2859" s="144" t="str" cm="1">
        <f t="array" ref="L2859">_xlfn.IFS(I2859&lt;=2,"SMALL",I2859&lt;=5,"MEDIUM",I2859&gt;5,"LARGE")</f>
        <v>SMALL</v>
      </c>
      <c r="M2859" s="144" t="str">
        <f t="shared" si="313"/>
        <v>NO</v>
      </c>
      <c r="N2859" s="374">
        <v>5</v>
      </c>
      <c r="O2859" s="374">
        <f t="shared" si="314"/>
        <v>5</v>
      </c>
      <c r="P2859" s="158" t="str" cm="1">
        <f t="array" ref="P2859">_xlfn.SWITCH(ROUND(N2859,0),5,"Excellent",4,"Good",3,"ok","Bad")</f>
        <v>Excellent</v>
      </c>
      <c r="Q2859" s="144">
        <v>4</v>
      </c>
      <c r="R2859" s="385">
        <v>43053</v>
      </c>
      <c r="S2859" s="385">
        <v>43382</v>
      </c>
      <c r="T2859" s="144">
        <v>1849</v>
      </c>
      <c r="U2859" s="144" t="s">
        <v>69</v>
      </c>
      <c r="V2859" s="144">
        <v>32</v>
      </c>
      <c r="W2859" s="144" t="str">
        <f t="shared" si="317"/>
        <v>Active</v>
      </c>
      <c r="X2859" s="144">
        <v>1849</v>
      </c>
      <c r="Y2859" s="157" t="s">
        <v>61</v>
      </c>
      <c r="Z2859" s="386">
        <v>1</v>
      </c>
      <c r="AA2859" s="386">
        <v>0.8</v>
      </c>
      <c r="AB2859" s="387" t="s">
        <v>62</v>
      </c>
      <c r="AC2859" s="157"/>
    </row>
    <row r="2860" spans="9:29">
      <c r="I2860" s="342">
        <v>2</v>
      </c>
      <c r="J2860" s="144" t="str">
        <f t="shared" si="315"/>
        <v>SMALL</v>
      </c>
      <c r="K2860" s="144" t="str">
        <f t="shared" si="316"/>
        <v>SMALL</v>
      </c>
      <c r="L2860" s="144" t="str" cm="1">
        <f t="array" ref="L2860">_xlfn.IFS(I2860&lt;=2,"SMALL",I2860&lt;=5,"MEDIUM",I2860&gt;5,"LARGE")</f>
        <v>SMALL</v>
      </c>
      <c r="M2860" s="144" t="str">
        <f t="shared" si="313"/>
        <v>NO</v>
      </c>
      <c r="N2860" s="374">
        <v>4.96</v>
      </c>
      <c r="O2860" s="374">
        <f t="shared" si="314"/>
        <v>5</v>
      </c>
      <c r="P2860" s="158" t="str" cm="1">
        <f t="array" ref="P2860">_xlfn.SWITCH(ROUND(N2860,0),5,"Excellent",4,"Good",3,"ok","Bad")</f>
        <v>Excellent</v>
      </c>
      <c r="Q2860" s="144">
        <v>28</v>
      </c>
      <c r="R2860" s="385">
        <v>42959</v>
      </c>
      <c r="S2860" s="385">
        <v>43831</v>
      </c>
      <c r="T2860" s="144">
        <v>1458</v>
      </c>
      <c r="U2860" s="144" t="s">
        <v>69</v>
      </c>
      <c r="V2860" s="144">
        <v>43</v>
      </c>
      <c r="W2860" s="144" t="str">
        <f t="shared" si="317"/>
        <v>Active</v>
      </c>
      <c r="X2860" s="144">
        <v>1458</v>
      </c>
      <c r="Y2860" s="157" t="s">
        <v>70</v>
      </c>
      <c r="Z2860" s="386">
        <v>0.96</v>
      </c>
      <c r="AA2860" s="386">
        <v>0.96</v>
      </c>
      <c r="AB2860" s="387" t="s">
        <v>65</v>
      </c>
      <c r="AC2860" s="157"/>
    </row>
    <row r="2861" spans="9:29">
      <c r="I2861" s="342">
        <v>3</v>
      </c>
      <c r="J2861" s="144" t="str">
        <f t="shared" si="315"/>
        <v>LARGE</v>
      </c>
      <c r="K2861" s="144" t="str">
        <f t="shared" si="316"/>
        <v>MEDIUM</v>
      </c>
      <c r="L2861" s="144" t="str" cm="1">
        <f t="array" ref="L2861">_xlfn.IFS(I2861&lt;=2,"SMALL",I2861&lt;=5,"MEDIUM",I2861&gt;5,"LARGE")</f>
        <v>MEDIUM</v>
      </c>
      <c r="M2861" s="144" t="str">
        <f t="shared" si="313"/>
        <v>NO</v>
      </c>
      <c r="N2861" s="374">
        <v>4.67</v>
      </c>
      <c r="O2861" s="374">
        <f t="shared" si="314"/>
        <v>5</v>
      </c>
      <c r="P2861" s="158" t="str" cm="1">
        <f t="array" ref="P2861">_xlfn.SWITCH(ROUND(N2861,0),5,"Excellent",4,"Good",3,"ok","Bad")</f>
        <v>Excellent</v>
      </c>
      <c r="Q2861" s="144">
        <v>15</v>
      </c>
      <c r="R2861" s="385">
        <v>42975</v>
      </c>
      <c r="S2861" s="385">
        <v>43099</v>
      </c>
      <c r="T2861" s="144">
        <v>3295</v>
      </c>
      <c r="U2861" s="144" t="s">
        <v>60</v>
      </c>
      <c r="V2861" s="144">
        <v>281</v>
      </c>
      <c r="W2861" s="144" t="str">
        <f t="shared" si="317"/>
        <v>Active</v>
      </c>
      <c r="X2861" s="144">
        <v>3295</v>
      </c>
      <c r="Y2861" s="157" t="s">
        <v>61</v>
      </c>
      <c r="Z2861" s="386">
        <v>1</v>
      </c>
      <c r="AA2861" s="386">
        <v>0.95</v>
      </c>
      <c r="AB2861" s="387" t="s">
        <v>62</v>
      </c>
      <c r="AC2861" s="157"/>
    </row>
    <row r="2862" spans="9:29">
      <c r="I2862" s="342">
        <v>3</v>
      </c>
      <c r="J2862" s="144" t="str">
        <f t="shared" si="315"/>
        <v>LARGE</v>
      </c>
      <c r="K2862" s="144" t="str">
        <f t="shared" si="316"/>
        <v>MEDIUM</v>
      </c>
      <c r="L2862" s="144" t="str" cm="1">
        <f t="array" ref="L2862">_xlfn.IFS(I2862&lt;=2,"SMALL",I2862&lt;=5,"MEDIUM",I2862&gt;5,"LARGE")</f>
        <v>MEDIUM</v>
      </c>
      <c r="M2862" s="144" t="str">
        <f t="shared" si="313"/>
        <v>NO</v>
      </c>
      <c r="N2862" s="374">
        <v>4.74</v>
      </c>
      <c r="O2862" s="374">
        <f t="shared" si="314"/>
        <v>5</v>
      </c>
      <c r="P2862" s="158" t="str" cm="1">
        <f t="array" ref="P2862">_xlfn.SWITCH(ROUND(N2862,0),5,"Excellent",4,"Good",3,"ok","Bad")</f>
        <v>Excellent</v>
      </c>
      <c r="Q2862" s="144">
        <v>19</v>
      </c>
      <c r="R2862" s="385">
        <v>42967</v>
      </c>
      <c r="S2862" s="385">
        <v>43903</v>
      </c>
      <c r="T2862" s="144">
        <v>3295</v>
      </c>
      <c r="U2862" s="144" t="s">
        <v>60</v>
      </c>
      <c r="V2862" s="144">
        <v>309</v>
      </c>
      <c r="W2862" s="144" t="str">
        <f t="shared" si="317"/>
        <v>Active</v>
      </c>
      <c r="X2862" s="144">
        <v>3295</v>
      </c>
      <c r="Y2862" s="157" t="s">
        <v>61</v>
      </c>
      <c r="Z2862" s="386">
        <v>1</v>
      </c>
      <c r="AA2862" s="386">
        <v>0.88</v>
      </c>
      <c r="AB2862" s="387" t="s">
        <v>65</v>
      </c>
      <c r="AC2862" s="157"/>
    </row>
    <row r="2863" spans="9:29">
      <c r="I2863" s="342">
        <v>2</v>
      </c>
      <c r="J2863" s="144" t="str">
        <f t="shared" si="315"/>
        <v>SMALL</v>
      </c>
      <c r="K2863" s="144" t="str">
        <f t="shared" si="316"/>
        <v>SMALL</v>
      </c>
      <c r="L2863" s="144" t="str" cm="1">
        <f t="array" ref="L2863">_xlfn.IFS(I2863&lt;=2,"SMALL",I2863&lt;=5,"MEDIUM",I2863&gt;5,"LARGE")</f>
        <v>SMALL</v>
      </c>
      <c r="M2863" s="144" t="str">
        <f t="shared" si="313"/>
        <v>NO</v>
      </c>
      <c r="N2863" s="374">
        <v>4.8600000000000003</v>
      </c>
      <c r="O2863" s="374">
        <f t="shared" si="314"/>
        <v>5</v>
      </c>
      <c r="P2863" s="158" t="str" cm="1">
        <f t="array" ref="P2863">_xlfn.SWITCH(ROUND(N2863,0),5,"Excellent",4,"Good",3,"ok","Bad")</f>
        <v>Excellent</v>
      </c>
      <c r="Q2863" s="144">
        <v>21</v>
      </c>
      <c r="R2863" s="385">
        <v>43019</v>
      </c>
      <c r="S2863" s="385">
        <v>43902</v>
      </c>
      <c r="T2863" s="144">
        <v>2331</v>
      </c>
      <c r="U2863" s="144" t="s">
        <v>60</v>
      </c>
      <c r="V2863" s="144">
        <v>0</v>
      </c>
      <c r="W2863" s="144" t="str">
        <f t="shared" si="317"/>
        <v>Inactive</v>
      </c>
      <c r="X2863" s="144">
        <v>2331</v>
      </c>
      <c r="Y2863" s="157" t="s">
        <v>70</v>
      </c>
      <c r="Z2863" s="386">
        <v>1</v>
      </c>
      <c r="AA2863" s="386">
        <v>1</v>
      </c>
      <c r="AB2863" s="387" t="s">
        <v>62</v>
      </c>
      <c r="AC2863" s="157"/>
    </row>
    <row r="2864" spans="9:29">
      <c r="I2864" s="342">
        <v>3</v>
      </c>
      <c r="J2864" s="144" t="str">
        <f t="shared" si="315"/>
        <v>LARGE</v>
      </c>
      <c r="K2864" s="144" t="str">
        <f t="shared" si="316"/>
        <v>MEDIUM</v>
      </c>
      <c r="L2864" s="144" t="str" cm="1">
        <f t="array" ref="L2864">_xlfn.IFS(I2864&lt;=2,"SMALL",I2864&lt;=5,"MEDIUM",I2864&gt;5,"LARGE")</f>
        <v>MEDIUM</v>
      </c>
      <c r="M2864" s="144" t="str">
        <f t="shared" si="313"/>
        <v>NO</v>
      </c>
      <c r="N2864" s="374">
        <v>5</v>
      </c>
      <c r="O2864" s="374">
        <f t="shared" si="314"/>
        <v>5</v>
      </c>
      <c r="P2864" s="158" t="str" cm="1">
        <f t="array" ref="P2864">_xlfn.SWITCH(ROUND(N2864,0),5,"Excellent",4,"Good",3,"ok","Bad")</f>
        <v>Excellent</v>
      </c>
      <c r="Q2864" s="144">
        <v>7</v>
      </c>
      <c r="R2864" s="385">
        <v>43069</v>
      </c>
      <c r="S2864" s="385">
        <v>43754</v>
      </c>
      <c r="T2864" s="144">
        <v>1885</v>
      </c>
      <c r="U2864" s="144" t="s">
        <v>69</v>
      </c>
      <c r="V2864" s="144">
        <v>45</v>
      </c>
      <c r="W2864" s="144" t="str">
        <f t="shared" si="317"/>
        <v>Active</v>
      </c>
      <c r="X2864" s="144">
        <v>1885</v>
      </c>
      <c r="Y2864" s="157" t="s">
        <v>61</v>
      </c>
      <c r="Z2864" s="386">
        <v>1</v>
      </c>
      <c r="AA2864" s="386">
        <v>1</v>
      </c>
      <c r="AB2864" s="387" t="s">
        <v>62</v>
      </c>
      <c r="AC2864" s="157"/>
    </row>
    <row r="2865" spans="9:29">
      <c r="I2865" s="342">
        <v>6</v>
      </c>
      <c r="J2865" s="144" t="str">
        <f t="shared" si="315"/>
        <v>LARGE</v>
      </c>
      <c r="K2865" s="144" t="str">
        <f t="shared" si="316"/>
        <v>LARGE</v>
      </c>
      <c r="L2865" s="144" t="str" cm="1">
        <f t="array" ref="L2865">_xlfn.IFS(I2865&lt;=2,"SMALL",I2865&lt;=5,"MEDIUM",I2865&gt;5,"LARGE")</f>
        <v>LARGE</v>
      </c>
      <c r="M2865" s="144" t="str">
        <f t="shared" si="313"/>
        <v>NO</v>
      </c>
      <c r="N2865" s="374">
        <v>4.83</v>
      </c>
      <c r="O2865" s="374">
        <f t="shared" si="314"/>
        <v>5</v>
      </c>
      <c r="P2865" s="158" t="str" cm="1">
        <f t="array" ref="P2865">_xlfn.SWITCH(ROUND(N2865,0),5,"Excellent",4,"Good",3,"ok","Bad")</f>
        <v>Excellent</v>
      </c>
      <c r="Q2865" s="144">
        <v>6</v>
      </c>
      <c r="R2865" s="385">
        <v>43148</v>
      </c>
      <c r="S2865" s="385">
        <v>43998</v>
      </c>
      <c r="T2865" s="144">
        <v>1086</v>
      </c>
      <c r="U2865" s="144" t="s">
        <v>69</v>
      </c>
      <c r="V2865" s="144">
        <v>253</v>
      </c>
      <c r="W2865" s="144" t="str">
        <f t="shared" si="317"/>
        <v>Active</v>
      </c>
      <c r="X2865" s="144">
        <v>1086</v>
      </c>
      <c r="Y2865" s="157" t="s">
        <v>70</v>
      </c>
      <c r="Z2865" s="386">
        <v>1</v>
      </c>
      <c r="AA2865" s="386">
        <v>0.99</v>
      </c>
      <c r="AB2865" s="387" t="s">
        <v>65</v>
      </c>
      <c r="AC2865" s="157"/>
    </row>
    <row r="2866" spans="9:29">
      <c r="I2866" s="342">
        <v>8</v>
      </c>
      <c r="J2866" s="144" t="str">
        <f t="shared" si="315"/>
        <v>LARGE</v>
      </c>
      <c r="K2866" s="144" t="str">
        <f t="shared" si="316"/>
        <v>LARGE</v>
      </c>
      <c r="L2866" s="144" t="str" cm="1">
        <f t="array" ref="L2866">_xlfn.IFS(I2866&lt;=2,"SMALL",I2866&lt;=5,"MEDIUM",I2866&gt;5,"LARGE")</f>
        <v>LARGE</v>
      </c>
      <c r="M2866" s="144" t="str">
        <f t="shared" si="313"/>
        <v>NO</v>
      </c>
      <c r="N2866" s="374">
        <v>4.5199999999999996</v>
      </c>
      <c r="O2866" s="374">
        <f t="shared" si="314"/>
        <v>5</v>
      </c>
      <c r="P2866" s="158" t="str" cm="1">
        <f t="array" ref="P2866">_xlfn.SWITCH(ROUND(N2866,0),5,"Excellent",4,"Good",3,"ok","Bad")</f>
        <v>Excellent</v>
      </c>
      <c r="Q2866" s="144">
        <v>46</v>
      </c>
      <c r="R2866" s="385">
        <v>42953</v>
      </c>
      <c r="S2866" s="385">
        <v>43808</v>
      </c>
      <c r="T2866" s="144">
        <v>3310</v>
      </c>
      <c r="U2866" s="144" t="s">
        <v>69</v>
      </c>
      <c r="V2866" s="144">
        <v>126</v>
      </c>
      <c r="W2866" s="144" t="str">
        <f t="shared" si="317"/>
        <v>Active</v>
      </c>
      <c r="X2866" s="144">
        <v>3310</v>
      </c>
      <c r="Y2866" s="157" t="s">
        <v>70</v>
      </c>
      <c r="Z2866" s="386">
        <v>1</v>
      </c>
      <c r="AA2866" s="386">
        <v>0.94</v>
      </c>
      <c r="AB2866" s="387" t="s">
        <v>62</v>
      </c>
      <c r="AC2866" s="157"/>
    </row>
    <row r="2867" spans="9:29">
      <c r="I2867" s="342">
        <v>16</v>
      </c>
      <c r="J2867" s="144" t="str">
        <f t="shared" si="315"/>
        <v>LARGE</v>
      </c>
      <c r="K2867" s="144" t="str">
        <f t="shared" si="316"/>
        <v>LARGE</v>
      </c>
      <c r="L2867" s="144" t="str" cm="1">
        <f t="array" ref="L2867">_xlfn.IFS(I2867&lt;=2,"SMALL",I2867&lt;=5,"MEDIUM",I2867&gt;5,"LARGE")</f>
        <v>LARGE</v>
      </c>
      <c r="M2867" s="144" t="str">
        <f t="shared" si="313"/>
        <v>NO</v>
      </c>
      <c r="N2867" s="374">
        <v>4.75</v>
      </c>
      <c r="O2867" s="374">
        <f t="shared" si="314"/>
        <v>5</v>
      </c>
      <c r="P2867" s="158" t="str" cm="1">
        <f t="array" ref="P2867">_xlfn.SWITCH(ROUND(N2867,0),5,"Excellent",4,"Good",3,"ok","Bad")</f>
        <v>Excellent</v>
      </c>
      <c r="Q2867" s="144">
        <v>60</v>
      </c>
      <c r="R2867" s="385">
        <v>42934</v>
      </c>
      <c r="S2867" s="385">
        <v>43831</v>
      </c>
      <c r="T2867" s="144">
        <v>1034</v>
      </c>
      <c r="U2867" s="144" t="s">
        <v>69</v>
      </c>
      <c r="V2867" s="144">
        <v>365</v>
      </c>
      <c r="W2867" s="144" t="str">
        <f t="shared" si="317"/>
        <v>Active</v>
      </c>
      <c r="X2867" s="144">
        <v>1034</v>
      </c>
      <c r="Y2867" s="157" t="s">
        <v>70</v>
      </c>
      <c r="Z2867" s="386">
        <v>1</v>
      </c>
      <c r="AA2867" s="386">
        <v>1</v>
      </c>
      <c r="AB2867" s="387" t="s">
        <v>65</v>
      </c>
      <c r="AC2867" s="157"/>
    </row>
    <row r="2868" spans="9:29">
      <c r="I2868" s="342">
        <v>2</v>
      </c>
      <c r="J2868" s="144" t="str">
        <f t="shared" si="315"/>
        <v>SMALL</v>
      </c>
      <c r="K2868" s="144" t="str">
        <f t="shared" si="316"/>
        <v>SMALL</v>
      </c>
      <c r="L2868" s="144" t="str" cm="1">
        <f t="array" ref="L2868">_xlfn.IFS(I2868&lt;=2,"SMALL",I2868&lt;=5,"MEDIUM",I2868&gt;5,"LARGE")</f>
        <v>SMALL</v>
      </c>
      <c r="M2868" s="144" t="str">
        <f t="shared" si="313"/>
        <v>NO</v>
      </c>
      <c r="N2868" s="374">
        <v>4.79</v>
      </c>
      <c r="O2868" s="374">
        <f t="shared" si="314"/>
        <v>5</v>
      </c>
      <c r="P2868" s="158" t="str" cm="1">
        <f t="array" ref="P2868">_xlfn.SWITCH(ROUND(N2868,0),5,"Excellent",4,"Good",3,"ok","Bad")</f>
        <v>Excellent</v>
      </c>
      <c r="Q2868" s="144">
        <v>43</v>
      </c>
      <c r="R2868" s="385">
        <v>43024</v>
      </c>
      <c r="S2868" s="385">
        <v>43739</v>
      </c>
      <c r="T2868" s="144">
        <v>1703</v>
      </c>
      <c r="U2868" s="144" t="s">
        <v>60</v>
      </c>
      <c r="V2868" s="144">
        <v>88</v>
      </c>
      <c r="W2868" s="144" t="str">
        <f t="shared" si="317"/>
        <v>Active</v>
      </c>
      <c r="X2868" s="144">
        <v>1703</v>
      </c>
      <c r="Y2868" s="157" t="s">
        <v>70</v>
      </c>
      <c r="Z2868" s="386">
        <v>1</v>
      </c>
      <c r="AA2868" s="386">
        <v>1</v>
      </c>
      <c r="AB2868" s="387" t="s">
        <v>62</v>
      </c>
      <c r="AC2868" s="157"/>
    </row>
    <row r="2869" spans="9:29">
      <c r="I2869" s="342">
        <v>4</v>
      </c>
      <c r="J2869" s="144" t="str">
        <f t="shared" si="315"/>
        <v>LARGE</v>
      </c>
      <c r="K2869" s="144" t="str">
        <f t="shared" si="316"/>
        <v>MEDIUM</v>
      </c>
      <c r="L2869" s="144" t="str" cm="1">
        <f t="array" ref="L2869">_xlfn.IFS(I2869&lt;=2,"SMALL",I2869&lt;=5,"MEDIUM",I2869&gt;5,"LARGE")</f>
        <v>MEDIUM</v>
      </c>
      <c r="M2869" s="144" t="str">
        <f t="shared" si="313"/>
        <v>YES</v>
      </c>
      <c r="N2869" s="374">
        <v>4.97</v>
      </c>
      <c r="O2869" s="374">
        <f t="shared" si="314"/>
        <v>5</v>
      </c>
      <c r="P2869" s="158" t="str" cm="1">
        <f t="array" ref="P2869">_xlfn.SWITCH(ROUND(N2869,0),5,"Excellent",4,"Good",3,"ok","Bad")</f>
        <v>Excellent</v>
      </c>
      <c r="Q2869" s="144">
        <v>130</v>
      </c>
      <c r="R2869" s="385">
        <v>42936</v>
      </c>
      <c r="S2869" s="385">
        <v>43878</v>
      </c>
      <c r="T2869" s="144">
        <v>2142</v>
      </c>
      <c r="U2869" s="144" t="s">
        <v>69</v>
      </c>
      <c r="V2869" s="144">
        <v>44</v>
      </c>
      <c r="W2869" s="144" t="str">
        <f t="shared" si="317"/>
        <v>Active</v>
      </c>
      <c r="X2869" s="144">
        <v>2142</v>
      </c>
      <c r="Y2869" s="157" t="s">
        <v>70</v>
      </c>
      <c r="Z2869" s="386">
        <v>0.9</v>
      </c>
      <c r="AA2869" s="386">
        <v>1</v>
      </c>
      <c r="AB2869" s="387" t="s">
        <v>62</v>
      </c>
      <c r="AC2869" s="157"/>
    </row>
    <row r="2870" spans="9:29">
      <c r="I2870" s="342">
        <v>6</v>
      </c>
      <c r="J2870" s="144" t="str">
        <f t="shared" si="315"/>
        <v>LARGE</v>
      </c>
      <c r="K2870" s="144" t="str">
        <f t="shared" si="316"/>
        <v>LARGE</v>
      </c>
      <c r="L2870" s="144" t="str" cm="1">
        <f t="array" ref="L2870">_xlfn.IFS(I2870&lt;=2,"SMALL",I2870&lt;=5,"MEDIUM",I2870&gt;5,"LARGE")</f>
        <v>LARGE</v>
      </c>
      <c r="M2870" s="144" t="str">
        <f t="shared" si="313"/>
        <v>NO</v>
      </c>
      <c r="N2870" s="374">
        <v>4.92</v>
      </c>
      <c r="O2870" s="374">
        <f t="shared" si="314"/>
        <v>5</v>
      </c>
      <c r="P2870" s="158" t="str" cm="1">
        <f t="array" ref="P2870">_xlfn.SWITCH(ROUND(N2870,0),5,"Excellent",4,"Good",3,"ok","Bad")</f>
        <v>Excellent</v>
      </c>
      <c r="Q2870" s="144">
        <v>73</v>
      </c>
      <c r="R2870" s="385">
        <v>42977</v>
      </c>
      <c r="S2870" s="385">
        <v>43898</v>
      </c>
      <c r="T2870" s="144">
        <v>1972</v>
      </c>
      <c r="U2870" s="144" t="s">
        <v>69</v>
      </c>
      <c r="V2870" s="144">
        <v>357</v>
      </c>
      <c r="W2870" s="144" t="str">
        <f t="shared" si="317"/>
        <v>Active</v>
      </c>
      <c r="X2870" s="144">
        <v>1972</v>
      </c>
      <c r="Y2870" s="157" t="s">
        <v>70</v>
      </c>
      <c r="Z2870" s="386">
        <v>1</v>
      </c>
      <c r="AA2870" s="386">
        <v>0.96</v>
      </c>
      <c r="AB2870" s="387" t="s">
        <v>62</v>
      </c>
      <c r="AC2870" s="157"/>
    </row>
    <row r="2871" spans="9:29">
      <c r="I2871" s="342">
        <v>2</v>
      </c>
      <c r="J2871" s="144" t="str">
        <f t="shared" si="315"/>
        <v>SMALL</v>
      </c>
      <c r="K2871" s="144" t="str">
        <f t="shared" si="316"/>
        <v>SMALL</v>
      </c>
      <c r="L2871" s="144" t="str" cm="1">
        <f t="array" ref="L2871">_xlfn.IFS(I2871&lt;=2,"SMALL",I2871&lt;=5,"MEDIUM",I2871&gt;5,"LARGE")</f>
        <v>SMALL</v>
      </c>
      <c r="M2871" s="144" t="str">
        <f t="shared" si="313"/>
        <v>NO</v>
      </c>
      <c r="N2871" s="374">
        <v>5</v>
      </c>
      <c r="O2871" s="374">
        <f t="shared" si="314"/>
        <v>5</v>
      </c>
      <c r="P2871" s="158" t="str" cm="1">
        <f t="array" ref="P2871">_xlfn.SWITCH(ROUND(N2871,0),5,"Excellent",4,"Good",3,"ok","Bad")</f>
        <v>Excellent</v>
      </c>
      <c r="Q2871" s="144">
        <v>25</v>
      </c>
      <c r="R2871" s="385">
        <v>42983</v>
      </c>
      <c r="S2871" s="385">
        <v>43832</v>
      </c>
      <c r="T2871" s="144">
        <v>1353</v>
      </c>
      <c r="U2871" s="144" t="s">
        <v>60</v>
      </c>
      <c r="V2871" s="144">
        <v>180</v>
      </c>
      <c r="W2871" s="144" t="str">
        <f t="shared" si="317"/>
        <v>Active</v>
      </c>
      <c r="X2871" s="144">
        <v>1353</v>
      </c>
      <c r="Y2871" s="157" t="s">
        <v>64</v>
      </c>
      <c r="Z2871" s="386">
        <v>0.5</v>
      </c>
      <c r="AA2871" s="386">
        <v>0.91</v>
      </c>
      <c r="AB2871" s="387" t="s">
        <v>65</v>
      </c>
      <c r="AC2871" s="157"/>
    </row>
    <row r="2872" spans="9:29">
      <c r="I2872" s="342">
        <v>3</v>
      </c>
      <c r="J2872" s="144" t="str">
        <f t="shared" si="315"/>
        <v>LARGE</v>
      </c>
      <c r="K2872" s="144" t="str">
        <f t="shared" si="316"/>
        <v>MEDIUM</v>
      </c>
      <c r="L2872" s="144" t="str" cm="1">
        <f t="array" ref="L2872">_xlfn.IFS(I2872&lt;=2,"SMALL",I2872&lt;=5,"MEDIUM",I2872&gt;5,"LARGE")</f>
        <v>MEDIUM</v>
      </c>
      <c r="M2872" s="144" t="str">
        <f t="shared" si="313"/>
        <v>NO</v>
      </c>
      <c r="N2872" s="374">
        <v>4.17</v>
      </c>
      <c r="O2872" s="374">
        <f t="shared" si="314"/>
        <v>4</v>
      </c>
      <c r="P2872" s="158" t="str" cm="1">
        <f t="array" ref="P2872">_xlfn.SWITCH(ROUND(N2872,0),5,"Excellent",4,"Good",3,"ok","Bad")</f>
        <v>Good</v>
      </c>
      <c r="Q2872" s="144">
        <v>6</v>
      </c>
      <c r="R2872" s="385">
        <v>42941</v>
      </c>
      <c r="S2872" s="385">
        <v>43485</v>
      </c>
      <c r="T2872" s="144">
        <v>2539</v>
      </c>
      <c r="U2872" s="144" t="s">
        <v>69</v>
      </c>
      <c r="V2872" s="144">
        <v>0</v>
      </c>
      <c r="W2872" s="144" t="str">
        <f t="shared" si="317"/>
        <v>Inactive</v>
      </c>
      <c r="X2872" s="144">
        <v>2539</v>
      </c>
      <c r="Y2872" s="157" t="s">
        <v>64</v>
      </c>
      <c r="Z2872" s="386">
        <v>1</v>
      </c>
      <c r="AA2872" s="386">
        <v>1</v>
      </c>
      <c r="AB2872" s="387" t="s">
        <v>65</v>
      </c>
      <c r="AC2872" s="157"/>
    </row>
    <row r="2873" spans="9:29">
      <c r="I2873" s="342">
        <v>3</v>
      </c>
      <c r="J2873" s="144" t="str">
        <f t="shared" si="315"/>
        <v>LARGE</v>
      </c>
      <c r="K2873" s="144" t="str">
        <f t="shared" si="316"/>
        <v>MEDIUM</v>
      </c>
      <c r="L2873" s="144" t="str" cm="1">
        <f t="array" ref="L2873">_xlfn.IFS(I2873&lt;=2,"SMALL",I2873&lt;=5,"MEDIUM",I2873&gt;5,"LARGE")</f>
        <v>MEDIUM</v>
      </c>
      <c r="M2873" s="144" t="str">
        <f t="shared" si="313"/>
        <v>NO</v>
      </c>
      <c r="N2873" s="374">
        <v>4.88</v>
      </c>
      <c r="O2873" s="374">
        <f t="shared" si="314"/>
        <v>5</v>
      </c>
      <c r="P2873" s="158" t="str" cm="1">
        <f t="array" ref="P2873">_xlfn.SWITCH(ROUND(N2873,0),5,"Excellent",4,"Good",3,"ok","Bad")</f>
        <v>Excellent</v>
      </c>
      <c r="Q2873" s="144">
        <v>17</v>
      </c>
      <c r="R2873" s="385">
        <v>42990</v>
      </c>
      <c r="S2873" s="385">
        <v>43718</v>
      </c>
      <c r="T2873" s="144">
        <v>723</v>
      </c>
      <c r="U2873" s="144" t="s">
        <v>69</v>
      </c>
      <c r="V2873" s="144">
        <v>88</v>
      </c>
      <c r="W2873" s="144" t="str">
        <f t="shared" si="317"/>
        <v>Active</v>
      </c>
      <c r="X2873" s="144">
        <v>723</v>
      </c>
      <c r="Y2873" s="157" t="s">
        <v>70</v>
      </c>
      <c r="Z2873" s="386">
        <v>0.9</v>
      </c>
      <c r="AA2873" s="386">
        <v>0.93</v>
      </c>
      <c r="AB2873" s="387" t="s">
        <v>62</v>
      </c>
      <c r="AC2873" s="157"/>
    </row>
    <row r="2874" spans="9:29">
      <c r="I2874" s="342">
        <v>2</v>
      </c>
      <c r="J2874" s="144" t="str">
        <f t="shared" si="315"/>
        <v>SMALL</v>
      </c>
      <c r="K2874" s="144" t="str">
        <f t="shared" si="316"/>
        <v>SMALL</v>
      </c>
      <c r="L2874" s="144" t="str" cm="1">
        <f t="array" ref="L2874">_xlfn.IFS(I2874&lt;=2,"SMALL",I2874&lt;=5,"MEDIUM",I2874&gt;5,"LARGE")</f>
        <v>SMALL</v>
      </c>
      <c r="M2874" s="144" t="str">
        <f t="shared" si="313"/>
        <v>NO</v>
      </c>
      <c r="N2874" s="374">
        <v>4.57</v>
      </c>
      <c r="O2874" s="374">
        <f t="shared" si="314"/>
        <v>5</v>
      </c>
      <c r="P2874" s="158" t="str" cm="1">
        <f t="array" ref="P2874">_xlfn.SWITCH(ROUND(N2874,0),5,"Excellent",4,"Good",3,"ok","Bad")</f>
        <v>Excellent</v>
      </c>
      <c r="Q2874" s="144">
        <v>7</v>
      </c>
      <c r="R2874" s="385">
        <v>43646</v>
      </c>
      <c r="S2874" s="385">
        <v>43878</v>
      </c>
      <c r="T2874" s="144">
        <v>1832</v>
      </c>
      <c r="U2874" s="144" t="s">
        <v>60</v>
      </c>
      <c r="V2874" s="144">
        <v>363</v>
      </c>
      <c r="W2874" s="144" t="str">
        <f t="shared" si="317"/>
        <v>Active</v>
      </c>
      <c r="X2874" s="144">
        <v>1832</v>
      </c>
      <c r="Y2874" s="157" t="s">
        <v>61</v>
      </c>
      <c r="Z2874" s="386">
        <v>1</v>
      </c>
      <c r="AA2874" s="386">
        <v>0.79</v>
      </c>
      <c r="AB2874" s="387" t="s">
        <v>62</v>
      </c>
      <c r="AC2874" s="157"/>
    </row>
    <row r="2875" spans="9:29">
      <c r="I2875" s="342">
        <v>2</v>
      </c>
      <c r="J2875" s="144" t="str">
        <f t="shared" si="315"/>
        <v>SMALL</v>
      </c>
      <c r="K2875" s="144" t="str">
        <f t="shared" si="316"/>
        <v>SMALL</v>
      </c>
      <c r="L2875" s="144" t="str" cm="1">
        <f t="array" ref="L2875">_xlfn.IFS(I2875&lt;=2,"SMALL",I2875&lt;=5,"MEDIUM",I2875&gt;5,"LARGE")</f>
        <v>SMALL</v>
      </c>
      <c r="M2875" s="144" t="str">
        <f t="shared" si="313"/>
        <v>NO</v>
      </c>
      <c r="N2875" s="374">
        <v>4.68</v>
      </c>
      <c r="O2875" s="374">
        <f t="shared" si="314"/>
        <v>5</v>
      </c>
      <c r="P2875" s="158" t="str" cm="1">
        <f t="array" ref="P2875">_xlfn.SWITCH(ROUND(N2875,0),5,"Excellent",4,"Good",3,"ok","Bad")</f>
        <v>Excellent</v>
      </c>
      <c r="Q2875" s="144">
        <v>142</v>
      </c>
      <c r="R2875" s="385">
        <v>42934</v>
      </c>
      <c r="S2875" s="385">
        <v>43898</v>
      </c>
      <c r="T2875" s="144">
        <v>3085</v>
      </c>
      <c r="U2875" s="144" t="s">
        <v>60</v>
      </c>
      <c r="V2875" s="144">
        <v>135</v>
      </c>
      <c r="W2875" s="144" t="str">
        <f t="shared" si="317"/>
        <v>Active</v>
      </c>
      <c r="X2875" s="144">
        <v>3085</v>
      </c>
      <c r="Y2875" s="157" t="s">
        <v>64</v>
      </c>
      <c r="Z2875" s="386">
        <v>1</v>
      </c>
      <c r="AA2875" s="386">
        <v>0.55000000000000004</v>
      </c>
      <c r="AB2875" s="387" t="s">
        <v>62</v>
      </c>
      <c r="AC2875" s="157"/>
    </row>
    <row r="2876" spans="9:29">
      <c r="I2876" s="342">
        <v>2</v>
      </c>
      <c r="J2876" s="144" t="str">
        <f t="shared" si="315"/>
        <v>SMALL</v>
      </c>
      <c r="K2876" s="144" t="str">
        <f t="shared" si="316"/>
        <v>SMALL</v>
      </c>
      <c r="L2876" s="144" t="str" cm="1">
        <f t="array" ref="L2876">_xlfn.IFS(I2876&lt;=2,"SMALL",I2876&lt;=5,"MEDIUM",I2876&gt;5,"LARGE")</f>
        <v>SMALL</v>
      </c>
      <c r="M2876" s="144" t="str">
        <f t="shared" si="313"/>
        <v>YES</v>
      </c>
      <c r="N2876" s="374">
        <v>4.83</v>
      </c>
      <c r="O2876" s="374">
        <f t="shared" si="314"/>
        <v>5</v>
      </c>
      <c r="P2876" s="158" t="str" cm="1">
        <f t="array" ref="P2876">_xlfn.SWITCH(ROUND(N2876,0),5,"Excellent",4,"Good",3,"ok","Bad")</f>
        <v>Excellent</v>
      </c>
      <c r="Q2876" s="144">
        <v>137</v>
      </c>
      <c r="R2876" s="385">
        <v>42933</v>
      </c>
      <c r="S2876" s="385">
        <v>43898</v>
      </c>
      <c r="T2876" s="144">
        <v>3085</v>
      </c>
      <c r="U2876" s="144" t="s">
        <v>60</v>
      </c>
      <c r="V2876" s="144">
        <v>150</v>
      </c>
      <c r="W2876" s="144" t="str">
        <f t="shared" si="317"/>
        <v>Active</v>
      </c>
      <c r="X2876" s="144">
        <v>3085</v>
      </c>
      <c r="Y2876" s="157" t="s">
        <v>64</v>
      </c>
      <c r="Z2876" s="386">
        <v>1</v>
      </c>
      <c r="AA2876" s="386">
        <v>0.91</v>
      </c>
      <c r="AB2876" s="387" t="s">
        <v>65</v>
      </c>
      <c r="AC2876" s="157"/>
    </row>
    <row r="2877" spans="9:29">
      <c r="I2877" s="342">
        <v>2</v>
      </c>
      <c r="J2877" s="144" t="str">
        <f t="shared" si="315"/>
        <v>SMALL</v>
      </c>
      <c r="K2877" s="144" t="str">
        <f t="shared" si="316"/>
        <v>SMALL</v>
      </c>
      <c r="L2877" s="144" t="str" cm="1">
        <f t="array" ref="L2877">_xlfn.IFS(I2877&lt;=2,"SMALL",I2877&lt;=5,"MEDIUM",I2877&gt;5,"LARGE")</f>
        <v>SMALL</v>
      </c>
      <c r="M2877" s="144" t="str">
        <f t="shared" si="313"/>
        <v>NO</v>
      </c>
      <c r="N2877" s="374">
        <v>4.76</v>
      </c>
      <c r="O2877" s="374">
        <f t="shared" si="314"/>
        <v>5</v>
      </c>
      <c r="P2877" s="158" t="str" cm="1">
        <f t="array" ref="P2877">_xlfn.SWITCH(ROUND(N2877,0),5,"Excellent",4,"Good",3,"ok","Bad")</f>
        <v>Excellent</v>
      </c>
      <c r="Q2877" s="144">
        <v>140</v>
      </c>
      <c r="R2877" s="385">
        <v>42933</v>
      </c>
      <c r="S2877" s="385">
        <v>43860</v>
      </c>
      <c r="T2877" s="144">
        <v>3085</v>
      </c>
      <c r="U2877" s="144" t="s">
        <v>60</v>
      </c>
      <c r="V2877" s="144">
        <v>134</v>
      </c>
      <c r="W2877" s="144" t="str">
        <f t="shared" si="317"/>
        <v>Active</v>
      </c>
      <c r="X2877" s="144">
        <v>3085</v>
      </c>
      <c r="Y2877" s="157" t="s">
        <v>61</v>
      </c>
      <c r="Z2877" s="386">
        <v>0.94</v>
      </c>
      <c r="AA2877" s="386">
        <v>0.72</v>
      </c>
      <c r="AB2877" s="387" t="s">
        <v>65</v>
      </c>
      <c r="AC2877" s="157"/>
    </row>
    <row r="2878" spans="9:29">
      <c r="I2878" s="342">
        <v>2</v>
      </c>
      <c r="J2878" s="144" t="str">
        <f t="shared" si="315"/>
        <v>SMALL</v>
      </c>
      <c r="K2878" s="144" t="str">
        <f t="shared" si="316"/>
        <v>SMALL</v>
      </c>
      <c r="L2878" s="144" t="str" cm="1">
        <f t="array" ref="L2878">_xlfn.IFS(I2878&lt;=2,"SMALL",I2878&lt;=5,"MEDIUM",I2878&gt;5,"LARGE")</f>
        <v>SMALL</v>
      </c>
      <c r="M2878" s="144" t="str">
        <f t="shared" si="313"/>
        <v>NO</v>
      </c>
      <c r="N2878" s="374">
        <v>4.83</v>
      </c>
      <c r="O2878" s="374">
        <f t="shared" si="314"/>
        <v>5</v>
      </c>
      <c r="P2878" s="158" t="str" cm="1">
        <f t="array" ref="P2878">_xlfn.SWITCH(ROUND(N2878,0),5,"Excellent",4,"Good",3,"ok","Bad")</f>
        <v>Excellent</v>
      </c>
      <c r="Q2878" s="144">
        <v>12</v>
      </c>
      <c r="R2878" s="385">
        <v>42938</v>
      </c>
      <c r="S2878" s="385">
        <v>43441</v>
      </c>
      <c r="T2878" s="144">
        <v>2075</v>
      </c>
      <c r="U2878" s="144" t="s">
        <v>60</v>
      </c>
      <c r="V2878" s="144">
        <v>74</v>
      </c>
      <c r="W2878" s="144" t="str">
        <f t="shared" si="317"/>
        <v>Active</v>
      </c>
      <c r="X2878" s="144">
        <v>2075</v>
      </c>
      <c r="Y2878" s="157" t="s">
        <v>70</v>
      </c>
      <c r="Z2878" s="386">
        <v>1</v>
      </c>
      <c r="AA2878" s="386">
        <v>0.92</v>
      </c>
      <c r="AB2878" s="387" t="s">
        <v>62</v>
      </c>
      <c r="AC2878" s="157"/>
    </row>
    <row r="2879" spans="9:29">
      <c r="I2879" s="342">
        <v>2</v>
      </c>
      <c r="J2879" s="144" t="str">
        <f t="shared" si="315"/>
        <v>SMALL</v>
      </c>
      <c r="K2879" s="144" t="str">
        <f t="shared" si="316"/>
        <v>SMALL</v>
      </c>
      <c r="L2879" s="144" t="str" cm="1">
        <f t="array" ref="L2879">_xlfn.IFS(I2879&lt;=2,"SMALL",I2879&lt;=5,"MEDIUM",I2879&gt;5,"LARGE")</f>
        <v>SMALL</v>
      </c>
      <c r="M2879" s="144" t="str">
        <f t="shared" si="313"/>
        <v>NO</v>
      </c>
      <c r="N2879" s="374">
        <v>4.8</v>
      </c>
      <c r="O2879" s="374">
        <f t="shared" si="314"/>
        <v>5</v>
      </c>
      <c r="P2879" s="158" t="str" cm="1">
        <f t="array" ref="P2879">_xlfn.SWITCH(ROUND(N2879,0),5,"Excellent",4,"Good",3,"ok","Bad")</f>
        <v>Excellent</v>
      </c>
      <c r="Q2879" s="144">
        <v>5</v>
      </c>
      <c r="R2879" s="385">
        <v>42959</v>
      </c>
      <c r="S2879" s="385">
        <v>44005</v>
      </c>
      <c r="T2879" s="144">
        <v>3312</v>
      </c>
      <c r="U2879" s="144" t="s">
        <v>60</v>
      </c>
      <c r="V2879" s="144">
        <v>0</v>
      </c>
      <c r="W2879" s="144" t="str">
        <f t="shared" si="317"/>
        <v>Inactive</v>
      </c>
      <c r="X2879" s="144">
        <v>3312</v>
      </c>
      <c r="Y2879" s="157" t="s">
        <v>70</v>
      </c>
      <c r="Z2879" s="386">
        <v>1</v>
      </c>
      <c r="AA2879" s="386">
        <v>0.99</v>
      </c>
      <c r="AB2879" s="387" t="s">
        <v>62</v>
      </c>
      <c r="AC2879" s="157"/>
    </row>
    <row r="2880" spans="9:29">
      <c r="I2880" s="342">
        <v>4</v>
      </c>
      <c r="J2880" s="144" t="str">
        <f t="shared" si="315"/>
        <v>LARGE</v>
      </c>
      <c r="K2880" s="144" t="str">
        <f t="shared" si="316"/>
        <v>MEDIUM</v>
      </c>
      <c r="L2880" s="144" t="str" cm="1">
        <f t="array" ref="L2880">_xlfn.IFS(I2880&lt;=2,"SMALL",I2880&lt;=5,"MEDIUM",I2880&gt;5,"LARGE")</f>
        <v>MEDIUM</v>
      </c>
      <c r="M2880" s="144" t="str">
        <f t="shared" si="313"/>
        <v>NO</v>
      </c>
      <c r="N2880" s="374">
        <v>5</v>
      </c>
      <c r="O2880" s="374">
        <f t="shared" si="314"/>
        <v>5</v>
      </c>
      <c r="P2880" s="158" t="str" cm="1">
        <f t="array" ref="P2880">_xlfn.SWITCH(ROUND(N2880,0),5,"Excellent",4,"Good",3,"ok","Bad")</f>
        <v>Excellent</v>
      </c>
      <c r="Q2880" s="144">
        <v>12</v>
      </c>
      <c r="R2880" s="385">
        <v>42982</v>
      </c>
      <c r="S2880" s="385">
        <v>43814</v>
      </c>
      <c r="T2880" s="144">
        <v>91</v>
      </c>
      <c r="U2880" s="144" t="s">
        <v>69</v>
      </c>
      <c r="V2880" s="144">
        <v>287</v>
      </c>
      <c r="W2880" s="144" t="str">
        <f t="shared" si="317"/>
        <v>Active</v>
      </c>
      <c r="X2880" s="144">
        <v>91</v>
      </c>
      <c r="Y2880" s="157" t="s">
        <v>70</v>
      </c>
      <c r="Z2880" s="386">
        <v>1</v>
      </c>
      <c r="AA2880" s="386">
        <v>0.98</v>
      </c>
      <c r="AB2880" s="387" t="s">
        <v>62</v>
      </c>
      <c r="AC2880" s="157"/>
    </row>
    <row r="2881" spans="9:29">
      <c r="I2881" s="342">
        <v>2</v>
      </c>
      <c r="J2881" s="144" t="str">
        <f t="shared" si="315"/>
        <v>SMALL</v>
      </c>
      <c r="K2881" s="144" t="str">
        <f t="shared" si="316"/>
        <v>SMALL</v>
      </c>
      <c r="L2881" s="144" t="str" cm="1">
        <f t="array" ref="L2881">_xlfn.IFS(I2881&lt;=2,"SMALL",I2881&lt;=5,"MEDIUM",I2881&gt;5,"LARGE")</f>
        <v>SMALL</v>
      </c>
      <c r="M2881" s="144" t="str">
        <f t="shared" si="313"/>
        <v>NO</v>
      </c>
      <c r="N2881" s="374">
        <v>4.75</v>
      </c>
      <c r="O2881" s="374">
        <f t="shared" si="314"/>
        <v>5</v>
      </c>
      <c r="P2881" s="158" t="str" cm="1">
        <f t="array" ref="P2881">_xlfn.SWITCH(ROUND(N2881,0),5,"Excellent",4,"Good",3,"ok","Bad")</f>
        <v>Excellent</v>
      </c>
      <c r="Q2881" s="144">
        <v>73</v>
      </c>
      <c r="R2881" s="385">
        <v>42937</v>
      </c>
      <c r="S2881" s="385">
        <v>43898</v>
      </c>
      <c r="T2881" s="144">
        <v>2819</v>
      </c>
      <c r="U2881" s="144" t="s">
        <v>60</v>
      </c>
      <c r="V2881" s="144">
        <v>0</v>
      </c>
      <c r="W2881" s="144" t="str">
        <f t="shared" si="317"/>
        <v>Inactive</v>
      </c>
      <c r="X2881" s="144">
        <v>2819</v>
      </c>
      <c r="Y2881" s="157" t="s">
        <v>61</v>
      </c>
      <c r="Z2881" s="386">
        <v>1</v>
      </c>
      <c r="AA2881" s="386">
        <v>1</v>
      </c>
      <c r="AB2881" s="387" t="s">
        <v>65</v>
      </c>
      <c r="AC2881" s="157"/>
    </row>
    <row r="2882" spans="9:29">
      <c r="I2882" s="342">
        <v>3</v>
      </c>
      <c r="J2882" s="144" t="str">
        <f t="shared" si="315"/>
        <v>LARGE</v>
      </c>
      <c r="K2882" s="144" t="str">
        <f t="shared" si="316"/>
        <v>MEDIUM</v>
      </c>
      <c r="L2882" s="144" t="str" cm="1">
        <f t="array" ref="L2882">_xlfn.IFS(I2882&lt;=2,"SMALL",I2882&lt;=5,"MEDIUM",I2882&gt;5,"LARGE")</f>
        <v>MEDIUM</v>
      </c>
      <c r="M2882" s="144" t="str">
        <f t="shared" si="313"/>
        <v>NO</v>
      </c>
      <c r="N2882" s="374">
        <v>4.8899999999999997</v>
      </c>
      <c r="O2882" s="374">
        <f t="shared" si="314"/>
        <v>5</v>
      </c>
      <c r="P2882" s="158" t="str" cm="1">
        <f t="array" ref="P2882">_xlfn.SWITCH(ROUND(N2882,0),5,"Excellent",4,"Good",3,"ok","Bad")</f>
        <v>Excellent</v>
      </c>
      <c r="Q2882" s="144">
        <v>95</v>
      </c>
      <c r="R2882" s="385">
        <v>42933</v>
      </c>
      <c r="S2882" s="385">
        <v>43883</v>
      </c>
      <c r="T2882" s="144">
        <v>2342</v>
      </c>
      <c r="U2882" s="144" t="s">
        <v>60</v>
      </c>
      <c r="V2882" s="144">
        <v>364</v>
      </c>
      <c r="W2882" s="144" t="str">
        <f t="shared" si="317"/>
        <v>Active</v>
      </c>
      <c r="X2882" s="144">
        <v>2342</v>
      </c>
      <c r="Y2882" s="157" t="s">
        <v>70</v>
      </c>
      <c r="Z2882" s="386">
        <v>1</v>
      </c>
      <c r="AA2882" s="386">
        <v>0.96</v>
      </c>
      <c r="AB2882" s="387" t="s">
        <v>62</v>
      </c>
      <c r="AC2882" s="157"/>
    </row>
    <row r="2883" spans="9:29">
      <c r="I2883" s="342">
        <v>4</v>
      </c>
      <c r="J2883" s="144" t="str">
        <f t="shared" si="315"/>
        <v>LARGE</v>
      </c>
      <c r="K2883" s="144" t="str">
        <f t="shared" si="316"/>
        <v>MEDIUM</v>
      </c>
      <c r="L2883" s="144" t="str" cm="1">
        <f t="array" ref="L2883">_xlfn.IFS(I2883&lt;=2,"SMALL",I2883&lt;=5,"MEDIUM",I2883&gt;5,"LARGE")</f>
        <v>MEDIUM</v>
      </c>
      <c r="M2883" s="144" t="str">
        <f t="shared" si="313"/>
        <v>NO</v>
      </c>
      <c r="N2883" s="374">
        <v>4.9000000000000004</v>
      </c>
      <c r="O2883" s="374">
        <f t="shared" si="314"/>
        <v>5</v>
      </c>
      <c r="P2883" s="158" t="str" cm="1">
        <f t="array" ref="P2883">_xlfn.SWITCH(ROUND(N2883,0),5,"Excellent",4,"Good",3,"ok","Bad")</f>
        <v>Excellent</v>
      </c>
      <c r="Q2883" s="144">
        <v>70</v>
      </c>
      <c r="R2883" s="385">
        <v>42945</v>
      </c>
      <c r="S2883" s="385">
        <v>44024</v>
      </c>
      <c r="T2883" s="144">
        <v>3314</v>
      </c>
      <c r="U2883" s="144" t="s">
        <v>69</v>
      </c>
      <c r="V2883" s="144">
        <v>60</v>
      </c>
      <c r="W2883" s="144" t="str">
        <f t="shared" si="317"/>
        <v>Active</v>
      </c>
      <c r="X2883" s="144">
        <v>3314</v>
      </c>
      <c r="Y2883" s="157" t="s">
        <v>61</v>
      </c>
      <c r="Z2883" s="386">
        <v>1</v>
      </c>
      <c r="AA2883" s="386">
        <v>0</v>
      </c>
      <c r="AB2883" s="387" t="s">
        <v>65</v>
      </c>
      <c r="AC2883" s="157"/>
    </row>
    <row r="2884" spans="9:29">
      <c r="I2884" s="342">
        <v>2</v>
      </c>
      <c r="J2884" s="144" t="str">
        <f t="shared" si="315"/>
        <v>SMALL</v>
      </c>
      <c r="K2884" s="144" t="str">
        <f t="shared" si="316"/>
        <v>SMALL</v>
      </c>
      <c r="L2884" s="144" t="str" cm="1">
        <f t="array" ref="L2884">_xlfn.IFS(I2884&lt;=2,"SMALL",I2884&lt;=5,"MEDIUM",I2884&gt;5,"LARGE")</f>
        <v>SMALL</v>
      </c>
      <c r="M2884" s="144" t="str">
        <f t="shared" si="313"/>
        <v>NO</v>
      </c>
      <c r="N2884" s="374">
        <v>2.5</v>
      </c>
      <c r="O2884" s="374">
        <f t="shared" si="314"/>
        <v>3</v>
      </c>
      <c r="P2884" s="158" t="str" cm="1">
        <f t="array" ref="P2884">_xlfn.SWITCH(ROUND(N2884,0),5,"Excellent",4,"Good",3,"ok","Bad")</f>
        <v>ok</v>
      </c>
      <c r="Q2884" s="144">
        <v>4</v>
      </c>
      <c r="R2884" s="385">
        <v>42967</v>
      </c>
      <c r="S2884" s="385">
        <v>44050</v>
      </c>
      <c r="T2884" s="144">
        <v>3268</v>
      </c>
      <c r="U2884" s="144" t="s">
        <v>60</v>
      </c>
      <c r="V2884" s="144">
        <v>365</v>
      </c>
      <c r="W2884" s="144" t="str">
        <f t="shared" si="317"/>
        <v>Active</v>
      </c>
      <c r="X2884" s="144">
        <v>3268</v>
      </c>
      <c r="Y2884" s="157" t="s">
        <v>64</v>
      </c>
      <c r="Z2884" s="386">
        <v>1</v>
      </c>
      <c r="AA2884" s="386">
        <v>0.33</v>
      </c>
      <c r="AB2884" s="387" t="s">
        <v>65</v>
      </c>
      <c r="AC2884" s="157"/>
    </row>
    <row r="2885" spans="9:29">
      <c r="I2885" s="342">
        <v>2</v>
      </c>
      <c r="J2885" s="144" t="str">
        <f t="shared" si="315"/>
        <v>SMALL</v>
      </c>
      <c r="K2885" s="144" t="str">
        <f t="shared" si="316"/>
        <v>SMALL</v>
      </c>
      <c r="L2885" s="144" t="str" cm="1">
        <f t="array" ref="L2885">_xlfn.IFS(I2885&lt;=2,"SMALL",I2885&lt;=5,"MEDIUM",I2885&gt;5,"LARGE")</f>
        <v>SMALL</v>
      </c>
      <c r="M2885" s="144" t="str">
        <f t="shared" ref="M2885:M2948" si="318">IF(AND(N2885&gt;=4.8,Q2885&gt;100),"YES","NO")</f>
        <v>NO</v>
      </c>
      <c r="N2885" s="374">
        <v>4.7</v>
      </c>
      <c r="O2885" s="374">
        <f t="shared" ref="O2885:O2948" si="319">ROUND(N2885,0)</f>
        <v>5</v>
      </c>
      <c r="P2885" s="158" t="str" cm="1">
        <f t="array" ref="P2885">_xlfn.SWITCH(ROUND(N2885,0),5,"Excellent",4,"Good",3,"ok","Bad")</f>
        <v>Excellent</v>
      </c>
      <c r="Q2885" s="144">
        <v>10</v>
      </c>
      <c r="R2885" s="385">
        <v>43086</v>
      </c>
      <c r="S2885" s="385">
        <v>43745</v>
      </c>
      <c r="T2885" s="144">
        <v>3317</v>
      </c>
      <c r="U2885" s="144" t="s">
        <v>60</v>
      </c>
      <c r="V2885" s="144">
        <v>150</v>
      </c>
      <c r="W2885" s="144" t="str">
        <f t="shared" si="317"/>
        <v>Active</v>
      </c>
      <c r="X2885" s="144">
        <v>3317</v>
      </c>
      <c r="Y2885" s="157" t="s">
        <v>61</v>
      </c>
      <c r="Z2885" s="386">
        <v>0.97</v>
      </c>
      <c r="AA2885" s="386">
        <v>0.97</v>
      </c>
      <c r="AB2885" s="387" t="s">
        <v>65</v>
      </c>
      <c r="AC2885" s="157"/>
    </row>
    <row r="2886" spans="9:29">
      <c r="I2886" s="342">
        <v>2</v>
      </c>
      <c r="J2886" s="144" t="str">
        <f t="shared" ref="J2886:J2949" si="320">IF(I2886&lt;=2,"SMALL","LARGE")</f>
        <v>SMALL</v>
      </c>
      <c r="K2886" s="144" t="str">
        <f t="shared" ref="K2886:K2949" si="321">IF(I2886&lt;=2,"SMALL",IF(I2886&lt;=5,"MEDIUM","LARGE"))</f>
        <v>SMALL</v>
      </c>
      <c r="L2886" s="144" t="str" cm="1">
        <f t="array" ref="L2886">_xlfn.IFS(I2886&lt;=2,"SMALL",I2886&lt;=5,"MEDIUM",I2886&gt;5,"LARGE")</f>
        <v>SMALL</v>
      </c>
      <c r="M2886" s="144" t="str">
        <f t="shared" si="318"/>
        <v>NO</v>
      </c>
      <c r="N2886" s="374">
        <v>4.83</v>
      </c>
      <c r="O2886" s="374">
        <f t="shared" si="319"/>
        <v>5</v>
      </c>
      <c r="P2886" s="158" t="str" cm="1">
        <f t="array" ref="P2886">_xlfn.SWITCH(ROUND(N2886,0),5,"Excellent",4,"Good",3,"ok","Bad")</f>
        <v>Excellent</v>
      </c>
      <c r="Q2886" s="144">
        <v>47</v>
      </c>
      <c r="R2886" s="385">
        <v>42953</v>
      </c>
      <c r="S2886" s="385">
        <v>43891</v>
      </c>
      <c r="T2886" s="144">
        <v>1021</v>
      </c>
      <c r="U2886" s="144" t="s">
        <v>69</v>
      </c>
      <c r="V2886" s="144">
        <v>0</v>
      </c>
      <c r="W2886" s="144" t="str">
        <f t="shared" ref="W2886:W2949" si="322">IF(NOT(V2886=0),"Active","Inactive")</f>
        <v>Inactive</v>
      </c>
      <c r="X2886" s="144">
        <v>1021</v>
      </c>
      <c r="Y2886" s="157" t="s">
        <v>61</v>
      </c>
      <c r="Z2886" s="386">
        <v>0.96</v>
      </c>
      <c r="AA2886" s="386">
        <v>0.92</v>
      </c>
      <c r="AB2886" s="387" t="s">
        <v>65</v>
      </c>
      <c r="AC2886" s="157"/>
    </row>
    <row r="2887" spans="9:29">
      <c r="I2887" s="342">
        <v>1</v>
      </c>
      <c r="J2887" s="144" t="str">
        <f t="shared" si="320"/>
        <v>SMALL</v>
      </c>
      <c r="K2887" s="144" t="str">
        <f t="shared" si="321"/>
        <v>SMALL</v>
      </c>
      <c r="L2887" s="144" t="str" cm="1">
        <f t="array" ref="L2887">_xlfn.IFS(I2887&lt;=2,"SMALL",I2887&lt;=5,"MEDIUM",I2887&gt;5,"LARGE")</f>
        <v>SMALL</v>
      </c>
      <c r="M2887" s="144" t="str">
        <f t="shared" si="318"/>
        <v>NO</v>
      </c>
      <c r="N2887" s="374">
        <v>4.78</v>
      </c>
      <c r="O2887" s="374">
        <f t="shared" si="319"/>
        <v>5</v>
      </c>
      <c r="P2887" s="158" t="str" cm="1">
        <f t="array" ref="P2887">_xlfn.SWITCH(ROUND(N2887,0),5,"Excellent",4,"Good",3,"ok","Bad")</f>
        <v>Excellent</v>
      </c>
      <c r="Q2887" s="144">
        <v>9</v>
      </c>
      <c r="R2887" s="385">
        <v>43387</v>
      </c>
      <c r="S2887" s="385">
        <v>43741</v>
      </c>
      <c r="T2887" s="144">
        <v>2389</v>
      </c>
      <c r="U2887" s="144" t="s">
        <v>60</v>
      </c>
      <c r="V2887" s="144">
        <v>364</v>
      </c>
      <c r="W2887" s="144" t="str">
        <f t="shared" si="322"/>
        <v>Active</v>
      </c>
      <c r="X2887" s="144">
        <v>2389</v>
      </c>
      <c r="Y2887" s="157" t="s">
        <v>70</v>
      </c>
      <c r="Z2887" s="386">
        <v>1</v>
      </c>
      <c r="AA2887" s="386">
        <v>1</v>
      </c>
      <c r="AB2887" s="387" t="s">
        <v>62</v>
      </c>
      <c r="AC2887" s="157"/>
    </row>
    <row r="2888" spans="9:29">
      <c r="I2888" s="342">
        <v>1</v>
      </c>
      <c r="J2888" s="144" t="str">
        <f t="shared" si="320"/>
        <v>SMALL</v>
      </c>
      <c r="K2888" s="144" t="str">
        <f t="shared" si="321"/>
        <v>SMALL</v>
      </c>
      <c r="L2888" s="144" t="str" cm="1">
        <f t="array" ref="L2888">_xlfn.IFS(I2888&lt;=2,"SMALL",I2888&lt;=5,"MEDIUM",I2888&gt;5,"LARGE")</f>
        <v>SMALL</v>
      </c>
      <c r="M2888" s="144" t="str">
        <f t="shared" si="318"/>
        <v>NO</v>
      </c>
      <c r="N2888" s="374">
        <v>4.83</v>
      </c>
      <c r="O2888" s="374">
        <f t="shared" si="319"/>
        <v>5</v>
      </c>
      <c r="P2888" s="158" t="str" cm="1">
        <f t="array" ref="P2888">_xlfn.SWITCH(ROUND(N2888,0),5,"Excellent",4,"Good",3,"ok","Bad")</f>
        <v>Excellent</v>
      </c>
      <c r="Q2888" s="144">
        <v>6</v>
      </c>
      <c r="R2888" s="385">
        <v>43191</v>
      </c>
      <c r="S2888" s="385">
        <v>43911</v>
      </c>
      <c r="T2888" s="144">
        <v>3302</v>
      </c>
      <c r="U2888" s="144" t="s">
        <v>60</v>
      </c>
      <c r="V2888" s="144">
        <v>346</v>
      </c>
      <c r="W2888" s="144" t="str">
        <f t="shared" si="322"/>
        <v>Active</v>
      </c>
      <c r="X2888" s="144">
        <v>3302</v>
      </c>
      <c r="Y2888" s="157" t="s">
        <v>70</v>
      </c>
      <c r="Z2888" s="386">
        <v>1</v>
      </c>
      <c r="AA2888" s="386">
        <v>0.99</v>
      </c>
      <c r="AB2888" s="387" t="s">
        <v>62</v>
      </c>
      <c r="AC2888" s="157"/>
    </row>
    <row r="2889" spans="9:29">
      <c r="I2889" s="342">
        <v>6</v>
      </c>
      <c r="J2889" s="144" t="str">
        <f t="shared" si="320"/>
        <v>LARGE</v>
      </c>
      <c r="K2889" s="144" t="str">
        <f t="shared" si="321"/>
        <v>LARGE</v>
      </c>
      <c r="L2889" s="144" t="str" cm="1">
        <f t="array" ref="L2889">_xlfn.IFS(I2889&lt;=2,"SMALL",I2889&lt;=5,"MEDIUM",I2889&gt;5,"LARGE")</f>
        <v>LARGE</v>
      </c>
      <c r="M2889" s="144" t="str">
        <f t="shared" si="318"/>
        <v>NO</v>
      </c>
      <c r="N2889" s="374">
        <v>4.8</v>
      </c>
      <c r="O2889" s="374">
        <f t="shared" si="319"/>
        <v>5</v>
      </c>
      <c r="P2889" s="158" t="str" cm="1">
        <f t="array" ref="P2889">_xlfn.SWITCH(ROUND(N2889,0),5,"Excellent",4,"Good",3,"ok","Bad")</f>
        <v>Excellent</v>
      </c>
      <c r="Q2889" s="144">
        <v>55</v>
      </c>
      <c r="R2889" s="385">
        <v>42948</v>
      </c>
      <c r="S2889" s="385">
        <v>43909</v>
      </c>
      <c r="T2889" s="144">
        <v>1825</v>
      </c>
      <c r="U2889" s="144" t="s">
        <v>69</v>
      </c>
      <c r="V2889" s="144">
        <v>250</v>
      </c>
      <c r="W2889" s="144" t="str">
        <f t="shared" si="322"/>
        <v>Active</v>
      </c>
      <c r="X2889" s="144">
        <v>1825</v>
      </c>
      <c r="Y2889" s="157" t="s">
        <v>64</v>
      </c>
      <c r="Z2889" s="386">
        <v>1</v>
      </c>
      <c r="AA2889" s="386">
        <v>0.5</v>
      </c>
      <c r="AB2889" s="387" t="s">
        <v>65</v>
      </c>
      <c r="AC2889" s="157"/>
    </row>
    <row r="2890" spans="9:29">
      <c r="I2890" s="342">
        <v>1</v>
      </c>
      <c r="J2890" s="144" t="str">
        <f t="shared" si="320"/>
        <v>SMALL</v>
      </c>
      <c r="K2890" s="144" t="str">
        <f t="shared" si="321"/>
        <v>SMALL</v>
      </c>
      <c r="L2890" s="144" t="str" cm="1">
        <f t="array" ref="L2890">_xlfn.IFS(I2890&lt;=2,"SMALL",I2890&lt;=5,"MEDIUM",I2890&gt;5,"LARGE")</f>
        <v>SMALL</v>
      </c>
      <c r="M2890" s="144" t="str">
        <f t="shared" si="318"/>
        <v>NO</v>
      </c>
      <c r="N2890" s="374">
        <v>4.8899999999999997</v>
      </c>
      <c r="O2890" s="374">
        <f t="shared" si="319"/>
        <v>5</v>
      </c>
      <c r="P2890" s="158" t="str" cm="1">
        <f t="array" ref="P2890">_xlfn.SWITCH(ROUND(N2890,0),5,"Excellent",4,"Good",3,"ok","Bad")</f>
        <v>Excellent</v>
      </c>
      <c r="Q2890" s="144">
        <v>9</v>
      </c>
      <c r="R2890" s="385">
        <v>43080</v>
      </c>
      <c r="S2890" s="385">
        <v>44052</v>
      </c>
      <c r="T2890" s="144">
        <v>3302</v>
      </c>
      <c r="U2890" s="144" t="s">
        <v>60</v>
      </c>
      <c r="V2890" s="144">
        <v>186</v>
      </c>
      <c r="W2890" s="144" t="str">
        <f t="shared" si="322"/>
        <v>Active</v>
      </c>
      <c r="X2890" s="144">
        <v>3302</v>
      </c>
      <c r="Y2890" s="157" t="s">
        <v>64</v>
      </c>
      <c r="Z2890" s="386">
        <v>1</v>
      </c>
      <c r="AA2890" s="386">
        <v>0.73</v>
      </c>
      <c r="AB2890" s="387" t="s">
        <v>62</v>
      </c>
      <c r="AC2890" s="157"/>
    </row>
    <row r="2891" spans="9:29">
      <c r="I2891" s="342">
        <v>3</v>
      </c>
      <c r="J2891" s="144" t="str">
        <f t="shared" si="320"/>
        <v>LARGE</v>
      </c>
      <c r="K2891" s="144" t="str">
        <f t="shared" si="321"/>
        <v>MEDIUM</v>
      </c>
      <c r="L2891" s="144" t="str" cm="1">
        <f t="array" ref="L2891">_xlfn.IFS(I2891&lt;=2,"SMALL",I2891&lt;=5,"MEDIUM",I2891&gt;5,"LARGE")</f>
        <v>MEDIUM</v>
      </c>
      <c r="M2891" s="144" t="str">
        <f t="shared" si="318"/>
        <v>NO</v>
      </c>
      <c r="N2891" s="374">
        <v>4.67</v>
      </c>
      <c r="O2891" s="374">
        <f t="shared" si="319"/>
        <v>5</v>
      </c>
      <c r="P2891" s="158" t="str" cm="1">
        <f t="array" ref="P2891">_xlfn.SWITCH(ROUND(N2891,0),5,"Excellent",4,"Good",3,"ok","Bad")</f>
        <v>Excellent</v>
      </c>
      <c r="Q2891" s="144">
        <v>6</v>
      </c>
      <c r="R2891" s="385">
        <v>43000</v>
      </c>
      <c r="S2891" s="385">
        <v>44007</v>
      </c>
      <c r="T2891" s="144">
        <v>1086</v>
      </c>
      <c r="U2891" s="144" t="s">
        <v>69</v>
      </c>
      <c r="V2891" s="144">
        <v>351</v>
      </c>
      <c r="W2891" s="144" t="str">
        <f t="shared" si="322"/>
        <v>Active</v>
      </c>
      <c r="X2891" s="144">
        <v>1086</v>
      </c>
      <c r="Y2891" s="157" t="s">
        <v>70</v>
      </c>
      <c r="Z2891" s="386">
        <v>1</v>
      </c>
      <c r="AA2891" s="386">
        <v>0.88</v>
      </c>
      <c r="AB2891" s="387" t="s">
        <v>62</v>
      </c>
      <c r="AC2891" s="157"/>
    </row>
    <row r="2892" spans="9:29">
      <c r="I2892" s="342">
        <v>1</v>
      </c>
      <c r="J2892" s="144" t="str">
        <f t="shared" si="320"/>
        <v>SMALL</v>
      </c>
      <c r="K2892" s="144" t="str">
        <f t="shared" si="321"/>
        <v>SMALL</v>
      </c>
      <c r="L2892" s="144" t="str" cm="1">
        <f t="array" ref="L2892">_xlfn.IFS(I2892&lt;=2,"SMALL",I2892&lt;=5,"MEDIUM",I2892&gt;5,"LARGE")</f>
        <v>SMALL</v>
      </c>
      <c r="M2892" s="144" t="str">
        <f t="shared" si="318"/>
        <v>NO</v>
      </c>
      <c r="N2892" s="374">
        <v>4.75</v>
      </c>
      <c r="O2892" s="374">
        <f t="shared" si="319"/>
        <v>5</v>
      </c>
      <c r="P2892" s="158" t="str" cm="1">
        <f t="array" ref="P2892">_xlfn.SWITCH(ROUND(N2892,0),5,"Excellent",4,"Good",3,"ok","Bad")</f>
        <v>Excellent</v>
      </c>
      <c r="Q2892" s="144">
        <v>8</v>
      </c>
      <c r="R2892" s="385">
        <v>43042</v>
      </c>
      <c r="S2892" s="385">
        <v>43937</v>
      </c>
      <c r="T2892" s="144">
        <v>3302</v>
      </c>
      <c r="U2892" s="144" t="s">
        <v>60</v>
      </c>
      <c r="V2892" s="144">
        <v>31</v>
      </c>
      <c r="W2892" s="144" t="str">
        <f t="shared" si="322"/>
        <v>Active</v>
      </c>
      <c r="X2892" s="144">
        <v>3302</v>
      </c>
      <c r="Y2892" s="157" t="s">
        <v>64</v>
      </c>
      <c r="Z2892" s="386">
        <v>0.67</v>
      </c>
      <c r="AA2892" s="386">
        <v>0.96</v>
      </c>
      <c r="AB2892" s="387" t="s">
        <v>65</v>
      </c>
      <c r="AC2892" s="157"/>
    </row>
    <row r="2893" spans="9:29">
      <c r="I2893" s="342">
        <v>2</v>
      </c>
      <c r="J2893" s="144" t="str">
        <f t="shared" si="320"/>
        <v>SMALL</v>
      </c>
      <c r="K2893" s="144" t="str">
        <f t="shared" si="321"/>
        <v>SMALL</v>
      </c>
      <c r="L2893" s="144" t="str" cm="1">
        <f t="array" ref="L2893">_xlfn.IFS(I2893&lt;=2,"SMALL",I2893&lt;=5,"MEDIUM",I2893&gt;5,"LARGE")</f>
        <v>SMALL</v>
      </c>
      <c r="M2893" s="144" t="str">
        <f t="shared" si="318"/>
        <v>NO</v>
      </c>
      <c r="N2893" s="374">
        <v>4.5</v>
      </c>
      <c r="O2893" s="374">
        <f t="shared" si="319"/>
        <v>5</v>
      </c>
      <c r="P2893" s="158" t="str" cm="1">
        <f t="array" ref="P2893">_xlfn.SWITCH(ROUND(N2893,0),5,"Excellent",4,"Good",3,"ok","Bad")</f>
        <v>Excellent</v>
      </c>
      <c r="Q2893" s="144">
        <v>6</v>
      </c>
      <c r="R2893" s="385">
        <v>42941</v>
      </c>
      <c r="S2893" s="385">
        <v>43800</v>
      </c>
      <c r="T2893" s="144">
        <v>1425</v>
      </c>
      <c r="U2893" s="144" t="s">
        <v>60</v>
      </c>
      <c r="V2893" s="144">
        <v>365</v>
      </c>
      <c r="W2893" s="144" t="str">
        <f t="shared" si="322"/>
        <v>Active</v>
      </c>
      <c r="X2893" s="144">
        <v>1425</v>
      </c>
      <c r="Y2893" s="157" t="s">
        <v>70</v>
      </c>
      <c r="Z2893" s="386">
        <v>1</v>
      </c>
      <c r="AA2893" s="386">
        <v>1</v>
      </c>
      <c r="AB2893" s="387" t="s">
        <v>65</v>
      </c>
      <c r="AC2893" s="157"/>
    </row>
    <row r="2894" spans="9:29">
      <c r="I2894" s="342">
        <v>4</v>
      </c>
      <c r="J2894" s="144" t="str">
        <f t="shared" si="320"/>
        <v>LARGE</v>
      </c>
      <c r="K2894" s="144" t="str">
        <f t="shared" si="321"/>
        <v>MEDIUM</v>
      </c>
      <c r="L2894" s="144" t="str" cm="1">
        <f t="array" ref="L2894">_xlfn.IFS(I2894&lt;=2,"SMALL",I2894&lt;=5,"MEDIUM",I2894&gt;5,"LARGE")</f>
        <v>MEDIUM</v>
      </c>
      <c r="M2894" s="144" t="str">
        <f t="shared" si="318"/>
        <v>NO</v>
      </c>
      <c r="N2894" s="374">
        <v>4.5</v>
      </c>
      <c r="O2894" s="374">
        <f t="shared" si="319"/>
        <v>5</v>
      </c>
      <c r="P2894" s="158" t="str" cm="1">
        <f t="array" ref="P2894">_xlfn.SWITCH(ROUND(N2894,0),5,"Excellent",4,"Good",3,"ok","Bad")</f>
        <v>Excellent</v>
      </c>
      <c r="Q2894" s="144">
        <v>100</v>
      </c>
      <c r="R2894" s="385">
        <v>42941</v>
      </c>
      <c r="S2894" s="385">
        <v>43946</v>
      </c>
      <c r="T2894" s="144">
        <v>2863</v>
      </c>
      <c r="U2894" s="144" t="s">
        <v>69</v>
      </c>
      <c r="V2894" s="144">
        <v>282</v>
      </c>
      <c r="W2894" s="144" t="str">
        <f t="shared" si="322"/>
        <v>Active</v>
      </c>
      <c r="X2894" s="144">
        <v>2863</v>
      </c>
      <c r="Y2894" s="157" t="s">
        <v>70</v>
      </c>
      <c r="Z2894" s="386">
        <v>1</v>
      </c>
      <c r="AA2894" s="386">
        <v>0.33</v>
      </c>
      <c r="AB2894" s="387" t="s">
        <v>65</v>
      </c>
      <c r="AC2894" s="157"/>
    </row>
    <row r="2895" spans="9:29">
      <c r="I2895" s="342">
        <v>2</v>
      </c>
      <c r="J2895" s="144" t="str">
        <f t="shared" si="320"/>
        <v>SMALL</v>
      </c>
      <c r="K2895" s="144" t="str">
        <f t="shared" si="321"/>
        <v>SMALL</v>
      </c>
      <c r="L2895" s="144" t="str" cm="1">
        <f t="array" ref="L2895">_xlfn.IFS(I2895&lt;=2,"SMALL",I2895&lt;=5,"MEDIUM",I2895&gt;5,"LARGE")</f>
        <v>SMALL</v>
      </c>
      <c r="M2895" s="144" t="str">
        <f t="shared" si="318"/>
        <v>NO</v>
      </c>
      <c r="N2895" s="374">
        <v>4.71</v>
      </c>
      <c r="O2895" s="374">
        <f t="shared" si="319"/>
        <v>5</v>
      </c>
      <c r="P2895" s="158" t="str" cm="1">
        <f t="array" ref="P2895">_xlfn.SWITCH(ROUND(N2895,0),5,"Excellent",4,"Good",3,"ok","Bad")</f>
        <v>Excellent</v>
      </c>
      <c r="Q2895" s="144">
        <v>7</v>
      </c>
      <c r="R2895" s="385">
        <v>42970</v>
      </c>
      <c r="S2895" s="385">
        <v>43762</v>
      </c>
      <c r="T2895" s="144">
        <v>1782</v>
      </c>
      <c r="U2895" s="144" t="s">
        <v>60</v>
      </c>
      <c r="V2895" s="144">
        <v>64</v>
      </c>
      <c r="W2895" s="144" t="str">
        <f t="shared" si="322"/>
        <v>Active</v>
      </c>
      <c r="X2895" s="144">
        <v>1782</v>
      </c>
      <c r="Y2895" s="157" t="s">
        <v>61</v>
      </c>
      <c r="Z2895" s="386">
        <v>1</v>
      </c>
      <c r="AA2895" s="386">
        <v>0.9</v>
      </c>
      <c r="AB2895" s="387" t="s">
        <v>62</v>
      </c>
      <c r="AC2895" s="157"/>
    </row>
    <row r="2896" spans="9:29">
      <c r="I2896" s="342">
        <v>2</v>
      </c>
      <c r="J2896" s="144" t="str">
        <f t="shared" si="320"/>
        <v>SMALL</v>
      </c>
      <c r="K2896" s="144" t="str">
        <f t="shared" si="321"/>
        <v>SMALL</v>
      </c>
      <c r="L2896" s="144" t="str" cm="1">
        <f t="array" ref="L2896">_xlfn.IFS(I2896&lt;=2,"SMALL",I2896&lt;=5,"MEDIUM",I2896&gt;5,"LARGE")</f>
        <v>SMALL</v>
      </c>
      <c r="M2896" s="144" t="str">
        <f t="shared" si="318"/>
        <v>NO</v>
      </c>
      <c r="N2896" s="374">
        <v>4.4000000000000004</v>
      </c>
      <c r="O2896" s="374">
        <f t="shared" si="319"/>
        <v>4</v>
      </c>
      <c r="P2896" s="158" t="str" cm="1">
        <f t="array" ref="P2896">_xlfn.SWITCH(ROUND(N2896,0),5,"Excellent",4,"Good",3,"ok","Bad")</f>
        <v>Good</v>
      </c>
      <c r="Q2896" s="144">
        <v>40</v>
      </c>
      <c r="R2896" s="385">
        <v>42967</v>
      </c>
      <c r="S2896" s="385">
        <v>44039</v>
      </c>
      <c r="T2896" s="144">
        <v>3063</v>
      </c>
      <c r="U2896" s="144" t="s">
        <v>60</v>
      </c>
      <c r="V2896" s="144">
        <v>202</v>
      </c>
      <c r="W2896" s="144" t="str">
        <f t="shared" si="322"/>
        <v>Active</v>
      </c>
      <c r="X2896" s="144">
        <v>3063</v>
      </c>
      <c r="Y2896" s="157" t="s">
        <v>64</v>
      </c>
      <c r="Z2896" s="386">
        <v>1</v>
      </c>
      <c r="AA2896" s="386">
        <v>0.33</v>
      </c>
      <c r="AB2896" s="387" t="s">
        <v>65</v>
      </c>
      <c r="AC2896" s="157"/>
    </row>
    <row r="2897" spans="9:29">
      <c r="I2897" s="342">
        <v>2</v>
      </c>
      <c r="J2897" s="144" t="str">
        <f t="shared" si="320"/>
        <v>SMALL</v>
      </c>
      <c r="K2897" s="144" t="str">
        <f t="shared" si="321"/>
        <v>SMALL</v>
      </c>
      <c r="L2897" s="144" t="str" cm="1">
        <f t="array" ref="L2897">_xlfn.IFS(I2897&lt;=2,"SMALL",I2897&lt;=5,"MEDIUM",I2897&gt;5,"LARGE")</f>
        <v>SMALL</v>
      </c>
      <c r="M2897" s="144" t="str">
        <f t="shared" si="318"/>
        <v>NO</v>
      </c>
      <c r="N2897" s="374">
        <v>4</v>
      </c>
      <c r="O2897" s="374">
        <f t="shared" si="319"/>
        <v>4</v>
      </c>
      <c r="P2897" s="158" t="str" cm="1">
        <f t="array" ref="P2897">_xlfn.SWITCH(ROUND(N2897,0),5,"Excellent",4,"Good",3,"ok","Bad")</f>
        <v>Good</v>
      </c>
      <c r="Q2897" s="144">
        <v>3</v>
      </c>
      <c r="R2897" s="385">
        <v>42947</v>
      </c>
      <c r="S2897" s="385">
        <v>42963</v>
      </c>
      <c r="T2897" s="144">
        <v>2741</v>
      </c>
      <c r="U2897" s="144" t="s">
        <v>60</v>
      </c>
      <c r="V2897" s="144">
        <v>0</v>
      </c>
      <c r="W2897" s="144" t="str">
        <f t="shared" si="322"/>
        <v>Inactive</v>
      </c>
      <c r="X2897" s="144">
        <v>2741</v>
      </c>
      <c r="Y2897" s="157" t="s">
        <v>64</v>
      </c>
      <c r="Z2897" s="386">
        <v>1</v>
      </c>
      <c r="AA2897" s="386">
        <v>1</v>
      </c>
      <c r="AB2897" s="387" t="s">
        <v>62</v>
      </c>
      <c r="AC2897" s="157"/>
    </row>
    <row r="2898" spans="9:29">
      <c r="I2898" s="342">
        <v>1</v>
      </c>
      <c r="J2898" s="144" t="str">
        <f t="shared" si="320"/>
        <v>SMALL</v>
      </c>
      <c r="K2898" s="144" t="str">
        <f t="shared" si="321"/>
        <v>SMALL</v>
      </c>
      <c r="L2898" s="144" t="str" cm="1">
        <f t="array" ref="L2898">_xlfn.IFS(I2898&lt;=2,"SMALL",I2898&lt;=5,"MEDIUM",I2898&gt;5,"LARGE")</f>
        <v>SMALL</v>
      </c>
      <c r="M2898" s="144" t="str">
        <f t="shared" si="318"/>
        <v>NO</v>
      </c>
      <c r="N2898" s="374">
        <v>4.75</v>
      </c>
      <c r="O2898" s="374">
        <f t="shared" si="319"/>
        <v>5</v>
      </c>
      <c r="P2898" s="158" t="str" cm="1">
        <f t="array" ref="P2898">_xlfn.SWITCH(ROUND(N2898,0),5,"Excellent",4,"Good",3,"ok","Bad")</f>
        <v>Excellent</v>
      </c>
      <c r="Q2898" s="144">
        <v>4</v>
      </c>
      <c r="R2898" s="385">
        <v>43498</v>
      </c>
      <c r="S2898" s="385">
        <v>43841</v>
      </c>
      <c r="T2898" s="144">
        <v>3302</v>
      </c>
      <c r="U2898" s="144" t="s">
        <v>60</v>
      </c>
      <c r="V2898" s="144">
        <v>242</v>
      </c>
      <c r="W2898" s="144" t="str">
        <f t="shared" si="322"/>
        <v>Active</v>
      </c>
      <c r="X2898" s="144">
        <v>3302</v>
      </c>
      <c r="Y2898" s="157" t="s">
        <v>64</v>
      </c>
      <c r="Z2898" s="386">
        <v>1</v>
      </c>
      <c r="AA2898" s="386">
        <v>1</v>
      </c>
      <c r="AB2898" s="387" t="s">
        <v>62</v>
      </c>
      <c r="AC2898" s="157"/>
    </row>
    <row r="2899" spans="9:29">
      <c r="I2899" s="342">
        <v>1</v>
      </c>
      <c r="J2899" s="144" t="str">
        <f t="shared" si="320"/>
        <v>SMALL</v>
      </c>
      <c r="K2899" s="144" t="str">
        <f t="shared" si="321"/>
        <v>SMALL</v>
      </c>
      <c r="L2899" s="144" t="str" cm="1">
        <f t="array" ref="L2899">_xlfn.IFS(I2899&lt;=2,"SMALL",I2899&lt;=5,"MEDIUM",I2899&gt;5,"LARGE")</f>
        <v>SMALL</v>
      </c>
      <c r="M2899" s="144" t="str">
        <f t="shared" si="318"/>
        <v>NO</v>
      </c>
      <c r="N2899" s="374">
        <v>4.83</v>
      </c>
      <c r="O2899" s="374">
        <f t="shared" si="319"/>
        <v>5</v>
      </c>
      <c r="P2899" s="158" t="str" cm="1">
        <f t="array" ref="P2899">_xlfn.SWITCH(ROUND(N2899,0),5,"Excellent",4,"Good",3,"ok","Bad")</f>
        <v>Excellent</v>
      </c>
      <c r="Q2899" s="144">
        <v>6</v>
      </c>
      <c r="R2899" s="385">
        <v>43172</v>
      </c>
      <c r="S2899" s="385">
        <v>43828</v>
      </c>
      <c r="T2899" s="144">
        <v>89</v>
      </c>
      <c r="U2899" s="144" t="s">
        <v>60</v>
      </c>
      <c r="V2899" s="144">
        <v>359</v>
      </c>
      <c r="W2899" s="144" t="str">
        <f t="shared" si="322"/>
        <v>Active</v>
      </c>
      <c r="X2899" s="144">
        <v>89</v>
      </c>
      <c r="Y2899" s="157" t="s">
        <v>70</v>
      </c>
      <c r="Z2899" s="386">
        <v>1</v>
      </c>
      <c r="AA2899" s="386">
        <v>0.73</v>
      </c>
      <c r="AB2899" s="387" t="s">
        <v>62</v>
      </c>
      <c r="AC2899" s="157"/>
    </row>
    <row r="2900" spans="9:29">
      <c r="I2900" s="342">
        <v>4</v>
      </c>
      <c r="J2900" s="144" t="str">
        <f t="shared" si="320"/>
        <v>LARGE</v>
      </c>
      <c r="K2900" s="144" t="str">
        <f t="shared" si="321"/>
        <v>MEDIUM</v>
      </c>
      <c r="L2900" s="144" t="str" cm="1">
        <f t="array" ref="L2900">_xlfn.IFS(I2900&lt;=2,"SMALL",I2900&lt;=5,"MEDIUM",I2900&gt;5,"LARGE")</f>
        <v>MEDIUM</v>
      </c>
      <c r="M2900" s="144" t="str">
        <f t="shared" si="318"/>
        <v>YES</v>
      </c>
      <c r="N2900" s="374">
        <v>4.9800000000000004</v>
      </c>
      <c r="O2900" s="374">
        <f t="shared" si="319"/>
        <v>5</v>
      </c>
      <c r="P2900" s="158" t="str" cm="1">
        <f t="array" ref="P2900">_xlfn.SWITCH(ROUND(N2900,0),5,"Excellent",4,"Good",3,"ok","Bad")</f>
        <v>Excellent</v>
      </c>
      <c r="Q2900" s="144">
        <v>110</v>
      </c>
      <c r="R2900" s="385">
        <v>42961</v>
      </c>
      <c r="S2900" s="385">
        <v>44048</v>
      </c>
      <c r="T2900" s="144">
        <v>3006</v>
      </c>
      <c r="U2900" s="144" t="s">
        <v>69</v>
      </c>
      <c r="V2900" s="144">
        <v>231</v>
      </c>
      <c r="W2900" s="144" t="str">
        <f t="shared" si="322"/>
        <v>Active</v>
      </c>
      <c r="X2900" s="144">
        <v>3006</v>
      </c>
      <c r="Y2900" s="157" t="s">
        <v>70</v>
      </c>
      <c r="Z2900" s="386">
        <v>1</v>
      </c>
      <c r="AA2900" s="386">
        <v>0.98</v>
      </c>
      <c r="AB2900" s="387" t="s">
        <v>65</v>
      </c>
      <c r="AC2900" s="157"/>
    </row>
    <row r="2901" spans="9:29">
      <c r="I2901" s="342">
        <v>3</v>
      </c>
      <c r="J2901" s="144" t="str">
        <f t="shared" si="320"/>
        <v>LARGE</v>
      </c>
      <c r="K2901" s="144" t="str">
        <f t="shared" si="321"/>
        <v>MEDIUM</v>
      </c>
      <c r="L2901" s="144" t="str" cm="1">
        <f t="array" ref="L2901">_xlfn.IFS(I2901&lt;=2,"SMALL",I2901&lt;=5,"MEDIUM",I2901&gt;5,"LARGE")</f>
        <v>MEDIUM</v>
      </c>
      <c r="M2901" s="144" t="str">
        <f t="shared" si="318"/>
        <v>NO</v>
      </c>
      <c r="N2901" s="374">
        <v>4.74</v>
      </c>
      <c r="O2901" s="374">
        <f t="shared" si="319"/>
        <v>5</v>
      </c>
      <c r="P2901" s="158" t="str" cm="1">
        <f t="array" ref="P2901">_xlfn.SWITCH(ROUND(N2901,0),5,"Excellent",4,"Good",3,"ok","Bad")</f>
        <v>Excellent</v>
      </c>
      <c r="Q2901" s="144">
        <v>89</v>
      </c>
      <c r="R2901" s="385">
        <v>42969</v>
      </c>
      <c r="S2901" s="385">
        <v>43901</v>
      </c>
      <c r="T2901" s="144">
        <v>2919</v>
      </c>
      <c r="U2901" s="144" t="s">
        <v>69</v>
      </c>
      <c r="V2901" s="144">
        <v>340</v>
      </c>
      <c r="W2901" s="144" t="str">
        <f t="shared" si="322"/>
        <v>Active</v>
      </c>
      <c r="X2901" s="144">
        <v>2919</v>
      </c>
      <c r="Y2901" s="157" t="s">
        <v>70</v>
      </c>
      <c r="Z2901" s="386">
        <v>1</v>
      </c>
      <c r="AA2901" s="386">
        <v>1</v>
      </c>
      <c r="AB2901" s="387" t="s">
        <v>62</v>
      </c>
      <c r="AC2901" s="157"/>
    </row>
    <row r="2902" spans="9:29">
      <c r="I2902" s="342">
        <v>2</v>
      </c>
      <c r="J2902" s="144" t="str">
        <f t="shared" si="320"/>
        <v>SMALL</v>
      </c>
      <c r="K2902" s="144" t="str">
        <f t="shared" si="321"/>
        <v>SMALL</v>
      </c>
      <c r="L2902" s="144" t="str" cm="1">
        <f t="array" ref="L2902">_xlfn.IFS(I2902&lt;=2,"SMALL",I2902&lt;=5,"MEDIUM",I2902&gt;5,"LARGE")</f>
        <v>SMALL</v>
      </c>
      <c r="M2902" s="144" t="str">
        <f t="shared" si="318"/>
        <v>NO</v>
      </c>
      <c r="N2902" s="374">
        <v>4.9800000000000004</v>
      </c>
      <c r="O2902" s="374">
        <f t="shared" si="319"/>
        <v>5</v>
      </c>
      <c r="P2902" s="158" t="str" cm="1">
        <f t="array" ref="P2902">_xlfn.SWITCH(ROUND(N2902,0),5,"Excellent",4,"Good",3,"ok","Bad")</f>
        <v>Excellent</v>
      </c>
      <c r="Q2902" s="144">
        <v>41</v>
      </c>
      <c r="R2902" s="385">
        <v>43000</v>
      </c>
      <c r="S2902" s="385">
        <v>43900</v>
      </c>
      <c r="T2902" s="144">
        <v>2238</v>
      </c>
      <c r="U2902" s="144" t="s">
        <v>69</v>
      </c>
      <c r="V2902" s="144">
        <v>0</v>
      </c>
      <c r="W2902" s="144" t="str">
        <f t="shared" si="322"/>
        <v>Inactive</v>
      </c>
      <c r="X2902" s="144">
        <v>2238</v>
      </c>
      <c r="Y2902" s="157" t="s">
        <v>64</v>
      </c>
      <c r="Z2902" s="386">
        <v>1</v>
      </c>
      <c r="AA2902" s="386">
        <v>0.39</v>
      </c>
      <c r="AB2902" s="387" t="s">
        <v>65</v>
      </c>
      <c r="AC2902" s="157"/>
    </row>
    <row r="2903" spans="9:29">
      <c r="I2903" s="342">
        <v>4</v>
      </c>
      <c r="J2903" s="144" t="str">
        <f t="shared" si="320"/>
        <v>LARGE</v>
      </c>
      <c r="K2903" s="144" t="str">
        <f t="shared" si="321"/>
        <v>MEDIUM</v>
      </c>
      <c r="L2903" s="144" t="str" cm="1">
        <f t="array" ref="L2903">_xlfn.IFS(I2903&lt;=2,"SMALL",I2903&lt;=5,"MEDIUM",I2903&gt;5,"LARGE")</f>
        <v>MEDIUM</v>
      </c>
      <c r="M2903" s="144" t="str">
        <f t="shared" si="318"/>
        <v>NO</v>
      </c>
      <c r="N2903" s="374">
        <v>4.74</v>
      </c>
      <c r="O2903" s="374">
        <f t="shared" si="319"/>
        <v>5</v>
      </c>
      <c r="P2903" s="158" t="str" cm="1">
        <f t="array" ref="P2903">_xlfn.SWITCH(ROUND(N2903,0),5,"Excellent",4,"Good",3,"ok","Bad")</f>
        <v>Excellent</v>
      </c>
      <c r="Q2903" s="144">
        <v>62</v>
      </c>
      <c r="R2903" s="385">
        <v>42964</v>
      </c>
      <c r="S2903" s="385">
        <v>43910</v>
      </c>
      <c r="T2903" s="144">
        <v>536</v>
      </c>
      <c r="U2903" s="144" t="s">
        <v>69</v>
      </c>
      <c r="V2903" s="144">
        <v>350</v>
      </c>
      <c r="W2903" s="144" t="str">
        <f t="shared" si="322"/>
        <v>Active</v>
      </c>
      <c r="X2903" s="144">
        <v>536</v>
      </c>
      <c r="Y2903" s="157" t="s">
        <v>64</v>
      </c>
      <c r="Z2903" s="386">
        <v>0.91</v>
      </c>
      <c r="AA2903" s="386">
        <v>0.6</v>
      </c>
      <c r="AB2903" s="387" t="s">
        <v>65</v>
      </c>
      <c r="AC2903" s="157"/>
    </row>
    <row r="2904" spans="9:29">
      <c r="I2904" s="342">
        <v>5</v>
      </c>
      <c r="J2904" s="144" t="str">
        <f t="shared" si="320"/>
        <v>LARGE</v>
      </c>
      <c r="K2904" s="144" t="str">
        <f t="shared" si="321"/>
        <v>MEDIUM</v>
      </c>
      <c r="L2904" s="144" t="str" cm="1">
        <f t="array" ref="L2904">_xlfn.IFS(I2904&lt;=2,"SMALL",I2904&lt;=5,"MEDIUM",I2904&gt;5,"LARGE")</f>
        <v>MEDIUM</v>
      </c>
      <c r="M2904" s="144" t="str">
        <f t="shared" si="318"/>
        <v>NO</v>
      </c>
      <c r="N2904" s="374">
        <v>4.84</v>
      </c>
      <c r="O2904" s="374">
        <f t="shared" si="319"/>
        <v>5</v>
      </c>
      <c r="P2904" s="158" t="str" cm="1">
        <f t="array" ref="P2904">_xlfn.SWITCH(ROUND(N2904,0),5,"Excellent",4,"Good",3,"ok","Bad")</f>
        <v>Excellent</v>
      </c>
      <c r="Q2904" s="144">
        <v>37</v>
      </c>
      <c r="R2904" s="385">
        <v>42955</v>
      </c>
      <c r="S2904" s="385">
        <v>43833</v>
      </c>
      <c r="T2904" s="144">
        <v>3139</v>
      </c>
      <c r="U2904" s="144" t="s">
        <v>60</v>
      </c>
      <c r="V2904" s="144">
        <v>350</v>
      </c>
      <c r="W2904" s="144" t="str">
        <f t="shared" si="322"/>
        <v>Active</v>
      </c>
      <c r="X2904" s="144">
        <v>3139</v>
      </c>
      <c r="Y2904" s="157" t="s">
        <v>61</v>
      </c>
      <c r="Z2904" s="386">
        <v>1</v>
      </c>
      <c r="AA2904" s="386">
        <v>1</v>
      </c>
      <c r="AB2904" s="387" t="s">
        <v>65</v>
      </c>
      <c r="AC2904" s="157"/>
    </row>
    <row r="2905" spans="9:29">
      <c r="I2905" s="342">
        <v>4</v>
      </c>
      <c r="J2905" s="144" t="str">
        <f t="shared" si="320"/>
        <v>LARGE</v>
      </c>
      <c r="K2905" s="144" t="str">
        <f t="shared" si="321"/>
        <v>MEDIUM</v>
      </c>
      <c r="L2905" s="144" t="str" cm="1">
        <f t="array" ref="L2905">_xlfn.IFS(I2905&lt;=2,"SMALL",I2905&lt;=5,"MEDIUM",I2905&gt;5,"LARGE")</f>
        <v>MEDIUM</v>
      </c>
      <c r="M2905" s="144" t="str">
        <f t="shared" si="318"/>
        <v>NO</v>
      </c>
      <c r="N2905" s="374">
        <v>4.75</v>
      </c>
      <c r="O2905" s="374">
        <f t="shared" si="319"/>
        <v>5</v>
      </c>
      <c r="P2905" s="158" t="str" cm="1">
        <f t="array" ref="P2905">_xlfn.SWITCH(ROUND(N2905,0),5,"Excellent",4,"Good",3,"ok","Bad")</f>
        <v>Excellent</v>
      </c>
      <c r="Q2905" s="144">
        <v>8</v>
      </c>
      <c r="R2905" s="385">
        <v>42941</v>
      </c>
      <c r="S2905" s="385">
        <v>43878</v>
      </c>
      <c r="T2905" s="144">
        <v>2624</v>
      </c>
      <c r="U2905" s="144" t="s">
        <v>69</v>
      </c>
      <c r="V2905" s="144">
        <v>0</v>
      </c>
      <c r="W2905" s="144" t="str">
        <f t="shared" si="322"/>
        <v>Inactive</v>
      </c>
      <c r="X2905" s="144">
        <v>2624</v>
      </c>
      <c r="Y2905" s="157" t="s">
        <v>70</v>
      </c>
      <c r="Z2905" s="386">
        <v>1</v>
      </c>
      <c r="AA2905" s="386">
        <v>0.96</v>
      </c>
      <c r="AB2905" s="387" t="s">
        <v>62</v>
      </c>
      <c r="AC2905" s="157"/>
    </row>
    <row r="2906" spans="9:29">
      <c r="I2906" s="342">
        <v>4</v>
      </c>
      <c r="J2906" s="144" t="str">
        <f t="shared" si="320"/>
        <v>LARGE</v>
      </c>
      <c r="K2906" s="144" t="str">
        <f t="shared" si="321"/>
        <v>MEDIUM</v>
      </c>
      <c r="L2906" s="144" t="str" cm="1">
        <f t="array" ref="L2906">_xlfn.IFS(I2906&lt;=2,"SMALL",I2906&lt;=5,"MEDIUM",I2906&gt;5,"LARGE")</f>
        <v>MEDIUM</v>
      </c>
      <c r="M2906" s="144" t="str">
        <f t="shared" si="318"/>
        <v>NO</v>
      </c>
      <c r="N2906" s="374">
        <v>4.82</v>
      </c>
      <c r="O2906" s="374">
        <f t="shared" si="319"/>
        <v>5</v>
      </c>
      <c r="P2906" s="158" t="str" cm="1">
        <f t="array" ref="P2906">_xlfn.SWITCH(ROUND(N2906,0),5,"Excellent",4,"Good",3,"ok","Bad")</f>
        <v>Excellent</v>
      </c>
      <c r="Q2906" s="144">
        <v>61</v>
      </c>
      <c r="R2906" s="385">
        <v>42997</v>
      </c>
      <c r="S2906" s="385">
        <v>43906</v>
      </c>
      <c r="T2906" s="144">
        <v>3321</v>
      </c>
      <c r="U2906" s="144" t="s">
        <v>69</v>
      </c>
      <c r="V2906" s="144">
        <v>179</v>
      </c>
      <c r="W2906" s="144" t="str">
        <f t="shared" si="322"/>
        <v>Active</v>
      </c>
      <c r="X2906" s="144">
        <v>3321</v>
      </c>
      <c r="Y2906" s="157" t="s">
        <v>70</v>
      </c>
      <c r="Z2906" s="386">
        <v>0.63</v>
      </c>
      <c r="AA2906" s="386">
        <v>1</v>
      </c>
      <c r="AB2906" s="387" t="s">
        <v>65</v>
      </c>
      <c r="AC2906" s="157"/>
    </row>
    <row r="2907" spans="9:29">
      <c r="I2907" s="342">
        <v>2</v>
      </c>
      <c r="J2907" s="144" t="str">
        <f t="shared" si="320"/>
        <v>SMALL</v>
      </c>
      <c r="K2907" s="144" t="str">
        <f t="shared" si="321"/>
        <v>SMALL</v>
      </c>
      <c r="L2907" s="144" t="str" cm="1">
        <f t="array" ref="L2907">_xlfn.IFS(I2907&lt;=2,"SMALL",I2907&lt;=5,"MEDIUM",I2907&gt;5,"LARGE")</f>
        <v>SMALL</v>
      </c>
      <c r="M2907" s="144" t="str">
        <f t="shared" si="318"/>
        <v>NO</v>
      </c>
      <c r="N2907" s="374">
        <v>4.9000000000000004</v>
      </c>
      <c r="O2907" s="374">
        <f t="shared" si="319"/>
        <v>5</v>
      </c>
      <c r="P2907" s="158" t="str" cm="1">
        <f t="array" ref="P2907">_xlfn.SWITCH(ROUND(N2907,0),5,"Excellent",4,"Good",3,"ok","Bad")</f>
        <v>Excellent</v>
      </c>
      <c r="Q2907" s="144">
        <v>39</v>
      </c>
      <c r="R2907" s="385">
        <v>42946</v>
      </c>
      <c r="S2907" s="385">
        <v>44044</v>
      </c>
      <c r="T2907" s="144">
        <v>1787</v>
      </c>
      <c r="U2907" s="144" t="s">
        <v>60</v>
      </c>
      <c r="V2907" s="144">
        <v>36</v>
      </c>
      <c r="W2907" s="144" t="str">
        <f t="shared" si="322"/>
        <v>Active</v>
      </c>
      <c r="X2907" s="144">
        <v>1787</v>
      </c>
      <c r="Y2907" s="157" t="s">
        <v>61</v>
      </c>
      <c r="Z2907" s="386">
        <v>1</v>
      </c>
      <c r="AA2907" s="386">
        <v>0.92</v>
      </c>
      <c r="AB2907" s="387" t="s">
        <v>65</v>
      </c>
      <c r="AC2907" s="157"/>
    </row>
    <row r="2908" spans="9:29">
      <c r="I2908" s="342">
        <v>3</v>
      </c>
      <c r="J2908" s="144" t="str">
        <f t="shared" si="320"/>
        <v>LARGE</v>
      </c>
      <c r="K2908" s="144" t="str">
        <f t="shared" si="321"/>
        <v>MEDIUM</v>
      </c>
      <c r="L2908" s="144" t="str" cm="1">
        <f t="array" ref="L2908">_xlfn.IFS(I2908&lt;=2,"SMALL",I2908&lt;=5,"MEDIUM",I2908&gt;5,"LARGE")</f>
        <v>MEDIUM</v>
      </c>
      <c r="M2908" s="144" t="str">
        <f t="shared" si="318"/>
        <v>YES</v>
      </c>
      <c r="N2908" s="374">
        <v>4.9800000000000004</v>
      </c>
      <c r="O2908" s="374">
        <f t="shared" si="319"/>
        <v>5</v>
      </c>
      <c r="P2908" s="158" t="str" cm="1">
        <f t="array" ref="P2908">_xlfn.SWITCH(ROUND(N2908,0),5,"Excellent",4,"Good",3,"ok","Bad")</f>
        <v>Excellent</v>
      </c>
      <c r="Q2908" s="144">
        <v>123</v>
      </c>
      <c r="R2908" s="385">
        <v>42987</v>
      </c>
      <c r="S2908" s="385">
        <v>43902</v>
      </c>
      <c r="T2908" s="144">
        <v>3265</v>
      </c>
      <c r="U2908" s="144" t="s">
        <v>69</v>
      </c>
      <c r="V2908" s="144">
        <v>161</v>
      </c>
      <c r="W2908" s="144" t="str">
        <f t="shared" si="322"/>
        <v>Active</v>
      </c>
      <c r="X2908" s="144">
        <v>3265</v>
      </c>
      <c r="Y2908" s="157" t="s">
        <v>64</v>
      </c>
      <c r="Z2908" s="386">
        <v>0.5</v>
      </c>
      <c r="AA2908" s="386">
        <v>0.17</v>
      </c>
      <c r="AB2908" s="387" t="s">
        <v>65</v>
      </c>
      <c r="AC2908" s="157"/>
    </row>
    <row r="2909" spans="9:29">
      <c r="I2909" s="342">
        <v>2</v>
      </c>
      <c r="J2909" s="144" t="str">
        <f t="shared" si="320"/>
        <v>SMALL</v>
      </c>
      <c r="K2909" s="144" t="str">
        <f t="shared" si="321"/>
        <v>SMALL</v>
      </c>
      <c r="L2909" s="144" t="str" cm="1">
        <f t="array" ref="L2909">_xlfn.IFS(I2909&lt;=2,"SMALL",I2909&lt;=5,"MEDIUM",I2909&gt;5,"LARGE")</f>
        <v>SMALL</v>
      </c>
      <c r="M2909" s="144" t="str">
        <f t="shared" si="318"/>
        <v>NO</v>
      </c>
      <c r="N2909" s="374">
        <v>5</v>
      </c>
      <c r="O2909" s="374">
        <f t="shared" si="319"/>
        <v>5</v>
      </c>
      <c r="P2909" s="158" t="str" cm="1">
        <f t="array" ref="P2909">_xlfn.SWITCH(ROUND(N2909,0),5,"Excellent",4,"Good",3,"ok","Bad")</f>
        <v>Excellent</v>
      </c>
      <c r="Q2909" s="144">
        <v>8</v>
      </c>
      <c r="R2909" s="385">
        <v>42995</v>
      </c>
      <c r="S2909" s="385">
        <v>43464</v>
      </c>
      <c r="T2909" s="144">
        <v>2113</v>
      </c>
      <c r="U2909" s="144" t="s">
        <v>69</v>
      </c>
      <c r="V2909" s="144">
        <v>89</v>
      </c>
      <c r="W2909" s="144" t="str">
        <f t="shared" si="322"/>
        <v>Active</v>
      </c>
      <c r="X2909" s="144">
        <v>2113</v>
      </c>
      <c r="Y2909" s="157" t="s">
        <v>64</v>
      </c>
      <c r="Z2909" s="386">
        <v>1</v>
      </c>
      <c r="AA2909" s="386">
        <v>1</v>
      </c>
      <c r="AB2909" s="387" t="s">
        <v>65</v>
      </c>
      <c r="AC2909" s="157"/>
    </row>
    <row r="2910" spans="9:29">
      <c r="I2910" s="342">
        <v>5</v>
      </c>
      <c r="J2910" s="144" t="str">
        <f t="shared" si="320"/>
        <v>LARGE</v>
      </c>
      <c r="K2910" s="144" t="str">
        <f t="shared" si="321"/>
        <v>MEDIUM</v>
      </c>
      <c r="L2910" s="144" t="str" cm="1">
        <f t="array" ref="L2910">_xlfn.IFS(I2910&lt;=2,"SMALL",I2910&lt;=5,"MEDIUM",I2910&gt;5,"LARGE")</f>
        <v>MEDIUM</v>
      </c>
      <c r="M2910" s="144" t="str">
        <f t="shared" si="318"/>
        <v>NO</v>
      </c>
      <c r="N2910" s="374">
        <v>4.66</v>
      </c>
      <c r="O2910" s="374">
        <f t="shared" si="319"/>
        <v>5</v>
      </c>
      <c r="P2910" s="158" t="str" cm="1">
        <f t="array" ref="P2910">_xlfn.SWITCH(ROUND(N2910,0),5,"Excellent",4,"Good",3,"ok","Bad")</f>
        <v>Excellent</v>
      </c>
      <c r="Q2910" s="144">
        <v>53</v>
      </c>
      <c r="R2910" s="385">
        <v>42974</v>
      </c>
      <c r="S2910" s="385">
        <v>44042</v>
      </c>
      <c r="T2910" s="144">
        <v>2856</v>
      </c>
      <c r="U2910" s="144" t="s">
        <v>69</v>
      </c>
      <c r="V2910" s="144">
        <v>90</v>
      </c>
      <c r="W2910" s="144" t="str">
        <f t="shared" si="322"/>
        <v>Active</v>
      </c>
      <c r="X2910" s="144">
        <v>2856</v>
      </c>
      <c r="Y2910" s="157" t="s">
        <v>70</v>
      </c>
      <c r="Z2910" s="386">
        <v>1</v>
      </c>
      <c r="AA2910" s="386">
        <v>0.92</v>
      </c>
      <c r="AB2910" s="387" t="s">
        <v>65</v>
      </c>
      <c r="AC2910" s="157"/>
    </row>
    <row r="2911" spans="9:29">
      <c r="I2911" s="342">
        <v>10</v>
      </c>
      <c r="J2911" s="144" t="str">
        <f t="shared" si="320"/>
        <v>LARGE</v>
      </c>
      <c r="K2911" s="144" t="str">
        <f t="shared" si="321"/>
        <v>LARGE</v>
      </c>
      <c r="L2911" s="144" t="str" cm="1">
        <f t="array" ref="L2911">_xlfn.IFS(I2911&lt;=2,"SMALL",I2911&lt;=5,"MEDIUM",I2911&gt;5,"LARGE")</f>
        <v>LARGE</v>
      </c>
      <c r="M2911" s="144" t="str">
        <f t="shared" si="318"/>
        <v>NO</v>
      </c>
      <c r="N2911" s="374">
        <v>5</v>
      </c>
      <c r="O2911" s="374">
        <f t="shared" si="319"/>
        <v>5</v>
      </c>
      <c r="P2911" s="158" t="str" cm="1">
        <f t="array" ref="P2911">_xlfn.SWITCH(ROUND(N2911,0),5,"Excellent",4,"Good",3,"ok","Bad")</f>
        <v>Excellent</v>
      </c>
      <c r="Q2911" s="144">
        <v>5</v>
      </c>
      <c r="R2911" s="385">
        <v>43296</v>
      </c>
      <c r="S2911" s="385">
        <v>43625</v>
      </c>
      <c r="T2911" s="144">
        <v>2856</v>
      </c>
      <c r="U2911" s="144" t="s">
        <v>69</v>
      </c>
      <c r="V2911" s="144">
        <v>84</v>
      </c>
      <c r="W2911" s="144" t="str">
        <f t="shared" si="322"/>
        <v>Active</v>
      </c>
      <c r="X2911" s="144">
        <v>2856</v>
      </c>
      <c r="Y2911" s="157" t="s">
        <v>61</v>
      </c>
      <c r="Z2911" s="386">
        <v>1</v>
      </c>
      <c r="AA2911" s="386">
        <v>0.18</v>
      </c>
      <c r="AB2911" s="387" t="s">
        <v>65</v>
      </c>
      <c r="AC2911" s="157"/>
    </row>
    <row r="2912" spans="9:29">
      <c r="I2912" s="342">
        <v>5</v>
      </c>
      <c r="J2912" s="144" t="str">
        <f t="shared" si="320"/>
        <v>LARGE</v>
      </c>
      <c r="K2912" s="144" t="str">
        <f t="shared" si="321"/>
        <v>MEDIUM</v>
      </c>
      <c r="L2912" s="144" t="str" cm="1">
        <f t="array" ref="L2912">_xlfn.IFS(I2912&lt;=2,"SMALL",I2912&lt;=5,"MEDIUM",I2912&gt;5,"LARGE")</f>
        <v>MEDIUM</v>
      </c>
      <c r="M2912" s="144" t="str">
        <f t="shared" si="318"/>
        <v>NO</v>
      </c>
      <c r="N2912" s="374">
        <v>5</v>
      </c>
      <c r="O2912" s="374">
        <f t="shared" si="319"/>
        <v>5</v>
      </c>
      <c r="P2912" s="158" t="str" cm="1">
        <f t="array" ref="P2912">_xlfn.SWITCH(ROUND(N2912,0),5,"Excellent",4,"Good",3,"ok","Bad")</f>
        <v>Excellent</v>
      </c>
      <c r="Q2912" s="144">
        <v>26</v>
      </c>
      <c r="R2912" s="385">
        <v>43005</v>
      </c>
      <c r="S2912" s="385">
        <v>43831</v>
      </c>
      <c r="T2912" s="144">
        <v>2152</v>
      </c>
      <c r="U2912" s="144" t="s">
        <v>69</v>
      </c>
      <c r="V2912" s="144">
        <v>163</v>
      </c>
      <c r="W2912" s="144" t="str">
        <f t="shared" si="322"/>
        <v>Active</v>
      </c>
      <c r="X2912" s="144">
        <v>2152</v>
      </c>
      <c r="Y2912" s="157" t="s">
        <v>70</v>
      </c>
      <c r="Z2912" s="386">
        <v>1</v>
      </c>
      <c r="AA2912" s="386">
        <v>0.97</v>
      </c>
      <c r="AB2912" s="387" t="s">
        <v>62</v>
      </c>
      <c r="AC2912" s="157"/>
    </row>
    <row r="2913" spans="9:29">
      <c r="I2913" s="342">
        <v>5</v>
      </c>
      <c r="J2913" s="144" t="str">
        <f t="shared" si="320"/>
        <v>LARGE</v>
      </c>
      <c r="K2913" s="144" t="str">
        <f t="shared" si="321"/>
        <v>MEDIUM</v>
      </c>
      <c r="L2913" s="144" t="str" cm="1">
        <f t="array" ref="L2913">_xlfn.IFS(I2913&lt;=2,"SMALL",I2913&lt;=5,"MEDIUM",I2913&gt;5,"LARGE")</f>
        <v>MEDIUM</v>
      </c>
      <c r="M2913" s="144" t="str">
        <f t="shared" si="318"/>
        <v>NO</v>
      </c>
      <c r="N2913" s="374">
        <v>4.67</v>
      </c>
      <c r="O2913" s="374">
        <f t="shared" si="319"/>
        <v>5</v>
      </c>
      <c r="P2913" s="158" t="str" cm="1">
        <f t="array" ref="P2913">_xlfn.SWITCH(ROUND(N2913,0),5,"Excellent",4,"Good",3,"ok","Bad")</f>
        <v>Excellent</v>
      </c>
      <c r="Q2913" s="144">
        <v>3</v>
      </c>
      <c r="R2913" s="385">
        <v>42997</v>
      </c>
      <c r="S2913" s="385">
        <v>43832</v>
      </c>
      <c r="T2913" s="144">
        <v>2585</v>
      </c>
      <c r="U2913" s="144" t="s">
        <v>69</v>
      </c>
      <c r="V2913" s="144">
        <v>335</v>
      </c>
      <c r="W2913" s="144" t="str">
        <f t="shared" si="322"/>
        <v>Active</v>
      </c>
      <c r="X2913" s="144">
        <v>2585</v>
      </c>
      <c r="Y2913" s="157" t="s">
        <v>61</v>
      </c>
      <c r="Z2913" s="386">
        <v>1</v>
      </c>
      <c r="AA2913" s="386">
        <v>0.87</v>
      </c>
      <c r="AB2913" s="387" t="s">
        <v>62</v>
      </c>
      <c r="AC2913" s="157"/>
    </row>
    <row r="2914" spans="9:29">
      <c r="I2914" s="342">
        <v>2</v>
      </c>
      <c r="J2914" s="144" t="str">
        <f t="shared" si="320"/>
        <v>SMALL</v>
      </c>
      <c r="K2914" s="144" t="str">
        <f t="shared" si="321"/>
        <v>SMALL</v>
      </c>
      <c r="L2914" s="144" t="str" cm="1">
        <f t="array" ref="L2914">_xlfn.IFS(I2914&lt;=2,"SMALL",I2914&lt;=5,"MEDIUM",I2914&gt;5,"LARGE")</f>
        <v>SMALL</v>
      </c>
      <c r="M2914" s="144" t="str">
        <f t="shared" si="318"/>
        <v>YES</v>
      </c>
      <c r="N2914" s="374">
        <v>4.84</v>
      </c>
      <c r="O2914" s="374">
        <f t="shared" si="319"/>
        <v>5</v>
      </c>
      <c r="P2914" s="158" t="str" cm="1">
        <f t="array" ref="P2914">_xlfn.SWITCH(ROUND(N2914,0),5,"Excellent",4,"Good",3,"ok","Bad")</f>
        <v>Excellent</v>
      </c>
      <c r="Q2914" s="144">
        <v>103</v>
      </c>
      <c r="R2914" s="385">
        <v>42961</v>
      </c>
      <c r="S2914" s="385">
        <v>43879</v>
      </c>
      <c r="T2914" s="144">
        <v>3322</v>
      </c>
      <c r="U2914" s="144" t="s">
        <v>60</v>
      </c>
      <c r="V2914" s="144">
        <v>267</v>
      </c>
      <c r="W2914" s="144" t="str">
        <f t="shared" si="322"/>
        <v>Active</v>
      </c>
      <c r="X2914" s="144">
        <v>3322</v>
      </c>
      <c r="Y2914" s="157" t="s">
        <v>70</v>
      </c>
      <c r="Z2914" s="386">
        <v>0.9</v>
      </c>
      <c r="AA2914" s="386">
        <v>0.89</v>
      </c>
      <c r="AB2914" s="387" t="s">
        <v>65</v>
      </c>
      <c r="AC2914" s="157"/>
    </row>
    <row r="2915" spans="9:29">
      <c r="I2915" s="342">
        <v>4</v>
      </c>
      <c r="J2915" s="144" t="str">
        <f t="shared" si="320"/>
        <v>LARGE</v>
      </c>
      <c r="K2915" s="144" t="str">
        <f t="shared" si="321"/>
        <v>MEDIUM</v>
      </c>
      <c r="L2915" s="144" t="str" cm="1">
        <f t="array" ref="L2915">_xlfn.IFS(I2915&lt;=2,"SMALL",I2915&lt;=5,"MEDIUM",I2915&gt;5,"LARGE")</f>
        <v>MEDIUM</v>
      </c>
      <c r="M2915" s="144" t="str">
        <f t="shared" si="318"/>
        <v>NO</v>
      </c>
      <c r="N2915" s="374">
        <v>4.99</v>
      </c>
      <c r="O2915" s="374">
        <f t="shared" si="319"/>
        <v>5</v>
      </c>
      <c r="P2915" s="158" t="str" cm="1">
        <f t="array" ref="P2915">_xlfn.SWITCH(ROUND(N2915,0),5,"Excellent",4,"Good",3,"ok","Bad")</f>
        <v>Excellent</v>
      </c>
      <c r="Q2915" s="144">
        <v>67</v>
      </c>
      <c r="R2915" s="385">
        <v>43103</v>
      </c>
      <c r="S2915" s="385">
        <v>44051</v>
      </c>
      <c r="T2915" s="144">
        <v>1332</v>
      </c>
      <c r="U2915" s="144" t="s">
        <v>69</v>
      </c>
      <c r="V2915" s="144">
        <v>52</v>
      </c>
      <c r="W2915" s="144" t="str">
        <f t="shared" si="322"/>
        <v>Active</v>
      </c>
      <c r="X2915" s="144">
        <v>1332</v>
      </c>
      <c r="Y2915" s="157" t="s">
        <v>70</v>
      </c>
      <c r="Z2915" s="386">
        <v>0.98</v>
      </c>
      <c r="AA2915" s="386">
        <v>0.96</v>
      </c>
      <c r="AB2915" s="387" t="s">
        <v>65</v>
      </c>
      <c r="AC2915" s="157"/>
    </row>
    <row r="2916" spans="9:29">
      <c r="I2916" s="342">
        <v>10</v>
      </c>
      <c r="J2916" s="144" t="str">
        <f t="shared" si="320"/>
        <v>LARGE</v>
      </c>
      <c r="K2916" s="144" t="str">
        <f t="shared" si="321"/>
        <v>LARGE</v>
      </c>
      <c r="L2916" s="144" t="str" cm="1">
        <f t="array" ref="L2916">_xlfn.IFS(I2916&lt;=2,"SMALL",I2916&lt;=5,"MEDIUM",I2916&gt;5,"LARGE")</f>
        <v>LARGE</v>
      </c>
      <c r="M2916" s="144" t="str">
        <f t="shared" si="318"/>
        <v>NO</v>
      </c>
      <c r="N2916" s="374">
        <v>4.7300000000000004</v>
      </c>
      <c r="O2916" s="374">
        <f t="shared" si="319"/>
        <v>5</v>
      </c>
      <c r="P2916" s="158" t="str" cm="1">
        <f t="array" ref="P2916">_xlfn.SWITCH(ROUND(N2916,0),5,"Excellent",4,"Good",3,"ok","Bad")</f>
        <v>Excellent</v>
      </c>
      <c r="Q2916" s="144">
        <v>127</v>
      </c>
      <c r="R2916" s="385">
        <v>42975</v>
      </c>
      <c r="S2916" s="385">
        <v>44018</v>
      </c>
      <c r="T2916" s="144">
        <v>3323</v>
      </c>
      <c r="U2916" s="144" t="s">
        <v>69</v>
      </c>
      <c r="V2916" s="144">
        <v>164</v>
      </c>
      <c r="W2916" s="144" t="str">
        <f t="shared" si="322"/>
        <v>Active</v>
      </c>
      <c r="X2916" s="144">
        <v>3323</v>
      </c>
      <c r="Y2916" s="157" t="s">
        <v>70</v>
      </c>
      <c r="Z2916" s="386">
        <v>1</v>
      </c>
      <c r="AA2916" s="386">
        <v>0.67</v>
      </c>
      <c r="AB2916" s="387" t="s">
        <v>65</v>
      </c>
      <c r="AC2916" s="157"/>
    </row>
    <row r="2917" spans="9:29">
      <c r="I2917" s="342">
        <v>5</v>
      </c>
      <c r="J2917" s="144" t="str">
        <f t="shared" si="320"/>
        <v>LARGE</v>
      </c>
      <c r="K2917" s="144" t="str">
        <f t="shared" si="321"/>
        <v>MEDIUM</v>
      </c>
      <c r="L2917" s="144" t="str" cm="1">
        <f t="array" ref="L2917">_xlfn.IFS(I2917&lt;=2,"SMALL",I2917&lt;=5,"MEDIUM",I2917&gt;5,"LARGE")</f>
        <v>MEDIUM</v>
      </c>
      <c r="M2917" s="144" t="str">
        <f t="shared" si="318"/>
        <v>NO</v>
      </c>
      <c r="N2917" s="374">
        <v>4.57</v>
      </c>
      <c r="O2917" s="374">
        <f t="shared" si="319"/>
        <v>5</v>
      </c>
      <c r="P2917" s="158" t="str" cm="1">
        <f t="array" ref="P2917">_xlfn.SWITCH(ROUND(N2917,0),5,"Excellent",4,"Good",3,"ok","Bad")</f>
        <v>Excellent</v>
      </c>
      <c r="Q2917" s="144">
        <v>14</v>
      </c>
      <c r="R2917" s="385">
        <v>43083</v>
      </c>
      <c r="S2917" s="385">
        <v>43846</v>
      </c>
      <c r="T2917" s="144">
        <v>3252</v>
      </c>
      <c r="U2917" s="144" t="s">
        <v>69</v>
      </c>
      <c r="V2917" s="144">
        <v>321</v>
      </c>
      <c r="W2917" s="144" t="str">
        <f t="shared" si="322"/>
        <v>Active</v>
      </c>
      <c r="X2917" s="144">
        <v>3252</v>
      </c>
      <c r="Y2917" s="157" t="s">
        <v>70</v>
      </c>
      <c r="Z2917" s="386">
        <v>1</v>
      </c>
      <c r="AA2917" s="386">
        <v>1</v>
      </c>
      <c r="AB2917" s="387" t="s">
        <v>62</v>
      </c>
      <c r="AC2917" s="157"/>
    </row>
    <row r="2918" spans="9:29">
      <c r="I2918" s="342">
        <v>2</v>
      </c>
      <c r="J2918" s="144" t="str">
        <f t="shared" si="320"/>
        <v>SMALL</v>
      </c>
      <c r="K2918" s="144" t="str">
        <f t="shared" si="321"/>
        <v>SMALL</v>
      </c>
      <c r="L2918" s="144" t="str" cm="1">
        <f t="array" ref="L2918">_xlfn.IFS(I2918&lt;=2,"SMALL",I2918&lt;=5,"MEDIUM",I2918&gt;5,"LARGE")</f>
        <v>SMALL</v>
      </c>
      <c r="M2918" s="144" t="str">
        <f t="shared" si="318"/>
        <v>YES</v>
      </c>
      <c r="N2918" s="374">
        <v>4.99</v>
      </c>
      <c r="O2918" s="374">
        <f t="shared" si="319"/>
        <v>5</v>
      </c>
      <c r="P2918" s="158" t="str" cm="1">
        <f t="array" ref="P2918">_xlfn.SWITCH(ROUND(N2918,0),5,"Excellent",4,"Good",3,"ok","Bad")</f>
        <v>Excellent</v>
      </c>
      <c r="Q2918" s="144">
        <v>139</v>
      </c>
      <c r="R2918" s="385">
        <v>42953</v>
      </c>
      <c r="S2918" s="385">
        <v>44006</v>
      </c>
      <c r="T2918" s="144">
        <v>3244</v>
      </c>
      <c r="U2918" s="144" t="s">
        <v>60</v>
      </c>
      <c r="V2918" s="144">
        <v>78</v>
      </c>
      <c r="W2918" s="144" t="str">
        <f t="shared" si="322"/>
        <v>Active</v>
      </c>
      <c r="X2918" s="144">
        <v>3244</v>
      </c>
      <c r="Y2918" s="157" t="s">
        <v>61</v>
      </c>
      <c r="Z2918" s="386">
        <v>0.8</v>
      </c>
      <c r="AA2918" s="386">
        <v>1</v>
      </c>
      <c r="AB2918" s="387" t="s">
        <v>65</v>
      </c>
      <c r="AC2918" s="157"/>
    </row>
    <row r="2919" spans="9:29">
      <c r="I2919" s="342">
        <v>5</v>
      </c>
      <c r="J2919" s="144" t="str">
        <f t="shared" si="320"/>
        <v>LARGE</v>
      </c>
      <c r="K2919" s="144" t="str">
        <f t="shared" si="321"/>
        <v>MEDIUM</v>
      </c>
      <c r="L2919" s="144" t="str" cm="1">
        <f t="array" ref="L2919">_xlfn.IFS(I2919&lt;=2,"SMALL",I2919&lt;=5,"MEDIUM",I2919&gt;5,"LARGE")</f>
        <v>MEDIUM</v>
      </c>
      <c r="M2919" s="144" t="str">
        <f t="shared" si="318"/>
        <v>NO</v>
      </c>
      <c r="N2919" s="374">
        <v>4.8600000000000003</v>
      </c>
      <c r="O2919" s="374">
        <f t="shared" si="319"/>
        <v>5</v>
      </c>
      <c r="P2919" s="158" t="str" cm="1">
        <f t="array" ref="P2919">_xlfn.SWITCH(ROUND(N2919,0),5,"Excellent",4,"Good",3,"ok","Bad")</f>
        <v>Excellent</v>
      </c>
      <c r="Q2919" s="144">
        <v>7</v>
      </c>
      <c r="R2919" s="385">
        <v>43037</v>
      </c>
      <c r="S2919" s="385">
        <v>43642</v>
      </c>
      <c r="T2919" s="144">
        <v>3044</v>
      </c>
      <c r="U2919" s="144" t="s">
        <v>60</v>
      </c>
      <c r="V2919" s="144">
        <v>363</v>
      </c>
      <c r="W2919" s="144" t="str">
        <f t="shared" si="322"/>
        <v>Active</v>
      </c>
      <c r="X2919" s="144">
        <v>3044</v>
      </c>
      <c r="Y2919" s="157" t="s">
        <v>70</v>
      </c>
      <c r="Z2919" s="386">
        <v>1</v>
      </c>
      <c r="AA2919" s="386">
        <v>0.98</v>
      </c>
      <c r="AB2919" s="387" t="s">
        <v>65</v>
      </c>
      <c r="AC2919" s="157"/>
    </row>
    <row r="2920" spans="9:29">
      <c r="I2920" s="342">
        <v>4</v>
      </c>
      <c r="J2920" s="144" t="str">
        <f t="shared" si="320"/>
        <v>LARGE</v>
      </c>
      <c r="K2920" s="144" t="str">
        <f t="shared" si="321"/>
        <v>MEDIUM</v>
      </c>
      <c r="L2920" s="144" t="str" cm="1">
        <f t="array" ref="L2920">_xlfn.IFS(I2920&lt;=2,"SMALL",I2920&lt;=5,"MEDIUM",I2920&gt;5,"LARGE")</f>
        <v>MEDIUM</v>
      </c>
      <c r="M2920" s="144" t="str">
        <f t="shared" si="318"/>
        <v>YES</v>
      </c>
      <c r="N2920" s="374">
        <v>4.8899999999999997</v>
      </c>
      <c r="O2920" s="374">
        <f t="shared" si="319"/>
        <v>5</v>
      </c>
      <c r="P2920" s="158" t="str" cm="1">
        <f t="array" ref="P2920">_xlfn.SWITCH(ROUND(N2920,0),5,"Excellent",4,"Good",3,"ok","Bad")</f>
        <v>Excellent</v>
      </c>
      <c r="Q2920" s="144">
        <v>109</v>
      </c>
      <c r="R2920" s="385">
        <v>42983</v>
      </c>
      <c r="S2920" s="385">
        <v>44022</v>
      </c>
      <c r="T2920" s="144">
        <v>2867</v>
      </c>
      <c r="U2920" s="144" t="s">
        <v>69</v>
      </c>
      <c r="V2920" s="144">
        <v>172</v>
      </c>
      <c r="W2920" s="144" t="str">
        <f t="shared" si="322"/>
        <v>Active</v>
      </c>
      <c r="X2920" s="144">
        <v>2867</v>
      </c>
      <c r="Y2920" s="157" t="s">
        <v>70</v>
      </c>
      <c r="Z2920" s="386">
        <v>1</v>
      </c>
      <c r="AA2920" s="386">
        <v>0.99</v>
      </c>
      <c r="AB2920" s="387" t="s">
        <v>62</v>
      </c>
      <c r="AC2920" s="157"/>
    </row>
    <row r="2921" spans="9:29">
      <c r="I2921" s="342">
        <v>2</v>
      </c>
      <c r="J2921" s="144" t="str">
        <f t="shared" si="320"/>
        <v>SMALL</v>
      </c>
      <c r="K2921" s="144" t="str">
        <f t="shared" si="321"/>
        <v>SMALL</v>
      </c>
      <c r="L2921" s="144" t="str" cm="1">
        <f t="array" ref="L2921">_xlfn.IFS(I2921&lt;=2,"SMALL",I2921&lt;=5,"MEDIUM",I2921&gt;5,"LARGE")</f>
        <v>SMALL</v>
      </c>
      <c r="M2921" s="144" t="str">
        <f t="shared" si="318"/>
        <v>YES</v>
      </c>
      <c r="N2921" s="374">
        <v>4.9800000000000004</v>
      </c>
      <c r="O2921" s="374">
        <f t="shared" si="319"/>
        <v>5</v>
      </c>
      <c r="P2921" s="158" t="str" cm="1">
        <f t="array" ref="P2921">_xlfn.SWITCH(ROUND(N2921,0),5,"Excellent",4,"Good",3,"ok","Bad")</f>
        <v>Excellent</v>
      </c>
      <c r="Q2921" s="144">
        <v>118</v>
      </c>
      <c r="R2921" s="385">
        <v>42952</v>
      </c>
      <c r="S2921" s="385">
        <v>43841</v>
      </c>
      <c r="T2921" s="144">
        <v>275</v>
      </c>
      <c r="U2921" s="144" t="s">
        <v>69</v>
      </c>
      <c r="V2921" s="144">
        <v>93</v>
      </c>
      <c r="W2921" s="144" t="str">
        <f t="shared" si="322"/>
        <v>Active</v>
      </c>
      <c r="X2921" s="144">
        <v>275</v>
      </c>
      <c r="Y2921" s="157" t="s">
        <v>70</v>
      </c>
      <c r="Z2921" s="386">
        <v>1</v>
      </c>
      <c r="AA2921" s="386">
        <v>1</v>
      </c>
      <c r="AB2921" s="387" t="s">
        <v>62</v>
      </c>
      <c r="AC2921" s="157"/>
    </row>
    <row r="2922" spans="9:29">
      <c r="I2922" s="342">
        <v>2</v>
      </c>
      <c r="J2922" s="144" t="str">
        <f t="shared" si="320"/>
        <v>SMALL</v>
      </c>
      <c r="K2922" s="144" t="str">
        <f t="shared" si="321"/>
        <v>SMALL</v>
      </c>
      <c r="L2922" s="144" t="str" cm="1">
        <f t="array" ref="L2922">_xlfn.IFS(I2922&lt;=2,"SMALL",I2922&lt;=5,"MEDIUM",I2922&gt;5,"LARGE")</f>
        <v>SMALL</v>
      </c>
      <c r="M2922" s="144" t="str">
        <f t="shared" si="318"/>
        <v>NO</v>
      </c>
      <c r="N2922" s="374">
        <v>4.91</v>
      </c>
      <c r="O2922" s="374">
        <f t="shared" si="319"/>
        <v>5</v>
      </c>
      <c r="P2922" s="158" t="str" cm="1">
        <f t="array" ref="P2922">_xlfn.SWITCH(ROUND(N2922,0),5,"Excellent",4,"Good",3,"ok","Bad")</f>
        <v>Excellent</v>
      </c>
      <c r="Q2922" s="144">
        <v>22</v>
      </c>
      <c r="R2922" s="385">
        <v>43190</v>
      </c>
      <c r="S2922" s="385">
        <v>44012</v>
      </c>
      <c r="T2922" s="144">
        <v>2476</v>
      </c>
      <c r="U2922" s="144" t="s">
        <v>69</v>
      </c>
      <c r="V2922" s="144">
        <v>353</v>
      </c>
      <c r="W2922" s="144" t="str">
        <f t="shared" si="322"/>
        <v>Active</v>
      </c>
      <c r="X2922" s="144">
        <v>2476</v>
      </c>
      <c r="Y2922" s="157" t="s">
        <v>61</v>
      </c>
      <c r="Z2922" s="386">
        <v>1</v>
      </c>
      <c r="AA2922" s="386">
        <v>0.96</v>
      </c>
      <c r="AB2922" s="387" t="s">
        <v>62</v>
      </c>
      <c r="AC2922" s="157"/>
    </row>
    <row r="2923" spans="9:29">
      <c r="I2923" s="342">
        <v>2</v>
      </c>
      <c r="J2923" s="144" t="str">
        <f t="shared" si="320"/>
        <v>SMALL</v>
      </c>
      <c r="K2923" s="144" t="str">
        <f t="shared" si="321"/>
        <v>SMALL</v>
      </c>
      <c r="L2923" s="144" t="str" cm="1">
        <f t="array" ref="L2923">_xlfn.IFS(I2923&lt;=2,"SMALL",I2923&lt;=5,"MEDIUM",I2923&gt;5,"LARGE")</f>
        <v>SMALL</v>
      </c>
      <c r="M2923" s="144" t="str">
        <f t="shared" si="318"/>
        <v>NO</v>
      </c>
      <c r="N2923" s="374">
        <v>4.6399999999999997</v>
      </c>
      <c r="O2923" s="374">
        <f t="shared" si="319"/>
        <v>5</v>
      </c>
      <c r="P2923" s="158" t="str" cm="1">
        <f t="array" ref="P2923">_xlfn.SWITCH(ROUND(N2923,0),5,"Excellent",4,"Good",3,"ok","Bad")</f>
        <v>Excellent</v>
      </c>
      <c r="Q2923" s="144">
        <v>14</v>
      </c>
      <c r="R2923" s="385">
        <v>42968</v>
      </c>
      <c r="S2923" s="385">
        <v>43896</v>
      </c>
      <c r="T2923" s="144">
        <v>1726</v>
      </c>
      <c r="U2923" s="144" t="s">
        <v>69</v>
      </c>
      <c r="V2923" s="144">
        <v>321</v>
      </c>
      <c r="W2923" s="144" t="str">
        <f t="shared" si="322"/>
        <v>Active</v>
      </c>
      <c r="X2923" s="144">
        <v>1726</v>
      </c>
      <c r="Y2923" s="157" t="s">
        <v>70</v>
      </c>
      <c r="Z2923" s="386">
        <v>1</v>
      </c>
      <c r="AA2923" s="386">
        <v>1</v>
      </c>
      <c r="AB2923" s="387" t="s">
        <v>62</v>
      </c>
      <c r="AC2923" s="157"/>
    </row>
    <row r="2924" spans="9:29">
      <c r="I2924" s="342">
        <v>6</v>
      </c>
      <c r="J2924" s="144" t="str">
        <f t="shared" si="320"/>
        <v>LARGE</v>
      </c>
      <c r="K2924" s="144" t="str">
        <f t="shared" si="321"/>
        <v>LARGE</v>
      </c>
      <c r="L2924" s="144" t="str" cm="1">
        <f t="array" ref="L2924">_xlfn.IFS(I2924&lt;=2,"SMALL",I2924&lt;=5,"MEDIUM",I2924&gt;5,"LARGE")</f>
        <v>LARGE</v>
      </c>
      <c r="M2924" s="144" t="str">
        <f t="shared" si="318"/>
        <v>NO</v>
      </c>
      <c r="N2924" s="374">
        <v>4.88</v>
      </c>
      <c r="O2924" s="374">
        <f t="shared" si="319"/>
        <v>5</v>
      </c>
      <c r="P2924" s="158" t="str" cm="1">
        <f t="array" ref="P2924">_xlfn.SWITCH(ROUND(N2924,0),5,"Excellent",4,"Good",3,"ok","Bad")</f>
        <v>Excellent</v>
      </c>
      <c r="Q2924" s="144">
        <v>8</v>
      </c>
      <c r="R2924" s="385">
        <v>43092</v>
      </c>
      <c r="S2924" s="385">
        <v>43930</v>
      </c>
      <c r="T2924" s="144">
        <v>1726</v>
      </c>
      <c r="U2924" s="144" t="s">
        <v>69</v>
      </c>
      <c r="V2924" s="144">
        <v>351</v>
      </c>
      <c r="W2924" s="144" t="str">
        <f t="shared" si="322"/>
        <v>Active</v>
      </c>
      <c r="X2924" s="144">
        <v>1726</v>
      </c>
      <c r="Y2924" s="157" t="s">
        <v>70</v>
      </c>
      <c r="Z2924" s="386">
        <v>1</v>
      </c>
      <c r="AA2924" s="386">
        <v>0.94</v>
      </c>
      <c r="AB2924" s="387" t="s">
        <v>62</v>
      </c>
      <c r="AC2924" s="157"/>
    </row>
    <row r="2925" spans="9:29">
      <c r="I2925" s="342">
        <v>6</v>
      </c>
      <c r="J2925" s="144" t="str">
        <f t="shared" si="320"/>
        <v>LARGE</v>
      </c>
      <c r="K2925" s="144" t="str">
        <f t="shared" si="321"/>
        <v>LARGE</v>
      </c>
      <c r="L2925" s="144" t="str" cm="1">
        <f t="array" ref="L2925">_xlfn.IFS(I2925&lt;=2,"SMALL",I2925&lt;=5,"MEDIUM",I2925&gt;5,"LARGE")</f>
        <v>LARGE</v>
      </c>
      <c r="M2925" s="144" t="str">
        <f t="shared" si="318"/>
        <v>NO</v>
      </c>
      <c r="N2925" s="374">
        <v>4.7</v>
      </c>
      <c r="O2925" s="374">
        <f t="shared" si="319"/>
        <v>5</v>
      </c>
      <c r="P2925" s="158" t="str" cm="1">
        <f t="array" ref="P2925">_xlfn.SWITCH(ROUND(N2925,0),5,"Excellent",4,"Good",3,"ok","Bad")</f>
        <v>Excellent</v>
      </c>
      <c r="Q2925" s="144">
        <v>10</v>
      </c>
      <c r="R2925" s="385">
        <v>42964</v>
      </c>
      <c r="S2925" s="385">
        <v>43883</v>
      </c>
      <c r="T2925" s="144">
        <v>1726</v>
      </c>
      <c r="U2925" s="144" t="s">
        <v>69</v>
      </c>
      <c r="V2925" s="144">
        <v>246</v>
      </c>
      <c r="W2925" s="144" t="str">
        <f t="shared" si="322"/>
        <v>Active</v>
      </c>
      <c r="X2925" s="144">
        <v>1726</v>
      </c>
      <c r="Y2925" s="157" t="s">
        <v>70</v>
      </c>
      <c r="Z2925" s="386">
        <v>1</v>
      </c>
      <c r="AA2925" s="386">
        <v>0.98</v>
      </c>
      <c r="AB2925" s="387" t="s">
        <v>65</v>
      </c>
      <c r="AC2925" s="157"/>
    </row>
    <row r="2926" spans="9:29">
      <c r="I2926" s="342">
        <v>2</v>
      </c>
      <c r="J2926" s="144" t="str">
        <f t="shared" si="320"/>
        <v>SMALL</v>
      </c>
      <c r="K2926" s="144" t="str">
        <f t="shared" si="321"/>
        <v>SMALL</v>
      </c>
      <c r="L2926" s="144" t="str" cm="1">
        <f t="array" ref="L2926">_xlfn.IFS(I2926&lt;=2,"SMALL",I2926&lt;=5,"MEDIUM",I2926&gt;5,"LARGE")</f>
        <v>SMALL</v>
      </c>
      <c r="M2926" s="144" t="str">
        <f t="shared" si="318"/>
        <v>NO</v>
      </c>
      <c r="N2926" s="374">
        <v>4.99</v>
      </c>
      <c r="O2926" s="374">
        <f t="shared" si="319"/>
        <v>5</v>
      </c>
      <c r="P2926" s="158" t="str" cm="1">
        <f t="array" ref="P2926">_xlfn.SWITCH(ROUND(N2926,0),5,"Excellent",4,"Good",3,"ok","Bad")</f>
        <v>Excellent</v>
      </c>
      <c r="Q2926" s="144">
        <v>92</v>
      </c>
      <c r="R2926" s="385">
        <v>42967</v>
      </c>
      <c r="S2926" s="385">
        <v>44044</v>
      </c>
      <c r="T2926" s="144">
        <v>2680</v>
      </c>
      <c r="U2926" s="144" t="s">
        <v>60</v>
      </c>
      <c r="V2926" s="144">
        <v>166</v>
      </c>
      <c r="W2926" s="144" t="str">
        <f t="shared" si="322"/>
        <v>Active</v>
      </c>
      <c r="X2926" s="144">
        <v>2680</v>
      </c>
      <c r="Y2926" s="157" t="s">
        <v>70</v>
      </c>
      <c r="Z2926" s="386">
        <v>1</v>
      </c>
      <c r="AA2926" s="386">
        <v>1</v>
      </c>
      <c r="AB2926" s="387" t="s">
        <v>62</v>
      </c>
      <c r="AC2926" s="157"/>
    </row>
    <row r="2927" spans="9:29">
      <c r="I2927" s="342">
        <v>2</v>
      </c>
      <c r="J2927" s="144" t="str">
        <f t="shared" si="320"/>
        <v>SMALL</v>
      </c>
      <c r="K2927" s="144" t="str">
        <f t="shared" si="321"/>
        <v>SMALL</v>
      </c>
      <c r="L2927" s="144" t="str" cm="1">
        <f t="array" ref="L2927">_xlfn.IFS(I2927&lt;=2,"SMALL",I2927&lt;=5,"MEDIUM",I2927&gt;5,"LARGE")</f>
        <v>SMALL</v>
      </c>
      <c r="M2927" s="144" t="str">
        <f t="shared" si="318"/>
        <v>YES</v>
      </c>
      <c r="N2927" s="374">
        <v>4.9800000000000004</v>
      </c>
      <c r="O2927" s="374">
        <f t="shared" si="319"/>
        <v>5</v>
      </c>
      <c r="P2927" s="158" t="str" cm="1">
        <f t="array" ref="P2927">_xlfn.SWITCH(ROUND(N2927,0),5,"Excellent",4,"Good",3,"ok","Bad")</f>
        <v>Excellent</v>
      </c>
      <c r="Q2927" s="144">
        <v>127</v>
      </c>
      <c r="R2927" s="385">
        <v>42958</v>
      </c>
      <c r="S2927" s="385">
        <v>43911</v>
      </c>
      <c r="T2927" s="144">
        <v>3244</v>
      </c>
      <c r="U2927" s="144" t="s">
        <v>60</v>
      </c>
      <c r="V2927" s="144">
        <v>0</v>
      </c>
      <c r="W2927" s="144" t="str">
        <f t="shared" si="322"/>
        <v>Inactive</v>
      </c>
      <c r="X2927" s="144">
        <v>3244</v>
      </c>
      <c r="Y2927" s="157" t="s">
        <v>64</v>
      </c>
      <c r="Z2927" s="386">
        <v>1</v>
      </c>
      <c r="AA2927" s="386">
        <v>0.9</v>
      </c>
      <c r="AB2927" s="387" t="s">
        <v>62</v>
      </c>
      <c r="AC2927" s="157"/>
    </row>
    <row r="2928" spans="9:29">
      <c r="I2928" s="342">
        <v>6</v>
      </c>
      <c r="J2928" s="144" t="str">
        <f t="shared" si="320"/>
        <v>LARGE</v>
      </c>
      <c r="K2928" s="144" t="str">
        <f t="shared" si="321"/>
        <v>LARGE</v>
      </c>
      <c r="L2928" s="144" t="str" cm="1">
        <f t="array" ref="L2928">_xlfn.IFS(I2928&lt;=2,"SMALL",I2928&lt;=5,"MEDIUM",I2928&gt;5,"LARGE")</f>
        <v>LARGE</v>
      </c>
      <c r="M2928" s="144" t="str">
        <f t="shared" si="318"/>
        <v>NO</v>
      </c>
      <c r="N2928" s="374">
        <v>4.99</v>
      </c>
      <c r="O2928" s="374">
        <f t="shared" si="319"/>
        <v>5</v>
      </c>
      <c r="P2928" s="158" t="str" cm="1">
        <f t="array" ref="P2928">_xlfn.SWITCH(ROUND(N2928,0),5,"Excellent",4,"Good",3,"ok","Bad")</f>
        <v>Excellent</v>
      </c>
      <c r="Q2928" s="144">
        <v>77</v>
      </c>
      <c r="R2928" s="385">
        <v>43066</v>
      </c>
      <c r="S2928" s="385">
        <v>43958</v>
      </c>
      <c r="T2928" s="144">
        <v>2662</v>
      </c>
      <c r="U2928" s="144" t="s">
        <v>69</v>
      </c>
      <c r="V2928" s="144">
        <v>328</v>
      </c>
      <c r="W2928" s="144" t="str">
        <f t="shared" si="322"/>
        <v>Active</v>
      </c>
      <c r="X2928" s="144">
        <v>2662</v>
      </c>
      <c r="Y2928" s="157" t="s">
        <v>70</v>
      </c>
      <c r="Z2928" s="386">
        <v>1</v>
      </c>
      <c r="AA2928" s="386">
        <v>1</v>
      </c>
      <c r="AB2928" s="387" t="s">
        <v>62</v>
      </c>
      <c r="AC2928" s="157"/>
    </row>
    <row r="2929" spans="9:29">
      <c r="I2929" s="342">
        <v>2</v>
      </c>
      <c r="J2929" s="144" t="str">
        <f t="shared" si="320"/>
        <v>SMALL</v>
      </c>
      <c r="K2929" s="144" t="str">
        <f t="shared" si="321"/>
        <v>SMALL</v>
      </c>
      <c r="L2929" s="144" t="str" cm="1">
        <f t="array" ref="L2929">_xlfn.IFS(I2929&lt;=2,"SMALL",I2929&lt;=5,"MEDIUM",I2929&gt;5,"LARGE")</f>
        <v>SMALL</v>
      </c>
      <c r="M2929" s="144" t="str">
        <f t="shared" si="318"/>
        <v>NO</v>
      </c>
      <c r="N2929" s="374">
        <v>4.6500000000000004</v>
      </c>
      <c r="O2929" s="374">
        <f t="shared" si="319"/>
        <v>5</v>
      </c>
      <c r="P2929" s="158" t="str" cm="1">
        <f t="array" ref="P2929">_xlfn.SWITCH(ROUND(N2929,0),5,"Excellent",4,"Good",3,"ok","Bad")</f>
        <v>Excellent</v>
      </c>
      <c r="Q2929" s="144">
        <v>26</v>
      </c>
      <c r="R2929" s="385">
        <v>42983</v>
      </c>
      <c r="S2929" s="385">
        <v>43737</v>
      </c>
      <c r="T2929" s="144">
        <v>3253</v>
      </c>
      <c r="U2929" s="144" t="s">
        <v>60</v>
      </c>
      <c r="V2929" s="144">
        <v>259</v>
      </c>
      <c r="W2929" s="144" t="str">
        <f t="shared" si="322"/>
        <v>Active</v>
      </c>
      <c r="X2929" s="144">
        <v>3253</v>
      </c>
      <c r="Y2929" s="157" t="s">
        <v>64</v>
      </c>
      <c r="Z2929" s="386">
        <v>1</v>
      </c>
      <c r="AA2929" s="386">
        <v>0.92</v>
      </c>
      <c r="AB2929" s="387" t="s">
        <v>62</v>
      </c>
      <c r="AC2929" s="157"/>
    </row>
    <row r="2930" spans="9:29">
      <c r="I2930" s="342">
        <v>2</v>
      </c>
      <c r="J2930" s="144" t="str">
        <f t="shared" si="320"/>
        <v>SMALL</v>
      </c>
      <c r="K2930" s="144" t="str">
        <f t="shared" si="321"/>
        <v>SMALL</v>
      </c>
      <c r="L2930" s="144" t="str" cm="1">
        <f t="array" ref="L2930">_xlfn.IFS(I2930&lt;=2,"SMALL",I2930&lt;=5,"MEDIUM",I2930&gt;5,"LARGE")</f>
        <v>SMALL</v>
      </c>
      <c r="M2930" s="144" t="str">
        <f t="shared" si="318"/>
        <v>NO</v>
      </c>
      <c r="N2930" s="374">
        <v>5</v>
      </c>
      <c r="O2930" s="374">
        <f t="shared" si="319"/>
        <v>5</v>
      </c>
      <c r="P2930" s="158" t="str" cm="1">
        <f t="array" ref="P2930">_xlfn.SWITCH(ROUND(N2930,0),5,"Excellent",4,"Good",3,"ok","Bad")</f>
        <v>Excellent</v>
      </c>
      <c r="Q2930" s="144">
        <v>3</v>
      </c>
      <c r="R2930" s="385">
        <v>43091</v>
      </c>
      <c r="S2930" s="385">
        <v>43586</v>
      </c>
      <c r="T2930" s="144">
        <v>1384</v>
      </c>
      <c r="U2930" s="144" t="s">
        <v>69</v>
      </c>
      <c r="V2930" s="144">
        <v>90</v>
      </c>
      <c r="W2930" s="144" t="str">
        <f t="shared" si="322"/>
        <v>Active</v>
      </c>
      <c r="X2930" s="144">
        <v>1384</v>
      </c>
      <c r="Y2930" s="157" t="s">
        <v>70</v>
      </c>
      <c r="Z2930" s="386">
        <v>1</v>
      </c>
      <c r="AA2930" s="386">
        <v>1</v>
      </c>
      <c r="AB2930" s="387" t="s">
        <v>65</v>
      </c>
      <c r="AC2930" s="157"/>
    </row>
    <row r="2931" spans="9:29">
      <c r="I2931" s="342">
        <v>2</v>
      </c>
      <c r="J2931" s="144" t="str">
        <f t="shared" si="320"/>
        <v>SMALL</v>
      </c>
      <c r="K2931" s="144" t="str">
        <f t="shared" si="321"/>
        <v>SMALL</v>
      </c>
      <c r="L2931" s="144" t="str" cm="1">
        <f t="array" ref="L2931">_xlfn.IFS(I2931&lt;=2,"SMALL",I2931&lt;=5,"MEDIUM",I2931&gt;5,"LARGE")</f>
        <v>SMALL</v>
      </c>
      <c r="M2931" s="144" t="str">
        <f t="shared" si="318"/>
        <v>NO</v>
      </c>
      <c r="N2931" s="374">
        <v>4.9000000000000004</v>
      </c>
      <c r="O2931" s="374">
        <f t="shared" si="319"/>
        <v>5</v>
      </c>
      <c r="P2931" s="158" t="str" cm="1">
        <f t="array" ref="P2931">_xlfn.SWITCH(ROUND(N2931,0),5,"Excellent",4,"Good",3,"ok","Bad")</f>
        <v>Excellent</v>
      </c>
      <c r="Q2931" s="144">
        <v>97</v>
      </c>
      <c r="R2931" s="385">
        <v>42953</v>
      </c>
      <c r="S2931" s="385">
        <v>43898</v>
      </c>
      <c r="T2931" s="144">
        <v>2716</v>
      </c>
      <c r="U2931" s="144" t="s">
        <v>60</v>
      </c>
      <c r="V2931" s="144">
        <v>0</v>
      </c>
      <c r="W2931" s="144" t="str">
        <f t="shared" si="322"/>
        <v>Inactive</v>
      </c>
      <c r="X2931" s="144">
        <v>2716</v>
      </c>
      <c r="Y2931" s="157" t="s">
        <v>70</v>
      </c>
      <c r="Z2931" s="386">
        <v>1</v>
      </c>
      <c r="AA2931" s="386">
        <v>0.89</v>
      </c>
      <c r="AB2931" s="387" t="s">
        <v>62</v>
      </c>
      <c r="AC2931" s="157"/>
    </row>
    <row r="2932" spans="9:29">
      <c r="I2932" s="342">
        <v>6</v>
      </c>
      <c r="J2932" s="144" t="str">
        <f t="shared" si="320"/>
        <v>LARGE</v>
      </c>
      <c r="K2932" s="144" t="str">
        <f t="shared" si="321"/>
        <v>LARGE</v>
      </c>
      <c r="L2932" s="144" t="str" cm="1">
        <f t="array" ref="L2932">_xlfn.IFS(I2932&lt;=2,"SMALL",I2932&lt;=5,"MEDIUM",I2932&gt;5,"LARGE")</f>
        <v>LARGE</v>
      </c>
      <c r="M2932" s="144" t="str">
        <f t="shared" si="318"/>
        <v>NO</v>
      </c>
      <c r="N2932" s="374">
        <v>5</v>
      </c>
      <c r="O2932" s="374">
        <f t="shared" si="319"/>
        <v>5</v>
      </c>
      <c r="P2932" s="158" t="str" cm="1">
        <f t="array" ref="P2932">_xlfn.SWITCH(ROUND(N2932,0),5,"Excellent",4,"Good",3,"ok","Bad")</f>
        <v>Excellent</v>
      </c>
      <c r="Q2932" s="144">
        <v>11</v>
      </c>
      <c r="R2932" s="385">
        <v>43223</v>
      </c>
      <c r="S2932" s="385">
        <v>43807</v>
      </c>
      <c r="T2932" s="144">
        <v>693</v>
      </c>
      <c r="U2932" s="144" t="s">
        <v>69</v>
      </c>
      <c r="V2932" s="144">
        <v>10</v>
      </c>
      <c r="W2932" s="144" t="str">
        <f t="shared" si="322"/>
        <v>Active</v>
      </c>
      <c r="X2932" s="144">
        <v>693</v>
      </c>
      <c r="Y2932" s="157" t="s">
        <v>64</v>
      </c>
      <c r="Z2932" s="386">
        <v>1</v>
      </c>
      <c r="AA2932" s="386">
        <v>0.5</v>
      </c>
      <c r="AB2932" s="387" t="s">
        <v>65</v>
      </c>
      <c r="AC2932" s="157"/>
    </row>
    <row r="2933" spans="9:29">
      <c r="I2933" s="342">
        <v>1</v>
      </c>
      <c r="J2933" s="144" t="str">
        <f t="shared" si="320"/>
        <v>SMALL</v>
      </c>
      <c r="K2933" s="144" t="str">
        <f t="shared" si="321"/>
        <v>SMALL</v>
      </c>
      <c r="L2933" s="144" t="str" cm="1">
        <f t="array" ref="L2933">_xlfn.IFS(I2933&lt;=2,"SMALL",I2933&lt;=5,"MEDIUM",I2933&gt;5,"LARGE")</f>
        <v>SMALL</v>
      </c>
      <c r="M2933" s="144" t="str">
        <f t="shared" si="318"/>
        <v>NO</v>
      </c>
      <c r="N2933" s="374">
        <v>4.9800000000000004</v>
      </c>
      <c r="O2933" s="374">
        <f t="shared" si="319"/>
        <v>5</v>
      </c>
      <c r="P2933" s="158" t="str" cm="1">
        <f t="array" ref="P2933">_xlfn.SWITCH(ROUND(N2933,0),5,"Excellent",4,"Good",3,"ok","Bad")</f>
        <v>Excellent</v>
      </c>
      <c r="Q2933" s="144">
        <v>63</v>
      </c>
      <c r="R2933" s="385">
        <v>43032</v>
      </c>
      <c r="S2933" s="385">
        <v>43982</v>
      </c>
      <c r="T2933" s="144">
        <v>1564</v>
      </c>
      <c r="U2933" s="144" t="s">
        <v>60</v>
      </c>
      <c r="V2933" s="144">
        <v>123</v>
      </c>
      <c r="W2933" s="144" t="str">
        <f t="shared" si="322"/>
        <v>Active</v>
      </c>
      <c r="X2933" s="144">
        <v>1564</v>
      </c>
      <c r="Y2933" s="157" t="s">
        <v>70</v>
      </c>
      <c r="Z2933" s="386">
        <v>1</v>
      </c>
      <c r="AA2933" s="386">
        <v>0.98</v>
      </c>
      <c r="AB2933" s="387" t="s">
        <v>62</v>
      </c>
      <c r="AC2933" s="157"/>
    </row>
    <row r="2934" spans="9:29">
      <c r="I2934" s="342">
        <v>3</v>
      </c>
      <c r="J2934" s="144" t="str">
        <f t="shared" si="320"/>
        <v>LARGE</v>
      </c>
      <c r="K2934" s="144" t="str">
        <f t="shared" si="321"/>
        <v>MEDIUM</v>
      </c>
      <c r="L2934" s="144" t="str" cm="1">
        <f t="array" ref="L2934">_xlfn.IFS(I2934&lt;=2,"SMALL",I2934&lt;=5,"MEDIUM",I2934&gt;5,"LARGE")</f>
        <v>MEDIUM</v>
      </c>
      <c r="M2934" s="144" t="str">
        <f t="shared" si="318"/>
        <v>NO</v>
      </c>
      <c r="N2934" s="374">
        <v>4.8</v>
      </c>
      <c r="O2934" s="374">
        <f t="shared" si="319"/>
        <v>5</v>
      </c>
      <c r="P2934" s="158" t="str" cm="1">
        <f t="array" ref="P2934">_xlfn.SWITCH(ROUND(N2934,0),5,"Excellent",4,"Good",3,"ok","Bad")</f>
        <v>Excellent</v>
      </c>
      <c r="Q2934" s="144">
        <v>10</v>
      </c>
      <c r="R2934" s="385">
        <v>43183</v>
      </c>
      <c r="S2934" s="385">
        <v>44011</v>
      </c>
      <c r="T2934" s="144">
        <v>2997</v>
      </c>
      <c r="U2934" s="144" t="s">
        <v>69</v>
      </c>
      <c r="V2934" s="144">
        <v>10</v>
      </c>
      <c r="W2934" s="144" t="str">
        <f t="shared" si="322"/>
        <v>Active</v>
      </c>
      <c r="X2934" s="144">
        <v>2997</v>
      </c>
      <c r="Y2934" s="157" t="s">
        <v>70</v>
      </c>
      <c r="Z2934" s="386">
        <v>0.9</v>
      </c>
      <c r="AA2934" s="386">
        <v>1</v>
      </c>
      <c r="AB2934" s="387" t="s">
        <v>65</v>
      </c>
      <c r="AC2934" s="157"/>
    </row>
    <row r="2935" spans="9:29">
      <c r="I2935" s="342">
        <v>1</v>
      </c>
      <c r="J2935" s="144" t="str">
        <f t="shared" si="320"/>
        <v>SMALL</v>
      </c>
      <c r="K2935" s="144" t="str">
        <f t="shared" si="321"/>
        <v>SMALL</v>
      </c>
      <c r="L2935" s="144" t="str" cm="1">
        <f t="array" ref="L2935">_xlfn.IFS(I2935&lt;=2,"SMALL",I2935&lt;=5,"MEDIUM",I2935&gt;5,"LARGE")</f>
        <v>SMALL</v>
      </c>
      <c r="M2935" s="144" t="str">
        <f t="shared" si="318"/>
        <v>NO</v>
      </c>
      <c r="N2935" s="374">
        <v>4.5</v>
      </c>
      <c r="O2935" s="374">
        <f t="shared" si="319"/>
        <v>5</v>
      </c>
      <c r="P2935" s="158" t="str" cm="1">
        <f t="array" ref="P2935">_xlfn.SWITCH(ROUND(N2935,0),5,"Excellent",4,"Good",3,"ok","Bad")</f>
        <v>Excellent</v>
      </c>
      <c r="Q2935" s="144">
        <v>14</v>
      </c>
      <c r="R2935" s="385">
        <v>42987</v>
      </c>
      <c r="S2935" s="385">
        <v>43921</v>
      </c>
      <c r="T2935" s="144">
        <v>566</v>
      </c>
      <c r="U2935" s="144" t="s">
        <v>60</v>
      </c>
      <c r="V2935" s="144">
        <v>1</v>
      </c>
      <c r="W2935" s="144" t="str">
        <f t="shared" si="322"/>
        <v>Active</v>
      </c>
      <c r="X2935" s="144">
        <v>566</v>
      </c>
      <c r="Y2935" s="157" t="s">
        <v>70</v>
      </c>
      <c r="Z2935" s="386">
        <v>0.97</v>
      </c>
      <c r="AA2935" s="386">
        <v>0.88</v>
      </c>
      <c r="AB2935" s="387" t="s">
        <v>62</v>
      </c>
      <c r="AC2935" s="157"/>
    </row>
    <row r="2936" spans="9:29">
      <c r="I2936" s="342">
        <v>4</v>
      </c>
      <c r="J2936" s="144" t="str">
        <f t="shared" si="320"/>
        <v>LARGE</v>
      </c>
      <c r="K2936" s="144" t="str">
        <f t="shared" si="321"/>
        <v>MEDIUM</v>
      </c>
      <c r="L2936" s="144" t="str" cm="1">
        <f t="array" ref="L2936">_xlfn.IFS(I2936&lt;=2,"SMALL",I2936&lt;=5,"MEDIUM",I2936&gt;5,"LARGE")</f>
        <v>MEDIUM</v>
      </c>
      <c r="M2936" s="144" t="str">
        <f t="shared" si="318"/>
        <v>NO</v>
      </c>
      <c r="N2936" s="374">
        <v>4.9400000000000004</v>
      </c>
      <c r="O2936" s="374">
        <f t="shared" si="319"/>
        <v>5</v>
      </c>
      <c r="P2936" s="158" t="str" cm="1">
        <f t="array" ref="P2936">_xlfn.SWITCH(ROUND(N2936,0),5,"Excellent",4,"Good",3,"ok","Bad")</f>
        <v>Excellent</v>
      </c>
      <c r="Q2936" s="144">
        <v>31</v>
      </c>
      <c r="R2936" s="385">
        <v>42967</v>
      </c>
      <c r="S2936" s="385">
        <v>44059</v>
      </c>
      <c r="T2936" s="144">
        <v>2451</v>
      </c>
      <c r="U2936" s="144" t="s">
        <v>69</v>
      </c>
      <c r="V2936" s="144">
        <v>10</v>
      </c>
      <c r="W2936" s="144" t="str">
        <f t="shared" si="322"/>
        <v>Active</v>
      </c>
      <c r="X2936" s="144">
        <v>2451</v>
      </c>
      <c r="Y2936" s="157" t="s">
        <v>122</v>
      </c>
      <c r="Z2936" s="386">
        <v>0.2</v>
      </c>
      <c r="AA2936" s="386">
        <v>0.2</v>
      </c>
      <c r="AB2936" s="387" t="s">
        <v>65</v>
      </c>
      <c r="AC2936" s="157"/>
    </row>
    <row r="2937" spans="9:29">
      <c r="I2937" s="342">
        <v>12</v>
      </c>
      <c r="J2937" s="144" t="str">
        <f t="shared" si="320"/>
        <v>LARGE</v>
      </c>
      <c r="K2937" s="144" t="str">
        <f t="shared" si="321"/>
        <v>LARGE</v>
      </c>
      <c r="L2937" s="144" t="str" cm="1">
        <f t="array" ref="L2937">_xlfn.IFS(I2937&lt;=2,"SMALL",I2937&lt;=5,"MEDIUM",I2937&gt;5,"LARGE")</f>
        <v>LARGE</v>
      </c>
      <c r="M2937" s="144" t="str">
        <f t="shared" si="318"/>
        <v>NO</v>
      </c>
      <c r="N2937" s="374">
        <v>5</v>
      </c>
      <c r="O2937" s="374">
        <f t="shared" si="319"/>
        <v>5</v>
      </c>
      <c r="P2937" s="158" t="str" cm="1">
        <f t="array" ref="P2937">_xlfn.SWITCH(ROUND(N2937,0),5,"Excellent",4,"Good",3,"ok","Bad")</f>
        <v>Excellent</v>
      </c>
      <c r="Q2937" s="144">
        <v>29</v>
      </c>
      <c r="R2937" s="385">
        <v>43040</v>
      </c>
      <c r="S2937" s="385">
        <v>43413</v>
      </c>
      <c r="T2937" s="144">
        <v>2072</v>
      </c>
      <c r="U2937" s="144" t="s">
        <v>69</v>
      </c>
      <c r="V2937" s="144">
        <v>319</v>
      </c>
      <c r="W2937" s="144" t="str">
        <f t="shared" si="322"/>
        <v>Active</v>
      </c>
      <c r="X2937" s="144">
        <v>2072</v>
      </c>
      <c r="Y2937" s="157" t="s">
        <v>70</v>
      </c>
      <c r="Z2937" s="386">
        <v>0.9</v>
      </c>
      <c r="AA2937" s="386">
        <v>0.99</v>
      </c>
      <c r="AB2937" s="387" t="s">
        <v>65</v>
      </c>
      <c r="AC2937" s="157"/>
    </row>
    <row r="2938" spans="9:29">
      <c r="I2938" s="342">
        <v>2</v>
      </c>
      <c r="J2938" s="144" t="str">
        <f t="shared" si="320"/>
        <v>SMALL</v>
      </c>
      <c r="K2938" s="144" t="str">
        <f t="shared" si="321"/>
        <v>SMALL</v>
      </c>
      <c r="L2938" s="144" t="str" cm="1">
        <f t="array" ref="L2938">_xlfn.IFS(I2938&lt;=2,"SMALL",I2938&lt;=5,"MEDIUM",I2938&gt;5,"LARGE")</f>
        <v>SMALL</v>
      </c>
      <c r="M2938" s="144" t="str">
        <f t="shared" si="318"/>
        <v>NO</v>
      </c>
      <c r="N2938" s="374">
        <v>5</v>
      </c>
      <c r="O2938" s="374">
        <f t="shared" si="319"/>
        <v>5</v>
      </c>
      <c r="P2938" s="158" t="str" cm="1">
        <f t="array" ref="P2938">_xlfn.SWITCH(ROUND(N2938,0),5,"Excellent",4,"Good",3,"ok","Bad")</f>
        <v>Excellent</v>
      </c>
      <c r="Q2938" s="144">
        <v>22</v>
      </c>
      <c r="R2938" s="385">
        <v>42968</v>
      </c>
      <c r="S2938" s="385">
        <v>44040</v>
      </c>
      <c r="T2938" s="144">
        <v>3313</v>
      </c>
      <c r="U2938" s="144" t="s">
        <v>69</v>
      </c>
      <c r="V2938" s="144">
        <v>0</v>
      </c>
      <c r="W2938" s="144" t="str">
        <f t="shared" si="322"/>
        <v>Inactive</v>
      </c>
      <c r="X2938" s="144">
        <v>3313</v>
      </c>
      <c r="Y2938" s="157" t="s">
        <v>70</v>
      </c>
      <c r="Z2938" s="386">
        <v>1</v>
      </c>
      <c r="AA2938" s="386">
        <v>1</v>
      </c>
      <c r="AB2938" s="387" t="s">
        <v>65</v>
      </c>
      <c r="AC2938" s="157"/>
    </row>
    <row r="2939" spans="9:29">
      <c r="I2939" s="342">
        <v>4</v>
      </c>
      <c r="J2939" s="144" t="str">
        <f t="shared" si="320"/>
        <v>LARGE</v>
      </c>
      <c r="K2939" s="144" t="str">
        <f t="shared" si="321"/>
        <v>MEDIUM</v>
      </c>
      <c r="L2939" s="144" t="str" cm="1">
        <f t="array" ref="L2939">_xlfn.IFS(I2939&lt;=2,"SMALL",I2939&lt;=5,"MEDIUM",I2939&gt;5,"LARGE")</f>
        <v>MEDIUM</v>
      </c>
      <c r="M2939" s="144" t="str">
        <f t="shared" si="318"/>
        <v>NO</v>
      </c>
      <c r="N2939" s="374">
        <v>4.88</v>
      </c>
      <c r="O2939" s="374">
        <f t="shared" si="319"/>
        <v>5</v>
      </c>
      <c r="P2939" s="158" t="str" cm="1">
        <f t="array" ref="P2939">_xlfn.SWITCH(ROUND(N2939,0),5,"Excellent",4,"Good",3,"ok","Bad")</f>
        <v>Excellent</v>
      </c>
      <c r="Q2939" s="144">
        <v>32</v>
      </c>
      <c r="R2939" s="385">
        <v>43071</v>
      </c>
      <c r="S2939" s="385">
        <v>44013</v>
      </c>
      <c r="T2939" s="144">
        <v>1956</v>
      </c>
      <c r="U2939" s="144" t="s">
        <v>60</v>
      </c>
      <c r="V2939" s="144">
        <v>89</v>
      </c>
      <c r="W2939" s="144" t="str">
        <f t="shared" si="322"/>
        <v>Active</v>
      </c>
      <c r="X2939" s="144">
        <v>1956</v>
      </c>
      <c r="Y2939" s="157" t="s">
        <v>70</v>
      </c>
      <c r="Z2939" s="386">
        <v>1</v>
      </c>
      <c r="AA2939" s="386">
        <v>0.92</v>
      </c>
      <c r="AB2939" s="387" t="s">
        <v>65</v>
      </c>
      <c r="AC2939" s="157"/>
    </row>
    <row r="2940" spans="9:29">
      <c r="I2940" s="342">
        <v>3</v>
      </c>
      <c r="J2940" s="144" t="str">
        <f t="shared" si="320"/>
        <v>LARGE</v>
      </c>
      <c r="K2940" s="144" t="str">
        <f t="shared" si="321"/>
        <v>MEDIUM</v>
      </c>
      <c r="L2940" s="144" t="str" cm="1">
        <f t="array" ref="L2940">_xlfn.IFS(I2940&lt;=2,"SMALL",I2940&lt;=5,"MEDIUM",I2940&gt;5,"LARGE")</f>
        <v>MEDIUM</v>
      </c>
      <c r="M2940" s="144" t="str">
        <f t="shared" si="318"/>
        <v>NO</v>
      </c>
      <c r="N2940" s="374">
        <v>4.47</v>
      </c>
      <c r="O2940" s="374">
        <f t="shared" si="319"/>
        <v>4</v>
      </c>
      <c r="P2940" s="158" t="str" cm="1">
        <f t="array" ref="P2940">_xlfn.SWITCH(ROUND(N2940,0),5,"Excellent",4,"Good",3,"ok","Bad")</f>
        <v>Good</v>
      </c>
      <c r="Q2940" s="144">
        <v>148</v>
      </c>
      <c r="R2940" s="385">
        <v>42954</v>
      </c>
      <c r="S2940" s="385">
        <v>43984</v>
      </c>
      <c r="T2940" s="144">
        <v>2221</v>
      </c>
      <c r="U2940" s="144" t="s">
        <v>69</v>
      </c>
      <c r="V2940" s="144">
        <v>148</v>
      </c>
      <c r="W2940" s="144" t="str">
        <f t="shared" si="322"/>
        <v>Active</v>
      </c>
      <c r="X2940" s="144">
        <v>2221</v>
      </c>
      <c r="Y2940" s="157" t="s">
        <v>61</v>
      </c>
      <c r="Z2940" s="386">
        <v>1</v>
      </c>
      <c r="AA2940" s="386">
        <v>0.75</v>
      </c>
      <c r="AB2940" s="387" t="s">
        <v>65</v>
      </c>
      <c r="AC2940" s="157"/>
    </row>
    <row r="2941" spans="9:29">
      <c r="I2941" s="342">
        <v>3</v>
      </c>
      <c r="J2941" s="144" t="str">
        <f t="shared" si="320"/>
        <v>LARGE</v>
      </c>
      <c r="K2941" s="144" t="str">
        <f t="shared" si="321"/>
        <v>MEDIUM</v>
      </c>
      <c r="L2941" s="144" t="str" cm="1">
        <f t="array" ref="L2941">_xlfn.IFS(I2941&lt;=2,"SMALL",I2941&lt;=5,"MEDIUM",I2941&gt;5,"LARGE")</f>
        <v>MEDIUM</v>
      </c>
      <c r="M2941" s="144" t="str">
        <f t="shared" si="318"/>
        <v>NO</v>
      </c>
      <c r="N2941" s="374">
        <v>4.91</v>
      </c>
      <c r="O2941" s="374">
        <f t="shared" si="319"/>
        <v>5</v>
      </c>
      <c r="P2941" s="158" t="str" cm="1">
        <f t="array" ref="P2941">_xlfn.SWITCH(ROUND(N2941,0),5,"Excellent",4,"Good",3,"ok","Bad")</f>
        <v>Excellent</v>
      </c>
      <c r="Q2941" s="144">
        <v>76</v>
      </c>
      <c r="R2941" s="385">
        <v>42973</v>
      </c>
      <c r="S2941" s="385">
        <v>43934</v>
      </c>
      <c r="T2941" s="144">
        <v>347</v>
      </c>
      <c r="U2941" s="144" t="s">
        <v>69</v>
      </c>
      <c r="V2941" s="144">
        <v>6</v>
      </c>
      <c r="W2941" s="144" t="str">
        <f t="shared" si="322"/>
        <v>Active</v>
      </c>
      <c r="X2941" s="144">
        <v>347</v>
      </c>
      <c r="Y2941" s="157" t="s">
        <v>64</v>
      </c>
      <c r="Z2941" s="386">
        <v>0.5</v>
      </c>
      <c r="AA2941" s="386">
        <v>0.1</v>
      </c>
      <c r="AB2941" s="387" t="s">
        <v>65</v>
      </c>
      <c r="AC2941" s="157"/>
    </row>
    <row r="2942" spans="9:29">
      <c r="I2942" s="342">
        <v>2</v>
      </c>
      <c r="J2942" s="144" t="str">
        <f t="shared" si="320"/>
        <v>SMALL</v>
      </c>
      <c r="K2942" s="144" t="str">
        <f t="shared" si="321"/>
        <v>SMALL</v>
      </c>
      <c r="L2942" s="144" t="str" cm="1">
        <f t="array" ref="L2942">_xlfn.IFS(I2942&lt;=2,"SMALL",I2942&lt;=5,"MEDIUM",I2942&gt;5,"LARGE")</f>
        <v>SMALL</v>
      </c>
      <c r="M2942" s="144" t="str">
        <f t="shared" si="318"/>
        <v>NO</v>
      </c>
      <c r="N2942" s="374">
        <v>4.8099999999999996</v>
      </c>
      <c r="O2942" s="374">
        <f t="shared" si="319"/>
        <v>5</v>
      </c>
      <c r="P2942" s="158" t="str" cm="1">
        <f t="array" ref="P2942">_xlfn.SWITCH(ROUND(N2942,0),5,"Excellent",4,"Good",3,"ok","Bad")</f>
        <v>Excellent</v>
      </c>
      <c r="Q2942" s="144">
        <v>59</v>
      </c>
      <c r="R2942" s="385">
        <v>42982</v>
      </c>
      <c r="S2942" s="385">
        <v>43891</v>
      </c>
      <c r="T2942" s="144">
        <v>1561</v>
      </c>
      <c r="U2942" s="144" t="s">
        <v>60</v>
      </c>
      <c r="V2942" s="144">
        <v>90</v>
      </c>
      <c r="W2942" s="144" t="str">
        <f t="shared" si="322"/>
        <v>Active</v>
      </c>
      <c r="X2942" s="144">
        <v>1561</v>
      </c>
      <c r="Y2942" s="157" t="s">
        <v>70</v>
      </c>
      <c r="Z2942" s="386">
        <v>1</v>
      </c>
      <c r="AA2942" s="386">
        <v>0.92</v>
      </c>
      <c r="AB2942" s="387" t="s">
        <v>65</v>
      </c>
      <c r="AC2942" s="157"/>
    </row>
    <row r="2943" spans="9:29">
      <c r="I2943" s="342">
        <v>2</v>
      </c>
      <c r="J2943" s="144" t="str">
        <f t="shared" si="320"/>
        <v>SMALL</v>
      </c>
      <c r="K2943" s="144" t="str">
        <f t="shared" si="321"/>
        <v>SMALL</v>
      </c>
      <c r="L2943" s="144" t="str" cm="1">
        <f t="array" ref="L2943">_xlfn.IFS(I2943&lt;=2,"SMALL",I2943&lt;=5,"MEDIUM",I2943&gt;5,"LARGE")</f>
        <v>SMALL</v>
      </c>
      <c r="M2943" s="144" t="str">
        <f t="shared" si="318"/>
        <v>NO</v>
      </c>
      <c r="N2943" s="374">
        <v>4.93</v>
      </c>
      <c r="O2943" s="374">
        <f t="shared" si="319"/>
        <v>5</v>
      </c>
      <c r="P2943" s="158" t="str" cm="1">
        <f t="array" ref="P2943">_xlfn.SWITCH(ROUND(N2943,0),5,"Excellent",4,"Good",3,"ok","Bad")</f>
        <v>Excellent</v>
      </c>
      <c r="Q2943" s="144">
        <v>14</v>
      </c>
      <c r="R2943" s="385">
        <v>43020</v>
      </c>
      <c r="S2943" s="385">
        <v>43794</v>
      </c>
      <c r="T2943" s="144">
        <v>2784</v>
      </c>
      <c r="U2943" s="144" t="s">
        <v>69</v>
      </c>
      <c r="V2943" s="144">
        <v>224</v>
      </c>
      <c r="W2943" s="144" t="str">
        <f t="shared" si="322"/>
        <v>Active</v>
      </c>
      <c r="X2943" s="144">
        <v>2784</v>
      </c>
      <c r="Y2943" s="157" t="s">
        <v>70</v>
      </c>
      <c r="Z2943" s="386">
        <v>1</v>
      </c>
      <c r="AA2943" s="386">
        <v>1</v>
      </c>
      <c r="AB2943" s="387" t="s">
        <v>65</v>
      </c>
      <c r="AC2943" s="157"/>
    </row>
    <row r="2944" spans="9:29">
      <c r="I2944" s="342">
        <v>4</v>
      </c>
      <c r="J2944" s="144" t="str">
        <f t="shared" si="320"/>
        <v>LARGE</v>
      </c>
      <c r="K2944" s="144" t="str">
        <f t="shared" si="321"/>
        <v>MEDIUM</v>
      </c>
      <c r="L2944" s="144" t="str" cm="1">
        <f t="array" ref="L2944">_xlfn.IFS(I2944&lt;=2,"SMALL",I2944&lt;=5,"MEDIUM",I2944&gt;5,"LARGE")</f>
        <v>MEDIUM</v>
      </c>
      <c r="M2944" s="144" t="str">
        <f t="shared" si="318"/>
        <v>NO</v>
      </c>
      <c r="N2944" s="374">
        <v>4.88</v>
      </c>
      <c r="O2944" s="374">
        <f t="shared" si="319"/>
        <v>5</v>
      </c>
      <c r="P2944" s="158" t="str" cm="1">
        <f t="array" ref="P2944">_xlfn.SWITCH(ROUND(N2944,0),5,"Excellent",4,"Good",3,"ok","Bad")</f>
        <v>Excellent</v>
      </c>
      <c r="Q2944" s="144">
        <v>8</v>
      </c>
      <c r="R2944" s="385">
        <v>43009</v>
      </c>
      <c r="S2944" s="385">
        <v>43872</v>
      </c>
      <c r="T2944" s="144">
        <v>2555</v>
      </c>
      <c r="U2944" s="144" t="s">
        <v>69</v>
      </c>
      <c r="V2944" s="144">
        <v>179</v>
      </c>
      <c r="W2944" s="144" t="str">
        <f t="shared" si="322"/>
        <v>Active</v>
      </c>
      <c r="X2944" s="144">
        <v>2555</v>
      </c>
      <c r="Y2944" s="157" t="s">
        <v>70</v>
      </c>
      <c r="Z2944" s="386">
        <v>0.99</v>
      </c>
      <c r="AA2944" s="386">
        <v>1</v>
      </c>
      <c r="AB2944" s="387" t="s">
        <v>65</v>
      </c>
      <c r="AC2944" s="157"/>
    </row>
    <row r="2945" spans="9:29">
      <c r="I2945" s="342">
        <v>3</v>
      </c>
      <c r="J2945" s="144" t="str">
        <f t="shared" si="320"/>
        <v>LARGE</v>
      </c>
      <c r="K2945" s="144" t="str">
        <f t="shared" si="321"/>
        <v>MEDIUM</v>
      </c>
      <c r="L2945" s="144" t="str" cm="1">
        <f t="array" ref="L2945">_xlfn.IFS(I2945&lt;=2,"SMALL",I2945&lt;=5,"MEDIUM",I2945&gt;5,"LARGE")</f>
        <v>MEDIUM</v>
      </c>
      <c r="M2945" s="144" t="str">
        <f t="shared" si="318"/>
        <v>NO</v>
      </c>
      <c r="N2945" s="374">
        <v>5</v>
      </c>
      <c r="O2945" s="374">
        <f t="shared" si="319"/>
        <v>5</v>
      </c>
      <c r="P2945" s="158" t="str" cm="1">
        <f t="array" ref="P2945">_xlfn.SWITCH(ROUND(N2945,0),5,"Excellent",4,"Good",3,"ok","Bad")</f>
        <v>Excellent</v>
      </c>
      <c r="Q2945" s="144">
        <v>17</v>
      </c>
      <c r="R2945" s="385">
        <v>43322</v>
      </c>
      <c r="S2945" s="385">
        <v>43832</v>
      </c>
      <c r="T2945" s="144">
        <v>977</v>
      </c>
      <c r="U2945" s="144" t="s">
        <v>69</v>
      </c>
      <c r="V2945" s="144">
        <v>136</v>
      </c>
      <c r="W2945" s="144" t="str">
        <f t="shared" si="322"/>
        <v>Active</v>
      </c>
      <c r="X2945" s="144">
        <v>977</v>
      </c>
      <c r="Y2945" s="157" t="s">
        <v>64</v>
      </c>
      <c r="Z2945" s="386">
        <v>1</v>
      </c>
      <c r="AA2945" s="386">
        <v>0.89</v>
      </c>
      <c r="AB2945" s="387" t="s">
        <v>62</v>
      </c>
      <c r="AC2945" s="157"/>
    </row>
    <row r="2946" spans="9:29">
      <c r="I2946" s="342">
        <v>3</v>
      </c>
      <c r="J2946" s="144" t="str">
        <f t="shared" si="320"/>
        <v>LARGE</v>
      </c>
      <c r="K2946" s="144" t="str">
        <f t="shared" si="321"/>
        <v>MEDIUM</v>
      </c>
      <c r="L2946" s="144" t="str" cm="1">
        <f t="array" ref="L2946">_xlfn.IFS(I2946&lt;=2,"SMALL",I2946&lt;=5,"MEDIUM",I2946&gt;5,"LARGE")</f>
        <v>MEDIUM</v>
      </c>
      <c r="M2946" s="144" t="str">
        <f t="shared" si="318"/>
        <v>NO</v>
      </c>
      <c r="N2946" s="374">
        <v>4.99</v>
      </c>
      <c r="O2946" s="374">
        <f t="shared" si="319"/>
        <v>5</v>
      </c>
      <c r="P2946" s="158" t="str" cm="1">
        <f t="array" ref="P2946">_xlfn.SWITCH(ROUND(N2946,0),5,"Excellent",4,"Good",3,"ok","Bad")</f>
        <v>Excellent</v>
      </c>
      <c r="Q2946" s="144">
        <v>72</v>
      </c>
      <c r="R2946" s="385">
        <v>42992</v>
      </c>
      <c r="S2946" s="385">
        <v>43906</v>
      </c>
      <c r="T2946" s="144">
        <v>1215</v>
      </c>
      <c r="U2946" s="144" t="s">
        <v>69</v>
      </c>
      <c r="V2946" s="144">
        <v>250</v>
      </c>
      <c r="W2946" s="144" t="str">
        <f t="shared" si="322"/>
        <v>Active</v>
      </c>
      <c r="X2946" s="144">
        <v>1215</v>
      </c>
      <c r="Y2946" s="157" t="s">
        <v>70</v>
      </c>
      <c r="Z2946" s="386">
        <v>1</v>
      </c>
      <c r="AA2946" s="386">
        <v>1</v>
      </c>
      <c r="AB2946" s="387" t="s">
        <v>62</v>
      </c>
      <c r="AC2946" s="157"/>
    </row>
    <row r="2947" spans="9:29">
      <c r="I2947" s="342">
        <v>4</v>
      </c>
      <c r="J2947" s="144" t="str">
        <f t="shared" si="320"/>
        <v>LARGE</v>
      </c>
      <c r="K2947" s="144" t="str">
        <f t="shared" si="321"/>
        <v>MEDIUM</v>
      </c>
      <c r="L2947" s="144" t="str" cm="1">
        <f t="array" ref="L2947">_xlfn.IFS(I2947&lt;=2,"SMALL",I2947&lt;=5,"MEDIUM",I2947&gt;5,"LARGE")</f>
        <v>MEDIUM</v>
      </c>
      <c r="M2947" s="144" t="str">
        <f t="shared" si="318"/>
        <v>NO</v>
      </c>
      <c r="N2947" s="374">
        <v>5</v>
      </c>
      <c r="O2947" s="374">
        <f t="shared" si="319"/>
        <v>5</v>
      </c>
      <c r="P2947" s="158" t="str" cm="1">
        <f t="array" ref="P2947">_xlfn.SWITCH(ROUND(N2947,0),5,"Excellent",4,"Good",3,"ok","Bad")</f>
        <v>Excellent</v>
      </c>
      <c r="Q2947" s="144">
        <v>3</v>
      </c>
      <c r="R2947" s="385">
        <v>42983</v>
      </c>
      <c r="S2947" s="385">
        <v>43001</v>
      </c>
      <c r="T2947" s="144">
        <v>1793</v>
      </c>
      <c r="U2947" s="144" t="s">
        <v>69</v>
      </c>
      <c r="V2947" s="144">
        <v>0</v>
      </c>
      <c r="W2947" s="144" t="str">
        <f t="shared" si="322"/>
        <v>Inactive</v>
      </c>
      <c r="X2947" s="144">
        <v>1793</v>
      </c>
      <c r="Y2947" s="157" t="s">
        <v>61</v>
      </c>
      <c r="Z2947" s="386">
        <v>1</v>
      </c>
      <c r="AA2947" s="386">
        <v>1</v>
      </c>
      <c r="AB2947" s="387" t="s">
        <v>65</v>
      </c>
      <c r="AC2947" s="157"/>
    </row>
    <row r="2948" spans="9:29">
      <c r="I2948" s="342">
        <v>1</v>
      </c>
      <c r="J2948" s="144" t="str">
        <f t="shared" si="320"/>
        <v>SMALL</v>
      </c>
      <c r="K2948" s="144" t="str">
        <f t="shared" si="321"/>
        <v>SMALL</v>
      </c>
      <c r="L2948" s="144" t="str" cm="1">
        <f t="array" ref="L2948">_xlfn.IFS(I2948&lt;=2,"SMALL",I2948&lt;=5,"MEDIUM",I2948&gt;5,"LARGE")</f>
        <v>SMALL</v>
      </c>
      <c r="M2948" s="144" t="str">
        <f t="shared" si="318"/>
        <v>NO</v>
      </c>
      <c r="N2948" s="374">
        <v>5</v>
      </c>
      <c r="O2948" s="374">
        <f t="shared" si="319"/>
        <v>5</v>
      </c>
      <c r="P2948" s="158" t="str" cm="1">
        <f t="array" ref="P2948">_xlfn.SWITCH(ROUND(N2948,0),5,"Excellent",4,"Good",3,"ok","Bad")</f>
        <v>Excellent</v>
      </c>
      <c r="Q2948" s="144">
        <v>27</v>
      </c>
      <c r="R2948" s="385">
        <v>42974</v>
      </c>
      <c r="S2948" s="385">
        <v>44034</v>
      </c>
      <c r="T2948" s="144">
        <v>268</v>
      </c>
      <c r="U2948" s="144" t="s">
        <v>60</v>
      </c>
      <c r="V2948" s="144">
        <v>163</v>
      </c>
      <c r="W2948" s="144" t="str">
        <f t="shared" si="322"/>
        <v>Active</v>
      </c>
      <c r="X2948" s="144">
        <v>268</v>
      </c>
      <c r="Y2948" s="157" t="s">
        <v>70</v>
      </c>
      <c r="Z2948" s="386">
        <v>1</v>
      </c>
      <c r="AA2948" s="386">
        <v>0.67</v>
      </c>
      <c r="AB2948" s="387" t="s">
        <v>62</v>
      </c>
      <c r="AC2948" s="157"/>
    </row>
    <row r="2949" spans="9:29">
      <c r="I2949" s="342">
        <v>2</v>
      </c>
      <c r="J2949" s="144" t="str">
        <f t="shared" si="320"/>
        <v>SMALL</v>
      </c>
      <c r="K2949" s="144" t="str">
        <f t="shared" si="321"/>
        <v>SMALL</v>
      </c>
      <c r="L2949" s="144" t="str" cm="1">
        <f t="array" ref="L2949">_xlfn.IFS(I2949&lt;=2,"SMALL",I2949&lt;=5,"MEDIUM",I2949&gt;5,"LARGE")</f>
        <v>SMALL</v>
      </c>
      <c r="M2949" s="144" t="str">
        <f t="shared" ref="M2949:M3012" si="323">IF(AND(N2949&gt;=4.8,Q2949&gt;100),"YES","NO")</f>
        <v>YES</v>
      </c>
      <c r="N2949" s="374">
        <v>4.91</v>
      </c>
      <c r="O2949" s="374">
        <f t="shared" ref="O2949:O3012" si="324">ROUND(N2949,0)</f>
        <v>5</v>
      </c>
      <c r="P2949" s="158" t="str" cm="1">
        <f t="array" ref="P2949">_xlfn.SWITCH(ROUND(N2949,0),5,"Excellent",4,"Good",3,"ok","Bad")</f>
        <v>Excellent</v>
      </c>
      <c r="Q2949" s="144">
        <v>174</v>
      </c>
      <c r="R2949" s="385">
        <v>42977</v>
      </c>
      <c r="S2949" s="385">
        <v>43962</v>
      </c>
      <c r="T2949" s="144">
        <v>3220</v>
      </c>
      <c r="U2949" s="144" t="s">
        <v>69</v>
      </c>
      <c r="V2949" s="144">
        <v>0</v>
      </c>
      <c r="W2949" s="144" t="str">
        <f t="shared" si="322"/>
        <v>Inactive</v>
      </c>
      <c r="X2949" s="144">
        <v>3220</v>
      </c>
      <c r="Y2949" s="157" t="s">
        <v>70</v>
      </c>
      <c r="Z2949" s="386">
        <v>1</v>
      </c>
      <c r="AA2949" s="386">
        <v>0.98</v>
      </c>
      <c r="AB2949" s="387" t="s">
        <v>62</v>
      </c>
      <c r="AC2949" s="157"/>
    </row>
    <row r="2950" spans="9:29">
      <c r="I2950" s="342">
        <v>1</v>
      </c>
      <c r="J2950" s="144" t="str">
        <f t="shared" ref="J2950:J3013" si="325">IF(I2950&lt;=2,"SMALL","LARGE")</f>
        <v>SMALL</v>
      </c>
      <c r="K2950" s="144" t="str">
        <f t="shared" ref="K2950:K3013" si="326">IF(I2950&lt;=2,"SMALL",IF(I2950&lt;=5,"MEDIUM","LARGE"))</f>
        <v>SMALL</v>
      </c>
      <c r="L2950" s="144" t="str" cm="1">
        <f t="array" ref="L2950">_xlfn.IFS(I2950&lt;=2,"SMALL",I2950&lt;=5,"MEDIUM",I2950&gt;5,"LARGE")</f>
        <v>SMALL</v>
      </c>
      <c r="M2950" s="144" t="str">
        <f t="shared" si="323"/>
        <v>NO</v>
      </c>
      <c r="N2950" s="374">
        <v>4.58</v>
      </c>
      <c r="O2950" s="374">
        <f t="shared" si="324"/>
        <v>5</v>
      </c>
      <c r="P2950" s="158" t="str" cm="1">
        <f t="array" ref="P2950">_xlfn.SWITCH(ROUND(N2950,0),5,"Excellent",4,"Good",3,"ok","Bad")</f>
        <v>Excellent</v>
      </c>
      <c r="Q2950" s="144">
        <v>113</v>
      </c>
      <c r="R2950" s="385">
        <v>42969</v>
      </c>
      <c r="S2950" s="385">
        <v>44041</v>
      </c>
      <c r="T2950" s="144">
        <v>3328</v>
      </c>
      <c r="U2950" s="144" t="s">
        <v>60</v>
      </c>
      <c r="V2950" s="144">
        <v>365</v>
      </c>
      <c r="W2950" s="144" t="str">
        <f t="shared" ref="W2950:W3013" si="327">IF(NOT(V2950=0),"Active","Inactive")</f>
        <v>Active</v>
      </c>
      <c r="X2950" s="144">
        <v>3328</v>
      </c>
      <c r="Y2950" s="157" t="s">
        <v>122</v>
      </c>
      <c r="Z2950" s="386">
        <v>0</v>
      </c>
      <c r="AA2950" s="386">
        <v>0.47</v>
      </c>
      <c r="AB2950" s="387" t="s">
        <v>65</v>
      </c>
      <c r="AC2950" s="157"/>
    </row>
    <row r="2951" spans="9:29">
      <c r="I2951" s="342">
        <v>2</v>
      </c>
      <c r="J2951" s="144" t="str">
        <f t="shared" si="325"/>
        <v>SMALL</v>
      </c>
      <c r="K2951" s="144" t="str">
        <f t="shared" si="326"/>
        <v>SMALL</v>
      </c>
      <c r="L2951" s="144" t="str" cm="1">
        <f t="array" ref="L2951">_xlfn.IFS(I2951&lt;=2,"SMALL",I2951&lt;=5,"MEDIUM",I2951&gt;5,"LARGE")</f>
        <v>SMALL</v>
      </c>
      <c r="M2951" s="144" t="str">
        <f t="shared" si="323"/>
        <v>NO</v>
      </c>
      <c r="N2951" s="374">
        <v>4.9000000000000004</v>
      </c>
      <c r="O2951" s="374">
        <f t="shared" si="324"/>
        <v>5</v>
      </c>
      <c r="P2951" s="158" t="str" cm="1">
        <f t="array" ref="P2951">_xlfn.SWITCH(ROUND(N2951,0),5,"Excellent",4,"Good",3,"ok","Bad")</f>
        <v>Excellent</v>
      </c>
      <c r="Q2951" s="144">
        <v>41</v>
      </c>
      <c r="R2951" s="385">
        <v>42981</v>
      </c>
      <c r="S2951" s="385">
        <v>43822</v>
      </c>
      <c r="T2951" s="144">
        <v>2093</v>
      </c>
      <c r="U2951" s="144" t="s">
        <v>60</v>
      </c>
      <c r="V2951" s="144">
        <v>90</v>
      </c>
      <c r="W2951" s="144" t="str">
        <f t="shared" si="327"/>
        <v>Active</v>
      </c>
      <c r="X2951" s="144">
        <v>2093</v>
      </c>
      <c r="Y2951" s="157" t="s">
        <v>61</v>
      </c>
      <c r="Z2951" s="386">
        <v>1</v>
      </c>
      <c r="AA2951" s="386">
        <v>1</v>
      </c>
      <c r="AB2951" s="387" t="s">
        <v>62</v>
      </c>
      <c r="AC2951" s="157"/>
    </row>
    <row r="2952" spans="9:29">
      <c r="I2952" s="342">
        <v>4</v>
      </c>
      <c r="J2952" s="144" t="str">
        <f t="shared" si="325"/>
        <v>LARGE</v>
      </c>
      <c r="K2952" s="144" t="str">
        <f t="shared" si="326"/>
        <v>MEDIUM</v>
      </c>
      <c r="L2952" s="144" t="str" cm="1">
        <f t="array" ref="L2952">_xlfn.IFS(I2952&lt;=2,"SMALL",I2952&lt;=5,"MEDIUM",I2952&gt;5,"LARGE")</f>
        <v>MEDIUM</v>
      </c>
      <c r="M2952" s="144" t="str">
        <f t="shared" si="323"/>
        <v>YES</v>
      </c>
      <c r="N2952" s="374">
        <v>4.97</v>
      </c>
      <c r="O2952" s="374">
        <f t="shared" si="324"/>
        <v>5</v>
      </c>
      <c r="P2952" s="158" t="str" cm="1">
        <f t="array" ref="P2952">_xlfn.SWITCH(ROUND(N2952,0),5,"Excellent",4,"Good",3,"ok","Bad")</f>
        <v>Excellent</v>
      </c>
      <c r="Q2952" s="144">
        <v>130</v>
      </c>
      <c r="R2952" s="385">
        <v>42986</v>
      </c>
      <c r="S2952" s="385">
        <v>43898</v>
      </c>
      <c r="T2952" s="144">
        <v>3331</v>
      </c>
      <c r="U2952" s="144" t="s">
        <v>69</v>
      </c>
      <c r="V2952" s="144">
        <v>3</v>
      </c>
      <c r="W2952" s="144" t="str">
        <f t="shared" si="327"/>
        <v>Active</v>
      </c>
      <c r="X2952" s="144">
        <v>3331</v>
      </c>
      <c r="Y2952" s="157" t="s">
        <v>70</v>
      </c>
      <c r="Z2952" s="386">
        <v>1</v>
      </c>
      <c r="AA2952" s="386">
        <v>1</v>
      </c>
      <c r="AB2952" s="387" t="s">
        <v>62</v>
      </c>
      <c r="AC2952" s="157"/>
    </row>
    <row r="2953" spans="9:29">
      <c r="I2953" s="342">
        <v>2</v>
      </c>
      <c r="J2953" s="144" t="str">
        <f t="shared" si="325"/>
        <v>SMALL</v>
      </c>
      <c r="K2953" s="144" t="str">
        <f t="shared" si="326"/>
        <v>SMALL</v>
      </c>
      <c r="L2953" s="144" t="str" cm="1">
        <f t="array" ref="L2953">_xlfn.IFS(I2953&lt;=2,"SMALL",I2953&lt;=5,"MEDIUM",I2953&gt;5,"LARGE")</f>
        <v>SMALL</v>
      </c>
      <c r="M2953" s="144" t="str">
        <f t="shared" si="323"/>
        <v>NO</v>
      </c>
      <c r="N2953" s="374">
        <v>5</v>
      </c>
      <c r="O2953" s="374">
        <f t="shared" si="324"/>
        <v>5</v>
      </c>
      <c r="P2953" s="158" t="str" cm="1">
        <f t="array" ref="P2953">_xlfn.SWITCH(ROUND(N2953,0),5,"Excellent",4,"Good",3,"ok","Bad")</f>
        <v>Excellent</v>
      </c>
      <c r="Q2953" s="144">
        <v>20</v>
      </c>
      <c r="R2953" s="385">
        <v>43395</v>
      </c>
      <c r="S2953" s="385">
        <v>44044</v>
      </c>
      <c r="T2953" s="144">
        <v>868</v>
      </c>
      <c r="U2953" s="144" t="s">
        <v>69</v>
      </c>
      <c r="V2953" s="144">
        <v>27</v>
      </c>
      <c r="W2953" s="144" t="str">
        <f t="shared" si="327"/>
        <v>Active</v>
      </c>
      <c r="X2953" s="144">
        <v>868</v>
      </c>
      <c r="Y2953" s="157" t="s">
        <v>70</v>
      </c>
      <c r="Z2953" s="386">
        <v>1</v>
      </c>
      <c r="AA2953" s="386">
        <v>0.99</v>
      </c>
      <c r="AB2953" s="387" t="s">
        <v>65</v>
      </c>
      <c r="AC2953" s="157"/>
    </row>
    <row r="2954" spans="9:29">
      <c r="I2954" s="342">
        <v>1</v>
      </c>
      <c r="J2954" s="144" t="str">
        <f t="shared" si="325"/>
        <v>SMALL</v>
      </c>
      <c r="K2954" s="144" t="str">
        <f t="shared" si="326"/>
        <v>SMALL</v>
      </c>
      <c r="L2954" s="144" t="str" cm="1">
        <f t="array" ref="L2954">_xlfn.IFS(I2954&lt;=2,"SMALL",I2954&lt;=5,"MEDIUM",I2954&gt;5,"LARGE")</f>
        <v>SMALL</v>
      </c>
      <c r="M2954" s="144" t="str">
        <f t="shared" si="323"/>
        <v>NO</v>
      </c>
      <c r="N2954" s="374">
        <v>4.88</v>
      </c>
      <c r="O2954" s="374">
        <f t="shared" si="324"/>
        <v>5</v>
      </c>
      <c r="P2954" s="158" t="str" cm="1">
        <f t="array" ref="P2954">_xlfn.SWITCH(ROUND(N2954,0),5,"Excellent",4,"Good",3,"ok","Bad")</f>
        <v>Excellent</v>
      </c>
      <c r="Q2954" s="144">
        <v>16</v>
      </c>
      <c r="R2954" s="385">
        <v>43001</v>
      </c>
      <c r="S2954" s="385">
        <v>43715</v>
      </c>
      <c r="T2954" s="144">
        <v>3327</v>
      </c>
      <c r="U2954" s="144" t="s">
        <v>60</v>
      </c>
      <c r="V2954" s="144">
        <v>0</v>
      </c>
      <c r="W2954" s="144" t="str">
        <f t="shared" si="327"/>
        <v>Inactive</v>
      </c>
      <c r="X2954" s="144">
        <v>3327</v>
      </c>
      <c r="Y2954" s="157" t="s">
        <v>70</v>
      </c>
      <c r="Z2954" s="386">
        <v>1</v>
      </c>
      <c r="AA2954" s="386">
        <v>0.94</v>
      </c>
      <c r="AB2954" s="387" t="s">
        <v>65</v>
      </c>
      <c r="AC2954" s="157"/>
    </row>
    <row r="2955" spans="9:29">
      <c r="I2955" s="342">
        <v>2</v>
      </c>
      <c r="J2955" s="144" t="str">
        <f t="shared" si="325"/>
        <v>SMALL</v>
      </c>
      <c r="K2955" s="144" t="str">
        <f t="shared" si="326"/>
        <v>SMALL</v>
      </c>
      <c r="L2955" s="144" t="str" cm="1">
        <f t="array" ref="L2955">_xlfn.IFS(I2955&lt;=2,"SMALL",I2955&lt;=5,"MEDIUM",I2955&gt;5,"LARGE")</f>
        <v>SMALL</v>
      </c>
      <c r="M2955" s="144" t="str">
        <f t="shared" si="323"/>
        <v>NO</v>
      </c>
      <c r="N2955" s="374">
        <v>4.67</v>
      </c>
      <c r="O2955" s="374">
        <f t="shared" si="324"/>
        <v>5</v>
      </c>
      <c r="P2955" s="158" t="str" cm="1">
        <f t="array" ref="P2955">_xlfn.SWITCH(ROUND(N2955,0),5,"Excellent",4,"Good",3,"ok","Bad")</f>
        <v>Excellent</v>
      </c>
      <c r="Q2955" s="144">
        <v>111</v>
      </c>
      <c r="R2955" s="385">
        <v>43012</v>
      </c>
      <c r="S2955" s="385">
        <v>43905</v>
      </c>
      <c r="T2955" s="144">
        <v>3332</v>
      </c>
      <c r="U2955" s="144" t="s">
        <v>60</v>
      </c>
      <c r="V2955" s="144">
        <v>42</v>
      </c>
      <c r="W2955" s="144" t="str">
        <f t="shared" si="327"/>
        <v>Active</v>
      </c>
      <c r="X2955" s="144">
        <v>3332</v>
      </c>
      <c r="Y2955" s="157" t="s">
        <v>122</v>
      </c>
      <c r="Z2955" s="386">
        <v>0.33</v>
      </c>
      <c r="AA2955" s="386">
        <v>1</v>
      </c>
      <c r="AB2955" s="387" t="s">
        <v>65</v>
      </c>
      <c r="AC2955" s="157"/>
    </row>
    <row r="2956" spans="9:29">
      <c r="I2956" s="342">
        <v>4</v>
      </c>
      <c r="J2956" s="144" t="str">
        <f t="shared" si="325"/>
        <v>LARGE</v>
      </c>
      <c r="K2956" s="144" t="str">
        <f t="shared" si="326"/>
        <v>MEDIUM</v>
      </c>
      <c r="L2956" s="144" t="str" cm="1">
        <f t="array" ref="L2956">_xlfn.IFS(I2956&lt;=2,"SMALL",I2956&lt;=5,"MEDIUM",I2956&gt;5,"LARGE")</f>
        <v>MEDIUM</v>
      </c>
      <c r="M2956" s="144" t="str">
        <f t="shared" si="323"/>
        <v>NO</v>
      </c>
      <c r="N2956" s="374">
        <v>4.6399999999999997</v>
      </c>
      <c r="O2956" s="374">
        <f t="shared" si="324"/>
        <v>5</v>
      </c>
      <c r="P2956" s="158" t="str" cm="1">
        <f t="array" ref="P2956">_xlfn.SWITCH(ROUND(N2956,0),5,"Excellent",4,"Good",3,"ok","Bad")</f>
        <v>Excellent</v>
      </c>
      <c r="Q2956" s="144">
        <v>59</v>
      </c>
      <c r="R2956" s="385">
        <v>42997</v>
      </c>
      <c r="S2956" s="385">
        <v>43960</v>
      </c>
      <c r="T2956" s="144">
        <v>3144</v>
      </c>
      <c r="U2956" s="144" t="s">
        <v>69</v>
      </c>
      <c r="V2956" s="144">
        <v>263</v>
      </c>
      <c r="W2956" s="144" t="str">
        <f t="shared" si="327"/>
        <v>Active</v>
      </c>
      <c r="X2956" s="144">
        <v>3144</v>
      </c>
      <c r="Y2956" s="157" t="s">
        <v>70</v>
      </c>
      <c r="Z2956" s="386">
        <v>1</v>
      </c>
      <c r="AA2956" s="386">
        <v>0.67</v>
      </c>
      <c r="AB2956" s="387" t="s">
        <v>65</v>
      </c>
      <c r="AC2956" s="157"/>
    </row>
    <row r="2957" spans="9:29">
      <c r="I2957" s="342">
        <v>6</v>
      </c>
      <c r="J2957" s="144" t="str">
        <f t="shared" si="325"/>
        <v>LARGE</v>
      </c>
      <c r="K2957" s="144" t="str">
        <f t="shared" si="326"/>
        <v>LARGE</v>
      </c>
      <c r="L2957" s="144" t="str" cm="1">
        <f t="array" ref="L2957">_xlfn.IFS(I2957&lt;=2,"SMALL",I2957&lt;=5,"MEDIUM",I2957&gt;5,"LARGE")</f>
        <v>LARGE</v>
      </c>
      <c r="M2957" s="144" t="str">
        <f t="shared" si="323"/>
        <v>YES</v>
      </c>
      <c r="N2957" s="374">
        <v>4.8899999999999997</v>
      </c>
      <c r="O2957" s="374">
        <f t="shared" si="324"/>
        <v>5</v>
      </c>
      <c r="P2957" s="158" t="str" cm="1">
        <f t="array" ref="P2957">_xlfn.SWITCH(ROUND(N2957,0),5,"Excellent",4,"Good",3,"ok","Bad")</f>
        <v>Excellent</v>
      </c>
      <c r="Q2957" s="144">
        <v>139</v>
      </c>
      <c r="R2957" s="385">
        <v>42979</v>
      </c>
      <c r="S2957" s="385">
        <v>44052</v>
      </c>
      <c r="T2957" s="144">
        <v>3324</v>
      </c>
      <c r="U2957" s="144" t="s">
        <v>69</v>
      </c>
      <c r="V2957" s="144">
        <v>20</v>
      </c>
      <c r="W2957" s="144" t="str">
        <f t="shared" si="327"/>
        <v>Active</v>
      </c>
      <c r="X2957" s="144">
        <v>3324</v>
      </c>
      <c r="Y2957" s="157" t="s">
        <v>70</v>
      </c>
      <c r="Z2957" s="386">
        <v>0.91</v>
      </c>
      <c r="AA2957" s="386">
        <v>0.93</v>
      </c>
      <c r="AB2957" s="387" t="s">
        <v>62</v>
      </c>
      <c r="AC2957" s="157"/>
    </row>
    <row r="2958" spans="9:29">
      <c r="I2958" s="342">
        <v>2</v>
      </c>
      <c r="J2958" s="144" t="str">
        <f t="shared" si="325"/>
        <v>SMALL</v>
      </c>
      <c r="K2958" s="144" t="str">
        <f t="shared" si="326"/>
        <v>SMALL</v>
      </c>
      <c r="L2958" s="144" t="str" cm="1">
        <f t="array" ref="L2958">_xlfn.IFS(I2958&lt;=2,"SMALL",I2958&lt;=5,"MEDIUM",I2958&gt;5,"LARGE")</f>
        <v>SMALL</v>
      </c>
      <c r="M2958" s="144" t="str">
        <f t="shared" si="323"/>
        <v>NO</v>
      </c>
      <c r="N2958" s="374">
        <v>4.45</v>
      </c>
      <c r="O2958" s="374">
        <f t="shared" si="324"/>
        <v>4</v>
      </c>
      <c r="P2958" s="158" t="str" cm="1">
        <f t="array" ref="P2958">_xlfn.SWITCH(ROUND(N2958,0),5,"Excellent",4,"Good",3,"ok","Bad")</f>
        <v>Good</v>
      </c>
      <c r="Q2958" s="144">
        <v>20</v>
      </c>
      <c r="R2958" s="385">
        <v>42973</v>
      </c>
      <c r="S2958" s="385">
        <v>43652</v>
      </c>
      <c r="T2958" s="144">
        <v>3333</v>
      </c>
      <c r="U2958" s="144" t="s">
        <v>60</v>
      </c>
      <c r="V2958" s="144">
        <v>89</v>
      </c>
      <c r="W2958" s="144" t="str">
        <f t="shared" si="327"/>
        <v>Active</v>
      </c>
      <c r="X2958" s="144">
        <v>3333</v>
      </c>
      <c r="Y2958" s="157" t="s">
        <v>61</v>
      </c>
      <c r="Z2958" s="386">
        <v>0.92</v>
      </c>
      <c r="AA2958" s="386">
        <v>0.9</v>
      </c>
      <c r="AB2958" s="387" t="s">
        <v>62</v>
      </c>
      <c r="AC2958" s="157"/>
    </row>
    <row r="2959" spans="9:29">
      <c r="I2959" s="342">
        <v>1</v>
      </c>
      <c r="J2959" s="144" t="str">
        <f t="shared" si="325"/>
        <v>SMALL</v>
      </c>
      <c r="K2959" s="144" t="str">
        <f t="shared" si="326"/>
        <v>SMALL</v>
      </c>
      <c r="L2959" s="144" t="str" cm="1">
        <f t="array" ref="L2959">_xlfn.IFS(I2959&lt;=2,"SMALL",I2959&lt;=5,"MEDIUM",I2959&gt;5,"LARGE")</f>
        <v>SMALL</v>
      </c>
      <c r="M2959" s="144" t="str">
        <f t="shared" si="323"/>
        <v>YES</v>
      </c>
      <c r="N2959" s="374">
        <v>4.91</v>
      </c>
      <c r="O2959" s="374">
        <f t="shared" si="324"/>
        <v>5</v>
      </c>
      <c r="P2959" s="158" t="str" cm="1">
        <f t="array" ref="P2959">_xlfn.SWITCH(ROUND(N2959,0),5,"Excellent",4,"Good",3,"ok","Bad")</f>
        <v>Excellent</v>
      </c>
      <c r="Q2959" s="144">
        <v>113</v>
      </c>
      <c r="R2959" s="385">
        <v>42971</v>
      </c>
      <c r="S2959" s="385">
        <v>43653</v>
      </c>
      <c r="T2959" s="144">
        <v>3059</v>
      </c>
      <c r="U2959" s="144" t="s">
        <v>60</v>
      </c>
      <c r="V2959" s="144">
        <v>45</v>
      </c>
      <c r="W2959" s="144" t="str">
        <f t="shared" si="327"/>
        <v>Active</v>
      </c>
      <c r="X2959" s="144">
        <v>3059</v>
      </c>
      <c r="Y2959" s="157" t="s">
        <v>70</v>
      </c>
      <c r="Z2959" s="386">
        <v>1</v>
      </c>
      <c r="AA2959" s="386">
        <v>1</v>
      </c>
      <c r="AB2959" s="387" t="s">
        <v>62</v>
      </c>
      <c r="AC2959" s="157"/>
    </row>
    <row r="2960" spans="9:29">
      <c r="I2960" s="342">
        <v>2</v>
      </c>
      <c r="J2960" s="144" t="str">
        <f t="shared" si="325"/>
        <v>SMALL</v>
      </c>
      <c r="K2960" s="144" t="str">
        <f t="shared" si="326"/>
        <v>SMALL</v>
      </c>
      <c r="L2960" s="144" t="str" cm="1">
        <f t="array" ref="L2960">_xlfn.IFS(I2960&lt;=2,"SMALL",I2960&lt;=5,"MEDIUM",I2960&gt;5,"LARGE")</f>
        <v>SMALL</v>
      </c>
      <c r="M2960" s="144" t="str">
        <f t="shared" si="323"/>
        <v>NO</v>
      </c>
      <c r="N2960" s="374">
        <v>5</v>
      </c>
      <c r="O2960" s="374">
        <f t="shared" si="324"/>
        <v>5</v>
      </c>
      <c r="P2960" s="158" t="str" cm="1">
        <f t="array" ref="P2960">_xlfn.SWITCH(ROUND(N2960,0),5,"Excellent",4,"Good",3,"ok","Bad")</f>
        <v>Excellent</v>
      </c>
      <c r="Q2960" s="144">
        <v>23</v>
      </c>
      <c r="R2960" s="385">
        <v>42995</v>
      </c>
      <c r="S2960" s="385">
        <v>43831</v>
      </c>
      <c r="T2960" s="144">
        <v>2270</v>
      </c>
      <c r="U2960" s="144" t="s">
        <v>69</v>
      </c>
      <c r="V2960" s="144">
        <v>47</v>
      </c>
      <c r="W2960" s="144" t="str">
        <f t="shared" si="327"/>
        <v>Active</v>
      </c>
      <c r="X2960" s="144">
        <v>2270</v>
      </c>
      <c r="Y2960" s="157" t="s">
        <v>122</v>
      </c>
      <c r="Z2960" s="386">
        <v>0.33</v>
      </c>
      <c r="AA2960" s="386">
        <v>0.74</v>
      </c>
      <c r="AB2960" s="387" t="s">
        <v>65</v>
      </c>
      <c r="AC2960" s="157"/>
    </row>
    <row r="2961" spans="9:29">
      <c r="I2961" s="342">
        <v>1</v>
      </c>
      <c r="J2961" s="144" t="str">
        <f t="shared" si="325"/>
        <v>SMALL</v>
      </c>
      <c r="K2961" s="144" t="str">
        <f t="shared" si="326"/>
        <v>SMALL</v>
      </c>
      <c r="L2961" s="144" t="str" cm="1">
        <f t="array" ref="L2961">_xlfn.IFS(I2961&lt;=2,"SMALL",I2961&lt;=5,"MEDIUM",I2961&gt;5,"LARGE")</f>
        <v>SMALL</v>
      </c>
      <c r="M2961" s="144" t="str">
        <f t="shared" si="323"/>
        <v>YES</v>
      </c>
      <c r="N2961" s="374">
        <v>4.9800000000000004</v>
      </c>
      <c r="O2961" s="374">
        <f t="shared" si="324"/>
        <v>5</v>
      </c>
      <c r="P2961" s="158" t="str" cm="1">
        <f t="array" ref="P2961">_xlfn.SWITCH(ROUND(N2961,0),5,"Excellent",4,"Good",3,"ok","Bad")</f>
        <v>Excellent</v>
      </c>
      <c r="Q2961" s="144">
        <v>126</v>
      </c>
      <c r="R2961" s="385">
        <v>42979</v>
      </c>
      <c r="S2961" s="385">
        <v>43897</v>
      </c>
      <c r="T2961" s="144">
        <v>2342</v>
      </c>
      <c r="U2961" s="144" t="s">
        <v>60</v>
      </c>
      <c r="V2961" s="144">
        <v>365</v>
      </c>
      <c r="W2961" s="144" t="str">
        <f t="shared" si="327"/>
        <v>Active</v>
      </c>
      <c r="X2961" s="144">
        <v>2342</v>
      </c>
      <c r="Y2961" s="157" t="s">
        <v>70</v>
      </c>
      <c r="Z2961" s="386">
        <v>1</v>
      </c>
      <c r="AA2961" s="386">
        <v>0.94</v>
      </c>
      <c r="AB2961" s="387" t="s">
        <v>65</v>
      </c>
      <c r="AC2961" s="157"/>
    </row>
    <row r="2962" spans="9:29">
      <c r="I2962" s="342">
        <v>2</v>
      </c>
      <c r="J2962" s="144" t="str">
        <f t="shared" si="325"/>
        <v>SMALL</v>
      </c>
      <c r="K2962" s="144" t="str">
        <f t="shared" si="326"/>
        <v>SMALL</v>
      </c>
      <c r="L2962" s="144" t="str" cm="1">
        <f t="array" ref="L2962">_xlfn.IFS(I2962&lt;=2,"SMALL",I2962&lt;=5,"MEDIUM",I2962&gt;5,"LARGE")</f>
        <v>SMALL</v>
      </c>
      <c r="M2962" s="144" t="str">
        <f t="shared" si="323"/>
        <v>NO</v>
      </c>
      <c r="N2962" s="374">
        <v>4.91</v>
      </c>
      <c r="O2962" s="374">
        <f t="shared" si="324"/>
        <v>5</v>
      </c>
      <c r="P2962" s="158" t="str" cm="1">
        <f t="array" ref="P2962">_xlfn.SWITCH(ROUND(N2962,0),5,"Excellent",4,"Good",3,"ok","Bad")</f>
        <v>Excellent</v>
      </c>
      <c r="Q2962" s="144">
        <v>33</v>
      </c>
      <c r="R2962" s="385">
        <v>42988</v>
      </c>
      <c r="S2962" s="385">
        <v>43948</v>
      </c>
      <c r="T2962" s="144">
        <v>3337</v>
      </c>
      <c r="U2962" s="144" t="s">
        <v>60</v>
      </c>
      <c r="V2962" s="144">
        <v>320</v>
      </c>
      <c r="W2962" s="144" t="str">
        <f t="shared" si="327"/>
        <v>Active</v>
      </c>
      <c r="X2962" s="144">
        <v>3337</v>
      </c>
      <c r="Y2962" s="157" t="s">
        <v>70</v>
      </c>
      <c r="Z2962" s="386">
        <v>1</v>
      </c>
      <c r="AA2962" s="386">
        <v>1</v>
      </c>
      <c r="AB2962" s="387" t="s">
        <v>65</v>
      </c>
      <c r="AC2962" s="157"/>
    </row>
    <row r="2963" spans="9:29">
      <c r="I2963" s="342">
        <v>2</v>
      </c>
      <c r="J2963" s="144" t="str">
        <f t="shared" si="325"/>
        <v>SMALL</v>
      </c>
      <c r="K2963" s="144" t="str">
        <f t="shared" si="326"/>
        <v>SMALL</v>
      </c>
      <c r="L2963" s="144" t="str" cm="1">
        <f t="array" ref="L2963">_xlfn.IFS(I2963&lt;=2,"SMALL",I2963&lt;=5,"MEDIUM",I2963&gt;5,"LARGE")</f>
        <v>SMALL</v>
      </c>
      <c r="M2963" s="144" t="str">
        <f t="shared" si="323"/>
        <v>NO</v>
      </c>
      <c r="N2963" s="374">
        <v>4.7300000000000004</v>
      </c>
      <c r="O2963" s="374">
        <f t="shared" si="324"/>
        <v>5</v>
      </c>
      <c r="P2963" s="158" t="str" cm="1">
        <f t="array" ref="P2963">_xlfn.SWITCH(ROUND(N2963,0),5,"Excellent",4,"Good",3,"ok","Bad")</f>
        <v>Excellent</v>
      </c>
      <c r="Q2963" s="144">
        <v>11</v>
      </c>
      <c r="R2963" s="385">
        <v>42988</v>
      </c>
      <c r="S2963" s="385">
        <v>43752</v>
      </c>
      <c r="T2963" s="144">
        <v>3338</v>
      </c>
      <c r="U2963" s="144" t="s">
        <v>60</v>
      </c>
      <c r="V2963" s="144">
        <v>364</v>
      </c>
      <c r="W2963" s="144" t="str">
        <f t="shared" si="327"/>
        <v>Active</v>
      </c>
      <c r="X2963" s="144">
        <v>3338</v>
      </c>
      <c r="Y2963" s="157" t="s">
        <v>70</v>
      </c>
      <c r="Z2963" s="386">
        <v>1</v>
      </c>
      <c r="AA2963" s="386">
        <v>0.98</v>
      </c>
      <c r="AB2963" s="387" t="s">
        <v>65</v>
      </c>
      <c r="AC2963" s="157"/>
    </row>
    <row r="2964" spans="9:29">
      <c r="I2964" s="342">
        <v>2</v>
      </c>
      <c r="J2964" s="144" t="str">
        <f t="shared" si="325"/>
        <v>SMALL</v>
      </c>
      <c r="K2964" s="144" t="str">
        <f t="shared" si="326"/>
        <v>SMALL</v>
      </c>
      <c r="L2964" s="144" t="str" cm="1">
        <f t="array" ref="L2964">_xlfn.IFS(I2964&lt;=2,"SMALL",I2964&lt;=5,"MEDIUM",I2964&gt;5,"LARGE")</f>
        <v>SMALL</v>
      </c>
      <c r="M2964" s="144" t="str">
        <f t="shared" si="323"/>
        <v>NO</v>
      </c>
      <c r="N2964" s="374">
        <v>3.4</v>
      </c>
      <c r="O2964" s="374">
        <f t="shared" si="324"/>
        <v>3</v>
      </c>
      <c r="P2964" s="158" t="str" cm="1">
        <f t="array" ref="P2964">_xlfn.SWITCH(ROUND(N2964,0),5,"Excellent",4,"Good",3,"ok","Bad")</f>
        <v>ok</v>
      </c>
      <c r="Q2964" s="144">
        <v>5</v>
      </c>
      <c r="R2964" s="385">
        <v>43032</v>
      </c>
      <c r="S2964" s="385">
        <v>43738</v>
      </c>
      <c r="T2964" s="144">
        <v>3339</v>
      </c>
      <c r="U2964" s="144" t="s">
        <v>60</v>
      </c>
      <c r="V2964" s="144">
        <v>42</v>
      </c>
      <c r="W2964" s="144" t="str">
        <f t="shared" si="327"/>
        <v>Active</v>
      </c>
      <c r="X2964" s="144">
        <v>3339</v>
      </c>
      <c r="Y2964" s="157" t="s">
        <v>64</v>
      </c>
      <c r="Z2964" s="386">
        <v>0.5</v>
      </c>
      <c r="AA2964" s="386">
        <v>0.92</v>
      </c>
      <c r="AB2964" s="387" t="s">
        <v>65</v>
      </c>
      <c r="AC2964" s="157"/>
    </row>
    <row r="2965" spans="9:29">
      <c r="I2965" s="342">
        <v>6</v>
      </c>
      <c r="J2965" s="144" t="str">
        <f t="shared" si="325"/>
        <v>LARGE</v>
      </c>
      <c r="K2965" s="144" t="str">
        <f t="shared" si="326"/>
        <v>LARGE</v>
      </c>
      <c r="L2965" s="144" t="str" cm="1">
        <f t="array" ref="L2965">_xlfn.IFS(I2965&lt;=2,"SMALL",I2965&lt;=5,"MEDIUM",I2965&gt;5,"LARGE")</f>
        <v>LARGE</v>
      </c>
      <c r="M2965" s="144" t="str">
        <f t="shared" si="323"/>
        <v>NO</v>
      </c>
      <c r="N2965" s="374">
        <v>4.75</v>
      </c>
      <c r="O2965" s="374">
        <f t="shared" si="324"/>
        <v>5</v>
      </c>
      <c r="P2965" s="158" t="str" cm="1">
        <f t="array" ref="P2965">_xlfn.SWITCH(ROUND(N2965,0),5,"Excellent",4,"Good",3,"ok","Bad")</f>
        <v>Excellent</v>
      </c>
      <c r="Q2965" s="144">
        <v>4</v>
      </c>
      <c r="R2965" s="385">
        <v>43258</v>
      </c>
      <c r="S2965" s="385">
        <v>43742</v>
      </c>
      <c r="T2965" s="144">
        <v>2742</v>
      </c>
      <c r="U2965" s="144" t="s">
        <v>69</v>
      </c>
      <c r="V2965" s="144">
        <v>346</v>
      </c>
      <c r="W2965" s="144" t="str">
        <f t="shared" si="327"/>
        <v>Active</v>
      </c>
      <c r="X2965" s="144">
        <v>2742</v>
      </c>
      <c r="Y2965" s="157" t="s">
        <v>64</v>
      </c>
      <c r="Z2965" s="386">
        <v>0.83</v>
      </c>
      <c r="AA2965" s="386">
        <v>0.78</v>
      </c>
      <c r="AB2965" s="387" t="s">
        <v>62</v>
      </c>
      <c r="AC2965" s="157"/>
    </row>
    <row r="2966" spans="9:29">
      <c r="I2966" s="342">
        <v>1</v>
      </c>
      <c r="J2966" s="144" t="str">
        <f t="shared" si="325"/>
        <v>SMALL</v>
      </c>
      <c r="K2966" s="144" t="str">
        <f t="shared" si="326"/>
        <v>SMALL</v>
      </c>
      <c r="L2966" s="144" t="str" cm="1">
        <f t="array" ref="L2966">_xlfn.IFS(I2966&lt;=2,"SMALL",I2966&lt;=5,"MEDIUM",I2966&gt;5,"LARGE")</f>
        <v>SMALL</v>
      </c>
      <c r="M2966" s="144" t="str">
        <f t="shared" si="323"/>
        <v>NO</v>
      </c>
      <c r="N2966" s="374">
        <v>5</v>
      </c>
      <c r="O2966" s="374">
        <f t="shared" si="324"/>
        <v>5</v>
      </c>
      <c r="P2966" s="158" t="str" cm="1">
        <f t="array" ref="P2966">_xlfn.SWITCH(ROUND(N2966,0),5,"Excellent",4,"Good",3,"ok","Bad")</f>
        <v>Excellent</v>
      </c>
      <c r="Q2966" s="144">
        <v>12</v>
      </c>
      <c r="R2966" s="385">
        <v>42966</v>
      </c>
      <c r="S2966" s="385">
        <v>43186</v>
      </c>
      <c r="T2966" s="144">
        <v>3308</v>
      </c>
      <c r="U2966" s="144" t="s">
        <v>60</v>
      </c>
      <c r="V2966" s="144">
        <v>342</v>
      </c>
      <c r="W2966" s="144" t="str">
        <f t="shared" si="327"/>
        <v>Active</v>
      </c>
      <c r="X2966" s="144">
        <v>3308</v>
      </c>
      <c r="Y2966" s="157" t="s">
        <v>64</v>
      </c>
      <c r="Z2966" s="386">
        <v>1</v>
      </c>
      <c r="AA2966" s="386">
        <v>1</v>
      </c>
      <c r="AB2966" s="387" t="s">
        <v>62</v>
      </c>
      <c r="AC2966" s="157"/>
    </row>
    <row r="2967" spans="9:29">
      <c r="I2967" s="342">
        <v>2</v>
      </c>
      <c r="J2967" s="144" t="str">
        <f t="shared" si="325"/>
        <v>SMALL</v>
      </c>
      <c r="K2967" s="144" t="str">
        <f t="shared" si="326"/>
        <v>SMALL</v>
      </c>
      <c r="L2967" s="144" t="str" cm="1">
        <f t="array" ref="L2967">_xlfn.IFS(I2967&lt;=2,"SMALL",I2967&lt;=5,"MEDIUM",I2967&gt;5,"LARGE")</f>
        <v>SMALL</v>
      </c>
      <c r="M2967" s="144" t="str">
        <f t="shared" si="323"/>
        <v>NO</v>
      </c>
      <c r="N2967" s="374">
        <v>4.74</v>
      </c>
      <c r="O2967" s="374">
        <f t="shared" si="324"/>
        <v>5</v>
      </c>
      <c r="P2967" s="158" t="str" cm="1">
        <f t="array" ref="P2967">_xlfn.SWITCH(ROUND(N2967,0),5,"Excellent",4,"Good",3,"ok","Bad")</f>
        <v>Excellent</v>
      </c>
      <c r="Q2967" s="144">
        <v>39</v>
      </c>
      <c r="R2967" s="385">
        <v>43009</v>
      </c>
      <c r="S2967" s="385">
        <v>43819</v>
      </c>
      <c r="T2967" s="144">
        <v>3333</v>
      </c>
      <c r="U2967" s="144" t="s">
        <v>60</v>
      </c>
      <c r="V2967" s="144">
        <v>89</v>
      </c>
      <c r="W2967" s="144" t="str">
        <f t="shared" si="327"/>
        <v>Active</v>
      </c>
      <c r="X2967" s="144">
        <v>3333</v>
      </c>
      <c r="Y2967" s="157" t="s">
        <v>64</v>
      </c>
      <c r="Z2967" s="386">
        <v>1</v>
      </c>
      <c r="AA2967" s="386">
        <v>1</v>
      </c>
      <c r="AB2967" s="387" t="s">
        <v>62</v>
      </c>
      <c r="AC2967" s="157"/>
    </row>
    <row r="2968" spans="9:29">
      <c r="I2968" s="342">
        <v>2</v>
      </c>
      <c r="J2968" s="144" t="str">
        <f t="shared" si="325"/>
        <v>SMALL</v>
      </c>
      <c r="K2968" s="144" t="str">
        <f t="shared" si="326"/>
        <v>SMALL</v>
      </c>
      <c r="L2968" s="144" t="str" cm="1">
        <f t="array" ref="L2968">_xlfn.IFS(I2968&lt;=2,"SMALL",I2968&lt;=5,"MEDIUM",I2968&gt;5,"LARGE")</f>
        <v>SMALL</v>
      </c>
      <c r="M2968" s="144" t="str">
        <f t="shared" si="323"/>
        <v>NO</v>
      </c>
      <c r="N2968" s="374">
        <v>4.74</v>
      </c>
      <c r="O2968" s="374">
        <f t="shared" si="324"/>
        <v>5</v>
      </c>
      <c r="P2968" s="158" t="str" cm="1">
        <f t="array" ref="P2968">_xlfn.SWITCH(ROUND(N2968,0),5,"Excellent",4,"Good",3,"ok","Bad")</f>
        <v>Excellent</v>
      </c>
      <c r="Q2968" s="144">
        <v>35</v>
      </c>
      <c r="R2968" s="385">
        <v>42988</v>
      </c>
      <c r="S2968" s="385">
        <v>43831</v>
      </c>
      <c r="T2968" s="144">
        <v>3340</v>
      </c>
      <c r="U2968" s="144" t="s">
        <v>60</v>
      </c>
      <c r="V2968" s="144">
        <v>90</v>
      </c>
      <c r="W2968" s="144" t="str">
        <f t="shared" si="327"/>
        <v>Active</v>
      </c>
      <c r="X2968" s="144">
        <v>3340</v>
      </c>
      <c r="Y2968" s="157" t="s">
        <v>64</v>
      </c>
      <c r="Z2968" s="386">
        <v>0.5</v>
      </c>
      <c r="AA2968" s="386">
        <v>1</v>
      </c>
      <c r="AB2968" s="387" t="s">
        <v>65</v>
      </c>
      <c r="AC2968" s="157"/>
    </row>
    <row r="2969" spans="9:29">
      <c r="I2969" s="342">
        <v>2</v>
      </c>
      <c r="J2969" s="144" t="str">
        <f t="shared" si="325"/>
        <v>SMALL</v>
      </c>
      <c r="K2969" s="144" t="str">
        <f t="shared" si="326"/>
        <v>SMALL</v>
      </c>
      <c r="L2969" s="144" t="str" cm="1">
        <f t="array" ref="L2969">_xlfn.IFS(I2969&lt;=2,"SMALL",I2969&lt;=5,"MEDIUM",I2969&gt;5,"LARGE")</f>
        <v>SMALL</v>
      </c>
      <c r="M2969" s="144" t="str">
        <f t="shared" si="323"/>
        <v>YES</v>
      </c>
      <c r="N2969" s="374">
        <v>4.97</v>
      </c>
      <c r="O2969" s="374">
        <f t="shared" si="324"/>
        <v>5</v>
      </c>
      <c r="P2969" s="158" t="str" cm="1">
        <f t="array" ref="P2969">_xlfn.SWITCH(ROUND(N2969,0),5,"Excellent",4,"Good",3,"ok","Bad")</f>
        <v>Excellent</v>
      </c>
      <c r="Q2969" s="144">
        <v>174</v>
      </c>
      <c r="R2969" s="385">
        <v>43012</v>
      </c>
      <c r="S2969" s="385">
        <v>44046</v>
      </c>
      <c r="T2969" s="144">
        <v>295</v>
      </c>
      <c r="U2969" s="144" t="s">
        <v>60</v>
      </c>
      <c r="V2969" s="144">
        <v>322</v>
      </c>
      <c r="W2969" s="144" t="str">
        <f t="shared" si="327"/>
        <v>Active</v>
      </c>
      <c r="X2969" s="144">
        <v>295</v>
      </c>
      <c r="Y2969" s="157" t="s">
        <v>70</v>
      </c>
      <c r="Z2969" s="386">
        <v>1</v>
      </c>
      <c r="AA2969" s="386">
        <v>0.75</v>
      </c>
      <c r="AB2969" s="387" t="s">
        <v>65</v>
      </c>
      <c r="AC2969" s="157"/>
    </row>
    <row r="2970" spans="9:29">
      <c r="I2970" s="342">
        <v>1</v>
      </c>
      <c r="J2970" s="144" t="str">
        <f t="shared" si="325"/>
        <v>SMALL</v>
      </c>
      <c r="K2970" s="144" t="str">
        <f t="shared" si="326"/>
        <v>SMALL</v>
      </c>
      <c r="L2970" s="144" t="str" cm="1">
        <f t="array" ref="L2970">_xlfn.IFS(I2970&lt;=2,"SMALL",I2970&lt;=5,"MEDIUM",I2970&gt;5,"LARGE")</f>
        <v>SMALL</v>
      </c>
      <c r="M2970" s="144" t="str">
        <f t="shared" si="323"/>
        <v>NO</v>
      </c>
      <c r="N2970" s="374">
        <v>4.9000000000000004</v>
      </c>
      <c r="O2970" s="374">
        <f t="shared" si="324"/>
        <v>5</v>
      </c>
      <c r="P2970" s="158" t="str" cm="1">
        <f t="array" ref="P2970">_xlfn.SWITCH(ROUND(N2970,0),5,"Excellent",4,"Good",3,"ok","Bad")</f>
        <v>Excellent</v>
      </c>
      <c r="Q2970" s="144">
        <v>10</v>
      </c>
      <c r="R2970" s="385">
        <v>42972</v>
      </c>
      <c r="S2970" s="385">
        <v>43835</v>
      </c>
      <c r="T2970" s="144">
        <v>1498</v>
      </c>
      <c r="U2970" s="144" t="s">
        <v>60</v>
      </c>
      <c r="V2970" s="144">
        <v>361</v>
      </c>
      <c r="W2970" s="144" t="str">
        <f t="shared" si="327"/>
        <v>Active</v>
      </c>
      <c r="X2970" s="144">
        <v>1498</v>
      </c>
      <c r="Y2970" s="157" t="s">
        <v>61</v>
      </c>
      <c r="Z2970" s="386">
        <v>1</v>
      </c>
      <c r="AA2970" s="386">
        <v>0.46</v>
      </c>
      <c r="AB2970" s="387" t="s">
        <v>65</v>
      </c>
      <c r="AC2970" s="157"/>
    </row>
    <row r="2971" spans="9:29">
      <c r="I2971" s="342">
        <v>5</v>
      </c>
      <c r="J2971" s="144" t="str">
        <f t="shared" si="325"/>
        <v>LARGE</v>
      </c>
      <c r="K2971" s="144" t="str">
        <f t="shared" si="326"/>
        <v>MEDIUM</v>
      </c>
      <c r="L2971" s="144" t="str" cm="1">
        <f t="array" ref="L2971">_xlfn.IFS(I2971&lt;=2,"SMALL",I2971&lt;=5,"MEDIUM",I2971&gt;5,"LARGE")</f>
        <v>MEDIUM</v>
      </c>
      <c r="M2971" s="144" t="str">
        <f t="shared" si="323"/>
        <v>NO</v>
      </c>
      <c r="N2971" s="374">
        <v>4.3899999999999997</v>
      </c>
      <c r="O2971" s="374">
        <f t="shared" si="324"/>
        <v>4</v>
      </c>
      <c r="P2971" s="158" t="str" cm="1">
        <f t="array" ref="P2971">_xlfn.SWITCH(ROUND(N2971,0),5,"Excellent",4,"Good",3,"ok","Bad")</f>
        <v>Good</v>
      </c>
      <c r="Q2971" s="144">
        <v>102</v>
      </c>
      <c r="R2971" s="385">
        <v>43002</v>
      </c>
      <c r="S2971" s="385">
        <v>44055</v>
      </c>
      <c r="T2971" s="144">
        <v>2861</v>
      </c>
      <c r="U2971" s="144" t="s">
        <v>69</v>
      </c>
      <c r="V2971" s="144">
        <v>85</v>
      </c>
      <c r="W2971" s="144" t="str">
        <f t="shared" si="327"/>
        <v>Active</v>
      </c>
      <c r="X2971" s="144">
        <v>2861</v>
      </c>
      <c r="Y2971" s="157" t="s">
        <v>64</v>
      </c>
      <c r="Z2971" s="386">
        <v>1</v>
      </c>
      <c r="AA2971" s="386">
        <v>0.89</v>
      </c>
      <c r="AB2971" s="387" t="s">
        <v>62</v>
      </c>
      <c r="AC2971" s="157"/>
    </row>
    <row r="2972" spans="9:29">
      <c r="I2972" s="342">
        <v>2</v>
      </c>
      <c r="J2972" s="144" t="str">
        <f t="shared" si="325"/>
        <v>SMALL</v>
      </c>
      <c r="K2972" s="144" t="str">
        <f t="shared" si="326"/>
        <v>SMALL</v>
      </c>
      <c r="L2972" s="144" t="str" cm="1">
        <f t="array" ref="L2972">_xlfn.IFS(I2972&lt;=2,"SMALL",I2972&lt;=5,"MEDIUM",I2972&gt;5,"LARGE")</f>
        <v>SMALL</v>
      </c>
      <c r="M2972" s="144" t="str">
        <f t="shared" si="323"/>
        <v>NO</v>
      </c>
      <c r="N2972" s="374">
        <v>4.99</v>
      </c>
      <c r="O2972" s="374">
        <f t="shared" si="324"/>
        <v>5</v>
      </c>
      <c r="P2972" s="158" t="str" cm="1">
        <f t="array" ref="P2972">_xlfn.SWITCH(ROUND(N2972,0),5,"Excellent",4,"Good",3,"ok","Bad")</f>
        <v>Excellent</v>
      </c>
      <c r="Q2972" s="144">
        <v>67</v>
      </c>
      <c r="R2972" s="385">
        <v>42964</v>
      </c>
      <c r="S2972" s="385">
        <v>43901</v>
      </c>
      <c r="T2972" s="144">
        <v>3342</v>
      </c>
      <c r="U2972" s="144" t="s">
        <v>60</v>
      </c>
      <c r="V2972" s="144">
        <v>117</v>
      </c>
      <c r="W2972" s="144" t="str">
        <f t="shared" si="327"/>
        <v>Active</v>
      </c>
      <c r="X2972" s="144">
        <v>3342</v>
      </c>
      <c r="Y2972" s="157" t="s">
        <v>70</v>
      </c>
      <c r="Z2972" s="386">
        <v>1</v>
      </c>
      <c r="AA2972" s="386">
        <v>0.95</v>
      </c>
      <c r="AB2972" s="387" t="s">
        <v>65</v>
      </c>
      <c r="AC2972" s="157"/>
    </row>
    <row r="2973" spans="9:29">
      <c r="I2973" s="342">
        <v>2</v>
      </c>
      <c r="J2973" s="144" t="str">
        <f t="shared" si="325"/>
        <v>SMALL</v>
      </c>
      <c r="K2973" s="144" t="str">
        <f t="shared" si="326"/>
        <v>SMALL</v>
      </c>
      <c r="L2973" s="144" t="str" cm="1">
        <f t="array" ref="L2973">_xlfn.IFS(I2973&lt;=2,"SMALL",I2973&lt;=5,"MEDIUM",I2973&gt;5,"LARGE")</f>
        <v>SMALL</v>
      </c>
      <c r="M2973" s="144" t="str">
        <f t="shared" si="323"/>
        <v>NO</v>
      </c>
      <c r="N2973" s="374">
        <v>4.67</v>
      </c>
      <c r="O2973" s="374">
        <f t="shared" si="324"/>
        <v>5</v>
      </c>
      <c r="P2973" s="158" t="str" cm="1">
        <f t="array" ref="P2973">_xlfn.SWITCH(ROUND(N2973,0),5,"Excellent",4,"Good",3,"ok","Bad")</f>
        <v>Excellent</v>
      </c>
      <c r="Q2973" s="144">
        <v>73</v>
      </c>
      <c r="R2973" s="385">
        <v>43007</v>
      </c>
      <c r="S2973" s="385">
        <v>43892</v>
      </c>
      <c r="T2973" s="144">
        <v>1724</v>
      </c>
      <c r="U2973" s="144" t="s">
        <v>60</v>
      </c>
      <c r="V2973" s="144">
        <v>150</v>
      </c>
      <c r="W2973" s="144" t="str">
        <f t="shared" si="327"/>
        <v>Active</v>
      </c>
      <c r="X2973" s="144">
        <v>1724</v>
      </c>
      <c r="Y2973" s="157" t="s">
        <v>70</v>
      </c>
      <c r="Z2973" s="386">
        <v>1</v>
      </c>
      <c r="AA2973" s="386">
        <v>0.97</v>
      </c>
      <c r="AB2973" s="387" t="s">
        <v>62</v>
      </c>
      <c r="AC2973" s="157"/>
    </row>
    <row r="2974" spans="9:29">
      <c r="I2974" s="342">
        <v>8</v>
      </c>
      <c r="J2974" s="144" t="str">
        <f t="shared" si="325"/>
        <v>LARGE</v>
      </c>
      <c r="K2974" s="144" t="str">
        <f t="shared" si="326"/>
        <v>LARGE</v>
      </c>
      <c r="L2974" s="144" t="str" cm="1">
        <f t="array" ref="L2974">_xlfn.IFS(I2974&lt;=2,"SMALL",I2974&lt;=5,"MEDIUM",I2974&gt;5,"LARGE")</f>
        <v>LARGE</v>
      </c>
      <c r="M2974" s="144" t="str">
        <f t="shared" si="323"/>
        <v>NO</v>
      </c>
      <c r="N2974" s="374">
        <v>4.84</v>
      </c>
      <c r="O2974" s="374">
        <f t="shared" si="324"/>
        <v>5</v>
      </c>
      <c r="P2974" s="158" t="str" cm="1">
        <f t="array" ref="P2974">_xlfn.SWITCH(ROUND(N2974,0),5,"Excellent",4,"Good",3,"ok","Bad")</f>
        <v>Excellent</v>
      </c>
      <c r="Q2974" s="144">
        <v>25</v>
      </c>
      <c r="R2974" s="385">
        <v>43102</v>
      </c>
      <c r="S2974" s="385">
        <v>43878</v>
      </c>
      <c r="T2974" s="144">
        <v>3305</v>
      </c>
      <c r="U2974" s="144" t="s">
        <v>69</v>
      </c>
      <c r="V2974" s="144">
        <v>58</v>
      </c>
      <c r="W2974" s="144" t="str">
        <f t="shared" si="327"/>
        <v>Active</v>
      </c>
      <c r="X2974" s="144">
        <v>3305</v>
      </c>
      <c r="Y2974" s="157" t="s">
        <v>70</v>
      </c>
      <c r="Z2974" s="386">
        <v>1</v>
      </c>
      <c r="AA2974" s="386">
        <v>1</v>
      </c>
      <c r="AB2974" s="387" t="s">
        <v>65</v>
      </c>
      <c r="AC2974" s="157"/>
    </row>
    <row r="2975" spans="9:29">
      <c r="I2975" s="342">
        <v>3</v>
      </c>
      <c r="J2975" s="144" t="str">
        <f t="shared" si="325"/>
        <v>LARGE</v>
      </c>
      <c r="K2975" s="144" t="str">
        <f t="shared" si="326"/>
        <v>MEDIUM</v>
      </c>
      <c r="L2975" s="144" t="str" cm="1">
        <f t="array" ref="L2975">_xlfn.IFS(I2975&lt;=2,"SMALL",I2975&lt;=5,"MEDIUM",I2975&gt;5,"LARGE")</f>
        <v>MEDIUM</v>
      </c>
      <c r="M2975" s="144" t="str">
        <f t="shared" si="323"/>
        <v>NO</v>
      </c>
      <c r="N2975" s="374">
        <v>4.82</v>
      </c>
      <c r="O2975" s="374">
        <f t="shared" si="324"/>
        <v>5</v>
      </c>
      <c r="P2975" s="158" t="str" cm="1">
        <f t="array" ref="P2975">_xlfn.SWITCH(ROUND(N2975,0),5,"Excellent",4,"Good",3,"ok","Bad")</f>
        <v>Excellent</v>
      </c>
      <c r="Q2975" s="144">
        <v>87</v>
      </c>
      <c r="R2975" s="385">
        <v>42988</v>
      </c>
      <c r="S2975" s="385">
        <v>44052</v>
      </c>
      <c r="T2975" s="144">
        <v>672</v>
      </c>
      <c r="U2975" s="144" t="s">
        <v>69</v>
      </c>
      <c r="V2975" s="144">
        <v>57</v>
      </c>
      <c r="W2975" s="144" t="str">
        <f t="shared" si="327"/>
        <v>Active</v>
      </c>
      <c r="X2975" s="144">
        <v>672</v>
      </c>
      <c r="Y2975" s="157" t="s">
        <v>122</v>
      </c>
      <c r="Z2975" s="386">
        <v>0</v>
      </c>
      <c r="AA2975" s="386">
        <v>1</v>
      </c>
      <c r="AB2975" s="387" t="s">
        <v>65</v>
      </c>
      <c r="AC2975" s="157"/>
    </row>
    <row r="2976" spans="9:29">
      <c r="I2976" s="342">
        <v>2</v>
      </c>
      <c r="J2976" s="144" t="str">
        <f t="shared" si="325"/>
        <v>SMALL</v>
      </c>
      <c r="K2976" s="144" t="str">
        <f t="shared" si="326"/>
        <v>SMALL</v>
      </c>
      <c r="L2976" s="144" t="str" cm="1">
        <f t="array" ref="L2976">_xlfn.IFS(I2976&lt;=2,"SMALL",I2976&lt;=5,"MEDIUM",I2976&gt;5,"LARGE")</f>
        <v>SMALL</v>
      </c>
      <c r="M2976" s="144" t="str">
        <f t="shared" si="323"/>
        <v>NO</v>
      </c>
      <c r="N2976" s="374">
        <v>4.43</v>
      </c>
      <c r="O2976" s="374">
        <f t="shared" si="324"/>
        <v>4</v>
      </c>
      <c r="P2976" s="158" t="str" cm="1">
        <f t="array" ref="P2976">_xlfn.SWITCH(ROUND(N2976,0),5,"Excellent",4,"Good",3,"ok","Bad")</f>
        <v>Good</v>
      </c>
      <c r="Q2976" s="144">
        <v>23</v>
      </c>
      <c r="R2976" s="385">
        <v>42989</v>
      </c>
      <c r="S2976" s="385">
        <v>43780</v>
      </c>
      <c r="T2976" s="144">
        <v>3298</v>
      </c>
      <c r="U2976" s="144" t="s">
        <v>60</v>
      </c>
      <c r="V2976" s="144">
        <v>135</v>
      </c>
      <c r="W2976" s="144" t="str">
        <f t="shared" si="327"/>
        <v>Active</v>
      </c>
      <c r="X2976" s="144">
        <v>3298</v>
      </c>
      <c r="Y2976" s="157" t="s">
        <v>61</v>
      </c>
      <c r="Z2976" s="386">
        <v>1</v>
      </c>
      <c r="AA2976" s="386">
        <v>0.75</v>
      </c>
      <c r="AB2976" s="387" t="s">
        <v>65</v>
      </c>
      <c r="AC2976" s="157"/>
    </row>
    <row r="2977" spans="9:29">
      <c r="I2977" s="342">
        <v>2</v>
      </c>
      <c r="J2977" s="144" t="str">
        <f t="shared" si="325"/>
        <v>SMALL</v>
      </c>
      <c r="K2977" s="144" t="str">
        <f t="shared" si="326"/>
        <v>SMALL</v>
      </c>
      <c r="L2977" s="144" t="str" cm="1">
        <f t="array" ref="L2977">_xlfn.IFS(I2977&lt;=2,"SMALL",I2977&lt;=5,"MEDIUM",I2977&gt;5,"LARGE")</f>
        <v>SMALL</v>
      </c>
      <c r="M2977" s="144" t="str">
        <f t="shared" si="323"/>
        <v>NO</v>
      </c>
      <c r="N2977" s="374">
        <v>4.4800000000000004</v>
      </c>
      <c r="O2977" s="374">
        <f t="shared" si="324"/>
        <v>4</v>
      </c>
      <c r="P2977" s="158" t="str" cm="1">
        <f t="array" ref="P2977">_xlfn.SWITCH(ROUND(N2977,0),5,"Excellent",4,"Good",3,"ok","Bad")</f>
        <v>Good</v>
      </c>
      <c r="Q2977" s="144">
        <v>31</v>
      </c>
      <c r="R2977" s="385">
        <v>42971</v>
      </c>
      <c r="S2977" s="385">
        <v>43832</v>
      </c>
      <c r="T2977" s="144">
        <v>2968</v>
      </c>
      <c r="U2977" s="144" t="s">
        <v>60</v>
      </c>
      <c r="V2977" s="144">
        <v>90</v>
      </c>
      <c r="W2977" s="144" t="str">
        <f t="shared" si="327"/>
        <v>Active</v>
      </c>
      <c r="X2977" s="144">
        <v>2968</v>
      </c>
      <c r="Y2977" s="157" t="s">
        <v>70</v>
      </c>
      <c r="Z2977" s="386">
        <v>1</v>
      </c>
      <c r="AA2977" s="386">
        <v>0.98</v>
      </c>
      <c r="AB2977" s="387" t="s">
        <v>62</v>
      </c>
      <c r="AC2977" s="157"/>
    </row>
    <row r="2978" spans="9:29">
      <c r="I2978" s="342">
        <v>1</v>
      </c>
      <c r="J2978" s="144" t="str">
        <f t="shared" si="325"/>
        <v>SMALL</v>
      </c>
      <c r="K2978" s="144" t="str">
        <f t="shared" si="326"/>
        <v>SMALL</v>
      </c>
      <c r="L2978" s="144" t="str" cm="1">
        <f t="array" ref="L2978">_xlfn.IFS(I2978&lt;=2,"SMALL",I2978&lt;=5,"MEDIUM",I2978&gt;5,"LARGE")</f>
        <v>SMALL</v>
      </c>
      <c r="M2978" s="144" t="str">
        <f t="shared" si="323"/>
        <v>NO</v>
      </c>
      <c r="N2978" s="374">
        <v>5</v>
      </c>
      <c r="O2978" s="374">
        <f t="shared" si="324"/>
        <v>5</v>
      </c>
      <c r="P2978" s="158" t="str" cm="1">
        <f t="array" ref="P2978">_xlfn.SWITCH(ROUND(N2978,0),5,"Excellent",4,"Good",3,"ok","Bad")</f>
        <v>Excellent</v>
      </c>
      <c r="Q2978" s="144">
        <v>5</v>
      </c>
      <c r="R2978" s="385">
        <v>43091</v>
      </c>
      <c r="S2978" s="385">
        <v>43891</v>
      </c>
      <c r="T2978" s="144">
        <v>3343</v>
      </c>
      <c r="U2978" s="144" t="s">
        <v>60</v>
      </c>
      <c r="V2978" s="144">
        <v>358</v>
      </c>
      <c r="W2978" s="144" t="str">
        <f t="shared" si="327"/>
        <v>Active</v>
      </c>
      <c r="X2978" s="144">
        <v>3343</v>
      </c>
      <c r="Y2978" s="157" t="s">
        <v>64</v>
      </c>
      <c r="Z2978" s="386">
        <v>0.87</v>
      </c>
      <c r="AA2978" s="386">
        <v>0.87</v>
      </c>
      <c r="AB2978" s="387" t="s">
        <v>62</v>
      </c>
      <c r="AC2978" s="157"/>
    </row>
    <row r="2979" spans="9:29">
      <c r="I2979" s="342">
        <v>3</v>
      </c>
      <c r="J2979" s="144" t="str">
        <f t="shared" si="325"/>
        <v>LARGE</v>
      </c>
      <c r="K2979" s="144" t="str">
        <f t="shared" si="326"/>
        <v>MEDIUM</v>
      </c>
      <c r="L2979" s="144" t="str" cm="1">
        <f t="array" ref="L2979">_xlfn.IFS(I2979&lt;=2,"SMALL",I2979&lt;=5,"MEDIUM",I2979&gt;5,"LARGE")</f>
        <v>MEDIUM</v>
      </c>
      <c r="M2979" s="144" t="str">
        <f t="shared" si="323"/>
        <v>NO</v>
      </c>
      <c r="N2979" s="374">
        <v>5</v>
      </c>
      <c r="O2979" s="374">
        <f t="shared" si="324"/>
        <v>5</v>
      </c>
      <c r="P2979" s="158" t="str" cm="1">
        <f t="array" ref="P2979">_xlfn.SWITCH(ROUND(N2979,0),5,"Excellent",4,"Good",3,"ok","Bad")</f>
        <v>Excellent</v>
      </c>
      <c r="Q2979" s="144">
        <v>13</v>
      </c>
      <c r="R2979" s="385">
        <v>42981</v>
      </c>
      <c r="S2979" s="385">
        <v>43831</v>
      </c>
      <c r="T2979" s="144">
        <v>2964</v>
      </c>
      <c r="U2979" s="144" t="s">
        <v>69</v>
      </c>
      <c r="V2979" s="144">
        <v>0</v>
      </c>
      <c r="W2979" s="144" t="str">
        <f t="shared" si="327"/>
        <v>Inactive</v>
      </c>
      <c r="X2979" s="144">
        <v>2964</v>
      </c>
      <c r="Y2979" s="157" t="s">
        <v>70</v>
      </c>
      <c r="Z2979" s="386">
        <v>1</v>
      </c>
      <c r="AA2979" s="386">
        <v>1</v>
      </c>
      <c r="AB2979" s="387" t="s">
        <v>62</v>
      </c>
      <c r="AC2979" s="157"/>
    </row>
    <row r="2980" spans="9:29">
      <c r="I2980" s="342">
        <v>1</v>
      </c>
      <c r="J2980" s="144" t="str">
        <f t="shared" si="325"/>
        <v>SMALL</v>
      </c>
      <c r="K2980" s="144" t="str">
        <f t="shared" si="326"/>
        <v>SMALL</v>
      </c>
      <c r="L2980" s="144" t="str" cm="1">
        <f t="array" ref="L2980">_xlfn.IFS(I2980&lt;=2,"SMALL",I2980&lt;=5,"MEDIUM",I2980&gt;5,"LARGE")</f>
        <v>SMALL</v>
      </c>
      <c r="M2980" s="144" t="str">
        <f t="shared" si="323"/>
        <v>NO</v>
      </c>
      <c r="N2980" s="374">
        <v>4.8899999999999997</v>
      </c>
      <c r="O2980" s="374">
        <f t="shared" si="324"/>
        <v>5</v>
      </c>
      <c r="P2980" s="158" t="str" cm="1">
        <f t="array" ref="P2980">_xlfn.SWITCH(ROUND(N2980,0),5,"Excellent",4,"Good",3,"ok","Bad")</f>
        <v>Excellent</v>
      </c>
      <c r="Q2980" s="144">
        <v>19</v>
      </c>
      <c r="R2980" s="385">
        <v>43804</v>
      </c>
      <c r="S2980" s="385">
        <v>44017</v>
      </c>
      <c r="T2980" s="144">
        <v>2892</v>
      </c>
      <c r="U2980" s="144" t="s">
        <v>60</v>
      </c>
      <c r="V2980" s="144">
        <v>179</v>
      </c>
      <c r="W2980" s="144" t="str">
        <f t="shared" si="327"/>
        <v>Active</v>
      </c>
      <c r="X2980" s="144">
        <v>2892</v>
      </c>
      <c r="Y2980" s="157" t="s">
        <v>61</v>
      </c>
      <c r="Z2980" s="386">
        <v>0.62</v>
      </c>
      <c r="AA2980" s="386">
        <v>0.93</v>
      </c>
      <c r="AB2980" s="387" t="s">
        <v>65</v>
      </c>
      <c r="AC2980" s="157"/>
    </row>
    <row r="2981" spans="9:29">
      <c r="I2981" s="342">
        <v>2</v>
      </c>
      <c r="J2981" s="144" t="str">
        <f t="shared" si="325"/>
        <v>SMALL</v>
      </c>
      <c r="K2981" s="144" t="str">
        <f t="shared" si="326"/>
        <v>SMALL</v>
      </c>
      <c r="L2981" s="144" t="str" cm="1">
        <f t="array" ref="L2981">_xlfn.IFS(I2981&lt;=2,"SMALL",I2981&lt;=5,"MEDIUM",I2981&gt;5,"LARGE")</f>
        <v>SMALL</v>
      </c>
      <c r="M2981" s="144" t="str">
        <f t="shared" si="323"/>
        <v>NO</v>
      </c>
      <c r="N2981" s="374">
        <v>5</v>
      </c>
      <c r="O2981" s="374">
        <f t="shared" si="324"/>
        <v>5</v>
      </c>
      <c r="P2981" s="158" t="str" cm="1">
        <f t="array" ref="P2981">_xlfn.SWITCH(ROUND(N2981,0),5,"Excellent",4,"Good",3,"ok","Bad")</f>
        <v>Excellent</v>
      </c>
      <c r="Q2981" s="144">
        <v>25</v>
      </c>
      <c r="R2981" s="385">
        <v>42969</v>
      </c>
      <c r="S2981" s="385">
        <v>44020</v>
      </c>
      <c r="T2981" s="144">
        <v>2172</v>
      </c>
      <c r="U2981" s="144" t="s">
        <v>60</v>
      </c>
      <c r="V2981" s="144">
        <v>60</v>
      </c>
      <c r="W2981" s="144" t="str">
        <f t="shared" si="327"/>
        <v>Active</v>
      </c>
      <c r="X2981" s="144">
        <v>2172</v>
      </c>
      <c r="Y2981" s="157" t="s">
        <v>122</v>
      </c>
      <c r="Z2981" s="386">
        <v>0.25</v>
      </c>
      <c r="AA2981" s="386">
        <v>0.44</v>
      </c>
      <c r="AB2981" s="387" t="s">
        <v>65</v>
      </c>
      <c r="AC2981" s="157"/>
    </row>
    <row r="2982" spans="9:29">
      <c r="I2982" s="342">
        <v>2</v>
      </c>
      <c r="J2982" s="144" t="str">
        <f t="shared" si="325"/>
        <v>SMALL</v>
      </c>
      <c r="K2982" s="144" t="str">
        <f t="shared" si="326"/>
        <v>SMALL</v>
      </c>
      <c r="L2982" s="144" t="str" cm="1">
        <f t="array" ref="L2982">_xlfn.IFS(I2982&lt;=2,"SMALL",I2982&lt;=5,"MEDIUM",I2982&gt;5,"LARGE")</f>
        <v>SMALL</v>
      </c>
      <c r="M2982" s="144" t="str">
        <f t="shared" si="323"/>
        <v>NO</v>
      </c>
      <c r="N2982" s="374">
        <v>4.57</v>
      </c>
      <c r="O2982" s="374">
        <f t="shared" si="324"/>
        <v>5</v>
      </c>
      <c r="P2982" s="158" t="str" cm="1">
        <f t="array" ref="P2982">_xlfn.SWITCH(ROUND(N2982,0),5,"Excellent",4,"Good",3,"ok","Bad")</f>
        <v>Excellent</v>
      </c>
      <c r="Q2982" s="144">
        <v>14</v>
      </c>
      <c r="R2982" s="385">
        <v>43017</v>
      </c>
      <c r="S2982" s="385">
        <v>43758</v>
      </c>
      <c r="T2982" s="144">
        <v>3338</v>
      </c>
      <c r="U2982" s="144" t="s">
        <v>60</v>
      </c>
      <c r="V2982" s="144">
        <v>317</v>
      </c>
      <c r="W2982" s="144" t="str">
        <f t="shared" si="327"/>
        <v>Active</v>
      </c>
      <c r="X2982" s="144">
        <v>3338</v>
      </c>
      <c r="Y2982" s="157" t="s">
        <v>64</v>
      </c>
      <c r="Z2982" s="386">
        <v>0.8</v>
      </c>
      <c r="AA2982" s="386">
        <v>0.6</v>
      </c>
      <c r="AB2982" s="387" t="s">
        <v>65</v>
      </c>
      <c r="AC2982" s="157"/>
    </row>
    <row r="2983" spans="9:29">
      <c r="I2983" s="342">
        <v>4</v>
      </c>
      <c r="J2983" s="144" t="str">
        <f t="shared" si="325"/>
        <v>LARGE</v>
      </c>
      <c r="K2983" s="144" t="str">
        <f t="shared" si="326"/>
        <v>MEDIUM</v>
      </c>
      <c r="L2983" s="144" t="str" cm="1">
        <f t="array" ref="L2983">_xlfn.IFS(I2983&lt;=2,"SMALL",I2983&lt;=5,"MEDIUM",I2983&gt;5,"LARGE")</f>
        <v>MEDIUM</v>
      </c>
      <c r="M2983" s="144" t="str">
        <f t="shared" si="323"/>
        <v>NO</v>
      </c>
      <c r="N2983" s="374">
        <v>5</v>
      </c>
      <c r="O2983" s="374">
        <f t="shared" si="324"/>
        <v>5</v>
      </c>
      <c r="P2983" s="158" t="str" cm="1">
        <f t="array" ref="P2983">_xlfn.SWITCH(ROUND(N2983,0),5,"Excellent",4,"Good",3,"ok","Bad")</f>
        <v>Excellent</v>
      </c>
      <c r="Q2983" s="144">
        <v>26</v>
      </c>
      <c r="R2983" s="385">
        <v>42969</v>
      </c>
      <c r="S2983" s="385">
        <v>43898</v>
      </c>
      <c r="T2983" s="144">
        <v>1772</v>
      </c>
      <c r="U2983" s="144" t="s">
        <v>69</v>
      </c>
      <c r="V2983" s="144">
        <v>3</v>
      </c>
      <c r="W2983" s="144" t="str">
        <f t="shared" si="327"/>
        <v>Active</v>
      </c>
      <c r="X2983" s="144">
        <v>1772</v>
      </c>
      <c r="Y2983" s="157" t="s">
        <v>70</v>
      </c>
      <c r="Z2983" s="386">
        <v>1</v>
      </c>
      <c r="AA2983" s="386">
        <v>0.67</v>
      </c>
      <c r="AB2983" s="387" t="s">
        <v>65</v>
      </c>
      <c r="AC2983" s="157"/>
    </row>
    <row r="2984" spans="9:29">
      <c r="I2984" s="342">
        <v>1</v>
      </c>
      <c r="J2984" s="144" t="str">
        <f t="shared" si="325"/>
        <v>SMALL</v>
      </c>
      <c r="K2984" s="144" t="str">
        <f t="shared" si="326"/>
        <v>SMALL</v>
      </c>
      <c r="L2984" s="144" t="str" cm="1">
        <f t="array" ref="L2984">_xlfn.IFS(I2984&lt;=2,"SMALL",I2984&lt;=5,"MEDIUM",I2984&gt;5,"LARGE")</f>
        <v>SMALL</v>
      </c>
      <c r="M2984" s="144" t="str">
        <f t="shared" si="323"/>
        <v>YES</v>
      </c>
      <c r="N2984" s="374">
        <v>4.8899999999999997</v>
      </c>
      <c r="O2984" s="374">
        <f t="shared" si="324"/>
        <v>5</v>
      </c>
      <c r="P2984" s="158" t="str" cm="1">
        <f t="array" ref="P2984">_xlfn.SWITCH(ROUND(N2984,0),5,"Excellent",4,"Good",3,"ok","Bad")</f>
        <v>Excellent</v>
      </c>
      <c r="Q2984" s="144">
        <v>167</v>
      </c>
      <c r="R2984" s="385">
        <v>42979</v>
      </c>
      <c r="S2984" s="385">
        <v>43834</v>
      </c>
      <c r="T2984" s="144">
        <v>2924</v>
      </c>
      <c r="U2984" s="144" t="s">
        <v>60</v>
      </c>
      <c r="V2984" s="144">
        <v>0</v>
      </c>
      <c r="W2984" s="144" t="str">
        <f t="shared" si="327"/>
        <v>Inactive</v>
      </c>
      <c r="X2984" s="144">
        <v>2924</v>
      </c>
      <c r="Y2984" s="157" t="s">
        <v>64</v>
      </c>
      <c r="Z2984" s="386">
        <v>1</v>
      </c>
      <c r="AA2984" s="386">
        <v>0.9</v>
      </c>
      <c r="AB2984" s="387" t="s">
        <v>62</v>
      </c>
      <c r="AC2984" s="157"/>
    </row>
    <row r="2985" spans="9:29">
      <c r="I2985" s="342">
        <v>2</v>
      </c>
      <c r="J2985" s="144" t="str">
        <f t="shared" si="325"/>
        <v>SMALL</v>
      </c>
      <c r="K2985" s="144" t="str">
        <f t="shared" si="326"/>
        <v>SMALL</v>
      </c>
      <c r="L2985" s="144" t="str" cm="1">
        <f t="array" ref="L2985">_xlfn.IFS(I2985&lt;=2,"SMALL",I2985&lt;=5,"MEDIUM",I2985&gt;5,"LARGE")</f>
        <v>SMALL</v>
      </c>
      <c r="M2985" s="144" t="str">
        <f t="shared" si="323"/>
        <v>NO</v>
      </c>
      <c r="N2985" s="374">
        <v>4.82</v>
      </c>
      <c r="O2985" s="374">
        <f t="shared" si="324"/>
        <v>5</v>
      </c>
      <c r="P2985" s="158" t="str" cm="1">
        <f t="array" ref="P2985">_xlfn.SWITCH(ROUND(N2985,0),5,"Excellent",4,"Good",3,"ok","Bad")</f>
        <v>Excellent</v>
      </c>
      <c r="Q2985" s="144">
        <v>78</v>
      </c>
      <c r="R2985" s="385">
        <v>42982</v>
      </c>
      <c r="S2985" s="385">
        <v>43896</v>
      </c>
      <c r="T2985" s="144">
        <v>1499</v>
      </c>
      <c r="U2985" s="144" t="s">
        <v>69</v>
      </c>
      <c r="V2985" s="144">
        <v>356</v>
      </c>
      <c r="W2985" s="144" t="str">
        <f t="shared" si="327"/>
        <v>Active</v>
      </c>
      <c r="X2985" s="144">
        <v>1499</v>
      </c>
      <c r="Y2985" s="157" t="s">
        <v>70</v>
      </c>
      <c r="Z2985" s="386">
        <v>1</v>
      </c>
      <c r="AA2985" s="386">
        <v>0.8</v>
      </c>
      <c r="AB2985" s="387" t="s">
        <v>62</v>
      </c>
      <c r="AC2985" s="157"/>
    </row>
    <row r="2986" spans="9:29">
      <c r="I2986" s="342">
        <v>6</v>
      </c>
      <c r="J2986" s="144" t="str">
        <f t="shared" si="325"/>
        <v>LARGE</v>
      </c>
      <c r="K2986" s="144" t="str">
        <f t="shared" si="326"/>
        <v>LARGE</v>
      </c>
      <c r="L2986" s="144" t="str" cm="1">
        <f t="array" ref="L2986">_xlfn.IFS(I2986&lt;=2,"SMALL",I2986&lt;=5,"MEDIUM",I2986&gt;5,"LARGE")</f>
        <v>LARGE</v>
      </c>
      <c r="M2986" s="144" t="str">
        <f t="shared" si="323"/>
        <v>NO</v>
      </c>
      <c r="N2986" s="374">
        <v>4.8899999999999997</v>
      </c>
      <c r="O2986" s="374">
        <f t="shared" si="324"/>
        <v>5</v>
      </c>
      <c r="P2986" s="158" t="str" cm="1">
        <f t="array" ref="P2986">_xlfn.SWITCH(ROUND(N2986,0),5,"Excellent",4,"Good",3,"ok","Bad")</f>
        <v>Excellent</v>
      </c>
      <c r="Q2986" s="144">
        <v>83</v>
      </c>
      <c r="R2986" s="385">
        <v>42974</v>
      </c>
      <c r="S2986" s="385">
        <v>43976</v>
      </c>
      <c r="T2986" s="144">
        <v>3345</v>
      </c>
      <c r="U2986" s="144" t="s">
        <v>69</v>
      </c>
      <c r="V2986" s="144">
        <v>41</v>
      </c>
      <c r="W2986" s="144" t="str">
        <f t="shared" si="327"/>
        <v>Active</v>
      </c>
      <c r="X2986" s="144">
        <v>3345</v>
      </c>
      <c r="Y2986" s="157" t="s">
        <v>70</v>
      </c>
      <c r="Z2986" s="386">
        <v>1</v>
      </c>
      <c r="AA2986" s="386">
        <v>0.97</v>
      </c>
      <c r="AB2986" s="387" t="s">
        <v>62</v>
      </c>
      <c r="AC2986" s="157"/>
    </row>
    <row r="2987" spans="9:29">
      <c r="I2987" s="342">
        <v>2</v>
      </c>
      <c r="J2987" s="144" t="str">
        <f t="shared" si="325"/>
        <v>SMALL</v>
      </c>
      <c r="K2987" s="144" t="str">
        <f t="shared" si="326"/>
        <v>SMALL</v>
      </c>
      <c r="L2987" s="144" t="str" cm="1">
        <f t="array" ref="L2987">_xlfn.IFS(I2987&lt;=2,"SMALL",I2987&lt;=5,"MEDIUM",I2987&gt;5,"LARGE")</f>
        <v>SMALL</v>
      </c>
      <c r="M2987" s="144" t="str">
        <f t="shared" si="323"/>
        <v>NO</v>
      </c>
      <c r="N2987" s="374">
        <v>4.93</v>
      </c>
      <c r="O2987" s="374">
        <f t="shared" si="324"/>
        <v>5</v>
      </c>
      <c r="P2987" s="158" t="str" cm="1">
        <f t="array" ref="P2987">_xlfn.SWITCH(ROUND(N2987,0),5,"Excellent",4,"Good",3,"ok","Bad")</f>
        <v>Excellent</v>
      </c>
      <c r="Q2987" s="144">
        <v>15</v>
      </c>
      <c r="R2987" s="385">
        <v>43016</v>
      </c>
      <c r="S2987" s="385">
        <v>43768</v>
      </c>
      <c r="T2987" s="144">
        <v>2846</v>
      </c>
      <c r="U2987" s="144" t="s">
        <v>69</v>
      </c>
      <c r="V2987" s="144">
        <v>283</v>
      </c>
      <c r="W2987" s="144" t="str">
        <f t="shared" si="327"/>
        <v>Active</v>
      </c>
      <c r="X2987" s="144">
        <v>2846</v>
      </c>
      <c r="Y2987" s="157" t="s">
        <v>61</v>
      </c>
      <c r="Z2987" s="386">
        <v>1</v>
      </c>
      <c r="AA2987" s="386">
        <v>0.99</v>
      </c>
      <c r="AB2987" s="387" t="s">
        <v>65</v>
      </c>
      <c r="AC2987" s="157"/>
    </row>
    <row r="2988" spans="9:29">
      <c r="I2988" s="342">
        <v>4</v>
      </c>
      <c r="J2988" s="144" t="str">
        <f t="shared" si="325"/>
        <v>LARGE</v>
      </c>
      <c r="K2988" s="144" t="str">
        <f t="shared" si="326"/>
        <v>MEDIUM</v>
      </c>
      <c r="L2988" s="144" t="str" cm="1">
        <f t="array" ref="L2988">_xlfn.IFS(I2988&lt;=2,"SMALL",I2988&lt;=5,"MEDIUM",I2988&gt;5,"LARGE")</f>
        <v>MEDIUM</v>
      </c>
      <c r="M2988" s="144" t="str">
        <f t="shared" si="323"/>
        <v>NO</v>
      </c>
      <c r="N2988" s="374">
        <v>4.8899999999999997</v>
      </c>
      <c r="O2988" s="374">
        <f t="shared" si="324"/>
        <v>5</v>
      </c>
      <c r="P2988" s="158" t="str" cm="1">
        <f t="array" ref="P2988">_xlfn.SWITCH(ROUND(N2988,0),5,"Excellent",4,"Good",3,"ok","Bad")</f>
        <v>Excellent</v>
      </c>
      <c r="Q2988" s="144">
        <v>91</v>
      </c>
      <c r="R2988" s="385">
        <v>42994</v>
      </c>
      <c r="S2988" s="385">
        <v>43982</v>
      </c>
      <c r="T2988" s="144">
        <v>3201</v>
      </c>
      <c r="U2988" s="144" t="s">
        <v>69</v>
      </c>
      <c r="V2988" s="144">
        <v>348</v>
      </c>
      <c r="W2988" s="144" t="str">
        <f t="shared" si="327"/>
        <v>Active</v>
      </c>
      <c r="X2988" s="144">
        <v>3201</v>
      </c>
      <c r="Y2988" s="157" t="s">
        <v>122</v>
      </c>
      <c r="Z2988" s="386">
        <v>0</v>
      </c>
      <c r="AA2988" s="386">
        <v>1</v>
      </c>
      <c r="AB2988" s="387" t="s">
        <v>62</v>
      </c>
      <c r="AC2988" s="157"/>
    </row>
    <row r="2989" spans="9:29">
      <c r="I2989" s="342">
        <v>2</v>
      </c>
      <c r="J2989" s="144" t="str">
        <f t="shared" si="325"/>
        <v>SMALL</v>
      </c>
      <c r="K2989" s="144" t="str">
        <f t="shared" si="326"/>
        <v>SMALL</v>
      </c>
      <c r="L2989" s="144" t="str" cm="1">
        <f t="array" ref="L2989">_xlfn.IFS(I2989&lt;=2,"SMALL",I2989&lt;=5,"MEDIUM",I2989&gt;5,"LARGE")</f>
        <v>SMALL</v>
      </c>
      <c r="M2989" s="144" t="str">
        <f t="shared" si="323"/>
        <v>NO</v>
      </c>
      <c r="N2989" s="374">
        <v>5</v>
      </c>
      <c r="O2989" s="374">
        <f t="shared" si="324"/>
        <v>5</v>
      </c>
      <c r="P2989" s="158" t="str" cm="1">
        <f t="array" ref="P2989">_xlfn.SWITCH(ROUND(N2989,0),5,"Excellent",4,"Good",3,"ok","Bad")</f>
        <v>Excellent</v>
      </c>
      <c r="Q2989" s="144">
        <v>56</v>
      </c>
      <c r="R2989" s="385">
        <v>42986</v>
      </c>
      <c r="S2989" s="385">
        <v>43921</v>
      </c>
      <c r="T2989" s="144">
        <v>3226</v>
      </c>
      <c r="U2989" s="144" t="s">
        <v>60</v>
      </c>
      <c r="V2989" s="144">
        <v>44</v>
      </c>
      <c r="W2989" s="144" t="str">
        <f t="shared" si="327"/>
        <v>Active</v>
      </c>
      <c r="X2989" s="144">
        <v>3226</v>
      </c>
      <c r="Y2989" s="157" t="s">
        <v>61</v>
      </c>
      <c r="Z2989" s="386">
        <v>1</v>
      </c>
      <c r="AA2989" s="386">
        <v>0.67</v>
      </c>
      <c r="AB2989" s="387" t="s">
        <v>62</v>
      </c>
      <c r="AC2989" s="157"/>
    </row>
    <row r="2990" spans="9:29">
      <c r="I2990" s="342">
        <v>1</v>
      </c>
      <c r="J2990" s="144" t="str">
        <f t="shared" si="325"/>
        <v>SMALL</v>
      </c>
      <c r="K2990" s="144" t="str">
        <f t="shared" si="326"/>
        <v>SMALL</v>
      </c>
      <c r="L2990" s="144" t="str" cm="1">
        <f t="array" ref="L2990">_xlfn.IFS(I2990&lt;=2,"SMALL",I2990&lt;=5,"MEDIUM",I2990&gt;5,"LARGE")</f>
        <v>SMALL</v>
      </c>
      <c r="M2990" s="144" t="str">
        <f t="shared" si="323"/>
        <v>NO</v>
      </c>
      <c r="N2990" s="374">
        <v>4.75</v>
      </c>
      <c r="O2990" s="374">
        <f t="shared" si="324"/>
        <v>5</v>
      </c>
      <c r="P2990" s="158" t="str" cm="1">
        <f t="array" ref="P2990">_xlfn.SWITCH(ROUND(N2990,0),5,"Excellent",4,"Good",3,"ok","Bad")</f>
        <v>Excellent</v>
      </c>
      <c r="Q2990" s="144">
        <v>8</v>
      </c>
      <c r="R2990" s="385">
        <v>42977</v>
      </c>
      <c r="S2990" s="385">
        <v>43820</v>
      </c>
      <c r="T2990" s="144">
        <v>3343</v>
      </c>
      <c r="U2990" s="144" t="s">
        <v>60</v>
      </c>
      <c r="V2990" s="144">
        <v>358</v>
      </c>
      <c r="W2990" s="144" t="str">
        <f t="shared" si="327"/>
        <v>Active</v>
      </c>
      <c r="X2990" s="144">
        <v>3343</v>
      </c>
      <c r="Y2990" s="157" t="s">
        <v>70</v>
      </c>
      <c r="Z2990" s="386">
        <v>1</v>
      </c>
      <c r="AA2990" s="386">
        <v>0.92</v>
      </c>
      <c r="AB2990" s="387" t="s">
        <v>65</v>
      </c>
      <c r="AC2990" s="157"/>
    </row>
    <row r="2991" spans="9:29">
      <c r="I2991" s="342">
        <v>4</v>
      </c>
      <c r="J2991" s="144" t="str">
        <f t="shared" si="325"/>
        <v>LARGE</v>
      </c>
      <c r="K2991" s="144" t="str">
        <f t="shared" si="326"/>
        <v>MEDIUM</v>
      </c>
      <c r="L2991" s="144" t="str" cm="1">
        <f t="array" ref="L2991">_xlfn.IFS(I2991&lt;=2,"SMALL",I2991&lt;=5,"MEDIUM",I2991&gt;5,"LARGE")</f>
        <v>MEDIUM</v>
      </c>
      <c r="M2991" s="144" t="str">
        <f t="shared" si="323"/>
        <v>NO</v>
      </c>
      <c r="N2991" s="374">
        <v>4.99</v>
      </c>
      <c r="O2991" s="374">
        <f t="shared" si="324"/>
        <v>5</v>
      </c>
      <c r="P2991" s="158" t="str" cm="1">
        <f t="array" ref="P2991">_xlfn.SWITCH(ROUND(N2991,0),5,"Excellent",4,"Good",3,"ok","Bad")</f>
        <v>Excellent</v>
      </c>
      <c r="Q2991" s="144">
        <v>80</v>
      </c>
      <c r="R2991" s="385">
        <v>42997</v>
      </c>
      <c r="S2991" s="385">
        <v>43907</v>
      </c>
      <c r="T2991" s="144">
        <v>2672</v>
      </c>
      <c r="U2991" s="144" t="s">
        <v>69</v>
      </c>
      <c r="V2991" s="144">
        <v>0</v>
      </c>
      <c r="W2991" s="144" t="str">
        <f t="shared" si="327"/>
        <v>Inactive</v>
      </c>
      <c r="X2991" s="144">
        <v>2672</v>
      </c>
      <c r="Y2991" s="157" t="s">
        <v>61</v>
      </c>
      <c r="Z2991" s="386">
        <v>1</v>
      </c>
      <c r="AA2991" s="386">
        <v>0</v>
      </c>
      <c r="AB2991" s="387" t="s">
        <v>65</v>
      </c>
      <c r="AC2991" s="157"/>
    </row>
    <row r="2992" spans="9:29">
      <c r="I2992" s="342">
        <v>2</v>
      </c>
      <c r="J2992" s="144" t="str">
        <f t="shared" si="325"/>
        <v>SMALL</v>
      </c>
      <c r="K2992" s="144" t="str">
        <f t="shared" si="326"/>
        <v>SMALL</v>
      </c>
      <c r="L2992" s="144" t="str" cm="1">
        <f t="array" ref="L2992">_xlfn.IFS(I2992&lt;=2,"SMALL",I2992&lt;=5,"MEDIUM",I2992&gt;5,"LARGE")</f>
        <v>SMALL</v>
      </c>
      <c r="M2992" s="144" t="str">
        <f t="shared" si="323"/>
        <v>YES</v>
      </c>
      <c r="N2992" s="374">
        <v>4.8099999999999996</v>
      </c>
      <c r="O2992" s="374">
        <f t="shared" si="324"/>
        <v>5</v>
      </c>
      <c r="P2992" s="158" t="str" cm="1">
        <f t="array" ref="P2992">_xlfn.SWITCH(ROUND(N2992,0),5,"Excellent",4,"Good",3,"ok","Bad")</f>
        <v>Excellent</v>
      </c>
      <c r="Q2992" s="144">
        <v>146</v>
      </c>
      <c r="R2992" s="385">
        <v>43004</v>
      </c>
      <c r="S2992" s="385">
        <v>44045</v>
      </c>
      <c r="T2992" s="144">
        <v>2944</v>
      </c>
      <c r="U2992" s="144" t="s">
        <v>60</v>
      </c>
      <c r="V2992" s="144">
        <v>241</v>
      </c>
      <c r="W2992" s="144" t="str">
        <f t="shared" si="327"/>
        <v>Active</v>
      </c>
      <c r="X2992" s="144">
        <v>2944</v>
      </c>
      <c r="Y2992" s="157" t="s">
        <v>61</v>
      </c>
      <c r="Z2992" s="386">
        <v>0.96</v>
      </c>
      <c r="AA2992" s="386">
        <v>0.65</v>
      </c>
      <c r="AB2992" s="387" t="s">
        <v>65</v>
      </c>
      <c r="AC2992" s="157"/>
    </row>
    <row r="2993" spans="9:29">
      <c r="I2993" s="342">
        <v>2</v>
      </c>
      <c r="J2993" s="144" t="str">
        <f t="shared" si="325"/>
        <v>SMALL</v>
      </c>
      <c r="K2993" s="144" t="str">
        <f t="shared" si="326"/>
        <v>SMALL</v>
      </c>
      <c r="L2993" s="144" t="str" cm="1">
        <f t="array" ref="L2993">_xlfn.IFS(I2993&lt;=2,"SMALL",I2993&lt;=5,"MEDIUM",I2993&gt;5,"LARGE")</f>
        <v>SMALL</v>
      </c>
      <c r="M2993" s="144" t="str">
        <f t="shared" si="323"/>
        <v>NO</v>
      </c>
      <c r="N2993" s="374">
        <v>4.51</v>
      </c>
      <c r="O2993" s="374">
        <f t="shared" si="324"/>
        <v>5</v>
      </c>
      <c r="P2993" s="158" t="str" cm="1">
        <f t="array" ref="P2993">_xlfn.SWITCH(ROUND(N2993,0),5,"Excellent",4,"Good",3,"ok","Bad")</f>
        <v>Excellent</v>
      </c>
      <c r="Q2993" s="144">
        <v>158</v>
      </c>
      <c r="R2993" s="385">
        <v>43004</v>
      </c>
      <c r="S2993" s="385">
        <v>44055</v>
      </c>
      <c r="T2993" s="144">
        <v>2944</v>
      </c>
      <c r="U2993" s="144" t="s">
        <v>60</v>
      </c>
      <c r="V2993" s="144">
        <v>255</v>
      </c>
      <c r="W2993" s="144" t="str">
        <f t="shared" si="327"/>
        <v>Active</v>
      </c>
      <c r="X2993" s="144">
        <v>2944</v>
      </c>
      <c r="Y2993" s="157" t="s">
        <v>70</v>
      </c>
      <c r="Z2993" s="386">
        <v>1</v>
      </c>
      <c r="AA2993" s="386">
        <v>0.91</v>
      </c>
      <c r="AB2993" s="387" t="s">
        <v>62</v>
      </c>
      <c r="AC2993" s="157"/>
    </row>
    <row r="2994" spans="9:29">
      <c r="I2994" s="342">
        <v>2</v>
      </c>
      <c r="J2994" s="144" t="str">
        <f t="shared" si="325"/>
        <v>SMALL</v>
      </c>
      <c r="K2994" s="144" t="str">
        <f t="shared" si="326"/>
        <v>SMALL</v>
      </c>
      <c r="L2994" s="144" t="str" cm="1">
        <f t="array" ref="L2994">_xlfn.IFS(I2994&lt;=2,"SMALL",I2994&lt;=5,"MEDIUM",I2994&gt;5,"LARGE")</f>
        <v>SMALL</v>
      </c>
      <c r="M2994" s="144" t="str">
        <f t="shared" si="323"/>
        <v>YES</v>
      </c>
      <c r="N2994" s="374">
        <v>4.8</v>
      </c>
      <c r="O2994" s="374">
        <f t="shared" si="324"/>
        <v>5</v>
      </c>
      <c r="P2994" s="158" t="str" cm="1">
        <f t="array" ref="P2994">_xlfn.SWITCH(ROUND(N2994,0),5,"Excellent",4,"Good",3,"ok","Bad")</f>
        <v>Excellent</v>
      </c>
      <c r="Q2994" s="144">
        <v>152</v>
      </c>
      <c r="R2994" s="385">
        <v>43001</v>
      </c>
      <c r="S2994" s="385">
        <v>44055</v>
      </c>
      <c r="T2994" s="144">
        <v>2944</v>
      </c>
      <c r="U2994" s="144" t="s">
        <v>60</v>
      </c>
      <c r="V2994" s="144">
        <v>248</v>
      </c>
      <c r="W2994" s="144" t="str">
        <f t="shared" si="327"/>
        <v>Active</v>
      </c>
      <c r="X2994" s="144">
        <v>2944</v>
      </c>
      <c r="Y2994" s="157" t="s">
        <v>70</v>
      </c>
      <c r="Z2994" s="386">
        <v>1</v>
      </c>
      <c r="AA2994" s="386">
        <v>0.71</v>
      </c>
      <c r="AB2994" s="387" t="s">
        <v>62</v>
      </c>
      <c r="AC2994" s="157"/>
    </row>
    <row r="2995" spans="9:29">
      <c r="I2995" s="342">
        <v>4</v>
      </c>
      <c r="J2995" s="144" t="str">
        <f t="shared" si="325"/>
        <v>LARGE</v>
      </c>
      <c r="K2995" s="144" t="str">
        <f t="shared" si="326"/>
        <v>MEDIUM</v>
      </c>
      <c r="L2995" s="144" t="str" cm="1">
        <f t="array" ref="L2995">_xlfn.IFS(I2995&lt;=2,"SMALL",I2995&lt;=5,"MEDIUM",I2995&gt;5,"LARGE")</f>
        <v>MEDIUM</v>
      </c>
      <c r="M2995" s="144" t="str">
        <f t="shared" si="323"/>
        <v>YES</v>
      </c>
      <c r="N2995" s="374">
        <v>4.91</v>
      </c>
      <c r="O2995" s="374">
        <f t="shared" si="324"/>
        <v>5</v>
      </c>
      <c r="P2995" s="158" t="str" cm="1">
        <f t="array" ref="P2995">_xlfn.SWITCH(ROUND(N2995,0),5,"Excellent",4,"Good",3,"ok","Bad")</f>
        <v>Excellent</v>
      </c>
      <c r="Q2995" s="144">
        <v>184</v>
      </c>
      <c r="R2995" s="385">
        <v>42982</v>
      </c>
      <c r="S2995" s="385">
        <v>43916</v>
      </c>
      <c r="T2995" s="144">
        <v>2706</v>
      </c>
      <c r="U2995" s="144" t="s">
        <v>60</v>
      </c>
      <c r="V2995" s="144">
        <v>137</v>
      </c>
      <c r="W2995" s="144" t="str">
        <f t="shared" si="327"/>
        <v>Active</v>
      </c>
      <c r="X2995" s="144">
        <v>2706</v>
      </c>
      <c r="Y2995" s="157" t="s">
        <v>70</v>
      </c>
      <c r="Z2995" s="386">
        <v>1</v>
      </c>
      <c r="AA2995" s="386">
        <v>1</v>
      </c>
      <c r="AB2995" s="387" t="s">
        <v>65</v>
      </c>
      <c r="AC2995" s="157"/>
    </row>
    <row r="2996" spans="9:29">
      <c r="I2996" s="342">
        <v>2</v>
      </c>
      <c r="J2996" s="144" t="str">
        <f t="shared" si="325"/>
        <v>SMALL</v>
      </c>
      <c r="K2996" s="144" t="str">
        <f t="shared" si="326"/>
        <v>SMALL</v>
      </c>
      <c r="L2996" s="144" t="str" cm="1">
        <f t="array" ref="L2996">_xlfn.IFS(I2996&lt;=2,"SMALL",I2996&lt;=5,"MEDIUM",I2996&gt;5,"LARGE")</f>
        <v>SMALL</v>
      </c>
      <c r="M2996" s="144" t="str">
        <f t="shared" si="323"/>
        <v>NO</v>
      </c>
      <c r="N2996" s="374">
        <v>4.74</v>
      </c>
      <c r="O2996" s="374">
        <f t="shared" si="324"/>
        <v>5</v>
      </c>
      <c r="P2996" s="158" t="str" cm="1">
        <f t="array" ref="P2996">_xlfn.SWITCH(ROUND(N2996,0),5,"Excellent",4,"Good",3,"ok","Bad")</f>
        <v>Excellent</v>
      </c>
      <c r="Q2996" s="144">
        <v>38</v>
      </c>
      <c r="R2996" s="385">
        <v>42983</v>
      </c>
      <c r="S2996" s="385">
        <v>43921</v>
      </c>
      <c r="T2996" s="144">
        <v>807</v>
      </c>
      <c r="U2996" s="144" t="s">
        <v>60</v>
      </c>
      <c r="V2996" s="144">
        <v>365</v>
      </c>
      <c r="W2996" s="144" t="str">
        <f t="shared" si="327"/>
        <v>Active</v>
      </c>
      <c r="X2996" s="144">
        <v>807</v>
      </c>
      <c r="Y2996" s="157" t="s">
        <v>61</v>
      </c>
      <c r="Z2996" s="386">
        <v>0.89</v>
      </c>
      <c r="AA2996" s="386">
        <v>0.89</v>
      </c>
      <c r="AB2996" s="387" t="s">
        <v>65</v>
      </c>
      <c r="AC2996" s="157"/>
    </row>
    <row r="2997" spans="9:29">
      <c r="I2997" s="342">
        <v>5</v>
      </c>
      <c r="J2997" s="144" t="str">
        <f t="shared" si="325"/>
        <v>LARGE</v>
      </c>
      <c r="K2997" s="144" t="str">
        <f t="shared" si="326"/>
        <v>MEDIUM</v>
      </c>
      <c r="L2997" s="144" t="str" cm="1">
        <f t="array" ref="L2997">_xlfn.IFS(I2997&lt;=2,"SMALL",I2997&lt;=5,"MEDIUM",I2997&gt;5,"LARGE")</f>
        <v>MEDIUM</v>
      </c>
      <c r="M2997" s="144" t="str">
        <f t="shared" si="323"/>
        <v>NO</v>
      </c>
      <c r="N2997" s="374">
        <v>4.42</v>
      </c>
      <c r="O2997" s="374">
        <f t="shared" si="324"/>
        <v>4</v>
      </c>
      <c r="P2997" s="158" t="str" cm="1">
        <f t="array" ref="P2997">_xlfn.SWITCH(ROUND(N2997,0),5,"Excellent",4,"Good",3,"ok","Bad")</f>
        <v>Good</v>
      </c>
      <c r="Q2997" s="144">
        <v>12</v>
      </c>
      <c r="R2997" s="385">
        <v>42988</v>
      </c>
      <c r="S2997" s="385">
        <v>44036</v>
      </c>
      <c r="T2997" s="144">
        <v>3295</v>
      </c>
      <c r="U2997" s="144" t="s">
        <v>69</v>
      </c>
      <c r="V2997" s="144">
        <v>352</v>
      </c>
      <c r="W2997" s="144" t="str">
        <f t="shared" si="327"/>
        <v>Active</v>
      </c>
      <c r="X2997" s="144">
        <v>3295</v>
      </c>
      <c r="Y2997" s="157" t="s">
        <v>70</v>
      </c>
      <c r="Z2997" s="386">
        <v>1</v>
      </c>
      <c r="AA2997" s="386">
        <v>0.5</v>
      </c>
      <c r="AB2997" s="387" t="s">
        <v>62</v>
      </c>
      <c r="AC2997" s="157"/>
    </row>
    <row r="2998" spans="9:29">
      <c r="I2998" s="342">
        <v>5</v>
      </c>
      <c r="J2998" s="144" t="str">
        <f t="shared" si="325"/>
        <v>LARGE</v>
      </c>
      <c r="K2998" s="144" t="str">
        <f t="shared" si="326"/>
        <v>MEDIUM</v>
      </c>
      <c r="L2998" s="144" t="str" cm="1">
        <f t="array" ref="L2998">_xlfn.IFS(I2998&lt;=2,"SMALL",I2998&lt;=5,"MEDIUM",I2998&gt;5,"LARGE")</f>
        <v>MEDIUM</v>
      </c>
      <c r="M2998" s="144" t="str">
        <f t="shared" si="323"/>
        <v>YES</v>
      </c>
      <c r="N2998" s="374">
        <v>4.91</v>
      </c>
      <c r="O2998" s="374">
        <f t="shared" si="324"/>
        <v>5</v>
      </c>
      <c r="P2998" s="158" t="str" cm="1">
        <f t="array" ref="P2998">_xlfn.SWITCH(ROUND(N2998,0),5,"Excellent",4,"Good",3,"ok","Bad")</f>
        <v>Excellent</v>
      </c>
      <c r="Q2998" s="144">
        <v>135</v>
      </c>
      <c r="R2998" s="385">
        <v>43076</v>
      </c>
      <c r="S2998" s="385">
        <v>43895</v>
      </c>
      <c r="T2998" s="144">
        <v>2541</v>
      </c>
      <c r="U2998" s="144" t="s">
        <v>69</v>
      </c>
      <c r="V2998" s="144">
        <v>350</v>
      </c>
      <c r="W2998" s="144" t="str">
        <f t="shared" si="327"/>
        <v>Active</v>
      </c>
      <c r="X2998" s="144">
        <v>2541</v>
      </c>
      <c r="Y2998" s="157" t="s">
        <v>70</v>
      </c>
      <c r="Z2998" s="386">
        <v>1</v>
      </c>
      <c r="AA2998" s="386">
        <v>1</v>
      </c>
      <c r="AB2998" s="387" t="s">
        <v>62</v>
      </c>
      <c r="AC2998" s="157"/>
    </row>
    <row r="2999" spans="9:29">
      <c r="I2999" s="342">
        <v>2</v>
      </c>
      <c r="J2999" s="144" t="str">
        <f t="shared" si="325"/>
        <v>SMALL</v>
      </c>
      <c r="K2999" s="144" t="str">
        <f t="shared" si="326"/>
        <v>SMALL</v>
      </c>
      <c r="L2999" s="144" t="str" cm="1">
        <f t="array" ref="L2999">_xlfn.IFS(I2999&lt;=2,"SMALL",I2999&lt;=5,"MEDIUM",I2999&gt;5,"LARGE")</f>
        <v>SMALL</v>
      </c>
      <c r="M2999" s="144" t="str">
        <f t="shared" si="323"/>
        <v>NO</v>
      </c>
      <c r="N2999" s="374">
        <v>4.84</v>
      </c>
      <c r="O2999" s="374">
        <f t="shared" si="324"/>
        <v>5</v>
      </c>
      <c r="P2999" s="158" t="str" cm="1">
        <f t="array" ref="P2999">_xlfn.SWITCH(ROUND(N2999,0),5,"Excellent",4,"Good",3,"ok","Bad")</f>
        <v>Excellent</v>
      </c>
      <c r="Q2999" s="144">
        <v>76</v>
      </c>
      <c r="R2999" s="385">
        <v>42980</v>
      </c>
      <c r="S2999" s="385">
        <v>43891</v>
      </c>
      <c r="T2999" s="144">
        <v>3346</v>
      </c>
      <c r="U2999" s="144" t="s">
        <v>60</v>
      </c>
      <c r="V2999" s="144">
        <v>350</v>
      </c>
      <c r="W2999" s="144" t="str">
        <f t="shared" si="327"/>
        <v>Active</v>
      </c>
      <c r="X2999" s="144">
        <v>3346</v>
      </c>
      <c r="Y2999" s="157" t="s">
        <v>61</v>
      </c>
      <c r="Z2999" s="386">
        <v>0.93</v>
      </c>
      <c r="AA2999" s="386">
        <v>0.83</v>
      </c>
      <c r="AB2999" s="387" t="s">
        <v>65</v>
      </c>
      <c r="AC2999" s="157"/>
    </row>
    <row r="3000" spans="9:29">
      <c r="I3000" s="342">
        <v>2</v>
      </c>
      <c r="J3000" s="144" t="str">
        <f t="shared" si="325"/>
        <v>SMALL</v>
      </c>
      <c r="K3000" s="144" t="str">
        <f t="shared" si="326"/>
        <v>SMALL</v>
      </c>
      <c r="L3000" s="144" t="str" cm="1">
        <f t="array" ref="L3000">_xlfn.IFS(I3000&lt;=2,"SMALL",I3000&lt;=5,"MEDIUM",I3000&gt;5,"LARGE")</f>
        <v>SMALL</v>
      </c>
      <c r="M3000" s="144" t="str">
        <f t="shared" si="323"/>
        <v>NO</v>
      </c>
      <c r="N3000" s="374">
        <v>4.91</v>
      </c>
      <c r="O3000" s="374">
        <f t="shared" si="324"/>
        <v>5</v>
      </c>
      <c r="P3000" s="158" t="str" cm="1">
        <f t="array" ref="P3000">_xlfn.SWITCH(ROUND(N3000,0),5,"Excellent",4,"Good",3,"ok","Bad")</f>
        <v>Excellent</v>
      </c>
      <c r="Q3000" s="144">
        <v>68</v>
      </c>
      <c r="R3000" s="385">
        <v>42989</v>
      </c>
      <c r="S3000" s="385">
        <v>43908</v>
      </c>
      <c r="T3000" s="144">
        <v>3346</v>
      </c>
      <c r="U3000" s="144" t="s">
        <v>60</v>
      </c>
      <c r="V3000" s="144">
        <v>350</v>
      </c>
      <c r="W3000" s="144" t="str">
        <f t="shared" si="327"/>
        <v>Active</v>
      </c>
      <c r="X3000" s="144">
        <v>3346</v>
      </c>
      <c r="Y3000" s="157" t="s">
        <v>122</v>
      </c>
      <c r="Z3000" s="386">
        <v>0</v>
      </c>
      <c r="AA3000" s="386">
        <v>0.91</v>
      </c>
      <c r="AB3000" s="387" t="s">
        <v>65</v>
      </c>
      <c r="AC3000" s="157"/>
    </row>
    <row r="3001" spans="9:29">
      <c r="I3001" s="342">
        <v>2</v>
      </c>
      <c r="J3001" s="144" t="str">
        <f t="shared" si="325"/>
        <v>SMALL</v>
      </c>
      <c r="K3001" s="144" t="str">
        <f t="shared" si="326"/>
        <v>SMALL</v>
      </c>
      <c r="L3001" s="144" t="str" cm="1">
        <f t="array" ref="L3001">_xlfn.IFS(I3001&lt;=2,"SMALL",I3001&lt;=5,"MEDIUM",I3001&gt;5,"LARGE")</f>
        <v>SMALL</v>
      </c>
      <c r="M3001" s="144" t="str">
        <f t="shared" si="323"/>
        <v>YES</v>
      </c>
      <c r="N3001" s="374">
        <v>4.95</v>
      </c>
      <c r="O3001" s="374">
        <f t="shared" si="324"/>
        <v>5</v>
      </c>
      <c r="P3001" s="158" t="str" cm="1">
        <f t="array" ref="P3001">_xlfn.SWITCH(ROUND(N3001,0),5,"Excellent",4,"Good",3,"ok","Bad")</f>
        <v>Excellent</v>
      </c>
      <c r="Q3001" s="144">
        <v>132</v>
      </c>
      <c r="R3001" s="385">
        <v>42983</v>
      </c>
      <c r="S3001" s="385">
        <v>44057</v>
      </c>
      <c r="T3001" s="144">
        <v>2754</v>
      </c>
      <c r="U3001" s="144" t="s">
        <v>69</v>
      </c>
      <c r="V3001" s="144">
        <v>152</v>
      </c>
      <c r="W3001" s="144" t="str">
        <f t="shared" si="327"/>
        <v>Active</v>
      </c>
      <c r="X3001" s="144">
        <v>2754</v>
      </c>
      <c r="Y3001" s="157" t="s">
        <v>122</v>
      </c>
      <c r="Z3001" s="386">
        <v>0</v>
      </c>
      <c r="AA3001" s="386">
        <v>1</v>
      </c>
      <c r="AB3001" s="387" t="s">
        <v>62</v>
      </c>
      <c r="AC3001" s="157"/>
    </row>
    <row r="3002" spans="9:29">
      <c r="I3002" s="342">
        <v>2</v>
      </c>
      <c r="J3002" s="144" t="str">
        <f t="shared" si="325"/>
        <v>SMALL</v>
      </c>
      <c r="K3002" s="144" t="str">
        <f t="shared" si="326"/>
        <v>SMALL</v>
      </c>
      <c r="L3002" s="144" t="str" cm="1">
        <f t="array" ref="L3002">_xlfn.IFS(I3002&lt;=2,"SMALL",I3002&lt;=5,"MEDIUM",I3002&gt;5,"LARGE")</f>
        <v>SMALL</v>
      </c>
      <c r="M3002" s="144" t="str">
        <f t="shared" si="323"/>
        <v>NO</v>
      </c>
      <c r="N3002" s="374">
        <v>5</v>
      </c>
      <c r="O3002" s="374">
        <f t="shared" si="324"/>
        <v>5</v>
      </c>
      <c r="P3002" s="158" t="str" cm="1">
        <f t="array" ref="P3002">_xlfn.SWITCH(ROUND(N3002,0),5,"Excellent",4,"Good",3,"ok","Bad")</f>
        <v>Excellent</v>
      </c>
      <c r="Q3002" s="144">
        <v>52</v>
      </c>
      <c r="R3002" s="385">
        <v>43017</v>
      </c>
      <c r="S3002" s="385">
        <v>43885</v>
      </c>
      <c r="T3002" s="144">
        <v>2425</v>
      </c>
      <c r="U3002" s="144" t="s">
        <v>60</v>
      </c>
      <c r="V3002" s="144">
        <v>364</v>
      </c>
      <c r="W3002" s="144" t="str">
        <f t="shared" si="327"/>
        <v>Active</v>
      </c>
      <c r="X3002" s="144">
        <v>2425</v>
      </c>
      <c r="Y3002" s="157" t="s">
        <v>70</v>
      </c>
      <c r="Z3002" s="386">
        <v>1</v>
      </c>
      <c r="AA3002" s="386">
        <v>0.98</v>
      </c>
      <c r="AB3002" s="387" t="s">
        <v>62</v>
      </c>
      <c r="AC3002" s="157"/>
    </row>
    <row r="3003" spans="9:29">
      <c r="I3003" s="342">
        <v>2</v>
      </c>
      <c r="J3003" s="144" t="str">
        <f t="shared" si="325"/>
        <v>SMALL</v>
      </c>
      <c r="K3003" s="144" t="str">
        <f t="shared" si="326"/>
        <v>SMALL</v>
      </c>
      <c r="L3003" s="144" t="str" cm="1">
        <f t="array" ref="L3003">_xlfn.IFS(I3003&lt;=2,"SMALL",I3003&lt;=5,"MEDIUM",I3003&gt;5,"LARGE")</f>
        <v>SMALL</v>
      </c>
      <c r="M3003" s="144" t="str">
        <f t="shared" si="323"/>
        <v>NO</v>
      </c>
      <c r="N3003" s="374">
        <v>5</v>
      </c>
      <c r="O3003" s="374">
        <f t="shared" si="324"/>
        <v>5</v>
      </c>
      <c r="P3003" s="158" t="str" cm="1">
        <f t="array" ref="P3003">_xlfn.SWITCH(ROUND(N3003,0),5,"Excellent",4,"Good",3,"ok","Bad")</f>
        <v>Excellent</v>
      </c>
      <c r="Q3003" s="144">
        <v>48</v>
      </c>
      <c r="R3003" s="385">
        <v>43011</v>
      </c>
      <c r="S3003" s="385">
        <v>43925</v>
      </c>
      <c r="T3003" s="144">
        <v>3349</v>
      </c>
      <c r="U3003" s="144" t="s">
        <v>60</v>
      </c>
      <c r="V3003" s="144">
        <v>0</v>
      </c>
      <c r="W3003" s="144" t="str">
        <f t="shared" si="327"/>
        <v>Inactive</v>
      </c>
      <c r="X3003" s="144">
        <v>3349</v>
      </c>
      <c r="Y3003" s="157" t="s">
        <v>64</v>
      </c>
      <c r="Z3003" s="386">
        <v>0.8</v>
      </c>
      <c r="AA3003" s="386">
        <v>0.84</v>
      </c>
      <c r="AB3003" s="387" t="s">
        <v>65</v>
      </c>
      <c r="AC3003" s="157"/>
    </row>
    <row r="3004" spans="9:29">
      <c r="I3004" s="342">
        <v>2</v>
      </c>
      <c r="J3004" s="144" t="str">
        <f t="shared" si="325"/>
        <v>SMALL</v>
      </c>
      <c r="K3004" s="144" t="str">
        <f t="shared" si="326"/>
        <v>SMALL</v>
      </c>
      <c r="L3004" s="144" t="str" cm="1">
        <f t="array" ref="L3004">_xlfn.IFS(I3004&lt;=2,"SMALL",I3004&lt;=5,"MEDIUM",I3004&gt;5,"LARGE")</f>
        <v>SMALL</v>
      </c>
      <c r="M3004" s="144" t="str">
        <f t="shared" si="323"/>
        <v>NO</v>
      </c>
      <c r="N3004" s="374">
        <v>4.74</v>
      </c>
      <c r="O3004" s="374">
        <f t="shared" si="324"/>
        <v>5</v>
      </c>
      <c r="P3004" s="158" t="str" cm="1">
        <f t="array" ref="P3004">_xlfn.SWITCH(ROUND(N3004,0),5,"Excellent",4,"Good",3,"ok","Bad")</f>
        <v>Excellent</v>
      </c>
      <c r="Q3004" s="144">
        <v>34</v>
      </c>
      <c r="R3004" s="385">
        <v>43281</v>
      </c>
      <c r="S3004" s="385">
        <v>43906</v>
      </c>
      <c r="T3004" s="144">
        <v>2631</v>
      </c>
      <c r="U3004" s="144" t="s">
        <v>60</v>
      </c>
      <c r="V3004" s="144">
        <v>75</v>
      </c>
      <c r="W3004" s="144" t="str">
        <f t="shared" si="327"/>
        <v>Active</v>
      </c>
      <c r="X3004" s="144">
        <v>2631</v>
      </c>
      <c r="Y3004" s="157" t="s">
        <v>70</v>
      </c>
      <c r="Z3004" s="386">
        <v>1</v>
      </c>
      <c r="AA3004" s="386">
        <v>1</v>
      </c>
      <c r="AB3004" s="387" t="s">
        <v>62</v>
      </c>
      <c r="AC3004" s="157"/>
    </row>
    <row r="3005" spans="9:29">
      <c r="I3005" s="342">
        <v>2</v>
      </c>
      <c r="J3005" s="144" t="str">
        <f t="shared" si="325"/>
        <v>SMALL</v>
      </c>
      <c r="K3005" s="144" t="str">
        <f t="shared" si="326"/>
        <v>SMALL</v>
      </c>
      <c r="L3005" s="144" t="str" cm="1">
        <f t="array" ref="L3005">_xlfn.IFS(I3005&lt;=2,"SMALL",I3005&lt;=5,"MEDIUM",I3005&gt;5,"LARGE")</f>
        <v>SMALL</v>
      </c>
      <c r="M3005" s="144" t="str">
        <f t="shared" si="323"/>
        <v>NO</v>
      </c>
      <c r="N3005" s="374">
        <v>4.75</v>
      </c>
      <c r="O3005" s="374">
        <f t="shared" si="324"/>
        <v>5</v>
      </c>
      <c r="P3005" s="158" t="str" cm="1">
        <f t="array" ref="P3005">_xlfn.SWITCH(ROUND(N3005,0),5,"Excellent",4,"Good",3,"ok","Bad")</f>
        <v>Excellent</v>
      </c>
      <c r="Q3005" s="144">
        <v>4</v>
      </c>
      <c r="R3005" s="385">
        <v>42983</v>
      </c>
      <c r="S3005" s="385">
        <v>43229</v>
      </c>
      <c r="T3005" s="144">
        <v>3205</v>
      </c>
      <c r="U3005" s="144" t="s">
        <v>60</v>
      </c>
      <c r="V3005" s="144">
        <v>0</v>
      </c>
      <c r="W3005" s="144" t="str">
        <f t="shared" si="327"/>
        <v>Inactive</v>
      </c>
      <c r="X3005" s="144">
        <v>3205</v>
      </c>
      <c r="Y3005" s="157" t="s">
        <v>64</v>
      </c>
      <c r="Z3005" s="386">
        <v>1</v>
      </c>
      <c r="AA3005" s="386">
        <v>1</v>
      </c>
      <c r="AB3005" s="387" t="s">
        <v>65</v>
      </c>
      <c r="AC3005" s="157"/>
    </row>
    <row r="3006" spans="9:29">
      <c r="I3006" s="342">
        <v>2</v>
      </c>
      <c r="J3006" s="144" t="str">
        <f t="shared" si="325"/>
        <v>SMALL</v>
      </c>
      <c r="K3006" s="144" t="str">
        <f t="shared" si="326"/>
        <v>SMALL</v>
      </c>
      <c r="L3006" s="144" t="str" cm="1">
        <f t="array" ref="L3006">_xlfn.IFS(I3006&lt;=2,"SMALL",I3006&lt;=5,"MEDIUM",I3006&gt;5,"LARGE")</f>
        <v>SMALL</v>
      </c>
      <c r="M3006" s="144" t="str">
        <f t="shared" si="323"/>
        <v>NO</v>
      </c>
      <c r="N3006" s="374">
        <v>4.83</v>
      </c>
      <c r="O3006" s="374">
        <f t="shared" si="324"/>
        <v>5</v>
      </c>
      <c r="P3006" s="158" t="str" cm="1">
        <f t="array" ref="P3006">_xlfn.SWITCH(ROUND(N3006,0),5,"Excellent",4,"Good",3,"ok","Bad")</f>
        <v>Excellent</v>
      </c>
      <c r="Q3006" s="144">
        <v>59</v>
      </c>
      <c r="R3006" s="385">
        <v>43042</v>
      </c>
      <c r="S3006" s="385">
        <v>43980</v>
      </c>
      <c r="T3006" s="144">
        <v>807</v>
      </c>
      <c r="U3006" s="144" t="s">
        <v>60</v>
      </c>
      <c r="V3006" s="144">
        <v>351</v>
      </c>
      <c r="W3006" s="144" t="str">
        <f t="shared" si="327"/>
        <v>Active</v>
      </c>
      <c r="X3006" s="144">
        <v>807</v>
      </c>
      <c r="Y3006" s="157" t="s">
        <v>70</v>
      </c>
      <c r="Z3006" s="386">
        <v>1</v>
      </c>
      <c r="AA3006" s="386">
        <v>0.95</v>
      </c>
      <c r="AB3006" s="387" t="s">
        <v>62</v>
      </c>
      <c r="AC3006" s="157"/>
    </row>
    <row r="3007" spans="9:29">
      <c r="I3007" s="342">
        <v>6</v>
      </c>
      <c r="J3007" s="144" t="str">
        <f t="shared" si="325"/>
        <v>LARGE</v>
      </c>
      <c r="K3007" s="144" t="str">
        <f t="shared" si="326"/>
        <v>LARGE</v>
      </c>
      <c r="L3007" s="144" t="str" cm="1">
        <f t="array" ref="L3007">_xlfn.IFS(I3007&lt;=2,"SMALL",I3007&lt;=5,"MEDIUM",I3007&gt;5,"LARGE")</f>
        <v>LARGE</v>
      </c>
      <c r="M3007" s="144" t="str">
        <f t="shared" si="323"/>
        <v>NO</v>
      </c>
      <c r="N3007" s="374">
        <v>4.8099999999999996</v>
      </c>
      <c r="O3007" s="374">
        <f t="shared" si="324"/>
        <v>5</v>
      </c>
      <c r="P3007" s="158" t="str" cm="1">
        <f t="array" ref="P3007">_xlfn.SWITCH(ROUND(N3007,0),5,"Excellent",4,"Good",3,"ok","Bad")</f>
        <v>Excellent</v>
      </c>
      <c r="Q3007" s="144">
        <v>63</v>
      </c>
      <c r="R3007" s="385">
        <v>42983</v>
      </c>
      <c r="S3007" s="385">
        <v>43884</v>
      </c>
      <c r="T3007" s="144">
        <v>3317</v>
      </c>
      <c r="U3007" s="144" t="s">
        <v>69</v>
      </c>
      <c r="V3007" s="144">
        <v>135</v>
      </c>
      <c r="W3007" s="144" t="str">
        <f t="shared" si="327"/>
        <v>Active</v>
      </c>
      <c r="X3007" s="144">
        <v>3317</v>
      </c>
      <c r="Y3007" s="157" t="s">
        <v>70</v>
      </c>
      <c r="Z3007" s="386">
        <v>0.88</v>
      </c>
      <c r="AA3007" s="386">
        <v>0.81</v>
      </c>
      <c r="AB3007" s="387" t="s">
        <v>65</v>
      </c>
      <c r="AC3007" s="157"/>
    </row>
    <row r="3008" spans="9:29">
      <c r="I3008" s="342">
        <v>4</v>
      </c>
      <c r="J3008" s="144" t="str">
        <f t="shared" si="325"/>
        <v>LARGE</v>
      </c>
      <c r="K3008" s="144" t="str">
        <f t="shared" si="326"/>
        <v>MEDIUM</v>
      </c>
      <c r="L3008" s="144" t="str" cm="1">
        <f t="array" ref="L3008">_xlfn.IFS(I3008&lt;=2,"SMALL",I3008&lt;=5,"MEDIUM",I3008&gt;5,"LARGE")</f>
        <v>MEDIUM</v>
      </c>
      <c r="M3008" s="144" t="str">
        <f t="shared" si="323"/>
        <v>YES</v>
      </c>
      <c r="N3008" s="374">
        <v>4.97</v>
      </c>
      <c r="O3008" s="374">
        <f t="shared" si="324"/>
        <v>5</v>
      </c>
      <c r="P3008" s="158" t="str" cm="1">
        <f t="array" ref="P3008">_xlfn.SWITCH(ROUND(N3008,0),5,"Excellent",4,"Good",3,"ok","Bad")</f>
        <v>Excellent</v>
      </c>
      <c r="Q3008" s="144">
        <v>146</v>
      </c>
      <c r="R3008" s="385">
        <v>43142</v>
      </c>
      <c r="S3008" s="385">
        <v>44059</v>
      </c>
      <c r="T3008" s="144">
        <v>3350</v>
      </c>
      <c r="U3008" s="144" t="s">
        <v>69</v>
      </c>
      <c r="V3008" s="144">
        <v>135</v>
      </c>
      <c r="W3008" s="144" t="str">
        <f t="shared" si="327"/>
        <v>Active</v>
      </c>
      <c r="X3008" s="144">
        <v>3350</v>
      </c>
      <c r="Y3008" s="157" t="s">
        <v>61</v>
      </c>
      <c r="Z3008" s="386">
        <v>1</v>
      </c>
      <c r="AA3008" s="386">
        <v>0.5</v>
      </c>
      <c r="AB3008" s="387" t="s">
        <v>62</v>
      </c>
      <c r="AC3008" s="157"/>
    </row>
    <row r="3009" spans="9:29">
      <c r="I3009" s="342">
        <v>2</v>
      </c>
      <c r="J3009" s="144" t="str">
        <f t="shared" si="325"/>
        <v>SMALL</v>
      </c>
      <c r="K3009" s="144" t="str">
        <f t="shared" si="326"/>
        <v>SMALL</v>
      </c>
      <c r="L3009" s="144" t="str" cm="1">
        <f t="array" ref="L3009">_xlfn.IFS(I3009&lt;=2,"SMALL",I3009&lt;=5,"MEDIUM",I3009&gt;5,"LARGE")</f>
        <v>SMALL</v>
      </c>
      <c r="M3009" s="144" t="str">
        <f t="shared" si="323"/>
        <v>NO</v>
      </c>
      <c r="N3009" s="374">
        <v>4.47</v>
      </c>
      <c r="O3009" s="374">
        <f t="shared" si="324"/>
        <v>4</v>
      </c>
      <c r="P3009" s="158" t="str" cm="1">
        <f t="array" ref="P3009">_xlfn.SWITCH(ROUND(N3009,0),5,"Excellent",4,"Good",3,"ok","Bad")</f>
        <v>Good</v>
      </c>
      <c r="Q3009" s="144">
        <v>15</v>
      </c>
      <c r="R3009" s="385">
        <v>43612</v>
      </c>
      <c r="S3009" s="385">
        <v>43877</v>
      </c>
      <c r="T3009" s="144">
        <v>2015</v>
      </c>
      <c r="U3009" s="144" t="s">
        <v>60</v>
      </c>
      <c r="V3009" s="144">
        <v>365</v>
      </c>
      <c r="W3009" s="144" t="str">
        <f t="shared" si="327"/>
        <v>Active</v>
      </c>
      <c r="X3009" s="144">
        <v>2015</v>
      </c>
      <c r="Y3009" s="157" t="s">
        <v>70</v>
      </c>
      <c r="Z3009" s="386">
        <v>1</v>
      </c>
      <c r="AA3009" s="386">
        <v>0.94</v>
      </c>
      <c r="AB3009" s="387" t="s">
        <v>65</v>
      </c>
      <c r="AC3009" s="157"/>
    </row>
    <row r="3010" spans="9:29">
      <c r="I3010" s="342">
        <v>4</v>
      </c>
      <c r="J3010" s="144" t="str">
        <f t="shared" si="325"/>
        <v>LARGE</v>
      </c>
      <c r="K3010" s="144" t="str">
        <f t="shared" si="326"/>
        <v>MEDIUM</v>
      </c>
      <c r="L3010" s="144" t="str" cm="1">
        <f t="array" ref="L3010">_xlfn.IFS(I3010&lt;=2,"SMALL",I3010&lt;=5,"MEDIUM",I3010&gt;5,"LARGE")</f>
        <v>MEDIUM</v>
      </c>
      <c r="M3010" s="144" t="str">
        <f t="shared" si="323"/>
        <v>NO</v>
      </c>
      <c r="N3010" s="374">
        <v>4.4800000000000004</v>
      </c>
      <c r="O3010" s="374">
        <f t="shared" si="324"/>
        <v>4</v>
      </c>
      <c r="P3010" s="158" t="str" cm="1">
        <f t="array" ref="P3010">_xlfn.SWITCH(ROUND(N3010,0),5,"Excellent",4,"Good",3,"ok","Bad")</f>
        <v>Good</v>
      </c>
      <c r="Q3010" s="144">
        <v>31</v>
      </c>
      <c r="R3010" s="385">
        <v>43017</v>
      </c>
      <c r="S3010" s="385">
        <v>43835</v>
      </c>
      <c r="T3010" s="144">
        <v>1399</v>
      </c>
      <c r="U3010" s="144" t="s">
        <v>69</v>
      </c>
      <c r="V3010" s="144">
        <v>179</v>
      </c>
      <c r="W3010" s="144" t="str">
        <f t="shared" si="327"/>
        <v>Active</v>
      </c>
      <c r="X3010" s="144">
        <v>1399</v>
      </c>
      <c r="Y3010" s="157" t="s">
        <v>70</v>
      </c>
      <c r="Z3010" s="386">
        <v>1</v>
      </c>
      <c r="AA3010" s="386">
        <v>1</v>
      </c>
      <c r="AB3010" s="387" t="s">
        <v>62</v>
      </c>
      <c r="AC3010" s="157"/>
    </row>
    <row r="3011" spans="9:29">
      <c r="I3011" s="342">
        <v>2</v>
      </c>
      <c r="J3011" s="144" t="str">
        <f t="shared" si="325"/>
        <v>SMALL</v>
      </c>
      <c r="K3011" s="144" t="str">
        <f t="shared" si="326"/>
        <v>SMALL</v>
      </c>
      <c r="L3011" s="144" t="str" cm="1">
        <f t="array" ref="L3011">_xlfn.IFS(I3011&lt;=2,"SMALL",I3011&lt;=5,"MEDIUM",I3011&gt;5,"LARGE")</f>
        <v>SMALL</v>
      </c>
      <c r="M3011" s="144" t="str">
        <f t="shared" si="323"/>
        <v>NO</v>
      </c>
      <c r="N3011" s="374">
        <v>5</v>
      </c>
      <c r="O3011" s="374">
        <f t="shared" si="324"/>
        <v>5</v>
      </c>
      <c r="P3011" s="158" t="str" cm="1">
        <f t="array" ref="P3011">_xlfn.SWITCH(ROUND(N3011,0),5,"Excellent",4,"Good",3,"ok","Bad")</f>
        <v>Excellent</v>
      </c>
      <c r="Q3011" s="144">
        <v>70</v>
      </c>
      <c r="R3011" s="385">
        <v>42991</v>
      </c>
      <c r="S3011" s="385">
        <v>43910</v>
      </c>
      <c r="T3011" s="144">
        <v>2838</v>
      </c>
      <c r="U3011" s="144" t="s">
        <v>60</v>
      </c>
      <c r="V3011" s="144">
        <v>51</v>
      </c>
      <c r="W3011" s="144" t="str">
        <f t="shared" si="327"/>
        <v>Active</v>
      </c>
      <c r="X3011" s="144">
        <v>2838</v>
      </c>
      <c r="Y3011" s="157" t="s">
        <v>70</v>
      </c>
      <c r="Z3011" s="386">
        <v>1</v>
      </c>
      <c r="AA3011" s="386">
        <v>0.36</v>
      </c>
      <c r="AB3011" s="387" t="s">
        <v>65</v>
      </c>
      <c r="AC3011" s="157"/>
    </row>
    <row r="3012" spans="9:29">
      <c r="I3012" s="342">
        <v>1</v>
      </c>
      <c r="J3012" s="144" t="str">
        <f t="shared" si="325"/>
        <v>SMALL</v>
      </c>
      <c r="K3012" s="144" t="str">
        <f t="shared" si="326"/>
        <v>SMALL</v>
      </c>
      <c r="L3012" s="144" t="str" cm="1">
        <f t="array" ref="L3012">_xlfn.IFS(I3012&lt;=2,"SMALL",I3012&lt;=5,"MEDIUM",I3012&gt;5,"LARGE")</f>
        <v>SMALL</v>
      </c>
      <c r="M3012" s="144" t="str">
        <f t="shared" si="323"/>
        <v>YES</v>
      </c>
      <c r="N3012" s="374">
        <v>4.9000000000000004</v>
      </c>
      <c r="O3012" s="374">
        <f t="shared" si="324"/>
        <v>5</v>
      </c>
      <c r="P3012" s="158" t="str" cm="1">
        <f t="array" ref="P3012">_xlfn.SWITCH(ROUND(N3012,0),5,"Excellent",4,"Good",3,"ok","Bad")</f>
        <v>Excellent</v>
      </c>
      <c r="Q3012" s="144">
        <v>265</v>
      </c>
      <c r="R3012" s="385">
        <v>42987</v>
      </c>
      <c r="S3012" s="385">
        <v>44042</v>
      </c>
      <c r="T3012" s="144">
        <v>2924</v>
      </c>
      <c r="U3012" s="144" t="s">
        <v>60</v>
      </c>
      <c r="V3012" s="144">
        <v>27</v>
      </c>
      <c r="W3012" s="144" t="str">
        <f t="shared" si="327"/>
        <v>Active</v>
      </c>
      <c r="X3012" s="144">
        <v>2924</v>
      </c>
      <c r="Y3012" s="157" t="s">
        <v>64</v>
      </c>
      <c r="Z3012" s="386">
        <v>1</v>
      </c>
      <c r="AA3012" s="386">
        <v>1</v>
      </c>
      <c r="AB3012" s="387" t="s">
        <v>65</v>
      </c>
      <c r="AC3012" s="157"/>
    </row>
    <row r="3013" spans="9:29">
      <c r="I3013" s="342">
        <v>2</v>
      </c>
      <c r="J3013" s="144" t="str">
        <f t="shared" si="325"/>
        <v>SMALL</v>
      </c>
      <c r="K3013" s="144" t="str">
        <f t="shared" si="326"/>
        <v>SMALL</v>
      </c>
      <c r="L3013" s="144" t="str" cm="1">
        <f t="array" ref="L3013">_xlfn.IFS(I3013&lt;=2,"SMALL",I3013&lt;=5,"MEDIUM",I3013&gt;5,"LARGE")</f>
        <v>SMALL</v>
      </c>
      <c r="M3013" s="144" t="str">
        <f t="shared" ref="M3013:M3076" si="328">IF(AND(N3013&gt;=4.8,Q3013&gt;100),"YES","NO")</f>
        <v>YES</v>
      </c>
      <c r="N3013" s="374">
        <v>4.9800000000000004</v>
      </c>
      <c r="O3013" s="374">
        <f t="shared" ref="O3013:O3076" si="329">ROUND(N3013,0)</f>
        <v>5</v>
      </c>
      <c r="P3013" s="158" t="str" cm="1">
        <f t="array" ref="P3013">_xlfn.SWITCH(ROUND(N3013,0),5,"Excellent",4,"Good",3,"ok","Bad")</f>
        <v>Excellent</v>
      </c>
      <c r="Q3013" s="144">
        <v>107</v>
      </c>
      <c r="R3013" s="385">
        <v>42989</v>
      </c>
      <c r="S3013" s="385">
        <v>43815</v>
      </c>
      <c r="T3013" s="144">
        <v>2123</v>
      </c>
      <c r="U3013" s="144" t="s">
        <v>60</v>
      </c>
      <c r="V3013" s="144">
        <v>3</v>
      </c>
      <c r="W3013" s="144" t="str">
        <f t="shared" si="327"/>
        <v>Active</v>
      </c>
      <c r="X3013" s="144">
        <v>2123</v>
      </c>
      <c r="Y3013" s="157" t="s">
        <v>70</v>
      </c>
      <c r="Z3013" s="386">
        <v>1</v>
      </c>
      <c r="AA3013" s="386">
        <v>1</v>
      </c>
      <c r="AB3013" s="387" t="s">
        <v>65</v>
      </c>
      <c r="AC3013" s="157"/>
    </row>
    <row r="3014" spans="9:29">
      <c r="I3014" s="342">
        <v>4</v>
      </c>
      <c r="J3014" s="144" t="str">
        <f t="shared" ref="J3014:J3077" si="330">IF(I3014&lt;=2,"SMALL","LARGE")</f>
        <v>LARGE</v>
      </c>
      <c r="K3014" s="144" t="str">
        <f t="shared" ref="K3014:K3077" si="331">IF(I3014&lt;=2,"SMALL",IF(I3014&lt;=5,"MEDIUM","LARGE"))</f>
        <v>MEDIUM</v>
      </c>
      <c r="L3014" s="144" t="str" cm="1">
        <f t="array" ref="L3014">_xlfn.IFS(I3014&lt;=2,"SMALL",I3014&lt;=5,"MEDIUM",I3014&gt;5,"LARGE")</f>
        <v>MEDIUM</v>
      </c>
      <c r="M3014" s="144" t="str">
        <f t="shared" si="328"/>
        <v>NO</v>
      </c>
      <c r="N3014" s="374">
        <v>5</v>
      </c>
      <c r="O3014" s="374">
        <f t="shared" si="329"/>
        <v>5</v>
      </c>
      <c r="P3014" s="158" t="str" cm="1">
        <f t="array" ref="P3014">_xlfn.SWITCH(ROUND(N3014,0),5,"Excellent",4,"Good",3,"ok","Bad")</f>
        <v>Excellent</v>
      </c>
      <c r="Q3014" s="144">
        <v>3</v>
      </c>
      <c r="R3014" s="385">
        <v>43016</v>
      </c>
      <c r="S3014" s="385">
        <v>43038</v>
      </c>
      <c r="T3014" s="144">
        <v>2807</v>
      </c>
      <c r="U3014" s="144" t="s">
        <v>69</v>
      </c>
      <c r="V3014" s="144">
        <v>100</v>
      </c>
      <c r="W3014" s="144" t="str">
        <f t="shared" ref="W3014:W3077" si="332">IF(NOT(V3014=0),"Active","Inactive")</f>
        <v>Active</v>
      </c>
      <c r="X3014" s="144">
        <v>2807</v>
      </c>
      <c r="Y3014" s="157" t="s">
        <v>70</v>
      </c>
      <c r="Z3014" s="386">
        <v>1</v>
      </c>
      <c r="AA3014" s="386">
        <v>1</v>
      </c>
      <c r="AB3014" s="387" t="s">
        <v>65</v>
      </c>
      <c r="AC3014" s="157"/>
    </row>
    <row r="3015" spans="9:29">
      <c r="I3015" s="342">
        <v>2</v>
      </c>
      <c r="J3015" s="144" t="str">
        <f t="shared" si="330"/>
        <v>SMALL</v>
      </c>
      <c r="K3015" s="144" t="str">
        <f t="shared" si="331"/>
        <v>SMALL</v>
      </c>
      <c r="L3015" s="144" t="str" cm="1">
        <f t="array" ref="L3015">_xlfn.IFS(I3015&lt;=2,"SMALL",I3015&lt;=5,"MEDIUM",I3015&gt;5,"LARGE")</f>
        <v>SMALL</v>
      </c>
      <c r="M3015" s="144" t="str">
        <f t="shared" si="328"/>
        <v>NO</v>
      </c>
      <c r="N3015" s="374">
        <v>4.9000000000000004</v>
      </c>
      <c r="O3015" s="374">
        <f t="shared" si="329"/>
        <v>5</v>
      </c>
      <c r="P3015" s="158" t="str" cm="1">
        <f t="array" ref="P3015">_xlfn.SWITCH(ROUND(N3015,0),5,"Excellent",4,"Good",3,"ok","Bad")</f>
        <v>Excellent</v>
      </c>
      <c r="Q3015" s="144">
        <v>51</v>
      </c>
      <c r="R3015" s="385">
        <v>43001</v>
      </c>
      <c r="S3015" s="385">
        <v>43901</v>
      </c>
      <c r="T3015" s="144">
        <v>3337</v>
      </c>
      <c r="U3015" s="144" t="s">
        <v>60</v>
      </c>
      <c r="V3015" s="144">
        <v>177</v>
      </c>
      <c r="W3015" s="144" t="str">
        <f t="shared" si="332"/>
        <v>Active</v>
      </c>
      <c r="X3015" s="144">
        <v>3337</v>
      </c>
      <c r="Y3015" s="157" t="s">
        <v>70</v>
      </c>
      <c r="Z3015" s="386">
        <v>1</v>
      </c>
      <c r="AA3015" s="386">
        <v>1</v>
      </c>
      <c r="AB3015" s="387" t="s">
        <v>65</v>
      </c>
      <c r="AC3015" s="157"/>
    </row>
    <row r="3016" spans="9:29">
      <c r="I3016" s="342">
        <v>2</v>
      </c>
      <c r="J3016" s="144" t="str">
        <f t="shared" si="330"/>
        <v>SMALL</v>
      </c>
      <c r="K3016" s="144" t="str">
        <f t="shared" si="331"/>
        <v>SMALL</v>
      </c>
      <c r="L3016" s="144" t="str" cm="1">
        <f t="array" ref="L3016">_xlfn.IFS(I3016&lt;=2,"SMALL",I3016&lt;=5,"MEDIUM",I3016&gt;5,"LARGE")</f>
        <v>SMALL</v>
      </c>
      <c r="M3016" s="144" t="str">
        <f t="shared" si="328"/>
        <v>NO</v>
      </c>
      <c r="N3016" s="374">
        <v>5</v>
      </c>
      <c r="O3016" s="374">
        <f t="shared" si="329"/>
        <v>5</v>
      </c>
      <c r="P3016" s="158" t="str" cm="1">
        <f t="array" ref="P3016">_xlfn.SWITCH(ROUND(N3016,0),5,"Excellent",4,"Good",3,"ok","Bad")</f>
        <v>Excellent</v>
      </c>
      <c r="Q3016" s="144">
        <v>7</v>
      </c>
      <c r="R3016" s="385">
        <v>43101</v>
      </c>
      <c r="S3016" s="385">
        <v>43744</v>
      </c>
      <c r="T3016" s="144">
        <v>3317</v>
      </c>
      <c r="U3016" s="144" t="s">
        <v>60</v>
      </c>
      <c r="V3016" s="144">
        <v>150</v>
      </c>
      <c r="W3016" s="144" t="str">
        <f t="shared" si="332"/>
        <v>Active</v>
      </c>
      <c r="X3016" s="144">
        <v>3317</v>
      </c>
      <c r="Y3016" s="157" t="s">
        <v>64</v>
      </c>
      <c r="Z3016" s="386">
        <v>0.5</v>
      </c>
      <c r="AA3016" s="386">
        <v>1</v>
      </c>
      <c r="AB3016" s="387" t="s">
        <v>65</v>
      </c>
      <c r="AC3016" s="157"/>
    </row>
    <row r="3017" spans="9:29">
      <c r="I3017" s="342">
        <v>1</v>
      </c>
      <c r="J3017" s="144" t="str">
        <f t="shared" si="330"/>
        <v>SMALL</v>
      </c>
      <c r="K3017" s="144" t="str">
        <f t="shared" si="331"/>
        <v>SMALL</v>
      </c>
      <c r="L3017" s="144" t="str" cm="1">
        <f t="array" ref="L3017">_xlfn.IFS(I3017&lt;=2,"SMALL",I3017&lt;=5,"MEDIUM",I3017&gt;5,"LARGE")</f>
        <v>SMALL</v>
      </c>
      <c r="M3017" s="144" t="str">
        <f t="shared" si="328"/>
        <v>NO</v>
      </c>
      <c r="N3017" s="374">
        <v>5</v>
      </c>
      <c r="O3017" s="374">
        <f t="shared" si="329"/>
        <v>5</v>
      </c>
      <c r="P3017" s="158" t="str" cm="1">
        <f t="array" ref="P3017">_xlfn.SWITCH(ROUND(N3017,0),5,"Excellent",4,"Good",3,"ok","Bad")</f>
        <v>Excellent</v>
      </c>
      <c r="Q3017" s="144">
        <v>13</v>
      </c>
      <c r="R3017" s="385">
        <v>43174</v>
      </c>
      <c r="S3017" s="385">
        <v>43903</v>
      </c>
      <c r="T3017" s="144">
        <v>1126</v>
      </c>
      <c r="U3017" s="144" t="s">
        <v>60</v>
      </c>
      <c r="V3017" s="144">
        <v>37</v>
      </c>
      <c r="W3017" s="144" t="str">
        <f t="shared" si="332"/>
        <v>Active</v>
      </c>
      <c r="X3017" s="144">
        <v>1126</v>
      </c>
      <c r="Y3017" s="157" t="s">
        <v>70</v>
      </c>
      <c r="Z3017" s="386">
        <v>1</v>
      </c>
      <c r="AA3017" s="386">
        <v>0.91</v>
      </c>
      <c r="AB3017" s="387" t="s">
        <v>62</v>
      </c>
      <c r="AC3017" s="157"/>
    </row>
    <row r="3018" spans="9:29">
      <c r="I3018" s="342">
        <v>2</v>
      </c>
      <c r="J3018" s="144" t="str">
        <f t="shared" si="330"/>
        <v>SMALL</v>
      </c>
      <c r="K3018" s="144" t="str">
        <f t="shared" si="331"/>
        <v>SMALL</v>
      </c>
      <c r="L3018" s="144" t="str" cm="1">
        <f t="array" ref="L3018">_xlfn.IFS(I3018&lt;=2,"SMALL",I3018&lt;=5,"MEDIUM",I3018&gt;5,"LARGE")</f>
        <v>SMALL</v>
      </c>
      <c r="M3018" s="144" t="str">
        <f t="shared" si="328"/>
        <v>NO</v>
      </c>
      <c r="N3018" s="374">
        <v>4.76</v>
      </c>
      <c r="O3018" s="374">
        <f t="shared" si="329"/>
        <v>5</v>
      </c>
      <c r="P3018" s="158" t="str" cm="1">
        <f t="array" ref="P3018">_xlfn.SWITCH(ROUND(N3018,0),5,"Excellent",4,"Good",3,"ok","Bad")</f>
        <v>Excellent</v>
      </c>
      <c r="Q3018" s="144">
        <v>74</v>
      </c>
      <c r="R3018" s="385">
        <v>43474</v>
      </c>
      <c r="S3018" s="385">
        <v>44024</v>
      </c>
      <c r="T3018" s="144">
        <v>3765</v>
      </c>
      <c r="U3018" s="144" t="s">
        <v>60</v>
      </c>
      <c r="V3018" s="144">
        <v>270</v>
      </c>
      <c r="W3018" s="144" t="str">
        <f t="shared" si="332"/>
        <v>Active</v>
      </c>
      <c r="X3018" s="144">
        <v>3765</v>
      </c>
      <c r="Y3018" s="157" t="s">
        <v>70</v>
      </c>
      <c r="Z3018" s="386">
        <v>1</v>
      </c>
      <c r="AA3018" s="386">
        <v>0.97</v>
      </c>
      <c r="AB3018" s="387" t="s">
        <v>62</v>
      </c>
      <c r="AC3018" s="157"/>
    </row>
    <row r="3019" spans="9:29">
      <c r="I3019" s="342">
        <v>2</v>
      </c>
      <c r="J3019" s="144" t="str">
        <f t="shared" si="330"/>
        <v>SMALL</v>
      </c>
      <c r="K3019" s="144" t="str">
        <f t="shared" si="331"/>
        <v>SMALL</v>
      </c>
      <c r="L3019" s="144" t="str" cm="1">
        <f t="array" ref="L3019">_xlfn.IFS(I3019&lt;=2,"SMALL",I3019&lt;=5,"MEDIUM",I3019&gt;5,"LARGE")</f>
        <v>SMALL</v>
      </c>
      <c r="M3019" s="144" t="str">
        <f t="shared" si="328"/>
        <v>NO</v>
      </c>
      <c r="N3019" s="374">
        <v>4.7300000000000004</v>
      </c>
      <c r="O3019" s="374">
        <f t="shared" si="329"/>
        <v>5</v>
      </c>
      <c r="P3019" s="158" t="str" cm="1">
        <f t="array" ref="P3019">_xlfn.SWITCH(ROUND(N3019,0),5,"Excellent",4,"Good",3,"ok","Bad")</f>
        <v>Excellent</v>
      </c>
      <c r="Q3019" s="144">
        <v>124</v>
      </c>
      <c r="R3019" s="385">
        <v>43009</v>
      </c>
      <c r="S3019" s="385">
        <v>43905</v>
      </c>
      <c r="T3019" s="144">
        <v>3356</v>
      </c>
      <c r="U3019" s="144" t="s">
        <v>69</v>
      </c>
      <c r="V3019" s="144">
        <v>263</v>
      </c>
      <c r="W3019" s="144" t="str">
        <f t="shared" si="332"/>
        <v>Active</v>
      </c>
      <c r="X3019" s="144">
        <v>3356</v>
      </c>
      <c r="Y3019" s="157" t="s">
        <v>70</v>
      </c>
      <c r="Z3019" s="386">
        <v>1</v>
      </c>
      <c r="AA3019" s="386">
        <v>0.9</v>
      </c>
      <c r="AB3019" s="387" t="s">
        <v>62</v>
      </c>
      <c r="AC3019" s="157"/>
    </row>
    <row r="3020" spans="9:29">
      <c r="I3020" s="342">
        <v>1</v>
      </c>
      <c r="J3020" s="144" t="str">
        <f t="shared" si="330"/>
        <v>SMALL</v>
      </c>
      <c r="K3020" s="144" t="str">
        <f t="shared" si="331"/>
        <v>SMALL</v>
      </c>
      <c r="L3020" s="144" t="str" cm="1">
        <f t="array" ref="L3020">_xlfn.IFS(I3020&lt;=2,"SMALL",I3020&lt;=5,"MEDIUM",I3020&gt;5,"LARGE")</f>
        <v>SMALL</v>
      </c>
      <c r="M3020" s="144" t="str">
        <f t="shared" si="328"/>
        <v>NO</v>
      </c>
      <c r="N3020" s="374">
        <v>4.82</v>
      </c>
      <c r="O3020" s="374">
        <f t="shared" si="329"/>
        <v>5</v>
      </c>
      <c r="P3020" s="158" t="str" cm="1">
        <f t="array" ref="P3020">_xlfn.SWITCH(ROUND(N3020,0),5,"Excellent",4,"Good",3,"ok","Bad")</f>
        <v>Excellent</v>
      </c>
      <c r="Q3020" s="144">
        <v>76</v>
      </c>
      <c r="R3020" s="385">
        <v>42991</v>
      </c>
      <c r="S3020" s="385">
        <v>44044</v>
      </c>
      <c r="T3020" s="144">
        <v>259</v>
      </c>
      <c r="U3020" s="144" t="s">
        <v>60</v>
      </c>
      <c r="V3020" s="144">
        <v>7</v>
      </c>
      <c r="W3020" s="144" t="str">
        <f t="shared" si="332"/>
        <v>Active</v>
      </c>
      <c r="X3020" s="144">
        <v>259</v>
      </c>
      <c r="Y3020" s="157" t="s">
        <v>64</v>
      </c>
      <c r="Z3020" s="386">
        <v>0.55000000000000004</v>
      </c>
      <c r="AA3020" s="386">
        <v>0</v>
      </c>
      <c r="AB3020" s="387" t="s">
        <v>65</v>
      </c>
      <c r="AC3020" s="157"/>
    </row>
    <row r="3021" spans="9:29">
      <c r="I3021" s="342">
        <v>6</v>
      </c>
      <c r="J3021" s="144" t="str">
        <f t="shared" si="330"/>
        <v>LARGE</v>
      </c>
      <c r="K3021" s="144" t="str">
        <f t="shared" si="331"/>
        <v>LARGE</v>
      </c>
      <c r="L3021" s="144" t="str" cm="1">
        <f t="array" ref="L3021">_xlfn.IFS(I3021&lt;=2,"SMALL",I3021&lt;=5,"MEDIUM",I3021&gt;5,"LARGE")</f>
        <v>LARGE</v>
      </c>
      <c r="M3021" s="144" t="str">
        <f t="shared" si="328"/>
        <v>NO</v>
      </c>
      <c r="N3021" s="374">
        <v>5</v>
      </c>
      <c r="O3021" s="374">
        <f t="shared" si="329"/>
        <v>5</v>
      </c>
      <c r="P3021" s="158" t="str" cm="1">
        <f t="array" ref="P3021">_xlfn.SWITCH(ROUND(N3021,0),5,"Excellent",4,"Good",3,"ok","Bad")</f>
        <v>Excellent</v>
      </c>
      <c r="Q3021" s="144">
        <v>47</v>
      </c>
      <c r="R3021" s="385">
        <v>43016</v>
      </c>
      <c r="S3021" s="385">
        <v>43977</v>
      </c>
      <c r="T3021" s="144">
        <v>3223</v>
      </c>
      <c r="U3021" s="144" t="s">
        <v>69</v>
      </c>
      <c r="V3021" s="144">
        <v>269</v>
      </c>
      <c r="W3021" s="144" t="str">
        <f t="shared" si="332"/>
        <v>Active</v>
      </c>
      <c r="X3021" s="144">
        <v>3223</v>
      </c>
      <c r="Y3021" s="157" t="s">
        <v>61</v>
      </c>
      <c r="Z3021" s="386">
        <v>1</v>
      </c>
      <c r="AA3021" s="386">
        <v>0.94</v>
      </c>
      <c r="AB3021" s="387" t="s">
        <v>65</v>
      </c>
      <c r="AC3021" s="157"/>
    </row>
    <row r="3022" spans="9:29">
      <c r="I3022" s="342">
        <v>4</v>
      </c>
      <c r="J3022" s="144" t="str">
        <f t="shared" si="330"/>
        <v>LARGE</v>
      </c>
      <c r="K3022" s="144" t="str">
        <f t="shared" si="331"/>
        <v>MEDIUM</v>
      </c>
      <c r="L3022" s="144" t="str" cm="1">
        <f t="array" ref="L3022">_xlfn.IFS(I3022&lt;=2,"SMALL",I3022&lt;=5,"MEDIUM",I3022&gt;5,"LARGE")</f>
        <v>MEDIUM</v>
      </c>
      <c r="M3022" s="144" t="str">
        <f t="shared" si="328"/>
        <v>NO</v>
      </c>
      <c r="N3022" s="374">
        <v>4.9800000000000004</v>
      </c>
      <c r="O3022" s="374">
        <f t="shared" si="329"/>
        <v>5</v>
      </c>
      <c r="P3022" s="158" t="str" cm="1">
        <f t="array" ref="P3022">_xlfn.SWITCH(ROUND(N3022,0),5,"Excellent",4,"Good",3,"ok","Bad")</f>
        <v>Excellent</v>
      </c>
      <c r="Q3022" s="144">
        <v>66</v>
      </c>
      <c r="R3022" s="385">
        <v>43179</v>
      </c>
      <c r="S3022" s="385">
        <v>44053</v>
      </c>
      <c r="T3022" s="144">
        <v>3156</v>
      </c>
      <c r="U3022" s="144" t="s">
        <v>69</v>
      </c>
      <c r="V3022" s="144">
        <v>312</v>
      </c>
      <c r="W3022" s="144" t="str">
        <f t="shared" si="332"/>
        <v>Active</v>
      </c>
      <c r="X3022" s="144">
        <v>3156</v>
      </c>
      <c r="Y3022" s="157" t="s">
        <v>70</v>
      </c>
      <c r="Z3022" s="386">
        <v>1</v>
      </c>
      <c r="AA3022" s="386">
        <v>0.95</v>
      </c>
      <c r="AB3022" s="387" t="s">
        <v>62</v>
      </c>
      <c r="AC3022" s="157"/>
    </row>
    <row r="3023" spans="9:29">
      <c r="I3023" s="342">
        <v>2</v>
      </c>
      <c r="J3023" s="144" t="str">
        <f t="shared" si="330"/>
        <v>SMALL</v>
      </c>
      <c r="K3023" s="144" t="str">
        <f t="shared" si="331"/>
        <v>SMALL</v>
      </c>
      <c r="L3023" s="144" t="str" cm="1">
        <f t="array" ref="L3023">_xlfn.IFS(I3023&lt;=2,"SMALL",I3023&lt;=5,"MEDIUM",I3023&gt;5,"LARGE")</f>
        <v>SMALL</v>
      </c>
      <c r="M3023" s="144" t="str">
        <f t="shared" si="328"/>
        <v>NO</v>
      </c>
      <c r="N3023" s="374">
        <v>4.93</v>
      </c>
      <c r="O3023" s="374">
        <f t="shared" si="329"/>
        <v>5</v>
      </c>
      <c r="P3023" s="158" t="str" cm="1">
        <f t="array" ref="P3023">_xlfn.SWITCH(ROUND(N3023,0),5,"Excellent",4,"Good",3,"ok","Bad")</f>
        <v>Excellent</v>
      </c>
      <c r="Q3023" s="144">
        <v>14</v>
      </c>
      <c r="R3023" s="385">
        <v>43102</v>
      </c>
      <c r="S3023" s="385">
        <v>43982</v>
      </c>
      <c r="T3023" s="144">
        <v>3338</v>
      </c>
      <c r="U3023" s="144" t="s">
        <v>60</v>
      </c>
      <c r="V3023" s="144">
        <v>364</v>
      </c>
      <c r="W3023" s="144" t="str">
        <f t="shared" si="332"/>
        <v>Active</v>
      </c>
      <c r="X3023" s="144">
        <v>3338</v>
      </c>
      <c r="Y3023" s="157" t="s">
        <v>70</v>
      </c>
      <c r="Z3023" s="386">
        <v>1</v>
      </c>
      <c r="AA3023" s="386">
        <v>1</v>
      </c>
      <c r="AB3023" s="387" t="s">
        <v>65</v>
      </c>
      <c r="AC3023" s="157"/>
    </row>
    <row r="3024" spans="9:29">
      <c r="I3024" s="342">
        <v>2</v>
      </c>
      <c r="J3024" s="144" t="str">
        <f t="shared" si="330"/>
        <v>SMALL</v>
      </c>
      <c r="K3024" s="144" t="str">
        <f t="shared" si="331"/>
        <v>SMALL</v>
      </c>
      <c r="L3024" s="144" t="str" cm="1">
        <f t="array" ref="L3024">_xlfn.IFS(I3024&lt;=2,"SMALL",I3024&lt;=5,"MEDIUM",I3024&gt;5,"LARGE")</f>
        <v>SMALL</v>
      </c>
      <c r="M3024" s="144" t="str">
        <f t="shared" si="328"/>
        <v>NO</v>
      </c>
      <c r="N3024" s="374">
        <v>4.9800000000000004</v>
      </c>
      <c r="O3024" s="374">
        <f t="shared" si="329"/>
        <v>5</v>
      </c>
      <c r="P3024" s="158" t="str" cm="1">
        <f t="array" ref="P3024">_xlfn.SWITCH(ROUND(N3024,0),5,"Excellent",4,"Good",3,"ok","Bad")</f>
        <v>Excellent</v>
      </c>
      <c r="Q3024" s="144">
        <v>50</v>
      </c>
      <c r="R3024" s="385">
        <v>43083</v>
      </c>
      <c r="S3024" s="385">
        <v>44027</v>
      </c>
      <c r="T3024" s="144">
        <v>3282</v>
      </c>
      <c r="U3024" s="144" t="s">
        <v>60</v>
      </c>
      <c r="V3024" s="144">
        <v>40</v>
      </c>
      <c r="W3024" s="144" t="str">
        <f t="shared" si="332"/>
        <v>Active</v>
      </c>
      <c r="X3024" s="144">
        <v>3282</v>
      </c>
      <c r="Y3024" s="157" t="s">
        <v>61</v>
      </c>
      <c r="Z3024" s="386">
        <v>1</v>
      </c>
      <c r="AA3024" s="386">
        <v>0.88</v>
      </c>
      <c r="AB3024" s="387" t="s">
        <v>65</v>
      </c>
      <c r="AC3024" s="157"/>
    </row>
    <row r="3025" spans="9:29">
      <c r="I3025" s="342">
        <v>2</v>
      </c>
      <c r="J3025" s="144" t="str">
        <f t="shared" si="330"/>
        <v>SMALL</v>
      </c>
      <c r="K3025" s="144" t="str">
        <f t="shared" si="331"/>
        <v>SMALL</v>
      </c>
      <c r="L3025" s="144" t="str" cm="1">
        <f t="array" ref="L3025">_xlfn.IFS(I3025&lt;=2,"SMALL",I3025&lt;=5,"MEDIUM",I3025&gt;5,"LARGE")</f>
        <v>SMALL</v>
      </c>
      <c r="M3025" s="144" t="str">
        <f t="shared" si="328"/>
        <v>NO</v>
      </c>
      <c r="N3025" s="374">
        <v>4.7</v>
      </c>
      <c r="O3025" s="374">
        <f t="shared" si="329"/>
        <v>5</v>
      </c>
      <c r="P3025" s="158" t="str" cm="1">
        <f t="array" ref="P3025">_xlfn.SWITCH(ROUND(N3025,0),5,"Excellent",4,"Good",3,"ok","Bad")</f>
        <v>Excellent</v>
      </c>
      <c r="Q3025" s="144">
        <v>20</v>
      </c>
      <c r="R3025" s="385">
        <v>42987</v>
      </c>
      <c r="S3025" s="385">
        <v>43945</v>
      </c>
      <c r="T3025" s="144">
        <v>3338</v>
      </c>
      <c r="U3025" s="144" t="s">
        <v>60</v>
      </c>
      <c r="V3025" s="144">
        <v>364</v>
      </c>
      <c r="W3025" s="144" t="str">
        <f t="shared" si="332"/>
        <v>Active</v>
      </c>
      <c r="X3025" s="144">
        <v>3338</v>
      </c>
      <c r="Y3025" s="157" t="s">
        <v>64</v>
      </c>
      <c r="Z3025" s="386">
        <v>0.67</v>
      </c>
      <c r="AA3025" s="386">
        <v>1</v>
      </c>
      <c r="AB3025" s="387" t="s">
        <v>65</v>
      </c>
      <c r="AC3025" s="157"/>
    </row>
    <row r="3026" spans="9:29">
      <c r="I3026" s="342">
        <v>3</v>
      </c>
      <c r="J3026" s="144" t="str">
        <f t="shared" si="330"/>
        <v>LARGE</v>
      </c>
      <c r="K3026" s="144" t="str">
        <f t="shared" si="331"/>
        <v>MEDIUM</v>
      </c>
      <c r="L3026" s="144" t="str" cm="1">
        <f t="array" ref="L3026">_xlfn.IFS(I3026&lt;=2,"SMALL",I3026&lt;=5,"MEDIUM",I3026&gt;5,"LARGE")</f>
        <v>MEDIUM</v>
      </c>
      <c r="M3026" s="144" t="str">
        <f t="shared" si="328"/>
        <v>NO</v>
      </c>
      <c r="N3026" s="374">
        <v>4.96</v>
      </c>
      <c r="O3026" s="374">
        <f t="shared" si="329"/>
        <v>5</v>
      </c>
      <c r="P3026" s="158" t="str" cm="1">
        <f t="array" ref="P3026">_xlfn.SWITCH(ROUND(N3026,0),5,"Excellent",4,"Good",3,"ok","Bad")</f>
        <v>Excellent</v>
      </c>
      <c r="Q3026" s="144">
        <v>24</v>
      </c>
      <c r="R3026" s="385">
        <v>42989</v>
      </c>
      <c r="S3026" s="385">
        <v>43815</v>
      </c>
      <c r="T3026" s="144">
        <v>3358</v>
      </c>
      <c r="U3026" s="144" t="s">
        <v>69</v>
      </c>
      <c r="V3026" s="144">
        <v>166</v>
      </c>
      <c r="W3026" s="144" t="str">
        <f t="shared" si="332"/>
        <v>Active</v>
      </c>
      <c r="X3026" s="144">
        <v>3358</v>
      </c>
      <c r="Y3026" s="157" t="s">
        <v>61</v>
      </c>
      <c r="Z3026" s="386">
        <v>1</v>
      </c>
      <c r="AA3026" s="386">
        <v>0.91</v>
      </c>
      <c r="AB3026" s="387" t="s">
        <v>65</v>
      </c>
      <c r="AC3026" s="157"/>
    </row>
    <row r="3027" spans="9:29">
      <c r="I3027" s="342">
        <v>3</v>
      </c>
      <c r="J3027" s="144" t="str">
        <f t="shared" si="330"/>
        <v>LARGE</v>
      </c>
      <c r="K3027" s="144" t="str">
        <f t="shared" si="331"/>
        <v>MEDIUM</v>
      </c>
      <c r="L3027" s="144" t="str" cm="1">
        <f t="array" ref="L3027">_xlfn.IFS(I3027&lt;=2,"SMALL",I3027&lt;=5,"MEDIUM",I3027&gt;5,"LARGE")</f>
        <v>MEDIUM</v>
      </c>
      <c r="M3027" s="144" t="str">
        <f t="shared" si="328"/>
        <v>NO</v>
      </c>
      <c r="N3027" s="374">
        <v>4.88</v>
      </c>
      <c r="O3027" s="374">
        <f t="shared" si="329"/>
        <v>5</v>
      </c>
      <c r="P3027" s="158" t="str" cm="1">
        <f t="array" ref="P3027">_xlfn.SWITCH(ROUND(N3027,0),5,"Excellent",4,"Good",3,"ok","Bad")</f>
        <v>Excellent</v>
      </c>
      <c r="Q3027" s="144">
        <v>17</v>
      </c>
      <c r="R3027" s="385">
        <v>42994</v>
      </c>
      <c r="S3027" s="385">
        <v>43789</v>
      </c>
      <c r="T3027" s="144">
        <v>649</v>
      </c>
      <c r="U3027" s="144" t="s">
        <v>69</v>
      </c>
      <c r="V3027" s="144">
        <v>164</v>
      </c>
      <c r="W3027" s="144" t="str">
        <f t="shared" si="332"/>
        <v>Active</v>
      </c>
      <c r="X3027" s="144">
        <v>649</v>
      </c>
      <c r="Y3027" s="157" t="s">
        <v>61</v>
      </c>
      <c r="Z3027" s="386">
        <v>1</v>
      </c>
      <c r="AA3027" s="386">
        <v>0.86</v>
      </c>
      <c r="AB3027" s="387" t="s">
        <v>62</v>
      </c>
      <c r="AC3027" s="157"/>
    </row>
    <row r="3028" spans="9:29">
      <c r="I3028" s="342">
        <v>2</v>
      </c>
      <c r="J3028" s="144" t="str">
        <f t="shared" si="330"/>
        <v>SMALL</v>
      </c>
      <c r="K3028" s="144" t="str">
        <f t="shared" si="331"/>
        <v>SMALL</v>
      </c>
      <c r="L3028" s="144" t="str" cm="1">
        <f t="array" ref="L3028">_xlfn.IFS(I3028&lt;=2,"SMALL",I3028&lt;=5,"MEDIUM",I3028&gt;5,"LARGE")</f>
        <v>SMALL</v>
      </c>
      <c r="M3028" s="144" t="str">
        <f t="shared" si="328"/>
        <v>NO</v>
      </c>
      <c r="N3028" s="374">
        <v>4.8899999999999997</v>
      </c>
      <c r="O3028" s="374">
        <f t="shared" si="329"/>
        <v>5</v>
      </c>
      <c r="P3028" s="158" t="str" cm="1">
        <f t="array" ref="P3028">_xlfn.SWITCH(ROUND(N3028,0),5,"Excellent",4,"Good",3,"ok","Bad")</f>
        <v>Excellent</v>
      </c>
      <c r="Q3028" s="144">
        <v>27</v>
      </c>
      <c r="R3028" s="385">
        <v>42990</v>
      </c>
      <c r="S3028" s="385">
        <v>44052</v>
      </c>
      <c r="T3028" s="144">
        <v>2666</v>
      </c>
      <c r="U3028" s="144" t="s">
        <v>69</v>
      </c>
      <c r="V3028" s="144">
        <v>0</v>
      </c>
      <c r="W3028" s="144" t="str">
        <f t="shared" si="332"/>
        <v>Inactive</v>
      </c>
      <c r="X3028" s="144">
        <v>2666</v>
      </c>
      <c r="Y3028" s="157" t="s">
        <v>61</v>
      </c>
      <c r="Z3028" s="386">
        <v>1</v>
      </c>
      <c r="AA3028" s="386">
        <v>0.98</v>
      </c>
      <c r="AB3028" s="387" t="s">
        <v>62</v>
      </c>
      <c r="AC3028" s="157"/>
    </row>
    <row r="3029" spans="9:29">
      <c r="I3029" s="342">
        <v>2</v>
      </c>
      <c r="J3029" s="144" t="str">
        <f t="shared" si="330"/>
        <v>SMALL</v>
      </c>
      <c r="K3029" s="144" t="str">
        <f t="shared" si="331"/>
        <v>SMALL</v>
      </c>
      <c r="L3029" s="144" t="str" cm="1">
        <f t="array" ref="L3029">_xlfn.IFS(I3029&lt;=2,"SMALL",I3029&lt;=5,"MEDIUM",I3029&gt;5,"LARGE")</f>
        <v>SMALL</v>
      </c>
      <c r="M3029" s="144" t="str">
        <f t="shared" si="328"/>
        <v>YES</v>
      </c>
      <c r="N3029" s="374">
        <v>4.9000000000000004</v>
      </c>
      <c r="O3029" s="374">
        <f t="shared" si="329"/>
        <v>5</v>
      </c>
      <c r="P3029" s="158" t="str" cm="1">
        <f t="array" ref="P3029">_xlfn.SWITCH(ROUND(N3029,0),5,"Excellent",4,"Good",3,"ok","Bad")</f>
        <v>Excellent</v>
      </c>
      <c r="Q3029" s="144">
        <v>116</v>
      </c>
      <c r="R3029" s="385">
        <v>42991</v>
      </c>
      <c r="S3029" s="385">
        <v>43907</v>
      </c>
      <c r="T3029" s="144">
        <v>3359</v>
      </c>
      <c r="U3029" s="144" t="s">
        <v>60</v>
      </c>
      <c r="V3029" s="144">
        <v>228</v>
      </c>
      <c r="W3029" s="144" t="str">
        <f t="shared" si="332"/>
        <v>Active</v>
      </c>
      <c r="X3029" s="144">
        <v>3359</v>
      </c>
      <c r="Y3029" s="157" t="s">
        <v>61</v>
      </c>
      <c r="Z3029" s="386">
        <v>0.88</v>
      </c>
      <c r="AA3029" s="386">
        <v>0.82</v>
      </c>
      <c r="AB3029" s="387" t="s">
        <v>65</v>
      </c>
      <c r="AC3029" s="157"/>
    </row>
    <row r="3030" spans="9:29">
      <c r="I3030" s="342">
        <v>2</v>
      </c>
      <c r="J3030" s="144" t="str">
        <f t="shared" si="330"/>
        <v>SMALL</v>
      </c>
      <c r="K3030" s="144" t="str">
        <f t="shared" si="331"/>
        <v>SMALL</v>
      </c>
      <c r="L3030" s="144" t="str" cm="1">
        <f t="array" ref="L3030">_xlfn.IFS(I3030&lt;=2,"SMALL",I3030&lt;=5,"MEDIUM",I3030&gt;5,"LARGE")</f>
        <v>SMALL</v>
      </c>
      <c r="M3030" s="144" t="str">
        <f t="shared" si="328"/>
        <v>YES</v>
      </c>
      <c r="N3030" s="374">
        <v>4.9800000000000004</v>
      </c>
      <c r="O3030" s="374">
        <f t="shared" si="329"/>
        <v>5</v>
      </c>
      <c r="P3030" s="158" t="str" cm="1">
        <f t="array" ref="P3030">_xlfn.SWITCH(ROUND(N3030,0),5,"Excellent",4,"Good",3,"ok","Bad")</f>
        <v>Excellent</v>
      </c>
      <c r="Q3030" s="144">
        <v>144</v>
      </c>
      <c r="R3030" s="385">
        <v>42999</v>
      </c>
      <c r="S3030" s="385">
        <v>44054</v>
      </c>
      <c r="T3030" s="144">
        <v>1568</v>
      </c>
      <c r="U3030" s="144" t="s">
        <v>60</v>
      </c>
      <c r="V3030" s="144">
        <v>175</v>
      </c>
      <c r="W3030" s="144" t="str">
        <f t="shared" si="332"/>
        <v>Active</v>
      </c>
      <c r="X3030" s="144">
        <v>1568</v>
      </c>
      <c r="Y3030" s="157" t="s">
        <v>70</v>
      </c>
      <c r="Z3030" s="386">
        <v>1</v>
      </c>
      <c r="AA3030" s="386">
        <v>0.97</v>
      </c>
      <c r="AB3030" s="387" t="s">
        <v>62</v>
      </c>
      <c r="AC3030" s="157"/>
    </row>
    <row r="3031" spans="9:29">
      <c r="I3031" s="342">
        <v>4</v>
      </c>
      <c r="J3031" s="144" t="str">
        <f t="shared" si="330"/>
        <v>LARGE</v>
      </c>
      <c r="K3031" s="144" t="str">
        <f t="shared" si="331"/>
        <v>MEDIUM</v>
      </c>
      <c r="L3031" s="144" t="str" cm="1">
        <f t="array" ref="L3031">_xlfn.IFS(I3031&lt;=2,"SMALL",I3031&lt;=5,"MEDIUM",I3031&gt;5,"LARGE")</f>
        <v>MEDIUM</v>
      </c>
      <c r="M3031" s="144" t="str">
        <f t="shared" si="328"/>
        <v>NO</v>
      </c>
      <c r="N3031" s="374">
        <v>4.4000000000000004</v>
      </c>
      <c r="O3031" s="374">
        <f t="shared" si="329"/>
        <v>4</v>
      </c>
      <c r="P3031" s="158" t="str" cm="1">
        <f t="array" ref="P3031">_xlfn.SWITCH(ROUND(N3031,0),5,"Excellent",4,"Good",3,"ok","Bad")</f>
        <v>Good</v>
      </c>
      <c r="Q3031" s="144">
        <v>55</v>
      </c>
      <c r="R3031" s="385">
        <v>42992</v>
      </c>
      <c r="S3031" s="385">
        <v>43853</v>
      </c>
      <c r="T3031" s="144">
        <v>1613</v>
      </c>
      <c r="U3031" s="144" t="s">
        <v>69</v>
      </c>
      <c r="V3031" s="144">
        <v>365</v>
      </c>
      <c r="W3031" s="144" t="str">
        <f t="shared" si="332"/>
        <v>Active</v>
      </c>
      <c r="X3031" s="144">
        <v>1613</v>
      </c>
      <c r="Y3031" s="157" t="s">
        <v>70</v>
      </c>
      <c r="Z3031" s="386">
        <v>1</v>
      </c>
      <c r="AA3031" s="386">
        <v>1</v>
      </c>
      <c r="AB3031" s="387" t="s">
        <v>65</v>
      </c>
      <c r="AC3031" s="157"/>
    </row>
    <row r="3032" spans="9:29">
      <c r="I3032" s="342">
        <v>6</v>
      </c>
      <c r="J3032" s="144" t="str">
        <f t="shared" si="330"/>
        <v>LARGE</v>
      </c>
      <c r="K3032" s="144" t="str">
        <f t="shared" si="331"/>
        <v>LARGE</v>
      </c>
      <c r="L3032" s="144" t="str" cm="1">
        <f t="array" ref="L3032">_xlfn.IFS(I3032&lt;=2,"SMALL",I3032&lt;=5,"MEDIUM",I3032&gt;5,"LARGE")</f>
        <v>LARGE</v>
      </c>
      <c r="M3032" s="144" t="str">
        <f t="shared" si="328"/>
        <v>YES</v>
      </c>
      <c r="N3032" s="374">
        <v>4.82</v>
      </c>
      <c r="O3032" s="374">
        <f t="shared" si="329"/>
        <v>5</v>
      </c>
      <c r="P3032" s="158" t="str" cm="1">
        <f t="array" ref="P3032">_xlfn.SWITCH(ROUND(N3032,0),5,"Excellent",4,"Good",3,"ok","Bad")</f>
        <v>Excellent</v>
      </c>
      <c r="Q3032" s="144">
        <v>176</v>
      </c>
      <c r="R3032" s="385">
        <v>43004</v>
      </c>
      <c r="S3032" s="385">
        <v>43904</v>
      </c>
      <c r="T3032" s="144">
        <v>1602</v>
      </c>
      <c r="U3032" s="144" t="s">
        <v>69</v>
      </c>
      <c r="V3032" s="144">
        <v>0</v>
      </c>
      <c r="W3032" s="144" t="str">
        <f t="shared" si="332"/>
        <v>Inactive</v>
      </c>
      <c r="X3032" s="144">
        <v>1602</v>
      </c>
      <c r="Y3032" s="157" t="s">
        <v>70</v>
      </c>
      <c r="Z3032" s="386">
        <v>1</v>
      </c>
      <c r="AA3032" s="386">
        <v>0.89</v>
      </c>
      <c r="AB3032" s="387" t="s">
        <v>62</v>
      </c>
      <c r="AC3032" s="157"/>
    </row>
    <row r="3033" spans="9:29">
      <c r="I3033" s="342">
        <v>2</v>
      </c>
      <c r="J3033" s="144" t="str">
        <f t="shared" si="330"/>
        <v>SMALL</v>
      </c>
      <c r="K3033" s="144" t="str">
        <f t="shared" si="331"/>
        <v>SMALL</v>
      </c>
      <c r="L3033" s="144" t="str" cm="1">
        <f t="array" ref="L3033">_xlfn.IFS(I3033&lt;=2,"SMALL",I3033&lt;=5,"MEDIUM",I3033&gt;5,"LARGE")</f>
        <v>SMALL</v>
      </c>
      <c r="M3033" s="144" t="str">
        <f t="shared" si="328"/>
        <v>NO</v>
      </c>
      <c r="N3033" s="374">
        <v>4.6399999999999997</v>
      </c>
      <c r="O3033" s="374">
        <f t="shared" si="329"/>
        <v>5</v>
      </c>
      <c r="P3033" s="158" t="str" cm="1">
        <f t="array" ref="P3033">_xlfn.SWITCH(ROUND(N3033,0),5,"Excellent",4,"Good",3,"ok","Bad")</f>
        <v>Excellent</v>
      </c>
      <c r="Q3033" s="144">
        <v>118</v>
      </c>
      <c r="R3033" s="385">
        <v>43022</v>
      </c>
      <c r="S3033" s="385">
        <v>44009</v>
      </c>
      <c r="T3033" s="144">
        <v>3222</v>
      </c>
      <c r="U3033" s="144" t="s">
        <v>60</v>
      </c>
      <c r="V3033" s="144">
        <v>79</v>
      </c>
      <c r="W3033" s="144" t="str">
        <f t="shared" si="332"/>
        <v>Active</v>
      </c>
      <c r="X3033" s="144">
        <v>3222</v>
      </c>
      <c r="Y3033" s="157" t="s">
        <v>70</v>
      </c>
      <c r="Z3033" s="386">
        <v>1</v>
      </c>
      <c r="AA3033" s="386">
        <v>0.86</v>
      </c>
      <c r="AB3033" s="387" t="s">
        <v>65</v>
      </c>
      <c r="AC3033" s="157"/>
    </row>
    <row r="3034" spans="9:29">
      <c r="I3034" s="342">
        <v>5</v>
      </c>
      <c r="J3034" s="144" t="str">
        <f t="shared" si="330"/>
        <v>LARGE</v>
      </c>
      <c r="K3034" s="144" t="str">
        <f t="shared" si="331"/>
        <v>MEDIUM</v>
      </c>
      <c r="L3034" s="144" t="str" cm="1">
        <f t="array" ref="L3034">_xlfn.IFS(I3034&lt;=2,"SMALL",I3034&lt;=5,"MEDIUM",I3034&gt;5,"LARGE")</f>
        <v>MEDIUM</v>
      </c>
      <c r="M3034" s="144" t="str">
        <f t="shared" si="328"/>
        <v>NO</v>
      </c>
      <c r="N3034" s="374">
        <v>4.8</v>
      </c>
      <c r="O3034" s="374">
        <f t="shared" si="329"/>
        <v>5</v>
      </c>
      <c r="P3034" s="158" t="str" cm="1">
        <f t="array" ref="P3034">_xlfn.SWITCH(ROUND(N3034,0),5,"Excellent",4,"Good",3,"ok","Bad")</f>
        <v>Excellent</v>
      </c>
      <c r="Q3034" s="144">
        <v>10</v>
      </c>
      <c r="R3034" s="385">
        <v>43024</v>
      </c>
      <c r="S3034" s="385">
        <v>43833</v>
      </c>
      <c r="T3034" s="144">
        <v>246</v>
      </c>
      <c r="U3034" s="144" t="s">
        <v>69</v>
      </c>
      <c r="V3034" s="144">
        <v>58</v>
      </c>
      <c r="W3034" s="144" t="str">
        <f t="shared" si="332"/>
        <v>Active</v>
      </c>
      <c r="X3034" s="144">
        <v>246</v>
      </c>
      <c r="Y3034" s="157" t="s">
        <v>70</v>
      </c>
      <c r="Z3034" s="386">
        <v>0.82</v>
      </c>
      <c r="AA3034" s="386">
        <v>0.97</v>
      </c>
      <c r="AB3034" s="387" t="s">
        <v>65</v>
      </c>
      <c r="AC3034" s="157"/>
    </row>
    <row r="3035" spans="9:29">
      <c r="I3035" s="342">
        <v>2</v>
      </c>
      <c r="J3035" s="144" t="str">
        <f t="shared" si="330"/>
        <v>SMALL</v>
      </c>
      <c r="K3035" s="144" t="str">
        <f t="shared" si="331"/>
        <v>SMALL</v>
      </c>
      <c r="L3035" s="144" t="str" cm="1">
        <f t="array" ref="L3035">_xlfn.IFS(I3035&lt;=2,"SMALL",I3035&lt;=5,"MEDIUM",I3035&gt;5,"LARGE")</f>
        <v>SMALL</v>
      </c>
      <c r="M3035" s="144" t="str">
        <f t="shared" si="328"/>
        <v>NO</v>
      </c>
      <c r="N3035" s="374">
        <v>4.38</v>
      </c>
      <c r="O3035" s="374">
        <f t="shared" si="329"/>
        <v>4</v>
      </c>
      <c r="P3035" s="158" t="str" cm="1">
        <f t="array" ref="P3035">_xlfn.SWITCH(ROUND(N3035,0),5,"Excellent",4,"Good",3,"ok","Bad")</f>
        <v>Good</v>
      </c>
      <c r="Q3035" s="144">
        <v>78</v>
      </c>
      <c r="R3035" s="385">
        <v>42995</v>
      </c>
      <c r="S3035" s="385">
        <v>43908</v>
      </c>
      <c r="T3035" s="144">
        <v>1816</v>
      </c>
      <c r="U3035" s="144" t="s">
        <v>60</v>
      </c>
      <c r="V3035" s="144">
        <v>224</v>
      </c>
      <c r="W3035" s="144" t="str">
        <f t="shared" si="332"/>
        <v>Active</v>
      </c>
      <c r="X3035" s="144">
        <v>1816</v>
      </c>
      <c r="Y3035" s="157" t="s">
        <v>70</v>
      </c>
      <c r="Z3035" s="386">
        <v>1</v>
      </c>
      <c r="AA3035" s="386">
        <v>1</v>
      </c>
      <c r="AB3035" s="387" t="s">
        <v>65</v>
      </c>
      <c r="AC3035" s="157"/>
    </row>
    <row r="3036" spans="9:29">
      <c r="I3036" s="342">
        <v>1</v>
      </c>
      <c r="J3036" s="144" t="str">
        <f t="shared" si="330"/>
        <v>SMALL</v>
      </c>
      <c r="K3036" s="144" t="str">
        <f t="shared" si="331"/>
        <v>SMALL</v>
      </c>
      <c r="L3036" s="144" t="str" cm="1">
        <f t="array" ref="L3036">_xlfn.IFS(I3036&lt;=2,"SMALL",I3036&lt;=5,"MEDIUM",I3036&gt;5,"LARGE")</f>
        <v>SMALL</v>
      </c>
      <c r="M3036" s="144" t="str">
        <f t="shared" si="328"/>
        <v>NO</v>
      </c>
      <c r="N3036" s="374">
        <v>5</v>
      </c>
      <c r="O3036" s="374">
        <f t="shared" si="329"/>
        <v>5</v>
      </c>
      <c r="P3036" s="158" t="str" cm="1">
        <f t="array" ref="P3036">_xlfn.SWITCH(ROUND(N3036,0),5,"Excellent",4,"Good",3,"ok","Bad")</f>
        <v>Excellent</v>
      </c>
      <c r="Q3036" s="144">
        <v>32</v>
      </c>
      <c r="R3036" s="385">
        <v>42993</v>
      </c>
      <c r="S3036" s="385">
        <v>43832</v>
      </c>
      <c r="T3036" s="144">
        <v>2869</v>
      </c>
      <c r="U3036" s="144" t="s">
        <v>60</v>
      </c>
      <c r="V3036" s="144">
        <v>365</v>
      </c>
      <c r="W3036" s="144" t="str">
        <f t="shared" si="332"/>
        <v>Active</v>
      </c>
      <c r="X3036" s="144">
        <v>2869</v>
      </c>
      <c r="Y3036" s="157" t="s">
        <v>70</v>
      </c>
      <c r="Z3036" s="386">
        <v>1</v>
      </c>
      <c r="AA3036" s="386">
        <v>0.97</v>
      </c>
      <c r="AB3036" s="387" t="s">
        <v>65</v>
      </c>
      <c r="AC3036" s="157"/>
    </row>
    <row r="3037" spans="9:29">
      <c r="I3037" s="342">
        <v>2</v>
      </c>
      <c r="J3037" s="144" t="str">
        <f t="shared" si="330"/>
        <v>SMALL</v>
      </c>
      <c r="K3037" s="144" t="str">
        <f t="shared" si="331"/>
        <v>SMALL</v>
      </c>
      <c r="L3037" s="144" t="str" cm="1">
        <f t="array" ref="L3037">_xlfn.IFS(I3037&lt;=2,"SMALL",I3037&lt;=5,"MEDIUM",I3037&gt;5,"LARGE")</f>
        <v>SMALL</v>
      </c>
      <c r="M3037" s="144" t="str">
        <f t="shared" si="328"/>
        <v>NO</v>
      </c>
      <c r="N3037" s="374">
        <v>4.54</v>
      </c>
      <c r="O3037" s="374">
        <f t="shared" si="329"/>
        <v>5</v>
      </c>
      <c r="P3037" s="158" t="str" cm="1">
        <f t="array" ref="P3037">_xlfn.SWITCH(ROUND(N3037,0),5,"Excellent",4,"Good",3,"ok","Bad")</f>
        <v>Excellent</v>
      </c>
      <c r="Q3037" s="144">
        <v>26</v>
      </c>
      <c r="R3037" s="385">
        <v>43369</v>
      </c>
      <c r="S3037" s="385">
        <v>43998</v>
      </c>
      <c r="T3037" s="144">
        <v>2817</v>
      </c>
      <c r="U3037" s="144" t="s">
        <v>69</v>
      </c>
      <c r="V3037" s="144">
        <v>269</v>
      </c>
      <c r="W3037" s="144" t="str">
        <f t="shared" si="332"/>
        <v>Active</v>
      </c>
      <c r="X3037" s="144">
        <v>2817</v>
      </c>
      <c r="Y3037" s="157" t="s">
        <v>64</v>
      </c>
      <c r="Z3037" s="386">
        <v>0.67</v>
      </c>
      <c r="AA3037" s="386">
        <v>1</v>
      </c>
      <c r="AB3037" s="387" t="s">
        <v>65</v>
      </c>
      <c r="AC3037" s="157"/>
    </row>
    <row r="3038" spans="9:29">
      <c r="I3038" s="342">
        <v>2</v>
      </c>
      <c r="J3038" s="144" t="str">
        <f t="shared" si="330"/>
        <v>SMALL</v>
      </c>
      <c r="K3038" s="144" t="str">
        <f t="shared" si="331"/>
        <v>SMALL</v>
      </c>
      <c r="L3038" s="144" t="str" cm="1">
        <f t="array" ref="L3038">_xlfn.IFS(I3038&lt;=2,"SMALL",I3038&lt;=5,"MEDIUM",I3038&gt;5,"LARGE")</f>
        <v>SMALL</v>
      </c>
      <c r="M3038" s="144" t="str">
        <f t="shared" si="328"/>
        <v>YES</v>
      </c>
      <c r="N3038" s="374">
        <v>4.99</v>
      </c>
      <c r="O3038" s="374">
        <f t="shared" si="329"/>
        <v>5</v>
      </c>
      <c r="P3038" s="158" t="str" cm="1">
        <f t="array" ref="P3038">_xlfn.SWITCH(ROUND(N3038,0),5,"Excellent",4,"Good",3,"ok","Bad")</f>
        <v>Excellent</v>
      </c>
      <c r="Q3038" s="144">
        <v>143</v>
      </c>
      <c r="R3038" s="385">
        <v>43016</v>
      </c>
      <c r="S3038" s="385">
        <v>44032</v>
      </c>
      <c r="T3038" s="144">
        <v>3236</v>
      </c>
      <c r="U3038" s="144" t="s">
        <v>60</v>
      </c>
      <c r="V3038" s="144">
        <v>257</v>
      </c>
      <c r="W3038" s="144" t="str">
        <f t="shared" si="332"/>
        <v>Active</v>
      </c>
      <c r="X3038" s="144">
        <v>3236</v>
      </c>
      <c r="Y3038" s="157" t="s">
        <v>70</v>
      </c>
      <c r="Z3038" s="386">
        <v>1</v>
      </c>
      <c r="AA3038" s="386">
        <v>1</v>
      </c>
      <c r="AB3038" s="387" t="s">
        <v>62</v>
      </c>
      <c r="AC3038" s="157"/>
    </row>
    <row r="3039" spans="9:29">
      <c r="I3039" s="342">
        <v>6</v>
      </c>
      <c r="J3039" s="144" t="str">
        <f t="shared" si="330"/>
        <v>LARGE</v>
      </c>
      <c r="K3039" s="144" t="str">
        <f t="shared" si="331"/>
        <v>LARGE</v>
      </c>
      <c r="L3039" s="144" t="str" cm="1">
        <f t="array" ref="L3039">_xlfn.IFS(I3039&lt;=2,"SMALL",I3039&lt;=5,"MEDIUM",I3039&gt;5,"LARGE")</f>
        <v>LARGE</v>
      </c>
      <c r="M3039" s="144" t="str">
        <f t="shared" si="328"/>
        <v>NO</v>
      </c>
      <c r="N3039" s="374">
        <v>4.67</v>
      </c>
      <c r="O3039" s="374">
        <f t="shared" si="329"/>
        <v>5</v>
      </c>
      <c r="P3039" s="158" t="str" cm="1">
        <f t="array" ref="P3039">_xlfn.SWITCH(ROUND(N3039,0),5,"Excellent",4,"Good",3,"ok","Bad")</f>
        <v>Excellent</v>
      </c>
      <c r="Q3039" s="144">
        <v>27</v>
      </c>
      <c r="R3039" s="385">
        <v>43051</v>
      </c>
      <c r="S3039" s="385">
        <v>43749</v>
      </c>
      <c r="T3039" s="144">
        <v>1554</v>
      </c>
      <c r="U3039" s="144" t="s">
        <v>69</v>
      </c>
      <c r="V3039" s="144">
        <v>346</v>
      </c>
      <c r="W3039" s="144" t="str">
        <f t="shared" si="332"/>
        <v>Active</v>
      </c>
      <c r="X3039" s="144">
        <v>1554</v>
      </c>
      <c r="Y3039" s="157" t="s">
        <v>64</v>
      </c>
      <c r="Z3039" s="386">
        <v>0.75</v>
      </c>
      <c r="AA3039" s="386">
        <v>0.89</v>
      </c>
      <c r="AB3039" s="387" t="s">
        <v>65</v>
      </c>
      <c r="AC3039" s="157"/>
    </row>
    <row r="3040" spans="9:29">
      <c r="I3040" s="342">
        <v>4</v>
      </c>
      <c r="J3040" s="144" t="str">
        <f t="shared" si="330"/>
        <v>LARGE</v>
      </c>
      <c r="K3040" s="144" t="str">
        <f t="shared" si="331"/>
        <v>MEDIUM</v>
      </c>
      <c r="L3040" s="144" t="str" cm="1">
        <f t="array" ref="L3040">_xlfn.IFS(I3040&lt;=2,"SMALL",I3040&lt;=5,"MEDIUM",I3040&gt;5,"LARGE")</f>
        <v>MEDIUM</v>
      </c>
      <c r="M3040" s="144" t="str">
        <f t="shared" si="328"/>
        <v>NO</v>
      </c>
      <c r="N3040" s="374">
        <v>4.83</v>
      </c>
      <c r="O3040" s="374">
        <f t="shared" si="329"/>
        <v>5</v>
      </c>
      <c r="P3040" s="158" t="str" cm="1">
        <f t="array" ref="P3040">_xlfn.SWITCH(ROUND(N3040,0),5,"Excellent",4,"Good",3,"ok","Bad")</f>
        <v>Excellent</v>
      </c>
      <c r="Q3040" s="144">
        <v>6</v>
      </c>
      <c r="R3040" s="385">
        <v>42997</v>
      </c>
      <c r="S3040" s="385">
        <v>43829</v>
      </c>
      <c r="T3040" s="144">
        <v>2941</v>
      </c>
      <c r="U3040" s="144" t="s">
        <v>69</v>
      </c>
      <c r="V3040" s="144">
        <v>235</v>
      </c>
      <c r="W3040" s="144" t="str">
        <f t="shared" si="332"/>
        <v>Active</v>
      </c>
      <c r="X3040" s="144">
        <v>2941</v>
      </c>
      <c r="Y3040" s="157" t="s">
        <v>122</v>
      </c>
      <c r="Z3040" s="386">
        <v>0</v>
      </c>
      <c r="AA3040" s="386">
        <v>0.67</v>
      </c>
      <c r="AB3040" s="387" t="s">
        <v>65</v>
      </c>
      <c r="AC3040" s="157"/>
    </row>
    <row r="3041" spans="9:29">
      <c r="I3041" s="342">
        <v>2</v>
      </c>
      <c r="J3041" s="144" t="str">
        <f t="shared" si="330"/>
        <v>SMALL</v>
      </c>
      <c r="K3041" s="144" t="str">
        <f t="shared" si="331"/>
        <v>SMALL</v>
      </c>
      <c r="L3041" s="144" t="str" cm="1">
        <f t="array" ref="L3041">_xlfn.IFS(I3041&lt;=2,"SMALL",I3041&lt;=5,"MEDIUM",I3041&gt;5,"LARGE")</f>
        <v>SMALL</v>
      </c>
      <c r="M3041" s="144" t="str">
        <f t="shared" si="328"/>
        <v>NO</v>
      </c>
      <c r="N3041" s="374">
        <v>4.83</v>
      </c>
      <c r="O3041" s="374">
        <f t="shared" si="329"/>
        <v>5</v>
      </c>
      <c r="P3041" s="158" t="str" cm="1">
        <f t="array" ref="P3041">_xlfn.SWITCH(ROUND(N3041,0),5,"Excellent",4,"Good",3,"ok","Bad")</f>
        <v>Excellent</v>
      </c>
      <c r="Q3041" s="144">
        <v>12</v>
      </c>
      <c r="R3041" s="385">
        <v>43024</v>
      </c>
      <c r="S3041" s="385">
        <v>43859</v>
      </c>
      <c r="T3041" s="144">
        <v>330</v>
      </c>
      <c r="U3041" s="144" t="s">
        <v>60</v>
      </c>
      <c r="V3041" s="144">
        <v>0</v>
      </c>
      <c r="W3041" s="144" t="str">
        <f t="shared" si="332"/>
        <v>Inactive</v>
      </c>
      <c r="X3041" s="144">
        <v>330</v>
      </c>
      <c r="Y3041" s="157" t="s">
        <v>64</v>
      </c>
      <c r="Z3041" s="386">
        <v>1</v>
      </c>
      <c r="AA3041" s="386">
        <v>0.98</v>
      </c>
      <c r="AB3041" s="387" t="s">
        <v>65</v>
      </c>
      <c r="AC3041" s="157"/>
    </row>
    <row r="3042" spans="9:29">
      <c r="I3042" s="342">
        <v>8</v>
      </c>
      <c r="J3042" s="144" t="str">
        <f t="shared" si="330"/>
        <v>LARGE</v>
      </c>
      <c r="K3042" s="144" t="str">
        <f t="shared" si="331"/>
        <v>LARGE</v>
      </c>
      <c r="L3042" s="144" t="str" cm="1">
        <f t="array" ref="L3042">_xlfn.IFS(I3042&lt;=2,"SMALL",I3042&lt;=5,"MEDIUM",I3042&gt;5,"LARGE")</f>
        <v>LARGE</v>
      </c>
      <c r="M3042" s="144" t="str">
        <f t="shared" si="328"/>
        <v>NO</v>
      </c>
      <c r="N3042" s="374">
        <v>4.4800000000000004</v>
      </c>
      <c r="O3042" s="374">
        <f t="shared" si="329"/>
        <v>4</v>
      </c>
      <c r="P3042" s="158" t="str" cm="1">
        <f t="array" ref="P3042">_xlfn.SWITCH(ROUND(N3042,0),5,"Excellent",4,"Good",3,"ok","Bad")</f>
        <v>Good</v>
      </c>
      <c r="Q3042" s="144">
        <v>29</v>
      </c>
      <c r="R3042" s="385">
        <v>43102</v>
      </c>
      <c r="S3042" s="385">
        <v>43843</v>
      </c>
      <c r="T3042" s="144">
        <v>1535</v>
      </c>
      <c r="U3042" s="144" t="s">
        <v>69</v>
      </c>
      <c r="V3042" s="144">
        <v>134</v>
      </c>
      <c r="W3042" s="144" t="str">
        <f t="shared" si="332"/>
        <v>Active</v>
      </c>
      <c r="X3042" s="144">
        <v>1535</v>
      </c>
      <c r="Y3042" s="157" t="s">
        <v>70</v>
      </c>
      <c r="Z3042" s="386">
        <v>0.67</v>
      </c>
      <c r="AA3042" s="386">
        <v>1</v>
      </c>
      <c r="AB3042" s="387" t="s">
        <v>65</v>
      </c>
      <c r="AC3042" s="157"/>
    </row>
    <row r="3043" spans="9:29">
      <c r="I3043" s="342">
        <v>2</v>
      </c>
      <c r="J3043" s="144" t="str">
        <f t="shared" si="330"/>
        <v>SMALL</v>
      </c>
      <c r="K3043" s="144" t="str">
        <f t="shared" si="331"/>
        <v>SMALL</v>
      </c>
      <c r="L3043" s="144" t="str" cm="1">
        <f t="array" ref="L3043">_xlfn.IFS(I3043&lt;=2,"SMALL",I3043&lt;=5,"MEDIUM",I3043&gt;5,"LARGE")</f>
        <v>SMALL</v>
      </c>
      <c r="M3043" s="144" t="str">
        <f t="shared" si="328"/>
        <v>NO</v>
      </c>
      <c r="N3043" s="374">
        <v>5</v>
      </c>
      <c r="O3043" s="374">
        <f t="shared" si="329"/>
        <v>5</v>
      </c>
      <c r="P3043" s="158" t="str" cm="1">
        <f t="array" ref="P3043">_xlfn.SWITCH(ROUND(N3043,0),5,"Excellent",4,"Good",3,"ok","Bad")</f>
        <v>Excellent</v>
      </c>
      <c r="Q3043" s="144">
        <v>3</v>
      </c>
      <c r="R3043" s="385">
        <v>43373</v>
      </c>
      <c r="S3043" s="385">
        <v>43877</v>
      </c>
      <c r="T3043" s="144">
        <v>89</v>
      </c>
      <c r="U3043" s="144" t="s">
        <v>60</v>
      </c>
      <c r="V3043" s="144">
        <v>356</v>
      </c>
      <c r="W3043" s="144" t="str">
        <f t="shared" si="332"/>
        <v>Active</v>
      </c>
      <c r="X3043" s="144">
        <v>89</v>
      </c>
      <c r="Y3043" s="157" t="s">
        <v>122</v>
      </c>
      <c r="Z3043" s="386">
        <v>0</v>
      </c>
      <c r="AA3043" s="386">
        <v>1</v>
      </c>
      <c r="AB3043" s="387" t="s">
        <v>65</v>
      </c>
      <c r="AC3043" s="157"/>
    </row>
    <row r="3044" spans="9:29">
      <c r="I3044" s="342">
        <v>2</v>
      </c>
      <c r="J3044" s="144" t="str">
        <f t="shared" si="330"/>
        <v>SMALL</v>
      </c>
      <c r="K3044" s="144" t="str">
        <f t="shared" si="331"/>
        <v>SMALL</v>
      </c>
      <c r="L3044" s="144" t="str" cm="1">
        <f t="array" ref="L3044">_xlfn.IFS(I3044&lt;=2,"SMALL",I3044&lt;=5,"MEDIUM",I3044&gt;5,"LARGE")</f>
        <v>SMALL</v>
      </c>
      <c r="M3044" s="144" t="str">
        <f t="shared" si="328"/>
        <v>NO</v>
      </c>
      <c r="N3044" s="374">
        <v>4.3600000000000003</v>
      </c>
      <c r="O3044" s="374">
        <f t="shared" si="329"/>
        <v>4</v>
      </c>
      <c r="P3044" s="158" t="str" cm="1">
        <f t="array" ref="P3044">_xlfn.SWITCH(ROUND(N3044,0),5,"Excellent",4,"Good",3,"ok","Bad")</f>
        <v>Good</v>
      </c>
      <c r="Q3044" s="144">
        <v>11</v>
      </c>
      <c r="R3044" s="385">
        <v>43018</v>
      </c>
      <c r="S3044" s="385">
        <v>43809</v>
      </c>
      <c r="T3044" s="144">
        <v>2864</v>
      </c>
      <c r="U3044" s="144" t="s">
        <v>60</v>
      </c>
      <c r="V3044" s="144">
        <v>87</v>
      </c>
      <c r="W3044" s="144" t="str">
        <f t="shared" si="332"/>
        <v>Active</v>
      </c>
      <c r="X3044" s="144">
        <v>2864</v>
      </c>
      <c r="Y3044" s="157" t="s">
        <v>61</v>
      </c>
      <c r="Z3044" s="386">
        <v>0.78</v>
      </c>
      <c r="AA3044" s="386">
        <v>0.71</v>
      </c>
      <c r="AB3044" s="387" t="s">
        <v>65</v>
      </c>
      <c r="AC3044" s="157"/>
    </row>
    <row r="3045" spans="9:29">
      <c r="I3045" s="342">
        <v>2</v>
      </c>
      <c r="J3045" s="144" t="str">
        <f t="shared" si="330"/>
        <v>SMALL</v>
      </c>
      <c r="K3045" s="144" t="str">
        <f t="shared" si="331"/>
        <v>SMALL</v>
      </c>
      <c r="L3045" s="144" t="str" cm="1">
        <f t="array" ref="L3045">_xlfn.IFS(I3045&lt;=2,"SMALL",I3045&lt;=5,"MEDIUM",I3045&gt;5,"LARGE")</f>
        <v>SMALL</v>
      </c>
      <c r="M3045" s="144" t="str">
        <f t="shared" si="328"/>
        <v>NO</v>
      </c>
      <c r="N3045" s="374">
        <v>4</v>
      </c>
      <c r="O3045" s="374">
        <f t="shared" si="329"/>
        <v>4</v>
      </c>
      <c r="P3045" s="158" t="str" cm="1">
        <f t="array" ref="P3045">_xlfn.SWITCH(ROUND(N3045,0),5,"Excellent",4,"Good",3,"ok","Bad")</f>
        <v>Good</v>
      </c>
      <c r="Q3045" s="144">
        <v>4</v>
      </c>
      <c r="R3045" s="385">
        <v>43051</v>
      </c>
      <c r="S3045" s="385">
        <v>43238</v>
      </c>
      <c r="T3045" s="144">
        <v>2083</v>
      </c>
      <c r="U3045" s="144" t="s">
        <v>60</v>
      </c>
      <c r="V3045" s="144">
        <v>180</v>
      </c>
      <c r="W3045" s="144" t="str">
        <f t="shared" si="332"/>
        <v>Active</v>
      </c>
      <c r="X3045" s="144">
        <v>2083</v>
      </c>
      <c r="Y3045" s="157" t="s">
        <v>61</v>
      </c>
      <c r="Z3045" s="386">
        <v>1</v>
      </c>
      <c r="AA3045" s="386">
        <v>0.98</v>
      </c>
      <c r="AB3045" s="387" t="s">
        <v>62</v>
      </c>
      <c r="AC3045" s="157"/>
    </row>
    <row r="3046" spans="9:29">
      <c r="I3046" s="342">
        <v>2</v>
      </c>
      <c r="J3046" s="144" t="str">
        <f t="shared" si="330"/>
        <v>SMALL</v>
      </c>
      <c r="K3046" s="144" t="str">
        <f t="shared" si="331"/>
        <v>SMALL</v>
      </c>
      <c r="L3046" s="144" t="str" cm="1">
        <f t="array" ref="L3046">_xlfn.IFS(I3046&lt;=2,"SMALL",I3046&lt;=5,"MEDIUM",I3046&gt;5,"LARGE")</f>
        <v>SMALL</v>
      </c>
      <c r="M3046" s="144" t="str">
        <f t="shared" si="328"/>
        <v>NO</v>
      </c>
      <c r="N3046" s="374">
        <v>4.67</v>
      </c>
      <c r="O3046" s="374">
        <f t="shared" si="329"/>
        <v>5</v>
      </c>
      <c r="P3046" s="158" t="str" cm="1">
        <f t="array" ref="P3046">_xlfn.SWITCH(ROUND(N3046,0),5,"Excellent",4,"Good",3,"ok","Bad")</f>
        <v>Excellent</v>
      </c>
      <c r="Q3046" s="144">
        <v>3</v>
      </c>
      <c r="R3046" s="385">
        <v>43018</v>
      </c>
      <c r="S3046" s="385">
        <v>43467</v>
      </c>
      <c r="T3046" s="144">
        <v>578</v>
      </c>
      <c r="U3046" s="144" t="s">
        <v>60</v>
      </c>
      <c r="V3046" s="144">
        <v>319</v>
      </c>
      <c r="W3046" s="144" t="str">
        <f t="shared" si="332"/>
        <v>Active</v>
      </c>
      <c r="X3046" s="144">
        <v>578</v>
      </c>
      <c r="Y3046" s="157" t="s">
        <v>70</v>
      </c>
      <c r="Z3046" s="386">
        <v>0.8</v>
      </c>
      <c r="AA3046" s="386">
        <v>0.96</v>
      </c>
      <c r="AB3046" s="387" t="s">
        <v>62</v>
      </c>
      <c r="AC3046" s="157"/>
    </row>
    <row r="3047" spans="9:29">
      <c r="I3047" s="342">
        <v>2</v>
      </c>
      <c r="J3047" s="144" t="str">
        <f t="shared" si="330"/>
        <v>SMALL</v>
      </c>
      <c r="K3047" s="144" t="str">
        <f t="shared" si="331"/>
        <v>SMALL</v>
      </c>
      <c r="L3047" s="144" t="str" cm="1">
        <f t="array" ref="L3047">_xlfn.IFS(I3047&lt;=2,"SMALL",I3047&lt;=5,"MEDIUM",I3047&gt;5,"LARGE")</f>
        <v>SMALL</v>
      </c>
      <c r="M3047" s="144" t="str">
        <f t="shared" si="328"/>
        <v>NO</v>
      </c>
      <c r="N3047" s="374">
        <v>4.83</v>
      </c>
      <c r="O3047" s="374">
        <f t="shared" si="329"/>
        <v>5</v>
      </c>
      <c r="P3047" s="158" t="str" cm="1">
        <f t="array" ref="P3047">_xlfn.SWITCH(ROUND(N3047,0),5,"Excellent",4,"Good",3,"ok","Bad")</f>
        <v>Excellent</v>
      </c>
      <c r="Q3047" s="144">
        <v>6</v>
      </c>
      <c r="R3047" s="385">
        <v>43037</v>
      </c>
      <c r="S3047" s="385">
        <v>43877</v>
      </c>
      <c r="T3047" s="144">
        <v>2864</v>
      </c>
      <c r="U3047" s="144" t="s">
        <v>60</v>
      </c>
      <c r="V3047" s="144">
        <v>90</v>
      </c>
      <c r="W3047" s="144" t="str">
        <f t="shared" si="332"/>
        <v>Active</v>
      </c>
      <c r="X3047" s="144">
        <v>2864</v>
      </c>
      <c r="Y3047" s="157" t="s">
        <v>64</v>
      </c>
      <c r="Z3047" s="386">
        <v>1</v>
      </c>
      <c r="AA3047" s="386">
        <v>0.33</v>
      </c>
      <c r="AB3047" s="387" t="s">
        <v>65</v>
      </c>
      <c r="AC3047" s="157"/>
    </row>
    <row r="3048" spans="9:29">
      <c r="I3048" s="342">
        <v>1</v>
      </c>
      <c r="J3048" s="144" t="str">
        <f t="shared" si="330"/>
        <v>SMALL</v>
      </c>
      <c r="K3048" s="144" t="str">
        <f t="shared" si="331"/>
        <v>SMALL</v>
      </c>
      <c r="L3048" s="144" t="str" cm="1">
        <f t="array" ref="L3048">_xlfn.IFS(I3048&lt;=2,"SMALL",I3048&lt;=5,"MEDIUM",I3048&gt;5,"LARGE")</f>
        <v>SMALL</v>
      </c>
      <c r="M3048" s="144" t="str">
        <f t="shared" si="328"/>
        <v>NO</v>
      </c>
      <c r="N3048" s="374">
        <v>4.8499999999999996</v>
      </c>
      <c r="O3048" s="374">
        <f t="shared" si="329"/>
        <v>5</v>
      </c>
      <c r="P3048" s="158" t="str" cm="1">
        <f t="array" ref="P3048">_xlfn.SWITCH(ROUND(N3048,0),5,"Excellent",4,"Good",3,"ok","Bad")</f>
        <v>Excellent</v>
      </c>
      <c r="Q3048" s="144">
        <v>13</v>
      </c>
      <c r="R3048" s="385">
        <v>43018</v>
      </c>
      <c r="S3048" s="385">
        <v>43862</v>
      </c>
      <c r="T3048" s="144">
        <v>2864</v>
      </c>
      <c r="U3048" s="144" t="s">
        <v>60</v>
      </c>
      <c r="V3048" s="144">
        <v>76</v>
      </c>
      <c r="W3048" s="144" t="str">
        <f t="shared" si="332"/>
        <v>Active</v>
      </c>
      <c r="X3048" s="144">
        <v>2864</v>
      </c>
      <c r="Y3048" s="157" t="s">
        <v>61</v>
      </c>
      <c r="Z3048" s="386">
        <v>1</v>
      </c>
      <c r="AA3048" s="386">
        <v>0.97</v>
      </c>
      <c r="AB3048" s="387" t="s">
        <v>62</v>
      </c>
      <c r="AC3048" s="157"/>
    </row>
    <row r="3049" spans="9:29">
      <c r="I3049" s="342">
        <v>2</v>
      </c>
      <c r="J3049" s="144" t="str">
        <f t="shared" si="330"/>
        <v>SMALL</v>
      </c>
      <c r="K3049" s="144" t="str">
        <f t="shared" si="331"/>
        <v>SMALL</v>
      </c>
      <c r="L3049" s="144" t="str" cm="1">
        <f t="array" ref="L3049">_xlfn.IFS(I3049&lt;=2,"SMALL",I3049&lt;=5,"MEDIUM",I3049&gt;5,"LARGE")</f>
        <v>SMALL</v>
      </c>
      <c r="M3049" s="144" t="str">
        <f t="shared" si="328"/>
        <v>NO</v>
      </c>
      <c r="N3049" s="374">
        <v>4.91</v>
      </c>
      <c r="O3049" s="374">
        <f t="shared" si="329"/>
        <v>5</v>
      </c>
      <c r="P3049" s="158" t="str" cm="1">
        <f t="array" ref="P3049">_xlfn.SWITCH(ROUND(N3049,0),5,"Excellent",4,"Good",3,"ok","Bad")</f>
        <v>Excellent</v>
      </c>
      <c r="Q3049" s="144">
        <v>55</v>
      </c>
      <c r="R3049" s="385">
        <v>43076</v>
      </c>
      <c r="S3049" s="385">
        <v>43829</v>
      </c>
      <c r="T3049" s="144">
        <v>3163</v>
      </c>
      <c r="U3049" s="144" t="s">
        <v>69</v>
      </c>
      <c r="V3049" s="144">
        <v>44</v>
      </c>
      <c r="W3049" s="144" t="str">
        <f t="shared" si="332"/>
        <v>Active</v>
      </c>
      <c r="X3049" s="144">
        <v>3163</v>
      </c>
      <c r="Y3049" s="157" t="s">
        <v>70</v>
      </c>
      <c r="Z3049" s="386">
        <v>1</v>
      </c>
      <c r="AA3049" s="386">
        <v>1</v>
      </c>
      <c r="AB3049" s="387" t="s">
        <v>62</v>
      </c>
      <c r="AC3049" s="157"/>
    </row>
    <row r="3050" spans="9:29">
      <c r="I3050" s="342">
        <v>4</v>
      </c>
      <c r="J3050" s="144" t="str">
        <f t="shared" si="330"/>
        <v>LARGE</v>
      </c>
      <c r="K3050" s="144" t="str">
        <f t="shared" si="331"/>
        <v>MEDIUM</v>
      </c>
      <c r="L3050" s="144" t="str" cm="1">
        <f t="array" ref="L3050">_xlfn.IFS(I3050&lt;=2,"SMALL",I3050&lt;=5,"MEDIUM",I3050&gt;5,"LARGE")</f>
        <v>MEDIUM</v>
      </c>
      <c r="M3050" s="144" t="str">
        <f t="shared" si="328"/>
        <v>NO</v>
      </c>
      <c r="N3050" s="374">
        <v>4.71</v>
      </c>
      <c r="O3050" s="374">
        <f t="shared" si="329"/>
        <v>5</v>
      </c>
      <c r="P3050" s="158" t="str" cm="1">
        <f t="array" ref="P3050">_xlfn.SWITCH(ROUND(N3050,0),5,"Excellent",4,"Good",3,"ok","Bad")</f>
        <v>Excellent</v>
      </c>
      <c r="Q3050" s="144">
        <v>24</v>
      </c>
      <c r="R3050" s="385">
        <v>43010</v>
      </c>
      <c r="S3050" s="385">
        <v>43279</v>
      </c>
      <c r="T3050" s="144">
        <v>3366</v>
      </c>
      <c r="U3050" s="144" t="s">
        <v>60</v>
      </c>
      <c r="V3050" s="144">
        <v>365</v>
      </c>
      <c r="W3050" s="144" t="str">
        <f t="shared" si="332"/>
        <v>Active</v>
      </c>
      <c r="X3050" s="144">
        <v>3366</v>
      </c>
      <c r="Y3050" s="157" t="s">
        <v>70</v>
      </c>
      <c r="Z3050" s="386">
        <v>1</v>
      </c>
      <c r="AA3050" s="386">
        <v>0.97</v>
      </c>
      <c r="AB3050" s="387" t="s">
        <v>62</v>
      </c>
      <c r="AC3050" s="157"/>
    </row>
    <row r="3051" spans="9:29">
      <c r="I3051" s="342">
        <v>1</v>
      </c>
      <c r="J3051" s="144" t="str">
        <f t="shared" si="330"/>
        <v>SMALL</v>
      </c>
      <c r="K3051" s="144" t="str">
        <f t="shared" si="331"/>
        <v>SMALL</v>
      </c>
      <c r="L3051" s="144" t="str" cm="1">
        <f t="array" ref="L3051">_xlfn.IFS(I3051&lt;=2,"SMALL",I3051&lt;=5,"MEDIUM",I3051&gt;5,"LARGE")</f>
        <v>SMALL</v>
      </c>
      <c r="M3051" s="144" t="str">
        <f t="shared" si="328"/>
        <v>NO</v>
      </c>
      <c r="N3051" s="374">
        <v>4.5</v>
      </c>
      <c r="O3051" s="374">
        <f t="shared" si="329"/>
        <v>5</v>
      </c>
      <c r="P3051" s="158" t="str" cm="1">
        <f t="array" ref="P3051">_xlfn.SWITCH(ROUND(N3051,0),5,"Excellent",4,"Good",3,"ok","Bad")</f>
        <v>Excellent</v>
      </c>
      <c r="Q3051" s="144">
        <v>16</v>
      </c>
      <c r="R3051" s="385">
        <v>43003</v>
      </c>
      <c r="S3051" s="385">
        <v>43738</v>
      </c>
      <c r="T3051" s="144">
        <v>3366</v>
      </c>
      <c r="U3051" s="144" t="s">
        <v>60</v>
      </c>
      <c r="V3051" s="144">
        <v>365</v>
      </c>
      <c r="W3051" s="144" t="str">
        <f t="shared" si="332"/>
        <v>Active</v>
      </c>
      <c r="X3051" s="144">
        <v>3366</v>
      </c>
      <c r="Y3051" s="157" t="s">
        <v>70</v>
      </c>
      <c r="Z3051" s="386">
        <v>1</v>
      </c>
      <c r="AA3051" s="386">
        <v>0.98</v>
      </c>
      <c r="AB3051" s="387" t="s">
        <v>65</v>
      </c>
      <c r="AC3051" s="157"/>
    </row>
    <row r="3052" spans="9:29">
      <c r="I3052" s="342">
        <v>1</v>
      </c>
      <c r="J3052" s="144" t="str">
        <f t="shared" si="330"/>
        <v>SMALL</v>
      </c>
      <c r="K3052" s="144" t="str">
        <f t="shared" si="331"/>
        <v>SMALL</v>
      </c>
      <c r="L3052" s="144" t="str" cm="1">
        <f t="array" ref="L3052">_xlfn.IFS(I3052&lt;=2,"SMALL",I3052&lt;=5,"MEDIUM",I3052&gt;5,"LARGE")</f>
        <v>SMALL</v>
      </c>
      <c r="M3052" s="144" t="str">
        <f t="shared" si="328"/>
        <v>NO</v>
      </c>
      <c r="N3052" s="374">
        <v>4.83</v>
      </c>
      <c r="O3052" s="374">
        <f t="shared" si="329"/>
        <v>5</v>
      </c>
      <c r="P3052" s="158" t="str" cm="1">
        <f t="array" ref="P3052">_xlfn.SWITCH(ROUND(N3052,0),5,"Excellent",4,"Good",3,"ok","Bad")</f>
        <v>Excellent</v>
      </c>
      <c r="Q3052" s="144">
        <v>6</v>
      </c>
      <c r="R3052" s="385">
        <v>43001</v>
      </c>
      <c r="S3052" s="385">
        <v>43829</v>
      </c>
      <c r="T3052" s="144">
        <v>3025</v>
      </c>
      <c r="U3052" s="144" t="s">
        <v>60</v>
      </c>
      <c r="V3052" s="144">
        <v>0</v>
      </c>
      <c r="W3052" s="144" t="str">
        <f t="shared" si="332"/>
        <v>Inactive</v>
      </c>
      <c r="X3052" s="144">
        <v>3025</v>
      </c>
      <c r="Y3052" s="157" t="s">
        <v>122</v>
      </c>
      <c r="Z3052" s="386">
        <v>0</v>
      </c>
      <c r="AA3052" s="386">
        <v>1</v>
      </c>
      <c r="AB3052" s="387" t="s">
        <v>65</v>
      </c>
      <c r="AC3052" s="157"/>
    </row>
    <row r="3053" spans="9:29">
      <c r="I3053" s="342">
        <v>2</v>
      </c>
      <c r="J3053" s="144" t="str">
        <f t="shared" si="330"/>
        <v>SMALL</v>
      </c>
      <c r="K3053" s="144" t="str">
        <f t="shared" si="331"/>
        <v>SMALL</v>
      </c>
      <c r="L3053" s="144" t="str" cm="1">
        <f t="array" ref="L3053">_xlfn.IFS(I3053&lt;=2,"SMALL",I3053&lt;=5,"MEDIUM",I3053&gt;5,"LARGE")</f>
        <v>SMALL</v>
      </c>
      <c r="M3053" s="144" t="str">
        <f t="shared" si="328"/>
        <v>YES</v>
      </c>
      <c r="N3053" s="374">
        <v>4.84</v>
      </c>
      <c r="O3053" s="374">
        <f t="shared" si="329"/>
        <v>5</v>
      </c>
      <c r="P3053" s="158" t="str" cm="1">
        <f t="array" ref="P3053">_xlfn.SWITCH(ROUND(N3053,0),5,"Excellent",4,"Good",3,"ok","Bad")</f>
        <v>Excellent</v>
      </c>
      <c r="Q3053" s="144">
        <v>104</v>
      </c>
      <c r="R3053" s="385">
        <v>43089</v>
      </c>
      <c r="S3053" s="385">
        <v>43922</v>
      </c>
      <c r="T3053" s="144">
        <v>368</v>
      </c>
      <c r="U3053" s="144" t="s">
        <v>60</v>
      </c>
      <c r="V3053" s="144">
        <v>322</v>
      </c>
      <c r="W3053" s="144" t="str">
        <f t="shared" si="332"/>
        <v>Active</v>
      </c>
      <c r="X3053" s="144">
        <v>368</v>
      </c>
      <c r="Y3053" s="157" t="s">
        <v>70</v>
      </c>
      <c r="Z3053" s="386">
        <v>1</v>
      </c>
      <c r="AA3053" s="386">
        <v>0.97</v>
      </c>
      <c r="AB3053" s="387" t="s">
        <v>62</v>
      </c>
      <c r="AC3053" s="157"/>
    </row>
    <row r="3054" spans="9:29">
      <c r="I3054" s="342">
        <v>2</v>
      </c>
      <c r="J3054" s="144" t="str">
        <f t="shared" si="330"/>
        <v>SMALL</v>
      </c>
      <c r="K3054" s="144" t="str">
        <f t="shared" si="331"/>
        <v>SMALL</v>
      </c>
      <c r="L3054" s="144" t="str" cm="1">
        <f t="array" ref="L3054">_xlfn.IFS(I3054&lt;=2,"SMALL",I3054&lt;=5,"MEDIUM",I3054&gt;5,"LARGE")</f>
        <v>SMALL</v>
      </c>
      <c r="M3054" s="144" t="str">
        <f t="shared" si="328"/>
        <v>NO</v>
      </c>
      <c r="N3054" s="374">
        <v>5</v>
      </c>
      <c r="O3054" s="374">
        <f t="shared" si="329"/>
        <v>5</v>
      </c>
      <c r="P3054" s="158" t="str" cm="1">
        <f t="array" ref="P3054">_xlfn.SWITCH(ROUND(N3054,0),5,"Excellent",4,"Good",3,"ok","Bad")</f>
        <v>Excellent</v>
      </c>
      <c r="Q3054" s="144">
        <v>13</v>
      </c>
      <c r="R3054" s="385">
        <v>43363</v>
      </c>
      <c r="S3054" s="385">
        <v>43811</v>
      </c>
      <c r="T3054" s="144">
        <v>3367</v>
      </c>
      <c r="U3054" s="144" t="s">
        <v>60</v>
      </c>
      <c r="V3054" s="144">
        <v>365</v>
      </c>
      <c r="W3054" s="144" t="str">
        <f t="shared" si="332"/>
        <v>Active</v>
      </c>
      <c r="X3054" s="144">
        <v>3367</v>
      </c>
      <c r="Y3054" s="157" t="s">
        <v>64</v>
      </c>
      <c r="Z3054" s="386">
        <v>1</v>
      </c>
      <c r="AA3054" s="386">
        <v>0.85</v>
      </c>
      <c r="AB3054" s="387" t="s">
        <v>65</v>
      </c>
      <c r="AC3054" s="157"/>
    </row>
    <row r="3055" spans="9:29">
      <c r="I3055" s="342">
        <v>5</v>
      </c>
      <c r="J3055" s="144" t="str">
        <f t="shared" si="330"/>
        <v>LARGE</v>
      </c>
      <c r="K3055" s="144" t="str">
        <f t="shared" si="331"/>
        <v>MEDIUM</v>
      </c>
      <c r="L3055" s="144" t="str" cm="1">
        <f t="array" ref="L3055">_xlfn.IFS(I3055&lt;=2,"SMALL",I3055&lt;=5,"MEDIUM",I3055&gt;5,"LARGE")</f>
        <v>MEDIUM</v>
      </c>
      <c r="M3055" s="144" t="str">
        <f t="shared" si="328"/>
        <v>NO</v>
      </c>
      <c r="N3055" s="374">
        <v>5</v>
      </c>
      <c r="O3055" s="374">
        <f t="shared" si="329"/>
        <v>5</v>
      </c>
      <c r="P3055" s="158" t="str" cm="1">
        <f t="array" ref="P3055">_xlfn.SWITCH(ROUND(N3055,0),5,"Excellent",4,"Good",3,"ok","Bad")</f>
        <v>Excellent</v>
      </c>
      <c r="Q3055" s="144">
        <v>65</v>
      </c>
      <c r="R3055" s="385">
        <v>43121</v>
      </c>
      <c r="S3055" s="385">
        <v>44044</v>
      </c>
      <c r="T3055" s="144">
        <v>2590</v>
      </c>
      <c r="U3055" s="144" t="s">
        <v>69</v>
      </c>
      <c r="V3055" s="144">
        <v>365</v>
      </c>
      <c r="W3055" s="144" t="str">
        <f t="shared" si="332"/>
        <v>Active</v>
      </c>
      <c r="X3055" s="144">
        <v>2590</v>
      </c>
      <c r="Y3055" s="157" t="s">
        <v>70</v>
      </c>
      <c r="Z3055" s="386">
        <v>1</v>
      </c>
      <c r="AA3055" s="386">
        <v>0.88</v>
      </c>
      <c r="AB3055" s="387" t="s">
        <v>62</v>
      </c>
      <c r="AC3055" s="157"/>
    </row>
    <row r="3056" spans="9:29">
      <c r="I3056" s="342">
        <v>2</v>
      </c>
      <c r="J3056" s="144" t="str">
        <f t="shared" si="330"/>
        <v>SMALL</v>
      </c>
      <c r="K3056" s="144" t="str">
        <f t="shared" si="331"/>
        <v>SMALL</v>
      </c>
      <c r="L3056" s="144" t="str" cm="1">
        <f t="array" ref="L3056">_xlfn.IFS(I3056&lt;=2,"SMALL",I3056&lt;=5,"MEDIUM",I3056&gt;5,"LARGE")</f>
        <v>SMALL</v>
      </c>
      <c r="M3056" s="144" t="str">
        <f t="shared" si="328"/>
        <v>YES</v>
      </c>
      <c r="N3056" s="374">
        <v>4.99</v>
      </c>
      <c r="O3056" s="374">
        <f t="shared" si="329"/>
        <v>5</v>
      </c>
      <c r="P3056" s="158" t="str" cm="1">
        <f t="array" ref="P3056">_xlfn.SWITCH(ROUND(N3056,0),5,"Excellent",4,"Good",3,"ok","Bad")</f>
        <v>Excellent</v>
      </c>
      <c r="Q3056" s="144">
        <v>114</v>
      </c>
      <c r="R3056" s="385">
        <v>43135</v>
      </c>
      <c r="S3056" s="385">
        <v>44044</v>
      </c>
      <c r="T3056" s="144">
        <v>2921</v>
      </c>
      <c r="U3056" s="144" t="s">
        <v>60</v>
      </c>
      <c r="V3056" s="144">
        <v>356</v>
      </c>
      <c r="W3056" s="144" t="str">
        <f t="shared" si="332"/>
        <v>Active</v>
      </c>
      <c r="X3056" s="144">
        <v>2921</v>
      </c>
      <c r="Y3056" s="157" t="s">
        <v>70</v>
      </c>
      <c r="Z3056" s="386">
        <v>1</v>
      </c>
      <c r="AA3056" s="386">
        <v>0.79</v>
      </c>
      <c r="AB3056" s="387" t="s">
        <v>65</v>
      </c>
      <c r="AC3056" s="157"/>
    </row>
    <row r="3057" spans="9:29">
      <c r="I3057" s="342">
        <v>4</v>
      </c>
      <c r="J3057" s="144" t="str">
        <f t="shared" si="330"/>
        <v>LARGE</v>
      </c>
      <c r="K3057" s="144" t="str">
        <f t="shared" si="331"/>
        <v>MEDIUM</v>
      </c>
      <c r="L3057" s="144" t="str" cm="1">
        <f t="array" ref="L3057">_xlfn.IFS(I3057&lt;=2,"SMALL",I3057&lt;=5,"MEDIUM",I3057&gt;5,"LARGE")</f>
        <v>MEDIUM</v>
      </c>
      <c r="M3057" s="144" t="str">
        <f t="shared" si="328"/>
        <v>NO</v>
      </c>
      <c r="N3057" s="374">
        <v>5</v>
      </c>
      <c r="O3057" s="374">
        <f t="shared" si="329"/>
        <v>5</v>
      </c>
      <c r="P3057" s="158" t="str" cm="1">
        <f t="array" ref="P3057">_xlfn.SWITCH(ROUND(N3057,0),5,"Excellent",4,"Good",3,"ok","Bad")</f>
        <v>Excellent</v>
      </c>
      <c r="Q3057" s="144">
        <v>17</v>
      </c>
      <c r="R3057" s="385">
        <v>43787</v>
      </c>
      <c r="S3057" s="385">
        <v>43903</v>
      </c>
      <c r="T3057" s="144">
        <v>662</v>
      </c>
      <c r="U3057" s="144" t="s">
        <v>69</v>
      </c>
      <c r="V3057" s="144">
        <v>66</v>
      </c>
      <c r="W3057" s="144" t="str">
        <f t="shared" si="332"/>
        <v>Active</v>
      </c>
      <c r="X3057" s="144">
        <v>662</v>
      </c>
      <c r="Y3057" s="157" t="s">
        <v>122</v>
      </c>
      <c r="Z3057" s="386">
        <v>0</v>
      </c>
      <c r="AA3057" s="386">
        <v>0.5</v>
      </c>
      <c r="AB3057" s="387" t="s">
        <v>65</v>
      </c>
      <c r="AC3057" s="157"/>
    </row>
    <row r="3058" spans="9:29">
      <c r="I3058" s="342">
        <v>6</v>
      </c>
      <c r="J3058" s="144" t="str">
        <f t="shared" si="330"/>
        <v>LARGE</v>
      </c>
      <c r="K3058" s="144" t="str">
        <f t="shared" si="331"/>
        <v>LARGE</v>
      </c>
      <c r="L3058" s="144" t="str" cm="1">
        <f t="array" ref="L3058">_xlfn.IFS(I3058&lt;=2,"SMALL",I3058&lt;=5,"MEDIUM",I3058&gt;5,"LARGE")</f>
        <v>LARGE</v>
      </c>
      <c r="M3058" s="144" t="str">
        <f t="shared" si="328"/>
        <v>NO</v>
      </c>
      <c r="N3058" s="374">
        <v>5</v>
      </c>
      <c r="O3058" s="374">
        <f t="shared" si="329"/>
        <v>5</v>
      </c>
      <c r="P3058" s="158" t="str" cm="1">
        <f t="array" ref="P3058">_xlfn.SWITCH(ROUND(N3058,0),5,"Excellent",4,"Good",3,"ok","Bad")</f>
        <v>Excellent</v>
      </c>
      <c r="Q3058" s="144">
        <v>67</v>
      </c>
      <c r="R3058" s="385">
        <v>43023</v>
      </c>
      <c r="S3058" s="385">
        <v>43905</v>
      </c>
      <c r="T3058" s="144">
        <v>3370</v>
      </c>
      <c r="U3058" s="144" t="s">
        <v>69</v>
      </c>
      <c r="V3058" s="144">
        <v>0</v>
      </c>
      <c r="W3058" s="144" t="str">
        <f t="shared" si="332"/>
        <v>Inactive</v>
      </c>
      <c r="X3058" s="144">
        <v>3370</v>
      </c>
      <c r="Y3058" s="157" t="s">
        <v>70</v>
      </c>
      <c r="Z3058" s="386">
        <v>0.91</v>
      </c>
      <c r="AA3058" s="386">
        <v>0.87</v>
      </c>
      <c r="AB3058" s="387" t="s">
        <v>62</v>
      </c>
      <c r="AC3058" s="157"/>
    </row>
    <row r="3059" spans="9:29">
      <c r="I3059" s="342">
        <v>2</v>
      </c>
      <c r="J3059" s="144" t="str">
        <f t="shared" si="330"/>
        <v>SMALL</v>
      </c>
      <c r="K3059" s="144" t="str">
        <f t="shared" si="331"/>
        <v>SMALL</v>
      </c>
      <c r="L3059" s="144" t="str" cm="1">
        <f t="array" ref="L3059">_xlfn.IFS(I3059&lt;=2,"SMALL",I3059&lt;=5,"MEDIUM",I3059&gt;5,"LARGE")</f>
        <v>SMALL</v>
      </c>
      <c r="M3059" s="144" t="str">
        <f t="shared" si="328"/>
        <v>NO</v>
      </c>
      <c r="N3059" s="374">
        <v>4.58</v>
      </c>
      <c r="O3059" s="374">
        <f t="shared" si="329"/>
        <v>5</v>
      </c>
      <c r="P3059" s="158" t="str" cm="1">
        <f t="array" ref="P3059">_xlfn.SWITCH(ROUND(N3059,0),5,"Excellent",4,"Good",3,"ok","Bad")</f>
        <v>Excellent</v>
      </c>
      <c r="Q3059" s="144">
        <v>74</v>
      </c>
      <c r="R3059" s="385">
        <v>43006</v>
      </c>
      <c r="S3059" s="385">
        <v>43838</v>
      </c>
      <c r="T3059" s="144">
        <v>1725</v>
      </c>
      <c r="U3059" s="144" t="s">
        <v>73</v>
      </c>
      <c r="V3059" s="144">
        <v>16</v>
      </c>
      <c r="W3059" s="144" t="str">
        <f t="shared" si="332"/>
        <v>Active</v>
      </c>
      <c r="X3059" s="144">
        <v>1725</v>
      </c>
      <c r="Y3059" s="157" t="s">
        <v>64</v>
      </c>
      <c r="Z3059" s="386">
        <v>0.67</v>
      </c>
      <c r="AA3059" s="386">
        <v>0</v>
      </c>
      <c r="AB3059" s="387" t="s">
        <v>65</v>
      </c>
      <c r="AC3059" s="157"/>
    </row>
    <row r="3060" spans="9:29">
      <c r="I3060" s="342">
        <v>1</v>
      </c>
      <c r="J3060" s="144" t="str">
        <f t="shared" si="330"/>
        <v>SMALL</v>
      </c>
      <c r="K3060" s="144" t="str">
        <f t="shared" si="331"/>
        <v>SMALL</v>
      </c>
      <c r="L3060" s="144" t="str" cm="1">
        <f t="array" ref="L3060">_xlfn.IFS(I3060&lt;=2,"SMALL",I3060&lt;=5,"MEDIUM",I3060&gt;5,"LARGE")</f>
        <v>SMALL</v>
      </c>
      <c r="M3060" s="144" t="str">
        <f t="shared" si="328"/>
        <v>NO</v>
      </c>
      <c r="N3060" s="374">
        <v>5</v>
      </c>
      <c r="O3060" s="374">
        <f t="shared" si="329"/>
        <v>5</v>
      </c>
      <c r="P3060" s="158" t="str" cm="1">
        <f t="array" ref="P3060">_xlfn.SWITCH(ROUND(N3060,0),5,"Excellent",4,"Good",3,"ok","Bad")</f>
        <v>Excellent</v>
      </c>
      <c r="Q3060" s="144">
        <v>4</v>
      </c>
      <c r="R3060" s="385">
        <v>43045</v>
      </c>
      <c r="S3060" s="385">
        <v>43289</v>
      </c>
      <c r="T3060" s="144">
        <v>3089</v>
      </c>
      <c r="U3060" s="144" t="s">
        <v>60</v>
      </c>
      <c r="V3060" s="144">
        <v>365</v>
      </c>
      <c r="W3060" s="144" t="str">
        <f t="shared" si="332"/>
        <v>Active</v>
      </c>
      <c r="X3060" s="144">
        <v>3089</v>
      </c>
      <c r="Y3060" s="157" t="s">
        <v>70</v>
      </c>
      <c r="Z3060" s="386">
        <v>1</v>
      </c>
      <c r="AA3060" s="386">
        <v>0.5</v>
      </c>
      <c r="AB3060" s="387" t="s">
        <v>62</v>
      </c>
      <c r="AC3060" s="157"/>
    </row>
    <row r="3061" spans="9:29">
      <c r="I3061" s="342">
        <v>4</v>
      </c>
      <c r="J3061" s="144" t="str">
        <f t="shared" si="330"/>
        <v>LARGE</v>
      </c>
      <c r="K3061" s="144" t="str">
        <f t="shared" si="331"/>
        <v>MEDIUM</v>
      </c>
      <c r="L3061" s="144" t="str" cm="1">
        <f t="array" ref="L3061">_xlfn.IFS(I3061&lt;=2,"SMALL",I3061&lt;=5,"MEDIUM",I3061&gt;5,"LARGE")</f>
        <v>MEDIUM</v>
      </c>
      <c r="M3061" s="144" t="str">
        <f t="shared" si="328"/>
        <v>NO</v>
      </c>
      <c r="N3061" s="374">
        <v>4.9000000000000004</v>
      </c>
      <c r="O3061" s="374">
        <f t="shared" si="329"/>
        <v>5</v>
      </c>
      <c r="P3061" s="158" t="str" cm="1">
        <f t="array" ref="P3061">_xlfn.SWITCH(ROUND(N3061,0),5,"Excellent",4,"Good",3,"ok","Bad")</f>
        <v>Excellent</v>
      </c>
      <c r="Q3061" s="144">
        <v>60</v>
      </c>
      <c r="R3061" s="385">
        <v>43024</v>
      </c>
      <c r="S3061" s="385">
        <v>44050</v>
      </c>
      <c r="T3061" s="144">
        <v>1544</v>
      </c>
      <c r="U3061" s="144" t="s">
        <v>69</v>
      </c>
      <c r="V3061" s="144">
        <v>345</v>
      </c>
      <c r="W3061" s="144" t="str">
        <f t="shared" si="332"/>
        <v>Active</v>
      </c>
      <c r="X3061" s="144">
        <v>1544</v>
      </c>
      <c r="Y3061" s="157" t="s">
        <v>70</v>
      </c>
      <c r="Z3061" s="386">
        <v>1</v>
      </c>
      <c r="AA3061" s="386">
        <v>1</v>
      </c>
      <c r="AB3061" s="387" t="s">
        <v>65</v>
      </c>
      <c r="AC3061" s="157"/>
    </row>
    <row r="3062" spans="9:29">
      <c r="I3062" s="342">
        <v>1</v>
      </c>
      <c r="J3062" s="144" t="str">
        <f t="shared" si="330"/>
        <v>SMALL</v>
      </c>
      <c r="K3062" s="144" t="str">
        <f t="shared" si="331"/>
        <v>SMALL</v>
      </c>
      <c r="L3062" s="144" t="str" cm="1">
        <f t="array" ref="L3062">_xlfn.IFS(I3062&lt;=2,"SMALL",I3062&lt;=5,"MEDIUM",I3062&gt;5,"LARGE")</f>
        <v>SMALL</v>
      </c>
      <c r="M3062" s="144" t="str">
        <f t="shared" si="328"/>
        <v>NO</v>
      </c>
      <c r="N3062" s="374">
        <v>4.88</v>
      </c>
      <c r="O3062" s="374">
        <f t="shared" si="329"/>
        <v>5</v>
      </c>
      <c r="P3062" s="158" t="str" cm="1">
        <f t="array" ref="P3062">_xlfn.SWITCH(ROUND(N3062,0),5,"Excellent",4,"Good",3,"ok","Bad")</f>
        <v>Excellent</v>
      </c>
      <c r="Q3062" s="144">
        <v>43</v>
      </c>
      <c r="R3062" s="385">
        <v>43009</v>
      </c>
      <c r="S3062" s="385">
        <v>43736</v>
      </c>
      <c r="T3062" s="144">
        <v>259</v>
      </c>
      <c r="U3062" s="144" t="s">
        <v>60</v>
      </c>
      <c r="V3062" s="144">
        <v>7</v>
      </c>
      <c r="W3062" s="144" t="str">
        <f t="shared" si="332"/>
        <v>Active</v>
      </c>
      <c r="X3062" s="144">
        <v>259</v>
      </c>
      <c r="Y3062" s="157" t="s">
        <v>70</v>
      </c>
      <c r="Z3062" s="386">
        <v>1</v>
      </c>
      <c r="AA3062" s="386">
        <v>0.97</v>
      </c>
      <c r="AB3062" s="387" t="s">
        <v>62</v>
      </c>
      <c r="AC3062" s="157"/>
    </row>
    <row r="3063" spans="9:29">
      <c r="I3063" s="342">
        <v>6</v>
      </c>
      <c r="J3063" s="144" t="str">
        <f t="shared" si="330"/>
        <v>LARGE</v>
      </c>
      <c r="K3063" s="144" t="str">
        <f t="shared" si="331"/>
        <v>LARGE</v>
      </c>
      <c r="L3063" s="144" t="str" cm="1">
        <f t="array" ref="L3063">_xlfn.IFS(I3063&lt;=2,"SMALL",I3063&lt;=5,"MEDIUM",I3063&gt;5,"LARGE")</f>
        <v>LARGE</v>
      </c>
      <c r="M3063" s="144" t="str">
        <f t="shared" si="328"/>
        <v>NO</v>
      </c>
      <c r="N3063" s="374">
        <v>4.8899999999999997</v>
      </c>
      <c r="O3063" s="374">
        <f t="shared" si="329"/>
        <v>5</v>
      </c>
      <c r="P3063" s="158" t="str" cm="1">
        <f t="array" ref="P3063">_xlfn.SWITCH(ROUND(N3063,0),5,"Excellent",4,"Good",3,"ok","Bad")</f>
        <v>Excellent</v>
      </c>
      <c r="Q3063" s="144">
        <v>9</v>
      </c>
      <c r="R3063" s="385">
        <v>43100</v>
      </c>
      <c r="S3063" s="385">
        <v>43919</v>
      </c>
      <c r="T3063" s="144">
        <v>1086</v>
      </c>
      <c r="U3063" s="144" t="s">
        <v>69</v>
      </c>
      <c r="V3063" s="144">
        <v>320</v>
      </c>
      <c r="W3063" s="144" t="str">
        <f t="shared" si="332"/>
        <v>Active</v>
      </c>
      <c r="X3063" s="144">
        <v>1086</v>
      </c>
      <c r="Y3063" s="157" t="s">
        <v>70</v>
      </c>
      <c r="Z3063" s="386">
        <v>1</v>
      </c>
      <c r="AA3063" s="386">
        <v>1</v>
      </c>
      <c r="AB3063" s="387" t="s">
        <v>62</v>
      </c>
      <c r="AC3063" s="157"/>
    </row>
    <row r="3064" spans="9:29">
      <c r="I3064" s="342">
        <v>2</v>
      </c>
      <c r="J3064" s="144" t="str">
        <f t="shared" si="330"/>
        <v>SMALL</v>
      </c>
      <c r="K3064" s="144" t="str">
        <f t="shared" si="331"/>
        <v>SMALL</v>
      </c>
      <c r="L3064" s="144" t="str" cm="1">
        <f t="array" ref="L3064">_xlfn.IFS(I3064&lt;=2,"SMALL",I3064&lt;=5,"MEDIUM",I3064&gt;5,"LARGE")</f>
        <v>SMALL</v>
      </c>
      <c r="M3064" s="144" t="str">
        <f t="shared" si="328"/>
        <v>NO</v>
      </c>
      <c r="N3064" s="374">
        <v>4.74</v>
      </c>
      <c r="O3064" s="374">
        <f t="shared" si="329"/>
        <v>5</v>
      </c>
      <c r="P3064" s="158" t="str" cm="1">
        <f t="array" ref="P3064">_xlfn.SWITCH(ROUND(N3064,0),5,"Excellent",4,"Good",3,"ok","Bad")</f>
        <v>Excellent</v>
      </c>
      <c r="Q3064" s="144">
        <v>166</v>
      </c>
      <c r="R3064" s="385">
        <v>43025</v>
      </c>
      <c r="S3064" s="385">
        <v>44038</v>
      </c>
      <c r="T3064" s="144">
        <v>3316</v>
      </c>
      <c r="U3064" s="144" t="s">
        <v>69</v>
      </c>
      <c r="V3064" s="144">
        <v>176</v>
      </c>
      <c r="W3064" s="144" t="str">
        <f t="shared" si="332"/>
        <v>Active</v>
      </c>
      <c r="X3064" s="144">
        <v>3316</v>
      </c>
      <c r="Y3064" s="157" t="s">
        <v>70</v>
      </c>
      <c r="Z3064" s="386">
        <v>1</v>
      </c>
      <c r="AA3064" s="386">
        <v>0.99</v>
      </c>
      <c r="AB3064" s="387" t="s">
        <v>65</v>
      </c>
      <c r="AC3064" s="157"/>
    </row>
    <row r="3065" spans="9:29">
      <c r="I3065" s="342">
        <v>2</v>
      </c>
      <c r="J3065" s="144" t="str">
        <f t="shared" si="330"/>
        <v>SMALL</v>
      </c>
      <c r="K3065" s="144" t="str">
        <f t="shared" si="331"/>
        <v>SMALL</v>
      </c>
      <c r="L3065" s="144" t="str" cm="1">
        <f t="array" ref="L3065">_xlfn.IFS(I3065&lt;=2,"SMALL",I3065&lt;=5,"MEDIUM",I3065&gt;5,"LARGE")</f>
        <v>SMALL</v>
      </c>
      <c r="M3065" s="144" t="str">
        <f t="shared" si="328"/>
        <v>NO</v>
      </c>
      <c r="N3065" s="374">
        <v>4.9000000000000004</v>
      </c>
      <c r="O3065" s="374">
        <f t="shared" si="329"/>
        <v>5</v>
      </c>
      <c r="P3065" s="158" t="str" cm="1">
        <f t="array" ref="P3065">_xlfn.SWITCH(ROUND(N3065,0),5,"Excellent",4,"Good",3,"ok","Bad")</f>
        <v>Excellent</v>
      </c>
      <c r="Q3065" s="144">
        <v>84</v>
      </c>
      <c r="R3065" s="385">
        <v>43019</v>
      </c>
      <c r="S3065" s="385">
        <v>43825</v>
      </c>
      <c r="T3065" s="144">
        <v>3179</v>
      </c>
      <c r="U3065" s="144" t="s">
        <v>60</v>
      </c>
      <c r="V3065" s="144">
        <v>86</v>
      </c>
      <c r="W3065" s="144" t="str">
        <f t="shared" si="332"/>
        <v>Active</v>
      </c>
      <c r="X3065" s="144">
        <v>3179</v>
      </c>
      <c r="Y3065" s="157" t="s">
        <v>64</v>
      </c>
      <c r="Z3065" s="386">
        <v>0.8</v>
      </c>
      <c r="AA3065" s="386">
        <v>0.98</v>
      </c>
      <c r="AB3065" s="387" t="s">
        <v>65</v>
      </c>
      <c r="AC3065" s="157"/>
    </row>
    <row r="3066" spans="9:29">
      <c r="I3066" s="342">
        <v>2</v>
      </c>
      <c r="J3066" s="144" t="str">
        <f t="shared" si="330"/>
        <v>SMALL</v>
      </c>
      <c r="K3066" s="144" t="str">
        <f t="shared" si="331"/>
        <v>SMALL</v>
      </c>
      <c r="L3066" s="144" t="str" cm="1">
        <f t="array" ref="L3066">_xlfn.IFS(I3066&lt;=2,"SMALL",I3066&lt;=5,"MEDIUM",I3066&gt;5,"LARGE")</f>
        <v>SMALL</v>
      </c>
      <c r="M3066" s="144" t="str">
        <f t="shared" si="328"/>
        <v>NO</v>
      </c>
      <c r="N3066" s="374">
        <v>5</v>
      </c>
      <c r="O3066" s="374">
        <f t="shared" si="329"/>
        <v>5</v>
      </c>
      <c r="P3066" s="158" t="str" cm="1">
        <f t="array" ref="P3066">_xlfn.SWITCH(ROUND(N3066,0),5,"Excellent",4,"Good",3,"ok","Bad")</f>
        <v>Excellent</v>
      </c>
      <c r="Q3066" s="144">
        <v>20</v>
      </c>
      <c r="R3066" s="385">
        <v>43135</v>
      </c>
      <c r="S3066" s="385">
        <v>43732</v>
      </c>
      <c r="T3066" s="144">
        <v>3327</v>
      </c>
      <c r="U3066" s="144" t="s">
        <v>60</v>
      </c>
      <c r="V3066" s="144">
        <v>1</v>
      </c>
      <c r="W3066" s="144" t="str">
        <f t="shared" si="332"/>
        <v>Active</v>
      </c>
      <c r="X3066" s="144">
        <v>3327</v>
      </c>
      <c r="Y3066" s="157" t="s">
        <v>70</v>
      </c>
      <c r="Z3066" s="386">
        <v>1</v>
      </c>
      <c r="AA3066" s="386">
        <v>1</v>
      </c>
      <c r="AB3066" s="387" t="s">
        <v>62</v>
      </c>
      <c r="AC3066" s="157"/>
    </row>
    <row r="3067" spans="9:29">
      <c r="I3067" s="342">
        <v>2</v>
      </c>
      <c r="J3067" s="144" t="str">
        <f t="shared" si="330"/>
        <v>SMALL</v>
      </c>
      <c r="K3067" s="144" t="str">
        <f t="shared" si="331"/>
        <v>SMALL</v>
      </c>
      <c r="L3067" s="144" t="str" cm="1">
        <f t="array" ref="L3067">_xlfn.IFS(I3067&lt;=2,"SMALL",I3067&lt;=5,"MEDIUM",I3067&gt;5,"LARGE")</f>
        <v>SMALL</v>
      </c>
      <c r="M3067" s="144" t="str">
        <f t="shared" si="328"/>
        <v>NO</v>
      </c>
      <c r="N3067" s="374">
        <v>4.83</v>
      </c>
      <c r="O3067" s="374">
        <f t="shared" si="329"/>
        <v>5</v>
      </c>
      <c r="P3067" s="158" t="str" cm="1">
        <f t="array" ref="P3067">_xlfn.SWITCH(ROUND(N3067,0),5,"Excellent",4,"Good",3,"ok","Bad")</f>
        <v>Excellent</v>
      </c>
      <c r="Q3067" s="144">
        <v>46</v>
      </c>
      <c r="R3067" s="385">
        <v>43079</v>
      </c>
      <c r="S3067" s="385">
        <v>43831</v>
      </c>
      <c r="T3067" s="144">
        <v>2632</v>
      </c>
      <c r="U3067" s="144" t="s">
        <v>60</v>
      </c>
      <c r="V3067" s="144">
        <v>365</v>
      </c>
      <c r="W3067" s="144" t="str">
        <f t="shared" si="332"/>
        <v>Active</v>
      </c>
      <c r="X3067" s="144">
        <v>2632</v>
      </c>
      <c r="Y3067" s="157" t="s">
        <v>70</v>
      </c>
      <c r="Z3067" s="386">
        <v>1</v>
      </c>
      <c r="AA3067" s="386">
        <v>0.98</v>
      </c>
      <c r="AB3067" s="387" t="s">
        <v>62</v>
      </c>
      <c r="AC3067" s="157"/>
    </row>
    <row r="3068" spans="9:29">
      <c r="I3068" s="342">
        <v>6</v>
      </c>
      <c r="J3068" s="144" t="str">
        <f t="shared" si="330"/>
        <v>LARGE</v>
      </c>
      <c r="K3068" s="144" t="str">
        <f t="shared" si="331"/>
        <v>LARGE</v>
      </c>
      <c r="L3068" s="144" t="str" cm="1">
        <f t="array" ref="L3068">_xlfn.IFS(I3068&lt;=2,"SMALL",I3068&lt;=5,"MEDIUM",I3068&gt;5,"LARGE")</f>
        <v>LARGE</v>
      </c>
      <c r="M3068" s="144" t="str">
        <f t="shared" si="328"/>
        <v>NO</v>
      </c>
      <c r="N3068" s="374">
        <v>4.67</v>
      </c>
      <c r="O3068" s="374">
        <f t="shared" si="329"/>
        <v>5</v>
      </c>
      <c r="P3068" s="158" t="str" cm="1">
        <f t="array" ref="P3068">_xlfn.SWITCH(ROUND(N3068,0),5,"Excellent",4,"Good",3,"ok","Bad")</f>
        <v>Excellent</v>
      </c>
      <c r="Q3068" s="144">
        <v>33</v>
      </c>
      <c r="R3068" s="385">
        <v>43051</v>
      </c>
      <c r="S3068" s="385">
        <v>43940</v>
      </c>
      <c r="T3068" s="144">
        <v>3361</v>
      </c>
      <c r="U3068" s="144" t="s">
        <v>69</v>
      </c>
      <c r="V3068" s="144">
        <v>365</v>
      </c>
      <c r="W3068" s="144" t="str">
        <f t="shared" si="332"/>
        <v>Active</v>
      </c>
      <c r="X3068" s="144">
        <v>3361</v>
      </c>
      <c r="Y3068" s="157" t="s">
        <v>64</v>
      </c>
      <c r="Z3068" s="386">
        <v>0.67</v>
      </c>
      <c r="AA3068" s="386">
        <v>0.9</v>
      </c>
      <c r="AB3068" s="387" t="s">
        <v>62</v>
      </c>
      <c r="AC3068" s="157"/>
    </row>
    <row r="3069" spans="9:29">
      <c r="I3069" s="342">
        <v>2</v>
      </c>
      <c r="J3069" s="144" t="str">
        <f t="shared" si="330"/>
        <v>SMALL</v>
      </c>
      <c r="K3069" s="144" t="str">
        <f t="shared" si="331"/>
        <v>SMALL</v>
      </c>
      <c r="L3069" s="144" t="str" cm="1">
        <f t="array" ref="L3069">_xlfn.IFS(I3069&lt;=2,"SMALL",I3069&lt;=5,"MEDIUM",I3069&gt;5,"LARGE")</f>
        <v>SMALL</v>
      </c>
      <c r="M3069" s="144" t="str">
        <f t="shared" si="328"/>
        <v>NO</v>
      </c>
      <c r="N3069" s="374">
        <v>4.42</v>
      </c>
      <c r="O3069" s="374">
        <f t="shared" si="329"/>
        <v>4</v>
      </c>
      <c r="P3069" s="158" t="str" cm="1">
        <f t="array" ref="P3069">_xlfn.SWITCH(ROUND(N3069,0),5,"Excellent",4,"Good",3,"ok","Bad")</f>
        <v>Good</v>
      </c>
      <c r="Q3069" s="144">
        <v>19</v>
      </c>
      <c r="R3069" s="385">
        <v>43009</v>
      </c>
      <c r="S3069" s="385">
        <v>44027</v>
      </c>
      <c r="T3069" s="144">
        <v>2810</v>
      </c>
      <c r="U3069" s="144" t="s">
        <v>69</v>
      </c>
      <c r="V3069" s="144">
        <v>18</v>
      </c>
      <c r="W3069" s="144" t="str">
        <f t="shared" si="332"/>
        <v>Active</v>
      </c>
      <c r="X3069" s="144">
        <v>2810</v>
      </c>
      <c r="Y3069" s="157" t="s">
        <v>70</v>
      </c>
      <c r="Z3069" s="386">
        <v>1</v>
      </c>
      <c r="AA3069" s="386">
        <v>0.99</v>
      </c>
      <c r="AB3069" s="387" t="s">
        <v>65</v>
      </c>
      <c r="AC3069" s="157"/>
    </row>
    <row r="3070" spans="9:29">
      <c r="I3070" s="342">
        <v>2</v>
      </c>
      <c r="J3070" s="144" t="str">
        <f t="shared" si="330"/>
        <v>SMALL</v>
      </c>
      <c r="K3070" s="144" t="str">
        <f t="shared" si="331"/>
        <v>SMALL</v>
      </c>
      <c r="L3070" s="144" t="str" cm="1">
        <f t="array" ref="L3070">_xlfn.IFS(I3070&lt;=2,"SMALL",I3070&lt;=5,"MEDIUM",I3070&gt;5,"LARGE")</f>
        <v>SMALL</v>
      </c>
      <c r="M3070" s="144" t="str">
        <f t="shared" si="328"/>
        <v>NO</v>
      </c>
      <c r="N3070" s="374">
        <v>4.53</v>
      </c>
      <c r="O3070" s="374">
        <f t="shared" si="329"/>
        <v>5</v>
      </c>
      <c r="P3070" s="158" t="str" cm="1">
        <f t="array" ref="P3070">_xlfn.SWITCH(ROUND(N3070,0),5,"Excellent",4,"Good",3,"ok","Bad")</f>
        <v>Excellent</v>
      </c>
      <c r="Q3070" s="144">
        <v>47</v>
      </c>
      <c r="R3070" s="385">
        <v>43009</v>
      </c>
      <c r="S3070" s="385">
        <v>43755</v>
      </c>
      <c r="T3070" s="144">
        <v>3179</v>
      </c>
      <c r="U3070" s="144" t="s">
        <v>60</v>
      </c>
      <c r="V3070" s="144">
        <v>90</v>
      </c>
      <c r="W3070" s="144" t="str">
        <f t="shared" si="332"/>
        <v>Active</v>
      </c>
      <c r="X3070" s="144">
        <v>3179</v>
      </c>
      <c r="Y3070" s="157" t="s">
        <v>64</v>
      </c>
      <c r="Z3070" s="386">
        <v>0.7</v>
      </c>
      <c r="AA3070" s="386">
        <v>0.95</v>
      </c>
      <c r="AB3070" s="387" t="s">
        <v>62</v>
      </c>
      <c r="AC3070" s="157"/>
    </row>
    <row r="3071" spans="9:29">
      <c r="I3071" s="342">
        <v>2</v>
      </c>
      <c r="J3071" s="144" t="str">
        <f t="shared" si="330"/>
        <v>SMALL</v>
      </c>
      <c r="K3071" s="144" t="str">
        <f t="shared" si="331"/>
        <v>SMALL</v>
      </c>
      <c r="L3071" s="144" t="str" cm="1">
        <f t="array" ref="L3071">_xlfn.IFS(I3071&lt;=2,"SMALL",I3071&lt;=5,"MEDIUM",I3071&gt;5,"LARGE")</f>
        <v>SMALL</v>
      </c>
      <c r="M3071" s="144" t="str">
        <f t="shared" si="328"/>
        <v>NO</v>
      </c>
      <c r="N3071" s="374">
        <v>5</v>
      </c>
      <c r="O3071" s="374">
        <f t="shared" si="329"/>
        <v>5</v>
      </c>
      <c r="P3071" s="158" t="str" cm="1">
        <f t="array" ref="P3071">_xlfn.SWITCH(ROUND(N3071,0),5,"Excellent",4,"Good",3,"ok","Bad")</f>
        <v>Excellent</v>
      </c>
      <c r="Q3071" s="144">
        <v>11</v>
      </c>
      <c r="R3071" s="385">
        <v>43378</v>
      </c>
      <c r="S3071" s="385">
        <v>43896</v>
      </c>
      <c r="T3071" s="144">
        <v>11</v>
      </c>
      <c r="U3071" s="144" t="s">
        <v>60</v>
      </c>
      <c r="V3071" s="144">
        <v>355</v>
      </c>
      <c r="W3071" s="144" t="str">
        <f t="shared" si="332"/>
        <v>Active</v>
      </c>
      <c r="X3071" s="144">
        <v>11</v>
      </c>
      <c r="Y3071" s="157" t="s">
        <v>61</v>
      </c>
      <c r="Z3071" s="386">
        <v>1</v>
      </c>
      <c r="AA3071" s="386">
        <v>0.77</v>
      </c>
      <c r="AB3071" s="387" t="s">
        <v>62</v>
      </c>
      <c r="AC3071" s="157"/>
    </row>
    <row r="3072" spans="9:29">
      <c r="I3072" s="342">
        <v>4</v>
      </c>
      <c r="J3072" s="144" t="str">
        <f t="shared" si="330"/>
        <v>LARGE</v>
      </c>
      <c r="K3072" s="144" t="str">
        <f t="shared" si="331"/>
        <v>MEDIUM</v>
      </c>
      <c r="L3072" s="144" t="str" cm="1">
        <f t="array" ref="L3072">_xlfn.IFS(I3072&lt;=2,"SMALL",I3072&lt;=5,"MEDIUM",I3072&gt;5,"LARGE")</f>
        <v>MEDIUM</v>
      </c>
      <c r="M3072" s="144" t="str">
        <f t="shared" si="328"/>
        <v>NO</v>
      </c>
      <c r="N3072" s="374">
        <v>4.99</v>
      </c>
      <c r="O3072" s="374">
        <f t="shared" si="329"/>
        <v>5</v>
      </c>
      <c r="P3072" s="158" t="str" cm="1">
        <f t="array" ref="P3072">_xlfn.SWITCH(ROUND(N3072,0),5,"Excellent",4,"Good",3,"ok","Bad")</f>
        <v>Excellent</v>
      </c>
      <c r="Q3072" s="144">
        <v>88</v>
      </c>
      <c r="R3072" s="385">
        <v>43096</v>
      </c>
      <c r="S3072" s="385">
        <v>43899</v>
      </c>
      <c r="T3072" s="144">
        <v>2024</v>
      </c>
      <c r="U3072" s="144" t="s">
        <v>69</v>
      </c>
      <c r="V3072" s="144">
        <v>292</v>
      </c>
      <c r="W3072" s="144" t="str">
        <f t="shared" si="332"/>
        <v>Active</v>
      </c>
      <c r="X3072" s="144">
        <v>2024</v>
      </c>
      <c r="Y3072" s="157" t="s">
        <v>70</v>
      </c>
      <c r="Z3072" s="386">
        <v>0.93</v>
      </c>
      <c r="AA3072" s="386">
        <v>0.99</v>
      </c>
      <c r="AB3072" s="387" t="s">
        <v>65</v>
      </c>
      <c r="AC3072" s="157"/>
    </row>
    <row r="3073" spans="9:29">
      <c r="I3073" s="342">
        <v>2</v>
      </c>
      <c r="J3073" s="144" t="str">
        <f t="shared" si="330"/>
        <v>SMALL</v>
      </c>
      <c r="K3073" s="144" t="str">
        <f t="shared" si="331"/>
        <v>SMALL</v>
      </c>
      <c r="L3073" s="144" t="str" cm="1">
        <f t="array" ref="L3073">_xlfn.IFS(I3073&lt;=2,"SMALL",I3073&lt;=5,"MEDIUM",I3073&gt;5,"LARGE")</f>
        <v>SMALL</v>
      </c>
      <c r="M3073" s="144" t="str">
        <f t="shared" si="328"/>
        <v>NO</v>
      </c>
      <c r="N3073" s="374">
        <v>4.92</v>
      </c>
      <c r="O3073" s="374">
        <f t="shared" si="329"/>
        <v>5</v>
      </c>
      <c r="P3073" s="158" t="str" cm="1">
        <f t="array" ref="P3073">_xlfn.SWITCH(ROUND(N3073,0),5,"Excellent",4,"Good",3,"ok","Bad")</f>
        <v>Excellent</v>
      </c>
      <c r="Q3073" s="144">
        <v>13</v>
      </c>
      <c r="R3073" s="385">
        <v>43019</v>
      </c>
      <c r="S3073" s="385">
        <v>43255</v>
      </c>
      <c r="T3073" s="144">
        <v>3037</v>
      </c>
      <c r="U3073" s="144" t="s">
        <v>69</v>
      </c>
      <c r="V3073" s="144">
        <v>90</v>
      </c>
      <c r="W3073" s="144" t="str">
        <f t="shared" si="332"/>
        <v>Active</v>
      </c>
      <c r="X3073" s="144">
        <v>3037</v>
      </c>
      <c r="Y3073" s="157" t="s">
        <v>70</v>
      </c>
      <c r="Z3073" s="386">
        <v>1</v>
      </c>
      <c r="AA3073" s="386">
        <v>0.73</v>
      </c>
      <c r="AB3073" s="387" t="s">
        <v>62</v>
      </c>
      <c r="AC3073" s="157"/>
    </row>
    <row r="3074" spans="9:29">
      <c r="I3074" s="342">
        <v>2</v>
      </c>
      <c r="J3074" s="144" t="str">
        <f t="shared" si="330"/>
        <v>SMALL</v>
      </c>
      <c r="K3074" s="144" t="str">
        <f t="shared" si="331"/>
        <v>SMALL</v>
      </c>
      <c r="L3074" s="144" t="str" cm="1">
        <f t="array" ref="L3074">_xlfn.IFS(I3074&lt;=2,"SMALL",I3074&lt;=5,"MEDIUM",I3074&gt;5,"LARGE")</f>
        <v>SMALL</v>
      </c>
      <c r="M3074" s="144" t="str">
        <f t="shared" si="328"/>
        <v>NO</v>
      </c>
      <c r="N3074" s="374">
        <v>4.5199999999999996</v>
      </c>
      <c r="O3074" s="374">
        <f t="shared" si="329"/>
        <v>5</v>
      </c>
      <c r="P3074" s="158" t="str" cm="1">
        <f t="array" ref="P3074">_xlfn.SWITCH(ROUND(N3074,0),5,"Excellent",4,"Good",3,"ok","Bad")</f>
        <v>Excellent</v>
      </c>
      <c r="Q3074" s="144">
        <v>27</v>
      </c>
      <c r="R3074" s="385">
        <v>43016</v>
      </c>
      <c r="S3074" s="385">
        <v>43768</v>
      </c>
      <c r="T3074" s="144">
        <v>3354</v>
      </c>
      <c r="U3074" s="144" t="s">
        <v>60</v>
      </c>
      <c r="V3074" s="144">
        <v>89</v>
      </c>
      <c r="W3074" s="144" t="str">
        <f t="shared" si="332"/>
        <v>Active</v>
      </c>
      <c r="X3074" s="144">
        <v>3354</v>
      </c>
      <c r="Y3074" s="157" t="s">
        <v>70</v>
      </c>
      <c r="Z3074" s="386">
        <v>1</v>
      </c>
      <c r="AA3074" s="386">
        <v>0.61</v>
      </c>
      <c r="AB3074" s="387" t="s">
        <v>62</v>
      </c>
      <c r="AC3074" s="157"/>
    </row>
    <row r="3075" spans="9:29">
      <c r="I3075" s="342">
        <v>4</v>
      </c>
      <c r="J3075" s="144" t="str">
        <f t="shared" si="330"/>
        <v>LARGE</v>
      </c>
      <c r="K3075" s="144" t="str">
        <f t="shared" si="331"/>
        <v>MEDIUM</v>
      </c>
      <c r="L3075" s="144" t="str" cm="1">
        <f t="array" ref="L3075">_xlfn.IFS(I3075&lt;=2,"SMALL",I3075&lt;=5,"MEDIUM",I3075&gt;5,"LARGE")</f>
        <v>MEDIUM</v>
      </c>
      <c r="M3075" s="144" t="str">
        <f t="shared" si="328"/>
        <v>NO</v>
      </c>
      <c r="N3075" s="374">
        <v>4.6900000000000004</v>
      </c>
      <c r="O3075" s="374">
        <f t="shared" si="329"/>
        <v>5</v>
      </c>
      <c r="P3075" s="158" t="str" cm="1">
        <f t="array" ref="P3075">_xlfn.SWITCH(ROUND(N3075,0),5,"Excellent",4,"Good",3,"ok","Bad")</f>
        <v>Excellent</v>
      </c>
      <c r="Q3075" s="144">
        <v>185</v>
      </c>
      <c r="R3075" s="385">
        <v>43015</v>
      </c>
      <c r="S3075" s="385">
        <v>43901</v>
      </c>
      <c r="T3075" s="144">
        <v>2274</v>
      </c>
      <c r="U3075" s="144" t="s">
        <v>60</v>
      </c>
      <c r="V3075" s="144">
        <v>180</v>
      </c>
      <c r="W3075" s="144" t="str">
        <f t="shared" si="332"/>
        <v>Active</v>
      </c>
      <c r="X3075" s="144">
        <v>2274</v>
      </c>
      <c r="Y3075" s="157" t="s">
        <v>70</v>
      </c>
      <c r="Z3075" s="386">
        <v>1</v>
      </c>
      <c r="AA3075" s="386">
        <v>0</v>
      </c>
      <c r="AB3075" s="387" t="s">
        <v>65</v>
      </c>
      <c r="AC3075" s="157"/>
    </row>
    <row r="3076" spans="9:29">
      <c r="I3076" s="342">
        <v>3</v>
      </c>
      <c r="J3076" s="144" t="str">
        <f t="shared" si="330"/>
        <v>LARGE</v>
      </c>
      <c r="K3076" s="144" t="str">
        <f t="shared" si="331"/>
        <v>MEDIUM</v>
      </c>
      <c r="L3076" s="144" t="str" cm="1">
        <f t="array" ref="L3076">_xlfn.IFS(I3076&lt;=2,"SMALL",I3076&lt;=5,"MEDIUM",I3076&gt;5,"LARGE")</f>
        <v>MEDIUM</v>
      </c>
      <c r="M3076" s="144" t="str">
        <f t="shared" si="328"/>
        <v>NO</v>
      </c>
      <c r="N3076" s="374">
        <v>4.9000000000000004</v>
      </c>
      <c r="O3076" s="374">
        <f t="shared" si="329"/>
        <v>5</v>
      </c>
      <c r="P3076" s="158" t="str" cm="1">
        <f t="array" ref="P3076">_xlfn.SWITCH(ROUND(N3076,0),5,"Excellent",4,"Good",3,"ok","Bad")</f>
        <v>Excellent</v>
      </c>
      <c r="Q3076" s="144">
        <v>62</v>
      </c>
      <c r="R3076" s="385">
        <v>43033</v>
      </c>
      <c r="S3076" s="385">
        <v>43809</v>
      </c>
      <c r="T3076" s="144">
        <v>3321</v>
      </c>
      <c r="U3076" s="144" t="s">
        <v>69</v>
      </c>
      <c r="V3076" s="144">
        <v>179</v>
      </c>
      <c r="W3076" s="144" t="str">
        <f t="shared" si="332"/>
        <v>Active</v>
      </c>
      <c r="X3076" s="144">
        <v>3321</v>
      </c>
      <c r="Y3076" s="157" t="s">
        <v>122</v>
      </c>
      <c r="Z3076" s="386">
        <v>0</v>
      </c>
      <c r="AA3076" s="386">
        <v>0.82</v>
      </c>
      <c r="AB3076" s="387" t="s">
        <v>65</v>
      </c>
      <c r="AC3076" s="157"/>
    </row>
    <row r="3077" spans="9:29">
      <c r="I3077" s="342">
        <v>3</v>
      </c>
      <c r="J3077" s="144" t="str">
        <f t="shared" si="330"/>
        <v>LARGE</v>
      </c>
      <c r="K3077" s="144" t="str">
        <f t="shared" si="331"/>
        <v>MEDIUM</v>
      </c>
      <c r="L3077" s="144" t="str" cm="1">
        <f t="array" ref="L3077">_xlfn.IFS(I3077&lt;=2,"SMALL",I3077&lt;=5,"MEDIUM",I3077&gt;5,"LARGE")</f>
        <v>MEDIUM</v>
      </c>
      <c r="M3077" s="144" t="str">
        <f t="shared" ref="M3077:M3140" si="333">IF(AND(N3077&gt;=4.8,Q3077&gt;100),"YES","NO")</f>
        <v>NO</v>
      </c>
      <c r="N3077" s="374">
        <v>4.74</v>
      </c>
      <c r="O3077" s="374">
        <f t="shared" ref="O3077:O3140" si="334">ROUND(N3077,0)</f>
        <v>5</v>
      </c>
      <c r="P3077" s="158" t="str" cm="1">
        <f t="array" ref="P3077">_xlfn.SWITCH(ROUND(N3077,0),5,"Excellent",4,"Good",3,"ok","Bad")</f>
        <v>Excellent</v>
      </c>
      <c r="Q3077" s="144">
        <v>23</v>
      </c>
      <c r="R3077" s="385">
        <v>43014</v>
      </c>
      <c r="S3077" s="385">
        <v>43834</v>
      </c>
      <c r="T3077" s="144">
        <v>2115</v>
      </c>
      <c r="U3077" s="144" t="s">
        <v>69</v>
      </c>
      <c r="V3077" s="144">
        <v>227</v>
      </c>
      <c r="W3077" s="144" t="str">
        <f t="shared" si="332"/>
        <v>Active</v>
      </c>
      <c r="X3077" s="144">
        <v>2115</v>
      </c>
      <c r="Y3077" s="157" t="s">
        <v>64</v>
      </c>
      <c r="Z3077" s="386">
        <v>1</v>
      </c>
      <c r="AA3077" s="386">
        <v>1</v>
      </c>
      <c r="AB3077" s="387" t="s">
        <v>65</v>
      </c>
      <c r="AC3077" s="157"/>
    </row>
    <row r="3078" spans="9:29">
      <c r="I3078" s="342">
        <v>2</v>
      </c>
      <c r="J3078" s="144" t="str">
        <f t="shared" ref="J3078:J3141" si="335">IF(I3078&lt;=2,"SMALL","LARGE")</f>
        <v>SMALL</v>
      </c>
      <c r="K3078" s="144" t="str">
        <f t="shared" ref="K3078:K3141" si="336">IF(I3078&lt;=2,"SMALL",IF(I3078&lt;=5,"MEDIUM","LARGE"))</f>
        <v>SMALL</v>
      </c>
      <c r="L3078" s="144" t="str" cm="1">
        <f t="array" ref="L3078">_xlfn.IFS(I3078&lt;=2,"SMALL",I3078&lt;=5,"MEDIUM",I3078&gt;5,"LARGE")</f>
        <v>SMALL</v>
      </c>
      <c r="M3078" s="144" t="str">
        <f t="shared" si="333"/>
        <v>NO</v>
      </c>
      <c r="N3078" s="374">
        <v>5</v>
      </c>
      <c r="O3078" s="374">
        <f t="shared" si="334"/>
        <v>5</v>
      </c>
      <c r="P3078" s="158" t="str" cm="1">
        <f t="array" ref="P3078">_xlfn.SWITCH(ROUND(N3078,0),5,"Excellent",4,"Good",3,"ok","Bad")</f>
        <v>Excellent</v>
      </c>
      <c r="Q3078" s="144">
        <v>13</v>
      </c>
      <c r="R3078" s="385">
        <v>43015</v>
      </c>
      <c r="S3078" s="385">
        <v>43288</v>
      </c>
      <c r="T3078" s="144">
        <v>2655</v>
      </c>
      <c r="U3078" s="144" t="s">
        <v>60</v>
      </c>
      <c r="V3078" s="144">
        <v>0</v>
      </c>
      <c r="W3078" s="144" t="str">
        <f t="shared" ref="W3078:W3141" si="337">IF(NOT(V3078=0),"Active","Inactive")</f>
        <v>Inactive</v>
      </c>
      <c r="X3078" s="144">
        <v>2655</v>
      </c>
      <c r="Y3078" s="157" t="s">
        <v>61</v>
      </c>
      <c r="Z3078" s="386">
        <v>1</v>
      </c>
      <c r="AA3078" s="386">
        <v>0.62</v>
      </c>
      <c r="AB3078" s="387" t="s">
        <v>62</v>
      </c>
      <c r="AC3078" s="157"/>
    </row>
    <row r="3079" spans="9:29">
      <c r="I3079" s="342">
        <v>2</v>
      </c>
      <c r="J3079" s="144" t="str">
        <f t="shared" si="335"/>
        <v>SMALL</v>
      </c>
      <c r="K3079" s="144" t="str">
        <f t="shared" si="336"/>
        <v>SMALL</v>
      </c>
      <c r="L3079" s="144" t="str" cm="1">
        <f t="array" ref="L3079">_xlfn.IFS(I3079&lt;=2,"SMALL",I3079&lt;=5,"MEDIUM",I3079&gt;5,"LARGE")</f>
        <v>SMALL</v>
      </c>
      <c r="M3079" s="144" t="str">
        <f t="shared" si="333"/>
        <v>NO</v>
      </c>
      <c r="N3079" s="374">
        <v>4.99</v>
      </c>
      <c r="O3079" s="374">
        <f t="shared" si="334"/>
        <v>5</v>
      </c>
      <c r="P3079" s="158" t="str" cm="1">
        <f t="array" ref="P3079">_xlfn.SWITCH(ROUND(N3079,0),5,"Excellent",4,"Good",3,"ok","Bad")</f>
        <v>Excellent</v>
      </c>
      <c r="Q3079" s="144">
        <v>77</v>
      </c>
      <c r="R3079" s="385">
        <v>43017</v>
      </c>
      <c r="S3079" s="385">
        <v>44033</v>
      </c>
      <c r="T3079" s="144">
        <v>1324</v>
      </c>
      <c r="U3079" s="144" t="s">
        <v>60</v>
      </c>
      <c r="V3079" s="144">
        <v>319</v>
      </c>
      <c r="W3079" s="144" t="str">
        <f t="shared" si="337"/>
        <v>Active</v>
      </c>
      <c r="X3079" s="144">
        <v>1324</v>
      </c>
      <c r="Y3079" s="157" t="s">
        <v>122</v>
      </c>
      <c r="Z3079" s="386">
        <v>0.13</v>
      </c>
      <c r="AA3079" s="386">
        <v>0</v>
      </c>
      <c r="AB3079" s="387" t="s">
        <v>65</v>
      </c>
      <c r="AC3079" s="157"/>
    </row>
    <row r="3080" spans="9:29">
      <c r="I3080" s="342">
        <v>1</v>
      </c>
      <c r="J3080" s="144" t="str">
        <f t="shared" si="335"/>
        <v>SMALL</v>
      </c>
      <c r="K3080" s="144" t="str">
        <f t="shared" si="336"/>
        <v>SMALL</v>
      </c>
      <c r="L3080" s="144" t="str" cm="1">
        <f t="array" ref="L3080">_xlfn.IFS(I3080&lt;=2,"SMALL",I3080&lt;=5,"MEDIUM",I3080&gt;5,"LARGE")</f>
        <v>SMALL</v>
      </c>
      <c r="M3080" s="144" t="str">
        <f t="shared" si="333"/>
        <v>NO</v>
      </c>
      <c r="N3080" s="374">
        <v>5</v>
      </c>
      <c r="O3080" s="374">
        <f t="shared" si="334"/>
        <v>5</v>
      </c>
      <c r="P3080" s="158" t="str" cm="1">
        <f t="array" ref="P3080">_xlfn.SWITCH(ROUND(N3080,0),5,"Excellent",4,"Good",3,"ok","Bad")</f>
        <v>Excellent</v>
      </c>
      <c r="Q3080" s="144">
        <v>38</v>
      </c>
      <c r="R3080" s="385">
        <v>43016</v>
      </c>
      <c r="S3080" s="385">
        <v>44033</v>
      </c>
      <c r="T3080" s="144">
        <v>1324</v>
      </c>
      <c r="U3080" s="144" t="s">
        <v>60</v>
      </c>
      <c r="V3080" s="144">
        <v>321</v>
      </c>
      <c r="W3080" s="144" t="str">
        <f t="shared" si="337"/>
        <v>Active</v>
      </c>
      <c r="X3080" s="144">
        <v>1324</v>
      </c>
      <c r="Y3080" s="157" t="s">
        <v>61</v>
      </c>
      <c r="Z3080" s="386">
        <v>0.67</v>
      </c>
      <c r="AA3080" s="386">
        <v>0.56000000000000005</v>
      </c>
      <c r="AB3080" s="387" t="s">
        <v>65</v>
      </c>
      <c r="AC3080" s="157"/>
    </row>
    <row r="3081" spans="9:29">
      <c r="I3081" s="342">
        <v>2</v>
      </c>
      <c r="J3081" s="144" t="str">
        <f t="shared" si="335"/>
        <v>SMALL</v>
      </c>
      <c r="K3081" s="144" t="str">
        <f t="shared" si="336"/>
        <v>SMALL</v>
      </c>
      <c r="L3081" s="144" t="str" cm="1">
        <f t="array" ref="L3081">_xlfn.IFS(I3081&lt;=2,"SMALL",I3081&lt;=5,"MEDIUM",I3081&gt;5,"LARGE")</f>
        <v>SMALL</v>
      </c>
      <c r="M3081" s="144" t="str">
        <f t="shared" si="333"/>
        <v>NO</v>
      </c>
      <c r="N3081" s="374">
        <v>4.76</v>
      </c>
      <c r="O3081" s="374">
        <f t="shared" si="334"/>
        <v>5</v>
      </c>
      <c r="P3081" s="158" t="str" cm="1">
        <f t="array" ref="P3081">_xlfn.SWITCH(ROUND(N3081,0),5,"Excellent",4,"Good",3,"ok","Bad")</f>
        <v>Excellent</v>
      </c>
      <c r="Q3081" s="144">
        <v>25</v>
      </c>
      <c r="R3081" s="385">
        <v>43038</v>
      </c>
      <c r="S3081" s="385">
        <v>43828</v>
      </c>
      <c r="T3081" s="144">
        <v>3354</v>
      </c>
      <c r="U3081" s="144" t="s">
        <v>60</v>
      </c>
      <c r="V3081" s="144">
        <v>89</v>
      </c>
      <c r="W3081" s="144" t="str">
        <f t="shared" si="337"/>
        <v>Active</v>
      </c>
      <c r="X3081" s="144">
        <v>3354</v>
      </c>
      <c r="Y3081" s="157" t="s">
        <v>61</v>
      </c>
      <c r="Z3081" s="386">
        <v>0.84</v>
      </c>
      <c r="AA3081" s="386">
        <v>0.85</v>
      </c>
      <c r="AB3081" s="387" t="s">
        <v>65</v>
      </c>
      <c r="AC3081" s="157"/>
    </row>
    <row r="3082" spans="9:29">
      <c r="I3082" s="342">
        <v>1</v>
      </c>
      <c r="J3082" s="144" t="str">
        <f t="shared" si="335"/>
        <v>SMALL</v>
      </c>
      <c r="K3082" s="144" t="str">
        <f t="shared" si="336"/>
        <v>SMALL</v>
      </c>
      <c r="L3082" s="144" t="str" cm="1">
        <f t="array" ref="L3082">_xlfn.IFS(I3082&lt;=2,"SMALL",I3082&lt;=5,"MEDIUM",I3082&gt;5,"LARGE")</f>
        <v>SMALL</v>
      </c>
      <c r="M3082" s="144" t="str">
        <f t="shared" si="333"/>
        <v>NO</v>
      </c>
      <c r="N3082" s="374">
        <v>4.67</v>
      </c>
      <c r="O3082" s="374">
        <f t="shared" si="334"/>
        <v>5</v>
      </c>
      <c r="P3082" s="158" t="str" cm="1">
        <f t="array" ref="P3082">_xlfn.SWITCH(ROUND(N3082,0),5,"Excellent",4,"Good",3,"ok","Bad")</f>
        <v>Excellent</v>
      </c>
      <c r="Q3082" s="144">
        <v>3</v>
      </c>
      <c r="R3082" s="385">
        <v>43670</v>
      </c>
      <c r="S3082" s="385">
        <v>43750</v>
      </c>
      <c r="T3082" s="144">
        <v>1284</v>
      </c>
      <c r="U3082" s="144" t="s">
        <v>60</v>
      </c>
      <c r="V3082" s="144">
        <v>365</v>
      </c>
      <c r="W3082" s="144" t="str">
        <f t="shared" si="337"/>
        <v>Active</v>
      </c>
      <c r="X3082" s="144">
        <v>1284</v>
      </c>
      <c r="Y3082" s="157" t="s">
        <v>70</v>
      </c>
      <c r="Z3082" s="386">
        <v>1</v>
      </c>
      <c r="AA3082" s="386">
        <v>0.9</v>
      </c>
      <c r="AB3082" s="387" t="s">
        <v>65</v>
      </c>
      <c r="AC3082" s="157"/>
    </row>
    <row r="3083" spans="9:29">
      <c r="I3083" s="342">
        <v>2</v>
      </c>
      <c r="J3083" s="144" t="str">
        <f t="shared" si="335"/>
        <v>SMALL</v>
      </c>
      <c r="K3083" s="144" t="str">
        <f t="shared" si="336"/>
        <v>SMALL</v>
      </c>
      <c r="L3083" s="144" t="str" cm="1">
        <f t="array" ref="L3083">_xlfn.IFS(I3083&lt;=2,"SMALL",I3083&lt;=5,"MEDIUM",I3083&gt;5,"LARGE")</f>
        <v>SMALL</v>
      </c>
      <c r="M3083" s="144" t="str">
        <f t="shared" si="333"/>
        <v>NO</v>
      </c>
      <c r="N3083" s="374">
        <v>4.83</v>
      </c>
      <c r="O3083" s="374">
        <f t="shared" si="334"/>
        <v>5</v>
      </c>
      <c r="P3083" s="158" t="str" cm="1">
        <f t="array" ref="P3083">_xlfn.SWITCH(ROUND(N3083,0),5,"Excellent",4,"Good",3,"ok","Bad")</f>
        <v>Excellent</v>
      </c>
      <c r="Q3083" s="144">
        <v>52</v>
      </c>
      <c r="R3083" s="385">
        <v>43017</v>
      </c>
      <c r="S3083" s="385">
        <v>43899</v>
      </c>
      <c r="T3083" s="144">
        <v>2632</v>
      </c>
      <c r="U3083" s="144" t="s">
        <v>60</v>
      </c>
      <c r="V3083" s="144">
        <v>365</v>
      </c>
      <c r="W3083" s="144" t="str">
        <f t="shared" si="337"/>
        <v>Active</v>
      </c>
      <c r="X3083" s="144">
        <v>2632</v>
      </c>
      <c r="Y3083" s="157" t="s">
        <v>122</v>
      </c>
      <c r="Z3083" s="386">
        <v>0.4</v>
      </c>
      <c r="AA3083" s="386">
        <v>0.76</v>
      </c>
      <c r="AB3083" s="387" t="s">
        <v>65</v>
      </c>
      <c r="AC3083" s="157"/>
    </row>
    <row r="3084" spans="9:29">
      <c r="I3084" s="342">
        <v>1</v>
      </c>
      <c r="J3084" s="144" t="str">
        <f t="shared" si="335"/>
        <v>SMALL</v>
      </c>
      <c r="K3084" s="144" t="str">
        <f t="shared" si="336"/>
        <v>SMALL</v>
      </c>
      <c r="L3084" s="144" t="str" cm="1">
        <f t="array" ref="L3084">_xlfn.IFS(I3084&lt;=2,"SMALL",I3084&lt;=5,"MEDIUM",I3084&gt;5,"LARGE")</f>
        <v>SMALL</v>
      </c>
      <c r="M3084" s="144" t="str">
        <f t="shared" si="333"/>
        <v>NO</v>
      </c>
      <c r="N3084" s="374">
        <v>4.6399999999999997</v>
      </c>
      <c r="O3084" s="374">
        <f t="shared" si="334"/>
        <v>5</v>
      </c>
      <c r="P3084" s="158" t="str" cm="1">
        <f t="array" ref="P3084">_xlfn.SWITCH(ROUND(N3084,0),5,"Excellent",4,"Good",3,"ok","Bad")</f>
        <v>Excellent</v>
      </c>
      <c r="Q3084" s="144">
        <v>36</v>
      </c>
      <c r="R3084" s="385">
        <v>43219</v>
      </c>
      <c r="S3084" s="385">
        <v>43903</v>
      </c>
      <c r="T3084" s="144">
        <v>1494</v>
      </c>
      <c r="U3084" s="144" t="s">
        <v>60</v>
      </c>
      <c r="V3084" s="144">
        <v>47</v>
      </c>
      <c r="W3084" s="144" t="str">
        <f t="shared" si="337"/>
        <v>Active</v>
      </c>
      <c r="X3084" s="144">
        <v>1494</v>
      </c>
      <c r="Y3084" s="157" t="s">
        <v>61</v>
      </c>
      <c r="Z3084" s="386">
        <v>1</v>
      </c>
      <c r="AA3084" s="386">
        <v>0.43</v>
      </c>
      <c r="AB3084" s="387" t="s">
        <v>62</v>
      </c>
      <c r="AC3084" s="157"/>
    </row>
    <row r="3085" spans="9:29">
      <c r="I3085" s="342">
        <v>1</v>
      </c>
      <c r="J3085" s="144" t="str">
        <f t="shared" si="335"/>
        <v>SMALL</v>
      </c>
      <c r="K3085" s="144" t="str">
        <f t="shared" si="336"/>
        <v>SMALL</v>
      </c>
      <c r="L3085" s="144" t="str" cm="1">
        <f t="array" ref="L3085">_xlfn.IFS(I3085&lt;=2,"SMALL",I3085&lt;=5,"MEDIUM",I3085&gt;5,"LARGE")</f>
        <v>SMALL</v>
      </c>
      <c r="M3085" s="144" t="str">
        <f t="shared" si="333"/>
        <v>NO</v>
      </c>
      <c r="N3085" s="374">
        <v>4</v>
      </c>
      <c r="O3085" s="374">
        <f t="shared" si="334"/>
        <v>4</v>
      </c>
      <c r="P3085" s="158" t="str" cm="1">
        <f t="array" ref="P3085">_xlfn.SWITCH(ROUND(N3085,0),5,"Excellent",4,"Good",3,"ok","Bad")</f>
        <v>Good</v>
      </c>
      <c r="Q3085" s="144">
        <v>27</v>
      </c>
      <c r="R3085" s="385">
        <v>43018</v>
      </c>
      <c r="S3085" s="385">
        <v>44024</v>
      </c>
      <c r="T3085" s="144">
        <v>51</v>
      </c>
      <c r="U3085" s="144" t="s">
        <v>60</v>
      </c>
      <c r="V3085" s="144">
        <v>8</v>
      </c>
      <c r="W3085" s="144" t="str">
        <f t="shared" si="337"/>
        <v>Active</v>
      </c>
      <c r="X3085" s="144">
        <v>51</v>
      </c>
      <c r="Y3085" s="157" t="s">
        <v>61</v>
      </c>
      <c r="Z3085" s="386">
        <v>1</v>
      </c>
      <c r="AA3085" s="386">
        <v>0.5</v>
      </c>
      <c r="AB3085" s="387" t="s">
        <v>62</v>
      </c>
      <c r="AC3085" s="157"/>
    </row>
    <row r="3086" spans="9:29">
      <c r="I3086" s="342">
        <v>6</v>
      </c>
      <c r="J3086" s="144" t="str">
        <f t="shared" si="335"/>
        <v>LARGE</v>
      </c>
      <c r="K3086" s="144" t="str">
        <f t="shared" si="336"/>
        <v>LARGE</v>
      </c>
      <c r="L3086" s="144" t="str" cm="1">
        <f t="array" ref="L3086">_xlfn.IFS(I3086&lt;=2,"SMALL",I3086&lt;=5,"MEDIUM",I3086&gt;5,"LARGE")</f>
        <v>LARGE</v>
      </c>
      <c r="M3086" s="144" t="str">
        <f t="shared" si="333"/>
        <v>NO</v>
      </c>
      <c r="N3086" s="374">
        <v>4.7699999999999996</v>
      </c>
      <c r="O3086" s="374">
        <f t="shared" si="334"/>
        <v>5</v>
      </c>
      <c r="P3086" s="158" t="str" cm="1">
        <f t="array" ref="P3086">_xlfn.SWITCH(ROUND(N3086,0),5,"Excellent",4,"Good",3,"ok","Bad")</f>
        <v>Excellent</v>
      </c>
      <c r="Q3086" s="144">
        <v>13</v>
      </c>
      <c r="R3086" s="385">
        <v>43097</v>
      </c>
      <c r="S3086" s="385">
        <v>43677</v>
      </c>
      <c r="T3086" s="144">
        <v>3130</v>
      </c>
      <c r="U3086" s="144" t="s">
        <v>60</v>
      </c>
      <c r="V3086" s="144">
        <v>40</v>
      </c>
      <c r="W3086" s="144" t="str">
        <f t="shared" si="337"/>
        <v>Active</v>
      </c>
      <c r="X3086" s="144">
        <v>3130</v>
      </c>
      <c r="Y3086" s="157" t="s">
        <v>70</v>
      </c>
      <c r="Z3086" s="386">
        <v>1</v>
      </c>
      <c r="AA3086" s="386">
        <v>1</v>
      </c>
      <c r="AB3086" s="387" t="s">
        <v>65</v>
      </c>
      <c r="AC3086" s="157"/>
    </row>
    <row r="3087" spans="9:29">
      <c r="I3087" s="342">
        <v>1</v>
      </c>
      <c r="J3087" s="144" t="str">
        <f t="shared" si="335"/>
        <v>SMALL</v>
      </c>
      <c r="K3087" s="144" t="str">
        <f t="shared" si="336"/>
        <v>SMALL</v>
      </c>
      <c r="L3087" s="144" t="str" cm="1">
        <f t="array" ref="L3087">_xlfn.IFS(I3087&lt;=2,"SMALL",I3087&lt;=5,"MEDIUM",I3087&gt;5,"LARGE")</f>
        <v>SMALL</v>
      </c>
      <c r="M3087" s="144" t="str">
        <f t="shared" si="333"/>
        <v>YES</v>
      </c>
      <c r="N3087" s="374">
        <v>4.92</v>
      </c>
      <c r="O3087" s="374">
        <f t="shared" si="334"/>
        <v>5</v>
      </c>
      <c r="P3087" s="158" t="str" cm="1">
        <f t="array" ref="P3087">_xlfn.SWITCH(ROUND(N3087,0),5,"Excellent",4,"Good",3,"ok","Bad")</f>
        <v>Excellent</v>
      </c>
      <c r="Q3087" s="144">
        <v>156</v>
      </c>
      <c r="R3087" s="385">
        <v>43015</v>
      </c>
      <c r="S3087" s="385">
        <v>44016</v>
      </c>
      <c r="T3087" s="144">
        <v>2717</v>
      </c>
      <c r="U3087" s="144" t="s">
        <v>60</v>
      </c>
      <c r="V3087" s="144">
        <v>0</v>
      </c>
      <c r="W3087" s="144" t="str">
        <f t="shared" si="337"/>
        <v>Inactive</v>
      </c>
      <c r="X3087" s="144">
        <v>2717</v>
      </c>
      <c r="Y3087" s="157" t="s">
        <v>70</v>
      </c>
      <c r="Z3087" s="386">
        <v>1</v>
      </c>
      <c r="AA3087" s="386">
        <v>1</v>
      </c>
      <c r="AB3087" s="387" t="s">
        <v>62</v>
      </c>
      <c r="AC3087" s="157"/>
    </row>
    <row r="3088" spans="9:29">
      <c r="I3088" s="342">
        <v>2</v>
      </c>
      <c r="J3088" s="144" t="str">
        <f t="shared" si="335"/>
        <v>SMALL</v>
      </c>
      <c r="K3088" s="144" t="str">
        <f t="shared" si="336"/>
        <v>SMALL</v>
      </c>
      <c r="L3088" s="144" t="str" cm="1">
        <f t="array" ref="L3088">_xlfn.IFS(I3088&lt;=2,"SMALL",I3088&lt;=5,"MEDIUM",I3088&gt;5,"LARGE")</f>
        <v>SMALL</v>
      </c>
      <c r="M3088" s="144" t="str">
        <f t="shared" si="333"/>
        <v>NO</v>
      </c>
      <c r="N3088" s="374">
        <v>4.8899999999999997</v>
      </c>
      <c r="O3088" s="374">
        <f t="shared" si="334"/>
        <v>5</v>
      </c>
      <c r="P3088" s="158" t="str" cm="1">
        <f t="array" ref="P3088">_xlfn.SWITCH(ROUND(N3088,0),5,"Excellent",4,"Good",3,"ok","Bad")</f>
        <v>Excellent</v>
      </c>
      <c r="Q3088" s="144">
        <v>9</v>
      </c>
      <c r="R3088" s="385">
        <v>43230</v>
      </c>
      <c r="S3088" s="385">
        <v>43814</v>
      </c>
      <c r="T3088" s="144">
        <v>1557</v>
      </c>
      <c r="U3088" s="144" t="s">
        <v>69</v>
      </c>
      <c r="V3088" s="144">
        <v>90</v>
      </c>
      <c r="W3088" s="144" t="str">
        <f t="shared" si="337"/>
        <v>Active</v>
      </c>
      <c r="X3088" s="144">
        <v>1557</v>
      </c>
      <c r="Y3088" s="157" t="s">
        <v>70</v>
      </c>
      <c r="Z3088" s="386">
        <v>1</v>
      </c>
      <c r="AA3088" s="386">
        <v>1</v>
      </c>
      <c r="AB3088" s="387" t="s">
        <v>62</v>
      </c>
      <c r="AC3088" s="157"/>
    </row>
    <row r="3089" spans="9:29">
      <c r="I3089" s="342">
        <v>3</v>
      </c>
      <c r="J3089" s="144" t="str">
        <f t="shared" si="335"/>
        <v>LARGE</v>
      </c>
      <c r="K3089" s="144" t="str">
        <f t="shared" si="336"/>
        <v>MEDIUM</v>
      </c>
      <c r="L3089" s="144" t="str" cm="1">
        <f t="array" ref="L3089">_xlfn.IFS(I3089&lt;=2,"SMALL",I3089&lt;=5,"MEDIUM",I3089&gt;5,"LARGE")</f>
        <v>MEDIUM</v>
      </c>
      <c r="M3089" s="144" t="str">
        <f t="shared" si="333"/>
        <v>NO</v>
      </c>
      <c r="N3089" s="374">
        <v>5</v>
      </c>
      <c r="O3089" s="374">
        <f t="shared" si="334"/>
        <v>5</v>
      </c>
      <c r="P3089" s="158" t="str" cm="1">
        <f t="array" ref="P3089">_xlfn.SWITCH(ROUND(N3089,0),5,"Excellent",4,"Good",3,"ok","Bad")</f>
        <v>Excellent</v>
      </c>
      <c r="Q3089" s="144">
        <v>74</v>
      </c>
      <c r="R3089" s="385">
        <v>43226</v>
      </c>
      <c r="S3089" s="385">
        <v>43891</v>
      </c>
      <c r="T3089" s="144">
        <v>3376</v>
      </c>
      <c r="U3089" s="144" t="s">
        <v>60</v>
      </c>
      <c r="V3089" s="144">
        <v>75</v>
      </c>
      <c r="W3089" s="144" t="str">
        <f t="shared" si="337"/>
        <v>Active</v>
      </c>
      <c r="X3089" s="144">
        <v>3376</v>
      </c>
      <c r="Y3089" s="157" t="s">
        <v>70</v>
      </c>
      <c r="Z3089" s="386">
        <v>1</v>
      </c>
      <c r="AA3089" s="386">
        <v>0.93</v>
      </c>
      <c r="AB3089" s="387" t="s">
        <v>65</v>
      </c>
      <c r="AC3089" s="157"/>
    </row>
    <row r="3090" spans="9:29">
      <c r="I3090" s="342">
        <v>2</v>
      </c>
      <c r="J3090" s="144" t="str">
        <f t="shared" si="335"/>
        <v>SMALL</v>
      </c>
      <c r="K3090" s="144" t="str">
        <f t="shared" si="336"/>
        <v>SMALL</v>
      </c>
      <c r="L3090" s="144" t="str" cm="1">
        <f t="array" ref="L3090">_xlfn.IFS(I3090&lt;=2,"SMALL",I3090&lt;=5,"MEDIUM",I3090&gt;5,"LARGE")</f>
        <v>SMALL</v>
      </c>
      <c r="M3090" s="144" t="str">
        <f t="shared" si="333"/>
        <v>NO</v>
      </c>
      <c r="N3090" s="374">
        <v>4.8600000000000003</v>
      </c>
      <c r="O3090" s="374">
        <f t="shared" si="334"/>
        <v>5</v>
      </c>
      <c r="P3090" s="158" t="str" cm="1">
        <f t="array" ref="P3090">_xlfn.SWITCH(ROUND(N3090,0),5,"Excellent",4,"Good",3,"ok","Bad")</f>
        <v>Excellent</v>
      </c>
      <c r="Q3090" s="144">
        <v>7</v>
      </c>
      <c r="R3090" s="385">
        <v>43101</v>
      </c>
      <c r="S3090" s="385">
        <v>43595</v>
      </c>
      <c r="T3090" s="144">
        <v>3317</v>
      </c>
      <c r="U3090" s="144" t="s">
        <v>60</v>
      </c>
      <c r="V3090" s="144">
        <v>150</v>
      </c>
      <c r="W3090" s="144" t="str">
        <f t="shared" si="337"/>
        <v>Active</v>
      </c>
      <c r="X3090" s="144">
        <v>3317</v>
      </c>
      <c r="Y3090" s="157" t="s">
        <v>70</v>
      </c>
      <c r="Z3090" s="386">
        <v>1</v>
      </c>
      <c r="AA3090" s="386">
        <v>0.62</v>
      </c>
      <c r="AB3090" s="387" t="s">
        <v>65</v>
      </c>
      <c r="AC3090" s="157"/>
    </row>
    <row r="3091" spans="9:29">
      <c r="I3091" s="342">
        <v>4</v>
      </c>
      <c r="J3091" s="144" t="str">
        <f t="shared" si="335"/>
        <v>LARGE</v>
      </c>
      <c r="K3091" s="144" t="str">
        <f t="shared" si="336"/>
        <v>MEDIUM</v>
      </c>
      <c r="L3091" s="144" t="str" cm="1">
        <f t="array" ref="L3091">_xlfn.IFS(I3091&lt;=2,"SMALL",I3091&lt;=5,"MEDIUM",I3091&gt;5,"LARGE")</f>
        <v>MEDIUM</v>
      </c>
      <c r="M3091" s="144" t="str">
        <f t="shared" si="333"/>
        <v>NO</v>
      </c>
      <c r="N3091" s="374">
        <v>4.57</v>
      </c>
      <c r="O3091" s="374">
        <f t="shared" si="334"/>
        <v>5</v>
      </c>
      <c r="P3091" s="158" t="str" cm="1">
        <f t="array" ref="P3091">_xlfn.SWITCH(ROUND(N3091,0),5,"Excellent",4,"Good",3,"ok","Bad")</f>
        <v>Excellent</v>
      </c>
      <c r="Q3091" s="144">
        <v>7</v>
      </c>
      <c r="R3091" s="385">
        <v>43190</v>
      </c>
      <c r="S3091" s="385">
        <v>43832</v>
      </c>
      <c r="T3091" s="144">
        <v>1001</v>
      </c>
      <c r="U3091" s="144" t="s">
        <v>69</v>
      </c>
      <c r="V3091" s="144">
        <v>0</v>
      </c>
      <c r="W3091" s="144" t="str">
        <f t="shared" si="337"/>
        <v>Inactive</v>
      </c>
      <c r="X3091" s="144">
        <v>1001</v>
      </c>
      <c r="Y3091" s="157" t="s">
        <v>70</v>
      </c>
      <c r="Z3091" s="386">
        <v>1</v>
      </c>
      <c r="AA3091" s="386">
        <v>1</v>
      </c>
      <c r="AB3091" s="387" t="s">
        <v>62</v>
      </c>
      <c r="AC3091" s="157"/>
    </row>
    <row r="3092" spans="9:29">
      <c r="I3092" s="342">
        <v>4</v>
      </c>
      <c r="J3092" s="144" t="str">
        <f t="shared" si="335"/>
        <v>LARGE</v>
      </c>
      <c r="K3092" s="144" t="str">
        <f t="shared" si="336"/>
        <v>MEDIUM</v>
      </c>
      <c r="L3092" s="144" t="str" cm="1">
        <f t="array" ref="L3092">_xlfn.IFS(I3092&lt;=2,"SMALL",I3092&lt;=5,"MEDIUM",I3092&gt;5,"LARGE")</f>
        <v>MEDIUM</v>
      </c>
      <c r="M3092" s="144" t="str">
        <f t="shared" si="333"/>
        <v>NO</v>
      </c>
      <c r="N3092" s="374">
        <v>4.83</v>
      </c>
      <c r="O3092" s="374">
        <f t="shared" si="334"/>
        <v>5</v>
      </c>
      <c r="P3092" s="158" t="str" cm="1">
        <f t="array" ref="P3092">_xlfn.SWITCH(ROUND(N3092,0),5,"Excellent",4,"Good",3,"ok","Bad")</f>
        <v>Excellent</v>
      </c>
      <c r="Q3092" s="144">
        <v>6</v>
      </c>
      <c r="R3092" s="385">
        <v>43268</v>
      </c>
      <c r="S3092" s="385">
        <v>43908</v>
      </c>
      <c r="T3092" s="144">
        <v>3336</v>
      </c>
      <c r="U3092" s="144" t="s">
        <v>69</v>
      </c>
      <c r="V3092" s="144">
        <v>231</v>
      </c>
      <c r="W3092" s="144" t="str">
        <f t="shared" si="337"/>
        <v>Active</v>
      </c>
      <c r="X3092" s="144">
        <v>3336</v>
      </c>
      <c r="Y3092" s="157" t="s">
        <v>64</v>
      </c>
      <c r="Z3092" s="386">
        <v>0.5</v>
      </c>
      <c r="AA3092" s="386">
        <v>0.94</v>
      </c>
      <c r="AB3092" s="387" t="s">
        <v>65</v>
      </c>
      <c r="AC3092" s="157"/>
    </row>
    <row r="3093" spans="9:29">
      <c r="I3093" s="342">
        <v>2</v>
      </c>
      <c r="J3093" s="144" t="str">
        <f t="shared" si="335"/>
        <v>SMALL</v>
      </c>
      <c r="K3093" s="144" t="str">
        <f t="shared" si="336"/>
        <v>SMALL</v>
      </c>
      <c r="L3093" s="144" t="str" cm="1">
        <f t="array" ref="L3093">_xlfn.IFS(I3093&lt;=2,"SMALL",I3093&lt;=5,"MEDIUM",I3093&gt;5,"LARGE")</f>
        <v>SMALL</v>
      </c>
      <c r="M3093" s="144" t="str">
        <f t="shared" si="333"/>
        <v>NO</v>
      </c>
      <c r="N3093" s="374">
        <v>4.8600000000000003</v>
      </c>
      <c r="O3093" s="374">
        <f t="shared" si="334"/>
        <v>5</v>
      </c>
      <c r="P3093" s="158" t="str" cm="1">
        <f t="array" ref="P3093">_xlfn.SWITCH(ROUND(N3093,0),5,"Excellent",4,"Good",3,"ok","Bad")</f>
        <v>Excellent</v>
      </c>
      <c r="Q3093" s="144">
        <v>7</v>
      </c>
      <c r="R3093" s="385">
        <v>43767</v>
      </c>
      <c r="S3093" s="385">
        <v>43905</v>
      </c>
      <c r="T3093" s="144">
        <v>2534</v>
      </c>
      <c r="U3093" s="144" t="s">
        <v>60</v>
      </c>
      <c r="V3093" s="144">
        <v>180</v>
      </c>
      <c r="W3093" s="144" t="str">
        <f t="shared" si="337"/>
        <v>Active</v>
      </c>
      <c r="X3093" s="144">
        <v>2534</v>
      </c>
      <c r="Y3093" s="157" t="s">
        <v>70</v>
      </c>
      <c r="Z3093" s="386">
        <v>1</v>
      </c>
      <c r="AA3093" s="386">
        <v>0.97</v>
      </c>
      <c r="AB3093" s="387" t="s">
        <v>62</v>
      </c>
      <c r="AC3093" s="157"/>
    </row>
    <row r="3094" spans="9:29">
      <c r="I3094" s="342">
        <v>1</v>
      </c>
      <c r="J3094" s="144" t="str">
        <f t="shared" si="335"/>
        <v>SMALL</v>
      </c>
      <c r="K3094" s="144" t="str">
        <f t="shared" si="336"/>
        <v>SMALL</v>
      </c>
      <c r="L3094" s="144" t="str" cm="1">
        <f t="array" ref="L3094">_xlfn.IFS(I3094&lt;=2,"SMALL",I3094&lt;=5,"MEDIUM",I3094&gt;5,"LARGE")</f>
        <v>SMALL</v>
      </c>
      <c r="M3094" s="144" t="str">
        <f t="shared" si="333"/>
        <v>NO</v>
      </c>
      <c r="N3094" s="374">
        <v>4.91</v>
      </c>
      <c r="O3094" s="374">
        <f t="shared" si="334"/>
        <v>5</v>
      </c>
      <c r="P3094" s="158" t="str" cm="1">
        <f t="array" ref="P3094">_xlfn.SWITCH(ROUND(N3094,0),5,"Excellent",4,"Good",3,"ok","Bad")</f>
        <v>Excellent</v>
      </c>
      <c r="Q3094" s="144">
        <v>34</v>
      </c>
      <c r="R3094" s="385">
        <v>43025</v>
      </c>
      <c r="S3094" s="385">
        <v>43618</v>
      </c>
      <c r="T3094" s="144">
        <v>1421</v>
      </c>
      <c r="U3094" s="144" t="s">
        <v>60</v>
      </c>
      <c r="V3094" s="144">
        <v>45</v>
      </c>
      <c r="W3094" s="144" t="str">
        <f t="shared" si="337"/>
        <v>Active</v>
      </c>
      <c r="X3094" s="144">
        <v>1421</v>
      </c>
      <c r="Y3094" s="157" t="s">
        <v>70</v>
      </c>
      <c r="Z3094" s="386">
        <v>0.83</v>
      </c>
      <c r="AA3094" s="386">
        <v>0.94</v>
      </c>
      <c r="AB3094" s="387" t="s">
        <v>65</v>
      </c>
      <c r="AC3094" s="157"/>
    </row>
    <row r="3095" spans="9:29">
      <c r="I3095" s="342">
        <v>2</v>
      </c>
      <c r="J3095" s="144" t="str">
        <f t="shared" si="335"/>
        <v>SMALL</v>
      </c>
      <c r="K3095" s="144" t="str">
        <f t="shared" si="336"/>
        <v>SMALL</v>
      </c>
      <c r="L3095" s="144" t="str" cm="1">
        <f t="array" ref="L3095">_xlfn.IFS(I3095&lt;=2,"SMALL",I3095&lt;=5,"MEDIUM",I3095&gt;5,"LARGE")</f>
        <v>SMALL</v>
      </c>
      <c r="M3095" s="144" t="str">
        <f t="shared" si="333"/>
        <v>NO</v>
      </c>
      <c r="N3095" s="374">
        <v>4.75</v>
      </c>
      <c r="O3095" s="374">
        <f t="shared" si="334"/>
        <v>5</v>
      </c>
      <c r="P3095" s="158" t="str" cm="1">
        <f t="array" ref="P3095">_xlfn.SWITCH(ROUND(N3095,0),5,"Excellent",4,"Good",3,"ok","Bad")</f>
        <v>Excellent</v>
      </c>
      <c r="Q3095" s="144">
        <v>24</v>
      </c>
      <c r="R3095" s="385">
        <v>43065</v>
      </c>
      <c r="S3095" s="385">
        <v>43583</v>
      </c>
      <c r="T3095" s="144">
        <v>3130</v>
      </c>
      <c r="U3095" s="144" t="s">
        <v>60</v>
      </c>
      <c r="V3095" s="144">
        <v>40</v>
      </c>
      <c r="W3095" s="144" t="str">
        <f t="shared" si="337"/>
        <v>Active</v>
      </c>
      <c r="X3095" s="144">
        <v>3130</v>
      </c>
      <c r="Y3095" s="157" t="s">
        <v>61</v>
      </c>
      <c r="Z3095" s="386">
        <v>1</v>
      </c>
      <c r="AA3095" s="386">
        <v>0.97</v>
      </c>
      <c r="AB3095" s="387" t="s">
        <v>65</v>
      </c>
      <c r="AC3095" s="157"/>
    </row>
    <row r="3096" spans="9:29">
      <c r="I3096" s="342">
        <v>5</v>
      </c>
      <c r="J3096" s="144" t="str">
        <f t="shared" si="335"/>
        <v>LARGE</v>
      </c>
      <c r="K3096" s="144" t="str">
        <f t="shared" si="336"/>
        <v>MEDIUM</v>
      </c>
      <c r="L3096" s="144" t="str" cm="1">
        <f t="array" ref="L3096">_xlfn.IFS(I3096&lt;=2,"SMALL",I3096&lt;=5,"MEDIUM",I3096&gt;5,"LARGE")</f>
        <v>MEDIUM</v>
      </c>
      <c r="M3096" s="144" t="str">
        <f t="shared" si="333"/>
        <v>NO</v>
      </c>
      <c r="N3096" s="374">
        <v>4.9800000000000004</v>
      </c>
      <c r="O3096" s="374">
        <f t="shared" si="334"/>
        <v>5</v>
      </c>
      <c r="P3096" s="158" t="str" cm="1">
        <f t="array" ref="P3096">_xlfn.SWITCH(ROUND(N3096,0),5,"Excellent",4,"Good",3,"ok","Bad")</f>
        <v>Excellent</v>
      </c>
      <c r="Q3096" s="144">
        <v>96</v>
      </c>
      <c r="R3096" s="385">
        <v>43146</v>
      </c>
      <c r="S3096" s="385">
        <v>43959</v>
      </c>
      <c r="T3096" s="144">
        <v>2670</v>
      </c>
      <c r="U3096" s="144" t="s">
        <v>69</v>
      </c>
      <c r="V3096" s="144">
        <v>13</v>
      </c>
      <c r="W3096" s="144" t="str">
        <f t="shared" si="337"/>
        <v>Active</v>
      </c>
      <c r="X3096" s="144">
        <v>2670</v>
      </c>
      <c r="Y3096" s="157" t="s">
        <v>61</v>
      </c>
      <c r="Z3096" s="386">
        <v>0.8</v>
      </c>
      <c r="AA3096" s="386">
        <v>0.89</v>
      </c>
      <c r="AB3096" s="387" t="s">
        <v>62</v>
      </c>
      <c r="AC3096" s="157"/>
    </row>
    <row r="3097" spans="9:29">
      <c r="I3097" s="342">
        <v>2</v>
      </c>
      <c r="J3097" s="144" t="str">
        <f t="shared" si="335"/>
        <v>SMALL</v>
      </c>
      <c r="K3097" s="144" t="str">
        <f t="shared" si="336"/>
        <v>SMALL</v>
      </c>
      <c r="L3097" s="144" t="str" cm="1">
        <f t="array" ref="L3097">_xlfn.IFS(I3097&lt;=2,"SMALL",I3097&lt;=5,"MEDIUM",I3097&gt;5,"LARGE")</f>
        <v>SMALL</v>
      </c>
      <c r="M3097" s="144" t="str">
        <f t="shared" si="333"/>
        <v>NO</v>
      </c>
      <c r="N3097" s="374">
        <v>4.4400000000000004</v>
      </c>
      <c r="O3097" s="374">
        <f t="shared" si="334"/>
        <v>4</v>
      </c>
      <c r="P3097" s="158" t="str" cm="1">
        <f t="array" ref="P3097">_xlfn.SWITCH(ROUND(N3097,0),5,"Excellent",4,"Good",3,"ok","Bad")</f>
        <v>Good</v>
      </c>
      <c r="Q3097" s="144">
        <v>176</v>
      </c>
      <c r="R3097" s="385">
        <v>43031</v>
      </c>
      <c r="S3097" s="385">
        <v>43904</v>
      </c>
      <c r="T3097" s="144">
        <v>2274</v>
      </c>
      <c r="U3097" s="144" t="s">
        <v>60</v>
      </c>
      <c r="V3097" s="144">
        <v>191</v>
      </c>
      <c r="W3097" s="144" t="str">
        <f t="shared" si="337"/>
        <v>Active</v>
      </c>
      <c r="X3097" s="144">
        <v>2274</v>
      </c>
      <c r="Y3097" s="157" t="s">
        <v>70</v>
      </c>
      <c r="Z3097" s="386">
        <v>0.99</v>
      </c>
      <c r="AA3097" s="386">
        <v>0.45</v>
      </c>
      <c r="AB3097" s="387" t="s">
        <v>65</v>
      </c>
      <c r="AC3097" s="157"/>
    </row>
    <row r="3098" spans="9:29">
      <c r="I3098" s="342">
        <v>3</v>
      </c>
      <c r="J3098" s="144" t="str">
        <f t="shared" si="335"/>
        <v>LARGE</v>
      </c>
      <c r="K3098" s="144" t="str">
        <f t="shared" si="336"/>
        <v>MEDIUM</v>
      </c>
      <c r="L3098" s="144" t="str" cm="1">
        <f t="array" ref="L3098">_xlfn.IFS(I3098&lt;=2,"SMALL",I3098&lt;=5,"MEDIUM",I3098&gt;5,"LARGE")</f>
        <v>MEDIUM</v>
      </c>
      <c r="M3098" s="144" t="str">
        <f t="shared" si="333"/>
        <v>NO</v>
      </c>
      <c r="N3098" s="374">
        <v>4.9000000000000004</v>
      </c>
      <c r="O3098" s="374">
        <f t="shared" si="334"/>
        <v>5</v>
      </c>
      <c r="P3098" s="158" t="str" cm="1">
        <f t="array" ref="P3098">_xlfn.SWITCH(ROUND(N3098,0),5,"Excellent",4,"Good",3,"ok","Bad")</f>
        <v>Excellent</v>
      </c>
      <c r="Q3098" s="144">
        <v>52</v>
      </c>
      <c r="R3098" s="385">
        <v>43047</v>
      </c>
      <c r="S3098" s="385">
        <v>44041</v>
      </c>
      <c r="T3098" s="144">
        <v>588</v>
      </c>
      <c r="U3098" s="144" t="s">
        <v>69</v>
      </c>
      <c r="V3098" s="144">
        <v>320</v>
      </c>
      <c r="W3098" s="144" t="str">
        <f t="shared" si="337"/>
        <v>Active</v>
      </c>
      <c r="X3098" s="144">
        <v>588</v>
      </c>
      <c r="Y3098" s="157" t="s">
        <v>70</v>
      </c>
      <c r="Z3098" s="386">
        <v>1</v>
      </c>
      <c r="AA3098" s="386">
        <v>0.91</v>
      </c>
      <c r="AB3098" s="387" t="s">
        <v>62</v>
      </c>
      <c r="AC3098" s="157"/>
    </row>
    <row r="3099" spans="9:29">
      <c r="I3099" s="342">
        <v>4</v>
      </c>
      <c r="J3099" s="144" t="str">
        <f t="shared" si="335"/>
        <v>LARGE</v>
      </c>
      <c r="K3099" s="144" t="str">
        <f t="shared" si="336"/>
        <v>MEDIUM</v>
      </c>
      <c r="L3099" s="144" t="str" cm="1">
        <f t="array" ref="L3099">_xlfn.IFS(I3099&lt;=2,"SMALL",I3099&lt;=5,"MEDIUM",I3099&gt;5,"LARGE")</f>
        <v>MEDIUM</v>
      </c>
      <c r="M3099" s="144" t="str">
        <f t="shared" si="333"/>
        <v>NO</v>
      </c>
      <c r="N3099" s="374">
        <v>5</v>
      </c>
      <c r="O3099" s="374">
        <f t="shared" si="334"/>
        <v>5</v>
      </c>
      <c r="P3099" s="158" t="str" cm="1">
        <f t="array" ref="P3099">_xlfn.SWITCH(ROUND(N3099,0),5,"Excellent",4,"Good",3,"ok","Bad")</f>
        <v>Excellent</v>
      </c>
      <c r="Q3099" s="144">
        <v>4</v>
      </c>
      <c r="R3099" s="385">
        <v>43466</v>
      </c>
      <c r="S3099" s="385">
        <v>43756</v>
      </c>
      <c r="T3099" s="144">
        <v>1923</v>
      </c>
      <c r="U3099" s="144" t="s">
        <v>69</v>
      </c>
      <c r="V3099" s="144">
        <v>61</v>
      </c>
      <c r="W3099" s="144" t="str">
        <f t="shared" si="337"/>
        <v>Active</v>
      </c>
      <c r="X3099" s="144">
        <v>1923</v>
      </c>
      <c r="Y3099" s="157" t="s">
        <v>70</v>
      </c>
      <c r="Z3099" s="386">
        <v>0.96</v>
      </c>
      <c r="AA3099" s="386">
        <v>1</v>
      </c>
      <c r="AB3099" s="387" t="s">
        <v>65</v>
      </c>
      <c r="AC3099" s="157"/>
    </row>
    <row r="3100" spans="9:29">
      <c r="I3100" s="342">
        <v>3</v>
      </c>
      <c r="J3100" s="144" t="str">
        <f t="shared" si="335"/>
        <v>LARGE</v>
      </c>
      <c r="K3100" s="144" t="str">
        <f t="shared" si="336"/>
        <v>MEDIUM</v>
      </c>
      <c r="L3100" s="144" t="str" cm="1">
        <f t="array" ref="L3100">_xlfn.IFS(I3100&lt;=2,"SMALL",I3100&lt;=5,"MEDIUM",I3100&gt;5,"LARGE")</f>
        <v>MEDIUM</v>
      </c>
      <c r="M3100" s="144" t="str">
        <f t="shared" si="333"/>
        <v>NO</v>
      </c>
      <c r="N3100" s="374">
        <v>4.91</v>
      </c>
      <c r="O3100" s="374">
        <f t="shared" si="334"/>
        <v>5</v>
      </c>
      <c r="P3100" s="158" t="str" cm="1">
        <f t="array" ref="P3100">_xlfn.SWITCH(ROUND(N3100,0),5,"Excellent",4,"Good",3,"ok","Bad")</f>
        <v>Excellent</v>
      </c>
      <c r="Q3100" s="144">
        <v>100</v>
      </c>
      <c r="R3100" s="385">
        <v>43043</v>
      </c>
      <c r="S3100" s="385">
        <v>43903</v>
      </c>
      <c r="T3100" s="144">
        <v>1651</v>
      </c>
      <c r="U3100" s="144" t="s">
        <v>60</v>
      </c>
      <c r="V3100" s="144">
        <v>253</v>
      </c>
      <c r="W3100" s="144" t="str">
        <f t="shared" si="337"/>
        <v>Active</v>
      </c>
      <c r="X3100" s="144">
        <v>1651</v>
      </c>
      <c r="Y3100" s="157" t="s">
        <v>70</v>
      </c>
      <c r="Z3100" s="386">
        <v>1</v>
      </c>
      <c r="AA3100" s="386">
        <v>0.38</v>
      </c>
      <c r="AB3100" s="387" t="s">
        <v>65</v>
      </c>
      <c r="AC3100" s="157"/>
    </row>
    <row r="3101" spans="9:29">
      <c r="I3101" s="342">
        <v>2</v>
      </c>
      <c r="J3101" s="144" t="str">
        <f t="shared" si="335"/>
        <v>SMALL</v>
      </c>
      <c r="K3101" s="144" t="str">
        <f t="shared" si="336"/>
        <v>SMALL</v>
      </c>
      <c r="L3101" s="144" t="str" cm="1">
        <f t="array" ref="L3101">_xlfn.IFS(I3101&lt;=2,"SMALL",I3101&lt;=5,"MEDIUM",I3101&gt;5,"LARGE")</f>
        <v>SMALL</v>
      </c>
      <c r="M3101" s="144" t="str">
        <f t="shared" si="333"/>
        <v>YES</v>
      </c>
      <c r="N3101" s="374">
        <v>4.8899999999999997</v>
      </c>
      <c r="O3101" s="374">
        <f t="shared" si="334"/>
        <v>5</v>
      </c>
      <c r="P3101" s="158" t="str" cm="1">
        <f t="array" ref="P3101">_xlfn.SWITCH(ROUND(N3101,0),5,"Excellent",4,"Good",3,"ok","Bad")</f>
        <v>Excellent</v>
      </c>
      <c r="Q3101" s="144">
        <v>108</v>
      </c>
      <c r="R3101" s="385">
        <v>43030</v>
      </c>
      <c r="S3101" s="385">
        <v>43884</v>
      </c>
      <c r="T3101" s="144">
        <v>1651</v>
      </c>
      <c r="U3101" s="144" t="s">
        <v>60</v>
      </c>
      <c r="V3101" s="144">
        <v>107</v>
      </c>
      <c r="W3101" s="144" t="str">
        <f t="shared" si="337"/>
        <v>Active</v>
      </c>
      <c r="X3101" s="144">
        <v>1651</v>
      </c>
      <c r="Y3101" s="157" t="s">
        <v>70</v>
      </c>
      <c r="Z3101" s="386">
        <v>1</v>
      </c>
      <c r="AA3101" s="386">
        <v>0.97</v>
      </c>
      <c r="AB3101" s="387" t="s">
        <v>65</v>
      </c>
      <c r="AC3101" s="157"/>
    </row>
    <row r="3102" spans="9:29">
      <c r="I3102" s="342">
        <v>4</v>
      </c>
      <c r="J3102" s="144" t="str">
        <f t="shared" si="335"/>
        <v>LARGE</v>
      </c>
      <c r="K3102" s="144" t="str">
        <f t="shared" si="336"/>
        <v>MEDIUM</v>
      </c>
      <c r="L3102" s="144" t="str" cm="1">
        <f t="array" ref="L3102">_xlfn.IFS(I3102&lt;=2,"SMALL",I3102&lt;=5,"MEDIUM",I3102&gt;5,"LARGE")</f>
        <v>MEDIUM</v>
      </c>
      <c r="M3102" s="144" t="str">
        <f t="shared" si="333"/>
        <v>NO</v>
      </c>
      <c r="N3102" s="374">
        <v>4.9400000000000004</v>
      </c>
      <c r="O3102" s="374">
        <f t="shared" si="334"/>
        <v>5</v>
      </c>
      <c r="P3102" s="158" t="str" cm="1">
        <f t="array" ref="P3102">_xlfn.SWITCH(ROUND(N3102,0),5,"Excellent",4,"Good",3,"ok","Bad")</f>
        <v>Excellent</v>
      </c>
      <c r="Q3102" s="144">
        <v>16</v>
      </c>
      <c r="R3102" s="385">
        <v>43098</v>
      </c>
      <c r="S3102" s="385">
        <v>43829</v>
      </c>
      <c r="T3102" s="144">
        <v>1651</v>
      </c>
      <c r="U3102" s="144" t="s">
        <v>60</v>
      </c>
      <c r="V3102" s="144">
        <v>180</v>
      </c>
      <c r="W3102" s="144" t="str">
        <f t="shared" si="337"/>
        <v>Active</v>
      </c>
      <c r="X3102" s="144">
        <v>1651</v>
      </c>
      <c r="Y3102" s="157" t="s">
        <v>61</v>
      </c>
      <c r="Z3102" s="386">
        <v>1</v>
      </c>
      <c r="AA3102" s="386">
        <v>0.38</v>
      </c>
      <c r="AB3102" s="387" t="s">
        <v>65</v>
      </c>
      <c r="AC3102" s="157"/>
    </row>
    <row r="3103" spans="9:29">
      <c r="I3103" s="342">
        <v>2</v>
      </c>
      <c r="J3103" s="144" t="str">
        <f t="shared" si="335"/>
        <v>SMALL</v>
      </c>
      <c r="K3103" s="144" t="str">
        <f t="shared" si="336"/>
        <v>SMALL</v>
      </c>
      <c r="L3103" s="144" t="str" cm="1">
        <f t="array" ref="L3103">_xlfn.IFS(I3103&lt;=2,"SMALL",I3103&lt;=5,"MEDIUM",I3103&gt;5,"LARGE")</f>
        <v>SMALL</v>
      </c>
      <c r="M3103" s="144" t="str">
        <f t="shared" si="333"/>
        <v>NO</v>
      </c>
      <c r="N3103" s="374">
        <v>5</v>
      </c>
      <c r="O3103" s="374">
        <f t="shared" si="334"/>
        <v>5</v>
      </c>
      <c r="P3103" s="158" t="str" cm="1">
        <f t="array" ref="P3103">_xlfn.SWITCH(ROUND(N3103,0),5,"Excellent",4,"Good",3,"ok","Bad")</f>
        <v>Excellent</v>
      </c>
      <c r="Q3103" s="144">
        <v>19</v>
      </c>
      <c r="R3103" s="385">
        <v>43074</v>
      </c>
      <c r="S3103" s="385">
        <v>44049</v>
      </c>
      <c r="T3103" s="144">
        <v>3336</v>
      </c>
      <c r="U3103" s="144" t="s">
        <v>60</v>
      </c>
      <c r="V3103" s="144">
        <v>293</v>
      </c>
      <c r="W3103" s="144" t="str">
        <f t="shared" si="337"/>
        <v>Active</v>
      </c>
      <c r="X3103" s="144">
        <v>3336</v>
      </c>
      <c r="Y3103" s="157" t="s">
        <v>61</v>
      </c>
      <c r="Z3103" s="386">
        <v>1</v>
      </c>
      <c r="AA3103" s="386">
        <v>0.98</v>
      </c>
      <c r="AB3103" s="387" t="s">
        <v>65</v>
      </c>
      <c r="AC3103" s="157"/>
    </row>
    <row r="3104" spans="9:29">
      <c r="I3104" s="342">
        <v>1</v>
      </c>
      <c r="J3104" s="144" t="str">
        <f t="shared" si="335"/>
        <v>SMALL</v>
      </c>
      <c r="K3104" s="144" t="str">
        <f t="shared" si="336"/>
        <v>SMALL</v>
      </c>
      <c r="L3104" s="144" t="str" cm="1">
        <f t="array" ref="L3104">_xlfn.IFS(I3104&lt;=2,"SMALL",I3104&lt;=5,"MEDIUM",I3104&gt;5,"LARGE")</f>
        <v>SMALL</v>
      </c>
      <c r="M3104" s="144" t="str">
        <f t="shared" si="333"/>
        <v>NO</v>
      </c>
      <c r="N3104" s="374">
        <v>4.83</v>
      </c>
      <c r="O3104" s="374">
        <f t="shared" si="334"/>
        <v>5</v>
      </c>
      <c r="P3104" s="158" t="str" cm="1">
        <f t="array" ref="P3104">_xlfn.SWITCH(ROUND(N3104,0),5,"Excellent",4,"Good",3,"ok","Bad")</f>
        <v>Excellent</v>
      </c>
      <c r="Q3104" s="144">
        <v>41</v>
      </c>
      <c r="R3104" s="385">
        <v>43033</v>
      </c>
      <c r="S3104" s="385">
        <v>43889</v>
      </c>
      <c r="T3104" s="144">
        <v>1636</v>
      </c>
      <c r="U3104" s="144" t="s">
        <v>60</v>
      </c>
      <c r="V3104" s="144">
        <v>348</v>
      </c>
      <c r="W3104" s="144" t="str">
        <f t="shared" si="337"/>
        <v>Active</v>
      </c>
      <c r="X3104" s="144">
        <v>1636</v>
      </c>
      <c r="Y3104" s="157" t="s">
        <v>70</v>
      </c>
      <c r="Z3104" s="386">
        <v>0.7</v>
      </c>
      <c r="AA3104" s="386">
        <v>0.88</v>
      </c>
      <c r="AB3104" s="387" t="s">
        <v>62</v>
      </c>
      <c r="AC3104" s="157"/>
    </row>
    <row r="3105" spans="9:29">
      <c r="I3105" s="342">
        <v>1</v>
      </c>
      <c r="J3105" s="144" t="str">
        <f t="shared" si="335"/>
        <v>SMALL</v>
      </c>
      <c r="K3105" s="144" t="str">
        <f t="shared" si="336"/>
        <v>SMALL</v>
      </c>
      <c r="L3105" s="144" t="str" cm="1">
        <f t="array" ref="L3105">_xlfn.IFS(I3105&lt;=2,"SMALL",I3105&lt;=5,"MEDIUM",I3105&gt;5,"LARGE")</f>
        <v>SMALL</v>
      </c>
      <c r="M3105" s="144" t="str">
        <f t="shared" si="333"/>
        <v>NO</v>
      </c>
      <c r="N3105" s="374">
        <v>4.93</v>
      </c>
      <c r="O3105" s="374">
        <f t="shared" si="334"/>
        <v>5</v>
      </c>
      <c r="P3105" s="158" t="str" cm="1">
        <f t="array" ref="P3105">_xlfn.SWITCH(ROUND(N3105,0),5,"Excellent",4,"Good",3,"ok","Bad")</f>
        <v>Excellent</v>
      </c>
      <c r="Q3105" s="144">
        <v>14</v>
      </c>
      <c r="R3105" s="385">
        <v>43053</v>
      </c>
      <c r="S3105" s="385">
        <v>44044</v>
      </c>
      <c r="T3105" s="144">
        <v>1684</v>
      </c>
      <c r="U3105" s="144" t="s">
        <v>60</v>
      </c>
      <c r="V3105" s="144">
        <v>319</v>
      </c>
      <c r="W3105" s="144" t="str">
        <f t="shared" si="337"/>
        <v>Active</v>
      </c>
      <c r="X3105" s="144">
        <v>1684</v>
      </c>
      <c r="Y3105" s="157" t="s">
        <v>70</v>
      </c>
      <c r="Z3105" s="386">
        <v>0.97</v>
      </c>
      <c r="AA3105" s="386">
        <v>0.99</v>
      </c>
      <c r="AB3105" s="387" t="s">
        <v>65</v>
      </c>
      <c r="AC3105" s="157"/>
    </row>
    <row r="3106" spans="9:29">
      <c r="I3106" s="342">
        <v>4</v>
      </c>
      <c r="J3106" s="144" t="str">
        <f t="shared" si="335"/>
        <v>LARGE</v>
      </c>
      <c r="K3106" s="144" t="str">
        <f t="shared" si="336"/>
        <v>MEDIUM</v>
      </c>
      <c r="L3106" s="144" t="str" cm="1">
        <f t="array" ref="L3106">_xlfn.IFS(I3106&lt;=2,"SMALL",I3106&lt;=5,"MEDIUM",I3106&gt;5,"LARGE")</f>
        <v>MEDIUM</v>
      </c>
      <c r="M3106" s="144" t="str">
        <f t="shared" si="333"/>
        <v>NO</v>
      </c>
      <c r="N3106" s="374">
        <v>4.8899999999999997</v>
      </c>
      <c r="O3106" s="374">
        <f t="shared" si="334"/>
        <v>5</v>
      </c>
      <c r="P3106" s="158" t="str" cm="1">
        <f t="array" ref="P3106">_xlfn.SWITCH(ROUND(N3106,0),5,"Excellent",4,"Good",3,"ok","Bad")</f>
        <v>Excellent</v>
      </c>
      <c r="Q3106" s="144">
        <v>37</v>
      </c>
      <c r="R3106" s="385">
        <v>43054</v>
      </c>
      <c r="S3106" s="385">
        <v>43872</v>
      </c>
      <c r="T3106" s="144">
        <v>2002</v>
      </c>
      <c r="U3106" s="144" t="s">
        <v>69</v>
      </c>
      <c r="V3106" s="144">
        <v>288</v>
      </c>
      <c r="W3106" s="144" t="str">
        <f t="shared" si="337"/>
        <v>Active</v>
      </c>
      <c r="X3106" s="144">
        <v>2002</v>
      </c>
      <c r="Y3106" s="157" t="s">
        <v>70</v>
      </c>
      <c r="Z3106" s="386">
        <v>0.8</v>
      </c>
      <c r="AA3106" s="386">
        <v>0.81</v>
      </c>
      <c r="AB3106" s="387" t="s">
        <v>62</v>
      </c>
      <c r="AC3106" s="157"/>
    </row>
    <row r="3107" spans="9:29">
      <c r="I3107" s="342">
        <v>2</v>
      </c>
      <c r="J3107" s="144" t="str">
        <f t="shared" si="335"/>
        <v>SMALL</v>
      </c>
      <c r="K3107" s="144" t="str">
        <f t="shared" si="336"/>
        <v>SMALL</v>
      </c>
      <c r="L3107" s="144" t="str" cm="1">
        <f t="array" ref="L3107">_xlfn.IFS(I3107&lt;=2,"SMALL",I3107&lt;=5,"MEDIUM",I3107&gt;5,"LARGE")</f>
        <v>SMALL</v>
      </c>
      <c r="M3107" s="144" t="str">
        <f t="shared" si="333"/>
        <v>NO</v>
      </c>
      <c r="N3107" s="374">
        <v>4.82</v>
      </c>
      <c r="O3107" s="374">
        <f t="shared" si="334"/>
        <v>5</v>
      </c>
      <c r="P3107" s="158" t="str" cm="1">
        <f t="array" ref="P3107">_xlfn.SWITCH(ROUND(N3107,0),5,"Excellent",4,"Good",3,"ok","Bad")</f>
        <v>Excellent</v>
      </c>
      <c r="Q3107" s="144">
        <v>73</v>
      </c>
      <c r="R3107" s="385">
        <v>43047</v>
      </c>
      <c r="S3107" s="385">
        <v>43903</v>
      </c>
      <c r="T3107" s="144">
        <v>3380</v>
      </c>
      <c r="U3107" s="144" t="s">
        <v>60</v>
      </c>
      <c r="V3107" s="144">
        <v>0</v>
      </c>
      <c r="W3107" s="144" t="str">
        <f t="shared" si="337"/>
        <v>Inactive</v>
      </c>
      <c r="X3107" s="144">
        <v>3380</v>
      </c>
      <c r="Y3107" s="157" t="s">
        <v>122</v>
      </c>
      <c r="Z3107" s="386">
        <v>0</v>
      </c>
      <c r="AA3107" s="386">
        <v>1</v>
      </c>
      <c r="AB3107" s="387" t="s">
        <v>65</v>
      </c>
      <c r="AC3107" s="157"/>
    </row>
    <row r="3108" spans="9:29">
      <c r="I3108" s="342">
        <v>2</v>
      </c>
      <c r="J3108" s="144" t="str">
        <f t="shared" si="335"/>
        <v>SMALL</v>
      </c>
      <c r="K3108" s="144" t="str">
        <f t="shared" si="336"/>
        <v>SMALL</v>
      </c>
      <c r="L3108" s="144" t="str" cm="1">
        <f t="array" ref="L3108">_xlfn.IFS(I3108&lt;=2,"SMALL",I3108&lt;=5,"MEDIUM",I3108&gt;5,"LARGE")</f>
        <v>SMALL</v>
      </c>
      <c r="M3108" s="144" t="str">
        <f t="shared" si="333"/>
        <v>NO</v>
      </c>
      <c r="N3108" s="374">
        <v>4.41</v>
      </c>
      <c r="O3108" s="374">
        <f t="shared" si="334"/>
        <v>4</v>
      </c>
      <c r="P3108" s="158" t="str" cm="1">
        <f t="array" ref="P3108">_xlfn.SWITCH(ROUND(N3108,0),5,"Excellent",4,"Good",3,"ok","Bad")</f>
        <v>Good</v>
      </c>
      <c r="Q3108" s="144">
        <v>22</v>
      </c>
      <c r="R3108" s="385">
        <v>43315</v>
      </c>
      <c r="S3108" s="385">
        <v>43836</v>
      </c>
      <c r="T3108" s="144">
        <v>3380</v>
      </c>
      <c r="U3108" s="144" t="s">
        <v>60</v>
      </c>
      <c r="V3108" s="144">
        <v>0</v>
      </c>
      <c r="W3108" s="144" t="str">
        <f t="shared" si="337"/>
        <v>Inactive</v>
      </c>
      <c r="X3108" s="144">
        <v>3380</v>
      </c>
      <c r="Y3108" s="157" t="s">
        <v>70</v>
      </c>
      <c r="Z3108" s="386">
        <v>1</v>
      </c>
      <c r="AA3108" s="386">
        <v>0.92</v>
      </c>
      <c r="AB3108" s="387" t="s">
        <v>62</v>
      </c>
      <c r="AC3108" s="157"/>
    </row>
    <row r="3109" spans="9:29">
      <c r="I3109" s="342">
        <v>2</v>
      </c>
      <c r="J3109" s="144" t="str">
        <f t="shared" si="335"/>
        <v>SMALL</v>
      </c>
      <c r="K3109" s="144" t="str">
        <f t="shared" si="336"/>
        <v>SMALL</v>
      </c>
      <c r="L3109" s="144" t="str" cm="1">
        <f t="array" ref="L3109">_xlfn.IFS(I3109&lt;=2,"SMALL",I3109&lt;=5,"MEDIUM",I3109&gt;5,"LARGE")</f>
        <v>SMALL</v>
      </c>
      <c r="M3109" s="144" t="str">
        <f t="shared" si="333"/>
        <v>YES</v>
      </c>
      <c r="N3109" s="374">
        <v>4.91</v>
      </c>
      <c r="O3109" s="374">
        <f t="shared" si="334"/>
        <v>5</v>
      </c>
      <c r="P3109" s="158" t="str" cm="1">
        <f t="array" ref="P3109">_xlfn.SWITCH(ROUND(N3109,0),5,"Excellent",4,"Good",3,"ok","Bad")</f>
        <v>Excellent</v>
      </c>
      <c r="Q3109" s="144">
        <v>180</v>
      </c>
      <c r="R3109" s="385">
        <v>43043</v>
      </c>
      <c r="S3109" s="385">
        <v>44042</v>
      </c>
      <c r="T3109" s="144">
        <v>2567</v>
      </c>
      <c r="U3109" s="144" t="s">
        <v>60</v>
      </c>
      <c r="V3109" s="144">
        <v>2</v>
      </c>
      <c r="W3109" s="144" t="str">
        <f t="shared" si="337"/>
        <v>Active</v>
      </c>
      <c r="X3109" s="144">
        <v>2567</v>
      </c>
      <c r="Y3109" s="157" t="s">
        <v>64</v>
      </c>
      <c r="Z3109" s="386">
        <v>0.5</v>
      </c>
      <c r="AA3109" s="386">
        <v>0.14000000000000001</v>
      </c>
      <c r="AB3109" s="387" t="s">
        <v>65</v>
      </c>
      <c r="AC3109" s="157"/>
    </row>
    <row r="3110" spans="9:29">
      <c r="I3110" s="342">
        <v>3</v>
      </c>
      <c r="J3110" s="144" t="str">
        <f t="shared" si="335"/>
        <v>LARGE</v>
      </c>
      <c r="K3110" s="144" t="str">
        <f t="shared" si="336"/>
        <v>MEDIUM</v>
      </c>
      <c r="L3110" s="144" t="str" cm="1">
        <f t="array" ref="L3110">_xlfn.IFS(I3110&lt;=2,"SMALL",I3110&lt;=5,"MEDIUM",I3110&gt;5,"LARGE")</f>
        <v>MEDIUM</v>
      </c>
      <c r="M3110" s="144" t="str">
        <f t="shared" si="333"/>
        <v>NO</v>
      </c>
      <c r="N3110" s="374">
        <v>4</v>
      </c>
      <c r="O3110" s="374">
        <f t="shared" si="334"/>
        <v>4</v>
      </c>
      <c r="P3110" s="158" t="str" cm="1">
        <f t="array" ref="P3110">_xlfn.SWITCH(ROUND(N3110,0),5,"Excellent",4,"Good",3,"ok","Bad")</f>
        <v>Good</v>
      </c>
      <c r="Q3110" s="144">
        <v>3</v>
      </c>
      <c r="R3110" s="385">
        <v>43056</v>
      </c>
      <c r="S3110" s="385">
        <v>43716</v>
      </c>
      <c r="T3110" s="144">
        <v>1779</v>
      </c>
      <c r="U3110" s="144" t="s">
        <v>73</v>
      </c>
      <c r="V3110" s="144">
        <v>350</v>
      </c>
      <c r="W3110" s="144" t="str">
        <f t="shared" si="337"/>
        <v>Active</v>
      </c>
      <c r="X3110" s="144">
        <v>1779</v>
      </c>
      <c r="Y3110" s="157" t="s">
        <v>70</v>
      </c>
      <c r="Z3110" s="386">
        <v>1</v>
      </c>
      <c r="AA3110" s="386">
        <v>0.77</v>
      </c>
      <c r="AB3110" s="387" t="s">
        <v>65</v>
      </c>
      <c r="AC3110" s="157"/>
    </row>
    <row r="3111" spans="9:29">
      <c r="I3111" s="342">
        <v>12</v>
      </c>
      <c r="J3111" s="144" t="str">
        <f t="shared" si="335"/>
        <v>LARGE</v>
      </c>
      <c r="K3111" s="144" t="str">
        <f t="shared" si="336"/>
        <v>LARGE</v>
      </c>
      <c r="L3111" s="144" t="str" cm="1">
        <f t="array" ref="L3111">_xlfn.IFS(I3111&lt;=2,"SMALL",I3111&lt;=5,"MEDIUM",I3111&gt;5,"LARGE")</f>
        <v>LARGE</v>
      </c>
      <c r="M3111" s="144" t="str">
        <f t="shared" si="333"/>
        <v>NO</v>
      </c>
      <c r="N3111" s="374">
        <v>4.92</v>
      </c>
      <c r="O3111" s="374">
        <f t="shared" si="334"/>
        <v>5</v>
      </c>
      <c r="P3111" s="158" t="str" cm="1">
        <f t="array" ref="P3111">_xlfn.SWITCH(ROUND(N3111,0),5,"Excellent",4,"Good",3,"ok","Bad")</f>
        <v>Excellent</v>
      </c>
      <c r="Q3111" s="144">
        <v>97</v>
      </c>
      <c r="R3111" s="385">
        <v>43028</v>
      </c>
      <c r="S3111" s="385">
        <v>43869</v>
      </c>
      <c r="T3111" s="144">
        <v>3381</v>
      </c>
      <c r="U3111" s="144" t="s">
        <v>69</v>
      </c>
      <c r="V3111" s="144">
        <v>130</v>
      </c>
      <c r="W3111" s="144" t="str">
        <f t="shared" si="337"/>
        <v>Active</v>
      </c>
      <c r="X3111" s="144">
        <v>3381</v>
      </c>
      <c r="Y3111" s="157" t="s">
        <v>61</v>
      </c>
      <c r="Z3111" s="386">
        <v>1</v>
      </c>
      <c r="AA3111" s="386">
        <v>1</v>
      </c>
      <c r="AB3111" s="387" t="s">
        <v>62</v>
      </c>
      <c r="AC3111" s="157"/>
    </row>
    <row r="3112" spans="9:29">
      <c r="I3112" s="342">
        <v>4</v>
      </c>
      <c r="J3112" s="144" t="str">
        <f t="shared" si="335"/>
        <v>LARGE</v>
      </c>
      <c r="K3112" s="144" t="str">
        <f t="shared" si="336"/>
        <v>MEDIUM</v>
      </c>
      <c r="L3112" s="144" t="str" cm="1">
        <f t="array" ref="L3112">_xlfn.IFS(I3112&lt;=2,"SMALL",I3112&lt;=5,"MEDIUM",I3112&gt;5,"LARGE")</f>
        <v>MEDIUM</v>
      </c>
      <c r="M3112" s="144" t="str">
        <f t="shared" si="333"/>
        <v>YES</v>
      </c>
      <c r="N3112" s="374">
        <v>4.97</v>
      </c>
      <c r="O3112" s="374">
        <f t="shared" si="334"/>
        <v>5</v>
      </c>
      <c r="P3112" s="158" t="str" cm="1">
        <f t="array" ref="P3112">_xlfn.SWITCH(ROUND(N3112,0),5,"Excellent",4,"Good",3,"ok","Bad")</f>
        <v>Excellent</v>
      </c>
      <c r="Q3112" s="144">
        <v>214</v>
      </c>
      <c r="R3112" s="385">
        <v>43046</v>
      </c>
      <c r="S3112" s="385">
        <v>43903</v>
      </c>
      <c r="T3112" s="144">
        <v>3124</v>
      </c>
      <c r="U3112" s="144" t="s">
        <v>69</v>
      </c>
      <c r="V3112" s="144">
        <v>160</v>
      </c>
      <c r="W3112" s="144" t="str">
        <f t="shared" si="337"/>
        <v>Active</v>
      </c>
      <c r="X3112" s="144">
        <v>3124</v>
      </c>
      <c r="Y3112" s="157" t="s">
        <v>61</v>
      </c>
      <c r="Z3112" s="386">
        <v>0.94</v>
      </c>
      <c r="AA3112" s="386">
        <v>0.97</v>
      </c>
      <c r="AB3112" s="387" t="s">
        <v>65</v>
      </c>
      <c r="AC3112" s="157"/>
    </row>
    <row r="3113" spans="9:29">
      <c r="I3113" s="342">
        <v>3</v>
      </c>
      <c r="J3113" s="144" t="str">
        <f t="shared" si="335"/>
        <v>LARGE</v>
      </c>
      <c r="K3113" s="144" t="str">
        <f t="shared" si="336"/>
        <v>MEDIUM</v>
      </c>
      <c r="L3113" s="144" t="str" cm="1">
        <f t="array" ref="L3113">_xlfn.IFS(I3113&lt;=2,"SMALL",I3113&lt;=5,"MEDIUM",I3113&gt;5,"LARGE")</f>
        <v>MEDIUM</v>
      </c>
      <c r="M3113" s="144" t="str">
        <f t="shared" si="333"/>
        <v>NO</v>
      </c>
      <c r="N3113" s="374">
        <v>4.9000000000000004</v>
      </c>
      <c r="O3113" s="374">
        <f t="shared" si="334"/>
        <v>5</v>
      </c>
      <c r="P3113" s="158" t="str" cm="1">
        <f t="array" ref="P3113">_xlfn.SWITCH(ROUND(N3113,0),5,"Excellent",4,"Good",3,"ok","Bad")</f>
        <v>Excellent</v>
      </c>
      <c r="Q3113" s="144">
        <v>51</v>
      </c>
      <c r="R3113" s="385">
        <v>43037</v>
      </c>
      <c r="S3113" s="385">
        <v>44023</v>
      </c>
      <c r="T3113" s="144">
        <v>3382</v>
      </c>
      <c r="U3113" s="144" t="s">
        <v>60</v>
      </c>
      <c r="V3113" s="144">
        <v>174</v>
      </c>
      <c r="W3113" s="144" t="str">
        <f t="shared" si="337"/>
        <v>Active</v>
      </c>
      <c r="X3113" s="144">
        <v>3382</v>
      </c>
      <c r="Y3113" s="157" t="s">
        <v>70</v>
      </c>
      <c r="Z3113" s="386">
        <v>0.9</v>
      </c>
      <c r="AA3113" s="386">
        <v>0.97</v>
      </c>
      <c r="AB3113" s="387" t="s">
        <v>65</v>
      </c>
      <c r="AC3113" s="157"/>
    </row>
    <row r="3114" spans="9:29">
      <c r="I3114" s="342">
        <v>5</v>
      </c>
      <c r="J3114" s="144" t="str">
        <f t="shared" si="335"/>
        <v>LARGE</v>
      </c>
      <c r="K3114" s="144" t="str">
        <f t="shared" si="336"/>
        <v>MEDIUM</v>
      </c>
      <c r="L3114" s="144" t="str" cm="1">
        <f t="array" ref="L3114">_xlfn.IFS(I3114&lt;=2,"SMALL",I3114&lt;=5,"MEDIUM",I3114&gt;5,"LARGE")</f>
        <v>MEDIUM</v>
      </c>
      <c r="M3114" s="144" t="str">
        <f t="shared" si="333"/>
        <v>NO</v>
      </c>
      <c r="N3114" s="374">
        <v>4.9800000000000004</v>
      </c>
      <c r="O3114" s="374">
        <f t="shared" si="334"/>
        <v>5</v>
      </c>
      <c r="P3114" s="158" t="str" cm="1">
        <f t="array" ref="P3114">_xlfn.SWITCH(ROUND(N3114,0),5,"Excellent",4,"Good",3,"ok","Bad")</f>
        <v>Excellent</v>
      </c>
      <c r="Q3114" s="144">
        <v>65</v>
      </c>
      <c r="R3114" s="385">
        <v>43030</v>
      </c>
      <c r="S3114" s="385">
        <v>43833</v>
      </c>
      <c r="T3114" s="144">
        <v>3384</v>
      </c>
      <c r="U3114" s="144" t="s">
        <v>69</v>
      </c>
      <c r="V3114" s="144">
        <v>350</v>
      </c>
      <c r="W3114" s="144" t="str">
        <f t="shared" si="337"/>
        <v>Active</v>
      </c>
      <c r="X3114" s="144">
        <v>3384</v>
      </c>
      <c r="Y3114" s="157" t="s">
        <v>70</v>
      </c>
      <c r="Z3114" s="386">
        <v>1</v>
      </c>
      <c r="AA3114" s="386">
        <v>0.89</v>
      </c>
      <c r="AB3114" s="387" t="s">
        <v>62</v>
      </c>
      <c r="AC3114" s="157"/>
    </row>
    <row r="3115" spans="9:29">
      <c r="I3115" s="342">
        <v>2</v>
      </c>
      <c r="J3115" s="144" t="str">
        <f t="shared" si="335"/>
        <v>SMALL</v>
      </c>
      <c r="K3115" s="144" t="str">
        <f t="shared" si="336"/>
        <v>SMALL</v>
      </c>
      <c r="L3115" s="144" t="str" cm="1">
        <f t="array" ref="L3115">_xlfn.IFS(I3115&lt;=2,"SMALL",I3115&lt;=5,"MEDIUM",I3115&gt;5,"LARGE")</f>
        <v>SMALL</v>
      </c>
      <c r="M3115" s="144" t="str">
        <f t="shared" si="333"/>
        <v>NO</v>
      </c>
      <c r="N3115" s="374">
        <v>5</v>
      </c>
      <c r="O3115" s="374">
        <f t="shared" si="334"/>
        <v>5</v>
      </c>
      <c r="P3115" s="158" t="str" cm="1">
        <f t="array" ref="P3115">_xlfn.SWITCH(ROUND(N3115,0),5,"Excellent",4,"Good",3,"ok","Bad")</f>
        <v>Excellent</v>
      </c>
      <c r="Q3115" s="144">
        <v>6</v>
      </c>
      <c r="R3115" s="385">
        <v>43059</v>
      </c>
      <c r="S3115" s="385">
        <v>43548</v>
      </c>
      <c r="T3115" s="144">
        <v>3384</v>
      </c>
      <c r="U3115" s="144" t="s">
        <v>60</v>
      </c>
      <c r="V3115" s="144">
        <v>334</v>
      </c>
      <c r="W3115" s="144" t="str">
        <f t="shared" si="337"/>
        <v>Active</v>
      </c>
      <c r="X3115" s="144">
        <v>3384</v>
      </c>
      <c r="Y3115" s="157" t="s">
        <v>70</v>
      </c>
      <c r="Z3115" s="386">
        <v>1</v>
      </c>
      <c r="AA3115" s="386">
        <v>1</v>
      </c>
      <c r="AB3115" s="387" t="s">
        <v>65</v>
      </c>
      <c r="AC3115" s="157"/>
    </row>
    <row r="3116" spans="9:29">
      <c r="I3116" s="342">
        <v>1</v>
      </c>
      <c r="J3116" s="144" t="str">
        <f t="shared" si="335"/>
        <v>SMALL</v>
      </c>
      <c r="K3116" s="144" t="str">
        <f t="shared" si="336"/>
        <v>SMALL</v>
      </c>
      <c r="L3116" s="144" t="str" cm="1">
        <f t="array" ref="L3116">_xlfn.IFS(I3116&lt;=2,"SMALL",I3116&lt;=5,"MEDIUM",I3116&gt;5,"LARGE")</f>
        <v>SMALL</v>
      </c>
      <c r="M3116" s="144" t="str">
        <f t="shared" si="333"/>
        <v>YES</v>
      </c>
      <c r="N3116" s="374">
        <v>4.91</v>
      </c>
      <c r="O3116" s="374">
        <f t="shared" si="334"/>
        <v>5</v>
      </c>
      <c r="P3116" s="158" t="str" cm="1">
        <f t="array" ref="P3116">_xlfn.SWITCH(ROUND(N3116,0),5,"Excellent",4,"Good",3,"ok","Bad")</f>
        <v>Excellent</v>
      </c>
      <c r="Q3116" s="144">
        <v>135</v>
      </c>
      <c r="R3116" s="385">
        <v>43029</v>
      </c>
      <c r="S3116" s="385">
        <v>44055</v>
      </c>
      <c r="T3116" s="144">
        <v>3383</v>
      </c>
      <c r="U3116" s="144" t="s">
        <v>60</v>
      </c>
      <c r="V3116" s="144">
        <v>173</v>
      </c>
      <c r="W3116" s="144" t="str">
        <f t="shared" si="337"/>
        <v>Active</v>
      </c>
      <c r="X3116" s="144">
        <v>3383</v>
      </c>
      <c r="Y3116" s="157" t="s">
        <v>61</v>
      </c>
      <c r="Z3116" s="386">
        <v>1</v>
      </c>
      <c r="AA3116" s="386">
        <v>0.93</v>
      </c>
      <c r="AB3116" s="387" t="s">
        <v>65</v>
      </c>
      <c r="AC3116" s="157"/>
    </row>
    <row r="3117" spans="9:29">
      <c r="I3117" s="342">
        <v>4</v>
      </c>
      <c r="J3117" s="144" t="str">
        <f t="shared" si="335"/>
        <v>LARGE</v>
      </c>
      <c r="K3117" s="144" t="str">
        <f t="shared" si="336"/>
        <v>MEDIUM</v>
      </c>
      <c r="L3117" s="144" t="str" cm="1">
        <f t="array" ref="L3117">_xlfn.IFS(I3117&lt;=2,"SMALL",I3117&lt;=5,"MEDIUM",I3117&gt;5,"LARGE")</f>
        <v>MEDIUM</v>
      </c>
      <c r="M3117" s="144" t="str">
        <f t="shared" si="333"/>
        <v>NO</v>
      </c>
      <c r="N3117" s="374">
        <v>4.9800000000000004</v>
      </c>
      <c r="O3117" s="374">
        <f t="shared" si="334"/>
        <v>5</v>
      </c>
      <c r="P3117" s="158" t="str" cm="1">
        <f t="array" ref="P3117">_xlfn.SWITCH(ROUND(N3117,0),5,"Excellent",4,"Good",3,"ok","Bad")</f>
        <v>Excellent</v>
      </c>
      <c r="Q3117" s="144">
        <v>61</v>
      </c>
      <c r="R3117" s="385">
        <v>43030</v>
      </c>
      <c r="S3117" s="385">
        <v>44023</v>
      </c>
      <c r="T3117" s="144">
        <v>1473</v>
      </c>
      <c r="U3117" s="144" t="s">
        <v>69</v>
      </c>
      <c r="V3117" s="144">
        <v>76</v>
      </c>
      <c r="W3117" s="144" t="str">
        <f t="shared" si="337"/>
        <v>Active</v>
      </c>
      <c r="X3117" s="144">
        <v>1473</v>
      </c>
      <c r="Y3117" s="157" t="s">
        <v>61</v>
      </c>
      <c r="Z3117" s="386">
        <v>1</v>
      </c>
      <c r="AA3117" s="386">
        <v>0.97</v>
      </c>
      <c r="AB3117" s="387" t="s">
        <v>65</v>
      </c>
      <c r="AC3117" s="157"/>
    </row>
    <row r="3118" spans="9:29">
      <c r="I3118" s="342">
        <v>1</v>
      </c>
      <c r="J3118" s="144" t="str">
        <f t="shared" si="335"/>
        <v>SMALL</v>
      </c>
      <c r="K3118" s="144" t="str">
        <f t="shared" si="336"/>
        <v>SMALL</v>
      </c>
      <c r="L3118" s="144" t="str" cm="1">
        <f t="array" ref="L3118">_xlfn.IFS(I3118&lt;=2,"SMALL",I3118&lt;=5,"MEDIUM",I3118&gt;5,"LARGE")</f>
        <v>SMALL</v>
      </c>
      <c r="M3118" s="144" t="str">
        <f t="shared" si="333"/>
        <v>NO</v>
      </c>
      <c r="N3118" s="374">
        <v>4.17</v>
      </c>
      <c r="O3118" s="374">
        <f t="shared" si="334"/>
        <v>4</v>
      </c>
      <c r="P3118" s="158" t="str" cm="1">
        <f t="array" ref="P3118">_xlfn.SWITCH(ROUND(N3118,0),5,"Excellent",4,"Good",3,"ok","Bad")</f>
        <v>Good</v>
      </c>
      <c r="Q3118" s="144">
        <v>30</v>
      </c>
      <c r="R3118" s="385">
        <v>43022</v>
      </c>
      <c r="S3118" s="385">
        <v>43899</v>
      </c>
      <c r="T3118" s="144">
        <v>2649</v>
      </c>
      <c r="U3118" s="144" t="s">
        <v>73</v>
      </c>
      <c r="V3118" s="144">
        <v>46</v>
      </c>
      <c r="W3118" s="144" t="str">
        <f t="shared" si="337"/>
        <v>Active</v>
      </c>
      <c r="X3118" s="144">
        <v>2649</v>
      </c>
      <c r="Y3118" s="157" t="s">
        <v>70</v>
      </c>
      <c r="Z3118" s="386">
        <v>1</v>
      </c>
      <c r="AA3118" s="386">
        <v>1</v>
      </c>
      <c r="AB3118" s="387" t="s">
        <v>65</v>
      </c>
      <c r="AC3118" s="157"/>
    </row>
    <row r="3119" spans="9:29">
      <c r="I3119" s="342">
        <v>6</v>
      </c>
      <c r="J3119" s="144" t="str">
        <f t="shared" si="335"/>
        <v>LARGE</v>
      </c>
      <c r="K3119" s="144" t="str">
        <f t="shared" si="336"/>
        <v>LARGE</v>
      </c>
      <c r="L3119" s="144" t="str" cm="1">
        <f t="array" ref="L3119">_xlfn.IFS(I3119&lt;=2,"SMALL",I3119&lt;=5,"MEDIUM",I3119&gt;5,"LARGE")</f>
        <v>LARGE</v>
      </c>
      <c r="M3119" s="144" t="str">
        <f t="shared" si="333"/>
        <v>NO</v>
      </c>
      <c r="N3119" s="374">
        <v>4.7300000000000004</v>
      </c>
      <c r="O3119" s="374">
        <f t="shared" si="334"/>
        <v>5</v>
      </c>
      <c r="P3119" s="158" t="str" cm="1">
        <f t="array" ref="P3119">_xlfn.SWITCH(ROUND(N3119,0),5,"Excellent",4,"Good",3,"ok","Bad")</f>
        <v>Excellent</v>
      </c>
      <c r="Q3119" s="144">
        <v>48</v>
      </c>
      <c r="R3119" s="385">
        <v>43053</v>
      </c>
      <c r="S3119" s="385">
        <v>43830</v>
      </c>
      <c r="T3119" s="144">
        <v>1567</v>
      </c>
      <c r="U3119" s="144" t="s">
        <v>69</v>
      </c>
      <c r="V3119" s="144">
        <v>46</v>
      </c>
      <c r="W3119" s="144" t="str">
        <f t="shared" si="337"/>
        <v>Active</v>
      </c>
      <c r="X3119" s="144">
        <v>1567</v>
      </c>
      <c r="Y3119" s="157" t="s">
        <v>64</v>
      </c>
      <c r="Z3119" s="386">
        <v>1</v>
      </c>
      <c r="AA3119" s="386">
        <v>0.97</v>
      </c>
      <c r="AB3119" s="387" t="s">
        <v>62</v>
      </c>
      <c r="AC3119" s="157"/>
    </row>
    <row r="3120" spans="9:29">
      <c r="I3120" s="342">
        <v>2</v>
      </c>
      <c r="J3120" s="144" t="str">
        <f t="shared" si="335"/>
        <v>SMALL</v>
      </c>
      <c r="K3120" s="144" t="str">
        <f t="shared" si="336"/>
        <v>SMALL</v>
      </c>
      <c r="L3120" s="144" t="str" cm="1">
        <f t="array" ref="L3120">_xlfn.IFS(I3120&lt;=2,"SMALL",I3120&lt;=5,"MEDIUM",I3120&gt;5,"LARGE")</f>
        <v>SMALL</v>
      </c>
      <c r="M3120" s="144" t="str">
        <f t="shared" si="333"/>
        <v>YES</v>
      </c>
      <c r="N3120" s="374">
        <v>4.82</v>
      </c>
      <c r="O3120" s="374">
        <f t="shared" si="334"/>
        <v>5</v>
      </c>
      <c r="P3120" s="158" t="str" cm="1">
        <f t="array" ref="P3120">_xlfn.SWITCH(ROUND(N3120,0),5,"Excellent",4,"Good",3,"ok","Bad")</f>
        <v>Excellent</v>
      </c>
      <c r="Q3120" s="144">
        <v>103</v>
      </c>
      <c r="R3120" s="385">
        <v>43043</v>
      </c>
      <c r="S3120" s="385">
        <v>44048</v>
      </c>
      <c r="T3120" s="144">
        <v>3383</v>
      </c>
      <c r="U3120" s="144" t="s">
        <v>60</v>
      </c>
      <c r="V3120" s="144">
        <v>0</v>
      </c>
      <c r="W3120" s="144" t="str">
        <f t="shared" si="337"/>
        <v>Inactive</v>
      </c>
      <c r="X3120" s="144">
        <v>3383</v>
      </c>
      <c r="Y3120" s="157" t="s">
        <v>61</v>
      </c>
      <c r="Z3120" s="386">
        <v>1</v>
      </c>
      <c r="AA3120" s="386">
        <v>0.5</v>
      </c>
      <c r="AB3120" s="387" t="s">
        <v>65</v>
      </c>
      <c r="AC3120" s="157"/>
    </row>
    <row r="3121" spans="9:29">
      <c r="I3121" s="342">
        <v>3</v>
      </c>
      <c r="J3121" s="144" t="str">
        <f t="shared" si="335"/>
        <v>LARGE</v>
      </c>
      <c r="K3121" s="144" t="str">
        <f t="shared" si="336"/>
        <v>MEDIUM</v>
      </c>
      <c r="L3121" s="144" t="str" cm="1">
        <f t="array" ref="L3121">_xlfn.IFS(I3121&lt;=2,"SMALL",I3121&lt;=5,"MEDIUM",I3121&gt;5,"LARGE")</f>
        <v>MEDIUM</v>
      </c>
      <c r="M3121" s="144" t="str">
        <f t="shared" si="333"/>
        <v>NO</v>
      </c>
      <c r="N3121" s="374">
        <v>4.8</v>
      </c>
      <c r="O3121" s="374">
        <f t="shared" si="334"/>
        <v>5</v>
      </c>
      <c r="P3121" s="158" t="str" cm="1">
        <f t="array" ref="P3121">_xlfn.SWITCH(ROUND(N3121,0),5,"Excellent",4,"Good",3,"ok","Bad")</f>
        <v>Excellent</v>
      </c>
      <c r="Q3121" s="144">
        <v>15</v>
      </c>
      <c r="R3121" s="385">
        <v>43051</v>
      </c>
      <c r="S3121" s="385">
        <v>43769</v>
      </c>
      <c r="T3121" s="144">
        <v>3365</v>
      </c>
      <c r="U3121" s="144" t="s">
        <v>69</v>
      </c>
      <c r="V3121" s="144">
        <v>365</v>
      </c>
      <c r="W3121" s="144" t="str">
        <f t="shared" si="337"/>
        <v>Active</v>
      </c>
      <c r="X3121" s="144">
        <v>3365</v>
      </c>
      <c r="Y3121" s="157" t="s">
        <v>61</v>
      </c>
      <c r="Z3121" s="386">
        <v>1</v>
      </c>
      <c r="AA3121" s="386">
        <v>1</v>
      </c>
      <c r="AB3121" s="387" t="s">
        <v>65</v>
      </c>
      <c r="AC3121" s="157"/>
    </row>
    <row r="3122" spans="9:29">
      <c r="I3122" s="342">
        <v>1</v>
      </c>
      <c r="J3122" s="144" t="str">
        <f t="shared" si="335"/>
        <v>SMALL</v>
      </c>
      <c r="K3122" s="144" t="str">
        <f t="shared" si="336"/>
        <v>SMALL</v>
      </c>
      <c r="L3122" s="144" t="str" cm="1">
        <f t="array" ref="L3122">_xlfn.IFS(I3122&lt;=2,"SMALL",I3122&lt;=5,"MEDIUM",I3122&gt;5,"LARGE")</f>
        <v>SMALL</v>
      </c>
      <c r="M3122" s="144" t="str">
        <f t="shared" si="333"/>
        <v>NO</v>
      </c>
      <c r="N3122" s="374">
        <v>4.16</v>
      </c>
      <c r="O3122" s="374">
        <f t="shared" si="334"/>
        <v>4</v>
      </c>
      <c r="P3122" s="158" t="str" cm="1">
        <f t="array" ref="P3122">_xlfn.SWITCH(ROUND(N3122,0),5,"Excellent",4,"Good",3,"ok","Bad")</f>
        <v>Good</v>
      </c>
      <c r="Q3122" s="144">
        <v>31</v>
      </c>
      <c r="R3122" s="385">
        <v>43035</v>
      </c>
      <c r="S3122" s="385">
        <v>43834</v>
      </c>
      <c r="T3122" s="144">
        <v>2649</v>
      </c>
      <c r="U3122" s="144" t="s">
        <v>73</v>
      </c>
      <c r="V3122" s="144">
        <v>0</v>
      </c>
      <c r="W3122" s="144" t="str">
        <f t="shared" si="337"/>
        <v>Inactive</v>
      </c>
      <c r="X3122" s="144">
        <v>2649</v>
      </c>
      <c r="Y3122" s="157" t="s">
        <v>61</v>
      </c>
      <c r="Z3122" s="386">
        <v>1</v>
      </c>
      <c r="AA3122" s="386">
        <v>0.86</v>
      </c>
      <c r="AB3122" s="387" t="s">
        <v>65</v>
      </c>
      <c r="AC3122" s="157"/>
    </row>
    <row r="3123" spans="9:29">
      <c r="I3123" s="342">
        <v>4</v>
      </c>
      <c r="J3123" s="144" t="str">
        <f t="shared" si="335"/>
        <v>LARGE</v>
      </c>
      <c r="K3123" s="144" t="str">
        <f t="shared" si="336"/>
        <v>MEDIUM</v>
      </c>
      <c r="L3123" s="144" t="str" cm="1">
        <f t="array" ref="L3123">_xlfn.IFS(I3123&lt;=2,"SMALL",I3123&lt;=5,"MEDIUM",I3123&gt;5,"LARGE")</f>
        <v>MEDIUM</v>
      </c>
      <c r="M3123" s="144" t="str">
        <f t="shared" si="333"/>
        <v>NO</v>
      </c>
      <c r="N3123" s="374">
        <v>5</v>
      </c>
      <c r="O3123" s="374">
        <f t="shared" si="334"/>
        <v>5</v>
      </c>
      <c r="P3123" s="158" t="str" cm="1">
        <f t="array" ref="P3123">_xlfn.SWITCH(ROUND(N3123,0),5,"Excellent",4,"Good",3,"ok","Bad")</f>
        <v>Excellent</v>
      </c>
      <c r="Q3123" s="144">
        <v>4</v>
      </c>
      <c r="R3123" s="385">
        <v>43044</v>
      </c>
      <c r="S3123" s="385">
        <v>43832</v>
      </c>
      <c r="T3123" s="144">
        <v>571</v>
      </c>
      <c r="U3123" s="144" t="s">
        <v>69</v>
      </c>
      <c r="V3123" s="144">
        <v>138</v>
      </c>
      <c r="W3123" s="144" t="str">
        <f t="shared" si="337"/>
        <v>Active</v>
      </c>
      <c r="X3123" s="144">
        <v>571</v>
      </c>
      <c r="Y3123" s="157" t="s">
        <v>70</v>
      </c>
      <c r="Z3123" s="386">
        <v>0.9</v>
      </c>
      <c r="AA3123" s="386">
        <v>0.98</v>
      </c>
      <c r="AB3123" s="387" t="s">
        <v>65</v>
      </c>
      <c r="AC3123" s="157"/>
    </row>
    <row r="3124" spans="9:29">
      <c r="I3124" s="342">
        <v>1</v>
      </c>
      <c r="J3124" s="144" t="str">
        <f t="shared" si="335"/>
        <v>SMALL</v>
      </c>
      <c r="K3124" s="144" t="str">
        <f t="shared" si="336"/>
        <v>SMALL</v>
      </c>
      <c r="L3124" s="144" t="str" cm="1">
        <f t="array" ref="L3124">_xlfn.IFS(I3124&lt;=2,"SMALL",I3124&lt;=5,"MEDIUM",I3124&gt;5,"LARGE")</f>
        <v>SMALL</v>
      </c>
      <c r="M3124" s="144" t="str">
        <f t="shared" si="333"/>
        <v>NO</v>
      </c>
      <c r="N3124" s="374">
        <v>4.93</v>
      </c>
      <c r="O3124" s="374">
        <f t="shared" si="334"/>
        <v>5</v>
      </c>
      <c r="P3124" s="158" t="str" cm="1">
        <f t="array" ref="P3124">_xlfn.SWITCH(ROUND(N3124,0),5,"Excellent",4,"Good",3,"ok","Bad")</f>
        <v>Excellent</v>
      </c>
      <c r="Q3124" s="144">
        <v>15</v>
      </c>
      <c r="R3124" s="385">
        <v>43103</v>
      </c>
      <c r="S3124" s="385">
        <v>43905</v>
      </c>
      <c r="T3124" s="144">
        <v>1387</v>
      </c>
      <c r="U3124" s="144" t="s">
        <v>60</v>
      </c>
      <c r="V3124" s="144">
        <v>92</v>
      </c>
      <c r="W3124" s="144" t="str">
        <f t="shared" si="337"/>
        <v>Active</v>
      </c>
      <c r="X3124" s="144">
        <v>1387</v>
      </c>
      <c r="Y3124" s="157" t="s">
        <v>64</v>
      </c>
      <c r="Z3124" s="386">
        <v>1</v>
      </c>
      <c r="AA3124" s="386">
        <v>1</v>
      </c>
      <c r="AB3124" s="387" t="s">
        <v>62</v>
      </c>
      <c r="AC3124" s="157"/>
    </row>
    <row r="3125" spans="9:29">
      <c r="I3125" s="342">
        <v>2</v>
      </c>
      <c r="J3125" s="144" t="str">
        <f t="shared" si="335"/>
        <v>SMALL</v>
      </c>
      <c r="K3125" s="144" t="str">
        <f t="shared" si="336"/>
        <v>SMALL</v>
      </c>
      <c r="L3125" s="144" t="str" cm="1">
        <f t="array" ref="L3125">_xlfn.IFS(I3125&lt;=2,"SMALL",I3125&lt;=5,"MEDIUM",I3125&gt;5,"LARGE")</f>
        <v>SMALL</v>
      </c>
      <c r="M3125" s="144" t="str">
        <f t="shared" si="333"/>
        <v>NO</v>
      </c>
      <c r="N3125" s="374">
        <v>4.97</v>
      </c>
      <c r="O3125" s="374">
        <f t="shared" si="334"/>
        <v>5</v>
      </c>
      <c r="P3125" s="158" t="str" cm="1">
        <f t="array" ref="P3125">_xlfn.SWITCH(ROUND(N3125,0),5,"Excellent",4,"Good",3,"ok","Bad")</f>
        <v>Excellent</v>
      </c>
      <c r="Q3125" s="144">
        <v>36</v>
      </c>
      <c r="R3125" s="385">
        <v>43044</v>
      </c>
      <c r="S3125" s="385">
        <v>43603</v>
      </c>
      <c r="T3125" s="144">
        <v>3130</v>
      </c>
      <c r="U3125" s="144" t="s">
        <v>60</v>
      </c>
      <c r="V3125" s="144">
        <v>40</v>
      </c>
      <c r="W3125" s="144" t="str">
        <f t="shared" si="337"/>
        <v>Active</v>
      </c>
      <c r="X3125" s="144">
        <v>3130</v>
      </c>
      <c r="Y3125" s="157" t="s">
        <v>122</v>
      </c>
      <c r="Z3125" s="386">
        <v>0.33</v>
      </c>
      <c r="AA3125" s="386">
        <v>0.48</v>
      </c>
      <c r="AB3125" s="387" t="s">
        <v>65</v>
      </c>
      <c r="AC3125" s="157"/>
    </row>
    <row r="3126" spans="9:29">
      <c r="I3126" s="342">
        <v>1</v>
      </c>
      <c r="J3126" s="144" t="str">
        <f t="shared" si="335"/>
        <v>SMALL</v>
      </c>
      <c r="K3126" s="144" t="str">
        <f t="shared" si="336"/>
        <v>SMALL</v>
      </c>
      <c r="L3126" s="144" t="str" cm="1">
        <f t="array" ref="L3126">_xlfn.IFS(I3126&lt;=2,"SMALL",I3126&lt;=5,"MEDIUM",I3126&gt;5,"LARGE")</f>
        <v>SMALL</v>
      </c>
      <c r="M3126" s="144" t="str">
        <f t="shared" si="333"/>
        <v>NO</v>
      </c>
      <c r="N3126" s="374">
        <v>4.5599999999999996</v>
      </c>
      <c r="O3126" s="374">
        <f t="shared" si="334"/>
        <v>5</v>
      </c>
      <c r="P3126" s="158" t="str" cm="1">
        <f t="array" ref="P3126">_xlfn.SWITCH(ROUND(N3126,0),5,"Excellent",4,"Good",3,"ok","Bad")</f>
        <v>Excellent</v>
      </c>
      <c r="Q3126" s="144">
        <v>41</v>
      </c>
      <c r="R3126" s="385">
        <v>43065</v>
      </c>
      <c r="S3126" s="385">
        <v>43687</v>
      </c>
      <c r="T3126" s="144">
        <v>1620</v>
      </c>
      <c r="U3126" s="144" t="s">
        <v>60</v>
      </c>
      <c r="V3126" s="144">
        <v>103</v>
      </c>
      <c r="W3126" s="144" t="str">
        <f t="shared" si="337"/>
        <v>Active</v>
      </c>
      <c r="X3126" s="144">
        <v>1620</v>
      </c>
      <c r="Y3126" s="157" t="s">
        <v>122</v>
      </c>
      <c r="Z3126" s="386">
        <v>0</v>
      </c>
      <c r="AA3126" s="386">
        <v>1</v>
      </c>
      <c r="AB3126" s="387" t="s">
        <v>65</v>
      </c>
      <c r="AC3126" s="157"/>
    </row>
    <row r="3127" spans="9:29">
      <c r="I3127" s="342">
        <v>1</v>
      </c>
      <c r="J3127" s="144" t="str">
        <f t="shared" si="335"/>
        <v>SMALL</v>
      </c>
      <c r="K3127" s="144" t="str">
        <f t="shared" si="336"/>
        <v>SMALL</v>
      </c>
      <c r="L3127" s="144" t="str" cm="1">
        <f t="array" ref="L3127">_xlfn.IFS(I3127&lt;=2,"SMALL",I3127&lt;=5,"MEDIUM",I3127&gt;5,"LARGE")</f>
        <v>SMALL</v>
      </c>
      <c r="M3127" s="144" t="str">
        <f t="shared" si="333"/>
        <v>NO</v>
      </c>
      <c r="N3127" s="374">
        <v>4.1900000000000004</v>
      </c>
      <c r="O3127" s="374">
        <f t="shared" si="334"/>
        <v>4</v>
      </c>
      <c r="P3127" s="158" t="str" cm="1">
        <f t="array" ref="P3127">_xlfn.SWITCH(ROUND(N3127,0),5,"Excellent",4,"Good",3,"ok","Bad")</f>
        <v>Good</v>
      </c>
      <c r="Q3127" s="144">
        <v>26</v>
      </c>
      <c r="R3127" s="385">
        <v>43030</v>
      </c>
      <c r="S3127" s="385">
        <v>44013</v>
      </c>
      <c r="T3127" s="144">
        <v>2649</v>
      </c>
      <c r="U3127" s="144" t="s">
        <v>73</v>
      </c>
      <c r="V3127" s="144">
        <v>86</v>
      </c>
      <c r="W3127" s="144" t="str">
        <f t="shared" si="337"/>
        <v>Active</v>
      </c>
      <c r="X3127" s="144">
        <v>2649</v>
      </c>
      <c r="Y3127" s="157" t="s">
        <v>70</v>
      </c>
      <c r="Z3127" s="386">
        <v>1</v>
      </c>
      <c r="AA3127" s="386">
        <v>1</v>
      </c>
      <c r="AB3127" s="387" t="s">
        <v>65</v>
      </c>
      <c r="AC3127" s="157"/>
    </row>
    <row r="3128" spans="9:29">
      <c r="I3128" s="342">
        <v>4</v>
      </c>
      <c r="J3128" s="144" t="str">
        <f t="shared" si="335"/>
        <v>LARGE</v>
      </c>
      <c r="K3128" s="144" t="str">
        <f t="shared" si="336"/>
        <v>MEDIUM</v>
      </c>
      <c r="L3128" s="144" t="str" cm="1">
        <f t="array" ref="L3128">_xlfn.IFS(I3128&lt;=2,"SMALL",I3128&lt;=5,"MEDIUM",I3128&gt;5,"LARGE")</f>
        <v>MEDIUM</v>
      </c>
      <c r="M3128" s="144" t="str">
        <f t="shared" si="333"/>
        <v>NO</v>
      </c>
      <c r="N3128" s="374">
        <v>4.82</v>
      </c>
      <c r="O3128" s="374">
        <f t="shared" si="334"/>
        <v>5</v>
      </c>
      <c r="P3128" s="158" t="str" cm="1">
        <f t="array" ref="P3128">_xlfn.SWITCH(ROUND(N3128,0),5,"Excellent",4,"Good",3,"ok","Bad")</f>
        <v>Excellent</v>
      </c>
      <c r="Q3128" s="144">
        <v>51</v>
      </c>
      <c r="R3128" s="385">
        <v>43025</v>
      </c>
      <c r="S3128" s="385">
        <v>43968</v>
      </c>
      <c r="T3128" s="144">
        <v>1477</v>
      </c>
      <c r="U3128" s="144" t="s">
        <v>69</v>
      </c>
      <c r="V3128" s="144">
        <v>340</v>
      </c>
      <c r="W3128" s="144" t="str">
        <f t="shared" si="337"/>
        <v>Active</v>
      </c>
      <c r="X3128" s="144">
        <v>1477</v>
      </c>
      <c r="Y3128" s="157" t="s">
        <v>61</v>
      </c>
      <c r="Z3128" s="386">
        <v>1</v>
      </c>
      <c r="AA3128" s="386">
        <v>1</v>
      </c>
      <c r="AB3128" s="387" t="s">
        <v>65</v>
      </c>
      <c r="AC3128" s="157"/>
    </row>
    <row r="3129" spans="9:29">
      <c r="I3129" s="342">
        <v>2</v>
      </c>
      <c r="J3129" s="144" t="str">
        <f t="shared" si="335"/>
        <v>SMALL</v>
      </c>
      <c r="K3129" s="144" t="str">
        <f t="shared" si="336"/>
        <v>SMALL</v>
      </c>
      <c r="L3129" s="144" t="str" cm="1">
        <f t="array" ref="L3129">_xlfn.IFS(I3129&lt;=2,"SMALL",I3129&lt;=5,"MEDIUM",I3129&gt;5,"LARGE")</f>
        <v>SMALL</v>
      </c>
      <c r="M3129" s="144" t="str">
        <f t="shared" si="333"/>
        <v>YES</v>
      </c>
      <c r="N3129" s="374">
        <v>4.99</v>
      </c>
      <c r="O3129" s="374">
        <f t="shared" si="334"/>
        <v>5</v>
      </c>
      <c r="P3129" s="158" t="str" cm="1">
        <f t="array" ref="P3129">_xlfn.SWITCH(ROUND(N3129,0),5,"Excellent",4,"Good",3,"ok","Bad")</f>
        <v>Excellent</v>
      </c>
      <c r="Q3129" s="144">
        <v>103</v>
      </c>
      <c r="R3129" s="385">
        <v>43054</v>
      </c>
      <c r="S3129" s="385">
        <v>44027</v>
      </c>
      <c r="T3129" s="144">
        <v>3387</v>
      </c>
      <c r="U3129" s="144" t="s">
        <v>60</v>
      </c>
      <c r="V3129" s="144">
        <v>130</v>
      </c>
      <c r="W3129" s="144" t="str">
        <f t="shared" si="337"/>
        <v>Active</v>
      </c>
      <c r="X3129" s="144">
        <v>3387</v>
      </c>
      <c r="Y3129" s="157" t="s">
        <v>70</v>
      </c>
      <c r="Z3129" s="386">
        <v>1</v>
      </c>
      <c r="AA3129" s="386">
        <v>1</v>
      </c>
      <c r="AB3129" s="387" t="s">
        <v>62</v>
      </c>
      <c r="AC3129" s="157"/>
    </row>
    <row r="3130" spans="9:29">
      <c r="I3130" s="342">
        <v>3</v>
      </c>
      <c r="J3130" s="144" t="str">
        <f t="shared" si="335"/>
        <v>LARGE</v>
      </c>
      <c r="K3130" s="144" t="str">
        <f t="shared" si="336"/>
        <v>MEDIUM</v>
      </c>
      <c r="L3130" s="144" t="str" cm="1">
        <f t="array" ref="L3130">_xlfn.IFS(I3130&lt;=2,"SMALL",I3130&lt;=5,"MEDIUM",I3130&gt;5,"LARGE")</f>
        <v>MEDIUM</v>
      </c>
      <c r="M3130" s="144" t="str">
        <f t="shared" si="333"/>
        <v>NO</v>
      </c>
      <c r="N3130" s="374">
        <v>4.84</v>
      </c>
      <c r="O3130" s="374">
        <f t="shared" si="334"/>
        <v>5</v>
      </c>
      <c r="P3130" s="158" t="str" cm="1">
        <f t="array" ref="P3130">_xlfn.SWITCH(ROUND(N3130,0),5,"Excellent",4,"Good",3,"ok","Bad")</f>
        <v>Excellent</v>
      </c>
      <c r="Q3130" s="144">
        <v>67</v>
      </c>
      <c r="R3130" s="385">
        <v>43044</v>
      </c>
      <c r="S3130" s="385">
        <v>43992</v>
      </c>
      <c r="T3130" s="144">
        <v>3382</v>
      </c>
      <c r="U3130" s="144" t="s">
        <v>60</v>
      </c>
      <c r="V3130" s="144">
        <v>174</v>
      </c>
      <c r="W3130" s="144" t="str">
        <f t="shared" si="337"/>
        <v>Active</v>
      </c>
      <c r="X3130" s="144">
        <v>3382</v>
      </c>
      <c r="Y3130" s="157" t="s">
        <v>70</v>
      </c>
      <c r="Z3130" s="386">
        <v>1</v>
      </c>
      <c r="AA3130" s="386">
        <v>0.93</v>
      </c>
      <c r="AB3130" s="387" t="s">
        <v>62</v>
      </c>
      <c r="AC3130" s="157"/>
    </row>
    <row r="3131" spans="9:29">
      <c r="I3131" s="342">
        <v>2</v>
      </c>
      <c r="J3131" s="144" t="str">
        <f t="shared" si="335"/>
        <v>SMALL</v>
      </c>
      <c r="K3131" s="144" t="str">
        <f t="shared" si="336"/>
        <v>SMALL</v>
      </c>
      <c r="L3131" s="144" t="str" cm="1">
        <f t="array" ref="L3131">_xlfn.IFS(I3131&lt;=2,"SMALL",I3131&lt;=5,"MEDIUM",I3131&gt;5,"LARGE")</f>
        <v>SMALL</v>
      </c>
      <c r="M3131" s="144" t="str">
        <f t="shared" si="333"/>
        <v>NO</v>
      </c>
      <c r="N3131" s="374">
        <v>5</v>
      </c>
      <c r="O3131" s="374">
        <f t="shared" si="334"/>
        <v>5</v>
      </c>
      <c r="P3131" s="158" t="str" cm="1">
        <f t="array" ref="P3131">_xlfn.SWITCH(ROUND(N3131,0),5,"Excellent",4,"Good",3,"ok","Bad")</f>
        <v>Excellent</v>
      </c>
      <c r="Q3131" s="144">
        <v>25</v>
      </c>
      <c r="R3131" s="385">
        <v>43103</v>
      </c>
      <c r="S3131" s="385">
        <v>43899</v>
      </c>
      <c r="T3131" s="144">
        <v>351</v>
      </c>
      <c r="U3131" s="144" t="s">
        <v>69</v>
      </c>
      <c r="V3131" s="144">
        <v>179</v>
      </c>
      <c r="W3131" s="144" t="str">
        <f t="shared" si="337"/>
        <v>Active</v>
      </c>
      <c r="X3131" s="144">
        <v>351</v>
      </c>
      <c r="Y3131" s="157" t="s">
        <v>61</v>
      </c>
      <c r="Z3131" s="386">
        <v>0.9</v>
      </c>
      <c r="AA3131" s="386">
        <v>0.96</v>
      </c>
      <c r="AB3131" s="387" t="s">
        <v>65</v>
      </c>
      <c r="AC3131" s="157"/>
    </row>
    <row r="3132" spans="9:29">
      <c r="I3132" s="342">
        <v>6</v>
      </c>
      <c r="J3132" s="144" t="str">
        <f t="shared" si="335"/>
        <v>LARGE</v>
      </c>
      <c r="K3132" s="144" t="str">
        <f t="shared" si="336"/>
        <v>LARGE</v>
      </c>
      <c r="L3132" s="144" t="str" cm="1">
        <f t="array" ref="L3132">_xlfn.IFS(I3132&lt;=2,"SMALL",I3132&lt;=5,"MEDIUM",I3132&gt;5,"LARGE")</f>
        <v>LARGE</v>
      </c>
      <c r="M3132" s="144" t="str">
        <f t="shared" si="333"/>
        <v>NO</v>
      </c>
      <c r="N3132" s="374">
        <v>4.6500000000000004</v>
      </c>
      <c r="O3132" s="374">
        <f t="shared" si="334"/>
        <v>5</v>
      </c>
      <c r="P3132" s="158" t="str" cm="1">
        <f t="array" ref="P3132">_xlfn.SWITCH(ROUND(N3132,0),5,"Excellent",4,"Good",3,"ok","Bad")</f>
        <v>Excellent</v>
      </c>
      <c r="Q3132" s="144">
        <v>40</v>
      </c>
      <c r="R3132" s="385">
        <v>43104</v>
      </c>
      <c r="S3132" s="385">
        <v>43831</v>
      </c>
      <c r="T3132" s="144">
        <v>3023</v>
      </c>
      <c r="U3132" s="144" t="s">
        <v>69</v>
      </c>
      <c r="V3132" s="144">
        <v>227</v>
      </c>
      <c r="W3132" s="144" t="str">
        <f t="shared" si="337"/>
        <v>Active</v>
      </c>
      <c r="X3132" s="144">
        <v>3023</v>
      </c>
      <c r="Y3132" s="157" t="s">
        <v>70</v>
      </c>
      <c r="Z3132" s="386">
        <v>1</v>
      </c>
      <c r="AA3132" s="386">
        <v>1</v>
      </c>
      <c r="AB3132" s="387" t="s">
        <v>62</v>
      </c>
      <c r="AC3132" s="157"/>
    </row>
    <row r="3133" spans="9:29">
      <c r="I3133" s="342">
        <v>2</v>
      </c>
      <c r="J3133" s="144" t="str">
        <f t="shared" si="335"/>
        <v>SMALL</v>
      </c>
      <c r="K3133" s="144" t="str">
        <f t="shared" si="336"/>
        <v>SMALL</v>
      </c>
      <c r="L3133" s="144" t="str" cm="1">
        <f t="array" ref="L3133">_xlfn.IFS(I3133&lt;=2,"SMALL",I3133&lt;=5,"MEDIUM",I3133&gt;5,"LARGE")</f>
        <v>SMALL</v>
      </c>
      <c r="M3133" s="144" t="str">
        <f t="shared" si="333"/>
        <v>NO</v>
      </c>
      <c r="N3133" s="374">
        <v>4.87</v>
      </c>
      <c r="O3133" s="374">
        <f t="shared" si="334"/>
        <v>5</v>
      </c>
      <c r="P3133" s="158" t="str" cm="1">
        <f t="array" ref="P3133">_xlfn.SWITCH(ROUND(N3133,0),5,"Excellent",4,"Good",3,"ok","Bad")</f>
        <v>Excellent</v>
      </c>
      <c r="Q3133" s="144">
        <v>75</v>
      </c>
      <c r="R3133" s="385">
        <v>43036</v>
      </c>
      <c r="S3133" s="385">
        <v>43905</v>
      </c>
      <c r="T3133" s="144">
        <v>3389</v>
      </c>
      <c r="U3133" s="144" t="s">
        <v>69</v>
      </c>
      <c r="V3133" s="144">
        <v>0</v>
      </c>
      <c r="W3133" s="144" t="str">
        <f t="shared" si="337"/>
        <v>Inactive</v>
      </c>
      <c r="X3133" s="144">
        <v>3389</v>
      </c>
      <c r="Y3133" s="157" t="s">
        <v>61</v>
      </c>
      <c r="Z3133" s="386">
        <v>1</v>
      </c>
      <c r="AA3133" s="386">
        <v>1</v>
      </c>
      <c r="AB3133" s="387" t="s">
        <v>62</v>
      </c>
      <c r="AC3133" s="157"/>
    </row>
    <row r="3134" spans="9:29">
      <c r="I3134" s="342">
        <v>2</v>
      </c>
      <c r="J3134" s="144" t="str">
        <f t="shared" si="335"/>
        <v>SMALL</v>
      </c>
      <c r="K3134" s="144" t="str">
        <f t="shared" si="336"/>
        <v>SMALL</v>
      </c>
      <c r="L3134" s="144" t="str" cm="1">
        <f t="array" ref="L3134">_xlfn.IFS(I3134&lt;=2,"SMALL",I3134&lt;=5,"MEDIUM",I3134&gt;5,"LARGE")</f>
        <v>SMALL</v>
      </c>
      <c r="M3134" s="144" t="str">
        <f t="shared" si="333"/>
        <v>YES</v>
      </c>
      <c r="N3134" s="374">
        <v>4.88</v>
      </c>
      <c r="O3134" s="374">
        <f t="shared" si="334"/>
        <v>5</v>
      </c>
      <c r="P3134" s="158" t="str" cm="1">
        <f t="array" ref="P3134">_xlfn.SWITCH(ROUND(N3134,0),5,"Excellent",4,"Good",3,"ok","Bad")</f>
        <v>Excellent</v>
      </c>
      <c r="Q3134" s="144">
        <v>165</v>
      </c>
      <c r="R3134" s="385">
        <v>43029</v>
      </c>
      <c r="S3134" s="385">
        <v>44033</v>
      </c>
      <c r="T3134" s="144">
        <v>3378</v>
      </c>
      <c r="U3134" s="144" t="s">
        <v>60</v>
      </c>
      <c r="V3134" s="144">
        <v>350</v>
      </c>
      <c r="W3134" s="144" t="str">
        <f t="shared" si="337"/>
        <v>Active</v>
      </c>
      <c r="X3134" s="144">
        <v>3378</v>
      </c>
      <c r="Y3134" s="157" t="s">
        <v>70</v>
      </c>
      <c r="Z3134" s="386">
        <v>1</v>
      </c>
      <c r="AA3134" s="386">
        <v>1</v>
      </c>
      <c r="AB3134" s="387" t="s">
        <v>62</v>
      </c>
      <c r="AC3134" s="157"/>
    </row>
    <row r="3135" spans="9:29">
      <c r="I3135" s="342">
        <v>2</v>
      </c>
      <c r="J3135" s="144" t="str">
        <f t="shared" si="335"/>
        <v>SMALL</v>
      </c>
      <c r="K3135" s="144" t="str">
        <f t="shared" si="336"/>
        <v>SMALL</v>
      </c>
      <c r="L3135" s="144" t="str" cm="1">
        <f t="array" ref="L3135">_xlfn.IFS(I3135&lt;=2,"SMALL",I3135&lt;=5,"MEDIUM",I3135&gt;5,"LARGE")</f>
        <v>SMALL</v>
      </c>
      <c r="M3135" s="144" t="str">
        <f t="shared" si="333"/>
        <v>NO</v>
      </c>
      <c r="N3135" s="374">
        <v>4.54</v>
      </c>
      <c r="O3135" s="374">
        <f t="shared" si="334"/>
        <v>5</v>
      </c>
      <c r="P3135" s="158" t="str" cm="1">
        <f t="array" ref="P3135">_xlfn.SWITCH(ROUND(N3135,0),5,"Excellent",4,"Good",3,"ok","Bad")</f>
        <v>Excellent</v>
      </c>
      <c r="Q3135" s="144">
        <v>87</v>
      </c>
      <c r="R3135" s="385">
        <v>43045</v>
      </c>
      <c r="S3135" s="385">
        <v>43890</v>
      </c>
      <c r="T3135" s="144">
        <v>1465</v>
      </c>
      <c r="U3135" s="144" t="s">
        <v>69</v>
      </c>
      <c r="V3135" s="144">
        <v>160</v>
      </c>
      <c r="W3135" s="144" t="str">
        <f t="shared" si="337"/>
        <v>Active</v>
      </c>
      <c r="X3135" s="144">
        <v>1465</v>
      </c>
      <c r="Y3135" s="157" t="s">
        <v>64</v>
      </c>
      <c r="Z3135" s="386">
        <v>1</v>
      </c>
      <c r="AA3135" s="386">
        <v>1</v>
      </c>
      <c r="AB3135" s="387" t="s">
        <v>65</v>
      </c>
      <c r="AC3135" s="157"/>
    </row>
    <row r="3136" spans="9:29">
      <c r="I3136" s="342">
        <v>3</v>
      </c>
      <c r="J3136" s="144" t="str">
        <f t="shared" si="335"/>
        <v>LARGE</v>
      </c>
      <c r="K3136" s="144" t="str">
        <f t="shared" si="336"/>
        <v>MEDIUM</v>
      </c>
      <c r="L3136" s="144" t="str" cm="1">
        <f t="array" ref="L3136">_xlfn.IFS(I3136&lt;=2,"SMALL",I3136&lt;=5,"MEDIUM",I3136&gt;5,"LARGE")</f>
        <v>MEDIUM</v>
      </c>
      <c r="M3136" s="144" t="str">
        <f t="shared" si="333"/>
        <v>NO</v>
      </c>
      <c r="N3136" s="374">
        <v>4.58</v>
      </c>
      <c r="O3136" s="374">
        <f t="shared" si="334"/>
        <v>5</v>
      </c>
      <c r="P3136" s="158" t="str" cm="1">
        <f t="array" ref="P3136">_xlfn.SWITCH(ROUND(N3136,0),5,"Excellent",4,"Good",3,"ok","Bad")</f>
        <v>Excellent</v>
      </c>
      <c r="Q3136" s="144">
        <v>126</v>
      </c>
      <c r="R3136" s="385">
        <v>43035</v>
      </c>
      <c r="S3136" s="385">
        <v>43903</v>
      </c>
      <c r="T3136" s="144">
        <v>3192</v>
      </c>
      <c r="U3136" s="144" t="s">
        <v>73</v>
      </c>
      <c r="V3136" s="144">
        <v>92</v>
      </c>
      <c r="W3136" s="144" t="str">
        <f t="shared" si="337"/>
        <v>Active</v>
      </c>
      <c r="X3136" s="144">
        <v>3192</v>
      </c>
      <c r="Y3136" s="157" t="s">
        <v>122</v>
      </c>
      <c r="Z3136" s="386">
        <v>0</v>
      </c>
      <c r="AA3136" s="386">
        <v>0.84</v>
      </c>
      <c r="AB3136" s="387" t="s">
        <v>65</v>
      </c>
      <c r="AC3136" s="157"/>
    </row>
    <row r="3137" spans="9:29">
      <c r="I3137" s="342">
        <v>2</v>
      </c>
      <c r="J3137" s="144" t="str">
        <f t="shared" si="335"/>
        <v>SMALL</v>
      </c>
      <c r="K3137" s="144" t="str">
        <f t="shared" si="336"/>
        <v>SMALL</v>
      </c>
      <c r="L3137" s="144" t="str" cm="1">
        <f t="array" ref="L3137">_xlfn.IFS(I3137&lt;=2,"SMALL",I3137&lt;=5,"MEDIUM",I3137&gt;5,"LARGE")</f>
        <v>SMALL</v>
      </c>
      <c r="M3137" s="144" t="str">
        <f t="shared" si="333"/>
        <v>NO</v>
      </c>
      <c r="N3137" s="374">
        <v>4.82</v>
      </c>
      <c r="O3137" s="374">
        <f t="shared" si="334"/>
        <v>5</v>
      </c>
      <c r="P3137" s="158" t="str" cm="1">
        <f t="array" ref="P3137">_xlfn.SWITCH(ROUND(N3137,0),5,"Excellent",4,"Good",3,"ok","Bad")</f>
        <v>Excellent</v>
      </c>
      <c r="Q3137" s="144">
        <v>93</v>
      </c>
      <c r="R3137" s="385">
        <v>43039</v>
      </c>
      <c r="S3137" s="385">
        <v>43889</v>
      </c>
      <c r="T3137" s="144">
        <v>3133</v>
      </c>
      <c r="U3137" s="144" t="s">
        <v>69</v>
      </c>
      <c r="V3137" s="144">
        <v>103</v>
      </c>
      <c r="W3137" s="144" t="str">
        <f t="shared" si="337"/>
        <v>Active</v>
      </c>
      <c r="X3137" s="144">
        <v>3133</v>
      </c>
      <c r="Y3137" s="157" t="s">
        <v>70</v>
      </c>
      <c r="Z3137" s="386">
        <v>1</v>
      </c>
      <c r="AA3137" s="386">
        <v>0.89</v>
      </c>
      <c r="AB3137" s="387" t="s">
        <v>65</v>
      </c>
      <c r="AC3137" s="157"/>
    </row>
    <row r="3138" spans="9:29">
      <c r="I3138" s="342">
        <v>2</v>
      </c>
      <c r="J3138" s="144" t="str">
        <f t="shared" si="335"/>
        <v>SMALL</v>
      </c>
      <c r="K3138" s="144" t="str">
        <f t="shared" si="336"/>
        <v>SMALL</v>
      </c>
      <c r="L3138" s="144" t="str" cm="1">
        <f t="array" ref="L3138">_xlfn.IFS(I3138&lt;=2,"SMALL",I3138&lt;=5,"MEDIUM",I3138&gt;5,"LARGE")</f>
        <v>SMALL</v>
      </c>
      <c r="M3138" s="144" t="str">
        <f t="shared" si="333"/>
        <v>NO</v>
      </c>
      <c r="N3138" s="374">
        <v>4.67</v>
      </c>
      <c r="O3138" s="374">
        <f t="shared" si="334"/>
        <v>5</v>
      </c>
      <c r="P3138" s="158" t="str" cm="1">
        <f t="array" ref="P3138">_xlfn.SWITCH(ROUND(N3138,0),5,"Excellent",4,"Good",3,"ok","Bad")</f>
        <v>Excellent</v>
      </c>
      <c r="Q3138" s="144">
        <v>95</v>
      </c>
      <c r="R3138" s="385">
        <v>43032</v>
      </c>
      <c r="S3138" s="385">
        <v>43927</v>
      </c>
      <c r="T3138" s="144">
        <v>3212</v>
      </c>
      <c r="U3138" s="144" t="s">
        <v>60</v>
      </c>
      <c r="V3138" s="144">
        <v>0</v>
      </c>
      <c r="W3138" s="144" t="str">
        <f t="shared" si="337"/>
        <v>Inactive</v>
      </c>
      <c r="X3138" s="144">
        <v>3212</v>
      </c>
      <c r="Y3138" s="157" t="s">
        <v>61</v>
      </c>
      <c r="Z3138" s="386">
        <v>0.96</v>
      </c>
      <c r="AA3138" s="386">
        <v>0.97</v>
      </c>
      <c r="AB3138" s="387" t="s">
        <v>65</v>
      </c>
      <c r="AC3138" s="157"/>
    </row>
    <row r="3139" spans="9:29">
      <c r="I3139" s="342">
        <v>4</v>
      </c>
      <c r="J3139" s="144" t="str">
        <f t="shared" si="335"/>
        <v>LARGE</v>
      </c>
      <c r="K3139" s="144" t="str">
        <f t="shared" si="336"/>
        <v>MEDIUM</v>
      </c>
      <c r="L3139" s="144" t="str" cm="1">
        <f t="array" ref="L3139">_xlfn.IFS(I3139&lt;=2,"SMALL",I3139&lt;=5,"MEDIUM",I3139&gt;5,"LARGE")</f>
        <v>MEDIUM</v>
      </c>
      <c r="M3139" s="144" t="str">
        <f t="shared" si="333"/>
        <v>NO</v>
      </c>
      <c r="N3139" s="374">
        <v>4.9800000000000004</v>
      </c>
      <c r="O3139" s="374">
        <f t="shared" si="334"/>
        <v>5</v>
      </c>
      <c r="P3139" s="158" t="str" cm="1">
        <f t="array" ref="P3139">_xlfn.SWITCH(ROUND(N3139,0),5,"Excellent",4,"Good",3,"ok","Bad")</f>
        <v>Excellent</v>
      </c>
      <c r="Q3139" s="144">
        <v>42</v>
      </c>
      <c r="R3139" s="385">
        <v>43093</v>
      </c>
      <c r="S3139" s="385">
        <v>44044</v>
      </c>
      <c r="T3139" s="144">
        <v>1471</v>
      </c>
      <c r="U3139" s="144" t="s">
        <v>69</v>
      </c>
      <c r="V3139" s="144">
        <v>5</v>
      </c>
      <c r="W3139" s="144" t="str">
        <f t="shared" si="337"/>
        <v>Active</v>
      </c>
      <c r="X3139" s="144">
        <v>1471</v>
      </c>
      <c r="Y3139" s="157" t="s">
        <v>61</v>
      </c>
      <c r="Z3139" s="386">
        <v>0.9</v>
      </c>
      <c r="AA3139" s="386">
        <v>0.99</v>
      </c>
      <c r="AB3139" s="387" t="s">
        <v>62</v>
      </c>
      <c r="AC3139" s="157"/>
    </row>
    <row r="3140" spans="9:29">
      <c r="I3140" s="342">
        <v>2</v>
      </c>
      <c r="J3140" s="144" t="str">
        <f t="shared" si="335"/>
        <v>SMALL</v>
      </c>
      <c r="K3140" s="144" t="str">
        <f t="shared" si="336"/>
        <v>SMALL</v>
      </c>
      <c r="L3140" s="144" t="str" cm="1">
        <f t="array" ref="L3140">_xlfn.IFS(I3140&lt;=2,"SMALL",I3140&lt;=5,"MEDIUM",I3140&gt;5,"LARGE")</f>
        <v>SMALL</v>
      </c>
      <c r="M3140" s="144" t="str">
        <f t="shared" si="333"/>
        <v>YES</v>
      </c>
      <c r="N3140" s="374">
        <v>4.83</v>
      </c>
      <c r="O3140" s="374">
        <f t="shared" si="334"/>
        <v>5</v>
      </c>
      <c r="P3140" s="158" t="str" cm="1">
        <f t="array" ref="P3140">_xlfn.SWITCH(ROUND(N3140,0),5,"Excellent",4,"Good",3,"ok","Bad")</f>
        <v>Excellent</v>
      </c>
      <c r="Q3140" s="144">
        <v>158</v>
      </c>
      <c r="R3140" s="385">
        <v>43040</v>
      </c>
      <c r="S3140" s="385">
        <v>44008</v>
      </c>
      <c r="T3140" s="144">
        <v>3382</v>
      </c>
      <c r="U3140" s="144" t="s">
        <v>60</v>
      </c>
      <c r="V3140" s="144">
        <v>175</v>
      </c>
      <c r="W3140" s="144" t="str">
        <f t="shared" si="337"/>
        <v>Active</v>
      </c>
      <c r="X3140" s="144">
        <v>3382</v>
      </c>
      <c r="Y3140" s="157" t="s">
        <v>70</v>
      </c>
      <c r="Z3140" s="386">
        <v>1</v>
      </c>
      <c r="AA3140" s="386">
        <v>1</v>
      </c>
      <c r="AB3140" s="387" t="s">
        <v>62</v>
      </c>
      <c r="AC3140" s="157"/>
    </row>
    <row r="3141" spans="9:29">
      <c r="I3141" s="342">
        <v>4</v>
      </c>
      <c r="J3141" s="144" t="str">
        <f t="shared" si="335"/>
        <v>LARGE</v>
      </c>
      <c r="K3141" s="144" t="str">
        <f t="shared" si="336"/>
        <v>MEDIUM</v>
      </c>
      <c r="L3141" s="144" t="str" cm="1">
        <f t="array" ref="L3141">_xlfn.IFS(I3141&lt;=2,"SMALL",I3141&lt;=5,"MEDIUM",I3141&gt;5,"LARGE")</f>
        <v>MEDIUM</v>
      </c>
      <c r="M3141" s="144" t="str">
        <f t="shared" ref="M3141:M3204" si="338">IF(AND(N3141&gt;=4.8,Q3141&gt;100),"YES","NO")</f>
        <v>NO</v>
      </c>
      <c r="N3141" s="374">
        <v>4.75</v>
      </c>
      <c r="O3141" s="374">
        <f t="shared" ref="O3141:O3204" si="339">ROUND(N3141,0)</f>
        <v>5</v>
      </c>
      <c r="P3141" s="158" t="str" cm="1">
        <f t="array" ref="P3141">_xlfn.SWITCH(ROUND(N3141,0),5,"Excellent",4,"Good",3,"ok","Bad")</f>
        <v>Excellent</v>
      </c>
      <c r="Q3141" s="144">
        <v>85</v>
      </c>
      <c r="R3141" s="385">
        <v>43115</v>
      </c>
      <c r="S3141" s="385">
        <v>43840</v>
      </c>
      <c r="T3141" s="144">
        <v>1193</v>
      </c>
      <c r="U3141" s="144" t="s">
        <v>69</v>
      </c>
      <c r="V3141" s="144">
        <v>136</v>
      </c>
      <c r="W3141" s="144" t="str">
        <f t="shared" si="337"/>
        <v>Active</v>
      </c>
      <c r="X3141" s="144">
        <v>1193</v>
      </c>
      <c r="Y3141" s="157" t="s">
        <v>70</v>
      </c>
      <c r="Z3141" s="386">
        <v>1</v>
      </c>
      <c r="AA3141" s="386">
        <v>0.98</v>
      </c>
      <c r="AB3141" s="387" t="s">
        <v>65</v>
      </c>
      <c r="AC3141" s="157"/>
    </row>
    <row r="3142" spans="9:29">
      <c r="I3142" s="342">
        <v>1</v>
      </c>
      <c r="J3142" s="144" t="str">
        <f t="shared" ref="J3142:J3205" si="340">IF(I3142&lt;=2,"SMALL","LARGE")</f>
        <v>SMALL</v>
      </c>
      <c r="K3142" s="144" t="str">
        <f t="shared" ref="K3142:K3205" si="341">IF(I3142&lt;=2,"SMALL",IF(I3142&lt;=5,"MEDIUM","LARGE"))</f>
        <v>SMALL</v>
      </c>
      <c r="L3142" s="144" t="str" cm="1">
        <f t="array" ref="L3142">_xlfn.IFS(I3142&lt;=2,"SMALL",I3142&lt;=5,"MEDIUM",I3142&gt;5,"LARGE")</f>
        <v>SMALL</v>
      </c>
      <c r="M3142" s="144" t="str">
        <f t="shared" si="338"/>
        <v>YES</v>
      </c>
      <c r="N3142" s="374">
        <v>4.91</v>
      </c>
      <c r="O3142" s="374">
        <f t="shared" si="339"/>
        <v>5</v>
      </c>
      <c r="P3142" s="158" t="str" cm="1">
        <f t="array" ref="P3142">_xlfn.SWITCH(ROUND(N3142,0),5,"Excellent",4,"Good",3,"ok","Bad")</f>
        <v>Excellent</v>
      </c>
      <c r="Q3142" s="144">
        <v>111</v>
      </c>
      <c r="R3142" s="385">
        <v>43044</v>
      </c>
      <c r="S3142" s="385">
        <v>43904</v>
      </c>
      <c r="T3142" s="144">
        <v>3390</v>
      </c>
      <c r="U3142" s="144" t="s">
        <v>60</v>
      </c>
      <c r="V3142" s="144">
        <v>12</v>
      </c>
      <c r="W3142" s="144" t="str">
        <f t="shared" ref="W3142:W3205" si="342">IF(NOT(V3142=0),"Active","Inactive")</f>
        <v>Active</v>
      </c>
      <c r="X3142" s="144">
        <v>3390</v>
      </c>
      <c r="Y3142" s="157" t="s">
        <v>70</v>
      </c>
      <c r="Z3142" s="386">
        <v>1</v>
      </c>
      <c r="AA3142" s="386">
        <v>0.9</v>
      </c>
      <c r="AB3142" s="387" t="s">
        <v>65</v>
      </c>
      <c r="AC3142" s="157"/>
    </row>
    <row r="3143" spans="9:29">
      <c r="I3143" s="342">
        <v>8</v>
      </c>
      <c r="J3143" s="144" t="str">
        <f t="shared" si="340"/>
        <v>LARGE</v>
      </c>
      <c r="K3143" s="144" t="str">
        <f t="shared" si="341"/>
        <v>LARGE</v>
      </c>
      <c r="L3143" s="144" t="str" cm="1">
        <f t="array" ref="L3143">_xlfn.IFS(I3143&lt;=2,"SMALL",I3143&lt;=5,"MEDIUM",I3143&gt;5,"LARGE")</f>
        <v>LARGE</v>
      </c>
      <c r="M3143" s="144" t="str">
        <f t="shared" si="338"/>
        <v>NO</v>
      </c>
      <c r="N3143" s="374">
        <v>4.67</v>
      </c>
      <c r="O3143" s="374">
        <f t="shared" si="339"/>
        <v>5</v>
      </c>
      <c r="P3143" s="158" t="str" cm="1">
        <f t="array" ref="P3143">_xlfn.SWITCH(ROUND(N3143,0),5,"Excellent",4,"Good",3,"ok","Bad")</f>
        <v>Excellent</v>
      </c>
      <c r="Q3143" s="144">
        <v>49</v>
      </c>
      <c r="R3143" s="385">
        <v>43045</v>
      </c>
      <c r="S3143" s="385">
        <v>43969</v>
      </c>
      <c r="T3143" s="144">
        <v>1966</v>
      </c>
      <c r="U3143" s="144" t="s">
        <v>69</v>
      </c>
      <c r="V3143" s="144">
        <v>335</v>
      </c>
      <c r="W3143" s="144" t="str">
        <f t="shared" si="342"/>
        <v>Active</v>
      </c>
      <c r="X3143" s="144">
        <v>1966</v>
      </c>
      <c r="Y3143" s="157" t="s">
        <v>70</v>
      </c>
      <c r="Z3143" s="386">
        <v>0.97</v>
      </c>
      <c r="AA3143" s="386">
        <v>1</v>
      </c>
      <c r="AB3143" s="387" t="s">
        <v>65</v>
      </c>
      <c r="AC3143" s="157"/>
    </row>
    <row r="3144" spans="9:29">
      <c r="I3144" s="342">
        <v>1</v>
      </c>
      <c r="J3144" s="144" t="str">
        <f t="shared" si="340"/>
        <v>SMALL</v>
      </c>
      <c r="K3144" s="144" t="str">
        <f t="shared" si="341"/>
        <v>SMALL</v>
      </c>
      <c r="L3144" s="144" t="str" cm="1">
        <f t="array" ref="L3144">_xlfn.IFS(I3144&lt;=2,"SMALL",I3144&lt;=5,"MEDIUM",I3144&gt;5,"LARGE")</f>
        <v>SMALL</v>
      </c>
      <c r="M3144" s="144" t="str">
        <f t="shared" si="338"/>
        <v>NO</v>
      </c>
      <c r="N3144" s="374">
        <v>4.91</v>
      </c>
      <c r="O3144" s="374">
        <f t="shared" si="339"/>
        <v>5</v>
      </c>
      <c r="P3144" s="158" t="str" cm="1">
        <f t="array" ref="P3144">_xlfn.SWITCH(ROUND(N3144,0),5,"Excellent",4,"Good",3,"ok","Bad")</f>
        <v>Excellent</v>
      </c>
      <c r="Q3144" s="144">
        <v>32</v>
      </c>
      <c r="R3144" s="385">
        <v>43305</v>
      </c>
      <c r="S3144" s="385">
        <v>43891</v>
      </c>
      <c r="T3144" s="144">
        <v>3392</v>
      </c>
      <c r="U3144" s="144" t="s">
        <v>60</v>
      </c>
      <c r="V3144" s="144">
        <v>0</v>
      </c>
      <c r="W3144" s="144" t="str">
        <f t="shared" si="342"/>
        <v>Inactive</v>
      </c>
      <c r="X3144" s="144">
        <v>3392</v>
      </c>
      <c r="Y3144" s="157" t="s">
        <v>70</v>
      </c>
      <c r="Z3144" s="386">
        <v>1</v>
      </c>
      <c r="AA3144" s="386">
        <v>0.93</v>
      </c>
      <c r="AB3144" s="387" t="s">
        <v>65</v>
      </c>
      <c r="AC3144" s="157"/>
    </row>
    <row r="3145" spans="9:29">
      <c r="I3145" s="342">
        <v>1</v>
      </c>
      <c r="J3145" s="144" t="str">
        <f t="shared" si="340"/>
        <v>SMALL</v>
      </c>
      <c r="K3145" s="144" t="str">
        <f t="shared" si="341"/>
        <v>SMALL</v>
      </c>
      <c r="L3145" s="144" t="str" cm="1">
        <f t="array" ref="L3145">_xlfn.IFS(I3145&lt;=2,"SMALL",I3145&lt;=5,"MEDIUM",I3145&gt;5,"LARGE")</f>
        <v>SMALL</v>
      </c>
      <c r="M3145" s="144" t="str">
        <f t="shared" si="338"/>
        <v>NO</v>
      </c>
      <c r="N3145" s="374">
        <v>4.88</v>
      </c>
      <c r="O3145" s="374">
        <f t="shared" si="339"/>
        <v>5</v>
      </c>
      <c r="P3145" s="158" t="str" cm="1">
        <f t="array" ref="P3145">_xlfn.SWITCH(ROUND(N3145,0),5,"Excellent",4,"Good",3,"ok","Bad")</f>
        <v>Excellent</v>
      </c>
      <c r="Q3145" s="144">
        <v>40</v>
      </c>
      <c r="R3145" s="385">
        <v>43072</v>
      </c>
      <c r="S3145" s="385">
        <v>43990</v>
      </c>
      <c r="T3145" s="144">
        <v>3392</v>
      </c>
      <c r="U3145" s="144" t="s">
        <v>60</v>
      </c>
      <c r="V3145" s="144">
        <v>1</v>
      </c>
      <c r="W3145" s="144" t="str">
        <f t="shared" si="342"/>
        <v>Active</v>
      </c>
      <c r="X3145" s="144">
        <v>3392</v>
      </c>
      <c r="Y3145" s="157" t="s">
        <v>70</v>
      </c>
      <c r="Z3145" s="386">
        <v>1</v>
      </c>
      <c r="AA3145" s="386">
        <v>1</v>
      </c>
      <c r="AB3145" s="387" t="s">
        <v>65</v>
      </c>
      <c r="AC3145" s="157"/>
    </row>
    <row r="3146" spans="9:29">
      <c r="I3146" s="342">
        <v>2</v>
      </c>
      <c r="J3146" s="144" t="str">
        <f t="shared" si="340"/>
        <v>SMALL</v>
      </c>
      <c r="K3146" s="144" t="str">
        <f t="shared" si="341"/>
        <v>SMALL</v>
      </c>
      <c r="L3146" s="144" t="str" cm="1">
        <f t="array" ref="L3146">_xlfn.IFS(I3146&lt;=2,"SMALL",I3146&lt;=5,"MEDIUM",I3146&gt;5,"LARGE")</f>
        <v>SMALL</v>
      </c>
      <c r="M3146" s="144" t="str">
        <f t="shared" si="338"/>
        <v>NO</v>
      </c>
      <c r="N3146" s="374">
        <v>5</v>
      </c>
      <c r="O3146" s="374">
        <f t="shared" si="339"/>
        <v>5</v>
      </c>
      <c r="P3146" s="158" t="str" cm="1">
        <f t="array" ref="P3146">_xlfn.SWITCH(ROUND(N3146,0),5,"Excellent",4,"Good",3,"ok","Bad")</f>
        <v>Excellent</v>
      </c>
      <c r="Q3146" s="144">
        <v>23</v>
      </c>
      <c r="R3146" s="385">
        <v>43040</v>
      </c>
      <c r="S3146" s="385">
        <v>44027</v>
      </c>
      <c r="T3146" s="144">
        <v>2984</v>
      </c>
      <c r="U3146" s="144" t="s">
        <v>69</v>
      </c>
      <c r="V3146" s="144">
        <v>0</v>
      </c>
      <c r="W3146" s="144" t="str">
        <f t="shared" si="342"/>
        <v>Inactive</v>
      </c>
      <c r="X3146" s="144">
        <v>2984</v>
      </c>
      <c r="Y3146" s="157" t="s">
        <v>61</v>
      </c>
      <c r="Z3146" s="386">
        <v>0.9</v>
      </c>
      <c r="AA3146" s="386">
        <v>0.97</v>
      </c>
      <c r="AB3146" s="387" t="s">
        <v>65</v>
      </c>
      <c r="AC3146" s="157"/>
    </row>
    <row r="3147" spans="9:29">
      <c r="I3147" s="342">
        <v>4</v>
      </c>
      <c r="J3147" s="144" t="str">
        <f t="shared" si="340"/>
        <v>LARGE</v>
      </c>
      <c r="K3147" s="144" t="str">
        <f t="shared" si="341"/>
        <v>MEDIUM</v>
      </c>
      <c r="L3147" s="144" t="str" cm="1">
        <f t="array" ref="L3147">_xlfn.IFS(I3147&lt;=2,"SMALL",I3147&lt;=5,"MEDIUM",I3147&gt;5,"LARGE")</f>
        <v>MEDIUM</v>
      </c>
      <c r="M3147" s="144" t="str">
        <f t="shared" si="338"/>
        <v>NO</v>
      </c>
      <c r="N3147" s="374">
        <v>5</v>
      </c>
      <c r="O3147" s="374">
        <f t="shared" si="339"/>
        <v>5</v>
      </c>
      <c r="P3147" s="158" t="str" cm="1">
        <f t="array" ref="P3147">_xlfn.SWITCH(ROUND(N3147,0),5,"Excellent",4,"Good",3,"ok","Bad")</f>
        <v>Excellent</v>
      </c>
      <c r="Q3147" s="144">
        <v>4</v>
      </c>
      <c r="R3147" s="385">
        <v>43060</v>
      </c>
      <c r="S3147" s="385">
        <v>44035</v>
      </c>
      <c r="T3147" s="144">
        <v>923</v>
      </c>
      <c r="U3147" s="144" t="s">
        <v>69</v>
      </c>
      <c r="V3147" s="144">
        <v>130</v>
      </c>
      <c r="W3147" s="144" t="str">
        <f t="shared" si="342"/>
        <v>Active</v>
      </c>
      <c r="X3147" s="144">
        <v>923</v>
      </c>
      <c r="Y3147" s="157" t="s">
        <v>70</v>
      </c>
      <c r="Z3147" s="386">
        <v>1</v>
      </c>
      <c r="AA3147" s="386">
        <v>1</v>
      </c>
      <c r="AB3147" s="387" t="s">
        <v>62</v>
      </c>
      <c r="AC3147" s="157"/>
    </row>
    <row r="3148" spans="9:29">
      <c r="I3148" s="342">
        <v>1</v>
      </c>
      <c r="J3148" s="144" t="str">
        <f t="shared" si="340"/>
        <v>SMALL</v>
      </c>
      <c r="K3148" s="144" t="str">
        <f t="shared" si="341"/>
        <v>SMALL</v>
      </c>
      <c r="L3148" s="144" t="str" cm="1">
        <f t="array" ref="L3148">_xlfn.IFS(I3148&lt;=2,"SMALL",I3148&lt;=5,"MEDIUM",I3148&gt;5,"LARGE")</f>
        <v>SMALL</v>
      </c>
      <c r="M3148" s="144" t="str">
        <f t="shared" si="338"/>
        <v>NO</v>
      </c>
      <c r="N3148" s="374">
        <v>4.6900000000000004</v>
      </c>
      <c r="O3148" s="374">
        <f t="shared" si="339"/>
        <v>5</v>
      </c>
      <c r="P3148" s="158" t="str" cm="1">
        <f t="array" ref="P3148">_xlfn.SWITCH(ROUND(N3148,0),5,"Excellent",4,"Good",3,"ok","Bad")</f>
        <v>Excellent</v>
      </c>
      <c r="Q3148" s="144">
        <v>16</v>
      </c>
      <c r="R3148" s="385">
        <v>43206</v>
      </c>
      <c r="S3148" s="385">
        <v>43832</v>
      </c>
      <c r="T3148" s="144">
        <v>1796</v>
      </c>
      <c r="U3148" s="144" t="s">
        <v>60</v>
      </c>
      <c r="V3148" s="144">
        <v>89</v>
      </c>
      <c r="W3148" s="144" t="str">
        <f t="shared" si="342"/>
        <v>Active</v>
      </c>
      <c r="X3148" s="144">
        <v>1796</v>
      </c>
      <c r="Y3148" s="157" t="s">
        <v>70</v>
      </c>
      <c r="Z3148" s="386">
        <v>1</v>
      </c>
      <c r="AA3148" s="386">
        <v>0.92</v>
      </c>
      <c r="AB3148" s="387" t="s">
        <v>62</v>
      </c>
      <c r="AC3148" s="157"/>
    </row>
    <row r="3149" spans="9:29">
      <c r="I3149" s="342">
        <v>3</v>
      </c>
      <c r="J3149" s="144" t="str">
        <f t="shared" si="340"/>
        <v>LARGE</v>
      </c>
      <c r="K3149" s="144" t="str">
        <f t="shared" si="341"/>
        <v>MEDIUM</v>
      </c>
      <c r="L3149" s="144" t="str" cm="1">
        <f t="array" ref="L3149">_xlfn.IFS(I3149&lt;=2,"SMALL",I3149&lt;=5,"MEDIUM",I3149&gt;5,"LARGE")</f>
        <v>MEDIUM</v>
      </c>
      <c r="M3149" s="144" t="str">
        <f t="shared" si="338"/>
        <v>NO</v>
      </c>
      <c r="N3149" s="374">
        <v>4.83</v>
      </c>
      <c r="O3149" s="374">
        <f t="shared" si="339"/>
        <v>5</v>
      </c>
      <c r="P3149" s="158" t="str" cm="1">
        <f t="array" ref="P3149">_xlfn.SWITCH(ROUND(N3149,0),5,"Excellent",4,"Good",3,"ok","Bad")</f>
        <v>Excellent</v>
      </c>
      <c r="Q3149" s="144">
        <v>52</v>
      </c>
      <c r="R3149" s="385">
        <v>43066</v>
      </c>
      <c r="S3149" s="385">
        <v>43882</v>
      </c>
      <c r="T3149" s="144">
        <v>345</v>
      </c>
      <c r="U3149" s="144" t="s">
        <v>69</v>
      </c>
      <c r="V3149" s="144">
        <v>351</v>
      </c>
      <c r="W3149" s="144" t="str">
        <f t="shared" si="342"/>
        <v>Active</v>
      </c>
      <c r="X3149" s="144">
        <v>345</v>
      </c>
      <c r="Y3149" s="157" t="s">
        <v>70</v>
      </c>
      <c r="Z3149" s="386">
        <v>1</v>
      </c>
      <c r="AA3149" s="386">
        <v>1</v>
      </c>
      <c r="AB3149" s="387" t="s">
        <v>62</v>
      </c>
      <c r="AC3149" s="157"/>
    </row>
    <row r="3150" spans="9:29">
      <c r="I3150" s="342">
        <v>2</v>
      </c>
      <c r="J3150" s="144" t="str">
        <f t="shared" si="340"/>
        <v>SMALL</v>
      </c>
      <c r="K3150" s="144" t="str">
        <f t="shared" si="341"/>
        <v>SMALL</v>
      </c>
      <c r="L3150" s="144" t="str" cm="1">
        <f t="array" ref="L3150">_xlfn.IFS(I3150&lt;=2,"SMALL",I3150&lt;=5,"MEDIUM",I3150&gt;5,"LARGE")</f>
        <v>SMALL</v>
      </c>
      <c r="M3150" s="144" t="str">
        <f t="shared" si="338"/>
        <v>NO</v>
      </c>
      <c r="N3150" s="374">
        <v>4.9000000000000004</v>
      </c>
      <c r="O3150" s="374">
        <f t="shared" si="339"/>
        <v>5</v>
      </c>
      <c r="P3150" s="158" t="str" cm="1">
        <f t="array" ref="P3150">_xlfn.SWITCH(ROUND(N3150,0),5,"Excellent",4,"Good",3,"ok","Bad")</f>
        <v>Excellent</v>
      </c>
      <c r="Q3150" s="144">
        <v>82</v>
      </c>
      <c r="R3150" s="385">
        <v>43048</v>
      </c>
      <c r="S3150" s="385">
        <v>43906</v>
      </c>
      <c r="T3150" s="144">
        <v>3395</v>
      </c>
      <c r="U3150" s="144" t="s">
        <v>60</v>
      </c>
      <c r="V3150" s="144">
        <v>3</v>
      </c>
      <c r="W3150" s="144" t="str">
        <f t="shared" si="342"/>
        <v>Active</v>
      </c>
      <c r="X3150" s="144">
        <v>3395</v>
      </c>
      <c r="Y3150" s="157" t="s">
        <v>61</v>
      </c>
      <c r="Z3150" s="386">
        <v>0.9</v>
      </c>
      <c r="AA3150" s="386">
        <v>1</v>
      </c>
      <c r="AB3150" s="387" t="s">
        <v>62</v>
      </c>
      <c r="AC3150" s="157"/>
    </row>
    <row r="3151" spans="9:29">
      <c r="I3151" s="342">
        <v>2</v>
      </c>
      <c r="J3151" s="144" t="str">
        <f t="shared" si="340"/>
        <v>SMALL</v>
      </c>
      <c r="K3151" s="144" t="str">
        <f t="shared" si="341"/>
        <v>SMALL</v>
      </c>
      <c r="L3151" s="144" t="str" cm="1">
        <f t="array" ref="L3151">_xlfn.IFS(I3151&lt;=2,"SMALL",I3151&lt;=5,"MEDIUM",I3151&gt;5,"LARGE")</f>
        <v>SMALL</v>
      </c>
      <c r="M3151" s="144" t="str">
        <f t="shared" si="338"/>
        <v>NO</v>
      </c>
      <c r="N3151" s="374">
        <v>4.8099999999999996</v>
      </c>
      <c r="O3151" s="374">
        <f t="shared" si="339"/>
        <v>5</v>
      </c>
      <c r="P3151" s="158" t="str" cm="1">
        <f t="array" ref="P3151">_xlfn.SWITCH(ROUND(N3151,0),5,"Excellent",4,"Good",3,"ok","Bad")</f>
        <v>Excellent</v>
      </c>
      <c r="Q3151" s="144">
        <v>43</v>
      </c>
      <c r="R3151" s="385">
        <v>43044</v>
      </c>
      <c r="S3151" s="385">
        <v>43675</v>
      </c>
      <c r="T3151" s="144">
        <v>2808</v>
      </c>
      <c r="U3151" s="144" t="s">
        <v>60</v>
      </c>
      <c r="V3151" s="144">
        <v>364</v>
      </c>
      <c r="W3151" s="144" t="str">
        <f t="shared" si="342"/>
        <v>Active</v>
      </c>
      <c r="X3151" s="144">
        <v>2808</v>
      </c>
      <c r="Y3151" s="157" t="s">
        <v>70</v>
      </c>
      <c r="Z3151" s="386">
        <v>1</v>
      </c>
      <c r="AA3151" s="386">
        <v>1</v>
      </c>
      <c r="AB3151" s="387" t="s">
        <v>65</v>
      </c>
      <c r="AC3151" s="157"/>
    </row>
    <row r="3152" spans="9:29">
      <c r="I3152" s="342">
        <v>4</v>
      </c>
      <c r="J3152" s="144" t="str">
        <f t="shared" si="340"/>
        <v>LARGE</v>
      </c>
      <c r="K3152" s="144" t="str">
        <f t="shared" si="341"/>
        <v>MEDIUM</v>
      </c>
      <c r="L3152" s="144" t="str" cm="1">
        <f t="array" ref="L3152">_xlfn.IFS(I3152&lt;=2,"SMALL",I3152&lt;=5,"MEDIUM",I3152&gt;5,"LARGE")</f>
        <v>MEDIUM</v>
      </c>
      <c r="M3152" s="144" t="str">
        <f t="shared" si="338"/>
        <v>NO</v>
      </c>
      <c r="N3152" s="374">
        <v>4.8099999999999996</v>
      </c>
      <c r="O3152" s="374">
        <f t="shared" si="339"/>
        <v>5</v>
      </c>
      <c r="P3152" s="158" t="str" cm="1">
        <f t="array" ref="P3152">_xlfn.SWITCH(ROUND(N3152,0),5,"Excellent",4,"Good",3,"ok","Bad")</f>
        <v>Excellent</v>
      </c>
      <c r="Q3152" s="144">
        <v>69</v>
      </c>
      <c r="R3152" s="385">
        <v>43058</v>
      </c>
      <c r="S3152" s="385">
        <v>43891</v>
      </c>
      <c r="T3152" s="144">
        <v>3397</v>
      </c>
      <c r="U3152" s="144" t="s">
        <v>69</v>
      </c>
      <c r="V3152" s="144">
        <v>179</v>
      </c>
      <c r="W3152" s="144" t="str">
        <f t="shared" si="342"/>
        <v>Active</v>
      </c>
      <c r="X3152" s="144">
        <v>3397</v>
      </c>
      <c r="Y3152" s="157" t="s">
        <v>70</v>
      </c>
      <c r="Z3152" s="386">
        <v>1</v>
      </c>
      <c r="AA3152" s="386">
        <v>0.91</v>
      </c>
      <c r="AB3152" s="387" t="s">
        <v>65</v>
      </c>
      <c r="AC3152" s="157"/>
    </row>
    <row r="3153" spans="9:29">
      <c r="I3153" s="342">
        <v>4</v>
      </c>
      <c r="J3153" s="144" t="str">
        <f t="shared" si="340"/>
        <v>LARGE</v>
      </c>
      <c r="K3153" s="144" t="str">
        <f t="shared" si="341"/>
        <v>MEDIUM</v>
      </c>
      <c r="L3153" s="144" t="str" cm="1">
        <f t="array" ref="L3153">_xlfn.IFS(I3153&lt;=2,"SMALL",I3153&lt;=5,"MEDIUM",I3153&gt;5,"LARGE")</f>
        <v>MEDIUM</v>
      </c>
      <c r="M3153" s="144" t="str">
        <f t="shared" si="338"/>
        <v>YES</v>
      </c>
      <c r="N3153" s="374">
        <v>4.99</v>
      </c>
      <c r="O3153" s="374">
        <f t="shared" si="339"/>
        <v>5</v>
      </c>
      <c r="P3153" s="158" t="str" cm="1">
        <f t="array" ref="P3153">_xlfn.SWITCH(ROUND(N3153,0),5,"Excellent",4,"Good",3,"ok","Bad")</f>
        <v>Excellent</v>
      </c>
      <c r="Q3153" s="144">
        <v>147</v>
      </c>
      <c r="R3153" s="385">
        <v>43057</v>
      </c>
      <c r="S3153" s="385">
        <v>44024</v>
      </c>
      <c r="T3153" s="144">
        <v>3283</v>
      </c>
      <c r="U3153" s="144" t="s">
        <v>69</v>
      </c>
      <c r="V3153" s="144">
        <v>358</v>
      </c>
      <c r="W3153" s="144" t="str">
        <f t="shared" si="342"/>
        <v>Active</v>
      </c>
      <c r="X3153" s="144">
        <v>3283</v>
      </c>
      <c r="Y3153" s="157" t="s">
        <v>122</v>
      </c>
      <c r="Z3153" s="386">
        <v>0</v>
      </c>
      <c r="AA3153" s="386">
        <v>1</v>
      </c>
      <c r="AB3153" s="387" t="s">
        <v>65</v>
      </c>
      <c r="AC3153" s="157"/>
    </row>
    <row r="3154" spans="9:29">
      <c r="I3154" s="342">
        <v>3</v>
      </c>
      <c r="J3154" s="144" t="str">
        <f t="shared" si="340"/>
        <v>LARGE</v>
      </c>
      <c r="K3154" s="144" t="str">
        <f t="shared" si="341"/>
        <v>MEDIUM</v>
      </c>
      <c r="L3154" s="144" t="str" cm="1">
        <f t="array" ref="L3154">_xlfn.IFS(I3154&lt;=2,"SMALL",I3154&lt;=5,"MEDIUM",I3154&gt;5,"LARGE")</f>
        <v>MEDIUM</v>
      </c>
      <c r="M3154" s="144" t="str">
        <f t="shared" si="338"/>
        <v>NO</v>
      </c>
      <c r="N3154" s="374">
        <v>4.7300000000000004</v>
      </c>
      <c r="O3154" s="374">
        <f t="shared" si="339"/>
        <v>5</v>
      </c>
      <c r="P3154" s="158" t="str" cm="1">
        <f t="array" ref="P3154">_xlfn.SWITCH(ROUND(N3154,0),5,"Excellent",4,"Good",3,"ok","Bad")</f>
        <v>Excellent</v>
      </c>
      <c r="Q3154" s="144">
        <v>45</v>
      </c>
      <c r="R3154" s="385">
        <v>43166</v>
      </c>
      <c r="S3154" s="385">
        <v>43892</v>
      </c>
      <c r="T3154" s="144">
        <v>2939</v>
      </c>
      <c r="U3154" s="144" t="s">
        <v>60</v>
      </c>
      <c r="V3154" s="144">
        <v>84</v>
      </c>
      <c r="W3154" s="144" t="str">
        <f t="shared" si="342"/>
        <v>Active</v>
      </c>
      <c r="X3154" s="144">
        <v>2939</v>
      </c>
      <c r="Y3154" s="157" t="s">
        <v>70</v>
      </c>
      <c r="Z3154" s="386">
        <v>1</v>
      </c>
      <c r="AA3154" s="386">
        <v>0.98</v>
      </c>
      <c r="AB3154" s="387" t="s">
        <v>62</v>
      </c>
      <c r="AC3154" s="157"/>
    </row>
    <row r="3155" spans="9:29">
      <c r="I3155" s="342">
        <v>4</v>
      </c>
      <c r="J3155" s="144" t="str">
        <f t="shared" si="340"/>
        <v>LARGE</v>
      </c>
      <c r="K3155" s="144" t="str">
        <f t="shared" si="341"/>
        <v>MEDIUM</v>
      </c>
      <c r="L3155" s="144" t="str" cm="1">
        <f t="array" ref="L3155">_xlfn.IFS(I3155&lt;=2,"SMALL",I3155&lt;=5,"MEDIUM",I3155&gt;5,"LARGE")</f>
        <v>MEDIUM</v>
      </c>
      <c r="M3155" s="144" t="str">
        <f t="shared" si="338"/>
        <v>NO</v>
      </c>
      <c r="N3155" s="374">
        <v>4.9000000000000004</v>
      </c>
      <c r="O3155" s="374">
        <f t="shared" si="339"/>
        <v>5</v>
      </c>
      <c r="P3155" s="158" t="str" cm="1">
        <f t="array" ref="P3155">_xlfn.SWITCH(ROUND(N3155,0),5,"Excellent",4,"Good",3,"ok","Bad")</f>
        <v>Excellent</v>
      </c>
      <c r="Q3155" s="144">
        <v>98</v>
      </c>
      <c r="R3155" s="385">
        <v>43080</v>
      </c>
      <c r="S3155" s="385">
        <v>44052</v>
      </c>
      <c r="T3155" s="144">
        <v>381</v>
      </c>
      <c r="U3155" s="144" t="s">
        <v>69</v>
      </c>
      <c r="V3155" s="144">
        <v>321</v>
      </c>
      <c r="W3155" s="144" t="str">
        <f t="shared" si="342"/>
        <v>Active</v>
      </c>
      <c r="X3155" s="144">
        <v>381</v>
      </c>
      <c r="Y3155" s="157" t="s">
        <v>61</v>
      </c>
      <c r="Z3155" s="386">
        <v>0.9</v>
      </c>
      <c r="AA3155" s="386">
        <v>0.98</v>
      </c>
      <c r="AB3155" s="387" t="s">
        <v>62</v>
      </c>
      <c r="AC3155" s="157"/>
    </row>
    <row r="3156" spans="9:29">
      <c r="I3156" s="342">
        <v>2</v>
      </c>
      <c r="J3156" s="144" t="str">
        <f t="shared" si="340"/>
        <v>SMALL</v>
      </c>
      <c r="K3156" s="144" t="str">
        <f t="shared" si="341"/>
        <v>SMALL</v>
      </c>
      <c r="L3156" s="144" t="str" cm="1">
        <f t="array" ref="L3156">_xlfn.IFS(I3156&lt;=2,"SMALL",I3156&lt;=5,"MEDIUM",I3156&gt;5,"LARGE")</f>
        <v>SMALL</v>
      </c>
      <c r="M3156" s="144" t="str">
        <f t="shared" si="338"/>
        <v>NO</v>
      </c>
      <c r="N3156" s="374">
        <v>4.58</v>
      </c>
      <c r="O3156" s="374">
        <f t="shared" si="339"/>
        <v>5</v>
      </c>
      <c r="P3156" s="158" t="str" cm="1">
        <f t="array" ref="P3156">_xlfn.SWITCH(ROUND(N3156,0),5,"Excellent",4,"Good",3,"ok","Bad")</f>
        <v>Excellent</v>
      </c>
      <c r="Q3156" s="144">
        <v>24</v>
      </c>
      <c r="R3156" s="385">
        <v>43170</v>
      </c>
      <c r="S3156" s="385">
        <v>44021</v>
      </c>
      <c r="T3156" s="144">
        <v>3364</v>
      </c>
      <c r="U3156" s="144" t="s">
        <v>60</v>
      </c>
      <c r="V3156" s="144">
        <v>180</v>
      </c>
      <c r="W3156" s="144" t="str">
        <f t="shared" si="342"/>
        <v>Active</v>
      </c>
      <c r="X3156" s="144">
        <v>3364</v>
      </c>
      <c r="Y3156" s="157" t="s">
        <v>70</v>
      </c>
      <c r="Z3156" s="386">
        <v>1</v>
      </c>
      <c r="AA3156" s="386">
        <v>0.98</v>
      </c>
      <c r="AB3156" s="387" t="s">
        <v>62</v>
      </c>
      <c r="AC3156" s="157"/>
    </row>
    <row r="3157" spans="9:29">
      <c r="I3157" s="342">
        <v>3</v>
      </c>
      <c r="J3157" s="144" t="str">
        <f t="shared" si="340"/>
        <v>LARGE</v>
      </c>
      <c r="K3157" s="144" t="str">
        <f t="shared" si="341"/>
        <v>MEDIUM</v>
      </c>
      <c r="L3157" s="144" t="str" cm="1">
        <f t="array" ref="L3157">_xlfn.IFS(I3157&lt;=2,"SMALL",I3157&lt;=5,"MEDIUM",I3157&gt;5,"LARGE")</f>
        <v>MEDIUM</v>
      </c>
      <c r="M3157" s="144" t="str">
        <f t="shared" si="338"/>
        <v>NO</v>
      </c>
      <c r="N3157" s="374">
        <v>4.97</v>
      </c>
      <c r="O3157" s="374">
        <f t="shared" si="339"/>
        <v>5</v>
      </c>
      <c r="P3157" s="158" t="str" cm="1">
        <f t="array" ref="P3157">_xlfn.SWITCH(ROUND(N3157,0),5,"Excellent",4,"Good",3,"ok","Bad")</f>
        <v>Excellent</v>
      </c>
      <c r="Q3157" s="144">
        <v>76</v>
      </c>
      <c r="R3157" s="385">
        <v>43096</v>
      </c>
      <c r="S3157" s="385">
        <v>43891</v>
      </c>
      <c r="T3157" s="144">
        <v>547</v>
      </c>
      <c r="U3157" s="144" t="s">
        <v>69</v>
      </c>
      <c r="V3157" s="144">
        <v>174</v>
      </c>
      <c r="W3157" s="144" t="str">
        <f t="shared" si="342"/>
        <v>Active</v>
      </c>
      <c r="X3157" s="144">
        <v>547</v>
      </c>
      <c r="Y3157" s="157" t="s">
        <v>70</v>
      </c>
      <c r="Z3157" s="386">
        <v>1</v>
      </c>
      <c r="AA3157" s="386">
        <v>1</v>
      </c>
      <c r="AB3157" s="387" t="s">
        <v>62</v>
      </c>
      <c r="AC3157" s="157"/>
    </row>
    <row r="3158" spans="9:29">
      <c r="I3158" s="342">
        <v>5</v>
      </c>
      <c r="J3158" s="144" t="str">
        <f t="shared" si="340"/>
        <v>LARGE</v>
      </c>
      <c r="K3158" s="144" t="str">
        <f t="shared" si="341"/>
        <v>MEDIUM</v>
      </c>
      <c r="L3158" s="144" t="str" cm="1">
        <f t="array" ref="L3158">_xlfn.IFS(I3158&lt;=2,"SMALL",I3158&lt;=5,"MEDIUM",I3158&gt;5,"LARGE")</f>
        <v>MEDIUM</v>
      </c>
      <c r="M3158" s="144" t="str">
        <f t="shared" si="338"/>
        <v>YES</v>
      </c>
      <c r="N3158" s="374">
        <v>4.9000000000000004</v>
      </c>
      <c r="O3158" s="374">
        <f t="shared" si="339"/>
        <v>5</v>
      </c>
      <c r="P3158" s="158" t="str" cm="1">
        <f t="array" ref="P3158">_xlfn.SWITCH(ROUND(N3158,0),5,"Excellent",4,"Good",3,"ok","Bad")</f>
        <v>Excellent</v>
      </c>
      <c r="Q3158" s="144">
        <v>103</v>
      </c>
      <c r="R3158" s="385">
        <v>43059</v>
      </c>
      <c r="S3158" s="385">
        <v>44057</v>
      </c>
      <c r="T3158" s="144">
        <v>3260</v>
      </c>
      <c r="U3158" s="144" t="s">
        <v>69</v>
      </c>
      <c r="V3158" s="144">
        <v>338</v>
      </c>
      <c r="W3158" s="144" t="str">
        <f t="shared" si="342"/>
        <v>Active</v>
      </c>
      <c r="X3158" s="144">
        <v>3260</v>
      </c>
      <c r="Y3158" s="157" t="s">
        <v>70</v>
      </c>
      <c r="Z3158" s="386">
        <v>1</v>
      </c>
      <c r="AA3158" s="386">
        <v>0.94</v>
      </c>
      <c r="AB3158" s="387" t="s">
        <v>62</v>
      </c>
      <c r="AC3158" s="157"/>
    </row>
    <row r="3159" spans="9:29">
      <c r="I3159" s="342">
        <v>2</v>
      </c>
      <c r="J3159" s="144" t="str">
        <f t="shared" si="340"/>
        <v>SMALL</v>
      </c>
      <c r="K3159" s="144" t="str">
        <f t="shared" si="341"/>
        <v>SMALL</v>
      </c>
      <c r="L3159" s="144" t="str" cm="1">
        <f t="array" ref="L3159">_xlfn.IFS(I3159&lt;=2,"SMALL",I3159&lt;=5,"MEDIUM",I3159&gt;5,"LARGE")</f>
        <v>SMALL</v>
      </c>
      <c r="M3159" s="144" t="str">
        <f t="shared" si="338"/>
        <v>NO</v>
      </c>
      <c r="N3159" s="374">
        <v>5</v>
      </c>
      <c r="O3159" s="374">
        <f t="shared" si="339"/>
        <v>5</v>
      </c>
      <c r="P3159" s="158" t="str" cm="1">
        <f t="array" ref="P3159">_xlfn.SWITCH(ROUND(N3159,0),5,"Excellent",4,"Good",3,"ok","Bad")</f>
        <v>Excellent</v>
      </c>
      <c r="Q3159" s="144">
        <v>3</v>
      </c>
      <c r="R3159" s="385">
        <v>43069</v>
      </c>
      <c r="S3159" s="385">
        <v>43253</v>
      </c>
      <c r="T3159" s="144">
        <v>991</v>
      </c>
      <c r="U3159" s="144" t="s">
        <v>69</v>
      </c>
      <c r="V3159" s="144">
        <v>0</v>
      </c>
      <c r="W3159" s="144" t="str">
        <f t="shared" si="342"/>
        <v>Inactive</v>
      </c>
      <c r="X3159" s="144">
        <v>991</v>
      </c>
      <c r="Y3159" s="157" t="s">
        <v>70</v>
      </c>
      <c r="Z3159" s="386">
        <v>1</v>
      </c>
      <c r="AA3159" s="386">
        <v>0.97</v>
      </c>
      <c r="AB3159" s="387" t="s">
        <v>62</v>
      </c>
      <c r="AC3159" s="157"/>
    </row>
    <row r="3160" spans="9:29">
      <c r="I3160" s="342">
        <v>3</v>
      </c>
      <c r="J3160" s="144" t="str">
        <f t="shared" si="340"/>
        <v>LARGE</v>
      </c>
      <c r="K3160" s="144" t="str">
        <f t="shared" si="341"/>
        <v>MEDIUM</v>
      </c>
      <c r="L3160" s="144" t="str" cm="1">
        <f t="array" ref="L3160">_xlfn.IFS(I3160&lt;=2,"SMALL",I3160&lt;=5,"MEDIUM",I3160&gt;5,"LARGE")</f>
        <v>MEDIUM</v>
      </c>
      <c r="M3160" s="144" t="str">
        <f t="shared" si="338"/>
        <v>NO</v>
      </c>
      <c r="N3160" s="374">
        <v>4.82</v>
      </c>
      <c r="O3160" s="374">
        <f t="shared" si="339"/>
        <v>5</v>
      </c>
      <c r="P3160" s="158" t="str" cm="1">
        <f t="array" ref="P3160">_xlfn.SWITCH(ROUND(N3160,0),5,"Excellent",4,"Good",3,"ok","Bad")</f>
        <v>Excellent</v>
      </c>
      <c r="Q3160" s="144">
        <v>67</v>
      </c>
      <c r="R3160" s="385">
        <v>43076</v>
      </c>
      <c r="S3160" s="385">
        <v>43630</v>
      </c>
      <c r="T3160" s="144">
        <v>2485</v>
      </c>
      <c r="U3160" s="144" t="s">
        <v>60</v>
      </c>
      <c r="V3160" s="144">
        <v>0</v>
      </c>
      <c r="W3160" s="144" t="str">
        <f t="shared" si="342"/>
        <v>Inactive</v>
      </c>
      <c r="X3160" s="144">
        <v>2485</v>
      </c>
      <c r="Y3160" s="157" t="s">
        <v>70</v>
      </c>
      <c r="Z3160" s="386">
        <v>1</v>
      </c>
      <c r="AA3160" s="386">
        <v>1</v>
      </c>
      <c r="AB3160" s="387" t="s">
        <v>65</v>
      </c>
      <c r="AC3160" s="157"/>
    </row>
    <row r="3161" spans="9:29">
      <c r="I3161" s="342">
        <v>2</v>
      </c>
      <c r="J3161" s="144" t="str">
        <f t="shared" si="340"/>
        <v>SMALL</v>
      </c>
      <c r="K3161" s="144" t="str">
        <f t="shared" si="341"/>
        <v>SMALL</v>
      </c>
      <c r="L3161" s="144" t="str" cm="1">
        <f t="array" ref="L3161">_xlfn.IFS(I3161&lt;=2,"SMALL",I3161&lt;=5,"MEDIUM",I3161&gt;5,"LARGE")</f>
        <v>SMALL</v>
      </c>
      <c r="M3161" s="144" t="str">
        <f t="shared" si="338"/>
        <v>NO</v>
      </c>
      <c r="N3161" s="374">
        <v>4.91</v>
      </c>
      <c r="O3161" s="374">
        <f t="shared" si="339"/>
        <v>5</v>
      </c>
      <c r="P3161" s="158" t="str" cm="1">
        <f t="array" ref="P3161">_xlfn.SWITCH(ROUND(N3161,0),5,"Excellent",4,"Good",3,"ok","Bad")</f>
        <v>Excellent</v>
      </c>
      <c r="Q3161" s="144">
        <v>58</v>
      </c>
      <c r="R3161" s="385">
        <v>43072</v>
      </c>
      <c r="S3161" s="385">
        <v>43827</v>
      </c>
      <c r="T3161" s="144">
        <v>2926</v>
      </c>
      <c r="U3161" s="144" t="s">
        <v>60</v>
      </c>
      <c r="V3161" s="144">
        <v>0</v>
      </c>
      <c r="W3161" s="144" t="str">
        <f t="shared" si="342"/>
        <v>Inactive</v>
      </c>
      <c r="X3161" s="144">
        <v>2926</v>
      </c>
      <c r="Y3161" s="157" t="s">
        <v>70</v>
      </c>
      <c r="Z3161" s="386">
        <v>1</v>
      </c>
      <c r="AA3161" s="386">
        <v>0.93</v>
      </c>
      <c r="AB3161" s="387" t="s">
        <v>65</v>
      </c>
      <c r="AC3161" s="157"/>
    </row>
    <row r="3162" spans="9:29">
      <c r="I3162" s="342">
        <v>2</v>
      </c>
      <c r="J3162" s="144" t="str">
        <f t="shared" si="340"/>
        <v>SMALL</v>
      </c>
      <c r="K3162" s="144" t="str">
        <f t="shared" si="341"/>
        <v>SMALL</v>
      </c>
      <c r="L3162" s="144" t="str" cm="1">
        <f t="array" ref="L3162">_xlfn.IFS(I3162&lt;=2,"SMALL",I3162&lt;=5,"MEDIUM",I3162&gt;5,"LARGE")</f>
        <v>SMALL</v>
      </c>
      <c r="M3162" s="144" t="str">
        <f t="shared" si="338"/>
        <v>NO</v>
      </c>
      <c r="N3162" s="374">
        <v>4.91</v>
      </c>
      <c r="O3162" s="374">
        <f t="shared" si="339"/>
        <v>5</v>
      </c>
      <c r="P3162" s="158" t="str" cm="1">
        <f t="array" ref="P3162">_xlfn.SWITCH(ROUND(N3162,0),5,"Excellent",4,"Good",3,"ok","Bad")</f>
        <v>Excellent</v>
      </c>
      <c r="Q3162" s="144">
        <v>11</v>
      </c>
      <c r="R3162" s="385">
        <v>43053</v>
      </c>
      <c r="S3162" s="385">
        <v>43466</v>
      </c>
      <c r="T3162" s="144">
        <v>609</v>
      </c>
      <c r="U3162" s="144" t="s">
        <v>60</v>
      </c>
      <c r="V3162" s="144">
        <v>269</v>
      </c>
      <c r="W3162" s="144" t="str">
        <f t="shared" si="342"/>
        <v>Active</v>
      </c>
      <c r="X3162" s="144">
        <v>609</v>
      </c>
      <c r="Y3162" s="157" t="s">
        <v>61</v>
      </c>
      <c r="Z3162" s="386">
        <v>0.83</v>
      </c>
      <c r="AA3162" s="386">
        <v>1</v>
      </c>
      <c r="AB3162" s="387" t="s">
        <v>65</v>
      </c>
      <c r="AC3162" s="157"/>
    </row>
    <row r="3163" spans="9:29">
      <c r="I3163" s="342">
        <v>2</v>
      </c>
      <c r="J3163" s="144" t="str">
        <f t="shared" si="340"/>
        <v>SMALL</v>
      </c>
      <c r="K3163" s="144" t="str">
        <f t="shared" si="341"/>
        <v>SMALL</v>
      </c>
      <c r="L3163" s="144" t="str" cm="1">
        <f t="array" ref="L3163">_xlfn.IFS(I3163&lt;=2,"SMALL",I3163&lt;=5,"MEDIUM",I3163&gt;5,"LARGE")</f>
        <v>SMALL</v>
      </c>
      <c r="M3163" s="144" t="str">
        <f t="shared" si="338"/>
        <v>NO</v>
      </c>
      <c r="N3163" s="374">
        <v>4.74</v>
      </c>
      <c r="O3163" s="374">
        <f t="shared" si="339"/>
        <v>5</v>
      </c>
      <c r="P3163" s="158" t="str" cm="1">
        <f t="array" ref="P3163">_xlfn.SWITCH(ROUND(N3163,0),5,"Excellent",4,"Good",3,"ok","Bad")</f>
        <v>Excellent</v>
      </c>
      <c r="Q3163" s="144">
        <v>182</v>
      </c>
      <c r="R3163" s="385">
        <v>43040</v>
      </c>
      <c r="S3163" s="385">
        <v>44044</v>
      </c>
      <c r="T3163" s="144">
        <v>3377</v>
      </c>
      <c r="U3163" s="144" t="s">
        <v>60</v>
      </c>
      <c r="V3163" s="144">
        <v>360</v>
      </c>
      <c r="W3163" s="144" t="str">
        <f t="shared" si="342"/>
        <v>Active</v>
      </c>
      <c r="X3163" s="144">
        <v>3377</v>
      </c>
      <c r="Y3163" s="157" t="s">
        <v>70</v>
      </c>
      <c r="Z3163" s="386">
        <v>1</v>
      </c>
      <c r="AA3163" s="386">
        <v>0.97</v>
      </c>
      <c r="AB3163" s="387" t="s">
        <v>65</v>
      </c>
      <c r="AC3163" s="157"/>
    </row>
    <row r="3164" spans="9:29">
      <c r="I3164" s="342">
        <v>3</v>
      </c>
      <c r="J3164" s="144" t="str">
        <f t="shared" si="340"/>
        <v>LARGE</v>
      </c>
      <c r="K3164" s="144" t="str">
        <f t="shared" si="341"/>
        <v>MEDIUM</v>
      </c>
      <c r="L3164" s="144" t="str" cm="1">
        <f t="array" ref="L3164">_xlfn.IFS(I3164&lt;=2,"SMALL",I3164&lt;=5,"MEDIUM",I3164&gt;5,"LARGE")</f>
        <v>MEDIUM</v>
      </c>
      <c r="M3164" s="144" t="str">
        <f t="shared" si="338"/>
        <v>NO</v>
      </c>
      <c r="N3164" s="374">
        <v>4.6500000000000004</v>
      </c>
      <c r="O3164" s="374">
        <f t="shared" si="339"/>
        <v>5</v>
      </c>
      <c r="P3164" s="158" t="str" cm="1">
        <f t="array" ref="P3164">_xlfn.SWITCH(ROUND(N3164,0),5,"Excellent",4,"Good",3,"ok","Bad")</f>
        <v>Excellent</v>
      </c>
      <c r="Q3164" s="144">
        <v>26</v>
      </c>
      <c r="R3164" s="385">
        <v>43052</v>
      </c>
      <c r="S3164" s="385">
        <v>43835</v>
      </c>
      <c r="T3164" s="144">
        <v>3249</v>
      </c>
      <c r="U3164" s="144" t="s">
        <v>60</v>
      </c>
      <c r="V3164" s="144">
        <v>84</v>
      </c>
      <c r="W3164" s="144" t="str">
        <f t="shared" si="342"/>
        <v>Active</v>
      </c>
      <c r="X3164" s="144">
        <v>3249</v>
      </c>
      <c r="Y3164" s="157" t="s">
        <v>64</v>
      </c>
      <c r="Z3164" s="386">
        <v>0.5</v>
      </c>
      <c r="AA3164" s="386">
        <v>1</v>
      </c>
      <c r="AB3164" s="387" t="s">
        <v>62</v>
      </c>
      <c r="AC3164" s="157"/>
    </row>
    <row r="3165" spans="9:29">
      <c r="I3165" s="342">
        <v>1</v>
      </c>
      <c r="J3165" s="144" t="str">
        <f t="shared" si="340"/>
        <v>SMALL</v>
      </c>
      <c r="K3165" s="144" t="str">
        <f t="shared" si="341"/>
        <v>SMALL</v>
      </c>
      <c r="L3165" s="144" t="str" cm="1">
        <f t="array" ref="L3165">_xlfn.IFS(I3165&lt;=2,"SMALL",I3165&lt;=5,"MEDIUM",I3165&gt;5,"LARGE")</f>
        <v>SMALL</v>
      </c>
      <c r="M3165" s="144" t="str">
        <f t="shared" si="338"/>
        <v>NO</v>
      </c>
      <c r="N3165" s="374">
        <v>5</v>
      </c>
      <c r="O3165" s="374">
        <f t="shared" si="339"/>
        <v>5</v>
      </c>
      <c r="P3165" s="158" t="str" cm="1">
        <f t="array" ref="P3165">_xlfn.SWITCH(ROUND(N3165,0),5,"Excellent",4,"Good",3,"ok","Bad")</f>
        <v>Excellent</v>
      </c>
      <c r="Q3165" s="144">
        <v>9</v>
      </c>
      <c r="R3165" s="385">
        <v>43059</v>
      </c>
      <c r="S3165" s="385">
        <v>43313</v>
      </c>
      <c r="T3165" s="144">
        <v>3395</v>
      </c>
      <c r="U3165" s="144" t="s">
        <v>73</v>
      </c>
      <c r="V3165" s="144">
        <v>132</v>
      </c>
      <c r="W3165" s="144" t="str">
        <f t="shared" si="342"/>
        <v>Active</v>
      </c>
      <c r="X3165" s="144">
        <v>3395</v>
      </c>
      <c r="Y3165" s="157" t="s">
        <v>70</v>
      </c>
      <c r="Z3165" s="386">
        <v>1</v>
      </c>
      <c r="AA3165" s="386">
        <v>0.98</v>
      </c>
      <c r="AB3165" s="387" t="s">
        <v>65</v>
      </c>
      <c r="AC3165" s="157"/>
    </row>
    <row r="3166" spans="9:29">
      <c r="I3166" s="342">
        <v>1</v>
      </c>
      <c r="J3166" s="144" t="str">
        <f t="shared" si="340"/>
        <v>SMALL</v>
      </c>
      <c r="K3166" s="144" t="str">
        <f t="shared" si="341"/>
        <v>SMALL</v>
      </c>
      <c r="L3166" s="144" t="str" cm="1">
        <f t="array" ref="L3166">_xlfn.IFS(I3166&lt;=2,"SMALL",I3166&lt;=5,"MEDIUM",I3166&gt;5,"LARGE")</f>
        <v>SMALL</v>
      </c>
      <c r="M3166" s="144" t="str">
        <f t="shared" si="338"/>
        <v>NO</v>
      </c>
      <c r="N3166" s="374">
        <v>4.7300000000000004</v>
      </c>
      <c r="O3166" s="374">
        <f t="shared" si="339"/>
        <v>5</v>
      </c>
      <c r="P3166" s="158" t="str" cm="1">
        <f t="array" ref="P3166">_xlfn.SWITCH(ROUND(N3166,0),5,"Excellent",4,"Good",3,"ok","Bad")</f>
        <v>Excellent</v>
      </c>
      <c r="Q3166" s="144">
        <v>45</v>
      </c>
      <c r="R3166" s="385">
        <v>43047</v>
      </c>
      <c r="S3166" s="385">
        <v>44028</v>
      </c>
      <c r="T3166" s="144">
        <v>1620</v>
      </c>
      <c r="U3166" s="144" t="s">
        <v>60</v>
      </c>
      <c r="V3166" s="144">
        <v>0</v>
      </c>
      <c r="W3166" s="144" t="str">
        <f t="shared" si="342"/>
        <v>Inactive</v>
      </c>
      <c r="X3166" s="144">
        <v>1620</v>
      </c>
      <c r="Y3166" s="157" t="s">
        <v>70</v>
      </c>
      <c r="Z3166" s="386">
        <v>1</v>
      </c>
      <c r="AA3166" s="386">
        <v>0.98</v>
      </c>
      <c r="AB3166" s="387" t="s">
        <v>62</v>
      </c>
      <c r="AC3166" s="157"/>
    </row>
    <row r="3167" spans="9:29">
      <c r="I3167" s="342">
        <v>2</v>
      </c>
      <c r="J3167" s="144" t="str">
        <f t="shared" si="340"/>
        <v>SMALL</v>
      </c>
      <c r="K3167" s="144" t="str">
        <f t="shared" si="341"/>
        <v>SMALL</v>
      </c>
      <c r="L3167" s="144" t="str" cm="1">
        <f t="array" ref="L3167">_xlfn.IFS(I3167&lt;=2,"SMALL",I3167&lt;=5,"MEDIUM",I3167&gt;5,"LARGE")</f>
        <v>SMALL</v>
      </c>
      <c r="M3167" s="144" t="str">
        <f t="shared" si="338"/>
        <v>NO</v>
      </c>
      <c r="N3167" s="374">
        <v>4.82</v>
      </c>
      <c r="O3167" s="374">
        <f t="shared" si="339"/>
        <v>5</v>
      </c>
      <c r="P3167" s="158" t="str" cm="1">
        <f t="array" ref="P3167">_xlfn.SWITCH(ROUND(N3167,0),5,"Excellent",4,"Good",3,"ok","Bad")</f>
        <v>Excellent</v>
      </c>
      <c r="Q3167" s="144">
        <v>28</v>
      </c>
      <c r="R3167" s="385">
        <v>43198</v>
      </c>
      <c r="S3167" s="385">
        <v>43807</v>
      </c>
      <c r="T3167" s="144">
        <v>3145</v>
      </c>
      <c r="U3167" s="144" t="s">
        <v>69</v>
      </c>
      <c r="V3167" s="144">
        <v>134</v>
      </c>
      <c r="W3167" s="144" t="str">
        <f t="shared" si="342"/>
        <v>Active</v>
      </c>
      <c r="X3167" s="144">
        <v>3145</v>
      </c>
      <c r="Y3167" s="157" t="s">
        <v>61</v>
      </c>
      <c r="Z3167" s="386">
        <v>1</v>
      </c>
      <c r="AA3167" s="386">
        <v>0.64</v>
      </c>
      <c r="AB3167" s="387" t="s">
        <v>65</v>
      </c>
      <c r="AC3167" s="157"/>
    </row>
    <row r="3168" spans="9:29">
      <c r="I3168" s="342">
        <v>2</v>
      </c>
      <c r="J3168" s="144" t="str">
        <f t="shared" si="340"/>
        <v>SMALL</v>
      </c>
      <c r="K3168" s="144" t="str">
        <f t="shared" si="341"/>
        <v>SMALL</v>
      </c>
      <c r="L3168" s="144" t="str" cm="1">
        <f t="array" ref="L3168">_xlfn.IFS(I3168&lt;=2,"SMALL",I3168&lt;=5,"MEDIUM",I3168&gt;5,"LARGE")</f>
        <v>SMALL</v>
      </c>
      <c r="M3168" s="144" t="str">
        <f t="shared" si="338"/>
        <v>NO</v>
      </c>
      <c r="N3168" s="374">
        <v>4.4800000000000004</v>
      </c>
      <c r="O3168" s="374">
        <f t="shared" si="339"/>
        <v>4</v>
      </c>
      <c r="P3168" s="158" t="str" cm="1">
        <f t="array" ref="P3168">_xlfn.SWITCH(ROUND(N3168,0),5,"Excellent",4,"Good",3,"ok","Bad")</f>
        <v>Good</v>
      </c>
      <c r="Q3168" s="144">
        <v>23</v>
      </c>
      <c r="R3168" s="385">
        <v>43072</v>
      </c>
      <c r="S3168" s="385">
        <v>43832</v>
      </c>
      <c r="T3168" s="144">
        <v>875</v>
      </c>
      <c r="U3168" s="144" t="s">
        <v>69</v>
      </c>
      <c r="V3168" s="144">
        <v>62</v>
      </c>
      <c r="W3168" s="144" t="str">
        <f t="shared" si="342"/>
        <v>Active</v>
      </c>
      <c r="X3168" s="144">
        <v>875</v>
      </c>
      <c r="Y3168" s="157" t="s">
        <v>64</v>
      </c>
      <c r="Z3168" s="386">
        <v>1</v>
      </c>
      <c r="AA3168" s="386">
        <v>0.91</v>
      </c>
      <c r="AB3168" s="387" t="s">
        <v>62</v>
      </c>
      <c r="AC3168" s="157"/>
    </row>
    <row r="3169" spans="9:29">
      <c r="I3169" s="342">
        <v>2</v>
      </c>
      <c r="J3169" s="144" t="str">
        <f t="shared" si="340"/>
        <v>SMALL</v>
      </c>
      <c r="K3169" s="144" t="str">
        <f t="shared" si="341"/>
        <v>SMALL</v>
      </c>
      <c r="L3169" s="144" t="str" cm="1">
        <f t="array" ref="L3169">_xlfn.IFS(I3169&lt;=2,"SMALL",I3169&lt;=5,"MEDIUM",I3169&gt;5,"LARGE")</f>
        <v>SMALL</v>
      </c>
      <c r="M3169" s="144" t="str">
        <f t="shared" si="338"/>
        <v>NO</v>
      </c>
      <c r="N3169" s="374">
        <v>4.9000000000000004</v>
      </c>
      <c r="O3169" s="374">
        <f t="shared" si="339"/>
        <v>5</v>
      </c>
      <c r="P3169" s="158" t="str" cm="1">
        <f t="array" ref="P3169">_xlfn.SWITCH(ROUND(N3169,0),5,"Excellent",4,"Good",3,"ok","Bad")</f>
        <v>Excellent</v>
      </c>
      <c r="Q3169" s="144">
        <v>40</v>
      </c>
      <c r="R3169" s="385">
        <v>43072</v>
      </c>
      <c r="S3169" s="385">
        <v>44002</v>
      </c>
      <c r="T3169" s="144">
        <v>582</v>
      </c>
      <c r="U3169" s="144" t="s">
        <v>60</v>
      </c>
      <c r="V3169" s="144">
        <v>88</v>
      </c>
      <c r="W3169" s="144" t="str">
        <f t="shared" si="342"/>
        <v>Active</v>
      </c>
      <c r="X3169" s="144">
        <v>582</v>
      </c>
      <c r="Y3169" s="157" t="s">
        <v>70</v>
      </c>
      <c r="Z3169" s="386">
        <v>1</v>
      </c>
      <c r="AA3169" s="386">
        <v>0.86</v>
      </c>
      <c r="AB3169" s="387" t="s">
        <v>65</v>
      </c>
      <c r="AC3169" s="157"/>
    </row>
    <row r="3170" spans="9:29">
      <c r="I3170" s="342">
        <v>11</v>
      </c>
      <c r="J3170" s="144" t="str">
        <f t="shared" si="340"/>
        <v>LARGE</v>
      </c>
      <c r="K3170" s="144" t="str">
        <f t="shared" si="341"/>
        <v>LARGE</v>
      </c>
      <c r="L3170" s="144" t="str" cm="1">
        <f t="array" ref="L3170">_xlfn.IFS(I3170&lt;=2,"SMALL",I3170&lt;=5,"MEDIUM",I3170&gt;5,"LARGE")</f>
        <v>LARGE</v>
      </c>
      <c r="M3170" s="144" t="str">
        <f t="shared" si="338"/>
        <v>NO</v>
      </c>
      <c r="N3170" s="374">
        <v>4.59</v>
      </c>
      <c r="O3170" s="374">
        <f t="shared" si="339"/>
        <v>5</v>
      </c>
      <c r="P3170" s="158" t="str" cm="1">
        <f t="array" ref="P3170">_xlfn.SWITCH(ROUND(N3170,0),5,"Excellent",4,"Good",3,"ok","Bad")</f>
        <v>Excellent</v>
      </c>
      <c r="Q3170" s="144">
        <v>181</v>
      </c>
      <c r="R3170" s="385">
        <v>43072</v>
      </c>
      <c r="S3170" s="385">
        <v>43891</v>
      </c>
      <c r="T3170" s="144">
        <v>3401</v>
      </c>
      <c r="U3170" s="144" t="s">
        <v>69</v>
      </c>
      <c r="V3170" s="144">
        <v>176</v>
      </c>
      <c r="W3170" s="144" t="str">
        <f t="shared" si="342"/>
        <v>Active</v>
      </c>
      <c r="X3170" s="144">
        <v>3401</v>
      </c>
      <c r="Y3170" s="157" t="s">
        <v>70</v>
      </c>
      <c r="Z3170" s="386">
        <v>1</v>
      </c>
      <c r="AA3170" s="386">
        <v>0.92</v>
      </c>
      <c r="AB3170" s="387" t="s">
        <v>62</v>
      </c>
      <c r="AC3170" s="157"/>
    </row>
    <row r="3171" spans="9:29">
      <c r="I3171" s="342">
        <v>3</v>
      </c>
      <c r="J3171" s="144" t="str">
        <f t="shared" si="340"/>
        <v>LARGE</v>
      </c>
      <c r="K3171" s="144" t="str">
        <f t="shared" si="341"/>
        <v>MEDIUM</v>
      </c>
      <c r="L3171" s="144" t="str" cm="1">
        <f t="array" ref="L3171">_xlfn.IFS(I3171&lt;=2,"SMALL",I3171&lt;=5,"MEDIUM",I3171&gt;5,"LARGE")</f>
        <v>MEDIUM</v>
      </c>
      <c r="M3171" s="144" t="str">
        <f t="shared" si="338"/>
        <v>NO</v>
      </c>
      <c r="N3171" s="374">
        <v>4.47</v>
      </c>
      <c r="O3171" s="374">
        <f t="shared" si="339"/>
        <v>4</v>
      </c>
      <c r="P3171" s="158" t="str" cm="1">
        <f t="array" ref="P3171">_xlfn.SWITCH(ROUND(N3171,0),5,"Excellent",4,"Good",3,"ok","Bad")</f>
        <v>Good</v>
      </c>
      <c r="Q3171" s="144">
        <v>87</v>
      </c>
      <c r="R3171" s="385">
        <v>43055</v>
      </c>
      <c r="S3171" s="385">
        <v>43850</v>
      </c>
      <c r="T3171" s="144">
        <v>3192</v>
      </c>
      <c r="U3171" s="144" t="s">
        <v>73</v>
      </c>
      <c r="V3171" s="144">
        <v>44</v>
      </c>
      <c r="W3171" s="144" t="str">
        <f t="shared" si="342"/>
        <v>Active</v>
      </c>
      <c r="X3171" s="144">
        <v>3192</v>
      </c>
      <c r="Y3171" s="157" t="s">
        <v>64</v>
      </c>
      <c r="Z3171" s="386">
        <v>1</v>
      </c>
      <c r="AA3171" s="386">
        <v>0.98</v>
      </c>
      <c r="AB3171" s="387" t="s">
        <v>62</v>
      </c>
      <c r="AC3171" s="157"/>
    </row>
    <row r="3172" spans="9:29">
      <c r="I3172" s="342">
        <v>3</v>
      </c>
      <c r="J3172" s="144" t="str">
        <f t="shared" si="340"/>
        <v>LARGE</v>
      </c>
      <c r="K3172" s="144" t="str">
        <f t="shared" si="341"/>
        <v>MEDIUM</v>
      </c>
      <c r="L3172" s="144" t="str" cm="1">
        <f t="array" ref="L3172">_xlfn.IFS(I3172&lt;=2,"SMALL",I3172&lt;=5,"MEDIUM",I3172&gt;5,"LARGE")</f>
        <v>MEDIUM</v>
      </c>
      <c r="M3172" s="144" t="str">
        <f t="shared" si="338"/>
        <v>NO</v>
      </c>
      <c r="N3172" s="374">
        <v>4.6399999999999997</v>
      </c>
      <c r="O3172" s="374">
        <f t="shared" si="339"/>
        <v>5</v>
      </c>
      <c r="P3172" s="158" t="str" cm="1">
        <f t="array" ref="P3172">_xlfn.SWITCH(ROUND(N3172,0),5,"Excellent",4,"Good",3,"ok","Bad")</f>
        <v>Excellent</v>
      </c>
      <c r="Q3172" s="144">
        <v>98</v>
      </c>
      <c r="R3172" s="385">
        <v>43047</v>
      </c>
      <c r="S3172" s="385">
        <v>43909</v>
      </c>
      <c r="T3172" s="144">
        <v>3192</v>
      </c>
      <c r="U3172" s="144" t="s">
        <v>73</v>
      </c>
      <c r="V3172" s="144">
        <v>75</v>
      </c>
      <c r="W3172" s="144" t="str">
        <f t="shared" si="342"/>
        <v>Active</v>
      </c>
      <c r="X3172" s="144">
        <v>3192</v>
      </c>
      <c r="Y3172" s="157" t="s">
        <v>70</v>
      </c>
      <c r="Z3172" s="386">
        <v>1</v>
      </c>
      <c r="AA3172" s="386">
        <v>0.93</v>
      </c>
      <c r="AB3172" s="387" t="s">
        <v>62</v>
      </c>
      <c r="AC3172" s="157"/>
    </row>
    <row r="3173" spans="9:29">
      <c r="I3173" s="342">
        <v>2</v>
      </c>
      <c r="J3173" s="144" t="str">
        <f t="shared" si="340"/>
        <v>SMALL</v>
      </c>
      <c r="K3173" s="144" t="str">
        <f t="shared" si="341"/>
        <v>SMALL</v>
      </c>
      <c r="L3173" s="144" t="str" cm="1">
        <f t="array" ref="L3173">_xlfn.IFS(I3173&lt;=2,"SMALL",I3173&lt;=5,"MEDIUM",I3173&gt;5,"LARGE")</f>
        <v>SMALL</v>
      </c>
      <c r="M3173" s="144" t="str">
        <f t="shared" si="338"/>
        <v>NO</v>
      </c>
      <c r="N3173" s="374">
        <v>5</v>
      </c>
      <c r="O3173" s="374">
        <f t="shared" si="339"/>
        <v>5</v>
      </c>
      <c r="P3173" s="158" t="str" cm="1">
        <f t="array" ref="P3173">_xlfn.SWITCH(ROUND(N3173,0),5,"Excellent",4,"Good",3,"ok","Bad")</f>
        <v>Excellent</v>
      </c>
      <c r="Q3173" s="144">
        <v>3</v>
      </c>
      <c r="R3173" s="385">
        <v>43098</v>
      </c>
      <c r="S3173" s="385">
        <v>43396</v>
      </c>
      <c r="T3173" s="144">
        <v>2655</v>
      </c>
      <c r="U3173" s="144" t="s">
        <v>69</v>
      </c>
      <c r="V3173" s="144">
        <v>0</v>
      </c>
      <c r="W3173" s="144" t="str">
        <f t="shared" si="342"/>
        <v>Inactive</v>
      </c>
      <c r="X3173" s="144">
        <v>2655</v>
      </c>
      <c r="Y3173" s="157" t="s">
        <v>70</v>
      </c>
      <c r="Z3173" s="386">
        <v>1</v>
      </c>
      <c r="AA3173" s="386">
        <v>0.7</v>
      </c>
      <c r="AB3173" s="387" t="s">
        <v>62</v>
      </c>
      <c r="AC3173" s="157"/>
    </row>
    <row r="3174" spans="9:29">
      <c r="I3174" s="342">
        <v>2</v>
      </c>
      <c r="J3174" s="144" t="str">
        <f t="shared" si="340"/>
        <v>SMALL</v>
      </c>
      <c r="K3174" s="144" t="str">
        <f t="shared" si="341"/>
        <v>SMALL</v>
      </c>
      <c r="L3174" s="144" t="str" cm="1">
        <f t="array" ref="L3174">_xlfn.IFS(I3174&lt;=2,"SMALL",I3174&lt;=5,"MEDIUM",I3174&gt;5,"LARGE")</f>
        <v>SMALL</v>
      </c>
      <c r="M3174" s="144" t="str">
        <f t="shared" si="338"/>
        <v>NO</v>
      </c>
      <c r="N3174" s="374">
        <v>4.9000000000000004</v>
      </c>
      <c r="O3174" s="374">
        <f t="shared" si="339"/>
        <v>5</v>
      </c>
      <c r="P3174" s="158" t="str" cm="1">
        <f t="array" ref="P3174">_xlfn.SWITCH(ROUND(N3174,0),5,"Excellent",4,"Good",3,"ok","Bad")</f>
        <v>Excellent</v>
      </c>
      <c r="Q3174" s="144">
        <v>40</v>
      </c>
      <c r="R3174" s="385">
        <v>43101</v>
      </c>
      <c r="S3174" s="385">
        <v>43833</v>
      </c>
      <c r="T3174" s="144">
        <v>3403</v>
      </c>
      <c r="U3174" s="144" t="s">
        <v>60</v>
      </c>
      <c r="V3174" s="144">
        <v>178</v>
      </c>
      <c r="W3174" s="144" t="str">
        <f t="shared" si="342"/>
        <v>Active</v>
      </c>
      <c r="X3174" s="144">
        <v>3403</v>
      </c>
      <c r="Y3174" s="157" t="s">
        <v>64</v>
      </c>
      <c r="Z3174" s="386">
        <v>1</v>
      </c>
      <c r="AA3174" s="386">
        <v>0.94</v>
      </c>
      <c r="AB3174" s="387" t="s">
        <v>65</v>
      </c>
      <c r="AC3174" s="157"/>
    </row>
    <row r="3175" spans="9:29">
      <c r="I3175" s="342">
        <v>2</v>
      </c>
      <c r="J3175" s="144" t="str">
        <f t="shared" si="340"/>
        <v>SMALL</v>
      </c>
      <c r="K3175" s="144" t="str">
        <f t="shared" si="341"/>
        <v>SMALL</v>
      </c>
      <c r="L3175" s="144" t="str" cm="1">
        <f t="array" ref="L3175">_xlfn.IFS(I3175&lt;=2,"SMALL",I3175&lt;=5,"MEDIUM",I3175&gt;5,"LARGE")</f>
        <v>SMALL</v>
      </c>
      <c r="M3175" s="144" t="str">
        <f t="shared" si="338"/>
        <v>YES</v>
      </c>
      <c r="N3175" s="374">
        <v>4.9800000000000004</v>
      </c>
      <c r="O3175" s="374">
        <f t="shared" si="339"/>
        <v>5</v>
      </c>
      <c r="P3175" s="158" t="str" cm="1">
        <f t="array" ref="P3175">_xlfn.SWITCH(ROUND(N3175,0),5,"Excellent",4,"Good",3,"ok","Bad")</f>
        <v>Excellent</v>
      </c>
      <c r="Q3175" s="144">
        <v>189</v>
      </c>
      <c r="R3175" s="385">
        <v>43058</v>
      </c>
      <c r="S3175" s="385">
        <v>44047</v>
      </c>
      <c r="T3175" s="144">
        <v>2365</v>
      </c>
      <c r="U3175" s="144" t="s">
        <v>69</v>
      </c>
      <c r="V3175" s="144">
        <v>0</v>
      </c>
      <c r="W3175" s="144" t="str">
        <f t="shared" si="342"/>
        <v>Inactive</v>
      </c>
      <c r="X3175" s="144">
        <v>2365</v>
      </c>
      <c r="Y3175" s="157" t="s">
        <v>61</v>
      </c>
      <c r="Z3175" s="386">
        <v>1</v>
      </c>
      <c r="AA3175" s="386">
        <v>1</v>
      </c>
      <c r="AB3175" s="387" t="s">
        <v>65</v>
      </c>
      <c r="AC3175" s="157"/>
    </row>
    <row r="3176" spans="9:29">
      <c r="I3176" s="342">
        <v>3</v>
      </c>
      <c r="J3176" s="144" t="str">
        <f t="shared" si="340"/>
        <v>LARGE</v>
      </c>
      <c r="K3176" s="144" t="str">
        <f t="shared" si="341"/>
        <v>MEDIUM</v>
      </c>
      <c r="L3176" s="144" t="str" cm="1">
        <f t="array" ref="L3176">_xlfn.IFS(I3176&lt;=2,"SMALL",I3176&lt;=5,"MEDIUM",I3176&gt;5,"LARGE")</f>
        <v>MEDIUM</v>
      </c>
      <c r="M3176" s="144" t="str">
        <f t="shared" si="338"/>
        <v>NO</v>
      </c>
      <c r="N3176" s="374">
        <v>5</v>
      </c>
      <c r="O3176" s="374">
        <f t="shared" si="339"/>
        <v>5</v>
      </c>
      <c r="P3176" s="158" t="str" cm="1">
        <f t="array" ref="P3176">_xlfn.SWITCH(ROUND(N3176,0),5,"Excellent",4,"Good",3,"ok","Bad")</f>
        <v>Excellent</v>
      </c>
      <c r="Q3176" s="144">
        <v>4</v>
      </c>
      <c r="R3176" s="385">
        <v>43109</v>
      </c>
      <c r="S3176" s="385">
        <v>43855</v>
      </c>
      <c r="T3176" s="144">
        <v>1510</v>
      </c>
      <c r="U3176" s="144" t="s">
        <v>73</v>
      </c>
      <c r="V3176" s="144">
        <v>335</v>
      </c>
      <c r="W3176" s="144" t="str">
        <f t="shared" si="342"/>
        <v>Active</v>
      </c>
      <c r="X3176" s="144">
        <v>1510</v>
      </c>
      <c r="Y3176" s="157" t="s">
        <v>70</v>
      </c>
      <c r="Z3176" s="386">
        <v>1</v>
      </c>
      <c r="AA3176" s="386">
        <v>0.98</v>
      </c>
      <c r="AB3176" s="387" t="s">
        <v>62</v>
      </c>
      <c r="AC3176" s="157"/>
    </row>
    <row r="3177" spans="9:29">
      <c r="I3177" s="342">
        <v>2</v>
      </c>
      <c r="J3177" s="144" t="str">
        <f t="shared" si="340"/>
        <v>SMALL</v>
      </c>
      <c r="K3177" s="144" t="str">
        <f t="shared" si="341"/>
        <v>SMALL</v>
      </c>
      <c r="L3177" s="144" t="str" cm="1">
        <f t="array" ref="L3177">_xlfn.IFS(I3177&lt;=2,"SMALL",I3177&lt;=5,"MEDIUM",I3177&gt;5,"LARGE")</f>
        <v>SMALL</v>
      </c>
      <c r="M3177" s="144" t="str">
        <f t="shared" si="338"/>
        <v>NO</v>
      </c>
      <c r="N3177" s="374">
        <v>5</v>
      </c>
      <c r="O3177" s="374">
        <f t="shared" si="339"/>
        <v>5</v>
      </c>
      <c r="P3177" s="158" t="str" cm="1">
        <f t="array" ref="P3177">_xlfn.SWITCH(ROUND(N3177,0),5,"Excellent",4,"Good",3,"ok","Bad")</f>
        <v>Excellent</v>
      </c>
      <c r="Q3177" s="144">
        <v>40</v>
      </c>
      <c r="R3177" s="385">
        <v>43057</v>
      </c>
      <c r="S3177" s="385">
        <v>43829</v>
      </c>
      <c r="T3177" s="144">
        <v>2146</v>
      </c>
      <c r="U3177" s="144" t="s">
        <v>60</v>
      </c>
      <c r="V3177" s="144">
        <v>180</v>
      </c>
      <c r="W3177" s="144" t="str">
        <f t="shared" si="342"/>
        <v>Active</v>
      </c>
      <c r="X3177" s="144">
        <v>2146</v>
      </c>
      <c r="Y3177" s="157" t="s">
        <v>70</v>
      </c>
      <c r="Z3177" s="386">
        <v>1</v>
      </c>
      <c r="AA3177" s="386">
        <v>1</v>
      </c>
      <c r="AB3177" s="387" t="s">
        <v>62</v>
      </c>
      <c r="AC3177" s="157"/>
    </row>
    <row r="3178" spans="9:29">
      <c r="I3178" s="342">
        <v>4</v>
      </c>
      <c r="J3178" s="144" t="str">
        <f t="shared" si="340"/>
        <v>LARGE</v>
      </c>
      <c r="K3178" s="144" t="str">
        <f t="shared" si="341"/>
        <v>MEDIUM</v>
      </c>
      <c r="L3178" s="144" t="str" cm="1">
        <f t="array" ref="L3178">_xlfn.IFS(I3178&lt;=2,"SMALL",I3178&lt;=5,"MEDIUM",I3178&gt;5,"LARGE")</f>
        <v>MEDIUM</v>
      </c>
      <c r="M3178" s="144" t="str">
        <f t="shared" si="338"/>
        <v>NO</v>
      </c>
      <c r="N3178" s="374">
        <v>5</v>
      </c>
      <c r="O3178" s="374">
        <f t="shared" si="339"/>
        <v>5</v>
      </c>
      <c r="P3178" s="158" t="str" cm="1">
        <f t="array" ref="P3178">_xlfn.SWITCH(ROUND(N3178,0),5,"Excellent",4,"Good",3,"ok","Bad")</f>
        <v>Excellent</v>
      </c>
      <c r="Q3178" s="144">
        <v>8</v>
      </c>
      <c r="R3178" s="385">
        <v>43466</v>
      </c>
      <c r="S3178" s="385">
        <v>44053</v>
      </c>
      <c r="T3178" s="144">
        <v>1067</v>
      </c>
      <c r="U3178" s="144" t="s">
        <v>69</v>
      </c>
      <c r="V3178" s="144">
        <v>61</v>
      </c>
      <c r="W3178" s="144" t="str">
        <f t="shared" si="342"/>
        <v>Active</v>
      </c>
      <c r="X3178" s="144">
        <v>1067</v>
      </c>
      <c r="Y3178" s="157" t="s">
        <v>70</v>
      </c>
      <c r="Z3178" s="386">
        <v>1</v>
      </c>
      <c r="AA3178" s="386">
        <v>0.8</v>
      </c>
      <c r="AB3178" s="387" t="s">
        <v>62</v>
      </c>
      <c r="AC3178" s="157"/>
    </row>
    <row r="3179" spans="9:29">
      <c r="I3179" s="342">
        <v>1</v>
      </c>
      <c r="J3179" s="144" t="str">
        <f t="shared" si="340"/>
        <v>SMALL</v>
      </c>
      <c r="K3179" s="144" t="str">
        <f t="shared" si="341"/>
        <v>SMALL</v>
      </c>
      <c r="L3179" s="144" t="str" cm="1">
        <f t="array" ref="L3179">_xlfn.IFS(I3179&lt;=2,"SMALL",I3179&lt;=5,"MEDIUM",I3179&gt;5,"LARGE")</f>
        <v>SMALL</v>
      </c>
      <c r="M3179" s="144" t="str">
        <f t="shared" si="338"/>
        <v>NO</v>
      </c>
      <c r="N3179" s="374">
        <v>4.5599999999999996</v>
      </c>
      <c r="O3179" s="374">
        <f t="shared" si="339"/>
        <v>5</v>
      </c>
      <c r="P3179" s="158" t="str" cm="1">
        <f t="array" ref="P3179">_xlfn.SWITCH(ROUND(N3179,0),5,"Excellent",4,"Good",3,"ok","Bad")</f>
        <v>Excellent</v>
      </c>
      <c r="Q3179" s="144">
        <v>55</v>
      </c>
      <c r="R3179" s="385">
        <v>43051</v>
      </c>
      <c r="S3179" s="385">
        <v>43861</v>
      </c>
      <c r="T3179" s="144">
        <v>2143</v>
      </c>
      <c r="U3179" s="144" t="s">
        <v>60</v>
      </c>
      <c r="V3179" s="144">
        <v>365</v>
      </c>
      <c r="W3179" s="144" t="str">
        <f t="shared" si="342"/>
        <v>Active</v>
      </c>
      <c r="X3179" s="144">
        <v>2143</v>
      </c>
      <c r="Y3179" s="157" t="s">
        <v>64</v>
      </c>
      <c r="Z3179" s="386">
        <v>0.5</v>
      </c>
      <c r="AA3179" s="386">
        <v>1</v>
      </c>
      <c r="AB3179" s="387" t="s">
        <v>65</v>
      </c>
      <c r="AC3179" s="157"/>
    </row>
    <row r="3180" spans="9:29">
      <c r="I3180" s="342">
        <v>2</v>
      </c>
      <c r="J3180" s="144" t="str">
        <f t="shared" si="340"/>
        <v>SMALL</v>
      </c>
      <c r="K3180" s="144" t="str">
        <f t="shared" si="341"/>
        <v>SMALL</v>
      </c>
      <c r="L3180" s="144" t="str" cm="1">
        <f t="array" ref="L3180">_xlfn.IFS(I3180&lt;=2,"SMALL",I3180&lt;=5,"MEDIUM",I3180&gt;5,"LARGE")</f>
        <v>SMALL</v>
      </c>
      <c r="M3180" s="144" t="str">
        <f t="shared" si="338"/>
        <v>NO</v>
      </c>
      <c r="N3180" s="374">
        <v>4.82</v>
      </c>
      <c r="O3180" s="374">
        <f t="shared" si="339"/>
        <v>5</v>
      </c>
      <c r="P3180" s="158" t="str" cm="1">
        <f t="array" ref="P3180">_xlfn.SWITCH(ROUND(N3180,0),5,"Excellent",4,"Good",3,"ok","Bad")</f>
        <v>Excellent</v>
      </c>
      <c r="Q3180" s="144">
        <v>34</v>
      </c>
      <c r="R3180" s="385">
        <v>43072</v>
      </c>
      <c r="S3180" s="385">
        <v>44024</v>
      </c>
      <c r="T3180" s="144">
        <v>2917</v>
      </c>
      <c r="U3180" s="144" t="s">
        <v>69</v>
      </c>
      <c r="V3180" s="144">
        <v>73</v>
      </c>
      <c r="W3180" s="144" t="str">
        <f t="shared" si="342"/>
        <v>Active</v>
      </c>
      <c r="X3180" s="144">
        <v>2917</v>
      </c>
      <c r="Y3180" s="157" t="s">
        <v>61</v>
      </c>
      <c r="Z3180" s="386">
        <v>1</v>
      </c>
      <c r="AA3180" s="386">
        <v>0.83</v>
      </c>
      <c r="AB3180" s="387" t="s">
        <v>65</v>
      </c>
      <c r="AC3180" s="157"/>
    </row>
    <row r="3181" spans="9:29">
      <c r="I3181" s="342">
        <v>2</v>
      </c>
      <c r="J3181" s="144" t="str">
        <f t="shared" si="340"/>
        <v>SMALL</v>
      </c>
      <c r="K3181" s="144" t="str">
        <f t="shared" si="341"/>
        <v>SMALL</v>
      </c>
      <c r="L3181" s="144" t="str" cm="1">
        <f t="array" ref="L3181">_xlfn.IFS(I3181&lt;=2,"SMALL",I3181&lt;=5,"MEDIUM",I3181&gt;5,"LARGE")</f>
        <v>SMALL</v>
      </c>
      <c r="M3181" s="144" t="str">
        <f t="shared" si="338"/>
        <v>NO</v>
      </c>
      <c r="N3181" s="374">
        <v>4.67</v>
      </c>
      <c r="O3181" s="374">
        <f t="shared" si="339"/>
        <v>5</v>
      </c>
      <c r="P3181" s="158" t="str" cm="1">
        <f t="array" ref="P3181">_xlfn.SWITCH(ROUND(N3181,0),5,"Excellent",4,"Good",3,"ok","Bad")</f>
        <v>Excellent</v>
      </c>
      <c r="Q3181" s="144">
        <v>9</v>
      </c>
      <c r="R3181" s="385">
        <v>43065</v>
      </c>
      <c r="S3181" s="385">
        <v>43836</v>
      </c>
      <c r="T3181" s="144">
        <v>781</v>
      </c>
      <c r="U3181" s="144" t="s">
        <v>60</v>
      </c>
      <c r="V3181" s="144">
        <v>87</v>
      </c>
      <c r="W3181" s="144" t="str">
        <f t="shared" si="342"/>
        <v>Active</v>
      </c>
      <c r="X3181" s="144">
        <v>781</v>
      </c>
      <c r="Y3181" s="157" t="s">
        <v>70</v>
      </c>
      <c r="Z3181" s="386">
        <v>1</v>
      </c>
      <c r="AA3181" s="386">
        <v>0.93</v>
      </c>
      <c r="AB3181" s="387" t="s">
        <v>62</v>
      </c>
      <c r="AC3181" s="157"/>
    </row>
    <row r="3182" spans="9:29">
      <c r="I3182" s="342">
        <v>4</v>
      </c>
      <c r="J3182" s="144" t="str">
        <f t="shared" si="340"/>
        <v>LARGE</v>
      </c>
      <c r="K3182" s="144" t="str">
        <f t="shared" si="341"/>
        <v>MEDIUM</v>
      </c>
      <c r="L3182" s="144" t="str" cm="1">
        <f t="array" ref="L3182">_xlfn.IFS(I3182&lt;=2,"SMALL",I3182&lt;=5,"MEDIUM",I3182&gt;5,"LARGE")</f>
        <v>MEDIUM</v>
      </c>
      <c r="M3182" s="144" t="str">
        <f t="shared" si="338"/>
        <v>NO</v>
      </c>
      <c r="N3182" s="374">
        <v>5</v>
      </c>
      <c r="O3182" s="374">
        <f t="shared" si="339"/>
        <v>5</v>
      </c>
      <c r="P3182" s="158" t="str" cm="1">
        <f t="array" ref="P3182">_xlfn.SWITCH(ROUND(N3182,0),5,"Excellent",4,"Good",3,"ok","Bad")</f>
        <v>Excellent</v>
      </c>
      <c r="Q3182" s="144">
        <v>59</v>
      </c>
      <c r="R3182" s="385">
        <v>43064</v>
      </c>
      <c r="S3182" s="385">
        <v>43967</v>
      </c>
      <c r="T3182" s="144">
        <v>299</v>
      </c>
      <c r="U3182" s="144" t="s">
        <v>69</v>
      </c>
      <c r="V3182" s="144">
        <v>339</v>
      </c>
      <c r="W3182" s="144" t="str">
        <f t="shared" si="342"/>
        <v>Active</v>
      </c>
      <c r="X3182" s="144">
        <v>299</v>
      </c>
      <c r="Y3182" s="157" t="s">
        <v>70</v>
      </c>
      <c r="Z3182" s="386">
        <v>1</v>
      </c>
      <c r="AA3182" s="386">
        <v>0.92</v>
      </c>
      <c r="AB3182" s="387" t="s">
        <v>62</v>
      </c>
      <c r="AC3182" s="157"/>
    </row>
    <row r="3183" spans="9:29">
      <c r="I3183" s="342">
        <v>2</v>
      </c>
      <c r="J3183" s="144" t="str">
        <f t="shared" si="340"/>
        <v>SMALL</v>
      </c>
      <c r="K3183" s="144" t="str">
        <f t="shared" si="341"/>
        <v>SMALL</v>
      </c>
      <c r="L3183" s="144" t="str" cm="1">
        <f t="array" ref="L3183">_xlfn.IFS(I3183&lt;=2,"SMALL",I3183&lt;=5,"MEDIUM",I3183&gt;5,"LARGE")</f>
        <v>SMALL</v>
      </c>
      <c r="M3183" s="144" t="str">
        <f t="shared" si="338"/>
        <v>NO</v>
      </c>
      <c r="N3183" s="374">
        <v>4.7300000000000004</v>
      </c>
      <c r="O3183" s="374">
        <f t="shared" si="339"/>
        <v>5</v>
      </c>
      <c r="P3183" s="158" t="str" cm="1">
        <f t="array" ref="P3183">_xlfn.SWITCH(ROUND(N3183,0),5,"Excellent",4,"Good",3,"ok","Bad")</f>
        <v>Excellent</v>
      </c>
      <c r="Q3183" s="144">
        <v>136</v>
      </c>
      <c r="R3183" s="385">
        <v>43048</v>
      </c>
      <c r="S3183" s="385">
        <v>44044</v>
      </c>
      <c r="T3183" s="144">
        <v>2245</v>
      </c>
      <c r="U3183" s="144" t="s">
        <v>60</v>
      </c>
      <c r="V3183" s="144">
        <v>138</v>
      </c>
      <c r="W3183" s="144" t="str">
        <f t="shared" si="342"/>
        <v>Active</v>
      </c>
      <c r="X3183" s="144">
        <v>2245</v>
      </c>
      <c r="Y3183" s="157" t="s">
        <v>70</v>
      </c>
      <c r="Z3183" s="386">
        <v>1</v>
      </c>
      <c r="AA3183" s="386">
        <v>1</v>
      </c>
      <c r="AB3183" s="387" t="s">
        <v>65</v>
      </c>
      <c r="AC3183" s="157"/>
    </row>
    <row r="3184" spans="9:29">
      <c r="I3184" s="342">
        <v>16</v>
      </c>
      <c r="J3184" s="144" t="str">
        <f t="shared" si="340"/>
        <v>LARGE</v>
      </c>
      <c r="K3184" s="144" t="str">
        <f t="shared" si="341"/>
        <v>LARGE</v>
      </c>
      <c r="L3184" s="144" t="str" cm="1">
        <f t="array" ref="L3184">_xlfn.IFS(I3184&lt;=2,"SMALL",I3184&lt;=5,"MEDIUM",I3184&gt;5,"LARGE")</f>
        <v>LARGE</v>
      </c>
      <c r="M3184" s="144" t="str">
        <f t="shared" si="338"/>
        <v>NO</v>
      </c>
      <c r="N3184" s="374">
        <v>4.71</v>
      </c>
      <c r="O3184" s="374">
        <f t="shared" si="339"/>
        <v>5</v>
      </c>
      <c r="P3184" s="158" t="str" cm="1">
        <f t="array" ref="P3184">_xlfn.SWITCH(ROUND(N3184,0),5,"Excellent",4,"Good",3,"ok","Bad")</f>
        <v>Excellent</v>
      </c>
      <c r="Q3184" s="144">
        <v>7</v>
      </c>
      <c r="R3184" s="385">
        <v>43136</v>
      </c>
      <c r="S3184" s="385">
        <v>43834</v>
      </c>
      <c r="T3184" s="144">
        <v>2805</v>
      </c>
      <c r="U3184" s="144" t="s">
        <v>69</v>
      </c>
      <c r="V3184" s="144">
        <v>139</v>
      </c>
      <c r="W3184" s="144" t="str">
        <f t="shared" si="342"/>
        <v>Active</v>
      </c>
      <c r="X3184" s="144">
        <v>2805</v>
      </c>
      <c r="Y3184" s="157" t="s">
        <v>61</v>
      </c>
      <c r="Z3184" s="386">
        <v>1</v>
      </c>
      <c r="AA3184" s="386">
        <v>0.91</v>
      </c>
      <c r="AB3184" s="387" t="s">
        <v>65</v>
      </c>
      <c r="AC3184" s="157"/>
    </row>
    <row r="3185" spans="9:29">
      <c r="I3185" s="342">
        <v>2</v>
      </c>
      <c r="J3185" s="144" t="str">
        <f t="shared" si="340"/>
        <v>SMALL</v>
      </c>
      <c r="K3185" s="144" t="str">
        <f t="shared" si="341"/>
        <v>SMALL</v>
      </c>
      <c r="L3185" s="144" t="str" cm="1">
        <f t="array" ref="L3185">_xlfn.IFS(I3185&lt;=2,"SMALL",I3185&lt;=5,"MEDIUM",I3185&gt;5,"LARGE")</f>
        <v>SMALL</v>
      </c>
      <c r="M3185" s="144" t="str">
        <f t="shared" si="338"/>
        <v>NO</v>
      </c>
      <c r="N3185" s="374">
        <v>5</v>
      </c>
      <c r="O3185" s="374">
        <f t="shared" si="339"/>
        <v>5</v>
      </c>
      <c r="P3185" s="158" t="str" cm="1">
        <f t="array" ref="P3185">_xlfn.SWITCH(ROUND(N3185,0),5,"Excellent",4,"Good",3,"ok","Bad")</f>
        <v>Excellent</v>
      </c>
      <c r="Q3185" s="144">
        <v>8</v>
      </c>
      <c r="R3185" s="385">
        <v>43317</v>
      </c>
      <c r="S3185" s="385">
        <v>43833</v>
      </c>
      <c r="T3185" s="144">
        <v>2155</v>
      </c>
      <c r="U3185" s="144" t="s">
        <v>60</v>
      </c>
      <c r="V3185" s="144">
        <v>88</v>
      </c>
      <c r="W3185" s="144" t="str">
        <f t="shared" si="342"/>
        <v>Active</v>
      </c>
      <c r="X3185" s="144">
        <v>2155</v>
      </c>
      <c r="Y3185" s="157" t="s">
        <v>70</v>
      </c>
      <c r="Z3185" s="386">
        <v>1</v>
      </c>
      <c r="AA3185" s="386">
        <v>0.56000000000000005</v>
      </c>
      <c r="AB3185" s="387" t="s">
        <v>62</v>
      </c>
      <c r="AC3185" s="157"/>
    </row>
    <row r="3186" spans="9:29">
      <c r="I3186" s="342">
        <v>2</v>
      </c>
      <c r="J3186" s="144" t="str">
        <f t="shared" si="340"/>
        <v>SMALL</v>
      </c>
      <c r="K3186" s="144" t="str">
        <f t="shared" si="341"/>
        <v>SMALL</v>
      </c>
      <c r="L3186" s="144" t="str" cm="1">
        <f t="array" ref="L3186">_xlfn.IFS(I3186&lt;=2,"SMALL",I3186&lt;=5,"MEDIUM",I3186&gt;5,"LARGE")</f>
        <v>SMALL</v>
      </c>
      <c r="M3186" s="144" t="str">
        <f t="shared" si="338"/>
        <v>NO</v>
      </c>
      <c r="N3186" s="374">
        <v>5</v>
      </c>
      <c r="O3186" s="374">
        <f t="shared" si="339"/>
        <v>5</v>
      </c>
      <c r="P3186" s="158" t="str" cm="1">
        <f t="array" ref="P3186">_xlfn.SWITCH(ROUND(N3186,0),5,"Excellent",4,"Good",3,"ok","Bad")</f>
        <v>Excellent</v>
      </c>
      <c r="Q3186" s="144">
        <v>47</v>
      </c>
      <c r="R3186" s="385">
        <v>43073</v>
      </c>
      <c r="S3186" s="385">
        <v>43910</v>
      </c>
      <c r="T3186" s="144">
        <v>312</v>
      </c>
      <c r="U3186" s="144" t="s">
        <v>60</v>
      </c>
      <c r="V3186" s="144">
        <v>362</v>
      </c>
      <c r="W3186" s="144" t="str">
        <f t="shared" si="342"/>
        <v>Active</v>
      </c>
      <c r="X3186" s="144">
        <v>312</v>
      </c>
      <c r="Y3186" s="157" t="s">
        <v>70</v>
      </c>
      <c r="Z3186" s="386">
        <v>1</v>
      </c>
      <c r="AA3186" s="386">
        <v>1</v>
      </c>
      <c r="AB3186" s="387" t="s">
        <v>62</v>
      </c>
      <c r="AC3186" s="157"/>
    </row>
    <row r="3187" spans="9:29">
      <c r="I3187" s="342">
        <v>7</v>
      </c>
      <c r="J3187" s="144" t="str">
        <f t="shared" si="340"/>
        <v>LARGE</v>
      </c>
      <c r="K3187" s="144" t="str">
        <f t="shared" si="341"/>
        <v>LARGE</v>
      </c>
      <c r="L3187" s="144" t="str" cm="1">
        <f t="array" ref="L3187">_xlfn.IFS(I3187&lt;=2,"SMALL",I3187&lt;=5,"MEDIUM",I3187&gt;5,"LARGE")</f>
        <v>LARGE</v>
      </c>
      <c r="M3187" s="144" t="str">
        <f t="shared" si="338"/>
        <v>NO</v>
      </c>
      <c r="N3187" s="374">
        <v>5</v>
      </c>
      <c r="O3187" s="374">
        <f t="shared" si="339"/>
        <v>5</v>
      </c>
      <c r="P3187" s="158" t="str" cm="1">
        <f t="array" ref="P3187">_xlfn.SWITCH(ROUND(N3187,0),5,"Excellent",4,"Good",3,"ok","Bad")</f>
        <v>Excellent</v>
      </c>
      <c r="Q3187" s="144">
        <v>8</v>
      </c>
      <c r="R3187" s="385">
        <v>43103</v>
      </c>
      <c r="S3187" s="385">
        <v>43831</v>
      </c>
      <c r="T3187" s="144">
        <v>149</v>
      </c>
      <c r="U3187" s="144" t="s">
        <v>69</v>
      </c>
      <c r="V3187" s="144">
        <v>178</v>
      </c>
      <c r="W3187" s="144" t="str">
        <f t="shared" si="342"/>
        <v>Active</v>
      </c>
      <c r="X3187" s="144">
        <v>149</v>
      </c>
      <c r="Y3187" s="157" t="s">
        <v>70</v>
      </c>
      <c r="Z3187" s="386">
        <v>0.98</v>
      </c>
      <c r="AA3187" s="386">
        <v>0.93</v>
      </c>
      <c r="AB3187" s="387" t="s">
        <v>65</v>
      </c>
      <c r="AC3187" s="157"/>
    </row>
    <row r="3188" spans="9:29">
      <c r="I3188" s="342">
        <v>3</v>
      </c>
      <c r="J3188" s="144" t="str">
        <f t="shared" si="340"/>
        <v>LARGE</v>
      </c>
      <c r="K3188" s="144" t="str">
        <f t="shared" si="341"/>
        <v>MEDIUM</v>
      </c>
      <c r="L3188" s="144" t="str" cm="1">
        <f t="array" ref="L3188">_xlfn.IFS(I3188&lt;=2,"SMALL",I3188&lt;=5,"MEDIUM",I3188&gt;5,"LARGE")</f>
        <v>MEDIUM</v>
      </c>
      <c r="M3188" s="144" t="str">
        <f t="shared" si="338"/>
        <v>NO</v>
      </c>
      <c r="N3188" s="374">
        <v>5</v>
      </c>
      <c r="O3188" s="374">
        <f t="shared" si="339"/>
        <v>5</v>
      </c>
      <c r="P3188" s="158" t="str" cm="1">
        <f t="array" ref="P3188">_xlfn.SWITCH(ROUND(N3188,0),5,"Excellent",4,"Good",3,"ok","Bad")</f>
        <v>Excellent</v>
      </c>
      <c r="Q3188" s="144">
        <v>40</v>
      </c>
      <c r="R3188" s="385">
        <v>43064</v>
      </c>
      <c r="S3188" s="385">
        <v>43808</v>
      </c>
      <c r="T3188" s="144">
        <v>319</v>
      </c>
      <c r="U3188" s="144" t="s">
        <v>69</v>
      </c>
      <c r="V3188" s="144">
        <v>169</v>
      </c>
      <c r="W3188" s="144" t="str">
        <f t="shared" si="342"/>
        <v>Active</v>
      </c>
      <c r="X3188" s="144">
        <v>319</v>
      </c>
      <c r="Y3188" s="157" t="s">
        <v>64</v>
      </c>
      <c r="Z3188" s="386">
        <v>1</v>
      </c>
      <c r="AA3188" s="386">
        <v>0.67</v>
      </c>
      <c r="AB3188" s="387" t="s">
        <v>65</v>
      </c>
      <c r="AC3188" s="157"/>
    </row>
    <row r="3189" spans="9:29">
      <c r="I3189" s="342">
        <v>2</v>
      </c>
      <c r="J3189" s="144" t="str">
        <f t="shared" si="340"/>
        <v>SMALL</v>
      </c>
      <c r="K3189" s="144" t="str">
        <f t="shared" si="341"/>
        <v>SMALL</v>
      </c>
      <c r="L3189" s="144" t="str" cm="1">
        <f t="array" ref="L3189">_xlfn.IFS(I3189&lt;=2,"SMALL",I3189&lt;=5,"MEDIUM",I3189&gt;5,"LARGE")</f>
        <v>SMALL</v>
      </c>
      <c r="M3189" s="144" t="str">
        <f t="shared" si="338"/>
        <v>NO</v>
      </c>
      <c r="N3189" s="374">
        <v>4.91</v>
      </c>
      <c r="O3189" s="374">
        <f t="shared" si="339"/>
        <v>5</v>
      </c>
      <c r="P3189" s="158" t="str" cm="1">
        <f t="array" ref="P3189">_xlfn.SWITCH(ROUND(N3189,0),5,"Excellent",4,"Good",3,"ok","Bad")</f>
        <v>Excellent</v>
      </c>
      <c r="Q3189" s="144">
        <v>43</v>
      </c>
      <c r="R3189" s="385">
        <v>43086</v>
      </c>
      <c r="S3189" s="385">
        <v>43898</v>
      </c>
      <c r="T3189" s="144">
        <v>3270</v>
      </c>
      <c r="U3189" s="144" t="s">
        <v>69</v>
      </c>
      <c r="V3189" s="144">
        <v>88</v>
      </c>
      <c r="W3189" s="144" t="str">
        <f t="shared" si="342"/>
        <v>Active</v>
      </c>
      <c r="X3189" s="144">
        <v>3270</v>
      </c>
      <c r="Y3189" s="157" t="s">
        <v>70</v>
      </c>
      <c r="Z3189" s="386">
        <v>1</v>
      </c>
      <c r="AA3189" s="386">
        <v>0.97</v>
      </c>
      <c r="AB3189" s="387" t="s">
        <v>62</v>
      </c>
      <c r="AC3189" s="157"/>
    </row>
    <row r="3190" spans="9:29">
      <c r="I3190" s="342">
        <v>1</v>
      </c>
      <c r="J3190" s="144" t="str">
        <f t="shared" si="340"/>
        <v>SMALL</v>
      </c>
      <c r="K3190" s="144" t="str">
        <f t="shared" si="341"/>
        <v>SMALL</v>
      </c>
      <c r="L3190" s="144" t="str" cm="1">
        <f t="array" ref="L3190">_xlfn.IFS(I3190&lt;=2,"SMALL",I3190&lt;=5,"MEDIUM",I3190&gt;5,"LARGE")</f>
        <v>SMALL</v>
      </c>
      <c r="M3190" s="144" t="str">
        <f t="shared" si="338"/>
        <v>NO</v>
      </c>
      <c r="N3190" s="374">
        <v>5</v>
      </c>
      <c r="O3190" s="374">
        <f t="shared" si="339"/>
        <v>5</v>
      </c>
      <c r="P3190" s="158" t="str" cm="1">
        <f t="array" ref="P3190">_xlfn.SWITCH(ROUND(N3190,0),5,"Excellent",4,"Good",3,"ok","Bad")</f>
        <v>Excellent</v>
      </c>
      <c r="Q3190" s="144">
        <v>11</v>
      </c>
      <c r="R3190" s="385">
        <v>43064</v>
      </c>
      <c r="S3190" s="385">
        <v>43601</v>
      </c>
      <c r="T3190" s="144">
        <v>2740</v>
      </c>
      <c r="U3190" s="144" t="s">
        <v>60</v>
      </c>
      <c r="V3190" s="144">
        <v>0</v>
      </c>
      <c r="W3190" s="144" t="str">
        <f t="shared" si="342"/>
        <v>Inactive</v>
      </c>
      <c r="X3190" s="144">
        <v>2740</v>
      </c>
      <c r="Y3190" s="157" t="s">
        <v>70</v>
      </c>
      <c r="Z3190" s="386">
        <v>0.8</v>
      </c>
      <c r="AA3190" s="386">
        <v>0.99</v>
      </c>
      <c r="AB3190" s="387" t="s">
        <v>65</v>
      </c>
      <c r="AC3190" s="157"/>
    </row>
    <row r="3191" spans="9:29">
      <c r="I3191" s="342">
        <v>4</v>
      </c>
      <c r="J3191" s="144" t="str">
        <f t="shared" si="340"/>
        <v>LARGE</v>
      </c>
      <c r="K3191" s="144" t="str">
        <f t="shared" si="341"/>
        <v>MEDIUM</v>
      </c>
      <c r="L3191" s="144" t="str" cm="1">
        <f t="array" ref="L3191">_xlfn.IFS(I3191&lt;=2,"SMALL",I3191&lt;=5,"MEDIUM",I3191&gt;5,"LARGE")</f>
        <v>MEDIUM</v>
      </c>
      <c r="M3191" s="144" t="str">
        <f t="shared" si="338"/>
        <v>NO</v>
      </c>
      <c r="N3191" s="374">
        <v>4.92</v>
      </c>
      <c r="O3191" s="374">
        <f t="shared" si="339"/>
        <v>5</v>
      </c>
      <c r="P3191" s="158" t="str" cm="1">
        <f t="array" ref="P3191">_xlfn.SWITCH(ROUND(N3191,0),5,"Excellent",4,"Good",3,"ok","Bad")</f>
        <v>Excellent</v>
      </c>
      <c r="Q3191" s="144">
        <v>51</v>
      </c>
      <c r="R3191" s="385">
        <v>43079</v>
      </c>
      <c r="S3191" s="385">
        <v>43895</v>
      </c>
      <c r="T3191" s="144">
        <v>1711</v>
      </c>
      <c r="U3191" s="144" t="s">
        <v>69</v>
      </c>
      <c r="V3191" s="144">
        <v>0</v>
      </c>
      <c r="W3191" s="144" t="str">
        <f t="shared" si="342"/>
        <v>Inactive</v>
      </c>
      <c r="X3191" s="144">
        <v>1711</v>
      </c>
      <c r="Y3191" s="157" t="s">
        <v>70</v>
      </c>
      <c r="Z3191" s="386">
        <v>1</v>
      </c>
      <c r="AA3191" s="386">
        <v>1</v>
      </c>
      <c r="AB3191" s="387" t="s">
        <v>65</v>
      </c>
      <c r="AC3191" s="157"/>
    </row>
    <row r="3192" spans="9:29">
      <c r="I3192" s="342">
        <v>8</v>
      </c>
      <c r="J3192" s="144" t="str">
        <f t="shared" si="340"/>
        <v>LARGE</v>
      </c>
      <c r="K3192" s="144" t="str">
        <f t="shared" si="341"/>
        <v>LARGE</v>
      </c>
      <c r="L3192" s="144" t="str" cm="1">
        <f t="array" ref="L3192">_xlfn.IFS(I3192&lt;=2,"SMALL",I3192&lt;=5,"MEDIUM",I3192&gt;5,"LARGE")</f>
        <v>LARGE</v>
      </c>
      <c r="M3192" s="144" t="str">
        <f t="shared" si="338"/>
        <v>NO</v>
      </c>
      <c r="N3192" s="374">
        <v>4.9800000000000004</v>
      </c>
      <c r="O3192" s="374">
        <f t="shared" si="339"/>
        <v>5</v>
      </c>
      <c r="P3192" s="158" t="str" cm="1">
        <f t="array" ref="P3192">_xlfn.SWITCH(ROUND(N3192,0),5,"Excellent",4,"Good",3,"ok","Bad")</f>
        <v>Excellent</v>
      </c>
      <c r="Q3192" s="144">
        <v>63</v>
      </c>
      <c r="R3192" s="385">
        <v>43058</v>
      </c>
      <c r="S3192" s="385">
        <v>43831</v>
      </c>
      <c r="T3192" s="144">
        <v>3407</v>
      </c>
      <c r="U3192" s="144" t="s">
        <v>69</v>
      </c>
      <c r="V3192" s="144">
        <v>97</v>
      </c>
      <c r="W3192" s="144" t="str">
        <f t="shared" si="342"/>
        <v>Active</v>
      </c>
      <c r="X3192" s="144">
        <v>3407</v>
      </c>
      <c r="Y3192" s="157" t="s">
        <v>70</v>
      </c>
      <c r="Z3192" s="386">
        <v>1</v>
      </c>
      <c r="AA3192" s="386">
        <v>0.99</v>
      </c>
      <c r="AB3192" s="387" t="s">
        <v>65</v>
      </c>
      <c r="AC3192" s="157"/>
    </row>
    <row r="3193" spans="9:29">
      <c r="I3193" s="342">
        <v>4</v>
      </c>
      <c r="J3193" s="144" t="str">
        <f t="shared" si="340"/>
        <v>LARGE</v>
      </c>
      <c r="K3193" s="144" t="str">
        <f t="shared" si="341"/>
        <v>MEDIUM</v>
      </c>
      <c r="L3193" s="144" t="str" cm="1">
        <f t="array" ref="L3193">_xlfn.IFS(I3193&lt;=2,"SMALL",I3193&lt;=5,"MEDIUM",I3193&gt;5,"LARGE")</f>
        <v>MEDIUM</v>
      </c>
      <c r="M3193" s="144" t="str">
        <f t="shared" si="338"/>
        <v>YES</v>
      </c>
      <c r="N3193" s="374">
        <v>4.82</v>
      </c>
      <c r="O3193" s="374">
        <f t="shared" si="339"/>
        <v>5</v>
      </c>
      <c r="P3193" s="158" t="str" cm="1">
        <f t="array" ref="P3193">_xlfn.SWITCH(ROUND(N3193,0),5,"Excellent",4,"Good",3,"ok","Bad")</f>
        <v>Excellent</v>
      </c>
      <c r="Q3193" s="144">
        <v>110</v>
      </c>
      <c r="R3193" s="385">
        <v>43112</v>
      </c>
      <c r="S3193" s="385">
        <v>43897</v>
      </c>
      <c r="T3193" s="144">
        <v>2943</v>
      </c>
      <c r="U3193" s="144" t="s">
        <v>69</v>
      </c>
      <c r="V3193" s="144">
        <v>321</v>
      </c>
      <c r="W3193" s="144" t="str">
        <f t="shared" si="342"/>
        <v>Active</v>
      </c>
      <c r="X3193" s="144">
        <v>2943</v>
      </c>
      <c r="Y3193" s="157" t="s">
        <v>70</v>
      </c>
      <c r="Z3193" s="386">
        <v>1</v>
      </c>
      <c r="AA3193" s="386">
        <v>0.98</v>
      </c>
      <c r="AB3193" s="387" t="s">
        <v>62</v>
      </c>
      <c r="AC3193" s="157"/>
    </row>
    <row r="3194" spans="9:29">
      <c r="I3194" s="342">
        <v>2</v>
      </c>
      <c r="J3194" s="144" t="str">
        <f t="shared" si="340"/>
        <v>SMALL</v>
      </c>
      <c r="K3194" s="144" t="str">
        <f t="shared" si="341"/>
        <v>SMALL</v>
      </c>
      <c r="L3194" s="144" t="str" cm="1">
        <f t="array" ref="L3194">_xlfn.IFS(I3194&lt;=2,"SMALL",I3194&lt;=5,"MEDIUM",I3194&gt;5,"LARGE")</f>
        <v>SMALL</v>
      </c>
      <c r="M3194" s="144" t="str">
        <f t="shared" si="338"/>
        <v>NO</v>
      </c>
      <c r="N3194" s="374">
        <v>4.95</v>
      </c>
      <c r="O3194" s="374">
        <f t="shared" si="339"/>
        <v>5</v>
      </c>
      <c r="P3194" s="158" t="str" cm="1">
        <f t="array" ref="P3194">_xlfn.SWITCH(ROUND(N3194,0),5,"Excellent",4,"Good",3,"ok","Bad")</f>
        <v>Excellent</v>
      </c>
      <c r="Q3194" s="144">
        <v>19</v>
      </c>
      <c r="R3194" s="385">
        <v>43067</v>
      </c>
      <c r="S3194" s="385">
        <v>43831</v>
      </c>
      <c r="T3194" s="144">
        <v>3409</v>
      </c>
      <c r="U3194" s="144" t="s">
        <v>60</v>
      </c>
      <c r="V3194" s="144">
        <v>270</v>
      </c>
      <c r="W3194" s="144" t="str">
        <f t="shared" si="342"/>
        <v>Active</v>
      </c>
      <c r="X3194" s="144">
        <v>3409</v>
      </c>
      <c r="Y3194" s="157" t="s">
        <v>61</v>
      </c>
      <c r="Z3194" s="386">
        <v>0.8</v>
      </c>
      <c r="AA3194" s="386">
        <v>0.98</v>
      </c>
      <c r="AB3194" s="387" t="s">
        <v>65</v>
      </c>
      <c r="AC3194" s="157"/>
    </row>
    <row r="3195" spans="9:29">
      <c r="I3195" s="342">
        <v>2</v>
      </c>
      <c r="J3195" s="144" t="str">
        <f t="shared" si="340"/>
        <v>SMALL</v>
      </c>
      <c r="K3195" s="144" t="str">
        <f t="shared" si="341"/>
        <v>SMALL</v>
      </c>
      <c r="L3195" s="144" t="str" cm="1">
        <f t="array" ref="L3195">_xlfn.IFS(I3195&lt;=2,"SMALL",I3195&lt;=5,"MEDIUM",I3195&gt;5,"LARGE")</f>
        <v>SMALL</v>
      </c>
      <c r="M3195" s="144" t="str">
        <f t="shared" si="338"/>
        <v>YES</v>
      </c>
      <c r="N3195" s="374">
        <v>4.9800000000000004</v>
      </c>
      <c r="O3195" s="374">
        <f t="shared" si="339"/>
        <v>5</v>
      </c>
      <c r="P3195" s="158" t="str" cm="1">
        <f t="array" ref="P3195">_xlfn.SWITCH(ROUND(N3195,0),5,"Excellent",4,"Good",3,"ok","Bad")</f>
        <v>Excellent</v>
      </c>
      <c r="Q3195" s="144">
        <v>101</v>
      </c>
      <c r="R3195" s="385">
        <v>43072</v>
      </c>
      <c r="S3195" s="385">
        <v>44052</v>
      </c>
      <c r="T3195" s="144">
        <v>3410</v>
      </c>
      <c r="U3195" s="144" t="s">
        <v>60</v>
      </c>
      <c r="V3195" s="144">
        <v>89</v>
      </c>
      <c r="W3195" s="144" t="str">
        <f t="shared" si="342"/>
        <v>Active</v>
      </c>
      <c r="X3195" s="144">
        <v>3410</v>
      </c>
      <c r="Y3195" s="157" t="s">
        <v>61</v>
      </c>
      <c r="Z3195" s="386">
        <v>1</v>
      </c>
      <c r="AA3195" s="386">
        <v>0.72</v>
      </c>
      <c r="AB3195" s="387" t="s">
        <v>65</v>
      </c>
      <c r="AC3195" s="157"/>
    </row>
    <row r="3196" spans="9:29">
      <c r="I3196" s="342">
        <v>2</v>
      </c>
      <c r="J3196" s="144" t="str">
        <f t="shared" si="340"/>
        <v>SMALL</v>
      </c>
      <c r="K3196" s="144" t="str">
        <f t="shared" si="341"/>
        <v>SMALL</v>
      </c>
      <c r="L3196" s="144" t="str" cm="1">
        <f t="array" ref="L3196">_xlfn.IFS(I3196&lt;=2,"SMALL",I3196&lt;=5,"MEDIUM",I3196&gt;5,"LARGE")</f>
        <v>SMALL</v>
      </c>
      <c r="M3196" s="144" t="str">
        <f t="shared" si="338"/>
        <v>NO</v>
      </c>
      <c r="N3196" s="374">
        <v>4.7300000000000004</v>
      </c>
      <c r="O3196" s="374">
        <f t="shared" si="339"/>
        <v>5</v>
      </c>
      <c r="P3196" s="158" t="str" cm="1">
        <f t="array" ref="P3196">_xlfn.SWITCH(ROUND(N3196,0),5,"Excellent",4,"Good",3,"ok","Bad")</f>
        <v>Excellent</v>
      </c>
      <c r="Q3196" s="144">
        <v>22</v>
      </c>
      <c r="R3196" s="385">
        <v>43064</v>
      </c>
      <c r="S3196" s="385">
        <v>43873</v>
      </c>
      <c r="T3196" s="144">
        <v>3411</v>
      </c>
      <c r="U3196" s="144" t="s">
        <v>60</v>
      </c>
      <c r="V3196" s="144">
        <v>365</v>
      </c>
      <c r="W3196" s="144" t="str">
        <f t="shared" si="342"/>
        <v>Active</v>
      </c>
      <c r="X3196" s="144">
        <v>3411</v>
      </c>
      <c r="Y3196" s="157" t="s">
        <v>61</v>
      </c>
      <c r="Z3196" s="386">
        <v>0.72</v>
      </c>
      <c r="AA3196" s="386">
        <v>1</v>
      </c>
      <c r="AB3196" s="387" t="s">
        <v>65</v>
      </c>
      <c r="AC3196" s="157"/>
    </row>
    <row r="3197" spans="9:29">
      <c r="I3197" s="342">
        <v>6</v>
      </c>
      <c r="J3197" s="144" t="str">
        <f t="shared" si="340"/>
        <v>LARGE</v>
      </c>
      <c r="K3197" s="144" t="str">
        <f t="shared" si="341"/>
        <v>LARGE</v>
      </c>
      <c r="L3197" s="144" t="str" cm="1">
        <f t="array" ref="L3197">_xlfn.IFS(I3197&lt;=2,"SMALL",I3197&lt;=5,"MEDIUM",I3197&gt;5,"LARGE")</f>
        <v>LARGE</v>
      </c>
      <c r="M3197" s="144" t="str">
        <f t="shared" si="338"/>
        <v>NO</v>
      </c>
      <c r="N3197" s="374">
        <v>5</v>
      </c>
      <c r="O3197" s="374">
        <f t="shared" si="339"/>
        <v>5</v>
      </c>
      <c r="P3197" s="158" t="str" cm="1">
        <f t="array" ref="P3197">_xlfn.SWITCH(ROUND(N3197,0),5,"Excellent",4,"Good",3,"ok","Bad")</f>
        <v>Excellent</v>
      </c>
      <c r="Q3197" s="144">
        <v>3</v>
      </c>
      <c r="R3197" s="385">
        <v>43078</v>
      </c>
      <c r="S3197" s="385">
        <v>43835</v>
      </c>
      <c r="T3197" s="144">
        <v>609</v>
      </c>
      <c r="U3197" s="144" t="s">
        <v>69</v>
      </c>
      <c r="V3197" s="144">
        <v>138</v>
      </c>
      <c r="W3197" s="144" t="str">
        <f t="shared" si="342"/>
        <v>Active</v>
      </c>
      <c r="X3197" s="144">
        <v>609</v>
      </c>
      <c r="Y3197" s="157" t="s">
        <v>70</v>
      </c>
      <c r="Z3197" s="386">
        <v>1</v>
      </c>
      <c r="AA3197" s="386">
        <v>1</v>
      </c>
      <c r="AB3197" s="387" t="s">
        <v>62</v>
      </c>
      <c r="AC3197" s="157"/>
    </row>
    <row r="3198" spans="9:29">
      <c r="I3198" s="342">
        <v>1</v>
      </c>
      <c r="J3198" s="144" t="str">
        <f t="shared" si="340"/>
        <v>SMALL</v>
      </c>
      <c r="K3198" s="144" t="str">
        <f t="shared" si="341"/>
        <v>SMALL</v>
      </c>
      <c r="L3198" s="144" t="str" cm="1">
        <f t="array" ref="L3198">_xlfn.IFS(I3198&lt;=2,"SMALL",I3198&lt;=5,"MEDIUM",I3198&gt;5,"LARGE")</f>
        <v>SMALL</v>
      </c>
      <c r="M3198" s="144" t="str">
        <f t="shared" si="338"/>
        <v>NO</v>
      </c>
      <c r="N3198" s="374">
        <v>5</v>
      </c>
      <c r="O3198" s="374">
        <f t="shared" si="339"/>
        <v>5</v>
      </c>
      <c r="P3198" s="158" t="str" cm="1">
        <f t="array" ref="P3198">_xlfn.SWITCH(ROUND(N3198,0),5,"Excellent",4,"Good",3,"ok","Bad")</f>
        <v>Excellent</v>
      </c>
      <c r="Q3198" s="144">
        <v>17</v>
      </c>
      <c r="R3198" s="385">
        <v>43079</v>
      </c>
      <c r="S3198" s="385">
        <v>43807</v>
      </c>
      <c r="T3198" s="144">
        <v>2285</v>
      </c>
      <c r="U3198" s="144" t="s">
        <v>73</v>
      </c>
      <c r="V3198" s="144">
        <v>365</v>
      </c>
      <c r="W3198" s="144" t="str">
        <f t="shared" si="342"/>
        <v>Active</v>
      </c>
      <c r="X3198" s="144">
        <v>2285</v>
      </c>
      <c r="Y3198" s="157" t="s">
        <v>70</v>
      </c>
      <c r="Z3198" s="386">
        <v>1</v>
      </c>
      <c r="AA3198" s="386">
        <v>1</v>
      </c>
      <c r="AB3198" s="387" t="s">
        <v>62</v>
      </c>
      <c r="AC3198" s="157"/>
    </row>
    <row r="3199" spans="9:29">
      <c r="I3199" s="342">
        <v>2</v>
      </c>
      <c r="J3199" s="144" t="str">
        <f t="shared" si="340"/>
        <v>SMALL</v>
      </c>
      <c r="K3199" s="144" t="str">
        <f t="shared" si="341"/>
        <v>SMALL</v>
      </c>
      <c r="L3199" s="144" t="str" cm="1">
        <f t="array" ref="L3199">_xlfn.IFS(I3199&lt;=2,"SMALL",I3199&lt;=5,"MEDIUM",I3199&gt;5,"LARGE")</f>
        <v>SMALL</v>
      </c>
      <c r="M3199" s="144" t="str">
        <f t="shared" si="338"/>
        <v>NO</v>
      </c>
      <c r="N3199" s="374">
        <v>4.67</v>
      </c>
      <c r="O3199" s="374">
        <f t="shared" si="339"/>
        <v>5</v>
      </c>
      <c r="P3199" s="158" t="str" cm="1">
        <f t="array" ref="P3199">_xlfn.SWITCH(ROUND(N3199,0),5,"Excellent",4,"Good",3,"ok","Bad")</f>
        <v>Excellent</v>
      </c>
      <c r="Q3199" s="144">
        <v>15</v>
      </c>
      <c r="R3199" s="385">
        <v>43159</v>
      </c>
      <c r="S3199" s="385">
        <v>43965</v>
      </c>
      <c r="T3199" s="144">
        <v>1577</v>
      </c>
      <c r="U3199" s="144" t="s">
        <v>69</v>
      </c>
      <c r="V3199" s="144">
        <v>269</v>
      </c>
      <c r="W3199" s="144" t="str">
        <f t="shared" si="342"/>
        <v>Active</v>
      </c>
      <c r="X3199" s="144">
        <v>1577</v>
      </c>
      <c r="Y3199" s="157" t="s">
        <v>70</v>
      </c>
      <c r="Z3199" s="386">
        <v>1</v>
      </c>
      <c r="AA3199" s="386">
        <v>1</v>
      </c>
      <c r="AB3199" s="387" t="s">
        <v>62</v>
      </c>
      <c r="AC3199" s="157"/>
    </row>
    <row r="3200" spans="9:29">
      <c r="I3200" s="342">
        <v>1</v>
      </c>
      <c r="J3200" s="144" t="str">
        <f t="shared" si="340"/>
        <v>SMALL</v>
      </c>
      <c r="K3200" s="144" t="str">
        <f t="shared" si="341"/>
        <v>SMALL</v>
      </c>
      <c r="L3200" s="144" t="str" cm="1">
        <f t="array" ref="L3200">_xlfn.IFS(I3200&lt;=2,"SMALL",I3200&lt;=5,"MEDIUM",I3200&gt;5,"LARGE")</f>
        <v>SMALL</v>
      </c>
      <c r="M3200" s="144" t="str">
        <f t="shared" si="338"/>
        <v>NO</v>
      </c>
      <c r="N3200" s="374">
        <v>5</v>
      </c>
      <c r="O3200" s="374">
        <f t="shared" si="339"/>
        <v>5</v>
      </c>
      <c r="P3200" s="158" t="str" cm="1">
        <f t="array" ref="P3200">_xlfn.SWITCH(ROUND(N3200,0),5,"Excellent",4,"Good",3,"ok","Bad")</f>
        <v>Excellent</v>
      </c>
      <c r="Q3200" s="144">
        <v>19</v>
      </c>
      <c r="R3200" s="385">
        <v>43059</v>
      </c>
      <c r="S3200" s="385">
        <v>43831</v>
      </c>
      <c r="T3200" s="144">
        <v>2285</v>
      </c>
      <c r="U3200" s="144" t="s">
        <v>73</v>
      </c>
      <c r="V3200" s="144">
        <v>365</v>
      </c>
      <c r="W3200" s="144" t="str">
        <f t="shared" si="342"/>
        <v>Active</v>
      </c>
      <c r="X3200" s="144">
        <v>2285</v>
      </c>
      <c r="Y3200" s="157" t="s">
        <v>122</v>
      </c>
      <c r="Z3200" s="386">
        <v>0</v>
      </c>
      <c r="AA3200" s="386">
        <v>0.56999999999999995</v>
      </c>
      <c r="AB3200" s="387" t="s">
        <v>65</v>
      </c>
      <c r="AC3200" s="157"/>
    </row>
    <row r="3201" spans="9:29">
      <c r="I3201" s="342">
        <v>1</v>
      </c>
      <c r="J3201" s="144" t="str">
        <f t="shared" si="340"/>
        <v>SMALL</v>
      </c>
      <c r="K3201" s="144" t="str">
        <f t="shared" si="341"/>
        <v>SMALL</v>
      </c>
      <c r="L3201" s="144" t="str" cm="1">
        <f t="array" ref="L3201">_xlfn.IFS(I3201&lt;=2,"SMALL",I3201&lt;=5,"MEDIUM",I3201&gt;5,"LARGE")</f>
        <v>SMALL</v>
      </c>
      <c r="M3201" s="144" t="str">
        <f t="shared" si="338"/>
        <v>NO</v>
      </c>
      <c r="N3201" s="374">
        <v>4.8899999999999997</v>
      </c>
      <c r="O3201" s="374">
        <f t="shared" si="339"/>
        <v>5</v>
      </c>
      <c r="P3201" s="158" t="str" cm="1">
        <f t="array" ref="P3201">_xlfn.SWITCH(ROUND(N3201,0),5,"Excellent",4,"Good",3,"ok","Bad")</f>
        <v>Excellent</v>
      </c>
      <c r="Q3201" s="144">
        <v>9</v>
      </c>
      <c r="R3201" s="385">
        <v>43059</v>
      </c>
      <c r="S3201" s="385">
        <v>43951</v>
      </c>
      <c r="T3201" s="144">
        <v>490</v>
      </c>
      <c r="U3201" s="144" t="s">
        <v>60</v>
      </c>
      <c r="V3201" s="144">
        <v>321</v>
      </c>
      <c r="W3201" s="144" t="str">
        <f t="shared" si="342"/>
        <v>Active</v>
      </c>
      <c r="X3201" s="144">
        <v>490</v>
      </c>
      <c r="Y3201" s="157" t="s">
        <v>70</v>
      </c>
      <c r="Z3201" s="386">
        <v>1</v>
      </c>
      <c r="AA3201" s="386">
        <v>1</v>
      </c>
      <c r="AB3201" s="387" t="s">
        <v>65</v>
      </c>
      <c r="AC3201" s="157"/>
    </row>
    <row r="3202" spans="9:29">
      <c r="I3202" s="342">
        <v>5</v>
      </c>
      <c r="J3202" s="144" t="str">
        <f t="shared" si="340"/>
        <v>LARGE</v>
      </c>
      <c r="K3202" s="144" t="str">
        <f t="shared" si="341"/>
        <v>MEDIUM</v>
      </c>
      <c r="L3202" s="144" t="str" cm="1">
        <f t="array" ref="L3202">_xlfn.IFS(I3202&lt;=2,"SMALL",I3202&lt;=5,"MEDIUM",I3202&gt;5,"LARGE")</f>
        <v>MEDIUM</v>
      </c>
      <c r="M3202" s="144" t="str">
        <f t="shared" si="338"/>
        <v>NO</v>
      </c>
      <c r="N3202" s="374">
        <v>4.24</v>
      </c>
      <c r="O3202" s="374">
        <f t="shared" si="339"/>
        <v>4</v>
      </c>
      <c r="P3202" s="158" t="str" cm="1">
        <f t="array" ref="P3202">_xlfn.SWITCH(ROUND(N3202,0),5,"Excellent",4,"Good",3,"ok","Bad")</f>
        <v>Good</v>
      </c>
      <c r="Q3202" s="144">
        <v>21</v>
      </c>
      <c r="R3202" s="385">
        <v>43096</v>
      </c>
      <c r="S3202" s="385">
        <v>44024</v>
      </c>
      <c r="T3202" s="144">
        <v>15</v>
      </c>
      <c r="U3202" s="144" t="s">
        <v>69</v>
      </c>
      <c r="V3202" s="144">
        <v>90</v>
      </c>
      <c r="W3202" s="144" t="str">
        <f t="shared" si="342"/>
        <v>Active</v>
      </c>
      <c r="X3202" s="144">
        <v>15</v>
      </c>
      <c r="Y3202" s="157" t="s">
        <v>70</v>
      </c>
      <c r="Z3202" s="386">
        <v>1</v>
      </c>
      <c r="AA3202" s="386">
        <v>0.83</v>
      </c>
      <c r="AB3202" s="387" t="s">
        <v>65</v>
      </c>
      <c r="AC3202" s="157"/>
    </row>
    <row r="3203" spans="9:29">
      <c r="I3203" s="342">
        <v>3</v>
      </c>
      <c r="J3203" s="144" t="str">
        <f t="shared" si="340"/>
        <v>LARGE</v>
      </c>
      <c r="K3203" s="144" t="str">
        <f t="shared" si="341"/>
        <v>MEDIUM</v>
      </c>
      <c r="L3203" s="144" t="str" cm="1">
        <f t="array" ref="L3203">_xlfn.IFS(I3203&lt;=2,"SMALL",I3203&lt;=5,"MEDIUM",I3203&gt;5,"LARGE")</f>
        <v>MEDIUM</v>
      </c>
      <c r="M3203" s="144" t="str">
        <f t="shared" si="338"/>
        <v>NO</v>
      </c>
      <c r="N3203" s="374">
        <v>4.8</v>
      </c>
      <c r="O3203" s="374">
        <f t="shared" si="339"/>
        <v>5</v>
      </c>
      <c r="P3203" s="158" t="str" cm="1">
        <f t="array" ref="P3203">_xlfn.SWITCH(ROUND(N3203,0),5,"Excellent",4,"Good",3,"ok","Bad")</f>
        <v>Excellent</v>
      </c>
      <c r="Q3203" s="144">
        <v>70</v>
      </c>
      <c r="R3203" s="385">
        <v>43071</v>
      </c>
      <c r="S3203" s="385">
        <v>43896</v>
      </c>
      <c r="T3203" s="144">
        <v>2919</v>
      </c>
      <c r="U3203" s="144" t="s">
        <v>69</v>
      </c>
      <c r="V3203" s="144">
        <v>284</v>
      </c>
      <c r="W3203" s="144" t="str">
        <f t="shared" si="342"/>
        <v>Active</v>
      </c>
      <c r="X3203" s="144">
        <v>2919</v>
      </c>
      <c r="Y3203" s="157" t="s">
        <v>61</v>
      </c>
      <c r="Z3203" s="386">
        <v>1</v>
      </c>
      <c r="AA3203" s="386">
        <v>0.46</v>
      </c>
      <c r="AB3203" s="387" t="s">
        <v>65</v>
      </c>
      <c r="AC3203" s="157"/>
    </row>
    <row r="3204" spans="9:29">
      <c r="I3204" s="342">
        <v>2</v>
      </c>
      <c r="J3204" s="144" t="str">
        <f t="shared" si="340"/>
        <v>SMALL</v>
      </c>
      <c r="K3204" s="144" t="str">
        <f t="shared" si="341"/>
        <v>SMALL</v>
      </c>
      <c r="L3204" s="144" t="str" cm="1">
        <f t="array" ref="L3204">_xlfn.IFS(I3204&lt;=2,"SMALL",I3204&lt;=5,"MEDIUM",I3204&gt;5,"LARGE")</f>
        <v>SMALL</v>
      </c>
      <c r="M3204" s="144" t="str">
        <f t="shared" si="338"/>
        <v>NO</v>
      </c>
      <c r="N3204" s="374">
        <v>5</v>
      </c>
      <c r="O3204" s="374">
        <f t="shared" si="339"/>
        <v>5</v>
      </c>
      <c r="P3204" s="158" t="str" cm="1">
        <f t="array" ref="P3204">_xlfn.SWITCH(ROUND(N3204,0),5,"Excellent",4,"Good",3,"ok","Bad")</f>
        <v>Excellent</v>
      </c>
      <c r="Q3204" s="144">
        <v>39</v>
      </c>
      <c r="R3204" s="385">
        <v>43149</v>
      </c>
      <c r="S3204" s="385">
        <v>43879</v>
      </c>
      <c r="T3204" s="144">
        <v>1264</v>
      </c>
      <c r="U3204" s="144" t="s">
        <v>69</v>
      </c>
      <c r="V3204" s="144">
        <v>0</v>
      </c>
      <c r="W3204" s="144" t="str">
        <f t="shared" si="342"/>
        <v>Inactive</v>
      </c>
      <c r="X3204" s="144">
        <v>1264</v>
      </c>
      <c r="Y3204" s="157" t="s">
        <v>70</v>
      </c>
      <c r="Z3204" s="386">
        <v>1</v>
      </c>
      <c r="AA3204" s="386">
        <v>0.97</v>
      </c>
      <c r="AB3204" s="387" t="s">
        <v>65</v>
      </c>
      <c r="AC3204" s="157"/>
    </row>
    <row r="3205" spans="9:29">
      <c r="I3205" s="342">
        <v>2</v>
      </c>
      <c r="J3205" s="144" t="str">
        <f t="shared" si="340"/>
        <v>SMALL</v>
      </c>
      <c r="K3205" s="144" t="str">
        <f t="shared" si="341"/>
        <v>SMALL</v>
      </c>
      <c r="L3205" s="144" t="str" cm="1">
        <f t="array" ref="L3205">_xlfn.IFS(I3205&lt;=2,"SMALL",I3205&lt;=5,"MEDIUM",I3205&gt;5,"LARGE")</f>
        <v>SMALL</v>
      </c>
      <c r="M3205" s="144" t="str">
        <f t="shared" ref="M3205:M3268" si="343">IF(AND(N3205&gt;=4.8,Q3205&gt;100),"YES","NO")</f>
        <v>NO</v>
      </c>
      <c r="N3205" s="374">
        <v>5</v>
      </c>
      <c r="O3205" s="374">
        <f t="shared" ref="O3205:O3268" si="344">ROUND(N3205,0)</f>
        <v>5</v>
      </c>
      <c r="P3205" s="158" t="str" cm="1">
        <f t="array" ref="P3205">_xlfn.SWITCH(ROUND(N3205,0),5,"Excellent",4,"Good",3,"ok","Bad")</f>
        <v>Excellent</v>
      </c>
      <c r="Q3205" s="144">
        <v>28</v>
      </c>
      <c r="R3205" s="385">
        <v>43194</v>
      </c>
      <c r="S3205" s="385">
        <v>43814</v>
      </c>
      <c r="T3205" s="144">
        <v>2293</v>
      </c>
      <c r="U3205" s="144" t="s">
        <v>60</v>
      </c>
      <c r="V3205" s="144">
        <v>289</v>
      </c>
      <c r="W3205" s="144" t="str">
        <f t="shared" si="342"/>
        <v>Active</v>
      </c>
      <c r="X3205" s="144">
        <v>2293</v>
      </c>
      <c r="Y3205" s="157" t="s">
        <v>70</v>
      </c>
      <c r="Z3205" s="386">
        <v>1</v>
      </c>
      <c r="AA3205" s="386">
        <v>1</v>
      </c>
      <c r="AB3205" s="387" t="s">
        <v>65</v>
      </c>
      <c r="AC3205" s="157"/>
    </row>
    <row r="3206" spans="9:29">
      <c r="I3206" s="342">
        <v>2</v>
      </c>
      <c r="J3206" s="144" t="str">
        <f t="shared" ref="J3206:J3269" si="345">IF(I3206&lt;=2,"SMALL","LARGE")</f>
        <v>SMALL</v>
      </c>
      <c r="K3206" s="144" t="str">
        <f t="shared" ref="K3206:K3269" si="346">IF(I3206&lt;=2,"SMALL",IF(I3206&lt;=5,"MEDIUM","LARGE"))</f>
        <v>SMALL</v>
      </c>
      <c r="L3206" s="144" t="str" cm="1">
        <f t="array" ref="L3206">_xlfn.IFS(I3206&lt;=2,"SMALL",I3206&lt;=5,"MEDIUM",I3206&gt;5,"LARGE")</f>
        <v>SMALL</v>
      </c>
      <c r="M3206" s="144" t="str">
        <f t="shared" si="343"/>
        <v>NO</v>
      </c>
      <c r="N3206" s="374">
        <v>4.6500000000000004</v>
      </c>
      <c r="O3206" s="374">
        <f t="shared" si="344"/>
        <v>5</v>
      </c>
      <c r="P3206" s="158" t="str" cm="1">
        <f t="array" ref="P3206">_xlfn.SWITCH(ROUND(N3206,0),5,"Excellent",4,"Good",3,"ok","Bad")</f>
        <v>Excellent</v>
      </c>
      <c r="Q3206" s="144">
        <v>43</v>
      </c>
      <c r="R3206" s="385">
        <v>43090</v>
      </c>
      <c r="S3206" s="385">
        <v>43878</v>
      </c>
      <c r="T3206" s="144">
        <v>15</v>
      </c>
      <c r="U3206" s="144" t="s">
        <v>60</v>
      </c>
      <c r="V3206" s="144">
        <v>90</v>
      </c>
      <c r="W3206" s="144" t="str">
        <f t="shared" ref="W3206:W3269" si="347">IF(NOT(V3206=0),"Active","Inactive")</f>
        <v>Active</v>
      </c>
      <c r="X3206" s="144">
        <v>15</v>
      </c>
      <c r="Y3206" s="157" t="s">
        <v>122</v>
      </c>
      <c r="Z3206" s="386">
        <v>0.17</v>
      </c>
      <c r="AA3206" s="386">
        <v>0.26</v>
      </c>
      <c r="AB3206" s="387" t="s">
        <v>65</v>
      </c>
      <c r="AC3206" s="157"/>
    </row>
    <row r="3207" spans="9:29">
      <c r="I3207" s="342">
        <v>6</v>
      </c>
      <c r="J3207" s="144" t="str">
        <f t="shared" si="345"/>
        <v>LARGE</v>
      </c>
      <c r="K3207" s="144" t="str">
        <f t="shared" si="346"/>
        <v>LARGE</v>
      </c>
      <c r="L3207" s="144" t="str" cm="1">
        <f t="array" ref="L3207">_xlfn.IFS(I3207&lt;=2,"SMALL",I3207&lt;=5,"MEDIUM",I3207&gt;5,"LARGE")</f>
        <v>LARGE</v>
      </c>
      <c r="M3207" s="144" t="str">
        <f t="shared" si="343"/>
        <v>NO</v>
      </c>
      <c r="N3207" s="374">
        <v>5</v>
      </c>
      <c r="O3207" s="374">
        <f t="shared" si="344"/>
        <v>5</v>
      </c>
      <c r="P3207" s="158" t="str" cm="1">
        <f t="array" ref="P3207">_xlfn.SWITCH(ROUND(N3207,0),5,"Excellent",4,"Good",3,"ok","Bad")</f>
        <v>Excellent</v>
      </c>
      <c r="Q3207" s="144">
        <v>7</v>
      </c>
      <c r="R3207" s="385">
        <v>43606</v>
      </c>
      <c r="S3207" s="385">
        <v>43833</v>
      </c>
      <c r="T3207" s="144">
        <v>1345</v>
      </c>
      <c r="U3207" s="144" t="s">
        <v>69</v>
      </c>
      <c r="V3207" s="144">
        <v>301</v>
      </c>
      <c r="W3207" s="144" t="str">
        <f t="shared" si="347"/>
        <v>Active</v>
      </c>
      <c r="X3207" s="144">
        <v>1345</v>
      </c>
      <c r="Y3207" s="157" t="s">
        <v>70</v>
      </c>
      <c r="Z3207" s="386">
        <v>1</v>
      </c>
      <c r="AA3207" s="386">
        <v>0.96</v>
      </c>
      <c r="AB3207" s="387" t="s">
        <v>65</v>
      </c>
      <c r="AC3207" s="157"/>
    </row>
    <row r="3208" spans="9:29">
      <c r="I3208" s="342">
        <v>5</v>
      </c>
      <c r="J3208" s="144" t="str">
        <f t="shared" si="345"/>
        <v>LARGE</v>
      </c>
      <c r="K3208" s="144" t="str">
        <f t="shared" si="346"/>
        <v>MEDIUM</v>
      </c>
      <c r="L3208" s="144" t="str" cm="1">
        <f t="array" ref="L3208">_xlfn.IFS(I3208&lt;=2,"SMALL",I3208&lt;=5,"MEDIUM",I3208&gt;5,"LARGE")</f>
        <v>MEDIUM</v>
      </c>
      <c r="M3208" s="144" t="str">
        <f t="shared" si="343"/>
        <v>NO</v>
      </c>
      <c r="N3208" s="374">
        <v>4.9800000000000004</v>
      </c>
      <c r="O3208" s="374">
        <f t="shared" si="344"/>
        <v>5</v>
      </c>
      <c r="P3208" s="158" t="str" cm="1">
        <f t="array" ref="P3208">_xlfn.SWITCH(ROUND(N3208,0),5,"Excellent",4,"Good",3,"ok","Bad")</f>
        <v>Excellent</v>
      </c>
      <c r="Q3208" s="144">
        <v>57</v>
      </c>
      <c r="R3208" s="385">
        <v>43090</v>
      </c>
      <c r="S3208" s="385">
        <v>43870</v>
      </c>
      <c r="T3208" s="144">
        <v>3086</v>
      </c>
      <c r="U3208" s="144" t="s">
        <v>69</v>
      </c>
      <c r="V3208" s="144">
        <v>90</v>
      </c>
      <c r="W3208" s="144" t="str">
        <f t="shared" si="347"/>
        <v>Active</v>
      </c>
      <c r="X3208" s="144">
        <v>3086</v>
      </c>
      <c r="Y3208" s="157" t="s">
        <v>61</v>
      </c>
      <c r="Z3208" s="386">
        <v>1</v>
      </c>
      <c r="AA3208" s="386">
        <v>1</v>
      </c>
      <c r="AB3208" s="387" t="s">
        <v>65</v>
      </c>
      <c r="AC3208" s="157"/>
    </row>
    <row r="3209" spans="9:29">
      <c r="I3209" s="342">
        <v>1</v>
      </c>
      <c r="J3209" s="144" t="str">
        <f t="shared" si="345"/>
        <v>SMALL</v>
      </c>
      <c r="K3209" s="144" t="str">
        <f t="shared" si="346"/>
        <v>SMALL</v>
      </c>
      <c r="L3209" s="144" t="str" cm="1">
        <f t="array" ref="L3209">_xlfn.IFS(I3209&lt;=2,"SMALL",I3209&lt;=5,"MEDIUM",I3209&gt;5,"LARGE")</f>
        <v>SMALL</v>
      </c>
      <c r="M3209" s="144" t="str">
        <f t="shared" si="343"/>
        <v>NO</v>
      </c>
      <c r="N3209" s="374">
        <v>4.72</v>
      </c>
      <c r="O3209" s="374">
        <f t="shared" si="344"/>
        <v>5</v>
      </c>
      <c r="P3209" s="158" t="str" cm="1">
        <f t="array" ref="P3209">_xlfn.SWITCH(ROUND(N3209,0),5,"Excellent",4,"Good",3,"ok","Bad")</f>
        <v>Excellent</v>
      </c>
      <c r="Q3209" s="144">
        <v>25</v>
      </c>
      <c r="R3209" s="385">
        <v>43080</v>
      </c>
      <c r="S3209" s="385">
        <v>43835</v>
      </c>
      <c r="T3209" s="144">
        <v>2830</v>
      </c>
      <c r="U3209" s="144" t="s">
        <v>60</v>
      </c>
      <c r="V3209" s="144">
        <v>21</v>
      </c>
      <c r="W3209" s="144" t="str">
        <f t="shared" si="347"/>
        <v>Active</v>
      </c>
      <c r="X3209" s="144">
        <v>2830</v>
      </c>
      <c r="Y3209" s="157" t="s">
        <v>70</v>
      </c>
      <c r="Z3209" s="386">
        <v>1</v>
      </c>
      <c r="AA3209" s="386">
        <v>0.93</v>
      </c>
      <c r="AB3209" s="387" t="s">
        <v>62</v>
      </c>
      <c r="AC3209" s="157"/>
    </row>
    <row r="3210" spans="9:29">
      <c r="I3210" s="342">
        <v>2</v>
      </c>
      <c r="J3210" s="144" t="str">
        <f t="shared" si="345"/>
        <v>SMALL</v>
      </c>
      <c r="K3210" s="144" t="str">
        <f t="shared" si="346"/>
        <v>SMALL</v>
      </c>
      <c r="L3210" s="144" t="str" cm="1">
        <f t="array" ref="L3210">_xlfn.IFS(I3210&lt;=2,"SMALL",I3210&lt;=5,"MEDIUM",I3210&gt;5,"LARGE")</f>
        <v>SMALL</v>
      </c>
      <c r="M3210" s="144" t="str">
        <f t="shared" si="343"/>
        <v>NO</v>
      </c>
      <c r="N3210" s="374">
        <v>4.92</v>
      </c>
      <c r="O3210" s="374">
        <f t="shared" si="344"/>
        <v>5</v>
      </c>
      <c r="P3210" s="158" t="str" cm="1">
        <f t="array" ref="P3210">_xlfn.SWITCH(ROUND(N3210,0),5,"Excellent",4,"Good",3,"ok","Bad")</f>
        <v>Excellent</v>
      </c>
      <c r="Q3210" s="144">
        <v>13</v>
      </c>
      <c r="R3210" s="385">
        <v>43087</v>
      </c>
      <c r="S3210" s="385">
        <v>43604</v>
      </c>
      <c r="T3210" s="144">
        <v>2694</v>
      </c>
      <c r="U3210" s="144" t="s">
        <v>60</v>
      </c>
      <c r="V3210" s="144">
        <v>0</v>
      </c>
      <c r="W3210" s="144" t="str">
        <f t="shared" si="347"/>
        <v>Inactive</v>
      </c>
      <c r="X3210" s="144">
        <v>2694</v>
      </c>
      <c r="Y3210" s="157" t="s">
        <v>64</v>
      </c>
      <c r="Z3210" s="386">
        <v>1</v>
      </c>
      <c r="AA3210" s="386">
        <v>0</v>
      </c>
      <c r="AB3210" s="387" t="s">
        <v>65</v>
      </c>
      <c r="AC3210" s="157"/>
    </row>
    <row r="3211" spans="9:29">
      <c r="I3211" s="342">
        <v>16</v>
      </c>
      <c r="J3211" s="144" t="str">
        <f t="shared" si="345"/>
        <v>LARGE</v>
      </c>
      <c r="K3211" s="144" t="str">
        <f t="shared" si="346"/>
        <v>LARGE</v>
      </c>
      <c r="L3211" s="144" t="str" cm="1">
        <f t="array" ref="L3211">_xlfn.IFS(I3211&lt;=2,"SMALL",I3211&lt;=5,"MEDIUM",I3211&gt;5,"LARGE")</f>
        <v>LARGE</v>
      </c>
      <c r="M3211" s="144" t="str">
        <f t="shared" si="343"/>
        <v>NO</v>
      </c>
      <c r="N3211" s="374">
        <v>4.92</v>
      </c>
      <c r="O3211" s="374">
        <f t="shared" si="344"/>
        <v>5</v>
      </c>
      <c r="P3211" s="158" t="str" cm="1">
        <f t="array" ref="P3211">_xlfn.SWITCH(ROUND(N3211,0),5,"Excellent",4,"Good",3,"ok","Bad")</f>
        <v>Excellent</v>
      </c>
      <c r="Q3211" s="144">
        <v>24</v>
      </c>
      <c r="R3211" s="385">
        <v>43104</v>
      </c>
      <c r="S3211" s="385">
        <v>43875</v>
      </c>
      <c r="T3211" s="144">
        <v>3363</v>
      </c>
      <c r="U3211" s="144" t="s">
        <v>69</v>
      </c>
      <c r="V3211" s="144">
        <v>179</v>
      </c>
      <c r="W3211" s="144" t="str">
        <f t="shared" si="347"/>
        <v>Active</v>
      </c>
      <c r="X3211" s="144">
        <v>3363</v>
      </c>
      <c r="Y3211" s="157" t="s">
        <v>70</v>
      </c>
      <c r="Z3211" s="386">
        <v>1</v>
      </c>
      <c r="AA3211" s="386">
        <v>0.92</v>
      </c>
      <c r="AB3211" s="387" t="s">
        <v>62</v>
      </c>
      <c r="AC3211" s="157"/>
    </row>
    <row r="3212" spans="9:29">
      <c r="I3212" s="342">
        <v>2</v>
      </c>
      <c r="J3212" s="144" t="str">
        <f t="shared" si="345"/>
        <v>SMALL</v>
      </c>
      <c r="K3212" s="144" t="str">
        <f t="shared" si="346"/>
        <v>SMALL</v>
      </c>
      <c r="L3212" s="144" t="str" cm="1">
        <f t="array" ref="L3212">_xlfn.IFS(I3212&lt;=2,"SMALL",I3212&lt;=5,"MEDIUM",I3212&gt;5,"LARGE")</f>
        <v>SMALL</v>
      </c>
      <c r="M3212" s="144" t="str">
        <f t="shared" si="343"/>
        <v>NO</v>
      </c>
      <c r="N3212" s="374">
        <v>4.87</v>
      </c>
      <c r="O3212" s="374">
        <f t="shared" si="344"/>
        <v>5</v>
      </c>
      <c r="P3212" s="158" t="str" cm="1">
        <f t="array" ref="P3212">_xlfn.SWITCH(ROUND(N3212,0),5,"Excellent",4,"Good",3,"ok","Bad")</f>
        <v>Excellent</v>
      </c>
      <c r="Q3212" s="144">
        <v>15</v>
      </c>
      <c r="R3212" s="385">
        <v>43113</v>
      </c>
      <c r="S3212" s="385">
        <v>43925</v>
      </c>
      <c r="T3212" s="144">
        <v>3388</v>
      </c>
      <c r="U3212" s="144" t="s">
        <v>69</v>
      </c>
      <c r="V3212" s="144">
        <v>362</v>
      </c>
      <c r="W3212" s="144" t="str">
        <f t="shared" si="347"/>
        <v>Active</v>
      </c>
      <c r="X3212" s="144">
        <v>3388</v>
      </c>
      <c r="Y3212" s="157" t="s">
        <v>122</v>
      </c>
      <c r="Z3212" s="386">
        <v>0.13</v>
      </c>
      <c r="AA3212" s="386">
        <v>0.73</v>
      </c>
      <c r="AB3212" s="387" t="s">
        <v>65</v>
      </c>
      <c r="AC3212" s="157"/>
    </row>
    <row r="3213" spans="9:29">
      <c r="I3213" s="342">
        <v>10</v>
      </c>
      <c r="J3213" s="144" t="str">
        <f t="shared" si="345"/>
        <v>LARGE</v>
      </c>
      <c r="K3213" s="144" t="str">
        <f t="shared" si="346"/>
        <v>LARGE</v>
      </c>
      <c r="L3213" s="144" t="str" cm="1">
        <f t="array" ref="L3213">_xlfn.IFS(I3213&lt;=2,"SMALL",I3213&lt;=5,"MEDIUM",I3213&gt;5,"LARGE")</f>
        <v>LARGE</v>
      </c>
      <c r="M3213" s="144" t="str">
        <f t="shared" si="343"/>
        <v>YES</v>
      </c>
      <c r="N3213" s="374">
        <v>4.99</v>
      </c>
      <c r="O3213" s="374">
        <f t="shared" si="344"/>
        <v>5</v>
      </c>
      <c r="P3213" s="158" t="str" cm="1">
        <f t="array" ref="P3213">_xlfn.SWITCH(ROUND(N3213,0),5,"Excellent",4,"Good",3,"ok","Bad")</f>
        <v>Excellent</v>
      </c>
      <c r="Q3213" s="144">
        <v>113</v>
      </c>
      <c r="R3213" s="385">
        <v>43079</v>
      </c>
      <c r="S3213" s="385">
        <v>44053</v>
      </c>
      <c r="T3213" s="144">
        <v>3413</v>
      </c>
      <c r="U3213" s="144" t="s">
        <v>69</v>
      </c>
      <c r="V3213" s="144">
        <v>325</v>
      </c>
      <c r="W3213" s="144" t="str">
        <f t="shared" si="347"/>
        <v>Active</v>
      </c>
      <c r="X3213" s="144">
        <v>3413</v>
      </c>
      <c r="Y3213" s="157" t="s">
        <v>122</v>
      </c>
      <c r="Z3213" s="386">
        <v>0</v>
      </c>
      <c r="AA3213" s="386">
        <v>0</v>
      </c>
      <c r="AB3213" s="387" t="s">
        <v>65</v>
      </c>
      <c r="AC3213" s="157"/>
    </row>
    <row r="3214" spans="9:29">
      <c r="I3214" s="342">
        <v>2</v>
      </c>
      <c r="J3214" s="144" t="str">
        <f t="shared" si="345"/>
        <v>SMALL</v>
      </c>
      <c r="K3214" s="144" t="str">
        <f t="shared" si="346"/>
        <v>SMALL</v>
      </c>
      <c r="L3214" s="144" t="str" cm="1">
        <f t="array" ref="L3214">_xlfn.IFS(I3214&lt;=2,"SMALL",I3214&lt;=5,"MEDIUM",I3214&gt;5,"LARGE")</f>
        <v>SMALL</v>
      </c>
      <c r="M3214" s="144" t="str">
        <f t="shared" si="343"/>
        <v>NO</v>
      </c>
      <c r="N3214" s="374">
        <v>4.93</v>
      </c>
      <c r="O3214" s="374">
        <f t="shared" si="344"/>
        <v>5</v>
      </c>
      <c r="P3214" s="158" t="str" cm="1">
        <f t="array" ref="P3214">_xlfn.SWITCH(ROUND(N3214,0),5,"Excellent",4,"Good",3,"ok","Bad")</f>
        <v>Excellent</v>
      </c>
      <c r="Q3214" s="144">
        <v>15</v>
      </c>
      <c r="R3214" s="385">
        <v>43071</v>
      </c>
      <c r="S3214" s="385">
        <v>43709</v>
      </c>
      <c r="T3214" s="144">
        <v>3416</v>
      </c>
      <c r="U3214" s="144" t="s">
        <v>60</v>
      </c>
      <c r="V3214" s="144">
        <v>179</v>
      </c>
      <c r="W3214" s="144" t="str">
        <f t="shared" si="347"/>
        <v>Active</v>
      </c>
      <c r="X3214" s="144">
        <v>3416</v>
      </c>
      <c r="Y3214" s="157" t="s">
        <v>70</v>
      </c>
      <c r="Z3214" s="386">
        <v>0.93</v>
      </c>
      <c r="AA3214" s="386">
        <v>0.98</v>
      </c>
      <c r="AB3214" s="387" t="s">
        <v>65</v>
      </c>
      <c r="AC3214" s="157"/>
    </row>
    <row r="3215" spans="9:29">
      <c r="I3215" s="342">
        <v>4</v>
      </c>
      <c r="J3215" s="144" t="str">
        <f t="shared" si="345"/>
        <v>LARGE</v>
      </c>
      <c r="K3215" s="144" t="str">
        <f t="shared" si="346"/>
        <v>MEDIUM</v>
      </c>
      <c r="L3215" s="144" t="str" cm="1">
        <f t="array" ref="L3215">_xlfn.IFS(I3215&lt;=2,"SMALL",I3215&lt;=5,"MEDIUM",I3215&gt;5,"LARGE")</f>
        <v>MEDIUM</v>
      </c>
      <c r="M3215" s="144" t="str">
        <f t="shared" si="343"/>
        <v>NO</v>
      </c>
      <c r="N3215" s="374">
        <v>4.5999999999999996</v>
      </c>
      <c r="O3215" s="374">
        <f t="shared" si="344"/>
        <v>5</v>
      </c>
      <c r="P3215" s="158" t="str" cm="1">
        <f t="array" ref="P3215">_xlfn.SWITCH(ROUND(N3215,0),5,"Excellent",4,"Good",3,"ok","Bad")</f>
        <v>Excellent</v>
      </c>
      <c r="Q3215" s="144">
        <v>5</v>
      </c>
      <c r="R3215" s="385">
        <v>43357</v>
      </c>
      <c r="S3215" s="385">
        <v>44045</v>
      </c>
      <c r="T3215" s="144">
        <v>1086</v>
      </c>
      <c r="U3215" s="144" t="s">
        <v>69</v>
      </c>
      <c r="V3215" s="144">
        <v>335</v>
      </c>
      <c r="W3215" s="144" t="str">
        <f t="shared" si="347"/>
        <v>Active</v>
      </c>
      <c r="X3215" s="144">
        <v>1086</v>
      </c>
      <c r="Y3215" s="157" t="s">
        <v>64</v>
      </c>
      <c r="Z3215" s="386">
        <v>0.5</v>
      </c>
      <c r="AA3215" s="386">
        <v>0.96</v>
      </c>
      <c r="AB3215" s="387" t="s">
        <v>65</v>
      </c>
      <c r="AC3215" s="157"/>
    </row>
    <row r="3216" spans="9:29">
      <c r="I3216" s="342">
        <v>3</v>
      </c>
      <c r="J3216" s="144" t="str">
        <f t="shared" si="345"/>
        <v>LARGE</v>
      </c>
      <c r="K3216" s="144" t="str">
        <f t="shared" si="346"/>
        <v>MEDIUM</v>
      </c>
      <c r="L3216" s="144" t="str" cm="1">
        <f t="array" ref="L3216">_xlfn.IFS(I3216&lt;=2,"SMALL",I3216&lt;=5,"MEDIUM",I3216&gt;5,"LARGE")</f>
        <v>MEDIUM</v>
      </c>
      <c r="M3216" s="144" t="str">
        <f t="shared" si="343"/>
        <v>NO</v>
      </c>
      <c r="N3216" s="374">
        <v>4.79</v>
      </c>
      <c r="O3216" s="374">
        <f t="shared" si="344"/>
        <v>5</v>
      </c>
      <c r="P3216" s="158" t="str" cm="1">
        <f t="array" ref="P3216">_xlfn.SWITCH(ROUND(N3216,0),5,"Excellent",4,"Good",3,"ok","Bad")</f>
        <v>Excellent</v>
      </c>
      <c r="Q3216" s="144">
        <v>24</v>
      </c>
      <c r="R3216" s="385">
        <v>43102</v>
      </c>
      <c r="S3216" s="385">
        <v>43781</v>
      </c>
      <c r="T3216" s="144">
        <v>3249</v>
      </c>
      <c r="U3216" s="144" t="s">
        <v>60</v>
      </c>
      <c r="V3216" s="144">
        <v>180</v>
      </c>
      <c r="W3216" s="144" t="str">
        <f t="shared" si="347"/>
        <v>Active</v>
      </c>
      <c r="X3216" s="144">
        <v>3249</v>
      </c>
      <c r="Y3216" s="157" t="s">
        <v>70</v>
      </c>
      <c r="Z3216" s="386">
        <v>1</v>
      </c>
      <c r="AA3216" s="386">
        <v>0.98</v>
      </c>
      <c r="AB3216" s="387" t="s">
        <v>65</v>
      </c>
      <c r="AC3216" s="157"/>
    </row>
    <row r="3217" spans="9:29">
      <c r="I3217" s="342">
        <v>2</v>
      </c>
      <c r="J3217" s="144" t="str">
        <f t="shared" si="345"/>
        <v>SMALL</v>
      </c>
      <c r="K3217" s="144" t="str">
        <f t="shared" si="346"/>
        <v>SMALL</v>
      </c>
      <c r="L3217" s="144" t="str" cm="1">
        <f t="array" ref="L3217">_xlfn.IFS(I3217&lt;=2,"SMALL",I3217&lt;=5,"MEDIUM",I3217&gt;5,"LARGE")</f>
        <v>SMALL</v>
      </c>
      <c r="M3217" s="144" t="str">
        <f t="shared" si="343"/>
        <v>NO</v>
      </c>
      <c r="N3217" s="374">
        <v>4.83</v>
      </c>
      <c r="O3217" s="374">
        <f t="shared" si="344"/>
        <v>5</v>
      </c>
      <c r="P3217" s="158" t="str" cm="1">
        <f t="array" ref="P3217">_xlfn.SWITCH(ROUND(N3217,0),5,"Excellent",4,"Good",3,"ok","Bad")</f>
        <v>Excellent</v>
      </c>
      <c r="Q3217" s="144">
        <v>53</v>
      </c>
      <c r="R3217" s="385">
        <v>43105</v>
      </c>
      <c r="S3217" s="385">
        <v>43905</v>
      </c>
      <c r="T3217" s="144">
        <v>1257</v>
      </c>
      <c r="U3217" s="144" t="s">
        <v>69</v>
      </c>
      <c r="V3217" s="144">
        <v>0</v>
      </c>
      <c r="W3217" s="144" t="str">
        <f t="shared" si="347"/>
        <v>Inactive</v>
      </c>
      <c r="X3217" s="144">
        <v>1257</v>
      </c>
      <c r="Y3217" s="157" t="s">
        <v>70</v>
      </c>
      <c r="Z3217" s="386">
        <v>1</v>
      </c>
      <c r="AA3217" s="386">
        <v>0.99</v>
      </c>
      <c r="AB3217" s="387" t="s">
        <v>62</v>
      </c>
      <c r="AC3217" s="157"/>
    </row>
    <row r="3218" spans="9:29">
      <c r="I3218" s="342">
        <v>4</v>
      </c>
      <c r="J3218" s="144" t="str">
        <f t="shared" si="345"/>
        <v>LARGE</v>
      </c>
      <c r="K3218" s="144" t="str">
        <f t="shared" si="346"/>
        <v>MEDIUM</v>
      </c>
      <c r="L3218" s="144" t="str" cm="1">
        <f t="array" ref="L3218">_xlfn.IFS(I3218&lt;=2,"SMALL",I3218&lt;=5,"MEDIUM",I3218&gt;5,"LARGE")</f>
        <v>MEDIUM</v>
      </c>
      <c r="M3218" s="144" t="str">
        <f t="shared" si="343"/>
        <v>NO</v>
      </c>
      <c r="N3218" s="374">
        <v>4.68</v>
      </c>
      <c r="O3218" s="374">
        <f t="shared" si="344"/>
        <v>5</v>
      </c>
      <c r="P3218" s="158" t="str" cm="1">
        <f t="array" ref="P3218">_xlfn.SWITCH(ROUND(N3218,0),5,"Excellent",4,"Good",3,"ok","Bad")</f>
        <v>Excellent</v>
      </c>
      <c r="Q3218" s="144">
        <v>98</v>
      </c>
      <c r="R3218" s="385">
        <v>43072</v>
      </c>
      <c r="S3218" s="385">
        <v>43898</v>
      </c>
      <c r="T3218" s="144">
        <v>2781</v>
      </c>
      <c r="U3218" s="144" t="s">
        <v>69</v>
      </c>
      <c r="V3218" s="144">
        <v>339</v>
      </c>
      <c r="W3218" s="144" t="str">
        <f t="shared" si="347"/>
        <v>Active</v>
      </c>
      <c r="X3218" s="144">
        <v>2781</v>
      </c>
      <c r="Y3218" s="157" t="s">
        <v>61</v>
      </c>
      <c r="Z3218" s="386">
        <v>1</v>
      </c>
      <c r="AA3218" s="386">
        <v>1</v>
      </c>
      <c r="AB3218" s="387" t="s">
        <v>62</v>
      </c>
      <c r="AC3218" s="157"/>
    </row>
    <row r="3219" spans="9:29">
      <c r="I3219" s="342">
        <v>4</v>
      </c>
      <c r="J3219" s="144" t="str">
        <f t="shared" si="345"/>
        <v>LARGE</v>
      </c>
      <c r="K3219" s="144" t="str">
        <f t="shared" si="346"/>
        <v>MEDIUM</v>
      </c>
      <c r="L3219" s="144" t="str" cm="1">
        <f t="array" ref="L3219">_xlfn.IFS(I3219&lt;=2,"SMALL",I3219&lt;=5,"MEDIUM",I3219&gt;5,"LARGE")</f>
        <v>MEDIUM</v>
      </c>
      <c r="M3219" s="144" t="str">
        <f t="shared" si="343"/>
        <v>NO</v>
      </c>
      <c r="N3219" s="374">
        <v>5</v>
      </c>
      <c r="O3219" s="374">
        <f t="shared" si="344"/>
        <v>5</v>
      </c>
      <c r="P3219" s="158" t="str" cm="1">
        <f t="array" ref="P3219">_xlfn.SWITCH(ROUND(N3219,0),5,"Excellent",4,"Good",3,"ok","Bad")</f>
        <v>Excellent</v>
      </c>
      <c r="Q3219" s="144">
        <v>35</v>
      </c>
      <c r="R3219" s="385">
        <v>43080</v>
      </c>
      <c r="S3219" s="385">
        <v>43982</v>
      </c>
      <c r="T3219" s="144">
        <v>1542</v>
      </c>
      <c r="U3219" s="144" t="s">
        <v>69</v>
      </c>
      <c r="V3219" s="144">
        <v>345</v>
      </c>
      <c r="W3219" s="144" t="str">
        <f t="shared" si="347"/>
        <v>Active</v>
      </c>
      <c r="X3219" s="144">
        <v>1542</v>
      </c>
      <c r="Y3219" s="157" t="s">
        <v>70</v>
      </c>
      <c r="Z3219" s="386">
        <v>1</v>
      </c>
      <c r="AA3219" s="386">
        <v>0.82</v>
      </c>
      <c r="AB3219" s="387" t="s">
        <v>65</v>
      </c>
      <c r="AC3219" s="157"/>
    </row>
    <row r="3220" spans="9:29">
      <c r="I3220" s="342">
        <v>2</v>
      </c>
      <c r="J3220" s="144" t="str">
        <f t="shared" si="345"/>
        <v>SMALL</v>
      </c>
      <c r="K3220" s="144" t="str">
        <f t="shared" si="346"/>
        <v>SMALL</v>
      </c>
      <c r="L3220" s="144" t="str" cm="1">
        <f t="array" ref="L3220">_xlfn.IFS(I3220&lt;=2,"SMALL",I3220&lt;=5,"MEDIUM",I3220&gt;5,"LARGE")</f>
        <v>SMALL</v>
      </c>
      <c r="M3220" s="144" t="str">
        <f t="shared" si="343"/>
        <v>YES</v>
      </c>
      <c r="N3220" s="374">
        <v>4.99</v>
      </c>
      <c r="O3220" s="374">
        <f t="shared" si="344"/>
        <v>5</v>
      </c>
      <c r="P3220" s="158" t="str" cm="1">
        <f t="array" ref="P3220">_xlfn.SWITCH(ROUND(N3220,0),5,"Excellent",4,"Good",3,"ok","Bad")</f>
        <v>Excellent</v>
      </c>
      <c r="Q3220" s="144">
        <v>169</v>
      </c>
      <c r="R3220" s="385">
        <v>43064</v>
      </c>
      <c r="S3220" s="385">
        <v>44044</v>
      </c>
      <c r="T3220" s="144">
        <v>1324</v>
      </c>
      <c r="U3220" s="144" t="s">
        <v>60</v>
      </c>
      <c r="V3220" s="144">
        <v>108</v>
      </c>
      <c r="W3220" s="144" t="str">
        <f t="shared" si="347"/>
        <v>Active</v>
      </c>
      <c r="X3220" s="144">
        <v>1324</v>
      </c>
      <c r="Y3220" s="157" t="s">
        <v>70</v>
      </c>
      <c r="Z3220" s="386">
        <v>1</v>
      </c>
      <c r="AA3220" s="386">
        <v>0.94</v>
      </c>
      <c r="AB3220" s="387" t="s">
        <v>62</v>
      </c>
      <c r="AC3220" s="157"/>
    </row>
    <row r="3221" spans="9:29">
      <c r="I3221" s="342">
        <v>4</v>
      </c>
      <c r="J3221" s="144" t="str">
        <f t="shared" si="345"/>
        <v>LARGE</v>
      </c>
      <c r="K3221" s="144" t="str">
        <f t="shared" si="346"/>
        <v>MEDIUM</v>
      </c>
      <c r="L3221" s="144" t="str" cm="1">
        <f t="array" ref="L3221">_xlfn.IFS(I3221&lt;=2,"SMALL",I3221&lt;=5,"MEDIUM",I3221&gt;5,"LARGE")</f>
        <v>MEDIUM</v>
      </c>
      <c r="M3221" s="144" t="str">
        <f t="shared" si="343"/>
        <v>NO</v>
      </c>
      <c r="N3221" s="374">
        <v>5</v>
      </c>
      <c r="O3221" s="374">
        <f t="shared" si="344"/>
        <v>5</v>
      </c>
      <c r="P3221" s="158" t="str" cm="1">
        <f t="array" ref="P3221">_xlfn.SWITCH(ROUND(N3221,0),5,"Excellent",4,"Good",3,"ok","Bad")</f>
        <v>Excellent</v>
      </c>
      <c r="Q3221" s="144">
        <v>13</v>
      </c>
      <c r="R3221" s="385">
        <v>43069</v>
      </c>
      <c r="S3221" s="385">
        <v>43760</v>
      </c>
      <c r="T3221" s="144">
        <v>2046</v>
      </c>
      <c r="U3221" s="144" t="s">
        <v>69</v>
      </c>
      <c r="V3221" s="144">
        <v>0</v>
      </c>
      <c r="W3221" s="144" t="str">
        <f t="shared" si="347"/>
        <v>Inactive</v>
      </c>
      <c r="X3221" s="144">
        <v>2046</v>
      </c>
      <c r="Y3221" s="157" t="s">
        <v>61</v>
      </c>
      <c r="Z3221" s="386">
        <v>1</v>
      </c>
      <c r="AA3221" s="386">
        <v>1</v>
      </c>
      <c r="AB3221" s="387" t="s">
        <v>65</v>
      </c>
      <c r="AC3221" s="157"/>
    </row>
    <row r="3222" spans="9:29">
      <c r="I3222" s="342">
        <v>6</v>
      </c>
      <c r="J3222" s="144" t="str">
        <f t="shared" si="345"/>
        <v>LARGE</v>
      </c>
      <c r="K3222" s="144" t="str">
        <f t="shared" si="346"/>
        <v>LARGE</v>
      </c>
      <c r="L3222" s="144" t="str" cm="1">
        <f t="array" ref="L3222">_xlfn.IFS(I3222&lt;=2,"SMALL",I3222&lt;=5,"MEDIUM",I3222&gt;5,"LARGE")</f>
        <v>LARGE</v>
      </c>
      <c r="M3222" s="144" t="str">
        <f t="shared" si="343"/>
        <v>YES</v>
      </c>
      <c r="N3222" s="374">
        <v>4.99</v>
      </c>
      <c r="O3222" s="374">
        <f t="shared" si="344"/>
        <v>5</v>
      </c>
      <c r="P3222" s="158" t="str" cm="1">
        <f t="array" ref="P3222">_xlfn.SWITCH(ROUND(N3222,0),5,"Excellent",4,"Good",3,"ok","Bad")</f>
        <v>Excellent</v>
      </c>
      <c r="Q3222" s="144">
        <v>145</v>
      </c>
      <c r="R3222" s="385">
        <v>43065</v>
      </c>
      <c r="S3222" s="385">
        <v>44022</v>
      </c>
      <c r="T3222" s="144">
        <v>1547</v>
      </c>
      <c r="U3222" s="144" t="s">
        <v>69</v>
      </c>
      <c r="V3222" s="144">
        <v>77</v>
      </c>
      <c r="W3222" s="144" t="str">
        <f t="shared" si="347"/>
        <v>Active</v>
      </c>
      <c r="X3222" s="144">
        <v>1547</v>
      </c>
      <c r="Y3222" s="157" t="s">
        <v>70</v>
      </c>
      <c r="Z3222" s="386">
        <v>1</v>
      </c>
      <c r="AA3222" s="386">
        <v>1</v>
      </c>
      <c r="AB3222" s="387" t="s">
        <v>62</v>
      </c>
      <c r="AC3222" s="157"/>
    </row>
    <row r="3223" spans="9:29">
      <c r="I3223" s="342">
        <v>6</v>
      </c>
      <c r="J3223" s="144" t="str">
        <f t="shared" si="345"/>
        <v>LARGE</v>
      </c>
      <c r="K3223" s="144" t="str">
        <f t="shared" si="346"/>
        <v>LARGE</v>
      </c>
      <c r="L3223" s="144" t="str" cm="1">
        <f t="array" ref="L3223">_xlfn.IFS(I3223&lt;=2,"SMALL",I3223&lt;=5,"MEDIUM",I3223&gt;5,"LARGE")</f>
        <v>LARGE</v>
      </c>
      <c r="M3223" s="144" t="str">
        <f t="shared" si="343"/>
        <v>NO</v>
      </c>
      <c r="N3223" s="374">
        <v>4.91</v>
      </c>
      <c r="O3223" s="374">
        <f t="shared" si="344"/>
        <v>5</v>
      </c>
      <c r="P3223" s="158" t="str" cm="1">
        <f t="array" ref="P3223">_xlfn.SWITCH(ROUND(N3223,0),5,"Excellent",4,"Good",3,"ok","Bad")</f>
        <v>Excellent</v>
      </c>
      <c r="Q3223" s="144">
        <v>92</v>
      </c>
      <c r="R3223" s="385">
        <v>43080</v>
      </c>
      <c r="S3223" s="385">
        <v>43894</v>
      </c>
      <c r="T3223" s="144">
        <v>3408</v>
      </c>
      <c r="U3223" s="144" t="s">
        <v>69</v>
      </c>
      <c r="V3223" s="144">
        <v>96</v>
      </c>
      <c r="W3223" s="144" t="str">
        <f t="shared" si="347"/>
        <v>Active</v>
      </c>
      <c r="X3223" s="144">
        <v>3408</v>
      </c>
      <c r="Y3223" s="157" t="s">
        <v>64</v>
      </c>
      <c r="Z3223" s="386">
        <v>0.8</v>
      </c>
      <c r="AA3223" s="386">
        <v>0.88</v>
      </c>
      <c r="AB3223" s="387" t="s">
        <v>62</v>
      </c>
      <c r="AC3223" s="157"/>
    </row>
    <row r="3224" spans="9:29">
      <c r="I3224" s="342">
        <v>2</v>
      </c>
      <c r="J3224" s="144" t="str">
        <f t="shared" si="345"/>
        <v>SMALL</v>
      </c>
      <c r="K3224" s="144" t="str">
        <f t="shared" si="346"/>
        <v>SMALL</v>
      </c>
      <c r="L3224" s="144" t="str" cm="1">
        <f t="array" ref="L3224">_xlfn.IFS(I3224&lt;=2,"SMALL",I3224&lt;=5,"MEDIUM",I3224&gt;5,"LARGE")</f>
        <v>SMALL</v>
      </c>
      <c r="M3224" s="144" t="str">
        <f t="shared" si="343"/>
        <v>NO</v>
      </c>
      <c r="N3224" s="374">
        <v>4.6500000000000004</v>
      </c>
      <c r="O3224" s="374">
        <f t="shared" si="344"/>
        <v>5</v>
      </c>
      <c r="P3224" s="158" t="str" cm="1">
        <f t="array" ref="P3224">_xlfn.SWITCH(ROUND(N3224,0),5,"Excellent",4,"Good",3,"ok","Bad")</f>
        <v>Excellent</v>
      </c>
      <c r="Q3224" s="144">
        <v>51</v>
      </c>
      <c r="R3224" s="385">
        <v>43061</v>
      </c>
      <c r="S3224" s="385">
        <v>43807</v>
      </c>
      <c r="T3224" s="144">
        <v>715</v>
      </c>
      <c r="U3224" s="144" t="s">
        <v>60</v>
      </c>
      <c r="V3224" s="144">
        <v>321</v>
      </c>
      <c r="W3224" s="144" t="str">
        <f t="shared" si="347"/>
        <v>Active</v>
      </c>
      <c r="X3224" s="144">
        <v>715</v>
      </c>
      <c r="Y3224" s="157" t="s">
        <v>70</v>
      </c>
      <c r="Z3224" s="386">
        <v>1</v>
      </c>
      <c r="AA3224" s="386">
        <v>0.97</v>
      </c>
      <c r="AB3224" s="387" t="s">
        <v>62</v>
      </c>
      <c r="AC3224" s="157"/>
    </row>
    <row r="3225" spans="9:29">
      <c r="I3225" s="342">
        <v>4</v>
      </c>
      <c r="J3225" s="144" t="str">
        <f t="shared" si="345"/>
        <v>LARGE</v>
      </c>
      <c r="K3225" s="144" t="str">
        <f t="shared" si="346"/>
        <v>MEDIUM</v>
      </c>
      <c r="L3225" s="144" t="str" cm="1">
        <f t="array" ref="L3225">_xlfn.IFS(I3225&lt;=2,"SMALL",I3225&lt;=5,"MEDIUM",I3225&gt;5,"LARGE")</f>
        <v>MEDIUM</v>
      </c>
      <c r="M3225" s="144" t="str">
        <f t="shared" si="343"/>
        <v>NO</v>
      </c>
      <c r="N3225" s="374">
        <v>4.82</v>
      </c>
      <c r="O3225" s="374">
        <f t="shared" si="344"/>
        <v>5</v>
      </c>
      <c r="P3225" s="158" t="str" cm="1">
        <f t="array" ref="P3225">_xlfn.SWITCH(ROUND(N3225,0),5,"Excellent",4,"Good",3,"ok","Bad")</f>
        <v>Excellent</v>
      </c>
      <c r="Q3225" s="144">
        <v>88</v>
      </c>
      <c r="R3225" s="385">
        <v>43063</v>
      </c>
      <c r="S3225" s="385">
        <v>43897</v>
      </c>
      <c r="T3225" s="144">
        <v>466</v>
      </c>
      <c r="U3225" s="144" t="s">
        <v>60</v>
      </c>
      <c r="V3225" s="144">
        <v>197</v>
      </c>
      <c r="W3225" s="144" t="str">
        <f t="shared" si="347"/>
        <v>Active</v>
      </c>
      <c r="X3225" s="144">
        <v>466</v>
      </c>
      <c r="Y3225" s="157" t="s">
        <v>70</v>
      </c>
      <c r="Z3225" s="386">
        <v>1</v>
      </c>
      <c r="AA3225" s="386">
        <v>0.95</v>
      </c>
      <c r="AB3225" s="387" t="s">
        <v>65</v>
      </c>
      <c r="AC3225" s="157"/>
    </row>
    <row r="3226" spans="9:29">
      <c r="I3226" s="342">
        <v>2</v>
      </c>
      <c r="J3226" s="144" t="str">
        <f t="shared" si="345"/>
        <v>SMALL</v>
      </c>
      <c r="K3226" s="144" t="str">
        <f t="shared" si="346"/>
        <v>SMALL</v>
      </c>
      <c r="L3226" s="144" t="str" cm="1">
        <f t="array" ref="L3226">_xlfn.IFS(I3226&lt;=2,"SMALL",I3226&lt;=5,"MEDIUM",I3226&gt;5,"LARGE")</f>
        <v>SMALL</v>
      </c>
      <c r="M3226" s="144" t="str">
        <f t="shared" si="343"/>
        <v>NO</v>
      </c>
      <c r="N3226" s="374">
        <v>4.17</v>
      </c>
      <c r="O3226" s="374">
        <f t="shared" si="344"/>
        <v>4</v>
      </c>
      <c r="P3226" s="158" t="str" cm="1">
        <f t="array" ref="P3226">_xlfn.SWITCH(ROUND(N3226,0),5,"Excellent",4,"Good",3,"ok","Bad")</f>
        <v>Good</v>
      </c>
      <c r="Q3226" s="144">
        <v>6</v>
      </c>
      <c r="R3226" s="385">
        <v>43082</v>
      </c>
      <c r="S3226" s="385">
        <v>44025</v>
      </c>
      <c r="T3226" s="144">
        <v>3419</v>
      </c>
      <c r="U3226" s="144" t="s">
        <v>60</v>
      </c>
      <c r="V3226" s="144">
        <v>318</v>
      </c>
      <c r="W3226" s="144" t="str">
        <f t="shared" si="347"/>
        <v>Active</v>
      </c>
      <c r="X3226" s="144">
        <v>3419</v>
      </c>
      <c r="Y3226" s="157" t="s">
        <v>70</v>
      </c>
      <c r="Z3226" s="386">
        <v>0.8</v>
      </c>
      <c r="AA3226" s="386">
        <v>1</v>
      </c>
      <c r="AB3226" s="387" t="s">
        <v>65</v>
      </c>
      <c r="AC3226" s="157"/>
    </row>
    <row r="3227" spans="9:29">
      <c r="I3227" s="342">
        <v>4</v>
      </c>
      <c r="J3227" s="144" t="str">
        <f t="shared" si="345"/>
        <v>LARGE</v>
      </c>
      <c r="K3227" s="144" t="str">
        <f t="shared" si="346"/>
        <v>MEDIUM</v>
      </c>
      <c r="L3227" s="144" t="str" cm="1">
        <f t="array" ref="L3227">_xlfn.IFS(I3227&lt;=2,"SMALL",I3227&lt;=5,"MEDIUM",I3227&gt;5,"LARGE")</f>
        <v>MEDIUM</v>
      </c>
      <c r="M3227" s="144" t="str">
        <f t="shared" si="343"/>
        <v>NO</v>
      </c>
      <c r="N3227" s="374">
        <v>4.63</v>
      </c>
      <c r="O3227" s="374">
        <f t="shared" si="344"/>
        <v>5</v>
      </c>
      <c r="P3227" s="158" t="str" cm="1">
        <f t="array" ref="P3227">_xlfn.SWITCH(ROUND(N3227,0),5,"Excellent",4,"Good",3,"ok","Bad")</f>
        <v>Excellent</v>
      </c>
      <c r="Q3227" s="144">
        <v>16</v>
      </c>
      <c r="R3227" s="385">
        <v>43149</v>
      </c>
      <c r="S3227" s="385">
        <v>44010</v>
      </c>
      <c r="T3227" s="144">
        <v>1316</v>
      </c>
      <c r="U3227" s="144" t="s">
        <v>69</v>
      </c>
      <c r="V3227" s="144">
        <v>34</v>
      </c>
      <c r="W3227" s="144" t="str">
        <f t="shared" si="347"/>
        <v>Active</v>
      </c>
      <c r="X3227" s="144">
        <v>1316</v>
      </c>
      <c r="Y3227" s="157" t="s">
        <v>122</v>
      </c>
      <c r="Z3227" s="386">
        <v>0</v>
      </c>
      <c r="AA3227" s="386">
        <v>1</v>
      </c>
      <c r="AB3227" s="387" t="s">
        <v>62</v>
      </c>
      <c r="AC3227" s="157"/>
    </row>
    <row r="3228" spans="9:29">
      <c r="I3228" s="342">
        <v>2</v>
      </c>
      <c r="J3228" s="144" t="str">
        <f t="shared" si="345"/>
        <v>SMALL</v>
      </c>
      <c r="K3228" s="144" t="str">
        <f t="shared" si="346"/>
        <v>SMALL</v>
      </c>
      <c r="L3228" s="144" t="str" cm="1">
        <f t="array" ref="L3228">_xlfn.IFS(I3228&lt;=2,"SMALL",I3228&lt;=5,"MEDIUM",I3228&gt;5,"LARGE")</f>
        <v>SMALL</v>
      </c>
      <c r="M3228" s="144" t="str">
        <f t="shared" si="343"/>
        <v>NO</v>
      </c>
      <c r="N3228" s="374">
        <v>4.5</v>
      </c>
      <c r="O3228" s="374">
        <f t="shared" si="344"/>
        <v>5</v>
      </c>
      <c r="P3228" s="158" t="str" cm="1">
        <f t="array" ref="P3228">_xlfn.SWITCH(ROUND(N3228,0),5,"Excellent",4,"Good",3,"ok","Bad")</f>
        <v>Excellent</v>
      </c>
      <c r="Q3228" s="144">
        <v>6</v>
      </c>
      <c r="R3228" s="385">
        <v>43067</v>
      </c>
      <c r="S3228" s="385">
        <v>43848</v>
      </c>
      <c r="T3228" s="144">
        <v>3419</v>
      </c>
      <c r="U3228" s="144" t="s">
        <v>60</v>
      </c>
      <c r="V3228" s="144">
        <v>350</v>
      </c>
      <c r="W3228" s="144" t="str">
        <f t="shared" si="347"/>
        <v>Active</v>
      </c>
      <c r="X3228" s="144">
        <v>3419</v>
      </c>
      <c r="Y3228" s="157" t="s">
        <v>70</v>
      </c>
      <c r="Z3228" s="386">
        <v>1</v>
      </c>
      <c r="AA3228" s="386">
        <v>0.96</v>
      </c>
      <c r="AB3228" s="387" t="s">
        <v>62</v>
      </c>
      <c r="AC3228" s="157"/>
    </row>
    <row r="3229" spans="9:29">
      <c r="I3229" s="342">
        <v>5</v>
      </c>
      <c r="J3229" s="144" t="str">
        <f t="shared" si="345"/>
        <v>LARGE</v>
      </c>
      <c r="K3229" s="144" t="str">
        <f t="shared" si="346"/>
        <v>MEDIUM</v>
      </c>
      <c r="L3229" s="144" t="str" cm="1">
        <f t="array" ref="L3229">_xlfn.IFS(I3229&lt;=2,"SMALL",I3229&lt;=5,"MEDIUM",I3229&gt;5,"LARGE")</f>
        <v>MEDIUM</v>
      </c>
      <c r="M3229" s="144" t="str">
        <f t="shared" si="343"/>
        <v>NO</v>
      </c>
      <c r="N3229" s="374">
        <v>5</v>
      </c>
      <c r="O3229" s="374">
        <f t="shared" si="344"/>
        <v>5</v>
      </c>
      <c r="P3229" s="158" t="str" cm="1">
        <f t="array" ref="P3229">_xlfn.SWITCH(ROUND(N3229,0),5,"Excellent",4,"Good",3,"ok","Bad")</f>
        <v>Excellent</v>
      </c>
      <c r="Q3229" s="144">
        <v>20</v>
      </c>
      <c r="R3229" s="385">
        <v>43101</v>
      </c>
      <c r="S3229" s="385">
        <v>43694</v>
      </c>
      <c r="T3229" s="144">
        <v>3420</v>
      </c>
      <c r="U3229" s="144" t="s">
        <v>69</v>
      </c>
      <c r="V3229" s="144">
        <v>179</v>
      </c>
      <c r="W3229" s="144" t="str">
        <f t="shared" si="347"/>
        <v>Active</v>
      </c>
      <c r="X3229" s="144">
        <v>3420</v>
      </c>
      <c r="Y3229" s="157" t="s">
        <v>61</v>
      </c>
      <c r="Z3229" s="386">
        <v>1</v>
      </c>
      <c r="AA3229" s="386">
        <v>0.95</v>
      </c>
      <c r="AB3229" s="387" t="s">
        <v>62</v>
      </c>
      <c r="AC3229" s="157"/>
    </row>
    <row r="3230" spans="9:29">
      <c r="I3230" s="342">
        <v>3</v>
      </c>
      <c r="J3230" s="144" t="str">
        <f t="shared" si="345"/>
        <v>LARGE</v>
      </c>
      <c r="K3230" s="144" t="str">
        <f t="shared" si="346"/>
        <v>MEDIUM</v>
      </c>
      <c r="L3230" s="144" t="str" cm="1">
        <f t="array" ref="L3230">_xlfn.IFS(I3230&lt;=2,"SMALL",I3230&lt;=5,"MEDIUM",I3230&gt;5,"LARGE")</f>
        <v>MEDIUM</v>
      </c>
      <c r="M3230" s="144" t="str">
        <f t="shared" si="343"/>
        <v>NO</v>
      </c>
      <c r="N3230" s="374">
        <v>4.6500000000000004</v>
      </c>
      <c r="O3230" s="374">
        <f t="shared" si="344"/>
        <v>5</v>
      </c>
      <c r="P3230" s="158" t="str" cm="1">
        <f t="array" ref="P3230">_xlfn.SWITCH(ROUND(N3230,0),5,"Excellent",4,"Good",3,"ok","Bad")</f>
        <v>Excellent</v>
      </c>
      <c r="Q3230" s="144">
        <v>77</v>
      </c>
      <c r="R3230" s="385">
        <v>43086</v>
      </c>
      <c r="S3230" s="385">
        <v>43907</v>
      </c>
      <c r="T3230" s="144">
        <v>1742</v>
      </c>
      <c r="U3230" s="144" t="s">
        <v>60</v>
      </c>
      <c r="V3230" s="144">
        <v>364</v>
      </c>
      <c r="W3230" s="144" t="str">
        <f t="shared" si="347"/>
        <v>Active</v>
      </c>
      <c r="X3230" s="144">
        <v>1742</v>
      </c>
      <c r="Y3230" s="157" t="s">
        <v>64</v>
      </c>
      <c r="Z3230" s="386">
        <v>1</v>
      </c>
      <c r="AA3230" s="386">
        <v>1</v>
      </c>
      <c r="AB3230" s="387" t="s">
        <v>62</v>
      </c>
      <c r="AC3230" s="157"/>
    </row>
    <row r="3231" spans="9:29">
      <c r="I3231" s="342">
        <v>2</v>
      </c>
      <c r="J3231" s="144" t="str">
        <f t="shared" si="345"/>
        <v>SMALL</v>
      </c>
      <c r="K3231" s="144" t="str">
        <f t="shared" si="346"/>
        <v>SMALL</v>
      </c>
      <c r="L3231" s="144" t="str" cm="1">
        <f t="array" ref="L3231">_xlfn.IFS(I3231&lt;=2,"SMALL",I3231&lt;=5,"MEDIUM",I3231&gt;5,"LARGE")</f>
        <v>SMALL</v>
      </c>
      <c r="M3231" s="144" t="str">
        <f t="shared" si="343"/>
        <v>NO</v>
      </c>
      <c r="N3231" s="374">
        <v>4.72</v>
      </c>
      <c r="O3231" s="374">
        <f t="shared" si="344"/>
        <v>5</v>
      </c>
      <c r="P3231" s="158" t="str" cm="1">
        <f t="array" ref="P3231">_xlfn.SWITCH(ROUND(N3231,0),5,"Excellent",4,"Good",3,"ok","Bad")</f>
        <v>Excellent</v>
      </c>
      <c r="Q3231" s="144">
        <v>36</v>
      </c>
      <c r="R3231" s="385">
        <v>43479</v>
      </c>
      <c r="S3231" s="385">
        <v>44037</v>
      </c>
      <c r="T3231" s="144">
        <v>3126</v>
      </c>
      <c r="U3231" s="144" t="s">
        <v>60</v>
      </c>
      <c r="V3231" s="144">
        <v>310</v>
      </c>
      <c r="W3231" s="144" t="str">
        <f t="shared" si="347"/>
        <v>Active</v>
      </c>
      <c r="X3231" s="144">
        <v>3126</v>
      </c>
      <c r="Y3231" s="157" t="s">
        <v>61</v>
      </c>
      <c r="Z3231" s="386">
        <v>1</v>
      </c>
      <c r="AA3231" s="386">
        <v>0.94</v>
      </c>
      <c r="AB3231" s="387" t="s">
        <v>65</v>
      </c>
      <c r="AC3231" s="157"/>
    </row>
    <row r="3232" spans="9:29">
      <c r="I3232" s="342">
        <v>5</v>
      </c>
      <c r="J3232" s="144" t="str">
        <f t="shared" si="345"/>
        <v>LARGE</v>
      </c>
      <c r="K3232" s="144" t="str">
        <f t="shared" si="346"/>
        <v>MEDIUM</v>
      </c>
      <c r="L3232" s="144" t="str" cm="1">
        <f t="array" ref="L3232">_xlfn.IFS(I3232&lt;=2,"SMALL",I3232&lt;=5,"MEDIUM",I3232&gt;5,"LARGE")</f>
        <v>MEDIUM</v>
      </c>
      <c r="M3232" s="144" t="str">
        <f t="shared" si="343"/>
        <v>NO</v>
      </c>
      <c r="N3232" s="374">
        <v>4.5999999999999996</v>
      </c>
      <c r="O3232" s="374">
        <f t="shared" si="344"/>
        <v>5</v>
      </c>
      <c r="P3232" s="158" t="str" cm="1">
        <f t="array" ref="P3232">_xlfn.SWITCH(ROUND(N3232,0),5,"Excellent",4,"Good",3,"ok","Bad")</f>
        <v>Excellent</v>
      </c>
      <c r="Q3232" s="144">
        <v>25</v>
      </c>
      <c r="R3232" s="385">
        <v>43102</v>
      </c>
      <c r="S3232" s="385">
        <v>43831</v>
      </c>
      <c r="T3232" s="144">
        <v>1603</v>
      </c>
      <c r="U3232" s="144" t="s">
        <v>69</v>
      </c>
      <c r="V3232" s="144">
        <v>365</v>
      </c>
      <c r="W3232" s="144" t="str">
        <f t="shared" si="347"/>
        <v>Active</v>
      </c>
      <c r="X3232" s="144">
        <v>1603</v>
      </c>
      <c r="Y3232" s="157" t="s">
        <v>61</v>
      </c>
      <c r="Z3232" s="386">
        <v>1</v>
      </c>
      <c r="AA3232" s="386">
        <v>0.72</v>
      </c>
      <c r="AB3232" s="387" t="s">
        <v>65</v>
      </c>
      <c r="AC3232" s="157"/>
    </row>
    <row r="3233" spans="9:29">
      <c r="I3233" s="342">
        <v>4</v>
      </c>
      <c r="J3233" s="144" t="str">
        <f t="shared" si="345"/>
        <v>LARGE</v>
      </c>
      <c r="K3233" s="144" t="str">
        <f t="shared" si="346"/>
        <v>MEDIUM</v>
      </c>
      <c r="L3233" s="144" t="str" cm="1">
        <f t="array" ref="L3233">_xlfn.IFS(I3233&lt;=2,"SMALL",I3233&lt;=5,"MEDIUM",I3233&gt;5,"LARGE")</f>
        <v>MEDIUM</v>
      </c>
      <c r="M3233" s="144" t="str">
        <f t="shared" si="343"/>
        <v>NO</v>
      </c>
      <c r="N3233" s="374">
        <v>4.92</v>
      </c>
      <c r="O3233" s="374">
        <f t="shared" si="344"/>
        <v>5</v>
      </c>
      <c r="P3233" s="158" t="str" cm="1">
        <f t="array" ref="P3233">_xlfn.SWITCH(ROUND(N3233,0),5,"Excellent",4,"Good",3,"ok","Bad")</f>
        <v>Excellent</v>
      </c>
      <c r="Q3233" s="144">
        <v>59</v>
      </c>
      <c r="R3233" s="385">
        <v>43184</v>
      </c>
      <c r="S3233" s="385">
        <v>43832</v>
      </c>
      <c r="T3233" s="144">
        <v>1743</v>
      </c>
      <c r="U3233" s="144" t="s">
        <v>69</v>
      </c>
      <c r="V3233" s="144">
        <v>352</v>
      </c>
      <c r="W3233" s="144" t="str">
        <f t="shared" si="347"/>
        <v>Active</v>
      </c>
      <c r="X3233" s="144">
        <v>1743</v>
      </c>
      <c r="Y3233" s="157" t="s">
        <v>70</v>
      </c>
      <c r="Z3233" s="386">
        <v>0.85</v>
      </c>
      <c r="AA3233" s="386">
        <v>1</v>
      </c>
      <c r="AB3233" s="387" t="s">
        <v>65</v>
      </c>
      <c r="AC3233" s="157"/>
    </row>
    <row r="3234" spans="9:29">
      <c r="I3234" s="342">
        <v>2</v>
      </c>
      <c r="J3234" s="144" t="str">
        <f t="shared" si="345"/>
        <v>SMALL</v>
      </c>
      <c r="K3234" s="144" t="str">
        <f t="shared" si="346"/>
        <v>SMALL</v>
      </c>
      <c r="L3234" s="144" t="str" cm="1">
        <f t="array" ref="L3234">_xlfn.IFS(I3234&lt;=2,"SMALL",I3234&lt;=5,"MEDIUM",I3234&gt;5,"LARGE")</f>
        <v>SMALL</v>
      </c>
      <c r="M3234" s="144" t="str">
        <f t="shared" si="343"/>
        <v>NO</v>
      </c>
      <c r="N3234" s="374">
        <v>5</v>
      </c>
      <c r="O3234" s="374">
        <f t="shared" si="344"/>
        <v>5</v>
      </c>
      <c r="P3234" s="158" t="str" cm="1">
        <f t="array" ref="P3234">_xlfn.SWITCH(ROUND(N3234,0),5,"Excellent",4,"Good",3,"ok","Bad")</f>
        <v>Excellent</v>
      </c>
      <c r="Q3234" s="144">
        <v>4</v>
      </c>
      <c r="R3234" s="385">
        <v>43077</v>
      </c>
      <c r="S3234" s="385">
        <v>43167</v>
      </c>
      <c r="T3234" s="144">
        <v>3419</v>
      </c>
      <c r="U3234" s="144" t="s">
        <v>60</v>
      </c>
      <c r="V3234" s="144">
        <v>348</v>
      </c>
      <c r="W3234" s="144" t="str">
        <f t="shared" si="347"/>
        <v>Active</v>
      </c>
      <c r="X3234" s="144">
        <v>3419</v>
      </c>
      <c r="Y3234" s="157" t="s">
        <v>70</v>
      </c>
      <c r="Z3234" s="386">
        <v>1</v>
      </c>
      <c r="AA3234" s="386">
        <v>0.75</v>
      </c>
      <c r="AB3234" s="387" t="s">
        <v>65</v>
      </c>
      <c r="AC3234" s="157"/>
    </row>
    <row r="3235" spans="9:29">
      <c r="I3235" s="342">
        <v>1</v>
      </c>
      <c r="J3235" s="144" t="str">
        <f t="shared" si="345"/>
        <v>SMALL</v>
      </c>
      <c r="K3235" s="144" t="str">
        <f t="shared" si="346"/>
        <v>SMALL</v>
      </c>
      <c r="L3235" s="144" t="str" cm="1">
        <f t="array" ref="L3235">_xlfn.IFS(I3235&lt;=2,"SMALL",I3235&lt;=5,"MEDIUM",I3235&gt;5,"LARGE")</f>
        <v>SMALL</v>
      </c>
      <c r="M3235" s="144" t="str">
        <f t="shared" si="343"/>
        <v>NO</v>
      </c>
      <c r="N3235" s="374">
        <v>4</v>
      </c>
      <c r="O3235" s="374">
        <f t="shared" si="344"/>
        <v>4</v>
      </c>
      <c r="P3235" s="158" t="str" cm="1">
        <f t="array" ref="P3235">_xlfn.SWITCH(ROUND(N3235,0),5,"Excellent",4,"Good",3,"ok","Bad")</f>
        <v>Good</v>
      </c>
      <c r="Q3235" s="144">
        <v>4</v>
      </c>
      <c r="R3235" s="385">
        <v>43763</v>
      </c>
      <c r="S3235" s="385">
        <v>43909</v>
      </c>
      <c r="T3235" s="144">
        <v>863</v>
      </c>
      <c r="U3235" s="144" t="s">
        <v>60</v>
      </c>
      <c r="V3235" s="144">
        <v>44</v>
      </c>
      <c r="W3235" s="144" t="str">
        <f t="shared" si="347"/>
        <v>Active</v>
      </c>
      <c r="X3235" s="144">
        <v>863</v>
      </c>
      <c r="Y3235" s="157" t="s">
        <v>70</v>
      </c>
      <c r="Z3235" s="386">
        <v>1</v>
      </c>
      <c r="AA3235" s="386">
        <v>0.97</v>
      </c>
      <c r="AB3235" s="387" t="s">
        <v>62</v>
      </c>
      <c r="AC3235" s="157"/>
    </row>
    <row r="3236" spans="9:29">
      <c r="I3236" s="342">
        <v>3</v>
      </c>
      <c r="J3236" s="144" t="str">
        <f t="shared" si="345"/>
        <v>LARGE</v>
      </c>
      <c r="K3236" s="144" t="str">
        <f t="shared" si="346"/>
        <v>MEDIUM</v>
      </c>
      <c r="L3236" s="144" t="str" cm="1">
        <f t="array" ref="L3236">_xlfn.IFS(I3236&lt;=2,"SMALL",I3236&lt;=5,"MEDIUM",I3236&gt;5,"LARGE")</f>
        <v>MEDIUM</v>
      </c>
      <c r="M3236" s="144" t="str">
        <f t="shared" si="343"/>
        <v>NO</v>
      </c>
      <c r="N3236" s="374">
        <v>4.93</v>
      </c>
      <c r="O3236" s="374">
        <f t="shared" si="344"/>
        <v>5</v>
      </c>
      <c r="P3236" s="158" t="str" cm="1">
        <f t="array" ref="P3236">_xlfn.SWITCH(ROUND(N3236,0),5,"Excellent",4,"Good",3,"ok","Bad")</f>
        <v>Excellent</v>
      </c>
      <c r="Q3236" s="144">
        <v>28</v>
      </c>
      <c r="R3236" s="385">
        <v>43080</v>
      </c>
      <c r="S3236" s="385">
        <v>43738</v>
      </c>
      <c r="T3236" s="144">
        <v>747</v>
      </c>
      <c r="U3236" s="144" t="s">
        <v>69</v>
      </c>
      <c r="V3236" s="144">
        <v>166</v>
      </c>
      <c r="W3236" s="144" t="str">
        <f t="shared" si="347"/>
        <v>Active</v>
      </c>
      <c r="X3236" s="144">
        <v>747</v>
      </c>
      <c r="Y3236" s="157" t="s">
        <v>64</v>
      </c>
      <c r="Z3236" s="386">
        <v>0.5</v>
      </c>
      <c r="AA3236" s="386">
        <v>1</v>
      </c>
      <c r="AB3236" s="387" t="s">
        <v>62</v>
      </c>
      <c r="AC3236" s="157"/>
    </row>
    <row r="3237" spans="9:29">
      <c r="I3237" s="342">
        <v>3</v>
      </c>
      <c r="J3237" s="144" t="str">
        <f t="shared" si="345"/>
        <v>LARGE</v>
      </c>
      <c r="K3237" s="144" t="str">
        <f t="shared" si="346"/>
        <v>MEDIUM</v>
      </c>
      <c r="L3237" s="144" t="str" cm="1">
        <f t="array" ref="L3237">_xlfn.IFS(I3237&lt;=2,"SMALL",I3237&lt;=5,"MEDIUM",I3237&gt;5,"LARGE")</f>
        <v>MEDIUM</v>
      </c>
      <c r="M3237" s="144" t="str">
        <f t="shared" si="343"/>
        <v>NO</v>
      </c>
      <c r="N3237" s="374">
        <v>5</v>
      </c>
      <c r="O3237" s="374">
        <f t="shared" si="344"/>
        <v>5</v>
      </c>
      <c r="P3237" s="158" t="str" cm="1">
        <f t="array" ref="P3237">_xlfn.SWITCH(ROUND(N3237,0),5,"Excellent",4,"Good",3,"ok","Bad")</f>
        <v>Excellent</v>
      </c>
      <c r="Q3237" s="144">
        <v>3</v>
      </c>
      <c r="R3237" s="385">
        <v>43643</v>
      </c>
      <c r="S3237" s="385">
        <v>43952</v>
      </c>
      <c r="T3237" s="144">
        <v>2591</v>
      </c>
      <c r="U3237" s="144" t="s">
        <v>69</v>
      </c>
      <c r="V3237" s="144">
        <v>181</v>
      </c>
      <c r="W3237" s="144" t="str">
        <f t="shared" si="347"/>
        <v>Active</v>
      </c>
      <c r="X3237" s="144">
        <v>2591</v>
      </c>
      <c r="Y3237" s="157" t="s">
        <v>70</v>
      </c>
      <c r="Z3237" s="386">
        <v>1</v>
      </c>
      <c r="AA3237" s="386">
        <v>1</v>
      </c>
      <c r="AB3237" s="387" t="s">
        <v>65</v>
      </c>
      <c r="AC3237" s="157"/>
    </row>
    <row r="3238" spans="9:29">
      <c r="I3238" s="342">
        <v>16</v>
      </c>
      <c r="J3238" s="144" t="str">
        <f t="shared" si="345"/>
        <v>LARGE</v>
      </c>
      <c r="K3238" s="144" t="str">
        <f t="shared" si="346"/>
        <v>LARGE</v>
      </c>
      <c r="L3238" s="144" t="str" cm="1">
        <f t="array" ref="L3238">_xlfn.IFS(I3238&lt;=2,"SMALL",I3238&lt;=5,"MEDIUM",I3238&gt;5,"LARGE")</f>
        <v>LARGE</v>
      </c>
      <c r="M3238" s="144" t="str">
        <f t="shared" si="343"/>
        <v>NO</v>
      </c>
      <c r="N3238" s="374">
        <v>5</v>
      </c>
      <c r="O3238" s="374">
        <f t="shared" si="344"/>
        <v>5</v>
      </c>
      <c r="P3238" s="158" t="str" cm="1">
        <f t="array" ref="P3238">_xlfn.SWITCH(ROUND(N3238,0),5,"Excellent",4,"Good",3,"ok","Bad")</f>
        <v>Excellent</v>
      </c>
      <c r="Q3238" s="144">
        <v>50</v>
      </c>
      <c r="R3238" s="385">
        <v>43144</v>
      </c>
      <c r="S3238" s="385">
        <v>44051</v>
      </c>
      <c r="T3238" s="144">
        <v>1166</v>
      </c>
      <c r="U3238" s="144" t="s">
        <v>69</v>
      </c>
      <c r="V3238" s="144">
        <v>365</v>
      </c>
      <c r="W3238" s="144" t="str">
        <f t="shared" si="347"/>
        <v>Active</v>
      </c>
      <c r="X3238" s="144">
        <v>1166</v>
      </c>
      <c r="Y3238" s="157" t="s">
        <v>70</v>
      </c>
      <c r="Z3238" s="386">
        <v>1</v>
      </c>
      <c r="AA3238" s="386">
        <v>1</v>
      </c>
      <c r="AB3238" s="387" t="s">
        <v>65</v>
      </c>
      <c r="AC3238" s="157"/>
    </row>
    <row r="3239" spans="9:29">
      <c r="I3239" s="342">
        <v>4</v>
      </c>
      <c r="J3239" s="144" t="str">
        <f t="shared" si="345"/>
        <v>LARGE</v>
      </c>
      <c r="K3239" s="144" t="str">
        <f t="shared" si="346"/>
        <v>MEDIUM</v>
      </c>
      <c r="L3239" s="144" t="str" cm="1">
        <f t="array" ref="L3239">_xlfn.IFS(I3239&lt;=2,"SMALL",I3239&lt;=5,"MEDIUM",I3239&gt;5,"LARGE")</f>
        <v>MEDIUM</v>
      </c>
      <c r="M3239" s="144" t="str">
        <f t="shared" si="343"/>
        <v>NO</v>
      </c>
      <c r="N3239" s="374">
        <v>5</v>
      </c>
      <c r="O3239" s="374">
        <f t="shared" si="344"/>
        <v>5</v>
      </c>
      <c r="P3239" s="158" t="str" cm="1">
        <f t="array" ref="P3239">_xlfn.SWITCH(ROUND(N3239,0),5,"Excellent",4,"Good",3,"ok","Bad")</f>
        <v>Excellent</v>
      </c>
      <c r="Q3239" s="144">
        <v>9</v>
      </c>
      <c r="R3239" s="385">
        <v>43177</v>
      </c>
      <c r="S3239" s="385">
        <v>44028</v>
      </c>
      <c r="T3239" s="144">
        <v>1799</v>
      </c>
      <c r="U3239" s="144" t="s">
        <v>69</v>
      </c>
      <c r="V3239" s="144">
        <v>231</v>
      </c>
      <c r="W3239" s="144" t="str">
        <f t="shared" si="347"/>
        <v>Active</v>
      </c>
      <c r="X3239" s="144">
        <v>1799</v>
      </c>
      <c r="Y3239" s="157" t="s">
        <v>70</v>
      </c>
      <c r="Z3239" s="386">
        <v>0.9</v>
      </c>
      <c r="AA3239" s="386">
        <v>0.91</v>
      </c>
      <c r="AB3239" s="387" t="s">
        <v>62</v>
      </c>
      <c r="AC3239" s="157"/>
    </row>
    <row r="3240" spans="9:29">
      <c r="I3240" s="342">
        <v>3</v>
      </c>
      <c r="J3240" s="144" t="str">
        <f t="shared" si="345"/>
        <v>LARGE</v>
      </c>
      <c r="K3240" s="144" t="str">
        <f t="shared" si="346"/>
        <v>MEDIUM</v>
      </c>
      <c r="L3240" s="144" t="str" cm="1">
        <f t="array" ref="L3240">_xlfn.IFS(I3240&lt;=2,"SMALL",I3240&lt;=5,"MEDIUM",I3240&gt;5,"LARGE")</f>
        <v>MEDIUM</v>
      </c>
      <c r="M3240" s="144" t="str">
        <f t="shared" si="343"/>
        <v>YES</v>
      </c>
      <c r="N3240" s="374">
        <v>4.91</v>
      </c>
      <c r="O3240" s="374">
        <f t="shared" si="344"/>
        <v>5</v>
      </c>
      <c r="P3240" s="158" t="str" cm="1">
        <f t="array" ref="P3240">_xlfn.SWITCH(ROUND(N3240,0),5,"Excellent",4,"Good",3,"ok","Bad")</f>
        <v>Excellent</v>
      </c>
      <c r="Q3240" s="144">
        <v>123</v>
      </c>
      <c r="R3240" s="385">
        <v>43079</v>
      </c>
      <c r="S3240" s="385">
        <v>43901</v>
      </c>
      <c r="T3240" s="144">
        <v>3418</v>
      </c>
      <c r="U3240" s="144" t="s">
        <v>60</v>
      </c>
      <c r="V3240" s="144">
        <v>134</v>
      </c>
      <c r="W3240" s="144" t="str">
        <f t="shared" si="347"/>
        <v>Active</v>
      </c>
      <c r="X3240" s="144">
        <v>3418</v>
      </c>
      <c r="Y3240" s="157" t="s">
        <v>70</v>
      </c>
      <c r="Z3240" s="386">
        <v>1</v>
      </c>
      <c r="AA3240" s="386">
        <v>0.98</v>
      </c>
      <c r="AB3240" s="387" t="s">
        <v>62</v>
      </c>
      <c r="AC3240" s="157"/>
    </row>
    <row r="3241" spans="9:29">
      <c r="I3241" s="342">
        <v>1</v>
      </c>
      <c r="J3241" s="144" t="str">
        <f t="shared" si="345"/>
        <v>SMALL</v>
      </c>
      <c r="K3241" s="144" t="str">
        <f t="shared" si="346"/>
        <v>SMALL</v>
      </c>
      <c r="L3241" s="144" t="str" cm="1">
        <f t="array" ref="L3241">_xlfn.IFS(I3241&lt;=2,"SMALL",I3241&lt;=5,"MEDIUM",I3241&gt;5,"LARGE")</f>
        <v>SMALL</v>
      </c>
      <c r="M3241" s="144" t="str">
        <f t="shared" si="343"/>
        <v>YES</v>
      </c>
      <c r="N3241" s="374">
        <v>4.91</v>
      </c>
      <c r="O3241" s="374">
        <f t="shared" si="344"/>
        <v>5</v>
      </c>
      <c r="P3241" s="158" t="str" cm="1">
        <f t="array" ref="P3241">_xlfn.SWITCH(ROUND(N3241,0),5,"Excellent",4,"Good",3,"ok","Bad")</f>
        <v>Excellent</v>
      </c>
      <c r="Q3241" s="144">
        <v>145</v>
      </c>
      <c r="R3241" s="385">
        <v>43077</v>
      </c>
      <c r="S3241" s="385">
        <v>43896</v>
      </c>
      <c r="T3241" s="144">
        <v>3406</v>
      </c>
      <c r="U3241" s="144" t="s">
        <v>60</v>
      </c>
      <c r="V3241" s="144">
        <v>365</v>
      </c>
      <c r="W3241" s="144" t="str">
        <f t="shared" si="347"/>
        <v>Active</v>
      </c>
      <c r="X3241" s="144">
        <v>3406</v>
      </c>
      <c r="Y3241" s="157" t="s">
        <v>64</v>
      </c>
      <c r="Z3241" s="386">
        <v>1</v>
      </c>
      <c r="AA3241" s="386">
        <v>0.62</v>
      </c>
      <c r="AB3241" s="387" t="s">
        <v>65</v>
      </c>
      <c r="AC3241" s="157"/>
    </row>
    <row r="3242" spans="9:29">
      <c r="I3242" s="342">
        <v>2</v>
      </c>
      <c r="J3242" s="144" t="str">
        <f t="shared" si="345"/>
        <v>SMALL</v>
      </c>
      <c r="K3242" s="144" t="str">
        <f t="shared" si="346"/>
        <v>SMALL</v>
      </c>
      <c r="L3242" s="144" t="str" cm="1">
        <f t="array" ref="L3242">_xlfn.IFS(I3242&lt;=2,"SMALL",I3242&lt;=5,"MEDIUM",I3242&gt;5,"LARGE")</f>
        <v>SMALL</v>
      </c>
      <c r="M3242" s="144" t="str">
        <f t="shared" si="343"/>
        <v>NO</v>
      </c>
      <c r="N3242" s="374">
        <v>5</v>
      </c>
      <c r="O3242" s="374">
        <f t="shared" si="344"/>
        <v>5</v>
      </c>
      <c r="P3242" s="158" t="str" cm="1">
        <f t="array" ref="P3242">_xlfn.SWITCH(ROUND(N3242,0),5,"Excellent",4,"Good",3,"ok","Bad")</f>
        <v>Excellent</v>
      </c>
      <c r="Q3242" s="144">
        <v>53</v>
      </c>
      <c r="R3242" s="385">
        <v>43079</v>
      </c>
      <c r="S3242" s="385">
        <v>44043</v>
      </c>
      <c r="T3242" s="144">
        <v>3077</v>
      </c>
      <c r="U3242" s="144" t="s">
        <v>69</v>
      </c>
      <c r="V3242" s="144">
        <v>14</v>
      </c>
      <c r="W3242" s="144" t="str">
        <f t="shared" si="347"/>
        <v>Active</v>
      </c>
      <c r="X3242" s="144">
        <v>3077</v>
      </c>
      <c r="Y3242" s="157" t="s">
        <v>61</v>
      </c>
      <c r="Z3242" s="386">
        <v>1</v>
      </c>
      <c r="AA3242" s="386">
        <v>0.98</v>
      </c>
      <c r="AB3242" s="387" t="s">
        <v>65</v>
      </c>
      <c r="AC3242" s="157"/>
    </row>
    <row r="3243" spans="9:29">
      <c r="I3243" s="342">
        <v>3</v>
      </c>
      <c r="J3243" s="144" t="str">
        <f t="shared" si="345"/>
        <v>LARGE</v>
      </c>
      <c r="K3243" s="144" t="str">
        <f t="shared" si="346"/>
        <v>MEDIUM</v>
      </c>
      <c r="L3243" s="144" t="str" cm="1">
        <f t="array" ref="L3243">_xlfn.IFS(I3243&lt;=2,"SMALL",I3243&lt;=5,"MEDIUM",I3243&gt;5,"LARGE")</f>
        <v>MEDIUM</v>
      </c>
      <c r="M3243" s="144" t="str">
        <f t="shared" si="343"/>
        <v>NO</v>
      </c>
      <c r="N3243" s="374">
        <v>4.88</v>
      </c>
      <c r="O3243" s="374">
        <f t="shared" si="344"/>
        <v>5</v>
      </c>
      <c r="P3243" s="158" t="str" cm="1">
        <f t="array" ref="P3243">_xlfn.SWITCH(ROUND(N3243,0),5,"Excellent",4,"Good",3,"ok","Bad")</f>
        <v>Excellent</v>
      </c>
      <c r="Q3243" s="144">
        <v>26</v>
      </c>
      <c r="R3243" s="385">
        <v>43095</v>
      </c>
      <c r="S3243" s="385">
        <v>43869</v>
      </c>
      <c r="T3243" s="144">
        <v>3249</v>
      </c>
      <c r="U3243" s="144" t="s">
        <v>60</v>
      </c>
      <c r="V3243" s="144">
        <v>180</v>
      </c>
      <c r="W3243" s="144" t="str">
        <f t="shared" si="347"/>
        <v>Active</v>
      </c>
      <c r="X3243" s="144">
        <v>3249</v>
      </c>
      <c r="Y3243" s="157" t="s">
        <v>61</v>
      </c>
      <c r="Z3243" s="386">
        <v>1</v>
      </c>
      <c r="AA3243" s="386">
        <v>0.43</v>
      </c>
      <c r="AB3243" s="387" t="s">
        <v>62</v>
      </c>
      <c r="AC3243" s="157"/>
    </row>
    <row r="3244" spans="9:29">
      <c r="I3244" s="342">
        <v>3</v>
      </c>
      <c r="J3244" s="144" t="str">
        <f t="shared" si="345"/>
        <v>LARGE</v>
      </c>
      <c r="K3244" s="144" t="str">
        <f t="shared" si="346"/>
        <v>MEDIUM</v>
      </c>
      <c r="L3244" s="144" t="str" cm="1">
        <f t="array" ref="L3244">_xlfn.IFS(I3244&lt;=2,"SMALL",I3244&lt;=5,"MEDIUM",I3244&gt;5,"LARGE")</f>
        <v>MEDIUM</v>
      </c>
      <c r="M3244" s="144" t="str">
        <f t="shared" si="343"/>
        <v>NO</v>
      </c>
      <c r="N3244" s="374">
        <v>4.8899999999999997</v>
      </c>
      <c r="O3244" s="374">
        <f t="shared" si="344"/>
        <v>5</v>
      </c>
      <c r="P3244" s="158" t="str" cm="1">
        <f t="array" ref="P3244">_xlfn.SWITCH(ROUND(N3244,0),5,"Excellent",4,"Good",3,"ok","Bad")</f>
        <v>Excellent</v>
      </c>
      <c r="Q3244" s="144">
        <v>28</v>
      </c>
      <c r="R3244" s="385">
        <v>43099</v>
      </c>
      <c r="S3244" s="385">
        <v>43778</v>
      </c>
      <c r="T3244" s="144">
        <v>3249</v>
      </c>
      <c r="U3244" s="144" t="s">
        <v>60</v>
      </c>
      <c r="V3244" s="144">
        <v>180</v>
      </c>
      <c r="W3244" s="144" t="str">
        <f t="shared" si="347"/>
        <v>Active</v>
      </c>
      <c r="X3244" s="144">
        <v>3249</v>
      </c>
      <c r="Y3244" s="157" t="s">
        <v>122</v>
      </c>
      <c r="Z3244" s="386">
        <v>0.25</v>
      </c>
      <c r="AA3244" s="386">
        <v>1</v>
      </c>
      <c r="AB3244" s="387" t="s">
        <v>65</v>
      </c>
      <c r="AC3244" s="157"/>
    </row>
    <row r="3245" spans="9:29">
      <c r="I3245" s="342">
        <v>4</v>
      </c>
      <c r="J3245" s="144" t="str">
        <f t="shared" si="345"/>
        <v>LARGE</v>
      </c>
      <c r="K3245" s="144" t="str">
        <f t="shared" si="346"/>
        <v>MEDIUM</v>
      </c>
      <c r="L3245" s="144" t="str" cm="1">
        <f t="array" ref="L3245">_xlfn.IFS(I3245&lt;=2,"SMALL",I3245&lt;=5,"MEDIUM",I3245&gt;5,"LARGE")</f>
        <v>MEDIUM</v>
      </c>
      <c r="M3245" s="144" t="str">
        <f t="shared" si="343"/>
        <v>NO</v>
      </c>
      <c r="N3245" s="374">
        <v>5</v>
      </c>
      <c r="O3245" s="374">
        <f t="shared" si="344"/>
        <v>5</v>
      </c>
      <c r="P3245" s="158" t="str" cm="1">
        <f t="array" ref="P3245">_xlfn.SWITCH(ROUND(N3245,0),5,"Excellent",4,"Good",3,"ok","Bad")</f>
        <v>Excellent</v>
      </c>
      <c r="Q3245" s="144">
        <v>9</v>
      </c>
      <c r="R3245" s="385">
        <v>43076</v>
      </c>
      <c r="S3245" s="385">
        <v>43832</v>
      </c>
      <c r="T3245" s="144">
        <v>2233</v>
      </c>
      <c r="U3245" s="144" t="s">
        <v>69</v>
      </c>
      <c r="V3245" s="144">
        <v>0</v>
      </c>
      <c r="W3245" s="144" t="str">
        <f t="shared" si="347"/>
        <v>Inactive</v>
      </c>
      <c r="X3245" s="144">
        <v>2233</v>
      </c>
      <c r="Y3245" s="157" t="s">
        <v>70</v>
      </c>
      <c r="Z3245" s="386">
        <v>1</v>
      </c>
      <c r="AA3245" s="386">
        <v>1</v>
      </c>
      <c r="AB3245" s="387" t="s">
        <v>62</v>
      </c>
      <c r="AC3245" s="157"/>
    </row>
    <row r="3246" spans="9:29">
      <c r="I3246" s="342">
        <v>6</v>
      </c>
      <c r="J3246" s="144" t="str">
        <f t="shared" si="345"/>
        <v>LARGE</v>
      </c>
      <c r="K3246" s="144" t="str">
        <f t="shared" si="346"/>
        <v>LARGE</v>
      </c>
      <c r="L3246" s="144" t="str" cm="1">
        <f t="array" ref="L3246">_xlfn.IFS(I3246&lt;=2,"SMALL",I3246&lt;=5,"MEDIUM",I3246&gt;5,"LARGE")</f>
        <v>LARGE</v>
      </c>
      <c r="M3246" s="144" t="str">
        <f t="shared" si="343"/>
        <v>NO</v>
      </c>
      <c r="N3246" s="374">
        <v>4.63</v>
      </c>
      <c r="O3246" s="374">
        <f t="shared" si="344"/>
        <v>5</v>
      </c>
      <c r="P3246" s="158" t="str" cm="1">
        <f t="array" ref="P3246">_xlfn.SWITCH(ROUND(N3246,0),5,"Excellent",4,"Good",3,"ok","Bad")</f>
        <v>Excellent</v>
      </c>
      <c r="Q3246" s="144">
        <v>8</v>
      </c>
      <c r="R3246" s="385">
        <v>43102</v>
      </c>
      <c r="S3246" s="385">
        <v>43687</v>
      </c>
      <c r="T3246" s="144">
        <v>883</v>
      </c>
      <c r="U3246" s="144" t="s">
        <v>69</v>
      </c>
      <c r="V3246" s="144">
        <v>2</v>
      </c>
      <c r="W3246" s="144" t="str">
        <f t="shared" si="347"/>
        <v>Active</v>
      </c>
      <c r="X3246" s="144">
        <v>883</v>
      </c>
      <c r="Y3246" s="157" t="s">
        <v>70</v>
      </c>
      <c r="Z3246" s="386">
        <v>1</v>
      </c>
      <c r="AA3246" s="386">
        <v>1</v>
      </c>
      <c r="AB3246" s="387" t="s">
        <v>65</v>
      </c>
      <c r="AC3246" s="157"/>
    </row>
    <row r="3247" spans="9:29">
      <c r="I3247" s="342">
        <v>2</v>
      </c>
      <c r="J3247" s="144" t="str">
        <f t="shared" si="345"/>
        <v>SMALL</v>
      </c>
      <c r="K3247" s="144" t="str">
        <f t="shared" si="346"/>
        <v>SMALL</v>
      </c>
      <c r="L3247" s="144" t="str" cm="1">
        <f t="array" ref="L3247">_xlfn.IFS(I3247&lt;=2,"SMALL",I3247&lt;=5,"MEDIUM",I3247&gt;5,"LARGE")</f>
        <v>SMALL</v>
      </c>
      <c r="M3247" s="144" t="str">
        <f t="shared" si="343"/>
        <v>NO</v>
      </c>
      <c r="N3247" s="374">
        <v>4.96</v>
      </c>
      <c r="O3247" s="374">
        <f t="shared" si="344"/>
        <v>5</v>
      </c>
      <c r="P3247" s="158" t="str" cm="1">
        <f t="array" ref="P3247">_xlfn.SWITCH(ROUND(N3247,0),5,"Excellent",4,"Good",3,"ok","Bad")</f>
        <v>Excellent</v>
      </c>
      <c r="Q3247" s="144">
        <v>49</v>
      </c>
      <c r="R3247" s="385">
        <v>43375</v>
      </c>
      <c r="S3247" s="385">
        <v>43893</v>
      </c>
      <c r="T3247" s="144">
        <v>1875</v>
      </c>
      <c r="U3247" s="144" t="s">
        <v>60</v>
      </c>
      <c r="V3247" s="144">
        <v>89</v>
      </c>
      <c r="W3247" s="144" t="str">
        <f t="shared" si="347"/>
        <v>Active</v>
      </c>
      <c r="X3247" s="144">
        <v>1875</v>
      </c>
      <c r="Y3247" s="157" t="s">
        <v>70</v>
      </c>
      <c r="Z3247" s="386">
        <v>1</v>
      </c>
      <c r="AA3247" s="386">
        <v>0.98</v>
      </c>
      <c r="AB3247" s="387" t="s">
        <v>62</v>
      </c>
      <c r="AC3247" s="157"/>
    </row>
    <row r="3248" spans="9:29">
      <c r="I3248" s="342">
        <v>2</v>
      </c>
      <c r="J3248" s="144" t="str">
        <f t="shared" si="345"/>
        <v>SMALL</v>
      </c>
      <c r="K3248" s="144" t="str">
        <f t="shared" si="346"/>
        <v>SMALL</v>
      </c>
      <c r="L3248" s="144" t="str" cm="1">
        <f t="array" ref="L3248">_xlfn.IFS(I3248&lt;=2,"SMALL",I3248&lt;=5,"MEDIUM",I3248&gt;5,"LARGE")</f>
        <v>SMALL</v>
      </c>
      <c r="M3248" s="144" t="str">
        <f t="shared" si="343"/>
        <v>NO</v>
      </c>
      <c r="N3248" s="374">
        <v>4.25</v>
      </c>
      <c r="O3248" s="374">
        <f t="shared" si="344"/>
        <v>4</v>
      </c>
      <c r="P3248" s="158" t="str" cm="1">
        <f t="array" ref="P3248">_xlfn.SWITCH(ROUND(N3248,0),5,"Excellent",4,"Good",3,"ok","Bad")</f>
        <v>Good</v>
      </c>
      <c r="Q3248" s="144">
        <v>4</v>
      </c>
      <c r="R3248" s="385">
        <v>43120</v>
      </c>
      <c r="S3248" s="385">
        <v>44024</v>
      </c>
      <c r="T3248" s="144">
        <v>3419</v>
      </c>
      <c r="U3248" s="144" t="s">
        <v>60</v>
      </c>
      <c r="V3248" s="144">
        <v>365</v>
      </c>
      <c r="W3248" s="144" t="str">
        <f t="shared" si="347"/>
        <v>Active</v>
      </c>
      <c r="X3248" s="144">
        <v>3419</v>
      </c>
      <c r="Y3248" s="157" t="s">
        <v>70</v>
      </c>
      <c r="Z3248" s="386">
        <v>1</v>
      </c>
      <c r="AA3248" s="386">
        <v>1</v>
      </c>
      <c r="AB3248" s="387" t="s">
        <v>62</v>
      </c>
      <c r="AC3248" s="157"/>
    </row>
    <row r="3249" spans="9:29">
      <c r="I3249" s="342">
        <v>2</v>
      </c>
      <c r="J3249" s="144" t="str">
        <f t="shared" si="345"/>
        <v>SMALL</v>
      </c>
      <c r="K3249" s="144" t="str">
        <f t="shared" si="346"/>
        <v>SMALL</v>
      </c>
      <c r="L3249" s="144" t="str" cm="1">
        <f t="array" ref="L3249">_xlfn.IFS(I3249&lt;=2,"SMALL",I3249&lt;=5,"MEDIUM",I3249&gt;5,"LARGE")</f>
        <v>SMALL</v>
      </c>
      <c r="M3249" s="144" t="str">
        <f t="shared" si="343"/>
        <v>NO</v>
      </c>
      <c r="N3249" s="374">
        <v>4.92</v>
      </c>
      <c r="O3249" s="374">
        <f t="shared" si="344"/>
        <v>5</v>
      </c>
      <c r="P3249" s="158" t="str" cm="1">
        <f t="array" ref="P3249">_xlfn.SWITCH(ROUND(N3249,0),5,"Excellent",4,"Good",3,"ok","Bad")</f>
        <v>Excellent</v>
      </c>
      <c r="Q3249" s="144">
        <v>79</v>
      </c>
      <c r="R3249" s="385">
        <v>43085</v>
      </c>
      <c r="S3249" s="385">
        <v>43900</v>
      </c>
      <c r="T3249" s="144">
        <v>3418</v>
      </c>
      <c r="U3249" s="144" t="s">
        <v>60</v>
      </c>
      <c r="V3249" s="144">
        <v>0</v>
      </c>
      <c r="W3249" s="144" t="str">
        <f t="shared" si="347"/>
        <v>Inactive</v>
      </c>
      <c r="X3249" s="144">
        <v>3418</v>
      </c>
      <c r="Y3249" s="157" t="s">
        <v>64</v>
      </c>
      <c r="Z3249" s="386">
        <v>0.75</v>
      </c>
      <c r="AA3249" s="386">
        <v>0.89</v>
      </c>
      <c r="AB3249" s="387" t="s">
        <v>65</v>
      </c>
      <c r="AC3249" s="157"/>
    </row>
    <row r="3250" spans="9:29">
      <c r="I3250" s="342">
        <v>6</v>
      </c>
      <c r="J3250" s="144" t="str">
        <f t="shared" si="345"/>
        <v>LARGE</v>
      </c>
      <c r="K3250" s="144" t="str">
        <f t="shared" si="346"/>
        <v>LARGE</v>
      </c>
      <c r="L3250" s="144" t="str" cm="1">
        <f t="array" ref="L3250">_xlfn.IFS(I3250&lt;=2,"SMALL",I3250&lt;=5,"MEDIUM",I3250&gt;5,"LARGE")</f>
        <v>LARGE</v>
      </c>
      <c r="M3250" s="144" t="str">
        <f t="shared" si="343"/>
        <v>NO</v>
      </c>
      <c r="N3250" s="374">
        <v>4.82</v>
      </c>
      <c r="O3250" s="374">
        <f t="shared" si="344"/>
        <v>5</v>
      </c>
      <c r="P3250" s="158" t="str" cm="1">
        <f t="array" ref="P3250">_xlfn.SWITCH(ROUND(N3250,0),5,"Excellent",4,"Good",3,"ok","Bad")</f>
        <v>Excellent</v>
      </c>
      <c r="Q3250" s="144">
        <v>33</v>
      </c>
      <c r="R3250" s="385">
        <v>43102</v>
      </c>
      <c r="S3250" s="385">
        <v>43828</v>
      </c>
      <c r="T3250" s="144">
        <v>657</v>
      </c>
      <c r="U3250" s="144" t="s">
        <v>69</v>
      </c>
      <c r="V3250" s="144">
        <v>230</v>
      </c>
      <c r="W3250" s="144" t="str">
        <f t="shared" si="347"/>
        <v>Active</v>
      </c>
      <c r="X3250" s="144">
        <v>657</v>
      </c>
      <c r="Y3250" s="157" t="s">
        <v>122</v>
      </c>
      <c r="Z3250" s="386">
        <v>0</v>
      </c>
      <c r="AA3250" s="386">
        <v>0.74</v>
      </c>
      <c r="AB3250" s="387" t="s">
        <v>65</v>
      </c>
      <c r="AC3250" s="157"/>
    </row>
    <row r="3251" spans="9:29">
      <c r="I3251" s="342">
        <v>1</v>
      </c>
      <c r="J3251" s="144" t="str">
        <f t="shared" si="345"/>
        <v>SMALL</v>
      </c>
      <c r="K3251" s="144" t="str">
        <f t="shared" si="346"/>
        <v>SMALL</v>
      </c>
      <c r="L3251" s="144" t="str" cm="1">
        <f t="array" ref="L3251">_xlfn.IFS(I3251&lt;=2,"SMALL",I3251&lt;=5,"MEDIUM",I3251&gt;5,"LARGE")</f>
        <v>SMALL</v>
      </c>
      <c r="M3251" s="144" t="str">
        <f t="shared" si="343"/>
        <v>NO</v>
      </c>
      <c r="N3251" s="374">
        <v>4.9000000000000004</v>
      </c>
      <c r="O3251" s="374">
        <f t="shared" si="344"/>
        <v>5</v>
      </c>
      <c r="P3251" s="158" t="str" cm="1">
        <f t="array" ref="P3251">_xlfn.SWITCH(ROUND(N3251,0),5,"Excellent",4,"Good",3,"ok","Bad")</f>
        <v>Excellent</v>
      </c>
      <c r="Q3251" s="144">
        <v>31</v>
      </c>
      <c r="R3251" s="385">
        <v>43099</v>
      </c>
      <c r="S3251" s="385">
        <v>43982</v>
      </c>
      <c r="T3251" s="144">
        <v>2627</v>
      </c>
      <c r="U3251" s="144" t="s">
        <v>60</v>
      </c>
      <c r="V3251" s="144">
        <v>0</v>
      </c>
      <c r="W3251" s="144" t="str">
        <f t="shared" si="347"/>
        <v>Inactive</v>
      </c>
      <c r="X3251" s="144">
        <v>2627</v>
      </c>
      <c r="Y3251" s="157" t="s">
        <v>70</v>
      </c>
      <c r="Z3251" s="386">
        <v>1</v>
      </c>
      <c r="AA3251" s="386">
        <v>0.99</v>
      </c>
      <c r="AB3251" s="387" t="s">
        <v>62</v>
      </c>
      <c r="AC3251" s="157"/>
    </row>
    <row r="3252" spans="9:29">
      <c r="I3252" s="342">
        <v>8</v>
      </c>
      <c r="J3252" s="144" t="str">
        <f t="shared" si="345"/>
        <v>LARGE</v>
      </c>
      <c r="K3252" s="144" t="str">
        <f t="shared" si="346"/>
        <v>LARGE</v>
      </c>
      <c r="L3252" s="144" t="str" cm="1">
        <f t="array" ref="L3252">_xlfn.IFS(I3252&lt;=2,"SMALL",I3252&lt;=5,"MEDIUM",I3252&gt;5,"LARGE")</f>
        <v>LARGE</v>
      </c>
      <c r="M3252" s="144" t="str">
        <f t="shared" si="343"/>
        <v>YES</v>
      </c>
      <c r="N3252" s="374">
        <v>4.9000000000000004</v>
      </c>
      <c r="O3252" s="374">
        <f t="shared" si="344"/>
        <v>5</v>
      </c>
      <c r="P3252" s="158" t="str" cm="1">
        <f t="array" ref="P3252">_xlfn.SWITCH(ROUND(N3252,0),5,"Excellent",4,"Good",3,"ok","Bad")</f>
        <v>Excellent</v>
      </c>
      <c r="Q3252" s="144">
        <v>126</v>
      </c>
      <c r="R3252" s="385">
        <v>43078</v>
      </c>
      <c r="S3252" s="385">
        <v>43982</v>
      </c>
      <c r="T3252" s="144">
        <v>1883</v>
      </c>
      <c r="U3252" s="144" t="s">
        <v>69</v>
      </c>
      <c r="V3252" s="144">
        <v>269</v>
      </c>
      <c r="W3252" s="144" t="str">
        <f t="shared" si="347"/>
        <v>Active</v>
      </c>
      <c r="X3252" s="144">
        <v>1883</v>
      </c>
      <c r="Y3252" s="157" t="s">
        <v>70</v>
      </c>
      <c r="Z3252" s="386">
        <v>1</v>
      </c>
      <c r="AA3252" s="386">
        <v>0.99</v>
      </c>
      <c r="AB3252" s="387" t="s">
        <v>62</v>
      </c>
      <c r="AC3252" s="157"/>
    </row>
    <row r="3253" spans="9:29">
      <c r="I3253" s="342">
        <v>5</v>
      </c>
      <c r="J3253" s="144" t="str">
        <f t="shared" si="345"/>
        <v>LARGE</v>
      </c>
      <c r="K3253" s="144" t="str">
        <f t="shared" si="346"/>
        <v>MEDIUM</v>
      </c>
      <c r="L3253" s="144" t="str" cm="1">
        <f t="array" ref="L3253">_xlfn.IFS(I3253&lt;=2,"SMALL",I3253&lt;=5,"MEDIUM",I3253&gt;5,"LARGE")</f>
        <v>MEDIUM</v>
      </c>
      <c r="M3253" s="144" t="str">
        <f t="shared" si="343"/>
        <v>NO</v>
      </c>
      <c r="N3253" s="374">
        <v>4.49</v>
      </c>
      <c r="O3253" s="374">
        <f t="shared" si="344"/>
        <v>4</v>
      </c>
      <c r="P3253" s="158" t="str" cm="1">
        <f t="array" ref="P3253">_xlfn.SWITCH(ROUND(N3253,0),5,"Excellent",4,"Good",3,"ok","Bad")</f>
        <v>Good</v>
      </c>
      <c r="Q3253" s="144">
        <v>182</v>
      </c>
      <c r="R3253" s="385">
        <v>43079</v>
      </c>
      <c r="S3253" s="385">
        <v>44052</v>
      </c>
      <c r="T3253" s="144">
        <v>1880</v>
      </c>
      <c r="U3253" s="144" t="s">
        <v>69</v>
      </c>
      <c r="V3253" s="144">
        <v>322</v>
      </c>
      <c r="W3253" s="144" t="str">
        <f t="shared" si="347"/>
        <v>Active</v>
      </c>
      <c r="X3253" s="144">
        <v>1880</v>
      </c>
      <c r="Y3253" s="157" t="s">
        <v>64</v>
      </c>
      <c r="Z3253" s="386">
        <v>1</v>
      </c>
      <c r="AA3253" s="386">
        <v>0.67</v>
      </c>
      <c r="AB3253" s="387" t="s">
        <v>62</v>
      </c>
      <c r="AC3253" s="157"/>
    </row>
    <row r="3254" spans="9:29">
      <c r="I3254" s="342">
        <v>5</v>
      </c>
      <c r="J3254" s="144" t="str">
        <f t="shared" si="345"/>
        <v>LARGE</v>
      </c>
      <c r="K3254" s="144" t="str">
        <f t="shared" si="346"/>
        <v>MEDIUM</v>
      </c>
      <c r="L3254" s="144" t="str" cm="1">
        <f t="array" ref="L3254">_xlfn.IFS(I3254&lt;=2,"SMALL",I3254&lt;=5,"MEDIUM",I3254&gt;5,"LARGE")</f>
        <v>MEDIUM</v>
      </c>
      <c r="M3254" s="144" t="str">
        <f t="shared" si="343"/>
        <v>NO</v>
      </c>
      <c r="N3254" s="374">
        <v>5</v>
      </c>
      <c r="O3254" s="374">
        <f t="shared" si="344"/>
        <v>5</v>
      </c>
      <c r="P3254" s="158" t="str" cm="1">
        <f t="array" ref="P3254">_xlfn.SWITCH(ROUND(N3254,0),5,"Excellent",4,"Good",3,"ok","Bad")</f>
        <v>Excellent</v>
      </c>
      <c r="Q3254" s="144">
        <v>19</v>
      </c>
      <c r="R3254" s="385">
        <v>43101</v>
      </c>
      <c r="S3254" s="385">
        <v>43780</v>
      </c>
      <c r="T3254" s="144">
        <v>838</v>
      </c>
      <c r="U3254" s="144" t="s">
        <v>69</v>
      </c>
      <c r="V3254" s="144">
        <v>0</v>
      </c>
      <c r="W3254" s="144" t="str">
        <f t="shared" si="347"/>
        <v>Inactive</v>
      </c>
      <c r="X3254" s="144">
        <v>838</v>
      </c>
      <c r="Y3254" s="157" t="s">
        <v>70</v>
      </c>
      <c r="Z3254" s="386">
        <v>1</v>
      </c>
      <c r="AA3254" s="386">
        <v>0.96</v>
      </c>
      <c r="AB3254" s="387" t="s">
        <v>65</v>
      </c>
      <c r="AC3254" s="157"/>
    </row>
    <row r="3255" spans="9:29">
      <c r="I3255" s="342">
        <v>6</v>
      </c>
      <c r="J3255" s="144" t="str">
        <f t="shared" si="345"/>
        <v>LARGE</v>
      </c>
      <c r="K3255" s="144" t="str">
        <f t="shared" si="346"/>
        <v>LARGE</v>
      </c>
      <c r="L3255" s="144" t="str" cm="1">
        <f t="array" ref="L3255">_xlfn.IFS(I3255&lt;=2,"SMALL",I3255&lt;=5,"MEDIUM",I3255&gt;5,"LARGE")</f>
        <v>LARGE</v>
      </c>
      <c r="M3255" s="144" t="str">
        <f t="shared" si="343"/>
        <v>NO</v>
      </c>
      <c r="N3255" s="374">
        <v>4.51</v>
      </c>
      <c r="O3255" s="374">
        <f t="shared" si="344"/>
        <v>5</v>
      </c>
      <c r="P3255" s="158" t="str" cm="1">
        <f t="array" ref="P3255">_xlfn.SWITCH(ROUND(N3255,0),5,"Excellent",4,"Good",3,"ok","Bad")</f>
        <v>Excellent</v>
      </c>
      <c r="Q3255" s="144">
        <v>49</v>
      </c>
      <c r="R3255" s="385">
        <v>43102</v>
      </c>
      <c r="S3255" s="385">
        <v>43995</v>
      </c>
      <c r="T3255" s="144">
        <v>3426</v>
      </c>
      <c r="U3255" s="144" t="s">
        <v>69</v>
      </c>
      <c r="V3255" s="144">
        <v>355</v>
      </c>
      <c r="W3255" s="144" t="str">
        <f t="shared" si="347"/>
        <v>Active</v>
      </c>
      <c r="X3255" s="144">
        <v>3426</v>
      </c>
      <c r="Y3255" s="157" t="s">
        <v>70</v>
      </c>
      <c r="Z3255" s="386">
        <v>0.94</v>
      </c>
      <c r="AA3255" s="386">
        <v>1</v>
      </c>
      <c r="AB3255" s="387" t="s">
        <v>65</v>
      </c>
      <c r="AC3255" s="157"/>
    </row>
    <row r="3256" spans="9:29">
      <c r="I3256" s="342">
        <v>2</v>
      </c>
      <c r="J3256" s="144" t="str">
        <f t="shared" si="345"/>
        <v>SMALL</v>
      </c>
      <c r="K3256" s="144" t="str">
        <f t="shared" si="346"/>
        <v>SMALL</v>
      </c>
      <c r="L3256" s="144" t="str" cm="1">
        <f t="array" ref="L3256">_xlfn.IFS(I3256&lt;=2,"SMALL",I3256&lt;=5,"MEDIUM",I3256&gt;5,"LARGE")</f>
        <v>SMALL</v>
      </c>
      <c r="M3256" s="144" t="str">
        <f t="shared" si="343"/>
        <v>NO</v>
      </c>
      <c r="N3256" s="374">
        <v>5</v>
      </c>
      <c r="O3256" s="374">
        <f t="shared" si="344"/>
        <v>5</v>
      </c>
      <c r="P3256" s="158" t="str" cm="1">
        <f t="array" ref="P3256">_xlfn.SWITCH(ROUND(N3256,0),5,"Excellent",4,"Good",3,"ok","Bad")</f>
        <v>Excellent</v>
      </c>
      <c r="Q3256" s="144">
        <v>20</v>
      </c>
      <c r="R3256" s="385">
        <v>43193</v>
      </c>
      <c r="S3256" s="385">
        <v>44000</v>
      </c>
      <c r="T3256" s="144">
        <v>540</v>
      </c>
      <c r="U3256" s="144" t="s">
        <v>69</v>
      </c>
      <c r="V3256" s="144">
        <v>45</v>
      </c>
      <c r="W3256" s="144" t="str">
        <f t="shared" si="347"/>
        <v>Active</v>
      </c>
      <c r="X3256" s="144">
        <v>540</v>
      </c>
      <c r="Y3256" s="157" t="s">
        <v>70</v>
      </c>
      <c r="Z3256" s="386">
        <v>0.71</v>
      </c>
      <c r="AA3256" s="386">
        <v>0.96</v>
      </c>
      <c r="AB3256" s="387" t="s">
        <v>65</v>
      </c>
      <c r="AC3256" s="157"/>
    </row>
    <row r="3257" spans="9:29">
      <c r="I3257" s="342">
        <v>2</v>
      </c>
      <c r="J3257" s="144" t="str">
        <f t="shared" si="345"/>
        <v>SMALL</v>
      </c>
      <c r="K3257" s="144" t="str">
        <f t="shared" si="346"/>
        <v>SMALL</v>
      </c>
      <c r="L3257" s="144" t="str" cm="1">
        <f t="array" ref="L3257">_xlfn.IFS(I3257&lt;=2,"SMALL",I3257&lt;=5,"MEDIUM",I3257&gt;5,"LARGE")</f>
        <v>SMALL</v>
      </c>
      <c r="M3257" s="144" t="str">
        <f t="shared" si="343"/>
        <v>NO</v>
      </c>
      <c r="N3257" s="374">
        <v>4.8099999999999996</v>
      </c>
      <c r="O3257" s="374">
        <f t="shared" si="344"/>
        <v>5</v>
      </c>
      <c r="P3257" s="158" t="str" cm="1">
        <f t="array" ref="P3257">_xlfn.SWITCH(ROUND(N3257,0),5,"Excellent",4,"Good",3,"ok","Bad")</f>
        <v>Excellent</v>
      </c>
      <c r="Q3257" s="144">
        <v>26</v>
      </c>
      <c r="R3257" s="385">
        <v>43101</v>
      </c>
      <c r="S3257" s="385">
        <v>44045</v>
      </c>
      <c r="T3257" s="144">
        <v>2407</v>
      </c>
      <c r="U3257" s="144" t="s">
        <v>69</v>
      </c>
      <c r="V3257" s="144">
        <v>365</v>
      </c>
      <c r="W3257" s="144" t="str">
        <f t="shared" si="347"/>
        <v>Active</v>
      </c>
      <c r="X3257" s="144">
        <v>2407</v>
      </c>
      <c r="Y3257" s="157" t="s">
        <v>70</v>
      </c>
      <c r="Z3257" s="386">
        <v>1</v>
      </c>
      <c r="AA3257" s="386">
        <v>1</v>
      </c>
      <c r="AB3257" s="387" t="s">
        <v>65</v>
      </c>
      <c r="AC3257" s="157"/>
    </row>
    <row r="3258" spans="9:29">
      <c r="I3258" s="342">
        <v>2</v>
      </c>
      <c r="J3258" s="144" t="str">
        <f t="shared" si="345"/>
        <v>SMALL</v>
      </c>
      <c r="K3258" s="144" t="str">
        <f t="shared" si="346"/>
        <v>SMALL</v>
      </c>
      <c r="L3258" s="144" t="str" cm="1">
        <f t="array" ref="L3258">_xlfn.IFS(I3258&lt;=2,"SMALL",I3258&lt;=5,"MEDIUM",I3258&gt;5,"LARGE")</f>
        <v>SMALL</v>
      </c>
      <c r="M3258" s="144" t="str">
        <f t="shared" si="343"/>
        <v>NO</v>
      </c>
      <c r="N3258" s="374">
        <v>5</v>
      </c>
      <c r="O3258" s="374">
        <f t="shared" si="344"/>
        <v>5</v>
      </c>
      <c r="P3258" s="158" t="str" cm="1">
        <f t="array" ref="P3258">_xlfn.SWITCH(ROUND(N3258,0),5,"Excellent",4,"Good",3,"ok","Bad")</f>
        <v>Excellent</v>
      </c>
      <c r="Q3258" s="144">
        <v>13</v>
      </c>
      <c r="R3258" s="385">
        <v>43148</v>
      </c>
      <c r="S3258" s="385">
        <v>44015</v>
      </c>
      <c r="T3258" s="144">
        <v>3319</v>
      </c>
      <c r="U3258" s="144" t="s">
        <v>69</v>
      </c>
      <c r="V3258" s="144">
        <v>192</v>
      </c>
      <c r="W3258" s="144" t="str">
        <f t="shared" si="347"/>
        <v>Active</v>
      </c>
      <c r="X3258" s="144">
        <v>3319</v>
      </c>
      <c r="Y3258" s="157" t="s">
        <v>70</v>
      </c>
      <c r="Z3258" s="386">
        <v>0.8</v>
      </c>
      <c r="AA3258" s="386">
        <v>1</v>
      </c>
      <c r="AB3258" s="387" t="s">
        <v>65</v>
      </c>
      <c r="AC3258" s="157"/>
    </row>
    <row r="3259" spans="9:29">
      <c r="I3259" s="342">
        <v>6</v>
      </c>
      <c r="J3259" s="144" t="str">
        <f t="shared" si="345"/>
        <v>LARGE</v>
      </c>
      <c r="K3259" s="144" t="str">
        <f t="shared" si="346"/>
        <v>LARGE</v>
      </c>
      <c r="L3259" s="144" t="str" cm="1">
        <f t="array" ref="L3259">_xlfn.IFS(I3259&lt;=2,"SMALL",I3259&lt;=5,"MEDIUM",I3259&gt;5,"LARGE")</f>
        <v>LARGE</v>
      </c>
      <c r="M3259" s="144" t="str">
        <f t="shared" si="343"/>
        <v>NO</v>
      </c>
      <c r="N3259" s="374">
        <v>4.53</v>
      </c>
      <c r="O3259" s="374">
        <f t="shared" si="344"/>
        <v>5</v>
      </c>
      <c r="P3259" s="158" t="str" cm="1">
        <f t="array" ref="P3259">_xlfn.SWITCH(ROUND(N3259,0),5,"Excellent",4,"Good",3,"ok","Bad")</f>
        <v>Excellent</v>
      </c>
      <c r="Q3259" s="144">
        <v>59</v>
      </c>
      <c r="R3259" s="385">
        <v>43145</v>
      </c>
      <c r="S3259" s="385">
        <v>44043</v>
      </c>
      <c r="T3259" s="144">
        <v>3427</v>
      </c>
      <c r="U3259" s="144" t="s">
        <v>69</v>
      </c>
      <c r="V3259" s="144">
        <v>349</v>
      </c>
      <c r="W3259" s="144" t="str">
        <f t="shared" si="347"/>
        <v>Active</v>
      </c>
      <c r="X3259" s="144">
        <v>3427</v>
      </c>
      <c r="Y3259" s="157" t="s">
        <v>70</v>
      </c>
      <c r="Z3259" s="386">
        <v>1</v>
      </c>
      <c r="AA3259" s="386">
        <v>0.63</v>
      </c>
      <c r="AB3259" s="387" t="s">
        <v>65</v>
      </c>
      <c r="AC3259" s="157"/>
    </row>
    <row r="3260" spans="9:29">
      <c r="I3260" s="342">
        <v>4</v>
      </c>
      <c r="J3260" s="144" t="str">
        <f t="shared" si="345"/>
        <v>LARGE</v>
      </c>
      <c r="K3260" s="144" t="str">
        <f t="shared" si="346"/>
        <v>MEDIUM</v>
      </c>
      <c r="L3260" s="144" t="str" cm="1">
        <f t="array" ref="L3260">_xlfn.IFS(I3260&lt;=2,"SMALL",I3260&lt;=5,"MEDIUM",I3260&gt;5,"LARGE")</f>
        <v>MEDIUM</v>
      </c>
      <c r="M3260" s="144" t="str">
        <f t="shared" si="343"/>
        <v>NO</v>
      </c>
      <c r="N3260" s="374">
        <v>5</v>
      </c>
      <c r="O3260" s="374">
        <f t="shared" si="344"/>
        <v>5</v>
      </c>
      <c r="P3260" s="158" t="str" cm="1">
        <f t="array" ref="P3260">_xlfn.SWITCH(ROUND(N3260,0),5,"Excellent",4,"Good",3,"ok","Bad")</f>
        <v>Excellent</v>
      </c>
      <c r="Q3260" s="144">
        <v>8</v>
      </c>
      <c r="R3260" s="385">
        <v>43300</v>
      </c>
      <c r="S3260" s="385">
        <v>43830</v>
      </c>
      <c r="T3260" s="144">
        <v>183</v>
      </c>
      <c r="U3260" s="144" t="s">
        <v>69</v>
      </c>
      <c r="V3260" s="144">
        <v>0</v>
      </c>
      <c r="W3260" s="144" t="str">
        <f t="shared" si="347"/>
        <v>Inactive</v>
      </c>
      <c r="X3260" s="144">
        <v>183</v>
      </c>
      <c r="Y3260" s="157" t="s">
        <v>70</v>
      </c>
      <c r="Z3260" s="386">
        <v>1</v>
      </c>
      <c r="AA3260" s="386">
        <v>1</v>
      </c>
      <c r="AB3260" s="387" t="s">
        <v>62</v>
      </c>
      <c r="AC3260" s="157"/>
    </row>
    <row r="3261" spans="9:29">
      <c r="I3261" s="342">
        <v>4</v>
      </c>
      <c r="J3261" s="144" t="str">
        <f t="shared" si="345"/>
        <v>LARGE</v>
      </c>
      <c r="K3261" s="144" t="str">
        <f t="shared" si="346"/>
        <v>MEDIUM</v>
      </c>
      <c r="L3261" s="144" t="str" cm="1">
        <f t="array" ref="L3261">_xlfn.IFS(I3261&lt;=2,"SMALL",I3261&lt;=5,"MEDIUM",I3261&gt;5,"LARGE")</f>
        <v>MEDIUM</v>
      </c>
      <c r="M3261" s="144" t="str">
        <f t="shared" si="343"/>
        <v>NO</v>
      </c>
      <c r="N3261" s="374">
        <v>4.91</v>
      </c>
      <c r="O3261" s="374">
        <f t="shared" si="344"/>
        <v>5</v>
      </c>
      <c r="P3261" s="158" t="str" cm="1">
        <f t="array" ref="P3261">_xlfn.SWITCH(ROUND(N3261,0),5,"Excellent",4,"Good",3,"ok","Bad")</f>
        <v>Excellent</v>
      </c>
      <c r="Q3261" s="144">
        <v>91</v>
      </c>
      <c r="R3261" s="385">
        <v>43101</v>
      </c>
      <c r="S3261" s="385">
        <v>43948</v>
      </c>
      <c r="T3261" s="144">
        <v>3428</v>
      </c>
      <c r="U3261" s="144" t="s">
        <v>69</v>
      </c>
      <c r="V3261" s="144">
        <v>342</v>
      </c>
      <c r="W3261" s="144" t="str">
        <f t="shared" si="347"/>
        <v>Active</v>
      </c>
      <c r="X3261" s="144">
        <v>3428</v>
      </c>
      <c r="Y3261" s="157" t="s">
        <v>61</v>
      </c>
      <c r="Z3261" s="386">
        <v>1</v>
      </c>
      <c r="AA3261" s="386">
        <v>1</v>
      </c>
      <c r="AB3261" s="387" t="s">
        <v>62</v>
      </c>
      <c r="AC3261" s="157"/>
    </row>
    <row r="3262" spans="9:29">
      <c r="I3262" s="342">
        <v>5</v>
      </c>
      <c r="J3262" s="144" t="str">
        <f t="shared" si="345"/>
        <v>LARGE</v>
      </c>
      <c r="K3262" s="144" t="str">
        <f t="shared" si="346"/>
        <v>MEDIUM</v>
      </c>
      <c r="L3262" s="144" t="str" cm="1">
        <f t="array" ref="L3262">_xlfn.IFS(I3262&lt;=2,"SMALL",I3262&lt;=5,"MEDIUM",I3262&gt;5,"LARGE")</f>
        <v>MEDIUM</v>
      </c>
      <c r="M3262" s="144" t="str">
        <f t="shared" si="343"/>
        <v>NO</v>
      </c>
      <c r="N3262" s="374">
        <v>4.5599999999999996</v>
      </c>
      <c r="O3262" s="374">
        <f t="shared" si="344"/>
        <v>5</v>
      </c>
      <c r="P3262" s="158" t="str" cm="1">
        <f t="array" ref="P3262">_xlfn.SWITCH(ROUND(N3262,0),5,"Excellent",4,"Good",3,"ok","Bad")</f>
        <v>Excellent</v>
      </c>
      <c r="Q3262" s="144">
        <v>41</v>
      </c>
      <c r="R3262" s="385">
        <v>43101</v>
      </c>
      <c r="S3262" s="385">
        <v>43832</v>
      </c>
      <c r="T3262" s="144">
        <v>3426</v>
      </c>
      <c r="U3262" s="144" t="s">
        <v>69</v>
      </c>
      <c r="V3262" s="144">
        <v>336</v>
      </c>
      <c r="W3262" s="144" t="str">
        <f t="shared" si="347"/>
        <v>Active</v>
      </c>
      <c r="X3262" s="144">
        <v>3426</v>
      </c>
      <c r="Y3262" s="157" t="s">
        <v>70</v>
      </c>
      <c r="Z3262" s="386">
        <v>1</v>
      </c>
      <c r="AA3262" s="386">
        <v>0.94</v>
      </c>
      <c r="AB3262" s="387" t="s">
        <v>65</v>
      </c>
      <c r="AC3262" s="157"/>
    </row>
    <row r="3263" spans="9:29">
      <c r="I3263" s="342">
        <v>2</v>
      </c>
      <c r="J3263" s="144" t="str">
        <f t="shared" si="345"/>
        <v>SMALL</v>
      </c>
      <c r="K3263" s="144" t="str">
        <f t="shared" si="346"/>
        <v>SMALL</v>
      </c>
      <c r="L3263" s="144" t="str" cm="1">
        <f t="array" ref="L3263">_xlfn.IFS(I3263&lt;=2,"SMALL",I3263&lt;=5,"MEDIUM",I3263&gt;5,"LARGE")</f>
        <v>SMALL</v>
      </c>
      <c r="M3263" s="144" t="str">
        <f t="shared" si="343"/>
        <v>YES</v>
      </c>
      <c r="N3263" s="374">
        <v>4.9800000000000004</v>
      </c>
      <c r="O3263" s="374">
        <f t="shared" si="344"/>
        <v>5</v>
      </c>
      <c r="P3263" s="158" t="str" cm="1">
        <f t="array" ref="P3263">_xlfn.SWITCH(ROUND(N3263,0),5,"Excellent",4,"Good",3,"ok","Bad")</f>
        <v>Excellent</v>
      </c>
      <c r="Q3263" s="144">
        <v>121</v>
      </c>
      <c r="R3263" s="385">
        <v>43086</v>
      </c>
      <c r="S3263" s="385">
        <v>43884</v>
      </c>
      <c r="T3263" s="144">
        <v>3045</v>
      </c>
      <c r="U3263" s="144" t="s">
        <v>60</v>
      </c>
      <c r="V3263" s="144">
        <v>71</v>
      </c>
      <c r="W3263" s="144" t="str">
        <f t="shared" si="347"/>
        <v>Active</v>
      </c>
      <c r="X3263" s="144">
        <v>3045</v>
      </c>
      <c r="Y3263" s="157" t="s">
        <v>70</v>
      </c>
      <c r="Z3263" s="386">
        <v>1</v>
      </c>
      <c r="AA3263" s="386">
        <v>1</v>
      </c>
      <c r="AB3263" s="387" t="s">
        <v>62</v>
      </c>
      <c r="AC3263" s="157"/>
    </row>
    <row r="3264" spans="9:29">
      <c r="I3264" s="342">
        <v>2</v>
      </c>
      <c r="J3264" s="144" t="str">
        <f t="shared" si="345"/>
        <v>SMALL</v>
      </c>
      <c r="K3264" s="144" t="str">
        <f t="shared" si="346"/>
        <v>SMALL</v>
      </c>
      <c r="L3264" s="144" t="str" cm="1">
        <f t="array" ref="L3264">_xlfn.IFS(I3264&lt;=2,"SMALL",I3264&lt;=5,"MEDIUM",I3264&gt;5,"LARGE")</f>
        <v>SMALL</v>
      </c>
      <c r="M3264" s="144" t="str">
        <f t="shared" si="343"/>
        <v>NO</v>
      </c>
      <c r="N3264" s="374">
        <v>5</v>
      </c>
      <c r="O3264" s="374">
        <f t="shared" si="344"/>
        <v>5</v>
      </c>
      <c r="P3264" s="158" t="str" cm="1">
        <f t="array" ref="P3264">_xlfn.SWITCH(ROUND(N3264,0),5,"Excellent",4,"Good",3,"ok","Bad")</f>
        <v>Excellent</v>
      </c>
      <c r="Q3264" s="144">
        <v>30</v>
      </c>
      <c r="R3264" s="385">
        <v>43079</v>
      </c>
      <c r="S3264" s="385">
        <v>43660</v>
      </c>
      <c r="T3264" s="144">
        <v>1787</v>
      </c>
      <c r="U3264" s="144" t="s">
        <v>60</v>
      </c>
      <c r="V3264" s="144">
        <v>6</v>
      </c>
      <c r="W3264" s="144" t="str">
        <f t="shared" si="347"/>
        <v>Active</v>
      </c>
      <c r="X3264" s="144">
        <v>1787</v>
      </c>
      <c r="Y3264" s="157" t="s">
        <v>61</v>
      </c>
      <c r="Z3264" s="386">
        <v>1</v>
      </c>
      <c r="AA3264" s="386">
        <v>0.6</v>
      </c>
      <c r="AB3264" s="387" t="s">
        <v>65</v>
      </c>
      <c r="AC3264" s="157"/>
    </row>
    <row r="3265" spans="9:29">
      <c r="I3265" s="342">
        <v>3</v>
      </c>
      <c r="J3265" s="144" t="str">
        <f t="shared" si="345"/>
        <v>LARGE</v>
      </c>
      <c r="K3265" s="144" t="str">
        <f t="shared" si="346"/>
        <v>MEDIUM</v>
      </c>
      <c r="L3265" s="144" t="str" cm="1">
        <f t="array" ref="L3265">_xlfn.IFS(I3265&lt;=2,"SMALL",I3265&lt;=5,"MEDIUM",I3265&gt;5,"LARGE")</f>
        <v>MEDIUM</v>
      </c>
      <c r="M3265" s="144" t="str">
        <f t="shared" si="343"/>
        <v>YES</v>
      </c>
      <c r="N3265" s="374">
        <v>4.83</v>
      </c>
      <c r="O3265" s="374">
        <f t="shared" si="344"/>
        <v>5</v>
      </c>
      <c r="P3265" s="158" t="str" cm="1">
        <f t="array" ref="P3265">_xlfn.SWITCH(ROUND(N3265,0),5,"Excellent",4,"Good",3,"ok","Bad")</f>
        <v>Excellent</v>
      </c>
      <c r="Q3265" s="144">
        <v>151</v>
      </c>
      <c r="R3265" s="385">
        <v>43079</v>
      </c>
      <c r="S3265" s="385">
        <v>44048</v>
      </c>
      <c r="T3265" s="144">
        <v>3213</v>
      </c>
      <c r="U3265" s="144" t="s">
        <v>60</v>
      </c>
      <c r="V3265" s="144">
        <v>44</v>
      </c>
      <c r="W3265" s="144" t="str">
        <f t="shared" si="347"/>
        <v>Active</v>
      </c>
      <c r="X3265" s="144">
        <v>3213</v>
      </c>
      <c r="Y3265" s="157" t="s">
        <v>70</v>
      </c>
      <c r="Z3265" s="386">
        <v>1</v>
      </c>
      <c r="AA3265" s="386">
        <v>1</v>
      </c>
      <c r="AB3265" s="387" t="s">
        <v>62</v>
      </c>
      <c r="AC3265" s="157"/>
    </row>
    <row r="3266" spans="9:29">
      <c r="I3266" s="342">
        <v>6</v>
      </c>
      <c r="J3266" s="144" t="str">
        <f t="shared" si="345"/>
        <v>LARGE</v>
      </c>
      <c r="K3266" s="144" t="str">
        <f t="shared" si="346"/>
        <v>LARGE</v>
      </c>
      <c r="L3266" s="144" t="str" cm="1">
        <f t="array" ref="L3266">_xlfn.IFS(I3266&lt;=2,"SMALL",I3266&lt;=5,"MEDIUM",I3266&gt;5,"LARGE")</f>
        <v>LARGE</v>
      </c>
      <c r="M3266" s="144" t="str">
        <f t="shared" si="343"/>
        <v>YES</v>
      </c>
      <c r="N3266" s="374">
        <v>4.91</v>
      </c>
      <c r="O3266" s="374">
        <f t="shared" si="344"/>
        <v>5</v>
      </c>
      <c r="P3266" s="158" t="str" cm="1">
        <f t="array" ref="P3266">_xlfn.SWITCH(ROUND(N3266,0),5,"Excellent",4,"Good",3,"ok","Bad")</f>
        <v>Excellent</v>
      </c>
      <c r="Q3266" s="144">
        <v>109</v>
      </c>
      <c r="R3266" s="385">
        <v>43093</v>
      </c>
      <c r="S3266" s="385">
        <v>44023</v>
      </c>
      <c r="T3266" s="144">
        <v>3196</v>
      </c>
      <c r="U3266" s="144" t="s">
        <v>69</v>
      </c>
      <c r="V3266" s="144">
        <v>359</v>
      </c>
      <c r="W3266" s="144" t="str">
        <f t="shared" si="347"/>
        <v>Active</v>
      </c>
      <c r="X3266" s="144">
        <v>3196</v>
      </c>
      <c r="Y3266" s="157" t="s">
        <v>61</v>
      </c>
      <c r="Z3266" s="386">
        <v>0.86</v>
      </c>
      <c r="AA3266" s="386">
        <v>0.96</v>
      </c>
      <c r="AB3266" s="387" t="s">
        <v>62</v>
      </c>
      <c r="AC3266" s="157"/>
    </row>
    <row r="3267" spans="9:29">
      <c r="I3267" s="342">
        <v>1</v>
      </c>
      <c r="J3267" s="144" t="str">
        <f t="shared" si="345"/>
        <v>SMALL</v>
      </c>
      <c r="K3267" s="144" t="str">
        <f t="shared" si="346"/>
        <v>SMALL</v>
      </c>
      <c r="L3267" s="144" t="str" cm="1">
        <f t="array" ref="L3267">_xlfn.IFS(I3267&lt;=2,"SMALL",I3267&lt;=5,"MEDIUM",I3267&gt;5,"LARGE")</f>
        <v>SMALL</v>
      </c>
      <c r="M3267" s="144" t="str">
        <f t="shared" si="343"/>
        <v>NO</v>
      </c>
      <c r="N3267" s="374">
        <v>4.8600000000000003</v>
      </c>
      <c r="O3267" s="374">
        <f t="shared" si="344"/>
        <v>5</v>
      </c>
      <c r="P3267" s="158" t="str" cm="1">
        <f t="array" ref="P3267">_xlfn.SWITCH(ROUND(N3267,0),5,"Excellent",4,"Good",3,"ok","Bad")</f>
        <v>Excellent</v>
      </c>
      <c r="Q3267" s="144">
        <v>7</v>
      </c>
      <c r="R3267" s="385">
        <v>43079</v>
      </c>
      <c r="S3267" s="385">
        <v>43097</v>
      </c>
      <c r="T3267" s="144">
        <v>3213</v>
      </c>
      <c r="U3267" s="144" t="s">
        <v>73</v>
      </c>
      <c r="V3267" s="144">
        <v>0</v>
      </c>
      <c r="W3267" s="144" t="str">
        <f t="shared" si="347"/>
        <v>Inactive</v>
      </c>
      <c r="X3267" s="144">
        <v>3213</v>
      </c>
      <c r="Y3267" s="157" t="s">
        <v>70</v>
      </c>
      <c r="Z3267" s="386">
        <v>0.92</v>
      </c>
      <c r="AA3267" s="386">
        <v>0.85</v>
      </c>
      <c r="AB3267" s="387" t="s">
        <v>65</v>
      </c>
      <c r="AC3267" s="157"/>
    </row>
    <row r="3268" spans="9:29">
      <c r="I3268" s="342">
        <v>1</v>
      </c>
      <c r="J3268" s="144" t="str">
        <f t="shared" si="345"/>
        <v>SMALL</v>
      </c>
      <c r="K3268" s="144" t="str">
        <f t="shared" si="346"/>
        <v>SMALL</v>
      </c>
      <c r="L3268" s="144" t="str" cm="1">
        <f t="array" ref="L3268">_xlfn.IFS(I3268&lt;=2,"SMALL",I3268&lt;=5,"MEDIUM",I3268&gt;5,"LARGE")</f>
        <v>SMALL</v>
      </c>
      <c r="M3268" s="144" t="str">
        <f t="shared" si="343"/>
        <v>NO</v>
      </c>
      <c r="N3268" s="374">
        <v>4.8</v>
      </c>
      <c r="O3268" s="374">
        <f t="shared" si="344"/>
        <v>5</v>
      </c>
      <c r="P3268" s="158" t="str" cm="1">
        <f t="array" ref="P3268">_xlfn.SWITCH(ROUND(N3268,0),5,"Excellent",4,"Good",3,"ok","Bad")</f>
        <v>Excellent</v>
      </c>
      <c r="Q3268" s="144">
        <v>41</v>
      </c>
      <c r="R3268" s="385">
        <v>43105</v>
      </c>
      <c r="S3268" s="385">
        <v>44030</v>
      </c>
      <c r="T3268" s="144">
        <v>3432</v>
      </c>
      <c r="U3268" s="144" t="s">
        <v>60</v>
      </c>
      <c r="V3268" s="144">
        <v>365</v>
      </c>
      <c r="W3268" s="144" t="str">
        <f t="shared" si="347"/>
        <v>Active</v>
      </c>
      <c r="X3268" s="144">
        <v>3432</v>
      </c>
      <c r="Y3268" s="157" t="s">
        <v>61</v>
      </c>
      <c r="Z3268" s="386">
        <v>1</v>
      </c>
      <c r="AA3268" s="386">
        <v>1</v>
      </c>
      <c r="AB3268" s="387" t="s">
        <v>62</v>
      </c>
      <c r="AC3268" s="157"/>
    </row>
    <row r="3269" spans="9:29">
      <c r="I3269" s="342">
        <v>4</v>
      </c>
      <c r="J3269" s="144" t="str">
        <f t="shared" si="345"/>
        <v>LARGE</v>
      </c>
      <c r="K3269" s="144" t="str">
        <f t="shared" si="346"/>
        <v>MEDIUM</v>
      </c>
      <c r="L3269" s="144" t="str" cm="1">
        <f t="array" ref="L3269">_xlfn.IFS(I3269&lt;=2,"SMALL",I3269&lt;=5,"MEDIUM",I3269&gt;5,"LARGE")</f>
        <v>MEDIUM</v>
      </c>
      <c r="M3269" s="144" t="str">
        <f t="shared" ref="M3269:M3332" si="348">IF(AND(N3269&gt;=4.8,Q3269&gt;100),"YES","NO")</f>
        <v>NO</v>
      </c>
      <c r="N3269" s="374">
        <v>4.63</v>
      </c>
      <c r="O3269" s="374">
        <f t="shared" ref="O3269:O3332" si="349">ROUND(N3269,0)</f>
        <v>5</v>
      </c>
      <c r="P3269" s="158" t="str" cm="1">
        <f t="array" ref="P3269">_xlfn.SWITCH(ROUND(N3269,0),5,"Excellent",4,"Good",3,"ok","Bad")</f>
        <v>Excellent</v>
      </c>
      <c r="Q3269" s="144">
        <v>8</v>
      </c>
      <c r="R3269" s="385">
        <v>43310</v>
      </c>
      <c r="S3269" s="385">
        <v>44028</v>
      </c>
      <c r="T3269" s="144">
        <v>3433</v>
      </c>
      <c r="U3269" s="144" t="s">
        <v>69</v>
      </c>
      <c r="V3269" s="144">
        <v>258</v>
      </c>
      <c r="W3269" s="144" t="str">
        <f t="shared" si="347"/>
        <v>Active</v>
      </c>
      <c r="X3269" s="144">
        <v>3433</v>
      </c>
      <c r="Y3269" s="157" t="s">
        <v>70</v>
      </c>
      <c r="Z3269" s="386">
        <v>1</v>
      </c>
      <c r="AA3269" s="386">
        <v>0.98</v>
      </c>
      <c r="AB3269" s="387" t="s">
        <v>65</v>
      </c>
      <c r="AC3269" s="157"/>
    </row>
    <row r="3270" spans="9:29">
      <c r="I3270" s="342">
        <v>2</v>
      </c>
      <c r="J3270" s="144" t="str">
        <f t="shared" ref="J3270:J3333" si="350">IF(I3270&lt;=2,"SMALL","LARGE")</f>
        <v>SMALL</v>
      </c>
      <c r="K3270" s="144" t="str">
        <f t="shared" ref="K3270:K3333" si="351">IF(I3270&lt;=2,"SMALL",IF(I3270&lt;=5,"MEDIUM","LARGE"))</f>
        <v>SMALL</v>
      </c>
      <c r="L3270" s="144" t="str" cm="1">
        <f t="array" ref="L3270">_xlfn.IFS(I3270&lt;=2,"SMALL",I3270&lt;=5,"MEDIUM",I3270&gt;5,"LARGE")</f>
        <v>SMALL</v>
      </c>
      <c r="M3270" s="144" t="str">
        <f t="shared" si="348"/>
        <v>NO</v>
      </c>
      <c r="N3270" s="374">
        <v>4.91</v>
      </c>
      <c r="O3270" s="374">
        <f t="shared" si="349"/>
        <v>5</v>
      </c>
      <c r="P3270" s="158" t="str" cm="1">
        <f t="array" ref="P3270">_xlfn.SWITCH(ROUND(N3270,0),5,"Excellent",4,"Good",3,"ok","Bad")</f>
        <v>Excellent</v>
      </c>
      <c r="Q3270" s="144">
        <v>43</v>
      </c>
      <c r="R3270" s="385">
        <v>43097</v>
      </c>
      <c r="S3270" s="385">
        <v>43836</v>
      </c>
      <c r="T3270" s="144">
        <v>1638</v>
      </c>
      <c r="U3270" s="144" t="s">
        <v>69</v>
      </c>
      <c r="V3270" s="144">
        <v>37</v>
      </c>
      <c r="W3270" s="144" t="str">
        <f t="shared" ref="W3270:W3333" si="352">IF(NOT(V3270=0),"Active","Inactive")</f>
        <v>Active</v>
      </c>
      <c r="X3270" s="144">
        <v>1638</v>
      </c>
      <c r="Y3270" s="157" t="s">
        <v>61</v>
      </c>
      <c r="Z3270" s="386">
        <v>1</v>
      </c>
      <c r="AA3270" s="386">
        <v>1</v>
      </c>
      <c r="AB3270" s="387" t="s">
        <v>65</v>
      </c>
      <c r="AC3270" s="157"/>
    </row>
    <row r="3271" spans="9:29">
      <c r="I3271" s="342">
        <v>4</v>
      </c>
      <c r="J3271" s="144" t="str">
        <f t="shared" si="350"/>
        <v>LARGE</v>
      </c>
      <c r="K3271" s="144" t="str">
        <f t="shared" si="351"/>
        <v>MEDIUM</v>
      </c>
      <c r="L3271" s="144" t="str" cm="1">
        <f t="array" ref="L3271">_xlfn.IFS(I3271&lt;=2,"SMALL",I3271&lt;=5,"MEDIUM",I3271&gt;5,"LARGE")</f>
        <v>MEDIUM</v>
      </c>
      <c r="M3271" s="144" t="str">
        <f t="shared" si="348"/>
        <v>NO</v>
      </c>
      <c r="N3271" s="374">
        <v>4.8899999999999997</v>
      </c>
      <c r="O3271" s="374">
        <f t="shared" si="349"/>
        <v>5</v>
      </c>
      <c r="P3271" s="158" t="str" cm="1">
        <f t="array" ref="P3271">_xlfn.SWITCH(ROUND(N3271,0),5,"Excellent",4,"Good",3,"ok","Bad")</f>
        <v>Excellent</v>
      </c>
      <c r="Q3271" s="144">
        <v>87</v>
      </c>
      <c r="R3271" s="385">
        <v>43098</v>
      </c>
      <c r="S3271" s="385">
        <v>44052</v>
      </c>
      <c r="T3271" s="144">
        <v>965</v>
      </c>
      <c r="U3271" s="144" t="s">
        <v>60</v>
      </c>
      <c r="V3271" s="144">
        <v>356</v>
      </c>
      <c r="W3271" s="144" t="str">
        <f t="shared" si="352"/>
        <v>Active</v>
      </c>
      <c r="X3271" s="144">
        <v>965</v>
      </c>
      <c r="Y3271" s="157" t="s">
        <v>70</v>
      </c>
      <c r="Z3271" s="386">
        <v>1</v>
      </c>
      <c r="AA3271" s="386">
        <v>1</v>
      </c>
      <c r="AB3271" s="387" t="s">
        <v>65</v>
      </c>
      <c r="AC3271" s="157"/>
    </row>
    <row r="3272" spans="9:29">
      <c r="I3272" s="342">
        <v>10</v>
      </c>
      <c r="J3272" s="144" t="str">
        <f t="shared" si="350"/>
        <v>LARGE</v>
      </c>
      <c r="K3272" s="144" t="str">
        <f t="shared" si="351"/>
        <v>LARGE</v>
      </c>
      <c r="L3272" s="144" t="str" cm="1">
        <f t="array" ref="L3272">_xlfn.IFS(I3272&lt;=2,"SMALL",I3272&lt;=5,"MEDIUM",I3272&gt;5,"LARGE")</f>
        <v>LARGE</v>
      </c>
      <c r="M3272" s="144" t="str">
        <f t="shared" si="348"/>
        <v>NO</v>
      </c>
      <c r="N3272" s="374">
        <v>4.92</v>
      </c>
      <c r="O3272" s="374">
        <f t="shared" si="349"/>
        <v>5</v>
      </c>
      <c r="P3272" s="158" t="str" cm="1">
        <f t="array" ref="P3272">_xlfn.SWITCH(ROUND(N3272,0),5,"Excellent",4,"Good",3,"ok","Bad")</f>
        <v>Excellent</v>
      </c>
      <c r="Q3272" s="144">
        <v>72</v>
      </c>
      <c r="R3272" s="385">
        <v>43283</v>
      </c>
      <c r="S3272" s="385">
        <v>44029</v>
      </c>
      <c r="T3272" s="144">
        <v>831</v>
      </c>
      <c r="U3272" s="144" t="s">
        <v>60</v>
      </c>
      <c r="V3272" s="144">
        <v>0</v>
      </c>
      <c r="W3272" s="144" t="str">
        <f t="shared" si="352"/>
        <v>Inactive</v>
      </c>
      <c r="X3272" s="144">
        <v>831</v>
      </c>
      <c r="Y3272" s="157" t="s">
        <v>61</v>
      </c>
      <c r="Z3272" s="386">
        <v>1</v>
      </c>
      <c r="AA3272" s="386">
        <v>1</v>
      </c>
      <c r="AB3272" s="387" t="s">
        <v>65</v>
      </c>
      <c r="AC3272" s="157"/>
    </row>
    <row r="3273" spans="9:29">
      <c r="I3273" s="342">
        <v>3</v>
      </c>
      <c r="J3273" s="144" t="str">
        <f t="shared" si="350"/>
        <v>LARGE</v>
      </c>
      <c r="K3273" s="144" t="str">
        <f t="shared" si="351"/>
        <v>MEDIUM</v>
      </c>
      <c r="L3273" s="144" t="str" cm="1">
        <f t="array" ref="L3273">_xlfn.IFS(I3273&lt;=2,"SMALL",I3273&lt;=5,"MEDIUM",I3273&gt;5,"LARGE")</f>
        <v>MEDIUM</v>
      </c>
      <c r="M3273" s="144" t="str">
        <f t="shared" si="348"/>
        <v>NO</v>
      </c>
      <c r="N3273" s="374">
        <v>4.83</v>
      </c>
      <c r="O3273" s="374">
        <f t="shared" si="349"/>
        <v>5</v>
      </c>
      <c r="P3273" s="158" t="str" cm="1">
        <f t="array" ref="P3273">_xlfn.SWITCH(ROUND(N3273,0),5,"Excellent",4,"Good",3,"ok","Bad")</f>
        <v>Excellent</v>
      </c>
      <c r="Q3273" s="144">
        <v>64</v>
      </c>
      <c r="R3273" s="385">
        <v>43103</v>
      </c>
      <c r="S3273" s="385">
        <v>44043</v>
      </c>
      <c r="T3273" s="144">
        <v>1593</v>
      </c>
      <c r="U3273" s="144" t="s">
        <v>69</v>
      </c>
      <c r="V3273" s="144">
        <v>16</v>
      </c>
      <c r="W3273" s="144" t="str">
        <f t="shared" si="352"/>
        <v>Active</v>
      </c>
      <c r="X3273" s="144">
        <v>1593</v>
      </c>
      <c r="Y3273" s="157" t="s">
        <v>70</v>
      </c>
      <c r="Z3273" s="386">
        <v>1</v>
      </c>
      <c r="AA3273" s="386">
        <v>0.82</v>
      </c>
      <c r="AB3273" s="387" t="s">
        <v>62</v>
      </c>
      <c r="AC3273" s="157"/>
    </row>
    <row r="3274" spans="9:29">
      <c r="I3274" s="342">
        <v>1</v>
      </c>
      <c r="J3274" s="144" t="str">
        <f t="shared" si="350"/>
        <v>SMALL</v>
      </c>
      <c r="K3274" s="144" t="str">
        <f t="shared" si="351"/>
        <v>SMALL</v>
      </c>
      <c r="L3274" s="144" t="str" cm="1">
        <f t="array" ref="L3274">_xlfn.IFS(I3274&lt;=2,"SMALL",I3274&lt;=5,"MEDIUM",I3274&gt;5,"LARGE")</f>
        <v>SMALL</v>
      </c>
      <c r="M3274" s="144" t="str">
        <f t="shared" si="348"/>
        <v>NO</v>
      </c>
      <c r="N3274" s="374">
        <v>5</v>
      </c>
      <c r="O3274" s="374">
        <f t="shared" si="349"/>
        <v>5</v>
      </c>
      <c r="P3274" s="158" t="str" cm="1">
        <f t="array" ref="P3274">_xlfn.SWITCH(ROUND(N3274,0),5,"Excellent",4,"Good",3,"ok","Bad")</f>
        <v>Excellent</v>
      </c>
      <c r="Q3274" s="144">
        <v>8</v>
      </c>
      <c r="R3274" s="385">
        <v>43828</v>
      </c>
      <c r="S3274" s="385">
        <v>44013</v>
      </c>
      <c r="T3274" s="144">
        <v>3248</v>
      </c>
      <c r="U3274" s="144" t="s">
        <v>73</v>
      </c>
      <c r="V3274" s="144">
        <v>35</v>
      </c>
      <c r="W3274" s="144" t="str">
        <f t="shared" si="352"/>
        <v>Active</v>
      </c>
      <c r="X3274" s="144">
        <v>3248</v>
      </c>
      <c r="Y3274" s="157" t="s">
        <v>70</v>
      </c>
      <c r="Z3274" s="386">
        <v>1</v>
      </c>
      <c r="AA3274" s="386">
        <v>1</v>
      </c>
      <c r="AB3274" s="387" t="s">
        <v>65</v>
      </c>
      <c r="AC3274" s="157"/>
    </row>
    <row r="3275" spans="9:29">
      <c r="I3275" s="342">
        <v>2</v>
      </c>
      <c r="J3275" s="144" t="str">
        <f t="shared" si="350"/>
        <v>SMALL</v>
      </c>
      <c r="K3275" s="144" t="str">
        <f t="shared" si="351"/>
        <v>SMALL</v>
      </c>
      <c r="L3275" s="144" t="str" cm="1">
        <f t="array" ref="L3275">_xlfn.IFS(I3275&lt;=2,"SMALL",I3275&lt;=5,"MEDIUM",I3275&gt;5,"LARGE")</f>
        <v>SMALL</v>
      </c>
      <c r="M3275" s="144" t="str">
        <f t="shared" si="348"/>
        <v>NO</v>
      </c>
      <c r="N3275" s="374">
        <v>4.91</v>
      </c>
      <c r="O3275" s="374">
        <f t="shared" si="349"/>
        <v>5</v>
      </c>
      <c r="P3275" s="158" t="str" cm="1">
        <f t="array" ref="P3275">_xlfn.SWITCH(ROUND(N3275,0),5,"Excellent",4,"Good",3,"ok","Bad")</f>
        <v>Excellent</v>
      </c>
      <c r="Q3275" s="144">
        <v>67</v>
      </c>
      <c r="R3275" s="385">
        <v>43102</v>
      </c>
      <c r="S3275" s="385">
        <v>43829</v>
      </c>
      <c r="T3275" s="144">
        <v>2906</v>
      </c>
      <c r="U3275" s="144" t="s">
        <v>60</v>
      </c>
      <c r="V3275" s="144">
        <v>50</v>
      </c>
      <c r="W3275" s="144" t="str">
        <f t="shared" si="352"/>
        <v>Active</v>
      </c>
      <c r="X3275" s="144">
        <v>2906</v>
      </c>
      <c r="Y3275" s="157" t="s">
        <v>122</v>
      </c>
      <c r="Z3275" s="386">
        <v>0</v>
      </c>
      <c r="AA3275" s="386">
        <v>0.84</v>
      </c>
      <c r="AB3275" s="387" t="s">
        <v>65</v>
      </c>
      <c r="AC3275" s="157"/>
    </row>
    <row r="3276" spans="9:29">
      <c r="I3276" s="342">
        <v>4</v>
      </c>
      <c r="J3276" s="144" t="str">
        <f t="shared" si="350"/>
        <v>LARGE</v>
      </c>
      <c r="K3276" s="144" t="str">
        <f t="shared" si="351"/>
        <v>MEDIUM</v>
      </c>
      <c r="L3276" s="144" t="str" cm="1">
        <f t="array" ref="L3276">_xlfn.IFS(I3276&lt;=2,"SMALL",I3276&lt;=5,"MEDIUM",I3276&gt;5,"LARGE")</f>
        <v>MEDIUM</v>
      </c>
      <c r="M3276" s="144" t="str">
        <f t="shared" si="348"/>
        <v>NO</v>
      </c>
      <c r="N3276" s="374">
        <v>4.5</v>
      </c>
      <c r="O3276" s="374">
        <f t="shared" si="349"/>
        <v>5</v>
      </c>
      <c r="P3276" s="158" t="str" cm="1">
        <f t="array" ref="P3276">_xlfn.SWITCH(ROUND(N3276,0),5,"Excellent",4,"Good",3,"ok","Bad")</f>
        <v>Excellent</v>
      </c>
      <c r="Q3276" s="144">
        <v>34</v>
      </c>
      <c r="R3276" s="385">
        <v>43101</v>
      </c>
      <c r="S3276" s="385">
        <v>43892</v>
      </c>
      <c r="T3276" s="144">
        <v>358</v>
      </c>
      <c r="U3276" s="144" t="s">
        <v>69</v>
      </c>
      <c r="V3276" s="144">
        <v>218</v>
      </c>
      <c r="W3276" s="144" t="str">
        <f t="shared" si="352"/>
        <v>Active</v>
      </c>
      <c r="X3276" s="144">
        <v>358</v>
      </c>
      <c r="Y3276" s="157" t="s">
        <v>61</v>
      </c>
      <c r="Z3276" s="386">
        <v>1</v>
      </c>
      <c r="AA3276" s="386">
        <v>0.56000000000000005</v>
      </c>
      <c r="AB3276" s="387" t="s">
        <v>62</v>
      </c>
      <c r="AC3276" s="157"/>
    </row>
    <row r="3277" spans="9:29">
      <c r="I3277" s="342">
        <v>2</v>
      </c>
      <c r="J3277" s="144" t="str">
        <f t="shared" si="350"/>
        <v>SMALL</v>
      </c>
      <c r="K3277" s="144" t="str">
        <f t="shared" si="351"/>
        <v>SMALL</v>
      </c>
      <c r="L3277" s="144" t="str" cm="1">
        <f t="array" ref="L3277">_xlfn.IFS(I3277&lt;=2,"SMALL",I3277&lt;=5,"MEDIUM",I3277&gt;5,"LARGE")</f>
        <v>SMALL</v>
      </c>
      <c r="M3277" s="144" t="str">
        <f t="shared" si="348"/>
        <v>NO</v>
      </c>
      <c r="N3277" s="374">
        <v>4.9000000000000004</v>
      </c>
      <c r="O3277" s="374">
        <f t="shared" si="349"/>
        <v>5</v>
      </c>
      <c r="P3277" s="158" t="str" cm="1">
        <f t="array" ref="P3277">_xlfn.SWITCH(ROUND(N3277,0),5,"Excellent",4,"Good",3,"ok","Bad")</f>
        <v>Excellent</v>
      </c>
      <c r="Q3277" s="144">
        <v>49</v>
      </c>
      <c r="R3277" s="385">
        <v>43101</v>
      </c>
      <c r="S3277" s="385">
        <v>43913</v>
      </c>
      <c r="T3277" s="144">
        <v>3235</v>
      </c>
      <c r="U3277" s="144" t="s">
        <v>60</v>
      </c>
      <c r="V3277" s="144">
        <v>242</v>
      </c>
      <c r="W3277" s="144" t="str">
        <f t="shared" si="352"/>
        <v>Active</v>
      </c>
      <c r="X3277" s="144">
        <v>3235</v>
      </c>
      <c r="Y3277" s="157" t="s">
        <v>70</v>
      </c>
      <c r="Z3277" s="386">
        <v>1</v>
      </c>
      <c r="AA3277" s="386">
        <v>0.99</v>
      </c>
      <c r="AB3277" s="387" t="s">
        <v>65</v>
      </c>
      <c r="AC3277" s="157"/>
    </row>
    <row r="3278" spans="9:29">
      <c r="I3278" s="342">
        <v>4</v>
      </c>
      <c r="J3278" s="144" t="str">
        <f t="shared" si="350"/>
        <v>LARGE</v>
      </c>
      <c r="K3278" s="144" t="str">
        <f t="shared" si="351"/>
        <v>MEDIUM</v>
      </c>
      <c r="L3278" s="144" t="str" cm="1">
        <f t="array" ref="L3278">_xlfn.IFS(I3278&lt;=2,"SMALL",I3278&lt;=5,"MEDIUM",I3278&gt;5,"LARGE")</f>
        <v>MEDIUM</v>
      </c>
      <c r="M3278" s="144" t="str">
        <f t="shared" si="348"/>
        <v>NO</v>
      </c>
      <c r="N3278" s="374">
        <v>4.75</v>
      </c>
      <c r="O3278" s="374">
        <f t="shared" si="349"/>
        <v>5</v>
      </c>
      <c r="P3278" s="158" t="str" cm="1">
        <f t="array" ref="P3278">_xlfn.SWITCH(ROUND(N3278,0),5,"Excellent",4,"Good",3,"ok","Bad")</f>
        <v>Excellent</v>
      </c>
      <c r="Q3278" s="144">
        <v>32</v>
      </c>
      <c r="R3278" s="385">
        <v>43098</v>
      </c>
      <c r="S3278" s="385">
        <v>43828</v>
      </c>
      <c r="T3278" s="144">
        <v>1765</v>
      </c>
      <c r="U3278" s="144" t="s">
        <v>69</v>
      </c>
      <c r="V3278" s="144">
        <v>268</v>
      </c>
      <c r="W3278" s="144" t="str">
        <f t="shared" si="352"/>
        <v>Active</v>
      </c>
      <c r="X3278" s="144">
        <v>1765</v>
      </c>
      <c r="Y3278" s="157" t="s">
        <v>61</v>
      </c>
      <c r="Z3278" s="386">
        <v>0.93</v>
      </c>
      <c r="AA3278" s="386">
        <v>0.97</v>
      </c>
      <c r="AB3278" s="387" t="s">
        <v>62</v>
      </c>
      <c r="AC3278" s="157"/>
    </row>
    <row r="3279" spans="9:29">
      <c r="I3279" s="342">
        <v>2</v>
      </c>
      <c r="J3279" s="144" t="str">
        <f t="shared" si="350"/>
        <v>SMALL</v>
      </c>
      <c r="K3279" s="144" t="str">
        <f t="shared" si="351"/>
        <v>SMALL</v>
      </c>
      <c r="L3279" s="144" t="str" cm="1">
        <f t="array" ref="L3279">_xlfn.IFS(I3279&lt;=2,"SMALL",I3279&lt;=5,"MEDIUM",I3279&gt;5,"LARGE")</f>
        <v>SMALL</v>
      </c>
      <c r="M3279" s="144" t="str">
        <f t="shared" si="348"/>
        <v>NO</v>
      </c>
      <c r="N3279" s="374">
        <v>4.75</v>
      </c>
      <c r="O3279" s="374">
        <f t="shared" si="349"/>
        <v>5</v>
      </c>
      <c r="P3279" s="158" t="str" cm="1">
        <f t="array" ref="P3279">_xlfn.SWITCH(ROUND(N3279,0),5,"Excellent",4,"Good",3,"ok","Bad")</f>
        <v>Excellent</v>
      </c>
      <c r="Q3279" s="144">
        <v>4</v>
      </c>
      <c r="R3279" s="385">
        <v>43110</v>
      </c>
      <c r="S3279" s="385">
        <v>43328</v>
      </c>
      <c r="T3279" s="144">
        <v>3419</v>
      </c>
      <c r="U3279" s="144" t="s">
        <v>73</v>
      </c>
      <c r="V3279" s="144">
        <v>365</v>
      </c>
      <c r="W3279" s="144" t="str">
        <f t="shared" si="352"/>
        <v>Active</v>
      </c>
      <c r="X3279" s="144">
        <v>3419</v>
      </c>
      <c r="Y3279" s="157" t="s">
        <v>70</v>
      </c>
      <c r="Z3279" s="386">
        <v>1</v>
      </c>
      <c r="AA3279" s="386">
        <v>1</v>
      </c>
      <c r="AB3279" s="387" t="s">
        <v>62</v>
      </c>
      <c r="AC3279" s="157"/>
    </row>
    <row r="3280" spans="9:29">
      <c r="I3280" s="342">
        <v>2</v>
      </c>
      <c r="J3280" s="144" t="str">
        <f t="shared" si="350"/>
        <v>SMALL</v>
      </c>
      <c r="K3280" s="144" t="str">
        <f t="shared" si="351"/>
        <v>SMALL</v>
      </c>
      <c r="L3280" s="144" t="str" cm="1">
        <f t="array" ref="L3280">_xlfn.IFS(I3280&lt;=2,"SMALL",I3280&lt;=5,"MEDIUM",I3280&gt;5,"LARGE")</f>
        <v>SMALL</v>
      </c>
      <c r="M3280" s="144" t="str">
        <f t="shared" si="348"/>
        <v>NO</v>
      </c>
      <c r="N3280" s="374">
        <v>4.7</v>
      </c>
      <c r="O3280" s="374">
        <f t="shared" si="349"/>
        <v>5</v>
      </c>
      <c r="P3280" s="158" t="str" cm="1">
        <f t="array" ref="P3280">_xlfn.SWITCH(ROUND(N3280,0),5,"Excellent",4,"Good",3,"ok","Bad")</f>
        <v>Excellent</v>
      </c>
      <c r="Q3280" s="144">
        <v>215</v>
      </c>
      <c r="R3280" s="385">
        <v>43095</v>
      </c>
      <c r="S3280" s="385">
        <v>44030</v>
      </c>
      <c r="T3280" s="144">
        <v>3436</v>
      </c>
      <c r="U3280" s="144" t="s">
        <v>60</v>
      </c>
      <c r="V3280" s="144">
        <v>354</v>
      </c>
      <c r="W3280" s="144" t="str">
        <f t="shared" si="352"/>
        <v>Active</v>
      </c>
      <c r="X3280" s="144">
        <v>3436</v>
      </c>
      <c r="Y3280" s="157" t="s">
        <v>64</v>
      </c>
      <c r="Z3280" s="386">
        <v>1</v>
      </c>
      <c r="AA3280" s="386">
        <v>0.87</v>
      </c>
      <c r="AB3280" s="387" t="s">
        <v>62</v>
      </c>
      <c r="AC3280" s="157"/>
    </row>
    <row r="3281" spans="9:29">
      <c r="I3281" s="342">
        <v>2</v>
      </c>
      <c r="J3281" s="144" t="str">
        <f t="shared" si="350"/>
        <v>SMALL</v>
      </c>
      <c r="K3281" s="144" t="str">
        <f t="shared" si="351"/>
        <v>SMALL</v>
      </c>
      <c r="L3281" s="144" t="str" cm="1">
        <f t="array" ref="L3281">_xlfn.IFS(I3281&lt;=2,"SMALL",I3281&lt;=5,"MEDIUM",I3281&gt;5,"LARGE")</f>
        <v>SMALL</v>
      </c>
      <c r="M3281" s="144" t="str">
        <f t="shared" si="348"/>
        <v>NO</v>
      </c>
      <c r="N3281" s="374">
        <v>4.54</v>
      </c>
      <c r="O3281" s="374">
        <f t="shared" si="349"/>
        <v>5</v>
      </c>
      <c r="P3281" s="158" t="str" cm="1">
        <f t="array" ref="P3281">_xlfn.SWITCH(ROUND(N3281,0),5,"Excellent",4,"Good",3,"ok","Bad")</f>
        <v>Excellent</v>
      </c>
      <c r="Q3281" s="144">
        <v>197</v>
      </c>
      <c r="R3281" s="385">
        <v>43087</v>
      </c>
      <c r="S3281" s="385">
        <v>44027</v>
      </c>
      <c r="T3281" s="144">
        <v>3436</v>
      </c>
      <c r="U3281" s="144" t="s">
        <v>60</v>
      </c>
      <c r="V3281" s="144">
        <v>363</v>
      </c>
      <c r="W3281" s="144" t="str">
        <f t="shared" si="352"/>
        <v>Active</v>
      </c>
      <c r="X3281" s="144">
        <v>3436</v>
      </c>
      <c r="Y3281" s="157" t="s">
        <v>70</v>
      </c>
      <c r="Z3281" s="386">
        <v>1</v>
      </c>
      <c r="AA3281" s="386">
        <v>1</v>
      </c>
      <c r="AB3281" s="387" t="s">
        <v>65</v>
      </c>
      <c r="AC3281" s="157"/>
    </row>
    <row r="3282" spans="9:29">
      <c r="I3282" s="342">
        <v>2</v>
      </c>
      <c r="J3282" s="144" t="str">
        <f t="shared" si="350"/>
        <v>SMALL</v>
      </c>
      <c r="K3282" s="144" t="str">
        <f t="shared" si="351"/>
        <v>SMALL</v>
      </c>
      <c r="L3282" s="144" t="str" cm="1">
        <f t="array" ref="L3282">_xlfn.IFS(I3282&lt;=2,"SMALL",I3282&lt;=5,"MEDIUM",I3282&gt;5,"LARGE")</f>
        <v>SMALL</v>
      </c>
      <c r="M3282" s="144" t="str">
        <f t="shared" si="348"/>
        <v>NO</v>
      </c>
      <c r="N3282" s="374">
        <v>4.6500000000000004</v>
      </c>
      <c r="O3282" s="374">
        <f t="shared" si="349"/>
        <v>5</v>
      </c>
      <c r="P3282" s="158" t="str" cm="1">
        <f t="array" ref="P3282">_xlfn.SWITCH(ROUND(N3282,0),5,"Excellent",4,"Good",3,"ok","Bad")</f>
        <v>Excellent</v>
      </c>
      <c r="Q3282" s="144">
        <v>31</v>
      </c>
      <c r="R3282" s="385">
        <v>43084</v>
      </c>
      <c r="S3282" s="385">
        <v>44019</v>
      </c>
      <c r="T3282" s="144">
        <v>1056</v>
      </c>
      <c r="U3282" s="144" t="s">
        <v>60</v>
      </c>
      <c r="V3282" s="144">
        <v>167</v>
      </c>
      <c r="W3282" s="144" t="str">
        <f t="shared" si="352"/>
        <v>Active</v>
      </c>
      <c r="X3282" s="144">
        <v>1056</v>
      </c>
      <c r="Y3282" s="157" t="s">
        <v>61</v>
      </c>
      <c r="Z3282" s="386">
        <v>1</v>
      </c>
      <c r="AA3282" s="386">
        <v>1</v>
      </c>
      <c r="AB3282" s="387" t="s">
        <v>62</v>
      </c>
      <c r="AC3282" s="157"/>
    </row>
    <row r="3283" spans="9:29">
      <c r="I3283" s="342">
        <v>4</v>
      </c>
      <c r="J3283" s="144" t="str">
        <f t="shared" si="350"/>
        <v>LARGE</v>
      </c>
      <c r="K3283" s="144" t="str">
        <f t="shared" si="351"/>
        <v>MEDIUM</v>
      </c>
      <c r="L3283" s="144" t="str" cm="1">
        <f t="array" ref="L3283">_xlfn.IFS(I3283&lt;=2,"SMALL",I3283&lt;=5,"MEDIUM",I3283&gt;5,"LARGE")</f>
        <v>MEDIUM</v>
      </c>
      <c r="M3283" s="144" t="str">
        <f t="shared" si="348"/>
        <v>NO</v>
      </c>
      <c r="N3283" s="374">
        <v>5</v>
      </c>
      <c r="O3283" s="374">
        <f t="shared" si="349"/>
        <v>5</v>
      </c>
      <c r="P3283" s="158" t="str" cm="1">
        <f t="array" ref="P3283">_xlfn.SWITCH(ROUND(N3283,0),5,"Excellent",4,"Good",3,"ok","Bad")</f>
        <v>Excellent</v>
      </c>
      <c r="Q3283" s="144">
        <v>37</v>
      </c>
      <c r="R3283" s="385">
        <v>43099</v>
      </c>
      <c r="S3283" s="385">
        <v>43982</v>
      </c>
      <c r="T3283" s="144">
        <v>2787</v>
      </c>
      <c r="U3283" s="144" t="s">
        <v>69</v>
      </c>
      <c r="V3283" s="144">
        <v>28</v>
      </c>
      <c r="W3283" s="144" t="str">
        <f t="shared" si="352"/>
        <v>Active</v>
      </c>
      <c r="X3283" s="144">
        <v>2787</v>
      </c>
      <c r="Y3283" s="157" t="s">
        <v>61</v>
      </c>
      <c r="Z3283" s="386">
        <v>1</v>
      </c>
      <c r="AA3283" s="386">
        <v>0</v>
      </c>
      <c r="AB3283" s="387" t="s">
        <v>65</v>
      </c>
      <c r="AC3283" s="157"/>
    </row>
    <row r="3284" spans="9:29">
      <c r="I3284" s="342">
        <v>2</v>
      </c>
      <c r="J3284" s="144" t="str">
        <f t="shared" si="350"/>
        <v>SMALL</v>
      </c>
      <c r="K3284" s="144" t="str">
        <f t="shared" si="351"/>
        <v>SMALL</v>
      </c>
      <c r="L3284" s="144" t="str" cm="1">
        <f t="array" ref="L3284">_xlfn.IFS(I3284&lt;=2,"SMALL",I3284&lt;=5,"MEDIUM",I3284&gt;5,"LARGE")</f>
        <v>SMALL</v>
      </c>
      <c r="M3284" s="144" t="str">
        <f t="shared" si="348"/>
        <v>NO</v>
      </c>
      <c r="N3284" s="374">
        <v>4.62</v>
      </c>
      <c r="O3284" s="374">
        <f t="shared" si="349"/>
        <v>5</v>
      </c>
      <c r="P3284" s="158" t="str" cm="1">
        <f t="array" ref="P3284">_xlfn.SWITCH(ROUND(N3284,0),5,"Excellent",4,"Good",3,"ok","Bad")</f>
        <v>Excellent</v>
      </c>
      <c r="Q3284" s="144">
        <v>26</v>
      </c>
      <c r="R3284" s="385">
        <v>43102</v>
      </c>
      <c r="S3284" s="385">
        <v>43826</v>
      </c>
      <c r="T3284" s="144">
        <v>2907</v>
      </c>
      <c r="U3284" s="144" t="s">
        <v>60</v>
      </c>
      <c r="V3284" s="144">
        <v>180</v>
      </c>
      <c r="W3284" s="144" t="str">
        <f t="shared" si="352"/>
        <v>Active</v>
      </c>
      <c r="X3284" s="144">
        <v>2907</v>
      </c>
      <c r="Y3284" s="157" t="s">
        <v>70</v>
      </c>
      <c r="Z3284" s="386">
        <v>1</v>
      </c>
      <c r="AA3284" s="386">
        <v>0.8</v>
      </c>
      <c r="AB3284" s="387" t="s">
        <v>65</v>
      </c>
      <c r="AC3284" s="157"/>
    </row>
    <row r="3285" spans="9:29">
      <c r="I3285" s="342">
        <v>2</v>
      </c>
      <c r="J3285" s="144" t="str">
        <f t="shared" si="350"/>
        <v>SMALL</v>
      </c>
      <c r="K3285" s="144" t="str">
        <f t="shared" si="351"/>
        <v>SMALL</v>
      </c>
      <c r="L3285" s="144" t="str" cm="1">
        <f t="array" ref="L3285">_xlfn.IFS(I3285&lt;=2,"SMALL",I3285&lt;=5,"MEDIUM",I3285&gt;5,"LARGE")</f>
        <v>SMALL</v>
      </c>
      <c r="M3285" s="144" t="str">
        <f t="shared" si="348"/>
        <v>NO</v>
      </c>
      <c r="N3285" s="374">
        <v>4.97</v>
      </c>
      <c r="O3285" s="374">
        <f t="shared" si="349"/>
        <v>5</v>
      </c>
      <c r="P3285" s="158" t="str" cm="1">
        <f t="array" ref="P3285">_xlfn.SWITCH(ROUND(N3285,0),5,"Excellent",4,"Good",3,"ok","Bad")</f>
        <v>Excellent</v>
      </c>
      <c r="Q3285" s="144">
        <v>35</v>
      </c>
      <c r="R3285" s="385">
        <v>43105</v>
      </c>
      <c r="S3285" s="385">
        <v>43836</v>
      </c>
      <c r="T3285" s="144">
        <v>3137</v>
      </c>
      <c r="U3285" s="144" t="s">
        <v>60</v>
      </c>
      <c r="V3285" s="144">
        <v>365</v>
      </c>
      <c r="W3285" s="144" t="str">
        <f t="shared" si="352"/>
        <v>Active</v>
      </c>
      <c r="X3285" s="144">
        <v>3137</v>
      </c>
      <c r="Y3285" s="157" t="s">
        <v>70</v>
      </c>
      <c r="Z3285" s="386">
        <v>1</v>
      </c>
      <c r="AA3285" s="386">
        <v>0.81</v>
      </c>
      <c r="AB3285" s="387" t="s">
        <v>65</v>
      </c>
      <c r="AC3285" s="157"/>
    </row>
    <row r="3286" spans="9:29">
      <c r="I3286" s="342">
        <v>1</v>
      </c>
      <c r="J3286" s="144" t="str">
        <f t="shared" si="350"/>
        <v>SMALL</v>
      </c>
      <c r="K3286" s="144" t="str">
        <f t="shared" si="351"/>
        <v>SMALL</v>
      </c>
      <c r="L3286" s="144" t="str" cm="1">
        <f t="array" ref="L3286">_xlfn.IFS(I3286&lt;=2,"SMALL",I3286&lt;=5,"MEDIUM",I3286&gt;5,"LARGE")</f>
        <v>SMALL</v>
      </c>
      <c r="M3286" s="144" t="str">
        <f t="shared" si="348"/>
        <v>NO</v>
      </c>
      <c r="N3286" s="374">
        <v>4.5199999999999996</v>
      </c>
      <c r="O3286" s="374">
        <f t="shared" si="349"/>
        <v>5</v>
      </c>
      <c r="P3286" s="158" t="str" cm="1">
        <f t="array" ref="P3286">_xlfn.SWITCH(ROUND(N3286,0),5,"Excellent",4,"Good",3,"ok","Bad")</f>
        <v>Excellent</v>
      </c>
      <c r="Q3286" s="144">
        <v>128</v>
      </c>
      <c r="R3286" s="385">
        <v>43088</v>
      </c>
      <c r="S3286" s="385">
        <v>44053</v>
      </c>
      <c r="T3286" s="144">
        <v>3213</v>
      </c>
      <c r="U3286" s="144" t="s">
        <v>60</v>
      </c>
      <c r="V3286" s="144">
        <v>45</v>
      </c>
      <c r="W3286" s="144" t="str">
        <f t="shared" si="352"/>
        <v>Active</v>
      </c>
      <c r="X3286" s="144">
        <v>3213</v>
      </c>
      <c r="Y3286" s="157" t="s">
        <v>70</v>
      </c>
      <c r="Z3286" s="386">
        <v>1</v>
      </c>
      <c r="AA3286" s="386">
        <v>1</v>
      </c>
      <c r="AB3286" s="387" t="s">
        <v>62</v>
      </c>
      <c r="AC3286" s="157"/>
    </row>
    <row r="3287" spans="9:29">
      <c r="I3287" s="342">
        <v>2</v>
      </c>
      <c r="J3287" s="144" t="str">
        <f t="shared" si="350"/>
        <v>SMALL</v>
      </c>
      <c r="K3287" s="144" t="str">
        <f t="shared" si="351"/>
        <v>SMALL</v>
      </c>
      <c r="L3287" s="144" t="str" cm="1">
        <f t="array" ref="L3287">_xlfn.IFS(I3287&lt;=2,"SMALL",I3287&lt;=5,"MEDIUM",I3287&gt;5,"LARGE")</f>
        <v>SMALL</v>
      </c>
      <c r="M3287" s="144" t="str">
        <f t="shared" si="348"/>
        <v>NO</v>
      </c>
      <c r="N3287" s="374">
        <v>4.17</v>
      </c>
      <c r="O3287" s="374">
        <f t="shared" si="349"/>
        <v>4</v>
      </c>
      <c r="P3287" s="158" t="str" cm="1">
        <f t="array" ref="P3287">_xlfn.SWITCH(ROUND(N3287,0),5,"Excellent",4,"Good",3,"ok","Bad")</f>
        <v>Good</v>
      </c>
      <c r="Q3287" s="144">
        <v>168</v>
      </c>
      <c r="R3287" s="385">
        <v>43088</v>
      </c>
      <c r="S3287" s="385">
        <v>43902</v>
      </c>
      <c r="T3287" s="144">
        <v>695</v>
      </c>
      <c r="U3287" s="144" t="s">
        <v>60</v>
      </c>
      <c r="V3287" s="144">
        <v>23</v>
      </c>
      <c r="W3287" s="144" t="str">
        <f t="shared" si="352"/>
        <v>Active</v>
      </c>
      <c r="X3287" s="144">
        <v>695</v>
      </c>
      <c r="Y3287" s="157" t="s">
        <v>122</v>
      </c>
      <c r="Z3287" s="386">
        <v>0</v>
      </c>
      <c r="AA3287" s="386">
        <v>0.52</v>
      </c>
      <c r="AB3287" s="387" t="s">
        <v>62</v>
      </c>
      <c r="AC3287" s="157"/>
    </row>
    <row r="3288" spans="9:29">
      <c r="I3288" s="342">
        <v>15</v>
      </c>
      <c r="J3288" s="144" t="str">
        <f t="shared" si="350"/>
        <v>LARGE</v>
      </c>
      <c r="K3288" s="144" t="str">
        <f t="shared" si="351"/>
        <v>LARGE</v>
      </c>
      <c r="L3288" s="144" t="str" cm="1">
        <f t="array" ref="L3288">_xlfn.IFS(I3288&lt;=2,"SMALL",I3288&lt;=5,"MEDIUM",I3288&gt;5,"LARGE")</f>
        <v>LARGE</v>
      </c>
      <c r="M3288" s="144" t="str">
        <f t="shared" si="348"/>
        <v>NO</v>
      </c>
      <c r="N3288" s="374">
        <v>4.75</v>
      </c>
      <c r="O3288" s="374">
        <f t="shared" si="349"/>
        <v>5</v>
      </c>
      <c r="P3288" s="158" t="str" cm="1">
        <f t="array" ref="P3288">_xlfn.SWITCH(ROUND(N3288,0),5,"Excellent",4,"Good",3,"ok","Bad")</f>
        <v>Excellent</v>
      </c>
      <c r="Q3288" s="144">
        <v>101</v>
      </c>
      <c r="R3288" s="385">
        <v>43149</v>
      </c>
      <c r="S3288" s="385">
        <v>44058</v>
      </c>
      <c r="T3288" s="144">
        <v>3256</v>
      </c>
      <c r="U3288" s="144" t="s">
        <v>60</v>
      </c>
      <c r="V3288" s="144">
        <v>329</v>
      </c>
      <c r="W3288" s="144" t="str">
        <f t="shared" si="352"/>
        <v>Active</v>
      </c>
      <c r="X3288" s="144">
        <v>3256</v>
      </c>
      <c r="Y3288" s="157" t="s">
        <v>70</v>
      </c>
      <c r="Z3288" s="386">
        <v>0.94</v>
      </c>
      <c r="AA3288" s="386">
        <v>0.92</v>
      </c>
      <c r="AB3288" s="387" t="s">
        <v>65</v>
      </c>
      <c r="AC3288" s="157"/>
    </row>
    <row r="3289" spans="9:29">
      <c r="I3289" s="342">
        <v>4</v>
      </c>
      <c r="J3289" s="144" t="str">
        <f t="shared" si="350"/>
        <v>LARGE</v>
      </c>
      <c r="K3289" s="144" t="str">
        <f t="shared" si="351"/>
        <v>MEDIUM</v>
      </c>
      <c r="L3289" s="144" t="str" cm="1">
        <f t="array" ref="L3289">_xlfn.IFS(I3289&lt;=2,"SMALL",I3289&lt;=5,"MEDIUM",I3289&gt;5,"LARGE")</f>
        <v>MEDIUM</v>
      </c>
      <c r="M3289" s="144" t="str">
        <f t="shared" si="348"/>
        <v>NO</v>
      </c>
      <c r="N3289" s="374">
        <v>4.76</v>
      </c>
      <c r="O3289" s="374">
        <f t="shared" si="349"/>
        <v>5</v>
      </c>
      <c r="P3289" s="158" t="str" cm="1">
        <f t="array" ref="P3289">_xlfn.SWITCH(ROUND(N3289,0),5,"Excellent",4,"Good",3,"ok","Bad")</f>
        <v>Excellent</v>
      </c>
      <c r="Q3289" s="144">
        <v>117</v>
      </c>
      <c r="R3289" s="385">
        <v>43187</v>
      </c>
      <c r="S3289" s="385">
        <v>43982</v>
      </c>
      <c r="T3289" s="144">
        <v>231</v>
      </c>
      <c r="U3289" s="144" t="s">
        <v>69</v>
      </c>
      <c r="V3289" s="144">
        <v>320</v>
      </c>
      <c r="W3289" s="144" t="str">
        <f t="shared" si="352"/>
        <v>Active</v>
      </c>
      <c r="X3289" s="144">
        <v>231</v>
      </c>
      <c r="Y3289" s="157" t="s">
        <v>61</v>
      </c>
      <c r="Z3289" s="386">
        <v>1</v>
      </c>
      <c r="AA3289" s="386">
        <v>0.97</v>
      </c>
      <c r="AB3289" s="387" t="s">
        <v>62</v>
      </c>
      <c r="AC3289" s="157"/>
    </row>
    <row r="3290" spans="9:29">
      <c r="I3290" s="342">
        <v>4</v>
      </c>
      <c r="J3290" s="144" t="str">
        <f t="shared" si="350"/>
        <v>LARGE</v>
      </c>
      <c r="K3290" s="144" t="str">
        <f t="shared" si="351"/>
        <v>MEDIUM</v>
      </c>
      <c r="L3290" s="144" t="str" cm="1">
        <f t="array" ref="L3290">_xlfn.IFS(I3290&lt;=2,"SMALL",I3290&lt;=5,"MEDIUM",I3290&gt;5,"LARGE")</f>
        <v>MEDIUM</v>
      </c>
      <c r="M3290" s="144" t="str">
        <f t="shared" si="348"/>
        <v>NO</v>
      </c>
      <c r="N3290" s="374">
        <v>5</v>
      </c>
      <c r="O3290" s="374">
        <f t="shared" si="349"/>
        <v>5</v>
      </c>
      <c r="P3290" s="158" t="str" cm="1">
        <f t="array" ref="P3290">_xlfn.SWITCH(ROUND(N3290,0),5,"Excellent",4,"Good",3,"ok","Bad")</f>
        <v>Excellent</v>
      </c>
      <c r="Q3290" s="144">
        <v>56</v>
      </c>
      <c r="R3290" s="385">
        <v>43455</v>
      </c>
      <c r="S3290" s="385">
        <v>43891</v>
      </c>
      <c r="T3290" s="144">
        <v>3087</v>
      </c>
      <c r="U3290" s="144" t="s">
        <v>69</v>
      </c>
      <c r="V3290" s="144">
        <v>0</v>
      </c>
      <c r="W3290" s="144" t="str">
        <f t="shared" si="352"/>
        <v>Inactive</v>
      </c>
      <c r="X3290" s="144">
        <v>3087</v>
      </c>
      <c r="Y3290" s="157" t="s">
        <v>70</v>
      </c>
      <c r="Z3290" s="386">
        <v>1</v>
      </c>
      <c r="AA3290" s="386">
        <v>1</v>
      </c>
      <c r="AB3290" s="387" t="s">
        <v>62</v>
      </c>
      <c r="AC3290" s="157"/>
    </row>
    <row r="3291" spans="9:29">
      <c r="I3291" s="342">
        <v>1</v>
      </c>
      <c r="J3291" s="144" t="str">
        <f t="shared" si="350"/>
        <v>SMALL</v>
      </c>
      <c r="K3291" s="144" t="str">
        <f t="shared" si="351"/>
        <v>SMALL</v>
      </c>
      <c r="L3291" s="144" t="str" cm="1">
        <f t="array" ref="L3291">_xlfn.IFS(I3291&lt;=2,"SMALL",I3291&lt;=5,"MEDIUM",I3291&gt;5,"LARGE")</f>
        <v>SMALL</v>
      </c>
      <c r="M3291" s="144" t="str">
        <f t="shared" si="348"/>
        <v>NO</v>
      </c>
      <c r="N3291" s="374">
        <v>4.7300000000000004</v>
      </c>
      <c r="O3291" s="374">
        <f t="shared" si="349"/>
        <v>5</v>
      </c>
      <c r="P3291" s="158" t="str" cm="1">
        <f t="array" ref="P3291">_xlfn.SWITCH(ROUND(N3291,0),5,"Excellent",4,"Good",3,"ok","Bad")</f>
        <v>Excellent</v>
      </c>
      <c r="Q3291" s="144">
        <v>74</v>
      </c>
      <c r="R3291" s="385">
        <v>43104</v>
      </c>
      <c r="S3291" s="385">
        <v>44015</v>
      </c>
      <c r="T3291" s="144">
        <v>3439</v>
      </c>
      <c r="U3291" s="144" t="s">
        <v>60</v>
      </c>
      <c r="V3291" s="144">
        <v>1</v>
      </c>
      <c r="W3291" s="144" t="str">
        <f t="shared" si="352"/>
        <v>Active</v>
      </c>
      <c r="X3291" s="144">
        <v>3439</v>
      </c>
      <c r="Y3291" s="157" t="s">
        <v>70</v>
      </c>
      <c r="Z3291" s="386">
        <v>1</v>
      </c>
      <c r="AA3291" s="386">
        <v>1</v>
      </c>
      <c r="AB3291" s="387" t="s">
        <v>65</v>
      </c>
      <c r="AC3291" s="157"/>
    </row>
    <row r="3292" spans="9:29">
      <c r="I3292" s="342">
        <v>4</v>
      </c>
      <c r="J3292" s="144" t="str">
        <f t="shared" si="350"/>
        <v>LARGE</v>
      </c>
      <c r="K3292" s="144" t="str">
        <f t="shared" si="351"/>
        <v>MEDIUM</v>
      </c>
      <c r="L3292" s="144" t="str" cm="1">
        <f t="array" ref="L3292">_xlfn.IFS(I3292&lt;=2,"SMALL",I3292&lt;=5,"MEDIUM",I3292&gt;5,"LARGE")</f>
        <v>MEDIUM</v>
      </c>
      <c r="M3292" s="144" t="str">
        <f t="shared" si="348"/>
        <v>NO</v>
      </c>
      <c r="N3292" s="374">
        <v>4.6500000000000004</v>
      </c>
      <c r="O3292" s="374">
        <f t="shared" si="349"/>
        <v>5</v>
      </c>
      <c r="P3292" s="158" t="str" cm="1">
        <f t="array" ref="P3292">_xlfn.SWITCH(ROUND(N3292,0),5,"Excellent",4,"Good",3,"ok","Bad")</f>
        <v>Excellent</v>
      </c>
      <c r="Q3292" s="144">
        <v>104</v>
      </c>
      <c r="R3292" s="385">
        <v>43094</v>
      </c>
      <c r="S3292" s="385">
        <v>44045</v>
      </c>
      <c r="T3292" s="144">
        <v>3440</v>
      </c>
      <c r="U3292" s="144" t="s">
        <v>69</v>
      </c>
      <c r="V3292" s="144">
        <v>359</v>
      </c>
      <c r="W3292" s="144" t="str">
        <f t="shared" si="352"/>
        <v>Active</v>
      </c>
      <c r="X3292" s="144">
        <v>3440</v>
      </c>
      <c r="Y3292" s="157" t="s">
        <v>70</v>
      </c>
      <c r="Z3292" s="386">
        <v>1</v>
      </c>
      <c r="AA3292" s="386">
        <v>0.99</v>
      </c>
      <c r="AB3292" s="387" t="s">
        <v>65</v>
      </c>
      <c r="AC3292" s="157"/>
    </row>
    <row r="3293" spans="9:29">
      <c r="I3293" s="342">
        <v>1</v>
      </c>
      <c r="J3293" s="144" t="str">
        <f t="shared" si="350"/>
        <v>SMALL</v>
      </c>
      <c r="K3293" s="144" t="str">
        <f t="shared" si="351"/>
        <v>SMALL</v>
      </c>
      <c r="L3293" s="144" t="str" cm="1">
        <f t="array" ref="L3293">_xlfn.IFS(I3293&lt;=2,"SMALL",I3293&lt;=5,"MEDIUM",I3293&gt;5,"LARGE")</f>
        <v>SMALL</v>
      </c>
      <c r="M3293" s="144" t="str">
        <f t="shared" si="348"/>
        <v>NO</v>
      </c>
      <c r="N3293" s="374">
        <v>4.79</v>
      </c>
      <c r="O3293" s="374">
        <f t="shared" si="349"/>
        <v>5</v>
      </c>
      <c r="P3293" s="158" t="str" cm="1">
        <f t="array" ref="P3293">_xlfn.SWITCH(ROUND(N3293,0),5,"Excellent",4,"Good",3,"ok","Bad")</f>
        <v>Excellent</v>
      </c>
      <c r="Q3293" s="144">
        <v>24</v>
      </c>
      <c r="R3293" s="385">
        <v>43243</v>
      </c>
      <c r="S3293" s="385">
        <v>44044</v>
      </c>
      <c r="T3293" s="144">
        <v>3432</v>
      </c>
      <c r="U3293" s="144" t="s">
        <v>60</v>
      </c>
      <c r="V3293" s="144">
        <v>363</v>
      </c>
      <c r="W3293" s="144" t="str">
        <f t="shared" si="352"/>
        <v>Active</v>
      </c>
      <c r="X3293" s="144">
        <v>3432</v>
      </c>
      <c r="Y3293" s="157" t="s">
        <v>70</v>
      </c>
      <c r="Z3293" s="386">
        <v>0.8</v>
      </c>
      <c r="AA3293" s="386">
        <v>0.99</v>
      </c>
      <c r="AB3293" s="387" t="s">
        <v>62</v>
      </c>
      <c r="AC3293" s="157"/>
    </row>
    <row r="3294" spans="9:29">
      <c r="I3294" s="342">
        <v>2</v>
      </c>
      <c r="J3294" s="144" t="str">
        <f t="shared" si="350"/>
        <v>SMALL</v>
      </c>
      <c r="K3294" s="144" t="str">
        <f t="shared" si="351"/>
        <v>SMALL</v>
      </c>
      <c r="L3294" s="144" t="str" cm="1">
        <f t="array" ref="L3294">_xlfn.IFS(I3294&lt;=2,"SMALL",I3294&lt;=5,"MEDIUM",I3294&gt;5,"LARGE")</f>
        <v>SMALL</v>
      </c>
      <c r="M3294" s="144" t="str">
        <f t="shared" si="348"/>
        <v>NO</v>
      </c>
      <c r="N3294" s="374">
        <v>4.99</v>
      </c>
      <c r="O3294" s="374">
        <f t="shared" si="349"/>
        <v>5</v>
      </c>
      <c r="P3294" s="158" t="str" cm="1">
        <f t="array" ref="P3294">_xlfn.SWITCH(ROUND(N3294,0),5,"Excellent",4,"Good",3,"ok","Bad")</f>
        <v>Excellent</v>
      </c>
      <c r="Q3294" s="144">
        <v>83</v>
      </c>
      <c r="R3294" s="385">
        <v>43098</v>
      </c>
      <c r="S3294" s="385">
        <v>43589</v>
      </c>
      <c r="T3294" s="144">
        <v>1408</v>
      </c>
      <c r="U3294" s="144" t="s">
        <v>60</v>
      </c>
      <c r="V3294" s="144">
        <v>78</v>
      </c>
      <c r="W3294" s="144" t="str">
        <f t="shared" si="352"/>
        <v>Active</v>
      </c>
      <c r="X3294" s="144">
        <v>1408</v>
      </c>
      <c r="Y3294" s="157" t="s">
        <v>61</v>
      </c>
      <c r="Z3294" s="386">
        <v>0.91</v>
      </c>
      <c r="AA3294" s="386">
        <v>0.82</v>
      </c>
      <c r="AB3294" s="387" t="s">
        <v>65</v>
      </c>
      <c r="AC3294" s="157"/>
    </row>
    <row r="3295" spans="9:29">
      <c r="I3295" s="342">
        <v>4</v>
      </c>
      <c r="J3295" s="144" t="str">
        <f t="shared" si="350"/>
        <v>LARGE</v>
      </c>
      <c r="K3295" s="144" t="str">
        <f t="shared" si="351"/>
        <v>MEDIUM</v>
      </c>
      <c r="L3295" s="144" t="str" cm="1">
        <f t="array" ref="L3295">_xlfn.IFS(I3295&lt;=2,"SMALL",I3295&lt;=5,"MEDIUM",I3295&gt;5,"LARGE")</f>
        <v>MEDIUM</v>
      </c>
      <c r="M3295" s="144" t="str">
        <f t="shared" si="348"/>
        <v>NO</v>
      </c>
      <c r="N3295" s="374">
        <v>4.97</v>
      </c>
      <c r="O3295" s="374">
        <f t="shared" si="349"/>
        <v>5</v>
      </c>
      <c r="P3295" s="158" t="str" cm="1">
        <f t="array" ref="P3295">_xlfn.SWITCH(ROUND(N3295,0),5,"Excellent",4,"Good",3,"ok","Bad")</f>
        <v>Excellent</v>
      </c>
      <c r="Q3295" s="144">
        <v>68</v>
      </c>
      <c r="R3295" s="385">
        <v>43098</v>
      </c>
      <c r="S3295" s="385">
        <v>43911</v>
      </c>
      <c r="T3295" s="144">
        <v>3394</v>
      </c>
      <c r="U3295" s="144" t="s">
        <v>69</v>
      </c>
      <c r="V3295" s="144">
        <v>127</v>
      </c>
      <c r="W3295" s="144" t="str">
        <f t="shared" si="352"/>
        <v>Active</v>
      </c>
      <c r="X3295" s="144">
        <v>3394</v>
      </c>
      <c r="Y3295" s="157" t="s">
        <v>70</v>
      </c>
      <c r="Z3295" s="386">
        <v>1</v>
      </c>
      <c r="AA3295" s="386">
        <v>0.79</v>
      </c>
      <c r="AB3295" s="387" t="s">
        <v>65</v>
      </c>
      <c r="AC3295" s="157"/>
    </row>
    <row r="3296" spans="9:29">
      <c r="I3296" s="342">
        <v>4</v>
      </c>
      <c r="J3296" s="144" t="str">
        <f t="shared" si="350"/>
        <v>LARGE</v>
      </c>
      <c r="K3296" s="144" t="str">
        <f t="shared" si="351"/>
        <v>MEDIUM</v>
      </c>
      <c r="L3296" s="144" t="str" cm="1">
        <f t="array" ref="L3296">_xlfn.IFS(I3296&lt;=2,"SMALL",I3296&lt;=5,"MEDIUM",I3296&gt;5,"LARGE")</f>
        <v>MEDIUM</v>
      </c>
      <c r="M3296" s="144" t="str">
        <f t="shared" si="348"/>
        <v>NO</v>
      </c>
      <c r="N3296" s="374">
        <v>4.74</v>
      </c>
      <c r="O3296" s="374">
        <f t="shared" si="349"/>
        <v>5</v>
      </c>
      <c r="P3296" s="158" t="str" cm="1">
        <f t="array" ref="P3296">_xlfn.SWITCH(ROUND(N3296,0),5,"Excellent",4,"Good",3,"ok","Bad")</f>
        <v>Excellent</v>
      </c>
      <c r="Q3296" s="144">
        <v>80</v>
      </c>
      <c r="R3296" s="385">
        <v>43102</v>
      </c>
      <c r="S3296" s="385">
        <v>43832</v>
      </c>
      <c r="T3296" s="144">
        <v>3432</v>
      </c>
      <c r="U3296" s="144" t="s">
        <v>60</v>
      </c>
      <c r="V3296" s="144">
        <v>177</v>
      </c>
      <c r="W3296" s="144" t="str">
        <f t="shared" si="352"/>
        <v>Active</v>
      </c>
      <c r="X3296" s="144">
        <v>3432</v>
      </c>
      <c r="Y3296" s="157" t="s">
        <v>70</v>
      </c>
      <c r="Z3296" s="386">
        <v>1</v>
      </c>
      <c r="AA3296" s="386">
        <v>0.96</v>
      </c>
      <c r="AB3296" s="387" t="s">
        <v>62</v>
      </c>
      <c r="AC3296" s="157"/>
    </row>
    <row r="3297" spans="9:29">
      <c r="I3297" s="342">
        <v>2</v>
      </c>
      <c r="J3297" s="144" t="str">
        <f t="shared" si="350"/>
        <v>SMALL</v>
      </c>
      <c r="K3297" s="144" t="str">
        <f t="shared" si="351"/>
        <v>SMALL</v>
      </c>
      <c r="L3297" s="144" t="str" cm="1">
        <f t="array" ref="L3297">_xlfn.IFS(I3297&lt;=2,"SMALL",I3297&lt;=5,"MEDIUM",I3297&gt;5,"LARGE")</f>
        <v>SMALL</v>
      </c>
      <c r="M3297" s="144" t="str">
        <f t="shared" si="348"/>
        <v>NO</v>
      </c>
      <c r="N3297" s="374">
        <v>4.82</v>
      </c>
      <c r="O3297" s="374">
        <f t="shared" si="349"/>
        <v>5</v>
      </c>
      <c r="P3297" s="158" t="str" cm="1">
        <f t="array" ref="P3297">_xlfn.SWITCH(ROUND(N3297,0),5,"Excellent",4,"Good",3,"ok","Bad")</f>
        <v>Excellent</v>
      </c>
      <c r="Q3297" s="144">
        <v>45</v>
      </c>
      <c r="R3297" s="385">
        <v>43101</v>
      </c>
      <c r="S3297" s="385">
        <v>43833</v>
      </c>
      <c r="T3297" s="144">
        <v>3442</v>
      </c>
      <c r="U3297" s="144" t="s">
        <v>69</v>
      </c>
      <c r="V3297" s="144">
        <v>327</v>
      </c>
      <c r="W3297" s="144" t="str">
        <f t="shared" si="352"/>
        <v>Active</v>
      </c>
      <c r="X3297" s="144">
        <v>3442</v>
      </c>
      <c r="Y3297" s="157" t="s">
        <v>64</v>
      </c>
      <c r="Z3297" s="386">
        <v>0.5</v>
      </c>
      <c r="AA3297" s="386">
        <v>0.94</v>
      </c>
      <c r="AB3297" s="387" t="s">
        <v>65</v>
      </c>
      <c r="AC3297" s="157"/>
    </row>
    <row r="3298" spans="9:29">
      <c r="I3298" s="342">
        <v>4</v>
      </c>
      <c r="J3298" s="144" t="str">
        <f t="shared" si="350"/>
        <v>LARGE</v>
      </c>
      <c r="K3298" s="144" t="str">
        <f t="shared" si="351"/>
        <v>MEDIUM</v>
      </c>
      <c r="L3298" s="144" t="str" cm="1">
        <f t="array" ref="L3298">_xlfn.IFS(I3298&lt;=2,"SMALL",I3298&lt;=5,"MEDIUM",I3298&gt;5,"LARGE")</f>
        <v>MEDIUM</v>
      </c>
      <c r="M3298" s="144" t="str">
        <f t="shared" si="348"/>
        <v>NO</v>
      </c>
      <c r="N3298" s="374">
        <v>5</v>
      </c>
      <c r="O3298" s="374">
        <f t="shared" si="349"/>
        <v>5</v>
      </c>
      <c r="P3298" s="158" t="str" cm="1">
        <f t="array" ref="P3298">_xlfn.SWITCH(ROUND(N3298,0),5,"Excellent",4,"Good",3,"ok","Bad")</f>
        <v>Excellent</v>
      </c>
      <c r="Q3298" s="144">
        <v>49</v>
      </c>
      <c r="R3298" s="385">
        <v>43144</v>
      </c>
      <c r="S3298" s="385">
        <v>43911</v>
      </c>
      <c r="T3298" s="144">
        <v>2569</v>
      </c>
      <c r="U3298" s="144" t="s">
        <v>69</v>
      </c>
      <c r="V3298" s="144">
        <v>42</v>
      </c>
      <c r="W3298" s="144" t="str">
        <f t="shared" si="352"/>
        <v>Active</v>
      </c>
      <c r="X3298" s="144">
        <v>2569</v>
      </c>
      <c r="Y3298" s="157" t="s">
        <v>70</v>
      </c>
      <c r="Z3298" s="386">
        <v>0.96</v>
      </c>
      <c r="AA3298" s="386">
        <v>0.98</v>
      </c>
      <c r="AB3298" s="387" t="s">
        <v>62</v>
      </c>
      <c r="AC3298" s="157"/>
    </row>
    <row r="3299" spans="9:29">
      <c r="I3299" s="342">
        <v>2</v>
      </c>
      <c r="J3299" s="144" t="str">
        <f t="shared" si="350"/>
        <v>SMALL</v>
      </c>
      <c r="K3299" s="144" t="str">
        <f t="shared" si="351"/>
        <v>SMALL</v>
      </c>
      <c r="L3299" s="144" t="str" cm="1">
        <f t="array" ref="L3299">_xlfn.IFS(I3299&lt;=2,"SMALL",I3299&lt;=5,"MEDIUM",I3299&gt;5,"LARGE")</f>
        <v>SMALL</v>
      </c>
      <c r="M3299" s="144" t="str">
        <f t="shared" si="348"/>
        <v>YES</v>
      </c>
      <c r="N3299" s="374">
        <v>4.8899999999999997</v>
      </c>
      <c r="O3299" s="374">
        <f t="shared" si="349"/>
        <v>5</v>
      </c>
      <c r="P3299" s="158" t="str" cm="1">
        <f t="array" ref="P3299">_xlfn.SWITCH(ROUND(N3299,0),5,"Excellent",4,"Good",3,"ok","Bad")</f>
        <v>Excellent</v>
      </c>
      <c r="Q3299" s="144">
        <v>133</v>
      </c>
      <c r="R3299" s="385">
        <v>43114</v>
      </c>
      <c r="S3299" s="385">
        <v>44038</v>
      </c>
      <c r="T3299" s="144">
        <v>3257</v>
      </c>
      <c r="U3299" s="144" t="s">
        <v>69</v>
      </c>
      <c r="V3299" s="144">
        <v>15</v>
      </c>
      <c r="W3299" s="144" t="str">
        <f t="shared" si="352"/>
        <v>Active</v>
      </c>
      <c r="X3299" s="144">
        <v>3257</v>
      </c>
      <c r="Y3299" s="157" t="s">
        <v>61</v>
      </c>
      <c r="Z3299" s="386">
        <v>1</v>
      </c>
      <c r="AA3299" s="386">
        <v>0.57999999999999996</v>
      </c>
      <c r="AB3299" s="387" t="s">
        <v>62</v>
      </c>
      <c r="AC3299" s="157"/>
    </row>
    <row r="3300" spans="9:29">
      <c r="I3300" s="342">
        <v>2</v>
      </c>
      <c r="J3300" s="144" t="str">
        <f t="shared" si="350"/>
        <v>SMALL</v>
      </c>
      <c r="K3300" s="144" t="str">
        <f t="shared" si="351"/>
        <v>SMALL</v>
      </c>
      <c r="L3300" s="144" t="str" cm="1">
        <f t="array" ref="L3300">_xlfn.IFS(I3300&lt;=2,"SMALL",I3300&lt;=5,"MEDIUM",I3300&gt;5,"LARGE")</f>
        <v>SMALL</v>
      </c>
      <c r="M3300" s="144" t="str">
        <f t="shared" si="348"/>
        <v>NO</v>
      </c>
      <c r="N3300" s="374">
        <v>4.67</v>
      </c>
      <c r="O3300" s="374">
        <f t="shared" si="349"/>
        <v>5</v>
      </c>
      <c r="P3300" s="158" t="str" cm="1">
        <f t="array" ref="P3300">_xlfn.SWITCH(ROUND(N3300,0),5,"Excellent",4,"Good",3,"ok","Bad")</f>
        <v>Excellent</v>
      </c>
      <c r="Q3300" s="144">
        <v>6</v>
      </c>
      <c r="R3300" s="385">
        <v>43098</v>
      </c>
      <c r="S3300" s="385">
        <v>43864</v>
      </c>
      <c r="T3300" s="144">
        <v>609</v>
      </c>
      <c r="U3300" s="144" t="s">
        <v>60</v>
      </c>
      <c r="V3300" s="144">
        <v>90</v>
      </c>
      <c r="W3300" s="144" t="str">
        <f t="shared" si="352"/>
        <v>Active</v>
      </c>
      <c r="X3300" s="144">
        <v>609</v>
      </c>
      <c r="Y3300" s="157" t="s">
        <v>64</v>
      </c>
      <c r="Z3300" s="386">
        <v>0.9</v>
      </c>
      <c r="AA3300" s="386">
        <v>0.88</v>
      </c>
      <c r="AB3300" s="387" t="s">
        <v>65</v>
      </c>
      <c r="AC3300" s="157"/>
    </row>
    <row r="3301" spans="9:29">
      <c r="I3301" s="342">
        <v>12</v>
      </c>
      <c r="J3301" s="144" t="str">
        <f t="shared" si="350"/>
        <v>LARGE</v>
      </c>
      <c r="K3301" s="144" t="str">
        <f t="shared" si="351"/>
        <v>LARGE</v>
      </c>
      <c r="L3301" s="144" t="str" cm="1">
        <f t="array" ref="L3301">_xlfn.IFS(I3301&lt;=2,"SMALL",I3301&lt;=5,"MEDIUM",I3301&gt;5,"LARGE")</f>
        <v>LARGE</v>
      </c>
      <c r="M3301" s="144" t="str">
        <f t="shared" si="348"/>
        <v>NO</v>
      </c>
      <c r="N3301" s="374">
        <v>4.74</v>
      </c>
      <c r="O3301" s="374">
        <f t="shared" si="349"/>
        <v>5</v>
      </c>
      <c r="P3301" s="158" t="str" cm="1">
        <f t="array" ref="P3301">_xlfn.SWITCH(ROUND(N3301,0),5,"Excellent",4,"Good",3,"ok","Bad")</f>
        <v>Excellent</v>
      </c>
      <c r="Q3301" s="144">
        <v>46</v>
      </c>
      <c r="R3301" s="385">
        <v>43104</v>
      </c>
      <c r="S3301" s="385">
        <v>44005</v>
      </c>
      <c r="T3301" s="144">
        <v>108</v>
      </c>
      <c r="U3301" s="144" t="s">
        <v>69</v>
      </c>
      <c r="V3301" s="144">
        <v>251</v>
      </c>
      <c r="W3301" s="144" t="str">
        <f t="shared" si="352"/>
        <v>Active</v>
      </c>
      <c r="X3301" s="144">
        <v>108</v>
      </c>
      <c r="Y3301" s="157" t="s">
        <v>70</v>
      </c>
      <c r="Z3301" s="386">
        <v>1</v>
      </c>
      <c r="AA3301" s="386">
        <v>0.91</v>
      </c>
      <c r="AB3301" s="387" t="s">
        <v>65</v>
      </c>
      <c r="AC3301" s="157"/>
    </row>
    <row r="3302" spans="9:29">
      <c r="I3302" s="342">
        <v>2</v>
      </c>
      <c r="J3302" s="144" t="str">
        <f t="shared" si="350"/>
        <v>SMALL</v>
      </c>
      <c r="K3302" s="144" t="str">
        <f t="shared" si="351"/>
        <v>SMALL</v>
      </c>
      <c r="L3302" s="144" t="str" cm="1">
        <f t="array" ref="L3302">_xlfn.IFS(I3302&lt;=2,"SMALL",I3302&lt;=5,"MEDIUM",I3302&gt;5,"LARGE")</f>
        <v>SMALL</v>
      </c>
      <c r="M3302" s="144" t="str">
        <f t="shared" si="348"/>
        <v>NO</v>
      </c>
      <c r="N3302" s="374">
        <v>4.71</v>
      </c>
      <c r="O3302" s="374">
        <f t="shared" si="349"/>
        <v>5</v>
      </c>
      <c r="P3302" s="158" t="str" cm="1">
        <f t="array" ref="P3302">_xlfn.SWITCH(ROUND(N3302,0),5,"Excellent",4,"Good",3,"ok","Bad")</f>
        <v>Excellent</v>
      </c>
      <c r="Q3302" s="144">
        <v>34</v>
      </c>
      <c r="R3302" s="385">
        <v>43103</v>
      </c>
      <c r="S3302" s="385">
        <v>43908</v>
      </c>
      <c r="T3302" s="144">
        <v>3443</v>
      </c>
      <c r="U3302" s="144" t="s">
        <v>60</v>
      </c>
      <c r="V3302" s="144">
        <v>166</v>
      </c>
      <c r="W3302" s="144" t="str">
        <f t="shared" si="352"/>
        <v>Active</v>
      </c>
      <c r="X3302" s="144">
        <v>3443</v>
      </c>
      <c r="Y3302" s="157" t="s">
        <v>70</v>
      </c>
      <c r="Z3302" s="386">
        <v>1</v>
      </c>
      <c r="AA3302" s="386">
        <v>1</v>
      </c>
      <c r="AB3302" s="387" t="s">
        <v>65</v>
      </c>
      <c r="AC3302" s="157"/>
    </row>
    <row r="3303" spans="9:29">
      <c r="I3303" s="342">
        <v>4</v>
      </c>
      <c r="J3303" s="144" t="str">
        <f t="shared" si="350"/>
        <v>LARGE</v>
      </c>
      <c r="K3303" s="144" t="str">
        <f t="shared" si="351"/>
        <v>MEDIUM</v>
      </c>
      <c r="L3303" s="144" t="str" cm="1">
        <f t="array" ref="L3303">_xlfn.IFS(I3303&lt;=2,"SMALL",I3303&lt;=5,"MEDIUM",I3303&gt;5,"LARGE")</f>
        <v>MEDIUM</v>
      </c>
      <c r="M3303" s="144" t="str">
        <f t="shared" si="348"/>
        <v>NO</v>
      </c>
      <c r="N3303" s="374">
        <v>4.76</v>
      </c>
      <c r="O3303" s="374">
        <f t="shared" si="349"/>
        <v>5</v>
      </c>
      <c r="P3303" s="158" t="str" cm="1">
        <f t="array" ref="P3303">_xlfn.SWITCH(ROUND(N3303,0),5,"Excellent",4,"Good",3,"ok","Bad")</f>
        <v>Excellent</v>
      </c>
      <c r="Q3303" s="144">
        <v>42</v>
      </c>
      <c r="R3303" s="385">
        <v>43142</v>
      </c>
      <c r="S3303" s="385">
        <v>43848</v>
      </c>
      <c r="T3303" s="144">
        <v>1038</v>
      </c>
      <c r="U3303" s="144" t="s">
        <v>69</v>
      </c>
      <c r="V3303" s="144">
        <v>20</v>
      </c>
      <c r="W3303" s="144" t="str">
        <f t="shared" si="352"/>
        <v>Active</v>
      </c>
      <c r="X3303" s="144">
        <v>1038</v>
      </c>
      <c r="Y3303" s="157" t="s">
        <v>61</v>
      </c>
      <c r="Z3303" s="386">
        <v>0.83</v>
      </c>
      <c r="AA3303" s="386">
        <v>0.89</v>
      </c>
      <c r="AB3303" s="387" t="s">
        <v>62</v>
      </c>
      <c r="AC3303" s="157"/>
    </row>
    <row r="3304" spans="9:29">
      <c r="I3304" s="342">
        <v>4</v>
      </c>
      <c r="J3304" s="144" t="str">
        <f t="shared" si="350"/>
        <v>LARGE</v>
      </c>
      <c r="K3304" s="144" t="str">
        <f t="shared" si="351"/>
        <v>MEDIUM</v>
      </c>
      <c r="L3304" s="144" t="str" cm="1">
        <f t="array" ref="L3304">_xlfn.IFS(I3304&lt;=2,"SMALL",I3304&lt;=5,"MEDIUM",I3304&gt;5,"LARGE")</f>
        <v>MEDIUM</v>
      </c>
      <c r="M3304" s="144" t="str">
        <f t="shared" si="348"/>
        <v>NO</v>
      </c>
      <c r="N3304" s="374">
        <v>5</v>
      </c>
      <c r="O3304" s="374">
        <f t="shared" si="349"/>
        <v>5</v>
      </c>
      <c r="P3304" s="158" t="str" cm="1">
        <f t="array" ref="P3304">_xlfn.SWITCH(ROUND(N3304,0),5,"Excellent",4,"Good",3,"ok","Bad")</f>
        <v>Excellent</v>
      </c>
      <c r="Q3304" s="144">
        <v>56</v>
      </c>
      <c r="R3304" s="385">
        <v>43102</v>
      </c>
      <c r="S3304" s="385">
        <v>44004</v>
      </c>
      <c r="T3304" s="144">
        <v>2034</v>
      </c>
      <c r="U3304" s="144" t="s">
        <v>69</v>
      </c>
      <c r="V3304" s="144">
        <v>242</v>
      </c>
      <c r="W3304" s="144" t="str">
        <f t="shared" si="352"/>
        <v>Active</v>
      </c>
      <c r="X3304" s="144">
        <v>2034</v>
      </c>
      <c r="Y3304" s="157" t="s">
        <v>70</v>
      </c>
      <c r="Z3304" s="386">
        <v>0.88</v>
      </c>
      <c r="AA3304" s="386">
        <v>0.9</v>
      </c>
      <c r="AB3304" s="387" t="s">
        <v>65</v>
      </c>
      <c r="AC3304" s="157"/>
    </row>
    <row r="3305" spans="9:29">
      <c r="I3305" s="342">
        <v>2</v>
      </c>
      <c r="J3305" s="144" t="str">
        <f t="shared" si="350"/>
        <v>SMALL</v>
      </c>
      <c r="K3305" s="144" t="str">
        <f t="shared" si="351"/>
        <v>SMALL</v>
      </c>
      <c r="L3305" s="144" t="str" cm="1">
        <f t="array" ref="L3305">_xlfn.IFS(I3305&lt;=2,"SMALL",I3305&lt;=5,"MEDIUM",I3305&gt;5,"LARGE")</f>
        <v>SMALL</v>
      </c>
      <c r="M3305" s="144" t="str">
        <f t="shared" si="348"/>
        <v>YES</v>
      </c>
      <c r="N3305" s="374">
        <v>4.99</v>
      </c>
      <c r="O3305" s="374">
        <f t="shared" si="349"/>
        <v>5</v>
      </c>
      <c r="P3305" s="158" t="str" cm="1">
        <f t="array" ref="P3305">_xlfn.SWITCH(ROUND(N3305,0),5,"Excellent",4,"Good",3,"ok","Bad")</f>
        <v>Excellent</v>
      </c>
      <c r="Q3305" s="144">
        <v>149</v>
      </c>
      <c r="R3305" s="385">
        <v>43095</v>
      </c>
      <c r="S3305" s="385">
        <v>43995</v>
      </c>
      <c r="T3305" s="144">
        <v>3444</v>
      </c>
      <c r="U3305" s="144" t="s">
        <v>60</v>
      </c>
      <c r="V3305" s="144">
        <v>145</v>
      </c>
      <c r="W3305" s="144" t="str">
        <f t="shared" si="352"/>
        <v>Active</v>
      </c>
      <c r="X3305" s="144">
        <v>3444</v>
      </c>
      <c r="Y3305" s="157" t="s">
        <v>61</v>
      </c>
      <c r="Z3305" s="386">
        <v>1</v>
      </c>
      <c r="AA3305" s="386">
        <v>0.88</v>
      </c>
      <c r="AB3305" s="387" t="s">
        <v>65</v>
      </c>
      <c r="AC3305" s="157"/>
    </row>
    <row r="3306" spans="9:29">
      <c r="I3306" s="342">
        <v>3</v>
      </c>
      <c r="J3306" s="144" t="str">
        <f t="shared" si="350"/>
        <v>LARGE</v>
      </c>
      <c r="K3306" s="144" t="str">
        <f t="shared" si="351"/>
        <v>MEDIUM</v>
      </c>
      <c r="L3306" s="144" t="str" cm="1">
        <f t="array" ref="L3306">_xlfn.IFS(I3306&lt;=2,"SMALL",I3306&lt;=5,"MEDIUM",I3306&gt;5,"LARGE")</f>
        <v>MEDIUM</v>
      </c>
      <c r="M3306" s="144" t="str">
        <f t="shared" si="348"/>
        <v>NO</v>
      </c>
      <c r="N3306" s="374">
        <v>4.92</v>
      </c>
      <c r="O3306" s="374">
        <f t="shared" si="349"/>
        <v>5</v>
      </c>
      <c r="P3306" s="158" t="str" cm="1">
        <f t="array" ref="P3306">_xlfn.SWITCH(ROUND(N3306,0),5,"Excellent",4,"Good",3,"ok","Bad")</f>
        <v>Excellent</v>
      </c>
      <c r="Q3306" s="144">
        <v>50</v>
      </c>
      <c r="R3306" s="385">
        <v>43364</v>
      </c>
      <c r="S3306" s="385">
        <v>43885</v>
      </c>
      <c r="T3306" s="144">
        <v>2798</v>
      </c>
      <c r="U3306" s="144" t="s">
        <v>69</v>
      </c>
      <c r="V3306" s="144">
        <v>93</v>
      </c>
      <c r="W3306" s="144" t="str">
        <f t="shared" si="352"/>
        <v>Active</v>
      </c>
      <c r="X3306" s="144">
        <v>2798</v>
      </c>
      <c r="Y3306" s="157" t="s">
        <v>61</v>
      </c>
      <c r="Z3306" s="386">
        <v>0.83</v>
      </c>
      <c r="AA3306" s="386">
        <v>0.16</v>
      </c>
      <c r="AB3306" s="387" t="s">
        <v>62</v>
      </c>
      <c r="AC3306" s="157"/>
    </row>
    <row r="3307" spans="9:29">
      <c r="I3307" s="342">
        <v>2</v>
      </c>
      <c r="J3307" s="144" t="str">
        <f t="shared" si="350"/>
        <v>SMALL</v>
      </c>
      <c r="K3307" s="144" t="str">
        <f t="shared" si="351"/>
        <v>SMALL</v>
      </c>
      <c r="L3307" s="144" t="str" cm="1">
        <f t="array" ref="L3307">_xlfn.IFS(I3307&lt;=2,"SMALL",I3307&lt;=5,"MEDIUM",I3307&gt;5,"LARGE")</f>
        <v>SMALL</v>
      </c>
      <c r="M3307" s="144" t="str">
        <f t="shared" si="348"/>
        <v>NO</v>
      </c>
      <c r="N3307" s="374">
        <v>4.91</v>
      </c>
      <c r="O3307" s="374">
        <f t="shared" si="349"/>
        <v>5</v>
      </c>
      <c r="P3307" s="158" t="str" cm="1">
        <f t="array" ref="P3307">_xlfn.SWITCH(ROUND(N3307,0),5,"Excellent",4,"Good",3,"ok","Bad")</f>
        <v>Excellent</v>
      </c>
      <c r="Q3307" s="144">
        <v>77</v>
      </c>
      <c r="R3307" s="385">
        <v>43150</v>
      </c>
      <c r="S3307" s="385">
        <v>43906</v>
      </c>
      <c r="T3307" s="144">
        <v>2087</v>
      </c>
      <c r="U3307" s="144" t="s">
        <v>60</v>
      </c>
      <c r="V3307" s="144">
        <v>90</v>
      </c>
      <c r="W3307" s="144" t="str">
        <f t="shared" si="352"/>
        <v>Active</v>
      </c>
      <c r="X3307" s="144">
        <v>2087</v>
      </c>
      <c r="Y3307" s="157" t="s">
        <v>122</v>
      </c>
      <c r="Z3307" s="386">
        <v>0</v>
      </c>
      <c r="AA3307" s="386">
        <v>0.35</v>
      </c>
      <c r="AB3307" s="387" t="s">
        <v>65</v>
      </c>
      <c r="AC3307" s="157"/>
    </row>
    <row r="3308" spans="9:29">
      <c r="I3308" s="342">
        <v>4</v>
      </c>
      <c r="J3308" s="144" t="str">
        <f t="shared" si="350"/>
        <v>LARGE</v>
      </c>
      <c r="K3308" s="144" t="str">
        <f t="shared" si="351"/>
        <v>MEDIUM</v>
      </c>
      <c r="L3308" s="144" t="str" cm="1">
        <f t="array" ref="L3308">_xlfn.IFS(I3308&lt;=2,"SMALL",I3308&lt;=5,"MEDIUM",I3308&gt;5,"LARGE")</f>
        <v>MEDIUM</v>
      </c>
      <c r="M3308" s="144" t="str">
        <f t="shared" si="348"/>
        <v>NO</v>
      </c>
      <c r="N3308" s="374">
        <v>4.58</v>
      </c>
      <c r="O3308" s="374">
        <f t="shared" si="349"/>
        <v>5</v>
      </c>
      <c r="P3308" s="158" t="str" cm="1">
        <f t="array" ref="P3308">_xlfn.SWITCH(ROUND(N3308,0),5,"Excellent",4,"Good",3,"ok","Bad")</f>
        <v>Excellent</v>
      </c>
      <c r="Q3308" s="144">
        <v>38</v>
      </c>
      <c r="R3308" s="385">
        <v>43098</v>
      </c>
      <c r="S3308" s="385">
        <v>43701</v>
      </c>
      <c r="T3308" s="144">
        <v>887</v>
      </c>
      <c r="U3308" s="144" t="s">
        <v>60</v>
      </c>
      <c r="V3308" s="144">
        <v>0</v>
      </c>
      <c r="W3308" s="144" t="str">
        <f t="shared" si="352"/>
        <v>Inactive</v>
      </c>
      <c r="X3308" s="144">
        <v>887</v>
      </c>
      <c r="Y3308" s="157" t="s">
        <v>64</v>
      </c>
      <c r="Z3308" s="386">
        <v>0.7</v>
      </c>
      <c r="AA3308" s="386">
        <v>0.97</v>
      </c>
      <c r="AB3308" s="387" t="s">
        <v>62</v>
      </c>
      <c r="AC3308" s="157"/>
    </row>
    <row r="3309" spans="9:29">
      <c r="I3309" s="342">
        <v>5</v>
      </c>
      <c r="J3309" s="144" t="str">
        <f t="shared" si="350"/>
        <v>LARGE</v>
      </c>
      <c r="K3309" s="144" t="str">
        <f t="shared" si="351"/>
        <v>MEDIUM</v>
      </c>
      <c r="L3309" s="144" t="str" cm="1">
        <f t="array" ref="L3309">_xlfn.IFS(I3309&lt;=2,"SMALL",I3309&lt;=5,"MEDIUM",I3309&gt;5,"LARGE")</f>
        <v>MEDIUM</v>
      </c>
      <c r="M3309" s="144" t="str">
        <f t="shared" si="348"/>
        <v>NO</v>
      </c>
      <c r="N3309" s="374">
        <v>5</v>
      </c>
      <c r="O3309" s="374">
        <f t="shared" si="349"/>
        <v>5</v>
      </c>
      <c r="P3309" s="158" t="str" cm="1">
        <f t="array" ref="P3309">_xlfn.SWITCH(ROUND(N3309,0),5,"Excellent",4,"Good",3,"ok","Bad")</f>
        <v>Excellent</v>
      </c>
      <c r="Q3309" s="144">
        <v>54</v>
      </c>
      <c r="R3309" s="385">
        <v>43534</v>
      </c>
      <c r="S3309" s="385">
        <v>44049</v>
      </c>
      <c r="T3309" s="144">
        <v>1389</v>
      </c>
      <c r="U3309" s="144" t="s">
        <v>69</v>
      </c>
      <c r="V3309" s="144">
        <v>45</v>
      </c>
      <c r="W3309" s="144" t="str">
        <f t="shared" si="352"/>
        <v>Active</v>
      </c>
      <c r="X3309" s="144">
        <v>1389</v>
      </c>
      <c r="Y3309" s="157" t="s">
        <v>61</v>
      </c>
      <c r="Z3309" s="386">
        <v>1</v>
      </c>
      <c r="AA3309" s="386">
        <v>0.91</v>
      </c>
      <c r="AB3309" s="387" t="s">
        <v>62</v>
      </c>
      <c r="AC3309" s="157"/>
    </row>
    <row r="3310" spans="9:29">
      <c r="I3310" s="342">
        <v>6</v>
      </c>
      <c r="J3310" s="144" t="str">
        <f t="shared" si="350"/>
        <v>LARGE</v>
      </c>
      <c r="K3310" s="144" t="str">
        <f t="shared" si="351"/>
        <v>LARGE</v>
      </c>
      <c r="L3310" s="144" t="str" cm="1">
        <f t="array" ref="L3310">_xlfn.IFS(I3310&lt;=2,"SMALL",I3310&lt;=5,"MEDIUM",I3310&gt;5,"LARGE")</f>
        <v>LARGE</v>
      </c>
      <c r="M3310" s="144" t="str">
        <f t="shared" si="348"/>
        <v>NO</v>
      </c>
      <c r="N3310" s="374">
        <v>4.9800000000000004</v>
      </c>
      <c r="O3310" s="374">
        <f t="shared" si="349"/>
        <v>5</v>
      </c>
      <c r="P3310" s="158" t="str" cm="1">
        <f t="array" ref="P3310">_xlfn.SWITCH(ROUND(N3310,0),5,"Excellent",4,"Good",3,"ok","Bad")</f>
        <v>Excellent</v>
      </c>
      <c r="Q3310" s="144">
        <v>52</v>
      </c>
      <c r="R3310" s="385">
        <v>43170</v>
      </c>
      <c r="S3310" s="385">
        <v>43905</v>
      </c>
      <c r="T3310" s="144">
        <v>1008</v>
      </c>
      <c r="U3310" s="144" t="s">
        <v>69</v>
      </c>
      <c r="V3310" s="144">
        <v>251</v>
      </c>
      <c r="W3310" s="144" t="str">
        <f t="shared" si="352"/>
        <v>Active</v>
      </c>
      <c r="X3310" s="144">
        <v>1008</v>
      </c>
      <c r="Y3310" s="157" t="s">
        <v>64</v>
      </c>
      <c r="Z3310" s="386">
        <v>1</v>
      </c>
      <c r="AA3310" s="386">
        <v>0.78</v>
      </c>
      <c r="AB3310" s="387" t="s">
        <v>62</v>
      </c>
      <c r="AC3310" s="157"/>
    </row>
    <row r="3311" spans="9:29">
      <c r="I3311" s="342">
        <v>2</v>
      </c>
      <c r="J3311" s="144" t="str">
        <f t="shared" si="350"/>
        <v>SMALL</v>
      </c>
      <c r="K3311" s="144" t="str">
        <f t="shared" si="351"/>
        <v>SMALL</v>
      </c>
      <c r="L3311" s="144" t="str" cm="1">
        <f t="array" ref="L3311">_xlfn.IFS(I3311&lt;=2,"SMALL",I3311&lt;=5,"MEDIUM",I3311&gt;5,"LARGE")</f>
        <v>SMALL</v>
      </c>
      <c r="M3311" s="144" t="str">
        <f t="shared" si="348"/>
        <v>NO</v>
      </c>
      <c r="N3311" s="374">
        <v>4.68</v>
      </c>
      <c r="O3311" s="374">
        <f t="shared" si="349"/>
        <v>5</v>
      </c>
      <c r="P3311" s="158" t="str" cm="1">
        <f t="array" ref="P3311">_xlfn.SWITCH(ROUND(N3311,0),5,"Excellent",4,"Good",3,"ok","Bad")</f>
        <v>Excellent</v>
      </c>
      <c r="Q3311" s="144">
        <v>77</v>
      </c>
      <c r="R3311" s="385">
        <v>43099</v>
      </c>
      <c r="S3311" s="385">
        <v>43903</v>
      </c>
      <c r="T3311" s="144">
        <v>3235</v>
      </c>
      <c r="U3311" s="144" t="s">
        <v>60</v>
      </c>
      <c r="V3311" s="144">
        <v>134</v>
      </c>
      <c r="W3311" s="144" t="str">
        <f t="shared" si="352"/>
        <v>Active</v>
      </c>
      <c r="X3311" s="144">
        <v>3235</v>
      </c>
      <c r="Y3311" s="157" t="s">
        <v>122</v>
      </c>
      <c r="Z3311" s="386">
        <v>0.33</v>
      </c>
      <c r="AA3311" s="386">
        <v>0</v>
      </c>
      <c r="AB3311" s="387" t="s">
        <v>65</v>
      </c>
      <c r="AC3311" s="157"/>
    </row>
    <row r="3312" spans="9:29">
      <c r="I3312" s="342">
        <v>2</v>
      </c>
      <c r="J3312" s="144" t="str">
        <f t="shared" si="350"/>
        <v>SMALL</v>
      </c>
      <c r="K3312" s="144" t="str">
        <f t="shared" si="351"/>
        <v>SMALL</v>
      </c>
      <c r="L3312" s="144" t="str" cm="1">
        <f t="array" ref="L3312">_xlfn.IFS(I3312&lt;=2,"SMALL",I3312&lt;=5,"MEDIUM",I3312&gt;5,"LARGE")</f>
        <v>SMALL</v>
      </c>
      <c r="M3312" s="144" t="str">
        <f t="shared" si="348"/>
        <v>NO</v>
      </c>
      <c r="N3312" s="374">
        <v>4.92</v>
      </c>
      <c r="O3312" s="374">
        <f t="shared" si="349"/>
        <v>5</v>
      </c>
      <c r="P3312" s="158" t="str" cm="1">
        <f t="array" ref="P3312">_xlfn.SWITCH(ROUND(N3312,0),5,"Excellent",4,"Good",3,"ok","Bad")</f>
        <v>Excellent</v>
      </c>
      <c r="Q3312" s="144">
        <v>24</v>
      </c>
      <c r="R3312" s="385">
        <v>43407</v>
      </c>
      <c r="S3312" s="385">
        <v>43898</v>
      </c>
      <c r="T3312" s="144">
        <v>980</v>
      </c>
      <c r="U3312" s="144" t="s">
        <v>69</v>
      </c>
      <c r="V3312" s="144">
        <v>82</v>
      </c>
      <c r="W3312" s="144" t="str">
        <f t="shared" si="352"/>
        <v>Active</v>
      </c>
      <c r="X3312" s="144">
        <v>980</v>
      </c>
      <c r="Y3312" s="157" t="s">
        <v>70</v>
      </c>
      <c r="Z3312" s="386">
        <v>1</v>
      </c>
      <c r="AA3312" s="386">
        <v>1</v>
      </c>
      <c r="AB3312" s="387" t="s">
        <v>65</v>
      </c>
      <c r="AC3312" s="157"/>
    </row>
    <row r="3313" spans="9:29">
      <c r="I3313" s="342">
        <v>6</v>
      </c>
      <c r="J3313" s="144" t="str">
        <f t="shared" si="350"/>
        <v>LARGE</v>
      </c>
      <c r="K3313" s="144" t="str">
        <f t="shared" si="351"/>
        <v>LARGE</v>
      </c>
      <c r="L3313" s="144" t="str" cm="1">
        <f t="array" ref="L3313">_xlfn.IFS(I3313&lt;=2,"SMALL",I3313&lt;=5,"MEDIUM",I3313&gt;5,"LARGE")</f>
        <v>LARGE</v>
      </c>
      <c r="M3313" s="144" t="str">
        <f t="shared" si="348"/>
        <v>NO</v>
      </c>
      <c r="N3313" s="374">
        <v>4.99</v>
      </c>
      <c r="O3313" s="374">
        <f t="shared" si="349"/>
        <v>5</v>
      </c>
      <c r="P3313" s="158" t="str" cm="1">
        <f t="array" ref="P3313">_xlfn.SWITCH(ROUND(N3313,0),5,"Excellent",4,"Good",3,"ok","Bad")</f>
        <v>Excellent</v>
      </c>
      <c r="Q3313" s="144">
        <v>82</v>
      </c>
      <c r="R3313" s="385">
        <v>43175</v>
      </c>
      <c r="S3313" s="385">
        <v>43893</v>
      </c>
      <c r="T3313" s="144">
        <v>2993</v>
      </c>
      <c r="U3313" s="144" t="s">
        <v>69</v>
      </c>
      <c r="V3313" s="144">
        <v>176</v>
      </c>
      <c r="W3313" s="144" t="str">
        <f t="shared" si="352"/>
        <v>Active</v>
      </c>
      <c r="X3313" s="144">
        <v>2993</v>
      </c>
      <c r="Y3313" s="157" t="s">
        <v>64</v>
      </c>
      <c r="Z3313" s="386">
        <v>0.62</v>
      </c>
      <c r="AA3313" s="386">
        <v>0.88</v>
      </c>
      <c r="AB3313" s="387" t="s">
        <v>65</v>
      </c>
      <c r="AC3313" s="157"/>
    </row>
    <row r="3314" spans="9:29">
      <c r="I3314" s="342">
        <v>2</v>
      </c>
      <c r="J3314" s="144" t="str">
        <f t="shared" si="350"/>
        <v>SMALL</v>
      </c>
      <c r="K3314" s="144" t="str">
        <f t="shared" si="351"/>
        <v>SMALL</v>
      </c>
      <c r="L3314" s="144" t="str" cm="1">
        <f t="array" ref="L3314">_xlfn.IFS(I3314&lt;=2,"SMALL",I3314&lt;=5,"MEDIUM",I3314&gt;5,"LARGE")</f>
        <v>SMALL</v>
      </c>
      <c r="M3314" s="144" t="str">
        <f t="shared" si="348"/>
        <v>YES</v>
      </c>
      <c r="N3314" s="374">
        <v>4.99</v>
      </c>
      <c r="O3314" s="374">
        <f t="shared" si="349"/>
        <v>5</v>
      </c>
      <c r="P3314" s="158" t="str" cm="1">
        <f t="array" ref="P3314">_xlfn.SWITCH(ROUND(N3314,0),5,"Excellent",4,"Good",3,"ok","Bad")</f>
        <v>Excellent</v>
      </c>
      <c r="Q3314" s="144">
        <v>134</v>
      </c>
      <c r="R3314" s="385">
        <v>43124</v>
      </c>
      <c r="S3314" s="385">
        <v>44034</v>
      </c>
      <c r="T3314" s="144">
        <v>901</v>
      </c>
      <c r="U3314" s="144" t="s">
        <v>69</v>
      </c>
      <c r="V3314" s="144">
        <v>360</v>
      </c>
      <c r="W3314" s="144" t="str">
        <f t="shared" si="352"/>
        <v>Active</v>
      </c>
      <c r="X3314" s="144">
        <v>901</v>
      </c>
      <c r="Y3314" s="157" t="s">
        <v>122</v>
      </c>
      <c r="Z3314" s="386">
        <v>0.4</v>
      </c>
      <c r="AA3314" s="386">
        <v>0.9</v>
      </c>
      <c r="AB3314" s="387" t="s">
        <v>65</v>
      </c>
      <c r="AC3314" s="157"/>
    </row>
    <row r="3315" spans="9:29">
      <c r="I3315" s="342">
        <v>2</v>
      </c>
      <c r="J3315" s="144" t="str">
        <f t="shared" si="350"/>
        <v>SMALL</v>
      </c>
      <c r="K3315" s="144" t="str">
        <f t="shared" si="351"/>
        <v>SMALL</v>
      </c>
      <c r="L3315" s="144" t="str" cm="1">
        <f t="array" ref="L3315">_xlfn.IFS(I3315&lt;=2,"SMALL",I3315&lt;=5,"MEDIUM",I3315&gt;5,"LARGE")</f>
        <v>SMALL</v>
      </c>
      <c r="M3315" s="144" t="str">
        <f t="shared" si="348"/>
        <v>NO</v>
      </c>
      <c r="N3315" s="374">
        <v>4.66</v>
      </c>
      <c r="O3315" s="374">
        <f t="shared" si="349"/>
        <v>5</v>
      </c>
      <c r="P3315" s="158" t="str" cm="1">
        <f t="array" ref="P3315">_xlfn.SWITCH(ROUND(N3315,0),5,"Excellent",4,"Good",3,"ok","Bad")</f>
        <v>Excellent</v>
      </c>
      <c r="Q3315" s="144">
        <v>119</v>
      </c>
      <c r="R3315" s="385">
        <v>43099</v>
      </c>
      <c r="S3315" s="385">
        <v>43876</v>
      </c>
      <c r="T3315" s="144">
        <v>3161</v>
      </c>
      <c r="U3315" s="144" t="s">
        <v>60</v>
      </c>
      <c r="V3315" s="144">
        <v>364</v>
      </c>
      <c r="W3315" s="144" t="str">
        <f t="shared" si="352"/>
        <v>Active</v>
      </c>
      <c r="X3315" s="144">
        <v>3161</v>
      </c>
      <c r="Y3315" s="157" t="s">
        <v>70</v>
      </c>
      <c r="Z3315" s="386">
        <v>1</v>
      </c>
      <c r="AA3315" s="386">
        <v>1</v>
      </c>
      <c r="AB3315" s="387" t="s">
        <v>65</v>
      </c>
      <c r="AC3315" s="157"/>
    </row>
    <row r="3316" spans="9:29">
      <c r="I3316" s="342">
        <v>5</v>
      </c>
      <c r="J3316" s="144" t="str">
        <f t="shared" si="350"/>
        <v>LARGE</v>
      </c>
      <c r="K3316" s="144" t="str">
        <f t="shared" si="351"/>
        <v>MEDIUM</v>
      </c>
      <c r="L3316" s="144" t="str" cm="1">
        <f t="array" ref="L3316">_xlfn.IFS(I3316&lt;=2,"SMALL",I3316&lt;=5,"MEDIUM",I3316&gt;5,"LARGE")</f>
        <v>MEDIUM</v>
      </c>
      <c r="M3316" s="144" t="str">
        <f t="shared" si="348"/>
        <v>NO</v>
      </c>
      <c r="N3316" s="374">
        <v>4.82</v>
      </c>
      <c r="O3316" s="374">
        <f t="shared" si="349"/>
        <v>5</v>
      </c>
      <c r="P3316" s="158" t="str" cm="1">
        <f t="array" ref="P3316">_xlfn.SWITCH(ROUND(N3316,0),5,"Excellent",4,"Good",3,"ok","Bad")</f>
        <v>Excellent</v>
      </c>
      <c r="Q3316" s="144">
        <v>28</v>
      </c>
      <c r="R3316" s="385">
        <v>43171</v>
      </c>
      <c r="S3316" s="385">
        <v>43831</v>
      </c>
      <c r="T3316" s="144">
        <v>2203</v>
      </c>
      <c r="U3316" s="144" t="s">
        <v>69</v>
      </c>
      <c r="V3316" s="144">
        <v>46</v>
      </c>
      <c r="W3316" s="144" t="str">
        <f t="shared" si="352"/>
        <v>Active</v>
      </c>
      <c r="X3316" s="144">
        <v>2203</v>
      </c>
      <c r="Y3316" s="157" t="s">
        <v>70</v>
      </c>
      <c r="Z3316" s="386">
        <v>1</v>
      </c>
      <c r="AA3316" s="386">
        <v>1</v>
      </c>
      <c r="AB3316" s="387" t="s">
        <v>62</v>
      </c>
      <c r="AC3316" s="157"/>
    </row>
    <row r="3317" spans="9:29">
      <c r="I3317" s="342">
        <v>12</v>
      </c>
      <c r="J3317" s="144" t="str">
        <f t="shared" si="350"/>
        <v>LARGE</v>
      </c>
      <c r="K3317" s="144" t="str">
        <f t="shared" si="351"/>
        <v>LARGE</v>
      </c>
      <c r="L3317" s="144" t="str" cm="1">
        <f t="array" ref="L3317">_xlfn.IFS(I3317&lt;=2,"SMALL",I3317&lt;=5,"MEDIUM",I3317&gt;5,"LARGE")</f>
        <v>LARGE</v>
      </c>
      <c r="M3317" s="144" t="str">
        <f t="shared" si="348"/>
        <v>NO</v>
      </c>
      <c r="N3317" s="374">
        <v>4.4800000000000004</v>
      </c>
      <c r="O3317" s="374">
        <f t="shared" si="349"/>
        <v>4</v>
      </c>
      <c r="P3317" s="158" t="str" cm="1">
        <f t="array" ref="P3317">_xlfn.SWITCH(ROUND(N3317,0),5,"Excellent",4,"Good",3,"ok","Bad")</f>
        <v>Good</v>
      </c>
      <c r="Q3317" s="144">
        <v>23</v>
      </c>
      <c r="R3317" s="385">
        <v>43150</v>
      </c>
      <c r="S3317" s="385">
        <v>44018</v>
      </c>
      <c r="T3317" s="144">
        <v>139</v>
      </c>
      <c r="U3317" s="144" t="s">
        <v>69</v>
      </c>
      <c r="V3317" s="144">
        <v>353</v>
      </c>
      <c r="W3317" s="144" t="str">
        <f t="shared" si="352"/>
        <v>Active</v>
      </c>
      <c r="X3317" s="144">
        <v>139</v>
      </c>
      <c r="Y3317" s="157" t="s">
        <v>70</v>
      </c>
      <c r="Z3317" s="386">
        <v>1</v>
      </c>
      <c r="AA3317" s="386">
        <v>0.91</v>
      </c>
      <c r="AB3317" s="387" t="s">
        <v>62</v>
      </c>
      <c r="AC3317" s="157"/>
    </row>
    <row r="3318" spans="9:29">
      <c r="I3318" s="342">
        <v>4</v>
      </c>
      <c r="J3318" s="144" t="str">
        <f t="shared" si="350"/>
        <v>LARGE</v>
      </c>
      <c r="K3318" s="144" t="str">
        <f t="shared" si="351"/>
        <v>MEDIUM</v>
      </c>
      <c r="L3318" s="144" t="str" cm="1">
        <f t="array" ref="L3318">_xlfn.IFS(I3318&lt;=2,"SMALL",I3318&lt;=5,"MEDIUM",I3318&gt;5,"LARGE")</f>
        <v>MEDIUM</v>
      </c>
      <c r="M3318" s="144" t="str">
        <f t="shared" si="348"/>
        <v>NO</v>
      </c>
      <c r="N3318" s="374">
        <v>4.54</v>
      </c>
      <c r="O3318" s="374">
        <f t="shared" si="349"/>
        <v>5</v>
      </c>
      <c r="P3318" s="158" t="str" cm="1">
        <f t="array" ref="P3318">_xlfn.SWITCH(ROUND(N3318,0),5,"Excellent",4,"Good",3,"ok","Bad")</f>
        <v>Excellent</v>
      </c>
      <c r="Q3318" s="144">
        <v>71</v>
      </c>
      <c r="R3318" s="385">
        <v>43141</v>
      </c>
      <c r="S3318" s="385">
        <v>44033</v>
      </c>
      <c r="T3318" s="144">
        <v>3448</v>
      </c>
      <c r="U3318" s="144" t="s">
        <v>69</v>
      </c>
      <c r="V3318" s="144">
        <v>356</v>
      </c>
      <c r="W3318" s="144" t="str">
        <f t="shared" si="352"/>
        <v>Active</v>
      </c>
      <c r="X3318" s="144">
        <v>3448</v>
      </c>
      <c r="Y3318" s="157" t="s">
        <v>70</v>
      </c>
      <c r="Z3318" s="386">
        <v>1</v>
      </c>
      <c r="AA3318" s="386">
        <v>0.98</v>
      </c>
      <c r="AB3318" s="387" t="s">
        <v>65</v>
      </c>
      <c r="AC3318" s="157"/>
    </row>
    <row r="3319" spans="9:29">
      <c r="I3319" s="342">
        <v>8</v>
      </c>
      <c r="J3319" s="144" t="str">
        <f t="shared" si="350"/>
        <v>LARGE</v>
      </c>
      <c r="K3319" s="144" t="str">
        <f t="shared" si="351"/>
        <v>LARGE</v>
      </c>
      <c r="L3319" s="144" t="str" cm="1">
        <f t="array" ref="L3319">_xlfn.IFS(I3319&lt;=2,"SMALL",I3319&lt;=5,"MEDIUM",I3319&gt;5,"LARGE")</f>
        <v>LARGE</v>
      </c>
      <c r="M3319" s="144" t="str">
        <f t="shared" si="348"/>
        <v>NO</v>
      </c>
      <c r="N3319" s="374">
        <v>4.9000000000000004</v>
      </c>
      <c r="O3319" s="374">
        <f t="shared" si="349"/>
        <v>5</v>
      </c>
      <c r="P3319" s="158" t="str" cm="1">
        <f t="array" ref="P3319">_xlfn.SWITCH(ROUND(N3319,0),5,"Excellent",4,"Good",3,"ok","Bad")</f>
        <v>Excellent</v>
      </c>
      <c r="Q3319" s="144">
        <v>84</v>
      </c>
      <c r="R3319" s="385">
        <v>43178</v>
      </c>
      <c r="S3319" s="385">
        <v>43904</v>
      </c>
      <c r="T3319" s="144">
        <v>2081</v>
      </c>
      <c r="U3319" s="144" t="s">
        <v>69</v>
      </c>
      <c r="V3319" s="144">
        <v>219</v>
      </c>
      <c r="W3319" s="144" t="str">
        <f t="shared" si="352"/>
        <v>Active</v>
      </c>
      <c r="X3319" s="144">
        <v>2081</v>
      </c>
      <c r="Y3319" s="157" t="s">
        <v>64</v>
      </c>
      <c r="Z3319" s="386">
        <v>0.6</v>
      </c>
      <c r="AA3319" s="386">
        <v>0.76</v>
      </c>
      <c r="AB3319" s="387" t="s">
        <v>65</v>
      </c>
      <c r="AC3319" s="157"/>
    </row>
    <row r="3320" spans="9:29">
      <c r="I3320" s="342">
        <v>1</v>
      </c>
      <c r="J3320" s="144" t="str">
        <f t="shared" si="350"/>
        <v>SMALL</v>
      </c>
      <c r="K3320" s="144" t="str">
        <f t="shared" si="351"/>
        <v>SMALL</v>
      </c>
      <c r="L3320" s="144" t="str" cm="1">
        <f t="array" ref="L3320">_xlfn.IFS(I3320&lt;=2,"SMALL",I3320&lt;=5,"MEDIUM",I3320&gt;5,"LARGE")</f>
        <v>SMALL</v>
      </c>
      <c r="M3320" s="144" t="str">
        <f t="shared" si="348"/>
        <v>NO</v>
      </c>
      <c r="N3320" s="374">
        <v>4.96</v>
      </c>
      <c r="O3320" s="374">
        <f t="shared" si="349"/>
        <v>5</v>
      </c>
      <c r="P3320" s="158" t="str" cm="1">
        <f t="array" ref="P3320">_xlfn.SWITCH(ROUND(N3320,0),5,"Excellent",4,"Good",3,"ok","Bad")</f>
        <v>Excellent</v>
      </c>
      <c r="Q3320" s="144">
        <v>56</v>
      </c>
      <c r="R3320" s="385">
        <v>43106</v>
      </c>
      <c r="S3320" s="385">
        <v>43717</v>
      </c>
      <c r="T3320" s="144">
        <v>2001</v>
      </c>
      <c r="U3320" s="144" t="s">
        <v>60</v>
      </c>
      <c r="V3320" s="144">
        <v>0</v>
      </c>
      <c r="W3320" s="144" t="str">
        <f t="shared" si="352"/>
        <v>Inactive</v>
      </c>
      <c r="X3320" s="144">
        <v>2001</v>
      </c>
      <c r="Y3320" s="157" t="s">
        <v>64</v>
      </c>
      <c r="Z3320" s="386">
        <v>0.9</v>
      </c>
      <c r="AA3320" s="386">
        <v>0.92</v>
      </c>
      <c r="AB3320" s="387" t="s">
        <v>65</v>
      </c>
      <c r="AC3320" s="157"/>
    </row>
    <row r="3321" spans="9:29">
      <c r="I3321" s="342">
        <v>2</v>
      </c>
      <c r="J3321" s="144" t="str">
        <f t="shared" si="350"/>
        <v>SMALL</v>
      </c>
      <c r="K3321" s="144" t="str">
        <f t="shared" si="351"/>
        <v>SMALL</v>
      </c>
      <c r="L3321" s="144" t="str" cm="1">
        <f t="array" ref="L3321">_xlfn.IFS(I3321&lt;=2,"SMALL",I3321&lt;=5,"MEDIUM",I3321&gt;5,"LARGE")</f>
        <v>SMALL</v>
      </c>
      <c r="M3321" s="144" t="str">
        <f t="shared" si="348"/>
        <v>NO</v>
      </c>
      <c r="N3321" s="374">
        <v>5</v>
      </c>
      <c r="O3321" s="374">
        <f t="shared" si="349"/>
        <v>5</v>
      </c>
      <c r="P3321" s="158" t="str" cm="1">
        <f t="array" ref="P3321">_xlfn.SWITCH(ROUND(N3321,0),5,"Excellent",4,"Good",3,"ok","Bad")</f>
        <v>Excellent</v>
      </c>
      <c r="Q3321" s="144">
        <v>5</v>
      </c>
      <c r="R3321" s="385">
        <v>43281</v>
      </c>
      <c r="S3321" s="385">
        <v>43736</v>
      </c>
      <c r="T3321" s="144">
        <v>1967</v>
      </c>
      <c r="U3321" s="144" t="s">
        <v>69</v>
      </c>
      <c r="V3321" s="144">
        <v>0</v>
      </c>
      <c r="W3321" s="144" t="str">
        <f t="shared" si="352"/>
        <v>Inactive</v>
      </c>
      <c r="X3321" s="144">
        <v>1967</v>
      </c>
      <c r="Y3321" s="157" t="s">
        <v>70</v>
      </c>
      <c r="Z3321" s="386">
        <v>0.92</v>
      </c>
      <c r="AA3321" s="386">
        <v>0.99</v>
      </c>
      <c r="AB3321" s="387" t="s">
        <v>65</v>
      </c>
      <c r="AC3321" s="157"/>
    </row>
    <row r="3322" spans="9:29">
      <c r="I3322" s="342">
        <v>4</v>
      </c>
      <c r="J3322" s="144" t="str">
        <f t="shared" si="350"/>
        <v>LARGE</v>
      </c>
      <c r="K3322" s="144" t="str">
        <f t="shared" si="351"/>
        <v>MEDIUM</v>
      </c>
      <c r="L3322" s="144" t="str" cm="1">
        <f t="array" ref="L3322">_xlfn.IFS(I3322&lt;=2,"SMALL",I3322&lt;=5,"MEDIUM",I3322&gt;5,"LARGE")</f>
        <v>MEDIUM</v>
      </c>
      <c r="M3322" s="144" t="str">
        <f t="shared" si="348"/>
        <v>NO</v>
      </c>
      <c r="N3322" s="374">
        <v>4.88</v>
      </c>
      <c r="O3322" s="374">
        <f t="shared" si="349"/>
        <v>5</v>
      </c>
      <c r="P3322" s="158" t="str" cm="1">
        <f t="array" ref="P3322">_xlfn.SWITCH(ROUND(N3322,0),5,"Excellent",4,"Good",3,"ok","Bad")</f>
        <v>Excellent</v>
      </c>
      <c r="Q3322" s="144">
        <v>26</v>
      </c>
      <c r="R3322" s="385">
        <v>43147</v>
      </c>
      <c r="S3322" s="385">
        <v>43682</v>
      </c>
      <c r="T3322" s="144">
        <v>3229</v>
      </c>
      <c r="U3322" s="144" t="s">
        <v>69</v>
      </c>
      <c r="V3322" s="144">
        <v>175</v>
      </c>
      <c r="W3322" s="144" t="str">
        <f t="shared" si="352"/>
        <v>Active</v>
      </c>
      <c r="X3322" s="144">
        <v>3229</v>
      </c>
      <c r="Y3322" s="157" t="s">
        <v>64</v>
      </c>
      <c r="Z3322" s="386">
        <v>1</v>
      </c>
      <c r="AA3322" s="386">
        <v>0.88</v>
      </c>
      <c r="AB3322" s="387" t="s">
        <v>65</v>
      </c>
      <c r="AC3322" s="157"/>
    </row>
    <row r="3323" spans="9:29">
      <c r="I3323" s="342">
        <v>2</v>
      </c>
      <c r="J3323" s="144" t="str">
        <f t="shared" si="350"/>
        <v>SMALL</v>
      </c>
      <c r="K3323" s="144" t="str">
        <f t="shared" si="351"/>
        <v>SMALL</v>
      </c>
      <c r="L3323" s="144" t="str" cm="1">
        <f t="array" ref="L3323">_xlfn.IFS(I3323&lt;=2,"SMALL",I3323&lt;=5,"MEDIUM",I3323&gt;5,"LARGE")</f>
        <v>SMALL</v>
      </c>
      <c r="M3323" s="144" t="str">
        <f t="shared" si="348"/>
        <v>NO</v>
      </c>
      <c r="N3323" s="374">
        <v>4.53</v>
      </c>
      <c r="O3323" s="374">
        <f t="shared" si="349"/>
        <v>5</v>
      </c>
      <c r="P3323" s="158" t="str" cm="1">
        <f t="array" ref="P3323">_xlfn.SWITCH(ROUND(N3323,0),5,"Excellent",4,"Good",3,"ok","Bad")</f>
        <v>Excellent</v>
      </c>
      <c r="Q3323" s="144">
        <v>19</v>
      </c>
      <c r="R3323" s="385">
        <v>43212</v>
      </c>
      <c r="S3323" s="385">
        <v>43719</v>
      </c>
      <c r="T3323" s="144">
        <v>715</v>
      </c>
      <c r="U3323" s="144" t="s">
        <v>60</v>
      </c>
      <c r="V3323" s="144">
        <v>363</v>
      </c>
      <c r="W3323" s="144" t="str">
        <f t="shared" si="352"/>
        <v>Active</v>
      </c>
      <c r="X3323" s="144">
        <v>715</v>
      </c>
      <c r="Y3323" s="157" t="s">
        <v>61</v>
      </c>
      <c r="Z3323" s="386">
        <v>1</v>
      </c>
      <c r="AA3323" s="386">
        <v>0.5</v>
      </c>
      <c r="AB3323" s="387" t="s">
        <v>65</v>
      </c>
      <c r="AC3323" s="157"/>
    </row>
    <row r="3324" spans="9:29">
      <c r="I3324" s="342">
        <v>2</v>
      </c>
      <c r="J3324" s="144" t="str">
        <f t="shared" si="350"/>
        <v>SMALL</v>
      </c>
      <c r="K3324" s="144" t="str">
        <f t="shared" si="351"/>
        <v>SMALL</v>
      </c>
      <c r="L3324" s="144" t="str" cm="1">
        <f t="array" ref="L3324">_xlfn.IFS(I3324&lt;=2,"SMALL",I3324&lt;=5,"MEDIUM",I3324&gt;5,"LARGE")</f>
        <v>SMALL</v>
      </c>
      <c r="M3324" s="144" t="str">
        <f t="shared" si="348"/>
        <v>YES</v>
      </c>
      <c r="N3324" s="374">
        <v>4.92</v>
      </c>
      <c r="O3324" s="374">
        <f t="shared" si="349"/>
        <v>5</v>
      </c>
      <c r="P3324" s="158" t="str" cm="1">
        <f t="array" ref="P3324">_xlfn.SWITCH(ROUND(N3324,0),5,"Excellent",4,"Good",3,"ok","Bad")</f>
        <v>Excellent</v>
      </c>
      <c r="Q3324" s="144">
        <v>122</v>
      </c>
      <c r="R3324" s="385">
        <v>43114</v>
      </c>
      <c r="S3324" s="385">
        <v>43903</v>
      </c>
      <c r="T3324" s="144">
        <v>2394</v>
      </c>
      <c r="U3324" s="144" t="s">
        <v>60</v>
      </c>
      <c r="V3324" s="144">
        <v>0</v>
      </c>
      <c r="W3324" s="144" t="str">
        <f t="shared" si="352"/>
        <v>Inactive</v>
      </c>
      <c r="X3324" s="144">
        <v>2394</v>
      </c>
      <c r="Y3324" s="157" t="s">
        <v>70</v>
      </c>
      <c r="Z3324" s="386">
        <v>1</v>
      </c>
      <c r="AA3324" s="386">
        <v>0.93</v>
      </c>
      <c r="AB3324" s="387" t="s">
        <v>62</v>
      </c>
      <c r="AC3324" s="157"/>
    </row>
    <row r="3325" spans="9:29">
      <c r="I3325" s="342">
        <v>2</v>
      </c>
      <c r="J3325" s="144" t="str">
        <f t="shared" si="350"/>
        <v>SMALL</v>
      </c>
      <c r="K3325" s="144" t="str">
        <f t="shared" si="351"/>
        <v>SMALL</v>
      </c>
      <c r="L3325" s="144" t="str" cm="1">
        <f t="array" ref="L3325">_xlfn.IFS(I3325&lt;=2,"SMALL",I3325&lt;=5,"MEDIUM",I3325&gt;5,"LARGE")</f>
        <v>SMALL</v>
      </c>
      <c r="M3325" s="144" t="str">
        <f t="shared" si="348"/>
        <v>NO</v>
      </c>
      <c r="N3325" s="374">
        <v>5</v>
      </c>
      <c r="O3325" s="374">
        <f t="shared" si="349"/>
        <v>5</v>
      </c>
      <c r="P3325" s="158" t="str" cm="1">
        <f t="array" ref="P3325">_xlfn.SWITCH(ROUND(N3325,0),5,"Excellent",4,"Good",3,"ok","Bad")</f>
        <v>Excellent</v>
      </c>
      <c r="Q3325" s="144">
        <v>11</v>
      </c>
      <c r="R3325" s="385">
        <v>43836</v>
      </c>
      <c r="S3325" s="385">
        <v>43905</v>
      </c>
      <c r="T3325" s="144">
        <v>2394</v>
      </c>
      <c r="U3325" s="144" t="s">
        <v>60</v>
      </c>
      <c r="V3325" s="144">
        <v>0</v>
      </c>
      <c r="W3325" s="144" t="str">
        <f t="shared" si="352"/>
        <v>Inactive</v>
      </c>
      <c r="X3325" s="144">
        <v>2394</v>
      </c>
      <c r="Y3325" s="157" t="s">
        <v>70</v>
      </c>
      <c r="Z3325" s="386">
        <v>1</v>
      </c>
      <c r="AA3325" s="386">
        <v>0.99</v>
      </c>
      <c r="AB3325" s="387" t="s">
        <v>62</v>
      </c>
      <c r="AC3325" s="157"/>
    </row>
    <row r="3326" spans="9:29">
      <c r="I3326" s="342">
        <v>2</v>
      </c>
      <c r="J3326" s="144" t="str">
        <f t="shared" si="350"/>
        <v>SMALL</v>
      </c>
      <c r="K3326" s="144" t="str">
        <f t="shared" si="351"/>
        <v>SMALL</v>
      </c>
      <c r="L3326" s="144" t="str" cm="1">
        <f t="array" ref="L3326">_xlfn.IFS(I3326&lt;=2,"SMALL",I3326&lt;=5,"MEDIUM",I3326&gt;5,"LARGE")</f>
        <v>SMALL</v>
      </c>
      <c r="M3326" s="144" t="str">
        <f t="shared" si="348"/>
        <v>NO</v>
      </c>
      <c r="N3326" s="374">
        <v>4.91</v>
      </c>
      <c r="O3326" s="374">
        <f t="shared" si="349"/>
        <v>5</v>
      </c>
      <c r="P3326" s="158" t="str" cm="1">
        <f t="array" ref="P3326">_xlfn.SWITCH(ROUND(N3326,0),5,"Excellent",4,"Good",3,"ok","Bad")</f>
        <v>Excellent</v>
      </c>
      <c r="Q3326" s="144">
        <v>22</v>
      </c>
      <c r="R3326" s="385">
        <v>43117</v>
      </c>
      <c r="S3326" s="385">
        <v>43833</v>
      </c>
      <c r="T3326" s="144">
        <v>3137</v>
      </c>
      <c r="U3326" s="144" t="s">
        <v>60</v>
      </c>
      <c r="V3326" s="144">
        <v>364</v>
      </c>
      <c r="W3326" s="144" t="str">
        <f t="shared" si="352"/>
        <v>Active</v>
      </c>
      <c r="X3326" s="144">
        <v>3137</v>
      </c>
      <c r="Y3326" s="157" t="s">
        <v>70</v>
      </c>
      <c r="Z3326" s="386">
        <v>0.9</v>
      </c>
      <c r="AA3326" s="386">
        <v>1</v>
      </c>
      <c r="AB3326" s="387" t="s">
        <v>65</v>
      </c>
      <c r="AC3326" s="157"/>
    </row>
    <row r="3327" spans="9:29">
      <c r="I3327" s="342">
        <v>2</v>
      </c>
      <c r="J3327" s="144" t="str">
        <f t="shared" si="350"/>
        <v>SMALL</v>
      </c>
      <c r="K3327" s="144" t="str">
        <f t="shared" si="351"/>
        <v>SMALL</v>
      </c>
      <c r="L3327" s="144" t="str" cm="1">
        <f t="array" ref="L3327">_xlfn.IFS(I3327&lt;=2,"SMALL",I3327&lt;=5,"MEDIUM",I3327&gt;5,"LARGE")</f>
        <v>SMALL</v>
      </c>
      <c r="M3327" s="144" t="str">
        <f t="shared" si="348"/>
        <v>NO</v>
      </c>
      <c r="N3327" s="374">
        <v>5</v>
      </c>
      <c r="O3327" s="374">
        <f t="shared" si="349"/>
        <v>5</v>
      </c>
      <c r="P3327" s="158" t="str" cm="1">
        <f t="array" ref="P3327">_xlfn.SWITCH(ROUND(N3327,0),5,"Excellent",4,"Good",3,"ok","Bad")</f>
        <v>Excellent</v>
      </c>
      <c r="Q3327" s="144">
        <v>30</v>
      </c>
      <c r="R3327" s="385">
        <v>43146</v>
      </c>
      <c r="S3327" s="385">
        <v>44016</v>
      </c>
      <c r="T3327" s="144">
        <v>1441</v>
      </c>
      <c r="U3327" s="144" t="s">
        <v>60</v>
      </c>
      <c r="V3327" s="144">
        <v>40</v>
      </c>
      <c r="W3327" s="144" t="str">
        <f t="shared" si="352"/>
        <v>Active</v>
      </c>
      <c r="X3327" s="144">
        <v>1441</v>
      </c>
      <c r="Y3327" s="157" t="s">
        <v>61</v>
      </c>
      <c r="Z3327" s="386">
        <v>0.96</v>
      </c>
      <c r="AA3327" s="386">
        <v>0.95</v>
      </c>
      <c r="AB3327" s="387" t="s">
        <v>62</v>
      </c>
      <c r="AC3327" s="157"/>
    </row>
    <row r="3328" spans="9:29">
      <c r="I3328" s="342">
        <v>1</v>
      </c>
      <c r="J3328" s="144" t="str">
        <f t="shared" si="350"/>
        <v>SMALL</v>
      </c>
      <c r="K3328" s="144" t="str">
        <f t="shared" si="351"/>
        <v>SMALL</v>
      </c>
      <c r="L3328" s="144" t="str" cm="1">
        <f t="array" ref="L3328">_xlfn.IFS(I3328&lt;=2,"SMALL",I3328&lt;=5,"MEDIUM",I3328&gt;5,"LARGE")</f>
        <v>SMALL</v>
      </c>
      <c r="M3328" s="144" t="str">
        <f t="shared" si="348"/>
        <v>NO</v>
      </c>
      <c r="N3328" s="374">
        <v>4.75</v>
      </c>
      <c r="O3328" s="374">
        <f t="shared" si="349"/>
        <v>5</v>
      </c>
      <c r="P3328" s="158" t="str" cm="1">
        <f t="array" ref="P3328">_xlfn.SWITCH(ROUND(N3328,0),5,"Excellent",4,"Good",3,"ok","Bad")</f>
        <v>Excellent</v>
      </c>
      <c r="Q3328" s="144">
        <v>8</v>
      </c>
      <c r="R3328" s="385">
        <v>43135</v>
      </c>
      <c r="S3328" s="385">
        <v>43735</v>
      </c>
      <c r="T3328" s="144">
        <v>188</v>
      </c>
      <c r="U3328" s="144" t="s">
        <v>60</v>
      </c>
      <c r="V3328" s="144">
        <v>0</v>
      </c>
      <c r="W3328" s="144" t="str">
        <f t="shared" si="352"/>
        <v>Inactive</v>
      </c>
      <c r="X3328" s="144">
        <v>188</v>
      </c>
      <c r="Y3328" s="157" t="s">
        <v>70</v>
      </c>
      <c r="Z3328" s="386">
        <v>1</v>
      </c>
      <c r="AA3328" s="386">
        <v>1</v>
      </c>
      <c r="AB3328" s="387" t="s">
        <v>62</v>
      </c>
      <c r="AC3328" s="157"/>
    </row>
    <row r="3329" spans="9:29">
      <c r="I3329" s="342">
        <v>1</v>
      </c>
      <c r="J3329" s="144" t="str">
        <f t="shared" si="350"/>
        <v>SMALL</v>
      </c>
      <c r="K3329" s="144" t="str">
        <f t="shared" si="351"/>
        <v>SMALL</v>
      </c>
      <c r="L3329" s="144" t="str" cm="1">
        <f t="array" ref="L3329">_xlfn.IFS(I3329&lt;=2,"SMALL",I3329&lt;=5,"MEDIUM",I3329&gt;5,"LARGE")</f>
        <v>SMALL</v>
      </c>
      <c r="M3329" s="144" t="str">
        <f t="shared" si="348"/>
        <v>NO</v>
      </c>
      <c r="N3329" s="374">
        <v>4.9000000000000004</v>
      </c>
      <c r="O3329" s="374">
        <f t="shared" si="349"/>
        <v>5</v>
      </c>
      <c r="P3329" s="158" t="str" cm="1">
        <f t="array" ref="P3329">_xlfn.SWITCH(ROUND(N3329,0),5,"Excellent",4,"Good",3,"ok","Bad")</f>
        <v>Excellent</v>
      </c>
      <c r="Q3329" s="144">
        <v>10</v>
      </c>
      <c r="R3329" s="385">
        <v>43192</v>
      </c>
      <c r="S3329" s="385">
        <v>43331</v>
      </c>
      <c r="T3329" s="144">
        <v>3074</v>
      </c>
      <c r="U3329" s="144" t="s">
        <v>60</v>
      </c>
      <c r="V3329" s="144">
        <v>92</v>
      </c>
      <c r="W3329" s="144" t="str">
        <f t="shared" si="352"/>
        <v>Active</v>
      </c>
      <c r="X3329" s="144">
        <v>3074</v>
      </c>
      <c r="Y3329" s="157" t="s">
        <v>70</v>
      </c>
      <c r="Z3329" s="386">
        <v>1</v>
      </c>
      <c r="AA3329" s="386">
        <v>0.93</v>
      </c>
      <c r="AB3329" s="387" t="s">
        <v>62</v>
      </c>
      <c r="AC3329" s="157"/>
    </row>
    <row r="3330" spans="9:29">
      <c r="I3330" s="342">
        <v>1</v>
      </c>
      <c r="J3330" s="144" t="str">
        <f t="shared" si="350"/>
        <v>SMALL</v>
      </c>
      <c r="K3330" s="144" t="str">
        <f t="shared" si="351"/>
        <v>SMALL</v>
      </c>
      <c r="L3330" s="144" t="str" cm="1">
        <f t="array" ref="L3330">_xlfn.IFS(I3330&lt;=2,"SMALL",I3330&lt;=5,"MEDIUM",I3330&gt;5,"LARGE")</f>
        <v>SMALL</v>
      </c>
      <c r="M3330" s="144" t="str">
        <f t="shared" si="348"/>
        <v>NO</v>
      </c>
      <c r="N3330" s="374">
        <v>5</v>
      </c>
      <c r="O3330" s="374">
        <f t="shared" si="349"/>
        <v>5</v>
      </c>
      <c r="P3330" s="158" t="str" cm="1">
        <f t="array" ref="P3330">_xlfn.SWITCH(ROUND(N3330,0),5,"Excellent",4,"Good",3,"ok","Bad")</f>
        <v>Excellent</v>
      </c>
      <c r="Q3330" s="144">
        <v>10</v>
      </c>
      <c r="R3330" s="385">
        <v>43105</v>
      </c>
      <c r="S3330" s="385">
        <v>44042</v>
      </c>
      <c r="T3330" s="144">
        <v>3390</v>
      </c>
      <c r="U3330" s="144" t="s">
        <v>60</v>
      </c>
      <c r="V3330" s="144">
        <v>0</v>
      </c>
      <c r="W3330" s="144" t="str">
        <f t="shared" si="352"/>
        <v>Inactive</v>
      </c>
      <c r="X3330" s="144">
        <v>3390</v>
      </c>
      <c r="Y3330" s="157" t="s">
        <v>70</v>
      </c>
      <c r="Z3330" s="386">
        <v>1</v>
      </c>
      <c r="AA3330" s="386">
        <v>0.88</v>
      </c>
      <c r="AB3330" s="387" t="s">
        <v>62</v>
      </c>
      <c r="AC3330" s="157"/>
    </row>
    <row r="3331" spans="9:29">
      <c r="I3331" s="342">
        <v>8</v>
      </c>
      <c r="J3331" s="144" t="str">
        <f t="shared" si="350"/>
        <v>LARGE</v>
      </c>
      <c r="K3331" s="144" t="str">
        <f t="shared" si="351"/>
        <v>LARGE</v>
      </c>
      <c r="L3331" s="144" t="str" cm="1">
        <f t="array" ref="L3331">_xlfn.IFS(I3331&lt;=2,"SMALL",I3331&lt;=5,"MEDIUM",I3331&gt;5,"LARGE")</f>
        <v>LARGE</v>
      </c>
      <c r="M3331" s="144" t="str">
        <f t="shared" si="348"/>
        <v>NO</v>
      </c>
      <c r="N3331" s="374">
        <v>4.8</v>
      </c>
      <c r="O3331" s="374">
        <f t="shared" si="349"/>
        <v>5</v>
      </c>
      <c r="P3331" s="158" t="str" cm="1">
        <f t="array" ref="P3331">_xlfn.SWITCH(ROUND(N3331,0),5,"Excellent",4,"Good",3,"ok","Bad")</f>
        <v>Excellent</v>
      </c>
      <c r="Q3331" s="144">
        <v>10</v>
      </c>
      <c r="R3331" s="385">
        <v>43234</v>
      </c>
      <c r="S3331" s="385">
        <v>43808</v>
      </c>
      <c r="T3331" s="144">
        <v>3305</v>
      </c>
      <c r="U3331" s="144" t="s">
        <v>69</v>
      </c>
      <c r="V3331" s="144">
        <v>58</v>
      </c>
      <c r="W3331" s="144" t="str">
        <f t="shared" si="352"/>
        <v>Active</v>
      </c>
      <c r="X3331" s="144">
        <v>3305</v>
      </c>
      <c r="Y3331" s="157" t="s">
        <v>61</v>
      </c>
      <c r="Z3331" s="386">
        <v>1</v>
      </c>
      <c r="AA3331" s="386">
        <v>0.88</v>
      </c>
      <c r="AB3331" s="387" t="s">
        <v>65</v>
      </c>
      <c r="AC3331" s="157"/>
    </row>
    <row r="3332" spans="9:29">
      <c r="I3332" s="342">
        <v>3</v>
      </c>
      <c r="J3332" s="144" t="str">
        <f t="shared" si="350"/>
        <v>LARGE</v>
      </c>
      <c r="K3332" s="144" t="str">
        <f t="shared" si="351"/>
        <v>MEDIUM</v>
      </c>
      <c r="L3332" s="144" t="str" cm="1">
        <f t="array" ref="L3332">_xlfn.IFS(I3332&lt;=2,"SMALL",I3332&lt;=5,"MEDIUM",I3332&gt;5,"LARGE")</f>
        <v>MEDIUM</v>
      </c>
      <c r="M3332" s="144" t="str">
        <f t="shared" si="348"/>
        <v>NO</v>
      </c>
      <c r="N3332" s="374">
        <v>4.93</v>
      </c>
      <c r="O3332" s="374">
        <f t="shared" si="349"/>
        <v>5</v>
      </c>
      <c r="P3332" s="158" t="str" cm="1">
        <f t="array" ref="P3332">_xlfn.SWITCH(ROUND(N3332,0),5,"Excellent",4,"Good",3,"ok","Bad")</f>
        <v>Excellent</v>
      </c>
      <c r="Q3332" s="144">
        <v>15</v>
      </c>
      <c r="R3332" s="385">
        <v>43198</v>
      </c>
      <c r="S3332" s="385">
        <v>43817</v>
      </c>
      <c r="T3332" s="144">
        <v>2970</v>
      </c>
      <c r="U3332" s="144" t="s">
        <v>69</v>
      </c>
      <c r="V3332" s="144">
        <v>42</v>
      </c>
      <c r="W3332" s="144" t="str">
        <f t="shared" si="352"/>
        <v>Active</v>
      </c>
      <c r="X3332" s="144">
        <v>2970</v>
      </c>
      <c r="Y3332" s="157" t="s">
        <v>70</v>
      </c>
      <c r="Z3332" s="386">
        <v>1</v>
      </c>
      <c r="AA3332" s="386">
        <v>0.99</v>
      </c>
      <c r="AB3332" s="387" t="s">
        <v>65</v>
      </c>
      <c r="AC3332" s="157"/>
    </row>
    <row r="3333" spans="9:29">
      <c r="I3333" s="342">
        <v>3</v>
      </c>
      <c r="J3333" s="144" t="str">
        <f t="shared" si="350"/>
        <v>LARGE</v>
      </c>
      <c r="K3333" s="144" t="str">
        <f t="shared" si="351"/>
        <v>MEDIUM</v>
      </c>
      <c r="L3333" s="144" t="str" cm="1">
        <f t="array" ref="L3333">_xlfn.IFS(I3333&lt;=2,"SMALL",I3333&lt;=5,"MEDIUM",I3333&gt;5,"LARGE")</f>
        <v>MEDIUM</v>
      </c>
      <c r="M3333" s="144" t="str">
        <f t="shared" ref="M3333:M3396" si="353">IF(AND(N3333&gt;=4.8,Q3333&gt;100),"YES","NO")</f>
        <v>NO</v>
      </c>
      <c r="N3333" s="374">
        <v>4.97</v>
      </c>
      <c r="O3333" s="374">
        <f t="shared" ref="O3333:O3396" si="354">ROUND(N3333,0)</f>
        <v>5</v>
      </c>
      <c r="P3333" s="158" t="str" cm="1">
        <f t="array" ref="P3333">_xlfn.SWITCH(ROUND(N3333,0),5,"Excellent",4,"Good",3,"ok","Bad")</f>
        <v>Excellent</v>
      </c>
      <c r="Q3333" s="144">
        <v>74</v>
      </c>
      <c r="R3333" s="385">
        <v>43114</v>
      </c>
      <c r="S3333" s="385">
        <v>43897</v>
      </c>
      <c r="T3333" s="144">
        <v>3450</v>
      </c>
      <c r="U3333" s="144" t="s">
        <v>69</v>
      </c>
      <c r="V3333" s="144">
        <v>38</v>
      </c>
      <c r="W3333" s="144" t="str">
        <f t="shared" si="352"/>
        <v>Active</v>
      </c>
      <c r="X3333" s="144">
        <v>3450</v>
      </c>
      <c r="Y3333" s="157" t="s">
        <v>70</v>
      </c>
      <c r="Z3333" s="386">
        <v>0.9</v>
      </c>
      <c r="AA3333" s="386">
        <v>0.98</v>
      </c>
      <c r="AB3333" s="387" t="s">
        <v>62</v>
      </c>
      <c r="AC3333" s="157"/>
    </row>
    <row r="3334" spans="9:29">
      <c r="I3334" s="342">
        <v>4</v>
      </c>
      <c r="J3334" s="144" t="str">
        <f t="shared" ref="J3334:J3397" si="355">IF(I3334&lt;=2,"SMALL","LARGE")</f>
        <v>LARGE</v>
      </c>
      <c r="K3334" s="144" t="str">
        <f t="shared" ref="K3334:K3397" si="356">IF(I3334&lt;=2,"SMALL",IF(I3334&lt;=5,"MEDIUM","LARGE"))</f>
        <v>MEDIUM</v>
      </c>
      <c r="L3334" s="144" t="str" cm="1">
        <f t="array" ref="L3334">_xlfn.IFS(I3334&lt;=2,"SMALL",I3334&lt;=5,"MEDIUM",I3334&gt;5,"LARGE")</f>
        <v>MEDIUM</v>
      </c>
      <c r="M3334" s="144" t="str">
        <f t="shared" si="353"/>
        <v>NO</v>
      </c>
      <c r="N3334" s="374">
        <v>4.8499999999999996</v>
      </c>
      <c r="O3334" s="374">
        <f t="shared" si="354"/>
        <v>5</v>
      </c>
      <c r="P3334" s="158" t="str" cm="1">
        <f t="array" ref="P3334">_xlfn.SWITCH(ROUND(N3334,0),5,"Excellent",4,"Good",3,"ok","Bad")</f>
        <v>Excellent</v>
      </c>
      <c r="Q3334" s="144">
        <v>59</v>
      </c>
      <c r="R3334" s="385">
        <v>43113</v>
      </c>
      <c r="S3334" s="385">
        <v>44043</v>
      </c>
      <c r="T3334" s="144">
        <v>2149</v>
      </c>
      <c r="U3334" s="144" t="s">
        <v>69</v>
      </c>
      <c r="V3334" s="144">
        <v>230</v>
      </c>
      <c r="W3334" s="144" t="str">
        <f t="shared" ref="W3334:W3397" si="357">IF(NOT(V3334=0),"Active","Inactive")</f>
        <v>Active</v>
      </c>
      <c r="X3334" s="144">
        <v>2149</v>
      </c>
      <c r="Y3334" s="157" t="s">
        <v>70</v>
      </c>
      <c r="Z3334" s="386">
        <v>1</v>
      </c>
      <c r="AA3334" s="386">
        <v>0.97</v>
      </c>
      <c r="AB3334" s="387" t="s">
        <v>62</v>
      </c>
      <c r="AC3334" s="157"/>
    </row>
    <row r="3335" spans="9:29">
      <c r="I3335" s="342">
        <v>2</v>
      </c>
      <c r="J3335" s="144" t="str">
        <f t="shared" si="355"/>
        <v>SMALL</v>
      </c>
      <c r="K3335" s="144" t="str">
        <f t="shared" si="356"/>
        <v>SMALL</v>
      </c>
      <c r="L3335" s="144" t="str" cm="1">
        <f t="array" ref="L3335">_xlfn.IFS(I3335&lt;=2,"SMALL",I3335&lt;=5,"MEDIUM",I3335&gt;5,"LARGE")</f>
        <v>SMALL</v>
      </c>
      <c r="M3335" s="144" t="str">
        <f t="shared" si="353"/>
        <v>NO</v>
      </c>
      <c r="N3335" s="374">
        <v>4.75</v>
      </c>
      <c r="O3335" s="374">
        <f t="shared" si="354"/>
        <v>5</v>
      </c>
      <c r="P3335" s="158" t="str" cm="1">
        <f t="array" ref="P3335">_xlfn.SWITCH(ROUND(N3335,0),5,"Excellent",4,"Good",3,"ok","Bad")</f>
        <v>Excellent</v>
      </c>
      <c r="Q3335" s="144">
        <v>24</v>
      </c>
      <c r="R3335" s="385">
        <v>43207</v>
      </c>
      <c r="S3335" s="385">
        <v>43786</v>
      </c>
      <c r="T3335" s="144">
        <v>2907</v>
      </c>
      <c r="U3335" s="144" t="s">
        <v>60</v>
      </c>
      <c r="V3335" s="144">
        <v>270</v>
      </c>
      <c r="W3335" s="144" t="str">
        <f t="shared" si="357"/>
        <v>Active</v>
      </c>
      <c r="X3335" s="144">
        <v>2907</v>
      </c>
      <c r="Y3335" s="157" t="s">
        <v>70</v>
      </c>
      <c r="Z3335" s="386">
        <v>1</v>
      </c>
      <c r="AA3335" s="386">
        <v>1</v>
      </c>
      <c r="AB3335" s="387" t="s">
        <v>62</v>
      </c>
      <c r="AC3335" s="157"/>
    </row>
    <row r="3336" spans="9:29">
      <c r="I3336" s="342">
        <v>8</v>
      </c>
      <c r="J3336" s="144" t="str">
        <f t="shared" si="355"/>
        <v>LARGE</v>
      </c>
      <c r="K3336" s="144" t="str">
        <f t="shared" si="356"/>
        <v>LARGE</v>
      </c>
      <c r="L3336" s="144" t="str" cm="1">
        <f t="array" ref="L3336">_xlfn.IFS(I3336&lt;=2,"SMALL",I3336&lt;=5,"MEDIUM",I3336&gt;5,"LARGE")</f>
        <v>LARGE</v>
      </c>
      <c r="M3336" s="144" t="str">
        <f t="shared" si="353"/>
        <v>NO</v>
      </c>
      <c r="N3336" s="374">
        <v>4.83</v>
      </c>
      <c r="O3336" s="374">
        <f t="shared" si="354"/>
        <v>5</v>
      </c>
      <c r="P3336" s="158" t="str" cm="1">
        <f t="array" ref="P3336">_xlfn.SWITCH(ROUND(N3336,0),5,"Excellent",4,"Good",3,"ok","Bad")</f>
        <v>Excellent</v>
      </c>
      <c r="Q3336" s="144">
        <v>96</v>
      </c>
      <c r="R3336" s="385">
        <v>43175</v>
      </c>
      <c r="S3336" s="385">
        <v>44015</v>
      </c>
      <c r="T3336" s="144">
        <v>3445</v>
      </c>
      <c r="U3336" s="144" t="s">
        <v>69</v>
      </c>
      <c r="V3336" s="144">
        <v>310</v>
      </c>
      <c r="W3336" s="144" t="str">
        <f t="shared" si="357"/>
        <v>Active</v>
      </c>
      <c r="X3336" s="144">
        <v>3445</v>
      </c>
      <c r="Y3336" s="157" t="s">
        <v>70</v>
      </c>
      <c r="Z3336" s="386">
        <v>1</v>
      </c>
      <c r="AA3336" s="386">
        <v>0.96</v>
      </c>
      <c r="AB3336" s="387" t="s">
        <v>65</v>
      </c>
      <c r="AC3336" s="157"/>
    </row>
    <row r="3337" spans="9:29">
      <c r="I3337" s="342">
        <v>4</v>
      </c>
      <c r="J3337" s="144" t="str">
        <f t="shared" si="355"/>
        <v>LARGE</v>
      </c>
      <c r="K3337" s="144" t="str">
        <f t="shared" si="356"/>
        <v>MEDIUM</v>
      </c>
      <c r="L3337" s="144" t="str" cm="1">
        <f t="array" ref="L3337">_xlfn.IFS(I3337&lt;=2,"SMALL",I3337&lt;=5,"MEDIUM",I3337&gt;5,"LARGE")</f>
        <v>MEDIUM</v>
      </c>
      <c r="M3337" s="144" t="str">
        <f t="shared" si="353"/>
        <v>NO</v>
      </c>
      <c r="N3337" s="374">
        <v>5</v>
      </c>
      <c r="O3337" s="374">
        <f t="shared" si="354"/>
        <v>5</v>
      </c>
      <c r="P3337" s="158" t="str" cm="1">
        <f t="array" ref="P3337">_xlfn.SWITCH(ROUND(N3337,0),5,"Excellent",4,"Good",3,"ok","Bad")</f>
        <v>Excellent</v>
      </c>
      <c r="Q3337" s="144">
        <v>36</v>
      </c>
      <c r="R3337" s="385">
        <v>43111</v>
      </c>
      <c r="S3337" s="385">
        <v>43981</v>
      </c>
      <c r="T3337" s="144">
        <v>1081</v>
      </c>
      <c r="U3337" s="144" t="s">
        <v>69</v>
      </c>
      <c r="V3337" s="144">
        <v>220</v>
      </c>
      <c r="W3337" s="144" t="str">
        <f t="shared" si="357"/>
        <v>Active</v>
      </c>
      <c r="X3337" s="144">
        <v>1081</v>
      </c>
      <c r="Y3337" s="157" t="s">
        <v>64</v>
      </c>
      <c r="Z3337" s="386">
        <v>1</v>
      </c>
      <c r="AA3337" s="386">
        <v>0.81</v>
      </c>
      <c r="AB3337" s="387" t="s">
        <v>65</v>
      </c>
      <c r="AC3337" s="157"/>
    </row>
    <row r="3338" spans="9:29">
      <c r="I3338" s="342">
        <v>1</v>
      </c>
      <c r="J3338" s="144" t="str">
        <f t="shared" si="355"/>
        <v>SMALL</v>
      </c>
      <c r="K3338" s="144" t="str">
        <f t="shared" si="356"/>
        <v>SMALL</v>
      </c>
      <c r="L3338" s="144" t="str" cm="1">
        <f t="array" ref="L3338">_xlfn.IFS(I3338&lt;=2,"SMALL",I3338&lt;=5,"MEDIUM",I3338&gt;5,"LARGE")</f>
        <v>SMALL</v>
      </c>
      <c r="M3338" s="144" t="str">
        <f t="shared" si="353"/>
        <v>NO</v>
      </c>
      <c r="N3338" s="374">
        <v>4.8</v>
      </c>
      <c r="O3338" s="374">
        <f t="shared" si="354"/>
        <v>5</v>
      </c>
      <c r="P3338" s="158" t="str" cm="1">
        <f t="array" ref="P3338">_xlfn.SWITCH(ROUND(N3338,0),5,"Excellent",4,"Good",3,"ok","Bad")</f>
        <v>Excellent</v>
      </c>
      <c r="Q3338" s="144">
        <v>98</v>
      </c>
      <c r="R3338" s="385">
        <v>43270</v>
      </c>
      <c r="S3338" s="385">
        <v>43921</v>
      </c>
      <c r="T3338" s="144">
        <v>2627</v>
      </c>
      <c r="U3338" s="144" t="s">
        <v>60</v>
      </c>
      <c r="V3338" s="144">
        <v>365</v>
      </c>
      <c r="W3338" s="144" t="str">
        <f t="shared" si="357"/>
        <v>Active</v>
      </c>
      <c r="X3338" s="144">
        <v>2627</v>
      </c>
      <c r="Y3338" s="157" t="s">
        <v>70</v>
      </c>
      <c r="Z3338" s="386">
        <v>0.94</v>
      </c>
      <c r="AA3338" s="386">
        <v>0.97</v>
      </c>
      <c r="AB3338" s="387" t="s">
        <v>62</v>
      </c>
      <c r="AC3338" s="157"/>
    </row>
    <row r="3339" spans="9:29">
      <c r="I3339" s="342">
        <v>6</v>
      </c>
      <c r="J3339" s="144" t="str">
        <f t="shared" si="355"/>
        <v>LARGE</v>
      </c>
      <c r="K3339" s="144" t="str">
        <f t="shared" si="356"/>
        <v>LARGE</v>
      </c>
      <c r="L3339" s="144" t="str" cm="1">
        <f t="array" ref="L3339">_xlfn.IFS(I3339&lt;=2,"SMALL",I3339&lt;=5,"MEDIUM",I3339&gt;5,"LARGE")</f>
        <v>LARGE</v>
      </c>
      <c r="M3339" s="144" t="str">
        <f t="shared" si="353"/>
        <v>NO</v>
      </c>
      <c r="N3339" s="374">
        <v>4.7300000000000004</v>
      </c>
      <c r="O3339" s="374">
        <f t="shared" si="354"/>
        <v>5</v>
      </c>
      <c r="P3339" s="158" t="str" cm="1">
        <f t="array" ref="P3339">_xlfn.SWITCH(ROUND(N3339,0),5,"Excellent",4,"Good",3,"ok","Bad")</f>
        <v>Excellent</v>
      </c>
      <c r="Q3339" s="144">
        <v>77</v>
      </c>
      <c r="R3339" s="385">
        <v>43176</v>
      </c>
      <c r="S3339" s="385">
        <v>43888</v>
      </c>
      <c r="T3339" s="144">
        <v>3452</v>
      </c>
      <c r="U3339" s="144" t="s">
        <v>69</v>
      </c>
      <c r="V3339" s="144">
        <v>90</v>
      </c>
      <c r="W3339" s="144" t="str">
        <f t="shared" si="357"/>
        <v>Active</v>
      </c>
      <c r="X3339" s="144">
        <v>3452</v>
      </c>
      <c r="Y3339" s="157" t="s">
        <v>61</v>
      </c>
      <c r="Z3339" s="386">
        <v>1</v>
      </c>
      <c r="AA3339" s="386">
        <v>0.94</v>
      </c>
      <c r="AB3339" s="387" t="s">
        <v>62</v>
      </c>
      <c r="AC3339" s="157"/>
    </row>
    <row r="3340" spans="9:29">
      <c r="I3340" s="342">
        <v>2</v>
      </c>
      <c r="J3340" s="144" t="str">
        <f t="shared" si="355"/>
        <v>SMALL</v>
      </c>
      <c r="K3340" s="144" t="str">
        <f t="shared" si="356"/>
        <v>SMALL</v>
      </c>
      <c r="L3340" s="144" t="str" cm="1">
        <f t="array" ref="L3340">_xlfn.IFS(I3340&lt;=2,"SMALL",I3340&lt;=5,"MEDIUM",I3340&gt;5,"LARGE")</f>
        <v>SMALL</v>
      </c>
      <c r="M3340" s="144" t="str">
        <f t="shared" si="353"/>
        <v>NO</v>
      </c>
      <c r="N3340" s="374">
        <v>4.5599999999999996</v>
      </c>
      <c r="O3340" s="374">
        <f t="shared" si="354"/>
        <v>5</v>
      </c>
      <c r="P3340" s="158" t="str" cm="1">
        <f t="array" ref="P3340">_xlfn.SWITCH(ROUND(N3340,0),5,"Excellent",4,"Good",3,"ok","Bad")</f>
        <v>Excellent</v>
      </c>
      <c r="Q3340" s="144">
        <v>9</v>
      </c>
      <c r="R3340" s="385">
        <v>43218</v>
      </c>
      <c r="S3340" s="385">
        <v>43869</v>
      </c>
      <c r="T3340" s="144">
        <v>3453</v>
      </c>
      <c r="U3340" s="144" t="s">
        <v>60</v>
      </c>
      <c r="V3340" s="144">
        <v>365</v>
      </c>
      <c r="W3340" s="144" t="str">
        <f t="shared" si="357"/>
        <v>Active</v>
      </c>
      <c r="X3340" s="144">
        <v>3453</v>
      </c>
      <c r="Y3340" s="157" t="s">
        <v>70</v>
      </c>
      <c r="Z3340" s="386">
        <v>1</v>
      </c>
      <c r="AA3340" s="386">
        <v>1</v>
      </c>
      <c r="AB3340" s="387" t="s">
        <v>62</v>
      </c>
      <c r="AC3340" s="157"/>
    </row>
    <row r="3341" spans="9:29">
      <c r="I3341" s="342">
        <v>2</v>
      </c>
      <c r="J3341" s="144" t="str">
        <f t="shared" si="355"/>
        <v>SMALL</v>
      </c>
      <c r="K3341" s="144" t="str">
        <f t="shared" si="356"/>
        <v>SMALL</v>
      </c>
      <c r="L3341" s="144" t="str" cm="1">
        <f t="array" ref="L3341">_xlfn.IFS(I3341&lt;=2,"SMALL",I3341&lt;=5,"MEDIUM",I3341&gt;5,"LARGE")</f>
        <v>SMALL</v>
      </c>
      <c r="M3341" s="144" t="str">
        <f t="shared" si="353"/>
        <v>NO</v>
      </c>
      <c r="N3341" s="374">
        <v>4.5</v>
      </c>
      <c r="O3341" s="374">
        <f t="shared" si="354"/>
        <v>5</v>
      </c>
      <c r="P3341" s="158" t="str" cm="1">
        <f t="array" ref="P3341">_xlfn.SWITCH(ROUND(N3341,0),5,"Excellent",4,"Good",3,"ok","Bad")</f>
        <v>Excellent</v>
      </c>
      <c r="Q3341" s="144">
        <v>4</v>
      </c>
      <c r="R3341" s="385">
        <v>43141</v>
      </c>
      <c r="S3341" s="385">
        <v>43156</v>
      </c>
      <c r="T3341" s="144">
        <v>3161</v>
      </c>
      <c r="U3341" s="144" t="s">
        <v>60</v>
      </c>
      <c r="V3341" s="144">
        <v>195</v>
      </c>
      <c r="W3341" s="144" t="str">
        <f t="shared" si="357"/>
        <v>Active</v>
      </c>
      <c r="X3341" s="144">
        <v>3161</v>
      </c>
      <c r="Y3341" s="157" t="s">
        <v>122</v>
      </c>
      <c r="Z3341" s="386">
        <v>0</v>
      </c>
      <c r="AA3341" s="386">
        <v>0.99</v>
      </c>
      <c r="AB3341" s="387" t="s">
        <v>65</v>
      </c>
      <c r="AC3341" s="157"/>
    </row>
    <row r="3342" spans="9:29">
      <c r="I3342" s="342">
        <v>1</v>
      </c>
      <c r="J3342" s="144" t="str">
        <f t="shared" si="355"/>
        <v>SMALL</v>
      </c>
      <c r="K3342" s="144" t="str">
        <f t="shared" si="356"/>
        <v>SMALL</v>
      </c>
      <c r="L3342" s="144" t="str" cm="1">
        <f t="array" ref="L3342">_xlfn.IFS(I3342&lt;=2,"SMALL",I3342&lt;=5,"MEDIUM",I3342&gt;5,"LARGE")</f>
        <v>SMALL</v>
      </c>
      <c r="M3342" s="144" t="str">
        <f t="shared" si="353"/>
        <v>NO</v>
      </c>
      <c r="N3342" s="374">
        <v>4.7</v>
      </c>
      <c r="O3342" s="374">
        <f t="shared" si="354"/>
        <v>5</v>
      </c>
      <c r="P3342" s="158" t="str" cm="1">
        <f t="array" ref="P3342">_xlfn.SWITCH(ROUND(N3342,0),5,"Excellent",4,"Good",3,"ok","Bad")</f>
        <v>Excellent</v>
      </c>
      <c r="Q3342" s="144">
        <v>10</v>
      </c>
      <c r="R3342" s="385">
        <v>43145</v>
      </c>
      <c r="S3342" s="385">
        <v>43881</v>
      </c>
      <c r="T3342" s="144">
        <v>3453</v>
      </c>
      <c r="U3342" s="144" t="s">
        <v>60</v>
      </c>
      <c r="V3342" s="144">
        <v>365</v>
      </c>
      <c r="W3342" s="144" t="str">
        <f t="shared" si="357"/>
        <v>Active</v>
      </c>
      <c r="X3342" s="144">
        <v>3453</v>
      </c>
      <c r="Y3342" s="157" t="s">
        <v>70</v>
      </c>
      <c r="Z3342" s="386">
        <v>1</v>
      </c>
      <c r="AA3342" s="386">
        <v>1</v>
      </c>
      <c r="AB3342" s="387" t="s">
        <v>62</v>
      </c>
      <c r="AC3342" s="157"/>
    </row>
    <row r="3343" spans="9:29">
      <c r="I3343" s="342">
        <v>2</v>
      </c>
      <c r="J3343" s="144" t="str">
        <f t="shared" si="355"/>
        <v>SMALL</v>
      </c>
      <c r="K3343" s="144" t="str">
        <f t="shared" si="356"/>
        <v>SMALL</v>
      </c>
      <c r="L3343" s="144" t="str" cm="1">
        <f t="array" ref="L3343">_xlfn.IFS(I3343&lt;=2,"SMALL",I3343&lt;=5,"MEDIUM",I3343&gt;5,"LARGE")</f>
        <v>SMALL</v>
      </c>
      <c r="M3343" s="144" t="str">
        <f t="shared" si="353"/>
        <v>NO</v>
      </c>
      <c r="N3343" s="374">
        <v>5</v>
      </c>
      <c r="O3343" s="374">
        <f t="shared" si="354"/>
        <v>5</v>
      </c>
      <c r="P3343" s="158" t="str" cm="1">
        <f t="array" ref="P3343">_xlfn.SWITCH(ROUND(N3343,0),5,"Excellent",4,"Good",3,"ok","Bad")</f>
        <v>Excellent</v>
      </c>
      <c r="Q3343" s="144">
        <v>49</v>
      </c>
      <c r="R3343" s="385">
        <v>43112</v>
      </c>
      <c r="S3343" s="385">
        <v>43807</v>
      </c>
      <c r="T3343" s="144">
        <v>3385</v>
      </c>
      <c r="U3343" s="144" t="s">
        <v>60</v>
      </c>
      <c r="V3343" s="144">
        <v>358</v>
      </c>
      <c r="W3343" s="144" t="str">
        <f t="shared" si="357"/>
        <v>Active</v>
      </c>
      <c r="X3343" s="144">
        <v>3385</v>
      </c>
      <c r="Y3343" s="157" t="s">
        <v>70</v>
      </c>
      <c r="Z3343" s="386">
        <v>1</v>
      </c>
      <c r="AA3343" s="386">
        <v>1</v>
      </c>
      <c r="AB3343" s="387" t="s">
        <v>65</v>
      </c>
      <c r="AC3343" s="157"/>
    </row>
    <row r="3344" spans="9:29">
      <c r="I3344" s="342">
        <v>6</v>
      </c>
      <c r="J3344" s="144" t="str">
        <f t="shared" si="355"/>
        <v>LARGE</v>
      </c>
      <c r="K3344" s="144" t="str">
        <f t="shared" si="356"/>
        <v>LARGE</v>
      </c>
      <c r="L3344" s="144" t="str" cm="1">
        <f t="array" ref="L3344">_xlfn.IFS(I3344&lt;=2,"SMALL",I3344&lt;=5,"MEDIUM",I3344&gt;5,"LARGE")</f>
        <v>LARGE</v>
      </c>
      <c r="M3344" s="144" t="str">
        <f t="shared" si="353"/>
        <v>NO</v>
      </c>
      <c r="N3344" s="374">
        <v>4.9800000000000004</v>
      </c>
      <c r="O3344" s="374">
        <f t="shared" si="354"/>
        <v>5</v>
      </c>
      <c r="P3344" s="158" t="str" cm="1">
        <f t="array" ref="P3344">_xlfn.SWITCH(ROUND(N3344,0),5,"Excellent",4,"Good",3,"ok","Bad")</f>
        <v>Excellent</v>
      </c>
      <c r="Q3344" s="144">
        <v>89</v>
      </c>
      <c r="R3344" s="385">
        <v>43136</v>
      </c>
      <c r="S3344" s="385">
        <v>43902</v>
      </c>
      <c r="T3344" s="144">
        <v>527</v>
      </c>
      <c r="U3344" s="144" t="s">
        <v>69</v>
      </c>
      <c r="V3344" s="144">
        <v>122</v>
      </c>
      <c r="W3344" s="144" t="str">
        <f t="shared" si="357"/>
        <v>Active</v>
      </c>
      <c r="X3344" s="144">
        <v>527</v>
      </c>
      <c r="Y3344" s="157" t="s">
        <v>64</v>
      </c>
      <c r="Z3344" s="386">
        <v>1</v>
      </c>
      <c r="AA3344" s="386">
        <v>0.87</v>
      </c>
      <c r="AB3344" s="387" t="s">
        <v>62</v>
      </c>
      <c r="AC3344" s="157"/>
    </row>
    <row r="3345" spans="9:29">
      <c r="I3345" s="342">
        <v>2</v>
      </c>
      <c r="J3345" s="144" t="str">
        <f t="shared" si="355"/>
        <v>SMALL</v>
      </c>
      <c r="K3345" s="144" t="str">
        <f t="shared" si="356"/>
        <v>SMALL</v>
      </c>
      <c r="L3345" s="144" t="str" cm="1">
        <f t="array" ref="L3345">_xlfn.IFS(I3345&lt;=2,"SMALL",I3345&lt;=5,"MEDIUM",I3345&gt;5,"LARGE")</f>
        <v>SMALL</v>
      </c>
      <c r="M3345" s="144" t="str">
        <f t="shared" si="353"/>
        <v>NO</v>
      </c>
      <c r="N3345" s="374">
        <v>5</v>
      </c>
      <c r="O3345" s="374">
        <f t="shared" si="354"/>
        <v>5</v>
      </c>
      <c r="P3345" s="158" t="str" cm="1">
        <f t="array" ref="P3345">_xlfn.SWITCH(ROUND(N3345,0),5,"Excellent",4,"Good",3,"ok","Bad")</f>
        <v>Excellent</v>
      </c>
      <c r="Q3345" s="144">
        <v>3</v>
      </c>
      <c r="R3345" s="385">
        <v>43906</v>
      </c>
      <c r="S3345" s="385">
        <v>44052</v>
      </c>
      <c r="T3345" s="144">
        <v>3119</v>
      </c>
      <c r="U3345" s="144" t="s">
        <v>60</v>
      </c>
      <c r="V3345" s="144">
        <v>88</v>
      </c>
      <c r="W3345" s="144" t="str">
        <f t="shared" si="357"/>
        <v>Active</v>
      </c>
      <c r="X3345" s="144">
        <v>3119</v>
      </c>
      <c r="Y3345" s="157" t="s">
        <v>64</v>
      </c>
      <c r="Z3345" s="386">
        <v>0.71</v>
      </c>
      <c r="AA3345" s="386">
        <v>1</v>
      </c>
      <c r="AB3345" s="387" t="s">
        <v>62</v>
      </c>
      <c r="AC3345" s="157"/>
    </row>
    <row r="3346" spans="9:29">
      <c r="I3346" s="342">
        <v>4</v>
      </c>
      <c r="J3346" s="144" t="str">
        <f t="shared" si="355"/>
        <v>LARGE</v>
      </c>
      <c r="K3346" s="144" t="str">
        <f t="shared" si="356"/>
        <v>MEDIUM</v>
      </c>
      <c r="L3346" s="144" t="str" cm="1">
        <f t="array" ref="L3346">_xlfn.IFS(I3346&lt;=2,"SMALL",I3346&lt;=5,"MEDIUM",I3346&gt;5,"LARGE")</f>
        <v>MEDIUM</v>
      </c>
      <c r="M3346" s="144" t="str">
        <f t="shared" si="353"/>
        <v>NO</v>
      </c>
      <c r="N3346" s="374">
        <v>5</v>
      </c>
      <c r="O3346" s="374">
        <f t="shared" si="354"/>
        <v>5</v>
      </c>
      <c r="P3346" s="158" t="str" cm="1">
        <f t="array" ref="P3346">_xlfn.SWITCH(ROUND(N3346,0),5,"Excellent",4,"Good",3,"ok","Bad")</f>
        <v>Excellent</v>
      </c>
      <c r="Q3346" s="144">
        <v>61</v>
      </c>
      <c r="R3346" s="385">
        <v>43150</v>
      </c>
      <c r="S3346" s="385">
        <v>44052</v>
      </c>
      <c r="T3346" s="144">
        <v>869</v>
      </c>
      <c r="U3346" s="144" t="s">
        <v>69</v>
      </c>
      <c r="V3346" s="144">
        <v>357</v>
      </c>
      <c r="W3346" s="144" t="str">
        <f t="shared" si="357"/>
        <v>Active</v>
      </c>
      <c r="X3346" s="144">
        <v>869</v>
      </c>
      <c r="Y3346" s="157" t="s">
        <v>61</v>
      </c>
      <c r="Z3346" s="386">
        <v>1</v>
      </c>
      <c r="AA3346" s="386">
        <v>1</v>
      </c>
      <c r="AB3346" s="387" t="s">
        <v>62</v>
      </c>
      <c r="AC3346" s="157"/>
    </row>
    <row r="3347" spans="9:29">
      <c r="I3347" s="342">
        <v>4</v>
      </c>
      <c r="J3347" s="144" t="str">
        <f t="shared" si="355"/>
        <v>LARGE</v>
      </c>
      <c r="K3347" s="144" t="str">
        <f t="shared" si="356"/>
        <v>MEDIUM</v>
      </c>
      <c r="L3347" s="144" t="str" cm="1">
        <f t="array" ref="L3347">_xlfn.IFS(I3347&lt;=2,"SMALL",I3347&lt;=5,"MEDIUM",I3347&gt;5,"LARGE")</f>
        <v>MEDIUM</v>
      </c>
      <c r="M3347" s="144" t="str">
        <f t="shared" si="353"/>
        <v>NO</v>
      </c>
      <c r="N3347" s="374">
        <v>5</v>
      </c>
      <c r="O3347" s="374">
        <f t="shared" si="354"/>
        <v>5</v>
      </c>
      <c r="P3347" s="158" t="str" cm="1">
        <f t="array" ref="P3347">_xlfn.SWITCH(ROUND(N3347,0),5,"Excellent",4,"Good",3,"ok","Bad")</f>
        <v>Excellent</v>
      </c>
      <c r="Q3347" s="144">
        <v>26</v>
      </c>
      <c r="R3347" s="385">
        <v>43170</v>
      </c>
      <c r="S3347" s="385">
        <v>43883</v>
      </c>
      <c r="T3347" s="144">
        <v>996</v>
      </c>
      <c r="U3347" s="144" t="s">
        <v>69</v>
      </c>
      <c r="V3347" s="144">
        <v>134</v>
      </c>
      <c r="W3347" s="144" t="str">
        <f t="shared" si="357"/>
        <v>Active</v>
      </c>
      <c r="X3347" s="144">
        <v>996</v>
      </c>
      <c r="Y3347" s="157" t="s">
        <v>64</v>
      </c>
      <c r="Z3347" s="386">
        <v>0.5</v>
      </c>
      <c r="AA3347" s="386">
        <v>0.86</v>
      </c>
      <c r="AB3347" s="387" t="s">
        <v>65</v>
      </c>
      <c r="AC3347" s="157"/>
    </row>
    <row r="3348" spans="9:29">
      <c r="I3348" s="342">
        <v>2</v>
      </c>
      <c r="J3348" s="144" t="str">
        <f t="shared" si="355"/>
        <v>SMALL</v>
      </c>
      <c r="K3348" s="144" t="str">
        <f t="shared" si="356"/>
        <v>SMALL</v>
      </c>
      <c r="L3348" s="144" t="str" cm="1">
        <f t="array" ref="L3348">_xlfn.IFS(I3348&lt;=2,"SMALL",I3348&lt;=5,"MEDIUM",I3348&gt;5,"LARGE")</f>
        <v>SMALL</v>
      </c>
      <c r="M3348" s="144" t="str">
        <f t="shared" si="353"/>
        <v>NO</v>
      </c>
      <c r="N3348" s="374">
        <v>4.8499999999999996</v>
      </c>
      <c r="O3348" s="374">
        <f t="shared" si="354"/>
        <v>5</v>
      </c>
      <c r="P3348" s="158" t="str" cm="1">
        <f t="array" ref="P3348">_xlfn.SWITCH(ROUND(N3348,0),5,"Excellent",4,"Good",3,"ok","Bad")</f>
        <v>Excellent</v>
      </c>
      <c r="Q3348" s="144">
        <v>26</v>
      </c>
      <c r="R3348" s="385">
        <v>43213</v>
      </c>
      <c r="S3348" s="385">
        <v>44012</v>
      </c>
      <c r="T3348" s="144">
        <v>1056</v>
      </c>
      <c r="U3348" s="144" t="s">
        <v>60</v>
      </c>
      <c r="V3348" s="144">
        <v>165</v>
      </c>
      <c r="W3348" s="144" t="str">
        <f t="shared" si="357"/>
        <v>Active</v>
      </c>
      <c r="X3348" s="144">
        <v>1056</v>
      </c>
      <c r="Y3348" s="157" t="s">
        <v>70</v>
      </c>
      <c r="Z3348" s="386">
        <v>1</v>
      </c>
      <c r="AA3348" s="386">
        <v>1</v>
      </c>
      <c r="AB3348" s="387" t="s">
        <v>65</v>
      </c>
      <c r="AC3348" s="157"/>
    </row>
    <row r="3349" spans="9:29">
      <c r="I3349" s="342">
        <v>1</v>
      </c>
      <c r="J3349" s="144" t="str">
        <f t="shared" si="355"/>
        <v>SMALL</v>
      </c>
      <c r="K3349" s="144" t="str">
        <f t="shared" si="356"/>
        <v>SMALL</v>
      </c>
      <c r="L3349" s="144" t="str" cm="1">
        <f t="array" ref="L3349">_xlfn.IFS(I3349&lt;=2,"SMALL",I3349&lt;=5,"MEDIUM",I3349&gt;5,"LARGE")</f>
        <v>SMALL</v>
      </c>
      <c r="M3349" s="144" t="str">
        <f t="shared" si="353"/>
        <v>NO</v>
      </c>
      <c r="N3349" s="374">
        <v>5</v>
      </c>
      <c r="O3349" s="374">
        <f t="shared" si="354"/>
        <v>5</v>
      </c>
      <c r="P3349" s="158" t="str" cm="1">
        <f t="array" ref="P3349">_xlfn.SWITCH(ROUND(N3349,0),5,"Excellent",4,"Good",3,"ok","Bad")</f>
        <v>Excellent</v>
      </c>
      <c r="Q3349" s="144">
        <v>29</v>
      </c>
      <c r="R3349" s="385">
        <v>43133</v>
      </c>
      <c r="S3349" s="385">
        <v>43861</v>
      </c>
      <c r="T3349" s="144">
        <v>1713</v>
      </c>
      <c r="U3349" s="144" t="s">
        <v>60</v>
      </c>
      <c r="V3349" s="144">
        <v>89</v>
      </c>
      <c r="W3349" s="144" t="str">
        <f t="shared" si="357"/>
        <v>Active</v>
      </c>
      <c r="X3349" s="144">
        <v>1713</v>
      </c>
      <c r="Y3349" s="157" t="s">
        <v>70</v>
      </c>
      <c r="Z3349" s="386">
        <v>1</v>
      </c>
      <c r="AA3349" s="386">
        <v>0.94</v>
      </c>
      <c r="AB3349" s="387" t="s">
        <v>62</v>
      </c>
      <c r="AC3349" s="157"/>
    </row>
    <row r="3350" spans="9:29">
      <c r="I3350" s="342">
        <v>2</v>
      </c>
      <c r="J3350" s="144" t="str">
        <f t="shared" si="355"/>
        <v>SMALL</v>
      </c>
      <c r="K3350" s="144" t="str">
        <f t="shared" si="356"/>
        <v>SMALL</v>
      </c>
      <c r="L3350" s="144" t="str" cm="1">
        <f t="array" ref="L3350">_xlfn.IFS(I3350&lt;=2,"SMALL",I3350&lt;=5,"MEDIUM",I3350&gt;5,"LARGE")</f>
        <v>SMALL</v>
      </c>
      <c r="M3350" s="144" t="str">
        <f t="shared" si="353"/>
        <v>NO</v>
      </c>
      <c r="N3350" s="374">
        <v>4.92</v>
      </c>
      <c r="O3350" s="374">
        <f t="shared" si="354"/>
        <v>5</v>
      </c>
      <c r="P3350" s="158" t="str" cm="1">
        <f t="array" ref="P3350">_xlfn.SWITCH(ROUND(N3350,0),5,"Excellent",4,"Good",3,"ok","Bad")</f>
        <v>Excellent</v>
      </c>
      <c r="Q3350" s="144">
        <v>72</v>
      </c>
      <c r="R3350" s="385">
        <v>43151</v>
      </c>
      <c r="S3350" s="385">
        <v>43911</v>
      </c>
      <c r="T3350" s="144">
        <v>3152</v>
      </c>
      <c r="U3350" s="144" t="s">
        <v>69</v>
      </c>
      <c r="V3350" s="144">
        <v>365</v>
      </c>
      <c r="W3350" s="144" t="str">
        <f t="shared" si="357"/>
        <v>Active</v>
      </c>
      <c r="X3350" s="144">
        <v>3152</v>
      </c>
      <c r="Y3350" s="157" t="s">
        <v>70</v>
      </c>
      <c r="Z3350" s="386">
        <v>1</v>
      </c>
      <c r="AA3350" s="386">
        <v>1</v>
      </c>
      <c r="AB3350" s="387" t="s">
        <v>62</v>
      </c>
      <c r="AC3350" s="157"/>
    </row>
    <row r="3351" spans="9:29">
      <c r="I3351" s="342">
        <v>4</v>
      </c>
      <c r="J3351" s="144" t="str">
        <f t="shared" si="355"/>
        <v>LARGE</v>
      </c>
      <c r="K3351" s="144" t="str">
        <f t="shared" si="356"/>
        <v>MEDIUM</v>
      </c>
      <c r="L3351" s="144" t="str" cm="1">
        <f t="array" ref="L3351">_xlfn.IFS(I3351&lt;=2,"SMALL",I3351&lt;=5,"MEDIUM",I3351&gt;5,"LARGE")</f>
        <v>MEDIUM</v>
      </c>
      <c r="M3351" s="144" t="str">
        <f t="shared" si="353"/>
        <v>NO</v>
      </c>
      <c r="N3351" s="374">
        <v>4.38</v>
      </c>
      <c r="O3351" s="374">
        <f t="shared" si="354"/>
        <v>4</v>
      </c>
      <c r="P3351" s="158" t="str" cm="1">
        <f t="array" ref="P3351">_xlfn.SWITCH(ROUND(N3351,0),5,"Excellent",4,"Good",3,"ok","Bad")</f>
        <v>Good</v>
      </c>
      <c r="Q3351" s="144">
        <v>52</v>
      </c>
      <c r="R3351" s="385">
        <v>43153</v>
      </c>
      <c r="S3351" s="385">
        <v>43894</v>
      </c>
      <c r="T3351" s="144">
        <v>2428</v>
      </c>
      <c r="U3351" s="144" t="s">
        <v>69</v>
      </c>
      <c r="V3351" s="144">
        <v>46</v>
      </c>
      <c r="W3351" s="144" t="str">
        <f t="shared" si="357"/>
        <v>Active</v>
      </c>
      <c r="X3351" s="144">
        <v>2428</v>
      </c>
      <c r="Y3351" s="157" t="s">
        <v>70</v>
      </c>
      <c r="Z3351" s="386">
        <v>1</v>
      </c>
      <c r="AA3351" s="386">
        <v>0.99</v>
      </c>
      <c r="AB3351" s="387" t="s">
        <v>62</v>
      </c>
      <c r="AC3351" s="157"/>
    </row>
    <row r="3352" spans="9:29">
      <c r="I3352" s="342">
        <v>2</v>
      </c>
      <c r="J3352" s="144" t="str">
        <f t="shared" si="355"/>
        <v>SMALL</v>
      </c>
      <c r="K3352" s="144" t="str">
        <f t="shared" si="356"/>
        <v>SMALL</v>
      </c>
      <c r="L3352" s="144" t="str" cm="1">
        <f t="array" ref="L3352">_xlfn.IFS(I3352&lt;=2,"SMALL",I3352&lt;=5,"MEDIUM",I3352&gt;5,"LARGE")</f>
        <v>SMALL</v>
      </c>
      <c r="M3352" s="144" t="str">
        <f t="shared" si="353"/>
        <v>NO</v>
      </c>
      <c r="N3352" s="374">
        <v>4.75</v>
      </c>
      <c r="O3352" s="374">
        <f t="shared" si="354"/>
        <v>5</v>
      </c>
      <c r="P3352" s="158" t="str" cm="1">
        <f t="array" ref="P3352">_xlfn.SWITCH(ROUND(N3352,0),5,"Excellent",4,"Good",3,"ok","Bad")</f>
        <v>Excellent</v>
      </c>
      <c r="Q3352" s="144">
        <v>20</v>
      </c>
      <c r="R3352" s="385">
        <v>43317</v>
      </c>
      <c r="S3352" s="385">
        <v>43834</v>
      </c>
      <c r="T3352" s="144">
        <v>2829</v>
      </c>
      <c r="U3352" s="144" t="s">
        <v>60</v>
      </c>
      <c r="V3352" s="144">
        <v>365</v>
      </c>
      <c r="W3352" s="144" t="str">
        <f t="shared" si="357"/>
        <v>Active</v>
      </c>
      <c r="X3352" s="144">
        <v>2829</v>
      </c>
      <c r="Y3352" s="157" t="s">
        <v>122</v>
      </c>
      <c r="Z3352" s="386">
        <v>0</v>
      </c>
      <c r="AA3352" s="386">
        <v>1</v>
      </c>
      <c r="AB3352" s="387" t="s">
        <v>62</v>
      </c>
      <c r="AC3352" s="157"/>
    </row>
    <row r="3353" spans="9:29">
      <c r="I3353" s="342">
        <v>2</v>
      </c>
      <c r="J3353" s="144" t="str">
        <f t="shared" si="355"/>
        <v>SMALL</v>
      </c>
      <c r="K3353" s="144" t="str">
        <f t="shared" si="356"/>
        <v>SMALL</v>
      </c>
      <c r="L3353" s="144" t="str" cm="1">
        <f t="array" ref="L3353">_xlfn.IFS(I3353&lt;=2,"SMALL",I3353&lt;=5,"MEDIUM",I3353&gt;5,"LARGE")</f>
        <v>SMALL</v>
      </c>
      <c r="M3353" s="144" t="str">
        <f t="shared" si="353"/>
        <v>NO</v>
      </c>
      <c r="N3353" s="374">
        <v>4.83</v>
      </c>
      <c r="O3353" s="374">
        <f t="shared" si="354"/>
        <v>5</v>
      </c>
      <c r="P3353" s="158" t="str" cm="1">
        <f t="array" ref="P3353">_xlfn.SWITCH(ROUND(N3353,0),5,"Excellent",4,"Good",3,"ok","Bad")</f>
        <v>Excellent</v>
      </c>
      <c r="Q3353" s="144">
        <v>72</v>
      </c>
      <c r="R3353" s="385">
        <v>43113</v>
      </c>
      <c r="S3353" s="385">
        <v>43885</v>
      </c>
      <c r="T3353" s="144">
        <v>3455</v>
      </c>
      <c r="U3353" s="144" t="s">
        <v>69</v>
      </c>
      <c r="V3353" s="144">
        <v>270</v>
      </c>
      <c r="W3353" s="144" t="str">
        <f t="shared" si="357"/>
        <v>Active</v>
      </c>
      <c r="X3353" s="144">
        <v>3455</v>
      </c>
      <c r="Y3353" s="157" t="s">
        <v>61</v>
      </c>
      <c r="Z3353" s="386">
        <v>1</v>
      </c>
      <c r="AA3353" s="386">
        <v>1</v>
      </c>
      <c r="AB3353" s="387" t="s">
        <v>62</v>
      </c>
      <c r="AC3353" s="157"/>
    </row>
    <row r="3354" spans="9:29">
      <c r="I3354" s="342">
        <v>1</v>
      </c>
      <c r="J3354" s="144" t="str">
        <f t="shared" si="355"/>
        <v>SMALL</v>
      </c>
      <c r="K3354" s="144" t="str">
        <f t="shared" si="356"/>
        <v>SMALL</v>
      </c>
      <c r="L3354" s="144" t="str" cm="1">
        <f t="array" ref="L3354">_xlfn.IFS(I3354&lt;=2,"SMALL",I3354&lt;=5,"MEDIUM",I3354&gt;5,"LARGE")</f>
        <v>SMALL</v>
      </c>
      <c r="M3354" s="144" t="str">
        <f t="shared" si="353"/>
        <v>NO</v>
      </c>
      <c r="N3354" s="374">
        <v>5</v>
      </c>
      <c r="O3354" s="374">
        <f t="shared" si="354"/>
        <v>5</v>
      </c>
      <c r="P3354" s="158" t="str" cm="1">
        <f t="array" ref="P3354">_xlfn.SWITCH(ROUND(N3354,0),5,"Excellent",4,"Good",3,"ok","Bad")</f>
        <v>Excellent</v>
      </c>
      <c r="Q3354" s="144">
        <v>3</v>
      </c>
      <c r="R3354" s="385">
        <v>43229</v>
      </c>
      <c r="S3354" s="385">
        <v>43258</v>
      </c>
      <c r="T3354" s="144">
        <v>3455</v>
      </c>
      <c r="U3354" s="144" t="s">
        <v>60</v>
      </c>
      <c r="V3354" s="144">
        <v>0</v>
      </c>
      <c r="W3354" s="144" t="str">
        <f t="shared" si="357"/>
        <v>Inactive</v>
      </c>
      <c r="X3354" s="144">
        <v>3455</v>
      </c>
      <c r="Y3354" s="157" t="s">
        <v>70</v>
      </c>
      <c r="Z3354" s="386">
        <v>1</v>
      </c>
      <c r="AA3354" s="386">
        <v>0.99</v>
      </c>
      <c r="AB3354" s="387" t="s">
        <v>62</v>
      </c>
      <c r="AC3354" s="157"/>
    </row>
    <row r="3355" spans="9:29">
      <c r="I3355" s="342">
        <v>6</v>
      </c>
      <c r="J3355" s="144" t="str">
        <f t="shared" si="355"/>
        <v>LARGE</v>
      </c>
      <c r="K3355" s="144" t="str">
        <f t="shared" si="356"/>
        <v>LARGE</v>
      </c>
      <c r="L3355" s="144" t="str" cm="1">
        <f t="array" ref="L3355">_xlfn.IFS(I3355&lt;=2,"SMALL",I3355&lt;=5,"MEDIUM",I3355&gt;5,"LARGE")</f>
        <v>LARGE</v>
      </c>
      <c r="M3355" s="144" t="str">
        <f t="shared" si="353"/>
        <v>NO</v>
      </c>
      <c r="N3355" s="374">
        <v>4.74</v>
      </c>
      <c r="O3355" s="374">
        <f t="shared" si="354"/>
        <v>5</v>
      </c>
      <c r="P3355" s="158" t="str" cm="1">
        <f t="array" ref="P3355">_xlfn.SWITCH(ROUND(N3355,0),5,"Excellent",4,"Good",3,"ok","Bad")</f>
        <v>Excellent</v>
      </c>
      <c r="Q3355" s="144">
        <v>38</v>
      </c>
      <c r="R3355" s="385">
        <v>43186</v>
      </c>
      <c r="S3355" s="385">
        <v>44020</v>
      </c>
      <c r="T3355" s="144">
        <v>2630</v>
      </c>
      <c r="U3355" s="144" t="s">
        <v>69</v>
      </c>
      <c r="V3355" s="144">
        <v>157</v>
      </c>
      <c r="W3355" s="144" t="str">
        <f t="shared" si="357"/>
        <v>Active</v>
      </c>
      <c r="X3355" s="144">
        <v>2630</v>
      </c>
      <c r="Y3355" s="157" t="s">
        <v>70</v>
      </c>
      <c r="Z3355" s="386">
        <v>1</v>
      </c>
      <c r="AA3355" s="386">
        <v>0.96</v>
      </c>
      <c r="AB3355" s="387" t="s">
        <v>62</v>
      </c>
      <c r="AC3355" s="157"/>
    </row>
    <row r="3356" spans="9:29">
      <c r="I3356" s="342">
        <v>2</v>
      </c>
      <c r="J3356" s="144" t="str">
        <f t="shared" si="355"/>
        <v>SMALL</v>
      </c>
      <c r="K3356" s="144" t="str">
        <f t="shared" si="356"/>
        <v>SMALL</v>
      </c>
      <c r="L3356" s="144" t="str" cm="1">
        <f t="array" ref="L3356">_xlfn.IFS(I3356&lt;=2,"SMALL",I3356&lt;=5,"MEDIUM",I3356&gt;5,"LARGE")</f>
        <v>SMALL</v>
      </c>
      <c r="M3356" s="144" t="str">
        <f t="shared" si="353"/>
        <v>NO</v>
      </c>
      <c r="N3356" s="374">
        <v>4.55</v>
      </c>
      <c r="O3356" s="374">
        <f t="shared" si="354"/>
        <v>5</v>
      </c>
      <c r="P3356" s="158" t="str" cm="1">
        <f t="array" ref="P3356">_xlfn.SWITCH(ROUND(N3356,0),5,"Excellent",4,"Good",3,"ok","Bad")</f>
        <v>Excellent</v>
      </c>
      <c r="Q3356" s="144">
        <v>99</v>
      </c>
      <c r="R3356" s="385">
        <v>43120</v>
      </c>
      <c r="S3356" s="385">
        <v>44056</v>
      </c>
      <c r="T3356" s="144">
        <v>3456</v>
      </c>
      <c r="U3356" s="144" t="s">
        <v>60</v>
      </c>
      <c r="V3356" s="144">
        <v>344</v>
      </c>
      <c r="W3356" s="144" t="str">
        <f t="shared" si="357"/>
        <v>Active</v>
      </c>
      <c r="X3356" s="144">
        <v>3456</v>
      </c>
      <c r="Y3356" s="157" t="s">
        <v>70</v>
      </c>
      <c r="Z3356" s="386">
        <v>0.92</v>
      </c>
      <c r="AA3356" s="386">
        <v>1</v>
      </c>
      <c r="AB3356" s="387" t="s">
        <v>65</v>
      </c>
      <c r="AC3356" s="157"/>
    </row>
    <row r="3357" spans="9:29">
      <c r="I3357" s="342">
        <v>2</v>
      </c>
      <c r="J3357" s="144" t="str">
        <f t="shared" si="355"/>
        <v>SMALL</v>
      </c>
      <c r="K3357" s="144" t="str">
        <f t="shared" si="356"/>
        <v>SMALL</v>
      </c>
      <c r="L3357" s="144" t="str" cm="1">
        <f t="array" ref="L3357">_xlfn.IFS(I3357&lt;=2,"SMALL",I3357&lt;=5,"MEDIUM",I3357&gt;5,"LARGE")</f>
        <v>SMALL</v>
      </c>
      <c r="M3357" s="144" t="str">
        <f t="shared" si="353"/>
        <v>NO</v>
      </c>
      <c r="N3357" s="374">
        <v>4.54</v>
      </c>
      <c r="O3357" s="374">
        <f t="shared" si="354"/>
        <v>5</v>
      </c>
      <c r="P3357" s="158" t="str" cm="1">
        <f t="array" ref="P3357">_xlfn.SWITCH(ROUND(N3357,0),5,"Excellent",4,"Good",3,"ok","Bad")</f>
        <v>Excellent</v>
      </c>
      <c r="Q3357" s="144">
        <v>134</v>
      </c>
      <c r="R3357" s="385">
        <v>43121</v>
      </c>
      <c r="S3357" s="385">
        <v>44023</v>
      </c>
      <c r="T3357" s="144">
        <v>3456</v>
      </c>
      <c r="U3357" s="144" t="s">
        <v>60</v>
      </c>
      <c r="V3357" s="144">
        <v>341</v>
      </c>
      <c r="W3357" s="144" t="str">
        <f t="shared" si="357"/>
        <v>Active</v>
      </c>
      <c r="X3357" s="144">
        <v>3456</v>
      </c>
      <c r="Y3357" s="157" t="s">
        <v>61</v>
      </c>
      <c r="Z3357" s="386">
        <v>1</v>
      </c>
      <c r="AA3357" s="386">
        <v>0.97</v>
      </c>
      <c r="AB3357" s="387" t="s">
        <v>65</v>
      </c>
      <c r="AC3357" s="157"/>
    </row>
    <row r="3358" spans="9:29">
      <c r="I3358" s="342">
        <v>2</v>
      </c>
      <c r="J3358" s="144" t="str">
        <f t="shared" si="355"/>
        <v>SMALL</v>
      </c>
      <c r="K3358" s="144" t="str">
        <f t="shared" si="356"/>
        <v>SMALL</v>
      </c>
      <c r="L3358" s="144" t="str" cm="1">
        <f t="array" ref="L3358">_xlfn.IFS(I3358&lt;=2,"SMALL",I3358&lt;=5,"MEDIUM",I3358&gt;5,"LARGE")</f>
        <v>SMALL</v>
      </c>
      <c r="M3358" s="144" t="str">
        <f t="shared" si="353"/>
        <v>NO</v>
      </c>
      <c r="N3358" s="374">
        <v>4.38</v>
      </c>
      <c r="O3358" s="374">
        <f t="shared" si="354"/>
        <v>4</v>
      </c>
      <c r="P3358" s="158" t="str" cm="1">
        <f t="array" ref="P3358">_xlfn.SWITCH(ROUND(N3358,0),5,"Excellent",4,"Good",3,"ok","Bad")</f>
        <v>Good</v>
      </c>
      <c r="Q3358" s="144">
        <v>71</v>
      </c>
      <c r="R3358" s="385">
        <v>43121</v>
      </c>
      <c r="S3358" s="385">
        <v>43898</v>
      </c>
      <c r="T3358" s="144">
        <v>3456</v>
      </c>
      <c r="U3358" s="144" t="s">
        <v>60</v>
      </c>
      <c r="V3358" s="144">
        <v>339</v>
      </c>
      <c r="W3358" s="144" t="str">
        <f t="shared" si="357"/>
        <v>Active</v>
      </c>
      <c r="X3358" s="144">
        <v>3456</v>
      </c>
      <c r="Y3358" s="157" t="s">
        <v>70</v>
      </c>
      <c r="Z3358" s="386">
        <v>1</v>
      </c>
      <c r="AA3358" s="386">
        <v>1</v>
      </c>
      <c r="AB3358" s="387" t="s">
        <v>65</v>
      </c>
      <c r="AC3358" s="157"/>
    </row>
    <row r="3359" spans="9:29">
      <c r="I3359" s="342">
        <v>4</v>
      </c>
      <c r="J3359" s="144" t="str">
        <f t="shared" si="355"/>
        <v>LARGE</v>
      </c>
      <c r="K3359" s="144" t="str">
        <f t="shared" si="356"/>
        <v>MEDIUM</v>
      </c>
      <c r="L3359" s="144" t="str" cm="1">
        <f t="array" ref="L3359">_xlfn.IFS(I3359&lt;=2,"SMALL",I3359&lt;=5,"MEDIUM",I3359&gt;5,"LARGE")</f>
        <v>MEDIUM</v>
      </c>
      <c r="M3359" s="144" t="str">
        <f t="shared" si="353"/>
        <v>NO</v>
      </c>
      <c r="N3359" s="374">
        <v>4.97</v>
      </c>
      <c r="O3359" s="374">
        <f t="shared" si="354"/>
        <v>5</v>
      </c>
      <c r="P3359" s="158" t="str" cm="1">
        <f t="array" ref="P3359">_xlfn.SWITCH(ROUND(N3359,0),5,"Excellent",4,"Good",3,"ok","Bad")</f>
        <v>Excellent</v>
      </c>
      <c r="Q3359" s="144">
        <v>37</v>
      </c>
      <c r="R3359" s="385">
        <v>43176</v>
      </c>
      <c r="S3359" s="385">
        <v>43787</v>
      </c>
      <c r="T3359" s="144">
        <v>1048</v>
      </c>
      <c r="U3359" s="144" t="s">
        <v>69</v>
      </c>
      <c r="V3359" s="144">
        <v>34</v>
      </c>
      <c r="W3359" s="144" t="str">
        <f t="shared" si="357"/>
        <v>Active</v>
      </c>
      <c r="X3359" s="144">
        <v>1048</v>
      </c>
      <c r="Y3359" s="157" t="s">
        <v>122</v>
      </c>
      <c r="Z3359" s="386">
        <v>0.2</v>
      </c>
      <c r="AA3359" s="386">
        <v>0.75</v>
      </c>
      <c r="AB3359" s="387" t="s">
        <v>65</v>
      </c>
      <c r="AC3359" s="157"/>
    </row>
    <row r="3360" spans="9:29">
      <c r="I3360" s="342">
        <v>2</v>
      </c>
      <c r="J3360" s="144" t="str">
        <f t="shared" si="355"/>
        <v>SMALL</v>
      </c>
      <c r="K3360" s="144" t="str">
        <f t="shared" si="356"/>
        <v>SMALL</v>
      </c>
      <c r="L3360" s="144" t="str" cm="1">
        <f t="array" ref="L3360">_xlfn.IFS(I3360&lt;=2,"SMALL",I3360&lt;=5,"MEDIUM",I3360&gt;5,"LARGE")</f>
        <v>SMALL</v>
      </c>
      <c r="M3360" s="144" t="str">
        <f t="shared" si="353"/>
        <v>NO</v>
      </c>
      <c r="N3360" s="374">
        <v>4.82</v>
      </c>
      <c r="O3360" s="374">
        <f t="shared" si="354"/>
        <v>5</v>
      </c>
      <c r="P3360" s="158" t="str" cm="1">
        <f t="array" ref="P3360">_xlfn.SWITCH(ROUND(N3360,0),5,"Excellent",4,"Good",3,"ok","Bad")</f>
        <v>Excellent</v>
      </c>
      <c r="Q3360" s="144">
        <v>51</v>
      </c>
      <c r="R3360" s="385">
        <v>43177</v>
      </c>
      <c r="S3360" s="385">
        <v>43891</v>
      </c>
      <c r="T3360" s="144">
        <v>3158</v>
      </c>
      <c r="U3360" s="144" t="s">
        <v>60</v>
      </c>
      <c r="V3360" s="144">
        <v>365</v>
      </c>
      <c r="W3360" s="144" t="str">
        <f t="shared" si="357"/>
        <v>Active</v>
      </c>
      <c r="X3360" s="144">
        <v>3158</v>
      </c>
      <c r="Y3360" s="157" t="s">
        <v>61</v>
      </c>
      <c r="Z3360" s="386">
        <v>0.79</v>
      </c>
      <c r="AA3360" s="386">
        <v>0.89</v>
      </c>
      <c r="AB3360" s="387" t="s">
        <v>65</v>
      </c>
      <c r="AC3360" s="157"/>
    </row>
    <row r="3361" spans="9:29">
      <c r="I3361" s="342">
        <v>6</v>
      </c>
      <c r="J3361" s="144" t="str">
        <f t="shared" si="355"/>
        <v>LARGE</v>
      </c>
      <c r="K3361" s="144" t="str">
        <f t="shared" si="356"/>
        <v>LARGE</v>
      </c>
      <c r="L3361" s="144" t="str" cm="1">
        <f t="array" ref="L3361">_xlfn.IFS(I3361&lt;=2,"SMALL",I3361&lt;=5,"MEDIUM",I3361&gt;5,"LARGE")</f>
        <v>LARGE</v>
      </c>
      <c r="M3361" s="144" t="str">
        <f t="shared" si="353"/>
        <v>NO</v>
      </c>
      <c r="N3361" s="374">
        <v>4.75</v>
      </c>
      <c r="O3361" s="374">
        <f t="shared" si="354"/>
        <v>5</v>
      </c>
      <c r="P3361" s="158" t="str" cm="1">
        <f t="array" ref="P3361">_xlfn.SWITCH(ROUND(N3361,0),5,"Excellent",4,"Good",3,"ok","Bad")</f>
        <v>Excellent</v>
      </c>
      <c r="Q3361" s="144">
        <v>20</v>
      </c>
      <c r="R3361" s="385">
        <v>43149</v>
      </c>
      <c r="S3361" s="385">
        <v>44042</v>
      </c>
      <c r="T3361" s="144">
        <v>2040</v>
      </c>
      <c r="U3361" s="144" t="s">
        <v>69</v>
      </c>
      <c r="V3361" s="144">
        <v>7</v>
      </c>
      <c r="W3361" s="144" t="str">
        <f t="shared" si="357"/>
        <v>Active</v>
      </c>
      <c r="X3361" s="144">
        <v>2040</v>
      </c>
      <c r="Y3361" s="157" t="s">
        <v>70</v>
      </c>
      <c r="Z3361" s="386">
        <v>1</v>
      </c>
      <c r="AA3361" s="386">
        <v>0.95</v>
      </c>
      <c r="AB3361" s="387" t="s">
        <v>62</v>
      </c>
      <c r="AC3361" s="157"/>
    </row>
    <row r="3362" spans="9:29">
      <c r="I3362" s="342">
        <v>5</v>
      </c>
      <c r="J3362" s="144" t="str">
        <f t="shared" si="355"/>
        <v>LARGE</v>
      </c>
      <c r="K3362" s="144" t="str">
        <f t="shared" si="356"/>
        <v>MEDIUM</v>
      </c>
      <c r="L3362" s="144" t="str" cm="1">
        <f t="array" ref="L3362">_xlfn.IFS(I3362&lt;=2,"SMALL",I3362&lt;=5,"MEDIUM",I3362&gt;5,"LARGE")</f>
        <v>MEDIUM</v>
      </c>
      <c r="M3362" s="144" t="str">
        <f t="shared" si="353"/>
        <v>NO</v>
      </c>
      <c r="N3362" s="374">
        <v>4.82</v>
      </c>
      <c r="O3362" s="374">
        <f t="shared" si="354"/>
        <v>5</v>
      </c>
      <c r="P3362" s="158" t="str" cm="1">
        <f t="array" ref="P3362">_xlfn.SWITCH(ROUND(N3362,0),5,"Excellent",4,"Good",3,"ok","Bad")</f>
        <v>Excellent</v>
      </c>
      <c r="Q3362" s="144">
        <v>62</v>
      </c>
      <c r="R3362" s="385">
        <v>43156</v>
      </c>
      <c r="S3362" s="385">
        <v>43899</v>
      </c>
      <c r="T3362" s="144">
        <v>3454</v>
      </c>
      <c r="U3362" s="144" t="s">
        <v>69</v>
      </c>
      <c r="V3362" s="144">
        <v>358</v>
      </c>
      <c r="W3362" s="144" t="str">
        <f t="shared" si="357"/>
        <v>Active</v>
      </c>
      <c r="X3362" s="144">
        <v>3454</v>
      </c>
      <c r="Y3362" s="157" t="s">
        <v>122</v>
      </c>
      <c r="Z3362" s="386">
        <v>0</v>
      </c>
      <c r="AA3362" s="386">
        <v>0.53</v>
      </c>
      <c r="AB3362" s="387" t="s">
        <v>65</v>
      </c>
      <c r="AC3362" s="157"/>
    </row>
    <row r="3363" spans="9:29">
      <c r="I3363" s="342">
        <v>2</v>
      </c>
      <c r="J3363" s="144" t="str">
        <f t="shared" si="355"/>
        <v>SMALL</v>
      </c>
      <c r="K3363" s="144" t="str">
        <f t="shared" si="356"/>
        <v>SMALL</v>
      </c>
      <c r="L3363" s="144" t="str" cm="1">
        <f t="array" ref="L3363">_xlfn.IFS(I3363&lt;=2,"SMALL",I3363&lt;=5,"MEDIUM",I3363&gt;5,"LARGE")</f>
        <v>SMALL</v>
      </c>
      <c r="M3363" s="144" t="str">
        <f t="shared" si="353"/>
        <v>NO</v>
      </c>
      <c r="N3363" s="374">
        <v>4.8899999999999997</v>
      </c>
      <c r="O3363" s="374">
        <f t="shared" si="354"/>
        <v>5</v>
      </c>
      <c r="P3363" s="158" t="str" cm="1">
        <f t="array" ref="P3363">_xlfn.SWITCH(ROUND(N3363,0),5,"Excellent",4,"Good",3,"ok","Bad")</f>
        <v>Excellent</v>
      </c>
      <c r="Q3363" s="144">
        <v>28</v>
      </c>
      <c r="R3363" s="385">
        <v>43126</v>
      </c>
      <c r="S3363" s="385">
        <v>43809</v>
      </c>
      <c r="T3363" s="144">
        <v>740</v>
      </c>
      <c r="U3363" s="144" t="s">
        <v>60</v>
      </c>
      <c r="V3363" s="144">
        <v>89</v>
      </c>
      <c r="W3363" s="144" t="str">
        <f t="shared" si="357"/>
        <v>Active</v>
      </c>
      <c r="X3363" s="144">
        <v>740</v>
      </c>
      <c r="Y3363" s="157" t="s">
        <v>70</v>
      </c>
      <c r="Z3363" s="386">
        <v>1</v>
      </c>
      <c r="AA3363" s="386">
        <v>0.98</v>
      </c>
      <c r="AB3363" s="387" t="s">
        <v>62</v>
      </c>
      <c r="AC3363" s="157"/>
    </row>
    <row r="3364" spans="9:29">
      <c r="I3364" s="342">
        <v>4</v>
      </c>
      <c r="J3364" s="144" t="str">
        <f t="shared" si="355"/>
        <v>LARGE</v>
      </c>
      <c r="K3364" s="144" t="str">
        <f t="shared" si="356"/>
        <v>MEDIUM</v>
      </c>
      <c r="L3364" s="144" t="str" cm="1">
        <f t="array" ref="L3364">_xlfn.IFS(I3364&lt;=2,"SMALL",I3364&lt;=5,"MEDIUM",I3364&gt;5,"LARGE")</f>
        <v>MEDIUM</v>
      </c>
      <c r="M3364" s="144" t="str">
        <f t="shared" si="353"/>
        <v>NO</v>
      </c>
      <c r="N3364" s="374">
        <v>5</v>
      </c>
      <c r="O3364" s="374">
        <f t="shared" si="354"/>
        <v>5</v>
      </c>
      <c r="P3364" s="158" t="str" cm="1">
        <f t="array" ref="P3364">_xlfn.SWITCH(ROUND(N3364,0),5,"Excellent",4,"Good",3,"ok","Bad")</f>
        <v>Excellent</v>
      </c>
      <c r="Q3364" s="144">
        <v>15</v>
      </c>
      <c r="R3364" s="385">
        <v>43135</v>
      </c>
      <c r="S3364" s="385">
        <v>43830</v>
      </c>
      <c r="T3364" s="144">
        <v>3130</v>
      </c>
      <c r="U3364" s="144" t="s">
        <v>60</v>
      </c>
      <c r="V3364" s="144">
        <v>40</v>
      </c>
      <c r="W3364" s="144" t="str">
        <f t="shared" si="357"/>
        <v>Active</v>
      </c>
      <c r="X3364" s="144">
        <v>3130</v>
      </c>
      <c r="Y3364" s="157" t="s">
        <v>61</v>
      </c>
      <c r="Z3364" s="386">
        <v>1</v>
      </c>
      <c r="AA3364" s="386">
        <v>0.96</v>
      </c>
      <c r="AB3364" s="387" t="s">
        <v>65</v>
      </c>
      <c r="AC3364" s="157"/>
    </row>
    <row r="3365" spans="9:29">
      <c r="I3365" s="342">
        <v>1</v>
      </c>
      <c r="J3365" s="144" t="str">
        <f t="shared" si="355"/>
        <v>SMALL</v>
      </c>
      <c r="K3365" s="144" t="str">
        <f t="shared" si="356"/>
        <v>SMALL</v>
      </c>
      <c r="L3365" s="144" t="str" cm="1">
        <f t="array" ref="L3365">_xlfn.IFS(I3365&lt;=2,"SMALL",I3365&lt;=5,"MEDIUM",I3365&gt;5,"LARGE")</f>
        <v>SMALL</v>
      </c>
      <c r="M3365" s="144" t="str">
        <f t="shared" si="353"/>
        <v>NO</v>
      </c>
      <c r="N3365" s="374">
        <v>4.34</v>
      </c>
      <c r="O3365" s="374">
        <f t="shared" si="354"/>
        <v>4</v>
      </c>
      <c r="P3365" s="158" t="str" cm="1">
        <f t="array" ref="P3365">_xlfn.SWITCH(ROUND(N3365,0),5,"Excellent",4,"Good",3,"ok","Bad")</f>
        <v>Good</v>
      </c>
      <c r="Q3365" s="144">
        <v>35</v>
      </c>
      <c r="R3365" s="385">
        <v>43136</v>
      </c>
      <c r="S3365" s="385">
        <v>43754</v>
      </c>
      <c r="T3365" s="144">
        <v>2472</v>
      </c>
      <c r="U3365" s="144" t="s">
        <v>60</v>
      </c>
      <c r="V3365" s="144">
        <v>81</v>
      </c>
      <c r="W3365" s="144" t="str">
        <f t="shared" si="357"/>
        <v>Active</v>
      </c>
      <c r="X3365" s="144">
        <v>2472</v>
      </c>
      <c r="Y3365" s="157" t="s">
        <v>70</v>
      </c>
      <c r="Z3365" s="386">
        <v>1</v>
      </c>
      <c r="AA3365" s="386">
        <v>0.91</v>
      </c>
      <c r="AB3365" s="387" t="s">
        <v>65</v>
      </c>
      <c r="AC3365" s="157"/>
    </row>
    <row r="3366" spans="9:29">
      <c r="I3366" s="342">
        <v>2</v>
      </c>
      <c r="J3366" s="144" t="str">
        <f t="shared" si="355"/>
        <v>SMALL</v>
      </c>
      <c r="K3366" s="144" t="str">
        <f t="shared" si="356"/>
        <v>SMALL</v>
      </c>
      <c r="L3366" s="144" t="str" cm="1">
        <f t="array" ref="L3366">_xlfn.IFS(I3366&lt;=2,"SMALL",I3366&lt;=5,"MEDIUM",I3366&gt;5,"LARGE")</f>
        <v>SMALL</v>
      </c>
      <c r="M3366" s="144" t="str">
        <f t="shared" si="353"/>
        <v>NO</v>
      </c>
      <c r="N3366" s="374">
        <v>4.17</v>
      </c>
      <c r="O3366" s="374">
        <f t="shared" si="354"/>
        <v>4</v>
      </c>
      <c r="P3366" s="158" t="str" cm="1">
        <f t="array" ref="P3366">_xlfn.SWITCH(ROUND(N3366,0),5,"Excellent",4,"Good",3,"ok","Bad")</f>
        <v>Good</v>
      </c>
      <c r="Q3366" s="144">
        <v>6</v>
      </c>
      <c r="R3366" s="385">
        <v>43603</v>
      </c>
      <c r="S3366" s="385">
        <v>43992</v>
      </c>
      <c r="T3366" s="144">
        <v>2158</v>
      </c>
      <c r="U3366" s="144" t="s">
        <v>60</v>
      </c>
      <c r="V3366" s="144">
        <v>0</v>
      </c>
      <c r="W3366" s="144" t="str">
        <f t="shared" si="357"/>
        <v>Inactive</v>
      </c>
      <c r="X3366" s="144">
        <v>2158</v>
      </c>
      <c r="Y3366" s="157" t="s">
        <v>70</v>
      </c>
      <c r="Z3366" s="386">
        <v>0.89</v>
      </c>
      <c r="AA3366" s="386">
        <v>0.91</v>
      </c>
      <c r="AB3366" s="387" t="s">
        <v>62</v>
      </c>
      <c r="AC3366" s="157"/>
    </row>
    <row r="3367" spans="9:29">
      <c r="I3367" s="342">
        <v>1</v>
      </c>
      <c r="J3367" s="144" t="str">
        <f t="shared" si="355"/>
        <v>SMALL</v>
      </c>
      <c r="K3367" s="144" t="str">
        <f t="shared" si="356"/>
        <v>SMALL</v>
      </c>
      <c r="L3367" s="144" t="str" cm="1">
        <f t="array" ref="L3367">_xlfn.IFS(I3367&lt;=2,"SMALL",I3367&lt;=5,"MEDIUM",I3367&gt;5,"LARGE")</f>
        <v>SMALL</v>
      </c>
      <c r="M3367" s="144" t="str">
        <f t="shared" si="353"/>
        <v>NO</v>
      </c>
      <c r="N3367" s="374">
        <v>5</v>
      </c>
      <c r="O3367" s="374">
        <f t="shared" si="354"/>
        <v>5</v>
      </c>
      <c r="P3367" s="158" t="str" cm="1">
        <f t="array" ref="P3367">_xlfn.SWITCH(ROUND(N3367,0),5,"Excellent",4,"Good",3,"ok","Bad")</f>
        <v>Excellent</v>
      </c>
      <c r="Q3367" s="144">
        <v>26</v>
      </c>
      <c r="R3367" s="385">
        <v>43237</v>
      </c>
      <c r="S3367" s="385">
        <v>43974</v>
      </c>
      <c r="T3367" s="144">
        <v>1324</v>
      </c>
      <c r="U3367" s="144" t="s">
        <v>60</v>
      </c>
      <c r="V3367" s="144">
        <v>168</v>
      </c>
      <c r="W3367" s="144" t="str">
        <f t="shared" si="357"/>
        <v>Active</v>
      </c>
      <c r="X3367" s="144">
        <v>1324</v>
      </c>
      <c r="Y3367" s="157" t="s">
        <v>61</v>
      </c>
      <c r="Z3367" s="386">
        <v>0.67</v>
      </c>
      <c r="AA3367" s="386">
        <v>0.5</v>
      </c>
      <c r="AB3367" s="387" t="s">
        <v>65</v>
      </c>
      <c r="AC3367" s="157"/>
    </row>
    <row r="3368" spans="9:29">
      <c r="I3368" s="342">
        <v>4</v>
      </c>
      <c r="J3368" s="144" t="str">
        <f t="shared" si="355"/>
        <v>LARGE</v>
      </c>
      <c r="K3368" s="144" t="str">
        <f t="shared" si="356"/>
        <v>MEDIUM</v>
      </c>
      <c r="L3368" s="144" t="str" cm="1">
        <f t="array" ref="L3368">_xlfn.IFS(I3368&lt;=2,"SMALL",I3368&lt;=5,"MEDIUM",I3368&gt;5,"LARGE")</f>
        <v>MEDIUM</v>
      </c>
      <c r="M3368" s="144" t="str">
        <f t="shared" si="353"/>
        <v>NO</v>
      </c>
      <c r="N3368" s="374">
        <v>4.83</v>
      </c>
      <c r="O3368" s="374">
        <f t="shared" si="354"/>
        <v>5</v>
      </c>
      <c r="P3368" s="158" t="str" cm="1">
        <f t="array" ref="P3368">_xlfn.SWITCH(ROUND(N3368,0),5,"Excellent",4,"Good",3,"ok","Bad")</f>
        <v>Excellent</v>
      </c>
      <c r="Q3368" s="144">
        <v>6</v>
      </c>
      <c r="R3368" s="385">
        <v>43146</v>
      </c>
      <c r="S3368" s="385">
        <v>43772</v>
      </c>
      <c r="T3368" s="144">
        <v>3448</v>
      </c>
      <c r="U3368" s="144" t="s">
        <v>60</v>
      </c>
      <c r="V3368" s="144">
        <v>364</v>
      </c>
      <c r="W3368" s="144" t="str">
        <f t="shared" si="357"/>
        <v>Active</v>
      </c>
      <c r="X3368" s="144">
        <v>3448</v>
      </c>
      <c r="Y3368" s="157" t="s">
        <v>70</v>
      </c>
      <c r="Z3368" s="386">
        <v>1</v>
      </c>
      <c r="AA3368" s="386">
        <v>1</v>
      </c>
      <c r="AB3368" s="387" t="s">
        <v>65</v>
      </c>
      <c r="AC3368" s="157"/>
    </row>
    <row r="3369" spans="9:29">
      <c r="I3369" s="342">
        <v>3</v>
      </c>
      <c r="J3369" s="144" t="str">
        <f t="shared" si="355"/>
        <v>LARGE</v>
      </c>
      <c r="K3369" s="144" t="str">
        <f t="shared" si="356"/>
        <v>MEDIUM</v>
      </c>
      <c r="L3369" s="144" t="str" cm="1">
        <f t="array" ref="L3369">_xlfn.IFS(I3369&lt;=2,"SMALL",I3369&lt;=5,"MEDIUM",I3369&gt;5,"LARGE")</f>
        <v>MEDIUM</v>
      </c>
      <c r="M3369" s="144" t="str">
        <f t="shared" si="353"/>
        <v>NO</v>
      </c>
      <c r="N3369" s="374">
        <v>4.4000000000000004</v>
      </c>
      <c r="O3369" s="374">
        <f t="shared" si="354"/>
        <v>4</v>
      </c>
      <c r="P3369" s="158" t="str" cm="1">
        <f t="array" ref="P3369">_xlfn.SWITCH(ROUND(N3369,0),5,"Excellent",4,"Good",3,"ok","Bad")</f>
        <v>Good</v>
      </c>
      <c r="Q3369" s="144">
        <v>5</v>
      </c>
      <c r="R3369" s="385">
        <v>43240</v>
      </c>
      <c r="S3369" s="385">
        <v>43666</v>
      </c>
      <c r="T3369" s="144">
        <v>3448</v>
      </c>
      <c r="U3369" s="144" t="s">
        <v>60</v>
      </c>
      <c r="V3369" s="144">
        <v>179</v>
      </c>
      <c r="W3369" s="144" t="str">
        <f t="shared" si="357"/>
        <v>Active</v>
      </c>
      <c r="X3369" s="144">
        <v>3448</v>
      </c>
      <c r="Y3369" s="157" t="s">
        <v>64</v>
      </c>
      <c r="Z3369" s="386">
        <v>0.57999999999999996</v>
      </c>
      <c r="AA3369" s="386">
        <v>0.26</v>
      </c>
      <c r="AB3369" s="387" t="s">
        <v>65</v>
      </c>
      <c r="AC3369" s="157"/>
    </row>
    <row r="3370" spans="9:29">
      <c r="I3370" s="342">
        <v>4</v>
      </c>
      <c r="J3370" s="144" t="str">
        <f t="shared" si="355"/>
        <v>LARGE</v>
      </c>
      <c r="K3370" s="144" t="str">
        <f t="shared" si="356"/>
        <v>MEDIUM</v>
      </c>
      <c r="L3370" s="144" t="str" cm="1">
        <f t="array" ref="L3370">_xlfn.IFS(I3370&lt;=2,"SMALL",I3370&lt;=5,"MEDIUM",I3370&gt;5,"LARGE")</f>
        <v>MEDIUM</v>
      </c>
      <c r="M3370" s="144" t="str">
        <f t="shared" si="353"/>
        <v>NO</v>
      </c>
      <c r="N3370" s="374">
        <v>5</v>
      </c>
      <c r="O3370" s="374">
        <f t="shared" si="354"/>
        <v>5</v>
      </c>
      <c r="P3370" s="158" t="str" cm="1">
        <f t="array" ref="P3370">_xlfn.SWITCH(ROUND(N3370,0),5,"Excellent",4,"Good",3,"ok","Bad")</f>
        <v>Excellent</v>
      </c>
      <c r="Q3370" s="144">
        <v>3</v>
      </c>
      <c r="R3370" s="385">
        <v>43200</v>
      </c>
      <c r="S3370" s="385">
        <v>43756</v>
      </c>
      <c r="T3370" s="144">
        <v>3448</v>
      </c>
      <c r="U3370" s="144" t="s">
        <v>60</v>
      </c>
      <c r="V3370" s="144">
        <v>365</v>
      </c>
      <c r="W3370" s="144" t="str">
        <f t="shared" si="357"/>
        <v>Active</v>
      </c>
      <c r="X3370" s="144">
        <v>3448</v>
      </c>
      <c r="Y3370" s="157" t="s">
        <v>70</v>
      </c>
      <c r="Z3370" s="386">
        <v>1</v>
      </c>
      <c r="AA3370" s="386">
        <v>1</v>
      </c>
      <c r="AB3370" s="387" t="s">
        <v>62</v>
      </c>
      <c r="AC3370" s="157"/>
    </row>
    <row r="3371" spans="9:29">
      <c r="I3371" s="342">
        <v>3</v>
      </c>
      <c r="J3371" s="144" t="str">
        <f t="shared" si="355"/>
        <v>LARGE</v>
      </c>
      <c r="K3371" s="144" t="str">
        <f t="shared" si="356"/>
        <v>MEDIUM</v>
      </c>
      <c r="L3371" s="144" t="str" cm="1">
        <f t="array" ref="L3371">_xlfn.IFS(I3371&lt;=2,"SMALL",I3371&lt;=5,"MEDIUM",I3371&gt;5,"LARGE")</f>
        <v>MEDIUM</v>
      </c>
      <c r="M3371" s="144" t="str">
        <f t="shared" si="353"/>
        <v>NO</v>
      </c>
      <c r="N3371" s="374">
        <v>4.5</v>
      </c>
      <c r="O3371" s="374">
        <f t="shared" si="354"/>
        <v>5</v>
      </c>
      <c r="P3371" s="158" t="str" cm="1">
        <f t="array" ref="P3371">_xlfn.SWITCH(ROUND(N3371,0),5,"Excellent",4,"Good",3,"ok","Bad")</f>
        <v>Excellent</v>
      </c>
      <c r="Q3371" s="144">
        <v>4</v>
      </c>
      <c r="R3371" s="385">
        <v>43241</v>
      </c>
      <c r="S3371" s="385">
        <v>43335</v>
      </c>
      <c r="T3371" s="144">
        <v>3448</v>
      </c>
      <c r="U3371" s="144" t="s">
        <v>60</v>
      </c>
      <c r="V3371" s="144">
        <v>364</v>
      </c>
      <c r="W3371" s="144" t="str">
        <f t="shared" si="357"/>
        <v>Active</v>
      </c>
      <c r="X3371" s="144">
        <v>3448</v>
      </c>
      <c r="Y3371" s="157" t="s">
        <v>61</v>
      </c>
      <c r="Z3371" s="386">
        <v>1</v>
      </c>
      <c r="AA3371" s="386">
        <v>1</v>
      </c>
      <c r="AB3371" s="387" t="s">
        <v>62</v>
      </c>
      <c r="AC3371" s="157"/>
    </row>
    <row r="3372" spans="9:29">
      <c r="I3372" s="342">
        <v>2</v>
      </c>
      <c r="J3372" s="144" t="str">
        <f t="shared" si="355"/>
        <v>SMALL</v>
      </c>
      <c r="K3372" s="144" t="str">
        <f t="shared" si="356"/>
        <v>SMALL</v>
      </c>
      <c r="L3372" s="144" t="str" cm="1">
        <f t="array" ref="L3372">_xlfn.IFS(I3372&lt;=2,"SMALL",I3372&lt;=5,"MEDIUM",I3372&gt;5,"LARGE")</f>
        <v>SMALL</v>
      </c>
      <c r="M3372" s="144" t="str">
        <f t="shared" si="353"/>
        <v>NO</v>
      </c>
      <c r="N3372" s="374">
        <v>4.7699999999999996</v>
      </c>
      <c r="O3372" s="374">
        <f t="shared" si="354"/>
        <v>5</v>
      </c>
      <c r="P3372" s="158" t="str" cm="1">
        <f t="array" ref="P3372">_xlfn.SWITCH(ROUND(N3372,0),5,"Excellent",4,"Good",3,"ok","Bad")</f>
        <v>Excellent</v>
      </c>
      <c r="Q3372" s="144">
        <v>26</v>
      </c>
      <c r="R3372" s="385">
        <v>43148</v>
      </c>
      <c r="S3372" s="385">
        <v>43848</v>
      </c>
      <c r="T3372" s="144">
        <v>3459</v>
      </c>
      <c r="U3372" s="144" t="s">
        <v>60</v>
      </c>
      <c r="V3372" s="144">
        <v>179</v>
      </c>
      <c r="W3372" s="144" t="str">
        <f t="shared" si="357"/>
        <v>Active</v>
      </c>
      <c r="X3372" s="144">
        <v>3459</v>
      </c>
      <c r="Y3372" s="157" t="s">
        <v>70</v>
      </c>
      <c r="Z3372" s="386">
        <v>1</v>
      </c>
      <c r="AA3372" s="386">
        <v>0.9</v>
      </c>
      <c r="AB3372" s="387" t="s">
        <v>65</v>
      </c>
      <c r="AC3372" s="157"/>
    </row>
    <row r="3373" spans="9:29">
      <c r="I3373" s="342">
        <v>4</v>
      </c>
      <c r="J3373" s="144" t="str">
        <f t="shared" si="355"/>
        <v>LARGE</v>
      </c>
      <c r="K3373" s="144" t="str">
        <f t="shared" si="356"/>
        <v>MEDIUM</v>
      </c>
      <c r="L3373" s="144" t="str" cm="1">
        <f t="array" ref="L3373">_xlfn.IFS(I3373&lt;=2,"SMALL",I3373&lt;=5,"MEDIUM",I3373&gt;5,"LARGE")</f>
        <v>MEDIUM</v>
      </c>
      <c r="M3373" s="144" t="str">
        <f t="shared" si="353"/>
        <v>YES</v>
      </c>
      <c r="N3373" s="374">
        <v>4.8899999999999997</v>
      </c>
      <c r="O3373" s="374">
        <f t="shared" si="354"/>
        <v>5</v>
      </c>
      <c r="P3373" s="158" t="str" cm="1">
        <f t="array" ref="P3373">_xlfn.SWITCH(ROUND(N3373,0),5,"Excellent",4,"Good",3,"ok","Bad")</f>
        <v>Excellent</v>
      </c>
      <c r="Q3373" s="144">
        <v>113</v>
      </c>
      <c r="R3373" s="385">
        <v>43126</v>
      </c>
      <c r="S3373" s="385">
        <v>44044</v>
      </c>
      <c r="T3373" s="144">
        <v>2490</v>
      </c>
      <c r="U3373" s="144" t="s">
        <v>69</v>
      </c>
      <c r="V3373" s="144">
        <v>289</v>
      </c>
      <c r="W3373" s="144" t="str">
        <f t="shared" si="357"/>
        <v>Active</v>
      </c>
      <c r="X3373" s="144">
        <v>2490</v>
      </c>
      <c r="Y3373" s="157" t="s">
        <v>70</v>
      </c>
      <c r="Z3373" s="386">
        <v>1</v>
      </c>
      <c r="AA3373" s="386">
        <v>1</v>
      </c>
      <c r="AB3373" s="387" t="s">
        <v>62</v>
      </c>
      <c r="AC3373" s="157"/>
    </row>
    <row r="3374" spans="9:29">
      <c r="I3374" s="342">
        <v>2</v>
      </c>
      <c r="J3374" s="144" t="str">
        <f t="shared" si="355"/>
        <v>SMALL</v>
      </c>
      <c r="K3374" s="144" t="str">
        <f t="shared" si="356"/>
        <v>SMALL</v>
      </c>
      <c r="L3374" s="144" t="str" cm="1">
        <f t="array" ref="L3374">_xlfn.IFS(I3374&lt;=2,"SMALL",I3374&lt;=5,"MEDIUM",I3374&gt;5,"LARGE")</f>
        <v>SMALL</v>
      </c>
      <c r="M3374" s="144" t="str">
        <f t="shared" si="353"/>
        <v>NO</v>
      </c>
      <c r="N3374" s="374">
        <v>4.82</v>
      </c>
      <c r="O3374" s="374">
        <f t="shared" si="354"/>
        <v>5</v>
      </c>
      <c r="P3374" s="158" t="str" cm="1">
        <f t="array" ref="P3374">_xlfn.SWITCH(ROUND(N3374,0),5,"Excellent",4,"Good",3,"ok","Bad")</f>
        <v>Excellent</v>
      </c>
      <c r="Q3374" s="144">
        <v>38</v>
      </c>
      <c r="R3374" s="385">
        <v>43134</v>
      </c>
      <c r="S3374" s="385">
        <v>43878</v>
      </c>
      <c r="T3374" s="144">
        <v>1710</v>
      </c>
      <c r="U3374" s="144" t="s">
        <v>60</v>
      </c>
      <c r="V3374" s="144">
        <v>90</v>
      </c>
      <c r="W3374" s="144" t="str">
        <f t="shared" si="357"/>
        <v>Active</v>
      </c>
      <c r="X3374" s="144">
        <v>1710</v>
      </c>
      <c r="Y3374" s="157" t="s">
        <v>70</v>
      </c>
      <c r="Z3374" s="386">
        <v>1</v>
      </c>
      <c r="AA3374" s="386">
        <v>0.95</v>
      </c>
      <c r="AB3374" s="387" t="s">
        <v>62</v>
      </c>
      <c r="AC3374" s="157"/>
    </row>
    <row r="3375" spans="9:29">
      <c r="I3375" s="342">
        <v>4</v>
      </c>
      <c r="J3375" s="144" t="str">
        <f t="shared" si="355"/>
        <v>LARGE</v>
      </c>
      <c r="K3375" s="144" t="str">
        <f t="shared" si="356"/>
        <v>MEDIUM</v>
      </c>
      <c r="L3375" s="144" t="str" cm="1">
        <f t="array" ref="L3375">_xlfn.IFS(I3375&lt;=2,"SMALL",I3375&lt;=5,"MEDIUM",I3375&gt;5,"LARGE")</f>
        <v>MEDIUM</v>
      </c>
      <c r="M3375" s="144" t="str">
        <f t="shared" si="353"/>
        <v>NO</v>
      </c>
      <c r="N3375" s="374">
        <v>5</v>
      </c>
      <c r="O3375" s="374">
        <f t="shared" si="354"/>
        <v>5</v>
      </c>
      <c r="P3375" s="158" t="str" cm="1">
        <f t="array" ref="P3375">_xlfn.SWITCH(ROUND(N3375,0),5,"Excellent",4,"Good",3,"ok","Bad")</f>
        <v>Excellent</v>
      </c>
      <c r="Q3375" s="144">
        <v>7</v>
      </c>
      <c r="R3375" s="385">
        <v>43251</v>
      </c>
      <c r="S3375" s="385">
        <v>43755</v>
      </c>
      <c r="T3375" s="144">
        <v>511</v>
      </c>
      <c r="U3375" s="144" t="s">
        <v>69</v>
      </c>
      <c r="V3375" s="144">
        <v>0</v>
      </c>
      <c r="W3375" s="144" t="str">
        <f t="shared" si="357"/>
        <v>Inactive</v>
      </c>
      <c r="X3375" s="144">
        <v>511</v>
      </c>
      <c r="Y3375" s="157" t="s">
        <v>61</v>
      </c>
      <c r="Z3375" s="386">
        <v>1</v>
      </c>
      <c r="AA3375" s="386">
        <v>0.97</v>
      </c>
      <c r="AB3375" s="387" t="s">
        <v>65</v>
      </c>
      <c r="AC3375" s="157"/>
    </row>
    <row r="3376" spans="9:29">
      <c r="I3376" s="342">
        <v>2</v>
      </c>
      <c r="J3376" s="144" t="str">
        <f t="shared" si="355"/>
        <v>SMALL</v>
      </c>
      <c r="K3376" s="144" t="str">
        <f t="shared" si="356"/>
        <v>SMALL</v>
      </c>
      <c r="L3376" s="144" t="str" cm="1">
        <f t="array" ref="L3376">_xlfn.IFS(I3376&lt;=2,"SMALL",I3376&lt;=5,"MEDIUM",I3376&gt;5,"LARGE")</f>
        <v>SMALL</v>
      </c>
      <c r="M3376" s="144" t="str">
        <f t="shared" si="353"/>
        <v>NO</v>
      </c>
      <c r="N3376" s="374">
        <v>5</v>
      </c>
      <c r="O3376" s="374">
        <f t="shared" si="354"/>
        <v>5</v>
      </c>
      <c r="P3376" s="158" t="str" cm="1">
        <f t="array" ref="P3376">_xlfn.SWITCH(ROUND(N3376,0),5,"Excellent",4,"Good",3,"ok","Bad")</f>
        <v>Excellent</v>
      </c>
      <c r="Q3376" s="144">
        <v>29</v>
      </c>
      <c r="R3376" s="385">
        <v>43135</v>
      </c>
      <c r="S3376" s="385">
        <v>43901</v>
      </c>
      <c r="T3376" s="144">
        <v>1776</v>
      </c>
      <c r="U3376" s="144" t="s">
        <v>69</v>
      </c>
      <c r="V3376" s="144">
        <v>0</v>
      </c>
      <c r="W3376" s="144" t="str">
        <f t="shared" si="357"/>
        <v>Inactive</v>
      </c>
      <c r="X3376" s="144">
        <v>1776</v>
      </c>
      <c r="Y3376" s="157" t="s">
        <v>70</v>
      </c>
      <c r="Z3376" s="386">
        <v>1</v>
      </c>
      <c r="AA3376" s="386">
        <v>0.9</v>
      </c>
      <c r="AB3376" s="387" t="s">
        <v>65</v>
      </c>
      <c r="AC3376" s="157"/>
    </row>
    <row r="3377" spans="9:29">
      <c r="I3377" s="342">
        <v>1</v>
      </c>
      <c r="J3377" s="144" t="str">
        <f t="shared" si="355"/>
        <v>SMALL</v>
      </c>
      <c r="K3377" s="144" t="str">
        <f t="shared" si="356"/>
        <v>SMALL</v>
      </c>
      <c r="L3377" s="144" t="str" cm="1">
        <f t="array" ref="L3377">_xlfn.IFS(I3377&lt;=2,"SMALL",I3377&lt;=5,"MEDIUM",I3377&gt;5,"LARGE")</f>
        <v>SMALL</v>
      </c>
      <c r="M3377" s="144" t="str">
        <f t="shared" si="353"/>
        <v>NO</v>
      </c>
      <c r="N3377" s="374">
        <v>5</v>
      </c>
      <c r="O3377" s="374">
        <f t="shared" si="354"/>
        <v>5</v>
      </c>
      <c r="P3377" s="158" t="str" cm="1">
        <f t="array" ref="P3377">_xlfn.SWITCH(ROUND(N3377,0),5,"Excellent",4,"Good",3,"ok","Bad")</f>
        <v>Excellent</v>
      </c>
      <c r="Q3377" s="144">
        <v>19</v>
      </c>
      <c r="R3377" s="385">
        <v>43162</v>
      </c>
      <c r="S3377" s="385">
        <v>44039</v>
      </c>
      <c r="T3377" s="144">
        <v>3183</v>
      </c>
      <c r="U3377" s="144" t="s">
        <v>69</v>
      </c>
      <c r="V3377" s="144">
        <v>267</v>
      </c>
      <c r="W3377" s="144" t="str">
        <f t="shared" si="357"/>
        <v>Active</v>
      </c>
      <c r="X3377" s="144">
        <v>3183</v>
      </c>
      <c r="Y3377" s="157" t="s">
        <v>61</v>
      </c>
      <c r="Z3377" s="386">
        <v>0.96</v>
      </c>
      <c r="AA3377" s="386">
        <v>0.98</v>
      </c>
      <c r="AB3377" s="387" t="s">
        <v>65</v>
      </c>
      <c r="AC3377" s="157"/>
    </row>
    <row r="3378" spans="9:29">
      <c r="I3378" s="342">
        <v>2</v>
      </c>
      <c r="J3378" s="144" t="str">
        <f t="shared" si="355"/>
        <v>SMALL</v>
      </c>
      <c r="K3378" s="144" t="str">
        <f t="shared" si="356"/>
        <v>SMALL</v>
      </c>
      <c r="L3378" s="144" t="str" cm="1">
        <f t="array" ref="L3378">_xlfn.IFS(I3378&lt;=2,"SMALL",I3378&lt;=5,"MEDIUM",I3378&gt;5,"LARGE")</f>
        <v>SMALL</v>
      </c>
      <c r="M3378" s="144" t="str">
        <f t="shared" si="353"/>
        <v>NO</v>
      </c>
      <c r="N3378" s="374">
        <v>4.88</v>
      </c>
      <c r="O3378" s="374">
        <f t="shared" si="354"/>
        <v>5</v>
      </c>
      <c r="P3378" s="158" t="str" cm="1">
        <f t="array" ref="P3378">_xlfn.SWITCH(ROUND(N3378,0),5,"Excellent",4,"Good",3,"ok","Bad")</f>
        <v>Excellent</v>
      </c>
      <c r="Q3378" s="144">
        <v>8</v>
      </c>
      <c r="R3378" s="385">
        <v>43210</v>
      </c>
      <c r="S3378" s="385">
        <v>43806</v>
      </c>
      <c r="T3378" s="144">
        <v>2969</v>
      </c>
      <c r="U3378" s="144" t="s">
        <v>69</v>
      </c>
      <c r="V3378" s="144">
        <v>21</v>
      </c>
      <c r="W3378" s="144" t="str">
        <f t="shared" si="357"/>
        <v>Active</v>
      </c>
      <c r="X3378" s="144">
        <v>2969</v>
      </c>
      <c r="Y3378" s="157" t="s">
        <v>70</v>
      </c>
      <c r="Z3378" s="386">
        <v>0.9</v>
      </c>
      <c r="AA3378" s="386">
        <v>1</v>
      </c>
      <c r="AB3378" s="387" t="s">
        <v>65</v>
      </c>
      <c r="AC3378" s="157"/>
    </row>
    <row r="3379" spans="9:29">
      <c r="I3379" s="342">
        <v>4</v>
      </c>
      <c r="J3379" s="144" t="str">
        <f t="shared" si="355"/>
        <v>LARGE</v>
      </c>
      <c r="K3379" s="144" t="str">
        <f t="shared" si="356"/>
        <v>MEDIUM</v>
      </c>
      <c r="L3379" s="144" t="str" cm="1">
        <f t="array" ref="L3379">_xlfn.IFS(I3379&lt;=2,"SMALL",I3379&lt;=5,"MEDIUM",I3379&gt;5,"LARGE")</f>
        <v>MEDIUM</v>
      </c>
      <c r="M3379" s="144" t="str">
        <f t="shared" si="353"/>
        <v>NO</v>
      </c>
      <c r="N3379" s="374">
        <v>4.67</v>
      </c>
      <c r="O3379" s="374">
        <f t="shared" si="354"/>
        <v>5</v>
      </c>
      <c r="P3379" s="158" t="str" cm="1">
        <f t="array" ref="P3379">_xlfn.SWITCH(ROUND(N3379,0),5,"Excellent",4,"Good",3,"ok","Bad")</f>
        <v>Excellent</v>
      </c>
      <c r="Q3379" s="144">
        <v>12</v>
      </c>
      <c r="R3379" s="385">
        <v>43250</v>
      </c>
      <c r="S3379" s="385">
        <v>43744</v>
      </c>
      <c r="T3379" s="144">
        <v>1263</v>
      </c>
      <c r="U3379" s="144" t="s">
        <v>69</v>
      </c>
      <c r="V3379" s="144">
        <v>74</v>
      </c>
      <c r="W3379" s="144" t="str">
        <f t="shared" si="357"/>
        <v>Active</v>
      </c>
      <c r="X3379" s="144">
        <v>1263</v>
      </c>
      <c r="Y3379" s="157" t="s">
        <v>122</v>
      </c>
      <c r="Z3379" s="386">
        <v>0</v>
      </c>
      <c r="AA3379" s="386">
        <v>1</v>
      </c>
      <c r="AB3379" s="387" t="s">
        <v>65</v>
      </c>
      <c r="AC3379" s="157"/>
    </row>
    <row r="3380" spans="9:29">
      <c r="I3380" s="342">
        <v>2</v>
      </c>
      <c r="J3380" s="144" t="str">
        <f t="shared" si="355"/>
        <v>SMALL</v>
      </c>
      <c r="K3380" s="144" t="str">
        <f t="shared" si="356"/>
        <v>SMALL</v>
      </c>
      <c r="L3380" s="144" t="str" cm="1">
        <f t="array" ref="L3380">_xlfn.IFS(I3380&lt;=2,"SMALL",I3380&lt;=5,"MEDIUM",I3380&gt;5,"LARGE")</f>
        <v>SMALL</v>
      </c>
      <c r="M3380" s="144" t="str">
        <f t="shared" si="353"/>
        <v>NO</v>
      </c>
      <c r="N3380" s="374">
        <v>4.51</v>
      </c>
      <c r="O3380" s="374">
        <f t="shared" si="354"/>
        <v>5</v>
      </c>
      <c r="P3380" s="158" t="str" cm="1">
        <f t="array" ref="P3380">_xlfn.SWITCH(ROUND(N3380,0),5,"Excellent",4,"Good",3,"ok","Bad")</f>
        <v>Excellent</v>
      </c>
      <c r="Q3380" s="144">
        <v>61</v>
      </c>
      <c r="R3380" s="385">
        <v>43128</v>
      </c>
      <c r="S3380" s="385">
        <v>43753</v>
      </c>
      <c r="T3380" s="144">
        <v>3075</v>
      </c>
      <c r="U3380" s="144" t="s">
        <v>60</v>
      </c>
      <c r="V3380" s="144">
        <v>180</v>
      </c>
      <c r="W3380" s="144" t="str">
        <f t="shared" si="357"/>
        <v>Active</v>
      </c>
      <c r="X3380" s="144">
        <v>3075</v>
      </c>
      <c r="Y3380" s="157" t="s">
        <v>70</v>
      </c>
      <c r="Z3380" s="386">
        <v>1</v>
      </c>
      <c r="AA3380" s="386">
        <v>1</v>
      </c>
      <c r="AB3380" s="387" t="s">
        <v>62</v>
      </c>
      <c r="AC3380" s="157"/>
    </row>
    <row r="3381" spans="9:29">
      <c r="I3381" s="342">
        <v>2</v>
      </c>
      <c r="J3381" s="144" t="str">
        <f t="shared" si="355"/>
        <v>SMALL</v>
      </c>
      <c r="K3381" s="144" t="str">
        <f t="shared" si="356"/>
        <v>SMALL</v>
      </c>
      <c r="L3381" s="144" t="str" cm="1">
        <f t="array" ref="L3381">_xlfn.IFS(I3381&lt;=2,"SMALL",I3381&lt;=5,"MEDIUM",I3381&gt;5,"LARGE")</f>
        <v>SMALL</v>
      </c>
      <c r="M3381" s="144" t="str">
        <f t="shared" si="353"/>
        <v>NO</v>
      </c>
      <c r="N3381" s="374">
        <v>4.82</v>
      </c>
      <c r="O3381" s="374">
        <f t="shared" si="354"/>
        <v>5</v>
      </c>
      <c r="P3381" s="158" t="str" cm="1">
        <f t="array" ref="P3381">_xlfn.SWITCH(ROUND(N3381,0),5,"Excellent",4,"Good",3,"ok","Bad")</f>
        <v>Excellent</v>
      </c>
      <c r="Q3381" s="144">
        <v>17</v>
      </c>
      <c r="R3381" s="385">
        <v>43177</v>
      </c>
      <c r="S3381" s="385">
        <v>44042</v>
      </c>
      <c r="T3381" s="144">
        <v>3461</v>
      </c>
      <c r="U3381" s="144" t="s">
        <v>60</v>
      </c>
      <c r="V3381" s="144">
        <v>122</v>
      </c>
      <c r="W3381" s="144" t="str">
        <f t="shared" si="357"/>
        <v>Active</v>
      </c>
      <c r="X3381" s="144">
        <v>3461</v>
      </c>
      <c r="Y3381" s="157" t="s">
        <v>70</v>
      </c>
      <c r="Z3381" s="386">
        <v>1</v>
      </c>
      <c r="AA3381" s="386">
        <v>0.99</v>
      </c>
      <c r="AB3381" s="387" t="s">
        <v>65</v>
      </c>
      <c r="AC3381" s="157"/>
    </row>
    <row r="3382" spans="9:29">
      <c r="I3382" s="342">
        <v>2</v>
      </c>
      <c r="J3382" s="144" t="str">
        <f t="shared" si="355"/>
        <v>SMALL</v>
      </c>
      <c r="K3382" s="144" t="str">
        <f t="shared" si="356"/>
        <v>SMALL</v>
      </c>
      <c r="L3382" s="144" t="str" cm="1">
        <f t="array" ref="L3382">_xlfn.IFS(I3382&lt;=2,"SMALL",I3382&lt;=5,"MEDIUM",I3382&gt;5,"LARGE")</f>
        <v>SMALL</v>
      </c>
      <c r="M3382" s="144" t="str">
        <f t="shared" si="353"/>
        <v>NO</v>
      </c>
      <c r="N3382" s="374">
        <v>4.72</v>
      </c>
      <c r="O3382" s="374">
        <f t="shared" si="354"/>
        <v>5</v>
      </c>
      <c r="P3382" s="158" t="str" cm="1">
        <f t="array" ref="P3382">_xlfn.SWITCH(ROUND(N3382,0),5,"Excellent",4,"Good",3,"ok","Bad")</f>
        <v>Excellent</v>
      </c>
      <c r="Q3382" s="144">
        <v>214</v>
      </c>
      <c r="R3382" s="385">
        <v>43127</v>
      </c>
      <c r="S3382" s="385">
        <v>44039</v>
      </c>
      <c r="T3382" s="144">
        <v>3436</v>
      </c>
      <c r="U3382" s="144" t="s">
        <v>60</v>
      </c>
      <c r="V3382" s="144">
        <v>356</v>
      </c>
      <c r="W3382" s="144" t="str">
        <f t="shared" si="357"/>
        <v>Active</v>
      </c>
      <c r="X3382" s="144">
        <v>3436</v>
      </c>
      <c r="Y3382" s="157" t="s">
        <v>70</v>
      </c>
      <c r="Z3382" s="386">
        <v>1</v>
      </c>
      <c r="AA3382" s="386">
        <v>0.99</v>
      </c>
      <c r="AB3382" s="387" t="s">
        <v>65</v>
      </c>
      <c r="AC3382" s="157"/>
    </row>
    <row r="3383" spans="9:29">
      <c r="I3383" s="342">
        <v>5</v>
      </c>
      <c r="J3383" s="144" t="str">
        <f t="shared" si="355"/>
        <v>LARGE</v>
      </c>
      <c r="K3383" s="144" t="str">
        <f t="shared" si="356"/>
        <v>MEDIUM</v>
      </c>
      <c r="L3383" s="144" t="str" cm="1">
        <f t="array" ref="L3383">_xlfn.IFS(I3383&lt;=2,"SMALL",I3383&lt;=5,"MEDIUM",I3383&gt;5,"LARGE")</f>
        <v>MEDIUM</v>
      </c>
      <c r="M3383" s="144" t="str">
        <f t="shared" si="353"/>
        <v>NO</v>
      </c>
      <c r="N3383" s="374">
        <v>4</v>
      </c>
      <c r="O3383" s="374">
        <f t="shared" si="354"/>
        <v>4</v>
      </c>
      <c r="P3383" s="158" t="str" cm="1">
        <f t="array" ref="P3383">_xlfn.SWITCH(ROUND(N3383,0),5,"Excellent",4,"Good",3,"ok","Bad")</f>
        <v>Good</v>
      </c>
      <c r="Q3383" s="144">
        <v>3</v>
      </c>
      <c r="R3383" s="385">
        <v>43217</v>
      </c>
      <c r="S3383" s="385">
        <v>43582</v>
      </c>
      <c r="T3383" s="144">
        <v>2905</v>
      </c>
      <c r="U3383" s="144" t="s">
        <v>69</v>
      </c>
      <c r="V3383" s="144">
        <v>180</v>
      </c>
      <c r="W3383" s="144" t="str">
        <f t="shared" si="357"/>
        <v>Active</v>
      </c>
      <c r="X3383" s="144">
        <v>2905</v>
      </c>
      <c r="Y3383" s="157" t="s">
        <v>64</v>
      </c>
      <c r="Z3383" s="386">
        <v>0.62</v>
      </c>
      <c r="AA3383" s="386">
        <v>1</v>
      </c>
      <c r="AB3383" s="387" t="s">
        <v>65</v>
      </c>
      <c r="AC3383" s="157"/>
    </row>
    <row r="3384" spans="9:29">
      <c r="I3384" s="342">
        <v>6</v>
      </c>
      <c r="J3384" s="144" t="str">
        <f t="shared" si="355"/>
        <v>LARGE</v>
      </c>
      <c r="K3384" s="144" t="str">
        <f t="shared" si="356"/>
        <v>LARGE</v>
      </c>
      <c r="L3384" s="144" t="str" cm="1">
        <f t="array" ref="L3384">_xlfn.IFS(I3384&lt;=2,"SMALL",I3384&lt;=5,"MEDIUM",I3384&gt;5,"LARGE")</f>
        <v>LARGE</v>
      </c>
      <c r="M3384" s="144" t="str">
        <f t="shared" si="353"/>
        <v>NO</v>
      </c>
      <c r="N3384" s="374">
        <v>4.74</v>
      </c>
      <c r="O3384" s="374">
        <f t="shared" si="354"/>
        <v>5</v>
      </c>
      <c r="P3384" s="158" t="str" cm="1">
        <f t="array" ref="P3384">_xlfn.SWITCH(ROUND(N3384,0),5,"Excellent",4,"Good",3,"ok","Bad")</f>
        <v>Excellent</v>
      </c>
      <c r="Q3384" s="144">
        <v>192</v>
      </c>
      <c r="R3384" s="385">
        <v>43143</v>
      </c>
      <c r="S3384" s="385">
        <v>44043</v>
      </c>
      <c r="T3384" s="144">
        <v>3464</v>
      </c>
      <c r="U3384" s="144" t="s">
        <v>69</v>
      </c>
      <c r="V3384" s="144">
        <v>288</v>
      </c>
      <c r="W3384" s="144" t="str">
        <f t="shared" si="357"/>
        <v>Active</v>
      </c>
      <c r="X3384" s="144">
        <v>3464</v>
      </c>
      <c r="Y3384" s="157" t="s">
        <v>61</v>
      </c>
      <c r="Z3384" s="386">
        <v>1</v>
      </c>
      <c r="AA3384" s="386">
        <v>0.97</v>
      </c>
      <c r="AB3384" s="387" t="s">
        <v>65</v>
      </c>
      <c r="AC3384" s="157"/>
    </row>
    <row r="3385" spans="9:29">
      <c r="I3385" s="342">
        <v>3</v>
      </c>
      <c r="J3385" s="144" t="str">
        <f t="shared" si="355"/>
        <v>LARGE</v>
      </c>
      <c r="K3385" s="144" t="str">
        <f t="shared" si="356"/>
        <v>MEDIUM</v>
      </c>
      <c r="L3385" s="144" t="str" cm="1">
        <f t="array" ref="L3385">_xlfn.IFS(I3385&lt;=2,"SMALL",I3385&lt;=5,"MEDIUM",I3385&gt;5,"LARGE")</f>
        <v>MEDIUM</v>
      </c>
      <c r="M3385" s="144" t="str">
        <f t="shared" si="353"/>
        <v>NO</v>
      </c>
      <c r="N3385" s="374">
        <v>4.8</v>
      </c>
      <c r="O3385" s="374">
        <f t="shared" si="354"/>
        <v>5</v>
      </c>
      <c r="P3385" s="158" t="str" cm="1">
        <f t="array" ref="P3385">_xlfn.SWITCH(ROUND(N3385,0),5,"Excellent",4,"Good",3,"ok","Bad")</f>
        <v>Excellent</v>
      </c>
      <c r="Q3385" s="144">
        <v>81</v>
      </c>
      <c r="R3385" s="385">
        <v>43149</v>
      </c>
      <c r="S3385" s="385">
        <v>43904</v>
      </c>
      <c r="T3385" s="144">
        <v>3465</v>
      </c>
      <c r="U3385" s="144" t="s">
        <v>69</v>
      </c>
      <c r="V3385" s="144">
        <v>79</v>
      </c>
      <c r="W3385" s="144" t="str">
        <f t="shared" si="357"/>
        <v>Active</v>
      </c>
      <c r="X3385" s="144">
        <v>3465</v>
      </c>
      <c r="Y3385" s="157" t="s">
        <v>70</v>
      </c>
      <c r="Z3385" s="386">
        <v>1</v>
      </c>
      <c r="AA3385" s="386">
        <v>1</v>
      </c>
      <c r="AB3385" s="387" t="s">
        <v>62</v>
      </c>
      <c r="AC3385" s="157"/>
    </row>
    <row r="3386" spans="9:29">
      <c r="I3386" s="342">
        <v>3</v>
      </c>
      <c r="J3386" s="144" t="str">
        <f t="shared" si="355"/>
        <v>LARGE</v>
      </c>
      <c r="K3386" s="144" t="str">
        <f t="shared" si="356"/>
        <v>MEDIUM</v>
      </c>
      <c r="L3386" s="144" t="str" cm="1">
        <f t="array" ref="L3386">_xlfn.IFS(I3386&lt;=2,"SMALL",I3386&lt;=5,"MEDIUM",I3386&gt;5,"LARGE")</f>
        <v>MEDIUM</v>
      </c>
      <c r="M3386" s="144" t="str">
        <f t="shared" si="353"/>
        <v>YES</v>
      </c>
      <c r="N3386" s="374">
        <v>4.91</v>
      </c>
      <c r="O3386" s="374">
        <f t="shared" si="354"/>
        <v>5</v>
      </c>
      <c r="P3386" s="158" t="str" cm="1">
        <f t="array" ref="P3386">_xlfn.SWITCH(ROUND(N3386,0),5,"Excellent",4,"Good",3,"ok","Bad")</f>
        <v>Excellent</v>
      </c>
      <c r="Q3386" s="144">
        <v>127</v>
      </c>
      <c r="R3386" s="385">
        <v>43146</v>
      </c>
      <c r="S3386" s="385">
        <v>43908</v>
      </c>
      <c r="T3386" s="144">
        <v>3467</v>
      </c>
      <c r="U3386" s="144" t="s">
        <v>69</v>
      </c>
      <c r="V3386" s="144">
        <v>228</v>
      </c>
      <c r="W3386" s="144" t="str">
        <f t="shared" si="357"/>
        <v>Active</v>
      </c>
      <c r="X3386" s="144">
        <v>3467</v>
      </c>
      <c r="Y3386" s="157" t="s">
        <v>70</v>
      </c>
      <c r="Z3386" s="386">
        <v>1</v>
      </c>
      <c r="AA3386" s="386">
        <v>0.99</v>
      </c>
      <c r="AB3386" s="387" t="s">
        <v>62</v>
      </c>
      <c r="AC3386" s="157"/>
    </row>
    <row r="3387" spans="9:29">
      <c r="I3387" s="342">
        <v>3</v>
      </c>
      <c r="J3387" s="144" t="str">
        <f t="shared" si="355"/>
        <v>LARGE</v>
      </c>
      <c r="K3387" s="144" t="str">
        <f t="shared" si="356"/>
        <v>MEDIUM</v>
      </c>
      <c r="L3387" s="144" t="str" cm="1">
        <f t="array" ref="L3387">_xlfn.IFS(I3387&lt;=2,"SMALL",I3387&lt;=5,"MEDIUM",I3387&gt;5,"LARGE")</f>
        <v>MEDIUM</v>
      </c>
      <c r="M3387" s="144" t="str">
        <f t="shared" si="353"/>
        <v>NO</v>
      </c>
      <c r="N3387" s="374">
        <v>4.92</v>
      </c>
      <c r="O3387" s="374">
        <f t="shared" si="354"/>
        <v>5</v>
      </c>
      <c r="P3387" s="158" t="str" cm="1">
        <f t="array" ref="P3387">_xlfn.SWITCH(ROUND(N3387,0),5,"Excellent",4,"Good",3,"ok","Bad")</f>
        <v>Excellent</v>
      </c>
      <c r="Q3387" s="144">
        <v>96</v>
      </c>
      <c r="R3387" s="385">
        <v>43132</v>
      </c>
      <c r="S3387" s="385">
        <v>44045</v>
      </c>
      <c r="T3387" s="144">
        <v>3430</v>
      </c>
      <c r="U3387" s="144" t="s">
        <v>60</v>
      </c>
      <c r="V3387" s="144">
        <v>83</v>
      </c>
      <c r="W3387" s="144" t="str">
        <f t="shared" si="357"/>
        <v>Active</v>
      </c>
      <c r="X3387" s="144">
        <v>3430</v>
      </c>
      <c r="Y3387" s="157" t="s">
        <v>70</v>
      </c>
      <c r="Z3387" s="386">
        <v>1</v>
      </c>
      <c r="AA3387" s="386">
        <v>0.99</v>
      </c>
      <c r="AB3387" s="387" t="s">
        <v>62</v>
      </c>
      <c r="AC3387" s="157"/>
    </row>
    <row r="3388" spans="9:29">
      <c r="I3388" s="342">
        <v>3</v>
      </c>
      <c r="J3388" s="144" t="str">
        <f t="shared" si="355"/>
        <v>LARGE</v>
      </c>
      <c r="K3388" s="144" t="str">
        <f t="shared" si="356"/>
        <v>MEDIUM</v>
      </c>
      <c r="L3388" s="144" t="str" cm="1">
        <f t="array" ref="L3388">_xlfn.IFS(I3388&lt;=2,"SMALL",I3388&lt;=5,"MEDIUM",I3388&gt;5,"LARGE")</f>
        <v>MEDIUM</v>
      </c>
      <c r="M3388" s="144" t="str">
        <f t="shared" si="353"/>
        <v>NO</v>
      </c>
      <c r="N3388" s="374">
        <v>5</v>
      </c>
      <c r="O3388" s="374">
        <f t="shared" si="354"/>
        <v>5</v>
      </c>
      <c r="P3388" s="158" t="str" cm="1">
        <f t="array" ref="P3388">_xlfn.SWITCH(ROUND(N3388,0),5,"Excellent",4,"Good",3,"ok","Bad")</f>
        <v>Excellent</v>
      </c>
      <c r="Q3388" s="144">
        <v>7</v>
      </c>
      <c r="R3388" s="385">
        <v>43149</v>
      </c>
      <c r="S3388" s="385">
        <v>43198</v>
      </c>
      <c r="T3388" s="144">
        <v>1210</v>
      </c>
      <c r="U3388" s="144" t="s">
        <v>69</v>
      </c>
      <c r="V3388" s="144">
        <v>97</v>
      </c>
      <c r="W3388" s="144" t="str">
        <f t="shared" si="357"/>
        <v>Active</v>
      </c>
      <c r="X3388" s="144">
        <v>1210</v>
      </c>
      <c r="Y3388" s="157" t="s">
        <v>70</v>
      </c>
      <c r="Z3388" s="386">
        <v>0.75</v>
      </c>
      <c r="AA3388" s="386">
        <v>0.6</v>
      </c>
      <c r="AB3388" s="387" t="s">
        <v>65</v>
      </c>
      <c r="AC3388" s="157"/>
    </row>
    <row r="3389" spans="9:29">
      <c r="I3389" s="342">
        <v>2</v>
      </c>
      <c r="J3389" s="144" t="str">
        <f t="shared" si="355"/>
        <v>SMALL</v>
      </c>
      <c r="K3389" s="144" t="str">
        <f t="shared" si="356"/>
        <v>SMALL</v>
      </c>
      <c r="L3389" s="144" t="str" cm="1">
        <f t="array" ref="L3389">_xlfn.IFS(I3389&lt;=2,"SMALL",I3389&lt;=5,"MEDIUM",I3389&gt;5,"LARGE")</f>
        <v>SMALL</v>
      </c>
      <c r="M3389" s="144" t="str">
        <f t="shared" si="353"/>
        <v>NO</v>
      </c>
      <c r="N3389" s="374">
        <v>4.9800000000000004</v>
      </c>
      <c r="O3389" s="374">
        <f t="shared" si="354"/>
        <v>5</v>
      </c>
      <c r="P3389" s="158" t="str" cm="1">
        <f t="array" ref="P3389">_xlfn.SWITCH(ROUND(N3389,0),5,"Excellent",4,"Good",3,"ok","Bad")</f>
        <v>Excellent</v>
      </c>
      <c r="Q3389" s="144">
        <v>51</v>
      </c>
      <c r="R3389" s="385">
        <v>43429</v>
      </c>
      <c r="S3389" s="385">
        <v>43878</v>
      </c>
      <c r="T3389" s="144">
        <v>3603</v>
      </c>
      <c r="U3389" s="144" t="s">
        <v>69</v>
      </c>
      <c r="V3389" s="144">
        <v>15</v>
      </c>
      <c r="W3389" s="144" t="str">
        <f t="shared" si="357"/>
        <v>Active</v>
      </c>
      <c r="X3389" s="144">
        <v>3603</v>
      </c>
      <c r="Y3389" s="157" t="s">
        <v>70</v>
      </c>
      <c r="Z3389" s="386">
        <v>1</v>
      </c>
      <c r="AA3389" s="386">
        <v>0.94</v>
      </c>
      <c r="AB3389" s="387" t="s">
        <v>62</v>
      </c>
      <c r="AC3389" s="157"/>
    </row>
    <row r="3390" spans="9:29">
      <c r="I3390" s="342">
        <v>2</v>
      </c>
      <c r="J3390" s="144" t="str">
        <f t="shared" si="355"/>
        <v>SMALL</v>
      </c>
      <c r="K3390" s="144" t="str">
        <f t="shared" si="356"/>
        <v>SMALL</v>
      </c>
      <c r="L3390" s="144" t="str" cm="1">
        <f t="array" ref="L3390">_xlfn.IFS(I3390&lt;=2,"SMALL",I3390&lt;=5,"MEDIUM",I3390&gt;5,"LARGE")</f>
        <v>SMALL</v>
      </c>
      <c r="M3390" s="144" t="str">
        <f t="shared" si="353"/>
        <v>NO</v>
      </c>
      <c r="N3390" s="374">
        <v>4.6900000000000004</v>
      </c>
      <c r="O3390" s="374">
        <f t="shared" si="354"/>
        <v>5</v>
      </c>
      <c r="P3390" s="158" t="str" cm="1">
        <f t="array" ref="P3390">_xlfn.SWITCH(ROUND(N3390,0),5,"Excellent",4,"Good",3,"ok","Bad")</f>
        <v>Excellent</v>
      </c>
      <c r="Q3390" s="144">
        <v>26</v>
      </c>
      <c r="R3390" s="385">
        <v>43129</v>
      </c>
      <c r="S3390" s="385">
        <v>43764</v>
      </c>
      <c r="T3390" s="144">
        <v>2821</v>
      </c>
      <c r="U3390" s="144" t="s">
        <v>69</v>
      </c>
      <c r="V3390" s="144">
        <v>45</v>
      </c>
      <c r="W3390" s="144" t="str">
        <f t="shared" si="357"/>
        <v>Active</v>
      </c>
      <c r="X3390" s="144">
        <v>2821</v>
      </c>
      <c r="Y3390" s="157" t="s">
        <v>70</v>
      </c>
      <c r="Z3390" s="386">
        <v>1</v>
      </c>
      <c r="AA3390" s="386">
        <v>0.83</v>
      </c>
      <c r="AB3390" s="387" t="s">
        <v>62</v>
      </c>
      <c r="AC3390" s="157"/>
    </row>
    <row r="3391" spans="9:29">
      <c r="I3391" s="342">
        <v>8</v>
      </c>
      <c r="J3391" s="144" t="str">
        <f t="shared" si="355"/>
        <v>LARGE</v>
      </c>
      <c r="K3391" s="144" t="str">
        <f t="shared" si="356"/>
        <v>LARGE</v>
      </c>
      <c r="L3391" s="144" t="str" cm="1">
        <f t="array" ref="L3391">_xlfn.IFS(I3391&lt;=2,"SMALL",I3391&lt;=5,"MEDIUM",I3391&gt;5,"LARGE")</f>
        <v>LARGE</v>
      </c>
      <c r="M3391" s="144" t="str">
        <f t="shared" si="353"/>
        <v>NO</v>
      </c>
      <c r="N3391" s="374">
        <v>4.84</v>
      </c>
      <c r="O3391" s="374">
        <f t="shared" si="354"/>
        <v>5</v>
      </c>
      <c r="P3391" s="158" t="str" cm="1">
        <f t="array" ref="P3391">_xlfn.SWITCH(ROUND(N3391,0),5,"Excellent",4,"Good",3,"ok","Bad")</f>
        <v>Excellent</v>
      </c>
      <c r="Q3391" s="144">
        <v>55</v>
      </c>
      <c r="R3391" s="385">
        <v>43203</v>
      </c>
      <c r="S3391" s="385">
        <v>43982</v>
      </c>
      <c r="T3391" s="144">
        <v>910</v>
      </c>
      <c r="U3391" s="144" t="s">
        <v>69</v>
      </c>
      <c r="V3391" s="144">
        <v>320</v>
      </c>
      <c r="W3391" s="144" t="str">
        <f t="shared" si="357"/>
        <v>Active</v>
      </c>
      <c r="X3391" s="144">
        <v>910</v>
      </c>
      <c r="Y3391" s="157" t="s">
        <v>70</v>
      </c>
      <c r="Z3391" s="386">
        <v>1</v>
      </c>
      <c r="AA3391" s="386">
        <v>0.95</v>
      </c>
      <c r="AB3391" s="387" t="s">
        <v>62</v>
      </c>
      <c r="AC3391" s="157"/>
    </row>
    <row r="3392" spans="9:29">
      <c r="I3392" s="342">
        <v>8</v>
      </c>
      <c r="J3392" s="144" t="str">
        <f t="shared" si="355"/>
        <v>LARGE</v>
      </c>
      <c r="K3392" s="144" t="str">
        <f t="shared" si="356"/>
        <v>LARGE</v>
      </c>
      <c r="L3392" s="144" t="str" cm="1">
        <f t="array" ref="L3392">_xlfn.IFS(I3392&lt;=2,"SMALL",I3392&lt;=5,"MEDIUM",I3392&gt;5,"LARGE")</f>
        <v>LARGE</v>
      </c>
      <c r="M3392" s="144" t="str">
        <f t="shared" si="353"/>
        <v>NO</v>
      </c>
      <c r="N3392" s="374">
        <v>5</v>
      </c>
      <c r="O3392" s="374">
        <f t="shared" si="354"/>
        <v>5</v>
      </c>
      <c r="P3392" s="158" t="str" cm="1">
        <f t="array" ref="P3392">_xlfn.SWITCH(ROUND(N3392,0),5,"Excellent",4,"Good",3,"ok","Bad")</f>
        <v>Excellent</v>
      </c>
      <c r="Q3392" s="144">
        <v>3</v>
      </c>
      <c r="R3392" s="385">
        <v>43490</v>
      </c>
      <c r="S3392" s="385">
        <v>43859</v>
      </c>
      <c r="T3392" s="144">
        <v>3141</v>
      </c>
      <c r="U3392" s="144" t="s">
        <v>69</v>
      </c>
      <c r="V3392" s="144">
        <v>319</v>
      </c>
      <c r="W3392" s="144" t="str">
        <f t="shared" si="357"/>
        <v>Active</v>
      </c>
      <c r="X3392" s="144">
        <v>3141</v>
      </c>
      <c r="Y3392" s="157" t="s">
        <v>70</v>
      </c>
      <c r="Z3392" s="386">
        <v>1</v>
      </c>
      <c r="AA3392" s="386">
        <v>0.82</v>
      </c>
      <c r="AB3392" s="387" t="s">
        <v>62</v>
      </c>
      <c r="AC3392" s="157"/>
    </row>
    <row r="3393" spans="9:29">
      <c r="I3393" s="342">
        <v>3</v>
      </c>
      <c r="J3393" s="144" t="str">
        <f t="shared" si="355"/>
        <v>LARGE</v>
      </c>
      <c r="K3393" s="144" t="str">
        <f t="shared" si="356"/>
        <v>MEDIUM</v>
      </c>
      <c r="L3393" s="144" t="str" cm="1">
        <f t="array" ref="L3393">_xlfn.IFS(I3393&lt;=2,"SMALL",I3393&lt;=5,"MEDIUM",I3393&gt;5,"LARGE")</f>
        <v>MEDIUM</v>
      </c>
      <c r="M3393" s="144" t="str">
        <f t="shared" si="353"/>
        <v>NO</v>
      </c>
      <c r="N3393" s="374">
        <v>4.8899999999999997</v>
      </c>
      <c r="O3393" s="374">
        <f t="shared" si="354"/>
        <v>5</v>
      </c>
      <c r="P3393" s="158" t="str" cm="1">
        <f t="array" ref="P3393">_xlfn.SWITCH(ROUND(N3393,0),5,"Excellent",4,"Good",3,"ok","Bad")</f>
        <v>Excellent</v>
      </c>
      <c r="Q3393" s="144">
        <v>38</v>
      </c>
      <c r="R3393" s="385">
        <v>43135</v>
      </c>
      <c r="S3393" s="385">
        <v>43777</v>
      </c>
      <c r="T3393" s="144">
        <v>1597</v>
      </c>
      <c r="U3393" s="144" t="s">
        <v>60</v>
      </c>
      <c r="V3393" s="144">
        <v>90</v>
      </c>
      <c r="W3393" s="144" t="str">
        <f t="shared" si="357"/>
        <v>Active</v>
      </c>
      <c r="X3393" s="144">
        <v>1597</v>
      </c>
      <c r="Y3393" s="157" t="s">
        <v>64</v>
      </c>
      <c r="Z3393" s="386">
        <v>1</v>
      </c>
      <c r="AA3393" s="386">
        <v>0.95</v>
      </c>
      <c r="AB3393" s="387" t="s">
        <v>62</v>
      </c>
      <c r="AC3393" s="157"/>
    </row>
    <row r="3394" spans="9:29">
      <c r="I3394" s="342">
        <v>4</v>
      </c>
      <c r="J3394" s="144" t="str">
        <f t="shared" si="355"/>
        <v>LARGE</v>
      </c>
      <c r="K3394" s="144" t="str">
        <f t="shared" si="356"/>
        <v>MEDIUM</v>
      </c>
      <c r="L3394" s="144" t="str" cm="1">
        <f t="array" ref="L3394">_xlfn.IFS(I3394&lt;=2,"SMALL",I3394&lt;=5,"MEDIUM",I3394&gt;5,"LARGE")</f>
        <v>MEDIUM</v>
      </c>
      <c r="M3394" s="144" t="str">
        <f t="shared" si="353"/>
        <v>NO</v>
      </c>
      <c r="N3394" s="374">
        <v>4.5999999999999996</v>
      </c>
      <c r="O3394" s="374">
        <f t="shared" si="354"/>
        <v>5</v>
      </c>
      <c r="P3394" s="158" t="str" cm="1">
        <f t="array" ref="P3394">_xlfn.SWITCH(ROUND(N3394,0),5,"Excellent",4,"Good",3,"ok","Bad")</f>
        <v>Excellent</v>
      </c>
      <c r="Q3394" s="144">
        <v>106</v>
      </c>
      <c r="R3394" s="385">
        <v>43142</v>
      </c>
      <c r="S3394" s="385">
        <v>43905</v>
      </c>
      <c r="T3394" s="144">
        <v>1936</v>
      </c>
      <c r="U3394" s="144" t="s">
        <v>69</v>
      </c>
      <c r="V3394" s="144">
        <v>356</v>
      </c>
      <c r="W3394" s="144" t="str">
        <f t="shared" si="357"/>
        <v>Active</v>
      </c>
      <c r="X3394" s="144">
        <v>1936</v>
      </c>
      <c r="Y3394" s="157" t="s">
        <v>64</v>
      </c>
      <c r="Z3394" s="386">
        <v>0.6</v>
      </c>
      <c r="AA3394" s="386">
        <v>0.96</v>
      </c>
      <c r="AB3394" s="387" t="s">
        <v>62</v>
      </c>
      <c r="AC3394" s="157"/>
    </row>
    <row r="3395" spans="9:29">
      <c r="I3395" s="342">
        <v>4</v>
      </c>
      <c r="J3395" s="144" t="str">
        <f t="shared" si="355"/>
        <v>LARGE</v>
      </c>
      <c r="K3395" s="144" t="str">
        <f t="shared" si="356"/>
        <v>MEDIUM</v>
      </c>
      <c r="L3395" s="144" t="str" cm="1">
        <f t="array" ref="L3395">_xlfn.IFS(I3395&lt;=2,"SMALL",I3395&lt;=5,"MEDIUM",I3395&gt;5,"LARGE")</f>
        <v>MEDIUM</v>
      </c>
      <c r="M3395" s="144" t="str">
        <f t="shared" si="353"/>
        <v>NO</v>
      </c>
      <c r="N3395" s="374">
        <v>5</v>
      </c>
      <c r="O3395" s="374">
        <f t="shared" si="354"/>
        <v>5</v>
      </c>
      <c r="P3395" s="158" t="str" cm="1">
        <f t="array" ref="P3395">_xlfn.SWITCH(ROUND(N3395,0),5,"Excellent",4,"Good",3,"ok","Bad")</f>
        <v>Excellent</v>
      </c>
      <c r="Q3395" s="144">
        <v>4</v>
      </c>
      <c r="R3395" s="385">
        <v>43139</v>
      </c>
      <c r="S3395" s="385">
        <v>43175</v>
      </c>
      <c r="T3395" s="144">
        <v>1425</v>
      </c>
      <c r="U3395" s="144" t="s">
        <v>60</v>
      </c>
      <c r="V3395" s="144">
        <v>179</v>
      </c>
      <c r="W3395" s="144" t="str">
        <f t="shared" si="357"/>
        <v>Active</v>
      </c>
      <c r="X3395" s="144">
        <v>1425</v>
      </c>
      <c r="Y3395" s="157" t="s">
        <v>122</v>
      </c>
      <c r="Z3395" s="386">
        <v>0.28999999999999998</v>
      </c>
      <c r="AA3395" s="386">
        <v>0.69</v>
      </c>
      <c r="AB3395" s="387" t="s">
        <v>65</v>
      </c>
      <c r="AC3395" s="157"/>
    </row>
    <row r="3396" spans="9:29">
      <c r="I3396" s="342">
        <v>2</v>
      </c>
      <c r="J3396" s="144" t="str">
        <f t="shared" si="355"/>
        <v>SMALL</v>
      </c>
      <c r="K3396" s="144" t="str">
        <f t="shared" si="356"/>
        <v>SMALL</v>
      </c>
      <c r="L3396" s="144" t="str" cm="1">
        <f t="array" ref="L3396">_xlfn.IFS(I3396&lt;=2,"SMALL",I3396&lt;=5,"MEDIUM",I3396&gt;5,"LARGE")</f>
        <v>SMALL</v>
      </c>
      <c r="M3396" s="144" t="str">
        <f t="shared" si="353"/>
        <v>NO</v>
      </c>
      <c r="N3396" s="374">
        <v>4.8099999999999996</v>
      </c>
      <c r="O3396" s="374">
        <f t="shared" si="354"/>
        <v>5</v>
      </c>
      <c r="P3396" s="158" t="str" cm="1">
        <f t="array" ref="P3396">_xlfn.SWITCH(ROUND(N3396,0),5,"Excellent",4,"Good",3,"ok","Bad")</f>
        <v>Excellent</v>
      </c>
      <c r="Q3396" s="144">
        <v>32</v>
      </c>
      <c r="R3396" s="385">
        <v>43149</v>
      </c>
      <c r="S3396" s="385">
        <v>43891</v>
      </c>
      <c r="T3396" s="144">
        <v>1216</v>
      </c>
      <c r="U3396" s="144" t="s">
        <v>69</v>
      </c>
      <c r="V3396" s="144">
        <v>172</v>
      </c>
      <c r="W3396" s="144" t="str">
        <f t="shared" si="357"/>
        <v>Active</v>
      </c>
      <c r="X3396" s="144">
        <v>1216</v>
      </c>
      <c r="Y3396" s="157" t="s">
        <v>70</v>
      </c>
      <c r="Z3396" s="386">
        <v>1</v>
      </c>
      <c r="AA3396" s="386">
        <v>0.94</v>
      </c>
      <c r="AB3396" s="387" t="s">
        <v>65</v>
      </c>
      <c r="AC3396" s="157"/>
    </row>
    <row r="3397" spans="9:29">
      <c r="I3397" s="342">
        <v>3</v>
      </c>
      <c r="J3397" s="144" t="str">
        <f t="shared" si="355"/>
        <v>LARGE</v>
      </c>
      <c r="K3397" s="144" t="str">
        <f t="shared" si="356"/>
        <v>MEDIUM</v>
      </c>
      <c r="L3397" s="144" t="str" cm="1">
        <f t="array" ref="L3397">_xlfn.IFS(I3397&lt;=2,"SMALL",I3397&lt;=5,"MEDIUM",I3397&gt;5,"LARGE")</f>
        <v>MEDIUM</v>
      </c>
      <c r="M3397" s="144" t="str">
        <f t="shared" ref="M3397:M3460" si="358">IF(AND(N3397&gt;=4.8,Q3397&gt;100),"YES","NO")</f>
        <v>NO</v>
      </c>
      <c r="N3397" s="374">
        <v>5</v>
      </c>
      <c r="O3397" s="374">
        <f t="shared" ref="O3397:O3460" si="359">ROUND(N3397,0)</f>
        <v>5</v>
      </c>
      <c r="P3397" s="158" t="str" cm="1">
        <f t="array" ref="P3397">_xlfn.SWITCH(ROUND(N3397,0),5,"Excellent",4,"Good",3,"ok","Bad")</f>
        <v>Excellent</v>
      </c>
      <c r="Q3397" s="144">
        <v>11</v>
      </c>
      <c r="R3397" s="385">
        <v>43721</v>
      </c>
      <c r="S3397" s="385">
        <v>43828</v>
      </c>
      <c r="T3397" s="144">
        <v>2890</v>
      </c>
      <c r="U3397" s="144" t="s">
        <v>69</v>
      </c>
      <c r="V3397" s="144">
        <v>44</v>
      </c>
      <c r="W3397" s="144" t="str">
        <f t="shared" si="357"/>
        <v>Active</v>
      </c>
      <c r="X3397" s="144">
        <v>2890</v>
      </c>
      <c r="Y3397" s="157" t="s">
        <v>70</v>
      </c>
      <c r="Z3397" s="386">
        <v>1</v>
      </c>
      <c r="AA3397" s="386">
        <v>1</v>
      </c>
      <c r="AB3397" s="387" t="s">
        <v>62</v>
      </c>
      <c r="AC3397" s="157"/>
    </row>
    <row r="3398" spans="9:29">
      <c r="I3398" s="342">
        <v>4</v>
      </c>
      <c r="J3398" s="144" t="str">
        <f t="shared" ref="J3398:J3461" si="360">IF(I3398&lt;=2,"SMALL","LARGE")</f>
        <v>LARGE</v>
      </c>
      <c r="K3398" s="144" t="str">
        <f t="shared" ref="K3398:K3461" si="361">IF(I3398&lt;=2,"SMALL",IF(I3398&lt;=5,"MEDIUM","LARGE"))</f>
        <v>MEDIUM</v>
      </c>
      <c r="L3398" s="144" t="str" cm="1">
        <f t="array" ref="L3398">_xlfn.IFS(I3398&lt;=2,"SMALL",I3398&lt;=5,"MEDIUM",I3398&gt;5,"LARGE")</f>
        <v>MEDIUM</v>
      </c>
      <c r="M3398" s="144" t="str">
        <f t="shared" si="358"/>
        <v>YES</v>
      </c>
      <c r="N3398" s="374">
        <v>4.97</v>
      </c>
      <c r="O3398" s="374">
        <f t="shared" si="359"/>
        <v>5</v>
      </c>
      <c r="P3398" s="158" t="str" cm="1">
        <f t="array" ref="P3398">_xlfn.SWITCH(ROUND(N3398,0),5,"Excellent",4,"Good",3,"ok","Bad")</f>
        <v>Excellent</v>
      </c>
      <c r="Q3398" s="144">
        <v>164</v>
      </c>
      <c r="R3398" s="385">
        <v>43142</v>
      </c>
      <c r="S3398" s="385">
        <v>44045</v>
      </c>
      <c r="T3398" s="144">
        <v>1841</v>
      </c>
      <c r="U3398" s="144" t="s">
        <v>69</v>
      </c>
      <c r="V3398" s="144">
        <v>139</v>
      </c>
      <c r="W3398" s="144" t="str">
        <f t="shared" ref="W3398:W3461" si="362">IF(NOT(V3398=0),"Active","Inactive")</f>
        <v>Active</v>
      </c>
      <c r="X3398" s="144">
        <v>1841</v>
      </c>
      <c r="Y3398" s="157" t="s">
        <v>64</v>
      </c>
      <c r="Z3398" s="386">
        <v>1</v>
      </c>
      <c r="AA3398" s="386">
        <v>0.9</v>
      </c>
      <c r="AB3398" s="387" t="s">
        <v>62</v>
      </c>
      <c r="AC3398" s="157"/>
    </row>
    <row r="3399" spans="9:29">
      <c r="I3399" s="342">
        <v>5</v>
      </c>
      <c r="J3399" s="144" t="str">
        <f t="shared" si="360"/>
        <v>LARGE</v>
      </c>
      <c r="K3399" s="144" t="str">
        <f t="shared" si="361"/>
        <v>MEDIUM</v>
      </c>
      <c r="L3399" s="144" t="str" cm="1">
        <f t="array" ref="L3399">_xlfn.IFS(I3399&lt;=2,"SMALL",I3399&lt;=5,"MEDIUM",I3399&gt;5,"LARGE")</f>
        <v>MEDIUM</v>
      </c>
      <c r="M3399" s="144" t="str">
        <f t="shared" si="358"/>
        <v>YES</v>
      </c>
      <c r="N3399" s="374">
        <v>4.9800000000000004</v>
      </c>
      <c r="O3399" s="374">
        <f t="shared" si="359"/>
        <v>5</v>
      </c>
      <c r="P3399" s="158" t="str" cm="1">
        <f t="array" ref="P3399">_xlfn.SWITCH(ROUND(N3399,0),5,"Excellent",4,"Good",3,"ok","Bad")</f>
        <v>Excellent</v>
      </c>
      <c r="Q3399" s="144">
        <v>104</v>
      </c>
      <c r="R3399" s="385">
        <v>43203</v>
      </c>
      <c r="S3399" s="385">
        <v>44024</v>
      </c>
      <c r="T3399" s="144">
        <v>115</v>
      </c>
      <c r="U3399" s="144" t="s">
        <v>69</v>
      </c>
      <c r="V3399" s="144">
        <v>317</v>
      </c>
      <c r="W3399" s="144" t="str">
        <f t="shared" si="362"/>
        <v>Active</v>
      </c>
      <c r="X3399" s="144">
        <v>115</v>
      </c>
      <c r="Y3399" s="157" t="s">
        <v>70</v>
      </c>
      <c r="Z3399" s="386">
        <v>1</v>
      </c>
      <c r="AA3399" s="386">
        <v>1</v>
      </c>
      <c r="AB3399" s="387" t="s">
        <v>62</v>
      </c>
      <c r="AC3399" s="157"/>
    </row>
    <row r="3400" spans="9:29">
      <c r="I3400" s="342">
        <v>5</v>
      </c>
      <c r="J3400" s="144" t="str">
        <f t="shared" si="360"/>
        <v>LARGE</v>
      </c>
      <c r="K3400" s="144" t="str">
        <f t="shared" si="361"/>
        <v>MEDIUM</v>
      </c>
      <c r="L3400" s="144" t="str" cm="1">
        <f t="array" ref="L3400">_xlfn.IFS(I3400&lt;=2,"SMALL",I3400&lt;=5,"MEDIUM",I3400&gt;5,"LARGE")</f>
        <v>MEDIUM</v>
      </c>
      <c r="M3400" s="144" t="str">
        <f t="shared" si="358"/>
        <v>NO</v>
      </c>
      <c r="N3400" s="374">
        <v>4.9000000000000004</v>
      </c>
      <c r="O3400" s="374">
        <f t="shared" si="359"/>
        <v>5</v>
      </c>
      <c r="P3400" s="158" t="str" cm="1">
        <f t="array" ref="P3400">_xlfn.SWITCH(ROUND(N3400,0),5,"Excellent",4,"Good",3,"ok","Bad")</f>
        <v>Excellent</v>
      </c>
      <c r="Q3400" s="144">
        <v>41</v>
      </c>
      <c r="R3400" s="385">
        <v>43178</v>
      </c>
      <c r="S3400" s="385">
        <v>44031</v>
      </c>
      <c r="T3400" s="144">
        <v>2698</v>
      </c>
      <c r="U3400" s="144" t="s">
        <v>69</v>
      </c>
      <c r="V3400" s="144">
        <v>34</v>
      </c>
      <c r="W3400" s="144" t="str">
        <f t="shared" si="362"/>
        <v>Active</v>
      </c>
      <c r="X3400" s="144">
        <v>2698</v>
      </c>
      <c r="Y3400" s="157" t="s">
        <v>64</v>
      </c>
      <c r="Z3400" s="386">
        <v>0.5</v>
      </c>
      <c r="AA3400" s="386">
        <v>0.98</v>
      </c>
      <c r="AB3400" s="387" t="s">
        <v>65</v>
      </c>
      <c r="AC3400" s="157"/>
    </row>
    <row r="3401" spans="9:29">
      <c r="I3401" s="342">
        <v>1</v>
      </c>
      <c r="J3401" s="144" t="str">
        <f t="shared" si="360"/>
        <v>SMALL</v>
      </c>
      <c r="K3401" s="144" t="str">
        <f t="shared" si="361"/>
        <v>SMALL</v>
      </c>
      <c r="L3401" s="144" t="str" cm="1">
        <f t="array" ref="L3401">_xlfn.IFS(I3401&lt;=2,"SMALL",I3401&lt;=5,"MEDIUM",I3401&gt;5,"LARGE")</f>
        <v>SMALL</v>
      </c>
      <c r="M3401" s="144" t="str">
        <f t="shared" si="358"/>
        <v>NO</v>
      </c>
      <c r="N3401" s="374">
        <v>5</v>
      </c>
      <c r="O3401" s="374">
        <f t="shared" si="359"/>
        <v>5</v>
      </c>
      <c r="P3401" s="158" t="str" cm="1">
        <f t="array" ref="P3401">_xlfn.SWITCH(ROUND(N3401,0),5,"Excellent",4,"Good",3,"ok","Bad")</f>
        <v>Excellent</v>
      </c>
      <c r="Q3401" s="144">
        <v>3</v>
      </c>
      <c r="R3401" s="385">
        <v>43240</v>
      </c>
      <c r="S3401" s="385">
        <v>43729</v>
      </c>
      <c r="T3401" s="144">
        <v>3004</v>
      </c>
      <c r="U3401" s="144" t="s">
        <v>60</v>
      </c>
      <c r="V3401" s="144">
        <v>365</v>
      </c>
      <c r="W3401" s="144" t="str">
        <f t="shared" si="362"/>
        <v>Active</v>
      </c>
      <c r="X3401" s="144">
        <v>3004</v>
      </c>
      <c r="Y3401" s="157" t="s">
        <v>64</v>
      </c>
      <c r="Z3401" s="386">
        <v>0.5</v>
      </c>
      <c r="AA3401" s="386">
        <v>0.54</v>
      </c>
      <c r="AB3401" s="387" t="s">
        <v>65</v>
      </c>
      <c r="AC3401" s="157"/>
    </row>
    <row r="3402" spans="9:29">
      <c r="I3402" s="342">
        <v>3</v>
      </c>
      <c r="J3402" s="144" t="str">
        <f t="shared" si="360"/>
        <v>LARGE</v>
      </c>
      <c r="K3402" s="144" t="str">
        <f t="shared" si="361"/>
        <v>MEDIUM</v>
      </c>
      <c r="L3402" s="144" t="str" cm="1">
        <f t="array" ref="L3402">_xlfn.IFS(I3402&lt;=2,"SMALL",I3402&lt;=5,"MEDIUM",I3402&gt;5,"LARGE")</f>
        <v>MEDIUM</v>
      </c>
      <c r="M3402" s="144" t="str">
        <f t="shared" si="358"/>
        <v>NO</v>
      </c>
      <c r="N3402" s="374">
        <v>4.7300000000000004</v>
      </c>
      <c r="O3402" s="374">
        <f t="shared" si="359"/>
        <v>5</v>
      </c>
      <c r="P3402" s="158" t="str" cm="1">
        <f t="array" ref="P3402">_xlfn.SWITCH(ROUND(N3402,0),5,"Excellent",4,"Good",3,"ok","Bad")</f>
        <v>Excellent</v>
      </c>
      <c r="Q3402" s="144">
        <v>26</v>
      </c>
      <c r="R3402" s="385">
        <v>43150</v>
      </c>
      <c r="S3402" s="385">
        <v>43900</v>
      </c>
      <c r="T3402" s="144">
        <v>708</v>
      </c>
      <c r="U3402" s="144" t="s">
        <v>69</v>
      </c>
      <c r="V3402" s="144">
        <v>5</v>
      </c>
      <c r="W3402" s="144" t="str">
        <f t="shared" si="362"/>
        <v>Active</v>
      </c>
      <c r="X3402" s="144">
        <v>708</v>
      </c>
      <c r="Y3402" s="157" t="s">
        <v>122</v>
      </c>
      <c r="Z3402" s="386">
        <v>0</v>
      </c>
      <c r="AA3402" s="386">
        <v>0.92</v>
      </c>
      <c r="AB3402" s="387" t="s">
        <v>65</v>
      </c>
      <c r="AC3402" s="157"/>
    </row>
    <row r="3403" spans="9:29">
      <c r="I3403" s="342">
        <v>2</v>
      </c>
      <c r="J3403" s="144" t="str">
        <f t="shared" si="360"/>
        <v>SMALL</v>
      </c>
      <c r="K3403" s="144" t="str">
        <f t="shared" si="361"/>
        <v>SMALL</v>
      </c>
      <c r="L3403" s="144" t="str" cm="1">
        <f t="array" ref="L3403">_xlfn.IFS(I3403&lt;=2,"SMALL",I3403&lt;=5,"MEDIUM",I3403&gt;5,"LARGE")</f>
        <v>SMALL</v>
      </c>
      <c r="M3403" s="144" t="str">
        <f t="shared" si="358"/>
        <v>NO</v>
      </c>
      <c r="N3403" s="374">
        <v>4.83</v>
      </c>
      <c r="O3403" s="374">
        <f t="shared" si="359"/>
        <v>5</v>
      </c>
      <c r="P3403" s="158" t="str" cm="1">
        <f t="array" ref="P3403">_xlfn.SWITCH(ROUND(N3403,0),5,"Excellent",4,"Good",3,"ok","Bad")</f>
        <v>Excellent</v>
      </c>
      <c r="Q3403" s="144">
        <v>60</v>
      </c>
      <c r="R3403" s="385">
        <v>43142</v>
      </c>
      <c r="S3403" s="385">
        <v>43772</v>
      </c>
      <c r="T3403" s="144">
        <v>3075</v>
      </c>
      <c r="U3403" s="144" t="s">
        <v>60</v>
      </c>
      <c r="V3403" s="144">
        <v>180</v>
      </c>
      <c r="W3403" s="144" t="str">
        <f t="shared" si="362"/>
        <v>Active</v>
      </c>
      <c r="X3403" s="144">
        <v>3075</v>
      </c>
      <c r="Y3403" s="157" t="s">
        <v>64</v>
      </c>
      <c r="Z3403" s="386">
        <v>0.69</v>
      </c>
      <c r="AA3403" s="386">
        <v>0.77</v>
      </c>
      <c r="AB3403" s="387" t="s">
        <v>65</v>
      </c>
      <c r="AC3403" s="157"/>
    </row>
    <row r="3404" spans="9:29">
      <c r="I3404" s="342">
        <v>1</v>
      </c>
      <c r="J3404" s="144" t="str">
        <f t="shared" si="360"/>
        <v>SMALL</v>
      </c>
      <c r="K3404" s="144" t="str">
        <f t="shared" si="361"/>
        <v>SMALL</v>
      </c>
      <c r="L3404" s="144" t="str" cm="1">
        <f t="array" ref="L3404">_xlfn.IFS(I3404&lt;=2,"SMALL",I3404&lt;=5,"MEDIUM",I3404&gt;5,"LARGE")</f>
        <v>SMALL</v>
      </c>
      <c r="M3404" s="144" t="str">
        <f t="shared" si="358"/>
        <v>NO</v>
      </c>
      <c r="N3404" s="374">
        <v>4.9000000000000004</v>
      </c>
      <c r="O3404" s="374">
        <f t="shared" si="359"/>
        <v>5</v>
      </c>
      <c r="P3404" s="158" t="str" cm="1">
        <f t="array" ref="P3404">_xlfn.SWITCH(ROUND(N3404,0),5,"Excellent",4,"Good",3,"ok","Bad")</f>
        <v>Excellent</v>
      </c>
      <c r="Q3404" s="144">
        <v>21</v>
      </c>
      <c r="R3404" s="385">
        <v>43268</v>
      </c>
      <c r="S3404" s="385">
        <v>43748</v>
      </c>
      <c r="T3404" s="144">
        <v>2511</v>
      </c>
      <c r="U3404" s="144" t="s">
        <v>60</v>
      </c>
      <c r="V3404" s="144">
        <v>365</v>
      </c>
      <c r="W3404" s="144" t="str">
        <f t="shared" si="362"/>
        <v>Active</v>
      </c>
      <c r="X3404" s="144">
        <v>2511</v>
      </c>
      <c r="Y3404" s="157" t="s">
        <v>122</v>
      </c>
      <c r="Z3404" s="386">
        <v>0</v>
      </c>
      <c r="AA3404" s="386">
        <v>1</v>
      </c>
      <c r="AB3404" s="387" t="s">
        <v>65</v>
      </c>
      <c r="AC3404" s="157"/>
    </row>
    <row r="3405" spans="9:29">
      <c r="I3405" s="342">
        <v>2</v>
      </c>
      <c r="J3405" s="144" t="str">
        <f t="shared" si="360"/>
        <v>SMALL</v>
      </c>
      <c r="K3405" s="144" t="str">
        <f t="shared" si="361"/>
        <v>SMALL</v>
      </c>
      <c r="L3405" s="144" t="str" cm="1">
        <f t="array" ref="L3405">_xlfn.IFS(I3405&lt;=2,"SMALL",I3405&lt;=5,"MEDIUM",I3405&gt;5,"LARGE")</f>
        <v>SMALL</v>
      </c>
      <c r="M3405" s="144" t="str">
        <f t="shared" si="358"/>
        <v>NO</v>
      </c>
      <c r="N3405" s="374">
        <v>4.93</v>
      </c>
      <c r="O3405" s="374">
        <f t="shared" si="359"/>
        <v>5</v>
      </c>
      <c r="P3405" s="158" t="str" cm="1">
        <f t="array" ref="P3405">_xlfn.SWITCH(ROUND(N3405,0),5,"Excellent",4,"Good",3,"ok","Bad")</f>
        <v>Excellent</v>
      </c>
      <c r="Q3405" s="144">
        <v>29</v>
      </c>
      <c r="R3405" s="385">
        <v>43240</v>
      </c>
      <c r="S3405" s="385">
        <v>43807</v>
      </c>
      <c r="T3405" s="144">
        <v>2511</v>
      </c>
      <c r="U3405" s="144" t="s">
        <v>60</v>
      </c>
      <c r="V3405" s="144">
        <v>365</v>
      </c>
      <c r="W3405" s="144" t="str">
        <f t="shared" si="362"/>
        <v>Active</v>
      </c>
      <c r="X3405" s="144">
        <v>2511</v>
      </c>
      <c r="Y3405" s="157" t="s">
        <v>70</v>
      </c>
      <c r="Z3405" s="386">
        <v>1</v>
      </c>
      <c r="AA3405" s="386">
        <v>0.89</v>
      </c>
      <c r="AB3405" s="387" t="s">
        <v>65</v>
      </c>
      <c r="AC3405" s="157"/>
    </row>
    <row r="3406" spans="9:29">
      <c r="I3406" s="342">
        <v>5</v>
      </c>
      <c r="J3406" s="144" t="str">
        <f t="shared" si="360"/>
        <v>LARGE</v>
      </c>
      <c r="K3406" s="144" t="str">
        <f t="shared" si="361"/>
        <v>MEDIUM</v>
      </c>
      <c r="L3406" s="144" t="str" cm="1">
        <f t="array" ref="L3406">_xlfn.IFS(I3406&lt;=2,"SMALL",I3406&lt;=5,"MEDIUM",I3406&gt;5,"LARGE")</f>
        <v>MEDIUM</v>
      </c>
      <c r="M3406" s="144" t="str">
        <f t="shared" si="358"/>
        <v>NO</v>
      </c>
      <c r="N3406" s="374">
        <v>5</v>
      </c>
      <c r="O3406" s="374">
        <f t="shared" si="359"/>
        <v>5</v>
      </c>
      <c r="P3406" s="158" t="str" cm="1">
        <f t="array" ref="P3406">_xlfn.SWITCH(ROUND(N3406,0),5,"Excellent",4,"Good",3,"ok","Bad")</f>
        <v>Excellent</v>
      </c>
      <c r="Q3406" s="144">
        <v>5</v>
      </c>
      <c r="R3406" s="385">
        <v>43288</v>
      </c>
      <c r="S3406" s="385">
        <v>43883</v>
      </c>
      <c r="T3406" s="144">
        <v>1120</v>
      </c>
      <c r="U3406" s="144" t="s">
        <v>69</v>
      </c>
      <c r="V3406" s="144">
        <v>0</v>
      </c>
      <c r="W3406" s="144" t="str">
        <f t="shared" si="362"/>
        <v>Inactive</v>
      </c>
      <c r="X3406" s="144">
        <v>1120</v>
      </c>
      <c r="Y3406" s="157" t="s">
        <v>70</v>
      </c>
      <c r="Z3406" s="386">
        <v>1</v>
      </c>
      <c r="AA3406" s="386">
        <v>0.97</v>
      </c>
      <c r="AB3406" s="387" t="s">
        <v>62</v>
      </c>
      <c r="AC3406" s="157"/>
    </row>
    <row r="3407" spans="9:29">
      <c r="I3407" s="342">
        <v>3</v>
      </c>
      <c r="J3407" s="144" t="str">
        <f t="shared" si="360"/>
        <v>LARGE</v>
      </c>
      <c r="K3407" s="144" t="str">
        <f t="shared" si="361"/>
        <v>MEDIUM</v>
      </c>
      <c r="L3407" s="144" t="str" cm="1">
        <f t="array" ref="L3407">_xlfn.IFS(I3407&lt;=2,"SMALL",I3407&lt;=5,"MEDIUM",I3407&gt;5,"LARGE")</f>
        <v>MEDIUM</v>
      </c>
      <c r="M3407" s="144" t="str">
        <f t="shared" si="358"/>
        <v>NO</v>
      </c>
      <c r="N3407" s="374">
        <v>4.8099999999999996</v>
      </c>
      <c r="O3407" s="374">
        <f t="shared" si="359"/>
        <v>5</v>
      </c>
      <c r="P3407" s="158" t="str" cm="1">
        <f t="array" ref="P3407">_xlfn.SWITCH(ROUND(N3407,0),5,"Excellent",4,"Good",3,"ok","Bad")</f>
        <v>Excellent</v>
      </c>
      <c r="Q3407" s="144">
        <v>85</v>
      </c>
      <c r="R3407" s="385">
        <v>43172</v>
      </c>
      <c r="S3407" s="385">
        <v>43925</v>
      </c>
      <c r="T3407" s="144">
        <v>2647</v>
      </c>
      <c r="U3407" s="144" t="s">
        <v>60</v>
      </c>
      <c r="V3407" s="144">
        <v>358</v>
      </c>
      <c r="W3407" s="144" t="str">
        <f t="shared" si="362"/>
        <v>Active</v>
      </c>
      <c r="X3407" s="144">
        <v>2647</v>
      </c>
      <c r="Y3407" s="157" t="s">
        <v>122</v>
      </c>
      <c r="Z3407" s="386">
        <v>0.33</v>
      </c>
      <c r="AA3407" s="386">
        <v>0.91</v>
      </c>
      <c r="AB3407" s="387" t="s">
        <v>65</v>
      </c>
      <c r="AC3407" s="157"/>
    </row>
    <row r="3408" spans="9:29">
      <c r="I3408" s="342">
        <v>2</v>
      </c>
      <c r="J3408" s="144" t="str">
        <f t="shared" si="360"/>
        <v>SMALL</v>
      </c>
      <c r="K3408" s="144" t="str">
        <f t="shared" si="361"/>
        <v>SMALL</v>
      </c>
      <c r="L3408" s="144" t="str" cm="1">
        <f t="array" ref="L3408">_xlfn.IFS(I3408&lt;=2,"SMALL",I3408&lt;=5,"MEDIUM",I3408&gt;5,"LARGE")</f>
        <v>SMALL</v>
      </c>
      <c r="M3408" s="144" t="str">
        <f t="shared" si="358"/>
        <v>NO</v>
      </c>
      <c r="N3408" s="374">
        <v>4.5599999999999996</v>
      </c>
      <c r="O3408" s="374">
        <f t="shared" si="359"/>
        <v>5</v>
      </c>
      <c r="P3408" s="158" t="str" cm="1">
        <f t="array" ref="P3408">_xlfn.SWITCH(ROUND(N3408,0),5,"Excellent",4,"Good",3,"ok","Bad")</f>
        <v>Excellent</v>
      </c>
      <c r="Q3408" s="144">
        <v>64</v>
      </c>
      <c r="R3408" s="385">
        <v>43176</v>
      </c>
      <c r="S3408" s="385">
        <v>43893</v>
      </c>
      <c r="T3408" s="144">
        <v>2647</v>
      </c>
      <c r="U3408" s="144" t="s">
        <v>60</v>
      </c>
      <c r="V3408" s="144">
        <v>349</v>
      </c>
      <c r="W3408" s="144" t="str">
        <f t="shared" si="362"/>
        <v>Active</v>
      </c>
      <c r="X3408" s="144">
        <v>2647</v>
      </c>
      <c r="Y3408" s="157" t="s">
        <v>61</v>
      </c>
      <c r="Z3408" s="386">
        <v>1</v>
      </c>
      <c r="AA3408" s="386">
        <v>0.92</v>
      </c>
      <c r="AB3408" s="387" t="s">
        <v>62</v>
      </c>
      <c r="AC3408" s="157"/>
    </row>
    <row r="3409" spans="9:29">
      <c r="I3409" s="342">
        <v>1</v>
      </c>
      <c r="J3409" s="144" t="str">
        <f t="shared" si="360"/>
        <v>SMALL</v>
      </c>
      <c r="K3409" s="144" t="str">
        <f t="shared" si="361"/>
        <v>SMALL</v>
      </c>
      <c r="L3409" s="144" t="str" cm="1">
        <f t="array" ref="L3409">_xlfn.IFS(I3409&lt;=2,"SMALL",I3409&lt;=5,"MEDIUM",I3409&gt;5,"LARGE")</f>
        <v>SMALL</v>
      </c>
      <c r="M3409" s="144" t="str">
        <f t="shared" si="358"/>
        <v>NO</v>
      </c>
      <c r="N3409" s="374">
        <v>4.1100000000000003</v>
      </c>
      <c r="O3409" s="374">
        <f t="shared" si="359"/>
        <v>4</v>
      </c>
      <c r="P3409" s="158" t="str" cm="1">
        <f t="array" ref="P3409">_xlfn.SWITCH(ROUND(N3409,0),5,"Excellent",4,"Good",3,"ok","Bad")</f>
        <v>Good</v>
      </c>
      <c r="Q3409" s="144">
        <v>27</v>
      </c>
      <c r="R3409" s="385">
        <v>43190</v>
      </c>
      <c r="S3409" s="385">
        <v>43834</v>
      </c>
      <c r="T3409" s="144">
        <v>3243</v>
      </c>
      <c r="U3409" s="144" t="s">
        <v>60</v>
      </c>
      <c r="V3409" s="144">
        <v>320</v>
      </c>
      <c r="W3409" s="144" t="str">
        <f t="shared" si="362"/>
        <v>Active</v>
      </c>
      <c r="X3409" s="144">
        <v>3243</v>
      </c>
      <c r="Y3409" s="157" t="s">
        <v>70</v>
      </c>
      <c r="Z3409" s="386">
        <v>1</v>
      </c>
      <c r="AA3409" s="386">
        <v>1</v>
      </c>
      <c r="AB3409" s="387" t="s">
        <v>62</v>
      </c>
      <c r="AC3409" s="157"/>
    </row>
    <row r="3410" spans="9:29">
      <c r="I3410" s="342">
        <v>2</v>
      </c>
      <c r="J3410" s="144" t="str">
        <f t="shared" si="360"/>
        <v>SMALL</v>
      </c>
      <c r="K3410" s="144" t="str">
        <f t="shared" si="361"/>
        <v>SMALL</v>
      </c>
      <c r="L3410" s="144" t="str" cm="1">
        <f t="array" ref="L3410">_xlfn.IFS(I3410&lt;=2,"SMALL",I3410&lt;=5,"MEDIUM",I3410&gt;5,"LARGE")</f>
        <v>SMALL</v>
      </c>
      <c r="M3410" s="144" t="str">
        <f t="shared" si="358"/>
        <v>NO</v>
      </c>
      <c r="N3410" s="374">
        <v>4.74</v>
      </c>
      <c r="O3410" s="374">
        <f t="shared" si="359"/>
        <v>5</v>
      </c>
      <c r="P3410" s="158" t="str" cm="1">
        <f t="array" ref="P3410">_xlfn.SWITCH(ROUND(N3410,0),5,"Excellent",4,"Good",3,"ok","Bad")</f>
        <v>Excellent</v>
      </c>
      <c r="Q3410" s="144">
        <v>85</v>
      </c>
      <c r="R3410" s="385">
        <v>43151</v>
      </c>
      <c r="S3410" s="385">
        <v>43895</v>
      </c>
      <c r="T3410" s="144">
        <v>790</v>
      </c>
      <c r="U3410" s="144" t="s">
        <v>60</v>
      </c>
      <c r="V3410" s="144">
        <v>90</v>
      </c>
      <c r="W3410" s="144" t="str">
        <f t="shared" si="362"/>
        <v>Active</v>
      </c>
      <c r="X3410" s="144">
        <v>790</v>
      </c>
      <c r="Y3410" s="157" t="s">
        <v>70</v>
      </c>
      <c r="Z3410" s="386">
        <v>1</v>
      </c>
      <c r="AA3410" s="386">
        <v>0.96</v>
      </c>
      <c r="AB3410" s="387" t="s">
        <v>62</v>
      </c>
      <c r="AC3410" s="157"/>
    </row>
    <row r="3411" spans="9:29">
      <c r="I3411" s="342">
        <v>4</v>
      </c>
      <c r="J3411" s="144" t="str">
        <f t="shared" si="360"/>
        <v>LARGE</v>
      </c>
      <c r="K3411" s="144" t="str">
        <f t="shared" si="361"/>
        <v>MEDIUM</v>
      </c>
      <c r="L3411" s="144" t="str" cm="1">
        <f t="array" ref="L3411">_xlfn.IFS(I3411&lt;=2,"SMALL",I3411&lt;=5,"MEDIUM",I3411&gt;5,"LARGE")</f>
        <v>MEDIUM</v>
      </c>
      <c r="M3411" s="144" t="str">
        <f t="shared" si="358"/>
        <v>NO</v>
      </c>
      <c r="N3411" s="374">
        <v>5</v>
      </c>
      <c r="O3411" s="374">
        <f t="shared" si="359"/>
        <v>5</v>
      </c>
      <c r="P3411" s="158" t="str" cm="1">
        <f t="array" ref="P3411">_xlfn.SWITCH(ROUND(N3411,0),5,"Excellent",4,"Good",3,"ok","Bad")</f>
        <v>Excellent</v>
      </c>
      <c r="Q3411" s="144">
        <v>30</v>
      </c>
      <c r="R3411" s="385">
        <v>43434</v>
      </c>
      <c r="S3411" s="385">
        <v>43900</v>
      </c>
      <c r="T3411" s="144">
        <v>1537</v>
      </c>
      <c r="U3411" s="144" t="s">
        <v>60</v>
      </c>
      <c r="V3411" s="144">
        <v>15</v>
      </c>
      <c r="W3411" s="144" t="str">
        <f t="shared" si="362"/>
        <v>Active</v>
      </c>
      <c r="X3411" s="144">
        <v>1537</v>
      </c>
      <c r="Y3411" s="157" t="s">
        <v>70</v>
      </c>
      <c r="Z3411" s="386">
        <v>1</v>
      </c>
      <c r="AA3411" s="386">
        <v>0.97</v>
      </c>
      <c r="AB3411" s="387" t="s">
        <v>62</v>
      </c>
      <c r="AC3411" s="157"/>
    </row>
    <row r="3412" spans="9:29">
      <c r="I3412" s="342">
        <v>12</v>
      </c>
      <c r="J3412" s="144" t="str">
        <f t="shared" si="360"/>
        <v>LARGE</v>
      </c>
      <c r="K3412" s="144" t="str">
        <f t="shared" si="361"/>
        <v>LARGE</v>
      </c>
      <c r="L3412" s="144" t="str" cm="1">
        <f t="array" ref="L3412">_xlfn.IFS(I3412&lt;=2,"SMALL",I3412&lt;=5,"MEDIUM",I3412&gt;5,"LARGE")</f>
        <v>LARGE</v>
      </c>
      <c r="M3412" s="144" t="str">
        <f t="shared" si="358"/>
        <v>NO</v>
      </c>
      <c r="N3412" s="374">
        <v>4.5599999999999996</v>
      </c>
      <c r="O3412" s="374">
        <f t="shared" si="359"/>
        <v>5</v>
      </c>
      <c r="P3412" s="158" t="str" cm="1">
        <f t="array" ref="P3412">_xlfn.SWITCH(ROUND(N3412,0),5,"Excellent",4,"Good",3,"ok","Bad")</f>
        <v>Excellent</v>
      </c>
      <c r="Q3412" s="144">
        <v>25</v>
      </c>
      <c r="R3412" s="385">
        <v>43198</v>
      </c>
      <c r="S3412" s="385">
        <v>43832</v>
      </c>
      <c r="T3412" s="144">
        <v>1520</v>
      </c>
      <c r="U3412" s="144" t="s">
        <v>69</v>
      </c>
      <c r="V3412" s="144">
        <v>353</v>
      </c>
      <c r="W3412" s="144" t="str">
        <f t="shared" si="362"/>
        <v>Active</v>
      </c>
      <c r="X3412" s="144">
        <v>1520</v>
      </c>
      <c r="Y3412" s="157" t="s">
        <v>70</v>
      </c>
      <c r="Z3412" s="386">
        <v>1</v>
      </c>
      <c r="AA3412" s="386">
        <v>0.95</v>
      </c>
      <c r="AB3412" s="387" t="s">
        <v>62</v>
      </c>
      <c r="AC3412" s="157"/>
    </row>
    <row r="3413" spans="9:29">
      <c r="I3413" s="342">
        <v>2</v>
      </c>
      <c r="J3413" s="144" t="str">
        <f t="shared" si="360"/>
        <v>SMALL</v>
      </c>
      <c r="K3413" s="144" t="str">
        <f t="shared" si="361"/>
        <v>SMALL</v>
      </c>
      <c r="L3413" s="144" t="str" cm="1">
        <f t="array" ref="L3413">_xlfn.IFS(I3413&lt;=2,"SMALL",I3413&lt;=5,"MEDIUM",I3413&gt;5,"LARGE")</f>
        <v>SMALL</v>
      </c>
      <c r="M3413" s="144" t="str">
        <f t="shared" si="358"/>
        <v>NO</v>
      </c>
      <c r="N3413" s="374">
        <v>4.5199999999999996</v>
      </c>
      <c r="O3413" s="374">
        <f t="shared" si="359"/>
        <v>5</v>
      </c>
      <c r="P3413" s="158" t="str" cm="1">
        <f t="array" ref="P3413">_xlfn.SWITCH(ROUND(N3413,0),5,"Excellent",4,"Good",3,"ok","Bad")</f>
        <v>Excellent</v>
      </c>
      <c r="Q3413" s="144">
        <v>29</v>
      </c>
      <c r="R3413" s="385">
        <v>43150</v>
      </c>
      <c r="S3413" s="385">
        <v>43921</v>
      </c>
      <c r="T3413" s="144">
        <v>3471</v>
      </c>
      <c r="U3413" s="144" t="s">
        <v>60</v>
      </c>
      <c r="V3413" s="144">
        <v>365</v>
      </c>
      <c r="W3413" s="144" t="str">
        <f t="shared" si="362"/>
        <v>Active</v>
      </c>
      <c r="X3413" s="144">
        <v>3471</v>
      </c>
      <c r="Y3413" s="157" t="s">
        <v>70</v>
      </c>
      <c r="Z3413" s="386">
        <v>1</v>
      </c>
      <c r="AA3413" s="386">
        <v>0.9</v>
      </c>
      <c r="AB3413" s="387" t="s">
        <v>62</v>
      </c>
      <c r="AC3413" s="157"/>
    </row>
    <row r="3414" spans="9:29">
      <c r="I3414" s="342">
        <v>3</v>
      </c>
      <c r="J3414" s="144" t="str">
        <f t="shared" si="360"/>
        <v>LARGE</v>
      </c>
      <c r="K3414" s="144" t="str">
        <f t="shared" si="361"/>
        <v>MEDIUM</v>
      </c>
      <c r="L3414" s="144" t="str" cm="1">
        <f t="array" ref="L3414">_xlfn.IFS(I3414&lt;=2,"SMALL",I3414&lt;=5,"MEDIUM",I3414&gt;5,"LARGE")</f>
        <v>MEDIUM</v>
      </c>
      <c r="M3414" s="144" t="str">
        <f t="shared" si="358"/>
        <v>NO</v>
      </c>
      <c r="N3414" s="374">
        <v>4.3899999999999997</v>
      </c>
      <c r="O3414" s="374">
        <f t="shared" si="359"/>
        <v>4</v>
      </c>
      <c r="P3414" s="158" t="str" cm="1">
        <f t="array" ref="P3414">_xlfn.SWITCH(ROUND(N3414,0),5,"Excellent",4,"Good",3,"ok","Bad")</f>
        <v>Good</v>
      </c>
      <c r="Q3414" s="144">
        <v>51</v>
      </c>
      <c r="R3414" s="385">
        <v>43156</v>
      </c>
      <c r="S3414" s="385">
        <v>43829</v>
      </c>
      <c r="T3414" s="144">
        <v>855</v>
      </c>
      <c r="U3414" s="144" t="s">
        <v>60</v>
      </c>
      <c r="V3414" s="144">
        <v>90</v>
      </c>
      <c r="W3414" s="144" t="str">
        <f t="shared" si="362"/>
        <v>Active</v>
      </c>
      <c r="X3414" s="144">
        <v>855</v>
      </c>
      <c r="Y3414" s="157" t="s">
        <v>70</v>
      </c>
      <c r="Z3414" s="386">
        <v>1</v>
      </c>
      <c r="AA3414" s="386">
        <v>1</v>
      </c>
      <c r="AB3414" s="387" t="s">
        <v>62</v>
      </c>
      <c r="AC3414" s="157"/>
    </row>
    <row r="3415" spans="9:29">
      <c r="I3415" s="342">
        <v>1</v>
      </c>
      <c r="J3415" s="144" t="str">
        <f t="shared" si="360"/>
        <v>SMALL</v>
      </c>
      <c r="K3415" s="144" t="str">
        <f t="shared" si="361"/>
        <v>SMALL</v>
      </c>
      <c r="L3415" s="144" t="str" cm="1">
        <f t="array" ref="L3415">_xlfn.IFS(I3415&lt;=2,"SMALL",I3415&lt;=5,"MEDIUM",I3415&gt;5,"LARGE")</f>
        <v>SMALL</v>
      </c>
      <c r="M3415" s="144" t="str">
        <f t="shared" si="358"/>
        <v>NO</v>
      </c>
      <c r="N3415" s="374">
        <v>4.83</v>
      </c>
      <c r="O3415" s="374">
        <f t="shared" si="359"/>
        <v>5</v>
      </c>
      <c r="P3415" s="158" t="str" cm="1">
        <f t="array" ref="P3415">_xlfn.SWITCH(ROUND(N3415,0),5,"Excellent",4,"Good",3,"ok","Bad")</f>
        <v>Excellent</v>
      </c>
      <c r="Q3415" s="144">
        <v>18</v>
      </c>
      <c r="R3415" s="385">
        <v>43707</v>
      </c>
      <c r="S3415" s="385">
        <v>43915</v>
      </c>
      <c r="T3415" s="144">
        <v>3451</v>
      </c>
      <c r="U3415" s="144" t="s">
        <v>60</v>
      </c>
      <c r="V3415" s="144">
        <v>165</v>
      </c>
      <c r="W3415" s="144" t="str">
        <f t="shared" si="362"/>
        <v>Active</v>
      </c>
      <c r="X3415" s="144">
        <v>3451</v>
      </c>
      <c r="Y3415" s="157" t="s">
        <v>61</v>
      </c>
      <c r="Z3415" s="386">
        <v>1</v>
      </c>
      <c r="AA3415" s="386">
        <v>0.96</v>
      </c>
      <c r="AB3415" s="387" t="s">
        <v>65</v>
      </c>
      <c r="AC3415" s="157"/>
    </row>
    <row r="3416" spans="9:29">
      <c r="I3416" s="342">
        <v>2</v>
      </c>
      <c r="J3416" s="144" t="str">
        <f t="shared" si="360"/>
        <v>SMALL</v>
      </c>
      <c r="K3416" s="144" t="str">
        <f t="shared" si="361"/>
        <v>SMALL</v>
      </c>
      <c r="L3416" s="144" t="str" cm="1">
        <f t="array" ref="L3416">_xlfn.IFS(I3416&lt;=2,"SMALL",I3416&lt;=5,"MEDIUM",I3416&gt;5,"LARGE")</f>
        <v>SMALL</v>
      </c>
      <c r="M3416" s="144" t="str">
        <f t="shared" si="358"/>
        <v>YES</v>
      </c>
      <c r="N3416" s="374">
        <v>4.9800000000000004</v>
      </c>
      <c r="O3416" s="374">
        <f t="shared" si="359"/>
        <v>5</v>
      </c>
      <c r="P3416" s="158" t="str" cm="1">
        <f t="array" ref="P3416">_xlfn.SWITCH(ROUND(N3416,0),5,"Excellent",4,"Good",3,"ok","Bad")</f>
        <v>Excellent</v>
      </c>
      <c r="Q3416" s="144">
        <v>140</v>
      </c>
      <c r="R3416" s="385">
        <v>43149</v>
      </c>
      <c r="S3416" s="385">
        <v>44043</v>
      </c>
      <c r="T3416" s="144">
        <v>3474</v>
      </c>
      <c r="U3416" s="144" t="s">
        <v>60</v>
      </c>
      <c r="V3416" s="144">
        <v>196</v>
      </c>
      <c r="W3416" s="144" t="str">
        <f t="shared" si="362"/>
        <v>Active</v>
      </c>
      <c r="X3416" s="144">
        <v>3474</v>
      </c>
      <c r="Y3416" s="157" t="s">
        <v>70</v>
      </c>
      <c r="Z3416" s="386">
        <v>0.91</v>
      </c>
      <c r="AA3416" s="386">
        <v>0.44</v>
      </c>
      <c r="AB3416" s="387" t="s">
        <v>65</v>
      </c>
      <c r="AC3416" s="157"/>
    </row>
    <row r="3417" spans="9:29">
      <c r="I3417" s="342">
        <v>2</v>
      </c>
      <c r="J3417" s="144" t="str">
        <f t="shared" si="360"/>
        <v>SMALL</v>
      </c>
      <c r="K3417" s="144" t="str">
        <f t="shared" si="361"/>
        <v>SMALL</v>
      </c>
      <c r="L3417" s="144" t="str" cm="1">
        <f t="array" ref="L3417">_xlfn.IFS(I3417&lt;=2,"SMALL",I3417&lt;=5,"MEDIUM",I3417&gt;5,"LARGE")</f>
        <v>SMALL</v>
      </c>
      <c r="M3417" s="144" t="str">
        <f t="shared" si="358"/>
        <v>NO</v>
      </c>
      <c r="N3417" s="374">
        <v>4.8499999999999996</v>
      </c>
      <c r="O3417" s="374">
        <f t="shared" si="359"/>
        <v>5</v>
      </c>
      <c r="P3417" s="158" t="str" cm="1">
        <f t="array" ref="P3417">_xlfn.SWITCH(ROUND(N3417,0),5,"Excellent",4,"Good",3,"ok","Bad")</f>
        <v>Excellent</v>
      </c>
      <c r="Q3417" s="144">
        <v>27</v>
      </c>
      <c r="R3417" s="385">
        <v>43170</v>
      </c>
      <c r="S3417" s="385">
        <v>43832</v>
      </c>
      <c r="T3417" s="144">
        <v>3130</v>
      </c>
      <c r="U3417" s="144" t="s">
        <v>60</v>
      </c>
      <c r="V3417" s="144">
        <v>0</v>
      </c>
      <c r="W3417" s="144" t="str">
        <f t="shared" si="362"/>
        <v>Inactive</v>
      </c>
      <c r="X3417" s="144">
        <v>3130</v>
      </c>
      <c r="Y3417" s="157" t="s">
        <v>61</v>
      </c>
      <c r="Z3417" s="386">
        <v>1</v>
      </c>
      <c r="AA3417" s="386">
        <v>0.79</v>
      </c>
      <c r="AB3417" s="387" t="s">
        <v>62</v>
      </c>
      <c r="AC3417" s="157"/>
    </row>
    <row r="3418" spans="9:29">
      <c r="I3418" s="342">
        <v>12</v>
      </c>
      <c r="J3418" s="144" t="str">
        <f t="shared" si="360"/>
        <v>LARGE</v>
      </c>
      <c r="K3418" s="144" t="str">
        <f t="shared" si="361"/>
        <v>LARGE</v>
      </c>
      <c r="L3418" s="144" t="str" cm="1">
        <f t="array" ref="L3418">_xlfn.IFS(I3418&lt;=2,"SMALL",I3418&lt;=5,"MEDIUM",I3418&gt;5,"LARGE")</f>
        <v>LARGE</v>
      </c>
      <c r="M3418" s="144" t="str">
        <f t="shared" si="358"/>
        <v>NO</v>
      </c>
      <c r="N3418" s="374">
        <v>4.9800000000000004</v>
      </c>
      <c r="O3418" s="374">
        <f t="shared" si="359"/>
        <v>5</v>
      </c>
      <c r="P3418" s="158" t="str" cm="1">
        <f t="array" ref="P3418">_xlfn.SWITCH(ROUND(N3418,0),5,"Excellent",4,"Good",3,"ok","Bad")</f>
        <v>Excellent</v>
      </c>
      <c r="Q3418" s="144">
        <v>65</v>
      </c>
      <c r="R3418" s="385">
        <v>43170</v>
      </c>
      <c r="S3418" s="385">
        <v>43908</v>
      </c>
      <c r="T3418" s="144">
        <v>221</v>
      </c>
      <c r="U3418" s="144" t="s">
        <v>69</v>
      </c>
      <c r="V3418" s="144">
        <v>349</v>
      </c>
      <c r="W3418" s="144" t="str">
        <f t="shared" si="362"/>
        <v>Active</v>
      </c>
      <c r="X3418" s="144">
        <v>221</v>
      </c>
      <c r="Y3418" s="157" t="s">
        <v>64</v>
      </c>
      <c r="Z3418" s="386">
        <v>0.89</v>
      </c>
      <c r="AA3418" s="386">
        <v>0.25</v>
      </c>
      <c r="AB3418" s="387" t="s">
        <v>65</v>
      </c>
      <c r="AC3418" s="157"/>
    </row>
    <row r="3419" spans="9:29">
      <c r="I3419" s="342">
        <v>2</v>
      </c>
      <c r="J3419" s="144" t="str">
        <f t="shared" si="360"/>
        <v>SMALL</v>
      </c>
      <c r="K3419" s="144" t="str">
        <f t="shared" si="361"/>
        <v>SMALL</v>
      </c>
      <c r="L3419" s="144" t="str" cm="1">
        <f t="array" ref="L3419">_xlfn.IFS(I3419&lt;=2,"SMALL",I3419&lt;=5,"MEDIUM",I3419&gt;5,"LARGE")</f>
        <v>SMALL</v>
      </c>
      <c r="M3419" s="144" t="str">
        <f t="shared" si="358"/>
        <v>YES</v>
      </c>
      <c r="N3419" s="374">
        <v>4.9800000000000004</v>
      </c>
      <c r="O3419" s="374">
        <f t="shared" si="359"/>
        <v>5</v>
      </c>
      <c r="P3419" s="158" t="str" cm="1">
        <f t="array" ref="P3419">_xlfn.SWITCH(ROUND(N3419,0),5,"Excellent",4,"Good",3,"ok","Bad")</f>
        <v>Excellent</v>
      </c>
      <c r="Q3419" s="144">
        <v>115</v>
      </c>
      <c r="R3419" s="385">
        <v>43163</v>
      </c>
      <c r="S3419" s="385">
        <v>43891</v>
      </c>
      <c r="T3419" s="144">
        <v>968</v>
      </c>
      <c r="U3419" s="144" t="s">
        <v>60</v>
      </c>
      <c r="V3419" s="144">
        <v>45</v>
      </c>
      <c r="W3419" s="144" t="str">
        <f t="shared" si="362"/>
        <v>Active</v>
      </c>
      <c r="X3419" s="144">
        <v>968</v>
      </c>
      <c r="Y3419" s="157" t="s">
        <v>61</v>
      </c>
      <c r="Z3419" s="386">
        <v>1</v>
      </c>
      <c r="AA3419" s="386">
        <v>1</v>
      </c>
      <c r="AB3419" s="387" t="s">
        <v>65</v>
      </c>
      <c r="AC3419" s="157"/>
    </row>
    <row r="3420" spans="9:29">
      <c r="I3420" s="342">
        <v>3</v>
      </c>
      <c r="J3420" s="144" t="str">
        <f t="shared" si="360"/>
        <v>LARGE</v>
      </c>
      <c r="K3420" s="144" t="str">
        <f t="shared" si="361"/>
        <v>MEDIUM</v>
      </c>
      <c r="L3420" s="144" t="str" cm="1">
        <f t="array" ref="L3420">_xlfn.IFS(I3420&lt;=2,"SMALL",I3420&lt;=5,"MEDIUM",I3420&gt;5,"LARGE")</f>
        <v>MEDIUM</v>
      </c>
      <c r="M3420" s="144" t="str">
        <f t="shared" si="358"/>
        <v>NO</v>
      </c>
      <c r="N3420" s="374">
        <v>4.7300000000000004</v>
      </c>
      <c r="O3420" s="374">
        <f t="shared" si="359"/>
        <v>5</v>
      </c>
      <c r="P3420" s="158" t="str" cm="1">
        <f t="array" ref="P3420">_xlfn.SWITCH(ROUND(N3420,0),5,"Excellent",4,"Good",3,"ok","Bad")</f>
        <v>Excellent</v>
      </c>
      <c r="Q3420" s="144">
        <v>60</v>
      </c>
      <c r="R3420" s="385">
        <v>43171</v>
      </c>
      <c r="S3420" s="385">
        <v>43864</v>
      </c>
      <c r="T3420" s="144">
        <v>1417</v>
      </c>
      <c r="U3420" s="144" t="s">
        <v>69</v>
      </c>
      <c r="V3420" s="144">
        <v>0</v>
      </c>
      <c r="W3420" s="144" t="str">
        <f t="shared" si="362"/>
        <v>Inactive</v>
      </c>
      <c r="X3420" s="144">
        <v>1417</v>
      </c>
      <c r="Y3420" s="157" t="s">
        <v>70</v>
      </c>
      <c r="Z3420" s="386">
        <v>1</v>
      </c>
      <c r="AA3420" s="386">
        <v>0.55000000000000004</v>
      </c>
      <c r="AB3420" s="387" t="s">
        <v>62</v>
      </c>
      <c r="AC3420" s="157"/>
    </row>
    <row r="3421" spans="9:29">
      <c r="I3421" s="342">
        <v>2</v>
      </c>
      <c r="J3421" s="144" t="str">
        <f t="shared" si="360"/>
        <v>SMALL</v>
      </c>
      <c r="K3421" s="144" t="str">
        <f t="shared" si="361"/>
        <v>SMALL</v>
      </c>
      <c r="L3421" s="144" t="str" cm="1">
        <f t="array" ref="L3421">_xlfn.IFS(I3421&lt;=2,"SMALL",I3421&lt;=5,"MEDIUM",I3421&gt;5,"LARGE")</f>
        <v>SMALL</v>
      </c>
      <c r="M3421" s="144" t="str">
        <f t="shared" si="358"/>
        <v>NO</v>
      </c>
      <c r="N3421" s="374">
        <v>4.9800000000000004</v>
      </c>
      <c r="O3421" s="374">
        <f t="shared" si="359"/>
        <v>5</v>
      </c>
      <c r="P3421" s="158" t="str" cm="1">
        <f t="array" ref="P3421">_xlfn.SWITCH(ROUND(N3421,0),5,"Excellent",4,"Good",3,"ok","Bad")</f>
        <v>Excellent</v>
      </c>
      <c r="Q3421" s="144">
        <v>41</v>
      </c>
      <c r="R3421" s="385">
        <v>43191</v>
      </c>
      <c r="S3421" s="385">
        <v>43906</v>
      </c>
      <c r="T3421" s="144">
        <v>1390</v>
      </c>
      <c r="U3421" s="144" t="s">
        <v>60</v>
      </c>
      <c r="V3421" s="144">
        <v>89</v>
      </c>
      <c r="W3421" s="144" t="str">
        <f t="shared" si="362"/>
        <v>Active</v>
      </c>
      <c r="X3421" s="144">
        <v>1390</v>
      </c>
      <c r="Y3421" s="157" t="s">
        <v>70</v>
      </c>
      <c r="Z3421" s="386">
        <v>1</v>
      </c>
      <c r="AA3421" s="386">
        <v>1</v>
      </c>
      <c r="AB3421" s="387" t="s">
        <v>65</v>
      </c>
      <c r="AC3421" s="157"/>
    </row>
    <row r="3422" spans="9:29">
      <c r="I3422" s="342">
        <v>4</v>
      </c>
      <c r="J3422" s="144" t="str">
        <f t="shared" si="360"/>
        <v>LARGE</v>
      </c>
      <c r="K3422" s="144" t="str">
        <f t="shared" si="361"/>
        <v>MEDIUM</v>
      </c>
      <c r="L3422" s="144" t="str" cm="1">
        <f t="array" ref="L3422">_xlfn.IFS(I3422&lt;=2,"SMALL",I3422&lt;=5,"MEDIUM",I3422&gt;5,"LARGE")</f>
        <v>MEDIUM</v>
      </c>
      <c r="M3422" s="144" t="str">
        <f t="shared" si="358"/>
        <v>NO</v>
      </c>
      <c r="N3422" s="374">
        <v>4.7</v>
      </c>
      <c r="O3422" s="374">
        <f t="shared" si="359"/>
        <v>5</v>
      </c>
      <c r="P3422" s="158" t="str" cm="1">
        <f t="array" ref="P3422">_xlfn.SWITCH(ROUND(N3422,0),5,"Excellent",4,"Good",3,"ok","Bad")</f>
        <v>Excellent</v>
      </c>
      <c r="Q3422" s="144">
        <v>70</v>
      </c>
      <c r="R3422" s="385">
        <v>43177</v>
      </c>
      <c r="S3422" s="385">
        <v>43907</v>
      </c>
      <c r="T3422" s="144">
        <v>2697</v>
      </c>
      <c r="U3422" s="144" t="s">
        <v>60</v>
      </c>
      <c r="V3422" s="144">
        <v>260</v>
      </c>
      <c r="W3422" s="144" t="str">
        <f t="shared" si="362"/>
        <v>Active</v>
      </c>
      <c r="X3422" s="144">
        <v>2697</v>
      </c>
      <c r="Y3422" s="157" t="s">
        <v>61</v>
      </c>
      <c r="Z3422" s="386">
        <v>1</v>
      </c>
      <c r="AA3422" s="386">
        <v>1</v>
      </c>
      <c r="AB3422" s="387" t="s">
        <v>62</v>
      </c>
      <c r="AC3422" s="157"/>
    </row>
    <row r="3423" spans="9:29">
      <c r="I3423" s="342">
        <v>4</v>
      </c>
      <c r="J3423" s="144" t="str">
        <f t="shared" si="360"/>
        <v>LARGE</v>
      </c>
      <c r="K3423" s="144" t="str">
        <f t="shared" si="361"/>
        <v>MEDIUM</v>
      </c>
      <c r="L3423" s="144" t="str" cm="1">
        <f t="array" ref="L3423">_xlfn.IFS(I3423&lt;=2,"SMALL",I3423&lt;=5,"MEDIUM",I3423&gt;5,"LARGE")</f>
        <v>MEDIUM</v>
      </c>
      <c r="M3423" s="144" t="str">
        <f t="shared" si="358"/>
        <v>YES</v>
      </c>
      <c r="N3423" s="374">
        <v>4.92</v>
      </c>
      <c r="O3423" s="374">
        <f t="shared" si="359"/>
        <v>5</v>
      </c>
      <c r="P3423" s="158" t="str" cm="1">
        <f t="array" ref="P3423">_xlfn.SWITCH(ROUND(N3423,0),5,"Excellent",4,"Good",3,"ok","Bad")</f>
        <v>Excellent</v>
      </c>
      <c r="Q3423" s="144">
        <v>109</v>
      </c>
      <c r="R3423" s="385">
        <v>43222</v>
      </c>
      <c r="S3423" s="385">
        <v>44049</v>
      </c>
      <c r="T3423" s="144">
        <v>3330</v>
      </c>
      <c r="U3423" s="144" t="s">
        <v>60</v>
      </c>
      <c r="V3423" s="144">
        <v>179</v>
      </c>
      <c r="W3423" s="144" t="str">
        <f t="shared" si="362"/>
        <v>Active</v>
      </c>
      <c r="X3423" s="144">
        <v>3330</v>
      </c>
      <c r="Y3423" s="157" t="s">
        <v>70</v>
      </c>
      <c r="Z3423" s="386">
        <v>1</v>
      </c>
      <c r="AA3423" s="386">
        <v>0.81</v>
      </c>
      <c r="AB3423" s="387" t="s">
        <v>65</v>
      </c>
      <c r="AC3423" s="157"/>
    </row>
    <row r="3424" spans="9:29">
      <c r="I3424" s="342">
        <v>2</v>
      </c>
      <c r="J3424" s="144" t="str">
        <f t="shared" si="360"/>
        <v>SMALL</v>
      </c>
      <c r="K3424" s="144" t="str">
        <f t="shared" si="361"/>
        <v>SMALL</v>
      </c>
      <c r="L3424" s="144" t="str" cm="1">
        <f t="array" ref="L3424">_xlfn.IFS(I3424&lt;=2,"SMALL",I3424&lt;=5,"MEDIUM",I3424&gt;5,"LARGE")</f>
        <v>SMALL</v>
      </c>
      <c r="M3424" s="144" t="str">
        <f t="shared" si="358"/>
        <v>NO</v>
      </c>
      <c r="N3424" s="374">
        <v>4.6900000000000004</v>
      </c>
      <c r="O3424" s="374">
        <f t="shared" si="359"/>
        <v>5</v>
      </c>
      <c r="P3424" s="158" t="str" cm="1">
        <f t="array" ref="P3424">_xlfn.SWITCH(ROUND(N3424,0),5,"Excellent",4,"Good",3,"ok","Bad")</f>
        <v>Excellent</v>
      </c>
      <c r="Q3424" s="144">
        <v>13</v>
      </c>
      <c r="R3424" s="385">
        <v>43175</v>
      </c>
      <c r="S3424" s="385">
        <v>44052</v>
      </c>
      <c r="T3424" s="144">
        <v>3199</v>
      </c>
      <c r="U3424" s="144" t="s">
        <v>69</v>
      </c>
      <c r="V3424" s="144">
        <v>0</v>
      </c>
      <c r="W3424" s="144" t="str">
        <f t="shared" si="362"/>
        <v>Inactive</v>
      </c>
      <c r="X3424" s="144">
        <v>3199</v>
      </c>
      <c r="Y3424" s="157" t="s">
        <v>64</v>
      </c>
      <c r="Z3424" s="386">
        <v>1</v>
      </c>
      <c r="AA3424" s="386">
        <v>0.4</v>
      </c>
      <c r="AB3424" s="387" t="s">
        <v>65</v>
      </c>
      <c r="AC3424" s="157"/>
    </row>
    <row r="3425" spans="9:29">
      <c r="I3425" s="342">
        <v>4</v>
      </c>
      <c r="J3425" s="144" t="str">
        <f t="shared" si="360"/>
        <v>LARGE</v>
      </c>
      <c r="K3425" s="144" t="str">
        <f t="shared" si="361"/>
        <v>MEDIUM</v>
      </c>
      <c r="L3425" s="144" t="str" cm="1">
        <f t="array" ref="L3425">_xlfn.IFS(I3425&lt;=2,"SMALL",I3425&lt;=5,"MEDIUM",I3425&gt;5,"LARGE")</f>
        <v>MEDIUM</v>
      </c>
      <c r="M3425" s="144" t="str">
        <f t="shared" si="358"/>
        <v>NO</v>
      </c>
      <c r="N3425" s="374">
        <v>4.99</v>
      </c>
      <c r="O3425" s="374">
        <f t="shared" si="359"/>
        <v>5</v>
      </c>
      <c r="P3425" s="158" t="str" cm="1">
        <f t="array" ref="P3425">_xlfn.SWITCH(ROUND(N3425,0),5,"Excellent",4,"Good",3,"ok","Bad")</f>
        <v>Excellent</v>
      </c>
      <c r="Q3425" s="144">
        <v>93</v>
      </c>
      <c r="R3425" s="385">
        <v>43184</v>
      </c>
      <c r="S3425" s="385">
        <v>44023</v>
      </c>
      <c r="T3425" s="144">
        <v>3232</v>
      </c>
      <c r="U3425" s="144" t="s">
        <v>69</v>
      </c>
      <c r="V3425" s="144">
        <v>40</v>
      </c>
      <c r="W3425" s="144" t="str">
        <f t="shared" si="362"/>
        <v>Active</v>
      </c>
      <c r="X3425" s="144">
        <v>3232</v>
      </c>
      <c r="Y3425" s="157" t="s">
        <v>61</v>
      </c>
      <c r="Z3425" s="386">
        <v>1</v>
      </c>
      <c r="AA3425" s="386">
        <v>0.98</v>
      </c>
      <c r="AB3425" s="387" t="s">
        <v>62</v>
      </c>
      <c r="AC3425" s="157"/>
    </row>
    <row r="3426" spans="9:29">
      <c r="I3426" s="342">
        <v>2</v>
      </c>
      <c r="J3426" s="144" t="str">
        <f t="shared" si="360"/>
        <v>SMALL</v>
      </c>
      <c r="K3426" s="144" t="str">
        <f t="shared" si="361"/>
        <v>SMALL</v>
      </c>
      <c r="L3426" s="144" t="str" cm="1">
        <f t="array" ref="L3426">_xlfn.IFS(I3426&lt;=2,"SMALL",I3426&lt;=5,"MEDIUM",I3426&gt;5,"LARGE")</f>
        <v>SMALL</v>
      </c>
      <c r="M3426" s="144" t="str">
        <f t="shared" si="358"/>
        <v>NO</v>
      </c>
      <c r="N3426" s="374">
        <v>4.92</v>
      </c>
      <c r="O3426" s="374">
        <f t="shared" si="359"/>
        <v>5</v>
      </c>
      <c r="P3426" s="158" t="str" cm="1">
        <f t="array" ref="P3426">_xlfn.SWITCH(ROUND(N3426,0),5,"Excellent",4,"Good",3,"ok","Bad")</f>
        <v>Excellent</v>
      </c>
      <c r="Q3426" s="144">
        <v>24</v>
      </c>
      <c r="R3426" s="385">
        <v>43400</v>
      </c>
      <c r="S3426" s="385">
        <v>44032</v>
      </c>
      <c r="T3426" s="144">
        <v>2166</v>
      </c>
      <c r="U3426" s="144" t="s">
        <v>69</v>
      </c>
      <c r="V3426" s="144">
        <v>137</v>
      </c>
      <c r="W3426" s="144" t="str">
        <f t="shared" si="362"/>
        <v>Active</v>
      </c>
      <c r="X3426" s="144">
        <v>2166</v>
      </c>
      <c r="Y3426" s="157" t="s">
        <v>70</v>
      </c>
      <c r="Z3426" s="386">
        <v>0.93</v>
      </c>
      <c r="AA3426" s="386">
        <v>0.95</v>
      </c>
      <c r="AB3426" s="387" t="s">
        <v>62</v>
      </c>
      <c r="AC3426" s="157"/>
    </row>
    <row r="3427" spans="9:29">
      <c r="I3427" s="342">
        <v>1</v>
      </c>
      <c r="J3427" s="144" t="str">
        <f t="shared" si="360"/>
        <v>SMALL</v>
      </c>
      <c r="K3427" s="144" t="str">
        <f t="shared" si="361"/>
        <v>SMALL</v>
      </c>
      <c r="L3427" s="144" t="str" cm="1">
        <f t="array" ref="L3427">_xlfn.IFS(I3427&lt;=2,"SMALL",I3427&lt;=5,"MEDIUM",I3427&gt;5,"LARGE")</f>
        <v>SMALL</v>
      </c>
      <c r="M3427" s="144" t="str">
        <f t="shared" si="358"/>
        <v>NO</v>
      </c>
      <c r="N3427" s="374">
        <v>4.8</v>
      </c>
      <c r="O3427" s="374">
        <f t="shared" si="359"/>
        <v>5</v>
      </c>
      <c r="P3427" s="158" t="str" cm="1">
        <f t="array" ref="P3427">_xlfn.SWITCH(ROUND(N3427,0),5,"Excellent",4,"Good",3,"ok","Bad")</f>
        <v>Excellent</v>
      </c>
      <c r="Q3427" s="144">
        <v>10</v>
      </c>
      <c r="R3427" s="385">
        <v>43373</v>
      </c>
      <c r="S3427" s="385">
        <v>44043</v>
      </c>
      <c r="T3427" s="144">
        <v>478</v>
      </c>
      <c r="U3427" s="144" t="s">
        <v>60</v>
      </c>
      <c r="V3427" s="144">
        <v>265</v>
      </c>
      <c r="W3427" s="144" t="str">
        <f t="shared" si="362"/>
        <v>Active</v>
      </c>
      <c r="X3427" s="144">
        <v>478</v>
      </c>
      <c r="Y3427" s="157" t="s">
        <v>64</v>
      </c>
      <c r="Z3427" s="386">
        <v>0.5</v>
      </c>
      <c r="AA3427" s="386">
        <v>1</v>
      </c>
      <c r="AB3427" s="387" t="s">
        <v>65</v>
      </c>
      <c r="AC3427" s="157"/>
    </row>
    <row r="3428" spans="9:29">
      <c r="I3428" s="342">
        <v>4</v>
      </c>
      <c r="J3428" s="144" t="str">
        <f t="shared" si="360"/>
        <v>LARGE</v>
      </c>
      <c r="K3428" s="144" t="str">
        <f t="shared" si="361"/>
        <v>MEDIUM</v>
      </c>
      <c r="L3428" s="144" t="str" cm="1">
        <f t="array" ref="L3428">_xlfn.IFS(I3428&lt;=2,"SMALL",I3428&lt;=5,"MEDIUM",I3428&gt;5,"LARGE")</f>
        <v>MEDIUM</v>
      </c>
      <c r="M3428" s="144" t="str">
        <f t="shared" si="358"/>
        <v>YES</v>
      </c>
      <c r="N3428" s="374">
        <v>4.82</v>
      </c>
      <c r="O3428" s="374">
        <f t="shared" si="359"/>
        <v>5</v>
      </c>
      <c r="P3428" s="158" t="str" cm="1">
        <f t="array" ref="P3428">_xlfn.SWITCH(ROUND(N3428,0),5,"Excellent",4,"Good",3,"ok","Bad")</f>
        <v>Excellent</v>
      </c>
      <c r="Q3428" s="144">
        <v>119</v>
      </c>
      <c r="R3428" s="385">
        <v>43162</v>
      </c>
      <c r="S3428" s="385">
        <v>44054</v>
      </c>
      <c r="T3428" s="144">
        <v>3477</v>
      </c>
      <c r="U3428" s="144" t="s">
        <v>69</v>
      </c>
      <c r="V3428" s="144">
        <v>203</v>
      </c>
      <c r="W3428" s="144" t="str">
        <f t="shared" si="362"/>
        <v>Active</v>
      </c>
      <c r="X3428" s="144">
        <v>3477</v>
      </c>
      <c r="Y3428" s="157" t="s">
        <v>70</v>
      </c>
      <c r="Z3428" s="386">
        <v>1</v>
      </c>
      <c r="AA3428" s="386">
        <v>1</v>
      </c>
      <c r="AB3428" s="387" t="s">
        <v>62</v>
      </c>
      <c r="AC3428" s="157"/>
    </row>
    <row r="3429" spans="9:29">
      <c r="I3429" s="342">
        <v>3</v>
      </c>
      <c r="J3429" s="144" t="str">
        <f t="shared" si="360"/>
        <v>LARGE</v>
      </c>
      <c r="K3429" s="144" t="str">
        <f t="shared" si="361"/>
        <v>MEDIUM</v>
      </c>
      <c r="L3429" s="144" t="str" cm="1">
        <f t="array" ref="L3429">_xlfn.IFS(I3429&lt;=2,"SMALL",I3429&lt;=5,"MEDIUM",I3429&gt;5,"LARGE")</f>
        <v>MEDIUM</v>
      </c>
      <c r="M3429" s="144" t="str">
        <f t="shared" si="358"/>
        <v>NO</v>
      </c>
      <c r="N3429" s="374">
        <v>4.42</v>
      </c>
      <c r="O3429" s="374">
        <f t="shared" si="359"/>
        <v>4</v>
      </c>
      <c r="P3429" s="158" t="str" cm="1">
        <f t="array" ref="P3429">_xlfn.SWITCH(ROUND(N3429,0),5,"Excellent",4,"Good",3,"ok","Bad")</f>
        <v>Good</v>
      </c>
      <c r="Q3429" s="144">
        <v>50</v>
      </c>
      <c r="R3429" s="385">
        <v>43148</v>
      </c>
      <c r="S3429" s="385">
        <v>43883</v>
      </c>
      <c r="T3429" s="144">
        <v>3192</v>
      </c>
      <c r="U3429" s="144" t="s">
        <v>73</v>
      </c>
      <c r="V3429" s="144">
        <v>92</v>
      </c>
      <c r="W3429" s="144" t="str">
        <f t="shared" si="362"/>
        <v>Active</v>
      </c>
      <c r="X3429" s="144">
        <v>3192</v>
      </c>
      <c r="Y3429" s="157" t="s">
        <v>70</v>
      </c>
      <c r="Z3429" s="386">
        <v>1</v>
      </c>
      <c r="AA3429" s="386">
        <v>0.81</v>
      </c>
      <c r="AB3429" s="387" t="s">
        <v>65</v>
      </c>
      <c r="AC3429" s="157"/>
    </row>
    <row r="3430" spans="9:29">
      <c r="I3430" s="342">
        <v>3</v>
      </c>
      <c r="J3430" s="144" t="str">
        <f t="shared" si="360"/>
        <v>LARGE</v>
      </c>
      <c r="K3430" s="144" t="str">
        <f t="shared" si="361"/>
        <v>MEDIUM</v>
      </c>
      <c r="L3430" s="144" t="str" cm="1">
        <f t="array" ref="L3430">_xlfn.IFS(I3430&lt;=2,"SMALL",I3430&lt;=5,"MEDIUM",I3430&gt;5,"LARGE")</f>
        <v>MEDIUM</v>
      </c>
      <c r="M3430" s="144" t="str">
        <f t="shared" si="358"/>
        <v>NO</v>
      </c>
      <c r="N3430" s="374">
        <v>4.91</v>
      </c>
      <c r="O3430" s="374">
        <f t="shared" si="359"/>
        <v>5</v>
      </c>
      <c r="P3430" s="158" t="str" cm="1">
        <f t="array" ref="P3430">_xlfn.SWITCH(ROUND(N3430,0),5,"Excellent",4,"Good",3,"ok","Bad")</f>
        <v>Excellent</v>
      </c>
      <c r="Q3430" s="144">
        <v>23</v>
      </c>
      <c r="R3430" s="385">
        <v>43177</v>
      </c>
      <c r="S3430" s="385">
        <v>44038</v>
      </c>
      <c r="T3430" s="144">
        <v>3249</v>
      </c>
      <c r="U3430" s="144" t="s">
        <v>60</v>
      </c>
      <c r="V3430" s="144">
        <v>180</v>
      </c>
      <c r="W3430" s="144" t="str">
        <f t="shared" si="362"/>
        <v>Active</v>
      </c>
      <c r="X3430" s="144">
        <v>3249</v>
      </c>
      <c r="Y3430" s="157" t="s">
        <v>64</v>
      </c>
      <c r="Z3430" s="386">
        <v>0.8</v>
      </c>
      <c r="AA3430" s="386">
        <v>0.97</v>
      </c>
      <c r="AB3430" s="387" t="s">
        <v>65</v>
      </c>
      <c r="AC3430" s="157"/>
    </row>
    <row r="3431" spans="9:29">
      <c r="I3431" s="342">
        <v>2</v>
      </c>
      <c r="J3431" s="144" t="str">
        <f t="shared" si="360"/>
        <v>SMALL</v>
      </c>
      <c r="K3431" s="144" t="str">
        <f t="shared" si="361"/>
        <v>SMALL</v>
      </c>
      <c r="L3431" s="144" t="str" cm="1">
        <f t="array" ref="L3431">_xlfn.IFS(I3431&lt;=2,"SMALL",I3431&lt;=5,"MEDIUM",I3431&gt;5,"LARGE")</f>
        <v>SMALL</v>
      </c>
      <c r="M3431" s="144" t="str">
        <f t="shared" si="358"/>
        <v>NO</v>
      </c>
      <c r="N3431" s="374">
        <v>4.92</v>
      </c>
      <c r="O3431" s="374">
        <f t="shared" si="359"/>
        <v>5</v>
      </c>
      <c r="P3431" s="158" t="str" cm="1">
        <f t="array" ref="P3431">_xlfn.SWITCH(ROUND(N3431,0),5,"Excellent",4,"Good",3,"ok","Bad")</f>
        <v>Excellent</v>
      </c>
      <c r="Q3431" s="144">
        <v>26</v>
      </c>
      <c r="R3431" s="385">
        <v>43164</v>
      </c>
      <c r="S3431" s="385">
        <v>43882</v>
      </c>
      <c r="T3431" s="144">
        <v>207</v>
      </c>
      <c r="U3431" s="144" t="s">
        <v>69</v>
      </c>
      <c r="V3431" s="144">
        <v>37</v>
      </c>
      <c r="W3431" s="144" t="str">
        <f t="shared" si="362"/>
        <v>Active</v>
      </c>
      <c r="X3431" s="144">
        <v>207</v>
      </c>
      <c r="Y3431" s="157" t="s">
        <v>61</v>
      </c>
      <c r="Z3431" s="386">
        <v>0.8</v>
      </c>
      <c r="AA3431" s="386">
        <v>0.95</v>
      </c>
      <c r="AB3431" s="387" t="s">
        <v>65</v>
      </c>
      <c r="AC3431" s="157"/>
    </row>
    <row r="3432" spans="9:29">
      <c r="I3432" s="342">
        <v>2</v>
      </c>
      <c r="J3432" s="144" t="str">
        <f t="shared" si="360"/>
        <v>SMALL</v>
      </c>
      <c r="K3432" s="144" t="str">
        <f t="shared" si="361"/>
        <v>SMALL</v>
      </c>
      <c r="L3432" s="144" t="str" cm="1">
        <f t="array" ref="L3432">_xlfn.IFS(I3432&lt;=2,"SMALL",I3432&lt;=5,"MEDIUM",I3432&gt;5,"LARGE")</f>
        <v>SMALL</v>
      </c>
      <c r="M3432" s="144" t="str">
        <f t="shared" si="358"/>
        <v>NO</v>
      </c>
      <c r="N3432" s="374">
        <v>5</v>
      </c>
      <c r="O3432" s="374">
        <f t="shared" si="359"/>
        <v>5</v>
      </c>
      <c r="P3432" s="158" t="str" cm="1">
        <f t="array" ref="P3432">_xlfn.SWITCH(ROUND(N3432,0),5,"Excellent",4,"Good",3,"ok","Bad")</f>
        <v>Excellent</v>
      </c>
      <c r="Q3432" s="144">
        <v>9</v>
      </c>
      <c r="R3432" s="385">
        <v>43252</v>
      </c>
      <c r="S3432" s="385">
        <v>43831</v>
      </c>
      <c r="T3432" s="144">
        <v>3478</v>
      </c>
      <c r="U3432" s="144" t="s">
        <v>69</v>
      </c>
      <c r="V3432" s="144">
        <v>0</v>
      </c>
      <c r="W3432" s="144" t="str">
        <f t="shared" si="362"/>
        <v>Inactive</v>
      </c>
      <c r="X3432" s="144">
        <v>3478</v>
      </c>
      <c r="Y3432" s="157" t="s">
        <v>64</v>
      </c>
      <c r="Z3432" s="386">
        <v>1</v>
      </c>
      <c r="AA3432" s="386">
        <v>1</v>
      </c>
      <c r="AB3432" s="387" t="s">
        <v>62</v>
      </c>
      <c r="AC3432" s="157"/>
    </row>
    <row r="3433" spans="9:29">
      <c r="I3433" s="342">
        <v>2</v>
      </c>
      <c r="J3433" s="144" t="str">
        <f t="shared" si="360"/>
        <v>SMALL</v>
      </c>
      <c r="K3433" s="144" t="str">
        <f t="shared" si="361"/>
        <v>SMALL</v>
      </c>
      <c r="L3433" s="144" t="str" cm="1">
        <f t="array" ref="L3433">_xlfn.IFS(I3433&lt;=2,"SMALL",I3433&lt;=5,"MEDIUM",I3433&gt;5,"LARGE")</f>
        <v>SMALL</v>
      </c>
      <c r="M3433" s="144" t="str">
        <f t="shared" si="358"/>
        <v>NO</v>
      </c>
      <c r="N3433" s="374">
        <v>5</v>
      </c>
      <c r="O3433" s="374">
        <f t="shared" si="359"/>
        <v>5</v>
      </c>
      <c r="P3433" s="158" t="str" cm="1">
        <f t="array" ref="P3433">_xlfn.SWITCH(ROUND(N3433,0),5,"Excellent",4,"Good",3,"ok","Bad")</f>
        <v>Excellent</v>
      </c>
      <c r="Q3433" s="144">
        <v>32</v>
      </c>
      <c r="R3433" s="385">
        <v>43174</v>
      </c>
      <c r="S3433" s="385">
        <v>44053</v>
      </c>
      <c r="T3433" s="144">
        <v>813</v>
      </c>
      <c r="U3433" s="144" t="s">
        <v>69</v>
      </c>
      <c r="V3433" s="144">
        <v>47</v>
      </c>
      <c r="W3433" s="144" t="str">
        <f t="shared" si="362"/>
        <v>Active</v>
      </c>
      <c r="X3433" s="144">
        <v>813</v>
      </c>
      <c r="Y3433" s="157" t="s">
        <v>70</v>
      </c>
      <c r="Z3433" s="386">
        <v>1</v>
      </c>
      <c r="AA3433" s="386">
        <v>0.95</v>
      </c>
      <c r="AB3433" s="387" t="s">
        <v>65</v>
      </c>
      <c r="AC3433" s="157"/>
    </row>
    <row r="3434" spans="9:29">
      <c r="I3434" s="342">
        <v>4</v>
      </c>
      <c r="J3434" s="144" t="str">
        <f t="shared" si="360"/>
        <v>LARGE</v>
      </c>
      <c r="K3434" s="144" t="str">
        <f t="shared" si="361"/>
        <v>MEDIUM</v>
      </c>
      <c r="L3434" s="144" t="str" cm="1">
        <f t="array" ref="L3434">_xlfn.IFS(I3434&lt;=2,"SMALL",I3434&lt;=5,"MEDIUM",I3434&gt;5,"LARGE")</f>
        <v>MEDIUM</v>
      </c>
      <c r="M3434" s="144" t="str">
        <f t="shared" si="358"/>
        <v>NO</v>
      </c>
      <c r="N3434" s="374">
        <v>4.92</v>
      </c>
      <c r="O3434" s="374">
        <f t="shared" si="359"/>
        <v>5</v>
      </c>
      <c r="P3434" s="158" t="str" cm="1">
        <f t="array" ref="P3434">_xlfn.SWITCH(ROUND(N3434,0),5,"Excellent",4,"Good",3,"ok","Bad")</f>
        <v>Excellent</v>
      </c>
      <c r="Q3434" s="144">
        <v>61</v>
      </c>
      <c r="R3434" s="385">
        <v>43170</v>
      </c>
      <c r="S3434" s="385">
        <v>43883</v>
      </c>
      <c r="T3434" s="144">
        <v>860</v>
      </c>
      <c r="U3434" s="144" t="s">
        <v>69</v>
      </c>
      <c r="V3434" s="144">
        <v>176</v>
      </c>
      <c r="W3434" s="144" t="str">
        <f t="shared" si="362"/>
        <v>Active</v>
      </c>
      <c r="X3434" s="144">
        <v>860</v>
      </c>
      <c r="Y3434" s="157" t="s">
        <v>70</v>
      </c>
      <c r="Z3434" s="386">
        <v>1</v>
      </c>
      <c r="AA3434" s="386">
        <v>1</v>
      </c>
      <c r="AB3434" s="387" t="s">
        <v>62</v>
      </c>
      <c r="AC3434" s="157"/>
    </row>
    <row r="3435" spans="9:29">
      <c r="I3435" s="342">
        <v>4</v>
      </c>
      <c r="J3435" s="144" t="str">
        <f t="shared" si="360"/>
        <v>LARGE</v>
      </c>
      <c r="K3435" s="144" t="str">
        <f t="shared" si="361"/>
        <v>MEDIUM</v>
      </c>
      <c r="L3435" s="144" t="str" cm="1">
        <f t="array" ref="L3435">_xlfn.IFS(I3435&lt;=2,"SMALL",I3435&lt;=5,"MEDIUM",I3435&gt;5,"LARGE")</f>
        <v>MEDIUM</v>
      </c>
      <c r="M3435" s="144" t="str">
        <f t="shared" si="358"/>
        <v>NO</v>
      </c>
      <c r="N3435" s="374">
        <v>4.5599999999999996</v>
      </c>
      <c r="O3435" s="374">
        <f t="shared" si="359"/>
        <v>5</v>
      </c>
      <c r="P3435" s="158" t="str" cm="1">
        <f t="array" ref="P3435">_xlfn.SWITCH(ROUND(N3435,0),5,"Excellent",4,"Good",3,"ok","Bad")</f>
        <v>Excellent</v>
      </c>
      <c r="Q3435" s="144">
        <v>77</v>
      </c>
      <c r="R3435" s="385">
        <v>43177</v>
      </c>
      <c r="S3435" s="385">
        <v>44031</v>
      </c>
      <c r="T3435" s="144">
        <v>3373</v>
      </c>
      <c r="U3435" s="144" t="s">
        <v>69</v>
      </c>
      <c r="V3435" s="144">
        <v>169</v>
      </c>
      <c r="W3435" s="144" t="str">
        <f t="shared" si="362"/>
        <v>Active</v>
      </c>
      <c r="X3435" s="144">
        <v>3373</v>
      </c>
      <c r="Y3435" s="157" t="s">
        <v>64</v>
      </c>
      <c r="Z3435" s="386">
        <v>0.91</v>
      </c>
      <c r="AA3435" s="386">
        <v>0.47</v>
      </c>
      <c r="AB3435" s="387" t="s">
        <v>65</v>
      </c>
      <c r="AC3435" s="157"/>
    </row>
    <row r="3436" spans="9:29">
      <c r="I3436" s="342">
        <v>2</v>
      </c>
      <c r="J3436" s="144" t="str">
        <f t="shared" si="360"/>
        <v>SMALL</v>
      </c>
      <c r="K3436" s="144" t="str">
        <f t="shared" si="361"/>
        <v>SMALL</v>
      </c>
      <c r="L3436" s="144" t="str" cm="1">
        <f t="array" ref="L3436">_xlfn.IFS(I3436&lt;=2,"SMALL",I3436&lt;=5,"MEDIUM",I3436&gt;5,"LARGE")</f>
        <v>SMALL</v>
      </c>
      <c r="M3436" s="144" t="str">
        <f t="shared" si="358"/>
        <v>NO</v>
      </c>
      <c r="N3436" s="374">
        <v>5</v>
      </c>
      <c r="O3436" s="374">
        <f t="shared" si="359"/>
        <v>5</v>
      </c>
      <c r="P3436" s="158" t="str" cm="1">
        <f t="array" ref="P3436">_xlfn.SWITCH(ROUND(N3436,0),5,"Excellent",4,"Good",3,"ok","Bad")</f>
        <v>Excellent</v>
      </c>
      <c r="Q3436" s="144">
        <v>3</v>
      </c>
      <c r="R3436" s="385">
        <v>43220</v>
      </c>
      <c r="S3436" s="385">
        <v>43799</v>
      </c>
      <c r="T3436" s="144">
        <v>2656</v>
      </c>
      <c r="U3436" s="144" t="s">
        <v>69</v>
      </c>
      <c r="V3436" s="144">
        <v>137</v>
      </c>
      <c r="W3436" s="144" t="str">
        <f t="shared" si="362"/>
        <v>Active</v>
      </c>
      <c r="X3436" s="144">
        <v>2656</v>
      </c>
      <c r="Y3436" s="157" t="s">
        <v>70</v>
      </c>
      <c r="Z3436" s="386">
        <v>1</v>
      </c>
      <c r="AA3436" s="386">
        <v>0.98</v>
      </c>
      <c r="AB3436" s="387" t="s">
        <v>65</v>
      </c>
      <c r="AC3436" s="157"/>
    </row>
    <row r="3437" spans="9:29">
      <c r="I3437" s="342">
        <v>4</v>
      </c>
      <c r="J3437" s="144" t="str">
        <f t="shared" si="360"/>
        <v>LARGE</v>
      </c>
      <c r="K3437" s="144" t="str">
        <f t="shared" si="361"/>
        <v>MEDIUM</v>
      </c>
      <c r="L3437" s="144" t="str" cm="1">
        <f t="array" ref="L3437">_xlfn.IFS(I3437&lt;=2,"SMALL",I3437&lt;=5,"MEDIUM",I3437&gt;5,"LARGE")</f>
        <v>MEDIUM</v>
      </c>
      <c r="M3437" s="144" t="str">
        <f t="shared" si="358"/>
        <v>YES</v>
      </c>
      <c r="N3437" s="374">
        <v>4.99</v>
      </c>
      <c r="O3437" s="374">
        <f t="shared" si="359"/>
        <v>5</v>
      </c>
      <c r="P3437" s="158" t="str" cm="1">
        <f t="array" ref="P3437">_xlfn.SWITCH(ROUND(N3437,0),5,"Excellent",4,"Good",3,"ok","Bad")</f>
        <v>Excellent</v>
      </c>
      <c r="Q3437" s="144">
        <v>141</v>
      </c>
      <c r="R3437" s="385">
        <v>43236</v>
      </c>
      <c r="S3437" s="385">
        <v>44008</v>
      </c>
      <c r="T3437" s="144">
        <v>3484</v>
      </c>
      <c r="U3437" s="144" t="s">
        <v>69</v>
      </c>
      <c r="V3437" s="144">
        <v>335</v>
      </c>
      <c r="W3437" s="144" t="str">
        <f t="shared" si="362"/>
        <v>Active</v>
      </c>
      <c r="X3437" s="144">
        <v>3484</v>
      </c>
      <c r="Y3437" s="157" t="s">
        <v>64</v>
      </c>
      <c r="Z3437" s="386">
        <v>0.53</v>
      </c>
      <c r="AA3437" s="386">
        <v>0.23</v>
      </c>
      <c r="AB3437" s="387" t="s">
        <v>65</v>
      </c>
      <c r="AC3437" s="157"/>
    </row>
    <row r="3438" spans="9:29">
      <c r="I3438" s="342">
        <v>3</v>
      </c>
      <c r="J3438" s="144" t="str">
        <f t="shared" si="360"/>
        <v>LARGE</v>
      </c>
      <c r="K3438" s="144" t="str">
        <f t="shared" si="361"/>
        <v>MEDIUM</v>
      </c>
      <c r="L3438" s="144" t="str" cm="1">
        <f t="array" ref="L3438">_xlfn.IFS(I3438&lt;=2,"SMALL",I3438&lt;=5,"MEDIUM",I3438&gt;5,"LARGE")</f>
        <v>MEDIUM</v>
      </c>
      <c r="M3438" s="144" t="str">
        <f t="shared" si="358"/>
        <v>NO</v>
      </c>
      <c r="N3438" s="374">
        <v>4.96</v>
      </c>
      <c r="O3438" s="374">
        <f t="shared" si="359"/>
        <v>5</v>
      </c>
      <c r="P3438" s="158" t="str" cm="1">
        <f t="array" ref="P3438">_xlfn.SWITCH(ROUND(N3438,0),5,"Excellent",4,"Good",3,"ok","Bad")</f>
        <v>Excellent</v>
      </c>
      <c r="Q3438" s="144">
        <v>74</v>
      </c>
      <c r="R3438" s="385">
        <v>43188</v>
      </c>
      <c r="S3438" s="385">
        <v>43911</v>
      </c>
      <c r="T3438" s="144">
        <v>1533</v>
      </c>
      <c r="U3438" s="144" t="s">
        <v>69</v>
      </c>
      <c r="V3438" s="144">
        <v>325</v>
      </c>
      <c r="W3438" s="144" t="str">
        <f t="shared" si="362"/>
        <v>Active</v>
      </c>
      <c r="X3438" s="144">
        <v>1533</v>
      </c>
      <c r="Y3438" s="157" t="s">
        <v>64</v>
      </c>
      <c r="Z3438" s="386">
        <v>0.86</v>
      </c>
      <c r="AA3438" s="386">
        <v>0.77</v>
      </c>
      <c r="AB3438" s="387" t="s">
        <v>65</v>
      </c>
      <c r="AC3438" s="157"/>
    </row>
    <row r="3439" spans="9:29">
      <c r="I3439" s="342">
        <v>2</v>
      </c>
      <c r="J3439" s="144" t="str">
        <f t="shared" si="360"/>
        <v>SMALL</v>
      </c>
      <c r="K3439" s="144" t="str">
        <f t="shared" si="361"/>
        <v>SMALL</v>
      </c>
      <c r="L3439" s="144" t="str" cm="1">
        <f t="array" ref="L3439">_xlfn.IFS(I3439&lt;=2,"SMALL",I3439&lt;=5,"MEDIUM",I3439&gt;5,"LARGE")</f>
        <v>SMALL</v>
      </c>
      <c r="M3439" s="144" t="str">
        <f t="shared" si="358"/>
        <v>YES</v>
      </c>
      <c r="N3439" s="374">
        <v>4.91</v>
      </c>
      <c r="O3439" s="374">
        <f t="shared" si="359"/>
        <v>5</v>
      </c>
      <c r="P3439" s="158" t="str" cm="1">
        <f t="array" ref="P3439">_xlfn.SWITCH(ROUND(N3439,0),5,"Excellent",4,"Good",3,"ok","Bad")</f>
        <v>Excellent</v>
      </c>
      <c r="Q3439" s="144">
        <v>128</v>
      </c>
      <c r="R3439" s="385">
        <v>43178</v>
      </c>
      <c r="S3439" s="385">
        <v>44026</v>
      </c>
      <c r="T3439" s="144">
        <v>752</v>
      </c>
      <c r="U3439" s="144" t="s">
        <v>69</v>
      </c>
      <c r="V3439" s="144">
        <v>142</v>
      </c>
      <c r="W3439" s="144" t="str">
        <f t="shared" si="362"/>
        <v>Active</v>
      </c>
      <c r="X3439" s="144">
        <v>752</v>
      </c>
      <c r="Y3439" s="157" t="s">
        <v>61</v>
      </c>
      <c r="Z3439" s="386">
        <v>0.95</v>
      </c>
      <c r="AA3439" s="386">
        <v>0.97</v>
      </c>
      <c r="AB3439" s="387" t="s">
        <v>65</v>
      </c>
      <c r="AC3439" s="157"/>
    </row>
    <row r="3440" spans="9:29">
      <c r="I3440" s="342">
        <v>6</v>
      </c>
      <c r="J3440" s="144" t="str">
        <f t="shared" si="360"/>
        <v>LARGE</v>
      </c>
      <c r="K3440" s="144" t="str">
        <f t="shared" si="361"/>
        <v>LARGE</v>
      </c>
      <c r="L3440" s="144" t="str" cm="1">
        <f t="array" ref="L3440">_xlfn.IFS(I3440&lt;=2,"SMALL",I3440&lt;=5,"MEDIUM",I3440&gt;5,"LARGE")</f>
        <v>LARGE</v>
      </c>
      <c r="M3440" s="144" t="str">
        <f t="shared" si="358"/>
        <v>NO</v>
      </c>
      <c r="N3440" s="374">
        <v>4.72</v>
      </c>
      <c r="O3440" s="374">
        <f t="shared" si="359"/>
        <v>5</v>
      </c>
      <c r="P3440" s="158" t="str" cm="1">
        <f t="array" ref="P3440">_xlfn.SWITCH(ROUND(N3440,0),5,"Excellent",4,"Good",3,"ok","Bad")</f>
        <v>Excellent</v>
      </c>
      <c r="Q3440" s="144">
        <v>81</v>
      </c>
      <c r="R3440" s="385">
        <v>43174</v>
      </c>
      <c r="S3440" s="385">
        <v>44015</v>
      </c>
      <c r="T3440" s="144">
        <v>2042</v>
      </c>
      <c r="U3440" s="144" t="s">
        <v>69</v>
      </c>
      <c r="V3440" s="144">
        <v>15</v>
      </c>
      <c r="W3440" s="144" t="str">
        <f t="shared" si="362"/>
        <v>Active</v>
      </c>
      <c r="X3440" s="144">
        <v>2042</v>
      </c>
      <c r="Y3440" s="157" t="s">
        <v>70</v>
      </c>
      <c r="Z3440" s="386">
        <v>0.94</v>
      </c>
      <c r="AA3440" s="386">
        <v>0.99</v>
      </c>
      <c r="AB3440" s="387" t="s">
        <v>65</v>
      </c>
      <c r="AC3440" s="157"/>
    </row>
    <row r="3441" spans="9:29">
      <c r="I3441" s="342">
        <v>8</v>
      </c>
      <c r="J3441" s="144" t="str">
        <f t="shared" si="360"/>
        <v>LARGE</v>
      </c>
      <c r="K3441" s="144" t="str">
        <f t="shared" si="361"/>
        <v>LARGE</v>
      </c>
      <c r="L3441" s="144" t="str" cm="1">
        <f t="array" ref="L3441">_xlfn.IFS(I3441&lt;=2,"SMALL",I3441&lt;=5,"MEDIUM",I3441&gt;5,"LARGE")</f>
        <v>LARGE</v>
      </c>
      <c r="M3441" s="144" t="str">
        <f t="shared" si="358"/>
        <v>NO</v>
      </c>
      <c r="N3441" s="374">
        <v>4.57</v>
      </c>
      <c r="O3441" s="374">
        <f t="shared" si="359"/>
        <v>5</v>
      </c>
      <c r="P3441" s="158" t="str" cm="1">
        <f t="array" ref="P3441">_xlfn.SWITCH(ROUND(N3441,0),5,"Excellent",4,"Good",3,"ok","Bad")</f>
        <v>Excellent</v>
      </c>
      <c r="Q3441" s="144">
        <v>7</v>
      </c>
      <c r="R3441" s="385">
        <v>43179</v>
      </c>
      <c r="S3441" s="385">
        <v>43465</v>
      </c>
      <c r="T3441" s="144">
        <v>1425</v>
      </c>
      <c r="U3441" s="144" t="s">
        <v>69</v>
      </c>
      <c r="V3441" s="144">
        <v>349</v>
      </c>
      <c r="W3441" s="144" t="str">
        <f t="shared" si="362"/>
        <v>Active</v>
      </c>
      <c r="X3441" s="144">
        <v>1425</v>
      </c>
      <c r="Y3441" s="157" t="s">
        <v>70</v>
      </c>
      <c r="Z3441" s="386">
        <v>1</v>
      </c>
      <c r="AA3441" s="386">
        <v>1</v>
      </c>
      <c r="AB3441" s="387" t="s">
        <v>62</v>
      </c>
      <c r="AC3441" s="157"/>
    </row>
    <row r="3442" spans="9:29">
      <c r="I3442" s="342">
        <v>2</v>
      </c>
      <c r="J3442" s="144" t="str">
        <f t="shared" si="360"/>
        <v>SMALL</v>
      </c>
      <c r="K3442" s="144" t="str">
        <f t="shared" si="361"/>
        <v>SMALL</v>
      </c>
      <c r="L3442" s="144" t="str" cm="1">
        <f t="array" ref="L3442">_xlfn.IFS(I3442&lt;=2,"SMALL",I3442&lt;=5,"MEDIUM",I3442&gt;5,"LARGE")</f>
        <v>SMALL</v>
      </c>
      <c r="M3442" s="144" t="str">
        <f t="shared" si="358"/>
        <v>NO</v>
      </c>
      <c r="N3442" s="374">
        <v>4.8</v>
      </c>
      <c r="O3442" s="374">
        <f t="shared" si="359"/>
        <v>5</v>
      </c>
      <c r="P3442" s="158" t="str" cm="1">
        <f t="array" ref="P3442">_xlfn.SWITCH(ROUND(N3442,0),5,"Excellent",4,"Good",3,"ok","Bad")</f>
        <v>Excellent</v>
      </c>
      <c r="Q3442" s="144">
        <v>5</v>
      </c>
      <c r="R3442" s="385">
        <v>43189</v>
      </c>
      <c r="S3442" s="385">
        <v>44043</v>
      </c>
      <c r="T3442" s="144">
        <v>2069</v>
      </c>
      <c r="U3442" s="144" t="s">
        <v>69</v>
      </c>
      <c r="V3442" s="144">
        <v>90</v>
      </c>
      <c r="W3442" s="144" t="str">
        <f t="shared" si="362"/>
        <v>Active</v>
      </c>
      <c r="X3442" s="144">
        <v>2069</v>
      </c>
      <c r="Y3442" s="157" t="s">
        <v>61</v>
      </c>
      <c r="Z3442" s="386">
        <v>1</v>
      </c>
      <c r="AA3442" s="386">
        <v>0.92</v>
      </c>
      <c r="AB3442" s="387" t="s">
        <v>62</v>
      </c>
      <c r="AC3442" s="157"/>
    </row>
    <row r="3443" spans="9:29">
      <c r="I3443" s="342">
        <v>6</v>
      </c>
      <c r="J3443" s="144" t="str">
        <f t="shared" si="360"/>
        <v>LARGE</v>
      </c>
      <c r="K3443" s="144" t="str">
        <f t="shared" si="361"/>
        <v>LARGE</v>
      </c>
      <c r="L3443" s="144" t="str" cm="1">
        <f t="array" ref="L3443">_xlfn.IFS(I3443&lt;=2,"SMALL",I3443&lt;=5,"MEDIUM",I3443&gt;5,"LARGE")</f>
        <v>LARGE</v>
      </c>
      <c r="M3443" s="144" t="str">
        <f t="shared" si="358"/>
        <v>NO</v>
      </c>
      <c r="N3443" s="374">
        <v>5</v>
      </c>
      <c r="O3443" s="374">
        <f t="shared" si="359"/>
        <v>5</v>
      </c>
      <c r="P3443" s="158" t="str" cm="1">
        <f t="array" ref="P3443">_xlfn.SWITCH(ROUND(N3443,0),5,"Excellent",4,"Good",3,"ok","Bad")</f>
        <v>Excellent</v>
      </c>
      <c r="Q3443" s="144">
        <v>5</v>
      </c>
      <c r="R3443" s="385">
        <v>43322</v>
      </c>
      <c r="S3443" s="385">
        <v>43676</v>
      </c>
      <c r="T3443" s="144">
        <v>1092</v>
      </c>
      <c r="U3443" s="144" t="s">
        <v>69</v>
      </c>
      <c r="V3443" s="144">
        <v>263</v>
      </c>
      <c r="W3443" s="144" t="str">
        <f t="shared" si="362"/>
        <v>Active</v>
      </c>
      <c r="X3443" s="144">
        <v>1092</v>
      </c>
      <c r="Y3443" s="157" t="s">
        <v>70</v>
      </c>
      <c r="Z3443" s="386">
        <v>1</v>
      </c>
      <c r="AA3443" s="386">
        <v>0.93</v>
      </c>
      <c r="AB3443" s="387" t="s">
        <v>65</v>
      </c>
      <c r="AC3443" s="157"/>
    </row>
    <row r="3444" spans="9:29">
      <c r="I3444" s="342">
        <v>1</v>
      </c>
      <c r="J3444" s="144" t="str">
        <f t="shared" si="360"/>
        <v>SMALL</v>
      </c>
      <c r="K3444" s="144" t="str">
        <f t="shared" si="361"/>
        <v>SMALL</v>
      </c>
      <c r="L3444" s="144" t="str" cm="1">
        <f t="array" ref="L3444">_xlfn.IFS(I3444&lt;=2,"SMALL",I3444&lt;=5,"MEDIUM",I3444&gt;5,"LARGE")</f>
        <v>SMALL</v>
      </c>
      <c r="M3444" s="144" t="str">
        <f t="shared" si="358"/>
        <v>NO</v>
      </c>
      <c r="N3444" s="374">
        <v>5</v>
      </c>
      <c r="O3444" s="374">
        <f t="shared" si="359"/>
        <v>5</v>
      </c>
      <c r="P3444" s="158" t="str" cm="1">
        <f t="array" ref="P3444">_xlfn.SWITCH(ROUND(N3444,0),5,"Excellent",4,"Good",3,"ok","Bad")</f>
        <v>Excellent</v>
      </c>
      <c r="Q3444" s="144">
        <v>26</v>
      </c>
      <c r="R3444" s="385">
        <v>43173</v>
      </c>
      <c r="S3444" s="385">
        <v>43843</v>
      </c>
      <c r="T3444" s="144">
        <v>3480</v>
      </c>
      <c r="U3444" s="144" t="s">
        <v>73</v>
      </c>
      <c r="V3444" s="144">
        <v>74</v>
      </c>
      <c r="W3444" s="144" t="str">
        <f t="shared" si="362"/>
        <v>Active</v>
      </c>
      <c r="X3444" s="144">
        <v>3480</v>
      </c>
      <c r="Y3444" s="157" t="s">
        <v>70</v>
      </c>
      <c r="Z3444" s="386">
        <v>1</v>
      </c>
      <c r="AA3444" s="386">
        <v>1</v>
      </c>
      <c r="AB3444" s="387" t="s">
        <v>65</v>
      </c>
      <c r="AC3444" s="157"/>
    </row>
    <row r="3445" spans="9:29">
      <c r="I3445" s="342">
        <v>4</v>
      </c>
      <c r="J3445" s="144" t="str">
        <f t="shared" si="360"/>
        <v>LARGE</v>
      </c>
      <c r="K3445" s="144" t="str">
        <f t="shared" si="361"/>
        <v>MEDIUM</v>
      </c>
      <c r="L3445" s="144" t="str" cm="1">
        <f t="array" ref="L3445">_xlfn.IFS(I3445&lt;=2,"SMALL",I3445&lt;=5,"MEDIUM",I3445&gt;5,"LARGE")</f>
        <v>MEDIUM</v>
      </c>
      <c r="M3445" s="144" t="str">
        <f t="shared" si="358"/>
        <v>NO</v>
      </c>
      <c r="N3445" s="374">
        <v>5</v>
      </c>
      <c r="O3445" s="374">
        <f t="shared" si="359"/>
        <v>5</v>
      </c>
      <c r="P3445" s="158" t="str" cm="1">
        <f t="array" ref="P3445">_xlfn.SWITCH(ROUND(N3445,0),5,"Excellent",4,"Good",3,"ok","Bad")</f>
        <v>Excellent</v>
      </c>
      <c r="Q3445" s="144">
        <v>7</v>
      </c>
      <c r="R3445" s="385">
        <v>43296</v>
      </c>
      <c r="S3445" s="385">
        <v>44039</v>
      </c>
      <c r="T3445" s="144">
        <v>895</v>
      </c>
      <c r="U3445" s="144" t="s">
        <v>69</v>
      </c>
      <c r="V3445" s="144">
        <v>76</v>
      </c>
      <c r="W3445" s="144" t="str">
        <f t="shared" si="362"/>
        <v>Active</v>
      </c>
      <c r="X3445" s="144">
        <v>895</v>
      </c>
      <c r="Y3445" s="157" t="s">
        <v>70</v>
      </c>
      <c r="Z3445" s="386">
        <v>1</v>
      </c>
      <c r="AA3445" s="386">
        <v>1</v>
      </c>
      <c r="AB3445" s="387" t="s">
        <v>62</v>
      </c>
      <c r="AC3445" s="157"/>
    </row>
    <row r="3446" spans="9:29">
      <c r="I3446" s="342">
        <v>3</v>
      </c>
      <c r="J3446" s="144" t="str">
        <f t="shared" si="360"/>
        <v>LARGE</v>
      </c>
      <c r="K3446" s="144" t="str">
        <f t="shared" si="361"/>
        <v>MEDIUM</v>
      </c>
      <c r="L3446" s="144" t="str" cm="1">
        <f t="array" ref="L3446">_xlfn.IFS(I3446&lt;=2,"SMALL",I3446&lt;=5,"MEDIUM",I3446&gt;5,"LARGE")</f>
        <v>MEDIUM</v>
      </c>
      <c r="M3446" s="144" t="str">
        <f t="shared" si="358"/>
        <v>NO</v>
      </c>
      <c r="N3446" s="374">
        <v>5</v>
      </c>
      <c r="O3446" s="374">
        <f t="shared" si="359"/>
        <v>5</v>
      </c>
      <c r="P3446" s="158" t="str" cm="1">
        <f t="array" ref="P3446">_xlfn.SWITCH(ROUND(N3446,0),5,"Excellent",4,"Good",3,"ok","Bad")</f>
        <v>Excellent</v>
      </c>
      <c r="Q3446" s="144">
        <v>12</v>
      </c>
      <c r="R3446" s="385">
        <v>43162</v>
      </c>
      <c r="S3446" s="385">
        <v>43987</v>
      </c>
      <c r="T3446" s="144">
        <v>3312</v>
      </c>
      <c r="U3446" s="144" t="s">
        <v>60</v>
      </c>
      <c r="V3446" s="144">
        <v>0</v>
      </c>
      <c r="W3446" s="144" t="str">
        <f t="shared" si="362"/>
        <v>Inactive</v>
      </c>
      <c r="X3446" s="144">
        <v>3312</v>
      </c>
      <c r="Y3446" s="157" t="s">
        <v>70</v>
      </c>
      <c r="Z3446" s="386">
        <v>1</v>
      </c>
      <c r="AA3446" s="386">
        <v>0.9</v>
      </c>
      <c r="AB3446" s="387" t="s">
        <v>65</v>
      </c>
      <c r="AC3446" s="157"/>
    </row>
    <row r="3447" spans="9:29">
      <c r="I3447" s="342">
        <v>2</v>
      </c>
      <c r="J3447" s="144" t="str">
        <f t="shared" si="360"/>
        <v>SMALL</v>
      </c>
      <c r="K3447" s="144" t="str">
        <f t="shared" si="361"/>
        <v>SMALL</v>
      </c>
      <c r="L3447" s="144" t="str" cm="1">
        <f t="array" ref="L3447">_xlfn.IFS(I3447&lt;=2,"SMALL",I3447&lt;=5,"MEDIUM",I3447&gt;5,"LARGE")</f>
        <v>SMALL</v>
      </c>
      <c r="M3447" s="144" t="str">
        <f t="shared" si="358"/>
        <v>NO</v>
      </c>
      <c r="N3447" s="374">
        <v>5</v>
      </c>
      <c r="O3447" s="374">
        <f t="shared" si="359"/>
        <v>5</v>
      </c>
      <c r="P3447" s="158" t="str" cm="1">
        <f t="array" ref="P3447">_xlfn.SWITCH(ROUND(N3447,0),5,"Excellent",4,"Good",3,"ok","Bad")</f>
        <v>Excellent</v>
      </c>
      <c r="Q3447" s="144">
        <v>45</v>
      </c>
      <c r="R3447" s="385">
        <v>43199</v>
      </c>
      <c r="S3447" s="385">
        <v>43913</v>
      </c>
      <c r="T3447" s="144">
        <v>2581</v>
      </c>
      <c r="U3447" s="144" t="s">
        <v>60</v>
      </c>
      <c r="V3447" s="144">
        <v>318</v>
      </c>
      <c r="W3447" s="144" t="str">
        <f t="shared" si="362"/>
        <v>Active</v>
      </c>
      <c r="X3447" s="144">
        <v>2581</v>
      </c>
      <c r="Y3447" s="157" t="s">
        <v>70</v>
      </c>
      <c r="Z3447" s="386">
        <v>1</v>
      </c>
      <c r="AA3447" s="386">
        <v>1</v>
      </c>
      <c r="AB3447" s="387" t="s">
        <v>65</v>
      </c>
      <c r="AC3447" s="157"/>
    </row>
    <row r="3448" spans="9:29">
      <c r="I3448" s="342">
        <v>1</v>
      </c>
      <c r="J3448" s="144" t="str">
        <f t="shared" si="360"/>
        <v>SMALL</v>
      </c>
      <c r="K3448" s="144" t="str">
        <f t="shared" si="361"/>
        <v>SMALL</v>
      </c>
      <c r="L3448" s="144" t="str" cm="1">
        <f t="array" ref="L3448">_xlfn.IFS(I3448&lt;=2,"SMALL",I3448&lt;=5,"MEDIUM",I3448&gt;5,"LARGE")</f>
        <v>SMALL</v>
      </c>
      <c r="M3448" s="144" t="str">
        <f t="shared" si="358"/>
        <v>NO</v>
      </c>
      <c r="N3448" s="374">
        <v>5</v>
      </c>
      <c r="O3448" s="374">
        <f t="shared" si="359"/>
        <v>5</v>
      </c>
      <c r="P3448" s="158" t="str" cm="1">
        <f t="array" ref="P3448">_xlfn.SWITCH(ROUND(N3448,0),5,"Excellent",4,"Good",3,"ok","Bad")</f>
        <v>Excellent</v>
      </c>
      <c r="Q3448" s="144">
        <v>3</v>
      </c>
      <c r="R3448" s="385">
        <v>43826</v>
      </c>
      <c r="S3448" s="385">
        <v>43828</v>
      </c>
      <c r="T3448" s="144">
        <v>3233</v>
      </c>
      <c r="U3448" s="144" t="s">
        <v>73</v>
      </c>
      <c r="V3448" s="144">
        <v>31</v>
      </c>
      <c r="W3448" s="144" t="str">
        <f t="shared" si="362"/>
        <v>Active</v>
      </c>
      <c r="X3448" s="144">
        <v>3233</v>
      </c>
      <c r="Y3448" s="157" t="s">
        <v>70</v>
      </c>
      <c r="Z3448" s="386">
        <v>1</v>
      </c>
      <c r="AA3448" s="386">
        <v>0.93</v>
      </c>
      <c r="AB3448" s="387" t="s">
        <v>62</v>
      </c>
      <c r="AC3448" s="157"/>
    </row>
    <row r="3449" spans="9:29">
      <c r="I3449" s="342">
        <v>5</v>
      </c>
      <c r="J3449" s="144" t="str">
        <f t="shared" si="360"/>
        <v>LARGE</v>
      </c>
      <c r="K3449" s="144" t="str">
        <f t="shared" si="361"/>
        <v>MEDIUM</v>
      </c>
      <c r="L3449" s="144" t="str" cm="1">
        <f t="array" ref="L3449">_xlfn.IFS(I3449&lt;=2,"SMALL",I3449&lt;=5,"MEDIUM",I3449&gt;5,"LARGE")</f>
        <v>MEDIUM</v>
      </c>
      <c r="M3449" s="144" t="str">
        <f t="shared" si="358"/>
        <v>NO</v>
      </c>
      <c r="N3449" s="374">
        <v>5</v>
      </c>
      <c r="O3449" s="374">
        <f t="shared" si="359"/>
        <v>5</v>
      </c>
      <c r="P3449" s="158" t="str" cm="1">
        <f t="array" ref="P3449">_xlfn.SWITCH(ROUND(N3449,0),5,"Excellent",4,"Good",3,"ok","Bad")</f>
        <v>Excellent</v>
      </c>
      <c r="Q3449" s="144">
        <v>55</v>
      </c>
      <c r="R3449" s="385">
        <v>43216</v>
      </c>
      <c r="S3449" s="385">
        <v>44052</v>
      </c>
      <c r="T3449" s="144">
        <v>3430</v>
      </c>
      <c r="U3449" s="144" t="s">
        <v>60</v>
      </c>
      <c r="V3449" s="144">
        <v>87</v>
      </c>
      <c r="W3449" s="144" t="str">
        <f t="shared" si="362"/>
        <v>Active</v>
      </c>
      <c r="X3449" s="144">
        <v>3430</v>
      </c>
      <c r="Y3449" s="157" t="s">
        <v>61</v>
      </c>
      <c r="Z3449" s="386">
        <v>1</v>
      </c>
      <c r="AA3449" s="386">
        <v>0.92</v>
      </c>
      <c r="AB3449" s="387" t="s">
        <v>62</v>
      </c>
      <c r="AC3449" s="157"/>
    </row>
    <row r="3450" spans="9:29">
      <c r="I3450" s="342">
        <v>2</v>
      </c>
      <c r="J3450" s="144" t="str">
        <f t="shared" si="360"/>
        <v>SMALL</v>
      </c>
      <c r="K3450" s="144" t="str">
        <f t="shared" si="361"/>
        <v>SMALL</v>
      </c>
      <c r="L3450" s="144" t="str" cm="1">
        <f t="array" ref="L3450">_xlfn.IFS(I3450&lt;=2,"SMALL",I3450&lt;=5,"MEDIUM",I3450&gt;5,"LARGE")</f>
        <v>SMALL</v>
      </c>
      <c r="M3450" s="144" t="str">
        <f t="shared" si="358"/>
        <v>NO</v>
      </c>
      <c r="N3450" s="374">
        <v>5</v>
      </c>
      <c r="O3450" s="374">
        <f t="shared" si="359"/>
        <v>5</v>
      </c>
      <c r="P3450" s="158" t="str" cm="1">
        <f t="array" ref="P3450">_xlfn.SWITCH(ROUND(N3450,0),5,"Excellent",4,"Good",3,"ok","Bad")</f>
        <v>Excellent</v>
      </c>
      <c r="Q3450" s="144">
        <v>15</v>
      </c>
      <c r="R3450" s="385">
        <v>43185</v>
      </c>
      <c r="S3450" s="385">
        <v>43780</v>
      </c>
      <c r="T3450" s="144">
        <v>1858</v>
      </c>
      <c r="U3450" s="144" t="s">
        <v>60</v>
      </c>
      <c r="V3450" s="144">
        <v>30</v>
      </c>
      <c r="W3450" s="144" t="str">
        <f t="shared" si="362"/>
        <v>Active</v>
      </c>
      <c r="X3450" s="144">
        <v>1858</v>
      </c>
      <c r="Y3450" s="157" t="s">
        <v>61</v>
      </c>
      <c r="Z3450" s="386">
        <v>1</v>
      </c>
      <c r="AA3450" s="386">
        <v>1</v>
      </c>
      <c r="AB3450" s="387" t="s">
        <v>65</v>
      </c>
      <c r="AC3450" s="157"/>
    </row>
    <row r="3451" spans="9:29">
      <c r="I3451" s="342">
        <v>2</v>
      </c>
      <c r="J3451" s="144" t="str">
        <f t="shared" si="360"/>
        <v>SMALL</v>
      </c>
      <c r="K3451" s="144" t="str">
        <f t="shared" si="361"/>
        <v>SMALL</v>
      </c>
      <c r="L3451" s="144" t="str" cm="1">
        <f t="array" ref="L3451">_xlfn.IFS(I3451&lt;=2,"SMALL",I3451&lt;=5,"MEDIUM",I3451&gt;5,"LARGE")</f>
        <v>SMALL</v>
      </c>
      <c r="M3451" s="144" t="str">
        <f t="shared" si="358"/>
        <v>NO</v>
      </c>
      <c r="N3451" s="374">
        <v>4.92</v>
      </c>
      <c r="O3451" s="374">
        <f t="shared" si="359"/>
        <v>5</v>
      </c>
      <c r="P3451" s="158" t="str" cm="1">
        <f t="array" ref="P3451">_xlfn.SWITCH(ROUND(N3451,0),5,"Excellent",4,"Good",3,"ok","Bad")</f>
        <v>Excellent</v>
      </c>
      <c r="Q3451" s="144">
        <v>12</v>
      </c>
      <c r="R3451" s="385">
        <v>43170</v>
      </c>
      <c r="S3451" s="385">
        <v>43465</v>
      </c>
      <c r="T3451" s="144">
        <v>1147</v>
      </c>
      <c r="U3451" s="144" t="s">
        <v>60</v>
      </c>
      <c r="V3451" s="144">
        <v>0</v>
      </c>
      <c r="W3451" s="144" t="str">
        <f t="shared" si="362"/>
        <v>Inactive</v>
      </c>
      <c r="X3451" s="144">
        <v>1147</v>
      </c>
      <c r="Y3451" s="157" t="s">
        <v>64</v>
      </c>
      <c r="Z3451" s="386">
        <v>1</v>
      </c>
      <c r="AA3451" s="386">
        <v>0.99</v>
      </c>
      <c r="AB3451" s="387" t="s">
        <v>65</v>
      </c>
      <c r="AC3451" s="157"/>
    </row>
    <row r="3452" spans="9:29">
      <c r="I3452" s="342">
        <v>6</v>
      </c>
      <c r="J3452" s="144" t="str">
        <f t="shared" si="360"/>
        <v>LARGE</v>
      </c>
      <c r="K3452" s="144" t="str">
        <f t="shared" si="361"/>
        <v>LARGE</v>
      </c>
      <c r="L3452" s="144" t="str" cm="1">
        <f t="array" ref="L3452">_xlfn.IFS(I3452&lt;=2,"SMALL",I3452&lt;=5,"MEDIUM",I3452&gt;5,"LARGE")</f>
        <v>LARGE</v>
      </c>
      <c r="M3452" s="144" t="str">
        <f t="shared" si="358"/>
        <v>NO</v>
      </c>
      <c r="N3452" s="374">
        <v>4.57</v>
      </c>
      <c r="O3452" s="374">
        <f t="shared" si="359"/>
        <v>5</v>
      </c>
      <c r="P3452" s="158" t="str" cm="1">
        <f t="array" ref="P3452">_xlfn.SWITCH(ROUND(N3452,0),5,"Excellent",4,"Good",3,"ok","Bad")</f>
        <v>Excellent</v>
      </c>
      <c r="Q3452" s="144">
        <v>90</v>
      </c>
      <c r="R3452" s="385">
        <v>43170</v>
      </c>
      <c r="S3452" s="385">
        <v>43899</v>
      </c>
      <c r="T3452" s="144">
        <v>3114</v>
      </c>
      <c r="U3452" s="144" t="s">
        <v>69</v>
      </c>
      <c r="V3452" s="144">
        <v>177</v>
      </c>
      <c r="W3452" s="144" t="str">
        <f t="shared" si="362"/>
        <v>Active</v>
      </c>
      <c r="X3452" s="144">
        <v>3114</v>
      </c>
      <c r="Y3452" s="157" t="s">
        <v>70</v>
      </c>
      <c r="Z3452" s="386">
        <v>1</v>
      </c>
      <c r="AA3452" s="386">
        <v>0.75</v>
      </c>
      <c r="AB3452" s="387" t="s">
        <v>65</v>
      </c>
      <c r="AC3452" s="157"/>
    </row>
    <row r="3453" spans="9:29">
      <c r="I3453" s="342">
        <v>5</v>
      </c>
      <c r="J3453" s="144" t="str">
        <f t="shared" si="360"/>
        <v>LARGE</v>
      </c>
      <c r="K3453" s="144" t="str">
        <f t="shared" si="361"/>
        <v>MEDIUM</v>
      </c>
      <c r="L3453" s="144" t="str" cm="1">
        <f t="array" ref="L3453">_xlfn.IFS(I3453&lt;=2,"SMALL",I3453&lt;=5,"MEDIUM",I3453&gt;5,"LARGE")</f>
        <v>MEDIUM</v>
      </c>
      <c r="M3453" s="144" t="str">
        <f t="shared" si="358"/>
        <v>NO</v>
      </c>
      <c r="N3453" s="374">
        <v>4.7300000000000004</v>
      </c>
      <c r="O3453" s="374">
        <f t="shared" si="359"/>
        <v>5</v>
      </c>
      <c r="P3453" s="158" t="str" cm="1">
        <f t="array" ref="P3453">_xlfn.SWITCH(ROUND(N3453,0),5,"Excellent",4,"Good",3,"ok","Bad")</f>
        <v>Excellent</v>
      </c>
      <c r="Q3453" s="144">
        <v>75</v>
      </c>
      <c r="R3453" s="385">
        <v>43176</v>
      </c>
      <c r="S3453" s="385">
        <v>43868</v>
      </c>
      <c r="T3453" s="144">
        <v>3399</v>
      </c>
      <c r="U3453" s="144" t="s">
        <v>69</v>
      </c>
      <c r="V3453" s="144">
        <v>365</v>
      </c>
      <c r="W3453" s="144" t="str">
        <f t="shared" si="362"/>
        <v>Active</v>
      </c>
      <c r="X3453" s="144">
        <v>3399</v>
      </c>
      <c r="Y3453" s="157" t="s">
        <v>70</v>
      </c>
      <c r="Z3453" s="386">
        <v>1</v>
      </c>
      <c r="AA3453" s="386">
        <v>1</v>
      </c>
      <c r="AB3453" s="387" t="s">
        <v>65</v>
      </c>
      <c r="AC3453" s="157"/>
    </row>
    <row r="3454" spans="9:29">
      <c r="I3454" s="342">
        <v>2</v>
      </c>
      <c r="J3454" s="144" t="str">
        <f t="shared" si="360"/>
        <v>SMALL</v>
      </c>
      <c r="K3454" s="144" t="str">
        <f t="shared" si="361"/>
        <v>SMALL</v>
      </c>
      <c r="L3454" s="144" t="str" cm="1">
        <f t="array" ref="L3454">_xlfn.IFS(I3454&lt;=2,"SMALL",I3454&lt;=5,"MEDIUM",I3454&gt;5,"LARGE")</f>
        <v>SMALL</v>
      </c>
      <c r="M3454" s="144" t="str">
        <f t="shared" si="358"/>
        <v>NO</v>
      </c>
      <c r="N3454" s="374">
        <v>4.9000000000000004</v>
      </c>
      <c r="O3454" s="374">
        <f t="shared" si="359"/>
        <v>5</v>
      </c>
      <c r="P3454" s="158" t="str" cm="1">
        <f t="array" ref="P3454">_xlfn.SWITCH(ROUND(N3454,0),5,"Excellent",4,"Good",3,"ok","Bad")</f>
        <v>Excellent</v>
      </c>
      <c r="Q3454" s="144">
        <v>10</v>
      </c>
      <c r="R3454" s="385">
        <v>43323</v>
      </c>
      <c r="S3454" s="385">
        <v>43435</v>
      </c>
      <c r="T3454" s="144">
        <v>2694</v>
      </c>
      <c r="U3454" s="144" t="s">
        <v>60</v>
      </c>
      <c r="V3454" s="144">
        <v>0</v>
      </c>
      <c r="W3454" s="144" t="str">
        <f t="shared" si="362"/>
        <v>Inactive</v>
      </c>
      <c r="X3454" s="144">
        <v>2694</v>
      </c>
      <c r="Y3454" s="157" t="s">
        <v>64</v>
      </c>
      <c r="Z3454" s="386">
        <v>0.9</v>
      </c>
      <c r="AA3454" s="386">
        <v>0.56999999999999995</v>
      </c>
      <c r="AB3454" s="387" t="s">
        <v>62</v>
      </c>
      <c r="AC3454" s="157"/>
    </row>
    <row r="3455" spans="9:29">
      <c r="I3455" s="342">
        <v>6</v>
      </c>
      <c r="J3455" s="144" t="str">
        <f t="shared" si="360"/>
        <v>LARGE</v>
      </c>
      <c r="K3455" s="144" t="str">
        <f t="shared" si="361"/>
        <v>LARGE</v>
      </c>
      <c r="L3455" s="144" t="str" cm="1">
        <f t="array" ref="L3455">_xlfn.IFS(I3455&lt;=2,"SMALL",I3455&lt;=5,"MEDIUM",I3455&gt;5,"LARGE")</f>
        <v>LARGE</v>
      </c>
      <c r="M3455" s="144" t="str">
        <f t="shared" si="358"/>
        <v>NO</v>
      </c>
      <c r="N3455" s="374">
        <v>4.79</v>
      </c>
      <c r="O3455" s="374">
        <f t="shared" si="359"/>
        <v>5</v>
      </c>
      <c r="P3455" s="158" t="str" cm="1">
        <f t="array" ref="P3455">_xlfn.SWITCH(ROUND(N3455,0),5,"Excellent",4,"Good",3,"ok","Bad")</f>
        <v>Excellent</v>
      </c>
      <c r="Q3455" s="144">
        <v>102</v>
      </c>
      <c r="R3455" s="385">
        <v>43173</v>
      </c>
      <c r="S3455" s="385">
        <v>43900</v>
      </c>
      <c r="T3455" s="144">
        <v>1350</v>
      </c>
      <c r="U3455" s="144" t="s">
        <v>69</v>
      </c>
      <c r="V3455" s="144">
        <v>132</v>
      </c>
      <c r="W3455" s="144" t="str">
        <f t="shared" si="362"/>
        <v>Active</v>
      </c>
      <c r="X3455" s="144">
        <v>1350</v>
      </c>
      <c r="Y3455" s="157" t="s">
        <v>70</v>
      </c>
      <c r="Z3455" s="386">
        <v>1</v>
      </c>
      <c r="AA3455" s="386">
        <v>0.92</v>
      </c>
      <c r="AB3455" s="387" t="s">
        <v>62</v>
      </c>
      <c r="AC3455" s="157"/>
    </row>
    <row r="3456" spans="9:29">
      <c r="I3456" s="342">
        <v>3</v>
      </c>
      <c r="J3456" s="144" t="str">
        <f t="shared" si="360"/>
        <v>LARGE</v>
      </c>
      <c r="K3456" s="144" t="str">
        <f t="shared" si="361"/>
        <v>MEDIUM</v>
      </c>
      <c r="L3456" s="144" t="str" cm="1">
        <f t="array" ref="L3456">_xlfn.IFS(I3456&lt;=2,"SMALL",I3456&lt;=5,"MEDIUM",I3456&gt;5,"LARGE")</f>
        <v>MEDIUM</v>
      </c>
      <c r="M3456" s="144" t="str">
        <f t="shared" si="358"/>
        <v>NO</v>
      </c>
      <c r="N3456" s="374">
        <v>4.8899999999999997</v>
      </c>
      <c r="O3456" s="374">
        <f t="shared" si="359"/>
        <v>5</v>
      </c>
      <c r="P3456" s="158" t="str" cm="1">
        <f t="array" ref="P3456">_xlfn.SWITCH(ROUND(N3456,0),5,"Excellent",4,"Good",3,"ok","Bad")</f>
        <v>Excellent</v>
      </c>
      <c r="Q3456" s="144">
        <v>28</v>
      </c>
      <c r="R3456" s="385">
        <v>43268</v>
      </c>
      <c r="S3456" s="385">
        <v>44058</v>
      </c>
      <c r="T3456" s="144">
        <v>3156</v>
      </c>
      <c r="U3456" s="144" t="s">
        <v>69</v>
      </c>
      <c r="V3456" s="144">
        <v>314</v>
      </c>
      <c r="W3456" s="144" t="str">
        <f t="shared" si="362"/>
        <v>Active</v>
      </c>
      <c r="X3456" s="144">
        <v>3156</v>
      </c>
      <c r="Y3456" s="157" t="s">
        <v>70</v>
      </c>
      <c r="Z3456" s="386">
        <v>0.93</v>
      </c>
      <c r="AA3456" s="386">
        <v>0.92</v>
      </c>
      <c r="AB3456" s="387" t="s">
        <v>65</v>
      </c>
      <c r="AC3456" s="157"/>
    </row>
    <row r="3457" spans="9:29">
      <c r="I3457" s="342">
        <v>4</v>
      </c>
      <c r="J3457" s="144" t="str">
        <f t="shared" si="360"/>
        <v>LARGE</v>
      </c>
      <c r="K3457" s="144" t="str">
        <f t="shared" si="361"/>
        <v>MEDIUM</v>
      </c>
      <c r="L3457" s="144" t="str" cm="1">
        <f t="array" ref="L3457">_xlfn.IFS(I3457&lt;=2,"SMALL",I3457&lt;=5,"MEDIUM",I3457&gt;5,"LARGE")</f>
        <v>MEDIUM</v>
      </c>
      <c r="M3457" s="144" t="str">
        <f t="shared" si="358"/>
        <v>NO</v>
      </c>
      <c r="N3457" s="374">
        <v>4.5599999999999996</v>
      </c>
      <c r="O3457" s="374">
        <f t="shared" si="359"/>
        <v>5</v>
      </c>
      <c r="P3457" s="158" t="str" cm="1">
        <f t="array" ref="P3457">_xlfn.SWITCH(ROUND(N3457,0),5,"Excellent",4,"Good",3,"ok","Bad")</f>
        <v>Excellent</v>
      </c>
      <c r="Q3457" s="144">
        <v>34</v>
      </c>
      <c r="R3457" s="385">
        <v>43192</v>
      </c>
      <c r="S3457" s="385">
        <v>43877</v>
      </c>
      <c r="T3457" s="144">
        <v>711</v>
      </c>
      <c r="U3457" s="144" t="s">
        <v>69</v>
      </c>
      <c r="V3457" s="144">
        <v>0</v>
      </c>
      <c r="W3457" s="144" t="str">
        <f t="shared" si="362"/>
        <v>Inactive</v>
      </c>
      <c r="X3457" s="144">
        <v>711</v>
      </c>
      <c r="Y3457" s="157" t="s">
        <v>61</v>
      </c>
      <c r="Z3457" s="386">
        <v>0.8</v>
      </c>
      <c r="AA3457" s="386">
        <v>0.94</v>
      </c>
      <c r="AB3457" s="387" t="s">
        <v>65</v>
      </c>
      <c r="AC3457" s="157"/>
    </row>
    <row r="3458" spans="9:29">
      <c r="I3458" s="342">
        <v>4</v>
      </c>
      <c r="J3458" s="144" t="str">
        <f t="shared" si="360"/>
        <v>LARGE</v>
      </c>
      <c r="K3458" s="144" t="str">
        <f t="shared" si="361"/>
        <v>MEDIUM</v>
      </c>
      <c r="L3458" s="144" t="str" cm="1">
        <f t="array" ref="L3458">_xlfn.IFS(I3458&lt;=2,"SMALL",I3458&lt;=5,"MEDIUM",I3458&gt;5,"LARGE")</f>
        <v>MEDIUM</v>
      </c>
      <c r="M3458" s="144" t="str">
        <f t="shared" si="358"/>
        <v>NO</v>
      </c>
      <c r="N3458" s="374">
        <v>5</v>
      </c>
      <c r="O3458" s="374">
        <f t="shared" si="359"/>
        <v>5</v>
      </c>
      <c r="P3458" s="158" t="str" cm="1">
        <f t="array" ref="P3458">_xlfn.SWITCH(ROUND(N3458,0),5,"Excellent",4,"Good",3,"ok","Bad")</f>
        <v>Excellent</v>
      </c>
      <c r="Q3458" s="144">
        <v>15</v>
      </c>
      <c r="R3458" s="385">
        <v>43237</v>
      </c>
      <c r="S3458" s="385">
        <v>43762</v>
      </c>
      <c r="T3458" s="144">
        <v>3262</v>
      </c>
      <c r="U3458" s="144" t="s">
        <v>69</v>
      </c>
      <c r="V3458" s="144">
        <v>15</v>
      </c>
      <c r="W3458" s="144" t="str">
        <f t="shared" si="362"/>
        <v>Active</v>
      </c>
      <c r="X3458" s="144">
        <v>3262</v>
      </c>
      <c r="Y3458" s="157" t="s">
        <v>64</v>
      </c>
      <c r="Z3458" s="386">
        <v>1</v>
      </c>
      <c r="AA3458" s="386">
        <v>1</v>
      </c>
      <c r="AB3458" s="387" t="s">
        <v>65</v>
      </c>
      <c r="AC3458" s="157"/>
    </row>
    <row r="3459" spans="9:29">
      <c r="I3459" s="342">
        <v>1</v>
      </c>
      <c r="J3459" s="144" t="str">
        <f t="shared" si="360"/>
        <v>SMALL</v>
      </c>
      <c r="K3459" s="144" t="str">
        <f t="shared" si="361"/>
        <v>SMALL</v>
      </c>
      <c r="L3459" s="144" t="str" cm="1">
        <f t="array" ref="L3459">_xlfn.IFS(I3459&lt;=2,"SMALL",I3459&lt;=5,"MEDIUM",I3459&gt;5,"LARGE")</f>
        <v>SMALL</v>
      </c>
      <c r="M3459" s="144" t="str">
        <f t="shared" si="358"/>
        <v>NO</v>
      </c>
      <c r="N3459" s="374">
        <v>4.7300000000000004</v>
      </c>
      <c r="O3459" s="374">
        <f t="shared" si="359"/>
        <v>5</v>
      </c>
      <c r="P3459" s="158" t="str" cm="1">
        <f t="array" ref="P3459">_xlfn.SWITCH(ROUND(N3459,0),5,"Excellent",4,"Good",3,"ok","Bad")</f>
        <v>Excellent</v>
      </c>
      <c r="Q3459" s="144">
        <v>11</v>
      </c>
      <c r="R3459" s="385">
        <v>43786</v>
      </c>
      <c r="S3459" s="385">
        <v>43891</v>
      </c>
      <c r="T3459" s="144">
        <v>3053</v>
      </c>
      <c r="U3459" s="144" t="s">
        <v>73</v>
      </c>
      <c r="V3459" s="144">
        <v>90</v>
      </c>
      <c r="W3459" s="144" t="str">
        <f t="shared" si="362"/>
        <v>Active</v>
      </c>
      <c r="X3459" s="144">
        <v>3053</v>
      </c>
      <c r="Y3459" s="157" t="s">
        <v>64</v>
      </c>
      <c r="Z3459" s="386">
        <v>0.5</v>
      </c>
      <c r="AA3459" s="386">
        <v>1</v>
      </c>
      <c r="AB3459" s="387" t="s">
        <v>62</v>
      </c>
      <c r="AC3459" s="157"/>
    </row>
    <row r="3460" spans="9:29">
      <c r="I3460" s="342">
        <v>6</v>
      </c>
      <c r="J3460" s="144" t="str">
        <f t="shared" si="360"/>
        <v>LARGE</v>
      </c>
      <c r="K3460" s="144" t="str">
        <f t="shared" si="361"/>
        <v>LARGE</v>
      </c>
      <c r="L3460" s="144" t="str" cm="1">
        <f t="array" ref="L3460">_xlfn.IFS(I3460&lt;=2,"SMALL",I3460&lt;=5,"MEDIUM",I3460&gt;5,"LARGE")</f>
        <v>LARGE</v>
      </c>
      <c r="M3460" s="144" t="str">
        <f t="shared" si="358"/>
        <v>NO</v>
      </c>
      <c r="N3460" s="374">
        <v>5</v>
      </c>
      <c r="O3460" s="374">
        <f t="shared" si="359"/>
        <v>5</v>
      </c>
      <c r="P3460" s="158" t="str" cm="1">
        <f t="array" ref="P3460">_xlfn.SWITCH(ROUND(N3460,0),5,"Excellent",4,"Good",3,"ok","Bad")</f>
        <v>Excellent</v>
      </c>
      <c r="Q3460" s="144">
        <v>4</v>
      </c>
      <c r="R3460" s="385">
        <v>43206</v>
      </c>
      <c r="S3460" s="385">
        <v>43977</v>
      </c>
      <c r="T3460" s="144">
        <v>1740</v>
      </c>
      <c r="U3460" s="144" t="s">
        <v>69</v>
      </c>
      <c r="V3460" s="144">
        <v>61</v>
      </c>
      <c r="W3460" s="144" t="str">
        <f t="shared" si="362"/>
        <v>Active</v>
      </c>
      <c r="X3460" s="144">
        <v>1740</v>
      </c>
      <c r="Y3460" s="157" t="s">
        <v>70</v>
      </c>
      <c r="Z3460" s="386">
        <v>1</v>
      </c>
      <c r="AA3460" s="386">
        <v>0.99</v>
      </c>
      <c r="AB3460" s="387" t="s">
        <v>65</v>
      </c>
      <c r="AC3460" s="157"/>
    </row>
    <row r="3461" spans="9:29">
      <c r="I3461" s="342">
        <v>1</v>
      </c>
      <c r="J3461" s="144" t="str">
        <f t="shared" si="360"/>
        <v>SMALL</v>
      </c>
      <c r="K3461" s="144" t="str">
        <f t="shared" si="361"/>
        <v>SMALL</v>
      </c>
      <c r="L3461" s="144" t="str" cm="1">
        <f t="array" ref="L3461">_xlfn.IFS(I3461&lt;=2,"SMALL",I3461&lt;=5,"MEDIUM",I3461&gt;5,"LARGE")</f>
        <v>SMALL</v>
      </c>
      <c r="M3461" s="144" t="str">
        <f t="shared" ref="M3461:M3524" si="363">IF(AND(N3461&gt;=4.8,Q3461&gt;100),"YES","NO")</f>
        <v>NO</v>
      </c>
      <c r="N3461" s="374">
        <v>4.63</v>
      </c>
      <c r="O3461" s="374">
        <f t="shared" ref="O3461:O3524" si="364">ROUND(N3461,0)</f>
        <v>5</v>
      </c>
      <c r="P3461" s="158" t="str" cm="1">
        <f t="array" ref="P3461">_xlfn.SWITCH(ROUND(N3461,0),5,"Excellent",4,"Good",3,"ok","Bad")</f>
        <v>Excellent</v>
      </c>
      <c r="Q3461" s="144">
        <v>19</v>
      </c>
      <c r="R3461" s="385">
        <v>43177</v>
      </c>
      <c r="S3461" s="385">
        <v>43813</v>
      </c>
      <c r="T3461" s="144">
        <v>3486</v>
      </c>
      <c r="U3461" s="144" t="s">
        <v>73</v>
      </c>
      <c r="V3461" s="144">
        <v>89</v>
      </c>
      <c r="W3461" s="144" t="str">
        <f t="shared" si="362"/>
        <v>Active</v>
      </c>
      <c r="X3461" s="144">
        <v>3486</v>
      </c>
      <c r="Y3461" s="157" t="s">
        <v>61</v>
      </c>
      <c r="Z3461" s="386">
        <v>1</v>
      </c>
      <c r="AA3461" s="386">
        <v>0.83</v>
      </c>
      <c r="AB3461" s="387" t="s">
        <v>65</v>
      </c>
      <c r="AC3461" s="157"/>
    </row>
    <row r="3462" spans="9:29">
      <c r="I3462" s="342">
        <v>6</v>
      </c>
      <c r="J3462" s="144" t="str">
        <f t="shared" ref="J3462:J3525" si="365">IF(I3462&lt;=2,"SMALL","LARGE")</f>
        <v>LARGE</v>
      </c>
      <c r="K3462" s="144" t="str">
        <f t="shared" ref="K3462:K3525" si="366">IF(I3462&lt;=2,"SMALL",IF(I3462&lt;=5,"MEDIUM","LARGE"))</f>
        <v>LARGE</v>
      </c>
      <c r="L3462" s="144" t="str" cm="1">
        <f t="array" ref="L3462">_xlfn.IFS(I3462&lt;=2,"SMALL",I3462&lt;=5,"MEDIUM",I3462&gt;5,"LARGE")</f>
        <v>LARGE</v>
      </c>
      <c r="M3462" s="144" t="str">
        <f t="shared" si="363"/>
        <v>NO</v>
      </c>
      <c r="N3462" s="374">
        <v>4.8600000000000003</v>
      </c>
      <c r="O3462" s="374">
        <f t="shared" si="364"/>
        <v>5</v>
      </c>
      <c r="P3462" s="158" t="str" cm="1">
        <f t="array" ref="P3462">_xlfn.SWITCH(ROUND(N3462,0),5,"Excellent",4,"Good",3,"ok","Bad")</f>
        <v>Excellent</v>
      </c>
      <c r="Q3462" s="144">
        <v>14</v>
      </c>
      <c r="R3462" s="385">
        <v>43264</v>
      </c>
      <c r="S3462" s="385">
        <v>43713</v>
      </c>
      <c r="T3462" s="144">
        <v>3262</v>
      </c>
      <c r="U3462" s="144" t="s">
        <v>69</v>
      </c>
      <c r="V3462" s="144">
        <v>0</v>
      </c>
      <c r="W3462" s="144" t="str">
        <f t="shared" ref="W3462:W3525" si="367">IF(NOT(V3462=0),"Active","Inactive")</f>
        <v>Inactive</v>
      </c>
      <c r="X3462" s="144">
        <v>3262</v>
      </c>
      <c r="Y3462" s="157" t="s">
        <v>61</v>
      </c>
      <c r="Z3462" s="386">
        <v>1</v>
      </c>
      <c r="AA3462" s="386">
        <v>1</v>
      </c>
      <c r="AB3462" s="387" t="s">
        <v>62</v>
      </c>
      <c r="AC3462" s="157"/>
    </row>
    <row r="3463" spans="9:29">
      <c r="I3463" s="342">
        <v>6</v>
      </c>
      <c r="J3463" s="144" t="str">
        <f t="shared" si="365"/>
        <v>LARGE</v>
      </c>
      <c r="K3463" s="144" t="str">
        <f t="shared" si="366"/>
        <v>LARGE</v>
      </c>
      <c r="L3463" s="144" t="str" cm="1">
        <f t="array" ref="L3463">_xlfn.IFS(I3463&lt;=2,"SMALL",I3463&lt;=5,"MEDIUM",I3463&gt;5,"LARGE")</f>
        <v>LARGE</v>
      </c>
      <c r="M3463" s="144" t="str">
        <f t="shared" si="363"/>
        <v>NO</v>
      </c>
      <c r="N3463" s="374">
        <v>4.21</v>
      </c>
      <c r="O3463" s="374">
        <f t="shared" si="364"/>
        <v>4</v>
      </c>
      <c r="P3463" s="158" t="str" cm="1">
        <f t="array" ref="P3463">_xlfn.SWITCH(ROUND(N3463,0),5,"Excellent",4,"Good",3,"ok","Bad")</f>
        <v>Good</v>
      </c>
      <c r="Q3463" s="144">
        <v>14</v>
      </c>
      <c r="R3463" s="385">
        <v>43530</v>
      </c>
      <c r="S3463" s="385">
        <v>43908</v>
      </c>
      <c r="T3463" s="144">
        <v>3501</v>
      </c>
      <c r="U3463" s="144" t="s">
        <v>69</v>
      </c>
      <c r="V3463" s="144">
        <v>260</v>
      </c>
      <c r="W3463" s="144" t="str">
        <f t="shared" si="367"/>
        <v>Active</v>
      </c>
      <c r="X3463" s="144">
        <v>3501</v>
      </c>
      <c r="Y3463" s="157" t="s">
        <v>64</v>
      </c>
      <c r="Z3463" s="386">
        <v>1</v>
      </c>
      <c r="AA3463" s="386">
        <v>1</v>
      </c>
      <c r="AB3463" s="387" t="s">
        <v>65</v>
      </c>
      <c r="AC3463" s="157"/>
    </row>
    <row r="3464" spans="9:29">
      <c r="I3464" s="342">
        <v>2</v>
      </c>
      <c r="J3464" s="144" t="str">
        <f t="shared" si="365"/>
        <v>SMALL</v>
      </c>
      <c r="K3464" s="144" t="str">
        <f t="shared" si="366"/>
        <v>SMALL</v>
      </c>
      <c r="L3464" s="144" t="str" cm="1">
        <f t="array" ref="L3464">_xlfn.IFS(I3464&lt;=2,"SMALL",I3464&lt;=5,"MEDIUM",I3464&gt;5,"LARGE")</f>
        <v>SMALL</v>
      </c>
      <c r="M3464" s="144" t="str">
        <f t="shared" si="363"/>
        <v>NO</v>
      </c>
      <c r="N3464" s="374">
        <v>4.91</v>
      </c>
      <c r="O3464" s="374">
        <f t="shared" si="364"/>
        <v>5</v>
      </c>
      <c r="P3464" s="158" t="str" cm="1">
        <f t="array" ref="P3464">_xlfn.SWITCH(ROUND(N3464,0),5,"Excellent",4,"Good",3,"ok","Bad")</f>
        <v>Excellent</v>
      </c>
      <c r="Q3464" s="144">
        <v>55</v>
      </c>
      <c r="R3464" s="385">
        <v>43194</v>
      </c>
      <c r="S3464" s="385">
        <v>44058</v>
      </c>
      <c r="T3464" s="144">
        <v>3100</v>
      </c>
      <c r="U3464" s="144" t="s">
        <v>60</v>
      </c>
      <c r="V3464" s="144">
        <v>230</v>
      </c>
      <c r="W3464" s="144" t="str">
        <f t="shared" si="367"/>
        <v>Active</v>
      </c>
      <c r="X3464" s="144">
        <v>3100</v>
      </c>
      <c r="Y3464" s="157" t="s">
        <v>64</v>
      </c>
      <c r="Z3464" s="386">
        <v>0.5</v>
      </c>
      <c r="AA3464" s="386">
        <v>0.81</v>
      </c>
      <c r="AB3464" s="387" t="s">
        <v>65</v>
      </c>
      <c r="AC3464" s="157"/>
    </row>
    <row r="3465" spans="9:29">
      <c r="I3465" s="342">
        <v>6</v>
      </c>
      <c r="J3465" s="144" t="str">
        <f t="shared" si="365"/>
        <v>LARGE</v>
      </c>
      <c r="K3465" s="144" t="str">
        <f t="shared" si="366"/>
        <v>LARGE</v>
      </c>
      <c r="L3465" s="144" t="str" cm="1">
        <f t="array" ref="L3465">_xlfn.IFS(I3465&lt;=2,"SMALL",I3465&lt;=5,"MEDIUM",I3465&gt;5,"LARGE")</f>
        <v>LARGE</v>
      </c>
      <c r="M3465" s="144" t="str">
        <f t="shared" si="363"/>
        <v>NO</v>
      </c>
      <c r="N3465" s="374">
        <v>4.33</v>
      </c>
      <c r="O3465" s="374">
        <f t="shared" si="364"/>
        <v>4</v>
      </c>
      <c r="P3465" s="158" t="str" cm="1">
        <f t="array" ref="P3465">_xlfn.SWITCH(ROUND(N3465,0),5,"Excellent",4,"Good",3,"ok","Bad")</f>
        <v>Good</v>
      </c>
      <c r="Q3465" s="144">
        <v>9</v>
      </c>
      <c r="R3465" s="385">
        <v>43227</v>
      </c>
      <c r="S3465" s="385">
        <v>43877</v>
      </c>
      <c r="T3465" s="144">
        <v>3487</v>
      </c>
      <c r="U3465" s="144" t="s">
        <v>69</v>
      </c>
      <c r="V3465" s="144">
        <v>285</v>
      </c>
      <c r="W3465" s="144" t="str">
        <f t="shared" si="367"/>
        <v>Active</v>
      </c>
      <c r="X3465" s="144">
        <v>3487</v>
      </c>
      <c r="Y3465" s="157" t="s">
        <v>61</v>
      </c>
      <c r="Z3465" s="386">
        <v>1</v>
      </c>
      <c r="AA3465" s="386">
        <v>0.79</v>
      </c>
      <c r="AB3465" s="387" t="s">
        <v>65</v>
      </c>
      <c r="AC3465" s="157"/>
    </row>
    <row r="3466" spans="9:29">
      <c r="I3466" s="342">
        <v>6</v>
      </c>
      <c r="J3466" s="144" t="str">
        <f t="shared" si="365"/>
        <v>LARGE</v>
      </c>
      <c r="K3466" s="144" t="str">
        <f t="shared" si="366"/>
        <v>LARGE</v>
      </c>
      <c r="L3466" s="144" t="str" cm="1">
        <f t="array" ref="L3466">_xlfn.IFS(I3466&lt;=2,"SMALL",I3466&lt;=5,"MEDIUM",I3466&gt;5,"LARGE")</f>
        <v>LARGE</v>
      </c>
      <c r="M3466" s="144" t="str">
        <f t="shared" si="363"/>
        <v>NO</v>
      </c>
      <c r="N3466" s="374">
        <v>4.67</v>
      </c>
      <c r="O3466" s="374">
        <f t="shared" si="364"/>
        <v>5</v>
      </c>
      <c r="P3466" s="158" t="str" cm="1">
        <f t="array" ref="P3466">_xlfn.SWITCH(ROUND(N3466,0),5,"Excellent",4,"Good",3,"ok","Bad")</f>
        <v>Excellent</v>
      </c>
      <c r="Q3466" s="144">
        <v>6</v>
      </c>
      <c r="R3466" s="385">
        <v>43212</v>
      </c>
      <c r="S3466" s="385">
        <v>43865</v>
      </c>
      <c r="T3466" s="144">
        <v>3487</v>
      </c>
      <c r="U3466" s="144" t="s">
        <v>69</v>
      </c>
      <c r="V3466" s="144">
        <v>290</v>
      </c>
      <c r="W3466" s="144" t="str">
        <f t="shared" si="367"/>
        <v>Active</v>
      </c>
      <c r="X3466" s="144">
        <v>3487</v>
      </c>
      <c r="Y3466" s="157" t="s">
        <v>70</v>
      </c>
      <c r="Z3466" s="386">
        <v>0.9</v>
      </c>
      <c r="AA3466" s="386">
        <v>1</v>
      </c>
      <c r="AB3466" s="387" t="s">
        <v>65</v>
      </c>
      <c r="AC3466" s="157"/>
    </row>
    <row r="3467" spans="9:29">
      <c r="I3467" s="342">
        <v>6</v>
      </c>
      <c r="J3467" s="144" t="str">
        <f t="shared" si="365"/>
        <v>LARGE</v>
      </c>
      <c r="K3467" s="144" t="str">
        <f t="shared" si="366"/>
        <v>LARGE</v>
      </c>
      <c r="L3467" s="144" t="str" cm="1">
        <f t="array" ref="L3467">_xlfn.IFS(I3467&lt;=2,"SMALL",I3467&lt;=5,"MEDIUM",I3467&gt;5,"LARGE")</f>
        <v>LARGE</v>
      </c>
      <c r="M3467" s="144" t="str">
        <f t="shared" si="363"/>
        <v>NO</v>
      </c>
      <c r="N3467" s="374">
        <v>4.2300000000000004</v>
      </c>
      <c r="O3467" s="374">
        <f t="shared" si="364"/>
        <v>4</v>
      </c>
      <c r="P3467" s="158" t="str" cm="1">
        <f t="array" ref="P3467">_xlfn.SWITCH(ROUND(N3467,0),5,"Excellent",4,"Good",3,"ok","Bad")</f>
        <v>Good</v>
      </c>
      <c r="Q3467" s="144">
        <v>22</v>
      </c>
      <c r="R3467" s="385">
        <v>43212</v>
      </c>
      <c r="S3467" s="385">
        <v>44001</v>
      </c>
      <c r="T3467" s="144">
        <v>3487</v>
      </c>
      <c r="U3467" s="144" t="s">
        <v>69</v>
      </c>
      <c r="V3467" s="144">
        <v>286</v>
      </c>
      <c r="W3467" s="144" t="str">
        <f t="shared" si="367"/>
        <v>Active</v>
      </c>
      <c r="X3467" s="144">
        <v>3487</v>
      </c>
      <c r="Y3467" s="157" t="s">
        <v>70</v>
      </c>
      <c r="Z3467" s="386">
        <v>1</v>
      </c>
      <c r="AA3467" s="386">
        <v>1</v>
      </c>
      <c r="AB3467" s="387" t="s">
        <v>62</v>
      </c>
      <c r="AC3467" s="157"/>
    </row>
    <row r="3468" spans="9:29">
      <c r="I3468" s="342">
        <v>8</v>
      </c>
      <c r="J3468" s="144" t="str">
        <f t="shared" si="365"/>
        <v>LARGE</v>
      </c>
      <c r="K3468" s="144" t="str">
        <f t="shared" si="366"/>
        <v>LARGE</v>
      </c>
      <c r="L3468" s="144" t="str" cm="1">
        <f t="array" ref="L3468">_xlfn.IFS(I3468&lt;=2,"SMALL",I3468&lt;=5,"MEDIUM",I3468&gt;5,"LARGE")</f>
        <v>LARGE</v>
      </c>
      <c r="M3468" s="144" t="str">
        <f t="shared" si="363"/>
        <v>NO</v>
      </c>
      <c r="N3468" s="374">
        <v>4.5</v>
      </c>
      <c r="O3468" s="374">
        <f t="shared" si="364"/>
        <v>5</v>
      </c>
      <c r="P3468" s="158" t="str" cm="1">
        <f t="array" ref="P3468">_xlfn.SWITCH(ROUND(N3468,0),5,"Excellent",4,"Good",3,"ok","Bad")</f>
        <v>Excellent</v>
      </c>
      <c r="Q3468" s="144">
        <v>8</v>
      </c>
      <c r="R3468" s="385">
        <v>43261</v>
      </c>
      <c r="S3468" s="385">
        <v>43982</v>
      </c>
      <c r="T3468" s="144">
        <v>3487</v>
      </c>
      <c r="U3468" s="144" t="s">
        <v>69</v>
      </c>
      <c r="V3468" s="144">
        <v>0</v>
      </c>
      <c r="W3468" s="144" t="str">
        <f t="shared" si="367"/>
        <v>Inactive</v>
      </c>
      <c r="X3468" s="144">
        <v>3487</v>
      </c>
      <c r="Y3468" s="157" t="s">
        <v>61</v>
      </c>
      <c r="Z3468" s="386">
        <v>1</v>
      </c>
      <c r="AA3468" s="386">
        <v>0.99</v>
      </c>
      <c r="AB3468" s="387" t="s">
        <v>65</v>
      </c>
      <c r="AC3468" s="157"/>
    </row>
    <row r="3469" spans="9:29">
      <c r="I3469" s="342">
        <v>6</v>
      </c>
      <c r="J3469" s="144" t="str">
        <f t="shared" si="365"/>
        <v>LARGE</v>
      </c>
      <c r="K3469" s="144" t="str">
        <f t="shared" si="366"/>
        <v>LARGE</v>
      </c>
      <c r="L3469" s="144" t="str" cm="1">
        <f t="array" ref="L3469">_xlfn.IFS(I3469&lt;=2,"SMALL",I3469&lt;=5,"MEDIUM",I3469&gt;5,"LARGE")</f>
        <v>LARGE</v>
      </c>
      <c r="M3469" s="144" t="str">
        <f t="shared" si="363"/>
        <v>NO</v>
      </c>
      <c r="N3469" s="374">
        <v>4.8</v>
      </c>
      <c r="O3469" s="374">
        <f t="shared" si="364"/>
        <v>5</v>
      </c>
      <c r="P3469" s="158" t="str" cm="1">
        <f t="array" ref="P3469">_xlfn.SWITCH(ROUND(N3469,0),5,"Excellent",4,"Good",3,"ok","Bad")</f>
        <v>Excellent</v>
      </c>
      <c r="Q3469" s="144">
        <v>10</v>
      </c>
      <c r="R3469" s="385">
        <v>43357</v>
      </c>
      <c r="S3469" s="385">
        <v>44057</v>
      </c>
      <c r="T3469" s="144">
        <v>3487</v>
      </c>
      <c r="U3469" s="144" t="s">
        <v>69</v>
      </c>
      <c r="V3469" s="144">
        <v>300</v>
      </c>
      <c r="W3469" s="144" t="str">
        <f t="shared" si="367"/>
        <v>Active</v>
      </c>
      <c r="X3469" s="144">
        <v>3487</v>
      </c>
      <c r="Y3469" s="157" t="s">
        <v>61</v>
      </c>
      <c r="Z3469" s="386">
        <v>0.83</v>
      </c>
      <c r="AA3469" s="386">
        <v>0.93</v>
      </c>
      <c r="AB3469" s="387" t="s">
        <v>65</v>
      </c>
      <c r="AC3469" s="157"/>
    </row>
    <row r="3470" spans="9:29">
      <c r="I3470" s="342">
        <v>4</v>
      </c>
      <c r="J3470" s="144" t="str">
        <f t="shared" si="365"/>
        <v>LARGE</v>
      </c>
      <c r="K3470" s="144" t="str">
        <f t="shared" si="366"/>
        <v>MEDIUM</v>
      </c>
      <c r="L3470" s="144" t="str" cm="1">
        <f t="array" ref="L3470">_xlfn.IFS(I3470&lt;=2,"SMALL",I3470&lt;=5,"MEDIUM",I3470&gt;5,"LARGE")</f>
        <v>MEDIUM</v>
      </c>
      <c r="M3470" s="144" t="str">
        <f t="shared" si="363"/>
        <v>NO</v>
      </c>
      <c r="N3470" s="374">
        <v>4.9800000000000004</v>
      </c>
      <c r="O3470" s="374">
        <f t="shared" si="364"/>
        <v>5</v>
      </c>
      <c r="P3470" s="158" t="str" cm="1">
        <f t="array" ref="P3470">_xlfn.SWITCH(ROUND(N3470,0),5,"Excellent",4,"Good",3,"ok","Bad")</f>
        <v>Excellent</v>
      </c>
      <c r="Q3470" s="144">
        <v>62</v>
      </c>
      <c r="R3470" s="385">
        <v>43208</v>
      </c>
      <c r="S3470" s="385">
        <v>43849</v>
      </c>
      <c r="T3470" s="144">
        <v>978</v>
      </c>
      <c r="U3470" s="144" t="s">
        <v>69</v>
      </c>
      <c r="V3470" s="144">
        <v>80</v>
      </c>
      <c r="W3470" s="144" t="str">
        <f t="shared" si="367"/>
        <v>Active</v>
      </c>
      <c r="X3470" s="144">
        <v>978</v>
      </c>
      <c r="Y3470" s="157" t="s">
        <v>64</v>
      </c>
      <c r="Z3470" s="386">
        <v>1</v>
      </c>
      <c r="AA3470" s="386">
        <v>0.88</v>
      </c>
      <c r="AB3470" s="387" t="s">
        <v>65</v>
      </c>
      <c r="AC3470" s="157"/>
    </row>
    <row r="3471" spans="9:29">
      <c r="I3471" s="342">
        <v>2</v>
      </c>
      <c r="J3471" s="144" t="str">
        <f t="shared" si="365"/>
        <v>SMALL</v>
      </c>
      <c r="K3471" s="144" t="str">
        <f t="shared" si="366"/>
        <v>SMALL</v>
      </c>
      <c r="L3471" s="144" t="str" cm="1">
        <f t="array" ref="L3471">_xlfn.IFS(I3471&lt;=2,"SMALL",I3471&lt;=5,"MEDIUM",I3471&gt;5,"LARGE")</f>
        <v>SMALL</v>
      </c>
      <c r="M3471" s="144" t="str">
        <f t="shared" si="363"/>
        <v>NO</v>
      </c>
      <c r="N3471" s="374">
        <v>4.5</v>
      </c>
      <c r="O3471" s="374">
        <f t="shared" si="364"/>
        <v>5</v>
      </c>
      <c r="P3471" s="158" t="str" cm="1">
        <f t="array" ref="P3471">_xlfn.SWITCH(ROUND(N3471,0),5,"Excellent",4,"Good",3,"ok","Bad")</f>
        <v>Excellent</v>
      </c>
      <c r="Q3471" s="144">
        <v>4</v>
      </c>
      <c r="R3471" s="385">
        <v>43232</v>
      </c>
      <c r="S3471" s="385">
        <v>43825</v>
      </c>
      <c r="T3471" s="144">
        <v>3419</v>
      </c>
      <c r="U3471" s="144" t="s">
        <v>73</v>
      </c>
      <c r="V3471" s="144">
        <v>365</v>
      </c>
      <c r="W3471" s="144" t="str">
        <f t="shared" si="367"/>
        <v>Active</v>
      </c>
      <c r="X3471" s="144">
        <v>3419</v>
      </c>
      <c r="Y3471" s="157" t="s">
        <v>70</v>
      </c>
      <c r="Z3471" s="386">
        <v>0.9</v>
      </c>
      <c r="AA3471" s="386">
        <v>0.99</v>
      </c>
      <c r="AB3471" s="387" t="s">
        <v>62</v>
      </c>
      <c r="AC3471" s="157"/>
    </row>
    <row r="3472" spans="9:29">
      <c r="I3472" s="342">
        <v>4</v>
      </c>
      <c r="J3472" s="144" t="str">
        <f t="shared" si="365"/>
        <v>LARGE</v>
      </c>
      <c r="K3472" s="144" t="str">
        <f t="shared" si="366"/>
        <v>MEDIUM</v>
      </c>
      <c r="L3472" s="144" t="str" cm="1">
        <f t="array" ref="L3472">_xlfn.IFS(I3472&lt;=2,"SMALL",I3472&lt;=5,"MEDIUM",I3472&gt;5,"LARGE")</f>
        <v>MEDIUM</v>
      </c>
      <c r="M3472" s="144" t="str">
        <f t="shared" si="363"/>
        <v>NO</v>
      </c>
      <c r="N3472" s="374">
        <v>4.5999999999999996</v>
      </c>
      <c r="O3472" s="374">
        <f t="shared" si="364"/>
        <v>5</v>
      </c>
      <c r="P3472" s="158" t="str" cm="1">
        <f t="array" ref="P3472">_xlfn.SWITCH(ROUND(N3472,0),5,"Excellent",4,"Good",3,"ok","Bad")</f>
        <v>Excellent</v>
      </c>
      <c r="Q3472" s="144">
        <v>5</v>
      </c>
      <c r="R3472" s="385">
        <v>43224</v>
      </c>
      <c r="S3472" s="385">
        <v>43828</v>
      </c>
      <c r="T3472" s="144">
        <v>497</v>
      </c>
      <c r="U3472" s="144" t="s">
        <v>69</v>
      </c>
      <c r="V3472" s="144">
        <v>0</v>
      </c>
      <c r="W3472" s="144" t="str">
        <f t="shared" si="367"/>
        <v>Inactive</v>
      </c>
      <c r="X3472" s="144">
        <v>497</v>
      </c>
      <c r="Y3472" s="157" t="s">
        <v>61</v>
      </c>
      <c r="Z3472" s="386">
        <v>0.82</v>
      </c>
      <c r="AA3472" s="386">
        <v>0.85</v>
      </c>
      <c r="AB3472" s="387" t="s">
        <v>62</v>
      </c>
      <c r="AC3472" s="157"/>
    </row>
    <row r="3473" spans="9:29">
      <c r="I3473" s="342">
        <v>4</v>
      </c>
      <c r="J3473" s="144" t="str">
        <f t="shared" si="365"/>
        <v>LARGE</v>
      </c>
      <c r="K3473" s="144" t="str">
        <f t="shared" si="366"/>
        <v>MEDIUM</v>
      </c>
      <c r="L3473" s="144" t="str" cm="1">
        <f t="array" ref="L3473">_xlfn.IFS(I3473&lt;=2,"SMALL",I3473&lt;=5,"MEDIUM",I3473&gt;5,"LARGE")</f>
        <v>MEDIUM</v>
      </c>
      <c r="M3473" s="144" t="str">
        <f t="shared" si="363"/>
        <v>NO</v>
      </c>
      <c r="N3473" s="374">
        <v>4.91</v>
      </c>
      <c r="O3473" s="374">
        <f t="shared" si="364"/>
        <v>5</v>
      </c>
      <c r="P3473" s="158" t="str" cm="1">
        <f t="array" ref="P3473">_xlfn.SWITCH(ROUND(N3473,0),5,"Excellent",4,"Good",3,"ok","Bad")</f>
        <v>Excellent</v>
      </c>
      <c r="Q3473" s="144">
        <v>93</v>
      </c>
      <c r="R3473" s="385">
        <v>43242</v>
      </c>
      <c r="S3473" s="385">
        <v>44058</v>
      </c>
      <c r="T3473" s="144">
        <v>3330</v>
      </c>
      <c r="U3473" s="144" t="s">
        <v>60</v>
      </c>
      <c r="V3473" s="144">
        <v>178</v>
      </c>
      <c r="W3473" s="144" t="str">
        <f t="shared" si="367"/>
        <v>Active</v>
      </c>
      <c r="X3473" s="144">
        <v>3330</v>
      </c>
      <c r="Y3473" s="157" t="s">
        <v>122</v>
      </c>
      <c r="Z3473" s="386">
        <v>0</v>
      </c>
      <c r="AA3473" s="386">
        <v>1</v>
      </c>
      <c r="AB3473" s="387" t="s">
        <v>65</v>
      </c>
      <c r="AC3473" s="157"/>
    </row>
    <row r="3474" spans="9:29">
      <c r="I3474" s="342">
        <v>4</v>
      </c>
      <c r="J3474" s="144" t="str">
        <f t="shared" si="365"/>
        <v>LARGE</v>
      </c>
      <c r="K3474" s="144" t="str">
        <f t="shared" si="366"/>
        <v>MEDIUM</v>
      </c>
      <c r="L3474" s="144" t="str" cm="1">
        <f t="array" ref="L3474">_xlfn.IFS(I3474&lt;=2,"SMALL",I3474&lt;=5,"MEDIUM",I3474&gt;5,"LARGE")</f>
        <v>MEDIUM</v>
      </c>
      <c r="M3474" s="144" t="str">
        <f t="shared" si="363"/>
        <v>NO</v>
      </c>
      <c r="N3474" s="374">
        <v>4.92</v>
      </c>
      <c r="O3474" s="374">
        <f t="shared" si="364"/>
        <v>5</v>
      </c>
      <c r="P3474" s="158" t="str" cm="1">
        <f t="array" ref="P3474">_xlfn.SWITCH(ROUND(N3474,0),5,"Excellent",4,"Good",3,"ok","Bad")</f>
        <v>Excellent</v>
      </c>
      <c r="Q3474" s="144">
        <v>59</v>
      </c>
      <c r="R3474" s="385">
        <v>43303</v>
      </c>
      <c r="S3474" s="385">
        <v>44028</v>
      </c>
      <c r="T3474" s="144">
        <v>3219</v>
      </c>
      <c r="U3474" s="144" t="s">
        <v>69</v>
      </c>
      <c r="V3474" s="144">
        <v>0</v>
      </c>
      <c r="W3474" s="144" t="str">
        <f t="shared" si="367"/>
        <v>Inactive</v>
      </c>
      <c r="X3474" s="144">
        <v>3219</v>
      </c>
      <c r="Y3474" s="157" t="s">
        <v>61</v>
      </c>
      <c r="Z3474" s="386">
        <v>1</v>
      </c>
      <c r="AA3474" s="386">
        <v>0.85</v>
      </c>
      <c r="AB3474" s="387" t="s">
        <v>62</v>
      </c>
      <c r="AC3474" s="157"/>
    </row>
    <row r="3475" spans="9:29">
      <c r="I3475" s="342">
        <v>4</v>
      </c>
      <c r="J3475" s="144" t="str">
        <f t="shared" si="365"/>
        <v>LARGE</v>
      </c>
      <c r="K3475" s="144" t="str">
        <f t="shared" si="366"/>
        <v>MEDIUM</v>
      </c>
      <c r="L3475" s="144" t="str" cm="1">
        <f t="array" ref="L3475">_xlfn.IFS(I3475&lt;=2,"SMALL",I3475&lt;=5,"MEDIUM",I3475&gt;5,"LARGE")</f>
        <v>MEDIUM</v>
      </c>
      <c r="M3475" s="144" t="str">
        <f t="shared" si="363"/>
        <v>NO</v>
      </c>
      <c r="N3475" s="374">
        <v>4.97</v>
      </c>
      <c r="O3475" s="374">
        <f t="shared" si="364"/>
        <v>5</v>
      </c>
      <c r="P3475" s="158" t="str" cm="1">
        <f t="array" ref="P3475">_xlfn.SWITCH(ROUND(N3475,0),5,"Excellent",4,"Good",3,"ok","Bad")</f>
        <v>Excellent</v>
      </c>
      <c r="Q3475" s="144">
        <v>30</v>
      </c>
      <c r="R3475" s="385">
        <v>43638</v>
      </c>
      <c r="S3475" s="385">
        <v>44034</v>
      </c>
      <c r="T3475" s="144">
        <v>3152</v>
      </c>
      <c r="U3475" s="144" t="s">
        <v>69</v>
      </c>
      <c r="V3475" s="144">
        <v>361</v>
      </c>
      <c r="W3475" s="144" t="str">
        <f t="shared" si="367"/>
        <v>Active</v>
      </c>
      <c r="X3475" s="144">
        <v>3152</v>
      </c>
      <c r="Y3475" s="157" t="s">
        <v>61</v>
      </c>
      <c r="Z3475" s="386">
        <v>1</v>
      </c>
      <c r="AA3475" s="386">
        <v>0.96</v>
      </c>
      <c r="AB3475" s="387" t="s">
        <v>65</v>
      </c>
      <c r="AC3475" s="157"/>
    </row>
    <row r="3476" spans="9:29">
      <c r="I3476" s="342">
        <v>8</v>
      </c>
      <c r="J3476" s="144" t="str">
        <f t="shared" si="365"/>
        <v>LARGE</v>
      </c>
      <c r="K3476" s="144" t="str">
        <f t="shared" si="366"/>
        <v>LARGE</v>
      </c>
      <c r="L3476" s="144" t="str" cm="1">
        <f t="array" ref="L3476">_xlfn.IFS(I3476&lt;=2,"SMALL",I3476&lt;=5,"MEDIUM",I3476&gt;5,"LARGE")</f>
        <v>LARGE</v>
      </c>
      <c r="M3476" s="144" t="str">
        <f t="shared" si="363"/>
        <v>NO</v>
      </c>
      <c r="N3476" s="374">
        <v>4.99</v>
      </c>
      <c r="O3476" s="374">
        <f t="shared" si="364"/>
        <v>5</v>
      </c>
      <c r="P3476" s="158" t="str" cm="1">
        <f t="array" ref="P3476">_xlfn.SWITCH(ROUND(N3476,0),5,"Excellent",4,"Good",3,"ok","Bad")</f>
        <v>Excellent</v>
      </c>
      <c r="Q3476" s="144">
        <v>70</v>
      </c>
      <c r="R3476" s="385">
        <v>43212</v>
      </c>
      <c r="S3476" s="385">
        <v>43907</v>
      </c>
      <c r="T3476" s="144">
        <v>1694</v>
      </c>
      <c r="U3476" s="144" t="s">
        <v>69</v>
      </c>
      <c r="V3476" s="144">
        <v>267</v>
      </c>
      <c r="W3476" s="144" t="str">
        <f t="shared" si="367"/>
        <v>Active</v>
      </c>
      <c r="X3476" s="144">
        <v>1694</v>
      </c>
      <c r="Y3476" s="157" t="s">
        <v>61</v>
      </c>
      <c r="Z3476" s="386">
        <v>1</v>
      </c>
      <c r="AA3476" s="386">
        <v>0.83</v>
      </c>
      <c r="AB3476" s="387" t="s">
        <v>62</v>
      </c>
      <c r="AC3476" s="157"/>
    </row>
    <row r="3477" spans="9:29">
      <c r="I3477" s="342">
        <v>7</v>
      </c>
      <c r="J3477" s="144" t="str">
        <f t="shared" si="365"/>
        <v>LARGE</v>
      </c>
      <c r="K3477" s="144" t="str">
        <f t="shared" si="366"/>
        <v>LARGE</v>
      </c>
      <c r="L3477" s="144" t="str" cm="1">
        <f t="array" ref="L3477">_xlfn.IFS(I3477&lt;=2,"SMALL",I3477&lt;=5,"MEDIUM",I3477&gt;5,"LARGE")</f>
        <v>LARGE</v>
      </c>
      <c r="M3477" s="144" t="str">
        <f t="shared" si="363"/>
        <v>NO</v>
      </c>
      <c r="N3477" s="374">
        <v>4.58</v>
      </c>
      <c r="O3477" s="374">
        <f t="shared" si="364"/>
        <v>5</v>
      </c>
      <c r="P3477" s="158" t="str" cm="1">
        <f t="array" ref="P3477">_xlfn.SWITCH(ROUND(N3477,0),5,"Excellent",4,"Good",3,"ok","Bad")</f>
        <v>Excellent</v>
      </c>
      <c r="Q3477" s="144">
        <v>107</v>
      </c>
      <c r="R3477" s="385">
        <v>43202</v>
      </c>
      <c r="S3477" s="385">
        <v>43898</v>
      </c>
      <c r="T3477" s="144">
        <v>95</v>
      </c>
      <c r="U3477" s="144" t="s">
        <v>69</v>
      </c>
      <c r="V3477" s="144">
        <v>365</v>
      </c>
      <c r="W3477" s="144" t="str">
        <f t="shared" si="367"/>
        <v>Active</v>
      </c>
      <c r="X3477" s="144">
        <v>95</v>
      </c>
      <c r="Y3477" s="157" t="s">
        <v>70</v>
      </c>
      <c r="Z3477" s="386">
        <v>1</v>
      </c>
      <c r="AA3477" s="386">
        <v>1</v>
      </c>
      <c r="AB3477" s="387" t="s">
        <v>65</v>
      </c>
      <c r="AC3477" s="157"/>
    </row>
    <row r="3478" spans="9:29">
      <c r="I3478" s="342">
        <v>6</v>
      </c>
      <c r="J3478" s="144" t="str">
        <f t="shared" si="365"/>
        <v>LARGE</v>
      </c>
      <c r="K3478" s="144" t="str">
        <f t="shared" si="366"/>
        <v>LARGE</v>
      </c>
      <c r="L3478" s="144" t="str" cm="1">
        <f t="array" ref="L3478">_xlfn.IFS(I3478&lt;=2,"SMALL",I3478&lt;=5,"MEDIUM",I3478&gt;5,"LARGE")</f>
        <v>LARGE</v>
      </c>
      <c r="M3478" s="144" t="str">
        <f t="shared" si="363"/>
        <v>NO</v>
      </c>
      <c r="N3478" s="374">
        <v>5</v>
      </c>
      <c r="O3478" s="374">
        <f t="shared" si="364"/>
        <v>5</v>
      </c>
      <c r="P3478" s="158" t="str" cm="1">
        <f t="array" ref="P3478">_xlfn.SWITCH(ROUND(N3478,0),5,"Excellent",4,"Good",3,"ok","Bad")</f>
        <v>Excellent</v>
      </c>
      <c r="Q3478" s="144">
        <v>61</v>
      </c>
      <c r="R3478" s="385">
        <v>43563</v>
      </c>
      <c r="S3478" s="385">
        <v>44045</v>
      </c>
      <c r="T3478" s="144">
        <v>2314</v>
      </c>
      <c r="U3478" s="144" t="s">
        <v>69</v>
      </c>
      <c r="V3478" s="144">
        <v>151</v>
      </c>
      <c r="W3478" s="144" t="str">
        <f t="shared" si="367"/>
        <v>Active</v>
      </c>
      <c r="X3478" s="144">
        <v>2314</v>
      </c>
      <c r="Y3478" s="157" t="s">
        <v>70</v>
      </c>
      <c r="Z3478" s="386">
        <v>1</v>
      </c>
      <c r="AA3478" s="386">
        <v>0.98</v>
      </c>
      <c r="AB3478" s="387" t="s">
        <v>62</v>
      </c>
      <c r="AC3478" s="157"/>
    </row>
    <row r="3479" spans="9:29">
      <c r="I3479" s="342">
        <v>2</v>
      </c>
      <c r="J3479" s="144" t="str">
        <f t="shared" si="365"/>
        <v>SMALL</v>
      </c>
      <c r="K3479" s="144" t="str">
        <f t="shared" si="366"/>
        <v>SMALL</v>
      </c>
      <c r="L3479" s="144" t="str" cm="1">
        <f t="array" ref="L3479">_xlfn.IFS(I3479&lt;=2,"SMALL",I3479&lt;=5,"MEDIUM",I3479&gt;5,"LARGE")</f>
        <v>SMALL</v>
      </c>
      <c r="M3479" s="144" t="str">
        <f t="shared" si="363"/>
        <v>NO</v>
      </c>
      <c r="N3479" s="374">
        <v>4.63</v>
      </c>
      <c r="O3479" s="374">
        <f t="shared" si="364"/>
        <v>5</v>
      </c>
      <c r="P3479" s="158" t="str" cm="1">
        <f t="array" ref="P3479">_xlfn.SWITCH(ROUND(N3479,0),5,"Excellent",4,"Good",3,"ok","Bad")</f>
        <v>Excellent</v>
      </c>
      <c r="Q3479" s="144">
        <v>40</v>
      </c>
      <c r="R3479" s="385">
        <v>43188</v>
      </c>
      <c r="S3479" s="385">
        <v>43709</v>
      </c>
      <c r="T3479" s="144">
        <v>3234</v>
      </c>
      <c r="U3479" s="144" t="s">
        <v>60</v>
      </c>
      <c r="V3479" s="144">
        <v>0</v>
      </c>
      <c r="W3479" s="144" t="str">
        <f t="shared" si="367"/>
        <v>Inactive</v>
      </c>
      <c r="X3479" s="144">
        <v>3234</v>
      </c>
      <c r="Y3479" s="157" t="s">
        <v>61</v>
      </c>
      <c r="Z3479" s="386">
        <v>1</v>
      </c>
      <c r="AA3479" s="386">
        <v>1</v>
      </c>
      <c r="AB3479" s="387" t="s">
        <v>62</v>
      </c>
      <c r="AC3479" s="157"/>
    </row>
    <row r="3480" spans="9:29">
      <c r="I3480" s="342">
        <v>2</v>
      </c>
      <c r="J3480" s="144" t="str">
        <f t="shared" si="365"/>
        <v>SMALL</v>
      </c>
      <c r="K3480" s="144" t="str">
        <f t="shared" si="366"/>
        <v>SMALL</v>
      </c>
      <c r="L3480" s="144" t="str" cm="1">
        <f t="array" ref="L3480">_xlfn.IFS(I3480&lt;=2,"SMALL",I3480&lt;=5,"MEDIUM",I3480&gt;5,"LARGE")</f>
        <v>SMALL</v>
      </c>
      <c r="M3480" s="144" t="str">
        <f t="shared" si="363"/>
        <v>NO</v>
      </c>
      <c r="N3480" s="374">
        <v>4.8099999999999996</v>
      </c>
      <c r="O3480" s="374">
        <f t="shared" si="364"/>
        <v>5</v>
      </c>
      <c r="P3480" s="158" t="str" cm="1">
        <f t="array" ref="P3480">_xlfn.SWITCH(ROUND(N3480,0),5,"Excellent",4,"Good",3,"ok","Bad")</f>
        <v>Excellent</v>
      </c>
      <c r="Q3480" s="144">
        <v>63</v>
      </c>
      <c r="R3480" s="385">
        <v>43172</v>
      </c>
      <c r="S3480" s="385">
        <v>44053</v>
      </c>
      <c r="T3480" s="144">
        <v>830</v>
      </c>
      <c r="U3480" s="144" t="s">
        <v>69</v>
      </c>
      <c r="V3480" s="144">
        <v>33</v>
      </c>
      <c r="W3480" s="144" t="str">
        <f t="shared" si="367"/>
        <v>Active</v>
      </c>
      <c r="X3480" s="144">
        <v>830</v>
      </c>
      <c r="Y3480" s="157" t="s">
        <v>70</v>
      </c>
      <c r="Z3480" s="386">
        <v>1</v>
      </c>
      <c r="AA3480" s="386">
        <v>0.97</v>
      </c>
      <c r="AB3480" s="387" t="s">
        <v>62</v>
      </c>
      <c r="AC3480" s="157"/>
    </row>
    <row r="3481" spans="9:29">
      <c r="I3481" s="342">
        <v>2</v>
      </c>
      <c r="J3481" s="144" t="str">
        <f t="shared" si="365"/>
        <v>SMALL</v>
      </c>
      <c r="K3481" s="144" t="str">
        <f t="shared" si="366"/>
        <v>SMALL</v>
      </c>
      <c r="L3481" s="144" t="str" cm="1">
        <f t="array" ref="L3481">_xlfn.IFS(I3481&lt;=2,"SMALL",I3481&lt;=5,"MEDIUM",I3481&gt;5,"LARGE")</f>
        <v>SMALL</v>
      </c>
      <c r="M3481" s="144" t="str">
        <f t="shared" si="363"/>
        <v>YES</v>
      </c>
      <c r="N3481" s="374">
        <v>4.9800000000000004</v>
      </c>
      <c r="O3481" s="374">
        <f t="shared" si="364"/>
        <v>5</v>
      </c>
      <c r="P3481" s="158" t="str" cm="1">
        <f t="array" ref="P3481">_xlfn.SWITCH(ROUND(N3481,0),5,"Excellent",4,"Good",3,"ok","Bad")</f>
        <v>Excellent</v>
      </c>
      <c r="Q3481" s="144">
        <v>126</v>
      </c>
      <c r="R3481" s="385">
        <v>43184</v>
      </c>
      <c r="S3481" s="385">
        <v>43978</v>
      </c>
      <c r="T3481" s="144">
        <v>2195</v>
      </c>
      <c r="U3481" s="144" t="s">
        <v>69</v>
      </c>
      <c r="V3481" s="144">
        <v>42</v>
      </c>
      <c r="W3481" s="144" t="str">
        <f t="shared" si="367"/>
        <v>Active</v>
      </c>
      <c r="X3481" s="144">
        <v>2195</v>
      </c>
      <c r="Y3481" s="157" t="s">
        <v>70</v>
      </c>
      <c r="Z3481" s="386">
        <v>1</v>
      </c>
      <c r="AA3481" s="386">
        <v>0.97</v>
      </c>
      <c r="AB3481" s="387" t="s">
        <v>65</v>
      </c>
      <c r="AC3481" s="157"/>
    </row>
    <row r="3482" spans="9:29">
      <c r="I3482" s="342">
        <v>7</v>
      </c>
      <c r="J3482" s="144" t="str">
        <f t="shared" si="365"/>
        <v>LARGE</v>
      </c>
      <c r="K3482" s="144" t="str">
        <f t="shared" si="366"/>
        <v>LARGE</v>
      </c>
      <c r="L3482" s="144" t="str" cm="1">
        <f t="array" ref="L3482">_xlfn.IFS(I3482&lt;=2,"SMALL",I3482&lt;=5,"MEDIUM",I3482&gt;5,"LARGE")</f>
        <v>LARGE</v>
      </c>
      <c r="M3482" s="144" t="str">
        <f t="shared" si="363"/>
        <v>NO</v>
      </c>
      <c r="N3482" s="374">
        <v>4.68</v>
      </c>
      <c r="O3482" s="374">
        <f t="shared" si="364"/>
        <v>5</v>
      </c>
      <c r="P3482" s="158" t="str" cm="1">
        <f t="array" ref="P3482">_xlfn.SWITCH(ROUND(N3482,0),5,"Excellent",4,"Good",3,"ok","Bad")</f>
        <v>Excellent</v>
      </c>
      <c r="Q3482" s="144">
        <v>22</v>
      </c>
      <c r="R3482" s="385">
        <v>43214</v>
      </c>
      <c r="S3482" s="385">
        <v>43926</v>
      </c>
      <c r="T3482" s="144">
        <v>1741</v>
      </c>
      <c r="U3482" s="144" t="s">
        <v>69</v>
      </c>
      <c r="V3482" s="144">
        <v>310</v>
      </c>
      <c r="W3482" s="144" t="str">
        <f t="shared" si="367"/>
        <v>Active</v>
      </c>
      <c r="X3482" s="144">
        <v>1741</v>
      </c>
      <c r="Y3482" s="157" t="s">
        <v>122</v>
      </c>
      <c r="Z3482" s="386">
        <v>0.25</v>
      </c>
      <c r="AA3482" s="386">
        <v>0.54</v>
      </c>
      <c r="AB3482" s="387" t="s">
        <v>65</v>
      </c>
      <c r="AC3482" s="157"/>
    </row>
    <row r="3483" spans="9:29">
      <c r="I3483" s="342">
        <v>4</v>
      </c>
      <c r="J3483" s="144" t="str">
        <f t="shared" si="365"/>
        <v>LARGE</v>
      </c>
      <c r="K3483" s="144" t="str">
        <f t="shared" si="366"/>
        <v>MEDIUM</v>
      </c>
      <c r="L3483" s="144" t="str" cm="1">
        <f t="array" ref="L3483">_xlfn.IFS(I3483&lt;=2,"SMALL",I3483&lt;=5,"MEDIUM",I3483&gt;5,"LARGE")</f>
        <v>MEDIUM</v>
      </c>
      <c r="M3483" s="144" t="str">
        <f t="shared" si="363"/>
        <v>YES</v>
      </c>
      <c r="N3483" s="374">
        <v>4.83</v>
      </c>
      <c r="O3483" s="374">
        <f t="shared" si="364"/>
        <v>5</v>
      </c>
      <c r="P3483" s="158" t="str" cm="1">
        <f t="array" ref="P3483">_xlfn.SWITCH(ROUND(N3483,0),5,"Excellent",4,"Good",3,"ok","Bad")</f>
        <v>Excellent</v>
      </c>
      <c r="Q3483" s="144">
        <v>103</v>
      </c>
      <c r="R3483" s="385">
        <v>43184</v>
      </c>
      <c r="S3483" s="385">
        <v>44058</v>
      </c>
      <c r="T3483" s="144">
        <v>3489</v>
      </c>
      <c r="U3483" s="144" t="s">
        <v>69</v>
      </c>
      <c r="V3483" s="144">
        <v>94</v>
      </c>
      <c r="W3483" s="144" t="str">
        <f t="shared" si="367"/>
        <v>Active</v>
      </c>
      <c r="X3483" s="144">
        <v>3489</v>
      </c>
      <c r="Y3483" s="157" t="s">
        <v>70</v>
      </c>
      <c r="Z3483" s="386">
        <v>1</v>
      </c>
      <c r="AA3483" s="386">
        <v>1</v>
      </c>
      <c r="AB3483" s="387" t="s">
        <v>65</v>
      </c>
      <c r="AC3483" s="157"/>
    </row>
    <row r="3484" spans="9:29">
      <c r="I3484" s="342">
        <v>3</v>
      </c>
      <c r="J3484" s="144" t="str">
        <f t="shared" si="365"/>
        <v>LARGE</v>
      </c>
      <c r="K3484" s="144" t="str">
        <f t="shared" si="366"/>
        <v>MEDIUM</v>
      </c>
      <c r="L3484" s="144" t="str" cm="1">
        <f t="array" ref="L3484">_xlfn.IFS(I3484&lt;=2,"SMALL",I3484&lt;=5,"MEDIUM",I3484&gt;5,"LARGE")</f>
        <v>MEDIUM</v>
      </c>
      <c r="M3484" s="144" t="str">
        <f t="shared" si="363"/>
        <v>NO</v>
      </c>
      <c r="N3484" s="374">
        <v>5</v>
      </c>
      <c r="O3484" s="374">
        <f t="shared" si="364"/>
        <v>5</v>
      </c>
      <c r="P3484" s="158" t="str" cm="1">
        <f t="array" ref="P3484">_xlfn.SWITCH(ROUND(N3484,0),5,"Excellent",4,"Good",3,"ok","Bad")</f>
        <v>Excellent</v>
      </c>
      <c r="Q3484" s="144">
        <v>57</v>
      </c>
      <c r="R3484" s="385">
        <v>43184</v>
      </c>
      <c r="S3484" s="385">
        <v>44051</v>
      </c>
      <c r="T3484" s="144">
        <v>3430</v>
      </c>
      <c r="U3484" s="144" t="s">
        <v>60</v>
      </c>
      <c r="V3484" s="144">
        <v>87</v>
      </c>
      <c r="W3484" s="144" t="str">
        <f t="shared" si="367"/>
        <v>Active</v>
      </c>
      <c r="X3484" s="144">
        <v>3430</v>
      </c>
      <c r="Y3484" s="157" t="s">
        <v>64</v>
      </c>
      <c r="Z3484" s="386">
        <v>1</v>
      </c>
      <c r="AA3484" s="386">
        <v>0.5</v>
      </c>
      <c r="AB3484" s="387" t="s">
        <v>65</v>
      </c>
      <c r="AC3484" s="157"/>
    </row>
    <row r="3485" spans="9:29">
      <c r="I3485" s="342">
        <v>2</v>
      </c>
      <c r="J3485" s="144" t="str">
        <f t="shared" si="365"/>
        <v>SMALL</v>
      </c>
      <c r="K3485" s="144" t="str">
        <f t="shared" si="366"/>
        <v>SMALL</v>
      </c>
      <c r="L3485" s="144" t="str" cm="1">
        <f t="array" ref="L3485">_xlfn.IFS(I3485&lt;=2,"SMALL",I3485&lt;=5,"MEDIUM",I3485&gt;5,"LARGE")</f>
        <v>SMALL</v>
      </c>
      <c r="M3485" s="144" t="str">
        <f t="shared" si="363"/>
        <v>NO</v>
      </c>
      <c r="N3485" s="374">
        <v>4.79</v>
      </c>
      <c r="O3485" s="374">
        <f t="shared" si="364"/>
        <v>5</v>
      </c>
      <c r="P3485" s="158" t="str" cm="1">
        <f t="array" ref="P3485">_xlfn.SWITCH(ROUND(N3485,0),5,"Excellent",4,"Good",3,"ok","Bad")</f>
        <v>Excellent</v>
      </c>
      <c r="Q3485" s="144">
        <v>14</v>
      </c>
      <c r="R3485" s="385">
        <v>43204</v>
      </c>
      <c r="S3485" s="385">
        <v>43646</v>
      </c>
      <c r="T3485" s="144">
        <v>3366</v>
      </c>
      <c r="U3485" s="144" t="s">
        <v>60</v>
      </c>
      <c r="V3485" s="144">
        <v>365</v>
      </c>
      <c r="W3485" s="144" t="str">
        <f t="shared" si="367"/>
        <v>Active</v>
      </c>
      <c r="X3485" s="144">
        <v>3366</v>
      </c>
      <c r="Y3485" s="157" t="s">
        <v>70</v>
      </c>
      <c r="Z3485" s="386">
        <v>1</v>
      </c>
      <c r="AA3485" s="386">
        <v>1</v>
      </c>
      <c r="AB3485" s="387" t="s">
        <v>65</v>
      </c>
      <c r="AC3485" s="157"/>
    </row>
    <row r="3486" spans="9:29">
      <c r="I3486" s="342">
        <v>1</v>
      </c>
      <c r="J3486" s="144" t="str">
        <f t="shared" si="365"/>
        <v>SMALL</v>
      </c>
      <c r="K3486" s="144" t="str">
        <f t="shared" si="366"/>
        <v>SMALL</v>
      </c>
      <c r="L3486" s="144" t="str" cm="1">
        <f t="array" ref="L3486">_xlfn.IFS(I3486&lt;=2,"SMALL",I3486&lt;=5,"MEDIUM",I3486&gt;5,"LARGE")</f>
        <v>SMALL</v>
      </c>
      <c r="M3486" s="144" t="str">
        <f t="shared" si="363"/>
        <v>NO</v>
      </c>
      <c r="N3486" s="374">
        <v>4.91</v>
      </c>
      <c r="O3486" s="374">
        <f t="shared" si="364"/>
        <v>5</v>
      </c>
      <c r="P3486" s="158" t="str" cm="1">
        <f t="array" ref="P3486">_xlfn.SWITCH(ROUND(N3486,0),5,"Excellent",4,"Good",3,"ok","Bad")</f>
        <v>Excellent</v>
      </c>
      <c r="Q3486" s="144">
        <v>89</v>
      </c>
      <c r="R3486" s="385">
        <v>43182</v>
      </c>
      <c r="S3486" s="385">
        <v>43986</v>
      </c>
      <c r="T3486" s="144">
        <v>2346</v>
      </c>
      <c r="U3486" s="144" t="s">
        <v>60</v>
      </c>
      <c r="V3486" s="144">
        <v>351</v>
      </c>
      <c r="W3486" s="144" t="str">
        <f t="shared" si="367"/>
        <v>Active</v>
      </c>
      <c r="X3486" s="144">
        <v>2346</v>
      </c>
      <c r="Y3486" s="157" t="s">
        <v>61</v>
      </c>
      <c r="Z3486" s="386">
        <v>0.98</v>
      </c>
      <c r="AA3486" s="386">
        <v>0.98</v>
      </c>
      <c r="AB3486" s="387" t="s">
        <v>65</v>
      </c>
      <c r="AC3486" s="157"/>
    </row>
    <row r="3487" spans="9:29">
      <c r="I3487" s="342">
        <v>2</v>
      </c>
      <c r="J3487" s="144" t="str">
        <f t="shared" si="365"/>
        <v>SMALL</v>
      </c>
      <c r="K3487" s="144" t="str">
        <f t="shared" si="366"/>
        <v>SMALL</v>
      </c>
      <c r="L3487" s="144" t="str" cm="1">
        <f t="array" ref="L3487">_xlfn.IFS(I3487&lt;=2,"SMALL",I3487&lt;=5,"MEDIUM",I3487&gt;5,"LARGE")</f>
        <v>SMALL</v>
      </c>
      <c r="M3487" s="144" t="str">
        <f t="shared" si="363"/>
        <v>YES</v>
      </c>
      <c r="N3487" s="374">
        <v>4.97</v>
      </c>
      <c r="O3487" s="374">
        <f t="shared" si="364"/>
        <v>5</v>
      </c>
      <c r="P3487" s="158" t="str" cm="1">
        <f t="array" ref="P3487">_xlfn.SWITCH(ROUND(N3487,0),5,"Excellent",4,"Good",3,"ok","Bad")</f>
        <v>Excellent</v>
      </c>
      <c r="Q3487" s="144">
        <v>240</v>
      </c>
      <c r="R3487" s="385">
        <v>43226</v>
      </c>
      <c r="S3487" s="385">
        <v>44057</v>
      </c>
      <c r="T3487" s="144">
        <v>3493</v>
      </c>
      <c r="U3487" s="144" t="s">
        <v>60</v>
      </c>
      <c r="V3487" s="144">
        <v>75</v>
      </c>
      <c r="W3487" s="144" t="str">
        <f t="shared" si="367"/>
        <v>Active</v>
      </c>
      <c r="X3487" s="144">
        <v>3493</v>
      </c>
      <c r="Y3487" s="157" t="s">
        <v>70</v>
      </c>
      <c r="Z3487" s="386">
        <v>1</v>
      </c>
      <c r="AA3487" s="386">
        <v>0.95</v>
      </c>
      <c r="AB3487" s="387" t="s">
        <v>62</v>
      </c>
      <c r="AC3487" s="157"/>
    </row>
    <row r="3488" spans="9:29">
      <c r="I3488" s="342">
        <v>3</v>
      </c>
      <c r="J3488" s="144" t="str">
        <f t="shared" si="365"/>
        <v>LARGE</v>
      </c>
      <c r="K3488" s="144" t="str">
        <f t="shared" si="366"/>
        <v>MEDIUM</v>
      </c>
      <c r="L3488" s="144" t="str" cm="1">
        <f t="array" ref="L3488">_xlfn.IFS(I3488&lt;=2,"SMALL",I3488&lt;=5,"MEDIUM",I3488&gt;5,"LARGE")</f>
        <v>MEDIUM</v>
      </c>
      <c r="M3488" s="144" t="str">
        <f t="shared" si="363"/>
        <v>NO</v>
      </c>
      <c r="N3488" s="374">
        <v>5</v>
      </c>
      <c r="O3488" s="374">
        <f t="shared" si="364"/>
        <v>5</v>
      </c>
      <c r="P3488" s="158" t="str" cm="1">
        <f t="array" ref="P3488">_xlfn.SWITCH(ROUND(N3488,0),5,"Excellent",4,"Good",3,"ok","Bad")</f>
        <v>Excellent</v>
      </c>
      <c r="Q3488" s="144">
        <v>3</v>
      </c>
      <c r="R3488" s="385">
        <v>43209</v>
      </c>
      <c r="S3488" s="385">
        <v>43646</v>
      </c>
      <c r="T3488" s="144">
        <v>1086</v>
      </c>
      <c r="U3488" s="144" t="s">
        <v>69</v>
      </c>
      <c r="V3488" s="144">
        <v>355</v>
      </c>
      <c r="W3488" s="144" t="str">
        <f t="shared" si="367"/>
        <v>Active</v>
      </c>
      <c r="X3488" s="144">
        <v>1086</v>
      </c>
      <c r="Y3488" s="157" t="s">
        <v>70</v>
      </c>
      <c r="Z3488" s="386">
        <v>1</v>
      </c>
      <c r="AA3488" s="386">
        <v>1</v>
      </c>
      <c r="AB3488" s="387" t="s">
        <v>62</v>
      </c>
      <c r="AC3488" s="157"/>
    </row>
    <row r="3489" spans="9:29">
      <c r="I3489" s="342">
        <v>2</v>
      </c>
      <c r="J3489" s="144" t="str">
        <f t="shared" si="365"/>
        <v>SMALL</v>
      </c>
      <c r="K3489" s="144" t="str">
        <f t="shared" si="366"/>
        <v>SMALL</v>
      </c>
      <c r="L3489" s="144" t="str" cm="1">
        <f t="array" ref="L3489">_xlfn.IFS(I3489&lt;=2,"SMALL",I3489&lt;=5,"MEDIUM",I3489&gt;5,"LARGE")</f>
        <v>SMALL</v>
      </c>
      <c r="M3489" s="144" t="str">
        <f t="shared" si="363"/>
        <v>NO</v>
      </c>
      <c r="N3489" s="374">
        <v>5</v>
      </c>
      <c r="O3489" s="374">
        <f t="shared" si="364"/>
        <v>5</v>
      </c>
      <c r="P3489" s="158" t="str" cm="1">
        <f t="array" ref="P3489">_xlfn.SWITCH(ROUND(N3489,0),5,"Excellent",4,"Good",3,"ok","Bad")</f>
        <v>Excellent</v>
      </c>
      <c r="Q3489" s="144">
        <v>11</v>
      </c>
      <c r="R3489" s="385">
        <v>43295</v>
      </c>
      <c r="S3489" s="385">
        <v>43442</v>
      </c>
      <c r="T3489" s="144">
        <v>3492</v>
      </c>
      <c r="U3489" s="144" t="s">
        <v>60</v>
      </c>
      <c r="V3489" s="144">
        <v>89</v>
      </c>
      <c r="W3489" s="144" t="str">
        <f t="shared" si="367"/>
        <v>Active</v>
      </c>
      <c r="X3489" s="144">
        <v>3492</v>
      </c>
      <c r="Y3489" s="157" t="s">
        <v>70</v>
      </c>
      <c r="Z3489" s="386">
        <v>1</v>
      </c>
      <c r="AA3489" s="386">
        <v>0.99</v>
      </c>
      <c r="AB3489" s="387" t="s">
        <v>65</v>
      </c>
      <c r="AC3489" s="157"/>
    </row>
    <row r="3490" spans="9:29">
      <c r="I3490" s="342">
        <v>4</v>
      </c>
      <c r="J3490" s="144" t="str">
        <f t="shared" si="365"/>
        <v>LARGE</v>
      </c>
      <c r="K3490" s="144" t="str">
        <f t="shared" si="366"/>
        <v>MEDIUM</v>
      </c>
      <c r="L3490" s="144" t="str" cm="1">
        <f t="array" ref="L3490">_xlfn.IFS(I3490&lt;=2,"SMALL",I3490&lt;=5,"MEDIUM",I3490&gt;5,"LARGE")</f>
        <v>MEDIUM</v>
      </c>
      <c r="M3490" s="144" t="str">
        <f t="shared" si="363"/>
        <v>NO</v>
      </c>
      <c r="N3490" s="374">
        <v>4.9000000000000004</v>
      </c>
      <c r="O3490" s="374">
        <f t="shared" si="364"/>
        <v>5</v>
      </c>
      <c r="P3490" s="158" t="str" cm="1">
        <f t="array" ref="P3490">_xlfn.SWITCH(ROUND(N3490,0),5,"Excellent",4,"Good",3,"ok","Bad")</f>
        <v>Excellent</v>
      </c>
      <c r="Q3490" s="144">
        <v>41</v>
      </c>
      <c r="R3490" s="385">
        <v>43360</v>
      </c>
      <c r="S3490" s="385">
        <v>44057</v>
      </c>
      <c r="T3490" s="144">
        <v>3156</v>
      </c>
      <c r="U3490" s="144" t="s">
        <v>69</v>
      </c>
      <c r="V3490" s="144">
        <v>334</v>
      </c>
      <c r="W3490" s="144" t="str">
        <f t="shared" si="367"/>
        <v>Active</v>
      </c>
      <c r="X3490" s="144">
        <v>3156</v>
      </c>
      <c r="Y3490" s="157" t="s">
        <v>64</v>
      </c>
      <c r="Z3490" s="386">
        <v>0.9</v>
      </c>
      <c r="AA3490" s="386">
        <v>0.89</v>
      </c>
      <c r="AB3490" s="387" t="s">
        <v>65</v>
      </c>
      <c r="AC3490" s="157"/>
    </row>
    <row r="3491" spans="9:29">
      <c r="I3491" s="342">
        <v>6</v>
      </c>
      <c r="J3491" s="144" t="str">
        <f t="shared" si="365"/>
        <v>LARGE</v>
      </c>
      <c r="K3491" s="144" t="str">
        <f t="shared" si="366"/>
        <v>LARGE</v>
      </c>
      <c r="L3491" s="144" t="str" cm="1">
        <f t="array" ref="L3491">_xlfn.IFS(I3491&lt;=2,"SMALL",I3491&lt;=5,"MEDIUM",I3491&gt;5,"LARGE")</f>
        <v>LARGE</v>
      </c>
      <c r="M3491" s="144" t="str">
        <f t="shared" si="363"/>
        <v>YES</v>
      </c>
      <c r="N3491" s="374">
        <v>4.83</v>
      </c>
      <c r="O3491" s="374">
        <f t="shared" si="364"/>
        <v>5</v>
      </c>
      <c r="P3491" s="158" t="str" cm="1">
        <f t="array" ref="P3491">_xlfn.SWITCH(ROUND(N3491,0),5,"Excellent",4,"Good",3,"ok","Bad")</f>
        <v>Excellent</v>
      </c>
      <c r="Q3491" s="144">
        <v>147</v>
      </c>
      <c r="R3491" s="385">
        <v>43185</v>
      </c>
      <c r="S3491" s="385">
        <v>44039</v>
      </c>
      <c r="T3491" s="144">
        <v>3494</v>
      </c>
      <c r="U3491" s="144" t="s">
        <v>69</v>
      </c>
      <c r="V3491" s="144">
        <v>160</v>
      </c>
      <c r="W3491" s="144" t="str">
        <f t="shared" si="367"/>
        <v>Active</v>
      </c>
      <c r="X3491" s="144">
        <v>3494</v>
      </c>
      <c r="Y3491" s="157" t="s">
        <v>70</v>
      </c>
      <c r="Z3491" s="386">
        <v>0.91</v>
      </c>
      <c r="AA3491" s="386">
        <v>1</v>
      </c>
      <c r="AB3491" s="387" t="s">
        <v>65</v>
      </c>
      <c r="AC3491" s="157"/>
    </row>
    <row r="3492" spans="9:29">
      <c r="I3492" s="342">
        <v>2</v>
      </c>
      <c r="J3492" s="144" t="str">
        <f t="shared" si="365"/>
        <v>SMALL</v>
      </c>
      <c r="K3492" s="144" t="str">
        <f t="shared" si="366"/>
        <v>SMALL</v>
      </c>
      <c r="L3492" s="144" t="str" cm="1">
        <f t="array" ref="L3492">_xlfn.IFS(I3492&lt;=2,"SMALL",I3492&lt;=5,"MEDIUM",I3492&gt;5,"LARGE")</f>
        <v>SMALL</v>
      </c>
      <c r="M3492" s="144" t="str">
        <f t="shared" si="363"/>
        <v>NO</v>
      </c>
      <c r="N3492" s="374">
        <v>4.9800000000000004</v>
      </c>
      <c r="O3492" s="374">
        <f t="shared" si="364"/>
        <v>5</v>
      </c>
      <c r="P3492" s="158" t="str" cm="1">
        <f t="array" ref="P3492">_xlfn.SWITCH(ROUND(N3492,0),5,"Excellent",4,"Good",3,"ok","Bad")</f>
        <v>Excellent</v>
      </c>
      <c r="Q3492" s="144">
        <v>42</v>
      </c>
      <c r="R3492" s="385">
        <v>43213</v>
      </c>
      <c r="S3492" s="385">
        <v>43827</v>
      </c>
      <c r="T3492" s="144">
        <v>3355</v>
      </c>
      <c r="U3492" s="144" t="s">
        <v>60</v>
      </c>
      <c r="V3492" s="144">
        <v>89</v>
      </c>
      <c r="W3492" s="144" t="str">
        <f t="shared" si="367"/>
        <v>Active</v>
      </c>
      <c r="X3492" s="144">
        <v>3355</v>
      </c>
      <c r="Y3492" s="157" t="s">
        <v>70</v>
      </c>
      <c r="Z3492" s="386">
        <v>0.92</v>
      </c>
      <c r="AA3492" s="386">
        <v>0.97</v>
      </c>
      <c r="AB3492" s="387" t="s">
        <v>65</v>
      </c>
      <c r="AC3492" s="157"/>
    </row>
    <row r="3493" spans="9:29">
      <c r="I3493" s="342">
        <v>2</v>
      </c>
      <c r="J3493" s="144" t="str">
        <f t="shared" si="365"/>
        <v>SMALL</v>
      </c>
      <c r="K3493" s="144" t="str">
        <f t="shared" si="366"/>
        <v>SMALL</v>
      </c>
      <c r="L3493" s="144" t="str" cm="1">
        <f t="array" ref="L3493">_xlfn.IFS(I3493&lt;=2,"SMALL",I3493&lt;=5,"MEDIUM",I3493&gt;5,"LARGE")</f>
        <v>SMALL</v>
      </c>
      <c r="M3493" s="144" t="str">
        <f t="shared" si="363"/>
        <v>NO</v>
      </c>
      <c r="N3493" s="374">
        <v>4.93</v>
      </c>
      <c r="O3493" s="374">
        <f t="shared" si="364"/>
        <v>5</v>
      </c>
      <c r="P3493" s="158" t="str" cm="1">
        <f t="array" ref="P3493">_xlfn.SWITCH(ROUND(N3493,0),5,"Excellent",4,"Good",3,"ok","Bad")</f>
        <v>Excellent</v>
      </c>
      <c r="Q3493" s="144">
        <v>67</v>
      </c>
      <c r="R3493" s="385">
        <v>43205</v>
      </c>
      <c r="S3493" s="385">
        <v>43814</v>
      </c>
      <c r="T3493" s="144">
        <v>3385</v>
      </c>
      <c r="U3493" s="144" t="s">
        <v>60</v>
      </c>
      <c r="V3493" s="144">
        <v>358</v>
      </c>
      <c r="W3493" s="144" t="str">
        <f t="shared" si="367"/>
        <v>Active</v>
      </c>
      <c r="X3493" s="144">
        <v>3385</v>
      </c>
      <c r="Y3493" s="157" t="s">
        <v>70</v>
      </c>
      <c r="Z3493" s="386">
        <v>1</v>
      </c>
      <c r="AA3493" s="386">
        <v>1</v>
      </c>
      <c r="AB3493" s="387" t="s">
        <v>62</v>
      </c>
      <c r="AC3493" s="157"/>
    </row>
    <row r="3494" spans="9:29">
      <c r="I3494" s="342">
        <v>2</v>
      </c>
      <c r="J3494" s="144" t="str">
        <f t="shared" si="365"/>
        <v>SMALL</v>
      </c>
      <c r="K3494" s="144" t="str">
        <f t="shared" si="366"/>
        <v>SMALL</v>
      </c>
      <c r="L3494" s="144" t="str" cm="1">
        <f t="array" ref="L3494">_xlfn.IFS(I3494&lt;=2,"SMALL",I3494&lt;=5,"MEDIUM",I3494&gt;5,"LARGE")</f>
        <v>SMALL</v>
      </c>
      <c r="M3494" s="144" t="str">
        <f t="shared" si="363"/>
        <v>NO</v>
      </c>
      <c r="N3494" s="374">
        <v>5</v>
      </c>
      <c r="O3494" s="374">
        <f t="shared" si="364"/>
        <v>5</v>
      </c>
      <c r="P3494" s="158" t="str" cm="1">
        <f t="array" ref="P3494">_xlfn.SWITCH(ROUND(N3494,0),5,"Excellent",4,"Good",3,"ok","Bad")</f>
        <v>Excellent</v>
      </c>
      <c r="Q3494" s="144">
        <v>5</v>
      </c>
      <c r="R3494" s="385">
        <v>43362</v>
      </c>
      <c r="S3494" s="385">
        <v>43831</v>
      </c>
      <c r="T3494" s="144">
        <v>1155</v>
      </c>
      <c r="U3494" s="144" t="s">
        <v>69</v>
      </c>
      <c r="V3494" s="144">
        <v>365</v>
      </c>
      <c r="W3494" s="144" t="str">
        <f t="shared" si="367"/>
        <v>Active</v>
      </c>
      <c r="X3494" s="144">
        <v>1155</v>
      </c>
      <c r="Y3494" s="157" t="s">
        <v>70</v>
      </c>
      <c r="Z3494" s="386">
        <v>1</v>
      </c>
      <c r="AA3494" s="386">
        <v>0.98</v>
      </c>
      <c r="AB3494" s="387" t="s">
        <v>62</v>
      </c>
      <c r="AC3494" s="157"/>
    </row>
    <row r="3495" spans="9:29">
      <c r="I3495" s="342">
        <v>2</v>
      </c>
      <c r="J3495" s="144" t="str">
        <f t="shared" si="365"/>
        <v>SMALL</v>
      </c>
      <c r="K3495" s="144" t="str">
        <f t="shared" si="366"/>
        <v>SMALL</v>
      </c>
      <c r="L3495" s="144" t="str" cm="1">
        <f t="array" ref="L3495">_xlfn.IFS(I3495&lt;=2,"SMALL",I3495&lt;=5,"MEDIUM",I3495&gt;5,"LARGE")</f>
        <v>SMALL</v>
      </c>
      <c r="M3495" s="144" t="str">
        <f t="shared" si="363"/>
        <v>NO</v>
      </c>
      <c r="N3495" s="374">
        <v>5</v>
      </c>
      <c r="O3495" s="374">
        <f t="shared" si="364"/>
        <v>5</v>
      </c>
      <c r="P3495" s="158" t="str" cm="1">
        <f t="array" ref="P3495">_xlfn.SWITCH(ROUND(N3495,0),5,"Excellent",4,"Good",3,"ok","Bad")</f>
        <v>Excellent</v>
      </c>
      <c r="Q3495" s="144">
        <v>6</v>
      </c>
      <c r="R3495" s="385">
        <v>43228</v>
      </c>
      <c r="S3495" s="385">
        <v>43831</v>
      </c>
      <c r="T3495" s="144">
        <v>1731</v>
      </c>
      <c r="U3495" s="144" t="s">
        <v>60</v>
      </c>
      <c r="V3495" s="144">
        <v>178</v>
      </c>
      <c r="W3495" s="144" t="str">
        <f t="shared" si="367"/>
        <v>Active</v>
      </c>
      <c r="X3495" s="144">
        <v>1731</v>
      </c>
      <c r="Y3495" s="157" t="s">
        <v>70</v>
      </c>
      <c r="Z3495" s="386">
        <v>1</v>
      </c>
      <c r="AA3495" s="386">
        <v>0.94</v>
      </c>
      <c r="AB3495" s="387" t="s">
        <v>62</v>
      </c>
      <c r="AC3495" s="157"/>
    </row>
    <row r="3496" spans="9:29">
      <c r="I3496" s="342">
        <v>2</v>
      </c>
      <c r="J3496" s="144" t="str">
        <f t="shared" si="365"/>
        <v>SMALL</v>
      </c>
      <c r="K3496" s="144" t="str">
        <f t="shared" si="366"/>
        <v>SMALL</v>
      </c>
      <c r="L3496" s="144" t="str" cm="1">
        <f t="array" ref="L3496">_xlfn.IFS(I3496&lt;=2,"SMALL",I3496&lt;=5,"MEDIUM",I3496&gt;5,"LARGE")</f>
        <v>SMALL</v>
      </c>
      <c r="M3496" s="144" t="str">
        <f t="shared" si="363"/>
        <v>NO</v>
      </c>
      <c r="N3496" s="374">
        <v>4.6500000000000004</v>
      </c>
      <c r="O3496" s="374">
        <f t="shared" si="364"/>
        <v>5</v>
      </c>
      <c r="P3496" s="158" t="str" cm="1">
        <f t="array" ref="P3496">_xlfn.SWITCH(ROUND(N3496,0),5,"Excellent",4,"Good",3,"ok","Bad")</f>
        <v>Excellent</v>
      </c>
      <c r="Q3496" s="144">
        <v>49</v>
      </c>
      <c r="R3496" s="385">
        <v>43209</v>
      </c>
      <c r="S3496" s="385">
        <v>43900</v>
      </c>
      <c r="T3496" s="144">
        <v>3341</v>
      </c>
      <c r="U3496" s="144" t="s">
        <v>60</v>
      </c>
      <c r="V3496" s="144">
        <v>349</v>
      </c>
      <c r="W3496" s="144" t="str">
        <f t="shared" si="367"/>
        <v>Active</v>
      </c>
      <c r="X3496" s="144">
        <v>3341</v>
      </c>
      <c r="Y3496" s="157" t="s">
        <v>70</v>
      </c>
      <c r="Z3496" s="386">
        <v>1</v>
      </c>
      <c r="AA3496" s="386">
        <v>1</v>
      </c>
      <c r="AB3496" s="387" t="s">
        <v>65</v>
      </c>
      <c r="AC3496" s="157"/>
    </row>
    <row r="3497" spans="9:29">
      <c r="I3497" s="342">
        <v>2</v>
      </c>
      <c r="J3497" s="144" t="str">
        <f t="shared" si="365"/>
        <v>SMALL</v>
      </c>
      <c r="K3497" s="144" t="str">
        <f t="shared" si="366"/>
        <v>SMALL</v>
      </c>
      <c r="L3497" s="144" t="str" cm="1">
        <f t="array" ref="L3497">_xlfn.IFS(I3497&lt;=2,"SMALL",I3497&lt;=5,"MEDIUM",I3497&gt;5,"LARGE")</f>
        <v>SMALL</v>
      </c>
      <c r="M3497" s="144" t="str">
        <f t="shared" si="363"/>
        <v>NO</v>
      </c>
      <c r="N3497" s="374">
        <v>5</v>
      </c>
      <c r="O3497" s="374">
        <f t="shared" si="364"/>
        <v>5</v>
      </c>
      <c r="P3497" s="158" t="str" cm="1">
        <f t="array" ref="P3497">_xlfn.SWITCH(ROUND(N3497,0),5,"Excellent",4,"Good",3,"ok","Bad")</f>
        <v>Excellent</v>
      </c>
      <c r="Q3497" s="144">
        <v>4</v>
      </c>
      <c r="R3497" s="385">
        <v>43187</v>
      </c>
      <c r="S3497" s="385">
        <v>43807</v>
      </c>
      <c r="T3497" s="144">
        <v>1733</v>
      </c>
      <c r="U3497" s="144" t="s">
        <v>69</v>
      </c>
      <c r="V3497" s="144">
        <v>0</v>
      </c>
      <c r="W3497" s="144" t="str">
        <f t="shared" si="367"/>
        <v>Inactive</v>
      </c>
      <c r="X3497" s="144">
        <v>1733</v>
      </c>
      <c r="Y3497" s="157" t="s">
        <v>70</v>
      </c>
      <c r="Z3497" s="386">
        <v>1</v>
      </c>
      <c r="AA3497" s="386">
        <v>0.95</v>
      </c>
      <c r="AB3497" s="387" t="s">
        <v>62</v>
      </c>
      <c r="AC3497" s="157"/>
    </row>
    <row r="3498" spans="9:29">
      <c r="I3498" s="342">
        <v>2</v>
      </c>
      <c r="J3498" s="144" t="str">
        <f t="shared" si="365"/>
        <v>SMALL</v>
      </c>
      <c r="K3498" s="144" t="str">
        <f t="shared" si="366"/>
        <v>SMALL</v>
      </c>
      <c r="L3498" s="144" t="str" cm="1">
        <f t="array" ref="L3498">_xlfn.IFS(I3498&lt;=2,"SMALL",I3498&lt;=5,"MEDIUM",I3498&gt;5,"LARGE")</f>
        <v>SMALL</v>
      </c>
      <c r="M3498" s="144" t="str">
        <f t="shared" si="363"/>
        <v>NO</v>
      </c>
      <c r="N3498" s="374">
        <v>4.84</v>
      </c>
      <c r="O3498" s="374">
        <f t="shared" si="364"/>
        <v>5</v>
      </c>
      <c r="P3498" s="158" t="str" cm="1">
        <f t="array" ref="P3498">_xlfn.SWITCH(ROUND(N3498,0),5,"Excellent",4,"Good",3,"ok","Bad")</f>
        <v>Excellent</v>
      </c>
      <c r="Q3498" s="144">
        <v>88</v>
      </c>
      <c r="R3498" s="385">
        <v>43185</v>
      </c>
      <c r="S3498" s="385">
        <v>43877</v>
      </c>
      <c r="T3498" s="144">
        <v>2035</v>
      </c>
      <c r="U3498" s="144" t="s">
        <v>60</v>
      </c>
      <c r="V3498" s="144">
        <v>89</v>
      </c>
      <c r="W3498" s="144" t="str">
        <f t="shared" si="367"/>
        <v>Active</v>
      </c>
      <c r="X3498" s="144">
        <v>2035</v>
      </c>
      <c r="Y3498" s="157" t="s">
        <v>70</v>
      </c>
      <c r="Z3498" s="386">
        <v>1</v>
      </c>
      <c r="AA3498" s="386">
        <v>0.89</v>
      </c>
      <c r="AB3498" s="387" t="s">
        <v>62</v>
      </c>
      <c r="AC3498" s="157"/>
    </row>
    <row r="3499" spans="9:29">
      <c r="I3499" s="342">
        <v>2</v>
      </c>
      <c r="J3499" s="144" t="str">
        <f t="shared" si="365"/>
        <v>SMALL</v>
      </c>
      <c r="K3499" s="144" t="str">
        <f t="shared" si="366"/>
        <v>SMALL</v>
      </c>
      <c r="L3499" s="144" t="str" cm="1">
        <f t="array" ref="L3499">_xlfn.IFS(I3499&lt;=2,"SMALL",I3499&lt;=5,"MEDIUM",I3499&gt;5,"LARGE")</f>
        <v>SMALL</v>
      </c>
      <c r="M3499" s="144" t="str">
        <f t="shared" si="363"/>
        <v>YES</v>
      </c>
      <c r="N3499" s="374">
        <v>4.99</v>
      </c>
      <c r="O3499" s="374">
        <f t="shared" si="364"/>
        <v>5</v>
      </c>
      <c r="P3499" s="158" t="str" cm="1">
        <f t="array" ref="P3499">_xlfn.SWITCH(ROUND(N3499,0),5,"Excellent",4,"Good",3,"ok","Bad")</f>
        <v>Excellent</v>
      </c>
      <c r="Q3499" s="144">
        <v>127</v>
      </c>
      <c r="R3499" s="385">
        <v>43212</v>
      </c>
      <c r="S3499" s="385">
        <v>44056</v>
      </c>
      <c r="T3499" s="144">
        <v>3498</v>
      </c>
      <c r="U3499" s="144" t="s">
        <v>69</v>
      </c>
      <c r="V3499" s="144">
        <v>1</v>
      </c>
      <c r="W3499" s="144" t="str">
        <f t="shared" si="367"/>
        <v>Active</v>
      </c>
      <c r="X3499" s="144">
        <v>3498</v>
      </c>
      <c r="Y3499" s="157" t="s">
        <v>70</v>
      </c>
      <c r="Z3499" s="386">
        <v>1</v>
      </c>
      <c r="AA3499" s="386">
        <v>0.85</v>
      </c>
      <c r="AB3499" s="387" t="s">
        <v>65</v>
      </c>
      <c r="AC3499" s="157"/>
    </row>
    <row r="3500" spans="9:29">
      <c r="I3500" s="342">
        <v>2</v>
      </c>
      <c r="J3500" s="144" t="str">
        <f t="shared" si="365"/>
        <v>SMALL</v>
      </c>
      <c r="K3500" s="144" t="str">
        <f t="shared" si="366"/>
        <v>SMALL</v>
      </c>
      <c r="L3500" s="144" t="str" cm="1">
        <f t="array" ref="L3500">_xlfn.IFS(I3500&lt;=2,"SMALL",I3500&lt;=5,"MEDIUM",I3500&gt;5,"LARGE")</f>
        <v>SMALL</v>
      </c>
      <c r="M3500" s="144" t="str">
        <f t="shared" si="363"/>
        <v>NO</v>
      </c>
      <c r="N3500" s="374">
        <v>4.92</v>
      </c>
      <c r="O3500" s="374">
        <f t="shared" si="364"/>
        <v>5</v>
      </c>
      <c r="P3500" s="158" t="str" cm="1">
        <f t="array" ref="P3500">_xlfn.SWITCH(ROUND(N3500,0),5,"Excellent",4,"Good",3,"ok","Bad")</f>
        <v>Excellent</v>
      </c>
      <c r="Q3500" s="144">
        <v>48</v>
      </c>
      <c r="R3500" s="385">
        <v>43417</v>
      </c>
      <c r="S3500" s="385">
        <v>44039</v>
      </c>
      <c r="T3500" s="144">
        <v>3470</v>
      </c>
      <c r="U3500" s="144" t="s">
        <v>60</v>
      </c>
      <c r="V3500" s="144">
        <v>4</v>
      </c>
      <c r="W3500" s="144" t="str">
        <f t="shared" si="367"/>
        <v>Active</v>
      </c>
      <c r="X3500" s="144">
        <v>3470</v>
      </c>
      <c r="Y3500" s="157" t="s">
        <v>70</v>
      </c>
      <c r="Z3500" s="386">
        <v>0.89</v>
      </c>
      <c r="AA3500" s="386">
        <v>1</v>
      </c>
      <c r="AB3500" s="387" t="s">
        <v>62</v>
      </c>
      <c r="AC3500" s="157"/>
    </row>
    <row r="3501" spans="9:29">
      <c r="I3501" s="342">
        <v>2</v>
      </c>
      <c r="J3501" s="144" t="str">
        <f t="shared" si="365"/>
        <v>SMALL</v>
      </c>
      <c r="K3501" s="144" t="str">
        <f t="shared" si="366"/>
        <v>SMALL</v>
      </c>
      <c r="L3501" s="144" t="str" cm="1">
        <f t="array" ref="L3501">_xlfn.IFS(I3501&lt;=2,"SMALL",I3501&lt;=5,"MEDIUM",I3501&gt;5,"LARGE")</f>
        <v>SMALL</v>
      </c>
      <c r="M3501" s="144" t="str">
        <f t="shared" si="363"/>
        <v>NO</v>
      </c>
      <c r="N3501" s="374">
        <v>4.82</v>
      </c>
      <c r="O3501" s="374">
        <f t="shared" si="364"/>
        <v>5</v>
      </c>
      <c r="P3501" s="158" t="str" cm="1">
        <f t="array" ref="P3501">_xlfn.SWITCH(ROUND(N3501,0),5,"Excellent",4,"Good",3,"ok","Bad")</f>
        <v>Excellent</v>
      </c>
      <c r="Q3501" s="144">
        <v>79</v>
      </c>
      <c r="R3501" s="385">
        <v>43205</v>
      </c>
      <c r="S3501" s="385">
        <v>43906</v>
      </c>
      <c r="T3501" s="144">
        <v>2351</v>
      </c>
      <c r="U3501" s="144" t="s">
        <v>60</v>
      </c>
      <c r="V3501" s="144">
        <v>61</v>
      </c>
      <c r="W3501" s="144" t="str">
        <f t="shared" si="367"/>
        <v>Active</v>
      </c>
      <c r="X3501" s="144">
        <v>2351</v>
      </c>
      <c r="Y3501" s="157" t="s">
        <v>122</v>
      </c>
      <c r="Z3501" s="386">
        <v>0.3</v>
      </c>
      <c r="AA3501" s="386">
        <v>0.56999999999999995</v>
      </c>
      <c r="AB3501" s="387" t="s">
        <v>65</v>
      </c>
      <c r="AC3501" s="157"/>
    </row>
    <row r="3502" spans="9:29">
      <c r="I3502" s="342">
        <v>4</v>
      </c>
      <c r="J3502" s="144" t="str">
        <f t="shared" si="365"/>
        <v>LARGE</v>
      </c>
      <c r="K3502" s="144" t="str">
        <f t="shared" si="366"/>
        <v>MEDIUM</v>
      </c>
      <c r="L3502" s="144" t="str" cm="1">
        <f t="array" ref="L3502">_xlfn.IFS(I3502&lt;=2,"SMALL",I3502&lt;=5,"MEDIUM",I3502&gt;5,"LARGE")</f>
        <v>MEDIUM</v>
      </c>
      <c r="M3502" s="144" t="str">
        <f t="shared" si="363"/>
        <v>NO</v>
      </c>
      <c r="N3502" s="374">
        <v>4.4400000000000004</v>
      </c>
      <c r="O3502" s="374">
        <f t="shared" si="364"/>
        <v>4</v>
      </c>
      <c r="P3502" s="158" t="str" cm="1">
        <f t="array" ref="P3502">_xlfn.SWITCH(ROUND(N3502,0),5,"Excellent",4,"Good",3,"ok","Bad")</f>
        <v>Good</v>
      </c>
      <c r="Q3502" s="144">
        <v>121</v>
      </c>
      <c r="R3502" s="385">
        <v>43216</v>
      </c>
      <c r="S3502" s="385">
        <v>44043</v>
      </c>
      <c r="T3502" s="144">
        <v>2757</v>
      </c>
      <c r="U3502" s="144" t="s">
        <v>69</v>
      </c>
      <c r="V3502" s="144">
        <v>0</v>
      </c>
      <c r="W3502" s="144" t="str">
        <f t="shared" si="367"/>
        <v>Inactive</v>
      </c>
      <c r="X3502" s="144">
        <v>2757</v>
      </c>
      <c r="Y3502" s="157" t="s">
        <v>70</v>
      </c>
      <c r="Z3502" s="386">
        <v>1</v>
      </c>
      <c r="AA3502" s="386">
        <v>0.72</v>
      </c>
      <c r="AB3502" s="387" t="s">
        <v>62</v>
      </c>
      <c r="AC3502" s="157"/>
    </row>
    <row r="3503" spans="9:29">
      <c r="I3503" s="342">
        <v>2</v>
      </c>
      <c r="J3503" s="144" t="str">
        <f t="shared" si="365"/>
        <v>SMALL</v>
      </c>
      <c r="K3503" s="144" t="str">
        <f t="shared" si="366"/>
        <v>SMALL</v>
      </c>
      <c r="L3503" s="144" t="str" cm="1">
        <f t="array" ref="L3503">_xlfn.IFS(I3503&lt;=2,"SMALL",I3503&lt;=5,"MEDIUM",I3503&gt;5,"LARGE")</f>
        <v>SMALL</v>
      </c>
      <c r="M3503" s="144" t="str">
        <f t="shared" si="363"/>
        <v>NO</v>
      </c>
      <c r="N3503" s="374">
        <v>4.57</v>
      </c>
      <c r="O3503" s="374">
        <f t="shared" si="364"/>
        <v>5</v>
      </c>
      <c r="P3503" s="158" t="str" cm="1">
        <f t="array" ref="P3503">_xlfn.SWITCH(ROUND(N3503,0),5,"Excellent",4,"Good",3,"ok","Bad")</f>
        <v>Excellent</v>
      </c>
      <c r="Q3503" s="144">
        <v>14</v>
      </c>
      <c r="R3503" s="385">
        <v>43234</v>
      </c>
      <c r="S3503" s="385">
        <v>43709</v>
      </c>
      <c r="T3503" s="144">
        <v>3234</v>
      </c>
      <c r="U3503" s="144" t="s">
        <v>60</v>
      </c>
      <c r="V3503" s="144">
        <v>24</v>
      </c>
      <c r="W3503" s="144" t="str">
        <f t="shared" si="367"/>
        <v>Active</v>
      </c>
      <c r="X3503" s="144">
        <v>3234</v>
      </c>
      <c r="Y3503" s="157" t="s">
        <v>64</v>
      </c>
      <c r="Z3503" s="386">
        <v>1</v>
      </c>
      <c r="AA3503" s="386">
        <v>1</v>
      </c>
      <c r="AB3503" s="387" t="s">
        <v>62</v>
      </c>
      <c r="AC3503" s="157"/>
    </row>
    <row r="3504" spans="9:29">
      <c r="I3504" s="342">
        <v>2</v>
      </c>
      <c r="J3504" s="144" t="str">
        <f t="shared" si="365"/>
        <v>SMALL</v>
      </c>
      <c r="K3504" s="144" t="str">
        <f t="shared" si="366"/>
        <v>SMALL</v>
      </c>
      <c r="L3504" s="144" t="str" cm="1">
        <f t="array" ref="L3504">_xlfn.IFS(I3504&lt;=2,"SMALL",I3504&lt;=5,"MEDIUM",I3504&gt;5,"LARGE")</f>
        <v>SMALL</v>
      </c>
      <c r="M3504" s="144" t="str">
        <f t="shared" si="363"/>
        <v>YES</v>
      </c>
      <c r="N3504" s="374">
        <v>4.9800000000000004</v>
      </c>
      <c r="O3504" s="374">
        <f t="shared" si="364"/>
        <v>5</v>
      </c>
      <c r="P3504" s="158" t="str" cm="1">
        <f t="array" ref="P3504">_xlfn.SWITCH(ROUND(N3504,0),5,"Excellent",4,"Good",3,"ok","Bad")</f>
        <v>Excellent</v>
      </c>
      <c r="Q3504" s="144">
        <v>113</v>
      </c>
      <c r="R3504" s="385">
        <v>43188</v>
      </c>
      <c r="S3504" s="385">
        <v>43906</v>
      </c>
      <c r="T3504" s="144">
        <v>3499</v>
      </c>
      <c r="U3504" s="144" t="s">
        <v>60</v>
      </c>
      <c r="V3504" s="144">
        <v>359</v>
      </c>
      <c r="W3504" s="144" t="str">
        <f t="shared" si="367"/>
        <v>Active</v>
      </c>
      <c r="X3504" s="144">
        <v>3499</v>
      </c>
      <c r="Y3504" s="157" t="s">
        <v>70</v>
      </c>
      <c r="Z3504" s="386">
        <v>1</v>
      </c>
      <c r="AA3504" s="386">
        <v>0.98</v>
      </c>
      <c r="AB3504" s="387" t="s">
        <v>62</v>
      </c>
      <c r="AC3504" s="157"/>
    </row>
    <row r="3505" spans="9:29">
      <c r="I3505" s="342">
        <v>3</v>
      </c>
      <c r="J3505" s="144" t="str">
        <f t="shared" si="365"/>
        <v>LARGE</v>
      </c>
      <c r="K3505" s="144" t="str">
        <f t="shared" si="366"/>
        <v>MEDIUM</v>
      </c>
      <c r="L3505" s="144" t="str" cm="1">
        <f t="array" ref="L3505">_xlfn.IFS(I3505&lt;=2,"SMALL",I3505&lt;=5,"MEDIUM",I3505&gt;5,"LARGE")</f>
        <v>MEDIUM</v>
      </c>
      <c r="M3505" s="144" t="str">
        <f t="shared" si="363"/>
        <v>NO</v>
      </c>
      <c r="N3505" s="374">
        <v>4.7300000000000004</v>
      </c>
      <c r="O3505" s="374">
        <f t="shared" si="364"/>
        <v>5</v>
      </c>
      <c r="P3505" s="158" t="str" cm="1">
        <f t="array" ref="P3505">_xlfn.SWITCH(ROUND(N3505,0),5,"Excellent",4,"Good",3,"ok","Bad")</f>
        <v>Excellent</v>
      </c>
      <c r="Q3505" s="144">
        <v>64</v>
      </c>
      <c r="R3505" s="385">
        <v>43195</v>
      </c>
      <c r="S3505" s="385">
        <v>43831</v>
      </c>
      <c r="T3505" s="144">
        <v>3460</v>
      </c>
      <c r="U3505" s="144" t="s">
        <v>60</v>
      </c>
      <c r="V3505" s="144">
        <v>21</v>
      </c>
      <c r="W3505" s="144" t="str">
        <f t="shared" si="367"/>
        <v>Active</v>
      </c>
      <c r="X3505" s="144">
        <v>3460</v>
      </c>
      <c r="Y3505" s="157" t="s">
        <v>122</v>
      </c>
      <c r="Z3505" s="386">
        <v>0</v>
      </c>
      <c r="AA3505" s="386">
        <v>0.97</v>
      </c>
      <c r="AB3505" s="387" t="s">
        <v>65</v>
      </c>
      <c r="AC3505" s="157"/>
    </row>
    <row r="3506" spans="9:29">
      <c r="I3506" s="342">
        <v>3</v>
      </c>
      <c r="J3506" s="144" t="str">
        <f t="shared" si="365"/>
        <v>LARGE</v>
      </c>
      <c r="K3506" s="144" t="str">
        <f t="shared" si="366"/>
        <v>MEDIUM</v>
      </c>
      <c r="L3506" s="144" t="str" cm="1">
        <f t="array" ref="L3506">_xlfn.IFS(I3506&lt;=2,"SMALL",I3506&lt;=5,"MEDIUM",I3506&gt;5,"LARGE")</f>
        <v>MEDIUM</v>
      </c>
      <c r="M3506" s="144" t="str">
        <f t="shared" si="363"/>
        <v>NO</v>
      </c>
      <c r="N3506" s="374">
        <v>5</v>
      </c>
      <c r="O3506" s="374">
        <f t="shared" si="364"/>
        <v>5</v>
      </c>
      <c r="P3506" s="158" t="str" cm="1">
        <f t="array" ref="P3506">_xlfn.SWITCH(ROUND(N3506,0),5,"Excellent",4,"Good",3,"ok","Bad")</f>
        <v>Excellent</v>
      </c>
      <c r="Q3506" s="144">
        <v>3</v>
      </c>
      <c r="R3506" s="385">
        <v>43201</v>
      </c>
      <c r="S3506" s="385">
        <v>43366</v>
      </c>
      <c r="T3506" s="144">
        <v>1688</v>
      </c>
      <c r="U3506" s="144" t="s">
        <v>69</v>
      </c>
      <c r="V3506" s="144">
        <v>0</v>
      </c>
      <c r="W3506" s="144" t="str">
        <f t="shared" si="367"/>
        <v>Inactive</v>
      </c>
      <c r="X3506" s="144">
        <v>1688</v>
      </c>
      <c r="Y3506" s="157" t="s">
        <v>64</v>
      </c>
      <c r="Z3506" s="386">
        <v>0.5</v>
      </c>
      <c r="AA3506" s="386">
        <v>0.9</v>
      </c>
      <c r="AB3506" s="387" t="s">
        <v>65</v>
      </c>
      <c r="AC3506" s="157"/>
    </row>
    <row r="3507" spans="9:29">
      <c r="I3507" s="342">
        <v>2</v>
      </c>
      <c r="J3507" s="144" t="str">
        <f t="shared" si="365"/>
        <v>SMALL</v>
      </c>
      <c r="K3507" s="144" t="str">
        <f t="shared" si="366"/>
        <v>SMALL</v>
      </c>
      <c r="L3507" s="144" t="str" cm="1">
        <f t="array" ref="L3507">_xlfn.IFS(I3507&lt;=2,"SMALL",I3507&lt;=5,"MEDIUM",I3507&gt;5,"LARGE")</f>
        <v>SMALL</v>
      </c>
      <c r="M3507" s="144" t="str">
        <f t="shared" si="363"/>
        <v>NO</v>
      </c>
      <c r="N3507" s="374">
        <v>5</v>
      </c>
      <c r="O3507" s="374">
        <f t="shared" si="364"/>
        <v>5</v>
      </c>
      <c r="P3507" s="158" t="str" cm="1">
        <f t="array" ref="P3507">_xlfn.SWITCH(ROUND(N3507,0),5,"Excellent",4,"Good",3,"ok","Bad")</f>
        <v>Excellent</v>
      </c>
      <c r="Q3507" s="144">
        <v>7</v>
      </c>
      <c r="R3507" s="385">
        <v>43202</v>
      </c>
      <c r="S3507" s="385">
        <v>44045</v>
      </c>
      <c r="T3507" s="144">
        <v>2422</v>
      </c>
      <c r="U3507" s="144" t="s">
        <v>69</v>
      </c>
      <c r="V3507" s="144">
        <v>330</v>
      </c>
      <c r="W3507" s="144" t="str">
        <f t="shared" si="367"/>
        <v>Active</v>
      </c>
      <c r="X3507" s="144">
        <v>2422</v>
      </c>
      <c r="Y3507" s="157" t="s">
        <v>70</v>
      </c>
      <c r="Z3507" s="386">
        <v>1</v>
      </c>
      <c r="AA3507" s="386">
        <v>0.94</v>
      </c>
      <c r="AB3507" s="387" t="s">
        <v>62</v>
      </c>
      <c r="AC3507" s="157"/>
    </row>
    <row r="3508" spans="9:29">
      <c r="I3508" s="342">
        <v>4</v>
      </c>
      <c r="J3508" s="144" t="str">
        <f t="shared" si="365"/>
        <v>LARGE</v>
      </c>
      <c r="K3508" s="144" t="str">
        <f t="shared" si="366"/>
        <v>MEDIUM</v>
      </c>
      <c r="L3508" s="144" t="str" cm="1">
        <f t="array" ref="L3508">_xlfn.IFS(I3508&lt;=2,"SMALL",I3508&lt;=5,"MEDIUM",I3508&gt;5,"LARGE")</f>
        <v>MEDIUM</v>
      </c>
      <c r="M3508" s="144" t="str">
        <f t="shared" si="363"/>
        <v>NO</v>
      </c>
      <c r="N3508" s="374">
        <v>5</v>
      </c>
      <c r="O3508" s="374">
        <f t="shared" si="364"/>
        <v>5</v>
      </c>
      <c r="P3508" s="158" t="str" cm="1">
        <f t="array" ref="P3508">_xlfn.SWITCH(ROUND(N3508,0),5,"Excellent",4,"Good",3,"ok","Bad")</f>
        <v>Excellent</v>
      </c>
      <c r="Q3508" s="144">
        <v>3</v>
      </c>
      <c r="R3508" s="385">
        <v>43208</v>
      </c>
      <c r="S3508" s="385">
        <v>43358</v>
      </c>
      <c r="T3508" s="144">
        <v>1713</v>
      </c>
      <c r="U3508" s="144" t="s">
        <v>69</v>
      </c>
      <c r="V3508" s="144">
        <v>0</v>
      </c>
      <c r="W3508" s="144" t="str">
        <f t="shared" si="367"/>
        <v>Inactive</v>
      </c>
      <c r="X3508" s="144">
        <v>1713</v>
      </c>
      <c r="Y3508" s="157" t="s">
        <v>70</v>
      </c>
      <c r="Z3508" s="386">
        <v>1</v>
      </c>
      <c r="AA3508" s="386">
        <v>1</v>
      </c>
      <c r="AB3508" s="387" t="s">
        <v>65</v>
      </c>
      <c r="AC3508" s="157"/>
    </row>
    <row r="3509" spans="9:29">
      <c r="I3509" s="342">
        <v>2</v>
      </c>
      <c r="J3509" s="144" t="str">
        <f t="shared" si="365"/>
        <v>SMALL</v>
      </c>
      <c r="K3509" s="144" t="str">
        <f t="shared" si="366"/>
        <v>SMALL</v>
      </c>
      <c r="L3509" s="144" t="str" cm="1">
        <f t="array" ref="L3509">_xlfn.IFS(I3509&lt;=2,"SMALL",I3509&lt;=5,"MEDIUM",I3509&gt;5,"LARGE")</f>
        <v>SMALL</v>
      </c>
      <c r="M3509" s="144" t="str">
        <f t="shared" si="363"/>
        <v>NO</v>
      </c>
      <c r="N3509" s="374">
        <v>4.74</v>
      </c>
      <c r="O3509" s="374">
        <f t="shared" si="364"/>
        <v>5</v>
      </c>
      <c r="P3509" s="158" t="str" cm="1">
        <f t="array" ref="P3509">_xlfn.SWITCH(ROUND(N3509,0),5,"Excellent",4,"Good",3,"ok","Bad")</f>
        <v>Excellent</v>
      </c>
      <c r="Q3509" s="144">
        <v>39</v>
      </c>
      <c r="R3509" s="385">
        <v>43196</v>
      </c>
      <c r="S3509" s="385">
        <v>43900</v>
      </c>
      <c r="T3509" s="144">
        <v>3164</v>
      </c>
      <c r="U3509" s="144" t="s">
        <v>60</v>
      </c>
      <c r="V3509" s="144">
        <v>69</v>
      </c>
      <c r="W3509" s="144" t="str">
        <f t="shared" si="367"/>
        <v>Active</v>
      </c>
      <c r="X3509" s="144">
        <v>3164</v>
      </c>
      <c r="Y3509" s="157" t="s">
        <v>70</v>
      </c>
      <c r="Z3509" s="386">
        <v>1</v>
      </c>
      <c r="AA3509" s="386">
        <v>1</v>
      </c>
      <c r="AB3509" s="387" t="s">
        <v>62</v>
      </c>
      <c r="AC3509" s="157"/>
    </row>
    <row r="3510" spans="9:29">
      <c r="I3510" s="342">
        <v>6</v>
      </c>
      <c r="J3510" s="144" t="str">
        <f t="shared" si="365"/>
        <v>LARGE</v>
      </c>
      <c r="K3510" s="144" t="str">
        <f t="shared" si="366"/>
        <v>LARGE</v>
      </c>
      <c r="L3510" s="144" t="str" cm="1">
        <f t="array" ref="L3510">_xlfn.IFS(I3510&lt;=2,"SMALL",I3510&lt;=5,"MEDIUM",I3510&gt;5,"LARGE")</f>
        <v>LARGE</v>
      </c>
      <c r="M3510" s="144" t="str">
        <f t="shared" si="363"/>
        <v>NO</v>
      </c>
      <c r="N3510" s="374">
        <v>4.67</v>
      </c>
      <c r="O3510" s="374">
        <f t="shared" si="364"/>
        <v>5</v>
      </c>
      <c r="P3510" s="158" t="str" cm="1">
        <f t="array" ref="P3510">_xlfn.SWITCH(ROUND(N3510,0),5,"Excellent",4,"Good",3,"ok","Bad")</f>
        <v>Excellent</v>
      </c>
      <c r="Q3510" s="144">
        <v>54</v>
      </c>
      <c r="R3510" s="385">
        <v>43188</v>
      </c>
      <c r="S3510" s="385">
        <v>43834</v>
      </c>
      <c r="T3510" s="144">
        <v>1747</v>
      </c>
      <c r="U3510" s="144" t="s">
        <v>69</v>
      </c>
      <c r="V3510" s="144">
        <v>164</v>
      </c>
      <c r="W3510" s="144" t="str">
        <f t="shared" si="367"/>
        <v>Active</v>
      </c>
      <c r="X3510" s="144">
        <v>1747</v>
      </c>
      <c r="Y3510" s="157" t="s">
        <v>64</v>
      </c>
      <c r="Z3510" s="386">
        <v>1</v>
      </c>
      <c r="AA3510" s="386">
        <v>0.82</v>
      </c>
      <c r="AB3510" s="387" t="s">
        <v>62</v>
      </c>
      <c r="AC3510" s="157"/>
    </row>
    <row r="3511" spans="9:29">
      <c r="I3511" s="342">
        <v>2</v>
      </c>
      <c r="J3511" s="144" t="str">
        <f t="shared" si="365"/>
        <v>SMALL</v>
      </c>
      <c r="K3511" s="144" t="str">
        <f t="shared" si="366"/>
        <v>SMALL</v>
      </c>
      <c r="L3511" s="144" t="str" cm="1">
        <f t="array" ref="L3511">_xlfn.IFS(I3511&lt;=2,"SMALL",I3511&lt;=5,"MEDIUM",I3511&gt;5,"LARGE")</f>
        <v>SMALL</v>
      </c>
      <c r="M3511" s="144" t="str">
        <f t="shared" si="363"/>
        <v>NO</v>
      </c>
      <c r="N3511" s="374">
        <v>4.99</v>
      </c>
      <c r="O3511" s="374">
        <f t="shared" si="364"/>
        <v>5</v>
      </c>
      <c r="P3511" s="158" t="str" cm="1">
        <f t="array" ref="P3511">_xlfn.SWITCH(ROUND(N3511,0),5,"Excellent",4,"Good",3,"ok","Bad")</f>
        <v>Excellent</v>
      </c>
      <c r="Q3511" s="144">
        <v>77</v>
      </c>
      <c r="R3511" s="385">
        <v>43244</v>
      </c>
      <c r="S3511" s="385">
        <v>44043</v>
      </c>
      <c r="T3511" s="144">
        <v>896</v>
      </c>
      <c r="U3511" s="144" t="s">
        <v>60</v>
      </c>
      <c r="V3511" s="144">
        <v>150</v>
      </c>
      <c r="W3511" s="144" t="str">
        <f t="shared" si="367"/>
        <v>Active</v>
      </c>
      <c r="X3511" s="144">
        <v>896</v>
      </c>
      <c r="Y3511" s="157" t="s">
        <v>70</v>
      </c>
      <c r="Z3511" s="386">
        <v>1</v>
      </c>
      <c r="AA3511" s="386">
        <v>0.96</v>
      </c>
      <c r="AB3511" s="387" t="s">
        <v>62</v>
      </c>
      <c r="AC3511" s="157"/>
    </row>
    <row r="3512" spans="9:29">
      <c r="I3512" s="342">
        <v>4</v>
      </c>
      <c r="J3512" s="144" t="str">
        <f t="shared" si="365"/>
        <v>LARGE</v>
      </c>
      <c r="K3512" s="144" t="str">
        <f t="shared" si="366"/>
        <v>MEDIUM</v>
      </c>
      <c r="L3512" s="144" t="str" cm="1">
        <f t="array" ref="L3512">_xlfn.IFS(I3512&lt;=2,"SMALL",I3512&lt;=5,"MEDIUM",I3512&gt;5,"LARGE")</f>
        <v>MEDIUM</v>
      </c>
      <c r="M3512" s="144" t="str">
        <f t="shared" si="363"/>
        <v>NO</v>
      </c>
      <c r="N3512" s="374">
        <v>4.4800000000000004</v>
      </c>
      <c r="O3512" s="374">
        <f t="shared" si="364"/>
        <v>4</v>
      </c>
      <c r="P3512" s="158" t="str" cm="1">
        <f t="array" ref="P3512">_xlfn.SWITCH(ROUND(N3512,0),5,"Excellent",4,"Good",3,"ok","Bad")</f>
        <v>Good</v>
      </c>
      <c r="Q3512" s="144">
        <v>44</v>
      </c>
      <c r="R3512" s="385">
        <v>43219</v>
      </c>
      <c r="S3512" s="385">
        <v>43886</v>
      </c>
      <c r="T3512" s="144">
        <v>1663</v>
      </c>
      <c r="U3512" s="144" t="s">
        <v>60</v>
      </c>
      <c r="V3512" s="144">
        <v>44</v>
      </c>
      <c r="W3512" s="144" t="str">
        <f t="shared" si="367"/>
        <v>Active</v>
      </c>
      <c r="X3512" s="144">
        <v>1663</v>
      </c>
      <c r="Y3512" s="157" t="s">
        <v>61</v>
      </c>
      <c r="Z3512" s="386">
        <v>1</v>
      </c>
      <c r="AA3512" s="386">
        <v>0.94</v>
      </c>
      <c r="AB3512" s="387" t="s">
        <v>65</v>
      </c>
      <c r="AC3512" s="157"/>
    </row>
    <row r="3513" spans="9:29">
      <c r="I3513" s="342">
        <v>1</v>
      </c>
      <c r="J3513" s="144" t="str">
        <f t="shared" si="365"/>
        <v>SMALL</v>
      </c>
      <c r="K3513" s="144" t="str">
        <f t="shared" si="366"/>
        <v>SMALL</v>
      </c>
      <c r="L3513" s="144" t="str" cm="1">
        <f t="array" ref="L3513">_xlfn.IFS(I3513&lt;=2,"SMALL",I3513&lt;=5,"MEDIUM",I3513&gt;5,"LARGE")</f>
        <v>SMALL</v>
      </c>
      <c r="M3513" s="144" t="str">
        <f t="shared" si="363"/>
        <v>NO</v>
      </c>
      <c r="N3513" s="374">
        <v>5</v>
      </c>
      <c r="O3513" s="374">
        <f t="shared" si="364"/>
        <v>5</v>
      </c>
      <c r="P3513" s="158" t="str" cm="1">
        <f t="array" ref="P3513">_xlfn.SWITCH(ROUND(N3513,0),5,"Excellent",4,"Good",3,"ok","Bad")</f>
        <v>Excellent</v>
      </c>
      <c r="Q3513" s="144">
        <v>10</v>
      </c>
      <c r="R3513" s="385">
        <v>43255</v>
      </c>
      <c r="S3513" s="385">
        <v>43879</v>
      </c>
      <c r="T3513" s="144">
        <v>2013</v>
      </c>
      <c r="U3513" s="144" t="s">
        <v>60</v>
      </c>
      <c r="V3513" s="144">
        <v>264</v>
      </c>
      <c r="W3513" s="144" t="str">
        <f t="shared" si="367"/>
        <v>Active</v>
      </c>
      <c r="X3513" s="144">
        <v>2013</v>
      </c>
      <c r="Y3513" s="157" t="s">
        <v>70</v>
      </c>
      <c r="Z3513" s="386">
        <v>1</v>
      </c>
      <c r="AA3513" s="386">
        <v>0.94</v>
      </c>
      <c r="AB3513" s="387" t="s">
        <v>65</v>
      </c>
      <c r="AC3513" s="157"/>
    </row>
    <row r="3514" spans="9:29">
      <c r="I3514" s="342">
        <v>2</v>
      </c>
      <c r="J3514" s="144" t="str">
        <f t="shared" si="365"/>
        <v>SMALL</v>
      </c>
      <c r="K3514" s="144" t="str">
        <f t="shared" si="366"/>
        <v>SMALL</v>
      </c>
      <c r="L3514" s="144" t="str" cm="1">
        <f t="array" ref="L3514">_xlfn.IFS(I3514&lt;=2,"SMALL",I3514&lt;=5,"MEDIUM",I3514&gt;5,"LARGE")</f>
        <v>SMALL</v>
      </c>
      <c r="M3514" s="144" t="str">
        <f t="shared" si="363"/>
        <v>NO</v>
      </c>
      <c r="N3514" s="374">
        <v>4.8899999999999997</v>
      </c>
      <c r="O3514" s="374">
        <f t="shared" si="364"/>
        <v>5</v>
      </c>
      <c r="P3514" s="158" t="str" cm="1">
        <f t="array" ref="P3514">_xlfn.SWITCH(ROUND(N3514,0),5,"Excellent",4,"Good",3,"ok","Bad")</f>
        <v>Excellent</v>
      </c>
      <c r="Q3514" s="144">
        <v>56</v>
      </c>
      <c r="R3514" s="385">
        <v>43193</v>
      </c>
      <c r="S3514" s="385">
        <v>44009</v>
      </c>
      <c r="T3514" s="144">
        <v>3322</v>
      </c>
      <c r="U3514" s="144" t="s">
        <v>60</v>
      </c>
      <c r="V3514" s="144">
        <v>260</v>
      </c>
      <c r="W3514" s="144" t="str">
        <f t="shared" si="367"/>
        <v>Active</v>
      </c>
      <c r="X3514" s="144">
        <v>3322</v>
      </c>
      <c r="Y3514" s="157" t="s">
        <v>64</v>
      </c>
      <c r="Z3514" s="386">
        <v>0.71</v>
      </c>
      <c r="AA3514" s="386">
        <v>0.96</v>
      </c>
      <c r="AB3514" s="387" t="s">
        <v>65</v>
      </c>
      <c r="AC3514" s="157"/>
    </row>
    <row r="3515" spans="9:29">
      <c r="I3515" s="342">
        <v>5</v>
      </c>
      <c r="J3515" s="144" t="str">
        <f t="shared" si="365"/>
        <v>LARGE</v>
      </c>
      <c r="K3515" s="144" t="str">
        <f t="shared" si="366"/>
        <v>MEDIUM</v>
      </c>
      <c r="L3515" s="144" t="str" cm="1">
        <f t="array" ref="L3515">_xlfn.IFS(I3515&lt;=2,"SMALL",I3515&lt;=5,"MEDIUM",I3515&gt;5,"LARGE")</f>
        <v>MEDIUM</v>
      </c>
      <c r="M3515" s="144" t="str">
        <f t="shared" si="363"/>
        <v>NO</v>
      </c>
      <c r="N3515" s="374">
        <v>4.91</v>
      </c>
      <c r="O3515" s="374">
        <f t="shared" si="364"/>
        <v>5</v>
      </c>
      <c r="P3515" s="158" t="str" cm="1">
        <f t="array" ref="P3515">_xlfn.SWITCH(ROUND(N3515,0),5,"Excellent",4,"Good",3,"ok","Bad")</f>
        <v>Excellent</v>
      </c>
      <c r="Q3515" s="144">
        <v>33</v>
      </c>
      <c r="R3515" s="385">
        <v>43296</v>
      </c>
      <c r="S3515" s="385">
        <v>44043</v>
      </c>
      <c r="T3515" s="144">
        <v>910</v>
      </c>
      <c r="U3515" s="144" t="s">
        <v>69</v>
      </c>
      <c r="V3515" s="144">
        <v>332</v>
      </c>
      <c r="W3515" s="144" t="str">
        <f t="shared" si="367"/>
        <v>Active</v>
      </c>
      <c r="X3515" s="144">
        <v>910</v>
      </c>
      <c r="Y3515" s="157" t="s">
        <v>122</v>
      </c>
      <c r="Z3515" s="386">
        <v>0.38</v>
      </c>
      <c r="AA3515" s="386">
        <v>0.49</v>
      </c>
      <c r="AB3515" s="387" t="s">
        <v>65</v>
      </c>
      <c r="AC3515" s="157"/>
    </row>
    <row r="3516" spans="9:29">
      <c r="I3516" s="342">
        <v>3</v>
      </c>
      <c r="J3516" s="144" t="str">
        <f t="shared" si="365"/>
        <v>LARGE</v>
      </c>
      <c r="K3516" s="144" t="str">
        <f t="shared" si="366"/>
        <v>MEDIUM</v>
      </c>
      <c r="L3516" s="144" t="str" cm="1">
        <f t="array" ref="L3516">_xlfn.IFS(I3516&lt;=2,"SMALL",I3516&lt;=5,"MEDIUM",I3516&gt;5,"LARGE")</f>
        <v>MEDIUM</v>
      </c>
      <c r="M3516" s="144" t="str">
        <f t="shared" si="363"/>
        <v>NO</v>
      </c>
      <c r="N3516" s="374">
        <v>4.97</v>
      </c>
      <c r="O3516" s="374">
        <f t="shared" si="364"/>
        <v>5</v>
      </c>
      <c r="P3516" s="158" t="str" cm="1">
        <f t="array" ref="P3516">_xlfn.SWITCH(ROUND(N3516,0),5,"Excellent",4,"Good",3,"ok","Bad")</f>
        <v>Excellent</v>
      </c>
      <c r="Q3516" s="144">
        <v>72</v>
      </c>
      <c r="R3516" s="385">
        <v>43219</v>
      </c>
      <c r="S3516" s="385">
        <v>44056</v>
      </c>
      <c r="T3516" s="144">
        <v>3430</v>
      </c>
      <c r="U3516" s="144" t="s">
        <v>60</v>
      </c>
      <c r="V3516" s="144">
        <v>79</v>
      </c>
      <c r="W3516" s="144" t="str">
        <f t="shared" si="367"/>
        <v>Active</v>
      </c>
      <c r="X3516" s="144">
        <v>3430</v>
      </c>
      <c r="Y3516" s="157" t="s">
        <v>70</v>
      </c>
      <c r="Z3516" s="386">
        <v>1</v>
      </c>
      <c r="AA3516" s="386">
        <v>1</v>
      </c>
      <c r="AB3516" s="387" t="s">
        <v>62</v>
      </c>
      <c r="AC3516" s="157"/>
    </row>
    <row r="3517" spans="9:29">
      <c r="I3517" s="342">
        <v>4</v>
      </c>
      <c r="J3517" s="144" t="str">
        <f t="shared" si="365"/>
        <v>LARGE</v>
      </c>
      <c r="K3517" s="144" t="str">
        <f t="shared" si="366"/>
        <v>MEDIUM</v>
      </c>
      <c r="L3517" s="144" t="str" cm="1">
        <f t="array" ref="L3517">_xlfn.IFS(I3517&lt;=2,"SMALL",I3517&lt;=5,"MEDIUM",I3517&gt;5,"LARGE")</f>
        <v>MEDIUM</v>
      </c>
      <c r="M3517" s="144" t="str">
        <f t="shared" si="363"/>
        <v>NO</v>
      </c>
      <c r="N3517" s="374">
        <v>5</v>
      </c>
      <c r="O3517" s="374">
        <f t="shared" si="364"/>
        <v>5</v>
      </c>
      <c r="P3517" s="158" t="str" cm="1">
        <f t="array" ref="P3517">_xlfn.SWITCH(ROUND(N3517,0),5,"Excellent",4,"Good",3,"ok","Bad")</f>
        <v>Excellent</v>
      </c>
      <c r="Q3517" s="144">
        <v>30</v>
      </c>
      <c r="R3517" s="385">
        <v>43352</v>
      </c>
      <c r="S3517" s="385">
        <v>43828</v>
      </c>
      <c r="T3517" s="144">
        <v>1959</v>
      </c>
      <c r="U3517" s="144" t="s">
        <v>69</v>
      </c>
      <c r="V3517" s="144">
        <v>243</v>
      </c>
      <c r="W3517" s="144" t="str">
        <f t="shared" si="367"/>
        <v>Active</v>
      </c>
      <c r="X3517" s="144">
        <v>1959</v>
      </c>
      <c r="Y3517" s="157" t="s">
        <v>70</v>
      </c>
      <c r="Z3517" s="386">
        <v>0.75</v>
      </c>
      <c r="AA3517" s="386">
        <v>0.77</v>
      </c>
      <c r="AB3517" s="387" t="s">
        <v>62</v>
      </c>
      <c r="AC3517" s="157"/>
    </row>
    <row r="3518" spans="9:29">
      <c r="I3518" s="342">
        <v>5</v>
      </c>
      <c r="J3518" s="144" t="str">
        <f t="shared" si="365"/>
        <v>LARGE</v>
      </c>
      <c r="K3518" s="144" t="str">
        <f t="shared" si="366"/>
        <v>MEDIUM</v>
      </c>
      <c r="L3518" s="144" t="str" cm="1">
        <f t="array" ref="L3518">_xlfn.IFS(I3518&lt;=2,"SMALL",I3518&lt;=5,"MEDIUM",I3518&gt;5,"LARGE")</f>
        <v>MEDIUM</v>
      </c>
      <c r="M3518" s="144" t="str">
        <f t="shared" si="363"/>
        <v>NO</v>
      </c>
      <c r="N3518" s="374">
        <v>4.29</v>
      </c>
      <c r="O3518" s="374">
        <f t="shared" si="364"/>
        <v>4</v>
      </c>
      <c r="P3518" s="158" t="str" cm="1">
        <f t="array" ref="P3518">_xlfn.SWITCH(ROUND(N3518,0),5,"Excellent",4,"Good",3,"ok","Bad")</f>
        <v>Good</v>
      </c>
      <c r="Q3518" s="144">
        <v>7</v>
      </c>
      <c r="R3518" s="385">
        <v>43603</v>
      </c>
      <c r="S3518" s="385">
        <v>43831</v>
      </c>
      <c r="T3518" s="144">
        <v>3497</v>
      </c>
      <c r="U3518" s="144" t="s">
        <v>69</v>
      </c>
      <c r="V3518" s="144">
        <v>361</v>
      </c>
      <c r="W3518" s="144" t="str">
        <f t="shared" si="367"/>
        <v>Active</v>
      </c>
      <c r="X3518" s="144">
        <v>3497</v>
      </c>
      <c r="Y3518" s="157" t="s">
        <v>122</v>
      </c>
      <c r="Z3518" s="386">
        <v>0</v>
      </c>
      <c r="AA3518" s="386">
        <v>1</v>
      </c>
      <c r="AB3518" s="387" t="s">
        <v>62</v>
      </c>
      <c r="AC3518" s="157"/>
    </row>
    <row r="3519" spans="9:29">
      <c r="I3519" s="342">
        <v>2</v>
      </c>
      <c r="J3519" s="144" t="str">
        <f t="shared" si="365"/>
        <v>SMALL</v>
      </c>
      <c r="K3519" s="144" t="str">
        <f t="shared" si="366"/>
        <v>SMALL</v>
      </c>
      <c r="L3519" s="144" t="str" cm="1">
        <f t="array" ref="L3519">_xlfn.IFS(I3519&lt;=2,"SMALL",I3519&lt;=5,"MEDIUM",I3519&gt;5,"LARGE")</f>
        <v>SMALL</v>
      </c>
      <c r="M3519" s="144" t="str">
        <f t="shared" si="363"/>
        <v>NO</v>
      </c>
      <c r="N3519" s="374">
        <v>4.9400000000000004</v>
      </c>
      <c r="O3519" s="374">
        <f t="shared" si="364"/>
        <v>5</v>
      </c>
      <c r="P3519" s="158" t="str" cm="1">
        <f t="array" ref="P3519">_xlfn.SWITCH(ROUND(N3519,0),5,"Excellent",4,"Good",3,"ok","Bad")</f>
        <v>Excellent</v>
      </c>
      <c r="Q3519" s="144">
        <v>16</v>
      </c>
      <c r="R3519" s="385">
        <v>43262</v>
      </c>
      <c r="S3519" s="385">
        <v>43466</v>
      </c>
      <c r="T3519" s="144">
        <v>3492</v>
      </c>
      <c r="U3519" s="144" t="s">
        <v>60</v>
      </c>
      <c r="V3519" s="144">
        <v>113</v>
      </c>
      <c r="W3519" s="144" t="str">
        <f t="shared" si="367"/>
        <v>Active</v>
      </c>
      <c r="X3519" s="144">
        <v>3492</v>
      </c>
      <c r="Y3519" s="157" t="s">
        <v>122</v>
      </c>
      <c r="Z3519" s="386">
        <v>0.33</v>
      </c>
      <c r="AA3519" s="386">
        <v>1</v>
      </c>
      <c r="AB3519" s="387" t="s">
        <v>62</v>
      </c>
      <c r="AC3519" s="157"/>
    </row>
    <row r="3520" spans="9:29">
      <c r="I3520" s="342">
        <v>2</v>
      </c>
      <c r="J3520" s="144" t="str">
        <f t="shared" si="365"/>
        <v>SMALL</v>
      </c>
      <c r="K3520" s="144" t="str">
        <f t="shared" si="366"/>
        <v>SMALL</v>
      </c>
      <c r="L3520" s="144" t="str" cm="1">
        <f t="array" ref="L3520">_xlfn.IFS(I3520&lt;=2,"SMALL",I3520&lt;=5,"MEDIUM",I3520&gt;5,"LARGE")</f>
        <v>SMALL</v>
      </c>
      <c r="M3520" s="144" t="str">
        <f t="shared" si="363"/>
        <v>NO</v>
      </c>
      <c r="N3520" s="374">
        <v>4.74</v>
      </c>
      <c r="O3520" s="374">
        <f t="shared" si="364"/>
        <v>5</v>
      </c>
      <c r="P3520" s="158" t="str" cm="1">
        <f t="array" ref="P3520">_xlfn.SWITCH(ROUND(N3520,0),5,"Excellent",4,"Good",3,"ok","Bad")</f>
        <v>Excellent</v>
      </c>
      <c r="Q3520" s="144">
        <v>27</v>
      </c>
      <c r="R3520" s="385">
        <v>43303</v>
      </c>
      <c r="S3520" s="385">
        <v>43831</v>
      </c>
      <c r="T3520" s="144">
        <v>3492</v>
      </c>
      <c r="U3520" s="144" t="s">
        <v>60</v>
      </c>
      <c r="V3520" s="144">
        <v>138</v>
      </c>
      <c r="W3520" s="144" t="str">
        <f t="shared" si="367"/>
        <v>Active</v>
      </c>
      <c r="X3520" s="144">
        <v>3492</v>
      </c>
      <c r="Y3520" s="157" t="s">
        <v>64</v>
      </c>
      <c r="Z3520" s="386">
        <v>1</v>
      </c>
      <c r="AA3520" s="386">
        <v>0.63</v>
      </c>
      <c r="AB3520" s="387" t="s">
        <v>65</v>
      </c>
      <c r="AC3520" s="157"/>
    </row>
    <row r="3521" spans="9:29">
      <c r="I3521" s="342">
        <v>2</v>
      </c>
      <c r="J3521" s="144" t="str">
        <f t="shared" si="365"/>
        <v>SMALL</v>
      </c>
      <c r="K3521" s="144" t="str">
        <f t="shared" si="366"/>
        <v>SMALL</v>
      </c>
      <c r="L3521" s="144" t="str" cm="1">
        <f t="array" ref="L3521">_xlfn.IFS(I3521&lt;=2,"SMALL",I3521&lt;=5,"MEDIUM",I3521&gt;5,"LARGE")</f>
        <v>SMALL</v>
      </c>
      <c r="M3521" s="144" t="str">
        <f t="shared" si="363"/>
        <v>NO</v>
      </c>
      <c r="N3521" s="374">
        <v>4.7699999999999996</v>
      </c>
      <c r="O3521" s="374">
        <f t="shared" si="364"/>
        <v>5</v>
      </c>
      <c r="P3521" s="158" t="str" cm="1">
        <f t="array" ref="P3521">_xlfn.SWITCH(ROUND(N3521,0),5,"Excellent",4,"Good",3,"ok","Bad")</f>
        <v>Excellent</v>
      </c>
      <c r="Q3521" s="144">
        <v>26</v>
      </c>
      <c r="R3521" s="385">
        <v>43206</v>
      </c>
      <c r="S3521" s="385">
        <v>44027</v>
      </c>
      <c r="T3521" s="144">
        <v>2048</v>
      </c>
      <c r="U3521" s="144" t="s">
        <v>60</v>
      </c>
      <c r="V3521" s="144">
        <v>4</v>
      </c>
      <c r="W3521" s="144" t="str">
        <f t="shared" si="367"/>
        <v>Active</v>
      </c>
      <c r="X3521" s="144">
        <v>2048</v>
      </c>
      <c r="Y3521" s="157" t="s">
        <v>61</v>
      </c>
      <c r="Z3521" s="386">
        <v>0.9</v>
      </c>
      <c r="AA3521" s="386">
        <v>0.99</v>
      </c>
      <c r="AB3521" s="387" t="s">
        <v>65</v>
      </c>
      <c r="AC3521" s="157"/>
    </row>
    <row r="3522" spans="9:29">
      <c r="I3522" s="342">
        <v>1</v>
      </c>
      <c r="J3522" s="144" t="str">
        <f t="shared" si="365"/>
        <v>SMALL</v>
      </c>
      <c r="K3522" s="144" t="str">
        <f t="shared" si="366"/>
        <v>SMALL</v>
      </c>
      <c r="L3522" s="144" t="str" cm="1">
        <f t="array" ref="L3522">_xlfn.IFS(I3522&lt;=2,"SMALL",I3522&lt;=5,"MEDIUM",I3522&gt;5,"LARGE")</f>
        <v>SMALL</v>
      </c>
      <c r="M3522" s="144" t="str">
        <f t="shared" si="363"/>
        <v>YES</v>
      </c>
      <c r="N3522" s="374">
        <v>4.99</v>
      </c>
      <c r="O3522" s="374">
        <f t="shared" si="364"/>
        <v>5</v>
      </c>
      <c r="P3522" s="158" t="str" cm="1">
        <f t="array" ref="P3522">_xlfn.SWITCH(ROUND(N3522,0),5,"Excellent",4,"Good",3,"ok","Bad")</f>
        <v>Excellent</v>
      </c>
      <c r="Q3522" s="144">
        <v>144</v>
      </c>
      <c r="R3522" s="385">
        <v>43217</v>
      </c>
      <c r="S3522" s="385">
        <v>43884</v>
      </c>
      <c r="T3522" s="144">
        <v>3503</v>
      </c>
      <c r="U3522" s="144" t="s">
        <v>60</v>
      </c>
      <c r="V3522" s="144">
        <v>46</v>
      </c>
      <c r="W3522" s="144" t="str">
        <f t="shared" si="367"/>
        <v>Active</v>
      </c>
      <c r="X3522" s="144">
        <v>3503</v>
      </c>
      <c r="Y3522" s="157" t="s">
        <v>70</v>
      </c>
      <c r="Z3522" s="386">
        <v>1</v>
      </c>
      <c r="AA3522" s="386">
        <v>0.89</v>
      </c>
      <c r="AB3522" s="387" t="s">
        <v>65</v>
      </c>
      <c r="AC3522" s="157"/>
    </row>
    <row r="3523" spans="9:29">
      <c r="I3523" s="342">
        <v>2</v>
      </c>
      <c r="J3523" s="144" t="str">
        <f t="shared" si="365"/>
        <v>SMALL</v>
      </c>
      <c r="K3523" s="144" t="str">
        <f t="shared" si="366"/>
        <v>SMALL</v>
      </c>
      <c r="L3523" s="144" t="str" cm="1">
        <f t="array" ref="L3523">_xlfn.IFS(I3523&lt;=2,"SMALL",I3523&lt;=5,"MEDIUM",I3523&gt;5,"LARGE")</f>
        <v>SMALL</v>
      </c>
      <c r="M3523" s="144" t="str">
        <f t="shared" si="363"/>
        <v>NO</v>
      </c>
      <c r="N3523" s="374">
        <v>5</v>
      </c>
      <c r="O3523" s="374">
        <f t="shared" si="364"/>
        <v>5</v>
      </c>
      <c r="P3523" s="158" t="str" cm="1">
        <f t="array" ref="P3523">_xlfn.SWITCH(ROUND(N3523,0),5,"Excellent",4,"Good",3,"ok","Bad")</f>
        <v>Excellent</v>
      </c>
      <c r="Q3523" s="144">
        <v>14</v>
      </c>
      <c r="R3523" s="385">
        <v>43223</v>
      </c>
      <c r="S3523" s="385">
        <v>43925</v>
      </c>
      <c r="T3523" s="144">
        <v>258</v>
      </c>
      <c r="U3523" s="144" t="s">
        <v>60</v>
      </c>
      <c r="V3523" s="144">
        <v>365</v>
      </c>
      <c r="W3523" s="144" t="str">
        <f t="shared" si="367"/>
        <v>Active</v>
      </c>
      <c r="X3523" s="144">
        <v>258</v>
      </c>
      <c r="Y3523" s="157" t="s">
        <v>70</v>
      </c>
      <c r="Z3523" s="386">
        <v>0.9</v>
      </c>
      <c r="AA3523" s="386">
        <v>0.87</v>
      </c>
      <c r="AB3523" s="387" t="s">
        <v>62</v>
      </c>
      <c r="AC3523" s="157"/>
    </row>
    <row r="3524" spans="9:29">
      <c r="I3524" s="342">
        <v>5</v>
      </c>
      <c r="J3524" s="144" t="str">
        <f t="shared" si="365"/>
        <v>LARGE</v>
      </c>
      <c r="K3524" s="144" t="str">
        <f t="shared" si="366"/>
        <v>MEDIUM</v>
      </c>
      <c r="L3524" s="144" t="str" cm="1">
        <f t="array" ref="L3524">_xlfn.IFS(I3524&lt;=2,"SMALL",I3524&lt;=5,"MEDIUM",I3524&gt;5,"LARGE")</f>
        <v>MEDIUM</v>
      </c>
      <c r="M3524" s="144" t="str">
        <f t="shared" si="363"/>
        <v>NO</v>
      </c>
      <c r="N3524" s="374">
        <v>4.92</v>
      </c>
      <c r="O3524" s="374">
        <f t="shared" si="364"/>
        <v>5</v>
      </c>
      <c r="P3524" s="158" t="str" cm="1">
        <f t="array" ref="P3524">_xlfn.SWITCH(ROUND(N3524,0),5,"Excellent",4,"Good",3,"ok","Bad")</f>
        <v>Excellent</v>
      </c>
      <c r="Q3524" s="144">
        <v>24</v>
      </c>
      <c r="R3524" s="385">
        <v>43218</v>
      </c>
      <c r="S3524" s="385">
        <v>44038</v>
      </c>
      <c r="T3524" s="144">
        <v>1291</v>
      </c>
      <c r="U3524" s="144" t="s">
        <v>69</v>
      </c>
      <c r="V3524" s="144">
        <v>228</v>
      </c>
      <c r="W3524" s="144" t="str">
        <f t="shared" si="367"/>
        <v>Active</v>
      </c>
      <c r="X3524" s="144">
        <v>1291</v>
      </c>
      <c r="Y3524" s="157" t="s">
        <v>64</v>
      </c>
      <c r="Z3524" s="386">
        <v>1</v>
      </c>
      <c r="AA3524" s="386">
        <v>1</v>
      </c>
      <c r="AB3524" s="387" t="s">
        <v>62</v>
      </c>
      <c r="AC3524" s="157"/>
    </row>
    <row r="3525" spans="9:29">
      <c r="I3525" s="342">
        <v>7</v>
      </c>
      <c r="J3525" s="144" t="str">
        <f t="shared" si="365"/>
        <v>LARGE</v>
      </c>
      <c r="K3525" s="144" t="str">
        <f t="shared" si="366"/>
        <v>LARGE</v>
      </c>
      <c r="L3525" s="144" t="str" cm="1">
        <f t="array" ref="L3525">_xlfn.IFS(I3525&lt;=2,"SMALL",I3525&lt;=5,"MEDIUM",I3525&gt;5,"LARGE")</f>
        <v>LARGE</v>
      </c>
      <c r="M3525" s="144" t="str">
        <f t="shared" ref="M3525:M3588" si="368">IF(AND(N3525&gt;=4.8,Q3525&gt;100),"YES","NO")</f>
        <v>NO</v>
      </c>
      <c r="N3525" s="374">
        <v>4.57</v>
      </c>
      <c r="O3525" s="374">
        <f t="shared" ref="O3525:O3588" si="369">ROUND(N3525,0)</f>
        <v>5</v>
      </c>
      <c r="P3525" s="158" t="str" cm="1">
        <f t="array" ref="P3525">_xlfn.SWITCH(ROUND(N3525,0),5,"Excellent",4,"Good",3,"ok","Bad")</f>
        <v>Excellent</v>
      </c>
      <c r="Q3525" s="144">
        <v>49</v>
      </c>
      <c r="R3525" s="385">
        <v>43194</v>
      </c>
      <c r="S3525" s="385">
        <v>44045</v>
      </c>
      <c r="T3525" s="144">
        <v>3488</v>
      </c>
      <c r="U3525" s="144" t="s">
        <v>69</v>
      </c>
      <c r="V3525" s="144">
        <v>179</v>
      </c>
      <c r="W3525" s="144" t="str">
        <f t="shared" si="367"/>
        <v>Active</v>
      </c>
      <c r="X3525" s="144">
        <v>3488</v>
      </c>
      <c r="Y3525" s="157" t="s">
        <v>70</v>
      </c>
      <c r="Z3525" s="386">
        <v>1</v>
      </c>
      <c r="AA3525" s="386">
        <v>0.96</v>
      </c>
      <c r="AB3525" s="387" t="s">
        <v>65</v>
      </c>
      <c r="AC3525" s="157"/>
    </row>
    <row r="3526" spans="9:29">
      <c r="I3526" s="342">
        <v>2</v>
      </c>
      <c r="J3526" s="144" t="str">
        <f t="shared" ref="J3526:J3589" si="370">IF(I3526&lt;=2,"SMALL","LARGE")</f>
        <v>SMALL</v>
      </c>
      <c r="K3526" s="144" t="str">
        <f t="shared" ref="K3526:K3589" si="371">IF(I3526&lt;=2,"SMALL",IF(I3526&lt;=5,"MEDIUM","LARGE"))</f>
        <v>SMALL</v>
      </c>
      <c r="L3526" s="144" t="str" cm="1">
        <f t="array" ref="L3526">_xlfn.IFS(I3526&lt;=2,"SMALL",I3526&lt;=5,"MEDIUM",I3526&gt;5,"LARGE")</f>
        <v>SMALL</v>
      </c>
      <c r="M3526" s="144" t="str">
        <f t="shared" si="368"/>
        <v>NO</v>
      </c>
      <c r="N3526" s="374">
        <v>4.76</v>
      </c>
      <c r="O3526" s="374">
        <f t="shared" si="369"/>
        <v>5</v>
      </c>
      <c r="P3526" s="158" t="str" cm="1">
        <f t="array" ref="P3526">_xlfn.SWITCH(ROUND(N3526,0),5,"Excellent",4,"Good",3,"ok","Bad")</f>
        <v>Excellent</v>
      </c>
      <c r="Q3526" s="144">
        <v>63</v>
      </c>
      <c r="R3526" s="385">
        <v>43204</v>
      </c>
      <c r="S3526" s="385">
        <v>44009</v>
      </c>
      <c r="T3526" s="144">
        <v>1757</v>
      </c>
      <c r="U3526" s="144" t="s">
        <v>60</v>
      </c>
      <c r="V3526" s="144">
        <v>330</v>
      </c>
      <c r="W3526" s="144" t="str">
        <f t="shared" ref="W3526:W3589" si="372">IF(NOT(V3526=0),"Active","Inactive")</f>
        <v>Active</v>
      </c>
      <c r="X3526" s="144">
        <v>1757</v>
      </c>
      <c r="Y3526" s="157" t="s">
        <v>61</v>
      </c>
      <c r="Z3526" s="386">
        <v>1</v>
      </c>
      <c r="AA3526" s="386">
        <v>0.94</v>
      </c>
      <c r="AB3526" s="387" t="s">
        <v>62</v>
      </c>
      <c r="AC3526" s="157"/>
    </row>
    <row r="3527" spans="9:29">
      <c r="I3527" s="342">
        <v>1</v>
      </c>
      <c r="J3527" s="144" t="str">
        <f t="shared" si="370"/>
        <v>SMALL</v>
      </c>
      <c r="K3527" s="144" t="str">
        <f t="shared" si="371"/>
        <v>SMALL</v>
      </c>
      <c r="L3527" s="144" t="str" cm="1">
        <f t="array" ref="L3527">_xlfn.IFS(I3527&lt;=2,"SMALL",I3527&lt;=5,"MEDIUM",I3527&gt;5,"LARGE")</f>
        <v>SMALL</v>
      </c>
      <c r="M3527" s="144" t="str">
        <f t="shared" si="368"/>
        <v>NO</v>
      </c>
      <c r="N3527" s="374">
        <v>5</v>
      </c>
      <c r="O3527" s="374">
        <f t="shared" si="369"/>
        <v>5</v>
      </c>
      <c r="P3527" s="158" t="str" cm="1">
        <f t="array" ref="P3527">_xlfn.SWITCH(ROUND(N3527,0),5,"Excellent",4,"Good",3,"ok","Bad")</f>
        <v>Excellent</v>
      </c>
      <c r="Q3527" s="144">
        <v>52</v>
      </c>
      <c r="R3527" s="385">
        <v>43219</v>
      </c>
      <c r="S3527" s="385">
        <v>43898</v>
      </c>
      <c r="T3527" s="144">
        <v>3504</v>
      </c>
      <c r="U3527" s="144" t="s">
        <v>60</v>
      </c>
      <c r="V3527" s="144">
        <v>180</v>
      </c>
      <c r="W3527" s="144" t="str">
        <f t="shared" si="372"/>
        <v>Active</v>
      </c>
      <c r="X3527" s="144">
        <v>3504</v>
      </c>
      <c r="Y3527" s="157" t="s">
        <v>64</v>
      </c>
      <c r="Z3527" s="386">
        <v>1</v>
      </c>
      <c r="AA3527" s="386">
        <v>0</v>
      </c>
      <c r="AB3527" s="387" t="s">
        <v>65</v>
      </c>
      <c r="AC3527" s="157"/>
    </row>
    <row r="3528" spans="9:29">
      <c r="I3528" s="342">
        <v>6</v>
      </c>
      <c r="J3528" s="144" t="str">
        <f t="shared" si="370"/>
        <v>LARGE</v>
      </c>
      <c r="K3528" s="144" t="str">
        <f t="shared" si="371"/>
        <v>LARGE</v>
      </c>
      <c r="L3528" s="144" t="str" cm="1">
        <f t="array" ref="L3528">_xlfn.IFS(I3528&lt;=2,"SMALL",I3528&lt;=5,"MEDIUM",I3528&gt;5,"LARGE")</f>
        <v>LARGE</v>
      </c>
      <c r="M3528" s="144" t="str">
        <f t="shared" si="368"/>
        <v>NO</v>
      </c>
      <c r="N3528" s="374">
        <v>5</v>
      </c>
      <c r="O3528" s="374">
        <f t="shared" si="369"/>
        <v>5</v>
      </c>
      <c r="P3528" s="158" t="str" cm="1">
        <f t="array" ref="P3528">_xlfn.SWITCH(ROUND(N3528,0),5,"Excellent",4,"Good",3,"ok","Bad")</f>
        <v>Excellent</v>
      </c>
      <c r="Q3528" s="144">
        <v>78</v>
      </c>
      <c r="R3528" s="385">
        <v>43315</v>
      </c>
      <c r="S3528" s="385">
        <v>44049</v>
      </c>
      <c r="T3528" s="144">
        <v>2519</v>
      </c>
      <c r="U3528" s="144" t="s">
        <v>69</v>
      </c>
      <c r="V3528" s="144">
        <v>171</v>
      </c>
      <c r="W3528" s="144" t="str">
        <f t="shared" si="372"/>
        <v>Active</v>
      </c>
      <c r="X3528" s="144">
        <v>2519</v>
      </c>
      <c r="Y3528" s="157" t="s">
        <v>61</v>
      </c>
      <c r="Z3528" s="386">
        <v>1</v>
      </c>
      <c r="AA3528" s="386">
        <v>1</v>
      </c>
      <c r="AB3528" s="387" t="s">
        <v>65</v>
      </c>
      <c r="AC3528" s="157"/>
    </row>
    <row r="3529" spans="9:29">
      <c r="I3529" s="342">
        <v>7</v>
      </c>
      <c r="J3529" s="144" t="str">
        <f t="shared" si="370"/>
        <v>LARGE</v>
      </c>
      <c r="K3529" s="144" t="str">
        <f t="shared" si="371"/>
        <v>LARGE</v>
      </c>
      <c r="L3529" s="144" t="str" cm="1">
        <f t="array" ref="L3529">_xlfn.IFS(I3529&lt;=2,"SMALL",I3529&lt;=5,"MEDIUM",I3529&gt;5,"LARGE")</f>
        <v>LARGE</v>
      </c>
      <c r="M3529" s="144" t="str">
        <f t="shared" si="368"/>
        <v>NO</v>
      </c>
      <c r="N3529" s="374">
        <v>4.99</v>
      </c>
      <c r="O3529" s="374">
        <f t="shared" si="369"/>
        <v>5</v>
      </c>
      <c r="P3529" s="158" t="str" cm="1">
        <f t="array" ref="P3529">_xlfn.SWITCH(ROUND(N3529,0),5,"Excellent",4,"Good",3,"ok","Bad")</f>
        <v>Excellent</v>
      </c>
      <c r="Q3529" s="144">
        <v>84</v>
      </c>
      <c r="R3529" s="385">
        <v>43289</v>
      </c>
      <c r="S3529" s="385">
        <v>44048</v>
      </c>
      <c r="T3529" s="144">
        <v>2519</v>
      </c>
      <c r="U3529" s="144" t="s">
        <v>69</v>
      </c>
      <c r="V3529" s="144">
        <v>136</v>
      </c>
      <c r="W3529" s="144" t="str">
        <f t="shared" si="372"/>
        <v>Active</v>
      </c>
      <c r="X3529" s="144">
        <v>2519</v>
      </c>
      <c r="Y3529" s="157" t="s">
        <v>122</v>
      </c>
      <c r="Z3529" s="386">
        <v>0.14000000000000001</v>
      </c>
      <c r="AA3529" s="386">
        <v>0.97</v>
      </c>
      <c r="AB3529" s="387" t="s">
        <v>65</v>
      </c>
      <c r="AC3529" s="157"/>
    </row>
    <row r="3530" spans="9:29">
      <c r="I3530" s="342">
        <v>4</v>
      </c>
      <c r="J3530" s="144" t="str">
        <f t="shared" si="370"/>
        <v>LARGE</v>
      </c>
      <c r="K3530" s="144" t="str">
        <f t="shared" si="371"/>
        <v>MEDIUM</v>
      </c>
      <c r="L3530" s="144" t="str" cm="1">
        <f t="array" ref="L3530">_xlfn.IFS(I3530&lt;=2,"SMALL",I3530&lt;=5,"MEDIUM",I3530&gt;5,"LARGE")</f>
        <v>MEDIUM</v>
      </c>
      <c r="M3530" s="144" t="str">
        <f t="shared" si="368"/>
        <v>NO</v>
      </c>
      <c r="N3530" s="374">
        <v>5</v>
      </c>
      <c r="O3530" s="374">
        <f t="shared" si="369"/>
        <v>5</v>
      </c>
      <c r="P3530" s="158" t="str" cm="1">
        <f t="array" ref="P3530">_xlfn.SWITCH(ROUND(N3530,0),5,"Excellent",4,"Good",3,"ok","Bad")</f>
        <v>Excellent</v>
      </c>
      <c r="Q3530" s="144">
        <v>4</v>
      </c>
      <c r="R3530" s="385">
        <v>43754</v>
      </c>
      <c r="S3530" s="385">
        <v>43918</v>
      </c>
      <c r="T3530" s="144">
        <v>1588</v>
      </c>
      <c r="U3530" s="144" t="s">
        <v>69</v>
      </c>
      <c r="V3530" s="144">
        <v>89</v>
      </c>
      <c r="W3530" s="144" t="str">
        <f t="shared" si="372"/>
        <v>Active</v>
      </c>
      <c r="X3530" s="144">
        <v>1588</v>
      </c>
      <c r="Y3530" s="157" t="s">
        <v>70</v>
      </c>
      <c r="Z3530" s="386">
        <v>1</v>
      </c>
      <c r="AA3530" s="386">
        <v>1</v>
      </c>
      <c r="AB3530" s="387" t="s">
        <v>65</v>
      </c>
      <c r="AC3530" s="157"/>
    </row>
    <row r="3531" spans="9:29">
      <c r="I3531" s="342">
        <v>2</v>
      </c>
      <c r="J3531" s="144" t="str">
        <f t="shared" si="370"/>
        <v>SMALL</v>
      </c>
      <c r="K3531" s="144" t="str">
        <f t="shared" si="371"/>
        <v>SMALL</v>
      </c>
      <c r="L3531" s="144" t="str" cm="1">
        <f t="array" ref="L3531">_xlfn.IFS(I3531&lt;=2,"SMALL",I3531&lt;=5,"MEDIUM",I3531&gt;5,"LARGE")</f>
        <v>SMALL</v>
      </c>
      <c r="M3531" s="144" t="str">
        <f t="shared" si="368"/>
        <v>NO</v>
      </c>
      <c r="N3531" s="374">
        <v>4.7699999999999996</v>
      </c>
      <c r="O3531" s="374">
        <f t="shared" si="369"/>
        <v>5</v>
      </c>
      <c r="P3531" s="158" t="str" cm="1">
        <f t="array" ref="P3531">_xlfn.SWITCH(ROUND(N3531,0),5,"Excellent",4,"Good",3,"ok","Bad")</f>
        <v>Excellent</v>
      </c>
      <c r="Q3531" s="144">
        <v>104</v>
      </c>
      <c r="R3531" s="385">
        <v>43213</v>
      </c>
      <c r="S3531" s="385">
        <v>43911</v>
      </c>
      <c r="T3531" s="144">
        <v>2647</v>
      </c>
      <c r="U3531" s="144" t="s">
        <v>60</v>
      </c>
      <c r="V3531" s="144">
        <v>356</v>
      </c>
      <c r="W3531" s="144" t="str">
        <f t="shared" si="372"/>
        <v>Active</v>
      </c>
      <c r="X3531" s="144">
        <v>2647</v>
      </c>
      <c r="Y3531" s="157" t="s">
        <v>70</v>
      </c>
      <c r="Z3531" s="386">
        <v>1</v>
      </c>
      <c r="AA3531" s="386">
        <v>0.95</v>
      </c>
      <c r="AB3531" s="387" t="s">
        <v>62</v>
      </c>
      <c r="AC3531" s="157"/>
    </row>
    <row r="3532" spans="9:29">
      <c r="I3532" s="342">
        <v>2</v>
      </c>
      <c r="J3532" s="144" t="str">
        <f t="shared" si="370"/>
        <v>SMALL</v>
      </c>
      <c r="K3532" s="144" t="str">
        <f t="shared" si="371"/>
        <v>SMALL</v>
      </c>
      <c r="L3532" s="144" t="str" cm="1">
        <f t="array" ref="L3532">_xlfn.IFS(I3532&lt;=2,"SMALL",I3532&lt;=5,"MEDIUM",I3532&gt;5,"LARGE")</f>
        <v>SMALL</v>
      </c>
      <c r="M3532" s="144" t="str">
        <f t="shared" si="368"/>
        <v>NO</v>
      </c>
      <c r="N3532" s="374">
        <v>4.66</v>
      </c>
      <c r="O3532" s="374">
        <f t="shared" si="369"/>
        <v>5</v>
      </c>
      <c r="P3532" s="158" t="str" cm="1">
        <f t="array" ref="P3532">_xlfn.SWITCH(ROUND(N3532,0),5,"Excellent",4,"Good",3,"ok","Bad")</f>
        <v>Excellent</v>
      </c>
      <c r="Q3532" s="144">
        <v>119</v>
      </c>
      <c r="R3532" s="385">
        <v>43200</v>
      </c>
      <c r="S3532" s="385">
        <v>43900</v>
      </c>
      <c r="T3532" s="144">
        <v>1866</v>
      </c>
      <c r="U3532" s="144" t="s">
        <v>69</v>
      </c>
      <c r="V3532" s="144">
        <v>266</v>
      </c>
      <c r="W3532" s="144" t="str">
        <f t="shared" si="372"/>
        <v>Active</v>
      </c>
      <c r="X3532" s="144">
        <v>1866</v>
      </c>
      <c r="Y3532" s="157" t="s">
        <v>64</v>
      </c>
      <c r="Z3532" s="386">
        <v>1</v>
      </c>
      <c r="AA3532" s="386">
        <v>0.94</v>
      </c>
      <c r="AB3532" s="387" t="s">
        <v>62</v>
      </c>
      <c r="AC3532" s="157"/>
    </row>
    <row r="3533" spans="9:29">
      <c r="I3533" s="342">
        <v>3</v>
      </c>
      <c r="J3533" s="144" t="str">
        <f t="shared" si="370"/>
        <v>LARGE</v>
      </c>
      <c r="K3533" s="144" t="str">
        <f t="shared" si="371"/>
        <v>MEDIUM</v>
      </c>
      <c r="L3533" s="144" t="str" cm="1">
        <f t="array" ref="L3533">_xlfn.IFS(I3533&lt;=2,"SMALL",I3533&lt;=5,"MEDIUM",I3533&gt;5,"LARGE")</f>
        <v>MEDIUM</v>
      </c>
      <c r="M3533" s="144" t="str">
        <f t="shared" si="368"/>
        <v>NO</v>
      </c>
      <c r="N3533" s="374">
        <v>4.8899999999999997</v>
      </c>
      <c r="O3533" s="374">
        <f t="shared" si="369"/>
        <v>5</v>
      </c>
      <c r="P3533" s="158" t="str" cm="1">
        <f t="array" ref="P3533">_xlfn.SWITCH(ROUND(N3533,0),5,"Excellent",4,"Good",3,"ok","Bad")</f>
        <v>Excellent</v>
      </c>
      <c r="Q3533" s="144">
        <v>83</v>
      </c>
      <c r="R3533" s="385">
        <v>43224</v>
      </c>
      <c r="S3533" s="385">
        <v>43917</v>
      </c>
      <c r="T3533" s="144">
        <v>3458</v>
      </c>
      <c r="U3533" s="144" t="s">
        <v>69</v>
      </c>
      <c r="V3533" s="144">
        <v>227</v>
      </c>
      <c r="W3533" s="144" t="str">
        <f t="shared" si="372"/>
        <v>Active</v>
      </c>
      <c r="X3533" s="144">
        <v>3458</v>
      </c>
      <c r="Y3533" s="157" t="s">
        <v>122</v>
      </c>
      <c r="Z3533" s="386">
        <v>0</v>
      </c>
      <c r="AA3533" s="386">
        <v>1</v>
      </c>
      <c r="AB3533" s="387" t="s">
        <v>65</v>
      </c>
      <c r="AC3533" s="157"/>
    </row>
    <row r="3534" spans="9:29">
      <c r="I3534" s="342">
        <v>2</v>
      </c>
      <c r="J3534" s="144" t="str">
        <f t="shared" si="370"/>
        <v>SMALL</v>
      </c>
      <c r="K3534" s="144" t="str">
        <f t="shared" si="371"/>
        <v>SMALL</v>
      </c>
      <c r="L3534" s="144" t="str" cm="1">
        <f t="array" ref="L3534">_xlfn.IFS(I3534&lt;=2,"SMALL",I3534&lt;=5,"MEDIUM",I3534&gt;5,"LARGE")</f>
        <v>SMALL</v>
      </c>
      <c r="M3534" s="144" t="str">
        <f t="shared" si="368"/>
        <v>NO</v>
      </c>
      <c r="N3534" s="374">
        <v>4.8600000000000003</v>
      </c>
      <c r="O3534" s="374">
        <f t="shared" si="369"/>
        <v>5</v>
      </c>
      <c r="P3534" s="158" t="str" cm="1">
        <f t="array" ref="P3534">_xlfn.SWITCH(ROUND(N3534,0),5,"Excellent",4,"Good",3,"ok","Bad")</f>
        <v>Excellent</v>
      </c>
      <c r="Q3534" s="144">
        <v>7</v>
      </c>
      <c r="R3534" s="385">
        <v>43266</v>
      </c>
      <c r="S3534" s="385">
        <v>43982</v>
      </c>
      <c r="T3534" s="144">
        <v>1684</v>
      </c>
      <c r="U3534" s="144" t="s">
        <v>69</v>
      </c>
      <c r="V3534" s="144">
        <v>338</v>
      </c>
      <c r="W3534" s="144" t="str">
        <f t="shared" si="372"/>
        <v>Active</v>
      </c>
      <c r="X3534" s="144">
        <v>1684</v>
      </c>
      <c r="Y3534" s="157" t="s">
        <v>70</v>
      </c>
      <c r="Z3534" s="386">
        <v>1</v>
      </c>
      <c r="AA3534" s="386">
        <v>0.44</v>
      </c>
      <c r="AB3534" s="387" t="s">
        <v>65</v>
      </c>
      <c r="AC3534" s="157"/>
    </row>
    <row r="3535" spans="9:29">
      <c r="I3535" s="342">
        <v>4</v>
      </c>
      <c r="J3535" s="144" t="str">
        <f t="shared" si="370"/>
        <v>LARGE</v>
      </c>
      <c r="K3535" s="144" t="str">
        <f t="shared" si="371"/>
        <v>MEDIUM</v>
      </c>
      <c r="L3535" s="144" t="str" cm="1">
        <f t="array" ref="L3535">_xlfn.IFS(I3535&lt;=2,"SMALL",I3535&lt;=5,"MEDIUM",I3535&gt;5,"LARGE")</f>
        <v>MEDIUM</v>
      </c>
      <c r="M3535" s="144" t="str">
        <f t="shared" si="368"/>
        <v>NO</v>
      </c>
      <c r="N3535" s="374">
        <v>4.5</v>
      </c>
      <c r="O3535" s="374">
        <f t="shared" si="369"/>
        <v>5</v>
      </c>
      <c r="P3535" s="158" t="str" cm="1">
        <f t="array" ref="P3535">_xlfn.SWITCH(ROUND(N3535,0),5,"Excellent",4,"Good",3,"ok","Bad")</f>
        <v>Excellent</v>
      </c>
      <c r="Q3535" s="144">
        <v>52</v>
      </c>
      <c r="R3535" s="385">
        <v>43212</v>
      </c>
      <c r="S3535" s="385">
        <v>43991</v>
      </c>
      <c r="T3535" s="144">
        <v>3507</v>
      </c>
      <c r="U3535" s="144" t="s">
        <v>60</v>
      </c>
      <c r="V3535" s="144">
        <v>262</v>
      </c>
      <c r="W3535" s="144" t="str">
        <f t="shared" si="372"/>
        <v>Active</v>
      </c>
      <c r="X3535" s="144">
        <v>3507</v>
      </c>
      <c r="Y3535" s="157" t="s">
        <v>61</v>
      </c>
      <c r="Z3535" s="386">
        <v>1</v>
      </c>
      <c r="AA3535" s="386">
        <v>0.54</v>
      </c>
      <c r="AB3535" s="387" t="s">
        <v>62</v>
      </c>
      <c r="AC3535" s="157"/>
    </row>
    <row r="3536" spans="9:29">
      <c r="I3536" s="342">
        <v>2</v>
      </c>
      <c r="J3536" s="144" t="str">
        <f t="shared" si="370"/>
        <v>SMALL</v>
      </c>
      <c r="K3536" s="144" t="str">
        <f t="shared" si="371"/>
        <v>SMALL</v>
      </c>
      <c r="L3536" s="144" t="str" cm="1">
        <f t="array" ref="L3536">_xlfn.IFS(I3536&lt;=2,"SMALL",I3536&lt;=5,"MEDIUM",I3536&gt;5,"LARGE")</f>
        <v>SMALL</v>
      </c>
      <c r="M3536" s="144" t="str">
        <f t="shared" si="368"/>
        <v>YES</v>
      </c>
      <c r="N3536" s="374">
        <v>4.9800000000000004</v>
      </c>
      <c r="O3536" s="374">
        <f t="shared" si="369"/>
        <v>5</v>
      </c>
      <c r="P3536" s="158" t="str" cm="1">
        <f t="array" ref="P3536">_xlfn.SWITCH(ROUND(N3536,0),5,"Excellent",4,"Good",3,"ok","Bad")</f>
        <v>Excellent</v>
      </c>
      <c r="Q3536" s="144">
        <v>151</v>
      </c>
      <c r="R3536" s="385">
        <v>43225</v>
      </c>
      <c r="S3536" s="385">
        <v>44045</v>
      </c>
      <c r="T3536" s="144">
        <v>3503</v>
      </c>
      <c r="U3536" s="144" t="s">
        <v>60</v>
      </c>
      <c r="V3536" s="144">
        <v>83</v>
      </c>
      <c r="W3536" s="144" t="str">
        <f t="shared" si="372"/>
        <v>Active</v>
      </c>
      <c r="X3536" s="144">
        <v>3503</v>
      </c>
      <c r="Y3536" s="157" t="s">
        <v>70</v>
      </c>
      <c r="Z3536" s="386">
        <v>1</v>
      </c>
      <c r="AA3536" s="386">
        <v>1</v>
      </c>
      <c r="AB3536" s="387" t="s">
        <v>65</v>
      </c>
      <c r="AC3536" s="157"/>
    </row>
    <row r="3537" spans="9:29">
      <c r="I3537" s="342">
        <v>4</v>
      </c>
      <c r="J3537" s="144" t="str">
        <f t="shared" si="370"/>
        <v>LARGE</v>
      </c>
      <c r="K3537" s="144" t="str">
        <f t="shared" si="371"/>
        <v>MEDIUM</v>
      </c>
      <c r="L3537" s="144" t="str" cm="1">
        <f t="array" ref="L3537">_xlfn.IFS(I3537&lt;=2,"SMALL",I3537&lt;=5,"MEDIUM",I3537&gt;5,"LARGE")</f>
        <v>MEDIUM</v>
      </c>
      <c r="M3537" s="144" t="str">
        <f t="shared" si="368"/>
        <v>NO</v>
      </c>
      <c r="N3537" s="374">
        <v>4.51</v>
      </c>
      <c r="O3537" s="374">
        <f t="shared" si="369"/>
        <v>5</v>
      </c>
      <c r="P3537" s="158" t="str" cm="1">
        <f t="array" ref="P3537">_xlfn.SWITCH(ROUND(N3537,0),5,"Excellent",4,"Good",3,"ok","Bad")</f>
        <v>Excellent</v>
      </c>
      <c r="Q3537" s="144">
        <v>144</v>
      </c>
      <c r="R3537" s="385">
        <v>43205</v>
      </c>
      <c r="S3537" s="385">
        <v>44047</v>
      </c>
      <c r="T3537" s="144">
        <v>1888</v>
      </c>
      <c r="U3537" s="144" t="s">
        <v>60</v>
      </c>
      <c r="V3537" s="144">
        <v>0</v>
      </c>
      <c r="W3537" s="144" t="str">
        <f t="shared" si="372"/>
        <v>Inactive</v>
      </c>
      <c r="X3537" s="144">
        <v>1888</v>
      </c>
      <c r="Y3537" s="157" t="s">
        <v>70</v>
      </c>
      <c r="Z3537" s="386">
        <v>0.7</v>
      </c>
      <c r="AA3537" s="386">
        <v>0.97</v>
      </c>
      <c r="AB3537" s="387" t="s">
        <v>65</v>
      </c>
      <c r="AC3537" s="157"/>
    </row>
    <row r="3538" spans="9:29">
      <c r="I3538" s="342">
        <v>4</v>
      </c>
      <c r="J3538" s="144" t="str">
        <f t="shared" si="370"/>
        <v>LARGE</v>
      </c>
      <c r="K3538" s="144" t="str">
        <f t="shared" si="371"/>
        <v>MEDIUM</v>
      </c>
      <c r="L3538" s="144" t="str" cm="1">
        <f t="array" ref="L3538">_xlfn.IFS(I3538&lt;=2,"SMALL",I3538&lt;=5,"MEDIUM",I3538&gt;5,"LARGE")</f>
        <v>MEDIUM</v>
      </c>
      <c r="M3538" s="144" t="str">
        <f t="shared" si="368"/>
        <v>NO</v>
      </c>
      <c r="N3538" s="374">
        <v>4.72</v>
      </c>
      <c r="O3538" s="374">
        <f t="shared" si="369"/>
        <v>5</v>
      </c>
      <c r="P3538" s="158" t="str" cm="1">
        <f t="array" ref="P3538">_xlfn.SWITCH(ROUND(N3538,0),5,"Excellent",4,"Good",3,"ok","Bad")</f>
        <v>Excellent</v>
      </c>
      <c r="Q3538" s="144">
        <v>141</v>
      </c>
      <c r="R3538" s="385">
        <v>43202</v>
      </c>
      <c r="S3538" s="385">
        <v>44055</v>
      </c>
      <c r="T3538" s="144">
        <v>1888</v>
      </c>
      <c r="U3538" s="144" t="s">
        <v>60</v>
      </c>
      <c r="V3538" s="144">
        <v>53</v>
      </c>
      <c r="W3538" s="144" t="str">
        <f t="shared" si="372"/>
        <v>Active</v>
      </c>
      <c r="X3538" s="144">
        <v>1888</v>
      </c>
      <c r="Y3538" s="157" t="s">
        <v>70</v>
      </c>
      <c r="Z3538" s="386">
        <v>0.95</v>
      </c>
      <c r="AA3538" s="386">
        <v>0.85</v>
      </c>
      <c r="AB3538" s="387" t="s">
        <v>65</v>
      </c>
      <c r="AC3538" s="157"/>
    </row>
    <row r="3539" spans="9:29">
      <c r="I3539" s="342">
        <v>3</v>
      </c>
      <c r="J3539" s="144" t="str">
        <f t="shared" si="370"/>
        <v>LARGE</v>
      </c>
      <c r="K3539" s="144" t="str">
        <f t="shared" si="371"/>
        <v>MEDIUM</v>
      </c>
      <c r="L3539" s="144" t="str" cm="1">
        <f t="array" ref="L3539">_xlfn.IFS(I3539&lt;=2,"SMALL",I3539&lt;=5,"MEDIUM",I3539&gt;5,"LARGE")</f>
        <v>MEDIUM</v>
      </c>
      <c r="M3539" s="144" t="str">
        <f t="shared" si="368"/>
        <v>YES</v>
      </c>
      <c r="N3539" s="374">
        <v>4.8099999999999996</v>
      </c>
      <c r="O3539" s="374">
        <f t="shared" si="369"/>
        <v>5</v>
      </c>
      <c r="P3539" s="158" t="str" cm="1">
        <f t="array" ref="P3539">_xlfn.SWITCH(ROUND(N3539,0),5,"Excellent",4,"Good",3,"ok","Bad")</f>
        <v>Excellent</v>
      </c>
      <c r="Q3539" s="144">
        <v>124</v>
      </c>
      <c r="R3539" s="385">
        <v>43201</v>
      </c>
      <c r="S3539" s="385">
        <v>43910</v>
      </c>
      <c r="T3539" s="144">
        <v>1888</v>
      </c>
      <c r="U3539" s="144" t="s">
        <v>60</v>
      </c>
      <c r="V3539" s="144">
        <v>42</v>
      </c>
      <c r="W3539" s="144" t="str">
        <f t="shared" si="372"/>
        <v>Active</v>
      </c>
      <c r="X3539" s="144">
        <v>1888</v>
      </c>
      <c r="Y3539" s="157" t="s">
        <v>70</v>
      </c>
      <c r="Z3539" s="386">
        <v>0.93</v>
      </c>
      <c r="AA3539" s="386">
        <v>0.99</v>
      </c>
      <c r="AB3539" s="387" t="s">
        <v>65</v>
      </c>
      <c r="AC3539" s="157"/>
    </row>
    <row r="3540" spans="9:29">
      <c r="I3540" s="342">
        <v>2</v>
      </c>
      <c r="J3540" s="144" t="str">
        <f t="shared" si="370"/>
        <v>SMALL</v>
      </c>
      <c r="K3540" s="144" t="str">
        <f t="shared" si="371"/>
        <v>SMALL</v>
      </c>
      <c r="L3540" s="144" t="str" cm="1">
        <f t="array" ref="L3540">_xlfn.IFS(I3540&lt;=2,"SMALL",I3540&lt;=5,"MEDIUM",I3540&gt;5,"LARGE")</f>
        <v>SMALL</v>
      </c>
      <c r="M3540" s="144" t="str">
        <f t="shared" si="368"/>
        <v>NO</v>
      </c>
      <c r="N3540" s="374">
        <v>4.8600000000000003</v>
      </c>
      <c r="O3540" s="374">
        <f t="shared" si="369"/>
        <v>5</v>
      </c>
      <c r="P3540" s="158" t="str" cm="1">
        <f t="array" ref="P3540">_xlfn.SWITCH(ROUND(N3540,0),5,"Excellent",4,"Good",3,"ok","Bad")</f>
        <v>Excellent</v>
      </c>
      <c r="Q3540" s="144">
        <v>14</v>
      </c>
      <c r="R3540" s="385">
        <v>43200</v>
      </c>
      <c r="S3540" s="385">
        <v>43850</v>
      </c>
      <c r="T3540" s="144">
        <v>3209</v>
      </c>
      <c r="U3540" s="144" t="s">
        <v>60</v>
      </c>
      <c r="V3540" s="144">
        <v>0</v>
      </c>
      <c r="W3540" s="144" t="str">
        <f t="shared" si="372"/>
        <v>Inactive</v>
      </c>
      <c r="X3540" s="144">
        <v>3209</v>
      </c>
      <c r="Y3540" s="157" t="s">
        <v>70</v>
      </c>
      <c r="Z3540" s="386">
        <v>1</v>
      </c>
      <c r="AA3540" s="386">
        <v>0.97</v>
      </c>
      <c r="AB3540" s="387" t="s">
        <v>62</v>
      </c>
      <c r="AC3540" s="157"/>
    </row>
    <row r="3541" spans="9:29">
      <c r="I3541" s="342">
        <v>6</v>
      </c>
      <c r="J3541" s="144" t="str">
        <f t="shared" si="370"/>
        <v>LARGE</v>
      </c>
      <c r="K3541" s="144" t="str">
        <f t="shared" si="371"/>
        <v>LARGE</v>
      </c>
      <c r="L3541" s="144" t="str" cm="1">
        <f t="array" ref="L3541">_xlfn.IFS(I3541&lt;=2,"SMALL",I3541&lt;=5,"MEDIUM",I3541&gt;5,"LARGE")</f>
        <v>LARGE</v>
      </c>
      <c r="M3541" s="144" t="str">
        <f t="shared" si="368"/>
        <v>NO</v>
      </c>
      <c r="N3541" s="374">
        <v>4.63</v>
      </c>
      <c r="O3541" s="374">
        <f t="shared" si="369"/>
        <v>5</v>
      </c>
      <c r="P3541" s="158" t="str" cm="1">
        <f t="array" ref="P3541">_xlfn.SWITCH(ROUND(N3541,0),5,"Excellent",4,"Good",3,"ok","Bad")</f>
        <v>Excellent</v>
      </c>
      <c r="Q3541" s="144">
        <v>38</v>
      </c>
      <c r="R3541" s="385">
        <v>43224</v>
      </c>
      <c r="S3541" s="385">
        <v>43862</v>
      </c>
      <c r="T3541" s="144">
        <v>3209</v>
      </c>
      <c r="U3541" s="144" t="s">
        <v>69</v>
      </c>
      <c r="V3541" s="144">
        <v>365</v>
      </c>
      <c r="W3541" s="144" t="str">
        <f t="shared" si="372"/>
        <v>Active</v>
      </c>
      <c r="X3541" s="144">
        <v>3209</v>
      </c>
      <c r="Y3541" s="157" t="s">
        <v>70</v>
      </c>
      <c r="Z3541" s="386">
        <v>1</v>
      </c>
      <c r="AA3541" s="386">
        <v>0.88</v>
      </c>
      <c r="AB3541" s="387" t="s">
        <v>62</v>
      </c>
      <c r="AC3541" s="157"/>
    </row>
    <row r="3542" spans="9:29">
      <c r="I3542" s="342">
        <v>2</v>
      </c>
      <c r="J3542" s="144" t="str">
        <f t="shared" si="370"/>
        <v>SMALL</v>
      </c>
      <c r="K3542" s="144" t="str">
        <f t="shared" si="371"/>
        <v>SMALL</v>
      </c>
      <c r="L3542" s="144" t="str" cm="1">
        <f t="array" ref="L3542">_xlfn.IFS(I3542&lt;=2,"SMALL",I3542&lt;=5,"MEDIUM",I3542&gt;5,"LARGE")</f>
        <v>SMALL</v>
      </c>
      <c r="M3542" s="144" t="str">
        <f t="shared" si="368"/>
        <v>YES</v>
      </c>
      <c r="N3542" s="374">
        <v>4.97</v>
      </c>
      <c r="O3542" s="374">
        <f t="shared" si="369"/>
        <v>5</v>
      </c>
      <c r="P3542" s="158" t="str" cm="1">
        <f t="array" ref="P3542">_xlfn.SWITCH(ROUND(N3542,0),5,"Excellent",4,"Good",3,"ok","Bad")</f>
        <v>Excellent</v>
      </c>
      <c r="Q3542" s="144">
        <v>144</v>
      </c>
      <c r="R3542" s="385">
        <v>43219</v>
      </c>
      <c r="S3542" s="385">
        <v>44037</v>
      </c>
      <c r="T3542" s="144">
        <v>3503</v>
      </c>
      <c r="U3542" s="144" t="s">
        <v>60</v>
      </c>
      <c r="V3542" s="144">
        <v>63</v>
      </c>
      <c r="W3542" s="144" t="str">
        <f t="shared" si="372"/>
        <v>Active</v>
      </c>
      <c r="X3542" s="144">
        <v>3503</v>
      </c>
      <c r="Y3542" s="157" t="s">
        <v>61</v>
      </c>
      <c r="Z3542" s="386">
        <v>1</v>
      </c>
      <c r="AA3542" s="386">
        <v>0.94</v>
      </c>
      <c r="AB3542" s="387" t="s">
        <v>62</v>
      </c>
      <c r="AC3542" s="157"/>
    </row>
    <row r="3543" spans="9:29">
      <c r="I3543" s="342">
        <v>6</v>
      </c>
      <c r="J3543" s="144" t="str">
        <f t="shared" si="370"/>
        <v>LARGE</v>
      </c>
      <c r="K3543" s="144" t="str">
        <f t="shared" si="371"/>
        <v>LARGE</v>
      </c>
      <c r="L3543" s="144" t="str" cm="1">
        <f t="array" ref="L3543">_xlfn.IFS(I3543&lt;=2,"SMALL",I3543&lt;=5,"MEDIUM",I3543&gt;5,"LARGE")</f>
        <v>LARGE</v>
      </c>
      <c r="M3543" s="144" t="str">
        <f t="shared" si="368"/>
        <v>NO</v>
      </c>
      <c r="N3543" s="374">
        <v>4.96</v>
      </c>
      <c r="O3543" s="374">
        <f t="shared" si="369"/>
        <v>5</v>
      </c>
      <c r="P3543" s="158" t="str" cm="1">
        <f t="array" ref="P3543">_xlfn.SWITCH(ROUND(N3543,0),5,"Excellent",4,"Good",3,"ok","Bad")</f>
        <v>Excellent</v>
      </c>
      <c r="Q3543" s="144">
        <v>68</v>
      </c>
      <c r="R3543" s="385">
        <v>43203</v>
      </c>
      <c r="S3543" s="385">
        <v>44051</v>
      </c>
      <c r="T3543" s="144">
        <v>1727</v>
      </c>
      <c r="U3543" s="144" t="s">
        <v>69</v>
      </c>
      <c r="V3543" s="144">
        <v>247</v>
      </c>
      <c r="W3543" s="144" t="str">
        <f t="shared" si="372"/>
        <v>Active</v>
      </c>
      <c r="X3543" s="144">
        <v>1727</v>
      </c>
      <c r="Y3543" s="157" t="s">
        <v>70</v>
      </c>
      <c r="Z3543" s="386">
        <v>1</v>
      </c>
      <c r="AA3543" s="386">
        <v>0.9</v>
      </c>
      <c r="AB3543" s="387" t="s">
        <v>65</v>
      </c>
      <c r="AC3543" s="157"/>
    </row>
    <row r="3544" spans="9:29">
      <c r="I3544" s="342">
        <v>6</v>
      </c>
      <c r="J3544" s="144" t="str">
        <f t="shared" si="370"/>
        <v>LARGE</v>
      </c>
      <c r="K3544" s="144" t="str">
        <f t="shared" si="371"/>
        <v>LARGE</v>
      </c>
      <c r="L3544" s="144" t="str" cm="1">
        <f t="array" ref="L3544">_xlfn.IFS(I3544&lt;=2,"SMALL",I3544&lt;=5,"MEDIUM",I3544&gt;5,"LARGE")</f>
        <v>LARGE</v>
      </c>
      <c r="M3544" s="144" t="str">
        <f t="shared" si="368"/>
        <v>NO</v>
      </c>
      <c r="N3544" s="374">
        <v>4.99</v>
      </c>
      <c r="O3544" s="374">
        <f t="shared" si="369"/>
        <v>5</v>
      </c>
      <c r="P3544" s="158" t="str" cm="1">
        <f t="array" ref="P3544">_xlfn.SWITCH(ROUND(N3544,0),5,"Excellent",4,"Good",3,"ok","Bad")</f>
        <v>Excellent</v>
      </c>
      <c r="Q3544" s="144">
        <v>87</v>
      </c>
      <c r="R3544" s="385">
        <v>43268</v>
      </c>
      <c r="S3544" s="385">
        <v>44036</v>
      </c>
      <c r="T3544" s="144">
        <v>2241</v>
      </c>
      <c r="U3544" s="144" t="s">
        <v>69</v>
      </c>
      <c r="V3544" s="144">
        <v>87</v>
      </c>
      <c r="W3544" s="144" t="str">
        <f t="shared" si="372"/>
        <v>Active</v>
      </c>
      <c r="X3544" s="144">
        <v>2241</v>
      </c>
      <c r="Y3544" s="157" t="s">
        <v>70</v>
      </c>
      <c r="Z3544" s="386">
        <v>1</v>
      </c>
      <c r="AA3544" s="386">
        <v>1</v>
      </c>
      <c r="AB3544" s="387" t="s">
        <v>65</v>
      </c>
      <c r="AC3544" s="157"/>
    </row>
    <row r="3545" spans="9:29">
      <c r="I3545" s="342">
        <v>2</v>
      </c>
      <c r="J3545" s="144" t="str">
        <f t="shared" si="370"/>
        <v>SMALL</v>
      </c>
      <c r="K3545" s="144" t="str">
        <f t="shared" si="371"/>
        <v>SMALL</v>
      </c>
      <c r="L3545" s="144" t="str" cm="1">
        <f t="array" ref="L3545">_xlfn.IFS(I3545&lt;=2,"SMALL",I3545&lt;=5,"MEDIUM",I3545&gt;5,"LARGE")</f>
        <v>SMALL</v>
      </c>
      <c r="M3545" s="144" t="str">
        <f t="shared" si="368"/>
        <v>NO</v>
      </c>
      <c r="N3545" s="374">
        <v>4.75</v>
      </c>
      <c r="O3545" s="374">
        <f t="shared" si="369"/>
        <v>5</v>
      </c>
      <c r="P3545" s="158" t="str" cm="1">
        <f t="array" ref="P3545">_xlfn.SWITCH(ROUND(N3545,0),5,"Excellent",4,"Good",3,"ok","Bad")</f>
        <v>Excellent</v>
      </c>
      <c r="Q3545" s="144">
        <v>112</v>
      </c>
      <c r="R3545" s="385">
        <v>43220</v>
      </c>
      <c r="S3545" s="385">
        <v>44045</v>
      </c>
      <c r="T3545" s="144">
        <v>3509</v>
      </c>
      <c r="U3545" s="144" t="s">
        <v>60</v>
      </c>
      <c r="V3545" s="144">
        <v>45</v>
      </c>
      <c r="W3545" s="144" t="str">
        <f t="shared" si="372"/>
        <v>Active</v>
      </c>
      <c r="X3545" s="144">
        <v>3509</v>
      </c>
      <c r="Y3545" s="157" t="s">
        <v>61</v>
      </c>
      <c r="Z3545" s="386">
        <v>0.6</v>
      </c>
      <c r="AA3545" s="386">
        <v>0.93</v>
      </c>
      <c r="AB3545" s="387" t="s">
        <v>65</v>
      </c>
      <c r="AC3545" s="157"/>
    </row>
    <row r="3546" spans="9:29">
      <c r="I3546" s="342">
        <v>2</v>
      </c>
      <c r="J3546" s="144" t="str">
        <f t="shared" si="370"/>
        <v>SMALL</v>
      </c>
      <c r="K3546" s="144" t="str">
        <f t="shared" si="371"/>
        <v>SMALL</v>
      </c>
      <c r="L3546" s="144" t="str" cm="1">
        <f t="array" ref="L3546">_xlfn.IFS(I3546&lt;=2,"SMALL",I3546&lt;=5,"MEDIUM",I3546&gt;5,"LARGE")</f>
        <v>SMALL</v>
      </c>
      <c r="M3546" s="144" t="str">
        <f t="shared" si="368"/>
        <v>NO</v>
      </c>
      <c r="N3546" s="374">
        <v>4.76</v>
      </c>
      <c r="O3546" s="374">
        <f t="shared" si="369"/>
        <v>5</v>
      </c>
      <c r="P3546" s="158" t="str" cm="1">
        <f t="array" ref="P3546">_xlfn.SWITCH(ROUND(N3546,0),5,"Excellent",4,"Good",3,"ok","Bad")</f>
        <v>Excellent</v>
      </c>
      <c r="Q3546" s="144">
        <v>17</v>
      </c>
      <c r="R3546" s="385">
        <v>43265</v>
      </c>
      <c r="S3546" s="385">
        <v>44009</v>
      </c>
      <c r="T3546" s="144">
        <v>1741</v>
      </c>
      <c r="U3546" s="144" t="s">
        <v>69</v>
      </c>
      <c r="V3546" s="144">
        <v>228</v>
      </c>
      <c r="W3546" s="144" t="str">
        <f t="shared" si="372"/>
        <v>Active</v>
      </c>
      <c r="X3546" s="144">
        <v>1741</v>
      </c>
      <c r="Y3546" s="157" t="s">
        <v>70</v>
      </c>
      <c r="Z3546" s="386">
        <v>1</v>
      </c>
      <c r="AA3546" s="386">
        <v>1</v>
      </c>
      <c r="AB3546" s="387" t="s">
        <v>62</v>
      </c>
      <c r="AC3546" s="157"/>
    </row>
    <row r="3547" spans="9:29">
      <c r="I3547" s="342">
        <v>3</v>
      </c>
      <c r="J3547" s="144" t="str">
        <f t="shared" si="370"/>
        <v>LARGE</v>
      </c>
      <c r="K3547" s="144" t="str">
        <f t="shared" si="371"/>
        <v>MEDIUM</v>
      </c>
      <c r="L3547" s="144" t="str" cm="1">
        <f t="array" ref="L3547">_xlfn.IFS(I3547&lt;=2,"SMALL",I3547&lt;=5,"MEDIUM",I3547&gt;5,"LARGE")</f>
        <v>MEDIUM</v>
      </c>
      <c r="M3547" s="144" t="str">
        <f t="shared" si="368"/>
        <v>NO</v>
      </c>
      <c r="N3547" s="374">
        <v>4.76</v>
      </c>
      <c r="O3547" s="374">
        <f t="shared" si="369"/>
        <v>5</v>
      </c>
      <c r="P3547" s="158" t="str" cm="1">
        <f t="array" ref="P3547">_xlfn.SWITCH(ROUND(N3547,0),5,"Excellent",4,"Good",3,"ok","Bad")</f>
        <v>Excellent</v>
      </c>
      <c r="Q3547" s="144">
        <v>54</v>
      </c>
      <c r="R3547" s="385">
        <v>43210</v>
      </c>
      <c r="S3547" s="385">
        <v>43905</v>
      </c>
      <c r="T3547" s="144">
        <v>3512</v>
      </c>
      <c r="U3547" s="144" t="s">
        <v>69</v>
      </c>
      <c r="V3547" s="144">
        <v>365</v>
      </c>
      <c r="W3547" s="144" t="str">
        <f t="shared" si="372"/>
        <v>Active</v>
      </c>
      <c r="X3547" s="144">
        <v>3512</v>
      </c>
      <c r="Y3547" s="157" t="s">
        <v>61</v>
      </c>
      <c r="Z3547" s="386">
        <v>0.8</v>
      </c>
      <c r="AA3547" s="386">
        <v>0.91</v>
      </c>
      <c r="AB3547" s="387" t="s">
        <v>65</v>
      </c>
      <c r="AC3547" s="157"/>
    </row>
    <row r="3548" spans="9:29">
      <c r="I3548" s="342">
        <v>2</v>
      </c>
      <c r="J3548" s="144" t="str">
        <f t="shared" si="370"/>
        <v>SMALL</v>
      </c>
      <c r="K3548" s="144" t="str">
        <f t="shared" si="371"/>
        <v>SMALL</v>
      </c>
      <c r="L3548" s="144" t="str" cm="1">
        <f t="array" ref="L3548">_xlfn.IFS(I3548&lt;=2,"SMALL",I3548&lt;=5,"MEDIUM",I3548&gt;5,"LARGE")</f>
        <v>SMALL</v>
      </c>
      <c r="M3548" s="144" t="str">
        <f t="shared" si="368"/>
        <v>NO</v>
      </c>
      <c r="N3548" s="374">
        <v>5</v>
      </c>
      <c r="O3548" s="374">
        <f t="shared" si="369"/>
        <v>5</v>
      </c>
      <c r="P3548" s="158" t="str" cm="1">
        <f t="array" ref="P3548">_xlfn.SWITCH(ROUND(N3548,0),5,"Excellent",4,"Good",3,"ok","Bad")</f>
        <v>Excellent</v>
      </c>
      <c r="Q3548" s="144">
        <v>7</v>
      </c>
      <c r="R3548" s="385">
        <v>43379</v>
      </c>
      <c r="S3548" s="385">
        <v>43687</v>
      </c>
      <c r="T3548" s="144">
        <v>53</v>
      </c>
      <c r="U3548" s="144" t="s">
        <v>60</v>
      </c>
      <c r="V3548" s="144">
        <v>350</v>
      </c>
      <c r="W3548" s="144" t="str">
        <f t="shared" si="372"/>
        <v>Active</v>
      </c>
      <c r="X3548" s="144">
        <v>53</v>
      </c>
      <c r="Y3548" s="157" t="s">
        <v>70</v>
      </c>
      <c r="Z3548" s="386">
        <v>0.9</v>
      </c>
      <c r="AA3548" s="386">
        <v>0.99</v>
      </c>
      <c r="AB3548" s="387" t="s">
        <v>65</v>
      </c>
      <c r="AC3548" s="157"/>
    </row>
    <row r="3549" spans="9:29">
      <c r="I3549" s="342">
        <v>2</v>
      </c>
      <c r="J3549" s="144" t="str">
        <f t="shared" si="370"/>
        <v>SMALL</v>
      </c>
      <c r="K3549" s="144" t="str">
        <f t="shared" si="371"/>
        <v>SMALL</v>
      </c>
      <c r="L3549" s="144" t="str" cm="1">
        <f t="array" ref="L3549">_xlfn.IFS(I3549&lt;=2,"SMALL",I3549&lt;=5,"MEDIUM",I3549&gt;5,"LARGE")</f>
        <v>SMALL</v>
      </c>
      <c r="M3549" s="144" t="str">
        <f t="shared" si="368"/>
        <v>NO</v>
      </c>
      <c r="N3549" s="374">
        <v>4.74</v>
      </c>
      <c r="O3549" s="374">
        <f t="shared" si="369"/>
        <v>5</v>
      </c>
      <c r="P3549" s="158" t="str" cm="1">
        <f t="array" ref="P3549">_xlfn.SWITCH(ROUND(N3549,0),5,"Excellent",4,"Good",3,"ok","Bad")</f>
        <v>Excellent</v>
      </c>
      <c r="Q3549" s="144">
        <v>152</v>
      </c>
      <c r="R3549" s="385">
        <v>43203</v>
      </c>
      <c r="S3549" s="385">
        <v>44032</v>
      </c>
      <c r="T3549" s="144">
        <v>3485</v>
      </c>
      <c r="U3549" s="144" t="s">
        <v>60</v>
      </c>
      <c r="V3549" s="144">
        <v>361</v>
      </c>
      <c r="W3549" s="144" t="str">
        <f t="shared" si="372"/>
        <v>Active</v>
      </c>
      <c r="X3549" s="144">
        <v>3485</v>
      </c>
      <c r="Y3549" s="157" t="s">
        <v>70</v>
      </c>
      <c r="Z3549" s="386">
        <v>1</v>
      </c>
      <c r="AA3549" s="386">
        <v>1</v>
      </c>
      <c r="AB3549" s="387" t="s">
        <v>65</v>
      </c>
      <c r="AC3549" s="157"/>
    </row>
    <row r="3550" spans="9:29">
      <c r="I3550" s="342">
        <v>2</v>
      </c>
      <c r="J3550" s="144" t="str">
        <f t="shared" si="370"/>
        <v>SMALL</v>
      </c>
      <c r="K3550" s="144" t="str">
        <f t="shared" si="371"/>
        <v>SMALL</v>
      </c>
      <c r="L3550" s="144" t="str" cm="1">
        <f t="array" ref="L3550">_xlfn.IFS(I3550&lt;=2,"SMALL",I3550&lt;=5,"MEDIUM",I3550&gt;5,"LARGE")</f>
        <v>SMALL</v>
      </c>
      <c r="M3550" s="144" t="str">
        <f t="shared" si="368"/>
        <v>NO</v>
      </c>
      <c r="N3550" s="374">
        <v>4.8099999999999996</v>
      </c>
      <c r="O3550" s="374">
        <f t="shared" si="369"/>
        <v>5</v>
      </c>
      <c r="P3550" s="158" t="str" cm="1">
        <f t="array" ref="P3550">_xlfn.SWITCH(ROUND(N3550,0),5,"Excellent",4,"Good",3,"ok","Bad")</f>
        <v>Excellent</v>
      </c>
      <c r="Q3550" s="144">
        <v>16</v>
      </c>
      <c r="R3550" s="385">
        <v>43260</v>
      </c>
      <c r="S3550" s="385">
        <v>43394</v>
      </c>
      <c r="T3550" s="144">
        <v>1728</v>
      </c>
      <c r="U3550" s="144" t="s">
        <v>69</v>
      </c>
      <c r="V3550" s="144">
        <v>66</v>
      </c>
      <c r="W3550" s="144" t="str">
        <f t="shared" si="372"/>
        <v>Active</v>
      </c>
      <c r="X3550" s="144">
        <v>1728</v>
      </c>
      <c r="Y3550" s="157" t="s">
        <v>70</v>
      </c>
      <c r="Z3550" s="386">
        <v>1</v>
      </c>
      <c r="AA3550" s="386">
        <v>0.98</v>
      </c>
      <c r="AB3550" s="387" t="s">
        <v>62</v>
      </c>
      <c r="AC3550" s="157"/>
    </row>
    <row r="3551" spans="9:29">
      <c r="I3551" s="342">
        <v>7</v>
      </c>
      <c r="J3551" s="144" t="str">
        <f t="shared" si="370"/>
        <v>LARGE</v>
      </c>
      <c r="K3551" s="144" t="str">
        <f t="shared" si="371"/>
        <v>LARGE</v>
      </c>
      <c r="L3551" s="144" t="str" cm="1">
        <f t="array" ref="L3551">_xlfn.IFS(I3551&lt;=2,"SMALL",I3551&lt;=5,"MEDIUM",I3551&gt;5,"LARGE")</f>
        <v>LARGE</v>
      </c>
      <c r="M3551" s="144" t="str">
        <f t="shared" si="368"/>
        <v>NO</v>
      </c>
      <c r="N3551" s="374">
        <v>4.99</v>
      </c>
      <c r="O3551" s="374">
        <f t="shared" si="369"/>
        <v>5</v>
      </c>
      <c r="P3551" s="158" t="str" cm="1">
        <f t="array" ref="P3551">_xlfn.SWITCH(ROUND(N3551,0),5,"Excellent",4,"Good",3,"ok","Bad")</f>
        <v>Excellent</v>
      </c>
      <c r="Q3551" s="144">
        <v>76</v>
      </c>
      <c r="R3551" s="385">
        <v>43300</v>
      </c>
      <c r="S3551" s="385">
        <v>43979</v>
      </c>
      <c r="T3551" s="144">
        <v>1348</v>
      </c>
      <c r="U3551" s="144" t="s">
        <v>69</v>
      </c>
      <c r="V3551" s="144">
        <v>312</v>
      </c>
      <c r="W3551" s="144" t="str">
        <f t="shared" si="372"/>
        <v>Active</v>
      </c>
      <c r="X3551" s="144">
        <v>1348</v>
      </c>
      <c r="Y3551" s="157" t="s">
        <v>70</v>
      </c>
      <c r="Z3551" s="386">
        <v>1</v>
      </c>
      <c r="AA3551" s="386">
        <v>1</v>
      </c>
      <c r="AB3551" s="387" t="s">
        <v>65</v>
      </c>
      <c r="AC3551" s="157"/>
    </row>
    <row r="3552" spans="9:29">
      <c r="I3552" s="342">
        <v>2</v>
      </c>
      <c r="J3552" s="144" t="str">
        <f t="shared" si="370"/>
        <v>SMALL</v>
      </c>
      <c r="K3552" s="144" t="str">
        <f t="shared" si="371"/>
        <v>SMALL</v>
      </c>
      <c r="L3552" s="144" t="str" cm="1">
        <f t="array" ref="L3552">_xlfn.IFS(I3552&lt;=2,"SMALL",I3552&lt;=5,"MEDIUM",I3552&gt;5,"LARGE")</f>
        <v>SMALL</v>
      </c>
      <c r="M3552" s="144" t="str">
        <f t="shared" si="368"/>
        <v>NO</v>
      </c>
      <c r="N3552" s="374">
        <v>4.5999999999999996</v>
      </c>
      <c r="O3552" s="374">
        <f t="shared" si="369"/>
        <v>5</v>
      </c>
      <c r="P3552" s="158" t="str" cm="1">
        <f t="array" ref="P3552">_xlfn.SWITCH(ROUND(N3552,0),5,"Excellent",4,"Good",3,"ok","Bad")</f>
        <v>Excellent</v>
      </c>
      <c r="Q3552" s="144">
        <v>10</v>
      </c>
      <c r="R3552" s="385">
        <v>43212</v>
      </c>
      <c r="S3552" s="385">
        <v>44037</v>
      </c>
      <c r="T3552" s="144">
        <v>2133</v>
      </c>
      <c r="U3552" s="144" t="s">
        <v>60</v>
      </c>
      <c r="V3552" s="144">
        <v>46</v>
      </c>
      <c r="W3552" s="144" t="str">
        <f t="shared" si="372"/>
        <v>Active</v>
      </c>
      <c r="X3552" s="144">
        <v>2133</v>
      </c>
      <c r="Y3552" s="157" t="s">
        <v>61</v>
      </c>
      <c r="Z3552" s="386">
        <v>0.67</v>
      </c>
      <c r="AA3552" s="386">
        <v>0.94</v>
      </c>
      <c r="AB3552" s="387" t="s">
        <v>65</v>
      </c>
      <c r="AC3552" s="157"/>
    </row>
    <row r="3553" spans="9:29">
      <c r="I3553" s="342">
        <v>2</v>
      </c>
      <c r="J3553" s="144" t="str">
        <f t="shared" si="370"/>
        <v>SMALL</v>
      </c>
      <c r="K3553" s="144" t="str">
        <f t="shared" si="371"/>
        <v>SMALL</v>
      </c>
      <c r="L3553" s="144" t="str" cm="1">
        <f t="array" ref="L3553">_xlfn.IFS(I3553&lt;=2,"SMALL",I3553&lt;=5,"MEDIUM",I3553&gt;5,"LARGE")</f>
        <v>SMALL</v>
      </c>
      <c r="M3553" s="144" t="str">
        <f t="shared" si="368"/>
        <v>NO</v>
      </c>
      <c r="N3553" s="374">
        <v>4.6399999999999997</v>
      </c>
      <c r="O3553" s="374">
        <f t="shared" si="369"/>
        <v>5</v>
      </c>
      <c r="P3553" s="158" t="str" cm="1">
        <f t="array" ref="P3553">_xlfn.SWITCH(ROUND(N3553,0),5,"Excellent",4,"Good",3,"ok","Bad")</f>
        <v>Excellent</v>
      </c>
      <c r="Q3553" s="144">
        <v>95</v>
      </c>
      <c r="R3553" s="385">
        <v>43205</v>
      </c>
      <c r="S3553" s="385">
        <v>43906</v>
      </c>
      <c r="T3553" s="144">
        <v>3517</v>
      </c>
      <c r="U3553" s="144" t="s">
        <v>60</v>
      </c>
      <c r="V3553" s="144">
        <v>288</v>
      </c>
      <c r="W3553" s="144" t="str">
        <f t="shared" si="372"/>
        <v>Active</v>
      </c>
      <c r="X3553" s="144">
        <v>3517</v>
      </c>
      <c r="Y3553" s="157" t="s">
        <v>61</v>
      </c>
      <c r="Z3553" s="386">
        <v>1</v>
      </c>
      <c r="AA3553" s="386">
        <v>0.92</v>
      </c>
      <c r="AB3553" s="387" t="s">
        <v>62</v>
      </c>
      <c r="AC3553" s="157"/>
    </row>
    <row r="3554" spans="9:29">
      <c r="I3554" s="342">
        <v>4</v>
      </c>
      <c r="J3554" s="144" t="str">
        <f t="shared" si="370"/>
        <v>LARGE</v>
      </c>
      <c r="K3554" s="144" t="str">
        <f t="shared" si="371"/>
        <v>MEDIUM</v>
      </c>
      <c r="L3554" s="144" t="str" cm="1">
        <f t="array" ref="L3554">_xlfn.IFS(I3554&lt;=2,"SMALL",I3554&lt;=5,"MEDIUM",I3554&gt;5,"LARGE")</f>
        <v>MEDIUM</v>
      </c>
      <c r="M3554" s="144" t="str">
        <f t="shared" si="368"/>
        <v>NO</v>
      </c>
      <c r="N3554" s="374">
        <v>4.88</v>
      </c>
      <c r="O3554" s="374">
        <f t="shared" si="369"/>
        <v>5</v>
      </c>
      <c r="P3554" s="158" t="str" cm="1">
        <f t="array" ref="P3554">_xlfn.SWITCH(ROUND(N3554,0),5,"Excellent",4,"Good",3,"ok","Bad")</f>
        <v>Excellent</v>
      </c>
      <c r="Q3554" s="144">
        <v>75</v>
      </c>
      <c r="R3554" s="385">
        <v>43215</v>
      </c>
      <c r="S3554" s="385">
        <v>44031</v>
      </c>
      <c r="T3554" s="144">
        <v>3518</v>
      </c>
      <c r="U3554" s="144" t="s">
        <v>69</v>
      </c>
      <c r="V3554" s="144">
        <v>64</v>
      </c>
      <c r="W3554" s="144" t="str">
        <f t="shared" si="372"/>
        <v>Active</v>
      </c>
      <c r="X3554" s="144">
        <v>3518</v>
      </c>
      <c r="Y3554" s="157" t="s">
        <v>61</v>
      </c>
      <c r="Z3554" s="386">
        <v>0.75</v>
      </c>
      <c r="AA3554" s="386">
        <v>0.88</v>
      </c>
      <c r="AB3554" s="387" t="s">
        <v>62</v>
      </c>
      <c r="AC3554" s="157"/>
    </row>
    <row r="3555" spans="9:29">
      <c r="I3555" s="342">
        <v>2</v>
      </c>
      <c r="J3555" s="144" t="str">
        <f t="shared" si="370"/>
        <v>SMALL</v>
      </c>
      <c r="K3555" s="144" t="str">
        <f t="shared" si="371"/>
        <v>SMALL</v>
      </c>
      <c r="L3555" s="144" t="str" cm="1">
        <f t="array" ref="L3555">_xlfn.IFS(I3555&lt;=2,"SMALL",I3555&lt;=5,"MEDIUM",I3555&gt;5,"LARGE")</f>
        <v>SMALL</v>
      </c>
      <c r="M3555" s="144" t="str">
        <f t="shared" si="368"/>
        <v>NO</v>
      </c>
      <c r="N3555" s="374">
        <v>4.57</v>
      </c>
      <c r="O3555" s="374">
        <f t="shared" si="369"/>
        <v>5</v>
      </c>
      <c r="P3555" s="158" t="str" cm="1">
        <f t="array" ref="P3555">_xlfn.SWITCH(ROUND(N3555,0),5,"Excellent",4,"Good",3,"ok","Bad")</f>
        <v>Excellent</v>
      </c>
      <c r="Q3555" s="144">
        <v>115</v>
      </c>
      <c r="R3555" s="385">
        <v>43206</v>
      </c>
      <c r="S3555" s="385">
        <v>43976</v>
      </c>
      <c r="T3555" s="144">
        <v>3517</v>
      </c>
      <c r="U3555" s="144" t="s">
        <v>60</v>
      </c>
      <c r="V3555" s="144">
        <v>277</v>
      </c>
      <c r="W3555" s="144" t="str">
        <f t="shared" si="372"/>
        <v>Active</v>
      </c>
      <c r="X3555" s="144">
        <v>3517</v>
      </c>
      <c r="Y3555" s="157" t="s">
        <v>70</v>
      </c>
      <c r="Z3555" s="386">
        <v>1</v>
      </c>
      <c r="AA3555" s="386">
        <v>1</v>
      </c>
      <c r="AB3555" s="387" t="s">
        <v>65</v>
      </c>
      <c r="AC3555" s="157"/>
    </row>
    <row r="3556" spans="9:29">
      <c r="I3556" s="342">
        <v>2</v>
      </c>
      <c r="J3556" s="144" t="str">
        <f t="shared" si="370"/>
        <v>SMALL</v>
      </c>
      <c r="K3556" s="144" t="str">
        <f t="shared" si="371"/>
        <v>SMALL</v>
      </c>
      <c r="L3556" s="144" t="str" cm="1">
        <f t="array" ref="L3556">_xlfn.IFS(I3556&lt;=2,"SMALL",I3556&lt;=5,"MEDIUM",I3556&gt;5,"LARGE")</f>
        <v>SMALL</v>
      </c>
      <c r="M3556" s="144" t="str">
        <f t="shared" si="368"/>
        <v>NO</v>
      </c>
      <c r="N3556" s="374">
        <v>4.6399999999999997</v>
      </c>
      <c r="O3556" s="374">
        <f t="shared" si="369"/>
        <v>5</v>
      </c>
      <c r="P3556" s="158" t="str" cm="1">
        <f t="array" ref="P3556">_xlfn.SWITCH(ROUND(N3556,0),5,"Excellent",4,"Good",3,"ok","Bad")</f>
        <v>Excellent</v>
      </c>
      <c r="Q3556" s="144">
        <v>55</v>
      </c>
      <c r="R3556" s="385">
        <v>43583</v>
      </c>
      <c r="S3556" s="385">
        <v>43981</v>
      </c>
      <c r="T3556" s="144">
        <v>3129</v>
      </c>
      <c r="U3556" s="144" t="s">
        <v>69</v>
      </c>
      <c r="V3556" s="144">
        <v>12</v>
      </c>
      <c r="W3556" s="144" t="str">
        <f t="shared" si="372"/>
        <v>Active</v>
      </c>
      <c r="X3556" s="144">
        <v>3129</v>
      </c>
      <c r="Y3556" s="157" t="s">
        <v>70</v>
      </c>
      <c r="Z3556" s="386">
        <v>1</v>
      </c>
      <c r="AA3556" s="386">
        <v>0.92</v>
      </c>
      <c r="AB3556" s="387" t="s">
        <v>65</v>
      </c>
      <c r="AC3556" s="157"/>
    </row>
    <row r="3557" spans="9:29">
      <c r="I3557" s="342">
        <v>3</v>
      </c>
      <c r="J3557" s="144" t="str">
        <f t="shared" si="370"/>
        <v>LARGE</v>
      </c>
      <c r="K3557" s="144" t="str">
        <f t="shared" si="371"/>
        <v>MEDIUM</v>
      </c>
      <c r="L3557" s="144" t="str" cm="1">
        <f t="array" ref="L3557">_xlfn.IFS(I3557&lt;=2,"SMALL",I3557&lt;=5,"MEDIUM",I3557&gt;5,"LARGE")</f>
        <v>MEDIUM</v>
      </c>
      <c r="M3557" s="144" t="str">
        <f t="shared" si="368"/>
        <v>NO</v>
      </c>
      <c r="N3557" s="374">
        <v>4.88</v>
      </c>
      <c r="O3557" s="374">
        <f t="shared" si="369"/>
        <v>5</v>
      </c>
      <c r="P3557" s="158" t="str" cm="1">
        <f t="array" ref="P3557">_xlfn.SWITCH(ROUND(N3557,0),5,"Excellent",4,"Good",3,"ok","Bad")</f>
        <v>Excellent</v>
      </c>
      <c r="Q3557" s="144">
        <v>8</v>
      </c>
      <c r="R3557" s="385">
        <v>43639</v>
      </c>
      <c r="S3557" s="385">
        <v>44038</v>
      </c>
      <c r="T3557" s="144">
        <v>198</v>
      </c>
      <c r="U3557" s="144" t="s">
        <v>69</v>
      </c>
      <c r="V3557" s="144">
        <v>250</v>
      </c>
      <c r="W3557" s="144" t="str">
        <f t="shared" si="372"/>
        <v>Active</v>
      </c>
      <c r="X3557" s="144">
        <v>198</v>
      </c>
      <c r="Y3557" s="157" t="s">
        <v>70</v>
      </c>
      <c r="Z3557" s="386">
        <v>1</v>
      </c>
      <c r="AA3557" s="386">
        <v>1</v>
      </c>
      <c r="AB3557" s="387" t="s">
        <v>65</v>
      </c>
      <c r="AC3557" s="157"/>
    </row>
    <row r="3558" spans="9:29">
      <c r="I3558" s="342">
        <v>1</v>
      </c>
      <c r="J3558" s="144" t="str">
        <f t="shared" si="370"/>
        <v>SMALL</v>
      </c>
      <c r="K3558" s="144" t="str">
        <f t="shared" si="371"/>
        <v>SMALL</v>
      </c>
      <c r="L3558" s="144" t="str" cm="1">
        <f t="array" ref="L3558">_xlfn.IFS(I3558&lt;=2,"SMALL",I3558&lt;=5,"MEDIUM",I3558&gt;5,"LARGE")</f>
        <v>SMALL</v>
      </c>
      <c r="M3558" s="144" t="str">
        <f t="shared" si="368"/>
        <v>NO</v>
      </c>
      <c r="N3558" s="374">
        <v>4.92</v>
      </c>
      <c r="O3558" s="374">
        <f t="shared" si="369"/>
        <v>5</v>
      </c>
      <c r="P3558" s="158" t="str" cm="1">
        <f t="array" ref="P3558">_xlfn.SWITCH(ROUND(N3558,0),5,"Excellent",4,"Good",3,"ok","Bad")</f>
        <v>Excellent</v>
      </c>
      <c r="Q3558" s="144">
        <v>64</v>
      </c>
      <c r="R3558" s="385">
        <v>43243</v>
      </c>
      <c r="S3558" s="385">
        <v>43902</v>
      </c>
      <c r="T3558" s="144">
        <v>3520</v>
      </c>
      <c r="U3558" s="144" t="s">
        <v>60</v>
      </c>
      <c r="V3558" s="144">
        <v>0</v>
      </c>
      <c r="W3558" s="144" t="str">
        <f t="shared" si="372"/>
        <v>Inactive</v>
      </c>
      <c r="X3558" s="144">
        <v>3520</v>
      </c>
      <c r="Y3558" s="157" t="s">
        <v>70</v>
      </c>
      <c r="Z3558" s="386">
        <v>1</v>
      </c>
      <c r="AA3558" s="386">
        <v>1</v>
      </c>
      <c r="AB3558" s="387" t="s">
        <v>65</v>
      </c>
      <c r="AC3558" s="157"/>
    </row>
    <row r="3559" spans="9:29">
      <c r="I3559" s="342">
        <v>4</v>
      </c>
      <c r="J3559" s="144" t="str">
        <f t="shared" si="370"/>
        <v>LARGE</v>
      </c>
      <c r="K3559" s="144" t="str">
        <f t="shared" si="371"/>
        <v>MEDIUM</v>
      </c>
      <c r="L3559" s="144" t="str" cm="1">
        <f t="array" ref="L3559">_xlfn.IFS(I3559&lt;=2,"SMALL",I3559&lt;=5,"MEDIUM",I3559&gt;5,"LARGE")</f>
        <v>MEDIUM</v>
      </c>
      <c r="M3559" s="144" t="str">
        <f t="shared" si="368"/>
        <v>NO</v>
      </c>
      <c r="N3559" s="374">
        <v>5</v>
      </c>
      <c r="O3559" s="374">
        <f t="shared" si="369"/>
        <v>5</v>
      </c>
      <c r="P3559" s="158" t="str" cm="1">
        <f t="array" ref="P3559">_xlfn.SWITCH(ROUND(N3559,0),5,"Excellent",4,"Good",3,"ok","Bad")</f>
        <v>Excellent</v>
      </c>
      <c r="Q3559" s="144">
        <v>64</v>
      </c>
      <c r="R3559" s="385">
        <v>43224</v>
      </c>
      <c r="S3559" s="385">
        <v>44053</v>
      </c>
      <c r="T3559" s="144">
        <v>1942</v>
      </c>
      <c r="U3559" s="144" t="s">
        <v>69</v>
      </c>
      <c r="V3559" s="144">
        <v>1</v>
      </c>
      <c r="W3559" s="144" t="str">
        <f t="shared" si="372"/>
        <v>Active</v>
      </c>
      <c r="X3559" s="144">
        <v>1942</v>
      </c>
      <c r="Y3559" s="157" t="s">
        <v>61</v>
      </c>
      <c r="Z3559" s="386">
        <v>0.9</v>
      </c>
      <c r="AA3559" s="386">
        <v>1</v>
      </c>
      <c r="AB3559" s="387" t="s">
        <v>62</v>
      </c>
      <c r="AC3559" s="157"/>
    </row>
    <row r="3560" spans="9:29">
      <c r="I3560" s="342">
        <v>1</v>
      </c>
      <c r="J3560" s="144" t="str">
        <f t="shared" si="370"/>
        <v>SMALL</v>
      </c>
      <c r="K3560" s="144" t="str">
        <f t="shared" si="371"/>
        <v>SMALL</v>
      </c>
      <c r="L3560" s="144" t="str" cm="1">
        <f t="array" ref="L3560">_xlfn.IFS(I3560&lt;=2,"SMALL",I3560&lt;=5,"MEDIUM",I3560&gt;5,"LARGE")</f>
        <v>SMALL</v>
      </c>
      <c r="M3560" s="144" t="str">
        <f t="shared" si="368"/>
        <v>NO</v>
      </c>
      <c r="N3560" s="374">
        <v>5</v>
      </c>
      <c r="O3560" s="374">
        <f t="shared" si="369"/>
        <v>5</v>
      </c>
      <c r="P3560" s="158" t="str" cm="1">
        <f t="array" ref="P3560">_xlfn.SWITCH(ROUND(N3560,0),5,"Excellent",4,"Good",3,"ok","Bad")</f>
        <v>Excellent</v>
      </c>
      <c r="Q3560" s="144">
        <v>7</v>
      </c>
      <c r="R3560" s="385">
        <v>43215</v>
      </c>
      <c r="S3560" s="385">
        <v>43467</v>
      </c>
      <c r="T3560" s="144">
        <v>2626</v>
      </c>
      <c r="U3560" s="144" t="s">
        <v>60</v>
      </c>
      <c r="V3560" s="144">
        <v>14</v>
      </c>
      <c r="W3560" s="144" t="str">
        <f t="shared" si="372"/>
        <v>Active</v>
      </c>
      <c r="X3560" s="144">
        <v>2626</v>
      </c>
      <c r="Y3560" s="157" t="s">
        <v>70</v>
      </c>
      <c r="Z3560" s="386">
        <v>1</v>
      </c>
      <c r="AA3560" s="386">
        <v>1</v>
      </c>
      <c r="AB3560" s="387" t="s">
        <v>62</v>
      </c>
      <c r="AC3560" s="157"/>
    </row>
    <row r="3561" spans="9:29">
      <c r="I3561" s="342">
        <v>2</v>
      </c>
      <c r="J3561" s="144" t="str">
        <f t="shared" si="370"/>
        <v>SMALL</v>
      </c>
      <c r="K3561" s="144" t="str">
        <f t="shared" si="371"/>
        <v>SMALL</v>
      </c>
      <c r="L3561" s="144" t="str" cm="1">
        <f t="array" ref="L3561">_xlfn.IFS(I3561&lt;=2,"SMALL",I3561&lt;=5,"MEDIUM",I3561&gt;5,"LARGE")</f>
        <v>SMALL</v>
      </c>
      <c r="M3561" s="144" t="str">
        <f t="shared" si="368"/>
        <v>NO</v>
      </c>
      <c r="N3561" s="374">
        <v>4.6500000000000004</v>
      </c>
      <c r="O3561" s="374">
        <f t="shared" si="369"/>
        <v>5</v>
      </c>
      <c r="P3561" s="158" t="str" cm="1">
        <f t="array" ref="P3561">_xlfn.SWITCH(ROUND(N3561,0),5,"Excellent",4,"Good",3,"ok","Bad")</f>
        <v>Excellent</v>
      </c>
      <c r="Q3561" s="144">
        <v>26</v>
      </c>
      <c r="R3561" s="385">
        <v>43254</v>
      </c>
      <c r="S3561" s="385">
        <v>44010</v>
      </c>
      <c r="T3561" s="144">
        <v>2626</v>
      </c>
      <c r="U3561" s="144" t="s">
        <v>69</v>
      </c>
      <c r="V3561" s="144">
        <v>13</v>
      </c>
      <c r="W3561" s="144" t="str">
        <f t="shared" si="372"/>
        <v>Active</v>
      </c>
      <c r="X3561" s="144">
        <v>2626</v>
      </c>
      <c r="Y3561" s="157" t="s">
        <v>70</v>
      </c>
      <c r="Z3561" s="386">
        <v>1</v>
      </c>
      <c r="AA3561" s="386">
        <v>1</v>
      </c>
      <c r="AB3561" s="387" t="s">
        <v>65</v>
      </c>
      <c r="AC3561" s="157"/>
    </row>
    <row r="3562" spans="9:29">
      <c r="I3562" s="342">
        <v>4</v>
      </c>
      <c r="J3562" s="144" t="str">
        <f t="shared" si="370"/>
        <v>LARGE</v>
      </c>
      <c r="K3562" s="144" t="str">
        <f t="shared" si="371"/>
        <v>MEDIUM</v>
      </c>
      <c r="L3562" s="144" t="str" cm="1">
        <f t="array" ref="L3562">_xlfn.IFS(I3562&lt;=2,"SMALL",I3562&lt;=5,"MEDIUM",I3562&gt;5,"LARGE")</f>
        <v>MEDIUM</v>
      </c>
      <c r="M3562" s="144" t="str">
        <f t="shared" si="368"/>
        <v>NO</v>
      </c>
      <c r="N3562" s="374">
        <v>5</v>
      </c>
      <c r="O3562" s="374">
        <f t="shared" si="369"/>
        <v>5</v>
      </c>
      <c r="P3562" s="158" t="str" cm="1">
        <f t="array" ref="P3562">_xlfn.SWITCH(ROUND(N3562,0),5,"Excellent",4,"Good",3,"ok","Bad")</f>
        <v>Excellent</v>
      </c>
      <c r="Q3562" s="144">
        <v>56</v>
      </c>
      <c r="R3562" s="385">
        <v>43219</v>
      </c>
      <c r="S3562" s="385">
        <v>43878</v>
      </c>
      <c r="T3562" s="144">
        <v>1433</v>
      </c>
      <c r="U3562" s="144" t="s">
        <v>69</v>
      </c>
      <c r="V3562" s="144">
        <v>180</v>
      </c>
      <c r="W3562" s="144" t="str">
        <f t="shared" si="372"/>
        <v>Active</v>
      </c>
      <c r="X3562" s="144">
        <v>1433</v>
      </c>
      <c r="Y3562" s="157" t="s">
        <v>64</v>
      </c>
      <c r="Z3562" s="386">
        <v>1</v>
      </c>
      <c r="AA3562" s="386">
        <v>0.86</v>
      </c>
      <c r="AB3562" s="387" t="s">
        <v>65</v>
      </c>
      <c r="AC3562" s="157"/>
    </row>
    <row r="3563" spans="9:29">
      <c r="I3563" s="342">
        <v>4</v>
      </c>
      <c r="J3563" s="144" t="str">
        <f t="shared" si="370"/>
        <v>LARGE</v>
      </c>
      <c r="K3563" s="144" t="str">
        <f t="shared" si="371"/>
        <v>MEDIUM</v>
      </c>
      <c r="L3563" s="144" t="str" cm="1">
        <f t="array" ref="L3563">_xlfn.IFS(I3563&lt;=2,"SMALL",I3563&lt;=5,"MEDIUM",I3563&gt;5,"LARGE")</f>
        <v>MEDIUM</v>
      </c>
      <c r="M3563" s="144" t="str">
        <f t="shared" si="368"/>
        <v>NO</v>
      </c>
      <c r="N3563" s="374">
        <v>4.8899999999999997</v>
      </c>
      <c r="O3563" s="374">
        <f t="shared" si="369"/>
        <v>5</v>
      </c>
      <c r="P3563" s="158" t="str" cm="1">
        <f t="array" ref="P3563">_xlfn.SWITCH(ROUND(N3563,0),5,"Excellent",4,"Good",3,"ok","Bad")</f>
        <v>Excellent</v>
      </c>
      <c r="Q3563" s="144">
        <v>45</v>
      </c>
      <c r="R3563" s="385">
        <v>43238</v>
      </c>
      <c r="S3563" s="385">
        <v>43936</v>
      </c>
      <c r="T3563" s="144">
        <v>3521</v>
      </c>
      <c r="U3563" s="144" t="s">
        <v>69</v>
      </c>
      <c r="V3563" s="144">
        <v>59</v>
      </c>
      <c r="W3563" s="144" t="str">
        <f t="shared" si="372"/>
        <v>Active</v>
      </c>
      <c r="X3563" s="144">
        <v>3521</v>
      </c>
      <c r="Y3563" s="157" t="s">
        <v>64</v>
      </c>
      <c r="Z3563" s="386">
        <v>0.8</v>
      </c>
      <c r="AA3563" s="386">
        <v>0.78</v>
      </c>
      <c r="AB3563" s="387" t="s">
        <v>65</v>
      </c>
      <c r="AC3563" s="157"/>
    </row>
    <row r="3564" spans="9:29">
      <c r="I3564" s="342">
        <v>2</v>
      </c>
      <c r="J3564" s="144" t="str">
        <f t="shared" si="370"/>
        <v>SMALL</v>
      </c>
      <c r="K3564" s="144" t="str">
        <f t="shared" si="371"/>
        <v>SMALL</v>
      </c>
      <c r="L3564" s="144" t="str" cm="1">
        <f t="array" ref="L3564">_xlfn.IFS(I3564&lt;=2,"SMALL",I3564&lt;=5,"MEDIUM",I3564&gt;5,"LARGE")</f>
        <v>SMALL</v>
      </c>
      <c r="M3564" s="144" t="str">
        <f t="shared" si="368"/>
        <v>NO</v>
      </c>
      <c r="N3564" s="374">
        <v>4.74</v>
      </c>
      <c r="O3564" s="374">
        <f t="shared" si="369"/>
        <v>5</v>
      </c>
      <c r="P3564" s="158" t="str" cm="1">
        <f t="array" ref="P3564">_xlfn.SWITCH(ROUND(N3564,0),5,"Excellent",4,"Good",3,"ok","Bad")</f>
        <v>Excellent</v>
      </c>
      <c r="Q3564" s="144">
        <v>27</v>
      </c>
      <c r="R3564" s="385">
        <v>43578</v>
      </c>
      <c r="S3564" s="385">
        <v>43906</v>
      </c>
      <c r="T3564" s="144">
        <v>2122</v>
      </c>
      <c r="U3564" s="144" t="s">
        <v>60</v>
      </c>
      <c r="V3564" s="144">
        <v>89</v>
      </c>
      <c r="W3564" s="144" t="str">
        <f t="shared" si="372"/>
        <v>Active</v>
      </c>
      <c r="X3564" s="144">
        <v>2122</v>
      </c>
      <c r="Y3564" s="157" t="s">
        <v>70</v>
      </c>
      <c r="Z3564" s="386">
        <v>1</v>
      </c>
      <c r="AA3564" s="386">
        <v>1</v>
      </c>
      <c r="AB3564" s="387" t="s">
        <v>62</v>
      </c>
      <c r="AC3564" s="157"/>
    </row>
    <row r="3565" spans="9:29">
      <c r="I3565" s="342">
        <v>1</v>
      </c>
      <c r="J3565" s="144" t="str">
        <f t="shared" si="370"/>
        <v>SMALL</v>
      </c>
      <c r="K3565" s="144" t="str">
        <f t="shared" si="371"/>
        <v>SMALL</v>
      </c>
      <c r="L3565" s="144" t="str" cm="1">
        <f t="array" ref="L3565">_xlfn.IFS(I3565&lt;=2,"SMALL",I3565&lt;=5,"MEDIUM",I3565&gt;5,"LARGE")</f>
        <v>SMALL</v>
      </c>
      <c r="M3565" s="144" t="str">
        <f t="shared" si="368"/>
        <v>NO</v>
      </c>
      <c r="N3565" s="374">
        <v>4.75</v>
      </c>
      <c r="O3565" s="374">
        <f t="shared" si="369"/>
        <v>5</v>
      </c>
      <c r="P3565" s="158" t="str" cm="1">
        <f t="array" ref="P3565">_xlfn.SWITCH(ROUND(N3565,0),5,"Excellent",4,"Good",3,"ok","Bad")</f>
        <v>Excellent</v>
      </c>
      <c r="Q3565" s="144">
        <v>8</v>
      </c>
      <c r="R3565" s="385">
        <v>43217</v>
      </c>
      <c r="S3565" s="385">
        <v>44047</v>
      </c>
      <c r="T3565" s="144">
        <v>3081</v>
      </c>
      <c r="U3565" s="144" t="s">
        <v>60</v>
      </c>
      <c r="V3565" s="144">
        <v>62</v>
      </c>
      <c r="W3565" s="144" t="str">
        <f t="shared" si="372"/>
        <v>Active</v>
      </c>
      <c r="X3565" s="144">
        <v>3081</v>
      </c>
      <c r="Y3565" s="157" t="s">
        <v>61</v>
      </c>
      <c r="Z3565" s="386">
        <v>0.75</v>
      </c>
      <c r="AA3565" s="386">
        <v>0.92</v>
      </c>
      <c r="AB3565" s="387" t="s">
        <v>62</v>
      </c>
      <c r="AC3565" s="157"/>
    </row>
    <row r="3566" spans="9:29">
      <c r="I3566" s="342">
        <v>1</v>
      </c>
      <c r="J3566" s="144" t="str">
        <f t="shared" si="370"/>
        <v>SMALL</v>
      </c>
      <c r="K3566" s="144" t="str">
        <f t="shared" si="371"/>
        <v>SMALL</v>
      </c>
      <c r="L3566" s="144" t="str" cm="1">
        <f t="array" ref="L3566">_xlfn.IFS(I3566&lt;=2,"SMALL",I3566&lt;=5,"MEDIUM",I3566&gt;5,"LARGE")</f>
        <v>SMALL</v>
      </c>
      <c r="M3566" s="144" t="str">
        <f t="shared" si="368"/>
        <v>NO</v>
      </c>
      <c r="N3566" s="374">
        <v>4.8099999999999996</v>
      </c>
      <c r="O3566" s="374">
        <f t="shared" si="369"/>
        <v>5</v>
      </c>
      <c r="P3566" s="158" t="str" cm="1">
        <f t="array" ref="P3566">_xlfn.SWITCH(ROUND(N3566,0),5,"Excellent",4,"Good",3,"ok","Bad")</f>
        <v>Excellent</v>
      </c>
      <c r="Q3566" s="144">
        <v>16</v>
      </c>
      <c r="R3566" s="385">
        <v>43261</v>
      </c>
      <c r="S3566" s="385">
        <v>43739</v>
      </c>
      <c r="T3566" s="144">
        <v>3461</v>
      </c>
      <c r="U3566" s="144" t="s">
        <v>60</v>
      </c>
      <c r="V3566" s="144">
        <v>0</v>
      </c>
      <c r="W3566" s="144" t="str">
        <f t="shared" si="372"/>
        <v>Inactive</v>
      </c>
      <c r="X3566" s="144">
        <v>3461</v>
      </c>
      <c r="Y3566" s="157" t="s">
        <v>70</v>
      </c>
      <c r="Z3566" s="386">
        <v>1</v>
      </c>
      <c r="AA3566" s="386">
        <v>0.49</v>
      </c>
      <c r="AB3566" s="387" t="s">
        <v>65</v>
      </c>
      <c r="AC3566" s="157"/>
    </row>
    <row r="3567" spans="9:29">
      <c r="I3567" s="342">
        <v>3</v>
      </c>
      <c r="J3567" s="144" t="str">
        <f t="shared" si="370"/>
        <v>LARGE</v>
      </c>
      <c r="K3567" s="144" t="str">
        <f t="shared" si="371"/>
        <v>MEDIUM</v>
      </c>
      <c r="L3567" s="144" t="str" cm="1">
        <f t="array" ref="L3567">_xlfn.IFS(I3567&lt;=2,"SMALL",I3567&lt;=5,"MEDIUM",I3567&gt;5,"LARGE")</f>
        <v>MEDIUM</v>
      </c>
      <c r="M3567" s="144" t="str">
        <f t="shared" si="368"/>
        <v>NO</v>
      </c>
      <c r="N3567" s="374">
        <v>4.54</v>
      </c>
      <c r="O3567" s="374">
        <f t="shared" si="369"/>
        <v>5</v>
      </c>
      <c r="P3567" s="158" t="str" cm="1">
        <f t="array" ref="P3567">_xlfn.SWITCH(ROUND(N3567,0),5,"Excellent",4,"Good",3,"ok","Bad")</f>
        <v>Excellent</v>
      </c>
      <c r="Q3567" s="144">
        <v>26</v>
      </c>
      <c r="R3567" s="385">
        <v>43216</v>
      </c>
      <c r="S3567" s="385">
        <v>43358</v>
      </c>
      <c r="T3567" s="144">
        <v>3523</v>
      </c>
      <c r="U3567" s="144" t="s">
        <v>60</v>
      </c>
      <c r="V3567" s="144">
        <v>365</v>
      </c>
      <c r="W3567" s="144" t="str">
        <f t="shared" si="372"/>
        <v>Active</v>
      </c>
      <c r="X3567" s="144">
        <v>3523</v>
      </c>
      <c r="Y3567" s="157" t="s">
        <v>70</v>
      </c>
      <c r="Z3567" s="386">
        <v>1</v>
      </c>
      <c r="AA3567" s="386">
        <v>0.97</v>
      </c>
      <c r="AB3567" s="387" t="s">
        <v>62</v>
      </c>
      <c r="AC3567" s="157"/>
    </row>
    <row r="3568" spans="9:29">
      <c r="I3568" s="342">
        <v>2</v>
      </c>
      <c r="J3568" s="144" t="str">
        <f t="shared" si="370"/>
        <v>SMALL</v>
      </c>
      <c r="K3568" s="144" t="str">
        <f t="shared" si="371"/>
        <v>SMALL</v>
      </c>
      <c r="L3568" s="144" t="str" cm="1">
        <f t="array" ref="L3568">_xlfn.IFS(I3568&lt;=2,"SMALL",I3568&lt;=5,"MEDIUM",I3568&gt;5,"LARGE")</f>
        <v>SMALL</v>
      </c>
      <c r="M3568" s="144" t="str">
        <f t="shared" si="368"/>
        <v>NO</v>
      </c>
      <c r="N3568" s="374">
        <v>4.04</v>
      </c>
      <c r="O3568" s="374">
        <f t="shared" si="369"/>
        <v>4</v>
      </c>
      <c r="P3568" s="158" t="str" cm="1">
        <f t="array" ref="P3568">_xlfn.SWITCH(ROUND(N3568,0),5,"Excellent",4,"Good",3,"ok","Bad")</f>
        <v>Good</v>
      </c>
      <c r="Q3568" s="144">
        <v>144</v>
      </c>
      <c r="R3568" s="385">
        <v>43211</v>
      </c>
      <c r="S3568" s="385">
        <v>44042</v>
      </c>
      <c r="T3568" s="144">
        <v>2200</v>
      </c>
      <c r="U3568" s="144" t="s">
        <v>60</v>
      </c>
      <c r="V3568" s="144">
        <v>178</v>
      </c>
      <c r="W3568" s="144" t="str">
        <f t="shared" si="372"/>
        <v>Active</v>
      </c>
      <c r="X3568" s="144">
        <v>2200</v>
      </c>
      <c r="Y3568" s="157" t="s">
        <v>64</v>
      </c>
      <c r="Z3568" s="386">
        <v>0.5</v>
      </c>
      <c r="AA3568" s="386">
        <v>0.8</v>
      </c>
      <c r="AB3568" s="387" t="s">
        <v>65</v>
      </c>
      <c r="AC3568" s="157"/>
    </row>
    <row r="3569" spans="9:29">
      <c r="I3569" s="342">
        <v>4</v>
      </c>
      <c r="J3569" s="144" t="str">
        <f t="shared" si="370"/>
        <v>LARGE</v>
      </c>
      <c r="K3569" s="144" t="str">
        <f t="shared" si="371"/>
        <v>MEDIUM</v>
      </c>
      <c r="L3569" s="144" t="str" cm="1">
        <f t="array" ref="L3569">_xlfn.IFS(I3569&lt;=2,"SMALL",I3569&lt;=5,"MEDIUM",I3569&gt;5,"LARGE")</f>
        <v>MEDIUM</v>
      </c>
      <c r="M3569" s="144" t="str">
        <f t="shared" si="368"/>
        <v>NO</v>
      </c>
      <c r="N3569" s="374">
        <v>4.4400000000000004</v>
      </c>
      <c r="O3569" s="374">
        <f t="shared" si="369"/>
        <v>4</v>
      </c>
      <c r="P3569" s="158" t="str" cm="1">
        <f t="array" ref="P3569">_xlfn.SWITCH(ROUND(N3569,0),5,"Excellent",4,"Good",3,"ok","Bad")</f>
        <v>Good</v>
      </c>
      <c r="Q3569" s="144">
        <v>117</v>
      </c>
      <c r="R3569" s="385">
        <v>43213</v>
      </c>
      <c r="S3569" s="385">
        <v>44042</v>
      </c>
      <c r="T3569" s="144">
        <v>2677</v>
      </c>
      <c r="U3569" s="144" t="s">
        <v>69</v>
      </c>
      <c r="V3569" s="144">
        <v>331</v>
      </c>
      <c r="W3569" s="144" t="str">
        <f t="shared" si="372"/>
        <v>Active</v>
      </c>
      <c r="X3569" s="144">
        <v>2677</v>
      </c>
      <c r="Y3569" s="157" t="s">
        <v>70</v>
      </c>
      <c r="Z3569" s="386">
        <v>0.88</v>
      </c>
      <c r="AA3569" s="386">
        <v>0.98</v>
      </c>
      <c r="AB3569" s="387" t="s">
        <v>65</v>
      </c>
      <c r="AC3569" s="157"/>
    </row>
    <row r="3570" spans="9:29">
      <c r="I3570" s="342">
        <v>2</v>
      </c>
      <c r="J3570" s="144" t="str">
        <f t="shared" si="370"/>
        <v>SMALL</v>
      </c>
      <c r="K3570" s="144" t="str">
        <f t="shared" si="371"/>
        <v>SMALL</v>
      </c>
      <c r="L3570" s="144" t="str" cm="1">
        <f t="array" ref="L3570">_xlfn.IFS(I3570&lt;=2,"SMALL",I3570&lt;=5,"MEDIUM",I3570&gt;5,"LARGE")</f>
        <v>SMALL</v>
      </c>
      <c r="M3570" s="144" t="str">
        <f t="shared" si="368"/>
        <v>NO</v>
      </c>
      <c r="N3570" s="374">
        <v>5</v>
      </c>
      <c r="O3570" s="374">
        <f t="shared" si="369"/>
        <v>5</v>
      </c>
      <c r="P3570" s="158" t="str" cm="1">
        <f t="array" ref="P3570">_xlfn.SWITCH(ROUND(N3570,0),5,"Excellent",4,"Good",3,"ok","Bad")</f>
        <v>Excellent</v>
      </c>
      <c r="Q3570" s="144">
        <v>10</v>
      </c>
      <c r="R3570" s="385">
        <v>43254</v>
      </c>
      <c r="S3570" s="385">
        <v>44043</v>
      </c>
      <c r="T3570" s="144">
        <v>1352</v>
      </c>
      <c r="U3570" s="144" t="s">
        <v>69</v>
      </c>
      <c r="V3570" s="144">
        <v>1</v>
      </c>
      <c r="W3570" s="144" t="str">
        <f t="shared" si="372"/>
        <v>Active</v>
      </c>
      <c r="X3570" s="144">
        <v>1352</v>
      </c>
      <c r="Y3570" s="157" t="s">
        <v>70</v>
      </c>
      <c r="Z3570" s="386">
        <v>1</v>
      </c>
      <c r="AA3570" s="386">
        <v>1</v>
      </c>
      <c r="AB3570" s="387" t="s">
        <v>62</v>
      </c>
      <c r="AC3570" s="157"/>
    </row>
    <row r="3571" spans="9:29">
      <c r="I3571" s="342">
        <v>2</v>
      </c>
      <c r="J3571" s="144" t="str">
        <f t="shared" si="370"/>
        <v>SMALL</v>
      </c>
      <c r="K3571" s="144" t="str">
        <f t="shared" si="371"/>
        <v>SMALL</v>
      </c>
      <c r="L3571" s="144" t="str" cm="1">
        <f t="array" ref="L3571">_xlfn.IFS(I3571&lt;=2,"SMALL",I3571&lt;=5,"MEDIUM",I3571&gt;5,"LARGE")</f>
        <v>SMALL</v>
      </c>
      <c r="M3571" s="144" t="str">
        <f t="shared" si="368"/>
        <v>NO</v>
      </c>
      <c r="N3571" s="374">
        <v>4.99</v>
      </c>
      <c r="O3571" s="374">
        <f t="shared" si="369"/>
        <v>5</v>
      </c>
      <c r="P3571" s="158" t="str" cm="1">
        <f t="array" ref="P3571">_xlfn.SWITCH(ROUND(N3571,0),5,"Excellent",4,"Good",3,"ok","Bad")</f>
        <v>Excellent</v>
      </c>
      <c r="Q3571" s="144">
        <v>82</v>
      </c>
      <c r="R3571" s="385">
        <v>43258</v>
      </c>
      <c r="S3571" s="385">
        <v>43899</v>
      </c>
      <c r="T3571" s="144">
        <v>2928</v>
      </c>
      <c r="U3571" s="144" t="s">
        <v>69</v>
      </c>
      <c r="V3571" s="144">
        <v>364</v>
      </c>
      <c r="W3571" s="144" t="str">
        <f t="shared" si="372"/>
        <v>Active</v>
      </c>
      <c r="X3571" s="144">
        <v>2928</v>
      </c>
      <c r="Y3571" s="157" t="s">
        <v>61</v>
      </c>
      <c r="Z3571" s="386">
        <v>0.89</v>
      </c>
      <c r="AA3571" s="386">
        <v>0.92</v>
      </c>
      <c r="AB3571" s="387" t="s">
        <v>65</v>
      </c>
      <c r="AC3571" s="157"/>
    </row>
    <row r="3572" spans="9:29">
      <c r="I3572" s="342">
        <v>2</v>
      </c>
      <c r="J3572" s="144" t="str">
        <f t="shared" si="370"/>
        <v>SMALL</v>
      </c>
      <c r="K3572" s="144" t="str">
        <f t="shared" si="371"/>
        <v>SMALL</v>
      </c>
      <c r="L3572" s="144" t="str" cm="1">
        <f t="array" ref="L3572">_xlfn.IFS(I3572&lt;=2,"SMALL",I3572&lt;=5,"MEDIUM",I3572&gt;5,"LARGE")</f>
        <v>SMALL</v>
      </c>
      <c r="M3572" s="144" t="str">
        <f t="shared" si="368"/>
        <v>NO</v>
      </c>
      <c r="N3572" s="374">
        <v>5</v>
      </c>
      <c r="O3572" s="374">
        <f t="shared" si="369"/>
        <v>5</v>
      </c>
      <c r="P3572" s="158" t="str" cm="1">
        <f t="array" ref="P3572">_xlfn.SWITCH(ROUND(N3572,0),5,"Excellent",4,"Good",3,"ok","Bad")</f>
        <v>Excellent</v>
      </c>
      <c r="Q3572" s="144">
        <v>27</v>
      </c>
      <c r="R3572" s="385">
        <v>43297</v>
      </c>
      <c r="S3572" s="385">
        <v>43652</v>
      </c>
      <c r="T3572" s="144">
        <v>1948</v>
      </c>
      <c r="U3572" s="144" t="s">
        <v>60</v>
      </c>
      <c r="V3572" s="144">
        <v>219</v>
      </c>
      <c r="W3572" s="144" t="str">
        <f t="shared" si="372"/>
        <v>Active</v>
      </c>
      <c r="X3572" s="144">
        <v>1948</v>
      </c>
      <c r="Y3572" s="157" t="s">
        <v>64</v>
      </c>
      <c r="Z3572" s="386">
        <v>1</v>
      </c>
      <c r="AA3572" s="386">
        <v>0.5</v>
      </c>
      <c r="AB3572" s="387" t="s">
        <v>62</v>
      </c>
      <c r="AC3572" s="157"/>
    </row>
    <row r="3573" spans="9:29">
      <c r="I3573" s="342">
        <v>2</v>
      </c>
      <c r="J3573" s="144" t="str">
        <f t="shared" si="370"/>
        <v>SMALL</v>
      </c>
      <c r="K3573" s="144" t="str">
        <f t="shared" si="371"/>
        <v>SMALL</v>
      </c>
      <c r="L3573" s="144" t="str" cm="1">
        <f t="array" ref="L3573">_xlfn.IFS(I3573&lt;=2,"SMALL",I3573&lt;=5,"MEDIUM",I3573&gt;5,"LARGE")</f>
        <v>SMALL</v>
      </c>
      <c r="M3573" s="144" t="str">
        <f t="shared" si="368"/>
        <v>NO</v>
      </c>
      <c r="N3573" s="374">
        <v>5</v>
      </c>
      <c r="O3573" s="374">
        <f t="shared" si="369"/>
        <v>5</v>
      </c>
      <c r="P3573" s="158" t="str" cm="1">
        <f t="array" ref="P3573">_xlfn.SWITCH(ROUND(N3573,0),5,"Excellent",4,"Good",3,"ok","Bad")</f>
        <v>Excellent</v>
      </c>
      <c r="Q3573" s="144">
        <v>27</v>
      </c>
      <c r="R3573" s="385">
        <v>43226</v>
      </c>
      <c r="S3573" s="385">
        <v>43898</v>
      </c>
      <c r="T3573" s="144">
        <v>1948</v>
      </c>
      <c r="U3573" s="144" t="s">
        <v>60</v>
      </c>
      <c r="V3573" s="144">
        <v>248</v>
      </c>
      <c r="W3573" s="144" t="str">
        <f t="shared" si="372"/>
        <v>Active</v>
      </c>
      <c r="X3573" s="144">
        <v>1948</v>
      </c>
      <c r="Y3573" s="157" t="s">
        <v>70</v>
      </c>
      <c r="Z3573" s="386">
        <v>1</v>
      </c>
      <c r="AA3573" s="386">
        <v>1</v>
      </c>
      <c r="AB3573" s="387" t="s">
        <v>62</v>
      </c>
      <c r="AC3573" s="157"/>
    </row>
    <row r="3574" spans="9:29">
      <c r="I3574" s="342">
        <v>2</v>
      </c>
      <c r="J3574" s="144" t="str">
        <f t="shared" si="370"/>
        <v>SMALL</v>
      </c>
      <c r="K3574" s="144" t="str">
        <f t="shared" si="371"/>
        <v>SMALL</v>
      </c>
      <c r="L3574" s="144" t="str" cm="1">
        <f t="array" ref="L3574">_xlfn.IFS(I3574&lt;=2,"SMALL",I3574&lt;=5,"MEDIUM",I3574&gt;5,"LARGE")</f>
        <v>SMALL</v>
      </c>
      <c r="M3574" s="144" t="str">
        <f t="shared" si="368"/>
        <v>YES</v>
      </c>
      <c r="N3574" s="374">
        <v>4.9800000000000004</v>
      </c>
      <c r="O3574" s="374">
        <f t="shared" si="369"/>
        <v>5</v>
      </c>
      <c r="P3574" s="158" t="str" cm="1">
        <f t="array" ref="P3574">_xlfn.SWITCH(ROUND(N3574,0),5,"Excellent",4,"Good",3,"ok","Bad")</f>
        <v>Excellent</v>
      </c>
      <c r="Q3574" s="144">
        <v>111</v>
      </c>
      <c r="R3574" s="385">
        <v>43215</v>
      </c>
      <c r="S3574" s="385">
        <v>43905</v>
      </c>
      <c r="T3574" s="144">
        <v>2603</v>
      </c>
      <c r="U3574" s="144" t="s">
        <v>60</v>
      </c>
      <c r="V3574" s="144">
        <v>89</v>
      </c>
      <c r="W3574" s="144" t="str">
        <f t="shared" si="372"/>
        <v>Active</v>
      </c>
      <c r="X3574" s="144">
        <v>2603</v>
      </c>
      <c r="Y3574" s="157" t="s">
        <v>64</v>
      </c>
      <c r="Z3574" s="386">
        <v>0.56000000000000005</v>
      </c>
      <c r="AA3574" s="386">
        <v>0.63</v>
      </c>
      <c r="AB3574" s="387" t="s">
        <v>65</v>
      </c>
      <c r="AC3574" s="157"/>
    </row>
    <row r="3575" spans="9:29">
      <c r="I3575" s="342">
        <v>2</v>
      </c>
      <c r="J3575" s="144" t="str">
        <f t="shared" si="370"/>
        <v>SMALL</v>
      </c>
      <c r="K3575" s="144" t="str">
        <f t="shared" si="371"/>
        <v>SMALL</v>
      </c>
      <c r="L3575" s="144" t="str" cm="1">
        <f t="array" ref="L3575">_xlfn.IFS(I3575&lt;=2,"SMALL",I3575&lt;=5,"MEDIUM",I3575&gt;5,"LARGE")</f>
        <v>SMALL</v>
      </c>
      <c r="M3575" s="144" t="str">
        <f t="shared" si="368"/>
        <v>NO</v>
      </c>
      <c r="N3575" s="374">
        <v>4.91</v>
      </c>
      <c r="O3575" s="374">
        <f t="shared" si="369"/>
        <v>5</v>
      </c>
      <c r="P3575" s="158" t="str" cm="1">
        <f t="array" ref="P3575">_xlfn.SWITCH(ROUND(N3575,0),5,"Excellent",4,"Good",3,"ok","Bad")</f>
        <v>Excellent</v>
      </c>
      <c r="Q3575" s="144">
        <v>67</v>
      </c>
      <c r="R3575" s="385">
        <v>43251</v>
      </c>
      <c r="S3575" s="385">
        <v>44052</v>
      </c>
      <c r="T3575" s="144">
        <v>2187</v>
      </c>
      <c r="U3575" s="144" t="s">
        <v>60</v>
      </c>
      <c r="V3575" s="144">
        <v>174</v>
      </c>
      <c r="W3575" s="144" t="str">
        <f t="shared" si="372"/>
        <v>Active</v>
      </c>
      <c r="X3575" s="144">
        <v>2187</v>
      </c>
      <c r="Y3575" s="157" t="s">
        <v>70</v>
      </c>
      <c r="Z3575" s="386">
        <v>1</v>
      </c>
      <c r="AA3575" s="386">
        <v>1</v>
      </c>
      <c r="AB3575" s="387" t="s">
        <v>65</v>
      </c>
      <c r="AC3575" s="157"/>
    </row>
    <row r="3576" spans="9:29">
      <c r="I3576" s="342">
        <v>3</v>
      </c>
      <c r="J3576" s="144" t="str">
        <f t="shared" si="370"/>
        <v>LARGE</v>
      </c>
      <c r="K3576" s="144" t="str">
        <f t="shared" si="371"/>
        <v>MEDIUM</v>
      </c>
      <c r="L3576" s="144" t="str" cm="1">
        <f t="array" ref="L3576">_xlfn.IFS(I3576&lt;=2,"SMALL",I3576&lt;=5,"MEDIUM",I3576&gt;5,"LARGE")</f>
        <v>MEDIUM</v>
      </c>
      <c r="M3576" s="144" t="str">
        <f t="shared" si="368"/>
        <v>NO</v>
      </c>
      <c r="N3576" s="374">
        <v>4.92</v>
      </c>
      <c r="O3576" s="374">
        <f t="shared" si="369"/>
        <v>5</v>
      </c>
      <c r="P3576" s="158" t="str" cm="1">
        <f t="array" ref="P3576">_xlfn.SWITCH(ROUND(N3576,0),5,"Excellent",4,"Good",3,"ok","Bad")</f>
        <v>Excellent</v>
      </c>
      <c r="Q3576" s="144">
        <v>12</v>
      </c>
      <c r="R3576" s="385">
        <v>43219</v>
      </c>
      <c r="S3576" s="385">
        <v>44042</v>
      </c>
      <c r="T3576" s="144">
        <v>1490</v>
      </c>
      <c r="U3576" s="144" t="s">
        <v>69</v>
      </c>
      <c r="V3576" s="144">
        <v>0</v>
      </c>
      <c r="W3576" s="144" t="str">
        <f t="shared" si="372"/>
        <v>Inactive</v>
      </c>
      <c r="X3576" s="144">
        <v>1490</v>
      </c>
      <c r="Y3576" s="157" t="s">
        <v>70</v>
      </c>
      <c r="Z3576" s="386">
        <v>1</v>
      </c>
      <c r="AA3576" s="386">
        <v>0.99</v>
      </c>
      <c r="AB3576" s="387" t="s">
        <v>62</v>
      </c>
      <c r="AC3576" s="157"/>
    </row>
    <row r="3577" spans="9:29">
      <c r="I3577" s="342">
        <v>1</v>
      </c>
      <c r="J3577" s="144" t="str">
        <f t="shared" si="370"/>
        <v>SMALL</v>
      </c>
      <c r="K3577" s="144" t="str">
        <f t="shared" si="371"/>
        <v>SMALL</v>
      </c>
      <c r="L3577" s="144" t="str" cm="1">
        <f t="array" ref="L3577">_xlfn.IFS(I3577&lt;=2,"SMALL",I3577&lt;=5,"MEDIUM",I3577&gt;5,"LARGE")</f>
        <v>SMALL</v>
      </c>
      <c r="M3577" s="144" t="str">
        <f t="shared" si="368"/>
        <v>NO</v>
      </c>
      <c r="N3577" s="374">
        <v>5</v>
      </c>
      <c r="O3577" s="374">
        <f t="shared" si="369"/>
        <v>5</v>
      </c>
      <c r="P3577" s="158" t="str" cm="1">
        <f t="array" ref="P3577">_xlfn.SWITCH(ROUND(N3577,0),5,"Excellent",4,"Good",3,"ok","Bad")</f>
        <v>Excellent</v>
      </c>
      <c r="Q3577" s="144">
        <v>15</v>
      </c>
      <c r="R3577" s="385">
        <v>43228</v>
      </c>
      <c r="S3577" s="385">
        <v>44058</v>
      </c>
      <c r="T3577" s="144">
        <v>3081</v>
      </c>
      <c r="U3577" s="144" t="s">
        <v>60</v>
      </c>
      <c r="V3577" s="144">
        <v>56</v>
      </c>
      <c r="W3577" s="144" t="str">
        <f t="shared" si="372"/>
        <v>Active</v>
      </c>
      <c r="X3577" s="144">
        <v>3081</v>
      </c>
      <c r="Y3577" s="157" t="s">
        <v>70</v>
      </c>
      <c r="Z3577" s="386">
        <v>1</v>
      </c>
      <c r="AA3577" s="386">
        <v>0.98</v>
      </c>
      <c r="AB3577" s="387" t="s">
        <v>62</v>
      </c>
      <c r="AC3577" s="157"/>
    </row>
    <row r="3578" spans="9:29">
      <c r="I3578" s="342">
        <v>2</v>
      </c>
      <c r="J3578" s="144" t="str">
        <f t="shared" si="370"/>
        <v>SMALL</v>
      </c>
      <c r="K3578" s="144" t="str">
        <f t="shared" si="371"/>
        <v>SMALL</v>
      </c>
      <c r="L3578" s="144" t="str" cm="1">
        <f t="array" ref="L3578">_xlfn.IFS(I3578&lt;=2,"SMALL",I3578&lt;=5,"MEDIUM",I3578&gt;5,"LARGE")</f>
        <v>SMALL</v>
      </c>
      <c r="M3578" s="144" t="str">
        <f t="shared" si="368"/>
        <v>NO</v>
      </c>
      <c r="N3578" s="374">
        <v>4.99</v>
      </c>
      <c r="O3578" s="374">
        <f t="shared" si="369"/>
        <v>5</v>
      </c>
      <c r="P3578" s="158" t="str" cm="1">
        <f t="array" ref="P3578">_xlfn.SWITCH(ROUND(N3578,0),5,"Excellent",4,"Good",3,"ok","Bad")</f>
        <v>Excellent</v>
      </c>
      <c r="Q3578" s="144">
        <v>77</v>
      </c>
      <c r="R3578" s="385">
        <v>43240</v>
      </c>
      <c r="S3578" s="385">
        <v>43907</v>
      </c>
      <c r="T3578" s="144">
        <v>1277</v>
      </c>
      <c r="U3578" s="144" t="s">
        <v>60</v>
      </c>
      <c r="V3578" s="144">
        <v>26</v>
      </c>
      <c r="W3578" s="144" t="str">
        <f t="shared" si="372"/>
        <v>Active</v>
      </c>
      <c r="X3578" s="144">
        <v>1277</v>
      </c>
      <c r="Y3578" s="157" t="s">
        <v>70</v>
      </c>
      <c r="Z3578" s="386">
        <v>1</v>
      </c>
      <c r="AA3578" s="386">
        <v>0.97</v>
      </c>
      <c r="AB3578" s="387" t="s">
        <v>62</v>
      </c>
      <c r="AC3578" s="157"/>
    </row>
    <row r="3579" spans="9:29">
      <c r="I3579" s="342">
        <v>3</v>
      </c>
      <c r="J3579" s="144" t="str">
        <f t="shared" si="370"/>
        <v>LARGE</v>
      </c>
      <c r="K3579" s="144" t="str">
        <f t="shared" si="371"/>
        <v>MEDIUM</v>
      </c>
      <c r="L3579" s="144" t="str" cm="1">
        <f t="array" ref="L3579">_xlfn.IFS(I3579&lt;=2,"SMALL",I3579&lt;=5,"MEDIUM",I3579&gt;5,"LARGE")</f>
        <v>MEDIUM</v>
      </c>
      <c r="M3579" s="144" t="str">
        <f t="shared" si="368"/>
        <v>NO</v>
      </c>
      <c r="N3579" s="374">
        <v>4.75</v>
      </c>
      <c r="O3579" s="374">
        <f t="shared" si="369"/>
        <v>5</v>
      </c>
      <c r="P3579" s="158" t="str" cm="1">
        <f t="array" ref="P3579">_xlfn.SWITCH(ROUND(N3579,0),5,"Excellent",4,"Good",3,"ok","Bad")</f>
        <v>Excellent</v>
      </c>
      <c r="Q3579" s="144">
        <v>67</v>
      </c>
      <c r="R3579" s="385">
        <v>43232</v>
      </c>
      <c r="S3579" s="385">
        <v>43892</v>
      </c>
      <c r="T3579" s="144">
        <v>3176</v>
      </c>
      <c r="U3579" s="144" t="s">
        <v>69</v>
      </c>
      <c r="V3579" s="144">
        <v>144</v>
      </c>
      <c r="W3579" s="144" t="str">
        <f t="shared" si="372"/>
        <v>Active</v>
      </c>
      <c r="X3579" s="144">
        <v>3176</v>
      </c>
      <c r="Y3579" s="157" t="s">
        <v>70</v>
      </c>
      <c r="Z3579" s="386">
        <v>1</v>
      </c>
      <c r="AA3579" s="386">
        <v>0.94</v>
      </c>
      <c r="AB3579" s="387" t="s">
        <v>65</v>
      </c>
      <c r="AC3579" s="157"/>
    </row>
    <row r="3580" spans="9:29">
      <c r="I3580" s="342">
        <v>10</v>
      </c>
      <c r="J3580" s="144" t="str">
        <f t="shared" si="370"/>
        <v>LARGE</v>
      </c>
      <c r="K3580" s="144" t="str">
        <f t="shared" si="371"/>
        <v>LARGE</v>
      </c>
      <c r="L3580" s="144" t="str" cm="1">
        <f t="array" ref="L3580">_xlfn.IFS(I3580&lt;=2,"SMALL",I3580&lt;=5,"MEDIUM",I3580&gt;5,"LARGE")</f>
        <v>LARGE</v>
      </c>
      <c r="M3580" s="144" t="str">
        <f t="shared" si="368"/>
        <v>NO</v>
      </c>
      <c r="N3580" s="374">
        <v>4.6399999999999997</v>
      </c>
      <c r="O3580" s="374">
        <f t="shared" si="369"/>
        <v>5</v>
      </c>
      <c r="P3580" s="158" t="str" cm="1">
        <f t="array" ref="P3580">_xlfn.SWITCH(ROUND(N3580,0),5,"Excellent",4,"Good",3,"ok","Bad")</f>
        <v>Excellent</v>
      </c>
      <c r="Q3580" s="144">
        <v>69</v>
      </c>
      <c r="R3580" s="385">
        <v>43219</v>
      </c>
      <c r="S3580" s="385">
        <v>43899</v>
      </c>
      <c r="T3580" s="144">
        <v>3525</v>
      </c>
      <c r="U3580" s="144" t="s">
        <v>69</v>
      </c>
      <c r="V3580" s="144">
        <v>360</v>
      </c>
      <c r="W3580" s="144" t="str">
        <f t="shared" si="372"/>
        <v>Active</v>
      </c>
      <c r="X3580" s="144">
        <v>3525</v>
      </c>
      <c r="Y3580" s="157" t="s">
        <v>64</v>
      </c>
      <c r="Z3580" s="386">
        <v>1</v>
      </c>
      <c r="AA3580" s="386">
        <v>0.96</v>
      </c>
      <c r="AB3580" s="387" t="s">
        <v>62</v>
      </c>
      <c r="AC3580" s="157"/>
    </row>
    <row r="3581" spans="9:29">
      <c r="I3581" s="342">
        <v>2</v>
      </c>
      <c r="J3581" s="144" t="str">
        <f t="shared" si="370"/>
        <v>SMALL</v>
      </c>
      <c r="K3581" s="144" t="str">
        <f t="shared" si="371"/>
        <v>SMALL</v>
      </c>
      <c r="L3581" s="144" t="str" cm="1">
        <f t="array" ref="L3581">_xlfn.IFS(I3581&lt;=2,"SMALL",I3581&lt;=5,"MEDIUM",I3581&gt;5,"LARGE")</f>
        <v>SMALL</v>
      </c>
      <c r="M3581" s="144" t="str">
        <f t="shared" si="368"/>
        <v>NO</v>
      </c>
      <c r="N3581" s="374">
        <v>4.7699999999999996</v>
      </c>
      <c r="O3581" s="374">
        <f t="shared" si="369"/>
        <v>5</v>
      </c>
      <c r="P3581" s="158" t="str" cm="1">
        <f t="array" ref="P3581">_xlfn.SWITCH(ROUND(N3581,0),5,"Excellent",4,"Good",3,"ok","Bad")</f>
        <v>Excellent</v>
      </c>
      <c r="Q3581" s="144">
        <v>26</v>
      </c>
      <c r="R3581" s="385">
        <v>43311</v>
      </c>
      <c r="S3581" s="385">
        <v>43887</v>
      </c>
      <c r="T3581" s="144">
        <v>2437</v>
      </c>
      <c r="U3581" s="144" t="s">
        <v>69</v>
      </c>
      <c r="V3581" s="144">
        <v>122</v>
      </c>
      <c r="W3581" s="144" t="str">
        <f t="shared" si="372"/>
        <v>Active</v>
      </c>
      <c r="X3581" s="144">
        <v>2437</v>
      </c>
      <c r="Y3581" s="157" t="s">
        <v>70</v>
      </c>
      <c r="Z3581" s="386">
        <v>1</v>
      </c>
      <c r="AA3581" s="386">
        <v>0.98</v>
      </c>
      <c r="AB3581" s="387" t="s">
        <v>62</v>
      </c>
      <c r="AC3581" s="157"/>
    </row>
    <row r="3582" spans="9:29">
      <c r="I3582" s="342">
        <v>2</v>
      </c>
      <c r="J3582" s="144" t="str">
        <f t="shared" si="370"/>
        <v>SMALL</v>
      </c>
      <c r="K3582" s="144" t="str">
        <f t="shared" si="371"/>
        <v>SMALL</v>
      </c>
      <c r="L3582" s="144" t="str" cm="1">
        <f t="array" ref="L3582">_xlfn.IFS(I3582&lt;=2,"SMALL",I3582&lt;=5,"MEDIUM",I3582&gt;5,"LARGE")</f>
        <v>SMALL</v>
      </c>
      <c r="M3582" s="144" t="str">
        <f t="shared" si="368"/>
        <v>NO</v>
      </c>
      <c r="N3582" s="374">
        <v>5</v>
      </c>
      <c r="O3582" s="374">
        <f t="shared" si="369"/>
        <v>5</v>
      </c>
      <c r="P3582" s="158" t="str" cm="1">
        <f t="array" ref="P3582">_xlfn.SWITCH(ROUND(N3582,0),5,"Excellent",4,"Good",3,"ok","Bad")</f>
        <v>Excellent</v>
      </c>
      <c r="Q3582" s="144">
        <v>85</v>
      </c>
      <c r="R3582" s="385">
        <v>43226</v>
      </c>
      <c r="S3582" s="385">
        <v>43899</v>
      </c>
      <c r="T3582" s="144">
        <v>3527</v>
      </c>
      <c r="U3582" s="144" t="s">
        <v>60</v>
      </c>
      <c r="V3582" s="144">
        <v>168</v>
      </c>
      <c r="W3582" s="144" t="str">
        <f t="shared" si="372"/>
        <v>Active</v>
      </c>
      <c r="X3582" s="144">
        <v>3527</v>
      </c>
      <c r="Y3582" s="157" t="s">
        <v>122</v>
      </c>
      <c r="Z3582" s="386">
        <v>0</v>
      </c>
      <c r="AA3582" s="386">
        <v>0.9</v>
      </c>
      <c r="AB3582" s="387" t="s">
        <v>65</v>
      </c>
      <c r="AC3582" s="157"/>
    </row>
    <row r="3583" spans="9:29">
      <c r="I3583" s="342">
        <v>2</v>
      </c>
      <c r="J3583" s="144" t="str">
        <f t="shared" si="370"/>
        <v>SMALL</v>
      </c>
      <c r="K3583" s="144" t="str">
        <f t="shared" si="371"/>
        <v>SMALL</v>
      </c>
      <c r="L3583" s="144" t="str" cm="1">
        <f t="array" ref="L3583">_xlfn.IFS(I3583&lt;=2,"SMALL",I3583&lt;=5,"MEDIUM",I3583&gt;5,"LARGE")</f>
        <v>SMALL</v>
      </c>
      <c r="M3583" s="144" t="str">
        <f t="shared" si="368"/>
        <v>NO</v>
      </c>
      <c r="N3583" s="374">
        <v>4.9800000000000004</v>
      </c>
      <c r="O3583" s="374">
        <f t="shared" si="369"/>
        <v>5</v>
      </c>
      <c r="P3583" s="158" t="str" cm="1">
        <f t="array" ref="P3583">_xlfn.SWITCH(ROUND(N3583,0),5,"Excellent",4,"Good",3,"ok","Bad")</f>
        <v>Excellent</v>
      </c>
      <c r="Q3583" s="144">
        <v>64</v>
      </c>
      <c r="R3583" s="385">
        <v>43226</v>
      </c>
      <c r="S3583" s="385">
        <v>43896</v>
      </c>
      <c r="T3583" s="144">
        <v>2898</v>
      </c>
      <c r="U3583" s="144" t="s">
        <v>60</v>
      </c>
      <c r="V3583" s="144">
        <v>42</v>
      </c>
      <c r="W3583" s="144" t="str">
        <f t="shared" si="372"/>
        <v>Active</v>
      </c>
      <c r="X3583" s="144">
        <v>2898</v>
      </c>
      <c r="Y3583" s="157" t="s">
        <v>70</v>
      </c>
      <c r="Z3583" s="386">
        <v>0.97</v>
      </c>
      <c r="AA3583" s="386">
        <v>0.95</v>
      </c>
      <c r="AB3583" s="387" t="s">
        <v>65</v>
      </c>
      <c r="AC3583" s="157"/>
    </row>
    <row r="3584" spans="9:29">
      <c r="I3584" s="342">
        <v>6</v>
      </c>
      <c r="J3584" s="144" t="str">
        <f t="shared" si="370"/>
        <v>LARGE</v>
      </c>
      <c r="K3584" s="144" t="str">
        <f t="shared" si="371"/>
        <v>LARGE</v>
      </c>
      <c r="L3584" s="144" t="str" cm="1">
        <f t="array" ref="L3584">_xlfn.IFS(I3584&lt;=2,"SMALL",I3584&lt;=5,"MEDIUM",I3584&gt;5,"LARGE")</f>
        <v>LARGE</v>
      </c>
      <c r="M3584" s="144" t="str">
        <f t="shared" si="368"/>
        <v>NO</v>
      </c>
      <c r="N3584" s="374">
        <v>4.99</v>
      </c>
      <c r="O3584" s="374">
        <f t="shared" si="369"/>
        <v>5</v>
      </c>
      <c r="P3584" s="158" t="str" cm="1">
        <f t="array" ref="P3584">_xlfn.SWITCH(ROUND(N3584,0),5,"Excellent",4,"Good",3,"ok","Bad")</f>
        <v>Excellent</v>
      </c>
      <c r="Q3584" s="144">
        <v>73</v>
      </c>
      <c r="R3584" s="385">
        <v>43226</v>
      </c>
      <c r="S3584" s="385">
        <v>43904</v>
      </c>
      <c r="T3584" s="144">
        <v>2660</v>
      </c>
      <c r="U3584" s="144" t="s">
        <v>69</v>
      </c>
      <c r="V3584" s="144">
        <v>349</v>
      </c>
      <c r="W3584" s="144" t="str">
        <f t="shared" si="372"/>
        <v>Active</v>
      </c>
      <c r="X3584" s="144">
        <v>2660</v>
      </c>
      <c r="Y3584" s="157" t="s">
        <v>70</v>
      </c>
      <c r="Z3584" s="386">
        <v>1</v>
      </c>
      <c r="AA3584" s="386">
        <v>0.98</v>
      </c>
      <c r="AB3584" s="387" t="s">
        <v>62</v>
      </c>
      <c r="AC3584" s="157"/>
    </row>
    <row r="3585" spans="9:29">
      <c r="I3585" s="342">
        <v>5</v>
      </c>
      <c r="J3585" s="144" t="str">
        <f t="shared" si="370"/>
        <v>LARGE</v>
      </c>
      <c r="K3585" s="144" t="str">
        <f t="shared" si="371"/>
        <v>MEDIUM</v>
      </c>
      <c r="L3585" s="144" t="str" cm="1">
        <f t="array" ref="L3585">_xlfn.IFS(I3585&lt;=2,"SMALL",I3585&lt;=5,"MEDIUM",I3585&gt;5,"LARGE")</f>
        <v>MEDIUM</v>
      </c>
      <c r="M3585" s="144" t="str">
        <f t="shared" si="368"/>
        <v>NO</v>
      </c>
      <c r="N3585" s="374">
        <v>4.74</v>
      </c>
      <c r="O3585" s="374">
        <f t="shared" si="369"/>
        <v>5</v>
      </c>
      <c r="P3585" s="158" t="str" cm="1">
        <f t="array" ref="P3585">_xlfn.SWITCH(ROUND(N3585,0),5,"Excellent",4,"Good",3,"ok","Bad")</f>
        <v>Excellent</v>
      </c>
      <c r="Q3585" s="144">
        <v>19</v>
      </c>
      <c r="R3585" s="385">
        <v>43229</v>
      </c>
      <c r="S3585" s="385">
        <v>43689</v>
      </c>
      <c r="T3585" s="144">
        <v>3250</v>
      </c>
      <c r="U3585" s="144" t="s">
        <v>69</v>
      </c>
      <c r="V3585" s="144">
        <v>0</v>
      </c>
      <c r="W3585" s="144" t="str">
        <f t="shared" si="372"/>
        <v>Inactive</v>
      </c>
      <c r="X3585" s="144">
        <v>3250</v>
      </c>
      <c r="Y3585" s="157" t="s">
        <v>64</v>
      </c>
      <c r="Z3585" s="386">
        <v>0.5</v>
      </c>
      <c r="AA3585" s="386">
        <v>0.96</v>
      </c>
      <c r="AB3585" s="387" t="s">
        <v>65</v>
      </c>
      <c r="AC3585" s="157"/>
    </row>
    <row r="3586" spans="9:29">
      <c r="I3586" s="342">
        <v>1</v>
      </c>
      <c r="J3586" s="144" t="str">
        <f t="shared" si="370"/>
        <v>SMALL</v>
      </c>
      <c r="K3586" s="144" t="str">
        <f t="shared" si="371"/>
        <v>SMALL</v>
      </c>
      <c r="L3586" s="144" t="str" cm="1">
        <f t="array" ref="L3586">_xlfn.IFS(I3586&lt;=2,"SMALL",I3586&lt;=5,"MEDIUM",I3586&gt;5,"LARGE")</f>
        <v>SMALL</v>
      </c>
      <c r="M3586" s="144" t="str">
        <f t="shared" si="368"/>
        <v>NO</v>
      </c>
      <c r="N3586" s="374">
        <v>4.38</v>
      </c>
      <c r="O3586" s="374">
        <f t="shared" si="369"/>
        <v>4</v>
      </c>
      <c r="P3586" s="158" t="str" cm="1">
        <f t="array" ref="P3586">_xlfn.SWITCH(ROUND(N3586,0),5,"Excellent",4,"Good",3,"ok","Bad")</f>
        <v>Good</v>
      </c>
      <c r="Q3586" s="144">
        <v>144</v>
      </c>
      <c r="R3586" s="385">
        <v>43223</v>
      </c>
      <c r="S3586" s="385">
        <v>44041</v>
      </c>
      <c r="T3586" s="144">
        <v>2200</v>
      </c>
      <c r="U3586" s="144" t="s">
        <v>73</v>
      </c>
      <c r="V3586" s="144">
        <v>172</v>
      </c>
      <c r="W3586" s="144" t="str">
        <f t="shared" si="372"/>
        <v>Active</v>
      </c>
      <c r="X3586" s="144">
        <v>2200</v>
      </c>
      <c r="Y3586" s="157" t="s">
        <v>61</v>
      </c>
      <c r="Z3586" s="386">
        <v>1</v>
      </c>
      <c r="AA3586" s="386">
        <v>1</v>
      </c>
      <c r="AB3586" s="387" t="s">
        <v>62</v>
      </c>
      <c r="AC3586" s="157"/>
    </row>
    <row r="3587" spans="9:29">
      <c r="I3587" s="342">
        <v>7</v>
      </c>
      <c r="J3587" s="144" t="str">
        <f t="shared" si="370"/>
        <v>LARGE</v>
      </c>
      <c r="K3587" s="144" t="str">
        <f t="shared" si="371"/>
        <v>LARGE</v>
      </c>
      <c r="L3587" s="144" t="str" cm="1">
        <f t="array" ref="L3587">_xlfn.IFS(I3587&lt;=2,"SMALL",I3587&lt;=5,"MEDIUM",I3587&gt;5,"LARGE")</f>
        <v>LARGE</v>
      </c>
      <c r="M3587" s="144" t="str">
        <f t="shared" si="368"/>
        <v>NO</v>
      </c>
      <c r="N3587" s="374">
        <v>4.76</v>
      </c>
      <c r="O3587" s="374">
        <f t="shared" si="369"/>
        <v>5</v>
      </c>
      <c r="P3587" s="158" t="str" cm="1">
        <f t="array" ref="P3587">_xlfn.SWITCH(ROUND(N3587,0),5,"Excellent",4,"Good",3,"ok","Bad")</f>
        <v>Excellent</v>
      </c>
      <c r="Q3587" s="144">
        <v>74</v>
      </c>
      <c r="R3587" s="385">
        <v>43220</v>
      </c>
      <c r="S3587" s="385">
        <v>43908</v>
      </c>
      <c r="T3587" s="144">
        <v>1519</v>
      </c>
      <c r="U3587" s="144" t="s">
        <v>69</v>
      </c>
      <c r="V3587" s="144">
        <v>179</v>
      </c>
      <c r="W3587" s="144" t="str">
        <f t="shared" si="372"/>
        <v>Active</v>
      </c>
      <c r="X3587" s="144">
        <v>1519</v>
      </c>
      <c r="Y3587" s="157" t="s">
        <v>64</v>
      </c>
      <c r="Z3587" s="386">
        <v>1</v>
      </c>
      <c r="AA3587" s="386">
        <v>1</v>
      </c>
      <c r="AB3587" s="387" t="s">
        <v>62</v>
      </c>
      <c r="AC3587" s="157"/>
    </row>
    <row r="3588" spans="9:29">
      <c r="I3588" s="342">
        <v>11</v>
      </c>
      <c r="J3588" s="144" t="str">
        <f t="shared" si="370"/>
        <v>LARGE</v>
      </c>
      <c r="K3588" s="144" t="str">
        <f t="shared" si="371"/>
        <v>LARGE</v>
      </c>
      <c r="L3588" s="144" t="str" cm="1">
        <f t="array" ref="L3588">_xlfn.IFS(I3588&lt;=2,"SMALL",I3588&lt;=5,"MEDIUM",I3588&gt;5,"LARGE")</f>
        <v>LARGE</v>
      </c>
      <c r="M3588" s="144" t="str">
        <f t="shared" si="368"/>
        <v>NO</v>
      </c>
      <c r="N3588" s="374">
        <v>4.74</v>
      </c>
      <c r="O3588" s="374">
        <f t="shared" si="369"/>
        <v>5</v>
      </c>
      <c r="P3588" s="158" t="str" cm="1">
        <f t="array" ref="P3588">_xlfn.SWITCH(ROUND(N3588,0),5,"Excellent",4,"Good",3,"ok","Bad")</f>
        <v>Excellent</v>
      </c>
      <c r="Q3588" s="144">
        <v>31</v>
      </c>
      <c r="R3588" s="385">
        <v>43261</v>
      </c>
      <c r="S3588" s="385">
        <v>44024</v>
      </c>
      <c r="T3588" s="144">
        <v>1882</v>
      </c>
      <c r="U3588" s="144" t="s">
        <v>69</v>
      </c>
      <c r="V3588" s="144">
        <v>7</v>
      </c>
      <c r="W3588" s="144" t="str">
        <f t="shared" si="372"/>
        <v>Active</v>
      </c>
      <c r="X3588" s="144">
        <v>1882</v>
      </c>
      <c r="Y3588" s="157" t="s">
        <v>64</v>
      </c>
      <c r="Z3588" s="386">
        <v>1</v>
      </c>
      <c r="AA3588" s="386">
        <v>1</v>
      </c>
      <c r="AB3588" s="387" t="s">
        <v>65</v>
      </c>
      <c r="AC3588" s="157"/>
    </row>
    <row r="3589" spans="9:29">
      <c r="I3589" s="342">
        <v>2</v>
      </c>
      <c r="J3589" s="144" t="str">
        <f t="shared" si="370"/>
        <v>SMALL</v>
      </c>
      <c r="K3589" s="144" t="str">
        <f t="shared" si="371"/>
        <v>SMALL</v>
      </c>
      <c r="L3589" s="144" t="str" cm="1">
        <f t="array" ref="L3589">_xlfn.IFS(I3589&lt;=2,"SMALL",I3589&lt;=5,"MEDIUM",I3589&gt;5,"LARGE")</f>
        <v>SMALL</v>
      </c>
      <c r="M3589" s="144" t="str">
        <f t="shared" ref="M3589:M3652" si="373">IF(AND(N3589&gt;=4.8,Q3589&gt;100),"YES","NO")</f>
        <v>NO</v>
      </c>
      <c r="N3589" s="374">
        <v>4.75</v>
      </c>
      <c r="O3589" s="374">
        <f t="shared" ref="O3589:O3652" si="374">ROUND(N3589,0)</f>
        <v>5</v>
      </c>
      <c r="P3589" s="158" t="str" cm="1">
        <f t="array" ref="P3589">_xlfn.SWITCH(ROUND(N3589,0),5,"Excellent",4,"Good",3,"ok","Bad")</f>
        <v>Excellent</v>
      </c>
      <c r="Q3589" s="144">
        <v>59</v>
      </c>
      <c r="R3589" s="385">
        <v>43227</v>
      </c>
      <c r="S3589" s="385">
        <v>43877</v>
      </c>
      <c r="T3589" s="144">
        <v>3524</v>
      </c>
      <c r="U3589" s="144" t="s">
        <v>69</v>
      </c>
      <c r="V3589" s="144">
        <v>74</v>
      </c>
      <c r="W3589" s="144" t="str">
        <f t="shared" si="372"/>
        <v>Active</v>
      </c>
      <c r="X3589" s="144">
        <v>3524</v>
      </c>
      <c r="Y3589" s="157" t="s">
        <v>70</v>
      </c>
      <c r="Z3589" s="386">
        <v>0.98</v>
      </c>
      <c r="AA3589" s="386">
        <v>0.96</v>
      </c>
      <c r="AB3589" s="387" t="s">
        <v>62</v>
      </c>
      <c r="AC3589" s="157"/>
    </row>
    <row r="3590" spans="9:29">
      <c r="I3590" s="342">
        <v>2</v>
      </c>
      <c r="J3590" s="144" t="str">
        <f t="shared" ref="J3590:J3653" si="375">IF(I3590&lt;=2,"SMALL","LARGE")</f>
        <v>SMALL</v>
      </c>
      <c r="K3590" s="144" t="str">
        <f t="shared" ref="K3590:K3653" si="376">IF(I3590&lt;=2,"SMALL",IF(I3590&lt;=5,"MEDIUM","LARGE"))</f>
        <v>SMALL</v>
      </c>
      <c r="L3590" s="144" t="str" cm="1">
        <f t="array" ref="L3590">_xlfn.IFS(I3590&lt;=2,"SMALL",I3590&lt;=5,"MEDIUM",I3590&gt;5,"LARGE")</f>
        <v>SMALL</v>
      </c>
      <c r="M3590" s="144" t="str">
        <f t="shared" si="373"/>
        <v>NO</v>
      </c>
      <c r="N3590" s="374">
        <v>4.8</v>
      </c>
      <c r="O3590" s="374">
        <f t="shared" si="374"/>
        <v>5</v>
      </c>
      <c r="P3590" s="158" t="str" cm="1">
        <f t="array" ref="P3590">_xlfn.SWITCH(ROUND(N3590,0),5,"Excellent",4,"Good",3,"ok","Bad")</f>
        <v>Excellent</v>
      </c>
      <c r="Q3590" s="144">
        <v>5</v>
      </c>
      <c r="R3590" s="385">
        <v>43312</v>
      </c>
      <c r="S3590" s="385">
        <v>43695</v>
      </c>
      <c r="T3590" s="144">
        <v>362</v>
      </c>
      <c r="U3590" s="144" t="s">
        <v>60</v>
      </c>
      <c r="V3590" s="144">
        <v>365</v>
      </c>
      <c r="W3590" s="144" t="str">
        <f t="shared" ref="W3590:W3653" si="377">IF(NOT(V3590=0),"Active","Inactive")</f>
        <v>Active</v>
      </c>
      <c r="X3590" s="144">
        <v>362</v>
      </c>
      <c r="Y3590" s="157" t="s">
        <v>70</v>
      </c>
      <c r="Z3590" s="386">
        <v>1</v>
      </c>
      <c r="AA3590" s="386">
        <v>1</v>
      </c>
      <c r="AB3590" s="387" t="s">
        <v>62</v>
      </c>
      <c r="AC3590" s="157"/>
    </row>
    <row r="3591" spans="9:29">
      <c r="I3591" s="342">
        <v>3</v>
      </c>
      <c r="J3591" s="144" t="str">
        <f t="shared" si="375"/>
        <v>LARGE</v>
      </c>
      <c r="K3591" s="144" t="str">
        <f t="shared" si="376"/>
        <v>MEDIUM</v>
      </c>
      <c r="L3591" s="144" t="str" cm="1">
        <f t="array" ref="L3591">_xlfn.IFS(I3591&lt;=2,"SMALL",I3591&lt;=5,"MEDIUM",I3591&gt;5,"LARGE")</f>
        <v>MEDIUM</v>
      </c>
      <c r="M3591" s="144" t="str">
        <f t="shared" si="373"/>
        <v>NO</v>
      </c>
      <c r="N3591" s="374">
        <v>4.8899999999999997</v>
      </c>
      <c r="O3591" s="374">
        <f t="shared" si="374"/>
        <v>5</v>
      </c>
      <c r="P3591" s="158" t="str" cm="1">
        <f t="array" ref="P3591">_xlfn.SWITCH(ROUND(N3591,0),5,"Excellent",4,"Good",3,"ok","Bad")</f>
        <v>Excellent</v>
      </c>
      <c r="Q3591" s="144">
        <v>35</v>
      </c>
      <c r="R3591" s="385">
        <v>43328</v>
      </c>
      <c r="S3591" s="385">
        <v>44037</v>
      </c>
      <c r="T3591" s="144">
        <v>3237</v>
      </c>
      <c r="U3591" s="144" t="s">
        <v>60</v>
      </c>
      <c r="V3591" s="144">
        <v>175</v>
      </c>
      <c r="W3591" s="144" t="str">
        <f t="shared" si="377"/>
        <v>Active</v>
      </c>
      <c r="X3591" s="144">
        <v>3237</v>
      </c>
      <c r="Y3591" s="157" t="s">
        <v>70</v>
      </c>
      <c r="Z3591" s="386">
        <v>1</v>
      </c>
      <c r="AA3591" s="386">
        <v>0.99</v>
      </c>
      <c r="AB3591" s="387" t="s">
        <v>62</v>
      </c>
      <c r="AC3591" s="157"/>
    </row>
    <row r="3592" spans="9:29">
      <c r="I3592" s="342">
        <v>2</v>
      </c>
      <c r="J3592" s="144" t="str">
        <f t="shared" si="375"/>
        <v>SMALL</v>
      </c>
      <c r="K3592" s="144" t="str">
        <f t="shared" si="376"/>
        <v>SMALL</v>
      </c>
      <c r="L3592" s="144" t="str" cm="1">
        <f t="array" ref="L3592">_xlfn.IFS(I3592&lt;=2,"SMALL",I3592&lt;=5,"MEDIUM",I3592&gt;5,"LARGE")</f>
        <v>SMALL</v>
      </c>
      <c r="M3592" s="144" t="str">
        <f t="shared" si="373"/>
        <v>NO</v>
      </c>
      <c r="N3592" s="374">
        <v>4.74</v>
      </c>
      <c r="O3592" s="374">
        <f t="shared" si="374"/>
        <v>5</v>
      </c>
      <c r="P3592" s="158" t="str" cm="1">
        <f t="array" ref="P3592">_xlfn.SWITCH(ROUND(N3592,0),5,"Excellent",4,"Good",3,"ok","Bad")</f>
        <v>Excellent</v>
      </c>
      <c r="Q3592" s="144">
        <v>42</v>
      </c>
      <c r="R3592" s="385">
        <v>43232</v>
      </c>
      <c r="S3592" s="385">
        <v>43833</v>
      </c>
      <c r="T3592" s="144">
        <v>1025</v>
      </c>
      <c r="U3592" s="144" t="s">
        <v>69</v>
      </c>
      <c r="V3592" s="144">
        <v>244</v>
      </c>
      <c r="W3592" s="144" t="str">
        <f t="shared" si="377"/>
        <v>Active</v>
      </c>
      <c r="X3592" s="144">
        <v>1025</v>
      </c>
      <c r="Y3592" s="157" t="s">
        <v>122</v>
      </c>
      <c r="Z3592" s="386">
        <v>0</v>
      </c>
      <c r="AA3592" s="386">
        <v>1</v>
      </c>
      <c r="AB3592" s="387" t="s">
        <v>65</v>
      </c>
      <c r="AC3592" s="157"/>
    </row>
    <row r="3593" spans="9:29">
      <c r="I3593" s="342">
        <v>4</v>
      </c>
      <c r="J3593" s="144" t="str">
        <f t="shared" si="375"/>
        <v>LARGE</v>
      </c>
      <c r="K3593" s="144" t="str">
        <f t="shared" si="376"/>
        <v>MEDIUM</v>
      </c>
      <c r="L3593" s="144" t="str" cm="1">
        <f t="array" ref="L3593">_xlfn.IFS(I3593&lt;=2,"SMALL",I3593&lt;=5,"MEDIUM",I3593&gt;5,"LARGE")</f>
        <v>MEDIUM</v>
      </c>
      <c r="M3593" s="144" t="str">
        <f t="shared" si="373"/>
        <v>NO</v>
      </c>
      <c r="N3593" s="374">
        <v>4.83</v>
      </c>
      <c r="O3593" s="374">
        <f t="shared" si="374"/>
        <v>5</v>
      </c>
      <c r="P3593" s="158" t="str" cm="1">
        <f t="array" ref="P3593">_xlfn.SWITCH(ROUND(N3593,0),5,"Excellent",4,"Good",3,"ok","Bad")</f>
        <v>Excellent</v>
      </c>
      <c r="Q3593" s="144">
        <v>6</v>
      </c>
      <c r="R3593" s="385">
        <v>43237</v>
      </c>
      <c r="S3593" s="385">
        <v>43831</v>
      </c>
      <c r="T3593" s="144">
        <v>918</v>
      </c>
      <c r="U3593" s="144" t="s">
        <v>69</v>
      </c>
      <c r="V3593" s="144">
        <v>0</v>
      </c>
      <c r="W3593" s="144" t="str">
        <f t="shared" si="377"/>
        <v>Inactive</v>
      </c>
      <c r="X3593" s="144">
        <v>918</v>
      </c>
      <c r="Y3593" s="157" t="s">
        <v>70</v>
      </c>
      <c r="Z3593" s="386">
        <v>0.75</v>
      </c>
      <c r="AA3593" s="386">
        <v>1</v>
      </c>
      <c r="AB3593" s="387" t="s">
        <v>65</v>
      </c>
      <c r="AC3593" s="157"/>
    </row>
    <row r="3594" spans="9:29">
      <c r="I3594" s="342">
        <v>4</v>
      </c>
      <c r="J3594" s="144" t="str">
        <f t="shared" si="375"/>
        <v>LARGE</v>
      </c>
      <c r="K3594" s="144" t="str">
        <f t="shared" si="376"/>
        <v>MEDIUM</v>
      </c>
      <c r="L3594" s="144" t="str" cm="1">
        <f t="array" ref="L3594">_xlfn.IFS(I3594&lt;=2,"SMALL",I3594&lt;=5,"MEDIUM",I3594&gt;5,"LARGE")</f>
        <v>MEDIUM</v>
      </c>
      <c r="M3594" s="144" t="str">
        <f t="shared" si="373"/>
        <v>NO</v>
      </c>
      <c r="N3594" s="374">
        <v>4.63</v>
      </c>
      <c r="O3594" s="374">
        <f t="shared" si="374"/>
        <v>5</v>
      </c>
      <c r="P3594" s="158" t="str" cm="1">
        <f t="array" ref="P3594">_xlfn.SWITCH(ROUND(N3594,0),5,"Excellent",4,"Good",3,"ok","Bad")</f>
        <v>Excellent</v>
      </c>
      <c r="Q3594" s="144">
        <v>35</v>
      </c>
      <c r="R3594" s="385">
        <v>43296</v>
      </c>
      <c r="S3594" s="385">
        <v>43932</v>
      </c>
      <c r="T3594" s="144">
        <v>3123</v>
      </c>
      <c r="U3594" s="144" t="s">
        <v>69</v>
      </c>
      <c r="V3594" s="144">
        <v>365</v>
      </c>
      <c r="W3594" s="144" t="str">
        <f t="shared" si="377"/>
        <v>Active</v>
      </c>
      <c r="X3594" s="144">
        <v>3123</v>
      </c>
      <c r="Y3594" s="157" t="s">
        <v>70</v>
      </c>
      <c r="Z3594" s="386">
        <v>1</v>
      </c>
      <c r="AA3594" s="386">
        <v>1</v>
      </c>
      <c r="AB3594" s="387" t="s">
        <v>65</v>
      </c>
      <c r="AC3594" s="157"/>
    </row>
    <row r="3595" spans="9:29">
      <c r="I3595" s="342">
        <v>2</v>
      </c>
      <c r="J3595" s="144" t="str">
        <f t="shared" si="375"/>
        <v>SMALL</v>
      </c>
      <c r="K3595" s="144" t="str">
        <f t="shared" si="376"/>
        <v>SMALL</v>
      </c>
      <c r="L3595" s="144" t="str" cm="1">
        <f t="array" ref="L3595">_xlfn.IFS(I3595&lt;=2,"SMALL",I3595&lt;=5,"MEDIUM",I3595&gt;5,"LARGE")</f>
        <v>SMALL</v>
      </c>
      <c r="M3595" s="144" t="str">
        <f t="shared" si="373"/>
        <v>NO</v>
      </c>
      <c r="N3595" s="374">
        <v>4.84</v>
      </c>
      <c r="O3595" s="374">
        <f t="shared" si="374"/>
        <v>5</v>
      </c>
      <c r="P3595" s="158" t="str" cm="1">
        <f t="array" ref="P3595">_xlfn.SWITCH(ROUND(N3595,0),5,"Excellent",4,"Good",3,"ok","Bad")</f>
        <v>Excellent</v>
      </c>
      <c r="Q3595" s="144">
        <v>37</v>
      </c>
      <c r="R3595" s="385">
        <v>43257</v>
      </c>
      <c r="S3595" s="385">
        <v>43807</v>
      </c>
      <c r="T3595" s="144">
        <v>3531</v>
      </c>
      <c r="U3595" s="144" t="s">
        <v>69</v>
      </c>
      <c r="V3595" s="144">
        <v>345</v>
      </c>
      <c r="W3595" s="144" t="str">
        <f t="shared" si="377"/>
        <v>Active</v>
      </c>
      <c r="X3595" s="144">
        <v>3531</v>
      </c>
      <c r="Y3595" s="157" t="s">
        <v>70</v>
      </c>
      <c r="Z3595" s="386">
        <v>1</v>
      </c>
      <c r="AA3595" s="386">
        <v>1</v>
      </c>
      <c r="AB3595" s="387" t="s">
        <v>62</v>
      </c>
      <c r="AC3595" s="157"/>
    </row>
    <row r="3596" spans="9:29">
      <c r="I3596" s="342">
        <v>2</v>
      </c>
      <c r="J3596" s="144" t="str">
        <f t="shared" si="375"/>
        <v>SMALL</v>
      </c>
      <c r="K3596" s="144" t="str">
        <f t="shared" si="376"/>
        <v>SMALL</v>
      </c>
      <c r="L3596" s="144" t="str" cm="1">
        <f t="array" ref="L3596">_xlfn.IFS(I3596&lt;=2,"SMALL",I3596&lt;=5,"MEDIUM",I3596&gt;5,"LARGE")</f>
        <v>SMALL</v>
      </c>
      <c r="M3596" s="144" t="str">
        <f t="shared" si="373"/>
        <v>NO</v>
      </c>
      <c r="N3596" s="374">
        <v>4.5</v>
      </c>
      <c r="O3596" s="374">
        <f t="shared" si="374"/>
        <v>5</v>
      </c>
      <c r="P3596" s="158" t="str" cm="1">
        <f t="array" ref="P3596">_xlfn.SWITCH(ROUND(N3596,0),5,"Excellent",4,"Good",3,"ok","Bad")</f>
        <v>Excellent</v>
      </c>
      <c r="Q3596" s="144">
        <v>40</v>
      </c>
      <c r="R3596" s="385">
        <v>43223</v>
      </c>
      <c r="S3596" s="385">
        <v>43845</v>
      </c>
      <c r="T3596" s="144">
        <v>709</v>
      </c>
      <c r="U3596" s="144" t="s">
        <v>60</v>
      </c>
      <c r="V3596" s="144">
        <v>23</v>
      </c>
      <c r="W3596" s="144" t="str">
        <f t="shared" si="377"/>
        <v>Active</v>
      </c>
      <c r="X3596" s="144">
        <v>709</v>
      </c>
      <c r="Y3596" s="157" t="s">
        <v>61</v>
      </c>
      <c r="Z3596" s="386">
        <v>1</v>
      </c>
      <c r="AA3596" s="386">
        <v>0.92</v>
      </c>
      <c r="AB3596" s="387" t="s">
        <v>62</v>
      </c>
      <c r="AC3596" s="157"/>
    </row>
    <row r="3597" spans="9:29">
      <c r="I3597" s="342">
        <v>2</v>
      </c>
      <c r="J3597" s="144" t="str">
        <f t="shared" si="375"/>
        <v>SMALL</v>
      </c>
      <c r="K3597" s="144" t="str">
        <f t="shared" si="376"/>
        <v>SMALL</v>
      </c>
      <c r="L3597" s="144" t="str" cm="1">
        <f t="array" ref="L3597">_xlfn.IFS(I3597&lt;=2,"SMALL",I3597&lt;=5,"MEDIUM",I3597&gt;5,"LARGE")</f>
        <v>SMALL</v>
      </c>
      <c r="M3597" s="144" t="str">
        <f t="shared" si="373"/>
        <v>NO</v>
      </c>
      <c r="N3597" s="374">
        <v>4.9000000000000004</v>
      </c>
      <c r="O3597" s="374">
        <f t="shared" si="374"/>
        <v>5</v>
      </c>
      <c r="P3597" s="158" t="str" cm="1">
        <f t="array" ref="P3597">_xlfn.SWITCH(ROUND(N3597,0),5,"Excellent",4,"Good",3,"ok","Bad")</f>
        <v>Excellent</v>
      </c>
      <c r="Q3597" s="144">
        <v>39</v>
      </c>
      <c r="R3597" s="385">
        <v>43226</v>
      </c>
      <c r="S3597" s="385">
        <v>43881</v>
      </c>
      <c r="T3597" s="144">
        <v>801</v>
      </c>
      <c r="U3597" s="144" t="s">
        <v>60</v>
      </c>
      <c r="V3597" s="144">
        <v>14</v>
      </c>
      <c r="W3597" s="144" t="str">
        <f t="shared" si="377"/>
        <v>Active</v>
      </c>
      <c r="X3597" s="144">
        <v>801</v>
      </c>
      <c r="Y3597" s="157" t="s">
        <v>61</v>
      </c>
      <c r="Z3597" s="386">
        <v>0.7</v>
      </c>
      <c r="AA3597" s="386">
        <v>0.86</v>
      </c>
      <c r="AB3597" s="387" t="s">
        <v>62</v>
      </c>
      <c r="AC3597" s="157"/>
    </row>
    <row r="3598" spans="9:29">
      <c r="I3598" s="342">
        <v>2</v>
      </c>
      <c r="J3598" s="144" t="str">
        <f t="shared" si="375"/>
        <v>SMALL</v>
      </c>
      <c r="K3598" s="144" t="str">
        <f t="shared" si="376"/>
        <v>SMALL</v>
      </c>
      <c r="L3598" s="144" t="str" cm="1">
        <f t="array" ref="L3598">_xlfn.IFS(I3598&lt;=2,"SMALL",I3598&lt;=5,"MEDIUM",I3598&gt;5,"LARGE")</f>
        <v>SMALL</v>
      </c>
      <c r="M3598" s="144" t="str">
        <f t="shared" si="373"/>
        <v>NO</v>
      </c>
      <c r="N3598" s="374">
        <v>4.9000000000000004</v>
      </c>
      <c r="O3598" s="374">
        <f t="shared" si="374"/>
        <v>5</v>
      </c>
      <c r="P3598" s="158" t="str" cm="1">
        <f t="array" ref="P3598">_xlfn.SWITCH(ROUND(N3598,0),5,"Excellent",4,"Good",3,"ok","Bad")</f>
        <v>Excellent</v>
      </c>
      <c r="Q3598" s="144">
        <v>10</v>
      </c>
      <c r="R3598" s="385">
        <v>43334</v>
      </c>
      <c r="S3598" s="385">
        <v>44058</v>
      </c>
      <c r="T3598" s="144">
        <v>815</v>
      </c>
      <c r="U3598" s="144" t="s">
        <v>69</v>
      </c>
      <c r="V3598" s="144">
        <v>168</v>
      </c>
      <c r="W3598" s="144" t="str">
        <f t="shared" si="377"/>
        <v>Active</v>
      </c>
      <c r="X3598" s="144">
        <v>815</v>
      </c>
      <c r="Y3598" s="157" t="s">
        <v>61</v>
      </c>
      <c r="Z3598" s="386">
        <v>1</v>
      </c>
      <c r="AA3598" s="386">
        <v>0.9</v>
      </c>
      <c r="AB3598" s="387" t="s">
        <v>62</v>
      </c>
      <c r="AC3598" s="157"/>
    </row>
    <row r="3599" spans="9:29">
      <c r="I3599" s="342">
        <v>5</v>
      </c>
      <c r="J3599" s="144" t="str">
        <f t="shared" si="375"/>
        <v>LARGE</v>
      </c>
      <c r="K3599" s="144" t="str">
        <f t="shared" si="376"/>
        <v>MEDIUM</v>
      </c>
      <c r="L3599" s="144" t="str" cm="1">
        <f t="array" ref="L3599">_xlfn.IFS(I3599&lt;=2,"SMALL",I3599&lt;=5,"MEDIUM",I3599&gt;5,"LARGE")</f>
        <v>MEDIUM</v>
      </c>
      <c r="M3599" s="144" t="str">
        <f t="shared" si="373"/>
        <v>NO</v>
      </c>
      <c r="N3599" s="374">
        <v>4</v>
      </c>
      <c r="O3599" s="374">
        <f t="shared" si="374"/>
        <v>4</v>
      </c>
      <c r="P3599" s="158" t="str" cm="1">
        <f t="array" ref="P3599">_xlfn.SWITCH(ROUND(N3599,0),5,"Excellent",4,"Good",3,"ok","Bad")</f>
        <v>Good</v>
      </c>
      <c r="Q3599" s="144">
        <v>3</v>
      </c>
      <c r="R3599" s="385">
        <v>43313</v>
      </c>
      <c r="S3599" s="385">
        <v>43813</v>
      </c>
      <c r="T3599" s="144">
        <v>2873</v>
      </c>
      <c r="U3599" s="144" t="s">
        <v>69</v>
      </c>
      <c r="V3599" s="144">
        <v>90</v>
      </c>
      <c r="W3599" s="144" t="str">
        <f t="shared" si="377"/>
        <v>Active</v>
      </c>
      <c r="X3599" s="144">
        <v>2873</v>
      </c>
      <c r="Y3599" s="157" t="s">
        <v>61</v>
      </c>
      <c r="Z3599" s="386">
        <v>1</v>
      </c>
      <c r="AA3599" s="386">
        <v>0.33</v>
      </c>
      <c r="AB3599" s="387" t="s">
        <v>62</v>
      </c>
      <c r="AC3599" s="157"/>
    </row>
    <row r="3600" spans="9:29">
      <c r="I3600" s="342">
        <v>2</v>
      </c>
      <c r="J3600" s="144" t="str">
        <f t="shared" si="375"/>
        <v>SMALL</v>
      </c>
      <c r="K3600" s="144" t="str">
        <f t="shared" si="376"/>
        <v>SMALL</v>
      </c>
      <c r="L3600" s="144" t="str" cm="1">
        <f t="array" ref="L3600">_xlfn.IFS(I3600&lt;=2,"SMALL",I3600&lt;=5,"MEDIUM",I3600&gt;5,"LARGE")</f>
        <v>SMALL</v>
      </c>
      <c r="M3600" s="144" t="str">
        <f t="shared" si="373"/>
        <v>NO</v>
      </c>
      <c r="N3600" s="374">
        <v>4.4000000000000004</v>
      </c>
      <c r="O3600" s="374">
        <f t="shared" si="374"/>
        <v>4</v>
      </c>
      <c r="P3600" s="158" t="str" cm="1">
        <f t="array" ref="P3600">_xlfn.SWITCH(ROUND(N3600,0),5,"Excellent",4,"Good",3,"ok","Bad")</f>
        <v>Good</v>
      </c>
      <c r="Q3600" s="144">
        <v>65</v>
      </c>
      <c r="R3600" s="385">
        <v>43232</v>
      </c>
      <c r="S3600" s="385">
        <v>44003</v>
      </c>
      <c r="T3600" s="144">
        <v>3533</v>
      </c>
      <c r="U3600" s="144" t="s">
        <v>60</v>
      </c>
      <c r="V3600" s="144">
        <v>85</v>
      </c>
      <c r="W3600" s="144" t="str">
        <f t="shared" si="377"/>
        <v>Active</v>
      </c>
      <c r="X3600" s="144">
        <v>3533</v>
      </c>
      <c r="Y3600" s="157" t="s">
        <v>70</v>
      </c>
      <c r="Z3600" s="386">
        <v>1</v>
      </c>
      <c r="AA3600" s="386">
        <v>1</v>
      </c>
      <c r="AB3600" s="387" t="s">
        <v>62</v>
      </c>
      <c r="AC3600" s="157"/>
    </row>
    <row r="3601" spans="9:29">
      <c r="I3601" s="342">
        <v>2</v>
      </c>
      <c r="J3601" s="144" t="str">
        <f t="shared" si="375"/>
        <v>SMALL</v>
      </c>
      <c r="K3601" s="144" t="str">
        <f t="shared" si="376"/>
        <v>SMALL</v>
      </c>
      <c r="L3601" s="144" t="str" cm="1">
        <f t="array" ref="L3601">_xlfn.IFS(I3601&lt;=2,"SMALL",I3601&lt;=5,"MEDIUM",I3601&gt;5,"LARGE")</f>
        <v>SMALL</v>
      </c>
      <c r="M3601" s="144" t="str">
        <f t="shared" si="373"/>
        <v>NO</v>
      </c>
      <c r="N3601" s="374">
        <v>4.79</v>
      </c>
      <c r="O3601" s="374">
        <f t="shared" si="374"/>
        <v>5</v>
      </c>
      <c r="P3601" s="158" t="str" cm="1">
        <f t="array" ref="P3601">_xlfn.SWITCH(ROUND(N3601,0),5,"Excellent",4,"Good",3,"ok","Bad")</f>
        <v>Excellent</v>
      </c>
      <c r="Q3601" s="144">
        <v>39</v>
      </c>
      <c r="R3601" s="385">
        <v>43231</v>
      </c>
      <c r="S3601" s="385">
        <v>44044</v>
      </c>
      <c r="T3601" s="144">
        <v>3288</v>
      </c>
      <c r="U3601" s="144" t="s">
        <v>60</v>
      </c>
      <c r="V3601" s="144">
        <v>0</v>
      </c>
      <c r="W3601" s="144" t="str">
        <f t="shared" si="377"/>
        <v>Inactive</v>
      </c>
      <c r="X3601" s="144">
        <v>3288</v>
      </c>
      <c r="Y3601" s="157" t="s">
        <v>64</v>
      </c>
      <c r="Z3601" s="386">
        <v>0.94</v>
      </c>
      <c r="AA3601" s="386">
        <v>0.94</v>
      </c>
      <c r="AB3601" s="387" t="s">
        <v>65</v>
      </c>
      <c r="AC3601" s="157"/>
    </row>
    <row r="3602" spans="9:29">
      <c r="I3602" s="342">
        <v>4</v>
      </c>
      <c r="J3602" s="144" t="str">
        <f t="shared" si="375"/>
        <v>LARGE</v>
      </c>
      <c r="K3602" s="144" t="str">
        <f t="shared" si="376"/>
        <v>MEDIUM</v>
      </c>
      <c r="L3602" s="144" t="str" cm="1">
        <f t="array" ref="L3602">_xlfn.IFS(I3602&lt;=2,"SMALL",I3602&lt;=5,"MEDIUM",I3602&gt;5,"LARGE")</f>
        <v>MEDIUM</v>
      </c>
      <c r="M3602" s="144" t="str">
        <f t="shared" si="373"/>
        <v>NO</v>
      </c>
      <c r="N3602" s="374">
        <v>4.42</v>
      </c>
      <c r="O3602" s="374">
        <f t="shared" si="374"/>
        <v>4</v>
      </c>
      <c r="P3602" s="158" t="str" cm="1">
        <f t="array" ref="P3602">_xlfn.SWITCH(ROUND(N3602,0),5,"Excellent",4,"Good",3,"ok","Bad")</f>
        <v>Good</v>
      </c>
      <c r="Q3602" s="144">
        <v>48</v>
      </c>
      <c r="R3602" s="385">
        <v>43237</v>
      </c>
      <c r="S3602" s="385">
        <v>44047</v>
      </c>
      <c r="T3602" s="144">
        <v>1270</v>
      </c>
      <c r="U3602" s="144" t="s">
        <v>69</v>
      </c>
      <c r="V3602" s="144">
        <v>138</v>
      </c>
      <c r="W3602" s="144" t="str">
        <f t="shared" si="377"/>
        <v>Active</v>
      </c>
      <c r="X3602" s="144">
        <v>1270</v>
      </c>
      <c r="Y3602" s="157" t="s">
        <v>64</v>
      </c>
      <c r="Z3602" s="386">
        <v>0.82</v>
      </c>
      <c r="AA3602" s="386">
        <v>0.89</v>
      </c>
      <c r="AB3602" s="387" t="s">
        <v>62</v>
      </c>
      <c r="AC3602" s="157"/>
    </row>
    <row r="3603" spans="9:29">
      <c r="I3603" s="342">
        <v>6</v>
      </c>
      <c r="J3603" s="144" t="str">
        <f t="shared" si="375"/>
        <v>LARGE</v>
      </c>
      <c r="K3603" s="144" t="str">
        <f t="shared" si="376"/>
        <v>LARGE</v>
      </c>
      <c r="L3603" s="144" t="str" cm="1">
        <f t="array" ref="L3603">_xlfn.IFS(I3603&lt;=2,"SMALL",I3603&lt;=5,"MEDIUM",I3603&gt;5,"LARGE")</f>
        <v>LARGE</v>
      </c>
      <c r="M3603" s="144" t="str">
        <f t="shared" si="373"/>
        <v>NO</v>
      </c>
      <c r="N3603" s="374">
        <v>4.67</v>
      </c>
      <c r="O3603" s="374">
        <f t="shared" si="374"/>
        <v>5</v>
      </c>
      <c r="P3603" s="158" t="str" cm="1">
        <f t="array" ref="P3603">_xlfn.SWITCH(ROUND(N3603,0),5,"Excellent",4,"Good",3,"ok","Bad")</f>
        <v>Excellent</v>
      </c>
      <c r="Q3603" s="144">
        <v>89</v>
      </c>
      <c r="R3603" s="385">
        <v>43248</v>
      </c>
      <c r="S3603" s="385">
        <v>44033</v>
      </c>
      <c r="T3603" s="144">
        <v>1107</v>
      </c>
      <c r="U3603" s="144" t="s">
        <v>69</v>
      </c>
      <c r="V3603" s="144">
        <v>351</v>
      </c>
      <c r="W3603" s="144" t="str">
        <f t="shared" si="377"/>
        <v>Active</v>
      </c>
      <c r="X3603" s="144">
        <v>1107</v>
      </c>
      <c r="Y3603" s="157" t="s">
        <v>64</v>
      </c>
      <c r="Z3603" s="386">
        <v>1</v>
      </c>
      <c r="AA3603" s="386">
        <v>0.96</v>
      </c>
      <c r="AB3603" s="387" t="s">
        <v>62</v>
      </c>
      <c r="AC3603" s="157"/>
    </row>
    <row r="3604" spans="9:29">
      <c r="I3604" s="342">
        <v>4</v>
      </c>
      <c r="J3604" s="144" t="str">
        <f t="shared" si="375"/>
        <v>LARGE</v>
      </c>
      <c r="K3604" s="144" t="str">
        <f t="shared" si="376"/>
        <v>MEDIUM</v>
      </c>
      <c r="L3604" s="144" t="str" cm="1">
        <f t="array" ref="L3604">_xlfn.IFS(I3604&lt;=2,"SMALL",I3604&lt;=5,"MEDIUM",I3604&gt;5,"LARGE")</f>
        <v>MEDIUM</v>
      </c>
      <c r="M3604" s="144" t="str">
        <f t="shared" si="373"/>
        <v>NO</v>
      </c>
      <c r="N3604" s="374">
        <v>5</v>
      </c>
      <c r="O3604" s="374">
        <f t="shared" si="374"/>
        <v>5</v>
      </c>
      <c r="P3604" s="158" t="str" cm="1">
        <f t="array" ref="P3604">_xlfn.SWITCH(ROUND(N3604,0),5,"Excellent",4,"Good",3,"ok","Bad")</f>
        <v>Excellent</v>
      </c>
      <c r="Q3604" s="144">
        <v>20</v>
      </c>
      <c r="R3604" s="385">
        <v>43256</v>
      </c>
      <c r="S3604" s="385">
        <v>43879</v>
      </c>
      <c r="T3604" s="144">
        <v>630</v>
      </c>
      <c r="U3604" s="144" t="s">
        <v>69</v>
      </c>
      <c r="V3604" s="144">
        <v>160</v>
      </c>
      <c r="W3604" s="144" t="str">
        <f t="shared" si="377"/>
        <v>Active</v>
      </c>
      <c r="X3604" s="144">
        <v>630</v>
      </c>
      <c r="Y3604" s="157" t="s">
        <v>61</v>
      </c>
      <c r="Z3604" s="386">
        <v>1</v>
      </c>
      <c r="AA3604" s="386">
        <v>1</v>
      </c>
      <c r="AB3604" s="387" t="s">
        <v>65</v>
      </c>
      <c r="AC3604" s="157"/>
    </row>
    <row r="3605" spans="9:29">
      <c r="I3605" s="342">
        <v>16</v>
      </c>
      <c r="J3605" s="144" t="str">
        <f t="shared" si="375"/>
        <v>LARGE</v>
      </c>
      <c r="K3605" s="144" t="str">
        <f t="shared" si="376"/>
        <v>LARGE</v>
      </c>
      <c r="L3605" s="144" t="str" cm="1">
        <f t="array" ref="L3605">_xlfn.IFS(I3605&lt;=2,"SMALL",I3605&lt;=5,"MEDIUM",I3605&gt;5,"LARGE")</f>
        <v>LARGE</v>
      </c>
      <c r="M3605" s="144" t="str">
        <f t="shared" si="373"/>
        <v>NO</v>
      </c>
      <c r="N3605" s="374">
        <v>4.92</v>
      </c>
      <c r="O3605" s="374">
        <f t="shared" si="374"/>
        <v>5</v>
      </c>
      <c r="P3605" s="158" t="str" cm="1">
        <f t="array" ref="P3605">_xlfn.SWITCH(ROUND(N3605,0),5,"Excellent",4,"Good",3,"ok","Bad")</f>
        <v>Excellent</v>
      </c>
      <c r="Q3605" s="144">
        <v>39</v>
      </c>
      <c r="R3605" s="385">
        <v>43288</v>
      </c>
      <c r="S3605" s="385">
        <v>43851</v>
      </c>
      <c r="T3605" s="144">
        <v>3286</v>
      </c>
      <c r="U3605" s="144" t="s">
        <v>69</v>
      </c>
      <c r="V3605" s="144">
        <v>158</v>
      </c>
      <c r="W3605" s="144" t="str">
        <f t="shared" si="377"/>
        <v>Active</v>
      </c>
      <c r="X3605" s="144">
        <v>3286</v>
      </c>
      <c r="Y3605" s="157" t="s">
        <v>70</v>
      </c>
      <c r="Z3605" s="386">
        <v>0.8</v>
      </c>
      <c r="AA3605" s="386">
        <v>0.93</v>
      </c>
      <c r="AB3605" s="387" t="s">
        <v>65</v>
      </c>
      <c r="AC3605" s="157"/>
    </row>
    <row r="3606" spans="9:29">
      <c r="I3606" s="342">
        <v>2</v>
      </c>
      <c r="J3606" s="144" t="str">
        <f t="shared" si="375"/>
        <v>SMALL</v>
      </c>
      <c r="K3606" s="144" t="str">
        <f t="shared" si="376"/>
        <v>SMALL</v>
      </c>
      <c r="L3606" s="144" t="str" cm="1">
        <f t="array" ref="L3606">_xlfn.IFS(I3606&lt;=2,"SMALL",I3606&lt;=5,"MEDIUM",I3606&gt;5,"LARGE")</f>
        <v>SMALL</v>
      </c>
      <c r="M3606" s="144" t="str">
        <f t="shared" si="373"/>
        <v>NO</v>
      </c>
      <c r="N3606" s="374">
        <v>4.1100000000000003</v>
      </c>
      <c r="O3606" s="374">
        <f t="shared" si="374"/>
        <v>4</v>
      </c>
      <c r="P3606" s="158" t="str" cm="1">
        <f t="array" ref="P3606">_xlfn.SWITCH(ROUND(N3606,0),5,"Excellent",4,"Good",3,"ok","Bad")</f>
        <v>Good</v>
      </c>
      <c r="Q3606" s="144">
        <v>9</v>
      </c>
      <c r="R3606" s="385">
        <v>43261</v>
      </c>
      <c r="S3606" s="385">
        <v>43494</v>
      </c>
      <c r="T3606" s="144">
        <v>3534</v>
      </c>
      <c r="U3606" s="144" t="s">
        <v>60</v>
      </c>
      <c r="V3606" s="144">
        <v>75</v>
      </c>
      <c r="W3606" s="144" t="str">
        <f t="shared" si="377"/>
        <v>Active</v>
      </c>
      <c r="X3606" s="144">
        <v>3534</v>
      </c>
      <c r="Y3606" s="157" t="s">
        <v>61</v>
      </c>
      <c r="Z3606" s="386">
        <v>1</v>
      </c>
      <c r="AA3606" s="386">
        <v>1</v>
      </c>
      <c r="AB3606" s="387" t="s">
        <v>62</v>
      </c>
      <c r="AC3606" s="157"/>
    </row>
    <row r="3607" spans="9:29">
      <c r="I3607" s="342">
        <v>1</v>
      </c>
      <c r="J3607" s="144" t="str">
        <f t="shared" si="375"/>
        <v>SMALL</v>
      </c>
      <c r="K3607" s="144" t="str">
        <f t="shared" si="376"/>
        <v>SMALL</v>
      </c>
      <c r="L3607" s="144" t="str" cm="1">
        <f t="array" ref="L3607">_xlfn.IFS(I3607&lt;=2,"SMALL",I3607&lt;=5,"MEDIUM",I3607&gt;5,"LARGE")</f>
        <v>SMALL</v>
      </c>
      <c r="M3607" s="144" t="str">
        <f t="shared" si="373"/>
        <v>NO</v>
      </c>
      <c r="N3607" s="374">
        <v>4.5199999999999996</v>
      </c>
      <c r="O3607" s="374">
        <f t="shared" si="374"/>
        <v>5</v>
      </c>
      <c r="P3607" s="158" t="str" cm="1">
        <f t="array" ref="P3607">_xlfn.SWITCH(ROUND(N3607,0),5,"Excellent",4,"Good",3,"ok","Bad")</f>
        <v>Excellent</v>
      </c>
      <c r="Q3607" s="144">
        <v>25</v>
      </c>
      <c r="R3607" s="385">
        <v>43231</v>
      </c>
      <c r="S3607" s="385">
        <v>44015</v>
      </c>
      <c r="T3607" s="144">
        <v>3081</v>
      </c>
      <c r="U3607" s="144" t="s">
        <v>60</v>
      </c>
      <c r="V3607" s="144">
        <v>78</v>
      </c>
      <c r="W3607" s="144" t="str">
        <f t="shared" si="377"/>
        <v>Active</v>
      </c>
      <c r="X3607" s="144">
        <v>3081</v>
      </c>
      <c r="Y3607" s="157" t="s">
        <v>61</v>
      </c>
      <c r="Z3607" s="386">
        <v>1</v>
      </c>
      <c r="AA3607" s="386">
        <v>0.96</v>
      </c>
      <c r="AB3607" s="387" t="s">
        <v>62</v>
      </c>
      <c r="AC3607" s="157"/>
    </row>
    <row r="3608" spans="9:29">
      <c r="I3608" s="342">
        <v>2</v>
      </c>
      <c r="J3608" s="144" t="str">
        <f t="shared" si="375"/>
        <v>SMALL</v>
      </c>
      <c r="K3608" s="144" t="str">
        <f t="shared" si="376"/>
        <v>SMALL</v>
      </c>
      <c r="L3608" s="144" t="str" cm="1">
        <f t="array" ref="L3608">_xlfn.IFS(I3608&lt;=2,"SMALL",I3608&lt;=5,"MEDIUM",I3608&gt;5,"LARGE")</f>
        <v>SMALL</v>
      </c>
      <c r="M3608" s="144" t="str">
        <f t="shared" si="373"/>
        <v>NO</v>
      </c>
      <c r="N3608" s="374">
        <v>4.2300000000000004</v>
      </c>
      <c r="O3608" s="374">
        <f t="shared" si="374"/>
        <v>4</v>
      </c>
      <c r="P3608" s="158" t="str" cm="1">
        <f t="array" ref="P3608">_xlfn.SWITCH(ROUND(N3608,0),5,"Excellent",4,"Good",3,"ok","Bad")</f>
        <v>Good</v>
      </c>
      <c r="Q3608" s="144">
        <v>44</v>
      </c>
      <c r="R3608" s="385">
        <v>43236</v>
      </c>
      <c r="S3608" s="385">
        <v>43831</v>
      </c>
      <c r="T3608" s="144">
        <v>3534</v>
      </c>
      <c r="U3608" s="144" t="s">
        <v>60</v>
      </c>
      <c r="V3608" s="144">
        <v>75</v>
      </c>
      <c r="W3608" s="144" t="str">
        <f t="shared" si="377"/>
        <v>Active</v>
      </c>
      <c r="X3608" s="144">
        <v>3534</v>
      </c>
      <c r="Y3608" s="157" t="s">
        <v>122</v>
      </c>
      <c r="Z3608" s="386">
        <v>0</v>
      </c>
      <c r="AA3608" s="386">
        <v>0.87</v>
      </c>
      <c r="AB3608" s="387" t="s">
        <v>62</v>
      </c>
      <c r="AC3608" s="157"/>
    </row>
    <row r="3609" spans="9:29">
      <c r="I3609" s="342">
        <v>3</v>
      </c>
      <c r="J3609" s="144" t="str">
        <f t="shared" si="375"/>
        <v>LARGE</v>
      </c>
      <c r="K3609" s="144" t="str">
        <f t="shared" si="376"/>
        <v>MEDIUM</v>
      </c>
      <c r="L3609" s="144" t="str" cm="1">
        <f t="array" ref="L3609">_xlfn.IFS(I3609&lt;=2,"SMALL",I3609&lt;=5,"MEDIUM",I3609&gt;5,"LARGE")</f>
        <v>MEDIUM</v>
      </c>
      <c r="M3609" s="144" t="str">
        <f t="shared" si="373"/>
        <v>NO</v>
      </c>
      <c r="N3609" s="374">
        <v>4.8899999999999997</v>
      </c>
      <c r="O3609" s="374">
        <f t="shared" si="374"/>
        <v>5</v>
      </c>
      <c r="P3609" s="158" t="str" cm="1">
        <f t="array" ref="P3609">_xlfn.SWITCH(ROUND(N3609,0),5,"Excellent",4,"Good",3,"ok","Bad")</f>
        <v>Excellent</v>
      </c>
      <c r="Q3609" s="144">
        <v>19</v>
      </c>
      <c r="R3609" s="385">
        <v>43285</v>
      </c>
      <c r="S3609" s="385">
        <v>44053</v>
      </c>
      <c r="T3609" s="144">
        <v>3110</v>
      </c>
      <c r="U3609" s="144" t="s">
        <v>60</v>
      </c>
      <c r="V3609" s="144">
        <v>102</v>
      </c>
      <c r="W3609" s="144" t="str">
        <f t="shared" si="377"/>
        <v>Active</v>
      </c>
      <c r="X3609" s="144">
        <v>3110</v>
      </c>
      <c r="Y3609" s="157" t="s">
        <v>70</v>
      </c>
      <c r="Z3609" s="386">
        <v>1</v>
      </c>
      <c r="AA3609" s="386">
        <v>1</v>
      </c>
      <c r="AB3609" s="387" t="s">
        <v>62</v>
      </c>
      <c r="AC3609" s="157"/>
    </row>
    <row r="3610" spans="9:29">
      <c r="I3610" s="342">
        <v>4</v>
      </c>
      <c r="J3610" s="144" t="str">
        <f t="shared" si="375"/>
        <v>LARGE</v>
      </c>
      <c r="K3610" s="144" t="str">
        <f t="shared" si="376"/>
        <v>MEDIUM</v>
      </c>
      <c r="L3610" s="144" t="str" cm="1">
        <f t="array" ref="L3610">_xlfn.IFS(I3610&lt;=2,"SMALL",I3610&lt;=5,"MEDIUM",I3610&gt;5,"LARGE")</f>
        <v>MEDIUM</v>
      </c>
      <c r="M3610" s="144" t="str">
        <f t="shared" si="373"/>
        <v>NO</v>
      </c>
      <c r="N3610" s="374">
        <v>5</v>
      </c>
      <c r="O3610" s="374">
        <f t="shared" si="374"/>
        <v>5</v>
      </c>
      <c r="P3610" s="158" t="str" cm="1">
        <f t="array" ref="P3610">_xlfn.SWITCH(ROUND(N3610,0),5,"Excellent",4,"Good",3,"ok","Bad")</f>
        <v>Excellent</v>
      </c>
      <c r="Q3610" s="144">
        <v>17</v>
      </c>
      <c r="R3610" s="385">
        <v>43248</v>
      </c>
      <c r="S3610" s="385">
        <v>43831</v>
      </c>
      <c r="T3610" s="144">
        <v>936</v>
      </c>
      <c r="U3610" s="144" t="s">
        <v>69</v>
      </c>
      <c r="V3610" s="144">
        <v>98</v>
      </c>
      <c r="W3610" s="144" t="str">
        <f t="shared" si="377"/>
        <v>Active</v>
      </c>
      <c r="X3610" s="144">
        <v>936</v>
      </c>
      <c r="Y3610" s="157" t="s">
        <v>61</v>
      </c>
      <c r="Z3610" s="386">
        <v>0.76</v>
      </c>
      <c r="AA3610" s="386">
        <v>0.65</v>
      </c>
      <c r="AB3610" s="387" t="s">
        <v>62</v>
      </c>
      <c r="AC3610" s="157"/>
    </row>
    <row r="3611" spans="9:29">
      <c r="I3611" s="342">
        <v>5</v>
      </c>
      <c r="J3611" s="144" t="str">
        <f t="shared" si="375"/>
        <v>LARGE</v>
      </c>
      <c r="K3611" s="144" t="str">
        <f t="shared" si="376"/>
        <v>MEDIUM</v>
      </c>
      <c r="L3611" s="144" t="str" cm="1">
        <f t="array" ref="L3611">_xlfn.IFS(I3611&lt;=2,"SMALL",I3611&lt;=5,"MEDIUM",I3611&gt;5,"LARGE")</f>
        <v>MEDIUM</v>
      </c>
      <c r="M3611" s="144" t="str">
        <f t="shared" si="373"/>
        <v>NO</v>
      </c>
      <c r="N3611" s="374">
        <v>5</v>
      </c>
      <c r="O3611" s="374">
        <f t="shared" si="374"/>
        <v>5</v>
      </c>
      <c r="P3611" s="158" t="str" cm="1">
        <f t="array" ref="P3611">_xlfn.SWITCH(ROUND(N3611,0),5,"Excellent",4,"Good",3,"ok","Bad")</f>
        <v>Excellent</v>
      </c>
      <c r="Q3611" s="144">
        <v>63</v>
      </c>
      <c r="R3611" s="385">
        <v>43350</v>
      </c>
      <c r="S3611" s="385">
        <v>43898</v>
      </c>
      <c r="T3611" s="144">
        <v>1191</v>
      </c>
      <c r="U3611" s="144" t="s">
        <v>69</v>
      </c>
      <c r="V3611" s="144">
        <v>214</v>
      </c>
      <c r="W3611" s="144" t="str">
        <f t="shared" si="377"/>
        <v>Active</v>
      </c>
      <c r="X3611" s="144">
        <v>1191</v>
      </c>
      <c r="Y3611" s="157" t="s">
        <v>70</v>
      </c>
      <c r="Z3611" s="386">
        <v>1</v>
      </c>
      <c r="AA3611" s="386">
        <v>0.97</v>
      </c>
      <c r="AB3611" s="387" t="s">
        <v>65</v>
      </c>
      <c r="AC3611" s="157"/>
    </row>
    <row r="3612" spans="9:29">
      <c r="I3612" s="342">
        <v>6</v>
      </c>
      <c r="J3612" s="144" t="str">
        <f t="shared" si="375"/>
        <v>LARGE</v>
      </c>
      <c r="K3612" s="144" t="str">
        <f t="shared" si="376"/>
        <v>LARGE</v>
      </c>
      <c r="L3612" s="144" t="str" cm="1">
        <f t="array" ref="L3612">_xlfn.IFS(I3612&lt;=2,"SMALL",I3612&lt;=5,"MEDIUM",I3612&gt;5,"LARGE")</f>
        <v>LARGE</v>
      </c>
      <c r="M3612" s="144" t="str">
        <f t="shared" si="373"/>
        <v>NO</v>
      </c>
      <c r="N3612" s="374">
        <v>4.7300000000000004</v>
      </c>
      <c r="O3612" s="374">
        <f t="shared" si="374"/>
        <v>5</v>
      </c>
      <c r="P3612" s="158" t="str" cm="1">
        <f t="array" ref="P3612">_xlfn.SWITCH(ROUND(N3612,0),5,"Excellent",4,"Good",3,"ok","Bad")</f>
        <v>Excellent</v>
      </c>
      <c r="Q3612" s="144">
        <v>48</v>
      </c>
      <c r="R3612" s="385">
        <v>43239</v>
      </c>
      <c r="S3612" s="385">
        <v>44016</v>
      </c>
      <c r="T3612" s="144">
        <v>3462</v>
      </c>
      <c r="U3612" s="144" t="s">
        <v>69</v>
      </c>
      <c r="V3612" s="144">
        <v>65</v>
      </c>
      <c r="W3612" s="144" t="str">
        <f t="shared" si="377"/>
        <v>Active</v>
      </c>
      <c r="X3612" s="144">
        <v>3462</v>
      </c>
      <c r="Y3612" s="157" t="s">
        <v>122</v>
      </c>
      <c r="Z3612" s="386">
        <v>0</v>
      </c>
      <c r="AA3612" s="386">
        <v>0.64</v>
      </c>
      <c r="AB3612" s="387" t="s">
        <v>65</v>
      </c>
      <c r="AC3612" s="157"/>
    </row>
    <row r="3613" spans="9:29">
      <c r="I3613" s="342">
        <v>2</v>
      </c>
      <c r="J3613" s="144" t="str">
        <f t="shared" si="375"/>
        <v>SMALL</v>
      </c>
      <c r="K3613" s="144" t="str">
        <f t="shared" si="376"/>
        <v>SMALL</v>
      </c>
      <c r="L3613" s="144" t="str" cm="1">
        <f t="array" ref="L3613">_xlfn.IFS(I3613&lt;=2,"SMALL",I3613&lt;=5,"MEDIUM",I3613&gt;5,"LARGE")</f>
        <v>SMALL</v>
      </c>
      <c r="M3613" s="144" t="str">
        <f t="shared" si="373"/>
        <v>NO</v>
      </c>
      <c r="N3613" s="374">
        <v>4.6100000000000003</v>
      </c>
      <c r="O3613" s="374">
        <f t="shared" si="374"/>
        <v>5</v>
      </c>
      <c r="P3613" s="158" t="str" cm="1">
        <f t="array" ref="P3613">_xlfn.SWITCH(ROUND(N3613,0),5,"Excellent",4,"Good",3,"ok","Bad")</f>
        <v>Excellent</v>
      </c>
      <c r="Q3613" s="144">
        <v>18</v>
      </c>
      <c r="R3613" s="385">
        <v>43882</v>
      </c>
      <c r="S3613" s="385">
        <v>44048</v>
      </c>
      <c r="T3613" s="144">
        <v>2900</v>
      </c>
      <c r="U3613" s="144" t="s">
        <v>60</v>
      </c>
      <c r="V3613" s="144">
        <v>82</v>
      </c>
      <c r="W3613" s="144" t="str">
        <f t="shared" si="377"/>
        <v>Active</v>
      </c>
      <c r="X3613" s="144">
        <v>2900</v>
      </c>
      <c r="Y3613" s="157" t="s">
        <v>70</v>
      </c>
      <c r="Z3613" s="386">
        <v>1</v>
      </c>
      <c r="AA3613" s="386">
        <v>0.96</v>
      </c>
      <c r="AB3613" s="387" t="s">
        <v>65</v>
      </c>
      <c r="AC3613" s="157"/>
    </row>
    <row r="3614" spans="9:29">
      <c r="I3614" s="342">
        <v>2</v>
      </c>
      <c r="J3614" s="144" t="str">
        <f t="shared" si="375"/>
        <v>SMALL</v>
      </c>
      <c r="K3614" s="144" t="str">
        <f t="shared" si="376"/>
        <v>SMALL</v>
      </c>
      <c r="L3614" s="144" t="str" cm="1">
        <f t="array" ref="L3614">_xlfn.IFS(I3614&lt;=2,"SMALL",I3614&lt;=5,"MEDIUM",I3614&gt;5,"LARGE")</f>
        <v>SMALL</v>
      </c>
      <c r="M3614" s="144" t="str">
        <f t="shared" si="373"/>
        <v>NO</v>
      </c>
      <c r="N3614" s="374">
        <v>4.88</v>
      </c>
      <c r="O3614" s="374">
        <f t="shared" si="374"/>
        <v>5</v>
      </c>
      <c r="P3614" s="158" t="str" cm="1">
        <f t="array" ref="P3614">_xlfn.SWITCH(ROUND(N3614,0),5,"Excellent",4,"Good",3,"ok","Bad")</f>
        <v>Excellent</v>
      </c>
      <c r="Q3614" s="144">
        <v>8</v>
      </c>
      <c r="R3614" s="385">
        <v>43294</v>
      </c>
      <c r="S3614" s="385">
        <v>43831</v>
      </c>
      <c r="T3614" s="144">
        <v>1592</v>
      </c>
      <c r="U3614" s="144" t="s">
        <v>69</v>
      </c>
      <c r="V3614" s="144">
        <v>163</v>
      </c>
      <c r="W3614" s="144" t="str">
        <f t="shared" si="377"/>
        <v>Active</v>
      </c>
      <c r="X3614" s="144">
        <v>1592</v>
      </c>
      <c r="Y3614" s="157" t="s">
        <v>64</v>
      </c>
      <c r="Z3614" s="386">
        <v>0.9</v>
      </c>
      <c r="AA3614" s="386">
        <v>0.95</v>
      </c>
      <c r="AB3614" s="387" t="s">
        <v>65</v>
      </c>
      <c r="AC3614" s="157"/>
    </row>
    <row r="3615" spans="9:29">
      <c r="I3615" s="342">
        <v>4</v>
      </c>
      <c r="J3615" s="144" t="str">
        <f t="shared" si="375"/>
        <v>LARGE</v>
      </c>
      <c r="K3615" s="144" t="str">
        <f t="shared" si="376"/>
        <v>MEDIUM</v>
      </c>
      <c r="L3615" s="144" t="str" cm="1">
        <f t="array" ref="L3615">_xlfn.IFS(I3615&lt;=2,"SMALL",I3615&lt;=5,"MEDIUM",I3615&gt;5,"LARGE")</f>
        <v>MEDIUM</v>
      </c>
      <c r="M3615" s="144" t="str">
        <f t="shared" si="373"/>
        <v>NO</v>
      </c>
      <c r="N3615" s="374">
        <v>4.97</v>
      </c>
      <c r="O3615" s="374">
        <f t="shared" si="374"/>
        <v>5</v>
      </c>
      <c r="P3615" s="158" t="str" cm="1">
        <f t="array" ref="P3615">_xlfn.SWITCH(ROUND(N3615,0),5,"Excellent",4,"Good",3,"ok","Bad")</f>
        <v>Excellent</v>
      </c>
      <c r="Q3615" s="144">
        <v>67</v>
      </c>
      <c r="R3615" s="385">
        <v>43240</v>
      </c>
      <c r="S3615" s="385">
        <v>43877</v>
      </c>
      <c r="T3615" s="144">
        <v>808</v>
      </c>
      <c r="U3615" s="144" t="s">
        <v>69</v>
      </c>
      <c r="V3615" s="144">
        <v>141</v>
      </c>
      <c r="W3615" s="144" t="str">
        <f t="shared" si="377"/>
        <v>Active</v>
      </c>
      <c r="X3615" s="144">
        <v>808</v>
      </c>
      <c r="Y3615" s="157" t="s">
        <v>70</v>
      </c>
      <c r="Z3615" s="386">
        <v>1</v>
      </c>
      <c r="AA3615" s="386">
        <v>1</v>
      </c>
      <c r="AB3615" s="387" t="s">
        <v>62</v>
      </c>
      <c r="AC3615" s="157"/>
    </row>
    <row r="3616" spans="9:29">
      <c r="I3616" s="342">
        <v>2</v>
      </c>
      <c r="J3616" s="144" t="str">
        <f t="shared" si="375"/>
        <v>SMALL</v>
      </c>
      <c r="K3616" s="144" t="str">
        <f t="shared" si="376"/>
        <v>SMALL</v>
      </c>
      <c r="L3616" s="144" t="str" cm="1">
        <f t="array" ref="L3616">_xlfn.IFS(I3616&lt;=2,"SMALL",I3616&lt;=5,"MEDIUM",I3616&gt;5,"LARGE")</f>
        <v>SMALL</v>
      </c>
      <c r="M3616" s="144" t="str">
        <f t="shared" si="373"/>
        <v>NO</v>
      </c>
      <c r="N3616" s="374">
        <v>4.8899999999999997</v>
      </c>
      <c r="O3616" s="374">
        <f t="shared" si="374"/>
        <v>5</v>
      </c>
      <c r="P3616" s="158" t="str" cm="1">
        <f t="array" ref="P3616">_xlfn.SWITCH(ROUND(N3616,0),5,"Excellent",4,"Good",3,"ok","Bad")</f>
        <v>Excellent</v>
      </c>
      <c r="Q3616" s="144">
        <v>27</v>
      </c>
      <c r="R3616" s="385">
        <v>43636</v>
      </c>
      <c r="S3616" s="385">
        <v>43875</v>
      </c>
      <c r="T3616" s="144">
        <v>3382</v>
      </c>
      <c r="U3616" s="144" t="s">
        <v>60</v>
      </c>
      <c r="V3616" s="144">
        <v>174</v>
      </c>
      <c r="W3616" s="144" t="str">
        <f t="shared" si="377"/>
        <v>Active</v>
      </c>
      <c r="X3616" s="144">
        <v>3382</v>
      </c>
      <c r="Y3616" s="157" t="s">
        <v>61</v>
      </c>
      <c r="Z3616" s="386">
        <v>1</v>
      </c>
      <c r="AA3616" s="386">
        <v>0.94</v>
      </c>
      <c r="AB3616" s="387" t="s">
        <v>65</v>
      </c>
      <c r="AC3616" s="157"/>
    </row>
    <row r="3617" spans="9:29">
      <c r="I3617" s="342">
        <v>1</v>
      </c>
      <c r="J3617" s="144" t="str">
        <f t="shared" si="375"/>
        <v>SMALL</v>
      </c>
      <c r="K3617" s="144" t="str">
        <f t="shared" si="376"/>
        <v>SMALL</v>
      </c>
      <c r="L3617" s="144" t="str" cm="1">
        <f t="array" ref="L3617">_xlfn.IFS(I3617&lt;=2,"SMALL",I3617&lt;=5,"MEDIUM",I3617&gt;5,"LARGE")</f>
        <v>SMALL</v>
      </c>
      <c r="M3617" s="144" t="str">
        <f t="shared" si="373"/>
        <v>NO</v>
      </c>
      <c r="N3617" s="374">
        <v>4.75</v>
      </c>
      <c r="O3617" s="374">
        <f t="shared" si="374"/>
        <v>5</v>
      </c>
      <c r="P3617" s="158" t="str" cm="1">
        <f t="array" ref="P3617">_xlfn.SWITCH(ROUND(N3617,0),5,"Excellent",4,"Good",3,"ok","Bad")</f>
        <v>Excellent</v>
      </c>
      <c r="Q3617" s="144">
        <v>4</v>
      </c>
      <c r="R3617" s="385">
        <v>43344</v>
      </c>
      <c r="S3617" s="385">
        <v>43718</v>
      </c>
      <c r="T3617" s="144">
        <v>1284</v>
      </c>
      <c r="U3617" s="144" t="s">
        <v>60</v>
      </c>
      <c r="V3617" s="144">
        <v>364</v>
      </c>
      <c r="W3617" s="144" t="str">
        <f t="shared" si="377"/>
        <v>Active</v>
      </c>
      <c r="X3617" s="144">
        <v>1284</v>
      </c>
      <c r="Y3617" s="157" t="s">
        <v>70</v>
      </c>
      <c r="Z3617" s="386">
        <v>1</v>
      </c>
      <c r="AA3617" s="386">
        <v>0.95</v>
      </c>
      <c r="AB3617" s="387" t="s">
        <v>65</v>
      </c>
      <c r="AC3617" s="157"/>
    </row>
    <row r="3618" spans="9:29">
      <c r="I3618" s="342">
        <v>2</v>
      </c>
      <c r="J3618" s="144" t="str">
        <f t="shared" si="375"/>
        <v>SMALL</v>
      </c>
      <c r="K3618" s="144" t="str">
        <f t="shared" si="376"/>
        <v>SMALL</v>
      </c>
      <c r="L3618" s="144" t="str" cm="1">
        <f t="array" ref="L3618">_xlfn.IFS(I3618&lt;=2,"SMALL",I3618&lt;=5,"MEDIUM",I3618&gt;5,"LARGE")</f>
        <v>SMALL</v>
      </c>
      <c r="M3618" s="144" t="str">
        <f t="shared" si="373"/>
        <v>NO</v>
      </c>
      <c r="N3618" s="374">
        <v>4.91</v>
      </c>
      <c r="O3618" s="374">
        <f t="shared" si="374"/>
        <v>5</v>
      </c>
      <c r="P3618" s="158" t="str" cm="1">
        <f t="array" ref="P3618">_xlfn.SWITCH(ROUND(N3618,0),5,"Excellent",4,"Good",3,"ok","Bad")</f>
        <v>Excellent</v>
      </c>
      <c r="Q3618" s="144">
        <v>64</v>
      </c>
      <c r="R3618" s="385">
        <v>43338</v>
      </c>
      <c r="S3618" s="385">
        <v>43982</v>
      </c>
      <c r="T3618" s="144">
        <v>1925</v>
      </c>
      <c r="U3618" s="144" t="s">
        <v>60</v>
      </c>
      <c r="V3618" s="144">
        <v>74</v>
      </c>
      <c r="W3618" s="144" t="str">
        <f t="shared" si="377"/>
        <v>Active</v>
      </c>
      <c r="X3618" s="144">
        <v>1925</v>
      </c>
      <c r="Y3618" s="157" t="s">
        <v>70</v>
      </c>
      <c r="Z3618" s="386">
        <v>1</v>
      </c>
      <c r="AA3618" s="386">
        <v>1</v>
      </c>
      <c r="AB3618" s="387" t="s">
        <v>65</v>
      </c>
      <c r="AC3618" s="157"/>
    </row>
    <row r="3619" spans="9:29">
      <c r="I3619" s="342">
        <v>5</v>
      </c>
      <c r="J3619" s="144" t="str">
        <f t="shared" si="375"/>
        <v>LARGE</v>
      </c>
      <c r="K3619" s="144" t="str">
        <f t="shared" si="376"/>
        <v>MEDIUM</v>
      </c>
      <c r="L3619" s="144" t="str" cm="1">
        <f t="array" ref="L3619">_xlfn.IFS(I3619&lt;=2,"SMALL",I3619&lt;=5,"MEDIUM",I3619&gt;5,"LARGE")</f>
        <v>MEDIUM</v>
      </c>
      <c r="M3619" s="144" t="str">
        <f t="shared" si="373"/>
        <v>NO</v>
      </c>
      <c r="N3619" s="374">
        <v>4.9800000000000004</v>
      </c>
      <c r="O3619" s="374">
        <f t="shared" si="374"/>
        <v>5</v>
      </c>
      <c r="P3619" s="158" t="str" cm="1">
        <f t="array" ref="P3619">_xlfn.SWITCH(ROUND(N3619,0),5,"Excellent",4,"Good",3,"ok","Bad")</f>
        <v>Excellent</v>
      </c>
      <c r="Q3619" s="144">
        <v>46</v>
      </c>
      <c r="R3619" s="385">
        <v>43269</v>
      </c>
      <c r="S3619" s="385">
        <v>43829</v>
      </c>
      <c r="T3619" s="144">
        <v>819</v>
      </c>
      <c r="U3619" s="144" t="s">
        <v>69</v>
      </c>
      <c r="V3619" s="144">
        <v>310</v>
      </c>
      <c r="W3619" s="144" t="str">
        <f t="shared" si="377"/>
        <v>Active</v>
      </c>
      <c r="X3619" s="144">
        <v>819</v>
      </c>
      <c r="Y3619" s="157" t="s">
        <v>122</v>
      </c>
      <c r="Z3619" s="386">
        <v>0.25</v>
      </c>
      <c r="AA3619" s="386">
        <v>1</v>
      </c>
      <c r="AB3619" s="387" t="s">
        <v>62</v>
      </c>
      <c r="AC3619" s="157"/>
    </row>
    <row r="3620" spans="9:29">
      <c r="I3620" s="342">
        <v>2</v>
      </c>
      <c r="J3620" s="144" t="str">
        <f t="shared" si="375"/>
        <v>SMALL</v>
      </c>
      <c r="K3620" s="144" t="str">
        <f t="shared" si="376"/>
        <v>SMALL</v>
      </c>
      <c r="L3620" s="144" t="str" cm="1">
        <f t="array" ref="L3620">_xlfn.IFS(I3620&lt;=2,"SMALL",I3620&lt;=5,"MEDIUM",I3620&gt;5,"LARGE")</f>
        <v>SMALL</v>
      </c>
      <c r="M3620" s="144" t="str">
        <f t="shared" si="373"/>
        <v>NO</v>
      </c>
      <c r="N3620" s="374">
        <v>5</v>
      </c>
      <c r="O3620" s="374">
        <f t="shared" si="374"/>
        <v>5</v>
      </c>
      <c r="P3620" s="158" t="str" cm="1">
        <f t="array" ref="P3620">_xlfn.SWITCH(ROUND(N3620,0),5,"Excellent",4,"Good",3,"ok","Bad")</f>
        <v>Excellent</v>
      </c>
      <c r="Q3620" s="144">
        <v>13</v>
      </c>
      <c r="R3620" s="385">
        <v>43277</v>
      </c>
      <c r="S3620" s="385">
        <v>43834</v>
      </c>
      <c r="T3620" s="144">
        <v>1404</v>
      </c>
      <c r="U3620" s="144" t="s">
        <v>69</v>
      </c>
      <c r="V3620" s="144">
        <v>160</v>
      </c>
      <c r="W3620" s="144" t="str">
        <f t="shared" si="377"/>
        <v>Active</v>
      </c>
      <c r="X3620" s="144">
        <v>1404</v>
      </c>
      <c r="Y3620" s="157" t="s">
        <v>70</v>
      </c>
      <c r="Z3620" s="386">
        <v>1</v>
      </c>
      <c r="AA3620" s="386">
        <v>0.93</v>
      </c>
      <c r="AB3620" s="387" t="s">
        <v>62</v>
      </c>
      <c r="AC3620" s="157"/>
    </row>
    <row r="3621" spans="9:29">
      <c r="I3621" s="342">
        <v>8</v>
      </c>
      <c r="J3621" s="144" t="str">
        <f t="shared" si="375"/>
        <v>LARGE</v>
      </c>
      <c r="K3621" s="144" t="str">
        <f t="shared" si="376"/>
        <v>LARGE</v>
      </c>
      <c r="L3621" s="144" t="str" cm="1">
        <f t="array" ref="L3621">_xlfn.IFS(I3621&lt;=2,"SMALL",I3621&lt;=5,"MEDIUM",I3621&gt;5,"LARGE")</f>
        <v>LARGE</v>
      </c>
      <c r="M3621" s="144" t="str">
        <f t="shared" si="373"/>
        <v>NO</v>
      </c>
      <c r="N3621" s="374">
        <v>4.9000000000000004</v>
      </c>
      <c r="O3621" s="374">
        <f t="shared" si="374"/>
        <v>5</v>
      </c>
      <c r="P3621" s="158" t="str" cm="1">
        <f t="array" ref="P3621">_xlfn.SWITCH(ROUND(N3621,0),5,"Excellent",4,"Good",3,"ok","Bad")</f>
        <v>Excellent</v>
      </c>
      <c r="Q3621" s="144">
        <v>99</v>
      </c>
      <c r="R3621" s="385">
        <v>43234</v>
      </c>
      <c r="S3621" s="385">
        <v>43902</v>
      </c>
      <c r="T3621" s="144">
        <v>3404</v>
      </c>
      <c r="U3621" s="144" t="s">
        <v>69</v>
      </c>
      <c r="V3621" s="144">
        <v>325</v>
      </c>
      <c r="W3621" s="144" t="str">
        <f t="shared" si="377"/>
        <v>Active</v>
      </c>
      <c r="X3621" s="144">
        <v>3404</v>
      </c>
      <c r="Y3621" s="157" t="s">
        <v>70</v>
      </c>
      <c r="Z3621" s="386">
        <v>1</v>
      </c>
      <c r="AA3621" s="386">
        <v>0.97</v>
      </c>
      <c r="AB3621" s="387" t="s">
        <v>62</v>
      </c>
      <c r="AC3621" s="157"/>
    </row>
    <row r="3622" spans="9:29">
      <c r="I3622" s="342">
        <v>2</v>
      </c>
      <c r="J3622" s="144" t="str">
        <f t="shared" si="375"/>
        <v>SMALL</v>
      </c>
      <c r="K3622" s="144" t="str">
        <f t="shared" si="376"/>
        <v>SMALL</v>
      </c>
      <c r="L3622" s="144" t="str" cm="1">
        <f t="array" ref="L3622">_xlfn.IFS(I3622&lt;=2,"SMALL",I3622&lt;=5,"MEDIUM",I3622&gt;5,"LARGE")</f>
        <v>SMALL</v>
      </c>
      <c r="M3622" s="144" t="str">
        <f t="shared" si="373"/>
        <v>NO</v>
      </c>
      <c r="N3622" s="374">
        <v>4.7300000000000004</v>
      </c>
      <c r="O3622" s="374">
        <f t="shared" si="374"/>
        <v>5</v>
      </c>
      <c r="P3622" s="158" t="str" cm="1">
        <f t="array" ref="P3622">_xlfn.SWITCH(ROUND(N3622,0),5,"Excellent",4,"Good",3,"ok","Bad")</f>
        <v>Excellent</v>
      </c>
      <c r="Q3622" s="144">
        <v>15</v>
      </c>
      <c r="R3622" s="385">
        <v>43238</v>
      </c>
      <c r="S3622" s="385">
        <v>43752</v>
      </c>
      <c r="T3622" s="144">
        <v>3416</v>
      </c>
      <c r="U3622" s="144" t="s">
        <v>60</v>
      </c>
      <c r="V3622" s="144">
        <v>179</v>
      </c>
      <c r="W3622" s="144" t="str">
        <f t="shared" si="377"/>
        <v>Active</v>
      </c>
      <c r="X3622" s="144">
        <v>3416</v>
      </c>
      <c r="Y3622" s="157" t="s">
        <v>64</v>
      </c>
      <c r="Z3622" s="386">
        <v>1</v>
      </c>
      <c r="AA3622" s="386">
        <v>0.4</v>
      </c>
      <c r="AB3622" s="387" t="s">
        <v>65</v>
      </c>
      <c r="AC3622" s="157"/>
    </row>
    <row r="3623" spans="9:29">
      <c r="I3623" s="342">
        <v>13</v>
      </c>
      <c r="J3623" s="144" t="str">
        <f t="shared" si="375"/>
        <v>LARGE</v>
      </c>
      <c r="K3623" s="144" t="str">
        <f t="shared" si="376"/>
        <v>LARGE</v>
      </c>
      <c r="L3623" s="144" t="str" cm="1">
        <f t="array" ref="L3623">_xlfn.IFS(I3623&lt;=2,"SMALL",I3623&lt;=5,"MEDIUM",I3623&gt;5,"LARGE")</f>
        <v>LARGE</v>
      </c>
      <c r="M3623" s="144" t="str">
        <f t="shared" si="373"/>
        <v>NO</v>
      </c>
      <c r="N3623" s="374">
        <v>5</v>
      </c>
      <c r="O3623" s="374">
        <f t="shared" si="374"/>
        <v>5</v>
      </c>
      <c r="P3623" s="158" t="str" cm="1">
        <f t="array" ref="P3623">_xlfn.SWITCH(ROUND(N3623,0),5,"Excellent",4,"Good",3,"ok","Bad")</f>
        <v>Excellent</v>
      </c>
      <c r="Q3623" s="144">
        <v>33</v>
      </c>
      <c r="R3623" s="385">
        <v>43350</v>
      </c>
      <c r="S3623" s="385">
        <v>43903</v>
      </c>
      <c r="T3623" s="144">
        <v>3472</v>
      </c>
      <c r="U3623" s="144" t="s">
        <v>69</v>
      </c>
      <c r="V3623" s="144">
        <v>364</v>
      </c>
      <c r="W3623" s="144" t="str">
        <f t="shared" si="377"/>
        <v>Active</v>
      </c>
      <c r="X3623" s="144">
        <v>3472</v>
      </c>
      <c r="Y3623" s="157" t="s">
        <v>70</v>
      </c>
      <c r="Z3623" s="386">
        <v>1</v>
      </c>
      <c r="AA3623" s="386">
        <v>1</v>
      </c>
      <c r="AB3623" s="387" t="s">
        <v>65</v>
      </c>
      <c r="AC3623" s="157"/>
    </row>
    <row r="3624" spans="9:29">
      <c r="I3624" s="342">
        <v>5</v>
      </c>
      <c r="J3624" s="144" t="str">
        <f t="shared" si="375"/>
        <v>LARGE</v>
      </c>
      <c r="K3624" s="144" t="str">
        <f t="shared" si="376"/>
        <v>MEDIUM</v>
      </c>
      <c r="L3624" s="144" t="str" cm="1">
        <f t="array" ref="L3624">_xlfn.IFS(I3624&lt;=2,"SMALL",I3624&lt;=5,"MEDIUM",I3624&gt;5,"LARGE")</f>
        <v>MEDIUM</v>
      </c>
      <c r="M3624" s="144" t="str">
        <f t="shared" si="373"/>
        <v>NO</v>
      </c>
      <c r="N3624" s="374">
        <v>4.88</v>
      </c>
      <c r="O3624" s="374">
        <f t="shared" si="374"/>
        <v>5</v>
      </c>
      <c r="P3624" s="158" t="str" cm="1">
        <f t="array" ref="P3624">_xlfn.SWITCH(ROUND(N3624,0),5,"Excellent",4,"Good",3,"ok","Bad")</f>
        <v>Excellent</v>
      </c>
      <c r="Q3624" s="144">
        <v>8</v>
      </c>
      <c r="R3624" s="385">
        <v>43275</v>
      </c>
      <c r="S3624" s="385">
        <v>44043</v>
      </c>
      <c r="T3624" s="144">
        <v>2340</v>
      </c>
      <c r="U3624" s="144" t="s">
        <v>69</v>
      </c>
      <c r="V3624" s="144">
        <v>105</v>
      </c>
      <c r="W3624" s="144" t="str">
        <f t="shared" si="377"/>
        <v>Active</v>
      </c>
      <c r="X3624" s="144">
        <v>2340</v>
      </c>
      <c r="Y3624" s="157" t="s">
        <v>70</v>
      </c>
      <c r="Z3624" s="386">
        <v>1</v>
      </c>
      <c r="AA3624" s="386">
        <v>1</v>
      </c>
      <c r="AB3624" s="387" t="s">
        <v>65</v>
      </c>
      <c r="AC3624" s="157"/>
    </row>
    <row r="3625" spans="9:29">
      <c r="I3625" s="342">
        <v>5</v>
      </c>
      <c r="J3625" s="144" t="str">
        <f t="shared" si="375"/>
        <v>LARGE</v>
      </c>
      <c r="K3625" s="144" t="str">
        <f t="shared" si="376"/>
        <v>MEDIUM</v>
      </c>
      <c r="L3625" s="144" t="str" cm="1">
        <f t="array" ref="L3625">_xlfn.IFS(I3625&lt;=2,"SMALL",I3625&lt;=5,"MEDIUM",I3625&gt;5,"LARGE")</f>
        <v>MEDIUM</v>
      </c>
      <c r="M3625" s="144" t="str">
        <f t="shared" si="373"/>
        <v>NO</v>
      </c>
      <c r="N3625" s="374">
        <v>4.91</v>
      </c>
      <c r="O3625" s="374">
        <f t="shared" si="374"/>
        <v>5</v>
      </c>
      <c r="P3625" s="158" t="str" cm="1">
        <f t="array" ref="P3625">_xlfn.SWITCH(ROUND(N3625,0),5,"Excellent",4,"Good",3,"ok","Bad")</f>
        <v>Excellent</v>
      </c>
      <c r="Q3625" s="144">
        <v>57</v>
      </c>
      <c r="R3625" s="385">
        <v>43261</v>
      </c>
      <c r="S3625" s="385">
        <v>43831</v>
      </c>
      <c r="T3625" s="144">
        <v>2195</v>
      </c>
      <c r="U3625" s="144" t="s">
        <v>69</v>
      </c>
      <c r="V3625" s="144">
        <v>0</v>
      </c>
      <c r="W3625" s="144" t="str">
        <f t="shared" si="377"/>
        <v>Inactive</v>
      </c>
      <c r="X3625" s="144">
        <v>2195</v>
      </c>
      <c r="Y3625" s="157" t="s">
        <v>61</v>
      </c>
      <c r="Z3625" s="386">
        <v>1</v>
      </c>
      <c r="AA3625" s="386">
        <v>0.54</v>
      </c>
      <c r="AB3625" s="387" t="s">
        <v>62</v>
      </c>
      <c r="AC3625" s="157"/>
    </row>
    <row r="3626" spans="9:29">
      <c r="I3626" s="342">
        <v>6</v>
      </c>
      <c r="J3626" s="144" t="str">
        <f t="shared" si="375"/>
        <v>LARGE</v>
      </c>
      <c r="K3626" s="144" t="str">
        <f t="shared" si="376"/>
        <v>LARGE</v>
      </c>
      <c r="L3626" s="144" t="str" cm="1">
        <f t="array" ref="L3626">_xlfn.IFS(I3626&lt;=2,"SMALL",I3626&lt;=5,"MEDIUM",I3626&gt;5,"LARGE")</f>
        <v>LARGE</v>
      </c>
      <c r="M3626" s="144" t="str">
        <f t="shared" si="373"/>
        <v>NO</v>
      </c>
      <c r="N3626" s="374">
        <v>5</v>
      </c>
      <c r="O3626" s="374">
        <f t="shared" si="374"/>
        <v>5</v>
      </c>
      <c r="P3626" s="158" t="str" cm="1">
        <f t="array" ref="P3626">_xlfn.SWITCH(ROUND(N3626,0),5,"Excellent",4,"Good",3,"ok","Bad")</f>
        <v>Excellent</v>
      </c>
      <c r="Q3626" s="144">
        <v>43</v>
      </c>
      <c r="R3626" s="385">
        <v>43261</v>
      </c>
      <c r="S3626" s="385">
        <v>43902</v>
      </c>
      <c r="T3626" s="144">
        <v>3538</v>
      </c>
      <c r="U3626" s="144" t="s">
        <v>69</v>
      </c>
      <c r="V3626" s="144">
        <v>134</v>
      </c>
      <c r="W3626" s="144" t="str">
        <f t="shared" si="377"/>
        <v>Active</v>
      </c>
      <c r="X3626" s="144">
        <v>3538</v>
      </c>
      <c r="Y3626" s="157" t="s">
        <v>70</v>
      </c>
      <c r="Z3626" s="386">
        <v>1</v>
      </c>
      <c r="AA3626" s="386">
        <v>1</v>
      </c>
      <c r="AB3626" s="387" t="s">
        <v>65</v>
      </c>
      <c r="AC3626" s="157"/>
    </row>
    <row r="3627" spans="9:29">
      <c r="I3627" s="342">
        <v>2</v>
      </c>
      <c r="J3627" s="144" t="str">
        <f t="shared" si="375"/>
        <v>SMALL</v>
      </c>
      <c r="K3627" s="144" t="str">
        <f t="shared" si="376"/>
        <v>SMALL</v>
      </c>
      <c r="L3627" s="144" t="str" cm="1">
        <f t="array" ref="L3627">_xlfn.IFS(I3627&lt;=2,"SMALL",I3627&lt;=5,"MEDIUM",I3627&gt;5,"LARGE")</f>
        <v>SMALL</v>
      </c>
      <c r="M3627" s="144" t="str">
        <f t="shared" si="373"/>
        <v>NO</v>
      </c>
      <c r="N3627" s="374">
        <v>4.9000000000000004</v>
      </c>
      <c r="O3627" s="374">
        <f t="shared" si="374"/>
        <v>5</v>
      </c>
      <c r="P3627" s="158" t="str" cm="1">
        <f t="array" ref="P3627">_xlfn.SWITCH(ROUND(N3627,0),5,"Excellent",4,"Good",3,"ok","Bad")</f>
        <v>Excellent</v>
      </c>
      <c r="Q3627" s="144">
        <v>10</v>
      </c>
      <c r="R3627" s="385">
        <v>43235</v>
      </c>
      <c r="S3627" s="385">
        <v>43832</v>
      </c>
      <c r="T3627" s="144">
        <v>3084</v>
      </c>
      <c r="U3627" s="144" t="s">
        <v>69</v>
      </c>
      <c r="V3627" s="144">
        <v>239</v>
      </c>
      <c r="W3627" s="144" t="str">
        <f t="shared" si="377"/>
        <v>Active</v>
      </c>
      <c r="X3627" s="144">
        <v>3084</v>
      </c>
      <c r="Y3627" s="157" t="s">
        <v>61</v>
      </c>
      <c r="Z3627" s="386">
        <v>1</v>
      </c>
      <c r="AA3627" s="386">
        <v>0.5</v>
      </c>
      <c r="AB3627" s="387" t="s">
        <v>65</v>
      </c>
      <c r="AC3627" s="157"/>
    </row>
    <row r="3628" spans="9:29">
      <c r="I3628" s="342">
        <v>4</v>
      </c>
      <c r="J3628" s="144" t="str">
        <f t="shared" si="375"/>
        <v>LARGE</v>
      </c>
      <c r="K3628" s="144" t="str">
        <f t="shared" si="376"/>
        <v>MEDIUM</v>
      </c>
      <c r="L3628" s="144" t="str" cm="1">
        <f t="array" ref="L3628">_xlfn.IFS(I3628&lt;=2,"SMALL",I3628&lt;=5,"MEDIUM",I3628&gt;5,"LARGE")</f>
        <v>MEDIUM</v>
      </c>
      <c r="M3628" s="144" t="str">
        <f t="shared" si="373"/>
        <v>NO</v>
      </c>
      <c r="N3628" s="374">
        <v>4.8899999999999997</v>
      </c>
      <c r="O3628" s="374">
        <f t="shared" si="374"/>
        <v>5</v>
      </c>
      <c r="P3628" s="158" t="str" cm="1">
        <f t="array" ref="P3628">_xlfn.SWITCH(ROUND(N3628,0),5,"Excellent",4,"Good",3,"ok","Bad")</f>
        <v>Excellent</v>
      </c>
      <c r="Q3628" s="144">
        <v>80</v>
      </c>
      <c r="R3628" s="385">
        <v>43254</v>
      </c>
      <c r="S3628" s="385">
        <v>44052</v>
      </c>
      <c r="T3628" s="144">
        <v>3156</v>
      </c>
      <c r="U3628" s="144" t="s">
        <v>69</v>
      </c>
      <c r="V3628" s="144">
        <v>313</v>
      </c>
      <c r="W3628" s="144" t="str">
        <f t="shared" si="377"/>
        <v>Active</v>
      </c>
      <c r="X3628" s="144">
        <v>3156</v>
      </c>
      <c r="Y3628" s="157" t="s">
        <v>61</v>
      </c>
      <c r="Z3628" s="386">
        <v>1</v>
      </c>
      <c r="AA3628" s="386">
        <v>0</v>
      </c>
      <c r="AB3628" s="387" t="s">
        <v>65</v>
      </c>
      <c r="AC3628" s="157"/>
    </row>
    <row r="3629" spans="9:29">
      <c r="I3629" s="342">
        <v>16</v>
      </c>
      <c r="J3629" s="144" t="str">
        <f t="shared" si="375"/>
        <v>LARGE</v>
      </c>
      <c r="K3629" s="144" t="str">
        <f t="shared" si="376"/>
        <v>LARGE</v>
      </c>
      <c r="L3629" s="144" t="str" cm="1">
        <f t="array" ref="L3629">_xlfn.IFS(I3629&lt;=2,"SMALL",I3629&lt;=5,"MEDIUM",I3629&gt;5,"LARGE")</f>
        <v>LARGE</v>
      </c>
      <c r="M3629" s="144" t="str">
        <f t="shared" si="373"/>
        <v>NO</v>
      </c>
      <c r="N3629" s="374">
        <v>4.91</v>
      </c>
      <c r="O3629" s="374">
        <f t="shared" si="374"/>
        <v>5</v>
      </c>
      <c r="P3629" s="158" t="str" cm="1">
        <f t="array" ref="P3629">_xlfn.SWITCH(ROUND(N3629,0),5,"Excellent",4,"Good",3,"ok","Bad")</f>
        <v>Excellent</v>
      </c>
      <c r="Q3629" s="144">
        <v>55</v>
      </c>
      <c r="R3629" s="385">
        <v>43291</v>
      </c>
      <c r="S3629" s="385">
        <v>43897</v>
      </c>
      <c r="T3629" s="144">
        <v>2560</v>
      </c>
      <c r="U3629" s="144" t="s">
        <v>69</v>
      </c>
      <c r="V3629" s="144">
        <v>158</v>
      </c>
      <c r="W3629" s="144" t="str">
        <f t="shared" si="377"/>
        <v>Active</v>
      </c>
      <c r="X3629" s="144">
        <v>2560</v>
      </c>
      <c r="Y3629" s="157" t="s">
        <v>64</v>
      </c>
      <c r="Z3629" s="386">
        <v>1</v>
      </c>
      <c r="AA3629" s="386">
        <v>0.96</v>
      </c>
      <c r="AB3629" s="387" t="s">
        <v>62</v>
      </c>
      <c r="AC3629" s="157"/>
    </row>
    <row r="3630" spans="9:29">
      <c r="I3630" s="342">
        <v>2</v>
      </c>
      <c r="J3630" s="144" t="str">
        <f t="shared" si="375"/>
        <v>SMALL</v>
      </c>
      <c r="K3630" s="144" t="str">
        <f t="shared" si="376"/>
        <v>SMALL</v>
      </c>
      <c r="L3630" s="144" t="str" cm="1">
        <f t="array" ref="L3630">_xlfn.IFS(I3630&lt;=2,"SMALL",I3630&lt;=5,"MEDIUM",I3630&gt;5,"LARGE")</f>
        <v>SMALL</v>
      </c>
      <c r="M3630" s="144" t="str">
        <f t="shared" si="373"/>
        <v>NO</v>
      </c>
      <c r="N3630" s="374">
        <v>4.76</v>
      </c>
      <c r="O3630" s="374">
        <f t="shared" si="374"/>
        <v>5</v>
      </c>
      <c r="P3630" s="158" t="str" cm="1">
        <f t="array" ref="P3630">_xlfn.SWITCH(ROUND(N3630,0),5,"Excellent",4,"Good",3,"ok","Bad")</f>
        <v>Excellent</v>
      </c>
      <c r="Q3630" s="144">
        <v>59</v>
      </c>
      <c r="R3630" s="385">
        <v>43241</v>
      </c>
      <c r="S3630" s="385">
        <v>43831</v>
      </c>
      <c r="T3630" s="144">
        <v>2912</v>
      </c>
      <c r="U3630" s="144" t="s">
        <v>60</v>
      </c>
      <c r="V3630" s="144">
        <v>16</v>
      </c>
      <c r="W3630" s="144" t="str">
        <f t="shared" si="377"/>
        <v>Active</v>
      </c>
      <c r="X3630" s="144">
        <v>2912</v>
      </c>
      <c r="Y3630" s="157" t="s">
        <v>70</v>
      </c>
      <c r="Z3630" s="386">
        <v>1</v>
      </c>
      <c r="AA3630" s="386">
        <v>0.98</v>
      </c>
      <c r="AB3630" s="387" t="s">
        <v>65</v>
      </c>
      <c r="AC3630" s="157"/>
    </row>
    <row r="3631" spans="9:29">
      <c r="I3631" s="342">
        <v>6</v>
      </c>
      <c r="J3631" s="144" t="str">
        <f t="shared" si="375"/>
        <v>LARGE</v>
      </c>
      <c r="K3631" s="144" t="str">
        <f t="shared" si="376"/>
        <v>LARGE</v>
      </c>
      <c r="L3631" s="144" t="str" cm="1">
        <f t="array" ref="L3631">_xlfn.IFS(I3631&lt;=2,"SMALL",I3631&lt;=5,"MEDIUM",I3631&gt;5,"LARGE")</f>
        <v>LARGE</v>
      </c>
      <c r="M3631" s="144" t="str">
        <f t="shared" si="373"/>
        <v>NO</v>
      </c>
      <c r="N3631" s="374">
        <v>4.8</v>
      </c>
      <c r="O3631" s="374">
        <f t="shared" si="374"/>
        <v>5</v>
      </c>
      <c r="P3631" s="158" t="str" cm="1">
        <f t="array" ref="P3631">_xlfn.SWITCH(ROUND(N3631,0),5,"Excellent",4,"Good",3,"ok","Bad")</f>
        <v>Excellent</v>
      </c>
      <c r="Q3631" s="144">
        <v>55</v>
      </c>
      <c r="R3631" s="385">
        <v>43314</v>
      </c>
      <c r="S3631" s="385">
        <v>43901</v>
      </c>
      <c r="T3631" s="144">
        <v>3266</v>
      </c>
      <c r="U3631" s="144" t="s">
        <v>69</v>
      </c>
      <c r="V3631" s="144">
        <v>89</v>
      </c>
      <c r="W3631" s="144" t="str">
        <f t="shared" si="377"/>
        <v>Active</v>
      </c>
      <c r="X3631" s="144">
        <v>3266</v>
      </c>
      <c r="Y3631" s="157" t="s">
        <v>70</v>
      </c>
      <c r="Z3631" s="386">
        <v>1</v>
      </c>
      <c r="AA3631" s="386">
        <v>0.96</v>
      </c>
      <c r="AB3631" s="387" t="s">
        <v>62</v>
      </c>
      <c r="AC3631" s="157"/>
    </row>
    <row r="3632" spans="9:29">
      <c r="I3632" s="342">
        <v>4</v>
      </c>
      <c r="J3632" s="144" t="str">
        <f t="shared" si="375"/>
        <v>LARGE</v>
      </c>
      <c r="K3632" s="144" t="str">
        <f t="shared" si="376"/>
        <v>MEDIUM</v>
      </c>
      <c r="L3632" s="144" t="str" cm="1">
        <f t="array" ref="L3632">_xlfn.IFS(I3632&lt;=2,"SMALL",I3632&lt;=5,"MEDIUM",I3632&gt;5,"LARGE")</f>
        <v>MEDIUM</v>
      </c>
      <c r="M3632" s="144" t="str">
        <f t="shared" si="373"/>
        <v>NO</v>
      </c>
      <c r="N3632" s="374">
        <v>4.74</v>
      </c>
      <c r="O3632" s="374">
        <f t="shared" si="374"/>
        <v>5</v>
      </c>
      <c r="P3632" s="158" t="str" cm="1">
        <f t="array" ref="P3632">_xlfn.SWITCH(ROUND(N3632,0),5,"Excellent",4,"Good",3,"ok","Bad")</f>
        <v>Excellent</v>
      </c>
      <c r="Q3632" s="144">
        <v>53</v>
      </c>
      <c r="R3632" s="385">
        <v>43248</v>
      </c>
      <c r="S3632" s="385">
        <v>43728</v>
      </c>
      <c r="T3632" s="144">
        <v>1552</v>
      </c>
      <c r="U3632" s="144" t="s">
        <v>69</v>
      </c>
      <c r="V3632" s="144">
        <v>137</v>
      </c>
      <c r="W3632" s="144" t="str">
        <f t="shared" si="377"/>
        <v>Active</v>
      </c>
      <c r="X3632" s="144">
        <v>1552</v>
      </c>
      <c r="Y3632" s="157" t="s">
        <v>70</v>
      </c>
      <c r="Z3632" s="386">
        <v>1</v>
      </c>
      <c r="AA3632" s="386">
        <v>0.96</v>
      </c>
      <c r="AB3632" s="387" t="s">
        <v>65</v>
      </c>
      <c r="AC3632" s="157"/>
    </row>
    <row r="3633" spans="9:29">
      <c r="I3633" s="342">
        <v>1</v>
      </c>
      <c r="J3633" s="144" t="str">
        <f t="shared" si="375"/>
        <v>SMALL</v>
      </c>
      <c r="K3633" s="144" t="str">
        <f t="shared" si="376"/>
        <v>SMALL</v>
      </c>
      <c r="L3633" s="144" t="str" cm="1">
        <f t="array" ref="L3633">_xlfn.IFS(I3633&lt;=2,"SMALL",I3633&lt;=5,"MEDIUM",I3633&gt;5,"LARGE")</f>
        <v>SMALL</v>
      </c>
      <c r="M3633" s="144" t="str">
        <f t="shared" si="373"/>
        <v>NO</v>
      </c>
      <c r="N3633" s="374">
        <v>4.92</v>
      </c>
      <c r="O3633" s="374">
        <f t="shared" si="374"/>
        <v>5</v>
      </c>
      <c r="P3633" s="158" t="str" cm="1">
        <f t="array" ref="P3633">_xlfn.SWITCH(ROUND(N3633,0),5,"Excellent",4,"Good",3,"ok","Bad")</f>
        <v>Excellent</v>
      </c>
      <c r="Q3633" s="144">
        <v>13</v>
      </c>
      <c r="R3633" s="385">
        <v>43247</v>
      </c>
      <c r="S3633" s="385">
        <v>43893</v>
      </c>
      <c r="T3633" s="144">
        <v>3081</v>
      </c>
      <c r="U3633" s="144" t="s">
        <v>60</v>
      </c>
      <c r="V3633" s="144">
        <v>46</v>
      </c>
      <c r="W3633" s="144" t="str">
        <f t="shared" si="377"/>
        <v>Active</v>
      </c>
      <c r="X3633" s="144">
        <v>3081</v>
      </c>
      <c r="Y3633" s="157" t="s">
        <v>70</v>
      </c>
      <c r="Z3633" s="386">
        <v>1</v>
      </c>
      <c r="AA3633" s="386">
        <v>0.97</v>
      </c>
      <c r="AB3633" s="387" t="s">
        <v>65</v>
      </c>
      <c r="AC3633" s="157"/>
    </row>
    <row r="3634" spans="9:29">
      <c r="I3634" s="342">
        <v>4</v>
      </c>
      <c r="J3634" s="144" t="str">
        <f t="shared" si="375"/>
        <v>LARGE</v>
      </c>
      <c r="K3634" s="144" t="str">
        <f t="shared" si="376"/>
        <v>MEDIUM</v>
      </c>
      <c r="L3634" s="144" t="str" cm="1">
        <f t="array" ref="L3634">_xlfn.IFS(I3634&lt;=2,"SMALL",I3634&lt;=5,"MEDIUM",I3634&gt;5,"LARGE")</f>
        <v>MEDIUM</v>
      </c>
      <c r="M3634" s="144" t="str">
        <f t="shared" si="373"/>
        <v>NO</v>
      </c>
      <c r="N3634" s="374">
        <v>5</v>
      </c>
      <c r="O3634" s="374">
        <f t="shared" si="374"/>
        <v>5</v>
      </c>
      <c r="P3634" s="158" t="str" cm="1">
        <f t="array" ref="P3634">_xlfn.SWITCH(ROUND(N3634,0),5,"Excellent",4,"Good",3,"ok","Bad")</f>
        <v>Excellent</v>
      </c>
      <c r="Q3634" s="144">
        <v>46</v>
      </c>
      <c r="R3634" s="385">
        <v>43271</v>
      </c>
      <c r="S3634" s="385">
        <v>43900</v>
      </c>
      <c r="T3634" s="144">
        <v>3542</v>
      </c>
      <c r="U3634" s="144" t="s">
        <v>69</v>
      </c>
      <c r="V3634" s="144">
        <v>230</v>
      </c>
      <c r="W3634" s="144" t="str">
        <f t="shared" si="377"/>
        <v>Active</v>
      </c>
      <c r="X3634" s="144">
        <v>3542</v>
      </c>
      <c r="Y3634" s="157" t="s">
        <v>70</v>
      </c>
      <c r="Z3634" s="386">
        <v>1</v>
      </c>
      <c r="AA3634" s="386">
        <v>0.76</v>
      </c>
      <c r="AB3634" s="387" t="s">
        <v>62</v>
      </c>
      <c r="AC3634" s="157"/>
    </row>
    <row r="3635" spans="9:29">
      <c r="I3635" s="342">
        <v>2</v>
      </c>
      <c r="J3635" s="144" t="str">
        <f t="shared" si="375"/>
        <v>SMALL</v>
      </c>
      <c r="K3635" s="144" t="str">
        <f t="shared" si="376"/>
        <v>SMALL</v>
      </c>
      <c r="L3635" s="144" t="str" cm="1">
        <f t="array" ref="L3635">_xlfn.IFS(I3635&lt;=2,"SMALL",I3635&lt;=5,"MEDIUM",I3635&gt;5,"LARGE")</f>
        <v>SMALL</v>
      </c>
      <c r="M3635" s="144" t="str">
        <f t="shared" si="373"/>
        <v>NO</v>
      </c>
      <c r="N3635" s="374">
        <v>5</v>
      </c>
      <c r="O3635" s="374">
        <f t="shared" si="374"/>
        <v>5</v>
      </c>
      <c r="P3635" s="158" t="str" cm="1">
        <f t="array" ref="P3635">_xlfn.SWITCH(ROUND(N3635,0),5,"Excellent",4,"Good",3,"ok","Bad")</f>
        <v>Excellent</v>
      </c>
      <c r="Q3635" s="144">
        <v>35</v>
      </c>
      <c r="R3635" s="385">
        <v>43344</v>
      </c>
      <c r="S3635" s="385">
        <v>43741</v>
      </c>
      <c r="T3635" s="144">
        <v>979</v>
      </c>
      <c r="U3635" s="144" t="s">
        <v>60</v>
      </c>
      <c r="V3635" s="144">
        <v>0</v>
      </c>
      <c r="W3635" s="144" t="str">
        <f t="shared" si="377"/>
        <v>Inactive</v>
      </c>
      <c r="X3635" s="144">
        <v>979</v>
      </c>
      <c r="Y3635" s="157" t="s">
        <v>70</v>
      </c>
      <c r="Z3635" s="386">
        <v>1</v>
      </c>
      <c r="AA3635" s="386">
        <v>0.92</v>
      </c>
      <c r="AB3635" s="387" t="s">
        <v>62</v>
      </c>
      <c r="AC3635" s="157"/>
    </row>
    <row r="3636" spans="9:29">
      <c r="I3636" s="342">
        <v>2</v>
      </c>
      <c r="J3636" s="144" t="str">
        <f t="shared" si="375"/>
        <v>SMALL</v>
      </c>
      <c r="K3636" s="144" t="str">
        <f t="shared" si="376"/>
        <v>SMALL</v>
      </c>
      <c r="L3636" s="144" t="str" cm="1">
        <f t="array" ref="L3636">_xlfn.IFS(I3636&lt;=2,"SMALL",I3636&lt;=5,"MEDIUM",I3636&gt;5,"LARGE")</f>
        <v>SMALL</v>
      </c>
      <c r="M3636" s="144" t="str">
        <f t="shared" si="373"/>
        <v>NO</v>
      </c>
      <c r="N3636" s="374">
        <v>4.75</v>
      </c>
      <c r="O3636" s="374">
        <f t="shared" si="374"/>
        <v>5</v>
      </c>
      <c r="P3636" s="158" t="str" cm="1">
        <f t="array" ref="P3636">_xlfn.SWITCH(ROUND(N3636,0),5,"Excellent",4,"Good",3,"ok","Bad")</f>
        <v>Excellent</v>
      </c>
      <c r="Q3636" s="144">
        <v>28</v>
      </c>
      <c r="R3636" s="385">
        <v>43247</v>
      </c>
      <c r="S3636" s="385">
        <v>43831</v>
      </c>
      <c r="T3636" s="144">
        <v>2407</v>
      </c>
      <c r="U3636" s="144" t="s">
        <v>69</v>
      </c>
      <c r="V3636" s="144">
        <v>364</v>
      </c>
      <c r="W3636" s="144" t="str">
        <f t="shared" si="377"/>
        <v>Active</v>
      </c>
      <c r="X3636" s="144">
        <v>2407</v>
      </c>
      <c r="Y3636" s="157" t="s">
        <v>70</v>
      </c>
      <c r="Z3636" s="386">
        <v>1</v>
      </c>
      <c r="AA3636" s="386">
        <v>0.86</v>
      </c>
      <c r="AB3636" s="387" t="s">
        <v>65</v>
      </c>
      <c r="AC3636" s="157"/>
    </row>
    <row r="3637" spans="9:29">
      <c r="I3637" s="342">
        <v>2</v>
      </c>
      <c r="J3637" s="144" t="str">
        <f t="shared" si="375"/>
        <v>SMALL</v>
      </c>
      <c r="K3637" s="144" t="str">
        <f t="shared" si="376"/>
        <v>SMALL</v>
      </c>
      <c r="L3637" s="144" t="str" cm="1">
        <f t="array" ref="L3637">_xlfn.IFS(I3637&lt;=2,"SMALL",I3637&lt;=5,"MEDIUM",I3637&gt;5,"LARGE")</f>
        <v>SMALL</v>
      </c>
      <c r="M3637" s="144" t="str">
        <f t="shared" si="373"/>
        <v>NO</v>
      </c>
      <c r="N3637" s="374">
        <v>5</v>
      </c>
      <c r="O3637" s="374">
        <f t="shared" si="374"/>
        <v>5</v>
      </c>
      <c r="P3637" s="158" t="str" cm="1">
        <f t="array" ref="P3637">_xlfn.SWITCH(ROUND(N3637,0),5,"Excellent",4,"Good",3,"ok","Bad")</f>
        <v>Excellent</v>
      </c>
      <c r="Q3637" s="144">
        <v>57</v>
      </c>
      <c r="R3637" s="385">
        <v>43244</v>
      </c>
      <c r="S3637" s="385">
        <v>43949</v>
      </c>
      <c r="T3637" s="144">
        <v>1527</v>
      </c>
      <c r="U3637" s="144" t="s">
        <v>69</v>
      </c>
      <c r="V3637" s="144">
        <v>134</v>
      </c>
      <c r="W3637" s="144" t="str">
        <f t="shared" si="377"/>
        <v>Active</v>
      </c>
      <c r="X3637" s="144">
        <v>1527</v>
      </c>
      <c r="Y3637" s="157" t="s">
        <v>61</v>
      </c>
      <c r="Z3637" s="386">
        <v>1</v>
      </c>
      <c r="AA3637" s="386">
        <v>0.86</v>
      </c>
      <c r="AB3637" s="387" t="s">
        <v>62</v>
      </c>
      <c r="AC3637" s="157"/>
    </row>
    <row r="3638" spans="9:29">
      <c r="I3638" s="342">
        <v>2</v>
      </c>
      <c r="J3638" s="144" t="str">
        <f t="shared" si="375"/>
        <v>SMALL</v>
      </c>
      <c r="K3638" s="144" t="str">
        <f t="shared" si="376"/>
        <v>SMALL</v>
      </c>
      <c r="L3638" s="144" t="str" cm="1">
        <f t="array" ref="L3638">_xlfn.IFS(I3638&lt;=2,"SMALL",I3638&lt;=5,"MEDIUM",I3638&gt;5,"LARGE")</f>
        <v>SMALL</v>
      </c>
      <c r="M3638" s="144" t="str">
        <f t="shared" si="373"/>
        <v>NO</v>
      </c>
      <c r="N3638" s="374">
        <v>5</v>
      </c>
      <c r="O3638" s="374">
        <f t="shared" si="374"/>
        <v>5</v>
      </c>
      <c r="P3638" s="158" t="str" cm="1">
        <f t="array" ref="P3638">_xlfn.SWITCH(ROUND(N3638,0),5,"Excellent",4,"Good",3,"ok","Bad")</f>
        <v>Excellent</v>
      </c>
      <c r="Q3638" s="144">
        <v>7</v>
      </c>
      <c r="R3638" s="385">
        <v>43343</v>
      </c>
      <c r="S3638" s="385">
        <v>43915</v>
      </c>
      <c r="T3638" s="144">
        <v>780</v>
      </c>
      <c r="U3638" s="144" t="s">
        <v>69</v>
      </c>
      <c r="V3638" s="144">
        <v>0</v>
      </c>
      <c r="W3638" s="144" t="str">
        <f t="shared" si="377"/>
        <v>Inactive</v>
      </c>
      <c r="X3638" s="144">
        <v>780</v>
      </c>
      <c r="Y3638" s="157" t="s">
        <v>61</v>
      </c>
      <c r="Z3638" s="386">
        <v>0.95</v>
      </c>
      <c r="AA3638" s="386">
        <v>0.92</v>
      </c>
      <c r="AB3638" s="387" t="s">
        <v>65</v>
      </c>
      <c r="AC3638" s="157"/>
    </row>
    <row r="3639" spans="9:29">
      <c r="I3639" s="342">
        <v>4</v>
      </c>
      <c r="J3639" s="144" t="str">
        <f t="shared" si="375"/>
        <v>LARGE</v>
      </c>
      <c r="K3639" s="144" t="str">
        <f t="shared" si="376"/>
        <v>MEDIUM</v>
      </c>
      <c r="L3639" s="144" t="str" cm="1">
        <f t="array" ref="L3639">_xlfn.IFS(I3639&lt;=2,"SMALL",I3639&lt;=5,"MEDIUM",I3639&gt;5,"LARGE")</f>
        <v>MEDIUM</v>
      </c>
      <c r="M3639" s="144" t="str">
        <f t="shared" si="373"/>
        <v>YES</v>
      </c>
      <c r="N3639" s="374">
        <v>4.8099999999999996</v>
      </c>
      <c r="O3639" s="374">
        <f t="shared" si="374"/>
        <v>5</v>
      </c>
      <c r="P3639" s="158" t="str" cm="1">
        <f t="array" ref="P3639">_xlfn.SWITCH(ROUND(N3639,0),5,"Excellent",4,"Good",3,"ok","Bad")</f>
        <v>Excellent</v>
      </c>
      <c r="Q3639" s="144">
        <v>111</v>
      </c>
      <c r="R3639" s="385">
        <v>43248</v>
      </c>
      <c r="S3639" s="385">
        <v>43952</v>
      </c>
      <c r="T3639" s="144">
        <v>3532</v>
      </c>
      <c r="U3639" s="144" t="s">
        <v>69</v>
      </c>
      <c r="V3639" s="144">
        <v>123</v>
      </c>
      <c r="W3639" s="144" t="str">
        <f t="shared" si="377"/>
        <v>Active</v>
      </c>
      <c r="X3639" s="144">
        <v>3532</v>
      </c>
      <c r="Y3639" s="157" t="s">
        <v>61</v>
      </c>
      <c r="Z3639" s="386">
        <v>0.96</v>
      </c>
      <c r="AA3639" s="386">
        <v>0.97</v>
      </c>
      <c r="AB3639" s="387" t="s">
        <v>65</v>
      </c>
      <c r="AC3639" s="157"/>
    </row>
    <row r="3640" spans="9:29">
      <c r="I3640" s="342">
        <v>2</v>
      </c>
      <c r="J3640" s="144" t="str">
        <f t="shared" si="375"/>
        <v>SMALL</v>
      </c>
      <c r="K3640" s="144" t="str">
        <f t="shared" si="376"/>
        <v>SMALL</v>
      </c>
      <c r="L3640" s="144" t="str" cm="1">
        <f t="array" ref="L3640">_xlfn.IFS(I3640&lt;=2,"SMALL",I3640&lt;=5,"MEDIUM",I3640&gt;5,"LARGE")</f>
        <v>SMALL</v>
      </c>
      <c r="M3640" s="144" t="str">
        <f t="shared" si="373"/>
        <v>NO</v>
      </c>
      <c r="N3640" s="374">
        <v>4.92</v>
      </c>
      <c r="O3640" s="374">
        <f t="shared" si="374"/>
        <v>5</v>
      </c>
      <c r="P3640" s="158" t="str" cm="1">
        <f t="array" ref="P3640">_xlfn.SWITCH(ROUND(N3640,0),5,"Excellent",4,"Good",3,"ok","Bad")</f>
        <v>Excellent</v>
      </c>
      <c r="Q3640" s="144">
        <v>26</v>
      </c>
      <c r="R3640" s="385">
        <v>43280</v>
      </c>
      <c r="S3640" s="385">
        <v>43833</v>
      </c>
      <c r="T3640" s="144">
        <v>879</v>
      </c>
      <c r="U3640" s="144" t="s">
        <v>69</v>
      </c>
      <c r="V3640" s="144">
        <v>23</v>
      </c>
      <c r="W3640" s="144" t="str">
        <f t="shared" si="377"/>
        <v>Active</v>
      </c>
      <c r="X3640" s="144">
        <v>879</v>
      </c>
      <c r="Y3640" s="157" t="s">
        <v>70</v>
      </c>
      <c r="Z3640" s="386">
        <v>0.8</v>
      </c>
      <c r="AA3640" s="386">
        <v>0.74</v>
      </c>
      <c r="AB3640" s="387" t="s">
        <v>62</v>
      </c>
      <c r="AC3640" s="157"/>
    </row>
    <row r="3641" spans="9:29">
      <c r="I3641" s="342">
        <v>2</v>
      </c>
      <c r="J3641" s="144" t="str">
        <f t="shared" si="375"/>
        <v>SMALL</v>
      </c>
      <c r="K3641" s="144" t="str">
        <f t="shared" si="376"/>
        <v>SMALL</v>
      </c>
      <c r="L3641" s="144" t="str" cm="1">
        <f t="array" ref="L3641">_xlfn.IFS(I3641&lt;=2,"SMALL",I3641&lt;=5,"MEDIUM",I3641&gt;5,"LARGE")</f>
        <v>SMALL</v>
      </c>
      <c r="M3641" s="144" t="str">
        <f t="shared" si="373"/>
        <v>NO</v>
      </c>
      <c r="N3641" s="374">
        <v>5</v>
      </c>
      <c r="O3641" s="374">
        <f t="shared" si="374"/>
        <v>5</v>
      </c>
      <c r="P3641" s="158" t="str" cm="1">
        <f t="array" ref="P3641">_xlfn.SWITCH(ROUND(N3641,0),5,"Excellent",4,"Good",3,"ok","Bad")</f>
        <v>Excellent</v>
      </c>
      <c r="Q3641" s="144">
        <v>52</v>
      </c>
      <c r="R3641" s="385">
        <v>43241</v>
      </c>
      <c r="S3641" s="385">
        <v>43786</v>
      </c>
      <c r="T3641" s="144">
        <v>914</v>
      </c>
      <c r="U3641" s="144" t="s">
        <v>60</v>
      </c>
      <c r="V3641" s="144">
        <v>364</v>
      </c>
      <c r="W3641" s="144" t="str">
        <f t="shared" si="377"/>
        <v>Active</v>
      </c>
      <c r="X3641" s="144">
        <v>914</v>
      </c>
      <c r="Y3641" s="157" t="s">
        <v>70</v>
      </c>
      <c r="Z3641" s="386">
        <v>1</v>
      </c>
      <c r="AA3641" s="386">
        <v>0.95</v>
      </c>
      <c r="AB3641" s="387" t="s">
        <v>65</v>
      </c>
      <c r="AC3641" s="157"/>
    </row>
    <row r="3642" spans="9:29">
      <c r="I3642" s="342">
        <v>2</v>
      </c>
      <c r="J3642" s="144" t="str">
        <f t="shared" si="375"/>
        <v>SMALL</v>
      </c>
      <c r="K3642" s="144" t="str">
        <f t="shared" si="376"/>
        <v>SMALL</v>
      </c>
      <c r="L3642" s="144" t="str" cm="1">
        <f t="array" ref="L3642">_xlfn.IFS(I3642&lt;=2,"SMALL",I3642&lt;=5,"MEDIUM",I3642&gt;5,"LARGE")</f>
        <v>SMALL</v>
      </c>
      <c r="M3642" s="144" t="str">
        <f t="shared" si="373"/>
        <v>NO</v>
      </c>
      <c r="N3642" s="374">
        <v>5</v>
      </c>
      <c r="O3642" s="374">
        <f t="shared" si="374"/>
        <v>5</v>
      </c>
      <c r="P3642" s="158" t="str" cm="1">
        <f t="array" ref="P3642">_xlfn.SWITCH(ROUND(N3642,0),5,"Excellent",4,"Good",3,"ok","Bad")</f>
        <v>Excellent</v>
      </c>
      <c r="Q3642" s="144">
        <v>5</v>
      </c>
      <c r="R3642" s="385">
        <v>43273</v>
      </c>
      <c r="S3642" s="385">
        <v>43711</v>
      </c>
      <c r="T3642" s="144">
        <v>1303</v>
      </c>
      <c r="U3642" s="144" t="s">
        <v>69</v>
      </c>
      <c r="V3642" s="144">
        <v>0</v>
      </c>
      <c r="W3642" s="144" t="str">
        <f t="shared" si="377"/>
        <v>Inactive</v>
      </c>
      <c r="X3642" s="144">
        <v>1303</v>
      </c>
      <c r="Y3642" s="157" t="s">
        <v>64</v>
      </c>
      <c r="Z3642" s="386">
        <v>1</v>
      </c>
      <c r="AA3642" s="386">
        <v>1</v>
      </c>
      <c r="AB3642" s="387" t="s">
        <v>65</v>
      </c>
      <c r="AC3642" s="157"/>
    </row>
    <row r="3643" spans="9:29">
      <c r="I3643" s="342">
        <v>4</v>
      </c>
      <c r="J3643" s="144" t="str">
        <f t="shared" si="375"/>
        <v>LARGE</v>
      </c>
      <c r="K3643" s="144" t="str">
        <f t="shared" si="376"/>
        <v>MEDIUM</v>
      </c>
      <c r="L3643" s="144" t="str" cm="1">
        <f t="array" ref="L3643">_xlfn.IFS(I3643&lt;=2,"SMALL",I3643&lt;=5,"MEDIUM",I3643&gt;5,"LARGE")</f>
        <v>MEDIUM</v>
      </c>
      <c r="M3643" s="144" t="str">
        <f t="shared" si="373"/>
        <v>NO</v>
      </c>
      <c r="N3643" s="374">
        <v>4.6500000000000004</v>
      </c>
      <c r="O3643" s="374">
        <f t="shared" si="374"/>
        <v>5</v>
      </c>
      <c r="P3643" s="158" t="str" cm="1">
        <f t="array" ref="P3643">_xlfn.SWITCH(ROUND(N3643,0),5,"Excellent",4,"Good",3,"ok","Bad")</f>
        <v>Excellent</v>
      </c>
      <c r="Q3643" s="144">
        <v>17</v>
      </c>
      <c r="R3643" s="385">
        <v>43307</v>
      </c>
      <c r="S3643" s="385">
        <v>43868</v>
      </c>
      <c r="T3643" s="144">
        <v>471</v>
      </c>
      <c r="U3643" s="144" t="s">
        <v>69</v>
      </c>
      <c r="V3643" s="144">
        <v>269</v>
      </c>
      <c r="W3643" s="144" t="str">
        <f t="shared" si="377"/>
        <v>Active</v>
      </c>
      <c r="X3643" s="144">
        <v>471</v>
      </c>
      <c r="Y3643" s="157" t="s">
        <v>122</v>
      </c>
      <c r="Z3643" s="386">
        <v>0.44</v>
      </c>
      <c r="AA3643" s="386">
        <v>0.96</v>
      </c>
      <c r="AB3643" s="387" t="s">
        <v>62</v>
      </c>
      <c r="AC3643" s="157"/>
    </row>
    <row r="3644" spans="9:29">
      <c r="I3644" s="342">
        <v>2</v>
      </c>
      <c r="J3644" s="144" t="str">
        <f t="shared" si="375"/>
        <v>SMALL</v>
      </c>
      <c r="K3644" s="144" t="str">
        <f t="shared" si="376"/>
        <v>SMALL</v>
      </c>
      <c r="L3644" s="144" t="str" cm="1">
        <f t="array" ref="L3644">_xlfn.IFS(I3644&lt;=2,"SMALL",I3644&lt;=5,"MEDIUM",I3644&gt;5,"LARGE")</f>
        <v>SMALL</v>
      </c>
      <c r="M3644" s="144" t="str">
        <f t="shared" si="373"/>
        <v>NO</v>
      </c>
      <c r="N3644" s="374">
        <v>5</v>
      </c>
      <c r="O3644" s="374">
        <f t="shared" si="374"/>
        <v>5</v>
      </c>
      <c r="P3644" s="158" t="str" cm="1">
        <f t="array" ref="P3644">_xlfn.SWITCH(ROUND(N3644,0),5,"Excellent",4,"Good",3,"ok","Bad")</f>
        <v>Excellent</v>
      </c>
      <c r="Q3644" s="144">
        <v>3</v>
      </c>
      <c r="R3644" s="385">
        <v>43704</v>
      </c>
      <c r="S3644" s="385">
        <v>43890</v>
      </c>
      <c r="T3644" s="144">
        <v>3261</v>
      </c>
      <c r="U3644" s="144" t="s">
        <v>69</v>
      </c>
      <c r="V3644" s="144">
        <v>321</v>
      </c>
      <c r="W3644" s="144" t="str">
        <f t="shared" si="377"/>
        <v>Active</v>
      </c>
      <c r="X3644" s="144">
        <v>3261</v>
      </c>
      <c r="Y3644" s="157" t="s">
        <v>70</v>
      </c>
      <c r="Z3644" s="386">
        <v>1</v>
      </c>
      <c r="AA3644" s="386">
        <v>0.97</v>
      </c>
      <c r="AB3644" s="387" t="s">
        <v>62</v>
      </c>
      <c r="AC3644" s="157"/>
    </row>
    <row r="3645" spans="9:29">
      <c r="I3645" s="342">
        <v>2</v>
      </c>
      <c r="J3645" s="144" t="str">
        <f t="shared" si="375"/>
        <v>SMALL</v>
      </c>
      <c r="K3645" s="144" t="str">
        <f t="shared" si="376"/>
        <v>SMALL</v>
      </c>
      <c r="L3645" s="144" t="str" cm="1">
        <f t="array" ref="L3645">_xlfn.IFS(I3645&lt;=2,"SMALL",I3645&lt;=5,"MEDIUM",I3645&gt;5,"LARGE")</f>
        <v>SMALL</v>
      </c>
      <c r="M3645" s="144" t="str">
        <f t="shared" si="373"/>
        <v>NO</v>
      </c>
      <c r="N3645" s="374">
        <v>4.0999999999999996</v>
      </c>
      <c r="O3645" s="374">
        <f t="shared" si="374"/>
        <v>4</v>
      </c>
      <c r="P3645" s="158" t="str" cm="1">
        <f t="array" ref="P3645">_xlfn.SWITCH(ROUND(N3645,0),5,"Excellent",4,"Good",3,"ok","Bad")</f>
        <v>Good</v>
      </c>
      <c r="Q3645" s="144">
        <v>10</v>
      </c>
      <c r="R3645" s="385">
        <v>43282</v>
      </c>
      <c r="S3645" s="385">
        <v>43799</v>
      </c>
      <c r="T3645" s="144">
        <v>3544</v>
      </c>
      <c r="U3645" s="144" t="s">
        <v>60</v>
      </c>
      <c r="V3645" s="144">
        <v>336</v>
      </c>
      <c r="W3645" s="144" t="str">
        <f t="shared" si="377"/>
        <v>Active</v>
      </c>
      <c r="X3645" s="144">
        <v>3544</v>
      </c>
      <c r="Y3645" s="157" t="s">
        <v>70</v>
      </c>
      <c r="Z3645" s="386">
        <v>1</v>
      </c>
      <c r="AA3645" s="386">
        <v>0.97</v>
      </c>
      <c r="AB3645" s="387" t="s">
        <v>65</v>
      </c>
      <c r="AC3645" s="157"/>
    </row>
    <row r="3646" spans="9:29">
      <c r="I3646" s="342">
        <v>5</v>
      </c>
      <c r="J3646" s="144" t="str">
        <f t="shared" si="375"/>
        <v>LARGE</v>
      </c>
      <c r="K3646" s="144" t="str">
        <f t="shared" si="376"/>
        <v>MEDIUM</v>
      </c>
      <c r="L3646" s="144" t="str" cm="1">
        <f t="array" ref="L3646">_xlfn.IFS(I3646&lt;=2,"SMALL",I3646&lt;=5,"MEDIUM",I3646&gt;5,"LARGE")</f>
        <v>MEDIUM</v>
      </c>
      <c r="M3646" s="144" t="str">
        <f t="shared" si="373"/>
        <v>NO</v>
      </c>
      <c r="N3646" s="374">
        <v>4.8600000000000003</v>
      </c>
      <c r="O3646" s="374">
        <f t="shared" si="374"/>
        <v>5</v>
      </c>
      <c r="P3646" s="158" t="str" cm="1">
        <f t="array" ref="P3646">_xlfn.SWITCH(ROUND(N3646,0),5,"Excellent",4,"Good",3,"ok","Bad")</f>
        <v>Excellent</v>
      </c>
      <c r="Q3646" s="144">
        <v>14</v>
      </c>
      <c r="R3646" s="385">
        <v>43271</v>
      </c>
      <c r="S3646" s="385">
        <v>44041</v>
      </c>
      <c r="T3646" s="144">
        <v>1486</v>
      </c>
      <c r="U3646" s="144" t="s">
        <v>69</v>
      </c>
      <c r="V3646" s="144">
        <v>3</v>
      </c>
      <c r="W3646" s="144" t="str">
        <f t="shared" si="377"/>
        <v>Active</v>
      </c>
      <c r="X3646" s="144">
        <v>1486</v>
      </c>
      <c r="Y3646" s="157" t="s">
        <v>122</v>
      </c>
      <c r="Z3646" s="386">
        <v>0</v>
      </c>
      <c r="AA3646" s="386">
        <v>0.9</v>
      </c>
      <c r="AB3646" s="387" t="s">
        <v>65</v>
      </c>
      <c r="AC3646" s="157"/>
    </row>
    <row r="3647" spans="9:29">
      <c r="I3647" s="342">
        <v>2</v>
      </c>
      <c r="J3647" s="144" t="str">
        <f t="shared" si="375"/>
        <v>SMALL</v>
      </c>
      <c r="K3647" s="144" t="str">
        <f t="shared" si="376"/>
        <v>SMALL</v>
      </c>
      <c r="L3647" s="144" t="str" cm="1">
        <f t="array" ref="L3647">_xlfn.IFS(I3647&lt;=2,"SMALL",I3647&lt;=5,"MEDIUM",I3647&gt;5,"LARGE")</f>
        <v>SMALL</v>
      </c>
      <c r="M3647" s="144" t="str">
        <f t="shared" si="373"/>
        <v>NO</v>
      </c>
      <c r="N3647" s="374">
        <v>4.33</v>
      </c>
      <c r="O3647" s="374">
        <f t="shared" si="374"/>
        <v>4</v>
      </c>
      <c r="P3647" s="158" t="str" cm="1">
        <f t="array" ref="P3647">_xlfn.SWITCH(ROUND(N3647,0),5,"Excellent",4,"Good",3,"ok","Bad")</f>
        <v>Good</v>
      </c>
      <c r="Q3647" s="144">
        <v>3</v>
      </c>
      <c r="R3647" s="385">
        <v>43438</v>
      </c>
      <c r="S3647" s="385">
        <v>43667</v>
      </c>
      <c r="T3647" s="144">
        <v>51</v>
      </c>
      <c r="U3647" s="144" t="s">
        <v>60</v>
      </c>
      <c r="V3647" s="144">
        <v>14</v>
      </c>
      <c r="W3647" s="144" t="str">
        <f t="shared" si="377"/>
        <v>Active</v>
      </c>
      <c r="X3647" s="144">
        <v>51</v>
      </c>
      <c r="Y3647" s="157" t="s">
        <v>64</v>
      </c>
      <c r="Z3647" s="386">
        <v>0.67</v>
      </c>
      <c r="AA3647" s="386">
        <v>1</v>
      </c>
      <c r="AB3647" s="387" t="s">
        <v>65</v>
      </c>
      <c r="AC3647" s="157"/>
    </row>
    <row r="3648" spans="9:29">
      <c r="I3648" s="342">
        <v>6</v>
      </c>
      <c r="J3648" s="144" t="str">
        <f t="shared" si="375"/>
        <v>LARGE</v>
      </c>
      <c r="K3648" s="144" t="str">
        <f t="shared" si="376"/>
        <v>LARGE</v>
      </c>
      <c r="L3648" s="144" t="str" cm="1">
        <f t="array" ref="L3648">_xlfn.IFS(I3648&lt;=2,"SMALL",I3648&lt;=5,"MEDIUM",I3648&gt;5,"LARGE")</f>
        <v>LARGE</v>
      </c>
      <c r="M3648" s="144" t="str">
        <f t="shared" si="373"/>
        <v>NO</v>
      </c>
      <c r="N3648" s="374">
        <v>4.4000000000000004</v>
      </c>
      <c r="O3648" s="374">
        <f t="shared" si="374"/>
        <v>4</v>
      </c>
      <c r="P3648" s="158" t="str" cm="1">
        <f t="array" ref="P3648">_xlfn.SWITCH(ROUND(N3648,0),5,"Excellent",4,"Good",3,"ok","Bad")</f>
        <v>Good</v>
      </c>
      <c r="Q3648" s="144">
        <v>5</v>
      </c>
      <c r="R3648" s="385">
        <v>43793</v>
      </c>
      <c r="S3648" s="385">
        <v>43830</v>
      </c>
      <c r="T3648" s="144">
        <v>1702</v>
      </c>
      <c r="U3648" s="144" t="s">
        <v>69</v>
      </c>
      <c r="V3648" s="144">
        <v>150</v>
      </c>
      <c r="W3648" s="144" t="str">
        <f t="shared" si="377"/>
        <v>Active</v>
      </c>
      <c r="X3648" s="144">
        <v>1702</v>
      </c>
      <c r="Y3648" s="157" t="s">
        <v>61</v>
      </c>
      <c r="Z3648" s="386">
        <v>0.96</v>
      </c>
      <c r="AA3648" s="386">
        <v>0.95</v>
      </c>
      <c r="AB3648" s="387" t="s">
        <v>62</v>
      </c>
      <c r="AC3648" s="157"/>
    </row>
    <row r="3649" spans="9:29">
      <c r="I3649" s="342">
        <v>1</v>
      </c>
      <c r="J3649" s="144" t="str">
        <f t="shared" si="375"/>
        <v>SMALL</v>
      </c>
      <c r="K3649" s="144" t="str">
        <f t="shared" si="376"/>
        <v>SMALL</v>
      </c>
      <c r="L3649" s="144" t="str" cm="1">
        <f t="array" ref="L3649">_xlfn.IFS(I3649&lt;=2,"SMALL",I3649&lt;=5,"MEDIUM",I3649&gt;5,"LARGE")</f>
        <v>SMALL</v>
      </c>
      <c r="M3649" s="144" t="str">
        <f t="shared" si="373"/>
        <v>NO</v>
      </c>
      <c r="N3649" s="374">
        <v>4.99</v>
      </c>
      <c r="O3649" s="374">
        <f t="shared" si="374"/>
        <v>5</v>
      </c>
      <c r="P3649" s="158" t="str" cm="1">
        <f t="array" ref="P3649">_xlfn.SWITCH(ROUND(N3649,0),5,"Excellent",4,"Good",3,"ok","Bad")</f>
        <v>Excellent</v>
      </c>
      <c r="Q3649" s="144">
        <v>95</v>
      </c>
      <c r="R3649" s="385">
        <v>43254</v>
      </c>
      <c r="S3649" s="385">
        <v>43903</v>
      </c>
      <c r="T3649" s="144">
        <v>952</v>
      </c>
      <c r="U3649" s="144" t="s">
        <v>60</v>
      </c>
      <c r="V3649" s="144">
        <v>45</v>
      </c>
      <c r="W3649" s="144" t="str">
        <f t="shared" si="377"/>
        <v>Active</v>
      </c>
      <c r="X3649" s="144">
        <v>952</v>
      </c>
      <c r="Y3649" s="157" t="s">
        <v>122</v>
      </c>
      <c r="Z3649" s="386">
        <v>0</v>
      </c>
      <c r="AA3649" s="386">
        <v>1</v>
      </c>
      <c r="AB3649" s="387" t="s">
        <v>65</v>
      </c>
      <c r="AC3649" s="157"/>
    </row>
    <row r="3650" spans="9:29">
      <c r="I3650" s="342">
        <v>1</v>
      </c>
      <c r="J3650" s="144" t="str">
        <f t="shared" si="375"/>
        <v>SMALL</v>
      </c>
      <c r="K3650" s="144" t="str">
        <f t="shared" si="376"/>
        <v>SMALL</v>
      </c>
      <c r="L3650" s="144" t="str" cm="1">
        <f t="array" ref="L3650">_xlfn.IFS(I3650&lt;=2,"SMALL",I3650&lt;=5,"MEDIUM",I3650&gt;5,"LARGE")</f>
        <v>SMALL</v>
      </c>
      <c r="M3650" s="144" t="str">
        <f t="shared" si="373"/>
        <v>NO</v>
      </c>
      <c r="N3650" s="374">
        <v>4.83</v>
      </c>
      <c r="O3650" s="374">
        <f t="shared" si="374"/>
        <v>5</v>
      </c>
      <c r="P3650" s="158" t="str" cm="1">
        <f t="array" ref="P3650">_xlfn.SWITCH(ROUND(N3650,0),5,"Excellent",4,"Good",3,"ok","Bad")</f>
        <v>Excellent</v>
      </c>
      <c r="Q3650" s="144">
        <v>6</v>
      </c>
      <c r="R3650" s="385">
        <v>43423</v>
      </c>
      <c r="S3650" s="385">
        <v>43805</v>
      </c>
      <c r="T3650" s="144">
        <v>952</v>
      </c>
      <c r="U3650" s="144" t="s">
        <v>60</v>
      </c>
      <c r="V3650" s="144">
        <v>0</v>
      </c>
      <c r="W3650" s="144" t="str">
        <f t="shared" si="377"/>
        <v>Inactive</v>
      </c>
      <c r="X3650" s="144">
        <v>952</v>
      </c>
      <c r="Y3650" s="157" t="s">
        <v>61</v>
      </c>
      <c r="Z3650" s="386">
        <v>1</v>
      </c>
      <c r="AA3650" s="386">
        <v>0.55000000000000004</v>
      </c>
      <c r="AB3650" s="387" t="s">
        <v>62</v>
      </c>
      <c r="AC3650" s="157"/>
    </row>
    <row r="3651" spans="9:29">
      <c r="I3651" s="342">
        <v>5</v>
      </c>
      <c r="J3651" s="144" t="str">
        <f t="shared" si="375"/>
        <v>LARGE</v>
      </c>
      <c r="K3651" s="144" t="str">
        <f t="shared" si="376"/>
        <v>MEDIUM</v>
      </c>
      <c r="L3651" s="144" t="str" cm="1">
        <f t="array" ref="L3651">_xlfn.IFS(I3651&lt;=2,"SMALL",I3651&lt;=5,"MEDIUM",I3651&gt;5,"LARGE")</f>
        <v>MEDIUM</v>
      </c>
      <c r="M3651" s="144" t="str">
        <f t="shared" si="373"/>
        <v>NO</v>
      </c>
      <c r="N3651" s="374">
        <v>4.92</v>
      </c>
      <c r="O3651" s="374">
        <f t="shared" si="374"/>
        <v>5</v>
      </c>
      <c r="P3651" s="158" t="str" cm="1">
        <f t="array" ref="P3651">_xlfn.SWITCH(ROUND(N3651,0),5,"Excellent",4,"Good",3,"ok","Bad")</f>
        <v>Excellent</v>
      </c>
      <c r="Q3651" s="144">
        <v>12</v>
      </c>
      <c r="R3651" s="385">
        <v>43381</v>
      </c>
      <c r="S3651" s="385">
        <v>43833</v>
      </c>
      <c r="T3651" s="144">
        <v>1446</v>
      </c>
      <c r="U3651" s="144" t="s">
        <v>69</v>
      </c>
      <c r="V3651" s="144">
        <v>299</v>
      </c>
      <c r="W3651" s="144" t="str">
        <f t="shared" si="377"/>
        <v>Active</v>
      </c>
      <c r="X3651" s="144">
        <v>1446</v>
      </c>
      <c r="Y3651" s="157" t="s">
        <v>70</v>
      </c>
      <c r="Z3651" s="386">
        <v>1</v>
      </c>
      <c r="AA3651" s="386">
        <v>1</v>
      </c>
      <c r="AB3651" s="387" t="s">
        <v>65</v>
      </c>
      <c r="AC3651" s="157"/>
    </row>
    <row r="3652" spans="9:29">
      <c r="I3652" s="342">
        <v>5</v>
      </c>
      <c r="J3652" s="144" t="str">
        <f t="shared" si="375"/>
        <v>LARGE</v>
      </c>
      <c r="K3652" s="144" t="str">
        <f t="shared" si="376"/>
        <v>MEDIUM</v>
      </c>
      <c r="L3652" s="144" t="str" cm="1">
        <f t="array" ref="L3652">_xlfn.IFS(I3652&lt;=2,"SMALL",I3652&lt;=5,"MEDIUM",I3652&gt;5,"LARGE")</f>
        <v>MEDIUM</v>
      </c>
      <c r="M3652" s="144" t="str">
        <f t="shared" si="373"/>
        <v>NO</v>
      </c>
      <c r="N3652" s="374">
        <v>5</v>
      </c>
      <c r="O3652" s="374">
        <f t="shared" si="374"/>
        <v>5</v>
      </c>
      <c r="P3652" s="158" t="str" cm="1">
        <f t="array" ref="P3652">_xlfn.SWITCH(ROUND(N3652,0),5,"Excellent",4,"Good",3,"ok","Bad")</f>
        <v>Excellent</v>
      </c>
      <c r="Q3652" s="144">
        <v>25</v>
      </c>
      <c r="R3652" s="385">
        <v>43275</v>
      </c>
      <c r="S3652" s="385">
        <v>44052</v>
      </c>
      <c r="T3652" s="144">
        <v>3232</v>
      </c>
      <c r="U3652" s="144" t="s">
        <v>69</v>
      </c>
      <c r="V3652" s="144">
        <v>164</v>
      </c>
      <c r="W3652" s="144" t="str">
        <f t="shared" si="377"/>
        <v>Active</v>
      </c>
      <c r="X3652" s="144">
        <v>3232</v>
      </c>
      <c r="Y3652" s="157" t="s">
        <v>70</v>
      </c>
      <c r="Z3652" s="386">
        <v>1</v>
      </c>
      <c r="AA3652" s="386">
        <v>0.83</v>
      </c>
      <c r="AB3652" s="387" t="s">
        <v>62</v>
      </c>
      <c r="AC3652" s="157"/>
    </row>
    <row r="3653" spans="9:29">
      <c r="I3653" s="342">
        <v>6</v>
      </c>
      <c r="J3653" s="144" t="str">
        <f t="shared" si="375"/>
        <v>LARGE</v>
      </c>
      <c r="K3653" s="144" t="str">
        <f t="shared" si="376"/>
        <v>LARGE</v>
      </c>
      <c r="L3653" s="144" t="str" cm="1">
        <f t="array" ref="L3653">_xlfn.IFS(I3653&lt;=2,"SMALL",I3653&lt;=5,"MEDIUM",I3653&gt;5,"LARGE")</f>
        <v>LARGE</v>
      </c>
      <c r="M3653" s="144" t="str">
        <f t="shared" ref="M3653:M3716" si="378">IF(AND(N3653&gt;=4.8,Q3653&gt;100),"YES","NO")</f>
        <v>NO</v>
      </c>
      <c r="N3653" s="374">
        <v>4.84</v>
      </c>
      <c r="O3653" s="374">
        <f t="shared" ref="O3653:O3716" si="379">ROUND(N3653,0)</f>
        <v>5</v>
      </c>
      <c r="P3653" s="158" t="str" cm="1">
        <f t="array" ref="P3653">_xlfn.SWITCH(ROUND(N3653,0),5,"Excellent",4,"Good",3,"ok","Bad")</f>
        <v>Excellent</v>
      </c>
      <c r="Q3653" s="144">
        <v>81</v>
      </c>
      <c r="R3653" s="385">
        <v>43265</v>
      </c>
      <c r="S3653" s="385">
        <v>44051</v>
      </c>
      <c r="T3653" s="144">
        <v>2589</v>
      </c>
      <c r="U3653" s="144" t="s">
        <v>69</v>
      </c>
      <c r="V3653" s="144">
        <v>189</v>
      </c>
      <c r="W3653" s="144" t="str">
        <f t="shared" si="377"/>
        <v>Active</v>
      </c>
      <c r="X3653" s="144">
        <v>2589</v>
      </c>
      <c r="Y3653" s="157" t="s">
        <v>70</v>
      </c>
      <c r="Z3653" s="386">
        <v>1</v>
      </c>
      <c r="AA3653" s="386">
        <v>0.86</v>
      </c>
      <c r="AB3653" s="387" t="s">
        <v>65</v>
      </c>
      <c r="AC3653" s="157"/>
    </row>
    <row r="3654" spans="9:29">
      <c r="I3654" s="342">
        <v>6</v>
      </c>
      <c r="J3654" s="144" t="str">
        <f t="shared" ref="J3654:J3717" si="380">IF(I3654&lt;=2,"SMALL","LARGE")</f>
        <v>LARGE</v>
      </c>
      <c r="K3654" s="144" t="str">
        <f t="shared" ref="K3654:K3717" si="381">IF(I3654&lt;=2,"SMALL",IF(I3654&lt;=5,"MEDIUM","LARGE"))</f>
        <v>LARGE</v>
      </c>
      <c r="L3654" s="144" t="str" cm="1">
        <f t="array" ref="L3654">_xlfn.IFS(I3654&lt;=2,"SMALL",I3654&lt;=5,"MEDIUM",I3654&gt;5,"LARGE")</f>
        <v>LARGE</v>
      </c>
      <c r="M3654" s="144" t="str">
        <f t="shared" si="378"/>
        <v>NO</v>
      </c>
      <c r="N3654" s="374">
        <v>4.8899999999999997</v>
      </c>
      <c r="O3654" s="374">
        <f t="shared" si="379"/>
        <v>5</v>
      </c>
      <c r="P3654" s="158" t="str" cm="1">
        <f t="array" ref="P3654">_xlfn.SWITCH(ROUND(N3654,0),5,"Excellent",4,"Good",3,"ok","Bad")</f>
        <v>Excellent</v>
      </c>
      <c r="Q3654" s="144">
        <v>18</v>
      </c>
      <c r="R3654" s="385">
        <v>43249</v>
      </c>
      <c r="S3654" s="385">
        <v>43983</v>
      </c>
      <c r="T3654" s="144">
        <v>1287</v>
      </c>
      <c r="U3654" s="144" t="s">
        <v>69</v>
      </c>
      <c r="V3654" s="144">
        <v>62</v>
      </c>
      <c r="W3654" s="144" t="str">
        <f t="shared" ref="W3654:W3717" si="382">IF(NOT(V3654=0),"Active","Inactive")</f>
        <v>Active</v>
      </c>
      <c r="X3654" s="144">
        <v>1287</v>
      </c>
      <c r="Y3654" s="157" t="s">
        <v>70</v>
      </c>
      <c r="Z3654" s="386">
        <v>1</v>
      </c>
      <c r="AA3654" s="386">
        <v>1</v>
      </c>
      <c r="AB3654" s="387" t="s">
        <v>62</v>
      </c>
      <c r="AC3654" s="157"/>
    </row>
    <row r="3655" spans="9:29">
      <c r="I3655" s="342">
        <v>4</v>
      </c>
      <c r="J3655" s="144" t="str">
        <f t="shared" si="380"/>
        <v>LARGE</v>
      </c>
      <c r="K3655" s="144" t="str">
        <f t="shared" si="381"/>
        <v>MEDIUM</v>
      </c>
      <c r="L3655" s="144" t="str" cm="1">
        <f t="array" ref="L3655">_xlfn.IFS(I3655&lt;=2,"SMALL",I3655&lt;=5,"MEDIUM",I3655&gt;5,"LARGE")</f>
        <v>MEDIUM</v>
      </c>
      <c r="M3655" s="144" t="str">
        <f t="shared" si="378"/>
        <v>NO</v>
      </c>
      <c r="N3655" s="374">
        <v>4.92</v>
      </c>
      <c r="O3655" s="374">
        <f t="shared" si="379"/>
        <v>5</v>
      </c>
      <c r="P3655" s="158" t="str" cm="1">
        <f t="array" ref="P3655">_xlfn.SWITCH(ROUND(N3655,0),5,"Excellent",4,"Good",3,"ok","Bad")</f>
        <v>Excellent</v>
      </c>
      <c r="Q3655" s="144">
        <v>26</v>
      </c>
      <c r="R3655" s="385">
        <v>43281</v>
      </c>
      <c r="S3655" s="385">
        <v>43851</v>
      </c>
      <c r="T3655" s="144">
        <v>797</v>
      </c>
      <c r="U3655" s="144" t="s">
        <v>69</v>
      </c>
      <c r="V3655" s="144">
        <v>47</v>
      </c>
      <c r="W3655" s="144" t="str">
        <f t="shared" si="382"/>
        <v>Active</v>
      </c>
      <c r="X3655" s="144">
        <v>797</v>
      </c>
      <c r="Y3655" s="157" t="s">
        <v>122</v>
      </c>
      <c r="Z3655" s="386">
        <v>0</v>
      </c>
      <c r="AA3655" s="386">
        <v>0.71</v>
      </c>
      <c r="AB3655" s="387" t="s">
        <v>62</v>
      </c>
      <c r="AC3655" s="157"/>
    </row>
    <row r="3656" spans="9:29">
      <c r="I3656" s="342">
        <v>7</v>
      </c>
      <c r="J3656" s="144" t="str">
        <f t="shared" si="380"/>
        <v>LARGE</v>
      </c>
      <c r="K3656" s="144" t="str">
        <f t="shared" si="381"/>
        <v>LARGE</v>
      </c>
      <c r="L3656" s="144" t="str" cm="1">
        <f t="array" ref="L3656">_xlfn.IFS(I3656&lt;=2,"SMALL",I3656&lt;=5,"MEDIUM",I3656&gt;5,"LARGE")</f>
        <v>LARGE</v>
      </c>
      <c r="M3656" s="144" t="str">
        <f t="shared" si="378"/>
        <v>NO</v>
      </c>
      <c r="N3656" s="374">
        <v>4.8899999999999997</v>
      </c>
      <c r="O3656" s="374">
        <f t="shared" si="379"/>
        <v>5</v>
      </c>
      <c r="P3656" s="158" t="str" cm="1">
        <f t="array" ref="P3656">_xlfn.SWITCH(ROUND(N3656,0),5,"Excellent",4,"Good",3,"ok","Bad")</f>
        <v>Excellent</v>
      </c>
      <c r="Q3656" s="144">
        <v>47</v>
      </c>
      <c r="R3656" s="385">
        <v>43256</v>
      </c>
      <c r="S3656" s="385">
        <v>44045</v>
      </c>
      <c r="T3656" s="144">
        <v>1265</v>
      </c>
      <c r="U3656" s="144" t="s">
        <v>69</v>
      </c>
      <c r="V3656" s="144">
        <v>63</v>
      </c>
      <c r="W3656" s="144" t="str">
        <f t="shared" si="382"/>
        <v>Active</v>
      </c>
      <c r="X3656" s="144">
        <v>1265</v>
      </c>
      <c r="Y3656" s="157" t="s">
        <v>70</v>
      </c>
      <c r="Z3656" s="386">
        <v>1</v>
      </c>
      <c r="AA3656" s="386">
        <v>0.96</v>
      </c>
      <c r="AB3656" s="387" t="s">
        <v>65</v>
      </c>
      <c r="AC3656" s="157"/>
    </row>
    <row r="3657" spans="9:29">
      <c r="I3657" s="342">
        <v>4</v>
      </c>
      <c r="J3657" s="144" t="str">
        <f t="shared" si="380"/>
        <v>LARGE</v>
      </c>
      <c r="K3657" s="144" t="str">
        <f t="shared" si="381"/>
        <v>MEDIUM</v>
      </c>
      <c r="L3657" s="144" t="str" cm="1">
        <f t="array" ref="L3657">_xlfn.IFS(I3657&lt;=2,"SMALL",I3657&lt;=5,"MEDIUM",I3657&gt;5,"LARGE")</f>
        <v>MEDIUM</v>
      </c>
      <c r="M3657" s="144" t="str">
        <f t="shared" si="378"/>
        <v>NO</v>
      </c>
      <c r="N3657" s="374">
        <v>4.4000000000000004</v>
      </c>
      <c r="O3657" s="374">
        <f t="shared" si="379"/>
        <v>4</v>
      </c>
      <c r="P3657" s="158" t="str" cm="1">
        <f t="array" ref="P3657">_xlfn.SWITCH(ROUND(N3657,0),5,"Excellent",4,"Good",3,"ok","Bad")</f>
        <v>Good</v>
      </c>
      <c r="Q3657" s="144">
        <v>5</v>
      </c>
      <c r="R3657" s="385">
        <v>43246</v>
      </c>
      <c r="S3657" s="385">
        <v>43736</v>
      </c>
      <c r="T3657" s="144">
        <v>3267</v>
      </c>
      <c r="U3657" s="144" t="s">
        <v>69</v>
      </c>
      <c r="V3657" s="144">
        <v>180</v>
      </c>
      <c r="W3657" s="144" t="str">
        <f t="shared" si="382"/>
        <v>Active</v>
      </c>
      <c r="X3657" s="144">
        <v>3267</v>
      </c>
      <c r="Y3657" s="157" t="s">
        <v>70</v>
      </c>
      <c r="Z3657" s="386">
        <v>0.86</v>
      </c>
      <c r="AA3657" s="386">
        <v>0.99</v>
      </c>
      <c r="AB3657" s="387" t="s">
        <v>62</v>
      </c>
      <c r="AC3657" s="157"/>
    </row>
    <row r="3658" spans="9:29">
      <c r="I3658" s="342">
        <v>2</v>
      </c>
      <c r="J3658" s="144" t="str">
        <f t="shared" si="380"/>
        <v>SMALL</v>
      </c>
      <c r="K3658" s="144" t="str">
        <f t="shared" si="381"/>
        <v>SMALL</v>
      </c>
      <c r="L3658" s="144" t="str" cm="1">
        <f t="array" ref="L3658">_xlfn.IFS(I3658&lt;=2,"SMALL",I3658&lt;=5,"MEDIUM",I3658&gt;5,"LARGE")</f>
        <v>SMALL</v>
      </c>
      <c r="M3658" s="144" t="str">
        <f t="shared" si="378"/>
        <v>NO</v>
      </c>
      <c r="N3658" s="374">
        <v>4.29</v>
      </c>
      <c r="O3658" s="374">
        <f t="shared" si="379"/>
        <v>4</v>
      </c>
      <c r="P3658" s="158" t="str" cm="1">
        <f t="array" ref="P3658">_xlfn.SWITCH(ROUND(N3658,0),5,"Excellent",4,"Good",3,"ok","Bad")</f>
        <v>Good</v>
      </c>
      <c r="Q3658" s="144">
        <v>7</v>
      </c>
      <c r="R3658" s="385">
        <v>43254</v>
      </c>
      <c r="S3658" s="385">
        <v>43647</v>
      </c>
      <c r="T3658" s="144">
        <v>3197</v>
      </c>
      <c r="U3658" s="144" t="s">
        <v>60</v>
      </c>
      <c r="V3658" s="144">
        <v>364</v>
      </c>
      <c r="W3658" s="144" t="str">
        <f t="shared" si="382"/>
        <v>Active</v>
      </c>
      <c r="X3658" s="144">
        <v>3197</v>
      </c>
      <c r="Y3658" s="157" t="s">
        <v>70</v>
      </c>
      <c r="Z3658" s="386">
        <v>1</v>
      </c>
      <c r="AA3658" s="386">
        <v>1</v>
      </c>
      <c r="AB3658" s="387" t="s">
        <v>62</v>
      </c>
      <c r="AC3658" s="157"/>
    </row>
    <row r="3659" spans="9:29">
      <c r="I3659" s="342">
        <v>3</v>
      </c>
      <c r="J3659" s="144" t="str">
        <f t="shared" si="380"/>
        <v>LARGE</v>
      </c>
      <c r="K3659" s="144" t="str">
        <f t="shared" si="381"/>
        <v>MEDIUM</v>
      </c>
      <c r="L3659" s="144" t="str" cm="1">
        <f t="array" ref="L3659">_xlfn.IFS(I3659&lt;=2,"SMALL",I3659&lt;=5,"MEDIUM",I3659&gt;5,"LARGE")</f>
        <v>MEDIUM</v>
      </c>
      <c r="M3659" s="144" t="str">
        <f t="shared" si="378"/>
        <v>NO</v>
      </c>
      <c r="N3659" s="374">
        <v>4.74</v>
      </c>
      <c r="O3659" s="374">
        <f t="shared" si="379"/>
        <v>5</v>
      </c>
      <c r="P3659" s="158" t="str" cm="1">
        <f t="array" ref="P3659">_xlfn.SWITCH(ROUND(N3659,0),5,"Excellent",4,"Good",3,"ok","Bad")</f>
        <v>Excellent</v>
      </c>
      <c r="Q3659" s="144">
        <v>27</v>
      </c>
      <c r="R3659" s="385">
        <v>43254</v>
      </c>
      <c r="S3659" s="385">
        <v>43701</v>
      </c>
      <c r="T3659" s="144">
        <v>3507</v>
      </c>
      <c r="U3659" s="144" t="s">
        <v>60</v>
      </c>
      <c r="V3659" s="144">
        <v>0</v>
      </c>
      <c r="W3659" s="144" t="str">
        <f t="shared" si="382"/>
        <v>Inactive</v>
      </c>
      <c r="X3659" s="144">
        <v>3507</v>
      </c>
      <c r="Y3659" s="157" t="s">
        <v>70</v>
      </c>
      <c r="Z3659" s="386">
        <v>1</v>
      </c>
      <c r="AA3659" s="386">
        <v>1</v>
      </c>
      <c r="AB3659" s="387" t="s">
        <v>65</v>
      </c>
      <c r="AC3659" s="157"/>
    </row>
    <row r="3660" spans="9:29">
      <c r="I3660" s="342">
        <v>1</v>
      </c>
      <c r="J3660" s="144" t="str">
        <f t="shared" si="380"/>
        <v>SMALL</v>
      </c>
      <c r="K3660" s="144" t="str">
        <f t="shared" si="381"/>
        <v>SMALL</v>
      </c>
      <c r="L3660" s="144" t="str" cm="1">
        <f t="array" ref="L3660">_xlfn.IFS(I3660&lt;=2,"SMALL",I3660&lt;=5,"MEDIUM",I3660&gt;5,"LARGE")</f>
        <v>SMALL</v>
      </c>
      <c r="M3660" s="144" t="str">
        <f t="shared" si="378"/>
        <v>NO</v>
      </c>
      <c r="N3660" s="374">
        <v>4.78</v>
      </c>
      <c r="O3660" s="374">
        <f t="shared" si="379"/>
        <v>5</v>
      </c>
      <c r="P3660" s="158" t="str" cm="1">
        <f t="array" ref="P3660">_xlfn.SWITCH(ROUND(N3660,0),5,"Excellent",4,"Good",3,"ok","Bad")</f>
        <v>Excellent</v>
      </c>
      <c r="Q3660" s="144">
        <v>9</v>
      </c>
      <c r="R3660" s="385">
        <v>43300</v>
      </c>
      <c r="S3660" s="385">
        <v>43625</v>
      </c>
      <c r="T3660" s="144">
        <v>3549</v>
      </c>
      <c r="U3660" s="144" t="s">
        <v>69</v>
      </c>
      <c r="V3660" s="144">
        <v>364</v>
      </c>
      <c r="W3660" s="144" t="str">
        <f t="shared" si="382"/>
        <v>Active</v>
      </c>
      <c r="X3660" s="144">
        <v>3549</v>
      </c>
      <c r="Y3660" s="157" t="s">
        <v>70</v>
      </c>
      <c r="Z3660" s="386">
        <v>1</v>
      </c>
      <c r="AA3660" s="386">
        <v>0.83</v>
      </c>
      <c r="AB3660" s="387" t="s">
        <v>65</v>
      </c>
      <c r="AC3660" s="157"/>
    </row>
    <row r="3661" spans="9:29">
      <c r="I3661" s="342">
        <v>2</v>
      </c>
      <c r="J3661" s="144" t="str">
        <f t="shared" si="380"/>
        <v>SMALL</v>
      </c>
      <c r="K3661" s="144" t="str">
        <f t="shared" si="381"/>
        <v>SMALL</v>
      </c>
      <c r="L3661" s="144" t="str" cm="1">
        <f t="array" ref="L3661">_xlfn.IFS(I3661&lt;=2,"SMALL",I3661&lt;=5,"MEDIUM",I3661&gt;5,"LARGE")</f>
        <v>SMALL</v>
      </c>
      <c r="M3661" s="144" t="str">
        <f t="shared" si="378"/>
        <v>NO</v>
      </c>
      <c r="N3661" s="374">
        <v>4.6399999999999997</v>
      </c>
      <c r="O3661" s="374">
        <f t="shared" si="379"/>
        <v>5</v>
      </c>
      <c r="P3661" s="158" t="str" cm="1">
        <f t="array" ref="P3661">_xlfn.SWITCH(ROUND(N3661,0),5,"Excellent",4,"Good",3,"ok","Bad")</f>
        <v>Excellent</v>
      </c>
      <c r="Q3661" s="144">
        <v>14</v>
      </c>
      <c r="R3661" s="385">
        <v>43358</v>
      </c>
      <c r="S3661" s="385">
        <v>43829</v>
      </c>
      <c r="T3661" s="144">
        <v>3544</v>
      </c>
      <c r="U3661" s="144" t="s">
        <v>60</v>
      </c>
      <c r="V3661" s="144">
        <v>365</v>
      </c>
      <c r="W3661" s="144" t="str">
        <f t="shared" si="382"/>
        <v>Active</v>
      </c>
      <c r="X3661" s="144">
        <v>3544</v>
      </c>
      <c r="Y3661" s="157" t="s">
        <v>70</v>
      </c>
      <c r="Z3661" s="386">
        <v>1</v>
      </c>
      <c r="AA3661" s="386">
        <v>1</v>
      </c>
      <c r="AB3661" s="387" t="s">
        <v>62</v>
      </c>
      <c r="AC3661" s="157"/>
    </row>
    <row r="3662" spans="9:29">
      <c r="I3662" s="342">
        <v>1</v>
      </c>
      <c r="J3662" s="144" t="str">
        <f t="shared" si="380"/>
        <v>SMALL</v>
      </c>
      <c r="K3662" s="144" t="str">
        <f t="shared" si="381"/>
        <v>SMALL</v>
      </c>
      <c r="L3662" s="144" t="str" cm="1">
        <f t="array" ref="L3662">_xlfn.IFS(I3662&lt;=2,"SMALL",I3662&lt;=5,"MEDIUM",I3662&gt;5,"LARGE")</f>
        <v>SMALL</v>
      </c>
      <c r="M3662" s="144" t="str">
        <f t="shared" si="378"/>
        <v>NO</v>
      </c>
      <c r="N3662" s="374">
        <v>5</v>
      </c>
      <c r="O3662" s="374">
        <f t="shared" si="379"/>
        <v>5</v>
      </c>
      <c r="P3662" s="158" t="str" cm="1">
        <f t="array" ref="P3662">_xlfn.SWITCH(ROUND(N3662,0),5,"Excellent",4,"Good",3,"ok","Bad")</f>
        <v>Excellent</v>
      </c>
      <c r="Q3662" s="144">
        <v>3</v>
      </c>
      <c r="R3662" s="385">
        <v>43257</v>
      </c>
      <c r="S3662" s="385">
        <v>43295</v>
      </c>
      <c r="T3662" s="144">
        <v>3520</v>
      </c>
      <c r="U3662" s="144" t="s">
        <v>60</v>
      </c>
      <c r="V3662" s="144">
        <v>0</v>
      </c>
      <c r="W3662" s="144" t="str">
        <f t="shared" si="382"/>
        <v>Inactive</v>
      </c>
      <c r="X3662" s="144">
        <v>3520</v>
      </c>
      <c r="Y3662" s="157" t="s">
        <v>70</v>
      </c>
      <c r="Z3662" s="386">
        <v>1</v>
      </c>
      <c r="AA3662" s="386">
        <v>0.99</v>
      </c>
      <c r="AB3662" s="387" t="s">
        <v>65</v>
      </c>
      <c r="AC3662" s="157"/>
    </row>
    <row r="3663" spans="9:29">
      <c r="I3663" s="342">
        <v>2</v>
      </c>
      <c r="J3663" s="144" t="str">
        <f t="shared" si="380"/>
        <v>SMALL</v>
      </c>
      <c r="K3663" s="144" t="str">
        <f t="shared" si="381"/>
        <v>SMALL</v>
      </c>
      <c r="L3663" s="144" t="str" cm="1">
        <f t="array" ref="L3663">_xlfn.IFS(I3663&lt;=2,"SMALL",I3663&lt;=5,"MEDIUM",I3663&gt;5,"LARGE")</f>
        <v>SMALL</v>
      </c>
      <c r="M3663" s="144" t="str">
        <f t="shared" si="378"/>
        <v>NO</v>
      </c>
      <c r="N3663" s="374">
        <v>4.8</v>
      </c>
      <c r="O3663" s="374">
        <f t="shared" si="379"/>
        <v>5</v>
      </c>
      <c r="P3663" s="158" t="str" cm="1">
        <f t="array" ref="P3663">_xlfn.SWITCH(ROUND(N3663,0),5,"Excellent",4,"Good",3,"ok","Bad")</f>
        <v>Excellent</v>
      </c>
      <c r="Q3663" s="144">
        <v>46</v>
      </c>
      <c r="R3663" s="385">
        <v>43261</v>
      </c>
      <c r="S3663" s="385">
        <v>43901</v>
      </c>
      <c r="T3663" s="144">
        <v>552</v>
      </c>
      <c r="U3663" s="144" t="s">
        <v>60</v>
      </c>
      <c r="V3663" s="144">
        <v>44</v>
      </c>
      <c r="W3663" s="144" t="str">
        <f t="shared" si="382"/>
        <v>Active</v>
      </c>
      <c r="X3663" s="144">
        <v>552</v>
      </c>
      <c r="Y3663" s="157" t="s">
        <v>122</v>
      </c>
      <c r="Z3663" s="386">
        <v>0.21</v>
      </c>
      <c r="AA3663" s="386">
        <v>0.84</v>
      </c>
      <c r="AB3663" s="387" t="s">
        <v>62</v>
      </c>
      <c r="AC3663" s="157"/>
    </row>
    <row r="3664" spans="9:29">
      <c r="I3664" s="342">
        <v>2</v>
      </c>
      <c r="J3664" s="144" t="str">
        <f t="shared" si="380"/>
        <v>SMALL</v>
      </c>
      <c r="K3664" s="144" t="str">
        <f t="shared" si="381"/>
        <v>SMALL</v>
      </c>
      <c r="L3664" s="144" t="str" cm="1">
        <f t="array" ref="L3664">_xlfn.IFS(I3664&lt;=2,"SMALL",I3664&lt;=5,"MEDIUM",I3664&gt;5,"LARGE")</f>
        <v>SMALL</v>
      </c>
      <c r="M3664" s="144" t="str">
        <f t="shared" si="378"/>
        <v>NO</v>
      </c>
      <c r="N3664" s="374">
        <v>4.91</v>
      </c>
      <c r="O3664" s="374">
        <f t="shared" si="379"/>
        <v>5</v>
      </c>
      <c r="P3664" s="158" t="str" cm="1">
        <f t="array" ref="P3664">_xlfn.SWITCH(ROUND(N3664,0),5,"Excellent",4,"Good",3,"ok","Bad")</f>
        <v>Excellent</v>
      </c>
      <c r="Q3664" s="144">
        <v>11</v>
      </c>
      <c r="R3664" s="385">
        <v>43710</v>
      </c>
      <c r="S3664" s="385">
        <v>43831</v>
      </c>
      <c r="T3664" s="144">
        <v>497</v>
      </c>
      <c r="U3664" s="144" t="s">
        <v>60</v>
      </c>
      <c r="V3664" s="144">
        <v>107</v>
      </c>
      <c r="W3664" s="144" t="str">
        <f t="shared" si="382"/>
        <v>Active</v>
      </c>
      <c r="X3664" s="144">
        <v>497</v>
      </c>
      <c r="Y3664" s="157" t="s">
        <v>64</v>
      </c>
      <c r="Z3664" s="386">
        <v>1</v>
      </c>
      <c r="AA3664" s="386">
        <v>1</v>
      </c>
      <c r="AB3664" s="387" t="s">
        <v>65</v>
      </c>
      <c r="AC3664" s="157"/>
    </row>
    <row r="3665" spans="9:29">
      <c r="I3665" s="342">
        <v>2</v>
      </c>
      <c r="J3665" s="144" t="str">
        <f t="shared" si="380"/>
        <v>SMALL</v>
      </c>
      <c r="K3665" s="144" t="str">
        <f t="shared" si="381"/>
        <v>SMALL</v>
      </c>
      <c r="L3665" s="144" t="str" cm="1">
        <f t="array" ref="L3665">_xlfn.IFS(I3665&lt;=2,"SMALL",I3665&lt;=5,"MEDIUM",I3665&gt;5,"LARGE")</f>
        <v>SMALL</v>
      </c>
      <c r="M3665" s="144" t="str">
        <f t="shared" si="378"/>
        <v>NO</v>
      </c>
      <c r="N3665" s="374">
        <v>5</v>
      </c>
      <c r="O3665" s="374">
        <f t="shared" si="379"/>
        <v>5</v>
      </c>
      <c r="P3665" s="158" t="str" cm="1">
        <f t="array" ref="P3665">_xlfn.SWITCH(ROUND(N3665,0),5,"Excellent",4,"Good",3,"ok","Bad")</f>
        <v>Excellent</v>
      </c>
      <c r="Q3665" s="144">
        <v>18</v>
      </c>
      <c r="R3665" s="385">
        <v>43708</v>
      </c>
      <c r="S3665" s="385">
        <v>43903</v>
      </c>
      <c r="T3665" s="144">
        <v>3171</v>
      </c>
      <c r="U3665" s="144" t="s">
        <v>60</v>
      </c>
      <c r="V3665" s="144">
        <v>56</v>
      </c>
      <c r="W3665" s="144" t="str">
        <f t="shared" si="382"/>
        <v>Active</v>
      </c>
      <c r="X3665" s="144">
        <v>3171</v>
      </c>
      <c r="Y3665" s="157" t="s">
        <v>122</v>
      </c>
      <c r="Z3665" s="386">
        <v>0</v>
      </c>
      <c r="AA3665" s="386">
        <v>0</v>
      </c>
      <c r="AB3665" s="387" t="s">
        <v>65</v>
      </c>
      <c r="AC3665" s="157"/>
    </row>
    <row r="3666" spans="9:29">
      <c r="I3666" s="342">
        <v>2</v>
      </c>
      <c r="J3666" s="144" t="str">
        <f t="shared" si="380"/>
        <v>SMALL</v>
      </c>
      <c r="K3666" s="144" t="str">
        <f t="shared" si="381"/>
        <v>SMALL</v>
      </c>
      <c r="L3666" s="144" t="str" cm="1">
        <f t="array" ref="L3666">_xlfn.IFS(I3666&lt;=2,"SMALL",I3666&lt;=5,"MEDIUM",I3666&gt;5,"LARGE")</f>
        <v>SMALL</v>
      </c>
      <c r="M3666" s="144" t="str">
        <f t="shared" si="378"/>
        <v>NO</v>
      </c>
      <c r="N3666" s="374">
        <v>4.8600000000000003</v>
      </c>
      <c r="O3666" s="374">
        <f t="shared" si="379"/>
        <v>5</v>
      </c>
      <c r="P3666" s="158" t="str" cm="1">
        <f t="array" ref="P3666">_xlfn.SWITCH(ROUND(N3666,0),5,"Excellent",4,"Good",3,"ok","Bad")</f>
        <v>Excellent</v>
      </c>
      <c r="Q3666" s="144">
        <v>14</v>
      </c>
      <c r="R3666" s="385">
        <v>43297</v>
      </c>
      <c r="S3666" s="385">
        <v>43548</v>
      </c>
      <c r="T3666" s="144">
        <v>1394</v>
      </c>
      <c r="U3666" s="144" t="s">
        <v>69</v>
      </c>
      <c r="V3666" s="144">
        <v>0</v>
      </c>
      <c r="W3666" s="144" t="str">
        <f t="shared" si="382"/>
        <v>Inactive</v>
      </c>
      <c r="X3666" s="144">
        <v>1394</v>
      </c>
      <c r="Y3666" s="157" t="s">
        <v>70</v>
      </c>
      <c r="Z3666" s="386">
        <v>1</v>
      </c>
      <c r="AA3666" s="386">
        <v>0.93</v>
      </c>
      <c r="AB3666" s="387" t="s">
        <v>62</v>
      </c>
      <c r="AC3666" s="157"/>
    </row>
    <row r="3667" spans="9:29">
      <c r="I3667" s="342">
        <v>2</v>
      </c>
      <c r="J3667" s="144" t="str">
        <f t="shared" si="380"/>
        <v>SMALL</v>
      </c>
      <c r="K3667" s="144" t="str">
        <f t="shared" si="381"/>
        <v>SMALL</v>
      </c>
      <c r="L3667" s="144" t="str" cm="1">
        <f t="array" ref="L3667">_xlfn.IFS(I3667&lt;=2,"SMALL",I3667&lt;=5,"MEDIUM",I3667&gt;5,"LARGE")</f>
        <v>SMALL</v>
      </c>
      <c r="M3667" s="144" t="str">
        <f t="shared" si="378"/>
        <v>NO</v>
      </c>
      <c r="N3667" s="374">
        <v>4</v>
      </c>
      <c r="O3667" s="374">
        <f t="shared" si="379"/>
        <v>4</v>
      </c>
      <c r="P3667" s="158" t="str" cm="1">
        <f t="array" ref="P3667">_xlfn.SWITCH(ROUND(N3667,0),5,"Excellent",4,"Good",3,"ok","Bad")</f>
        <v>Good</v>
      </c>
      <c r="Q3667" s="144">
        <v>7</v>
      </c>
      <c r="R3667" s="385">
        <v>43257</v>
      </c>
      <c r="S3667" s="385">
        <v>43770</v>
      </c>
      <c r="T3667" s="144">
        <v>1425</v>
      </c>
      <c r="U3667" s="144" t="s">
        <v>60</v>
      </c>
      <c r="V3667" s="144">
        <v>365</v>
      </c>
      <c r="W3667" s="144" t="str">
        <f t="shared" si="382"/>
        <v>Active</v>
      </c>
      <c r="X3667" s="144">
        <v>1425</v>
      </c>
      <c r="Y3667" s="157" t="s">
        <v>122</v>
      </c>
      <c r="Z3667" s="386">
        <v>0</v>
      </c>
      <c r="AA3667" s="386">
        <v>0</v>
      </c>
      <c r="AB3667" s="387" t="s">
        <v>65</v>
      </c>
      <c r="AC3667" s="157"/>
    </row>
    <row r="3668" spans="9:29">
      <c r="I3668" s="342">
        <v>1</v>
      </c>
      <c r="J3668" s="144" t="str">
        <f t="shared" si="380"/>
        <v>SMALL</v>
      </c>
      <c r="K3668" s="144" t="str">
        <f t="shared" si="381"/>
        <v>SMALL</v>
      </c>
      <c r="L3668" s="144" t="str" cm="1">
        <f t="array" ref="L3668">_xlfn.IFS(I3668&lt;=2,"SMALL",I3668&lt;=5,"MEDIUM",I3668&gt;5,"LARGE")</f>
        <v>SMALL</v>
      </c>
      <c r="M3668" s="144" t="str">
        <f t="shared" si="378"/>
        <v>NO</v>
      </c>
      <c r="N3668" s="374">
        <v>4.76</v>
      </c>
      <c r="O3668" s="374">
        <f t="shared" si="379"/>
        <v>5</v>
      </c>
      <c r="P3668" s="158" t="str" cm="1">
        <f t="array" ref="P3668">_xlfn.SWITCH(ROUND(N3668,0),5,"Excellent",4,"Good",3,"ok","Bad")</f>
        <v>Excellent</v>
      </c>
      <c r="Q3668" s="144">
        <v>63</v>
      </c>
      <c r="R3668" s="385">
        <v>43252</v>
      </c>
      <c r="S3668" s="385">
        <v>43866</v>
      </c>
      <c r="T3668" s="144">
        <v>3549</v>
      </c>
      <c r="U3668" s="144" t="s">
        <v>60</v>
      </c>
      <c r="V3668" s="144">
        <v>364</v>
      </c>
      <c r="W3668" s="144" t="str">
        <f t="shared" si="382"/>
        <v>Active</v>
      </c>
      <c r="X3668" s="144">
        <v>3549</v>
      </c>
      <c r="Y3668" s="157" t="s">
        <v>70</v>
      </c>
      <c r="Z3668" s="386">
        <v>1</v>
      </c>
      <c r="AA3668" s="386">
        <v>0.97</v>
      </c>
      <c r="AB3668" s="387" t="s">
        <v>62</v>
      </c>
      <c r="AC3668" s="157"/>
    </row>
    <row r="3669" spans="9:29">
      <c r="I3669" s="342">
        <v>2</v>
      </c>
      <c r="J3669" s="144" t="str">
        <f t="shared" si="380"/>
        <v>SMALL</v>
      </c>
      <c r="K3669" s="144" t="str">
        <f t="shared" si="381"/>
        <v>SMALL</v>
      </c>
      <c r="L3669" s="144" t="str" cm="1">
        <f t="array" ref="L3669">_xlfn.IFS(I3669&lt;=2,"SMALL",I3669&lt;=5,"MEDIUM",I3669&gt;5,"LARGE")</f>
        <v>SMALL</v>
      </c>
      <c r="M3669" s="144" t="str">
        <f t="shared" si="378"/>
        <v>NO</v>
      </c>
      <c r="N3669" s="374">
        <v>4.5</v>
      </c>
      <c r="O3669" s="374">
        <f t="shared" si="379"/>
        <v>5</v>
      </c>
      <c r="P3669" s="158" t="str" cm="1">
        <f t="array" ref="P3669">_xlfn.SWITCH(ROUND(N3669,0),5,"Excellent",4,"Good",3,"ok","Bad")</f>
        <v>Excellent</v>
      </c>
      <c r="Q3669" s="144">
        <v>88</v>
      </c>
      <c r="R3669" s="385">
        <v>43252</v>
      </c>
      <c r="S3669" s="385">
        <v>44042</v>
      </c>
      <c r="T3669" s="144">
        <v>3551</v>
      </c>
      <c r="U3669" s="144" t="s">
        <v>60</v>
      </c>
      <c r="V3669" s="144">
        <v>57</v>
      </c>
      <c r="W3669" s="144" t="str">
        <f t="shared" si="382"/>
        <v>Active</v>
      </c>
      <c r="X3669" s="144">
        <v>3551</v>
      </c>
      <c r="Y3669" s="157" t="s">
        <v>70</v>
      </c>
      <c r="Z3669" s="386">
        <v>1</v>
      </c>
      <c r="AA3669" s="386">
        <v>1</v>
      </c>
      <c r="AB3669" s="387" t="s">
        <v>62</v>
      </c>
      <c r="AC3669" s="157"/>
    </row>
    <row r="3670" spans="9:29">
      <c r="I3670" s="342">
        <v>2</v>
      </c>
      <c r="J3670" s="144" t="str">
        <f t="shared" si="380"/>
        <v>SMALL</v>
      </c>
      <c r="K3670" s="144" t="str">
        <f t="shared" si="381"/>
        <v>SMALL</v>
      </c>
      <c r="L3670" s="144" t="str" cm="1">
        <f t="array" ref="L3670">_xlfn.IFS(I3670&lt;=2,"SMALL",I3670&lt;=5,"MEDIUM",I3670&gt;5,"LARGE")</f>
        <v>SMALL</v>
      </c>
      <c r="M3670" s="144" t="str">
        <f t="shared" si="378"/>
        <v>NO</v>
      </c>
      <c r="N3670" s="374">
        <v>4.57</v>
      </c>
      <c r="O3670" s="374">
        <f t="shared" si="379"/>
        <v>5</v>
      </c>
      <c r="P3670" s="158" t="str" cm="1">
        <f t="array" ref="P3670">_xlfn.SWITCH(ROUND(N3670,0),5,"Excellent",4,"Good",3,"ok","Bad")</f>
        <v>Excellent</v>
      </c>
      <c r="Q3670" s="144">
        <v>94</v>
      </c>
      <c r="R3670" s="385">
        <v>43251</v>
      </c>
      <c r="S3670" s="385">
        <v>44001</v>
      </c>
      <c r="T3670" s="144">
        <v>3013</v>
      </c>
      <c r="U3670" s="144" t="s">
        <v>60</v>
      </c>
      <c r="V3670" s="144">
        <v>0</v>
      </c>
      <c r="W3670" s="144" t="str">
        <f t="shared" si="382"/>
        <v>Inactive</v>
      </c>
      <c r="X3670" s="144">
        <v>3013</v>
      </c>
      <c r="Y3670" s="157" t="s">
        <v>61</v>
      </c>
      <c r="Z3670" s="386">
        <v>0.9</v>
      </c>
      <c r="AA3670" s="386">
        <v>0.92</v>
      </c>
      <c r="AB3670" s="387" t="s">
        <v>62</v>
      </c>
      <c r="AC3670" s="157"/>
    </row>
    <row r="3671" spans="9:29">
      <c r="I3671" s="342">
        <v>2</v>
      </c>
      <c r="J3671" s="144" t="str">
        <f t="shared" si="380"/>
        <v>SMALL</v>
      </c>
      <c r="K3671" s="144" t="str">
        <f t="shared" si="381"/>
        <v>SMALL</v>
      </c>
      <c r="L3671" s="144" t="str" cm="1">
        <f t="array" ref="L3671">_xlfn.IFS(I3671&lt;=2,"SMALL",I3671&lt;=5,"MEDIUM",I3671&gt;5,"LARGE")</f>
        <v>SMALL</v>
      </c>
      <c r="M3671" s="144" t="str">
        <f t="shared" si="378"/>
        <v>NO</v>
      </c>
      <c r="N3671" s="374">
        <v>4.6399999999999997</v>
      </c>
      <c r="O3671" s="374">
        <f t="shared" si="379"/>
        <v>5</v>
      </c>
      <c r="P3671" s="158" t="str" cm="1">
        <f t="array" ref="P3671">_xlfn.SWITCH(ROUND(N3671,0),5,"Excellent",4,"Good",3,"ok","Bad")</f>
        <v>Excellent</v>
      </c>
      <c r="Q3671" s="144">
        <v>84</v>
      </c>
      <c r="R3671" s="385">
        <v>43251</v>
      </c>
      <c r="S3671" s="385">
        <v>44032</v>
      </c>
      <c r="T3671" s="144">
        <v>3344</v>
      </c>
      <c r="U3671" s="144" t="s">
        <v>60</v>
      </c>
      <c r="V3671" s="144">
        <v>6</v>
      </c>
      <c r="W3671" s="144" t="str">
        <f t="shared" si="382"/>
        <v>Active</v>
      </c>
      <c r="X3671" s="144">
        <v>3344</v>
      </c>
      <c r="Y3671" s="157" t="s">
        <v>70</v>
      </c>
      <c r="Z3671" s="386">
        <v>1</v>
      </c>
      <c r="AA3671" s="386">
        <v>0.99</v>
      </c>
      <c r="AB3671" s="387" t="s">
        <v>62</v>
      </c>
      <c r="AC3671" s="157"/>
    </row>
    <row r="3672" spans="9:29">
      <c r="I3672" s="342">
        <v>5</v>
      </c>
      <c r="J3672" s="144" t="str">
        <f t="shared" si="380"/>
        <v>LARGE</v>
      </c>
      <c r="K3672" s="144" t="str">
        <f t="shared" si="381"/>
        <v>MEDIUM</v>
      </c>
      <c r="L3672" s="144" t="str" cm="1">
        <f t="array" ref="L3672">_xlfn.IFS(I3672&lt;=2,"SMALL",I3672&lt;=5,"MEDIUM",I3672&gt;5,"LARGE")</f>
        <v>MEDIUM</v>
      </c>
      <c r="M3672" s="144" t="str">
        <f t="shared" si="378"/>
        <v>NO</v>
      </c>
      <c r="N3672" s="374">
        <v>4.75</v>
      </c>
      <c r="O3672" s="374">
        <f t="shared" si="379"/>
        <v>5</v>
      </c>
      <c r="P3672" s="158" t="str" cm="1">
        <f t="array" ref="P3672">_xlfn.SWITCH(ROUND(N3672,0),5,"Excellent",4,"Good",3,"ok","Bad")</f>
        <v>Excellent</v>
      </c>
      <c r="Q3672" s="144">
        <v>53</v>
      </c>
      <c r="R3672" s="385">
        <v>43395</v>
      </c>
      <c r="S3672" s="385">
        <v>43893</v>
      </c>
      <c r="T3672" s="144">
        <v>1290</v>
      </c>
      <c r="U3672" s="144" t="s">
        <v>69</v>
      </c>
      <c r="V3672" s="144">
        <v>179</v>
      </c>
      <c r="W3672" s="144" t="str">
        <f t="shared" si="382"/>
        <v>Active</v>
      </c>
      <c r="X3672" s="144">
        <v>1290</v>
      </c>
      <c r="Y3672" s="157" t="s">
        <v>122</v>
      </c>
      <c r="Z3672" s="386">
        <v>0</v>
      </c>
      <c r="AA3672" s="386">
        <v>0.78</v>
      </c>
      <c r="AB3672" s="387" t="s">
        <v>65</v>
      </c>
      <c r="AC3672" s="157"/>
    </row>
    <row r="3673" spans="9:29">
      <c r="I3673" s="342">
        <v>1</v>
      </c>
      <c r="J3673" s="144" t="str">
        <f t="shared" si="380"/>
        <v>SMALL</v>
      </c>
      <c r="K3673" s="144" t="str">
        <f t="shared" si="381"/>
        <v>SMALL</v>
      </c>
      <c r="L3673" s="144" t="str" cm="1">
        <f t="array" ref="L3673">_xlfn.IFS(I3673&lt;=2,"SMALL",I3673&lt;=5,"MEDIUM",I3673&gt;5,"LARGE")</f>
        <v>SMALL</v>
      </c>
      <c r="M3673" s="144" t="str">
        <f t="shared" si="378"/>
        <v>NO</v>
      </c>
      <c r="N3673" s="374">
        <v>4.79</v>
      </c>
      <c r="O3673" s="374">
        <f t="shared" si="379"/>
        <v>5</v>
      </c>
      <c r="P3673" s="158" t="str" cm="1">
        <f t="array" ref="P3673">_xlfn.SWITCH(ROUND(N3673,0),5,"Excellent",4,"Good",3,"ok","Bad")</f>
        <v>Excellent</v>
      </c>
      <c r="Q3673" s="144">
        <v>24</v>
      </c>
      <c r="R3673" s="385">
        <v>43259</v>
      </c>
      <c r="S3673" s="385">
        <v>43891</v>
      </c>
      <c r="T3673" s="144">
        <v>357</v>
      </c>
      <c r="U3673" s="144" t="s">
        <v>60</v>
      </c>
      <c r="V3673" s="144">
        <v>74</v>
      </c>
      <c r="W3673" s="144" t="str">
        <f t="shared" si="382"/>
        <v>Active</v>
      </c>
      <c r="X3673" s="144">
        <v>357</v>
      </c>
      <c r="Y3673" s="157" t="s">
        <v>70</v>
      </c>
      <c r="Z3673" s="386">
        <v>0.9</v>
      </c>
      <c r="AA3673" s="386">
        <v>1</v>
      </c>
      <c r="AB3673" s="387" t="s">
        <v>65</v>
      </c>
      <c r="AC3673" s="157"/>
    </row>
    <row r="3674" spans="9:29">
      <c r="I3674" s="342">
        <v>2</v>
      </c>
      <c r="J3674" s="144" t="str">
        <f t="shared" si="380"/>
        <v>SMALL</v>
      </c>
      <c r="K3674" s="144" t="str">
        <f t="shared" si="381"/>
        <v>SMALL</v>
      </c>
      <c r="L3674" s="144" t="str" cm="1">
        <f t="array" ref="L3674">_xlfn.IFS(I3674&lt;=2,"SMALL",I3674&lt;=5,"MEDIUM",I3674&gt;5,"LARGE")</f>
        <v>SMALL</v>
      </c>
      <c r="M3674" s="144" t="str">
        <f t="shared" si="378"/>
        <v>NO</v>
      </c>
      <c r="N3674" s="374">
        <v>4.42</v>
      </c>
      <c r="O3674" s="374">
        <f t="shared" si="379"/>
        <v>4</v>
      </c>
      <c r="P3674" s="158" t="str" cm="1">
        <f t="array" ref="P3674">_xlfn.SWITCH(ROUND(N3674,0),5,"Excellent",4,"Good",3,"ok","Bad")</f>
        <v>Good</v>
      </c>
      <c r="Q3674" s="144">
        <v>12</v>
      </c>
      <c r="R3674" s="385">
        <v>43260</v>
      </c>
      <c r="S3674" s="385">
        <v>43910</v>
      </c>
      <c r="T3674" s="144">
        <v>445</v>
      </c>
      <c r="U3674" s="144" t="s">
        <v>60</v>
      </c>
      <c r="V3674" s="144">
        <v>136</v>
      </c>
      <c r="W3674" s="144" t="str">
        <f t="shared" si="382"/>
        <v>Active</v>
      </c>
      <c r="X3674" s="144">
        <v>445</v>
      </c>
      <c r="Y3674" s="157" t="s">
        <v>70</v>
      </c>
      <c r="Z3674" s="386">
        <v>0.98</v>
      </c>
      <c r="AA3674" s="386">
        <v>1</v>
      </c>
      <c r="AB3674" s="387" t="s">
        <v>65</v>
      </c>
      <c r="AC3674" s="157"/>
    </row>
    <row r="3675" spans="9:29">
      <c r="I3675" s="342">
        <v>5</v>
      </c>
      <c r="J3675" s="144" t="str">
        <f t="shared" si="380"/>
        <v>LARGE</v>
      </c>
      <c r="K3675" s="144" t="str">
        <f t="shared" si="381"/>
        <v>MEDIUM</v>
      </c>
      <c r="L3675" s="144" t="str" cm="1">
        <f t="array" ref="L3675">_xlfn.IFS(I3675&lt;=2,"SMALL",I3675&lt;=5,"MEDIUM",I3675&gt;5,"LARGE")</f>
        <v>MEDIUM</v>
      </c>
      <c r="M3675" s="144" t="str">
        <f t="shared" si="378"/>
        <v>NO</v>
      </c>
      <c r="N3675" s="374">
        <v>4.8899999999999997</v>
      </c>
      <c r="O3675" s="374">
        <f t="shared" si="379"/>
        <v>5</v>
      </c>
      <c r="P3675" s="158" t="str" cm="1">
        <f t="array" ref="P3675">_xlfn.SWITCH(ROUND(N3675,0),5,"Excellent",4,"Good",3,"ok","Bad")</f>
        <v>Excellent</v>
      </c>
      <c r="Q3675" s="144">
        <v>61</v>
      </c>
      <c r="R3675" s="385">
        <v>43254</v>
      </c>
      <c r="S3675" s="385">
        <v>43829</v>
      </c>
      <c r="T3675" s="144">
        <v>3399</v>
      </c>
      <c r="U3675" s="144" t="s">
        <v>69</v>
      </c>
      <c r="V3675" s="144">
        <v>365</v>
      </c>
      <c r="W3675" s="144" t="str">
        <f t="shared" si="382"/>
        <v>Active</v>
      </c>
      <c r="X3675" s="144">
        <v>3399</v>
      </c>
      <c r="Y3675" s="157" t="s">
        <v>70</v>
      </c>
      <c r="Z3675" s="386">
        <v>0.97</v>
      </c>
      <c r="AA3675" s="386">
        <v>0.94</v>
      </c>
      <c r="AB3675" s="387" t="s">
        <v>65</v>
      </c>
      <c r="AC3675" s="157"/>
    </row>
    <row r="3676" spans="9:29">
      <c r="I3676" s="342">
        <v>2</v>
      </c>
      <c r="J3676" s="144" t="str">
        <f t="shared" si="380"/>
        <v>SMALL</v>
      </c>
      <c r="K3676" s="144" t="str">
        <f t="shared" si="381"/>
        <v>SMALL</v>
      </c>
      <c r="L3676" s="144" t="str" cm="1">
        <f t="array" ref="L3676">_xlfn.IFS(I3676&lt;=2,"SMALL",I3676&lt;=5,"MEDIUM",I3676&gt;5,"LARGE")</f>
        <v>SMALL</v>
      </c>
      <c r="M3676" s="144" t="str">
        <f t="shared" si="378"/>
        <v>NO</v>
      </c>
      <c r="N3676" s="374">
        <v>4.3899999999999997</v>
      </c>
      <c r="O3676" s="374">
        <f t="shared" si="379"/>
        <v>4</v>
      </c>
      <c r="P3676" s="158" t="str" cm="1">
        <f t="array" ref="P3676">_xlfn.SWITCH(ROUND(N3676,0),5,"Excellent",4,"Good",3,"ok","Bad")</f>
        <v>Good</v>
      </c>
      <c r="Q3676" s="144">
        <v>18</v>
      </c>
      <c r="R3676" s="385">
        <v>43261</v>
      </c>
      <c r="S3676" s="385">
        <v>43809</v>
      </c>
      <c r="T3676" s="144">
        <v>3540</v>
      </c>
      <c r="U3676" s="144" t="s">
        <v>60</v>
      </c>
      <c r="V3676" s="144">
        <v>90</v>
      </c>
      <c r="W3676" s="144" t="str">
        <f t="shared" si="382"/>
        <v>Active</v>
      </c>
      <c r="X3676" s="144">
        <v>3540</v>
      </c>
      <c r="Y3676" s="157" t="s">
        <v>61</v>
      </c>
      <c r="Z3676" s="386">
        <v>1</v>
      </c>
      <c r="AA3676" s="386">
        <v>1</v>
      </c>
      <c r="AB3676" s="387" t="s">
        <v>62</v>
      </c>
      <c r="AC3676" s="157"/>
    </row>
    <row r="3677" spans="9:29">
      <c r="I3677" s="342">
        <v>4</v>
      </c>
      <c r="J3677" s="144" t="str">
        <f t="shared" si="380"/>
        <v>LARGE</v>
      </c>
      <c r="K3677" s="144" t="str">
        <f t="shared" si="381"/>
        <v>MEDIUM</v>
      </c>
      <c r="L3677" s="144" t="str" cm="1">
        <f t="array" ref="L3677">_xlfn.IFS(I3677&lt;=2,"SMALL",I3677&lt;=5,"MEDIUM",I3677&gt;5,"LARGE")</f>
        <v>MEDIUM</v>
      </c>
      <c r="M3677" s="144" t="str">
        <f t="shared" si="378"/>
        <v>NO</v>
      </c>
      <c r="N3677" s="374">
        <v>4.8</v>
      </c>
      <c r="O3677" s="374">
        <f t="shared" si="379"/>
        <v>5</v>
      </c>
      <c r="P3677" s="158" t="str" cm="1">
        <f t="array" ref="P3677">_xlfn.SWITCH(ROUND(N3677,0),5,"Excellent",4,"Good",3,"ok","Bad")</f>
        <v>Excellent</v>
      </c>
      <c r="Q3677" s="144">
        <v>79</v>
      </c>
      <c r="R3677" s="385">
        <v>43274</v>
      </c>
      <c r="S3677" s="385">
        <v>44045</v>
      </c>
      <c r="T3677" s="144">
        <v>3518</v>
      </c>
      <c r="U3677" s="144" t="s">
        <v>69</v>
      </c>
      <c r="V3677" s="144">
        <v>72</v>
      </c>
      <c r="W3677" s="144" t="str">
        <f t="shared" si="382"/>
        <v>Active</v>
      </c>
      <c r="X3677" s="144">
        <v>3518</v>
      </c>
      <c r="Y3677" s="157" t="s">
        <v>122</v>
      </c>
      <c r="Z3677" s="386">
        <v>0</v>
      </c>
      <c r="AA3677" s="386">
        <v>1</v>
      </c>
      <c r="AB3677" s="387" t="s">
        <v>62</v>
      </c>
      <c r="AC3677" s="157"/>
    </row>
    <row r="3678" spans="9:29">
      <c r="I3678" s="342">
        <v>8</v>
      </c>
      <c r="J3678" s="144" t="str">
        <f t="shared" si="380"/>
        <v>LARGE</v>
      </c>
      <c r="K3678" s="144" t="str">
        <f t="shared" si="381"/>
        <v>LARGE</v>
      </c>
      <c r="L3678" s="144" t="str" cm="1">
        <f t="array" ref="L3678">_xlfn.IFS(I3678&lt;=2,"SMALL",I3678&lt;=5,"MEDIUM",I3678&gt;5,"LARGE")</f>
        <v>LARGE</v>
      </c>
      <c r="M3678" s="144" t="str">
        <f t="shared" si="378"/>
        <v>NO</v>
      </c>
      <c r="N3678" s="374">
        <v>4.97</v>
      </c>
      <c r="O3678" s="374">
        <f t="shared" si="379"/>
        <v>5</v>
      </c>
      <c r="P3678" s="158" t="str" cm="1">
        <f t="array" ref="P3678">_xlfn.SWITCH(ROUND(N3678,0),5,"Excellent",4,"Good",3,"ok","Bad")</f>
        <v>Excellent</v>
      </c>
      <c r="Q3678" s="144">
        <v>39</v>
      </c>
      <c r="R3678" s="385">
        <v>43275</v>
      </c>
      <c r="S3678" s="385">
        <v>44037</v>
      </c>
      <c r="T3678" s="144">
        <v>3555</v>
      </c>
      <c r="U3678" s="144" t="s">
        <v>69</v>
      </c>
      <c r="V3678" s="144">
        <v>99</v>
      </c>
      <c r="W3678" s="144" t="str">
        <f t="shared" si="382"/>
        <v>Active</v>
      </c>
      <c r="X3678" s="144">
        <v>3555</v>
      </c>
      <c r="Y3678" s="157" t="s">
        <v>64</v>
      </c>
      <c r="Z3678" s="386">
        <v>0.75</v>
      </c>
      <c r="AA3678" s="386">
        <v>0.88</v>
      </c>
      <c r="AB3678" s="387" t="s">
        <v>65</v>
      </c>
      <c r="AC3678" s="157"/>
    </row>
    <row r="3679" spans="9:29">
      <c r="I3679" s="342">
        <v>2</v>
      </c>
      <c r="J3679" s="144" t="str">
        <f t="shared" si="380"/>
        <v>SMALL</v>
      </c>
      <c r="K3679" s="144" t="str">
        <f t="shared" si="381"/>
        <v>SMALL</v>
      </c>
      <c r="L3679" s="144" t="str" cm="1">
        <f t="array" ref="L3679">_xlfn.IFS(I3679&lt;=2,"SMALL",I3679&lt;=5,"MEDIUM",I3679&gt;5,"LARGE")</f>
        <v>SMALL</v>
      </c>
      <c r="M3679" s="144" t="str">
        <f t="shared" si="378"/>
        <v>NO</v>
      </c>
      <c r="N3679" s="374">
        <v>4.33</v>
      </c>
      <c r="O3679" s="374">
        <f t="shared" si="379"/>
        <v>4</v>
      </c>
      <c r="P3679" s="158" t="str" cm="1">
        <f t="array" ref="P3679">_xlfn.SWITCH(ROUND(N3679,0),5,"Excellent",4,"Good",3,"ok","Bad")</f>
        <v>Good</v>
      </c>
      <c r="Q3679" s="144">
        <v>9</v>
      </c>
      <c r="R3679" s="385">
        <v>43484</v>
      </c>
      <c r="S3679" s="385">
        <v>43824</v>
      </c>
      <c r="T3679" s="144">
        <v>3544</v>
      </c>
      <c r="U3679" s="144" t="s">
        <v>60</v>
      </c>
      <c r="V3679" s="144">
        <v>365</v>
      </c>
      <c r="W3679" s="144" t="str">
        <f t="shared" si="382"/>
        <v>Active</v>
      </c>
      <c r="X3679" s="144">
        <v>3544</v>
      </c>
      <c r="Y3679" s="157" t="s">
        <v>70</v>
      </c>
      <c r="Z3679" s="386">
        <v>1</v>
      </c>
      <c r="AA3679" s="386">
        <v>1</v>
      </c>
      <c r="AB3679" s="387" t="s">
        <v>65</v>
      </c>
      <c r="AC3679" s="157"/>
    </row>
    <row r="3680" spans="9:29">
      <c r="I3680" s="342">
        <v>2</v>
      </c>
      <c r="J3680" s="144" t="str">
        <f t="shared" si="380"/>
        <v>SMALL</v>
      </c>
      <c r="K3680" s="144" t="str">
        <f t="shared" si="381"/>
        <v>SMALL</v>
      </c>
      <c r="L3680" s="144" t="str" cm="1">
        <f t="array" ref="L3680">_xlfn.IFS(I3680&lt;=2,"SMALL",I3680&lt;=5,"MEDIUM",I3680&gt;5,"LARGE")</f>
        <v>SMALL</v>
      </c>
      <c r="M3680" s="144" t="str">
        <f t="shared" si="378"/>
        <v>NO</v>
      </c>
      <c r="N3680" s="374">
        <v>5</v>
      </c>
      <c r="O3680" s="374">
        <f t="shared" si="379"/>
        <v>5</v>
      </c>
      <c r="P3680" s="158" t="str" cm="1">
        <f t="array" ref="P3680">_xlfn.SWITCH(ROUND(N3680,0),5,"Excellent",4,"Good",3,"ok","Bad")</f>
        <v>Excellent</v>
      </c>
      <c r="Q3680" s="144">
        <v>20</v>
      </c>
      <c r="R3680" s="385">
        <v>43298</v>
      </c>
      <c r="S3680" s="385">
        <v>43976</v>
      </c>
      <c r="T3680" s="144">
        <v>138</v>
      </c>
      <c r="U3680" s="144" t="s">
        <v>69</v>
      </c>
      <c r="V3680" s="144">
        <v>23</v>
      </c>
      <c r="W3680" s="144" t="str">
        <f t="shared" si="382"/>
        <v>Active</v>
      </c>
      <c r="X3680" s="144">
        <v>138</v>
      </c>
      <c r="Y3680" s="157" t="s">
        <v>61</v>
      </c>
      <c r="Z3680" s="386">
        <v>1</v>
      </c>
      <c r="AA3680" s="386">
        <v>0.96</v>
      </c>
      <c r="AB3680" s="387" t="s">
        <v>62</v>
      </c>
      <c r="AC3680" s="157"/>
    </row>
    <row r="3681" spans="9:29">
      <c r="I3681" s="342">
        <v>2</v>
      </c>
      <c r="J3681" s="144" t="str">
        <f t="shared" si="380"/>
        <v>SMALL</v>
      </c>
      <c r="K3681" s="144" t="str">
        <f t="shared" si="381"/>
        <v>SMALL</v>
      </c>
      <c r="L3681" s="144" t="str" cm="1">
        <f t="array" ref="L3681">_xlfn.IFS(I3681&lt;=2,"SMALL",I3681&lt;=5,"MEDIUM",I3681&gt;5,"LARGE")</f>
        <v>SMALL</v>
      </c>
      <c r="M3681" s="144" t="str">
        <f t="shared" si="378"/>
        <v>NO</v>
      </c>
      <c r="N3681" s="374">
        <v>4.83</v>
      </c>
      <c r="O3681" s="374">
        <f t="shared" si="379"/>
        <v>5</v>
      </c>
      <c r="P3681" s="158" t="str" cm="1">
        <f t="array" ref="P3681">_xlfn.SWITCH(ROUND(N3681,0),5,"Excellent",4,"Good",3,"ok","Bad")</f>
        <v>Excellent</v>
      </c>
      <c r="Q3681" s="144">
        <v>52</v>
      </c>
      <c r="R3681" s="385">
        <v>43277</v>
      </c>
      <c r="S3681" s="385">
        <v>44047</v>
      </c>
      <c r="T3681" s="144">
        <v>3346</v>
      </c>
      <c r="U3681" s="144" t="s">
        <v>60</v>
      </c>
      <c r="V3681" s="144">
        <v>350</v>
      </c>
      <c r="W3681" s="144" t="str">
        <f t="shared" si="382"/>
        <v>Active</v>
      </c>
      <c r="X3681" s="144">
        <v>3346</v>
      </c>
      <c r="Y3681" s="157" t="s">
        <v>122</v>
      </c>
      <c r="Z3681" s="386">
        <v>0</v>
      </c>
      <c r="AA3681" s="386">
        <v>1</v>
      </c>
      <c r="AB3681" s="387" t="s">
        <v>65</v>
      </c>
      <c r="AC3681" s="157"/>
    </row>
    <row r="3682" spans="9:29">
      <c r="I3682" s="342">
        <v>2</v>
      </c>
      <c r="J3682" s="144" t="str">
        <f t="shared" si="380"/>
        <v>SMALL</v>
      </c>
      <c r="K3682" s="144" t="str">
        <f t="shared" si="381"/>
        <v>SMALL</v>
      </c>
      <c r="L3682" s="144" t="str" cm="1">
        <f t="array" ref="L3682">_xlfn.IFS(I3682&lt;=2,"SMALL",I3682&lt;=5,"MEDIUM",I3682&gt;5,"LARGE")</f>
        <v>SMALL</v>
      </c>
      <c r="M3682" s="144" t="str">
        <f t="shared" si="378"/>
        <v>NO</v>
      </c>
      <c r="N3682" s="374">
        <v>3.82</v>
      </c>
      <c r="O3682" s="374">
        <f t="shared" si="379"/>
        <v>4</v>
      </c>
      <c r="P3682" s="158" t="str" cm="1">
        <f t="array" ref="P3682">_xlfn.SWITCH(ROUND(N3682,0),5,"Excellent",4,"Good",3,"ok","Bad")</f>
        <v>Good</v>
      </c>
      <c r="Q3682" s="144">
        <v>11</v>
      </c>
      <c r="R3682" s="385">
        <v>43329</v>
      </c>
      <c r="S3682" s="385">
        <v>43752</v>
      </c>
      <c r="T3682" s="144">
        <v>3544</v>
      </c>
      <c r="U3682" s="144" t="s">
        <v>60</v>
      </c>
      <c r="V3682" s="144">
        <v>365</v>
      </c>
      <c r="W3682" s="144" t="str">
        <f t="shared" si="382"/>
        <v>Active</v>
      </c>
      <c r="X3682" s="144">
        <v>3544</v>
      </c>
      <c r="Y3682" s="157" t="s">
        <v>122</v>
      </c>
      <c r="Z3682" s="386">
        <v>0</v>
      </c>
      <c r="AA3682" s="386">
        <v>0.19</v>
      </c>
      <c r="AB3682" s="387" t="s">
        <v>65</v>
      </c>
      <c r="AC3682" s="157"/>
    </row>
    <row r="3683" spans="9:29">
      <c r="I3683" s="342">
        <v>2</v>
      </c>
      <c r="J3683" s="144" t="str">
        <f t="shared" si="380"/>
        <v>SMALL</v>
      </c>
      <c r="K3683" s="144" t="str">
        <f t="shared" si="381"/>
        <v>SMALL</v>
      </c>
      <c r="L3683" s="144" t="str" cm="1">
        <f t="array" ref="L3683">_xlfn.IFS(I3683&lt;=2,"SMALL",I3683&lt;=5,"MEDIUM",I3683&gt;5,"LARGE")</f>
        <v>SMALL</v>
      </c>
      <c r="M3683" s="144" t="str">
        <f t="shared" si="378"/>
        <v>NO</v>
      </c>
      <c r="N3683" s="374">
        <v>3.9</v>
      </c>
      <c r="O3683" s="374">
        <f t="shared" si="379"/>
        <v>4</v>
      </c>
      <c r="P3683" s="158" t="str" cm="1">
        <f t="array" ref="P3683">_xlfn.SWITCH(ROUND(N3683,0),5,"Excellent",4,"Good",3,"ok","Bad")</f>
        <v>Good</v>
      </c>
      <c r="Q3683" s="144">
        <v>10</v>
      </c>
      <c r="R3683" s="385">
        <v>43278</v>
      </c>
      <c r="S3683" s="385">
        <v>43772</v>
      </c>
      <c r="T3683" s="144">
        <v>3544</v>
      </c>
      <c r="U3683" s="144" t="s">
        <v>60</v>
      </c>
      <c r="V3683" s="144">
        <v>365</v>
      </c>
      <c r="W3683" s="144" t="str">
        <f t="shared" si="382"/>
        <v>Active</v>
      </c>
      <c r="X3683" s="144">
        <v>3544</v>
      </c>
      <c r="Y3683" s="157" t="s">
        <v>70</v>
      </c>
      <c r="Z3683" s="386">
        <v>0.94</v>
      </c>
      <c r="AA3683" s="386">
        <v>0.97</v>
      </c>
      <c r="AB3683" s="387" t="s">
        <v>65</v>
      </c>
      <c r="AC3683" s="157"/>
    </row>
    <row r="3684" spans="9:29">
      <c r="I3684" s="342">
        <v>2</v>
      </c>
      <c r="J3684" s="144" t="str">
        <f t="shared" si="380"/>
        <v>SMALL</v>
      </c>
      <c r="K3684" s="144" t="str">
        <f t="shared" si="381"/>
        <v>SMALL</v>
      </c>
      <c r="L3684" s="144" t="str" cm="1">
        <f t="array" ref="L3684">_xlfn.IFS(I3684&lt;=2,"SMALL",I3684&lt;=5,"MEDIUM",I3684&gt;5,"LARGE")</f>
        <v>SMALL</v>
      </c>
      <c r="M3684" s="144" t="str">
        <f t="shared" si="378"/>
        <v>NO</v>
      </c>
      <c r="N3684" s="374">
        <v>4.54</v>
      </c>
      <c r="O3684" s="374">
        <f t="shared" si="379"/>
        <v>5</v>
      </c>
      <c r="P3684" s="158" t="str" cm="1">
        <f t="array" ref="P3684">_xlfn.SWITCH(ROUND(N3684,0),5,"Excellent",4,"Good",3,"ok","Bad")</f>
        <v>Excellent</v>
      </c>
      <c r="Q3684" s="144">
        <v>90</v>
      </c>
      <c r="R3684" s="385">
        <v>43290</v>
      </c>
      <c r="S3684" s="385">
        <v>44031</v>
      </c>
      <c r="T3684" s="144">
        <v>3557</v>
      </c>
      <c r="U3684" s="144" t="s">
        <v>60</v>
      </c>
      <c r="V3684" s="144">
        <v>0</v>
      </c>
      <c r="W3684" s="144" t="str">
        <f t="shared" si="382"/>
        <v>Inactive</v>
      </c>
      <c r="X3684" s="144">
        <v>3557</v>
      </c>
      <c r="Y3684" s="157" t="s">
        <v>70</v>
      </c>
      <c r="Z3684" s="386">
        <v>1</v>
      </c>
      <c r="AA3684" s="386">
        <v>0.91</v>
      </c>
      <c r="AB3684" s="387" t="s">
        <v>65</v>
      </c>
      <c r="AC3684" s="157"/>
    </row>
    <row r="3685" spans="9:29">
      <c r="I3685" s="342">
        <v>2</v>
      </c>
      <c r="J3685" s="144" t="str">
        <f t="shared" si="380"/>
        <v>SMALL</v>
      </c>
      <c r="K3685" s="144" t="str">
        <f t="shared" si="381"/>
        <v>SMALL</v>
      </c>
      <c r="L3685" s="144" t="str" cm="1">
        <f t="array" ref="L3685">_xlfn.IFS(I3685&lt;=2,"SMALL",I3685&lt;=5,"MEDIUM",I3685&gt;5,"LARGE")</f>
        <v>SMALL</v>
      </c>
      <c r="M3685" s="144" t="str">
        <f t="shared" si="378"/>
        <v>NO</v>
      </c>
      <c r="N3685" s="374">
        <v>4.8899999999999997</v>
      </c>
      <c r="O3685" s="374">
        <f t="shared" si="379"/>
        <v>5</v>
      </c>
      <c r="P3685" s="158" t="str" cm="1">
        <f t="array" ref="P3685">_xlfn.SWITCH(ROUND(N3685,0),5,"Excellent",4,"Good",3,"ok","Bad")</f>
        <v>Excellent</v>
      </c>
      <c r="Q3685" s="144">
        <v>19</v>
      </c>
      <c r="R3685" s="385">
        <v>43274</v>
      </c>
      <c r="S3685" s="385">
        <v>44053</v>
      </c>
      <c r="T3685" s="144">
        <v>1355</v>
      </c>
      <c r="U3685" s="144" t="s">
        <v>69</v>
      </c>
      <c r="V3685" s="144">
        <v>16</v>
      </c>
      <c r="W3685" s="144" t="str">
        <f t="shared" si="382"/>
        <v>Active</v>
      </c>
      <c r="X3685" s="144">
        <v>1355</v>
      </c>
      <c r="Y3685" s="157" t="s">
        <v>61</v>
      </c>
      <c r="Z3685" s="386">
        <v>0.9</v>
      </c>
      <c r="AA3685" s="386">
        <v>0.87</v>
      </c>
      <c r="AB3685" s="387" t="s">
        <v>62</v>
      </c>
      <c r="AC3685" s="157"/>
    </row>
    <row r="3686" spans="9:29">
      <c r="I3686" s="342">
        <v>2</v>
      </c>
      <c r="J3686" s="144" t="str">
        <f t="shared" si="380"/>
        <v>SMALL</v>
      </c>
      <c r="K3686" s="144" t="str">
        <f t="shared" si="381"/>
        <v>SMALL</v>
      </c>
      <c r="L3686" s="144" t="str" cm="1">
        <f t="array" ref="L3686">_xlfn.IFS(I3686&lt;=2,"SMALL",I3686&lt;=5,"MEDIUM",I3686&gt;5,"LARGE")</f>
        <v>SMALL</v>
      </c>
      <c r="M3686" s="144" t="str">
        <f t="shared" si="378"/>
        <v>NO</v>
      </c>
      <c r="N3686" s="374">
        <v>4.46</v>
      </c>
      <c r="O3686" s="374">
        <f t="shared" si="379"/>
        <v>4</v>
      </c>
      <c r="P3686" s="158" t="str" cm="1">
        <f t="array" ref="P3686">_xlfn.SWITCH(ROUND(N3686,0),5,"Excellent",4,"Good",3,"ok","Bad")</f>
        <v>Good</v>
      </c>
      <c r="Q3686" s="144">
        <v>93</v>
      </c>
      <c r="R3686" s="385">
        <v>43293</v>
      </c>
      <c r="S3686" s="385">
        <v>44003</v>
      </c>
      <c r="T3686" s="144">
        <v>3557</v>
      </c>
      <c r="U3686" s="144" t="s">
        <v>60</v>
      </c>
      <c r="V3686" s="144">
        <v>266</v>
      </c>
      <c r="W3686" s="144" t="str">
        <f t="shared" si="382"/>
        <v>Active</v>
      </c>
      <c r="X3686" s="144">
        <v>3557</v>
      </c>
      <c r="Y3686" s="157" t="s">
        <v>70</v>
      </c>
      <c r="Z3686" s="386">
        <v>0.88</v>
      </c>
      <c r="AA3686" s="386">
        <v>0.98</v>
      </c>
      <c r="AB3686" s="387" t="s">
        <v>62</v>
      </c>
      <c r="AC3686" s="157"/>
    </row>
    <row r="3687" spans="9:29">
      <c r="I3687" s="342">
        <v>2</v>
      </c>
      <c r="J3687" s="144" t="str">
        <f t="shared" si="380"/>
        <v>SMALL</v>
      </c>
      <c r="K3687" s="144" t="str">
        <f t="shared" si="381"/>
        <v>SMALL</v>
      </c>
      <c r="L3687" s="144" t="str" cm="1">
        <f t="array" ref="L3687">_xlfn.IFS(I3687&lt;=2,"SMALL",I3687&lt;=5,"MEDIUM",I3687&gt;5,"LARGE")</f>
        <v>SMALL</v>
      </c>
      <c r="M3687" s="144" t="str">
        <f t="shared" si="378"/>
        <v>NO</v>
      </c>
      <c r="N3687" s="374">
        <v>4.37</v>
      </c>
      <c r="O3687" s="374">
        <f t="shared" si="379"/>
        <v>4</v>
      </c>
      <c r="P3687" s="158" t="str" cm="1">
        <f t="array" ref="P3687">_xlfn.SWITCH(ROUND(N3687,0),5,"Excellent",4,"Good",3,"ok","Bad")</f>
        <v>Good</v>
      </c>
      <c r="Q3687" s="144">
        <v>98</v>
      </c>
      <c r="R3687" s="385">
        <v>43290</v>
      </c>
      <c r="S3687" s="385">
        <v>44039</v>
      </c>
      <c r="T3687" s="144">
        <v>3557</v>
      </c>
      <c r="U3687" s="144" t="s">
        <v>60</v>
      </c>
      <c r="V3687" s="144">
        <v>300</v>
      </c>
      <c r="W3687" s="144" t="str">
        <f t="shared" si="382"/>
        <v>Active</v>
      </c>
      <c r="X3687" s="144">
        <v>3557</v>
      </c>
      <c r="Y3687" s="157" t="s">
        <v>70</v>
      </c>
      <c r="Z3687" s="386">
        <v>1</v>
      </c>
      <c r="AA3687" s="386">
        <v>1</v>
      </c>
      <c r="AB3687" s="387" t="s">
        <v>65</v>
      </c>
      <c r="AC3687" s="157"/>
    </row>
    <row r="3688" spans="9:29">
      <c r="I3688" s="342">
        <v>2</v>
      </c>
      <c r="J3688" s="144" t="str">
        <f t="shared" si="380"/>
        <v>SMALL</v>
      </c>
      <c r="K3688" s="144" t="str">
        <f t="shared" si="381"/>
        <v>SMALL</v>
      </c>
      <c r="L3688" s="144" t="str" cm="1">
        <f t="array" ref="L3688">_xlfn.IFS(I3688&lt;=2,"SMALL",I3688&lt;=5,"MEDIUM",I3688&gt;5,"LARGE")</f>
        <v>SMALL</v>
      </c>
      <c r="M3688" s="144" t="str">
        <f t="shared" si="378"/>
        <v>NO</v>
      </c>
      <c r="N3688" s="374">
        <v>4.54</v>
      </c>
      <c r="O3688" s="374">
        <f t="shared" si="379"/>
        <v>5</v>
      </c>
      <c r="P3688" s="158" t="str" cm="1">
        <f t="array" ref="P3688">_xlfn.SWITCH(ROUND(N3688,0),5,"Excellent",4,"Good",3,"ok","Bad")</f>
        <v>Excellent</v>
      </c>
      <c r="Q3688" s="144">
        <v>98</v>
      </c>
      <c r="R3688" s="385">
        <v>43288</v>
      </c>
      <c r="S3688" s="385">
        <v>43977</v>
      </c>
      <c r="T3688" s="144">
        <v>3557</v>
      </c>
      <c r="U3688" s="144" t="s">
        <v>60</v>
      </c>
      <c r="V3688" s="144">
        <v>338</v>
      </c>
      <c r="W3688" s="144" t="str">
        <f t="shared" si="382"/>
        <v>Active</v>
      </c>
      <c r="X3688" s="144">
        <v>3557</v>
      </c>
      <c r="Y3688" s="157" t="s">
        <v>70</v>
      </c>
      <c r="Z3688" s="386">
        <v>1</v>
      </c>
      <c r="AA3688" s="386">
        <v>1</v>
      </c>
      <c r="AB3688" s="387" t="s">
        <v>62</v>
      </c>
      <c r="AC3688" s="157"/>
    </row>
    <row r="3689" spans="9:29">
      <c r="I3689" s="342">
        <v>4</v>
      </c>
      <c r="J3689" s="144" t="str">
        <f t="shared" si="380"/>
        <v>LARGE</v>
      </c>
      <c r="K3689" s="144" t="str">
        <f t="shared" si="381"/>
        <v>MEDIUM</v>
      </c>
      <c r="L3689" s="144" t="str" cm="1">
        <f t="array" ref="L3689">_xlfn.IFS(I3689&lt;=2,"SMALL",I3689&lt;=5,"MEDIUM",I3689&gt;5,"LARGE")</f>
        <v>MEDIUM</v>
      </c>
      <c r="M3689" s="144" t="str">
        <f t="shared" si="378"/>
        <v>NO</v>
      </c>
      <c r="N3689" s="374">
        <v>5</v>
      </c>
      <c r="O3689" s="374">
        <f t="shared" si="379"/>
        <v>5</v>
      </c>
      <c r="P3689" s="158" t="str" cm="1">
        <f t="array" ref="P3689">_xlfn.SWITCH(ROUND(N3689,0),5,"Excellent",4,"Good",3,"ok","Bad")</f>
        <v>Excellent</v>
      </c>
      <c r="Q3689" s="144">
        <v>9</v>
      </c>
      <c r="R3689" s="385">
        <v>43316</v>
      </c>
      <c r="S3689" s="385">
        <v>43941</v>
      </c>
      <c r="T3689" s="144">
        <v>1487</v>
      </c>
      <c r="U3689" s="144" t="s">
        <v>69</v>
      </c>
      <c r="V3689" s="144">
        <v>136</v>
      </c>
      <c r="W3689" s="144" t="str">
        <f t="shared" si="382"/>
        <v>Active</v>
      </c>
      <c r="X3689" s="144">
        <v>1487</v>
      </c>
      <c r="Y3689" s="157" t="s">
        <v>61</v>
      </c>
      <c r="Z3689" s="386">
        <v>1</v>
      </c>
      <c r="AA3689" s="386">
        <v>0.85</v>
      </c>
      <c r="AB3689" s="387" t="s">
        <v>65</v>
      </c>
      <c r="AC3689" s="157"/>
    </row>
    <row r="3690" spans="9:29">
      <c r="I3690" s="342">
        <v>2</v>
      </c>
      <c r="J3690" s="144" t="str">
        <f t="shared" si="380"/>
        <v>SMALL</v>
      </c>
      <c r="K3690" s="144" t="str">
        <f t="shared" si="381"/>
        <v>SMALL</v>
      </c>
      <c r="L3690" s="144" t="str" cm="1">
        <f t="array" ref="L3690">_xlfn.IFS(I3690&lt;=2,"SMALL",I3690&lt;=5,"MEDIUM",I3690&gt;5,"LARGE")</f>
        <v>SMALL</v>
      </c>
      <c r="M3690" s="144" t="str">
        <f t="shared" si="378"/>
        <v>NO</v>
      </c>
      <c r="N3690" s="374">
        <v>4.3099999999999996</v>
      </c>
      <c r="O3690" s="374">
        <f t="shared" si="379"/>
        <v>4</v>
      </c>
      <c r="P3690" s="158" t="str" cm="1">
        <f t="array" ref="P3690">_xlfn.SWITCH(ROUND(N3690,0),5,"Excellent",4,"Good",3,"ok","Bad")</f>
        <v>Good</v>
      </c>
      <c r="Q3690" s="144">
        <v>13</v>
      </c>
      <c r="R3690" s="385">
        <v>43295</v>
      </c>
      <c r="S3690" s="385">
        <v>43831</v>
      </c>
      <c r="T3690" s="144">
        <v>3544</v>
      </c>
      <c r="U3690" s="144" t="s">
        <v>60</v>
      </c>
      <c r="V3690" s="144">
        <v>365</v>
      </c>
      <c r="W3690" s="144" t="str">
        <f t="shared" si="382"/>
        <v>Active</v>
      </c>
      <c r="X3690" s="144">
        <v>3544</v>
      </c>
      <c r="Y3690" s="157" t="s">
        <v>70</v>
      </c>
      <c r="Z3690" s="386">
        <v>1</v>
      </c>
      <c r="AA3690" s="386">
        <v>0.97</v>
      </c>
      <c r="AB3690" s="387" t="s">
        <v>62</v>
      </c>
      <c r="AC3690" s="157"/>
    </row>
    <row r="3691" spans="9:29">
      <c r="I3691" s="342">
        <v>2</v>
      </c>
      <c r="J3691" s="144" t="str">
        <f t="shared" si="380"/>
        <v>SMALL</v>
      </c>
      <c r="K3691" s="144" t="str">
        <f t="shared" si="381"/>
        <v>SMALL</v>
      </c>
      <c r="L3691" s="144" t="str" cm="1">
        <f t="array" ref="L3691">_xlfn.IFS(I3691&lt;=2,"SMALL",I3691&lt;=5,"MEDIUM",I3691&gt;5,"LARGE")</f>
        <v>SMALL</v>
      </c>
      <c r="M3691" s="144" t="str">
        <f t="shared" si="378"/>
        <v>NO</v>
      </c>
      <c r="N3691" s="374">
        <v>4.21</v>
      </c>
      <c r="O3691" s="374">
        <f t="shared" si="379"/>
        <v>4</v>
      </c>
      <c r="P3691" s="158" t="str" cm="1">
        <f t="array" ref="P3691">_xlfn.SWITCH(ROUND(N3691,0),5,"Excellent",4,"Good",3,"ok","Bad")</f>
        <v>Good</v>
      </c>
      <c r="Q3691" s="144">
        <v>14</v>
      </c>
      <c r="R3691" s="385">
        <v>43384</v>
      </c>
      <c r="S3691" s="385">
        <v>43823</v>
      </c>
      <c r="T3691" s="144">
        <v>3544</v>
      </c>
      <c r="U3691" s="144" t="s">
        <v>60</v>
      </c>
      <c r="V3691" s="144">
        <v>365</v>
      </c>
      <c r="W3691" s="144" t="str">
        <f t="shared" si="382"/>
        <v>Active</v>
      </c>
      <c r="X3691" s="144">
        <v>3544</v>
      </c>
      <c r="Y3691" s="157" t="s">
        <v>61</v>
      </c>
      <c r="Z3691" s="386">
        <v>1</v>
      </c>
      <c r="AA3691" s="386">
        <v>0.5</v>
      </c>
      <c r="AB3691" s="387" t="s">
        <v>65</v>
      </c>
      <c r="AC3691" s="157"/>
    </row>
    <row r="3692" spans="9:29">
      <c r="I3692" s="342">
        <v>2</v>
      </c>
      <c r="J3692" s="144" t="str">
        <f t="shared" si="380"/>
        <v>SMALL</v>
      </c>
      <c r="K3692" s="144" t="str">
        <f t="shared" si="381"/>
        <v>SMALL</v>
      </c>
      <c r="L3692" s="144" t="str" cm="1">
        <f t="array" ref="L3692">_xlfn.IFS(I3692&lt;=2,"SMALL",I3692&lt;=5,"MEDIUM",I3692&gt;5,"LARGE")</f>
        <v>SMALL</v>
      </c>
      <c r="M3692" s="144" t="str">
        <f t="shared" si="378"/>
        <v>NO</v>
      </c>
      <c r="N3692" s="374">
        <v>5</v>
      </c>
      <c r="O3692" s="374">
        <f t="shared" si="379"/>
        <v>5</v>
      </c>
      <c r="P3692" s="158" t="str" cm="1">
        <f t="array" ref="P3692">_xlfn.SWITCH(ROUND(N3692,0),5,"Excellent",4,"Good",3,"ok","Bad")</f>
        <v>Excellent</v>
      </c>
      <c r="Q3692" s="144">
        <v>31</v>
      </c>
      <c r="R3692" s="385">
        <v>43273</v>
      </c>
      <c r="S3692" s="385">
        <v>43732</v>
      </c>
      <c r="T3692" s="144">
        <v>485</v>
      </c>
      <c r="U3692" s="144" t="s">
        <v>69</v>
      </c>
      <c r="V3692" s="144">
        <v>0</v>
      </c>
      <c r="W3692" s="144" t="str">
        <f t="shared" si="382"/>
        <v>Inactive</v>
      </c>
      <c r="X3692" s="144">
        <v>485</v>
      </c>
      <c r="Y3692" s="157" t="s">
        <v>70</v>
      </c>
      <c r="Z3692" s="386">
        <v>1</v>
      </c>
      <c r="AA3692" s="386">
        <v>1</v>
      </c>
      <c r="AB3692" s="387" t="s">
        <v>65</v>
      </c>
      <c r="AC3692" s="157"/>
    </row>
    <row r="3693" spans="9:29">
      <c r="I3693" s="342">
        <v>5</v>
      </c>
      <c r="J3693" s="144" t="str">
        <f t="shared" si="380"/>
        <v>LARGE</v>
      </c>
      <c r="K3693" s="144" t="str">
        <f t="shared" si="381"/>
        <v>MEDIUM</v>
      </c>
      <c r="L3693" s="144" t="str" cm="1">
        <f t="array" ref="L3693">_xlfn.IFS(I3693&lt;=2,"SMALL",I3693&lt;=5,"MEDIUM",I3693&gt;5,"LARGE")</f>
        <v>MEDIUM</v>
      </c>
      <c r="M3693" s="144" t="str">
        <f t="shared" si="378"/>
        <v>NO</v>
      </c>
      <c r="N3693" s="374">
        <v>4.74</v>
      </c>
      <c r="O3693" s="374">
        <f t="shared" si="379"/>
        <v>5</v>
      </c>
      <c r="P3693" s="158" t="str" cm="1">
        <f t="array" ref="P3693">_xlfn.SWITCH(ROUND(N3693,0),5,"Excellent",4,"Good",3,"ok","Bad")</f>
        <v>Excellent</v>
      </c>
      <c r="Q3693" s="144">
        <v>54</v>
      </c>
      <c r="R3693" s="385">
        <v>43295</v>
      </c>
      <c r="S3693" s="385">
        <v>43899</v>
      </c>
      <c r="T3693" s="144">
        <v>3219</v>
      </c>
      <c r="U3693" s="144" t="s">
        <v>69</v>
      </c>
      <c r="V3693" s="144">
        <v>5</v>
      </c>
      <c r="W3693" s="144" t="str">
        <f t="shared" si="382"/>
        <v>Active</v>
      </c>
      <c r="X3693" s="144">
        <v>3219</v>
      </c>
      <c r="Y3693" s="157" t="s">
        <v>70</v>
      </c>
      <c r="Z3693" s="386">
        <v>1</v>
      </c>
      <c r="AA3693" s="386">
        <v>0.99</v>
      </c>
      <c r="AB3693" s="387" t="s">
        <v>62</v>
      </c>
      <c r="AC3693" s="157"/>
    </row>
    <row r="3694" spans="9:29">
      <c r="I3694" s="342">
        <v>3</v>
      </c>
      <c r="J3694" s="144" t="str">
        <f t="shared" si="380"/>
        <v>LARGE</v>
      </c>
      <c r="K3694" s="144" t="str">
        <f t="shared" si="381"/>
        <v>MEDIUM</v>
      </c>
      <c r="L3694" s="144" t="str" cm="1">
        <f t="array" ref="L3694">_xlfn.IFS(I3694&lt;=2,"SMALL",I3694&lt;=5,"MEDIUM",I3694&gt;5,"LARGE")</f>
        <v>MEDIUM</v>
      </c>
      <c r="M3694" s="144" t="str">
        <f t="shared" si="378"/>
        <v>NO</v>
      </c>
      <c r="N3694" s="374">
        <v>4.83</v>
      </c>
      <c r="O3694" s="374">
        <f t="shared" si="379"/>
        <v>5</v>
      </c>
      <c r="P3694" s="158" t="str" cm="1">
        <f t="array" ref="P3694">_xlfn.SWITCH(ROUND(N3694,0),5,"Excellent",4,"Good",3,"ok","Bad")</f>
        <v>Excellent</v>
      </c>
      <c r="Q3694" s="144">
        <v>30</v>
      </c>
      <c r="R3694" s="385">
        <v>43262</v>
      </c>
      <c r="S3694" s="385">
        <v>43833</v>
      </c>
      <c r="T3694" s="144">
        <v>3558</v>
      </c>
      <c r="U3694" s="144" t="s">
        <v>69</v>
      </c>
      <c r="V3694" s="144">
        <v>72</v>
      </c>
      <c r="W3694" s="144" t="str">
        <f t="shared" si="382"/>
        <v>Active</v>
      </c>
      <c r="X3694" s="144">
        <v>3558</v>
      </c>
      <c r="Y3694" s="157" t="s">
        <v>64</v>
      </c>
      <c r="Z3694" s="386">
        <v>0.52</v>
      </c>
      <c r="AA3694" s="386">
        <v>1</v>
      </c>
      <c r="AB3694" s="387" t="s">
        <v>65</v>
      </c>
      <c r="AC3694" s="157"/>
    </row>
    <row r="3695" spans="9:29">
      <c r="I3695" s="342">
        <v>6</v>
      </c>
      <c r="J3695" s="144" t="str">
        <f t="shared" si="380"/>
        <v>LARGE</v>
      </c>
      <c r="K3695" s="144" t="str">
        <f t="shared" si="381"/>
        <v>LARGE</v>
      </c>
      <c r="L3695" s="144" t="str" cm="1">
        <f t="array" ref="L3695">_xlfn.IFS(I3695&lt;=2,"SMALL",I3695&lt;=5,"MEDIUM",I3695&gt;5,"LARGE")</f>
        <v>LARGE</v>
      </c>
      <c r="M3695" s="144" t="str">
        <f t="shared" si="378"/>
        <v>YES</v>
      </c>
      <c r="N3695" s="374">
        <v>4.9000000000000004</v>
      </c>
      <c r="O3695" s="374">
        <f t="shared" si="379"/>
        <v>5</v>
      </c>
      <c r="P3695" s="158" t="str" cm="1">
        <f t="array" ref="P3695">_xlfn.SWITCH(ROUND(N3695,0),5,"Excellent",4,"Good",3,"ok","Bad")</f>
        <v>Excellent</v>
      </c>
      <c r="Q3695" s="144">
        <v>107</v>
      </c>
      <c r="R3695" s="385">
        <v>43269</v>
      </c>
      <c r="S3695" s="385">
        <v>44008</v>
      </c>
      <c r="T3695" s="144">
        <v>3556</v>
      </c>
      <c r="U3695" s="144" t="s">
        <v>69</v>
      </c>
      <c r="V3695" s="144">
        <v>360</v>
      </c>
      <c r="W3695" s="144" t="str">
        <f t="shared" si="382"/>
        <v>Active</v>
      </c>
      <c r="X3695" s="144">
        <v>3556</v>
      </c>
      <c r="Y3695" s="157" t="s">
        <v>70</v>
      </c>
      <c r="Z3695" s="386">
        <v>0.97</v>
      </c>
      <c r="AA3695" s="386">
        <v>0.99</v>
      </c>
      <c r="AB3695" s="387" t="s">
        <v>65</v>
      </c>
      <c r="AC3695" s="157"/>
    </row>
    <row r="3696" spans="9:29">
      <c r="I3696" s="342">
        <v>2</v>
      </c>
      <c r="J3696" s="144" t="str">
        <f t="shared" si="380"/>
        <v>SMALL</v>
      </c>
      <c r="K3696" s="144" t="str">
        <f t="shared" si="381"/>
        <v>SMALL</v>
      </c>
      <c r="L3696" s="144" t="str" cm="1">
        <f t="array" ref="L3696">_xlfn.IFS(I3696&lt;=2,"SMALL",I3696&lt;=5,"MEDIUM",I3696&gt;5,"LARGE")</f>
        <v>SMALL</v>
      </c>
      <c r="M3696" s="144" t="str">
        <f t="shared" si="378"/>
        <v>NO</v>
      </c>
      <c r="N3696" s="374">
        <v>4.7300000000000004</v>
      </c>
      <c r="O3696" s="374">
        <f t="shared" si="379"/>
        <v>5</v>
      </c>
      <c r="P3696" s="158" t="str" cm="1">
        <f t="array" ref="P3696">_xlfn.SWITCH(ROUND(N3696,0),5,"Excellent",4,"Good",3,"ok","Bad")</f>
        <v>Excellent</v>
      </c>
      <c r="Q3696" s="144">
        <v>15</v>
      </c>
      <c r="R3696" s="385">
        <v>43305</v>
      </c>
      <c r="S3696" s="385">
        <v>43897</v>
      </c>
      <c r="T3696" s="144">
        <v>3559</v>
      </c>
      <c r="U3696" s="144" t="s">
        <v>69</v>
      </c>
      <c r="V3696" s="144">
        <v>0</v>
      </c>
      <c r="W3696" s="144" t="str">
        <f t="shared" si="382"/>
        <v>Inactive</v>
      </c>
      <c r="X3696" s="144">
        <v>3559</v>
      </c>
      <c r="Y3696" s="157" t="s">
        <v>70</v>
      </c>
      <c r="Z3696" s="386">
        <v>1</v>
      </c>
      <c r="AA3696" s="386">
        <v>0.98</v>
      </c>
      <c r="AB3696" s="387" t="s">
        <v>62</v>
      </c>
      <c r="AC3696" s="157"/>
    </row>
    <row r="3697" spans="9:29">
      <c r="I3697" s="342">
        <v>2</v>
      </c>
      <c r="J3697" s="144" t="str">
        <f t="shared" si="380"/>
        <v>SMALL</v>
      </c>
      <c r="K3697" s="144" t="str">
        <f t="shared" si="381"/>
        <v>SMALL</v>
      </c>
      <c r="L3697" s="144" t="str" cm="1">
        <f t="array" ref="L3697">_xlfn.IFS(I3697&lt;=2,"SMALL",I3697&lt;=5,"MEDIUM",I3697&gt;5,"LARGE")</f>
        <v>SMALL</v>
      </c>
      <c r="M3697" s="144" t="str">
        <f t="shared" si="378"/>
        <v>NO</v>
      </c>
      <c r="N3697" s="374">
        <v>4.92</v>
      </c>
      <c r="O3697" s="374">
        <f t="shared" si="379"/>
        <v>5</v>
      </c>
      <c r="P3697" s="158" t="str" cm="1">
        <f t="array" ref="P3697">_xlfn.SWITCH(ROUND(N3697,0),5,"Excellent",4,"Good",3,"ok","Bad")</f>
        <v>Excellent</v>
      </c>
      <c r="Q3697" s="144">
        <v>26</v>
      </c>
      <c r="R3697" s="385">
        <v>43281</v>
      </c>
      <c r="S3697" s="385">
        <v>44045</v>
      </c>
      <c r="T3697" s="144">
        <v>1295</v>
      </c>
      <c r="U3697" s="144" t="s">
        <v>60</v>
      </c>
      <c r="V3697" s="144">
        <v>166</v>
      </c>
      <c r="W3697" s="144" t="str">
        <f t="shared" si="382"/>
        <v>Active</v>
      </c>
      <c r="X3697" s="144">
        <v>1295</v>
      </c>
      <c r="Y3697" s="157" t="s">
        <v>61</v>
      </c>
      <c r="Z3697" s="386">
        <v>1</v>
      </c>
      <c r="AA3697" s="386">
        <v>0.96</v>
      </c>
      <c r="AB3697" s="387" t="s">
        <v>62</v>
      </c>
      <c r="AC3697" s="157"/>
    </row>
    <row r="3698" spans="9:29">
      <c r="I3698" s="342">
        <v>4</v>
      </c>
      <c r="J3698" s="144" t="str">
        <f t="shared" si="380"/>
        <v>LARGE</v>
      </c>
      <c r="K3698" s="144" t="str">
        <f t="shared" si="381"/>
        <v>MEDIUM</v>
      </c>
      <c r="L3698" s="144" t="str" cm="1">
        <f t="array" ref="L3698">_xlfn.IFS(I3698&lt;=2,"SMALL",I3698&lt;=5,"MEDIUM",I3698&gt;5,"LARGE")</f>
        <v>MEDIUM</v>
      </c>
      <c r="M3698" s="144" t="str">
        <f t="shared" si="378"/>
        <v>NO</v>
      </c>
      <c r="N3698" s="374">
        <v>4.97</v>
      </c>
      <c r="O3698" s="374">
        <f t="shared" si="379"/>
        <v>5</v>
      </c>
      <c r="P3698" s="158" t="str" cm="1">
        <f t="array" ref="P3698">_xlfn.SWITCH(ROUND(N3698,0),5,"Excellent",4,"Good",3,"ok","Bad")</f>
        <v>Excellent</v>
      </c>
      <c r="Q3698" s="144">
        <v>75</v>
      </c>
      <c r="R3698" s="385">
        <v>43257</v>
      </c>
      <c r="S3698" s="385">
        <v>43884</v>
      </c>
      <c r="T3698" s="144">
        <v>433</v>
      </c>
      <c r="U3698" s="144" t="s">
        <v>60</v>
      </c>
      <c r="V3698" s="144">
        <v>90</v>
      </c>
      <c r="W3698" s="144" t="str">
        <f t="shared" si="382"/>
        <v>Active</v>
      </c>
      <c r="X3698" s="144">
        <v>433</v>
      </c>
      <c r="Y3698" s="157" t="s">
        <v>70</v>
      </c>
      <c r="Z3698" s="386">
        <v>1</v>
      </c>
      <c r="AA3698" s="386">
        <v>0.93</v>
      </c>
      <c r="AB3698" s="387" t="s">
        <v>65</v>
      </c>
      <c r="AC3698" s="157"/>
    </row>
    <row r="3699" spans="9:29">
      <c r="I3699" s="342">
        <v>1</v>
      </c>
      <c r="J3699" s="144" t="str">
        <f t="shared" si="380"/>
        <v>SMALL</v>
      </c>
      <c r="K3699" s="144" t="str">
        <f t="shared" si="381"/>
        <v>SMALL</v>
      </c>
      <c r="L3699" s="144" t="str" cm="1">
        <f t="array" ref="L3699">_xlfn.IFS(I3699&lt;=2,"SMALL",I3699&lt;=5,"MEDIUM",I3699&gt;5,"LARGE")</f>
        <v>SMALL</v>
      </c>
      <c r="M3699" s="144" t="str">
        <f t="shared" si="378"/>
        <v>NO</v>
      </c>
      <c r="N3699" s="374">
        <v>5</v>
      </c>
      <c r="O3699" s="374">
        <f t="shared" si="379"/>
        <v>5</v>
      </c>
      <c r="P3699" s="158" t="str" cm="1">
        <f t="array" ref="P3699">_xlfn.SWITCH(ROUND(N3699,0),5,"Excellent",4,"Good",3,"ok","Bad")</f>
        <v>Excellent</v>
      </c>
      <c r="Q3699" s="144">
        <v>7</v>
      </c>
      <c r="R3699" s="385">
        <v>43330</v>
      </c>
      <c r="S3699" s="385">
        <v>44050</v>
      </c>
      <c r="T3699" s="144">
        <v>3292</v>
      </c>
      <c r="U3699" s="144" t="s">
        <v>60</v>
      </c>
      <c r="V3699" s="144">
        <v>343</v>
      </c>
      <c r="W3699" s="144" t="str">
        <f t="shared" si="382"/>
        <v>Active</v>
      </c>
      <c r="X3699" s="144">
        <v>3292</v>
      </c>
      <c r="Y3699" s="157" t="s">
        <v>64</v>
      </c>
      <c r="Z3699" s="386">
        <v>0.9</v>
      </c>
      <c r="AA3699" s="386">
        <v>0.53</v>
      </c>
      <c r="AB3699" s="387" t="s">
        <v>65</v>
      </c>
      <c r="AC3699" s="157"/>
    </row>
    <row r="3700" spans="9:29">
      <c r="I3700" s="342">
        <v>1</v>
      </c>
      <c r="J3700" s="144" t="str">
        <f t="shared" si="380"/>
        <v>SMALL</v>
      </c>
      <c r="K3700" s="144" t="str">
        <f t="shared" si="381"/>
        <v>SMALL</v>
      </c>
      <c r="L3700" s="144" t="str" cm="1">
        <f t="array" ref="L3700">_xlfn.IFS(I3700&lt;=2,"SMALL",I3700&lt;=5,"MEDIUM",I3700&gt;5,"LARGE")</f>
        <v>SMALL</v>
      </c>
      <c r="M3700" s="144" t="str">
        <f t="shared" si="378"/>
        <v>NO</v>
      </c>
      <c r="N3700" s="374">
        <v>4.83</v>
      </c>
      <c r="O3700" s="374">
        <f t="shared" si="379"/>
        <v>5</v>
      </c>
      <c r="P3700" s="158" t="str" cm="1">
        <f t="array" ref="P3700">_xlfn.SWITCH(ROUND(N3700,0),5,"Excellent",4,"Good",3,"ok","Bad")</f>
        <v>Excellent</v>
      </c>
      <c r="Q3700" s="144">
        <v>6</v>
      </c>
      <c r="R3700" s="385">
        <v>43327</v>
      </c>
      <c r="S3700" s="385">
        <v>44043</v>
      </c>
      <c r="T3700" s="144">
        <v>3292</v>
      </c>
      <c r="U3700" s="144" t="s">
        <v>60</v>
      </c>
      <c r="V3700" s="144">
        <v>321</v>
      </c>
      <c r="W3700" s="144" t="str">
        <f t="shared" si="382"/>
        <v>Active</v>
      </c>
      <c r="X3700" s="144">
        <v>3292</v>
      </c>
      <c r="Y3700" s="157" t="s">
        <v>64</v>
      </c>
      <c r="Z3700" s="386">
        <v>1</v>
      </c>
      <c r="AA3700" s="386">
        <v>0.98</v>
      </c>
      <c r="AB3700" s="387" t="s">
        <v>62</v>
      </c>
      <c r="AC3700" s="157"/>
    </row>
    <row r="3701" spans="9:29">
      <c r="I3701" s="342">
        <v>2</v>
      </c>
      <c r="J3701" s="144" t="str">
        <f t="shared" si="380"/>
        <v>SMALL</v>
      </c>
      <c r="K3701" s="144" t="str">
        <f t="shared" si="381"/>
        <v>SMALL</v>
      </c>
      <c r="L3701" s="144" t="str" cm="1">
        <f t="array" ref="L3701">_xlfn.IFS(I3701&lt;=2,"SMALL",I3701&lt;=5,"MEDIUM",I3701&gt;5,"LARGE")</f>
        <v>SMALL</v>
      </c>
      <c r="M3701" s="144" t="str">
        <f t="shared" si="378"/>
        <v>NO</v>
      </c>
      <c r="N3701" s="374">
        <v>4.5</v>
      </c>
      <c r="O3701" s="374">
        <f t="shared" si="379"/>
        <v>5</v>
      </c>
      <c r="P3701" s="158" t="str" cm="1">
        <f t="array" ref="P3701">_xlfn.SWITCH(ROUND(N3701,0),5,"Excellent",4,"Good",3,"ok","Bad")</f>
        <v>Excellent</v>
      </c>
      <c r="Q3701" s="144">
        <v>14</v>
      </c>
      <c r="R3701" s="385">
        <v>43268</v>
      </c>
      <c r="S3701" s="385">
        <v>43833</v>
      </c>
      <c r="T3701" s="144">
        <v>2678</v>
      </c>
      <c r="U3701" s="144" t="s">
        <v>60</v>
      </c>
      <c r="V3701" s="144">
        <v>349</v>
      </c>
      <c r="W3701" s="144" t="str">
        <f t="shared" si="382"/>
        <v>Active</v>
      </c>
      <c r="X3701" s="144">
        <v>2678</v>
      </c>
      <c r="Y3701" s="157" t="s">
        <v>70</v>
      </c>
      <c r="Z3701" s="386">
        <v>1</v>
      </c>
      <c r="AA3701" s="386">
        <v>0.99</v>
      </c>
      <c r="AB3701" s="387" t="s">
        <v>62</v>
      </c>
      <c r="AC3701" s="157"/>
    </row>
    <row r="3702" spans="9:29">
      <c r="I3702" s="342">
        <v>2</v>
      </c>
      <c r="J3702" s="144" t="str">
        <f t="shared" si="380"/>
        <v>SMALL</v>
      </c>
      <c r="K3702" s="144" t="str">
        <f t="shared" si="381"/>
        <v>SMALL</v>
      </c>
      <c r="L3702" s="144" t="str" cm="1">
        <f t="array" ref="L3702">_xlfn.IFS(I3702&lt;=2,"SMALL",I3702&lt;=5,"MEDIUM",I3702&gt;5,"LARGE")</f>
        <v>SMALL</v>
      </c>
      <c r="M3702" s="144" t="str">
        <f t="shared" si="378"/>
        <v>NO</v>
      </c>
      <c r="N3702" s="374">
        <v>4.62</v>
      </c>
      <c r="O3702" s="374">
        <f t="shared" si="379"/>
        <v>5</v>
      </c>
      <c r="P3702" s="158" t="str" cm="1">
        <f t="array" ref="P3702">_xlfn.SWITCH(ROUND(N3702,0),5,"Excellent",4,"Good",3,"ok","Bad")</f>
        <v>Excellent</v>
      </c>
      <c r="Q3702" s="144">
        <v>29</v>
      </c>
      <c r="R3702" s="385">
        <v>43264</v>
      </c>
      <c r="S3702" s="385">
        <v>43862</v>
      </c>
      <c r="T3702" s="144">
        <v>2678</v>
      </c>
      <c r="U3702" s="144" t="s">
        <v>60</v>
      </c>
      <c r="V3702" s="144">
        <v>321</v>
      </c>
      <c r="W3702" s="144" t="str">
        <f t="shared" si="382"/>
        <v>Active</v>
      </c>
      <c r="X3702" s="144">
        <v>2678</v>
      </c>
      <c r="Y3702" s="157" t="s">
        <v>70</v>
      </c>
      <c r="Z3702" s="386">
        <v>1</v>
      </c>
      <c r="AA3702" s="386">
        <v>0.98</v>
      </c>
      <c r="AB3702" s="387" t="s">
        <v>62</v>
      </c>
      <c r="AC3702" s="157"/>
    </row>
    <row r="3703" spans="9:29">
      <c r="I3703" s="342">
        <v>2</v>
      </c>
      <c r="J3703" s="144" t="str">
        <f t="shared" si="380"/>
        <v>SMALL</v>
      </c>
      <c r="K3703" s="144" t="str">
        <f t="shared" si="381"/>
        <v>SMALL</v>
      </c>
      <c r="L3703" s="144" t="str" cm="1">
        <f t="array" ref="L3703">_xlfn.IFS(I3703&lt;=2,"SMALL",I3703&lt;=5,"MEDIUM",I3703&gt;5,"LARGE")</f>
        <v>SMALL</v>
      </c>
      <c r="M3703" s="144" t="str">
        <f t="shared" si="378"/>
        <v>NO</v>
      </c>
      <c r="N3703" s="374">
        <v>4.74</v>
      </c>
      <c r="O3703" s="374">
        <f t="shared" si="379"/>
        <v>5</v>
      </c>
      <c r="P3703" s="158" t="str" cm="1">
        <f t="array" ref="P3703">_xlfn.SWITCH(ROUND(N3703,0),5,"Excellent",4,"Good",3,"ok","Bad")</f>
        <v>Excellent</v>
      </c>
      <c r="Q3703" s="144">
        <v>84</v>
      </c>
      <c r="R3703" s="385">
        <v>43282</v>
      </c>
      <c r="S3703" s="385">
        <v>44042</v>
      </c>
      <c r="T3703" s="144">
        <v>2244</v>
      </c>
      <c r="U3703" s="144" t="s">
        <v>60</v>
      </c>
      <c r="V3703" s="144">
        <v>322</v>
      </c>
      <c r="W3703" s="144" t="str">
        <f t="shared" si="382"/>
        <v>Active</v>
      </c>
      <c r="X3703" s="144">
        <v>2244</v>
      </c>
      <c r="Y3703" s="157" t="s">
        <v>61</v>
      </c>
      <c r="Z3703" s="386">
        <v>1</v>
      </c>
      <c r="AA3703" s="386">
        <v>1</v>
      </c>
      <c r="AB3703" s="387" t="s">
        <v>65</v>
      </c>
      <c r="AC3703" s="157"/>
    </row>
    <row r="3704" spans="9:29">
      <c r="I3704" s="342">
        <v>3</v>
      </c>
      <c r="J3704" s="144" t="str">
        <f t="shared" si="380"/>
        <v>LARGE</v>
      </c>
      <c r="K3704" s="144" t="str">
        <f t="shared" si="381"/>
        <v>MEDIUM</v>
      </c>
      <c r="L3704" s="144" t="str" cm="1">
        <f t="array" ref="L3704">_xlfn.IFS(I3704&lt;=2,"SMALL",I3704&lt;=5,"MEDIUM",I3704&gt;5,"LARGE")</f>
        <v>MEDIUM</v>
      </c>
      <c r="M3704" s="144" t="str">
        <f t="shared" si="378"/>
        <v>NO</v>
      </c>
      <c r="N3704" s="374">
        <v>4.91</v>
      </c>
      <c r="O3704" s="374">
        <f t="shared" si="379"/>
        <v>5</v>
      </c>
      <c r="P3704" s="158" t="str" cm="1">
        <f t="array" ref="P3704">_xlfn.SWITCH(ROUND(N3704,0),5,"Excellent",4,"Good",3,"ok","Bad")</f>
        <v>Excellent</v>
      </c>
      <c r="Q3704" s="144">
        <v>76</v>
      </c>
      <c r="R3704" s="385">
        <v>43300</v>
      </c>
      <c r="S3704" s="385">
        <v>43900</v>
      </c>
      <c r="T3704" s="144">
        <v>3560</v>
      </c>
      <c r="U3704" s="144" t="s">
        <v>69</v>
      </c>
      <c r="V3704" s="144">
        <v>297</v>
      </c>
      <c r="W3704" s="144" t="str">
        <f t="shared" si="382"/>
        <v>Active</v>
      </c>
      <c r="X3704" s="144">
        <v>3560</v>
      </c>
      <c r="Y3704" s="157" t="s">
        <v>70</v>
      </c>
      <c r="Z3704" s="386">
        <v>1</v>
      </c>
      <c r="AA3704" s="386">
        <v>1</v>
      </c>
      <c r="AB3704" s="387" t="s">
        <v>65</v>
      </c>
      <c r="AC3704" s="157"/>
    </row>
    <row r="3705" spans="9:29">
      <c r="I3705" s="342">
        <v>4</v>
      </c>
      <c r="J3705" s="144" t="str">
        <f t="shared" si="380"/>
        <v>LARGE</v>
      </c>
      <c r="K3705" s="144" t="str">
        <f t="shared" si="381"/>
        <v>MEDIUM</v>
      </c>
      <c r="L3705" s="144" t="str" cm="1">
        <f t="array" ref="L3705">_xlfn.IFS(I3705&lt;=2,"SMALL",I3705&lt;=5,"MEDIUM",I3705&gt;5,"LARGE")</f>
        <v>MEDIUM</v>
      </c>
      <c r="M3705" s="144" t="str">
        <f t="shared" si="378"/>
        <v>NO</v>
      </c>
      <c r="N3705" s="374">
        <v>4.68</v>
      </c>
      <c r="O3705" s="374">
        <f t="shared" si="379"/>
        <v>5</v>
      </c>
      <c r="P3705" s="158" t="str" cm="1">
        <f t="array" ref="P3705">_xlfn.SWITCH(ROUND(N3705,0),5,"Excellent",4,"Good",3,"ok","Bad")</f>
        <v>Excellent</v>
      </c>
      <c r="Q3705" s="144">
        <v>82</v>
      </c>
      <c r="R3705" s="385">
        <v>43258</v>
      </c>
      <c r="S3705" s="385">
        <v>43877</v>
      </c>
      <c r="T3705" s="144">
        <v>2234</v>
      </c>
      <c r="U3705" s="144" t="s">
        <v>69</v>
      </c>
      <c r="V3705" s="144">
        <v>228</v>
      </c>
      <c r="W3705" s="144" t="str">
        <f t="shared" si="382"/>
        <v>Active</v>
      </c>
      <c r="X3705" s="144">
        <v>2234</v>
      </c>
      <c r="Y3705" s="157" t="s">
        <v>70</v>
      </c>
      <c r="Z3705" s="386">
        <v>1</v>
      </c>
      <c r="AA3705" s="386">
        <v>1</v>
      </c>
      <c r="AB3705" s="387" t="s">
        <v>65</v>
      </c>
      <c r="AC3705" s="157"/>
    </row>
    <row r="3706" spans="9:29">
      <c r="I3706" s="342">
        <v>2</v>
      </c>
      <c r="J3706" s="144" t="str">
        <f t="shared" si="380"/>
        <v>SMALL</v>
      </c>
      <c r="K3706" s="144" t="str">
        <f t="shared" si="381"/>
        <v>SMALL</v>
      </c>
      <c r="L3706" s="144" t="str" cm="1">
        <f t="array" ref="L3706">_xlfn.IFS(I3706&lt;=2,"SMALL",I3706&lt;=5,"MEDIUM",I3706&gt;5,"LARGE")</f>
        <v>SMALL</v>
      </c>
      <c r="M3706" s="144" t="str">
        <f t="shared" si="378"/>
        <v>NO</v>
      </c>
      <c r="N3706" s="374">
        <v>4.76</v>
      </c>
      <c r="O3706" s="374">
        <f t="shared" si="379"/>
        <v>5</v>
      </c>
      <c r="P3706" s="158" t="str" cm="1">
        <f t="array" ref="P3706">_xlfn.SWITCH(ROUND(N3706,0),5,"Excellent",4,"Good",3,"ok","Bad")</f>
        <v>Excellent</v>
      </c>
      <c r="Q3706" s="144">
        <v>17</v>
      </c>
      <c r="R3706" s="385">
        <v>43326</v>
      </c>
      <c r="S3706" s="385">
        <v>43859</v>
      </c>
      <c r="T3706" s="144">
        <v>3544</v>
      </c>
      <c r="U3706" s="144" t="s">
        <v>60</v>
      </c>
      <c r="V3706" s="144">
        <v>358</v>
      </c>
      <c r="W3706" s="144" t="str">
        <f t="shared" si="382"/>
        <v>Active</v>
      </c>
      <c r="X3706" s="144">
        <v>3544</v>
      </c>
      <c r="Y3706" s="157" t="s">
        <v>70</v>
      </c>
      <c r="Z3706" s="386">
        <v>0.8</v>
      </c>
      <c r="AA3706" s="386">
        <v>0.97</v>
      </c>
      <c r="AB3706" s="387" t="s">
        <v>62</v>
      </c>
      <c r="AC3706" s="157"/>
    </row>
    <row r="3707" spans="9:29">
      <c r="I3707" s="342">
        <v>2</v>
      </c>
      <c r="J3707" s="144" t="str">
        <f t="shared" si="380"/>
        <v>SMALL</v>
      </c>
      <c r="K3707" s="144" t="str">
        <f t="shared" si="381"/>
        <v>SMALL</v>
      </c>
      <c r="L3707" s="144" t="str" cm="1">
        <f t="array" ref="L3707">_xlfn.IFS(I3707&lt;=2,"SMALL",I3707&lt;=5,"MEDIUM",I3707&gt;5,"LARGE")</f>
        <v>SMALL</v>
      </c>
      <c r="M3707" s="144" t="str">
        <f t="shared" si="378"/>
        <v>NO</v>
      </c>
      <c r="N3707" s="374">
        <v>3.83</v>
      </c>
      <c r="O3707" s="374">
        <f t="shared" si="379"/>
        <v>4</v>
      </c>
      <c r="P3707" s="158" t="str" cm="1">
        <f t="array" ref="P3707">_xlfn.SWITCH(ROUND(N3707,0),5,"Excellent",4,"Good",3,"ok","Bad")</f>
        <v>Good</v>
      </c>
      <c r="Q3707" s="144">
        <v>6</v>
      </c>
      <c r="R3707" s="385">
        <v>43348</v>
      </c>
      <c r="S3707" s="385">
        <v>43625</v>
      </c>
      <c r="T3707" s="144">
        <v>3544</v>
      </c>
      <c r="U3707" s="144" t="s">
        <v>60</v>
      </c>
      <c r="V3707" s="144">
        <v>365</v>
      </c>
      <c r="W3707" s="144" t="str">
        <f t="shared" si="382"/>
        <v>Active</v>
      </c>
      <c r="X3707" s="144">
        <v>3544</v>
      </c>
      <c r="Y3707" s="157" t="s">
        <v>70</v>
      </c>
      <c r="Z3707" s="386">
        <v>1</v>
      </c>
      <c r="AA3707" s="386">
        <v>1</v>
      </c>
      <c r="AB3707" s="387" t="s">
        <v>65</v>
      </c>
      <c r="AC3707" s="157"/>
    </row>
    <row r="3708" spans="9:29">
      <c r="I3708" s="342">
        <v>6</v>
      </c>
      <c r="J3708" s="144" t="str">
        <f t="shared" si="380"/>
        <v>LARGE</v>
      </c>
      <c r="K3708" s="144" t="str">
        <f t="shared" si="381"/>
        <v>LARGE</v>
      </c>
      <c r="L3708" s="144" t="str" cm="1">
        <f t="array" ref="L3708">_xlfn.IFS(I3708&lt;=2,"SMALL",I3708&lt;=5,"MEDIUM",I3708&gt;5,"LARGE")</f>
        <v>LARGE</v>
      </c>
      <c r="M3708" s="144" t="str">
        <f t="shared" si="378"/>
        <v>NO</v>
      </c>
      <c r="N3708" s="374">
        <v>4.8899999999999997</v>
      </c>
      <c r="O3708" s="374">
        <f t="shared" si="379"/>
        <v>5</v>
      </c>
      <c r="P3708" s="158" t="str" cm="1">
        <f t="array" ref="P3708">_xlfn.SWITCH(ROUND(N3708,0),5,"Excellent",4,"Good",3,"ok","Bad")</f>
        <v>Excellent</v>
      </c>
      <c r="Q3708" s="144">
        <v>76</v>
      </c>
      <c r="R3708" s="385">
        <v>43261</v>
      </c>
      <c r="S3708" s="385">
        <v>43896</v>
      </c>
      <c r="T3708" s="144">
        <v>2254</v>
      </c>
      <c r="U3708" s="144" t="s">
        <v>69</v>
      </c>
      <c r="V3708" s="144">
        <v>324</v>
      </c>
      <c r="W3708" s="144" t="str">
        <f t="shared" si="382"/>
        <v>Active</v>
      </c>
      <c r="X3708" s="144">
        <v>2254</v>
      </c>
      <c r="Y3708" s="157" t="s">
        <v>70</v>
      </c>
      <c r="Z3708" s="386">
        <v>1</v>
      </c>
      <c r="AA3708" s="386">
        <v>1</v>
      </c>
      <c r="AB3708" s="387" t="s">
        <v>62</v>
      </c>
      <c r="AC3708" s="157"/>
    </row>
    <row r="3709" spans="9:29">
      <c r="I3709" s="342">
        <v>1</v>
      </c>
      <c r="J3709" s="144" t="str">
        <f t="shared" si="380"/>
        <v>SMALL</v>
      </c>
      <c r="K3709" s="144" t="str">
        <f t="shared" si="381"/>
        <v>SMALL</v>
      </c>
      <c r="L3709" s="144" t="str" cm="1">
        <f t="array" ref="L3709">_xlfn.IFS(I3709&lt;=2,"SMALL",I3709&lt;=5,"MEDIUM",I3709&gt;5,"LARGE")</f>
        <v>SMALL</v>
      </c>
      <c r="M3709" s="144" t="str">
        <f t="shared" si="378"/>
        <v>NO</v>
      </c>
      <c r="N3709" s="374">
        <v>4.38</v>
      </c>
      <c r="O3709" s="374">
        <f t="shared" si="379"/>
        <v>4</v>
      </c>
      <c r="P3709" s="158" t="str" cm="1">
        <f t="array" ref="P3709">_xlfn.SWITCH(ROUND(N3709,0),5,"Excellent",4,"Good",3,"ok","Bad")</f>
        <v>Good</v>
      </c>
      <c r="Q3709" s="144">
        <v>8</v>
      </c>
      <c r="R3709" s="385">
        <v>43344</v>
      </c>
      <c r="S3709" s="385">
        <v>43604</v>
      </c>
      <c r="T3709" s="144">
        <v>3544</v>
      </c>
      <c r="U3709" s="144" t="s">
        <v>60</v>
      </c>
      <c r="V3709" s="144">
        <v>365</v>
      </c>
      <c r="W3709" s="144" t="str">
        <f t="shared" si="382"/>
        <v>Active</v>
      </c>
      <c r="X3709" s="144">
        <v>3544</v>
      </c>
      <c r="Y3709" s="157" t="s">
        <v>70</v>
      </c>
      <c r="Z3709" s="386">
        <v>1</v>
      </c>
      <c r="AA3709" s="386">
        <v>0.9</v>
      </c>
      <c r="AB3709" s="387" t="s">
        <v>62</v>
      </c>
      <c r="AC3709" s="157"/>
    </row>
    <row r="3710" spans="9:29">
      <c r="I3710" s="342">
        <v>2</v>
      </c>
      <c r="J3710" s="144" t="str">
        <f t="shared" si="380"/>
        <v>SMALL</v>
      </c>
      <c r="K3710" s="144" t="str">
        <f t="shared" si="381"/>
        <v>SMALL</v>
      </c>
      <c r="L3710" s="144" t="str" cm="1">
        <f t="array" ref="L3710">_xlfn.IFS(I3710&lt;=2,"SMALL",I3710&lt;=5,"MEDIUM",I3710&gt;5,"LARGE")</f>
        <v>SMALL</v>
      </c>
      <c r="M3710" s="144" t="str">
        <f t="shared" si="378"/>
        <v>NO</v>
      </c>
      <c r="N3710" s="374">
        <v>4.82</v>
      </c>
      <c r="O3710" s="374">
        <f t="shared" si="379"/>
        <v>5</v>
      </c>
      <c r="P3710" s="158" t="str" cm="1">
        <f t="array" ref="P3710">_xlfn.SWITCH(ROUND(N3710,0),5,"Excellent",4,"Good",3,"ok","Bad")</f>
        <v>Excellent</v>
      </c>
      <c r="Q3710" s="144">
        <v>87</v>
      </c>
      <c r="R3710" s="385">
        <v>43267</v>
      </c>
      <c r="S3710" s="385">
        <v>43982</v>
      </c>
      <c r="T3710" s="144">
        <v>3565</v>
      </c>
      <c r="U3710" s="144" t="s">
        <v>69</v>
      </c>
      <c r="V3710" s="144">
        <v>59</v>
      </c>
      <c r="W3710" s="144" t="str">
        <f t="shared" si="382"/>
        <v>Active</v>
      </c>
      <c r="X3710" s="144">
        <v>3565</v>
      </c>
      <c r="Y3710" s="157" t="s">
        <v>70</v>
      </c>
      <c r="Z3710" s="386">
        <v>1</v>
      </c>
      <c r="AA3710" s="386">
        <v>1</v>
      </c>
      <c r="AB3710" s="387" t="s">
        <v>65</v>
      </c>
      <c r="AC3710" s="157"/>
    </row>
    <row r="3711" spans="9:29">
      <c r="I3711" s="342">
        <v>2</v>
      </c>
      <c r="J3711" s="144" t="str">
        <f t="shared" si="380"/>
        <v>SMALL</v>
      </c>
      <c r="K3711" s="144" t="str">
        <f t="shared" si="381"/>
        <v>SMALL</v>
      </c>
      <c r="L3711" s="144" t="str" cm="1">
        <f t="array" ref="L3711">_xlfn.IFS(I3711&lt;=2,"SMALL",I3711&lt;=5,"MEDIUM",I3711&gt;5,"LARGE")</f>
        <v>SMALL</v>
      </c>
      <c r="M3711" s="144" t="str">
        <f t="shared" si="378"/>
        <v>NO</v>
      </c>
      <c r="N3711" s="374">
        <v>4.46</v>
      </c>
      <c r="O3711" s="374">
        <f t="shared" si="379"/>
        <v>4</v>
      </c>
      <c r="P3711" s="158" t="str" cm="1">
        <f t="array" ref="P3711">_xlfn.SWITCH(ROUND(N3711,0),5,"Excellent",4,"Good",3,"ok","Bad")</f>
        <v>Good</v>
      </c>
      <c r="Q3711" s="144">
        <v>13</v>
      </c>
      <c r="R3711" s="385">
        <v>43348</v>
      </c>
      <c r="S3711" s="385">
        <v>43831</v>
      </c>
      <c r="T3711" s="144">
        <v>3544</v>
      </c>
      <c r="U3711" s="144" t="s">
        <v>60</v>
      </c>
      <c r="V3711" s="144">
        <v>365</v>
      </c>
      <c r="W3711" s="144" t="str">
        <f t="shared" si="382"/>
        <v>Active</v>
      </c>
      <c r="X3711" s="144">
        <v>3544</v>
      </c>
      <c r="Y3711" s="157" t="s">
        <v>70</v>
      </c>
      <c r="Z3711" s="386">
        <v>1</v>
      </c>
      <c r="AA3711" s="386">
        <v>1</v>
      </c>
      <c r="AB3711" s="387" t="s">
        <v>62</v>
      </c>
      <c r="AC3711" s="157"/>
    </row>
    <row r="3712" spans="9:29">
      <c r="I3712" s="342">
        <v>2</v>
      </c>
      <c r="J3712" s="144" t="str">
        <f t="shared" si="380"/>
        <v>SMALL</v>
      </c>
      <c r="K3712" s="144" t="str">
        <f t="shared" si="381"/>
        <v>SMALL</v>
      </c>
      <c r="L3712" s="144" t="str" cm="1">
        <f t="array" ref="L3712">_xlfn.IFS(I3712&lt;=2,"SMALL",I3712&lt;=5,"MEDIUM",I3712&gt;5,"LARGE")</f>
        <v>SMALL</v>
      </c>
      <c r="M3712" s="144" t="str">
        <f t="shared" si="378"/>
        <v>NO</v>
      </c>
      <c r="N3712" s="374">
        <v>4.75</v>
      </c>
      <c r="O3712" s="374">
        <f t="shared" si="379"/>
        <v>5</v>
      </c>
      <c r="P3712" s="158" t="str" cm="1">
        <f t="array" ref="P3712">_xlfn.SWITCH(ROUND(N3712,0),5,"Excellent",4,"Good",3,"ok","Bad")</f>
        <v>Excellent</v>
      </c>
      <c r="Q3712" s="144">
        <v>92</v>
      </c>
      <c r="R3712" s="385">
        <v>43271</v>
      </c>
      <c r="S3712" s="385">
        <v>43988</v>
      </c>
      <c r="T3712" s="144">
        <v>2462</v>
      </c>
      <c r="U3712" s="144" t="s">
        <v>60</v>
      </c>
      <c r="V3712" s="144">
        <v>64</v>
      </c>
      <c r="W3712" s="144" t="str">
        <f t="shared" si="382"/>
        <v>Active</v>
      </c>
      <c r="X3712" s="144">
        <v>2462</v>
      </c>
      <c r="Y3712" s="157" t="s">
        <v>64</v>
      </c>
      <c r="Z3712" s="386">
        <v>1</v>
      </c>
      <c r="AA3712" s="386">
        <v>0.2</v>
      </c>
      <c r="AB3712" s="387" t="s">
        <v>65</v>
      </c>
      <c r="AC3712" s="157"/>
    </row>
    <row r="3713" spans="9:29">
      <c r="I3713" s="342">
        <v>2</v>
      </c>
      <c r="J3713" s="144" t="str">
        <f t="shared" si="380"/>
        <v>SMALL</v>
      </c>
      <c r="K3713" s="144" t="str">
        <f t="shared" si="381"/>
        <v>SMALL</v>
      </c>
      <c r="L3713" s="144" t="str" cm="1">
        <f t="array" ref="L3713">_xlfn.IFS(I3713&lt;=2,"SMALL",I3713&lt;=5,"MEDIUM",I3713&gt;5,"LARGE")</f>
        <v>SMALL</v>
      </c>
      <c r="M3713" s="144" t="str">
        <f t="shared" si="378"/>
        <v>NO</v>
      </c>
      <c r="N3713" s="374">
        <v>4.3099999999999996</v>
      </c>
      <c r="O3713" s="374">
        <f t="shared" si="379"/>
        <v>4</v>
      </c>
      <c r="P3713" s="158" t="str" cm="1">
        <f t="array" ref="P3713">_xlfn.SWITCH(ROUND(N3713,0),5,"Excellent",4,"Good",3,"ok","Bad")</f>
        <v>Good</v>
      </c>
      <c r="Q3713" s="144">
        <v>13</v>
      </c>
      <c r="R3713" s="385">
        <v>43311</v>
      </c>
      <c r="S3713" s="385">
        <v>43742</v>
      </c>
      <c r="T3713" s="144">
        <v>3544</v>
      </c>
      <c r="U3713" s="144" t="s">
        <v>60</v>
      </c>
      <c r="V3713" s="144">
        <v>365</v>
      </c>
      <c r="W3713" s="144" t="str">
        <f t="shared" si="382"/>
        <v>Active</v>
      </c>
      <c r="X3713" s="144">
        <v>3544</v>
      </c>
      <c r="Y3713" s="157" t="s">
        <v>64</v>
      </c>
      <c r="Z3713" s="386">
        <v>1</v>
      </c>
      <c r="AA3713" s="386">
        <v>0.33</v>
      </c>
      <c r="AB3713" s="387" t="s">
        <v>65</v>
      </c>
      <c r="AC3713" s="157"/>
    </row>
    <row r="3714" spans="9:29">
      <c r="I3714" s="342">
        <v>2</v>
      </c>
      <c r="J3714" s="144" t="str">
        <f t="shared" si="380"/>
        <v>SMALL</v>
      </c>
      <c r="K3714" s="144" t="str">
        <f t="shared" si="381"/>
        <v>SMALL</v>
      </c>
      <c r="L3714" s="144" t="str" cm="1">
        <f t="array" ref="L3714">_xlfn.IFS(I3714&lt;=2,"SMALL",I3714&lt;=5,"MEDIUM",I3714&gt;5,"LARGE")</f>
        <v>SMALL</v>
      </c>
      <c r="M3714" s="144" t="str">
        <f t="shared" si="378"/>
        <v>NO</v>
      </c>
      <c r="N3714" s="374">
        <v>4.43</v>
      </c>
      <c r="O3714" s="374">
        <f t="shared" si="379"/>
        <v>4</v>
      </c>
      <c r="P3714" s="158" t="str" cm="1">
        <f t="array" ref="P3714">_xlfn.SWITCH(ROUND(N3714,0),5,"Excellent",4,"Good",3,"ok","Bad")</f>
        <v>Good</v>
      </c>
      <c r="Q3714" s="144">
        <v>14</v>
      </c>
      <c r="R3714" s="385">
        <v>43449</v>
      </c>
      <c r="S3714" s="385">
        <v>43835</v>
      </c>
      <c r="T3714" s="144">
        <v>3544</v>
      </c>
      <c r="U3714" s="144" t="s">
        <v>60</v>
      </c>
      <c r="V3714" s="144">
        <v>365</v>
      </c>
      <c r="W3714" s="144" t="str">
        <f t="shared" si="382"/>
        <v>Active</v>
      </c>
      <c r="X3714" s="144">
        <v>3544</v>
      </c>
      <c r="Y3714" s="157" t="s">
        <v>61</v>
      </c>
      <c r="Z3714" s="386">
        <v>0.93</v>
      </c>
      <c r="AA3714" s="386">
        <v>0.97</v>
      </c>
      <c r="AB3714" s="387" t="s">
        <v>65</v>
      </c>
      <c r="AC3714" s="157"/>
    </row>
    <row r="3715" spans="9:29">
      <c r="I3715" s="342">
        <v>1</v>
      </c>
      <c r="J3715" s="144" t="str">
        <f t="shared" si="380"/>
        <v>SMALL</v>
      </c>
      <c r="K3715" s="144" t="str">
        <f t="shared" si="381"/>
        <v>SMALL</v>
      </c>
      <c r="L3715" s="144" t="str" cm="1">
        <f t="array" ref="L3715">_xlfn.IFS(I3715&lt;=2,"SMALL",I3715&lt;=5,"MEDIUM",I3715&gt;5,"LARGE")</f>
        <v>SMALL</v>
      </c>
      <c r="M3715" s="144" t="str">
        <f t="shared" si="378"/>
        <v>NO</v>
      </c>
      <c r="N3715" s="374">
        <v>4.67</v>
      </c>
      <c r="O3715" s="374">
        <f t="shared" si="379"/>
        <v>5</v>
      </c>
      <c r="P3715" s="158" t="str" cm="1">
        <f t="array" ref="P3715">_xlfn.SWITCH(ROUND(N3715,0),5,"Excellent",4,"Good",3,"ok","Bad")</f>
        <v>Excellent</v>
      </c>
      <c r="Q3715" s="144">
        <v>3</v>
      </c>
      <c r="R3715" s="385">
        <v>43300</v>
      </c>
      <c r="S3715" s="385">
        <v>43352</v>
      </c>
      <c r="T3715" s="144">
        <v>890</v>
      </c>
      <c r="U3715" s="144" t="s">
        <v>60</v>
      </c>
      <c r="V3715" s="144">
        <v>87</v>
      </c>
      <c r="W3715" s="144" t="str">
        <f t="shared" si="382"/>
        <v>Active</v>
      </c>
      <c r="X3715" s="144">
        <v>890</v>
      </c>
      <c r="Y3715" s="157" t="s">
        <v>70</v>
      </c>
      <c r="Z3715" s="386">
        <v>1</v>
      </c>
      <c r="AA3715" s="386">
        <v>0.93</v>
      </c>
      <c r="AB3715" s="387" t="s">
        <v>65</v>
      </c>
      <c r="AC3715" s="157"/>
    </row>
    <row r="3716" spans="9:29">
      <c r="I3716" s="342">
        <v>2</v>
      </c>
      <c r="J3716" s="144" t="str">
        <f t="shared" si="380"/>
        <v>SMALL</v>
      </c>
      <c r="K3716" s="144" t="str">
        <f t="shared" si="381"/>
        <v>SMALL</v>
      </c>
      <c r="L3716" s="144" t="str" cm="1">
        <f t="array" ref="L3716">_xlfn.IFS(I3716&lt;=2,"SMALL",I3716&lt;=5,"MEDIUM",I3716&gt;5,"LARGE")</f>
        <v>SMALL</v>
      </c>
      <c r="M3716" s="144" t="str">
        <f t="shared" si="378"/>
        <v>NO</v>
      </c>
      <c r="N3716" s="374">
        <v>4.34</v>
      </c>
      <c r="O3716" s="374">
        <f t="shared" si="379"/>
        <v>4</v>
      </c>
      <c r="P3716" s="158" t="str" cm="1">
        <f t="array" ref="P3716">_xlfn.SWITCH(ROUND(N3716,0),5,"Excellent",4,"Good",3,"ok","Bad")</f>
        <v>Good</v>
      </c>
      <c r="Q3716" s="144">
        <v>32</v>
      </c>
      <c r="R3716" s="385">
        <v>43340</v>
      </c>
      <c r="S3716" s="385">
        <v>43858</v>
      </c>
      <c r="T3716" s="144">
        <v>3544</v>
      </c>
      <c r="U3716" s="144" t="s">
        <v>60</v>
      </c>
      <c r="V3716" s="144">
        <v>365</v>
      </c>
      <c r="W3716" s="144" t="str">
        <f t="shared" si="382"/>
        <v>Active</v>
      </c>
      <c r="X3716" s="144">
        <v>3544</v>
      </c>
      <c r="Y3716" s="157" t="s">
        <v>70</v>
      </c>
      <c r="Z3716" s="386">
        <v>1</v>
      </c>
      <c r="AA3716" s="386">
        <v>0.99</v>
      </c>
      <c r="AB3716" s="387" t="s">
        <v>65</v>
      </c>
      <c r="AC3716" s="157"/>
    </row>
    <row r="3717" spans="9:29">
      <c r="I3717" s="342">
        <v>2</v>
      </c>
      <c r="J3717" s="144" t="str">
        <f t="shared" si="380"/>
        <v>SMALL</v>
      </c>
      <c r="K3717" s="144" t="str">
        <f t="shared" si="381"/>
        <v>SMALL</v>
      </c>
      <c r="L3717" s="144" t="str" cm="1">
        <f t="array" ref="L3717">_xlfn.IFS(I3717&lt;=2,"SMALL",I3717&lt;=5,"MEDIUM",I3717&gt;5,"LARGE")</f>
        <v>SMALL</v>
      </c>
      <c r="M3717" s="144" t="str">
        <f t="shared" ref="M3717:M3780" si="383">IF(AND(N3717&gt;=4.8,Q3717&gt;100),"YES","NO")</f>
        <v>NO</v>
      </c>
      <c r="N3717" s="374">
        <v>4.8</v>
      </c>
      <c r="O3717" s="374">
        <f t="shared" ref="O3717:O3780" si="384">ROUND(N3717,0)</f>
        <v>5</v>
      </c>
      <c r="P3717" s="158" t="str" cm="1">
        <f t="array" ref="P3717">_xlfn.SWITCH(ROUND(N3717,0),5,"Excellent",4,"Good",3,"ok","Bad")</f>
        <v>Excellent</v>
      </c>
      <c r="Q3717" s="144">
        <v>20</v>
      </c>
      <c r="R3717" s="385">
        <v>43266</v>
      </c>
      <c r="S3717" s="385">
        <v>43902</v>
      </c>
      <c r="T3717" s="144">
        <v>357</v>
      </c>
      <c r="U3717" s="144" t="s">
        <v>69</v>
      </c>
      <c r="V3717" s="144">
        <v>365</v>
      </c>
      <c r="W3717" s="144" t="str">
        <f t="shared" si="382"/>
        <v>Active</v>
      </c>
      <c r="X3717" s="144">
        <v>357</v>
      </c>
      <c r="Y3717" s="157" t="s">
        <v>70</v>
      </c>
      <c r="Z3717" s="386">
        <v>1</v>
      </c>
      <c r="AA3717" s="386">
        <v>0.99</v>
      </c>
      <c r="AB3717" s="387" t="s">
        <v>65</v>
      </c>
      <c r="AC3717" s="157"/>
    </row>
    <row r="3718" spans="9:29">
      <c r="I3718" s="342">
        <v>2</v>
      </c>
      <c r="J3718" s="144" t="str">
        <f t="shared" ref="J3718:J3781" si="385">IF(I3718&lt;=2,"SMALL","LARGE")</f>
        <v>SMALL</v>
      </c>
      <c r="K3718" s="144" t="str">
        <f t="shared" ref="K3718:K3781" si="386">IF(I3718&lt;=2,"SMALL",IF(I3718&lt;=5,"MEDIUM","LARGE"))</f>
        <v>SMALL</v>
      </c>
      <c r="L3718" s="144" t="str" cm="1">
        <f t="array" ref="L3718">_xlfn.IFS(I3718&lt;=2,"SMALL",I3718&lt;=5,"MEDIUM",I3718&gt;5,"LARGE")</f>
        <v>SMALL</v>
      </c>
      <c r="M3718" s="144" t="str">
        <f t="shared" si="383"/>
        <v>NO</v>
      </c>
      <c r="N3718" s="374">
        <v>4.0999999999999996</v>
      </c>
      <c r="O3718" s="374">
        <f t="shared" si="384"/>
        <v>4</v>
      </c>
      <c r="P3718" s="158" t="str" cm="1">
        <f t="array" ref="P3718">_xlfn.SWITCH(ROUND(N3718,0),5,"Excellent",4,"Good",3,"ok","Bad")</f>
        <v>Good</v>
      </c>
      <c r="Q3718" s="144">
        <v>10</v>
      </c>
      <c r="R3718" s="385">
        <v>43343</v>
      </c>
      <c r="S3718" s="385">
        <v>43723</v>
      </c>
      <c r="T3718" s="144">
        <v>3544</v>
      </c>
      <c r="U3718" s="144" t="s">
        <v>60</v>
      </c>
      <c r="V3718" s="144">
        <v>365</v>
      </c>
      <c r="W3718" s="144" t="str">
        <f t="shared" ref="W3718:W3781" si="387">IF(NOT(V3718=0),"Active","Inactive")</f>
        <v>Active</v>
      </c>
      <c r="X3718" s="144">
        <v>3544</v>
      </c>
      <c r="Y3718" s="157" t="s">
        <v>70</v>
      </c>
      <c r="Z3718" s="386">
        <v>1</v>
      </c>
      <c r="AA3718" s="386">
        <v>1</v>
      </c>
      <c r="AB3718" s="387" t="s">
        <v>65</v>
      </c>
      <c r="AC3718" s="157"/>
    </row>
    <row r="3719" spans="9:29">
      <c r="I3719" s="342">
        <v>2</v>
      </c>
      <c r="J3719" s="144" t="str">
        <f t="shared" si="385"/>
        <v>SMALL</v>
      </c>
      <c r="K3719" s="144" t="str">
        <f t="shared" si="386"/>
        <v>SMALL</v>
      </c>
      <c r="L3719" s="144" t="str" cm="1">
        <f t="array" ref="L3719">_xlfn.IFS(I3719&lt;=2,"SMALL",I3719&lt;=5,"MEDIUM",I3719&gt;5,"LARGE")</f>
        <v>SMALL</v>
      </c>
      <c r="M3719" s="144" t="str">
        <f t="shared" si="383"/>
        <v>NO</v>
      </c>
      <c r="N3719" s="374">
        <v>4.74</v>
      </c>
      <c r="O3719" s="374">
        <f t="shared" si="384"/>
        <v>5</v>
      </c>
      <c r="P3719" s="158" t="str" cm="1">
        <f t="array" ref="P3719">_xlfn.SWITCH(ROUND(N3719,0),5,"Excellent",4,"Good",3,"ok","Bad")</f>
        <v>Excellent</v>
      </c>
      <c r="Q3719" s="144">
        <v>34</v>
      </c>
      <c r="R3719" s="385">
        <v>43274</v>
      </c>
      <c r="S3719" s="385">
        <v>43831</v>
      </c>
      <c r="T3719" s="144">
        <v>1750</v>
      </c>
      <c r="U3719" s="144" t="s">
        <v>60</v>
      </c>
      <c r="V3719" s="144">
        <v>38</v>
      </c>
      <c r="W3719" s="144" t="str">
        <f t="shared" si="387"/>
        <v>Active</v>
      </c>
      <c r="X3719" s="144">
        <v>1750</v>
      </c>
      <c r="Y3719" s="157" t="s">
        <v>64</v>
      </c>
      <c r="Z3719" s="386">
        <v>0.5</v>
      </c>
      <c r="AA3719" s="386">
        <v>0.87</v>
      </c>
      <c r="AB3719" s="387" t="s">
        <v>65</v>
      </c>
      <c r="AC3719" s="157"/>
    </row>
    <row r="3720" spans="9:29">
      <c r="I3720" s="342">
        <v>5</v>
      </c>
      <c r="J3720" s="144" t="str">
        <f t="shared" si="385"/>
        <v>LARGE</v>
      </c>
      <c r="K3720" s="144" t="str">
        <f t="shared" si="386"/>
        <v>MEDIUM</v>
      </c>
      <c r="L3720" s="144" t="str" cm="1">
        <f t="array" ref="L3720">_xlfn.IFS(I3720&lt;=2,"SMALL",I3720&lt;=5,"MEDIUM",I3720&gt;5,"LARGE")</f>
        <v>MEDIUM</v>
      </c>
      <c r="M3720" s="144" t="str">
        <f t="shared" si="383"/>
        <v>NO</v>
      </c>
      <c r="N3720" s="374">
        <v>4.46</v>
      </c>
      <c r="O3720" s="374">
        <f t="shared" si="384"/>
        <v>4</v>
      </c>
      <c r="P3720" s="158" t="str" cm="1">
        <f t="array" ref="P3720">_xlfn.SWITCH(ROUND(N3720,0),5,"Excellent",4,"Good",3,"ok","Bad")</f>
        <v>Good</v>
      </c>
      <c r="Q3720" s="144">
        <v>26</v>
      </c>
      <c r="R3720" s="385">
        <v>43260</v>
      </c>
      <c r="S3720" s="385">
        <v>43878</v>
      </c>
      <c r="T3720" s="144">
        <v>3391</v>
      </c>
      <c r="U3720" s="144" t="s">
        <v>69</v>
      </c>
      <c r="V3720" s="144">
        <v>89</v>
      </c>
      <c r="W3720" s="144" t="str">
        <f t="shared" si="387"/>
        <v>Active</v>
      </c>
      <c r="X3720" s="144">
        <v>3391</v>
      </c>
      <c r="Y3720" s="157" t="s">
        <v>70</v>
      </c>
      <c r="Z3720" s="386">
        <v>0.98</v>
      </c>
      <c r="AA3720" s="386">
        <v>0.94</v>
      </c>
      <c r="AB3720" s="387" t="s">
        <v>65</v>
      </c>
      <c r="AC3720" s="157"/>
    </row>
    <row r="3721" spans="9:29">
      <c r="I3721" s="342">
        <v>1</v>
      </c>
      <c r="J3721" s="144" t="str">
        <f t="shared" si="385"/>
        <v>SMALL</v>
      </c>
      <c r="K3721" s="144" t="str">
        <f t="shared" si="386"/>
        <v>SMALL</v>
      </c>
      <c r="L3721" s="144" t="str" cm="1">
        <f t="array" ref="L3721">_xlfn.IFS(I3721&lt;=2,"SMALL",I3721&lt;=5,"MEDIUM",I3721&gt;5,"LARGE")</f>
        <v>SMALL</v>
      </c>
      <c r="M3721" s="144" t="str">
        <f t="shared" si="383"/>
        <v>NO</v>
      </c>
      <c r="N3721" s="374">
        <v>4.5</v>
      </c>
      <c r="O3721" s="374">
        <f t="shared" si="384"/>
        <v>5</v>
      </c>
      <c r="P3721" s="158" t="str" cm="1">
        <f t="array" ref="P3721">_xlfn.SWITCH(ROUND(N3721,0),5,"Excellent",4,"Good",3,"ok","Bad")</f>
        <v>Excellent</v>
      </c>
      <c r="Q3721" s="144">
        <v>4</v>
      </c>
      <c r="R3721" s="385">
        <v>43415</v>
      </c>
      <c r="S3721" s="385">
        <v>43907</v>
      </c>
      <c r="T3721" s="144">
        <v>2011</v>
      </c>
      <c r="U3721" s="144" t="s">
        <v>60</v>
      </c>
      <c r="V3721" s="144">
        <v>364</v>
      </c>
      <c r="W3721" s="144" t="str">
        <f t="shared" si="387"/>
        <v>Active</v>
      </c>
      <c r="X3721" s="144">
        <v>2011</v>
      </c>
      <c r="Y3721" s="157" t="s">
        <v>64</v>
      </c>
      <c r="Z3721" s="386">
        <v>1</v>
      </c>
      <c r="AA3721" s="386">
        <v>0</v>
      </c>
      <c r="AB3721" s="387" t="s">
        <v>62</v>
      </c>
      <c r="AC3721" s="157"/>
    </row>
    <row r="3722" spans="9:29">
      <c r="I3722" s="342">
        <v>1</v>
      </c>
      <c r="J3722" s="144" t="str">
        <f t="shared" si="385"/>
        <v>SMALL</v>
      </c>
      <c r="K3722" s="144" t="str">
        <f t="shared" si="386"/>
        <v>SMALL</v>
      </c>
      <c r="L3722" s="144" t="str" cm="1">
        <f t="array" ref="L3722">_xlfn.IFS(I3722&lt;=2,"SMALL",I3722&lt;=5,"MEDIUM",I3722&gt;5,"LARGE")</f>
        <v>SMALL</v>
      </c>
      <c r="M3722" s="144" t="str">
        <f t="shared" si="383"/>
        <v>NO</v>
      </c>
      <c r="N3722" s="374">
        <v>5</v>
      </c>
      <c r="O3722" s="374">
        <f t="shared" si="384"/>
        <v>5</v>
      </c>
      <c r="P3722" s="158" t="str" cm="1">
        <f t="array" ref="P3722">_xlfn.SWITCH(ROUND(N3722,0),5,"Excellent",4,"Good",3,"ok","Bad")</f>
        <v>Excellent</v>
      </c>
      <c r="Q3722" s="144">
        <v>5</v>
      </c>
      <c r="R3722" s="385">
        <v>43312</v>
      </c>
      <c r="S3722" s="385">
        <v>43927</v>
      </c>
      <c r="T3722" s="144">
        <v>3292</v>
      </c>
      <c r="U3722" s="144" t="s">
        <v>60</v>
      </c>
      <c r="V3722" s="144">
        <v>299</v>
      </c>
      <c r="W3722" s="144" t="str">
        <f t="shared" si="387"/>
        <v>Active</v>
      </c>
      <c r="X3722" s="144">
        <v>3292</v>
      </c>
      <c r="Y3722" s="157" t="s">
        <v>64</v>
      </c>
      <c r="Z3722" s="386">
        <v>1</v>
      </c>
      <c r="AA3722" s="386">
        <v>0.93</v>
      </c>
      <c r="AB3722" s="387" t="s">
        <v>62</v>
      </c>
      <c r="AC3722" s="157"/>
    </row>
    <row r="3723" spans="9:29">
      <c r="I3723" s="342">
        <v>2</v>
      </c>
      <c r="J3723" s="144" t="str">
        <f t="shared" si="385"/>
        <v>SMALL</v>
      </c>
      <c r="K3723" s="144" t="str">
        <f t="shared" si="386"/>
        <v>SMALL</v>
      </c>
      <c r="L3723" s="144" t="str" cm="1">
        <f t="array" ref="L3723">_xlfn.IFS(I3723&lt;=2,"SMALL",I3723&lt;=5,"MEDIUM",I3723&gt;5,"LARGE")</f>
        <v>SMALL</v>
      </c>
      <c r="M3723" s="144" t="str">
        <f t="shared" si="383"/>
        <v>NO</v>
      </c>
      <c r="N3723" s="374">
        <v>4.67</v>
      </c>
      <c r="O3723" s="374">
        <f t="shared" si="384"/>
        <v>5</v>
      </c>
      <c r="P3723" s="158" t="str" cm="1">
        <f t="array" ref="P3723">_xlfn.SWITCH(ROUND(N3723,0),5,"Excellent",4,"Good",3,"ok","Bad")</f>
        <v>Excellent</v>
      </c>
      <c r="Q3723" s="144">
        <v>81</v>
      </c>
      <c r="R3723" s="385">
        <v>43276</v>
      </c>
      <c r="S3723" s="385">
        <v>43997</v>
      </c>
      <c r="T3723" s="144">
        <v>2462</v>
      </c>
      <c r="U3723" s="144" t="s">
        <v>60</v>
      </c>
      <c r="V3723" s="144">
        <v>88</v>
      </c>
      <c r="W3723" s="144" t="str">
        <f t="shared" si="387"/>
        <v>Active</v>
      </c>
      <c r="X3723" s="144">
        <v>2462</v>
      </c>
      <c r="Y3723" s="157" t="s">
        <v>70</v>
      </c>
      <c r="Z3723" s="386">
        <v>1</v>
      </c>
      <c r="AA3723" s="386">
        <v>0.92</v>
      </c>
      <c r="AB3723" s="387" t="s">
        <v>65</v>
      </c>
      <c r="AC3723" s="157"/>
    </row>
    <row r="3724" spans="9:29">
      <c r="I3724" s="342">
        <v>3</v>
      </c>
      <c r="J3724" s="144" t="str">
        <f t="shared" si="385"/>
        <v>LARGE</v>
      </c>
      <c r="K3724" s="144" t="str">
        <f t="shared" si="386"/>
        <v>MEDIUM</v>
      </c>
      <c r="L3724" s="144" t="str" cm="1">
        <f t="array" ref="L3724">_xlfn.IFS(I3724&lt;=2,"SMALL",I3724&lt;=5,"MEDIUM",I3724&gt;5,"LARGE")</f>
        <v>MEDIUM</v>
      </c>
      <c r="M3724" s="144" t="str">
        <f t="shared" si="383"/>
        <v>NO</v>
      </c>
      <c r="N3724" s="374">
        <v>4.75</v>
      </c>
      <c r="O3724" s="374">
        <f t="shared" si="384"/>
        <v>5</v>
      </c>
      <c r="P3724" s="158" t="str" cm="1">
        <f t="array" ref="P3724">_xlfn.SWITCH(ROUND(N3724,0),5,"Excellent",4,"Good",3,"ok","Bad")</f>
        <v>Excellent</v>
      </c>
      <c r="Q3724" s="144">
        <v>4</v>
      </c>
      <c r="R3724" s="385">
        <v>43472</v>
      </c>
      <c r="S3724" s="385">
        <v>44044</v>
      </c>
      <c r="T3724" s="144">
        <v>1587</v>
      </c>
      <c r="U3724" s="144" t="s">
        <v>69</v>
      </c>
      <c r="V3724" s="144">
        <v>21</v>
      </c>
      <c r="W3724" s="144" t="str">
        <f t="shared" si="387"/>
        <v>Active</v>
      </c>
      <c r="X3724" s="144">
        <v>1587</v>
      </c>
      <c r="Y3724" s="157" t="s">
        <v>70</v>
      </c>
      <c r="Z3724" s="386">
        <v>1</v>
      </c>
      <c r="AA3724" s="386">
        <v>1</v>
      </c>
      <c r="AB3724" s="387" t="s">
        <v>62</v>
      </c>
      <c r="AC3724" s="157"/>
    </row>
    <row r="3725" spans="9:29">
      <c r="I3725" s="342">
        <v>1</v>
      </c>
      <c r="J3725" s="144" t="str">
        <f t="shared" si="385"/>
        <v>SMALL</v>
      </c>
      <c r="K3725" s="144" t="str">
        <f t="shared" si="386"/>
        <v>SMALL</v>
      </c>
      <c r="L3725" s="144" t="str" cm="1">
        <f t="array" ref="L3725">_xlfn.IFS(I3725&lt;=2,"SMALL",I3725&lt;=5,"MEDIUM",I3725&gt;5,"LARGE")</f>
        <v>SMALL</v>
      </c>
      <c r="M3725" s="144" t="str">
        <f t="shared" si="383"/>
        <v>NO</v>
      </c>
      <c r="N3725" s="374">
        <v>4.5</v>
      </c>
      <c r="O3725" s="374">
        <f t="shared" si="384"/>
        <v>5</v>
      </c>
      <c r="P3725" s="158" t="str" cm="1">
        <f t="array" ref="P3725">_xlfn.SWITCH(ROUND(N3725,0),5,"Excellent",4,"Good",3,"ok","Bad")</f>
        <v>Excellent</v>
      </c>
      <c r="Q3725" s="144">
        <v>4</v>
      </c>
      <c r="R3725" s="385">
        <v>43312</v>
      </c>
      <c r="S3725" s="385">
        <v>44044</v>
      </c>
      <c r="T3725" s="144">
        <v>3292</v>
      </c>
      <c r="U3725" s="144" t="s">
        <v>60</v>
      </c>
      <c r="V3725" s="144">
        <v>333</v>
      </c>
      <c r="W3725" s="144" t="str">
        <f t="shared" si="387"/>
        <v>Active</v>
      </c>
      <c r="X3725" s="144">
        <v>3292</v>
      </c>
      <c r="Y3725" s="157" t="s">
        <v>64</v>
      </c>
      <c r="Z3725" s="386">
        <v>0.5</v>
      </c>
      <c r="AA3725" s="386">
        <v>0.67</v>
      </c>
      <c r="AB3725" s="387" t="s">
        <v>62</v>
      </c>
      <c r="AC3725" s="157"/>
    </row>
    <row r="3726" spans="9:29">
      <c r="I3726" s="342">
        <v>4</v>
      </c>
      <c r="J3726" s="144" t="str">
        <f t="shared" si="385"/>
        <v>LARGE</v>
      </c>
      <c r="K3726" s="144" t="str">
        <f t="shared" si="386"/>
        <v>MEDIUM</v>
      </c>
      <c r="L3726" s="144" t="str" cm="1">
        <f t="array" ref="L3726">_xlfn.IFS(I3726&lt;=2,"SMALL",I3726&lt;=5,"MEDIUM",I3726&gt;5,"LARGE")</f>
        <v>MEDIUM</v>
      </c>
      <c r="M3726" s="144" t="str">
        <f t="shared" si="383"/>
        <v>NO</v>
      </c>
      <c r="N3726" s="374">
        <v>5</v>
      </c>
      <c r="O3726" s="374">
        <f t="shared" si="384"/>
        <v>5</v>
      </c>
      <c r="P3726" s="158" t="str" cm="1">
        <f t="array" ref="P3726">_xlfn.SWITCH(ROUND(N3726,0),5,"Excellent",4,"Good",3,"ok","Bad")</f>
        <v>Excellent</v>
      </c>
      <c r="Q3726" s="144">
        <v>9</v>
      </c>
      <c r="R3726" s="385">
        <v>43312</v>
      </c>
      <c r="S3726" s="385">
        <v>43832</v>
      </c>
      <c r="T3726" s="144">
        <v>2783</v>
      </c>
      <c r="U3726" s="144" t="s">
        <v>69</v>
      </c>
      <c r="V3726" s="144">
        <v>179</v>
      </c>
      <c r="W3726" s="144" t="str">
        <f t="shared" si="387"/>
        <v>Active</v>
      </c>
      <c r="X3726" s="144">
        <v>2783</v>
      </c>
      <c r="Y3726" s="157" t="s">
        <v>70</v>
      </c>
      <c r="Z3726" s="386">
        <v>1</v>
      </c>
      <c r="AA3726" s="386">
        <v>1</v>
      </c>
      <c r="AB3726" s="387" t="s">
        <v>62</v>
      </c>
      <c r="AC3726" s="157"/>
    </row>
    <row r="3727" spans="9:29">
      <c r="I3727" s="342">
        <v>6</v>
      </c>
      <c r="J3727" s="144" t="str">
        <f t="shared" si="385"/>
        <v>LARGE</v>
      </c>
      <c r="K3727" s="144" t="str">
        <f t="shared" si="386"/>
        <v>LARGE</v>
      </c>
      <c r="L3727" s="144" t="str" cm="1">
        <f t="array" ref="L3727">_xlfn.IFS(I3727&lt;=2,"SMALL",I3727&lt;=5,"MEDIUM",I3727&gt;5,"LARGE")</f>
        <v>LARGE</v>
      </c>
      <c r="M3727" s="144" t="str">
        <f t="shared" si="383"/>
        <v>NO</v>
      </c>
      <c r="N3727" s="374">
        <v>4.84</v>
      </c>
      <c r="O3727" s="374">
        <f t="shared" si="384"/>
        <v>5</v>
      </c>
      <c r="P3727" s="158" t="str" cm="1">
        <f t="array" ref="P3727">_xlfn.SWITCH(ROUND(N3727,0),5,"Excellent",4,"Good",3,"ok","Bad")</f>
        <v>Excellent</v>
      </c>
      <c r="Q3727" s="144">
        <v>63</v>
      </c>
      <c r="R3727" s="385">
        <v>43309</v>
      </c>
      <c r="S3727" s="385">
        <v>44044</v>
      </c>
      <c r="T3727" s="144">
        <v>1246</v>
      </c>
      <c r="U3727" s="144" t="s">
        <v>69</v>
      </c>
      <c r="V3727" s="144">
        <v>248</v>
      </c>
      <c r="W3727" s="144" t="str">
        <f t="shared" si="387"/>
        <v>Active</v>
      </c>
      <c r="X3727" s="144">
        <v>1246</v>
      </c>
      <c r="Y3727" s="157" t="s">
        <v>64</v>
      </c>
      <c r="Z3727" s="386">
        <v>1</v>
      </c>
      <c r="AA3727" s="386">
        <v>0.94</v>
      </c>
      <c r="AB3727" s="387" t="s">
        <v>62</v>
      </c>
      <c r="AC3727" s="157"/>
    </row>
    <row r="3728" spans="9:29">
      <c r="I3728" s="342">
        <v>10</v>
      </c>
      <c r="J3728" s="144" t="str">
        <f t="shared" si="385"/>
        <v>LARGE</v>
      </c>
      <c r="K3728" s="144" t="str">
        <f t="shared" si="386"/>
        <v>LARGE</v>
      </c>
      <c r="L3728" s="144" t="str" cm="1">
        <f t="array" ref="L3728">_xlfn.IFS(I3728&lt;=2,"SMALL",I3728&lt;=5,"MEDIUM",I3728&gt;5,"LARGE")</f>
        <v>LARGE</v>
      </c>
      <c r="M3728" s="144" t="str">
        <f t="shared" si="383"/>
        <v>NO</v>
      </c>
      <c r="N3728" s="374">
        <v>5</v>
      </c>
      <c r="O3728" s="374">
        <f t="shared" si="384"/>
        <v>5</v>
      </c>
      <c r="P3728" s="158" t="str" cm="1">
        <f t="array" ref="P3728">_xlfn.SWITCH(ROUND(N3728,0),5,"Excellent",4,"Good",3,"ok","Bad")</f>
        <v>Excellent</v>
      </c>
      <c r="Q3728" s="144">
        <v>8</v>
      </c>
      <c r="R3728" s="385">
        <v>43336</v>
      </c>
      <c r="S3728" s="385">
        <v>44013</v>
      </c>
      <c r="T3728" s="144">
        <v>1164</v>
      </c>
      <c r="U3728" s="144" t="s">
        <v>69</v>
      </c>
      <c r="V3728" s="144">
        <v>129</v>
      </c>
      <c r="W3728" s="144" t="str">
        <f t="shared" si="387"/>
        <v>Active</v>
      </c>
      <c r="X3728" s="144">
        <v>1164</v>
      </c>
      <c r="Y3728" s="157" t="s">
        <v>70</v>
      </c>
      <c r="Z3728" s="386">
        <v>0.9</v>
      </c>
      <c r="AA3728" s="386">
        <v>0.96</v>
      </c>
      <c r="AB3728" s="387" t="s">
        <v>65</v>
      </c>
      <c r="AC3728" s="157"/>
    </row>
    <row r="3729" spans="9:29">
      <c r="I3729" s="342">
        <v>2</v>
      </c>
      <c r="J3729" s="144" t="str">
        <f t="shared" si="385"/>
        <v>SMALL</v>
      </c>
      <c r="K3729" s="144" t="str">
        <f t="shared" si="386"/>
        <v>SMALL</v>
      </c>
      <c r="L3729" s="144" t="str" cm="1">
        <f t="array" ref="L3729">_xlfn.IFS(I3729&lt;=2,"SMALL",I3729&lt;=5,"MEDIUM",I3729&gt;5,"LARGE")</f>
        <v>SMALL</v>
      </c>
      <c r="M3729" s="144" t="str">
        <f t="shared" si="383"/>
        <v>NO</v>
      </c>
      <c r="N3729" s="374">
        <v>4.71</v>
      </c>
      <c r="O3729" s="374">
        <f t="shared" si="384"/>
        <v>5</v>
      </c>
      <c r="P3729" s="158" t="str" cm="1">
        <f t="array" ref="P3729">_xlfn.SWITCH(ROUND(N3729,0),5,"Excellent",4,"Good",3,"ok","Bad")</f>
        <v>Excellent</v>
      </c>
      <c r="Q3729" s="144">
        <v>142</v>
      </c>
      <c r="R3729" s="385">
        <v>43265</v>
      </c>
      <c r="S3729" s="385">
        <v>44056</v>
      </c>
      <c r="T3729" s="144">
        <v>2440</v>
      </c>
      <c r="U3729" s="144" t="s">
        <v>60</v>
      </c>
      <c r="V3729" s="144">
        <v>327</v>
      </c>
      <c r="W3729" s="144" t="str">
        <f t="shared" si="387"/>
        <v>Active</v>
      </c>
      <c r="X3729" s="144">
        <v>2440</v>
      </c>
      <c r="Y3729" s="157" t="s">
        <v>70</v>
      </c>
      <c r="Z3729" s="386">
        <v>0.9</v>
      </c>
      <c r="AA3729" s="386">
        <v>1</v>
      </c>
      <c r="AB3729" s="387" t="s">
        <v>65</v>
      </c>
      <c r="AC3729" s="157"/>
    </row>
    <row r="3730" spans="9:29">
      <c r="I3730" s="342">
        <v>2</v>
      </c>
      <c r="J3730" s="144" t="str">
        <f t="shared" si="385"/>
        <v>SMALL</v>
      </c>
      <c r="K3730" s="144" t="str">
        <f t="shared" si="386"/>
        <v>SMALL</v>
      </c>
      <c r="L3730" s="144" t="str" cm="1">
        <f t="array" ref="L3730">_xlfn.IFS(I3730&lt;=2,"SMALL",I3730&lt;=5,"MEDIUM",I3730&gt;5,"LARGE")</f>
        <v>SMALL</v>
      </c>
      <c r="M3730" s="144" t="str">
        <f t="shared" si="383"/>
        <v>NO</v>
      </c>
      <c r="N3730" s="374">
        <v>4.68</v>
      </c>
      <c r="O3730" s="374">
        <f t="shared" si="384"/>
        <v>5</v>
      </c>
      <c r="P3730" s="158" t="str" cm="1">
        <f t="array" ref="P3730">_xlfn.SWITCH(ROUND(N3730,0),5,"Excellent",4,"Good",3,"ok","Bad")</f>
        <v>Excellent</v>
      </c>
      <c r="Q3730" s="144">
        <v>135</v>
      </c>
      <c r="R3730" s="385">
        <v>43265</v>
      </c>
      <c r="S3730" s="385">
        <v>44040</v>
      </c>
      <c r="T3730" s="144">
        <v>2440</v>
      </c>
      <c r="U3730" s="144" t="s">
        <v>60</v>
      </c>
      <c r="V3730" s="144">
        <v>353</v>
      </c>
      <c r="W3730" s="144" t="str">
        <f t="shared" si="387"/>
        <v>Active</v>
      </c>
      <c r="X3730" s="144">
        <v>2440</v>
      </c>
      <c r="Y3730" s="157" t="s">
        <v>70</v>
      </c>
      <c r="Z3730" s="386">
        <v>1</v>
      </c>
      <c r="AA3730" s="386">
        <v>1</v>
      </c>
      <c r="AB3730" s="387" t="s">
        <v>65</v>
      </c>
      <c r="AC3730" s="157"/>
    </row>
    <row r="3731" spans="9:29">
      <c r="I3731" s="342">
        <v>4</v>
      </c>
      <c r="J3731" s="144" t="str">
        <f t="shared" si="385"/>
        <v>LARGE</v>
      </c>
      <c r="K3731" s="144" t="str">
        <f t="shared" si="386"/>
        <v>MEDIUM</v>
      </c>
      <c r="L3731" s="144" t="str" cm="1">
        <f t="array" ref="L3731">_xlfn.IFS(I3731&lt;=2,"SMALL",I3731&lt;=5,"MEDIUM",I3731&gt;5,"LARGE")</f>
        <v>MEDIUM</v>
      </c>
      <c r="M3731" s="144" t="str">
        <f t="shared" si="383"/>
        <v>NO</v>
      </c>
      <c r="N3731" s="374">
        <v>4.9000000000000004</v>
      </c>
      <c r="O3731" s="374">
        <f t="shared" si="384"/>
        <v>5</v>
      </c>
      <c r="P3731" s="158" t="str" cm="1">
        <f t="array" ref="P3731">_xlfn.SWITCH(ROUND(N3731,0),5,"Excellent",4,"Good",3,"ok","Bad")</f>
        <v>Excellent</v>
      </c>
      <c r="Q3731" s="144">
        <v>10</v>
      </c>
      <c r="R3731" s="385">
        <v>43273</v>
      </c>
      <c r="S3731" s="385">
        <v>43593</v>
      </c>
      <c r="T3731" s="144">
        <v>1882</v>
      </c>
      <c r="U3731" s="144" t="s">
        <v>60</v>
      </c>
      <c r="V3731" s="144">
        <v>0</v>
      </c>
      <c r="W3731" s="144" t="str">
        <f t="shared" si="387"/>
        <v>Inactive</v>
      </c>
      <c r="X3731" s="144">
        <v>1882</v>
      </c>
      <c r="Y3731" s="157" t="s">
        <v>61</v>
      </c>
      <c r="Z3731" s="386">
        <v>0.6</v>
      </c>
      <c r="AA3731" s="386">
        <v>0.98</v>
      </c>
      <c r="AB3731" s="387" t="s">
        <v>62</v>
      </c>
      <c r="AC3731" s="157"/>
    </row>
    <row r="3732" spans="9:29">
      <c r="I3732" s="342">
        <v>6</v>
      </c>
      <c r="J3732" s="144" t="str">
        <f t="shared" si="385"/>
        <v>LARGE</v>
      </c>
      <c r="K3732" s="144" t="str">
        <f t="shared" si="386"/>
        <v>LARGE</v>
      </c>
      <c r="L3732" s="144" t="str" cm="1">
        <f t="array" ref="L3732">_xlfn.IFS(I3732&lt;=2,"SMALL",I3732&lt;=5,"MEDIUM",I3732&gt;5,"LARGE")</f>
        <v>LARGE</v>
      </c>
      <c r="M3732" s="144" t="str">
        <f t="shared" si="383"/>
        <v>NO</v>
      </c>
      <c r="N3732" s="374">
        <v>4.79</v>
      </c>
      <c r="O3732" s="374">
        <f t="shared" si="384"/>
        <v>5</v>
      </c>
      <c r="P3732" s="158" t="str" cm="1">
        <f t="array" ref="P3732">_xlfn.SWITCH(ROUND(N3732,0),5,"Excellent",4,"Good",3,"ok","Bad")</f>
        <v>Excellent</v>
      </c>
      <c r="Q3732" s="144">
        <v>24</v>
      </c>
      <c r="R3732" s="385">
        <v>43270</v>
      </c>
      <c r="S3732" s="385">
        <v>43852</v>
      </c>
      <c r="T3732" s="144">
        <v>1747</v>
      </c>
      <c r="U3732" s="144" t="s">
        <v>69</v>
      </c>
      <c r="V3732" s="144">
        <v>180</v>
      </c>
      <c r="W3732" s="144" t="str">
        <f t="shared" si="387"/>
        <v>Active</v>
      </c>
      <c r="X3732" s="144">
        <v>1747</v>
      </c>
      <c r="Y3732" s="157" t="s">
        <v>64</v>
      </c>
      <c r="Z3732" s="386">
        <v>0.9</v>
      </c>
      <c r="AA3732" s="386">
        <v>0.98</v>
      </c>
      <c r="AB3732" s="387" t="s">
        <v>62</v>
      </c>
      <c r="AC3732" s="157"/>
    </row>
    <row r="3733" spans="9:29">
      <c r="I3733" s="342">
        <v>2</v>
      </c>
      <c r="J3733" s="144" t="str">
        <f t="shared" si="385"/>
        <v>SMALL</v>
      </c>
      <c r="K3733" s="144" t="str">
        <f t="shared" si="386"/>
        <v>SMALL</v>
      </c>
      <c r="L3733" s="144" t="str" cm="1">
        <f t="array" ref="L3733">_xlfn.IFS(I3733&lt;=2,"SMALL",I3733&lt;=5,"MEDIUM",I3733&gt;5,"LARGE")</f>
        <v>SMALL</v>
      </c>
      <c r="M3733" s="144" t="str">
        <f t="shared" si="383"/>
        <v>NO</v>
      </c>
      <c r="N3733" s="374">
        <v>4.9000000000000004</v>
      </c>
      <c r="O3733" s="374">
        <f t="shared" si="384"/>
        <v>5</v>
      </c>
      <c r="P3733" s="158" t="str" cm="1">
        <f t="array" ref="P3733">_xlfn.SWITCH(ROUND(N3733,0),5,"Excellent",4,"Good",3,"ok","Bad")</f>
        <v>Excellent</v>
      </c>
      <c r="Q3733" s="144">
        <v>67</v>
      </c>
      <c r="R3733" s="385">
        <v>43282</v>
      </c>
      <c r="S3733" s="385">
        <v>43884</v>
      </c>
      <c r="T3733" s="144">
        <v>2462</v>
      </c>
      <c r="U3733" s="144" t="s">
        <v>60</v>
      </c>
      <c r="V3733" s="144">
        <v>84</v>
      </c>
      <c r="W3733" s="144" t="str">
        <f t="shared" si="387"/>
        <v>Active</v>
      </c>
      <c r="X3733" s="144">
        <v>2462</v>
      </c>
      <c r="Y3733" s="157" t="s">
        <v>70</v>
      </c>
      <c r="Z3733" s="386">
        <v>1</v>
      </c>
      <c r="AA3733" s="386">
        <v>1</v>
      </c>
      <c r="AB3733" s="387" t="s">
        <v>65</v>
      </c>
      <c r="AC3733" s="157"/>
    </row>
    <row r="3734" spans="9:29">
      <c r="I3734" s="342">
        <v>5</v>
      </c>
      <c r="J3734" s="144" t="str">
        <f t="shared" si="385"/>
        <v>LARGE</v>
      </c>
      <c r="K3734" s="144" t="str">
        <f t="shared" si="386"/>
        <v>MEDIUM</v>
      </c>
      <c r="L3734" s="144" t="str" cm="1">
        <f t="array" ref="L3734">_xlfn.IFS(I3734&lt;=2,"SMALL",I3734&lt;=5,"MEDIUM",I3734&gt;5,"LARGE")</f>
        <v>MEDIUM</v>
      </c>
      <c r="M3734" s="144" t="str">
        <f t="shared" si="383"/>
        <v>NO</v>
      </c>
      <c r="N3734" s="374">
        <v>4.83</v>
      </c>
      <c r="O3734" s="374">
        <f t="shared" si="384"/>
        <v>5</v>
      </c>
      <c r="P3734" s="158" t="str" cm="1">
        <f t="array" ref="P3734">_xlfn.SWITCH(ROUND(N3734,0),5,"Excellent",4,"Good",3,"ok","Bad")</f>
        <v>Excellent</v>
      </c>
      <c r="Q3734" s="144">
        <v>42</v>
      </c>
      <c r="R3734" s="385">
        <v>43493</v>
      </c>
      <c r="S3734" s="385">
        <v>44033</v>
      </c>
      <c r="T3734" s="144">
        <v>1265</v>
      </c>
      <c r="U3734" s="144" t="s">
        <v>69</v>
      </c>
      <c r="V3734" s="144">
        <v>341</v>
      </c>
      <c r="W3734" s="144" t="str">
        <f t="shared" si="387"/>
        <v>Active</v>
      </c>
      <c r="X3734" s="144">
        <v>1265</v>
      </c>
      <c r="Y3734" s="157" t="s">
        <v>70</v>
      </c>
      <c r="Z3734" s="386">
        <v>1</v>
      </c>
      <c r="AA3734" s="386">
        <v>0.56000000000000005</v>
      </c>
      <c r="AB3734" s="387" t="s">
        <v>65</v>
      </c>
      <c r="AC3734" s="157"/>
    </row>
    <row r="3735" spans="9:29">
      <c r="I3735" s="342">
        <v>2</v>
      </c>
      <c r="J3735" s="144" t="str">
        <f t="shared" si="385"/>
        <v>SMALL</v>
      </c>
      <c r="K3735" s="144" t="str">
        <f t="shared" si="386"/>
        <v>SMALL</v>
      </c>
      <c r="L3735" s="144" t="str" cm="1">
        <f t="array" ref="L3735">_xlfn.IFS(I3735&lt;=2,"SMALL",I3735&lt;=5,"MEDIUM",I3735&gt;5,"LARGE")</f>
        <v>SMALL</v>
      </c>
      <c r="M3735" s="144" t="str">
        <f t="shared" si="383"/>
        <v>NO</v>
      </c>
      <c r="N3735" s="374">
        <v>5</v>
      </c>
      <c r="O3735" s="374">
        <f t="shared" si="384"/>
        <v>5</v>
      </c>
      <c r="P3735" s="158" t="str" cm="1">
        <f t="array" ref="P3735">_xlfn.SWITCH(ROUND(N3735,0),5,"Excellent",4,"Good",3,"ok","Bad")</f>
        <v>Excellent</v>
      </c>
      <c r="Q3735" s="144">
        <v>9</v>
      </c>
      <c r="R3735" s="385">
        <v>43429</v>
      </c>
      <c r="S3735" s="385">
        <v>43827</v>
      </c>
      <c r="T3735" s="144">
        <v>1691</v>
      </c>
      <c r="U3735" s="144" t="s">
        <v>69</v>
      </c>
      <c r="V3735" s="144">
        <v>28</v>
      </c>
      <c r="W3735" s="144" t="str">
        <f t="shared" si="387"/>
        <v>Active</v>
      </c>
      <c r="X3735" s="144">
        <v>1691</v>
      </c>
      <c r="Y3735" s="157" t="s">
        <v>64</v>
      </c>
      <c r="Z3735" s="386">
        <v>1</v>
      </c>
      <c r="AA3735" s="386">
        <v>0.93</v>
      </c>
      <c r="AB3735" s="387" t="s">
        <v>65</v>
      </c>
      <c r="AC3735" s="157"/>
    </row>
    <row r="3736" spans="9:29">
      <c r="I3736" s="342">
        <v>2</v>
      </c>
      <c r="J3736" s="144" t="str">
        <f t="shared" si="385"/>
        <v>SMALL</v>
      </c>
      <c r="K3736" s="144" t="str">
        <f t="shared" si="386"/>
        <v>SMALL</v>
      </c>
      <c r="L3736" s="144" t="str" cm="1">
        <f t="array" ref="L3736">_xlfn.IFS(I3736&lt;=2,"SMALL",I3736&lt;=5,"MEDIUM",I3736&gt;5,"LARGE")</f>
        <v>SMALL</v>
      </c>
      <c r="M3736" s="144" t="str">
        <f t="shared" si="383"/>
        <v>NO</v>
      </c>
      <c r="N3736" s="374">
        <v>5</v>
      </c>
      <c r="O3736" s="374">
        <f t="shared" si="384"/>
        <v>5</v>
      </c>
      <c r="P3736" s="158" t="str" cm="1">
        <f t="array" ref="P3736">_xlfn.SWITCH(ROUND(N3736,0),5,"Excellent",4,"Good",3,"ok","Bad")</f>
        <v>Excellent</v>
      </c>
      <c r="Q3736" s="144">
        <v>31</v>
      </c>
      <c r="R3736" s="385">
        <v>43338</v>
      </c>
      <c r="S3736" s="385">
        <v>43905</v>
      </c>
      <c r="T3736" s="144">
        <v>1213</v>
      </c>
      <c r="U3736" s="144" t="s">
        <v>69</v>
      </c>
      <c r="V3736" s="144">
        <v>1</v>
      </c>
      <c r="W3736" s="144" t="str">
        <f t="shared" si="387"/>
        <v>Active</v>
      </c>
      <c r="X3736" s="144">
        <v>1213</v>
      </c>
      <c r="Y3736" s="157" t="s">
        <v>70</v>
      </c>
      <c r="Z3736" s="386">
        <v>1</v>
      </c>
      <c r="AA3736" s="386">
        <v>1</v>
      </c>
      <c r="AB3736" s="387" t="s">
        <v>62</v>
      </c>
      <c r="AC3736" s="157"/>
    </row>
    <row r="3737" spans="9:29">
      <c r="I3737" s="342">
        <v>2</v>
      </c>
      <c r="J3737" s="144" t="str">
        <f t="shared" si="385"/>
        <v>SMALL</v>
      </c>
      <c r="K3737" s="144" t="str">
        <f t="shared" si="386"/>
        <v>SMALL</v>
      </c>
      <c r="L3737" s="144" t="str" cm="1">
        <f t="array" ref="L3737">_xlfn.IFS(I3737&lt;=2,"SMALL",I3737&lt;=5,"MEDIUM",I3737&gt;5,"LARGE")</f>
        <v>SMALL</v>
      </c>
      <c r="M3737" s="144" t="str">
        <f t="shared" si="383"/>
        <v>NO</v>
      </c>
      <c r="N3737" s="374">
        <v>5</v>
      </c>
      <c r="O3737" s="374">
        <f t="shared" si="384"/>
        <v>5</v>
      </c>
      <c r="P3737" s="158" t="str" cm="1">
        <f t="array" ref="P3737">_xlfn.SWITCH(ROUND(N3737,0),5,"Excellent",4,"Good",3,"ok","Bad")</f>
        <v>Excellent</v>
      </c>
      <c r="Q3737" s="144">
        <v>4</v>
      </c>
      <c r="R3737" s="385">
        <v>43546</v>
      </c>
      <c r="S3737" s="385">
        <v>43752</v>
      </c>
      <c r="T3737" s="144">
        <v>1667</v>
      </c>
      <c r="U3737" s="144" t="s">
        <v>60</v>
      </c>
      <c r="V3737" s="144">
        <v>87</v>
      </c>
      <c r="W3737" s="144" t="str">
        <f t="shared" si="387"/>
        <v>Active</v>
      </c>
      <c r="X3737" s="144">
        <v>1667</v>
      </c>
      <c r="Y3737" s="157" t="s">
        <v>70</v>
      </c>
      <c r="Z3737" s="386">
        <v>1</v>
      </c>
      <c r="AA3737" s="386">
        <v>0.6</v>
      </c>
      <c r="AB3737" s="387" t="s">
        <v>65</v>
      </c>
      <c r="AC3737" s="157"/>
    </row>
    <row r="3738" spans="9:29">
      <c r="I3738" s="342">
        <v>4</v>
      </c>
      <c r="J3738" s="144" t="str">
        <f t="shared" si="385"/>
        <v>LARGE</v>
      </c>
      <c r="K3738" s="144" t="str">
        <f t="shared" si="386"/>
        <v>MEDIUM</v>
      </c>
      <c r="L3738" s="144" t="str" cm="1">
        <f t="array" ref="L3738">_xlfn.IFS(I3738&lt;=2,"SMALL",I3738&lt;=5,"MEDIUM",I3738&gt;5,"LARGE")</f>
        <v>MEDIUM</v>
      </c>
      <c r="M3738" s="144" t="str">
        <f t="shared" si="383"/>
        <v>NO</v>
      </c>
      <c r="N3738" s="374">
        <v>4.66</v>
      </c>
      <c r="O3738" s="374">
        <f t="shared" si="384"/>
        <v>5</v>
      </c>
      <c r="P3738" s="158" t="str" cm="1">
        <f t="array" ref="P3738">_xlfn.SWITCH(ROUND(N3738,0),5,"Excellent",4,"Good",3,"ok","Bad")</f>
        <v>Excellent</v>
      </c>
      <c r="Q3738" s="144">
        <v>99</v>
      </c>
      <c r="R3738" s="385">
        <v>43268</v>
      </c>
      <c r="S3738" s="385">
        <v>43898</v>
      </c>
      <c r="T3738" s="144">
        <v>3572</v>
      </c>
      <c r="U3738" s="144" t="s">
        <v>60</v>
      </c>
      <c r="V3738" s="144">
        <v>0</v>
      </c>
      <c r="W3738" s="144" t="str">
        <f t="shared" si="387"/>
        <v>Inactive</v>
      </c>
      <c r="X3738" s="144">
        <v>3572</v>
      </c>
      <c r="Y3738" s="157" t="s">
        <v>61</v>
      </c>
      <c r="Z3738" s="386">
        <v>1</v>
      </c>
      <c r="AA3738" s="386">
        <v>0.94</v>
      </c>
      <c r="AB3738" s="387" t="s">
        <v>62</v>
      </c>
      <c r="AC3738" s="157"/>
    </row>
    <row r="3739" spans="9:29">
      <c r="I3739" s="342">
        <v>2</v>
      </c>
      <c r="J3739" s="144" t="str">
        <f t="shared" si="385"/>
        <v>SMALL</v>
      </c>
      <c r="K3739" s="144" t="str">
        <f t="shared" si="386"/>
        <v>SMALL</v>
      </c>
      <c r="L3739" s="144" t="str" cm="1">
        <f t="array" ref="L3739">_xlfn.IFS(I3739&lt;=2,"SMALL",I3739&lt;=5,"MEDIUM",I3739&gt;5,"LARGE")</f>
        <v>SMALL</v>
      </c>
      <c r="M3739" s="144" t="str">
        <f t="shared" si="383"/>
        <v>YES</v>
      </c>
      <c r="N3739" s="374">
        <v>4.99</v>
      </c>
      <c r="O3739" s="374">
        <f t="shared" si="384"/>
        <v>5</v>
      </c>
      <c r="P3739" s="158" t="str" cm="1">
        <f t="array" ref="P3739">_xlfn.SWITCH(ROUND(N3739,0),5,"Excellent",4,"Good",3,"ok","Bad")</f>
        <v>Excellent</v>
      </c>
      <c r="Q3739" s="144">
        <v>143</v>
      </c>
      <c r="R3739" s="385">
        <v>43297</v>
      </c>
      <c r="S3739" s="385">
        <v>44036</v>
      </c>
      <c r="T3739" s="144">
        <v>3573</v>
      </c>
      <c r="U3739" s="144" t="s">
        <v>69</v>
      </c>
      <c r="V3739" s="144">
        <v>360</v>
      </c>
      <c r="W3739" s="144" t="str">
        <f t="shared" si="387"/>
        <v>Active</v>
      </c>
      <c r="X3739" s="144">
        <v>3573</v>
      </c>
      <c r="Y3739" s="157" t="s">
        <v>70</v>
      </c>
      <c r="Z3739" s="386">
        <v>1</v>
      </c>
      <c r="AA3739" s="386">
        <v>0.98</v>
      </c>
      <c r="AB3739" s="387" t="s">
        <v>65</v>
      </c>
      <c r="AC3739" s="157"/>
    </row>
    <row r="3740" spans="9:29">
      <c r="I3740" s="342">
        <v>2</v>
      </c>
      <c r="J3740" s="144" t="str">
        <f t="shared" si="385"/>
        <v>SMALL</v>
      </c>
      <c r="K3740" s="144" t="str">
        <f t="shared" si="386"/>
        <v>SMALL</v>
      </c>
      <c r="L3740" s="144" t="str" cm="1">
        <f t="array" ref="L3740">_xlfn.IFS(I3740&lt;=2,"SMALL",I3740&lt;=5,"MEDIUM",I3740&gt;5,"LARGE")</f>
        <v>SMALL</v>
      </c>
      <c r="M3740" s="144" t="str">
        <f t="shared" si="383"/>
        <v>NO</v>
      </c>
      <c r="N3740" s="374">
        <v>4.99</v>
      </c>
      <c r="O3740" s="374">
        <f t="shared" si="384"/>
        <v>5</v>
      </c>
      <c r="P3740" s="158" t="str" cm="1">
        <f t="array" ref="P3740">_xlfn.SWITCH(ROUND(N3740,0),5,"Excellent",4,"Good",3,"ok","Bad")</f>
        <v>Excellent</v>
      </c>
      <c r="Q3740" s="144">
        <v>87</v>
      </c>
      <c r="R3740" s="385">
        <v>43301</v>
      </c>
      <c r="S3740" s="385">
        <v>43832</v>
      </c>
      <c r="T3740" s="144">
        <v>3574</v>
      </c>
      <c r="U3740" s="144" t="s">
        <v>60</v>
      </c>
      <c r="V3740" s="144">
        <v>364</v>
      </c>
      <c r="W3740" s="144" t="str">
        <f t="shared" si="387"/>
        <v>Active</v>
      </c>
      <c r="X3740" s="144">
        <v>3574</v>
      </c>
      <c r="Y3740" s="157" t="s">
        <v>64</v>
      </c>
      <c r="Z3740" s="386">
        <v>1</v>
      </c>
      <c r="AA3740" s="386">
        <v>1</v>
      </c>
      <c r="AB3740" s="387" t="s">
        <v>62</v>
      </c>
      <c r="AC3740" s="157"/>
    </row>
    <row r="3741" spans="9:29">
      <c r="I3741" s="342">
        <v>2</v>
      </c>
      <c r="J3741" s="144" t="str">
        <f t="shared" si="385"/>
        <v>SMALL</v>
      </c>
      <c r="K3741" s="144" t="str">
        <f t="shared" si="386"/>
        <v>SMALL</v>
      </c>
      <c r="L3741" s="144" t="str" cm="1">
        <f t="array" ref="L3741">_xlfn.IFS(I3741&lt;=2,"SMALL",I3741&lt;=5,"MEDIUM",I3741&gt;5,"LARGE")</f>
        <v>SMALL</v>
      </c>
      <c r="M3741" s="144" t="str">
        <f t="shared" si="383"/>
        <v>YES</v>
      </c>
      <c r="N3741" s="374">
        <v>4.99</v>
      </c>
      <c r="O3741" s="374">
        <f t="shared" si="384"/>
        <v>5</v>
      </c>
      <c r="P3741" s="158" t="str" cm="1">
        <f t="array" ref="P3741">_xlfn.SWITCH(ROUND(N3741,0),5,"Excellent",4,"Good",3,"ok","Bad")</f>
        <v>Excellent</v>
      </c>
      <c r="Q3741" s="144">
        <v>167</v>
      </c>
      <c r="R3741" s="385">
        <v>43290</v>
      </c>
      <c r="S3741" s="385">
        <v>44033</v>
      </c>
      <c r="T3741" s="144">
        <v>3573</v>
      </c>
      <c r="U3741" s="144" t="s">
        <v>69</v>
      </c>
      <c r="V3741" s="144">
        <v>349</v>
      </c>
      <c r="W3741" s="144" t="str">
        <f t="shared" si="387"/>
        <v>Active</v>
      </c>
      <c r="X3741" s="144">
        <v>3573</v>
      </c>
      <c r="Y3741" s="157" t="s">
        <v>122</v>
      </c>
      <c r="Z3741" s="386">
        <v>0</v>
      </c>
      <c r="AA3741" s="386">
        <v>0.93</v>
      </c>
      <c r="AB3741" s="387" t="s">
        <v>65</v>
      </c>
      <c r="AC3741" s="157"/>
    </row>
    <row r="3742" spans="9:29">
      <c r="I3742" s="342">
        <v>4</v>
      </c>
      <c r="J3742" s="144" t="str">
        <f t="shared" si="385"/>
        <v>LARGE</v>
      </c>
      <c r="K3742" s="144" t="str">
        <f t="shared" si="386"/>
        <v>MEDIUM</v>
      </c>
      <c r="L3742" s="144" t="str" cm="1">
        <f t="array" ref="L3742">_xlfn.IFS(I3742&lt;=2,"SMALL",I3742&lt;=5,"MEDIUM",I3742&gt;5,"LARGE")</f>
        <v>MEDIUM</v>
      </c>
      <c r="M3742" s="144" t="str">
        <f t="shared" si="383"/>
        <v>NO</v>
      </c>
      <c r="N3742" s="374">
        <v>4.83</v>
      </c>
      <c r="O3742" s="374">
        <f t="shared" si="384"/>
        <v>5</v>
      </c>
      <c r="P3742" s="158" t="str" cm="1">
        <f t="array" ref="P3742">_xlfn.SWITCH(ROUND(N3742,0),5,"Excellent",4,"Good",3,"ok","Bad")</f>
        <v>Excellent</v>
      </c>
      <c r="Q3742" s="144">
        <v>36</v>
      </c>
      <c r="R3742" s="385">
        <v>43275</v>
      </c>
      <c r="S3742" s="385">
        <v>43831</v>
      </c>
      <c r="T3742" s="144">
        <v>2209</v>
      </c>
      <c r="U3742" s="144" t="s">
        <v>69</v>
      </c>
      <c r="V3742" s="144">
        <v>12</v>
      </c>
      <c r="W3742" s="144" t="str">
        <f t="shared" si="387"/>
        <v>Active</v>
      </c>
      <c r="X3742" s="144">
        <v>2209</v>
      </c>
      <c r="Y3742" s="157" t="s">
        <v>64</v>
      </c>
      <c r="Z3742" s="386">
        <v>1</v>
      </c>
      <c r="AA3742" s="386">
        <v>1</v>
      </c>
      <c r="AB3742" s="387" t="s">
        <v>62</v>
      </c>
      <c r="AC3742" s="157"/>
    </row>
    <row r="3743" spans="9:29">
      <c r="I3743" s="342">
        <v>3</v>
      </c>
      <c r="J3743" s="144" t="str">
        <f t="shared" si="385"/>
        <v>LARGE</v>
      </c>
      <c r="K3743" s="144" t="str">
        <f t="shared" si="386"/>
        <v>MEDIUM</v>
      </c>
      <c r="L3743" s="144" t="str" cm="1">
        <f t="array" ref="L3743">_xlfn.IFS(I3743&lt;=2,"SMALL",I3743&lt;=5,"MEDIUM",I3743&gt;5,"LARGE")</f>
        <v>MEDIUM</v>
      </c>
      <c r="M3743" s="144" t="str">
        <f t="shared" si="383"/>
        <v>YES</v>
      </c>
      <c r="N3743" s="374">
        <v>4.91</v>
      </c>
      <c r="O3743" s="374">
        <f t="shared" si="384"/>
        <v>5</v>
      </c>
      <c r="P3743" s="158" t="str" cm="1">
        <f t="array" ref="P3743">_xlfn.SWITCH(ROUND(N3743,0),5,"Excellent",4,"Good",3,"ok","Bad")</f>
        <v>Excellent</v>
      </c>
      <c r="Q3743" s="144">
        <v>120</v>
      </c>
      <c r="R3743" s="385">
        <v>43270</v>
      </c>
      <c r="S3743" s="385">
        <v>43893</v>
      </c>
      <c r="T3743" s="144">
        <v>2498</v>
      </c>
      <c r="U3743" s="144" t="s">
        <v>60</v>
      </c>
      <c r="V3743" s="144">
        <v>255</v>
      </c>
      <c r="W3743" s="144" t="str">
        <f t="shared" si="387"/>
        <v>Active</v>
      </c>
      <c r="X3743" s="144">
        <v>2498</v>
      </c>
      <c r="Y3743" s="157" t="s">
        <v>61</v>
      </c>
      <c r="Z3743" s="386">
        <v>1</v>
      </c>
      <c r="AA3743" s="386">
        <v>0.82</v>
      </c>
      <c r="AB3743" s="387" t="s">
        <v>65</v>
      </c>
      <c r="AC3743" s="157"/>
    </row>
    <row r="3744" spans="9:29">
      <c r="I3744" s="342">
        <v>2</v>
      </c>
      <c r="J3744" s="144" t="str">
        <f t="shared" si="385"/>
        <v>SMALL</v>
      </c>
      <c r="K3744" s="144" t="str">
        <f t="shared" si="386"/>
        <v>SMALL</v>
      </c>
      <c r="L3744" s="144" t="str" cm="1">
        <f t="array" ref="L3744">_xlfn.IFS(I3744&lt;=2,"SMALL",I3744&lt;=5,"MEDIUM",I3744&gt;5,"LARGE")</f>
        <v>SMALL</v>
      </c>
      <c r="M3744" s="144" t="str">
        <f t="shared" si="383"/>
        <v>NO</v>
      </c>
      <c r="N3744" s="374">
        <v>4.83</v>
      </c>
      <c r="O3744" s="374">
        <f t="shared" si="384"/>
        <v>5</v>
      </c>
      <c r="P3744" s="158" t="str" cm="1">
        <f t="array" ref="P3744">_xlfn.SWITCH(ROUND(N3744,0),5,"Excellent",4,"Good",3,"ok","Bad")</f>
        <v>Excellent</v>
      </c>
      <c r="Q3744" s="144">
        <v>30</v>
      </c>
      <c r="R3744" s="385">
        <v>43303</v>
      </c>
      <c r="S3744" s="385">
        <v>43896</v>
      </c>
      <c r="T3744" s="144">
        <v>1824</v>
      </c>
      <c r="U3744" s="144" t="s">
        <v>60</v>
      </c>
      <c r="V3744" s="144">
        <v>89</v>
      </c>
      <c r="W3744" s="144" t="str">
        <f t="shared" si="387"/>
        <v>Active</v>
      </c>
      <c r="X3744" s="144">
        <v>1824</v>
      </c>
      <c r="Y3744" s="157" t="s">
        <v>70</v>
      </c>
      <c r="Z3744" s="386">
        <v>1</v>
      </c>
      <c r="AA3744" s="386">
        <v>1</v>
      </c>
      <c r="AB3744" s="387" t="s">
        <v>62</v>
      </c>
      <c r="AC3744" s="157"/>
    </row>
    <row r="3745" spans="9:29">
      <c r="I3745" s="342">
        <v>4</v>
      </c>
      <c r="J3745" s="144" t="str">
        <f t="shared" si="385"/>
        <v>LARGE</v>
      </c>
      <c r="K3745" s="144" t="str">
        <f t="shared" si="386"/>
        <v>MEDIUM</v>
      </c>
      <c r="L3745" s="144" t="str" cm="1">
        <f t="array" ref="L3745">_xlfn.IFS(I3745&lt;=2,"SMALL",I3745&lt;=5,"MEDIUM",I3745&gt;5,"LARGE")</f>
        <v>MEDIUM</v>
      </c>
      <c r="M3745" s="144" t="str">
        <f t="shared" si="383"/>
        <v>NO</v>
      </c>
      <c r="N3745" s="374">
        <v>4.88</v>
      </c>
      <c r="O3745" s="374">
        <f t="shared" si="384"/>
        <v>5</v>
      </c>
      <c r="P3745" s="158" t="str" cm="1">
        <f t="array" ref="P3745">_xlfn.SWITCH(ROUND(N3745,0),5,"Excellent",4,"Good",3,"ok","Bad")</f>
        <v>Excellent</v>
      </c>
      <c r="Q3745" s="144">
        <v>43</v>
      </c>
      <c r="R3745" s="385">
        <v>43592</v>
      </c>
      <c r="S3745" s="385">
        <v>44015</v>
      </c>
      <c r="T3745" s="144">
        <v>3803</v>
      </c>
      <c r="U3745" s="144" t="s">
        <v>69</v>
      </c>
      <c r="V3745" s="144">
        <v>153</v>
      </c>
      <c r="W3745" s="144" t="str">
        <f t="shared" si="387"/>
        <v>Active</v>
      </c>
      <c r="X3745" s="144">
        <v>3803</v>
      </c>
      <c r="Y3745" s="157" t="s">
        <v>61</v>
      </c>
      <c r="Z3745" s="386">
        <v>1</v>
      </c>
      <c r="AA3745" s="386">
        <v>1</v>
      </c>
      <c r="AB3745" s="387" t="s">
        <v>65</v>
      </c>
      <c r="AC3745" s="157"/>
    </row>
    <row r="3746" spans="9:29">
      <c r="I3746" s="342">
        <v>2</v>
      </c>
      <c r="J3746" s="144" t="str">
        <f t="shared" si="385"/>
        <v>SMALL</v>
      </c>
      <c r="K3746" s="144" t="str">
        <f t="shared" si="386"/>
        <v>SMALL</v>
      </c>
      <c r="L3746" s="144" t="str" cm="1">
        <f t="array" ref="L3746">_xlfn.IFS(I3746&lt;=2,"SMALL",I3746&lt;=5,"MEDIUM",I3746&gt;5,"LARGE")</f>
        <v>SMALL</v>
      </c>
      <c r="M3746" s="144" t="str">
        <f t="shared" si="383"/>
        <v>NO</v>
      </c>
      <c r="N3746" s="374">
        <v>4.9000000000000004</v>
      </c>
      <c r="O3746" s="374">
        <f t="shared" si="384"/>
        <v>5</v>
      </c>
      <c r="P3746" s="158" t="str" cm="1">
        <f t="array" ref="P3746">_xlfn.SWITCH(ROUND(N3746,0),5,"Excellent",4,"Good",3,"ok","Bad")</f>
        <v>Excellent</v>
      </c>
      <c r="Q3746" s="144">
        <v>72</v>
      </c>
      <c r="R3746" s="385">
        <v>43295</v>
      </c>
      <c r="S3746" s="385">
        <v>44044</v>
      </c>
      <c r="T3746" s="144">
        <v>75</v>
      </c>
      <c r="U3746" s="144" t="s">
        <v>60</v>
      </c>
      <c r="V3746" s="144">
        <v>75</v>
      </c>
      <c r="W3746" s="144" t="str">
        <f t="shared" si="387"/>
        <v>Active</v>
      </c>
      <c r="X3746" s="144">
        <v>75</v>
      </c>
      <c r="Y3746" s="157" t="s">
        <v>122</v>
      </c>
      <c r="Z3746" s="386">
        <v>0.33</v>
      </c>
      <c r="AA3746" s="386">
        <v>0.67</v>
      </c>
      <c r="AB3746" s="387" t="s">
        <v>65</v>
      </c>
      <c r="AC3746" s="157"/>
    </row>
    <row r="3747" spans="9:29">
      <c r="I3747" s="342">
        <v>2</v>
      </c>
      <c r="J3747" s="144" t="str">
        <f t="shared" si="385"/>
        <v>SMALL</v>
      </c>
      <c r="K3747" s="144" t="str">
        <f t="shared" si="386"/>
        <v>SMALL</v>
      </c>
      <c r="L3747" s="144" t="str" cm="1">
        <f t="array" ref="L3747">_xlfn.IFS(I3747&lt;=2,"SMALL",I3747&lt;=5,"MEDIUM",I3747&gt;5,"LARGE")</f>
        <v>SMALL</v>
      </c>
      <c r="M3747" s="144" t="str">
        <f t="shared" si="383"/>
        <v>NO</v>
      </c>
      <c r="N3747" s="374">
        <v>4.93</v>
      </c>
      <c r="O3747" s="374">
        <f t="shared" si="384"/>
        <v>5</v>
      </c>
      <c r="P3747" s="158" t="str" cm="1">
        <f t="array" ref="P3747">_xlfn.SWITCH(ROUND(N3747,0),5,"Excellent",4,"Good",3,"ok","Bad")</f>
        <v>Excellent</v>
      </c>
      <c r="Q3747" s="144">
        <v>15</v>
      </c>
      <c r="R3747" s="385">
        <v>43285</v>
      </c>
      <c r="S3747" s="385">
        <v>44043</v>
      </c>
      <c r="T3747" s="144">
        <v>997</v>
      </c>
      <c r="U3747" s="144" t="s">
        <v>60</v>
      </c>
      <c r="V3747" s="144">
        <v>0</v>
      </c>
      <c r="W3747" s="144" t="str">
        <f t="shared" si="387"/>
        <v>Inactive</v>
      </c>
      <c r="X3747" s="144">
        <v>997</v>
      </c>
      <c r="Y3747" s="157" t="s">
        <v>61</v>
      </c>
      <c r="Z3747" s="386">
        <v>1</v>
      </c>
      <c r="AA3747" s="386">
        <v>1</v>
      </c>
      <c r="AB3747" s="387" t="s">
        <v>62</v>
      </c>
      <c r="AC3747" s="157"/>
    </row>
    <row r="3748" spans="9:29">
      <c r="I3748" s="342">
        <v>1</v>
      </c>
      <c r="J3748" s="144" t="str">
        <f t="shared" si="385"/>
        <v>SMALL</v>
      </c>
      <c r="K3748" s="144" t="str">
        <f t="shared" si="386"/>
        <v>SMALL</v>
      </c>
      <c r="L3748" s="144" t="str" cm="1">
        <f t="array" ref="L3748">_xlfn.IFS(I3748&lt;=2,"SMALL",I3748&lt;=5,"MEDIUM",I3748&gt;5,"LARGE")</f>
        <v>SMALL</v>
      </c>
      <c r="M3748" s="144" t="str">
        <f t="shared" si="383"/>
        <v>NO</v>
      </c>
      <c r="N3748" s="374">
        <v>5</v>
      </c>
      <c r="O3748" s="374">
        <f t="shared" si="384"/>
        <v>5</v>
      </c>
      <c r="P3748" s="158" t="str" cm="1">
        <f t="array" ref="P3748">_xlfn.SWITCH(ROUND(N3748,0),5,"Excellent",4,"Good",3,"ok","Bad")</f>
        <v>Excellent</v>
      </c>
      <c r="Q3748" s="144">
        <v>3</v>
      </c>
      <c r="R3748" s="385">
        <v>43337</v>
      </c>
      <c r="S3748" s="385">
        <v>43802</v>
      </c>
      <c r="T3748" s="144">
        <v>3292</v>
      </c>
      <c r="U3748" s="144" t="s">
        <v>60</v>
      </c>
      <c r="V3748" s="144">
        <v>364</v>
      </c>
      <c r="W3748" s="144" t="str">
        <f t="shared" si="387"/>
        <v>Active</v>
      </c>
      <c r="X3748" s="144">
        <v>3292</v>
      </c>
      <c r="Y3748" s="157" t="s">
        <v>70</v>
      </c>
      <c r="Z3748" s="386">
        <v>1</v>
      </c>
      <c r="AA3748" s="386">
        <v>0.98</v>
      </c>
      <c r="AB3748" s="387" t="s">
        <v>62</v>
      </c>
      <c r="AC3748" s="157"/>
    </row>
    <row r="3749" spans="9:29">
      <c r="I3749" s="342">
        <v>3</v>
      </c>
      <c r="J3749" s="144" t="str">
        <f t="shared" si="385"/>
        <v>LARGE</v>
      </c>
      <c r="K3749" s="144" t="str">
        <f t="shared" si="386"/>
        <v>MEDIUM</v>
      </c>
      <c r="L3749" s="144" t="str" cm="1">
        <f t="array" ref="L3749">_xlfn.IFS(I3749&lt;=2,"SMALL",I3749&lt;=5,"MEDIUM",I3749&gt;5,"LARGE")</f>
        <v>MEDIUM</v>
      </c>
      <c r="M3749" s="144" t="str">
        <f t="shared" si="383"/>
        <v>NO</v>
      </c>
      <c r="N3749" s="374">
        <v>4.72</v>
      </c>
      <c r="O3749" s="374">
        <f t="shared" si="384"/>
        <v>5</v>
      </c>
      <c r="P3749" s="158" t="str" cm="1">
        <f t="array" ref="P3749">_xlfn.SWITCH(ROUND(N3749,0),5,"Excellent",4,"Good",3,"ok","Bad")</f>
        <v>Excellent</v>
      </c>
      <c r="Q3749" s="144">
        <v>18</v>
      </c>
      <c r="R3749" s="385">
        <v>43273</v>
      </c>
      <c r="S3749" s="385">
        <v>43655</v>
      </c>
      <c r="T3749" s="144">
        <v>1882</v>
      </c>
      <c r="U3749" s="144" t="s">
        <v>60</v>
      </c>
      <c r="V3749" s="144">
        <v>0</v>
      </c>
      <c r="W3749" s="144" t="str">
        <f t="shared" si="387"/>
        <v>Inactive</v>
      </c>
      <c r="X3749" s="144">
        <v>1882</v>
      </c>
      <c r="Y3749" s="157" t="s">
        <v>64</v>
      </c>
      <c r="Z3749" s="386">
        <v>1</v>
      </c>
      <c r="AA3749" s="386">
        <v>0.97</v>
      </c>
      <c r="AB3749" s="387" t="s">
        <v>65</v>
      </c>
      <c r="AC3749" s="157"/>
    </row>
    <row r="3750" spans="9:29">
      <c r="I3750" s="342">
        <v>2</v>
      </c>
      <c r="J3750" s="144" t="str">
        <f t="shared" si="385"/>
        <v>SMALL</v>
      </c>
      <c r="K3750" s="144" t="str">
        <f t="shared" si="386"/>
        <v>SMALL</v>
      </c>
      <c r="L3750" s="144" t="str" cm="1">
        <f t="array" ref="L3750">_xlfn.IFS(I3750&lt;=2,"SMALL",I3750&lt;=5,"MEDIUM",I3750&gt;5,"LARGE")</f>
        <v>SMALL</v>
      </c>
      <c r="M3750" s="144" t="str">
        <f t="shared" si="383"/>
        <v>NO</v>
      </c>
      <c r="N3750" s="374">
        <v>4.8899999999999997</v>
      </c>
      <c r="O3750" s="374">
        <f t="shared" si="384"/>
        <v>5</v>
      </c>
      <c r="P3750" s="158" t="str" cm="1">
        <f t="array" ref="P3750">_xlfn.SWITCH(ROUND(N3750,0),5,"Excellent",4,"Good",3,"ok","Bad")</f>
        <v>Excellent</v>
      </c>
      <c r="Q3750" s="144">
        <v>19</v>
      </c>
      <c r="R3750" s="385">
        <v>43506</v>
      </c>
      <c r="S3750" s="385">
        <v>44044</v>
      </c>
      <c r="T3750" s="144">
        <v>2706</v>
      </c>
      <c r="U3750" s="144" t="s">
        <v>60</v>
      </c>
      <c r="V3750" s="144">
        <v>102</v>
      </c>
      <c r="W3750" s="144" t="str">
        <f t="shared" si="387"/>
        <v>Active</v>
      </c>
      <c r="X3750" s="144">
        <v>2706</v>
      </c>
      <c r="Y3750" s="157" t="s">
        <v>70</v>
      </c>
      <c r="Z3750" s="386">
        <v>0.9</v>
      </c>
      <c r="AA3750" s="386">
        <v>1</v>
      </c>
      <c r="AB3750" s="387" t="s">
        <v>65</v>
      </c>
      <c r="AC3750" s="157"/>
    </row>
    <row r="3751" spans="9:29">
      <c r="I3751" s="342">
        <v>6</v>
      </c>
      <c r="J3751" s="144" t="str">
        <f t="shared" si="385"/>
        <v>LARGE</v>
      </c>
      <c r="K3751" s="144" t="str">
        <f t="shared" si="386"/>
        <v>LARGE</v>
      </c>
      <c r="L3751" s="144" t="str" cm="1">
        <f t="array" ref="L3751">_xlfn.IFS(I3751&lt;=2,"SMALL",I3751&lt;=5,"MEDIUM",I3751&gt;5,"LARGE")</f>
        <v>LARGE</v>
      </c>
      <c r="M3751" s="144" t="str">
        <f t="shared" si="383"/>
        <v>NO</v>
      </c>
      <c r="N3751" s="374">
        <v>4.92</v>
      </c>
      <c r="O3751" s="374">
        <f t="shared" si="384"/>
        <v>5</v>
      </c>
      <c r="P3751" s="158" t="str" cm="1">
        <f t="array" ref="P3751">_xlfn.SWITCH(ROUND(N3751,0),5,"Excellent",4,"Good",3,"ok","Bad")</f>
        <v>Excellent</v>
      </c>
      <c r="Q3751" s="144">
        <v>71</v>
      </c>
      <c r="R3751" s="385">
        <v>43321</v>
      </c>
      <c r="S3751" s="385">
        <v>43901</v>
      </c>
      <c r="T3751" s="144">
        <v>3032</v>
      </c>
      <c r="U3751" s="144" t="s">
        <v>69</v>
      </c>
      <c r="V3751" s="144">
        <v>221</v>
      </c>
      <c r="W3751" s="144" t="str">
        <f t="shared" si="387"/>
        <v>Active</v>
      </c>
      <c r="X3751" s="144">
        <v>3032</v>
      </c>
      <c r="Y3751" s="157" t="s">
        <v>70</v>
      </c>
      <c r="Z3751" s="386">
        <v>1</v>
      </c>
      <c r="AA3751" s="386">
        <v>0.98</v>
      </c>
      <c r="AB3751" s="387" t="s">
        <v>65</v>
      </c>
      <c r="AC3751" s="157"/>
    </row>
    <row r="3752" spans="9:29">
      <c r="I3752" s="342">
        <v>2</v>
      </c>
      <c r="J3752" s="144" t="str">
        <f t="shared" si="385"/>
        <v>SMALL</v>
      </c>
      <c r="K3752" s="144" t="str">
        <f t="shared" si="386"/>
        <v>SMALL</v>
      </c>
      <c r="L3752" s="144" t="str" cm="1">
        <f t="array" ref="L3752">_xlfn.IFS(I3752&lt;=2,"SMALL",I3752&lt;=5,"MEDIUM",I3752&gt;5,"LARGE")</f>
        <v>SMALL</v>
      </c>
      <c r="M3752" s="144" t="str">
        <f t="shared" si="383"/>
        <v>NO</v>
      </c>
      <c r="N3752" s="374">
        <v>4.47</v>
      </c>
      <c r="O3752" s="374">
        <f t="shared" si="384"/>
        <v>4</v>
      </c>
      <c r="P3752" s="158" t="str" cm="1">
        <f t="array" ref="P3752">_xlfn.SWITCH(ROUND(N3752,0),5,"Excellent",4,"Good",3,"ok","Bad")</f>
        <v>Good</v>
      </c>
      <c r="Q3752" s="144">
        <v>15</v>
      </c>
      <c r="R3752" s="385">
        <v>43373</v>
      </c>
      <c r="S3752" s="385">
        <v>43871</v>
      </c>
      <c r="T3752" s="144">
        <v>3544</v>
      </c>
      <c r="U3752" s="144" t="s">
        <v>60</v>
      </c>
      <c r="V3752" s="144">
        <v>365</v>
      </c>
      <c r="W3752" s="144" t="str">
        <f t="shared" si="387"/>
        <v>Active</v>
      </c>
      <c r="X3752" s="144">
        <v>3544</v>
      </c>
      <c r="Y3752" s="157" t="s">
        <v>70</v>
      </c>
      <c r="Z3752" s="386">
        <v>1</v>
      </c>
      <c r="AA3752" s="386">
        <v>1</v>
      </c>
      <c r="AB3752" s="387" t="s">
        <v>62</v>
      </c>
      <c r="AC3752" s="157"/>
    </row>
    <row r="3753" spans="9:29">
      <c r="I3753" s="342">
        <v>6</v>
      </c>
      <c r="J3753" s="144" t="str">
        <f t="shared" si="385"/>
        <v>LARGE</v>
      </c>
      <c r="K3753" s="144" t="str">
        <f t="shared" si="386"/>
        <v>LARGE</v>
      </c>
      <c r="L3753" s="144" t="str" cm="1">
        <f t="array" ref="L3753">_xlfn.IFS(I3753&lt;=2,"SMALL",I3753&lt;=5,"MEDIUM",I3753&gt;5,"LARGE")</f>
        <v>LARGE</v>
      </c>
      <c r="M3753" s="144" t="str">
        <f t="shared" si="383"/>
        <v>NO</v>
      </c>
      <c r="N3753" s="374">
        <v>4.6100000000000003</v>
      </c>
      <c r="O3753" s="374">
        <f t="shared" si="384"/>
        <v>5</v>
      </c>
      <c r="P3753" s="158" t="str" cm="1">
        <f t="array" ref="P3753">_xlfn.SWITCH(ROUND(N3753,0),5,"Excellent",4,"Good",3,"ok","Bad")</f>
        <v>Excellent</v>
      </c>
      <c r="Q3753" s="144">
        <v>59</v>
      </c>
      <c r="R3753" s="385">
        <v>43275</v>
      </c>
      <c r="S3753" s="385">
        <v>44039</v>
      </c>
      <c r="T3753" s="144">
        <v>3575</v>
      </c>
      <c r="U3753" s="144" t="s">
        <v>69</v>
      </c>
      <c r="V3753" s="144">
        <v>267</v>
      </c>
      <c r="W3753" s="144" t="str">
        <f t="shared" si="387"/>
        <v>Active</v>
      </c>
      <c r="X3753" s="144">
        <v>3575</v>
      </c>
      <c r="Y3753" s="157" t="s">
        <v>64</v>
      </c>
      <c r="Z3753" s="386">
        <v>1</v>
      </c>
      <c r="AA3753" s="386">
        <v>0.99</v>
      </c>
      <c r="AB3753" s="387" t="s">
        <v>65</v>
      </c>
      <c r="AC3753" s="157"/>
    </row>
    <row r="3754" spans="9:29">
      <c r="I3754" s="342">
        <v>4</v>
      </c>
      <c r="J3754" s="144" t="str">
        <f t="shared" si="385"/>
        <v>LARGE</v>
      </c>
      <c r="K3754" s="144" t="str">
        <f t="shared" si="386"/>
        <v>MEDIUM</v>
      </c>
      <c r="L3754" s="144" t="str" cm="1">
        <f t="array" ref="L3754">_xlfn.IFS(I3754&lt;=2,"SMALL",I3754&lt;=5,"MEDIUM",I3754&gt;5,"LARGE")</f>
        <v>MEDIUM</v>
      </c>
      <c r="M3754" s="144" t="str">
        <f t="shared" si="383"/>
        <v>NO</v>
      </c>
      <c r="N3754" s="374">
        <v>4.84</v>
      </c>
      <c r="O3754" s="374">
        <f t="shared" si="384"/>
        <v>5</v>
      </c>
      <c r="P3754" s="158" t="str" cm="1">
        <f t="array" ref="P3754">_xlfn.SWITCH(ROUND(N3754,0),5,"Excellent",4,"Good",3,"ok","Bad")</f>
        <v>Excellent</v>
      </c>
      <c r="Q3754" s="144">
        <v>76</v>
      </c>
      <c r="R3754" s="385">
        <v>43298</v>
      </c>
      <c r="S3754" s="385">
        <v>44044</v>
      </c>
      <c r="T3754" s="144">
        <v>314</v>
      </c>
      <c r="U3754" s="144" t="s">
        <v>69</v>
      </c>
      <c r="V3754" s="144">
        <v>147</v>
      </c>
      <c r="W3754" s="144" t="str">
        <f t="shared" si="387"/>
        <v>Active</v>
      </c>
      <c r="X3754" s="144">
        <v>314</v>
      </c>
      <c r="Y3754" s="157" t="s">
        <v>70</v>
      </c>
      <c r="Z3754" s="386">
        <v>1</v>
      </c>
      <c r="AA3754" s="386">
        <v>1</v>
      </c>
      <c r="AB3754" s="387" t="s">
        <v>65</v>
      </c>
      <c r="AC3754" s="157"/>
    </row>
    <row r="3755" spans="9:29">
      <c r="I3755" s="342">
        <v>4</v>
      </c>
      <c r="J3755" s="144" t="str">
        <f t="shared" si="385"/>
        <v>LARGE</v>
      </c>
      <c r="K3755" s="144" t="str">
        <f t="shared" si="386"/>
        <v>MEDIUM</v>
      </c>
      <c r="L3755" s="144" t="str" cm="1">
        <f t="array" ref="L3755">_xlfn.IFS(I3755&lt;=2,"SMALL",I3755&lt;=5,"MEDIUM",I3755&gt;5,"LARGE")</f>
        <v>MEDIUM</v>
      </c>
      <c r="M3755" s="144" t="str">
        <f t="shared" si="383"/>
        <v>NO</v>
      </c>
      <c r="N3755" s="374">
        <v>4.67</v>
      </c>
      <c r="O3755" s="374">
        <f t="shared" si="384"/>
        <v>5</v>
      </c>
      <c r="P3755" s="158" t="str" cm="1">
        <f t="array" ref="P3755">_xlfn.SWITCH(ROUND(N3755,0),5,"Excellent",4,"Good",3,"ok","Bad")</f>
        <v>Excellent</v>
      </c>
      <c r="Q3755" s="144">
        <v>6</v>
      </c>
      <c r="R3755" s="385">
        <v>43341</v>
      </c>
      <c r="S3755" s="385">
        <v>43810</v>
      </c>
      <c r="T3755" s="144">
        <v>3497</v>
      </c>
      <c r="U3755" s="144" t="s">
        <v>69</v>
      </c>
      <c r="V3755" s="144">
        <v>1</v>
      </c>
      <c r="W3755" s="144" t="str">
        <f t="shared" si="387"/>
        <v>Active</v>
      </c>
      <c r="X3755" s="144">
        <v>3497</v>
      </c>
      <c r="Y3755" s="157" t="s">
        <v>70</v>
      </c>
      <c r="Z3755" s="386">
        <v>1</v>
      </c>
      <c r="AA3755" s="386">
        <v>0.97</v>
      </c>
      <c r="AB3755" s="387" t="s">
        <v>65</v>
      </c>
      <c r="AC3755" s="157"/>
    </row>
    <row r="3756" spans="9:29">
      <c r="I3756" s="342">
        <v>2</v>
      </c>
      <c r="J3756" s="144" t="str">
        <f t="shared" si="385"/>
        <v>SMALL</v>
      </c>
      <c r="K3756" s="144" t="str">
        <f t="shared" si="386"/>
        <v>SMALL</v>
      </c>
      <c r="L3756" s="144" t="str" cm="1">
        <f t="array" ref="L3756">_xlfn.IFS(I3756&lt;=2,"SMALL",I3756&lt;=5,"MEDIUM",I3756&gt;5,"LARGE")</f>
        <v>SMALL</v>
      </c>
      <c r="M3756" s="144" t="str">
        <f t="shared" si="383"/>
        <v>NO</v>
      </c>
      <c r="N3756" s="374">
        <v>3.57</v>
      </c>
      <c r="O3756" s="374">
        <f t="shared" si="384"/>
        <v>4</v>
      </c>
      <c r="P3756" s="158" t="str" cm="1">
        <f t="array" ref="P3756">_xlfn.SWITCH(ROUND(N3756,0),5,"Excellent",4,"Good",3,"ok","Bad")</f>
        <v>Good</v>
      </c>
      <c r="Q3756" s="144">
        <v>7</v>
      </c>
      <c r="R3756" s="385">
        <v>43382</v>
      </c>
      <c r="S3756" s="385">
        <v>43701</v>
      </c>
      <c r="T3756" s="144">
        <v>3544</v>
      </c>
      <c r="U3756" s="144" t="s">
        <v>60</v>
      </c>
      <c r="V3756" s="144">
        <v>365</v>
      </c>
      <c r="W3756" s="144" t="str">
        <f t="shared" si="387"/>
        <v>Active</v>
      </c>
      <c r="X3756" s="144">
        <v>3544</v>
      </c>
      <c r="Y3756" s="157" t="s">
        <v>70</v>
      </c>
      <c r="Z3756" s="386">
        <v>1</v>
      </c>
      <c r="AA3756" s="386">
        <v>1</v>
      </c>
      <c r="AB3756" s="387" t="s">
        <v>65</v>
      </c>
      <c r="AC3756" s="157"/>
    </row>
    <row r="3757" spans="9:29">
      <c r="I3757" s="342">
        <v>8</v>
      </c>
      <c r="J3757" s="144" t="str">
        <f t="shared" si="385"/>
        <v>LARGE</v>
      </c>
      <c r="K3757" s="144" t="str">
        <f t="shared" si="386"/>
        <v>LARGE</v>
      </c>
      <c r="L3757" s="144" t="str" cm="1">
        <f t="array" ref="L3757">_xlfn.IFS(I3757&lt;=2,"SMALL",I3757&lt;=5,"MEDIUM",I3757&gt;5,"LARGE")</f>
        <v>LARGE</v>
      </c>
      <c r="M3757" s="144" t="str">
        <f t="shared" si="383"/>
        <v>NO</v>
      </c>
      <c r="N3757" s="374">
        <v>4.4000000000000004</v>
      </c>
      <c r="O3757" s="374">
        <f t="shared" si="384"/>
        <v>4</v>
      </c>
      <c r="P3757" s="158" t="str" cm="1">
        <f t="array" ref="P3757">_xlfn.SWITCH(ROUND(N3757,0),5,"Excellent",4,"Good",3,"ok","Bad")</f>
        <v>Good</v>
      </c>
      <c r="Q3757" s="144">
        <v>30</v>
      </c>
      <c r="R3757" s="385">
        <v>43278</v>
      </c>
      <c r="S3757" s="385">
        <v>43805</v>
      </c>
      <c r="T3757" s="144">
        <v>3023</v>
      </c>
      <c r="U3757" s="144" t="s">
        <v>69</v>
      </c>
      <c r="V3757" s="144">
        <v>358</v>
      </c>
      <c r="W3757" s="144" t="str">
        <f t="shared" si="387"/>
        <v>Active</v>
      </c>
      <c r="X3757" s="144">
        <v>3023</v>
      </c>
      <c r="Y3757" s="157" t="s">
        <v>70</v>
      </c>
      <c r="Z3757" s="386">
        <v>0.94</v>
      </c>
      <c r="AA3757" s="386">
        <v>0.91</v>
      </c>
      <c r="AB3757" s="387" t="s">
        <v>65</v>
      </c>
      <c r="AC3757" s="157"/>
    </row>
    <row r="3758" spans="9:29">
      <c r="I3758" s="342">
        <v>2</v>
      </c>
      <c r="J3758" s="144" t="str">
        <f t="shared" si="385"/>
        <v>SMALL</v>
      </c>
      <c r="K3758" s="144" t="str">
        <f t="shared" si="386"/>
        <v>SMALL</v>
      </c>
      <c r="L3758" s="144" t="str" cm="1">
        <f t="array" ref="L3758">_xlfn.IFS(I3758&lt;=2,"SMALL",I3758&lt;=5,"MEDIUM",I3758&gt;5,"LARGE")</f>
        <v>SMALL</v>
      </c>
      <c r="M3758" s="144" t="str">
        <f t="shared" si="383"/>
        <v>NO</v>
      </c>
      <c r="N3758" s="374">
        <v>4.88</v>
      </c>
      <c r="O3758" s="374">
        <f t="shared" si="384"/>
        <v>5</v>
      </c>
      <c r="P3758" s="158" t="str" cm="1">
        <f t="array" ref="P3758">_xlfn.SWITCH(ROUND(N3758,0),5,"Excellent",4,"Good",3,"ok","Bad")</f>
        <v>Excellent</v>
      </c>
      <c r="Q3758" s="144">
        <v>41</v>
      </c>
      <c r="R3758" s="385">
        <v>43303</v>
      </c>
      <c r="S3758" s="385">
        <v>43905</v>
      </c>
      <c r="T3758" s="144">
        <v>3576</v>
      </c>
      <c r="U3758" s="144" t="s">
        <v>60</v>
      </c>
      <c r="V3758" s="144">
        <v>365</v>
      </c>
      <c r="W3758" s="144" t="str">
        <f t="shared" si="387"/>
        <v>Active</v>
      </c>
      <c r="X3758" s="144">
        <v>3576</v>
      </c>
      <c r="Y3758" s="157" t="s">
        <v>64</v>
      </c>
      <c r="Z3758" s="386">
        <v>0.6</v>
      </c>
      <c r="AA3758" s="386">
        <v>0.98</v>
      </c>
      <c r="AB3758" s="387" t="s">
        <v>65</v>
      </c>
      <c r="AC3758" s="157"/>
    </row>
    <row r="3759" spans="9:29">
      <c r="I3759" s="342">
        <v>2</v>
      </c>
      <c r="J3759" s="144" t="str">
        <f t="shared" si="385"/>
        <v>SMALL</v>
      </c>
      <c r="K3759" s="144" t="str">
        <f t="shared" si="386"/>
        <v>SMALL</v>
      </c>
      <c r="L3759" s="144" t="str" cm="1">
        <f t="array" ref="L3759">_xlfn.IFS(I3759&lt;=2,"SMALL",I3759&lt;=5,"MEDIUM",I3759&gt;5,"LARGE")</f>
        <v>SMALL</v>
      </c>
      <c r="M3759" s="144" t="str">
        <f t="shared" si="383"/>
        <v>NO</v>
      </c>
      <c r="N3759" s="374">
        <v>5</v>
      </c>
      <c r="O3759" s="374">
        <f t="shared" si="384"/>
        <v>5</v>
      </c>
      <c r="P3759" s="158" t="str" cm="1">
        <f t="array" ref="P3759">_xlfn.SWITCH(ROUND(N3759,0),5,"Excellent",4,"Good",3,"ok","Bad")</f>
        <v>Excellent</v>
      </c>
      <c r="Q3759" s="144">
        <v>10</v>
      </c>
      <c r="R3759" s="385">
        <v>43273</v>
      </c>
      <c r="S3759" s="385">
        <v>43709</v>
      </c>
      <c r="T3759" s="144">
        <v>2102</v>
      </c>
      <c r="U3759" s="144" t="s">
        <v>69</v>
      </c>
      <c r="V3759" s="144">
        <v>312</v>
      </c>
      <c r="W3759" s="144" t="str">
        <f t="shared" si="387"/>
        <v>Active</v>
      </c>
      <c r="X3759" s="144">
        <v>2102</v>
      </c>
      <c r="Y3759" s="157" t="s">
        <v>70</v>
      </c>
      <c r="Z3759" s="386">
        <v>0.91</v>
      </c>
      <c r="AA3759" s="386">
        <v>0.98</v>
      </c>
      <c r="AB3759" s="387" t="s">
        <v>65</v>
      </c>
      <c r="AC3759" s="157"/>
    </row>
    <row r="3760" spans="9:29">
      <c r="I3760" s="342">
        <v>4</v>
      </c>
      <c r="J3760" s="144" t="str">
        <f t="shared" si="385"/>
        <v>LARGE</v>
      </c>
      <c r="K3760" s="144" t="str">
        <f t="shared" si="386"/>
        <v>MEDIUM</v>
      </c>
      <c r="L3760" s="144" t="str" cm="1">
        <f t="array" ref="L3760">_xlfn.IFS(I3760&lt;=2,"SMALL",I3760&lt;=5,"MEDIUM",I3760&gt;5,"LARGE")</f>
        <v>MEDIUM</v>
      </c>
      <c r="M3760" s="144" t="str">
        <f t="shared" si="383"/>
        <v>NO</v>
      </c>
      <c r="N3760" s="374">
        <v>5</v>
      </c>
      <c r="O3760" s="374">
        <f t="shared" si="384"/>
        <v>5</v>
      </c>
      <c r="P3760" s="158" t="str" cm="1">
        <f t="array" ref="P3760">_xlfn.SWITCH(ROUND(N3760,0),5,"Excellent",4,"Good",3,"ok","Bad")</f>
        <v>Excellent</v>
      </c>
      <c r="Q3760" s="144">
        <v>5</v>
      </c>
      <c r="R3760" s="385">
        <v>43349</v>
      </c>
      <c r="S3760" s="385">
        <v>44008</v>
      </c>
      <c r="T3760" s="144">
        <v>2205</v>
      </c>
      <c r="U3760" s="144" t="s">
        <v>60</v>
      </c>
      <c r="V3760" s="144">
        <v>307</v>
      </c>
      <c r="W3760" s="144" t="str">
        <f t="shared" si="387"/>
        <v>Active</v>
      </c>
      <c r="X3760" s="144">
        <v>2205</v>
      </c>
      <c r="Y3760" s="157" t="s">
        <v>61</v>
      </c>
      <c r="Z3760" s="386">
        <v>0.9</v>
      </c>
      <c r="AA3760" s="386">
        <v>0.97</v>
      </c>
      <c r="AB3760" s="387" t="s">
        <v>65</v>
      </c>
      <c r="AC3760" s="157"/>
    </row>
    <row r="3761" spans="9:29">
      <c r="I3761" s="342">
        <v>3</v>
      </c>
      <c r="J3761" s="144" t="str">
        <f t="shared" si="385"/>
        <v>LARGE</v>
      </c>
      <c r="K3761" s="144" t="str">
        <f t="shared" si="386"/>
        <v>MEDIUM</v>
      </c>
      <c r="L3761" s="144" t="str" cm="1">
        <f t="array" ref="L3761">_xlfn.IFS(I3761&lt;=2,"SMALL",I3761&lt;=5,"MEDIUM",I3761&gt;5,"LARGE")</f>
        <v>MEDIUM</v>
      </c>
      <c r="M3761" s="144" t="str">
        <f t="shared" si="383"/>
        <v>NO</v>
      </c>
      <c r="N3761" s="374">
        <v>4.93</v>
      </c>
      <c r="O3761" s="374">
        <f t="shared" si="384"/>
        <v>5</v>
      </c>
      <c r="P3761" s="158" t="str" cm="1">
        <f t="array" ref="P3761">_xlfn.SWITCH(ROUND(N3761,0),5,"Excellent",4,"Good",3,"ok","Bad")</f>
        <v>Excellent</v>
      </c>
      <c r="Q3761" s="144">
        <v>15</v>
      </c>
      <c r="R3761" s="385">
        <v>43388</v>
      </c>
      <c r="S3761" s="385">
        <v>43923</v>
      </c>
      <c r="T3761" s="144">
        <v>1608</v>
      </c>
      <c r="U3761" s="144" t="s">
        <v>69</v>
      </c>
      <c r="V3761" s="144">
        <v>44</v>
      </c>
      <c r="W3761" s="144" t="str">
        <f t="shared" si="387"/>
        <v>Active</v>
      </c>
      <c r="X3761" s="144">
        <v>1608</v>
      </c>
      <c r="Y3761" s="157" t="s">
        <v>70</v>
      </c>
      <c r="Z3761" s="386">
        <v>1</v>
      </c>
      <c r="AA3761" s="386">
        <v>1</v>
      </c>
      <c r="AB3761" s="387" t="s">
        <v>65</v>
      </c>
      <c r="AC3761" s="157"/>
    </row>
    <row r="3762" spans="9:29">
      <c r="I3762" s="342">
        <v>3</v>
      </c>
      <c r="J3762" s="144" t="str">
        <f t="shared" si="385"/>
        <v>LARGE</v>
      </c>
      <c r="K3762" s="144" t="str">
        <f t="shared" si="386"/>
        <v>MEDIUM</v>
      </c>
      <c r="L3762" s="144" t="str" cm="1">
        <f t="array" ref="L3762">_xlfn.IFS(I3762&lt;=2,"SMALL",I3762&lt;=5,"MEDIUM",I3762&gt;5,"LARGE")</f>
        <v>MEDIUM</v>
      </c>
      <c r="M3762" s="144" t="str">
        <f t="shared" si="383"/>
        <v>NO</v>
      </c>
      <c r="N3762" s="374">
        <v>4.92</v>
      </c>
      <c r="O3762" s="374">
        <f t="shared" si="384"/>
        <v>5</v>
      </c>
      <c r="P3762" s="158" t="str" cm="1">
        <f t="array" ref="P3762">_xlfn.SWITCH(ROUND(N3762,0),5,"Excellent",4,"Good",3,"ok","Bad")</f>
        <v>Excellent</v>
      </c>
      <c r="Q3762" s="144">
        <v>12</v>
      </c>
      <c r="R3762" s="385">
        <v>43579</v>
      </c>
      <c r="S3762" s="385">
        <v>43834</v>
      </c>
      <c r="T3762" s="144">
        <v>1041</v>
      </c>
      <c r="U3762" s="144" t="s">
        <v>69</v>
      </c>
      <c r="V3762" s="144">
        <v>74</v>
      </c>
      <c r="W3762" s="144" t="str">
        <f t="shared" si="387"/>
        <v>Active</v>
      </c>
      <c r="X3762" s="144">
        <v>1041</v>
      </c>
      <c r="Y3762" s="157" t="s">
        <v>61</v>
      </c>
      <c r="Z3762" s="386">
        <v>1</v>
      </c>
      <c r="AA3762" s="386">
        <v>0.9</v>
      </c>
      <c r="AB3762" s="387" t="s">
        <v>62</v>
      </c>
      <c r="AC3762" s="157"/>
    </row>
    <row r="3763" spans="9:29">
      <c r="I3763" s="342">
        <v>4</v>
      </c>
      <c r="J3763" s="144" t="str">
        <f t="shared" si="385"/>
        <v>LARGE</v>
      </c>
      <c r="K3763" s="144" t="str">
        <f t="shared" si="386"/>
        <v>MEDIUM</v>
      </c>
      <c r="L3763" s="144" t="str" cm="1">
        <f t="array" ref="L3763">_xlfn.IFS(I3763&lt;=2,"SMALL",I3763&lt;=5,"MEDIUM",I3763&gt;5,"LARGE")</f>
        <v>MEDIUM</v>
      </c>
      <c r="M3763" s="144" t="str">
        <f t="shared" si="383"/>
        <v>NO</v>
      </c>
      <c r="N3763" s="374">
        <v>4.83</v>
      </c>
      <c r="O3763" s="374">
        <f t="shared" si="384"/>
        <v>5</v>
      </c>
      <c r="P3763" s="158" t="str" cm="1">
        <f t="array" ref="P3763">_xlfn.SWITCH(ROUND(N3763,0),5,"Excellent",4,"Good",3,"ok","Bad")</f>
        <v>Excellent</v>
      </c>
      <c r="Q3763" s="144">
        <v>42</v>
      </c>
      <c r="R3763" s="385">
        <v>43290</v>
      </c>
      <c r="S3763" s="385">
        <v>44049</v>
      </c>
      <c r="T3763" s="144">
        <v>1725</v>
      </c>
      <c r="U3763" s="144" t="s">
        <v>69</v>
      </c>
      <c r="V3763" s="144">
        <v>177</v>
      </c>
      <c r="W3763" s="144" t="str">
        <f t="shared" si="387"/>
        <v>Active</v>
      </c>
      <c r="X3763" s="144">
        <v>1725</v>
      </c>
      <c r="Y3763" s="157" t="s">
        <v>122</v>
      </c>
      <c r="Z3763" s="386">
        <v>0.33</v>
      </c>
      <c r="AA3763" s="386">
        <v>0.86</v>
      </c>
      <c r="AB3763" s="387" t="s">
        <v>65</v>
      </c>
      <c r="AC3763" s="157"/>
    </row>
    <row r="3764" spans="9:29">
      <c r="I3764" s="342">
        <v>4</v>
      </c>
      <c r="J3764" s="144" t="str">
        <f t="shared" si="385"/>
        <v>LARGE</v>
      </c>
      <c r="K3764" s="144" t="str">
        <f t="shared" si="386"/>
        <v>MEDIUM</v>
      </c>
      <c r="L3764" s="144" t="str" cm="1">
        <f t="array" ref="L3764">_xlfn.IFS(I3764&lt;=2,"SMALL",I3764&lt;=5,"MEDIUM",I3764&gt;5,"LARGE")</f>
        <v>MEDIUM</v>
      </c>
      <c r="M3764" s="144" t="str">
        <f t="shared" si="383"/>
        <v>NO</v>
      </c>
      <c r="N3764" s="374">
        <v>4.9000000000000004</v>
      </c>
      <c r="O3764" s="374">
        <f t="shared" si="384"/>
        <v>5</v>
      </c>
      <c r="P3764" s="158" t="str" cm="1">
        <f t="array" ref="P3764">_xlfn.SWITCH(ROUND(N3764,0),5,"Excellent",4,"Good",3,"ok","Bad")</f>
        <v>Excellent</v>
      </c>
      <c r="Q3764" s="144">
        <v>42</v>
      </c>
      <c r="R3764" s="385">
        <v>43311</v>
      </c>
      <c r="S3764" s="385">
        <v>43831</v>
      </c>
      <c r="T3764" s="144">
        <v>3513</v>
      </c>
      <c r="U3764" s="144" t="s">
        <v>69</v>
      </c>
      <c r="V3764" s="144">
        <v>237</v>
      </c>
      <c r="W3764" s="144" t="str">
        <f t="shared" si="387"/>
        <v>Active</v>
      </c>
      <c r="X3764" s="144">
        <v>3513</v>
      </c>
      <c r="Y3764" s="157" t="s">
        <v>70</v>
      </c>
      <c r="Z3764" s="386">
        <v>1</v>
      </c>
      <c r="AA3764" s="386">
        <v>0.97</v>
      </c>
      <c r="AB3764" s="387" t="s">
        <v>65</v>
      </c>
      <c r="AC3764" s="157"/>
    </row>
    <row r="3765" spans="9:29">
      <c r="I3765" s="342">
        <v>4</v>
      </c>
      <c r="J3765" s="144" t="str">
        <f t="shared" si="385"/>
        <v>LARGE</v>
      </c>
      <c r="K3765" s="144" t="str">
        <f t="shared" si="386"/>
        <v>MEDIUM</v>
      </c>
      <c r="L3765" s="144" t="str" cm="1">
        <f t="array" ref="L3765">_xlfn.IFS(I3765&lt;=2,"SMALL",I3765&lt;=5,"MEDIUM",I3765&gt;5,"LARGE")</f>
        <v>MEDIUM</v>
      </c>
      <c r="M3765" s="144" t="str">
        <f t="shared" si="383"/>
        <v>NO</v>
      </c>
      <c r="N3765" s="374">
        <v>4.83</v>
      </c>
      <c r="O3765" s="374">
        <f t="shared" si="384"/>
        <v>5</v>
      </c>
      <c r="P3765" s="158" t="str" cm="1">
        <f t="array" ref="P3765">_xlfn.SWITCH(ROUND(N3765,0),5,"Excellent",4,"Good",3,"ok","Bad")</f>
        <v>Excellent</v>
      </c>
      <c r="Q3765" s="144">
        <v>48</v>
      </c>
      <c r="R3765" s="385">
        <v>43340</v>
      </c>
      <c r="S3765" s="385">
        <v>44034</v>
      </c>
      <c r="T3765" s="144">
        <v>40</v>
      </c>
      <c r="U3765" s="144" t="s">
        <v>69</v>
      </c>
      <c r="V3765" s="144">
        <v>344</v>
      </c>
      <c r="W3765" s="144" t="str">
        <f t="shared" si="387"/>
        <v>Active</v>
      </c>
      <c r="X3765" s="144">
        <v>40</v>
      </c>
      <c r="Y3765" s="157" t="s">
        <v>70</v>
      </c>
      <c r="Z3765" s="386">
        <v>1</v>
      </c>
      <c r="AA3765" s="386">
        <v>0.96</v>
      </c>
      <c r="AB3765" s="387" t="s">
        <v>65</v>
      </c>
      <c r="AC3765" s="157"/>
    </row>
    <row r="3766" spans="9:29">
      <c r="I3766" s="342">
        <v>2</v>
      </c>
      <c r="J3766" s="144" t="str">
        <f t="shared" si="385"/>
        <v>SMALL</v>
      </c>
      <c r="K3766" s="144" t="str">
        <f t="shared" si="386"/>
        <v>SMALL</v>
      </c>
      <c r="L3766" s="144" t="str" cm="1">
        <f t="array" ref="L3766">_xlfn.IFS(I3766&lt;=2,"SMALL",I3766&lt;=5,"MEDIUM",I3766&gt;5,"LARGE")</f>
        <v>SMALL</v>
      </c>
      <c r="M3766" s="144" t="str">
        <f t="shared" si="383"/>
        <v>NO</v>
      </c>
      <c r="N3766" s="374">
        <v>4.55</v>
      </c>
      <c r="O3766" s="374">
        <f t="shared" si="384"/>
        <v>5</v>
      </c>
      <c r="P3766" s="158" t="str" cm="1">
        <f t="array" ref="P3766">_xlfn.SWITCH(ROUND(N3766,0),5,"Excellent",4,"Good",3,"ok","Bad")</f>
        <v>Excellent</v>
      </c>
      <c r="Q3766" s="144">
        <v>49</v>
      </c>
      <c r="R3766" s="385">
        <v>43342</v>
      </c>
      <c r="S3766" s="385">
        <v>43832</v>
      </c>
      <c r="T3766" s="144">
        <v>3396</v>
      </c>
      <c r="U3766" s="144" t="s">
        <v>60</v>
      </c>
      <c r="V3766" s="144">
        <v>13</v>
      </c>
      <c r="W3766" s="144" t="str">
        <f t="shared" si="387"/>
        <v>Active</v>
      </c>
      <c r="X3766" s="144">
        <v>3396</v>
      </c>
      <c r="Y3766" s="157" t="s">
        <v>70</v>
      </c>
      <c r="Z3766" s="386">
        <v>1</v>
      </c>
      <c r="AA3766" s="386">
        <v>0.99</v>
      </c>
      <c r="AB3766" s="387" t="s">
        <v>65</v>
      </c>
      <c r="AC3766" s="157"/>
    </row>
    <row r="3767" spans="9:29">
      <c r="I3767" s="342">
        <v>4</v>
      </c>
      <c r="J3767" s="144" t="str">
        <f t="shared" si="385"/>
        <v>LARGE</v>
      </c>
      <c r="K3767" s="144" t="str">
        <f t="shared" si="386"/>
        <v>MEDIUM</v>
      </c>
      <c r="L3767" s="144" t="str" cm="1">
        <f t="array" ref="L3767">_xlfn.IFS(I3767&lt;=2,"SMALL",I3767&lt;=5,"MEDIUM",I3767&gt;5,"LARGE")</f>
        <v>MEDIUM</v>
      </c>
      <c r="M3767" s="144" t="str">
        <f t="shared" si="383"/>
        <v>NO</v>
      </c>
      <c r="N3767" s="374">
        <v>4.2</v>
      </c>
      <c r="O3767" s="374">
        <f t="shared" si="384"/>
        <v>4</v>
      </c>
      <c r="P3767" s="158" t="str" cm="1">
        <f t="array" ref="P3767">_xlfn.SWITCH(ROUND(N3767,0),5,"Excellent",4,"Good",3,"ok","Bad")</f>
        <v>Good</v>
      </c>
      <c r="Q3767" s="144">
        <v>5</v>
      </c>
      <c r="R3767" s="385">
        <v>43382</v>
      </c>
      <c r="S3767" s="385">
        <v>43870</v>
      </c>
      <c r="T3767" s="144">
        <v>1929</v>
      </c>
      <c r="U3767" s="144" t="s">
        <v>69</v>
      </c>
      <c r="V3767" s="144">
        <v>331</v>
      </c>
      <c r="W3767" s="144" t="str">
        <f t="shared" si="387"/>
        <v>Active</v>
      </c>
      <c r="X3767" s="144">
        <v>1929</v>
      </c>
      <c r="Y3767" s="157" t="s">
        <v>70</v>
      </c>
      <c r="Z3767" s="386">
        <v>1</v>
      </c>
      <c r="AA3767" s="386">
        <v>0.93</v>
      </c>
      <c r="AB3767" s="387" t="s">
        <v>62</v>
      </c>
      <c r="AC3767" s="157"/>
    </row>
    <row r="3768" spans="9:29">
      <c r="I3768" s="342">
        <v>2</v>
      </c>
      <c r="J3768" s="144" t="str">
        <f t="shared" si="385"/>
        <v>SMALL</v>
      </c>
      <c r="K3768" s="144" t="str">
        <f t="shared" si="386"/>
        <v>SMALL</v>
      </c>
      <c r="L3768" s="144" t="str" cm="1">
        <f t="array" ref="L3768">_xlfn.IFS(I3768&lt;=2,"SMALL",I3768&lt;=5,"MEDIUM",I3768&gt;5,"LARGE")</f>
        <v>SMALL</v>
      </c>
      <c r="M3768" s="144" t="str">
        <f t="shared" si="383"/>
        <v>NO</v>
      </c>
      <c r="N3768" s="374">
        <v>4.46</v>
      </c>
      <c r="O3768" s="374">
        <f t="shared" si="384"/>
        <v>4</v>
      </c>
      <c r="P3768" s="158" t="str" cm="1">
        <f t="array" ref="P3768">_xlfn.SWITCH(ROUND(N3768,0),5,"Excellent",4,"Good",3,"ok","Bad")</f>
        <v>Good</v>
      </c>
      <c r="Q3768" s="144">
        <v>13</v>
      </c>
      <c r="R3768" s="385">
        <v>43277</v>
      </c>
      <c r="S3768" s="385">
        <v>43675</v>
      </c>
      <c r="T3768" s="144">
        <v>3544</v>
      </c>
      <c r="U3768" s="144" t="s">
        <v>60</v>
      </c>
      <c r="V3768" s="144">
        <v>365</v>
      </c>
      <c r="W3768" s="144" t="str">
        <f t="shared" si="387"/>
        <v>Active</v>
      </c>
      <c r="X3768" s="144">
        <v>3544</v>
      </c>
      <c r="Y3768" s="157" t="s">
        <v>61</v>
      </c>
      <c r="Z3768" s="386">
        <v>1</v>
      </c>
      <c r="AA3768" s="386">
        <v>1</v>
      </c>
      <c r="AB3768" s="387" t="s">
        <v>65</v>
      </c>
      <c r="AC3768" s="157"/>
    </row>
    <row r="3769" spans="9:29">
      <c r="I3769" s="342">
        <v>3</v>
      </c>
      <c r="J3769" s="144" t="str">
        <f t="shared" si="385"/>
        <v>LARGE</v>
      </c>
      <c r="K3769" s="144" t="str">
        <f t="shared" si="386"/>
        <v>MEDIUM</v>
      </c>
      <c r="L3769" s="144" t="str" cm="1">
        <f t="array" ref="L3769">_xlfn.IFS(I3769&lt;=2,"SMALL",I3769&lt;=5,"MEDIUM",I3769&gt;5,"LARGE")</f>
        <v>MEDIUM</v>
      </c>
      <c r="M3769" s="144" t="str">
        <f t="shared" si="383"/>
        <v>NO</v>
      </c>
      <c r="N3769" s="374">
        <v>5</v>
      </c>
      <c r="O3769" s="374">
        <f t="shared" si="384"/>
        <v>5</v>
      </c>
      <c r="P3769" s="158" t="str" cm="1">
        <f t="array" ref="P3769">_xlfn.SWITCH(ROUND(N3769,0),5,"Excellent",4,"Good",3,"ok","Bad")</f>
        <v>Excellent</v>
      </c>
      <c r="Q3769" s="144">
        <v>42</v>
      </c>
      <c r="R3769" s="385">
        <v>43277</v>
      </c>
      <c r="S3769" s="385">
        <v>44048</v>
      </c>
      <c r="T3769" s="144">
        <v>1436</v>
      </c>
      <c r="U3769" s="144" t="s">
        <v>69</v>
      </c>
      <c r="V3769" s="144">
        <v>122</v>
      </c>
      <c r="W3769" s="144" t="str">
        <f t="shared" si="387"/>
        <v>Active</v>
      </c>
      <c r="X3769" s="144">
        <v>1436</v>
      </c>
      <c r="Y3769" s="157" t="s">
        <v>70</v>
      </c>
      <c r="Z3769" s="386">
        <v>0.91</v>
      </c>
      <c r="AA3769" s="386">
        <v>0.95</v>
      </c>
      <c r="AB3769" s="387" t="s">
        <v>62</v>
      </c>
      <c r="AC3769" s="157"/>
    </row>
    <row r="3770" spans="9:29">
      <c r="I3770" s="342">
        <v>14</v>
      </c>
      <c r="J3770" s="144" t="str">
        <f t="shared" si="385"/>
        <v>LARGE</v>
      </c>
      <c r="K3770" s="144" t="str">
        <f t="shared" si="386"/>
        <v>LARGE</v>
      </c>
      <c r="L3770" s="144" t="str" cm="1">
        <f t="array" ref="L3770">_xlfn.IFS(I3770&lt;=2,"SMALL",I3770&lt;=5,"MEDIUM",I3770&gt;5,"LARGE")</f>
        <v>LARGE</v>
      </c>
      <c r="M3770" s="144" t="str">
        <f t="shared" si="383"/>
        <v>NO</v>
      </c>
      <c r="N3770" s="374">
        <v>4.43</v>
      </c>
      <c r="O3770" s="374">
        <f t="shared" si="384"/>
        <v>4</v>
      </c>
      <c r="P3770" s="158" t="str" cm="1">
        <f t="array" ref="P3770">_xlfn.SWITCH(ROUND(N3770,0),5,"Excellent",4,"Good",3,"ok","Bad")</f>
        <v>Good</v>
      </c>
      <c r="Q3770" s="144">
        <v>81</v>
      </c>
      <c r="R3770" s="385">
        <v>43283</v>
      </c>
      <c r="S3770" s="385">
        <v>44047</v>
      </c>
      <c r="T3770" s="144">
        <v>3547</v>
      </c>
      <c r="U3770" s="144" t="s">
        <v>69</v>
      </c>
      <c r="V3770" s="144">
        <v>346</v>
      </c>
      <c r="W3770" s="144" t="str">
        <f t="shared" si="387"/>
        <v>Active</v>
      </c>
      <c r="X3770" s="144">
        <v>3547</v>
      </c>
      <c r="Y3770" s="157" t="s">
        <v>61</v>
      </c>
      <c r="Z3770" s="386">
        <v>1</v>
      </c>
      <c r="AA3770" s="386">
        <v>0.78</v>
      </c>
      <c r="AB3770" s="387" t="s">
        <v>62</v>
      </c>
      <c r="AC3770" s="157"/>
    </row>
    <row r="3771" spans="9:29">
      <c r="I3771" s="342">
        <v>1</v>
      </c>
      <c r="J3771" s="144" t="str">
        <f t="shared" si="385"/>
        <v>SMALL</v>
      </c>
      <c r="K3771" s="144" t="str">
        <f t="shared" si="386"/>
        <v>SMALL</v>
      </c>
      <c r="L3771" s="144" t="str" cm="1">
        <f t="array" ref="L3771">_xlfn.IFS(I3771&lt;=2,"SMALL",I3771&lt;=5,"MEDIUM",I3771&gt;5,"LARGE")</f>
        <v>SMALL</v>
      </c>
      <c r="M3771" s="144" t="str">
        <f t="shared" si="383"/>
        <v>NO</v>
      </c>
      <c r="N3771" s="374">
        <v>5</v>
      </c>
      <c r="O3771" s="374">
        <f t="shared" si="384"/>
        <v>5</v>
      </c>
      <c r="P3771" s="158" t="str" cm="1">
        <f t="array" ref="P3771">_xlfn.SWITCH(ROUND(N3771,0),5,"Excellent",4,"Good",3,"ok","Bad")</f>
        <v>Excellent</v>
      </c>
      <c r="Q3771" s="144">
        <v>5</v>
      </c>
      <c r="R3771" s="385">
        <v>43330</v>
      </c>
      <c r="S3771" s="385">
        <v>44038</v>
      </c>
      <c r="T3771" s="144">
        <v>3292</v>
      </c>
      <c r="U3771" s="144" t="s">
        <v>60</v>
      </c>
      <c r="V3771" s="144">
        <v>338</v>
      </c>
      <c r="W3771" s="144" t="str">
        <f t="shared" si="387"/>
        <v>Active</v>
      </c>
      <c r="X3771" s="144">
        <v>3292</v>
      </c>
      <c r="Y3771" s="157" t="s">
        <v>70</v>
      </c>
      <c r="Z3771" s="386">
        <v>1</v>
      </c>
      <c r="AA3771" s="386">
        <v>0.98</v>
      </c>
      <c r="AB3771" s="387" t="s">
        <v>65</v>
      </c>
      <c r="AC3771" s="157"/>
    </row>
    <row r="3772" spans="9:29">
      <c r="I3772" s="342">
        <v>4</v>
      </c>
      <c r="J3772" s="144" t="str">
        <f t="shared" si="385"/>
        <v>LARGE</v>
      </c>
      <c r="K3772" s="144" t="str">
        <f t="shared" si="386"/>
        <v>MEDIUM</v>
      </c>
      <c r="L3772" s="144" t="str" cm="1">
        <f t="array" ref="L3772">_xlfn.IFS(I3772&lt;=2,"SMALL",I3772&lt;=5,"MEDIUM",I3772&gt;5,"LARGE")</f>
        <v>MEDIUM</v>
      </c>
      <c r="M3772" s="144" t="str">
        <f t="shared" si="383"/>
        <v>NO</v>
      </c>
      <c r="N3772" s="374">
        <v>4.7</v>
      </c>
      <c r="O3772" s="374">
        <f t="shared" si="384"/>
        <v>5</v>
      </c>
      <c r="P3772" s="158" t="str" cm="1">
        <f t="array" ref="P3772">_xlfn.SWITCH(ROUND(N3772,0),5,"Excellent",4,"Good",3,"ok","Bad")</f>
        <v>Excellent</v>
      </c>
      <c r="Q3772" s="144">
        <v>70</v>
      </c>
      <c r="R3772" s="385">
        <v>43324</v>
      </c>
      <c r="S3772" s="385">
        <v>44025</v>
      </c>
      <c r="T3772" s="144">
        <v>2839</v>
      </c>
      <c r="U3772" s="144" t="s">
        <v>60</v>
      </c>
      <c r="V3772" s="144">
        <v>166</v>
      </c>
      <c r="W3772" s="144" t="str">
        <f t="shared" si="387"/>
        <v>Active</v>
      </c>
      <c r="X3772" s="144">
        <v>2839</v>
      </c>
      <c r="Y3772" s="157" t="s">
        <v>70</v>
      </c>
      <c r="Z3772" s="386">
        <v>0.9</v>
      </c>
      <c r="AA3772" s="386">
        <v>1</v>
      </c>
      <c r="AB3772" s="387" t="s">
        <v>65</v>
      </c>
      <c r="AC3772" s="157"/>
    </row>
    <row r="3773" spans="9:29">
      <c r="I3773" s="342">
        <v>2</v>
      </c>
      <c r="J3773" s="144" t="str">
        <f t="shared" si="385"/>
        <v>SMALL</v>
      </c>
      <c r="K3773" s="144" t="str">
        <f t="shared" si="386"/>
        <v>SMALL</v>
      </c>
      <c r="L3773" s="144" t="str" cm="1">
        <f t="array" ref="L3773">_xlfn.IFS(I3773&lt;=2,"SMALL",I3773&lt;=5,"MEDIUM",I3773&gt;5,"LARGE")</f>
        <v>SMALL</v>
      </c>
      <c r="M3773" s="144" t="str">
        <f t="shared" si="383"/>
        <v>NO</v>
      </c>
      <c r="N3773" s="374">
        <v>4.9800000000000004</v>
      </c>
      <c r="O3773" s="374">
        <f t="shared" si="384"/>
        <v>5</v>
      </c>
      <c r="P3773" s="158" t="str" cm="1">
        <f t="array" ref="P3773">_xlfn.SWITCH(ROUND(N3773,0),5,"Excellent",4,"Good",3,"ok","Bad")</f>
        <v>Excellent</v>
      </c>
      <c r="Q3773" s="144">
        <v>54</v>
      </c>
      <c r="R3773" s="385">
        <v>43325</v>
      </c>
      <c r="S3773" s="385">
        <v>43856</v>
      </c>
      <c r="T3773" s="144">
        <v>1956</v>
      </c>
      <c r="U3773" s="144" t="s">
        <v>60</v>
      </c>
      <c r="V3773" s="144">
        <v>158</v>
      </c>
      <c r="W3773" s="144" t="str">
        <f t="shared" si="387"/>
        <v>Active</v>
      </c>
      <c r="X3773" s="144">
        <v>1956</v>
      </c>
      <c r="Y3773" s="157" t="s">
        <v>61</v>
      </c>
      <c r="Z3773" s="386">
        <v>1</v>
      </c>
      <c r="AA3773" s="386">
        <v>0.92</v>
      </c>
      <c r="AB3773" s="387" t="s">
        <v>65</v>
      </c>
      <c r="AC3773" s="157"/>
    </row>
    <row r="3774" spans="9:29">
      <c r="I3774" s="342">
        <v>2</v>
      </c>
      <c r="J3774" s="144" t="str">
        <f t="shared" si="385"/>
        <v>SMALL</v>
      </c>
      <c r="K3774" s="144" t="str">
        <f t="shared" si="386"/>
        <v>SMALL</v>
      </c>
      <c r="L3774" s="144" t="str" cm="1">
        <f t="array" ref="L3774">_xlfn.IFS(I3774&lt;=2,"SMALL",I3774&lt;=5,"MEDIUM",I3774&gt;5,"LARGE")</f>
        <v>SMALL</v>
      </c>
      <c r="M3774" s="144" t="str">
        <f t="shared" si="383"/>
        <v>NO</v>
      </c>
      <c r="N3774" s="374">
        <v>4.84</v>
      </c>
      <c r="O3774" s="374">
        <f t="shared" si="384"/>
        <v>5</v>
      </c>
      <c r="P3774" s="158" t="str" cm="1">
        <f t="array" ref="P3774">_xlfn.SWITCH(ROUND(N3774,0),5,"Excellent",4,"Good",3,"ok","Bad")</f>
        <v>Excellent</v>
      </c>
      <c r="Q3774" s="144">
        <v>32</v>
      </c>
      <c r="R3774" s="385">
        <v>43282</v>
      </c>
      <c r="S3774" s="385">
        <v>43903</v>
      </c>
      <c r="T3774" s="144">
        <v>2669</v>
      </c>
      <c r="U3774" s="144" t="s">
        <v>60</v>
      </c>
      <c r="V3774" s="144">
        <v>90</v>
      </c>
      <c r="W3774" s="144" t="str">
        <f t="shared" si="387"/>
        <v>Active</v>
      </c>
      <c r="X3774" s="144">
        <v>2669</v>
      </c>
      <c r="Y3774" s="157" t="s">
        <v>64</v>
      </c>
      <c r="Z3774" s="386">
        <v>0.9</v>
      </c>
      <c r="AA3774" s="386">
        <v>0.87</v>
      </c>
      <c r="AB3774" s="387" t="s">
        <v>65</v>
      </c>
      <c r="AC3774" s="157"/>
    </row>
    <row r="3775" spans="9:29">
      <c r="I3775" s="342">
        <v>1</v>
      </c>
      <c r="J3775" s="144" t="str">
        <f t="shared" si="385"/>
        <v>SMALL</v>
      </c>
      <c r="K3775" s="144" t="str">
        <f t="shared" si="386"/>
        <v>SMALL</v>
      </c>
      <c r="L3775" s="144" t="str" cm="1">
        <f t="array" ref="L3775">_xlfn.IFS(I3775&lt;=2,"SMALL",I3775&lt;=5,"MEDIUM",I3775&gt;5,"LARGE")</f>
        <v>SMALL</v>
      </c>
      <c r="M3775" s="144" t="str">
        <f t="shared" si="383"/>
        <v>NO</v>
      </c>
      <c r="N3775" s="374">
        <v>5</v>
      </c>
      <c r="O3775" s="374">
        <f t="shared" si="384"/>
        <v>5</v>
      </c>
      <c r="P3775" s="158" t="str" cm="1">
        <f t="array" ref="P3775">_xlfn.SWITCH(ROUND(N3775,0),5,"Excellent",4,"Good",3,"ok","Bad")</f>
        <v>Excellent</v>
      </c>
      <c r="Q3775" s="144">
        <v>4</v>
      </c>
      <c r="R3775" s="385">
        <v>43373</v>
      </c>
      <c r="S3775" s="385">
        <v>43901</v>
      </c>
      <c r="T3775" s="144">
        <v>3029</v>
      </c>
      <c r="U3775" s="144" t="s">
        <v>60</v>
      </c>
      <c r="V3775" s="144">
        <v>1</v>
      </c>
      <c r="W3775" s="144" t="str">
        <f t="shared" si="387"/>
        <v>Active</v>
      </c>
      <c r="X3775" s="144">
        <v>3029</v>
      </c>
      <c r="Y3775" s="157" t="s">
        <v>70</v>
      </c>
      <c r="Z3775" s="386">
        <v>1</v>
      </c>
      <c r="AA3775" s="386">
        <v>0.63</v>
      </c>
      <c r="AB3775" s="387" t="s">
        <v>65</v>
      </c>
      <c r="AC3775" s="157"/>
    </row>
    <row r="3776" spans="9:29">
      <c r="I3776" s="342">
        <v>2</v>
      </c>
      <c r="J3776" s="144" t="str">
        <f t="shared" si="385"/>
        <v>SMALL</v>
      </c>
      <c r="K3776" s="144" t="str">
        <f t="shared" si="386"/>
        <v>SMALL</v>
      </c>
      <c r="L3776" s="144" t="str" cm="1">
        <f t="array" ref="L3776">_xlfn.IFS(I3776&lt;=2,"SMALL",I3776&lt;=5,"MEDIUM",I3776&gt;5,"LARGE")</f>
        <v>SMALL</v>
      </c>
      <c r="M3776" s="144" t="str">
        <f t="shared" si="383"/>
        <v>NO</v>
      </c>
      <c r="N3776" s="374">
        <v>5</v>
      </c>
      <c r="O3776" s="374">
        <f t="shared" si="384"/>
        <v>5</v>
      </c>
      <c r="P3776" s="158" t="str" cm="1">
        <f t="array" ref="P3776">_xlfn.SWITCH(ROUND(N3776,0),5,"Excellent",4,"Good",3,"ok","Bad")</f>
        <v>Excellent</v>
      </c>
      <c r="Q3776" s="144">
        <v>17</v>
      </c>
      <c r="R3776" s="385">
        <v>43307</v>
      </c>
      <c r="S3776" s="385">
        <v>44023</v>
      </c>
      <c r="T3776" s="144">
        <v>1847</v>
      </c>
      <c r="U3776" s="144" t="s">
        <v>69</v>
      </c>
      <c r="V3776" s="144">
        <v>22</v>
      </c>
      <c r="W3776" s="144" t="str">
        <f t="shared" si="387"/>
        <v>Active</v>
      </c>
      <c r="X3776" s="144">
        <v>1847</v>
      </c>
      <c r="Y3776" s="157" t="s">
        <v>70</v>
      </c>
      <c r="Z3776" s="386">
        <v>0.83</v>
      </c>
      <c r="AA3776" s="386">
        <v>1</v>
      </c>
      <c r="AB3776" s="387" t="s">
        <v>62</v>
      </c>
      <c r="AC3776" s="157"/>
    </row>
    <row r="3777" spans="9:29">
      <c r="I3777" s="342">
        <v>2</v>
      </c>
      <c r="J3777" s="144" t="str">
        <f t="shared" si="385"/>
        <v>SMALL</v>
      </c>
      <c r="K3777" s="144" t="str">
        <f t="shared" si="386"/>
        <v>SMALL</v>
      </c>
      <c r="L3777" s="144" t="str" cm="1">
        <f t="array" ref="L3777">_xlfn.IFS(I3777&lt;=2,"SMALL",I3777&lt;=5,"MEDIUM",I3777&gt;5,"LARGE")</f>
        <v>SMALL</v>
      </c>
      <c r="M3777" s="144" t="str">
        <f t="shared" si="383"/>
        <v>NO</v>
      </c>
      <c r="N3777" s="374">
        <v>4.5599999999999996</v>
      </c>
      <c r="O3777" s="374">
        <f t="shared" si="384"/>
        <v>5</v>
      </c>
      <c r="P3777" s="158" t="str" cm="1">
        <f t="array" ref="P3777">_xlfn.SWITCH(ROUND(N3777,0),5,"Excellent",4,"Good",3,"ok","Bad")</f>
        <v>Excellent</v>
      </c>
      <c r="Q3777" s="144">
        <v>43</v>
      </c>
      <c r="R3777" s="385">
        <v>43296</v>
      </c>
      <c r="S3777" s="385">
        <v>43877</v>
      </c>
      <c r="T3777" s="144">
        <v>2525</v>
      </c>
      <c r="U3777" s="144" t="s">
        <v>69</v>
      </c>
      <c r="V3777" s="144">
        <v>179</v>
      </c>
      <c r="W3777" s="144" t="str">
        <f t="shared" si="387"/>
        <v>Active</v>
      </c>
      <c r="X3777" s="144">
        <v>2525</v>
      </c>
      <c r="Y3777" s="157" t="s">
        <v>70</v>
      </c>
      <c r="Z3777" s="386">
        <v>1</v>
      </c>
      <c r="AA3777" s="386">
        <v>1</v>
      </c>
      <c r="AB3777" s="387" t="s">
        <v>65</v>
      </c>
      <c r="AC3777" s="157"/>
    </row>
    <row r="3778" spans="9:29">
      <c r="I3778" s="342">
        <v>3</v>
      </c>
      <c r="J3778" s="144" t="str">
        <f t="shared" si="385"/>
        <v>LARGE</v>
      </c>
      <c r="K3778" s="144" t="str">
        <f t="shared" si="386"/>
        <v>MEDIUM</v>
      </c>
      <c r="L3778" s="144" t="str" cm="1">
        <f t="array" ref="L3778">_xlfn.IFS(I3778&lt;=2,"SMALL",I3778&lt;=5,"MEDIUM",I3778&gt;5,"LARGE")</f>
        <v>MEDIUM</v>
      </c>
      <c r="M3778" s="144" t="str">
        <f t="shared" si="383"/>
        <v>NO</v>
      </c>
      <c r="N3778" s="374">
        <v>4.78</v>
      </c>
      <c r="O3778" s="374">
        <f t="shared" si="384"/>
        <v>5</v>
      </c>
      <c r="P3778" s="158" t="str" cm="1">
        <f t="array" ref="P3778">_xlfn.SWITCH(ROUND(N3778,0),5,"Excellent",4,"Good",3,"ok","Bad")</f>
        <v>Excellent</v>
      </c>
      <c r="Q3778" s="144">
        <v>149</v>
      </c>
      <c r="R3778" s="385">
        <v>43279</v>
      </c>
      <c r="S3778" s="385">
        <v>44046</v>
      </c>
      <c r="T3778" s="144">
        <v>3579</v>
      </c>
      <c r="U3778" s="144" t="s">
        <v>60</v>
      </c>
      <c r="V3778" s="144">
        <v>4</v>
      </c>
      <c r="W3778" s="144" t="str">
        <f t="shared" si="387"/>
        <v>Active</v>
      </c>
      <c r="X3778" s="144">
        <v>3579</v>
      </c>
      <c r="Y3778" s="157" t="s">
        <v>70</v>
      </c>
      <c r="Z3778" s="386">
        <v>1</v>
      </c>
      <c r="AA3778" s="386">
        <v>1</v>
      </c>
      <c r="AB3778" s="387" t="s">
        <v>65</v>
      </c>
      <c r="AC3778" s="157"/>
    </row>
    <row r="3779" spans="9:29">
      <c r="I3779" s="342">
        <v>4</v>
      </c>
      <c r="J3779" s="144" t="str">
        <f t="shared" si="385"/>
        <v>LARGE</v>
      </c>
      <c r="K3779" s="144" t="str">
        <f t="shared" si="386"/>
        <v>MEDIUM</v>
      </c>
      <c r="L3779" s="144" t="str" cm="1">
        <f t="array" ref="L3779">_xlfn.IFS(I3779&lt;=2,"SMALL",I3779&lt;=5,"MEDIUM",I3779&gt;5,"LARGE")</f>
        <v>MEDIUM</v>
      </c>
      <c r="M3779" s="144" t="str">
        <f t="shared" si="383"/>
        <v>NO</v>
      </c>
      <c r="N3779" s="374">
        <v>4.74</v>
      </c>
      <c r="O3779" s="374">
        <f t="shared" si="384"/>
        <v>5</v>
      </c>
      <c r="P3779" s="158" t="str" cm="1">
        <f t="array" ref="P3779">_xlfn.SWITCH(ROUND(N3779,0),5,"Excellent",4,"Good",3,"ok","Bad")</f>
        <v>Excellent</v>
      </c>
      <c r="Q3779" s="144">
        <v>137</v>
      </c>
      <c r="R3779" s="385">
        <v>43282</v>
      </c>
      <c r="S3779" s="385">
        <v>43995</v>
      </c>
      <c r="T3779" s="144">
        <v>3579</v>
      </c>
      <c r="U3779" s="144" t="s">
        <v>60</v>
      </c>
      <c r="V3779" s="144">
        <v>10</v>
      </c>
      <c r="W3779" s="144" t="str">
        <f t="shared" si="387"/>
        <v>Active</v>
      </c>
      <c r="X3779" s="144">
        <v>3579</v>
      </c>
      <c r="Y3779" s="157" t="s">
        <v>70</v>
      </c>
      <c r="Z3779" s="386">
        <v>1</v>
      </c>
      <c r="AA3779" s="386">
        <v>0.97</v>
      </c>
      <c r="AB3779" s="387" t="s">
        <v>62</v>
      </c>
      <c r="AC3779" s="157"/>
    </row>
    <row r="3780" spans="9:29">
      <c r="I3780" s="342">
        <v>5</v>
      </c>
      <c r="J3780" s="144" t="str">
        <f t="shared" si="385"/>
        <v>LARGE</v>
      </c>
      <c r="K3780" s="144" t="str">
        <f t="shared" si="386"/>
        <v>MEDIUM</v>
      </c>
      <c r="L3780" s="144" t="str" cm="1">
        <f t="array" ref="L3780">_xlfn.IFS(I3780&lt;=2,"SMALL",I3780&lt;=5,"MEDIUM",I3780&gt;5,"LARGE")</f>
        <v>MEDIUM</v>
      </c>
      <c r="M3780" s="144" t="str">
        <f t="shared" si="383"/>
        <v>NO</v>
      </c>
      <c r="N3780" s="374">
        <v>4.75</v>
      </c>
      <c r="O3780" s="374">
        <f t="shared" si="384"/>
        <v>5</v>
      </c>
      <c r="P3780" s="158" t="str" cm="1">
        <f t="array" ref="P3780">_xlfn.SWITCH(ROUND(N3780,0),5,"Excellent",4,"Good",3,"ok","Bad")</f>
        <v>Excellent</v>
      </c>
      <c r="Q3780" s="144">
        <v>4</v>
      </c>
      <c r="R3780" s="385">
        <v>43318</v>
      </c>
      <c r="S3780" s="385">
        <v>43831</v>
      </c>
      <c r="T3780" s="144">
        <v>1878</v>
      </c>
      <c r="U3780" s="144" t="s">
        <v>69</v>
      </c>
      <c r="V3780" s="144">
        <v>7</v>
      </c>
      <c r="W3780" s="144" t="str">
        <f t="shared" si="387"/>
        <v>Active</v>
      </c>
      <c r="X3780" s="144">
        <v>1878</v>
      </c>
      <c r="Y3780" s="157" t="s">
        <v>122</v>
      </c>
      <c r="Z3780" s="386">
        <v>0.25</v>
      </c>
      <c r="AA3780" s="386">
        <v>0.84</v>
      </c>
      <c r="AB3780" s="387" t="s">
        <v>62</v>
      </c>
      <c r="AC3780" s="157"/>
    </row>
    <row r="3781" spans="9:29">
      <c r="I3781" s="342">
        <v>2</v>
      </c>
      <c r="J3781" s="144" t="str">
        <f t="shared" si="385"/>
        <v>SMALL</v>
      </c>
      <c r="K3781" s="144" t="str">
        <f t="shared" si="386"/>
        <v>SMALL</v>
      </c>
      <c r="L3781" s="144" t="str" cm="1">
        <f t="array" ref="L3781">_xlfn.IFS(I3781&lt;=2,"SMALL",I3781&lt;=5,"MEDIUM",I3781&gt;5,"LARGE")</f>
        <v>SMALL</v>
      </c>
      <c r="M3781" s="144" t="str">
        <f t="shared" ref="M3781:M3844" si="388">IF(AND(N3781&gt;=4.8,Q3781&gt;100),"YES","NO")</f>
        <v>NO</v>
      </c>
      <c r="N3781" s="374">
        <v>4.3</v>
      </c>
      <c r="O3781" s="374">
        <f t="shared" ref="O3781:O3844" si="389">ROUND(N3781,0)</f>
        <v>4</v>
      </c>
      <c r="P3781" s="158" t="str" cm="1">
        <f t="array" ref="P3781">_xlfn.SWITCH(ROUND(N3781,0),5,"Excellent",4,"Good",3,"ok","Bad")</f>
        <v>Good</v>
      </c>
      <c r="Q3781" s="144">
        <v>10</v>
      </c>
      <c r="R3781" s="385">
        <v>43292</v>
      </c>
      <c r="S3781" s="385">
        <v>43814</v>
      </c>
      <c r="T3781" s="144">
        <v>3544</v>
      </c>
      <c r="U3781" s="144" t="s">
        <v>60</v>
      </c>
      <c r="V3781" s="144">
        <v>365</v>
      </c>
      <c r="W3781" s="144" t="str">
        <f t="shared" si="387"/>
        <v>Active</v>
      </c>
      <c r="X3781" s="144">
        <v>3544</v>
      </c>
      <c r="Y3781" s="157" t="s">
        <v>122</v>
      </c>
      <c r="Z3781" s="386">
        <v>0</v>
      </c>
      <c r="AA3781" s="386">
        <v>0.83</v>
      </c>
      <c r="AB3781" s="387" t="s">
        <v>65</v>
      </c>
      <c r="AC3781" s="157"/>
    </row>
    <row r="3782" spans="9:29">
      <c r="I3782" s="342">
        <v>2</v>
      </c>
      <c r="J3782" s="144" t="str">
        <f t="shared" ref="J3782:J3845" si="390">IF(I3782&lt;=2,"SMALL","LARGE")</f>
        <v>SMALL</v>
      </c>
      <c r="K3782" s="144" t="str">
        <f t="shared" ref="K3782:K3845" si="391">IF(I3782&lt;=2,"SMALL",IF(I3782&lt;=5,"MEDIUM","LARGE"))</f>
        <v>SMALL</v>
      </c>
      <c r="L3782" s="144" t="str" cm="1">
        <f t="array" ref="L3782">_xlfn.IFS(I3782&lt;=2,"SMALL",I3782&lt;=5,"MEDIUM",I3782&gt;5,"LARGE")</f>
        <v>SMALL</v>
      </c>
      <c r="M3782" s="144" t="str">
        <f t="shared" si="388"/>
        <v>NO</v>
      </c>
      <c r="N3782" s="374">
        <v>4.29</v>
      </c>
      <c r="O3782" s="374">
        <f t="shared" si="389"/>
        <v>4</v>
      </c>
      <c r="P3782" s="158" t="str" cm="1">
        <f t="array" ref="P3782">_xlfn.SWITCH(ROUND(N3782,0),5,"Excellent",4,"Good",3,"ok","Bad")</f>
        <v>Good</v>
      </c>
      <c r="Q3782" s="144">
        <v>14</v>
      </c>
      <c r="R3782" s="385">
        <v>43327</v>
      </c>
      <c r="S3782" s="385">
        <v>43751</v>
      </c>
      <c r="T3782" s="144">
        <v>3544</v>
      </c>
      <c r="U3782" s="144" t="s">
        <v>60</v>
      </c>
      <c r="V3782" s="144">
        <v>365</v>
      </c>
      <c r="W3782" s="144" t="str">
        <f t="shared" ref="W3782:W3845" si="392">IF(NOT(V3782=0),"Active","Inactive")</f>
        <v>Active</v>
      </c>
      <c r="X3782" s="144">
        <v>3544</v>
      </c>
      <c r="Y3782" s="157" t="s">
        <v>61</v>
      </c>
      <c r="Z3782" s="386">
        <v>1</v>
      </c>
      <c r="AA3782" s="386">
        <v>0.9</v>
      </c>
      <c r="AB3782" s="387" t="s">
        <v>62</v>
      </c>
      <c r="AC3782" s="157"/>
    </row>
    <row r="3783" spans="9:29">
      <c r="I3783" s="342">
        <v>2</v>
      </c>
      <c r="J3783" s="144" t="str">
        <f t="shared" si="390"/>
        <v>SMALL</v>
      </c>
      <c r="K3783" s="144" t="str">
        <f t="shared" si="391"/>
        <v>SMALL</v>
      </c>
      <c r="L3783" s="144" t="str" cm="1">
        <f t="array" ref="L3783">_xlfn.IFS(I3783&lt;=2,"SMALL",I3783&lt;=5,"MEDIUM",I3783&gt;5,"LARGE")</f>
        <v>SMALL</v>
      </c>
      <c r="M3783" s="144" t="str">
        <f t="shared" si="388"/>
        <v>NO</v>
      </c>
      <c r="N3783" s="374">
        <v>4.9800000000000004</v>
      </c>
      <c r="O3783" s="374">
        <f t="shared" si="389"/>
        <v>5</v>
      </c>
      <c r="P3783" s="158" t="str" cm="1">
        <f t="array" ref="P3783">_xlfn.SWITCH(ROUND(N3783,0),5,"Excellent",4,"Good",3,"ok","Bad")</f>
        <v>Excellent</v>
      </c>
      <c r="Q3783" s="144">
        <v>66</v>
      </c>
      <c r="R3783" s="385">
        <v>43286</v>
      </c>
      <c r="S3783" s="385">
        <v>43736</v>
      </c>
      <c r="T3783" s="144">
        <v>2475</v>
      </c>
      <c r="U3783" s="144" t="s">
        <v>60</v>
      </c>
      <c r="V3783" s="144">
        <v>0</v>
      </c>
      <c r="W3783" s="144" t="str">
        <f t="shared" si="392"/>
        <v>Inactive</v>
      </c>
      <c r="X3783" s="144">
        <v>2475</v>
      </c>
      <c r="Y3783" s="157" t="s">
        <v>70</v>
      </c>
      <c r="Z3783" s="386">
        <v>1</v>
      </c>
      <c r="AA3783" s="386">
        <v>1</v>
      </c>
      <c r="AB3783" s="387" t="s">
        <v>65</v>
      </c>
      <c r="AC3783" s="157"/>
    </row>
    <row r="3784" spans="9:29">
      <c r="I3784" s="342">
        <v>3</v>
      </c>
      <c r="J3784" s="144" t="str">
        <f t="shared" si="390"/>
        <v>LARGE</v>
      </c>
      <c r="K3784" s="144" t="str">
        <f t="shared" si="391"/>
        <v>MEDIUM</v>
      </c>
      <c r="L3784" s="144" t="str" cm="1">
        <f t="array" ref="L3784">_xlfn.IFS(I3784&lt;=2,"SMALL",I3784&lt;=5,"MEDIUM",I3784&gt;5,"LARGE")</f>
        <v>MEDIUM</v>
      </c>
      <c r="M3784" s="144" t="str">
        <f t="shared" si="388"/>
        <v>NO</v>
      </c>
      <c r="N3784" s="374">
        <v>4.67</v>
      </c>
      <c r="O3784" s="374">
        <f t="shared" si="389"/>
        <v>5</v>
      </c>
      <c r="P3784" s="158" t="str" cm="1">
        <f t="array" ref="P3784">_xlfn.SWITCH(ROUND(N3784,0),5,"Excellent",4,"Good",3,"ok","Bad")</f>
        <v>Excellent</v>
      </c>
      <c r="Q3784" s="144">
        <v>57</v>
      </c>
      <c r="R3784" s="385">
        <v>43302</v>
      </c>
      <c r="S3784" s="385">
        <v>43950</v>
      </c>
      <c r="T3784" s="144">
        <v>2487</v>
      </c>
      <c r="U3784" s="144" t="s">
        <v>69</v>
      </c>
      <c r="V3784" s="144">
        <v>166</v>
      </c>
      <c r="W3784" s="144" t="str">
        <f t="shared" si="392"/>
        <v>Active</v>
      </c>
      <c r="X3784" s="144">
        <v>2487</v>
      </c>
      <c r="Y3784" s="157" t="s">
        <v>70</v>
      </c>
      <c r="Z3784" s="386">
        <v>1</v>
      </c>
      <c r="AA3784" s="386">
        <v>0.97</v>
      </c>
      <c r="AB3784" s="387" t="s">
        <v>62</v>
      </c>
      <c r="AC3784" s="157"/>
    </row>
    <row r="3785" spans="9:29">
      <c r="I3785" s="342">
        <v>2</v>
      </c>
      <c r="J3785" s="144" t="str">
        <f t="shared" si="390"/>
        <v>SMALL</v>
      </c>
      <c r="K3785" s="144" t="str">
        <f t="shared" si="391"/>
        <v>SMALL</v>
      </c>
      <c r="L3785" s="144" t="str" cm="1">
        <f t="array" ref="L3785">_xlfn.IFS(I3785&lt;=2,"SMALL",I3785&lt;=5,"MEDIUM",I3785&gt;5,"LARGE")</f>
        <v>SMALL</v>
      </c>
      <c r="M3785" s="144" t="str">
        <f t="shared" si="388"/>
        <v>NO</v>
      </c>
      <c r="N3785" s="374">
        <v>4.9000000000000004</v>
      </c>
      <c r="O3785" s="374">
        <f t="shared" si="389"/>
        <v>5</v>
      </c>
      <c r="P3785" s="158" t="str" cm="1">
        <f t="array" ref="P3785">_xlfn.SWITCH(ROUND(N3785,0),5,"Excellent",4,"Good",3,"ok","Bad")</f>
        <v>Excellent</v>
      </c>
      <c r="Q3785" s="144">
        <v>94</v>
      </c>
      <c r="R3785" s="385">
        <v>43282</v>
      </c>
      <c r="S3785" s="385">
        <v>44044</v>
      </c>
      <c r="T3785" s="144">
        <v>3112</v>
      </c>
      <c r="U3785" s="144" t="s">
        <v>60</v>
      </c>
      <c r="V3785" s="144">
        <v>346</v>
      </c>
      <c r="W3785" s="144" t="str">
        <f t="shared" si="392"/>
        <v>Active</v>
      </c>
      <c r="X3785" s="144">
        <v>3112</v>
      </c>
      <c r="Y3785" s="157" t="s">
        <v>70</v>
      </c>
      <c r="Z3785" s="386">
        <v>0.79</v>
      </c>
      <c r="AA3785" s="386">
        <v>0.98</v>
      </c>
      <c r="AB3785" s="387" t="s">
        <v>65</v>
      </c>
      <c r="AC3785" s="157"/>
    </row>
    <row r="3786" spans="9:29">
      <c r="I3786" s="342">
        <v>2</v>
      </c>
      <c r="J3786" s="144" t="str">
        <f t="shared" si="390"/>
        <v>SMALL</v>
      </c>
      <c r="K3786" s="144" t="str">
        <f t="shared" si="391"/>
        <v>SMALL</v>
      </c>
      <c r="L3786" s="144" t="str" cm="1">
        <f t="array" ref="L3786">_xlfn.IFS(I3786&lt;=2,"SMALL",I3786&lt;=5,"MEDIUM",I3786&gt;5,"LARGE")</f>
        <v>SMALL</v>
      </c>
      <c r="M3786" s="144" t="str">
        <f t="shared" si="388"/>
        <v>NO</v>
      </c>
      <c r="N3786" s="374">
        <v>4.33</v>
      </c>
      <c r="O3786" s="374">
        <f t="shared" si="389"/>
        <v>4</v>
      </c>
      <c r="P3786" s="158" t="str" cm="1">
        <f t="array" ref="P3786">_xlfn.SWITCH(ROUND(N3786,0),5,"Excellent",4,"Good",3,"ok","Bad")</f>
        <v>Good</v>
      </c>
      <c r="Q3786" s="144">
        <v>6</v>
      </c>
      <c r="R3786" s="385">
        <v>43314</v>
      </c>
      <c r="S3786" s="385">
        <v>43831</v>
      </c>
      <c r="T3786" s="144">
        <v>3544</v>
      </c>
      <c r="U3786" s="144" t="s">
        <v>60</v>
      </c>
      <c r="V3786" s="144">
        <v>365</v>
      </c>
      <c r="W3786" s="144" t="str">
        <f t="shared" si="392"/>
        <v>Active</v>
      </c>
      <c r="X3786" s="144">
        <v>3544</v>
      </c>
      <c r="Y3786" s="157" t="s">
        <v>70</v>
      </c>
      <c r="Z3786" s="386">
        <v>1</v>
      </c>
      <c r="AA3786" s="386">
        <v>0.94</v>
      </c>
      <c r="AB3786" s="387" t="s">
        <v>62</v>
      </c>
      <c r="AC3786" s="157"/>
    </row>
    <row r="3787" spans="9:29">
      <c r="I3787" s="342">
        <v>4</v>
      </c>
      <c r="J3787" s="144" t="str">
        <f t="shared" si="390"/>
        <v>LARGE</v>
      </c>
      <c r="K3787" s="144" t="str">
        <f t="shared" si="391"/>
        <v>MEDIUM</v>
      </c>
      <c r="L3787" s="144" t="str" cm="1">
        <f t="array" ref="L3787">_xlfn.IFS(I3787&lt;=2,"SMALL",I3787&lt;=5,"MEDIUM",I3787&gt;5,"LARGE")</f>
        <v>MEDIUM</v>
      </c>
      <c r="M3787" s="144" t="str">
        <f t="shared" si="388"/>
        <v>NO</v>
      </c>
      <c r="N3787" s="374">
        <v>5</v>
      </c>
      <c r="O3787" s="374">
        <f t="shared" si="389"/>
        <v>5</v>
      </c>
      <c r="P3787" s="158" t="str" cm="1">
        <f t="array" ref="P3787">_xlfn.SWITCH(ROUND(N3787,0),5,"Excellent",4,"Good",3,"ok","Bad")</f>
        <v>Excellent</v>
      </c>
      <c r="Q3787" s="144">
        <v>3</v>
      </c>
      <c r="R3787" s="385">
        <v>44018</v>
      </c>
      <c r="S3787" s="385">
        <v>44038</v>
      </c>
      <c r="T3787" s="144">
        <v>3264</v>
      </c>
      <c r="U3787" s="144" t="s">
        <v>69</v>
      </c>
      <c r="V3787" s="144">
        <v>77</v>
      </c>
      <c r="W3787" s="144" t="str">
        <f t="shared" si="392"/>
        <v>Active</v>
      </c>
      <c r="X3787" s="144">
        <v>3264</v>
      </c>
      <c r="Y3787" s="157" t="s">
        <v>70</v>
      </c>
      <c r="Z3787" s="386">
        <v>1</v>
      </c>
      <c r="AA3787" s="386">
        <v>1</v>
      </c>
      <c r="AB3787" s="387" t="s">
        <v>62</v>
      </c>
      <c r="AC3787" s="157"/>
    </row>
    <row r="3788" spans="9:29">
      <c r="I3788" s="342">
        <v>2</v>
      </c>
      <c r="J3788" s="144" t="str">
        <f t="shared" si="390"/>
        <v>SMALL</v>
      </c>
      <c r="K3788" s="144" t="str">
        <f t="shared" si="391"/>
        <v>SMALL</v>
      </c>
      <c r="L3788" s="144" t="str" cm="1">
        <f t="array" ref="L3788">_xlfn.IFS(I3788&lt;=2,"SMALL",I3788&lt;=5,"MEDIUM",I3788&gt;5,"LARGE")</f>
        <v>SMALL</v>
      </c>
      <c r="M3788" s="144" t="str">
        <f t="shared" si="388"/>
        <v>NO</v>
      </c>
      <c r="N3788" s="374">
        <v>4</v>
      </c>
      <c r="O3788" s="374">
        <f t="shared" si="389"/>
        <v>4</v>
      </c>
      <c r="P3788" s="158" t="str" cm="1">
        <f t="array" ref="P3788">_xlfn.SWITCH(ROUND(N3788,0),5,"Excellent",4,"Good",3,"ok","Bad")</f>
        <v>Good</v>
      </c>
      <c r="Q3788" s="144">
        <v>4</v>
      </c>
      <c r="R3788" s="385">
        <v>43557</v>
      </c>
      <c r="S3788" s="385">
        <v>43744</v>
      </c>
      <c r="T3788" s="144">
        <v>3544</v>
      </c>
      <c r="U3788" s="144" t="s">
        <v>60</v>
      </c>
      <c r="V3788" s="144">
        <v>361</v>
      </c>
      <c r="W3788" s="144" t="str">
        <f t="shared" si="392"/>
        <v>Active</v>
      </c>
      <c r="X3788" s="144">
        <v>3544</v>
      </c>
      <c r="Y3788" s="157" t="s">
        <v>70</v>
      </c>
      <c r="Z3788" s="386">
        <v>1</v>
      </c>
      <c r="AA3788" s="386">
        <v>1</v>
      </c>
      <c r="AB3788" s="387" t="s">
        <v>62</v>
      </c>
      <c r="AC3788" s="157"/>
    </row>
    <row r="3789" spans="9:29">
      <c r="I3789" s="342">
        <v>2</v>
      </c>
      <c r="J3789" s="144" t="str">
        <f t="shared" si="390"/>
        <v>SMALL</v>
      </c>
      <c r="K3789" s="144" t="str">
        <f t="shared" si="391"/>
        <v>SMALL</v>
      </c>
      <c r="L3789" s="144" t="str" cm="1">
        <f t="array" ref="L3789">_xlfn.IFS(I3789&lt;=2,"SMALL",I3789&lt;=5,"MEDIUM",I3789&gt;5,"LARGE")</f>
        <v>SMALL</v>
      </c>
      <c r="M3789" s="144" t="str">
        <f t="shared" si="388"/>
        <v>NO</v>
      </c>
      <c r="N3789" s="374">
        <v>4.54</v>
      </c>
      <c r="O3789" s="374">
        <f t="shared" si="389"/>
        <v>5</v>
      </c>
      <c r="P3789" s="158" t="str" cm="1">
        <f t="array" ref="P3789">_xlfn.SWITCH(ROUND(N3789,0),5,"Excellent",4,"Good",3,"ok","Bad")</f>
        <v>Excellent</v>
      </c>
      <c r="Q3789" s="144">
        <v>13</v>
      </c>
      <c r="R3789" s="385">
        <v>43420</v>
      </c>
      <c r="S3789" s="385">
        <v>43811</v>
      </c>
      <c r="T3789" s="144">
        <v>3544</v>
      </c>
      <c r="U3789" s="144" t="s">
        <v>60</v>
      </c>
      <c r="V3789" s="144">
        <v>365</v>
      </c>
      <c r="W3789" s="144" t="str">
        <f t="shared" si="392"/>
        <v>Active</v>
      </c>
      <c r="X3789" s="144">
        <v>3544</v>
      </c>
      <c r="Y3789" s="157" t="s">
        <v>61</v>
      </c>
      <c r="Z3789" s="386">
        <v>1</v>
      </c>
      <c r="AA3789" s="386">
        <v>0.92</v>
      </c>
      <c r="AB3789" s="387" t="s">
        <v>65</v>
      </c>
      <c r="AC3789" s="157"/>
    </row>
    <row r="3790" spans="9:29">
      <c r="I3790" s="342">
        <v>12</v>
      </c>
      <c r="J3790" s="144" t="str">
        <f t="shared" si="390"/>
        <v>LARGE</v>
      </c>
      <c r="K3790" s="144" t="str">
        <f t="shared" si="391"/>
        <v>LARGE</v>
      </c>
      <c r="L3790" s="144" t="str" cm="1">
        <f t="array" ref="L3790">_xlfn.IFS(I3790&lt;=2,"SMALL",I3790&lt;=5,"MEDIUM",I3790&gt;5,"LARGE")</f>
        <v>LARGE</v>
      </c>
      <c r="M3790" s="144" t="str">
        <f t="shared" si="388"/>
        <v>NO</v>
      </c>
      <c r="N3790" s="374">
        <v>4.91</v>
      </c>
      <c r="O3790" s="374">
        <f t="shared" si="389"/>
        <v>5</v>
      </c>
      <c r="P3790" s="158" t="str" cm="1">
        <f t="array" ref="P3790">_xlfn.SWITCH(ROUND(N3790,0),5,"Excellent",4,"Good",3,"ok","Bad")</f>
        <v>Excellent</v>
      </c>
      <c r="Q3790" s="144">
        <v>35</v>
      </c>
      <c r="R3790" s="385">
        <v>43311</v>
      </c>
      <c r="S3790" s="385">
        <v>43834</v>
      </c>
      <c r="T3790" s="144">
        <v>1172</v>
      </c>
      <c r="U3790" s="144" t="s">
        <v>69</v>
      </c>
      <c r="V3790" s="144">
        <v>327</v>
      </c>
      <c r="W3790" s="144" t="str">
        <f t="shared" si="392"/>
        <v>Active</v>
      </c>
      <c r="X3790" s="144">
        <v>1172</v>
      </c>
      <c r="Y3790" s="157" t="s">
        <v>61</v>
      </c>
      <c r="Z3790" s="386">
        <v>1</v>
      </c>
      <c r="AA3790" s="386">
        <v>0.97</v>
      </c>
      <c r="AB3790" s="387" t="s">
        <v>65</v>
      </c>
      <c r="AC3790" s="157"/>
    </row>
    <row r="3791" spans="9:29">
      <c r="I3791" s="342">
        <v>1</v>
      </c>
      <c r="J3791" s="144" t="str">
        <f t="shared" si="390"/>
        <v>SMALL</v>
      </c>
      <c r="K3791" s="144" t="str">
        <f t="shared" si="391"/>
        <v>SMALL</v>
      </c>
      <c r="L3791" s="144" t="str" cm="1">
        <f t="array" ref="L3791">_xlfn.IFS(I3791&lt;=2,"SMALL",I3791&lt;=5,"MEDIUM",I3791&gt;5,"LARGE")</f>
        <v>SMALL</v>
      </c>
      <c r="M3791" s="144" t="str">
        <f t="shared" si="388"/>
        <v>NO</v>
      </c>
      <c r="N3791" s="374">
        <v>4.8899999999999997</v>
      </c>
      <c r="O3791" s="374">
        <f t="shared" si="389"/>
        <v>5</v>
      </c>
      <c r="P3791" s="158" t="str" cm="1">
        <f t="array" ref="P3791">_xlfn.SWITCH(ROUND(N3791,0),5,"Excellent",4,"Good",3,"ok","Bad")</f>
        <v>Excellent</v>
      </c>
      <c r="Q3791" s="144">
        <v>9</v>
      </c>
      <c r="R3791" s="385">
        <v>43288</v>
      </c>
      <c r="S3791" s="385">
        <v>43888</v>
      </c>
      <c r="T3791" s="144">
        <v>2290</v>
      </c>
      <c r="U3791" s="144" t="s">
        <v>60</v>
      </c>
      <c r="V3791" s="144">
        <v>358</v>
      </c>
      <c r="W3791" s="144" t="str">
        <f t="shared" si="392"/>
        <v>Active</v>
      </c>
      <c r="X3791" s="144">
        <v>2290</v>
      </c>
      <c r="Y3791" s="157" t="s">
        <v>64</v>
      </c>
      <c r="Z3791" s="386">
        <v>1</v>
      </c>
      <c r="AA3791" s="386">
        <v>0.88</v>
      </c>
      <c r="AB3791" s="387" t="s">
        <v>65</v>
      </c>
      <c r="AC3791" s="157"/>
    </row>
    <row r="3792" spans="9:29">
      <c r="I3792" s="342">
        <v>1</v>
      </c>
      <c r="J3792" s="144" t="str">
        <f t="shared" si="390"/>
        <v>SMALL</v>
      </c>
      <c r="K3792" s="144" t="str">
        <f t="shared" si="391"/>
        <v>SMALL</v>
      </c>
      <c r="L3792" s="144" t="str" cm="1">
        <f t="array" ref="L3792">_xlfn.IFS(I3792&lt;=2,"SMALL",I3792&lt;=5,"MEDIUM",I3792&gt;5,"LARGE")</f>
        <v>SMALL</v>
      </c>
      <c r="M3792" s="144" t="str">
        <f t="shared" si="388"/>
        <v>YES</v>
      </c>
      <c r="N3792" s="374">
        <v>4.82</v>
      </c>
      <c r="O3792" s="374">
        <f t="shared" si="389"/>
        <v>5</v>
      </c>
      <c r="P3792" s="158" t="str" cm="1">
        <f t="array" ref="P3792">_xlfn.SWITCH(ROUND(N3792,0),5,"Excellent",4,"Good",3,"ok","Bad")</f>
        <v>Excellent</v>
      </c>
      <c r="Q3792" s="144">
        <v>123</v>
      </c>
      <c r="R3792" s="385">
        <v>43304</v>
      </c>
      <c r="S3792" s="385">
        <v>43938</v>
      </c>
      <c r="T3792" s="144">
        <v>3447</v>
      </c>
      <c r="U3792" s="144" t="s">
        <v>60</v>
      </c>
      <c r="V3792" s="144">
        <v>0</v>
      </c>
      <c r="W3792" s="144" t="str">
        <f t="shared" si="392"/>
        <v>Inactive</v>
      </c>
      <c r="X3792" s="144">
        <v>3447</v>
      </c>
      <c r="Y3792" s="157" t="s">
        <v>122</v>
      </c>
      <c r="Z3792" s="386">
        <v>0.17</v>
      </c>
      <c r="AA3792" s="386">
        <v>0.95</v>
      </c>
      <c r="AB3792" s="387" t="s">
        <v>65</v>
      </c>
      <c r="AC3792" s="157"/>
    </row>
    <row r="3793" spans="9:29">
      <c r="I3793" s="342">
        <v>2</v>
      </c>
      <c r="J3793" s="144" t="str">
        <f t="shared" si="390"/>
        <v>SMALL</v>
      </c>
      <c r="K3793" s="144" t="str">
        <f t="shared" si="391"/>
        <v>SMALL</v>
      </c>
      <c r="L3793" s="144" t="str" cm="1">
        <f t="array" ref="L3793">_xlfn.IFS(I3793&lt;=2,"SMALL",I3793&lt;=5,"MEDIUM",I3793&gt;5,"LARGE")</f>
        <v>SMALL</v>
      </c>
      <c r="M3793" s="144" t="str">
        <f t="shared" si="388"/>
        <v>NO</v>
      </c>
      <c r="N3793" s="374">
        <v>5</v>
      </c>
      <c r="O3793" s="374">
        <f t="shared" si="389"/>
        <v>5</v>
      </c>
      <c r="P3793" s="158" t="str" cm="1">
        <f t="array" ref="P3793">_xlfn.SWITCH(ROUND(N3793,0),5,"Excellent",4,"Good",3,"ok","Bad")</f>
        <v>Excellent</v>
      </c>
      <c r="Q3793" s="144">
        <v>85</v>
      </c>
      <c r="R3793" s="385">
        <v>43303</v>
      </c>
      <c r="S3793" s="385">
        <v>44030</v>
      </c>
      <c r="T3793" s="144">
        <v>1744</v>
      </c>
      <c r="U3793" s="144" t="s">
        <v>60</v>
      </c>
      <c r="V3793" s="144">
        <v>91</v>
      </c>
      <c r="W3793" s="144" t="str">
        <f t="shared" si="392"/>
        <v>Active</v>
      </c>
      <c r="X3793" s="144">
        <v>1744</v>
      </c>
      <c r="Y3793" s="157" t="s">
        <v>70</v>
      </c>
      <c r="Z3793" s="386">
        <v>1</v>
      </c>
      <c r="AA3793" s="386">
        <v>0.99</v>
      </c>
      <c r="AB3793" s="387" t="s">
        <v>65</v>
      </c>
      <c r="AC3793" s="157"/>
    </row>
    <row r="3794" spans="9:29">
      <c r="I3794" s="342">
        <v>2</v>
      </c>
      <c r="J3794" s="144" t="str">
        <f t="shared" si="390"/>
        <v>SMALL</v>
      </c>
      <c r="K3794" s="144" t="str">
        <f t="shared" si="391"/>
        <v>SMALL</v>
      </c>
      <c r="L3794" s="144" t="str" cm="1">
        <f t="array" ref="L3794">_xlfn.IFS(I3794&lt;=2,"SMALL",I3794&lt;=5,"MEDIUM",I3794&gt;5,"LARGE")</f>
        <v>SMALL</v>
      </c>
      <c r="M3794" s="144" t="str">
        <f t="shared" si="388"/>
        <v>NO</v>
      </c>
      <c r="N3794" s="374">
        <v>4.45</v>
      </c>
      <c r="O3794" s="374">
        <f t="shared" si="389"/>
        <v>4</v>
      </c>
      <c r="P3794" s="158" t="str" cm="1">
        <f t="array" ref="P3794">_xlfn.SWITCH(ROUND(N3794,0),5,"Excellent",4,"Good",3,"ok","Bad")</f>
        <v>Good</v>
      </c>
      <c r="Q3794" s="144">
        <v>11</v>
      </c>
      <c r="R3794" s="385">
        <v>43407</v>
      </c>
      <c r="S3794" s="385">
        <v>43807</v>
      </c>
      <c r="T3794" s="144">
        <v>3544</v>
      </c>
      <c r="U3794" s="144" t="s">
        <v>60</v>
      </c>
      <c r="V3794" s="144">
        <v>365</v>
      </c>
      <c r="W3794" s="144" t="str">
        <f t="shared" si="392"/>
        <v>Active</v>
      </c>
      <c r="X3794" s="144">
        <v>3544</v>
      </c>
      <c r="Y3794" s="157" t="s">
        <v>70</v>
      </c>
      <c r="Z3794" s="386">
        <v>1</v>
      </c>
      <c r="AA3794" s="386">
        <v>0.97</v>
      </c>
      <c r="AB3794" s="387" t="s">
        <v>62</v>
      </c>
      <c r="AC3794" s="157"/>
    </row>
    <row r="3795" spans="9:29">
      <c r="I3795" s="342">
        <v>2</v>
      </c>
      <c r="J3795" s="144" t="str">
        <f t="shared" si="390"/>
        <v>SMALL</v>
      </c>
      <c r="K3795" s="144" t="str">
        <f t="shared" si="391"/>
        <v>SMALL</v>
      </c>
      <c r="L3795" s="144" t="str" cm="1">
        <f t="array" ref="L3795">_xlfn.IFS(I3795&lt;=2,"SMALL",I3795&lt;=5,"MEDIUM",I3795&gt;5,"LARGE")</f>
        <v>SMALL</v>
      </c>
      <c r="M3795" s="144" t="str">
        <f t="shared" si="388"/>
        <v>NO</v>
      </c>
      <c r="N3795" s="374">
        <v>5</v>
      </c>
      <c r="O3795" s="374">
        <f t="shared" si="389"/>
        <v>5</v>
      </c>
      <c r="P3795" s="158" t="str" cm="1">
        <f t="array" ref="P3795">_xlfn.SWITCH(ROUND(N3795,0),5,"Excellent",4,"Good",3,"ok","Bad")</f>
        <v>Excellent</v>
      </c>
      <c r="Q3795" s="144">
        <v>9</v>
      </c>
      <c r="R3795" s="385">
        <v>43282</v>
      </c>
      <c r="S3795" s="385">
        <v>43429</v>
      </c>
      <c r="T3795" s="144">
        <v>2240</v>
      </c>
      <c r="U3795" s="144" t="s">
        <v>69</v>
      </c>
      <c r="V3795" s="144">
        <v>179</v>
      </c>
      <c r="W3795" s="144" t="str">
        <f t="shared" si="392"/>
        <v>Active</v>
      </c>
      <c r="X3795" s="144">
        <v>2240</v>
      </c>
      <c r="Y3795" s="157" t="s">
        <v>70</v>
      </c>
      <c r="Z3795" s="386">
        <v>1</v>
      </c>
      <c r="AA3795" s="386">
        <v>1</v>
      </c>
      <c r="AB3795" s="387" t="s">
        <v>62</v>
      </c>
      <c r="AC3795" s="157"/>
    </row>
    <row r="3796" spans="9:29">
      <c r="I3796" s="342">
        <v>4</v>
      </c>
      <c r="J3796" s="144" t="str">
        <f t="shared" si="390"/>
        <v>LARGE</v>
      </c>
      <c r="K3796" s="144" t="str">
        <f t="shared" si="391"/>
        <v>MEDIUM</v>
      </c>
      <c r="L3796" s="144" t="str" cm="1">
        <f t="array" ref="L3796">_xlfn.IFS(I3796&lt;=2,"SMALL",I3796&lt;=5,"MEDIUM",I3796&gt;5,"LARGE")</f>
        <v>MEDIUM</v>
      </c>
      <c r="M3796" s="144" t="str">
        <f t="shared" si="388"/>
        <v>NO</v>
      </c>
      <c r="N3796" s="374">
        <v>4.75</v>
      </c>
      <c r="O3796" s="374">
        <f t="shared" si="389"/>
        <v>5</v>
      </c>
      <c r="P3796" s="158" t="str" cm="1">
        <f t="array" ref="P3796">_xlfn.SWITCH(ROUND(N3796,0),5,"Excellent",4,"Good",3,"ok","Bad")</f>
        <v>Excellent</v>
      </c>
      <c r="Q3796" s="144">
        <v>55</v>
      </c>
      <c r="R3796" s="385">
        <v>43301</v>
      </c>
      <c r="S3796" s="385">
        <v>43896</v>
      </c>
      <c r="T3796" s="144">
        <v>3415</v>
      </c>
      <c r="U3796" s="144" t="s">
        <v>60</v>
      </c>
      <c r="V3796" s="144">
        <v>363</v>
      </c>
      <c r="W3796" s="144" t="str">
        <f t="shared" si="392"/>
        <v>Active</v>
      </c>
      <c r="X3796" s="144">
        <v>3415</v>
      </c>
      <c r="Y3796" s="157" t="s">
        <v>70</v>
      </c>
      <c r="Z3796" s="386">
        <v>1</v>
      </c>
      <c r="AA3796" s="386">
        <v>0.98</v>
      </c>
      <c r="AB3796" s="387" t="s">
        <v>62</v>
      </c>
      <c r="AC3796" s="157"/>
    </row>
    <row r="3797" spans="9:29">
      <c r="I3797" s="342">
        <v>2</v>
      </c>
      <c r="J3797" s="144" t="str">
        <f t="shared" si="390"/>
        <v>SMALL</v>
      </c>
      <c r="K3797" s="144" t="str">
        <f t="shared" si="391"/>
        <v>SMALL</v>
      </c>
      <c r="L3797" s="144" t="str" cm="1">
        <f t="array" ref="L3797">_xlfn.IFS(I3797&lt;=2,"SMALL",I3797&lt;=5,"MEDIUM",I3797&gt;5,"LARGE")</f>
        <v>SMALL</v>
      </c>
      <c r="M3797" s="144" t="str">
        <f t="shared" si="388"/>
        <v>NO</v>
      </c>
      <c r="N3797" s="374">
        <v>4.6399999999999997</v>
      </c>
      <c r="O3797" s="374">
        <f t="shared" si="389"/>
        <v>5</v>
      </c>
      <c r="P3797" s="158" t="str" cm="1">
        <f t="array" ref="P3797">_xlfn.SWITCH(ROUND(N3797,0),5,"Excellent",4,"Good",3,"ok","Bad")</f>
        <v>Excellent</v>
      </c>
      <c r="Q3797" s="144">
        <v>14</v>
      </c>
      <c r="R3797" s="385">
        <v>43292</v>
      </c>
      <c r="S3797" s="385">
        <v>43770</v>
      </c>
      <c r="T3797" s="144">
        <v>1165</v>
      </c>
      <c r="U3797" s="144" t="s">
        <v>60</v>
      </c>
      <c r="V3797" s="144">
        <v>7</v>
      </c>
      <c r="W3797" s="144" t="str">
        <f t="shared" si="392"/>
        <v>Active</v>
      </c>
      <c r="X3797" s="144">
        <v>1165</v>
      </c>
      <c r="Y3797" s="157" t="s">
        <v>64</v>
      </c>
      <c r="Z3797" s="386">
        <v>0.5</v>
      </c>
      <c r="AA3797" s="386">
        <v>1</v>
      </c>
      <c r="AB3797" s="387" t="s">
        <v>62</v>
      </c>
      <c r="AC3797" s="157"/>
    </row>
    <row r="3798" spans="9:29">
      <c r="I3798" s="342">
        <v>2</v>
      </c>
      <c r="J3798" s="144" t="str">
        <f t="shared" si="390"/>
        <v>SMALL</v>
      </c>
      <c r="K3798" s="144" t="str">
        <f t="shared" si="391"/>
        <v>SMALL</v>
      </c>
      <c r="L3798" s="144" t="str" cm="1">
        <f t="array" ref="L3798">_xlfn.IFS(I3798&lt;=2,"SMALL",I3798&lt;=5,"MEDIUM",I3798&gt;5,"LARGE")</f>
        <v>SMALL</v>
      </c>
      <c r="M3798" s="144" t="str">
        <f t="shared" si="388"/>
        <v>NO</v>
      </c>
      <c r="N3798" s="374">
        <v>4.57</v>
      </c>
      <c r="O3798" s="374">
        <f t="shared" si="389"/>
        <v>5</v>
      </c>
      <c r="P3798" s="158" t="str" cm="1">
        <f t="array" ref="P3798">_xlfn.SWITCH(ROUND(N3798,0),5,"Excellent",4,"Good",3,"ok","Bad")</f>
        <v>Excellent</v>
      </c>
      <c r="Q3798" s="144">
        <v>7</v>
      </c>
      <c r="R3798" s="385">
        <v>43832</v>
      </c>
      <c r="S3798" s="385">
        <v>44056</v>
      </c>
      <c r="T3798" s="144">
        <v>3425</v>
      </c>
      <c r="U3798" s="144" t="s">
        <v>60</v>
      </c>
      <c r="V3798" s="144">
        <v>235</v>
      </c>
      <c r="W3798" s="144" t="str">
        <f t="shared" si="392"/>
        <v>Active</v>
      </c>
      <c r="X3798" s="144">
        <v>3425</v>
      </c>
      <c r="Y3798" s="157" t="s">
        <v>70</v>
      </c>
      <c r="Z3798" s="386">
        <v>1</v>
      </c>
      <c r="AA3798" s="386">
        <v>0.99</v>
      </c>
      <c r="AB3798" s="387" t="s">
        <v>65</v>
      </c>
      <c r="AC3798" s="157"/>
    </row>
    <row r="3799" spans="9:29">
      <c r="I3799" s="342">
        <v>2</v>
      </c>
      <c r="J3799" s="144" t="str">
        <f t="shared" si="390"/>
        <v>SMALL</v>
      </c>
      <c r="K3799" s="144" t="str">
        <f t="shared" si="391"/>
        <v>SMALL</v>
      </c>
      <c r="L3799" s="144" t="str" cm="1">
        <f t="array" ref="L3799">_xlfn.IFS(I3799&lt;=2,"SMALL",I3799&lt;=5,"MEDIUM",I3799&gt;5,"LARGE")</f>
        <v>SMALL</v>
      </c>
      <c r="M3799" s="144" t="str">
        <f t="shared" si="388"/>
        <v>NO</v>
      </c>
      <c r="N3799" s="374">
        <v>4.8099999999999996</v>
      </c>
      <c r="O3799" s="374">
        <f t="shared" si="389"/>
        <v>5</v>
      </c>
      <c r="P3799" s="158" t="str" cm="1">
        <f t="array" ref="P3799">_xlfn.SWITCH(ROUND(N3799,0),5,"Excellent",4,"Good",3,"ok","Bad")</f>
        <v>Excellent</v>
      </c>
      <c r="Q3799" s="144">
        <v>52</v>
      </c>
      <c r="R3799" s="385">
        <v>43332</v>
      </c>
      <c r="S3799" s="385">
        <v>43904</v>
      </c>
      <c r="T3799" s="144">
        <v>1619</v>
      </c>
      <c r="U3799" s="144" t="s">
        <v>60</v>
      </c>
      <c r="V3799" s="144">
        <v>292</v>
      </c>
      <c r="W3799" s="144" t="str">
        <f t="shared" si="392"/>
        <v>Active</v>
      </c>
      <c r="X3799" s="144">
        <v>1619</v>
      </c>
      <c r="Y3799" s="157" t="s">
        <v>70</v>
      </c>
      <c r="Z3799" s="386">
        <v>0.8</v>
      </c>
      <c r="AA3799" s="386">
        <v>1</v>
      </c>
      <c r="AB3799" s="387" t="s">
        <v>65</v>
      </c>
      <c r="AC3799" s="157"/>
    </row>
    <row r="3800" spans="9:29">
      <c r="I3800" s="342">
        <v>4</v>
      </c>
      <c r="J3800" s="144" t="str">
        <f t="shared" si="390"/>
        <v>LARGE</v>
      </c>
      <c r="K3800" s="144" t="str">
        <f t="shared" si="391"/>
        <v>MEDIUM</v>
      </c>
      <c r="L3800" s="144" t="str" cm="1">
        <f t="array" ref="L3800">_xlfn.IFS(I3800&lt;=2,"SMALL",I3800&lt;=5,"MEDIUM",I3800&gt;5,"LARGE")</f>
        <v>MEDIUM</v>
      </c>
      <c r="M3800" s="144" t="str">
        <f t="shared" si="388"/>
        <v>NO</v>
      </c>
      <c r="N3800" s="374">
        <v>5</v>
      </c>
      <c r="O3800" s="374">
        <f t="shared" si="389"/>
        <v>5</v>
      </c>
      <c r="P3800" s="158" t="str" cm="1">
        <f t="array" ref="P3800">_xlfn.SWITCH(ROUND(N3800,0),5,"Excellent",4,"Good",3,"ok","Bad")</f>
        <v>Excellent</v>
      </c>
      <c r="Q3800" s="144">
        <v>5</v>
      </c>
      <c r="R3800" s="385">
        <v>43368</v>
      </c>
      <c r="S3800" s="385">
        <v>43890</v>
      </c>
      <c r="T3800" s="144">
        <v>1525</v>
      </c>
      <c r="U3800" s="144" t="s">
        <v>69</v>
      </c>
      <c r="V3800" s="144">
        <v>148</v>
      </c>
      <c r="W3800" s="144" t="str">
        <f t="shared" si="392"/>
        <v>Active</v>
      </c>
      <c r="X3800" s="144">
        <v>1525</v>
      </c>
      <c r="Y3800" s="157" t="s">
        <v>122</v>
      </c>
      <c r="Z3800" s="386">
        <v>0.42</v>
      </c>
      <c r="AA3800" s="386">
        <v>0.96</v>
      </c>
      <c r="AB3800" s="387" t="s">
        <v>65</v>
      </c>
      <c r="AC3800" s="157"/>
    </row>
    <row r="3801" spans="9:29">
      <c r="I3801" s="342">
        <v>4</v>
      </c>
      <c r="J3801" s="144" t="str">
        <f t="shared" si="390"/>
        <v>LARGE</v>
      </c>
      <c r="K3801" s="144" t="str">
        <f t="shared" si="391"/>
        <v>MEDIUM</v>
      </c>
      <c r="L3801" s="144" t="str" cm="1">
        <f t="array" ref="L3801">_xlfn.IFS(I3801&lt;=2,"SMALL",I3801&lt;=5,"MEDIUM",I3801&gt;5,"LARGE")</f>
        <v>MEDIUM</v>
      </c>
      <c r="M3801" s="144" t="str">
        <f t="shared" si="388"/>
        <v>NO</v>
      </c>
      <c r="N3801" s="374">
        <v>5</v>
      </c>
      <c r="O3801" s="374">
        <f t="shared" si="389"/>
        <v>5</v>
      </c>
      <c r="P3801" s="158" t="str" cm="1">
        <f t="array" ref="P3801">_xlfn.SWITCH(ROUND(N3801,0),5,"Excellent",4,"Good",3,"ok","Bad")</f>
        <v>Excellent</v>
      </c>
      <c r="Q3801" s="144">
        <v>4</v>
      </c>
      <c r="R3801" s="385">
        <v>43304</v>
      </c>
      <c r="S3801" s="385">
        <v>43628</v>
      </c>
      <c r="T3801" s="144">
        <v>1882</v>
      </c>
      <c r="U3801" s="144" t="s">
        <v>60</v>
      </c>
      <c r="V3801" s="144">
        <v>0</v>
      </c>
      <c r="W3801" s="144" t="str">
        <f t="shared" si="392"/>
        <v>Inactive</v>
      </c>
      <c r="X3801" s="144">
        <v>1882</v>
      </c>
      <c r="Y3801" s="157" t="s">
        <v>70</v>
      </c>
      <c r="Z3801" s="386">
        <v>1</v>
      </c>
      <c r="AA3801" s="386">
        <v>1</v>
      </c>
      <c r="AB3801" s="387" t="s">
        <v>62</v>
      </c>
      <c r="AC3801" s="157"/>
    </row>
    <row r="3802" spans="9:29">
      <c r="I3802" s="342">
        <v>2</v>
      </c>
      <c r="J3802" s="144" t="str">
        <f t="shared" si="390"/>
        <v>SMALL</v>
      </c>
      <c r="K3802" s="144" t="str">
        <f t="shared" si="391"/>
        <v>SMALL</v>
      </c>
      <c r="L3802" s="144" t="str" cm="1">
        <f t="array" ref="L3802">_xlfn.IFS(I3802&lt;=2,"SMALL",I3802&lt;=5,"MEDIUM",I3802&gt;5,"LARGE")</f>
        <v>SMALL</v>
      </c>
      <c r="M3802" s="144" t="str">
        <f t="shared" si="388"/>
        <v>NO</v>
      </c>
      <c r="N3802" s="374">
        <v>4.9800000000000004</v>
      </c>
      <c r="O3802" s="374">
        <f t="shared" si="389"/>
        <v>5</v>
      </c>
      <c r="P3802" s="158" t="str" cm="1">
        <f t="array" ref="P3802">_xlfn.SWITCH(ROUND(N3802,0),5,"Excellent",4,"Good",3,"ok","Bad")</f>
        <v>Excellent</v>
      </c>
      <c r="Q3802" s="144">
        <v>51</v>
      </c>
      <c r="R3802" s="385">
        <v>43303</v>
      </c>
      <c r="S3802" s="385">
        <v>44046</v>
      </c>
      <c r="T3802" s="144">
        <v>3547</v>
      </c>
      <c r="U3802" s="144" t="s">
        <v>60</v>
      </c>
      <c r="V3802" s="144">
        <v>0</v>
      </c>
      <c r="W3802" s="144" t="str">
        <f t="shared" si="392"/>
        <v>Inactive</v>
      </c>
      <c r="X3802" s="144">
        <v>3547</v>
      </c>
      <c r="Y3802" s="157" t="s">
        <v>70</v>
      </c>
      <c r="Z3802" s="386">
        <v>1</v>
      </c>
      <c r="AA3802" s="386">
        <v>0.98</v>
      </c>
      <c r="AB3802" s="387" t="s">
        <v>62</v>
      </c>
      <c r="AC3802" s="157"/>
    </row>
    <row r="3803" spans="9:29">
      <c r="I3803" s="342">
        <v>2</v>
      </c>
      <c r="J3803" s="144" t="str">
        <f t="shared" si="390"/>
        <v>SMALL</v>
      </c>
      <c r="K3803" s="144" t="str">
        <f t="shared" si="391"/>
        <v>SMALL</v>
      </c>
      <c r="L3803" s="144" t="str" cm="1">
        <f t="array" ref="L3803">_xlfn.IFS(I3803&lt;=2,"SMALL",I3803&lt;=5,"MEDIUM",I3803&gt;5,"LARGE")</f>
        <v>SMALL</v>
      </c>
      <c r="M3803" s="144" t="str">
        <f t="shared" si="388"/>
        <v>NO</v>
      </c>
      <c r="N3803" s="374">
        <v>4.9800000000000004</v>
      </c>
      <c r="O3803" s="374">
        <f t="shared" si="389"/>
        <v>5</v>
      </c>
      <c r="P3803" s="158" t="str" cm="1">
        <f t="array" ref="P3803">_xlfn.SWITCH(ROUND(N3803,0),5,"Excellent",4,"Good",3,"ok","Bad")</f>
        <v>Excellent</v>
      </c>
      <c r="Q3803" s="144">
        <v>61</v>
      </c>
      <c r="R3803" s="385">
        <v>43346</v>
      </c>
      <c r="S3803" s="385">
        <v>44027</v>
      </c>
      <c r="T3803" s="144">
        <v>3547</v>
      </c>
      <c r="U3803" s="144" t="s">
        <v>60</v>
      </c>
      <c r="V3803" s="144">
        <v>1</v>
      </c>
      <c r="W3803" s="144" t="str">
        <f t="shared" si="392"/>
        <v>Active</v>
      </c>
      <c r="X3803" s="144">
        <v>3547</v>
      </c>
      <c r="Y3803" s="157" t="s">
        <v>70</v>
      </c>
      <c r="Z3803" s="386">
        <v>0.93</v>
      </c>
      <c r="AA3803" s="386">
        <v>1</v>
      </c>
      <c r="AB3803" s="387" t="s">
        <v>65</v>
      </c>
      <c r="AC3803" s="157"/>
    </row>
    <row r="3804" spans="9:29">
      <c r="I3804" s="342">
        <v>2</v>
      </c>
      <c r="J3804" s="144" t="str">
        <f t="shared" si="390"/>
        <v>SMALL</v>
      </c>
      <c r="K3804" s="144" t="str">
        <f t="shared" si="391"/>
        <v>SMALL</v>
      </c>
      <c r="L3804" s="144" t="str" cm="1">
        <f t="array" ref="L3804">_xlfn.IFS(I3804&lt;=2,"SMALL",I3804&lt;=5,"MEDIUM",I3804&gt;5,"LARGE")</f>
        <v>SMALL</v>
      </c>
      <c r="M3804" s="144" t="str">
        <f t="shared" si="388"/>
        <v>NO</v>
      </c>
      <c r="N3804" s="374">
        <v>5</v>
      </c>
      <c r="O3804" s="374">
        <f t="shared" si="389"/>
        <v>5</v>
      </c>
      <c r="P3804" s="158" t="str" cm="1">
        <f t="array" ref="P3804">_xlfn.SWITCH(ROUND(N3804,0),5,"Excellent",4,"Good",3,"ok","Bad")</f>
        <v>Excellent</v>
      </c>
      <c r="Q3804" s="144">
        <v>15</v>
      </c>
      <c r="R3804" s="385">
        <v>43309</v>
      </c>
      <c r="S3804" s="385">
        <v>43990</v>
      </c>
      <c r="T3804" s="144">
        <v>550</v>
      </c>
      <c r="U3804" s="144" t="s">
        <v>69</v>
      </c>
      <c r="V3804" s="144">
        <v>0</v>
      </c>
      <c r="W3804" s="144" t="str">
        <f t="shared" si="392"/>
        <v>Inactive</v>
      </c>
      <c r="X3804" s="144">
        <v>550</v>
      </c>
      <c r="Y3804" s="157" t="s">
        <v>70</v>
      </c>
      <c r="Z3804" s="386">
        <v>1</v>
      </c>
      <c r="AA3804" s="386">
        <v>0.96</v>
      </c>
      <c r="AB3804" s="387" t="s">
        <v>62</v>
      </c>
      <c r="AC3804" s="157"/>
    </row>
    <row r="3805" spans="9:29">
      <c r="I3805" s="342">
        <v>7</v>
      </c>
      <c r="J3805" s="144" t="str">
        <f t="shared" si="390"/>
        <v>LARGE</v>
      </c>
      <c r="K3805" s="144" t="str">
        <f t="shared" si="391"/>
        <v>LARGE</v>
      </c>
      <c r="L3805" s="144" t="str" cm="1">
        <f t="array" ref="L3805">_xlfn.IFS(I3805&lt;=2,"SMALL",I3805&lt;=5,"MEDIUM",I3805&gt;5,"LARGE")</f>
        <v>LARGE</v>
      </c>
      <c r="M3805" s="144" t="str">
        <f t="shared" si="388"/>
        <v>NO</v>
      </c>
      <c r="N3805" s="374">
        <v>4.9800000000000004</v>
      </c>
      <c r="O3805" s="374">
        <f t="shared" si="389"/>
        <v>5</v>
      </c>
      <c r="P3805" s="158" t="str" cm="1">
        <f t="array" ref="P3805">_xlfn.SWITCH(ROUND(N3805,0),5,"Excellent",4,"Good",3,"ok","Bad")</f>
        <v>Excellent</v>
      </c>
      <c r="Q3805" s="144">
        <v>53</v>
      </c>
      <c r="R3805" s="385">
        <v>43300</v>
      </c>
      <c r="S3805" s="385">
        <v>43891</v>
      </c>
      <c r="T3805" s="144">
        <v>3393</v>
      </c>
      <c r="U3805" s="144" t="s">
        <v>69</v>
      </c>
      <c r="V3805" s="144">
        <v>164</v>
      </c>
      <c r="W3805" s="144" t="str">
        <f t="shared" si="392"/>
        <v>Active</v>
      </c>
      <c r="X3805" s="144">
        <v>3393</v>
      </c>
      <c r="Y3805" s="157" t="s">
        <v>70</v>
      </c>
      <c r="Z3805" s="386">
        <v>0.92</v>
      </c>
      <c r="AA3805" s="386">
        <v>0.98</v>
      </c>
      <c r="AB3805" s="387" t="s">
        <v>62</v>
      </c>
      <c r="AC3805" s="157"/>
    </row>
    <row r="3806" spans="9:29">
      <c r="I3806" s="342">
        <v>2</v>
      </c>
      <c r="J3806" s="144" t="str">
        <f t="shared" si="390"/>
        <v>SMALL</v>
      </c>
      <c r="K3806" s="144" t="str">
        <f t="shared" si="391"/>
        <v>SMALL</v>
      </c>
      <c r="L3806" s="144" t="str" cm="1">
        <f t="array" ref="L3806">_xlfn.IFS(I3806&lt;=2,"SMALL",I3806&lt;=5,"MEDIUM",I3806&gt;5,"LARGE")</f>
        <v>SMALL</v>
      </c>
      <c r="M3806" s="144" t="str">
        <f t="shared" si="388"/>
        <v>NO</v>
      </c>
      <c r="N3806" s="374">
        <v>4.9800000000000004</v>
      </c>
      <c r="O3806" s="374">
        <f t="shared" si="389"/>
        <v>5</v>
      </c>
      <c r="P3806" s="158" t="str" cm="1">
        <f t="array" ref="P3806">_xlfn.SWITCH(ROUND(N3806,0),5,"Excellent",4,"Good",3,"ok","Bad")</f>
        <v>Excellent</v>
      </c>
      <c r="Q3806" s="144">
        <v>59</v>
      </c>
      <c r="R3806" s="385">
        <v>43303</v>
      </c>
      <c r="S3806" s="385">
        <v>44037</v>
      </c>
      <c r="T3806" s="144">
        <v>3547</v>
      </c>
      <c r="U3806" s="144" t="s">
        <v>60</v>
      </c>
      <c r="V3806" s="144">
        <v>0</v>
      </c>
      <c r="W3806" s="144" t="str">
        <f t="shared" si="392"/>
        <v>Inactive</v>
      </c>
      <c r="X3806" s="144">
        <v>3547</v>
      </c>
      <c r="Y3806" s="157" t="s">
        <v>70</v>
      </c>
      <c r="Z3806" s="386">
        <v>0.98</v>
      </c>
      <c r="AA3806" s="386">
        <v>0.96</v>
      </c>
      <c r="AB3806" s="387" t="s">
        <v>65</v>
      </c>
      <c r="AC3806" s="157"/>
    </row>
    <row r="3807" spans="9:29">
      <c r="I3807" s="342">
        <v>7</v>
      </c>
      <c r="J3807" s="144" t="str">
        <f t="shared" si="390"/>
        <v>LARGE</v>
      </c>
      <c r="K3807" s="144" t="str">
        <f t="shared" si="391"/>
        <v>LARGE</v>
      </c>
      <c r="L3807" s="144" t="str" cm="1">
        <f t="array" ref="L3807">_xlfn.IFS(I3807&lt;=2,"SMALL",I3807&lt;=5,"MEDIUM",I3807&gt;5,"LARGE")</f>
        <v>LARGE</v>
      </c>
      <c r="M3807" s="144" t="str">
        <f t="shared" si="388"/>
        <v>NO</v>
      </c>
      <c r="N3807" s="374">
        <v>4.97</v>
      </c>
      <c r="O3807" s="374">
        <f t="shared" si="389"/>
        <v>5</v>
      </c>
      <c r="P3807" s="158" t="str" cm="1">
        <f t="array" ref="P3807">_xlfn.SWITCH(ROUND(N3807,0),5,"Excellent",4,"Good",3,"ok","Bad")</f>
        <v>Excellent</v>
      </c>
      <c r="Q3807" s="144">
        <v>63</v>
      </c>
      <c r="R3807" s="385">
        <v>43303</v>
      </c>
      <c r="S3807" s="385">
        <v>44051</v>
      </c>
      <c r="T3807" s="144">
        <v>3547</v>
      </c>
      <c r="U3807" s="144" t="s">
        <v>60</v>
      </c>
      <c r="V3807" s="144">
        <v>0</v>
      </c>
      <c r="W3807" s="144" t="str">
        <f t="shared" si="392"/>
        <v>Inactive</v>
      </c>
      <c r="X3807" s="144">
        <v>3547</v>
      </c>
      <c r="Y3807" s="157" t="s">
        <v>61</v>
      </c>
      <c r="Z3807" s="386">
        <v>1</v>
      </c>
      <c r="AA3807" s="386">
        <v>1</v>
      </c>
      <c r="AB3807" s="387" t="s">
        <v>65</v>
      </c>
      <c r="AC3807" s="157"/>
    </row>
    <row r="3808" spans="9:29">
      <c r="I3808" s="342">
        <v>2</v>
      </c>
      <c r="J3808" s="144" t="str">
        <f t="shared" si="390"/>
        <v>SMALL</v>
      </c>
      <c r="K3808" s="144" t="str">
        <f t="shared" si="391"/>
        <v>SMALL</v>
      </c>
      <c r="L3808" s="144" t="str" cm="1">
        <f t="array" ref="L3808">_xlfn.IFS(I3808&lt;=2,"SMALL",I3808&lt;=5,"MEDIUM",I3808&gt;5,"LARGE")</f>
        <v>SMALL</v>
      </c>
      <c r="M3808" s="144" t="str">
        <f t="shared" si="388"/>
        <v>NO</v>
      </c>
      <c r="N3808" s="374">
        <v>4.8099999999999996</v>
      </c>
      <c r="O3808" s="374">
        <f t="shared" si="389"/>
        <v>5</v>
      </c>
      <c r="P3808" s="158" t="str" cm="1">
        <f t="array" ref="P3808">_xlfn.SWITCH(ROUND(N3808,0),5,"Excellent",4,"Good",3,"ok","Bad")</f>
        <v>Excellent</v>
      </c>
      <c r="Q3808" s="144">
        <v>21</v>
      </c>
      <c r="R3808" s="385">
        <v>43317</v>
      </c>
      <c r="S3808" s="385">
        <v>43833</v>
      </c>
      <c r="T3808" s="144">
        <v>192</v>
      </c>
      <c r="U3808" s="144" t="s">
        <v>69</v>
      </c>
      <c r="V3808" s="144">
        <v>0</v>
      </c>
      <c r="W3808" s="144" t="str">
        <f t="shared" si="392"/>
        <v>Inactive</v>
      </c>
      <c r="X3808" s="144">
        <v>192</v>
      </c>
      <c r="Y3808" s="157" t="s">
        <v>122</v>
      </c>
      <c r="Z3808" s="386">
        <v>0</v>
      </c>
      <c r="AA3808" s="386">
        <v>0.97</v>
      </c>
      <c r="AB3808" s="387" t="s">
        <v>65</v>
      </c>
      <c r="AC3808" s="157"/>
    </row>
    <row r="3809" spans="9:29">
      <c r="I3809" s="342">
        <v>4</v>
      </c>
      <c r="J3809" s="144" t="str">
        <f t="shared" si="390"/>
        <v>LARGE</v>
      </c>
      <c r="K3809" s="144" t="str">
        <f t="shared" si="391"/>
        <v>MEDIUM</v>
      </c>
      <c r="L3809" s="144" t="str" cm="1">
        <f t="array" ref="L3809">_xlfn.IFS(I3809&lt;=2,"SMALL",I3809&lt;=5,"MEDIUM",I3809&gt;5,"LARGE")</f>
        <v>MEDIUM</v>
      </c>
      <c r="M3809" s="144" t="str">
        <f t="shared" si="388"/>
        <v>NO</v>
      </c>
      <c r="N3809" s="374">
        <v>4.91</v>
      </c>
      <c r="O3809" s="374">
        <f t="shared" si="389"/>
        <v>5</v>
      </c>
      <c r="P3809" s="158" t="str" cm="1">
        <f t="array" ref="P3809">_xlfn.SWITCH(ROUND(N3809,0),5,"Excellent",4,"Good",3,"ok","Bad")</f>
        <v>Excellent</v>
      </c>
      <c r="Q3809" s="144">
        <v>58</v>
      </c>
      <c r="R3809" s="385">
        <v>43325</v>
      </c>
      <c r="S3809" s="385">
        <v>43967</v>
      </c>
      <c r="T3809" s="144">
        <v>1678</v>
      </c>
      <c r="U3809" s="144" t="s">
        <v>69</v>
      </c>
      <c r="V3809" s="144">
        <v>120</v>
      </c>
      <c r="W3809" s="144" t="str">
        <f t="shared" si="392"/>
        <v>Active</v>
      </c>
      <c r="X3809" s="144">
        <v>1678</v>
      </c>
      <c r="Y3809" s="157" t="s">
        <v>70</v>
      </c>
      <c r="Z3809" s="386">
        <v>0.98</v>
      </c>
      <c r="AA3809" s="386">
        <v>0.89</v>
      </c>
      <c r="AB3809" s="387" t="s">
        <v>62</v>
      </c>
      <c r="AC3809" s="157"/>
    </row>
    <row r="3810" spans="9:29">
      <c r="I3810" s="342">
        <v>3</v>
      </c>
      <c r="J3810" s="144" t="str">
        <f t="shared" si="390"/>
        <v>LARGE</v>
      </c>
      <c r="K3810" s="144" t="str">
        <f t="shared" si="391"/>
        <v>MEDIUM</v>
      </c>
      <c r="L3810" s="144" t="str" cm="1">
        <f t="array" ref="L3810">_xlfn.IFS(I3810&lt;=2,"SMALL",I3810&lt;=5,"MEDIUM",I3810&gt;5,"LARGE")</f>
        <v>MEDIUM</v>
      </c>
      <c r="M3810" s="144" t="str">
        <f t="shared" si="388"/>
        <v>NO</v>
      </c>
      <c r="N3810" s="374">
        <v>4.82</v>
      </c>
      <c r="O3810" s="374">
        <f t="shared" si="389"/>
        <v>5</v>
      </c>
      <c r="P3810" s="158" t="str" cm="1">
        <f t="array" ref="P3810">_xlfn.SWITCH(ROUND(N3810,0),5,"Excellent",4,"Good",3,"ok","Bad")</f>
        <v>Excellent</v>
      </c>
      <c r="Q3810" s="144">
        <v>73</v>
      </c>
      <c r="R3810" s="385">
        <v>43288</v>
      </c>
      <c r="S3810" s="385">
        <v>43868</v>
      </c>
      <c r="T3810" s="144">
        <v>1677</v>
      </c>
      <c r="U3810" s="144" t="s">
        <v>60</v>
      </c>
      <c r="V3810" s="144">
        <v>365</v>
      </c>
      <c r="W3810" s="144" t="str">
        <f t="shared" si="392"/>
        <v>Active</v>
      </c>
      <c r="X3810" s="144">
        <v>1677</v>
      </c>
      <c r="Y3810" s="157" t="s">
        <v>70</v>
      </c>
      <c r="Z3810" s="386">
        <v>0.83</v>
      </c>
      <c r="AA3810" s="386">
        <v>1</v>
      </c>
      <c r="AB3810" s="387" t="s">
        <v>65</v>
      </c>
      <c r="AC3810" s="157"/>
    </row>
    <row r="3811" spans="9:29">
      <c r="I3811" s="342">
        <v>2</v>
      </c>
      <c r="J3811" s="144" t="str">
        <f t="shared" si="390"/>
        <v>SMALL</v>
      </c>
      <c r="K3811" s="144" t="str">
        <f t="shared" si="391"/>
        <v>SMALL</v>
      </c>
      <c r="L3811" s="144" t="str" cm="1">
        <f t="array" ref="L3811">_xlfn.IFS(I3811&lt;=2,"SMALL",I3811&lt;=5,"MEDIUM",I3811&gt;5,"LARGE")</f>
        <v>SMALL</v>
      </c>
      <c r="M3811" s="144" t="str">
        <f t="shared" si="388"/>
        <v>NO</v>
      </c>
      <c r="N3811" s="374">
        <v>4.63</v>
      </c>
      <c r="O3811" s="374">
        <f t="shared" si="389"/>
        <v>5</v>
      </c>
      <c r="P3811" s="158" t="str" cm="1">
        <f t="array" ref="P3811">_xlfn.SWITCH(ROUND(N3811,0),5,"Excellent",4,"Good",3,"ok","Bad")</f>
        <v>Excellent</v>
      </c>
      <c r="Q3811" s="144">
        <v>83</v>
      </c>
      <c r="R3811" s="385">
        <v>43299</v>
      </c>
      <c r="S3811" s="385">
        <v>43904</v>
      </c>
      <c r="T3811" s="144">
        <v>3588</v>
      </c>
      <c r="U3811" s="144" t="s">
        <v>69</v>
      </c>
      <c r="V3811" s="144">
        <v>150</v>
      </c>
      <c r="W3811" s="144" t="str">
        <f t="shared" si="392"/>
        <v>Active</v>
      </c>
      <c r="X3811" s="144">
        <v>3588</v>
      </c>
      <c r="Y3811" s="157" t="s">
        <v>70</v>
      </c>
      <c r="Z3811" s="386">
        <v>1</v>
      </c>
      <c r="AA3811" s="386">
        <v>1</v>
      </c>
      <c r="AB3811" s="387" t="s">
        <v>65</v>
      </c>
      <c r="AC3811" s="157"/>
    </row>
    <row r="3812" spans="9:29">
      <c r="I3812" s="342">
        <v>2</v>
      </c>
      <c r="J3812" s="144" t="str">
        <f t="shared" si="390"/>
        <v>SMALL</v>
      </c>
      <c r="K3812" s="144" t="str">
        <f t="shared" si="391"/>
        <v>SMALL</v>
      </c>
      <c r="L3812" s="144" t="str" cm="1">
        <f t="array" ref="L3812">_xlfn.IFS(I3812&lt;=2,"SMALL",I3812&lt;=5,"MEDIUM",I3812&gt;5,"LARGE")</f>
        <v>SMALL</v>
      </c>
      <c r="M3812" s="144" t="str">
        <f t="shared" si="388"/>
        <v>NO</v>
      </c>
      <c r="N3812" s="374">
        <v>4.7300000000000004</v>
      </c>
      <c r="O3812" s="374">
        <f t="shared" si="389"/>
        <v>5</v>
      </c>
      <c r="P3812" s="158" t="str" cm="1">
        <f t="array" ref="P3812">_xlfn.SWITCH(ROUND(N3812,0),5,"Excellent",4,"Good",3,"ok","Bad")</f>
        <v>Excellent</v>
      </c>
      <c r="Q3812" s="144">
        <v>40</v>
      </c>
      <c r="R3812" s="385">
        <v>43316</v>
      </c>
      <c r="S3812" s="385">
        <v>43877</v>
      </c>
      <c r="T3812" s="144">
        <v>3415</v>
      </c>
      <c r="U3812" s="144" t="s">
        <v>60</v>
      </c>
      <c r="V3812" s="144">
        <v>364</v>
      </c>
      <c r="W3812" s="144" t="str">
        <f t="shared" si="392"/>
        <v>Active</v>
      </c>
      <c r="X3812" s="144">
        <v>3415</v>
      </c>
      <c r="Y3812" s="157" t="s">
        <v>70</v>
      </c>
      <c r="Z3812" s="386">
        <v>0.94</v>
      </c>
      <c r="AA3812" s="386">
        <v>1</v>
      </c>
      <c r="AB3812" s="387" t="s">
        <v>62</v>
      </c>
      <c r="AC3812" s="157"/>
    </row>
    <row r="3813" spans="9:29">
      <c r="I3813" s="342">
        <v>8</v>
      </c>
      <c r="J3813" s="144" t="str">
        <f t="shared" si="390"/>
        <v>LARGE</v>
      </c>
      <c r="K3813" s="144" t="str">
        <f t="shared" si="391"/>
        <v>LARGE</v>
      </c>
      <c r="L3813" s="144" t="str" cm="1">
        <f t="array" ref="L3813">_xlfn.IFS(I3813&lt;=2,"SMALL",I3813&lt;=5,"MEDIUM",I3813&gt;5,"LARGE")</f>
        <v>LARGE</v>
      </c>
      <c r="M3813" s="144" t="str">
        <f t="shared" si="388"/>
        <v>NO</v>
      </c>
      <c r="N3813" s="374">
        <v>4.3</v>
      </c>
      <c r="O3813" s="374">
        <f t="shared" si="389"/>
        <v>4</v>
      </c>
      <c r="P3813" s="158" t="str" cm="1">
        <f t="array" ref="P3813">_xlfn.SWITCH(ROUND(N3813,0),5,"Excellent",4,"Good",3,"ok","Bad")</f>
        <v>Good</v>
      </c>
      <c r="Q3813" s="144">
        <v>27</v>
      </c>
      <c r="R3813" s="385">
        <v>43304</v>
      </c>
      <c r="S3813" s="385">
        <v>43874</v>
      </c>
      <c r="T3813" s="144">
        <v>2657</v>
      </c>
      <c r="U3813" s="144" t="s">
        <v>69</v>
      </c>
      <c r="V3813" s="144">
        <v>364</v>
      </c>
      <c r="W3813" s="144" t="str">
        <f t="shared" si="392"/>
        <v>Active</v>
      </c>
      <c r="X3813" s="144">
        <v>2657</v>
      </c>
      <c r="Y3813" s="157" t="s">
        <v>70</v>
      </c>
      <c r="Z3813" s="386">
        <v>1</v>
      </c>
      <c r="AA3813" s="386">
        <v>1</v>
      </c>
      <c r="AB3813" s="387" t="s">
        <v>65</v>
      </c>
      <c r="AC3813" s="157"/>
    </row>
    <row r="3814" spans="9:29">
      <c r="I3814" s="342">
        <v>2</v>
      </c>
      <c r="J3814" s="144" t="str">
        <f t="shared" si="390"/>
        <v>SMALL</v>
      </c>
      <c r="K3814" s="144" t="str">
        <f t="shared" si="391"/>
        <v>SMALL</v>
      </c>
      <c r="L3814" s="144" t="str" cm="1">
        <f t="array" ref="L3814">_xlfn.IFS(I3814&lt;=2,"SMALL",I3814&lt;=5,"MEDIUM",I3814&gt;5,"LARGE")</f>
        <v>SMALL</v>
      </c>
      <c r="M3814" s="144" t="str">
        <f t="shared" si="388"/>
        <v>NO</v>
      </c>
      <c r="N3814" s="374">
        <v>4.8099999999999996</v>
      </c>
      <c r="O3814" s="374">
        <f t="shared" si="389"/>
        <v>5</v>
      </c>
      <c r="P3814" s="158" t="str" cm="1">
        <f t="array" ref="P3814">_xlfn.SWITCH(ROUND(N3814,0),5,"Excellent",4,"Good",3,"ok","Bad")</f>
        <v>Excellent</v>
      </c>
      <c r="Q3814" s="144">
        <v>47</v>
      </c>
      <c r="R3814" s="385">
        <v>43311</v>
      </c>
      <c r="S3814" s="385">
        <v>43824</v>
      </c>
      <c r="T3814" s="144">
        <v>3415</v>
      </c>
      <c r="U3814" s="144" t="s">
        <v>60</v>
      </c>
      <c r="V3814" s="144">
        <v>364</v>
      </c>
      <c r="W3814" s="144" t="str">
        <f t="shared" si="392"/>
        <v>Active</v>
      </c>
      <c r="X3814" s="144">
        <v>3415</v>
      </c>
      <c r="Y3814" s="157" t="s">
        <v>70</v>
      </c>
      <c r="Z3814" s="386">
        <v>1</v>
      </c>
      <c r="AA3814" s="386">
        <v>0.97</v>
      </c>
      <c r="AB3814" s="387" t="s">
        <v>62</v>
      </c>
      <c r="AC3814" s="157"/>
    </row>
    <row r="3815" spans="9:29">
      <c r="I3815" s="342">
        <v>4</v>
      </c>
      <c r="J3815" s="144" t="str">
        <f t="shared" si="390"/>
        <v>LARGE</v>
      </c>
      <c r="K3815" s="144" t="str">
        <f t="shared" si="391"/>
        <v>MEDIUM</v>
      </c>
      <c r="L3815" s="144" t="str" cm="1">
        <f t="array" ref="L3815">_xlfn.IFS(I3815&lt;=2,"SMALL",I3815&lt;=5,"MEDIUM",I3815&gt;5,"LARGE")</f>
        <v>MEDIUM</v>
      </c>
      <c r="M3815" s="144" t="str">
        <f t="shared" si="388"/>
        <v>NO</v>
      </c>
      <c r="N3815" s="374">
        <v>4.75</v>
      </c>
      <c r="O3815" s="374">
        <f t="shared" si="389"/>
        <v>5</v>
      </c>
      <c r="P3815" s="158" t="str" cm="1">
        <f t="array" ref="P3815">_xlfn.SWITCH(ROUND(N3815,0),5,"Excellent",4,"Good",3,"ok","Bad")</f>
        <v>Excellent</v>
      </c>
      <c r="Q3815" s="144">
        <v>4</v>
      </c>
      <c r="R3815" s="385">
        <v>43310</v>
      </c>
      <c r="S3815" s="385">
        <v>43728</v>
      </c>
      <c r="T3815" s="144">
        <v>2657</v>
      </c>
      <c r="U3815" s="144" t="s">
        <v>60</v>
      </c>
      <c r="V3815" s="144">
        <v>364</v>
      </c>
      <c r="W3815" s="144" t="str">
        <f t="shared" si="392"/>
        <v>Active</v>
      </c>
      <c r="X3815" s="144">
        <v>2657</v>
      </c>
      <c r="Y3815" s="157" t="s">
        <v>61</v>
      </c>
      <c r="Z3815" s="386">
        <v>1</v>
      </c>
      <c r="AA3815" s="386">
        <v>1</v>
      </c>
      <c r="AB3815" s="387" t="s">
        <v>65</v>
      </c>
      <c r="AC3815" s="157"/>
    </row>
    <row r="3816" spans="9:29">
      <c r="I3816" s="342">
        <v>2</v>
      </c>
      <c r="J3816" s="144" t="str">
        <f t="shared" si="390"/>
        <v>SMALL</v>
      </c>
      <c r="K3816" s="144" t="str">
        <f t="shared" si="391"/>
        <v>SMALL</v>
      </c>
      <c r="L3816" s="144" t="str" cm="1">
        <f t="array" ref="L3816">_xlfn.IFS(I3816&lt;=2,"SMALL",I3816&lt;=5,"MEDIUM",I3816&gt;5,"LARGE")</f>
        <v>SMALL</v>
      </c>
      <c r="M3816" s="144" t="str">
        <f t="shared" si="388"/>
        <v>NO</v>
      </c>
      <c r="N3816" s="374">
        <v>4.83</v>
      </c>
      <c r="O3816" s="374">
        <f t="shared" si="389"/>
        <v>5</v>
      </c>
      <c r="P3816" s="158" t="str" cm="1">
        <f t="array" ref="P3816">_xlfn.SWITCH(ROUND(N3816,0),5,"Excellent",4,"Good",3,"ok","Bad")</f>
        <v>Excellent</v>
      </c>
      <c r="Q3816" s="144">
        <v>71</v>
      </c>
      <c r="R3816" s="385">
        <v>43333</v>
      </c>
      <c r="S3816" s="385">
        <v>44036</v>
      </c>
      <c r="T3816" s="144">
        <v>2462</v>
      </c>
      <c r="U3816" s="144" t="s">
        <v>60</v>
      </c>
      <c r="V3816" s="144">
        <v>12</v>
      </c>
      <c r="W3816" s="144" t="str">
        <f t="shared" si="392"/>
        <v>Active</v>
      </c>
      <c r="X3816" s="144">
        <v>2462</v>
      </c>
      <c r="Y3816" s="157" t="s">
        <v>122</v>
      </c>
      <c r="Z3816" s="386">
        <v>0.28999999999999998</v>
      </c>
      <c r="AA3816" s="386">
        <v>1</v>
      </c>
      <c r="AB3816" s="387" t="s">
        <v>62</v>
      </c>
      <c r="AC3816" s="157"/>
    </row>
    <row r="3817" spans="9:29">
      <c r="I3817" s="342">
        <v>2</v>
      </c>
      <c r="J3817" s="144" t="str">
        <f t="shared" si="390"/>
        <v>SMALL</v>
      </c>
      <c r="K3817" s="144" t="str">
        <f t="shared" si="391"/>
        <v>SMALL</v>
      </c>
      <c r="L3817" s="144" t="str" cm="1">
        <f t="array" ref="L3817">_xlfn.IFS(I3817&lt;=2,"SMALL",I3817&lt;=5,"MEDIUM",I3817&gt;5,"LARGE")</f>
        <v>SMALL</v>
      </c>
      <c r="M3817" s="144" t="str">
        <f t="shared" si="388"/>
        <v>NO</v>
      </c>
      <c r="N3817" s="374">
        <v>4.24</v>
      </c>
      <c r="O3817" s="374">
        <f t="shared" si="389"/>
        <v>4</v>
      </c>
      <c r="P3817" s="158" t="str" cm="1">
        <f t="array" ref="P3817">_xlfn.SWITCH(ROUND(N3817,0),5,"Excellent",4,"Good",3,"ok","Bad")</f>
        <v>Good</v>
      </c>
      <c r="Q3817" s="144">
        <v>17</v>
      </c>
      <c r="R3817" s="385">
        <v>43324</v>
      </c>
      <c r="S3817" s="385">
        <v>43836</v>
      </c>
      <c r="T3817" s="144">
        <v>3544</v>
      </c>
      <c r="U3817" s="144" t="s">
        <v>60</v>
      </c>
      <c r="V3817" s="144">
        <v>363</v>
      </c>
      <c r="W3817" s="144" t="str">
        <f t="shared" si="392"/>
        <v>Active</v>
      </c>
      <c r="X3817" s="144">
        <v>3544</v>
      </c>
      <c r="Y3817" s="157" t="s">
        <v>70</v>
      </c>
      <c r="Z3817" s="386">
        <v>1</v>
      </c>
      <c r="AA3817" s="386">
        <v>1</v>
      </c>
      <c r="AB3817" s="387" t="s">
        <v>62</v>
      </c>
      <c r="AC3817" s="157"/>
    </row>
    <row r="3818" spans="9:29">
      <c r="I3818" s="342">
        <v>2</v>
      </c>
      <c r="J3818" s="144" t="str">
        <f t="shared" si="390"/>
        <v>SMALL</v>
      </c>
      <c r="K3818" s="144" t="str">
        <f t="shared" si="391"/>
        <v>SMALL</v>
      </c>
      <c r="L3818" s="144" t="str" cm="1">
        <f t="array" ref="L3818">_xlfn.IFS(I3818&lt;=2,"SMALL",I3818&lt;=5,"MEDIUM",I3818&gt;5,"LARGE")</f>
        <v>SMALL</v>
      </c>
      <c r="M3818" s="144" t="str">
        <f t="shared" si="388"/>
        <v>NO</v>
      </c>
      <c r="N3818" s="374">
        <v>4.83</v>
      </c>
      <c r="O3818" s="374">
        <f t="shared" si="389"/>
        <v>5</v>
      </c>
      <c r="P3818" s="158" t="str" cm="1">
        <f t="array" ref="P3818">_xlfn.SWITCH(ROUND(N3818,0),5,"Excellent",4,"Good",3,"ok","Bad")</f>
        <v>Excellent</v>
      </c>
      <c r="Q3818" s="144">
        <v>6</v>
      </c>
      <c r="R3818" s="385">
        <v>43343</v>
      </c>
      <c r="S3818" s="385">
        <v>43810</v>
      </c>
      <c r="T3818" s="144">
        <v>3544</v>
      </c>
      <c r="U3818" s="144" t="s">
        <v>60</v>
      </c>
      <c r="V3818" s="144">
        <v>362</v>
      </c>
      <c r="W3818" s="144" t="str">
        <f t="shared" si="392"/>
        <v>Active</v>
      </c>
      <c r="X3818" s="144">
        <v>3544</v>
      </c>
      <c r="Y3818" s="157" t="s">
        <v>70</v>
      </c>
      <c r="Z3818" s="386">
        <v>1</v>
      </c>
      <c r="AA3818" s="386">
        <v>1</v>
      </c>
      <c r="AB3818" s="387" t="s">
        <v>62</v>
      </c>
      <c r="AC3818" s="157"/>
    </row>
    <row r="3819" spans="9:29">
      <c r="I3819" s="342">
        <v>2</v>
      </c>
      <c r="J3819" s="144" t="str">
        <f t="shared" si="390"/>
        <v>SMALL</v>
      </c>
      <c r="K3819" s="144" t="str">
        <f t="shared" si="391"/>
        <v>SMALL</v>
      </c>
      <c r="L3819" s="144" t="str" cm="1">
        <f t="array" ref="L3819">_xlfn.IFS(I3819&lt;=2,"SMALL",I3819&lt;=5,"MEDIUM",I3819&gt;5,"LARGE")</f>
        <v>SMALL</v>
      </c>
      <c r="M3819" s="144" t="str">
        <f t="shared" si="388"/>
        <v>NO</v>
      </c>
      <c r="N3819" s="374">
        <v>4.1399999999999997</v>
      </c>
      <c r="O3819" s="374">
        <f t="shared" si="389"/>
        <v>4</v>
      </c>
      <c r="P3819" s="158" t="str" cm="1">
        <f t="array" ref="P3819">_xlfn.SWITCH(ROUND(N3819,0),5,"Excellent",4,"Good",3,"ok","Bad")</f>
        <v>Good</v>
      </c>
      <c r="Q3819" s="144">
        <v>14</v>
      </c>
      <c r="R3819" s="385">
        <v>43336</v>
      </c>
      <c r="S3819" s="385">
        <v>43831</v>
      </c>
      <c r="T3819" s="144">
        <v>3544</v>
      </c>
      <c r="U3819" s="144" t="s">
        <v>60</v>
      </c>
      <c r="V3819" s="144">
        <v>365</v>
      </c>
      <c r="W3819" s="144" t="str">
        <f t="shared" si="392"/>
        <v>Active</v>
      </c>
      <c r="X3819" s="144">
        <v>3544</v>
      </c>
      <c r="Y3819" s="157" t="s">
        <v>70</v>
      </c>
      <c r="Z3819" s="386">
        <v>1</v>
      </c>
      <c r="AA3819" s="386">
        <v>1</v>
      </c>
      <c r="AB3819" s="387" t="s">
        <v>62</v>
      </c>
      <c r="AC3819" s="157"/>
    </row>
    <row r="3820" spans="9:29">
      <c r="I3820" s="342">
        <v>3</v>
      </c>
      <c r="J3820" s="144" t="str">
        <f t="shared" si="390"/>
        <v>LARGE</v>
      </c>
      <c r="K3820" s="144" t="str">
        <f t="shared" si="391"/>
        <v>MEDIUM</v>
      </c>
      <c r="L3820" s="144" t="str" cm="1">
        <f t="array" ref="L3820">_xlfn.IFS(I3820&lt;=2,"SMALL",I3820&lt;=5,"MEDIUM",I3820&gt;5,"LARGE")</f>
        <v>MEDIUM</v>
      </c>
      <c r="M3820" s="144" t="str">
        <f t="shared" si="388"/>
        <v>NO</v>
      </c>
      <c r="N3820" s="374">
        <v>5</v>
      </c>
      <c r="O3820" s="374">
        <f t="shared" si="389"/>
        <v>5</v>
      </c>
      <c r="P3820" s="158" t="str" cm="1">
        <f t="array" ref="P3820">_xlfn.SWITCH(ROUND(N3820,0),5,"Excellent",4,"Good",3,"ok","Bad")</f>
        <v>Excellent</v>
      </c>
      <c r="Q3820" s="144">
        <v>47</v>
      </c>
      <c r="R3820" s="385">
        <v>43294</v>
      </c>
      <c r="S3820" s="385">
        <v>43976</v>
      </c>
      <c r="T3820" s="144">
        <v>3430</v>
      </c>
      <c r="U3820" s="144" t="s">
        <v>60</v>
      </c>
      <c r="V3820" s="144">
        <v>45</v>
      </c>
      <c r="W3820" s="144" t="str">
        <f t="shared" si="392"/>
        <v>Active</v>
      </c>
      <c r="X3820" s="144">
        <v>3430</v>
      </c>
      <c r="Y3820" s="157" t="s">
        <v>64</v>
      </c>
      <c r="Z3820" s="386">
        <v>0.56000000000000005</v>
      </c>
      <c r="AA3820" s="386">
        <v>0.92</v>
      </c>
      <c r="AB3820" s="387" t="s">
        <v>65</v>
      </c>
      <c r="AC3820" s="157"/>
    </row>
    <row r="3821" spans="9:29">
      <c r="I3821" s="342">
        <v>4</v>
      </c>
      <c r="J3821" s="144" t="str">
        <f t="shared" si="390"/>
        <v>LARGE</v>
      </c>
      <c r="K3821" s="144" t="str">
        <f t="shared" si="391"/>
        <v>MEDIUM</v>
      </c>
      <c r="L3821" s="144" t="str" cm="1">
        <f t="array" ref="L3821">_xlfn.IFS(I3821&lt;=2,"SMALL",I3821&lt;=5,"MEDIUM",I3821&gt;5,"LARGE")</f>
        <v>MEDIUM</v>
      </c>
      <c r="M3821" s="144" t="str">
        <f t="shared" si="388"/>
        <v>NO</v>
      </c>
      <c r="N3821" s="374">
        <v>4.82</v>
      </c>
      <c r="O3821" s="374">
        <f t="shared" si="389"/>
        <v>5</v>
      </c>
      <c r="P3821" s="158" t="str" cm="1">
        <f t="array" ref="P3821">_xlfn.SWITCH(ROUND(N3821,0),5,"Excellent",4,"Good",3,"ok","Bad")</f>
        <v>Excellent</v>
      </c>
      <c r="Q3821" s="144">
        <v>45</v>
      </c>
      <c r="R3821" s="385">
        <v>43291</v>
      </c>
      <c r="S3821" s="385">
        <v>43898</v>
      </c>
      <c r="T3821" s="144">
        <v>2153</v>
      </c>
      <c r="U3821" s="144" t="s">
        <v>69</v>
      </c>
      <c r="V3821" s="144">
        <v>86</v>
      </c>
      <c r="W3821" s="144" t="str">
        <f t="shared" si="392"/>
        <v>Active</v>
      </c>
      <c r="X3821" s="144">
        <v>2153</v>
      </c>
      <c r="Y3821" s="157" t="s">
        <v>122</v>
      </c>
      <c r="Z3821" s="386">
        <v>0</v>
      </c>
      <c r="AA3821" s="386">
        <v>0.92</v>
      </c>
      <c r="AB3821" s="387" t="s">
        <v>65</v>
      </c>
      <c r="AC3821" s="157"/>
    </row>
    <row r="3822" spans="9:29">
      <c r="I3822" s="342">
        <v>2</v>
      </c>
      <c r="J3822" s="144" t="str">
        <f t="shared" si="390"/>
        <v>SMALL</v>
      </c>
      <c r="K3822" s="144" t="str">
        <f t="shared" si="391"/>
        <v>SMALL</v>
      </c>
      <c r="L3822" s="144" t="str" cm="1">
        <f t="array" ref="L3822">_xlfn.IFS(I3822&lt;=2,"SMALL",I3822&lt;=5,"MEDIUM",I3822&gt;5,"LARGE")</f>
        <v>SMALL</v>
      </c>
      <c r="M3822" s="144" t="str">
        <f t="shared" si="388"/>
        <v>YES</v>
      </c>
      <c r="N3822" s="374">
        <v>4.9000000000000004</v>
      </c>
      <c r="O3822" s="374">
        <f t="shared" si="389"/>
        <v>5</v>
      </c>
      <c r="P3822" s="158" t="str" cm="1">
        <f t="array" ref="P3822">_xlfn.SWITCH(ROUND(N3822,0),5,"Excellent",4,"Good",3,"ok","Bad")</f>
        <v>Excellent</v>
      </c>
      <c r="Q3822" s="144">
        <v>104</v>
      </c>
      <c r="R3822" s="385">
        <v>43297</v>
      </c>
      <c r="S3822" s="385">
        <v>44020</v>
      </c>
      <c r="T3822" s="144">
        <v>3590</v>
      </c>
      <c r="U3822" s="144" t="s">
        <v>60</v>
      </c>
      <c r="V3822" s="144">
        <v>122</v>
      </c>
      <c r="W3822" s="144" t="str">
        <f t="shared" si="392"/>
        <v>Active</v>
      </c>
      <c r="X3822" s="144">
        <v>3590</v>
      </c>
      <c r="Y3822" s="157" t="s">
        <v>70</v>
      </c>
      <c r="Z3822" s="386">
        <v>0.85</v>
      </c>
      <c r="AA3822" s="386">
        <v>0.98</v>
      </c>
      <c r="AB3822" s="387" t="s">
        <v>65</v>
      </c>
      <c r="AC3822" s="157"/>
    </row>
    <row r="3823" spans="9:29">
      <c r="I3823" s="342">
        <v>2</v>
      </c>
      <c r="J3823" s="144" t="str">
        <f t="shared" si="390"/>
        <v>SMALL</v>
      </c>
      <c r="K3823" s="144" t="str">
        <f t="shared" si="391"/>
        <v>SMALL</v>
      </c>
      <c r="L3823" s="144" t="str" cm="1">
        <f t="array" ref="L3823">_xlfn.IFS(I3823&lt;=2,"SMALL",I3823&lt;=5,"MEDIUM",I3823&gt;5,"LARGE")</f>
        <v>SMALL</v>
      </c>
      <c r="M3823" s="144" t="str">
        <f t="shared" si="388"/>
        <v>NO</v>
      </c>
      <c r="N3823" s="374">
        <v>4.88</v>
      </c>
      <c r="O3823" s="374">
        <f t="shared" si="389"/>
        <v>5</v>
      </c>
      <c r="P3823" s="158" t="str" cm="1">
        <f t="array" ref="P3823">_xlfn.SWITCH(ROUND(N3823,0),5,"Excellent",4,"Good",3,"ok","Bad")</f>
        <v>Excellent</v>
      </c>
      <c r="Q3823" s="144">
        <v>65</v>
      </c>
      <c r="R3823" s="385">
        <v>43308</v>
      </c>
      <c r="S3823" s="385">
        <v>43853</v>
      </c>
      <c r="T3823" s="144">
        <v>3502</v>
      </c>
      <c r="U3823" s="144" t="s">
        <v>69</v>
      </c>
      <c r="V3823" s="144">
        <v>88</v>
      </c>
      <c r="W3823" s="144" t="str">
        <f t="shared" si="392"/>
        <v>Active</v>
      </c>
      <c r="X3823" s="144">
        <v>3502</v>
      </c>
      <c r="Y3823" s="157" t="s">
        <v>70</v>
      </c>
      <c r="Z3823" s="386">
        <v>0.83</v>
      </c>
      <c r="AA3823" s="386">
        <v>1</v>
      </c>
      <c r="AB3823" s="387" t="s">
        <v>65</v>
      </c>
      <c r="AC3823" s="157"/>
    </row>
    <row r="3824" spans="9:29">
      <c r="I3824" s="342">
        <v>4</v>
      </c>
      <c r="J3824" s="144" t="str">
        <f t="shared" si="390"/>
        <v>LARGE</v>
      </c>
      <c r="K3824" s="144" t="str">
        <f t="shared" si="391"/>
        <v>MEDIUM</v>
      </c>
      <c r="L3824" s="144" t="str" cm="1">
        <f t="array" ref="L3824">_xlfn.IFS(I3824&lt;=2,"SMALL",I3824&lt;=5,"MEDIUM",I3824&gt;5,"LARGE")</f>
        <v>MEDIUM</v>
      </c>
      <c r="M3824" s="144" t="str">
        <f t="shared" si="388"/>
        <v>NO</v>
      </c>
      <c r="N3824" s="374">
        <v>4.84</v>
      </c>
      <c r="O3824" s="374">
        <f t="shared" si="389"/>
        <v>5</v>
      </c>
      <c r="P3824" s="158" t="str" cm="1">
        <f t="array" ref="P3824">_xlfn.SWITCH(ROUND(N3824,0),5,"Excellent",4,"Good",3,"ok","Bad")</f>
        <v>Excellent</v>
      </c>
      <c r="Q3824" s="144">
        <v>32</v>
      </c>
      <c r="R3824" s="385">
        <v>43341</v>
      </c>
      <c r="S3824" s="385">
        <v>43576</v>
      </c>
      <c r="T3824" s="144">
        <v>1325</v>
      </c>
      <c r="U3824" s="144" t="s">
        <v>69</v>
      </c>
      <c r="V3824" s="144">
        <v>350</v>
      </c>
      <c r="W3824" s="144" t="str">
        <f t="shared" si="392"/>
        <v>Active</v>
      </c>
      <c r="X3824" s="144">
        <v>1325</v>
      </c>
      <c r="Y3824" s="157" t="s">
        <v>64</v>
      </c>
      <c r="Z3824" s="386">
        <v>0.8</v>
      </c>
      <c r="AA3824" s="386">
        <v>1</v>
      </c>
      <c r="AB3824" s="387" t="s">
        <v>62</v>
      </c>
      <c r="AC3824" s="157"/>
    </row>
    <row r="3825" spans="9:29">
      <c r="I3825" s="342">
        <v>4</v>
      </c>
      <c r="J3825" s="144" t="str">
        <f t="shared" si="390"/>
        <v>LARGE</v>
      </c>
      <c r="K3825" s="144" t="str">
        <f t="shared" si="391"/>
        <v>MEDIUM</v>
      </c>
      <c r="L3825" s="144" t="str" cm="1">
        <f t="array" ref="L3825">_xlfn.IFS(I3825&lt;=2,"SMALL",I3825&lt;=5,"MEDIUM",I3825&gt;5,"LARGE")</f>
        <v>MEDIUM</v>
      </c>
      <c r="M3825" s="144" t="str">
        <f t="shared" si="388"/>
        <v>NO</v>
      </c>
      <c r="N3825" s="374">
        <v>4.99</v>
      </c>
      <c r="O3825" s="374">
        <f t="shared" si="389"/>
        <v>5</v>
      </c>
      <c r="P3825" s="158" t="str" cm="1">
        <f t="array" ref="P3825">_xlfn.SWITCH(ROUND(N3825,0),5,"Excellent",4,"Good",3,"ok","Bad")</f>
        <v>Excellent</v>
      </c>
      <c r="Q3825" s="144">
        <v>76</v>
      </c>
      <c r="R3825" s="385">
        <v>43296</v>
      </c>
      <c r="S3825" s="385">
        <v>43886</v>
      </c>
      <c r="T3825" s="144">
        <v>3593</v>
      </c>
      <c r="U3825" s="144" t="s">
        <v>69</v>
      </c>
      <c r="V3825" s="144">
        <v>180</v>
      </c>
      <c r="W3825" s="144" t="str">
        <f t="shared" si="392"/>
        <v>Active</v>
      </c>
      <c r="X3825" s="144">
        <v>3593</v>
      </c>
      <c r="Y3825" s="157" t="s">
        <v>70</v>
      </c>
      <c r="Z3825" s="386">
        <v>1</v>
      </c>
      <c r="AA3825" s="386">
        <v>0.97</v>
      </c>
      <c r="AB3825" s="387" t="s">
        <v>65</v>
      </c>
      <c r="AC3825" s="157"/>
    </row>
    <row r="3826" spans="9:29">
      <c r="I3826" s="342">
        <v>9</v>
      </c>
      <c r="J3826" s="144" t="str">
        <f t="shared" si="390"/>
        <v>LARGE</v>
      </c>
      <c r="K3826" s="144" t="str">
        <f t="shared" si="391"/>
        <v>LARGE</v>
      </c>
      <c r="L3826" s="144" t="str" cm="1">
        <f t="array" ref="L3826">_xlfn.IFS(I3826&lt;=2,"SMALL",I3826&lt;=5,"MEDIUM",I3826&gt;5,"LARGE")</f>
        <v>LARGE</v>
      </c>
      <c r="M3826" s="144" t="str">
        <f t="shared" si="388"/>
        <v>NO</v>
      </c>
      <c r="N3826" s="374">
        <v>4.71</v>
      </c>
      <c r="O3826" s="374">
        <f t="shared" si="389"/>
        <v>5</v>
      </c>
      <c r="P3826" s="158" t="str" cm="1">
        <f t="array" ref="P3826">_xlfn.SWITCH(ROUND(N3826,0),5,"Excellent",4,"Good",3,"ok","Bad")</f>
        <v>Excellent</v>
      </c>
      <c r="Q3826" s="144">
        <v>21</v>
      </c>
      <c r="R3826" s="385">
        <v>43299</v>
      </c>
      <c r="S3826" s="385">
        <v>43828</v>
      </c>
      <c r="T3826" s="144">
        <v>2881</v>
      </c>
      <c r="U3826" s="144" t="s">
        <v>69</v>
      </c>
      <c r="V3826" s="144">
        <v>14</v>
      </c>
      <c r="W3826" s="144" t="str">
        <f t="shared" si="392"/>
        <v>Active</v>
      </c>
      <c r="X3826" s="144">
        <v>2881</v>
      </c>
      <c r="Y3826" s="157" t="s">
        <v>70</v>
      </c>
      <c r="Z3826" s="386">
        <v>1</v>
      </c>
      <c r="AA3826" s="386">
        <v>0.93</v>
      </c>
      <c r="AB3826" s="387" t="s">
        <v>65</v>
      </c>
      <c r="AC3826" s="157"/>
    </row>
    <row r="3827" spans="9:29">
      <c r="I3827" s="342">
        <v>2</v>
      </c>
      <c r="J3827" s="144" t="str">
        <f t="shared" si="390"/>
        <v>SMALL</v>
      </c>
      <c r="K3827" s="144" t="str">
        <f t="shared" si="391"/>
        <v>SMALL</v>
      </c>
      <c r="L3827" s="144" t="str" cm="1">
        <f t="array" ref="L3827">_xlfn.IFS(I3827&lt;=2,"SMALL",I3827&lt;=5,"MEDIUM",I3827&gt;5,"LARGE")</f>
        <v>SMALL</v>
      </c>
      <c r="M3827" s="144" t="str">
        <f t="shared" si="388"/>
        <v>NO</v>
      </c>
      <c r="N3827" s="374">
        <v>5</v>
      </c>
      <c r="O3827" s="374">
        <f t="shared" si="389"/>
        <v>5</v>
      </c>
      <c r="P3827" s="158" t="str" cm="1">
        <f t="array" ref="P3827">_xlfn.SWITCH(ROUND(N3827,0),5,"Excellent",4,"Good",3,"ok","Bad")</f>
        <v>Excellent</v>
      </c>
      <c r="Q3827" s="144">
        <v>29</v>
      </c>
      <c r="R3827" s="385">
        <v>43343</v>
      </c>
      <c r="S3827" s="385">
        <v>43870</v>
      </c>
      <c r="T3827" s="144">
        <v>1472</v>
      </c>
      <c r="U3827" s="144" t="s">
        <v>60</v>
      </c>
      <c r="V3827" s="144">
        <v>178</v>
      </c>
      <c r="W3827" s="144" t="str">
        <f t="shared" si="392"/>
        <v>Active</v>
      </c>
      <c r="X3827" s="144">
        <v>1472</v>
      </c>
      <c r="Y3827" s="157" t="s">
        <v>70</v>
      </c>
      <c r="Z3827" s="386">
        <v>1</v>
      </c>
      <c r="AA3827" s="386">
        <v>0.96</v>
      </c>
      <c r="AB3827" s="387" t="s">
        <v>65</v>
      </c>
      <c r="AC3827" s="157"/>
    </row>
    <row r="3828" spans="9:29">
      <c r="I3828" s="342">
        <v>4</v>
      </c>
      <c r="J3828" s="144" t="str">
        <f t="shared" si="390"/>
        <v>LARGE</v>
      </c>
      <c r="K3828" s="144" t="str">
        <f t="shared" si="391"/>
        <v>MEDIUM</v>
      </c>
      <c r="L3828" s="144" t="str" cm="1">
        <f t="array" ref="L3828">_xlfn.IFS(I3828&lt;=2,"SMALL",I3828&lt;=5,"MEDIUM",I3828&gt;5,"LARGE")</f>
        <v>MEDIUM</v>
      </c>
      <c r="M3828" s="144" t="str">
        <f t="shared" si="388"/>
        <v>NO</v>
      </c>
      <c r="N3828" s="374">
        <v>5</v>
      </c>
      <c r="O3828" s="374">
        <f t="shared" si="389"/>
        <v>5</v>
      </c>
      <c r="P3828" s="158" t="str" cm="1">
        <f t="array" ref="P3828">_xlfn.SWITCH(ROUND(N3828,0),5,"Excellent",4,"Good",3,"ok","Bad")</f>
        <v>Excellent</v>
      </c>
      <c r="Q3828" s="144">
        <v>5</v>
      </c>
      <c r="R3828" s="385">
        <v>43338</v>
      </c>
      <c r="S3828" s="385">
        <v>43431</v>
      </c>
      <c r="T3828" s="144">
        <v>806</v>
      </c>
      <c r="U3828" s="144" t="s">
        <v>69</v>
      </c>
      <c r="V3828" s="144">
        <v>364</v>
      </c>
      <c r="W3828" s="144" t="str">
        <f t="shared" si="392"/>
        <v>Active</v>
      </c>
      <c r="X3828" s="144">
        <v>806</v>
      </c>
      <c r="Y3828" s="157" t="s">
        <v>70</v>
      </c>
      <c r="Z3828" s="386">
        <v>1</v>
      </c>
      <c r="AA3828" s="386">
        <v>0.98</v>
      </c>
      <c r="AB3828" s="387" t="s">
        <v>62</v>
      </c>
      <c r="AC3828" s="157"/>
    </row>
    <row r="3829" spans="9:29">
      <c r="I3829" s="342">
        <v>2</v>
      </c>
      <c r="J3829" s="144" t="str">
        <f t="shared" si="390"/>
        <v>SMALL</v>
      </c>
      <c r="K3829" s="144" t="str">
        <f t="shared" si="391"/>
        <v>SMALL</v>
      </c>
      <c r="L3829" s="144" t="str" cm="1">
        <f t="array" ref="L3829">_xlfn.IFS(I3829&lt;=2,"SMALL",I3829&lt;=5,"MEDIUM",I3829&gt;5,"LARGE")</f>
        <v>SMALL</v>
      </c>
      <c r="M3829" s="144" t="str">
        <f t="shared" si="388"/>
        <v>NO</v>
      </c>
      <c r="N3829" s="374">
        <v>5</v>
      </c>
      <c r="O3829" s="374">
        <f t="shared" si="389"/>
        <v>5</v>
      </c>
      <c r="P3829" s="158" t="str" cm="1">
        <f t="array" ref="P3829">_xlfn.SWITCH(ROUND(N3829,0),5,"Excellent",4,"Good",3,"ok","Bad")</f>
        <v>Excellent</v>
      </c>
      <c r="Q3829" s="144">
        <v>7</v>
      </c>
      <c r="R3829" s="385">
        <v>43294</v>
      </c>
      <c r="S3829" s="385">
        <v>43324</v>
      </c>
      <c r="T3829" s="144">
        <v>1756</v>
      </c>
      <c r="U3829" s="144" t="s">
        <v>60</v>
      </c>
      <c r="V3829" s="144">
        <v>0</v>
      </c>
      <c r="W3829" s="144" t="str">
        <f t="shared" si="392"/>
        <v>Inactive</v>
      </c>
      <c r="X3829" s="144">
        <v>1756</v>
      </c>
      <c r="Y3829" s="157" t="s">
        <v>70</v>
      </c>
      <c r="Z3829" s="386">
        <v>1</v>
      </c>
      <c r="AA3829" s="386">
        <v>1</v>
      </c>
      <c r="AB3829" s="387" t="s">
        <v>65</v>
      </c>
      <c r="AC3829" s="157"/>
    </row>
    <row r="3830" spans="9:29">
      <c r="I3830" s="342">
        <v>2</v>
      </c>
      <c r="J3830" s="144" t="str">
        <f t="shared" si="390"/>
        <v>SMALL</v>
      </c>
      <c r="K3830" s="144" t="str">
        <f t="shared" si="391"/>
        <v>SMALL</v>
      </c>
      <c r="L3830" s="144" t="str" cm="1">
        <f t="array" ref="L3830">_xlfn.IFS(I3830&lt;=2,"SMALL",I3830&lt;=5,"MEDIUM",I3830&gt;5,"LARGE")</f>
        <v>SMALL</v>
      </c>
      <c r="M3830" s="144" t="str">
        <f t="shared" si="388"/>
        <v>NO</v>
      </c>
      <c r="N3830" s="374">
        <v>4.99</v>
      </c>
      <c r="O3830" s="374">
        <f t="shared" si="389"/>
        <v>5</v>
      </c>
      <c r="P3830" s="158" t="str" cm="1">
        <f t="array" ref="P3830">_xlfn.SWITCH(ROUND(N3830,0),5,"Excellent",4,"Good",3,"ok","Bad")</f>
        <v>Excellent</v>
      </c>
      <c r="Q3830" s="144">
        <v>85</v>
      </c>
      <c r="R3830" s="385">
        <v>43304</v>
      </c>
      <c r="S3830" s="385">
        <v>43891</v>
      </c>
      <c r="T3830" s="144">
        <v>2352</v>
      </c>
      <c r="U3830" s="144" t="s">
        <v>60</v>
      </c>
      <c r="V3830" s="144">
        <v>90</v>
      </c>
      <c r="W3830" s="144" t="str">
        <f t="shared" si="392"/>
        <v>Active</v>
      </c>
      <c r="X3830" s="144">
        <v>2352</v>
      </c>
      <c r="Y3830" s="157" t="s">
        <v>70</v>
      </c>
      <c r="Z3830" s="386">
        <v>0.95</v>
      </c>
      <c r="AA3830" s="386">
        <v>0.99</v>
      </c>
      <c r="AB3830" s="387" t="s">
        <v>65</v>
      </c>
      <c r="AC3830" s="157"/>
    </row>
    <row r="3831" spans="9:29">
      <c r="I3831" s="342">
        <v>2</v>
      </c>
      <c r="J3831" s="144" t="str">
        <f t="shared" si="390"/>
        <v>SMALL</v>
      </c>
      <c r="K3831" s="144" t="str">
        <f t="shared" si="391"/>
        <v>SMALL</v>
      </c>
      <c r="L3831" s="144" t="str" cm="1">
        <f t="array" ref="L3831">_xlfn.IFS(I3831&lt;=2,"SMALL",I3831&lt;=5,"MEDIUM",I3831&gt;5,"LARGE")</f>
        <v>SMALL</v>
      </c>
      <c r="M3831" s="144" t="str">
        <f t="shared" si="388"/>
        <v>NO</v>
      </c>
      <c r="N3831" s="374">
        <v>4.6500000000000004</v>
      </c>
      <c r="O3831" s="374">
        <f t="shared" si="389"/>
        <v>5</v>
      </c>
      <c r="P3831" s="158" t="str" cm="1">
        <f t="array" ref="P3831">_xlfn.SWITCH(ROUND(N3831,0),5,"Excellent",4,"Good",3,"ok","Bad")</f>
        <v>Excellent</v>
      </c>
      <c r="Q3831" s="144">
        <v>23</v>
      </c>
      <c r="R3831" s="385">
        <v>43294</v>
      </c>
      <c r="S3831" s="385">
        <v>43751</v>
      </c>
      <c r="T3831" s="144">
        <v>3595</v>
      </c>
      <c r="U3831" s="144" t="s">
        <v>60</v>
      </c>
      <c r="V3831" s="144">
        <v>91</v>
      </c>
      <c r="W3831" s="144" t="str">
        <f t="shared" si="392"/>
        <v>Active</v>
      </c>
      <c r="X3831" s="144">
        <v>3595</v>
      </c>
      <c r="Y3831" s="157" t="s">
        <v>70</v>
      </c>
      <c r="Z3831" s="386">
        <v>1</v>
      </c>
      <c r="AA3831" s="386">
        <v>0.97</v>
      </c>
      <c r="AB3831" s="387" t="s">
        <v>65</v>
      </c>
      <c r="AC3831" s="157"/>
    </row>
    <row r="3832" spans="9:29">
      <c r="I3832" s="342">
        <v>2</v>
      </c>
      <c r="J3832" s="144" t="str">
        <f t="shared" si="390"/>
        <v>SMALL</v>
      </c>
      <c r="K3832" s="144" t="str">
        <f t="shared" si="391"/>
        <v>SMALL</v>
      </c>
      <c r="L3832" s="144" t="str" cm="1">
        <f t="array" ref="L3832">_xlfn.IFS(I3832&lt;=2,"SMALL",I3832&lt;=5,"MEDIUM",I3832&gt;5,"LARGE")</f>
        <v>SMALL</v>
      </c>
      <c r="M3832" s="144" t="str">
        <f t="shared" si="388"/>
        <v>NO</v>
      </c>
      <c r="N3832" s="374">
        <v>4.4400000000000004</v>
      </c>
      <c r="O3832" s="374">
        <f t="shared" si="389"/>
        <v>4</v>
      </c>
      <c r="P3832" s="158" t="str" cm="1">
        <f t="array" ref="P3832">_xlfn.SWITCH(ROUND(N3832,0),5,"Excellent",4,"Good",3,"ok","Bad")</f>
        <v>Good</v>
      </c>
      <c r="Q3832" s="144">
        <v>25</v>
      </c>
      <c r="R3832" s="385">
        <v>43309</v>
      </c>
      <c r="S3832" s="385">
        <v>43817</v>
      </c>
      <c r="T3832" s="144">
        <v>3544</v>
      </c>
      <c r="U3832" s="144" t="s">
        <v>60</v>
      </c>
      <c r="V3832" s="144">
        <v>365</v>
      </c>
      <c r="W3832" s="144" t="str">
        <f t="shared" si="392"/>
        <v>Active</v>
      </c>
      <c r="X3832" s="144">
        <v>3544</v>
      </c>
      <c r="Y3832" s="157" t="s">
        <v>64</v>
      </c>
      <c r="Z3832" s="386">
        <v>1</v>
      </c>
      <c r="AA3832" s="386">
        <v>1</v>
      </c>
      <c r="AB3832" s="387" t="s">
        <v>65</v>
      </c>
      <c r="AC3832" s="157"/>
    </row>
    <row r="3833" spans="9:29">
      <c r="I3833" s="342">
        <v>2</v>
      </c>
      <c r="J3833" s="144" t="str">
        <f t="shared" si="390"/>
        <v>SMALL</v>
      </c>
      <c r="K3833" s="144" t="str">
        <f t="shared" si="391"/>
        <v>SMALL</v>
      </c>
      <c r="L3833" s="144" t="str" cm="1">
        <f t="array" ref="L3833">_xlfn.IFS(I3833&lt;=2,"SMALL",I3833&lt;=5,"MEDIUM",I3833&gt;5,"LARGE")</f>
        <v>SMALL</v>
      </c>
      <c r="M3833" s="144" t="str">
        <f t="shared" si="388"/>
        <v>NO</v>
      </c>
      <c r="N3833" s="374">
        <v>4.8899999999999997</v>
      </c>
      <c r="O3833" s="374">
        <f t="shared" si="389"/>
        <v>5</v>
      </c>
      <c r="P3833" s="158" t="str" cm="1">
        <f t="array" ref="P3833">_xlfn.SWITCH(ROUND(N3833,0),5,"Excellent",4,"Good",3,"ok","Bad")</f>
        <v>Excellent</v>
      </c>
      <c r="Q3833" s="144">
        <v>19</v>
      </c>
      <c r="R3833" s="385">
        <v>43340</v>
      </c>
      <c r="S3833" s="385">
        <v>43830</v>
      </c>
      <c r="T3833" s="144">
        <v>299</v>
      </c>
      <c r="U3833" s="144" t="s">
        <v>69</v>
      </c>
      <c r="V3833" s="144">
        <v>364</v>
      </c>
      <c r="W3833" s="144" t="str">
        <f t="shared" si="392"/>
        <v>Active</v>
      </c>
      <c r="X3833" s="144">
        <v>299</v>
      </c>
      <c r="Y3833" s="157" t="s">
        <v>70</v>
      </c>
      <c r="Z3833" s="386">
        <v>1</v>
      </c>
      <c r="AA3833" s="386">
        <v>1</v>
      </c>
      <c r="AB3833" s="387" t="s">
        <v>65</v>
      </c>
      <c r="AC3833" s="157"/>
    </row>
    <row r="3834" spans="9:29">
      <c r="I3834" s="342">
        <v>4</v>
      </c>
      <c r="J3834" s="144" t="str">
        <f t="shared" si="390"/>
        <v>LARGE</v>
      </c>
      <c r="K3834" s="144" t="str">
        <f t="shared" si="391"/>
        <v>MEDIUM</v>
      </c>
      <c r="L3834" s="144" t="str" cm="1">
        <f t="array" ref="L3834">_xlfn.IFS(I3834&lt;=2,"SMALL",I3834&lt;=5,"MEDIUM",I3834&gt;5,"LARGE")</f>
        <v>MEDIUM</v>
      </c>
      <c r="M3834" s="144" t="str">
        <f t="shared" si="388"/>
        <v>NO</v>
      </c>
      <c r="N3834" s="374">
        <v>4.8899999999999997</v>
      </c>
      <c r="O3834" s="374">
        <f t="shared" si="389"/>
        <v>5</v>
      </c>
      <c r="P3834" s="158" t="str" cm="1">
        <f t="array" ref="P3834">_xlfn.SWITCH(ROUND(N3834,0),5,"Excellent",4,"Good",3,"ok","Bad")</f>
        <v>Excellent</v>
      </c>
      <c r="Q3834" s="144">
        <v>35</v>
      </c>
      <c r="R3834" s="385">
        <v>43302</v>
      </c>
      <c r="S3834" s="385">
        <v>43898</v>
      </c>
      <c r="T3834" s="144">
        <v>1555</v>
      </c>
      <c r="U3834" s="144" t="s">
        <v>69</v>
      </c>
      <c r="V3834" s="144">
        <v>320</v>
      </c>
      <c r="W3834" s="144" t="str">
        <f t="shared" si="392"/>
        <v>Active</v>
      </c>
      <c r="X3834" s="144">
        <v>1555</v>
      </c>
      <c r="Y3834" s="157" t="s">
        <v>70</v>
      </c>
      <c r="Z3834" s="386">
        <v>0.94</v>
      </c>
      <c r="AA3834" s="386">
        <v>0.9</v>
      </c>
      <c r="AB3834" s="387" t="s">
        <v>65</v>
      </c>
      <c r="AC3834" s="157"/>
    </row>
    <row r="3835" spans="9:29">
      <c r="I3835" s="342">
        <v>8</v>
      </c>
      <c r="J3835" s="144" t="str">
        <f t="shared" si="390"/>
        <v>LARGE</v>
      </c>
      <c r="K3835" s="144" t="str">
        <f t="shared" si="391"/>
        <v>LARGE</v>
      </c>
      <c r="L3835" s="144" t="str" cm="1">
        <f t="array" ref="L3835">_xlfn.IFS(I3835&lt;=2,"SMALL",I3835&lt;=5,"MEDIUM",I3835&gt;5,"LARGE")</f>
        <v>LARGE</v>
      </c>
      <c r="M3835" s="144" t="str">
        <f t="shared" si="388"/>
        <v>NO</v>
      </c>
      <c r="N3835" s="374">
        <v>4.9800000000000004</v>
      </c>
      <c r="O3835" s="374">
        <f t="shared" si="389"/>
        <v>5</v>
      </c>
      <c r="P3835" s="158" t="str" cm="1">
        <f t="array" ref="P3835">_xlfn.SWITCH(ROUND(N3835,0),5,"Excellent",4,"Good",3,"ok","Bad")</f>
        <v>Excellent</v>
      </c>
      <c r="Q3835" s="144">
        <v>50</v>
      </c>
      <c r="R3835" s="385">
        <v>43465</v>
      </c>
      <c r="S3835" s="385">
        <v>43905</v>
      </c>
      <c r="T3835" s="144">
        <v>2888</v>
      </c>
      <c r="U3835" s="144" t="s">
        <v>69</v>
      </c>
      <c r="V3835" s="144">
        <v>339</v>
      </c>
      <c r="W3835" s="144" t="str">
        <f t="shared" si="392"/>
        <v>Active</v>
      </c>
      <c r="X3835" s="144">
        <v>2888</v>
      </c>
      <c r="Y3835" s="157" t="s">
        <v>61</v>
      </c>
      <c r="Z3835" s="386">
        <v>0.67</v>
      </c>
      <c r="AA3835" s="386">
        <v>0.95</v>
      </c>
      <c r="AB3835" s="387" t="s">
        <v>65</v>
      </c>
      <c r="AC3835" s="157"/>
    </row>
    <row r="3836" spans="9:29">
      <c r="I3836" s="342">
        <v>2</v>
      </c>
      <c r="J3836" s="144" t="str">
        <f t="shared" si="390"/>
        <v>SMALL</v>
      </c>
      <c r="K3836" s="144" t="str">
        <f t="shared" si="391"/>
        <v>SMALL</v>
      </c>
      <c r="L3836" s="144" t="str" cm="1">
        <f t="array" ref="L3836">_xlfn.IFS(I3836&lt;=2,"SMALL",I3836&lt;=5,"MEDIUM",I3836&gt;5,"LARGE")</f>
        <v>SMALL</v>
      </c>
      <c r="M3836" s="144" t="str">
        <f t="shared" si="388"/>
        <v>NO</v>
      </c>
      <c r="N3836" s="374">
        <v>5</v>
      </c>
      <c r="O3836" s="374">
        <f t="shared" si="389"/>
        <v>5</v>
      </c>
      <c r="P3836" s="158" t="str" cm="1">
        <f t="array" ref="P3836">_xlfn.SWITCH(ROUND(N3836,0),5,"Excellent",4,"Good",3,"ok","Bad")</f>
        <v>Excellent</v>
      </c>
      <c r="Q3836" s="144">
        <v>20</v>
      </c>
      <c r="R3836" s="385">
        <v>43506</v>
      </c>
      <c r="S3836" s="385">
        <v>43893</v>
      </c>
      <c r="T3836" s="144">
        <v>63</v>
      </c>
      <c r="U3836" s="144" t="s">
        <v>60</v>
      </c>
      <c r="V3836" s="144">
        <v>134</v>
      </c>
      <c r="W3836" s="144" t="str">
        <f t="shared" si="392"/>
        <v>Active</v>
      </c>
      <c r="X3836" s="144">
        <v>63</v>
      </c>
      <c r="Y3836" s="157" t="s">
        <v>70</v>
      </c>
      <c r="Z3836" s="386">
        <v>0.88</v>
      </c>
      <c r="AA3836" s="386">
        <v>1</v>
      </c>
      <c r="AB3836" s="387" t="s">
        <v>65</v>
      </c>
      <c r="AC3836" s="157"/>
    </row>
    <row r="3837" spans="9:29">
      <c r="I3837" s="342">
        <v>2</v>
      </c>
      <c r="J3837" s="144" t="str">
        <f t="shared" si="390"/>
        <v>SMALL</v>
      </c>
      <c r="K3837" s="144" t="str">
        <f t="shared" si="391"/>
        <v>SMALL</v>
      </c>
      <c r="L3837" s="144" t="str" cm="1">
        <f t="array" ref="L3837">_xlfn.IFS(I3837&lt;=2,"SMALL",I3837&lt;=5,"MEDIUM",I3837&gt;5,"LARGE")</f>
        <v>SMALL</v>
      </c>
      <c r="M3837" s="144" t="str">
        <f t="shared" si="388"/>
        <v>NO</v>
      </c>
      <c r="N3837" s="374">
        <v>4.93</v>
      </c>
      <c r="O3837" s="374">
        <f t="shared" si="389"/>
        <v>5</v>
      </c>
      <c r="P3837" s="158" t="str" cm="1">
        <f t="array" ref="P3837">_xlfn.SWITCH(ROUND(N3837,0),5,"Excellent",4,"Good",3,"ok","Bad")</f>
        <v>Excellent</v>
      </c>
      <c r="Q3837" s="144">
        <v>43</v>
      </c>
      <c r="R3837" s="385">
        <v>43324</v>
      </c>
      <c r="S3837" s="385">
        <v>43905</v>
      </c>
      <c r="T3837" s="144">
        <v>2653</v>
      </c>
      <c r="U3837" s="144" t="s">
        <v>69</v>
      </c>
      <c r="V3837" s="144">
        <v>61</v>
      </c>
      <c r="W3837" s="144" t="str">
        <f t="shared" si="392"/>
        <v>Active</v>
      </c>
      <c r="X3837" s="144">
        <v>2653</v>
      </c>
      <c r="Y3837" s="157" t="s">
        <v>70</v>
      </c>
      <c r="Z3837" s="386">
        <v>0.97</v>
      </c>
      <c r="AA3837" s="386">
        <v>0.96</v>
      </c>
      <c r="AB3837" s="387" t="s">
        <v>65</v>
      </c>
      <c r="AC3837" s="157"/>
    </row>
    <row r="3838" spans="9:29">
      <c r="I3838" s="342">
        <v>1</v>
      </c>
      <c r="J3838" s="144" t="str">
        <f t="shared" si="390"/>
        <v>SMALL</v>
      </c>
      <c r="K3838" s="144" t="str">
        <f t="shared" si="391"/>
        <v>SMALL</v>
      </c>
      <c r="L3838" s="144" t="str" cm="1">
        <f t="array" ref="L3838">_xlfn.IFS(I3838&lt;=2,"SMALL",I3838&lt;=5,"MEDIUM",I3838&gt;5,"LARGE")</f>
        <v>SMALL</v>
      </c>
      <c r="M3838" s="144" t="str">
        <f t="shared" si="388"/>
        <v>NO</v>
      </c>
      <c r="N3838" s="374">
        <v>4.79</v>
      </c>
      <c r="O3838" s="374">
        <f t="shared" si="389"/>
        <v>5</v>
      </c>
      <c r="P3838" s="158" t="str" cm="1">
        <f t="array" ref="P3838">_xlfn.SWITCH(ROUND(N3838,0),5,"Excellent",4,"Good",3,"ok","Bad")</f>
        <v>Excellent</v>
      </c>
      <c r="Q3838" s="144">
        <v>38</v>
      </c>
      <c r="R3838" s="385">
        <v>43299</v>
      </c>
      <c r="S3838" s="385">
        <v>43921</v>
      </c>
      <c r="T3838" s="144">
        <v>3597</v>
      </c>
      <c r="U3838" s="144" t="s">
        <v>60</v>
      </c>
      <c r="V3838" s="144">
        <v>62</v>
      </c>
      <c r="W3838" s="144" t="str">
        <f t="shared" si="392"/>
        <v>Active</v>
      </c>
      <c r="X3838" s="144">
        <v>3597</v>
      </c>
      <c r="Y3838" s="157" t="s">
        <v>70</v>
      </c>
      <c r="Z3838" s="386">
        <v>1</v>
      </c>
      <c r="AA3838" s="386">
        <v>0.92</v>
      </c>
      <c r="AB3838" s="387" t="s">
        <v>62</v>
      </c>
      <c r="AC3838" s="157"/>
    </row>
    <row r="3839" spans="9:29">
      <c r="I3839" s="342">
        <v>4</v>
      </c>
      <c r="J3839" s="144" t="str">
        <f t="shared" si="390"/>
        <v>LARGE</v>
      </c>
      <c r="K3839" s="144" t="str">
        <f t="shared" si="391"/>
        <v>MEDIUM</v>
      </c>
      <c r="L3839" s="144" t="str" cm="1">
        <f t="array" ref="L3839">_xlfn.IFS(I3839&lt;=2,"SMALL",I3839&lt;=5,"MEDIUM",I3839&gt;5,"LARGE")</f>
        <v>MEDIUM</v>
      </c>
      <c r="M3839" s="144" t="str">
        <f t="shared" si="388"/>
        <v>NO</v>
      </c>
      <c r="N3839" s="374">
        <v>4.7300000000000004</v>
      </c>
      <c r="O3839" s="374">
        <f t="shared" si="389"/>
        <v>5</v>
      </c>
      <c r="P3839" s="158" t="str" cm="1">
        <f t="array" ref="P3839">_xlfn.SWITCH(ROUND(N3839,0),5,"Excellent",4,"Good",3,"ok","Bad")</f>
        <v>Excellent</v>
      </c>
      <c r="Q3839" s="144">
        <v>120</v>
      </c>
      <c r="R3839" s="385">
        <v>43331</v>
      </c>
      <c r="S3839" s="385">
        <v>44037</v>
      </c>
      <c r="T3839" s="144">
        <v>2872</v>
      </c>
      <c r="U3839" s="144" t="s">
        <v>69</v>
      </c>
      <c r="V3839" s="144">
        <v>0</v>
      </c>
      <c r="W3839" s="144" t="str">
        <f t="shared" si="392"/>
        <v>Inactive</v>
      </c>
      <c r="X3839" s="144">
        <v>2872</v>
      </c>
      <c r="Y3839" s="157" t="s">
        <v>61</v>
      </c>
      <c r="Z3839" s="386">
        <v>1</v>
      </c>
      <c r="AA3839" s="386">
        <v>1</v>
      </c>
      <c r="AB3839" s="387" t="s">
        <v>62</v>
      </c>
      <c r="AC3839" s="157"/>
    </row>
    <row r="3840" spans="9:29">
      <c r="I3840" s="342">
        <v>1</v>
      </c>
      <c r="J3840" s="144" t="str">
        <f t="shared" si="390"/>
        <v>SMALL</v>
      </c>
      <c r="K3840" s="144" t="str">
        <f t="shared" si="391"/>
        <v>SMALL</v>
      </c>
      <c r="L3840" s="144" t="str" cm="1">
        <f t="array" ref="L3840">_xlfn.IFS(I3840&lt;=2,"SMALL",I3840&lt;=5,"MEDIUM",I3840&gt;5,"LARGE")</f>
        <v>SMALL</v>
      </c>
      <c r="M3840" s="144" t="str">
        <f t="shared" si="388"/>
        <v>NO</v>
      </c>
      <c r="N3840" s="374">
        <v>4.83</v>
      </c>
      <c r="O3840" s="374">
        <f t="shared" si="389"/>
        <v>5</v>
      </c>
      <c r="P3840" s="158" t="str" cm="1">
        <f t="array" ref="P3840">_xlfn.SWITCH(ROUND(N3840,0),5,"Excellent",4,"Good",3,"ok","Bad")</f>
        <v>Excellent</v>
      </c>
      <c r="Q3840" s="144">
        <v>6</v>
      </c>
      <c r="R3840" s="385">
        <v>43458</v>
      </c>
      <c r="S3840" s="385">
        <v>43912</v>
      </c>
      <c r="T3840" s="144">
        <v>3292</v>
      </c>
      <c r="U3840" s="144" t="s">
        <v>60</v>
      </c>
      <c r="V3840" s="144">
        <v>309</v>
      </c>
      <c r="W3840" s="144" t="str">
        <f t="shared" si="392"/>
        <v>Active</v>
      </c>
      <c r="X3840" s="144">
        <v>3292</v>
      </c>
      <c r="Y3840" s="157" t="s">
        <v>70</v>
      </c>
      <c r="Z3840" s="386">
        <v>1</v>
      </c>
      <c r="AA3840" s="386">
        <v>1</v>
      </c>
      <c r="AB3840" s="387" t="s">
        <v>62</v>
      </c>
      <c r="AC3840" s="157"/>
    </row>
    <row r="3841" spans="9:29">
      <c r="I3841" s="342">
        <v>3</v>
      </c>
      <c r="J3841" s="144" t="str">
        <f t="shared" si="390"/>
        <v>LARGE</v>
      </c>
      <c r="K3841" s="144" t="str">
        <f t="shared" si="391"/>
        <v>MEDIUM</v>
      </c>
      <c r="L3841" s="144" t="str" cm="1">
        <f t="array" ref="L3841">_xlfn.IFS(I3841&lt;=2,"SMALL",I3841&lt;=5,"MEDIUM",I3841&gt;5,"LARGE")</f>
        <v>MEDIUM</v>
      </c>
      <c r="M3841" s="144" t="str">
        <f t="shared" si="388"/>
        <v>NO</v>
      </c>
      <c r="N3841" s="374">
        <v>4.54</v>
      </c>
      <c r="O3841" s="374">
        <f t="shared" si="389"/>
        <v>5</v>
      </c>
      <c r="P3841" s="158" t="str" cm="1">
        <f t="array" ref="P3841">_xlfn.SWITCH(ROUND(N3841,0),5,"Excellent",4,"Good",3,"ok","Bad")</f>
        <v>Excellent</v>
      </c>
      <c r="Q3841" s="144">
        <v>67</v>
      </c>
      <c r="R3841" s="385">
        <v>43308</v>
      </c>
      <c r="S3841" s="385">
        <v>43982</v>
      </c>
      <c r="T3841" s="144">
        <v>3318</v>
      </c>
      <c r="U3841" s="144" t="s">
        <v>60</v>
      </c>
      <c r="V3841" s="144">
        <v>182</v>
      </c>
      <c r="W3841" s="144" t="str">
        <f t="shared" si="392"/>
        <v>Active</v>
      </c>
      <c r="X3841" s="144">
        <v>3318</v>
      </c>
      <c r="Y3841" s="157" t="s">
        <v>61</v>
      </c>
      <c r="Z3841" s="386">
        <v>1</v>
      </c>
      <c r="AA3841" s="386">
        <v>1</v>
      </c>
      <c r="AB3841" s="387" t="s">
        <v>62</v>
      </c>
      <c r="AC3841" s="157"/>
    </row>
    <row r="3842" spans="9:29">
      <c r="I3842" s="342">
        <v>3</v>
      </c>
      <c r="J3842" s="144" t="str">
        <f t="shared" si="390"/>
        <v>LARGE</v>
      </c>
      <c r="K3842" s="144" t="str">
        <f t="shared" si="391"/>
        <v>MEDIUM</v>
      </c>
      <c r="L3842" s="144" t="str" cm="1">
        <f t="array" ref="L3842">_xlfn.IFS(I3842&lt;=2,"SMALL",I3842&lt;=5,"MEDIUM",I3842&gt;5,"LARGE")</f>
        <v>MEDIUM</v>
      </c>
      <c r="M3842" s="144" t="str">
        <f t="shared" si="388"/>
        <v>NO</v>
      </c>
      <c r="N3842" s="374">
        <v>4.46</v>
      </c>
      <c r="O3842" s="374">
        <f t="shared" si="389"/>
        <v>4</v>
      </c>
      <c r="P3842" s="158" t="str" cm="1">
        <f t="array" ref="P3842">_xlfn.SWITCH(ROUND(N3842,0),5,"Excellent",4,"Good",3,"ok","Bad")</f>
        <v>Good</v>
      </c>
      <c r="Q3842" s="144">
        <v>67</v>
      </c>
      <c r="R3842" s="385">
        <v>43302</v>
      </c>
      <c r="S3842" s="385">
        <v>44004</v>
      </c>
      <c r="T3842" s="144">
        <v>3318</v>
      </c>
      <c r="U3842" s="144" t="s">
        <v>60</v>
      </c>
      <c r="V3842" s="144">
        <v>329</v>
      </c>
      <c r="W3842" s="144" t="str">
        <f t="shared" si="392"/>
        <v>Active</v>
      </c>
      <c r="X3842" s="144">
        <v>3318</v>
      </c>
      <c r="Y3842" s="157" t="s">
        <v>70</v>
      </c>
      <c r="Z3842" s="386">
        <v>1</v>
      </c>
      <c r="AA3842" s="386">
        <v>0.66</v>
      </c>
      <c r="AB3842" s="387" t="s">
        <v>62</v>
      </c>
      <c r="AC3842" s="157"/>
    </row>
    <row r="3843" spans="9:29">
      <c r="I3843" s="342">
        <v>6</v>
      </c>
      <c r="J3843" s="144" t="str">
        <f t="shared" si="390"/>
        <v>LARGE</v>
      </c>
      <c r="K3843" s="144" t="str">
        <f t="shared" si="391"/>
        <v>LARGE</v>
      </c>
      <c r="L3843" s="144" t="str" cm="1">
        <f t="array" ref="L3843">_xlfn.IFS(I3843&lt;=2,"SMALL",I3843&lt;=5,"MEDIUM",I3843&gt;5,"LARGE")</f>
        <v>LARGE</v>
      </c>
      <c r="M3843" s="144" t="str">
        <f t="shared" si="388"/>
        <v>NO</v>
      </c>
      <c r="N3843" s="374">
        <v>4.99</v>
      </c>
      <c r="O3843" s="374">
        <f t="shared" si="389"/>
        <v>5</v>
      </c>
      <c r="P3843" s="158" t="str" cm="1">
        <f t="array" ref="P3843">_xlfn.SWITCH(ROUND(N3843,0),5,"Excellent",4,"Good",3,"ok","Bad")</f>
        <v>Excellent</v>
      </c>
      <c r="Q3843" s="144">
        <v>91</v>
      </c>
      <c r="R3843" s="385">
        <v>43317</v>
      </c>
      <c r="S3843" s="385">
        <v>43898</v>
      </c>
      <c r="T3843" s="144">
        <v>3586</v>
      </c>
      <c r="U3843" s="144" t="s">
        <v>69</v>
      </c>
      <c r="V3843" s="144">
        <v>113</v>
      </c>
      <c r="W3843" s="144" t="str">
        <f t="shared" si="392"/>
        <v>Active</v>
      </c>
      <c r="X3843" s="144">
        <v>3586</v>
      </c>
      <c r="Y3843" s="157" t="s">
        <v>61</v>
      </c>
      <c r="Z3843" s="386">
        <v>0.85</v>
      </c>
      <c r="AA3843" s="386">
        <v>0.74</v>
      </c>
      <c r="AB3843" s="387" t="s">
        <v>65</v>
      </c>
      <c r="AC3843" s="157"/>
    </row>
    <row r="3844" spans="9:29">
      <c r="I3844" s="342">
        <v>3</v>
      </c>
      <c r="J3844" s="144" t="str">
        <f t="shared" si="390"/>
        <v>LARGE</v>
      </c>
      <c r="K3844" s="144" t="str">
        <f t="shared" si="391"/>
        <v>MEDIUM</v>
      </c>
      <c r="L3844" s="144" t="str" cm="1">
        <f t="array" ref="L3844">_xlfn.IFS(I3844&lt;=2,"SMALL",I3844&lt;=5,"MEDIUM",I3844&gt;5,"LARGE")</f>
        <v>MEDIUM</v>
      </c>
      <c r="M3844" s="144" t="str">
        <f t="shared" si="388"/>
        <v>NO</v>
      </c>
      <c r="N3844" s="374">
        <v>5</v>
      </c>
      <c r="O3844" s="374">
        <f t="shared" si="389"/>
        <v>5</v>
      </c>
      <c r="P3844" s="158" t="str" cm="1">
        <f t="array" ref="P3844">_xlfn.SWITCH(ROUND(N3844,0),5,"Excellent",4,"Good",3,"ok","Bad")</f>
        <v>Excellent</v>
      </c>
      <c r="Q3844" s="144">
        <v>4</v>
      </c>
      <c r="R3844" s="385">
        <v>43718</v>
      </c>
      <c r="S3844" s="385">
        <v>43752</v>
      </c>
      <c r="T3844" s="144">
        <v>2159</v>
      </c>
      <c r="U3844" s="144" t="s">
        <v>69</v>
      </c>
      <c r="V3844" s="144">
        <v>353</v>
      </c>
      <c r="W3844" s="144" t="str">
        <f t="shared" si="392"/>
        <v>Active</v>
      </c>
      <c r="X3844" s="144">
        <v>2159</v>
      </c>
      <c r="Y3844" s="157" t="s">
        <v>70</v>
      </c>
      <c r="Z3844" s="386">
        <v>1</v>
      </c>
      <c r="AA3844" s="386">
        <v>1</v>
      </c>
      <c r="AB3844" s="387" t="s">
        <v>62</v>
      </c>
      <c r="AC3844" s="157"/>
    </row>
    <row r="3845" spans="9:29">
      <c r="I3845" s="342">
        <v>2</v>
      </c>
      <c r="J3845" s="144" t="str">
        <f t="shared" si="390"/>
        <v>SMALL</v>
      </c>
      <c r="K3845" s="144" t="str">
        <f t="shared" si="391"/>
        <v>SMALL</v>
      </c>
      <c r="L3845" s="144" t="str" cm="1">
        <f t="array" ref="L3845">_xlfn.IFS(I3845&lt;=2,"SMALL",I3845&lt;=5,"MEDIUM",I3845&gt;5,"LARGE")</f>
        <v>SMALL</v>
      </c>
      <c r="M3845" s="144" t="str">
        <f t="shared" ref="M3845:M3908" si="393">IF(AND(N3845&gt;=4.8,Q3845&gt;100),"YES","NO")</f>
        <v>NO</v>
      </c>
      <c r="N3845" s="374">
        <v>3.71</v>
      </c>
      <c r="O3845" s="374">
        <f t="shared" ref="O3845:O3908" si="394">ROUND(N3845,0)</f>
        <v>4</v>
      </c>
      <c r="P3845" s="158" t="str" cm="1">
        <f t="array" ref="P3845">_xlfn.SWITCH(ROUND(N3845,0),5,"Excellent",4,"Good",3,"ok","Bad")</f>
        <v>Good</v>
      </c>
      <c r="Q3845" s="144">
        <v>7</v>
      </c>
      <c r="R3845" s="385">
        <v>43467</v>
      </c>
      <c r="S3845" s="385">
        <v>43828</v>
      </c>
      <c r="T3845" s="144">
        <v>3544</v>
      </c>
      <c r="U3845" s="144" t="s">
        <v>60</v>
      </c>
      <c r="V3845" s="144">
        <v>365</v>
      </c>
      <c r="W3845" s="144" t="str">
        <f t="shared" si="392"/>
        <v>Active</v>
      </c>
      <c r="X3845" s="144">
        <v>3544</v>
      </c>
      <c r="Y3845" s="157" t="s">
        <v>70</v>
      </c>
      <c r="Z3845" s="386">
        <v>1</v>
      </c>
      <c r="AA3845" s="386">
        <v>0.95</v>
      </c>
      <c r="AB3845" s="387" t="s">
        <v>62</v>
      </c>
      <c r="AC3845" s="157"/>
    </row>
    <row r="3846" spans="9:29">
      <c r="I3846" s="342">
        <v>2</v>
      </c>
      <c r="J3846" s="144" t="str">
        <f t="shared" ref="J3846:J3909" si="395">IF(I3846&lt;=2,"SMALL","LARGE")</f>
        <v>SMALL</v>
      </c>
      <c r="K3846" s="144" t="str">
        <f t="shared" ref="K3846:K3909" si="396">IF(I3846&lt;=2,"SMALL",IF(I3846&lt;=5,"MEDIUM","LARGE"))</f>
        <v>SMALL</v>
      </c>
      <c r="L3846" s="144" t="str" cm="1">
        <f t="array" ref="L3846">_xlfn.IFS(I3846&lt;=2,"SMALL",I3846&lt;=5,"MEDIUM",I3846&gt;5,"LARGE")</f>
        <v>SMALL</v>
      </c>
      <c r="M3846" s="144" t="str">
        <f t="shared" si="393"/>
        <v>NO</v>
      </c>
      <c r="N3846" s="374">
        <v>4.1100000000000003</v>
      </c>
      <c r="O3846" s="374">
        <f t="shared" si="394"/>
        <v>4</v>
      </c>
      <c r="P3846" s="158" t="str" cm="1">
        <f t="array" ref="P3846">_xlfn.SWITCH(ROUND(N3846,0),5,"Excellent",4,"Good",3,"ok","Bad")</f>
        <v>Good</v>
      </c>
      <c r="Q3846" s="144">
        <v>9</v>
      </c>
      <c r="R3846" s="385">
        <v>43444</v>
      </c>
      <c r="S3846" s="385">
        <v>43710</v>
      </c>
      <c r="T3846" s="144">
        <v>3544</v>
      </c>
      <c r="U3846" s="144" t="s">
        <v>60</v>
      </c>
      <c r="V3846" s="144">
        <v>365</v>
      </c>
      <c r="W3846" s="144" t="str">
        <f t="shared" ref="W3846:W3909" si="397">IF(NOT(V3846=0),"Active","Inactive")</f>
        <v>Active</v>
      </c>
      <c r="X3846" s="144">
        <v>3544</v>
      </c>
      <c r="Y3846" s="157" t="s">
        <v>122</v>
      </c>
      <c r="Z3846" s="386">
        <v>0</v>
      </c>
      <c r="AA3846" s="386">
        <v>0.65</v>
      </c>
      <c r="AB3846" s="387" t="s">
        <v>65</v>
      </c>
      <c r="AC3846" s="157"/>
    </row>
    <row r="3847" spans="9:29">
      <c r="I3847" s="342">
        <v>2</v>
      </c>
      <c r="J3847" s="144" t="str">
        <f t="shared" si="395"/>
        <v>SMALL</v>
      </c>
      <c r="K3847" s="144" t="str">
        <f t="shared" si="396"/>
        <v>SMALL</v>
      </c>
      <c r="L3847" s="144" t="str" cm="1">
        <f t="array" ref="L3847">_xlfn.IFS(I3847&lt;=2,"SMALL",I3847&lt;=5,"MEDIUM",I3847&gt;5,"LARGE")</f>
        <v>SMALL</v>
      </c>
      <c r="M3847" s="144" t="str">
        <f t="shared" si="393"/>
        <v>NO</v>
      </c>
      <c r="N3847" s="374">
        <v>4.3099999999999996</v>
      </c>
      <c r="O3847" s="374">
        <f t="shared" si="394"/>
        <v>4</v>
      </c>
      <c r="P3847" s="158" t="str" cm="1">
        <f t="array" ref="P3847">_xlfn.SWITCH(ROUND(N3847,0),5,"Excellent",4,"Good",3,"ok","Bad")</f>
        <v>Good</v>
      </c>
      <c r="Q3847" s="144">
        <v>13</v>
      </c>
      <c r="R3847" s="385">
        <v>43412</v>
      </c>
      <c r="S3847" s="385">
        <v>43814</v>
      </c>
      <c r="T3847" s="144">
        <v>3544</v>
      </c>
      <c r="U3847" s="144" t="s">
        <v>60</v>
      </c>
      <c r="V3847" s="144">
        <v>365</v>
      </c>
      <c r="W3847" s="144" t="str">
        <f t="shared" si="397"/>
        <v>Active</v>
      </c>
      <c r="X3847" s="144">
        <v>3544</v>
      </c>
      <c r="Y3847" s="157" t="s">
        <v>70</v>
      </c>
      <c r="Z3847" s="386">
        <v>1</v>
      </c>
      <c r="AA3847" s="386">
        <v>0.94</v>
      </c>
      <c r="AB3847" s="387" t="s">
        <v>65</v>
      </c>
      <c r="AC3847" s="157"/>
    </row>
    <row r="3848" spans="9:29">
      <c r="I3848" s="342">
        <v>3</v>
      </c>
      <c r="J3848" s="144" t="str">
        <f t="shared" si="395"/>
        <v>LARGE</v>
      </c>
      <c r="K3848" s="144" t="str">
        <f t="shared" si="396"/>
        <v>MEDIUM</v>
      </c>
      <c r="L3848" s="144" t="str" cm="1">
        <f t="array" ref="L3848">_xlfn.IFS(I3848&lt;=2,"SMALL",I3848&lt;=5,"MEDIUM",I3848&gt;5,"LARGE")</f>
        <v>MEDIUM</v>
      </c>
      <c r="M3848" s="144" t="str">
        <f t="shared" si="393"/>
        <v>NO</v>
      </c>
      <c r="N3848" s="374">
        <v>4.67</v>
      </c>
      <c r="O3848" s="374">
        <f t="shared" si="394"/>
        <v>5</v>
      </c>
      <c r="P3848" s="158" t="str" cm="1">
        <f t="array" ref="P3848">_xlfn.SWITCH(ROUND(N3848,0),5,"Excellent",4,"Good",3,"ok","Bad")</f>
        <v>Excellent</v>
      </c>
      <c r="Q3848" s="144">
        <v>12</v>
      </c>
      <c r="R3848" s="385">
        <v>43339</v>
      </c>
      <c r="S3848" s="385">
        <v>43837</v>
      </c>
      <c r="T3848" s="144">
        <v>2563</v>
      </c>
      <c r="U3848" s="144" t="s">
        <v>60</v>
      </c>
      <c r="V3848" s="144">
        <v>365</v>
      </c>
      <c r="W3848" s="144" t="str">
        <f t="shared" si="397"/>
        <v>Active</v>
      </c>
      <c r="X3848" s="144">
        <v>2563</v>
      </c>
      <c r="Y3848" s="157" t="s">
        <v>122</v>
      </c>
      <c r="Z3848" s="386">
        <v>0</v>
      </c>
      <c r="AA3848" s="386">
        <v>0.88</v>
      </c>
      <c r="AB3848" s="387" t="s">
        <v>62</v>
      </c>
      <c r="AC3848" s="157"/>
    </row>
    <row r="3849" spans="9:29">
      <c r="I3849" s="342">
        <v>2</v>
      </c>
      <c r="J3849" s="144" t="str">
        <f t="shared" si="395"/>
        <v>SMALL</v>
      </c>
      <c r="K3849" s="144" t="str">
        <f t="shared" si="396"/>
        <v>SMALL</v>
      </c>
      <c r="L3849" s="144" t="str" cm="1">
        <f t="array" ref="L3849">_xlfn.IFS(I3849&lt;=2,"SMALL",I3849&lt;=5,"MEDIUM",I3849&gt;5,"LARGE")</f>
        <v>SMALL</v>
      </c>
      <c r="M3849" s="144" t="str">
        <f t="shared" si="393"/>
        <v>NO</v>
      </c>
      <c r="N3849" s="374">
        <v>4.7300000000000004</v>
      </c>
      <c r="O3849" s="374">
        <f t="shared" si="394"/>
        <v>5</v>
      </c>
      <c r="P3849" s="158" t="str" cm="1">
        <f t="array" ref="P3849">_xlfn.SWITCH(ROUND(N3849,0),5,"Excellent",4,"Good",3,"ok","Bad")</f>
        <v>Excellent</v>
      </c>
      <c r="Q3849" s="144">
        <v>55</v>
      </c>
      <c r="R3849" s="385">
        <v>43309</v>
      </c>
      <c r="S3849" s="385">
        <v>43897</v>
      </c>
      <c r="T3849" s="144">
        <v>2366</v>
      </c>
      <c r="U3849" s="144" t="s">
        <v>60</v>
      </c>
      <c r="V3849" s="144">
        <v>76</v>
      </c>
      <c r="W3849" s="144" t="str">
        <f t="shared" si="397"/>
        <v>Active</v>
      </c>
      <c r="X3849" s="144">
        <v>2366</v>
      </c>
      <c r="Y3849" s="157" t="s">
        <v>70</v>
      </c>
      <c r="Z3849" s="386">
        <v>1</v>
      </c>
      <c r="AA3849" s="386">
        <v>0.99</v>
      </c>
      <c r="AB3849" s="387" t="s">
        <v>62</v>
      </c>
      <c r="AC3849" s="157"/>
    </row>
    <row r="3850" spans="9:29">
      <c r="I3850" s="342">
        <v>1</v>
      </c>
      <c r="J3850" s="144" t="str">
        <f t="shared" si="395"/>
        <v>SMALL</v>
      </c>
      <c r="K3850" s="144" t="str">
        <f t="shared" si="396"/>
        <v>SMALL</v>
      </c>
      <c r="L3850" s="144" t="str" cm="1">
        <f t="array" ref="L3850">_xlfn.IFS(I3850&lt;=2,"SMALL",I3850&lt;=5,"MEDIUM",I3850&gt;5,"LARGE")</f>
        <v>SMALL</v>
      </c>
      <c r="M3850" s="144" t="str">
        <f t="shared" si="393"/>
        <v>NO</v>
      </c>
      <c r="N3850" s="374">
        <v>4.92</v>
      </c>
      <c r="O3850" s="374">
        <f t="shared" si="394"/>
        <v>5</v>
      </c>
      <c r="P3850" s="158" t="str" cm="1">
        <f t="array" ref="P3850">_xlfn.SWITCH(ROUND(N3850,0),5,"Excellent",4,"Good",3,"ok","Bad")</f>
        <v>Excellent</v>
      </c>
      <c r="Q3850" s="144">
        <v>51</v>
      </c>
      <c r="R3850" s="385">
        <v>43307</v>
      </c>
      <c r="S3850" s="385">
        <v>43873</v>
      </c>
      <c r="T3850" s="144">
        <v>1992</v>
      </c>
      <c r="U3850" s="144" t="s">
        <v>60</v>
      </c>
      <c r="V3850" s="144">
        <v>85</v>
      </c>
      <c r="W3850" s="144" t="str">
        <f t="shared" si="397"/>
        <v>Active</v>
      </c>
      <c r="X3850" s="144">
        <v>1992</v>
      </c>
      <c r="Y3850" s="157" t="s">
        <v>70</v>
      </c>
      <c r="Z3850" s="386">
        <v>0.9</v>
      </c>
      <c r="AA3850" s="386">
        <v>0.97</v>
      </c>
      <c r="AB3850" s="387" t="s">
        <v>65</v>
      </c>
      <c r="AC3850" s="157"/>
    </row>
    <row r="3851" spans="9:29">
      <c r="I3851" s="342">
        <v>2</v>
      </c>
      <c r="J3851" s="144" t="str">
        <f t="shared" si="395"/>
        <v>SMALL</v>
      </c>
      <c r="K3851" s="144" t="str">
        <f t="shared" si="396"/>
        <v>SMALL</v>
      </c>
      <c r="L3851" s="144" t="str" cm="1">
        <f t="array" ref="L3851">_xlfn.IFS(I3851&lt;=2,"SMALL",I3851&lt;=5,"MEDIUM",I3851&gt;5,"LARGE")</f>
        <v>SMALL</v>
      </c>
      <c r="M3851" s="144" t="str">
        <f t="shared" si="393"/>
        <v>NO</v>
      </c>
      <c r="N3851" s="374">
        <v>4.7300000000000004</v>
      </c>
      <c r="O3851" s="374">
        <f t="shared" si="394"/>
        <v>5</v>
      </c>
      <c r="P3851" s="158" t="str" cm="1">
        <f t="array" ref="P3851">_xlfn.SWITCH(ROUND(N3851,0),5,"Excellent",4,"Good",3,"ok","Bad")</f>
        <v>Excellent</v>
      </c>
      <c r="Q3851" s="144">
        <v>52</v>
      </c>
      <c r="R3851" s="385">
        <v>43308</v>
      </c>
      <c r="S3851" s="385">
        <v>43805</v>
      </c>
      <c r="T3851" s="144">
        <v>1582</v>
      </c>
      <c r="U3851" s="144" t="s">
        <v>60</v>
      </c>
      <c r="V3851" s="144">
        <v>349</v>
      </c>
      <c r="W3851" s="144" t="str">
        <f t="shared" si="397"/>
        <v>Active</v>
      </c>
      <c r="X3851" s="144">
        <v>1582</v>
      </c>
      <c r="Y3851" s="157" t="s">
        <v>61</v>
      </c>
      <c r="Z3851" s="386">
        <v>1</v>
      </c>
      <c r="AA3851" s="386">
        <v>0.96</v>
      </c>
      <c r="AB3851" s="387" t="s">
        <v>65</v>
      </c>
      <c r="AC3851" s="157"/>
    </row>
    <row r="3852" spans="9:29">
      <c r="I3852" s="342">
        <v>4</v>
      </c>
      <c r="J3852" s="144" t="str">
        <f t="shared" si="395"/>
        <v>LARGE</v>
      </c>
      <c r="K3852" s="144" t="str">
        <f t="shared" si="396"/>
        <v>MEDIUM</v>
      </c>
      <c r="L3852" s="144" t="str" cm="1">
        <f t="array" ref="L3852">_xlfn.IFS(I3852&lt;=2,"SMALL",I3852&lt;=5,"MEDIUM",I3852&gt;5,"LARGE")</f>
        <v>MEDIUM</v>
      </c>
      <c r="M3852" s="144" t="str">
        <f t="shared" si="393"/>
        <v>NO</v>
      </c>
      <c r="N3852" s="374">
        <v>4.5</v>
      </c>
      <c r="O3852" s="374">
        <f t="shared" si="394"/>
        <v>5</v>
      </c>
      <c r="P3852" s="158" t="str" cm="1">
        <f t="array" ref="P3852">_xlfn.SWITCH(ROUND(N3852,0),5,"Excellent",4,"Good",3,"ok","Bad")</f>
        <v>Excellent</v>
      </c>
      <c r="Q3852" s="144">
        <v>48</v>
      </c>
      <c r="R3852" s="385">
        <v>43324</v>
      </c>
      <c r="S3852" s="385">
        <v>44036</v>
      </c>
      <c r="T3852" s="144">
        <v>2307</v>
      </c>
      <c r="U3852" s="144" t="s">
        <v>60</v>
      </c>
      <c r="V3852" s="144">
        <v>345</v>
      </c>
      <c r="W3852" s="144" t="str">
        <f t="shared" si="397"/>
        <v>Active</v>
      </c>
      <c r="X3852" s="144">
        <v>2307</v>
      </c>
      <c r="Y3852" s="157" t="s">
        <v>70</v>
      </c>
      <c r="Z3852" s="386">
        <v>1</v>
      </c>
      <c r="AA3852" s="386">
        <v>1</v>
      </c>
      <c r="AB3852" s="387" t="s">
        <v>65</v>
      </c>
      <c r="AC3852" s="157"/>
    </row>
    <row r="3853" spans="9:29">
      <c r="I3853" s="342">
        <v>3</v>
      </c>
      <c r="J3853" s="144" t="str">
        <f t="shared" si="395"/>
        <v>LARGE</v>
      </c>
      <c r="K3853" s="144" t="str">
        <f t="shared" si="396"/>
        <v>MEDIUM</v>
      </c>
      <c r="L3853" s="144" t="str" cm="1">
        <f t="array" ref="L3853">_xlfn.IFS(I3853&lt;=2,"SMALL",I3853&lt;=5,"MEDIUM",I3853&gt;5,"LARGE")</f>
        <v>MEDIUM</v>
      </c>
      <c r="M3853" s="144" t="str">
        <f t="shared" si="393"/>
        <v>NO</v>
      </c>
      <c r="N3853" s="374">
        <v>4.49</v>
      </c>
      <c r="O3853" s="374">
        <f t="shared" si="394"/>
        <v>4</v>
      </c>
      <c r="P3853" s="158" t="str" cm="1">
        <f t="array" ref="P3853">_xlfn.SWITCH(ROUND(N3853,0),5,"Excellent",4,"Good",3,"ok","Bad")</f>
        <v>Good</v>
      </c>
      <c r="Q3853" s="144">
        <v>59</v>
      </c>
      <c r="R3853" s="385">
        <v>43318</v>
      </c>
      <c r="S3853" s="385">
        <v>44044</v>
      </c>
      <c r="T3853" s="144">
        <v>2307</v>
      </c>
      <c r="U3853" s="144" t="s">
        <v>60</v>
      </c>
      <c r="V3853" s="144">
        <v>185</v>
      </c>
      <c r="W3853" s="144" t="str">
        <f t="shared" si="397"/>
        <v>Active</v>
      </c>
      <c r="X3853" s="144">
        <v>2307</v>
      </c>
      <c r="Y3853" s="157" t="s">
        <v>70</v>
      </c>
      <c r="Z3853" s="386">
        <v>1</v>
      </c>
      <c r="AA3853" s="386">
        <v>1</v>
      </c>
      <c r="AB3853" s="387" t="s">
        <v>65</v>
      </c>
      <c r="AC3853" s="157"/>
    </row>
    <row r="3854" spans="9:29">
      <c r="I3854" s="342">
        <v>3</v>
      </c>
      <c r="J3854" s="144" t="str">
        <f t="shared" si="395"/>
        <v>LARGE</v>
      </c>
      <c r="K3854" s="144" t="str">
        <f t="shared" si="396"/>
        <v>MEDIUM</v>
      </c>
      <c r="L3854" s="144" t="str" cm="1">
        <f t="array" ref="L3854">_xlfn.IFS(I3854&lt;=2,"SMALL",I3854&lt;=5,"MEDIUM",I3854&gt;5,"LARGE")</f>
        <v>MEDIUM</v>
      </c>
      <c r="M3854" s="144" t="str">
        <f t="shared" si="393"/>
        <v>NO</v>
      </c>
      <c r="N3854" s="374">
        <v>4.58</v>
      </c>
      <c r="O3854" s="374">
        <f t="shared" si="394"/>
        <v>5</v>
      </c>
      <c r="P3854" s="158" t="str" cm="1">
        <f t="array" ref="P3854">_xlfn.SWITCH(ROUND(N3854,0),5,"Excellent",4,"Good",3,"ok","Bad")</f>
        <v>Excellent</v>
      </c>
      <c r="Q3854" s="144">
        <v>81</v>
      </c>
      <c r="R3854" s="385">
        <v>43300</v>
      </c>
      <c r="S3854" s="385">
        <v>44027</v>
      </c>
      <c r="T3854" s="144">
        <v>3187</v>
      </c>
      <c r="U3854" s="144" t="s">
        <v>60</v>
      </c>
      <c r="V3854" s="144">
        <v>150</v>
      </c>
      <c r="W3854" s="144" t="str">
        <f t="shared" si="397"/>
        <v>Active</v>
      </c>
      <c r="X3854" s="144">
        <v>3187</v>
      </c>
      <c r="Y3854" s="157" t="s">
        <v>70</v>
      </c>
      <c r="Z3854" s="386">
        <v>1</v>
      </c>
      <c r="AA3854" s="386">
        <v>1</v>
      </c>
      <c r="AB3854" s="387" t="s">
        <v>62</v>
      </c>
      <c r="AC3854" s="157"/>
    </row>
    <row r="3855" spans="9:29">
      <c r="I3855" s="342">
        <v>2</v>
      </c>
      <c r="J3855" s="144" t="str">
        <f t="shared" si="395"/>
        <v>SMALL</v>
      </c>
      <c r="K3855" s="144" t="str">
        <f t="shared" si="396"/>
        <v>SMALL</v>
      </c>
      <c r="L3855" s="144" t="str" cm="1">
        <f t="array" ref="L3855">_xlfn.IFS(I3855&lt;=2,"SMALL",I3855&lt;=5,"MEDIUM",I3855&gt;5,"LARGE")</f>
        <v>SMALL</v>
      </c>
      <c r="M3855" s="144" t="str">
        <f t="shared" si="393"/>
        <v>NO</v>
      </c>
      <c r="N3855" s="374">
        <v>4.38</v>
      </c>
      <c r="O3855" s="374">
        <f t="shared" si="394"/>
        <v>4</v>
      </c>
      <c r="P3855" s="158" t="str" cm="1">
        <f t="array" ref="P3855">_xlfn.SWITCH(ROUND(N3855,0),5,"Excellent",4,"Good",3,"ok","Bad")</f>
        <v>Good</v>
      </c>
      <c r="Q3855" s="144">
        <v>50</v>
      </c>
      <c r="R3855" s="385">
        <v>43328</v>
      </c>
      <c r="S3855" s="385">
        <v>43910</v>
      </c>
      <c r="T3855" s="144">
        <v>3589</v>
      </c>
      <c r="U3855" s="144" t="s">
        <v>60</v>
      </c>
      <c r="V3855" s="144">
        <v>192</v>
      </c>
      <c r="W3855" s="144" t="str">
        <f t="shared" si="397"/>
        <v>Active</v>
      </c>
      <c r="X3855" s="144">
        <v>3589</v>
      </c>
      <c r="Y3855" s="157" t="s">
        <v>70</v>
      </c>
      <c r="Z3855" s="386">
        <v>1</v>
      </c>
      <c r="AA3855" s="386">
        <v>1</v>
      </c>
      <c r="AB3855" s="387" t="s">
        <v>65</v>
      </c>
      <c r="AC3855" s="157"/>
    </row>
    <row r="3856" spans="9:29">
      <c r="I3856" s="342">
        <v>2</v>
      </c>
      <c r="J3856" s="144" t="str">
        <f t="shared" si="395"/>
        <v>SMALL</v>
      </c>
      <c r="K3856" s="144" t="str">
        <f t="shared" si="396"/>
        <v>SMALL</v>
      </c>
      <c r="L3856" s="144" t="str" cm="1">
        <f t="array" ref="L3856">_xlfn.IFS(I3856&lt;=2,"SMALL",I3856&lt;=5,"MEDIUM",I3856&gt;5,"LARGE")</f>
        <v>SMALL</v>
      </c>
      <c r="M3856" s="144" t="str">
        <f t="shared" si="393"/>
        <v>NO</v>
      </c>
      <c r="N3856" s="374">
        <v>4.6500000000000004</v>
      </c>
      <c r="O3856" s="374">
        <f t="shared" si="394"/>
        <v>5</v>
      </c>
      <c r="P3856" s="158" t="str" cm="1">
        <f t="array" ref="P3856">_xlfn.SWITCH(ROUND(N3856,0),5,"Excellent",4,"Good",3,"ok","Bad")</f>
        <v>Excellent</v>
      </c>
      <c r="Q3856" s="144">
        <v>119</v>
      </c>
      <c r="R3856" s="385">
        <v>43307</v>
      </c>
      <c r="S3856" s="385">
        <v>43897</v>
      </c>
      <c r="T3856" s="144">
        <v>132</v>
      </c>
      <c r="U3856" s="144" t="s">
        <v>60</v>
      </c>
      <c r="V3856" s="144">
        <v>324</v>
      </c>
      <c r="W3856" s="144" t="str">
        <f t="shared" si="397"/>
        <v>Active</v>
      </c>
      <c r="X3856" s="144">
        <v>132</v>
      </c>
      <c r="Y3856" s="157" t="s">
        <v>122</v>
      </c>
      <c r="Z3856" s="386">
        <v>0.33</v>
      </c>
      <c r="AA3856" s="386">
        <v>0.8</v>
      </c>
      <c r="AB3856" s="387" t="s">
        <v>65</v>
      </c>
      <c r="AC3856" s="157"/>
    </row>
    <row r="3857" spans="9:29">
      <c r="I3857" s="342">
        <v>3</v>
      </c>
      <c r="J3857" s="144" t="str">
        <f t="shared" si="395"/>
        <v>LARGE</v>
      </c>
      <c r="K3857" s="144" t="str">
        <f t="shared" si="396"/>
        <v>MEDIUM</v>
      </c>
      <c r="L3857" s="144" t="str" cm="1">
        <f t="array" ref="L3857">_xlfn.IFS(I3857&lt;=2,"SMALL",I3857&lt;=5,"MEDIUM",I3857&gt;5,"LARGE")</f>
        <v>MEDIUM</v>
      </c>
      <c r="M3857" s="144" t="str">
        <f t="shared" si="393"/>
        <v>NO</v>
      </c>
      <c r="N3857" s="374">
        <v>4.97</v>
      </c>
      <c r="O3857" s="374">
        <f t="shared" si="394"/>
        <v>5</v>
      </c>
      <c r="P3857" s="158" t="str" cm="1">
        <f t="array" ref="P3857">_xlfn.SWITCH(ROUND(N3857,0),5,"Excellent",4,"Good",3,"ok","Bad")</f>
        <v>Excellent</v>
      </c>
      <c r="Q3857" s="144">
        <v>60</v>
      </c>
      <c r="R3857" s="385">
        <v>43338</v>
      </c>
      <c r="S3857" s="385">
        <v>43835</v>
      </c>
      <c r="T3857" s="144">
        <v>3600</v>
      </c>
      <c r="U3857" s="144" t="s">
        <v>69</v>
      </c>
      <c r="V3857" s="144">
        <v>364</v>
      </c>
      <c r="W3857" s="144" t="str">
        <f t="shared" si="397"/>
        <v>Active</v>
      </c>
      <c r="X3857" s="144">
        <v>3600</v>
      </c>
      <c r="Y3857" s="157" t="s">
        <v>122</v>
      </c>
      <c r="Z3857" s="386">
        <v>0.4</v>
      </c>
      <c r="AA3857" s="386">
        <v>1</v>
      </c>
      <c r="AB3857" s="387" t="s">
        <v>65</v>
      </c>
      <c r="AC3857" s="157"/>
    </row>
    <row r="3858" spans="9:29">
      <c r="I3858" s="342">
        <v>8</v>
      </c>
      <c r="J3858" s="144" t="str">
        <f t="shared" si="395"/>
        <v>LARGE</v>
      </c>
      <c r="K3858" s="144" t="str">
        <f t="shared" si="396"/>
        <v>LARGE</v>
      </c>
      <c r="L3858" s="144" t="str" cm="1">
        <f t="array" ref="L3858">_xlfn.IFS(I3858&lt;=2,"SMALL",I3858&lt;=5,"MEDIUM",I3858&gt;5,"LARGE")</f>
        <v>LARGE</v>
      </c>
      <c r="M3858" s="144" t="str">
        <f t="shared" si="393"/>
        <v>NO</v>
      </c>
      <c r="N3858" s="374">
        <v>4.75</v>
      </c>
      <c r="O3858" s="374">
        <f t="shared" si="394"/>
        <v>5</v>
      </c>
      <c r="P3858" s="158" t="str" cm="1">
        <f t="array" ref="P3858">_xlfn.SWITCH(ROUND(N3858,0),5,"Excellent",4,"Good",3,"ok","Bad")</f>
        <v>Excellent</v>
      </c>
      <c r="Q3858" s="144">
        <v>40</v>
      </c>
      <c r="R3858" s="385">
        <v>43310</v>
      </c>
      <c r="S3858" s="385">
        <v>44038</v>
      </c>
      <c r="T3858" s="144">
        <v>563</v>
      </c>
      <c r="U3858" s="144" t="s">
        <v>69</v>
      </c>
      <c r="V3858" s="144">
        <v>295</v>
      </c>
      <c r="W3858" s="144" t="str">
        <f t="shared" si="397"/>
        <v>Active</v>
      </c>
      <c r="X3858" s="144">
        <v>563</v>
      </c>
      <c r="Y3858" s="157" t="s">
        <v>70</v>
      </c>
      <c r="Z3858" s="386">
        <v>1</v>
      </c>
      <c r="AA3858" s="386">
        <v>0.8</v>
      </c>
      <c r="AB3858" s="387" t="s">
        <v>65</v>
      </c>
      <c r="AC3858" s="157"/>
    </row>
    <row r="3859" spans="9:29">
      <c r="I3859" s="342">
        <v>4</v>
      </c>
      <c r="J3859" s="144" t="str">
        <f t="shared" si="395"/>
        <v>LARGE</v>
      </c>
      <c r="K3859" s="144" t="str">
        <f t="shared" si="396"/>
        <v>MEDIUM</v>
      </c>
      <c r="L3859" s="144" t="str" cm="1">
        <f t="array" ref="L3859">_xlfn.IFS(I3859&lt;=2,"SMALL",I3859&lt;=5,"MEDIUM",I3859&gt;5,"LARGE")</f>
        <v>MEDIUM</v>
      </c>
      <c r="M3859" s="144" t="str">
        <f t="shared" si="393"/>
        <v>NO</v>
      </c>
      <c r="N3859" s="374">
        <v>4.83</v>
      </c>
      <c r="O3859" s="374">
        <f t="shared" si="394"/>
        <v>5</v>
      </c>
      <c r="P3859" s="158" t="str" cm="1">
        <f t="array" ref="P3859">_xlfn.SWITCH(ROUND(N3859,0),5,"Excellent",4,"Good",3,"ok","Bad")</f>
        <v>Excellent</v>
      </c>
      <c r="Q3859" s="144">
        <v>66</v>
      </c>
      <c r="R3859" s="385">
        <v>43308</v>
      </c>
      <c r="S3859" s="385">
        <v>43834</v>
      </c>
      <c r="T3859" s="144">
        <v>2398</v>
      </c>
      <c r="U3859" s="144" t="s">
        <v>73</v>
      </c>
      <c r="V3859" s="144">
        <v>71</v>
      </c>
      <c r="W3859" s="144" t="str">
        <f t="shared" si="397"/>
        <v>Active</v>
      </c>
      <c r="X3859" s="144">
        <v>2398</v>
      </c>
      <c r="Y3859" s="157" t="s">
        <v>61</v>
      </c>
      <c r="Z3859" s="386">
        <v>1</v>
      </c>
      <c r="AA3859" s="386">
        <v>0.94</v>
      </c>
      <c r="AB3859" s="387" t="s">
        <v>62</v>
      </c>
      <c r="AC3859" s="157"/>
    </row>
    <row r="3860" spans="9:29">
      <c r="I3860" s="342">
        <v>4</v>
      </c>
      <c r="J3860" s="144" t="str">
        <f t="shared" si="395"/>
        <v>LARGE</v>
      </c>
      <c r="K3860" s="144" t="str">
        <f t="shared" si="396"/>
        <v>MEDIUM</v>
      </c>
      <c r="L3860" s="144" t="str" cm="1">
        <f t="array" ref="L3860">_xlfn.IFS(I3860&lt;=2,"SMALL",I3860&lt;=5,"MEDIUM",I3860&gt;5,"LARGE")</f>
        <v>MEDIUM</v>
      </c>
      <c r="M3860" s="144" t="str">
        <f t="shared" si="393"/>
        <v>NO</v>
      </c>
      <c r="N3860" s="374">
        <v>4.84</v>
      </c>
      <c r="O3860" s="374">
        <f t="shared" si="394"/>
        <v>5</v>
      </c>
      <c r="P3860" s="158" t="str" cm="1">
        <f t="array" ref="P3860">_xlfn.SWITCH(ROUND(N3860,0),5,"Excellent",4,"Good",3,"ok","Bad")</f>
        <v>Excellent</v>
      </c>
      <c r="Q3860" s="144">
        <v>55</v>
      </c>
      <c r="R3860" s="385">
        <v>43369</v>
      </c>
      <c r="S3860" s="385">
        <v>44012</v>
      </c>
      <c r="T3860" s="144">
        <v>769</v>
      </c>
      <c r="U3860" s="144" t="s">
        <v>60</v>
      </c>
      <c r="V3860" s="144">
        <v>15</v>
      </c>
      <c r="W3860" s="144" t="str">
        <f t="shared" si="397"/>
        <v>Active</v>
      </c>
      <c r="X3860" s="144">
        <v>769</v>
      </c>
      <c r="Y3860" s="157" t="s">
        <v>61</v>
      </c>
      <c r="Z3860" s="386">
        <v>0.67</v>
      </c>
      <c r="AA3860" s="386">
        <v>0.89</v>
      </c>
      <c r="AB3860" s="387" t="s">
        <v>65</v>
      </c>
      <c r="AC3860" s="157"/>
    </row>
    <row r="3861" spans="9:29">
      <c r="I3861" s="342">
        <v>2</v>
      </c>
      <c r="J3861" s="144" t="str">
        <f t="shared" si="395"/>
        <v>SMALL</v>
      </c>
      <c r="K3861" s="144" t="str">
        <f t="shared" si="396"/>
        <v>SMALL</v>
      </c>
      <c r="L3861" s="144" t="str" cm="1">
        <f t="array" ref="L3861">_xlfn.IFS(I3861&lt;=2,"SMALL",I3861&lt;=5,"MEDIUM",I3861&gt;5,"LARGE")</f>
        <v>SMALL</v>
      </c>
      <c r="M3861" s="144" t="str">
        <f t="shared" si="393"/>
        <v>NO</v>
      </c>
      <c r="N3861" s="374">
        <v>4.67</v>
      </c>
      <c r="O3861" s="374">
        <f t="shared" si="394"/>
        <v>5</v>
      </c>
      <c r="P3861" s="158" t="str" cm="1">
        <f t="array" ref="P3861">_xlfn.SWITCH(ROUND(N3861,0),5,"Excellent",4,"Good",3,"ok","Bad")</f>
        <v>Excellent</v>
      </c>
      <c r="Q3861" s="144">
        <v>18</v>
      </c>
      <c r="R3861" s="385">
        <v>43331</v>
      </c>
      <c r="S3861" s="385">
        <v>43827</v>
      </c>
      <c r="T3861" s="144">
        <v>3380</v>
      </c>
      <c r="U3861" s="144" t="s">
        <v>60</v>
      </c>
      <c r="V3861" s="144">
        <v>77</v>
      </c>
      <c r="W3861" s="144" t="str">
        <f t="shared" si="397"/>
        <v>Active</v>
      </c>
      <c r="X3861" s="144">
        <v>3380</v>
      </c>
      <c r="Y3861" s="157" t="s">
        <v>70</v>
      </c>
      <c r="Z3861" s="386">
        <v>1</v>
      </c>
      <c r="AA3861" s="386">
        <v>0.43</v>
      </c>
      <c r="AB3861" s="387" t="s">
        <v>65</v>
      </c>
      <c r="AC3861" s="157"/>
    </row>
    <row r="3862" spans="9:29">
      <c r="I3862" s="342">
        <v>5</v>
      </c>
      <c r="J3862" s="144" t="str">
        <f t="shared" si="395"/>
        <v>LARGE</v>
      </c>
      <c r="K3862" s="144" t="str">
        <f t="shared" si="396"/>
        <v>MEDIUM</v>
      </c>
      <c r="L3862" s="144" t="str" cm="1">
        <f t="array" ref="L3862">_xlfn.IFS(I3862&lt;=2,"SMALL",I3862&lt;=5,"MEDIUM",I3862&gt;5,"LARGE")</f>
        <v>MEDIUM</v>
      </c>
      <c r="M3862" s="144" t="str">
        <f t="shared" si="393"/>
        <v>NO</v>
      </c>
      <c r="N3862" s="374">
        <v>4.9800000000000004</v>
      </c>
      <c r="O3862" s="374">
        <f t="shared" si="394"/>
        <v>5</v>
      </c>
      <c r="P3862" s="158" t="str" cm="1">
        <f t="array" ref="P3862">_xlfn.SWITCH(ROUND(N3862,0),5,"Excellent",4,"Good",3,"ok","Bad")</f>
        <v>Excellent</v>
      </c>
      <c r="Q3862" s="144">
        <v>63</v>
      </c>
      <c r="R3862" s="385">
        <v>43358</v>
      </c>
      <c r="S3862" s="385">
        <v>44055</v>
      </c>
      <c r="T3862" s="144">
        <v>3605</v>
      </c>
      <c r="U3862" s="144" t="s">
        <v>69</v>
      </c>
      <c r="V3862" s="144">
        <v>105</v>
      </c>
      <c r="W3862" s="144" t="str">
        <f t="shared" si="397"/>
        <v>Active</v>
      </c>
      <c r="X3862" s="144">
        <v>3605</v>
      </c>
      <c r="Y3862" s="157" t="s">
        <v>70</v>
      </c>
      <c r="Z3862" s="386">
        <v>1</v>
      </c>
      <c r="AA3862" s="386">
        <v>1</v>
      </c>
      <c r="AB3862" s="387" t="s">
        <v>65</v>
      </c>
      <c r="AC3862" s="157"/>
    </row>
    <row r="3863" spans="9:29">
      <c r="I3863" s="342">
        <v>2</v>
      </c>
      <c r="J3863" s="144" t="str">
        <f t="shared" si="395"/>
        <v>SMALL</v>
      </c>
      <c r="K3863" s="144" t="str">
        <f t="shared" si="396"/>
        <v>SMALL</v>
      </c>
      <c r="L3863" s="144" t="str" cm="1">
        <f t="array" ref="L3863">_xlfn.IFS(I3863&lt;=2,"SMALL",I3863&lt;=5,"MEDIUM",I3863&gt;5,"LARGE")</f>
        <v>SMALL</v>
      </c>
      <c r="M3863" s="144" t="str">
        <f t="shared" si="393"/>
        <v>NO</v>
      </c>
      <c r="N3863" s="374">
        <v>4.74</v>
      </c>
      <c r="O3863" s="374">
        <f t="shared" si="394"/>
        <v>5</v>
      </c>
      <c r="P3863" s="158" t="str" cm="1">
        <f t="array" ref="P3863">_xlfn.SWITCH(ROUND(N3863,0),5,"Excellent",4,"Good",3,"ok","Bad")</f>
        <v>Excellent</v>
      </c>
      <c r="Q3863" s="144">
        <v>76</v>
      </c>
      <c r="R3863" s="385">
        <v>43409</v>
      </c>
      <c r="S3863" s="385">
        <v>43856</v>
      </c>
      <c r="T3863" s="144">
        <v>1963</v>
      </c>
      <c r="U3863" s="144" t="s">
        <v>60</v>
      </c>
      <c r="V3863" s="144">
        <v>178</v>
      </c>
      <c r="W3863" s="144" t="str">
        <f t="shared" si="397"/>
        <v>Active</v>
      </c>
      <c r="X3863" s="144">
        <v>1963</v>
      </c>
      <c r="Y3863" s="157" t="s">
        <v>70</v>
      </c>
      <c r="Z3863" s="386">
        <v>1</v>
      </c>
      <c r="AA3863" s="386">
        <v>0.99</v>
      </c>
      <c r="AB3863" s="387" t="s">
        <v>62</v>
      </c>
      <c r="AC3863" s="157"/>
    </row>
    <row r="3864" spans="9:29">
      <c r="I3864" s="342">
        <v>2</v>
      </c>
      <c r="J3864" s="144" t="str">
        <f t="shared" si="395"/>
        <v>SMALL</v>
      </c>
      <c r="K3864" s="144" t="str">
        <f t="shared" si="396"/>
        <v>SMALL</v>
      </c>
      <c r="L3864" s="144" t="str" cm="1">
        <f t="array" ref="L3864">_xlfn.IFS(I3864&lt;=2,"SMALL",I3864&lt;=5,"MEDIUM",I3864&gt;5,"LARGE")</f>
        <v>SMALL</v>
      </c>
      <c r="M3864" s="144" t="str">
        <f t="shared" si="393"/>
        <v>NO</v>
      </c>
      <c r="N3864" s="374">
        <v>4.9800000000000004</v>
      </c>
      <c r="O3864" s="374">
        <f t="shared" si="394"/>
        <v>5</v>
      </c>
      <c r="P3864" s="158" t="str" cm="1">
        <f t="array" ref="P3864">_xlfn.SWITCH(ROUND(N3864,0),5,"Excellent",4,"Good",3,"ok","Bad")</f>
        <v>Excellent</v>
      </c>
      <c r="Q3864" s="144">
        <v>46</v>
      </c>
      <c r="R3864" s="385">
        <v>43310</v>
      </c>
      <c r="S3864" s="385">
        <v>43809</v>
      </c>
      <c r="T3864" s="144">
        <v>1137</v>
      </c>
      <c r="U3864" s="144" t="s">
        <v>60</v>
      </c>
      <c r="V3864" s="144">
        <v>90</v>
      </c>
      <c r="W3864" s="144" t="str">
        <f t="shared" si="397"/>
        <v>Active</v>
      </c>
      <c r="X3864" s="144">
        <v>1137</v>
      </c>
      <c r="Y3864" s="157" t="s">
        <v>70</v>
      </c>
      <c r="Z3864" s="386">
        <v>1</v>
      </c>
      <c r="AA3864" s="386">
        <v>1</v>
      </c>
      <c r="AB3864" s="387" t="s">
        <v>62</v>
      </c>
      <c r="AC3864" s="157"/>
    </row>
    <row r="3865" spans="9:29">
      <c r="I3865" s="342">
        <v>4</v>
      </c>
      <c r="J3865" s="144" t="str">
        <f t="shared" si="395"/>
        <v>LARGE</v>
      </c>
      <c r="K3865" s="144" t="str">
        <f t="shared" si="396"/>
        <v>MEDIUM</v>
      </c>
      <c r="L3865" s="144" t="str" cm="1">
        <f t="array" ref="L3865">_xlfn.IFS(I3865&lt;=2,"SMALL",I3865&lt;=5,"MEDIUM",I3865&gt;5,"LARGE")</f>
        <v>MEDIUM</v>
      </c>
      <c r="M3865" s="144" t="str">
        <f t="shared" si="393"/>
        <v>NO</v>
      </c>
      <c r="N3865" s="374">
        <v>5</v>
      </c>
      <c r="O3865" s="374">
        <f t="shared" si="394"/>
        <v>5</v>
      </c>
      <c r="P3865" s="158" t="str" cm="1">
        <f t="array" ref="P3865">_xlfn.SWITCH(ROUND(N3865,0),5,"Excellent",4,"Good",3,"ok","Bad")</f>
        <v>Excellent</v>
      </c>
      <c r="Q3865" s="144">
        <v>7</v>
      </c>
      <c r="R3865" s="385">
        <v>43630</v>
      </c>
      <c r="S3865" s="385">
        <v>44030</v>
      </c>
      <c r="T3865" s="144">
        <v>1982</v>
      </c>
      <c r="U3865" s="144" t="s">
        <v>69</v>
      </c>
      <c r="V3865" s="144">
        <v>146</v>
      </c>
      <c r="W3865" s="144" t="str">
        <f t="shared" si="397"/>
        <v>Active</v>
      </c>
      <c r="X3865" s="144">
        <v>1982</v>
      </c>
      <c r="Y3865" s="157" t="s">
        <v>61</v>
      </c>
      <c r="Z3865" s="386">
        <v>1</v>
      </c>
      <c r="AA3865" s="386">
        <v>0.96</v>
      </c>
      <c r="AB3865" s="387" t="s">
        <v>62</v>
      </c>
      <c r="AC3865" s="157"/>
    </row>
    <row r="3866" spans="9:29">
      <c r="I3866" s="342">
        <v>3</v>
      </c>
      <c r="J3866" s="144" t="str">
        <f t="shared" si="395"/>
        <v>LARGE</v>
      </c>
      <c r="K3866" s="144" t="str">
        <f t="shared" si="396"/>
        <v>MEDIUM</v>
      </c>
      <c r="L3866" s="144" t="str" cm="1">
        <f t="array" ref="L3866">_xlfn.IFS(I3866&lt;=2,"SMALL",I3866&lt;=5,"MEDIUM",I3866&gt;5,"LARGE")</f>
        <v>MEDIUM</v>
      </c>
      <c r="M3866" s="144" t="str">
        <f t="shared" si="393"/>
        <v>NO</v>
      </c>
      <c r="N3866" s="374">
        <v>4.32</v>
      </c>
      <c r="O3866" s="374">
        <f t="shared" si="394"/>
        <v>4</v>
      </c>
      <c r="P3866" s="158" t="str" cm="1">
        <f t="array" ref="P3866">_xlfn.SWITCH(ROUND(N3866,0),5,"Excellent",4,"Good",3,"ok","Bad")</f>
        <v>Good</v>
      </c>
      <c r="Q3866" s="144">
        <v>28</v>
      </c>
      <c r="R3866" s="385">
        <v>43376</v>
      </c>
      <c r="S3866" s="385">
        <v>44023</v>
      </c>
      <c r="T3866" s="144">
        <v>3554</v>
      </c>
      <c r="U3866" s="144" t="s">
        <v>69</v>
      </c>
      <c r="V3866" s="144">
        <v>146</v>
      </c>
      <c r="W3866" s="144" t="str">
        <f t="shared" si="397"/>
        <v>Active</v>
      </c>
      <c r="X3866" s="144">
        <v>3554</v>
      </c>
      <c r="Y3866" s="157" t="s">
        <v>70</v>
      </c>
      <c r="Z3866" s="386">
        <v>0.9</v>
      </c>
      <c r="AA3866" s="386">
        <v>0.97</v>
      </c>
      <c r="AB3866" s="387" t="s">
        <v>65</v>
      </c>
      <c r="AC3866" s="157"/>
    </row>
    <row r="3867" spans="9:29">
      <c r="I3867" s="342">
        <v>6</v>
      </c>
      <c r="J3867" s="144" t="str">
        <f t="shared" si="395"/>
        <v>LARGE</v>
      </c>
      <c r="K3867" s="144" t="str">
        <f t="shared" si="396"/>
        <v>LARGE</v>
      </c>
      <c r="L3867" s="144" t="str" cm="1">
        <f t="array" ref="L3867">_xlfn.IFS(I3867&lt;=2,"SMALL",I3867&lt;=5,"MEDIUM",I3867&gt;5,"LARGE")</f>
        <v>LARGE</v>
      </c>
      <c r="M3867" s="144" t="str">
        <f t="shared" si="393"/>
        <v>NO</v>
      </c>
      <c r="N3867" s="374">
        <v>4.68</v>
      </c>
      <c r="O3867" s="374">
        <f t="shared" si="394"/>
        <v>5</v>
      </c>
      <c r="P3867" s="158" t="str" cm="1">
        <f t="array" ref="P3867">_xlfn.SWITCH(ROUND(N3867,0),5,"Excellent",4,"Good",3,"ok","Bad")</f>
        <v>Excellent</v>
      </c>
      <c r="Q3867" s="144">
        <v>34</v>
      </c>
      <c r="R3867" s="385">
        <v>43355</v>
      </c>
      <c r="S3867" s="385">
        <v>43897</v>
      </c>
      <c r="T3867" s="144">
        <v>3607</v>
      </c>
      <c r="U3867" s="144" t="s">
        <v>69</v>
      </c>
      <c r="V3867" s="144">
        <v>252</v>
      </c>
      <c r="W3867" s="144" t="str">
        <f t="shared" si="397"/>
        <v>Active</v>
      </c>
      <c r="X3867" s="144">
        <v>3607</v>
      </c>
      <c r="Y3867" s="157" t="s">
        <v>70</v>
      </c>
      <c r="Z3867" s="386">
        <v>0.71</v>
      </c>
      <c r="AA3867" s="386">
        <v>0.96</v>
      </c>
      <c r="AB3867" s="387" t="s">
        <v>65</v>
      </c>
      <c r="AC3867" s="157"/>
    </row>
    <row r="3868" spans="9:29">
      <c r="I3868" s="342">
        <v>4</v>
      </c>
      <c r="J3868" s="144" t="str">
        <f t="shared" si="395"/>
        <v>LARGE</v>
      </c>
      <c r="K3868" s="144" t="str">
        <f t="shared" si="396"/>
        <v>MEDIUM</v>
      </c>
      <c r="L3868" s="144" t="str" cm="1">
        <f t="array" ref="L3868">_xlfn.IFS(I3868&lt;=2,"SMALL",I3868&lt;=5,"MEDIUM",I3868&gt;5,"LARGE")</f>
        <v>MEDIUM</v>
      </c>
      <c r="M3868" s="144" t="str">
        <f t="shared" si="393"/>
        <v>NO</v>
      </c>
      <c r="N3868" s="374">
        <v>5</v>
      </c>
      <c r="O3868" s="374">
        <f t="shared" si="394"/>
        <v>5</v>
      </c>
      <c r="P3868" s="158" t="str" cm="1">
        <f t="array" ref="P3868">_xlfn.SWITCH(ROUND(N3868,0),5,"Excellent",4,"Good",3,"ok","Bad")</f>
        <v>Excellent</v>
      </c>
      <c r="Q3868" s="144">
        <v>45</v>
      </c>
      <c r="R3868" s="385">
        <v>43443</v>
      </c>
      <c r="S3868" s="385">
        <v>43849</v>
      </c>
      <c r="T3868" s="144">
        <v>549</v>
      </c>
      <c r="U3868" s="144" t="s">
        <v>69</v>
      </c>
      <c r="V3868" s="144">
        <v>0</v>
      </c>
      <c r="W3868" s="144" t="str">
        <f t="shared" si="397"/>
        <v>Inactive</v>
      </c>
      <c r="X3868" s="144">
        <v>549</v>
      </c>
      <c r="Y3868" s="157" t="s">
        <v>70</v>
      </c>
      <c r="Z3868" s="386">
        <v>1</v>
      </c>
      <c r="AA3868" s="386">
        <v>1</v>
      </c>
      <c r="AB3868" s="387" t="s">
        <v>65</v>
      </c>
      <c r="AC3868" s="157"/>
    </row>
    <row r="3869" spans="9:29">
      <c r="I3869" s="342">
        <v>2</v>
      </c>
      <c r="J3869" s="144" t="str">
        <f t="shared" si="395"/>
        <v>SMALL</v>
      </c>
      <c r="K3869" s="144" t="str">
        <f t="shared" si="396"/>
        <v>SMALL</v>
      </c>
      <c r="L3869" s="144" t="str" cm="1">
        <f t="array" ref="L3869">_xlfn.IFS(I3869&lt;=2,"SMALL",I3869&lt;=5,"MEDIUM",I3869&gt;5,"LARGE")</f>
        <v>SMALL</v>
      </c>
      <c r="M3869" s="144" t="str">
        <f t="shared" si="393"/>
        <v>NO</v>
      </c>
      <c r="N3869" s="374">
        <v>4.75</v>
      </c>
      <c r="O3869" s="374">
        <f t="shared" si="394"/>
        <v>5</v>
      </c>
      <c r="P3869" s="158" t="str" cm="1">
        <f t="array" ref="P3869">_xlfn.SWITCH(ROUND(N3869,0),5,"Excellent",4,"Good",3,"ok","Bad")</f>
        <v>Excellent</v>
      </c>
      <c r="Q3869" s="144">
        <v>4</v>
      </c>
      <c r="R3869" s="385">
        <v>43581</v>
      </c>
      <c r="S3869" s="385">
        <v>43814</v>
      </c>
      <c r="T3869" s="144">
        <v>3544</v>
      </c>
      <c r="U3869" s="144" t="s">
        <v>60</v>
      </c>
      <c r="V3869" s="144">
        <v>365</v>
      </c>
      <c r="W3869" s="144" t="str">
        <f t="shared" si="397"/>
        <v>Active</v>
      </c>
      <c r="X3869" s="144">
        <v>3544</v>
      </c>
      <c r="Y3869" s="157" t="s">
        <v>70</v>
      </c>
      <c r="Z3869" s="386">
        <v>0.95</v>
      </c>
      <c r="AA3869" s="386">
        <v>0.98</v>
      </c>
      <c r="AB3869" s="387" t="s">
        <v>62</v>
      </c>
      <c r="AC3869" s="157"/>
    </row>
    <row r="3870" spans="9:29">
      <c r="I3870" s="342">
        <v>2</v>
      </c>
      <c r="J3870" s="144" t="str">
        <f t="shared" si="395"/>
        <v>SMALL</v>
      </c>
      <c r="K3870" s="144" t="str">
        <f t="shared" si="396"/>
        <v>SMALL</v>
      </c>
      <c r="L3870" s="144" t="str" cm="1">
        <f t="array" ref="L3870">_xlfn.IFS(I3870&lt;=2,"SMALL",I3870&lt;=5,"MEDIUM",I3870&gt;5,"LARGE")</f>
        <v>SMALL</v>
      </c>
      <c r="M3870" s="144" t="str">
        <f t="shared" si="393"/>
        <v>NO</v>
      </c>
      <c r="N3870" s="374">
        <v>4.41</v>
      </c>
      <c r="O3870" s="374">
        <f t="shared" si="394"/>
        <v>4</v>
      </c>
      <c r="P3870" s="158" t="str" cm="1">
        <f t="array" ref="P3870">_xlfn.SWITCH(ROUND(N3870,0),5,"Excellent",4,"Good",3,"ok","Bad")</f>
        <v>Good</v>
      </c>
      <c r="Q3870" s="144">
        <v>54</v>
      </c>
      <c r="R3870" s="385">
        <v>43339</v>
      </c>
      <c r="S3870" s="385">
        <v>43982</v>
      </c>
      <c r="T3870" s="144">
        <v>3541</v>
      </c>
      <c r="U3870" s="144" t="s">
        <v>60</v>
      </c>
      <c r="V3870" s="144">
        <v>169</v>
      </c>
      <c r="W3870" s="144" t="str">
        <f t="shared" si="397"/>
        <v>Active</v>
      </c>
      <c r="X3870" s="144">
        <v>3541</v>
      </c>
      <c r="Y3870" s="157" t="s">
        <v>64</v>
      </c>
      <c r="Z3870" s="386">
        <v>1</v>
      </c>
      <c r="AA3870" s="386">
        <v>1</v>
      </c>
      <c r="AB3870" s="387" t="s">
        <v>65</v>
      </c>
      <c r="AC3870" s="157"/>
    </row>
    <row r="3871" spans="9:29">
      <c r="I3871" s="342">
        <v>3</v>
      </c>
      <c r="J3871" s="144" t="str">
        <f t="shared" si="395"/>
        <v>LARGE</v>
      </c>
      <c r="K3871" s="144" t="str">
        <f t="shared" si="396"/>
        <v>MEDIUM</v>
      </c>
      <c r="L3871" s="144" t="str" cm="1">
        <f t="array" ref="L3871">_xlfn.IFS(I3871&lt;=2,"SMALL",I3871&lt;=5,"MEDIUM",I3871&gt;5,"LARGE")</f>
        <v>MEDIUM</v>
      </c>
      <c r="M3871" s="144" t="str">
        <f t="shared" si="393"/>
        <v>NO</v>
      </c>
      <c r="N3871" s="374">
        <v>4.91</v>
      </c>
      <c r="O3871" s="374">
        <f t="shared" si="394"/>
        <v>5</v>
      </c>
      <c r="P3871" s="158" t="str" cm="1">
        <f t="array" ref="P3871">_xlfn.SWITCH(ROUND(N3871,0),5,"Excellent",4,"Good",3,"ok","Bad")</f>
        <v>Excellent</v>
      </c>
      <c r="Q3871" s="144">
        <v>11</v>
      </c>
      <c r="R3871" s="385">
        <v>43350</v>
      </c>
      <c r="S3871" s="385">
        <v>44012</v>
      </c>
      <c r="T3871" s="144">
        <v>3189</v>
      </c>
      <c r="U3871" s="144" t="s">
        <v>69</v>
      </c>
      <c r="V3871" s="144">
        <v>12</v>
      </c>
      <c r="W3871" s="144" t="str">
        <f t="shared" si="397"/>
        <v>Active</v>
      </c>
      <c r="X3871" s="144">
        <v>3189</v>
      </c>
      <c r="Y3871" s="157" t="s">
        <v>70</v>
      </c>
      <c r="Z3871" s="386">
        <v>1</v>
      </c>
      <c r="AA3871" s="386">
        <v>1</v>
      </c>
      <c r="AB3871" s="387" t="s">
        <v>65</v>
      </c>
      <c r="AC3871" s="157"/>
    </row>
    <row r="3872" spans="9:29">
      <c r="I3872" s="342">
        <v>2</v>
      </c>
      <c r="J3872" s="144" t="str">
        <f t="shared" si="395"/>
        <v>SMALL</v>
      </c>
      <c r="K3872" s="144" t="str">
        <f t="shared" si="396"/>
        <v>SMALL</v>
      </c>
      <c r="L3872" s="144" t="str" cm="1">
        <f t="array" ref="L3872">_xlfn.IFS(I3872&lt;=2,"SMALL",I3872&lt;=5,"MEDIUM",I3872&gt;5,"LARGE")</f>
        <v>SMALL</v>
      </c>
      <c r="M3872" s="144" t="str">
        <f t="shared" si="393"/>
        <v>NO</v>
      </c>
      <c r="N3872" s="374">
        <v>4.8600000000000003</v>
      </c>
      <c r="O3872" s="374">
        <f t="shared" si="394"/>
        <v>5</v>
      </c>
      <c r="P3872" s="158" t="str" cm="1">
        <f t="array" ref="P3872">_xlfn.SWITCH(ROUND(N3872,0),5,"Excellent",4,"Good",3,"ok","Bad")</f>
        <v>Excellent</v>
      </c>
      <c r="Q3872" s="144">
        <v>7</v>
      </c>
      <c r="R3872" s="385">
        <v>43382</v>
      </c>
      <c r="S3872" s="385">
        <v>43878</v>
      </c>
      <c r="T3872" s="144">
        <v>2147</v>
      </c>
      <c r="U3872" s="144" t="s">
        <v>60</v>
      </c>
      <c r="V3872" s="144">
        <v>364</v>
      </c>
      <c r="W3872" s="144" t="str">
        <f t="shared" si="397"/>
        <v>Active</v>
      </c>
      <c r="X3872" s="144">
        <v>2147</v>
      </c>
      <c r="Y3872" s="157" t="s">
        <v>70</v>
      </c>
      <c r="Z3872" s="386">
        <v>0.96</v>
      </c>
      <c r="AA3872" s="386">
        <v>1</v>
      </c>
      <c r="AB3872" s="387" t="s">
        <v>65</v>
      </c>
      <c r="AC3872" s="157"/>
    </row>
    <row r="3873" spans="9:29">
      <c r="I3873" s="342">
        <v>2</v>
      </c>
      <c r="J3873" s="144" t="str">
        <f t="shared" si="395"/>
        <v>SMALL</v>
      </c>
      <c r="K3873" s="144" t="str">
        <f t="shared" si="396"/>
        <v>SMALL</v>
      </c>
      <c r="L3873" s="144" t="str" cm="1">
        <f t="array" ref="L3873">_xlfn.IFS(I3873&lt;=2,"SMALL",I3873&lt;=5,"MEDIUM",I3873&gt;5,"LARGE")</f>
        <v>SMALL</v>
      </c>
      <c r="M3873" s="144" t="str">
        <f t="shared" si="393"/>
        <v>NO</v>
      </c>
      <c r="N3873" s="374">
        <v>4.8899999999999997</v>
      </c>
      <c r="O3873" s="374">
        <f t="shared" si="394"/>
        <v>5</v>
      </c>
      <c r="P3873" s="158" t="str" cm="1">
        <f t="array" ref="P3873">_xlfn.SWITCH(ROUND(N3873,0),5,"Excellent",4,"Good",3,"ok","Bad")</f>
        <v>Excellent</v>
      </c>
      <c r="Q3873" s="144">
        <v>18</v>
      </c>
      <c r="R3873" s="385">
        <v>43319</v>
      </c>
      <c r="S3873" s="385">
        <v>43998</v>
      </c>
      <c r="T3873" s="144">
        <v>2224</v>
      </c>
      <c r="U3873" s="144" t="s">
        <v>69</v>
      </c>
      <c r="V3873" s="144">
        <v>32</v>
      </c>
      <c r="W3873" s="144" t="str">
        <f t="shared" si="397"/>
        <v>Active</v>
      </c>
      <c r="X3873" s="144">
        <v>2224</v>
      </c>
      <c r="Y3873" s="157" t="s">
        <v>61</v>
      </c>
      <c r="Z3873" s="386">
        <v>0.8</v>
      </c>
      <c r="AA3873" s="386">
        <v>0.94</v>
      </c>
      <c r="AB3873" s="387" t="s">
        <v>65</v>
      </c>
      <c r="AC3873" s="157"/>
    </row>
    <row r="3874" spans="9:29">
      <c r="I3874" s="342">
        <v>3</v>
      </c>
      <c r="J3874" s="144" t="str">
        <f t="shared" si="395"/>
        <v>LARGE</v>
      </c>
      <c r="K3874" s="144" t="str">
        <f t="shared" si="396"/>
        <v>MEDIUM</v>
      </c>
      <c r="L3874" s="144" t="str" cm="1">
        <f t="array" ref="L3874">_xlfn.IFS(I3874&lt;=2,"SMALL",I3874&lt;=5,"MEDIUM",I3874&gt;5,"LARGE")</f>
        <v>MEDIUM</v>
      </c>
      <c r="M3874" s="144" t="str">
        <f t="shared" si="393"/>
        <v>NO</v>
      </c>
      <c r="N3874" s="374">
        <v>4.7300000000000004</v>
      </c>
      <c r="O3874" s="374">
        <f t="shared" si="394"/>
        <v>5</v>
      </c>
      <c r="P3874" s="158" t="str" cm="1">
        <f t="array" ref="P3874">_xlfn.SWITCH(ROUND(N3874,0),5,"Excellent",4,"Good",3,"ok","Bad")</f>
        <v>Excellent</v>
      </c>
      <c r="Q3874" s="144">
        <v>86</v>
      </c>
      <c r="R3874" s="385">
        <v>43315</v>
      </c>
      <c r="S3874" s="385">
        <v>44044</v>
      </c>
      <c r="T3874" s="144">
        <v>3609</v>
      </c>
      <c r="U3874" s="144" t="s">
        <v>69</v>
      </c>
      <c r="V3874" s="144">
        <v>364</v>
      </c>
      <c r="W3874" s="144" t="str">
        <f t="shared" si="397"/>
        <v>Active</v>
      </c>
      <c r="X3874" s="144">
        <v>3609</v>
      </c>
      <c r="Y3874" s="157" t="s">
        <v>70</v>
      </c>
      <c r="Z3874" s="386">
        <v>0.94</v>
      </c>
      <c r="AA3874" s="386">
        <v>0.97</v>
      </c>
      <c r="AB3874" s="387" t="s">
        <v>62</v>
      </c>
      <c r="AC3874" s="157"/>
    </row>
    <row r="3875" spans="9:29">
      <c r="I3875" s="342">
        <v>2</v>
      </c>
      <c r="J3875" s="144" t="str">
        <f t="shared" si="395"/>
        <v>SMALL</v>
      </c>
      <c r="K3875" s="144" t="str">
        <f t="shared" si="396"/>
        <v>SMALL</v>
      </c>
      <c r="L3875" s="144" t="str" cm="1">
        <f t="array" ref="L3875">_xlfn.IFS(I3875&lt;=2,"SMALL",I3875&lt;=5,"MEDIUM",I3875&gt;5,"LARGE")</f>
        <v>SMALL</v>
      </c>
      <c r="M3875" s="144" t="str">
        <f t="shared" si="393"/>
        <v>NO</v>
      </c>
      <c r="N3875" s="374">
        <v>4.75</v>
      </c>
      <c r="O3875" s="374">
        <f t="shared" si="394"/>
        <v>5</v>
      </c>
      <c r="P3875" s="158" t="str" cm="1">
        <f t="array" ref="P3875">_xlfn.SWITCH(ROUND(N3875,0),5,"Excellent",4,"Good",3,"ok","Bad")</f>
        <v>Excellent</v>
      </c>
      <c r="Q3875" s="144">
        <v>68</v>
      </c>
      <c r="R3875" s="385">
        <v>43312</v>
      </c>
      <c r="S3875" s="385">
        <v>44011</v>
      </c>
      <c r="T3875" s="144">
        <v>3541</v>
      </c>
      <c r="U3875" s="144" t="s">
        <v>60</v>
      </c>
      <c r="V3875" s="144">
        <v>138</v>
      </c>
      <c r="W3875" s="144" t="str">
        <f t="shared" si="397"/>
        <v>Active</v>
      </c>
      <c r="X3875" s="144">
        <v>3541</v>
      </c>
      <c r="Y3875" s="157" t="s">
        <v>70</v>
      </c>
      <c r="Z3875" s="386">
        <v>1</v>
      </c>
      <c r="AA3875" s="386">
        <v>0.99</v>
      </c>
      <c r="AB3875" s="387" t="s">
        <v>65</v>
      </c>
      <c r="AC3875" s="157"/>
    </row>
    <row r="3876" spans="9:29">
      <c r="I3876" s="342">
        <v>2</v>
      </c>
      <c r="J3876" s="144" t="str">
        <f t="shared" si="395"/>
        <v>SMALL</v>
      </c>
      <c r="K3876" s="144" t="str">
        <f t="shared" si="396"/>
        <v>SMALL</v>
      </c>
      <c r="L3876" s="144" t="str" cm="1">
        <f t="array" ref="L3876">_xlfn.IFS(I3876&lt;=2,"SMALL",I3876&lt;=5,"MEDIUM",I3876&gt;5,"LARGE")</f>
        <v>SMALL</v>
      </c>
      <c r="M3876" s="144" t="str">
        <f t="shared" si="393"/>
        <v>NO</v>
      </c>
      <c r="N3876" s="374">
        <v>4.62</v>
      </c>
      <c r="O3876" s="374">
        <f t="shared" si="394"/>
        <v>5</v>
      </c>
      <c r="P3876" s="158" t="str" cm="1">
        <f t="array" ref="P3876">_xlfn.SWITCH(ROUND(N3876,0),5,"Excellent",4,"Good",3,"ok","Bad")</f>
        <v>Excellent</v>
      </c>
      <c r="Q3876" s="144">
        <v>13</v>
      </c>
      <c r="R3876" s="385">
        <v>43316</v>
      </c>
      <c r="S3876" s="385">
        <v>43833</v>
      </c>
      <c r="T3876" s="144">
        <v>3544</v>
      </c>
      <c r="U3876" s="144" t="s">
        <v>60</v>
      </c>
      <c r="V3876" s="144">
        <v>360</v>
      </c>
      <c r="W3876" s="144" t="str">
        <f t="shared" si="397"/>
        <v>Active</v>
      </c>
      <c r="X3876" s="144">
        <v>3544</v>
      </c>
      <c r="Y3876" s="157" t="s">
        <v>61</v>
      </c>
      <c r="Z3876" s="386">
        <v>0.8</v>
      </c>
      <c r="AA3876" s="386">
        <v>0.94</v>
      </c>
      <c r="AB3876" s="387" t="s">
        <v>65</v>
      </c>
      <c r="AC3876" s="157"/>
    </row>
    <row r="3877" spans="9:29">
      <c r="I3877" s="342">
        <v>6</v>
      </c>
      <c r="J3877" s="144" t="str">
        <f t="shared" si="395"/>
        <v>LARGE</v>
      </c>
      <c r="K3877" s="144" t="str">
        <f t="shared" si="396"/>
        <v>LARGE</v>
      </c>
      <c r="L3877" s="144" t="str" cm="1">
        <f t="array" ref="L3877">_xlfn.IFS(I3877&lt;=2,"SMALL",I3877&lt;=5,"MEDIUM",I3877&gt;5,"LARGE")</f>
        <v>LARGE</v>
      </c>
      <c r="M3877" s="144" t="str">
        <f t="shared" si="393"/>
        <v>NO</v>
      </c>
      <c r="N3877" s="374">
        <v>4.92</v>
      </c>
      <c r="O3877" s="374">
        <f t="shared" si="394"/>
        <v>5</v>
      </c>
      <c r="P3877" s="158" t="str" cm="1">
        <f t="array" ref="P3877">_xlfn.SWITCH(ROUND(N3877,0),5,"Excellent",4,"Good",3,"ok","Bad")</f>
        <v>Excellent</v>
      </c>
      <c r="Q3877" s="144">
        <v>85</v>
      </c>
      <c r="R3877" s="385">
        <v>43317</v>
      </c>
      <c r="S3877" s="385">
        <v>43905</v>
      </c>
      <c r="T3877" s="144">
        <v>3174</v>
      </c>
      <c r="U3877" s="144" t="s">
        <v>69</v>
      </c>
      <c r="V3877" s="144">
        <v>165</v>
      </c>
      <c r="W3877" s="144" t="str">
        <f t="shared" si="397"/>
        <v>Active</v>
      </c>
      <c r="X3877" s="144">
        <v>3174</v>
      </c>
      <c r="Y3877" s="157" t="s">
        <v>70</v>
      </c>
      <c r="Z3877" s="386">
        <v>0.93</v>
      </c>
      <c r="AA3877" s="386">
        <v>1</v>
      </c>
      <c r="AB3877" s="387" t="s">
        <v>65</v>
      </c>
      <c r="AC3877" s="157"/>
    </row>
    <row r="3878" spans="9:29">
      <c r="I3878" s="342">
        <v>5</v>
      </c>
      <c r="J3878" s="144" t="str">
        <f t="shared" si="395"/>
        <v>LARGE</v>
      </c>
      <c r="K3878" s="144" t="str">
        <f t="shared" si="396"/>
        <v>MEDIUM</v>
      </c>
      <c r="L3878" s="144" t="str" cm="1">
        <f t="array" ref="L3878">_xlfn.IFS(I3878&lt;=2,"SMALL",I3878&lt;=5,"MEDIUM",I3878&gt;5,"LARGE")</f>
        <v>MEDIUM</v>
      </c>
      <c r="M3878" s="144" t="str">
        <f t="shared" si="393"/>
        <v>NO</v>
      </c>
      <c r="N3878" s="374">
        <v>4.92</v>
      </c>
      <c r="O3878" s="374">
        <f t="shared" si="394"/>
        <v>5</v>
      </c>
      <c r="P3878" s="158" t="str" cm="1">
        <f t="array" ref="P3878">_xlfn.SWITCH(ROUND(N3878,0),5,"Excellent",4,"Good",3,"ok","Bad")</f>
        <v>Excellent</v>
      </c>
      <c r="Q3878" s="144">
        <v>24</v>
      </c>
      <c r="R3878" s="385">
        <v>43323</v>
      </c>
      <c r="S3878" s="385">
        <v>43906</v>
      </c>
      <c r="T3878" s="144">
        <v>837</v>
      </c>
      <c r="U3878" s="144" t="s">
        <v>69</v>
      </c>
      <c r="V3878" s="144">
        <v>0</v>
      </c>
      <c r="W3878" s="144" t="str">
        <f t="shared" si="397"/>
        <v>Inactive</v>
      </c>
      <c r="X3878" s="144">
        <v>837</v>
      </c>
      <c r="Y3878" s="157" t="s">
        <v>70</v>
      </c>
      <c r="Z3878" s="386">
        <v>1</v>
      </c>
      <c r="AA3878" s="386">
        <v>0.99</v>
      </c>
      <c r="AB3878" s="387" t="s">
        <v>62</v>
      </c>
      <c r="AC3878" s="157"/>
    </row>
    <row r="3879" spans="9:29">
      <c r="I3879" s="342">
        <v>8</v>
      </c>
      <c r="J3879" s="144" t="str">
        <f t="shared" si="395"/>
        <v>LARGE</v>
      </c>
      <c r="K3879" s="144" t="str">
        <f t="shared" si="396"/>
        <v>LARGE</v>
      </c>
      <c r="L3879" s="144" t="str" cm="1">
        <f t="array" ref="L3879">_xlfn.IFS(I3879&lt;=2,"SMALL",I3879&lt;=5,"MEDIUM",I3879&gt;5,"LARGE")</f>
        <v>LARGE</v>
      </c>
      <c r="M3879" s="144" t="str">
        <f t="shared" si="393"/>
        <v>NO</v>
      </c>
      <c r="N3879" s="374">
        <v>4.83</v>
      </c>
      <c r="O3879" s="374">
        <f t="shared" si="394"/>
        <v>5</v>
      </c>
      <c r="P3879" s="158" t="str" cm="1">
        <f t="array" ref="P3879">_xlfn.SWITCH(ROUND(N3879,0),5,"Excellent",4,"Good",3,"ok","Bad")</f>
        <v>Excellent</v>
      </c>
      <c r="Q3879" s="144">
        <v>48</v>
      </c>
      <c r="R3879" s="385">
        <v>43372</v>
      </c>
      <c r="S3879" s="385">
        <v>43898</v>
      </c>
      <c r="T3879" s="144">
        <v>3569</v>
      </c>
      <c r="U3879" s="144" t="s">
        <v>69</v>
      </c>
      <c r="V3879" s="144">
        <v>271</v>
      </c>
      <c r="W3879" s="144" t="str">
        <f t="shared" si="397"/>
        <v>Active</v>
      </c>
      <c r="X3879" s="144">
        <v>3569</v>
      </c>
      <c r="Y3879" s="157" t="s">
        <v>70</v>
      </c>
      <c r="Z3879" s="386">
        <v>0.83</v>
      </c>
      <c r="AA3879" s="386">
        <v>1</v>
      </c>
      <c r="AB3879" s="387" t="s">
        <v>62</v>
      </c>
      <c r="AC3879" s="157"/>
    </row>
    <row r="3880" spans="9:29">
      <c r="I3880" s="342">
        <v>4</v>
      </c>
      <c r="J3880" s="144" t="str">
        <f t="shared" si="395"/>
        <v>LARGE</v>
      </c>
      <c r="K3880" s="144" t="str">
        <f t="shared" si="396"/>
        <v>MEDIUM</v>
      </c>
      <c r="L3880" s="144" t="str" cm="1">
        <f t="array" ref="L3880">_xlfn.IFS(I3880&lt;=2,"SMALL",I3880&lt;=5,"MEDIUM",I3880&gt;5,"LARGE")</f>
        <v>MEDIUM</v>
      </c>
      <c r="M3880" s="144" t="str">
        <f t="shared" si="393"/>
        <v>NO</v>
      </c>
      <c r="N3880" s="374">
        <v>5</v>
      </c>
      <c r="O3880" s="374">
        <f t="shared" si="394"/>
        <v>5</v>
      </c>
      <c r="P3880" s="158" t="str" cm="1">
        <f t="array" ref="P3880">_xlfn.SWITCH(ROUND(N3880,0),5,"Excellent",4,"Good",3,"ok","Bad")</f>
        <v>Excellent</v>
      </c>
      <c r="Q3880" s="144">
        <v>66</v>
      </c>
      <c r="R3880" s="385">
        <v>43326</v>
      </c>
      <c r="S3880" s="385">
        <v>44014</v>
      </c>
      <c r="T3880" s="144">
        <v>1643</v>
      </c>
      <c r="U3880" s="144" t="s">
        <v>69</v>
      </c>
      <c r="V3880" s="144">
        <v>77</v>
      </c>
      <c r="W3880" s="144" t="str">
        <f t="shared" si="397"/>
        <v>Active</v>
      </c>
      <c r="X3880" s="144">
        <v>1643</v>
      </c>
      <c r="Y3880" s="157" t="s">
        <v>70</v>
      </c>
      <c r="Z3880" s="386">
        <v>1</v>
      </c>
      <c r="AA3880" s="386">
        <v>0.93</v>
      </c>
      <c r="AB3880" s="387" t="s">
        <v>65</v>
      </c>
      <c r="AC3880" s="157"/>
    </row>
    <row r="3881" spans="9:29">
      <c r="I3881" s="342">
        <v>1</v>
      </c>
      <c r="J3881" s="144" t="str">
        <f t="shared" si="395"/>
        <v>SMALL</v>
      </c>
      <c r="K3881" s="144" t="str">
        <f t="shared" si="396"/>
        <v>SMALL</v>
      </c>
      <c r="L3881" s="144" t="str" cm="1">
        <f t="array" ref="L3881">_xlfn.IFS(I3881&lt;=2,"SMALL",I3881&lt;=5,"MEDIUM",I3881&gt;5,"LARGE")</f>
        <v>SMALL</v>
      </c>
      <c r="M3881" s="144" t="str">
        <f t="shared" si="393"/>
        <v>NO</v>
      </c>
      <c r="N3881" s="374">
        <v>5</v>
      </c>
      <c r="O3881" s="374">
        <f t="shared" si="394"/>
        <v>5</v>
      </c>
      <c r="P3881" s="158" t="str" cm="1">
        <f t="array" ref="P3881">_xlfn.SWITCH(ROUND(N3881,0),5,"Excellent",4,"Good",3,"ok","Bad")</f>
        <v>Excellent</v>
      </c>
      <c r="Q3881" s="144">
        <v>48</v>
      </c>
      <c r="R3881" s="385">
        <v>43311</v>
      </c>
      <c r="S3881" s="385">
        <v>43800</v>
      </c>
      <c r="T3881" s="144">
        <v>3611</v>
      </c>
      <c r="U3881" s="144" t="s">
        <v>60</v>
      </c>
      <c r="V3881" s="144">
        <v>365</v>
      </c>
      <c r="W3881" s="144" t="str">
        <f t="shared" si="397"/>
        <v>Active</v>
      </c>
      <c r="X3881" s="144">
        <v>3611</v>
      </c>
      <c r="Y3881" s="157" t="s">
        <v>61</v>
      </c>
      <c r="Z3881" s="386">
        <v>0.7</v>
      </c>
      <c r="AA3881" s="386">
        <v>0.95</v>
      </c>
      <c r="AB3881" s="387" t="s">
        <v>65</v>
      </c>
      <c r="AC3881" s="157"/>
    </row>
    <row r="3882" spans="9:29">
      <c r="I3882" s="342">
        <v>2</v>
      </c>
      <c r="J3882" s="144" t="str">
        <f t="shared" si="395"/>
        <v>SMALL</v>
      </c>
      <c r="K3882" s="144" t="str">
        <f t="shared" si="396"/>
        <v>SMALL</v>
      </c>
      <c r="L3882" s="144" t="str" cm="1">
        <f t="array" ref="L3882">_xlfn.IFS(I3882&lt;=2,"SMALL",I3882&lt;=5,"MEDIUM",I3882&gt;5,"LARGE")</f>
        <v>SMALL</v>
      </c>
      <c r="M3882" s="144" t="str">
        <f t="shared" si="393"/>
        <v>NO</v>
      </c>
      <c r="N3882" s="374">
        <v>4.83</v>
      </c>
      <c r="O3882" s="374">
        <f t="shared" si="394"/>
        <v>5</v>
      </c>
      <c r="P3882" s="158" t="str" cm="1">
        <f t="array" ref="P3882">_xlfn.SWITCH(ROUND(N3882,0),5,"Excellent",4,"Good",3,"ok","Bad")</f>
        <v>Excellent</v>
      </c>
      <c r="Q3882" s="144">
        <v>47</v>
      </c>
      <c r="R3882" s="385">
        <v>43318</v>
      </c>
      <c r="S3882" s="385">
        <v>43835</v>
      </c>
      <c r="T3882" s="144">
        <v>3611</v>
      </c>
      <c r="U3882" s="144" t="s">
        <v>60</v>
      </c>
      <c r="V3882" s="144">
        <v>365</v>
      </c>
      <c r="W3882" s="144" t="str">
        <f t="shared" si="397"/>
        <v>Active</v>
      </c>
      <c r="X3882" s="144">
        <v>3611</v>
      </c>
      <c r="Y3882" s="157" t="s">
        <v>64</v>
      </c>
      <c r="Z3882" s="386">
        <v>0.5</v>
      </c>
      <c r="AA3882" s="386">
        <v>1</v>
      </c>
      <c r="AB3882" s="387" t="s">
        <v>65</v>
      </c>
      <c r="AC3882" s="157"/>
    </row>
    <row r="3883" spans="9:29">
      <c r="I3883" s="342">
        <v>3</v>
      </c>
      <c r="J3883" s="144" t="str">
        <f t="shared" si="395"/>
        <v>LARGE</v>
      </c>
      <c r="K3883" s="144" t="str">
        <f t="shared" si="396"/>
        <v>MEDIUM</v>
      </c>
      <c r="L3883" s="144" t="str" cm="1">
        <f t="array" ref="L3883">_xlfn.IFS(I3883&lt;=2,"SMALL",I3883&lt;=5,"MEDIUM",I3883&gt;5,"LARGE")</f>
        <v>MEDIUM</v>
      </c>
      <c r="M3883" s="144" t="str">
        <f t="shared" si="393"/>
        <v>NO</v>
      </c>
      <c r="N3883" s="374">
        <v>4.57</v>
      </c>
      <c r="O3883" s="374">
        <f t="shared" si="394"/>
        <v>5</v>
      </c>
      <c r="P3883" s="158" t="str" cm="1">
        <f t="array" ref="P3883">_xlfn.SWITCH(ROUND(N3883,0),5,"Excellent",4,"Good",3,"ok","Bad")</f>
        <v>Excellent</v>
      </c>
      <c r="Q3883" s="144">
        <v>49</v>
      </c>
      <c r="R3883" s="385">
        <v>43346</v>
      </c>
      <c r="S3883" s="385">
        <v>43900</v>
      </c>
      <c r="T3883" s="144">
        <v>3612</v>
      </c>
      <c r="U3883" s="144" t="s">
        <v>69</v>
      </c>
      <c r="V3883" s="144">
        <v>363</v>
      </c>
      <c r="W3883" s="144" t="str">
        <f t="shared" si="397"/>
        <v>Active</v>
      </c>
      <c r="X3883" s="144">
        <v>3612</v>
      </c>
      <c r="Y3883" s="157" t="s">
        <v>70</v>
      </c>
      <c r="Z3883" s="386">
        <v>1</v>
      </c>
      <c r="AA3883" s="386">
        <v>0.99</v>
      </c>
      <c r="AB3883" s="387" t="s">
        <v>65</v>
      </c>
      <c r="AC3883" s="157"/>
    </row>
    <row r="3884" spans="9:29">
      <c r="I3884" s="342">
        <v>2</v>
      </c>
      <c r="J3884" s="144" t="str">
        <f t="shared" si="395"/>
        <v>SMALL</v>
      </c>
      <c r="K3884" s="144" t="str">
        <f t="shared" si="396"/>
        <v>SMALL</v>
      </c>
      <c r="L3884" s="144" t="str" cm="1">
        <f t="array" ref="L3884">_xlfn.IFS(I3884&lt;=2,"SMALL",I3884&lt;=5,"MEDIUM",I3884&gt;5,"LARGE")</f>
        <v>SMALL</v>
      </c>
      <c r="M3884" s="144" t="str">
        <f t="shared" si="393"/>
        <v>NO</v>
      </c>
      <c r="N3884" s="374">
        <v>4.84</v>
      </c>
      <c r="O3884" s="374">
        <f t="shared" si="394"/>
        <v>5</v>
      </c>
      <c r="P3884" s="158" t="str" cm="1">
        <f t="array" ref="P3884">_xlfn.SWITCH(ROUND(N3884,0),5,"Excellent",4,"Good",3,"ok","Bad")</f>
        <v>Excellent</v>
      </c>
      <c r="Q3884" s="144">
        <v>43</v>
      </c>
      <c r="R3884" s="385">
        <v>43372</v>
      </c>
      <c r="S3884" s="385">
        <v>44024</v>
      </c>
      <c r="T3884" s="144">
        <v>25</v>
      </c>
      <c r="U3884" s="144" t="s">
        <v>60</v>
      </c>
      <c r="V3884" s="144">
        <v>106</v>
      </c>
      <c r="W3884" s="144" t="str">
        <f t="shared" si="397"/>
        <v>Active</v>
      </c>
      <c r="X3884" s="144">
        <v>25</v>
      </c>
      <c r="Y3884" s="157" t="s">
        <v>122</v>
      </c>
      <c r="Z3884" s="386">
        <v>0.38</v>
      </c>
      <c r="AA3884" s="386">
        <v>1</v>
      </c>
      <c r="AB3884" s="387" t="s">
        <v>65</v>
      </c>
      <c r="AC3884" s="157"/>
    </row>
    <row r="3885" spans="9:29">
      <c r="I3885" s="342">
        <v>4</v>
      </c>
      <c r="J3885" s="144" t="str">
        <f t="shared" si="395"/>
        <v>LARGE</v>
      </c>
      <c r="K3885" s="144" t="str">
        <f t="shared" si="396"/>
        <v>MEDIUM</v>
      </c>
      <c r="L3885" s="144" t="str" cm="1">
        <f t="array" ref="L3885">_xlfn.IFS(I3885&lt;=2,"SMALL",I3885&lt;=5,"MEDIUM",I3885&gt;5,"LARGE")</f>
        <v>MEDIUM</v>
      </c>
      <c r="M3885" s="144" t="str">
        <f t="shared" si="393"/>
        <v>YES</v>
      </c>
      <c r="N3885" s="374">
        <v>4.82</v>
      </c>
      <c r="O3885" s="374">
        <f t="shared" si="394"/>
        <v>5</v>
      </c>
      <c r="P3885" s="158" t="str" cm="1">
        <f t="array" ref="P3885">_xlfn.SWITCH(ROUND(N3885,0),5,"Excellent",4,"Good",3,"ok","Bad")</f>
        <v>Excellent</v>
      </c>
      <c r="Q3885" s="144">
        <v>168</v>
      </c>
      <c r="R3885" s="385">
        <v>43326</v>
      </c>
      <c r="S3885" s="385">
        <v>44040</v>
      </c>
      <c r="T3885" s="144">
        <v>3613</v>
      </c>
      <c r="U3885" s="144" t="s">
        <v>69</v>
      </c>
      <c r="V3885" s="144">
        <v>317</v>
      </c>
      <c r="W3885" s="144" t="str">
        <f t="shared" si="397"/>
        <v>Active</v>
      </c>
      <c r="X3885" s="144">
        <v>3613</v>
      </c>
      <c r="Y3885" s="157" t="s">
        <v>70</v>
      </c>
      <c r="Z3885" s="386">
        <v>1</v>
      </c>
      <c r="AA3885" s="386">
        <v>0.98</v>
      </c>
      <c r="AB3885" s="387" t="s">
        <v>65</v>
      </c>
      <c r="AC3885" s="157"/>
    </row>
    <row r="3886" spans="9:29">
      <c r="I3886" s="342">
        <v>1</v>
      </c>
      <c r="J3886" s="144" t="str">
        <f t="shared" si="395"/>
        <v>SMALL</v>
      </c>
      <c r="K3886" s="144" t="str">
        <f t="shared" si="396"/>
        <v>SMALL</v>
      </c>
      <c r="L3886" s="144" t="str" cm="1">
        <f t="array" ref="L3886">_xlfn.IFS(I3886&lt;=2,"SMALL",I3886&lt;=5,"MEDIUM",I3886&gt;5,"LARGE")</f>
        <v>SMALL</v>
      </c>
      <c r="M3886" s="144" t="str">
        <f t="shared" si="393"/>
        <v>NO</v>
      </c>
      <c r="N3886" s="374">
        <v>4.93</v>
      </c>
      <c r="O3886" s="374">
        <f t="shared" si="394"/>
        <v>5</v>
      </c>
      <c r="P3886" s="158" t="str" cm="1">
        <f t="array" ref="P3886">_xlfn.SWITCH(ROUND(N3886,0),5,"Excellent",4,"Good",3,"ok","Bad")</f>
        <v>Excellent</v>
      </c>
      <c r="Q3886" s="144">
        <v>14</v>
      </c>
      <c r="R3886" s="385">
        <v>43345</v>
      </c>
      <c r="S3886" s="385">
        <v>43861</v>
      </c>
      <c r="T3886" s="144">
        <v>2191</v>
      </c>
      <c r="U3886" s="144" t="s">
        <v>60</v>
      </c>
      <c r="V3886" s="144">
        <v>179</v>
      </c>
      <c r="W3886" s="144" t="str">
        <f t="shared" si="397"/>
        <v>Active</v>
      </c>
      <c r="X3886" s="144">
        <v>2191</v>
      </c>
      <c r="Y3886" s="157" t="s">
        <v>61</v>
      </c>
      <c r="Z3886" s="386">
        <v>1</v>
      </c>
      <c r="AA3886" s="386">
        <v>0.84</v>
      </c>
      <c r="AB3886" s="387" t="s">
        <v>65</v>
      </c>
      <c r="AC3886" s="157"/>
    </row>
    <row r="3887" spans="9:29">
      <c r="I3887" s="342">
        <v>2</v>
      </c>
      <c r="J3887" s="144" t="str">
        <f t="shared" si="395"/>
        <v>SMALL</v>
      </c>
      <c r="K3887" s="144" t="str">
        <f t="shared" si="396"/>
        <v>SMALL</v>
      </c>
      <c r="L3887" s="144" t="str" cm="1">
        <f t="array" ref="L3887">_xlfn.IFS(I3887&lt;=2,"SMALL",I3887&lt;=5,"MEDIUM",I3887&gt;5,"LARGE")</f>
        <v>SMALL</v>
      </c>
      <c r="M3887" s="144" t="str">
        <f t="shared" si="393"/>
        <v>NO</v>
      </c>
      <c r="N3887" s="374">
        <v>4.67</v>
      </c>
      <c r="O3887" s="374">
        <f t="shared" si="394"/>
        <v>5</v>
      </c>
      <c r="P3887" s="158" t="str" cm="1">
        <f t="array" ref="P3887">_xlfn.SWITCH(ROUND(N3887,0),5,"Excellent",4,"Good",3,"ok","Bad")</f>
        <v>Excellent</v>
      </c>
      <c r="Q3887" s="144">
        <v>33</v>
      </c>
      <c r="R3887" s="385">
        <v>43328</v>
      </c>
      <c r="S3887" s="385">
        <v>43845</v>
      </c>
      <c r="T3887" s="144">
        <v>3615</v>
      </c>
      <c r="U3887" s="144" t="s">
        <v>60</v>
      </c>
      <c r="V3887" s="144">
        <v>45</v>
      </c>
      <c r="W3887" s="144" t="str">
        <f t="shared" si="397"/>
        <v>Active</v>
      </c>
      <c r="X3887" s="144">
        <v>3615</v>
      </c>
      <c r="Y3887" s="157" t="s">
        <v>70</v>
      </c>
      <c r="Z3887" s="386">
        <v>1</v>
      </c>
      <c r="AA3887" s="386">
        <v>0.89</v>
      </c>
      <c r="AB3887" s="387" t="s">
        <v>62</v>
      </c>
      <c r="AC3887" s="157"/>
    </row>
    <row r="3888" spans="9:29">
      <c r="I3888" s="342">
        <v>3</v>
      </c>
      <c r="J3888" s="144" t="str">
        <f t="shared" si="395"/>
        <v>LARGE</v>
      </c>
      <c r="K3888" s="144" t="str">
        <f t="shared" si="396"/>
        <v>MEDIUM</v>
      </c>
      <c r="L3888" s="144" t="str" cm="1">
        <f t="array" ref="L3888">_xlfn.IFS(I3888&lt;=2,"SMALL",I3888&lt;=5,"MEDIUM",I3888&gt;5,"LARGE")</f>
        <v>MEDIUM</v>
      </c>
      <c r="M3888" s="144" t="str">
        <f t="shared" si="393"/>
        <v>NO</v>
      </c>
      <c r="N3888" s="374">
        <v>4.91</v>
      </c>
      <c r="O3888" s="374">
        <f t="shared" si="394"/>
        <v>5</v>
      </c>
      <c r="P3888" s="158" t="str" cm="1">
        <f t="array" ref="P3888">_xlfn.SWITCH(ROUND(N3888,0),5,"Excellent",4,"Good",3,"ok","Bad")</f>
        <v>Excellent</v>
      </c>
      <c r="Q3888" s="144">
        <v>32</v>
      </c>
      <c r="R3888" s="385">
        <v>43365</v>
      </c>
      <c r="S3888" s="385">
        <v>43885</v>
      </c>
      <c r="T3888" s="144">
        <v>2691</v>
      </c>
      <c r="U3888" s="144" t="s">
        <v>60</v>
      </c>
      <c r="V3888" s="144">
        <v>259</v>
      </c>
      <c r="W3888" s="144" t="str">
        <f t="shared" si="397"/>
        <v>Active</v>
      </c>
      <c r="X3888" s="144">
        <v>2691</v>
      </c>
      <c r="Y3888" s="157" t="s">
        <v>61</v>
      </c>
      <c r="Z3888" s="386">
        <v>1</v>
      </c>
      <c r="AA3888" s="386">
        <v>1</v>
      </c>
      <c r="AB3888" s="387" t="s">
        <v>62</v>
      </c>
      <c r="AC3888" s="157"/>
    </row>
    <row r="3889" spans="9:29">
      <c r="I3889" s="342">
        <v>2</v>
      </c>
      <c r="J3889" s="144" t="str">
        <f t="shared" si="395"/>
        <v>SMALL</v>
      </c>
      <c r="K3889" s="144" t="str">
        <f t="shared" si="396"/>
        <v>SMALL</v>
      </c>
      <c r="L3889" s="144" t="str" cm="1">
        <f t="array" ref="L3889">_xlfn.IFS(I3889&lt;=2,"SMALL",I3889&lt;=5,"MEDIUM",I3889&gt;5,"LARGE")</f>
        <v>SMALL</v>
      </c>
      <c r="M3889" s="144" t="str">
        <f t="shared" si="393"/>
        <v>NO</v>
      </c>
      <c r="N3889" s="374">
        <v>5</v>
      </c>
      <c r="O3889" s="374">
        <f t="shared" si="394"/>
        <v>5</v>
      </c>
      <c r="P3889" s="158" t="str" cm="1">
        <f t="array" ref="P3889">_xlfn.SWITCH(ROUND(N3889,0),5,"Excellent",4,"Good",3,"ok","Bad")</f>
        <v>Excellent</v>
      </c>
      <c r="Q3889" s="144">
        <v>31</v>
      </c>
      <c r="R3889" s="385">
        <v>43317</v>
      </c>
      <c r="S3889" s="385">
        <v>43898</v>
      </c>
      <c r="T3889" s="144">
        <v>2710</v>
      </c>
      <c r="U3889" s="144" t="s">
        <v>69</v>
      </c>
      <c r="V3889" s="144">
        <v>22</v>
      </c>
      <c r="W3889" s="144" t="str">
        <f t="shared" si="397"/>
        <v>Active</v>
      </c>
      <c r="X3889" s="144">
        <v>2710</v>
      </c>
      <c r="Y3889" s="157" t="s">
        <v>122</v>
      </c>
      <c r="Z3889" s="386">
        <v>0.2</v>
      </c>
      <c r="AA3889" s="386">
        <v>1</v>
      </c>
      <c r="AB3889" s="387" t="s">
        <v>65</v>
      </c>
      <c r="AC3889" s="157"/>
    </row>
    <row r="3890" spans="9:29">
      <c r="I3890" s="342">
        <v>6</v>
      </c>
      <c r="J3890" s="144" t="str">
        <f t="shared" si="395"/>
        <v>LARGE</v>
      </c>
      <c r="K3890" s="144" t="str">
        <f t="shared" si="396"/>
        <v>LARGE</v>
      </c>
      <c r="L3890" s="144" t="str" cm="1">
        <f t="array" ref="L3890">_xlfn.IFS(I3890&lt;=2,"SMALL",I3890&lt;=5,"MEDIUM",I3890&gt;5,"LARGE")</f>
        <v>LARGE</v>
      </c>
      <c r="M3890" s="144" t="str">
        <f t="shared" si="393"/>
        <v>NO</v>
      </c>
      <c r="N3890" s="374">
        <v>4.97</v>
      </c>
      <c r="O3890" s="374">
        <f t="shared" si="394"/>
        <v>5</v>
      </c>
      <c r="P3890" s="158" t="str" cm="1">
        <f t="array" ref="P3890">_xlfn.SWITCH(ROUND(N3890,0),5,"Excellent",4,"Good",3,"ok","Bad")</f>
        <v>Excellent</v>
      </c>
      <c r="Q3890" s="144">
        <v>38</v>
      </c>
      <c r="R3890" s="385">
        <v>43318</v>
      </c>
      <c r="S3890" s="385">
        <v>44010</v>
      </c>
      <c r="T3890" s="144">
        <v>3597</v>
      </c>
      <c r="U3890" s="144" t="s">
        <v>69</v>
      </c>
      <c r="V3890" s="144">
        <v>46</v>
      </c>
      <c r="W3890" s="144" t="str">
        <f t="shared" si="397"/>
        <v>Active</v>
      </c>
      <c r="X3890" s="144">
        <v>3597</v>
      </c>
      <c r="Y3890" s="157" t="s">
        <v>64</v>
      </c>
      <c r="Z3890" s="386">
        <v>0.9</v>
      </c>
      <c r="AA3890" s="386">
        <v>1</v>
      </c>
      <c r="AB3890" s="387" t="s">
        <v>62</v>
      </c>
      <c r="AC3890" s="157"/>
    </row>
    <row r="3891" spans="9:29">
      <c r="I3891" s="342">
        <v>2</v>
      </c>
      <c r="J3891" s="144" t="str">
        <f t="shared" si="395"/>
        <v>SMALL</v>
      </c>
      <c r="K3891" s="144" t="str">
        <f t="shared" si="396"/>
        <v>SMALL</v>
      </c>
      <c r="L3891" s="144" t="str" cm="1">
        <f t="array" ref="L3891">_xlfn.IFS(I3891&lt;=2,"SMALL",I3891&lt;=5,"MEDIUM",I3891&gt;5,"LARGE")</f>
        <v>SMALL</v>
      </c>
      <c r="M3891" s="144" t="str">
        <f t="shared" si="393"/>
        <v>NO</v>
      </c>
      <c r="N3891" s="374">
        <v>4.99</v>
      </c>
      <c r="O3891" s="374">
        <f t="shared" si="394"/>
        <v>5</v>
      </c>
      <c r="P3891" s="158" t="str" cm="1">
        <f t="array" ref="P3891">_xlfn.SWITCH(ROUND(N3891,0),5,"Excellent",4,"Good",3,"ok","Bad")</f>
        <v>Excellent</v>
      </c>
      <c r="Q3891" s="144">
        <v>76</v>
      </c>
      <c r="R3891" s="385">
        <v>43360</v>
      </c>
      <c r="S3891" s="385">
        <v>44043</v>
      </c>
      <c r="T3891" s="144">
        <v>1408</v>
      </c>
      <c r="U3891" s="144" t="s">
        <v>60</v>
      </c>
      <c r="V3891" s="144">
        <v>78</v>
      </c>
      <c r="W3891" s="144" t="str">
        <f t="shared" si="397"/>
        <v>Active</v>
      </c>
      <c r="X3891" s="144">
        <v>1408</v>
      </c>
      <c r="Y3891" s="157" t="s">
        <v>70</v>
      </c>
      <c r="Z3891" s="386">
        <v>1</v>
      </c>
      <c r="AA3891" s="386">
        <v>0.83</v>
      </c>
      <c r="AB3891" s="387" t="s">
        <v>62</v>
      </c>
      <c r="AC3891" s="157"/>
    </row>
    <row r="3892" spans="9:29">
      <c r="I3892" s="342">
        <v>1</v>
      </c>
      <c r="J3892" s="144" t="str">
        <f t="shared" si="395"/>
        <v>SMALL</v>
      </c>
      <c r="K3892" s="144" t="str">
        <f t="shared" si="396"/>
        <v>SMALL</v>
      </c>
      <c r="L3892" s="144" t="str" cm="1">
        <f t="array" ref="L3892">_xlfn.IFS(I3892&lt;=2,"SMALL",I3892&lt;=5,"MEDIUM",I3892&gt;5,"LARGE")</f>
        <v>SMALL</v>
      </c>
      <c r="M3892" s="144" t="str">
        <f t="shared" si="393"/>
        <v>NO</v>
      </c>
      <c r="N3892" s="374">
        <v>4.84</v>
      </c>
      <c r="O3892" s="374">
        <f t="shared" si="394"/>
        <v>5</v>
      </c>
      <c r="P3892" s="158" t="str" cm="1">
        <f t="array" ref="P3892">_xlfn.SWITCH(ROUND(N3892,0),5,"Excellent",4,"Good",3,"ok","Bad")</f>
        <v>Excellent</v>
      </c>
      <c r="Q3892" s="144">
        <v>31</v>
      </c>
      <c r="R3892" s="385">
        <v>43322</v>
      </c>
      <c r="S3892" s="385">
        <v>43771</v>
      </c>
      <c r="T3892" s="144">
        <v>3611</v>
      </c>
      <c r="U3892" s="144" t="s">
        <v>60</v>
      </c>
      <c r="V3892" s="144">
        <v>365</v>
      </c>
      <c r="W3892" s="144" t="str">
        <f t="shared" si="397"/>
        <v>Active</v>
      </c>
      <c r="X3892" s="144">
        <v>3611</v>
      </c>
      <c r="Y3892" s="157" t="s">
        <v>70</v>
      </c>
      <c r="Z3892" s="386">
        <v>1</v>
      </c>
      <c r="AA3892" s="386">
        <v>1</v>
      </c>
      <c r="AB3892" s="387" t="s">
        <v>62</v>
      </c>
      <c r="AC3892" s="157"/>
    </row>
    <row r="3893" spans="9:29">
      <c r="I3893" s="342">
        <v>2</v>
      </c>
      <c r="J3893" s="144" t="str">
        <f t="shared" si="395"/>
        <v>SMALL</v>
      </c>
      <c r="K3893" s="144" t="str">
        <f t="shared" si="396"/>
        <v>SMALL</v>
      </c>
      <c r="L3893" s="144" t="str" cm="1">
        <f t="array" ref="L3893">_xlfn.IFS(I3893&lt;=2,"SMALL",I3893&lt;=5,"MEDIUM",I3893&gt;5,"LARGE")</f>
        <v>SMALL</v>
      </c>
      <c r="M3893" s="144" t="str">
        <f t="shared" si="393"/>
        <v>NO</v>
      </c>
      <c r="N3893" s="374">
        <v>4.6500000000000004</v>
      </c>
      <c r="O3893" s="374">
        <f t="shared" si="394"/>
        <v>5</v>
      </c>
      <c r="P3893" s="158" t="str" cm="1">
        <f t="array" ref="P3893">_xlfn.SWITCH(ROUND(N3893,0),5,"Excellent",4,"Good",3,"ok","Bad")</f>
        <v>Excellent</v>
      </c>
      <c r="Q3893" s="144">
        <v>63</v>
      </c>
      <c r="R3893" s="385">
        <v>43326</v>
      </c>
      <c r="S3893" s="385">
        <v>44036</v>
      </c>
      <c r="T3893" s="144">
        <v>734</v>
      </c>
      <c r="U3893" s="144" t="s">
        <v>60</v>
      </c>
      <c r="V3893" s="144">
        <v>165</v>
      </c>
      <c r="W3893" s="144" t="str">
        <f t="shared" si="397"/>
        <v>Active</v>
      </c>
      <c r="X3893" s="144">
        <v>734</v>
      </c>
      <c r="Y3893" s="157" t="s">
        <v>61</v>
      </c>
      <c r="Z3893" s="386">
        <v>0.75</v>
      </c>
      <c r="AA3893" s="386">
        <v>0.97</v>
      </c>
      <c r="AB3893" s="387" t="s">
        <v>65</v>
      </c>
      <c r="AC3893" s="157"/>
    </row>
    <row r="3894" spans="9:29">
      <c r="I3894" s="342">
        <v>2</v>
      </c>
      <c r="J3894" s="144" t="str">
        <f t="shared" si="395"/>
        <v>SMALL</v>
      </c>
      <c r="K3894" s="144" t="str">
        <f t="shared" si="396"/>
        <v>SMALL</v>
      </c>
      <c r="L3894" s="144" t="str" cm="1">
        <f t="array" ref="L3894">_xlfn.IFS(I3894&lt;=2,"SMALL",I3894&lt;=5,"MEDIUM",I3894&gt;5,"LARGE")</f>
        <v>SMALL</v>
      </c>
      <c r="M3894" s="144" t="str">
        <f t="shared" si="393"/>
        <v>NO</v>
      </c>
      <c r="N3894" s="374">
        <v>4.67</v>
      </c>
      <c r="O3894" s="374">
        <f t="shared" si="394"/>
        <v>5</v>
      </c>
      <c r="P3894" s="158" t="str" cm="1">
        <f t="array" ref="P3894">_xlfn.SWITCH(ROUND(N3894,0),5,"Excellent",4,"Good",3,"ok","Bad")</f>
        <v>Excellent</v>
      </c>
      <c r="Q3894" s="144">
        <v>67</v>
      </c>
      <c r="R3894" s="385">
        <v>43324</v>
      </c>
      <c r="S3894" s="385">
        <v>43862</v>
      </c>
      <c r="T3894" s="144">
        <v>734</v>
      </c>
      <c r="U3894" s="144" t="s">
        <v>60</v>
      </c>
      <c r="V3894" s="144">
        <v>259</v>
      </c>
      <c r="W3894" s="144" t="str">
        <f t="shared" si="397"/>
        <v>Active</v>
      </c>
      <c r="X3894" s="144">
        <v>734</v>
      </c>
      <c r="Y3894" s="157" t="s">
        <v>70</v>
      </c>
      <c r="Z3894" s="386">
        <v>1</v>
      </c>
      <c r="AA3894" s="386">
        <v>1</v>
      </c>
      <c r="AB3894" s="387" t="s">
        <v>65</v>
      </c>
      <c r="AC3894" s="157"/>
    </row>
    <row r="3895" spans="9:29">
      <c r="I3895" s="342">
        <v>3</v>
      </c>
      <c r="J3895" s="144" t="str">
        <f t="shared" si="395"/>
        <v>LARGE</v>
      </c>
      <c r="K3895" s="144" t="str">
        <f t="shared" si="396"/>
        <v>MEDIUM</v>
      </c>
      <c r="L3895" s="144" t="str" cm="1">
        <f t="array" ref="L3895">_xlfn.IFS(I3895&lt;=2,"SMALL",I3895&lt;=5,"MEDIUM",I3895&gt;5,"LARGE")</f>
        <v>MEDIUM</v>
      </c>
      <c r="M3895" s="144" t="str">
        <f t="shared" si="393"/>
        <v>NO</v>
      </c>
      <c r="N3895" s="374">
        <v>5</v>
      </c>
      <c r="O3895" s="374">
        <f t="shared" si="394"/>
        <v>5</v>
      </c>
      <c r="P3895" s="158" t="str" cm="1">
        <f t="array" ref="P3895">_xlfn.SWITCH(ROUND(N3895,0),5,"Excellent",4,"Good",3,"ok","Bad")</f>
        <v>Excellent</v>
      </c>
      <c r="Q3895" s="144">
        <v>28</v>
      </c>
      <c r="R3895" s="385">
        <v>43569</v>
      </c>
      <c r="S3895" s="385">
        <v>43968</v>
      </c>
      <c r="T3895" s="144">
        <v>3430</v>
      </c>
      <c r="U3895" s="144" t="s">
        <v>60</v>
      </c>
      <c r="V3895" s="144">
        <v>63</v>
      </c>
      <c r="W3895" s="144" t="str">
        <f t="shared" si="397"/>
        <v>Active</v>
      </c>
      <c r="X3895" s="144">
        <v>3430</v>
      </c>
      <c r="Y3895" s="157" t="s">
        <v>70</v>
      </c>
      <c r="Z3895" s="386">
        <v>1</v>
      </c>
      <c r="AA3895" s="386">
        <v>0.97</v>
      </c>
      <c r="AB3895" s="387" t="s">
        <v>62</v>
      </c>
      <c r="AC3895" s="157"/>
    </row>
    <row r="3896" spans="9:29">
      <c r="I3896" s="342">
        <v>2</v>
      </c>
      <c r="J3896" s="144" t="str">
        <f t="shared" si="395"/>
        <v>SMALL</v>
      </c>
      <c r="K3896" s="144" t="str">
        <f t="shared" si="396"/>
        <v>SMALL</v>
      </c>
      <c r="L3896" s="144" t="str" cm="1">
        <f t="array" ref="L3896">_xlfn.IFS(I3896&lt;=2,"SMALL",I3896&lt;=5,"MEDIUM",I3896&gt;5,"LARGE")</f>
        <v>SMALL</v>
      </c>
      <c r="M3896" s="144" t="str">
        <f t="shared" si="393"/>
        <v>NO</v>
      </c>
      <c r="N3896" s="374">
        <v>4.7</v>
      </c>
      <c r="O3896" s="374">
        <f t="shared" si="394"/>
        <v>5</v>
      </c>
      <c r="P3896" s="158" t="str" cm="1">
        <f t="array" ref="P3896">_xlfn.SWITCH(ROUND(N3896,0),5,"Excellent",4,"Good",3,"ok","Bad")</f>
        <v>Excellent</v>
      </c>
      <c r="Q3896" s="144">
        <v>10</v>
      </c>
      <c r="R3896" s="385">
        <v>43322</v>
      </c>
      <c r="S3896" s="385">
        <v>43903</v>
      </c>
      <c r="T3896" s="144">
        <v>1056</v>
      </c>
      <c r="U3896" s="144" t="s">
        <v>60</v>
      </c>
      <c r="V3896" s="144">
        <v>180</v>
      </c>
      <c r="W3896" s="144" t="str">
        <f t="shared" si="397"/>
        <v>Active</v>
      </c>
      <c r="X3896" s="144">
        <v>1056</v>
      </c>
      <c r="Y3896" s="157" t="s">
        <v>70</v>
      </c>
      <c r="Z3896" s="386">
        <v>1</v>
      </c>
      <c r="AA3896" s="386">
        <v>0.96</v>
      </c>
      <c r="AB3896" s="387" t="s">
        <v>65</v>
      </c>
      <c r="AC3896" s="157"/>
    </row>
    <row r="3897" spans="9:29">
      <c r="I3897" s="342">
        <v>2</v>
      </c>
      <c r="J3897" s="144" t="str">
        <f t="shared" si="395"/>
        <v>SMALL</v>
      </c>
      <c r="K3897" s="144" t="str">
        <f t="shared" si="396"/>
        <v>SMALL</v>
      </c>
      <c r="L3897" s="144" t="str" cm="1">
        <f t="array" ref="L3897">_xlfn.IFS(I3897&lt;=2,"SMALL",I3897&lt;=5,"MEDIUM",I3897&gt;5,"LARGE")</f>
        <v>SMALL</v>
      </c>
      <c r="M3897" s="144" t="str">
        <f t="shared" si="393"/>
        <v>NO</v>
      </c>
      <c r="N3897" s="374">
        <v>4.78</v>
      </c>
      <c r="O3897" s="374">
        <f t="shared" si="394"/>
        <v>5</v>
      </c>
      <c r="P3897" s="158" t="str" cm="1">
        <f t="array" ref="P3897">_xlfn.SWITCH(ROUND(N3897,0),5,"Excellent",4,"Good",3,"ok","Bad")</f>
        <v>Excellent</v>
      </c>
      <c r="Q3897" s="144">
        <v>9</v>
      </c>
      <c r="R3897" s="385">
        <v>43318</v>
      </c>
      <c r="S3897" s="385">
        <v>44044</v>
      </c>
      <c r="T3897" s="144">
        <v>1056</v>
      </c>
      <c r="U3897" s="144" t="s">
        <v>60</v>
      </c>
      <c r="V3897" s="144">
        <v>155</v>
      </c>
      <c r="W3897" s="144" t="str">
        <f t="shared" si="397"/>
        <v>Active</v>
      </c>
      <c r="X3897" s="144">
        <v>1056</v>
      </c>
      <c r="Y3897" s="157" t="s">
        <v>61</v>
      </c>
      <c r="Z3897" s="386">
        <v>1</v>
      </c>
      <c r="AA3897" s="386">
        <v>0.96</v>
      </c>
      <c r="AB3897" s="387" t="s">
        <v>62</v>
      </c>
      <c r="AC3897" s="157"/>
    </row>
    <row r="3898" spans="9:29">
      <c r="I3898" s="342">
        <v>4</v>
      </c>
      <c r="J3898" s="144" t="str">
        <f t="shared" si="395"/>
        <v>LARGE</v>
      </c>
      <c r="K3898" s="144" t="str">
        <f t="shared" si="396"/>
        <v>MEDIUM</v>
      </c>
      <c r="L3898" s="144" t="str" cm="1">
        <f t="array" ref="L3898">_xlfn.IFS(I3898&lt;=2,"SMALL",I3898&lt;=5,"MEDIUM",I3898&gt;5,"LARGE")</f>
        <v>MEDIUM</v>
      </c>
      <c r="M3898" s="144" t="str">
        <f t="shared" si="393"/>
        <v>NO</v>
      </c>
      <c r="N3898" s="374">
        <v>4.8</v>
      </c>
      <c r="O3898" s="374">
        <f t="shared" si="394"/>
        <v>5</v>
      </c>
      <c r="P3898" s="158" t="str" cm="1">
        <f t="array" ref="P3898">_xlfn.SWITCH(ROUND(N3898,0),5,"Excellent",4,"Good",3,"ok","Bad")</f>
        <v>Excellent</v>
      </c>
      <c r="Q3898" s="144">
        <v>5</v>
      </c>
      <c r="R3898" s="385">
        <v>43412</v>
      </c>
      <c r="S3898" s="385">
        <v>43758</v>
      </c>
      <c r="T3898" s="144">
        <v>1767</v>
      </c>
      <c r="U3898" s="144" t="s">
        <v>69</v>
      </c>
      <c r="V3898" s="144">
        <v>365</v>
      </c>
      <c r="W3898" s="144" t="str">
        <f t="shared" si="397"/>
        <v>Active</v>
      </c>
      <c r="X3898" s="144">
        <v>1767</v>
      </c>
      <c r="Y3898" s="157" t="s">
        <v>61</v>
      </c>
      <c r="Z3898" s="386">
        <v>1</v>
      </c>
      <c r="AA3898" s="386">
        <v>0.95</v>
      </c>
      <c r="AB3898" s="387" t="s">
        <v>62</v>
      </c>
      <c r="AC3898" s="157"/>
    </row>
    <row r="3899" spans="9:29">
      <c r="I3899" s="342">
        <v>2</v>
      </c>
      <c r="J3899" s="144" t="str">
        <f t="shared" si="395"/>
        <v>SMALL</v>
      </c>
      <c r="K3899" s="144" t="str">
        <f t="shared" si="396"/>
        <v>SMALL</v>
      </c>
      <c r="L3899" s="144" t="str" cm="1">
        <f t="array" ref="L3899">_xlfn.IFS(I3899&lt;=2,"SMALL",I3899&lt;=5,"MEDIUM",I3899&gt;5,"LARGE")</f>
        <v>SMALL</v>
      </c>
      <c r="M3899" s="144" t="str">
        <f t="shared" si="393"/>
        <v>NO</v>
      </c>
      <c r="N3899" s="374">
        <v>4.67</v>
      </c>
      <c r="O3899" s="374">
        <f t="shared" si="394"/>
        <v>5</v>
      </c>
      <c r="P3899" s="158" t="str" cm="1">
        <f t="array" ref="P3899">_xlfn.SWITCH(ROUND(N3899,0),5,"Excellent",4,"Good",3,"ok","Bad")</f>
        <v>Excellent</v>
      </c>
      <c r="Q3899" s="144">
        <v>12</v>
      </c>
      <c r="R3899" s="385">
        <v>43347</v>
      </c>
      <c r="S3899" s="385">
        <v>43832</v>
      </c>
      <c r="T3899" s="144">
        <v>3618</v>
      </c>
      <c r="U3899" s="144" t="s">
        <v>60</v>
      </c>
      <c r="V3899" s="144">
        <v>105</v>
      </c>
      <c r="W3899" s="144" t="str">
        <f t="shared" si="397"/>
        <v>Active</v>
      </c>
      <c r="X3899" s="144">
        <v>3618</v>
      </c>
      <c r="Y3899" s="157" t="s">
        <v>70</v>
      </c>
      <c r="Z3899" s="386">
        <v>1</v>
      </c>
      <c r="AA3899" s="386">
        <v>0.81</v>
      </c>
      <c r="AB3899" s="387" t="s">
        <v>65</v>
      </c>
      <c r="AC3899" s="157"/>
    </row>
    <row r="3900" spans="9:29">
      <c r="I3900" s="342">
        <v>2</v>
      </c>
      <c r="J3900" s="144" t="str">
        <f t="shared" si="395"/>
        <v>SMALL</v>
      </c>
      <c r="K3900" s="144" t="str">
        <f t="shared" si="396"/>
        <v>SMALL</v>
      </c>
      <c r="L3900" s="144" t="str" cm="1">
        <f t="array" ref="L3900">_xlfn.IFS(I3900&lt;=2,"SMALL",I3900&lt;=5,"MEDIUM",I3900&gt;5,"LARGE")</f>
        <v>SMALL</v>
      </c>
      <c r="M3900" s="144" t="str">
        <f t="shared" si="393"/>
        <v>NO</v>
      </c>
      <c r="N3900" s="374">
        <v>4.91</v>
      </c>
      <c r="O3900" s="374">
        <f t="shared" si="394"/>
        <v>5</v>
      </c>
      <c r="P3900" s="158" t="str" cm="1">
        <f t="array" ref="P3900">_xlfn.SWITCH(ROUND(N3900,0),5,"Excellent",4,"Good",3,"ok","Bad")</f>
        <v>Excellent</v>
      </c>
      <c r="Q3900" s="144">
        <v>47</v>
      </c>
      <c r="R3900" s="385">
        <v>43321</v>
      </c>
      <c r="S3900" s="385">
        <v>44031</v>
      </c>
      <c r="T3900" s="144">
        <v>3617</v>
      </c>
      <c r="U3900" s="144" t="s">
        <v>60</v>
      </c>
      <c r="V3900" s="144">
        <v>74</v>
      </c>
      <c r="W3900" s="144" t="str">
        <f t="shared" si="397"/>
        <v>Active</v>
      </c>
      <c r="X3900" s="144">
        <v>3617</v>
      </c>
      <c r="Y3900" s="157" t="s">
        <v>70</v>
      </c>
      <c r="Z3900" s="386">
        <v>0.91</v>
      </c>
      <c r="AA3900" s="386">
        <v>0.99</v>
      </c>
      <c r="AB3900" s="387" t="s">
        <v>65</v>
      </c>
      <c r="AC3900" s="157"/>
    </row>
    <row r="3901" spans="9:29">
      <c r="I3901" s="342">
        <v>2</v>
      </c>
      <c r="J3901" s="144" t="str">
        <f t="shared" si="395"/>
        <v>SMALL</v>
      </c>
      <c r="K3901" s="144" t="str">
        <f t="shared" si="396"/>
        <v>SMALL</v>
      </c>
      <c r="L3901" s="144" t="str" cm="1">
        <f t="array" ref="L3901">_xlfn.IFS(I3901&lt;=2,"SMALL",I3901&lt;=5,"MEDIUM",I3901&gt;5,"LARGE")</f>
        <v>SMALL</v>
      </c>
      <c r="M3901" s="144" t="str">
        <f t="shared" si="393"/>
        <v>NO</v>
      </c>
      <c r="N3901" s="374">
        <v>5</v>
      </c>
      <c r="O3901" s="374">
        <f t="shared" si="394"/>
        <v>5</v>
      </c>
      <c r="P3901" s="158" t="str" cm="1">
        <f t="array" ref="P3901">_xlfn.SWITCH(ROUND(N3901,0),5,"Excellent",4,"Good",3,"ok","Bad")</f>
        <v>Excellent</v>
      </c>
      <c r="Q3901" s="144">
        <v>47</v>
      </c>
      <c r="R3901" s="385">
        <v>43353</v>
      </c>
      <c r="S3901" s="385">
        <v>43911</v>
      </c>
      <c r="T3901" s="144">
        <v>3617</v>
      </c>
      <c r="U3901" s="144" t="s">
        <v>60</v>
      </c>
      <c r="V3901" s="144">
        <v>90</v>
      </c>
      <c r="W3901" s="144" t="str">
        <f t="shared" si="397"/>
        <v>Active</v>
      </c>
      <c r="X3901" s="144">
        <v>3617</v>
      </c>
      <c r="Y3901" s="157" t="s">
        <v>64</v>
      </c>
      <c r="Z3901" s="386">
        <v>0.6</v>
      </c>
      <c r="AA3901" s="386">
        <v>0.98</v>
      </c>
      <c r="AB3901" s="387" t="s">
        <v>62</v>
      </c>
      <c r="AC3901" s="157"/>
    </row>
    <row r="3902" spans="9:29">
      <c r="I3902" s="342">
        <v>6</v>
      </c>
      <c r="J3902" s="144" t="str">
        <f t="shared" si="395"/>
        <v>LARGE</v>
      </c>
      <c r="K3902" s="144" t="str">
        <f t="shared" si="396"/>
        <v>LARGE</v>
      </c>
      <c r="L3902" s="144" t="str" cm="1">
        <f t="array" ref="L3902">_xlfn.IFS(I3902&lt;=2,"SMALL",I3902&lt;=5,"MEDIUM",I3902&gt;5,"LARGE")</f>
        <v>LARGE</v>
      </c>
      <c r="M3902" s="144" t="str">
        <f t="shared" si="393"/>
        <v>NO</v>
      </c>
      <c r="N3902" s="374">
        <v>5</v>
      </c>
      <c r="O3902" s="374">
        <f t="shared" si="394"/>
        <v>5</v>
      </c>
      <c r="P3902" s="158" t="str" cm="1">
        <f t="array" ref="P3902">_xlfn.SWITCH(ROUND(N3902,0),5,"Excellent",4,"Good",3,"ok","Bad")</f>
        <v>Excellent</v>
      </c>
      <c r="Q3902" s="144">
        <v>29</v>
      </c>
      <c r="R3902" s="385">
        <v>43331</v>
      </c>
      <c r="S3902" s="385">
        <v>43905</v>
      </c>
      <c r="T3902" s="144">
        <v>3566</v>
      </c>
      <c r="U3902" s="144" t="s">
        <v>69</v>
      </c>
      <c r="V3902" s="144">
        <v>318</v>
      </c>
      <c r="W3902" s="144" t="str">
        <f t="shared" si="397"/>
        <v>Active</v>
      </c>
      <c r="X3902" s="144">
        <v>3566</v>
      </c>
      <c r="Y3902" s="157" t="s">
        <v>70</v>
      </c>
      <c r="Z3902" s="386">
        <v>1</v>
      </c>
      <c r="AA3902" s="386">
        <v>0.81</v>
      </c>
      <c r="AB3902" s="387" t="s">
        <v>62</v>
      </c>
      <c r="AC3902" s="157"/>
    </row>
    <row r="3903" spans="9:29">
      <c r="I3903" s="342">
        <v>2</v>
      </c>
      <c r="J3903" s="144" t="str">
        <f t="shared" si="395"/>
        <v>SMALL</v>
      </c>
      <c r="K3903" s="144" t="str">
        <f t="shared" si="396"/>
        <v>SMALL</v>
      </c>
      <c r="L3903" s="144" t="str" cm="1">
        <f t="array" ref="L3903">_xlfn.IFS(I3903&lt;=2,"SMALL",I3903&lt;=5,"MEDIUM",I3903&gt;5,"LARGE")</f>
        <v>SMALL</v>
      </c>
      <c r="M3903" s="144" t="str">
        <f t="shared" si="393"/>
        <v>NO</v>
      </c>
      <c r="N3903" s="374">
        <v>5</v>
      </c>
      <c r="O3903" s="374">
        <f t="shared" si="394"/>
        <v>5</v>
      </c>
      <c r="P3903" s="158" t="str" cm="1">
        <f t="array" ref="P3903">_xlfn.SWITCH(ROUND(N3903,0),5,"Excellent",4,"Good",3,"ok","Bad")</f>
        <v>Excellent</v>
      </c>
      <c r="Q3903" s="144">
        <v>23</v>
      </c>
      <c r="R3903" s="385">
        <v>43316</v>
      </c>
      <c r="S3903" s="385">
        <v>43870</v>
      </c>
      <c r="T3903" s="144">
        <v>2260</v>
      </c>
      <c r="U3903" s="144" t="s">
        <v>69</v>
      </c>
      <c r="V3903" s="144">
        <v>3</v>
      </c>
      <c r="W3903" s="144" t="str">
        <f t="shared" si="397"/>
        <v>Active</v>
      </c>
      <c r="X3903" s="144">
        <v>2260</v>
      </c>
      <c r="Y3903" s="157" t="s">
        <v>61</v>
      </c>
      <c r="Z3903" s="386">
        <v>1</v>
      </c>
      <c r="AA3903" s="386">
        <v>0.96</v>
      </c>
      <c r="AB3903" s="387" t="s">
        <v>62</v>
      </c>
      <c r="AC3903" s="157"/>
    </row>
    <row r="3904" spans="9:29">
      <c r="I3904" s="342">
        <v>2</v>
      </c>
      <c r="J3904" s="144" t="str">
        <f t="shared" si="395"/>
        <v>SMALL</v>
      </c>
      <c r="K3904" s="144" t="str">
        <f t="shared" si="396"/>
        <v>SMALL</v>
      </c>
      <c r="L3904" s="144" t="str" cm="1">
        <f t="array" ref="L3904">_xlfn.IFS(I3904&lt;=2,"SMALL",I3904&lt;=5,"MEDIUM",I3904&gt;5,"LARGE")</f>
        <v>SMALL</v>
      </c>
      <c r="M3904" s="144" t="str">
        <f t="shared" si="393"/>
        <v>NO</v>
      </c>
      <c r="N3904" s="374">
        <v>5</v>
      </c>
      <c r="O3904" s="374">
        <f t="shared" si="394"/>
        <v>5</v>
      </c>
      <c r="P3904" s="158" t="str" cm="1">
        <f t="array" ref="P3904">_xlfn.SWITCH(ROUND(N3904,0),5,"Excellent",4,"Good",3,"ok","Bad")</f>
        <v>Excellent</v>
      </c>
      <c r="Q3904" s="144">
        <v>17</v>
      </c>
      <c r="R3904" s="385">
        <v>43365</v>
      </c>
      <c r="S3904" s="385">
        <v>43876</v>
      </c>
      <c r="T3904" s="144">
        <v>29</v>
      </c>
      <c r="U3904" s="144" t="s">
        <v>60</v>
      </c>
      <c r="V3904" s="144">
        <v>0</v>
      </c>
      <c r="W3904" s="144" t="str">
        <f t="shared" si="397"/>
        <v>Inactive</v>
      </c>
      <c r="X3904" s="144">
        <v>29</v>
      </c>
      <c r="Y3904" s="157" t="s">
        <v>70</v>
      </c>
      <c r="Z3904" s="386">
        <v>0.92</v>
      </c>
      <c r="AA3904" s="386">
        <v>1</v>
      </c>
      <c r="AB3904" s="387" t="s">
        <v>62</v>
      </c>
      <c r="AC3904" s="157"/>
    </row>
    <row r="3905" spans="9:29">
      <c r="I3905" s="342">
        <v>2</v>
      </c>
      <c r="J3905" s="144" t="str">
        <f t="shared" si="395"/>
        <v>SMALL</v>
      </c>
      <c r="K3905" s="144" t="str">
        <f t="shared" si="396"/>
        <v>SMALL</v>
      </c>
      <c r="L3905" s="144" t="str" cm="1">
        <f t="array" ref="L3905">_xlfn.IFS(I3905&lt;=2,"SMALL",I3905&lt;=5,"MEDIUM",I3905&gt;5,"LARGE")</f>
        <v>SMALL</v>
      </c>
      <c r="M3905" s="144" t="str">
        <f t="shared" si="393"/>
        <v>NO</v>
      </c>
      <c r="N3905" s="374">
        <v>4.7699999999999996</v>
      </c>
      <c r="O3905" s="374">
        <f t="shared" si="394"/>
        <v>5</v>
      </c>
      <c r="P3905" s="158" t="str" cm="1">
        <f t="array" ref="P3905">_xlfn.SWITCH(ROUND(N3905,0),5,"Excellent",4,"Good",3,"ok","Bad")</f>
        <v>Excellent</v>
      </c>
      <c r="Q3905" s="144">
        <v>13</v>
      </c>
      <c r="R3905" s="385">
        <v>43330</v>
      </c>
      <c r="S3905" s="385">
        <v>44013</v>
      </c>
      <c r="T3905" s="144">
        <v>3139</v>
      </c>
      <c r="U3905" s="144" t="s">
        <v>60</v>
      </c>
      <c r="V3905" s="144">
        <v>165</v>
      </c>
      <c r="W3905" s="144" t="str">
        <f t="shared" si="397"/>
        <v>Active</v>
      </c>
      <c r="X3905" s="144">
        <v>3139</v>
      </c>
      <c r="Y3905" s="157" t="s">
        <v>122</v>
      </c>
      <c r="Z3905" s="386">
        <v>0.4</v>
      </c>
      <c r="AA3905" s="386">
        <v>0.91</v>
      </c>
      <c r="AB3905" s="387" t="s">
        <v>65</v>
      </c>
      <c r="AC3905" s="157"/>
    </row>
    <row r="3906" spans="9:29">
      <c r="I3906" s="342">
        <v>4</v>
      </c>
      <c r="J3906" s="144" t="str">
        <f t="shared" si="395"/>
        <v>LARGE</v>
      </c>
      <c r="K3906" s="144" t="str">
        <f t="shared" si="396"/>
        <v>MEDIUM</v>
      </c>
      <c r="L3906" s="144" t="str" cm="1">
        <f t="array" ref="L3906">_xlfn.IFS(I3906&lt;=2,"SMALL",I3906&lt;=5,"MEDIUM",I3906&gt;5,"LARGE")</f>
        <v>MEDIUM</v>
      </c>
      <c r="M3906" s="144" t="str">
        <f t="shared" si="393"/>
        <v>NO</v>
      </c>
      <c r="N3906" s="374">
        <v>4.8899999999999997</v>
      </c>
      <c r="O3906" s="374">
        <f t="shared" si="394"/>
        <v>5</v>
      </c>
      <c r="P3906" s="158" t="str" cm="1">
        <f t="array" ref="P3906">_xlfn.SWITCH(ROUND(N3906,0),5,"Excellent",4,"Good",3,"ok","Bad")</f>
        <v>Excellent</v>
      </c>
      <c r="Q3906" s="144">
        <v>45</v>
      </c>
      <c r="R3906" s="385">
        <v>43346</v>
      </c>
      <c r="S3906" s="385">
        <v>43925</v>
      </c>
      <c r="T3906" s="144">
        <v>756</v>
      </c>
      <c r="U3906" s="144" t="s">
        <v>69</v>
      </c>
      <c r="V3906" s="144">
        <v>269</v>
      </c>
      <c r="W3906" s="144" t="str">
        <f t="shared" si="397"/>
        <v>Active</v>
      </c>
      <c r="X3906" s="144">
        <v>756</v>
      </c>
      <c r="Y3906" s="157" t="s">
        <v>70</v>
      </c>
      <c r="Z3906" s="386">
        <v>1</v>
      </c>
      <c r="AA3906" s="386">
        <v>1</v>
      </c>
      <c r="AB3906" s="387" t="s">
        <v>65</v>
      </c>
      <c r="AC3906" s="157"/>
    </row>
    <row r="3907" spans="9:29">
      <c r="I3907" s="342">
        <v>4</v>
      </c>
      <c r="J3907" s="144" t="str">
        <f t="shared" si="395"/>
        <v>LARGE</v>
      </c>
      <c r="K3907" s="144" t="str">
        <f t="shared" si="396"/>
        <v>MEDIUM</v>
      </c>
      <c r="L3907" s="144" t="str" cm="1">
        <f t="array" ref="L3907">_xlfn.IFS(I3907&lt;=2,"SMALL",I3907&lt;=5,"MEDIUM",I3907&gt;5,"LARGE")</f>
        <v>MEDIUM</v>
      </c>
      <c r="M3907" s="144" t="str">
        <f t="shared" si="393"/>
        <v>NO</v>
      </c>
      <c r="N3907" s="374">
        <v>5</v>
      </c>
      <c r="O3907" s="374">
        <f t="shared" si="394"/>
        <v>5</v>
      </c>
      <c r="P3907" s="158" t="str" cm="1">
        <f t="array" ref="P3907">_xlfn.SWITCH(ROUND(N3907,0),5,"Excellent",4,"Good",3,"ok","Bad")</f>
        <v>Excellent</v>
      </c>
      <c r="Q3907" s="144">
        <v>61</v>
      </c>
      <c r="R3907" s="385">
        <v>43352</v>
      </c>
      <c r="S3907" s="385">
        <v>43906</v>
      </c>
      <c r="T3907" s="144">
        <v>3620</v>
      </c>
      <c r="U3907" s="144" t="s">
        <v>69</v>
      </c>
      <c r="V3907" s="144">
        <v>179</v>
      </c>
      <c r="W3907" s="144" t="str">
        <f t="shared" si="397"/>
        <v>Active</v>
      </c>
      <c r="X3907" s="144">
        <v>3620</v>
      </c>
      <c r="Y3907" s="157" t="s">
        <v>70</v>
      </c>
      <c r="Z3907" s="386">
        <v>1</v>
      </c>
      <c r="AA3907" s="386">
        <v>0.98</v>
      </c>
      <c r="AB3907" s="387" t="s">
        <v>62</v>
      </c>
      <c r="AC3907" s="157"/>
    </row>
    <row r="3908" spans="9:29">
      <c r="I3908" s="342">
        <v>2</v>
      </c>
      <c r="J3908" s="144" t="str">
        <f t="shared" si="395"/>
        <v>SMALL</v>
      </c>
      <c r="K3908" s="144" t="str">
        <f t="shared" si="396"/>
        <v>SMALL</v>
      </c>
      <c r="L3908" s="144" t="str" cm="1">
        <f t="array" ref="L3908">_xlfn.IFS(I3908&lt;=2,"SMALL",I3908&lt;=5,"MEDIUM",I3908&gt;5,"LARGE")</f>
        <v>SMALL</v>
      </c>
      <c r="M3908" s="144" t="str">
        <f t="shared" si="393"/>
        <v>NO</v>
      </c>
      <c r="N3908" s="374">
        <v>4.7</v>
      </c>
      <c r="O3908" s="374">
        <f t="shared" si="394"/>
        <v>5</v>
      </c>
      <c r="P3908" s="158" t="str" cm="1">
        <f t="array" ref="P3908">_xlfn.SWITCH(ROUND(N3908,0),5,"Excellent",4,"Good",3,"ok","Bad")</f>
        <v>Excellent</v>
      </c>
      <c r="Q3908" s="144">
        <v>20</v>
      </c>
      <c r="R3908" s="385">
        <v>43324</v>
      </c>
      <c r="S3908" s="385">
        <v>43642</v>
      </c>
      <c r="T3908" s="144">
        <v>2291</v>
      </c>
      <c r="U3908" s="144" t="s">
        <v>60</v>
      </c>
      <c r="V3908" s="144">
        <v>205</v>
      </c>
      <c r="W3908" s="144" t="str">
        <f t="shared" si="397"/>
        <v>Active</v>
      </c>
      <c r="X3908" s="144">
        <v>2291</v>
      </c>
      <c r="Y3908" s="157" t="s">
        <v>61</v>
      </c>
      <c r="Z3908" s="386">
        <v>1</v>
      </c>
      <c r="AA3908" s="386">
        <v>0.42</v>
      </c>
      <c r="AB3908" s="387" t="s">
        <v>65</v>
      </c>
      <c r="AC3908" s="157"/>
    </row>
    <row r="3909" spans="9:29">
      <c r="I3909" s="342">
        <v>1</v>
      </c>
      <c r="J3909" s="144" t="str">
        <f t="shared" si="395"/>
        <v>SMALL</v>
      </c>
      <c r="K3909" s="144" t="str">
        <f t="shared" si="396"/>
        <v>SMALL</v>
      </c>
      <c r="L3909" s="144" t="str" cm="1">
        <f t="array" ref="L3909">_xlfn.IFS(I3909&lt;=2,"SMALL",I3909&lt;=5,"MEDIUM",I3909&gt;5,"LARGE")</f>
        <v>SMALL</v>
      </c>
      <c r="M3909" s="144" t="str">
        <f t="shared" ref="M3909:M3972" si="398">IF(AND(N3909&gt;=4.8,Q3909&gt;100),"YES","NO")</f>
        <v>NO</v>
      </c>
      <c r="N3909" s="374">
        <v>5</v>
      </c>
      <c r="O3909" s="374">
        <f t="shared" ref="O3909:O3972" si="399">ROUND(N3909,0)</f>
        <v>5</v>
      </c>
      <c r="P3909" s="158" t="str" cm="1">
        <f t="array" ref="P3909">_xlfn.SWITCH(ROUND(N3909,0),5,"Excellent",4,"Good",3,"ok","Bad")</f>
        <v>Excellent</v>
      </c>
      <c r="Q3909" s="144">
        <v>4</v>
      </c>
      <c r="R3909" s="385">
        <v>43374</v>
      </c>
      <c r="S3909" s="385">
        <v>44058</v>
      </c>
      <c r="T3909" s="144">
        <v>3292</v>
      </c>
      <c r="U3909" s="144" t="s">
        <v>60</v>
      </c>
      <c r="V3909" s="144">
        <v>258</v>
      </c>
      <c r="W3909" s="144" t="str">
        <f t="shared" si="397"/>
        <v>Active</v>
      </c>
      <c r="X3909" s="144">
        <v>3292</v>
      </c>
      <c r="Y3909" s="157" t="s">
        <v>70</v>
      </c>
      <c r="Z3909" s="386">
        <v>1</v>
      </c>
      <c r="AA3909" s="386">
        <v>0.99</v>
      </c>
      <c r="AB3909" s="387" t="s">
        <v>65</v>
      </c>
      <c r="AC3909" s="157"/>
    </row>
    <row r="3910" spans="9:29">
      <c r="I3910" s="342">
        <v>5</v>
      </c>
      <c r="J3910" s="144" t="str">
        <f t="shared" ref="J3910:J3973" si="400">IF(I3910&lt;=2,"SMALL","LARGE")</f>
        <v>LARGE</v>
      </c>
      <c r="K3910" s="144" t="str">
        <f t="shared" ref="K3910:K3973" si="401">IF(I3910&lt;=2,"SMALL",IF(I3910&lt;=5,"MEDIUM","LARGE"))</f>
        <v>MEDIUM</v>
      </c>
      <c r="L3910" s="144" t="str" cm="1">
        <f t="array" ref="L3910">_xlfn.IFS(I3910&lt;=2,"SMALL",I3910&lt;=5,"MEDIUM",I3910&gt;5,"LARGE")</f>
        <v>MEDIUM</v>
      </c>
      <c r="M3910" s="144" t="str">
        <f t="shared" si="398"/>
        <v>NO</v>
      </c>
      <c r="N3910" s="374">
        <v>4.82</v>
      </c>
      <c r="O3910" s="374">
        <f t="shared" si="399"/>
        <v>5</v>
      </c>
      <c r="P3910" s="158" t="str" cm="1">
        <f t="array" ref="P3910">_xlfn.SWITCH(ROUND(N3910,0),5,"Excellent",4,"Good",3,"ok","Bad")</f>
        <v>Excellent</v>
      </c>
      <c r="Q3910" s="144">
        <v>74</v>
      </c>
      <c r="R3910" s="385">
        <v>43348</v>
      </c>
      <c r="S3910" s="385">
        <v>43814</v>
      </c>
      <c r="T3910" s="144">
        <v>2642</v>
      </c>
      <c r="U3910" s="144" t="s">
        <v>69</v>
      </c>
      <c r="V3910" s="144">
        <v>178</v>
      </c>
      <c r="W3910" s="144" t="str">
        <f t="shared" ref="W3910:W3973" si="402">IF(NOT(V3910=0),"Active","Inactive")</f>
        <v>Active</v>
      </c>
      <c r="X3910" s="144">
        <v>2642</v>
      </c>
      <c r="Y3910" s="157" t="s">
        <v>61</v>
      </c>
      <c r="Z3910" s="386">
        <v>1</v>
      </c>
      <c r="AA3910" s="386">
        <v>1</v>
      </c>
      <c r="AB3910" s="387" t="s">
        <v>65</v>
      </c>
      <c r="AC3910" s="157"/>
    </row>
    <row r="3911" spans="9:29">
      <c r="I3911" s="342">
        <v>2</v>
      </c>
      <c r="J3911" s="144" t="str">
        <f t="shared" si="400"/>
        <v>SMALL</v>
      </c>
      <c r="K3911" s="144" t="str">
        <f t="shared" si="401"/>
        <v>SMALL</v>
      </c>
      <c r="L3911" s="144" t="str" cm="1">
        <f t="array" ref="L3911">_xlfn.IFS(I3911&lt;=2,"SMALL",I3911&lt;=5,"MEDIUM",I3911&gt;5,"LARGE")</f>
        <v>SMALL</v>
      </c>
      <c r="M3911" s="144" t="str">
        <f t="shared" si="398"/>
        <v>NO</v>
      </c>
      <c r="N3911" s="374">
        <v>5</v>
      </c>
      <c r="O3911" s="374">
        <f t="shared" si="399"/>
        <v>5</v>
      </c>
      <c r="P3911" s="158" t="str" cm="1">
        <f t="array" ref="P3911">_xlfn.SWITCH(ROUND(N3911,0),5,"Excellent",4,"Good",3,"ok","Bad")</f>
        <v>Excellent</v>
      </c>
      <c r="Q3911" s="144">
        <v>50</v>
      </c>
      <c r="R3911" s="385">
        <v>43334</v>
      </c>
      <c r="S3911" s="385">
        <v>44051</v>
      </c>
      <c r="T3911" s="144">
        <v>3047</v>
      </c>
      <c r="U3911" s="144" t="s">
        <v>69</v>
      </c>
      <c r="V3911" s="144">
        <v>34</v>
      </c>
      <c r="W3911" s="144" t="str">
        <f t="shared" si="402"/>
        <v>Active</v>
      </c>
      <c r="X3911" s="144">
        <v>3047</v>
      </c>
      <c r="Y3911" s="157" t="s">
        <v>70</v>
      </c>
      <c r="Z3911" s="386">
        <v>1</v>
      </c>
      <c r="AA3911" s="386">
        <v>0.96</v>
      </c>
      <c r="AB3911" s="387" t="s">
        <v>62</v>
      </c>
      <c r="AC3911" s="157"/>
    </row>
    <row r="3912" spans="9:29">
      <c r="I3912" s="342">
        <v>2</v>
      </c>
      <c r="J3912" s="144" t="str">
        <f t="shared" si="400"/>
        <v>SMALL</v>
      </c>
      <c r="K3912" s="144" t="str">
        <f t="shared" si="401"/>
        <v>SMALL</v>
      </c>
      <c r="L3912" s="144" t="str" cm="1">
        <f t="array" ref="L3912">_xlfn.IFS(I3912&lt;=2,"SMALL",I3912&lt;=5,"MEDIUM",I3912&gt;5,"LARGE")</f>
        <v>SMALL</v>
      </c>
      <c r="M3912" s="144" t="str">
        <f t="shared" si="398"/>
        <v>NO</v>
      </c>
      <c r="N3912" s="374">
        <v>4.99</v>
      </c>
      <c r="O3912" s="374">
        <f t="shared" si="399"/>
        <v>5</v>
      </c>
      <c r="P3912" s="158" t="str" cm="1">
        <f t="array" ref="P3912">_xlfn.SWITCH(ROUND(N3912,0),5,"Excellent",4,"Good",3,"ok","Bad")</f>
        <v>Excellent</v>
      </c>
      <c r="Q3912" s="144">
        <v>79</v>
      </c>
      <c r="R3912" s="385">
        <v>43329</v>
      </c>
      <c r="S3912" s="385">
        <v>44054</v>
      </c>
      <c r="T3912" s="144">
        <v>1282</v>
      </c>
      <c r="U3912" s="144" t="s">
        <v>69</v>
      </c>
      <c r="V3912" s="144">
        <v>171</v>
      </c>
      <c r="W3912" s="144" t="str">
        <f t="shared" si="402"/>
        <v>Active</v>
      </c>
      <c r="X3912" s="144">
        <v>1282</v>
      </c>
      <c r="Y3912" s="157" t="s">
        <v>61</v>
      </c>
      <c r="Z3912" s="386">
        <v>1</v>
      </c>
      <c r="AA3912" s="386">
        <v>0.68</v>
      </c>
      <c r="AB3912" s="387" t="s">
        <v>62</v>
      </c>
      <c r="AC3912" s="157"/>
    </row>
    <row r="3913" spans="9:29">
      <c r="I3913" s="342">
        <v>2</v>
      </c>
      <c r="J3913" s="144" t="str">
        <f t="shared" si="400"/>
        <v>SMALL</v>
      </c>
      <c r="K3913" s="144" t="str">
        <f t="shared" si="401"/>
        <v>SMALL</v>
      </c>
      <c r="L3913" s="144" t="str" cm="1">
        <f t="array" ref="L3913">_xlfn.IFS(I3913&lt;=2,"SMALL",I3913&lt;=5,"MEDIUM",I3913&gt;5,"LARGE")</f>
        <v>SMALL</v>
      </c>
      <c r="M3913" s="144" t="str">
        <f t="shared" si="398"/>
        <v>NO</v>
      </c>
      <c r="N3913" s="374">
        <v>5</v>
      </c>
      <c r="O3913" s="374">
        <f t="shared" si="399"/>
        <v>5</v>
      </c>
      <c r="P3913" s="158" t="str" cm="1">
        <f t="array" ref="P3913">_xlfn.SWITCH(ROUND(N3913,0),5,"Excellent",4,"Good",3,"ok","Bad")</f>
        <v>Excellent</v>
      </c>
      <c r="Q3913" s="144">
        <v>41</v>
      </c>
      <c r="R3913" s="385">
        <v>43893</v>
      </c>
      <c r="S3913" s="385">
        <v>44057</v>
      </c>
      <c r="T3913" s="144">
        <v>3580</v>
      </c>
      <c r="U3913" s="144" t="s">
        <v>60</v>
      </c>
      <c r="V3913" s="144">
        <v>173</v>
      </c>
      <c r="W3913" s="144" t="str">
        <f t="shared" si="402"/>
        <v>Active</v>
      </c>
      <c r="X3913" s="144">
        <v>3580</v>
      </c>
      <c r="Y3913" s="157" t="s">
        <v>70</v>
      </c>
      <c r="Z3913" s="386">
        <v>1</v>
      </c>
      <c r="AA3913" s="386">
        <v>1</v>
      </c>
      <c r="AB3913" s="387" t="s">
        <v>62</v>
      </c>
      <c r="AC3913" s="157"/>
    </row>
    <row r="3914" spans="9:29">
      <c r="I3914" s="342">
        <v>2</v>
      </c>
      <c r="J3914" s="144" t="str">
        <f t="shared" si="400"/>
        <v>SMALL</v>
      </c>
      <c r="K3914" s="144" t="str">
        <f t="shared" si="401"/>
        <v>SMALL</v>
      </c>
      <c r="L3914" s="144" t="str" cm="1">
        <f t="array" ref="L3914">_xlfn.IFS(I3914&lt;=2,"SMALL",I3914&lt;=5,"MEDIUM",I3914&gt;5,"LARGE")</f>
        <v>SMALL</v>
      </c>
      <c r="M3914" s="144" t="str">
        <f t="shared" si="398"/>
        <v>NO</v>
      </c>
      <c r="N3914" s="374">
        <v>4.84</v>
      </c>
      <c r="O3914" s="374">
        <f t="shared" si="399"/>
        <v>5</v>
      </c>
      <c r="P3914" s="158" t="str" cm="1">
        <f t="array" ref="P3914">_xlfn.SWITCH(ROUND(N3914,0),5,"Excellent",4,"Good",3,"ok","Bad")</f>
        <v>Excellent</v>
      </c>
      <c r="Q3914" s="144">
        <v>68</v>
      </c>
      <c r="R3914" s="385">
        <v>43321</v>
      </c>
      <c r="S3914" s="385">
        <v>43922</v>
      </c>
      <c r="T3914" s="144">
        <v>3611</v>
      </c>
      <c r="U3914" s="144" t="s">
        <v>60</v>
      </c>
      <c r="V3914" s="144">
        <v>289</v>
      </c>
      <c r="W3914" s="144" t="str">
        <f t="shared" si="402"/>
        <v>Active</v>
      </c>
      <c r="X3914" s="144">
        <v>3611</v>
      </c>
      <c r="Y3914" s="157" t="s">
        <v>64</v>
      </c>
      <c r="Z3914" s="386">
        <v>0.56999999999999995</v>
      </c>
      <c r="AA3914" s="386">
        <v>0.82</v>
      </c>
      <c r="AB3914" s="387" t="s">
        <v>65</v>
      </c>
      <c r="AC3914" s="157"/>
    </row>
    <row r="3915" spans="9:29">
      <c r="I3915" s="342">
        <v>4</v>
      </c>
      <c r="J3915" s="144" t="str">
        <f t="shared" si="400"/>
        <v>LARGE</v>
      </c>
      <c r="K3915" s="144" t="str">
        <f t="shared" si="401"/>
        <v>MEDIUM</v>
      </c>
      <c r="L3915" s="144" t="str" cm="1">
        <f t="array" ref="L3915">_xlfn.IFS(I3915&lt;=2,"SMALL",I3915&lt;=5,"MEDIUM",I3915&gt;5,"LARGE")</f>
        <v>MEDIUM</v>
      </c>
      <c r="M3915" s="144" t="str">
        <f t="shared" si="398"/>
        <v>NO</v>
      </c>
      <c r="N3915" s="374">
        <v>4.74</v>
      </c>
      <c r="O3915" s="374">
        <f t="shared" si="399"/>
        <v>5</v>
      </c>
      <c r="P3915" s="158" t="str" cm="1">
        <f t="array" ref="P3915">_xlfn.SWITCH(ROUND(N3915,0),5,"Excellent",4,"Good",3,"ok","Bad")</f>
        <v>Excellent</v>
      </c>
      <c r="Q3915" s="144">
        <v>70</v>
      </c>
      <c r="R3915" s="385">
        <v>43426</v>
      </c>
      <c r="S3915" s="385">
        <v>44041</v>
      </c>
      <c r="T3915" s="144">
        <v>1207</v>
      </c>
      <c r="U3915" s="144" t="s">
        <v>69</v>
      </c>
      <c r="V3915" s="144">
        <v>266</v>
      </c>
      <c r="W3915" s="144" t="str">
        <f t="shared" si="402"/>
        <v>Active</v>
      </c>
      <c r="X3915" s="144">
        <v>1207</v>
      </c>
      <c r="Y3915" s="157" t="s">
        <v>70</v>
      </c>
      <c r="Z3915" s="386">
        <v>1</v>
      </c>
      <c r="AA3915" s="386">
        <v>0.97</v>
      </c>
      <c r="AB3915" s="387" t="s">
        <v>65</v>
      </c>
      <c r="AC3915" s="157"/>
    </row>
    <row r="3916" spans="9:29">
      <c r="I3916" s="342">
        <v>4</v>
      </c>
      <c r="J3916" s="144" t="str">
        <f t="shared" si="400"/>
        <v>LARGE</v>
      </c>
      <c r="K3916" s="144" t="str">
        <f t="shared" si="401"/>
        <v>MEDIUM</v>
      </c>
      <c r="L3916" s="144" t="str" cm="1">
        <f t="array" ref="L3916">_xlfn.IFS(I3916&lt;=2,"SMALL",I3916&lt;=5,"MEDIUM",I3916&gt;5,"LARGE")</f>
        <v>MEDIUM</v>
      </c>
      <c r="M3916" s="144" t="str">
        <f t="shared" si="398"/>
        <v>NO</v>
      </c>
      <c r="N3916" s="374">
        <v>4.8099999999999996</v>
      </c>
      <c r="O3916" s="374">
        <f t="shared" si="399"/>
        <v>5</v>
      </c>
      <c r="P3916" s="158" t="str" cm="1">
        <f t="array" ref="P3916">_xlfn.SWITCH(ROUND(N3916,0),5,"Excellent",4,"Good",3,"ok","Bad")</f>
        <v>Excellent</v>
      </c>
      <c r="Q3916" s="144">
        <v>54</v>
      </c>
      <c r="R3916" s="385">
        <v>43324</v>
      </c>
      <c r="S3916" s="385">
        <v>43814</v>
      </c>
      <c r="T3916" s="144">
        <v>3621</v>
      </c>
      <c r="U3916" s="144" t="s">
        <v>69</v>
      </c>
      <c r="V3916" s="144">
        <v>103</v>
      </c>
      <c r="W3916" s="144" t="str">
        <f t="shared" si="402"/>
        <v>Active</v>
      </c>
      <c r="X3916" s="144">
        <v>3621</v>
      </c>
      <c r="Y3916" s="157" t="s">
        <v>70</v>
      </c>
      <c r="Z3916" s="386">
        <v>1</v>
      </c>
      <c r="AA3916" s="386">
        <v>0.96</v>
      </c>
      <c r="AB3916" s="387" t="s">
        <v>62</v>
      </c>
      <c r="AC3916" s="157"/>
    </row>
    <row r="3917" spans="9:29">
      <c r="I3917" s="342">
        <v>5</v>
      </c>
      <c r="J3917" s="144" t="str">
        <f t="shared" si="400"/>
        <v>LARGE</v>
      </c>
      <c r="K3917" s="144" t="str">
        <f t="shared" si="401"/>
        <v>MEDIUM</v>
      </c>
      <c r="L3917" s="144" t="str" cm="1">
        <f t="array" ref="L3917">_xlfn.IFS(I3917&lt;=2,"SMALL",I3917&lt;=5,"MEDIUM",I3917&gt;5,"LARGE")</f>
        <v>MEDIUM</v>
      </c>
      <c r="M3917" s="144" t="str">
        <f t="shared" si="398"/>
        <v>NO</v>
      </c>
      <c r="N3917" s="374">
        <v>4.92</v>
      </c>
      <c r="O3917" s="374">
        <f t="shared" si="399"/>
        <v>5</v>
      </c>
      <c r="P3917" s="158" t="str" cm="1">
        <f t="array" ref="P3917">_xlfn.SWITCH(ROUND(N3917,0),5,"Excellent",4,"Good",3,"ok","Bad")</f>
        <v>Excellent</v>
      </c>
      <c r="Q3917" s="144">
        <v>48</v>
      </c>
      <c r="R3917" s="385">
        <v>43339</v>
      </c>
      <c r="S3917" s="385">
        <v>43906</v>
      </c>
      <c r="T3917" s="144">
        <v>3132</v>
      </c>
      <c r="U3917" s="144" t="s">
        <v>69</v>
      </c>
      <c r="V3917" s="144">
        <v>89</v>
      </c>
      <c r="W3917" s="144" t="str">
        <f t="shared" si="402"/>
        <v>Active</v>
      </c>
      <c r="X3917" s="144">
        <v>3132</v>
      </c>
      <c r="Y3917" s="157" t="s">
        <v>61</v>
      </c>
      <c r="Z3917" s="386">
        <v>1</v>
      </c>
      <c r="AA3917" s="386">
        <v>0.97</v>
      </c>
      <c r="AB3917" s="387" t="s">
        <v>65</v>
      </c>
      <c r="AC3917" s="157"/>
    </row>
    <row r="3918" spans="9:29">
      <c r="I3918" s="342">
        <v>2</v>
      </c>
      <c r="J3918" s="144" t="str">
        <f t="shared" si="400"/>
        <v>SMALL</v>
      </c>
      <c r="K3918" s="144" t="str">
        <f t="shared" si="401"/>
        <v>SMALL</v>
      </c>
      <c r="L3918" s="144" t="str" cm="1">
        <f t="array" ref="L3918">_xlfn.IFS(I3918&lt;=2,"SMALL",I3918&lt;=5,"MEDIUM",I3918&gt;5,"LARGE")</f>
        <v>SMALL</v>
      </c>
      <c r="M3918" s="144" t="str">
        <f t="shared" si="398"/>
        <v>NO</v>
      </c>
      <c r="N3918" s="374">
        <v>2.8</v>
      </c>
      <c r="O3918" s="374">
        <f t="shared" si="399"/>
        <v>3</v>
      </c>
      <c r="P3918" s="158" t="str" cm="1">
        <f t="array" ref="P3918">_xlfn.SWITCH(ROUND(N3918,0),5,"Excellent",4,"Good",3,"ok","Bad")</f>
        <v>ok</v>
      </c>
      <c r="Q3918" s="144">
        <v>5</v>
      </c>
      <c r="R3918" s="385">
        <v>43331</v>
      </c>
      <c r="S3918" s="385">
        <v>43618</v>
      </c>
      <c r="T3918" s="144">
        <v>3544</v>
      </c>
      <c r="U3918" s="144" t="s">
        <v>60</v>
      </c>
      <c r="V3918" s="144">
        <v>365</v>
      </c>
      <c r="W3918" s="144" t="str">
        <f t="shared" si="402"/>
        <v>Active</v>
      </c>
      <c r="X3918" s="144">
        <v>3544</v>
      </c>
      <c r="Y3918" s="157" t="s">
        <v>70</v>
      </c>
      <c r="Z3918" s="386">
        <v>1</v>
      </c>
      <c r="AA3918" s="386">
        <v>0.97</v>
      </c>
      <c r="AB3918" s="387" t="s">
        <v>65</v>
      </c>
      <c r="AC3918" s="157"/>
    </row>
    <row r="3919" spans="9:29">
      <c r="I3919" s="342">
        <v>16</v>
      </c>
      <c r="J3919" s="144" t="str">
        <f t="shared" si="400"/>
        <v>LARGE</v>
      </c>
      <c r="K3919" s="144" t="str">
        <f t="shared" si="401"/>
        <v>LARGE</v>
      </c>
      <c r="L3919" s="144" t="str" cm="1">
        <f t="array" ref="L3919">_xlfn.IFS(I3919&lt;=2,"SMALL",I3919&lt;=5,"MEDIUM",I3919&gt;5,"LARGE")</f>
        <v>LARGE</v>
      </c>
      <c r="M3919" s="144" t="str">
        <f t="shared" si="398"/>
        <v>NO</v>
      </c>
      <c r="N3919" s="374">
        <v>4.7699999999999996</v>
      </c>
      <c r="O3919" s="374">
        <f t="shared" si="399"/>
        <v>5</v>
      </c>
      <c r="P3919" s="158" t="str" cm="1">
        <f t="array" ref="P3919">_xlfn.SWITCH(ROUND(N3919,0),5,"Excellent",4,"Good",3,"ok","Bad")</f>
        <v>Excellent</v>
      </c>
      <c r="Q3919" s="144">
        <v>30</v>
      </c>
      <c r="R3919" s="385">
        <v>43320</v>
      </c>
      <c r="S3919" s="385">
        <v>43881</v>
      </c>
      <c r="T3919" s="144">
        <v>1047</v>
      </c>
      <c r="U3919" s="144" t="s">
        <v>69</v>
      </c>
      <c r="V3919" s="144">
        <v>364</v>
      </c>
      <c r="W3919" s="144" t="str">
        <f t="shared" si="402"/>
        <v>Active</v>
      </c>
      <c r="X3919" s="144">
        <v>1047</v>
      </c>
      <c r="Y3919" s="157" t="s">
        <v>70</v>
      </c>
      <c r="Z3919" s="386">
        <v>1</v>
      </c>
      <c r="AA3919" s="386">
        <v>1</v>
      </c>
      <c r="AB3919" s="387" t="s">
        <v>65</v>
      </c>
      <c r="AC3919" s="157"/>
    </row>
    <row r="3920" spans="9:29">
      <c r="I3920" s="342">
        <v>2</v>
      </c>
      <c r="J3920" s="144" t="str">
        <f t="shared" si="400"/>
        <v>SMALL</v>
      </c>
      <c r="K3920" s="144" t="str">
        <f t="shared" si="401"/>
        <v>SMALL</v>
      </c>
      <c r="L3920" s="144" t="str" cm="1">
        <f t="array" ref="L3920">_xlfn.IFS(I3920&lt;=2,"SMALL",I3920&lt;=5,"MEDIUM",I3920&gt;5,"LARGE")</f>
        <v>SMALL</v>
      </c>
      <c r="M3920" s="144" t="str">
        <f t="shared" si="398"/>
        <v>NO</v>
      </c>
      <c r="N3920" s="374">
        <v>5</v>
      </c>
      <c r="O3920" s="374">
        <f t="shared" si="399"/>
        <v>5</v>
      </c>
      <c r="P3920" s="158" t="str" cm="1">
        <f t="array" ref="P3920">_xlfn.SWITCH(ROUND(N3920,0),5,"Excellent",4,"Good",3,"ok","Bad")</f>
        <v>Excellent</v>
      </c>
      <c r="Q3920" s="144">
        <v>34</v>
      </c>
      <c r="R3920" s="385">
        <v>43382</v>
      </c>
      <c r="S3920" s="385">
        <v>43710</v>
      </c>
      <c r="T3920" s="144">
        <v>837</v>
      </c>
      <c r="U3920" s="144" t="s">
        <v>60</v>
      </c>
      <c r="V3920" s="144">
        <v>14</v>
      </c>
      <c r="W3920" s="144" t="str">
        <f t="shared" si="402"/>
        <v>Active</v>
      </c>
      <c r="X3920" s="144">
        <v>837</v>
      </c>
      <c r="Y3920" s="157" t="s">
        <v>70</v>
      </c>
      <c r="Z3920" s="386">
        <v>1</v>
      </c>
      <c r="AA3920" s="386">
        <v>0.95</v>
      </c>
      <c r="AB3920" s="387" t="s">
        <v>65</v>
      </c>
      <c r="AC3920" s="157"/>
    </row>
    <row r="3921" spans="9:29">
      <c r="I3921" s="342">
        <v>2</v>
      </c>
      <c r="J3921" s="144" t="str">
        <f t="shared" si="400"/>
        <v>SMALL</v>
      </c>
      <c r="K3921" s="144" t="str">
        <f t="shared" si="401"/>
        <v>SMALL</v>
      </c>
      <c r="L3921" s="144" t="str" cm="1">
        <f t="array" ref="L3921">_xlfn.IFS(I3921&lt;=2,"SMALL",I3921&lt;=5,"MEDIUM",I3921&gt;5,"LARGE")</f>
        <v>SMALL</v>
      </c>
      <c r="M3921" s="144" t="str">
        <f t="shared" si="398"/>
        <v>NO</v>
      </c>
      <c r="N3921" s="374">
        <v>5</v>
      </c>
      <c r="O3921" s="374">
        <f t="shared" si="399"/>
        <v>5</v>
      </c>
      <c r="P3921" s="158" t="str" cm="1">
        <f t="array" ref="P3921">_xlfn.SWITCH(ROUND(N3921,0),5,"Excellent",4,"Good",3,"ok","Bad")</f>
        <v>Excellent</v>
      </c>
      <c r="Q3921" s="144">
        <v>6</v>
      </c>
      <c r="R3921" s="385">
        <v>43387</v>
      </c>
      <c r="S3921" s="385">
        <v>43709</v>
      </c>
      <c r="T3921" s="144">
        <v>837</v>
      </c>
      <c r="U3921" s="144" t="s">
        <v>60</v>
      </c>
      <c r="V3921" s="144">
        <v>0</v>
      </c>
      <c r="W3921" s="144" t="str">
        <f t="shared" si="402"/>
        <v>Inactive</v>
      </c>
      <c r="X3921" s="144">
        <v>837</v>
      </c>
      <c r="Y3921" s="157" t="s">
        <v>70</v>
      </c>
      <c r="Z3921" s="386">
        <v>0.93</v>
      </c>
      <c r="AA3921" s="386">
        <v>0.87</v>
      </c>
      <c r="AB3921" s="387" t="s">
        <v>65</v>
      </c>
      <c r="AC3921" s="157"/>
    </row>
    <row r="3922" spans="9:29">
      <c r="I3922" s="342">
        <v>2</v>
      </c>
      <c r="J3922" s="144" t="str">
        <f t="shared" si="400"/>
        <v>SMALL</v>
      </c>
      <c r="K3922" s="144" t="str">
        <f t="shared" si="401"/>
        <v>SMALL</v>
      </c>
      <c r="L3922" s="144" t="str" cm="1">
        <f t="array" ref="L3922">_xlfn.IFS(I3922&lt;=2,"SMALL",I3922&lt;=5,"MEDIUM",I3922&gt;5,"LARGE")</f>
        <v>SMALL</v>
      </c>
      <c r="M3922" s="144" t="str">
        <f t="shared" si="398"/>
        <v>NO</v>
      </c>
      <c r="N3922" s="374">
        <v>4.57</v>
      </c>
      <c r="O3922" s="374">
        <f t="shared" si="399"/>
        <v>5</v>
      </c>
      <c r="P3922" s="158" t="str" cm="1">
        <f t="array" ref="P3922">_xlfn.SWITCH(ROUND(N3922,0),5,"Excellent",4,"Good",3,"ok","Bad")</f>
        <v>Excellent</v>
      </c>
      <c r="Q3922" s="144">
        <v>7</v>
      </c>
      <c r="R3922" s="385">
        <v>43381</v>
      </c>
      <c r="S3922" s="385">
        <v>43891</v>
      </c>
      <c r="T3922" s="144">
        <v>3178</v>
      </c>
      <c r="U3922" s="144" t="s">
        <v>60</v>
      </c>
      <c r="V3922" s="144">
        <v>164</v>
      </c>
      <c r="W3922" s="144" t="str">
        <f t="shared" si="402"/>
        <v>Active</v>
      </c>
      <c r="X3922" s="144">
        <v>3178</v>
      </c>
      <c r="Y3922" s="157" t="s">
        <v>70</v>
      </c>
      <c r="Z3922" s="386">
        <v>1</v>
      </c>
      <c r="AA3922" s="386">
        <v>0.96</v>
      </c>
      <c r="AB3922" s="387" t="s">
        <v>65</v>
      </c>
      <c r="AC3922" s="157"/>
    </row>
    <row r="3923" spans="9:29">
      <c r="I3923" s="342">
        <v>2</v>
      </c>
      <c r="J3923" s="144" t="str">
        <f t="shared" si="400"/>
        <v>SMALL</v>
      </c>
      <c r="K3923" s="144" t="str">
        <f t="shared" si="401"/>
        <v>SMALL</v>
      </c>
      <c r="L3923" s="144" t="str" cm="1">
        <f t="array" ref="L3923">_xlfn.IFS(I3923&lt;=2,"SMALL",I3923&lt;=5,"MEDIUM",I3923&gt;5,"LARGE")</f>
        <v>SMALL</v>
      </c>
      <c r="M3923" s="144" t="str">
        <f t="shared" si="398"/>
        <v>NO</v>
      </c>
      <c r="N3923" s="374">
        <v>5</v>
      </c>
      <c r="O3923" s="374">
        <f t="shared" si="399"/>
        <v>5</v>
      </c>
      <c r="P3923" s="158" t="str" cm="1">
        <f t="array" ref="P3923">_xlfn.SWITCH(ROUND(N3923,0),5,"Excellent",4,"Good",3,"ok","Bad")</f>
        <v>Excellent</v>
      </c>
      <c r="Q3923" s="144">
        <v>4</v>
      </c>
      <c r="R3923" s="385">
        <v>43352</v>
      </c>
      <c r="S3923" s="385">
        <v>43502</v>
      </c>
      <c r="T3923" s="144">
        <v>3621</v>
      </c>
      <c r="U3923" s="144" t="s">
        <v>60</v>
      </c>
      <c r="V3923" s="144">
        <v>50</v>
      </c>
      <c r="W3923" s="144" t="str">
        <f t="shared" si="402"/>
        <v>Active</v>
      </c>
      <c r="X3923" s="144">
        <v>3621</v>
      </c>
      <c r="Y3923" s="157" t="s">
        <v>70</v>
      </c>
      <c r="Z3923" s="386">
        <v>0.8</v>
      </c>
      <c r="AA3923" s="386">
        <v>0.9</v>
      </c>
      <c r="AB3923" s="387" t="s">
        <v>65</v>
      </c>
      <c r="AC3923" s="157"/>
    </row>
    <row r="3924" spans="9:29">
      <c r="I3924" s="342">
        <v>4</v>
      </c>
      <c r="J3924" s="144" t="str">
        <f t="shared" si="400"/>
        <v>LARGE</v>
      </c>
      <c r="K3924" s="144" t="str">
        <f t="shared" si="401"/>
        <v>MEDIUM</v>
      </c>
      <c r="L3924" s="144" t="str" cm="1">
        <f t="array" ref="L3924">_xlfn.IFS(I3924&lt;=2,"SMALL",I3924&lt;=5,"MEDIUM",I3924&gt;5,"LARGE")</f>
        <v>MEDIUM</v>
      </c>
      <c r="M3924" s="144" t="str">
        <f t="shared" si="398"/>
        <v>NO</v>
      </c>
      <c r="N3924" s="374">
        <v>5</v>
      </c>
      <c r="O3924" s="374">
        <f t="shared" si="399"/>
        <v>5</v>
      </c>
      <c r="P3924" s="158" t="str" cm="1">
        <f t="array" ref="P3924">_xlfn.SWITCH(ROUND(N3924,0),5,"Excellent",4,"Good",3,"ok","Bad")</f>
        <v>Excellent</v>
      </c>
      <c r="Q3924" s="144">
        <v>17</v>
      </c>
      <c r="R3924" s="385">
        <v>43506</v>
      </c>
      <c r="S3924" s="385">
        <v>44045</v>
      </c>
      <c r="T3924" s="144">
        <v>227</v>
      </c>
      <c r="U3924" s="144" t="s">
        <v>69</v>
      </c>
      <c r="V3924" s="144">
        <v>16</v>
      </c>
      <c r="W3924" s="144" t="str">
        <f t="shared" si="402"/>
        <v>Active</v>
      </c>
      <c r="X3924" s="144">
        <v>227</v>
      </c>
      <c r="Y3924" s="157" t="s">
        <v>122</v>
      </c>
      <c r="Z3924" s="386">
        <v>0</v>
      </c>
      <c r="AA3924" s="386">
        <v>0.67</v>
      </c>
      <c r="AB3924" s="387" t="s">
        <v>65</v>
      </c>
      <c r="AC3924" s="157"/>
    </row>
    <row r="3925" spans="9:29">
      <c r="I3925" s="342">
        <v>1</v>
      </c>
      <c r="J3925" s="144" t="str">
        <f t="shared" si="400"/>
        <v>SMALL</v>
      </c>
      <c r="K3925" s="144" t="str">
        <f t="shared" si="401"/>
        <v>SMALL</v>
      </c>
      <c r="L3925" s="144" t="str" cm="1">
        <f t="array" ref="L3925">_xlfn.IFS(I3925&lt;=2,"SMALL",I3925&lt;=5,"MEDIUM",I3925&gt;5,"LARGE")</f>
        <v>SMALL</v>
      </c>
      <c r="M3925" s="144" t="str">
        <f t="shared" si="398"/>
        <v>NO</v>
      </c>
      <c r="N3925" s="374">
        <v>4.97</v>
      </c>
      <c r="O3925" s="374">
        <f t="shared" si="399"/>
        <v>5</v>
      </c>
      <c r="P3925" s="158" t="str" cm="1">
        <f t="array" ref="P3925">_xlfn.SWITCH(ROUND(N3925,0),5,"Excellent",4,"Good",3,"ok","Bad")</f>
        <v>Excellent</v>
      </c>
      <c r="Q3925" s="144">
        <v>36</v>
      </c>
      <c r="R3925" s="385">
        <v>43324</v>
      </c>
      <c r="S3925" s="385">
        <v>44017</v>
      </c>
      <c r="T3925" s="144">
        <v>3611</v>
      </c>
      <c r="U3925" s="144" t="s">
        <v>60</v>
      </c>
      <c r="V3925" s="144">
        <v>361</v>
      </c>
      <c r="W3925" s="144" t="str">
        <f t="shared" si="402"/>
        <v>Active</v>
      </c>
      <c r="X3925" s="144">
        <v>3611</v>
      </c>
      <c r="Y3925" s="157" t="s">
        <v>70</v>
      </c>
      <c r="Z3925" s="386">
        <v>1</v>
      </c>
      <c r="AA3925" s="386">
        <v>1</v>
      </c>
      <c r="AB3925" s="387" t="s">
        <v>65</v>
      </c>
      <c r="AC3925" s="157"/>
    </row>
    <row r="3926" spans="9:29">
      <c r="I3926" s="342">
        <v>4</v>
      </c>
      <c r="J3926" s="144" t="str">
        <f t="shared" si="400"/>
        <v>LARGE</v>
      </c>
      <c r="K3926" s="144" t="str">
        <f t="shared" si="401"/>
        <v>MEDIUM</v>
      </c>
      <c r="L3926" s="144" t="str" cm="1">
        <f t="array" ref="L3926">_xlfn.IFS(I3926&lt;=2,"SMALL",I3926&lt;=5,"MEDIUM",I3926&gt;5,"LARGE")</f>
        <v>MEDIUM</v>
      </c>
      <c r="M3926" s="144" t="str">
        <f t="shared" si="398"/>
        <v>NO</v>
      </c>
      <c r="N3926" s="374">
        <v>4</v>
      </c>
      <c r="O3926" s="374">
        <f t="shared" si="399"/>
        <v>4</v>
      </c>
      <c r="P3926" s="158" t="str" cm="1">
        <f t="array" ref="P3926">_xlfn.SWITCH(ROUND(N3926,0),5,"Excellent",4,"Good",3,"ok","Bad")</f>
        <v>Good</v>
      </c>
      <c r="Q3926" s="144">
        <v>4</v>
      </c>
      <c r="R3926" s="385">
        <v>43367</v>
      </c>
      <c r="S3926" s="385">
        <v>43597</v>
      </c>
      <c r="T3926" s="144">
        <v>2059</v>
      </c>
      <c r="U3926" s="144" t="s">
        <v>69</v>
      </c>
      <c r="V3926" s="144">
        <v>335</v>
      </c>
      <c r="W3926" s="144" t="str">
        <f t="shared" si="402"/>
        <v>Active</v>
      </c>
      <c r="X3926" s="144">
        <v>2059</v>
      </c>
      <c r="Y3926" s="157" t="s">
        <v>70</v>
      </c>
      <c r="Z3926" s="386">
        <v>1</v>
      </c>
      <c r="AA3926" s="386">
        <v>0.32</v>
      </c>
      <c r="AB3926" s="387" t="s">
        <v>65</v>
      </c>
      <c r="AC3926" s="157"/>
    </row>
    <row r="3927" spans="9:29">
      <c r="I3927" s="342">
        <v>2</v>
      </c>
      <c r="J3927" s="144" t="str">
        <f t="shared" si="400"/>
        <v>SMALL</v>
      </c>
      <c r="K3927" s="144" t="str">
        <f t="shared" si="401"/>
        <v>SMALL</v>
      </c>
      <c r="L3927" s="144" t="str" cm="1">
        <f t="array" ref="L3927">_xlfn.IFS(I3927&lt;=2,"SMALL",I3927&lt;=5,"MEDIUM",I3927&gt;5,"LARGE")</f>
        <v>SMALL</v>
      </c>
      <c r="M3927" s="144" t="str">
        <f t="shared" si="398"/>
        <v>NO</v>
      </c>
      <c r="N3927" s="374">
        <v>4.92</v>
      </c>
      <c r="O3927" s="374">
        <f t="shared" si="399"/>
        <v>5</v>
      </c>
      <c r="P3927" s="158" t="str" cm="1">
        <f t="array" ref="P3927">_xlfn.SWITCH(ROUND(N3927,0),5,"Excellent",4,"Good",3,"ok","Bad")</f>
        <v>Excellent</v>
      </c>
      <c r="Q3927" s="144">
        <v>37</v>
      </c>
      <c r="R3927" s="385">
        <v>43321</v>
      </c>
      <c r="S3927" s="385">
        <v>43904</v>
      </c>
      <c r="T3927" s="144">
        <v>194</v>
      </c>
      <c r="U3927" s="144" t="s">
        <v>69</v>
      </c>
      <c r="V3927" s="144">
        <v>145</v>
      </c>
      <c r="W3927" s="144" t="str">
        <f t="shared" si="402"/>
        <v>Active</v>
      </c>
      <c r="X3927" s="144">
        <v>194</v>
      </c>
      <c r="Y3927" s="157" t="s">
        <v>64</v>
      </c>
      <c r="Z3927" s="386">
        <v>1</v>
      </c>
      <c r="AA3927" s="386">
        <v>0.5</v>
      </c>
      <c r="AB3927" s="387" t="s">
        <v>65</v>
      </c>
      <c r="AC3927" s="157"/>
    </row>
    <row r="3928" spans="9:29">
      <c r="I3928" s="342">
        <v>5</v>
      </c>
      <c r="J3928" s="144" t="str">
        <f t="shared" si="400"/>
        <v>LARGE</v>
      </c>
      <c r="K3928" s="144" t="str">
        <f t="shared" si="401"/>
        <v>MEDIUM</v>
      </c>
      <c r="L3928" s="144" t="str" cm="1">
        <f t="array" ref="L3928">_xlfn.IFS(I3928&lt;=2,"SMALL",I3928&lt;=5,"MEDIUM",I3928&gt;5,"LARGE")</f>
        <v>MEDIUM</v>
      </c>
      <c r="M3928" s="144" t="str">
        <f t="shared" si="398"/>
        <v>NO</v>
      </c>
      <c r="N3928" s="374">
        <v>4.8600000000000003</v>
      </c>
      <c r="O3928" s="374">
        <f t="shared" si="399"/>
        <v>5</v>
      </c>
      <c r="P3928" s="158" t="str" cm="1">
        <f t="array" ref="P3928">_xlfn.SWITCH(ROUND(N3928,0),5,"Excellent",4,"Good",3,"ok","Bad")</f>
        <v>Excellent</v>
      </c>
      <c r="Q3928" s="144">
        <v>7</v>
      </c>
      <c r="R3928" s="385">
        <v>43364</v>
      </c>
      <c r="S3928" s="385">
        <v>43710</v>
      </c>
      <c r="T3928" s="144">
        <v>2801</v>
      </c>
      <c r="U3928" s="144" t="s">
        <v>69</v>
      </c>
      <c r="V3928" s="144">
        <v>10</v>
      </c>
      <c r="W3928" s="144" t="str">
        <f t="shared" si="402"/>
        <v>Active</v>
      </c>
      <c r="X3928" s="144">
        <v>2801</v>
      </c>
      <c r="Y3928" s="157" t="s">
        <v>70</v>
      </c>
      <c r="Z3928" s="386">
        <v>0.63</v>
      </c>
      <c r="AA3928" s="386">
        <v>0.98</v>
      </c>
      <c r="AB3928" s="387" t="s">
        <v>65</v>
      </c>
      <c r="AC3928" s="157"/>
    </row>
    <row r="3929" spans="9:29">
      <c r="I3929" s="342">
        <v>1</v>
      </c>
      <c r="J3929" s="144" t="str">
        <f t="shared" si="400"/>
        <v>SMALL</v>
      </c>
      <c r="K3929" s="144" t="str">
        <f t="shared" si="401"/>
        <v>SMALL</v>
      </c>
      <c r="L3929" s="144" t="str" cm="1">
        <f t="array" ref="L3929">_xlfn.IFS(I3929&lt;=2,"SMALL",I3929&lt;=5,"MEDIUM",I3929&gt;5,"LARGE")</f>
        <v>SMALL</v>
      </c>
      <c r="M3929" s="144" t="str">
        <f t="shared" si="398"/>
        <v>NO</v>
      </c>
      <c r="N3929" s="374">
        <v>5</v>
      </c>
      <c r="O3929" s="374">
        <f t="shared" si="399"/>
        <v>5</v>
      </c>
      <c r="P3929" s="158" t="str" cm="1">
        <f t="array" ref="P3929">_xlfn.SWITCH(ROUND(N3929,0),5,"Excellent",4,"Good",3,"ok","Bad")</f>
        <v>Excellent</v>
      </c>
      <c r="Q3929" s="144">
        <v>26</v>
      </c>
      <c r="R3929" s="385">
        <v>43329</v>
      </c>
      <c r="S3929" s="385">
        <v>43634</v>
      </c>
      <c r="T3929" s="144">
        <v>2813</v>
      </c>
      <c r="U3929" s="144" t="s">
        <v>60</v>
      </c>
      <c r="V3929" s="144">
        <v>0</v>
      </c>
      <c r="W3929" s="144" t="str">
        <f t="shared" si="402"/>
        <v>Inactive</v>
      </c>
      <c r="X3929" s="144">
        <v>2813</v>
      </c>
      <c r="Y3929" s="157" t="s">
        <v>64</v>
      </c>
      <c r="Z3929" s="386">
        <v>1</v>
      </c>
      <c r="AA3929" s="386">
        <v>1</v>
      </c>
      <c r="AB3929" s="387" t="s">
        <v>65</v>
      </c>
      <c r="AC3929" s="157"/>
    </row>
    <row r="3930" spans="9:29">
      <c r="I3930" s="342">
        <v>2</v>
      </c>
      <c r="J3930" s="144" t="str">
        <f t="shared" si="400"/>
        <v>SMALL</v>
      </c>
      <c r="K3930" s="144" t="str">
        <f t="shared" si="401"/>
        <v>SMALL</v>
      </c>
      <c r="L3930" s="144" t="str" cm="1">
        <f t="array" ref="L3930">_xlfn.IFS(I3930&lt;=2,"SMALL",I3930&lt;=5,"MEDIUM",I3930&gt;5,"LARGE")</f>
        <v>SMALL</v>
      </c>
      <c r="M3930" s="144" t="str">
        <f t="shared" si="398"/>
        <v>NO</v>
      </c>
      <c r="N3930" s="374">
        <v>4.62</v>
      </c>
      <c r="O3930" s="374">
        <f t="shared" si="399"/>
        <v>5</v>
      </c>
      <c r="P3930" s="158" t="str" cm="1">
        <f t="array" ref="P3930">_xlfn.SWITCH(ROUND(N3930,0),5,"Excellent",4,"Good",3,"ok","Bad")</f>
        <v>Excellent</v>
      </c>
      <c r="Q3930" s="144">
        <v>13</v>
      </c>
      <c r="R3930" s="385">
        <v>43395</v>
      </c>
      <c r="S3930" s="385">
        <v>43746</v>
      </c>
      <c r="T3930" s="144">
        <v>3623</v>
      </c>
      <c r="U3930" s="144" t="s">
        <v>69</v>
      </c>
      <c r="V3930" s="144">
        <v>89</v>
      </c>
      <c r="W3930" s="144" t="str">
        <f t="shared" si="402"/>
        <v>Active</v>
      </c>
      <c r="X3930" s="144">
        <v>3623</v>
      </c>
      <c r="Y3930" s="157" t="s">
        <v>61</v>
      </c>
      <c r="Z3930" s="386">
        <v>1</v>
      </c>
      <c r="AA3930" s="386">
        <v>0.93</v>
      </c>
      <c r="AB3930" s="387" t="s">
        <v>62</v>
      </c>
      <c r="AC3930" s="157"/>
    </row>
    <row r="3931" spans="9:29">
      <c r="I3931" s="342">
        <v>3</v>
      </c>
      <c r="J3931" s="144" t="str">
        <f t="shared" si="400"/>
        <v>LARGE</v>
      </c>
      <c r="K3931" s="144" t="str">
        <f t="shared" si="401"/>
        <v>MEDIUM</v>
      </c>
      <c r="L3931" s="144" t="str" cm="1">
        <f t="array" ref="L3931">_xlfn.IFS(I3931&lt;=2,"SMALL",I3931&lt;=5,"MEDIUM",I3931&gt;5,"LARGE")</f>
        <v>MEDIUM</v>
      </c>
      <c r="M3931" s="144" t="str">
        <f t="shared" si="398"/>
        <v>NO</v>
      </c>
      <c r="N3931" s="374">
        <v>4.8</v>
      </c>
      <c r="O3931" s="374">
        <f t="shared" si="399"/>
        <v>5</v>
      </c>
      <c r="P3931" s="158" t="str" cm="1">
        <f t="array" ref="P3931">_xlfn.SWITCH(ROUND(N3931,0),5,"Excellent",4,"Good",3,"ok","Bad")</f>
        <v>Excellent</v>
      </c>
      <c r="Q3931" s="144">
        <v>30</v>
      </c>
      <c r="R3931" s="385">
        <v>43331</v>
      </c>
      <c r="S3931" s="385">
        <v>44017</v>
      </c>
      <c r="T3931" s="144">
        <v>2108</v>
      </c>
      <c r="U3931" s="144" t="s">
        <v>69</v>
      </c>
      <c r="V3931" s="144">
        <v>0</v>
      </c>
      <c r="W3931" s="144" t="str">
        <f t="shared" si="402"/>
        <v>Inactive</v>
      </c>
      <c r="X3931" s="144">
        <v>2108</v>
      </c>
      <c r="Y3931" s="157" t="s">
        <v>70</v>
      </c>
      <c r="Z3931" s="386">
        <v>1</v>
      </c>
      <c r="AA3931" s="386">
        <v>0.95</v>
      </c>
      <c r="AB3931" s="387" t="s">
        <v>62</v>
      </c>
      <c r="AC3931" s="157"/>
    </row>
    <row r="3932" spans="9:29">
      <c r="I3932" s="342">
        <v>3</v>
      </c>
      <c r="J3932" s="144" t="str">
        <f t="shared" si="400"/>
        <v>LARGE</v>
      </c>
      <c r="K3932" s="144" t="str">
        <f t="shared" si="401"/>
        <v>MEDIUM</v>
      </c>
      <c r="L3932" s="144" t="str" cm="1">
        <f t="array" ref="L3932">_xlfn.IFS(I3932&lt;=2,"SMALL",I3932&lt;=5,"MEDIUM",I3932&gt;5,"LARGE")</f>
        <v>MEDIUM</v>
      </c>
      <c r="M3932" s="144" t="str">
        <f t="shared" si="398"/>
        <v>NO</v>
      </c>
      <c r="N3932" s="374">
        <v>4.99</v>
      </c>
      <c r="O3932" s="374">
        <f t="shared" si="399"/>
        <v>5</v>
      </c>
      <c r="P3932" s="158" t="str" cm="1">
        <f t="array" ref="P3932">_xlfn.SWITCH(ROUND(N3932,0),5,"Excellent",4,"Good",3,"ok","Bad")</f>
        <v>Excellent</v>
      </c>
      <c r="Q3932" s="144">
        <v>95</v>
      </c>
      <c r="R3932" s="385">
        <v>43340</v>
      </c>
      <c r="S3932" s="385">
        <v>44054</v>
      </c>
      <c r="T3932" s="144">
        <v>1070</v>
      </c>
      <c r="U3932" s="144" t="s">
        <v>69</v>
      </c>
      <c r="V3932" s="144">
        <v>1</v>
      </c>
      <c r="W3932" s="144" t="str">
        <f t="shared" si="402"/>
        <v>Active</v>
      </c>
      <c r="X3932" s="144">
        <v>1070</v>
      </c>
      <c r="Y3932" s="157" t="s">
        <v>70</v>
      </c>
      <c r="Z3932" s="386">
        <v>1</v>
      </c>
      <c r="AA3932" s="386">
        <v>1</v>
      </c>
      <c r="AB3932" s="387" t="s">
        <v>65</v>
      </c>
      <c r="AC3932" s="157"/>
    </row>
    <row r="3933" spans="9:29">
      <c r="I3933" s="342">
        <v>2</v>
      </c>
      <c r="J3933" s="144" t="str">
        <f t="shared" si="400"/>
        <v>SMALL</v>
      </c>
      <c r="K3933" s="144" t="str">
        <f t="shared" si="401"/>
        <v>SMALL</v>
      </c>
      <c r="L3933" s="144" t="str" cm="1">
        <f t="array" ref="L3933">_xlfn.IFS(I3933&lt;=2,"SMALL",I3933&lt;=5,"MEDIUM",I3933&gt;5,"LARGE")</f>
        <v>SMALL</v>
      </c>
      <c r="M3933" s="144" t="str">
        <f t="shared" si="398"/>
        <v>NO</v>
      </c>
      <c r="N3933" s="374">
        <v>4.93</v>
      </c>
      <c r="O3933" s="374">
        <f t="shared" si="399"/>
        <v>5</v>
      </c>
      <c r="P3933" s="158" t="str" cm="1">
        <f t="array" ref="P3933">_xlfn.SWITCH(ROUND(N3933,0),5,"Excellent",4,"Good",3,"ok","Bad")</f>
        <v>Excellent</v>
      </c>
      <c r="Q3933" s="144">
        <v>27</v>
      </c>
      <c r="R3933" s="385">
        <v>43346</v>
      </c>
      <c r="S3933" s="385">
        <v>44052</v>
      </c>
      <c r="T3933" s="144">
        <v>1614</v>
      </c>
      <c r="U3933" s="144" t="s">
        <v>69</v>
      </c>
      <c r="V3933" s="144">
        <v>142</v>
      </c>
      <c r="W3933" s="144" t="str">
        <f t="shared" si="402"/>
        <v>Active</v>
      </c>
      <c r="X3933" s="144">
        <v>1614</v>
      </c>
      <c r="Y3933" s="157" t="s">
        <v>64</v>
      </c>
      <c r="Z3933" s="386">
        <v>0.63</v>
      </c>
      <c r="AA3933" s="386">
        <v>0.91</v>
      </c>
      <c r="AB3933" s="387" t="s">
        <v>62</v>
      </c>
      <c r="AC3933" s="157"/>
    </row>
    <row r="3934" spans="9:29">
      <c r="I3934" s="342">
        <v>6</v>
      </c>
      <c r="J3934" s="144" t="str">
        <f t="shared" si="400"/>
        <v>LARGE</v>
      </c>
      <c r="K3934" s="144" t="str">
        <f t="shared" si="401"/>
        <v>LARGE</v>
      </c>
      <c r="L3934" s="144" t="str" cm="1">
        <f t="array" ref="L3934">_xlfn.IFS(I3934&lt;=2,"SMALL",I3934&lt;=5,"MEDIUM",I3934&gt;5,"LARGE")</f>
        <v>LARGE</v>
      </c>
      <c r="M3934" s="144" t="str">
        <f t="shared" si="398"/>
        <v>NO</v>
      </c>
      <c r="N3934" s="374">
        <v>5</v>
      </c>
      <c r="O3934" s="374">
        <f t="shared" si="399"/>
        <v>5</v>
      </c>
      <c r="P3934" s="158" t="str" cm="1">
        <f t="array" ref="P3934">_xlfn.SWITCH(ROUND(N3934,0),5,"Excellent",4,"Good",3,"ok","Bad")</f>
        <v>Excellent</v>
      </c>
      <c r="Q3934" s="144">
        <v>7</v>
      </c>
      <c r="R3934" s="385">
        <v>43527</v>
      </c>
      <c r="S3934" s="385">
        <v>43833</v>
      </c>
      <c r="T3934" s="144">
        <v>2958</v>
      </c>
      <c r="U3934" s="144" t="s">
        <v>69</v>
      </c>
      <c r="V3934" s="144">
        <v>179</v>
      </c>
      <c r="W3934" s="144" t="str">
        <f t="shared" si="402"/>
        <v>Active</v>
      </c>
      <c r="X3934" s="144">
        <v>2958</v>
      </c>
      <c r="Y3934" s="157" t="s">
        <v>64</v>
      </c>
      <c r="Z3934" s="386">
        <v>1</v>
      </c>
      <c r="AA3934" s="386">
        <v>0.98</v>
      </c>
      <c r="AB3934" s="387" t="s">
        <v>62</v>
      </c>
      <c r="AC3934" s="157"/>
    </row>
    <row r="3935" spans="9:29">
      <c r="I3935" s="342">
        <v>3</v>
      </c>
      <c r="J3935" s="144" t="str">
        <f t="shared" si="400"/>
        <v>LARGE</v>
      </c>
      <c r="K3935" s="144" t="str">
        <f t="shared" si="401"/>
        <v>MEDIUM</v>
      </c>
      <c r="L3935" s="144" t="str" cm="1">
        <f t="array" ref="L3935">_xlfn.IFS(I3935&lt;=2,"SMALL",I3935&lt;=5,"MEDIUM",I3935&gt;5,"LARGE")</f>
        <v>MEDIUM</v>
      </c>
      <c r="M3935" s="144" t="str">
        <f t="shared" si="398"/>
        <v>NO</v>
      </c>
      <c r="N3935" s="374">
        <v>4.8899999999999997</v>
      </c>
      <c r="O3935" s="374">
        <f t="shared" si="399"/>
        <v>5</v>
      </c>
      <c r="P3935" s="158" t="str" cm="1">
        <f t="array" ref="P3935">_xlfn.SWITCH(ROUND(N3935,0),5,"Excellent",4,"Good",3,"ok","Bad")</f>
        <v>Excellent</v>
      </c>
      <c r="Q3935" s="144">
        <v>9</v>
      </c>
      <c r="R3935" s="385">
        <v>43338</v>
      </c>
      <c r="S3935" s="385">
        <v>43772</v>
      </c>
      <c r="T3935" s="144">
        <v>1917</v>
      </c>
      <c r="U3935" s="144" t="s">
        <v>69</v>
      </c>
      <c r="V3935" s="144">
        <v>46</v>
      </c>
      <c r="W3935" s="144" t="str">
        <f t="shared" si="402"/>
        <v>Active</v>
      </c>
      <c r="X3935" s="144">
        <v>1917</v>
      </c>
      <c r="Y3935" s="157" t="s">
        <v>70</v>
      </c>
      <c r="Z3935" s="386">
        <v>1</v>
      </c>
      <c r="AA3935" s="386">
        <v>1</v>
      </c>
      <c r="AB3935" s="387" t="s">
        <v>62</v>
      </c>
      <c r="AC3935" s="157"/>
    </row>
    <row r="3936" spans="9:29">
      <c r="I3936" s="342">
        <v>1</v>
      </c>
      <c r="J3936" s="144" t="str">
        <f t="shared" si="400"/>
        <v>SMALL</v>
      </c>
      <c r="K3936" s="144" t="str">
        <f t="shared" si="401"/>
        <v>SMALL</v>
      </c>
      <c r="L3936" s="144" t="str" cm="1">
        <f t="array" ref="L3936">_xlfn.IFS(I3936&lt;=2,"SMALL",I3936&lt;=5,"MEDIUM",I3936&gt;5,"LARGE")</f>
        <v>SMALL</v>
      </c>
      <c r="M3936" s="144" t="str">
        <f t="shared" si="398"/>
        <v>NO</v>
      </c>
      <c r="N3936" s="374">
        <v>4.97</v>
      </c>
      <c r="O3936" s="374">
        <f t="shared" si="399"/>
        <v>5</v>
      </c>
      <c r="P3936" s="158" t="str" cm="1">
        <f t="array" ref="P3936">_xlfn.SWITCH(ROUND(N3936,0),5,"Excellent",4,"Good",3,"ok","Bad")</f>
        <v>Excellent</v>
      </c>
      <c r="Q3936" s="144">
        <v>38</v>
      </c>
      <c r="R3936" s="385">
        <v>43332</v>
      </c>
      <c r="S3936" s="385">
        <v>43815</v>
      </c>
      <c r="T3936" s="144">
        <v>3611</v>
      </c>
      <c r="U3936" s="144" t="s">
        <v>60</v>
      </c>
      <c r="V3936" s="144">
        <v>365</v>
      </c>
      <c r="W3936" s="144" t="str">
        <f t="shared" si="402"/>
        <v>Active</v>
      </c>
      <c r="X3936" s="144">
        <v>3611</v>
      </c>
      <c r="Y3936" s="157" t="s">
        <v>70</v>
      </c>
      <c r="Z3936" s="386">
        <v>1</v>
      </c>
      <c r="AA3936" s="386">
        <v>1</v>
      </c>
      <c r="AB3936" s="387" t="s">
        <v>62</v>
      </c>
      <c r="AC3936" s="157"/>
    </row>
    <row r="3937" spans="9:29">
      <c r="I3937" s="342">
        <v>2</v>
      </c>
      <c r="J3937" s="144" t="str">
        <f t="shared" si="400"/>
        <v>SMALL</v>
      </c>
      <c r="K3937" s="144" t="str">
        <f t="shared" si="401"/>
        <v>SMALL</v>
      </c>
      <c r="L3937" s="144" t="str" cm="1">
        <f t="array" ref="L3937">_xlfn.IFS(I3937&lt;=2,"SMALL",I3937&lt;=5,"MEDIUM",I3937&gt;5,"LARGE")</f>
        <v>SMALL</v>
      </c>
      <c r="M3937" s="144" t="str">
        <f t="shared" si="398"/>
        <v>NO</v>
      </c>
      <c r="N3937" s="374">
        <v>4.99</v>
      </c>
      <c r="O3937" s="374">
        <f t="shared" si="399"/>
        <v>5</v>
      </c>
      <c r="P3937" s="158" t="str" cm="1">
        <f t="array" ref="P3937">_xlfn.SWITCH(ROUND(N3937,0),5,"Excellent",4,"Good",3,"ok","Bad")</f>
        <v>Excellent</v>
      </c>
      <c r="Q3937" s="144">
        <v>69</v>
      </c>
      <c r="R3937" s="385">
        <v>43325</v>
      </c>
      <c r="S3937" s="385">
        <v>44038</v>
      </c>
      <c r="T3937" s="144">
        <v>3611</v>
      </c>
      <c r="U3937" s="144" t="s">
        <v>60</v>
      </c>
      <c r="V3937" s="144">
        <v>365</v>
      </c>
      <c r="W3937" s="144" t="str">
        <f t="shared" si="402"/>
        <v>Active</v>
      </c>
      <c r="X3937" s="144">
        <v>3611</v>
      </c>
      <c r="Y3937" s="157" t="s">
        <v>70</v>
      </c>
      <c r="Z3937" s="386">
        <v>1</v>
      </c>
      <c r="AA3937" s="386">
        <v>1</v>
      </c>
      <c r="AB3937" s="387" t="s">
        <v>62</v>
      </c>
      <c r="AC3937" s="157"/>
    </row>
    <row r="3938" spans="9:29">
      <c r="I3938" s="342">
        <v>1</v>
      </c>
      <c r="J3938" s="144" t="str">
        <f t="shared" si="400"/>
        <v>SMALL</v>
      </c>
      <c r="K3938" s="144" t="str">
        <f t="shared" si="401"/>
        <v>SMALL</v>
      </c>
      <c r="L3938" s="144" t="str" cm="1">
        <f t="array" ref="L3938">_xlfn.IFS(I3938&lt;=2,"SMALL",I3938&lt;=5,"MEDIUM",I3938&gt;5,"LARGE")</f>
        <v>SMALL</v>
      </c>
      <c r="M3938" s="144" t="str">
        <f t="shared" si="398"/>
        <v>NO</v>
      </c>
      <c r="N3938" s="374">
        <v>5</v>
      </c>
      <c r="O3938" s="374">
        <f t="shared" si="399"/>
        <v>5</v>
      </c>
      <c r="P3938" s="158" t="str" cm="1">
        <f t="array" ref="P3938">_xlfn.SWITCH(ROUND(N3938,0),5,"Excellent",4,"Good",3,"ok","Bad")</f>
        <v>Excellent</v>
      </c>
      <c r="Q3938" s="144">
        <v>13</v>
      </c>
      <c r="R3938" s="385">
        <v>43345</v>
      </c>
      <c r="S3938" s="385">
        <v>43614</v>
      </c>
      <c r="T3938" s="144">
        <v>3624</v>
      </c>
      <c r="U3938" s="144" t="s">
        <v>60</v>
      </c>
      <c r="V3938" s="144">
        <v>365</v>
      </c>
      <c r="W3938" s="144" t="str">
        <f t="shared" si="402"/>
        <v>Active</v>
      </c>
      <c r="X3938" s="144">
        <v>3624</v>
      </c>
      <c r="Y3938" s="157" t="s">
        <v>70</v>
      </c>
      <c r="Z3938" s="386">
        <v>1</v>
      </c>
      <c r="AA3938" s="386">
        <v>0.99</v>
      </c>
      <c r="AB3938" s="387" t="s">
        <v>62</v>
      </c>
      <c r="AC3938" s="157"/>
    </row>
    <row r="3939" spans="9:29">
      <c r="I3939" s="342">
        <v>2</v>
      </c>
      <c r="J3939" s="144" t="str">
        <f t="shared" si="400"/>
        <v>SMALL</v>
      </c>
      <c r="K3939" s="144" t="str">
        <f t="shared" si="401"/>
        <v>SMALL</v>
      </c>
      <c r="L3939" s="144" t="str" cm="1">
        <f t="array" ref="L3939">_xlfn.IFS(I3939&lt;=2,"SMALL",I3939&lt;=5,"MEDIUM",I3939&gt;5,"LARGE")</f>
        <v>SMALL</v>
      </c>
      <c r="M3939" s="144" t="str">
        <f t="shared" si="398"/>
        <v>YES</v>
      </c>
      <c r="N3939" s="374">
        <v>4.88</v>
      </c>
      <c r="O3939" s="374">
        <f t="shared" si="399"/>
        <v>5</v>
      </c>
      <c r="P3939" s="158" t="str" cm="1">
        <f t="array" ref="P3939">_xlfn.SWITCH(ROUND(N3939,0),5,"Excellent",4,"Good",3,"ok","Bad")</f>
        <v>Excellent</v>
      </c>
      <c r="Q3939" s="144">
        <v>107</v>
      </c>
      <c r="R3939" s="385">
        <v>43346</v>
      </c>
      <c r="S3939" s="385">
        <v>43901</v>
      </c>
      <c r="T3939" s="144">
        <v>3094</v>
      </c>
      <c r="U3939" s="144" t="s">
        <v>60</v>
      </c>
      <c r="V3939" s="144">
        <v>36</v>
      </c>
      <c r="W3939" s="144" t="str">
        <f t="shared" si="402"/>
        <v>Active</v>
      </c>
      <c r="X3939" s="144">
        <v>3094</v>
      </c>
      <c r="Y3939" s="157" t="s">
        <v>64</v>
      </c>
      <c r="Z3939" s="386">
        <v>1</v>
      </c>
      <c r="AA3939" s="386">
        <v>0.5</v>
      </c>
      <c r="AB3939" s="387" t="s">
        <v>65</v>
      </c>
      <c r="AC3939" s="157"/>
    </row>
    <row r="3940" spans="9:29">
      <c r="I3940" s="342">
        <v>2</v>
      </c>
      <c r="J3940" s="144" t="str">
        <f t="shared" si="400"/>
        <v>SMALL</v>
      </c>
      <c r="K3940" s="144" t="str">
        <f t="shared" si="401"/>
        <v>SMALL</v>
      </c>
      <c r="L3940" s="144" t="str" cm="1">
        <f t="array" ref="L3940">_xlfn.IFS(I3940&lt;=2,"SMALL",I3940&lt;=5,"MEDIUM",I3940&gt;5,"LARGE")</f>
        <v>SMALL</v>
      </c>
      <c r="M3940" s="144" t="str">
        <f t="shared" si="398"/>
        <v>NO</v>
      </c>
      <c r="N3940" s="374">
        <v>4.9000000000000004</v>
      </c>
      <c r="O3940" s="374">
        <f t="shared" si="399"/>
        <v>5</v>
      </c>
      <c r="P3940" s="158" t="str" cm="1">
        <f t="array" ref="P3940">_xlfn.SWITCH(ROUND(N3940,0),5,"Excellent",4,"Good",3,"ok","Bad")</f>
        <v>Excellent</v>
      </c>
      <c r="Q3940" s="144">
        <v>67</v>
      </c>
      <c r="R3940" s="385">
        <v>43333</v>
      </c>
      <c r="S3940" s="385">
        <v>43903</v>
      </c>
      <c r="T3940" s="144">
        <v>3625</v>
      </c>
      <c r="U3940" s="144" t="s">
        <v>69</v>
      </c>
      <c r="V3940" s="144">
        <v>56</v>
      </c>
      <c r="W3940" s="144" t="str">
        <f t="shared" si="402"/>
        <v>Active</v>
      </c>
      <c r="X3940" s="144">
        <v>3625</v>
      </c>
      <c r="Y3940" s="157" t="s">
        <v>70</v>
      </c>
      <c r="Z3940" s="386">
        <v>1</v>
      </c>
      <c r="AA3940" s="386">
        <v>1</v>
      </c>
      <c r="AB3940" s="387" t="s">
        <v>65</v>
      </c>
      <c r="AC3940" s="157"/>
    </row>
    <row r="3941" spans="9:29">
      <c r="I3941" s="342">
        <v>2</v>
      </c>
      <c r="J3941" s="144" t="str">
        <f t="shared" si="400"/>
        <v>SMALL</v>
      </c>
      <c r="K3941" s="144" t="str">
        <f t="shared" si="401"/>
        <v>SMALL</v>
      </c>
      <c r="L3941" s="144" t="str" cm="1">
        <f t="array" ref="L3941">_xlfn.IFS(I3941&lt;=2,"SMALL",I3941&lt;=5,"MEDIUM",I3941&gt;5,"LARGE")</f>
        <v>SMALL</v>
      </c>
      <c r="M3941" s="144" t="str">
        <f t="shared" si="398"/>
        <v>NO</v>
      </c>
      <c r="N3941" s="374">
        <v>4.51</v>
      </c>
      <c r="O3941" s="374">
        <f t="shared" si="399"/>
        <v>5</v>
      </c>
      <c r="P3941" s="158" t="str" cm="1">
        <f t="array" ref="P3941">_xlfn.SWITCH(ROUND(N3941,0),5,"Excellent",4,"Good",3,"ok","Bad")</f>
        <v>Excellent</v>
      </c>
      <c r="Q3941" s="144">
        <v>105</v>
      </c>
      <c r="R3941" s="385">
        <v>43326</v>
      </c>
      <c r="S3941" s="385">
        <v>44024</v>
      </c>
      <c r="T3941" s="144">
        <v>3626</v>
      </c>
      <c r="U3941" s="144" t="s">
        <v>60</v>
      </c>
      <c r="V3941" s="144">
        <v>365</v>
      </c>
      <c r="W3941" s="144" t="str">
        <f t="shared" si="402"/>
        <v>Active</v>
      </c>
      <c r="X3941" s="144">
        <v>3626</v>
      </c>
      <c r="Y3941" s="157" t="s">
        <v>70</v>
      </c>
      <c r="Z3941" s="386">
        <v>1</v>
      </c>
      <c r="AA3941" s="386">
        <v>1</v>
      </c>
      <c r="AB3941" s="387" t="s">
        <v>65</v>
      </c>
      <c r="AC3941" s="157"/>
    </row>
    <row r="3942" spans="9:29">
      <c r="I3942" s="342">
        <v>5</v>
      </c>
      <c r="J3942" s="144" t="str">
        <f t="shared" si="400"/>
        <v>LARGE</v>
      </c>
      <c r="K3942" s="144" t="str">
        <f t="shared" si="401"/>
        <v>MEDIUM</v>
      </c>
      <c r="L3942" s="144" t="str" cm="1">
        <f t="array" ref="L3942">_xlfn.IFS(I3942&lt;=2,"SMALL",I3942&lt;=5,"MEDIUM",I3942&gt;5,"LARGE")</f>
        <v>MEDIUM</v>
      </c>
      <c r="M3942" s="144" t="str">
        <f t="shared" si="398"/>
        <v>NO</v>
      </c>
      <c r="N3942" s="374">
        <v>4.8600000000000003</v>
      </c>
      <c r="O3942" s="374">
        <f t="shared" si="399"/>
        <v>5</v>
      </c>
      <c r="P3942" s="158" t="str" cm="1">
        <f t="array" ref="P3942">_xlfn.SWITCH(ROUND(N3942,0),5,"Excellent",4,"Good",3,"ok","Bad")</f>
        <v>Excellent</v>
      </c>
      <c r="Q3942" s="144">
        <v>7</v>
      </c>
      <c r="R3942" s="385">
        <v>43566</v>
      </c>
      <c r="S3942" s="385">
        <v>43904</v>
      </c>
      <c r="T3942" s="144">
        <v>639</v>
      </c>
      <c r="U3942" s="144" t="s">
        <v>69</v>
      </c>
      <c r="V3942" s="144">
        <v>12</v>
      </c>
      <c r="W3942" s="144" t="str">
        <f t="shared" si="402"/>
        <v>Active</v>
      </c>
      <c r="X3942" s="144">
        <v>639</v>
      </c>
      <c r="Y3942" s="157" t="s">
        <v>70</v>
      </c>
      <c r="Z3942" s="386">
        <v>1</v>
      </c>
      <c r="AA3942" s="386">
        <v>0.99</v>
      </c>
      <c r="AB3942" s="387" t="s">
        <v>62</v>
      </c>
      <c r="AC3942" s="157"/>
    </row>
    <row r="3943" spans="9:29">
      <c r="I3943" s="342">
        <v>6</v>
      </c>
      <c r="J3943" s="144" t="str">
        <f t="shared" si="400"/>
        <v>LARGE</v>
      </c>
      <c r="K3943" s="144" t="str">
        <f t="shared" si="401"/>
        <v>LARGE</v>
      </c>
      <c r="L3943" s="144" t="str" cm="1">
        <f t="array" ref="L3943">_xlfn.IFS(I3943&lt;=2,"SMALL",I3943&lt;=5,"MEDIUM",I3943&gt;5,"LARGE")</f>
        <v>LARGE</v>
      </c>
      <c r="M3943" s="144" t="str">
        <f t="shared" si="398"/>
        <v>YES</v>
      </c>
      <c r="N3943" s="374">
        <v>4.99</v>
      </c>
      <c r="O3943" s="374">
        <f t="shared" si="399"/>
        <v>5</v>
      </c>
      <c r="P3943" s="158" t="str" cm="1">
        <f t="array" ref="P3943">_xlfn.SWITCH(ROUND(N3943,0),5,"Excellent",4,"Good",3,"ok","Bad")</f>
        <v>Excellent</v>
      </c>
      <c r="Q3943" s="144">
        <v>152</v>
      </c>
      <c r="R3943" s="385">
        <v>43330</v>
      </c>
      <c r="S3943" s="385">
        <v>44058</v>
      </c>
      <c r="T3943" s="144">
        <v>1023</v>
      </c>
      <c r="U3943" s="144" t="s">
        <v>69</v>
      </c>
      <c r="V3943" s="144">
        <v>310</v>
      </c>
      <c r="W3943" s="144" t="str">
        <f t="shared" si="402"/>
        <v>Active</v>
      </c>
      <c r="X3943" s="144">
        <v>1023</v>
      </c>
      <c r="Y3943" s="157" t="s">
        <v>70</v>
      </c>
      <c r="Z3943" s="386">
        <v>0.9</v>
      </c>
      <c r="AA3943" s="386">
        <v>1</v>
      </c>
      <c r="AB3943" s="387" t="s">
        <v>62</v>
      </c>
      <c r="AC3943" s="157"/>
    </row>
    <row r="3944" spans="9:29">
      <c r="I3944" s="342">
        <v>4</v>
      </c>
      <c r="J3944" s="144" t="str">
        <f t="shared" si="400"/>
        <v>LARGE</v>
      </c>
      <c r="K3944" s="144" t="str">
        <f t="shared" si="401"/>
        <v>MEDIUM</v>
      </c>
      <c r="L3944" s="144" t="str" cm="1">
        <f t="array" ref="L3944">_xlfn.IFS(I3944&lt;=2,"SMALL",I3944&lt;=5,"MEDIUM",I3944&gt;5,"LARGE")</f>
        <v>MEDIUM</v>
      </c>
      <c r="M3944" s="144" t="str">
        <f t="shared" si="398"/>
        <v>NO</v>
      </c>
      <c r="N3944" s="374">
        <v>5</v>
      </c>
      <c r="O3944" s="374">
        <f t="shared" si="399"/>
        <v>5</v>
      </c>
      <c r="P3944" s="158" t="str" cm="1">
        <f t="array" ref="P3944">_xlfn.SWITCH(ROUND(N3944,0),5,"Excellent",4,"Good",3,"ok","Bad")</f>
        <v>Excellent</v>
      </c>
      <c r="Q3944" s="144">
        <v>56</v>
      </c>
      <c r="R3944" s="385">
        <v>43346</v>
      </c>
      <c r="S3944" s="385">
        <v>44057</v>
      </c>
      <c r="T3944" s="144">
        <v>3627</v>
      </c>
      <c r="U3944" s="144" t="s">
        <v>69</v>
      </c>
      <c r="V3944" s="144">
        <v>161</v>
      </c>
      <c r="W3944" s="144" t="str">
        <f t="shared" si="402"/>
        <v>Active</v>
      </c>
      <c r="X3944" s="144">
        <v>3627</v>
      </c>
      <c r="Y3944" s="157" t="s">
        <v>70</v>
      </c>
      <c r="Z3944" s="386">
        <v>1</v>
      </c>
      <c r="AA3944" s="386">
        <v>1</v>
      </c>
      <c r="AB3944" s="387" t="s">
        <v>65</v>
      </c>
      <c r="AC3944" s="157"/>
    </row>
    <row r="3945" spans="9:29">
      <c r="I3945" s="342">
        <v>2</v>
      </c>
      <c r="J3945" s="144" t="str">
        <f t="shared" si="400"/>
        <v>SMALL</v>
      </c>
      <c r="K3945" s="144" t="str">
        <f t="shared" si="401"/>
        <v>SMALL</v>
      </c>
      <c r="L3945" s="144" t="str" cm="1">
        <f t="array" ref="L3945">_xlfn.IFS(I3945&lt;=2,"SMALL",I3945&lt;=5,"MEDIUM",I3945&gt;5,"LARGE")</f>
        <v>SMALL</v>
      </c>
      <c r="M3945" s="144" t="str">
        <f t="shared" si="398"/>
        <v>NO</v>
      </c>
      <c r="N3945" s="374">
        <v>4.4800000000000004</v>
      </c>
      <c r="O3945" s="374">
        <f t="shared" si="399"/>
        <v>4</v>
      </c>
      <c r="P3945" s="158" t="str" cm="1">
        <f t="array" ref="P3945">_xlfn.SWITCH(ROUND(N3945,0),5,"Excellent",4,"Good",3,"ok","Bad")</f>
        <v>Good</v>
      </c>
      <c r="Q3945" s="144">
        <v>40</v>
      </c>
      <c r="R3945" s="385">
        <v>43541</v>
      </c>
      <c r="S3945" s="385">
        <v>43910</v>
      </c>
      <c r="T3945" s="144">
        <v>3628</v>
      </c>
      <c r="U3945" s="144" t="s">
        <v>69</v>
      </c>
      <c r="V3945" s="144">
        <v>50</v>
      </c>
      <c r="W3945" s="144" t="str">
        <f t="shared" si="402"/>
        <v>Active</v>
      </c>
      <c r="X3945" s="144">
        <v>3628</v>
      </c>
      <c r="Y3945" s="157" t="s">
        <v>61</v>
      </c>
      <c r="Z3945" s="386">
        <v>0.9</v>
      </c>
      <c r="AA3945" s="386">
        <v>0.6</v>
      </c>
      <c r="AB3945" s="387" t="s">
        <v>65</v>
      </c>
      <c r="AC3945" s="157"/>
    </row>
    <row r="3946" spans="9:29">
      <c r="I3946" s="342">
        <v>2</v>
      </c>
      <c r="J3946" s="144" t="str">
        <f t="shared" si="400"/>
        <v>SMALL</v>
      </c>
      <c r="K3946" s="144" t="str">
        <f t="shared" si="401"/>
        <v>SMALL</v>
      </c>
      <c r="L3946" s="144" t="str" cm="1">
        <f t="array" ref="L3946">_xlfn.IFS(I3946&lt;=2,"SMALL",I3946&lt;=5,"MEDIUM",I3946&gt;5,"LARGE")</f>
        <v>SMALL</v>
      </c>
      <c r="M3946" s="144" t="str">
        <f t="shared" si="398"/>
        <v>NO</v>
      </c>
      <c r="N3946" s="374">
        <v>4.83</v>
      </c>
      <c r="O3946" s="374">
        <f t="shared" si="399"/>
        <v>5</v>
      </c>
      <c r="P3946" s="158" t="str" cm="1">
        <f t="array" ref="P3946">_xlfn.SWITCH(ROUND(N3946,0),5,"Excellent",4,"Good",3,"ok","Bad")</f>
        <v>Excellent</v>
      </c>
      <c r="Q3946" s="144">
        <v>6</v>
      </c>
      <c r="R3946" s="385">
        <v>43327</v>
      </c>
      <c r="S3946" s="385">
        <v>43837</v>
      </c>
      <c r="T3946" s="144">
        <v>930</v>
      </c>
      <c r="U3946" s="144" t="s">
        <v>69</v>
      </c>
      <c r="V3946" s="144">
        <v>45</v>
      </c>
      <c r="W3946" s="144" t="str">
        <f t="shared" si="402"/>
        <v>Active</v>
      </c>
      <c r="X3946" s="144">
        <v>930</v>
      </c>
      <c r="Y3946" s="157" t="s">
        <v>70</v>
      </c>
      <c r="Z3946" s="386">
        <v>0.9</v>
      </c>
      <c r="AA3946" s="386">
        <v>0.82</v>
      </c>
      <c r="AB3946" s="387" t="s">
        <v>65</v>
      </c>
      <c r="AC3946" s="157"/>
    </row>
    <row r="3947" spans="9:29">
      <c r="I3947" s="342">
        <v>3</v>
      </c>
      <c r="J3947" s="144" t="str">
        <f t="shared" si="400"/>
        <v>LARGE</v>
      </c>
      <c r="K3947" s="144" t="str">
        <f t="shared" si="401"/>
        <v>MEDIUM</v>
      </c>
      <c r="L3947" s="144" t="str" cm="1">
        <f t="array" ref="L3947">_xlfn.IFS(I3947&lt;=2,"SMALL",I3947&lt;=5,"MEDIUM",I3947&gt;5,"LARGE")</f>
        <v>MEDIUM</v>
      </c>
      <c r="M3947" s="144" t="str">
        <f t="shared" si="398"/>
        <v>NO</v>
      </c>
      <c r="N3947" s="374">
        <v>5</v>
      </c>
      <c r="O3947" s="374">
        <f t="shared" si="399"/>
        <v>5</v>
      </c>
      <c r="P3947" s="158" t="str" cm="1">
        <f t="array" ref="P3947">_xlfn.SWITCH(ROUND(N3947,0),5,"Excellent",4,"Good",3,"ok","Bad")</f>
        <v>Excellent</v>
      </c>
      <c r="Q3947" s="144">
        <v>30</v>
      </c>
      <c r="R3947" s="385">
        <v>43338</v>
      </c>
      <c r="S3947" s="385">
        <v>43877</v>
      </c>
      <c r="T3947" s="144">
        <v>2038</v>
      </c>
      <c r="U3947" s="144" t="s">
        <v>69</v>
      </c>
      <c r="V3947" s="144">
        <v>0</v>
      </c>
      <c r="W3947" s="144" t="str">
        <f t="shared" si="402"/>
        <v>Inactive</v>
      </c>
      <c r="X3947" s="144">
        <v>2038</v>
      </c>
      <c r="Y3947" s="157" t="s">
        <v>61</v>
      </c>
      <c r="Z3947" s="386">
        <v>1</v>
      </c>
      <c r="AA3947" s="386">
        <v>1</v>
      </c>
      <c r="AB3947" s="387" t="s">
        <v>62</v>
      </c>
      <c r="AC3947" s="157"/>
    </row>
    <row r="3948" spans="9:29">
      <c r="I3948" s="342">
        <v>1</v>
      </c>
      <c r="J3948" s="144" t="str">
        <f t="shared" si="400"/>
        <v>SMALL</v>
      </c>
      <c r="K3948" s="144" t="str">
        <f t="shared" si="401"/>
        <v>SMALL</v>
      </c>
      <c r="L3948" s="144" t="str" cm="1">
        <f t="array" ref="L3948">_xlfn.IFS(I3948&lt;=2,"SMALL",I3948&lt;=5,"MEDIUM",I3948&gt;5,"LARGE")</f>
        <v>SMALL</v>
      </c>
      <c r="M3948" s="144" t="str">
        <f t="shared" si="398"/>
        <v>NO</v>
      </c>
      <c r="N3948" s="374">
        <v>4.67</v>
      </c>
      <c r="O3948" s="374">
        <f t="shared" si="399"/>
        <v>5</v>
      </c>
      <c r="P3948" s="158" t="str" cm="1">
        <f t="array" ref="P3948">_xlfn.SWITCH(ROUND(N3948,0),5,"Excellent",4,"Good",3,"ok","Bad")</f>
        <v>Excellent</v>
      </c>
      <c r="Q3948" s="144">
        <v>3</v>
      </c>
      <c r="R3948" s="385">
        <v>43384</v>
      </c>
      <c r="S3948" s="385">
        <v>43921</v>
      </c>
      <c r="T3948" s="144">
        <v>2441</v>
      </c>
      <c r="U3948" s="144" t="s">
        <v>60</v>
      </c>
      <c r="V3948" s="144">
        <v>36</v>
      </c>
      <c r="W3948" s="144" t="str">
        <f t="shared" si="402"/>
        <v>Active</v>
      </c>
      <c r="X3948" s="144">
        <v>2441</v>
      </c>
      <c r="Y3948" s="157" t="s">
        <v>64</v>
      </c>
      <c r="Z3948" s="386">
        <v>0.64</v>
      </c>
      <c r="AA3948" s="386">
        <v>0.85</v>
      </c>
      <c r="AB3948" s="387" t="s">
        <v>65</v>
      </c>
      <c r="AC3948" s="157"/>
    </row>
    <row r="3949" spans="9:29">
      <c r="I3949" s="342">
        <v>2</v>
      </c>
      <c r="J3949" s="144" t="str">
        <f t="shared" si="400"/>
        <v>SMALL</v>
      </c>
      <c r="K3949" s="144" t="str">
        <f t="shared" si="401"/>
        <v>SMALL</v>
      </c>
      <c r="L3949" s="144" t="str" cm="1">
        <f t="array" ref="L3949">_xlfn.IFS(I3949&lt;=2,"SMALL",I3949&lt;=5,"MEDIUM",I3949&gt;5,"LARGE")</f>
        <v>SMALL</v>
      </c>
      <c r="M3949" s="144" t="str">
        <f t="shared" si="398"/>
        <v>NO</v>
      </c>
      <c r="N3949" s="374">
        <v>4.8600000000000003</v>
      </c>
      <c r="O3949" s="374">
        <f t="shared" si="399"/>
        <v>5</v>
      </c>
      <c r="P3949" s="158" t="str" cm="1">
        <f t="array" ref="P3949">_xlfn.SWITCH(ROUND(N3949,0),5,"Excellent",4,"Good",3,"ok","Bad")</f>
        <v>Excellent</v>
      </c>
      <c r="Q3949" s="144">
        <v>7</v>
      </c>
      <c r="R3949" s="385">
        <v>43385</v>
      </c>
      <c r="S3949" s="385">
        <v>44044</v>
      </c>
      <c r="T3949" s="144">
        <v>966</v>
      </c>
      <c r="U3949" s="144" t="s">
        <v>69</v>
      </c>
      <c r="V3949" s="144">
        <v>0</v>
      </c>
      <c r="W3949" s="144" t="str">
        <f t="shared" si="402"/>
        <v>Inactive</v>
      </c>
      <c r="X3949" s="144">
        <v>966</v>
      </c>
      <c r="Y3949" s="157" t="s">
        <v>70</v>
      </c>
      <c r="Z3949" s="386">
        <v>1</v>
      </c>
      <c r="AA3949" s="386">
        <v>0.98</v>
      </c>
      <c r="AB3949" s="387" t="s">
        <v>62</v>
      </c>
      <c r="AC3949" s="157"/>
    </row>
    <row r="3950" spans="9:29">
      <c r="I3950" s="342">
        <v>10</v>
      </c>
      <c r="J3950" s="144" t="str">
        <f t="shared" si="400"/>
        <v>LARGE</v>
      </c>
      <c r="K3950" s="144" t="str">
        <f t="shared" si="401"/>
        <v>LARGE</v>
      </c>
      <c r="L3950" s="144" t="str" cm="1">
        <f t="array" ref="L3950">_xlfn.IFS(I3950&lt;=2,"SMALL",I3950&lt;=5,"MEDIUM",I3950&gt;5,"LARGE")</f>
        <v>LARGE</v>
      </c>
      <c r="M3950" s="144" t="str">
        <f t="shared" si="398"/>
        <v>NO</v>
      </c>
      <c r="N3950" s="374">
        <v>4.8</v>
      </c>
      <c r="O3950" s="374">
        <f t="shared" si="399"/>
        <v>5</v>
      </c>
      <c r="P3950" s="158" t="str" cm="1">
        <f t="array" ref="P3950">_xlfn.SWITCH(ROUND(N3950,0),5,"Excellent",4,"Good",3,"ok","Bad")</f>
        <v>Excellent</v>
      </c>
      <c r="Q3950" s="144">
        <v>5</v>
      </c>
      <c r="R3950" s="385">
        <v>43346</v>
      </c>
      <c r="S3950" s="385">
        <v>43466</v>
      </c>
      <c r="T3950" s="144">
        <v>1883</v>
      </c>
      <c r="U3950" s="144" t="s">
        <v>69</v>
      </c>
      <c r="V3950" s="144">
        <v>89</v>
      </c>
      <c r="W3950" s="144" t="str">
        <f t="shared" si="402"/>
        <v>Active</v>
      </c>
      <c r="X3950" s="144">
        <v>1883</v>
      </c>
      <c r="Y3950" s="157" t="s">
        <v>61</v>
      </c>
      <c r="Z3950" s="386">
        <v>1</v>
      </c>
      <c r="AA3950" s="386">
        <v>0.92</v>
      </c>
      <c r="AB3950" s="387" t="s">
        <v>65</v>
      </c>
      <c r="AC3950" s="157"/>
    </row>
    <row r="3951" spans="9:29">
      <c r="I3951" s="342">
        <v>2</v>
      </c>
      <c r="J3951" s="144" t="str">
        <f t="shared" si="400"/>
        <v>SMALL</v>
      </c>
      <c r="K3951" s="144" t="str">
        <f t="shared" si="401"/>
        <v>SMALL</v>
      </c>
      <c r="L3951" s="144" t="str" cm="1">
        <f t="array" ref="L3951">_xlfn.IFS(I3951&lt;=2,"SMALL",I3951&lt;=5,"MEDIUM",I3951&gt;5,"LARGE")</f>
        <v>SMALL</v>
      </c>
      <c r="M3951" s="144" t="str">
        <f t="shared" si="398"/>
        <v>NO</v>
      </c>
      <c r="N3951" s="374">
        <v>4.84</v>
      </c>
      <c r="O3951" s="374">
        <f t="shared" si="399"/>
        <v>5</v>
      </c>
      <c r="P3951" s="158" t="str" cm="1">
        <f t="array" ref="P3951">_xlfn.SWITCH(ROUND(N3951,0),5,"Excellent",4,"Good",3,"ok","Bad")</f>
        <v>Excellent</v>
      </c>
      <c r="Q3951" s="144">
        <v>61</v>
      </c>
      <c r="R3951" s="385">
        <v>43362</v>
      </c>
      <c r="S3951" s="385">
        <v>43904</v>
      </c>
      <c r="T3951" s="144">
        <v>1864</v>
      </c>
      <c r="U3951" s="144" t="s">
        <v>60</v>
      </c>
      <c r="V3951" s="144">
        <v>231</v>
      </c>
      <c r="W3951" s="144" t="str">
        <f t="shared" si="402"/>
        <v>Active</v>
      </c>
      <c r="X3951" s="144">
        <v>1864</v>
      </c>
      <c r="Y3951" s="157" t="s">
        <v>70</v>
      </c>
      <c r="Z3951" s="386">
        <v>1</v>
      </c>
      <c r="AA3951" s="386">
        <v>1</v>
      </c>
      <c r="AB3951" s="387" t="s">
        <v>62</v>
      </c>
      <c r="AC3951" s="157"/>
    </row>
    <row r="3952" spans="9:29">
      <c r="I3952" s="342">
        <v>2</v>
      </c>
      <c r="J3952" s="144" t="str">
        <f t="shared" si="400"/>
        <v>SMALL</v>
      </c>
      <c r="K3952" s="144" t="str">
        <f t="shared" si="401"/>
        <v>SMALL</v>
      </c>
      <c r="L3952" s="144" t="str" cm="1">
        <f t="array" ref="L3952">_xlfn.IFS(I3952&lt;=2,"SMALL",I3952&lt;=5,"MEDIUM",I3952&gt;5,"LARGE")</f>
        <v>SMALL</v>
      </c>
      <c r="M3952" s="144" t="str">
        <f t="shared" si="398"/>
        <v>NO</v>
      </c>
      <c r="N3952" s="374">
        <v>5</v>
      </c>
      <c r="O3952" s="374">
        <f t="shared" si="399"/>
        <v>5</v>
      </c>
      <c r="P3952" s="158" t="str" cm="1">
        <f t="array" ref="P3952">_xlfn.SWITCH(ROUND(N3952,0),5,"Excellent",4,"Good",3,"ok","Bad")</f>
        <v>Excellent</v>
      </c>
      <c r="Q3952" s="144">
        <v>16</v>
      </c>
      <c r="R3952" s="385">
        <v>43346</v>
      </c>
      <c r="S3952" s="385">
        <v>43520</v>
      </c>
      <c r="T3952" s="144">
        <v>1864</v>
      </c>
      <c r="U3952" s="144" t="s">
        <v>60</v>
      </c>
      <c r="V3952" s="144">
        <v>268</v>
      </c>
      <c r="W3952" s="144" t="str">
        <f t="shared" si="402"/>
        <v>Active</v>
      </c>
      <c r="X3952" s="144">
        <v>1864</v>
      </c>
      <c r="Y3952" s="157" t="s">
        <v>70</v>
      </c>
      <c r="Z3952" s="386">
        <v>0.9</v>
      </c>
      <c r="AA3952" s="386">
        <v>0.9</v>
      </c>
      <c r="AB3952" s="387" t="s">
        <v>65</v>
      </c>
      <c r="AC3952" s="157"/>
    </row>
    <row r="3953" spans="9:29">
      <c r="I3953" s="342">
        <v>1</v>
      </c>
      <c r="J3953" s="144" t="str">
        <f t="shared" si="400"/>
        <v>SMALL</v>
      </c>
      <c r="K3953" s="144" t="str">
        <f t="shared" si="401"/>
        <v>SMALL</v>
      </c>
      <c r="L3953" s="144" t="str" cm="1">
        <f t="array" ref="L3953">_xlfn.IFS(I3953&lt;=2,"SMALL",I3953&lt;=5,"MEDIUM",I3953&gt;5,"LARGE")</f>
        <v>SMALL</v>
      </c>
      <c r="M3953" s="144" t="str">
        <f t="shared" si="398"/>
        <v>NO</v>
      </c>
      <c r="N3953" s="374">
        <v>4.75</v>
      </c>
      <c r="O3953" s="374">
        <f t="shared" si="399"/>
        <v>5</v>
      </c>
      <c r="P3953" s="158" t="str" cm="1">
        <f t="array" ref="P3953">_xlfn.SWITCH(ROUND(N3953,0),5,"Excellent",4,"Good",3,"ok","Bad")</f>
        <v>Excellent</v>
      </c>
      <c r="Q3953" s="144">
        <v>32</v>
      </c>
      <c r="R3953" s="385">
        <v>43353</v>
      </c>
      <c r="S3953" s="385">
        <v>43774</v>
      </c>
      <c r="T3953" s="144">
        <v>1582</v>
      </c>
      <c r="U3953" s="144" t="s">
        <v>73</v>
      </c>
      <c r="V3953" s="144">
        <v>365</v>
      </c>
      <c r="W3953" s="144" t="str">
        <f t="shared" si="402"/>
        <v>Active</v>
      </c>
      <c r="X3953" s="144">
        <v>1582</v>
      </c>
      <c r="Y3953" s="157" t="s">
        <v>70</v>
      </c>
      <c r="Z3953" s="386">
        <v>0.95</v>
      </c>
      <c r="AA3953" s="386">
        <v>1</v>
      </c>
      <c r="AB3953" s="387" t="s">
        <v>62</v>
      </c>
      <c r="AC3953" s="157"/>
    </row>
    <row r="3954" spans="9:29">
      <c r="I3954" s="342">
        <v>2</v>
      </c>
      <c r="J3954" s="144" t="str">
        <f t="shared" si="400"/>
        <v>SMALL</v>
      </c>
      <c r="K3954" s="144" t="str">
        <f t="shared" si="401"/>
        <v>SMALL</v>
      </c>
      <c r="L3954" s="144" t="str" cm="1">
        <f t="array" ref="L3954">_xlfn.IFS(I3954&lt;=2,"SMALL",I3954&lt;=5,"MEDIUM",I3954&gt;5,"LARGE")</f>
        <v>SMALL</v>
      </c>
      <c r="M3954" s="144" t="str">
        <f t="shared" si="398"/>
        <v>NO</v>
      </c>
      <c r="N3954" s="374">
        <v>5</v>
      </c>
      <c r="O3954" s="374">
        <f t="shared" si="399"/>
        <v>5</v>
      </c>
      <c r="P3954" s="158" t="str" cm="1">
        <f t="array" ref="P3954">_xlfn.SWITCH(ROUND(N3954,0),5,"Excellent",4,"Good",3,"ok","Bad")</f>
        <v>Excellent</v>
      </c>
      <c r="Q3954" s="144">
        <v>4</v>
      </c>
      <c r="R3954" s="385">
        <v>43371</v>
      </c>
      <c r="S3954" s="385">
        <v>43832</v>
      </c>
      <c r="T3954" s="144">
        <v>1209</v>
      </c>
      <c r="U3954" s="144" t="s">
        <v>69</v>
      </c>
      <c r="V3954" s="144">
        <v>228</v>
      </c>
      <c r="W3954" s="144" t="str">
        <f t="shared" si="402"/>
        <v>Active</v>
      </c>
      <c r="X3954" s="144">
        <v>1209</v>
      </c>
      <c r="Y3954" s="157" t="s">
        <v>122</v>
      </c>
      <c r="Z3954" s="386">
        <v>0</v>
      </c>
      <c r="AA3954" s="386">
        <v>1</v>
      </c>
      <c r="AB3954" s="387" t="s">
        <v>65</v>
      </c>
      <c r="AC3954" s="157"/>
    </row>
    <row r="3955" spans="9:29">
      <c r="I3955" s="342">
        <v>4</v>
      </c>
      <c r="J3955" s="144" t="str">
        <f t="shared" si="400"/>
        <v>LARGE</v>
      </c>
      <c r="K3955" s="144" t="str">
        <f t="shared" si="401"/>
        <v>MEDIUM</v>
      </c>
      <c r="L3955" s="144" t="str" cm="1">
        <f t="array" ref="L3955">_xlfn.IFS(I3955&lt;=2,"SMALL",I3955&lt;=5,"MEDIUM",I3955&gt;5,"LARGE")</f>
        <v>MEDIUM</v>
      </c>
      <c r="M3955" s="144" t="str">
        <f t="shared" si="398"/>
        <v>NO</v>
      </c>
      <c r="N3955" s="374">
        <v>4.75</v>
      </c>
      <c r="O3955" s="374">
        <f t="shared" si="399"/>
        <v>5</v>
      </c>
      <c r="P3955" s="158" t="str" cm="1">
        <f t="array" ref="P3955">_xlfn.SWITCH(ROUND(N3955,0),5,"Excellent",4,"Good",3,"ok","Bad")</f>
        <v>Excellent</v>
      </c>
      <c r="Q3955" s="144">
        <v>4</v>
      </c>
      <c r="R3955" s="385">
        <v>43462</v>
      </c>
      <c r="S3955" s="385">
        <v>43832</v>
      </c>
      <c r="T3955" s="144">
        <v>3083</v>
      </c>
      <c r="U3955" s="144" t="s">
        <v>69</v>
      </c>
      <c r="V3955" s="144">
        <v>0</v>
      </c>
      <c r="W3955" s="144" t="str">
        <f t="shared" si="402"/>
        <v>Inactive</v>
      </c>
      <c r="X3955" s="144">
        <v>3083</v>
      </c>
      <c r="Y3955" s="157" t="s">
        <v>70</v>
      </c>
      <c r="Z3955" s="386">
        <v>0.9</v>
      </c>
      <c r="AA3955" s="386">
        <v>0.83</v>
      </c>
      <c r="AB3955" s="387" t="s">
        <v>65</v>
      </c>
      <c r="AC3955" s="157"/>
    </row>
    <row r="3956" spans="9:29">
      <c r="I3956" s="342">
        <v>1</v>
      </c>
      <c r="J3956" s="144" t="str">
        <f t="shared" si="400"/>
        <v>SMALL</v>
      </c>
      <c r="K3956" s="144" t="str">
        <f t="shared" si="401"/>
        <v>SMALL</v>
      </c>
      <c r="L3956" s="144" t="str" cm="1">
        <f t="array" ref="L3956">_xlfn.IFS(I3956&lt;=2,"SMALL",I3956&lt;=5,"MEDIUM",I3956&gt;5,"LARGE")</f>
        <v>SMALL</v>
      </c>
      <c r="M3956" s="144" t="str">
        <f t="shared" si="398"/>
        <v>NO</v>
      </c>
      <c r="N3956" s="374">
        <v>5</v>
      </c>
      <c r="O3956" s="374">
        <f t="shared" si="399"/>
        <v>5</v>
      </c>
      <c r="P3956" s="158" t="str" cm="1">
        <f t="array" ref="P3956">_xlfn.SWITCH(ROUND(N3956,0),5,"Excellent",4,"Good",3,"ok","Bad")</f>
        <v>Excellent</v>
      </c>
      <c r="Q3956" s="144">
        <v>14</v>
      </c>
      <c r="R3956" s="385">
        <v>43372</v>
      </c>
      <c r="S3956" s="385">
        <v>44026</v>
      </c>
      <c r="T3956" s="144">
        <v>3081</v>
      </c>
      <c r="U3956" s="144" t="s">
        <v>60</v>
      </c>
      <c r="V3956" s="144">
        <v>82</v>
      </c>
      <c r="W3956" s="144" t="str">
        <f t="shared" si="402"/>
        <v>Active</v>
      </c>
      <c r="X3956" s="144">
        <v>3081</v>
      </c>
      <c r="Y3956" s="157" t="s">
        <v>70</v>
      </c>
      <c r="Z3956" s="386">
        <v>1</v>
      </c>
      <c r="AA3956" s="386">
        <v>1</v>
      </c>
      <c r="AB3956" s="387" t="s">
        <v>62</v>
      </c>
      <c r="AC3956" s="157"/>
    </row>
    <row r="3957" spans="9:29">
      <c r="I3957" s="342">
        <v>2</v>
      </c>
      <c r="J3957" s="144" t="str">
        <f t="shared" si="400"/>
        <v>SMALL</v>
      </c>
      <c r="K3957" s="144" t="str">
        <f t="shared" si="401"/>
        <v>SMALL</v>
      </c>
      <c r="L3957" s="144" t="str" cm="1">
        <f t="array" ref="L3957">_xlfn.IFS(I3957&lt;=2,"SMALL",I3957&lt;=5,"MEDIUM",I3957&gt;5,"LARGE")</f>
        <v>SMALL</v>
      </c>
      <c r="M3957" s="144" t="str">
        <f t="shared" si="398"/>
        <v>NO</v>
      </c>
      <c r="N3957" s="374">
        <v>4.9800000000000004</v>
      </c>
      <c r="O3957" s="374">
        <f t="shared" si="399"/>
        <v>5</v>
      </c>
      <c r="P3957" s="158" t="str" cm="1">
        <f t="array" ref="P3957">_xlfn.SWITCH(ROUND(N3957,0),5,"Excellent",4,"Good",3,"ok","Bad")</f>
        <v>Excellent</v>
      </c>
      <c r="Q3957" s="144">
        <v>46</v>
      </c>
      <c r="R3957" s="385">
        <v>43346</v>
      </c>
      <c r="S3957" s="385">
        <v>44056</v>
      </c>
      <c r="T3957" s="144">
        <v>3049</v>
      </c>
      <c r="U3957" s="144" t="s">
        <v>60</v>
      </c>
      <c r="V3957" s="144">
        <v>75</v>
      </c>
      <c r="W3957" s="144" t="str">
        <f t="shared" si="402"/>
        <v>Active</v>
      </c>
      <c r="X3957" s="144">
        <v>3049</v>
      </c>
      <c r="Y3957" s="157" t="s">
        <v>61</v>
      </c>
      <c r="Z3957" s="386">
        <v>1</v>
      </c>
      <c r="AA3957" s="386">
        <v>0.93</v>
      </c>
      <c r="AB3957" s="387" t="s">
        <v>65</v>
      </c>
      <c r="AC3957" s="157"/>
    </row>
    <row r="3958" spans="9:29">
      <c r="I3958" s="342">
        <v>4</v>
      </c>
      <c r="J3958" s="144" t="str">
        <f t="shared" si="400"/>
        <v>LARGE</v>
      </c>
      <c r="K3958" s="144" t="str">
        <f t="shared" si="401"/>
        <v>MEDIUM</v>
      </c>
      <c r="L3958" s="144" t="str" cm="1">
        <f t="array" ref="L3958">_xlfn.IFS(I3958&lt;=2,"SMALL",I3958&lt;=5,"MEDIUM",I3958&gt;5,"LARGE")</f>
        <v>MEDIUM</v>
      </c>
      <c r="M3958" s="144" t="str">
        <f t="shared" si="398"/>
        <v>NO</v>
      </c>
      <c r="N3958" s="374">
        <v>5</v>
      </c>
      <c r="O3958" s="374">
        <f t="shared" si="399"/>
        <v>5</v>
      </c>
      <c r="P3958" s="158" t="str" cm="1">
        <f t="array" ref="P3958">_xlfn.SWITCH(ROUND(N3958,0),5,"Excellent",4,"Good",3,"ok","Bad")</f>
        <v>Excellent</v>
      </c>
      <c r="Q3958" s="144">
        <v>9</v>
      </c>
      <c r="R3958" s="385">
        <v>43359</v>
      </c>
      <c r="S3958" s="385">
        <v>43820</v>
      </c>
      <c r="T3958" s="144">
        <v>925</v>
      </c>
      <c r="U3958" s="144" t="s">
        <v>60</v>
      </c>
      <c r="V3958" s="144">
        <v>136</v>
      </c>
      <c r="W3958" s="144" t="str">
        <f t="shared" si="402"/>
        <v>Active</v>
      </c>
      <c r="X3958" s="144">
        <v>925</v>
      </c>
      <c r="Y3958" s="157" t="s">
        <v>122</v>
      </c>
      <c r="Z3958" s="386">
        <v>0.2</v>
      </c>
      <c r="AA3958" s="386">
        <v>0.62</v>
      </c>
      <c r="AB3958" s="387" t="s">
        <v>65</v>
      </c>
      <c r="AC3958" s="157"/>
    </row>
    <row r="3959" spans="9:29">
      <c r="I3959" s="342">
        <v>4</v>
      </c>
      <c r="J3959" s="144" t="str">
        <f t="shared" si="400"/>
        <v>LARGE</v>
      </c>
      <c r="K3959" s="144" t="str">
        <f t="shared" si="401"/>
        <v>MEDIUM</v>
      </c>
      <c r="L3959" s="144" t="str" cm="1">
        <f t="array" ref="L3959">_xlfn.IFS(I3959&lt;=2,"SMALL",I3959&lt;=5,"MEDIUM",I3959&gt;5,"LARGE")</f>
        <v>MEDIUM</v>
      </c>
      <c r="M3959" s="144" t="str">
        <f t="shared" si="398"/>
        <v>NO</v>
      </c>
      <c r="N3959" s="374">
        <v>5</v>
      </c>
      <c r="O3959" s="374">
        <f t="shared" si="399"/>
        <v>5</v>
      </c>
      <c r="P3959" s="158" t="str" cm="1">
        <f t="array" ref="P3959">_xlfn.SWITCH(ROUND(N3959,0),5,"Excellent",4,"Good",3,"ok","Bad")</f>
        <v>Excellent</v>
      </c>
      <c r="Q3959" s="144">
        <v>4</v>
      </c>
      <c r="R3959" s="385">
        <v>43467</v>
      </c>
      <c r="S3959" s="385">
        <v>43834</v>
      </c>
      <c r="T3959" s="144">
        <v>1184</v>
      </c>
      <c r="U3959" s="144" t="s">
        <v>69</v>
      </c>
      <c r="V3959" s="144">
        <v>364</v>
      </c>
      <c r="W3959" s="144" t="str">
        <f t="shared" si="402"/>
        <v>Active</v>
      </c>
      <c r="X3959" s="144">
        <v>1184</v>
      </c>
      <c r="Y3959" s="157" t="s">
        <v>70</v>
      </c>
      <c r="Z3959" s="386">
        <v>1</v>
      </c>
      <c r="AA3959" s="386">
        <v>1</v>
      </c>
      <c r="AB3959" s="387" t="s">
        <v>62</v>
      </c>
      <c r="AC3959" s="157"/>
    </row>
    <row r="3960" spans="9:29">
      <c r="I3960" s="342">
        <v>2</v>
      </c>
      <c r="J3960" s="144" t="str">
        <f t="shared" si="400"/>
        <v>SMALL</v>
      </c>
      <c r="K3960" s="144" t="str">
        <f t="shared" si="401"/>
        <v>SMALL</v>
      </c>
      <c r="L3960" s="144" t="str" cm="1">
        <f t="array" ref="L3960">_xlfn.IFS(I3960&lt;=2,"SMALL",I3960&lt;=5,"MEDIUM",I3960&gt;5,"LARGE")</f>
        <v>SMALL</v>
      </c>
      <c r="M3960" s="144" t="str">
        <f t="shared" si="398"/>
        <v>NO</v>
      </c>
      <c r="N3960" s="374">
        <v>5</v>
      </c>
      <c r="O3960" s="374">
        <f t="shared" si="399"/>
        <v>5</v>
      </c>
      <c r="P3960" s="158" t="str" cm="1">
        <f t="array" ref="P3960">_xlfn.SWITCH(ROUND(N3960,0),5,"Excellent",4,"Good",3,"ok","Bad")</f>
        <v>Excellent</v>
      </c>
      <c r="Q3960" s="144">
        <v>5</v>
      </c>
      <c r="R3960" s="385">
        <v>43368</v>
      </c>
      <c r="S3960" s="385">
        <v>43783</v>
      </c>
      <c r="T3960" s="144">
        <v>1249</v>
      </c>
      <c r="U3960" s="144" t="s">
        <v>60</v>
      </c>
      <c r="V3960" s="144">
        <v>32</v>
      </c>
      <c r="W3960" s="144" t="str">
        <f t="shared" si="402"/>
        <v>Active</v>
      </c>
      <c r="X3960" s="144">
        <v>1249</v>
      </c>
      <c r="Y3960" s="157" t="s">
        <v>64</v>
      </c>
      <c r="Z3960" s="386">
        <v>0.65</v>
      </c>
      <c r="AA3960" s="386">
        <v>0.7</v>
      </c>
      <c r="AB3960" s="387" t="s">
        <v>65</v>
      </c>
      <c r="AC3960" s="157"/>
    </row>
    <row r="3961" spans="9:29">
      <c r="I3961" s="342">
        <v>3</v>
      </c>
      <c r="J3961" s="144" t="str">
        <f t="shared" si="400"/>
        <v>LARGE</v>
      </c>
      <c r="K3961" s="144" t="str">
        <f t="shared" si="401"/>
        <v>MEDIUM</v>
      </c>
      <c r="L3961" s="144" t="str" cm="1">
        <f t="array" ref="L3961">_xlfn.IFS(I3961&lt;=2,"SMALL",I3961&lt;=5,"MEDIUM",I3961&gt;5,"LARGE")</f>
        <v>MEDIUM</v>
      </c>
      <c r="M3961" s="144" t="str">
        <f t="shared" si="398"/>
        <v>NO</v>
      </c>
      <c r="N3961" s="374">
        <v>4.5</v>
      </c>
      <c r="O3961" s="374">
        <f t="shared" si="399"/>
        <v>5</v>
      </c>
      <c r="P3961" s="158" t="str" cm="1">
        <f t="array" ref="P3961">_xlfn.SWITCH(ROUND(N3961,0),5,"Excellent",4,"Good",3,"ok","Bad")</f>
        <v>Excellent</v>
      </c>
      <c r="Q3961" s="144">
        <v>24</v>
      </c>
      <c r="R3961" s="385">
        <v>43720</v>
      </c>
      <c r="S3961" s="385">
        <v>43860</v>
      </c>
      <c r="T3961" s="144">
        <v>3769</v>
      </c>
      <c r="U3961" s="144" t="s">
        <v>69</v>
      </c>
      <c r="V3961" s="144">
        <v>365</v>
      </c>
      <c r="W3961" s="144" t="str">
        <f t="shared" si="402"/>
        <v>Active</v>
      </c>
      <c r="X3961" s="144">
        <v>3769</v>
      </c>
      <c r="Y3961" s="157" t="s">
        <v>61</v>
      </c>
      <c r="Z3961" s="386">
        <v>1</v>
      </c>
      <c r="AA3961" s="386">
        <v>1</v>
      </c>
      <c r="AB3961" s="387" t="s">
        <v>62</v>
      </c>
      <c r="AC3961" s="157"/>
    </row>
    <row r="3962" spans="9:29">
      <c r="I3962" s="342">
        <v>4</v>
      </c>
      <c r="J3962" s="144" t="str">
        <f t="shared" si="400"/>
        <v>LARGE</v>
      </c>
      <c r="K3962" s="144" t="str">
        <f t="shared" si="401"/>
        <v>MEDIUM</v>
      </c>
      <c r="L3962" s="144" t="str" cm="1">
        <f t="array" ref="L3962">_xlfn.IFS(I3962&lt;=2,"SMALL",I3962&lt;=5,"MEDIUM",I3962&gt;5,"LARGE")</f>
        <v>MEDIUM</v>
      </c>
      <c r="M3962" s="144" t="str">
        <f t="shared" si="398"/>
        <v>NO</v>
      </c>
      <c r="N3962" s="374">
        <v>5</v>
      </c>
      <c r="O3962" s="374">
        <f t="shared" si="399"/>
        <v>5</v>
      </c>
      <c r="P3962" s="158" t="str" cm="1">
        <f t="array" ref="P3962">_xlfn.SWITCH(ROUND(N3962,0),5,"Excellent",4,"Good",3,"ok","Bad")</f>
        <v>Excellent</v>
      </c>
      <c r="Q3962" s="144">
        <v>17</v>
      </c>
      <c r="R3962" s="385">
        <v>43346</v>
      </c>
      <c r="S3962" s="385">
        <v>43741</v>
      </c>
      <c r="T3962" s="144">
        <v>1876</v>
      </c>
      <c r="U3962" s="144" t="s">
        <v>60</v>
      </c>
      <c r="V3962" s="144">
        <v>362</v>
      </c>
      <c r="W3962" s="144" t="str">
        <f t="shared" si="402"/>
        <v>Active</v>
      </c>
      <c r="X3962" s="144">
        <v>1876</v>
      </c>
      <c r="Y3962" s="157" t="s">
        <v>70</v>
      </c>
      <c r="Z3962" s="386">
        <v>1</v>
      </c>
      <c r="AA3962" s="386">
        <v>1</v>
      </c>
      <c r="AB3962" s="387" t="s">
        <v>62</v>
      </c>
      <c r="AC3962" s="157"/>
    </row>
    <row r="3963" spans="9:29">
      <c r="I3963" s="342">
        <v>2</v>
      </c>
      <c r="J3963" s="144" t="str">
        <f t="shared" si="400"/>
        <v>SMALL</v>
      </c>
      <c r="K3963" s="144" t="str">
        <f t="shared" si="401"/>
        <v>SMALL</v>
      </c>
      <c r="L3963" s="144" t="str" cm="1">
        <f t="array" ref="L3963">_xlfn.IFS(I3963&lt;=2,"SMALL",I3963&lt;=5,"MEDIUM",I3963&gt;5,"LARGE")</f>
        <v>SMALL</v>
      </c>
      <c r="M3963" s="144" t="str">
        <f t="shared" si="398"/>
        <v>NO</v>
      </c>
      <c r="N3963" s="374">
        <v>4.88</v>
      </c>
      <c r="O3963" s="374">
        <f t="shared" si="399"/>
        <v>5</v>
      </c>
      <c r="P3963" s="158" t="str" cm="1">
        <f t="array" ref="P3963">_xlfn.SWITCH(ROUND(N3963,0),5,"Excellent",4,"Good",3,"ok","Bad")</f>
        <v>Excellent</v>
      </c>
      <c r="Q3963" s="144">
        <v>17</v>
      </c>
      <c r="R3963" s="385">
        <v>43671</v>
      </c>
      <c r="S3963" s="385">
        <v>43905</v>
      </c>
      <c r="T3963" s="144">
        <v>133</v>
      </c>
      <c r="U3963" s="144" t="s">
        <v>69</v>
      </c>
      <c r="V3963" s="144">
        <v>90</v>
      </c>
      <c r="W3963" s="144" t="str">
        <f t="shared" si="402"/>
        <v>Active</v>
      </c>
      <c r="X3963" s="144">
        <v>133</v>
      </c>
      <c r="Y3963" s="157" t="s">
        <v>64</v>
      </c>
      <c r="Z3963" s="386">
        <v>0.99</v>
      </c>
      <c r="AA3963" s="386">
        <v>0.77</v>
      </c>
      <c r="AB3963" s="387" t="s">
        <v>65</v>
      </c>
      <c r="AC3963" s="157"/>
    </row>
    <row r="3964" spans="9:29">
      <c r="I3964" s="342">
        <v>16</v>
      </c>
      <c r="J3964" s="144" t="str">
        <f t="shared" si="400"/>
        <v>LARGE</v>
      </c>
      <c r="K3964" s="144" t="str">
        <f t="shared" si="401"/>
        <v>LARGE</v>
      </c>
      <c r="L3964" s="144" t="str" cm="1">
        <f t="array" ref="L3964">_xlfn.IFS(I3964&lt;=2,"SMALL",I3964&lt;=5,"MEDIUM",I3964&gt;5,"LARGE")</f>
        <v>LARGE</v>
      </c>
      <c r="M3964" s="144" t="str">
        <f t="shared" si="398"/>
        <v>NO</v>
      </c>
      <c r="N3964" s="374">
        <v>4.92</v>
      </c>
      <c r="O3964" s="374">
        <f t="shared" si="399"/>
        <v>5</v>
      </c>
      <c r="P3964" s="158" t="str" cm="1">
        <f t="array" ref="P3964">_xlfn.SWITCH(ROUND(N3964,0),5,"Excellent",4,"Good",3,"ok","Bad")</f>
        <v>Excellent</v>
      </c>
      <c r="Q3964" s="144">
        <v>39</v>
      </c>
      <c r="R3964" s="385">
        <v>43434</v>
      </c>
      <c r="S3964" s="385">
        <v>44052</v>
      </c>
      <c r="T3964" s="144">
        <v>1882</v>
      </c>
      <c r="U3964" s="144" t="s">
        <v>69</v>
      </c>
      <c r="V3964" s="144">
        <v>340</v>
      </c>
      <c r="W3964" s="144" t="str">
        <f t="shared" si="402"/>
        <v>Active</v>
      </c>
      <c r="X3964" s="144">
        <v>1882</v>
      </c>
      <c r="Y3964" s="157" t="s">
        <v>70</v>
      </c>
      <c r="Z3964" s="386">
        <v>1</v>
      </c>
      <c r="AA3964" s="386">
        <v>0.82</v>
      </c>
      <c r="AB3964" s="387" t="s">
        <v>65</v>
      </c>
      <c r="AC3964" s="157"/>
    </row>
    <row r="3965" spans="9:29">
      <c r="I3965" s="342">
        <v>2</v>
      </c>
      <c r="J3965" s="144" t="str">
        <f t="shared" si="400"/>
        <v>SMALL</v>
      </c>
      <c r="K3965" s="144" t="str">
        <f t="shared" si="401"/>
        <v>SMALL</v>
      </c>
      <c r="L3965" s="144" t="str" cm="1">
        <f t="array" ref="L3965">_xlfn.IFS(I3965&lt;=2,"SMALL",I3965&lt;=5,"MEDIUM",I3965&gt;5,"LARGE")</f>
        <v>SMALL</v>
      </c>
      <c r="M3965" s="144" t="str">
        <f t="shared" si="398"/>
        <v>NO</v>
      </c>
      <c r="N3965" s="374">
        <v>5</v>
      </c>
      <c r="O3965" s="374">
        <f t="shared" si="399"/>
        <v>5</v>
      </c>
      <c r="P3965" s="158" t="str" cm="1">
        <f t="array" ref="P3965">_xlfn.SWITCH(ROUND(N3965,0),5,"Excellent",4,"Good",3,"ok","Bad")</f>
        <v>Excellent</v>
      </c>
      <c r="Q3965" s="144">
        <v>14</v>
      </c>
      <c r="R3965" s="385">
        <v>43376</v>
      </c>
      <c r="S3965" s="385">
        <v>43891</v>
      </c>
      <c r="T3965" s="144">
        <v>3511</v>
      </c>
      <c r="U3965" s="144" t="s">
        <v>69</v>
      </c>
      <c r="V3965" s="144">
        <v>152</v>
      </c>
      <c r="W3965" s="144" t="str">
        <f t="shared" si="402"/>
        <v>Active</v>
      </c>
      <c r="X3965" s="144">
        <v>3511</v>
      </c>
      <c r="Y3965" s="157" t="s">
        <v>64</v>
      </c>
      <c r="Z3965" s="386">
        <v>0.6</v>
      </c>
      <c r="AA3965" s="386">
        <v>0.83</v>
      </c>
      <c r="AB3965" s="387" t="s">
        <v>65</v>
      </c>
      <c r="AC3965" s="157"/>
    </row>
    <row r="3966" spans="9:29">
      <c r="I3966" s="342">
        <v>2</v>
      </c>
      <c r="J3966" s="144" t="str">
        <f t="shared" si="400"/>
        <v>SMALL</v>
      </c>
      <c r="K3966" s="144" t="str">
        <f t="shared" si="401"/>
        <v>SMALL</v>
      </c>
      <c r="L3966" s="144" t="str" cm="1">
        <f t="array" ref="L3966">_xlfn.IFS(I3966&lt;=2,"SMALL",I3966&lt;=5,"MEDIUM",I3966&gt;5,"LARGE")</f>
        <v>SMALL</v>
      </c>
      <c r="M3966" s="144" t="str">
        <f t="shared" si="398"/>
        <v>NO</v>
      </c>
      <c r="N3966" s="374">
        <v>4.33</v>
      </c>
      <c r="O3966" s="374">
        <f t="shared" si="399"/>
        <v>4</v>
      </c>
      <c r="P3966" s="158" t="str" cm="1">
        <f t="array" ref="P3966">_xlfn.SWITCH(ROUND(N3966,0),5,"Excellent",4,"Good",3,"ok","Bad")</f>
        <v>Good</v>
      </c>
      <c r="Q3966" s="144">
        <v>33</v>
      </c>
      <c r="R3966" s="385">
        <v>43356</v>
      </c>
      <c r="S3966" s="385">
        <v>43884</v>
      </c>
      <c r="T3966" s="144">
        <v>3544</v>
      </c>
      <c r="U3966" s="144" t="s">
        <v>69</v>
      </c>
      <c r="V3966" s="144">
        <v>355</v>
      </c>
      <c r="W3966" s="144" t="str">
        <f t="shared" si="402"/>
        <v>Active</v>
      </c>
      <c r="X3966" s="144">
        <v>3544</v>
      </c>
      <c r="Y3966" s="157" t="s">
        <v>70</v>
      </c>
      <c r="Z3966" s="386">
        <v>1</v>
      </c>
      <c r="AA3966" s="386">
        <v>0.95</v>
      </c>
      <c r="AB3966" s="387" t="s">
        <v>65</v>
      </c>
      <c r="AC3966" s="157"/>
    </row>
    <row r="3967" spans="9:29">
      <c r="I3967" s="342">
        <v>10</v>
      </c>
      <c r="J3967" s="144" t="str">
        <f t="shared" si="400"/>
        <v>LARGE</v>
      </c>
      <c r="K3967" s="144" t="str">
        <f t="shared" si="401"/>
        <v>LARGE</v>
      </c>
      <c r="L3967" s="144" t="str" cm="1">
        <f t="array" ref="L3967">_xlfn.IFS(I3967&lt;=2,"SMALL",I3967&lt;=5,"MEDIUM",I3967&gt;5,"LARGE")</f>
        <v>LARGE</v>
      </c>
      <c r="M3967" s="144" t="str">
        <f t="shared" si="398"/>
        <v>NO</v>
      </c>
      <c r="N3967" s="374">
        <v>5</v>
      </c>
      <c r="O3967" s="374">
        <f t="shared" si="399"/>
        <v>5</v>
      </c>
      <c r="P3967" s="158" t="str" cm="1">
        <f t="array" ref="P3967">_xlfn.SWITCH(ROUND(N3967,0),5,"Excellent",4,"Good",3,"ok","Bad")</f>
        <v>Excellent</v>
      </c>
      <c r="Q3967" s="144">
        <v>42</v>
      </c>
      <c r="R3967" s="385">
        <v>43339</v>
      </c>
      <c r="S3967" s="385">
        <v>43899</v>
      </c>
      <c r="T3967" s="144">
        <v>3633</v>
      </c>
      <c r="U3967" s="144" t="s">
        <v>69</v>
      </c>
      <c r="V3967" s="144">
        <v>140</v>
      </c>
      <c r="W3967" s="144" t="str">
        <f t="shared" si="402"/>
        <v>Active</v>
      </c>
      <c r="X3967" s="144">
        <v>3633</v>
      </c>
      <c r="Y3967" s="157" t="s">
        <v>70</v>
      </c>
      <c r="Z3967" s="386">
        <v>1</v>
      </c>
      <c r="AA3967" s="386">
        <v>0.92</v>
      </c>
      <c r="AB3967" s="387" t="s">
        <v>62</v>
      </c>
      <c r="AC3967" s="157"/>
    </row>
    <row r="3968" spans="9:29">
      <c r="I3968" s="342">
        <v>2</v>
      </c>
      <c r="J3968" s="144" t="str">
        <f t="shared" si="400"/>
        <v>SMALL</v>
      </c>
      <c r="K3968" s="144" t="str">
        <f t="shared" si="401"/>
        <v>SMALL</v>
      </c>
      <c r="L3968" s="144" t="str" cm="1">
        <f t="array" ref="L3968">_xlfn.IFS(I3968&lt;=2,"SMALL",I3968&lt;=5,"MEDIUM",I3968&gt;5,"LARGE")</f>
        <v>SMALL</v>
      </c>
      <c r="M3968" s="144" t="str">
        <f t="shared" si="398"/>
        <v>NO</v>
      </c>
      <c r="N3968" s="374">
        <v>4.8499999999999996</v>
      </c>
      <c r="O3968" s="374">
        <f t="shared" si="399"/>
        <v>5</v>
      </c>
      <c r="P3968" s="158" t="str" cm="1">
        <f t="array" ref="P3968">_xlfn.SWITCH(ROUND(N3968,0),5,"Excellent",4,"Good",3,"ok","Bad")</f>
        <v>Excellent</v>
      </c>
      <c r="Q3968" s="144">
        <v>13</v>
      </c>
      <c r="R3968" s="385">
        <v>43343</v>
      </c>
      <c r="S3968" s="385">
        <v>43547</v>
      </c>
      <c r="T3968" s="144">
        <v>2605</v>
      </c>
      <c r="U3968" s="144" t="s">
        <v>60</v>
      </c>
      <c r="V3968" s="144">
        <v>0</v>
      </c>
      <c r="W3968" s="144" t="str">
        <f t="shared" si="402"/>
        <v>Inactive</v>
      </c>
      <c r="X3968" s="144">
        <v>2605</v>
      </c>
      <c r="Y3968" s="157" t="s">
        <v>70</v>
      </c>
      <c r="Z3968" s="386">
        <v>1</v>
      </c>
      <c r="AA3968" s="386">
        <v>0.93</v>
      </c>
      <c r="AB3968" s="387" t="s">
        <v>65</v>
      </c>
      <c r="AC3968" s="157"/>
    </row>
    <row r="3969" spans="9:29">
      <c r="I3969" s="342">
        <v>5</v>
      </c>
      <c r="J3969" s="144" t="str">
        <f t="shared" si="400"/>
        <v>LARGE</v>
      </c>
      <c r="K3969" s="144" t="str">
        <f t="shared" si="401"/>
        <v>MEDIUM</v>
      </c>
      <c r="L3969" s="144" t="str" cm="1">
        <f t="array" ref="L3969">_xlfn.IFS(I3969&lt;=2,"SMALL",I3969&lt;=5,"MEDIUM",I3969&gt;5,"LARGE")</f>
        <v>MEDIUM</v>
      </c>
      <c r="M3969" s="144" t="str">
        <f t="shared" si="398"/>
        <v>NO</v>
      </c>
      <c r="N3969" s="374">
        <v>4.6399999999999997</v>
      </c>
      <c r="O3969" s="374">
        <f t="shared" si="399"/>
        <v>5</v>
      </c>
      <c r="P3969" s="158" t="str" cm="1">
        <f t="array" ref="P3969">_xlfn.SWITCH(ROUND(N3969,0),5,"Excellent",4,"Good",3,"ok","Bad")</f>
        <v>Excellent</v>
      </c>
      <c r="Q3969" s="144">
        <v>28</v>
      </c>
      <c r="R3969" s="385">
        <v>43639</v>
      </c>
      <c r="S3969" s="385">
        <v>43903</v>
      </c>
      <c r="T3969" s="144">
        <v>3371</v>
      </c>
      <c r="U3969" s="144" t="s">
        <v>69</v>
      </c>
      <c r="V3969" s="144">
        <v>90</v>
      </c>
      <c r="W3969" s="144" t="str">
        <f t="shared" si="402"/>
        <v>Active</v>
      </c>
      <c r="X3969" s="144">
        <v>3371</v>
      </c>
      <c r="Y3969" s="157" t="s">
        <v>64</v>
      </c>
      <c r="Z3969" s="386">
        <v>1</v>
      </c>
      <c r="AA3969" s="386">
        <v>0.79</v>
      </c>
      <c r="AB3969" s="387" t="s">
        <v>65</v>
      </c>
      <c r="AC3969" s="157"/>
    </row>
    <row r="3970" spans="9:29">
      <c r="I3970" s="342">
        <v>3</v>
      </c>
      <c r="J3970" s="144" t="str">
        <f t="shared" si="400"/>
        <v>LARGE</v>
      </c>
      <c r="K3970" s="144" t="str">
        <f t="shared" si="401"/>
        <v>MEDIUM</v>
      </c>
      <c r="L3970" s="144" t="str" cm="1">
        <f t="array" ref="L3970">_xlfn.IFS(I3970&lt;=2,"SMALL",I3970&lt;=5,"MEDIUM",I3970&gt;5,"LARGE")</f>
        <v>MEDIUM</v>
      </c>
      <c r="M3970" s="144" t="str">
        <f t="shared" si="398"/>
        <v>NO</v>
      </c>
      <c r="N3970" s="374">
        <v>4.68</v>
      </c>
      <c r="O3970" s="374">
        <f t="shared" si="399"/>
        <v>5</v>
      </c>
      <c r="P3970" s="158" t="str" cm="1">
        <f t="array" ref="P3970">_xlfn.SWITCH(ROUND(N3970,0),5,"Excellent",4,"Good",3,"ok","Bad")</f>
        <v>Excellent</v>
      </c>
      <c r="Q3970" s="144">
        <v>44</v>
      </c>
      <c r="R3970" s="385">
        <v>43347</v>
      </c>
      <c r="S3970" s="385">
        <v>43841</v>
      </c>
      <c r="T3970" s="144">
        <v>3539</v>
      </c>
      <c r="U3970" s="144" t="s">
        <v>60</v>
      </c>
      <c r="V3970" s="144">
        <v>357</v>
      </c>
      <c r="W3970" s="144" t="str">
        <f t="shared" si="402"/>
        <v>Active</v>
      </c>
      <c r="X3970" s="144">
        <v>3539</v>
      </c>
      <c r="Y3970" s="157" t="s">
        <v>70</v>
      </c>
      <c r="Z3970" s="386">
        <v>1</v>
      </c>
      <c r="AA3970" s="386">
        <v>0.99</v>
      </c>
      <c r="AB3970" s="387" t="s">
        <v>65</v>
      </c>
      <c r="AC3970" s="157"/>
    </row>
    <row r="3971" spans="9:29">
      <c r="I3971" s="342">
        <v>2</v>
      </c>
      <c r="J3971" s="144" t="str">
        <f t="shared" si="400"/>
        <v>SMALL</v>
      </c>
      <c r="K3971" s="144" t="str">
        <f t="shared" si="401"/>
        <v>SMALL</v>
      </c>
      <c r="L3971" s="144" t="str" cm="1">
        <f t="array" ref="L3971">_xlfn.IFS(I3971&lt;=2,"SMALL",I3971&lt;=5,"MEDIUM",I3971&gt;5,"LARGE")</f>
        <v>SMALL</v>
      </c>
      <c r="M3971" s="144" t="str">
        <f t="shared" si="398"/>
        <v>NO</v>
      </c>
      <c r="N3971" s="374">
        <v>5</v>
      </c>
      <c r="O3971" s="374">
        <f t="shared" si="399"/>
        <v>5</v>
      </c>
      <c r="P3971" s="158" t="str" cm="1">
        <f t="array" ref="P3971">_xlfn.SWITCH(ROUND(N3971,0),5,"Excellent",4,"Good",3,"ok","Bad")</f>
        <v>Excellent</v>
      </c>
      <c r="Q3971" s="144">
        <v>3</v>
      </c>
      <c r="R3971" s="385">
        <v>43380</v>
      </c>
      <c r="S3971" s="385">
        <v>44025</v>
      </c>
      <c r="T3971" s="144">
        <v>3292</v>
      </c>
      <c r="U3971" s="144" t="s">
        <v>60</v>
      </c>
      <c r="V3971" s="144">
        <v>365</v>
      </c>
      <c r="W3971" s="144" t="str">
        <f t="shared" si="402"/>
        <v>Active</v>
      </c>
      <c r="X3971" s="144">
        <v>3292</v>
      </c>
      <c r="Y3971" s="157" t="s">
        <v>64</v>
      </c>
      <c r="Z3971" s="386">
        <v>0.6</v>
      </c>
      <c r="AA3971" s="386">
        <v>0.95</v>
      </c>
      <c r="AB3971" s="387" t="s">
        <v>65</v>
      </c>
      <c r="AC3971" s="157"/>
    </row>
    <row r="3972" spans="9:29">
      <c r="I3972" s="342">
        <v>1</v>
      </c>
      <c r="J3972" s="144" t="str">
        <f t="shared" si="400"/>
        <v>SMALL</v>
      </c>
      <c r="K3972" s="144" t="str">
        <f t="shared" si="401"/>
        <v>SMALL</v>
      </c>
      <c r="L3972" s="144" t="str" cm="1">
        <f t="array" ref="L3972">_xlfn.IFS(I3972&lt;=2,"SMALL",I3972&lt;=5,"MEDIUM",I3972&gt;5,"LARGE")</f>
        <v>SMALL</v>
      </c>
      <c r="M3972" s="144" t="str">
        <f t="shared" si="398"/>
        <v>NO</v>
      </c>
      <c r="N3972" s="374">
        <v>4.8</v>
      </c>
      <c r="O3972" s="374">
        <f t="shared" si="399"/>
        <v>5</v>
      </c>
      <c r="P3972" s="158" t="str" cm="1">
        <f t="array" ref="P3972">_xlfn.SWITCH(ROUND(N3972,0),5,"Excellent",4,"Good",3,"ok","Bad")</f>
        <v>Excellent</v>
      </c>
      <c r="Q3972" s="144">
        <v>5</v>
      </c>
      <c r="R3972" s="385">
        <v>43369</v>
      </c>
      <c r="S3972" s="385">
        <v>43810</v>
      </c>
      <c r="T3972" s="144">
        <v>3292</v>
      </c>
      <c r="U3972" s="144" t="s">
        <v>60</v>
      </c>
      <c r="V3972" s="144">
        <v>342</v>
      </c>
      <c r="W3972" s="144" t="str">
        <f t="shared" si="402"/>
        <v>Active</v>
      </c>
      <c r="X3972" s="144">
        <v>3292</v>
      </c>
      <c r="Y3972" s="157" t="s">
        <v>70</v>
      </c>
      <c r="Z3972" s="386">
        <v>1</v>
      </c>
      <c r="AA3972" s="386">
        <v>1</v>
      </c>
      <c r="AB3972" s="387" t="s">
        <v>65</v>
      </c>
      <c r="AC3972" s="157"/>
    </row>
    <row r="3973" spans="9:29">
      <c r="I3973" s="342">
        <v>2</v>
      </c>
      <c r="J3973" s="144" t="str">
        <f t="shared" si="400"/>
        <v>SMALL</v>
      </c>
      <c r="K3973" s="144" t="str">
        <f t="shared" si="401"/>
        <v>SMALL</v>
      </c>
      <c r="L3973" s="144" t="str" cm="1">
        <f t="array" ref="L3973">_xlfn.IFS(I3973&lt;=2,"SMALL",I3973&lt;=5,"MEDIUM",I3973&gt;5,"LARGE")</f>
        <v>SMALL</v>
      </c>
      <c r="M3973" s="144" t="str">
        <f t="shared" ref="M3973:M4036" si="403">IF(AND(N3973&gt;=4.8,Q3973&gt;100),"YES","NO")</f>
        <v>NO</v>
      </c>
      <c r="N3973" s="374">
        <v>5</v>
      </c>
      <c r="O3973" s="374">
        <f t="shared" ref="O3973:O4036" si="404">ROUND(N3973,0)</f>
        <v>5</v>
      </c>
      <c r="P3973" s="158" t="str" cm="1">
        <f t="array" ref="P3973">_xlfn.SWITCH(ROUND(N3973,0),5,"Excellent",4,"Good",3,"ok","Bad")</f>
        <v>Excellent</v>
      </c>
      <c r="Q3973" s="144">
        <v>48</v>
      </c>
      <c r="R3973" s="385">
        <v>43353</v>
      </c>
      <c r="S3973" s="385">
        <v>43877</v>
      </c>
      <c r="T3973" s="144">
        <v>1100</v>
      </c>
      <c r="U3973" s="144" t="s">
        <v>69</v>
      </c>
      <c r="V3973" s="144">
        <v>83</v>
      </c>
      <c r="W3973" s="144" t="str">
        <f t="shared" si="402"/>
        <v>Active</v>
      </c>
      <c r="X3973" s="144">
        <v>1100</v>
      </c>
      <c r="Y3973" s="157" t="s">
        <v>61</v>
      </c>
      <c r="Z3973" s="386">
        <v>1</v>
      </c>
      <c r="AA3973" s="386">
        <v>0.68</v>
      </c>
      <c r="AB3973" s="387" t="s">
        <v>65</v>
      </c>
      <c r="AC3973" s="157"/>
    </row>
    <row r="3974" spans="9:29">
      <c r="I3974" s="342">
        <v>8</v>
      </c>
      <c r="J3974" s="144" t="str">
        <f t="shared" ref="J3974:J4037" si="405">IF(I3974&lt;=2,"SMALL","LARGE")</f>
        <v>LARGE</v>
      </c>
      <c r="K3974" s="144" t="str">
        <f t="shared" ref="K3974:K4037" si="406">IF(I3974&lt;=2,"SMALL",IF(I3974&lt;=5,"MEDIUM","LARGE"))</f>
        <v>LARGE</v>
      </c>
      <c r="L3974" s="144" t="str" cm="1">
        <f t="array" ref="L3974">_xlfn.IFS(I3974&lt;=2,"SMALL",I3974&lt;=5,"MEDIUM",I3974&gt;5,"LARGE")</f>
        <v>LARGE</v>
      </c>
      <c r="M3974" s="144" t="str">
        <f t="shared" si="403"/>
        <v>YES</v>
      </c>
      <c r="N3974" s="374">
        <v>4.8099999999999996</v>
      </c>
      <c r="O3974" s="374">
        <f t="shared" si="404"/>
        <v>5</v>
      </c>
      <c r="P3974" s="158" t="str" cm="1">
        <f t="array" ref="P3974">_xlfn.SWITCH(ROUND(N3974,0),5,"Excellent",4,"Good",3,"ok","Bad")</f>
        <v>Excellent</v>
      </c>
      <c r="Q3974" s="144">
        <v>158</v>
      </c>
      <c r="R3974" s="385">
        <v>43337</v>
      </c>
      <c r="S3974" s="385">
        <v>43900</v>
      </c>
      <c r="T3974" s="144">
        <v>3301</v>
      </c>
      <c r="U3974" s="144" t="s">
        <v>69</v>
      </c>
      <c r="V3974" s="144">
        <v>253</v>
      </c>
      <c r="W3974" s="144" t="str">
        <f t="shared" ref="W3974:W4037" si="407">IF(NOT(V3974=0),"Active","Inactive")</f>
        <v>Active</v>
      </c>
      <c r="X3974" s="144">
        <v>3301</v>
      </c>
      <c r="Y3974" s="157" t="s">
        <v>70</v>
      </c>
      <c r="Z3974" s="386">
        <v>0.97</v>
      </c>
      <c r="AA3974" s="386">
        <v>0.93</v>
      </c>
      <c r="AB3974" s="387" t="s">
        <v>65</v>
      </c>
      <c r="AC3974" s="157"/>
    </row>
    <row r="3975" spans="9:29">
      <c r="I3975" s="342">
        <v>4</v>
      </c>
      <c r="J3975" s="144" t="str">
        <f t="shared" si="405"/>
        <v>LARGE</v>
      </c>
      <c r="K3975" s="144" t="str">
        <f t="shared" si="406"/>
        <v>MEDIUM</v>
      </c>
      <c r="L3975" s="144" t="str" cm="1">
        <f t="array" ref="L3975">_xlfn.IFS(I3975&lt;=2,"SMALL",I3975&lt;=5,"MEDIUM",I3975&gt;5,"LARGE")</f>
        <v>MEDIUM</v>
      </c>
      <c r="M3975" s="144" t="str">
        <f t="shared" si="403"/>
        <v>NO</v>
      </c>
      <c r="N3975" s="374">
        <v>5</v>
      </c>
      <c r="O3975" s="374">
        <f t="shared" si="404"/>
        <v>5</v>
      </c>
      <c r="P3975" s="158" t="str" cm="1">
        <f t="array" ref="P3975">_xlfn.SWITCH(ROUND(N3975,0),5,"Excellent",4,"Good",3,"ok","Bad")</f>
        <v>Excellent</v>
      </c>
      <c r="Q3975" s="144">
        <v>4</v>
      </c>
      <c r="R3975" s="385">
        <v>43842</v>
      </c>
      <c r="S3975" s="385">
        <v>43854</v>
      </c>
      <c r="T3975" s="144">
        <v>3301</v>
      </c>
      <c r="U3975" s="144" t="s">
        <v>69</v>
      </c>
      <c r="V3975" s="144">
        <v>0</v>
      </c>
      <c r="W3975" s="144" t="str">
        <f t="shared" si="407"/>
        <v>Inactive</v>
      </c>
      <c r="X3975" s="144">
        <v>3301</v>
      </c>
      <c r="Y3975" s="157" t="s">
        <v>70</v>
      </c>
      <c r="Z3975" s="386">
        <v>1</v>
      </c>
      <c r="AA3975" s="386">
        <v>0.8</v>
      </c>
      <c r="AB3975" s="387" t="s">
        <v>62</v>
      </c>
      <c r="AC3975" s="157"/>
    </row>
    <row r="3976" spans="9:29">
      <c r="I3976" s="342">
        <v>2</v>
      </c>
      <c r="J3976" s="144" t="str">
        <f t="shared" si="405"/>
        <v>SMALL</v>
      </c>
      <c r="K3976" s="144" t="str">
        <f t="shared" si="406"/>
        <v>SMALL</v>
      </c>
      <c r="L3976" s="144" t="str" cm="1">
        <f t="array" ref="L3976">_xlfn.IFS(I3976&lt;=2,"SMALL",I3976&lt;=5,"MEDIUM",I3976&gt;5,"LARGE")</f>
        <v>SMALL</v>
      </c>
      <c r="M3976" s="144" t="str">
        <f t="shared" si="403"/>
        <v>NO</v>
      </c>
      <c r="N3976" s="374">
        <v>5</v>
      </c>
      <c r="O3976" s="374">
        <f t="shared" si="404"/>
        <v>5</v>
      </c>
      <c r="P3976" s="158" t="str" cm="1">
        <f t="array" ref="P3976">_xlfn.SWITCH(ROUND(N3976,0),5,"Excellent",4,"Good",3,"ok","Bad")</f>
        <v>Excellent</v>
      </c>
      <c r="Q3976" s="144">
        <v>3</v>
      </c>
      <c r="R3976" s="385">
        <v>43379</v>
      </c>
      <c r="S3976" s="385">
        <v>43730</v>
      </c>
      <c r="T3976" s="144">
        <v>1360</v>
      </c>
      <c r="U3976" s="144" t="s">
        <v>60</v>
      </c>
      <c r="V3976" s="144">
        <v>365</v>
      </c>
      <c r="W3976" s="144" t="str">
        <f t="shared" si="407"/>
        <v>Active</v>
      </c>
      <c r="X3976" s="144">
        <v>1360</v>
      </c>
      <c r="Y3976" s="157" t="s">
        <v>70</v>
      </c>
      <c r="Z3976" s="386">
        <v>1</v>
      </c>
      <c r="AA3976" s="386">
        <v>1</v>
      </c>
      <c r="AB3976" s="387" t="s">
        <v>65</v>
      </c>
      <c r="AC3976" s="157"/>
    </row>
    <row r="3977" spans="9:29">
      <c r="I3977" s="342">
        <v>1</v>
      </c>
      <c r="J3977" s="144" t="str">
        <f t="shared" si="405"/>
        <v>SMALL</v>
      </c>
      <c r="K3977" s="144" t="str">
        <f t="shared" si="406"/>
        <v>SMALL</v>
      </c>
      <c r="L3977" s="144" t="str" cm="1">
        <f t="array" ref="L3977">_xlfn.IFS(I3977&lt;=2,"SMALL",I3977&lt;=5,"MEDIUM",I3977&gt;5,"LARGE")</f>
        <v>SMALL</v>
      </c>
      <c r="M3977" s="144" t="str">
        <f t="shared" si="403"/>
        <v>NO</v>
      </c>
      <c r="N3977" s="374">
        <v>4.67</v>
      </c>
      <c r="O3977" s="374">
        <f t="shared" si="404"/>
        <v>5</v>
      </c>
      <c r="P3977" s="158" t="str" cm="1">
        <f t="array" ref="P3977">_xlfn.SWITCH(ROUND(N3977,0),5,"Excellent",4,"Good",3,"ok","Bad")</f>
        <v>Excellent</v>
      </c>
      <c r="Q3977" s="144">
        <v>3</v>
      </c>
      <c r="R3977" s="385">
        <v>43679</v>
      </c>
      <c r="S3977" s="385">
        <v>43921</v>
      </c>
      <c r="T3977" s="144">
        <v>3292</v>
      </c>
      <c r="U3977" s="144" t="s">
        <v>60</v>
      </c>
      <c r="V3977" s="144">
        <v>351</v>
      </c>
      <c r="W3977" s="144" t="str">
        <f t="shared" si="407"/>
        <v>Active</v>
      </c>
      <c r="X3977" s="144">
        <v>3292</v>
      </c>
      <c r="Y3977" s="157" t="s">
        <v>70</v>
      </c>
      <c r="Z3977" s="386">
        <v>1</v>
      </c>
      <c r="AA3977" s="386">
        <v>0.89</v>
      </c>
      <c r="AB3977" s="387" t="s">
        <v>62</v>
      </c>
      <c r="AC3977" s="157"/>
    </row>
    <row r="3978" spans="9:29">
      <c r="I3978" s="342">
        <v>4</v>
      </c>
      <c r="J3978" s="144" t="str">
        <f t="shared" si="405"/>
        <v>LARGE</v>
      </c>
      <c r="K3978" s="144" t="str">
        <f t="shared" si="406"/>
        <v>MEDIUM</v>
      </c>
      <c r="L3978" s="144" t="str" cm="1">
        <f t="array" ref="L3978">_xlfn.IFS(I3978&lt;=2,"SMALL",I3978&lt;=5,"MEDIUM",I3978&gt;5,"LARGE")</f>
        <v>MEDIUM</v>
      </c>
      <c r="M3978" s="144" t="str">
        <f t="shared" si="403"/>
        <v>NO</v>
      </c>
      <c r="N3978" s="374">
        <v>4.7</v>
      </c>
      <c r="O3978" s="374">
        <f t="shared" si="404"/>
        <v>5</v>
      </c>
      <c r="P3978" s="158" t="str" cm="1">
        <f t="array" ref="P3978">_xlfn.SWITCH(ROUND(N3978,0),5,"Excellent",4,"Good",3,"ok","Bad")</f>
        <v>Excellent</v>
      </c>
      <c r="Q3978" s="144">
        <v>10</v>
      </c>
      <c r="R3978" s="385">
        <v>43407</v>
      </c>
      <c r="S3978" s="385">
        <v>43983</v>
      </c>
      <c r="T3978" s="144">
        <v>3292</v>
      </c>
      <c r="U3978" s="144" t="s">
        <v>69</v>
      </c>
      <c r="V3978" s="144">
        <v>342</v>
      </c>
      <c r="W3978" s="144" t="str">
        <f t="shared" si="407"/>
        <v>Active</v>
      </c>
      <c r="X3978" s="144">
        <v>3292</v>
      </c>
      <c r="Y3978" s="157" t="s">
        <v>64</v>
      </c>
      <c r="Z3978" s="386">
        <v>0.7</v>
      </c>
      <c r="AA3978" s="386">
        <v>0.93</v>
      </c>
      <c r="AB3978" s="387" t="s">
        <v>65</v>
      </c>
      <c r="AC3978" s="157"/>
    </row>
    <row r="3979" spans="9:29">
      <c r="I3979" s="342">
        <v>11</v>
      </c>
      <c r="J3979" s="144" t="str">
        <f t="shared" si="405"/>
        <v>LARGE</v>
      </c>
      <c r="K3979" s="144" t="str">
        <f t="shared" si="406"/>
        <v>LARGE</v>
      </c>
      <c r="L3979" s="144" t="str" cm="1">
        <f t="array" ref="L3979">_xlfn.IFS(I3979&lt;=2,"SMALL",I3979&lt;=5,"MEDIUM",I3979&gt;5,"LARGE")</f>
        <v>LARGE</v>
      </c>
      <c r="M3979" s="144" t="str">
        <f t="shared" si="403"/>
        <v>NO</v>
      </c>
      <c r="N3979" s="374">
        <v>4.9800000000000004</v>
      </c>
      <c r="O3979" s="374">
        <f t="shared" si="404"/>
        <v>5</v>
      </c>
      <c r="P3979" s="158" t="str" cm="1">
        <f t="array" ref="P3979">_xlfn.SWITCH(ROUND(N3979,0),5,"Excellent",4,"Good",3,"ok","Bad")</f>
        <v>Excellent</v>
      </c>
      <c r="Q3979" s="144">
        <v>53</v>
      </c>
      <c r="R3979" s="385">
        <v>43360</v>
      </c>
      <c r="S3979" s="385">
        <v>44031</v>
      </c>
      <c r="T3979" s="144">
        <v>3577</v>
      </c>
      <c r="U3979" s="144" t="s">
        <v>69</v>
      </c>
      <c r="V3979" s="144">
        <v>321</v>
      </c>
      <c r="W3979" s="144" t="str">
        <f t="shared" si="407"/>
        <v>Active</v>
      </c>
      <c r="X3979" s="144">
        <v>3577</v>
      </c>
      <c r="Y3979" s="157" t="s">
        <v>70</v>
      </c>
      <c r="Z3979" s="386">
        <v>1</v>
      </c>
      <c r="AA3979" s="386">
        <v>0.92</v>
      </c>
      <c r="AB3979" s="387" t="s">
        <v>65</v>
      </c>
      <c r="AC3979" s="157"/>
    </row>
    <row r="3980" spans="9:29">
      <c r="I3980" s="342">
        <v>2</v>
      </c>
      <c r="J3980" s="144" t="str">
        <f t="shared" si="405"/>
        <v>SMALL</v>
      </c>
      <c r="K3980" s="144" t="str">
        <f t="shared" si="406"/>
        <v>SMALL</v>
      </c>
      <c r="L3980" s="144" t="str" cm="1">
        <f t="array" ref="L3980">_xlfn.IFS(I3980&lt;=2,"SMALL",I3980&lt;=5,"MEDIUM",I3980&gt;5,"LARGE")</f>
        <v>SMALL</v>
      </c>
      <c r="M3980" s="144" t="str">
        <f t="shared" si="403"/>
        <v>NO</v>
      </c>
      <c r="N3980" s="374">
        <v>4.54</v>
      </c>
      <c r="O3980" s="374">
        <f t="shared" si="404"/>
        <v>5</v>
      </c>
      <c r="P3980" s="158" t="str" cm="1">
        <f t="array" ref="P3980">_xlfn.SWITCH(ROUND(N3980,0),5,"Excellent",4,"Good",3,"ok","Bad")</f>
        <v>Excellent</v>
      </c>
      <c r="Q3980" s="144">
        <v>68</v>
      </c>
      <c r="R3980" s="385">
        <v>43415</v>
      </c>
      <c r="S3980" s="385">
        <v>43920</v>
      </c>
      <c r="T3980" s="144">
        <v>2178</v>
      </c>
      <c r="U3980" s="144" t="s">
        <v>60</v>
      </c>
      <c r="V3980" s="144">
        <v>0</v>
      </c>
      <c r="W3980" s="144" t="str">
        <f t="shared" si="407"/>
        <v>Inactive</v>
      </c>
      <c r="X3980" s="144">
        <v>2178</v>
      </c>
      <c r="Y3980" s="157" t="s">
        <v>70</v>
      </c>
      <c r="Z3980" s="386">
        <v>1</v>
      </c>
      <c r="AA3980" s="386">
        <v>0.97</v>
      </c>
      <c r="AB3980" s="387" t="s">
        <v>62</v>
      </c>
      <c r="AC3980" s="157"/>
    </row>
    <row r="3981" spans="9:29">
      <c r="I3981" s="342">
        <v>2</v>
      </c>
      <c r="J3981" s="144" t="str">
        <f t="shared" si="405"/>
        <v>SMALL</v>
      </c>
      <c r="K3981" s="144" t="str">
        <f t="shared" si="406"/>
        <v>SMALL</v>
      </c>
      <c r="L3981" s="144" t="str" cm="1">
        <f t="array" ref="L3981">_xlfn.IFS(I3981&lt;=2,"SMALL",I3981&lt;=5,"MEDIUM",I3981&gt;5,"LARGE")</f>
        <v>SMALL</v>
      </c>
      <c r="M3981" s="144" t="str">
        <f t="shared" si="403"/>
        <v>NO</v>
      </c>
      <c r="N3981" s="374">
        <v>4.8899999999999997</v>
      </c>
      <c r="O3981" s="374">
        <f t="shared" si="404"/>
        <v>5</v>
      </c>
      <c r="P3981" s="158" t="str" cm="1">
        <f t="array" ref="P3981">_xlfn.SWITCH(ROUND(N3981,0),5,"Excellent",4,"Good",3,"ok","Bad")</f>
        <v>Excellent</v>
      </c>
      <c r="Q3981" s="144">
        <v>37</v>
      </c>
      <c r="R3981" s="385">
        <v>43344</v>
      </c>
      <c r="S3981" s="385">
        <v>43898</v>
      </c>
      <c r="T3981" s="144">
        <v>3611</v>
      </c>
      <c r="U3981" s="144" t="s">
        <v>60</v>
      </c>
      <c r="V3981" s="144">
        <v>363</v>
      </c>
      <c r="W3981" s="144" t="str">
        <f t="shared" si="407"/>
        <v>Active</v>
      </c>
      <c r="X3981" s="144">
        <v>3611</v>
      </c>
      <c r="Y3981" s="157" t="s">
        <v>70</v>
      </c>
      <c r="Z3981" s="386">
        <v>1</v>
      </c>
      <c r="AA3981" s="386">
        <v>0.96</v>
      </c>
      <c r="AB3981" s="387" t="s">
        <v>62</v>
      </c>
      <c r="AC3981" s="157"/>
    </row>
    <row r="3982" spans="9:29">
      <c r="I3982" s="342">
        <v>4</v>
      </c>
      <c r="J3982" s="144" t="str">
        <f t="shared" si="405"/>
        <v>LARGE</v>
      </c>
      <c r="K3982" s="144" t="str">
        <f t="shared" si="406"/>
        <v>MEDIUM</v>
      </c>
      <c r="L3982" s="144" t="str" cm="1">
        <f t="array" ref="L3982">_xlfn.IFS(I3982&lt;=2,"SMALL",I3982&lt;=5,"MEDIUM",I3982&gt;5,"LARGE")</f>
        <v>MEDIUM</v>
      </c>
      <c r="M3982" s="144" t="str">
        <f t="shared" si="403"/>
        <v>NO</v>
      </c>
      <c r="N3982" s="374">
        <v>5</v>
      </c>
      <c r="O3982" s="374">
        <f t="shared" si="404"/>
        <v>5</v>
      </c>
      <c r="P3982" s="158" t="str" cm="1">
        <f t="array" ref="P3982">_xlfn.SWITCH(ROUND(N3982,0),5,"Excellent",4,"Good",3,"ok","Bad")</f>
        <v>Excellent</v>
      </c>
      <c r="Q3982" s="144">
        <v>57</v>
      </c>
      <c r="R3982" s="385">
        <v>43345</v>
      </c>
      <c r="S3982" s="385">
        <v>43831</v>
      </c>
      <c r="T3982" s="144">
        <v>3273</v>
      </c>
      <c r="U3982" s="144" t="s">
        <v>69</v>
      </c>
      <c r="V3982" s="144">
        <v>364</v>
      </c>
      <c r="W3982" s="144" t="str">
        <f t="shared" si="407"/>
        <v>Active</v>
      </c>
      <c r="X3982" s="144">
        <v>3273</v>
      </c>
      <c r="Y3982" s="157" t="s">
        <v>70</v>
      </c>
      <c r="Z3982" s="386">
        <v>1</v>
      </c>
      <c r="AA3982" s="386">
        <v>0.97</v>
      </c>
      <c r="AB3982" s="387" t="s">
        <v>65</v>
      </c>
      <c r="AC3982" s="157"/>
    </row>
    <row r="3983" spans="9:29">
      <c r="I3983" s="342">
        <v>2</v>
      </c>
      <c r="J3983" s="144" t="str">
        <f t="shared" si="405"/>
        <v>SMALL</v>
      </c>
      <c r="K3983" s="144" t="str">
        <f t="shared" si="406"/>
        <v>SMALL</v>
      </c>
      <c r="L3983" s="144" t="str" cm="1">
        <f t="array" ref="L3983">_xlfn.IFS(I3983&lt;=2,"SMALL",I3983&lt;=5,"MEDIUM",I3983&gt;5,"LARGE")</f>
        <v>SMALL</v>
      </c>
      <c r="M3983" s="144" t="str">
        <f t="shared" si="403"/>
        <v>NO</v>
      </c>
      <c r="N3983" s="374">
        <v>4.83</v>
      </c>
      <c r="O3983" s="374">
        <f t="shared" si="404"/>
        <v>5</v>
      </c>
      <c r="P3983" s="158" t="str" cm="1">
        <f t="array" ref="P3983">_xlfn.SWITCH(ROUND(N3983,0),5,"Excellent",4,"Good",3,"ok","Bad")</f>
        <v>Excellent</v>
      </c>
      <c r="Q3983" s="144">
        <v>47</v>
      </c>
      <c r="R3983" s="385">
        <v>43354</v>
      </c>
      <c r="S3983" s="385">
        <v>44053</v>
      </c>
      <c r="T3983" s="144">
        <v>3611</v>
      </c>
      <c r="U3983" s="144" t="s">
        <v>60</v>
      </c>
      <c r="V3983" s="144">
        <v>365</v>
      </c>
      <c r="W3983" s="144" t="str">
        <f t="shared" si="407"/>
        <v>Active</v>
      </c>
      <c r="X3983" s="144">
        <v>3611</v>
      </c>
      <c r="Y3983" s="157" t="s">
        <v>70</v>
      </c>
      <c r="Z3983" s="386">
        <v>1</v>
      </c>
      <c r="AA3983" s="386">
        <v>0.96</v>
      </c>
      <c r="AB3983" s="387" t="s">
        <v>65</v>
      </c>
      <c r="AC3983" s="157"/>
    </row>
    <row r="3984" spans="9:29">
      <c r="I3984" s="342">
        <v>4</v>
      </c>
      <c r="J3984" s="144" t="str">
        <f t="shared" si="405"/>
        <v>LARGE</v>
      </c>
      <c r="K3984" s="144" t="str">
        <f t="shared" si="406"/>
        <v>MEDIUM</v>
      </c>
      <c r="L3984" s="144" t="str" cm="1">
        <f t="array" ref="L3984">_xlfn.IFS(I3984&lt;=2,"SMALL",I3984&lt;=5,"MEDIUM",I3984&gt;5,"LARGE")</f>
        <v>MEDIUM</v>
      </c>
      <c r="M3984" s="144" t="str">
        <f t="shared" si="403"/>
        <v>NO</v>
      </c>
      <c r="N3984" s="374">
        <v>4.78</v>
      </c>
      <c r="O3984" s="374">
        <f t="shared" si="404"/>
        <v>5</v>
      </c>
      <c r="P3984" s="158" t="str" cm="1">
        <f t="array" ref="P3984">_xlfn.SWITCH(ROUND(N3984,0),5,"Excellent",4,"Good",3,"ok","Bad")</f>
        <v>Excellent</v>
      </c>
      <c r="Q3984" s="144">
        <v>18</v>
      </c>
      <c r="R3984" s="385">
        <v>43457</v>
      </c>
      <c r="S3984" s="385">
        <v>43960</v>
      </c>
      <c r="T3984" s="144">
        <v>1968</v>
      </c>
      <c r="U3984" s="144" t="s">
        <v>69</v>
      </c>
      <c r="V3984" s="144">
        <v>99</v>
      </c>
      <c r="W3984" s="144" t="str">
        <f t="shared" si="407"/>
        <v>Active</v>
      </c>
      <c r="X3984" s="144">
        <v>1968</v>
      </c>
      <c r="Y3984" s="157" t="s">
        <v>70</v>
      </c>
      <c r="Z3984" s="386">
        <v>0.9</v>
      </c>
      <c r="AA3984" s="386">
        <v>0.97</v>
      </c>
      <c r="AB3984" s="387" t="s">
        <v>65</v>
      </c>
      <c r="AC3984" s="157"/>
    </row>
    <row r="3985" spans="9:29">
      <c r="I3985" s="342">
        <v>2</v>
      </c>
      <c r="J3985" s="144" t="str">
        <f t="shared" si="405"/>
        <v>SMALL</v>
      </c>
      <c r="K3985" s="144" t="str">
        <f t="shared" si="406"/>
        <v>SMALL</v>
      </c>
      <c r="L3985" s="144" t="str" cm="1">
        <f t="array" ref="L3985">_xlfn.IFS(I3985&lt;=2,"SMALL",I3985&lt;=5,"MEDIUM",I3985&gt;5,"LARGE")</f>
        <v>SMALL</v>
      </c>
      <c r="M3985" s="144" t="str">
        <f t="shared" si="403"/>
        <v>NO</v>
      </c>
      <c r="N3985" s="374">
        <v>4.96</v>
      </c>
      <c r="O3985" s="374">
        <f t="shared" si="404"/>
        <v>5</v>
      </c>
      <c r="P3985" s="158" t="str" cm="1">
        <f t="array" ref="P3985">_xlfn.SWITCH(ROUND(N3985,0),5,"Excellent",4,"Good",3,"ok","Bad")</f>
        <v>Excellent</v>
      </c>
      <c r="Q3985" s="144">
        <v>26</v>
      </c>
      <c r="R3985" s="385">
        <v>43502</v>
      </c>
      <c r="S3985" s="385">
        <v>43781</v>
      </c>
      <c r="T3985" s="144">
        <v>3539</v>
      </c>
      <c r="U3985" s="144" t="s">
        <v>60</v>
      </c>
      <c r="V3985" s="144">
        <v>228</v>
      </c>
      <c r="W3985" s="144" t="str">
        <f t="shared" si="407"/>
        <v>Active</v>
      </c>
      <c r="X3985" s="144">
        <v>3539</v>
      </c>
      <c r="Y3985" s="157" t="s">
        <v>70</v>
      </c>
      <c r="Z3985" s="386">
        <v>1</v>
      </c>
      <c r="AA3985" s="386">
        <v>1</v>
      </c>
      <c r="AB3985" s="387" t="s">
        <v>62</v>
      </c>
      <c r="AC3985" s="157"/>
    </row>
    <row r="3986" spans="9:29">
      <c r="I3986" s="342">
        <v>2</v>
      </c>
      <c r="J3986" s="144" t="str">
        <f t="shared" si="405"/>
        <v>SMALL</v>
      </c>
      <c r="K3986" s="144" t="str">
        <f t="shared" si="406"/>
        <v>SMALL</v>
      </c>
      <c r="L3986" s="144" t="str" cm="1">
        <f t="array" ref="L3986">_xlfn.IFS(I3986&lt;=2,"SMALL",I3986&lt;=5,"MEDIUM",I3986&gt;5,"LARGE")</f>
        <v>SMALL</v>
      </c>
      <c r="M3986" s="144" t="str">
        <f t="shared" si="403"/>
        <v>NO</v>
      </c>
      <c r="N3986" s="374">
        <v>5</v>
      </c>
      <c r="O3986" s="374">
        <f t="shared" si="404"/>
        <v>5</v>
      </c>
      <c r="P3986" s="158" t="str" cm="1">
        <f t="array" ref="P3986">_xlfn.SWITCH(ROUND(N3986,0),5,"Excellent",4,"Good",3,"ok","Bad")</f>
        <v>Excellent</v>
      </c>
      <c r="Q3986" s="144">
        <v>8</v>
      </c>
      <c r="R3986" s="385">
        <v>43701</v>
      </c>
      <c r="S3986" s="385">
        <v>43856</v>
      </c>
      <c r="T3986" s="144">
        <v>2994</v>
      </c>
      <c r="U3986" s="144" t="s">
        <v>60</v>
      </c>
      <c r="V3986" s="144">
        <v>44</v>
      </c>
      <c r="W3986" s="144" t="str">
        <f t="shared" si="407"/>
        <v>Active</v>
      </c>
      <c r="X3986" s="144">
        <v>2994</v>
      </c>
      <c r="Y3986" s="157" t="s">
        <v>61</v>
      </c>
      <c r="Z3986" s="386">
        <v>0.67</v>
      </c>
      <c r="AA3986" s="386">
        <v>1</v>
      </c>
      <c r="AB3986" s="387" t="s">
        <v>65</v>
      </c>
      <c r="AC3986" s="157"/>
    </row>
    <row r="3987" spans="9:29">
      <c r="I3987" s="342">
        <v>2</v>
      </c>
      <c r="J3987" s="144" t="str">
        <f t="shared" si="405"/>
        <v>SMALL</v>
      </c>
      <c r="K3987" s="144" t="str">
        <f t="shared" si="406"/>
        <v>SMALL</v>
      </c>
      <c r="L3987" s="144" t="str" cm="1">
        <f t="array" ref="L3987">_xlfn.IFS(I3987&lt;=2,"SMALL",I3987&lt;=5,"MEDIUM",I3987&gt;5,"LARGE")</f>
        <v>SMALL</v>
      </c>
      <c r="M3987" s="144" t="str">
        <f t="shared" si="403"/>
        <v>YES</v>
      </c>
      <c r="N3987" s="374">
        <v>4.99</v>
      </c>
      <c r="O3987" s="374">
        <f t="shared" si="404"/>
        <v>5</v>
      </c>
      <c r="P3987" s="158" t="str" cm="1">
        <f t="array" ref="P3987">_xlfn.SWITCH(ROUND(N3987,0),5,"Excellent",4,"Good",3,"ok","Bad")</f>
        <v>Excellent</v>
      </c>
      <c r="Q3987" s="144">
        <v>105</v>
      </c>
      <c r="R3987" s="385">
        <v>43347</v>
      </c>
      <c r="S3987" s="385">
        <v>43905</v>
      </c>
      <c r="T3987" s="144">
        <v>3546</v>
      </c>
      <c r="U3987" s="144" t="s">
        <v>60</v>
      </c>
      <c r="V3987" s="144">
        <v>232</v>
      </c>
      <c r="W3987" s="144" t="str">
        <f t="shared" si="407"/>
        <v>Active</v>
      </c>
      <c r="X3987" s="144">
        <v>3546</v>
      </c>
      <c r="Y3987" s="157" t="s">
        <v>122</v>
      </c>
      <c r="Z3987" s="386">
        <v>0</v>
      </c>
      <c r="AA3987" s="386">
        <v>0.93</v>
      </c>
      <c r="AB3987" s="387" t="s">
        <v>65</v>
      </c>
      <c r="AC3987" s="157"/>
    </row>
    <row r="3988" spans="9:29">
      <c r="I3988" s="342">
        <v>4</v>
      </c>
      <c r="J3988" s="144" t="str">
        <f t="shared" si="405"/>
        <v>LARGE</v>
      </c>
      <c r="K3988" s="144" t="str">
        <f t="shared" si="406"/>
        <v>MEDIUM</v>
      </c>
      <c r="L3988" s="144" t="str" cm="1">
        <f t="array" ref="L3988">_xlfn.IFS(I3988&lt;=2,"SMALL",I3988&lt;=5,"MEDIUM",I3988&gt;5,"LARGE")</f>
        <v>MEDIUM</v>
      </c>
      <c r="M3988" s="144" t="str">
        <f t="shared" si="403"/>
        <v>NO</v>
      </c>
      <c r="N3988" s="374">
        <v>5</v>
      </c>
      <c r="O3988" s="374">
        <f t="shared" si="404"/>
        <v>5</v>
      </c>
      <c r="P3988" s="158" t="str" cm="1">
        <f t="array" ref="P3988">_xlfn.SWITCH(ROUND(N3988,0),5,"Excellent",4,"Good",3,"ok","Bad")</f>
        <v>Excellent</v>
      </c>
      <c r="Q3988" s="144">
        <v>6</v>
      </c>
      <c r="R3988" s="385">
        <v>43418</v>
      </c>
      <c r="S3988" s="385">
        <v>43834</v>
      </c>
      <c r="T3988" s="144">
        <v>2189</v>
      </c>
      <c r="U3988" s="144" t="s">
        <v>69</v>
      </c>
      <c r="V3988" s="144">
        <v>0</v>
      </c>
      <c r="W3988" s="144" t="str">
        <f t="shared" si="407"/>
        <v>Inactive</v>
      </c>
      <c r="X3988" s="144">
        <v>2189</v>
      </c>
      <c r="Y3988" s="157" t="s">
        <v>70</v>
      </c>
      <c r="Z3988" s="386">
        <v>1</v>
      </c>
      <c r="AA3988" s="386">
        <v>0.86</v>
      </c>
      <c r="AB3988" s="387" t="s">
        <v>65</v>
      </c>
      <c r="AC3988" s="157"/>
    </row>
    <row r="3989" spans="9:29">
      <c r="I3989" s="342">
        <v>2</v>
      </c>
      <c r="J3989" s="144" t="str">
        <f t="shared" si="405"/>
        <v>SMALL</v>
      </c>
      <c r="K3989" s="144" t="str">
        <f t="shared" si="406"/>
        <v>SMALL</v>
      </c>
      <c r="L3989" s="144" t="str" cm="1">
        <f t="array" ref="L3989">_xlfn.IFS(I3989&lt;=2,"SMALL",I3989&lt;=5,"MEDIUM",I3989&gt;5,"LARGE")</f>
        <v>SMALL</v>
      </c>
      <c r="M3989" s="144" t="str">
        <f t="shared" si="403"/>
        <v>NO</v>
      </c>
      <c r="N3989" s="374">
        <v>5</v>
      </c>
      <c r="O3989" s="374">
        <f t="shared" si="404"/>
        <v>5</v>
      </c>
      <c r="P3989" s="158" t="str" cm="1">
        <f t="array" ref="P3989">_xlfn.SWITCH(ROUND(N3989,0),5,"Excellent",4,"Good",3,"ok","Bad")</f>
        <v>Excellent</v>
      </c>
      <c r="Q3989" s="144">
        <v>6</v>
      </c>
      <c r="R3989" s="385">
        <v>43409</v>
      </c>
      <c r="S3989" s="385">
        <v>43899</v>
      </c>
      <c r="T3989" s="144">
        <v>1754</v>
      </c>
      <c r="U3989" s="144" t="s">
        <v>69</v>
      </c>
      <c r="V3989" s="144">
        <v>330</v>
      </c>
      <c r="W3989" s="144" t="str">
        <f t="shared" si="407"/>
        <v>Active</v>
      </c>
      <c r="X3989" s="144">
        <v>1754</v>
      </c>
      <c r="Y3989" s="157" t="s">
        <v>70</v>
      </c>
      <c r="Z3989" s="386">
        <v>1</v>
      </c>
      <c r="AA3989" s="386">
        <v>0.97</v>
      </c>
      <c r="AB3989" s="387" t="s">
        <v>62</v>
      </c>
      <c r="AC3989" s="157"/>
    </row>
    <row r="3990" spans="9:29">
      <c r="I3990" s="342">
        <v>2</v>
      </c>
      <c r="J3990" s="144" t="str">
        <f t="shared" si="405"/>
        <v>SMALL</v>
      </c>
      <c r="K3990" s="144" t="str">
        <f t="shared" si="406"/>
        <v>SMALL</v>
      </c>
      <c r="L3990" s="144" t="str" cm="1">
        <f t="array" ref="L3990">_xlfn.IFS(I3990&lt;=2,"SMALL",I3990&lt;=5,"MEDIUM",I3990&gt;5,"LARGE")</f>
        <v>SMALL</v>
      </c>
      <c r="M3990" s="144" t="str">
        <f t="shared" si="403"/>
        <v>NO</v>
      </c>
      <c r="N3990" s="374">
        <v>4.8099999999999996</v>
      </c>
      <c r="O3990" s="374">
        <f t="shared" si="404"/>
        <v>5</v>
      </c>
      <c r="P3990" s="158" t="str" cm="1">
        <f t="array" ref="P3990">_xlfn.SWITCH(ROUND(N3990,0),5,"Excellent",4,"Good",3,"ok","Bad")</f>
        <v>Excellent</v>
      </c>
      <c r="Q3990" s="144">
        <v>27</v>
      </c>
      <c r="R3990" s="385">
        <v>43353</v>
      </c>
      <c r="S3990" s="385">
        <v>43832</v>
      </c>
      <c r="T3990" s="144">
        <v>3640</v>
      </c>
      <c r="U3990" s="144" t="s">
        <v>60</v>
      </c>
      <c r="V3990" s="144">
        <v>172</v>
      </c>
      <c r="W3990" s="144" t="str">
        <f t="shared" si="407"/>
        <v>Active</v>
      </c>
      <c r="X3990" s="144">
        <v>3640</v>
      </c>
      <c r="Y3990" s="157" t="s">
        <v>70</v>
      </c>
      <c r="Z3990" s="386">
        <v>0.99</v>
      </c>
      <c r="AA3990" s="386">
        <v>0.67</v>
      </c>
      <c r="AB3990" s="387" t="s">
        <v>65</v>
      </c>
      <c r="AC3990" s="157"/>
    </row>
    <row r="3991" spans="9:29">
      <c r="I3991" s="342">
        <v>2</v>
      </c>
      <c r="J3991" s="144" t="str">
        <f t="shared" si="405"/>
        <v>SMALL</v>
      </c>
      <c r="K3991" s="144" t="str">
        <f t="shared" si="406"/>
        <v>SMALL</v>
      </c>
      <c r="L3991" s="144" t="str" cm="1">
        <f t="array" ref="L3991">_xlfn.IFS(I3991&lt;=2,"SMALL",I3991&lt;=5,"MEDIUM",I3991&gt;5,"LARGE")</f>
        <v>SMALL</v>
      </c>
      <c r="M3991" s="144" t="str">
        <f t="shared" si="403"/>
        <v>NO</v>
      </c>
      <c r="N3991" s="374">
        <v>5</v>
      </c>
      <c r="O3991" s="374">
        <f t="shared" si="404"/>
        <v>5</v>
      </c>
      <c r="P3991" s="158" t="str" cm="1">
        <f t="array" ref="P3991">_xlfn.SWITCH(ROUND(N3991,0),5,"Excellent",4,"Good",3,"ok","Bad")</f>
        <v>Excellent</v>
      </c>
      <c r="Q3991" s="144">
        <v>33</v>
      </c>
      <c r="R3991" s="385">
        <v>43351</v>
      </c>
      <c r="S3991" s="385">
        <v>43808</v>
      </c>
      <c r="T3991" s="144">
        <v>3640</v>
      </c>
      <c r="U3991" s="144" t="s">
        <v>60</v>
      </c>
      <c r="V3991" s="144">
        <v>173</v>
      </c>
      <c r="W3991" s="144" t="str">
        <f t="shared" si="407"/>
        <v>Active</v>
      </c>
      <c r="X3991" s="144">
        <v>3640</v>
      </c>
      <c r="Y3991" s="157" t="s">
        <v>70</v>
      </c>
      <c r="Z3991" s="386">
        <v>1</v>
      </c>
      <c r="AA3991" s="386">
        <v>0.98</v>
      </c>
      <c r="AB3991" s="387" t="s">
        <v>65</v>
      </c>
      <c r="AC3991" s="157"/>
    </row>
    <row r="3992" spans="9:29">
      <c r="I3992" s="342">
        <v>2</v>
      </c>
      <c r="J3992" s="144" t="str">
        <f t="shared" si="405"/>
        <v>SMALL</v>
      </c>
      <c r="K3992" s="144" t="str">
        <f t="shared" si="406"/>
        <v>SMALL</v>
      </c>
      <c r="L3992" s="144" t="str" cm="1">
        <f t="array" ref="L3992">_xlfn.IFS(I3992&lt;=2,"SMALL",I3992&lt;=5,"MEDIUM",I3992&gt;5,"LARGE")</f>
        <v>SMALL</v>
      </c>
      <c r="M3992" s="144" t="str">
        <f t="shared" si="403"/>
        <v>NO</v>
      </c>
      <c r="N3992" s="374">
        <v>5</v>
      </c>
      <c r="O3992" s="374">
        <f t="shared" si="404"/>
        <v>5</v>
      </c>
      <c r="P3992" s="158" t="str" cm="1">
        <f t="array" ref="P3992">_xlfn.SWITCH(ROUND(N3992,0),5,"Excellent",4,"Good",3,"ok","Bad")</f>
        <v>Excellent</v>
      </c>
      <c r="Q3992" s="144">
        <v>4</v>
      </c>
      <c r="R3992" s="385">
        <v>43668</v>
      </c>
      <c r="S3992" s="385">
        <v>43829</v>
      </c>
      <c r="T3992" s="144">
        <v>1609</v>
      </c>
      <c r="U3992" s="144" t="s">
        <v>69</v>
      </c>
      <c r="V3992" s="144">
        <v>42</v>
      </c>
      <c r="W3992" s="144" t="str">
        <f t="shared" si="407"/>
        <v>Active</v>
      </c>
      <c r="X3992" s="144">
        <v>1609</v>
      </c>
      <c r="Y3992" s="157" t="s">
        <v>70</v>
      </c>
      <c r="Z3992" s="386">
        <v>1</v>
      </c>
      <c r="AA3992" s="386">
        <v>0.82</v>
      </c>
      <c r="AB3992" s="387" t="s">
        <v>65</v>
      </c>
      <c r="AC3992" s="157"/>
    </row>
    <row r="3993" spans="9:29">
      <c r="I3993" s="342">
        <v>3</v>
      </c>
      <c r="J3993" s="144" t="str">
        <f t="shared" si="405"/>
        <v>LARGE</v>
      </c>
      <c r="K3993" s="144" t="str">
        <f t="shared" si="406"/>
        <v>MEDIUM</v>
      </c>
      <c r="L3993" s="144" t="str" cm="1">
        <f t="array" ref="L3993">_xlfn.IFS(I3993&lt;=2,"SMALL",I3993&lt;=5,"MEDIUM",I3993&gt;5,"LARGE")</f>
        <v>MEDIUM</v>
      </c>
      <c r="M3993" s="144" t="str">
        <f t="shared" si="403"/>
        <v>NO</v>
      </c>
      <c r="N3993" s="374">
        <v>5</v>
      </c>
      <c r="O3993" s="374">
        <f t="shared" si="404"/>
        <v>5</v>
      </c>
      <c r="P3993" s="158" t="str" cm="1">
        <f t="array" ref="P3993">_xlfn.SWITCH(ROUND(N3993,0),5,"Excellent",4,"Good",3,"ok","Bad")</f>
        <v>Excellent</v>
      </c>
      <c r="Q3993" s="144">
        <v>17</v>
      </c>
      <c r="R3993" s="385">
        <v>43372</v>
      </c>
      <c r="S3993" s="385">
        <v>43805</v>
      </c>
      <c r="T3993" s="144">
        <v>2309</v>
      </c>
      <c r="U3993" s="144" t="s">
        <v>69</v>
      </c>
      <c r="V3993" s="144">
        <v>16</v>
      </c>
      <c r="W3993" s="144" t="str">
        <f t="shared" si="407"/>
        <v>Active</v>
      </c>
      <c r="X3993" s="144">
        <v>2309</v>
      </c>
      <c r="Y3993" s="157" t="s">
        <v>70</v>
      </c>
      <c r="Z3993" s="386">
        <v>1</v>
      </c>
      <c r="AA3993" s="386">
        <v>1</v>
      </c>
      <c r="AB3993" s="387" t="s">
        <v>62</v>
      </c>
      <c r="AC3993" s="157"/>
    </row>
    <row r="3994" spans="9:29">
      <c r="I3994" s="342">
        <v>2</v>
      </c>
      <c r="J3994" s="144" t="str">
        <f t="shared" si="405"/>
        <v>SMALL</v>
      </c>
      <c r="K3994" s="144" t="str">
        <f t="shared" si="406"/>
        <v>SMALL</v>
      </c>
      <c r="L3994" s="144" t="str" cm="1">
        <f t="array" ref="L3994">_xlfn.IFS(I3994&lt;=2,"SMALL",I3994&lt;=5,"MEDIUM",I3994&gt;5,"LARGE")</f>
        <v>SMALL</v>
      </c>
      <c r="M3994" s="144" t="str">
        <f t="shared" si="403"/>
        <v>NO</v>
      </c>
      <c r="N3994" s="374">
        <v>4.91</v>
      </c>
      <c r="O3994" s="374">
        <f t="shared" si="404"/>
        <v>5</v>
      </c>
      <c r="P3994" s="158" t="str" cm="1">
        <f t="array" ref="P3994">_xlfn.SWITCH(ROUND(N3994,0),5,"Excellent",4,"Good",3,"ok","Bad")</f>
        <v>Excellent</v>
      </c>
      <c r="Q3994" s="144">
        <v>22</v>
      </c>
      <c r="R3994" s="385">
        <v>43353</v>
      </c>
      <c r="S3994" s="385">
        <v>43860</v>
      </c>
      <c r="T3994" s="144">
        <v>2156</v>
      </c>
      <c r="U3994" s="144" t="s">
        <v>60</v>
      </c>
      <c r="V3994" s="144">
        <v>54</v>
      </c>
      <c r="W3994" s="144" t="str">
        <f t="shared" si="407"/>
        <v>Active</v>
      </c>
      <c r="X3994" s="144">
        <v>2156</v>
      </c>
      <c r="Y3994" s="157" t="s">
        <v>70</v>
      </c>
      <c r="Z3994" s="386">
        <v>1</v>
      </c>
      <c r="AA3994" s="386">
        <v>0.99</v>
      </c>
      <c r="AB3994" s="387" t="s">
        <v>62</v>
      </c>
      <c r="AC3994" s="157"/>
    </row>
    <row r="3995" spans="9:29">
      <c r="I3995" s="342">
        <v>5</v>
      </c>
      <c r="J3995" s="144" t="str">
        <f t="shared" si="405"/>
        <v>LARGE</v>
      </c>
      <c r="K3995" s="144" t="str">
        <f t="shared" si="406"/>
        <v>MEDIUM</v>
      </c>
      <c r="L3995" s="144" t="str" cm="1">
        <f t="array" ref="L3995">_xlfn.IFS(I3995&lt;=2,"SMALL",I3995&lt;=5,"MEDIUM",I3995&gt;5,"LARGE")</f>
        <v>MEDIUM</v>
      </c>
      <c r="M3995" s="144" t="str">
        <f t="shared" si="403"/>
        <v>NO</v>
      </c>
      <c r="N3995" s="374">
        <v>4.5199999999999996</v>
      </c>
      <c r="O3995" s="374">
        <f t="shared" si="404"/>
        <v>5</v>
      </c>
      <c r="P3995" s="158" t="str" cm="1">
        <f t="array" ref="P3995">_xlfn.SWITCH(ROUND(N3995,0),5,"Excellent",4,"Good",3,"ok","Bad")</f>
        <v>Excellent</v>
      </c>
      <c r="Q3995" s="144">
        <v>31</v>
      </c>
      <c r="R3995" s="385">
        <v>43404</v>
      </c>
      <c r="S3995" s="385">
        <v>44032</v>
      </c>
      <c r="T3995" s="144">
        <v>3635</v>
      </c>
      <c r="U3995" s="144" t="s">
        <v>69</v>
      </c>
      <c r="V3995" s="144">
        <v>364</v>
      </c>
      <c r="W3995" s="144" t="str">
        <f t="shared" si="407"/>
        <v>Active</v>
      </c>
      <c r="X3995" s="144">
        <v>3635</v>
      </c>
      <c r="Y3995" s="157" t="s">
        <v>61</v>
      </c>
      <c r="Z3995" s="386">
        <v>0.69</v>
      </c>
      <c r="AA3995" s="386">
        <v>0.97</v>
      </c>
      <c r="AB3995" s="387" t="s">
        <v>65</v>
      </c>
      <c r="AC3995" s="157"/>
    </row>
    <row r="3996" spans="9:29">
      <c r="I3996" s="342">
        <v>7</v>
      </c>
      <c r="J3996" s="144" t="str">
        <f t="shared" si="405"/>
        <v>LARGE</v>
      </c>
      <c r="K3996" s="144" t="str">
        <f t="shared" si="406"/>
        <v>LARGE</v>
      </c>
      <c r="L3996" s="144" t="str" cm="1">
        <f t="array" ref="L3996">_xlfn.IFS(I3996&lt;=2,"SMALL",I3996&lt;=5,"MEDIUM",I3996&gt;5,"LARGE")</f>
        <v>LARGE</v>
      </c>
      <c r="M3996" s="144" t="str">
        <f t="shared" si="403"/>
        <v>NO</v>
      </c>
      <c r="N3996" s="374">
        <v>4.22</v>
      </c>
      <c r="O3996" s="374">
        <f t="shared" si="404"/>
        <v>4</v>
      </c>
      <c r="P3996" s="158" t="str" cm="1">
        <f t="array" ref="P3996">_xlfn.SWITCH(ROUND(N3996,0),5,"Excellent",4,"Good",3,"ok","Bad")</f>
        <v>Good</v>
      </c>
      <c r="Q3996" s="144">
        <v>23</v>
      </c>
      <c r="R3996" s="385">
        <v>43369</v>
      </c>
      <c r="S3996" s="385">
        <v>44058</v>
      </c>
      <c r="T3996" s="144">
        <v>2678</v>
      </c>
      <c r="U3996" s="144" t="s">
        <v>69</v>
      </c>
      <c r="V3996" s="144">
        <v>357</v>
      </c>
      <c r="W3996" s="144" t="str">
        <f t="shared" si="407"/>
        <v>Active</v>
      </c>
      <c r="X3996" s="144">
        <v>2678</v>
      </c>
      <c r="Y3996" s="157" t="s">
        <v>64</v>
      </c>
      <c r="Z3996" s="386">
        <v>1</v>
      </c>
      <c r="AA3996" s="386">
        <v>0.89</v>
      </c>
      <c r="AB3996" s="387" t="s">
        <v>62</v>
      </c>
      <c r="AC3996" s="157"/>
    </row>
    <row r="3997" spans="9:29">
      <c r="I3997" s="342">
        <v>1</v>
      </c>
      <c r="J3997" s="144" t="str">
        <f t="shared" si="405"/>
        <v>SMALL</v>
      </c>
      <c r="K3997" s="144" t="str">
        <f t="shared" si="406"/>
        <v>SMALL</v>
      </c>
      <c r="L3997" s="144" t="str" cm="1">
        <f t="array" ref="L3997">_xlfn.IFS(I3997&lt;=2,"SMALL",I3997&lt;=5,"MEDIUM",I3997&gt;5,"LARGE")</f>
        <v>SMALL</v>
      </c>
      <c r="M3997" s="144" t="str">
        <f t="shared" si="403"/>
        <v>NO</v>
      </c>
      <c r="N3997" s="374">
        <v>5</v>
      </c>
      <c r="O3997" s="374">
        <f t="shared" si="404"/>
        <v>5</v>
      </c>
      <c r="P3997" s="158" t="str" cm="1">
        <f t="array" ref="P3997">_xlfn.SWITCH(ROUND(N3997,0),5,"Excellent",4,"Good",3,"ok","Bad")</f>
        <v>Excellent</v>
      </c>
      <c r="Q3997" s="144">
        <v>6</v>
      </c>
      <c r="R3997" s="385">
        <v>43588</v>
      </c>
      <c r="S3997" s="385">
        <v>43814</v>
      </c>
      <c r="T3997" s="144">
        <v>2985</v>
      </c>
      <c r="U3997" s="144" t="s">
        <v>60</v>
      </c>
      <c r="V3997" s="144">
        <v>365</v>
      </c>
      <c r="W3997" s="144" t="str">
        <f t="shared" si="407"/>
        <v>Active</v>
      </c>
      <c r="X3997" s="144">
        <v>2985</v>
      </c>
      <c r="Y3997" s="157" t="s">
        <v>61</v>
      </c>
      <c r="Z3997" s="386">
        <v>0.75</v>
      </c>
      <c r="AA3997" s="386">
        <v>1</v>
      </c>
      <c r="AB3997" s="387" t="s">
        <v>62</v>
      </c>
      <c r="AC3997" s="157"/>
    </row>
    <row r="3998" spans="9:29">
      <c r="I3998" s="342">
        <v>2</v>
      </c>
      <c r="J3998" s="144" t="str">
        <f t="shared" si="405"/>
        <v>SMALL</v>
      </c>
      <c r="K3998" s="144" t="str">
        <f t="shared" si="406"/>
        <v>SMALL</v>
      </c>
      <c r="L3998" s="144" t="str" cm="1">
        <f t="array" ref="L3998">_xlfn.IFS(I3998&lt;=2,"SMALL",I3998&lt;=5,"MEDIUM",I3998&gt;5,"LARGE")</f>
        <v>SMALL</v>
      </c>
      <c r="M3998" s="144" t="str">
        <f t="shared" si="403"/>
        <v>NO</v>
      </c>
      <c r="N3998" s="374">
        <v>4.5</v>
      </c>
      <c r="O3998" s="374">
        <f t="shared" si="404"/>
        <v>5</v>
      </c>
      <c r="P3998" s="158" t="str" cm="1">
        <f t="array" ref="P3998">_xlfn.SWITCH(ROUND(N3998,0),5,"Excellent",4,"Good",3,"ok","Bad")</f>
        <v>Excellent</v>
      </c>
      <c r="Q3998" s="144">
        <v>6</v>
      </c>
      <c r="R3998" s="385">
        <v>43603</v>
      </c>
      <c r="S3998" s="385">
        <v>43831</v>
      </c>
      <c r="T3998" s="144">
        <v>1360</v>
      </c>
      <c r="U3998" s="144" t="s">
        <v>60</v>
      </c>
      <c r="V3998" s="144">
        <v>365</v>
      </c>
      <c r="W3998" s="144" t="str">
        <f t="shared" si="407"/>
        <v>Active</v>
      </c>
      <c r="X3998" s="144">
        <v>1360</v>
      </c>
      <c r="Y3998" s="157" t="s">
        <v>61</v>
      </c>
      <c r="Z3998" s="386">
        <v>0.7</v>
      </c>
      <c r="AA3998" s="386">
        <v>0.83</v>
      </c>
      <c r="AB3998" s="387" t="s">
        <v>65</v>
      </c>
      <c r="AC3998" s="157"/>
    </row>
    <row r="3999" spans="9:29">
      <c r="I3999" s="342">
        <v>4</v>
      </c>
      <c r="J3999" s="144" t="str">
        <f t="shared" si="405"/>
        <v>LARGE</v>
      </c>
      <c r="K3999" s="144" t="str">
        <f t="shared" si="406"/>
        <v>MEDIUM</v>
      </c>
      <c r="L3999" s="144" t="str" cm="1">
        <f t="array" ref="L3999">_xlfn.IFS(I3999&lt;=2,"SMALL",I3999&lt;=5,"MEDIUM",I3999&gt;5,"LARGE")</f>
        <v>MEDIUM</v>
      </c>
      <c r="M3999" s="144" t="str">
        <f t="shared" si="403"/>
        <v>NO</v>
      </c>
      <c r="N3999" s="374">
        <v>4.99</v>
      </c>
      <c r="O3999" s="374">
        <f t="shared" si="404"/>
        <v>5</v>
      </c>
      <c r="P3999" s="158" t="str" cm="1">
        <f t="array" ref="P3999">_xlfn.SWITCH(ROUND(N3999,0),5,"Excellent",4,"Good",3,"ok","Bad")</f>
        <v>Excellent</v>
      </c>
      <c r="Q3999" s="144">
        <v>93</v>
      </c>
      <c r="R3999" s="385">
        <v>43351</v>
      </c>
      <c r="S3999" s="385">
        <v>43884</v>
      </c>
      <c r="T3999" s="144">
        <v>1192</v>
      </c>
      <c r="U3999" s="144" t="s">
        <v>69</v>
      </c>
      <c r="V3999" s="144">
        <v>135</v>
      </c>
      <c r="W3999" s="144" t="str">
        <f t="shared" si="407"/>
        <v>Active</v>
      </c>
      <c r="X3999" s="144">
        <v>1192</v>
      </c>
      <c r="Y3999" s="157" t="s">
        <v>70</v>
      </c>
      <c r="Z3999" s="386">
        <v>1</v>
      </c>
      <c r="AA3999" s="386">
        <v>1</v>
      </c>
      <c r="AB3999" s="387" t="s">
        <v>65</v>
      </c>
      <c r="AC3999" s="157"/>
    </row>
    <row r="4000" spans="9:29">
      <c r="I4000" s="342">
        <v>2</v>
      </c>
      <c r="J4000" s="144" t="str">
        <f t="shared" si="405"/>
        <v>SMALL</v>
      </c>
      <c r="K4000" s="144" t="str">
        <f t="shared" si="406"/>
        <v>SMALL</v>
      </c>
      <c r="L4000" s="144" t="str" cm="1">
        <f t="array" ref="L4000">_xlfn.IFS(I4000&lt;=2,"SMALL",I4000&lt;=5,"MEDIUM",I4000&gt;5,"LARGE")</f>
        <v>SMALL</v>
      </c>
      <c r="M4000" s="144" t="str">
        <f t="shared" si="403"/>
        <v>NO</v>
      </c>
      <c r="N4000" s="374">
        <v>5</v>
      </c>
      <c r="O4000" s="374">
        <f t="shared" si="404"/>
        <v>5</v>
      </c>
      <c r="P4000" s="158" t="str" cm="1">
        <f t="array" ref="P4000">_xlfn.SWITCH(ROUND(N4000,0),5,"Excellent",4,"Good",3,"ok","Bad")</f>
        <v>Excellent</v>
      </c>
      <c r="Q4000" s="144">
        <v>31</v>
      </c>
      <c r="R4000" s="385">
        <v>43353</v>
      </c>
      <c r="S4000" s="385">
        <v>43983</v>
      </c>
      <c r="T4000" s="144">
        <v>79</v>
      </c>
      <c r="U4000" s="144" t="s">
        <v>60</v>
      </c>
      <c r="V4000" s="144">
        <v>266</v>
      </c>
      <c r="W4000" s="144" t="str">
        <f t="shared" si="407"/>
        <v>Active</v>
      </c>
      <c r="X4000" s="144">
        <v>79</v>
      </c>
      <c r="Y4000" s="157" t="s">
        <v>70</v>
      </c>
      <c r="Z4000" s="386">
        <v>1</v>
      </c>
      <c r="AA4000" s="386">
        <v>1</v>
      </c>
      <c r="AB4000" s="387" t="s">
        <v>65</v>
      </c>
      <c r="AC4000" s="157"/>
    </row>
    <row r="4001" spans="9:29">
      <c r="I4001" s="342">
        <v>2</v>
      </c>
      <c r="J4001" s="144" t="str">
        <f t="shared" si="405"/>
        <v>SMALL</v>
      </c>
      <c r="K4001" s="144" t="str">
        <f t="shared" si="406"/>
        <v>SMALL</v>
      </c>
      <c r="L4001" s="144" t="str" cm="1">
        <f t="array" ref="L4001">_xlfn.IFS(I4001&lt;=2,"SMALL",I4001&lt;=5,"MEDIUM",I4001&gt;5,"LARGE")</f>
        <v>SMALL</v>
      </c>
      <c r="M4001" s="144" t="str">
        <f t="shared" si="403"/>
        <v>NO</v>
      </c>
      <c r="N4001" s="374">
        <v>4.82</v>
      </c>
      <c r="O4001" s="374">
        <f t="shared" si="404"/>
        <v>5</v>
      </c>
      <c r="P4001" s="158" t="str" cm="1">
        <f t="array" ref="P4001">_xlfn.SWITCH(ROUND(N4001,0),5,"Excellent",4,"Good",3,"ok","Bad")</f>
        <v>Excellent</v>
      </c>
      <c r="Q4001" s="144">
        <v>39</v>
      </c>
      <c r="R4001" s="385">
        <v>43355</v>
      </c>
      <c r="S4001" s="385">
        <v>43832</v>
      </c>
      <c r="T4001" s="144">
        <v>3514</v>
      </c>
      <c r="U4001" s="144" t="s">
        <v>60</v>
      </c>
      <c r="V4001" s="144">
        <v>180</v>
      </c>
      <c r="W4001" s="144" t="str">
        <f t="shared" si="407"/>
        <v>Active</v>
      </c>
      <c r="X4001" s="144">
        <v>3514</v>
      </c>
      <c r="Y4001" s="157" t="s">
        <v>70</v>
      </c>
      <c r="Z4001" s="386">
        <v>1</v>
      </c>
      <c r="AA4001" s="386">
        <v>1</v>
      </c>
      <c r="AB4001" s="387" t="s">
        <v>65</v>
      </c>
      <c r="AC4001" s="157"/>
    </row>
    <row r="4002" spans="9:29">
      <c r="I4002" s="342">
        <v>2</v>
      </c>
      <c r="J4002" s="144" t="str">
        <f t="shared" si="405"/>
        <v>SMALL</v>
      </c>
      <c r="K4002" s="144" t="str">
        <f t="shared" si="406"/>
        <v>SMALL</v>
      </c>
      <c r="L4002" s="144" t="str" cm="1">
        <f t="array" ref="L4002">_xlfn.IFS(I4002&lt;=2,"SMALL",I4002&lt;=5,"MEDIUM",I4002&gt;5,"LARGE")</f>
        <v>SMALL</v>
      </c>
      <c r="M4002" s="144" t="str">
        <f t="shared" si="403"/>
        <v>NO</v>
      </c>
      <c r="N4002" s="374">
        <v>4.17</v>
      </c>
      <c r="O4002" s="374">
        <f t="shared" si="404"/>
        <v>4</v>
      </c>
      <c r="P4002" s="158" t="str" cm="1">
        <f t="array" ref="P4002">_xlfn.SWITCH(ROUND(N4002,0),5,"Excellent",4,"Good",3,"ok","Bad")</f>
        <v>Good</v>
      </c>
      <c r="Q4002" s="144">
        <v>6</v>
      </c>
      <c r="R4002" s="385">
        <v>43360</v>
      </c>
      <c r="S4002" s="385">
        <v>43751</v>
      </c>
      <c r="T4002" s="144">
        <v>3544</v>
      </c>
      <c r="U4002" s="144" t="s">
        <v>60</v>
      </c>
      <c r="V4002" s="144">
        <v>365</v>
      </c>
      <c r="W4002" s="144" t="str">
        <f t="shared" si="407"/>
        <v>Active</v>
      </c>
      <c r="X4002" s="144">
        <v>3544</v>
      </c>
      <c r="Y4002" s="157" t="s">
        <v>70</v>
      </c>
      <c r="Z4002" s="386">
        <v>0.8</v>
      </c>
      <c r="AA4002" s="386">
        <v>0.99</v>
      </c>
      <c r="AB4002" s="387" t="s">
        <v>62</v>
      </c>
      <c r="AC4002" s="157"/>
    </row>
    <row r="4003" spans="9:29">
      <c r="I4003" s="342">
        <v>1</v>
      </c>
      <c r="J4003" s="144" t="str">
        <f t="shared" si="405"/>
        <v>SMALL</v>
      </c>
      <c r="K4003" s="144" t="str">
        <f t="shared" si="406"/>
        <v>SMALL</v>
      </c>
      <c r="L4003" s="144" t="str" cm="1">
        <f t="array" ref="L4003">_xlfn.IFS(I4003&lt;=2,"SMALL",I4003&lt;=5,"MEDIUM",I4003&gt;5,"LARGE")</f>
        <v>SMALL</v>
      </c>
      <c r="M4003" s="144" t="str">
        <f t="shared" si="403"/>
        <v>NO</v>
      </c>
      <c r="N4003" s="374">
        <v>4.4000000000000004</v>
      </c>
      <c r="O4003" s="374">
        <f t="shared" si="404"/>
        <v>4</v>
      </c>
      <c r="P4003" s="158" t="str" cm="1">
        <f t="array" ref="P4003">_xlfn.SWITCH(ROUND(N4003,0),5,"Excellent",4,"Good",3,"ok","Bad")</f>
        <v>Good</v>
      </c>
      <c r="Q4003" s="144">
        <v>5</v>
      </c>
      <c r="R4003" s="385">
        <v>43412</v>
      </c>
      <c r="S4003" s="385">
        <v>43743</v>
      </c>
      <c r="T4003" s="144">
        <v>3004</v>
      </c>
      <c r="U4003" s="144" t="s">
        <v>60</v>
      </c>
      <c r="V4003" s="144">
        <v>365</v>
      </c>
      <c r="W4003" s="144" t="str">
        <f t="shared" si="407"/>
        <v>Active</v>
      </c>
      <c r="X4003" s="144">
        <v>3004</v>
      </c>
      <c r="Y4003" s="157" t="s">
        <v>61</v>
      </c>
      <c r="Z4003" s="386">
        <v>1</v>
      </c>
      <c r="AA4003" s="386">
        <v>0.93</v>
      </c>
      <c r="AB4003" s="387" t="s">
        <v>62</v>
      </c>
      <c r="AC4003" s="157"/>
    </row>
    <row r="4004" spans="9:29">
      <c r="I4004" s="342">
        <v>5</v>
      </c>
      <c r="J4004" s="144" t="str">
        <f t="shared" si="405"/>
        <v>LARGE</v>
      </c>
      <c r="K4004" s="144" t="str">
        <f t="shared" si="406"/>
        <v>MEDIUM</v>
      </c>
      <c r="L4004" s="144" t="str" cm="1">
        <f t="array" ref="L4004">_xlfn.IFS(I4004&lt;=2,"SMALL",I4004&lt;=5,"MEDIUM",I4004&gt;5,"LARGE")</f>
        <v>MEDIUM</v>
      </c>
      <c r="M4004" s="144" t="str">
        <f t="shared" si="403"/>
        <v>NO</v>
      </c>
      <c r="N4004" s="374">
        <v>4.38</v>
      </c>
      <c r="O4004" s="374">
        <f t="shared" si="404"/>
        <v>4</v>
      </c>
      <c r="P4004" s="158" t="str" cm="1">
        <f t="array" ref="P4004">_xlfn.SWITCH(ROUND(N4004,0),5,"Excellent",4,"Good",3,"ok","Bad")</f>
        <v>Good</v>
      </c>
      <c r="Q4004" s="144">
        <v>26</v>
      </c>
      <c r="R4004" s="385">
        <v>43362</v>
      </c>
      <c r="S4004" s="385">
        <v>43880</v>
      </c>
      <c r="T4004" s="144">
        <v>3643</v>
      </c>
      <c r="U4004" s="144" t="s">
        <v>69</v>
      </c>
      <c r="V4004" s="144">
        <v>364</v>
      </c>
      <c r="W4004" s="144" t="str">
        <f t="shared" si="407"/>
        <v>Active</v>
      </c>
      <c r="X4004" s="144">
        <v>3643</v>
      </c>
      <c r="Y4004" s="157" t="s">
        <v>70</v>
      </c>
      <c r="Z4004" s="386">
        <v>0.67</v>
      </c>
      <c r="AA4004" s="386">
        <v>0.95</v>
      </c>
      <c r="AB4004" s="387" t="s">
        <v>65</v>
      </c>
      <c r="AC4004" s="157"/>
    </row>
    <row r="4005" spans="9:29">
      <c r="I4005" s="342">
        <v>2</v>
      </c>
      <c r="J4005" s="144" t="str">
        <f t="shared" si="405"/>
        <v>SMALL</v>
      </c>
      <c r="K4005" s="144" t="str">
        <f t="shared" si="406"/>
        <v>SMALL</v>
      </c>
      <c r="L4005" s="144" t="str" cm="1">
        <f t="array" ref="L4005">_xlfn.IFS(I4005&lt;=2,"SMALL",I4005&lt;=5,"MEDIUM",I4005&gt;5,"LARGE")</f>
        <v>SMALL</v>
      </c>
      <c r="M4005" s="144" t="str">
        <f t="shared" si="403"/>
        <v>NO</v>
      </c>
      <c r="N4005" s="374">
        <v>4.82</v>
      </c>
      <c r="O4005" s="374">
        <f t="shared" si="404"/>
        <v>5</v>
      </c>
      <c r="P4005" s="158" t="str" cm="1">
        <f t="array" ref="P4005">_xlfn.SWITCH(ROUND(N4005,0),5,"Excellent",4,"Good",3,"ok","Bad")</f>
        <v>Excellent</v>
      </c>
      <c r="Q4005" s="144">
        <v>45</v>
      </c>
      <c r="R4005" s="385">
        <v>43353</v>
      </c>
      <c r="S4005" s="385">
        <v>43882</v>
      </c>
      <c r="T4005" s="144">
        <v>3519</v>
      </c>
      <c r="U4005" s="144" t="s">
        <v>60</v>
      </c>
      <c r="V4005" s="144">
        <v>176</v>
      </c>
      <c r="W4005" s="144" t="str">
        <f t="shared" si="407"/>
        <v>Active</v>
      </c>
      <c r="X4005" s="144">
        <v>3519</v>
      </c>
      <c r="Y4005" s="157" t="s">
        <v>64</v>
      </c>
      <c r="Z4005" s="386">
        <v>0.5</v>
      </c>
      <c r="AA4005" s="386">
        <v>0.99</v>
      </c>
      <c r="AB4005" s="387" t="s">
        <v>65</v>
      </c>
      <c r="AC4005" s="157"/>
    </row>
    <row r="4006" spans="9:29">
      <c r="I4006" s="342">
        <v>8</v>
      </c>
      <c r="J4006" s="144" t="str">
        <f t="shared" si="405"/>
        <v>LARGE</v>
      </c>
      <c r="K4006" s="144" t="str">
        <f t="shared" si="406"/>
        <v>LARGE</v>
      </c>
      <c r="L4006" s="144" t="str" cm="1">
        <f t="array" ref="L4006">_xlfn.IFS(I4006&lt;=2,"SMALL",I4006&lt;=5,"MEDIUM",I4006&gt;5,"LARGE")</f>
        <v>LARGE</v>
      </c>
      <c r="M4006" s="144" t="str">
        <f t="shared" si="403"/>
        <v>NO</v>
      </c>
      <c r="N4006" s="374">
        <v>4.92</v>
      </c>
      <c r="O4006" s="374">
        <f t="shared" si="404"/>
        <v>5</v>
      </c>
      <c r="P4006" s="158" t="str" cm="1">
        <f t="array" ref="P4006">_xlfn.SWITCH(ROUND(N4006,0),5,"Excellent",4,"Good",3,"ok","Bad")</f>
        <v>Excellent</v>
      </c>
      <c r="Q4006" s="144">
        <v>26</v>
      </c>
      <c r="R4006" s="385">
        <v>43367</v>
      </c>
      <c r="S4006" s="385">
        <v>43827</v>
      </c>
      <c r="T4006" s="144">
        <v>3305</v>
      </c>
      <c r="U4006" s="144" t="s">
        <v>69</v>
      </c>
      <c r="V4006" s="144">
        <v>179</v>
      </c>
      <c r="W4006" s="144" t="str">
        <f t="shared" si="407"/>
        <v>Active</v>
      </c>
      <c r="X4006" s="144">
        <v>3305</v>
      </c>
      <c r="Y4006" s="157" t="s">
        <v>61</v>
      </c>
      <c r="Z4006" s="386">
        <v>1</v>
      </c>
      <c r="AA4006" s="386">
        <v>1</v>
      </c>
      <c r="AB4006" s="387" t="s">
        <v>62</v>
      </c>
      <c r="AC4006" s="157"/>
    </row>
    <row r="4007" spans="9:29">
      <c r="I4007" s="342">
        <v>3</v>
      </c>
      <c r="J4007" s="144" t="str">
        <f t="shared" si="405"/>
        <v>LARGE</v>
      </c>
      <c r="K4007" s="144" t="str">
        <f t="shared" si="406"/>
        <v>MEDIUM</v>
      </c>
      <c r="L4007" s="144" t="str" cm="1">
        <f t="array" ref="L4007">_xlfn.IFS(I4007&lt;=2,"SMALL",I4007&lt;=5,"MEDIUM",I4007&gt;5,"LARGE")</f>
        <v>MEDIUM</v>
      </c>
      <c r="M4007" s="144" t="str">
        <f t="shared" si="403"/>
        <v>NO</v>
      </c>
      <c r="N4007" s="374">
        <v>4.8600000000000003</v>
      </c>
      <c r="O4007" s="374">
        <f t="shared" si="404"/>
        <v>5</v>
      </c>
      <c r="P4007" s="158" t="str" cm="1">
        <f t="array" ref="P4007">_xlfn.SWITCH(ROUND(N4007,0),5,"Excellent",4,"Good",3,"ok","Bad")</f>
        <v>Excellent</v>
      </c>
      <c r="Q4007" s="144">
        <v>70</v>
      </c>
      <c r="R4007" s="385">
        <v>43350</v>
      </c>
      <c r="S4007" s="385">
        <v>44058</v>
      </c>
      <c r="T4007" s="144">
        <v>3644</v>
      </c>
      <c r="U4007" s="144" t="s">
        <v>69</v>
      </c>
      <c r="V4007" s="144">
        <v>283</v>
      </c>
      <c r="W4007" s="144" t="str">
        <f t="shared" si="407"/>
        <v>Active</v>
      </c>
      <c r="X4007" s="144">
        <v>3644</v>
      </c>
      <c r="Y4007" s="157" t="s">
        <v>70</v>
      </c>
      <c r="Z4007" s="386">
        <v>1</v>
      </c>
      <c r="AA4007" s="386">
        <v>1</v>
      </c>
      <c r="AB4007" s="387" t="s">
        <v>62</v>
      </c>
      <c r="AC4007" s="157"/>
    </row>
    <row r="4008" spans="9:29">
      <c r="I4008" s="342">
        <v>1</v>
      </c>
      <c r="J4008" s="144" t="str">
        <f t="shared" si="405"/>
        <v>SMALL</v>
      </c>
      <c r="K4008" s="144" t="str">
        <f t="shared" si="406"/>
        <v>SMALL</v>
      </c>
      <c r="L4008" s="144" t="str" cm="1">
        <f t="array" ref="L4008">_xlfn.IFS(I4008&lt;=2,"SMALL",I4008&lt;=5,"MEDIUM",I4008&gt;5,"LARGE")</f>
        <v>SMALL</v>
      </c>
      <c r="M4008" s="144" t="str">
        <f t="shared" si="403"/>
        <v>NO</v>
      </c>
      <c r="N4008" s="374">
        <v>4.33</v>
      </c>
      <c r="O4008" s="374">
        <f t="shared" si="404"/>
        <v>4</v>
      </c>
      <c r="P4008" s="158" t="str" cm="1">
        <f t="array" ref="P4008">_xlfn.SWITCH(ROUND(N4008,0),5,"Excellent",4,"Good",3,"ok","Bad")</f>
        <v>Good</v>
      </c>
      <c r="Q4008" s="144">
        <v>30</v>
      </c>
      <c r="R4008" s="385">
        <v>43375</v>
      </c>
      <c r="S4008" s="385">
        <v>44024</v>
      </c>
      <c r="T4008" s="144">
        <v>3482</v>
      </c>
      <c r="U4008" s="144" t="s">
        <v>73</v>
      </c>
      <c r="V4008" s="144">
        <v>102</v>
      </c>
      <c r="W4008" s="144" t="str">
        <f t="shared" si="407"/>
        <v>Active</v>
      </c>
      <c r="X4008" s="144">
        <v>3482</v>
      </c>
      <c r="Y4008" s="157" t="s">
        <v>61</v>
      </c>
      <c r="Z4008" s="386">
        <v>1</v>
      </c>
      <c r="AA4008" s="386">
        <v>0.95</v>
      </c>
      <c r="AB4008" s="387" t="s">
        <v>62</v>
      </c>
      <c r="AC4008" s="157"/>
    </row>
    <row r="4009" spans="9:29">
      <c r="I4009" s="342">
        <v>2</v>
      </c>
      <c r="J4009" s="144" t="str">
        <f t="shared" si="405"/>
        <v>SMALL</v>
      </c>
      <c r="K4009" s="144" t="str">
        <f t="shared" si="406"/>
        <v>SMALL</v>
      </c>
      <c r="L4009" s="144" t="str" cm="1">
        <f t="array" ref="L4009">_xlfn.IFS(I4009&lt;=2,"SMALL",I4009&lt;=5,"MEDIUM",I4009&gt;5,"LARGE")</f>
        <v>SMALL</v>
      </c>
      <c r="M4009" s="144" t="str">
        <f t="shared" si="403"/>
        <v>NO</v>
      </c>
      <c r="N4009" s="374">
        <v>3.83</v>
      </c>
      <c r="O4009" s="374">
        <f t="shared" si="404"/>
        <v>4</v>
      </c>
      <c r="P4009" s="158" t="str" cm="1">
        <f t="array" ref="P4009">_xlfn.SWITCH(ROUND(N4009,0),5,"Excellent",4,"Good",3,"ok","Bad")</f>
        <v>Good</v>
      </c>
      <c r="Q4009" s="144">
        <v>6</v>
      </c>
      <c r="R4009" s="385">
        <v>43367</v>
      </c>
      <c r="S4009" s="385">
        <v>43766</v>
      </c>
      <c r="T4009" s="144">
        <v>3544</v>
      </c>
      <c r="U4009" s="144" t="s">
        <v>60</v>
      </c>
      <c r="V4009" s="144">
        <v>365</v>
      </c>
      <c r="W4009" s="144" t="str">
        <f t="shared" si="407"/>
        <v>Active</v>
      </c>
      <c r="X4009" s="144">
        <v>3544</v>
      </c>
      <c r="Y4009" s="157" t="s">
        <v>64</v>
      </c>
      <c r="Z4009" s="386">
        <v>0.5</v>
      </c>
      <c r="AA4009" s="386">
        <v>0.24</v>
      </c>
      <c r="AB4009" s="387" t="s">
        <v>65</v>
      </c>
      <c r="AC4009" s="157"/>
    </row>
    <row r="4010" spans="9:29">
      <c r="I4010" s="342">
        <v>4</v>
      </c>
      <c r="J4010" s="144" t="str">
        <f t="shared" si="405"/>
        <v>LARGE</v>
      </c>
      <c r="K4010" s="144" t="str">
        <f t="shared" si="406"/>
        <v>MEDIUM</v>
      </c>
      <c r="L4010" s="144" t="str" cm="1">
        <f t="array" ref="L4010">_xlfn.IFS(I4010&lt;=2,"SMALL",I4010&lt;=5,"MEDIUM",I4010&gt;5,"LARGE")</f>
        <v>MEDIUM</v>
      </c>
      <c r="M4010" s="144" t="str">
        <f t="shared" si="403"/>
        <v>NO</v>
      </c>
      <c r="N4010" s="374">
        <v>4.92</v>
      </c>
      <c r="O4010" s="374">
        <f t="shared" si="404"/>
        <v>5</v>
      </c>
      <c r="P4010" s="158" t="str" cm="1">
        <f t="array" ref="P4010">_xlfn.SWITCH(ROUND(N4010,0),5,"Excellent",4,"Good",3,"ok","Bad")</f>
        <v>Excellent</v>
      </c>
      <c r="Q4010" s="144">
        <v>48</v>
      </c>
      <c r="R4010" s="385">
        <v>43355</v>
      </c>
      <c r="S4010" s="385">
        <v>43866</v>
      </c>
      <c r="T4010" s="144">
        <v>2180</v>
      </c>
      <c r="U4010" s="144" t="s">
        <v>69</v>
      </c>
      <c r="V4010" s="144">
        <v>72</v>
      </c>
      <c r="W4010" s="144" t="str">
        <f t="shared" si="407"/>
        <v>Active</v>
      </c>
      <c r="X4010" s="144">
        <v>2180</v>
      </c>
      <c r="Y4010" s="157" t="s">
        <v>70</v>
      </c>
      <c r="Z4010" s="386">
        <v>1</v>
      </c>
      <c r="AA4010" s="386">
        <v>1</v>
      </c>
      <c r="AB4010" s="387" t="s">
        <v>65</v>
      </c>
      <c r="AC4010" s="157"/>
    </row>
    <row r="4011" spans="9:29">
      <c r="I4011" s="342">
        <v>2</v>
      </c>
      <c r="J4011" s="144" t="str">
        <f t="shared" si="405"/>
        <v>SMALL</v>
      </c>
      <c r="K4011" s="144" t="str">
        <f t="shared" si="406"/>
        <v>SMALL</v>
      </c>
      <c r="L4011" s="144" t="str" cm="1">
        <f t="array" ref="L4011">_xlfn.IFS(I4011&lt;=2,"SMALL",I4011&lt;=5,"MEDIUM",I4011&gt;5,"LARGE")</f>
        <v>SMALL</v>
      </c>
      <c r="M4011" s="144" t="str">
        <f t="shared" si="403"/>
        <v>NO</v>
      </c>
      <c r="N4011" s="374">
        <v>4.51</v>
      </c>
      <c r="O4011" s="374">
        <f t="shared" si="404"/>
        <v>5</v>
      </c>
      <c r="P4011" s="158" t="str" cm="1">
        <f t="array" ref="P4011">_xlfn.SWITCH(ROUND(N4011,0),5,"Excellent",4,"Good",3,"ok","Bad")</f>
        <v>Excellent</v>
      </c>
      <c r="Q4011" s="144">
        <v>37</v>
      </c>
      <c r="R4011" s="385">
        <v>43351</v>
      </c>
      <c r="S4011" s="385">
        <v>44045</v>
      </c>
      <c r="T4011" s="144">
        <v>2474</v>
      </c>
      <c r="U4011" s="144" t="s">
        <v>60</v>
      </c>
      <c r="V4011" s="144">
        <v>362</v>
      </c>
      <c r="W4011" s="144" t="str">
        <f t="shared" si="407"/>
        <v>Active</v>
      </c>
      <c r="X4011" s="144">
        <v>2474</v>
      </c>
      <c r="Y4011" s="157" t="s">
        <v>70</v>
      </c>
      <c r="Z4011" s="386">
        <v>0.94</v>
      </c>
      <c r="AA4011" s="386">
        <v>0.99</v>
      </c>
      <c r="AB4011" s="387" t="s">
        <v>65</v>
      </c>
      <c r="AC4011" s="157"/>
    </row>
    <row r="4012" spans="9:29">
      <c r="I4012" s="342">
        <v>2</v>
      </c>
      <c r="J4012" s="144" t="str">
        <f t="shared" si="405"/>
        <v>SMALL</v>
      </c>
      <c r="K4012" s="144" t="str">
        <f t="shared" si="406"/>
        <v>SMALL</v>
      </c>
      <c r="L4012" s="144" t="str" cm="1">
        <f t="array" ref="L4012">_xlfn.IFS(I4012&lt;=2,"SMALL",I4012&lt;=5,"MEDIUM",I4012&gt;5,"LARGE")</f>
        <v>SMALL</v>
      </c>
      <c r="M4012" s="144" t="str">
        <f t="shared" si="403"/>
        <v>NO</v>
      </c>
      <c r="N4012" s="374">
        <v>4.93</v>
      </c>
      <c r="O4012" s="374">
        <f t="shared" si="404"/>
        <v>5</v>
      </c>
      <c r="P4012" s="158" t="str" cm="1">
        <f t="array" ref="P4012">_xlfn.SWITCH(ROUND(N4012,0),5,"Excellent",4,"Good",3,"ok","Bad")</f>
        <v>Excellent</v>
      </c>
      <c r="Q4012" s="144">
        <v>15</v>
      </c>
      <c r="R4012" s="385">
        <v>43440</v>
      </c>
      <c r="S4012" s="385">
        <v>44043</v>
      </c>
      <c r="T4012" s="144">
        <v>329</v>
      </c>
      <c r="U4012" s="144" t="s">
        <v>69</v>
      </c>
      <c r="V4012" s="144">
        <v>350</v>
      </c>
      <c r="W4012" s="144" t="str">
        <f t="shared" si="407"/>
        <v>Active</v>
      </c>
      <c r="X4012" s="144">
        <v>329</v>
      </c>
      <c r="Y4012" s="157" t="s">
        <v>70</v>
      </c>
      <c r="Z4012" s="386">
        <v>0.95</v>
      </c>
      <c r="AA4012" s="386">
        <v>0.99</v>
      </c>
      <c r="AB4012" s="387" t="s">
        <v>65</v>
      </c>
      <c r="AC4012" s="157"/>
    </row>
    <row r="4013" spans="9:29">
      <c r="I4013" s="342">
        <v>2</v>
      </c>
      <c r="J4013" s="144" t="str">
        <f t="shared" si="405"/>
        <v>SMALL</v>
      </c>
      <c r="K4013" s="144" t="str">
        <f t="shared" si="406"/>
        <v>SMALL</v>
      </c>
      <c r="L4013" s="144" t="str" cm="1">
        <f t="array" ref="L4013">_xlfn.IFS(I4013&lt;=2,"SMALL",I4013&lt;=5,"MEDIUM",I4013&gt;5,"LARGE")</f>
        <v>SMALL</v>
      </c>
      <c r="M4013" s="144" t="str">
        <f t="shared" si="403"/>
        <v>NO</v>
      </c>
      <c r="N4013" s="374">
        <v>5</v>
      </c>
      <c r="O4013" s="374">
        <f t="shared" si="404"/>
        <v>5</v>
      </c>
      <c r="P4013" s="158" t="str" cm="1">
        <f t="array" ref="P4013">_xlfn.SWITCH(ROUND(N4013,0),5,"Excellent",4,"Good",3,"ok","Bad")</f>
        <v>Excellent</v>
      </c>
      <c r="Q4013" s="144">
        <v>27</v>
      </c>
      <c r="R4013" s="385">
        <v>43379</v>
      </c>
      <c r="S4013" s="385">
        <v>44058</v>
      </c>
      <c r="T4013" s="144">
        <v>2448</v>
      </c>
      <c r="U4013" s="144" t="s">
        <v>69</v>
      </c>
      <c r="V4013" s="144">
        <v>6</v>
      </c>
      <c r="W4013" s="144" t="str">
        <f t="shared" si="407"/>
        <v>Active</v>
      </c>
      <c r="X4013" s="144">
        <v>2448</v>
      </c>
      <c r="Y4013" s="157" t="s">
        <v>61</v>
      </c>
      <c r="Z4013" s="386">
        <v>1</v>
      </c>
      <c r="AA4013" s="386">
        <v>0.85</v>
      </c>
      <c r="AB4013" s="387" t="s">
        <v>65</v>
      </c>
      <c r="AC4013" s="157"/>
    </row>
    <row r="4014" spans="9:29">
      <c r="I4014" s="342">
        <v>1</v>
      </c>
      <c r="J4014" s="144" t="str">
        <f t="shared" si="405"/>
        <v>SMALL</v>
      </c>
      <c r="K4014" s="144" t="str">
        <f t="shared" si="406"/>
        <v>SMALL</v>
      </c>
      <c r="L4014" s="144" t="str" cm="1">
        <f t="array" ref="L4014">_xlfn.IFS(I4014&lt;=2,"SMALL",I4014&lt;=5,"MEDIUM",I4014&gt;5,"LARGE")</f>
        <v>SMALL</v>
      </c>
      <c r="M4014" s="144" t="str">
        <f t="shared" si="403"/>
        <v>NO</v>
      </c>
      <c r="N4014" s="374">
        <v>4.38</v>
      </c>
      <c r="O4014" s="374">
        <f t="shared" si="404"/>
        <v>4</v>
      </c>
      <c r="P4014" s="158" t="str" cm="1">
        <f t="array" ref="P4014">_xlfn.SWITCH(ROUND(N4014,0),5,"Excellent",4,"Good",3,"ok","Bad")</f>
        <v>Good</v>
      </c>
      <c r="Q4014" s="144">
        <v>26</v>
      </c>
      <c r="R4014" s="385">
        <v>43370</v>
      </c>
      <c r="S4014" s="385">
        <v>44044</v>
      </c>
      <c r="T4014" s="144">
        <v>3482</v>
      </c>
      <c r="U4014" s="144" t="s">
        <v>73</v>
      </c>
      <c r="V4014" s="144">
        <v>89</v>
      </c>
      <c r="W4014" s="144" t="str">
        <f t="shared" si="407"/>
        <v>Active</v>
      </c>
      <c r="X4014" s="144">
        <v>3482</v>
      </c>
      <c r="Y4014" s="157" t="s">
        <v>61</v>
      </c>
      <c r="Z4014" s="386">
        <v>1</v>
      </c>
      <c r="AA4014" s="386">
        <v>0.9</v>
      </c>
      <c r="AB4014" s="387" t="s">
        <v>65</v>
      </c>
      <c r="AC4014" s="157"/>
    </row>
    <row r="4015" spans="9:29">
      <c r="I4015" s="342">
        <v>1</v>
      </c>
      <c r="J4015" s="144" t="str">
        <f t="shared" si="405"/>
        <v>SMALL</v>
      </c>
      <c r="K4015" s="144" t="str">
        <f t="shared" si="406"/>
        <v>SMALL</v>
      </c>
      <c r="L4015" s="144" t="str" cm="1">
        <f t="array" ref="L4015">_xlfn.IFS(I4015&lt;=2,"SMALL",I4015&lt;=5,"MEDIUM",I4015&gt;5,"LARGE")</f>
        <v>SMALL</v>
      </c>
      <c r="M4015" s="144" t="str">
        <f t="shared" si="403"/>
        <v>NO</v>
      </c>
      <c r="N4015" s="374">
        <v>4.25</v>
      </c>
      <c r="O4015" s="374">
        <f t="shared" si="404"/>
        <v>4</v>
      </c>
      <c r="P4015" s="158" t="str" cm="1">
        <f t="array" ref="P4015">_xlfn.SWITCH(ROUND(N4015,0),5,"Excellent",4,"Good",3,"ok","Bad")</f>
        <v>Good</v>
      </c>
      <c r="Q4015" s="144">
        <v>24</v>
      </c>
      <c r="R4015" s="385">
        <v>43370</v>
      </c>
      <c r="S4015" s="385">
        <v>43619</v>
      </c>
      <c r="T4015" s="144">
        <v>3482</v>
      </c>
      <c r="U4015" s="144" t="s">
        <v>73</v>
      </c>
      <c r="V4015" s="144">
        <v>90</v>
      </c>
      <c r="W4015" s="144" t="str">
        <f t="shared" si="407"/>
        <v>Active</v>
      </c>
      <c r="X4015" s="144">
        <v>3482</v>
      </c>
      <c r="Y4015" s="157" t="s">
        <v>70</v>
      </c>
      <c r="Z4015" s="386">
        <v>1</v>
      </c>
      <c r="AA4015" s="386">
        <v>1</v>
      </c>
      <c r="AB4015" s="387" t="s">
        <v>65</v>
      </c>
      <c r="AC4015" s="157"/>
    </row>
    <row r="4016" spans="9:29">
      <c r="I4016" s="342">
        <v>1</v>
      </c>
      <c r="J4016" s="144" t="str">
        <f t="shared" si="405"/>
        <v>SMALL</v>
      </c>
      <c r="K4016" s="144" t="str">
        <f t="shared" si="406"/>
        <v>SMALL</v>
      </c>
      <c r="L4016" s="144" t="str" cm="1">
        <f t="array" ref="L4016">_xlfn.IFS(I4016&lt;=2,"SMALL",I4016&lt;=5,"MEDIUM",I4016&gt;5,"LARGE")</f>
        <v>SMALL</v>
      </c>
      <c r="M4016" s="144" t="str">
        <f t="shared" si="403"/>
        <v>NO</v>
      </c>
      <c r="N4016" s="374">
        <v>4.57</v>
      </c>
      <c r="O4016" s="374">
        <f t="shared" si="404"/>
        <v>5</v>
      </c>
      <c r="P4016" s="158" t="str" cm="1">
        <f t="array" ref="P4016">_xlfn.SWITCH(ROUND(N4016,0),5,"Excellent",4,"Good",3,"ok","Bad")</f>
        <v>Excellent</v>
      </c>
      <c r="Q4016" s="144">
        <v>37</v>
      </c>
      <c r="R4016" s="385">
        <v>43373</v>
      </c>
      <c r="S4016" s="385">
        <v>44043</v>
      </c>
      <c r="T4016" s="144">
        <v>3482</v>
      </c>
      <c r="U4016" s="144" t="s">
        <v>73</v>
      </c>
      <c r="V4016" s="144">
        <v>102</v>
      </c>
      <c r="W4016" s="144" t="str">
        <f t="shared" si="407"/>
        <v>Active</v>
      </c>
      <c r="X4016" s="144">
        <v>3482</v>
      </c>
      <c r="Y4016" s="157" t="s">
        <v>70</v>
      </c>
      <c r="Z4016" s="386">
        <v>1</v>
      </c>
      <c r="AA4016" s="386">
        <v>1</v>
      </c>
      <c r="AB4016" s="387" t="s">
        <v>62</v>
      </c>
      <c r="AC4016" s="157"/>
    </row>
    <row r="4017" spans="9:29">
      <c r="I4017" s="342">
        <v>2</v>
      </c>
      <c r="J4017" s="144" t="str">
        <f t="shared" si="405"/>
        <v>SMALL</v>
      </c>
      <c r="K4017" s="144" t="str">
        <f t="shared" si="406"/>
        <v>SMALL</v>
      </c>
      <c r="L4017" s="144" t="str" cm="1">
        <f t="array" ref="L4017">_xlfn.IFS(I4017&lt;=2,"SMALL",I4017&lt;=5,"MEDIUM",I4017&gt;5,"LARGE")</f>
        <v>SMALL</v>
      </c>
      <c r="M4017" s="144" t="str">
        <f t="shared" si="403"/>
        <v>NO</v>
      </c>
      <c r="N4017" s="374">
        <v>4.82</v>
      </c>
      <c r="O4017" s="374">
        <f t="shared" si="404"/>
        <v>5</v>
      </c>
      <c r="P4017" s="158" t="str" cm="1">
        <f t="array" ref="P4017">_xlfn.SWITCH(ROUND(N4017,0),5,"Excellent",4,"Good",3,"ok","Bad")</f>
        <v>Excellent</v>
      </c>
      <c r="Q4017" s="144">
        <v>62</v>
      </c>
      <c r="R4017" s="385">
        <v>43365</v>
      </c>
      <c r="S4017" s="385">
        <v>44042</v>
      </c>
      <c r="T4017" s="144">
        <v>3322</v>
      </c>
      <c r="U4017" s="144" t="s">
        <v>60</v>
      </c>
      <c r="V4017" s="144">
        <v>254</v>
      </c>
      <c r="W4017" s="144" t="str">
        <f t="shared" si="407"/>
        <v>Active</v>
      </c>
      <c r="X4017" s="144">
        <v>3322</v>
      </c>
      <c r="Y4017" s="157" t="s">
        <v>70</v>
      </c>
      <c r="Z4017" s="386">
        <v>1</v>
      </c>
      <c r="AA4017" s="386">
        <v>1</v>
      </c>
      <c r="AB4017" s="387" t="s">
        <v>62</v>
      </c>
      <c r="AC4017" s="157"/>
    </row>
    <row r="4018" spans="9:29">
      <c r="I4018" s="342">
        <v>3</v>
      </c>
      <c r="J4018" s="144" t="str">
        <f t="shared" si="405"/>
        <v>LARGE</v>
      </c>
      <c r="K4018" s="144" t="str">
        <f t="shared" si="406"/>
        <v>MEDIUM</v>
      </c>
      <c r="L4018" s="144" t="str" cm="1">
        <f t="array" ref="L4018">_xlfn.IFS(I4018&lt;=2,"SMALL",I4018&lt;=5,"MEDIUM",I4018&gt;5,"LARGE")</f>
        <v>MEDIUM</v>
      </c>
      <c r="M4018" s="144" t="str">
        <f t="shared" si="403"/>
        <v>NO</v>
      </c>
      <c r="N4018" s="374">
        <v>4.9000000000000004</v>
      </c>
      <c r="O4018" s="374">
        <f t="shared" si="404"/>
        <v>5</v>
      </c>
      <c r="P4018" s="158" t="str" cm="1">
        <f t="array" ref="P4018">_xlfn.SWITCH(ROUND(N4018,0),5,"Excellent",4,"Good",3,"ok","Bad")</f>
        <v>Excellent</v>
      </c>
      <c r="Q4018" s="144">
        <v>21</v>
      </c>
      <c r="R4018" s="385">
        <v>43401</v>
      </c>
      <c r="S4018" s="385">
        <v>44041</v>
      </c>
      <c r="T4018" s="144">
        <v>3646</v>
      </c>
      <c r="U4018" s="144" t="s">
        <v>69</v>
      </c>
      <c r="V4018" s="144">
        <v>360</v>
      </c>
      <c r="W4018" s="144" t="str">
        <f t="shared" si="407"/>
        <v>Active</v>
      </c>
      <c r="X4018" s="144">
        <v>3646</v>
      </c>
      <c r="Y4018" s="157" t="s">
        <v>70</v>
      </c>
      <c r="Z4018" s="386">
        <v>1</v>
      </c>
      <c r="AA4018" s="386">
        <v>0.99</v>
      </c>
      <c r="AB4018" s="387" t="s">
        <v>62</v>
      </c>
      <c r="AC4018" s="157"/>
    </row>
    <row r="4019" spans="9:29">
      <c r="I4019" s="342">
        <v>3</v>
      </c>
      <c r="J4019" s="144" t="str">
        <f t="shared" si="405"/>
        <v>LARGE</v>
      </c>
      <c r="K4019" s="144" t="str">
        <f t="shared" si="406"/>
        <v>MEDIUM</v>
      </c>
      <c r="L4019" s="144" t="str" cm="1">
        <f t="array" ref="L4019">_xlfn.IFS(I4019&lt;=2,"SMALL",I4019&lt;=5,"MEDIUM",I4019&gt;5,"LARGE")</f>
        <v>MEDIUM</v>
      </c>
      <c r="M4019" s="144" t="str">
        <f t="shared" si="403"/>
        <v>NO</v>
      </c>
      <c r="N4019" s="374">
        <v>4.91</v>
      </c>
      <c r="O4019" s="374">
        <f t="shared" si="404"/>
        <v>5</v>
      </c>
      <c r="P4019" s="158" t="str" cm="1">
        <f t="array" ref="P4019">_xlfn.SWITCH(ROUND(N4019,0),5,"Excellent",4,"Good",3,"ok","Bad")</f>
        <v>Excellent</v>
      </c>
      <c r="Q4019" s="144">
        <v>76</v>
      </c>
      <c r="R4019" s="385">
        <v>43402</v>
      </c>
      <c r="S4019" s="385">
        <v>43900</v>
      </c>
      <c r="T4019" s="144">
        <v>622</v>
      </c>
      <c r="U4019" s="144" t="s">
        <v>69</v>
      </c>
      <c r="V4019" s="144">
        <v>0</v>
      </c>
      <c r="W4019" s="144" t="str">
        <f t="shared" si="407"/>
        <v>Inactive</v>
      </c>
      <c r="X4019" s="144">
        <v>622</v>
      </c>
      <c r="Y4019" s="157" t="s">
        <v>61</v>
      </c>
      <c r="Z4019" s="386">
        <v>1</v>
      </c>
      <c r="AA4019" s="386">
        <v>0.74</v>
      </c>
      <c r="AB4019" s="387" t="s">
        <v>65</v>
      </c>
      <c r="AC4019" s="157"/>
    </row>
    <row r="4020" spans="9:29">
      <c r="I4020" s="342">
        <v>2</v>
      </c>
      <c r="J4020" s="144" t="str">
        <f t="shared" si="405"/>
        <v>SMALL</v>
      </c>
      <c r="K4020" s="144" t="str">
        <f t="shared" si="406"/>
        <v>SMALL</v>
      </c>
      <c r="L4020" s="144" t="str" cm="1">
        <f t="array" ref="L4020">_xlfn.IFS(I4020&lt;=2,"SMALL",I4020&lt;=5,"MEDIUM",I4020&gt;5,"LARGE")</f>
        <v>SMALL</v>
      </c>
      <c r="M4020" s="144" t="str">
        <f t="shared" si="403"/>
        <v>NO</v>
      </c>
      <c r="N4020" s="374">
        <v>4.62</v>
      </c>
      <c r="O4020" s="374">
        <f t="shared" si="404"/>
        <v>5</v>
      </c>
      <c r="P4020" s="158" t="str" cm="1">
        <f t="array" ref="P4020">_xlfn.SWITCH(ROUND(N4020,0),5,"Excellent",4,"Good",3,"ok","Bad")</f>
        <v>Excellent</v>
      </c>
      <c r="Q4020" s="144">
        <v>29</v>
      </c>
      <c r="R4020" s="385">
        <v>43354</v>
      </c>
      <c r="S4020" s="385">
        <v>43876</v>
      </c>
      <c r="T4020" s="144">
        <v>3469</v>
      </c>
      <c r="U4020" s="144" t="s">
        <v>60</v>
      </c>
      <c r="V4020" s="144">
        <v>145</v>
      </c>
      <c r="W4020" s="144" t="str">
        <f t="shared" si="407"/>
        <v>Active</v>
      </c>
      <c r="X4020" s="144">
        <v>3469</v>
      </c>
      <c r="Y4020" s="157" t="s">
        <v>70</v>
      </c>
      <c r="Z4020" s="386">
        <v>0.91</v>
      </c>
      <c r="AA4020" s="386">
        <v>0.96</v>
      </c>
      <c r="AB4020" s="387" t="s">
        <v>65</v>
      </c>
      <c r="AC4020" s="157"/>
    </row>
    <row r="4021" spans="9:29">
      <c r="I4021" s="342">
        <v>2</v>
      </c>
      <c r="J4021" s="144" t="str">
        <f t="shared" si="405"/>
        <v>SMALL</v>
      </c>
      <c r="K4021" s="144" t="str">
        <f t="shared" si="406"/>
        <v>SMALL</v>
      </c>
      <c r="L4021" s="144" t="str" cm="1">
        <f t="array" ref="L4021">_xlfn.IFS(I4021&lt;=2,"SMALL",I4021&lt;=5,"MEDIUM",I4021&gt;5,"LARGE")</f>
        <v>SMALL</v>
      </c>
      <c r="M4021" s="144" t="str">
        <f t="shared" si="403"/>
        <v>NO</v>
      </c>
      <c r="N4021" s="374">
        <v>5</v>
      </c>
      <c r="O4021" s="374">
        <f t="shared" si="404"/>
        <v>5</v>
      </c>
      <c r="P4021" s="158" t="str" cm="1">
        <f t="array" ref="P4021">_xlfn.SWITCH(ROUND(N4021,0),5,"Excellent",4,"Good",3,"ok","Bad")</f>
        <v>Excellent</v>
      </c>
      <c r="Q4021" s="144">
        <v>3</v>
      </c>
      <c r="R4021" s="385">
        <v>43764</v>
      </c>
      <c r="S4021" s="385">
        <v>43834</v>
      </c>
      <c r="T4021" s="144">
        <v>3469</v>
      </c>
      <c r="U4021" s="144" t="s">
        <v>60</v>
      </c>
      <c r="V4021" s="144">
        <v>135</v>
      </c>
      <c r="W4021" s="144" t="str">
        <f t="shared" si="407"/>
        <v>Active</v>
      </c>
      <c r="X4021" s="144">
        <v>3469</v>
      </c>
      <c r="Y4021" s="157" t="s">
        <v>61</v>
      </c>
      <c r="Z4021" s="386">
        <v>1</v>
      </c>
      <c r="AA4021" s="386">
        <v>0.64</v>
      </c>
      <c r="AB4021" s="387" t="s">
        <v>65</v>
      </c>
      <c r="AC4021" s="157"/>
    </row>
    <row r="4022" spans="9:29">
      <c r="I4022" s="342">
        <v>1</v>
      </c>
      <c r="J4022" s="144" t="str">
        <f t="shared" si="405"/>
        <v>SMALL</v>
      </c>
      <c r="K4022" s="144" t="str">
        <f t="shared" si="406"/>
        <v>SMALL</v>
      </c>
      <c r="L4022" s="144" t="str" cm="1">
        <f t="array" ref="L4022">_xlfn.IFS(I4022&lt;=2,"SMALL",I4022&lt;=5,"MEDIUM",I4022&gt;5,"LARGE")</f>
        <v>SMALL</v>
      </c>
      <c r="M4022" s="144" t="str">
        <f t="shared" si="403"/>
        <v>NO</v>
      </c>
      <c r="N4022" s="374">
        <v>4.78</v>
      </c>
      <c r="O4022" s="374">
        <f t="shared" si="404"/>
        <v>5</v>
      </c>
      <c r="P4022" s="158" t="str" cm="1">
        <f t="array" ref="P4022">_xlfn.SWITCH(ROUND(N4022,0),5,"Excellent",4,"Good",3,"ok","Bad")</f>
        <v>Excellent</v>
      </c>
      <c r="Q4022" s="144">
        <v>9</v>
      </c>
      <c r="R4022" s="385">
        <v>43450</v>
      </c>
      <c r="S4022" s="385">
        <v>43904</v>
      </c>
      <c r="T4022" s="144">
        <v>2985</v>
      </c>
      <c r="U4022" s="144" t="s">
        <v>60</v>
      </c>
      <c r="V4022" s="144">
        <v>365</v>
      </c>
      <c r="W4022" s="144" t="str">
        <f t="shared" si="407"/>
        <v>Active</v>
      </c>
      <c r="X4022" s="144">
        <v>2985</v>
      </c>
      <c r="Y4022" s="157" t="s">
        <v>64</v>
      </c>
      <c r="Z4022" s="386">
        <v>1</v>
      </c>
      <c r="AA4022" s="386">
        <v>0.75</v>
      </c>
      <c r="AB4022" s="387" t="s">
        <v>65</v>
      </c>
      <c r="AC4022" s="157"/>
    </row>
    <row r="4023" spans="9:29">
      <c r="I4023" s="342">
        <v>2</v>
      </c>
      <c r="J4023" s="144" t="str">
        <f t="shared" si="405"/>
        <v>SMALL</v>
      </c>
      <c r="K4023" s="144" t="str">
        <f t="shared" si="406"/>
        <v>SMALL</v>
      </c>
      <c r="L4023" s="144" t="str" cm="1">
        <f t="array" ref="L4023">_xlfn.IFS(I4023&lt;=2,"SMALL",I4023&lt;=5,"MEDIUM",I4023&gt;5,"LARGE")</f>
        <v>SMALL</v>
      </c>
      <c r="M4023" s="144" t="str">
        <f t="shared" si="403"/>
        <v>NO</v>
      </c>
      <c r="N4023" s="374">
        <v>4.42</v>
      </c>
      <c r="O4023" s="374">
        <f t="shared" si="404"/>
        <v>4</v>
      </c>
      <c r="P4023" s="158" t="str" cm="1">
        <f t="array" ref="P4023">_xlfn.SWITCH(ROUND(N4023,0),5,"Excellent",4,"Good",3,"ok","Bad")</f>
        <v>Good</v>
      </c>
      <c r="Q4023" s="144">
        <v>12</v>
      </c>
      <c r="R4023" s="385">
        <v>43366</v>
      </c>
      <c r="S4023" s="385">
        <v>44053</v>
      </c>
      <c r="T4023" s="144">
        <v>3649</v>
      </c>
      <c r="U4023" s="144" t="s">
        <v>60</v>
      </c>
      <c r="V4023" s="144">
        <v>14</v>
      </c>
      <c r="W4023" s="144" t="str">
        <f t="shared" si="407"/>
        <v>Active</v>
      </c>
      <c r="X4023" s="144">
        <v>3649</v>
      </c>
      <c r="Y4023" s="157" t="s">
        <v>70</v>
      </c>
      <c r="Z4023" s="386">
        <v>1</v>
      </c>
      <c r="AA4023" s="386">
        <v>1</v>
      </c>
      <c r="AB4023" s="387" t="s">
        <v>62</v>
      </c>
      <c r="AC4023" s="157"/>
    </row>
    <row r="4024" spans="9:29">
      <c r="I4024" s="342">
        <v>2</v>
      </c>
      <c r="J4024" s="144" t="str">
        <f t="shared" si="405"/>
        <v>SMALL</v>
      </c>
      <c r="K4024" s="144" t="str">
        <f t="shared" si="406"/>
        <v>SMALL</v>
      </c>
      <c r="L4024" s="144" t="str" cm="1">
        <f t="array" ref="L4024">_xlfn.IFS(I4024&lt;=2,"SMALL",I4024&lt;=5,"MEDIUM",I4024&gt;5,"LARGE")</f>
        <v>SMALL</v>
      </c>
      <c r="M4024" s="144" t="str">
        <f t="shared" si="403"/>
        <v>NO</v>
      </c>
      <c r="N4024" s="374">
        <v>4.97</v>
      </c>
      <c r="O4024" s="374">
        <f t="shared" si="404"/>
        <v>5</v>
      </c>
      <c r="P4024" s="158" t="str" cm="1">
        <f t="array" ref="P4024">_xlfn.SWITCH(ROUND(N4024,0),5,"Excellent",4,"Good",3,"ok","Bad")</f>
        <v>Excellent</v>
      </c>
      <c r="Q4024" s="144">
        <v>29</v>
      </c>
      <c r="R4024" s="385">
        <v>43438</v>
      </c>
      <c r="S4024" s="385">
        <v>43891</v>
      </c>
      <c r="T4024" s="144">
        <v>2194</v>
      </c>
      <c r="U4024" s="144" t="s">
        <v>60</v>
      </c>
      <c r="V4024" s="144">
        <v>74</v>
      </c>
      <c r="W4024" s="144" t="str">
        <f t="shared" si="407"/>
        <v>Active</v>
      </c>
      <c r="X4024" s="144">
        <v>2194</v>
      </c>
      <c r="Y4024" s="157" t="s">
        <v>61</v>
      </c>
      <c r="Z4024" s="386">
        <v>0.8</v>
      </c>
      <c r="AA4024" s="386">
        <v>1</v>
      </c>
      <c r="AB4024" s="387" t="s">
        <v>65</v>
      </c>
      <c r="AC4024" s="157"/>
    </row>
    <row r="4025" spans="9:29">
      <c r="I4025" s="342">
        <v>4</v>
      </c>
      <c r="J4025" s="144" t="str">
        <f t="shared" si="405"/>
        <v>LARGE</v>
      </c>
      <c r="K4025" s="144" t="str">
        <f t="shared" si="406"/>
        <v>MEDIUM</v>
      </c>
      <c r="L4025" s="144" t="str" cm="1">
        <f t="array" ref="L4025">_xlfn.IFS(I4025&lt;=2,"SMALL",I4025&lt;=5,"MEDIUM",I4025&gt;5,"LARGE")</f>
        <v>MEDIUM</v>
      </c>
      <c r="M4025" s="144" t="str">
        <f t="shared" si="403"/>
        <v>NO</v>
      </c>
      <c r="N4025" s="374">
        <v>4.99</v>
      </c>
      <c r="O4025" s="374">
        <f t="shared" si="404"/>
        <v>5</v>
      </c>
      <c r="P4025" s="158" t="str" cm="1">
        <f t="array" ref="P4025">_xlfn.SWITCH(ROUND(N4025,0),5,"Excellent",4,"Good",3,"ok","Bad")</f>
        <v>Excellent</v>
      </c>
      <c r="Q4025" s="144">
        <v>78</v>
      </c>
      <c r="R4025" s="385">
        <v>43376</v>
      </c>
      <c r="S4025" s="385">
        <v>44052</v>
      </c>
      <c r="T4025" s="144">
        <v>2998</v>
      </c>
      <c r="U4025" s="144" t="s">
        <v>69</v>
      </c>
      <c r="V4025" s="144">
        <v>39</v>
      </c>
      <c r="W4025" s="144" t="str">
        <f t="shared" si="407"/>
        <v>Active</v>
      </c>
      <c r="X4025" s="144">
        <v>2998</v>
      </c>
      <c r="Y4025" s="157" t="s">
        <v>61</v>
      </c>
      <c r="Z4025" s="386">
        <v>1</v>
      </c>
      <c r="AA4025" s="386">
        <v>0.64</v>
      </c>
      <c r="AB4025" s="387" t="s">
        <v>65</v>
      </c>
      <c r="AC4025" s="157"/>
    </row>
    <row r="4026" spans="9:29">
      <c r="I4026" s="342">
        <v>3</v>
      </c>
      <c r="J4026" s="144" t="str">
        <f t="shared" si="405"/>
        <v>LARGE</v>
      </c>
      <c r="K4026" s="144" t="str">
        <f t="shared" si="406"/>
        <v>MEDIUM</v>
      </c>
      <c r="L4026" s="144" t="str" cm="1">
        <f t="array" ref="L4026">_xlfn.IFS(I4026&lt;=2,"SMALL",I4026&lt;=5,"MEDIUM",I4026&gt;5,"LARGE")</f>
        <v>MEDIUM</v>
      </c>
      <c r="M4026" s="144" t="str">
        <f t="shared" si="403"/>
        <v>NO</v>
      </c>
      <c r="N4026" s="374">
        <v>5</v>
      </c>
      <c r="O4026" s="374">
        <f t="shared" si="404"/>
        <v>5</v>
      </c>
      <c r="P4026" s="158" t="str" cm="1">
        <f t="array" ref="P4026">_xlfn.SWITCH(ROUND(N4026,0),5,"Excellent",4,"Good",3,"ok","Bad")</f>
        <v>Excellent</v>
      </c>
      <c r="Q4026" s="144">
        <v>5</v>
      </c>
      <c r="R4026" s="385">
        <v>43451</v>
      </c>
      <c r="S4026" s="385">
        <v>43914</v>
      </c>
      <c r="T4026" s="144">
        <v>2559</v>
      </c>
      <c r="U4026" s="144" t="s">
        <v>69</v>
      </c>
      <c r="V4026" s="144">
        <v>162</v>
      </c>
      <c r="W4026" s="144" t="str">
        <f t="shared" si="407"/>
        <v>Active</v>
      </c>
      <c r="X4026" s="144">
        <v>2559</v>
      </c>
      <c r="Y4026" s="157" t="s">
        <v>70</v>
      </c>
      <c r="Z4026" s="386">
        <v>1</v>
      </c>
      <c r="AA4026" s="386">
        <v>0.96</v>
      </c>
      <c r="AB4026" s="387" t="s">
        <v>62</v>
      </c>
      <c r="AC4026" s="157"/>
    </row>
    <row r="4027" spans="9:29">
      <c r="I4027" s="342">
        <v>2</v>
      </c>
      <c r="J4027" s="144" t="str">
        <f t="shared" si="405"/>
        <v>SMALL</v>
      </c>
      <c r="K4027" s="144" t="str">
        <f t="shared" si="406"/>
        <v>SMALL</v>
      </c>
      <c r="L4027" s="144" t="str" cm="1">
        <f t="array" ref="L4027">_xlfn.IFS(I4027&lt;=2,"SMALL",I4027&lt;=5,"MEDIUM",I4027&gt;5,"LARGE")</f>
        <v>SMALL</v>
      </c>
      <c r="M4027" s="144" t="str">
        <f t="shared" si="403"/>
        <v>NO</v>
      </c>
      <c r="N4027" s="374">
        <v>5</v>
      </c>
      <c r="O4027" s="374">
        <f t="shared" si="404"/>
        <v>5</v>
      </c>
      <c r="P4027" s="158" t="str" cm="1">
        <f t="array" ref="P4027">_xlfn.SWITCH(ROUND(N4027,0),5,"Excellent",4,"Good",3,"ok","Bad")</f>
        <v>Excellent</v>
      </c>
      <c r="Q4027" s="144">
        <v>4</v>
      </c>
      <c r="R4027" s="385">
        <v>43404</v>
      </c>
      <c r="S4027" s="385">
        <v>43834</v>
      </c>
      <c r="T4027" s="144">
        <v>1629</v>
      </c>
      <c r="U4027" s="144" t="s">
        <v>69</v>
      </c>
      <c r="V4027" s="144">
        <v>76</v>
      </c>
      <c r="W4027" s="144" t="str">
        <f t="shared" si="407"/>
        <v>Active</v>
      </c>
      <c r="X4027" s="144">
        <v>1629</v>
      </c>
      <c r="Y4027" s="157" t="s">
        <v>61</v>
      </c>
      <c r="Z4027" s="386">
        <v>1</v>
      </c>
      <c r="AA4027" s="386">
        <v>1</v>
      </c>
      <c r="AB4027" s="387" t="s">
        <v>62</v>
      </c>
      <c r="AC4027" s="157"/>
    </row>
    <row r="4028" spans="9:29">
      <c r="I4028" s="342">
        <v>4</v>
      </c>
      <c r="J4028" s="144" t="str">
        <f t="shared" si="405"/>
        <v>LARGE</v>
      </c>
      <c r="K4028" s="144" t="str">
        <f t="shared" si="406"/>
        <v>MEDIUM</v>
      </c>
      <c r="L4028" s="144" t="str" cm="1">
        <f t="array" ref="L4028">_xlfn.IFS(I4028&lt;=2,"SMALL",I4028&lt;=5,"MEDIUM",I4028&gt;5,"LARGE")</f>
        <v>MEDIUM</v>
      </c>
      <c r="M4028" s="144" t="str">
        <f t="shared" si="403"/>
        <v>NO</v>
      </c>
      <c r="N4028" s="374">
        <v>4.91</v>
      </c>
      <c r="O4028" s="374">
        <f t="shared" si="404"/>
        <v>5</v>
      </c>
      <c r="P4028" s="158" t="str" cm="1">
        <f t="array" ref="P4028">_xlfn.SWITCH(ROUND(N4028,0),5,"Excellent",4,"Good",3,"ok","Bad")</f>
        <v>Excellent</v>
      </c>
      <c r="Q4028" s="144">
        <v>78</v>
      </c>
      <c r="R4028" s="385">
        <v>43391</v>
      </c>
      <c r="S4028" s="385">
        <v>43907</v>
      </c>
      <c r="T4028" s="144">
        <v>2843</v>
      </c>
      <c r="U4028" s="144" t="s">
        <v>69</v>
      </c>
      <c r="V4028" s="144">
        <v>132</v>
      </c>
      <c r="W4028" s="144" t="str">
        <f t="shared" si="407"/>
        <v>Active</v>
      </c>
      <c r="X4028" s="144">
        <v>2843</v>
      </c>
      <c r="Y4028" s="157" t="s">
        <v>64</v>
      </c>
      <c r="Z4028" s="386">
        <v>1</v>
      </c>
      <c r="AA4028" s="386">
        <v>0.94</v>
      </c>
      <c r="AB4028" s="387" t="s">
        <v>65</v>
      </c>
      <c r="AC4028" s="157"/>
    </row>
    <row r="4029" spans="9:29">
      <c r="I4029" s="342">
        <v>4</v>
      </c>
      <c r="J4029" s="144" t="str">
        <f t="shared" si="405"/>
        <v>LARGE</v>
      </c>
      <c r="K4029" s="144" t="str">
        <f t="shared" si="406"/>
        <v>MEDIUM</v>
      </c>
      <c r="L4029" s="144" t="str" cm="1">
        <f t="array" ref="L4029">_xlfn.IFS(I4029&lt;=2,"SMALL",I4029&lt;=5,"MEDIUM",I4029&gt;5,"LARGE")</f>
        <v>MEDIUM</v>
      </c>
      <c r="M4029" s="144" t="str">
        <f t="shared" si="403"/>
        <v>NO</v>
      </c>
      <c r="N4029" s="374">
        <v>4.59</v>
      </c>
      <c r="O4029" s="374">
        <f t="shared" si="404"/>
        <v>5</v>
      </c>
      <c r="P4029" s="158" t="str" cm="1">
        <f t="array" ref="P4029">_xlfn.SWITCH(ROUND(N4029,0),5,"Excellent",4,"Good",3,"ok","Bad")</f>
        <v>Excellent</v>
      </c>
      <c r="Q4029" s="144">
        <v>63</v>
      </c>
      <c r="R4029" s="385">
        <v>43366</v>
      </c>
      <c r="S4029" s="385">
        <v>44052</v>
      </c>
      <c r="T4029" s="144">
        <v>1848</v>
      </c>
      <c r="U4029" s="144" t="s">
        <v>60</v>
      </c>
      <c r="V4029" s="144">
        <v>85</v>
      </c>
      <c r="W4029" s="144" t="str">
        <f t="shared" si="407"/>
        <v>Active</v>
      </c>
      <c r="X4029" s="144">
        <v>1848</v>
      </c>
      <c r="Y4029" s="157" t="s">
        <v>70</v>
      </c>
      <c r="Z4029" s="386">
        <v>1</v>
      </c>
      <c r="AA4029" s="386">
        <v>1</v>
      </c>
      <c r="AB4029" s="387" t="s">
        <v>65</v>
      </c>
      <c r="AC4029" s="157"/>
    </row>
    <row r="4030" spans="9:29">
      <c r="I4030" s="342">
        <v>6</v>
      </c>
      <c r="J4030" s="144" t="str">
        <f t="shared" si="405"/>
        <v>LARGE</v>
      </c>
      <c r="K4030" s="144" t="str">
        <f t="shared" si="406"/>
        <v>LARGE</v>
      </c>
      <c r="L4030" s="144" t="str" cm="1">
        <f t="array" ref="L4030">_xlfn.IFS(I4030&lt;=2,"SMALL",I4030&lt;=5,"MEDIUM",I4030&gt;5,"LARGE")</f>
        <v>LARGE</v>
      </c>
      <c r="M4030" s="144" t="str">
        <f t="shared" si="403"/>
        <v>NO</v>
      </c>
      <c r="N4030" s="374">
        <v>4.74</v>
      </c>
      <c r="O4030" s="374">
        <f t="shared" si="404"/>
        <v>5</v>
      </c>
      <c r="P4030" s="158" t="str" cm="1">
        <f t="array" ref="P4030">_xlfn.SWITCH(ROUND(N4030,0),5,"Excellent",4,"Good",3,"ok","Bad")</f>
        <v>Excellent</v>
      </c>
      <c r="Q4030" s="144">
        <v>81</v>
      </c>
      <c r="R4030" s="385">
        <v>43382</v>
      </c>
      <c r="S4030" s="385">
        <v>43968</v>
      </c>
      <c r="T4030" s="144">
        <v>1266</v>
      </c>
      <c r="U4030" s="144" t="s">
        <v>69</v>
      </c>
      <c r="V4030" s="144">
        <v>0</v>
      </c>
      <c r="W4030" s="144" t="str">
        <f t="shared" si="407"/>
        <v>Inactive</v>
      </c>
      <c r="X4030" s="144">
        <v>1266</v>
      </c>
      <c r="Y4030" s="157" t="s">
        <v>64</v>
      </c>
      <c r="Z4030" s="386">
        <v>1</v>
      </c>
      <c r="AA4030" s="386">
        <v>0.71</v>
      </c>
      <c r="AB4030" s="387" t="s">
        <v>65</v>
      </c>
      <c r="AC4030" s="157"/>
    </row>
    <row r="4031" spans="9:29">
      <c r="I4031" s="342">
        <v>2</v>
      </c>
      <c r="J4031" s="144" t="str">
        <f t="shared" si="405"/>
        <v>SMALL</v>
      </c>
      <c r="K4031" s="144" t="str">
        <f t="shared" si="406"/>
        <v>SMALL</v>
      </c>
      <c r="L4031" s="144" t="str" cm="1">
        <f t="array" ref="L4031">_xlfn.IFS(I4031&lt;=2,"SMALL",I4031&lt;=5,"MEDIUM",I4031&gt;5,"LARGE")</f>
        <v>SMALL</v>
      </c>
      <c r="M4031" s="144" t="str">
        <f t="shared" si="403"/>
        <v>NO</v>
      </c>
      <c r="N4031" s="374">
        <v>4.4000000000000004</v>
      </c>
      <c r="O4031" s="374">
        <f t="shared" si="404"/>
        <v>4</v>
      </c>
      <c r="P4031" s="158" t="str" cm="1">
        <f t="array" ref="P4031">_xlfn.SWITCH(ROUND(N4031,0),5,"Excellent",4,"Good",3,"ok","Bad")</f>
        <v>Good</v>
      </c>
      <c r="Q4031" s="144">
        <v>15</v>
      </c>
      <c r="R4031" s="385">
        <v>43356</v>
      </c>
      <c r="S4031" s="385">
        <v>43832</v>
      </c>
      <c r="T4031" s="144">
        <v>2678</v>
      </c>
      <c r="U4031" s="144" t="s">
        <v>60</v>
      </c>
      <c r="V4031" s="144">
        <v>349</v>
      </c>
      <c r="W4031" s="144" t="str">
        <f t="shared" si="407"/>
        <v>Active</v>
      </c>
      <c r="X4031" s="144">
        <v>2678</v>
      </c>
      <c r="Y4031" s="157" t="s">
        <v>70</v>
      </c>
      <c r="Z4031" s="386">
        <v>1</v>
      </c>
      <c r="AA4031" s="386">
        <v>0.88</v>
      </c>
      <c r="AB4031" s="387" t="s">
        <v>65</v>
      </c>
      <c r="AC4031" s="157"/>
    </row>
    <row r="4032" spans="9:29">
      <c r="I4032" s="342">
        <v>3</v>
      </c>
      <c r="J4032" s="144" t="str">
        <f t="shared" si="405"/>
        <v>LARGE</v>
      </c>
      <c r="K4032" s="144" t="str">
        <f t="shared" si="406"/>
        <v>MEDIUM</v>
      </c>
      <c r="L4032" s="144" t="str" cm="1">
        <f t="array" ref="L4032">_xlfn.IFS(I4032&lt;=2,"SMALL",I4032&lt;=5,"MEDIUM",I4032&gt;5,"LARGE")</f>
        <v>MEDIUM</v>
      </c>
      <c r="M4032" s="144" t="str">
        <f t="shared" si="403"/>
        <v>NO</v>
      </c>
      <c r="N4032" s="374">
        <v>4.57</v>
      </c>
      <c r="O4032" s="374">
        <f t="shared" si="404"/>
        <v>5</v>
      </c>
      <c r="P4032" s="158" t="str" cm="1">
        <f t="array" ref="P4032">_xlfn.SWITCH(ROUND(N4032,0),5,"Excellent",4,"Good",3,"ok","Bad")</f>
        <v>Excellent</v>
      </c>
      <c r="Q4032" s="144">
        <v>87</v>
      </c>
      <c r="R4032" s="385">
        <v>43382</v>
      </c>
      <c r="S4032" s="385">
        <v>44051</v>
      </c>
      <c r="T4032" s="144">
        <v>1449</v>
      </c>
      <c r="U4032" s="144" t="s">
        <v>60</v>
      </c>
      <c r="V4032" s="144">
        <v>81</v>
      </c>
      <c r="W4032" s="144" t="str">
        <f t="shared" si="407"/>
        <v>Active</v>
      </c>
      <c r="X4032" s="144">
        <v>1449</v>
      </c>
      <c r="Y4032" s="157" t="s">
        <v>64</v>
      </c>
      <c r="Z4032" s="386">
        <v>1</v>
      </c>
      <c r="AA4032" s="386">
        <v>0.85</v>
      </c>
      <c r="AB4032" s="387" t="s">
        <v>62</v>
      </c>
      <c r="AC4032" s="157"/>
    </row>
    <row r="4033" spans="9:29">
      <c r="I4033" s="342">
        <v>2</v>
      </c>
      <c r="J4033" s="144" t="str">
        <f t="shared" si="405"/>
        <v>SMALL</v>
      </c>
      <c r="K4033" s="144" t="str">
        <f t="shared" si="406"/>
        <v>SMALL</v>
      </c>
      <c r="L4033" s="144" t="str" cm="1">
        <f t="array" ref="L4033">_xlfn.IFS(I4033&lt;=2,"SMALL",I4033&lt;=5,"MEDIUM",I4033&gt;5,"LARGE")</f>
        <v>SMALL</v>
      </c>
      <c r="M4033" s="144" t="str">
        <f t="shared" si="403"/>
        <v>NO</v>
      </c>
      <c r="N4033" s="374">
        <v>4.33</v>
      </c>
      <c r="O4033" s="374">
        <f t="shared" si="404"/>
        <v>4</v>
      </c>
      <c r="P4033" s="158" t="str" cm="1">
        <f t="array" ref="P4033">_xlfn.SWITCH(ROUND(N4033,0),5,"Excellent",4,"Good",3,"ok","Bad")</f>
        <v>Good</v>
      </c>
      <c r="Q4033" s="144">
        <v>9</v>
      </c>
      <c r="R4033" s="385">
        <v>43403</v>
      </c>
      <c r="S4033" s="385">
        <v>43902</v>
      </c>
      <c r="T4033" s="144">
        <v>3544</v>
      </c>
      <c r="U4033" s="144" t="s">
        <v>60</v>
      </c>
      <c r="V4033" s="144">
        <v>363</v>
      </c>
      <c r="W4033" s="144" t="str">
        <f t="shared" si="407"/>
        <v>Active</v>
      </c>
      <c r="X4033" s="144">
        <v>3544</v>
      </c>
      <c r="Y4033" s="157" t="s">
        <v>70</v>
      </c>
      <c r="Z4033" s="386">
        <v>1</v>
      </c>
      <c r="AA4033" s="386">
        <v>0.87</v>
      </c>
      <c r="AB4033" s="387" t="s">
        <v>62</v>
      </c>
      <c r="AC4033" s="157"/>
    </row>
    <row r="4034" spans="9:29">
      <c r="I4034" s="342">
        <v>3</v>
      </c>
      <c r="J4034" s="144" t="str">
        <f t="shared" si="405"/>
        <v>LARGE</v>
      </c>
      <c r="K4034" s="144" t="str">
        <f t="shared" si="406"/>
        <v>MEDIUM</v>
      </c>
      <c r="L4034" s="144" t="str" cm="1">
        <f t="array" ref="L4034">_xlfn.IFS(I4034&lt;=2,"SMALL",I4034&lt;=5,"MEDIUM",I4034&gt;5,"LARGE")</f>
        <v>MEDIUM</v>
      </c>
      <c r="M4034" s="144" t="str">
        <f t="shared" si="403"/>
        <v>NO</v>
      </c>
      <c r="N4034" s="374">
        <v>4.67</v>
      </c>
      <c r="O4034" s="374">
        <f t="shared" si="404"/>
        <v>5</v>
      </c>
      <c r="P4034" s="158" t="str" cm="1">
        <f t="array" ref="P4034">_xlfn.SWITCH(ROUND(N4034,0),5,"Excellent",4,"Good",3,"ok","Bad")</f>
        <v>Excellent</v>
      </c>
      <c r="Q4034" s="144">
        <v>21</v>
      </c>
      <c r="R4034" s="385">
        <v>43367</v>
      </c>
      <c r="S4034" s="385">
        <v>43850</v>
      </c>
      <c r="T4034" s="144">
        <v>791</v>
      </c>
      <c r="U4034" s="144" t="s">
        <v>69</v>
      </c>
      <c r="V4034" s="144">
        <v>0</v>
      </c>
      <c r="W4034" s="144" t="str">
        <f t="shared" si="407"/>
        <v>Inactive</v>
      </c>
      <c r="X4034" s="144">
        <v>791</v>
      </c>
      <c r="Y4034" s="157" t="s">
        <v>61</v>
      </c>
      <c r="Z4034" s="386">
        <v>0.95</v>
      </c>
      <c r="AA4034" s="386">
        <v>0.96</v>
      </c>
      <c r="AB4034" s="387" t="s">
        <v>62</v>
      </c>
      <c r="AC4034" s="157"/>
    </row>
    <row r="4035" spans="9:29">
      <c r="I4035" s="342">
        <v>3</v>
      </c>
      <c r="J4035" s="144" t="str">
        <f t="shared" si="405"/>
        <v>LARGE</v>
      </c>
      <c r="K4035" s="144" t="str">
        <f t="shared" si="406"/>
        <v>MEDIUM</v>
      </c>
      <c r="L4035" s="144" t="str" cm="1">
        <f t="array" ref="L4035">_xlfn.IFS(I4035&lt;=2,"SMALL",I4035&lt;=5,"MEDIUM",I4035&gt;5,"LARGE")</f>
        <v>MEDIUM</v>
      </c>
      <c r="M4035" s="144" t="str">
        <f t="shared" si="403"/>
        <v>NO</v>
      </c>
      <c r="N4035" s="374">
        <v>4.8099999999999996</v>
      </c>
      <c r="O4035" s="374">
        <f t="shared" si="404"/>
        <v>5</v>
      </c>
      <c r="P4035" s="158" t="str" cm="1">
        <f t="array" ref="P4035">_xlfn.SWITCH(ROUND(N4035,0),5,"Excellent",4,"Good",3,"ok","Bad")</f>
        <v>Excellent</v>
      </c>
      <c r="Q4035" s="144">
        <v>69</v>
      </c>
      <c r="R4035" s="385">
        <v>43381</v>
      </c>
      <c r="S4035" s="385">
        <v>44059</v>
      </c>
      <c r="T4035" s="144">
        <v>3650</v>
      </c>
      <c r="U4035" s="144" t="s">
        <v>60</v>
      </c>
      <c r="V4035" s="144">
        <v>180</v>
      </c>
      <c r="W4035" s="144" t="str">
        <f t="shared" si="407"/>
        <v>Active</v>
      </c>
      <c r="X4035" s="144">
        <v>3650</v>
      </c>
      <c r="Y4035" s="157" t="s">
        <v>122</v>
      </c>
      <c r="Z4035" s="386">
        <v>0.33</v>
      </c>
      <c r="AA4035" s="386">
        <v>0.54</v>
      </c>
      <c r="AB4035" s="387" t="s">
        <v>65</v>
      </c>
      <c r="AC4035" s="157"/>
    </row>
    <row r="4036" spans="9:29">
      <c r="I4036" s="342">
        <v>3</v>
      </c>
      <c r="J4036" s="144" t="str">
        <f t="shared" si="405"/>
        <v>LARGE</v>
      </c>
      <c r="K4036" s="144" t="str">
        <f t="shared" si="406"/>
        <v>MEDIUM</v>
      </c>
      <c r="L4036" s="144" t="str" cm="1">
        <f t="array" ref="L4036">_xlfn.IFS(I4036&lt;=2,"SMALL",I4036&lt;=5,"MEDIUM",I4036&gt;5,"LARGE")</f>
        <v>MEDIUM</v>
      </c>
      <c r="M4036" s="144" t="str">
        <f t="shared" si="403"/>
        <v>NO</v>
      </c>
      <c r="N4036" s="374">
        <v>4.7</v>
      </c>
      <c r="O4036" s="374">
        <f t="shared" si="404"/>
        <v>5</v>
      </c>
      <c r="P4036" s="158" t="str" cm="1">
        <f t="array" ref="P4036">_xlfn.SWITCH(ROUND(N4036,0),5,"Excellent",4,"Good",3,"ok","Bad")</f>
        <v>Excellent</v>
      </c>
      <c r="Q4036" s="144">
        <v>10</v>
      </c>
      <c r="R4036" s="385">
        <v>43357</v>
      </c>
      <c r="S4036" s="385">
        <v>43604</v>
      </c>
      <c r="T4036" s="144">
        <v>3636</v>
      </c>
      <c r="U4036" s="144" t="s">
        <v>69</v>
      </c>
      <c r="V4036" s="144">
        <v>66</v>
      </c>
      <c r="W4036" s="144" t="str">
        <f t="shared" si="407"/>
        <v>Active</v>
      </c>
      <c r="X4036" s="144">
        <v>3636</v>
      </c>
      <c r="Y4036" s="157" t="s">
        <v>70</v>
      </c>
      <c r="Z4036" s="386">
        <v>1</v>
      </c>
      <c r="AA4036" s="386">
        <v>0.89</v>
      </c>
      <c r="AB4036" s="387" t="s">
        <v>65</v>
      </c>
      <c r="AC4036" s="157"/>
    </row>
    <row r="4037" spans="9:29">
      <c r="I4037" s="342">
        <v>6</v>
      </c>
      <c r="J4037" s="144" t="str">
        <f t="shared" si="405"/>
        <v>LARGE</v>
      </c>
      <c r="K4037" s="144" t="str">
        <f t="shared" si="406"/>
        <v>LARGE</v>
      </c>
      <c r="L4037" s="144" t="str" cm="1">
        <f t="array" ref="L4037">_xlfn.IFS(I4037&lt;=2,"SMALL",I4037&lt;=5,"MEDIUM",I4037&gt;5,"LARGE")</f>
        <v>LARGE</v>
      </c>
      <c r="M4037" s="144" t="str">
        <f t="shared" ref="M4037:M4100" si="408">IF(AND(N4037&gt;=4.8,Q4037&gt;100),"YES","NO")</f>
        <v>NO</v>
      </c>
      <c r="N4037" s="374">
        <v>5</v>
      </c>
      <c r="O4037" s="374">
        <f t="shared" ref="O4037:O4100" si="409">ROUND(N4037,0)</f>
        <v>5</v>
      </c>
      <c r="P4037" s="158" t="str" cm="1">
        <f t="array" ref="P4037">_xlfn.SWITCH(ROUND(N4037,0),5,"Excellent",4,"Good",3,"ok","Bad")</f>
        <v>Excellent</v>
      </c>
      <c r="Q4037" s="144">
        <v>51</v>
      </c>
      <c r="R4037" s="385">
        <v>43491</v>
      </c>
      <c r="S4037" s="385">
        <v>43913</v>
      </c>
      <c r="T4037" s="144">
        <v>2376</v>
      </c>
      <c r="U4037" s="144" t="s">
        <v>69</v>
      </c>
      <c r="V4037" s="144">
        <v>89</v>
      </c>
      <c r="W4037" s="144" t="str">
        <f t="shared" si="407"/>
        <v>Active</v>
      </c>
      <c r="X4037" s="144">
        <v>2376</v>
      </c>
      <c r="Y4037" s="157" t="s">
        <v>70</v>
      </c>
      <c r="Z4037" s="386">
        <v>1</v>
      </c>
      <c r="AA4037" s="386">
        <v>1</v>
      </c>
      <c r="AB4037" s="387" t="s">
        <v>65</v>
      </c>
      <c r="AC4037" s="157"/>
    </row>
    <row r="4038" spans="9:29">
      <c r="I4038" s="342">
        <v>2</v>
      </c>
      <c r="J4038" s="144" t="str">
        <f t="shared" ref="J4038:J4101" si="410">IF(I4038&lt;=2,"SMALL","LARGE")</f>
        <v>SMALL</v>
      </c>
      <c r="K4038" s="144" t="str">
        <f t="shared" ref="K4038:K4101" si="411">IF(I4038&lt;=2,"SMALL",IF(I4038&lt;=5,"MEDIUM","LARGE"))</f>
        <v>SMALL</v>
      </c>
      <c r="L4038" s="144" t="str" cm="1">
        <f t="array" ref="L4038">_xlfn.IFS(I4038&lt;=2,"SMALL",I4038&lt;=5,"MEDIUM",I4038&gt;5,"LARGE")</f>
        <v>SMALL</v>
      </c>
      <c r="M4038" s="144" t="str">
        <f t="shared" si="408"/>
        <v>NO</v>
      </c>
      <c r="N4038" s="374">
        <v>5</v>
      </c>
      <c r="O4038" s="374">
        <f t="shared" si="409"/>
        <v>5</v>
      </c>
      <c r="P4038" s="158" t="str" cm="1">
        <f t="array" ref="P4038">_xlfn.SWITCH(ROUND(N4038,0),5,"Excellent",4,"Good",3,"ok","Bad")</f>
        <v>Excellent</v>
      </c>
      <c r="Q4038" s="144">
        <v>4</v>
      </c>
      <c r="R4038" s="385">
        <v>43604</v>
      </c>
      <c r="S4038" s="385">
        <v>43731</v>
      </c>
      <c r="T4038" s="144">
        <v>1360</v>
      </c>
      <c r="U4038" s="144" t="s">
        <v>60</v>
      </c>
      <c r="V4038" s="144">
        <v>365</v>
      </c>
      <c r="W4038" s="144" t="str">
        <f t="shared" ref="W4038:W4101" si="412">IF(NOT(V4038=0),"Active","Inactive")</f>
        <v>Active</v>
      </c>
      <c r="X4038" s="144">
        <v>1360</v>
      </c>
      <c r="Y4038" s="157" t="s">
        <v>70</v>
      </c>
      <c r="Z4038" s="386">
        <v>1</v>
      </c>
      <c r="AA4038" s="386">
        <v>1</v>
      </c>
      <c r="AB4038" s="387" t="s">
        <v>65</v>
      </c>
      <c r="AC4038" s="157"/>
    </row>
    <row r="4039" spans="9:29">
      <c r="I4039" s="342">
        <v>6</v>
      </c>
      <c r="J4039" s="144" t="str">
        <f t="shared" si="410"/>
        <v>LARGE</v>
      </c>
      <c r="K4039" s="144" t="str">
        <f t="shared" si="411"/>
        <v>LARGE</v>
      </c>
      <c r="L4039" s="144" t="str" cm="1">
        <f t="array" ref="L4039">_xlfn.IFS(I4039&lt;=2,"SMALL",I4039&lt;=5,"MEDIUM",I4039&gt;5,"LARGE")</f>
        <v>LARGE</v>
      </c>
      <c r="M4039" s="144" t="str">
        <f t="shared" si="408"/>
        <v>NO</v>
      </c>
      <c r="N4039" s="374">
        <v>4.9000000000000004</v>
      </c>
      <c r="O4039" s="374">
        <f t="shared" si="409"/>
        <v>5</v>
      </c>
      <c r="P4039" s="158" t="str" cm="1">
        <f t="array" ref="P4039">_xlfn.SWITCH(ROUND(N4039,0),5,"Excellent",4,"Good",3,"ok","Bad")</f>
        <v>Excellent</v>
      </c>
      <c r="Q4039" s="144">
        <v>41</v>
      </c>
      <c r="R4039" s="385">
        <v>43369</v>
      </c>
      <c r="S4039" s="385">
        <v>43884</v>
      </c>
      <c r="T4039" s="144">
        <v>3651</v>
      </c>
      <c r="U4039" s="144" t="s">
        <v>69</v>
      </c>
      <c r="V4039" s="144">
        <v>0</v>
      </c>
      <c r="W4039" s="144" t="str">
        <f t="shared" si="412"/>
        <v>Inactive</v>
      </c>
      <c r="X4039" s="144">
        <v>3651</v>
      </c>
      <c r="Y4039" s="157" t="s">
        <v>61</v>
      </c>
      <c r="Z4039" s="386">
        <v>1</v>
      </c>
      <c r="AA4039" s="386">
        <v>0.98</v>
      </c>
      <c r="AB4039" s="387" t="s">
        <v>62</v>
      </c>
      <c r="AC4039" s="157"/>
    </row>
    <row r="4040" spans="9:29">
      <c r="I4040" s="342">
        <v>2</v>
      </c>
      <c r="J4040" s="144" t="str">
        <f t="shared" si="410"/>
        <v>SMALL</v>
      </c>
      <c r="K4040" s="144" t="str">
        <f t="shared" si="411"/>
        <v>SMALL</v>
      </c>
      <c r="L4040" s="144" t="str" cm="1">
        <f t="array" ref="L4040">_xlfn.IFS(I4040&lt;=2,"SMALL",I4040&lt;=5,"MEDIUM",I4040&gt;5,"LARGE")</f>
        <v>SMALL</v>
      </c>
      <c r="M4040" s="144" t="str">
        <f t="shared" si="408"/>
        <v>NO</v>
      </c>
      <c r="N4040" s="374">
        <v>4.33</v>
      </c>
      <c r="O4040" s="374">
        <f t="shared" si="409"/>
        <v>4</v>
      </c>
      <c r="P4040" s="158" t="str" cm="1">
        <f t="array" ref="P4040">_xlfn.SWITCH(ROUND(N4040,0),5,"Excellent",4,"Good",3,"ok","Bad")</f>
        <v>Good</v>
      </c>
      <c r="Q4040" s="144">
        <v>18</v>
      </c>
      <c r="R4040" s="385">
        <v>43373</v>
      </c>
      <c r="S4040" s="385">
        <v>43982</v>
      </c>
      <c r="T4040" s="144">
        <v>499</v>
      </c>
      <c r="U4040" s="144" t="s">
        <v>69</v>
      </c>
      <c r="V4040" s="144">
        <v>281</v>
      </c>
      <c r="W4040" s="144" t="str">
        <f t="shared" si="412"/>
        <v>Active</v>
      </c>
      <c r="X4040" s="144">
        <v>499</v>
      </c>
      <c r="Y4040" s="157" t="s">
        <v>61</v>
      </c>
      <c r="Z4040" s="386">
        <v>1</v>
      </c>
      <c r="AA4040" s="386">
        <v>0.92</v>
      </c>
      <c r="AB4040" s="387" t="s">
        <v>65</v>
      </c>
      <c r="AC4040" s="157"/>
    </row>
    <row r="4041" spans="9:29">
      <c r="I4041" s="342">
        <v>2</v>
      </c>
      <c r="J4041" s="144" t="str">
        <f t="shared" si="410"/>
        <v>SMALL</v>
      </c>
      <c r="K4041" s="144" t="str">
        <f t="shared" si="411"/>
        <v>SMALL</v>
      </c>
      <c r="L4041" s="144" t="str" cm="1">
        <f t="array" ref="L4041">_xlfn.IFS(I4041&lt;=2,"SMALL",I4041&lt;=5,"MEDIUM",I4041&gt;5,"LARGE")</f>
        <v>SMALL</v>
      </c>
      <c r="M4041" s="144" t="str">
        <f t="shared" si="408"/>
        <v>NO</v>
      </c>
      <c r="N4041" s="374">
        <v>4.82</v>
      </c>
      <c r="O4041" s="374">
        <f t="shared" si="409"/>
        <v>5</v>
      </c>
      <c r="P4041" s="158" t="str" cm="1">
        <f t="array" ref="P4041">_xlfn.SWITCH(ROUND(N4041,0),5,"Excellent",4,"Good",3,"ok","Bad")</f>
        <v>Excellent</v>
      </c>
      <c r="Q4041" s="144">
        <v>38</v>
      </c>
      <c r="R4041" s="385">
        <v>43375</v>
      </c>
      <c r="S4041" s="385">
        <v>44011</v>
      </c>
      <c r="T4041" s="144">
        <v>3653</v>
      </c>
      <c r="U4041" s="144" t="s">
        <v>60</v>
      </c>
      <c r="V4041" s="144">
        <v>43</v>
      </c>
      <c r="W4041" s="144" t="str">
        <f t="shared" si="412"/>
        <v>Active</v>
      </c>
      <c r="X4041" s="144">
        <v>3653</v>
      </c>
      <c r="Y4041" s="157" t="s">
        <v>61</v>
      </c>
      <c r="Z4041" s="386">
        <v>0.96</v>
      </c>
      <c r="AA4041" s="386">
        <v>1</v>
      </c>
      <c r="AB4041" s="387" t="s">
        <v>65</v>
      </c>
      <c r="AC4041" s="157"/>
    </row>
    <row r="4042" spans="9:29">
      <c r="I4042" s="342">
        <v>1</v>
      </c>
      <c r="J4042" s="144" t="str">
        <f t="shared" si="410"/>
        <v>SMALL</v>
      </c>
      <c r="K4042" s="144" t="str">
        <f t="shared" si="411"/>
        <v>SMALL</v>
      </c>
      <c r="L4042" s="144" t="str" cm="1">
        <f t="array" ref="L4042">_xlfn.IFS(I4042&lt;=2,"SMALL",I4042&lt;=5,"MEDIUM",I4042&gt;5,"LARGE")</f>
        <v>SMALL</v>
      </c>
      <c r="M4042" s="144" t="str">
        <f t="shared" si="408"/>
        <v>NO</v>
      </c>
      <c r="N4042" s="374">
        <v>5</v>
      </c>
      <c r="O4042" s="374">
        <f t="shared" si="409"/>
        <v>5</v>
      </c>
      <c r="P4042" s="158" t="str" cm="1">
        <f t="array" ref="P4042">_xlfn.SWITCH(ROUND(N4042,0),5,"Excellent",4,"Good",3,"ok","Bad")</f>
        <v>Excellent</v>
      </c>
      <c r="Q4042" s="144">
        <v>33</v>
      </c>
      <c r="R4042" s="385">
        <v>43363</v>
      </c>
      <c r="S4042" s="385">
        <v>43980</v>
      </c>
      <c r="T4042" s="144">
        <v>3653</v>
      </c>
      <c r="U4042" s="144" t="s">
        <v>60</v>
      </c>
      <c r="V4042" s="144">
        <v>56</v>
      </c>
      <c r="W4042" s="144" t="str">
        <f t="shared" si="412"/>
        <v>Active</v>
      </c>
      <c r="X4042" s="144">
        <v>3653</v>
      </c>
      <c r="Y4042" s="157" t="s">
        <v>122</v>
      </c>
      <c r="Z4042" s="386">
        <v>0</v>
      </c>
      <c r="AA4042" s="386">
        <v>0.91</v>
      </c>
      <c r="AB4042" s="387" t="s">
        <v>65</v>
      </c>
      <c r="AC4042" s="157"/>
    </row>
    <row r="4043" spans="9:29">
      <c r="I4043" s="342">
        <v>2</v>
      </c>
      <c r="J4043" s="144" t="str">
        <f t="shared" si="410"/>
        <v>SMALL</v>
      </c>
      <c r="K4043" s="144" t="str">
        <f t="shared" si="411"/>
        <v>SMALL</v>
      </c>
      <c r="L4043" s="144" t="str" cm="1">
        <f t="array" ref="L4043">_xlfn.IFS(I4043&lt;=2,"SMALL",I4043&lt;=5,"MEDIUM",I4043&gt;5,"LARGE")</f>
        <v>SMALL</v>
      </c>
      <c r="M4043" s="144" t="str">
        <f t="shared" si="408"/>
        <v>NO</v>
      </c>
      <c r="N4043" s="374">
        <v>4.59</v>
      </c>
      <c r="O4043" s="374">
        <f t="shared" si="409"/>
        <v>5</v>
      </c>
      <c r="P4043" s="158" t="str" cm="1">
        <f t="array" ref="P4043">_xlfn.SWITCH(ROUND(N4043,0),5,"Excellent",4,"Good",3,"ok","Bad")</f>
        <v>Excellent</v>
      </c>
      <c r="Q4043" s="144">
        <v>80</v>
      </c>
      <c r="R4043" s="385">
        <v>43406</v>
      </c>
      <c r="S4043" s="385">
        <v>44043</v>
      </c>
      <c r="T4043" s="144">
        <v>2788</v>
      </c>
      <c r="U4043" s="144" t="s">
        <v>60</v>
      </c>
      <c r="V4043" s="144">
        <v>77</v>
      </c>
      <c r="W4043" s="144" t="str">
        <f t="shared" si="412"/>
        <v>Active</v>
      </c>
      <c r="X4043" s="144">
        <v>2788</v>
      </c>
      <c r="Y4043" s="157" t="s">
        <v>64</v>
      </c>
      <c r="Z4043" s="386">
        <v>0.6</v>
      </c>
      <c r="AA4043" s="386">
        <v>0.5</v>
      </c>
      <c r="AB4043" s="387" t="s">
        <v>62</v>
      </c>
      <c r="AC4043" s="157"/>
    </row>
    <row r="4044" spans="9:29">
      <c r="I4044" s="342">
        <v>2</v>
      </c>
      <c r="J4044" s="144" t="str">
        <f t="shared" si="410"/>
        <v>SMALL</v>
      </c>
      <c r="K4044" s="144" t="str">
        <f t="shared" si="411"/>
        <v>SMALL</v>
      </c>
      <c r="L4044" s="144" t="str" cm="1">
        <f t="array" ref="L4044">_xlfn.IFS(I4044&lt;=2,"SMALL",I4044&lt;=5,"MEDIUM",I4044&gt;5,"LARGE")</f>
        <v>SMALL</v>
      </c>
      <c r="M4044" s="144" t="str">
        <f t="shared" si="408"/>
        <v>NO</v>
      </c>
      <c r="N4044" s="374">
        <v>4.92</v>
      </c>
      <c r="O4044" s="374">
        <f t="shared" si="409"/>
        <v>5</v>
      </c>
      <c r="P4044" s="158" t="str" cm="1">
        <f t="array" ref="P4044">_xlfn.SWITCH(ROUND(N4044,0),5,"Excellent",4,"Good",3,"ok","Bad")</f>
        <v>Excellent</v>
      </c>
      <c r="Q4044" s="144">
        <v>24</v>
      </c>
      <c r="R4044" s="385">
        <v>43366</v>
      </c>
      <c r="S4044" s="385">
        <v>43884</v>
      </c>
      <c r="T4044" s="144">
        <v>367</v>
      </c>
      <c r="U4044" s="144" t="s">
        <v>69</v>
      </c>
      <c r="V4044" s="144">
        <v>1</v>
      </c>
      <c r="W4044" s="144" t="str">
        <f t="shared" si="412"/>
        <v>Active</v>
      </c>
      <c r="X4044" s="144">
        <v>367</v>
      </c>
      <c r="Y4044" s="157" t="s">
        <v>70</v>
      </c>
      <c r="Z4044" s="386">
        <v>1</v>
      </c>
      <c r="AA4044" s="386">
        <v>0.81</v>
      </c>
      <c r="AB4044" s="387" t="s">
        <v>62</v>
      </c>
      <c r="AC4044" s="157"/>
    </row>
    <row r="4045" spans="9:29">
      <c r="I4045" s="342">
        <v>6</v>
      </c>
      <c r="J4045" s="144" t="str">
        <f t="shared" si="410"/>
        <v>LARGE</v>
      </c>
      <c r="K4045" s="144" t="str">
        <f t="shared" si="411"/>
        <v>LARGE</v>
      </c>
      <c r="L4045" s="144" t="str" cm="1">
        <f t="array" ref="L4045">_xlfn.IFS(I4045&lt;=2,"SMALL",I4045&lt;=5,"MEDIUM",I4045&gt;5,"LARGE")</f>
        <v>LARGE</v>
      </c>
      <c r="M4045" s="144" t="str">
        <f t="shared" si="408"/>
        <v>NO</v>
      </c>
      <c r="N4045" s="374">
        <v>4.6500000000000004</v>
      </c>
      <c r="O4045" s="374">
        <f t="shared" si="409"/>
        <v>5</v>
      </c>
      <c r="P4045" s="158" t="str" cm="1">
        <f t="array" ref="P4045">_xlfn.SWITCH(ROUND(N4045,0),5,"Excellent",4,"Good",3,"ok","Bad")</f>
        <v>Excellent</v>
      </c>
      <c r="Q4045" s="144">
        <v>72</v>
      </c>
      <c r="R4045" s="385">
        <v>43421</v>
      </c>
      <c r="S4045" s="385">
        <v>43887</v>
      </c>
      <c r="T4045" s="144">
        <v>2485</v>
      </c>
      <c r="U4045" s="144" t="s">
        <v>69</v>
      </c>
      <c r="V4045" s="144">
        <v>0</v>
      </c>
      <c r="W4045" s="144" t="str">
        <f t="shared" si="412"/>
        <v>Inactive</v>
      </c>
      <c r="X4045" s="144">
        <v>2485</v>
      </c>
      <c r="Y4045" s="157" t="s">
        <v>70</v>
      </c>
      <c r="Z4045" s="386">
        <v>0.7</v>
      </c>
      <c r="AA4045" s="386">
        <v>0.9</v>
      </c>
      <c r="AB4045" s="387" t="s">
        <v>65</v>
      </c>
      <c r="AC4045" s="157"/>
    </row>
    <row r="4046" spans="9:29">
      <c r="I4046" s="342">
        <v>2</v>
      </c>
      <c r="J4046" s="144" t="str">
        <f t="shared" si="410"/>
        <v>SMALL</v>
      </c>
      <c r="K4046" s="144" t="str">
        <f t="shared" si="411"/>
        <v>SMALL</v>
      </c>
      <c r="L4046" s="144" t="str" cm="1">
        <f t="array" ref="L4046">_xlfn.IFS(I4046&lt;=2,"SMALL",I4046&lt;=5,"MEDIUM",I4046&gt;5,"LARGE")</f>
        <v>SMALL</v>
      </c>
      <c r="M4046" s="144" t="str">
        <f t="shared" si="408"/>
        <v>NO</v>
      </c>
      <c r="N4046" s="374">
        <v>5</v>
      </c>
      <c r="O4046" s="374">
        <f t="shared" si="409"/>
        <v>5</v>
      </c>
      <c r="P4046" s="158" t="str" cm="1">
        <f t="array" ref="P4046">_xlfn.SWITCH(ROUND(N4046,0),5,"Excellent",4,"Good",3,"ok","Bad")</f>
        <v>Excellent</v>
      </c>
      <c r="Q4046" s="144">
        <v>4</v>
      </c>
      <c r="R4046" s="385">
        <v>43381</v>
      </c>
      <c r="S4046" s="385">
        <v>43656</v>
      </c>
      <c r="T4046" s="144">
        <v>1806</v>
      </c>
      <c r="U4046" s="144" t="s">
        <v>69</v>
      </c>
      <c r="V4046" s="144">
        <v>13</v>
      </c>
      <c r="W4046" s="144" t="str">
        <f t="shared" si="412"/>
        <v>Active</v>
      </c>
      <c r="X4046" s="144">
        <v>1806</v>
      </c>
      <c r="Y4046" s="157" t="s">
        <v>70</v>
      </c>
      <c r="Z4046" s="386">
        <v>1</v>
      </c>
      <c r="AA4046" s="386">
        <v>0.9</v>
      </c>
      <c r="AB4046" s="387" t="s">
        <v>62</v>
      </c>
      <c r="AC4046" s="157"/>
    </row>
    <row r="4047" spans="9:29">
      <c r="I4047" s="342">
        <v>2</v>
      </c>
      <c r="J4047" s="144" t="str">
        <f t="shared" si="410"/>
        <v>SMALL</v>
      </c>
      <c r="K4047" s="144" t="str">
        <f t="shared" si="411"/>
        <v>SMALL</v>
      </c>
      <c r="L4047" s="144" t="str" cm="1">
        <f t="array" ref="L4047">_xlfn.IFS(I4047&lt;=2,"SMALL",I4047&lt;=5,"MEDIUM",I4047&gt;5,"LARGE")</f>
        <v>SMALL</v>
      </c>
      <c r="M4047" s="144" t="str">
        <f t="shared" si="408"/>
        <v>NO</v>
      </c>
      <c r="N4047" s="374">
        <v>4.8</v>
      </c>
      <c r="O4047" s="374">
        <f t="shared" si="409"/>
        <v>5</v>
      </c>
      <c r="P4047" s="158" t="str" cm="1">
        <f t="array" ref="P4047">_xlfn.SWITCH(ROUND(N4047,0),5,"Excellent",4,"Good",3,"ok","Bad")</f>
        <v>Excellent</v>
      </c>
      <c r="Q4047" s="144">
        <v>59</v>
      </c>
      <c r="R4047" s="385">
        <v>43386</v>
      </c>
      <c r="S4047" s="385">
        <v>44007</v>
      </c>
      <c r="T4047" s="144">
        <v>2734</v>
      </c>
      <c r="U4047" s="144" t="s">
        <v>60</v>
      </c>
      <c r="V4047" s="144">
        <v>14</v>
      </c>
      <c r="W4047" s="144" t="str">
        <f t="shared" si="412"/>
        <v>Active</v>
      </c>
      <c r="X4047" s="144">
        <v>2734</v>
      </c>
      <c r="Y4047" s="157" t="s">
        <v>70</v>
      </c>
      <c r="Z4047" s="386">
        <v>1</v>
      </c>
      <c r="AA4047" s="386">
        <v>1</v>
      </c>
      <c r="AB4047" s="387" t="s">
        <v>65</v>
      </c>
      <c r="AC4047" s="157"/>
    </row>
    <row r="4048" spans="9:29">
      <c r="I4048" s="342">
        <v>4</v>
      </c>
      <c r="J4048" s="144" t="str">
        <f t="shared" si="410"/>
        <v>LARGE</v>
      </c>
      <c r="K4048" s="144" t="str">
        <f t="shared" si="411"/>
        <v>MEDIUM</v>
      </c>
      <c r="L4048" s="144" t="str" cm="1">
        <f t="array" ref="L4048">_xlfn.IFS(I4048&lt;=2,"SMALL",I4048&lt;=5,"MEDIUM",I4048&gt;5,"LARGE")</f>
        <v>MEDIUM</v>
      </c>
      <c r="M4048" s="144" t="str">
        <f t="shared" si="408"/>
        <v>NO</v>
      </c>
      <c r="N4048" s="374">
        <v>5</v>
      </c>
      <c r="O4048" s="374">
        <f t="shared" si="409"/>
        <v>5</v>
      </c>
      <c r="P4048" s="158" t="str" cm="1">
        <f t="array" ref="P4048">_xlfn.SWITCH(ROUND(N4048,0),5,"Excellent",4,"Good",3,"ok","Bad")</f>
        <v>Excellent</v>
      </c>
      <c r="Q4048" s="144">
        <v>36</v>
      </c>
      <c r="R4048" s="385">
        <v>43423</v>
      </c>
      <c r="S4048" s="385">
        <v>43990</v>
      </c>
      <c r="T4048" s="144">
        <v>683</v>
      </c>
      <c r="U4048" s="144" t="s">
        <v>69</v>
      </c>
      <c r="V4048" s="144">
        <v>167</v>
      </c>
      <c r="W4048" s="144" t="str">
        <f t="shared" si="412"/>
        <v>Active</v>
      </c>
      <c r="X4048" s="144">
        <v>683</v>
      </c>
      <c r="Y4048" s="157" t="s">
        <v>70</v>
      </c>
      <c r="Z4048" s="386">
        <v>1</v>
      </c>
      <c r="AA4048" s="386">
        <v>0.99</v>
      </c>
      <c r="AB4048" s="387" t="s">
        <v>62</v>
      </c>
      <c r="AC4048" s="157"/>
    </row>
    <row r="4049" spans="9:29">
      <c r="I4049" s="342">
        <v>1</v>
      </c>
      <c r="J4049" s="144" t="str">
        <f t="shared" si="410"/>
        <v>SMALL</v>
      </c>
      <c r="K4049" s="144" t="str">
        <f t="shared" si="411"/>
        <v>SMALL</v>
      </c>
      <c r="L4049" s="144" t="str" cm="1">
        <f t="array" ref="L4049">_xlfn.IFS(I4049&lt;=2,"SMALL",I4049&lt;=5,"MEDIUM",I4049&gt;5,"LARGE")</f>
        <v>SMALL</v>
      </c>
      <c r="M4049" s="144" t="str">
        <f t="shared" si="408"/>
        <v>YES</v>
      </c>
      <c r="N4049" s="374">
        <v>4.8899999999999997</v>
      </c>
      <c r="O4049" s="374">
        <f t="shared" si="409"/>
        <v>5</v>
      </c>
      <c r="P4049" s="158" t="str" cm="1">
        <f t="array" ref="P4049">_xlfn.SWITCH(ROUND(N4049,0),5,"Excellent",4,"Good",3,"ok","Bad")</f>
        <v>Excellent</v>
      </c>
      <c r="Q4049" s="144">
        <v>108</v>
      </c>
      <c r="R4049" s="385">
        <v>43365</v>
      </c>
      <c r="S4049" s="385">
        <v>43905</v>
      </c>
      <c r="T4049" s="144">
        <v>2433</v>
      </c>
      <c r="U4049" s="144" t="s">
        <v>60</v>
      </c>
      <c r="V4049" s="144">
        <v>7</v>
      </c>
      <c r="W4049" s="144" t="str">
        <f t="shared" si="412"/>
        <v>Active</v>
      </c>
      <c r="X4049" s="144">
        <v>2433</v>
      </c>
      <c r="Y4049" s="157" t="s">
        <v>70</v>
      </c>
      <c r="Z4049" s="386">
        <v>1</v>
      </c>
      <c r="AA4049" s="386">
        <v>0.98</v>
      </c>
      <c r="AB4049" s="387" t="s">
        <v>62</v>
      </c>
      <c r="AC4049" s="157"/>
    </row>
    <row r="4050" spans="9:29">
      <c r="I4050" s="342">
        <v>2</v>
      </c>
      <c r="J4050" s="144" t="str">
        <f t="shared" si="410"/>
        <v>SMALL</v>
      </c>
      <c r="K4050" s="144" t="str">
        <f t="shared" si="411"/>
        <v>SMALL</v>
      </c>
      <c r="L4050" s="144" t="str" cm="1">
        <f t="array" ref="L4050">_xlfn.IFS(I4050&lt;=2,"SMALL",I4050&lt;=5,"MEDIUM",I4050&gt;5,"LARGE")</f>
        <v>SMALL</v>
      </c>
      <c r="M4050" s="144" t="str">
        <f t="shared" si="408"/>
        <v>NO</v>
      </c>
      <c r="N4050" s="374">
        <v>5</v>
      </c>
      <c r="O4050" s="374">
        <f t="shared" si="409"/>
        <v>5</v>
      </c>
      <c r="P4050" s="158" t="str" cm="1">
        <f t="array" ref="P4050">_xlfn.SWITCH(ROUND(N4050,0),5,"Excellent",4,"Good",3,"ok","Bad")</f>
        <v>Excellent</v>
      </c>
      <c r="Q4050" s="144">
        <v>20</v>
      </c>
      <c r="R4050" s="385">
        <v>43390</v>
      </c>
      <c r="S4050" s="385">
        <v>44024</v>
      </c>
      <c r="T4050" s="144">
        <v>3362</v>
      </c>
      <c r="U4050" s="144" t="s">
        <v>69</v>
      </c>
      <c r="V4050" s="144">
        <v>45</v>
      </c>
      <c r="W4050" s="144" t="str">
        <f t="shared" si="412"/>
        <v>Active</v>
      </c>
      <c r="X4050" s="144">
        <v>3362</v>
      </c>
      <c r="Y4050" s="157" t="s">
        <v>70</v>
      </c>
      <c r="Z4050" s="386">
        <v>1</v>
      </c>
      <c r="AA4050" s="386">
        <v>0.98</v>
      </c>
      <c r="AB4050" s="387" t="s">
        <v>65</v>
      </c>
      <c r="AC4050" s="157"/>
    </row>
    <row r="4051" spans="9:29">
      <c r="I4051" s="342">
        <v>2</v>
      </c>
      <c r="J4051" s="144" t="str">
        <f t="shared" si="410"/>
        <v>SMALL</v>
      </c>
      <c r="K4051" s="144" t="str">
        <f t="shared" si="411"/>
        <v>SMALL</v>
      </c>
      <c r="L4051" s="144" t="str" cm="1">
        <f t="array" ref="L4051">_xlfn.IFS(I4051&lt;=2,"SMALL",I4051&lt;=5,"MEDIUM",I4051&gt;5,"LARGE")</f>
        <v>SMALL</v>
      </c>
      <c r="M4051" s="144" t="str">
        <f t="shared" si="408"/>
        <v>NO</v>
      </c>
      <c r="N4051" s="374">
        <v>4.9000000000000004</v>
      </c>
      <c r="O4051" s="374">
        <f t="shared" si="409"/>
        <v>5</v>
      </c>
      <c r="P4051" s="158" t="str" cm="1">
        <f t="array" ref="P4051">_xlfn.SWITCH(ROUND(N4051,0),5,"Excellent",4,"Good",3,"ok","Bad")</f>
        <v>Excellent</v>
      </c>
      <c r="Q4051" s="144">
        <v>79</v>
      </c>
      <c r="R4051" s="385">
        <v>43367</v>
      </c>
      <c r="S4051" s="385">
        <v>44018</v>
      </c>
      <c r="T4051" s="144">
        <v>3598</v>
      </c>
      <c r="U4051" s="144" t="s">
        <v>69</v>
      </c>
      <c r="V4051" s="144">
        <v>86</v>
      </c>
      <c r="W4051" s="144" t="str">
        <f t="shared" si="412"/>
        <v>Active</v>
      </c>
      <c r="X4051" s="144">
        <v>3598</v>
      </c>
      <c r="Y4051" s="157" t="s">
        <v>64</v>
      </c>
      <c r="Z4051" s="386">
        <v>1</v>
      </c>
      <c r="AA4051" s="386">
        <v>1</v>
      </c>
      <c r="AB4051" s="387" t="s">
        <v>65</v>
      </c>
      <c r="AC4051" s="157"/>
    </row>
    <row r="4052" spans="9:29">
      <c r="I4052" s="342">
        <v>2</v>
      </c>
      <c r="J4052" s="144" t="str">
        <f t="shared" si="410"/>
        <v>SMALL</v>
      </c>
      <c r="K4052" s="144" t="str">
        <f t="shared" si="411"/>
        <v>SMALL</v>
      </c>
      <c r="L4052" s="144" t="str" cm="1">
        <f t="array" ref="L4052">_xlfn.IFS(I4052&lt;=2,"SMALL",I4052&lt;=5,"MEDIUM",I4052&gt;5,"LARGE")</f>
        <v>SMALL</v>
      </c>
      <c r="M4052" s="144" t="str">
        <f t="shared" si="408"/>
        <v>NO</v>
      </c>
      <c r="N4052" s="374">
        <v>4.66</v>
      </c>
      <c r="O4052" s="374">
        <f t="shared" si="409"/>
        <v>5</v>
      </c>
      <c r="P4052" s="158" t="str" cm="1">
        <f t="array" ref="P4052">_xlfn.SWITCH(ROUND(N4052,0),5,"Excellent",4,"Good",3,"ok","Bad")</f>
        <v>Excellent</v>
      </c>
      <c r="Q4052" s="144">
        <v>82</v>
      </c>
      <c r="R4052" s="385">
        <v>43380</v>
      </c>
      <c r="S4052" s="385">
        <v>44043</v>
      </c>
      <c r="T4052" s="144">
        <v>3655</v>
      </c>
      <c r="U4052" s="144" t="s">
        <v>60</v>
      </c>
      <c r="V4052" s="144">
        <v>318</v>
      </c>
      <c r="W4052" s="144" t="str">
        <f t="shared" si="412"/>
        <v>Active</v>
      </c>
      <c r="X4052" s="144">
        <v>3655</v>
      </c>
      <c r="Y4052" s="157" t="s">
        <v>122</v>
      </c>
      <c r="Z4052" s="386">
        <v>0</v>
      </c>
      <c r="AA4052" s="386">
        <v>1</v>
      </c>
      <c r="AB4052" s="387" t="s">
        <v>65</v>
      </c>
      <c r="AC4052" s="157"/>
    </row>
    <row r="4053" spans="9:29">
      <c r="I4053" s="342">
        <v>2</v>
      </c>
      <c r="J4053" s="144" t="str">
        <f t="shared" si="410"/>
        <v>SMALL</v>
      </c>
      <c r="K4053" s="144" t="str">
        <f t="shared" si="411"/>
        <v>SMALL</v>
      </c>
      <c r="L4053" s="144" t="str" cm="1">
        <f t="array" ref="L4053">_xlfn.IFS(I4053&lt;=2,"SMALL",I4053&lt;=5,"MEDIUM",I4053&gt;5,"LARGE")</f>
        <v>SMALL</v>
      </c>
      <c r="M4053" s="144" t="str">
        <f t="shared" si="408"/>
        <v>NO</v>
      </c>
      <c r="N4053" s="374">
        <v>4.57</v>
      </c>
      <c r="O4053" s="374">
        <f t="shared" si="409"/>
        <v>5</v>
      </c>
      <c r="P4053" s="158" t="str" cm="1">
        <f t="array" ref="P4053">_xlfn.SWITCH(ROUND(N4053,0),5,"Excellent",4,"Good",3,"ok","Bad")</f>
        <v>Excellent</v>
      </c>
      <c r="Q4053" s="144">
        <v>87</v>
      </c>
      <c r="R4053" s="385">
        <v>43387</v>
      </c>
      <c r="S4053" s="385">
        <v>44056</v>
      </c>
      <c r="T4053" s="144">
        <v>3655</v>
      </c>
      <c r="U4053" s="144" t="s">
        <v>60</v>
      </c>
      <c r="V4053" s="144">
        <v>308</v>
      </c>
      <c r="W4053" s="144" t="str">
        <f t="shared" si="412"/>
        <v>Active</v>
      </c>
      <c r="X4053" s="144">
        <v>3655</v>
      </c>
      <c r="Y4053" s="157" t="s">
        <v>70</v>
      </c>
      <c r="Z4053" s="386">
        <v>1</v>
      </c>
      <c r="AA4053" s="386">
        <v>1</v>
      </c>
      <c r="AB4053" s="387" t="s">
        <v>65</v>
      </c>
      <c r="AC4053" s="157"/>
    </row>
    <row r="4054" spans="9:29">
      <c r="I4054" s="342">
        <v>2</v>
      </c>
      <c r="J4054" s="144" t="str">
        <f t="shared" si="410"/>
        <v>SMALL</v>
      </c>
      <c r="K4054" s="144" t="str">
        <f t="shared" si="411"/>
        <v>SMALL</v>
      </c>
      <c r="L4054" s="144" t="str" cm="1">
        <f t="array" ref="L4054">_xlfn.IFS(I4054&lt;=2,"SMALL",I4054&lt;=5,"MEDIUM",I4054&gt;5,"LARGE")</f>
        <v>SMALL</v>
      </c>
      <c r="M4054" s="144" t="str">
        <f t="shared" si="408"/>
        <v>NO</v>
      </c>
      <c r="N4054" s="374">
        <v>5</v>
      </c>
      <c r="O4054" s="374">
        <f t="shared" si="409"/>
        <v>5</v>
      </c>
      <c r="P4054" s="158" t="str" cm="1">
        <f t="array" ref="P4054">_xlfn.SWITCH(ROUND(N4054,0),5,"Excellent",4,"Good",3,"ok","Bad")</f>
        <v>Excellent</v>
      </c>
      <c r="Q4054" s="144">
        <v>8</v>
      </c>
      <c r="R4054" s="385">
        <v>43393</v>
      </c>
      <c r="S4054" s="385">
        <v>43464</v>
      </c>
      <c r="T4054" s="144">
        <v>1240</v>
      </c>
      <c r="U4054" s="144" t="s">
        <v>60</v>
      </c>
      <c r="V4054" s="144">
        <v>0</v>
      </c>
      <c r="W4054" s="144" t="str">
        <f t="shared" si="412"/>
        <v>Inactive</v>
      </c>
      <c r="X4054" s="144">
        <v>1240</v>
      </c>
      <c r="Y4054" s="157" t="s">
        <v>70</v>
      </c>
      <c r="Z4054" s="386">
        <v>1</v>
      </c>
      <c r="AA4054" s="386">
        <v>0.93</v>
      </c>
      <c r="AB4054" s="387" t="s">
        <v>62</v>
      </c>
      <c r="AC4054" s="157"/>
    </row>
    <row r="4055" spans="9:29">
      <c r="I4055" s="342">
        <v>2</v>
      </c>
      <c r="J4055" s="144" t="str">
        <f t="shared" si="410"/>
        <v>SMALL</v>
      </c>
      <c r="K4055" s="144" t="str">
        <f t="shared" si="411"/>
        <v>SMALL</v>
      </c>
      <c r="L4055" s="144" t="str" cm="1">
        <f t="array" ref="L4055">_xlfn.IFS(I4055&lt;=2,"SMALL",I4055&lt;=5,"MEDIUM",I4055&gt;5,"LARGE")</f>
        <v>SMALL</v>
      </c>
      <c r="M4055" s="144" t="str">
        <f t="shared" si="408"/>
        <v>NO</v>
      </c>
      <c r="N4055" s="374">
        <v>4.67</v>
      </c>
      <c r="O4055" s="374">
        <f t="shared" si="409"/>
        <v>5</v>
      </c>
      <c r="P4055" s="158" t="str" cm="1">
        <f t="array" ref="P4055">_xlfn.SWITCH(ROUND(N4055,0),5,"Excellent",4,"Good",3,"ok","Bad")</f>
        <v>Excellent</v>
      </c>
      <c r="Q4055" s="144">
        <v>3</v>
      </c>
      <c r="R4055" s="385">
        <v>43708</v>
      </c>
      <c r="S4055" s="385">
        <v>44030</v>
      </c>
      <c r="T4055" s="144">
        <v>2096</v>
      </c>
      <c r="U4055" s="144" t="s">
        <v>60</v>
      </c>
      <c r="V4055" s="144">
        <v>80</v>
      </c>
      <c r="W4055" s="144" t="str">
        <f t="shared" si="412"/>
        <v>Active</v>
      </c>
      <c r="X4055" s="144">
        <v>2096</v>
      </c>
      <c r="Y4055" s="157" t="s">
        <v>70</v>
      </c>
      <c r="Z4055" s="386">
        <v>0.9</v>
      </c>
      <c r="AA4055" s="386">
        <v>0.98</v>
      </c>
      <c r="AB4055" s="387" t="s">
        <v>65</v>
      </c>
      <c r="AC4055" s="157"/>
    </row>
    <row r="4056" spans="9:29">
      <c r="I4056" s="342">
        <v>14</v>
      </c>
      <c r="J4056" s="144" t="str">
        <f t="shared" si="410"/>
        <v>LARGE</v>
      </c>
      <c r="K4056" s="144" t="str">
        <f t="shared" si="411"/>
        <v>LARGE</v>
      </c>
      <c r="L4056" s="144" t="str" cm="1">
        <f t="array" ref="L4056">_xlfn.IFS(I4056&lt;=2,"SMALL",I4056&lt;=5,"MEDIUM",I4056&gt;5,"LARGE")</f>
        <v>LARGE</v>
      </c>
      <c r="M4056" s="144" t="str">
        <f t="shared" si="408"/>
        <v>NO</v>
      </c>
      <c r="N4056" s="374">
        <v>4.8899999999999997</v>
      </c>
      <c r="O4056" s="374">
        <f t="shared" si="409"/>
        <v>5</v>
      </c>
      <c r="P4056" s="158" t="str" cm="1">
        <f t="array" ref="P4056">_xlfn.SWITCH(ROUND(N4056,0),5,"Excellent",4,"Good",3,"ok","Bad")</f>
        <v>Excellent</v>
      </c>
      <c r="Q4056" s="144">
        <v>28</v>
      </c>
      <c r="R4056" s="385">
        <v>43451</v>
      </c>
      <c r="S4056" s="385">
        <v>43894</v>
      </c>
      <c r="T4056" s="144">
        <v>3550</v>
      </c>
      <c r="U4056" s="144" t="s">
        <v>69</v>
      </c>
      <c r="V4056" s="144">
        <v>12</v>
      </c>
      <c r="W4056" s="144" t="str">
        <f t="shared" si="412"/>
        <v>Active</v>
      </c>
      <c r="X4056" s="144">
        <v>3550</v>
      </c>
      <c r="Y4056" s="157" t="s">
        <v>64</v>
      </c>
      <c r="Z4056" s="386">
        <v>0.5</v>
      </c>
      <c r="AA4056" s="386">
        <v>1</v>
      </c>
      <c r="AB4056" s="387" t="s">
        <v>62</v>
      </c>
      <c r="AC4056" s="157"/>
    </row>
    <row r="4057" spans="9:29">
      <c r="I4057" s="342">
        <v>2</v>
      </c>
      <c r="J4057" s="144" t="str">
        <f t="shared" si="410"/>
        <v>SMALL</v>
      </c>
      <c r="K4057" s="144" t="str">
        <f t="shared" si="411"/>
        <v>SMALL</v>
      </c>
      <c r="L4057" s="144" t="str" cm="1">
        <f t="array" ref="L4057">_xlfn.IFS(I4057&lt;=2,"SMALL",I4057&lt;=5,"MEDIUM",I4057&gt;5,"LARGE")</f>
        <v>SMALL</v>
      </c>
      <c r="M4057" s="144" t="str">
        <f t="shared" si="408"/>
        <v>NO</v>
      </c>
      <c r="N4057" s="374">
        <v>4.34</v>
      </c>
      <c r="O4057" s="374">
        <f t="shared" si="409"/>
        <v>4</v>
      </c>
      <c r="P4057" s="158" t="str" cm="1">
        <f t="array" ref="P4057">_xlfn.SWITCH(ROUND(N4057,0),5,"Excellent",4,"Good",3,"ok","Bad")</f>
        <v>Good</v>
      </c>
      <c r="Q4057" s="144">
        <v>59</v>
      </c>
      <c r="R4057" s="385">
        <v>43364</v>
      </c>
      <c r="S4057" s="385">
        <v>44026</v>
      </c>
      <c r="T4057" s="144">
        <v>2583</v>
      </c>
      <c r="U4057" s="144" t="s">
        <v>60</v>
      </c>
      <c r="V4057" s="144">
        <v>134</v>
      </c>
      <c r="W4057" s="144" t="str">
        <f t="shared" si="412"/>
        <v>Active</v>
      </c>
      <c r="X4057" s="144">
        <v>2583</v>
      </c>
      <c r="Y4057" s="157" t="s">
        <v>61</v>
      </c>
      <c r="Z4057" s="386">
        <v>1</v>
      </c>
      <c r="AA4057" s="386">
        <v>1</v>
      </c>
      <c r="AB4057" s="387" t="s">
        <v>65</v>
      </c>
      <c r="AC4057" s="157"/>
    </row>
    <row r="4058" spans="9:29">
      <c r="I4058" s="342">
        <v>2</v>
      </c>
      <c r="J4058" s="144" t="str">
        <f t="shared" si="410"/>
        <v>SMALL</v>
      </c>
      <c r="K4058" s="144" t="str">
        <f t="shared" si="411"/>
        <v>SMALL</v>
      </c>
      <c r="L4058" s="144" t="str" cm="1">
        <f t="array" ref="L4058">_xlfn.IFS(I4058&lt;=2,"SMALL",I4058&lt;=5,"MEDIUM",I4058&gt;5,"LARGE")</f>
        <v>SMALL</v>
      </c>
      <c r="M4058" s="144" t="str">
        <f t="shared" si="408"/>
        <v>NO</v>
      </c>
      <c r="N4058" s="374">
        <v>4.2699999999999996</v>
      </c>
      <c r="O4058" s="374">
        <f t="shared" si="409"/>
        <v>4</v>
      </c>
      <c r="P4058" s="158" t="str" cm="1">
        <f t="array" ref="P4058">_xlfn.SWITCH(ROUND(N4058,0),5,"Excellent",4,"Good",3,"ok","Bad")</f>
        <v>Good</v>
      </c>
      <c r="Q4058" s="144">
        <v>11</v>
      </c>
      <c r="R4058" s="385">
        <v>43384</v>
      </c>
      <c r="S4058" s="385">
        <v>43813</v>
      </c>
      <c r="T4058" s="144">
        <v>3544</v>
      </c>
      <c r="U4058" s="144" t="s">
        <v>60</v>
      </c>
      <c r="V4058" s="144">
        <v>365</v>
      </c>
      <c r="W4058" s="144" t="str">
        <f t="shared" si="412"/>
        <v>Active</v>
      </c>
      <c r="X4058" s="144">
        <v>3544</v>
      </c>
      <c r="Y4058" s="157" t="s">
        <v>122</v>
      </c>
      <c r="Z4058" s="386">
        <v>0.25</v>
      </c>
      <c r="AA4058" s="386">
        <v>0.84</v>
      </c>
      <c r="AB4058" s="387" t="s">
        <v>65</v>
      </c>
      <c r="AC4058" s="157"/>
    </row>
    <row r="4059" spans="9:29">
      <c r="I4059" s="342">
        <v>2</v>
      </c>
      <c r="J4059" s="144" t="str">
        <f t="shared" si="410"/>
        <v>SMALL</v>
      </c>
      <c r="K4059" s="144" t="str">
        <f t="shared" si="411"/>
        <v>SMALL</v>
      </c>
      <c r="L4059" s="144" t="str" cm="1">
        <f t="array" ref="L4059">_xlfn.IFS(I4059&lt;=2,"SMALL",I4059&lt;=5,"MEDIUM",I4059&gt;5,"LARGE")</f>
        <v>SMALL</v>
      </c>
      <c r="M4059" s="144" t="str">
        <f t="shared" si="408"/>
        <v>NO</v>
      </c>
      <c r="N4059" s="374">
        <v>5</v>
      </c>
      <c r="O4059" s="374">
        <f t="shared" si="409"/>
        <v>5</v>
      </c>
      <c r="P4059" s="158" t="str" cm="1">
        <f t="array" ref="P4059">_xlfn.SWITCH(ROUND(N4059,0),5,"Excellent",4,"Good",3,"ok","Bad")</f>
        <v>Excellent</v>
      </c>
      <c r="Q4059" s="144">
        <v>19</v>
      </c>
      <c r="R4059" s="385">
        <v>43378</v>
      </c>
      <c r="S4059" s="385">
        <v>43899</v>
      </c>
      <c r="T4059" s="144">
        <v>943</v>
      </c>
      <c r="U4059" s="144" t="s">
        <v>60</v>
      </c>
      <c r="V4059" s="144">
        <v>321</v>
      </c>
      <c r="W4059" s="144" t="str">
        <f t="shared" si="412"/>
        <v>Active</v>
      </c>
      <c r="X4059" s="144">
        <v>943</v>
      </c>
      <c r="Y4059" s="157" t="s">
        <v>64</v>
      </c>
      <c r="Z4059" s="386">
        <v>0.5</v>
      </c>
      <c r="AA4059" s="386">
        <v>1</v>
      </c>
      <c r="AB4059" s="387" t="s">
        <v>65</v>
      </c>
      <c r="AC4059" s="157"/>
    </row>
    <row r="4060" spans="9:29">
      <c r="I4060" s="342">
        <v>2</v>
      </c>
      <c r="J4060" s="144" t="str">
        <f t="shared" si="410"/>
        <v>SMALL</v>
      </c>
      <c r="K4060" s="144" t="str">
        <f t="shared" si="411"/>
        <v>SMALL</v>
      </c>
      <c r="L4060" s="144" t="str" cm="1">
        <f t="array" ref="L4060">_xlfn.IFS(I4060&lt;=2,"SMALL",I4060&lt;=5,"MEDIUM",I4060&gt;5,"LARGE")</f>
        <v>SMALL</v>
      </c>
      <c r="M4060" s="144" t="str">
        <f t="shared" si="408"/>
        <v>NO</v>
      </c>
      <c r="N4060" s="374">
        <v>4.4800000000000004</v>
      </c>
      <c r="O4060" s="374">
        <f t="shared" si="409"/>
        <v>4</v>
      </c>
      <c r="P4060" s="158" t="str" cm="1">
        <f t="array" ref="P4060">_xlfn.SWITCH(ROUND(N4060,0),5,"Excellent",4,"Good",3,"ok","Bad")</f>
        <v>Good</v>
      </c>
      <c r="Q4060" s="144">
        <v>27</v>
      </c>
      <c r="R4060" s="385">
        <v>43716</v>
      </c>
      <c r="S4060" s="385">
        <v>44009</v>
      </c>
      <c r="T4060" s="144">
        <v>3995</v>
      </c>
      <c r="U4060" s="144" t="s">
        <v>60</v>
      </c>
      <c r="V4060" s="144">
        <v>0</v>
      </c>
      <c r="W4060" s="144" t="str">
        <f t="shared" si="412"/>
        <v>Inactive</v>
      </c>
      <c r="X4060" s="144">
        <v>3995</v>
      </c>
      <c r="Y4060" s="157" t="s">
        <v>70</v>
      </c>
      <c r="Z4060" s="386">
        <v>1</v>
      </c>
      <c r="AA4060" s="386">
        <v>1</v>
      </c>
      <c r="AB4060" s="387" t="s">
        <v>62</v>
      </c>
      <c r="AC4060" s="157"/>
    </row>
    <row r="4061" spans="9:29">
      <c r="I4061" s="342">
        <v>4</v>
      </c>
      <c r="J4061" s="144" t="str">
        <f t="shared" si="410"/>
        <v>LARGE</v>
      </c>
      <c r="K4061" s="144" t="str">
        <f t="shared" si="411"/>
        <v>MEDIUM</v>
      </c>
      <c r="L4061" s="144" t="str" cm="1">
        <f t="array" ref="L4061">_xlfn.IFS(I4061&lt;=2,"SMALL",I4061&lt;=5,"MEDIUM",I4061&gt;5,"LARGE")</f>
        <v>MEDIUM</v>
      </c>
      <c r="M4061" s="144" t="str">
        <f t="shared" si="408"/>
        <v>NO</v>
      </c>
      <c r="N4061" s="374">
        <v>5</v>
      </c>
      <c r="O4061" s="374">
        <f t="shared" si="409"/>
        <v>5</v>
      </c>
      <c r="P4061" s="158" t="str" cm="1">
        <f t="array" ref="P4061">_xlfn.SWITCH(ROUND(N4061,0),5,"Excellent",4,"Good",3,"ok","Bad")</f>
        <v>Excellent</v>
      </c>
      <c r="Q4061" s="144">
        <v>43</v>
      </c>
      <c r="R4061" s="385">
        <v>43366</v>
      </c>
      <c r="S4061" s="385">
        <v>43832</v>
      </c>
      <c r="T4061" s="144">
        <v>1339</v>
      </c>
      <c r="U4061" s="144" t="s">
        <v>69</v>
      </c>
      <c r="V4061" s="144">
        <v>92</v>
      </c>
      <c r="W4061" s="144" t="str">
        <f t="shared" si="412"/>
        <v>Active</v>
      </c>
      <c r="X4061" s="144">
        <v>1339</v>
      </c>
      <c r="Y4061" s="157" t="s">
        <v>70</v>
      </c>
      <c r="Z4061" s="386">
        <v>1</v>
      </c>
      <c r="AA4061" s="386">
        <v>1</v>
      </c>
      <c r="AB4061" s="387" t="s">
        <v>65</v>
      </c>
      <c r="AC4061" s="157"/>
    </row>
    <row r="4062" spans="9:29">
      <c r="I4062" s="342">
        <v>2</v>
      </c>
      <c r="J4062" s="144" t="str">
        <f t="shared" si="410"/>
        <v>SMALL</v>
      </c>
      <c r="K4062" s="144" t="str">
        <f t="shared" si="411"/>
        <v>SMALL</v>
      </c>
      <c r="L4062" s="144" t="str" cm="1">
        <f t="array" ref="L4062">_xlfn.IFS(I4062&lt;=2,"SMALL",I4062&lt;=5,"MEDIUM",I4062&gt;5,"LARGE")</f>
        <v>SMALL</v>
      </c>
      <c r="M4062" s="144" t="str">
        <f t="shared" si="408"/>
        <v>NO</v>
      </c>
      <c r="N4062" s="374">
        <v>4.9000000000000004</v>
      </c>
      <c r="O4062" s="374">
        <f t="shared" si="409"/>
        <v>5</v>
      </c>
      <c r="P4062" s="158" t="str" cm="1">
        <f t="array" ref="P4062">_xlfn.SWITCH(ROUND(N4062,0),5,"Excellent",4,"Good",3,"ok","Bad")</f>
        <v>Excellent</v>
      </c>
      <c r="Q4062" s="144">
        <v>60</v>
      </c>
      <c r="R4062" s="385">
        <v>43382</v>
      </c>
      <c r="S4062" s="385">
        <v>43952</v>
      </c>
      <c r="T4062" s="144">
        <v>3657</v>
      </c>
      <c r="U4062" s="144" t="s">
        <v>60</v>
      </c>
      <c r="V4062" s="144">
        <v>0</v>
      </c>
      <c r="W4062" s="144" t="str">
        <f t="shared" si="412"/>
        <v>Inactive</v>
      </c>
      <c r="X4062" s="144">
        <v>3657</v>
      </c>
      <c r="Y4062" s="157" t="s">
        <v>70</v>
      </c>
      <c r="Z4062" s="386">
        <v>1</v>
      </c>
      <c r="AA4062" s="386">
        <v>1</v>
      </c>
      <c r="AB4062" s="387" t="s">
        <v>62</v>
      </c>
      <c r="AC4062" s="157"/>
    </row>
    <row r="4063" spans="9:29">
      <c r="I4063" s="342">
        <v>2</v>
      </c>
      <c r="J4063" s="144" t="str">
        <f t="shared" si="410"/>
        <v>SMALL</v>
      </c>
      <c r="K4063" s="144" t="str">
        <f t="shared" si="411"/>
        <v>SMALL</v>
      </c>
      <c r="L4063" s="144" t="str" cm="1">
        <f t="array" ref="L4063">_xlfn.IFS(I4063&lt;=2,"SMALL",I4063&lt;=5,"MEDIUM",I4063&gt;5,"LARGE")</f>
        <v>SMALL</v>
      </c>
      <c r="M4063" s="144" t="str">
        <f t="shared" si="408"/>
        <v>YES</v>
      </c>
      <c r="N4063" s="374">
        <v>4.8099999999999996</v>
      </c>
      <c r="O4063" s="374">
        <f t="shared" si="409"/>
        <v>5</v>
      </c>
      <c r="P4063" s="158" t="str" cm="1">
        <f t="array" ref="P4063">_xlfn.SWITCH(ROUND(N4063,0),5,"Excellent",4,"Good",3,"ok","Bad")</f>
        <v>Excellent</v>
      </c>
      <c r="Q4063" s="144">
        <v>134</v>
      </c>
      <c r="R4063" s="385">
        <v>43365</v>
      </c>
      <c r="S4063" s="385">
        <v>44022</v>
      </c>
      <c r="T4063" s="144">
        <v>3647</v>
      </c>
      <c r="U4063" s="144" t="s">
        <v>60</v>
      </c>
      <c r="V4063" s="144">
        <v>365</v>
      </c>
      <c r="W4063" s="144" t="str">
        <f t="shared" si="412"/>
        <v>Active</v>
      </c>
      <c r="X4063" s="144">
        <v>3647</v>
      </c>
      <c r="Y4063" s="157" t="s">
        <v>70</v>
      </c>
      <c r="Z4063" s="386">
        <v>1</v>
      </c>
      <c r="AA4063" s="386">
        <v>0.95</v>
      </c>
      <c r="AB4063" s="387" t="s">
        <v>62</v>
      </c>
      <c r="AC4063" s="157"/>
    </row>
    <row r="4064" spans="9:29">
      <c r="I4064" s="342">
        <v>3</v>
      </c>
      <c r="J4064" s="144" t="str">
        <f t="shared" si="410"/>
        <v>LARGE</v>
      </c>
      <c r="K4064" s="144" t="str">
        <f t="shared" si="411"/>
        <v>MEDIUM</v>
      </c>
      <c r="L4064" s="144" t="str" cm="1">
        <f t="array" ref="L4064">_xlfn.IFS(I4064&lt;=2,"SMALL",I4064&lt;=5,"MEDIUM",I4064&gt;5,"LARGE")</f>
        <v>MEDIUM</v>
      </c>
      <c r="M4064" s="144" t="str">
        <f t="shared" si="408"/>
        <v>NO</v>
      </c>
      <c r="N4064" s="374">
        <v>4.66</v>
      </c>
      <c r="O4064" s="374">
        <f t="shared" si="409"/>
        <v>5</v>
      </c>
      <c r="P4064" s="158" t="str" cm="1">
        <f t="array" ref="P4064">_xlfn.SWITCH(ROUND(N4064,0),5,"Excellent",4,"Good",3,"ok","Bad")</f>
        <v>Excellent</v>
      </c>
      <c r="Q4064" s="144">
        <v>74</v>
      </c>
      <c r="R4064" s="385">
        <v>43367</v>
      </c>
      <c r="S4064" s="385">
        <v>43907</v>
      </c>
      <c r="T4064" s="144">
        <v>3658</v>
      </c>
      <c r="U4064" s="144" t="s">
        <v>60</v>
      </c>
      <c r="V4064" s="144">
        <v>0</v>
      </c>
      <c r="W4064" s="144" t="str">
        <f t="shared" si="412"/>
        <v>Inactive</v>
      </c>
      <c r="X4064" s="144">
        <v>3658</v>
      </c>
      <c r="Y4064" s="157" t="s">
        <v>61</v>
      </c>
      <c r="Z4064" s="386">
        <v>0.8</v>
      </c>
      <c r="AA4064" s="386">
        <v>0.81</v>
      </c>
      <c r="AB4064" s="387" t="s">
        <v>62</v>
      </c>
      <c r="AC4064" s="157"/>
    </row>
    <row r="4065" spans="9:29">
      <c r="I4065" s="342">
        <v>2</v>
      </c>
      <c r="J4065" s="144" t="str">
        <f t="shared" si="410"/>
        <v>SMALL</v>
      </c>
      <c r="K4065" s="144" t="str">
        <f t="shared" si="411"/>
        <v>SMALL</v>
      </c>
      <c r="L4065" s="144" t="str" cm="1">
        <f t="array" ref="L4065">_xlfn.IFS(I4065&lt;=2,"SMALL",I4065&lt;=5,"MEDIUM",I4065&gt;5,"LARGE")</f>
        <v>SMALL</v>
      </c>
      <c r="M4065" s="144" t="str">
        <f t="shared" si="408"/>
        <v>NO</v>
      </c>
      <c r="N4065" s="374">
        <v>4.9800000000000004</v>
      </c>
      <c r="O4065" s="374">
        <f t="shared" si="409"/>
        <v>5</v>
      </c>
      <c r="P4065" s="158" t="str" cm="1">
        <f t="array" ref="P4065">_xlfn.SWITCH(ROUND(N4065,0),5,"Excellent",4,"Good",3,"ok","Bad")</f>
        <v>Excellent</v>
      </c>
      <c r="Q4065" s="144">
        <v>53</v>
      </c>
      <c r="R4065" s="385">
        <v>43401</v>
      </c>
      <c r="S4065" s="385">
        <v>43831</v>
      </c>
      <c r="T4065" s="144">
        <v>324</v>
      </c>
      <c r="U4065" s="144" t="s">
        <v>60</v>
      </c>
      <c r="V4065" s="144">
        <v>163</v>
      </c>
      <c r="W4065" s="144" t="str">
        <f t="shared" si="412"/>
        <v>Active</v>
      </c>
      <c r="X4065" s="144">
        <v>324</v>
      </c>
      <c r="Y4065" s="157" t="s">
        <v>70</v>
      </c>
      <c r="Z4065" s="386">
        <v>1</v>
      </c>
      <c r="AA4065" s="386">
        <v>0.99</v>
      </c>
      <c r="AB4065" s="387" t="s">
        <v>65</v>
      </c>
      <c r="AC4065" s="157"/>
    </row>
    <row r="4066" spans="9:29">
      <c r="I4066" s="342">
        <v>4</v>
      </c>
      <c r="J4066" s="144" t="str">
        <f t="shared" si="410"/>
        <v>LARGE</v>
      </c>
      <c r="K4066" s="144" t="str">
        <f t="shared" si="411"/>
        <v>MEDIUM</v>
      </c>
      <c r="L4066" s="144" t="str" cm="1">
        <f t="array" ref="L4066">_xlfn.IFS(I4066&lt;=2,"SMALL",I4066&lt;=5,"MEDIUM",I4066&gt;5,"LARGE")</f>
        <v>MEDIUM</v>
      </c>
      <c r="M4066" s="144" t="str">
        <f t="shared" si="408"/>
        <v>NO</v>
      </c>
      <c r="N4066" s="374">
        <v>5</v>
      </c>
      <c r="O4066" s="374">
        <f t="shared" si="409"/>
        <v>5</v>
      </c>
      <c r="P4066" s="158" t="str" cm="1">
        <f t="array" ref="P4066">_xlfn.SWITCH(ROUND(N4066,0),5,"Excellent",4,"Good",3,"ok","Bad")</f>
        <v>Excellent</v>
      </c>
      <c r="Q4066" s="144">
        <v>74</v>
      </c>
      <c r="R4066" s="385">
        <v>43381</v>
      </c>
      <c r="S4066" s="385">
        <v>43897</v>
      </c>
      <c r="T4066" s="144">
        <v>3599</v>
      </c>
      <c r="U4066" s="144" t="s">
        <v>69</v>
      </c>
      <c r="V4066" s="144">
        <v>228</v>
      </c>
      <c r="W4066" s="144" t="str">
        <f t="shared" si="412"/>
        <v>Active</v>
      </c>
      <c r="X4066" s="144">
        <v>3599</v>
      </c>
      <c r="Y4066" s="157" t="s">
        <v>70</v>
      </c>
      <c r="Z4066" s="386">
        <v>1</v>
      </c>
      <c r="AA4066" s="386">
        <v>0.94</v>
      </c>
      <c r="AB4066" s="387" t="s">
        <v>65</v>
      </c>
      <c r="AC4066" s="157"/>
    </row>
    <row r="4067" spans="9:29">
      <c r="I4067" s="342">
        <v>2</v>
      </c>
      <c r="J4067" s="144" t="str">
        <f t="shared" si="410"/>
        <v>SMALL</v>
      </c>
      <c r="K4067" s="144" t="str">
        <f t="shared" si="411"/>
        <v>SMALL</v>
      </c>
      <c r="L4067" s="144" t="str" cm="1">
        <f t="array" ref="L4067">_xlfn.IFS(I4067&lt;=2,"SMALL",I4067&lt;=5,"MEDIUM",I4067&gt;5,"LARGE")</f>
        <v>SMALL</v>
      </c>
      <c r="M4067" s="144" t="str">
        <f t="shared" si="408"/>
        <v>NO</v>
      </c>
      <c r="N4067" s="374">
        <v>4.67</v>
      </c>
      <c r="O4067" s="374">
        <f t="shared" si="409"/>
        <v>5</v>
      </c>
      <c r="P4067" s="158" t="str" cm="1">
        <f t="array" ref="P4067">_xlfn.SWITCH(ROUND(N4067,0),5,"Excellent",4,"Good",3,"ok","Bad")</f>
        <v>Excellent</v>
      </c>
      <c r="Q4067" s="144">
        <v>3</v>
      </c>
      <c r="R4067" s="385">
        <v>43386</v>
      </c>
      <c r="S4067" s="385">
        <v>43428</v>
      </c>
      <c r="T4067" s="144">
        <v>3661</v>
      </c>
      <c r="U4067" s="144" t="s">
        <v>69</v>
      </c>
      <c r="V4067" s="144">
        <v>46</v>
      </c>
      <c r="W4067" s="144" t="str">
        <f t="shared" si="412"/>
        <v>Active</v>
      </c>
      <c r="X4067" s="144">
        <v>3661</v>
      </c>
      <c r="Y4067" s="157" t="s">
        <v>122</v>
      </c>
      <c r="Z4067" s="386">
        <v>0.33</v>
      </c>
      <c r="AA4067" s="386">
        <v>1</v>
      </c>
      <c r="AB4067" s="387" t="s">
        <v>65</v>
      </c>
      <c r="AC4067" s="157"/>
    </row>
    <row r="4068" spans="9:29">
      <c r="I4068" s="342">
        <v>5</v>
      </c>
      <c r="J4068" s="144" t="str">
        <f t="shared" si="410"/>
        <v>LARGE</v>
      </c>
      <c r="K4068" s="144" t="str">
        <f t="shared" si="411"/>
        <v>MEDIUM</v>
      </c>
      <c r="L4068" s="144" t="str" cm="1">
        <f t="array" ref="L4068">_xlfn.IFS(I4068&lt;=2,"SMALL",I4068&lt;=5,"MEDIUM",I4068&gt;5,"LARGE")</f>
        <v>MEDIUM</v>
      </c>
      <c r="M4068" s="144" t="str">
        <f t="shared" si="408"/>
        <v>YES</v>
      </c>
      <c r="N4068" s="374">
        <v>4.97</v>
      </c>
      <c r="O4068" s="374">
        <f t="shared" si="409"/>
        <v>5</v>
      </c>
      <c r="P4068" s="158" t="str" cm="1">
        <f t="array" ref="P4068">_xlfn.SWITCH(ROUND(N4068,0),5,"Excellent",4,"Good",3,"ok","Bad")</f>
        <v>Excellent</v>
      </c>
      <c r="Q4068" s="144">
        <v>142</v>
      </c>
      <c r="R4068" s="385">
        <v>43382</v>
      </c>
      <c r="S4068" s="385">
        <v>44057</v>
      </c>
      <c r="T4068" s="144">
        <v>944</v>
      </c>
      <c r="U4068" s="144" t="s">
        <v>69</v>
      </c>
      <c r="V4068" s="144">
        <v>257</v>
      </c>
      <c r="W4068" s="144" t="str">
        <f t="shared" si="412"/>
        <v>Active</v>
      </c>
      <c r="X4068" s="144">
        <v>944</v>
      </c>
      <c r="Y4068" s="157" t="s">
        <v>70</v>
      </c>
      <c r="Z4068" s="386">
        <v>1</v>
      </c>
      <c r="AA4068" s="386">
        <v>0.99</v>
      </c>
      <c r="AB4068" s="387" t="s">
        <v>65</v>
      </c>
      <c r="AC4068" s="157"/>
    </row>
    <row r="4069" spans="9:29">
      <c r="I4069" s="342">
        <v>1</v>
      </c>
      <c r="J4069" s="144" t="str">
        <f t="shared" si="410"/>
        <v>SMALL</v>
      </c>
      <c r="K4069" s="144" t="str">
        <f t="shared" si="411"/>
        <v>SMALL</v>
      </c>
      <c r="L4069" s="144" t="str" cm="1">
        <f t="array" ref="L4069">_xlfn.IFS(I4069&lt;=2,"SMALL",I4069&lt;=5,"MEDIUM",I4069&gt;5,"LARGE")</f>
        <v>SMALL</v>
      </c>
      <c r="M4069" s="144" t="str">
        <f t="shared" si="408"/>
        <v>NO</v>
      </c>
      <c r="N4069" s="374">
        <v>4.8899999999999997</v>
      </c>
      <c r="O4069" s="374">
        <f t="shared" si="409"/>
        <v>5</v>
      </c>
      <c r="P4069" s="158" t="str" cm="1">
        <f t="array" ref="P4069">_xlfn.SWITCH(ROUND(N4069,0),5,"Excellent",4,"Good",3,"ok","Bad")</f>
        <v>Excellent</v>
      </c>
      <c r="Q4069" s="144">
        <v>27</v>
      </c>
      <c r="R4069" s="385">
        <v>43366</v>
      </c>
      <c r="S4069" s="385">
        <v>43836</v>
      </c>
      <c r="T4069" s="144">
        <v>3629</v>
      </c>
      <c r="U4069" s="144" t="s">
        <v>73</v>
      </c>
      <c r="V4069" s="144">
        <v>134</v>
      </c>
      <c r="W4069" s="144" t="str">
        <f t="shared" si="412"/>
        <v>Active</v>
      </c>
      <c r="X4069" s="144">
        <v>3629</v>
      </c>
      <c r="Y4069" s="157" t="s">
        <v>70</v>
      </c>
      <c r="Z4069" s="386">
        <v>0.85</v>
      </c>
      <c r="AA4069" s="386">
        <v>0.99</v>
      </c>
      <c r="AB4069" s="387" t="s">
        <v>65</v>
      </c>
      <c r="AC4069" s="157"/>
    </row>
    <row r="4070" spans="9:29">
      <c r="I4070" s="342">
        <v>1</v>
      </c>
      <c r="J4070" s="144" t="str">
        <f t="shared" si="410"/>
        <v>SMALL</v>
      </c>
      <c r="K4070" s="144" t="str">
        <f t="shared" si="411"/>
        <v>SMALL</v>
      </c>
      <c r="L4070" s="144" t="str" cm="1">
        <f t="array" ref="L4070">_xlfn.IFS(I4070&lt;=2,"SMALL",I4070&lt;=5,"MEDIUM",I4070&gt;5,"LARGE")</f>
        <v>SMALL</v>
      </c>
      <c r="M4070" s="144" t="str">
        <f t="shared" si="408"/>
        <v>NO</v>
      </c>
      <c r="N4070" s="374">
        <v>5</v>
      </c>
      <c r="O4070" s="374">
        <f t="shared" si="409"/>
        <v>5</v>
      </c>
      <c r="P4070" s="158" t="str" cm="1">
        <f t="array" ref="P4070">_xlfn.SWITCH(ROUND(N4070,0),5,"Excellent",4,"Good",3,"ok","Bad")</f>
        <v>Excellent</v>
      </c>
      <c r="Q4070" s="144">
        <v>5</v>
      </c>
      <c r="R4070" s="385">
        <v>43404</v>
      </c>
      <c r="S4070" s="385">
        <v>43674</v>
      </c>
      <c r="T4070" s="144">
        <v>2985</v>
      </c>
      <c r="U4070" s="144" t="s">
        <v>60</v>
      </c>
      <c r="V4070" s="144">
        <v>365</v>
      </c>
      <c r="W4070" s="144" t="str">
        <f t="shared" si="412"/>
        <v>Active</v>
      </c>
      <c r="X4070" s="144">
        <v>2985</v>
      </c>
      <c r="Y4070" s="157" t="s">
        <v>70</v>
      </c>
      <c r="Z4070" s="386">
        <v>1</v>
      </c>
      <c r="AA4070" s="386">
        <v>1</v>
      </c>
      <c r="AB4070" s="387" t="s">
        <v>65</v>
      </c>
      <c r="AC4070" s="157"/>
    </row>
    <row r="4071" spans="9:29">
      <c r="I4071" s="342">
        <v>2</v>
      </c>
      <c r="J4071" s="144" t="str">
        <f t="shared" si="410"/>
        <v>SMALL</v>
      </c>
      <c r="K4071" s="144" t="str">
        <f t="shared" si="411"/>
        <v>SMALL</v>
      </c>
      <c r="L4071" s="144" t="str" cm="1">
        <f t="array" ref="L4071">_xlfn.IFS(I4071&lt;=2,"SMALL",I4071&lt;=5,"MEDIUM",I4071&gt;5,"LARGE")</f>
        <v>SMALL</v>
      </c>
      <c r="M4071" s="144" t="str">
        <f t="shared" si="408"/>
        <v>NO</v>
      </c>
      <c r="N4071" s="374">
        <v>4.67</v>
      </c>
      <c r="O4071" s="374">
        <f t="shared" si="409"/>
        <v>5</v>
      </c>
      <c r="P4071" s="158" t="str" cm="1">
        <f t="array" ref="P4071">_xlfn.SWITCH(ROUND(N4071,0),5,"Excellent",4,"Good",3,"ok","Bad")</f>
        <v>Excellent</v>
      </c>
      <c r="Q4071" s="144">
        <v>95</v>
      </c>
      <c r="R4071" s="385">
        <v>43371</v>
      </c>
      <c r="S4071" s="385">
        <v>44002</v>
      </c>
      <c r="T4071" s="144">
        <v>3228</v>
      </c>
      <c r="U4071" s="144" t="s">
        <v>60</v>
      </c>
      <c r="V4071" s="144">
        <v>11</v>
      </c>
      <c r="W4071" s="144" t="str">
        <f t="shared" si="412"/>
        <v>Active</v>
      </c>
      <c r="X4071" s="144">
        <v>3228</v>
      </c>
      <c r="Y4071" s="157" t="s">
        <v>61</v>
      </c>
      <c r="Z4071" s="386">
        <v>1</v>
      </c>
      <c r="AA4071" s="386">
        <v>0.48</v>
      </c>
      <c r="AB4071" s="387" t="s">
        <v>62</v>
      </c>
      <c r="AC4071" s="157"/>
    </row>
    <row r="4072" spans="9:29">
      <c r="I4072" s="342">
        <v>1</v>
      </c>
      <c r="J4072" s="144" t="str">
        <f t="shared" si="410"/>
        <v>SMALL</v>
      </c>
      <c r="K4072" s="144" t="str">
        <f t="shared" si="411"/>
        <v>SMALL</v>
      </c>
      <c r="L4072" s="144" t="str" cm="1">
        <f t="array" ref="L4072">_xlfn.IFS(I4072&lt;=2,"SMALL",I4072&lt;=5,"MEDIUM",I4072&gt;5,"LARGE")</f>
        <v>SMALL</v>
      </c>
      <c r="M4072" s="144" t="str">
        <f t="shared" si="408"/>
        <v>NO</v>
      </c>
      <c r="N4072" s="374">
        <v>4.5</v>
      </c>
      <c r="O4072" s="374">
        <f t="shared" si="409"/>
        <v>5</v>
      </c>
      <c r="P4072" s="158" t="str" cm="1">
        <f t="array" ref="P4072">_xlfn.SWITCH(ROUND(N4072,0),5,"Excellent",4,"Good",3,"ok","Bad")</f>
        <v>Excellent</v>
      </c>
      <c r="Q4072" s="144">
        <v>12</v>
      </c>
      <c r="R4072" s="385">
        <v>43370</v>
      </c>
      <c r="S4072" s="385">
        <v>44046</v>
      </c>
      <c r="T4072" s="144">
        <v>3656</v>
      </c>
      <c r="U4072" s="144" t="s">
        <v>60</v>
      </c>
      <c r="V4072" s="144">
        <v>350</v>
      </c>
      <c r="W4072" s="144" t="str">
        <f t="shared" si="412"/>
        <v>Active</v>
      </c>
      <c r="X4072" s="144">
        <v>3656</v>
      </c>
      <c r="Y4072" s="157" t="s">
        <v>64</v>
      </c>
      <c r="Z4072" s="386">
        <v>1</v>
      </c>
      <c r="AA4072" s="386">
        <v>0.89</v>
      </c>
      <c r="AB4072" s="387" t="s">
        <v>62</v>
      </c>
      <c r="AC4072" s="157"/>
    </row>
    <row r="4073" spans="9:29">
      <c r="I4073" s="342">
        <v>1</v>
      </c>
      <c r="J4073" s="144" t="str">
        <f t="shared" si="410"/>
        <v>SMALL</v>
      </c>
      <c r="K4073" s="144" t="str">
        <f t="shared" si="411"/>
        <v>SMALL</v>
      </c>
      <c r="L4073" s="144" t="str" cm="1">
        <f t="array" ref="L4073">_xlfn.IFS(I4073&lt;=2,"SMALL",I4073&lt;=5,"MEDIUM",I4073&gt;5,"LARGE")</f>
        <v>SMALL</v>
      </c>
      <c r="M4073" s="144" t="str">
        <f t="shared" si="408"/>
        <v>NO</v>
      </c>
      <c r="N4073" s="374">
        <v>4.5</v>
      </c>
      <c r="O4073" s="374">
        <f t="shared" si="409"/>
        <v>5</v>
      </c>
      <c r="P4073" s="158" t="str" cm="1">
        <f t="array" ref="P4073">_xlfn.SWITCH(ROUND(N4073,0),5,"Excellent",4,"Good",3,"ok","Bad")</f>
        <v>Excellent</v>
      </c>
      <c r="Q4073" s="144">
        <v>14</v>
      </c>
      <c r="R4073" s="385">
        <v>43375</v>
      </c>
      <c r="S4073" s="385">
        <v>43769</v>
      </c>
      <c r="T4073" s="144">
        <v>3656</v>
      </c>
      <c r="U4073" s="144" t="s">
        <v>60</v>
      </c>
      <c r="V4073" s="144">
        <v>259</v>
      </c>
      <c r="W4073" s="144" t="str">
        <f t="shared" si="412"/>
        <v>Active</v>
      </c>
      <c r="X4073" s="144">
        <v>3656</v>
      </c>
      <c r="Y4073" s="157" t="s">
        <v>64</v>
      </c>
      <c r="Z4073" s="386">
        <v>0.75</v>
      </c>
      <c r="AA4073" s="386">
        <v>0.84</v>
      </c>
      <c r="AB4073" s="387" t="s">
        <v>65</v>
      </c>
      <c r="AC4073" s="157"/>
    </row>
    <row r="4074" spans="9:29">
      <c r="I4074" s="342">
        <v>4</v>
      </c>
      <c r="J4074" s="144" t="str">
        <f t="shared" si="410"/>
        <v>LARGE</v>
      </c>
      <c r="K4074" s="144" t="str">
        <f t="shared" si="411"/>
        <v>MEDIUM</v>
      </c>
      <c r="L4074" s="144" t="str" cm="1">
        <f t="array" ref="L4074">_xlfn.IFS(I4074&lt;=2,"SMALL",I4074&lt;=5,"MEDIUM",I4074&gt;5,"LARGE")</f>
        <v>MEDIUM</v>
      </c>
      <c r="M4074" s="144" t="str">
        <f t="shared" si="408"/>
        <v>NO</v>
      </c>
      <c r="N4074" s="374">
        <v>4.8099999999999996</v>
      </c>
      <c r="O4074" s="374">
        <f t="shared" si="409"/>
        <v>5</v>
      </c>
      <c r="P4074" s="158" t="str" cm="1">
        <f t="array" ref="P4074">_xlfn.SWITCH(ROUND(N4074,0),5,"Excellent",4,"Good",3,"ok","Bad")</f>
        <v>Excellent</v>
      </c>
      <c r="Q4074" s="144">
        <v>32</v>
      </c>
      <c r="R4074" s="385">
        <v>43414</v>
      </c>
      <c r="S4074" s="385">
        <v>43877</v>
      </c>
      <c r="T4074" s="144">
        <v>376</v>
      </c>
      <c r="U4074" s="144" t="s">
        <v>69</v>
      </c>
      <c r="V4074" s="144">
        <v>93</v>
      </c>
      <c r="W4074" s="144" t="str">
        <f t="shared" si="412"/>
        <v>Active</v>
      </c>
      <c r="X4074" s="144">
        <v>376</v>
      </c>
      <c r="Y4074" s="157" t="s">
        <v>70</v>
      </c>
      <c r="Z4074" s="386">
        <v>1</v>
      </c>
      <c r="AA4074" s="386">
        <v>1</v>
      </c>
      <c r="AB4074" s="387" t="s">
        <v>65</v>
      </c>
      <c r="AC4074" s="157"/>
    </row>
    <row r="4075" spans="9:29">
      <c r="I4075" s="342">
        <v>2</v>
      </c>
      <c r="J4075" s="144" t="str">
        <f t="shared" si="410"/>
        <v>SMALL</v>
      </c>
      <c r="K4075" s="144" t="str">
        <f t="shared" si="411"/>
        <v>SMALL</v>
      </c>
      <c r="L4075" s="144" t="str" cm="1">
        <f t="array" ref="L4075">_xlfn.IFS(I4075&lt;=2,"SMALL",I4075&lt;=5,"MEDIUM",I4075&gt;5,"LARGE")</f>
        <v>SMALL</v>
      </c>
      <c r="M4075" s="144" t="str">
        <f t="shared" si="408"/>
        <v>NO</v>
      </c>
      <c r="N4075" s="374">
        <v>4.6500000000000004</v>
      </c>
      <c r="O4075" s="374">
        <f t="shared" si="409"/>
        <v>5</v>
      </c>
      <c r="P4075" s="158" t="str" cm="1">
        <f t="array" ref="P4075">_xlfn.SWITCH(ROUND(N4075,0),5,"Excellent",4,"Good",3,"ok","Bad")</f>
        <v>Excellent</v>
      </c>
      <c r="Q4075" s="144">
        <v>144</v>
      </c>
      <c r="R4075" s="385">
        <v>43382</v>
      </c>
      <c r="S4075" s="385">
        <v>44041</v>
      </c>
      <c r="T4075" s="144">
        <v>3255</v>
      </c>
      <c r="U4075" s="144" t="s">
        <v>60</v>
      </c>
      <c r="V4075" s="144">
        <v>14</v>
      </c>
      <c r="W4075" s="144" t="str">
        <f t="shared" si="412"/>
        <v>Active</v>
      </c>
      <c r="X4075" s="144">
        <v>3255</v>
      </c>
      <c r="Y4075" s="157" t="s">
        <v>70</v>
      </c>
      <c r="Z4075" s="386">
        <v>0.83</v>
      </c>
      <c r="AA4075" s="386">
        <v>0.97</v>
      </c>
      <c r="AB4075" s="387" t="s">
        <v>62</v>
      </c>
      <c r="AC4075" s="157"/>
    </row>
    <row r="4076" spans="9:29">
      <c r="I4076" s="342">
        <v>2</v>
      </c>
      <c r="J4076" s="144" t="str">
        <f t="shared" si="410"/>
        <v>SMALL</v>
      </c>
      <c r="K4076" s="144" t="str">
        <f t="shared" si="411"/>
        <v>SMALL</v>
      </c>
      <c r="L4076" s="144" t="str" cm="1">
        <f t="array" ref="L4076">_xlfn.IFS(I4076&lt;=2,"SMALL",I4076&lt;=5,"MEDIUM",I4076&gt;5,"LARGE")</f>
        <v>SMALL</v>
      </c>
      <c r="M4076" s="144" t="str">
        <f t="shared" si="408"/>
        <v>YES</v>
      </c>
      <c r="N4076" s="374">
        <v>4.9800000000000004</v>
      </c>
      <c r="O4076" s="374">
        <f t="shared" si="409"/>
        <v>5</v>
      </c>
      <c r="P4076" s="158" t="str" cm="1">
        <f t="array" ref="P4076">_xlfn.SWITCH(ROUND(N4076,0),5,"Excellent",4,"Good",3,"ok","Bad")</f>
        <v>Excellent</v>
      </c>
      <c r="Q4076" s="144">
        <v>116</v>
      </c>
      <c r="R4076" s="385">
        <v>43375</v>
      </c>
      <c r="S4076" s="385">
        <v>44039</v>
      </c>
      <c r="T4076" s="144">
        <v>3662</v>
      </c>
      <c r="U4076" s="144" t="s">
        <v>69</v>
      </c>
      <c r="V4076" s="144">
        <v>330</v>
      </c>
      <c r="W4076" s="144" t="str">
        <f t="shared" si="412"/>
        <v>Active</v>
      </c>
      <c r="X4076" s="144">
        <v>3662</v>
      </c>
      <c r="Y4076" s="157" t="s">
        <v>70</v>
      </c>
      <c r="Z4076" s="386">
        <v>0.9</v>
      </c>
      <c r="AA4076" s="386">
        <v>1</v>
      </c>
      <c r="AB4076" s="387" t="s">
        <v>65</v>
      </c>
      <c r="AC4076" s="157"/>
    </row>
    <row r="4077" spans="9:29">
      <c r="I4077" s="342">
        <v>5</v>
      </c>
      <c r="J4077" s="144" t="str">
        <f t="shared" si="410"/>
        <v>LARGE</v>
      </c>
      <c r="K4077" s="144" t="str">
        <f t="shared" si="411"/>
        <v>MEDIUM</v>
      </c>
      <c r="L4077" s="144" t="str" cm="1">
        <f t="array" ref="L4077">_xlfn.IFS(I4077&lt;=2,"SMALL",I4077&lt;=5,"MEDIUM",I4077&gt;5,"LARGE")</f>
        <v>MEDIUM</v>
      </c>
      <c r="M4077" s="144" t="str">
        <f t="shared" si="408"/>
        <v>NO</v>
      </c>
      <c r="N4077" s="374">
        <v>4.99</v>
      </c>
      <c r="O4077" s="374">
        <f t="shared" si="409"/>
        <v>5</v>
      </c>
      <c r="P4077" s="158" t="str" cm="1">
        <f t="array" ref="P4077">_xlfn.SWITCH(ROUND(N4077,0),5,"Excellent",4,"Good",3,"ok","Bad")</f>
        <v>Excellent</v>
      </c>
      <c r="Q4077" s="144">
        <v>75</v>
      </c>
      <c r="R4077" s="385">
        <v>43371</v>
      </c>
      <c r="S4077" s="385">
        <v>43881</v>
      </c>
      <c r="T4077" s="144">
        <v>160</v>
      </c>
      <c r="U4077" s="144" t="s">
        <v>69</v>
      </c>
      <c r="V4077" s="144">
        <v>180</v>
      </c>
      <c r="W4077" s="144" t="str">
        <f t="shared" si="412"/>
        <v>Active</v>
      </c>
      <c r="X4077" s="144">
        <v>160</v>
      </c>
      <c r="Y4077" s="157" t="s">
        <v>70</v>
      </c>
      <c r="Z4077" s="386">
        <v>1</v>
      </c>
      <c r="AA4077" s="386">
        <v>0.74</v>
      </c>
      <c r="AB4077" s="387" t="s">
        <v>62</v>
      </c>
      <c r="AC4077" s="157"/>
    </row>
    <row r="4078" spans="9:29">
      <c r="I4078" s="342">
        <v>2</v>
      </c>
      <c r="J4078" s="144" t="str">
        <f t="shared" si="410"/>
        <v>SMALL</v>
      </c>
      <c r="K4078" s="144" t="str">
        <f t="shared" si="411"/>
        <v>SMALL</v>
      </c>
      <c r="L4078" s="144" t="str" cm="1">
        <f t="array" ref="L4078">_xlfn.IFS(I4078&lt;=2,"SMALL",I4078&lt;=5,"MEDIUM",I4078&gt;5,"LARGE")</f>
        <v>SMALL</v>
      </c>
      <c r="M4078" s="144" t="str">
        <f t="shared" si="408"/>
        <v>NO</v>
      </c>
      <c r="N4078" s="374">
        <v>4.9800000000000004</v>
      </c>
      <c r="O4078" s="374">
        <f t="shared" si="409"/>
        <v>5</v>
      </c>
      <c r="P4078" s="158" t="str" cm="1">
        <f t="array" ref="P4078">_xlfn.SWITCH(ROUND(N4078,0),5,"Excellent",4,"Good",3,"ok","Bad")</f>
        <v>Excellent</v>
      </c>
      <c r="Q4078" s="144">
        <v>47</v>
      </c>
      <c r="R4078" s="385">
        <v>43374</v>
      </c>
      <c r="S4078" s="385">
        <v>43831</v>
      </c>
      <c r="T4078" s="144">
        <v>2832</v>
      </c>
      <c r="U4078" s="144" t="s">
        <v>60</v>
      </c>
      <c r="V4078" s="144">
        <v>90</v>
      </c>
      <c r="W4078" s="144" t="str">
        <f t="shared" si="412"/>
        <v>Active</v>
      </c>
      <c r="X4078" s="144">
        <v>2832</v>
      </c>
      <c r="Y4078" s="157" t="s">
        <v>70</v>
      </c>
      <c r="Z4078" s="386">
        <v>1</v>
      </c>
      <c r="AA4078" s="386">
        <v>1</v>
      </c>
      <c r="AB4078" s="387" t="s">
        <v>65</v>
      </c>
      <c r="AC4078" s="157"/>
    </row>
    <row r="4079" spans="9:29">
      <c r="I4079" s="342">
        <v>2</v>
      </c>
      <c r="J4079" s="144" t="str">
        <f t="shared" si="410"/>
        <v>SMALL</v>
      </c>
      <c r="K4079" s="144" t="str">
        <f t="shared" si="411"/>
        <v>SMALL</v>
      </c>
      <c r="L4079" s="144" t="str" cm="1">
        <f t="array" ref="L4079">_xlfn.IFS(I4079&lt;=2,"SMALL",I4079&lt;=5,"MEDIUM",I4079&gt;5,"LARGE")</f>
        <v>SMALL</v>
      </c>
      <c r="M4079" s="144" t="str">
        <f t="shared" si="408"/>
        <v>NO</v>
      </c>
      <c r="N4079" s="374">
        <v>4.75</v>
      </c>
      <c r="O4079" s="374">
        <f t="shared" si="409"/>
        <v>5</v>
      </c>
      <c r="P4079" s="158" t="str" cm="1">
        <f t="array" ref="P4079">_xlfn.SWITCH(ROUND(N4079,0),5,"Excellent",4,"Good",3,"ok","Bad")</f>
        <v>Excellent</v>
      </c>
      <c r="Q4079" s="144">
        <v>4</v>
      </c>
      <c r="R4079" s="385">
        <v>43387</v>
      </c>
      <c r="S4079" s="385">
        <v>43583</v>
      </c>
      <c r="T4079" s="144">
        <v>3663</v>
      </c>
      <c r="U4079" s="144" t="s">
        <v>60</v>
      </c>
      <c r="V4079" s="144">
        <v>7</v>
      </c>
      <c r="W4079" s="144" t="str">
        <f t="shared" si="412"/>
        <v>Active</v>
      </c>
      <c r="X4079" s="144">
        <v>3663</v>
      </c>
      <c r="Y4079" s="157" t="s">
        <v>70</v>
      </c>
      <c r="Z4079" s="386">
        <v>1</v>
      </c>
      <c r="AA4079" s="386">
        <v>1</v>
      </c>
      <c r="AB4079" s="387" t="s">
        <v>62</v>
      </c>
      <c r="AC4079" s="157"/>
    </row>
    <row r="4080" spans="9:29">
      <c r="I4080" s="342">
        <v>2</v>
      </c>
      <c r="J4080" s="144" t="str">
        <f t="shared" si="410"/>
        <v>SMALL</v>
      </c>
      <c r="K4080" s="144" t="str">
        <f t="shared" si="411"/>
        <v>SMALL</v>
      </c>
      <c r="L4080" s="144" t="str" cm="1">
        <f t="array" ref="L4080">_xlfn.IFS(I4080&lt;=2,"SMALL",I4080&lt;=5,"MEDIUM",I4080&gt;5,"LARGE")</f>
        <v>SMALL</v>
      </c>
      <c r="M4080" s="144" t="str">
        <f t="shared" si="408"/>
        <v>NO</v>
      </c>
      <c r="N4080" s="374">
        <v>4.9800000000000004</v>
      </c>
      <c r="O4080" s="374">
        <f t="shared" si="409"/>
        <v>5</v>
      </c>
      <c r="P4080" s="158" t="str" cm="1">
        <f t="array" ref="P4080">_xlfn.SWITCH(ROUND(N4080,0),5,"Excellent",4,"Good",3,"ok","Bad")</f>
        <v>Excellent</v>
      </c>
      <c r="Q4080" s="144">
        <v>53</v>
      </c>
      <c r="R4080" s="385">
        <v>43374</v>
      </c>
      <c r="S4080" s="385">
        <v>43899</v>
      </c>
      <c r="T4080" s="144">
        <v>1460</v>
      </c>
      <c r="U4080" s="144" t="s">
        <v>60</v>
      </c>
      <c r="V4080" s="144">
        <v>45</v>
      </c>
      <c r="W4080" s="144" t="str">
        <f t="shared" si="412"/>
        <v>Active</v>
      </c>
      <c r="X4080" s="144">
        <v>1460</v>
      </c>
      <c r="Y4080" s="157" t="s">
        <v>64</v>
      </c>
      <c r="Z4080" s="386">
        <v>0.8</v>
      </c>
      <c r="AA4080" s="386">
        <v>0.83</v>
      </c>
      <c r="AB4080" s="387" t="s">
        <v>62</v>
      </c>
      <c r="AC4080" s="157"/>
    </row>
    <row r="4081" spans="9:29">
      <c r="I4081" s="342">
        <v>2</v>
      </c>
      <c r="J4081" s="144" t="str">
        <f t="shared" si="410"/>
        <v>SMALL</v>
      </c>
      <c r="K4081" s="144" t="str">
        <f t="shared" si="411"/>
        <v>SMALL</v>
      </c>
      <c r="L4081" s="144" t="str" cm="1">
        <f t="array" ref="L4081">_xlfn.IFS(I4081&lt;=2,"SMALL",I4081&lt;=5,"MEDIUM",I4081&gt;5,"LARGE")</f>
        <v>SMALL</v>
      </c>
      <c r="M4081" s="144" t="str">
        <f t="shared" si="408"/>
        <v>NO</v>
      </c>
      <c r="N4081" s="374">
        <v>4.91</v>
      </c>
      <c r="O4081" s="374">
        <f t="shared" si="409"/>
        <v>5</v>
      </c>
      <c r="P4081" s="158" t="str" cm="1">
        <f t="array" ref="P4081">_xlfn.SWITCH(ROUND(N4081,0),5,"Excellent",4,"Good",3,"ok","Bad")</f>
        <v>Excellent</v>
      </c>
      <c r="Q4081" s="144">
        <v>65</v>
      </c>
      <c r="R4081" s="385">
        <v>43390</v>
      </c>
      <c r="S4081" s="385">
        <v>43831</v>
      </c>
      <c r="T4081" s="144">
        <v>2456</v>
      </c>
      <c r="U4081" s="144" t="s">
        <v>69</v>
      </c>
      <c r="V4081" s="144">
        <v>230</v>
      </c>
      <c r="W4081" s="144" t="str">
        <f t="shared" si="412"/>
        <v>Active</v>
      </c>
      <c r="X4081" s="144">
        <v>2456</v>
      </c>
      <c r="Y4081" s="157" t="s">
        <v>61</v>
      </c>
      <c r="Z4081" s="386">
        <v>1</v>
      </c>
      <c r="AA4081" s="386">
        <v>0.93</v>
      </c>
      <c r="AB4081" s="387" t="s">
        <v>62</v>
      </c>
      <c r="AC4081" s="157"/>
    </row>
    <row r="4082" spans="9:29">
      <c r="I4082" s="342">
        <v>6</v>
      </c>
      <c r="J4082" s="144" t="str">
        <f t="shared" si="410"/>
        <v>LARGE</v>
      </c>
      <c r="K4082" s="144" t="str">
        <f t="shared" si="411"/>
        <v>LARGE</v>
      </c>
      <c r="L4082" s="144" t="str" cm="1">
        <f t="array" ref="L4082">_xlfn.IFS(I4082&lt;=2,"SMALL",I4082&lt;=5,"MEDIUM",I4082&gt;5,"LARGE")</f>
        <v>LARGE</v>
      </c>
      <c r="M4082" s="144" t="str">
        <f t="shared" si="408"/>
        <v>NO</v>
      </c>
      <c r="N4082" s="374">
        <v>4.92</v>
      </c>
      <c r="O4082" s="374">
        <f t="shared" si="409"/>
        <v>5</v>
      </c>
      <c r="P4082" s="158" t="str" cm="1">
        <f t="array" ref="P4082">_xlfn.SWITCH(ROUND(N4082,0),5,"Excellent",4,"Good",3,"ok","Bad")</f>
        <v>Excellent</v>
      </c>
      <c r="Q4082" s="144">
        <v>72</v>
      </c>
      <c r="R4082" s="385">
        <v>43381</v>
      </c>
      <c r="S4082" s="385">
        <v>44051</v>
      </c>
      <c r="T4082" s="144">
        <v>3666</v>
      </c>
      <c r="U4082" s="144" t="s">
        <v>69</v>
      </c>
      <c r="V4082" s="144">
        <v>330</v>
      </c>
      <c r="W4082" s="144" t="str">
        <f t="shared" si="412"/>
        <v>Active</v>
      </c>
      <c r="X4082" s="144">
        <v>3666</v>
      </c>
      <c r="Y4082" s="157" t="s">
        <v>70</v>
      </c>
      <c r="Z4082" s="386">
        <v>1</v>
      </c>
      <c r="AA4082" s="386">
        <v>1</v>
      </c>
      <c r="AB4082" s="387" t="s">
        <v>65</v>
      </c>
      <c r="AC4082" s="157"/>
    </row>
    <row r="4083" spans="9:29">
      <c r="I4083" s="342">
        <v>2</v>
      </c>
      <c r="J4083" s="144" t="str">
        <f t="shared" si="410"/>
        <v>SMALL</v>
      </c>
      <c r="K4083" s="144" t="str">
        <f t="shared" si="411"/>
        <v>SMALL</v>
      </c>
      <c r="L4083" s="144" t="str" cm="1">
        <f t="array" ref="L4083">_xlfn.IFS(I4083&lt;=2,"SMALL",I4083&lt;=5,"MEDIUM",I4083&gt;5,"LARGE")</f>
        <v>SMALL</v>
      </c>
      <c r="M4083" s="144" t="str">
        <f t="shared" si="408"/>
        <v>NO</v>
      </c>
      <c r="N4083" s="374">
        <v>4.62</v>
      </c>
      <c r="O4083" s="374">
        <f t="shared" si="409"/>
        <v>5</v>
      </c>
      <c r="P4083" s="158" t="str" cm="1">
        <f t="array" ref="P4083">_xlfn.SWITCH(ROUND(N4083,0),5,"Excellent",4,"Good",3,"ok","Bad")</f>
        <v>Excellent</v>
      </c>
      <c r="Q4083" s="144">
        <v>13</v>
      </c>
      <c r="R4083" s="385">
        <v>43383</v>
      </c>
      <c r="S4083" s="385">
        <v>43812</v>
      </c>
      <c r="T4083" s="144">
        <v>3544</v>
      </c>
      <c r="U4083" s="144" t="s">
        <v>60</v>
      </c>
      <c r="V4083" s="144">
        <v>365</v>
      </c>
      <c r="W4083" s="144" t="str">
        <f t="shared" si="412"/>
        <v>Active</v>
      </c>
      <c r="X4083" s="144">
        <v>3544</v>
      </c>
      <c r="Y4083" s="157" t="s">
        <v>70</v>
      </c>
      <c r="Z4083" s="386">
        <v>0.6</v>
      </c>
      <c r="AA4083" s="386">
        <v>0.97</v>
      </c>
      <c r="AB4083" s="387" t="s">
        <v>62</v>
      </c>
      <c r="AC4083" s="157"/>
    </row>
    <row r="4084" spans="9:29">
      <c r="I4084" s="342">
        <v>4</v>
      </c>
      <c r="J4084" s="144" t="str">
        <f t="shared" si="410"/>
        <v>LARGE</v>
      </c>
      <c r="K4084" s="144" t="str">
        <f t="shared" si="411"/>
        <v>MEDIUM</v>
      </c>
      <c r="L4084" s="144" t="str" cm="1">
        <f t="array" ref="L4084">_xlfn.IFS(I4084&lt;=2,"SMALL",I4084&lt;=5,"MEDIUM",I4084&gt;5,"LARGE")</f>
        <v>MEDIUM</v>
      </c>
      <c r="M4084" s="144" t="str">
        <f t="shared" si="408"/>
        <v>NO</v>
      </c>
      <c r="N4084" s="374">
        <v>4.91</v>
      </c>
      <c r="O4084" s="374">
        <f t="shared" si="409"/>
        <v>5</v>
      </c>
      <c r="P4084" s="158" t="str" cm="1">
        <f t="array" ref="P4084">_xlfn.SWITCH(ROUND(N4084,0),5,"Excellent",4,"Good",3,"ok","Bad")</f>
        <v>Excellent</v>
      </c>
      <c r="Q4084" s="144">
        <v>23</v>
      </c>
      <c r="R4084" s="385">
        <v>43379</v>
      </c>
      <c r="S4084" s="385">
        <v>43974</v>
      </c>
      <c r="T4084" s="144">
        <v>3019</v>
      </c>
      <c r="U4084" s="144" t="s">
        <v>60</v>
      </c>
      <c r="V4084" s="144">
        <v>0</v>
      </c>
      <c r="W4084" s="144" t="str">
        <f t="shared" si="412"/>
        <v>Inactive</v>
      </c>
      <c r="X4084" s="144">
        <v>3019</v>
      </c>
      <c r="Y4084" s="157" t="s">
        <v>70</v>
      </c>
      <c r="Z4084" s="386">
        <v>0.8</v>
      </c>
      <c r="AA4084" s="386">
        <v>0.98</v>
      </c>
      <c r="AB4084" s="387" t="s">
        <v>65</v>
      </c>
      <c r="AC4084" s="157"/>
    </row>
    <row r="4085" spans="9:29">
      <c r="I4085" s="342">
        <v>2</v>
      </c>
      <c r="J4085" s="144" t="str">
        <f t="shared" si="410"/>
        <v>SMALL</v>
      </c>
      <c r="K4085" s="144" t="str">
        <f t="shared" si="411"/>
        <v>SMALL</v>
      </c>
      <c r="L4085" s="144" t="str" cm="1">
        <f t="array" ref="L4085">_xlfn.IFS(I4085&lt;=2,"SMALL",I4085&lt;=5,"MEDIUM",I4085&gt;5,"LARGE")</f>
        <v>SMALL</v>
      </c>
      <c r="M4085" s="144" t="str">
        <f t="shared" si="408"/>
        <v>YES</v>
      </c>
      <c r="N4085" s="374">
        <v>5</v>
      </c>
      <c r="O4085" s="374">
        <f t="shared" si="409"/>
        <v>5</v>
      </c>
      <c r="P4085" s="158" t="str" cm="1">
        <f t="array" ref="P4085">_xlfn.SWITCH(ROUND(N4085,0),5,"Excellent",4,"Good",3,"ok","Bad")</f>
        <v>Excellent</v>
      </c>
      <c r="Q4085" s="144">
        <v>106</v>
      </c>
      <c r="R4085" s="385">
        <v>43375</v>
      </c>
      <c r="S4085" s="385">
        <v>44050</v>
      </c>
      <c r="T4085" s="144">
        <v>3667</v>
      </c>
      <c r="U4085" s="144" t="s">
        <v>60</v>
      </c>
      <c r="V4085" s="144">
        <v>267</v>
      </c>
      <c r="W4085" s="144" t="str">
        <f t="shared" si="412"/>
        <v>Active</v>
      </c>
      <c r="X4085" s="144">
        <v>3667</v>
      </c>
      <c r="Y4085" s="157" t="s">
        <v>70</v>
      </c>
      <c r="Z4085" s="386">
        <v>1</v>
      </c>
      <c r="AA4085" s="386">
        <v>1</v>
      </c>
      <c r="AB4085" s="387" t="s">
        <v>65</v>
      </c>
      <c r="AC4085" s="157"/>
    </row>
    <row r="4086" spans="9:29">
      <c r="I4086" s="342">
        <v>2</v>
      </c>
      <c r="J4086" s="144" t="str">
        <f t="shared" si="410"/>
        <v>SMALL</v>
      </c>
      <c r="K4086" s="144" t="str">
        <f t="shared" si="411"/>
        <v>SMALL</v>
      </c>
      <c r="L4086" s="144" t="str" cm="1">
        <f t="array" ref="L4086">_xlfn.IFS(I4086&lt;=2,"SMALL",I4086&lt;=5,"MEDIUM",I4086&gt;5,"LARGE")</f>
        <v>SMALL</v>
      </c>
      <c r="M4086" s="144" t="str">
        <f t="shared" si="408"/>
        <v>NO</v>
      </c>
      <c r="N4086" s="374">
        <v>4.9000000000000004</v>
      </c>
      <c r="O4086" s="374">
        <f t="shared" si="409"/>
        <v>5</v>
      </c>
      <c r="P4086" s="158" t="str" cm="1">
        <f t="array" ref="P4086">_xlfn.SWITCH(ROUND(N4086,0),5,"Excellent",4,"Good",3,"ok","Bad")</f>
        <v>Excellent</v>
      </c>
      <c r="Q4086" s="144">
        <v>58</v>
      </c>
      <c r="R4086" s="385">
        <v>43427</v>
      </c>
      <c r="S4086" s="385">
        <v>43899</v>
      </c>
      <c r="T4086" s="144">
        <v>2399</v>
      </c>
      <c r="U4086" s="144" t="s">
        <v>60</v>
      </c>
      <c r="V4086" s="144">
        <v>170</v>
      </c>
      <c r="W4086" s="144" t="str">
        <f t="shared" si="412"/>
        <v>Active</v>
      </c>
      <c r="X4086" s="144">
        <v>2399</v>
      </c>
      <c r="Y4086" s="157" t="s">
        <v>70</v>
      </c>
      <c r="Z4086" s="386">
        <v>0.94</v>
      </c>
      <c r="AA4086" s="386">
        <v>0.99</v>
      </c>
      <c r="AB4086" s="387" t="s">
        <v>65</v>
      </c>
      <c r="AC4086" s="157"/>
    </row>
    <row r="4087" spans="9:29">
      <c r="I4087" s="342">
        <v>2</v>
      </c>
      <c r="J4087" s="144" t="str">
        <f t="shared" si="410"/>
        <v>SMALL</v>
      </c>
      <c r="K4087" s="144" t="str">
        <f t="shared" si="411"/>
        <v>SMALL</v>
      </c>
      <c r="L4087" s="144" t="str" cm="1">
        <f t="array" ref="L4087">_xlfn.IFS(I4087&lt;=2,"SMALL",I4087&lt;=5,"MEDIUM",I4087&gt;5,"LARGE")</f>
        <v>SMALL</v>
      </c>
      <c r="M4087" s="144" t="str">
        <f t="shared" si="408"/>
        <v>NO</v>
      </c>
      <c r="N4087" s="374">
        <v>5</v>
      </c>
      <c r="O4087" s="374">
        <f t="shared" si="409"/>
        <v>5</v>
      </c>
      <c r="P4087" s="158" t="str" cm="1">
        <f t="array" ref="P4087">_xlfn.SWITCH(ROUND(N4087,0),5,"Excellent",4,"Good",3,"ok","Bad")</f>
        <v>Excellent</v>
      </c>
      <c r="Q4087" s="144">
        <v>5</v>
      </c>
      <c r="R4087" s="385">
        <v>43379</v>
      </c>
      <c r="S4087" s="385">
        <v>44042</v>
      </c>
      <c r="T4087" s="144">
        <v>1470</v>
      </c>
      <c r="U4087" s="144" t="s">
        <v>69</v>
      </c>
      <c r="V4087" s="144">
        <v>7</v>
      </c>
      <c r="W4087" s="144" t="str">
        <f t="shared" si="412"/>
        <v>Active</v>
      </c>
      <c r="X4087" s="144">
        <v>1470</v>
      </c>
      <c r="Y4087" s="157" t="s">
        <v>70</v>
      </c>
      <c r="Z4087" s="386">
        <v>1</v>
      </c>
      <c r="AA4087" s="386">
        <v>1</v>
      </c>
      <c r="AB4087" s="387" t="s">
        <v>62</v>
      </c>
      <c r="AC4087" s="157"/>
    </row>
    <row r="4088" spans="9:29">
      <c r="I4088" s="342">
        <v>2</v>
      </c>
      <c r="J4088" s="144" t="str">
        <f t="shared" si="410"/>
        <v>SMALL</v>
      </c>
      <c r="K4088" s="144" t="str">
        <f t="shared" si="411"/>
        <v>SMALL</v>
      </c>
      <c r="L4088" s="144" t="str" cm="1">
        <f t="array" ref="L4088">_xlfn.IFS(I4088&lt;=2,"SMALL",I4088&lt;=5,"MEDIUM",I4088&gt;5,"LARGE")</f>
        <v>SMALL</v>
      </c>
      <c r="M4088" s="144" t="str">
        <f t="shared" si="408"/>
        <v>NO</v>
      </c>
      <c r="N4088" s="374">
        <v>4.8600000000000003</v>
      </c>
      <c r="O4088" s="374">
        <f t="shared" si="409"/>
        <v>5</v>
      </c>
      <c r="P4088" s="158" t="str" cm="1">
        <f t="array" ref="P4088">_xlfn.SWITCH(ROUND(N4088,0),5,"Excellent",4,"Good",3,"ok","Bad")</f>
        <v>Excellent</v>
      </c>
      <c r="Q4088" s="144">
        <v>7</v>
      </c>
      <c r="R4088" s="385">
        <v>43382</v>
      </c>
      <c r="S4088" s="385">
        <v>43492</v>
      </c>
      <c r="T4088" s="144">
        <v>2132</v>
      </c>
      <c r="U4088" s="144" t="s">
        <v>69</v>
      </c>
      <c r="V4088" s="144">
        <v>14</v>
      </c>
      <c r="W4088" s="144" t="str">
        <f t="shared" si="412"/>
        <v>Active</v>
      </c>
      <c r="X4088" s="144">
        <v>2132</v>
      </c>
      <c r="Y4088" s="157" t="s">
        <v>70</v>
      </c>
      <c r="Z4088" s="386">
        <v>1</v>
      </c>
      <c r="AA4088" s="386">
        <v>1</v>
      </c>
      <c r="AB4088" s="387" t="s">
        <v>62</v>
      </c>
      <c r="AC4088" s="157"/>
    </row>
    <row r="4089" spans="9:29">
      <c r="I4089" s="342">
        <v>4</v>
      </c>
      <c r="J4089" s="144" t="str">
        <f t="shared" si="410"/>
        <v>LARGE</v>
      </c>
      <c r="K4089" s="144" t="str">
        <f t="shared" si="411"/>
        <v>MEDIUM</v>
      </c>
      <c r="L4089" s="144" t="str" cm="1">
        <f t="array" ref="L4089">_xlfn.IFS(I4089&lt;=2,"SMALL",I4089&lt;=5,"MEDIUM",I4089&gt;5,"LARGE")</f>
        <v>MEDIUM</v>
      </c>
      <c r="M4089" s="144" t="str">
        <f t="shared" si="408"/>
        <v>NO</v>
      </c>
      <c r="N4089" s="374">
        <v>4.6900000000000004</v>
      </c>
      <c r="O4089" s="374">
        <f t="shared" si="409"/>
        <v>5</v>
      </c>
      <c r="P4089" s="158" t="str" cm="1">
        <f t="array" ref="P4089">_xlfn.SWITCH(ROUND(N4089,0),5,"Excellent",4,"Good",3,"ok","Bad")</f>
        <v>Excellent</v>
      </c>
      <c r="Q4089" s="144">
        <v>13</v>
      </c>
      <c r="R4089" s="385">
        <v>43381</v>
      </c>
      <c r="S4089" s="385">
        <v>43832</v>
      </c>
      <c r="T4089" s="144">
        <v>448</v>
      </c>
      <c r="U4089" s="144" t="s">
        <v>69</v>
      </c>
      <c r="V4089" s="144">
        <v>362</v>
      </c>
      <c r="W4089" s="144" t="str">
        <f t="shared" si="412"/>
        <v>Active</v>
      </c>
      <c r="X4089" s="144">
        <v>448</v>
      </c>
      <c r="Y4089" s="157" t="s">
        <v>61</v>
      </c>
      <c r="Z4089" s="386">
        <v>1</v>
      </c>
      <c r="AA4089" s="386">
        <v>0.97</v>
      </c>
      <c r="AB4089" s="387" t="s">
        <v>65</v>
      </c>
      <c r="AC4089" s="157"/>
    </row>
    <row r="4090" spans="9:29">
      <c r="I4090" s="342">
        <v>2</v>
      </c>
      <c r="J4090" s="144" t="str">
        <f t="shared" si="410"/>
        <v>SMALL</v>
      </c>
      <c r="K4090" s="144" t="str">
        <f t="shared" si="411"/>
        <v>SMALL</v>
      </c>
      <c r="L4090" s="144" t="str" cm="1">
        <f t="array" ref="L4090">_xlfn.IFS(I4090&lt;=2,"SMALL",I4090&lt;=5,"MEDIUM",I4090&gt;5,"LARGE")</f>
        <v>SMALL</v>
      </c>
      <c r="M4090" s="144" t="str">
        <f t="shared" si="408"/>
        <v>NO</v>
      </c>
      <c r="N4090" s="374">
        <v>4.82</v>
      </c>
      <c r="O4090" s="374">
        <f t="shared" si="409"/>
        <v>5</v>
      </c>
      <c r="P4090" s="158" t="str" cm="1">
        <f t="array" ref="P4090">_xlfn.SWITCH(ROUND(N4090,0),5,"Excellent",4,"Good",3,"ok","Bad")</f>
        <v>Excellent</v>
      </c>
      <c r="Q4090" s="144">
        <v>45</v>
      </c>
      <c r="R4090" s="385">
        <v>43401</v>
      </c>
      <c r="S4090" s="385">
        <v>43870</v>
      </c>
      <c r="T4090" s="144">
        <v>278</v>
      </c>
      <c r="U4090" s="144" t="s">
        <v>69</v>
      </c>
      <c r="V4090" s="144">
        <v>44</v>
      </c>
      <c r="W4090" s="144" t="str">
        <f t="shared" si="412"/>
        <v>Active</v>
      </c>
      <c r="X4090" s="144">
        <v>278</v>
      </c>
      <c r="Y4090" s="157" t="s">
        <v>70</v>
      </c>
      <c r="Z4090" s="386">
        <v>1</v>
      </c>
      <c r="AA4090" s="386">
        <v>0.98</v>
      </c>
      <c r="AB4090" s="387" t="s">
        <v>62</v>
      </c>
      <c r="AC4090" s="157"/>
    </row>
    <row r="4091" spans="9:29">
      <c r="I4091" s="342">
        <v>2</v>
      </c>
      <c r="J4091" s="144" t="str">
        <f t="shared" si="410"/>
        <v>SMALL</v>
      </c>
      <c r="K4091" s="144" t="str">
        <f t="shared" si="411"/>
        <v>SMALL</v>
      </c>
      <c r="L4091" s="144" t="str" cm="1">
        <f t="array" ref="L4091">_xlfn.IFS(I4091&lt;=2,"SMALL",I4091&lt;=5,"MEDIUM",I4091&gt;5,"LARGE")</f>
        <v>SMALL</v>
      </c>
      <c r="M4091" s="144" t="str">
        <f t="shared" si="408"/>
        <v>NO</v>
      </c>
      <c r="N4091" s="374">
        <v>4.99</v>
      </c>
      <c r="O4091" s="374">
        <f t="shared" si="409"/>
        <v>5</v>
      </c>
      <c r="P4091" s="158" t="str" cm="1">
        <f t="array" ref="P4091">_xlfn.SWITCH(ROUND(N4091,0),5,"Excellent",4,"Good",3,"ok","Bad")</f>
        <v>Excellent</v>
      </c>
      <c r="Q4091" s="144">
        <v>86</v>
      </c>
      <c r="R4091" s="385">
        <v>43381</v>
      </c>
      <c r="S4091" s="385">
        <v>44012</v>
      </c>
      <c r="T4091" s="144">
        <v>3667</v>
      </c>
      <c r="U4091" s="144" t="s">
        <v>60</v>
      </c>
      <c r="V4091" s="144">
        <v>289</v>
      </c>
      <c r="W4091" s="144" t="str">
        <f t="shared" si="412"/>
        <v>Active</v>
      </c>
      <c r="X4091" s="144">
        <v>3667</v>
      </c>
      <c r="Y4091" s="157" t="s">
        <v>64</v>
      </c>
      <c r="Z4091" s="386">
        <v>0.7</v>
      </c>
      <c r="AA4091" s="386">
        <v>0.8</v>
      </c>
      <c r="AB4091" s="387" t="s">
        <v>65</v>
      </c>
      <c r="AC4091" s="157"/>
    </row>
    <row r="4092" spans="9:29">
      <c r="I4092" s="342">
        <v>2</v>
      </c>
      <c r="J4092" s="144" t="str">
        <f t="shared" si="410"/>
        <v>SMALL</v>
      </c>
      <c r="K4092" s="144" t="str">
        <f t="shared" si="411"/>
        <v>SMALL</v>
      </c>
      <c r="L4092" s="144" t="str" cm="1">
        <f t="array" ref="L4092">_xlfn.IFS(I4092&lt;=2,"SMALL",I4092&lt;=5,"MEDIUM",I4092&gt;5,"LARGE")</f>
        <v>SMALL</v>
      </c>
      <c r="M4092" s="144" t="str">
        <f t="shared" si="408"/>
        <v>NO</v>
      </c>
      <c r="N4092" s="374">
        <v>4.83</v>
      </c>
      <c r="O4092" s="374">
        <f t="shared" si="409"/>
        <v>5</v>
      </c>
      <c r="P4092" s="158" t="str" cm="1">
        <f t="array" ref="P4092">_xlfn.SWITCH(ROUND(N4092,0),5,"Excellent",4,"Good",3,"ok","Bad")</f>
        <v>Excellent</v>
      </c>
      <c r="Q4092" s="144">
        <v>98</v>
      </c>
      <c r="R4092" s="385">
        <v>43375</v>
      </c>
      <c r="S4092" s="385">
        <v>44024</v>
      </c>
      <c r="T4092" s="144">
        <v>1317</v>
      </c>
      <c r="U4092" s="144" t="s">
        <v>60</v>
      </c>
      <c r="V4092" s="144">
        <v>31</v>
      </c>
      <c r="W4092" s="144" t="str">
        <f t="shared" si="412"/>
        <v>Active</v>
      </c>
      <c r="X4092" s="144">
        <v>1317</v>
      </c>
      <c r="Y4092" s="157" t="s">
        <v>70</v>
      </c>
      <c r="Z4092" s="386">
        <v>1</v>
      </c>
      <c r="AA4092" s="386">
        <v>0.93</v>
      </c>
      <c r="AB4092" s="387" t="s">
        <v>62</v>
      </c>
      <c r="AC4092" s="157"/>
    </row>
    <row r="4093" spans="9:29">
      <c r="I4093" s="342">
        <v>2</v>
      </c>
      <c r="J4093" s="144" t="str">
        <f t="shared" si="410"/>
        <v>SMALL</v>
      </c>
      <c r="K4093" s="144" t="str">
        <f t="shared" si="411"/>
        <v>SMALL</v>
      </c>
      <c r="L4093" s="144" t="str" cm="1">
        <f t="array" ref="L4093">_xlfn.IFS(I4093&lt;=2,"SMALL",I4093&lt;=5,"MEDIUM",I4093&gt;5,"LARGE")</f>
        <v>SMALL</v>
      </c>
      <c r="M4093" s="144" t="str">
        <f t="shared" si="408"/>
        <v>NO</v>
      </c>
      <c r="N4093" s="374">
        <v>4.9000000000000004</v>
      </c>
      <c r="O4093" s="374">
        <f t="shared" si="409"/>
        <v>5</v>
      </c>
      <c r="P4093" s="158" t="str" cm="1">
        <f t="array" ref="P4093">_xlfn.SWITCH(ROUND(N4093,0),5,"Excellent",4,"Good",3,"ok","Bad")</f>
        <v>Excellent</v>
      </c>
      <c r="Q4093" s="144">
        <v>93</v>
      </c>
      <c r="R4093" s="385">
        <v>43405</v>
      </c>
      <c r="S4093" s="385">
        <v>44010</v>
      </c>
      <c r="T4093" s="144">
        <v>1317</v>
      </c>
      <c r="U4093" s="144" t="s">
        <v>60</v>
      </c>
      <c r="V4093" s="144">
        <v>33</v>
      </c>
      <c r="W4093" s="144" t="str">
        <f t="shared" si="412"/>
        <v>Active</v>
      </c>
      <c r="X4093" s="144">
        <v>1317</v>
      </c>
      <c r="Y4093" s="157" t="s">
        <v>70</v>
      </c>
      <c r="Z4093" s="386">
        <v>0.86</v>
      </c>
      <c r="AA4093" s="386">
        <v>0.99</v>
      </c>
      <c r="AB4093" s="387" t="s">
        <v>65</v>
      </c>
      <c r="AC4093" s="157"/>
    </row>
    <row r="4094" spans="9:29">
      <c r="I4094" s="342">
        <v>2</v>
      </c>
      <c r="J4094" s="144" t="str">
        <f t="shared" si="410"/>
        <v>SMALL</v>
      </c>
      <c r="K4094" s="144" t="str">
        <f t="shared" si="411"/>
        <v>SMALL</v>
      </c>
      <c r="L4094" s="144" t="str" cm="1">
        <f t="array" ref="L4094">_xlfn.IFS(I4094&lt;=2,"SMALL",I4094&lt;=5,"MEDIUM",I4094&gt;5,"LARGE")</f>
        <v>SMALL</v>
      </c>
      <c r="M4094" s="144" t="str">
        <f t="shared" si="408"/>
        <v>NO</v>
      </c>
      <c r="N4094" s="374">
        <v>5</v>
      </c>
      <c r="O4094" s="374">
        <f t="shared" si="409"/>
        <v>5</v>
      </c>
      <c r="P4094" s="158" t="str" cm="1">
        <f t="array" ref="P4094">_xlfn.SWITCH(ROUND(N4094,0),5,"Excellent",4,"Good",3,"ok","Bad")</f>
        <v>Excellent</v>
      </c>
      <c r="Q4094" s="144">
        <v>15</v>
      </c>
      <c r="R4094" s="385">
        <v>43388</v>
      </c>
      <c r="S4094" s="385">
        <v>43901</v>
      </c>
      <c r="T4094" s="144">
        <v>1317</v>
      </c>
      <c r="U4094" s="144" t="s">
        <v>60</v>
      </c>
      <c r="V4094" s="144">
        <v>34</v>
      </c>
      <c r="W4094" s="144" t="str">
        <f t="shared" si="412"/>
        <v>Active</v>
      </c>
      <c r="X4094" s="144">
        <v>1317</v>
      </c>
      <c r="Y4094" s="157" t="s">
        <v>70</v>
      </c>
      <c r="Z4094" s="386">
        <v>1</v>
      </c>
      <c r="AA4094" s="386">
        <v>0.98</v>
      </c>
      <c r="AB4094" s="387" t="s">
        <v>62</v>
      </c>
      <c r="AC4094" s="157"/>
    </row>
    <row r="4095" spans="9:29">
      <c r="I4095" s="342">
        <v>4</v>
      </c>
      <c r="J4095" s="144" t="str">
        <f t="shared" si="410"/>
        <v>LARGE</v>
      </c>
      <c r="K4095" s="144" t="str">
        <f t="shared" si="411"/>
        <v>MEDIUM</v>
      </c>
      <c r="L4095" s="144" t="str" cm="1">
        <f t="array" ref="L4095">_xlfn.IFS(I4095&lt;=2,"SMALL",I4095&lt;=5,"MEDIUM",I4095&gt;5,"LARGE")</f>
        <v>MEDIUM</v>
      </c>
      <c r="M4095" s="144" t="str">
        <f t="shared" si="408"/>
        <v>NO</v>
      </c>
      <c r="N4095" s="374">
        <v>4.9000000000000004</v>
      </c>
      <c r="O4095" s="374">
        <f t="shared" si="409"/>
        <v>5</v>
      </c>
      <c r="P4095" s="158" t="str" cm="1">
        <f t="array" ref="P4095">_xlfn.SWITCH(ROUND(N4095,0),5,"Excellent",4,"Good",3,"ok","Bad")</f>
        <v>Excellent</v>
      </c>
      <c r="Q4095" s="144">
        <v>10</v>
      </c>
      <c r="R4095" s="385">
        <v>43512</v>
      </c>
      <c r="S4095" s="385">
        <v>44052</v>
      </c>
      <c r="T4095" s="144">
        <v>1741</v>
      </c>
      <c r="U4095" s="144" t="s">
        <v>69</v>
      </c>
      <c r="V4095" s="144">
        <v>198</v>
      </c>
      <c r="W4095" s="144" t="str">
        <f t="shared" si="412"/>
        <v>Active</v>
      </c>
      <c r="X4095" s="144">
        <v>1741</v>
      </c>
      <c r="Y4095" s="157" t="s">
        <v>70</v>
      </c>
      <c r="Z4095" s="386">
        <v>1</v>
      </c>
      <c r="AA4095" s="386">
        <v>0.88</v>
      </c>
      <c r="AB4095" s="387" t="s">
        <v>65</v>
      </c>
      <c r="AC4095" s="157"/>
    </row>
    <row r="4096" spans="9:29">
      <c r="I4096" s="342">
        <v>4</v>
      </c>
      <c r="J4096" s="144" t="str">
        <f t="shared" si="410"/>
        <v>LARGE</v>
      </c>
      <c r="K4096" s="144" t="str">
        <f t="shared" si="411"/>
        <v>MEDIUM</v>
      </c>
      <c r="L4096" s="144" t="str" cm="1">
        <f t="array" ref="L4096">_xlfn.IFS(I4096&lt;=2,"SMALL",I4096&lt;=5,"MEDIUM",I4096&gt;5,"LARGE")</f>
        <v>MEDIUM</v>
      </c>
      <c r="M4096" s="144" t="str">
        <f t="shared" si="408"/>
        <v>NO</v>
      </c>
      <c r="N4096" s="374">
        <v>4.47</v>
      </c>
      <c r="O4096" s="374">
        <f t="shared" si="409"/>
        <v>4</v>
      </c>
      <c r="P4096" s="158" t="str" cm="1">
        <f t="array" ref="P4096">_xlfn.SWITCH(ROUND(N4096,0),5,"Excellent",4,"Good",3,"ok","Bad")</f>
        <v>Good</v>
      </c>
      <c r="Q4096" s="144">
        <v>94</v>
      </c>
      <c r="R4096" s="385">
        <v>43388</v>
      </c>
      <c r="S4096" s="385">
        <v>44045</v>
      </c>
      <c r="T4096" s="144">
        <v>3670</v>
      </c>
      <c r="U4096" s="144" t="s">
        <v>69</v>
      </c>
      <c r="V4096" s="144">
        <v>72</v>
      </c>
      <c r="W4096" s="144" t="str">
        <f t="shared" si="412"/>
        <v>Active</v>
      </c>
      <c r="X4096" s="144">
        <v>3670</v>
      </c>
      <c r="Y4096" s="157" t="s">
        <v>122</v>
      </c>
      <c r="Z4096" s="386">
        <v>0</v>
      </c>
      <c r="AA4096" s="386">
        <v>0.56000000000000005</v>
      </c>
      <c r="AB4096" s="387" t="s">
        <v>65</v>
      </c>
      <c r="AC4096" s="157"/>
    </row>
    <row r="4097" spans="9:29">
      <c r="I4097" s="342">
        <v>4</v>
      </c>
      <c r="J4097" s="144" t="str">
        <f t="shared" si="410"/>
        <v>LARGE</v>
      </c>
      <c r="K4097" s="144" t="str">
        <f t="shared" si="411"/>
        <v>MEDIUM</v>
      </c>
      <c r="L4097" s="144" t="str" cm="1">
        <f t="array" ref="L4097">_xlfn.IFS(I4097&lt;=2,"SMALL",I4097&lt;=5,"MEDIUM",I4097&gt;5,"LARGE")</f>
        <v>MEDIUM</v>
      </c>
      <c r="M4097" s="144" t="str">
        <f t="shared" si="408"/>
        <v>NO</v>
      </c>
      <c r="N4097" s="374">
        <v>5</v>
      </c>
      <c r="O4097" s="374">
        <f t="shared" si="409"/>
        <v>5</v>
      </c>
      <c r="P4097" s="158" t="str" cm="1">
        <f t="array" ref="P4097">_xlfn.SWITCH(ROUND(N4097,0),5,"Excellent",4,"Good",3,"ok","Bad")</f>
        <v>Excellent</v>
      </c>
      <c r="Q4097" s="144">
        <v>40</v>
      </c>
      <c r="R4097" s="385">
        <v>43463</v>
      </c>
      <c r="S4097" s="385">
        <v>43794</v>
      </c>
      <c r="T4097" s="144">
        <v>3672</v>
      </c>
      <c r="U4097" s="144" t="s">
        <v>69</v>
      </c>
      <c r="V4097" s="144">
        <v>180</v>
      </c>
      <c r="W4097" s="144" t="str">
        <f t="shared" si="412"/>
        <v>Active</v>
      </c>
      <c r="X4097" s="144">
        <v>3672</v>
      </c>
      <c r="Y4097" s="157" t="s">
        <v>61</v>
      </c>
      <c r="Z4097" s="386">
        <v>1</v>
      </c>
      <c r="AA4097" s="386">
        <v>0.96</v>
      </c>
      <c r="AB4097" s="387" t="s">
        <v>62</v>
      </c>
      <c r="AC4097" s="157"/>
    </row>
    <row r="4098" spans="9:29">
      <c r="I4098" s="342">
        <v>2</v>
      </c>
      <c r="J4098" s="144" t="str">
        <f t="shared" si="410"/>
        <v>SMALL</v>
      </c>
      <c r="K4098" s="144" t="str">
        <f t="shared" si="411"/>
        <v>SMALL</v>
      </c>
      <c r="L4098" s="144" t="str" cm="1">
        <f t="array" ref="L4098">_xlfn.IFS(I4098&lt;=2,"SMALL",I4098&lt;=5,"MEDIUM",I4098&gt;5,"LARGE")</f>
        <v>SMALL</v>
      </c>
      <c r="M4098" s="144" t="str">
        <f t="shared" si="408"/>
        <v>NO</v>
      </c>
      <c r="N4098" s="374">
        <v>4.29</v>
      </c>
      <c r="O4098" s="374">
        <f t="shared" si="409"/>
        <v>4</v>
      </c>
      <c r="P4098" s="158" t="str" cm="1">
        <f t="array" ref="P4098">_xlfn.SWITCH(ROUND(N4098,0),5,"Excellent",4,"Good",3,"ok","Bad")</f>
        <v>Good</v>
      </c>
      <c r="Q4098" s="144">
        <v>14</v>
      </c>
      <c r="R4098" s="385">
        <v>43384</v>
      </c>
      <c r="S4098" s="385">
        <v>43872</v>
      </c>
      <c r="T4098" s="144">
        <v>3589</v>
      </c>
      <c r="U4098" s="144" t="s">
        <v>60</v>
      </c>
      <c r="V4098" s="144">
        <v>309</v>
      </c>
      <c r="W4098" s="144" t="str">
        <f t="shared" si="412"/>
        <v>Active</v>
      </c>
      <c r="X4098" s="144">
        <v>3589</v>
      </c>
      <c r="Y4098" s="157" t="s">
        <v>70</v>
      </c>
      <c r="Z4098" s="386">
        <v>1</v>
      </c>
      <c r="AA4098" s="386">
        <v>0.97</v>
      </c>
      <c r="AB4098" s="387" t="s">
        <v>62</v>
      </c>
      <c r="AC4098" s="157"/>
    </row>
    <row r="4099" spans="9:29">
      <c r="I4099" s="342">
        <v>3</v>
      </c>
      <c r="J4099" s="144" t="str">
        <f t="shared" si="410"/>
        <v>LARGE</v>
      </c>
      <c r="K4099" s="144" t="str">
        <f t="shared" si="411"/>
        <v>MEDIUM</v>
      </c>
      <c r="L4099" s="144" t="str" cm="1">
        <f t="array" ref="L4099">_xlfn.IFS(I4099&lt;=2,"SMALL",I4099&lt;=5,"MEDIUM",I4099&gt;5,"LARGE")</f>
        <v>MEDIUM</v>
      </c>
      <c r="M4099" s="144" t="str">
        <f t="shared" si="408"/>
        <v>NO</v>
      </c>
      <c r="N4099" s="374">
        <v>4.5999999999999996</v>
      </c>
      <c r="O4099" s="374">
        <f t="shared" si="409"/>
        <v>5</v>
      </c>
      <c r="P4099" s="158" t="str" cm="1">
        <f t="array" ref="P4099">_xlfn.SWITCH(ROUND(N4099,0),5,"Excellent",4,"Good",3,"ok","Bad")</f>
        <v>Excellent</v>
      </c>
      <c r="Q4099" s="144">
        <v>15</v>
      </c>
      <c r="R4099" s="385">
        <v>43460</v>
      </c>
      <c r="S4099" s="385">
        <v>43884</v>
      </c>
      <c r="T4099" s="144">
        <v>2429</v>
      </c>
      <c r="U4099" s="144" t="s">
        <v>60</v>
      </c>
      <c r="V4099" s="144">
        <v>345</v>
      </c>
      <c r="W4099" s="144" t="str">
        <f t="shared" si="412"/>
        <v>Active</v>
      </c>
      <c r="X4099" s="144">
        <v>2429</v>
      </c>
      <c r="Y4099" s="157" t="s">
        <v>61</v>
      </c>
      <c r="Z4099" s="386">
        <v>0.7</v>
      </c>
      <c r="AA4099" s="386">
        <v>0.54</v>
      </c>
      <c r="AB4099" s="387" t="s">
        <v>65</v>
      </c>
      <c r="AC4099" s="157"/>
    </row>
    <row r="4100" spans="9:29">
      <c r="I4100" s="342">
        <v>2</v>
      </c>
      <c r="J4100" s="144" t="str">
        <f t="shared" si="410"/>
        <v>SMALL</v>
      </c>
      <c r="K4100" s="144" t="str">
        <f t="shared" si="411"/>
        <v>SMALL</v>
      </c>
      <c r="L4100" s="144" t="str" cm="1">
        <f t="array" ref="L4100">_xlfn.IFS(I4100&lt;=2,"SMALL",I4100&lt;=5,"MEDIUM",I4100&gt;5,"LARGE")</f>
        <v>SMALL</v>
      </c>
      <c r="M4100" s="144" t="str">
        <f t="shared" si="408"/>
        <v>NO</v>
      </c>
      <c r="N4100" s="374">
        <v>4.88</v>
      </c>
      <c r="O4100" s="374">
        <f t="shared" si="409"/>
        <v>5</v>
      </c>
      <c r="P4100" s="158" t="str" cm="1">
        <f t="array" ref="P4100">_xlfn.SWITCH(ROUND(N4100,0),5,"Excellent",4,"Good",3,"ok","Bad")</f>
        <v>Excellent</v>
      </c>
      <c r="Q4100" s="144">
        <v>33</v>
      </c>
      <c r="R4100" s="385">
        <v>43415</v>
      </c>
      <c r="S4100" s="385">
        <v>43903</v>
      </c>
      <c r="T4100" s="144">
        <v>3673</v>
      </c>
      <c r="U4100" s="144" t="s">
        <v>60</v>
      </c>
      <c r="V4100" s="144">
        <v>0</v>
      </c>
      <c r="W4100" s="144" t="str">
        <f t="shared" si="412"/>
        <v>Inactive</v>
      </c>
      <c r="X4100" s="144">
        <v>3673</v>
      </c>
      <c r="Y4100" s="157" t="s">
        <v>61</v>
      </c>
      <c r="Z4100" s="386">
        <v>1</v>
      </c>
      <c r="AA4100" s="386">
        <v>0.88</v>
      </c>
      <c r="AB4100" s="387" t="s">
        <v>62</v>
      </c>
      <c r="AC4100" s="157"/>
    </row>
    <row r="4101" spans="9:29">
      <c r="I4101" s="342">
        <v>1</v>
      </c>
      <c r="J4101" s="144" t="str">
        <f t="shared" si="410"/>
        <v>SMALL</v>
      </c>
      <c r="K4101" s="144" t="str">
        <f t="shared" si="411"/>
        <v>SMALL</v>
      </c>
      <c r="L4101" s="144" t="str" cm="1">
        <f t="array" ref="L4101">_xlfn.IFS(I4101&lt;=2,"SMALL",I4101&lt;=5,"MEDIUM",I4101&gt;5,"LARGE")</f>
        <v>SMALL</v>
      </c>
      <c r="M4101" s="144" t="str">
        <f t="shared" ref="M4101:M4164" si="413">IF(AND(N4101&gt;=4.8,Q4101&gt;100),"YES","NO")</f>
        <v>NO</v>
      </c>
      <c r="N4101" s="374">
        <v>4.91</v>
      </c>
      <c r="O4101" s="374">
        <f t="shared" ref="O4101:O4164" si="414">ROUND(N4101,0)</f>
        <v>5</v>
      </c>
      <c r="P4101" s="158" t="str" cm="1">
        <f t="array" ref="P4101">_xlfn.SWITCH(ROUND(N4101,0),5,"Excellent",4,"Good",3,"ok","Bad")</f>
        <v>Excellent</v>
      </c>
      <c r="Q4101" s="144">
        <v>11</v>
      </c>
      <c r="R4101" s="385">
        <v>43388</v>
      </c>
      <c r="S4101" s="385">
        <v>43785</v>
      </c>
      <c r="T4101" s="144">
        <v>1158</v>
      </c>
      <c r="U4101" s="144" t="s">
        <v>60</v>
      </c>
      <c r="V4101" s="144">
        <v>89</v>
      </c>
      <c r="W4101" s="144" t="str">
        <f t="shared" si="412"/>
        <v>Active</v>
      </c>
      <c r="X4101" s="144">
        <v>1158</v>
      </c>
      <c r="Y4101" s="157" t="s">
        <v>70</v>
      </c>
      <c r="Z4101" s="386">
        <v>1</v>
      </c>
      <c r="AA4101" s="386">
        <v>1</v>
      </c>
      <c r="AB4101" s="387" t="s">
        <v>65</v>
      </c>
      <c r="AC4101" s="157"/>
    </row>
    <row r="4102" spans="9:29">
      <c r="I4102" s="342">
        <v>7</v>
      </c>
      <c r="J4102" s="144" t="str">
        <f t="shared" ref="J4102:J4165" si="415">IF(I4102&lt;=2,"SMALL","LARGE")</f>
        <v>LARGE</v>
      </c>
      <c r="K4102" s="144" t="str">
        <f t="shared" ref="K4102:K4165" si="416">IF(I4102&lt;=2,"SMALL",IF(I4102&lt;=5,"MEDIUM","LARGE"))</f>
        <v>LARGE</v>
      </c>
      <c r="L4102" s="144" t="str" cm="1">
        <f t="array" ref="L4102">_xlfn.IFS(I4102&lt;=2,"SMALL",I4102&lt;=5,"MEDIUM",I4102&gt;5,"LARGE")</f>
        <v>LARGE</v>
      </c>
      <c r="M4102" s="144" t="str">
        <f t="shared" si="413"/>
        <v>NO</v>
      </c>
      <c r="N4102" s="374">
        <v>4.82</v>
      </c>
      <c r="O4102" s="374">
        <f t="shared" si="414"/>
        <v>5</v>
      </c>
      <c r="P4102" s="158" t="str" cm="1">
        <f t="array" ref="P4102">_xlfn.SWITCH(ROUND(N4102,0),5,"Excellent",4,"Good",3,"ok","Bad")</f>
        <v>Excellent</v>
      </c>
      <c r="Q4102" s="144">
        <v>50</v>
      </c>
      <c r="R4102" s="385">
        <v>43379</v>
      </c>
      <c r="S4102" s="385">
        <v>44017</v>
      </c>
      <c r="T4102" s="144">
        <v>3322</v>
      </c>
      <c r="U4102" s="144" t="s">
        <v>69</v>
      </c>
      <c r="V4102" s="144">
        <v>156</v>
      </c>
      <c r="W4102" s="144" t="str">
        <f t="shared" ref="W4102:W4165" si="417">IF(NOT(V4102=0),"Active","Inactive")</f>
        <v>Active</v>
      </c>
      <c r="X4102" s="144">
        <v>3322</v>
      </c>
      <c r="Y4102" s="157" t="s">
        <v>70</v>
      </c>
      <c r="Z4102" s="386">
        <v>1</v>
      </c>
      <c r="AA4102" s="386">
        <v>1</v>
      </c>
      <c r="AB4102" s="387" t="s">
        <v>65</v>
      </c>
      <c r="AC4102" s="157"/>
    </row>
    <row r="4103" spans="9:29">
      <c r="I4103" s="342">
        <v>3</v>
      </c>
      <c r="J4103" s="144" t="str">
        <f t="shared" si="415"/>
        <v>LARGE</v>
      </c>
      <c r="K4103" s="144" t="str">
        <f t="shared" si="416"/>
        <v>MEDIUM</v>
      </c>
      <c r="L4103" s="144" t="str" cm="1">
        <f t="array" ref="L4103">_xlfn.IFS(I4103&lt;=2,"SMALL",I4103&lt;=5,"MEDIUM",I4103&gt;5,"LARGE")</f>
        <v>MEDIUM</v>
      </c>
      <c r="M4103" s="144" t="str">
        <f t="shared" si="413"/>
        <v>NO</v>
      </c>
      <c r="N4103" s="374">
        <v>4.83</v>
      </c>
      <c r="O4103" s="374">
        <f t="shared" si="414"/>
        <v>5</v>
      </c>
      <c r="P4103" s="158" t="str" cm="1">
        <f t="array" ref="P4103">_xlfn.SWITCH(ROUND(N4103,0),5,"Excellent",4,"Good",3,"ok","Bad")</f>
        <v>Excellent</v>
      </c>
      <c r="Q4103" s="144">
        <v>54</v>
      </c>
      <c r="R4103" s="385">
        <v>43388</v>
      </c>
      <c r="S4103" s="385">
        <v>44045</v>
      </c>
      <c r="T4103" s="144">
        <v>3536</v>
      </c>
      <c r="U4103" s="144" t="s">
        <v>69</v>
      </c>
      <c r="V4103" s="144">
        <v>146</v>
      </c>
      <c r="W4103" s="144" t="str">
        <f t="shared" si="417"/>
        <v>Active</v>
      </c>
      <c r="X4103" s="144">
        <v>3536</v>
      </c>
      <c r="Y4103" s="157" t="s">
        <v>70</v>
      </c>
      <c r="Z4103" s="386">
        <v>1</v>
      </c>
      <c r="AA4103" s="386">
        <v>0.97</v>
      </c>
      <c r="AB4103" s="387" t="s">
        <v>65</v>
      </c>
      <c r="AC4103" s="157"/>
    </row>
    <row r="4104" spans="9:29">
      <c r="I4104" s="342">
        <v>4</v>
      </c>
      <c r="J4104" s="144" t="str">
        <f t="shared" si="415"/>
        <v>LARGE</v>
      </c>
      <c r="K4104" s="144" t="str">
        <f t="shared" si="416"/>
        <v>MEDIUM</v>
      </c>
      <c r="L4104" s="144" t="str" cm="1">
        <f t="array" ref="L4104">_xlfn.IFS(I4104&lt;=2,"SMALL",I4104&lt;=5,"MEDIUM",I4104&gt;5,"LARGE")</f>
        <v>MEDIUM</v>
      </c>
      <c r="M4104" s="144" t="str">
        <f t="shared" si="413"/>
        <v>NO</v>
      </c>
      <c r="N4104" s="374">
        <v>4.75</v>
      </c>
      <c r="O4104" s="374">
        <f t="shared" si="414"/>
        <v>5</v>
      </c>
      <c r="P4104" s="158" t="str" cm="1">
        <f t="array" ref="P4104">_xlfn.SWITCH(ROUND(N4104,0),5,"Excellent",4,"Good",3,"ok","Bad")</f>
        <v>Excellent</v>
      </c>
      <c r="Q4104" s="144">
        <v>89</v>
      </c>
      <c r="R4104" s="385">
        <v>43462</v>
      </c>
      <c r="S4104" s="385">
        <v>44042</v>
      </c>
      <c r="T4104" s="144">
        <v>2557</v>
      </c>
      <c r="U4104" s="144" t="s">
        <v>69</v>
      </c>
      <c r="V4104" s="144">
        <v>6</v>
      </c>
      <c r="W4104" s="144" t="str">
        <f t="shared" si="417"/>
        <v>Active</v>
      </c>
      <c r="X4104" s="144">
        <v>2557</v>
      </c>
      <c r="Y4104" s="157" t="s">
        <v>70</v>
      </c>
      <c r="Z4104" s="386">
        <v>1</v>
      </c>
      <c r="AA4104" s="386">
        <v>1</v>
      </c>
      <c r="AB4104" s="387" t="s">
        <v>62</v>
      </c>
      <c r="AC4104" s="157"/>
    </row>
    <row r="4105" spans="9:29">
      <c r="I4105" s="342">
        <v>2</v>
      </c>
      <c r="J4105" s="144" t="str">
        <f t="shared" si="415"/>
        <v>SMALL</v>
      </c>
      <c r="K4105" s="144" t="str">
        <f t="shared" si="416"/>
        <v>SMALL</v>
      </c>
      <c r="L4105" s="144" t="str" cm="1">
        <f t="array" ref="L4105">_xlfn.IFS(I4105&lt;=2,"SMALL",I4105&lt;=5,"MEDIUM",I4105&gt;5,"LARGE")</f>
        <v>SMALL</v>
      </c>
      <c r="M4105" s="144" t="str">
        <f t="shared" si="413"/>
        <v>NO</v>
      </c>
      <c r="N4105" s="374">
        <v>4.76</v>
      </c>
      <c r="O4105" s="374">
        <f t="shared" si="414"/>
        <v>5</v>
      </c>
      <c r="P4105" s="158" t="str" cm="1">
        <f t="array" ref="P4105">_xlfn.SWITCH(ROUND(N4105,0),5,"Excellent",4,"Good",3,"ok","Bad")</f>
        <v>Excellent</v>
      </c>
      <c r="Q4105" s="144">
        <v>33</v>
      </c>
      <c r="R4105" s="385">
        <v>43382</v>
      </c>
      <c r="S4105" s="385">
        <v>43942</v>
      </c>
      <c r="T4105" s="144">
        <v>2682</v>
      </c>
      <c r="U4105" s="144" t="s">
        <v>60</v>
      </c>
      <c r="V4105" s="144">
        <v>31</v>
      </c>
      <c r="W4105" s="144" t="str">
        <f t="shared" si="417"/>
        <v>Active</v>
      </c>
      <c r="X4105" s="144">
        <v>2682</v>
      </c>
      <c r="Y4105" s="157" t="s">
        <v>70</v>
      </c>
      <c r="Z4105" s="386">
        <v>1</v>
      </c>
      <c r="AA4105" s="386">
        <v>0.99</v>
      </c>
      <c r="AB4105" s="387" t="s">
        <v>62</v>
      </c>
      <c r="AC4105" s="157"/>
    </row>
    <row r="4106" spans="9:29">
      <c r="I4106" s="342">
        <v>2</v>
      </c>
      <c r="J4106" s="144" t="str">
        <f t="shared" si="415"/>
        <v>SMALL</v>
      </c>
      <c r="K4106" s="144" t="str">
        <f t="shared" si="416"/>
        <v>SMALL</v>
      </c>
      <c r="L4106" s="144" t="str" cm="1">
        <f t="array" ref="L4106">_xlfn.IFS(I4106&lt;=2,"SMALL",I4106&lt;=5,"MEDIUM",I4106&gt;5,"LARGE")</f>
        <v>SMALL</v>
      </c>
      <c r="M4106" s="144" t="str">
        <f t="shared" si="413"/>
        <v>NO</v>
      </c>
      <c r="N4106" s="374">
        <v>4.9800000000000004</v>
      </c>
      <c r="O4106" s="374">
        <f t="shared" si="414"/>
        <v>5</v>
      </c>
      <c r="P4106" s="158" t="str" cm="1">
        <f t="array" ref="P4106">_xlfn.SWITCH(ROUND(N4106,0),5,"Excellent",4,"Good",3,"ok","Bad")</f>
        <v>Excellent</v>
      </c>
      <c r="Q4106" s="144">
        <v>84</v>
      </c>
      <c r="R4106" s="385">
        <v>43380</v>
      </c>
      <c r="S4106" s="385">
        <v>43998</v>
      </c>
      <c r="T4106" s="144">
        <v>2682</v>
      </c>
      <c r="U4106" s="144" t="s">
        <v>60</v>
      </c>
      <c r="V4106" s="144">
        <v>39</v>
      </c>
      <c r="W4106" s="144" t="str">
        <f t="shared" si="417"/>
        <v>Active</v>
      </c>
      <c r="X4106" s="144">
        <v>2682</v>
      </c>
      <c r="Y4106" s="157" t="s">
        <v>64</v>
      </c>
      <c r="Z4106" s="386">
        <v>0.71</v>
      </c>
      <c r="AA4106" s="386">
        <v>0.81</v>
      </c>
      <c r="AB4106" s="387" t="s">
        <v>65</v>
      </c>
      <c r="AC4106" s="157"/>
    </row>
    <row r="4107" spans="9:29">
      <c r="I4107" s="342">
        <v>1</v>
      </c>
      <c r="J4107" s="144" t="str">
        <f t="shared" si="415"/>
        <v>SMALL</v>
      </c>
      <c r="K4107" s="144" t="str">
        <f t="shared" si="416"/>
        <v>SMALL</v>
      </c>
      <c r="L4107" s="144" t="str" cm="1">
        <f t="array" ref="L4107">_xlfn.IFS(I4107&lt;=2,"SMALL",I4107&lt;=5,"MEDIUM",I4107&gt;5,"LARGE")</f>
        <v>SMALL</v>
      </c>
      <c r="M4107" s="144" t="str">
        <f t="shared" si="413"/>
        <v>NO</v>
      </c>
      <c r="N4107" s="374">
        <v>4.83</v>
      </c>
      <c r="O4107" s="374">
        <f t="shared" si="414"/>
        <v>5</v>
      </c>
      <c r="P4107" s="158" t="str" cm="1">
        <f t="array" ref="P4107">_xlfn.SWITCH(ROUND(N4107,0),5,"Excellent",4,"Good",3,"ok","Bad")</f>
        <v>Excellent</v>
      </c>
      <c r="Q4107" s="144">
        <v>18</v>
      </c>
      <c r="R4107" s="385">
        <v>43382</v>
      </c>
      <c r="S4107" s="385">
        <v>43905</v>
      </c>
      <c r="T4107" s="144">
        <v>364</v>
      </c>
      <c r="U4107" s="144" t="s">
        <v>60</v>
      </c>
      <c r="V4107" s="144">
        <v>34</v>
      </c>
      <c r="W4107" s="144" t="str">
        <f t="shared" si="417"/>
        <v>Active</v>
      </c>
      <c r="X4107" s="144">
        <v>364</v>
      </c>
      <c r="Y4107" s="157" t="s">
        <v>61</v>
      </c>
      <c r="Z4107" s="386">
        <v>0.8</v>
      </c>
      <c r="AA4107" s="386">
        <v>0.98</v>
      </c>
      <c r="AB4107" s="387" t="s">
        <v>62</v>
      </c>
      <c r="AC4107" s="157"/>
    </row>
    <row r="4108" spans="9:29">
      <c r="I4108" s="342">
        <v>6</v>
      </c>
      <c r="J4108" s="144" t="str">
        <f t="shared" si="415"/>
        <v>LARGE</v>
      </c>
      <c r="K4108" s="144" t="str">
        <f t="shared" si="416"/>
        <v>LARGE</v>
      </c>
      <c r="L4108" s="144" t="str" cm="1">
        <f t="array" ref="L4108">_xlfn.IFS(I4108&lt;=2,"SMALL",I4108&lt;=5,"MEDIUM",I4108&gt;5,"LARGE")</f>
        <v>LARGE</v>
      </c>
      <c r="M4108" s="144" t="str">
        <f t="shared" si="413"/>
        <v>NO</v>
      </c>
      <c r="N4108" s="374">
        <v>4.74</v>
      </c>
      <c r="O4108" s="374">
        <f t="shared" si="414"/>
        <v>5</v>
      </c>
      <c r="P4108" s="158" t="str" cm="1">
        <f t="array" ref="P4108">_xlfn.SWITCH(ROUND(N4108,0),5,"Excellent",4,"Good",3,"ok","Bad")</f>
        <v>Excellent</v>
      </c>
      <c r="Q4108" s="144">
        <v>61</v>
      </c>
      <c r="R4108" s="385">
        <v>43409</v>
      </c>
      <c r="S4108" s="385">
        <v>44059</v>
      </c>
      <c r="T4108" s="144">
        <v>2053</v>
      </c>
      <c r="U4108" s="144" t="s">
        <v>69</v>
      </c>
      <c r="V4108" s="144">
        <v>158</v>
      </c>
      <c r="W4108" s="144" t="str">
        <f t="shared" si="417"/>
        <v>Active</v>
      </c>
      <c r="X4108" s="144">
        <v>2053</v>
      </c>
      <c r="Y4108" s="157" t="s">
        <v>70</v>
      </c>
      <c r="Z4108" s="386">
        <v>1</v>
      </c>
      <c r="AA4108" s="386">
        <v>1</v>
      </c>
      <c r="AB4108" s="387" t="s">
        <v>65</v>
      </c>
      <c r="AC4108" s="157"/>
    </row>
    <row r="4109" spans="9:29">
      <c r="I4109" s="342">
        <v>2</v>
      </c>
      <c r="J4109" s="144" t="str">
        <f t="shared" si="415"/>
        <v>SMALL</v>
      </c>
      <c r="K4109" s="144" t="str">
        <f t="shared" si="416"/>
        <v>SMALL</v>
      </c>
      <c r="L4109" s="144" t="str" cm="1">
        <f t="array" ref="L4109">_xlfn.IFS(I4109&lt;=2,"SMALL",I4109&lt;=5,"MEDIUM",I4109&gt;5,"LARGE")</f>
        <v>SMALL</v>
      </c>
      <c r="M4109" s="144" t="str">
        <f t="shared" si="413"/>
        <v>YES</v>
      </c>
      <c r="N4109" s="374">
        <v>4.8099999999999996</v>
      </c>
      <c r="O4109" s="374">
        <f t="shared" si="414"/>
        <v>5</v>
      </c>
      <c r="P4109" s="158" t="str" cm="1">
        <f t="array" ref="P4109">_xlfn.SWITCH(ROUND(N4109,0),5,"Excellent",4,"Good",3,"ok","Bad")</f>
        <v>Excellent</v>
      </c>
      <c r="Q4109" s="144">
        <v>138</v>
      </c>
      <c r="R4109" s="385">
        <v>43417</v>
      </c>
      <c r="S4109" s="385">
        <v>44042</v>
      </c>
      <c r="T4109" s="144">
        <v>3669</v>
      </c>
      <c r="U4109" s="144" t="s">
        <v>60</v>
      </c>
      <c r="V4109" s="144">
        <v>245</v>
      </c>
      <c r="W4109" s="144" t="str">
        <f t="shared" si="417"/>
        <v>Active</v>
      </c>
      <c r="X4109" s="144">
        <v>3669</v>
      </c>
      <c r="Y4109" s="157" t="s">
        <v>70</v>
      </c>
      <c r="Z4109" s="386">
        <v>1</v>
      </c>
      <c r="AA4109" s="386">
        <v>0.96</v>
      </c>
      <c r="AB4109" s="387" t="s">
        <v>62</v>
      </c>
      <c r="AC4109" s="157"/>
    </row>
    <row r="4110" spans="9:29">
      <c r="I4110" s="342">
        <v>4</v>
      </c>
      <c r="J4110" s="144" t="str">
        <f t="shared" si="415"/>
        <v>LARGE</v>
      </c>
      <c r="K4110" s="144" t="str">
        <f t="shared" si="416"/>
        <v>MEDIUM</v>
      </c>
      <c r="L4110" s="144" t="str" cm="1">
        <f t="array" ref="L4110">_xlfn.IFS(I4110&lt;=2,"SMALL",I4110&lt;=5,"MEDIUM",I4110&gt;5,"LARGE")</f>
        <v>MEDIUM</v>
      </c>
      <c r="M4110" s="144" t="str">
        <f t="shared" si="413"/>
        <v>NO</v>
      </c>
      <c r="N4110" s="374">
        <v>4.83</v>
      </c>
      <c r="O4110" s="374">
        <f t="shared" si="414"/>
        <v>5</v>
      </c>
      <c r="P4110" s="158" t="str" cm="1">
        <f t="array" ref="P4110">_xlfn.SWITCH(ROUND(N4110,0),5,"Excellent",4,"Good",3,"ok","Bad")</f>
        <v>Excellent</v>
      </c>
      <c r="Q4110" s="144">
        <v>36</v>
      </c>
      <c r="R4110" s="385">
        <v>43409</v>
      </c>
      <c r="S4110" s="385">
        <v>44043</v>
      </c>
      <c r="T4110" s="144">
        <v>2053</v>
      </c>
      <c r="U4110" s="144" t="s">
        <v>69</v>
      </c>
      <c r="V4110" s="144">
        <v>179</v>
      </c>
      <c r="W4110" s="144" t="str">
        <f t="shared" si="417"/>
        <v>Active</v>
      </c>
      <c r="X4110" s="144">
        <v>2053</v>
      </c>
      <c r="Y4110" s="157" t="s">
        <v>64</v>
      </c>
      <c r="Z4110" s="386">
        <v>0.9</v>
      </c>
      <c r="AA4110" s="386">
        <v>1</v>
      </c>
      <c r="AB4110" s="387" t="s">
        <v>65</v>
      </c>
      <c r="AC4110" s="157"/>
    </row>
    <row r="4111" spans="9:29">
      <c r="I4111" s="342">
        <v>2</v>
      </c>
      <c r="J4111" s="144" t="str">
        <f t="shared" si="415"/>
        <v>SMALL</v>
      </c>
      <c r="K4111" s="144" t="str">
        <f t="shared" si="416"/>
        <v>SMALL</v>
      </c>
      <c r="L4111" s="144" t="str" cm="1">
        <f t="array" ref="L4111">_xlfn.IFS(I4111&lt;=2,"SMALL",I4111&lt;=5,"MEDIUM",I4111&gt;5,"LARGE")</f>
        <v>SMALL</v>
      </c>
      <c r="M4111" s="144" t="str">
        <f t="shared" si="413"/>
        <v>NO</v>
      </c>
      <c r="N4111" s="374">
        <v>4.92</v>
      </c>
      <c r="O4111" s="374">
        <f t="shared" si="414"/>
        <v>5</v>
      </c>
      <c r="P4111" s="158" t="str" cm="1">
        <f t="array" ref="P4111">_xlfn.SWITCH(ROUND(N4111,0),5,"Excellent",4,"Good",3,"ok","Bad")</f>
        <v>Excellent</v>
      </c>
      <c r="Q4111" s="144">
        <v>13</v>
      </c>
      <c r="R4111" s="385">
        <v>43400</v>
      </c>
      <c r="S4111" s="385">
        <v>43831</v>
      </c>
      <c r="T4111" s="144">
        <v>3678</v>
      </c>
      <c r="U4111" s="144" t="s">
        <v>69</v>
      </c>
      <c r="V4111" s="144">
        <v>64</v>
      </c>
      <c r="W4111" s="144" t="str">
        <f t="shared" si="417"/>
        <v>Active</v>
      </c>
      <c r="X4111" s="144">
        <v>3678</v>
      </c>
      <c r="Y4111" s="157" t="s">
        <v>122</v>
      </c>
      <c r="Z4111" s="386">
        <v>0</v>
      </c>
      <c r="AA4111" s="386">
        <v>0.93</v>
      </c>
      <c r="AB4111" s="387" t="s">
        <v>65</v>
      </c>
      <c r="AC4111" s="157"/>
    </row>
    <row r="4112" spans="9:29">
      <c r="I4112" s="342">
        <v>2</v>
      </c>
      <c r="J4112" s="144" t="str">
        <f t="shared" si="415"/>
        <v>SMALL</v>
      </c>
      <c r="K4112" s="144" t="str">
        <f t="shared" si="416"/>
        <v>SMALL</v>
      </c>
      <c r="L4112" s="144" t="str" cm="1">
        <f t="array" ref="L4112">_xlfn.IFS(I4112&lt;=2,"SMALL",I4112&lt;=5,"MEDIUM",I4112&gt;5,"LARGE")</f>
        <v>SMALL</v>
      </c>
      <c r="M4112" s="144" t="str">
        <f t="shared" si="413"/>
        <v>NO</v>
      </c>
      <c r="N4112" s="374">
        <v>5</v>
      </c>
      <c r="O4112" s="374">
        <f t="shared" si="414"/>
        <v>5</v>
      </c>
      <c r="P4112" s="158" t="str" cm="1">
        <f t="array" ref="P4112">_xlfn.SWITCH(ROUND(N4112,0),5,"Excellent",4,"Good",3,"ok","Bad")</f>
        <v>Excellent</v>
      </c>
      <c r="Q4112" s="144">
        <v>40</v>
      </c>
      <c r="R4112" s="385">
        <v>43470</v>
      </c>
      <c r="S4112" s="385">
        <v>43909</v>
      </c>
      <c r="T4112" s="144">
        <v>1887</v>
      </c>
      <c r="U4112" s="144" t="s">
        <v>60</v>
      </c>
      <c r="V4112" s="144">
        <v>230</v>
      </c>
      <c r="W4112" s="144" t="str">
        <f t="shared" si="417"/>
        <v>Active</v>
      </c>
      <c r="X4112" s="144">
        <v>1887</v>
      </c>
      <c r="Y4112" s="157" t="s">
        <v>70</v>
      </c>
      <c r="Z4112" s="386">
        <v>1</v>
      </c>
      <c r="AA4112" s="386">
        <v>0.83</v>
      </c>
      <c r="AB4112" s="387" t="s">
        <v>65</v>
      </c>
      <c r="AC4112" s="157"/>
    </row>
    <row r="4113" spans="9:29">
      <c r="I4113" s="342">
        <v>2</v>
      </c>
      <c r="J4113" s="144" t="str">
        <f t="shared" si="415"/>
        <v>SMALL</v>
      </c>
      <c r="K4113" s="144" t="str">
        <f t="shared" si="416"/>
        <v>SMALL</v>
      </c>
      <c r="L4113" s="144" t="str" cm="1">
        <f t="array" ref="L4113">_xlfn.IFS(I4113&lt;=2,"SMALL",I4113&lt;=5,"MEDIUM",I4113&gt;5,"LARGE")</f>
        <v>SMALL</v>
      </c>
      <c r="M4113" s="144" t="str">
        <f t="shared" si="413"/>
        <v>NO</v>
      </c>
      <c r="N4113" s="374">
        <v>5</v>
      </c>
      <c r="O4113" s="374">
        <f t="shared" si="414"/>
        <v>5</v>
      </c>
      <c r="P4113" s="158" t="str" cm="1">
        <f t="array" ref="P4113">_xlfn.SWITCH(ROUND(N4113,0),5,"Excellent",4,"Good",3,"ok","Bad")</f>
        <v>Excellent</v>
      </c>
      <c r="Q4113" s="144">
        <v>28</v>
      </c>
      <c r="R4113" s="385">
        <v>43403</v>
      </c>
      <c r="S4113" s="385">
        <v>43923</v>
      </c>
      <c r="T4113" s="144">
        <v>1411</v>
      </c>
      <c r="U4113" s="144" t="s">
        <v>60</v>
      </c>
      <c r="V4113" s="144">
        <v>0</v>
      </c>
      <c r="W4113" s="144" t="str">
        <f t="shared" si="417"/>
        <v>Inactive</v>
      </c>
      <c r="X4113" s="144">
        <v>1411</v>
      </c>
      <c r="Y4113" s="157" t="s">
        <v>70</v>
      </c>
      <c r="Z4113" s="386">
        <v>1</v>
      </c>
      <c r="AA4113" s="386">
        <v>0.94</v>
      </c>
      <c r="AB4113" s="387" t="s">
        <v>62</v>
      </c>
      <c r="AC4113" s="157"/>
    </row>
    <row r="4114" spans="9:29">
      <c r="I4114" s="342">
        <v>1</v>
      </c>
      <c r="J4114" s="144" t="str">
        <f t="shared" si="415"/>
        <v>SMALL</v>
      </c>
      <c r="K4114" s="144" t="str">
        <f t="shared" si="416"/>
        <v>SMALL</v>
      </c>
      <c r="L4114" s="144" t="str" cm="1">
        <f t="array" ref="L4114">_xlfn.IFS(I4114&lt;=2,"SMALL",I4114&lt;=5,"MEDIUM",I4114&gt;5,"LARGE")</f>
        <v>SMALL</v>
      </c>
      <c r="M4114" s="144" t="str">
        <f t="shared" si="413"/>
        <v>NO</v>
      </c>
      <c r="N4114" s="374">
        <v>5</v>
      </c>
      <c r="O4114" s="374">
        <f t="shared" si="414"/>
        <v>5</v>
      </c>
      <c r="P4114" s="158" t="str" cm="1">
        <f t="array" ref="P4114">_xlfn.SWITCH(ROUND(N4114,0),5,"Excellent",4,"Good",3,"ok","Bad")</f>
        <v>Excellent</v>
      </c>
      <c r="Q4114" s="144">
        <v>22</v>
      </c>
      <c r="R4114" s="385">
        <v>43700</v>
      </c>
      <c r="S4114" s="385">
        <v>43905</v>
      </c>
      <c r="T4114" s="144">
        <v>1909</v>
      </c>
      <c r="U4114" s="144" t="s">
        <v>60</v>
      </c>
      <c r="V4114" s="144">
        <v>264</v>
      </c>
      <c r="W4114" s="144" t="str">
        <f t="shared" si="417"/>
        <v>Active</v>
      </c>
      <c r="X4114" s="144">
        <v>1909</v>
      </c>
      <c r="Y4114" s="157" t="s">
        <v>70</v>
      </c>
      <c r="Z4114" s="386">
        <v>0.92</v>
      </c>
      <c r="AA4114" s="386">
        <v>0.87</v>
      </c>
      <c r="AB4114" s="387" t="s">
        <v>62</v>
      </c>
      <c r="AC4114" s="157"/>
    </row>
    <row r="4115" spans="9:29">
      <c r="I4115" s="342">
        <v>3</v>
      </c>
      <c r="J4115" s="144" t="str">
        <f t="shared" si="415"/>
        <v>LARGE</v>
      </c>
      <c r="K4115" s="144" t="str">
        <f t="shared" si="416"/>
        <v>MEDIUM</v>
      </c>
      <c r="L4115" s="144" t="str" cm="1">
        <f t="array" ref="L4115">_xlfn.IFS(I4115&lt;=2,"SMALL",I4115&lt;=5,"MEDIUM",I4115&gt;5,"LARGE")</f>
        <v>MEDIUM</v>
      </c>
      <c r="M4115" s="144" t="str">
        <f t="shared" si="413"/>
        <v>NO</v>
      </c>
      <c r="N4115" s="374">
        <v>4.49</v>
      </c>
      <c r="O4115" s="374">
        <f t="shared" si="414"/>
        <v>4</v>
      </c>
      <c r="P4115" s="158" t="str" cm="1">
        <f t="array" ref="P4115">_xlfn.SWITCH(ROUND(N4115,0),5,"Excellent",4,"Good",3,"ok","Bad")</f>
        <v>Good</v>
      </c>
      <c r="Q4115" s="144">
        <v>96</v>
      </c>
      <c r="R4115" s="385">
        <v>43387</v>
      </c>
      <c r="S4115" s="385">
        <v>44044</v>
      </c>
      <c r="T4115" s="144">
        <v>3679</v>
      </c>
      <c r="U4115" s="144" t="s">
        <v>60</v>
      </c>
      <c r="V4115" s="144">
        <v>12</v>
      </c>
      <c r="W4115" s="144" t="str">
        <f t="shared" si="417"/>
        <v>Active</v>
      </c>
      <c r="X4115" s="144">
        <v>3679</v>
      </c>
      <c r="Y4115" s="157" t="s">
        <v>70</v>
      </c>
      <c r="Z4115" s="386">
        <v>1</v>
      </c>
      <c r="AA4115" s="386">
        <v>0.98</v>
      </c>
      <c r="AB4115" s="387" t="s">
        <v>62</v>
      </c>
      <c r="AC4115" s="157"/>
    </row>
    <row r="4116" spans="9:29">
      <c r="I4116" s="342">
        <v>4</v>
      </c>
      <c r="J4116" s="144" t="str">
        <f t="shared" si="415"/>
        <v>LARGE</v>
      </c>
      <c r="K4116" s="144" t="str">
        <f t="shared" si="416"/>
        <v>MEDIUM</v>
      </c>
      <c r="L4116" s="144" t="str" cm="1">
        <f t="array" ref="L4116">_xlfn.IFS(I4116&lt;=2,"SMALL",I4116&lt;=5,"MEDIUM",I4116&gt;5,"LARGE")</f>
        <v>MEDIUM</v>
      </c>
      <c r="M4116" s="144" t="str">
        <f t="shared" si="413"/>
        <v>NO</v>
      </c>
      <c r="N4116" s="374">
        <v>4.8099999999999996</v>
      </c>
      <c r="O4116" s="374">
        <f t="shared" si="414"/>
        <v>5</v>
      </c>
      <c r="P4116" s="158" t="str" cm="1">
        <f t="array" ref="P4116">_xlfn.SWITCH(ROUND(N4116,0),5,"Excellent",4,"Good",3,"ok","Bad")</f>
        <v>Excellent</v>
      </c>
      <c r="Q4116" s="144">
        <v>53</v>
      </c>
      <c r="R4116" s="385">
        <v>43446</v>
      </c>
      <c r="S4116" s="385">
        <v>44054</v>
      </c>
      <c r="T4116" s="144">
        <v>3600</v>
      </c>
      <c r="U4116" s="144" t="s">
        <v>69</v>
      </c>
      <c r="V4116" s="144">
        <v>320</v>
      </c>
      <c r="W4116" s="144" t="str">
        <f t="shared" si="417"/>
        <v>Active</v>
      </c>
      <c r="X4116" s="144">
        <v>3600</v>
      </c>
      <c r="Y4116" s="157" t="s">
        <v>70</v>
      </c>
      <c r="Z4116" s="386">
        <v>1</v>
      </c>
      <c r="AA4116" s="386">
        <v>0.81</v>
      </c>
      <c r="AB4116" s="387" t="s">
        <v>62</v>
      </c>
      <c r="AC4116" s="157"/>
    </row>
    <row r="4117" spans="9:29">
      <c r="I4117" s="342">
        <v>2</v>
      </c>
      <c r="J4117" s="144" t="str">
        <f t="shared" si="415"/>
        <v>SMALL</v>
      </c>
      <c r="K4117" s="144" t="str">
        <f t="shared" si="416"/>
        <v>SMALL</v>
      </c>
      <c r="L4117" s="144" t="str" cm="1">
        <f t="array" ref="L4117">_xlfn.IFS(I4117&lt;=2,"SMALL",I4117&lt;=5,"MEDIUM",I4117&gt;5,"LARGE")</f>
        <v>SMALL</v>
      </c>
      <c r="M4117" s="144" t="str">
        <f t="shared" si="413"/>
        <v>NO</v>
      </c>
      <c r="N4117" s="374">
        <v>4.67</v>
      </c>
      <c r="O4117" s="374">
        <f t="shared" si="414"/>
        <v>5</v>
      </c>
      <c r="P4117" s="158" t="str" cm="1">
        <f t="array" ref="P4117">_xlfn.SWITCH(ROUND(N4117,0),5,"Excellent",4,"Good",3,"ok","Bad")</f>
        <v>Excellent</v>
      </c>
      <c r="Q4117" s="144">
        <v>3</v>
      </c>
      <c r="R4117" s="385">
        <v>43677</v>
      </c>
      <c r="S4117" s="385">
        <v>43972</v>
      </c>
      <c r="T4117" s="144">
        <v>3292</v>
      </c>
      <c r="U4117" s="144" t="s">
        <v>60</v>
      </c>
      <c r="V4117" s="144">
        <v>364</v>
      </c>
      <c r="W4117" s="144" t="str">
        <f t="shared" si="417"/>
        <v>Active</v>
      </c>
      <c r="X4117" s="144">
        <v>3292</v>
      </c>
      <c r="Y4117" s="157" t="s">
        <v>61</v>
      </c>
      <c r="Z4117" s="386">
        <v>1</v>
      </c>
      <c r="AA4117" s="386">
        <v>0.98</v>
      </c>
      <c r="AB4117" s="387" t="s">
        <v>62</v>
      </c>
      <c r="AC4117" s="157"/>
    </row>
    <row r="4118" spans="9:29">
      <c r="I4118" s="342">
        <v>4</v>
      </c>
      <c r="J4118" s="144" t="str">
        <f t="shared" si="415"/>
        <v>LARGE</v>
      </c>
      <c r="K4118" s="144" t="str">
        <f t="shared" si="416"/>
        <v>MEDIUM</v>
      </c>
      <c r="L4118" s="144" t="str" cm="1">
        <f t="array" ref="L4118">_xlfn.IFS(I4118&lt;=2,"SMALL",I4118&lt;=5,"MEDIUM",I4118&gt;5,"LARGE")</f>
        <v>MEDIUM</v>
      </c>
      <c r="M4118" s="144" t="str">
        <f t="shared" si="413"/>
        <v>NO</v>
      </c>
      <c r="N4118" s="374">
        <v>4.9000000000000004</v>
      </c>
      <c r="O4118" s="374">
        <f t="shared" si="414"/>
        <v>5</v>
      </c>
      <c r="P4118" s="158" t="str" cm="1">
        <f t="array" ref="P4118">_xlfn.SWITCH(ROUND(N4118,0),5,"Excellent",4,"Good",3,"ok","Bad")</f>
        <v>Excellent</v>
      </c>
      <c r="Q4118" s="144">
        <v>48</v>
      </c>
      <c r="R4118" s="385">
        <v>43399</v>
      </c>
      <c r="S4118" s="385">
        <v>43904</v>
      </c>
      <c r="T4118" s="144">
        <v>3681</v>
      </c>
      <c r="U4118" s="144" t="s">
        <v>69</v>
      </c>
      <c r="V4118" s="144">
        <v>363</v>
      </c>
      <c r="W4118" s="144" t="str">
        <f t="shared" si="417"/>
        <v>Active</v>
      </c>
      <c r="X4118" s="144">
        <v>3681</v>
      </c>
      <c r="Y4118" s="157" t="s">
        <v>70</v>
      </c>
      <c r="Z4118" s="386">
        <v>0.97</v>
      </c>
      <c r="AA4118" s="386">
        <v>1</v>
      </c>
      <c r="AB4118" s="387" t="s">
        <v>65</v>
      </c>
      <c r="AC4118" s="157"/>
    </row>
    <row r="4119" spans="9:29">
      <c r="I4119" s="342">
        <v>4</v>
      </c>
      <c r="J4119" s="144" t="str">
        <f t="shared" si="415"/>
        <v>LARGE</v>
      </c>
      <c r="K4119" s="144" t="str">
        <f t="shared" si="416"/>
        <v>MEDIUM</v>
      </c>
      <c r="L4119" s="144" t="str" cm="1">
        <f t="array" ref="L4119">_xlfn.IFS(I4119&lt;=2,"SMALL",I4119&lt;=5,"MEDIUM",I4119&gt;5,"LARGE")</f>
        <v>MEDIUM</v>
      </c>
      <c r="M4119" s="144" t="str">
        <f t="shared" si="413"/>
        <v>NO</v>
      </c>
      <c r="N4119" s="374">
        <v>5</v>
      </c>
      <c r="O4119" s="374">
        <f t="shared" si="414"/>
        <v>5</v>
      </c>
      <c r="P4119" s="158" t="str" cm="1">
        <f t="array" ref="P4119">_xlfn.SWITCH(ROUND(N4119,0),5,"Excellent",4,"Good",3,"ok","Bad")</f>
        <v>Excellent</v>
      </c>
      <c r="Q4119" s="144">
        <v>84</v>
      </c>
      <c r="R4119" s="385">
        <v>43396</v>
      </c>
      <c r="S4119" s="385">
        <v>43997</v>
      </c>
      <c r="T4119" s="144">
        <v>3682</v>
      </c>
      <c r="U4119" s="144" t="s">
        <v>69</v>
      </c>
      <c r="V4119" s="144">
        <v>283</v>
      </c>
      <c r="W4119" s="144" t="str">
        <f t="shared" si="417"/>
        <v>Active</v>
      </c>
      <c r="X4119" s="144">
        <v>3682</v>
      </c>
      <c r="Y4119" s="157" t="s">
        <v>70</v>
      </c>
      <c r="Z4119" s="386">
        <v>0.92</v>
      </c>
      <c r="AA4119" s="386">
        <v>1</v>
      </c>
      <c r="AB4119" s="387" t="s">
        <v>65</v>
      </c>
      <c r="AC4119" s="157"/>
    </row>
    <row r="4120" spans="9:29">
      <c r="I4120" s="342">
        <v>1</v>
      </c>
      <c r="J4120" s="144" t="str">
        <f t="shared" si="415"/>
        <v>SMALL</v>
      </c>
      <c r="K4120" s="144" t="str">
        <f t="shared" si="416"/>
        <v>SMALL</v>
      </c>
      <c r="L4120" s="144" t="str" cm="1">
        <f t="array" ref="L4120">_xlfn.IFS(I4120&lt;=2,"SMALL",I4120&lt;=5,"MEDIUM",I4120&gt;5,"LARGE")</f>
        <v>SMALL</v>
      </c>
      <c r="M4120" s="144" t="str">
        <f t="shared" si="413"/>
        <v>NO</v>
      </c>
      <c r="N4120" s="374">
        <v>5</v>
      </c>
      <c r="O4120" s="374">
        <f t="shared" si="414"/>
        <v>5</v>
      </c>
      <c r="P4120" s="158" t="str" cm="1">
        <f t="array" ref="P4120">_xlfn.SWITCH(ROUND(N4120,0),5,"Excellent",4,"Good",3,"ok","Bad")</f>
        <v>Excellent</v>
      </c>
      <c r="Q4120" s="144">
        <v>38</v>
      </c>
      <c r="R4120" s="385">
        <v>43395</v>
      </c>
      <c r="S4120" s="385">
        <v>44044</v>
      </c>
      <c r="T4120" s="144">
        <v>3684</v>
      </c>
      <c r="U4120" s="144" t="s">
        <v>60</v>
      </c>
      <c r="V4120" s="144">
        <v>45</v>
      </c>
      <c r="W4120" s="144" t="str">
        <f t="shared" si="417"/>
        <v>Active</v>
      </c>
      <c r="X4120" s="144">
        <v>3684</v>
      </c>
      <c r="Y4120" s="157" t="s">
        <v>70</v>
      </c>
      <c r="Z4120" s="386">
        <v>1</v>
      </c>
      <c r="AA4120" s="386">
        <v>0.91</v>
      </c>
      <c r="AB4120" s="387" t="s">
        <v>62</v>
      </c>
      <c r="AC4120" s="157"/>
    </row>
    <row r="4121" spans="9:29">
      <c r="I4121" s="342">
        <v>4</v>
      </c>
      <c r="J4121" s="144" t="str">
        <f t="shared" si="415"/>
        <v>LARGE</v>
      </c>
      <c r="K4121" s="144" t="str">
        <f t="shared" si="416"/>
        <v>MEDIUM</v>
      </c>
      <c r="L4121" s="144" t="str" cm="1">
        <f t="array" ref="L4121">_xlfn.IFS(I4121&lt;=2,"SMALL",I4121&lt;=5,"MEDIUM",I4121&gt;5,"LARGE")</f>
        <v>MEDIUM</v>
      </c>
      <c r="M4121" s="144" t="str">
        <f t="shared" si="413"/>
        <v>NO</v>
      </c>
      <c r="N4121" s="374">
        <v>4.82</v>
      </c>
      <c r="O4121" s="374">
        <f t="shared" si="414"/>
        <v>5</v>
      </c>
      <c r="P4121" s="158" t="str" cm="1">
        <f t="array" ref="P4121">_xlfn.SWITCH(ROUND(N4121,0),5,"Excellent",4,"Good",3,"ok","Bad")</f>
        <v>Excellent</v>
      </c>
      <c r="Q4121" s="144">
        <v>45</v>
      </c>
      <c r="R4121" s="385">
        <v>43400</v>
      </c>
      <c r="S4121" s="385">
        <v>43951</v>
      </c>
      <c r="T4121" s="144">
        <v>3685</v>
      </c>
      <c r="U4121" s="144" t="s">
        <v>69</v>
      </c>
      <c r="V4121" s="144">
        <v>136</v>
      </c>
      <c r="W4121" s="144" t="str">
        <f t="shared" si="417"/>
        <v>Active</v>
      </c>
      <c r="X4121" s="144">
        <v>3685</v>
      </c>
      <c r="Y4121" s="157" t="s">
        <v>61</v>
      </c>
      <c r="Z4121" s="386">
        <v>1</v>
      </c>
      <c r="AA4121" s="386">
        <v>1</v>
      </c>
      <c r="AB4121" s="387" t="s">
        <v>62</v>
      </c>
      <c r="AC4121" s="157"/>
    </row>
    <row r="4122" spans="9:29">
      <c r="I4122" s="342">
        <v>2</v>
      </c>
      <c r="J4122" s="144" t="str">
        <f t="shared" si="415"/>
        <v>SMALL</v>
      </c>
      <c r="K4122" s="144" t="str">
        <f t="shared" si="416"/>
        <v>SMALL</v>
      </c>
      <c r="L4122" s="144" t="str" cm="1">
        <f t="array" ref="L4122">_xlfn.IFS(I4122&lt;=2,"SMALL",I4122&lt;=5,"MEDIUM",I4122&gt;5,"LARGE")</f>
        <v>SMALL</v>
      </c>
      <c r="M4122" s="144" t="str">
        <f t="shared" si="413"/>
        <v>YES</v>
      </c>
      <c r="N4122" s="374">
        <v>4.97</v>
      </c>
      <c r="O4122" s="374">
        <f t="shared" si="414"/>
        <v>5</v>
      </c>
      <c r="P4122" s="158" t="str" cm="1">
        <f t="array" ref="P4122">_xlfn.SWITCH(ROUND(N4122,0),5,"Excellent",4,"Good",3,"ok","Bad")</f>
        <v>Excellent</v>
      </c>
      <c r="Q4122" s="144">
        <v>181</v>
      </c>
      <c r="R4122" s="385">
        <v>43414</v>
      </c>
      <c r="S4122" s="385">
        <v>44056</v>
      </c>
      <c r="T4122" s="144">
        <v>3686</v>
      </c>
      <c r="U4122" s="144" t="s">
        <v>60</v>
      </c>
      <c r="V4122" s="144">
        <v>89</v>
      </c>
      <c r="W4122" s="144" t="str">
        <f t="shared" si="417"/>
        <v>Active</v>
      </c>
      <c r="X4122" s="144">
        <v>3686</v>
      </c>
      <c r="Y4122" s="157" t="s">
        <v>70</v>
      </c>
      <c r="Z4122" s="386">
        <v>0.86</v>
      </c>
      <c r="AA4122" s="386">
        <v>0.84</v>
      </c>
      <c r="AB4122" s="387" t="s">
        <v>65</v>
      </c>
      <c r="AC4122" s="157"/>
    </row>
    <row r="4123" spans="9:29">
      <c r="I4123" s="342">
        <v>1</v>
      </c>
      <c r="J4123" s="144" t="str">
        <f t="shared" si="415"/>
        <v>SMALL</v>
      </c>
      <c r="K4123" s="144" t="str">
        <f t="shared" si="416"/>
        <v>SMALL</v>
      </c>
      <c r="L4123" s="144" t="str" cm="1">
        <f t="array" ref="L4123">_xlfn.IFS(I4123&lt;=2,"SMALL",I4123&lt;=5,"MEDIUM",I4123&gt;5,"LARGE")</f>
        <v>SMALL</v>
      </c>
      <c r="M4123" s="144" t="str">
        <f t="shared" si="413"/>
        <v>NO</v>
      </c>
      <c r="N4123" s="374">
        <v>4.5599999999999996</v>
      </c>
      <c r="O4123" s="374">
        <f t="shared" si="414"/>
        <v>5</v>
      </c>
      <c r="P4123" s="158" t="str" cm="1">
        <f t="array" ref="P4123">_xlfn.SWITCH(ROUND(N4123,0),5,"Excellent",4,"Good",3,"ok","Bad")</f>
        <v>Excellent</v>
      </c>
      <c r="Q4123" s="144">
        <v>9</v>
      </c>
      <c r="R4123" s="385">
        <v>43456</v>
      </c>
      <c r="S4123" s="385">
        <v>43892</v>
      </c>
      <c r="T4123" s="144">
        <v>2168</v>
      </c>
      <c r="U4123" s="144" t="s">
        <v>60</v>
      </c>
      <c r="V4123" s="144">
        <v>64</v>
      </c>
      <c r="W4123" s="144" t="str">
        <f t="shared" si="417"/>
        <v>Active</v>
      </c>
      <c r="X4123" s="144">
        <v>2168</v>
      </c>
      <c r="Y4123" s="157" t="s">
        <v>64</v>
      </c>
      <c r="Z4123" s="386">
        <v>0.5</v>
      </c>
      <c r="AA4123" s="386">
        <v>0.83</v>
      </c>
      <c r="AB4123" s="387" t="s">
        <v>65</v>
      </c>
      <c r="AC4123" s="157"/>
    </row>
    <row r="4124" spans="9:29">
      <c r="I4124" s="342">
        <v>2</v>
      </c>
      <c r="J4124" s="144" t="str">
        <f t="shared" si="415"/>
        <v>SMALL</v>
      </c>
      <c r="K4124" s="144" t="str">
        <f t="shared" si="416"/>
        <v>SMALL</v>
      </c>
      <c r="L4124" s="144" t="str" cm="1">
        <f t="array" ref="L4124">_xlfn.IFS(I4124&lt;=2,"SMALL",I4124&lt;=5,"MEDIUM",I4124&gt;5,"LARGE")</f>
        <v>SMALL</v>
      </c>
      <c r="M4124" s="144" t="str">
        <f t="shared" si="413"/>
        <v>NO</v>
      </c>
      <c r="N4124" s="374">
        <v>4</v>
      </c>
      <c r="O4124" s="374">
        <f t="shared" si="414"/>
        <v>4</v>
      </c>
      <c r="P4124" s="158" t="str" cm="1">
        <f t="array" ref="P4124">_xlfn.SWITCH(ROUND(N4124,0),5,"Excellent",4,"Good",3,"ok","Bad")</f>
        <v>Good</v>
      </c>
      <c r="Q4124" s="144">
        <v>5</v>
      </c>
      <c r="R4124" s="385">
        <v>43668</v>
      </c>
      <c r="S4124" s="385">
        <v>43779</v>
      </c>
      <c r="T4124" s="144">
        <v>3497</v>
      </c>
      <c r="U4124" s="144" t="s">
        <v>69</v>
      </c>
      <c r="V4124" s="144">
        <v>144</v>
      </c>
      <c r="W4124" s="144" t="str">
        <f t="shared" si="417"/>
        <v>Active</v>
      </c>
      <c r="X4124" s="144">
        <v>3497</v>
      </c>
      <c r="Y4124" s="157" t="s">
        <v>61</v>
      </c>
      <c r="Z4124" s="386">
        <v>0.9</v>
      </c>
      <c r="AA4124" s="386">
        <v>0.96</v>
      </c>
      <c r="AB4124" s="387" t="s">
        <v>65</v>
      </c>
      <c r="AC4124" s="157"/>
    </row>
    <row r="4125" spans="9:29">
      <c r="I4125" s="342">
        <v>2</v>
      </c>
      <c r="J4125" s="144" t="str">
        <f t="shared" si="415"/>
        <v>SMALL</v>
      </c>
      <c r="K4125" s="144" t="str">
        <f t="shared" si="416"/>
        <v>SMALL</v>
      </c>
      <c r="L4125" s="144" t="str" cm="1">
        <f t="array" ref="L4125">_xlfn.IFS(I4125&lt;=2,"SMALL",I4125&lt;=5,"MEDIUM",I4125&gt;5,"LARGE")</f>
        <v>SMALL</v>
      </c>
      <c r="M4125" s="144" t="str">
        <f t="shared" si="413"/>
        <v>NO</v>
      </c>
      <c r="N4125" s="374">
        <v>4.7300000000000004</v>
      </c>
      <c r="O4125" s="374">
        <f t="shared" si="414"/>
        <v>5</v>
      </c>
      <c r="P4125" s="158" t="str" cm="1">
        <f t="array" ref="P4125">_xlfn.SWITCH(ROUND(N4125,0),5,"Excellent",4,"Good",3,"ok","Bad")</f>
        <v>Excellent</v>
      </c>
      <c r="Q4125" s="144">
        <v>30</v>
      </c>
      <c r="R4125" s="385">
        <v>43409</v>
      </c>
      <c r="S4125" s="385">
        <v>43815</v>
      </c>
      <c r="T4125" s="144">
        <v>1170</v>
      </c>
      <c r="U4125" s="144" t="s">
        <v>69</v>
      </c>
      <c r="V4125" s="144">
        <v>364</v>
      </c>
      <c r="W4125" s="144" t="str">
        <f t="shared" si="417"/>
        <v>Active</v>
      </c>
      <c r="X4125" s="144">
        <v>1170</v>
      </c>
      <c r="Y4125" s="157" t="s">
        <v>61</v>
      </c>
      <c r="Z4125" s="386">
        <v>0.89</v>
      </c>
      <c r="AA4125" s="386">
        <v>0.98</v>
      </c>
      <c r="AB4125" s="387" t="s">
        <v>62</v>
      </c>
      <c r="AC4125" s="157"/>
    </row>
    <row r="4126" spans="9:29">
      <c r="I4126" s="342">
        <v>2</v>
      </c>
      <c r="J4126" s="144" t="str">
        <f t="shared" si="415"/>
        <v>SMALL</v>
      </c>
      <c r="K4126" s="144" t="str">
        <f t="shared" si="416"/>
        <v>SMALL</v>
      </c>
      <c r="L4126" s="144" t="str" cm="1">
        <f t="array" ref="L4126">_xlfn.IFS(I4126&lt;=2,"SMALL",I4126&lt;=5,"MEDIUM",I4126&gt;5,"LARGE")</f>
        <v>SMALL</v>
      </c>
      <c r="M4126" s="144" t="str">
        <f t="shared" si="413"/>
        <v>NO</v>
      </c>
      <c r="N4126" s="374">
        <v>5</v>
      </c>
      <c r="O4126" s="374">
        <f t="shared" si="414"/>
        <v>5</v>
      </c>
      <c r="P4126" s="158" t="str" cm="1">
        <f t="array" ref="P4126">_xlfn.SWITCH(ROUND(N4126,0),5,"Excellent",4,"Good",3,"ok","Bad")</f>
        <v>Excellent</v>
      </c>
      <c r="Q4126" s="144">
        <v>15</v>
      </c>
      <c r="R4126" s="385">
        <v>43437</v>
      </c>
      <c r="S4126" s="385">
        <v>44050</v>
      </c>
      <c r="T4126" s="144">
        <v>1227</v>
      </c>
      <c r="U4126" s="144" t="s">
        <v>60</v>
      </c>
      <c r="V4126" s="144">
        <v>175</v>
      </c>
      <c r="W4126" s="144" t="str">
        <f t="shared" si="417"/>
        <v>Active</v>
      </c>
      <c r="X4126" s="144">
        <v>1227</v>
      </c>
      <c r="Y4126" s="157" t="s">
        <v>64</v>
      </c>
      <c r="Z4126" s="386">
        <v>0.5</v>
      </c>
      <c r="AA4126" s="386">
        <v>0.75</v>
      </c>
      <c r="AB4126" s="387" t="s">
        <v>65</v>
      </c>
      <c r="AC4126" s="157"/>
    </row>
    <row r="4127" spans="9:29">
      <c r="I4127" s="342">
        <v>2</v>
      </c>
      <c r="J4127" s="144" t="str">
        <f t="shared" si="415"/>
        <v>SMALL</v>
      </c>
      <c r="K4127" s="144" t="str">
        <f t="shared" si="416"/>
        <v>SMALL</v>
      </c>
      <c r="L4127" s="144" t="str" cm="1">
        <f t="array" ref="L4127">_xlfn.IFS(I4127&lt;=2,"SMALL",I4127&lt;=5,"MEDIUM",I4127&gt;5,"LARGE")</f>
        <v>SMALL</v>
      </c>
      <c r="M4127" s="144" t="str">
        <f t="shared" si="413"/>
        <v>NO</v>
      </c>
      <c r="N4127" s="374">
        <v>4.9000000000000004</v>
      </c>
      <c r="O4127" s="374">
        <f t="shared" si="414"/>
        <v>5</v>
      </c>
      <c r="P4127" s="158" t="str" cm="1">
        <f t="array" ref="P4127">_xlfn.SWITCH(ROUND(N4127,0),5,"Excellent",4,"Good",3,"ok","Bad")</f>
        <v>Excellent</v>
      </c>
      <c r="Q4127" s="144">
        <v>21</v>
      </c>
      <c r="R4127" s="385">
        <v>43421</v>
      </c>
      <c r="S4127" s="385">
        <v>44043</v>
      </c>
      <c r="T4127" s="144">
        <v>1227</v>
      </c>
      <c r="U4127" s="144" t="s">
        <v>60</v>
      </c>
      <c r="V4127" s="144">
        <v>164</v>
      </c>
      <c r="W4127" s="144" t="str">
        <f t="shared" si="417"/>
        <v>Active</v>
      </c>
      <c r="X4127" s="144">
        <v>1227</v>
      </c>
      <c r="Y4127" s="157" t="s">
        <v>61</v>
      </c>
      <c r="Z4127" s="386">
        <v>1</v>
      </c>
      <c r="AA4127" s="386">
        <v>0.96</v>
      </c>
      <c r="AB4127" s="387" t="s">
        <v>62</v>
      </c>
      <c r="AC4127" s="157"/>
    </row>
    <row r="4128" spans="9:29">
      <c r="I4128" s="342">
        <v>5</v>
      </c>
      <c r="J4128" s="144" t="str">
        <f t="shared" si="415"/>
        <v>LARGE</v>
      </c>
      <c r="K4128" s="144" t="str">
        <f t="shared" si="416"/>
        <v>MEDIUM</v>
      </c>
      <c r="L4128" s="144" t="str" cm="1">
        <f t="array" ref="L4128">_xlfn.IFS(I4128&lt;=2,"SMALL",I4128&lt;=5,"MEDIUM",I4128&gt;5,"LARGE")</f>
        <v>MEDIUM</v>
      </c>
      <c r="M4128" s="144" t="str">
        <f t="shared" si="413"/>
        <v>NO</v>
      </c>
      <c r="N4128" s="374">
        <v>4.6399999999999997</v>
      </c>
      <c r="O4128" s="374">
        <f t="shared" si="414"/>
        <v>5</v>
      </c>
      <c r="P4128" s="158" t="str" cm="1">
        <f t="array" ref="P4128">_xlfn.SWITCH(ROUND(N4128,0),5,"Excellent",4,"Good",3,"ok","Bad")</f>
        <v>Excellent</v>
      </c>
      <c r="Q4128" s="144">
        <v>14</v>
      </c>
      <c r="R4128" s="385">
        <v>43467</v>
      </c>
      <c r="S4128" s="385">
        <v>44054</v>
      </c>
      <c r="T4128" s="144">
        <v>698</v>
      </c>
      <c r="U4128" s="144" t="s">
        <v>60</v>
      </c>
      <c r="V4128" s="144">
        <v>365</v>
      </c>
      <c r="W4128" s="144" t="str">
        <f t="shared" si="417"/>
        <v>Active</v>
      </c>
      <c r="X4128" s="144">
        <v>698</v>
      </c>
      <c r="Y4128" s="157" t="s">
        <v>70</v>
      </c>
      <c r="Z4128" s="386">
        <v>0.93</v>
      </c>
      <c r="AA4128" s="386">
        <v>0.89</v>
      </c>
      <c r="AB4128" s="387" t="s">
        <v>65</v>
      </c>
      <c r="AC4128" s="157"/>
    </row>
    <row r="4129" spans="9:29">
      <c r="I4129" s="342">
        <v>2</v>
      </c>
      <c r="J4129" s="144" t="str">
        <f t="shared" si="415"/>
        <v>SMALL</v>
      </c>
      <c r="K4129" s="144" t="str">
        <f t="shared" si="416"/>
        <v>SMALL</v>
      </c>
      <c r="L4129" s="144" t="str" cm="1">
        <f t="array" ref="L4129">_xlfn.IFS(I4129&lt;=2,"SMALL",I4129&lt;=5,"MEDIUM",I4129&gt;5,"LARGE")</f>
        <v>SMALL</v>
      </c>
      <c r="M4129" s="144" t="str">
        <f t="shared" si="413"/>
        <v>NO</v>
      </c>
      <c r="N4129" s="374">
        <v>4.8099999999999996</v>
      </c>
      <c r="O4129" s="374">
        <f t="shared" si="414"/>
        <v>5</v>
      </c>
      <c r="P4129" s="158" t="str" cm="1">
        <f t="array" ref="P4129">_xlfn.SWITCH(ROUND(N4129,0),5,"Excellent",4,"Good",3,"ok","Bad")</f>
        <v>Excellent</v>
      </c>
      <c r="Q4129" s="144">
        <v>16</v>
      </c>
      <c r="R4129" s="385">
        <v>43399</v>
      </c>
      <c r="S4129" s="385">
        <v>43832</v>
      </c>
      <c r="T4129" s="144">
        <v>3411</v>
      </c>
      <c r="U4129" s="144" t="s">
        <v>60</v>
      </c>
      <c r="V4129" s="144">
        <v>89</v>
      </c>
      <c r="W4129" s="144" t="str">
        <f t="shared" si="417"/>
        <v>Active</v>
      </c>
      <c r="X4129" s="144">
        <v>3411</v>
      </c>
      <c r="Y4129" s="157" t="s">
        <v>70</v>
      </c>
      <c r="Z4129" s="386">
        <v>1</v>
      </c>
      <c r="AA4129" s="386">
        <v>1</v>
      </c>
      <c r="AB4129" s="387" t="s">
        <v>65</v>
      </c>
      <c r="AC4129" s="157"/>
    </row>
    <row r="4130" spans="9:29">
      <c r="I4130" s="342">
        <v>2</v>
      </c>
      <c r="J4130" s="144" t="str">
        <f t="shared" si="415"/>
        <v>SMALL</v>
      </c>
      <c r="K4130" s="144" t="str">
        <f t="shared" si="416"/>
        <v>SMALL</v>
      </c>
      <c r="L4130" s="144" t="str" cm="1">
        <f t="array" ref="L4130">_xlfn.IFS(I4130&lt;=2,"SMALL",I4130&lt;=5,"MEDIUM",I4130&gt;5,"LARGE")</f>
        <v>SMALL</v>
      </c>
      <c r="M4130" s="144" t="str">
        <f t="shared" si="413"/>
        <v>NO</v>
      </c>
      <c r="N4130" s="374">
        <v>5</v>
      </c>
      <c r="O4130" s="374">
        <f t="shared" si="414"/>
        <v>5</v>
      </c>
      <c r="P4130" s="158" t="str" cm="1">
        <f t="array" ref="P4130">_xlfn.SWITCH(ROUND(N4130,0),5,"Excellent",4,"Good",3,"ok","Bad")</f>
        <v>Excellent</v>
      </c>
      <c r="Q4130" s="144">
        <v>64</v>
      </c>
      <c r="R4130" s="385">
        <v>43395</v>
      </c>
      <c r="S4130" s="385">
        <v>43915</v>
      </c>
      <c r="T4130" s="144">
        <v>2364</v>
      </c>
      <c r="U4130" s="144" t="s">
        <v>60</v>
      </c>
      <c r="V4130" s="144">
        <v>129</v>
      </c>
      <c r="W4130" s="144" t="str">
        <f t="shared" si="417"/>
        <v>Active</v>
      </c>
      <c r="X4130" s="144">
        <v>2364</v>
      </c>
      <c r="Y4130" s="157" t="s">
        <v>70</v>
      </c>
      <c r="Z4130" s="386">
        <v>1</v>
      </c>
      <c r="AA4130" s="386">
        <v>0.96</v>
      </c>
      <c r="AB4130" s="387" t="s">
        <v>65</v>
      </c>
      <c r="AC4130" s="157"/>
    </row>
    <row r="4131" spans="9:29">
      <c r="I4131" s="342">
        <v>4</v>
      </c>
      <c r="J4131" s="144" t="str">
        <f t="shared" si="415"/>
        <v>LARGE</v>
      </c>
      <c r="K4131" s="144" t="str">
        <f t="shared" si="416"/>
        <v>MEDIUM</v>
      </c>
      <c r="L4131" s="144" t="str" cm="1">
        <f t="array" ref="L4131">_xlfn.IFS(I4131&lt;=2,"SMALL",I4131&lt;=5,"MEDIUM",I4131&gt;5,"LARGE")</f>
        <v>MEDIUM</v>
      </c>
      <c r="M4131" s="144" t="str">
        <f t="shared" si="413"/>
        <v>NO</v>
      </c>
      <c r="N4131" s="374">
        <v>4.75</v>
      </c>
      <c r="O4131" s="374">
        <f t="shared" si="414"/>
        <v>5</v>
      </c>
      <c r="P4131" s="158" t="str" cm="1">
        <f t="array" ref="P4131">_xlfn.SWITCH(ROUND(N4131,0),5,"Excellent",4,"Good",3,"ok","Bad")</f>
        <v>Excellent</v>
      </c>
      <c r="Q4131" s="144">
        <v>63</v>
      </c>
      <c r="R4131" s="385">
        <v>43389</v>
      </c>
      <c r="S4131" s="385">
        <v>44009</v>
      </c>
      <c r="T4131" s="144">
        <v>3688</v>
      </c>
      <c r="U4131" s="144" t="s">
        <v>69</v>
      </c>
      <c r="V4131" s="144">
        <v>61</v>
      </c>
      <c r="W4131" s="144" t="str">
        <f t="shared" si="417"/>
        <v>Active</v>
      </c>
      <c r="X4131" s="144">
        <v>3688</v>
      </c>
      <c r="Y4131" s="157" t="s">
        <v>70</v>
      </c>
      <c r="Z4131" s="386">
        <v>1</v>
      </c>
      <c r="AA4131" s="386">
        <v>0.88</v>
      </c>
      <c r="AB4131" s="387" t="s">
        <v>65</v>
      </c>
      <c r="AC4131" s="157"/>
    </row>
    <row r="4132" spans="9:29">
      <c r="I4132" s="342">
        <v>2</v>
      </c>
      <c r="J4132" s="144" t="str">
        <f t="shared" si="415"/>
        <v>SMALL</v>
      </c>
      <c r="K4132" s="144" t="str">
        <f t="shared" si="416"/>
        <v>SMALL</v>
      </c>
      <c r="L4132" s="144" t="str" cm="1">
        <f t="array" ref="L4132">_xlfn.IFS(I4132&lt;=2,"SMALL",I4132&lt;=5,"MEDIUM",I4132&gt;5,"LARGE")</f>
        <v>SMALL</v>
      </c>
      <c r="M4132" s="144" t="str">
        <f t="shared" si="413"/>
        <v>NO</v>
      </c>
      <c r="N4132" s="374">
        <v>5</v>
      </c>
      <c r="O4132" s="374">
        <f t="shared" si="414"/>
        <v>5</v>
      </c>
      <c r="P4132" s="158" t="str" cm="1">
        <f t="array" ref="P4132">_xlfn.SWITCH(ROUND(N4132,0),5,"Excellent",4,"Good",3,"ok","Bad")</f>
        <v>Excellent</v>
      </c>
      <c r="Q4132" s="144">
        <v>15</v>
      </c>
      <c r="R4132" s="385">
        <v>43393</v>
      </c>
      <c r="S4132" s="385">
        <v>43645</v>
      </c>
      <c r="T4132" s="144">
        <v>3177</v>
      </c>
      <c r="U4132" s="144" t="s">
        <v>60</v>
      </c>
      <c r="V4132" s="144">
        <v>0</v>
      </c>
      <c r="W4132" s="144" t="str">
        <f t="shared" si="417"/>
        <v>Inactive</v>
      </c>
      <c r="X4132" s="144">
        <v>3177</v>
      </c>
      <c r="Y4132" s="157" t="s">
        <v>70</v>
      </c>
      <c r="Z4132" s="386">
        <v>0.7</v>
      </c>
      <c r="AA4132" s="386">
        <v>1</v>
      </c>
      <c r="AB4132" s="387" t="s">
        <v>65</v>
      </c>
      <c r="AC4132" s="157"/>
    </row>
    <row r="4133" spans="9:29">
      <c r="I4133" s="342">
        <v>1</v>
      </c>
      <c r="J4133" s="144" t="str">
        <f t="shared" si="415"/>
        <v>SMALL</v>
      </c>
      <c r="K4133" s="144" t="str">
        <f t="shared" si="416"/>
        <v>SMALL</v>
      </c>
      <c r="L4133" s="144" t="str" cm="1">
        <f t="array" ref="L4133">_xlfn.IFS(I4133&lt;=2,"SMALL",I4133&lt;=5,"MEDIUM",I4133&gt;5,"LARGE")</f>
        <v>SMALL</v>
      </c>
      <c r="M4133" s="144" t="str">
        <f t="shared" si="413"/>
        <v>NO</v>
      </c>
      <c r="N4133" s="374">
        <v>5</v>
      </c>
      <c r="O4133" s="374">
        <f t="shared" si="414"/>
        <v>5</v>
      </c>
      <c r="P4133" s="158" t="str" cm="1">
        <f t="array" ref="P4133">_xlfn.SWITCH(ROUND(N4133,0),5,"Excellent",4,"Good",3,"ok","Bad")</f>
        <v>Excellent</v>
      </c>
      <c r="Q4133" s="144">
        <v>6</v>
      </c>
      <c r="R4133" s="385">
        <v>43394</v>
      </c>
      <c r="S4133" s="385">
        <v>43602</v>
      </c>
      <c r="T4133" s="144">
        <v>310</v>
      </c>
      <c r="U4133" s="144" t="s">
        <v>60</v>
      </c>
      <c r="V4133" s="144">
        <v>179</v>
      </c>
      <c r="W4133" s="144" t="str">
        <f t="shared" si="417"/>
        <v>Active</v>
      </c>
      <c r="X4133" s="144">
        <v>310</v>
      </c>
      <c r="Y4133" s="157" t="s">
        <v>70</v>
      </c>
      <c r="Z4133" s="386">
        <v>0.8</v>
      </c>
      <c r="AA4133" s="386">
        <v>0.97</v>
      </c>
      <c r="AB4133" s="387" t="s">
        <v>65</v>
      </c>
      <c r="AC4133" s="157"/>
    </row>
    <row r="4134" spans="9:29">
      <c r="I4134" s="342">
        <v>4</v>
      </c>
      <c r="J4134" s="144" t="str">
        <f t="shared" si="415"/>
        <v>LARGE</v>
      </c>
      <c r="K4134" s="144" t="str">
        <f t="shared" si="416"/>
        <v>MEDIUM</v>
      </c>
      <c r="L4134" s="144" t="str" cm="1">
        <f t="array" ref="L4134">_xlfn.IFS(I4134&lt;=2,"SMALL",I4134&lt;=5,"MEDIUM",I4134&gt;5,"LARGE")</f>
        <v>MEDIUM</v>
      </c>
      <c r="M4134" s="144" t="str">
        <f t="shared" si="413"/>
        <v>NO</v>
      </c>
      <c r="N4134" s="374">
        <v>5</v>
      </c>
      <c r="O4134" s="374">
        <f t="shared" si="414"/>
        <v>5</v>
      </c>
      <c r="P4134" s="158" t="str" cm="1">
        <f t="array" ref="P4134">_xlfn.SWITCH(ROUND(N4134,0),5,"Excellent",4,"Good",3,"ok","Bad")</f>
        <v>Excellent</v>
      </c>
      <c r="Q4134" s="144">
        <v>9</v>
      </c>
      <c r="R4134" s="385">
        <v>43392</v>
      </c>
      <c r="S4134" s="385">
        <v>43799</v>
      </c>
      <c r="T4134" s="144">
        <v>2902</v>
      </c>
      <c r="U4134" s="144" t="s">
        <v>69</v>
      </c>
      <c r="V4134" s="144">
        <v>94</v>
      </c>
      <c r="W4134" s="144" t="str">
        <f t="shared" si="417"/>
        <v>Active</v>
      </c>
      <c r="X4134" s="144">
        <v>2902</v>
      </c>
      <c r="Y4134" s="157" t="s">
        <v>70</v>
      </c>
      <c r="Z4134" s="386">
        <v>1</v>
      </c>
      <c r="AA4134" s="386">
        <v>0.96</v>
      </c>
      <c r="AB4134" s="387" t="s">
        <v>65</v>
      </c>
      <c r="AC4134" s="157"/>
    </row>
    <row r="4135" spans="9:29">
      <c r="I4135" s="342">
        <v>4</v>
      </c>
      <c r="J4135" s="144" t="str">
        <f t="shared" si="415"/>
        <v>LARGE</v>
      </c>
      <c r="K4135" s="144" t="str">
        <f t="shared" si="416"/>
        <v>MEDIUM</v>
      </c>
      <c r="L4135" s="144" t="str" cm="1">
        <f t="array" ref="L4135">_xlfn.IFS(I4135&lt;=2,"SMALL",I4135&lt;=5,"MEDIUM",I4135&gt;5,"LARGE")</f>
        <v>MEDIUM</v>
      </c>
      <c r="M4135" s="144" t="str">
        <f t="shared" si="413"/>
        <v>NO</v>
      </c>
      <c r="N4135" s="374">
        <v>4.42</v>
      </c>
      <c r="O4135" s="374">
        <f t="shared" si="414"/>
        <v>4</v>
      </c>
      <c r="P4135" s="158" t="str" cm="1">
        <f t="array" ref="P4135">_xlfn.SWITCH(ROUND(N4135,0),5,"Excellent",4,"Good",3,"ok","Bad")</f>
        <v>Good</v>
      </c>
      <c r="Q4135" s="144">
        <v>24</v>
      </c>
      <c r="R4135" s="385">
        <v>43498</v>
      </c>
      <c r="S4135" s="385">
        <v>43741</v>
      </c>
      <c r="T4135" s="144">
        <v>180</v>
      </c>
      <c r="U4135" s="144" t="s">
        <v>69</v>
      </c>
      <c r="V4135" s="144">
        <v>0</v>
      </c>
      <c r="W4135" s="144" t="str">
        <f t="shared" si="417"/>
        <v>Inactive</v>
      </c>
      <c r="X4135" s="144">
        <v>180</v>
      </c>
      <c r="Y4135" s="157" t="s">
        <v>64</v>
      </c>
      <c r="Z4135" s="386">
        <v>1</v>
      </c>
      <c r="AA4135" s="386">
        <v>0.71</v>
      </c>
      <c r="AB4135" s="387" t="s">
        <v>65</v>
      </c>
      <c r="AC4135" s="157"/>
    </row>
    <row r="4136" spans="9:29">
      <c r="I4136" s="342">
        <v>2</v>
      </c>
      <c r="J4136" s="144" t="str">
        <f t="shared" si="415"/>
        <v>SMALL</v>
      </c>
      <c r="K4136" s="144" t="str">
        <f t="shared" si="416"/>
        <v>SMALL</v>
      </c>
      <c r="L4136" s="144" t="str" cm="1">
        <f t="array" ref="L4136">_xlfn.IFS(I4136&lt;=2,"SMALL",I4136&lt;=5,"MEDIUM",I4136&gt;5,"LARGE")</f>
        <v>SMALL</v>
      </c>
      <c r="M4136" s="144" t="str">
        <f t="shared" si="413"/>
        <v>NO</v>
      </c>
      <c r="N4136" s="374">
        <v>5</v>
      </c>
      <c r="O4136" s="374">
        <f t="shared" si="414"/>
        <v>5</v>
      </c>
      <c r="P4136" s="158" t="str" cm="1">
        <f t="array" ref="P4136">_xlfn.SWITCH(ROUND(N4136,0),5,"Excellent",4,"Good",3,"ok","Bad")</f>
        <v>Excellent</v>
      </c>
      <c r="Q4136" s="144">
        <v>21</v>
      </c>
      <c r="R4136" s="385">
        <v>43395</v>
      </c>
      <c r="S4136" s="385">
        <v>43898</v>
      </c>
      <c r="T4136" s="144">
        <v>1705</v>
      </c>
      <c r="U4136" s="144" t="s">
        <v>69</v>
      </c>
      <c r="V4136" s="144">
        <v>31</v>
      </c>
      <c r="W4136" s="144" t="str">
        <f t="shared" si="417"/>
        <v>Active</v>
      </c>
      <c r="X4136" s="144">
        <v>1705</v>
      </c>
      <c r="Y4136" s="157" t="s">
        <v>70</v>
      </c>
      <c r="Z4136" s="386">
        <v>1</v>
      </c>
      <c r="AA4136" s="386">
        <v>1</v>
      </c>
      <c r="AB4136" s="387" t="s">
        <v>65</v>
      </c>
      <c r="AC4136" s="157"/>
    </row>
    <row r="4137" spans="9:29">
      <c r="I4137" s="342">
        <v>1</v>
      </c>
      <c r="J4137" s="144" t="str">
        <f t="shared" si="415"/>
        <v>SMALL</v>
      </c>
      <c r="K4137" s="144" t="str">
        <f t="shared" si="416"/>
        <v>SMALL</v>
      </c>
      <c r="L4137" s="144" t="str" cm="1">
        <f t="array" ref="L4137">_xlfn.IFS(I4137&lt;=2,"SMALL",I4137&lt;=5,"MEDIUM",I4137&gt;5,"LARGE")</f>
        <v>SMALL</v>
      </c>
      <c r="M4137" s="144" t="str">
        <f t="shared" si="413"/>
        <v>NO</v>
      </c>
      <c r="N4137" s="374">
        <v>4.8</v>
      </c>
      <c r="O4137" s="374">
        <f t="shared" si="414"/>
        <v>5</v>
      </c>
      <c r="P4137" s="158" t="str" cm="1">
        <f t="array" ref="P4137">_xlfn.SWITCH(ROUND(N4137,0),5,"Excellent",4,"Good",3,"ok","Bad")</f>
        <v>Excellent</v>
      </c>
      <c r="Q4137" s="144">
        <v>15</v>
      </c>
      <c r="R4137" s="385">
        <v>43399</v>
      </c>
      <c r="S4137" s="385">
        <v>43750</v>
      </c>
      <c r="T4137" s="144">
        <v>964</v>
      </c>
      <c r="U4137" s="144" t="s">
        <v>60</v>
      </c>
      <c r="V4137" s="144">
        <v>363</v>
      </c>
      <c r="W4137" s="144" t="str">
        <f t="shared" si="417"/>
        <v>Active</v>
      </c>
      <c r="X4137" s="144">
        <v>964</v>
      </c>
      <c r="Y4137" s="157" t="s">
        <v>70</v>
      </c>
      <c r="Z4137" s="386">
        <v>0.99</v>
      </c>
      <c r="AA4137" s="386">
        <v>0.78</v>
      </c>
      <c r="AB4137" s="387" t="s">
        <v>62</v>
      </c>
      <c r="AC4137" s="157"/>
    </row>
    <row r="4138" spans="9:29">
      <c r="I4138" s="342">
        <v>4</v>
      </c>
      <c r="J4138" s="144" t="str">
        <f t="shared" si="415"/>
        <v>LARGE</v>
      </c>
      <c r="K4138" s="144" t="str">
        <f t="shared" si="416"/>
        <v>MEDIUM</v>
      </c>
      <c r="L4138" s="144" t="str" cm="1">
        <f t="array" ref="L4138">_xlfn.IFS(I4138&lt;=2,"SMALL",I4138&lt;=5,"MEDIUM",I4138&gt;5,"LARGE")</f>
        <v>MEDIUM</v>
      </c>
      <c r="M4138" s="144" t="str">
        <f t="shared" si="413"/>
        <v>NO</v>
      </c>
      <c r="N4138" s="374">
        <v>4.5</v>
      </c>
      <c r="O4138" s="374">
        <f t="shared" si="414"/>
        <v>5</v>
      </c>
      <c r="P4138" s="158" t="str" cm="1">
        <f t="array" ref="P4138">_xlfn.SWITCH(ROUND(N4138,0),5,"Excellent",4,"Good",3,"ok","Bad")</f>
        <v>Excellent</v>
      </c>
      <c r="Q4138" s="144">
        <v>8</v>
      </c>
      <c r="R4138" s="385">
        <v>43500</v>
      </c>
      <c r="S4138" s="385">
        <v>43861</v>
      </c>
      <c r="T4138" s="144">
        <v>544</v>
      </c>
      <c r="U4138" s="144" t="s">
        <v>69</v>
      </c>
      <c r="V4138" s="144">
        <v>344</v>
      </c>
      <c r="W4138" s="144" t="str">
        <f t="shared" si="417"/>
        <v>Active</v>
      </c>
      <c r="X4138" s="144">
        <v>544</v>
      </c>
      <c r="Y4138" s="157" t="s">
        <v>61</v>
      </c>
      <c r="Z4138" s="386">
        <v>0.92</v>
      </c>
      <c r="AA4138" s="386">
        <v>1</v>
      </c>
      <c r="AB4138" s="387" t="s">
        <v>65</v>
      </c>
      <c r="AC4138" s="157"/>
    </row>
    <row r="4139" spans="9:29">
      <c r="I4139" s="342">
        <v>1</v>
      </c>
      <c r="J4139" s="144" t="str">
        <f t="shared" si="415"/>
        <v>SMALL</v>
      </c>
      <c r="K4139" s="144" t="str">
        <f t="shared" si="416"/>
        <v>SMALL</v>
      </c>
      <c r="L4139" s="144" t="str" cm="1">
        <f t="array" ref="L4139">_xlfn.IFS(I4139&lt;=2,"SMALL",I4139&lt;=5,"MEDIUM",I4139&gt;5,"LARGE")</f>
        <v>SMALL</v>
      </c>
      <c r="M4139" s="144" t="str">
        <f t="shared" si="413"/>
        <v>NO</v>
      </c>
      <c r="N4139" s="374">
        <v>4.8899999999999997</v>
      </c>
      <c r="O4139" s="374">
        <f t="shared" si="414"/>
        <v>5</v>
      </c>
      <c r="P4139" s="158" t="str" cm="1">
        <f t="array" ref="P4139">_xlfn.SWITCH(ROUND(N4139,0),5,"Excellent",4,"Good",3,"ok","Bad")</f>
        <v>Excellent</v>
      </c>
      <c r="Q4139" s="144">
        <v>18</v>
      </c>
      <c r="R4139" s="385">
        <v>43443</v>
      </c>
      <c r="S4139" s="385">
        <v>44043</v>
      </c>
      <c r="T4139" s="144">
        <v>2855</v>
      </c>
      <c r="U4139" s="144" t="s">
        <v>60</v>
      </c>
      <c r="V4139" s="144">
        <v>0</v>
      </c>
      <c r="W4139" s="144" t="str">
        <f t="shared" si="417"/>
        <v>Inactive</v>
      </c>
      <c r="X4139" s="144">
        <v>2855</v>
      </c>
      <c r="Y4139" s="157" t="s">
        <v>70</v>
      </c>
      <c r="Z4139" s="386">
        <v>1</v>
      </c>
      <c r="AA4139" s="386">
        <v>1</v>
      </c>
      <c r="AB4139" s="387" t="s">
        <v>65</v>
      </c>
      <c r="AC4139" s="157"/>
    </row>
    <row r="4140" spans="9:29">
      <c r="I4140" s="342">
        <v>2</v>
      </c>
      <c r="J4140" s="144" t="str">
        <f t="shared" si="415"/>
        <v>SMALL</v>
      </c>
      <c r="K4140" s="144" t="str">
        <f t="shared" si="416"/>
        <v>SMALL</v>
      </c>
      <c r="L4140" s="144" t="str" cm="1">
        <f t="array" ref="L4140">_xlfn.IFS(I4140&lt;=2,"SMALL",I4140&lt;=5,"MEDIUM",I4140&gt;5,"LARGE")</f>
        <v>SMALL</v>
      </c>
      <c r="M4140" s="144" t="str">
        <f t="shared" si="413"/>
        <v>NO</v>
      </c>
      <c r="N4140" s="374">
        <v>5</v>
      </c>
      <c r="O4140" s="374">
        <f t="shared" si="414"/>
        <v>5</v>
      </c>
      <c r="P4140" s="158" t="str" cm="1">
        <f t="array" ref="P4140">_xlfn.SWITCH(ROUND(N4140,0),5,"Excellent",4,"Good",3,"ok","Bad")</f>
        <v>Excellent</v>
      </c>
      <c r="Q4140" s="144">
        <v>12</v>
      </c>
      <c r="R4140" s="385">
        <v>43561</v>
      </c>
      <c r="S4140" s="385">
        <v>43877</v>
      </c>
      <c r="T4140" s="144">
        <v>1759</v>
      </c>
      <c r="U4140" s="144" t="s">
        <v>60</v>
      </c>
      <c r="V4140" s="144">
        <v>0</v>
      </c>
      <c r="W4140" s="144" t="str">
        <f t="shared" si="417"/>
        <v>Inactive</v>
      </c>
      <c r="X4140" s="144">
        <v>1759</v>
      </c>
      <c r="Y4140" s="157" t="s">
        <v>70</v>
      </c>
      <c r="Z4140" s="386">
        <v>1</v>
      </c>
      <c r="AA4140" s="386">
        <v>0.91</v>
      </c>
      <c r="AB4140" s="387" t="s">
        <v>65</v>
      </c>
      <c r="AC4140" s="157"/>
    </row>
    <row r="4141" spans="9:29">
      <c r="I4141" s="342">
        <v>2</v>
      </c>
      <c r="J4141" s="144" t="str">
        <f t="shared" si="415"/>
        <v>SMALL</v>
      </c>
      <c r="K4141" s="144" t="str">
        <f t="shared" si="416"/>
        <v>SMALL</v>
      </c>
      <c r="L4141" s="144" t="str" cm="1">
        <f t="array" ref="L4141">_xlfn.IFS(I4141&lt;=2,"SMALL",I4141&lt;=5,"MEDIUM",I4141&gt;5,"LARGE")</f>
        <v>SMALL</v>
      </c>
      <c r="M4141" s="144" t="str">
        <f t="shared" si="413"/>
        <v>NO</v>
      </c>
      <c r="N4141" s="374">
        <v>4.71</v>
      </c>
      <c r="O4141" s="374">
        <f t="shared" si="414"/>
        <v>5</v>
      </c>
      <c r="P4141" s="158" t="str" cm="1">
        <f t="array" ref="P4141">_xlfn.SWITCH(ROUND(N4141,0),5,"Excellent",4,"Good",3,"ok","Bad")</f>
        <v>Excellent</v>
      </c>
      <c r="Q4141" s="144">
        <v>7</v>
      </c>
      <c r="R4141" s="385">
        <v>43401</v>
      </c>
      <c r="S4141" s="385">
        <v>43436</v>
      </c>
      <c r="T4141" s="144">
        <v>3481</v>
      </c>
      <c r="U4141" s="144" t="s">
        <v>69</v>
      </c>
      <c r="V4141" s="144">
        <v>69</v>
      </c>
      <c r="W4141" s="144" t="str">
        <f t="shared" si="417"/>
        <v>Active</v>
      </c>
      <c r="X4141" s="144">
        <v>3481</v>
      </c>
      <c r="Y4141" s="157" t="s">
        <v>70</v>
      </c>
      <c r="Z4141" s="386">
        <v>1</v>
      </c>
      <c r="AA4141" s="386">
        <v>1</v>
      </c>
      <c r="AB4141" s="387" t="s">
        <v>65</v>
      </c>
      <c r="AC4141" s="157"/>
    </row>
    <row r="4142" spans="9:29">
      <c r="I4142" s="342">
        <v>2</v>
      </c>
      <c r="J4142" s="144" t="str">
        <f t="shared" si="415"/>
        <v>SMALL</v>
      </c>
      <c r="K4142" s="144" t="str">
        <f t="shared" si="416"/>
        <v>SMALL</v>
      </c>
      <c r="L4142" s="144" t="str" cm="1">
        <f t="array" ref="L4142">_xlfn.IFS(I4142&lt;=2,"SMALL",I4142&lt;=5,"MEDIUM",I4142&gt;5,"LARGE")</f>
        <v>SMALL</v>
      </c>
      <c r="M4142" s="144" t="str">
        <f t="shared" si="413"/>
        <v>NO</v>
      </c>
      <c r="N4142" s="374">
        <v>4.9000000000000004</v>
      </c>
      <c r="O4142" s="374">
        <f t="shared" si="414"/>
        <v>5</v>
      </c>
      <c r="P4142" s="158" t="str" cm="1">
        <f t="array" ref="P4142">_xlfn.SWITCH(ROUND(N4142,0),5,"Excellent",4,"Good",3,"ok","Bad")</f>
        <v>Excellent</v>
      </c>
      <c r="Q4142" s="144">
        <v>20</v>
      </c>
      <c r="R4142" s="385">
        <v>43397</v>
      </c>
      <c r="S4142" s="385">
        <v>43758</v>
      </c>
      <c r="T4142" s="144">
        <v>569</v>
      </c>
      <c r="U4142" s="144" t="s">
        <v>60</v>
      </c>
      <c r="V4142" s="144">
        <v>322</v>
      </c>
      <c r="W4142" s="144" t="str">
        <f t="shared" si="417"/>
        <v>Active</v>
      </c>
      <c r="X4142" s="144">
        <v>569</v>
      </c>
      <c r="Y4142" s="157" t="s">
        <v>70</v>
      </c>
      <c r="Z4142" s="386">
        <v>1</v>
      </c>
      <c r="AA4142" s="386">
        <v>0.8</v>
      </c>
      <c r="AB4142" s="387" t="s">
        <v>65</v>
      </c>
      <c r="AC4142" s="157"/>
    </row>
    <row r="4143" spans="9:29">
      <c r="I4143" s="342">
        <v>1</v>
      </c>
      <c r="J4143" s="144" t="str">
        <f t="shared" si="415"/>
        <v>SMALL</v>
      </c>
      <c r="K4143" s="144" t="str">
        <f t="shared" si="416"/>
        <v>SMALL</v>
      </c>
      <c r="L4143" s="144" t="str" cm="1">
        <f t="array" ref="L4143">_xlfn.IFS(I4143&lt;=2,"SMALL",I4143&lt;=5,"MEDIUM",I4143&gt;5,"LARGE")</f>
        <v>SMALL</v>
      </c>
      <c r="M4143" s="144" t="str">
        <f t="shared" si="413"/>
        <v>NO</v>
      </c>
      <c r="N4143" s="374">
        <v>4.71</v>
      </c>
      <c r="O4143" s="374">
        <f t="shared" si="414"/>
        <v>5</v>
      </c>
      <c r="P4143" s="158" t="str" cm="1">
        <f t="array" ref="P4143">_xlfn.SWITCH(ROUND(N4143,0),5,"Excellent",4,"Good",3,"ok","Bad")</f>
        <v>Excellent</v>
      </c>
      <c r="Q4143" s="144">
        <v>7</v>
      </c>
      <c r="R4143" s="385">
        <v>43446</v>
      </c>
      <c r="S4143" s="385">
        <v>43802</v>
      </c>
      <c r="T4143" s="144">
        <v>2059</v>
      </c>
      <c r="U4143" s="144" t="s">
        <v>60</v>
      </c>
      <c r="V4143" s="144">
        <v>355</v>
      </c>
      <c r="W4143" s="144" t="str">
        <f t="shared" si="417"/>
        <v>Active</v>
      </c>
      <c r="X4143" s="144">
        <v>2059</v>
      </c>
      <c r="Y4143" s="157" t="s">
        <v>70</v>
      </c>
      <c r="Z4143" s="386">
        <v>1</v>
      </c>
      <c r="AA4143" s="386">
        <v>0.75</v>
      </c>
      <c r="AB4143" s="387" t="s">
        <v>65</v>
      </c>
      <c r="AC4143" s="157"/>
    </row>
    <row r="4144" spans="9:29">
      <c r="I4144" s="342">
        <v>2</v>
      </c>
      <c r="J4144" s="144" t="str">
        <f t="shared" si="415"/>
        <v>SMALL</v>
      </c>
      <c r="K4144" s="144" t="str">
        <f t="shared" si="416"/>
        <v>SMALL</v>
      </c>
      <c r="L4144" s="144" t="str" cm="1">
        <f t="array" ref="L4144">_xlfn.IFS(I4144&lt;=2,"SMALL",I4144&lt;=5,"MEDIUM",I4144&gt;5,"LARGE")</f>
        <v>SMALL</v>
      </c>
      <c r="M4144" s="144" t="str">
        <f t="shared" si="413"/>
        <v>NO</v>
      </c>
      <c r="N4144" s="374">
        <v>4.97</v>
      </c>
      <c r="O4144" s="374">
        <f t="shared" si="414"/>
        <v>5</v>
      </c>
      <c r="P4144" s="158" t="str" cm="1">
        <f t="array" ref="P4144">_xlfn.SWITCH(ROUND(N4144,0),5,"Excellent",4,"Good",3,"ok","Bad")</f>
        <v>Excellent</v>
      </c>
      <c r="Q4144" s="144">
        <v>33</v>
      </c>
      <c r="R4144" s="385">
        <v>43402</v>
      </c>
      <c r="S4144" s="385">
        <v>43794</v>
      </c>
      <c r="T4144" s="144">
        <v>3693</v>
      </c>
      <c r="U4144" s="144" t="s">
        <v>69</v>
      </c>
      <c r="V4144" s="144">
        <v>88</v>
      </c>
      <c r="W4144" s="144" t="str">
        <f t="shared" si="417"/>
        <v>Active</v>
      </c>
      <c r="X4144" s="144">
        <v>3693</v>
      </c>
      <c r="Y4144" s="157" t="s">
        <v>70</v>
      </c>
      <c r="Z4144" s="386">
        <v>1</v>
      </c>
      <c r="AA4144" s="386">
        <v>0.95</v>
      </c>
      <c r="AB4144" s="387" t="s">
        <v>65</v>
      </c>
      <c r="AC4144" s="157"/>
    </row>
    <row r="4145" spans="9:29">
      <c r="I4145" s="342">
        <v>1</v>
      </c>
      <c r="J4145" s="144" t="str">
        <f t="shared" si="415"/>
        <v>SMALL</v>
      </c>
      <c r="K4145" s="144" t="str">
        <f t="shared" si="416"/>
        <v>SMALL</v>
      </c>
      <c r="L4145" s="144" t="str" cm="1">
        <f t="array" ref="L4145">_xlfn.IFS(I4145&lt;=2,"SMALL",I4145&lt;=5,"MEDIUM",I4145&gt;5,"LARGE")</f>
        <v>SMALL</v>
      </c>
      <c r="M4145" s="144" t="str">
        <f t="shared" si="413"/>
        <v>YES</v>
      </c>
      <c r="N4145" s="374">
        <v>4.8899999999999997</v>
      </c>
      <c r="O4145" s="374">
        <f t="shared" si="414"/>
        <v>5</v>
      </c>
      <c r="P4145" s="158" t="str" cm="1">
        <f t="array" ref="P4145">_xlfn.SWITCH(ROUND(N4145,0),5,"Excellent",4,"Good",3,"ok","Bad")</f>
        <v>Excellent</v>
      </c>
      <c r="Q4145" s="144">
        <v>140</v>
      </c>
      <c r="R4145" s="385">
        <v>43416</v>
      </c>
      <c r="S4145" s="385">
        <v>44043</v>
      </c>
      <c r="T4145" s="144">
        <v>524</v>
      </c>
      <c r="U4145" s="144" t="s">
        <v>60</v>
      </c>
      <c r="V4145" s="144">
        <v>176</v>
      </c>
      <c r="W4145" s="144" t="str">
        <f t="shared" si="417"/>
        <v>Active</v>
      </c>
      <c r="X4145" s="144">
        <v>524</v>
      </c>
      <c r="Y4145" s="157" t="s">
        <v>70</v>
      </c>
      <c r="Z4145" s="386">
        <v>0.96</v>
      </c>
      <c r="AA4145" s="386">
        <v>0.99</v>
      </c>
      <c r="AB4145" s="387" t="s">
        <v>65</v>
      </c>
      <c r="AC4145" s="157"/>
    </row>
    <row r="4146" spans="9:29">
      <c r="I4146" s="342">
        <v>2</v>
      </c>
      <c r="J4146" s="144" t="str">
        <f t="shared" si="415"/>
        <v>SMALL</v>
      </c>
      <c r="K4146" s="144" t="str">
        <f t="shared" si="416"/>
        <v>SMALL</v>
      </c>
      <c r="L4146" s="144" t="str" cm="1">
        <f t="array" ref="L4146">_xlfn.IFS(I4146&lt;=2,"SMALL",I4146&lt;=5,"MEDIUM",I4146&gt;5,"LARGE")</f>
        <v>SMALL</v>
      </c>
      <c r="M4146" s="144" t="str">
        <f t="shared" si="413"/>
        <v>NO</v>
      </c>
      <c r="N4146" s="374">
        <v>4.93</v>
      </c>
      <c r="O4146" s="374">
        <f t="shared" si="414"/>
        <v>5</v>
      </c>
      <c r="P4146" s="158" t="str" cm="1">
        <f t="array" ref="P4146">_xlfn.SWITCH(ROUND(N4146,0),5,"Excellent",4,"Good",3,"ok","Bad")</f>
        <v>Excellent</v>
      </c>
      <c r="Q4146" s="144">
        <v>15</v>
      </c>
      <c r="R4146" s="385">
        <v>43414</v>
      </c>
      <c r="S4146" s="385">
        <v>43909</v>
      </c>
      <c r="T4146" s="144">
        <v>599</v>
      </c>
      <c r="U4146" s="144" t="s">
        <v>60</v>
      </c>
      <c r="V4146" s="144">
        <v>0</v>
      </c>
      <c r="W4146" s="144" t="str">
        <f t="shared" si="417"/>
        <v>Inactive</v>
      </c>
      <c r="X4146" s="144">
        <v>599</v>
      </c>
      <c r="Y4146" s="157" t="s">
        <v>70</v>
      </c>
      <c r="Z4146" s="386">
        <v>1</v>
      </c>
      <c r="AA4146" s="386">
        <v>1</v>
      </c>
      <c r="AB4146" s="387" t="s">
        <v>65</v>
      </c>
      <c r="AC4146" s="157"/>
    </row>
    <row r="4147" spans="9:29">
      <c r="I4147" s="342">
        <v>2</v>
      </c>
      <c r="J4147" s="144" t="str">
        <f t="shared" si="415"/>
        <v>SMALL</v>
      </c>
      <c r="K4147" s="144" t="str">
        <f t="shared" si="416"/>
        <v>SMALL</v>
      </c>
      <c r="L4147" s="144" t="str" cm="1">
        <f t="array" ref="L4147">_xlfn.IFS(I4147&lt;=2,"SMALL",I4147&lt;=5,"MEDIUM",I4147&gt;5,"LARGE")</f>
        <v>SMALL</v>
      </c>
      <c r="M4147" s="144" t="str">
        <f t="shared" si="413"/>
        <v>NO</v>
      </c>
      <c r="N4147" s="374">
        <v>4.3899999999999997</v>
      </c>
      <c r="O4147" s="374">
        <f t="shared" si="414"/>
        <v>4</v>
      </c>
      <c r="P4147" s="158" t="str" cm="1">
        <f t="array" ref="P4147">_xlfn.SWITCH(ROUND(N4147,0),5,"Excellent",4,"Good",3,"ok","Bad")</f>
        <v>Good</v>
      </c>
      <c r="Q4147" s="144">
        <v>38</v>
      </c>
      <c r="R4147" s="385">
        <v>43401</v>
      </c>
      <c r="S4147" s="385">
        <v>43879</v>
      </c>
      <c r="T4147" s="144">
        <v>3091</v>
      </c>
      <c r="U4147" s="144" t="s">
        <v>60</v>
      </c>
      <c r="V4147" s="144">
        <v>365</v>
      </c>
      <c r="W4147" s="144" t="str">
        <f t="shared" si="417"/>
        <v>Active</v>
      </c>
      <c r="X4147" s="144">
        <v>3091</v>
      </c>
      <c r="Y4147" s="157" t="s">
        <v>70</v>
      </c>
      <c r="Z4147" s="386">
        <v>0.96</v>
      </c>
      <c r="AA4147" s="386">
        <v>0.97</v>
      </c>
      <c r="AB4147" s="387" t="s">
        <v>62</v>
      </c>
      <c r="AC4147" s="157"/>
    </row>
    <row r="4148" spans="9:29">
      <c r="I4148" s="342">
        <v>2</v>
      </c>
      <c r="J4148" s="144" t="str">
        <f t="shared" si="415"/>
        <v>SMALL</v>
      </c>
      <c r="K4148" s="144" t="str">
        <f t="shared" si="416"/>
        <v>SMALL</v>
      </c>
      <c r="L4148" s="144" t="str" cm="1">
        <f t="array" ref="L4148">_xlfn.IFS(I4148&lt;=2,"SMALL",I4148&lt;=5,"MEDIUM",I4148&gt;5,"LARGE")</f>
        <v>SMALL</v>
      </c>
      <c r="M4148" s="144" t="str">
        <f t="shared" si="413"/>
        <v>NO</v>
      </c>
      <c r="N4148" s="374">
        <v>4.33</v>
      </c>
      <c r="O4148" s="374">
        <f t="shared" si="414"/>
        <v>4</v>
      </c>
      <c r="P4148" s="158" t="str" cm="1">
        <f t="array" ref="P4148">_xlfn.SWITCH(ROUND(N4148,0),5,"Excellent",4,"Good",3,"ok","Bad")</f>
        <v>Good</v>
      </c>
      <c r="Q4148" s="144">
        <v>39</v>
      </c>
      <c r="R4148" s="385">
        <v>43402</v>
      </c>
      <c r="S4148" s="385">
        <v>43881</v>
      </c>
      <c r="T4148" s="144">
        <v>3091</v>
      </c>
      <c r="U4148" s="144" t="s">
        <v>60</v>
      </c>
      <c r="V4148" s="144">
        <v>283</v>
      </c>
      <c r="W4148" s="144" t="str">
        <f t="shared" si="417"/>
        <v>Active</v>
      </c>
      <c r="X4148" s="144">
        <v>3091</v>
      </c>
      <c r="Y4148" s="157" t="s">
        <v>70</v>
      </c>
      <c r="Z4148" s="386">
        <v>1</v>
      </c>
      <c r="AA4148" s="386">
        <v>0.79</v>
      </c>
      <c r="AB4148" s="387" t="s">
        <v>65</v>
      </c>
      <c r="AC4148" s="157"/>
    </row>
    <row r="4149" spans="9:29">
      <c r="I4149" s="342">
        <v>3</v>
      </c>
      <c r="J4149" s="144" t="str">
        <f t="shared" si="415"/>
        <v>LARGE</v>
      </c>
      <c r="K4149" s="144" t="str">
        <f t="shared" si="416"/>
        <v>MEDIUM</v>
      </c>
      <c r="L4149" s="144" t="str" cm="1">
        <f t="array" ref="L4149">_xlfn.IFS(I4149&lt;=2,"SMALL",I4149&lt;=5,"MEDIUM",I4149&gt;5,"LARGE")</f>
        <v>MEDIUM</v>
      </c>
      <c r="M4149" s="144" t="str">
        <f t="shared" si="413"/>
        <v>NO</v>
      </c>
      <c r="N4149" s="374">
        <v>5</v>
      </c>
      <c r="O4149" s="374">
        <f t="shared" si="414"/>
        <v>5</v>
      </c>
      <c r="P4149" s="158" t="str" cm="1">
        <f t="array" ref="P4149">_xlfn.SWITCH(ROUND(N4149,0),5,"Excellent",4,"Good",3,"ok","Bad")</f>
        <v>Excellent</v>
      </c>
      <c r="Q4149" s="144">
        <v>7</v>
      </c>
      <c r="R4149" s="385">
        <v>43403</v>
      </c>
      <c r="S4149" s="385">
        <v>44013</v>
      </c>
      <c r="T4149" s="144">
        <v>3695</v>
      </c>
      <c r="U4149" s="144" t="s">
        <v>60</v>
      </c>
      <c r="V4149" s="144">
        <v>289</v>
      </c>
      <c r="W4149" s="144" t="str">
        <f t="shared" si="417"/>
        <v>Active</v>
      </c>
      <c r="X4149" s="144">
        <v>3695</v>
      </c>
      <c r="Y4149" s="157" t="s">
        <v>70</v>
      </c>
      <c r="Z4149" s="386">
        <v>1</v>
      </c>
      <c r="AA4149" s="386">
        <v>1</v>
      </c>
      <c r="AB4149" s="387" t="s">
        <v>65</v>
      </c>
      <c r="AC4149" s="157"/>
    </row>
    <row r="4150" spans="9:29">
      <c r="I4150" s="342">
        <v>1</v>
      </c>
      <c r="J4150" s="144" t="str">
        <f t="shared" si="415"/>
        <v>SMALL</v>
      </c>
      <c r="K4150" s="144" t="str">
        <f t="shared" si="416"/>
        <v>SMALL</v>
      </c>
      <c r="L4150" s="144" t="str" cm="1">
        <f t="array" ref="L4150">_xlfn.IFS(I4150&lt;=2,"SMALL",I4150&lt;=5,"MEDIUM",I4150&gt;5,"LARGE")</f>
        <v>SMALL</v>
      </c>
      <c r="M4150" s="144" t="str">
        <f t="shared" si="413"/>
        <v>NO</v>
      </c>
      <c r="N4150" s="374">
        <v>4.5999999999999996</v>
      </c>
      <c r="O4150" s="374">
        <f t="shared" si="414"/>
        <v>5</v>
      </c>
      <c r="P4150" s="158" t="str" cm="1">
        <f t="array" ref="P4150">_xlfn.SWITCH(ROUND(N4150,0),5,"Excellent",4,"Good",3,"ok","Bad")</f>
        <v>Excellent</v>
      </c>
      <c r="Q4150" s="144">
        <v>5</v>
      </c>
      <c r="R4150" s="385">
        <v>43501</v>
      </c>
      <c r="S4150" s="385">
        <v>44036</v>
      </c>
      <c r="T4150" s="144">
        <v>3292</v>
      </c>
      <c r="U4150" s="144" t="s">
        <v>60</v>
      </c>
      <c r="V4150" s="144">
        <v>51</v>
      </c>
      <c r="W4150" s="144" t="str">
        <f t="shared" si="417"/>
        <v>Active</v>
      </c>
      <c r="X4150" s="144">
        <v>3292</v>
      </c>
      <c r="Y4150" s="157" t="s">
        <v>70</v>
      </c>
      <c r="Z4150" s="386">
        <v>0.99</v>
      </c>
      <c r="AA4150" s="386">
        <v>1</v>
      </c>
      <c r="AB4150" s="387" t="s">
        <v>62</v>
      </c>
      <c r="AC4150" s="157"/>
    </row>
    <row r="4151" spans="9:29">
      <c r="I4151" s="342">
        <v>3</v>
      </c>
      <c r="J4151" s="144" t="str">
        <f t="shared" si="415"/>
        <v>LARGE</v>
      </c>
      <c r="K4151" s="144" t="str">
        <f t="shared" si="416"/>
        <v>MEDIUM</v>
      </c>
      <c r="L4151" s="144" t="str" cm="1">
        <f t="array" ref="L4151">_xlfn.IFS(I4151&lt;=2,"SMALL",I4151&lt;=5,"MEDIUM",I4151&gt;5,"LARGE")</f>
        <v>MEDIUM</v>
      </c>
      <c r="M4151" s="144" t="str">
        <f t="shared" si="413"/>
        <v>NO</v>
      </c>
      <c r="N4151" s="374">
        <v>4.8499999999999996</v>
      </c>
      <c r="O4151" s="374">
        <f t="shared" si="414"/>
        <v>5</v>
      </c>
      <c r="P4151" s="158" t="str" cm="1">
        <f t="array" ref="P4151">_xlfn.SWITCH(ROUND(N4151,0),5,"Excellent",4,"Good",3,"ok","Bad")</f>
        <v>Excellent</v>
      </c>
      <c r="Q4151" s="144">
        <v>73</v>
      </c>
      <c r="R4151" s="385">
        <v>43409</v>
      </c>
      <c r="S4151" s="385">
        <v>43909</v>
      </c>
      <c r="T4151" s="144">
        <v>3696</v>
      </c>
      <c r="U4151" s="144" t="s">
        <v>69</v>
      </c>
      <c r="V4151" s="144">
        <v>44</v>
      </c>
      <c r="W4151" s="144" t="str">
        <f t="shared" si="417"/>
        <v>Active</v>
      </c>
      <c r="X4151" s="144">
        <v>3696</v>
      </c>
      <c r="Y4151" s="157" t="s">
        <v>70</v>
      </c>
      <c r="Z4151" s="386">
        <v>1</v>
      </c>
      <c r="AA4151" s="386">
        <v>0.86</v>
      </c>
      <c r="AB4151" s="387" t="s">
        <v>65</v>
      </c>
      <c r="AC4151" s="157"/>
    </row>
    <row r="4152" spans="9:29">
      <c r="I4152" s="342">
        <v>2</v>
      </c>
      <c r="J4152" s="144" t="str">
        <f t="shared" si="415"/>
        <v>SMALL</v>
      </c>
      <c r="K4152" s="144" t="str">
        <f t="shared" si="416"/>
        <v>SMALL</v>
      </c>
      <c r="L4152" s="144" t="str" cm="1">
        <f t="array" ref="L4152">_xlfn.IFS(I4152&lt;=2,"SMALL",I4152&lt;=5,"MEDIUM",I4152&gt;5,"LARGE")</f>
        <v>SMALL</v>
      </c>
      <c r="M4152" s="144" t="str">
        <f t="shared" si="413"/>
        <v>YES</v>
      </c>
      <c r="N4152" s="374">
        <v>4.99</v>
      </c>
      <c r="O4152" s="374">
        <f t="shared" si="414"/>
        <v>5</v>
      </c>
      <c r="P4152" s="158" t="str" cm="1">
        <f t="array" ref="P4152">_xlfn.SWITCH(ROUND(N4152,0),5,"Excellent",4,"Good",3,"ok","Bad")</f>
        <v>Excellent</v>
      </c>
      <c r="Q4152" s="144">
        <v>211</v>
      </c>
      <c r="R4152" s="385">
        <v>43402</v>
      </c>
      <c r="S4152" s="385">
        <v>43905</v>
      </c>
      <c r="T4152" s="144">
        <v>3697</v>
      </c>
      <c r="U4152" s="144" t="s">
        <v>69</v>
      </c>
      <c r="V4152" s="144">
        <v>11</v>
      </c>
      <c r="W4152" s="144" t="str">
        <f t="shared" si="417"/>
        <v>Active</v>
      </c>
      <c r="X4152" s="144">
        <v>3697</v>
      </c>
      <c r="Y4152" s="157" t="s">
        <v>70</v>
      </c>
      <c r="Z4152" s="386">
        <v>0.99</v>
      </c>
      <c r="AA4152" s="386">
        <v>0.99</v>
      </c>
      <c r="AB4152" s="387" t="s">
        <v>65</v>
      </c>
      <c r="AC4152" s="157"/>
    </row>
    <row r="4153" spans="9:29">
      <c r="I4153" s="342">
        <v>2</v>
      </c>
      <c r="J4153" s="144" t="str">
        <f t="shared" si="415"/>
        <v>SMALL</v>
      </c>
      <c r="K4153" s="144" t="str">
        <f t="shared" si="416"/>
        <v>SMALL</v>
      </c>
      <c r="L4153" s="144" t="str" cm="1">
        <f t="array" ref="L4153">_xlfn.IFS(I4153&lt;=2,"SMALL",I4153&lt;=5,"MEDIUM",I4153&gt;5,"LARGE")</f>
        <v>SMALL</v>
      </c>
      <c r="M4153" s="144" t="str">
        <f t="shared" si="413"/>
        <v>NO</v>
      </c>
      <c r="N4153" s="374">
        <v>4.93</v>
      </c>
      <c r="O4153" s="374">
        <f t="shared" si="414"/>
        <v>5</v>
      </c>
      <c r="P4153" s="158" t="str" cm="1">
        <f t="array" ref="P4153">_xlfn.SWITCH(ROUND(N4153,0),5,"Excellent",4,"Good",3,"ok","Bad")</f>
        <v>Excellent</v>
      </c>
      <c r="Q4153" s="144">
        <v>68</v>
      </c>
      <c r="R4153" s="385">
        <v>43399</v>
      </c>
      <c r="S4153" s="385">
        <v>44038</v>
      </c>
      <c r="T4153" s="144">
        <v>1282</v>
      </c>
      <c r="U4153" s="144" t="s">
        <v>69</v>
      </c>
      <c r="V4153" s="144">
        <v>154</v>
      </c>
      <c r="W4153" s="144" t="str">
        <f t="shared" si="417"/>
        <v>Active</v>
      </c>
      <c r="X4153" s="144">
        <v>1282</v>
      </c>
      <c r="Y4153" s="157" t="s">
        <v>70</v>
      </c>
      <c r="Z4153" s="386">
        <v>1</v>
      </c>
      <c r="AA4153" s="386">
        <v>0.91</v>
      </c>
      <c r="AB4153" s="387" t="s">
        <v>65</v>
      </c>
      <c r="AC4153" s="157"/>
    </row>
    <row r="4154" spans="9:29">
      <c r="I4154" s="342">
        <v>2</v>
      </c>
      <c r="J4154" s="144" t="str">
        <f t="shared" si="415"/>
        <v>SMALL</v>
      </c>
      <c r="K4154" s="144" t="str">
        <f t="shared" si="416"/>
        <v>SMALL</v>
      </c>
      <c r="L4154" s="144" t="str" cm="1">
        <f t="array" ref="L4154">_xlfn.IFS(I4154&lt;=2,"SMALL",I4154&lt;=5,"MEDIUM",I4154&gt;5,"LARGE")</f>
        <v>SMALL</v>
      </c>
      <c r="M4154" s="144" t="str">
        <f t="shared" si="413"/>
        <v>NO</v>
      </c>
      <c r="N4154" s="374">
        <v>4.83</v>
      </c>
      <c r="O4154" s="374">
        <f t="shared" si="414"/>
        <v>5</v>
      </c>
      <c r="P4154" s="158" t="str" cm="1">
        <f t="array" ref="P4154">_xlfn.SWITCH(ROUND(N4154,0),5,"Excellent",4,"Good",3,"ok","Bad")</f>
        <v>Excellent</v>
      </c>
      <c r="Q4154" s="144">
        <v>6</v>
      </c>
      <c r="R4154" s="385">
        <v>43576</v>
      </c>
      <c r="S4154" s="385">
        <v>43642</v>
      </c>
      <c r="T4154" s="144">
        <v>2883</v>
      </c>
      <c r="U4154" s="144" t="s">
        <v>60</v>
      </c>
      <c r="V4154" s="144">
        <v>179</v>
      </c>
      <c r="W4154" s="144" t="str">
        <f t="shared" si="417"/>
        <v>Active</v>
      </c>
      <c r="X4154" s="144">
        <v>2883</v>
      </c>
      <c r="AB4154" s="343"/>
    </row>
    <row r="4155" spans="9:29">
      <c r="I4155" s="342">
        <v>2</v>
      </c>
      <c r="J4155" s="144" t="str">
        <f t="shared" si="415"/>
        <v>SMALL</v>
      </c>
      <c r="K4155" s="144" t="str">
        <f t="shared" si="416"/>
        <v>SMALL</v>
      </c>
      <c r="L4155" s="144" t="str" cm="1">
        <f t="array" ref="L4155">_xlfn.IFS(I4155&lt;=2,"SMALL",I4155&lt;=5,"MEDIUM",I4155&gt;5,"LARGE")</f>
        <v>SMALL</v>
      </c>
      <c r="M4155" s="144" t="str">
        <f t="shared" si="413"/>
        <v>NO</v>
      </c>
      <c r="N4155" s="374">
        <v>4.22</v>
      </c>
      <c r="O4155" s="374">
        <f t="shared" si="414"/>
        <v>4</v>
      </c>
      <c r="P4155" s="158" t="str" cm="1">
        <f t="array" ref="P4155">_xlfn.SWITCH(ROUND(N4155,0),5,"Excellent",4,"Good",3,"ok","Bad")</f>
        <v>Good</v>
      </c>
      <c r="Q4155" s="144">
        <v>41</v>
      </c>
      <c r="R4155" s="385">
        <v>43405</v>
      </c>
      <c r="S4155" s="385">
        <v>43919</v>
      </c>
      <c r="T4155" s="144">
        <v>3091</v>
      </c>
      <c r="U4155" s="144" t="s">
        <v>60</v>
      </c>
      <c r="V4155" s="144">
        <v>338</v>
      </c>
      <c r="W4155" s="144" t="str">
        <f t="shared" si="417"/>
        <v>Active</v>
      </c>
      <c r="X4155" s="144">
        <v>3091</v>
      </c>
      <c r="AB4155" s="343"/>
    </row>
    <row r="4156" spans="9:29">
      <c r="I4156" s="342">
        <v>2</v>
      </c>
      <c r="J4156" s="144" t="str">
        <f t="shared" si="415"/>
        <v>SMALL</v>
      </c>
      <c r="K4156" s="144" t="str">
        <f t="shared" si="416"/>
        <v>SMALL</v>
      </c>
      <c r="L4156" s="144" t="str" cm="1">
        <f t="array" ref="L4156">_xlfn.IFS(I4156&lt;=2,"SMALL",I4156&lt;=5,"MEDIUM",I4156&gt;5,"LARGE")</f>
        <v>SMALL</v>
      </c>
      <c r="M4156" s="144" t="str">
        <f t="shared" si="413"/>
        <v>NO</v>
      </c>
      <c r="N4156" s="374">
        <v>5</v>
      </c>
      <c r="O4156" s="374">
        <f t="shared" si="414"/>
        <v>5</v>
      </c>
      <c r="P4156" s="158" t="str" cm="1">
        <f t="array" ref="P4156">_xlfn.SWITCH(ROUND(N4156,0),5,"Excellent",4,"Good",3,"ok","Bad")</f>
        <v>Excellent</v>
      </c>
      <c r="Q4156" s="144">
        <v>54</v>
      </c>
      <c r="R4156" s="385">
        <v>43407</v>
      </c>
      <c r="S4156" s="385">
        <v>44043</v>
      </c>
      <c r="T4156" s="144">
        <v>2824</v>
      </c>
      <c r="U4156" s="144" t="s">
        <v>60</v>
      </c>
      <c r="V4156" s="144">
        <v>54</v>
      </c>
      <c r="W4156" s="144" t="str">
        <f t="shared" si="417"/>
        <v>Active</v>
      </c>
      <c r="X4156" s="144">
        <v>2824</v>
      </c>
      <c r="AB4156" s="343"/>
    </row>
    <row r="4157" spans="9:29">
      <c r="I4157" s="342">
        <v>2</v>
      </c>
      <c r="J4157" s="144" t="str">
        <f t="shared" si="415"/>
        <v>SMALL</v>
      </c>
      <c r="K4157" s="144" t="str">
        <f t="shared" si="416"/>
        <v>SMALL</v>
      </c>
      <c r="L4157" s="144" t="str" cm="1">
        <f t="array" ref="L4157">_xlfn.IFS(I4157&lt;=2,"SMALL",I4157&lt;=5,"MEDIUM",I4157&gt;5,"LARGE")</f>
        <v>SMALL</v>
      </c>
      <c r="M4157" s="144" t="str">
        <f t="shared" si="413"/>
        <v>NO</v>
      </c>
      <c r="N4157" s="374">
        <v>4.72</v>
      </c>
      <c r="O4157" s="374">
        <f t="shared" si="414"/>
        <v>5</v>
      </c>
      <c r="P4157" s="158" t="str" cm="1">
        <f t="array" ref="P4157">_xlfn.SWITCH(ROUND(N4157,0),5,"Excellent",4,"Good",3,"ok","Bad")</f>
        <v>Excellent</v>
      </c>
      <c r="Q4157" s="144">
        <v>124</v>
      </c>
      <c r="R4157" s="385">
        <v>43415</v>
      </c>
      <c r="S4157" s="385">
        <v>44054</v>
      </c>
      <c r="T4157" s="144">
        <v>2980</v>
      </c>
      <c r="U4157" s="144" t="s">
        <v>60</v>
      </c>
      <c r="V4157" s="144">
        <v>179</v>
      </c>
      <c r="W4157" s="144" t="str">
        <f t="shared" si="417"/>
        <v>Active</v>
      </c>
      <c r="X4157" s="144">
        <v>2980</v>
      </c>
      <c r="AB4157" s="343"/>
    </row>
    <row r="4158" spans="9:29">
      <c r="I4158" s="342">
        <v>10</v>
      </c>
      <c r="J4158" s="144" t="str">
        <f t="shared" si="415"/>
        <v>LARGE</v>
      </c>
      <c r="K4158" s="144" t="str">
        <f t="shared" si="416"/>
        <v>LARGE</v>
      </c>
      <c r="L4158" s="144" t="str" cm="1">
        <f t="array" ref="L4158">_xlfn.IFS(I4158&lt;=2,"SMALL",I4158&lt;=5,"MEDIUM",I4158&gt;5,"LARGE")</f>
        <v>LARGE</v>
      </c>
      <c r="M4158" s="144" t="str">
        <f t="shared" si="413"/>
        <v>NO</v>
      </c>
      <c r="N4158" s="374">
        <v>4.8899999999999997</v>
      </c>
      <c r="O4158" s="374">
        <f t="shared" si="414"/>
        <v>5</v>
      </c>
      <c r="P4158" s="158" t="str" cm="1">
        <f t="array" ref="P4158">_xlfn.SWITCH(ROUND(N4158,0),5,"Excellent",4,"Good",3,"ok","Bad")</f>
        <v>Excellent</v>
      </c>
      <c r="Q4158" s="144">
        <v>44</v>
      </c>
      <c r="R4158" s="385">
        <v>43409</v>
      </c>
      <c r="S4158" s="385">
        <v>43989</v>
      </c>
      <c r="T4158" s="144">
        <v>3700</v>
      </c>
      <c r="U4158" s="144" t="s">
        <v>69</v>
      </c>
      <c r="V4158" s="144">
        <v>87</v>
      </c>
      <c r="W4158" s="144" t="str">
        <f t="shared" si="417"/>
        <v>Active</v>
      </c>
      <c r="X4158" s="144">
        <v>3700</v>
      </c>
      <c r="AB4158" s="343"/>
    </row>
    <row r="4159" spans="9:29">
      <c r="I4159" s="342">
        <v>6</v>
      </c>
      <c r="J4159" s="144" t="str">
        <f t="shared" si="415"/>
        <v>LARGE</v>
      </c>
      <c r="K4159" s="144" t="str">
        <f t="shared" si="416"/>
        <v>LARGE</v>
      </c>
      <c r="L4159" s="144" t="str" cm="1">
        <f t="array" ref="L4159">_xlfn.IFS(I4159&lt;=2,"SMALL",I4159&lt;=5,"MEDIUM",I4159&gt;5,"LARGE")</f>
        <v>LARGE</v>
      </c>
      <c r="M4159" s="144" t="str">
        <f t="shared" si="413"/>
        <v>NO</v>
      </c>
      <c r="N4159" s="374">
        <v>4.66</v>
      </c>
      <c r="O4159" s="374">
        <f t="shared" si="414"/>
        <v>5</v>
      </c>
      <c r="P4159" s="158" t="str" cm="1">
        <f t="array" ref="P4159">_xlfn.SWITCH(ROUND(N4159,0),5,"Excellent",4,"Good",3,"ok","Bad")</f>
        <v>Excellent</v>
      </c>
      <c r="Q4159" s="144">
        <v>102</v>
      </c>
      <c r="R4159" s="385">
        <v>43408</v>
      </c>
      <c r="S4159" s="385">
        <v>43902</v>
      </c>
      <c r="T4159" s="144">
        <v>3699</v>
      </c>
      <c r="U4159" s="144" t="s">
        <v>69</v>
      </c>
      <c r="V4159" s="144">
        <v>0</v>
      </c>
      <c r="W4159" s="144" t="str">
        <f t="shared" si="417"/>
        <v>Inactive</v>
      </c>
      <c r="X4159" s="144">
        <v>3699</v>
      </c>
      <c r="AB4159" s="343"/>
    </row>
    <row r="4160" spans="9:29">
      <c r="I4160" s="342">
        <v>2</v>
      </c>
      <c r="J4160" s="144" t="str">
        <f t="shared" si="415"/>
        <v>SMALL</v>
      </c>
      <c r="K4160" s="144" t="str">
        <f t="shared" si="416"/>
        <v>SMALL</v>
      </c>
      <c r="L4160" s="144" t="str" cm="1">
        <f t="array" ref="L4160">_xlfn.IFS(I4160&lt;=2,"SMALL",I4160&lt;=5,"MEDIUM",I4160&gt;5,"LARGE")</f>
        <v>SMALL</v>
      </c>
      <c r="M4160" s="144" t="str">
        <f t="shared" si="413"/>
        <v>NO</v>
      </c>
      <c r="N4160" s="374">
        <v>4.6399999999999997</v>
      </c>
      <c r="O4160" s="374">
        <f t="shared" si="414"/>
        <v>5</v>
      </c>
      <c r="P4160" s="158" t="str" cm="1">
        <f t="array" ref="P4160">_xlfn.SWITCH(ROUND(N4160,0),5,"Excellent",4,"Good",3,"ok","Bad")</f>
        <v>Excellent</v>
      </c>
      <c r="Q4160" s="144">
        <v>89</v>
      </c>
      <c r="R4160" s="385">
        <v>43419</v>
      </c>
      <c r="S4160" s="385">
        <v>43904</v>
      </c>
      <c r="T4160" s="144">
        <v>3699</v>
      </c>
      <c r="U4160" s="144" t="s">
        <v>60</v>
      </c>
      <c r="V4160" s="144">
        <v>0</v>
      </c>
      <c r="W4160" s="144" t="str">
        <f t="shared" si="417"/>
        <v>Inactive</v>
      </c>
      <c r="X4160" s="144">
        <v>3699</v>
      </c>
      <c r="AB4160" s="343"/>
    </row>
    <row r="4161" spans="9:28">
      <c r="I4161" s="342">
        <v>2</v>
      </c>
      <c r="J4161" s="144" t="str">
        <f t="shared" si="415"/>
        <v>SMALL</v>
      </c>
      <c r="K4161" s="144" t="str">
        <f t="shared" si="416"/>
        <v>SMALL</v>
      </c>
      <c r="L4161" s="144" t="str" cm="1">
        <f t="array" ref="L4161">_xlfn.IFS(I4161&lt;=2,"SMALL",I4161&lt;=5,"MEDIUM",I4161&gt;5,"LARGE")</f>
        <v>SMALL</v>
      </c>
      <c r="M4161" s="144" t="str">
        <f t="shared" si="413"/>
        <v>NO</v>
      </c>
      <c r="N4161" s="374">
        <v>4.75</v>
      </c>
      <c r="O4161" s="374">
        <f t="shared" si="414"/>
        <v>5</v>
      </c>
      <c r="P4161" s="158" t="str" cm="1">
        <f t="array" ref="P4161">_xlfn.SWITCH(ROUND(N4161,0),5,"Excellent",4,"Good",3,"ok","Bad")</f>
        <v>Excellent</v>
      </c>
      <c r="Q4161" s="144">
        <v>4</v>
      </c>
      <c r="R4161" s="385">
        <v>43441</v>
      </c>
      <c r="S4161" s="385">
        <v>43724</v>
      </c>
      <c r="T4161" s="144">
        <v>725</v>
      </c>
      <c r="U4161" s="144" t="s">
        <v>69</v>
      </c>
      <c r="V4161" s="144">
        <v>90</v>
      </c>
      <c r="W4161" s="144" t="str">
        <f t="shared" si="417"/>
        <v>Active</v>
      </c>
      <c r="X4161" s="144">
        <v>725</v>
      </c>
      <c r="AB4161" s="343"/>
    </row>
    <row r="4162" spans="9:28">
      <c r="I4162" s="342">
        <v>2</v>
      </c>
      <c r="J4162" s="144" t="str">
        <f t="shared" si="415"/>
        <v>SMALL</v>
      </c>
      <c r="K4162" s="144" t="str">
        <f t="shared" si="416"/>
        <v>SMALL</v>
      </c>
      <c r="L4162" s="144" t="str" cm="1">
        <f t="array" ref="L4162">_xlfn.IFS(I4162&lt;=2,"SMALL",I4162&lt;=5,"MEDIUM",I4162&gt;5,"LARGE")</f>
        <v>SMALL</v>
      </c>
      <c r="M4162" s="144" t="str">
        <f t="shared" si="413"/>
        <v>NO</v>
      </c>
      <c r="N4162" s="374">
        <v>4.67</v>
      </c>
      <c r="O4162" s="374">
        <f t="shared" si="414"/>
        <v>5</v>
      </c>
      <c r="P4162" s="158" t="str" cm="1">
        <f t="array" ref="P4162">_xlfn.SWITCH(ROUND(N4162,0),5,"Excellent",4,"Good",3,"ok","Bad")</f>
        <v>Excellent</v>
      </c>
      <c r="Q4162" s="144">
        <v>6</v>
      </c>
      <c r="R4162" s="385">
        <v>43526</v>
      </c>
      <c r="S4162" s="385">
        <v>44049</v>
      </c>
      <c r="T4162" s="144">
        <v>3292</v>
      </c>
      <c r="U4162" s="144" t="s">
        <v>60</v>
      </c>
      <c r="V4162" s="144">
        <v>319</v>
      </c>
      <c r="W4162" s="144" t="str">
        <f t="shared" si="417"/>
        <v>Active</v>
      </c>
      <c r="X4162" s="144">
        <v>3292</v>
      </c>
      <c r="AB4162" s="343"/>
    </row>
    <row r="4163" spans="9:28">
      <c r="I4163" s="342">
        <v>2</v>
      </c>
      <c r="J4163" s="144" t="str">
        <f t="shared" si="415"/>
        <v>SMALL</v>
      </c>
      <c r="K4163" s="144" t="str">
        <f t="shared" si="416"/>
        <v>SMALL</v>
      </c>
      <c r="L4163" s="144" t="str" cm="1">
        <f t="array" ref="L4163">_xlfn.IFS(I4163&lt;=2,"SMALL",I4163&lt;=5,"MEDIUM",I4163&gt;5,"LARGE")</f>
        <v>SMALL</v>
      </c>
      <c r="M4163" s="144" t="str">
        <f t="shared" si="413"/>
        <v>NO</v>
      </c>
      <c r="N4163" s="374">
        <v>4.99</v>
      </c>
      <c r="O4163" s="374">
        <f t="shared" si="414"/>
        <v>5</v>
      </c>
      <c r="P4163" s="158" t="str" cm="1">
        <f t="array" ref="P4163">_xlfn.SWITCH(ROUND(N4163,0),5,"Excellent",4,"Good",3,"ok","Bad")</f>
        <v>Excellent</v>
      </c>
      <c r="Q4163" s="144">
        <v>82</v>
      </c>
      <c r="R4163" s="385">
        <v>43502</v>
      </c>
      <c r="S4163" s="385">
        <v>44045</v>
      </c>
      <c r="T4163" s="144">
        <v>2423</v>
      </c>
      <c r="U4163" s="144" t="s">
        <v>60</v>
      </c>
      <c r="V4163" s="144">
        <v>163</v>
      </c>
      <c r="W4163" s="144" t="str">
        <f t="shared" si="417"/>
        <v>Active</v>
      </c>
      <c r="X4163" s="144">
        <v>2423</v>
      </c>
      <c r="AB4163" s="343"/>
    </row>
    <row r="4164" spans="9:28">
      <c r="I4164" s="342">
        <v>2</v>
      </c>
      <c r="J4164" s="144" t="str">
        <f t="shared" si="415"/>
        <v>SMALL</v>
      </c>
      <c r="K4164" s="144" t="str">
        <f t="shared" si="416"/>
        <v>SMALL</v>
      </c>
      <c r="L4164" s="144" t="str" cm="1">
        <f t="array" ref="L4164">_xlfn.IFS(I4164&lt;=2,"SMALL",I4164&lt;=5,"MEDIUM",I4164&gt;5,"LARGE")</f>
        <v>SMALL</v>
      </c>
      <c r="M4164" s="144" t="str">
        <f t="shared" si="413"/>
        <v>NO</v>
      </c>
      <c r="N4164" s="374">
        <v>4.2</v>
      </c>
      <c r="O4164" s="374">
        <f t="shared" si="414"/>
        <v>4</v>
      </c>
      <c r="P4164" s="158" t="str" cm="1">
        <f t="array" ref="P4164">_xlfn.SWITCH(ROUND(N4164,0),5,"Excellent",4,"Good",3,"ok","Bad")</f>
        <v>Good</v>
      </c>
      <c r="Q4164" s="144">
        <v>5</v>
      </c>
      <c r="R4164" s="385">
        <v>43416</v>
      </c>
      <c r="S4164" s="385">
        <v>43951</v>
      </c>
      <c r="T4164" s="144">
        <v>2416</v>
      </c>
      <c r="U4164" s="144" t="s">
        <v>69</v>
      </c>
      <c r="V4164" s="144">
        <v>0</v>
      </c>
      <c r="W4164" s="144" t="str">
        <f t="shared" si="417"/>
        <v>Inactive</v>
      </c>
      <c r="X4164" s="144">
        <v>2416</v>
      </c>
      <c r="AB4164" s="343"/>
    </row>
    <row r="4165" spans="9:28">
      <c r="I4165" s="342">
        <v>3</v>
      </c>
      <c r="J4165" s="144" t="str">
        <f t="shared" si="415"/>
        <v>LARGE</v>
      </c>
      <c r="K4165" s="144" t="str">
        <f t="shared" si="416"/>
        <v>MEDIUM</v>
      </c>
      <c r="L4165" s="144" t="str" cm="1">
        <f t="array" ref="L4165">_xlfn.IFS(I4165&lt;=2,"SMALL",I4165&lt;=5,"MEDIUM",I4165&gt;5,"LARGE")</f>
        <v>MEDIUM</v>
      </c>
      <c r="M4165" s="144" t="str">
        <f t="shared" ref="M4165:M4228" si="418">IF(AND(N4165&gt;=4.8,Q4165&gt;100),"YES","NO")</f>
        <v>NO</v>
      </c>
      <c r="N4165" s="374">
        <v>4.97</v>
      </c>
      <c r="O4165" s="374">
        <f t="shared" ref="O4165:O4228" si="419">ROUND(N4165,0)</f>
        <v>5</v>
      </c>
      <c r="P4165" s="158" t="str" cm="1">
        <f t="array" ref="P4165">_xlfn.SWITCH(ROUND(N4165,0),5,"Excellent",4,"Good",3,"ok","Bad")</f>
        <v>Excellent</v>
      </c>
      <c r="Q4165" s="144">
        <v>38</v>
      </c>
      <c r="R4165" s="385">
        <v>43404</v>
      </c>
      <c r="S4165" s="385">
        <v>44045</v>
      </c>
      <c r="T4165" s="144">
        <v>3249</v>
      </c>
      <c r="U4165" s="144" t="s">
        <v>60</v>
      </c>
      <c r="V4165" s="144">
        <v>174</v>
      </c>
      <c r="W4165" s="144" t="str">
        <f t="shared" si="417"/>
        <v>Active</v>
      </c>
      <c r="X4165" s="144">
        <v>3249</v>
      </c>
      <c r="AB4165" s="343"/>
    </row>
    <row r="4166" spans="9:28">
      <c r="I4166" s="342">
        <v>1</v>
      </c>
      <c r="J4166" s="144" t="str">
        <f t="shared" ref="J4166:J4229" si="420">IF(I4166&lt;=2,"SMALL","LARGE")</f>
        <v>SMALL</v>
      </c>
      <c r="K4166" s="144" t="str">
        <f t="shared" ref="K4166:K4229" si="421">IF(I4166&lt;=2,"SMALL",IF(I4166&lt;=5,"MEDIUM","LARGE"))</f>
        <v>SMALL</v>
      </c>
      <c r="L4166" s="144" t="str" cm="1">
        <f t="array" ref="L4166">_xlfn.IFS(I4166&lt;=2,"SMALL",I4166&lt;=5,"MEDIUM",I4166&gt;5,"LARGE")</f>
        <v>SMALL</v>
      </c>
      <c r="M4166" s="144" t="str">
        <f t="shared" si="418"/>
        <v>NO</v>
      </c>
      <c r="N4166" s="374">
        <v>5</v>
      </c>
      <c r="O4166" s="374">
        <f t="shared" si="419"/>
        <v>5</v>
      </c>
      <c r="P4166" s="158" t="str" cm="1">
        <f t="array" ref="P4166">_xlfn.SWITCH(ROUND(N4166,0),5,"Excellent",4,"Good",3,"ok","Bad")</f>
        <v>Excellent</v>
      </c>
      <c r="Q4166" s="144">
        <v>7</v>
      </c>
      <c r="R4166" s="385">
        <v>43666</v>
      </c>
      <c r="S4166" s="385">
        <v>43751</v>
      </c>
      <c r="T4166" s="144">
        <v>143</v>
      </c>
      <c r="U4166" s="144" t="s">
        <v>60</v>
      </c>
      <c r="V4166" s="144">
        <v>87</v>
      </c>
      <c r="W4166" s="144" t="str">
        <f t="shared" ref="W4166:W4229" si="422">IF(NOT(V4166=0),"Active","Inactive")</f>
        <v>Active</v>
      </c>
      <c r="X4166" s="144">
        <v>143</v>
      </c>
      <c r="AB4166" s="343"/>
    </row>
    <row r="4167" spans="9:28">
      <c r="I4167" s="342">
        <v>2</v>
      </c>
      <c r="J4167" s="144" t="str">
        <f t="shared" si="420"/>
        <v>SMALL</v>
      </c>
      <c r="K4167" s="144" t="str">
        <f t="shared" si="421"/>
        <v>SMALL</v>
      </c>
      <c r="L4167" s="144" t="str" cm="1">
        <f t="array" ref="L4167">_xlfn.IFS(I4167&lt;=2,"SMALL",I4167&lt;=5,"MEDIUM",I4167&gt;5,"LARGE")</f>
        <v>SMALL</v>
      </c>
      <c r="M4167" s="144" t="str">
        <f t="shared" si="418"/>
        <v>NO</v>
      </c>
      <c r="N4167" s="374">
        <v>3.43</v>
      </c>
      <c r="O4167" s="374">
        <f t="shared" si="419"/>
        <v>3</v>
      </c>
      <c r="P4167" s="158" t="str" cm="1">
        <f t="array" ref="P4167">_xlfn.SWITCH(ROUND(N4167,0),5,"Excellent",4,"Good",3,"ok","Bad")</f>
        <v>ok</v>
      </c>
      <c r="Q4167" s="144">
        <v>7</v>
      </c>
      <c r="R4167" s="385">
        <v>43438</v>
      </c>
      <c r="S4167" s="385">
        <v>43778</v>
      </c>
      <c r="T4167" s="144">
        <v>3544</v>
      </c>
      <c r="U4167" s="144" t="s">
        <v>60</v>
      </c>
      <c r="V4167" s="144">
        <v>365</v>
      </c>
      <c r="W4167" s="144" t="str">
        <f t="shared" si="422"/>
        <v>Active</v>
      </c>
      <c r="X4167" s="144">
        <v>3544</v>
      </c>
      <c r="AB4167" s="343"/>
    </row>
    <row r="4168" spans="9:28">
      <c r="I4168" s="342">
        <v>2</v>
      </c>
      <c r="J4168" s="144" t="str">
        <f t="shared" si="420"/>
        <v>SMALL</v>
      </c>
      <c r="K4168" s="144" t="str">
        <f t="shared" si="421"/>
        <v>SMALL</v>
      </c>
      <c r="L4168" s="144" t="str" cm="1">
        <f t="array" ref="L4168">_xlfn.IFS(I4168&lt;=2,"SMALL",I4168&lt;=5,"MEDIUM",I4168&gt;5,"LARGE")</f>
        <v>SMALL</v>
      </c>
      <c r="M4168" s="144" t="str">
        <f t="shared" si="418"/>
        <v>NO</v>
      </c>
      <c r="N4168" s="374">
        <v>5</v>
      </c>
      <c r="O4168" s="374">
        <f t="shared" si="419"/>
        <v>5</v>
      </c>
      <c r="P4168" s="158" t="str" cm="1">
        <f t="array" ref="P4168">_xlfn.SWITCH(ROUND(N4168,0),5,"Excellent",4,"Good",3,"ok","Bad")</f>
        <v>Excellent</v>
      </c>
      <c r="Q4168" s="144">
        <v>3</v>
      </c>
      <c r="R4168" s="385">
        <v>43467</v>
      </c>
      <c r="S4168" s="385">
        <v>43583</v>
      </c>
      <c r="T4168" s="144">
        <v>1178</v>
      </c>
      <c r="U4168" s="144" t="s">
        <v>69</v>
      </c>
      <c r="V4168" s="144">
        <v>0</v>
      </c>
      <c r="W4168" s="144" t="str">
        <f t="shared" si="422"/>
        <v>Inactive</v>
      </c>
      <c r="X4168" s="144">
        <v>1178</v>
      </c>
      <c r="AB4168" s="343"/>
    </row>
    <row r="4169" spans="9:28">
      <c r="I4169" s="342">
        <v>1</v>
      </c>
      <c r="J4169" s="144" t="str">
        <f t="shared" si="420"/>
        <v>SMALL</v>
      </c>
      <c r="K4169" s="144" t="str">
        <f t="shared" si="421"/>
        <v>SMALL</v>
      </c>
      <c r="L4169" s="144" t="str" cm="1">
        <f t="array" ref="L4169">_xlfn.IFS(I4169&lt;=2,"SMALL",I4169&lt;=5,"MEDIUM",I4169&gt;5,"LARGE")</f>
        <v>SMALL</v>
      </c>
      <c r="M4169" s="144" t="str">
        <f t="shared" si="418"/>
        <v>NO</v>
      </c>
      <c r="N4169" s="374">
        <v>4.2</v>
      </c>
      <c r="O4169" s="374">
        <f t="shared" si="419"/>
        <v>4</v>
      </c>
      <c r="P4169" s="158" t="str" cm="1">
        <f t="array" ref="P4169">_xlfn.SWITCH(ROUND(N4169,0),5,"Excellent",4,"Good",3,"ok","Bad")</f>
        <v>Good</v>
      </c>
      <c r="Q4169" s="144">
        <v>5</v>
      </c>
      <c r="R4169" s="385">
        <v>43498</v>
      </c>
      <c r="S4169" s="385">
        <v>43834</v>
      </c>
      <c r="T4169" s="144">
        <v>3292</v>
      </c>
      <c r="U4169" s="144" t="s">
        <v>60</v>
      </c>
      <c r="V4169" s="144">
        <v>304</v>
      </c>
      <c r="W4169" s="144" t="str">
        <f t="shared" si="422"/>
        <v>Active</v>
      </c>
      <c r="X4169" s="144">
        <v>3292</v>
      </c>
      <c r="AB4169" s="343"/>
    </row>
    <row r="4170" spans="9:28">
      <c r="I4170" s="342">
        <v>4</v>
      </c>
      <c r="J4170" s="144" t="str">
        <f t="shared" si="420"/>
        <v>LARGE</v>
      </c>
      <c r="K4170" s="144" t="str">
        <f t="shared" si="421"/>
        <v>MEDIUM</v>
      </c>
      <c r="L4170" s="144" t="str" cm="1">
        <f t="array" ref="L4170">_xlfn.IFS(I4170&lt;=2,"SMALL",I4170&lt;=5,"MEDIUM",I4170&gt;5,"LARGE")</f>
        <v>MEDIUM</v>
      </c>
      <c r="M4170" s="144" t="str">
        <f t="shared" si="418"/>
        <v>NO</v>
      </c>
      <c r="N4170" s="374">
        <v>4.79</v>
      </c>
      <c r="O4170" s="374">
        <f t="shared" si="419"/>
        <v>5</v>
      </c>
      <c r="P4170" s="158" t="str" cm="1">
        <f t="array" ref="P4170">_xlfn.SWITCH(ROUND(N4170,0),5,"Excellent",4,"Good",3,"ok","Bad")</f>
        <v>Excellent</v>
      </c>
      <c r="Q4170" s="144">
        <v>39</v>
      </c>
      <c r="R4170" s="385">
        <v>43436</v>
      </c>
      <c r="S4170" s="385">
        <v>43893</v>
      </c>
      <c r="T4170" s="144">
        <v>3703</v>
      </c>
      <c r="U4170" s="144" t="s">
        <v>69</v>
      </c>
      <c r="V4170" s="144">
        <v>176</v>
      </c>
      <c r="W4170" s="144" t="str">
        <f t="shared" si="422"/>
        <v>Active</v>
      </c>
      <c r="X4170" s="144">
        <v>3703</v>
      </c>
      <c r="AB4170" s="343"/>
    </row>
    <row r="4171" spans="9:28">
      <c r="I4171" s="342">
        <v>4</v>
      </c>
      <c r="J4171" s="144" t="str">
        <f t="shared" si="420"/>
        <v>LARGE</v>
      </c>
      <c r="K4171" s="144" t="str">
        <f t="shared" si="421"/>
        <v>MEDIUM</v>
      </c>
      <c r="L4171" s="144" t="str" cm="1">
        <f t="array" ref="L4171">_xlfn.IFS(I4171&lt;=2,"SMALL",I4171&lt;=5,"MEDIUM",I4171&gt;5,"LARGE")</f>
        <v>MEDIUM</v>
      </c>
      <c r="M4171" s="144" t="str">
        <f t="shared" si="418"/>
        <v>NO</v>
      </c>
      <c r="N4171" s="374">
        <v>4.8</v>
      </c>
      <c r="O4171" s="374">
        <f t="shared" si="419"/>
        <v>5</v>
      </c>
      <c r="P4171" s="158" t="str" cm="1">
        <f t="array" ref="P4171">_xlfn.SWITCH(ROUND(N4171,0),5,"Excellent",4,"Good",3,"ok","Bad")</f>
        <v>Excellent</v>
      </c>
      <c r="Q4171" s="144">
        <v>97</v>
      </c>
      <c r="R4171" s="385">
        <v>43426</v>
      </c>
      <c r="S4171" s="385">
        <v>44055</v>
      </c>
      <c r="T4171" s="144">
        <v>2760</v>
      </c>
      <c r="U4171" s="144" t="s">
        <v>69</v>
      </c>
      <c r="V4171" s="144">
        <v>286</v>
      </c>
      <c r="W4171" s="144" t="str">
        <f t="shared" si="422"/>
        <v>Active</v>
      </c>
      <c r="X4171" s="144">
        <v>2760</v>
      </c>
      <c r="AB4171" s="343"/>
    </row>
    <row r="4172" spans="9:28">
      <c r="I4172" s="342">
        <v>2</v>
      </c>
      <c r="J4172" s="144" t="str">
        <f t="shared" si="420"/>
        <v>SMALL</v>
      </c>
      <c r="K4172" s="144" t="str">
        <f t="shared" si="421"/>
        <v>SMALL</v>
      </c>
      <c r="L4172" s="144" t="str" cm="1">
        <f t="array" ref="L4172">_xlfn.IFS(I4172&lt;=2,"SMALL",I4172&lt;=5,"MEDIUM",I4172&gt;5,"LARGE")</f>
        <v>SMALL</v>
      </c>
      <c r="M4172" s="144" t="str">
        <f t="shared" si="418"/>
        <v>NO</v>
      </c>
      <c r="N4172" s="374">
        <v>4.9800000000000004</v>
      </c>
      <c r="O4172" s="374">
        <f t="shared" si="419"/>
        <v>5</v>
      </c>
      <c r="P4172" s="158" t="str" cm="1">
        <f t="array" ref="P4172">_xlfn.SWITCH(ROUND(N4172,0),5,"Excellent",4,"Good",3,"ok","Bad")</f>
        <v>Excellent</v>
      </c>
      <c r="Q4172" s="144">
        <v>49</v>
      </c>
      <c r="R4172" s="385">
        <v>43407</v>
      </c>
      <c r="S4172" s="385">
        <v>43877</v>
      </c>
      <c r="T4172" s="144">
        <v>2690</v>
      </c>
      <c r="U4172" s="144" t="s">
        <v>69</v>
      </c>
      <c r="V4172" s="144">
        <v>197</v>
      </c>
      <c r="W4172" s="144" t="str">
        <f t="shared" si="422"/>
        <v>Active</v>
      </c>
      <c r="X4172" s="144">
        <v>2690</v>
      </c>
      <c r="AB4172" s="343"/>
    </row>
    <row r="4173" spans="9:28">
      <c r="I4173" s="342">
        <v>4</v>
      </c>
      <c r="J4173" s="144" t="str">
        <f t="shared" si="420"/>
        <v>LARGE</v>
      </c>
      <c r="K4173" s="144" t="str">
        <f t="shared" si="421"/>
        <v>MEDIUM</v>
      </c>
      <c r="L4173" s="144" t="str" cm="1">
        <f t="array" ref="L4173">_xlfn.IFS(I4173&lt;=2,"SMALL",I4173&lt;=5,"MEDIUM",I4173&gt;5,"LARGE")</f>
        <v>MEDIUM</v>
      </c>
      <c r="M4173" s="144" t="str">
        <f t="shared" si="418"/>
        <v>NO</v>
      </c>
      <c r="N4173" s="374">
        <v>5</v>
      </c>
      <c r="O4173" s="374">
        <f t="shared" si="419"/>
        <v>5</v>
      </c>
      <c r="P4173" s="158" t="str" cm="1">
        <f t="array" ref="P4173">_xlfn.SWITCH(ROUND(N4173,0),5,"Excellent",4,"Good",3,"ok","Bad")</f>
        <v>Excellent</v>
      </c>
      <c r="Q4173" s="144">
        <v>35</v>
      </c>
      <c r="R4173" s="385">
        <v>43416</v>
      </c>
      <c r="S4173" s="385">
        <v>43898</v>
      </c>
      <c r="T4173" s="144">
        <v>3668</v>
      </c>
      <c r="U4173" s="144" t="s">
        <v>69</v>
      </c>
      <c r="V4173" s="144">
        <v>269</v>
      </c>
      <c r="W4173" s="144" t="str">
        <f t="shared" si="422"/>
        <v>Active</v>
      </c>
      <c r="X4173" s="144">
        <v>3668</v>
      </c>
      <c r="AB4173" s="343"/>
    </row>
    <row r="4174" spans="9:28">
      <c r="I4174" s="342">
        <v>4</v>
      </c>
      <c r="J4174" s="144" t="str">
        <f t="shared" si="420"/>
        <v>LARGE</v>
      </c>
      <c r="K4174" s="144" t="str">
        <f t="shared" si="421"/>
        <v>MEDIUM</v>
      </c>
      <c r="L4174" s="144" t="str" cm="1">
        <f t="array" ref="L4174">_xlfn.IFS(I4174&lt;=2,"SMALL",I4174&lt;=5,"MEDIUM",I4174&gt;5,"LARGE")</f>
        <v>MEDIUM</v>
      </c>
      <c r="M4174" s="144" t="str">
        <f t="shared" si="418"/>
        <v>NO</v>
      </c>
      <c r="N4174" s="374">
        <v>5</v>
      </c>
      <c r="O4174" s="374">
        <f t="shared" si="419"/>
        <v>5</v>
      </c>
      <c r="P4174" s="158" t="str" cm="1">
        <f t="array" ref="P4174">_xlfn.SWITCH(ROUND(N4174,0),5,"Excellent",4,"Good",3,"ok","Bad")</f>
        <v>Excellent</v>
      </c>
      <c r="Q4174" s="144">
        <v>6</v>
      </c>
      <c r="R4174" s="385">
        <v>43633</v>
      </c>
      <c r="S4174" s="385">
        <v>43716</v>
      </c>
      <c r="T4174" s="144">
        <v>2237</v>
      </c>
      <c r="U4174" s="144" t="s">
        <v>60</v>
      </c>
      <c r="V4174" s="144">
        <v>269</v>
      </c>
      <c r="W4174" s="144" t="str">
        <f t="shared" si="422"/>
        <v>Active</v>
      </c>
      <c r="X4174" s="144">
        <v>2237</v>
      </c>
      <c r="AB4174" s="343"/>
    </row>
    <row r="4175" spans="9:28">
      <c r="I4175" s="342">
        <v>2</v>
      </c>
      <c r="J4175" s="144" t="str">
        <f t="shared" si="420"/>
        <v>SMALL</v>
      </c>
      <c r="K4175" s="144" t="str">
        <f t="shared" si="421"/>
        <v>SMALL</v>
      </c>
      <c r="L4175" s="144" t="str" cm="1">
        <f t="array" ref="L4175">_xlfn.IFS(I4175&lt;=2,"SMALL",I4175&lt;=5,"MEDIUM",I4175&gt;5,"LARGE")</f>
        <v>SMALL</v>
      </c>
      <c r="M4175" s="144" t="str">
        <f t="shared" si="418"/>
        <v>NO</v>
      </c>
      <c r="N4175" s="374">
        <v>4.99</v>
      </c>
      <c r="O4175" s="374">
        <f t="shared" si="419"/>
        <v>5</v>
      </c>
      <c r="P4175" s="158" t="str" cm="1">
        <f t="array" ref="P4175">_xlfn.SWITCH(ROUND(N4175,0),5,"Excellent",4,"Good",3,"ok","Bad")</f>
        <v>Excellent</v>
      </c>
      <c r="Q4175" s="144">
        <v>98</v>
      </c>
      <c r="R4175" s="385">
        <v>43404</v>
      </c>
      <c r="S4175" s="385">
        <v>44044</v>
      </c>
      <c r="T4175" s="144">
        <v>3704</v>
      </c>
      <c r="U4175" s="144" t="s">
        <v>69</v>
      </c>
      <c r="V4175" s="144">
        <v>313</v>
      </c>
      <c r="W4175" s="144" t="str">
        <f t="shared" si="422"/>
        <v>Active</v>
      </c>
      <c r="X4175" s="144">
        <v>3704</v>
      </c>
      <c r="AB4175" s="343"/>
    </row>
    <row r="4176" spans="9:28">
      <c r="I4176" s="342">
        <v>4</v>
      </c>
      <c r="J4176" s="144" t="str">
        <f t="shared" si="420"/>
        <v>LARGE</v>
      </c>
      <c r="K4176" s="144" t="str">
        <f t="shared" si="421"/>
        <v>MEDIUM</v>
      </c>
      <c r="L4176" s="144" t="str" cm="1">
        <f t="array" ref="L4176">_xlfn.IFS(I4176&lt;=2,"SMALL",I4176&lt;=5,"MEDIUM",I4176&gt;5,"LARGE")</f>
        <v>MEDIUM</v>
      </c>
      <c r="M4176" s="144" t="str">
        <f t="shared" si="418"/>
        <v>NO</v>
      </c>
      <c r="N4176" s="374">
        <v>4.91</v>
      </c>
      <c r="O4176" s="374">
        <f t="shared" si="419"/>
        <v>5</v>
      </c>
      <c r="P4176" s="158" t="str" cm="1">
        <f t="array" ref="P4176">_xlfn.SWITCH(ROUND(N4176,0),5,"Excellent",4,"Good",3,"ok","Bad")</f>
        <v>Excellent</v>
      </c>
      <c r="Q4176" s="144">
        <v>56</v>
      </c>
      <c r="R4176" s="385">
        <v>43416</v>
      </c>
      <c r="S4176" s="385">
        <v>43898</v>
      </c>
      <c r="T4176" s="144">
        <v>3437</v>
      </c>
      <c r="U4176" s="144" t="s">
        <v>69</v>
      </c>
      <c r="V4176" s="144">
        <v>335</v>
      </c>
      <c r="W4176" s="144" t="str">
        <f t="shared" si="422"/>
        <v>Active</v>
      </c>
      <c r="X4176" s="144">
        <v>3437</v>
      </c>
      <c r="AB4176" s="343"/>
    </row>
    <row r="4177" spans="9:28">
      <c r="I4177" s="342">
        <v>2</v>
      </c>
      <c r="J4177" s="144" t="str">
        <f t="shared" si="420"/>
        <v>SMALL</v>
      </c>
      <c r="K4177" s="144" t="str">
        <f t="shared" si="421"/>
        <v>SMALL</v>
      </c>
      <c r="L4177" s="144" t="str" cm="1">
        <f t="array" ref="L4177">_xlfn.IFS(I4177&lt;=2,"SMALL",I4177&lt;=5,"MEDIUM",I4177&gt;5,"LARGE")</f>
        <v>SMALL</v>
      </c>
      <c r="M4177" s="144" t="str">
        <f t="shared" si="418"/>
        <v>NO</v>
      </c>
      <c r="N4177" s="374">
        <v>4.63</v>
      </c>
      <c r="O4177" s="374">
        <f t="shared" si="419"/>
        <v>5</v>
      </c>
      <c r="P4177" s="158" t="str" cm="1">
        <f t="array" ref="P4177">_xlfn.SWITCH(ROUND(N4177,0),5,"Excellent",4,"Good",3,"ok","Bad")</f>
        <v>Excellent</v>
      </c>
      <c r="Q4177" s="144">
        <v>60</v>
      </c>
      <c r="R4177" s="385">
        <v>43409</v>
      </c>
      <c r="S4177" s="385">
        <v>43981</v>
      </c>
      <c r="T4177" s="144">
        <v>2721</v>
      </c>
      <c r="U4177" s="144" t="s">
        <v>69</v>
      </c>
      <c r="V4177" s="144">
        <v>1</v>
      </c>
      <c r="W4177" s="144" t="str">
        <f t="shared" si="422"/>
        <v>Active</v>
      </c>
      <c r="X4177" s="144">
        <v>2721</v>
      </c>
      <c r="AB4177" s="343"/>
    </row>
    <row r="4178" spans="9:28">
      <c r="I4178" s="342">
        <v>2</v>
      </c>
      <c r="J4178" s="144" t="str">
        <f t="shared" si="420"/>
        <v>SMALL</v>
      </c>
      <c r="K4178" s="144" t="str">
        <f t="shared" si="421"/>
        <v>SMALL</v>
      </c>
      <c r="L4178" s="144" t="str" cm="1">
        <f t="array" ref="L4178">_xlfn.IFS(I4178&lt;=2,"SMALL",I4178&lt;=5,"MEDIUM",I4178&gt;5,"LARGE")</f>
        <v>SMALL</v>
      </c>
      <c r="M4178" s="144" t="str">
        <f t="shared" si="418"/>
        <v>NO</v>
      </c>
      <c r="N4178" s="374">
        <v>5</v>
      </c>
      <c r="O4178" s="374">
        <f t="shared" si="419"/>
        <v>5</v>
      </c>
      <c r="P4178" s="158" t="str" cm="1">
        <f t="array" ref="P4178">_xlfn.SWITCH(ROUND(N4178,0),5,"Excellent",4,"Good",3,"ok","Bad")</f>
        <v>Excellent</v>
      </c>
      <c r="Q4178" s="144">
        <v>51</v>
      </c>
      <c r="R4178" s="385">
        <v>43608</v>
      </c>
      <c r="S4178" s="385">
        <v>44054</v>
      </c>
      <c r="T4178" s="144">
        <v>2201</v>
      </c>
      <c r="U4178" s="144" t="s">
        <v>60</v>
      </c>
      <c r="V4178" s="144">
        <v>353</v>
      </c>
      <c r="W4178" s="144" t="str">
        <f t="shared" si="422"/>
        <v>Active</v>
      </c>
      <c r="X4178" s="144">
        <v>2201</v>
      </c>
      <c r="AB4178" s="343"/>
    </row>
    <row r="4179" spans="9:28">
      <c r="I4179" s="342">
        <v>4</v>
      </c>
      <c r="J4179" s="144" t="str">
        <f t="shared" si="420"/>
        <v>LARGE</v>
      </c>
      <c r="K4179" s="144" t="str">
        <f t="shared" si="421"/>
        <v>MEDIUM</v>
      </c>
      <c r="L4179" s="144" t="str" cm="1">
        <f t="array" ref="L4179">_xlfn.IFS(I4179&lt;=2,"SMALL",I4179&lt;=5,"MEDIUM",I4179&gt;5,"LARGE")</f>
        <v>MEDIUM</v>
      </c>
      <c r="M4179" s="144" t="str">
        <f t="shared" si="418"/>
        <v>NO</v>
      </c>
      <c r="N4179" s="374">
        <v>5</v>
      </c>
      <c r="O4179" s="374">
        <f t="shared" si="419"/>
        <v>5</v>
      </c>
      <c r="P4179" s="158" t="str" cm="1">
        <f t="array" ref="P4179">_xlfn.SWITCH(ROUND(N4179,0),5,"Excellent",4,"Good",3,"ok","Bad")</f>
        <v>Excellent</v>
      </c>
      <c r="Q4179" s="144">
        <v>33</v>
      </c>
      <c r="R4179" s="385">
        <v>43417</v>
      </c>
      <c r="S4179" s="385">
        <v>43889</v>
      </c>
      <c r="T4179" s="144">
        <v>3707</v>
      </c>
      <c r="U4179" s="144" t="s">
        <v>69</v>
      </c>
      <c r="V4179" s="144">
        <v>106</v>
      </c>
      <c r="W4179" s="144" t="str">
        <f t="shared" si="422"/>
        <v>Active</v>
      </c>
      <c r="X4179" s="144">
        <v>3707</v>
      </c>
      <c r="AB4179" s="343"/>
    </row>
    <row r="4180" spans="9:28">
      <c r="I4180" s="342">
        <v>2</v>
      </c>
      <c r="J4180" s="144" t="str">
        <f t="shared" si="420"/>
        <v>SMALL</v>
      </c>
      <c r="K4180" s="144" t="str">
        <f t="shared" si="421"/>
        <v>SMALL</v>
      </c>
      <c r="L4180" s="144" t="str" cm="1">
        <f t="array" ref="L4180">_xlfn.IFS(I4180&lt;=2,"SMALL",I4180&lt;=5,"MEDIUM",I4180&gt;5,"LARGE")</f>
        <v>SMALL</v>
      </c>
      <c r="M4180" s="144" t="str">
        <f t="shared" si="418"/>
        <v>NO</v>
      </c>
      <c r="N4180" s="374">
        <v>4.91</v>
      </c>
      <c r="O4180" s="374">
        <f t="shared" si="419"/>
        <v>5</v>
      </c>
      <c r="P4180" s="158" t="str" cm="1">
        <f t="array" ref="P4180">_xlfn.SWITCH(ROUND(N4180,0),5,"Excellent",4,"Good",3,"ok","Bad")</f>
        <v>Excellent</v>
      </c>
      <c r="Q4180" s="144">
        <v>46</v>
      </c>
      <c r="R4180" s="385">
        <v>43414</v>
      </c>
      <c r="S4180" s="385">
        <v>43892</v>
      </c>
      <c r="T4180" s="144">
        <v>253</v>
      </c>
      <c r="U4180" s="144" t="s">
        <v>60</v>
      </c>
      <c r="V4180" s="144">
        <v>363</v>
      </c>
      <c r="W4180" s="144" t="str">
        <f t="shared" si="422"/>
        <v>Active</v>
      </c>
      <c r="X4180" s="144">
        <v>253</v>
      </c>
      <c r="AB4180" s="343"/>
    </row>
    <row r="4181" spans="9:28">
      <c r="I4181" s="342">
        <v>5</v>
      </c>
      <c r="J4181" s="144" t="str">
        <f t="shared" si="420"/>
        <v>LARGE</v>
      </c>
      <c r="K4181" s="144" t="str">
        <f t="shared" si="421"/>
        <v>MEDIUM</v>
      </c>
      <c r="L4181" s="144" t="str" cm="1">
        <f t="array" ref="L4181">_xlfn.IFS(I4181&lt;=2,"SMALL",I4181&lt;=5,"MEDIUM",I4181&gt;5,"LARGE")</f>
        <v>MEDIUM</v>
      </c>
      <c r="M4181" s="144" t="str">
        <f t="shared" si="418"/>
        <v>NO</v>
      </c>
      <c r="N4181" s="374">
        <v>4.49</v>
      </c>
      <c r="O4181" s="374">
        <f t="shared" si="419"/>
        <v>4</v>
      </c>
      <c r="P4181" s="158" t="str" cm="1">
        <f t="array" ref="P4181">_xlfn.SWITCH(ROUND(N4181,0),5,"Excellent",4,"Good",3,"ok","Bad")</f>
        <v>Good</v>
      </c>
      <c r="Q4181" s="144">
        <v>76</v>
      </c>
      <c r="R4181" s="385">
        <v>43417</v>
      </c>
      <c r="S4181" s="385">
        <v>44004</v>
      </c>
      <c r="T4181" s="144">
        <v>3701</v>
      </c>
      <c r="U4181" s="144" t="s">
        <v>69</v>
      </c>
      <c r="V4181" s="144">
        <v>15</v>
      </c>
      <c r="W4181" s="144" t="str">
        <f t="shared" si="422"/>
        <v>Active</v>
      </c>
      <c r="X4181" s="144">
        <v>3701</v>
      </c>
      <c r="AB4181" s="343"/>
    </row>
    <row r="4182" spans="9:28">
      <c r="I4182" s="342">
        <v>6</v>
      </c>
      <c r="J4182" s="144" t="str">
        <f t="shared" si="420"/>
        <v>LARGE</v>
      </c>
      <c r="K4182" s="144" t="str">
        <f t="shared" si="421"/>
        <v>LARGE</v>
      </c>
      <c r="L4182" s="144" t="str" cm="1">
        <f t="array" ref="L4182">_xlfn.IFS(I4182&lt;=2,"SMALL",I4182&lt;=5,"MEDIUM",I4182&gt;5,"LARGE")</f>
        <v>LARGE</v>
      </c>
      <c r="M4182" s="144" t="str">
        <f t="shared" si="418"/>
        <v>YES</v>
      </c>
      <c r="N4182" s="374">
        <v>4.96</v>
      </c>
      <c r="O4182" s="374">
        <f t="shared" si="419"/>
        <v>5</v>
      </c>
      <c r="P4182" s="158" t="str" cm="1">
        <f t="array" ref="P4182">_xlfn.SWITCH(ROUND(N4182,0),5,"Excellent",4,"Good",3,"ok","Bad")</f>
        <v>Excellent</v>
      </c>
      <c r="Q4182" s="144">
        <v>184</v>
      </c>
      <c r="R4182" s="385">
        <v>43413</v>
      </c>
      <c r="S4182" s="385">
        <v>44053</v>
      </c>
      <c r="T4182" s="144">
        <v>3698</v>
      </c>
      <c r="U4182" s="144" t="s">
        <v>69</v>
      </c>
      <c r="V4182" s="144">
        <v>359</v>
      </c>
      <c r="W4182" s="144" t="str">
        <f t="shared" si="422"/>
        <v>Active</v>
      </c>
      <c r="X4182" s="144">
        <v>3698</v>
      </c>
      <c r="AB4182" s="343"/>
    </row>
    <row r="4183" spans="9:28">
      <c r="I4183" s="342">
        <v>4</v>
      </c>
      <c r="J4183" s="144" t="str">
        <f t="shared" si="420"/>
        <v>LARGE</v>
      </c>
      <c r="K4183" s="144" t="str">
        <f t="shared" si="421"/>
        <v>MEDIUM</v>
      </c>
      <c r="L4183" s="144" t="str" cm="1">
        <f t="array" ref="L4183">_xlfn.IFS(I4183&lt;=2,"SMALL",I4183&lt;=5,"MEDIUM",I4183&gt;5,"LARGE")</f>
        <v>MEDIUM</v>
      </c>
      <c r="M4183" s="144" t="str">
        <f t="shared" si="418"/>
        <v>NO</v>
      </c>
      <c r="N4183" s="374">
        <v>4.8</v>
      </c>
      <c r="O4183" s="374">
        <f t="shared" si="419"/>
        <v>5</v>
      </c>
      <c r="P4183" s="158" t="str" cm="1">
        <f t="array" ref="P4183">_xlfn.SWITCH(ROUND(N4183,0),5,"Excellent",4,"Good",3,"ok","Bad")</f>
        <v>Excellent</v>
      </c>
      <c r="Q4183" s="144">
        <v>5</v>
      </c>
      <c r="R4183" s="385">
        <v>43405</v>
      </c>
      <c r="S4183" s="385">
        <v>43736</v>
      </c>
      <c r="T4183" s="144">
        <v>3709</v>
      </c>
      <c r="U4183" s="144" t="s">
        <v>69</v>
      </c>
      <c r="V4183" s="144">
        <v>0</v>
      </c>
      <c r="W4183" s="144" t="str">
        <f t="shared" si="422"/>
        <v>Inactive</v>
      </c>
      <c r="X4183" s="144">
        <v>3709</v>
      </c>
      <c r="AB4183" s="343"/>
    </row>
    <row r="4184" spans="9:28">
      <c r="I4184" s="342">
        <v>3</v>
      </c>
      <c r="J4184" s="144" t="str">
        <f t="shared" si="420"/>
        <v>LARGE</v>
      </c>
      <c r="K4184" s="144" t="str">
        <f t="shared" si="421"/>
        <v>MEDIUM</v>
      </c>
      <c r="L4184" s="144" t="str" cm="1">
        <f t="array" ref="L4184">_xlfn.IFS(I4184&lt;=2,"SMALL",I4184&lt;=5,"MEDIUM",I4184&gt;5,"LARGE")</f>
        <v>MEDIUM</v>
      </c>
      <c r="M4184" s="144" t="str">
        <f t="shared" si="418"/>
        <v>NO</v>
      </c>
      <c r="N4184" s="374">
        <v>5</v>
      </c>
      <c r="O4184" s="374">
        <f t="shared" si="419"/>
        <v>5</v>
      </c>
      <c r="P4184" s="158" t="str" cm="1">
        <f t="array" ref="P4184">_xlfn.SWITCH(ROUND(N4184,0),5,"Excellent",4,"Good",3,"ok","Bad")</f>
        <v>Excellent</v>
      </c>
      <c r="Q4184" s="144">
        <v>9</v>
      </c>
      <c r="R4184" s="385">
        <v>43465</v>
      </c>
      <c r="S4184" s="385">
        <v>43912</v>
      </c>
      <c r="T4184" s="144">
        <v>2181</v>
      </c>
      <c r="U4184" s="144" t="s">
        <v>69</v>
      </c>
      <c r="V4184" s="144">
        <v>0</v>
      </c>
      <c r="W4184" s="144" t="str">
        <f t="shared" si="422"/>
        <v>Inactive</v>
      </c>
      <c r="X4184" s="144">
        <v>2181</v>
      </c>
      <c r="AB4184" s="343"/>
    </row>
    <row r="4185" spans="9:28">
      <c r="I4185" s="342">
        <v>6</v>
      </c>
      <c r="J4185" s="144" t="str">
        <f t="shared" si="420"/>
        <v>LARGE</v>
      </c>
      <c r="K4185" s="144" t="str">
        <f t="shared" si="421"/>
        <v>LARGE</v>
      </c>
      <c r="L4185" s="144" t="str" cm="1">
        <f t="array" ref="L4185">_xlfn.IFS(I4185&lt;=2,"SMALL",I4185&lt;=5,"MEDIUM",I4185&gt;5,"LARGE")</f>
        <v>LARGE</v>
      </c>
      <c r="M4185" s="144" t="str">
        <f t="shared" si="418"/>
        <v>NO</v>
      </c>
      <c r="N4185" s="374">
        <v>4.59</v>
      </c>
      <c r="O4185" s="374">
        <f t="shared" si="419"/>
        <v>5</v>
      </c>
      <c r="P4185" s="158" t="str" cm="1">
        <f t="array" ref="P4185">_xlfn.SWITCH(ROUND(N4185,0),5,"Excellent",4,"Good",3,"ok","Bad")</f>
        <v>Excellent</v>
      </c>
      <c r="Q4185" s="144">
        <v>64</v>
      </c>
      <c r="R4185" s="385">
        <v>43422</v>
      </c>
      <c r="S4185" s="385">
        <v>44041</v>
      </c>
      <c r="T4185" s="144">
        <v>3710</v>
      </c>
      <c r="U4185" s="144" t="s">
        <v>69</v>
      </c>
      <c r="V4185" s="144">
        <v>364</v>
      </c>
      <c r="W4185" s="144" t="str">
        <f t="shared" si="422"/>
        <v>Active</v>
      </c>
      <c r="X4185" s="144">
        <v>3710</v>
      </c>
      <c r="AB4185" s="343"/>
    </row>
    <row r="4186" spans="9:28">
      <c r="I4186" s="342">
        <v>2</v>
      </c>
      <c r="J4186" s="144" t="str">
        <f t="shared" si="420"/>
        <v>SMALL</v>
      </c>
      <c r="K4186" s="144" t="str">
        <f t="shared" si="421"/>
        <v>SMALL</v>
      </c>
      <c r="L4186" s="144" t="str" cm="1">
        <f t="array" ref="L4186">_xlfn.IFS(I4186&lt;=2,"SMALL",I4186&lt;=5,"MEDIUM",I4186&gt;5,"LARGE")</f>
        <v>SMALL</v>
      </c>
      <c r="M4186" s="144" t="str">
        <f t="shared" si="418"/>
        <v>NO</v>
      </c>
      <c r="N4186" s="374">
        <v>4.75</v>
      </c>
      <c r="O4186" s="374">
        <f t="shared" si="419"/>
        <v>5</v>
      </c>
      <c r="P4186" s="158" t="str" cm="1">
        <f t="array" ref="P4186">_xlfn.SWITCH(ROUND(N4186,0),5,"Excellent",4,"Good",3,"ok","Bad")</f>
        <v>Excellent</v>
      </c>
      <c r="Q4186" s="144">
        <v>24</v>
      </c>
      <c r="R4186" s="385">
        <v>43438</v>
      </c>
      <c r="S4186" s="385">
        <v>43815</v>
      </c>
      <c r="T4186" s="144">
        <v>3711</v>
      </c>
      <c r="U4186" s="144" t="s">
        <v>60</v>
      </c>
      <c r="V4186" s="144">
        <v>223</v>
      </c>
      <c r="W4186" s="144" t="str">
        <f t="shared" si="422"/>
        <v>Active</v>
      </c>
      <c r="X4186" s="144">
        <v>3711</v>
      </c>
      <c r="AB4186" s="343"/>
    </row>
    <row r="4187" spans="9:28">
      <c r="I4187" s="342">
        <v>1</v>
      </c>
      <c r="J4187" s="144" t="str">
        <f t="shared" si="420"/>
        <v>SMALL</v>
      </c>
      <c r="K4187" s="144" t="str">
        <f t="shared" si="421"/>
        <v>SMALL</v>
      </c>
      <c r="L4187" s="144" t="str" cm="1">
        <f t="array" ref="L4187">_xlfn.IFS(I4187&lt;=2,"SMALL",I4187&lt;=5,"MEDIUM",I4187&gt;5,"LARGE")</f>
        <v>SMALL</v>
      </c>
      <c r="M4187" s="144" t="str">
        <f t="shared" si="418"/>
        <v>NO</v>
      </c>
      <c r="N4187" s="374">
        <v>4.8</v>
      </c>
      <c r="O4187" s="374">
        <f t="shared" si="419"/>
        <v>5</v>
      </c>
      <c r="P4187" s="158" t="str" cm="1">
        <f t="array" ref="P4187">_xlfn.SWITCH(ROUND(N4187,0),5,"Excellent",4,"Good",3,"ok","Bad")</f>
        <v>Excellent</v>
      </c>
      <c r="Q4187" s="144">
        <v>10</v>
      </c>
      <c r="R4187" s="385">
        <v>43430</v>
      </c>
      <c r="S4187" s="385">
        <v>43583</v>
      </c>
      <c r="T4187" s="144">
        <v>1797</v>
      </c>
      <c r="U4187" s="144" t="s">
        <v>60</v>
      </c>
      <c r="V4187" s="144">
        <v>0</v>
      </c>
      <c r="W4187" s="144" t="str">
        <f t="shared" si="422"/>
        <v>Inactive</v>
      </c>
      <c r="X4187" s="144">
        <v>1797</v>
      </c>
      <c r="AB4187" s="343"/>
    </row>
    <row r="4188" spans="9:28">
      <c r="I4188" s="342">
        <v>5</v>
      </c>
      <c r="J4188" s="144" t="str">
        <f t="shared" si="420"/>
        <v>LARGE</v>
      </c>
      <c r="K4188" s="144" t="str">
        <f t="shared" si="421"/>
        <v>MEDIUM</v>
      </c>
      <c r="L4188" s="144" t="str" cm="1">
        <f t="array" ref="L4188">_xlfn.IFS(I4188&lt;=2,"SMALL",I4188&lt;=5,"MEDIUM",I4188&gt;5,"LARGE")</f>
        <v>MEDIUM</v>
      </c>
      <c r="M4188" s="144" t="str">
        <f t="shared" si="418"/>
        <v>NO</v>
      </c>
      <c r="N4188" s="374">
        <v>4.5999999999999996</v>
      </c>
      <c r="O4188" s="374">
        <f t="shared" si="419"/>
        <v>5</v>
      </c>
      <c r="P4188" s="158" t="str" cm="1">
        <f t="array" ref="P4188">_xlfn.SWITCH(ROUND(N4188,0),5,"Excellent",4,"Good",3,"ok","Bad")</f>
        <v>Excellent</v>
      </c>
      <c r="Q4188" s="144">
        <v>5</v>
      </c>
      <c r="R4188" s="385">
        <v>43419</v>
      </c>
      <c r="S4188" s="385">
        <v>43905</v>
      </c>
      <c r="T4188" s="144">
        <v>3570</v>
      </c>
      <c r="U4188" s="144" t="s">
        <v>69</v>
      </c>
      <c r="V4188" s="144">
        <v>156</v>
      </c>
      <c r="W4188" s="144" t="str">
        <f t="shared" si="422"/>
        <v>Active</v>
      </c>
      <c r="X4188" s="144">
        <v>3570</v>
      </c>
      <c r="AB4188" s="343"/>
    </row>
    <row r="4189" spans="9:28">
      <c r="I4189" s="342">
        <v>4</v>
      </c>
      <c r="J4189" s="144" t="str">
        <f t="shared" si="420"/>
        <v>LARGE</v>
      </c>
      <c r="K4189" s="144" t="str">
        <f t="shared" si="421"/>
        <v>MEDIUM</v>
      </c>
      <c r="L4189" s="144" t="str" cm="1">
        <f t="array" ref="L4189">_xlfn.IFS(I4189&lt;=2,"SMALL",I4189&lt;=5,"MEDIUM",I4189&gt;5,"LARGE")</f>
        <v>MEDIUM</v>
      </c>
      <c r="M4189" s="144" t="str">
        <f t="shared" si="418"/>
        <v>NO</v>
      </c>
      <c r="N4189" s="374">
        <v>4.68</v>
      </c>
      <c r="O4189" s="374">
        <f t="shared" si="419"/>
        <v>5</v>
      </c>
      <c r="P4189" s="158" t="str" cm="1">
        <f t="array" ref="P4189">_xlfn.SWITCH(ROUND(N4189,0),5,"Excellent",4,"Good",3,"ok","Bad")</f>
        <v>Excellent</v>
      </c>
      <c r="Q4189" s="144">
        <v>38</v>
      </c>
      <c r="R4189" s="385">
        <v>43537</v>
      </c>
      <c r="S4189" s="385">
        <v>44046</v>
      </c>
      <c r="T4189" s="144">
        <v>3121</v>
      </c>
      <c r="U4189" s="144" t="s">
        <v>60</v>
      </c>
      <c r="V4189" s="144">
        <v>343</v>
      </c>
      <c r="W4189" s="144" t="str">
        <f t="shared" si="422"/>
        <v>Active</v>
      </c>
      <c r="X4189" s="144">
        <v>3121</v>
      </c>
      <c r="AB4189" s="343"/>
    </row>
    <row r="4190" spans="9:28">
      <c r="I4190" s="342">
        <v>6</v>
      </c>
      <c r="J4190" s="144" t="str">
        <f t="shared" si="420"/>
        <v>LARGE</v>
      </c>
      <c r="K4190" s="144" t="str">
        <f t="shared" si="421"/>
        <v>LARGE</v>
      </c>
      <c r="L4190" s="144" t="str" cm="1">
        <f t="array" ref="L4190">_xlfn.IFS(I4190&lt;=2,"SMALL",I4190&lt;=5,"MEDIUM",I4190&gt;5,"LARGE")</f>
        <v>LARGE</v>
      </c>
      <c r="M4190" s="144" t="str">
        <f t="shared" si="418"/>
        <v>NO</v>
      </c>
      <c r="N4190" s="374">
        <v>4.7300000000000004</v>
      </c>
      <c r="O4190" s="374">
        <f t="shared" si="419"/>
        <v>5</v>
      </c>
      <c r="P4190" s="158" t="str" cm="1">
        <f t="array" ref="P4190">_xlfn.SWITCH(ROUND(N4190,0),5,"Excellent",4,"Good",3,"ok","Bad")</f>
        <v>Excellent</v>
      </c>
      <c r="Q4190" s="144">
        <v>33</v>
      </c>
      <c r="R4190" s="385">
        <v>43437</v>
      </c>
      <c r="S4190" s="385">
        <v>43835</v>
      </c>
      <c r="T4190" s="144">
        <v>3182</v>
      </c>
      <c r="U4190" s="144" t="s">
        <v>69</v>
      </c>
      <c r="V4190" s="144">
        <v>117</v>
      </c>
      <c r="W4190" s="144" t="str">
        <f t="shared" si="422"/>
        <v>Active</v>
      </c>
      <c r="X4190" s="144">
        <v>3182</v>
      </c>
      <c r="AB4190" s="343"/>
    </row>
    <row r="4191" spans="9:28">
      <c r="I4191" s="342">
        <v>2</v>
      </c>
      <c r="J4191" s="144" t="str">
        <f t="shared" si="420"/>
        <v>SMALL</v>
      </c>
      <c r="K4191" s="144" t="str">
        <f t="shared" si="421"/>
        <v>SMALL</v>
      </c>
      <c r="L4191" s="144" t="str" cm="1">
        <f t="array" ref="L4191">_xlfn.IFS(I4191&lt;=2,"SMALL",I4191&lt;=5,"MEDIUM",I4191&gt;5,"LARGE")</f>
        <v>SMALL</v>
      </c>
      <c r="M4191" s="144" t="str">
        <f t="shared" si="418"/>
        <v>NO</v>
      </c>
      <c r="N4191" s="374">
        <v>4.74</v>
      </c>
      <c r="O4191" s="374">
        <f t="shared" si="419"/>
        <v>5</v>
      </c>
      <c r="P4191" s="158" t="str" cm="1">
        <f t="array" ref="P4191">_xlfn.SWITCH(ROUND(N4191,0),5,"Excellent",4,"Good",3,"ok","Bad")</f>
        <v>Excellent</v>
      </c>
      <c r="Q4191" s="144">
        <v>112</v>
      </c>
      <c r="R4191" s="385">
        <v>43448</v>
      </c>
      <c r="S4191" s="385">
        <v>44045</v>
      </c>
      <c r="T4191" s="144">
        <v>3713</v>
      </c>
      <c r="U4191" s="144" t="s">
        <v>60</v>
      </c>
      <c r="V4191" s="144">
        <v>364</v>
      </c>
      <c r="W4191" s="144" t="str">
        <f t="shared" si="422"/>
        <v>Active</v>
      </c>
      <c r="X4191" s="144">
        <v>3713</v>
      </c>
      <c r="AB4191" s="343"/>
    </row>
    <row r="4192" spans="9:28">
      <c r="I4192" s="342">
        <v>2</v>
      </c>
      <c r="J4192" s="144" t="str">
        <f t="shared" si="420"/>
        <v>SMALL</v>
      </c>
      <c r="K4192" s="144" t="str">
        <f t="shared" si="421"/>
        <v>SMALL</v>
      </c>
      <c r="L4192" s="144" t="str" cm="1">
        <f t="array" ref="L4192">_xlfn.IFS(I4192&lt;=2,"SMALL",I4192&lt;=5,"MEDIUM",I4192&gt;5,"LARGE")</f>
        <v>SMALL</v>
      </c>
      <c r="M4192" s="144" t="str">
        <f t="shared" si="418"/>
        <v>NO</v>
      </c>
      <c r="N4192" s="374">
        <v>5</v>
      </c>
      <c r="O4192" s="374">
        <f t="shared" si="419"/>
        <v>5</v>
      </c>
      <c r="P4192" s="158" t="str" cm="1">
        <f t="array" ref="P4192">_xlfn.SWITCH(ROUND(N4192,0),5,"Excellent",4,"Good",3,"ok","Bad")</f>
        <v>Excellent</v>
      </c>
      <c r="Q4192" s="144">
        <v>100</v>
      </c>
      <c r="R4192" s="385">
        <v>43448</v>
      </c>
      <c r="S4192" s="385">
        <v>43898</v>
      </c>
      <c r="T4192" s="144">
        <v>2435</v>
      </c>
      <c r="U4192" s="144" t="s">
        <v>60</v>
      </c>
      <c r="V4192" s="144">
        <v>58</v>
      </c>
      <c r="W4192" s="144" t="str">
        <f t="shared" si="422"/>
        <v>Active</v>
      </c>
      <c r="X4192" s="144">
        <v>2435</v>
      </c>
      <c r="AB4192" s="343"/>
    </row>
    <row r="4193" spans="9:28">
      <c r="I4193" s="342">
        <v>2</v>
      </c>
      <c r="J4193" s="144" t="str">
        <f t="shared" si="420"/>
        <v>SMALL</v>
      </c>
      <c r="K4193" s="144" t="str">
        <f t="shared" si="421"/>
        <v>SMALL</v>
      </c>
      <c r="L4193" s="144" t="str" cm="1">
        <f t="array" ref="L4193">_xlfn.IFS(I4193&lt;=2,"SMALL",I4193&lt;=5,"MEDIUM",I4193&gt;5,"LARGE")</f>
        <v>SMALL</v>
      </c>
      <c r="M4193" s="144" t="str">
        <f t="shared" si="418"/>
        <v>NO</v>
      </c>
      <c r="N4193" s="374">
        <v>4.47</v>
      </c>
      <c r="O4193" s="374">
        <f t="shared" si="419"/>
        <v>4</v>
      </c>
      <c r="P4193" s="158" t="str" cm="1">
        <f t="array" ref="P4193">_xlfn.SWITCH(ROUND(N4193,0),5,"Excellent",4,"Good",3,"ok","Bad")</f>
        <v>Good</v>
      </c>
      <c r="Q4193" s="144">
        <v>111</v>
      </c>
      <c r="R4193" s="385">
        <v>43413</v>
      </c>
      <c r="S4193" s="385">
        <v>44015</v>
      </c>
      <c r="T4193" s="144">
        <v>2200</v>
      </c>
      <c r="U4193" s="144" t="s">
        <v>60</v>
      </c>
      <c r="V4193" s="144">
        <v>176</v>
      </c>
      <c r="W4193" s="144" t="str">
        <f t="shared" si="422"/>
        <v>Active</v>
      </c>
      <c r="X4193" s="144">
        <v>2200</v>
      </c>
      <c r="AB4193" s="343"/>
    </row>
    <row r="4194" spans="9:28">
      <c r="I4194" s="342">
        <v>6</v>
      </c>
      <c r="J4194" s="144" t="str">
        <f t="shared" si="420"/>
        <v>LARGE</v>
      </c>
      <c r="K4194" s="144" t="str">
        <f t="shared" si="421"/>
        <v>LARGE</v>
      </c>
      <c r="L4194" s="144" t="str" cm="1">
        <f t="array" ref="L4194">_xlfn.IFS(I4194&lt;=2,"SMALL",I4194&lt;=5,"MEDIUM",I4194&gt;5,"LARGE")</f>
        <v>LARGE</v>
      </c>
      <c r="M4194" s="144" t="str">
        <f t="shared" si="418"/>
        <v>NO</v>
      </c>
      <c r="N4194" s="374">
        <v>4.5999999999999996</v>
      </c>
      <c r="O4194" s="374">
        <f t="shared" si="419"/>
        <v>5</v>
      </c>
      <c r="P4194" s="158" t="str" cm="1">
        <f t="array" ref="P4194">_xlfn.SWITCH(ROUND(N4194,0),5,"Excellent",4,"Good",3,"ok","Bad")</f>
        <v>Excellent</v>
      </c>
      <c r="Q4194" s="144">
        <v>15</v>
      </c>
      <c r="R4194" s="385">
        <v>43436</v>
      </c>
      <c r="S4194" s="385">
        <v>43832</v>
      </c>
      <c r="T4194" s="144">
        <v>3660</v>
      </c>
      <c r="U4194" s="144" t="s">
        <v>69</v>
      </c>
      <c r="V4194" s="144">
        <v>90</v>
      </c>
      <c r="W4194" s="144" t="str">
        <f t="shared" si="422"/>
        <v>Active</v>
      </c>
      <c r="X4194" s="144">
        <v>3660</v>
      </c>
      <c r="AB4194" s="343"/>
    </row>
    <row r="4195" spans="9:28">
      <c r="I4195" s="342">
        <v>2</v>
      </c>
      <c r="J4195" s="144" t="str">
        <f t="shared" si="420"/>
        <v>SMALL</v>
      </c>
      <c r="K4195" s="144" t="str">
        <f t="shared" si="421"/>
        <v>SMALL</v>
      </c>
      <c r="L4195" s="144" t="str" cm="1">
        <f t="array" ref="L4195">_xlfn.IFS(I4195&lt;=2,"SMALL",I4195&lt;=5,"MEDIUM",I4195&gt;5,"LARGE")</f>
        <v>SMALL</v>
      </c>
      <c r="M4195" s="144" t="str">
        <f t="shared" si="418"/>
        <v>NO</v>
      </c>
      <c r="N4195" s="374">
        <v>4.46</v>
      </c>
      <c r="O4195" s="374">
        <f t="shared" si="419"/>
        <v>4</v>
      </c>
      <c r="P4195" s="158" t="str" cm="1">
        <f t="array" ref="P4195">_xlfn.SWITCH(ROUND(N4195,0),5,"Excellent",4,"Good",3,"ok","Bad")</f>
        <v>Good</v>
      </c>
      <c r="Q4195" s="144">
        <v>110</v>
      </c>
      <c r="R4195" s="385">
        <v>43411</v>
      </c>
      <c r="S4195" s="385">
        <v>44035</v>
      </c>
      <c r="T4195" s="144">
        <v>2200</v>
      </c>
      <c r="U4195" s="144" t="s">
        <v>60</v>
      </c>
      <c r="V4195" s="144">
        <v>41</v>
      </c>
      <c r="W4195" s="144" t="str">
        <f t="shared" si="422"/>
        <v>Active</v>
      </c>
      <c r="X4195" s="144">
        <v>2200</v>
      </c>
      <c r="AB4195" s="343"/>
    </row>
    <row r="4196" spans="9:28">
      <c r="I4196" s="342">
        <v>2</v>
      </c>
      <c r="J4196" s="144" t="str">
        <f t="shared" si="420"/>
        <v>SMALL</v>
      </c>
      <c r="K4196" s="144" t="str">
        <f t="shared" si="421"/>
        <v>SMALL</v>
      </c>
      <c r="L4196" s="144" t="str" cm="1">
        <f t="array" ref="L4196">_xlfn.IFS(I4196&lt;=2,"SMALL",I4196&lt;=5,"MEDIUM",I4196&gt;5,"LARGE")</f>
        <v>SMALL</v>
      </c>
      <c r="M4196" s="144" t="str">
        <f t="shared" si="418"/>
        <v>NO</v>
      </c>
      <c r="N4196" s="374">
        <v>4.53</v>
      </c>
      <c r="O4196" s="374">
        <f t="shared" si="419"/>
        <v>5</v>
      </c>
      <c r="P4196" s="158" t="str" cm="1">
        <f t="array" ref="P4196">_xlfn.SWITCH(ROUND(N4196,0),5,"Excellent",4,"Good",3,"ok","Bad")</f>
        <v>Excellent</v>
      </c>
      <c r="Q4196" s="144">
        <v>17</v>
      </c>
      <c r="R4196" s="385">
        <v>43546</v>
      </c>
      <c r="S4196" s="385">
        <v>43830</v>
      </c>
      <c r="T4196" s="144">
        <v>3544</v>
      </c>
      <c r="U4196" s="144" t="s">
        <v>60</v>
      </c>
      <c r="V4196" s="144">
        <v>365</v>
      </c>
      <c r="W4196" s="144" t="str">
        <f t="shared" si="422"/>
        <v>Active</v>
      </c>
      <c r="X4196" s="144">
        <v>3544</v>
      </c>
      <c r="AB4196" s="343"/>
    </row>
    <row r="4197" spans="9:28">
      <c r="I4197" s="342">
        <v>2</v>
      </c>
      <c r="J4197" s="144" t="str">
        <f t="shared" si="420"/>
        <v>SMALL</v>
      </c>
      <c r="K4197" s="144" t="str">
        <f t="shared" si="421"/>
        <v>SMALL</v>
      </c>
      <c r="L4197" s="144" t="str" cm="1">
        <f t="array" ref="L4197">_xlfn.IFS(I4197&lt;=2,"SMALL",I4197&lt;=5,"MEDIUM",I4197&gt;5,"LARGE")</f>
        <v>SMALL</v>
      </c>
      <c r="M4197" s="144" t="str">
        <f t="shared" si="418"/>
        <v>NO</v>
      </c>
      <c r="N4197" s="374">
        <v>4.67</v>
      </c>
      <c r="O4197" s="374">
        <f t="shared" si="419"/>
        <v>5</v>
      </c>
      <c r="P4197" s="158" t="str" cm="1">
        <f t="array" ref="P4197">_xlfn.SWITCH(ROUND(N4197,0),5,"Excellent",4,"Good",3,"ok","Bad")</f>
        <v>Excellent</v>
      </c>
      <c r="Q4197" s="144">
        <v>3</v>
      </c>
      <c r="R4197" s="385">
        <v>43429</v>
      </c>
      <c r="S4197" s="385">
        <v>43825</v>
      </c>
      <c r="T4197" s="144">
        <v>732</v>
      </c>
      <c r="U4197" s="144" t="s">
        <v>69</v>
      </c>
      <c r="V4197" s="144">
        <v>16</v>
      </c>
      <c r="W4197" s="144" t="str">
        <f t="shared" si="422"/>
        <v>Active</v>
      </c>
      <c r="X4197" s="144">
        <v>732</v>
      </c>
      <c r="AB4197" s="343"/>
    </row>
    <row r="4198" spans="9:28">
      <c r="I4198" s="342">
        <v>6</v>
      </c>
      <c r="J4198" s="144" t="str">
        <f t="shared" si="420"/>
        <v>LARGE</v>
      </c>
      <c r="K4198" s="144" t="str">
        <f t="shared" si="421"/>
        <v>LARGE</v>
      </c>
      <c r="L4198" s="144" t="str" cm="1">
        <f t="array" ref="L4198">_xlfn.IFS(I4198&lt;=2,"SMALL",I4198&lt;=5,"MEDIUM",I4198&gt;5,"LARGE")</f>
        <v>LARGE</v>
      </c>
      <c r="M4198" s="144" t="str">
        <f t="shared" si="418"/>
        <v>NO</v>
      </c>
      <c r="N4198" s="374">
        <v>4.9400000000000004</v>
      </c>
      <c r="O4198" s="374">
        <f t="shared" si="419"/>
        <v>5</v>
      </c>
      <c r="P4198" s="158" t="str" cm="1">
        <f t="array" ref="P4198">_xlfn.SWITCH(ROUND(N4198,0),5,"Excellent",4,"Good",3,"ok","Bad")</f>
        <v>Excellent</v>
      </c>
      <c r="Q4198" s="144">
        <v>17</v>
      </c>
      <c r="R4198" s="385">
        <v>43422</v>
      </c>
      <c r="S4198" s="385">
        <v>43898</v>
      </c>
      <c r="T4198" s="144">
        <v>655</v>
      </c>
      <c r="U4198" s="144" t="s">
        <v>69</v>
      </c>
      <c r="V4198" s="144">
        <v>0</v>
      </c>
      <c r="W4198" s="144" t="str">
        <f t="shared" si="422"/>
        <v>Inactive</v>
      </c>
      <c r="X4198" s="144">
        <v>655</v>
      </c>
      <c r="AB4198" s="343"/>
    </row>
    <row r="4199" spans="9:28">
      <c r="I4199" s="342">
        <v>3</v>
      </c>
      <c r="J4199" s="144" t="str">
        <f t="shared" si="420"/>
        <v>LARGE</v>
      </c>
      <c r="K4199" s="144" t="str">
        <f t="shared" si="421"/>
        <v>MEDIUM</v>
      </c>
      <c r="L4199" s="144" t="str" cm="1">
        <f t="array" ref="L4199">_xlfn.IFS(I4199&lt;=2,"SMALL",I4199&lt;=5,"MEDIUM",I4199&gt;5,"LARGE")</f>
        <v>MEDIUM</v>
      </c>
      <c r="M4199" s="144" t="str">
        <f t="shared" si="418"/>
        <v>NO</v>
      </c>
      <c r="N4199" s="374">
        <v>4.32</v>
      </c>
      <c r="O4199" s="374">
        <f t="shared" si="419"/>
        <v>4</v>
      </c>
      <c r="P4199" s="158" t="str" cm="1">
        <f t="array" ref="P4199">_xlfn.SWITCH(ROUND(N4199,0),5,"Excellent",4,"Good",3,"ok","Bad")</f>
        <v>Good</v>
      </c>
      <c r="Q4199" s="144">
        <v>22</v>
      </c>
      <c r="R4199" s="385">
        <v>43486</v>
      </c>
      <c r="S4199" s="385">
        <v>43904</v>
      </c>
      <c r="T4199" s="144">
        <v>3716</v>
      </c>
      <c r="U4199" s="144" t="s">
        <v>60</v>
      </c>
      <c r="V4199" s="144">
        <v>365</v>
      </c>
      <c r="W4199" s="144" t="str">
        <f t="shared" si="422"/>
        <v>Active</v>
      </c>
      <c r="X4199" s="144">
        <v>3716</v>
      </c>
      <c r="AB4199" s="343"/>
    </row>
    <row r="4200" spans="9:28">
      <c r="I4200" s="342">
        <v>1</v>
      </c>
      <c r="J4200" s="144" t="str">
        <f t="shared" si="420"/>
        <v>SMALL</v>
      </c>
      <c r="K4200" s="144" t="str">
        <f t="shared" si="421"/>
        <v>SMALL</v>
      </c>
      <c r="L4200" s="144" t="str" cm="1">
        <f t="array" ref="L4200">_xlfn.IFS(I4200&lt;=2,"SMALL",I4200&lt;=5,"MEDIUM",I4200&gt;5,"LARGE")</f>
        <v>SMALL</v>
      </c>
      <c r="M4200" s="144" t="str">
        <f t="shared" si="418"/>
        <v>NO</v>
      </c>
      <c r="N4200" s="374">
        <v>4.25</v>
      </c>
      <c r="O4200" s="374">
        <f t="shared" si="419"/>
        <v>4</v>
      </c>
      <c r="P4200" s="158" t="str" cm="1">
        <f t="array" ref="P4200">_xlfn.SWITCH(ROUND(N4200,0),5,"Excellent",4,"Good",3,"ok","Bad")</f>
        <v>Good</v>
      </c>
      <c r="Q4200" s="144">
        <v>8</v>
      </c>
      <c r="R4200" s="385">
        <v>43450</v>
      </c>
      <c r="S4200" s="385">
        <v>43831</v>
      </c>
      <c r="T4200" s="144">
        <v>3544</v>
      </c>
      <c r="U4200" s="144" t="s">
        <v>60</v>
      </c>
      <c r="V4200" s="144">
        <v>365</v>
      </c>
      <c r="W4200" s="144" t="str">
        <f t="shared" si="422"/>
        <v>Active</v>
      </c>
      <c r="X4200" s="144">
        <v>3544</v>
      </c>
      <c r="AB4200" s="343"/>
    </row>
    <row r="4201" spans="9:28">
      <c r="I4201" s="342">
        <v>4</v>
      </c>
      <c r="J4201" s="144" t="str">
        <f t="shared" si="420"/>
        <v>LARGE</v>
      </c>
      <c r="K4201" s="144" t="str">
        <f t="shared" si="421"/>
        <v>MEDIUM</v>
      </c>
      <c r="L4201" s="144" t="str" cm="1">
        <f t="array" ref="L4201">_xlfn.IFS(I4201&lt;=2,"SMALL",I4201&lt;=5,"MEDIUM",I4201&gt;5,"LARGE")</f>
        <v>MEDIUM</v>
      </c>
      <c r="M4201" s="144" t="str">
        <f t="shared" si="418"/>
        <v>NO</v>
      </c>
      <c r="N4201" s="374">
        <v>4.9800000000000004</v>
      </c>
      <c r="O4201" s="374">
        <f t="shared" si="419"/>
        <v>5</v>
      </c>
      <c r="P4201" s="158" t="str" cm="1">
        <f t="array" ref="P4201">_xlfn.SWITCH(ROUND(N4201,0),5,"Excellent",4,"Good",3,"ok","Bad")</f>
        <v>Excellent</v>
      </c>
      <c r="Q4201" s="144">
        <v>45</v>
      </c>
      <c r="R4201" s="385">
        <v>43429</v>
      </c>
      <c r="S4201" s="385">
        <v>44033</v>
      </c>
      <c r="T4201" s="144">
        <v>2766</v>
      </c>
      <c r="U4201" s="144" t="s">
        <v>69</v>
      </c>
      <c r="V4201" s="144">
        <v>162</v>
      </c>
      <c r="W4201" s="144" t="str">
        <f t="shared" si="422"/>
        <v>Active</v>
      </c>
      <c r="X4201" s="144">
        <v>2766</v>
      </c>
      <c r="AB4201" s="343"/>
    </row>
    <row r="4202" spans="9:28">
      <c r="I4202" s="342">
        <v>1</v>
      </c>
      <c r="J4202" s="144" t="str">
        <f t="shared" si="420"/>
        <v>SMALL</v>
      </c>
      <c r="K4202" s="144" t="str">
        <f t="shared" si="421"/>
        <v>SMALL</v>
      </c>
      <c r="L4202" s="144" t="str" cm="1">
        <f t="array" ref="L4202">_xlfn.IFS(I4202&lt;=2,"SMALL",I4202&lt;=5,"MEDIUM",I4202&gt;5,"LARGE")</f>
        <v>SMALL</v>
      </c>
      <c r="M4202" s="144" t="str">
        <f t="shared" si="418"/>
        <v>NO</v>
      </c>
      <c r="N4202" s="374">
        <v>4.92</v>
      </c>
      <c r="O4202" s="374">
        <f t="shared" si="419"/>
        <v>5</v>
      </c>
      <c r="P4202" s="158" t="str" cm="1">
        <f t="array" ref="P4202">_xlfn.SWITCH(ROUND(N4202,0),5,"Excellent",4,"Good",3,"ok","Bad")</f>
        <v>Excellent</v>
      </c>
      <c r="Q4202" s="144">
        <v>74</v>
      </c>
      <c r="R4202" s="385">
        <v>43414</v>
      </c>
      <c r="S4202" s="385">
        <v>44037</v>
      </c>
      <c r="T4202" s="144">
        <v>3702</v>
      </c>
      <c r="U4202" s="144" t="s">
        <v>60</v>
      </c>
      <c r="V4202" s="144">
        <v>332</v>
      </c>
      <c r="W4202" s="144" t="str">
        <f t="shared" si="422"/>
        <v>Active</v>
      </c>
      <c r="X4202" s="144">
        <v>3702</v>
      </c>
      <c r="AB4202" s="343"/>
    </row>
    <row r="4203" spans="9:28">
      <c r="I4203" s="342">
        <v>1</v>
      </c>
      <c r="J4203" s="144" t="str">
        <f t="shared" si="420"/>
        <v>SMALL</v>
      </c>
      <c r="K4203" s="144" t="str">
        <f t="shared" si="421"/>
        <v>SMALL</v>
      </c>
      <c r="L4203" s="144" t="str" cm="1">
        <f t="array" ref="L4203">_xlfn.IFS(I4203&lt;=2,"SMALL",I4203&lt;=5,"MEDIUM",I4203&gt;5,"LARGE")</f>
        <v>SMALL</v>
      </c>
      <c r="M4203" s="144" t="str">
        <f t="shared" si="418"/>
        <v>NO</v>
      </c>
      <c r="N4203" s="374">
        <v>4.92</v>
      </c>
      <c r="O4203" s="374">
        <f t="shared" si="419"/>
        <v>5</v>
      </c>
      <c r="P4203" s="158" t="str" cm="1">
        <f t="array" ref="P4203">_xlfn.SWITCH(ROUND(N4203,0),5,"Excellent",4,"Good",3,"ok","Bad")</f>
        <v>Excellent</v>
      </c>
      <c r="Q4203" s="144">
        <v>52</v>
      </c>
      <c r="R4203" s="385">
        <v>43414</v>
      </c>
      <c r="S4203" s="385">
        <v>43967</v>
      </c>
      <c r="T4203" s="144">
        <v>3702</v>
      </c>
      <c r="U4203" s="144" t="s">
        <v>60</v>
      </c>
      <c r="V4203" s="144">
        <v>360</v>
      </c>
      <c r="W4203" s="144" t="str">
        <f t="shared" si="422"/>
        <v>Active</v>
      </c>
      <c r="X4203" s="144">
        <v>3702</v>
      </c>
      <c r="AB4203" s="343"/>
    </row>
    <row r="4204" spans="9:28">
      <c r="I4204" s="342">
        <v>4</v>
      </c>
      <c r="J4204" s="144" t="str">
        <f t="shared" si="420"/>
        <v>LARGE</v>
      </c>
      <c r="K4204" s="144" t="str">
        <f t="shared" si="421"/>
        <v>MEDIUM</v>
      </c>
      <c r="L4204" s="144" t="str" cm="1">
        <f t="array" ref="L4204">_xlfn.IFS(I4204&lt;=2,"SMALL",I4204&lt;=5,"MEDIUM",I4204&gt;5,"LARGE")</f>
        <v>MEDIUM</v>
      </c>
      <c r="M4204" s="144" t="str">
        <f t="shared" si="418"/>
        <v>NO</v>
      </c>
      <c r="N4204" s="374">
        <v>4.5599999999999996</v>
      </c>
      <c r="O4204" s="374">
        <f t="shared" si="419"/>
        <v>5</v>
      </c>
      <c r="P4204" s="158" t="str" cm="1">
        <f t="array" ref="P4204">_xlfn.SWITCH(ROUND(N4204,0),5,"Excellent",4,"Good",3,"ok","Bad")</f>
        <v>Excellent</v>
      </c>
      <c r="Q4204" s="144">
        <v>39</v>
      </c>
      <c r="R4204" s="385">
        <v>43413</v>
      </c>
      <c r="S4204" s="385">
        <v>43982</v>
      </c>
      <c r="T4204" s="144">
        <v>3299</v>
      </c>
      <c r="U4204" s="144" t="s">
        <v>69</v>
      </c>
      <c r="V4204" s="144">
        <v>83</v>
      </c>
      <c r="W4204" s="144" t="str">
        <f t="shared" si="422"/>
        <v>Active</v>
      </c>
      <c r="X4204" s="144">
        <v>3299</v>
      </c>
      <c r="AB4204" s="343"/>
    </row>
    <row r="4205" spans="9:28">
      <c r="I4205" s="342">
        <v>5</v>
      </c>
      <c r="J4205" s="144" t="str">
        <f t="shared" si="420"/>
        <v>LARGE</v>
      </c>
      <c r="K4205" s="144" t="str">
        <f t="shared" si="421"/>
        <v>MEDIUM</v>
      </c>
      <c r="L4205" s="144" t="str" cm="1">
        <f t="array" ref="L4205">_xlfn.IFS(I4205&lt;=2,"SMALL",I4205&lt;=5,"MEDIUM",I4205&gt;5,"LARGE")</f>
        <v>MEDIUM</v>
      </c>
      <c r="M4205" s="144" t="str">
        <f t="shared" si="418"/>
        <v>NO</v>
      </c>
      <c r="N4205" s="374">
        <v>5</v>
      </c>
      <c r="O4205" s="374">
        <f t="shared" si="419"/>
        <v>5</v>
      </c>
      <c r="P4205" s="158" t="str" cm="1">
        <f t="array" ref="P4205">_xlfn.SWITCH(ROUND(N4205,0),5,"Excellent",4,"Good",3,"ok","Bad")</f>
        <v>Excellent</v>
      </c>
      <c r="Q4205" s="144">
        <v>8</v>
      </c>
      <c r="R4205" s="385">
        <v>43443</v>
      </c>
      <c r="S4205" s="385">
        <v>43777</v>
      </c>
      <c r="T4205" s="144">
        <v>3717</v>
      </c>
      <c r="U4205" s="144" t="s">
        <v>69</v>
      </c>
      <c r="V4205" s="144">
        <v>15</v>
      </c>
      <c r="W4205" s="144" t="str">
        <f t="shared" si="422"/>
        <v>Active</v>
      </c>
      <c r="X4205" s="144">
        <v>3717</v>
      </c>
      <c r="AB4205" s="343"/>
    </row>
    <row r="4206" spans="9:28">
      <c r="I4206" s="342">
        <v>1</v>
      </c>
      <c r="J4206" s="144" t="str">
        <f t="shared" si="420"/>
        <v>SMALL</v>
      </c>
      <c r="K4206" s="144" t="str">
        <f t="shared" si="421"/>
        <v>SMALL</v>
      </c>
      <c r="L4206" s="144" t="str" cm="1">
        <f t="array" ref="L4206">_xlfn.IFS(I4206&lt;=2,"SMALL",I4206&lt;=5,"MEDIUM",I4206&gt;5,"LARGE")</f>
        <v>SMALL</v>
      </c>
      <c r="M4206" s="144" t="str">
        <f t="shared" si="418"/>
        <v>NO</v>
      </c>
      <c r="N4206" s="374">
        <v>4.3099999999999996</v>
      </c>
      <c r="O4206" s="374">
        <f t="shared" si="419"/>
        <v>4</v>
      </c>
      <c r="P4206" s="158" t="str" cm="1">
        <f t="array" ref="P4206">_xlfn.SWITCH(ROUND(N4206,0),5,"Excellent",4,"Good",3,"ok","Bad")</f>
        <v>Good</v>
      </c>
      <c r="Q4206" s="144">
        <v>125</v>
      </c>
      <c r="R4206" s="385">
        <v>43418</v>
      </c>
      <c r="S4206" s="385">
        <v>44036</v>
      </c>
      <c r="T4206" s="144">
        <v>2200</v>
      </c>
      <c r="U4206" s="144" t="s">
        <v>73</v>
      </c>
      <c r="V4206" s="144">
        <v>177</v>
      </c>
      <c r="W4206" s="144" t="str">
        <f t="shared" si="422"/>
        <v>Active</v>
      </c>
      <c r="X4206" s="144">
        <v>2200</v>
      </c>
      <c r="AB4206" s="343"/>
    </row>
    <row r="4207" spans="9:28">
      <c r="I4207" s="342">
        <v>2</v>
      </c>
      <c r="J4207" s="144" t="str">
        <f t="shared" si="420"/>
        <v>SMALL</v>
      </c>
      <c r="K4207" s="144" t="str">
        <f t="shared" si="421"/>
        <v>SMALL</v>
      </c>
      <c r="L4207" s="144" t="str" cm="1">
        <f t="array" ref="L4207">_xlfn.IFS(I4207&lt;=2,"SMALL",I4207&lt;=5,"MEDIUM",I4207&gt;5,"LARGE")</f>
        <v>SMALL</v>
      </c>
      <c r="M4207" s="144" t="str">
        <f t="shared" si="418"/>
        <v>NO</v>
      </c>
      <c r="N4207" s="374">
        <v>4.5</v>
      </c>
      <c r="O4207" s="374">
        <f t="shared" si="419"/>
        <v>5</v>
      </c>
      <c r="P4207" s="158" t="str" cm="1">
        <f t="array" ref="P4207">_xlfn.SWITCH(ROUND(N4207,0),5,"Excellent",4,"Good",3,"ok","Bad")</f>
        <v>Excellent</v>
      </c>
      <c r="Q4207" s="144">
        <v>68</v>
      </c>
      <c r="R4207" s="385">
        <v>43436</v>
      </c>
      <c r="S4207" s="385">
        <v>44016</v>
      </c>
      <c r="T4207" s="144">
        <v>2972</v>
      </c>
      <c r="U4207" s="144" t="s">
        <v>60</v>
      </c>
      <c r="V4207" s="144">
        <v>157</v>
      </c>
      <c r="W4207" s="144" t="str">
        <f t="shared" si="422"/>
        <v>Active</v>
      </c>
      <c r="X4207" s="144">
        <v>2972</v>
      </c>
      <c r="AB4207" s="343"/>
    </row>
    <row r="4208" spans="9:28">
      <c r="I4208" s="342">
        <v>3</v>
      </c>
      <c r="J4208" s="144" t="str">
        <f t="shared" si="420"/>
        <v>LARGE</v>
      </c>
      <c r="K4208" s="144" t="str">
        <f t="shared" si="421"/>
        <v>MEDIUM</v>
      </c>
      <c r="L4208" s="144" t="str" cm="1">
        <f t="array" ref="L4208">_xlfn.IFS(I4208&lt;=2,"SMALL",I4208&lt;=5,"MEDIUM",I4208&gt;5,"LARGE")</f>
        <v>MEDIUM</v>
      </c>
      <c r="M4208" s="144" t="str">
        <f t="shared" si="418"/>
        <v>NO</v>
      </c>
      <c r="N4208" s="374">
        <v>4.76</v>
      </c>
      <c r="O4208" s="374">
        <f t="shared" si="419"/>
        <v>5</v>
      </c>
      <c r="P4208" s="158" t="str" cm="1">
        <f t="array" ref="P4208">_xlfn.SWITCH(ROUND(N4208,0),5,"Excellent",4,"Good",3,"ok","Bad")</f>
        <v>Excellent</v>
      </c>
      <c r="Q4208" s="144">
        <v>33</v>
      </c>
      <c r="R4208" s="385">
        <v>43431</v>
      </c>
      <c r="S4208" s="385">
        <v>44044</v>
      </c>
      <c r="T4208" s="144">
        <v>2913</v>
      </c>
      <c r="U4208" s="144" t="s">
        <v>69</v>
      </c>
      <c r="V4208" s="144">
        <v>40</v>
      </c>
      <c r="W4208" s="144" t="str">
        <f t="shared" si="422"/>
        <v>Active</v>
      </c>
      <c r="X4208" s="144">
        <v>2913</v>
      </c>
      <c r="AB4208" s="343"/>
    </row>
    <row r="4209" spans="9:28">
      <c r="I4209" s="342">
        <v>6</v>
      </c>
      <c r="J4209" s="144" t="str">
        <f t="shared" si="420"/>
        <v>LARGE</v>
      </c>
      <c r="K4209" s="144" t="str">
        <f t="shared" si="421"/>
        <v>LARGE</v>
      </c>
      <c r="L4209" s="144" t="str" cm="1">
        <f t="array" ref="L4209">_xlfn.IFS(I4209&lt;=2,"SMALL",I4209&lt;=5,"MEDIUM",I4209&gt;5,"LARGE")</f>
        <v>LARGE</v>
      </c>
      <c r="M4209" s="144" t="str">
        <f t="shared" si="418"/>
        <v>NO</v>
      </c>
      <c r="N4209" s="374">
        <v>4.5</v>
      </c>
      <c r="O4209" s="374">
        <f t="shared" si="419"/>
        <v>5</v>
      </c>
      <c r="P4209" s="158" t="str" cm="1">
        <f t="array" ref="P4209">_xlfn.SWITCH(ROUND(N4209,0),5,"Excellent",4,"Good",3,"ok","Bad")</f>
        <v>Excellent</v>
      </c>
      <c r="Q4209" s="144">
        <v>26</v>
      </c>
      <c r="R4209" s="385">
        <v>43428</v>
      </c>
      <c r="S4209" s="385">
        <v>43851</v>
      </c>
      <c r="T4209" s="144">
        <v>1984</v>
      </c>
      <c r="U4209" s="144" t="s">
        <v>69</v>
      </c>
      <c r="V4209" s="144">
        <v>342</v>
      </c>
      <c r="W4209" s="144" t="str">
        <f t="shared" si="422"/>
        <v>Active</v>
      </c>
      <c r="X4209" s="144">
        <v>1984</v>
      </c>
      <c r="AB4209" s="343"/>
    </row>
    <row r="4210" spans="9:28">
      <c r="I4210" s="342">
        <v>2</v>
      </c>
      <c r="J4210" s="144" t="str">
        <f t="shared" si="420"/>
        <v>SMALL</v>
      </c>
      <c r="K4210" s="144" t="str">
        <f t="shared" si="421"/>
        <v>SMALL</v>
      </c>
      <c r="L4210" s="144" t="str" cm="1">
        <f t="array" ref="L4210">_xlfn.IFS(I4210&lt;=2,"SMALL",I4210&lt;=5,"MEDIUM",I4210&gt;5,"LARGE")</f>
        <v>SMALL</v>
      </c>
      <c r="M4210" s="144" t="str">
        <f t="shared" si="418"/>
        <v>NO</v>
      </c>
      <c r="N4210" s="374">
        <v>4.67</v>
      </c>
      <c r="O4210" s="374">
        <f t="shared" si="419"/>
        <v>5</v>
      </c>
      <c r="P4210" s="158" t="str" cm="1">
        <f t="array" ref="P4210">_xlfn.SWITCH(ROUND(N4210,0),5,"Excellent",4,"Good",3,"ok","Bad")</f>
        <v>Excellent</v>
      </c>
      <c r="Q4210" s="144">
        <v>12</v>
      </c>
      <c r="R4210" s="385">
        <v>43685</v>
      </c>
      <c r="S4210" s="385">
        <v>43828</v>
      </c>
      <c r="T4210" s="144">
        <v>2877</v>
      </c>
      <c r="U4210" s="144" t="s">
        <v>69</v>
      </c>
      <c r="V4210" s="144">
        <v>60</v>
      </c>
      <c r="W4210" s="144" t="str">
        <f t="shared" si="422"/>
        <v>Active</v>
      </c>
      <c r="X4210" s="144">
        <v>2877</v>
      </c>
      <c r="AB4210" s="343"/>
    </row>
    <row r="4211" spans="9:28">
      <c r="I4211" s="342">
        <v>2</v>
      </c>
      <c r="J4211" s="144" t="str">
        <f t="shared" si="420"/>
        <v>SMALL</v>
      </c>
      <c r="K4211" s="144" t="str">
        <f t="shared" si="421"/>
        <v>SMALL</v>
      </c>
      <c r="L4211" s="144" t="str" cm="1">
        <f t="array" ref="L4211">_xlfn.IFS(I4211&lt;=2,"SMALL",I4211&lt;=5,"MEDIUM",I4211&gt;5,"LARGE")</f>
        <v>SMALL</v>
      </c>
      <c r="M4211" s="144" t="str">
        <f t="shared" si="418"/>
        <v>NO</v>
      </c>
      <c r="N4211" s="374">
        <v>5</v>
      </c>
      <c r="O4211" s="374">
        <f t="shared" si="419"/>
        <v>5</v>
      </c>
      <c r="P4211" s="158" t="str" cm="1">
        <f t="array" ref="P4211">_xlfn.SWITCH(ROUND(N4211,0),5,"Excellent",4,"Good",3,"ok","Bad")</f>
        <v>Excellent</v>
      </c>
      <c r="Q4211" s="144">
        <v>5</v>
      </c>
      <c r="R4211" s="385">
        <v>43460</v>
      </c>
      <c r="S4211" s="385">
        <v>43831</v>
      </c>
      <c r="T4211" s="144">
        <v>1217</v>
      </c>
      <c r="U4211" s="144" t="s">
        <v>69</v>
      </c>
      <c r="V4211" s="144">
        <v>6</v>
      </c>
      <c r="W4211" s="144" t="str">
        <f t="shared" si="422"/>
        <v>Active</v>
      </c>
      <c r="X4211" s="144">
        <v>1217</v>
      </c>
      <c r="AB4211" s="343"/>
    </row>
    <row r="4212" spans="9:28">
      <c r="I4212" s="342">
        <v>2</v>
      </c>
      <c r="J4212" s="144" t="str">
        <f t="shared" si="420"/>
        <v>SMALL</v>
      </c>
      <c r="K4212" s="144" t="str">
        <f t="shared" si="421"/>
        <v>SMALL</v>
      </c>
      <c r="L4212" s="144" t="str" cm="1">
        <f t="array" ref="L4212">_xlfn.IFS(I4212&lt;=2,"SMALL",I4212&lt;=5,"MEDIUM",I4212&gt;5,"LARGE")</f>
        <v>SMALL</v>
      </c>
      <c r="M4212" s="144" t="str">
        <f t="shared" si="418"/>
        <v>NO</v>
      </c>
      <c r="N4212" s="374">
        <v>4.74</v>
      </c>
      <c r="O4212" s="374">
        <f t="shared" si="419"/>
        <v>5</v>
      </c>
      <c r="P4212" s="158" t="str" cm="1">
        <f t="array" ref="P4212">_xlfn.SWITCH(ROUND(N4212,0),5,"Excellent",4,"Good",3,"ok","Bad")</f>
        <v>Excellent</v>
      </c>
      <c r="Q4212" s="144">
        <v>68</v>
      </c>
      <c r="R4212" s="385">
        <v>43463</v>
      </c>
      <c r="S4212" s="385">
        <v>43901</v>
      </c>
      <c r="T4212" s="144">
        <v>684</v>
      </c>
      <c r="U4212" s="144" t="s">
        <v>60</v>
      </c>
      <c r="V4212" s="144">
        <v>83</v>
      </c>
      <c r="W4212" s="144" t="str">
        <f t="shared" si="422"/>
        <v>Active</v>
      </c>
      <c r="X4212" s="144">
        <v>684</v>
      </c>
      <c r="AB4212" s="343"/>
    </row>
    <row r="4213" spans="9:28">
      <c r="I4213" s="342">
        <v>2</v>
      </c>
      <c r="J4213" s="144" t="str">
        <f t="shared" si="420"/>
        <v>SMALL</v>
      </c>
      <c r="K4213" s="144" t="str">
        <f t="shared" si="421"/>
        <v>SMALL</v>
      </c>
      <c r="L4213" s="144" t="str" cm="1">
        <f t="array" ref="L4213">_xlfn.IFS(I4213&lt;=2,"SMALL",I4213&lt;=5,"MEDIUM",I4213&gt;5,"LARGE")</f>
        <v>SMALL</v>
      </c>
      <c r="M4213" s="144" t="str">
        <f t="shared" si="418"/>
        <v>NO</v>
      </c>
      <c r="N4213" s="374">
        <v>5</v>
      </c>
      <c r="O4213" s="374">
        <f t="shared" si="419"/>
        <v>5</v>
      </c>
      <c r="P4213" s="158" t="str" cm="1">
        <f t="array" ref="P4213">_xlfn.SWITCH(ROUND(N4213,0),5,"Excellent",4,"Good",3,"ok","Bad")</f>
        <v>Excellent</v>
      </c>
      <c r="Q4213" s="144">
        <v>3</v>
      </c>
      <c r="R4213" s="385">
        <v>43891</v>
      </c>
      <c r="S4213" s="385">
        <v>43981</v>
      </c>
      <c r="T4213" s="144">
        <v>4096</v>
      </c>
      <c r="U4213" s="144" t="s">
        <v>60</v>
      </c>
      <c r="V4213" s="144">
        <v>196</v>
      </c>
      <c r="W4213" s="144" t="str">
        <f t="shared" si="422"/>
        <v>Active</v>
      </c>
      <c r="X4213" s="144">
        <v>4096</v>
      </c>
      <c r="AB4213" s="343"/>
    </row>
    <row r="4214" spans="9:28">
      <c r="I4214" s="342">
        <v>4</v>
      </c>
      <c r="J4214" s="144" t="str">
        <f t="shared" si="420"/>
        <v>LARGE</v>
      </c>
      <c r="K4214" s="144" t="str">
        <f t="shared" si="421"/>
        <v>MEDIUM</v>
      </c>
      <c r="L4214" s="144" t="str" cm="1">
        <f t="array" ref="L4214">_xlfn.IFS(I4214&lt;=2,"SMALL",I4214&lt;=5,"MEDIUM",I4214&gt;5,"LARGE")</f>
        <v>MEDIUM</v>
      </c>
      <c r="M4214" s="144" t="str">
        <f t="shared" si="418"/>
        <v>NO</v>
      </c>
      <c r="N4214" s="374">
        <v>4.83</v>
      </c>
      <c r="O4214" s="374">
        <f t="shared" si="419"/>
        <v>5</v>
      </c>
      <c r="P4214" s="158" t="str" cm="1">
        <f t="array" ref="P4214">_xlfn.SWITCH(ROUND(N4214,0),5,"Excellent",4,"Good",3,"ok","Bad")</f>
        <v>Excellent</v>
      </c>
      <c r="Q4214" s="144">
        <v>47</v>
      </c>
      <c r="R4214" s="385">
        <v>43555</v>
      </c>
      <c r="S4214" s="385">
        <v>43913</v>
      </c>
      <c r="T4214" s="144">
        <v>3330</v>
      </c>
      <c r="U4214" s="144" t="s">
        <v>60</v>
      </c>
      <c r="V4214" s="144">
        <v>365</v>
      </c>
      <c r="W4214" s="144" t="str">
        <f t="shared" si="422"/>
        <v>Active</v>
      </c>
      <c r="X4214" s="144">
        <v>3330</v>
      </c>
      <c r="AB4214" s="343"/>
    </row>
    <row r="4215" spans="9:28">
      <c r="I4215" s="342">
        <v>14</v>
      </c>
      <c r="J4215" s="144" t="str">
        <f t="shared" si="420"/>
        <v>LARGE</v>
      </c>
      <c r="K4215" s="144" t="str">
        <f t="shared" si="421"/>
        <v>LARGE</v>
      </c>
      <c r="L4215" s="144" t="str" cm="1">
        <f t="array" ref="L4215">_xlfn.IFS(I4215&lt;=2,"SMALL",I4215&lt;=5,"MEDIUM",I4215&gt;5,"LARGE")</f>
        <v>LARGE</v>
      </c>
      <c r="M4215" s="144" t="str">
        <f t="shared" si="418"/>
        <v>NO</v>
      </c>
      <c r="N4215" s="374">
        <v>4.53</v>
      </c>
      <c r="O4215" s="374">
        <f t="shared" si="419"/>
        <v>5</v>
      </c>
      <c r="P4215" s="158" t="str" cm="1">
        <f t="array" ref="P4215">_xlfn.SWITCH(ROUND(N4215,0),5,"Excellent",4,"Good",3,"ok","Bad")</f>
        <v>Excellent</v>
      </c>
      <c r="Q4215" s="144">
        <v>19</v>
      </c>
      <c r="R4215" s="385">
        <v>43486</v>
      </c>
      <c r="S4215" s="385">
        <v>43980</v>
      </c>
      <c r="T4215" s="144">
        <v>3700</v>
      </c>
      <c r="U4215" s="144" t="s">
        <v>69</v>
      </c>
      <c r="V4215" s="144">
        <v>90</v>
      </c>
      <c r="W4215" s="144" t="str">
        <f t="shared" si="422"/>
        <v>Active</v>
      </c>
      <c r="X4215" s="144">
        <v>3700</v>
      </c>
      <c r="AB4215" s="343"/>
    </row>
    <row r="4216" spans="9:28">
      <c r="I4216" s="342">
        <v>7</v>
      </c>
      <c r="J4216" s="144" t="str">
        <f t="shared" si="420"/>
        <v>LARGE</v>
      </c>
      <c r="K4216" s="144" t="str">
        <f t="shared" si="421"/>
        <v>LARGE</v>
      </c>
      <c r="L4216" s="144" t="str" cm="1">
        <f t="array" ref="L4216">_xlfn.IFS(I4216&lt;=2,"SMALL",I4216&lt;=5,"MEDIUM",I4216&gt;5,"LARGE")</f>
        <v>LARGE</v>
      </c>
      <c r="M4216" s="144" t="str">
        <f t="shared" si="418"/>
        <v>NO</v>
      </c>
      <c r="N4216" s="374">
        <v>5</v>
      </c>
      <c r="O4216" s="374">
        <f t="shared" si="419"/>
        <v>5</v>
      </c>
      <c r="P4216" s="158" t="str" cm="1">
        <f t="array" ref="P4216">_xlfn.SWITCH(ROUND(N4216,0),5,"Excellent",4,"Good",3,"ok","Bad")</f>
        <v>Excellent</v>
      </c>
      <c r="Q4216" s="144">
        <v>55</v>
      </c>
      <c r="R4216" s="385">
        <v>43430</v>
      </c>
      <c r="S4216" s="385">
        <v>43894</v>
      </c>
      <c r="T4216" s="144">
        <v>123</v>
      </c>
      <c r="U4216" s="144" t="s">
        <v>69</v>
      </c>
      <c r="V4216" s="144">
        <v>99</v>
      </c>
      <c r="W4216" s="144" t="str">
        <f t="shared" si="422"/>
        <v>Active</v>
      </c>
      <c r="X4216" s="144">
        <v>123</v>
      </c>
      <c r="AB4216" s="343"/>
    </row>
    <row r="4217" spans="9:28">
      <c r="I4217" s="342">
        <v>4</v>
      </c>
      <c r="J4217" s="144" t="str">
        <f t="shared" si="420"/>
        <v>LARGE</v>
      </c>
      <c r="K4217" s="144" t="str">
        <f t="shared" si="421"/>
        <v>MEDIUM</v>
      </c>
      <c r="L4217" s="144" t="str" cm="1">
        <f t="array" ref="L4217">_xlfn.IFS(I4217&lt;=2,"SMALL",I4217&lt;=5,"MEDIUM",I4217&gt;5,"LARGE")</f>
        <v>MEDIUM</v>
      </c>
      <c r="M4217" s="144" t="str">
        <f t="shared" si="418"/>
        <v>NO</v>
      </c>
      <c r="N4217" s="374">
        <v>4.91</v>
      </c>
      <c r="O4217" s="374">
        <f t="shared" si="419"/>
        <v>5</v>
      </c>
      <c r="P4217" s="158" t="str" cm="1">
        <f t="array" ref="P4217">_xlfn.SWITCH(ROUND(N4217,0),5,"Excellent",4,"Good",3,"ok","Bad")</f>
        <v>Excellent</v>
      </c>
      <c r="Q4217" s="144">
        <v>23</v>
      </c>
      <c r="R4217" s="385">
        <v>43429</v>
      </c>
      <c r="S4217" s="385">
        <v>43880</v>
      </c>
      <c r="T4217" s="144">
        <v>447</v>
      </c>
      <c r="U4217" s="144" t="s">
        <v>69</v>
      </c>
      <c r="V4217" s="144">
        <v>63</v>
      </c>
      <c r="W4217" s="144" t="str">
        <f t="shared" si="422"/>
        <v>Active</v>
      </c>
      <c r="X4217" s="144">
        <v>447</v>
      </c>
      <c r="AB4217" s="343"/>
    </row>
    <row r="4218" spans="9:28">
      <c r="I4218" s="342">
        <v>8</v>
      </c>
      <c r="J4218" s="144" t="str">
        <f t="shared" si="420"/>
        <v>LARGE</v>
      </c>
      <c r="K4218" s="144" t="str">
        <f t="shared" si="421"/>
        <v>LARGE</v>
      </c>
      <c r="L4218" s="144" t="str" cm="1">
        <f t="array" ref="L4218">_xlfn.IFS(I4218&lt;=2,"SMALL",I4218&lt;=5,"MEDIUM",I4218&gt;5,"LARGE")</f>
        <v>LARGE</v>
      </c>
      <c r="M4218" s="144" t="str">
        <f t="shared" si="418"/>
        <v>NO</v>
      </c>
      <c r="N4218" s="374">
        <v>4.5999999999999996</v>
      </c>
      <c r="O4218" s="374">
        <f t="shared" si="419"/>
        <v>5</v>
      </c>
      <c r="P4218" s="158" t="str" cm="1">
        <f t="array" ref="P4218">_xlfn.SWITCH(ROUND(N4218,0),5,"Excellent",4,"Good",3,"ok","Bad")</f>
        <v>Excellent</v>
      </c>
      <c r="Q4218" s="144">
        <v>5</v>
      </c>
      <c r="R4218" s="385">
        <v>43450</v>
      </c>
      <c r="S4218" s="385">
        <v>43929</v>
      </c>
      <c r="T4218" s="144">
        <v>1425</v>
      </c>
      <c r="U4218" s="144" t="s">
        <v>69</v>
      </c>
      <c r="V4218" s="144">
        <v>288</v>
      </c>
      <c r="W4218" s="144" t="str">
        <f t="shared" si="422"/>
        <v>Active</v>
      </c>
      <c r="X4218" s="144">
        <v>1425</v>
      </c>
      <c r="AB4218" s="343"/>
    </row>
    <row r="4219" spans="9:28">
      <c r="I4219" s="342">
        <v>2</v>
      </c>
      <c r="J4219" s="144" t="str">
        <f t="shared" si="420"/>
        <v>SMALL</v>
      </c>
      <c r="K4219" s="144" t="str">
        <f t="shared" si="421"/>
        <v>SMALL</v>
      </c>
      <c r="L4219" s="144" t="str" cm="1">
        <f t="array" ref="L4219">_xlfn.IFS(I4219&lt;=2,"SMALL",I4219&lt;=5,"MEDIUM",I4219&gt;5,"LARGE")</f>
        <v>SMALL</v>
      </c>
      <c r="M4219" s="144" t="str">
        <f t="shared" si="418"/>
        <v>YES</v>
      </c>
      <c r="N4219" s="374">
        <v>4.9800000000000004</v>
      </c>
      <c r="O4219" s="374">
        <f t="shared" si="419"/>
        <v>5</v>
      </c>
      <c r="P4219" s="158" t="str" cm="1">
        <f t="array" ref="P4219">_xlfn.SWITCH(ROUND(N4219,0),5,"Excellent",4,"Good",3,"ok","Bad")</f>
        <v>Excellent</v>
      </c>
      <c r="Q4219" s="144">
        <v>146</v>
      </c>
      <c r="R4219" s="385">
        <v>43421</v>
      </c>
      <c r="S4219" s="385">
        <v>44056</v>
      </c>
      <c r="T4219" s="144">
        <v>2676</v>
      </c>
      <c r="U4219" s="144" t="s">
        <v>60</v>
      </c>
      <c r="V4219" s="144">
        <v>85</v>
      </c>
      <c r="W4219" s="144" t="str">
        <f t="shared" si="422"/>
        <v>Active</v>
      </c>
      <c r="X4219" s="144">
        <v>2676</v>
      </c>
      <c r="AB4219" s="343"/>
    </row>
    <row r="4220" spans="9:28">
      <c r="I4220" s="342">
        <v>2</v>
      </c>
      <c r="J4220" s="144" t="str">
        <f t="shared" si="420"/>
        <v>SMALL</v>
      </c>
      <c r="K4220" s="144" t="str">
        <f t="shared" si="421"/>
        <v>SMALL</v>
      </c>
      <c r="L4220" s="144" t="str" cm="1">
        <f t="array" ref="L4220">_xlfn.IFS(I4220&lt;=2,"SMALL",I4220&lt;=5,"MEDIUM",I4220&gt;5,"LARGE")</f>
        <v>SMALL</v>
      </c>
      <c r="M4220" s="144" t="str">
        <f t="shared" si="418"/>
        <v>NO</v>
      </c>
      <c r="N4220" s="374">
        <v>5</v>
      </c>
      <c r="O4220" s="374">
        <f t="shared" si="419"/>
        <v>5</v>
      </c>
      <c r="P4220" s="158" t="str" cm="1">
        <f t="array" ref="P4220">_xlfn.SWITCH(ROUND(N4220,0),5,"Excellent",4,"Good",3,"ok","Bad")</f>
        <v>Excellent</v>
      </c>
      <c r="Q4220" s="144">
        <v>3</v>
      </c>
      <c r="R4220" s="385">
        <v>43420</v>
      </c>
      <c r="S4220" s="385">
        <v>43607</v>
      </c>
      <c r="T4220" s="144">
        <v>964</v>
      </c>
      <c r="U4220" s="144" t="s">
        <v>60</v>
      </c>
      <c r="V4220" s="144">
        <v>90</v>
      </c>
      <c r="W4220" s="144" t="str">
        <f t="shared" si="422"/>
        <v>Active</v>
      </c>
      <c r="X4220" s="144">
        <v>964</v>
      </c>
      <c r="AB4220" s="343"/>
    </row>
    <row r="4221" spans="9:28">
      <c r="I4221" s="342">
        <v>2</v>
      </c>
      <c r="J4221" s="144" t="str">
        <f t="shared" si="420"/>
        <v>SMALL</v>
      </c>
      <c r="K4221" s="144" t="str">
        <f t="shared" si="421"/>
        <v>SMALL</v>
      </c>
      <c r="L4221" s="144" t="str" cm="1">
        <f t="array" ref="L4221">_xlfn.IFS(I4221&lt;=2,"SMALL",I4221&lt;=5,"MEDIUM",I4221&gt;5,"LARGE")</f>
        <v>SMALL</v>
      </c>
      <c r="M4221" s="144" t="str">
        <f t="shared" si="418"/>
        <v>NO</v>
      </c>
      <c r="N4221" s="374">
        <v>4.92</v>
      </c>
      <c r="O4221" s="374">
        <f t="shared" si="419"/>
        <v>5</v>
      </c>
      <c r="P4221" s="158" t="str" cm="1">
        <f t="array" ref="P4221">_xlfn.SWITCH(ROUND(N4221,0),5,"Excellent",4,"Good",3,"ok","Bad")</f>
        <v>Excellent</v>
      </c>
      <c r="Q4221" s="144">
        <v>13</v>
      </c>
      <c r="R4221" s="385">
        <v>43741</v>
      </c>
      <c r="S4221" s="385">
        <v>44043</v>
      </c>
      <c r="T4221" s="144">
        <v>3719</v>
      </c>
      <c r="U4221" s="144" t="s">
        <v>60</v>
      </c>
      <c r="V4221" s="144">
        <v>360</v>
      </c>
      <c r="W4221" s="144" t="str">
        <f t="shared" si="422"/>
        <v>Active</v>
      </c>
      <c r="X4221" s="144">
        <v>3719</v>
      </c>
      <c r="AB4221" s="343"/>
    </row>
    <row r="4222" spans="9:28">
      <c r="I4222" s="342">
        <v>4</v>
      </c>
      <c r="J4222" s="144" t="str">
        <f t="shared" si="420"/>
        <v>LARGE</v>
      </c>
      <c r="K4222" s="144" t="str">
        <f t="shared" si="421"/>
        <v>MEDIUM</v>
      </c>
      <c r="L4222" s="144" t="str" cm="1">
        <f t="array" ref="L4222">_xlfn.IFS(I4222&lt;=2,"SMALL",I4222&lt;=5,"MEDIUM",I4222&gt;5,"LARGE")</f>
        <v>MEDIUM</v>
      </c>
      <c r="M4222" s="144" t="str">
        <f t="shared" si="418"/>
        <v>NO</v>
      </c>
      <c r="N4222" s="374">
        <v>4.91</v>
      </c>
      <c r="O4222" s="374">
        <f t="shared" si="419"/>
        <v>5</v>
      </c>
      <c r="P4222" s="158" t="str" cm="1">
        <f t="array" ref="P4222">_xlfn.SWITCH(ROUND(N4222,0),5,"Excellent",4,"Good",3,"ok","Bad")</f>
        <v>Excellent</v>
      </c>
      <c r="Q4222" s="144">
        <v>75</v>
      </c>
      <c r="R4222" s="385">
        <v>43433</v>
      </c>
      <c r="S4222" s="385">
        <v>43903</v>
      </c>
      <c r="T4222" s="144">
        <v>3405</v>
      </c>
      <c r="U4222" s="144" t="s">
        <v>69</v>
      </c>
      <c r="V4222" s="144">
        <v>322</v>
      </c>
      <c r="W4222" s="144" t="str">
        <f t="shared" si="422"/>
        <v>Active</v>
      </c>
      <c r="X4222" s="144">
        <v>3405</v>
      </c>
      <c r="AB4222" s="343"/>
    </row>
    <row r="4223" spans="9:28">
      <c r="I4223" s="342">
        <v>1</v>
      </c>
      <c r="J4223" s="144" t="str">
        <f t="shared" si="420"/>
        <v>SMALL</v>
      </c>
      <c r="K4223" s="144" t="str">
        <f t="shared" si="421"/>
        <v>SMALL</v>
      </c>
      <c r="L4223" s="144" t="str" cm="1">
        <f t="array" ref="L4223">_xlfn.IFS(I4223&lt;=2,"SMALL",I4223&lt;=5,"MEDIUM",I4223&gt;5,"LARGE")</f>
        <v>SMALL</v>
      </c>
      <c r="M4223" s="144" t="str">
        <f t="shared" si="418"/>
        <v>NO</v>
      </c>
      <c r="N4223" s="374">
        <v>5</v>
      </c>
      <c r="O4223" s="374">
        <f t="shared" si="419"/>
        <v>5</v>
      </c>
      <c r="P4223" s="158" t="str" cm="1">
        <f t="array" ref="P4223">_xlfn.SWITCH(ROUND(N4223,0),5,"Excellent",4,"Good",3,"ok","Bad")</f>
        <v>Excellent</v>
      </c>
      <c r="Q4223" s="144">
        <v>12</v>
      </c>
      <c r="R4223" s="385">
        <v>43475</v>
      </c>
      <c r="S4223" s="385">
        <v>44013</v>
      </c>
      <c r="T4223" s="144">
        <v>3537</v>
      </c>
      <c r="U4223" s="144" t="s">
        <v>60</v>
      </c>
      <c r="V4223" s="144">
        <v>2</v>
      </c>
      <c r="W4223" s="144" t="str">
        <f t="shared" si="422"/>
        <v>Active</v>
      </c>
      <c r="X4223" s="144">
        <v>3537</v>
      </c>
      <c r="AB4223" s="343"/>
    </row>
    <row r="4224" spans="9:28">
      <c r="I4224" s="342">
        <v>4</v>
      </c>
      <c r="J4224" s="144" t="str">
        <f t="shared" si="420"/>
        <v>LARGE</v>
      </c>
      <c r="K4224" s="144" t="str">
        <f t="shared" si="421"/>
        <v>MEDIUM</v>
      </c>
      <c r="L4224" s="144" t="str" cm="1">
        <f t="array" ref="L4224">_xlfn.IFS(I4224&lt;=2,"SMALL",I4224&lt;=5,"MEDIUM",I4224&gt;5,"LARGE")</f>
        <v>MEDIUM</v>
      </c>
      <c r="M4224" s="144" t="str">
        <f t="shared" si="418"/>
        <v>NO</v>
      </c>
      <c r="N4224" s="374">
        <v>4.99</v>
      </c>
      <c r="O4224" s="374">
        <f t="shared" si="419"/>
        <v>5</v>
      </c>
      <c r="P4224" s="158" t="str" cm="1">
        <f t="array" ref="P4224">_xlfn.SWITCH(ROUND(N4224,0),5,"Excellent",4,"Good",3,"ok","Bad")</f>
        <v>Excellent</v>
      </c>
      <c r="Q4224" s="144">
        <v>96</v>
      </c>
      <c r="R4224" s="385">
        <v>43449</v>
      </c>
      <c r="S4224" s="385">
        <v>44057</v>
      </c>
      <c r="T4224" s="144">
        <v>3720</v>
      </c>
      <c r="U4224" s="144" t="s">
        <v>69</v>
      </c>
      <c r="V4224" s="144">
        <v>247</v>
      </c>
      <c r="W4224" s="144" t="str">
        <f t="shared" si="422"/>
        <v>Active</v>
      </c>
      <c r="X4224" s="144">
        <v>3720</v>
      </c>
      <c r="AB4224" s="343"/>
    </row>
    <row r="4225" spans="9:28">
      <c r="I4225" s="342">
        <v>16</v>
      </c>
      <c r="J4225" s="144" t="str">
        <f t="shared" si="420"/>
        <v>LARGE</v>
      </c>
      <c r="K4225" s="144" t="str">
        <f t="shared" si="421"/>
        <v>LARGE</v>
      </c>
      <c r="L4225" s="144" t="str" cm="1">
        <f t="array" ref="L4225">_xlfn.IFS(I4225&lt;=2,"SMALL",I4225&lt;=5,"MEDIUM",I4225&gt;5,"LARGE")</f>
        <v>LARGE</v>
      </c>
      <c r="M4225" s="144" t="str">
        <f t="shared" si="418"/>
        <v>NO</v>
      </c>
      <c r="N4225" s="374">
        <v>5</v>
      </c>
      <c r="O4225" s="374">
        <f t="shared" si="419"/>
        <v>5</v>
      </c>
      <c r="P4225" s="158" t="str" cm="1">
        <f t="array" ref="P4225">_xlfn.SWITCH(ROUND(N4225,0),5,"Excellent",4,"Good",3,"ok","Bad")</f>
        <v>Excellent</v>
      </c>
      <c r="Q4225" s="144">
        <v>4</v>
      </c>
      <c r="R4225" s="385">
        <v>43499</v>
      </c>
      <c r="S4225" s="385">
        <v>43982</v>
      </c>
      <c r="T4225" s="144">
        <v>3472</v>
      </c>
      <c r="U4225" s="144" t="s">
        <v>69</v>
      </c>
      <c r="V4225" s="144">
        <v>364</v>
      </c>
      <c r="W4225" s="144" t="str">
        <f t="shared" si="422"/>
        <v>Active</v>
      </c>
      <c r="X4225" s="144">
        <v>3472</v>
      </c>
      <c r="AB4225" s="343"/>
    </row>
    <row r="4226" spans="9:28">
      <c r="I4226" s="342">
        <v>2</v>
      </c>
      <c r="J4226" s="144" t="str">
        <f t="shared" si="420"/>
        <v>SMALL</v>
      </c>
      <c r="K4226" s="144" t="str">
        <f t="shared" si="421"/>
        <v>SMALL</v>
      </c>
      <c r="L4226" s="144" t="str" cm="1">
        <f t="array" ref="L4226">_xlfn.IFS(I4226&lt;=2,"SMALL",I4226&lt;=5,"MEDIUM",I4226&gt;5,"LARGE")</f>
        <v>SMALL</v>
      </c>
      <c r="M4226" s="144" t="str">
        <f t="shared" si="418"/>
        <v>NO</v>
      </c>
      <c r="N4226" s="374">
        <v>4.6399999999999997</v>
      </c>
      <c r="O4226" s="374">
        <f t="shared" si="419"/>
        <v>5</v>
      </c>
      <c r="P4226" s="158" t="str" cm="1">
        <f t="array" ref="P4226">_xlfn.SWITCH(ROUND(N4226,0),5,"Excellent",4,"Good",3,"ok","Bad")</f>
        <v>Excellent</v>
      </c>
      <c r="Q4226" s="144">
        <v>11</v>
      </c>
      <c r="R4226" s="385">
        <v>43422</v>
      </c>
      <c r="S4226" s="385">
        <v>43784</v>
      </c>
      <c r="T4226" s="144">
        <v>3182</v>
      </c>
      <c r="U4226" s="144" t="s">
        <v>60</v>
      </c>
      <c r="V4226" s="144">
        <v>90</v>
      </c>
      <c r="W4226" s="144" t="str">
        <f t="shared" si="422"/>
        <v>Active</v>
      </c>
      <c r="X4226" s="144">
        <v>3182</v>
      </c>
      <c r="AB4226" s="343"/>
    </row>
    <row r="4227" spans="9:28">
      <c r="I4227" s="342">
        <v>6</v>
      </c>
      <c r="J4227" s="144" t="str">
        <f t="shared" si="420"/>
        <v>LARGE</v>
      </c>
      <c r="K4227" s="144" t="str">
        <f t="shared" si="421"/>
        <v>LARGE</v>
      </c>
      <c r="L4227" s="144" t="str" cm="1">
        <f t="array" ref="L4227">_xlfn.IFS(I4227&lt;=2,"SMALL",I4227&lt;=5,"MEDIUM",I4227&gt;5,"LARGE")</f>
        <v>LARGE</v>
      </c>
      <c r="M4227" s="144" t="str">
        <f t="shared" si="418"/>
        <v>NO</v>
      </c>
      <c r="N4227" s="374">
        <v>4.8899999999999997</v>
      </c>
      <c r="O4227" s="374">
        <f t="shared" si="419"/>
        <v>5</v>
      </c>
      <c r="P4227" s="158" t="str" cm="1">
        <f t="array" ref="P4227">_xlfn.SWITCH(ROUND(N4227,0),5,"Excellent",4,"Good",3,"ok","Bad")</f>
        <v>Excellent</v>
      </c>
      <c r="Q4227" s="144">
        <v>27</v>
      </c>
      <c r="R4227" s="385">
        <v>43422</v>
      </c>
      <c r="S4227" s="385">
        <v>43836</v>
      </c>
      <c r="T4227" s="144">
        <v>3515</v>
      </c>
      <c r="U4227" s="144" t="s">
        <v>69</v>
      </c>
      <c r="V4227" s="144">
        <v>180</v>
      </c>
      <c r="W4227" s="144" t="str">
        <f t="shared" si="422"/>
        <v>Active</v>
      </c>
      <c r="X4227" s="144">
        <v>3515</v>
      </c>
      <c r="AB4227" s="343"/>
    </row>
    <row r="4228" spans="9:28">
      <c r="I4228" s="342">
        <v>2</v>
      </c>
      <c r="J4228" s="144" t="str">
        <f t="shared" si="420"/>
        <v>SMALL</v>
      </c>
      <c r="K4228" s="144" t="str">
        <f t="shared" si="421"/>
        <v>SMALL</v>
      </c>
      <c r="L4228" s="144" t="str" cm="1">
        <f t="array" ref="L4228">_xlfn.IFS(I4228&lt;=2,"SMALL",I4228&lt;=5,"MEDIUM",I4228&gt;5,"LARGE")</f>
        <v>SMALL</v>
      </c>
      <c r="M4228" s="144" t="str">
        <f t="shared" si="418"/>
        <v>NO</v>
      </c>
      <c r="N4228" s="374">
        <v>4.8899999999999997</v>
      </c>
      <c r="O4228" s="374">
        <f t="shared" si="419"/>
        <v>5</v>
      </c>
      <c r="P4228" s="158" t="str" cm="1">
        <f t="array" ref="P4228">_xlfn.SWITCH(ROUND(N4228,0),5,"Excellent",4,"Good",3,"ok","Bad")</f>
        <v>Excellent</v>
      </c>
      <c r="Q4228" s="144">
        <v>18</v>
      </c>
      <c r="R4228" s="385">
        <v>43439</v>
      </c>
      <c r="S4228" s="385">
        <v>43953</v>
      </c>
      <c r="T4228" s="144">
        <v>1142</v>
      </c>
      <c r="U4228" s="144" t="s">
        <v>60</v>
      </c>
      <c r="V4228" s="144">
        <v>90</v>
      </c>
      <c r="W4228" s="144" t="str">
        <f t="shared" si="422"/>
        <v>Active</v>
      </c>
      <c r="X4228" s="144">
        <v>1142</v>
      </c>
      <c r="AB4228" s="343"/>
    </row>
    <row r="4229" spans="9:28">
      <c r="I4229" s="342">
        <v>2</v>
      </c>
      <c r="J4229" s="144" t="str">
        <f t="shared" si="420"/>
        <v>SMALL</v>
      </c>
      <c r="K4229" s="144" t="str">
        <f t="shared" si="421"/>
        <v>SMALL</v>
      </c>
      <c r="L4229" s="144" t="str" cm="1">
        <f t="array" ref="L4229">_xlfn.IFS(I4229&lt;=2,"SMALL",I4229&lt;=5,"MEDIUM",I4229&gt;5,"LARGE")</f>
        <v>SMALL</v>
      </c>
      <c r="M4229" s="144" t="str">
        <f t="shared" ref="M4229:M4292" si="423">IF(AND(N4229&gt;=4.8,Q4229&gt;100),"YES","NO")</f>
        <v>NO</v>
      </c>
      <c r="N4229" s="374">
        <v>4.91</v>
      </c>
      <c r="O4229" s="374">
        <f t="shared" ref="O4229:O4292" si="424">ROUND(N4229,0)</f>
        <v>5</v>
      </c>
      <c r="P4229" s="158" t="str" cm="1">
        <f t="array" ref="P4229">_xlfn.SWITCH(ROUND(N4229,0),5,"Excellent",4,"Good",3,"ok","Bad")</f>
        <v>Excellent</v>
      </c>
      <c r="Q4229" s="144">
        <v>78</v>
      </c>
      <c r="R4229" s="385">
        <v>43437</v>
      </c>
      <c r="S4229" s="385">
        <v>43999</v>
      </c>
      <c r="T4229" s="144">
        <v>3714</v>
      </c>
      <c r="U4229" s="144" t="s">
        <v>60</v>
      </c>
      <c r="V4229" s="144">
        <v>164</v>
      </c>
      <c r="W4229" s="144" t="str">
        <f t="shared" si="422"/>
        <v>Active</v>
      </c>
      <c r="X4229" s="144">
        <v>3714</v>
      </c>
      <c r="AB4229" s="343"/>
    </row>
    <row r="4230" spans="9:28">
      <c r="I4230" s="342">
        <v>1</v>
      </c>
      <c r="J4230" s="144" t="str">
        <f t="shared" ref="J4230:J4293" si="425">IF(I4230&lt;=2,"SMALL","LARGE")</f>
        <v>SMALL</v>
      </c>
      <c r="K4230" s="144" t="str">
        <f t="shared" ref="K4230:K4293" si="426">IF(I4230&lt;=2,"SMALL",IF(I4230&lt;=5,"MEDIUM","LARGE"))</f>
        <v>SMALL</v>
      </c>
      <c r="L4230" s="144" t="str" cm="1">
        <f t="array" ref="L4230">_xlfn.IFS(I4230&lt;=2,"SMALL",I4230&lt;=5,"MEDIUM",I4230&gt;5,"LARGE")</f>
        <v>SMALL</v>
      </c>
      <c r="M4230" s="144" t="str">
        <f t="shared" si="423"/>
        <v>NO</v>
      </c>
      <c r="N4230" s="374">
        <v>4.79</v>
      </c>
      <c r="O4230" s="374">
        <f t="shared" si="424"/>
        <v>5</v>
      </c>
      <c r="P4230" s="158" t="str" cm="1">
        <f t="array" ref="P4230">_xlfn.SWITCH(ROUND(N4230,0),5,"Excellent",4,"Good",3,"ok","Bad")</f>
        <v>Excellent</v>
      </c>
      <c r="Q4230" s="144">
        <v>14</v>
      </c>
      <c r="R4230" s="385">
        <v>43429</v>
      </c>
      <c r="S4230" s="385">
        <v>43732</v>
      </c>
      <c r="T4230" s="144">
        <v>3721</v>
      </c>
      <c r="U4230" s="144" t="s">
        <v>60</v>
      </c>
      <c r="V4230" s="144">
        <v>89</v>
      </c>
      <c r="W4230" s="144" t="str">
        <f t="shared" ref="W4230:W4293" si="427">IF(NOT(V4230=0),"Active","Inactive")</f>
        <v>Active</v>
      </c>
      <c r="X4230" s="144">
        <v>3721</v>
      </c>
      <c r="AB4230" s="343"/>
    </row>
    <row r="4231" spans="9:28">
      <c r="I4231" s="342">
        <v>2</v>
      </c>
      <c r="J4231" s="144" t="str">
        <f t="shared" si="425"/>
        <v>SMALL</v>
      </c>
      <c r="K4231" s="144" t="str">
        <f t="shared" si="426"/>
        <v>SMALL</v>
      </c>
      <c r="L4231" s="144" t="str" cm="1">
        <f t="array" ref="L4231">_xlfn.IFS(I4231&lt;=2,"SMALL",I4231&lt;=5,"MEDIUM",I4231&gt;5,"LARGE")</f>
        <v>SMALL</v>
      </c>
      <c r="M4231" s="144" t="str">
        <f t="shared" si="423"/>
        <v>NO</v>
      </c>
      <c r="N4231" s="374">
        <v>5</v>
      </c>
      <c r="O4231" s="374">
        <f t="shared" si="424"/>
        <v>5</v>
      </c>
      <c r="P4231" s="158" t="str" cm="1">
        <f t="array" ref="P4231">_xlfn.SWITCH(ROUND(N4231,0),5,"Excellent",4,"Good",3,"ok","Bad")</f>
        <v>Excellent</v>
      </c>
      <c r="Q4231" s="144">
        <v>18</v>
      </c>
      <c r="R4231" s="385">
        <v>43707</v>
      </c>
      <c r="S4231" s="385">
        <v>43878</v>
      </c>
      <c r="T4231" s="144">
        <v>2186</v>
      </c>
      <c r="U4231" s="144" t="s">
        <v>60</v>
      </c>
      <c r="V4231" s="144">
        <v>12</v>
      </c>
      <c r="W4231" s="144" t="str">
        <f t="shared" si="427"/>
        <v>Active</v>
      </c>
      <c r="X4231" s="144">
        <v>2186</v>
      </c>
      <c r="AB4231" s="343"/>
    </row>
    <row r="4232" spans="9:28">
      <c r="I4232" s="342">
        <v>4</v>
      </c>
      <c r="J4232" s="144" t="str">
        <f t="shared" si="425"/>
        <v>LARGE</v>
      </c>
      <c r="K4232" s="144" t="str">
        <f t="shared" si="426"/>
        <v>MEDIUM</v>
      </c>
      <c r="L4232" s="144" t="str" cm="1">
        <f t="array" ref="L4232">_xlfn.IFS(I4232&lt;=2,"SMALL",I4232&lt;=5,"MEDIUM",I4232&gt;5,"LARGE")</f>
        <v>MEDIUM</v>
      </c>
      <c r="M4232" s="144" t="str">
        <f t="shared" si="423"/>
        <v>NO</v>
      </c>
      <c r="N4232" s="374">
        <v>4.9000000000000004</v>
      </c>
      <c r="O4232" s="374">
        <f t="shared" si="424"/>
        <v>5</v>
      </c>
      <c r="P4232" s="158" t="str" cm="1">
        <f t="array" ref="P4232">_xlfn.SWITCH(ROUND(N4232,0),5,"Excellent",4,"Good",3,"ok","Bad")</f>
        <v>Excellent</v>
      </c>
      <c r="Q4232" s="144">
        <v>50</v>
      </c>
      <c r="R4232" s="385">
        <v>43498</v>
      </c>
      <c r="S4232" s="385">
        <v>44044</v>
      </c>
      <c r="T4232" s="144">
        <v>872</v>
      </c>
      <c r="U4232" s="144" t="s">
        <v>69</v>
      </c>
      <c r="V4232" s="144">
        <v>74</v>
      </c>
      <c r="W4232" s="144" t="str">
        <f t="shared" si="427"/>
        <v>Active</v>
      </c>
      <c r="X4232" s="144">
        <v>872</v>
      </c>
      <c r="AB4232" s="343"/>
    </row>
    <row r="4233" spans="9:28">
      <c r="I4233" s="342">
        <v>10</v>
      </c>
      <c r="J4233" s="144" t="str">
        <f t="shared" si="425"/>
        <v>LARGE</v>
      </c>
      <c r="K4233" s="144" t="str">
        <f t="shared" si="426"/>
        <v>LARGE</v>
      </c>
      <c r="L4233" s="144" t="str" cm="1">
        <f t="array" ref="L4233">_xlfn.IFS(I4233&lt;=2,"SMALL",I4233&lt;=5,"MEDIUM",I4233&gt;5,"LARGE")</f>
        <v>LARGE</v>
      </c>
      <c r="M4233" s="144" t="str">
        <f t="shared" si="423"/>
        <v>YES</v>
      </c>
      <c r="N4233" s="374">
        <v>4.8899999999999997</v>
      </c>
      <c r="O4233" s="374">
        <f t="shared" si="424"/>
        <v>5</v>
      </c>
      <c r="P4233" s="158" t="str" cm="1">
        <f t="array" ref="P4233">_xlfn.SWITCH(ROUND(N4233,0),5,"Excellent",4,"Good",3,"ok","Bad")</f>
        <v>Excellent</v>
      </c>
      <c r="Q4233" s="144">
        <v>102</v>
      </c>
      <c r="R4233" s="385">
        <v>43423</v>
      </c>
      <c r="S4233" s="385">
        <v>43980</v>
      </c>
      <c r="T4233" s="144">
        <v>2468</v>
      </c>
      <c r="U4233" s="144" t="s">
        <v>69</v>
      </c>
      <c r="V4233" s="144">
        <v>164</v>
      </c>
      <c r="W4233" s="144" t="str">
        <f t="shared" si="427"/>
        <v>Active</v>
      </c>
      <c r="X4233" s="144">
        <v>2468</v>
      </c>
      <c r="AB4233" s="343"/>
    </row>
    <row r="4234" spans="9:28">
      <c r="I4234" s="342">
        <v>4</v>
      </c>
      <c r="J4234" s="144" t="str">
        <f t="shared" si="425"/>
        <v>LARGE</v>
      </c>
      <c r="K4234" s="144" t="str">
        <f t="shared" si="426"/>
        <v>MEDIUM</v>
      </c>
      <c r="L4234" s="144" t="str" cm="1">
        <f t="array" ref="L4234">_xlfn.IFS(I4234&lt;=2,"SMALL",I4234&lt;=5,"MEDIUM",I4234&gt;5,"LARGE")</f>
        <v>MEDIUM</v>
      </c>
      <c r="M4234" s="144" t="str">
        <f t="shared" si="423"/>
        <v>NO</v>
      </c>
      <c r="N4234" s="374">
        <v>4.3</v>
      </c>
      <c r="O4234" s="374">
        <f t="shared" si="424"/>
        <v>4</v>
      </c>
      <c r="P4234" s="158" t="str" cm="1">
        <f t="array" ref="P4234">_xlfn.SWITCH(ROUND(N4234,0),5,"Excellent",4,"Good",3,"ok","Bad")</f>
        <v>Good</v>
      </c>
      <c r="Q4234" s="144">
        <v>43</v>
      </c>
      <c r="R4234" s="385">
        <v>43457</v>
      </c>
      <c r="S4234" s="385">
        <v>44021</v>
      </c>
      <c r="T4234" s="144">
        <v>3715</v>
      </c>
      <c r="U4234" s="144" t="s">
        <v>69</v>
      </c>
      <c r="V4234" s="144">
        <v>57</v>
      </c>
      <c r="W4234" s="144" t="str">
        <f t="shared" si="427"/>
        <v>Active</v>
      </c>
      <c r="X4234" s="144">
        <v>3715</v>
      </c>
      <c r="AB4234" s="343"/>
    </row>
    <row r="4235" spans="9:28">
      <c r="I4235" s="342">
        <v>6</v>
      </c>
      <c r="J4235" s="144" t="str">
        <f t="shared" si="425"/>
        <v>LARGE</v>
      </c>
      <c r="K4235" s="144" t="str">
        <f t="shared" si="426"/>
        <v>LARGE</v>
      </c>
      <c r="L4235" s="144" t="str" cm="1">
        <f t="array" ref="L4235">_xlfn.IFS(I4235&lt;=2,"SMALL",I4235&lt;=5,"MEDIUM",I4235&gt;5,"LARGE")</f>
        <v>LARGE</v>
      </c>
      <c r="M4235" s="144" t="str">
        <f t="shared" si="423"/>
        <v>NO</v>
      </c>
      <c r="N4235" s="374">
        <v>4.5</v>
      </c>
      <c r="O4235" s="374">
        <f t="shared" si="424"/>
        <v>5</v>
      </c>
      <c r="P4235" s="158" t="str" cm="1">
        <f t="array" ref="P4235">_xlfn.SWITCH(ROUND(N4235,0),5,"Excellent",4,"Good",3,"ok","Bad")</f>
        <v>Excellent</v>
      </c>
      <c r="Q4235" s="144">
        <v>60</v>
      </c>
      <c r="R4235" s="385">
        <v>43432</v>
      </c>
      <c r="S4235" s="385">
        <v>44003</v>
      </c>
      <c r="T4235" s="144">
        <v>2885</v>
      </c>
      <c r="U4235" s="144" t="s">
        <v>69</v>
      </c>
      <c r="V4235" s="144">
        <v>325</v>
      </c>
      <c r="W4235" s="144" t="str">
        <f t="shared" si="427"/>
        <v>Active</v>
      </c>
      <c r="X4235" s="144">
        <v>2885</v>
      </c>
      <c r="AB4235" s="343"/>
    </row>
    <row r="4236" spans="9:28">
      <c r="I4236" s="342">
        <v>7</v>
      </c>
      <c r="J4236" s="144" t="str">
        <f t="shared" si="425"/>
        <v>LARGE</v>
      </c>
      <c r="K4236" s="144" t="str">
        <f t="shared" si="426"/>
        <v>LARGE</v>
      </c>
      <c r="L4236" s="144" t="str" cm="1">
        <f t="array" ref="L4236">_xlfn.IFS(I4236&lt;=2,"SMALL",I4236&lt;=5,"MEDIUM",I4236&gt;5,"LARGE")</f>
        <v>LARGE</v>
      </c>
      <c r="M4236" s="144" t="str">
        <f t="shared" si="423"/>
        <v>NO</v>
      </c>
      <c r="N4236" s="374">
        <v>4.88</v>
      </c>
      <c r="O4236" s="374">
        <f t="shared" si="424"/>
        <v>5</v>
      </c>
      <c r="P4236" s="158" t="str" cm="1">
        <f t="array" ref="P4236">_xlfn.SWITCH(ROUND(N4236,0),5,"Excellent",4,"Good",3,"ok","Bad")</f>
        <v>Excellent</v>
      </c>
      <c r="Q4236" s="144">
        <v>8</v>
      </c>
      <c r="R4236" s="385">
        <v>43437</v>
      </c>
      <c r="S4236" s="385">
        <v>43677</v>
      </c>
      <c r="T4236" s="144">
        <v>3564</v>
      </c>
      <c r="U4236" s="144" t="s">
        <v>69</v>
      </c>
      <c r="V4236" s="144">
        <v>89</v>
      </c>
      <c r="W4236" s="144" t="str">
        <f t="shared" si="427"/>
        <v>Active</v>
      </c>
      <c r="X4236" s="144">
        <v>3564</v>
      </c>
      <c r="AB4236" s="343"/>
    </row>
    <row r="4237" spans="9:28">
      <c r="I4237" s="342">
        <v>1</v>
      </c>
      <c r="J4237" s="144" t="str">
        <f t="shared" si="425"/>
        <v>SMALL</v>
      </c>
      <c r="K4237" s="144" t="str">
        <f t="shared" si="426"/>
        <v>SMALL</v>
      </c>
      <c r="L4237" s="144" t="str" cm="1">
        <f t="array" ref="L4237">_xlfn.IFS(I4237&lt;=2,"SMALL",I4237&lt;=5,"MEDIUM",I4237&gt;5,"LARGE")</f>
        <v>SMALL</v>
      </c>
      <c r="M4237" s="144" t="str">
        <f t="shared" si="423"/>
        <v>NO</v>
      </c>
      <c r="N4237" s="374">
        <v>4.74</v>
      </c>
      <c r="O4237" s="374">
        <f t="shared" si="424"/>
        <v>5</v>
      </c>
      <c r="P4237" s="158" t="str" cm="1">
        <f t="array" ref="P4237">_xlfn.SWITCH(ROUND(N4237,0),5,"Excellent",4,"Good",3,"ok","Bad")</f>
        <v>Excellent</v>
      </c>
      <c r="Q4237" s="144">
        <v>46</v>
      </c>
      <c r="R4237" s="385">
        <v>43441</v>
      </c>
      <c r="S4237" s="385">
        <v>43988</v>
      </c>
      <c r="T4237" s="144">
        <v>2346</v>
      </c>
      <c r="U4237" s="144" t="s">
        <v>60</v>
      </c>
      <c r="V4237" s="144">
        <v>350</v>
      </c>
      <c r="W4237" s="144" t="str">
        <f t="shared" si="427"/>
        <v>Active</v>
      </c>
      <c r="X4237" s="144">
        <v>2346</v>
      </c>
      <c r="AB4237" s="343"/>
    </row>
    <row r="4238" spans="9:28">
      <c r="I4238" s="342">
        <v>2</v>
      </c>
      <c r="J4238" s="144" t="str">
        <f t="shared" si="425"/>
        <v>SMALL</v>
      </c>
      <c r="K4238" s="144" t="str">
        <f t="shared" si="426"/>
        <v>SMALL</v>
      </c>
      <c r="L4238" s="144" t="str" cm="1">
        <f t="array" ref="L4238">_xlfn.IFS(I4238&lt;=2,"SMALL",I4238&lt;=5,"MEDIUM",I4238&gt;5,"LARGE")</f>
        <v>SMALL</v>
      </c>
      <c r="M4238" s="144" t="str">
        <f t="shared" si="423"/>
        <v>NO</v>
      </c>
      <c r="N4238" s="374">
        <v>4.96</v>
      </c>
      <c r="O4238" s="374">
        <f t="shared" si="424"/>
        <v>5</v>
      </c>
      <c r="P4238" s="158" t="str" cm="1">
        <f t="array" ref="P4238">_xlfn.SWITCH(ROUND(N4238,0),5,"Excellent",4,"Good",3,"ok","Bad")</f>
        <v>Excellent</v>
      </c>
      <c r="Q4238" s="144">
        <v>28</v>
      </c>
      <c r="R4238" s="385">
        <v>43434</v>
      </c>
      <c r="S4238" s="385">
        <v>43831</v>
      </c>
      <c r="T4238" s="144">
        <v>2417</v>
      </c>
      <c r="U4238" s="144" t="s">
        <v>60</v>
      </c>
      <c r="V4238" s="144">
        <v>44</v>
      </c>
      <c r="W4238" s="144" t="str">
        <f t="shared" si="427"/>
        <v>Active</v>
      </c>
      <c r="X4238" s="144">
        <v>2417</v>
      </c>
      <c r="AB4238" s="343"/>
    </row>
    <row r="4239" spans="9:28">
      <c r="I4239" s="342">
        <v>2</v>
      </c>
      <c r="J4239" s="144" t="str">
        <f t="shared" si="425"/>
        <v>SMALL</v>
      </c>
      <c r="K4239" s="144" t="str">
        <f t="shared" si="426"/>
        <v>SMALL</v>
      </c>
      <c r="L4239" s="144" t="str" cm="1">
        <f t="array" ref="L4239">_xlfn.IFS(I4239&lt;=2,"SMALL",I4239&lt;=5,"MEDIUM",I4239&gt;5,"LARGE")</f>
        <v>SMALL</v>
      </c>
      <c r="M4239" s="144" t="str">
        <f t="shared" si="423"/>
        <v>NO</v>
      </c>
      <c r="N4239" s="374">
        <v>5</v>
      </c>
      <c r="O4239" s="374">
        <f t="shared" si="424"/>
        <v>5</v>
      </c>
      <c r="P4239" s="158" t="str" cm="1">
        <f t="array" ref="P4239">_xlfn.SWITCH(ROUND(N4239,0),5,"Excellent",4,"Good",3,"ok","Bad")</f>
        <v>Excellent</v>
      </c>
      <c r="Q4239" s="144">
        <v>3</v>
      </c>
      <c r="R4239" s="385">
        <v>43619</v>
      </c>
      <c r="S4239" s="385">
        <v>43834</v>
      </c>
      <c r="T4239" s="144">
        <v>2007</v>
      </c>
      <c r="U4239" s="144" t="s">
        <v>60</v>
      </c>
      <c r="V4239" s="144">
        <v>180</v>
      </c>
      <c r="W4239" s="144" t="str">
        <f t="shared" si="427"/>
        <v>Active</v>
      </c>
      <c r="X4239" s="144">
        <v>2007</v>
      </c>
      <c r="AB4239" s="343"/>
    </row>
    <row r="4240" spans="9:28">
      <c r="I4240" s="342">
        <v>2</v>
      </c>
      <c r="J4240" s="144" t="str">
        <f t="shared" si="425"/>
        <v>SMALL</v>
      </c>
      <c r="K4240" s="144" t="str">
        <f t="shared" si="426"/>
        <v>SMALL</v>
      </c>
      <c r="L4240" s="144" t="str" cm="1">
        <f t="array" ref="L4240">_xlfn.IFS(I4240&lt;=2,"SMALL",I4240&lt;=5,"MEDIUM",I4240&gt;5,"LARGE")</f>
        <v>SMALL</v>
      </c>
      <c r="M4240" s="144" t="str">
        <f t="shared" si="423"/>
        <v>NO</v>
      </c>
      <c r="N4240" s="374">
        <v>4.9800000000000004</v>
      </c>
      <c r="O4240" s="374">
        <f t="shared" si="424"/>
        <v>5</v>
      </c>
      <c r="P4240" s="158" t="str" cm="1">
        <f t="array" ref="P4240">_xlfn.SWITCH(ROUND(N4240,0),5,"Excellent",4,"Good",3,"ok","Bad")</f>
        <v>Excellent</v>
      </c>
      <c r="Q4240" s="144">
        <v>46</v>
      </c>
      <c r="R4240" s="385">
        <v>43441</v>
      </c>
      <c r="S4240" s="385">
        <v>44050</v>
      </c>
      <c r="T4240" s="144">
        <v>2443</v>
      </c>
      <c r="U4240" s="144" t="s">
        <v>69</v>
      </c>
      <c r="V4240" s="144">
        <v>311</v>
      </c>
      <c r="W4240" s="144" t="str">
        <f t="shared" si="427"/>
        <v>Active</v>
      </c>
      <c r="X4240" s="144">
        <v>2443</v>
      </c>
      <c r="AB4240" s="343"/>
    </row>
    <row r="4241" spans="9:28">
      <c r="I4241" s="342">
        <v>4</v>
      </c>
      <c r="J4241" s="144" t="str">
        <f t="shared" si="425"/>
        <v>LARGE</v>
      </c>
      <c r="K4241" s="144" t="str">
        <f t="shared" si="426"/>
        <v>MEDIUM</v>
      </c>
      <c r="L4241" s="144" t="str" cm="1">
        <f t="array" ref="L4241">_xlfn.IFS(I4241&lt;=2,"SMALL",I4241&lt;=5,"MEDIUM",I4241&gt;5,"LARGE")</f>
        <v>MEDIUM</v>
      </c>
      <c r="M4241" s="144" t="str">
        <f t="shared" si="423"/>
        <v>NO</v>
      </c>
      <c r="N4241" s="374">
        <v>5</v>
      </c>
      <c r="O4241" s="374">
        <f t="shared" si="424"/>
        <v>5</v>
      </c>
      <c r="P4241" s="158" t="str" cm="1">
        <f t="array" ref="P4241">_xlfn.SWITCH(ROUND(N4241,0),5,"Excellent",4,"Good",3,"ok","Bad")</f>
        <v>Excellent</v>
      </c>
      <c r="Q4241" s="144">
        <v>5</v>
      </c>
      <c r="R4241" s="385">
        <v>43567</v>
      </c>
      <c r="S4241" s="385">
        <v>43982</v>
      </c>
      <c r="T4241" s="144">
        <v>429</v>
      </c>
      <c r="U4241" s="144" t="s">
        <v>69</v>
      </c>
      <c r="V4241" s="144">
        <v>330</v>
      </c>
      <c r="W4241" s="144" t="str">
        <f t="shared" si="427"/>
        <v>Active</v>
      </c>
      <c r="X4241" s="144">
        <v>429</v>
      </c>
      <c r="AB4241" s="343"/>
    </row>
    <row r="4242" spans="9:28">
      <c r="I4242" s="342">
        <v>2</v>
      </c>
      <c r="J4242" s="144" t="str">
        <f t="shared" si="425"/>
        <v>SMALL</v>
      </c>
      <c r="K4242" s="144" t="str">
        <f t="shared" si="426"/>
        <v>SMALL</v>
      </c>
      <c r="L4242" s="144" t="str" cm="1">
        <f t="array" ref="L4242">_xlfn.IFS(I4242&lt;=2,"SMALL",I4242&lt;=5,"MEDIUM",I4242&gt;5,"LARGE")</f>
        <v>SMALL</v>
      </c>
      <c r="M4242" s="144" t="str">
        <f t="shared" si="423"/>
        <v>NO</v>
      </c>
      <c r="N4242" s="374">
        <v>4.9000000000000004</v>
      </c>
      <c r="O4242" s="374">
        <f t="shared" si="424"/>
        <v>5</v>
      </c>
      <c r="P4242" s="158" t="str" cm="1">
        <f t="array" ref="P4242">_xlfn.SWITCH(ROUND(N4242,0),5,"Excellent",4,"Good",3,"ok","Bad")</f>
        <v>Excellent</v>
      </c>
      <c r="Q4242" s="144">
        <v>42</v>
      </c>
      <c r="R4242" s="385">
        <v>43435</v>
      </c>
      <c r="S4242" s="385">
        <v>44018</v>
      </c>
      <c r="T4242" s="144">
        <v>3712</v>
      </c>
      <c r="U4242" s="144" t="s">
        <v>60</v>
      </c>
      <c r="V4242" s="144">
        <v>216</v>
      </c>
      <c r="W4242" s="144" t="str">
        <f t="shared" si="427"/>
        <v>Active</v>
      </c>
      <c r="X4242" s="144">
        <v>3712</v>
      </c>
      <c r="AB4242" s="343"/>
    </row>
    <row r="4243" spans="9:28">
      <c r="I4243" s="342">
        <v>3</v>
      </c>
      <c r="J4243" s="144" t="str">
        <f t="shared" si="425"/>
        <v>LARGE</v>
      </c>
      <c r="K4243" s="144" t="str">
        <f t="shared" si="426"/>
        <v>MEDIUM</v>
      </c>
      <c r="L4243" s="144" t="str" cm="1">
        <f t="array" ref="L4243">_xlfn.IFS(I4243&lt;=2,"SMALL",I4243&lt;=5,"MEDIUM",I4243&gt;5,"LARGE")</f>
        <v>MEDIUM</v>
      </c>
      <c r="M4243" s="144" t="str">
        <f t="shared" si="423"/>
        <v>NO</v>
      </c>
      <c r="N4243" s="374">
        <v>4.87</v>
      </c>
      <c r="O4243" s="374">
        <f t="shared" si="424"/>
        <v>5</v>
      </c>
      <c r="P4243" s="158" t="str" cm="1">
        <f t="array" ref="P4243">_xlfn.SWITCH(ROUND(N4243,0),5,"Excellent",4,"Good",3,"ok","Bad")</f>
        <v>Excellent</v>
      </c>
      <c r="Q4243" s="144">
        <v>15</v>
      </c>
      <c r="R4243" s="385">
        <v>43457</v>
      </c>
      <c r="S4243" s="385">
        <v>43802</v>
      </c>
      <c r="T4243" s="144">
        <v>2643</v>
      </c>
      <c r="U4243" s="144" t="s">
        <v>69</v>
      </c>
      <c r="V4243" s="144">
        <v>178</v>
      </c>
      <c r="W4243" s="144" t="str">
        <f t="shared" si="427"/>
        <v>Active</v>
      </c>
      <c r="X4243" s="144">
        <v>2643</v>
      </c>
      <c r="AB4243" s="343"/>
    </row>
    <row r="4244" spans="9:28">
      <c r="I4244" s="342">
        <v>1</v>
      </c>
      <c r="J4244" s="144" t="str">
        <f t="shared" si="425"/>
        <v>SMALL</v>
      </c>
      <c r="K4244" s="144" t="str">
        <f t="shared" si="426"/>
        <v>SMALL</v>
      </c>
      <c r="L4244" s="144" t="str" cm="1">
        <f t="array" ref="L4244">_xlfn.IFS(I4244&lt;=2,"SMALL",I4244&lt;=5,"MEDIUM",I4244&gt;5,"LARGE")</f>
        <v>SMALL</v>
      </c>
      <c r="M4244" s="144" t="str">
        <f t="shared" si="423"/>
        <v>NO</v>
      </c>
      <c r="N4244" s="374">
        <v>5</v>
      </c>
      <c r="O4244" s="374">
        <f t="shared" si="424"/>
        <v>5</v>
      </c>
      <c r="P4244" s="158" t="str" cm="1">
        <f t="array" ref="P4244">_xlfn.SWITCH(ROUND(N4244,0),5,"Excellent",4,"Good",3,"ok","Bad")</f>
        <v>Excellent</v>
      </c>
      <c r="Q4244" s="144">
        <v>3</v>
      </c>
      <c r="R4244" s="385">
        <v>43656</v>
      </c>
      <c r="S4244" s="385">
        <v>44039</v>
      </c>
      <c r="T4244" s="144">
        <v>2262</v>
      </c>
      <c r="U4244" s="144" t="s">
        <v>60</v>
      </c>
      <c r="V4244" s="144">
        <v>7</v>
      </c>
      <c r="W4244" s="144" t="str">
        <f t="shared" si="427"/>
        <v>Active</v>
      </c>
      <c r="X4244" s="144">
        <v>2262</v>
      </c>
      <c r="AB4244" s="343"/>
    </row>
    <row r="4245" spans="9:28">
      <c r="I4245" s="342">
        <v>2</v>
      </c>
      <c r="J4245" s="144" t="str">
        <f t="shared" si="425"/>
        <v>SMALL</v>
      </c>
      <c r="K4245" s="144" t="str">
        <f t="shared" si="426"/>
        <v>SMALL</v>
      </c>
      <c r="L4245" s="144" t="str" cm="1">
        <f t="array" ref="L4245">_xlfn.IFS(I4245&lt;=2,"SMALL",I4245&lt;=5,"MEDIUM",I4245&gt;5,"LARGE")</f>
        <v>SMALL</v>
      </c>
      <c r="M4245" s="144" t="str">
        <f t="shared" si="423"/>
        <v>NO</v>
      </c>
      <c r="N4245" s="374">
        <v>5</v>
      </c>
      <c r="O4245" s="374">
        <f t="shared" si="424"/>
        <v>5</v>
      </c>
      <c r="P4245" s="158" t="str" cm="1">
        <f t="array" ref="P4245">_xlfn.SWITCH(ROUND(N4245,0),5,"Excellent",4,"Good",3,"ok","Bad")</f>
        <v>Excellent</v>
      </c>
      <c r="Q4245" s="144">
        <v>10</v>
      </c>
      <c r="R4245" s="385">
        <v>43464</v>
      </c>
      <c r="S4245" s="385">
        <v>43890</v>
      </c>
      <c r="T4245" s="144">
        <v>1142</v>
      </c>
      <c r="U4245" s="144" t="s">
        <v>60</v>
      </c>
      <c r="V4245" s="144">
        <v>196</v>
      </c>
      <c r="W4245" s="144" t="str">
        <f t="shared" si="427"/>
        <v>Active</v>
      </c>
      <c r="X4245" s="144">
        <v>1142</v>
      </c>
      <c r="AB4245" s="343"/>
    </row>
    <row r="4246" spans="9:28">
      <c r="I4246" s="342">
        <v>4</v>
      </c>
      <c r="J4246" s="144" t="str">
        <f t="shared" si="425"/>
        <v>LARGE</v>
      </c>
      <c r="K4246" s="144" t="str">
        <f t="shared" si="426"/>
        <v>MEDIUM</v>
      </c>
      <c r="L4246" s="144" t="str" cm="1">
        <f t="array" ref="L4246">_xlfn.IFS(I4246&lt;=2,"SMALL",I4246&lt;=5,"MEDIUM",I4246&gt;5,"LARGE")</f>
        <v>MEDIUM</v>
      </c>
      <c r="M4246" s="144" t="str">
        <f t="shared" si="423"/>
        <v>NO</v>
      </c>
      <c r="N4246" s="374">
        <v>5</v>
      </c>
      <c r="O4246" s="374">
        <f t="shared" si="424"/>
        <v>5</v>
      </c>
      <c r="P4246" s="158" t="str" cm="1">
        <f t="array" ref="P4246">_xlfn.SWITCH(ROUND(N4246,0),5,"Excellent",4,"Good",3,"ok","Bad")</f>
        <v>Excellent</v>
      </c>
      <c r="Q4246" s="144">
        <v>10</v>
      </c>
      <c r="R4246" s="385">
        <v>43458</v>
      </c>
      <c r="S4246" s="385">
        <v>43695</v>
      </c>
      <c r="T4246" s="144">
        <v>2186</v>
      </c>
      <c r="U4246" s="144" t="s">
        <v>69</v>
      </c>
      <c r="V4246" s="144">
        <v>0</v>
      </c>
      <c r="W4246" s="144" t="str">
        <f t="shared" si="427"/>
        <v>Inactive</v>
      </c>
      <c r="X4246" s="144">
        <v>2186</v>
      </c>
      <c r="AB4246" s="343"/>
    </row>
    <row r="4247" spans="9:28">
      <c r="I4247" s="342">
        <v>2</v>
      </c>
      <c r="J4247" s="144" t="str">
        <f t="shared" si="425"/>
        <v>SMALL</v>
      </c>
      <c r="K4247" s="144" t="str">
        <f t="shared" si="426"/>
        <v>SMALL</v>
      </c>
      <c r="L4247" s="144" t="str" cm="1">
        <f t="array" ref="L4247">_xlfn.IFS(I4247&lt;=2,"SMALL",I4247&lt;=5,"MEDIUM",I4247&gt;5,"LARGE")</f>
        <v>SMALL</v>
      </c>
      <c r="M4247" s="144" t="str">
        <f t="shared" si="423"/>
        <v>NO</v>
      </c>
      <c r="N4247" s="374">
        <v>5</v>
      </c>
      <c r="O4247" s="374">
        <f t="shared" si="424"/>
        <v>5</v>
      </c>
      <c r="P4247" s="158" t="str" cm="1">
        <f t="array" ref="P4247">_xlfn.SWITCH(ROUND(N4247,0),5,"Excellent",4,"Good",3,"ok","Bad")</f>
        <v>Excellent</v>
      </c>
      <c r="Q4247" s="144">
        <v>15</v>
      </c>
      <c r="R4247" s="385">
        <v>43435</v>
      </c>
      <c r="S4247" s="385">
        <v>44001</v>
      </c>
      <c r="T4247" s="144">
        <v>1814</v>
      </c>
      <c r="U4247" s="144" t="s">
        <v>69</v>
      </c>
      <c r="V4247" s="144">
        <v>227</v>
      </c>
      <c r="W4247" s="144" t="str">
        <f t="shared" si="427"/>
        <v>Active</v>
      </c>
      <c r="X4247" s="144">
        <v>1814</v>
      </c>
      <c r="AB4247" s="343"/>
    </row>
    <row r="4248" spans="9:28">
      <c r="I4248" s="342">
        <v>4</v>
      </c>
      <c r="J4248" s="144" t="str">
        <f t="shared" si="425"/>
        <v>LARGE</v>
      </c>
      <c r="K4248" s="144" t="str">
        <f t="shared" si="426"/>
        <v>MEDIUM</v>
      </c>
      <c r="L4248" s="144" t="str" cm="1">
        <f t="array" ref="L4248">_xlfn.IFS(I4248&lt;=2,"SMALL",I4248&lt;=5,"MEDIUM",I4248&gt;5,"LARGE")</f>
        <v>MEDIUM</v>
      </c>
      <c r="M4248" s="144" t="str">
        <f t="shared" si="423"/>
        <v>NO</v>
      </c>
      <c r="N4248" s="374">
        <v>4.7</v>
      </c>
      <c r="O4248" s="374">
        <f t="shared" si="424"/>
        <v>5</v>
      </c>
      <c r="P4248" s="158" t="str" cm="1">
        <f t="array" ref="P4248">_xlfn.SWITCH(ROUND(N4248,0),5,"Excellent",4,"Good",3,"ok","Bad")</f>
        <v>Excellent</v>
      </c>
      <c r="Q4248" s="144">
        <v>10</v>
      </c>
      <c r="R4248" s="385">
        <v>43443</v>
      </c>
      <c r="S4248" s="385">
        <v>43881</v>
      </c>
      <c r="T4248" s="144">
        <v>1151</v>
      </c>
      <c r="U4248" s="144" t="s">
        <v>69</v>
      </c>
      <c r="V4248" s="144">
        <v>363</v>
      </c>
      <c r="W4248" s="144" t="str">
        <f t="shared" si="427"/>
        <v>Active</v>
      </c>
      <c r="X4248" s="144">
        <v>1151</v>
      </c>
      <c r="AB4248" s="343"/>
    </row>
    <row r="4249" spans="9:28">
      <c r="I4249" s="342">
        <v>2</v>
      </c>
      <c r="J4249" s="144" t="str">
        <f t="shared" si="425"/>
        <v>SMALL</v>
      </c>
      <c r="K4249" s="144" t="str">
        <f t="shared" si="426"/>
        <v>SMALL</v>
      </c>
      <c r="L4249" s="144" t="str" cm="1">
        <f t="array" ref="L4249">_xlfn.IFS(I4249&lt;=2,"SMALL",I4249&lt;=5,"MEDIUM",I4249&gt;5,"LARGE")</f>
        <v>SMALL</v>
      </c>
      <c r="M4249" s="144" t="str">
        <f t="shared" si="423"/>
        <v>NO</v>
      </c>
      <c r="N4249" s="374">
        <v>4.92</v>
      </c>
      <c r="O4249" s="374">
        <f t="shared" si="424"/>
        <v>5</v>
      </c>
      <c r="P4249" s="158" t="str" cm="1">
        <f t="array" ref="P4249">_xlfn.SWITCH(ROUND(N4249,0),5,"Excellent",4,"Good",3,"ok","Bad")</f>
        <v>Excellent</v>
      </c>
      <c r="Q4249" s="144">
        <v>61</v>
      </c>
      <c r="R4249" s="385">
        <v>43467</v>
      </c>
      <c r="S4249" s="385">
        <v>43912</v>
      </c>
      <c r="T4249" s="144">
        <v>2412</v>
      </c>
      <c r="U4249" s="144" t="s">
        <v>60</v>
      </c>
      <c r="V4249" s="144">
        <v>0</v>
      </c>
      <c r="W4249" s="144" t="str">
        <f t="shared" si="427"/>
        <v>Inactive</v>
      </c>
      <c r="X4249" s="144">
        <v>2412</v>
      </c>
      <c r="AB4249" s="343"/>
    </row>
    <row r="4250" spans="9:28">
      <c r="I4250" s="342">
        <v>2</v>
      </c>
      <c r="J4250" s="144" t="str">
        <f t="shared" si="425"/>
        <v>SMALL</v>
      </c>
      <c r="K4250" s="144" t="str">
        <f t="shared" si="426"/>
        <v>SMALL</v>
      </c>
      <c r="L4250" s="144" t="str" cm="1">
        <f t="array" ref="L4250">_xlfn.IFS(I4250&lt;=2,"SMALL",I4250&lt;=5,"MEDIUM",I4250&gt;5,"LARGE")</f>
        <v>SMALL</v>
      </c>
      <c r="M4250" s="144" t="str">
        <f t="shared" si="423"/>
        <v>NO</v>
      </c>
      <c r="N4250" s="374">
        <v>4.63</v>
      </c>
      <c r="O4250" s="374">
        <f t="shared" si="424"/>
        <v>5</v>
      </c>
      <c r="P4250" s="158" t="str" cm="1">
        <f t="array" ref="P4250">_xlfn.SWITCH(ROUND(N4250,0),5,"Excellent",4,"Good",3,"ok","Bad")</f>
        <v>Excellent</v>
      </c>
      <c r="Q4250" s="144">
        <v>8</v>
      </c>
      <c r="R4250" s="385">
        <v>43466</v>
      </c>
      <c r="S4250" s="385">
        <v>43878</v>
      </c>
      <c r="T4250" s="144">
        <v>1529</v>
      </c>
      <c r="U4250" s="144" t="s">
        <v>69</v>
      </c>
      <c r="V4250" s="144">
        <v>14</v>
      </c>
      <c r="W4250" s="144" t="str">
        <f t="shared" si="427"/>
        <v>Active</v>
      </c>
      <c r="X4250" s="144">
        <v>1529</v>
      </c>
      <c r="AB4250" s="343"/>
    </row>
    <row r="4251" spans="9:28">
      <c r="I4251" s="342">
        <v>3</v>
      </c>
      <c r="J4251" s="144" t="str">
        <f t="shared" si="425"/>
        <v>LARGE</v>
      </c>
      <c r="K4251" s="144" t="str">
        <f t="shared" si="426"/>
        <v>MEDIUM</v>
      </c>
      <c r="L4251" s="144" t="str" cm="1">
        <f t="array" ref="L4251">_xlfn.IFS(I4251&lt;=2,"SMALL",I4251&lt;=5,"MEDIUM",I4251&gt;5,"LARGE")</f>
        <v>MEDIUM</v>
      </c>
      <c r="M4251" s="144" t="str">
        <f t="shared" si="423"/>
        <v>NO</v>
      </c>
      <c r="N4251" s="374">
        <v>4.9000000000000004</v>
      </c>
      <c r="O4251" s="374">
        <f t="shared" si="424"/>
        <v>5</v>
      </c>
      <c r="P4251" s="158" t="str" cm="1">
        <f t="array" ref="P4251">_xlfn.SWITCH(ROUND(N4251,0),5,"Excellent",4,"Good",3,"ok","Bad")</f>
        <v>Excellent</v>
      </c>
      <c r="Q4251" s="144">
        <v>10</v>
      </c>
      <c r="R4251" s="385">
        <v>43466</v>
      </c>
      <c r="S4251" s="385">
        <v>43831</v>
      </c>
      <c r="T4251" s="144">
        <v>1831</v>
      </c>
      <c r="U4251" s="144" t="s">
        <v>69</v>
      </c>
      <c r="V4251" s="144">
        <v>38</v>
      </c>
      <c r="W4251" s="144" t="str">
        <f t="shared" si="427"/>
        <v>Active</v>
      </c>
      <c r="X4251" s="144">
        <v>1831</v>
      </c>
      <c r="AB4251" s="343"/>
    </row>
    <row r="4252" spans="9:28">
      <c r="I4252" s="342">
        <v>4</v>
      </c>
      <c r="J4252" s="144" t="str">
        <f t="shared" si="425"/>
        <v>LARGE</v>
      </c>
      <c r="K4252" s="144" t="str">
        <f t="shared" si="426"/>
        <v>MEDIUM</v>
      </c>
      <c r="L4252" s="144" t="str" cm="1">
        <f t="array" ref="L4252">_xlfn.IFS(I4252&lt;=2,"SMALL",I4252&lt;=5,"MEDIUM",I4252&gt;5,"LARGE")</f>
        <v>MEDIUM</v>
      </c>
      <c r="M4252" s="144" t="str">
        <f t="shared" si="423"/>
        <v>NO</v>
      </c>
      <c r="N4252" s="374">
        <v>4.99</v>
      </c>
      <c r="O4252" s="374">
        <f t="shared" si="424"/>
        <v>5</v>
      </c>
      <c r="P4252" s="158" t="str" cm="1">
        <f t="array" ref="P4252">_xlfn.SWITCH(ROUND(N4252,0),5,"Excellent",4,"Good",3,"ok","Bad")</f>
        <v>Excellent</v>
      </c>
      <c r="Q4252" s="144">
        <v>84</v>
      </c>
      <c r="R4252" s="385">
        <v>43439</v>
      </c>
      <c r="S4252" s="385">
        <v>44056</v>
      </c>
      <c r="T4252" s="144">
        <v>3329</v>
      </c>
      <c r="U4252" s="144" t="s">
        <v>69</v>
      </c>
      <c r="V4252" s="144">
        <v>165</v>
      </c>
      <c r="W4252" s="144" t="str">
        <f t="shared" si="427"/>
        <v>Active</v>
      </c>
      <c r="X4252" s="144">
        <v>3329</v>
      </c>
      <c r="AB4252" s="343"/>
    </row>
    <row r="4253" spans="9:28">
      <c r="I4253" s="342">
        <v>2</v>
      </c>
      <c r="J4253" s="144" t="str">
        <f t="shared" si="425"/>
        <v>SMALL</v>
      </c>
      <c r="K4253" s="144" t="str">
        <f t="shared" si="426"/>
        <v>SMALL</v>
      </c>
      <c r="L4253" s="144" t="str" cm="1">
        <f t="array" ref="L4253">_xlfn.IFS(I4253&lt;=2,"SMALL",I4253&lt;=5,"MEDIUM",I4253&gt;5,"LARGE")</f>
        <v>SMALL</v>
      </c>
      <c r="M4253" s="144" t="str">
        <f t="shared" si="423"/>
        <v>NO</v>
      </c>
      <c r="N4253" s="374">
        <v>4.7699999999999996</v>
      </c>
      <c r="O4253" s="374">
        <f t="shared" si="424"/>
        <v>5</v>
      </c>
      <c r="P4253" s="158" t="str" cm="1">
        <f t="array" ref="P4253">_xlfn.SWITCH(ROUND(N4253,0),5,"Excellent",4,"Good",3,"ok","Bad")</f>
        <v>Excellent</v>
      </c>
      <c r="Q4253" s="144">
        <v>26</v>
      </c>
      <c r="R4253" s="385">
        <v>43431</v>
      </c>
      <c r="S4253" s="385">
        <v>43891</v>
      </c>
      <c r="T4253" s="144">
        <v>2828</v>
      </c>
      <c r="U4253" s="144" t="s">
        <v>69</v>
      </c>
      <c r="V4253" s="144">
        <v>336</v>
      </c>
      <c r="W4253" s="144" t="str">
        <f t="shared" si="427"/>
        <v>Active</v>
      </c>
      <c r="X4253" s="144">
        <v>2828</v>
      </c>
      <c r="AB4253" s="343"/>
    </row>
    <row r="4254" spans="9:28">
      <c r="I4254" s="342">
        <v>2</v>
      </c>
      <c r="J4254" s="144" t="str">
        <f t="shared" si="425"/>
        <v>SMALL</v>
      </c>
      <c r="K4254" s="144" t="str">
        <f t="shared" si="426"/>
        <v>SMALL</v>
      </c>
      <c r="L4254" s="144" t="str" cm="1">
        <f t="array" ref="L4254">_xlfn.IFS(I4254&lt;=2,"SMALL",I4254&lt;=5,"MEDIUM",I4254&gt;5,"LARGE")</f>
        <v>SMALL</v>
      </c>
      <c r="M4254" s="144" t="str">
        <f t="shared" si="423"/>
        <v>NO</v>
      </c>
      <c r="N4254" s="374">
        <v>5</v>
      </c>
      <c r="O4254" s="374">
        <f t="shared" si="424"/>
        <v>5</v>
      </c>
      <c r="P4254" s="158" t="str" cm="1">
        <f t="array" ref="P4254">_xlfn.SWITCH(ROUND(N4254,0),5,"Excellent",4,"Good",3,"ok","Bad")</f>
        <v>Excellent</v>
      </c>
      <c r="Q4254" s="144">
        <v>22</v>
      </c>
      <c r="R4254" s="385">
        <v>43441</v>
      </c>
      <c r="S4254" s="385">
        <v>44009</v>
      </c>
      <c r="T4254" s="144">
        <v>1707</v>
      </c>
      <c r="U4254" s="144" t="s">
        <v>69</v>
      </c>
      <c r="V4254" s="144">
        <v>2</v>
      </c>
      <c r="W4254" s="144" t="str">
        <f t="shared" si="427"/>
        <v>Active</v>
      </c>
      <c r="X4254" s="144">
        <v>1707</v>
      </c>
      <c r="AB4254" s="343"/>
    </row>
    <row r="4255" spans="9:28">
      <c r="I4255" s="342">
        <v>2</v>
      </c>
      <c r="J4255" s="144" t="str">
        <f t="shared" si="425"/>
        <v>SMALL</v>
      </c>
      <c r="K4255" s="144" t="str">
        <f t="shared" si="426"/>
        <v>SMALL</v>
      </c>
      <c r="L4255" s="144" t="str" cm="1">
        <f t="array" ref="L4255">_xlfn.IFS(I4255&lt;=2,"SMALL",I4255&lt;=5,"MEDIUM",I4255&gt;5,"LARGE")</f>
        <v>SMALL</v>
      </c>
      <c r="M4255" s="144" t="str">
        <f t="shared" si="423"/>
        <v>NO</v>
      </c>
      <c r="N4255" s="374">
        <v>4.8899999999999997</v>
      </c>
      <c r="O4255" s="374">
        <f t="shared" si="424"/>
        <v>5</v>
      </c>
      <c r="P4255" s="158" t="str" cm="1">
        <f t="array" ref="P4255">_xlfn.SWITCH(ROUND(N4255,0),5,"Excellent",4,"Good",3,"ok","Bad")</f>
        <v>Excellent</v>
      </c>
      <c r="Q4255" s="144">
        <v>47</v>
      </c>
      <c r="R4255" s="385">
        <v>43434</v>
      </c>
      <c r="S4255" s="385">
        <v>43831</v>
      </c>
      <c r="T4255" s="144">
        <v>3724</v>
      </c>
      <c r="U4255" s="144" t="s">
        <v>60</v>
      </c>
      <c r="V4255" s="144">
        <v>90</v>
      </c>
      <c r="W4255" s="144" t="str">
        <f t="shared" si="427"/>
        <v>Active</v>
      </c>
      <c r="X4255" s="144">
        <v>3724</v>
      </c>
      <c r="AB4255" s="343"/>
    </row>
    <row r="4256" spans="9:28">
      <c r="I4256" s="342">
        <v>2</v>
      </c>
      <c r="J4256" s="144" t="str">
        <f t="shared" si="425"/>
        <v>SMALL</v>
      </c>
      <c r="K4256" s="144" t="str">
        <f t="shared" si="426"/>
        <v>SMALL</v>
      </c>
      <c r="L4256" s="144" t="str" cm="1">
        <f t="array" ref="L4256">_xlfn.IFS(I4256&lt;=2,"SMALL",I4256&lt;=5,"MEDIUM",I4256&gt;5,"LARGE")</f>
        <v>SMALL</v>
      </c>
      <c r="M4256" s="144" t="str">
        <f t="shared" si="423"/>
        <v>NO</v>
      </c>
      <c r="N4256" s="374">
        <v>4.95</v>
      </c>
      <c r="O4256" s="374">
        <f t="shared" si="424"/>
        <v>5</v>
      </c>
      <c r="P4256" s="158" t="str" cm="1">
        <f t="array" ref="P4256">_xlfn.SWITCH(ROUND(N4256,0),5,"Excellent",4,"Good",3,"ok","Bad")</f>
        <v>Excellent</v>
      </c>
      <c r="Q4256" s="144">
        <v>22</v>
      </c>
      <c r="R4256" s="385">
        <v>43485</v>
      </c>
      <c r="S4256" s="385">
        <v>43831</v>
      </c>
      <c r="T4256" s="144">
        <v>3711</v>
      </c>
      <c r="U4256" s="144" t="s">
        <v>60</v>
      </c>
      <c r="V4256" s="144">
        <v>196</v>
      </c>
      <c r="W4256" s="144" t="str">
        <f t="shared" si="427"/>
        <v>Active</v>
      </c>
      <c r="X4256" s="144">
        <v>3711</v>
      </c>
      <c r="AB4256" s="343"/>
    </row>
    <row r="4257" spans="9:28">
      <c r="I4257" s="342">
        <v>4</v>
      </c>
      <c r="J4257" s="144" t="str">
        <f t="shared" si="425"/>
        <v>LARGE</v>
      </c>
      <c r="K4257" s="144" t="str">
        <f t="shared" si="426"/>
        <v>MEDIUM</v>
      </c>
      <c r="L4257" s="144" t="str" cm="1">
        <f t="array" ref="L4257">_xlfn.IFS(I4257&lt;=2,"SMALL",I4257&lt;=5,"MEDIUM",I4257&gt;5,"LARGE")</f>
        <v>MEDIUM</v>
      </c>
      <c r="M4257" s="144" t="str">
        <f t="shared" si="423"/>
        <v>NO</v>
      </c>
      <c r="N4257" s="374">
        <v>4.55</v>
      </c>
      <c r="O4257" s="374">
        <f t="shared" si="424"/>
        <v>5</v>
      </c>
      <c r="P4257" s="158" t="str" cm="1">
        <f t="array" ref="P4257">_xlfn.SWITCH(ROUND(N4257,0),5,"Excellent",4,"Good",3,"ok","Bad")</f>
        <v>Excellent</v>
      </c>
      <c r="Q4257" s="144">
        <v>42</v>
      </c>
      <c r="R4257" s="385">
        <v>43444</v>
      </c>
      <c r="S4257" s="385">
        <v>44052</v>
      </c>
      <c r="T4257" s="144">
        <v>1351</v>
      </c>
      <c r="U4257" s="144" t="s">
        <v>69</v>
      </c>
      <c r="V4257" s="144">
        <v>111</v>
      </c>
      <c r="W4257" s="144" t="str">
        <f t="shared" si="427"/>
        <v>Active</v>
      </c>
      <c r="X4257" s="144">
        <v>1351</v>
      </c>
      <c r="AB4257" s="343"/>
    </row>
    <row r="4258" spans="9:28">
      <c r="I4258" s="342">
        <v>1</v>
      </c>
      <c r="J4258" s="144" t="str">
        <f t="shared" si="425"/>
        <v>SMALL</v>
      </c>
      <c r="K4258" s="144" t="str">
        <f t="shared" si="426"/>
        <v>SMALL</v>
      </c>
      <c r="L4258" s="144" t="str" cm="1">
        <f t="array" ref="L4258">_xlfn.IFS(I4258&lt;=2,"SMALL",I4258&lt;=5,"MEDIUM",I4258&gt;5,"LARGE")</f>
        <v>SMALL</v>
      </c>
      <c r="M4258" s="144" t="str">
        <f t="shared" si="423"/>
        <v>NO</v>
      </c>
      <c r="N4258" s="374">
        <v>4.82</v>
      </c>
      <c r="O4258" s="374">
        <f t="shared" si="424"/>
        <v>5</v>
      </c>
      <c r="P4258" s="158" t="str" cm="1">
        <f t="array" ref="P4258">_xlfn.SWITCH(ROUND(N4258,0),5,"Excellent",4,"Good",3,"ok","Bad")</f>
        <v>Excellent</v>
      </c>
      <c r="Q4258" s="144">
        <v>28</v>
      </c>
      <c r="R4258" s="385">
        <v>43433</v>
      </c>
      <c r="S4258" s="385">
        <v>43643</v>
      </c>
      <c r="T4258" s="144">
        <v>2682</v>
      </c>
      <c r="U4258" s="144" t="s">
        <v>60</v>
      </c>
      <c r="V4258" s="144">
        <v>0</v>
      </c>
      <c r="W4258" s="144" t="str">
        <f t="shared" si="427"/>
        <v>Inactive</v>
      </c>
      <c r="X4258" s="144">
        <v>2682</v>
      </c>
      <c r="AB4258" s="343"/>
    </row>
    <row r="4259" spans="9:28">
      <c r="I4259" s="342">
        <v>8</v>
      </c>
      <c r="J4259" s="144" t="str">
        <f t="shared" si="425"/>
        <v>LARGE</v>
      </c>
      <c r="K4259" s="144" t="str">
        <f t="shared" si="426"/>
        <v>LARGE</v>
      </c>
      <c r="L4259" s="144" t="str" cm="1">
        <f t="array" ref="L4259">_xlfn.IFS(I4259&lt;=2,"SMALL",I4259&lt;=5,"MEDIUM",I4259&gt;5,"LARGE")</f>
        <v>LARGE</v>
      </c>
      <c r="M4259" s="144" t="str">
        <f t="shared" si="423"/>
        <v>NO</v>
      </c>
      <c r="N4259" s="374">
        <v>4.91</v>
      </c>
      <c r="O4259" s="374">
        <f t="shared" si="424"/>
        <v>5</v>
      </c>
      <c r="P4259" s="158" t="str" cm="1">
        <f t="array" ref="P4259">_xlfn.SWITCH(ROUND(N4259,0),5,"Excellent",4,"Good",3,"ok","Bad")</f>
        <v>Excellent</v>
      </c>
      <c r="Q4259" s="144">
        <v>68</v>
      </c>
      <c r="R4259" s="385">
        <v>43455</v>
      </c>
      <c r="S4259" s="385">
        <v>43982</v>
      </c>
      <c r="T4259" s="144">
        <v>833</v>
      </c>
      <c r="U4259" s="144" t="s">
        <v>69</v>
      </c>
      <c r="V4259" s="144">
        <v>304</v>
      </c>
      <c r="W4259" s="144" t="str">
        <f t="shared" si="427"/>
        <v>Active</v>
      </c>
      <c r="X4259" s="144">
        <v>833</v>
      </c>
      <c r="AB4259" s="343"/>
    </row>
    <row r="4260" spans="9:28">
      <c r="I4260" s="342">
        <v>10</v>
      </c>
      <c r="J4260" s="144" t="str">
        <f t="shared" si="425"/>
        <v>LARGE</v>
      </c>
      <c r="K4260" s="144" t="str">
        <f t="shared" si="426"/>
        <v>LARGE</v>
      </c>
      <c r="L4260" s="144" t="str" cm="1">
        <f t="array" ref="L4260">_xlfn.IFS(I4260&lt;=2,"SMALL",I4260&lt;=5,"MEDIUM",I4260&gt;5,"LARGE")</f>
        <v>LARGE</v>
      </c>
      <c r="M4260" s="144" t="str">
        <f t="shared" si="423"/>
        <v>NO</v>
      </c>
      <c r="N4260" s="374">
        <v>4.8499999999999996</v>
      </c>
      <c r="O4260" s="374">
        <f t="shared" si="424"/>
        <v>5</v>
      </c>
      <c r="P4260" s="158" t="str" cm="1">
        <f t="array" ref="P4260">_xlfn.SWITCH(ROUND(N4260,0),5,"Excellent",4,"Good",3,"ok","Bad")</f>
        <v>Excellent</v>
      </c>
      <c r="Q4260" s="144">
        <v>13</v>
      </c>
      <c r="R4260" s="385">
        <v>43441</v>
      </c>
      <c r="S4260" s="385">
        <v>43525</v>
      </c>
      <c r="T4260" s="144">
        <v>3398</v>
      </c>
      <c r="U4260" s="144" t="s">
        <v>69</v>
      </c>
      <c r="V4260" s="144">
        <v>0</v>
      </c>
      <c r="W4260" s="144" t="str">
        <f t="shared" si="427"/>
        <v>Inactive</v>
      </c>
      <c r="X4260" s="144">
        <v>3398</v>
      </c>
      <c r="AB4260" s="343"/>
    </row>
    <row r="4261" spans="9:28">
      <c r="I4261" s="342">
        <v>1</v>
      </c>
      <c r="J4261" s="144" t="str">
        <f t="shared" si="425"/>
        <v>SMALL</v>
      </c>
      <c r="K4261" s="144" t="str">
        <f t="shared" si="426"/>
        <v>SMALL</v>
      </c>
      <c r="L4261" s="144" t="str" cm="1">
        <f t="array" ref="L4261">_xlfn.IFS(I4261&lt;=2,"SMALL",I4261&lt;=5,"MEDIUM",I4261&gt;5,"LARGE")</f>
        <v>SMALL</v>
      </c>
      <c r="M4261" s="144" t="str">
        <f t="shared" si="423"/>
        <v>NO</v>
      </c>
      <c r="N4261" s="374">
        <v>4.3</v>
      </c>
      <c r="O4261" s="374">
        <f t="shared" si="424"/>
        <v>4</v>
      </c>
      <c r="P4261" s="158" t="str" cm="1">
        <f t="array" ref="P4261">_xlfn.SWITCH(ROUND(N4261,0),5,"Excellent",4,"Good",3,"ok","Bad")</f>
        <v>Good</v>
      </c>
      <c r="Q4261" s="144">
        <v>10</v>
      </c>
      <c r="R4261" s="385">
        <v>43591</v>
      </c>
      <c r="S4261" s="385">
        <v>43832</v>
      </c>
      <c r="T4261" s="144">
        <v>2304</v>
      </c>
      <c r="U4261" s="144" t="s">
        <v>60</v>
      </c>
      <c r="V4261" s="144">
        <v>365</v>
      </c>
      <c r="W4261" s="144" t="str">
        <f t="shared" si="427"/>
        <v>Active</v>
      </c>
      <c r="X4261" s="144">
        <v>2304</v>
      </c>
      <c r="AB4261" s="343"/>
    </row>
    <row r="4262" spans="9:28">
      <c r="I4262" s="342">
        <v>1</v>
      </c>
      <c r="J4262" s="144" t="str">
        <f t="shared" si="425"/>
        <v>SMALL</v>
      </c>
      <c r="K4262" s="144" t="str">
        <f t="shared" si="426"/>
        <v>SMALL</v>
      </c>
      <c r="L4262" s="144" t="str" cm="1">
        <f t="array" ref="L4262">_xlfn.IFS(I4262&lt;=2,"SMALL",I4262&lt;=5,"MEDIUM",I4262&gt;5,"LARGE")</f>
        <v>SMALL</v>
      </c>
      <c r="M4262" s="144" t="str">
        <f t="shared" si="423"/>
        <v>YES</v>
      </c>
      <c r="N4262" s="374">
        <v>4.9000000000000004</v>
      </c>
      <c r="O4262" s="374">
        <f t="shared" si="424"/>
        <v>5</v>
      </c>
      <c r="P4262" s="158" t="str" cm="1">
        <f t="array" ref="P4262">_xlfn.SWITCH(ROUND(N4262,0),5,"Excellent",4,"Good",3,"ok","Bad")</f>
        <v>Excellent</v>
      </c>
      <c r="Q4262" s="144">
        <v>107</v>
      </c>
      <c r="R4262" s="385">
        <v>43438</v>
      </c>
      <c r="S4262" s="385">
        <v>43898</v>
      </c>
      <c r="T4262" s="144">
        <v>3647</v>
      </c>
      <c r="U4262" s="144" t="s">
        <v>73</v>
      </c>
      <c r="V4262" s="144">
        <v>365</v>
      </c>
      <c r="W4262" s="144" t="str">
        <f t="shared" si="427"/>
        <v>Active</v>
      </c>
      <c r="X4262" s="144">
        <v>3647</v>
      </c>
      <c r="AB4262" s="343"/>
    </row>
    <row r="4263" spans="9:28">
      <c r="I4263" s="342">
        <v>4</v>
      </c>
      <c r="J4263" s="144" t="str">
        <f t="shared" si="425"/>
        <v>LARGE</v>
      </c>
      <c r="K4263" s="144" t="str">
        <f t="shared" si="426"/>
        <v>MEDIUM</v>
      </c>
      <c r="L4263" s="144" t="str" cm="1">
        <f t="array" ref="L4263">_xlfn.IFS(I4263&lt;=2,"SMALL",I4263&lt;=5,"MEDIUM",I4263&gt;5,"LARGE")</f>
        <v>MEDIUM</v>
      </c>
      <c r="M4263" s="144" t="str">
        <f t="shared" si="423"/>
        <v>NO</v>
      </c>
      <c r="N4263" s="374">
        <v>5</v>
      </c>
      <c r="O4263" s="374">
        <f t="shared" si="424"/>
        <v>5</v>
      </c>
      <c r="P4263" s="158" t="str" cm="1">
        <f t="array" ref="P4263">_xlfn.SWITCH(ROUND(N4263,0),5,"Excellent",4,"Good",3,"ok","Bad")</f>
        <v>Excellent</v>
      </c>
      <c r="Q4263" s="144">
        <v>9</v>
      </c>
      <c r="R4263" s="385">
        <v>43640</v>
      </c>
      <c r="S4263" s="385">
        <v>44010</v>
      </c>
      <c r="T4263" s="144">
        <v>523</v>
      </c>
      <c r="U4263" s="144" t="s">
        <v>69</v>
      </c>
      <c r="V4263" s="144">
        <v>0</v>
      </c>
      <c r="W4263" s="144" t="str">
        <f t="shared" si="427"/>
        <v>Inactive</v>
      </c>
      <c r="X4263" s="144">
        <v>523</v>
      </c>
      <c r="AB4263" s="343"/>
    </row>
    <row r="4264" spans="9:28">
      <c r="I4264" s="342">
        <v>1</v>
      </c>
      <c r="J4264" s="144" t="str">
        <f t="shared" si="425"/>
        <v>SMALL</v>
      </c>
      <c r="K4264" s="144" t="str">
        <f t="shared" si="426"/>
        <v>SMALL</v>
      </c>
      <c r="L4264" s="144" t="str" cm="1">
        <f t="array" ref="L4264">_xlfn.IFS(I4264&lt;=2,"SMALL",I4264&lt;=5,"MEDIUM",I4264&gt;5,"LARGE")</f>
        <v>SMALL</v>
      </c>
      <c r="M4264" s="144" t="str">
        <f t="shared" si="423"/>
        <v>NO</v>
      </c>
      <c r="N4264" s="374">
        <v>4.8899999999999997</v>
      </c>
      <c r="O4264" s="374">
        <f t="shared" si="424"/>
        <v>5</v>
      </c>
      <c r="P4264" s="158" t="str" cm="1">
        <f t="array" ref="P4264">_xlfn.SWITCH(ROUND(N4264,0),5,"Excellent",4,"Good",3,"ok","Bad")</f>
        <v>Excellent</v>
      </c>
      <c r="Q4264" s="144">
        <v>18</v>
      </c>
      <c r="R4264" s="385">
        <v>43444</v>
      </c>
      <c r="S4264" s="385">
        <v>43778</v>
      </c>
      <c r="T4264" s="144">
        <v>3726</v>
      </c>
      <c r="U4264" s="144" t="s">
        <v>60</v>
      </c>
      <c r="V4264" s="144">
        <v>319</v>
      </c>
      <c r="W4264" s="144" t="str">
        <f t="shared" si="427"/>
        <v>Active</v>
      </c>
      <c r="X4264" s="144">
        <v>3726</v>
      </c>
      <c r="AB4264" s="343"/>
    </row>
    <row r="4265" spans="9:28">
      <c r="I4265" s="342">
        <v>2</v>
      </c>
      <c r="J4265" s="144" t="str">
        <f t="shared" si="425"/>
        <v>SMALL</v>
      </c>
      <c r="K4265" s="144" t="str">
        <f t="shared" si="426"/>
        <v>SMALL</v>
      </c>
      <c r="L4265" s="144" t="str" cm="1">
        <f t="array" ref="L4265">_xlfn.IFS(I4265&lt;=2,"SMALL",I4265&lt;=5,"MEDIUM",I4265&gt;5,"LARGE")</f>
        <v>SMALL</v>
      </c>
      <c r="M4265" s="144" t="str">
        <f t="shared" si="423"/>
        <v>NO</v>
      </c>
      <c r="N4265" s="374">
        <v>5</v>
      </c>
      <c r="O4265" s="374">
        <f t="shared" si="424"/>
        <v>5</v>
      </c>
      <c r="P4265" s="158" t="str" cm="1">
        <f t="array" ref="P4265">_xlfn.SWITCH(ROUND(N4265,0),5,"Excellent",4,"Good",3,"ok","Bad")</f>
        <v>Excellent</v>
      </c>
      <c r="Q4265" s="144">
        <v>4</v>
      </c>
      <c r="R4265" s="385">
        <v>43463</v>
      </c>
      <c r="S4265" s="385">
        <v>43831</v>
      </c>
      <c r="T4265" s="144">
        <v>2336</v>
      </c>
      <c r="U4265" s="144" t="s">
        <v>60</v>
      </c>
      <c r="V4265" s="144">
        <v>0</v>
      </c>
      <c r="W4265" s="144" t="str">
        <f t="shared" si="427"/>
        <v>Inactive</v>
      </c>
      <c r="X4265" s="144">
        <v>2336</v>
      </c>
      <c r="AB4265" s="343"/>
    </row>
    <row r="4266" spans="9:28">
      <c r="I4266" s="342">
        <v>2</v>
      </c>
      <c r="J4266" s="144" t="str">
        <f t="shared" si="425"/>
        <v>SMALL</v>
      </c>
      <c r="K4266" s="144" t="str">
        <f t="shared" si="426"/>
        <v>SMALL</v>
      </c>
      <c r="L4266" s="144" t="str" cm="1">
        <f t="array" ref="L4266">_xlfn.IFS(I4266&lt;=2,"SMALL",I4266&lt;=5,"MEDIUM",I4266&gt;5,"LARGE")</f>
        <v>SMALL</v>
      </c>
      <c r="M4266" s="144" t="str">
        <f t="shared" si="423"/>
        <v>NO</v>
      </c>
      <c r="N4266" s="374">
        <v>5</v>
      </c>
      <c r="O4266" s="374">
        <f t="shared" si="424"/>
        <v>5</v>
      </c>
      <c r="P4266" s="158" t="str" cm="1">
        <f t="array" ref="P4266">_xlfn.SWITCH(ROUND(N4266,0),5,"Excellent",4,"Good",3,"ok","Bad")</f>
        <v>Excellent</v>
      </c>
      <c r="Q4266" s="144">
        <v>62</v>
      </c>
      <c r="R4266" s="385">
        <v>43456</v>
      </c>
      <c r="S4266" s="385">
        <v>43870</v>
      </c>
      <c r="T4266" s="144">
        <v>3146</v>
      </c>
      <c r="U4266" s="144" t="s">
        <v>60</v>
      </c>
      <c r="V4266" s="144">
        <v>0</v>
      </c>
      <c r="W4266" s="144" t="str">
        <f t="shared" si="427"/>
        <v>Inactive</v>
      </c>
      <c r="X4266" s="144">
        <v>3146</v>
      </c>
      <c r="AB4266" s="343"/>
    </row>
    <row r="4267" spans="9:28">
      <c r="I4267" s="342">
        <v>4</v>
      </c>
      <c r="J4267" s="144" t="str">
        <f t="shared" si="425"/>
        <v>LARGE</v>
      </c>
      <c r="K4267" s="144" t="str">
        <f t="shared" si="426"/>
        <v>MEDIUM</v>
      </c>
      <c r="L4267" s="144" t="str" cm="1">
        <f t="array" ref="L4267">_xlfn.IFS(I4267&lt;=2,"SMALL",I4267&lt;=5,"MEDIUM",I4267&gt;5,"LARGE")</f>
        <v>MEDIUM</v>
      </c>
      <c r="M4267" s="144" t="str">
        <f t="shared" si="423"/>
        <v>NO</v>
      </c>
      <c r="N4267" s="374">
        <v>4.95</v>
      </c>
      <c r="O4267" s="374">
        <f t="shared" si="424"/>
        <v>5</v>
      </c>
      <c r="P4267" s="158" t="str" cm="1">
        <f t="array" ref="P4267">_xlfn.SWITCH(ROUND(N4267,0),5,"Excellent",4,"Good",3,"ok","Bad")</f>
        <v>Excellent</v>
      </c>
      <c r="Q4267" s="144">
        <v>22</v>
      </c>
      <c r="R4267" s="385">
        <v>43444</v>
      </c>
      <c r="S4267" s="385">
        <v>43708</v>
      </c>
      <c r="T4267" s="144">
        <v>3584</v>
      </c>
      <c r="U4267" s="144" t="s">
        <v>69</v>
      </c>
      <c r="V4267" s="144">
        <v>89</v>
      </c>
      <c r="W4267" s="144" t="str">
        <f t="shared" si="427"/>
        <v>Active</v>
      </c>
      <c r="X4267" s="144">
        <v>3584</v>
      </c>
      <c r="AB4267" s="343"/>
    </row>
    <row r="4268" spans="9:28">
      <c r="I4268" s="342">
        <v>4</v>
      </c>
      <c r="J4268" s="144" t="str">
        <f t="shared" si="425"/>
        <v>LARGE</v>
      </c>
      <c r="K4268" s="144" t="str">
        <f t="shared" si="426"/>
        <v>MEDIUM</v>
      </c>
      <c r="L4268" s="144" t="str" cm="1">
        <f t="array" ref="L4268">_xlfn.IFS(I4268&lt;=2,"SMALL",I4268&lt;=5,"MEDIUM",I4268&gt;5,"LARGE")</f>
        <v>MEDIUM</v>
      </c>
      <c r="M4268" s="144" t="str">
        <f t="shared" si="423"/>
        <v>NO</v>
      </c>
      <c r="N4268" s="374">
        <v>4.8600000000000003</v>
      </c>
      <c r="O4268" s="374">
        <f t="shared" si="424"/>
        <v>5</v>
      </c>
      <c r="P4268" s="158" t="str" cm="1">
        <f t="array" ref="P4268">_xlfn.SWITCH(ROUND(N4268,0),5,"Excellent",4,"Good",3,"ok","Bad")</f>
        <v>Excellent</v>
      </c>
      <c r="Q4268" s="144">
        <v>7</v>
      </c>
      <c r="R4268" s="385">
        <v>43488</v>
      </c>
      <c r="S4268" s="385">
        <v>44029</v>
      </c>
      <c r="T4268" s="144">
        <v>3292</v>
      </c>
      <c r="U4268" s="144" t="s">
        <v>69</v>
      </c>
      <c r="V4268" s="144">
        <v>336</v>
      </c>
      <c r="W4268" s="144" t="str">
        <f t="shared" si="427"/>
        <v>Active</v>
      </c>
      <c r="X4268" s="144">
        <v>3292</v>
      </c>
      <c r="AB4268" s="343"/>
    </row>
    <row r="4269" spans="9:28">
      <c r="I4269" s="342">
        <v>2</v>
      </c>
      <c r="J4269" s="144" t="str">
        <f t="shared" si="425"/>
        <v>SMALL</v>
      </c>
      <c r="K4269" s="144" t="str">
        <f t="shared" si="426"/>
        <v>SMALL</v>
      </c>
      <c r="L4269" s="144" t="str" cm="1">
        <f t="array" ref="L4269">_xlfn.IFS(I4269&lt;=2,"SMALL",I4269&lt;=5,"MEDIUM",I4269&gt;5,"LARGE")</f>
        <v>SMALL</v>
      </c>
      <c r="M4269" s="144" t="str">
        <f t="shared" si="423"/>
        <v>NO</v>
      </c>
      <c r="N4269" s="374">
        <v>4.67</v>
      </c>
      <c r="O4269" s="374">
        <f t="shared" si="424"/>
        <v>5</v>
      </c>
      <c r="P4269" s="158" t="str" cm="1">
        <f t="array" ref="P4269">_xlfn.SWITCH(ROUND(N4269,0),5,"Excellent",4,"Good",3,"ok","Bad")</f>
        <v>Excellent</v>
      </c>
      <c r="Q4269" s="144">
        <v>18</v>
      </c>
      <c r="R4269" s="385">
        <v>43441</v>
      </c>
      <c r="S4269" s="385">
        <v>43842</v>
      </c>
      <c r="T4269" s="144">
        <v>848</v>
      </c>
      <c r="U4269" s="144" t="s">
        <v>60</v>
      </c>
      <c r="V4269" s="144">
        <v>158</v>
      </c>
      <c r="W4269" s="144" t="str">
        <f t="shared" si="427"/>
        <v>Active</v>
      </c>
      <c r="X4269" s="144">
        <v>848</v>
      </c>
      <c r="AB4269" s="343"/>
    </row>
    <row r="4270" spans="9:28">
      <c r="I4270" s="342">
        <v>2</v>
      </c>
      <c r="J4270" s="144" t="str">
        <f t="shared" si="425"/>
        <v>SMALL</v>
      </c>
      <c r="K4270" s="144" t="str">
        <f t="shared" si="426"/>
        <v>SMALL</v>
      </c>
      <c r="L4270" s="144" t="str" cm="1">
        <f t="array" ref="L4270">_xlfn.IFS(I4270&lt;=2,"SMALL",I4270&lt;=5,"MEDIUM",I4270&gt;5,"LARGE")</f>
        <v>SMALL</v>
      </c>
      <c r="M4270" s="144" t="str">
        <f t="shared" si="423"/>
        <v>NO</v>
      </c>
      <c r="N4270" s="374">
        <v>5</v>
      </c>
      <c r="O4270" s="374">
        <f t="shared" si="424"/>
        <v>5</v>
      </c>
      <c r="P4270" s="158" t="str" cm="1">
        <f t="array" ref="P4270">_xlfn.SWITCH(ROUND(N4270,0),5,"Excellent",4,"Good",3,"ok","Bad")</f>
        <v>Excellent</v>
      </c>
      <c r="Q4270" s="144">
        <v>23</v>
      </c>
      <c r="R4270" s="385">
        <v>43449</v>
      </c>
      <c r="S4270" s="385">
        <v>43843</v>
      </c>
      <c r="T4270" s="144">
        <v>2127</v>
      </c>
      <c r="U4270" s="144" t="s">
        <v>69</v>
      </c>
      <c r="V4270" s="144">
        <v>330</v>
      </c>
      <c r="W4270" s="144" t="str">
        <f t="shared" si="427"/>
        <v>Active</v>
      </c>
      <c r="X4270" s="144">
        <v>2127</v>
      </c>
      <c r="AB4270" s="343"/>
    </row>
    <row r="4271" spans="9:28">
      <c r="I4271" s="342">
        <v>2</v>
      </c>
      <c r="J4271" s="144" t="str">
        <f t="shared" si="425"/>
        <v>SMALL</v>
      </c>
      <c r="K4271" s="144" t="str">
        <f t="shared" si="426"/>
        <v>SMALL</v>
      </c>
      <c r="L4271" s="144" t="str" cm="1">
        <f t="array" ref="L4271">_xlfn.IFS(I4271&lt;=2,"SMALL",I4271&lt;=5,"MEDIUM",I4271&gt;5,"LARGE")</f>
        <v>SMALL</v>
      </c>
      <c r="M4271" s="144" t="str">
        <f t="shared" si="423"/>
        <v>NO</v>
      </c>
      <c r="N4271" s="374">
        <v>4.67</v>
      </c>
      <c r="O4271" s="374">
        <f t="shared" si="424"/>
        <v>5</v>
      </c>
      <c r="P4271" s="158" t="str" cm="1">
        <f t="array" ref="P4271">_xlfn.SWITCH(ROUND(N4271,0),5,"Excellent",4,"Good",3,"ok","Bad")</f>
        <v>Excellent</v>
      </c>
      <c r="Q4271" s="144">
        <v>6</v>
      </c>
      <c r="R4271" s="385">
        <v>43562</v>
      </c>
      <c r="S4271" s="385">
        <v>43814</v>
      </c>
      <c r="T4271" s="144">
        <v>3730</v>
      </c>
      <c r="U4271" s="144" t="s">
        <v>69</v>
      </c>
      <c r="V4271" s="144">
        <v>33</v>
      </c>
      <c r="W4271" s="144" t="str">
        <f t="shared" si="427"/>
        <v>Active</v>
      </c>
      <c r="X4271" s="144">
        <v>3730</v>
      </c>
      <c r="AB4271" s="343"/>
    </row>
    <row r="4272" spans="9:28">
      <c r="I4272" s="342">
        <v>2</v>
      </c>
      <c r="J4272" s="144" t="str">
        <f t="shared" si="425"/>
        <v>SMALL</v>
      </c>
      <c r="K4272" s="144" t="str">
        <f t="shared" si="426"/>
        <v>SMALL</v>
      </c>
      <c r="L4272" s="144" t="str" cm="1">
        <f t="array" ref="L4272">_xlfn.IFS(I4272&lt;=2,"SMALL",I4272&lt;=5,"MEDIUM",I4272&gt;5,"LARGE")</f>
        <v>SMALL</v>
      </c>
      <c r="M4272" s="144" t="str">
        <f t="shared" si="423"/>
        <v>NO</v>
      </c>
      <c r="N4272" s="374">
        <v>5</v>
      </c>
      <c r="O4272" s="374">
        <f t="shared" si="424"/>
        <v>5</v>
      </c>
      <c r="P4272" s="158" t="str" cm="1">
        <f t="array" ref="P4272">_xlfn.SWITCH(ROUND(N4272,0),5,"Excellent",4,"Good",3,"ok","Bad")</f>
        <v>Excellent</v>
      </c>
      <c r="Q4272" s="144">
        <v>8</v>
      </c>
      <c r="R4272" s="385">
        <v>43870</v>
      </c>
      <c r="S4272" s="385">
        <v>44017</v>
      </c>
      <c r="T4272" s="144">
        <v>495</v>
      </c>
      <c r="U4272" s="144" t="s">
        <v>69</v>
      </c>
      <c r="V4272" s="144">
        <v>152</v>
      </c>
      <c r="W4272" s="144" t="str">
        <f t="shared" si="427"/>
        <v>Active</v>
      </c>
      <c r="X4272" s="144">
        <v>495</v>
      </c>
      <c r="AB4272" s="343"/>
    </row>
    <row r="4273" spans="9:28">
      <c r="I4273" s="342">
        <v>2</v>
      </c>
      <c r="J4273" s="144" t="str">
        <f t="shared" si="425"/>
        <v>SMALL</v>
      </c>
      <c r="K4273" s="144" t="str">
        <f t="shared" si="426"/>
        <v>SMALL</v>
      </c>
      <c r="L4273" s="144" t="str" cm="1">
        <f t="array" ref="L4273">_xlfn.IFS(I4273&lt;=2,"SMALL",I4273&lt;=5,"MEDIUM",I4273&gt;5,"LARGE")</f>
        <v>SMALL</v>
      </c>
      <c r="M4273" s="144" t="str">
        <f t="shared" si="423"/>
        <v>NO</v>
      </c>
      <c r="N4273" s="374">
        <v>4.54</v>
      </c>
      <c r="O4273" s="374">
        <f t="shared" si="424"/>
        <v>5</v>
      </c>
      <c r="P4273" s="158" t="str" cm="1">
        <f t="array" ref="P4273">_xlfn.SWITCH(ROUND(N4273,0),5,"Excellent",4,"Good",3,"ok","Bad")</f>
        <v>Excellent</v>
      </c>
      <c r="Q4273" s="144">
        <v>28</v>
      </c>
      <c r="R4273" s="385">
        <v>43443</v>
      </c>
      <c r="S4273" s="385">
        <v>43884</v>
      </c>
      <c r="T4273" s="144">
        <v>3731</v>
      </c>
      <c r="U4273" s="144" t="s">
        <v>60</v>
      </c>
      <c r="V4273" s="144">
        <v>197</v>
      </c>
      <c r="W4273" s="144" t="str">
        <f t="shared" si="427"/>
        <v>Active</v>
      </c>
      <c r="X4273" s="144">
        <v>3731</v>
      </c>
      <c r="AB4273" s="343"/>
    </row>
    <row r="4274" spans="9:28">
      <c r="I4274" s="342">
        <v>4</v>
      </c>
      <c r="J4274" s="144" t="str">
        <f t="shared" si="425"/>
        <v>LARGE</v>
      </c>
      <c r="K4274" s="144" t="str">
        <f t="shared" si="426"/>
        <v>MEDIUM</v>
      </c>
      <c r="L4274" s="144" t="str" cm="1">
        <f t="array" ref="L4274">_xlfn.IFS(I4274&lt;=2,"SMALL",I4274&lt;=5,"MEDIUM",I4274&gt;5,"LARGE")</f>
        <v>MEDIUM</v>
      </c>
      <c r="M4274" s="144" t="str">
        <f t="shared" si="423"/>
        <v>NO</v>
      </c>
      <c r="N4274" s="374">
        <v>4.83</v>
      </c>
      <c r="O4274" s="374">
        <f t="shared" si="424"/>
        <v>5</v>
      </c>
      <c r="P4274" s="158" t="str" cm="1">
        <f t="array" ref="P4274">_xlfn.SWITCH(ROUND(N4274,0),5,"Excellent",4,"Good",3,"ok","Bad")</f>
        <v>Excellent</v>
      </c>
      <c r="Q4274" s="144">
        <v>18</v>
      </c>
      <c r="R4274" s="385">
        <v>43578</v>
      </c>
      <c r="S4274" s="385">
        <v>44010</v>
      </c>
      <c r="T4274" s="144">
        <v>2256</v>
      </c>
      <c r="U4274" s="144" t="s">
        <v>69</v>
      </c>
      <c r="V4274" s="144">
        <v>303</v>
      </c>
      <c r="W4274" s="144" t="str">
        <f t="shared" si="427"/>
        <v>Active</v>
      </c>
      <c r="X4274" s="144">
        <v>2256</v>
      </c>
      <c r="AB4274" s="343"/>
    </row>
    <row r="4275" spans="9:28">
      <c r="I4275" s="342">
        <v>2</v>
      </c>
      <c r="J4275" s="144" t="str">
        <f t="shared" si="425"/>
        <v>SMALL</v>
      </c>
      <c r="K4275" s="144" t="str">
        <f t="shared" si="426"/>
        <v>SMALL</v>
      </c>
      <c r="L4275" s="144" t="str" cm="1">
        <f t="array" ref="L4275">_xlfn.IFS(I4275&lt;=2,"SMALL",I4275&lt;=5,"MEDIUM",I4275&gt;5,"LARGE")</f>
        <v>SMALL</v>
      </c>
      <c r="M4275" s="144" t="str">
        <f t="shared" si="423"/>
        <v>NO</v>
      </c>
      <c r="N4275" s="374">
        <v>5</v>
      </c>
      <c r="O4275" s="374">
        <f t="shared" si="424"/>
        <v>5</v>
      </c>
      <c r="P4275" s="158" t="str" cm="1">
        <f t="array" ref="P4275">_xlfn.SWITCH(ROUND(N4275,0),5,"Excellent",4,"Good",3,"ok","Bad")</f>
        <v>Excellent</v>
      </c>
      <c r="Q4275" s="144">
        <v>35</v>
      </c>
      <c r="R4275" s="385">
        <v>43467</v>
      </c>
      <c r="S4275" s="385">
        <v>44041</v>
      </c>
      <c r="T4275" s="144">
        <v>2065</v>
      </c>
      <c r="U4275" s="144" t="s">
        <v>60</v>
      </c>
      <c r="V4275" s="144">
        <v>217</v>
      </c>
      <c r="W4275" s="144" t="str">
        <f t="shared" si="427"/>
        <v>Active</v>
      </c>
      <c r="X4275" s="144">
        <v>2065</v>
      </c>
      <c r="AB4275" s="343"/>
    </row>
    <row r="4276" spans="9:28">
      <c r="I4276" s="342">
        <v>2</v>
      </c>
      <c r="J4276" s="144" t="str">
        <f t="shared" si="425"/>
        <v>SMALL</v>
      </c>
      <c r="K4276" s="144" t="str">
        <f t="shared" si="426"/>
        <v>SMALL</v>
      </c>
      <c r="L4276" s="144" t="str" cm="1">
        <f t="array" ref="L4276">_xlfn.IFS(I4276&lt;=2,"SMALL",I4276&lt;=5,"MEDIUM",I4276&gt;5,"LARGE")</f>
        <v>SMALL</v>
      </c>
      <c r="M4276" s="144" t="str">
        <f t="shared" si="423"/>
        <v>NO</v>
      </c>
      <c r="N4276" s="374">
        <v>4.8099999999999996</v>
      </c>
      <c r="O4276" s="374">
        <f t="shared" si="424"/>
        <v>5</v>
      </c>
      <c r="P4276" s="158" t="str" cm="1">
        <f t="array" ref="P4276">_xlfn.SWITCH(ROUND(N4276,0),5,"Excellent",4,"Good",3,"ok","Bad")</f>
        <v>Excellent</v>
      </c>
      <c r="Q4276" s="144">
        <v>59</v>
      </c>
      <c r="R4276" s="385">
        <v>43444</v>
      </c>
      <c r="S4276" s="385">
        <v>44040</v>
      </c>
      <c r="T4276" s="144">
        <v>3714</v>
      </c>
      <c r="U4276" s="144" t="s">
        <v>60</v>
      </c>
      <c r="V4276" s="144">
        <v>0</v>
      </c>
      <c r="W4276" s="144" t="str">
        <f t="shared" si="427"/>
        <v>Inactive</v>
      </c>
      <c r="X4276" s="144">
        <v>3714</v>
      </c>
      <c r="AB4276" s="343"/>
    </row>
    <row r="4277" spans="9:28">
      <c r="I4277" s="342">
        <v>1</v>
      </c>
      <c r="J4277" s="144" t="str">
        <f t="shared" si="425"/>
        <v>SMALL</v>
      </c>
      <c r="K4277" s="144" t="str">
        <f t="shared" si="426"/>
        <v>SMALL</v>
      </c>
      <c r="L4277" s="144" t="str" cm="1">
        <f t="array" ref="L4277">_xlfn.IFS(I4277&lt;=2,"SMALL",I4277&lt;=5,"MEDIUM",I4277&gt;5,"LARGE")</f>
        <v>SMALL</v>
      </c>
      <c r="M4277" s="144" t="str">
        <f t="shared" si="423"/>
        <v>NO</v>
      </c>
      <c r="N4277" s="374">
        <v>4</v>
      </c>
      <c r="O4277" s="374">
        <f t="shared" si="424"/>
        <v>4</v>
      </c>
      <c r="P4277" s="158" t="str" cm="1">
        <f t="array" ref="P4277">_xlfn.SWITCH(ROUND(N4277,0),5,"Excellent",4,"Good",3,"ok","Bad")</f>
        <v>Good</v>
      </c>
      <c r="Q4277" s="144">
        <v>3</v>
      </c>
      <c r="R4277" s="385">
        <v>43513</v>
      </c>
      <c r="S4277" s="385">
        <v>43801</v>
      </c>
      <c r="T4277" s="144">
        <v>432</v>
      </c>
      <c r="U4277" s="144" t="s">
        <v>60</v>
      </c>
      <c r="V4277" s="144">
        <v>179</v>
      </c>
      <c r="W4277" s="144" t="str">
        <f t="shared" si="427"/>
        <v>Active</v>
      </c>
      <c r="X4277" s="144">
        <v>432</v>
      </c>
      <c r="AB4277" s="343"/>
    </row>
    <row r="4278" spans="9:28">
      <c r="I4278" s="342">
        <v>3</v>
      </c>
      <c r="J4278" s="144" t="str">
        <f t="shared" si="425"/>
        <v>LARGE</v>
      </c>
      <c r="K4278" s="144" t="str">
        <f t="shared" si="426"/>
        <v>MEDIUM</v>
      </c>
      <c r="L4278" s="144" t="str" cm="1">
        <f t="array" ref="L4278">_xlfn.IFS(I4278&lt;=2,"SMALL",I4278&lt;=5,"MEDIUM",I4278&gt;5,"LARGE")</f>
        <v>MEDIUM</v>
      </c>
      <c r="M4278" s="144" t="str">
        <f t="shared" si="423"/>
        <v>NO</v>
      </c>
      <c r="N4278" s="374">
        <v>4.75</v>
      </c>
      <c r="O4278" s="374">
        <f t="shared" si="424"/>
        <v>5</v>
      </c>
      <c r="P4278" s="158" t="str" cm="1">
        <f t="array" ref="P4278">_xlfn.SWITCH(ROUND(N4278,0),5,"Excellent",4,"Good",3,"ok","Bad")</f>
        <v>Excellent</v>
      </c>
      <c r="Q4278" s="144">
        <v>4</v>
      </c>
      <c r="R4278" s="385">
        <v>43456</v>
      </c>
      <c r="S4278" s="385">
        <v>43878</v>
      </c>
      <c r="T4278" s="144">
        <v>3089</v>
      </c>
      <c r="U4278" s="144" t="s">
        <v>69</v>
      </c>
      <c r="V4278" s="144">
        <v>345</v>
      </c>
      <c r="W4278" s="144" t="str">
        <f t="shared" si="427"/>
        <v>Active</v>
      </c>
      <c r="X4278" s="144">
        <v>3089</v>
      </c>
      <c r="AB4278" s="343"/>
    </row>
    <row r="4279" spans="9:28">
      <c r="I4279" s="342">
        <v>1</v>
      </c>
      <c r="J4279" s="144" t="str">
        <f t="shared" si="425"/>
        <v>SMALL</v>
      </c>
      <c r="K4279" s="144" t="str">
        <f t="shared" si="426"/>
        <v>SMALL</v>
      </c>
      <c r="L4279" s="144" t="str" cm="1">
        <f t="array" ref="L4279">_xlfn.IFS(I4279&lt;=2,"SMALL",I4279&lt;=5,"MEDIUM",I4279&gt;5,"LARGE")</f>
        <v>SMALL</v>
      </c>
      <c r="M4279" s="144" t="str">
        <f t="shared" si="423"/>
        <v>NO</v>
      </c>
      <c r="N4279" s="374">
        <v>4.67</v>
      </c>
      <c r="O4279" s="374">
        <f t="shared" si="424"/>
        <v>5</v>
      </c>
      <c r="P4279" s="158" t="str" cm="1">
        <f t="array" ref="P4279">_xlfn.SWITCH(ROUND(N4279,0),5,"Excellent",4,"Good",3,"ok","Bad")</f>
        <v>Excellent</v>
      </c>
      <c r="Q4279" s="144">
        <v>6</v>
      </c>
      <c r="R4279" s="385">
        <v>43495</v>
      </c>
      <c r="S4279" s="385">
        <v>44013</v>
      </c>
      <c r="T4279" s="144">
        <v>3292</v>
      </c>
      <c r="U4279" s="144" t="s">
        <v>60</v>
      </c>
      <c r="V4279" s="144">
        <v>321</v>
      </c>
      <c r="W4279" s="144" t="str">
        <f t="shared" si="427"/>
        <v>Active</v>
      </c>
      <c r="X4279" s="144">
        <v>3292</v>
      </c>
      <c r="AB4279" s="343"/>
    </row>
    <row r="4280" spans="9:28">
      <c r="I4280" s="342">
        <v>1</v>
      </c>
      <c r="J4280" s="144" t="str">
        <f t="shared" si="425"/>
        <v>SMALL</v>
      </c>
      <c r="K4280" s="144" t="str">
        <f t="shared" si="426"/>
        <v>SMALL</v>
      </c>
      <c r="L4280" s="144" t="str" cm="1">
        <f t="array" ref="L4280">_xlfn.IFS(I4280&lt;=2,"SMALL",I4280&lt;=5,"MEDIUM",I4280&gt;5,"LARGE")</f>
        <v>SMALL</v>
      </c>
      <c r="M4280" s="144" t="str">
        <f t="shared" si="423"/>
        <v>NO</v>
      </c>
      <c r="N4280" s="374">
        <v>4.88</v>
      </c>
      <c r="O4280" s="374">
        <f t="shared" si="424"/>
        <v>5</v>
      </c>
      <c r="P4280" s="158" t="str" cm="1">
        <f t="array" ref="P4280">_xlfn.SWITCH(ROUND(N4280,0),5,"Excellent",4,"Good",3,"ok","Bad")</f>
        <v>Excellent</v>
      </c>
      <c r="Q4280" s="144">
        <v>8</v>
      </c>
      <c r="R4280" s="385">
        <v>43475</v>
      </c>
      <c r="S4280" s="385">
        <v>44013</v>
      </c>
      <c r="T4280" s="144">
        <v>2216</v>
      </c>
      <c r="U4280" s="144" t="s">
        <v>60</v>
      </c>
      <c r="V4280" s="144">
        <v>1</v>
      </c>
      <c r="W4280" s="144" t="str">
        <f t="shared" si="427"/>
        <v>Active</v>
      </c>
      <c r="X4280" s="144">
        <v>2216</v>
      </c>
      <c r="AB4280" s="343"/>
    </row>
    <row r="4281" spans="9:28">
      <c r="I4281" s="342">
        <v>1</v>
      </c>
      <c r="J4281" s="144" t="str">
        <f t="shared" si="425"/>
        <v>SMALL</v>
      </c>
      <c r="K4281" s="144" t="str">
        <f t="shared" si="426"/>
        <v>SMALL</v>
      </c>
      <c r="L4281" s="144" t="str" cm="1">
        <f t="array" ref="L4281">_xlfn.IFS(I4281&lt;=2,"SMALL",I4281&lt;=5,"MEDIUM",I4281&gt;5,"LARGE")</f>
        <v>SMALL</v>
      </c>
      <c r="M4281" s="144" t="str">
        <f t="shared" si="423"/>
        <v>NO</v>
      </c>
      <c r="N4281" s="374">
        <v>5</v>
      </c>
      <c r="O4281" s="374">
        <f t="shared" si="424"/>
        <v>5</v>
      </c>
      <c r="P4281" s="158" t="str" cm="1">
        <f t="array" ref="P4281">_xlfn.SWITCH(ROUND(N4281,0),5,"Excellent",4,"Good",3,"ok","Bad")</f>
        <v>Excellent</v>
      </c>
      <c r="Q4281" s="144">
        <v>63</v>
      </c>
      <c r="R4281" s="385">
        <v>43450</v>
      </c>
      <c r="S4281" s="385">
        <v>44046</v>
      </c>
      <c r="T4281" s="144">
        <v>1233</v>
      </c>
      <c r="U4281" s="144" t="s">
        <v>60</v>
      </c>
      <c r="V4281" s="144">
        <v>153</v>
      </c>
      <c r="W4281" s="144" t="str">
        <f t="shared" si="427"/>
        <v>Active</v>
      </c>
      <c r="X4281" s="144">
        <v>1233</v>
      </c>
      <c r="AB4281" s="343"/>
    </row>
    <row r="4282" spans="9:28">
      <c r="I4282" s="342">
        <v>4</v>
      </c>
      <c r="J4282" s="144" t="str">
        <f t="shared" si="425"/>
        <v>LARGE</v>
      </c>
      <c r="K4282" s="144" t="str">
        <f t="shared" si="426"/>
        <v>MEDIUM</v>
      </c>
      <c r="L4282" s="144" t="str" cm="1">
        <f t="array" ref="L4282">_xlfn.IFS(I4282&lt;=2,"SMALL",I4282&lt;=5,"MEDIUM",I4282&gt;5,"LARGE")</f>
        <v>MEDIUM</v>
      </c>
      <c r="M4282" s="144" t="str">
        <f t="shared" si="423"/>
        <v>NO</v>
      </c>
      <c r="N4282" s="374">
        <v>4.9000000000000004</v>
      </c>
      <c r="O4282" s="374">
        <f t="shared" si="424"/>
        <v>5</v>
      </c>
      <c r="P4282" s="158" t="str" cm="1">
        <f t="array" ref="P4282">_xlfn.SWITCH(ROUND(N4282,0),5,"Excellent",4,"Good",3,"ok","Bad")</f>
        <v>Excellent</v>
      </c>
      <c r="Q4282" s="144">
        <v>10</v>
      </c>
      <c r="R4282" s="385">
        <v>43467</v>
      </c>
      <c r="S4282" s="385">
        <v>43639</v>
      </c>
      <c r="T4282" s="144">
        <v>3733</v>
      </c>
      <c r="U4282" s="144" t="s">
        <v>69</v>
      </c>
      <c r="V4282" s="144">
        <v>0</v>
      </c>
      <c r="W4282" s="144" t="str">
        <f t="shared" si="427"/>
        <v>Inactive</v>
      </c>
      <c r="X4282" s="144">
        <v>3733</v>
      </c>
      <c r="AB4282" s="343"/>
    </row>
    <row r="4283" spans="9:28">
      <c r="I4283" s="342">
        <v>2</v>
      </c>
      <c r="J4283" s="144" t="str">
        <f t="shared" si="425"/>
        <v>SMALL</v>
      </c>
      <c r="K4283" s="144" t="str">
        <f t="shared" si="426"/>
        <v>SMALL</v>
      </c>
      <c r="L4283" s="144" t="str" cm="1">
        <f t="array" ref="L4283">_xlfn.IFS(I4283&lt;=2,"SMALL",I4283&lt;=5,"MEDIUM",I4283&gt;5,"LARGE")</f>
        <v>SMALL</v>
      </c>
      <c r="M4283" s="144" t="str">
        <f t="shared" si="423"/>
        <v>NO</v>
      </c>
      <c r="N4283" s="374">
        <v>4.92</v>
      </c>
      <c r="O4283" s="374">
        <f t="shared" si="424"/>
        <v>5</v>
      </c>
      <c r="P4283" s="158" t="str" cm="1">
        <f t="array" ref="P4283">_xlfn.SWITCH(ROUND(N4283,0),5,"Excellent",4,"Good",3,"ok","Bad")</f>
        <v>Excellent</v>
      </c>
      <c r="Q4283" s="144">
        <v>48</v>
      </c>
      <c r="R4283" s="385">
        <v>43450</v>
      </c>
      <c r="S4283" s="385">
        <v>44036</v>
      </c>
      <c r="T4283" s="144">
        <v>1476</v>
      </c>
      <c r="U4283" s="144" t="s">
        <v>60</v>
      </c>
      <c r="V4283" s="144">
        <v>45</v>
      </c>
      <c r="W4283" s="144" t="str">
        <f t="shared" si="427"/>
        <v>Active</v>
      </c>
      <c r="X4283" s="144">
        <v>1476</v>
      </c>
      <c r="AB4283" s="343"/>
    </row>
    <row r="4284" spans="9:28">
      <c r="I4284" s="342">
        <v>1</v>
      </c>
      <c r="J4284" s="144" t="str">
        <f t="shared" si="425"/>
        <v>SMALL</v>
      </c>
      <c r="K4284" s="144" t="str">
        <f t="shared" si="426"/>
        <v>SMALL</v>
      </c>
      <c r="L4284" s="144" t="str" cm="1">
        <f t="array" ref="L4284">_xlfn.IFS(I4284&lt;=2,"SMALL",I4284&lt;=5,"MEDIUM",I4284&gt;5,"LARGE")</f>
        <v>SMALL</v>
      </c>
      <c r="M4284" s="144" t="str">
        <f t="shared" si="423"/>
        <v>NO</v>
      </c>
      <c r="N4284" s="374">
        <v>4.99</v>
      </c>
      <c r="O4284" s="374">
        <f t="shared" si="424"/>
        <v>5</v>
      </c>
      <c r="P4284" s="158" t="str" cm="1">
        <f t="array" ref="P4284">_xlfn.SWITCH(ROUND(N4284,0),5,"Excellent",4,"Good",3,"ok","Bad")</f>
        <v>Excellent</v>
      </c>
      <c r="Q4284" s="144">
        <v>84</v>
      </c>
      <c r="R4284" s="385">
        <v>43474</v>
      </c>
      <c r="S4284" s="385">
        <v>44044</v>
      </c>
      <c r="T4284" s="144">
        <v>3470</v>
      </c>
      <c r="U4284" s="144" t="s">
        <v>60</v>
      </c>
      <c r="V4284" s="144">
        <v>231</v>
      </c>
      <c r="W4284" s="144" t="str">
        <f t="shared" si="427"/>
        <v>Active</v>
      </c>
      <c r="X4284" s="144">
        <v>3470</v>
      </c>
      <c r="AB4284" s="343"/>
    </row>
    <row r="4285" spans="9:28">
      <c r="I4285" s="342">
        <v>1</v>
      </c>
      <c r="J4285" s="144" t="str">
        <f t="shared" si="425"/>
        <v>SMALL</v>
      </c>
      <c r="K4285" s="144" t="str">
        <f t="shared" si="426"/>
        <v>SMALL</v>
      </c>
      <c r="L4285" s="144" t="str" cm="1">
        <f t="array" ref="L4285">_xlfn.IFS(I4285&lt;=2,"SMALL",I4285&lt;=5,"MEDIUM",I4285&gt;5,"LARGE")</f>
        <v>SMALL</v>
      </c>
      <c r="M4285" s="144" t="str">
        <f t="shared" si="423"/>
        <v>NO</v>
      </c>
      <c r="N4285" s="374">
        <v>5</v>
      </c>
      <c r="O4285" s="374">
        <f t="shared" si="424"/>
        <v>5</v>
      </c>
      <c r="P4285" s="158" t="str" cm="1">
        <f t="array" ref="P4285">_xlfn.SWITCH(ROUND(N4285,0),5,"Excellent",4,"Good",3,"ok","Bad")</f>
        <v>Excellent</v>
      </c>
      <c r="Q4285" s="144">
        <v>12</v>
      </c>
      <c r="R4285" s="385">
        <v>43440</v>
      </c>
      <c r="S4285" s="385">
        <v>43891</v>
      </c>
      <c r="T4285" s="144">
        <v>1873</v>
      </c>
      <c r="U4285" s="144" t="s">
        <v>73</v>
      </c>
      <c r="V4285" s="144">
        <v>74</v>
      </c>
      <c r="W4285" s="144" t="str">
        <f t="shared" si="427"/>
        <v>Active</v>
      </c>
      <c r="X4285" s="144">
        <v>1873</v>
      </c>
      <c r="AB4285" s="343"/>
    </row>
    <row r="4286" spans="9:28">
      <c r="I4286" s="342">
        <v>4</v>
      </c>
      <c r="J4286" s="144" t="str">
        <f t="shared" si="425"/>
        <v>LARGE</v>
      </c>
      <c r="K4286" s="144" t="str">
        <f t="shared" si="426"/>
        <v>MEDIUM</v>
      </c>
      <c r="L4286" s="144" t="str" cm="1">
        <f t="array" ref="L4286">_xlfn.IFS(I4286&lt;=2,"SMALL",I4286&lt;=5,"MEDIUM",I4286&gt;5,"LARGE")</f>
        <v>MEDIUM</v>
      </c>
      <c r="M4286" s="144" t="str">
        <f t="shared" si="423"/>
        <v>NO</v>
      </c>
      <c r="N4286" s="374">
        <v>5</v>
      </c>
      <c r="O4286" s="374">
        <f t="shared" si="424"/>
        <v>5</v>
      </c>
      <c r="P4286" s="158" t="str" cm="1">
        <f t="array" ref="P4286">_xlfn.SWITCH(ROUND(N4286,0),5,"Excellent",4,"Good",3,"ok","Bad")</f>
        <v>Excellent</v>
      </c>
      <c r="Q4286" s="144">
        <v>25</v>
      </c>
      <c r="R4286" s="385">
        <v>43443</v>
      </c>
      <c r="S4286" s="385">
        <v>43983</v>
      </c>
      <c r="T4286" s="144">
        <v>2791</v>
      </c>
      <c r="U4286" s="144" t="s">
        <v>69</v>
      </c>
      <c r="V4286" s="144">
        <v>0</v>
      </c>
      <c r="W4286" s="144" t="str">
        <f t="shared" si="427"/>
        <v>Inactive</v>
      </c>
      <c r="X4286" s="144">
        <v>2791</v>
      </c>
      <c r="AB4286" s="343"/>
    </row>
    <row r="4287" spans="9:28">
      <c r="I4287" s="342">
        <v>2</v>
      </c>
      <c r="J4287" s="144" t="str">
        <f t="shared" si="425"/>
        <v>SMALL</v>
      </c>
      <c r="K4287" s="144" t="str">
        <f t="shared" si="426"/>
        <v>SMALL</v>
      </c>
      <c r="L4287" s="144" t="str" cm="1">
        <f t="array" ref="L4287">_xlfn.IFS(I4287&lt;=2,"SMALL",I4287&lt;=5,"MEDIUM",I4287&gt;5,"LARGE")</f>
        <v>SMALL</v>
      </c>
      <c r="M4287" s="144" t="str">
        <f t="shared" si="423"/>
        <v>NO</v>
      </c>
      <c r="N4287" s="374">
        <v>5</v>
      </c>
      <c r="O4287" s="374">
        <f t="shared" si="424"/>
        <v>5</v>
      </c>
      <c r="P4287" s="158" t="str" cm="1">
        <f t="array" ref="P4287">_xlfn.SWITCH(ROUND(N4287,0),5,"Excellent",4,"Good",3,"ok","Bad")</f>
        <v>Excellent</v>
      </c>
      <c r="Q4287" s="144">
        <v>5</v>
      </c>
      <c r="R4287" s="385">
        <v>43451</v>
      </c>
      <c r="S4287" s="385">
        <v>43777</v>
      </c>
      <c r="T4287" s="144">
        <v>53</v>
      </c>
      <c r="U4287" s="144" t="s">
        <v>60</v>
      </c>
      <c r="V4287" s="144">
        <v>213</v>
      </c>
      <c r="W4287" s="144" t="str">
        <f t="shared" si="427"/>
        <v>Active</v>
      </c>
      <c r="X4287" s="144">
        <v>53</v>
      </c>
      <c r="AB4287" s="343"/>
    </row>
    <row r="4288" spans="9:28">
      <c r="I4288" s="342">
        <v>2</v>
      </c>
      <c r="J4288" s="144" t="str">
        <f t="shared" si="425"/>
        <v>SMALL</v>
      </c>
      <c r="K4288" s="144" t="str">
        <f t="shared" si="426"/>
        <v>SMALL</v>
      </c>
      <c r="L4288" s="144" t="str" cm="1">
        <f t="array" ref="L4288">_xlfn.IFS(I4288&lt;=2,"SMALL",I4288&lt;=5,"MEDIUM",I4288&gt;5,"LARGE")</f>
        <v>SMALL</v>
      </c>
      <c r="M4288" s="144" t="str">
        <f t="shared" si="423"/>
        <v>NO</v>
      </c>
      <c r="N4288" s="374">
        <v>4.9000000000000004</v>
      </c>
      <c r="O4288" s="374">
        <f t="shared" si="424"/>
        <v>5</v>
      </c>
      <c r="P4288" s="158" t="str" cm="1">
        <f t="array" ref="P4288">_xlfn.SWITCH(ROUND(N4288,0),5,"Excellent",4,"Good",3,"ok","Bad")</f>
        <v>Excellent</v>
      </c>
      <c r="Q4288" s="144">
        <v>83</v>
      </c>
      <c r="R4288" s="385">
        <v>43511</v>
      </c>
      <c r="S4288" s="385">
        <v>43945</v>
      </c>
      <c r="T4288" s="144">
        <v>235</v>
      </c>
      <c r="U4288" s="144" t="s">
        <v>60</v>
      </c>
      <c r="V4288" s="144">
        <v>180</v>
      </c>
      <c r="W4288" s="144" t="str">
        <f t="shared" si="427"/>
        <v>Active</v>
      </c>
      <c r="X4288" s="144">
        <v>235</v>
      </c>
      <c r="AB4288" s="343"/>
    </row>
    <row r="4289" spans="9:28">
      <c r="I4289" s="342">
        <v>2</v>
      </c>
      <c r="J4289" s="144" t="str">
        <f t="shared" si="425"/>
        <v>SMALL</v>
      </c>
      <c r="K4289" s="144" t="str">
        <f t="shared" si="426"/>
        <v>SMALL</v>
      </c>
      <c r="L4289" s="144" t="str" cm="1">
        <f t="array" ref="L4289">_xlfn.IFS(I4289&lt;=2,"SMALL",I4289&lt;=5,"MEDIUM",I4289&gt;5,"LARGE")</f>
        <v>SMALL</v>
      </c>
      <c r="M4289" s="144" t="str">
        <f t="shared" si="423"/>
        <v>NO</v>
      </c>
      <c r="N4289" s="374">
        <v>5</v>
      </c>
      <c r="O4289" s="374">
        <f t="shared" si="424"/>
        <v>5</v>
      </c>
      <c r="P4289" s="158" t="str" cm="1">
        <f t="array" ref="P4289">_xlfn.SWITCH(ROUND(N4289,0),5,"Excellent",4,"Good",3,"ok","Bad")</f>
        <v>Excellent</v>
      </c>
      <c r="Q4289" s="144">
        <v>19</v>
      </c>
      <c r="R4289" s="385">
        <v>43462</v>
      </c>
      <c r="S4289" s="385">
        <v>44035</v>
      </c>
      <c r="T4289" s="144">
        <v>1131</v>
      </c>
      <c r="U4289" s="144" t="s">
        <v>69</v>
      </c>
      <c r="V4289" s="144">
        <v>4</v>
      </c>
      <c r="W4289" s="144" t="str">
        <f t="shared" si="427"/>
        <v>Active</v>
      </c>
      <c r="X4289" s="144">
        <v>1131</v>
      </c>
      <c r="AB4289" s="343"/>
    </row>
    <row r="4290" spans="9:28">
      <c r="I4290" s="342">
        <v>1</v>
      </c>
      <c r="J4290" s="144" t="str">
        <f t="shared" si="425"/>
        <v>SMALL</v>
      </c>
      <c r="K4290" s="144" t="str">
        <f t="shared" si="426"/>
        <v>SMALL</v>
      </c>
      <c r="L4290" s="144" t="str" cm="1">
        <f t="array" ref="L4290">_xlfn.IFS(I4290&lt;=2,"SMALL",I4290&lt;=5,"MEDIUM",I4290&gt;5,"LARGE")</f>
        <v>SMALL</v>
      </c>
      <c r="M4290" s="144" t="str">
        <f t="shared" si="423"/>
        <v>NO</v>
      </c>
      <c r="N4290" s="374">
        <v>4.67</v>
      </c>
      <c r="O4290" s="374">
        <f t="shared" si="424"/>
        <v>5</v>
      </c>
      <c r="P4290" s="158" t="str" cm="1">
        <f t="array" ref="P4290">_xlfn.SWITCH(ROUND(N4290,0),5,"Excellent",4,"Good",3,"ok","Bad")</f>
        <v>Excellent</v>
      </c>
      <c r="Q4290" s="144">
        <v>9</v>
      </c>
      <c r="R4290" s="385">
        <v>43534</v>
      </c>
      <c r="S4290" s="385">
        <v>43863</v>
      </c>
      <c r="T4290" s="144">
        <v>2780</v>
      </c>
      <c r="U4290" s="144" t="s">
        <v>60</v>
      </c>
      <c r="V4290" s="144">
        <v>83</v>
      </c>
      <c r="W4290" s="144" t="str">
        <f t="shared" si="427"/>
        <v>Active</v>
      </c>
      <c r="X4290" s="144">
        <v>2780</v>
      </c>
      <c r="AB4290" s="343"/>
    </row>
    <row r="4291" spans="9:28">
      <c r="I4291" s="342">
        <v>2</v>
      </c>
      <c r="J4291" s="144" t="str">
        <f t="shared" si="425"/>
        <v>SMALL</v>
      </c>
      <c r="K4291" s="144" t="str">
        <f t="shared" si="426"/>
        <v>SMALL</v>
      </c>
      <c r="L4291" s="144" t="str" cm="1">
        <f t="array" ref="L4291">_xlfn.IFS(I4291&lt;=2,"SMALL",I4291&lt;=5,"MEDIUM",I4291&gt;5,"LARGE")</f>
        <v>SMALL</v>
      </c>
      <c r="M4291" s="144" t="str">
        <f t="shared" si="423"/>
        <v>NO</v>
      </c>
      <c r="N4291" s="374">
        <v>4.5</v>
      </c>
      <c r="O4291" s="374">
        <f t="shared" si="424"/>
        <v>5</v>
      </c>
      <c r="P4291" s="158" t="str" cm="1">
        <f t="array" ref="P4291">_xlfn.SWITCH(ROUND(N4291,0),5,"Excellent",4,"Good",3,"ok","Bad")</f>
        <v>Excellent</v>
      </c>
      <c r="Q4291" s="144">
        <v>12</v>
      </c>
      <c r="R4291" s="385">
        <v>43485</v>
      </c>
      <c r="S4291" s="385">
        <v>43878</v>
      </c>
      <c r="T4291" s="144">
        <v>2353</v>
      </c>
      <c r="U4291" s="144" t="s">
        <v>60</v>
      </c>
      <c r="V4291" s="144">
        <v>0</v>
      </c>
      <c r="W4291" s="144" t="str">
        <f t="shared" si="427"/>
        <v>Inactive</v>
      </c>
      <c r="X4291" s="144">
        <v>2353</v>
      </c>
      <c r="AB4291" s="343"/>
    </row>
    <row r="4292" spans="9:28">
      <c r="I4292" s="342">
        <v>3</v>
      </c>
      <c r="J4292" s="144" t="str">
        <f t="shared" si="425"/>
        <v>LARGE</v>
      </c>
      <c r="K4292" s="144" t="str">
        <f t="shared" si="426"/>
        <v>MEDIUM</v>
      </c>
      <c r="L4292" s="144" t="str" cm="1">
        <f t="array" ref="L4292">_xlfn.IFS(I4292&lt;=2,"SMALL",I4292&lt;=5,"MEDIUM",I4292&gt;5,"LARGE")</f>
        <v>MEDIUM</v>
      </c>
      <c r="M4292" s="144" t="str">
        <f t="shared" si="423"/>
        <v>YES</v>
      </c>
      <c r="N4292" s="374">
        <v>4.99</v>
      </c>
      <c r="O4292" s="374">
        <f t="shared" si="424"/>
        <v>5</v>
      </c>
      <c r="P4292" s="158" t="str" cm="1">
        <f t="array" ref="P4292">_xlfn.SWITCH(ROUND(N4292,0),5,"Excellent",4,"Good",3,"ok","Bad")</f>
        <v>Excellent</v>
      </c>
      <c r="Q4292" s="144">
        <v>120</v>
      </c>
      <c r="R4292" s="385">
        <v>43438</v>
      </c>
      <c r="S4292" s="385">
        <v>44042</v>
      </c>
      <c r="T4292" s="144">
        <v>3727</v>
      </c>
      <c r="U4292" s="144" t="s">
        <v>69</v>
      </c>
      <c r="V4292" s="144">
        <v>228</v>
      </c>
      <c r="W4292" s="144" t="str">
        <f t="shared" si="427"/>
        <v>Active</v>
      </c>
      <c r="X4292" s="144">
        <v>3727</v>
      </c>
      <c r="AB4292" s="343"/>
    </row>
    <row r="4293" spans="9:28">
      <c r="I4293" s="342">
        <v>4</v>
      </c>
      <c r="J4293" s="144" t="str">
        <f t="shared" si="425"/>
        <v>LARGE</v>
      </c>
      <c r="K4293" s="144" t="str">
        <f t="shared" si="426"/>
        <v>MEDIUM</v>
      </c>
      <c r="L4293" s="144" t="str" cm="1">
        <f t="array" ref="L4293">_xlfn.IFS(I4293&lt;=2,"SMALL",I4293&lt;=5,"MEDIUM",I4293&gt;5,"LARGE")</f>
        <v>MEDIUM</v>
      </c>
      <c r="M4293" s="144" t="str">
        <f t="shared" ref="M4293:M4356" si="428">IF(AND(N4293&gt;=4.8,Q4293&gt;100),"YES","NO")</f>
        <v>NO</v>
      </c>
      <c r="N4293" s="374">
        <v>4.9000000000000004</v>
      </c>
      <c r="O4293" s="374">
        <f t="shared" ref="O4293:O4356" si="429">ROUND(N4293,0)</f>
        <v>5</v>
      </c>
      <c r="P4293" s="158" t="str" cm="1">
        <f t="array" ref="P4293">_xlfn.SWITCH(ROUND(N4293,0),5,"Excellent",4,"Good",3,"ok","Bad")</f>
        <v>Excellent</v>
      </c>
      <c r="Q4293" s="144">
        <v>10</v>
      </c>
      <c r="R4293" s="385">
        <v>43467</v>
      </c>
      <c r="S4293" s="385">
        <v>43737</v>
      </c>
      <c r="T4293" s="144">
        <v>3595</v>
      </c>
      <c r="U4293" s="144" t="s">
        <v>69</v>
      </c>
      <c r="V4293" s="144">
        <v>31</v>
      </c>
      <c r="W4293" s="144" t="str">
        <f t="shared" si="427"/>
        <v>Active</v>
      </c>
      <c r="X4293" s="144">
        <v>3595</v>
      </c>
      <c r="AB4293" s="343"/>
    </row>
    <row r="4294" spans="9:28">
      <c r="I4294" s="342">
        <v>3</v>
      </c>
      <c r="J4294" s="144" t="str">
        <f t="shared" ref="J4294:J4357" si="430">IF(I4294&lt;=2,"SMALL","LARGE")</f>
        <v>LARGE</v>
      </c>
      <c r="K4294" s="144" t="str">
        <f t="shared" ref="K4294:K4357" si="431">IF(I4294&lt;=2,"SMALL",IF(I4294&lt;=5,"MEDIUM","LARGE"))</f>
        <v>MEDIUM</v>
      </c>
      <c r="L4294" s="144" t="str" cm="1">
        <f t="array" ref="L4294">_xlfn.IFS(I4294&lt;=2,"SMALL",I4294&lt;=5,"MEDIUM",I4294&gt;5,"LARGE")</f>
        <v>MEDIUM</v>
      </c>
      <c r="M4294" s="144" t="str">
        <f t="shared" si="428"/>
        <v>NO</v>
      </c>
      <c r="N4294" s="374">
        <v>5</v>
      </c>
      <c r="O4294" s="374">
        <f t="shared" si="429"/>
        <v>5</v>
      </c>
      <c r="P4294" s="158" t="str" cm="1">
        <f t="array" ref="P4294">_xlfn.SWITCH(ROUND(N4294,0),5,"Excellent",4,"Good",3,"ok","Bad")</f>
        <v>Excellent</v>
      </c>
      <c r="Q4294" s="144">
        <v>7</v>
      </c>
      <c r="R4294" s="385">
        <v>43466</v>
      </c>
      <c r="S4294" s="385">
        <v>44051</v>
      </c>
      <c r="T4294" s="144">
        <v>1631</v>
      </c>
      <c r="U4294" s="144" t="s">
        <v>69</v>
      </c>
      <c r="V4294" s="144">
        <v>155</v>
      </c>
      <c r="W4294" s="144" t="str">
        <f t="shared" ref="W4294:W4357" si="432">IF(NOT(V4294=0),"Active","Inactive")</f>
        <v>Active</v>
      </c>
      <c r="X4294" s="144">
        <v>1631</v>
      </c>
      <c r="AB4294" s="343"/>
    </row>
    <row r="4295" spans="9:28">
      <c r="I4295" s="342">
        <v>2</v>
      </c>
      <c r="J4295" s="144" t="str">
        <f t="shared" si="430"/>
        <v>SMALL</v>
      </c>
      <c r="K4295" s="144" t="str">
        <f t="shared" si="431"/>
        <v>SMALL</v>
      </c>
      <c r="L4295" s="144" t="str" cm="1">
        <f t="array" ref="L4295">_xlfn.IFS(I4295&lt;=2,"SMALL",I4295&lt;=5,"MEDIUM",I4295&gt;5,"LARGE")</f>
        <v>SMALL</v>
      </c>
      <c r="M4295" s="144" t="str">
        <f t="shared" si="428"/>
        <v>NO</v>
      </c>
      <c r="N4295" s="374">
        <v>4.67</v>
      </c>
      <c r="O4295" s="374">
        <f t="shared" si="429"/>
        <v>5</v>
      </c>
      <c r="P4295" s="158" t="str" cm="1">
        <f t="array" ref="P4295">_xlfn.SWITCH(ROUND(N4295,0),5,"Excellent",4,"Good",3,"ok","Bad")</f>
        <v>Excellent</v>
      </c>
      <c r="Q4295" s="144">
        <v>6</v>
      </c>
      <c r="R4295" s="385">
        <v>43540</v>
      </c>
      <c r="S4295" s="385">
        <v>43969</v>
      </c>
      <c r="T4295" s="144">
        <v>591</v>
      </c>
      <c r="U4295" s="144" t="s">
        <v>69</v>
      </c>
      <c r="V4295" s="144">
        <v>1</v>
      </c>
      <c r="W4295" s="144" t="str">
        <f t="shared" si="432"/>
        <v>Active</v>
      </c>
      <c r="X4295" s="144">
        <v>591</v>
      </c>
      <c r="AB4295" s="343"/>
    </row>
    <row r="4296" spans="9:28">
      <c r="I4296" s="342">
        <v>2</v>
      </c>
      <c r="J4296" s="144" t="str">
        <f t="shared" si="430"/>
        <v>SMALL</v>
      </c>
      <c r="K4296" s="144" t="str">
        <f t="shared" si="431"/>
        <v>SMALL</v>
      </c>
      <c r="L4296" s="144" t="str" cm="1">
        <f t="array" ref="L4296">_xlfn.IFS(I4296&lt;=2,"SMALL",I4296&lt;=5,"MEDIUM",I4296&gt;5,"LARGE")</f>
        <v>SMALL</v>
      </c>
      <c r="M4296" s="144" t="str">
        <f t="shared" si="428"/>
        <v>NO</v>
      </c>
      <c r="N4296" s="374">
        <v>5</v>
      </c>
      <c r="O4296" s="374">
        <f t="shared" si="429"/>
        <v>5</v>
      </c>
      <c r="P4296" s="158" t="str" cm="1">
        <f t="array" ref="P4296">_xlfn.SWITCH(ROUND(N4296,0),5,"Excellent",4,"Good",3,"ok","Bad")</f>
        <v>Excellent</v>
      </c>
      <c r="Q4296" s="144">
        <v>9</v>
      </c>
      <c r="R4296" s="385">
        <v>43521</v>
      </c>
      <c r="S4296" s="385">
        <v>44017</v>
      </c>
      <c r="T4296" s="144">
        <v>3722</v>
      </c>
      <c r="U4296" s="144" t="s">
        <v>69</v>
      </c>
      <c r="V4296" s="144">
        <v>319</v>
      </c>
      <c r="W4296" s="144" t="str">
        <f t="shared" si="432"/>
        <v>Active</v>
      </c>
      <c r="X4296" s="144">
        <v>3722</v>
      </c>
      <c r="AB4296" s="343"/>
    </row>
    <row r="4297" spans="9:28">
      <c r="I4297" s="342">
        <v>4</v>
      </c>
      <c r="J4297" s="144" t="str">
        <f t="shared" si="430"/>
        <v>LARGE</v>
      </c>
      <c r="K4297" s="144" t="str">
        <f t="shared" si="431"/>
        <v>MEDIUM</v>
      </c>
      <c r="L4297" s="144" t="str" cm="1">
        <f t="array" ref="L4297">_xlfn.IFS(I4297&lt;=2,"SMALL",I4297&lt;=5,"MEDIUM",I4297&gt;5,"LARGE")</f>
        <v>MEDIUM</v>
      </c>
      <c r="M4297" s="144" t="str">
        <f t="shared" si="428"/>
        <v>NO</v>
      </c>
      <c r="N4297" s="374">
        <v>4.91</v>
      </c>
      <c r="O4297" s="374">
        <f t="shared" si="429"/>
        <v>5</v>
      </c>
      <c r="P4297" s="158" t="str" cm="1">
        <f t="array" ref="P4297">_xlfn.SWITCH(ROUND(N4297,0),5,"Excellent",4,"Good",3,"ok","Bad")</f>
        <v>Excellent</v>
      </c>
      <c r="Q4297" s="144">
        <v>44</v>
      </c>
      <c r="R4297" s="385">
        <v>43450</v>
      </c>
      <c r="S4297" s="385">
        <v>43910</v>
      </c>
      <c r="T4297" s="144">
        <v>3738</v>
      </c>
      <c r="U4297" s="144" t="s">
        <v>69</v>
      </c>
      <c r="V4297" s="144">
        <v>176</v>
      </c>
      <c r="W4297" s="144" t="str">
        <f t="shared" si="432"/>
        <v>Active</v>
      </c>
      <c r="X4297" s="144">
        <v>3738</v>
      </c>
      <c r="AB4297" s="343"/>
    </row>
    <row r="4298" spans="9:28">
      <c r="I4298" s="342">
        <v>1</v>
      </c>
      <c r="J4298" s="144" t="str">
        <f t="shared" si="430"/>
        <v>SMALL</v>
      </c>
      <c r="K4298" s="144" t="str">
        <f t="shared" si="431"/>
        <v>SMALL</v>
      </c>
      <c r="L4298" s="144" t="str" cm="1">
        <f t="array" ref="L4298">_xlfn.IFS(I4298&lt;=2,"SMALL",I4298&lt;=5,"MEDIUM",I4298&gt;5,"LARGE")</f>
        <v>SMALL</v>
      </c>
      <c r="M4298" s="144" t="str">
        <f t="shared" si="428"/>
        <v>NO</v>
      </c>
      <c r="N4298" s="374">
        <v>3.67</v>
      </c>
      <c r="O4298" s="374">
        <f t="shared" si="429"/>
        <v>4</v>
      </c>
      <c r="P4298" s="158" t="str" cm="1">
        <f t="array" ref="P4298">_xlfn.SWITCH(ROUND(N4298,0),5,"Excellent",4,"Good",3,"ok","Bad")</f>
        <v>Good</v>
      </c>
      <c r="Q4298" s="144">
        <v>3</v>
      </c>
      <c r="R4298" s="385">
        <v>43585</v>
      </c>
      <c r="S4298" s="385">
        <v>43776</v>
      </c>
      <c r="T4298" s="144">
        <v>3737</v>
      </c>
      <c r="U4298" s="144" t="s">
        <v>60</v>
      </c>
      <c r="V4298" s="144">
        <v>365</v>
      </c>
      <c r="W4298" s="144" t="str">
        <f t="shared" si="432"/>
        <v>Active</v>
      </c>
      <c r="X4298" s="144">
        <v>3737</v>
      </c>
      <c r="AB4298" s="343"/>
    </row>
    <row r="4299" spans="9:28">
      <c r="I4299" s="342">
        <v>1</v>
      </c>
      <c r="J4299" s="144" t="str">
        <f t="shared" si="430"/>
        <v>SMALL</v>
      </c>
      <c r="K4299" s="144" t="str">
        <f t="shared" si="431"/>
        <v>SMALL</v>
      </c>
      <c r="L4299" s="144" t="str" cm="1">
        <f t="array" ref="L4299">_xlfn.IFS(I4299&lt;=2,"SMALL",I4299&lt;=5,"MEDIUM",I4299&gt;5,"LARGE")</f>
        <v>SMALL</v>
      </c>
      <c r="M4299" s="144" t="str">
        <f t="shared" si="428"/>
        <v>NO</v>
      </c>
      <c r="N4299" s="374">
        <v>4</v>
      </c>
      <c r="O4299" s="374">
        <f t="shared" si="429"/>
        <v>4</v>
      </c>
      <c r="P4299" s="158" t="str" cm="1">
        <f t="array" ref="P4299">_xlfn.SWITCH(ROUND(N4299,0),5,"Excellent",4,"Good",3,"ok","Bad")</f>
        <v>Good</v>
      </c>
      <c r="Q4299" s="144">
        <v>6</v>
      </c>
      <c r="R4299" s="385">
        <v>43497</v>
      </c>
      <c r="S4299" s="385">
        <v>43771</v>
      </c>
      <c r="T4299" s="144">
        <v>3737</v>
      </c>
      <c r="U4299" s="144" t="s">
        <v>60</v>
      </c>
      <c r="V4299" s="144">
        <v>363</v>
      </c>
      <c r="W4299" s="144" t="str">
        <f t="shared" si="432"/>
        <v>Active</v>
      </c>
      <c r="X4299" s="144">
        <v>3737</v>
      </c>
      <c r="AB4299" s="343"/>
    </row>
    <row r="4300" spans="9:28">
      <c r="I4300" s="342">
        <v>1</v>
      </c>
      <c r="J4300" s="144" t="str">
        <f t="shared" si="430"/>
        <v>SMALL</v>
      </c>
      <c r="K4300" s="144" t="str">
        <f t="shared" si="431"/>
        <v>SMALL</v>
      </c>
      <c r="L4300" s="144" t="str" cm="1">
        <f t="array" ref="L4300">_xlfn.IFS(I4300&lt;=2,"SMALL",I4300&lt;=5,"MEDIUM",I4300&gt;5,"LARGE")</f>
        <v>SMALL</v>
      </c>
      <c r="M4300" s="144" t="str">
        <f t="shared" si="428"/>
        <v>NO</v>
      </c>
      <c r="N4300" s="374">
        <v>4.5999999999999996</v>
      </c>
      <c r="O4300" s="374">
        <f t="shared" si="429"/>
        <v>5</v>
      </c>
      <c r="P4300" s="158" t="str" cm="1">
        <f t="array" ref="P4300">_xlfn.SWITCH(ROUND(N4300,0),5,"Excellent",4,"Good",3,"ok","Bad")</f>
        <v>Excellent</v>
      </c>
      <c r="Q4300" s="144">
        <v>10</v>
      </c>
      <c r="R4300" s="385">
        <v>43442</v>
      </c>
      <c r="S4300" s="385">
        <v>43803</v>
      </c>
      <c r="T4300" s="144">
        <v>3737</v>
      </c>
      <c r="U4300" s="144" t="s">
        <v>60</v>
      </c>
      <c r="V4300" s="144">
        <v>363</v>
      </c>
      <c r="W4300" s="144" t="str">
        <f t="shared" si="432"/>
        <v>Active</v>
      </c>
      <c r="X4300" s="144">
        <v>3737</v>
      </c>
      <c r="AB4300" s="343"/>
    </row>
    <row r="4301" spans="9:28">
      <c r="I4301" s="342">
        <v>1</v>
      </c>
      <c r="J4301" s="144" t="str">
        <f t="shared" si="430"/>
        <v>SMALL</v>
      </c>
      <c r="K4301" s="144" t="str">
        <f t="shared" si="431"/>
        <v>SMALL</v>
      </c>
      <c r="L4301" s="144" t="str" cm="1">
        <f t="array" ref="L4301">_xlfn.IFS(I4301&lt;=2,"SMALL",I4301&lt;=5,"MEDIUM",I4301&gt;5,"LARGE")</f>
        <v>SMALL</v>
      </c>
      <c r="M4301" s="144" t="str">
        <f t="shared" si="428"/>
        <v>NO</v>
      </c>
      <c r="N4301" s="374">
        <v>4.8</v>
      </c>
      <c r="O4301" s="374">
        <f t="shared" si="429"/>
        <v>5</v>
      </c>
      <c r="P4301" s="158" t="str" cm="1">
        <f t="array" ref="P4301">_xlfn.SWITCH(ROUND(N4301,0),5,"Excellent",4,"Good",3,"ok","Bad")</f>
        <v>Excellent</v>
      </c>
      <c r="Q4301" s="144">
        <v>5</v>
      </c>
      <c r="R4301" s="385">
        <v>43465</v>
      </c>
      <c r="S4301" s="385">
        <v>43799</v>
      </c>
      <c r="T4301" s="144">
        <v>3737</v>
      </c>
      <c r="U4301" s="144" t="s">
        <v>60</v>
      </c>
      <c r="V4301" s="144">
        <v>227</v>
      </c>
      <c r="W4301" s="144" t="str">
        <f t="shared" si="432"/>
        <v>Active</v>
      </c>
      <c r="X4301" s="144">
        <v>3737</v>
      </c>
      <c r="AB4301" s="343"/>
    </row>
    <row r="4302" spans="9:28">
      <c r="I4302" s="342">
        <v>2</v>
      </c>
      <c r="J4302" s="144" t="str">
        <f t="shared" si="430"/>
        <v>SMALL</v>
      </c>
      <c r="K4302" s="144" t="str">
        <f t="shared" si="431"/>
        <v>SMALL</v>
      </c>
      <c r="L4302" s="144" t="str" cm="1">
        <f t="array" ref="L4302">_xlfn.IFS(I4302&lt;=2,"SMALL",I4302&lt;=5,"MEDIUM",I4302&gt;5,"LARGE")</f>
        <v>SMALL</v>
      </c>
      <c r="M4302" s="144" t="str">
        <f t="shared" si="428"/>
        <v>NO</v>
      </c>
      <c r="N4302" s="374">
        <v>4.8899999999999997</v>
      </c>
      <c r="O4302" s="374">
        <f t="shared" si="429"/>
        <v>5</v>
      </c>
      <c r="P4302" s="158" t="str" cm="1">
        <f t="array" ref="P4302">_xlfn.SWITCH(ROUND(N4302,0),5,"Excellent",4,"Good",3,"ok","Bad")</f>
        <v>Excellent</v>
      </c>
      <c r="Q4302" s="144">
        <v>66</v>
      </c>
      <c r="R4302" s="385">
        <v>43479</v>
      </c>
      <c r="S4302" s="385">
        <v>43861</v>
      </c>
      <c r="T4302" s="144">
        <v>1902</v>
      </c>
      <c r="U4302" s="144" t="s">
        <v>60</v>
      </c>
      <c r="V4302" s="144">
        <v>0</v>
      </c>
      <c r="W4302" s="144" t="str">
        <f t="shared" si="432"/>
        <v>Inactive</v>
      </c>
      <c r="X4302" s="144">
        <v>1902</v>
      </c>
      <c r="AB4302" s="343"/>
    </row>
    <row r="4303" spans="9:28">
      <c r="I4303" s="342">
        <v>2</v>
      </c>
      <c r="J4303" s="144" t="str">
        <f t="shared" si="430"/>
        <v>SMALL</v>
      </c>
      <c r="K4303" s="144" t="str">
        <f t="shared" si="431"/>
        <v>SMALL</v>
      </c>
      <c r="L4303" s="144" t="str" cm="1">
        <f t="array" ref="L4303">_xlfn.IFS(I4303&lt;=2,"SMALL",I4303&lt;=5,"MEDIUM",I4303&gt;5,"LARGE")</f>
        <v>SMALL</v>
      </c>
      <c r="M4303" s="144" t="str">
        <f t="shared" si="428"/>
        <v>NO</v>
      </c>
      <c r="N4303" s="374">
        <v>5</v>
      </c>
      <c r="O4303" s="374">
        <f t="shared" si="429"/>
        <v>5</v>
      </c>
      <c r="P4303" s="158" t="str" cm="1">
        <f t="array" ref="P4303">_xlfn.SWITCH(ROUND(N4303,0),5,"Excellent",4,"Good",3,"ok","Bad")</f>
        <v>Excellent</v>
      </c>
      <c r="Q4303" s="144">
        <v>20</v>
      </c>
      <c r="R4303" s="385">
        <v>43463</v>
      </c>
      <c r="S4303" s="385">
        <v>44045</v>
      </c>
      <c r="T4303" s="144">
        <v>3739</v>
      </c>
      <c r="U4303" s="144" t="s">
        <v>69</v>
      </c>
      <c r="V4303" s="144">
        <v>149</v>
      </c>
      <c r="W4303" s="144" t="str">
        <f t="shared" si="432"/>
        <v>Active</v>
      </c>
      <c r="X4303" s="144">
        <v>3739</v>
      </c>
      <c r="AB4303" s="343"/>
    </row>
    <row r="4304" spans="9:28">
      <c r="I4304" s="342">
        <v>4</v>
      </c>
      <c r="J4304" s="144" t="str">
        <f t="shared" si="430"/>
        <v>LARGE</v>
      </c>
      <c r="K4304" s="144" t="str">
        <f t="shared" si="431"/>
        <v>MEDIUM</v>
      </c>
      <c r="L4304" s="144" t="str" cm="1">
        <f t="array" ref="L4304">_xlfn.IFS(I4304&lt;=2,"SMALL",I4304&lt;=5,"MEDIUM",I4304&gt;5,"LARGE")</f>
        <v>MEDIUM</v>
      </c>
      <c r="M4304" s="144" t="str">
        <f t="shared" si="428"/>
        <v>NO</v>
      </c>
      <c r="N4304" s="374">
        <v>4.82</v>
      </c>
      <c r="O4304" s="374">
        <f t="shared" si="429"/>
        <v>5</v>
      </c>
      <c r="P4304" s="158" t="str" cm="1">
        <f t="array" ref="P4304">_xlfn.SWITCH(ROUND(N4304,0),5,"Excellent",4,"Good",3,"ok","Bad")</f>
        <v>Excellent</v>
      </c>
      <c r="Q4304" s="144">
        <v>11</v>
      </c>
      <c r="R4304" s="385">
        <v>43574</v>
      </c>
      <c r="S4304" s="385">
        <v>43807</v>
      </c>
      <c r="T4304" s="144">
        <v>1476</v>
      </c>
      <c r="U4304" s="144" t="s">
        <v>69</v>
      </c>
      <c r="V4304" s="144">
        <v>30</v>
      </c>
      <c r="W4304" s="144" t="str">
        <f t="shared" si="432"/>
        <v>Active</v>
      </c>
      <c r="X4304" s="144">
        <v>1476</v>
      </c>
      <c r="AB4304" s="343"/>
    </row>
    <row r="4305" spans="9:28">
      <c r="I4305" s="342">
        <v>1</v>
      </c>
      <c r="J4305" s="144" t="str">
        <f t="shared" si="430"/>
        <v>SMALL</v>
      </c>
      <c r="K4305" s="144" t="str">
        <f t="shared" si="431"/>
        <v>SMALL</v>
      </c>
      <c r="L4305" s="144" t="str" cm="1">
        <f t="array" ref="L4305">_xlfn.IFS(I4305&lt;=2,"SMALL",I4305&lt;=5,"MEDIUM",I4305&gt;5,"LARGE")</f>
        <v>SMALL</v>
      </c>
      <c r="M4305" s="144" t="str">
        <f t="shared" si="428"/>
        <v>NO</v>
      </c>
      <c r="N4305" s="374">
        <v>4.5</v>
      </c>
      <c r="O4305" s="374">
        <f t="shared" si="429"/>
        <v>5</v>
      </c>
      <c r="P4305" s="158" t="str" cm="1">
        <f t="array" ref="P4305">_xlfn.SWITCH(ROUND(N4305,0),5,"Excellent",4,"Good",3,"ok","Bad")</f>
        <v>Excellent</v>
      </c>
      <c r="Q4305" s="144">
        <v>6</v>
      </c>
      <c r="R4305" s="385">
        <v>43474</v>
      </c>
      <c r="S4305" s="385">
        <v>43897</v>
      </c>
      <c r="T4305" s="144">
        <v>3292</v>
      </c>
      <c r="U4305" s="144" t="s">
        <v>60</v>
      </c>
      <c r="V4305" s="144">
        <v>107</v>
      </c>
      <c r="W4305" s="144" t="str">
        <f t="shared" si="432"/>
        <v>Active</v>
      </c>
      <c r="X4305" s="144">
        <v>3292</v>
      </c>
      <c r="AB4305" s="343"/>
    </row>
    <row r="4306" spans="9:28">
      <c r="I4306" s="342">
        <v>2</v>
      </c>
      <c r="J4306" s="144" t="str">
        <f t="shared" si="430"/>
        <v>SMALL</v>
      </c>
      <c r="K4306" s="144" t="str">
        <f t="shared" si="431"/>
        <v>SMALL</v>
      </c>
      <c r="L4306" s="144" t="str" cm="1">
        <f t="array" ref="L4306">_xlfn.IFS(I4306&lt;=2,"SMALL",I4306&lt;=5,"MEDIUM",I4306&gt;5,"LARGE")</f>
        <v>SMALL</v>
      </c>
      <c r="M4306" s="144" t="str">
        <f t="shared" si="428"/>
        <v>NO</v>
      </c>
      <c r="N4306" s="374">
        <v>4.9000000000000004</v>
      </c>
      <c r="O4306" s="374">
        <f t="shared" si="429"/>
        <v>5</v>
      </c>
      <c r="P4306" s="158" t="str" cm="1">
        <f t="array" ref="P4306">_xlfn.SWITCH(ROUND(N4306,0),5,"Excellent",4,"Good",3,"ok","Bad")</f>
        <v>Excellent</v>
      </c>
      <c r="Q4306" s="144">
        <v>10</v>
      </c>
      <c r="R4306" s="385">
        <v>43446</v>
      </c>
      <c r="S4306" s="385">
        <v>43905</v>
      </c>
      <c r="T4306" s="144">
        <v>3740</v>
      </c>
      <c r="U4306" s="144" t="s">
        <v>60</v>
      </c>
      <c r="V4306" s="144">
        <v>86</v>
      </c>
      <c r="W4306" s="144" t="str">
        <f t="shared" si="432"/>
        <v>Active</v>
      </c>
      <c r="X4306" s="144">
        <v>3740</v>
      </c>
      <c r="AB4306" s="343"/>
    </row>
    <row r="4307" spans="9:28">
      <c r="I4307" s="342">
        <v>4</v>
      </c>
      <c r="J4307" s="144" t="str">
        <f t="shared" si="430"/>
        <v>LARGE</v>
      </c>
      <c r="K4307" s="144" t="str">
        <f t="shared" si="431"/>
        <v>MEDIUM</v>
      </c>
      <c r="L4307" s="144" t="str" cm="1">
        <f t="array" ref="L4307">_xlfn.IFS(I4307&lt;=2,"SMALL",I4307&lt;=5,"MEDIUM",I4307&gt;5,"LARGE")</f>
        <v>MEDIUM</v>
      </c>
      <c r="M4307" s="144" t="str">
        <f t="shared" si="428"/>
        <v>NO</v>
      </c>
      <c r="N4307" s="374">
        <v>4.8499999999999996</v>
      </c>
      <c r="O4307" s="374">
        <f t="shared" si="429"/>
        <v>5</v>
      </c>
      <c r="P4307" s="158" t="str" cm="1">
        <f t="array" ref="P4307">_xlfn.SWITCH(ROUND(N4307,0),5,"Excellent",4,"Good",3,"ok","Bad")</f>
        <v>Excellent</v>
      </c>
      <c r="Q4307" s="144">
        <v>20</v>
      </c>
      <c r="R4307" s="385">
        <v>43457</v>
      </c>
      <c r="S4307" s="385">
        <v>43891</v>
      </c>
      <c r="T4307" s="144">
        <v>1722</v>
      </c>
      <c r="U4307" s="144" t="s">
        <v>69</v>
      </c>
      <c r="V4307" s="144">
        <v>72</v>
      </c>
      <c r="W4307" s="144" t="str">
        <f t="shared" si="432"/>
        <v>Active</v>
      </c>
      <c r="X4307" s="144">
        <v>1722</v>
      </c>
      <c r="AB4307" s="343"/>
    </row>
    <row r="4308" spans="9:28">
      <c r="I4308" s="342">
        <v>1</v>
      </c>
      <c r="J4308" s="144" t="str">
        <f t="shared" si="430"/>
        <v>SMALL</v>
      </c>
      <c r="K4308" s="144" t="str">
        <f t="shared" si="431"/>
        <v>SMALL</v>
      </c>
      <c r="L4308" s="144" t="str" cm="1">
        <f t="array" ref="L4308">_xlfn.IFS(I4308&lt;=2,"SMALL",I4308&lt;=5,"MEDIUM",I4308&gt;5,"LARGE")</f>
        <v>SMALL</v>
      </c>
      <c r="M4308" s="144" t="str">
        <f t="shared" si="428"/>
        <v>NO</v>
      </c>
      <c r="N4308" s="374">
        <v>5</v>
      </c>
      <c r="O4308" s="374">
        <f t="shared" si="429"/>
        <v>5</v>
      </c>
      <c r="P4308" s="158" t="str" cm="1">
        <f t="array" ref="P4308">_xlfn.SWITCH(ROUND(N4308,0),5,"Excellent",4,"Good",3,"ok","Bad")</f>
        <v>Excellent</v>
      </c>
      <c r="Q4308" s="144">
        <v>3</v>
      </c>
      <c r="R4308" s="385">
        <v>43451</v>
      </c>
      <c r="S4308" s="385">
        <v>43466</v>
      </c>
      <c r="T4308" s="144">
        <v>3711</v>
      </c>
      <c r="U4308" s="144" t="s">
        <v>60</v>
      </c>
      <c r="V4308" s="144">
        <v>215</v>
      </c>
      <c r="W4308" s="144" t="str">
        <f t="shared" si="432"/>
        <v>Active</v>
      </c>
      <c r="X4308" s="144">
        <v>3711</v>
      </c>
      <c r="AB4308" s="343"/>
    </row>
    <row r="4309" spans="9:28">
      <c r="I4309" s="342">
        <v>2</v>
      </c>
      <c r="J4309" s="144" t="str">
        <f t="shared" si="430"/>
        <v>SMALL</v>
      </c>
      <c r="K4309" s="144" t="str">
        <f t="shared" si="431"/>
        <v>SMALL</v>
      </c>
      <c r="L4309" s="144" t="str" cm="1">
        <f t="array" ref="L4309">_xlfn.IFS(I4309&lt;=2,"SMALL",I4309&lt;=5,"MEDIUM",I4309&gt;5,"LARGE")</f>
        <v>SMALL</v>
      </c>
      <c r="M4309" s="144" t="str">
        <f t="shared" si="428"/>
        <v>NO</v>
      </c>
      <c r="N4309" s="374">
        <v>4.71</v>
      </c>
      <c r="O4309" s="374">
        <f t="shared" si="429"/>
        <v>5</v>
      </c>
      <c r="P4309" s="158" t="str" cm="1">
        <f t="array" ref="P4309">_xlfn.SWITCH(ROUND(N4309,0),5,"Excellent",4,"Good",3,"ok","Bad")</f>
        <v>Excellent</v>
      </c>
      <c r="Q4309" s="144">
        <v>7</v>
      </c>
      <c r="R4309" s="385">
        <v>43803</v>
      </c>
      <c r="S4309" s="385">
        <v>44058</v>
      </c>
      <c r="T4309" s="144">
        <v>3735</v>
      </c>
      <c r="U4309" s="144" t="s">
        <v>60</v>
      </c>
      <c r="V4309" s="144">
        <v>365</v>
      </c>
      <c r="W4309" s="144" t="str">
        <f t="shared" si="432"/>
        <v>Active</v>
      </c>
      <c r="X4309" s="144">
        <v>3735</v>
      </c>
      <c r="AB4309" s="343"/>
    </row>
    <row r="4310" spans="9:28">
      <c r="I4310" s="342">
        <v>2</v>
      </c>
      <c r="J4310" s="144" t="str">
        <f t="shared" si="430"/>
        <v>SMALL</v>
      </c>
      <c r="K4310" s="144" t="str">
        <f t="shared" si="431"/>
        <v>SMALL</v>
      </c>
      <c r="L4310" s="144" t="str" cm="1">
        <f t="array" ref="L4310">_xlfn.IFS(I4310&lt;=2,"SMALL",I4310&lt;=5,"MEDIUM",I4310&gt;5,"LARGE")</f>
        <v>SMALL</v>
      </c>
      <c r="M4310" s="144" t="str">
        <f t="shared" si="428"/>
        <v>NO</v>
      </c>
      <c r="N4310" s="374">
        <v>4.68</v>
      </c>
      <c r="O4310" s="374">
        <f t="shared" si="429"/>
        <v>5</v>
      </c>
      <c r="P4310" s="158" t="str" cm="1">
        <f t="array" ref="P4310">_xlfn.SWITCH(ROUND(N4310,0),5,"Excellent",4,"Good",3,"ok","Bad")</f>
        <v>Excellent</v>
      </c>
      <c r="Q4310" s="144">
        <v>31</v>
      </c>
      <c r="R4310" s="385">
        <v>43442</v>
      </c>
      <c r="S4310" s="385">
        <v>43865</v>
      </c>
      <c r="T4310" s="144">
        <v>3735</v>
      </c>
      <c r="U4310" s="144" t="s">
        <v>60</v>
      </c>
      <c r="V4310" s="144">
        <v>180</v>
      </c>
      <c r="W4310" s="144" t="str">
        <f t="shared" si="432"/>
        <v>Active</v>
      </c>
      <c r="X4310" s="144">
        <v>3735</v>
      </c>
      <c r="AB4310" s="343"/>
    </row>
    <row r="4311" spans="9:28">
      <c r="I4311" s="342">
        <v>2</v>
      </c>
      <c r="J4311" s="144" t="str">
        <f t="shared" si="430"/>
        <v>SMALL</v>
      </c>
      <c r="K4311" s="144" t="str">
        <f t="shared" si="431"/>
        <v>SMALL</v>
      </c>
      <c r="L4311" s="144" t="str" cm="1">
        <f t="array" ref="L4311">_xlfn.IFS(I4311&lt;=2,"SMALL",I4311&lt;=5,"MEDIUM",I4311&gt;5,"LARGE")</f>
        <v>SMALL</v>
      </c>
      <c r="M4311" s="144" t="str">
        <f t="shared" si="428"/>
        <v>NO</v>
      </c>
      <c r="N4311" s="374">
        <v>4.9000000000000004</v>
      </c>
      <c r="O4311" s="374">
        <f t="shared" si="429"/>
        <v>5</v>
      </c>
      <c r="P4311" s="158" t="str" cm="1">
        <f t="array" ref="P4311">_xlfn.SWITCH(ROUND(N4311,0),5,"Excellent",4,"Good",3,"ok","Bad")</f>
        <v>Excellent</v>
      </c>
      <c r="Q4311" s="144">
        <v>31</v>
      </c>
      <c r="R4311" s="385">
        <v>43466</v>
      </c>
      <c r="S4311" s="385">
        <v>43881</v>
      </c>
      <c r="T4311" s="144">
        <v>3735</v>
      </c>
      <c r="U4311" s="144" t="s">
        <v>60</v>
      </c>
      <c r="V4311" s="144">
        <v>180</v>
      </c>
      <c r="W4311" s="144" t="str">
        <f t="shared" si="432"/>
        <v>Active</v>
      </c>
      <c r="X4311" s="144">
        <v>3735</v>
      </c>
      <c r="AB4311" s="343"/>
    </row>
    <row r="4312" spans="9:28">
      <c r="I4312" s="342">
        <v>2</v>
      </c>
      <c r="J4312" s="144" t="str">
        <f t="shared" si="430"/>
        <v>SMALL</v>
      </c>
      <c r="K4312" s="144" t="str">
        <f t="shared" si="431"/>
        <v>SMALL</v>
      </c>
      <c r="L4312" s="144" t="str" cm="1">
        <f t="array" ref="L4312">_xlfn.IFS(I4312&lt;=2,"SMALL",I4312&lt;=5,"MEDIUM",I4312&gt;5,"LARGE")</f>
        <v>SMALL</v>
      </c>
      <c r="M4312" s="144" t="str">
        <f t="shared" si="428"/>
        <v>NO</v>
      </c>
      <c r="N4312" s="374">
        <v>4.74</v>
      </c>
      <c r="O4312" s="374">
        <f t="shared" si="429"/>
        <v>5</v>
      </c>
      <c r="P4312" s="158" t="str" cm="1">
        <f t="array" ref="P4312">_xlfn.SWITCH(ROUND(N4312,0),5,"Excellent",4,"Good",3,"ok","Bad")</f>
        <v>Excellent</v>
      </c>
      <c r="Q4312" s="144">
        <v>34</v>
      </c>
      <c r="R4312" s="385">
        <v>43458</v>
      </c>
      <c r="S4312" s="385">
        <v>43917</v>
      </c>
      <c r="T4312" s="144">
        <v>3735</v>
      </c>
      <c r="U4312" s="144" t="s">
        <v>60</v>
      </c>
      <c r="V4312" s="144">
        <v>180</v>
      </c>
      <c r="W4312" s="144" t="str">
        <f t="shared" si="432"/>
        <v>Active</v>
      </c>
      <c r="X4312" s="144">
        <v>3735</v>
      </c>
      <c r="AB4312" s="343"/>
    </row>
    <row r="4313" spans="9:28">
      <c r="I4313" s="342">
        <v>2</v>
      </c>
      <c r="J4313" s="144" t="str">
        <f t="shared" si="430"/>
        <v>SMALL</v>
      </c>
      <c r="K4313" s="144" t="str">
        <f t="shared" si="431"/>
        <v>SMALL</v>
      </c>
      <c r="L4313" s="144" t="str" cm="1">
        <f t="array" ref="L4313">_xlfn.IFS(I4313&lt;=2,"SMALL",I4313&lt;=5,"MEDIUM",I4313&gt;5,"LARGE")</f>
        <v>SMALL</v>
      </c>
      <c r="M4313" s="144" t="str">
        <f t="shared" si="428"/>
        <v>NO</v>
      </c>
      <c r="N4313" s="374">
        <v>4.47</v>
      </c>
      <c r="O4313" s="374">
        <f t="shared" si="429"/>
        <v>4</v>
      </c>
      <c r="P4313" s="158" t="str" cm="1">
        <f t="array" ref="P4313">_xlfn.SWITCH(ROUND(N4313,0),5,"Excellent",4,"Good",3,"ok","Bad")</f>
        <v>Good</v>
      </c>
      <c r="Q4313" s="144">
        <v>55</v>
      </c>
      <c r="R4313" s="385">
        <v>43441</v>
      </c>
      <c r="S4313" s="385">
        <v>44051</v>
      </c>
      <c r="T4313" s="144">
        <v>3716</v>
      </c>
      <c r="U4313" s="144" t="s">
        <v>60</v>
      </c>
      <c r="V4313" s="144">
        <v>361</v>
      </c>
      <c r="W4313" s="144" t="str">
        <f t="shared" si="432"/>
        <v>Active</v>
      </c>
      <c r="X4313" s="144">
        <v>3716</v>
      </c>
      <c r="AB4313" s="343"/>
    </row>
    <row r="4314" spans="9:28">
      <c r="I4314" s="342">
        <v>1</v>
      </c>
      <c r="J4314" s="144" t="str">
        <f t="shared" si="430"/>
        <v>SMALL</v>
      </c>
      <c r="K4314" s="144" t="str">
        <f t="shared" si="431"/>
        <v>SMALL</v>
      </c>
      <c r="L4314" s="144" t="str" cm="1">
        <f t="array" ref="L4314">_xlfn.IFS(I4314&lt;=2,"SMALL",I4314&lt;=5,"MEDIUM",I4314&gt;5,"LARGE")</f>
        <v>SMALL</v>
      </c>
      <c r="M4314" s="144" t="str">
        <f t="shared" si="428"/>
        <v>NO</v>
      </c>
      <c r="N4314" s="374">
        <v>4.42</v>
      </c>
      <c r="O4314" s="374">
        <f t="shared" si="429"/>
        <v>4</v>
      </c>
      <c r="P4314" s="158" t="str" cm="1">
        <f t="array" ref="P4314">_xlfn.SWITCH(ROUND(N4314,0),5,"Excellent",4,"Good",3,"ok","Bad")</f>
        <v>Good</v>
      </c>
      <c r="Q4314" s="144">
        <v>65</v>
      </c>
      <c r="R4314" s="385">
        <v>43532</v>
      </c>
      <c r="S4314" s="385">
        <v>43906</v>
      </c>
      <c r="T4314" s="144">
        <v>1835</v>
      </c>
      <c r="U4314" s="144" t="s">
        <v>60</v>
      </c>
      <c r="V4314" s="144">
        <v>90</v>
      </c>
      <c r="W4314" s="144" t="str">
        <f t="shared" si="432"/>
        <v>Active</v>
      </c>
      <c r="X4314" s="144">
        <v>1835</v>
      </c>
      <c r="AB4314" s="343"/>
    </row>
    <row r="4315" spans="9:28">
      <c r="I4315" s="342">
        <v>2</v>
      </c>
      <c r="J4315" s="144" t="str">
        <f t="shared" si="430"/>
        <v>SMALL</v>
      </c>
      <c r="K4315" s="144" t="str">
        <f t="shared" si="431"/>
        <v>SMALL</v>
      </c>
      <c r="L4315" s="144" t="str" cm="1">
        <f t="array" ref="L4315">_xlfn.IFS(I4315&lt;=2,"SMALL",I4315&lt;=5,"MEDIUM",I4315&gt;5,"LARGE")</f>
        <v>SMALL</v>
      </c>
      <c r="M4315" s="144" t="str">
        <f t="shared" si="428"/>
        <v>NO</v>
      </c>
      <c r="N4315" s="374">
        <v>5</v>
      </c>
      <c r="O4315" s="374">
        <f t="shared" si="429"/>
        <v>5</v>
      </c>
      <c r="P4315" s="158" t="str" cm="1">
        <f t="array" ref="P4315">_xlfn.SWITCH(ROUND(N4315,0),5,"Excellent",4,"Good",3,"ok","Bad")</f>
        <v>Excellent</v>
      </c>
      <c r="Q4315" s="144">
        <v>5</v>
      </c>
      <c r="R4315" s="385">
        <v>43446</v>
      </c>
      <c r="S4315" s="385">
        <v>43770</v>
      </c>
      <c r="T4315" s="144">
        <v>581</v>
      </c>
      <c r="U4315" s="144" t="s">
        <v>69</v>
      </c>
      <c r="V4315" s="144">
        <v>308</v>
      </c>
      <c r="W4315" s="144" t="str">
        <f t="shared" si="432"/>
        <v>Active</v>
      </c>
      <c r="X4315" s="144">
        <v>581</v>
      </c>
      <c r="AB4315" s="343"/>
    </row>
    <row r="4316" spans="9:28">
      <c r="I4316" s="342">
        <v>5</v>
      </c>
      <c r="J4316" s="144" t="str">
        <f t="shared" si="430"/>
        <v>LARGE</v>
      </c>
      <c r="K4316" s="144" t="str">
        <f t="shared" si="431"/>
        <v>MEDIUM</v>
      </c>
      <c r="L4316" s="144" t="str" cm="1">
        <f t="array" ref="L4316">_xlfn.IFS(I4316&lt;=2,"SMALL",I4316&lt;=5,"MEDIUM",I4316&gt;5,"LARGE")</f>
        <v>MEDIUM</v>
      </c>
      <c r="M4316" s="144" t="str">
        <f t="shared" si="428"/>
        <v>NO</v>
      </c>
      <c r="N4316" s="374">
        <v>4.57</v>
      </c>
      <c r="O4316" s="374">
        <f t="shared" si="429"/>
        <v>5</v>
      </c>
      <c r="P4316" s="158" t="str" cm="1">
        <f t="array" ref="P4316">_xlfn.SWITCH(ROUND(N4316,0),5,"Excellent",4,"Good",3,"ok","Bad")</f>
        <v>Excellent</v>
      </c>
      <c r="Q4316" s="144">
        <v>61</v>
      </c>
      <c r="R4316" s="385">
        <v>43457</v>
      </c>
      <c r="S4316" s="385">
        <v>44046</v>
      </c>
      <c r="T4316" s="144">
        <v>3675</v>
      </c>
      <c r="U4316" s="144" t="s">
        <v>69</v>
      </c>
      <c r="V4316" s="144">
        <v>82</v>
      </c>
      <c r="W4316" s="144" t="str">
        <f t="shared" si="432"/>
        <v>Active</v>
      </c>
      <c r="X4316" s="144">
        <v>3675</v>
      </c>
      <c r="AB4316" s="343"/>
    </row>
    <row r="4317" spans="9:28">
      <c r="I4317" s="342">
        <v>3</v>
      </c>
      <c r="J4317" s="144" t="str">
        <f t="shared" si="430"/>
        <v>LARGE</v>
      </c>
      <c r="K4317" s="144" t="str">
        <f t="shared" si="431"/>
        <v>MEDIUM</v>
      </c>
      <c r="L4317" s="144" t="str" cm="1">
        <f t="array" ref="L4317">_xlfn.IFS(I4317&lt;=2,"SMALL",I4317&lt;=5,"MEDIUM",I4317&gt;5,"LARGE")</f>
        <v>MEDIUM</v>
      </c>
      <c r="M4317" s="144" t="str">
        <f t="shared" si="428"/>
        <v>NO</v>
      </c>
      <c r="N4317" s="374">
        <v>5</v>
      </c>
      <c r="O4317" s="374">
        <f t="shared" si="429"/>
        <v>5</v>
      </c>
      <c r="P4317" s="158" t="str" cm="1">
        <f t="array" ref="P4317">_xlfn.SWITCH(ROUND(N4317,0),5,"Excellent",4,"Good",3,"ok","Bad")</f>
        <v>Excellent</v>
      </c>
      <c r="Q4317" s="144">
        <v>51</v>
      </c>
      <c r="R4317" s="385">
        <v>43485</v>
      </c>
      <c r="S4317" s="385">
        <v>44056</v>
      </c>
      <c r="T4317" s="144">
        <v>3743</v>
      </c>
      <c r="U4317" s="144" t="s">
        <v>69</v>
      </c>
      <c r="V4317" s="144">
        <v>48</v>
      </c>
      <c r="W4317" s="144" t="str">
        <f t="shared" si="432"/>
        <v>Active</v>
      </c>
      <c r="X4317" s="144">
        <v>3743</v>
      </c>
      <c r="AB4317" s="343"/>
    </row>
    <row r="4318" spans="9:28">
      <c r="I4318" s="342">
        <v>2</v>
      </c>
      <c r="J4318" s="144" t="str">
        <f t="shared" si="430"/>
        <v>SMALL</v>
      </c>
      <c r="K4318" s="144" t="str">
        <f t="shared" si="431"/>
        <v>SMALL</v>
      </c>
      <c r="L4318" s="144" t="str" cm="1">
        <f t="array" ref="L4318">_xlfn.IFS(I4318&lt;=2,"SMALL",I4318&lt;=5,"MEDIUM",I4318&gt;5,"LARGE")</f>
        <v>SMALL</v>
      </c>
      <c r="M4318" s="144" t="str">
        <f t="shared" si="428"/>
        <v>NO</v>
      </c>
      <c r="N4318" s="374">
        <v>5</v>
      </c>
      <c r="O4318" s="374">
        <f t="shared" si="429"/>
        <v>5</v>
      </c>
      <c r="P4318" s="158" t="str" cm="1">
        <f t="array" ref="P4318">_xlfn.SWITCH(ROUND(N4318,0),5,"Excellent",4,"Good",3,"ok","Bad")</f>
        <v>Excellent</v>
      </c>
      <c r="Q4318" s="144">
        <v>8</v>
      </c>
      <c r="R4318" s="385">
        <v>43469</v>
      </c>
      <c r="S4318" s="385">
        <v>44038</v>
      </c>
      <c r="T4318" s="144">
        <v>1634</v>
      </c>
      <c r="U4318" s="144" t="s">
        <v>69</v>
      </c>
      <c r="V4318" s="144">
        <v>0</v>
      </c>
      <c r="W4318" s="144" t="str">
        <f t="shared" si="432"/>
        <v>Inactive</v>
      </c>
      <c r="X4318" s="144">
        <v>1634</v>
      </c>
      <c r="AB4318" s="343"/>
    </row>
    <row r="4319" spans="9:28">
      <c r="I4319" s="342">
        <v>2</v>
      </c>
      <c r="J4319" s="144" t="str">
        <f t="shared" si="430"/>
        <v>SMALL</v>
      </c>
      <c r="K4319" s="144" t="str">
        <f t="shared" si="431"/>
        <v>SMALL</v>
      </c>
      <c r="L4319" s="144" t="str" cm="1">
        <f t="array" ref="L4319">_xlfn.IFS(I4319&lt;=2,"SMALL",I4319&lt;=5,"MEDIUM",I4319&gt;5,"LARGE")</f>
        <v>SMALL</v>
      </c>
      <c r="M4319" s="144" t="str">
        <f t="shared" si="428"/>
        <v>NO</v>
      </c>
      <c r="N4319" s="374">
        <v>4.92</v>
      </c>
      <c r="O4319" s="374">
        <f t="shared" si="429"/>
        <v>5</v>
      </c>
      <c r="P4319" s="158" t="str" cm="1">
        <f t="array" ref="P4319">_xlfn.SWITCH(ROUND(N4319,0),5,"Excellent",4,"Good",3,"ok","Bad")</f>
        <v>Excellent</v>
      </c>
      <c r="Q4319" s="144">
        <v>86</v>
      </c>
      <c r="R4319" s="385">
        <v>43445</v>
      </c>
      <c r="S4319" s="385">
        <v>43927</v>
      </c>
      <c r="T4319" s="144">
        <v>3744</v>
      </c>
      <c r="U4319" s="144" t="s">
        <v>60</v>
      </c>
      <c r="V4319" s="144">
        <v>0</v>
      </c>
      <c r="W4319" s="144" t="str">
        <f t="shared" si="432"/>
        <v>Inactive</v>
      </c>
      <c r="X4319" s="144">
        <v>3744</v>
      </c>
      <c r="AB4319" s="343"/>
    </row>
    <row r="4320" spans="9:28">
      <c r="I4320" s="342">
        <v>3</v>
      </c>
      <c r="J4320" s="144" t="str">
        <f t="shared" si="430"/>
        <v>LARGE</v>
      </c>
      <c r="K4320" s="144" t="str">
        <f t="shared" si="431"/>
        <v>MEDIUM</v>
      </c>
      <c r="L4320" s="144" t="str" cm="1">
        <f t="array" ref="L4320">_xlfn.IFS(I4320&lt;=2,"SMALL",I4320&lt;=5,"MEDIUM",I4320&gt;5,"LARGE")</f>
        <v>MEDIUM</v>
      </c>
      <c r="M4320" s="144" t="str">
        <f t="shared" si="428"/>
        <v>NO</v>
      </c>
      <c r="N4320" s="374">
        <v>4.8</v>
      </c>
      <c r="O4320" s="374">
        <f t="shared" si="429"/>
        <v>5</v>
      </c>
      <c r="P4320" s="158" t="str" cm="1">
        <f t="array" ref="P4320">_xlfn.SWITCH(ROUND(N4320,0),5,"Excellent",4,"Good",3,"ok","Bad")</f>
        <v>Excellent</v>
      </c>
      <c r="Q4320" s="144">
        <v>5</v>
      </c>
      <c r="R4320" s="385">
        <v>43462</v>
      </c>
      <c r="S4320" s="385">
        <v>43618</v>
      </c>
      <c r="T4320" s="144">
        <v>1140</v>
      </c>
      <c r="U4320" s="144" t="s">
        <v>69</v>
      </c>
      <c r="V4320" s="144">
        <v>227</v>
      </c>
      <c r="W4320" s="144" t="str">
        <f t="shared" si="432"/>
        <v>Active</v>
      </c>
      <c r="X4320" s="144">
        <v>1140</v>
      </c>
      <c r="AB4320" s="343"/>
    </row>
    <row r="4321" spans="9:28">
      <c r="I4321" s="342">
        <v>6</v>
      </c>
      <c r="J4321" s="144" t="str">
        <f t="shared" si="430"/>
        <v>LARGE</v>
      </c>
      <c r="K4321" s="144" t="str">
        <f t="shared" si="431"/>
        <v>LARGE</v>
      </c>
      <c r="L4321" s="144" t="str" cm="1">
        <f t="array" ref="L4321">_xlfn.IFS(I4321&lt;=2,"SMALL",I4321&lt;=5,"MEDIUM",I4321&gt;5,"LARGE")</f>
        <v>LARGE</v>
      </c>
      <c r="M4321" s="144" t="str">
        <f t="shared" si="428"/>
        <v>NO</v>
      </c>
      <c r="N4321" s="374">
        <v>4.99</v>
      </c>
      <c r="O4321" s="374">
        <f t="shared" si="429"/>
        <v>5</v>
      </c>
      <c r="P4321" s="158" t="str" cm="1">
        <f t="array" ref="P4321">_xlfn.SWITCH(ROUND(N4321,0),5,"Excellent",4,"Good",3,"ok","Bad")</f>
        <v>Excellent</v>
      </c>
      <c r="Q4321" s="144">
        <v>90</v>
      </c>
      <c r="R4321" s="385">
        <v>43486</v>
      </c>
      <c r="S4321" s="385">
        <v>44017</v>
      </c>
      <c r="T4321" s="144">
        <v>3727</v>
      </c>
      <c r="U4321" s="144" t="s">
        <v>69</v>
      </c>
      <c r="V4321" s="144">
        <v>230</v>
      </c>
      <c r="W4321" s="144" t="str">
        <f t="shared" si="432"/>
        <v>Active</v>
      </c>
      <c r="X4321" s="144">
        <v>3727</v>
      </c>
      <c r="AB4321" s="343"/>
    </row>
    <row r="4322" spans="9:28">
      <c r="I4322" s="342">
        <v>1</v>
      </c>
      <c r="J4322" s="144" t="str">
        <f t="shared" si="430"/>
        <v>SMALL</v>
      </c>
      <c r="K4322" s="144" t="str">
        <f t="shared" si="431"/>
        <v>SMALL</v>
      </c>
      <c r="L4322" s="144" t="str" cm="1">
        <f t="array" ref="L4322">_xlfn.IFS(I4322&lt;=2,"SMALL",I4322&lt;=5,"MEDIUM",I4322&gt;5,"LARGE")</f>
        <v>SMALL</v>
      </c>
      <c r="M4322" s="144" t="str">
        <f t="shared" si="428"/>
        <v>NO</v>
      </c>
      <c r="N4322" s="374">
        <v>4.83</v>
      </c>
      <c r="O4322" s="374">
        <f t="shared" si="429"/>
        <v>5</v>
      </c>
      <c r="P4322" s="158" t="str" cm="1">
        <f t="array" ref="P4322">_xlfn.SWITCH(ROUND(N4322,0),5,"Excellent",4,"Good",3,"ok","Bad")</f>
        <v>Excellent</v>
      </c>
      <c r="Q4322" s="144">
        <v>6</v>
      </c>
      <c r="R4322" s="385">
        <v>43466</v>
      </c>
      <c r="S4322" s="385">
        <v>43772</v>
      </c>
      <c r="T4322" s="144">
        <v>3740</v>
      </c>
      <c r="U4322" s="144" t="s">
        <v>60</v>
      </c>
      <c r="V4322" s="144">
        <v>89</v>
      </c>
      <c r="W4322" s="144" t="str">
        <f t="shared" si="432"/>
        <v>Active</v>
      </c>
      <c r="X4322" s="144">
        <v>3740</v>
      </c>
      <c r="AB4322" s="343"/>
    </row>
    <row r="4323" spans="9:28">
      <c r="I4323" s="342">
        <v>6</v>
      </c>
      <c r="J4323" s="144" t="str">
        <f t="shared" si="430"/>
        <v>LARGE</v>
      </c>
      <c r="K4323" s="144" t="str">
        <f t="shared" si="431"/>
        <v>LARGE</v>
      </c>
      <c r="L4323" s="144" t="str" cm="1">
        <f t="array" ref="L4323">_xlfn.IFS(I4323&lt;=2,"SMALL",I4323&lt;=5,"MEDIUM",I4323&gt;5,"LARGE")</f>
        <v>LARGE</v>
      </c>
      <c r="M4323" s="144" t="str">
        <f t="shared" si="428"/>
        <v>NO</v>
      </c>
      <c r="N4323" s="374">
        <v>4.3600000000000003</v>
      </c>
      <c r="O4323" s="374">
        <f t="shared" si="429"/>
        <v>4</v>
      </c>
      <c r="P4323" s="158" t="str" cm="1">
        <f t="array" ref="P4323">_xlfn.SWITCH(ROUND(N4323,0),5,"Excellent",4,"Good",3,"ok","Bad")</f>
        <v>Good</v>
      </c>
      <c r="Q4323" s="144">
        <v>22</v>
      </c>
      <c r="R4323" s="385">
        <v>43450</v>
      </c>
      <c r="S4323" s="385">
        <v>43891</v>
      </c>
      <c r="T4323" s="144">
        <v>3578</v>
      </c>
      <c r="U4323" s="144" t="s">
        <v>69</v>
      </c>
      <c r="V4323" s="144">
        <v>364</v>
      </c>
      <c r="W4323" s="144" t="str">
        <f t="shared" si="432"/>
        <v>Active</v>
      </c>
      <c r="X4323" s="144">
        <v>3578</v>
      </c>
      <c r="AB4323" s="343"/>
    </row>
    <row r="4324" spans="9:28">
      <c r="I4324" s="342">
        <v>2</v>
      </c>
      <c r="J4324" s="144" t="str">
        <f t="shared" si="430"/>
        <v>SMALL</v>
      </c>
      <c r="K4324" s="144" t="str">
        <f t="shared" si="431"/>
        <v>SMALL</v>
      </c>
      <c r="L4324" s="144" t="str" cm="1">
        <f t="array" ref="L4324">_xlfn.IFS(I4324&lt;=2,"SMALL",I4324&lt;=5,"MEDIUM",I4324&gt;5,"LARGE")</f>
        <v>SMALL</v>
      </c>
      <c r="M4324" s="144" t="str">
        <f t="shared" si="428"/>
        <v>NO</v>
      </c>
      <c r="N4324" s="374">
        <v>4.91</v>
      </c>
      <c r="O4324" s="374">
        <f t="shared" si="429"/>
        <v>5</v>
      </c>
      <c r="P4324" s="158" t="str" cm="1">
        <f t="array" ref="P4324">_xlfn.SWITCH(ROUND(N4324,0),5,"Excellent",4,"Good",3,"ok","Bad")</f>
        <v>Excellent</v>
      </c>
      <c r="Q4324" s="144">
        <v>43</v>
      </c>
      <c r="R4324" s="385">
        <v>43463</v>
      </c>
      <c r="S4324" s="385">
        <v>44037</v>
      </c>
      <c r="T4324" s="144">
        <v>1275</v>
      </c>
      <c r="U4324" s="144" t="s">
        <v>60</v>
      </c>
      <c r="V4324" s="144">
        <v>10</v>
      </c>
      <c r="W4324" s="144" t="str">
        <f t="shared" si="432"/>
        <v>Active</v>
      </c>
      <c r="X4324" s="144">
        <v>1275</v>
      </c>
      <c r="AB4324" s="343"/>
    </row>
    <row r="4325" spans="9:28">
      <c r="I4325" s="342">
        <v>2</v>
      </c>
      <c r="J4325" s="144" t="str">
        <f t="shared" si="430"/>
        <v>SMALL</v>
      </c>
      <c r="K4325" s="144" t="str">
        <f t="shared" si="431"/>
        <v>SMALL</v>
      </c>
      <c r="L4325" s="144" t="str" cm="1">
        <f t="array" ref="L4325">_xlfn.IFS(I4325&lt;=2,"SMALL",I4325&lt;=5,"MEDIUM",I4325&gt;5,"LARGE")</f>
        <v>SMALL</v>
      </c>
      <c r="M4325" s="144" t="str">
        <f t="shared" si="428"/>
        <v>NO</v>
      </c>
      <c r="N4325" s="374">
        <v>4.8</v>
      </c>
      <c r="O4325" s="374">
        <f t="shared" si="429"/>
        <v>5</v>
      </c>
      <c r="P4325" s="158" t="str" cm="1">
        <f t="array" ref="P4325">_xlfn.SWITCH(ROUND(N4325,0),5,"Excellent",4,"Good",3,"ok","Bad")</f>
        <v>Excellent</v>
      </c>
      <c r="Q4325" s="144">
        <v>10</v>
      </c>
      <c r="R4325" s="385">
        <v>43684</v>
      </c>
      <c r="S4325" s="385">
        <v>43841</v>
      </c>
      <c r="T4325" s="144">
        <v>2573</v>
      </c>
      <c r="U4325" s="144" t="s">
        <v>60</v>
      </c>
      <c r="V4325" s="144">
        <v>0</v>
      </c>
      <c r="W4325" s="144" t="str">
        <f t="shared" si="432"/>
        <v>Inactive</v>
      </c>
      <c r="X4325" s="144">
        <v>2573</v>
      </c>
      <c r="AB4325" s="343"/>
    </row>
    <row r="4326" spans="9:28">
      <c r="I4326" s="342">
        <v>2</v>
      </c>
      <c r="J4326" s="144" t="str">
        <f t="shared" si="430"/>
        <v>SMALL</v>
      </c>
      <c r="K4326" s="144" t="str">
        <f t="shared" si="431"/>
        <v>SMALL</v>
      </c>
      <c r="L4326" s="144" t="str" cm="1">
        <f t="array" ref="L4326">_xlfn.IFS(I4326&lt;=2,"SMALL",I4326&lt;=5,"MEDIUM",I4326&gt;5,"LARGE")</f>
        <v>SMALL</v>
      </c>
      <c r="M4326" s="144" t="str">
        <f t="shared" si="428"/>
        <v>NO</v>
      </c>
      <c r="N4326" s="374">
        <v>4.83</v>
      </c>
      <c r="O4326" s="374">
        <f t="shared" si="429"/>
        <v>5</v>
      </c>
      <c r="P4326" s="158" t="str" cm="1">
        <f t="array" ref="P4326">_xlfn.SWITCH(ROUND(N4326,0),5,"Excellent",4,"Good",3,"ok","Bad")</f>
        <v>Excellent</v>
      </c>
      <c r="Q4326" s="144">
        <v>6</v>
      </c>
      <c r="R4326" s="385">
        <v>43501</v>
      </c>
      <c r="S4326" s="385">
        <v>44018</v>
      </c>
      <c r="T4326" s="144">
        <v>3722</v>
      </c>
      <c r="U4326" s="144" t="s">
        <v>69</v>
      </c>
      <c r="V4326" s="144">
        <v>340</v>
      </c>
      <c r="W4326" s="144" t="str">
        <f t="shared" si="432"/>
        <v>Active</v>
      </c>
      <c r="X4326" s="144">
        <v>3722</v>
      </c>
      <c r="AB4326" s="343"/>
    </row>
    <row r="4327" spans="9:28">
      <c r="I4327" s="342">
        <v>10</v>
      </c>
      <c r="J4327" s="144" t="str">
        <f t="shared" si="430"/>
        <v>LARGE</v>
      </c>
      <c r="K4327" s="144" t="str">
        <f t="shared" si="431"/>
        <v>LARGE</v>
      </c>
      <c r="L4327" s="144" t="str" cm="1">
        <f t="array" ref="L4327">_xlfn.IFS(I4327&lt;=2,"SMALL",I4327&lt;=5,"MEDIUM",I4327&gt;5,"LARGE")</f>
        <v>LARGE</v>
      </c>
      <c r="M4327" s="144" t="str">
        <f t="shared" si="428"/>
        <v>NO</v>
      </c>
      <c r="N4327" s="374">
        <v>4.5</v>
      </c>
      <c r="O4327" s="374">
        <f t="shared" si="429"/>
        <v>5</v>
      </c>
      <c r="P4327" s="158" t="str" cm="1">
        <f t="array" ref="P4327">_xlfn.SWITCH(ROUND(N4327,0),5,"Excellent",4,"Good",3,"ok","Bad")</f>
        <v>Excellent</v>
      </c>
      <c r="Q4327" s="144">
        <v>4</v>
      </c>
      <c r="R4327" s="385">
        <v>43462</v>
      </c>
      <c r="S4327" s="385">
        <v>43831</v>
      </c>
      <c r="T4327" s="144">
        <v>1467</v>
      </c>
      <c r="U4327" s="144" t="s">
        <v>69</v>
      </c>
      <c r="V4327" s="144">
        <v>365</v>
      </c>
      <c r="W4327" s="144" t="str">
        <f t="shared" si="432"/>
        <v>Active</v>
      </c>
      <c r="X4327" s="144">
        <v>1467</v>
      </c>
      <c r="AB4327" s="343"/>
    </row>
    <row r="4328" spans="9:28">
      <c r="I4328" s="342">
        <v>2</v>
      </c>
      <c r="J4328" s="144" t="str">
        <f t="shared" si="430"/>
        <v>SMALL</v>
      </c>
      <c r="K4328" s="144" t="str">
        <f t="shared" si="431"/>
        <v>SMALL</v>
      </c>
      <c r="L4328" s="144" t="str" cm="1">
        <f t="array" ref="L4328">_xlfn.IFS(I4328&lt;=2,"SMALL",I4328&lt;=5,"MEDIUM",I4328&gt;5,"LARGE")</f>
        <v>SMALL</v>
      </c>
      <c r="M4328" s="144" t="str">
        <f t="shared" si="428"/>
        <v>NO</v>
      </c>
      <c r="N4328" s="374">
        <v>4.8899999999999997</v>
      </c>
      <c r="O4328" s="374">
        <f t="shared" si="429"/>
        <v>5</v>
      </c>
      <c r="P4328" s="158" t="str" cm="1">
        <f t="array" ref="P4328">_xlfn.SWITCH(ROUND(N4328,0),5,"Excellent",4,"Good",3,"ok","Bad")</f>
        <v>Excellent</v>
      </c>
      <c r="Q4328" s="144">
        <v>27</v>
      </c>
      <c r="R4328" s="385">
        <v>43446</v>
      </c>
      <c r="S4328" s="385">
        <v>43831</v>
      </c>
      <c r="T4328" s="144">
        <v>3185</v>
      </c>
      <c r="U4328" s="144" t="s">
        <v>69</v>
      </c>
      <c r="V4328" s="144">
        <v>320</v>
      </c>
      <c r="W4328" s="144" t="str">
        <f t="shared" si="432"/>
        <v>Active</v>
      </c>
      <c r="X4328" s="144">
        <v>3185</v>
      </c>
      <c r="AB4328" s="343"/>
    </row>
    <row r="4329" spans="9:28">
      <c r="I4329" s="342">
        <v>2</v>
      </c>
      <c r="J4329" s="144" t="str">
        <f t="shared" si="430"/>
        <v>SMALL</v>
      </c>
      <c r="K4329" s="144" t="str">
        <f t="shared" si="431"/>
        <v>SMALL</v>
      </c>
      <c r="L4329" s="144" t="str" cm="1">
        <f t="array" ref="L4329">_xlfn.IFS(I4329&lt;=2,"SMALL",I4329&lt;=5,"MEDIUM",I4329&gt;5,"LARGE")</f>
        <v>SMALL</v>
      </c>
      <c r="M4329" s="144" t="str">
        <f t="shared" si="428"/>
        <v>NO</v>
      </c>
      <c r="N4329" s="374">
        <v>4.9800000000000004</v>
      </c>
      <c r="O4329" s="374">
        <f t="shared" si="429"/>
        <v>5</v>
      </c>
      <c r="P4329" s="158" t="str" cm="1">
        <f t="array" ref="P4329">_xlfn.SWITCH(ROUND(N4329,0),5,"Excellent",4,"Good",3,"ok","Bad")</f>
        <v>Excellent</v>
      </c>
      <c r="Q4329" s="144">
        <v>49</v>
      </c>
      <c r="R4329" s="385">
        <v>43519</v>
      </c>
      <c r="S4329" s="385">
        <v>43877</v>
      </c>
      <c r="T4329" s="144">
        <v>3573</v>
      </c>
      <c r="U4329" s="144" t="s">
        <v>60</v>
      </c>
      <c r="V4329" s="144">
        <v>363</v>
      </c>
      <c r="W4329" s="144" t="str">
        <f t="shared" si="432"/>
        <v>Active</v>
      </c>
      <c r="X4329" s="144">
        <v>3573</v>
      </c>
      <c r="AB4329" s="343"/>
    </row>
    <row r="4330" spans="9:28">
      <c r="I4330" s="342">
        <v>1</v>
      </c>
      <c r="J4330" s="144" t="str">
        <f t="shared" si="430"/>
        <v>SMALL</v>
      </c>
      <c r="K4330" s="144" t="str">
        <f t="shared" si="431"/>
        <v>SMALL</v>
      </c>
      <c r="L4330" s="144" t="str" cm="1">
        <f t="array" ref="L4330">_xlfn.IFS(I4330&lt;=2,"SMALL",I4330&lt;=5,"MEDIUM",I4330&gt;5,"LARGE")</f>
        <v>SMALL</v>
      </c>
      <c r="M4330" s="144" t="str">
        <f t="shared" si="428"/>
        <v>NO</v>
      </c>
      <c r="N4330" s="374">
        <v>4.8899999999999997</v>
      </c>
      <c r="O4330" s="374">
        <f t="shared" si="429"/>
        <v>5</v>
      </c>
      <c r="P4330" s="158" t="str" cm="1">
        <f t="array" ref="P4330">_xlfn.SWITCH(ROUND(N4330,0),5,"Excellent",4,"Good",3,"ok","Bad")</f>
        <v>Excellent</v>
      </c>
      <c r="Q4330" s="144">
        <v>9</v>
      </c>
      <c r="R4330" s="385">
        <v>43460</v>
      </c>
      <c r="S4330" s="385">
        <v>43835</v>
      </c>
      <c r="T4330" s="144">
        <v>2295</v>
      </c>
      <c r="U4330" s="144" t="s">
        <v>60</v>
      </c>
      <c r="V4330" s="144">
        <v>181</v>
      </c>
      <c r="W4330" s="144" t="str">
        <f t="shared" si="432"/>
        <v>Active</v>
      </c>
      <c r="X4330" s="144">
        <v>2295</v>
      </c>
      <c r="AB4330" s="343"/>
    </row>
    <row r="4331" spans="9:28">
      <c r="I4331" s="342">
        <v>5</v>
      </c>
      <c r="J4331" s="144" t="str">
        <f t="shared" si="430"/>
        <v>LARGE</v>
      </c>
      <c r="K4331" s="144" t="str">
        <f t="shared" si="431"/>
        <v>MEDIUM</v>
      </c>
      <c r="L4331" s="144" t="str" cm="1">
        <f t="array" ref="L4331">_xlfn.IFS(I4331&lt;=2,"SMALL",I4331&lt;=5,"MEDIUM",I4331&gt;5,"LARGE")</f>
        <v>MEDIUM</v>
      </c>
      <c r="M4331" s="144" t="str">
        <f t="shared" si="428"/>
        <v>NO</v>
      </c>
      <c r="N4331" s="374">
        <v>4.62</v>
      </c>
      <c r="O4331" s="374">
        <f t="shared" si="429"/>
        <v>5</v>
      </c>
      <c r="P4331" s="158" t="str" cm="1">
        <f t="array" ref="P4331">_xlfn.SWITCH(ROUND(N4331,0),5,"Excellent",4,"Good",3,"ok","Bad")</f>
        <v>Excellent</v>
      </c>
      <c r="Q4331" s="144">
        <v>77</v>
      </c>
      <c r="R4331" s="385">
        <v>43457</v>
      </c>
      <c r="S4331" s="385">
        <v>44045</v>
      </c>
      <c r="T4331" s="144">
        <v>3548</v>
      </c>
      <c r="U4331" s="144" t="s">
        <v>69</v>
      </c>
      <c r="V4331" s="144">
        <v>143</v>
      </c>
      <c r="W4331" s="144" t="str">
        <f t="shared" si="432"/>
        <v>Active</v>
      </c>
      <c r="X4331" s="144">
        <v>3548</v>
      </c>
      <c r="AB4331" s="343"/>
    </row>
    <row r="4332" spans="9:28">
      <c r="I4332" s="342">
        <v>2</v>
      </c>
      <c r="J4332" s="144" t="str">
        <f t="shared" si="430"/>
        <v>SMALL</v>
      </c>
      <c r="K4332" s="144" t="str">
        <f t="shared" si="431"/>
        <v>SMALL</v>
      </c>
      <c r="L4332" s="144" t="str" cm="1">
        <f t="array" ref="L4332">_xlfn.IFS(I4332&lt;=2,"SMALL",I4332&lt;=5,"MEDIUM",I4332&gt;5,"LARGE")</f>
        <v>SMALL</v>
      </c>
      <c r="M4332" s="144" t="str">
        <f t="shared" si="428"/>
        <v>NO</v>
      </c>
      <c r="N4332" s="374">
        <v>5</v>
      </c>
      <c r="O4332" s="374">
        <f t="shared" si="429"/>
        <v>5</v>
      </c>
      <c r="P4332" s="158" t="str" cm="1">
        <f t="array" ref="P4332">_xlfn.SWITCH(ROUND(N4332,0),5,"Excellent",4,"Good",3,"ok","Bad")</f>
        <v>Excellent</v>
      </c>
      <c r="Q4332" s="144">
        <v>38</v>
      </c>
      <c r="R4332" s="385">
        <v>43466</v>
      </c>
      <c r="S4332" s="385">
        <v>43831</v>
      </c>
      <c r="T4332" s="144">
        <v>1791</v>
      </c>
      <c r="U4332" s="144" t="s">
        <v>60</v>
      </c>
      <c r="V4332" s="144">
        <v>265</v>
      </c>
      <c r="W4332" s="144" t="str">
        <f t="shared" si="432"/>
        <v>Active</v>
      </c>
      <c r="X4332" s="144">
        <v>1791</v>
      </c>
      <c r="AB4332" s="343"/>
    </row>
    <row r="4333" spans="9:28">
      <c r="I4333" s="342">
        <v>4</v>
      </c>
      <c r="J4333" s="144" t="str">
        <f t="shared" si="430"/>
        <v>LARGE</v>
      </c>
      <c r="K4333" s="144" t="str">
        <f t="shared" si="431"/>
        <v>MEDIUM</v>
      </c>
      <c r="L4333" s="144" t="str" cm="1">
        <f t="array" ref="L4333">_xlfn.IFS(I4333&lt;=2,"SMALL",I4333&lt;=5,"MEDIUM",I4333&gt;5,"LARGE")</f>
        <v>MEDIUM</v>
      </c>
      <c r="M4333" s="144" t="str">
        <f t="shared" si="428"/>
        <v>NO</v>
      </c>
      <c r="N4333" s="374">
        <v>4.67</v>
      </c>
      <c r="O4333" s="374">
        <f t="shared" si="429"/>
        <v>5</v>
      </c>
      <c r="P4333" s="158" t="str" cm="1">
        <f t="array" ref="P4333">_xlfn.SWITCH(ROUND(N4333,0),5,"Excellent",4,"Good",3,"ok","Bad")</f>
        <v>Excellent</v>
      </c>
      <c r="Q4333" s="144">
        <v>6</v>
      </c>
      <c r="R4333" s="385">
        <v>43549</v>
      </c>
      <c r="S4333" s="385">
        <v>44044</v>
      </c>
      <c r="T4333" s="144">
        <v>645</v>
      </c>
      <c r="U4333" s="144" t="s">
        <v>69</v>
      </c>
      <c r="V4333" s="144">
        <v>350</v>
      </c>
      <c r="W4333" s="144" t="str">
        <f t="shared" si="432"/>
        <v>Active</v>
      </c>
      <c r="X4333" s="144">
        <v>645</v>
      </c>
      <c r="AB4333" s="343"/>
    </row>
    <row r="4334" spans="9:28">
      <c r="I4334" s="342">
        <v>6</v>
      </c>
      <c r="J4334" s="144" t="str">
        <f t="shared" si="430"/>
        <v>LARGE</v>
      </c>
      <c r="K4334" s="144" t="str">
        <f t="shared" si="431"/>
        <v>LARGE</v>
      </c>
      <c r="L4334" s="144" t="str" cm="1">
        <f t="array" ref="L4334">_xlfn.IFS(I4334&lt;=2,"SMALL",I4334&lt;=5,"MEDIUM",I4334&gt;5,"LARGE")</f>
        <v>LARGE</v>
      </c>
      <c r="M4334" s="144" t="str">
        <f t="shared" si="428"/>
        <v>NO</v>
      </c>
      <c r="N4334" s="374">
        <v>4.74</v>
      </c>
      <c r="O4334" s="374">
        <f t="shared" si="429"/>
        <v>5</v>
      </c>
      <c r="P4334" s="158" t="str" cm="1">
        <f t="array" ref="P4334">_xlfn.SWITCH(ROUND(N4334,0),5,"Excellent",4,"Good",3,"ok","Bad")</f>
        <v>Excellent</v>
      </c>
      <c r="Q4334" s="144">
        <v>35</v>
      </c>
      <c r="R4334" s="385">
        <v>43527</v>
      </c>
      <c r="S4334" s="385">
        <v>44009</v>
      </c>
      <c r="T4334" s="144">
        <v>3729</v>
      </c>
      <c r="U4334" s="144" t="s">
        <v>69</v>
      </c>
      <c r="V4334" s="144">
        <v>351</v>
      </c>
      <c r="W4334" s="144" t="str">
        <f t="shared" si="432"/>
        <v>Active</v>
      </c>
      <c r="X4334" s="144">
        <v>3729</v>
      </c>
      <c r="AB4334" s="343"/>
    </row>
    <row r="4335" spans="9:28">
      <c r="I4335" s="342">
        <v>1</v>
      </c>
      <c r="J4335" s="144" t="str">
        <f t="shared" si="430"/>
        <v>SMALL</v>
      </c>
      <c r="K4335" s="144" t="str">
        <f t="shared" si="431"/>
        <v>SMALL</v>
      </c>
      <c r="L4335" s="144" t="str" cm="1">
        <f t="array" ref="L4335">_xlfn.IFS(I4335&lt;=2,"SMALL",I4335&lt;=5,"MEDIUM",I4335&gt;5,"LARGE")</f>
        <v>SMALL</v>
      </c>
      <c r="M4335" s="144" t="str">
        <f t="shared" si="428"/>
        <v>NO</v>
      </c>
      <c r="N4335" s="374">
        <v>4.5999999999999996</v>
      </c>
      <c r="O4335" s="374">
        <f t="shared" si="429"/>
        <v>5</v>
      </c>
      <c r="P4335" s="158" t="str" cm="1">
        <f t="array" ref="P4335">_xlfn.SWITCH(ROUND(N4335,0),5,"Excellent",4,"Good",3,"ok","Bad")</f>
        <v>Excellent</v>
      </c>
      <c r="Q4335" s="144">
        <v>5</v>
      </c>
      <c r="R4335" s="385">
        <v>43463</v>
      </c>
      <c r="S4335" s="385">
        <v>43752</v>
      </c>
      <c r="T4335" s="144">
        <v>1597</v>
      </c>
      <c r="U4335" s="144" t="s">
        <v>60</v>
      </c>
      <c r="V4335" s="144">
        <v>0</v>
      </c>
      <c r="W4335" s="144" t="str">
        <f t="shared" si="432"/>
        <v>Inactive</v>
      </c>
      <c r="X4335" s="144">
        <v>1597</v>
      </c>
      <c r="AB4335" s="343"/>
    </row>
    <row r="4336" spans="9:28">
      <c r="I4336" s="342">
        <v>2</v>
      </c>
      <c r="J4336" s="144" t="str">
        <f t="shared" si="430"/>
        <v>SMALL</v>
      </c>
      <c r="K4336" s="144" t="str">
        <f t="shared" si="431"/>
        <v>SMALL</v>
      </c>
      <c r="L4336" s="144" t="str" cm="1">
        <f t="array" ref="L4336">_xlfn.IFS(I4336&lt;=2,"SMALL",I4336&lt;=5,"MEDIUM",I4336&gt;5,"LARGE")</f>
        <v>SMALL</v>
      </c>
      <c r="M4336" s="144" t="str">
        <f t="shared" si="428"/>
        <v>NO</v>
      </c>
      <c r="N4336" s="374">
        <v>4.57</v>
      </c>
      <c r="O4336" s="374">
        <f t="shared" si="429"/>
        <v>5</v>
      </c>
      <c r="P4336" s="158" t="str" cm="1">
        <f t="array" ref="P4336">_xlfn.SWITCH(ROUND(N4336,0),5,"Excellent",4,"Good",3,"ok","Bad")</f>
        <v>Excellent</v>
      </c>
      <c r="Q4336" s="144">
        <v>53</v>
      </c>
      <c r="R4336" s="385">
        <v>43474</v>
      </c>
      <c r="S4336" s="385">
        <v>43906</v>
      </c>
      <c r="T4336" s="144">
        <v>3749</v>
      </c>
      <c r="U4336" s="144" t="s">
        <v>60</v>
      </c>
      <c r="V4336" s="144">
        <v>45</v>
      </c>
      <c r="W4336" s="144" t="str">
        <f t="shared" si="432"/>
        <v>Active</v>
      </c>
      <c r="X4336" s="144">
        <v>3749</v>
      </c>
      <c r="AB4336" s="343"/>
    </row>
    <row r="4337" spans="9:28">
      <c r="I4337" s="342">
        <v>6</v>
      </c>
      <c r="J4337" s="144" t="str">
        <f t="shared" si="430"/>
        <v>LARGE</v>
      </c>
      <c r="K4337" s="144" t="str">
        <f t="shared" si="431"/>
        <v>LARGE</v>
      </c>
      <c r="L4337" s="144" t="str" cm="1">
        <f t="array" ref="L4337">_xlfn.IFS(I4337&lt;=2,"SMALL",I4337&lt;=5,"MEDIUM",I4337&gt;5,"LARGE")</f>
        <v>LARGE</v>
      </c>
      <c r="M4337" s="144" t="str">
        <f t="shared" si="428"/>
        <v>NO</v>
      </c>
      <c r="N4337" s="374">
        <v>4.97</v>
      </c>
      <c r="O4337" s="374">
        <f t="shared" si="429"/>
        <v>5</v>
      </c>
      <c r="P4337" s="158" t="str" cm="1">
        <f t="array" ref="P4337">_xlfn.SWITCH(ROUND(N4337,0),5,"Excellent",4,"Good",3,"ok","Bad")</f>
        <v>Excellent</v>
      </c>
      <c r="Q4337" s="144">
        <v>38</v>
      </c>
      <c r="R4337" s="385">
        <v>43451</v>
      </c>
      <c r="S4337" s="385">
        <v>44039</v>
      </c>
      <c r="T4337" s="144">
        <v>1035</v>
      </c>
      <c r="U4337" s="144" t="s">
        <v>69</v>
      </c>
      <c r="V4337" s="144">
        <v>323</v>
      </c>
      <c r="W4337" s="144" t="str">
        <f t="shared" si="432"/>
        <v>Active</v>
      </c>
      <c r="X4337" s="144">
        <v>1035</v>
      </c>
      <c r="AB4337" s="343"/>
    </row>
    <row r="4338" spans="9:28">
      <c r="I4338" s="342">
        <v>2</v>
      </c>
      <c r="J4338" s="144" t="str">
        <f t="shared" si="430"/>
        <v>SMALL</v>
      </c>
      <c r="K4338" s="144" t="str">
        <f t="shared" si="431"/>
        <v>SMALL</v>
      </c>
      <c r="L4338" s="144" t="str" cm="1">
        <f t="array" ref="L4338">_xlfn.IFS(I4338&lt;=2,"SMALL",I4338&lt;=5,"MEDIUM",I4338&gt;5,"LARGE")</f>
        <v>SMALL</v>
      </c>
      <c r="M4338" s="144" t="str">
        <f t="shared" si="428"/>
        <v>NO</v>
      </c>
      <c r="N4338" s="374">
        <v>4.68</v>
      </c>
      <c r="O4338" s="374">
        <f t="shared" si="429"/>
        <v>5</v>
      </c>
      <c r="P4338" s="158" t="str" cm="1">
        <f t="array" ref="P4338">_xlfn.SWITCH(ROUND(N4338,0),5,"Excellent",4,"Good",3,"ok","Bad")</f>
        <v>Excellent</v>
      </c>
      <c r="Q4338" s="144">
        <v>22</v>
      </c>
      <c r="R4338" s="385">
        <v>43618</v>
      </c>
      <c r="S4338" s="385">
        <v>43876</v>
      </c>
      <c r="T4338" s="144">
        <v>3134</v>
      </c>
      <c r="U4338" s="144" t="s">
        <v>60</v>
      </c>
      <c r="V4338" s="144">
        <v>86</v>
      </c>
      <c r="W4338" s="144" t="str">
        <f t="shared" si="432"/>
        <v>Active</v>
      </c>
      <c r="X4338" s="144">
        <v>3134</v>
      </c>
      <c r="AB4338" s="343"/>
    </row>
    <row r="4339" spans="9:28">
      <c r="I4339" s="342">
        <v>4</v>
      </c>
      <c r="J4339" s="144" t="str">
        <f t="shared" si="430"/>
        <v>LARGE</v>
      </c>
      <c r="K4339" s="144" t="str">
        <f t="shared" si="431"/>
        <v>MEDIUM</v>
      </c>
      <c r="L4339" s="144" t="str" cm="1">
        <f t="array" ref="L4339">_xlfn.IFS(I4339&lt;=2,"SMALL",I4339&lt;=5,"MEDIUM",I4339&gt;5,"LARGE")</f>
        <v>MEDIUM</v>
      </c>
      <c r="M4339" s="144" t="str">
        <f t="shared" si="428"/>
        <v>NO</v>
      </c>
      <c r="N4339" s="374">
        <v>4.9400000000000004</v>
      </c>
      <c r="O4339" s="374">
        <f t="shared" si="429"/>
        <v>5</v>
      </c>
      <c r="P4339" s="158" t="str" cm="1">
        <f t="array" ref="P4339">_xlfn.SWITCH(ROUND(N4339,0),5,"Excellent",4,"Good",3,"ok","Bad")</f>
        <v>Excellent</v>
      </c>
      <c r="Q4339" s="144">
        <v>18</v>
      </c>
      <c r="R4339" s="385">
        <v>43605</v>
      </c>
      <c r="S4339" s="385">
        <v>43836</v>
      </c>
      <c r="T4339" s="144">
        <v>3263</v>
      </c>
      <c r="U4339" s="144" t="s">
        <v>69</v>
      </c>
      <c r="V4339" s="144">
        <v>365</v>
      </c>
      <c r="W4339" s="144" t="str">
        <f t="shared" si="432"/>
        <v>Active</v>
      </c>
      <c r="X4339" s="144">
        <v>3263</v>
      </c>
      <c r="AB4339" s="343"/>
    </row>
    <row r="4340" spans="9:28">
      <c r="I4340" s="342">
        <v>1</v>
      </c>
      <c r="J4340" s="144" t="str">
        <f t="shared" si="430"/>
        <v>SMALL</v>
      </c>
      <c r="K4340" s="144" t="str">
        <f t="shared" si="431"/>
        <v>SMALL</v>
      </c>
      <c r="L4340" s="144" t="str" cm="1">
        <f t="array" ref="L4340">_xlfn.IFS(I4340&lt;=2,"SMALL",I4340&lt;=5,"MEDIUM",I4340&gt;5,"LARGE")</f>
        <v>SMALL</v>
      </c>
      <c r="M4340" s="144" t="str">
        <f t="shared" si="428"/>
        <v>NO</v>
      </c>
      <c r="N4340" s="374">
        <v>4.8499999999999996</v>
      </c>
      <c r="O4340" s="374">
        <f t="shared" si="429"/>
        <v>5</v>
      </c>
      <c r="P4340" s="158" t="str" cm="1">
        <f t="array" ref="P4340">_xlfn.SWITCH(ROUND(N4340,0),5,"Excellent",4,"Good",3,"ok","Bad")</f>
        <v>Excellent</v>
      </c>
      <c r="Q4340" s="144">
        <v>20</v>
      </c>
      <c r="R4340" s="385">
        <v>43467</v>
      </c>
      <c r="S4340" s="385">
        <v>43860</v>
      </c>
      <c r="T4340" s="144">
        <v>3001</v>
      </c>
      <c r="U4340" s="144" t="s">
        <v>60</v>
      </c>
      <c r="V4340" s="144">
        <v>90</v>
      </c>
      <c r="W4340" s="144" t="str">
        <f t="shared" si="432"/>
        <v>Active</v>
      </c>
      <c r="X4340" s="144">
        <v>3001</v>
      </c>
      <c r="AB4340" s="343"/>
    </row>
    <row r="4341" spans="9:28">
      <c r="I4341" s="342">
        <v>4</v>
      </c>
      <c r="J4341" s="144" t="str">
        <f t="shared" si="430"/>
        <v>LARGE</v>
      </c>
      <c r="K4341" s="144" t="str">
        <f t="shared" si="431"/>
        <v>MEDIUM</v>
      </c>
      <c r="L4341" s="144" t="str" cm="1">
        <f t="array" ref="L4341">_xlfn.IFS(I4341&lt;=2,"SMALL",I4341&lt;=5,"MEDIUM",I4341&gt;5,"LARGE")</f>
        <v>MEDIUM</v>
      </c>
      <c r="M4341" s="144" t="str">
        <f t="shared" si="428"/>
        <v>NO</v>
      </c>
      <c r="N4341" s="374">
        <v>4.67</v>
      </c>
      <c r="O4341" s="374">
        <f t="shared" si="429"/>
        <v>5</v>
      </c>
      <c r="P4341" s="158" t="str" cm="1">
        <f t="array" ref="P4341">_xlfn.SWITCH(ROUND(N4341,0),5,"Excellent",4,"Good",3,"ok","Bad")</f>
        <v>Excellent</v>
      </c>
      <c r="Q4341" s="144">
        <v>45</v>
      </c>
      <c r="R4341" s="385">
        <v>43464</v>
      </c>
      <c r="S4341" s="385">
        <v>44046</v>
      </c>
      <c r="T4341" s="144">
        <v>2207</v>
      </c>
      <c r="U4341" s="144" t="s">
        <v>69</v>
      </c>
      <c r="V4341" s="144">
        <v>351</v>
      </c>
      <c r="W4341" s="144" t="str">
        <f t="shared" si="432"/>
        <v>Active</v>
      </c>
      <c r="X4341" s="144">
        <v>2207</v>
      </c>
      <c r="AB4341" s="343"/>
    </row>
    <row r="4342" spans="9:28">
      <c r="I4342" s="342">
        <v>3</v>
      </c>
      <c r="J4342" s="144" t="str">
        <f t="shared" si="430"/>
        <v>LARGE</v>
      </c>
      <c r="K4342" s="144" t="str">
        <f t="shared" si="431"/>
        <v>MEDIUM</v>
      </c>
      <c r="L4342" s="144" t="str" cm="1">
        <f t="array" ref="L4342">_xlfn.IFS(I4342&lt;=2,"SMALL",I4342&lt;=5,"MEDIUM",I4342&gt;5,"LARGE")</f>
        <v>MEDIUM</v>
      </c>
      <c r="M4342" s="144" t="str">
        <f t="shared" si="428"/>
        <v>NO</v>
      </c>
      <c r="N4342" s="374">
        <v>5</v>
      </c>
      <c r="O4342" s="374">
        <f t="shared" si="429"/>
        <v>5</v>
      </c>
      <c r="P4342" s="158" t="str" cm="1">
        <f t="array" ref="P4342">_xlfn.SWITCH(ROUND(N4342,0),5,"Excellent",4,"Good",3,"ok","Bad")</f>
        <v>Excellent</v>
      </c>
      <c r="Q4342" s="144">
        <v>10</v>
      </c>
      <c r="R4342" s="385">
        <v>43451</v>
      </c>
      <c r="S4342" s="385">
        <v>43900</v>
      </c>
      <c r="T4342" s="144">
        <v>2774</v>
      </c>
      <c r="U4342" s="144" t="s">
        <v>69</v>
      </c>
      <c r="V4342" s="144">
        <v>6</v>
      </c>
      <c r="W4342" s="144" t="str">
        <f t="shared" si="432"/>
        <v>Active</v>
      </c>
      <c r="X4342" s="144">
        <v>2774</v>
      </c>
      <c r="AB4342" s="343"/>
    </row>
    <row r="4343" spans="9:28">
      <c r="I4343" s="342">
        <v>2</v>
      </c>
      <c r="J4343" s="144" t="str">
        <f t="shared" si="430"/>
        <v>SMALL</v>
      </c>
      <c r="K4343" s="144" t="str">
        <f t="shared" si="431"/>
        <v>SMALL</v>
      </c>
      <c r="L4343" s="144" t="str" cm="1">
        <f t="array" ref="L4343">_xlfn.IFS(I4343&lt;=2,"SMALL",I4343&lt;=5,"MEDIUM",I4343&gt;5,"LARGE")</f>
        <v>SMALL</v>
      </c>
      <c r="M4343" s="144" t="str">
        <f t="shared" si="428"/>
        <v>NO</v>
      </c>
      <c r="N4343" s="374">
        <v>5</v>
      </c>
      <c r="O4343" s="374">
        <f t="shared" si="429"/>
        <v>5</v>
      </c>
      <c r="P4343" s="158" t="str" cm="1">
        <f t="array" ref="P4343">_xlfn.SWITCH(ROUND(N4343,0),5,"Excellent",4,"Good",3,"ok","Bad")</f>
        <v>Excellent</v>
      </c>
      <c r="Q4343" s="144">
        <v>4</v>
      </c>
      <c r="R4343" s="385">
        <v>43466</v>
      </c>
      <c r="S4343" s="385">
        <v>43555</v>
      </c>
      <c r="T4343" s="144">
        <v>3280</v>
      </c>
      <c r="U4343" s="144" t="s">
        <v>60</v>
      </c>
      <c r="V4343" s="144">
        <v>0</v>
      </c>
      <c r="W4343" s="144" t="str">
        <f t="shared" si="432"/>
        <v>Inactive</v>
      </c>
      <c r="X4343" s="144">
        <v>3280</v>
      </c>
      <c r="AB4343" s="343"/>
    </row>
    <row r="4344" spans="9:28">
      <c r="I4344" s="342">
        <v>1</v>
      </c>
      <c r="J4344" s="144" t="str">
        <f t="shared" si="430"/>
        <v>SMALL</v>
      </c>
      <c r="K4344" s="144" t="str">
        <f t="shared" si="431"/>
        <v>SMALL</v>
      </c>
      <c r="L4344" s="144" t="str" cm="1">
        <f t="array" ref="L4344">_xlfn.IFS(I4344&lt;=2,"SMALL",I4344&lt;=5,"MEDIUM",I4344&gt;5,"LARGE")</f>
        <v>SMALL</v>
      </c>
      <c r="M4344" s="144" t="str">
        <f t="shared" si="428"/>
        <v>NO</v>
      </c>
      <c r="N4344" s="374">
        <v>4</v>
      </c>
      <c r="O4344" s="374">
        <f t="shared" si="429"/>
        <v>4</v>
      </c>
      <c r="P4344" s="158" t="str" cm="1">
        <f t="array" ref="P4344">_xlfn.SWITCH(ROUND(N4344,0),5,"Excellent",4,"Good",3,"ok","Bad")</f>
        <v>Good</v>
      </c>
      <c r="Q4344" s="144">
        <v>4</v>
      </c>
      <c r="R4344" s="385">
        <v>43466</v>
      </c>
      <c r="S4344" s="385">
        <v>43833</v>
      </c>
      <c r="T4344" s="144">
        <v>3486</v>
      </c>
      <c r="U4344" s="144" t="s">
        <v>73</v>
      </c>
      <c r="V4344" s="144">
        <v>89</v>
      </c>
      <c r="W4344" s="144" t="str">
        <f t="shared" si="432"/>
        <v>Active</v>
      </c>
      <c r="X4344" s="144">
        <v>3486</v>
      </c>
      <c r="AB4344" s="343"/>
    </row>
    <row r="4345" spans="9:28">
      <c r="I4345" s="342">
        <v>3</v>
      </c>
      <c r="J4345" s="144" t="str">
        <f t="shared" si="430"/>
        <v>LARGE</v>
      </c>
      <c r="K4345" s="144" t="str">
        <f t="shared" si="431"/>
        <v>MEDIUM</v>
      </c>
      <c r="L4345" s="144" t="str" cm="1">
        <f t="array" ref="L4345">_xlfn.IFS(I4345&lt;=2,"SMALL",I4345&lt;=5,"MEDIUM",I4345&gt;5,"LARGE")</f>
        <v>MEDIUM</v>
      </c>
      <c r="M4345" s="144" t="str">
        <f t="shared" si="428"/>
        <v>NO</v>
      </c>
      <c r="N4345" s="374">
        <v>4.6500000000000004</v>
      </c>
      <c r="O4345" s="374">
        <f t="shared" si="429"/>
        <v>5</v>
      </c>
      <c r="P4345" s="158" t="str" cm="1">
        <f t="array" ref="P4345">_xlfn.SWITCH(ROUND(N4345,0),5,"Excellent",4,"Good",3,"ok","Bad")</f>
        <v>Excellent</v>
      </c>
      <c r="Q4345" s="144">
        <v>49</v>
      </c>
      <c r="R4345" s="385">
        <v>43465</v>
      </c>
      <c r="S4345" s="385">
        <v>43883</v>
      </c>
      <c r="T4345" s="144">
        <v>3691</v>
      </c>
      <c r="U4345" s="144" t="s">
        <v>69</v>
      </c>
      <c r="V4345" s="144">
        <v>352</v>
      </c>
      <c r="W4345" s="144" t="str">
        <f t="shared" si="432"/>
        <v>Active</v>
      </c>
      <c r="X4345" s="144">
        <v>3691</v>
      </c>
      <c r="AB4345" s="343"/>
    </row>
    <row r="4346" spans="9:28">
      <c r="I4346" s="342">
        <v>6</v>
      </c>
      <c r="J4346" s="144" t="str">
        <f t="shared" si="430"/>
        <v>LARGE</v>
      </c>
      <c r="K4346" s="144" t="str">
        <f t="shared" si="431"/>
        <v>LARGE</v>
      </c>
      <c r="L4346" s="144" t="str" cm="1">
        <f t="array" ref="L4346">_xlfn.IFS(I4346&lt;=2,"SMALL",I4346&lt;=5,"MEDIUM",I4346&gt;5,"LARGE")</f>
        <v>LARGE</v>
      </c>
      <c r="M4346" s="144" t="str">
        <f t="shared" si="428"/>
        <v>NO</v>
      </c>
      <c r="N4346" s="374">
        <v>4.92</v>
      </c>
      <c r="O4346" s="374">
        <f t="shared" si="429"/>
        <v>5</v>
      </c>
      <c r="P4346" s="158" t="str" cm="1">
        <f t="array" ref="P4346">_xlfn.SWITCH(ROUND(N4346,0),5,"Excellent",4,"Good",3,"ok","Bad")</f>
        <v>Excellent</v>
      </c>
      <c r="Q4346" s="144">
        <v>65</v>
      </c>
      <c r="R4346" s="385">
        <v>43457</v>
      </c>
      <c r="S4346" s="385">
        <v>43899</v>
      </c>
      <c r="T4346" s="144">
        <v>3748</v>
      </c>
      <c r="U4346" s="144" t="s">
        <v>69</v>
      </c>
      <c r="V4346" s="144">
        <v>301</v>
      </c>
      <c r="W4346" s="144" t="str">
        <f t="shared" si="432"/>
        <v>Active</v>
      </c>
      <c r="X4346" s="144">
        <v>3748</v>
      </c>
      <c r="AB4346" s="343"/>
    </row>
    <row r="4347" spans="9:28">
      <c r="I4347" s="342">
        <v>2</v>
      </c>
      <c r="J4347" s="144" t="str">
        <f t="shared" si="430"/>
        <v>SMALL</v>
      </c>
      <c r="K4347" s="144" t="str">
        <f t="shared" si="431"/>
        <v>SMALL</v>
      </c>
      <c r="L4347" s="144" t="str" cm="1">
        <f t="array" ref="L4347">_xlfn.IFS(I4347&lt;=2,"SMALL",I4347&lt;=5,"MEDIUM",I4347&gt;5,"LARGE")</f>
        <v>SMALL</v>
      </c>
      <c r="M4347" s="144" t="str">
        <f t="shared" si="428"/>
        <v>NO</v>
      </c>
      <c r="N4347" s="374">
        <v>5</v>
      </c>
      <c r="O4347" s="374">
        <f t="shared" si="429"/>
        <v>5</v>
      </c>
      <c r="P4347" s="158" t="str" cm="1">
        <f t="array" ref="P4347">_xlfn.SWITCH(ROUND(N4347,0),5,"Excellent",4,"Good",3,"ok","Bad")</f>
        <v>Excellent</v>
      </c>
      <c r="Q4347" s="144">
        <v>7</v>
      </c>
      <c r="R4347" s="385">
        <v>43457</v>
      </c>
      <c r="S4347" s="385">
        <v>43868</v>
      </c>
      <c r="T4347" s="144">
        <v>3073</v>
      </c>
      <c r="U4347" s="144" t="s">
        <v>69</v>
      </c>
      <c r="V4347" s="144">
        <v>0</v>
      </c>
      <c r="W4347" s="144" t="str">
        <f t="shared" si="432"/>
        <v>Inactive</v>
      </c>
      <c r="X4347" s="144">
        <v>3073</v>
      </c>
      <c r="AB4347" s="343"/>
    </row>
    <row r="4348" spans="9:28">
      <c r="I4348" s="342">
        <v>1</v>
      </c>
      <c r="J4348" s="144" t="str">
        <f t="shared" si="430"/>
        <v>SMALL</v>
      </c>
      <c r="K4348" s="144" t="str">
        <f t="shared" si="431"/>
        <v>SMALL</v>
      </c>
      <c r="L4348" s="144" t="str" cm="1">
        <f t="array" ref="L4348">_xlfn.IFS(I4348&lt;=2,"SMALL",I4348&lt;=5,"MEDIUM",I4348&gt;5,"LARGE")</f>
        <v>SMALL</v>
      </c>
      <c r="M4348" s="144" t="str">
        <f t="shared" si="428"/>
        <v>NO</v>
      </c>
      <c r="N4348" s="374">
        <v>5</v>
      </c>
      <c r="O4348" s="374">
        <f t="shared" si="429"/>
        <v>5</v>
      </c>
      <c r="P4348" s="158" t="str" cm="1">
        <f t="array" ref="P4348">_xlfn.SWITCH(ROUND(N4348,0),5,"Excellent",4,"Good",3,"ok","Bad")</f>
        <v>Excellent</v>
      </c>
      <c r="Q4348" s="144">
        <v>3</v>
      </c>
      <c r="R4348" s="385">
        <v>43470</v>
      </c>
      <c r="S4348" s="385">
        <v>43712</v>
      </c>
      <c r="T4348" s="144">
        <v>1158</v>
      </c>
      <c r="U4348" s="144" t="s">
        <v>60</v>
      </c>
      <c r="V4348" s="144">
        <v>90</v>
      </c>
      <c r="W4348" s="144" t="str">
        <f t="shared" si="432"/>
        <v>Active</v>
      </c>
      <c r="X4348" s="144">
        <v>1158</v>
      </c>
      <c r="AB4348" s="343"/>
    </row>
    <row r="4349" spans="9:28">
      <c r="I4349" s="342">
        <v>1</v>
      </c>
      <c r="J4349" s="144" t="str">
        <f t="shared" si="430"/>
        <v>SMALL</v>
      </c>
      <c r="K4349" s="144" t="str">
        <f t="shared" si="431"/>
        <v>SMALL</v>
      </c>
      <c r="L4349" s="144" t="str" cm="1">
        <f t="array" ref="L4349">_xlfn.IFS(I4349&lt;=2,"SMALL",I4349&lt;=5,"MEDIUM",I4349&gt;5,"LARGE")</f>
        <v>SMALL</v>
      </c>
      <c r="M4349" s="144" t="str">
        <f t="shared" si="428"/>
        <v>NO</v>
      </c>
      <c r="N4349" s="374">
        <v>4.8899999999999997</v>
      </c>
      <c r="O4349" s="374">
        <f t="shared" si="429"/>
        <v>5</v>
      </c>
      <c r="P4349" s="158" t="str" cm="1">
        <f t="array" ref="P4349">_xlfn.SWITCH(ROUND(N4349,0),5,"Excellent",4,"Good",3,"ok","Bad")</f>
        <v>Excellent</v>
      </c>
      <c r="Q4349" s="144">
        <v>36</v>
      </c>
      <c r="R4349" s="385">
        <v>43453</v>
      </c>
      <c r="S4349" s="385">
        <v>43911</v>
      </c>
      <c r="T4349" s="144">
        <v>3754</v>
      </c>
      <c r="U4349" s="144" t="s">
        <v>73</v>
      </c>
      <c r="V4349" s="144">
        <v>90</v>
      </c>
      <c r="W4349" s="144" t="str">
        <f t="shared" si="432"/>
        <v>Active</v>
      </c>
      <c r="X4349" s="144">
        <v>3754</v>
      </c>
      <c r="AB4349" s="343"/>
    </row>
    <row r="4350" spans="9:28">
      <c r="I4350" s="342">
        <v>4</v>
      </c>
      <c r="J4350" s="144" t="str">
        <f t="shared" si="430"/>
        <v>LARGE</v>
      </c>
      <c r="K4350" s="144" t="str">
        <f t="shared" si="431"/>
        <v>MEDIUM</v>
      </c>
      <c r="L4350" s="144" t="str" cm="1">
        <f t="array" ref="L4350">_xlfn.IFS(I4350&lt;=2,"SMALL",I4350&lt;=5,"MEDIUM",I4350&gt;5,"LARGE")</f>
        <v>MEDIUM</v>
      </c>
      <c r="M4350" s="144" t="str">
        <f t="shared" si="428"/>
        <v>NO</v>
      </c>
      <c r="N4350" s="374">
        <v>5</v>
      </c>
      <c r="O4350" s="374">
        <f t="shared" si="429"/>
        <v>5</v>
      </c>
      <c r="P4350" s="158" t="str" cm="1">
        <f t="array" ref="P4350">_xlfn.SWITCH(ROUND(N4350,0),5,"Excellent",4,"Good",3,"ok","Bad")</f>
        <v>Excellent</v>
      </c>
      <c r="Q4350" s="144">
        <v>6</v>
      </c>
      <c r="R4350" s="385">
        <v>43459</v>
      </c>
      <c r="S4350" s="385">
        <v>43834</v>
      </c>
      <c r="T4350" s="144">
        <v>2102</v>
      </c>
      <c r="U4350" s="144" t="s">
        <v>69</v>
      </c>
      <c r="V4350" s="144">
        <v>312</v>
      </c>
      <c r="W4350" s="144" t="str">
        <f t="shared" si="432"/>
        <v>Active</v>
      </c>
      <c r="X4350" s="144">
        <v>2102</v>
      </c>
      <c r="AB4350" s="343"/>
    </row>
    <row r="4351" spans="9:28">
      <c r="I4351" s="342">
        <v>2</v>
      </c>
      <c r="J4351" s="144" t="str">
        <f t="shared" si="430"/>
        <v>SMALL</v>
      </c>
      <c r="K4351" s="144" t="str">
        <f t="shared" si="431"/>
        <v>SMALL</v>
      </c>
      <c r="L4351" s="144" t="str" cm="1">
        <f t="array" ref="L4351">_xlfn.IFS(I4351&lt;=2,"SMALL",I4351&lt;=5,"MEDIUM",I4351&gt;5,"LARGE")</f>
        <v>SMALL</v>
      </c>
      <c r="M4351" s="144" t="str">
        <f t="shared" si="428"/>
        <v>NO</v>
      </c>
      <c r="N4351" s="374">
        <v>4.66</v>
      </c>
      <c r="O4351" s="374">
        <f t="shared" si="429"/>
        <v>5</v>
      </c>
      <c r="P4351" s="158" t="str" cm="1">
        <f t="array" ref="P4351">_xlfn.SWITCH(ROUND(N4351,0),5,"Excellent",4,"Good",3,"ok","Bad")</f>
        <v>Excellent</v>
      </c>
      <c r="Q4351" s="144">
        <v>29</v>
      </c>
      <c r="R4351" s="385">
        <v>43461</v>
      </c>
      <c r="S4351" s="385">
        <v>43901</v>
      </c>
      <c r="T4351" s="144">
        <v>2937</v>
      </c>
      <c r="U4351" s="144" t="s">
        <v>69</v>
      </c>
      <c r="V4351" s="144">
        <v>13</v>
      </c>
      <c r="W4351" s="144" t="str">
        <f t="shared" si="432"/>
        <v>Active</v>
      </c>
      <c r="X4351" s="144">
        <v>2937</v>
      </c>
      <c r="AB4351" s="343"/>
    </row>
    <row r="4352" spans="9:28">
      <c r="I4352" s="342">
        <v>8</v>
      </c>
      <c r="J4352" s="144" t="str">
        <f t="shared" si="430"/>
        <v>LARGE</v>
      </c>
      <c r="K4352" s="144" t="str">
        <f t="shared" si="431"/>
        <v>LARGE</v>
      </c>
      <c r="L4352" s="144" t="str" cm="1">
        <f t="array" ref="L4352">_xlfn.IFS(I4352&lt;=2,"SMALL",I4352&lt;=5,"MEDIUM",I4352&gt;5,"LARGE")</f>
        <v>LARGE</v>
      </c>
      <c r="M4352" s="144" t="str">
        <f t="shared" si="428"/>
        <v>NO</v>
      </c>
      <c r="N4352" s="374">
        <v>4.82</v>
      </c>
      <c r="O4352" s="374">
        <f t="shared" si="429"/>
        <v>5</v>
      </c>
      <c r="P4352" s="158" t="str" cm="1">
        <f t="array" ref="P4352">_xlfn.SWITCH(ROUND(N4352,0),5,"Excellent",4,"Good",3,"ok","Bad")</f>
        <v>Excellent</v>
      </c>
      <c r="Q4352" s="144">
        <v>66</v>
      </c>
      <c r="R4352" s="385">
        <v>43458</v>
      </c>
      <c r="S4352" s="385">
        <v>44017</v>
      </c>
      <c r="T4352" s="144">
        <v>3756</v>
      </c>
      <c r="U4352" s="144" t="s">
        <v>69</v>
      </c>
      <c r="V4352" s="144">
        <v>333</v>
      </c>
      <c r="W4352" s="144" t="str">
        <f t="shared" si="432"/>
        <v>Active</v>
      </c>
      <c r="X4352" s="144">
        <v>3756</v>
      </c>
      <c r="AB4352" s="343"/>
    </row>
    <row r="4353" spans="9:28">
      <c r="I4353" s="342">
        <v>2</v>
      </c>
      <c r="J4353" s="144" t="str">
        <f t="shared" si="430"/>
        <v>SMALL</v>
      </c>
      <c r="K4353" s="144" t="str">
        <f t="shared" si="431"/>
        <v>SMALL</v>
      </c>
      <c r="L4353" s="144" t="str" cm="1">
        <f t="array" ref="L4353">_xlfn.IFS(I4353&lt;=2,"SMALL",I4353&lt;=5,"MEDIUM",I4353&gt;5,"LARGE")</f>
        <v>SMALL</v>
      </c>
      <c r="M4353" s="144" t="str">
        <f t="shared" si="428"/>
        <v>NO</v>
      </c>
      <c r="N4353" s="374">
        <v>4.9000000000000004</v>
      </c>
      <c r="O4353" s="374">
        <f t="shared" si="429"/>
        <v>5</v>
      </c>
      <c r="P4353" s="158" t="str" cm="1">
        <f t="array" ref="P4353">_xlfn.SWITCH(ROUND(N4353,0),5,"Excellent",4,"Good",3,"ok","Bad")</f>
        <v>Excellent</v>
      </c>
      <c r="Q4353" s="144">
        <v>29</v>
      </c>
      <c r="R4353" s="385">
        <v>43453</v>
      </c>
      <c r="S4353" s="385">
        <v>43905</v>
      </c>
      <c r="T4353" s="144">
        <v>3754</v>
      </c>
      <c r="U4353" s="144" t="s">
        <v>73</v>
      </c>
      <c r="V4353" s="144">
        <v>90</v>
      </c>
      <c r="W4353" s="144" t="str">
        <f t="shared" si="432"/>
        <v>Active</v>
      </c>
      <c r="X4353" s="144">
        <v>3754</v>
      </c>
      <c r="AB4353" s="343"/>
    </row>
    <row r="4354" spans="9:28">
      <c r="I4354" s="342">
        <v>1</v>
      </c>
      <c r="J4354" s="144" t="str">
        <f t="shared" si="430"/>
        <v>SMALL</v>
      </c>
      <c r="K4354" s="144" t="str">
        <f t="shared" si="431"/>
        <v>SMALL</v>
      </c>
      <c r="L4354" s="144" t="str" cm="1">
        <f t="array" ref="L4354">_xlfn.IFS(I4354&lt;=2,"SMALL",I4354&lt;=5,"MEDIUM",I4354&gt;5,"LARGE")</f>
        <v>SMALL</v>
      </c>
      <c r="M4354" s="144" t="str">
        <f t="shared" si="428"/>
        <v>NO</v>
      </c>
      <c r="N4354" s="374">
        <v>4.83</v>
      </c>
      <c r="O4354" s="374">
        <f t="shared" si="429"/>
        <v>5</v>
      </c>
      <c r="P4354" s="158" t="str" cm="1">
        <f t="array" ref="P4354">_xlfn.SWITCH(ROUND(N4354,0),5,"Excellent",4,"Good",3,"ok","Bad")</f>
        <v>Excellent</v>
      </c>
      <c r="Q4354" s="144">
        <v>69</v>
      </c>
      <c r="R4354" s="385">
        <v>43454</v>
      </c>
      <c r="S4354" s="385">
        <v>43908</v>
      </c>
      <c r="T4354" s="144">
        <v>3754</v>
      </c>
      <c r="U4354" s="144" t="s">
        <v>73</v>
      </c>
      <c r="V4354" s="144">
        <v>90</v>
      </c>
      <c r="W4354" s="144" t="str">
        <f t="shared" si="432"/>
        <v>Active</v>
      </c>
      <c r="X4354" s="144">
        <v>3754</v>
      </c>
      <c r="AB4354" s="343"/>
    </row>
    <row r="4355" spans="9:28">
      <c r="I4355" s="342">
        <v>2</v>
      </c>
      <c r="J4355" s="144" t="str">
        <f t="shared" si="430"/>
        <v>SMALL</v>
      </c>
      <c r="K4355" s="144" t="str">
        <f t="shared" si="431"/>
        <v>SMALL</v>
      </c>
      <c r="L4355" s="144" t="str" cm="1">
        <f t="array" ref="L4355">_xlfn.IFS(I4355&lt;=2,"SMALL",I4355&lt;=5,"MEDIUM",I4355&gt;5,"LARGE")</f>
        <v>SMALL</v>
      </c>
      <c r="M4355" s="144" t="str">
        <f t="shared" si="428"/>
        <v>NO</v>
      </c>
      <c r="N4355" s="374">
        <v>4.8099999999999996</v>
      </c>
      <c r="O4355" s="374">
        <f t="shared" si="429"/>
        <v>5</v>
      </c>
      <c r="P4355" s="158" t="str" cm="1">
        <f t="array" ref="P4355">_xlfn.SWITCH(ROUND(N4355,0),5,"Excellent",4,"Good",3,"ok","Bad")</f>
        <v>Excellent</v>
      </c>
      <c r="Q4355" s="144">
        <v>42</v>
      </c>
      <c r="R4355" s="385">
        <v>43454</v>
      </c>
      <c r="S4355" s="385">
        <v>43884</v>
      </c>
      <c r="T4355" s="144">
        <v>3754</v>
      </c>
      <c r="U4355" s="144" t="s">
        <v>73</v>
      </c>
      <c r="V4355" s="144">
        <v>90</v>
      </c>
      <c r="W4355" s="144" t="str">
        <f t="shared" si="432"/>
        <v>Active</v>
      </c>
      <c r="X4355" s="144">
        <v>3754</v>
      </c>
      <c r="AB4355" s="343"/>
    </row>
    <row r="4356" spans="9:28">
      <c r="I4356" s="342">
        <v>2</v>
      </c>
      <c r="J4356" s="144" t="str">
        <f t="shared" si="430"/>
        <v>SMALL</v>
      </c>
      <c r="K4356" s="144" t="str">
        <f t="shared" si="431"/>
        <v>SMALL</v>
      </c>
      <c r="L4356" s="144" t="str" cm="1">
        <f t="array" ref="L4356">_xlfn.IFS(I4356&lt;=2,"SMALL",I4356&lt;=5,"MEDIUM",I4356&gt;5,"LARGE")</f>
        <v>SMALL</v>
      </c>
      <c r="M4356" s="144" t="str">
        <f t="shared" si="428"/>
        <v>NO</v>
      </c>
      <c r="N4356" s="374">
        <v>4.71</v>
      </c>
      <c r="O4356" s="374">
        <f t="shared" si="429"/>
        <v>5</v>
      </c>
      <c r="P4356" s="158" t="str" cm="1">
        <f t="array" ref="P4356">_xlfn.SWITCH(ROUND(N4356,0),5,"Excellent",4,"Good",3,"ok","Bad")</f>
        <v>Excellent</v>
      </c>
      <c r="Q4356" s="144">
        <v>7</v>
      </c>
      <c r="R4356" s="385">
        <v>43456</v>
      </c>
      <c r="S4356" s="385">
        <v>43813</v>
      </c>
      <c r="T4356" s="144">
        <v>2012</v>
      </c>
      <c r="U4356" s="144" t="s">
        <v>60</v>
      </c>
      <c r="V4356" s="144">
        <v>177</v>
      </c>
      <c r="W4356" s="144" t="str">
        <f t="shared" si="432"/>
        <v>Active</v>
      </c>
      <c r="X4356" s="144">
        <v>2012</v>
      </c>
      <c r="AB4356" s="343"/>
    </row>
    <row r="4357" spans="9:28">
      <c r="I4357" s="342">
        <v>2</v>
      </c>
      <c r="J4357" s="144" t="str">
        <f t="shared" si="430"/>
        <v>SMALL</v>
      </c>
      <c r="K4357" s="144" t="str">
        <f t="shared" si="431"/>
        <v>SMALL</v>
      </c>
      <c r="L4357" s="144" t="str" cm="1">
        <f t="array" ref="L4357">_xlfn.IFS(I4357&lt;=2,"SMALL",I4357&lt;=5,"MEDIUM",I4357&gt;5,"LARGE")</f>
        <v>SMALL</v>
      </c>
      <c r="M4357" s="144" t="str">
        <f t="shared" ref="M4357:M4420" si="433">IF(AND(N4357&gt;=4.8,Q4357&gt;100),"YES","NO")</f>
        <v>NO</v>
      </c>
      <c r="N4357" s="374">
        <v>4.97</v>
      </c>
      <c r="O4357" s="374">
        <f t="shared" ref="O4357:O4420" si="434">ROUND(N4357,0)</f>
        <v>5</v>
      </c>
      <c r="P4357" s="158" t="str" cm="1">
        <f t="array" ref="P4357">_xlfn.SWITCH(ROUND(N4357,0),5,"Excellent",4,"Good",3,"ok","Bad")</f>
        <v>Excellent</v>
      </c>
      <c r="Q4357" s="144">
        <v>35</v>
      </c>
      <c r="R4357" s="385">
        <v>43462</v>
      </c>
      <c r="S4357" s="385">
        <v>44012</v>
      </c>
      <c r="T4357" s="144">
        <v>1925</v>
      </c>
      <c r="U4357" s="144" t="s">
        <v>60</v>
      </c>
      <c r="V4357" s="144">
        <v>74</v>
      </c>
      <c r="W4357" s="144" t="str">
        <f t="shared" si="432"/>
        <v>Active</v>
      </c>
      <c r="X4357" s="144">
        <v>1925</v>
      </c>
      <c r="AB4357" s="343"/>
    </row>
    <row r="4358" spans="9:28">
      <c r="I4358" s="342">
        <v>3</v>
      </c>
      <c r="J4358" s="144" t="str">
        <f t="shared" ref="J4358:J4421" si="435">IF(I4358&lt;=2,"SMALL","LARGE")</f>
        <v>LARGE</v>
      </c>
      <c r="K4358" s="144" t="str">
        <f t="shared" ref="K4358:K4421" si="436">IF(I4358&lt;=2,"SMALL",IF(I4358&lt;=5,"MEDIUM","LARGE"))</f>
        <v>MEDIUM</v>
      </c>
      <c r="L4358" s="144" t="str" cm="1">
        <f t="array" ref="L4358">_xlfn.IFS(I4358&lt;=2,"SMALL",I4358&lt;=5,"MEDIUM",I4358&gt;5,"LARGE")</f>
        <v>MEDIUM</v>
      </c>
      <c r="M4358" s="144" t="str">
        <f t="shared" si="433"/>
        <v>NO</v>
      </c>
      <c r="N4358" s="374">
        <v>4.92</v>
      </c>
      <c r="O4358" s="374">
        <f t="shared" si="434"/>
        <v>5</v>
      </c>
      <c r="P4358" s="158" t="str" cm="1">
        <f t="array" ref="P4358">_xlfn.SWITCH(ROUND(N4358,0),5,"Excellent",4,"Good",3,"ok","Bad")</f>
        <v>Excellent</v>
      </c>
      <c r="Q4358" s="144">
        <v>12</v>
      </c>
      <c r="R4358" s="385">
        <v>43498</v>
      </c>
      <c r="S4358" s="385">
        <v>43890</v>
      </c>
      <c r="T4358" s="144">
        <v>2154</v>
      </c>
      <c r="U4358" s="144" t="s">
        <v>69</v>
      </c>
      <c r="V4358" s="144">
        <v>239</v>
      </c>
      <c r="W4358" s="144" t="str">
        <f t="shared" ref="W4358:W4421" si="437">IF(NOT(V4358=0),"Active","Inactive")</f>
        <v>Active</v>
      </c>
      <c r="X4358" s="144">
        <v>2154</v>
      </c>
      <c r="AB4358" s="343"/>
    </row>
    <row r="4359" spans="9:28">
      <c r="I4359" s="342">
        <v>2</v>
      </c>
      <c r="J4359" s="144" t="str">
        <f t="shared" si="435"/>
        <v>SMALL</v>
      </c>
      <c r="K4359" s="144" t="str">
        <f t="shared" si="436"/>
        <v>SMALL</v>
      </c>
      <c r="L4359" s="144" t="str" cm="1">
        <f t="array" ref="L4359">_xlfn.IFS(I4359&lt;=2,"SMALL",I4359&lt;=5,"MEDIUM",I4359&gt;5,"LARGE")</f>
        <v>SMALL</v>
      </c>
      <c r="M4359" s="144" t="str">
        <f t="shared" si="433"/>
        <v>YES</v>
      </c>
      <c r="N4359" s="374">
        <v>4.99</v>
      </c>
      <c r="O4359" s="374">
        <f t="shared" si="434"/>
        <v>5</v>
      </c>
      <c r="P4359" s="158" t="str" cm="1">
        <f t="array" ref="P4359">_xlfn.SWITCH(ROUND(N4359,0),5,"Excellent",4,"Good",3,"ok","Bad")</f>
        <v>Excellent</v>
      </c>
      <c r="Q4359" s="144">
        <v>109</v>
      </c>
      <c r="R4359" s="385">
        <v>43458</v>
      </c>
      <c r="S4359" s="385">
        <v>44035</v>
      </c>
      <c r="T4359" s="144">
        <v>2435</v>
      </c>
      <c r="U4359" s="144" t="s">
        <v>60</v>
      </c>
      <c r="V4359" s="144">
        <v>13</v>
      </c>
      <c r="W4359" s="144" t="str">
        <f t="shared" si="437"/>
        <v>Active</v>
      </c>
      <c r="X4359" s="144">
        <v>2435</v>
      </c>
      <c r="AB4359" s="343"/>
    </row>
    <row r="4360" spans="9:28">
      <c r="I4360" s="342">
        <v>1</v>
      </c>
      <c r="J4360" s="144" t="str">
        <f t="shared" si="435"/>
        <v>SMALL</v>
      </c>
      <c r="K4360" s="144" t="str">
        <f t="shared" si="436"/>
        <v>SMALL</v>
      </c>
      <c r="L4360" s="144" t="str" cm="1">
        <f t="array" ref="L4360">_xlfn.IFS(I4360&lt;=2,"SMALL",I4360&lt;=5,"MEDIUM",I4360&gt;5,"LARGE")</f>
        <v>SMALL</v>
      </c>
      <c r="M4360" s="144" t="str">
        <f t="shared" si="433"/>
        <v>NO</v>
      </c>
      <c r="N4360" s="374">
        <v>4.9000000000000004</v>
      </c>
      <c r="O4360" s="374">
        <f t="shared" si="434"/>
        <v>5</v>
      </c>
      <c r="P4360" s="158" t="str" cm="1">
        <f t="array" ref="P4360">_xlfn.SWITCH(ROUND(N4360,0),5,"Excellent",4,"Good",3,"ok","Bad")</f>
        <v>Excellent</v>
      </c>
      <c r="Q4360" s="144">
        <v>10</v>
      </c>
      <c r="R4360" s="385">
        <v>43480</v>
      </c>
      <c r="S4360" s="385">
        <v>43842</v>
      </c>
      <c r="T4360" s="144">
        <v>2426</v>
      </c>
      <c r="U4360" s="144" t="s">
        <v>60</v>
      </c>
      <c r="V4360" s="144">
        <v>9</v>
      </c>
      <c r="W4360" s="144" t="str">
        <f t="shared" si="437"/>
        <v>Active</v>
      </c>
      <c r="X4360" s="144">
        <v>2426</v>
      </c>
      <c r="AB4360" s="343"/>
    </row>
    <row r="4361" spans="9:28">
      <c r="I4361" s="342">
        <v>4</v>
      </c>
      <c r="J4361" s="144" t="str">
        <f t="shared" si="435"/>
        <v>LARGE</v>
      </c>
      <c r="K4361" s="144" t="str">
        <f t="shared" si="436"/>
        <v>MEDIUM</v>
      </c>
      <c r="L4361" s="144" t="str" cm="1">
        <f t="array" ref="L4361">_xlfn.IFS(I4361&lt;=2,"SMALL",I4361&lt;=5,"MEDIUM",I4361&gt;5,"LARGE")</f>
        <v>MEDIUM</v>
      </c>
      <c r="M4361" s="144" t="str">
        <f t="shared" si="433"/>
        <v>NO</v>
      </c>
      <c r="N4361" s="374">
        <v>5</v>
      </c>
      <c r="O4361" s="374">
        <f t="shared" si="434"/>
        <v>5</v>
      </c>
      <c r="P4361" s="158" t="str" cm="1">
        <f t="array" ref="P4361">_xlfn.SWITCH(ROUND(N4361,0),5,"Excellent",4,"Good",3,"ok","Bad")</f>
        <v>Excellent</v>
      </c>
      <c r="Q4361" s="144">
        <v>19</v>
      </c>
      <c r="R4361" s="385">
        <v>43471</v>
      </c>
      <c r="S4361" s="385">
        <v>43855</v>
      </c>
      <c r="T4361" s="144">
        <v>1318</v>
      </c>
      <c r="U4361" s="144" t="s">
        <v>69</v>
      </c>
      <c r="V4361" s="144">
        <v>362</v>
      </c>
      <c r="W4361" s="144" t="str">
        <f t="shared" si="437"/>
        <v>Active</v>
      </c>
      <c r="X4361" s="144">
        <v>1318</v>
      </c>
      <c r="AB4361" s="343"/>
    </row>
    <row r="4362" spans="9:28">
      <c r="I4362" s="342">
        <v>6</v>
      </c>
      <c r="J4362" s="144" t="str">
        <f t="shared" si="435"/>
        <v>LARGE</v>
      </c>
      <c r="K4362" s="144" t="str">
        <f t="shared" si="436"/>
        <v>LARGE</v>
      </c>
      <c r="L4362" s="144" t="str" cm="1">
        <f t="array" ref="L4362">_xlfn.IFS(I4362&lt;=2,"SMALL",I4362&lt;=5,"MEDIUM",I4362&gt;5,"LARGE")</f>
        <v>LARGE</v>
      </c>
      <c r="M4362" s="144" t="str">
        <f t="shared" si="433"/>
        <v>NO</v>
      </c>
      <c r="N4362" s="374">
        <v>4.83</v>
      </c>
      <c r="O4362" s="374">
        <f t="shared" si="434"/>
        <v>5</v>
      </c>
      <c r="P4362" s="158" t="str" cm="1">
        <f t="array" ref="P4362">_xlfn.SWITCH(ROUND(N4362,0),5,"Excellent",4,"Good",3,"ok","Bad")</f>
        <v>Excellent</v>
      </c>
      <c r="Q4362" s="144">
        <v>54</v>
      </c>
      <c r="R4362" s="385">
        <v>43466</v>
      </c>
      <c r="S4362" s="385">
        <v>43890</v>
      </c>
      <c r="T4362" s="144">
        <v>3758</v>
      </c>
      <c r="U4362" s="144" t="s">
        <v>69</v>
      </c>
      <c r="V4362" s="144">
        <v>197</v>
      </c>
      <c r="W4362" s="144" t="str">
        <f t="shared" si="437"/>
        <v>Active</v>
      </c>
      <c r="X4362" s="144">
        <v>3758</v>
      </c>
      <c r="AB4362" s="343"/>
    </row>
    <row r="4363" spans="9:28">
      <c r="I4363" s="342">
        <v>4</v>
      </c>
      <c r="J4363" s="144" t="str">
        <f t="shared" si="435"/>
        <v>LARGE</v>
      </c>
      <c r="K4363" s="144" t="str">
        <f t="shared" si="436"/>
        <v>MEDIUM</v>
      </c>
      <c r="L4363" s="144" t="str" cm="1">
        <f t="array" ref="L4363">_xlfn.IFS(I4363&lt;=2,"SMALL",I4363&lt;=5,"MEDIUM",I4363&gt;5,"LARGE")</f>
        <v>MEDIUM</v>
      </c>
      <c r="M4363" s="144" t="str">
        <f t="shared" si="433"/>
        <v>NO</v>
      </c>
      <c r="N4363" s="374">
        <v>4.9800000000000004</v>
      </c>
      <c r="O4363" s="374">
        <f t="shared" si="434"/>
        <v>5</v>
      </c>
      <c r="P4363" s="158" t="str" cm="1">
        <f t="array" ref="P4363">_xlfn.SWITCH(ROUND(N4363,0),5,"Excellent",4,"Good",3,"ok","Bad")</f>
        <v>Excellent</v>
      </c>
      <c r="Q4363" s="144">
        <v>65</v>
      </c>
      <c r="R4363" s="385">
        <v>43469</v>
      </c>
      <c r="S4363" s="385">
        <v>44053</v>
      </c>
      <c r="T4363" s="144">
        <v>1877</v>
      </c>
      <c r="U4363" s="144" t="s">
        <v>69</v>
      </c>
      <c r="V4363" s="144">
        <v>115</v>
      </c>
      <c r="W4363" s="144" t="str">
        <f t="shared" si="437"/>
        <v>Active</v>
      </c>
      <c r="X4363" s="144">
        <v>1877</v>
      </c>
      <c r="AB4363" s="343"/>
    </row>
    <row r="4364" spans="9:28">
      <c r="I4364" s="342">
        <v>2</v>
      </c>
      <c r="J4364" s="144" t="str">
        <f t="shared" si="435"/>
        <v>SMALL</v>
      </c>
      <c r="K4364" s="144" t="str">
        <f t="shared" si="436"/>
        <v>SMALL</v>
      </c>
      <c r="L4364" s="144" t="str" cm="1">
        <f t="array" ref="L4364">_xlfn.IFS(I4364&lt;=2,"SMALL",I4364&lt;=5,"MEDIUM",I4364&gt;5,"LARGE")</f>
        <v>SMALL</v>
      </c>
      <c r="M4364" s="144" t="str">
        <f t="shared" si="433"/>
        <v>NO</v>
      </c>
      <c r="N4364" s="374">
        <v>4.8899999999999997</v>
      </c>
      <c r="O4364" s="374">
        <f t="shared" si="434"/>
        <v>5</v>
      </c>
      <c r="P4364" s="158" t="str" cm="1">
        <f t="array" ref="P4364">_xlfn.SWITCH(ROUND(N4364,0),5,"Excellent",4,"Good",3,"ok","Bad")</f>
        <v>Excellent</v>
      </c>
      <c r="Q4364" s="144">
        <v>9</v>
      </c>
      <c r="R4364" s="385">
        <v>43462</v>
      </c>
      <c r="S4364" s="385">
        <v>43699</v>
      </c>
      <c r="T4364" s="144">
        <v>1467</v>
      </c>
      <c r="U4364" s="144" t="s">
        <v>60</v>
      </c>
      <c r="V4364" s="144">
        <v>365</v>
      </c>
      <c r="W4364" s="144" t="str">
        <f t="shared" si="437"/>
        <v>Active</v>
      </c>
      <c r="X4364" s="144">
        <v>1467</v>
      </c>
      <c r="AB4364" s="343"/>
    </row>
    <row r="4365" spans="9:28">
      <c r="I4365" s="342">
        <v>2</v>
      </c>
      <c r="J4365" s="144" t="str">
        <f t="shared" si="435"/>
        <v>SMALL</v>
      </c>
      <c r="K4365" s="144" t="str">
        <f t="shared" si="436"/>
        <v>SMALL</v>
      </c>
      <c r="L4365" s="144" t="str" cm="1">
        <f t="array" ref="L4365">_xlfn.IFS(I4365&lt;=2,"SMALL",I4365&lt;=5,"MEDIUM",I4365&gt;5,"LARGE")</f>
        <v>SMALL</v>
      </c>
      <c r="M4365" s="144" t="str">
        <f t="shared" si="433"/>
        <v>NO</v>
      </c>
      <c r="N4365" s="374">
        <v>4.55</v>
      </c>
      <c r="O4365" s="374">
        <f t="shared" si="434"/>
        <v>5</v>
      </c>
      <c r="P4365" s="158" t="str" cm="1">
        <f t="array" ref="P4365">_xlfn.SWITCH(ROUND(N4365,0),5,"Excellent",4,"Good",3,"ok","Bad")</f>
        <v>Excellent</v>
      </c>
      <c r="Q4365" s="144">
        <v>11</v>
      </c>
      <c r="R4365" s="385">
        <v>43547</v>
      </c>
      <c r="S4365" s="385">
        <v>43823</v>
      </c>
      <c r="T4365" s="144">
        <v>1467</v>
      </c>
      <c r="U4365" s="144" t="s">
        <v>60</v>
      </c>
      <c r="V4365" s="144">
        <v>365</v>
      </c>
      <c r="W4365" s="144" t="str">
        <f t="shared" si="437"/>
        <v>Active</v>
      </c>
      <c r="X4365" s="144">
        <v>1467</v>
      </c>
      <c r="AB4365" s="343"/>
    </row>
    <row r="4366" spans="9:28">
      <c r="I4366" s="342">
        <v>3</v>
      </c>
      <c r="J4366" s="144" t="str">
        <f t="shared" si="435"/>
        <v>LARGE</v>
      </c>
      <c r="K4366" s="144" t="str">
        <f t="shared" si="436"/>
        <v>MEDIUM</v>
      </c>
      <c r="L4366" s="144" t="str" cm="1">
        <f t="array" ref="L4366">_xlfn.IFS(I4366&lt;=2,"SMALL",I4366&lt;=5,"MEDIUM",I4366&gt;5,"LARGE")</f>
        <v>MEDIUM</v>
      </c>
      <c r="M4366" s="144" t="str">
        <f t="shared" si="433"/>
        <v>NO</v>
      </c>
      <c r="N4366" s="374">
        <v>4.33</v>
      </c>
      <c r="O4366" s="374">
        <f t="shared" si="434"/>
        <v>4</v>
      </c>
      <c r="P4366" s="158" t="str" cm="1">
        <f t="array" ref="P4366">_xlfn.SWITCH(ROUND(N4366,0),5,"Excellent",4,"Good",3,"ok","Bad")</f>
        <v>Good</v>
      </c>
      <c r="Q4366" s="144">
        <v>9</v>
      </c>
      <c r="R4366" s="385">
        <v>43474</v>
      </c>
      <c r="S4366" s="385">
        <v>43807</v>
      </c>
      <c r="T4366" s="144">
        <v>1467</v>
      </c>
      <c r="U4366" s="144" t="s">
        <v>60</v>
      </c>
      <c r="V4366" s="144">
        <v>365</v>
      </c>
      <c r="W4366" s="144" t="str">
        <f t="shared" si="437"/>
        <v>Active</v>
      </c>
      <c r="X4366" s="144">
        <v>1467</v>
      </c>
      <c r="AB4366" s="343"/>
    </row>
    <row r="4367" spans="9:28">
      <c r="I4367" s="342">
        <v>3</v>
      </c>
      <c r="J4367" s="144" t="str">
        <f t="shared" si="435"/>
        <v>LARGE</v>
      </c>
      <c r="K4367" s="144" t="str">
        <f t="shared" si="436"/>
        <v>MEDIUM</v>
      </c>
      <c r="L4367" s="144" t="str" cm="1">
        <f t="array" ref="L4367">_xlfn.IFS(I4367&lt;=2,"SMALL",I4367&lt;=5,"MEDIUM",I4367&gt;5,"LARGE")</f>
        <v>MEDIUM</v>
      </c>
      <c r="M4367" s="144" t="str">
        <f t="shared" si="433"/>
        <v>NO</v>
      </c>
      <c r="N4367" s="374">
        <v>4.41</v>
      </c>
      <c r="O4367" s="374">
        <f t="shared" si="434"/>
        <v>4</v>
      </c>
      <c r="P4367" s="158" t="str" cm="1">
        <f t="array" ref="P4367">_xlfn.SWITCH(ROUND(N4367,0),5,"Excellent",4,"Good",3,"ok","Bad")</f>
        <v>Good</v>
      </c>
      <c r="Q4367" s="144">
        <v>17</v>
      </c>
      <c r="R4367" s="385">
        <v>43485</v>
      </c>
      <c r="S4367" s="385">
        <v>43702</v>
      </c>
      <c r="T4367" s="144">
        <v>1467</v>
      </c>
      <c r="U4367" s="144" t="s">
        <v>60</v>
      </c>
      <c r="V4367" s="144">
        <v>365</v>
      </c>
      <c r="W4367" s="144" t="str">
        <f t="shared" si="437"/>
        <v>Active</v>
      </c>
      <c r="X4367" s="144">
        <v>1467</v>
      </c>
      <c r="AB4367" s="343"/>
    </row>
    <row r="4368" spans="9:28">
      <c r="I4368" s="342">
        <v>4</v>
      </c>
      <c r="J4368" s="144" t="str">
        <f t="shared" si="435"/>
        <v>LARGE</v>
      </c>
      <c r="K4368" s="144" t="str">
        <f t="shared" si="436"/>
        <v>MEDIUM</v>
      </c>
      <c r="L4368" s="144" t="str" cm="1">
        <f t="array" ref="L4368">_xlfn.IFS(I4368&lt;=2,"SMALL",I4368&lt;=5,"MEDIUM",I4368&gt;5,"LARGE")</f>
        <v>MEDIUM</v>
      </c>
      <c r="M4368" s="144" t="str">
        <f t="shared" si="433"/>
        <v>NO</v>
      </c>
      <c r="N4368" s="374">
        <v>5</v>
      </c>
      <c r="O4368" s="374">
        <f t="shared" si="434"/>
        <v>5</v>
      </c>
      <c r="P4368" s="158" t="str" cm="1">
        <f t="array" ref="P4368">_xlfn.SWITCH(ROUND(N4368,0),5,"Excellent",4,"Good",3,"ok","Bad")</f>
        <v>Excellent</v>
      </c>
      <c r="Q4368" s="144">
        <v>46</v>
      </c>
      <c r="R4368" s="385">
        <v>43466</v>
      </c>
      <c r="S4368" s="385">
        <v>43905</v>
      </c>
      <c r="T4368" s="144">
        <v>2922</v>
      </c>
      <c r="U4368" s="144" t="s">
        <v>69</v>
      </c>
      <c r="V4368" s="144">
        <v>0</v>
      </c>
      <c r="W4368" s="144" t="str">
        <f t="shared" si="437"/>
        <v>Inactive</v>
      </c>
      <c r="X4368" s="144">
        <v>2922</v>
      </c>
      <c r="AB4368" s="343"/>
    </row>
    <row r="4369" spans="9:28">
      <c r="I4369" s="342">
        <v>2</v>
      </c>
      <c r="J4369" s="144" t="str">
        <f t="shared" si="435"/>
        <v>SMALL</v>
      </c>
      <c r="K4369" s="144" t="str">
        <f t="shared" si="436"/>
        <v>SMALL</v>
      </c>
      <c r="L4369" s="144" t="str" cm="1">
        <f t="array" ref="L4369">_xlfn.IFS(I4369&lt;=2,"SMALL",I4369&lt;=5,"MEDIUM",I4369&gt;5,"LARGE")</f>
        <v>SMALL</v>
      </c>
      <c r="M4369" s="144" t="str">
        <f t="shared" si="433"/>
        <v>NO</v>
      </c>
      <c r="N4369" s="374">
        <v>4.58</v>
      </c>
      <c r="O4369" s="374">
        <f t="shared" si="434"/>
        <v>5</v>
      </c>
      <c r="P4369" s="158" t="str" cm="1">
        <f t="array" ref="P4369">_xlfn.SWITCH(ROUND(N4369,0),5,"Excellent",4,"Good",3,"ok","Bad")</f>
        <v>Excellent</v>
      </c>
      <c r="Q4369" s="144">
        <v>57</v>
      </c>
      <c r="R4369" s="385">
        <v>43472</v>
      </c>
      <c r="S4369" s="385">
        <v>43902</v>
      </c>
      <c r="T4369" s="144">
        <v>3759</v>
      </c>
      <c r="U4369" s="144" t="s">
        <v>60</v>
      </c>
      <c r="V4369" s="144">
        <v>0</v>
      </c>
      <c r="W4369" s="144" t="str">
        <f t="shared" si="437"/>
        <v>Inactive</v>
      </c>
      <c r="X4369" s="144">
        <v>3759</v>
      </c>
      <c r="AB4369" s="343"/>
    </row>
    <row r="4370" spans="9:28">
      <c r="I4370" s="342">
        <v>3</v>
      </c>
      <c r="J4370" s="144" t="str">
        <f t="shared" si="435"/>
        <v>LARGE</v>
      </c>
      <c r="K4370" s="144" t="str">
        <f t="shared" si="436"/>
        <v>MEDIUM</v>
      </c>
      <c r="L4370" s="144" t="str" cm="1">
        <f t="array" ref="L4370">_xlfn.IFS(I4370&lt;=2,"SMALL",I4370&lt;=5,"MEDIUM",I4370&gt;5,"LARGE")</f>
        <v>MEDIUM</v>
      </c>
      <c r="M4370" s="144" t="str">
        <f t="shared" si="433"/>
        <v>NO</v>
      </c>
      <c r="N4370" s="374">
        <v>4.79</v>
      </c>
      <c r="O4370" s="374">
        <f t="shared" si="434"/>
        <v>5</v>
      </c>
      <c r="P4370" s="158" t="str" cm="1">
        <f t="array" ref="P4370">_xlfn.SWITCH(ROUND(N4370,0),5,"Excellent",4,"Good",3,"ok","Bad")</f>
        <v>Excellent</v>
      </c>
      <c r="Q4370" s="144">
        <v>29</v>
      </c>
      <c r="R4370" s="385">
        <v>43473</v>
      </c>
      <c r="S4370" s="385">
        <v>43996</v>
      </c>
      <c r="T4370" s="144">
        <v>3716</v>
      </c>
      <c r="U4370" s="144" t="s">
        <v>60</v>
      </c>
      <c r="V4370" s="144">
        <v>365</v>
      </c>
      <c r="W4370" s="144" t="str">
        <f t="shared" si="437"/>
        <v>Active</v>
      </c>
      <c r="X4370" s="144">
        <v>3716</v>
      </c>
      <c r="AB4370" s="343"/>
    </row>
    <row r="4371" spans="9:28">
      <c r="I4371" s="342">
        <v>3</v>
      </c>
      <c r="J4371" s="144" t="str">
        <f t="shared" si="435"/>
        <v>LARGE</v>
      </c>
      <c r="K4371" s="144" t="str">
        <f t="shared" si="436"/>
        <v>MEDIUM</v>
      </c>
      <c r="L4371" s="144" t="str" cm="1">
        <f t="array" ref="L4371">_xlfn.IFS(I4371&lt;=2,"SMALL",I4371&lt;=5,"MEDIUM",I4371&gt;5,"LARGE")</f>
        <v>MEDIUM</v>
      </c>
      <c r="M4371" s="144" t="str">
        <f t="shared" si="433"/>
        <v>NO</v>
      </c>
      <c r="N4371" s="374">
        <v>4.92</v>
      </c>
      <c r="O4371" s="374">
        <f t="shared" si="434"/>
        <v>5</v>
      </c>
      <c r="P4371" s="158" t="str" cm="1">
        <f t="array" ref="P4371">_xlfn.SWITCH(ROUND(N4371,0),5,"Excellent",4,"Good",3,"ok","Bad")</f>
        <v>Excellent</v>
      </c>
      <c r="Q4371" s="144">
        <v>59</v>
      </c>
      <c r="R4371" s="385">
        <v>43472</v>
      </c>
      <c r="S4371" s="385">
        <v>43916</v>
      </c>
      <c r="T4371" s="144">
        <v>3728</v>
      </c>
      <c r="U4371" s="144" t="s">
        <v>69</v>
      </c>
      <c r="V4371" s="144">
        <v>332</v>
      </c>
      <c r="W4371" s="144" t="str">
        <f t="shared" si="437"/>
        <v>Active</v>
      </c>
      <c r="X4371" s="144">
        <v>3728</v>
      </c>
      <c r="AB4371" s="343"/>
    </row>
    <row r="4372" spans="9:28">
      <c r="I4372" s="342">
        <v>2</v>
      </c>
      <c r="J4372" s="144" t="str">
        <f t="shared" si="435"/>
        <v>SMALL</v>
      </c>
      <c r="K4372" s="144" t="str">
        <f t="shared" si="436"/>
        <v>SMALL</v>
      </c>
      <c r="L4372" s="144" t="str" cm="1">
        <f t="array" ref="L4372">_xlfn.IFS(I4372&lt;=2,"SMALL",I4372&lt;=5,"MEDIUM",I4372&gt;5,"LARGE")</f>
        <v>SMALL</v>
      </c>
      <c r="M4372" s="144" t="str">
        <f t="shared" si="433"/>
        <v>NO</v>
      </c>
      <c r="N4372" s="374">
        <v>5</v>
      </c>
      <c r="O4372" s="374">
        <f t="shared" si="434"/>
        <v>5</v>
      </c>
      <c r="P4372" s="158" t="str" cm="1">
        <f t="array" ref="P4372">_xlfn.SWITCH(ROUND(N4372,0),5,"Excellent",4,"Good",3,"ok","Bad")</f>
        <v>Excellent</v>
      </c>
      <c r="Q4372" s="144">
        <v>17</v>
      </c>
      <c r="R4372" s="385">
        <v>43463</v>
      </c>
      <c r="S4372" s="385">
        <v>44055</v>
      </c>
      <c r="T4372" s="144">
        <v>3760</v>
      </c>
      <c r="U4372" s="144" t="s">
        <v>69</v>
      </c>
      <c r="V4372" s="144">
        <v>73</v>
      </c>
      <c r="W4372" s="144" t="str">
        <f t="shared" si="437"/>
        <v>Active</v>
      </c>
      <c r="X4372" s="144">
        <v>3760</v>
      </c>
      <c r="AB4372" s="343"/>
    </row>
    <row r="4373" spans="9:28">
      <c r="I4373" s="342">
        <v>2</v>
      </c>
      <c r="J4373" s="144" t="str">
        <f t="shared" si="435"/>
        <v>SMALL</v>
      </c>
      <c r="K4373" s="144" t="str">
        <f t="shared" si="436"/>
        <v>SMALL</v>
      </c>
      <c r="L4373" s="144" t="str" cm="1">
        <f t="array" ref="L4373">_xlfn.IFS(I4373&lt;=2,"SMALL",I4373&lt;=5,"MEDIUM",I4373&gt;5,"LARGE")</f>
        <v>SMALL</v>
      </c>
      <c r="M4373" s="144" t="str">
        <f t="shared" si="433"/>
        <v>NO</v>
      </c>
      <c r="N4373" s="374">
        <v>4.8499999999999996</v>
      </c>
      <c r="O4373" s="374">
        <f t="shared" si="434"/>
        <v>5</v>
      </c>
      <c r="P4373" s="158" t="str" cm="1">
        <f t="array" ref="P4373">_xlfn.SWITCH(ROUND(N4373,0),5,"Excellent",4,"Good",3,"ok","Bad")</f>
        <v>Excellent</v>
      </c>
      <c r="Q4373" s="144">
        <v>13</v>
      </c>
      <c r="R4373" s="385">
        <v>43504</v>
      </c>
      <c r="S4373" s="385">
        <v>44001</v>
      </c>
      <c r="T4373" s="144">
        <v>1717</v>
      </c>
      <c r="U4373" s="144" t="s">
        <v>60</v>
      </c>
      <c r="V4373" s="144">
        <v>361</v>
      </c>
      <c r="W4373" s="144" t="str">
        <f t="shared" si="437"/>
        <v>Active</v>
      </c>
      <c r="X4373" s="144">
        <v>1717</v>
      </c>
      <c r="AB4373" s="343"/>
    </row>
    <row r="4374" spans="9:28">
      <c r="I4374" s="342">
        <v>3</v>
      </c>
      <c r="J4374" s="144" t="str">
        <f t="shared" si="435"/>
        <v>LARGE</v>
      </c>
      <c r="K4374" s="144" t="str">
        <f t="shared" si="436"/>
        <v>MEDIUM</v>
      </c>
      <c r="L4374" s="144" t="str" cm="1">
        <f t="array" ref="L4374">_xlfn.IFS(I4374&lt;=2,"SMALL",I4374&lt;=5,"MEDIUM",I4374&gt;5,"LARGE")</f>
        <v>MEDIUM</v>
      </c>
      <c r="M4374" s="144" t="str">
        <f t="shared" si="433"/>
        <v>NO</v>
      </c>
      <c r="N4374" s="374">
        <v>5</v>
      </c>
      <c r="O4374" s="374">
        <f t="shared" si="434"/>
        <v>5</v>
      </c>
      <c r="P4374" s="158" t="str" cm="1">
        <f t="array" ref="P4374">_xlfn.SWITCH(ROUND(N4374,0),5,"Excellent",4,"Good",3,"ok","Bad")</f>
        <v>Excellent</v>
      </c>
      <c r="Q4374" s="144">
        <v>64</v>
      </c>
      <c r="R4374" s="385">
        <v>43467</v>
      </c>
      <c r="S4374" s="385">
        <v>43899</v>
      </c>
      <c r="T4374" s="144">
        <v>2564</v>
      </c>
      <c r="U4374" s="144" t="s">
        <v>69</v>
      </c>
      <c r="V4374" s="144">
        <v>315</v>
      </c>
      <c r="W4374" s="144" t="str">
        <f t="shared" si="437"/>
        <v>Active</v>
      </c>
      <c r="X4374" s="144">
        <v>2564</v>
      </c>
      <c r="AB4374" s="343"/>
    </row>
    <row r="4375" spans="9:28">
      <c r="I4375" s="342">
        <v>2</v>
      </c>
      <c r="J4375" s="144" t="str">
        <f t="shared" si="435"/>
        <v>SMALL</v>
      </c>
      <c r="K4375" s="144" t="str">
        <f t="shared" si="436"/>
        <v>SMALL</v>
      </c>
      <c r="L4375" s="144" t="str" cm="1">
        <f t="array" ref="L4375">_xlfn.IFS(I4375&lt;=2,"SMALL",I4375&lt;=5,"MEDIUM",I4375&gt;5,"LARGE")</f>
        <v>SMALL</v>
      </c>
      <c r="M4375" s="144" t="str">
        <f t="shared" si="433"/>
        <v>NO</v>
      </c>
      <c r="N4375" s="374">
        <v>4.4400000000000004</v>
      </c>
      <c r="O4375" s="374">
        <f t="shared" si="434"/>
        <v>4</v>
      </c>
      <c r="P4375" s="158" t="str" cm="1">
        <f t="array" ref="P4375">_xlfn.SWITCH(ROUND(N4375,0),5,"Excellent",4,"Good",3,"ok","Bad")</f>
        <v>Good</v>
      </c>
      <c r="Q4375" s="144">
        <v>9</v>
      </c>
      <c r="R4375" s="385">
        <v>43474</v>
      </c>
      <c r="S4375" s="385">
        <v>43647</v>
      </c>
      <c r="T4375" s="144">
        <v>847</v>
      </c>
      <c r="U4375" s="144" t="s">
        <v>60</v>
      </c>
      <c r="V4375" s="144">
        <v>196</v>
      </c>
      <c r="W4375" s="144" t="str">
        <f t="shared" si="437"/>
        <v>Active</v>
      </c>
      <c r="X4375" s="144">
        <v>847</v>
      </c>
      <c r="AB4375" s="343"/>
    </row>
    <row r="4376" spans="9:28">
      <c r="I4376" s="342">
        <v>2</v>
      </c>
      <c r="J4376" s="144" t="str">
        <f t="shared" si="435"/>
        <v>SMALL</v>
      </c>
      <c r="K4376" s="144" t="str">
        <f t="shared" si="436"/>
        <v>SMALL</v>
      </c>
      <c r="L4376" s="144" t="str" cm="1">
        <f t="array" ref="L4376">_xlfn.IFS(I4376&lt;=2,"SMALL",I4376&lt;=5,"MEDIUM",I4376&gt;5,"LARGE")</f>
        <v>SMALL</v>
      </c>
      <c r="M4376" s="144" t="str">
        <f t="shared" si="433"/>
        <v>NO</v>
      </c>
      <c r="N4376" s="374">
        <v>4.37</v>
      </c>
      <c r="O4376" s="374">
        <f t="shared" si="434"/>
        <v>4</v>
      </c>
      <c r="P4376" s="158" t="str" cm="1">
        <f t="array" ref="P4376">_xlfn.SWITCH(ROUND(N4376,0),5,"Excellent",4,"Good",3,"ok","Bad")</f>
        <v>Good</v>
      </c>
      <c r="Q4376" s="144">
        <v>51</v>
      </c>
      <c r="R4376" s="385">
        <v>43473</v>
      </c>
      <c r="S4376" s="385">
        <v>44045</v>
      </c>
      <c r="T4376" s="144">
        <v>3716</v>
      </c>
      <c r="U4376" s="144" t="s">
        <v>60</v>
      </c>
      <c r="V4376" s="144">
        <v>365</v>
      </c>
      <c r="W4376" s="144" t="str">
        <f t="shared" si="437"/>
        <v>Active</v>
      </c>
      <c r="X4376" s="144">
        <v>3716</v>
      </c>
      <c r="AB4376" s="343"/>
    </row>
    <row r="4377" spans="9:28">
      <c r="I4377" s="342">
        <v>2</v>
      </c>
      <c r="J4377" s="144" t="str">
        <f t="shared" si="435"/>
        <v>SMALL</v>
      </c>
      <c r="K4377" s="144" t="str">
        <f t="shared" si="436"/>
        <v>SMALL</v>
      </c>
      <c r="L4377" s="144" t="str" cm="1">
        <f t="array" ref="L4377">_xlfn.IFS(I4377&lt;=2,"SMALL",I4377&lt;=5,"MEDIUM",I4377&gt;5,"LARGE")</f>
        <v>SMALL</v>
      </c>
      <c r="M4377" s="144" t="str">
        <f t="shared" si="433"/>
        <v>NO</v>
      </c>
      <c r="N4377" s="374">
        <v>4.97</v>
      </c>
      <c r="O4377" s="374">
        <f t="shared" si="434"/>
        <v>5</v>
      </c>
      <c r="P4377" s="158" t="str" cm="1">
        <f t="array" ref="P4377">_xlfn.SWITCH(ROUND(N4377,0),5,"Excellent",4,"Good",3,"ok","Bad")</f>
        <v>Excellent</v>
      </c>
      <c r="Q4377" s="144">
        <v>36</v>
      </c>
      <c r="R4377" s="385">
        <v>43519</v>
      </c>
      <c r="S4377" s="385">
        <v>44020</v>
      </c>
      <c r="T4377" s="144">
        <v>2528</v>
      </c>
      <c r="U4377" s="144" t="s">
        <v>60</v>
      </c>
      <c r="V4377" s="144">
        <v>0</v>
      </c>
      <c r="W4377" s="144" t="str">
        <f t="shared" si="437"/>
        <v>Inactive</v>
      </c>
      <c r="X4377" s="144">
        <v>2528</v>
      </c>
      <c r="AB4377" s="343"/>
    </row>
    <row r="4378" spans="9:28">
      <c r="I4378" s="342">
        <v>5</v>
      </c>
      <c r="J4378" s="144" t="str">
        <f t="shared" si="435"/>
        <v>LARGE</v>
      </c>
      <c r="K4378" s="144" t="str">
        <f t="shared" si="436"/>
        <v>MEDIUM</v>
      </c>
      <c r="L4378" s="144" t="str" cm="1">
        <f t="array" ref="L4378">_xlfn.IFS(I4378&lt;=2,"SMALL",I4378&lt;=5,"MEDIUM",I4378&gt;5,"LARGE")</f>
        <v>MEDIUM</v>
      </c>
      <c r="M4378" s="144" t="str">
        <f t="shared" si="433"/>
        <v>NO</v>
      </c>
      <c r="N4378" s="374">
        <v>4.8</v>
      </c>
      <c r="O4378" s="374">
        <f t="shared" si="434"/>
        <v>5</v>
      </c>
      <c r="P4378" s="158" t="str" cm="1">
        <f t="array" ref="P4378">_xlfn.SWITCH(ROUND(N4378,0),5,"Excellent",4,"Good",3,"ok","Bad")</f>
        <v>Excellent</v>
      </c>
      <c r="Q4378" s="144">
        <v>10</v>
      </c>
      <c r="R4378" s="385">
        <v>43463</v>
      </c>
      <c r="S4378" s="385">
        <v>43879</v>
      </c>
      <c r="T4378" s="144">
        <v>3674</v>
      </c>
      <c r="U4378" s="144" t="s">
        <v>69</v>
      </c>
      <c r="V4378" s="144">
        <v>138</v>
      </c>
      <c r="W4378" s="144" t="str">
        <f t="shared" si="437"/>
        <v>Active</v>
      </c>
      <c r="X4378" s="144">
        <v>3674</v>
      </c>
      <c r="AB4378" s="343"/>
    </row>
    <row r="4379" spans="9:28">
      <c r="I4379" s="342">
        <v>2</v>
      </c>
      <c r="J4379" s="144" t="str">
        <f t="shared" si="435"/>
        <v>SMALL</v>
      </c>
      <c r="K4379" s="144" t="str">
        <f t="shared" si="436"/>
        <v>SMALL</v>
      </c>
      <c r="L4379" s="144" t="str" cm="1">
        <f t="array" ref="L4379">_xlfn.IFS(I4379&lt;=2,"SMALL",I4379&lt;=5,"MEDIUM",I4379&gt;5,"LARGE")</f>
        <v>SMALL</v>
      </c>
      <c r="M4379" s="144" t="str">
        <f t="shared" si="433"/>
        <v>YES</v>
      </c>
      <c r="N4379" s="374">
        <v>4.8099999999999996</v>
      </c>
      <c r="O4379" s="374">
        <f t="shared" si="434"/>
        <v>5</v>
      </c>
      <c r="P4379" s="158" t="str" cm="1">
        <f t="array" ref="P4379">_xlfn.SWITCH(ROUND(N4379,0),5,"Excellent",4,"Good",3,"ok","Bad")</f>
        <v>Excellent</v>
      </c>
      <c r="Q4379" s="144">
        <v>212</v>
      </c>
      <c r="R4379" s="385">
        <v>43463</v>
      </c>
      <c r="S4379" s="385">
        <v>43987</v>
      </c>
      <c r="T4379" s="144">
        <v>3761</v>
      </c>
      <c r="U4379" s="144" t="s">
        <v>60</v>
      </c>
      <c r="V4379" s="144">
        <v>268</v>
      </c>
      <c r="W4379" s="144" t="str">
        <f t="shared" si="437"/>
        <v>Active</v>
      </c>
      <c r="X4379" s="144">
        <v>3761</v>
      </c>
      <c r="AB4379" s="343"/>
    </row>
    <row r="4380" spans="9:28">
      <c r="I4380" s="342">
        <v>5</v>
      </c>
      <c r="J4380" s="144" t="str">
        <f t="shared" si="435"/>
        <v>LARGE</v>
      </c>
      <c r="K4380" s="144" t="str">
        <f t="shared" si="436"/>
        <v>MEDIUM</v>
      </c>
      <c r="L4380" s="144" t="str" cm="1">
        <f t="array" ref="L4380">_xlfn.IFS(I4380&lt;=2,"SMALL",I4380&lt;=5,"MEDIUM",I4380&gt;5,"LARGE")</f>
        <v>MEDIUM</v>
      </c>
      <c r="M4380" s="144" t="str">
        <f t="shared" si="433"/>
        <v>NO</v>
      </c>
      <c r="N4380" s="374">
        <v>4.9800000000000004</v>
      </c>
      <c r="O4380" s="374">
        <f t="shared" si="434"/>
        <v>5</v>
      </c>
      <c r="P4380" s="158" t="str" cm="1">
        <f t="array" ref="P4380">_xlfn.SWITCH(ROUND(N4380,0),5,"Excellent",4,"Good",3,"ok","Bad")</f>
        <v>Excellent</v>
      </c>
      <c r="Q4380" s="144">
        <v>53</v>
      </c>
      <c r="R4380" s="385">
        <v>43459</v>
      </c>
      <c r="S4380" s="385">
        <v>43992</v>
      </c>
      <c r="T4380" s="144">
        <v>3290</v>
      </c>
      <c r="U4380" s="144" t="s">
        <v>69</v>
      </c>
      <c r="V4380" s="144">
        <v>0</v>
      </c>
      <c r="W4380" s="144" t="str">
        <f t="shared" si="437"/>
        <v>Inactive</v>
      </c>
      <c r="X4380" s="144">
        <v>3290</v>
      </c>
      <c r="AB4380" s="343"/>
    </row>
    <row r="4381" spans="9:28">
      <c r="I4381" s="342">
        <v>6</v>
      </c>
      <c r="J4381" s="144" t="str">
        <f t="shared" si="435"/>
        <v>LARGE</v>
      </c>
      <c r="K4381" s="144" t="str">
        <f t="shared" si="436"/>
        <v>LARGE</v>
      </c>
      <c r="L4381" s="144" t="str" cm="1">
        <f t="array" ref="L4381">_xlfn.IFS(I4381&lt;=2,"SMALL",I4381&lt;=5,"MEDIUM",I4381&gt;5,"LARGE")</f>
        <v>LARGE</v>
      </c>
      <c r="M4381" s="144" t="str">
        <f t="shared" si="433"/>
        <v>NO</v>
      </c>
      <c r="N4381" s="374">
        <v>5</v>
      </c>
      <c r="O4381" s="374">
        <f t="shared" si="434"/>
        <v>5</v>
      </c>
      <c r="P4381" s="158" t="str" cm="1">
        <f t="array" ref="P4381">_xlfn.SWITCH(ROUND(N4381,0),5,"Excellent",4,"Good",3,"ok","Bad")</f>
        <v>Excellent</v>
      </c>
      <c r="Q4381" s="144">
        <v>6</v>
      </c>
      <c r="R4381" s="385">
        <v>43471</v>
      </c>
      <c r="S4381" s="385">
        <v>43640</v>
      </c>
      <c r="T4381" s="144">
        <v>3008</v>
      </c>
      <c r="U4381" s="144" t="s">
        <v>69</v>
      </c>
      <c r="V4381" s="144">
        <v>15</v>
      </c>
      <c r="W4381" s="144" t="str">
        <f t="shared" si="437"/>
        <v>Active</v>
      </c>
      <c r="X4381" s="144">
        <v>3008</v>
      </c>
      <c r="AB4381" s="343"/>
    </row>
    <row r="4382" spans="9:28">
      <c r="I4382" s="342">
        <v>2</v>
      </c>
      <c r="J4382" s="144" t="str">
        <f t="shared" si="435"/>
        <v>SMALL</v>
      </c>
      <c r="K4382" s="144" t="str">
        <f t="shared" si="436"/>
        <v>SMALL</v>
      </c>
      <c r="L4382" s="144" t="str" cm="1">
        <f t="array" ref="L4382">_xlfn.IFS(I4382&lt;=2,"SMALL",I4382&lt;=5,"MEDIUM",I4382&gt;5,"LARGE")</f>
        <v>SMALL</v>
      </c>
      <c r="M4382" s="144" t="str">
        <f t="shared" si="433"/>
        <v>NO</v>
      </c>
      <c r="N4382" s="374">
        <v>4.32</v>
      </c>
      <c r="O4382" s="374">
        <f t="shared" si="434"/>
        <v>4</v>
      </c>
      <c r="P4382" s="158" t="str" cm="1">
        <f t="array" ref="P4382">_xlfn.SWITCH(ROUND(N4382,0),5,"Excellent",4,"Good",3,"ok","Bad")</f>
        <v>Good</v>
      </c>
      <c r="Q4382" s="144">
        <v>22</v>
      </c>
      <c r="R4382" s="385">
        <v>43498</v>
      </c>
      <c r="S4382" s="385">
        <v>44036</v>
      </c>
      <c r="T4382" s="144">
        <v>3753</v>
      </c>
      <c r="U4382" s="144" t="s">
        <v>60</v>
      </c>
      <c r="V4382" s="144">
        <v>365</v>
      </c>
      <c r="W4382" s="144" t="str">
        <f t="shared" si="437"/>
        <v>Active</v>
      </c>
      <c r="X4382" s="144">
        <v>3753</v>
      </c>
      <c r="AB4382" s="343"/>
    </row>
    <row r="4383" spans="9:28">
      <c r="I4383" s="342">
        <v>2</v>
      </c>
      <c r="J4383" s="144" t="str">
        <f t="shared" si="435"/>
        <v>SMALL</v>
      </c>
      <c r="K4383" s="144" t="str">
        <f t="shared" si="436"/>
        <v>SMALL</v>
      </c>
      <c r="L4383" s="144" t="str" cm="1">
        <f t="array" ref="L4383">_xlfn.IFS(I4383&lt;=2,"SMALL",I4383&lt;=5,"MEDIUM",I4383&gt;5,"LARGE")</f>
        <v>SMALL</v>
      </c>
      <c r="M4383" s="144" t="str">
        <f t="shared" si="433"/>
        <v>NO</v>
      </c>
      <c r="N4383" s="374">
        <v>4.93</v>
      </c>
      <c r="O4383" s="374">
        <f t="shared" si="434"/>
        <v>5</v>
      </c>
      <c r="P4383" s="158" t="str" cm="1">
        <f t="array" ref="P4383">_xlfn.SWITCH(ROUND(N4383,0),5,"Excellent",4,"Good",3,"ok","Bad")</f>
        <v>Excellent</v>
      </c>
      <c r="Q4383" s="144">
        <v>60</v>
      </c>
      <c r="R4383" s="385">
        <v>43485</v>
      </c>
      <c r="S4383" s="385">
        <v>43898</v>
      </c>
      <c r="T4383" s="144">
        <v>2971</v>
      </c>
      <c r="U4383" s="144" t="s">
        <v>60</v>
      </c>
      <c r="V4383" s="144">
        <v>89</v>
      </c>
      <c r="W4383" s="144" t="str">
        <f t="shared" si="437"/>
        <v>Active</v>
      </c>
      <c r="X4383" s="144">
        <v>2971</v>
      </c>
      <c r="AB4383" s="343"/>
    </row>
    <row r="4384" spans="9:28">
      <c r="I4384" s="342">
        <v>1</v>
      </c>
      <c r="J4384" s="144" t="str">
        <f t="shared" si="435"/>
        <v>SMALL</v>
      </c>
      <c r="K4384" s="144" t="str">
        <f t="shared" si="436"/>
        <v>SMALL</v>
      </c>
      <c r="L4384" s="144" t="str" cm="1">
        <f t="array" ref="L4384">_xlfn.IFS(I4384&lt;=2,"SMALL",I4384&lt;=5,"MEDIUM",I4384&gt;5,"LARGE")</f>
        <v>SMALL</v>
      </c>
      <c r="M4384" s="144" t="str">
        <f t="shared" si="433"/>
        <v>NO</v>
      </c>
      <c r="N4384" s="374">
        <v>5</v>
      </c>
      <c r="O4384" s="374">
        <f t="shared" si="434"/>
        <v>5</v>
      </c>
      <c r="P4384" s="158" t="str" cm="1">
        <f t="array" ref="P4384">_xlfn.SWITCH(ROUND(N4384,0),5,"Excellent",4,"Good",3,"ok","Bad")</f>
        <v>Excellent</v>
      </c>
      <c r="Q4384" s="144">
        <v>5</v>
      </c>
      <c r="R4384" s="385">
        <v>43467</v>
      </c>
      <c r="S4384" s="385">
        <v>43833</v>
      </c>
      <c r="T4384" s="144">
        <v>2273</v>
      </c>
      <c r="U4384" s="144" t="s">
        <v>60</v>
      </c>
      <c r="V4384" s="144">
        <v>33</v>
      </c>
      <c r="W4384" s="144" t="str">
        <f t="shared" si="437"/>
        <v>Active</v>
      </c>
      <c r="X4384" s="144">
        <v>2273</v>
      </c>
      <c r="AB4384" s="343"/>
    </row>
    <row r="4385" spans="9:28">
      <c r="I4385" s="342">
        <v>3</v>
      </c>
      <c r="J4385" s="144" t="str">
        <f t="shared" si="435"/>
        <v>LARGE</v>
      </c>
      <c r="K4385" s="144" t="str">
        <f t="shared" si="436"/>
        <v>MEDIUM</v>
      </c>
      <c r="L4385" s="144" t="str" cm="1">
        <f t="array" ref="L4385">_xlfn.IFS(I4385&lt;=2,"SMALL",I4385&lt;=5,"MEDIUM",I4385&gt;5,"LARGE")</f>
        <v>MEDIUM</v>
      </c>
      <c r="M4385" s="144" t="str">
        <f t="shared" si="433"/>
        <v>NO</v>
      </c>
      <c r="N4385" s="374">
        <v>4.97</v>
      </c>
      <c r="O4385" s="374">
        <f t="shared" si="434"/>
        <v>5</v>
      </c>
      <c r="P4385" s="158" t="str" cm="1">
        <f t="array" ref="P4385">_xlfn.SWITCH(ROUND(N4385,0),5,"Excellent",4,"Good",3,"ok","Bad")</f>
        <v>Excellent</v>
      </c>
      <c r="Q4385" s="144">
        <v>39</v>
      </c>
      <c r="R4385" s="385">
        <v>43476</v>
      </c>
      <c r="S4385" s="385">
        <v>43995</v>
      </c>
      <c r="T4385" s="144">
        <v>3736</v>
      </c>
      <c r="U4385" s="144" t="s">
        <v>69</v>
      </c>
      <c r="V4385" s="144">
        <v>153</v>
      </c>
      <c r="W4385" s="144" t="str">
        <f t="shared" si="437"/>
        <v>Active</v>
      </c>
      <c r="X4385" s="144">
        <v>3736</v>
      </c>
      <c r="AB4385" s="343"/>
    </row>
    <row r="4386" spans="9:28">
      <c r="I4386" s="342">
        <v>2</v>
      </c>
      <c r="J4386" s="144" t="str">
        <f t="shared" si="435"/>
        <v>SMALL</v>
      </c>
      <c r="K4386" s="144" t="str">
        <f t="shared" si="436"/>
        <v>SMALL</v>
      </c>
      <c r="L4386" s="144" t="str" cm="1">
        <f t="array" ref="L4386">_xlfn.IFS(I4386&lt;=2,"SMALL",I4386&lt;=5,"MEDIUM",I4386&gt;5,"LARGE")</f>
        <v>SMALL</v>
      </c>
      <c r="M4386" s="144" t="str">
        <f t="shared" si="433"/>
        <v>NO</v>
      </c>
      <c r="N4386" s="374">
        <v>4.75</v>
      </c>
      <c r="O4386" s="374">
        <f t="shared" si="434"/>
        <v>5</v>
      </c>
      <c r="P4386" s="158" t="str" cm="1">
        <f t="array" ref="P4386">_xlfn.SWITCH(ROUND(N4386,0),5,"Excellent",4,"Good",3,"ok","Bad")</f>
        <v>Excellent</v>
      </c>
      <c r="Q4386" s="144">
        <v>52</v>
      </c>
      <c r="R4386" s="385">
        <v>43496</v>
      </c>
      <c r="S4386" s="385">
        <v>43898</v>
      </c>
      <c r="T4386" s="144">
        <v>1695</v>
      </c>
      <c r="U4386" s="144" t="s">
        <v>60</v>
      </c>
      <c r="V4386" s="144">
        <v>0</v>
      </c>
      <c r="W4386" s="144" t="str">
        <f t="shared" si="437"/>
        <v>Inactive</v>
      </c>
      <c r="X4386" s="144">
        <v>1695</v>
      </c>
      <c r="AB4386" s="343"/>
    </row>
    <row r="4387" spans="9:28">
      <c r="I4387" s="342">
        <v>1</v>
      </c>
      <c r="J4387" s="144" t="str">
        <f t="shared" si="435"/>
        <v>SMALL</v>
      </c>
      <c r="K4387" s="144" t="str">
        <f t="shared" si="436"/>
        <v>SMALL</v>
      </c>
      <c r="L4387" s="144" t="str" cm="1">
        <f t="array" ref="L4387">_xlfn.IFS(I4387&lt;=2,"SMALL",I4387&lt;=5,"MEDIUM",I4387&gt;5,"LARGE")</f>
        <v>SMALL</v>
      </c>
      <c r="M4387" s="144" t="str">
        <f t="shared" si="433"/>
        <v>NO</v>
      </c>
      <c r="N4387" s="374">
        <v>4.67</v>
      </c>
      <c r="O4387" s="374">
        <f t="shared" si="434"/>
        <v>5</v>
      </c>
      <c r="P4387" s="158" t="str" cm="1">
        <f t="array" ref="P4387">_xlfn.SWITCH(ROUND(N4387,0),5,"Excellent",4,"Good",3,"ok","Bad")</f>
        <v>Excellent</v>
      </c>
      <c r="Q4387" s="144">
        <v>48</v>
      </c>
      <c r="R4387" s="385">
        <v>43513</v>
      </c>
      <c r="S4387" s="385">
        <v>44057</v>
      </c>
      <c r="T4387" s="144">
        <v>2346</v>
      </c>
      <c r="U4387" s="144" t="s">
        <v>60</v>
      </c>
      <c r="V4387" s="144">
        <v>269</v>
      </c>
      <c r="W4387" s="144" t="str">
        <f t="shared" si="437"/>
        <v>Active</v>
      </c>
      <c r="X4387" s="144">
        <v>2346</v>
      </c>
      <c r="AB4387" s="343"/>
    </row>
    <row r="4388" spans="9:28">
      <c r="I4388" s="342">
        <v>2</v>
      </c>
      <c r="J4388" s="144" t="str">
        <f t="shared" si="435"/>
        <v>SMALL</v>
      </c>
      <c r="K4388" s="144" t="str">
        <f t="shared" si="436"/>
        <v>SMALL</v>
      </c>
      <c r="L4388" s="144" t="str" cm="1">
        <f t="array" ref="L4388">_xlfn.IFS(I4388&lt;=2,"SMALL",I4388&lt;=5,"MEDIUM",I4388&gt;5,"LARGE")</f>
        <v>SMALL</v>
      </c>
      <c r="M4388" s="144" t="str">
        <f t="shared" si="433"/>
        <v>NO</v>
      </c>
      <c r="N4388" s="374">
        <v>5</v>
      </c>
      <c r="O4388" s="374">
        <f t="shared" si="434"/>
        <v>5</v>
      </c>
      <c r="P4388" s="158" t="str" cm="1">
        <f t="array" ref="P4388">_xlfn.SWITCH(ROUND(N4388,0),5,"Excellent",4,"Good",3,"ok","Bad")</f>
        <v>Excellent</v>
      </c>
      <c r="Q4388" s="144">
        <v>38</v>
      </c>
      <c r="R4388" s="385">
        <v>43485</v>
      </c>
      <c r="S4388" s="385">
        <v>43899</v>
      </c>
      <c r="T4388" s="144">
        <v>1377</v>
      </c>
      <c r="U4388" s="144" t="s">
        <v>60</v>
      </c>
      <c r="V4388" s="144">
        <v>0</v>
      </c>
      <c r="W4388" s="144" t="str">
        <f t="shared" si="437"/>
        <v>Inactive</v>
      </c>
      <c r="X4388" s="144">
        <v>1377</v>
      </c>
      <c r="AB4388" s="343"/>
    </row>
    <row r="4389" spans="9:28">
      <c r="I4389" s="342">
        <v>2</v>
      </c>
      <c r="J4389" s="144" t="str">
        <f t="shared" si="435"/>
        <v>SMALL</v>
      </c>
      <c r="K4389" s="144" t="str">
        <f t="shared" si="436"/>
        <v>SMALL</v>
      </c>
      <c r="L4389" s="144" t="str" cm="1">
        <f t="array" ref="L4389">_xlfn.IFS(I4389&lt;=2,"SMALL",I4389&lt;=5,"MEDIUM",I4389&gt;5,"LARGE")</f>
        <v>SMALL</v>
      </c>
      <c r="M4389" s="144" t="str">
        <f t="shared" si="433"/>
        <v>YES</v>
      </c>
      <c r="N4389" s="374">
        <v>4.9800000000000004</v>
      </c>
      <c r="O4389" s="374">
        <f t="shared" si="434"/>
        <v>5</v>
      </c>
      <c r="P4389" s="158" t="str" cm="1">
        <f t="array" ref="P4389">_xlfn.SWITCH(ROUND(N4389,0),5,"Excellent",4,"Good",3,"ok","Bad")</f>
        <v>Excellent</v>
      </c>
      <c r="Q4389" s="144">
        <v>126</v>
      </c>
      <c r="R4389" s="385">
        <v>43461</v>
      </c>
      <c r="S4389" s="385">
        <v>44031</v>
      </c>
      <c r="T4389" s="144">
        <v>3761</v>
      </c>
      <c r="U4389" s="144" t="s">
        <v>60</v>
      </c>
      <c r="V4389" s="144">
        <v>359</v>
      </c>
      <c r="W4389" s="144" t="str">
        <f t="shared" si="437"/>
        <v>Active</v>
      </c>
      <c r="X4389" s="144">
        <v>3761</v>
      </c>
      <c r="AB4389" s="343"/>
    </row>
    <row r="4390" spans="9:28">
      <c r="I4390" s="342">
        <v>4</v>
      </c>
      <c r="J4390" s="144" t="str">
        <f t="shared" si="435"/>
        <v>LARGE</v>
      </c>
      <c r="K4390" s="144" t="str">
        <f t="shared" si="436"/>
        <v>MEDIUM</v>
      </c>
      <c r="L4390" s="144" t="str" cm="1">
        <f t="array" ref="L4390">_xlfn.IFS(I4390&lt;=2,"SMALL",I4390&lt;=5,"MEDIUM",I4390&gt;5,"LARGE")</f>
        <v>MEDIUM</v>
      </c>
      <c r="M4390" s="144" t="str">
        <f t="shared" si="433"/>
        <v>NO</v>
      </c>
      <c r="N4390" s="374">
        <v>5</v>
      </c>
      <c r="O4390" s="374">
        <f t="shared" si="434"/>
        <v>5</v>
      </c>
      <c r="P4390" s="158" t="str" cm="1">
        <f t="array" ref="P4390">_xlfn.SWITCH(ROUND(N4390,0),5,"Excellent",4,"Good",3,"ok","Bad")</f>
        <v>Excellent</v>
      </c>
      <c r="Q4390" s="144">
        <v>89</v>
      </c>
      <c r="R4390" s="385">
        <v>43470</v>
      </c>
      <c r="S4390" s="385">
        <v>44054</v>
      </c>
      <c r="T4390" s="144">
        <v>1891</v>
      </c>
      <c r="U4390" s="144" t="s">
        <v>69</v>
      </c>
      <c r="V4390" s="144">
        <v>132</v>
      </c>
      <c r="W4390" s="144" t="str">
        <f t="shared" si="437"/>
        <v>Active</v>
      </c>
      <c r="X4390" s="144">
        <v>1891</v>
      </c>
      <c r="AB4390" s="343"/>
    </row>
    <row r="4391" spans="9:28">
      <c r="I4391" s="342">
        <v>2</v>
      </c>
      <c r="J4391" s="144" t="str">
        <f t="shared" si="435"/>
        <v>SMALL</v>
      </c>
      <c r="K4391" s="144" t="str">
        <f t="shared" si="436"/>
        <v>SMALL</v>
      </c>
      <c r="L4391" s="144" t="str" cm="1">
        <f t="array" ref="L4391">_xlfn.IFS(I4391&lt;=2,"SMALL",I4391&lt;=5,"MEDIUM",I4391&gt;5,"LARGE")</f>
        <v>SMALL</v>
      </c>
      <c r="M4391" s="144" t="str">
        <f t="shared" si="433"/>
        <v>NO</v>
      </c>
      <c r="N4391" s="374">
        <v>4.38</v>
      </c>
      <c r="O4391" s="374">
        <f t="shared" si="434"/>
        <v>4</v>
      </c>
      <c r="P4391" s="158" t="str" cm="1">
        <f t="array" ref="P4391">_xlfn.SWITCH(ROUND(N4391,0),5,"Excellent",4,"Good",3,"ok","Bad")</f>
        <v>Good</v>
      </c>
      <c r="Q4391" s="144">
        <v>26</v>
      </c>
      <c r="R4391" s="385">
        <v>43534</v>
      </c>
      <c r="S4391" s="385">
        <v>43892</v>
      </c>
      <c r="T4391" s="144">
        <v>3753</v>
      </c>
      <c r="U4391" s="144" t="s">
        <v>60</v>
      </c>
      <c r="V4391" s="144">
        <v>338</v>
      </c>
      <c r="W4391" s="144" t="str">
        <f t="shared" si="437"/>
        <v>Active</v>
      </c>
      <c r="X4391" s="144">
        <v>3753</v>
      </c>
      <c r="AB4391" s="343"/>
    </row>
    <row r="4392" spans="9:28">
      <c r="I4392" s="342">
        <v>2</v>
      </c>
      <c r="J4392" s="144" t="str">
        <f t="shared" si="435"/>
        <v>SMALL</v>
      </c>
      <c r="K4392" s="144" t="str">
        <f t="shared" si="436"/>
        <v>SMALL</v>
      </c>
      <c r="L4392" s="144" t="str" cm="1">
        <f t="array" ref="L4392">_xlfn.IFS(I4392&lt;=2,"SMALL",I4392&lt;=5,"MEDIUM",I4392&gt;5,"LARGE")</f>
        <v>SMALL</v>
      </c>
      <c r="M4392" s="144" t="str">
        <f t="shared" si="433"/>
        <v>NO</v>
      </c>
      <c r="N4392" s="374">
        <v>5</v>
      </c>
      <c r="O4392" s="374">
        <f t="shared" si="434"/>
        <v>5</v>
      </c>
      <c r="P4392" s="158" t="str" cm="1">
        <f t="array" ref="P4392">_xlfn.SWITCH(ROUND(N4392,0),5,"Excellent",4,"Good",3,"ok","Bad")</f>
        <v>Excellent</v>
      </c>
      <c r="Q4392" s="144">
        <v>34</v>
      </c>
      <c r="R4392" s="385">
        <v>43499</v>
      </c>
      <c r="S4392" s="385">
        <v>44041</v>
      </c>
      <c r="T4392" s="144">
        <v>2766</v>
      </c>
      <c r="U4392" s="144" t="s">
        <v>69</v>
      </c>
      <c r="V4392" s="144">
        <v>102</v>
      </c>
      <c r="W4392" s="144" t="str">
        <f t="shared" si="437"/>
        <v>Active</v>
      </c>
      <c r="X4392" s="144">
        <v>2766</v>
      </c>
      <c r="AB4392" s="343"/>
    </row>
    <row r="4393" spans="9:28">
      <c r="I4393" s="342">
        <v>2</v>
      </c>
      <c r="J4393" s="144" t="str">
        <f t="shared" si="435"/>
        <v>SMALL</v>
      </c>
      <c r="K4393" s="144" t="str">
        <f t="shared" si="436"/>
        <v>SMALL</v>
      </c>
      <c r="L4393" s="144" t="str" cm="1">
        <f t="array" ref="L4393">_xlfn.IFS(I4393&lt;=2,"SMALL",I4393&lt;=5,"MEDIUM",I4393&gt;5,"LARGE")</f>
        <v>SMALL</v>
      </c>
      <c r="M4393" s="144" t="str">
        <f t="shared" si="433"/>
        <v>YES</v>
      </c>
      <c r="N4393" s="374">
        <v>4.95</v>
      </c>
      <c r="O4393" s="374">
        <f t="shared" si="434"/>
        <v>5</v>
      </c>
      <c r="P4393" s="158" t="str" cm="1">
        <f t="array" ref="P4393">_xlfn.SWITCH(ROUND(N4393,0),5,"Excellent",4,"Good",3,"ok","Bad")</f>
        <v>Excellent</v>
      </c>
      <c r="Q4393" s="144">
        <v>110</v>
      </c>
      <c r="R4393" s="385">
        <v>43514</v>
      </c>
      <c r="S4393" s="385">
        <v>44040</v>
      </c>
      <c r="T4393" s="144">
        <v>3713</v>
      </c>
      <c r="U4393" s="144" t="s">
        <v>60</v>
      </c>
      <c r="V4393" s="144">
        <v>0</v>
      </c>
      <c r="W4393" s="144" t="str">
        <f t="shared" si="437"/>
        <v>Inactive</v>
      </c>
      <c r="X4393" s="144">
        <v>3713</v>
      </c>
      <c r="AB4393" s="343"/>
    </row>
    <row r="4394" spans="9:28">
      <c r="I4394" s="342">
        <v>2</v>
      </c>
      <c r="J4394" s="144" t="str">
        <f t="shared" si="435"/>
        <v>SMALL</v>
      </c>
      <c r="K4394" s="144" t="str">
        <f t="shared" si="436"/>
        <v>SMALL</v>
      </c>
      <c r="L4394" s="144" t="str" cm="1">
        <f t="array" ref="L4394">_xlfn.IFS(I4394&lt;=2,"SMALL",I4394&lt;=5,"MEDIUM",I4394&gt;5,"LARGE")</f>
        <v>SMALL</v>
      </c>
      <c r="M4394" s="144" t="str">
        <f t="shared" si="433"/>
        <v>NO</v>
      </c>
      <c r="N4394" s="374">
        <v>4.5</v>
      </c>
      <c r="O4394" s="374">
        <f t="shared" si="434"/>
        <v>5</v>
      </c>
      <c r="P4394" s="158" t="str" cm="1">
        <f t="array" ref="P4394">_xlfn.SWITCH(ROUND(N4394,0),5,"Excellent",4,"Good",3,"ok","Bad")</f>
        <v>Excellent</v>
      </c>
      <c r="Q4394" s="144">
        <v>4</v>
      </c>
      <c r="R4394" s="385">
        <v>43719</v>
      </c>
      <c r="S4394" s="385">
        <v>43818</v>
      </c>
      <c r="T4394" s="144">
        <v>731</v>
      </c>
      <c r="U4394" s="144" t="s">
        <v>69</v>
      </c>
      <c r="V4394" s="144">
        <v>364</v>
      </c>
      <c r="W4394" s="144" t="str">
        <f t="shared" si="437"/>
        <v>Active</v>
      </c>
      <c r="X4394" s="144">
        <v>731</v>
      </c>
      <c r="AB4394" s="343"/>
    </row>
    <row r="4395" spans="9:28">
      <c r="I4395" s="342">
        <v>4</v>
      </c>
      <c r="J4395" s="144" t="str">
        <f t="shared" si="435"/>
        <v>LARGE</v>
      </c>
      <c r="K4395" s="144" t="str">
        <f t="shared" si="436"/>
        <v>MEDIUM</v>
      </c>
      <c r="L4395" s="144" t="str" cm="1">
        <f t="array" ref="L4395">_xlfn.IFS(I4395&lt;=2,"SMALL",I4395&lt;=5,"MEDIUM",I4395&gt;5,"LARGE")</f>
        <v>MEDIUM</v>
      </c>
      <c r="M4395" s="144" t="str">
        <f t="shared" si="433"/>
        <v>NO</v>
      </c>
      <c r="N4395" s="374">
        <v>4.8899999999999997</v>
      </c>
      <c r="O4395" s="374">
        <f t="shared" si="434"/>
        <v>5</v>
      </c>
      <c r="P4395" s="158" t="str" cm="1">
        <f t="array" ref="P4395">_xlfn.SWITCH(ROUND(N4395,0),5,"Excellent",4,"Good",3,"ok","Bad")</f>
        <v>Excellent</v>
      </c>
      <c r="Q4395" s="144">
        <v>37</v>
      </c>
      <c r="R4395" s="385">
        <v>43681</v>
      </c>
      <c r="S4395" s="385">
        <v>43896</v>
      </c>
      <c r="T4395" s="144">
        <v>2966</v>
      </c>
      <c r="U4395" s="144" t="s">
        <v>69</v>
      </c>
      <c r="V4395" s="144">
        <v>10</v>
      </c>
      <c r="W4395" s="144" t="str">
        <f t="shared" si="437"/>
        <v>Active</v>
      </c>
      <c r="X4395" s="144">
        <v>2966</v>
      </c>
      <c r="AB4395" s="343"/>
    </row>
    <row r="4396" spans="9:28">
      <c r="I4396" s="342">
        <v>2</v>
      </c>
      <c r="J4396" s="144" t="str">
        <f t="shared" si="435"/>
        <v>SMALL</v>
      </c>
      <c r="K4396" s="144" t="str">
        <f t="shared" si="436"/>
        <v>SMALL</v>
      </c>
      <c r="L4396" s="144" t="str" cm="1">
        <f t="array" ref="L4396">_xlfn.IFS(I4396&lt;=2,"SMALL",I4396&lt;=5,"MEDIUM",I4396&gt;5,"LARGE")</f>
        <v>SMALL</v>
      </c>
      <c r="M4396" s="144" t="str">
        <f t="shared" si="433"/>
        <v>NO</v>
      </c>
      <c r="N4396" s="374">
        <v>3.91</v>
      </c>
      <c r="O4396" s="374">
        <f t="shared" si="434"/>
        <v>4</v>
      </c>
      <c r="P4396" s="158" t="str" cm="1">
        <f t="array" ref="P4396">_xlfn.SWITCH(ROUND(N4396,0),5,"Excellent",4,"Good",3,"ok","Bad")</f>
        <v>Good</v>
      </c>
      <c r="Q4396" s="144">
        <v>11</v>
      </c>
      <c r="R4396" s="385">
        <v>43549</v>
      </c>
      <c r="S4396" s="385">
        <v>43833</v>
      </c>
      <c r="T4396" s="144">
        <v>3544</v>
      </c>
      <c r="U4396" s="144" t="s">
        <v>60</v>
      </c>
      <c r="V4396" s="144">
        <v>365</v>
      </c>
      <c r="W4396" s="144" t="str">
        <f t="shared" si="437"/>
        <v>Active</v>
      </c>
      <c r="X4396" s="144">
        <v>3544</v>
      </c>
      <c r="AB4396" s="343"/>
    </row>
    <row r="4397" spans="9:28">
      <c r="I4397" s="342">
        <v>2</v>
      </c>
      <c r="J4397" s="144" t="str">
        <f t="shared" si="435"/>
        <v>SMALL</v>
      </c>
      <c r="K4397" s="144" t="str">
        <f t="shared" si="436"/>
        <v>SMALL</v>
      </c>
      <c r="L4397" s="144" t="str" cm="1">
        <f t="array" ref="L4397">_xlfn.IFS(I4397&lt;=2,"SMALL",I4397&lt;=5,"MEDIUM",I4397&gt;5,"LARGE")</f>
        <v>SMALL</v>
      </c>
      <c r="M4397" s="144" t="str">
        <f t="shared" si="433"/>
        <v>NO</v>
      </c>
      <c r="N4397" s="374">
        <v>4.7300000000000004</v>
      </c>
      <c r="O4397" s="374">
        <f t="shared" si="434"/>
        <v>5</v>
      </c>
      <c r="P4397" s="158" t="str" cm="1">
        <f t="array" ref="P4397">_xlfn.SWITCH(ROUND(N4397,0),5,"Excellent",4,"Good",3,"ok","Bad")</f>
        <v>Excellent</v>
      </c>
      <c r="Q4397" s="144">
        <v>15</v>
      </c>
      <c r="R4397" s="385">
        <v>43561</v>
      </c>
      <c r="S4397" s="385">
        <v>43852</v>
      </c>
      <c r="T4397" s="144">
        <v>1846</v>
      </c>
      <c r="U4397" s="144" t="s">
        <v>60</v>
      </c>
      <c r="V4397" s="144">
        <v>74</v>
      </c>
      <c r="W4397" s="144" t="str">
        <f t="shared" si="437"/>
        <v>Active</v>
      </c>
      <c r="X4397" s="144">
        <v>1846</v>
      </c>
      <c r="AB4397" s="343"/>
    </row>
    <row r="4398" spans="9:28">
      <c r="I4398" s="342">
        <v>3</v>
      </c>
      <c r="J4398" s="144" t="str">
        <f t="shared" si="435"/>
        <v>LARGE</v>
      </c>
      <c r="K4398" s="144" t="str">
        <f t="shared" si="436"/>
        <v>MEDIUM</v>
      </c>
      <c r="L4398" s="144" t="str" cm="1">
        <f t="array" ref="L4398">_xlfn.IFS(I4398&lt;=2,"SMALL",I4398&lt;=5,"MEDIUM",I4398&gt;5,"LARGE")</f>
        <v>MEDIUM</v>
      </c>
      <c r="M4398" s="144" t="str">
        <f t="shared" si="433"/>
        <v>NO</v>
      </c>
      <c r="N4398" s="374">
        <v>4.33</v>
      </c>
      <c r="O4398" s="374">
        <f t="shared" si="434"/>
        <v>4</v>
      </c>
      <c r="P4398" s="158" t="str" cm="1">
        <f t="array" ref="P4398">_xlfn.SWITCH(ROUND(N4398,0),5,"Excellent",4,"Good",3,"ok","Bad")</f>
        <v>Good</v>
      </c>
      <c r="Q4398" s="144">
        <v>6</v>
      </c>
      <c r="R4398" s="385">
        <v>43630</v>
      </c>
      <c r="S4398" s="385">
        <v>44042</v>
      </c>
      <c r="T4398" s="144">
        <v>3691</v>
      </c>
      <c r="U4398" s="144" t="s">
        <v>69</v>
      </c>
      <c r="V4398" s="144">
        <v>1</v>
      </c>
      <c r="W4398" s="144" t="str">
        <f t="shared" si="437"/>
        <v>Active</v>
      </c>
      <c r="X4398" s="144">
        <v>3691</v>
      </c>
      <c r="AB4398" s="343"/>
    </row>
    <row r="4399" spans="9:28">
      <c r="I4399" s="342">
        <v>6</v>
      </c>
      <c r="J4399" s="144" t="str">
        <f t="shared" si="435"/>
        <v>LARGE</v>
      </c>
      <c r="K4399" s="144" t="str">
        <f t="shared" si="436"/>
        <v>LARGE</v>
      </c>
      <c r="L4399" s="144" t="str" cm="1">
        <f t="array" ref="L4399">_xlfn.IFS(I4399&lt;=2,"SMALL",I4399&lt;=5,"MEDIUM",I4399&gt;5,"LARGE")</f>
        <v>LARGE</v>
      </c>
      <c r="M4399" s="144" t="str">
        <f t="shared" si="433"/>
        <v>NO</v>
      </c>
      <c r="N4399" s="374">
        <v>4.84</v>
      </c>
      <c r="O4399" s="374">
        <f t="shared" si="434"/>
        <v>5</v>
      </c>
      <c r="P4399" s="158" t="str" cm="1">
        <f t="array" ref="P4399">_xlfn.SWITCH(ROUND(N4399,0),5,"Excellent",4,"Good",3,"ok","Bad")</f>
        <v>Excellent</v>
      </c>
      <c r="Q4399" s="144">
        <v>25</v>
      </c>
      <c r="R4399" s="385">
        <v>43562</v>
      </c>
      <c r="S4399" s="385">
        <v>44052</v>
      </c>
      <c r="T4399" s="144">
        <v>3763</v>
      </c>
      <c r="U4399" s="144" t="s">
        <v>69</v>
      </c>
      <c r="V4399" s="144">
        <v>320</v>
      </c>
      <c r="W4399" s="144" t="str">
        <f t="shared" si="437"/>
        <v>Active</v>
      </c>
      <c r="X4399" s="144">
        <v>3763</v>
      </c>
      <c r="AB4399" s="343"/>
    </row>
    <row r="4400" spans="9:28">
      <c r="I4400" s="342">
        <v>3</v>
      </c>
      <c r="J4400" s="144" t="str">
        <f t="shared" si="435"/>
        <v>LARGE</v>
      </c>
      <c r="K4400" s="144" t="str">
        <f t="shared" si="436"/>
        <v>MEDIUM</v>
      </c>
      <c r="L4400" s="144" t="str" cm="1">
        <f t="array" ref="L4400">_xlfn.IFS(I4400&lt;=2,"SMALL",I4400&lt;=5,"MEDIUM",I4400&gt;5,"LARGE")</f>
        <v>MEDIUM</v>
      </c>
      <c r="M4400" s="144" t="str">
        <f t="shared" si="433"/>
        <v>NO</v>
      </c>
      <c r="N4400" s="374">
        <v>4.8899999999999997</v>
      </c>
      <c r="O4400" s="374">
        <f t="shared" si="434"/>
        <v>5</v>
      </c>
      <c r="P4400" s="158" t="str" cm="1">
        <f t="array" ref="P4400">_xlfn.SWITCH(ROUND(N4400,0),5,"Excellent",4,"Good",3,"ok","Bad")</f>
        <v>Excellent</v>
      </c>
      <c r="Q4400" s="144">
        <v>44</v>
      </c>
      <c r="R4400" s="385">
        <v>43533</v>
      </c>
      <c r="S4400" s="385">
        <v>43891</v>
      </c>
      <c r="T4400" s="144">
        <v>2165</v>
      </c>
      <c r="U4400" s="144" t="s">
        <v>69</v>
      </c>
      <c r="V4400" s="144">
        <v>0</v>
      </c>
      <c r="W4400" s="144" t="str">
        <f t="shared" si="437"/>
        <v>Inactive</v>
      </c>
      <c r="X4400" s="144">
        <v>2165</v>
      </c>
      <c r="AB4400" s="343"/>
    </row>
    <row r="4401" spans="9:28">
      <c r="I4401" s="342">
        <v>2</v>
      </c>
      <c r="J4401" s="144" t="str">
        <f t="shared" si="435"/>
        <v>SMALL</v>
      </c>
      <c r="K4401" s="144" t="str">
        <f t="shared" si="436"/>
        <v>SMALL</v>
      </c>
      <c r="L4401" s="144" t="str" cm="1">
        <f t="array" ref="L4401">_xlfn.IFS(I4401&lt;=2,"SMALL",I4401&lt;=5,"MEDIUM",I4401&gt;5,"LARGE")</f>
        <v>SMALL</v>
      </c>
      <c r="M4401" s="144" t="str">
        <f t="shared" si="433"/>
        <v>NO</v>
      </c>
      <c r="N4401" s="374">
        <v>4.43</v>
      </c>
      <c r="O4401" s="374">
        <f t="shared" si="434"/>
        <v>4</v>
      </c>
      <c r="P4401" s="158" t="str" cm="1">
        <f t="array" ref="P4401">_xlfn.SWITCH(ROUND(N4401,0),5,"Excellent",4,"Good",3,"ok","Bad")</f>
        <v>Good</v>
      </c>
      <c r="Q4401" s="144">
        <v>14</v>
      </c>
      <c r="R4401" s="385">
        <v>43478</v>
      </c>
      <c r="S4401" s="385">
        <v>43999</v>
      </c>
      <c r="T4401" s="144">
        <v>3716</v>
      </c>
      <c r="U4401" s="144" t="s">
        <v>60</v>
      </c>
      <c r="V4401" s="144">
        <v>358</v>
      </c>
      <c r="W4401" s="144" t="str">
        <f t="shared" si="437"/>
        <v>Active</v>
      </c>
      <c r="X4401" s="144">
        <v>3716</v>
      </c>
      <c r="AB4401" s="343"/>
    </row>
    <row r="4402" spans="9:28">
      <c r="I4402" s="342">
        <v>2</v>
      </c>
      <c r="J4402" s="144" t="str">
        <f t="shared" si="435"/>
        <v>SMALL</v>
      </c>
      <c r="K4402" s="144" t="str">
        <f t="shared" si="436"/>
        <v>SMALL</v>
      </c>
      <c r="L4402" s="144" t="str" cm="1">
        <f t="array" ref="L4402">_xlfn.IFS(I4402&lt;=2,"SMALL",I4402&lt;=5,"MEDIUM",I4402&gt;5,"LARGE")</f>
        <v>SMALL</v>
      </c>
      <c r="M4402" s="144" t="str">
        <f t="shared" si="433"/>
        <v>NO</v>
      </c>
      <c r="N4402" s="374">
        <v>4.92</v>
      </c>
      <c r="O4402" s="374">
        <f t="shared" si="434"/>
        <v>5</v>
      </c>
      <c r="P4402" s="158" t="str" cm="1">
        <f t="array" ref="P4402">_xlfn.SWITCH(ROUND(N4402,0),5,"Excellent",4,"Good",3,"ok","Bad")</f>
        <v>Excellent</v>
      </c>
      <c r="Q4402" s="144">
        <v>12</v>
      </c>
      <c r="R4402" s="385">
        <v>43560</v>
      </c>
      <c r="S4402" s="385">
        <v>44020</v>
      </c>
      <c r="T4402" s="144">
        <v>400</v>
      </c>
      <c r="U4402" s="144" t="s">
        <v>60</v>
      </c>
      <c r="V4402" s="144">
        <v>344</v>
      </c>
      <c r="W4402" s="144" t="str">
        <f t="shared" si="437"/>
        <v>Active</v>
      </c>
      <c r="X4402" s="144">
        <v>400</v>
      </c>
      <c r="AB4402" s="343"/>
    </row>
    <row r="4403" spans="9:28">
      <c r="I4403" s="342">
        <v>2</v>
      </c>
      <c r="J4403" s="144" t="str">
        <f t="shared" si="435"/>
        <v>SMALL</v>
      </c>
      <c r="K4403" s="144" t="str">
        <f t="shared" si="436"/>
        <v>SMALL</v>
      </c>
      <c r="L4403" s="144" t="str" cm="1">
        <f t="array" ref="L4403">_xlfn.IFS(I4403&lt;=2,"SMALL",I4403&lt;=5,"MEDIUM",I4403&gt;5,"LARGE")</f>
        <v>SMALL</v>
      </c>
      <c r="M4403" s="144" t="str">
        <f t="shared" si="433"/>
        <v>NO</v>
      </c>
      <c r="N4403" s="374">
        <v>5</v>
      </c>
      <c r="O4403" s="374">
        <f t="shared" si="434"/>
        <v>5</v>
      </c>
      <c r="P4403" s="158" t="str" cm="1">
        <f t="array" ref="P4403">_xlfn.SWITCH(ROUND(N4403,0),5,"Excellent",4,"Good",3,"ok","Bad")</f>
        <v>Excellent</v>
      </c>
      <c r="Q4403" s="144">
        <v>6</v>
      </c>
      <c r="R4403" s="385">
        <v>43465</v>
      </c>
      <c r="S4403" s="385">
        <v>43733</v>
      </c>
      <c r="T4403" s="144">
        <v>519</v>
      </c>
      <c r="U4403" s="144" t="s">
        <v>60</v>
      </c>
      <c r="V4403" s="144">
        <v>349</v>
      </c>
      <c r="W4403" s="144" t="str">
        <f t="shared" si="437"/>
        <v>Active</v>
      </c>
      <c r="X4403" s="144">
        <v>519</v>
      </c>
      <c r="AB4403" s="343"/>
    </row>
    <row r="4404" spans="9:28">
      <c r="I4404" s="342">
        <v>4</v>
      </c>
      <c r="J4404" s="144" t="str">
        <f t="shared" si="435"/>
        <v>LARGE</v>
      </c>
      <c r="K4404" s="144" t="str">
        <f t="shared" si="436"/>
        <v>MEDIUM</v>
      </c>
      <c r="L4404" s="144" t="str" cm="1">
        <f t="array" ref="L4404">_xlfn.IFS(I4404&lt;=2,"SMALL",I4404&lt;=5,"MEDIUM",I4404&gt;5,"LARGE")</f>
        <v>MEDIUM</v>
      </c>
      <c r="M4404" s="144" t="str">
        <f t="shared" si="433"/>
        <v>NO</v>
      </c>
      <c r="N4404" s="374">
        <v>4.75</v>
      </c>
      <c r="O4404" s="374">
        <f t="shared" si="434"/>
        <v>5</v>
      </c>
      <c r="P4404" s="158" t="str" cm="1">
        <f t="array" ref="P4404">_xlfn.SWITCH(ROUND(N4404,0),5,"Excellent",4,"Good",3,"ok","Bad")</f>
        <v>Excellent</v>
      </c>
      <c r="Q4404" s="144">
        <v>28</v>
      </c>
      <c r="R4404" s="385">
        <v>43502</v>
      </c>
      <c r="S4404" s="385">
        <v>43913</v>
      </c>
      <c r="T4404" s="144">
        <v>2773</v>
      </c>
      <c r="U4404" s="144" t="s">
        <v>69</v>
      </c>
      <c r="V4404" s="144">
        <v>110</v>
      </c>
      <c r="W4404" s="144" t="str">
        <f t="shared" si="437"/>
        <v>Active</v>
      </c>
      <c r="X4404" s="144">
        <v>2773</v>
      </c>
      <c r="AB4404" s="343"/>
    </row>
    <row r="4405" spans="9:28">
      <c r="I4405" s="342">
        <v>2</v>
      </c>
      <c r="J4405" s="144" t="str">
        <f t="shared" si="435"/>
        <v>SMALL</v>
      </c>
      <c r="K4405" s="144" t="str">
        <f t="shared" si="436"/>
        <v>SMALL</v>
      </c>
      <c r="L4405" s="144" t="str" cm="1">
        <f t="array" ref="L4405">_xlfn.IFS(I4405&lt;=2,"SMALL",I4405&lt;=5,"MEDIUM",I4405&gt;5,"LARGE")</f>
        <v>SMALL</v>
      </c>
      <c r="M4405" s="144" t="str">
        <f t="shared" si="433"/>
        <v>NO</v>
      </c>
      <c r="N4405" s="374">
        <v>4.49</v>
      </c>
      <c r="O4405" s="374">
        <f t="shared" si="434"/>
        <v>4</v>
      </c>
      <c r="P4405" s="158" t="str" cm="1">
        <f t="array" ref="P4405">_xlfn.SWITCH(ROUND(N4405,0),5,"Excellent",4,"Good",3,"ok","Bad")</f>
        <v>Good</v>
      </c>
      <c r="Q4405" s="144">
        <v>37</v>
      </c>
      <c r="R4405" s="385">
        <v>43490</v>
      </c>
      <c r="S4405" s="385">
        <v>43899</v>
      </c>
      <c r="T4405" s="144">
        <v>2605</v>
      </c>
      <c r="U4405" s="144" t="s">
        <v>60</v>
      </c>
      <c r="V4405" s="144">
        <v>0</v>
      </c>
      <c r="W4405" s="144" t="str">
        <f t="shared" si="437"/>
        <v>Inactive</v>
      </c>
      <c r="X4405" s="144">
        <v>2605</v>
      </c>
      <c r="AB4405" s="343"/>
    </row>
    <row r="4406" spans="9:28">
      <c r="I4406" s="342">
        <v>8</v>
      </c>
      <c r="J4406" s="144" t="str">
        <f t="shared" si="435"/>
        <v>LARGE</v>
      </c>
      <c r="K4406" s="144" t="str">
        <f t="shared" si="436"/>
        <v>LARGE</v>
      </c>
      <c r="L4406" s="144" t="str" cm="1">
        <f t="array" ref="L4406">_xlfn.IFS(I4406&lt;=2,"SMALL",I4406&lt;=5,"MEDIUM",I4406&gt;5,"LARGE")</f>
        <v>LARGE</v>
      </c>
      <c r="M4406" s="144" t="str">
        <f t="shared" si="433"/>
        <v>NO</v>
      </c>
      <c r="N4406" s="374">
        <v>3.8</v>
      </c>
      <c r="O4406" s="374">
        <f t="shared" si="434"/>
        <v>4</v>
      </c>
      <c r="P4406" s="158" t="str" cm="1">
        <f t="array" ref="P4406">_xlfn.SWITCH(ROUND(N4406,0),5,"Excellent",4,"Good",3,"ok","Bad")</f>
        <v>Good</v>
      </c>
      <c r="Q4406" s="144">
        <v>5</v>
      </c>
      <c r="R4406" s="385">
        <v>43608</v>
      </c>
      <c r="S4406" s="385">
        <v>43645</v>
      </c>
      <c r="T4406" s="144">
        <v>982</v>
      </c>
      <c r="U4406" s="144" t="s">
        <v>69</v>
      </c>
      <c r="V4406" s="144">
        <v>30</v>
      </c>
      <c r="W4406" s="144" t="str">
        <f t="shared" si="437"/>
        <v>Active</v>
      </c>
      <c r="X4406" s="144">
        <v>982</v>
      </c>
      <c r="AB4406" s="343"/>
    </row>
    <row r="4407" spans="9:28">
      <c r="I4407" s="342">
        <v>2</v>
      </c>
      <c r="J4407" s="144" t="str">
        <f t="shared" si="435"/>
        <v>SMALL</v>
      </c>
      <c r="K4407" s="144" t="str">
        <f t="shared" si="436"/>
        <v>SMALL</v>
      </c>
      <c r="L4407" s="144" t="str" cm="1">
        <f t="array" ref="L4407">_xlfn.IFS(I4407&lt;=2,"SMALL",I4407&lt;=5,"MEDIUM",I4407&gt;5,"LARGE")</f>
        <v>SMALL</v>
      </c>
      <c r="M4407" s="144" t="str">
        <f t="shared" si="433"/>
        <v>NO</v>
      </c>
      <c r="N4407" s="374">
        <v>5</v>
      </c>
      <c r="O4407" s="374">
        <f t="shared" si="434"/>
        <v>5</v>
      </c>
      <c r="P4407" s="158" t="str" cm="1">
        <f t="array" ref="P4407">_xlfn.SWITCH(ROUND(N4407,0),5,"Excellent",4,"Good",3,"ok","Bad")</f>
        <v>Excellent</v>
      </c>
      <c r="Q4407" s="144">
        <v>9</v>
      </c>
      <c r="R4407" s="385">
        <v>43485</v>
      </c>
      <c r="S4407" s="385">
        <v>43996</v>
      </c>
      <c r="T4407" s="144">
        <v>23</v>
      </c>
      <c r="U4407" s="144" t="s">
        <v>69</v>
      </c>
      <c r="V4407" s="144">
        <v>128</v>
      </c>
      <c r="W4407" s="144" t="str">
        <f t="shared" si="437"/>
        <v>Active</v>
      </c>
      <c r="X4407" s="144">
        <v>23</v>
      </c>
      <c r="AB4407" s="343"/>
    </row>
    <row r="4408" spans="9:28">
      <c r="I4408" s="342">
        <v>2</v>
      </c>
      <c r="J4408" s="144" t="str">
        <f t="shared" si="435"/>
        <v>SMALL</v>
      </c>
      <c r="K4408" s="144" t="str">
        <f t="shared" si="436"/>
        <v>SMALL</v>
      </c>
      <c r="L4408" s="144" t="str" cm="1">
        <f t="array" ref="L4408">_xlfn.IFS(I4408&lt;=2,"SMALL",I4408&lt;=5,"MEDIUM",I4408&gt;5,"LARGE")</f>
        <v>SMALL</v>
      </c>
      <c r="M4408" s="144" t="str">
        <f t="shared" si="433"/>
        <v>NO</v>
      </c>
      <c r="N4408" s="374">
        <v>4.97</v>
      </c>
      <c r="O4408" s="374">
        <f t="shared" si="434"/>
        <v>5</v>
      </c>
      <c r="P4408" s="158" t="str" cm="1">
        <f t="array" ref="P4408">_xlfn.SWITCH(ROUND(N4408,0),5,"Excellent",4,"Good",3,"ok","Bad")</f>
        <v>Excellent</v>
      </c>
      <c r="Q4408" s="144">
        <v>60</v>
      </c>
      <c r="R4408" s="385">
        <v>43470</v>
      </c>
      <c r="S4408" s="385">
        <v>43906</v>
      </c>
      <c r="T4408" s="144">
        <v>3759</v>
      </c>
      <c r="U4408" s="144" t="s">
        <v>60</v>
      </c>
      <c r="V4408" s="144">
        <v>0</v>
      </c>
      <c r="W4408" s="144" t="str">
        <f t="shared" si="437"/>
        <v>Inactive</v>
      </c>
      <c r="X4408" s="144">
        <v>3759</v>
      </c>
      <c r="AB4408" s="343"/>
    </row>
    <row r="4409" spans="9:28">
      <c r="I4409" s="342">
        <v>4</v>
      </c>
      <c r="J4409" s="144" t="str">
        <f t="shared" si="435"/>
        <v>LARGE</v>
      </c>
      <c r="K4409" s="144" t="str">
        <f t="shared" si="436"/>
        <v>MEDIUM</v>
      </c>
      <c r="L4409" s="144" t="str" cm="1">
        <f t="array" ref="L4409">_xlfn.IFS(I4409&lt;=2,"SMALL",I4409&lt;=5,"MEDIUM",I4409&gt;5,"LARGE")</f>
        <v>MEDIUM</v>
      </c>
      <c r="M4409" s="144" t="str">
        <f t="shared" si="433"/>
        <v>NO</v>
      </c>
      <c r="N4409" s="374">
        <v>4.99</v>
      </c>
      <c r="O4409" s="374">
        <f t="shared" si="434"/>
        <v>5</v>
      </c>
      <c r="P4409" s="158" t="str" cm="1">
        <f t="array" ref="P4409">_xlfn.SWITCH(ROUND(N4409,0),5,"Excellent",4,"Good",3,"ok","Bad")</f>
        <v>Excellent</v>
      </c>
      <c r="Q4409" s="144">
        <v>80</v>
      </c>
      <c r="R4409" s="385">
        <v>43473</v>
      </c>
      <c r="S4409" s="385">
        <v>44055</v>
      </c>
      <c r="T4409" s="144">
        <v>2786</v>
      </c>
      <c r="U4409" s="144" t="s">
        <v>69</v>
      </c>
      <c r="V4409" s="144">
        <v>62</v>
      </c>
      <c r="W4409" s="144" t="str">
        <f t="shared" si="437"/>
        <v>Active</v>
      </c>
      <c r="X4409" s="144">
        <v>2786</v>
      </c>
      <c r="AB4409" s="343"/>
    </row>
    <row r="4410" spans="9:28">
      <c r="I4410" s="342">
        <v>5</v>
      </c>
      <c r="J4410" s="144" t="str">
        <f t="shared" si="435"/>
        <v>LARGE</v>
      </c>
      <c r="K4410" s="144" t="str">
        <f t="shared" si="436"/>
        <v>MEDIUM</v>
      </c>
      <c r="L4410" s="144" t="str" cm="1">
        <f t="array" ref="L4410">_xlfn.IFS(I4410&lt;=2,"SMALL",I4410&lt;=5,"MEDIUM",I4410&gt;5,"LARGE")</f>
        <v>MEDIUM</v>
      </c>
      <c r="M4410" s="144" t="str">
        <f t="shared" si="433"/>
        <v>NO</v>
      </c>
      <c r="N4410" s="374">
        <v>4.74</v>
      </c>
      <c r="O4410" s="374">
        <f t="shared" si="434"/>
        <v>5</v>
      </c>
      <c r="P4410" s="158" t="str" cm="1">
        <f t="array" ref="P4410">_xlfn.SWITCH(ROUND(N4410,0),5,"Excellent",4,"Good",3,"ok","Bad")</f>
        <v>Excellent</v>
      </c>
      <c r="Q4410" s="144">
        <v>19</v>
      </c>
      <c r="R4410" s="385">
        <v>43500</v>
      </c>
      <c r="S4410" s="385">
        <v>43885</v>
      </c>
      <c r="T4410" s="144">
        <v>3764</v>
      </c>
      <c r="U4410" s="144" t="s">
        <v>69</v>
      </c>
      <c r="V4410" s="144">
        <v>42</v>
      </c>
      <c r="W4410" s="144" t="str">
        <f t="shared" si="437"/>
        <v>Active</v>
      </c>
      <c r="X4410" s="144">
        <v>3764</v>
      </c>
      <c r="AB4410" s="343"/>
    </row>
    <row r="4411" spans="9:28">
      <c r="I4411" s="342">
        <v>4</v>
      </c>
      <c r="J4411" s="144" t="str">
        <f t="shared" si="435"/>
        <v>LARGE</v>
      </c>
      <c r="K4411" s="144" t="str">
        <f t="shared" si="436"/>
        <v>MEDIUM</v>
      </c>
      <c r="L4411" s="144" t="str" cm="1">
        <f t="array" ref="L4411">_xlfn.IFS(I4411&lt;=2,"SMALL",I4411&lt;=5,"MEDIUM",I4411&gt;5,"LARGE")</f>
        <v>MEDIUM</v>
      </c>
      <c r="M4411" s="144" t="str">
        <f t="shared" si="433"/>
        <v>NO</v>
      </c>
      <c r="N4411" s="374">
        <v>4.8099999999999996</v>
      </c>
      <c r="O4411" s="374">
        <f t="shared" si="434"/>
        <v>5</v>
      </c>
      <c r="P4411" s="158" t="str" cm="1">
        <f t="array" ref="P4411">_xlfn.SWITCH(ROUND(N4411,0),5,"Excellent",4,"Good",3,"ok","Bad")</f>
        <v>Excellent</v>
      </c>
      <c r="Q4411" s="144">
        <v>32</v>
      </c>
      <c r="R4411" s="385">
        <v>43517</v>
      </c>
      <c r="S4411" s="385">
        <v>44018</v>
      </c>
      <c r="T4411" s="144">
        <v>2405</v>
      </c>
      <c r="U4411" s="144" t="s">
        <v>69</v>
      </c>
      <c r="V4411" s="144">
        <v>290</v>
      </c>
      <c r="W4411" s="144" t="str">
        <f t="shared" si="437"/>
        <v>Active</v>
      </c>
      <c r="X4411" s="144">
        <v>2405</v>
      </c>
      <c r="AB4411" s="343"/>
    </row>
    <row r="4412" spans="9:28">
      <c r="I4412" s="342">
        <v>1</v>
      </c>
      <c r="J4412" s="144" t="str">
        <f t="shared" si="435"/>
        <v>SMALL</v>
      </c>
      <c r="K4412" s="144" t="str">
        <f t="shared" si="436"/>
        <v>SMALL</v>
      </c>
      <c r="L4412" s="144" t="str" cm="1">
        <f t="array" ref="L4412">_xlfn.IFS(I4412&lt;=2,"SMALL",I4412&lt;=5,"MEDIUM",I4412&gt;5,"LARGE")</f>
        <v>SMALL</v>
      </c>
      <c r="M4412" s="144" t="str">
        <f t="shared" si="433"/>
        <v>NO</v>
      </c>
      <c r="N4412" s="374">
        <v>5</v>
      </c>
      <c r="O4412" s="374">
        <f t="shared" si="434"/>
        <v>5</v>
      </c>
      <c r="P4412" s="158" t="str" cm="1">
        <f t="array" ref="P4412">_xlfn.SWITCH(ROUND(N4412,0),5,"Excellent",4,"Good",3,"ok","Bad")</f>
        <v>Excellent</v>
      </c>
      <c r="Q4412" s="144">
        <v>3</v>
      </c>
      <c r="R4412" s="385">
        <v>43592</v>
      </c>
      <c r="S4412" s="385">
        <v>43833</v>
      </c>
      <c r="T4412" s="144">
        <v>2568</v>
      </c>
      <c r="U4412" s="144" t="s">
        <v>69</v>
      </c>
      <c r="V4412" s="144">
        <v>83</v>
      </c>
      <c r="W4412" s="144" t="str">
        <f t="shared" si="437"/>
        <v>Active</v>
      </c>
      <c r="X4412" s="144">
        <v>2568</v>
      </c>
      <c r="AB4412" s="343"/>
    </row>
    <row r="4413" spans="9:28">
      <c r="I4413" s="342">
        <v>4</v>
      </c>
      <c r="J4413" s="144" t="str">
        <f t="shared" si="435"/>
        <v>LARGE</v>
      </c>
      <c r="K4413" s="144" t="str">
        <f t="shared" si="436"/>
        <v>MEDIUM</v>
      </c>
      <c r="L4413" s="144" t="str" cm="1">
        <f t="array" ref="L4413">_xlfn.IFS(I4413&lt;=2,"SMALL",I4413&lt;=5,"MEDIUM",I4413&gt;5,"LARGE")</f>
        <v>MEDIUM</v>
      </c>
      <c r="M4413" s="144" t="str">
        <f t="shared" si="433"/>
        <v>NO</v>
      </c>
      <c r="N4413" s="374">
        <v>4.75</v>
      </c>
      <c r="O4413" s="374">
        <f t="shared" si="434"/>
        <v>5</v>
      </c>
      <c r="P4413" s="158" t="str" cm="1">
        <f t="array" ref="P4413">_xlfn.SWITCH(ROUND(N4413,0),5,"Excellent",4,"Good",3,"ok","Bad")</f>
        <v>Excellent</v>
      </c>
      <c r="Q4413" s="144">
        <v>4</v>
      </c>
      <c r="R4413" s="385">
        <v>43540</v>
      </c>
      <c r="S4413" s="385">
        <v>44034</v>
      </c>
      <c r="T4413" s="144">
        <v>1376</v>
      </c>
      <c r="U4413" s="144" t="s">
        <v>69</v>
      </c>
      <c r="V4413" s="144">
        <v>289</v>
      </c>
      <c r="W4413" s="144" t="str">
        <f t="shared" si="437"/>
        <v>Active</v>
      </c>
      <c r="X4413" s="144">
        <v>1376</v>
      </c>
      <c r="AB4413" s="343"/>
    </row>
    <row r="4414" spans="9:28">
      <c r="I4414" s="342">
        <v>1</v>
      </c>
      <c r="J4414" s="144" t="str">
        <f t="shared" si="435"/>
        <v>SMALL</v>
      </c>
      <c r="K4414" s="144" t="str">
        <f t="shared" si="436"/>
        <v>SMALL</v>
      </c>
      <c r="L4414" s="144" t="str" cm="1">
        <f t="array" ref="L4414">_xlfn.IFS(I4414&lt;=2,"SMALL",I4414&lt;=5,"MEDIUM",I4414&gt;5,"LARGE")</f>
        <v>SMALL</v>
      </c>
      <c r="M4414" s="144" t="str">
        <f t="shared" si="433"/>
        <v>NO</v>
      </c>
      <c r="N4414" s="374">
        <v>4.3899999999999997</v>
      </c>
      <c r="O4414" s="374">
        <f t="shared" si="434"/>
        <v>4</v>
      </c>
      <c r="P4414" s="158" t="str" cm="1">
        <f t="array" ref="P4414">_xlfn.SWITCH(ROUND(N4414,0),5,"Excellent",4,"Good",3,"ok","Bad")</f>
        <v>Good</v>
      </c>
      <c r="Q4414" s="144">
        <v>28</v>
      </c>
      <c r="R4414" s="385">
        <v>43471</v>
      </c>
      <c r="S4414" s="385">
        <v>44041</v>
      </c>
      <c r="T4414" s="144">
        <v>3482</v>
      </c>
      <c r="U4414" s="144" t="s">
        <v>73</v>
      </c>
      <c r="V4414" s="144">
        <v>111</v>
      </c>
      <c r="W4414" s="144" t="str">
        <f t="shared" si="437"/>
        <v>Active</v>
      </c>
      <c r="X4414" s="144">
        <v>3482</v>
      </c>
      <c r="AB4414" s="343"/>
    </row>
    <row r="4415" spans="9:28">
      <c r="I4415" s="342">
        <v>1</v>
      </c>
      <c r="J4415" s="144" t="str">
        <f t="shared" si="435"/>
        <v>SMALL</v>
      </c>
      <c r="K4415" s="144" t="str">
        <f t="shared" si="436"/>
        <v>SMALL</v>
      </c>
      <c r="L4415" s="144" t="str" cm="1">
        <f t="array" ref="L4415">_xlfn.IFS(I4415&lt;=2,"SMALL",I4415&lt;=5,"MEDIUM",I4415&gt;5,"LARGE")</f>
        <v>SMALL</v>
      </c>
      <c r="M4415" s="144" t="str">
        <f t="shared" si="433"/>
        <v>YES</v>
      </c>
      <c r="N4415" s="374">
        <v>4.96</v>
      </c>
      <c r="O4415" s="374">
        <f t="shared" si="434"/>
        <v>5</v>
      </c>
      <c r="P4415" s="158" t="str" cm="1">
        <f t="array" ref="P4415">_xlfn.SWITCH(ROUND(N4415,0),5,"Excellent",4,"Good",3,"ok","Bad")</f>
        <v>Excellent</v>
      </c>
      <c r="Q4415" s="144">
        <v>162</v>
      </c>
      <c r="R4415" s="385">
        <v>43472</v>
      </c>
      <c r="S4415" s="385">
        <v>44039</v>
      </c>
      <c r="T4415" s="144">
        <v>3761</v>
      </c>
      <c r="U4415" s="144" t="s">
        <v>73</v>
      </c>
      <c r="V4415" s="144">
        <v>364</v>
      </c>
      <c r="W4415" s="144" t="str">
        <f t="shared" si="437"/>
        <v>Active</v>
      </c>
      <c r="X4415" s="144">
        <v>3761</v>
      </c>
      <c r="AB4415" s="343"/>
    </row>
    <row r="4416" spans="9:28">
      <c r="I4416" s="342">
        <v>3</v>
      </c>
      <c r="J4416" s="144" t="str">
        <f t="shared" si="435"/>
        <v>LARGE</v>
      </c>
      <c r="K4416" s="144" t="str">
        <f t="shared" si="436"/>
        <v>MEDIUM</v>
      </c>
      <c r="L4416" s="144" t="str" cm="1">
        <f t="array" ref="L4416">_xlfn.IFS(I4416&lt;=2,"SMALL",I4416&lt;=5,"MEDIUM",I4416&gt;5,"LARGE")</f>
        <v>MEDIUM</v>
      </c>
      <c r="M4416" s="144" t="str">
        <f t="shared" si="433"/>
        <v>NO</v>
      </c>
      <c r="N4416" s="374">
        <v>4.67</v>
      </c>
      <c r="O4416" s="374">
        <f t="shared" si="434"/>
        <v>5</v>
      </c>
      <c r="P4416" s="158" t="str" cm="1">
        <f t="array" ref="P4416">_xlfn.SWITCH(ROUND(N4416,0),5,"Excellent",4,"Good",3,"ok","Bad")</f>
        <v>Excellent</v>
      </c>
      <c r="Q4416" s="144">
        <v>24</v>
      </c>
      <c r="R4416" s="385">
        <v>43491</v>
      </c>
      <c r="S4416" s="385">
        <v>43799</v>
      </c>
      <c r="T4416" s="144">
        <v>2909</v>
      </c>
      <c r="U4416" s="144" t="s">
        <v>69</v>
      </c>
      <c r="V4416" s="144">
        <v>30</v>
      </c>
      <c r="W4416" s="144" t="str">
        <f t="shared" si="437"/>
        <v>Active</v>
      </c>
      <c r="X4416" s="144">
        <v>2909</v>
      </c>
      <c r="AB4416" s="343"/>
    </row>
    <row r="4417" spans="9:28">
      <c r="I4417" s="342">
        <v>1</v>
      </c>
      <c r="J4417" s="144" t="str">
        <f t="shared" si="435"/>
        <v>SMALL</v>
      </c>
      <c r="K4417" s="144" t="str">
        <f t="shared" si="436"/>
        <v>SMALL</v>
      </c>
      <c r="L4417" s="144" t="str" cm="1">
        <f t="array" ref="L4417">_xlfn.IFS(I4417&lt;=2,"SMALL",I4417&lt;=5,"MEDIUM",I4417&gt;5,"LARGE")</f>
        <v>SMALL</v>
      </c>
      <c r="M4417" s="144" t="str">
        <f t="shared" si="433"/>
        <v>NO</v>
      </c>
      <c r="N4417" s="374">
        <v>4.2</v>
      </c>
      <c r="O4417" s="374">
        <f t="shared" si="434"/>
        <v>4</v>
      </c>
      <c r="P4417" s="158" t="str" cm="1">
        <f t="array" ref="P4417">_xlfn.SWITCH(ROUND(N4417,0),5,"Excellent",4,"Good",3,"ok","Bad")</f>
        <v>Good</v>
      </c>
      <c r="Q4417" s="144">
        <v>10</v>
      </c>
      <c r="R4417" s="385">
        <v>43541</v>
      </c>
      <c r="S4417" s="385">
        <v>43836</v>
      </c>
      <c r="T4417" s="144">
        <v>3642</v>
      </c>
      <c r="U4417" s="144" t="s">
        <v>60</v>
      </c>
      <c r="V4417" s="144">
        <v>179</v>
      </c>
      <c r="W4417" s="144" t="str">
        <f t="shared" si="437"/>
        <v>Active</v>
      </c>
      <c r="X4417" s="144">
        <v>3642</v>
      </c>
      <c r="AB4417" s="343"/>
    </row>
    <row r="4418" spans="9:28">
      <c r="I4418" s="342">
        <v>2</v>
      </c>
      <c r="J4418" s="144" t="str">
        <f t="shared" si="435"/>
        <v>SMALL</v>
      </c>
      <c r="K4418" s="144" t="str">
        <f t="shared" si="436"/>
        <v>SMALL</v>
      </c>
      <c r="L4418" s="144" t="str" cm="1">
        <f t="array" ref="L4418">_xlfn.IFS(I4418&lt;=2,"SMALL",I4418&lt;=5,"MEDIUM",I4418&gt;5,"LARGE")</f>
        <v>SMALL</v>
      </c>
      <c r="M4418" s="144" t="str">
        <f t="shared" si="433"/>
        <v>NO</v>
      </c>
      <c r="N4418" s="374">
        <v>4.38</v>
      </c>
      <c r="O4418" s="374">
        <f t="shared" si="434"/>
        <v>4</v>
      </c>
      <c r="P4418" s="158" t="str" cm="1">
        <f t="array" ref="P4418">_xlfn.SWITCH(ROUND(N4418,0),5,"Excellent",4,"Good",3,"ok","Bad")</f>
        <v>Good</v>
      </c>
      <c r="Q4418" s="144">
        <v>53</v>
      </c>
      <c r="R4418" s="385">
        <v>43474</v>
      </c>
      <c r="S4418" s="385">
        <v>44039</v>
      </c>
      <c r="T4418" s="144">
        <v>3716</v>
      </c>
      <c r="U4418" s="144" t="s">
        <v>60</v>
      </c>
      <c r="V4418" s="144">
        <v>365</v>
      </c>
      <c r="W4418" s="144" t="str">
        <f t="shared" si="437"/>
        <v>Active</v>
      </c>
      <c r="X4418" s="144">
        <v>3716</v>
      </c>
      <c r="AB4418" s="343"/>
    </row>
    <row r="4419" spans="9:28">
      <c r="I4419" s="342">
        <v>3</v>
      </c>
      <c r="J4419" s="144" t="str">
        <f t="shared" si="435"/>
        <v>LARGE</v>
      </c>
      <c r="K4419" s="144" t="str">
        <f t="shared" si="436"/>
        <v>MEDIUM</v>
      </c>
      <c r="L4419" s="144" t="str" cm="1">
        <f t="array" ref="L4419">_xlfn.IFS(I4419&lt;=2,"SMALL",I4419&lt;=5,"MEDIUM",I4419&gt;5,"LARGE")</f>
        <v>MEDIUM</v>
      </c>
      <c r="M4419" s="144" t="str">
        <f t="shared" si="433"/>
        <v>NO</v>
      </c>
      <c r="N4419" s="374">
        <v>4.41</v>
      </c>
      <c r="O4419" s="374">
        <f t="shared" si="434"/>
        <v>4</v>
      </c>
      <c r="P4419" s="158" t="str" cm="1">
        <f t="array" ref="P4419">_xlfn.SWITCH(ROUND(N4419,0),5,"Excellent",4,"Good",3,"ok","Bad")</f>
        <v>Good</v>
      </c>
      <c r="Q4419" s="144">
        <v>17</v>
      </c>
      <c r="R4419" s="385">
        <v>43486</v>
      </c>
      <c r="S4419" s="385">
        <v>43896</v>
      </c>
      <c r="T4419" s="144">
        <v>3716</v>
      </c>
      <c r="U4419" s="144" t="s">
        <v>60</v>
      </c>
      <c r="V4419" s="144">
        <v>365</v>
      </c>
      <c r="W4419" s="144" t="str">
        <f t="shared" si="437"/>
        <v>Active</v>
      </c>
      <c r="X4419" s="144">
        <v>3716</v>
      </c>
      <c r="AB4419" s="343"/>
    </row>
    <row r="4420" spans="9:28">
      <c r="I4420" s="342">
        <v>6</v>
      </c>
      <c r="J4420" s="144" t="str">
        <f t="shared" si="435"/>
        <v>LARGE</v>
      </c>
      <c r="K4420" s="144" t="str">
        <f t="shared" si="436"/>
        <v>LARGE</v>
      </c>
      <c r="L4420" s="144" t="str" cm="1">
        <f t="array" ref="L4420">_xlfn.IFS(I4420&lt;=2,"SMALL",I4420&lt;=5,"MEDIUM",I4420&gt;5,"LARGE")</f>
        <v>LARGE</v>
      </c>
      <c r="M4420" s="144" t="str">
        <f t="shared" si="433"/>
        <v>NO</v>
      </c>
      <c r="N4420" s="374">
        <v>4.7</v>
      </c>
      <c r="O4420" s="374">
        <f t="shared" si="434"/>
        <v>5</v>
      </c>
      <c r="P4420" s="158" t="str" cm="1">
        <f t="array" ref="P4420">_xlfn.SWITCH(ROUND(N4420,0),5,"Excellent",4,"Good",3,"ok","Bad")</f>
        <v>Excellent</v>
      </c>
      <c r="Q4420" s="144">
        <v>20</v>
      </c>
      <c r="R4420" s="385">
        <v>43531</v>
      </c>
      <c r="S4420" s="385">
        <v>43879</v>
      </c>
      <c r="T4420" s="144">
        <v>878</v>
      </c>
      <c r="U4420" s="144" t="s">
        <v>69</v>
      </c>
      <c r="V4420" s="144">
        <v>90</v>
      </c>
      <c r="W4420" s="144" t="str">
        <f t="shared" si="437"/>
        <v>Active</v>
      </c>
      <c r="X4420" s="144">
        <v>878</v>
      </c>
      <c r="AB4420" s="343"/>
    </row>
    <row r="4421" spans="9:28">
      <c r="I4421" s="342">
        <v>6</v>
      </c>
      <c r="J4421" s="144" t="str">
        <f t="shared" si="435"/>
        <v>LARGE</v>
      </c>
      <c r="K4421" s="144" t="str">
        <f t="shared" si="436"/>
        <v>LARGE</v>
      </c>
      <c r="L4421" s="144" t="str" cm="1">
        <f t="array" ref="L4421">_xlfn.IFS(I4421&lt;=2,"SMALL",I4421&lt;=5,"MEDIUM",I4421&gt;5,"LARGE")</f>
        <v>LARGE</v>
      </c>
      <c r="M4421" s="144" t="str">
        <f t="shared" ref="M4421:M4484" si="438">IF(AND(N4421&gt;=4.8,Q4421&gt;100),"YES","NO")</f>
        <v>NO</v>
      </c>
      <c r="N4421" s="374">
        <v>4.8899999999999997</v>
      </c>
      <c r="O4421" s="374">
        <f t="shared" ref="O4421:O4484" si="439">ROUND(N4421,0)</f>
        <v>5</v>
      </c>
      <c r="P4421" s="158" t="str" cm="1">
        <f t="array" ref="P4421">_xlfn.SWITCH(ROUND(N4421,0),5,"Excellent",4,"Good",3,"ok","Bad")</f>
        <v>Excellent</v>
      </c>
      <c r="Q4421" s="144">
        <v>28</v>
      </c>
      <c r="R4421" s="385">
        <v>43478</v>
      </c>
      <c r="S4421" s="385">
        <v>44033</v>
      </c>
      <c r="T4421" s="144">
        <v>3034</v>
      </c>
      <c r="U4421" s="144" t="s">
        <v>69</v>
      </c>
      <c r="V4421" s="144">
        <v>347</v>
      </c>
      <c r="W4421" s="144" t="str">
        <f t="shared" si="437"/>
        <v>Active</v>
      </c>
      <c r="X4421" s="144">
        <v>3034</v>
      </c>
      <c r="AB4421" s="343"/>
    </row>
    <row r="4422" spans="9:28">
      <c r="I4422" s="342">
        <v>3</v>
      </c>
      <c r="J4422" s="144" t="str">
        <f t="shared" ref="J4422:J4485" si="440">IF(I4422&lt;=2,"SMALL","LARGE")</f>
        <v>LARGE</v>
      </c>
      <c r="K4422" s="144" t="str">
        <f t="shared" ref="K4422:K4485" si="441">IF(I4422&lt;=2,"SMALL",IF(I4422&lt;=5,"MEDIUM","LARGE"))</f>
        <v>MEDIUM</v>
      </c>
      <c r="L4422" s="144" t="str" cm="1">
        <f t="array" ref="L4422">_xlfn.IFS(I4422&lt;=2,"SMALL",I4422&lt;=5,"MEDIUM",I4422&gt;5,"LARGE")</f>
        <v>MEDIUM</v>
      </c>
      <c r="M4422" s="144" t="str">
        <f t="shared" si="438"/>
        <v>NO</v>
      </c>
      <c r="N4422" s="374">
        <v>5</v>
      </c>
      <c r="O4422" s="374">
        <f t="shared" si="439"/>
        <v>5</v>
      </c>
      <c r="P4422" s="158" t="str" cm="1">
        <f t="array" ref="P4422">_xlfn.SWITCH(ROUND(N4422,0),5,"Excellent",4,"Good",3,"ok","Bad")</f>
        <v>Excellent</v>
      </c>
      <c r="Q4422" s="144">
        <v>6</v>
      </c>
      <c r="R4422" s="385">
        <v>43483</v>
      </c>
      <c r="S4422" s="385">
        <v>43831</v>
      </c>
      <c r="T4422" s="144">
        <v>702</v>
      </c>
      <c r="U4422" s="144" t="s">
        <v>69</v>
      </c>
      <c r="V4422" s="144">
        <v>0</v>
      </c>
      <c r="W4422" s="144" t="str">
        <f t="shared" ref="W4422:W4485" si="442">IF(NOT(V4422=0),"Active","Inactive")</f>
        <v>Inactive</v>
      </c>
      <c r="X4422" s="144">
        <v>702</v>
      </c>
      <c r="AB4422" s="343"/>
    </row>
    <row r="4423" spans="9:28">
      <c r="I4423" s="342">
        <v>4</v>
      </c>
      <c r="J4423" s="144" t="str">
        <f t="shared" si="440"/>
        <v>LARGE</v>
      </c>
      <c r="K4423" s="144" t="str">
        <f t="shared" si="441"/>
        <v>MEDIUM</v>
      </c>
      <c r="L4423" s="144" t="str" cm="1">
        <f t="array" ref="L4423">_xlfn.IFS(I4423&lt;=2,"SMALL",I4423&lt;=5,"MEDIUM",I4423&gt;5,"LARGE")</f>
        <v>MEDIUM</v>
      </c>
      <c r="M4423" s="144" t="str">
        <f t="shared" si="438"/>
        <v>NO</v>
      </c>
      <c r="N4423" s="374">
        <v>4.7300000000000004</v>
      </c>
      <c r="O4423" s="374">
        <f t="shared" si="439"/>
        <v>5</v>
      </c>
      <c r="P4423" s="158" t="str" cm="1">
        <f t="array" ref="P4423">_xlfn.SWITCH(ROUND(N4423,0),5,"Excellent",4,"Good",3,"ok","Bad")</f>
        <v>Excellent</v>
      </c>
      <c r="Q4423" s="144">
        <v>22</v>
      </c>
      <c r="R4423" s="385">
        <v>43528</v>
      </c>
      <c r="S4423" s="385">
        <v>43829</v>
      </c>
      <c r="T4423" s="144">
        <v>2399</v>
      </c>
      <c r="U4423" s="144" t="s">
        <v>69</v>
      </c>
      <c r="V4423" s="144">
        <v>46</v>
      </c>
      <c r="W4423" s="144" t="str">
        <f t="shared" si="442"/>
        <v>Active</v>
      </c>
      <c r="X4423" s="144">
        <v>2399</v>
      </c>
      <c r="AB4423" s="343"/>
    </row>
    <row r="4424" spans="9:28">
      <c r="I4424" s="342">
        <v>1</v>
      </c>
      <c r="J4424" s="144" t="str">
        <f t="shared" si="440"/>
        <v>SMALL</v>
      </c>
      <c r="K4424" s="144" t="str">
        <f t="shared" si="441"/>
        <v>SMALL</v>
      </c>
      <c r="L4424" s="144" t="str" cm="1">
        <f t="array" ref="L4424">_xlfn.IFS(I4424&lt;=2,"SMALL",I4424&lt;=5,"MEDIUM",I4424&gt;5,"LARGE")</f>
        <v>SMALL</v>
      </c>
      <c r="M4424" s="144" t="str">
        <f t="shared" si="438"/>
        <v>YES</v>
      </c>
      <c r="N4424" s="374">
        <v>4.9000000000000004</v>
      </c>
      <c r="O4424" s="374">
        <f t="shared" si="439"/>
        <v>5</v>
      </c>
      <c r="P4424" s="158" t="str" cm="1">
        <f t="array" ref="P4424">_xlfn.SWITCH(ROUND(N4424,0),5,"Excellent",4,"Good",3,"ok","Bad")</f>
        <v>Excellent</v>
      </c>
      <c r="Q4424" s="144">
        <v>168</v>
      </c>
      <c r="R4424" s="385">
        <v>43472</v>
      </c>
      <c r="S4424" s="385">
        <v>44059</v>
      </c>
      <c r="T4424" s="144">
        <v>3761</v>
      </c>
      <c r="U4424" s="144" t="s">
        <v>73</v>
      </c>
      <c r="V4424" s="144">
        <v>362</v>
      </c>
      <c r="W4424" s="144" t="str">
        <f t="shared" si="442"/>
        <v>Active</v>
      </c>
      <c r="X4424" s="144">
        <v>3761</v>
      </c>
      <c r="AB4424" s="343"/>
    </row>
    <row r="4425" spans="9:28">
      <c r="I4425" s="342">
        <v>2</v>
      </c>
      <c r="J4425" s="144" t="str">
        <f t="shared" si="440"/>
        <v>SMALL</v>
      </c>
      <c r="K4425" s="144" t="str">
        <f t="shared" si="441"/>
        <v>SMALL</v>
      </c>
      <c r="L4425" s="144" t="str" cm="1">
        <f t="array" ref="L4425">_xlfn.IFS(I4425&lt;=2,"SMALL",I4425&lt;=5,"MEDIUM",I4425&gt;5,"LARGE")</f>
        <v>SMALL</v>
      </c>
      <c r="M4425" s="144" t="str">
        <f t="shared" si="438"/>
        <v>NO</v>
      </c>
      <c r="N4425" s="374">
        <v>5</v>
      </c>
      <c r="O4425" s="374">
        <f t="shared" si="439"/>
        <v>5</v>
      </c>
      <c r="P4425" s="158" t="str" cm="1">
        <f t="array" ref="P4425">_xlfn.SWITCH(ROUND(N4425,0),5,"Excellent",4,"Good",3,"ok","Bad")</f>
        <v>Excellent</v>
      </c>
      <c r="Q4425" s="144">
        <v>12</v>
      </c>
      <c r="R4425" s="385">
        <v>43513</v>
      </c>
      <c r="S4425" s="385">
        <v>43899</v>
      </c>
      <c r="T4425" s="144">
        <v>1528</v>
      </c>
      <c r="U4425" s="144" t="s">
        <v>60</v>
      </c>
      <c r="V4425" s="144">
        <v>0</v>
      </c>
      <c r="W4425" s="144" t="str">
        <f t="shared" si="442"/>
        <v>Inactive</v>
      </c>
      <c r="X4425" s="144">
        <v>1528</v>
      </c>
      <c r="AB4425" s="343"/>
    </row>
    <row r="4426" spans="9:28">
      <c r="I4426" s="342">
        <v>6</v>
      </c>
      <c r="J4426" s="144" t="str">
        <f t="shared" si="440"/>
        <v>LARGE</v>
      </c>
      <c r="K4426" s="144" t="str">
        <f t="shared" si="441"/>
        <v>LARGE</v>
      </c>
      <c r="L4426" s="144" t="str" cm="1">
        <f t="array" ref="L4426">_xlfn.IFS(I4426&lt;=2,"SMALL",I4426&lt;=5,"MEDIUM",I4426&gt;5,"LARGE")</f>
        <v>LARGE</v>
      </c>
      <c r="M4426" s="144" t="str">
        <f t="shared" si="438"/>
        <v>NO</v>
      </c>
      <c r="N4426" s="374">
        <v>4.87</v>
      </c>
      <c r="O4426" s="374">
        <f t="shared" si="439"/>
        <v>5</v>
      </c>
      <c r="P4426" s="158" t="str" cm="1">
        <f t="array" ref="P4426">_xlfn.SWITCH(ROUND(N4426,0),5,"Excellent",4,"Good",3,"ok","Bad")</f>
        <v>Excellent</v>
      </c>
      <c r="Q4426" s="144">
        <v>46</v>
      </c>
      <c r="R4426" s="385">
        <v>43591</v>
      </c>
      <c r="S4426" s="385">
        <v>43906</v>
      </c>
      <c r="T4426" s="144">
        <v>2068</v>
      </c>
      <c r="U4426" s="144" t="s">
        <v>69</v>
      </c>
      <c r="V4426" s="144">
        <v>256</v>
      </c>
      <c r="W4426" s="144" t="str">
        <f t="shared" si="442"/>
        <v>Active</v>
      </c>
      <c r="X4426" s="144">
        <v>2068</v>
      </c>
      <c r="AB4426" s="343"/>
    </row>
    <row r="4427" spans="9:28">
      <c r="I4427" s="342">
        <v>2</v>
      </c>
      <c r="J4427" s="144" t="str">
        <f t="shared" si="440"/>
        <v>SMALL</v>
      </c>
      <c r="K4427" s="144" t="str">
        <f t="shared" si="441"/>
        <v>SMALL</v>
      </c>
      <c r="L4427" s="144" t="str" cm="1">
        <f t="array" ref="L4427">_xlfn.IFS(I4427&lt;=2,"SMALL",I4427&lt;=5,"MEDIUM",I4427&gt;5,"LARGE")</f>
        <v>SMALL</v>
      </c>
      <c r="M4427" s="144" t="str">
        <f t="shared" si="438"/>
        <v>NO</v>
      </c>
      <c r="N4427" s="374">
        <v>4</v>
      </c>
      <c r="O4427" s="374">
        <f t="shared" si="439"/>
        <v>4</v>
      </c>
      <c r="P4427" s="158" t="str" cm="1">
        <f t="array" ref="P4427">_xlfn.SWITCH(ROUND(N4427,0),5,"Excellent",4,"Good",3,"ok","Bad")</f>
        <v>Good</v>
      </c>
      <c r="Q4427" s="144">
        <v>3</v>
      </c>
      <c r="R4427" s="385">
        <v>43566</v>
      </c>
      <c r="S4427" s="385">
        <v>43831</v>
      </c>
      <c r="T4427" s="144">
        <v>2054</v>
      </c>
      <c r="U4427" s="144" t="s">
        <v>60</v>
      </c>
      <c r="V4427" s="144">
        <v>90</v>
      </c>
      <c r="W4427" s="144" t="str">
        <f t="shared" si="442"/>
        <v>Active</v>
      </c>
      <c r="X4427" s="144">
        <v>2054</v>
      </c>
      <c r="AB4427" s="343"/>
    </row>
    <row r="4428" spans="9:28">
      <c r="I4428" s="342">
        <v>1</v>
      </c>
      <c r="J4428" s="144" t="str">
        <f t="shared" si="440"/>
        <v>SMALL</v>
      </c>
      <c r="K4428" s="144" t="str">
        <f t="shared" si="441"/>
        <v>SMALL</v>
      </c>
      <c r="L4428" s="144" t="str" cm="1">
        <f t="array" ref="L4428">_xlfn.IFS(I4428&lt;=2,"SMALL",I4428&lt;=5,"MEDIUM",I4428&gt;5,"LARGE")</f>
        <v>SMALL</v>
      </c>
      <c r="M4428" s="144" t="str">
        <f t="shared" si="438"/>
        <v>NO</v>
      </c>
      <c r="N4428" s="374">
        <v>4.96</v>
      </c>
      <c r="O4428" s="374">
        <f t="shared" si="439"/>
        <v>5</v>
      </c>
      <c r="P4428" s="158" t="str" cm="1">
        <f t="array" ref="P4428">_xlfn.SWITCH(ROUND(N4428,0),5,"Excellent",4,"Good",3,"ok","Bad")</f>
        <v>Excellent</v>
      </c>
      <c r="Q4428" s="144">
        <v>45</v>
      </c>
      <c r="R4428" s="385">
        <v>43524</v>
      </c>
      <c r="S4428" s="385">
        <v>43900</v>
      </c>
      <c r="T4428" s="144">
        <v>3767</v>
      </c>
      <c r="U4428" s="144" t="s">
        <v>60</v>
      </c>
      <c r="V4428" s="144">
        <v>16</v>
      </c>
      <c r="W4428" s="144" t="str">
        <f t="shared" si="442"/>
        <v>Active</v>
      </c>
      <c r="X4428" s="144">
        <v>3767</v>
      </c>
      <c r="AB4428" s="343"/>
    </row>
    <row r="4429" spans="9:28">
      <c r="I4429" s="342">
        <v>2</v>
      </c>
      <c r="J4429" s="144" t="str">
        <f t="shared" si="440"/>
        <v>SMALL</v>
      </c>
      <c r="K4429" s="144" t="str">
        <f t="shared" si="441"/>
        <v>SMALL</v>
      </c>
      <c r="L4429" s="144" t="str" cm="1">
        <f t="array" ref="L4429">_xlfn.IFS(I4429&lt;=2,"SMALL",I4429&lt;=5,"MEDIUM",I4429&gt;5,"LARGE")</f>
        <v>SMALL</v>
      </c>
      <c r="M4429" s="144" t="str">
        <f t="shared" si="438"/>
        <v>NO</v>
      </c>
      <c r="N4429" s="374">
        <v>5</v>
      </c>
      <c r="O4429" s="374">
        <f t="shared" si="439"/>
        <v>5</v>
      </c>
      <c r="P4429" s="158" t="str" cm="1">
        <f t="array" ref="P4429">_xlfn.SWITCH(ROUND(N4429,0),5,"Excellent",4,"Good",3,"ok","Bad")</f>
        <v>Excellent</v>
      </c>
      <c r="Q4429" s="144">
        <v>22</v>
      </c>
      <c r="R4429" s="385">
        <v>43625</v>
      </c>
      <c r="S4429" s="385">
        <v>43859</v>
      </c>
      <c r="T4429" s="144">
        <v>3725</v>
      </c>
      <c r="U4429" s="144" t="s">
        <v>69</v>
      </c>
      <c r="V4429" s="144">
        <v>164</v>
      </c>
      <c r="W4429" s="144" t="str">
        <f t="shared" si="442"/>
        <v>Active</v>
      </c>
      <c r="X4429" s="144">
        <v>3725</v>
      </c>
      <c r="AB4429" s="343"/>
    </row>
    <row r="4430" spans="9:28">
      <c r="I4430" s="342">
        <v>6</v>
      </c>
      <c r="J4430" s="144" t="str">
        <f t="shared" si="440"/>
        <v>LARGE</v>
      </c>
      <c r="K4430" s="144" t="str">
        <f t="shared" si="441"/>
        <v>LARGE</v>
      </c>
      <c r="L4430" s="144" t="str" cm="1">
        <f t="array" ref="L4430">_xlfn.IFS(I4430&lt;=2,"SMALL",I4430&lt;=5,"MEDIUM",I4430&gt;5,"LARGE")</f>
        <v>LARGE</v>
      </c>
      <c r="M4430" s="144" t="str">
        <f t="shared" si="438"/>
        <v>NO</v>
      </c>
      <c r="N4430" s="374">
        <v>4.78</v>
      </c>
      <c r="O4430" s="374">
        <f t="shared" si="439"/>
        <v>5</v>
      </c>
      <c r="P4430" s="158" t="str" cm="1">
        <f t="array" ref="P4430">_xlfn.SWITCH(ROUND(N4430,0),5,"Excellent",4,"Good",3,"ok","Bad")</f>
        <v>Excellent</v>
      </c>
      <c r="Q4430" s="144">
        <v>51</v>
      </c>
      <c r="R4430" s="385">
        <v>43496</v>
      </c>
      <c r="S4430" s="385">
        <v>43890</v>
      </c>
      <c r="T4430" s="144">
        <v>3768</v>
      </c>
      <c r="U4430" s="144" t="s">
        <v>69</v>
      </c>
      <c r="V4430" s="144">
        <v>236</v>
      </c>
      <c r="W4430" s="144" t="str">
        <f t="shared" si="442"/>
        <v>Active</v>
      </c>
      <c r="X4430" s="144">
        <v>3768</v>
      </c>
      <c r="AB4430" s="343"/>
    </row>
    <row r="4431" spans="9:28">
      <c r="I4431" s="342">
        <v>4</v>
      </c>
      <c r="J4431" s="144" t="str">
        <f t="shared" si="440"/>
        <v>LARGE</v>
      </c>
      <c r="K4431" s="144" t="str">
        <f t="shared" si="441"/>
        <v>MEDIUM</v>
      </c>
      <c r="L4431" s="144" t="str" cm="1">
        <f t="array" ref="L4431">_xlfn.IFS(I4431&lt;=2,"SMALL",I4431&lt;=5,"MEDIUM",I4431&gt;5,"LARGE")</f>
        <v>MEDIUM</v>
      </c>
      <c r="M4431" s="144" t="str">
        <f t="shared" si="438"/>
        <v>NO</v>
      </c>
      <c r="N4431" s="374">
        <v>4.82</v>
      </c>
      <c r="O4431" s="374">
        <f t="shared" si="439"/>
        <v>5</v>
      </c>
      <c r="P4431" s="158" t="str" cm="1">
        <f t="array" ref="P4431">_xlfn.SWITCH(ROUND(N4431,0),5,"Excellent",4,"Good",3,"ok","Bad")</f>
        <v>Excellent</v>
      </c>
      <c r="Q4431" s="144">
        <v>17</v>
      </c>
      <c r="R4431" s="385">
        <v>43628</v>
      </c>
      <c r="S4431" s="385">
        <v>44018</v>
      </c>
      <c r="T4431" s="144">
        <v>1855</v>
      </c>
      <c r="U4431" s="144" t="s">
        <v>69</v>
      </c>
      <c r="V4431" s="144">
        <v>95</v>
      </c>
      <c r="W4431" s="144" t="str">
        <f t="shared" si="442"/>
        <v>Active</v>
      </c>
      <c r="X4431" s="144">
        <v>1855</v>
      </c>
      <c r="AB4431" s="343"/>
    </row>
    <row r="4432" spans="9:28">
      <c r="I4432" s="342">
        <v>6</v>
      </c>
      <c r="J4432" s="144" t="str">
        <f t="shared" si="440"/>
        <v>LARGE</v>
      </c>
      <c r="K4432" s="144" t="str">
        <f t="shared" si="441"/>
        <v>LARGE</v>
      </c>
      <c r="L4432" s="144" t="str" cm="1">
        <f t="array" ref="L4432">_xlfn.IFS(I4432&lt;=2,"SMALL",I4432&lt;=5,"MEDIUM",I4432&gt;5,"LARGE")</f>
        <v>LARGE</v>
      </c>
      <c r="M4432" s="144" t="str">
        <f t="shared" si="438"/>
        <v>NO</v>
      </c>
      <c r="N4432" s="374">
        <v>4.55</v>
      </c>
      <c r="O4432" s="374">
        <f t="shared" si="439"/>
        <v>5</v>
      </c>
      <c r="P4432" s="158" t="str" cm="1">
        <f t="array" ref="P4432">_xlfn.SWITCH(ROUND(N4432,0),5,"Excellent",4,"Good",3,"ok","Bad")</f>
        <v>Excellent</v>
      </c>
      <c r="Q4432" s="144">
        <v>31</v>
      </c>
      <c r="R4432" s="385">
        <v>43542</v>
      </c>
      <c r="S4432" s="385">
        <v>43909</v>
      </c>
      <c r="T4432" s="144">
        <v>2282</v>
      </c>
      <c r="U4432" s="144" t="s">
        <v>60</v>
      </c>
      <c r="V4432" s="144">
        <v>103</v>
      </c>
      <c r="W4432" s="144" t="str">
        <f t="shared" si="442"/>
        <v>Active</v>
      </c>
      <c r="X4432" s="144">
        <v>2282</v>
      </c>
      <c r="AB4432" s="343"/>
    </row>
    <row r="4433" spans="9:28">
      <c r="I4433" s="342">
        <v>2</v>
      </c>
      <c r="J4433" s="144" t="str">
        <f t="shared" si="440"/>
        <v>SMALL</v>
      </c>
      <c r="K4433" s="144" t="str">
        <f t="shared" si="441"/>
        <v>SMALL</v>
      </c>
      <c r="L4433" s="144" t="str" cm="1">
        <f t="array" ref="L4433">_xlfn.IFS(I4433&lt;=2,"SMALL",I4433&lt;=5,"MEDIUM",I4433&gt;5,"LARGE")</f>
        <v>SMALL</v>
      </c>
      <c r="M4433" s="144" t="str">
        <f t="shared" si="438"/>
        <v>YES</v>
      </c>
      <c r="N4433" s="374">
        <v>4.9800000000000004</v>
      </c>
      <c r="O4433" s="374">
        <f t="shared" si="439"/>
        <v>5</v>
      </c>
      <c r="P4433" s="158" t="str" cm="1">
        <f t="array" ref="P4433">_xlfn.SWITCH(ROUND(N4433,0),5,"Excellent",4,"Good",3,"ok","Bad")</f>
        <v>Excellent</v>
      </c>
      <c r="Q4433" s="144">
        <v>105</v>
      </c>
      <c r="R4433" s="385">
        <v>43478</v>
      </c>
      <c r="S4433" s="385">
        <v>44046</v>
      </c>
      <c r="T4433" s="144">
        <v>2264</v>
      </c>
      <c r="U4433" s="144" t="s">
        <v>69</v>
      </c>
      <c r="V4433" s="144">
        <v>271</v>
      </c>
      <c r="W4433" s="144" t="str">
        <f t="shared" si="442"/>
        <v>Active</v>
      </c>
      <c r="X4433" s="144">
        <v>2264</v>
      </c>
      <c r="AB4433" s="343"/>
    </row>
    <row r="4434" spans="9:28">
      <c r="I4434" s="342">
        <v>2</v>
      </c>
      <c r="J4434" s="144" t="str">
        <f t="shared" si="440"/>
        <v>SMALL</v>
      </c>
      <c r="K4434" s="144" t="str">
        <f t="shared" si="441"/>
        <v>SMALL</v>
      </c>
      <c r="L4434" s="144" t="str" cm="1">
        <f t="array" ref="L4434">_xlfn.IFS(I4434&lt;=2,"SMALL",I4434&lt;=5,"MEDIUM",I4434&gt;5,"LARGE")</f>
        <v>SMALL</v>
      </c>
      <c r="M4434" s="144" t="str">
        <f t="shared" si="438"/>
        <v>NO</v>
      </c>
      <c r="N4434" s="374">
        <v>4.9000000000000004</v>
      </c>
      <c r="O4434" s="374">
        <f t="shared" si="439"/>
        <v>5</v>
      </c>
      <c r="P4434" s="158" t="str" cm="1">
        <f t="array" ref="P4434">_xlfn.SWITCH(ROUND(N4434,0),5,"Excellent",4,"Good",3,"ok","Bad")</f>
        <v>Excellent</v>
      </c>
      <c r="Q4434" s="144">
        <v>30</v>
      </c>
      <c r="R4434" s="385">
        <v>43485</v>
      </c>
      <c r="S4434" s="385">
        <v>43831</v>
      </c>
      <c r="T4434" s="144">
        <v>2685</v>
      </c>
      <c r="U4434" s="144" t="s">
        <v>60</v>
      </c>
      <c r="V4434" s="144">
        <v>180</v>
      </c>
      <c r="W4434" s="144" t="str">
        <f t="shared" si="442"/>
        <v>Active</v>
      </c>
      <c r="X4434" s="144">
        <v>2685</v>
      </c>
      <c r="AB4434" s="343"/>
    </row>
    <row r="4435" spans="9:28">
      <c r="I4435" s="342">
        <v>2</v>
      </c>
      <c r="J4435" s="144" t="str">
        <f t="shared" si="440"/>
        <v>SMALL</v>
      </c>
      <c r="K4435" s="144" t="str">
        <f t="shared" si="441"/>
        <v>SMALL</v>
      </c>
      <c r="L4435" s="144" t="str" cm="1">
        <f t="array" ref="L4435">_xlfn.IFS(I4435&lt;=2,"SMALL",I4435&lt;=5,"MEDIUM",I4435&gt;5,"LARGE")</f>
        <v>SMALL</v>
      </c>
      <c r="M4435" s="144" t="str">
        <f t="shared" si="438"/>
        <v>NO</v>
      </c>
      <c r="N4435" s="374">
        <v>5</v>
      </c>
      <c r="O4435" s="374">
        <f t="shared" si="439"/>
        <v>5</v>
      </c>
      <c r="P4435" s="158" t="str" cm="1">
        <f t="array" ref="P4435">_xlfn.SWITCH(ROUND(N4435,0),5,"Excellent",4,"Good",3,"ok","Bad")</f>
        <v>Excellent</v>
      </c>
      <c r="Q4435" s="144">
        <v>9</v>
      </c>
      <c r="R4435" s="385">
        <v>43504</v>
      </c>
      <c r="S4435" s="385">
        <v>43762</v>
      </c>
      <c r="T4435" s="144">
        <v>3011</v>
      </c>
      <c r="U4435" s="144" t="s">
        <v>69</v>
      </c>
      <c r="V4435" s="144">
        <v>74</v>
      </c>
      <c r="W4435" s="144" t="str">
        <f t="shared" si="442"/>
        <v>Active</v>
      </c>
      <c r="X4435" s="144">
        <v>3011</v>
      </c>
      <c r="AB4435" s="343"/>
    </row>
    <row r="4436" spans="9:28">
      <c r="I4436" s="342">
        <v>2</v>
      </c>
      <c r="J4436" s="144" t="str">
        <f t="shared" si="440"/>
        <v>SMALL</v>
      </c>
      <c r="K4436" s="144" t="str">
        <f t="shared" si="441"/>
        <v>SMALL</v>
      </c>
      <c r="L4436" s="144" t="str" cm="1">
        <f t="array" ref="L4436">_xlfn.IFS(I4436&lt;=2,"SMALL",I4436&lt;=5,"MEDIUM",I4436&gt;5,"LARGE")</f>
        <v>SMALL</v>
      </c>
      <c r="M4436" s="144" t="str">
        <f t="shared" si="438"/>
        <v>NO</v>
      </c>
      <c r="N4436" s="374">
        <v>5</v>
      </c>
      <c r="O4436" s="374">
        <f t="shared" si="439"/>
        <v>5</v>
      </c>
      <c r="P4436" s="158" t="str" cm="1">
        <f t="array" ref="P4436">_xlfn.SWITCH(ROUND(N4436,0),5,"Excellent",4,"Good",3,"ok","Bad")</f>
        <v>Excellent</v>
      </c>
      <c r="Q4436" s="144">
        <v>13</v>
      </c>
      <c r="R4436" s="385">
        <v>43814</v>
      </c>
      <c r="S4436" s="385">
        <v>44003</v>
      </c>
      <c r="T4436" s="144">
        <v>3639</v>
      </c>
      <c r="U4436" s="144" t="s">
        <v>60</v>
      </c>
      <c r="V4436" s="144">
        <v>175</v>
      </c>
      <c r="W4436" s="144" t="str">
        <f t="shared" si="442"/>
        <v>Active</v>
      </c>
      <c r="X4436" s="144">
        <v>3639</v>
      </c>
      <c r="AB4436" s="343"/>
    </row>
    <row r="4437" spans="9:28">
      <c r="I4437" s="342">
        <v>2</v>
      </c>
      <c r="J4437" s="144" t="str">
        <f t="shared" si="440"/>
        <v>SMALL</v>
      </c>
      <c r="K4437" s="144" t="str">
        <f t="shared" si="441"/>
        <v>SMALL</v>
      </c>
      <c r="L4437" s="144" t="str" cm="1">
        <f t="array" ref="L4437">_xlfn.IFS(I4437&lt;=2,"SMALL",I4437&lt;=5,"MEDIUM",I4437&gt;5,"LARGE")</f>
        <v>SMALL</v>
      </c>
      <c r="M4437" s="144" t="str">
        <f t="shared" si="438"/>
        <v>NO</v>
      </c>
      <c r="N4437" s="374">
        <v>4.91</v>
      </c>
      <c r="O4437" s="374">
        <f t="shared" si="439"/>
        <v>5</v>
      </c>
      <c r="P4437" s="158" t="str" cm="1">
        <f t="array" ref="P4437">_xlfn.SWITCH(ROUND(N4437,0),5,"Excellent",4,"Good",3,"ok","Bad")</f>
        <v>Excellent</v>
      </c>
      <c r="Q4437" s="144">
        <v>79</v>
      </c>
      <c r="R4437" s="385">
        <v>43541</v>
      </c>
      <c r="S4437" s="385">
        <v>44020</v>
      </c>
      <c r="T4437" s="144">
        <v>235</v>
      </c>
      <c r="U4437" s="144" t="s">
        <v>60</v>
      </c>
      <c r="V4437" s="144">
        <v>178</v>
      </c>
      <c r="W4437" s="144" t="str">
        <f t="shared" si="442"/>
        <v>Active</v>
      </c>
      <c r="X4437" s="144">
        <v>235</v>
      </c>
      <c r="AB4437" s="343"/>
    </row>
    <row r="4438" spans="9:28">
      <c r="I4438" s="342">
        <v>4</v>
      </c>
      <c r="J4438" s="144" t="str">
        <f t="shared" si="440"/>
        <v>LARGE</v>
      </c>
      <c r="K4438" s="144" t="str">
        <f t="shared" si="441"/>
        <v>MEDIUM</v>
      </c>
      <c r="L4438" s="144" t="str" cm="1">
        <f t="array" ref="L4438">_xlfn.IFS(I4438&lt;=2,"SMALL",I4438&lt;=5,"MEDIUM",I4438&gt;5,"LARGE")</f>
        <v>MEDIUM</v>
      </c>
      <c r="M4438" s="144" t="str">
        <f t="shared" si="438"/>
        <v>NO</v>
      </c>
      <c r="N4438" s="374">
        <v>4.91</v>
      </c>
      <c r="O4438" s="374">
        <f t="shared" si="439"/>
        <v>5</v>
      </c>
      <c r="P4438" s="158" t="str" cm="1">
        <f t="array" ref="P4438">_xlfn.SWITCH(ROUND(N4438,0),5,"Excellent",4,"Good",3,"ok","Bad")</f>
        <v>Excellent</v>
      </c>
      <c r="Q4438" s="144">
        <v>43</v>
      </c>
      <c r="R4438" s="385">
        <v>43486</v>
      </c>
      <c r="S4438" s="385">
        <v>44058</v>
      </c>
      <c r="T4438" s="144">
        <v>3671</v>
      </c>
      <c r="U4438" s="144" t="s">
        <v>69</v>
      </c>
      <c r="V4438" s="144">
        <v>27</v>
      </c>
      <c r="W4438" s="144" t="str">
        <f t="shared" si="442"/>
        <v>Active</v>
      </c>
      <c r="X4438" s="144">
        <v>3671</v>
      </c>
      <c r="AB4438" s="343"/>
    </row>
    <row r="4439" spans="9:28">
      <c r="I4439" s="342">
        <v>2</v>
      </c>
      <c r="J4439" s="144" t="str">
        <f t="shared" si="440"/>
        <v>SMALL</v>
      </c>
      <c r="K4439" s="144" t="str">
        <f t="shared" si="441"/>
        <v>SMALL</v>
      </c>
      <c r="L4439" s="144" t="str" cm="1">
        <f t="array" ref="L4439">_xlfn.IFS(I4439&lt;=2,"SMALL",I4439&lt;=5,"MEDIUM",I4439&gt;5,"LARGE")</f>
        <v>SMALL</v>
      </c>
      <c r="M4439" s="144" t="str">
        <f t="shared" si="438"/>
        <v>NO</v>
      </c>
      <c r="N4439" s="374">
        <v>4.6399999999999997</v>
      </c>
      <c r="O4439" s="374">
        <f t="shared" si="439"/>
        <v>5</v>
      </c>
      <c r="P4439" s="158" t="str" cm="1">
        <f t="array" ref="P4439">_xlfn.SWITCH(ROUND(N4439,0),5,"Excellent",4,"Good",3,"ok","Bad")</f>
        <v>Excellent</v>
      </c>
      <c r="Q4439" s="144">
        <v>58</v>
      </c>
      <c r="R4439" s="385">
        <v>43483</v>
      </c>
      <c r="S4439" s="385">
        <v>43951</v>
      </c>
      <c r="T4439" s="144">
        <v>3768</v>
      </c>
      <c r="U4439" s="144" t="s">
        <v>60</v>
      </c>
      <c r="V4439" s="144">
        <v>135</v>
      </c>
      <c r="W4439" s="144" t="str">
        <f t="shared" si="442"/>
        <v>Active</v>
      </c>
      <c r="X4439" s="144">
        <v>3768</v>
      </c>
      <c r="AB4439" s="343"/>
    </row>
    <row r="4440" spans="9:28">
      <c r="I4440" s="342">
        <v>4</v>
      </c>
      <c r="J4440" s="144" t="str">
        <f t="shared" si="440"/>
        <v>LARGE</v>
      </c>
      <c r="K4440" s="144" t="str">
        <f t="shared" si="441"/>
        <v>MEDIUM</v>
      </c>
      <c r="L4440" s="144" t="str" cm="1">
        <f t="array" ref="L4440">_xlfn.IFS(I4440&lt;=2,"SMALL",I4440&lt;=5,"MEDIUM",I4440&gt;5,"LARGE")</f>
        <v>MEDIUM</v>
      </c>
      <c r="M4440" s="144" t="str">
        <f t="shared" si="438"/>
        <v>NO</v>
      </c>
      <c r="N4440" s="374">
        <v>4.63</v>
      </c>
      <c r="O4440" s="374">
        <f t="shared" si="439"/>
        <v>5</v>
      </c>
      <c r="P4440" s="158" t="str" cm="1">
        <f t="array" ref="P4440">_xlfn.SWITCH(ROUND(N4440,0),5,"Excellent",4,"Good",3,"ok","Bad")</f>
        <v>Excellent</v>
      </c>
      <c r="Q4440" s="144">
        <v>16</v>
      </c>
      <c r="R4440" s="385">
        <v>43478</v>
      </c>
      <c r="S4440" s="385">
        <v>43877</v>
      </c>
      <c r="T4440" s="144">
        <v>1725</v>
      </c>
      <c r="U4440" s="144" t="s">
        <v>69</v>
      </c>
      <c r="V4440" s="144">
        <v>89</v>
      </c>
      <c r="W4440" s="144" t="str">
        <f t="shared" si="442"/>
        <v>Active</v>
      </c>
      <c r="X4440" s="144">
        <v>1725</v>
      </c>
      <c r="AB4440" s="343"/>
    </row>
    <row r="4441" spans="9:28">
      <c r="I4441" s="342">
        <v>2</v>
      </c>
      <c r="J4441" s="144" t="str">
        <f t="shared" si="440"/>
        <v>SMALL</v>
      </c>
      <c r="K4441" s="144" t="str">
        <f t="shared" si="441"/>
        <v>SMALL</v>
      </c>
      <c r="L4441" s="144" t="str" cm="1">
        <f t="array" ref="L4441">_xlfn.IFS(I4441&lt;=2,"SMALL",I4441&lt;=5,"MEDIUM",I4441&gt;5,"LARGE")</f>
        <v>SMALL</v>
      </c>
      <c r="M4441" s="144" t="str">
        <f t="shared" si="438"/>
        <v>NO</v>
      </c>
      <c r="N4441" s="374">
        <v>4.6399999999999997</v>
      </c>
      <c r="O4441" s="374">
        <f t="shared" si="439"/>
        <v>5</v>
      </c>
      <c r="P4441" s="158" t="str" cm="1">
        <f t="array" ref="P4441">_xlfn.SWITCH(ROUND(N4441,0),5,"Excellent",4,"Good",3,"ok","Bad")</f>
        <v>Excellent</v>
      </c>
      <c r="Q4441" s="144">
        <v>42</v>
      </c>
      <c r="R4441" s="385">
        <v>43501</v>
      </c>
      <c r="S4441" s="385">
        <v>43894</v>
      </c>
      <c r="T4441" s="144">
        <v>3768</v>
      </c>
      <c r="U4441" s="144" t="s">
        <v>60</v>
      </c>
      <c r="V4441" s="144">
        <v>335</v>
      </c>
      <c r="W4441" s="144" t="str">
        <f t="shared" si="442"/>
        <v>Active</v>
      </c>
      <c r="X4441" s="144">
        <v>3768</v>
      </c>
      <c r="AB4441" s="343"/>
    </row>
    <row r="4442" spans="9:28">
      <c r="I4442" s="342">
        <v>4</v>
      </c>
      <c r="J4442" s="144" t="str">
        <f t="shared" si="440"/>
        <v>LARGE</v>
      </c>
      <c r="K4442" s="144" t="str">
        <f t="shared" si="441"/>
        <v>MEDIUM</v>
      </c>
      <c r="L4442" s="144" t="str" cm="1">
        <f t="array" ref="L4442">_xlfn.IFS(I4442&lt;=2,"SMALL",I4442&lt;=5,"MEDIUM",I4442&gt;5,"LARGE")</f>
        <v>MEDIUM</v>
      </c>
      <c r="M4442" s="144" t="str">
        <f t="shared" si="438"/>
        <v>NO</v>
      </c>
      <c r="N4442" s="374">
        <v>4.8</v>
      </c>
      <c r="O4442" s="374">
        <f t="shared" si="439"/>
        <v>5</v>
      </c>
      <c r="P4442" s="158" t="str" cm="1">
        <f t="array" ref="P4442">_xlfn.SWITCH(ROUND(N4442,0),5,"Excellent",4,"Good",3,"ok","Bad")</f>
        <v>Excellent</v>
      </c>
      <c r="Q4442" s="144">
        <v>5</v>
      </c>
      <c r="R4442" s="385">
        <v>43597</v>
      </c>
      <c r="S4442" s="385">
        <v>43952</v>
      </c>
      <c r="T4442" s="144">
        <v>3457</v>
      </c>
      <c r="U4442" s="144" t="s">
        <v>69</v>
      </c>
      <c r="V4442" s="144">
        <v>214</v>
      </c>
      <c r="W4442" s="144" t="str">
        <f t="shared" si="442"/>
        <v>Active</v>
      </c>
      <c r="X4442" s="144">
        <v>3457</v>
      </c>
      <c r="AB4442" s="343"/>
    </row>
    <row r="4443" spans="9:28">
      <c r="I4443" s="342">
        <v>2</v>
      </c>
      <c r="J4443" s="144" t="str">
        <f t="shared" si="440"/>
        <v>SMALL</v>
      </c>
      <c r="K4443" s="144" t="str">
        <f t="shared" si="441"/>
        <v>SMALL</v>
      </c>
      <c r="L4443" s="144" t="str" cm="1">
        <f t="array" ref="L4443">_xlfn.IFS(I4443&lt;=2,"SMALL",I4443&lt;=5,"MEDIUM",I4443&gt;5,"LARGE")</f>
        <v>SMALL</v>
      </c>
      <c r="M4443" s="144" t="str">
        <f t="shared" si="438"/>
        <v>NO</v>
      </c>
      <c r="N4443" s="374">
        <v>4.9000000000000004</v>
      </c>
      <c r="O4443" s="374">
        <f t="shared" si="439"/>
        <v>5</v>
      </c>
      <c r="P4443" s="158" t="str" cm="1">
        <f t="array" ref="P4443">_xlfn.SWITCH(ROUND(N4443,0),5,"Excellent",4,"Good",3,"ok","Bad")</f>
        <v>Excellent</v>
      </c>
      <c r="Q4443" s="144">
        <v>31</v>
      </c>
      <c r="R4443" s="385">
        <v>43640</v>
      </c>
      <c r="S4443" s="385">
        <v>43898</v>
      </c>
      <c r="T4443" s="144">
        <v>3277</v>
      </c>
      <c r="U4443" s="144" t="s">
        <v>60</v>
      </c>
      <c r="V4443" s="144">
        <v>0</v>
      </c>
      <c r="W4443" s="144" t="str">
        <f t="shared" si="442"/>
        <v>Inactive</v>
      </c>
      <c r="X4443" s="144">
        <v>3277</v>
      </c>
      <c r="AB4443" s="343"/>
    </row>
    <row r="4444" spans="9:28">
      <c r="I4444" s="342">
        <v>1</v>
      </c>
      <c r="J4444" s="144" t="str">
        <f t="shared" si="440"/>
        <v>SMALL</v>
      </c>
      <c r="K4444" s="144" t="str">
        <f t="shared" si="441"/>
        <v>SMALL</v>
      </c>
      <c r="L4444" s="144" t="str" cm="1">
        <f t="array" ref="L4444">_xlfn.IFS(I4444&lt;=2,"SMALL",I4444&lt;=5,"MEDIUM",I4444&gt;5,"LARGE")</f>
        <v>SMALL</v>
      </c>
      <c r="M4444" s="144" t="str">
        <f t="shared" si="438"/>
        <v>NO</v>
      </c>
      <c r="N4444" s="374">
        <v>4.8899999999999997</v>
      </c>
      <c r="O4444" s="374">
        <f t="shared" si="439"/>
        <v>5</v>
      </c>
      <c r="P4444" s="158" t="str" cm="1">
        <f t="array" ref="P4444">_xlfn.SWITCH(ROUND(N4444,0),5,"Excellent",4,"Good",3,"ok","Bad")</f>
        <v>Excellent</v>
      </c>
      <c r="Q4444" s="144">
        <v>18</v>
      </c>
      <c r="R4444" s="385">
        <v>43518</v>
      </c>
      <c r="S4444" s="385">
        <v>43906</v>
      </c>
      <c r="T4444" s="144">
        <v>3164</v>
      </c>
      <c r="U4444" s="144" t="s">
        <v>60</v>
      </c>
      <c r="V4444" s="144">
        <v>83</v>
      </c>
      <c r="W4444" s="144" t="str">
        <f t="shared" si="442"/>
        <v>Active</v>
      </c>
      <c r="X4444" s="144">
        <v>3164</v>
      </c>
      <c r="AB4444" s="343"/>
    </row>
    <row r="4445" spans="9:28">
      <c r="I4445" s="342">
        <v>1</v>
      </c>
      <c r="J4445" s="144" t="str">
        <f t="shared" si="440"/>
        <v>SMALL</v>
      </c>
      <c r="K4445" s="144" t="str">
        <f t="shared" si="441"/>
        <v>SMALL</v>
      </c>
      <c r="L4445" s="144" t="str" cm="1">
        <f t="array" ref="L4445">_xlfn.IFS(I4445&lt;=2,"SMALL",I4445&lt;=5,"MEDIUM",I4445&gt;5,"LARGE")</f>
        <v>SMALL</v>
      </c>
      <c r="M4445" s="144" t="str">
        <f t="shared" si="438"/>
        <v>NO</v>
      </c>
      <c r="N4445" s="374">
        <v>4.67</v>
      </c>
      <c r="O4445" s="374">
        <f t="shared" si="439"/>
        <v>5</v>
      </c>
      <c r="P4445" s="158" t="str" cm="1">
        <f t="array" ref="P4445">_xlfn.SWITCH(ROUND(N4445,0),5,"Excellent",4,"Good",3,"ok","Bad")</f>
        <v>Excellent</v>
      </c>
      <c r="Q4445" s="144">
        <v>3</v>
      </c>
      <c r="R4445" s="385">
        <v>43536</v>
      </c>
      <c r="S4445" s="385">
        <v>43799</v>
      </c>
      <c r="T4445" s="144">
        <v>3292</v>
      </c>
      <c r="U4445" s="144" t="s">
        <v>60</v>
      </c>
      <c r="V4445" s="144">
        <v>332</v>
      </c>
      <c r="W4445" s="144" t="str">
        <f t="shared" si="442"/>
        <v>Active</v>
      </c>
      <c r="X4445" s="144">
        <v>3292</v>
      </c>
      <c r="AB4445" s="343"/>
    </row>
    <row r="4446" spans="9:28">
      <c r="I4446" s="342">
        <v>2</v>
      </c>
      <c r="J4446" s="144" t="str">
        <f t="shared" si="440"/>
        <v>SMALL</v>
      </c>
      <c r="K4446" s="144" t="str">
        <f t="shared" si="441"/>
        <v>SMALL</v>
      </c>
      <c r="L4446" s="144" t="str" cm="1">
        <f t="array" ref="L4446">_xlfn.IFS(I4446&lt;=2,"SMALL",I4446&lt;=5,"MEDIUM",I4446&gt;5,"LARGE")</f>
        <v>SMALL</v>
      </c>
      <c r="M4446" s="144" t="str">
        <f t="shared" si="438"/>
        <v>NO</v>
      </c>
      <c r="N4446" s="374">
        <v>4.78</v>
      </c>
      <c r="O4446" s="374">
        <f t="shared" si="439"/>
        <v>5</v>
      </c>
      <c r="P4446" s="158" t="str" cm="1">
        <f t="array" ref="P4446">_xlfn.SWITCH(ROUND(N4446,0),5,"Excellent",4,"Good",3,"ok","Bad")</f>
        <v>Excellent</v>
      </c>
      <c r="Q4446" s="144">
        <v>23</v>
      </c>
      <c r="R4446" s="385">
        <v>43521</v>
      </c>
      <c r="S4446" s="385">
        <v>43904</v>
      </c>
      <c r="T4446" s="144">
        <v>1725</v>
      </c>
      <c r="U4446" s="144" t="s">
        <v>60</v>
      </c>
      <c r="V4446" s="144">
        <v>17</v>
      </c>
      <c r="W4446" s="144" t="str">
        <f t="shared" si="442"/>
        <v>Active</v>
      </c>
      <c r="X4446" s="144">
        <v>1725</v>
      </c>
      <c r="AB4446" s="343"/>
    </row>
    <row r="4447" spans="9:28">
      <c r="I4447" s="342">
        <v>4</v>
      </c>
      <c r="J4447" s="144" t="str">
        <f t="shared" si="440"/>
        <v>LARGE</v>
      </c>
      <c r="K4447" s="144" t="str">
        <f t="shared" si="441"/>
        <v>MEDIUM</v>
      </c>
      <c r="L4447" s="144" t="str" cm="1">
        <f t="array" ref="L4447">_xlfn.IFS(I4447&lt;=2,"SMALL",I4447&lt;=5,"MEDIUM",I4447&gt;5,"LARGE")</f>
        <v>MEDIUM</v>
      </c>
      <c r="M4447" s="144" t="str">
        <f t="shared" si="438"/>
        <v>NO</v>
      </c>
      <c r="N4447" s="374">
        <v>4.82</v>
      </c>
      <c r="O4447" s="374">
        <f t="shared" si="439"/>
        <v>5</v>
      </c>
      <c r="P4447" s="158" t="str" cm="1">
        <f t="array" ref="P4447">_xlfn.SWITCH(ROUND(N4447,0),5,"Excellent",4,"Good",3,"ok","Bad")</f>
        <v>Excellent</v>
      </c>
      <c r="Q4447" s="144">
        <v>11</v>
      </c>
      <c r="R4447" s="385">
        <v>43538</v>
      </c>
      <c r="S4447" s="385">
        <v>44025</v>
      </c>
      <c r="T4447" s="144">
        <v>1725</v>
      </c>
      <c r="U4447" s="144" t="s">
        <v>60</v>
      </c>
      <c r="V4447" s="144">
        <v>90</v>
      </c>
      <c r="W4447" s="144" t="str">
        <f t="shared" si="442"/>
        <v>Active</v>
      </c>
      <c r="X4447" s="144">
        <v>1725</v>
      </c>
      <c r="AB4447" s="343"/>
    </row>
    <row r="4448" spans="9:28">
      <c r="I4448" s="342">
        <v>2</v>
      </c>
      <c r="J4448" s="144" t="str">
        <f t="shared" si="440"/>
        <v>SMALL</v>
      </c>
      <c r="K4448" s="144" t="str">
        <f t="shared" si="441"/>
        <v>SMALL</v>
      </c>
      <c r="L4448" s="144" t="str" cm="1">
        <f t="array" ref="L4448">_xlfn.IFS(I4448&lt;=2,"SMALL",I4448&lt;=5,"MEDIUM",I4448&gt;5,"LARGE")</f>
        <v>SMALL</v>
      </c>
      <c r="M4448" s="144" t="str">
        <f t="shared" si="438"/>
        <v>NO</v>
      </c>
      <c r="N4448" s="374">
        <v>5</v>
      </c>
      <c r="O4448" s="374">
        <f t="shared" si="439"/>
        <v>5</v>
      </c>
      <c r="P4448" s="158" t="str" cm="1">
        <f t="array" ref="P4448">_xlfn.SWITCH(ROUND(N4448,0),5,"Excellent",4,"Good",3,"ok","Bad")</f>
        <v>Excellent</v>
      </c>
      <c r="Q4448" s="144">
        <v>21</v>
      </c>
      <c r="R4448" s="385">
        <v>43492</v>
      </c>
      <c r="S4448" s="385">
        <v>43905</v>
      </c>
      <c r="T4448" s="144">
        <v>876</v>
      </c>
      <c r="U4448" s="144" t="s">
        <v>69</v>
      </c>
      <c r="V4448" s="144">
        <v>34</v>
      </c>
      <c r="W4448" s="144" t="str">
        <f t="shared" si="442"/>
        <v>Active</v>
      </c>
      <c r="X4448" s="144">
        <v>876</v>
      </c>
      <c r="AB4448" s="343"/>
    </row>
    <row r="4449" spans="9:28">
      <c r="I4449" s="342">
        <v>2</v>
      </c>
      <c r="J4449" s="144" t="str">
        <f t="shared" si="440"/>
        <v>SMALL</v>
      </c>
      <c r="K4449" s="144" t="str">
        <f t="shared" si="441"/>
        <v>SMALL</v>
      </c>
      <c r="L4449" s="144" t="str" cm="1">
        <f t="array" ref="L4449">_xlfn.IFS(I4449&lt;=2,"SMALL",I4449&lt;=5,"MEDIUM",I4449&gt;5,"LARGE")</f>
        <v>SMALL</v>
      </c>
      <c r="M4449" s="144" t="str">
        <f t="shared" si="438"/>
        <v>NO</v>
      </c>
      <c r="N4449" s="374">
        <v>5</v>
      </c>
      <c r="O4449" s="374">
        <f t="shared" si="439"/>
        <v>5</v>
      </c>
      <c r="P4449" s="158" t="str" cm="1">
        <f t="array" ref="P4449">_xlfn.SWITCH(ROUND(N4449,0),5,"Excellent",4,"Good",3,"ok","Bad")</f>
        <v>Excellent</v>
      </c>
      <c r="Q4449" s="144">
        <v>69</v>
      </c>
      <c r="R4449" s="385">
        <v>43502</v>
      </c>
      <c r="S4449" s="385">
        <v>43907</v>
      </c>
      <c r="T4449" s="144">
        <v>2604</v>
      </c>
      <c r="U4449" s="144" t="s">
        <v>60</v>
      </c>
      <c r="V4449" s="144">
        <v>224</v>
      </c>
      <c r="W4449" s="144" t="str">
        <f t="shared" si="442"/>
        <v>Active</v>
      </c>
      <c r="X4449" s="144">
        <v>2604</v>
      </c>
      <c r="AB4449" s="343"/>
    </row>
    <row r="4450" spans="9:28">
      <c r="I4450" s="342">
        <v>2</v>
      </c>
      <c r="J4450" s="144" t="str">
        <f t="shared" si="440"/>
        <v>SMALL</v>
      </c>
      <c r="K4450" s="144" t="str">
        <f t="shared" si="441"/>
        <v>SMALL</v>
      </c>
      <c r="L4450" s="144" t="str" cm="1">
        <f t="array" ref="L4450">_xlfn.IFS(I4450&lt;=2,"SMALL",I4450&lt;=5,"MEDIUM",I4450&gt;5,"LARGE")</f>
        <v>SMALL</v>
      </c>
      <c r="M4450" s="144" t="str">
        <f t="shared" si="438"/>
        <v>NO</v>
      </c>
      <c r="N4450" s="374">
        <v>4.91</v>
      </c>
      <c r="O4450" s="374">
        <f t="shared" si="439"/>
        <v>5</v>
      </c>
      <c r="P4450" s="158" t="str" cm="1">
        <f t="array" ref="P4450">_xlfn.SWITCH(ROUND(N4450,0),5,"Excellent",4,"Good",3,"ok","Bad")</f>
        <v>Excellent</v>
      </c>
      <c r="Q4450" s="144">
        <v>23</v>
      </c>
      <c r="R4450" s="385">
        <v>43486</v>
      </c>
      <c r="S4450" s="385">
        <v>43878</v>
      </c>
      <c r="T4450" s="144">
        <v>2743</v>
      </c>
      <c r="U4450" s="144" t="s">
        <v>69</v>
      </c>
      <c r="V4450" s="144">
        <v>0</v>
      </c>
      <c r="W4450" s="144" t="str">
        <f t="shared" si="442"/>
        <v>Inactive</v>
      </c>
      <c r="X4450" s="144">
        <v>2743</v>
      </c>
      <c r="AB4450" s="343"/>
    </row>
    <row r="4451" spans="9:28">
      <c r="I4451" s="342">
        <v>2</v>
      </c>
      <c r="J4451" s="144" t="str">
        <f t="shared" si="440"/>
        <v>SMALL</v>
      </c>
      <c r="K4451" s="144" t="str">
        <f t="shared" si="441"/>
        <v>SMALL</v>
      </c>
      <c r="L4451" s="144" t="str" cm="1">
        <f t="array" ref="L4451">_xlfn.IFS(I4451&lt;=2,"SMALL",I4451&lt;=5,"MEDIUM",I4451&gt;5,"LARGE")</f>
        <v>SMALL</v>
      </c>
      <c r="M4451" s="144" t="str">
        <f t="shared" si="438"/>
        <v>NO</v>
      </c>
      <c r="N4451" s="374">
        <v>4.67</v>
      </c>
      <c r="O4451" s="374">
        <f t="shared" si="439"/>
        <v>5</v>
      </c>
      <c r="P4451" s="158" t="str" cm="1">
        <f t="array" ref="P4451">_xlfn.SWITCH(ROUND(N4451,0),5,"Excellent",4,"Good",3,"ok","Bad")</f>
        <v>Excellent</v>
      </c>
      <c r="Q4451" s="144">
        <v>3</v>
      </c>
      <c r="R4451" s="385">
        <v>43540</v>
      </c>
      <c r="S4451" s="385">
        <v>43588</v>
      </c>
      <c r="T4451" s="144">
        <v>3770</v>
      </c>
      <c r="U4451" s="144" t="s">
        <v>60</v>
      </c>
      <c r="V4451" s="144">
        <v>365</v>
      </c>
      <c r="W4451" s="144" t="str">
        <f t="shared" si="442"/>
        <v>Active</v>
      </c>
      <c r="X4451" s="144">
        <v>3770</v>
      </c>
      <c r="AB4451" s="343"/>
    </row>
    <row r="4452" spans="9:28">
      <c r="I4452" s="342">
        <v>2</v>
      </c>
      <c r="J4452" s="144" t="str">
        <f t="shared" si="440"/>
        <v>SMALL</v>
      </c>
      <c r="K4452" s="144" t="str">
        <f t="shared" si="441"/>
        <v>SMALL</v>
      </c>
      <c r="L4452" s="144" t="str" cm="1">
        <f t="array" ref="L4452">_xlfn.IFS(I4452&lt;=2,"SMALL",I4452&lt;=5,"MEDIUM",I4452&gt;5,"LARGE")</f>
        <v>SMALL</v>
      </c>
      <c r="M4452" s="144" t="str">
        <f t="shared" si="438"/>
        <v>NO</v>
      </c>
      <c r="N4452" s="374">
        <v>5</v>
      </c>
      <c r="O4452" s="374">
        <f t="shared" si="439"/>
        <v>5</v>
      </c>
      <c r="P4452" s="158" t="str" cm="1">
        <f t="array" ref="P4452">_xlfn.SWITCH(ROUND(N4452,0),5,"Excellent",4,"Good",3,"ok","Bad")</f>
        <v>Excellent</v>
      </c>
      <c r="Q4452" s="144">
        <v>15</v>
      </c>
      <c r="R4452" s="385">
        <v>43514</v>
      </c>
      <c r="S4452" s="385">
        <v>43738</v>
      </c>
      <c r="T4452" s="144">
        <v>193</v>
      </c>
      <c r="U4452" s="144" t="s">
        <v>69</v>
      </c>
      <c r="V4452" s="144">
        <v>121</v>
      </c>
      <c r="W4452" s="144" t="str">
        <f t="shared" si="442"/>
        <v>Active</v>
      </c>
      <c r="X4452" s="144">
        <v>193</v>
      </c>
      <c r="AB4452" s="343"/>
    </row>
    <row r="4453" spans="9:28">
      <c r="I4453" s="342">
        <v>2</v>
      </c>
      <c r="J4453" s="144" t="str">
        <f t="shared" si="440"/>
        <v>SMALL</v>
      </c>
      <c r="K4453" s="144" t="str">
        <f t="shared" si="441"/>
        <v>SMALL</v>
      </c>
      <c r="L4453" s="144" t="str" cm="1">
        <f t="array" ref="L4453">_xlfn.IFS(I4453&lt;=2,"SMALL",I4453&lt;=5,"MEDIUM",I4453&gt;5,"LARGE")</f>
        <v>SMALL</v>
      </c>
      <c r="M4453" s="144" t="str">
        <f t="shared" si="438"/>
        <v>NO</v>
      </c>
      <c r="N4453" s="374">
        <v>4.82</v>
      </c>
      <c r="O4453" s="374">
        <f t="shared" si="439"/>
        <v>5</v>
      </c>
      <c r="P4453" s="158" t="str" cm="1">
        <f t="array" ref="P4453">_xlfn.SWITCH(ROUND(N4453,0),5,"Excellent",4,"Good",3,"ok","Bad")</f>
        <v>Excellent</v>
      </c>
      <c r="Q4453" s="144">
        <v>95</v>
      </c>
      <c r="R4453" s="385">
        <v>43494</v>
      </c>
      <c r="S4453" s="385">
        <v>44020</v>
      </c>
      <c r="T4453" s="144">
        <v>1012</v>
      </c>
      <c r="U4453" s="144" t="s">
        <v>69</v>
      </c>
      <c r="V4453" s="144">
        <v>12</v>
      </c>
      <c r="W4453" s="144" t="str">
        <f t="shared" si="442"/>
        <v>Active</v>
      </c>
      <c r="X4453" s="144">
        <v>1012</v>
      </c>
      <c r="AB4453" s="343"/>
    </row>
    <row r="4454" spans="9:28">
      <c r="I4454" s="342">
        <v>4</v>
      </c>
      <c r="J4454" s="144" t="str">
        <f t="shared" si="440"/>
        <v>LARGE</v>
      </c>
      <c r="K4454" s="144" t="str">
        <f t="shared" si="441"/>
        <v>MEDIUM</v>
      </c>
      <c r="L4454" s="144" t="str" cm="1">
        <f t="array" ref="L4454">_xlfn.IFS(I4454&lt;=2,"SMALL",I4454&lt;=5,"MEDIUM",I4454&gt;5,"LARGE")</f>
        <v>MEDIUM</v>
      </c>
      <c r="M4454" s="144" t="str">
        <f t="shared" si="438"/>
        <v>NO</v>
      </c>
      <c r="N4454" s="374">
        <v>4.57</v>
      </c>
      <c r="O4454" s="374">
        <f t="shared" si="439"/>
        <v>5</v>
      </c>
      <c r="P4454" s="158" t="str" cm="1">
        <f t="array" ref="P4454">_xlfn.SWITCH(ROUND(N4454,0),5,"Excellent",4,"Good",3,"ok","Bad")</f>
        <v>Excellent</v>
      </c>
      <c r="Q4454" s="144">
        <v>53</v>
      </c>
      <c r="R4454" s="385">
        <v>43695</v>
      </c>
      <c r="S4454" s="385">
        <v>44048</v>
      </c>
      <c r="T4454" s="144">
        <v>2915</v>
      </c>
      <c r="U4454" s="144" t="s">
        <v>69</v>
      </c>
      <c r="V4454" s="144">
        <v>173</v>
      </c>
      <c r="W4454" s="144" t="str">
        <f t="shared" si="442"/>
        <v>Active</v>
      </c>
      <c r="X4454" s="144">
        <v>2915</v>
      </c>
      <c r="AB4454" s="343"/>
    </row>
    <row r="4455" spans="9:28">
      <c r="I4455" s="342">
        <v>6</v>
      </c>
      <c r="J4455" s="144" t="str">
        <f t="shared" si="440"/>
        <v>LARGE</v>
      </c>
      <c r="K4455" s="144" t="str">
        <f t="shared" si="441"/>
        <v>LARGE</v>
      </c>
      <c r="L4455" s="144" t="str" cm="1">
        <f t="array" ref="L4455">_xlfn.IFS(I4455&lt;=2,"SMALL",I4455&lt;=5,"MEDIUM",I4455&gt;5,"LARGE")</f>
        <v>LARGE</v>
      </c>
      <c r="M4455" s="144" t="str">
        <f t="shared" si="438"/>
        <v>NO</v>
      </c>
      <c r="N4455" s="374">
        <v>5</v>
      </c>
      <c r="O4455" s="374">
        <f t="shared" si="439"/>
        <v>5</v>
      </c>
      <c r="P4455" s="158" t="str" cm="1">
        <f t="array" ref="P4455">_xlfn.SWITCH(ROUND(N4455,0),5,"Excellent",4,"Good",3,"ok","Bad")</f>
        <v>Excellent</v>
      </c>
      <c r="Q4455" s="144">
        <v>59</v>
      </c>
      <c r="R4455" s="385">
        <v>43506</v>
      </c>
      <c r="S4455" s="385">
        <v>44046</v>
      </c>
      <c r="T4455" s="144">
        <v>726</v>
      </c>
      <c r="U4455" s="144" t="s">
        <v>69</v>
      </c>
      <c r="V4455" s="144">
        <v>159</v>
      </c>
      <c r="W4455" s="144" t="str">
        <f t="shared" si="442"/>
        <v>Active</v>
      </c>
      <c r="X4455" s="144">
        <v>726</v>
      </c>
      <c r="AB4455" s="343"/>
    </row>
    <row r="4456" spans="9:28">
      <c r="I4456" s="342">
        <v>2</v>
      </c>
      <c r="J4456" s="144" t="str">
        <f t="shared" si="440"/>
        <v>SMALL</v>
      </c>
      <c r="K4456" s="144" t="str">
        <f t="shared" si="441"/>
        <v>SMALL</v>
      </c>
      <c r="L4456" s="144" t="str" cm="1">
        <f t="array" ref="L4456">_xlfn.IFS(I4456&lt;=2,"SMALL",I4456&lt;=5,"MEDIUM",I4456&gt;5,"LARGE")</f>
        <v>SMALL</v>
      </c>
      <c r="M4456" s="144" t="str">
        <f t="shared" si="438"/>
        <v>NO</v>
      </c>
      <c r="N4456" s="374">
        <v>4.8899999999999997</v>
      </c>
      <c r="O4456" s="374">
        <f t="shared" si="439"/>
        <v>5</v>
      </c>
      <c r="P4456" s="158" t="str" cm="1">
        <f t="array" ref="P4456">_xlfn.SWITCH(ROUND(N4456,0),5,"Excellent",4,"Good",3,"ok","Bad")</f>
        <v>Excellent</v>
      </c>
      <c r="Q4456" s="144">
        <v>9</v>
      </c>
      <c r="R4456" s="385">
        <v>43612</v>
      </c>
      <c r="S4456" s="385">
        <v>43877</v>
      </c>
      <c r="T4456" s="144">
        <v>2510</v>
      </c>
      <c r="U4456" s="144" t="s">
        <v>60</v>
      </c>
      <c r="V4456" s="144">
        <v>15</v>
      </c>
      <c r="W4456" s="144" t="str">
        <f t="shared" si="442"/>
        <v>Active</v>
      </c>
      <c r="X4456" s="144">
        <v>2510</v>
      </c>
      <c r="AB4456" s="343"/>
    </row>
    <row r="4457" spans="9:28">
      <c r="I4457" s="342">
        <v>2</v>
      </c>
      <c r="J4457" s="144" t="str">
        <f t="shared" si="440"/>
        <v>SMALL</v>
      </c>
      <c r="K4457" s="144" t="str">
        <f t="shared" si="441"/>
        <v>SMALL</v>
      </c>
      <c r="L4457" s="144" t="str" cm="1">
        <f t="array" ref="L4457">_xlfn.IFS(I4457&lt;=2,"SMALL",I4457&lt;=5,"MEDIUM",I4457&gt;5,"LARGE")</f>
        <v>SMALL</v>
      </c>
      <c r="M4457" s="144" t="str">
        <f t="shared" si="438"/>
        <v>NO</v>
      </c>
      <c r="N4457" s="374">
        <v>4.88</v>
      </c>
      <c r="O4457" s="374">
        <f t="shared" si="439"/>
        <v>5</v>
      </c>
      <c r="P4457" s="158" t="str" cm="1">
        <f t="array" ref="P4457">_xlfn.SWITCH(ROUND(N4457,0),5,"Excellent",4,"Good",3,"ok","Bad")</f>
        <v>Excellent</v>
      </c>
      <c r="Q4457" s="144">
        <v>26</v>
      </c>
      <c r="R4457" s="385">
        <v>43485</v>
      </c>
      <c r="S4457" s="385">
        <v>43785</v>
      </c>
      <c r="T4457" s="144">
        <v>2989</v>
      </c>
      <c r="U4457" s="144" t="s">
        <v>69</v>
      </c>
      <c r="V4457" s="144">
        <v>365</v>
      </c>
      <c r="W4457" s="144" t="str">
        <f t="shared" si="442"/>
        <v>Active</v>
      </c>
      <c r="X4457" s="144">
        <v>2989</v>
      </c>
      <c r="AB4457" s="343"/>
    </row>
    <row r="4458" spans="9:28">
      <c r="I4458" s="342">
        <v>2</v>
      </c>
      <c r="J4458" s="144" t="str">
        <f t="shared" si="440"/>
        <v>SMALL</v>
      </c>
      <c r="K4458" s="144" t="str">
        <f t="shared" si="441"/>
        <v>SMALL</v>
      </c>
      <c r="L4458" s="144" t="str" cm="1">
        <f t="array" ref="L4458">_xlfn.IFS(I4458&lt;=2,"SMALL",I4458&lt;=5,"MEDIUM",I4458&gt;5,"LARGE")</f>
        <v>SMALL</v>
      </c>
      <c r="M4458" s="144" t="str">
        <f t="shared" si="438"/>
        <v>NO</v>
      </c>
      <c r="N4458" s="374">
        <v>4.41</v>
      </c>
      <c r="O4458" s="374">
        <f t="shared" si="439"/>
        <v>4</v>
      </c>
      <c r="P4458" s="158" t="str" cm="1">
        <f t="array" ref="P4458">_xlfn.SWITCH(ROUND(N4458,0),5,"Excellent",4,"Good",3,"ok","Bad")</f>
        <v>Good</v>
      </c>
      <c r="Q4458" s="144">
        <v>44</v>
      </c>
      <c r="R4458" s="385">
        <v>43497</v>
      </c>
      <c r="S4458" s="385">
        <v>43995</v>
      </c>
      <c r="T4458" s="144">
        <v>3768</v>
      </c>
      <c r="U4458" s="144" t="s">
        <v>60</v>
      </c>
      <c r="V4458" s="144">
        <v>216</v>
      </c>
      <c r="W4458" s="144" t="str">
        <f t="shared" si="442"/>
        <v>Active</v>
      </c>
      <c r="X4458" s="144">
        <v>3768</v>
      </c>
      <c r="AB4458" s="343"/>
    </row>
    <row r="4459" spans="9:28">
      <c r="I4459" s="342">
        <v>6</v>
      </c>
      <c r="J4459" s="144" t="str">
        <f t="shared" si="440"/>
        <v>LARGE</v>
      </c>
      <c r="K4459" s="144" t="str">
        <f t="shared" si="441"/>
        <v>LARGE</v>
      </c>
      <c r="L4459" s="144" t="str" cm="1">
        <f t="array" ref="L4459">_xlfn.IFS(I4459&lt;=2,"SMALL",I4459&lt;=5,"MEDIUM",I4459&gt;5,"LARGE")</f>
        <v>LARGE</v>
      </c>
      <c r="M4459" s="144" t="str">
        <f t="shared" si="438"/>
        <v>NO</v>
      </c>
      <c r="N4459" s="374">
        <v>5</v>
      </c>
      <c r="O4459" s="374">
        <f t="shared" si="439"/>
        <v>5</v>
      </c>
      <c r="P4459" s="158" t="str" cm="1">
        <f t="array" ref="P4459">_xlfn.SWITCH(ROUND(N4459,0),5,"Excellent",4,"Good",3,"ok","Bad")</f>
        <v>Excellent</v>
      </c>
      <c r="Q4459" s="144">
        <v>31</v>
      </c>
      <c r="R4459" s="385">
        <v>43492</v>
      </c>
      <c r="S4459" s="385">
        <v>43906</v>
      </c>
      <c r="T4459" s="144">
        <v>3385</v>
      </c>
      <c r="U4459" s="144" t="s">
        <v>69</v>
      </c>
      <c r="V4459" s="144">
        <v>362</v>
      </c>
      <c r="W4459" s="144" t="str">
        <f t="shared" si="442"/>
        <v>Active</v>
      </c>
      <c r="X4459" s="144">
        <v>3385</v>
      </c>
      <c r="AB4459" s="343"/>
    </row>
    <row r="4460" spans="9:28">
      <c r="I4460" s="342">
        <v>2</v>
      </c>
      <c r="J4460" s="144" t="str">
        <f t="shared" si="440"/>
        <v>SMALL</v>
      </c>
      <c r="K4460" s="144" t="str">
        <f t="shared" si="441"/>
        <v>SMALL</v>
      </c>
      <c r="L4460" s="144" t="str" cm="1">
        <f t="array" ref="L4460">_xlfn.IFS(I4460&lt;=2,"SMALL",I4460&lt;=5,"MEDIUM",I4460&gt;5,"LARGE")</f>
        <v>SMALL</v>
      </c>
      <c r="M4460" s="144" t="str">
        <f t="shared" si="438"/>
        <v>NO</v>
      </c>
      <c r="N4460" s="374">
        <v>4.8600000000000003</v>
      </c>
      <c r="O4460" s="374">
        <f t="shared" si="439"/>
        <v>5</v>
      </c>
      <c r="P4460" s="158" t="str" cm="1">
        <f t="array" ref="P4460">_xlfn.SWITCH(ROUND(N4460,0),5,"Excellent",4,"Good",3,"ok","Bad")</f>
        <v>Excellent</v>
      </c>
      <c r="Q4460" s="144">
        <v>7</v>
      </c>
      <c r="R4460" s="385">
        <v>43488</v>
      </c>
      <c r="S4460" s="385">
        <v>43831</v>
      </c>
      <c r="T4460" s="144">
        <v>3385</v>
      </c>
      <c r="U4460" s="144" t="s">
        <v>60</v>
      </c>
      <c r="V4460" s="144">
        <v>177</v>
      </c>
      <c r="W4460" s="144" t="str">
        <f t="shared" si="442"/>
        <v>Active</v>
      </c>
      <c r="X4460" s="144">
        <v>3385</v>
      </c>
      <c r="AB4460" s="343"/>
    </row>
    <row r="4461" spans="9:28">
      <c r="I4461" s="342">
        <v>4</v>
      </c>
      <c r="J4461" s="144" t="str">
        <f t="shared" si="440"/>
        <v>LARGE</v>
      </c>
      <c r="K4461" s="144" t="str">
        <f t="shared" si="441"/>
        <v>MEDIUM</v>
      </c>
      <c r="L4461" s="144" t="str" cm="1">
        <f t="array" ref="L4461">_xlfn.IFS(I4461&lt;=2,"SMALL",I4461&lt;=5,"MEDIUM",I4461&gt;5,"LARGE")</f>
        <v>MEDIUM</v>
      </c>
      <c r="M4461" s="144" t="str">
        <f t="shared" si="438"/>
        <v>NO</v>
      </c>
      <c r="N4461" s="374">
        <v>4.58</v>
      </c>
      <c r="O4461" s="374">
        <f t="shared" si="439"/>
        <v>5</v>
      </c>
      <c r="P4461" s="158" t="str" cm="1">
        <f t="array" ref="P4461">_xlfn.SWITCH(ROUND(N4461,0),5,"Excellent",4,"Good",3,"ok","Bad")</f>
        <v>Excellent</v>
      </c>
      <c r="Q4461" s="144">
        <v>48</v>
      </c>
      <c r="R4461" s="385">
        <v>43526</v>
      </c>
      <c r="S4461" s="385">
        <v>44032</v>
      </c>
      <c r="T4461" s="144">
        <v>3773</v>
      </c>
      <c r="U4461" s="144" t="s">
        <v>69</v>
      </c>
      <c r="V4461" s="144">
        <v>278</v>
      </c>
      <c r="W4461" s="144" t="str">
        <f t="shared" si="442"/>
        <v>Active</v>
      </c>
      <c r="X4461" s="144">
        <v>3773</v>
      </c>
      <c r="AB4461" s="343"/>
    </row>
    <row r="4462" spans="9:28">
      <c r="I4462" s="342">
        <v>1</v>
      </c>
      <c r="J4462" s="144" t="str">
        <f t="shared" si="440"/>
        <v>SMALL</v>
      </c>
      <c r="K4462" s="144" t="str">
        <f t="shared" si="441"/>
        <v>SMALL</v>
      </c>
      <c r="L4462" s="144" t="str" cm="1">
        <f t="array" ref="L4462">_xlfn.IFS(I4462&lt;=2,"SMALL",I4462&lt;=5,"MEDIUM",I4462&gt;5,"LARGE")</f>
        <v>SMALL</v>
      </c>
      <c r="M4462" s="144" t="str">
        <f t="shared" si="438"/>
        <v>NO</v>
      </c>
      <c r="N4462" s="374">
        <v>4.8600000000000003</v>
      </c>
      <c r="O4462" s="374">
        <f t="shared" si="439"/>
        <v>5</v>
      </c>
      <c r="P4462" s="158" t="str" cm="1">
        <f t="array" ref="P4462">_xlfn.SWITCH(ROUND(N4462,0),5,"Excellent",4,"Good",3,"ok","Bad")</f>
        <v>Excellent</v>
      </c>
      <c r="Q4462" s="144">
        <v>14</v>
      </c>
      <c r="R4462" s="385">
        <v>43484</v>
      </c>
      <c r="S4462" s="385">
        <v>43814</v>
      </c>
      <c r="T4462" s="144">
        <v>3774</v>
      </c>
      <c r="U4462" s="144" t="s">
        <v>60</v>
      </c>
      <c r="V4462" s="144">
        <v>0</v>
      </c>
      <c r="W4462" s="144" t="str">
        <f t="shared" si="442"/>
        <v>Inactive</v>
      </c>
      <c r="X4462" s="144">
        <v>3774</v>
      </c>
      <c r="AB4462" s="343"/>
    </row>
    <row r="4463" spans="9:28">
      <c r="I4463" s="342">
        <v>4</v>
      </c>
      <c r="J4463" s="144" t="str">
        <f t="shared" si="440"/>
        <v>LARGE</v>
      </c>
      <c r="K4463" s="144" t="str">
        <f t="shared" si="441"/>
        <v>MEDIUM</v>
      </c>
      <c r="L4463" s="144" t="str" cm="1">
        <f t="array" ref="L4463">_xlfn.IFS(I4463&lt;=2,"SMALL",I4463&lt;=5,"MEDIUM",I4463&gt;5,"LARGE")</f>
        <v>MEDIUM</v>
      </c>
      <c r="M4463" s="144" t="str">
        <f t="shared" si="438"/>
        <v>NO</v>
      </c>
      <c r="N4463" s="374">
        <v>5</v>
      </c>
      <c r="O4463" s="374">
        <f t="shared" si="439"/>
        <v>5</v>
      </c>
      <c r="P4463" s="158" t="str" cm="1">
        <f t="array" ref="P4463">_xlfn.SWITCH(ROUND(N4463,0),5,"Excellent",4,"Good",3,"ok","Bad")</f>
        <v>Excellent</v>
      </c>
      <c r="Q4463" s="144">
        <v>51</v>
      </c>
      <c r="R4463" s="385">
        <v>43493</v>
      </c>
      <c r="S4463" s="385">
        <v>44044</v>
      </c>
      <c r="T4463" s="144">
        <v>3775</v>
      </c>
      <c r="U4463" s="144" t="s">
        <v>69</v>
      </c>
      <c r="V4463" s="144">
        <v>103</v>
      </c>
      <c r="W4463" s="144" t="str">
        <f t="shared" si="442"/>
        <v>Active</v>
      </c>
      <c r="X4463" s="144">
        <v>3775</v>
      </c>
      <c r="AB4463" s="343"/>
    </row>
    <row r="4464" spans="9:28">
      <c r="I4464" s="342">
        <v>8</v>
      </c>
      <c r="J4464" s="144" t="str">
        <f t="shared" si="440"/>
        <v>LARGE</v>
      </c>
      <c r="K4464" s="144" t="str">
        <f t="shared" si="441"/>
        <v>LARGE</v>
      </c>
      <c r="L4464" s="144" t="str" cm="1">
        <f t="array" ref="L4464">_xlfn.IFS(I4464&lt;=2,"SMALL",I4464&lt;=5,"MEDIUM",I4464&gt;5,"LARGE")</f>
        <v>LARGE</v>
      </c>
      <c r="M4464" s="144" t="str">
        <f t="shared" si="438"/>
        <v>NO</v>
      </c>
      <c r="N4464" s="374">
        <v>4.8099999999999996</v>
      </c>
      <c r="O4464" s="374">
        <f t="shared" si="439"/>
        <v>5</v>
      </c>
      <c r="P4464" s="158" t="str" cm="1">
        <f t="array" ref="P4464">_xlfn.SWITCH(ROUND(N4464,0),5,"Excellent",4,"Good",3,"ok","Bad")</f>
        <v>Excellent</v>
      </c>
      <c r="Q4464" s="144">
        <v>84</v>
      </c>
      <c r="R4464" s="385">
        <v>43548</v>
      </c>
      <c r="S4464" s="385">
        <v>43960</v>
      </c>
      <c r="T4464" s="144">
        <v>3770</v>
      </c>
      <c r="U4464" s="144" t="s">
        <v>69</v>
      </c>
      <c r="V4464" s="144">
        <v>363</v>
      </c>
      <c r="W4464" s="144" t="str">
        <f t="shared" si="442"/>
        <v>Active</v>
      </c>
      <c r="X4464" s="144">
        <v>3770</v>
      </c>
      <c r="AB4464" s="343"/>
    </row>
    <row r="4465" spans="9:28">
      <c r="I4465" s="342">
        <v>6</v>
      </c>
      <c r="J4465" s="144" t="str">
        <f t="shared" si="440"/>
        <v>LARGE</v>
      </c>
      <c r="K4465" s="144" t="str">
        <f t="shared" si="441"/>
        <v>LARGE</v>
      </c>
      <c r="L4465" s="144" t="str" cm="1">
        <f t="array" ref="L4465">_xlfn.IFS(I4465&lt;=2,"SMALL",I4465&lt;=5,"MEDIUM",I4465&gt;5,"LARGE")</f>
        <v>LARGE</v>
      </c>
      <c r="M4465" s="144" t="str">
        <f t="shared" si="438"/>
        <v>NO</v>
      </c>
      <c r="N4465" s="374">
        <v>4.8</v>
      </c>
      <c r="O4465" s="374">
        <f t="shared" si="439"/>
        <v>5</v>
      </c>
      <c r="P4465" s="158" t="str" cm="1">
        <f t="array" ref="P4465">_xlfn.SWITCH(ROUND(N4465,0),5,"Excellent",4,"Good",3,"ok","Bad")</f>
        <v>Excellent</v>
      </c>
      <c r="Q4465" s="144">
        <v>25</v>
      </c>
      <c r="R4465" s="385">
        <v>43628</v>
      </c>
      <c r="S4465" s="385">
        <v>44047</v>
      </c>
      <c r="T4465" s="144">
        <v>2572</v>
      </c>
      <c r="U4465" s="144" t="s">
        <v>69</v>
      </c>
      <c r="V4465" s="144">
        <v>311</v>
      </c>
      <c r="W4465" s="144" t="str">
        <f t="shared" si="442"/>
        <v>Active</v>
      </c>
      <c r="X4465" s="144">
        <v>2572</v>
      </c>
      <c r="AB4465" s="343"/>
    </row>
    <row r="4466" spans="9:28">
      <c r="I4466" s="342">
        <v>8</v>
      </c>
      <c r="J4466" s="144" t="str">
        <f t="shared" si="440"/>
        <v>LARGE</v>
      </c>
      <c r="K4466" s="144" t="str">
        <f t="shared" si="441"/>
        <v>LARGE</v>
      </c>
      <c r="L4466" s="144" t="str" cm="1">
        <f t="array" ref="L4466">_xlfn.IFS(I4466&lt;=2,"SMALL",I4466&lt;=5,"MEDIUM",I4466&gt;5,"LARGE")</f>
        <v>LARGE</v>
      </c>
      <c r="M4466" s="144" t="str">
        <f t="shared" si="438"/>
        <v>NO</v>
      </c>
      <c r="N4466" s="374">
        <v>4.92</v>
      </c>
      <c r="O4466" s="374">
        <f t="shared" si="439"/>
        <v>5</v>
      </c>
      <c r="P4466" s="158" t="str" cm="1">
        <f t="array" ref="P4466">_xlfn.SWITCH(ROUND(N4466,0),5,"Excellent",4,"Good",3,"ok","Bad")</f>
        <v>Excellent</v>
      </c>
      <c r="Q4466" s="144">
        <v>12</v>
      </c>
      <c r="R4466" s="385">
        <v>43710</v>
      </c>
      <c r="S4466" s="385">
        <v>43870</v>
      </c>
      <c r="T4466" s="144">
        <v>3776</v>
      </c>
      <c r="U4466" s="144" t="s">
        <v>69</v>
      </c>
      <c r="V4466" s="144">
        <v>180</v>
      </c>
      <c r="W4466" s="144" t="str">
        <f t="shared" si="442"/>
        <v>Active</v>
      </c>
      <c r="X4466" s="144">
        <v>3776</v>
      </c>
      <c r="AB4466" s="343"/>
    </row>
    <row r="4467" spans="9:28">
      <c r="I4467" s="342">
        <v>2</v>
      </c>
      <c r="J4467" s="144" t="str">
        <f t="shared" si="440"/>
        <v>SMALL</v>
      </c>
      <c r="K4467" s="144" t="str">
        <f t="shared" si="441"/>
        <v>SMALL</v>
      </c>
      <c r="L4467" s="144" t="str" cm="1">
        <f t="array" ref="L4467">_xlfn.IFS(I4467&lt;=2,"SMALL",I4467&lt;=5,"MEDIUM",I4467&gt;5,"LARGE")</f>
        <v>SMALL</v>
      </c>
      <c r="M4467" s="144" t="str">
        <f t="shared" si="438"/>
        <v>NO</v>
      </c>
      <c r="N4467" s="374">
        <v>4.8</v>
      </c>
      <c r="O4467" s="374">
        <f t="shared" si="439"/>
        <v>5</v>
      </c>
      <c r="P4467" s="158" t="str" cm="1">
        <f t="array" ref="P4467">_xlfn.SWITCH(ROUND(N4467,0),5,"Excellent",4,"Good",3,"ok","Bad")</f>
        <v>Excellent</v>
      </c>
      <c r="Q4467" s="144">
        <v>5</v>
      </c>
      <c r="R4467" s="385">
        <v>43793</v>
      </c>
      <c r="S4467" s="385">
        <v>43888</v>
      </c>
      <c r="T4467" s="144">
        <v>3182</v>
      </c>
      <c r="U4467" s="144" t="s">
        <v>60</v>
      </c>
      <c r="V4467" s="144">
        <v>90</v>
      </c>
      <c r="W4467" s="144" t="str">
        <f t="shared" si="442"/>
        <v>Active</v>
      </c>
      <c r="X4467" s="144">
        <v>3182</v>
      </c>
      <c r="AB4467" s="343"/>
    </row>
    <row r="4468" spans="9:28">
      <c r="I4468" s="342">
        <v>2</v>
      </c>
      <c r="J4468" s="144" t="str">
        <f t="shared" si="440"/>
        <v>SMALL</v>
      </c>
      <c r="K4468" s="144" t="str">
        <f t="shared" si="441"/>
        <v>SMALL</v>
      </c>
      <c r="L4468" s="144" t="str" cm="1">
        <f t="array" ref="L4468">_xlfn.IFS(I4468&lt;=2,"SMALL",I4468&lt;=5,"MEDIUM",I4468&gt;5,"LARGE")</f>
        <v>SMALL</v>
      </c>
      <c r="M4468" s="144" t="str">
        <f t="shared" si="438"/>
        <v>NO</v>
      </c>
      <c r="N4468" s="374">
        <v>4.92</v>
      </c>
      <c r="O4468" s="374">
        <f t="shared" si="439"/>
        <v>5</v>
      </c>
      <c r="P4468" s="158" t="str" cm="1">
        <f t="array" ref="P4468">_xlfn.SWITCH(ROUND(N4468,0),5,"Excellent",4,"Good",3,"ok","Bad")</f>
        <v>Excellent</v>
      </c>
      <c r="Q4468" s="144">
        <v>12</v>
      </c>
      <c r="R4468" s="385">
        <v>43541</v>
      </c>
      <c r="S4468" s="385">
        <v>43889</v>
      </c>
      <c r="T4468" s="144">
        <v>750</v>
      </c>
      <c r="U4468" s="144" t="s">
        <v>60</v>
      </c>
      <c r="V4468" s="144">
        <v>179</v>
      </c>
      <c r="W4468" s="144" t="str">
        <f t="shared" si="442"/>
        <v>Active</v>
      </c>
      <c r="X4468" s="144">
        <v>750</v>
      </c>
      <c r="AB4468" s="343"/>
    </row>
    <row r="4469" spans="9:28">
      <c r="I4469" s="342">
        <v>2</v>
      </c>
      <c r="J4469" s="144" t="str">
        <f t="shared" si="440"/>
        <v>SMALL</v>
      </c>
      <c r="K4469" s="144" t="str">
        <f t="shared" si="441"/>
        <v>SMALL</v>
      </c>
      <c r="L4469" s="144" t="str" cm="1">
        <f t="array" ref="L4469">_xlfn.IFS(I4469&lt;=2,"SMALL",I4469&lt;=5,"MEDIUM",I4469&gt;5,"LARGE")</f>
        <v>SMALL</v>
      </c>
      <c r="M4469" s="144" t="str">
        <f t="shared" si="438"/>
        <v>NO</v>
      </c>
      <c r="N4469" s="374">
        <v>5</v>
      </c>
      <c r="O4469" s="374">
        <f t="shared" si="439"/>
        <v>5</v>
      </c>
      <c r="P4469" s="158" t="str" cm="1">
        <f t="array" ref="P4469">_xlfn.SWITCH(ROUND(N4469,0),5,"Excellent",4,"Good",3,"ok","Bad")</f>
        <v>Excellent</v>
      </c>
      <c r="Q4469" s="144">
        <v>41</v>
      </c>
      <c r="R4469" s="385">
        <v>43506</v>
      </c>
      <c r="S4469" s="385">
        <v>43922</v>
      </c>
      <c r="T4469" s="144">
        <v>3676</v>
      </c>
      <c r="U4469" s="144" t="s">
        <v>60</v>
      </c>
      <c r="V4469" s="144">
        <v>90</v>
      </c>
      <c r="W4469" s="144" t="str">
        <f t="shared" si="442"/>
        <v>Active</v>
      </c>
      <c r="X4469" s="144">
        <v>3676</v>
      </c>
      <c r="AB4469" s="343"/>
    </row>
    <row r="4470" spans="9:28">
      <c r="I4470" s="342">
        <v>6</v>
      </c>
      <c r="J4470" s="144" t="str">
        <f t="shared" si="440"/>
        <v>LARGE</v>
      </c>
      <c r="K4470" s="144" t="str">
        <f t="shared" si="441"/>
        <v>LARGE</v>
      </c>
      <c r="L4470" s="144" t="str" cm="1">
        <f t="array" ref="L4470">_xlfn.IFS(I4470&lt;=2,"SMALL",I4470&lt;=5,"MEDIUM",I4470&gt;5,"LARGE")</f>
        <v>LARGE</v>
      </c>
      <c r="M4470" s="144" t="str">
        <f t="shared" si="438"/>
        <v>NO</v>
      </c>
      <c r="N4470" s="374">
        <v>5</v>
      </c>
      <c r="O4470" s="374">
        <f t="shared" si="439"/>
        <v>5</v>
      </c>
      <c r="P4470" s="158" t="str" cm="1">
        <f t="array" ref="P4470">_xlfn.SWITCH(ROUND(N4470,0),5,"Excellent",4,"Good",3,"ok","Bad")</f>
        <v>Excellent</v>
      </c>
      <c r="Q4470" s="144">
        <v>40</v>
      </c>
      <c r="R4470" s="385">
        <v>43488</v>
      </c>
      <c r="S4470" s="385">
        <v>43832</v>
      </c>
      <c r="T4470" s="144">
        <v>3778</v>
      </c>
      <c r="U4470" s="144" t="s">
        <v>69</v>
      </c>
      <c r="V4470" s="144">
        <v>270</v>
      </c>
      <c r="W4470" s="144" t="str">
        <f t="shared" si="442"/>
        <v>Active</v>
      </c>
      <c r="X4470" s="144">
        <v>3778</v>
      </c>
      <c r="AB4470" s="343"/>
    </row>
    <row r="4471" spans="9:28">
      <c r="I4471" s="342">
        <v>2</v>
      </c>
      <c r="J4471" s="144" t="str">
        <f t="shared" si="440"/>
        <v>SMALL</v>
      </c>
      <c r="K4471" s="144" t="str">
        <f t="shared" si="441"/>
        <v>SMALL</v>
      </c>
      <c r="L4471" s="144" t="str" cm="1">
        <f t="array" ref="L4471">_xlfn.IFS(I4471&lt;=2,"SMALL",I4471&lt;=5,"MEDIUM",I4471&gt;5,"LARGE")</f>
        <v>SMALL</v>
      </c>
      <c r="M4471" s="144" t="str">
        <f t="shared" si="438"/>
        <v>NO</v>
      </c>
      <c r="N4471" s="374">
        <v>5</v>
      </c>
      <c r="O4471" s="374">
        <f t="shared" si="439"/>
        <v>5</v>
      </c>
      <c r="P4471" s="158" t="str" cm="1">
        <f t="array" ref="P4471">_xlfn.SWITCH(ROUND(N4471,0),5,"Excellent",4,"Good",3,"ok","Bad")</f>
        <v>Excellent</v>
      </c>
      <c r="Q4471" s="144">
        <v>5</v>
      </c>
      <c r="R4471" s="385">
        <v>43815</v>
      </c>
      <c r="S4471" s="385">
        <v>43885</v>
      </c>
      <c r="T4471" s="144">
        <v>2975</v>
      </c>
      <c r="U4471" s="144" t="s">
        <v>60</v>
      </c>
      <c r="V4471" s="144">
        <v>90</v>
      </c>
      <c r="W4471" s="144" t="str">
        <f t="shared" si="442"/>
        <v>Active</v>
      </c>
      <c r="X4471" s="144">
        <v>2975</v>
      </c>
      <c r="AB4471" s="343"/>
    </row>
    <row r="4472" spans="9:28">
      <c r="I4472" s="342">
        <v>4</v>
      </c>
      <c r="J4472" s="144" t="str">
        <f t="shared" si="440"/>
        <v>LARGE</v>
      </c>
      <c r="K4472" s="144" t="str">
        <f t="shared" si="441"/>
        <v>MEDIUM</v>
      </c>
      <c r="L4472" s="144" t="str" cm="1">
        <f t="array" ref="L4472">_xlfn.IFS(I4472&lt;=2,"SMALL",I4472&lt;=5,"MEDIUM",I4472&gt;5,"LARGE")</f>
        <v>MEDIUM</v>
      </c>
      <c r="M4472" s="144" t="str">
        <f t="shared" si="438"/>
        <v>NO</v>
      </c>
      <c r="N4472" s="374">
        <v>4.54</v>
      </c>
      <c r="O4472" s="374">
        <f t="shared" si="439"/>
        <v>5</v>
      </c>
      <c r="P4472" s="158" t="str" cm="1">
        <f t="array" ref="P4472">_xlfn.SWITCH(ROUND(N4472,0),5,"Excellent",4,"Good",3,"ok","Bad")</f>
        <v>Excellent</v>
      </c>
      <c r="Q4472" s="144">
        <v>24</v>
      </c>
      <c r="R4472" s="385">
        <v>43566</v>
      </c>
      <c r="S4472" s="385">
        <v>43844</v>
      </c>
      <c r="T4472" s="144">
        <v>3779</v>
      </c>
      <c r="U4472" s="144" t="s">
        <v>69</v>
      </c>
      <c r="V4472" s="144">
        <v>177</v>
      </c>
      <c r="W4472" s="144" t="str">
        <f t="shared" si="442"/>
        <v>Active</v>
      </c>
      <c r="X4472" s="144">
        <v>3779</v>
      </c>
      <c r="AB4472" s="343"/>
    </row>
    <row r="4473" spans="9:28">
      <c r="I4473" s="342">
        <v>6</v>
      </c>
      <c r="J4473" s="144" t="str">
        <f t="shared" si="440"/>
        <v>LARGE</v>
      </c>
      <c r="K4473" s="144" t="str">
        <f t="shared" si="441"/>
        <v>LARGE</v>
      </c>
      <c r="L4473" s="144" t="str" cm="1">
        <f t="array" ref="L4473">_xlfn.IFS(I4473&lt;=2,"SMALL",I4473&lt;=5,"MEDIUM",I4473&gt;5,"LARGE")</f>
        <v>LARGE</v>
      </c>
      <c r="M4473" s="144" t="str">
        <f t="shared" si="438"/>
        <v>NO</v>
      </c>
      <c r="N4473" s="374">
        <v>4.93</v>
      </c>
      <c r="O4473" s="374">
        <f t="shared" si="439"/>
        <v>5</v>
      </c>
      <c r="P4473" s="158" t="str" cm="1">
        <f t="array" ref="P4473">_xlfn.SWITCH(ROUND(N4473,0),5,"Excellent",4,"Good",3,"ok","Bad")</f>
        <v>Excellent</v>
      </c>
      <c r="Q4473" s="144">
        <v>42</v>
      </c>
      <c r="R4473" s="385">
        <v>43646</v>
      </c>
      <c r="S4473" s="385">
        <v>44045</v>
      </c>
      <c r="T4473" s="144">
        <v>2392</v>
      </c>
      <c r="U4473" s="144" t="s">
        <v>69</v>
      </c>
      <c r="V4473" s="144">
        <v>116</v>
      </c>
      <c r="W4473" s="144" t="str">
        <f t="shared" si="442"/>
        <v>Active</v>
      </c>
      <c r="X4473" s="144">
        <v>2392</v>
      </c>
      <c r="AB4473" s="343"/>
    </row>
    <row r="4474" spans="9:28">
      <c r="I4474" s="342">
        <v>4</v>
      </c>
      <c r="J4474" s="144" t="str">
        <f t="shared" si="440"/>
        <v>LARGE</v>
      </c>
      <c r="K4474" s="144" t="str">
        <f t="shared" si="441"/>
        <v>MEDIUM</v>
      </c>
      <c r="L4474" s="144" t="str" cm="1">
        <f t="array" ref="L4474">_xlfn.IFS(I4474&lt;=2,"SMALL",I4474&lt;=5,"MEDIUM",I4474&gt;5,"LARGE")</f>
        <v>MEDIUM</v>
      </c>
      <c r="M4474" s="144" t="str">
        <f t="shared" si="438"/>
        <v>NO</v>
      </c>
      <c r="N4474" s="374">
        <v>4.9000000000000004</v>
      </c>
      <c r="O4474" s="374">
        <f t="shared" si="439"/>
        <v>5</v>
      </c>
      <c r="P4474" s="158" t="str" cm="1">
        <f t="array" ref="P4474">_xlfn.SWITCH(ROUND(N4474,0),5,"Excellent",4,"Good",3,"ok","Bad")</f>
        <v>Excellent</v>
      </c>
      <c r="Q4474" s="144">
        <v>41</v>
      </c>
      <c r="R4474" s="385">
        <v>43491</v>
      </c>
      <c r="S4474" s="385">
        <v>43873</v>
      </c>
      <c r="T4474" s="144">
        <v>3780</v>
      </c>
      <c r="U4474" s="144" t="s">
        <v>69</v>
      </c>
      <c r="V4474" s="144">
        <v>347</v>
      </c>
      <c r="W4474" s="144" t="str">
        <f t="shared" si="442"/>
        <v>Active</v>
      </c>
      <c r="X4474" s="144">
        <v>3780</v>
      </c>
      <c r="AB4474" s="343"/>
    </row>
    <row r="4475" spans="9:28">
      <c r="I4475" s="342">
        <v>1</v>
      </c>
      <c r="J4475" s="144" t="str">
        <f t="shared" si="440"/>
        <v>SMALL</v>
      </c>
      <c r="K4475" s="144" t="str">
        <f t="shared" si="441"/>
        <v>SMALL</v>
      </c>
      <c r="L4475" s="144" t="str" cm="1">
        <f t="array" ref="L4475">_xlfn.IFS(I4475&lt;=2,"SMALL",I4475&lt;=5,"MEDIUM",I4475&gt;5,"LARGE")</f>
        <v>SMALL</v>
      </c>
      <c r="M4475" s="144" t="str">
        <f t="shared" si="438"/>
        <v>NO</v>
      </c>
      <c r="N4475" s="374">
        <v>5</v>
      </c>
      <c r="O4475" s="374">
        <f t="shared" si="439"/>
        <v>5</v>
      </c>
      <c r="P4475" s="158" t="str" cm="1">
        <f t="array" ref="P4475">_xlfn.SWITCH(ROUND(N4475,0),5,"Excellent",4,"Good",3,"ok","Bad")</f>
        <v>Excellent</v>
      </c>
      <c r="Q4475" s="144">
        <v>4</v>
      </c>
      <c r="R4475" s="385">
        <v>43746</v>
      </c>
      <c r="S4475" s="385">
        <v>43837</v>
      </c>
      <c r="T4475" s="144">
        <v>268</v>
      </c>
      <c r="U4475" s="144" t="s">
        <v>73</v>
      </c>
      <c r="V4475" s="144">
        <v>0</v>
      </c>
      <c r="W4475" s="144" t="str">
        <f t="shared" si="442"/>
        <v>Inactive</v>
      </c>
      <c r="X4475" s="144">
        <v>268</v>
      </c>
      <c r="AB4475" s="343"/>
    </row>
    <row r="4476" spans="9:28">
      <c r="I4476" s="342">
        <v>6</v>
      </c>
      <c r="J4476" s="144" t="str">
        <f t="shared" si="440"/>
        <v>LARGE</v>
      </c>
      <c r="K4476" s="144" t="str">
        <f t="shared" si="441"/>
        <v>LARGE</v>
      </c>
      <c r="L4476" s="144" t="str" cm="1">
        <f t="array" ref="L4476">_xlfn.IFS(I4476&lt;=2,"SMALL",I4476&lt;=5,"MEDIUM",I4476&gt;5,"LARGE")</f>
        <v>LARGE</v>
      </c>
      <c r="M4476" s="144" t="str">
        <f t="shared" si="438"/>
        <v>NO</v>
      </c>
      <c r="N4476" s="374">
        <v>4.74</v>
      </c>
      <c r="O4476" s="374">
        <f t="shared" si="439"/>
        <v>5</v>
      </c>
      <c r="P4476" s="158" t="str" cm="1">
        <f t="array" ref="P4476">_xlfn.SWITCH(ROUND(N4476,0),5,"Excellent",4,"Good",3,"ok","Bad")</f>
        <v>Excellent</v>
      </c>
      <c r="Q4476" s="144">
        <v>35</v>
      </c>
      <c r="R4476" s="385">
        <v>43490</v>
      </c>
      <c r="S4476" s="385">
        <v>43898</v>
      </c>
      <c r="T4476" s="144">
        <v>3780</v>
      </c>
      <c r="U4476" s="144" t="s">
        <v>69</v>
      </c>
      <c r="V4476" s="144">
        <v>358</v>
      </c>
      <c r="W4476" s="144" t="str">
        <f t="shared" si="442"/>
        <v>Active</v>
      </c>
      <c r="X4476" s="144">
        <v>3780</v>
      </c>
      <c r="AB4476" s="343"/>
    </row>
    <row r="4477" spans="9:28">
      <c r="I4477" s="342">
        <v>4</v>
      </c>
      <c r="J4477" s="144" t="str">
        <f t="shared" si="440"/>
        <v>LARGE</v>
      </c>
      <c r="K4477" s="144" t="str">
        <f t="shared" si="441"/>
        <v>MEDIUM</v>
      </c>
      <c r="L4477" s="144" t="str" cm="1">
        <f t="array" ref="L4477">_xlfn.IFS(I4477&lt;=2,"SMALL",I4477&lt;=5,"MEDIUM",I4477&gt;5,"LARGE")</f>
        <v>MEDIUM</v>
      </c>
      <c r="M4477" s="144" t="str">
        <f t="shared" si="438"/>
        <v>NO</v>
      </c>
      <c r="N4477" s="374">
        <v>4.84</v>
      </c>
      <c r="O4477" s="374">
        <f t="shared" si="439"/>
        <v>5</v>
      </c>
      <c r="P4477" s="158" t="str" cm="1">
        <f t="array" ref="P4477">_xlfn.SWITCH(ROUND(N4477,0),5,"Excellent",4,"Good",3,"ok","Bad")</f>
        <v>Excellent</v>
      </c>
      <c r="Q4477" s="144">
        <v>69</v>
      </c>
      <c r="R4477" s="385">
        <v>43558</v>
      </c>
      <c r="S4477" s="385">
        <v>44045</v>
      </c>
      <c r="T4477" s="144">
        <v>1182</v>
      </c>
      <c r="U4477" s="144" t="s">
        <v>69</v>
      </c>
      <c r="V4477" s="144">
        <v>264</v>
      </c>
      <c r="W4477" s="144" t="str">
        <f t="shared" si="442"/>
        <v>Active</v>
      </c>
      <c r="X4477" s="144">
        <v>1182</v>
      </c>
      <c r="AB4477" s="343"/>
    </row>
    <row r="4478" spans="9:28">
      <c r="I4478" s="342">
        <v>1</v>
      </c>
      <c r="J4478" s="144" t="str">
        <f t="shared" si="440"/>
        <v>SMALL</v>
      </c>
      <c r="K4478" s="144" t="str">
        <f t="shared" si="441"/>
        <v>SMALL</v>
      </c>
      <c r="L4478" s="144" t="str" cm="1">
        <f t="array" ref="L4478">_xlfn.IFS(I4478&lt;=2,"SMALL",I4478&lt;=5,"MEDIUM",I4478&gt;5,"LARGE")</f>
        <v>SMALL</v>
      </c>
      <c r="M4478" s="144" t="str">
        <f t="shared" si="438"/>
        <v>NO</v>
      </c>
      <c r="N4478" s="374">
        <v>4.43</v>
      </c>
      <c r="O4478" s="374">
        <f t="shared" si="439"/>
        <v>4</v>
      </c>
      <c r="P4478" s="158" t="str" cm="1">
        <f t="array" ref="P4478">_xlfn.SWITCH(ROUND(N4478,0),5,"Excellent",4,"Good",3,"ok","Bad")</f>
        <v>Good</v>
      </c>
      <c r="Q4478" s="144">
        <v>7</v>
      </c>
      <c r="R4478" s="385">
        <v>43504</v>
      </c>
      <c r="S4478" s="385">
        <v>43862</v>
      </c>
      <c r="T4478" s="144">
        <v>3774</v>
      </c>
      <c r="U4478" s="144" t="s">
        <v>60</v>
      </c>
      <c r="V4478" s="144">
        <v>0</v>
      </c>
      <c r="W4478" s="144" t="str">
        <f t="shared" si="442"/>
        <v>Inactive</v>
      </c>
      <c r="X4478" s="144">
        <v>3774</v>
      </c>
      <c r="AB4478" s="343"/>
    </row>
    <row r="4479" spans="9:28">
      <c r="I4479" s="342">
        <v>2</v>
      </c>
      <c r="J4479" s="144" t="str">
        <f t="shared" si="440"/>
        <v>SMALL</v>
      </c>
      <c r="K4479" s="144" t="str">
        <f t="shared" si="441"/>
        <v>SMALL</v>
      </c>
      <c r="L4479" s="144" t="str" cm="1">
        <f t="array" ref="L4479">_xlfn.IFS(I4479&lt;=2,"SMALL",I4479&lt;=5,"MEDIUM",I4479&gt;5,"LARGE")</f>
        <v>SMALL</v>
      </c>
      <c r="M4479" s="144" t="str">
        <f t="shared" si="438"/>
        <v>NO</v>
      </c>
      <c r="N4479" s="374">
        <v>4.2</v>
      </c>
      <c r="O4479" s="374">
        <f t="shared" si="439"/>
        <v>4</v>
      </c>
      <c r="P4479" s="158" t="str" cm="1">
        <f t="array" ref="P4479">_xlfn.SWITCH(ROUND(N4479,0),5,"Excellent",4,"Good",3,"ok","Bad")</f>
        <v>Good</v>
      </c>
      <c r="Q4479" s="144">
        <v>5</v>
      </c>
      <c r="R4479" s="385">
        <v>43647</v>
      </c>
      <c r="S4479" s="385">
        <v>43890</v>
      </c>
      <c r="T4479" s="144">
        <v>3781</v>
      </c>
      <c r="U4479" s="144" t="s">
        <v>60</v>
      </c>
      <c r="V4479" s="144">
        <v>35</v>
      </c>
      <c r="W4479" s="144" t="str">
        <f t="shared" si="442"/>
        <v>Active</v>
      </c>
      <c r="X4479" s="144">
        <v>3781</v>
      </c>
      <c r="AB4479" s="343"/>
    </row>
    <row r="4480" spans="9:28">
      <c r="I4480" s="342">
        <v>5</v>
      </c>
      <c r="J4480" s="144" t="str">
        <f t="shared" si="440"/>
        <v>LARGE</v>
      </c>
      <c r="K4480" s="144" t="str">
        <f t="shared" si="441"/>
        <v>MEDIUM</v>
      </c>
      <c r="L4480" s="144" t="str" cm="1">
        <f t="array" ref="L4480">_xlfn.IFS(I4480&lt;=2,"SMALL",I4480&lt;=5,"MEDIUM",I4480&gt;5,"LARGE")</f>
        <v>MEDIUM</v>
      </c>
      <c r="M4480" s="144" t="str">
        <f t="shared" si="438"/>
        <v>NO</v>
      </c>
      <c r="N4480" s="374">
        <v>4.9800000000000004</v>
      </c>
      <c r="O4480" s="374">
        <f t="shared" si="439"/>
        <v>5</v>
      </c>
      <c r="P4480" s="158" t="str" cm="1">
        <f t="array" ref="P4480">_xlfn.SWITCH(ROUND(N4480,0),5,"Excellent",4,"Good",3,"ok","Bad")</f>
        <v>Excellent</v>
      </c>
      <c r="Q4480" s="144">
        <v>58</v>
      </c>
      <c r="R4480" s="385">
        <v>43536</v>
      </c>
      <c r="S4480" s="385">
        <v>44053</v>
      </c>
      <c r="T4480" s="144">
        <v>2264</v>
      </c>
      <c r="U4480" s="144" t="s">
        <v>69</v>
      </c>
      <c r="V4480" s="144">
        <v>220</v>
      </c>
      <c r="W4480" s="144" t="str">
        <f t="shared" si="442"/>
        <v>Active</v>
      </c>
      <c r="X4480" s="144">
        <v>2264</v>
      </c>
      <c r="AB4480" s="343"/>
    </row>
    <row r="4481" spans="9:28">
      <c r="I4481" s="342">
        <v>10</v>
      </c>
      <c r="J4481" s="144" t="str">
        <f t="shared" si="440"/>
        <v>LARGE</v>
      </c>
      <c r="K4481" s="144" t="str">
        <f t="shared" si="441"/>
        <v>LARGE</v>
      </c>
      <c r="L4481" s="144" t="str" cm="1">
        <f t="array" ref="L4481">_xlfn.IFS(I4481&lt;=2,"SMALL",I4481&lt;=5,"MEDIUM",I4481&gt;5,"LARGE")</f>
        <v>LARGE</v>
      </c>
      <c r="M4481" s="144" t="str">
        <f t="shared" si="438"/>
        <v>NO</v>
      </c>
      <c r="N4481" s="374">
        <v>4.8600000000000003</v>
      </c>
      <c r="O4481" s="374">
        <f t="shared" si="439"/>
        <v>5</v>
      </c>
      <c r="P4481" s="158" t="str" cm="1">
        <f t="array" ref="P4481">_xlfn.SWITCH(ROUND(N4481,0),5,"Excellent",4,"Good",3,"ok","Bad")</f>
        <v>Excellent</v>
      </c>
      <c r="Q4481" s="144">
        <v>7</v>
      </c>
      <c r="R4481" s="385">
        <v>43675</v>
      </c>
      <c r="S4481" s="385">
        <v>43798</v>
      </c>
      <c r="T4481" s="144">
        <v>3780</v>
      </c>
      <c r="U4481" s="144" t="s">
        <v>69</v>
      </c>
      <c r="V4481" s="144">
        <v>347</v>
      </c>
      <c r="W4481" s="144" t="str">
        <f t="shared" si="442"/>
        <v>Active</v>
      </c>
      <c r="X4481" s="144">
        <v>3780</v>
      </c>
      <c r="AB4481" s="343"/>
    </row>
    <row r="4482" spans="9:28">
      <c r="I4482" s="342">
        <v>2</v>
      </c>
      <c r="J4482" s="144" t="str">
        <f t="shared" si="440"/>
        <v>SMALL</v>
      </c>
      <c r="K4482" s="144" t="str">
        <f t="shared" si="441"/>
        <v>SMALL</v>
      </c>
      <c r="L4482" s="144" t="str" cm="1">
        <f t="array" ref="L4482">_xlfn.IFS(I4482&lt;=2,"SMALL",I4482&lt;=5,"MEDIUM",I4482&gt;5,"LARGE")</f>
        <v>SMALL</v>
      </c>
      <c r="M4482" s="144" t="str">
        <f t="shared" si="438"/>
        <v>NO</v>
      </c>
      <c r="N4482" s="374">
        <v>4.8899999999999997</v>
      </c>
      <c r="O4482" s="374">
        <f t="shared" si="439"/>
        <v>5</v>
      </c>
      <c r="P4482" s="158" t="str" cm="1">
        <f t="array" ref="P4482">_xlfn.SWITCH(ROUND(N4482,0),5,"Excellent",4,"Good",3,"ok","Bad")</f>
        <v>Excellent</v>
      </c>
      <c r="Q4482" s="144">
        <v>19</v>
      </c>
      <c r="R4482" s="385">
        <v>43562</v>
      </c>
      <c r="S4482" s="385">
        <v>43833</v>
      </c>
      <c r="T4482" s="144">
        <v>3645</v>
      </c>
      <c r="U4482" s="144" t="s">
        <v>60</v>
      </c>
      <c r="V4482" s="144">
        <v>74</v>
      </c>
      <c r="W4482" s="144" t="str">
        <f t="shared" si="442"/>
        <v>Active</v>
      </c>
      <c r="X4482" s="144">
        <v>3645</v>
      </c>
      <c r="AB4482" s="343"/>
    </row>
    <row r="4483" spans="9:28">
      <c r="I4483" s="342">
        <v>2</v>
      </c>
      <c r="J4483" s="144" t="str">
        <f t="shared" si="440"/>
        <v>SMALL</v>
      </c>
      <c r="K4483" s="144" t="str">
        <f t="shared" si="441"/>
        <v>SMALL</v>
      </c>
      <c r="L4483" s="144" t="str" cm="1">
        <f t="array" ref="L4483">_xlfn.IFS(I4483&lt;=2,"SMALL",I4483&lt;=5,"MEDIUM",I4483&gt;5,"LARGE")</f>
        <v>SMALL</v>
      </c>
      <c r="M4483" s="144" t="str">
        <f t="shared" si="438"/>
        <v>NO</v>
      </c>
      <c r="N4483" s="374">
        <v>5</v>
      </c>
      <c r="O4483" s="374">
        <f t="shared" si="439"/>
        <v>5</v>
      </c>
      <c r="P4483" s="158" t="str" cm="1">
        <f t="array" ref="P4483">_xlfn.SWITCH(ROUND(N4483,0),5,"Excellent",4,"Good",3,"ok","Bad")</f>
        <v>Excellent</v>
      </c>
      <c r="Q4483" s="144">
        <v>16</v>
      </c>
      <c r="R4483" s="385">
        <v>43514</v>
      </c>
      <c r="S4483" s="385">
        <v>43862</v>
      </c>
      <c r="T4483" s="144">
        <v>697</v>
      </c>
      <c r="U4483" s="144" t="s">
        <v>60</v>
      </c>
      <c r="V4483" s="144">
        <v>267</v>
      </c>
      <c r="W4483" s="144" t="str">
        <f t="shared" si="442"/>
        <v>Active</v>
      </c>
      <c r="X4483" s="144">
        <v>697</v>
      </c>
      <c r="AB4483" s="343"/>
    </row>
    <row r="4484" spans="9:28">
      <c r="I4484" s="342">
        <v>4</v>
      </c>
      <c r="J4484" s="144" t="str">
        <f t="shared" si="440"/>
        <v>LARGE</v>
      </c>
      <c r="K4484" s="144" t="str">
        <f t="shared" si="441"/>
        <v>MEDIUM</v>
      </c>
      <c r="L4484" s="144" t="str" cm="1">
        <f t="array" ref="L4484">_xlfn.IFS(I4484&lt;=2,"SMALL",I4484&lt;=5,"MEDIUM",I4484&gt;5,"LARGE")</f>
        <v>MEDIUM</v>
      </c>
      <c r="M4484" s="144" t="str">
        <f t="shared" si="438"/>
        <v>NO</v>
      </c>
      <c r="N4484" s="374">
        <v>5</v>
      </c>
      <c r="O4484" s="374">
        <f t="shared" si="439"/>
        <v>5</v>
      </c>
      <c r="P4484" s="158" t="str" cm="1">
        <f t="array" ref="P4484">_xlfn.SWITCH(ROUND(N4484,0),5,"Excellent",4,"Good",3,"ok","Bad")</f>
        <v>Excellent</v>
      </c>
      <c r="Q4484" s="144">
        <v>33</v>
      </c>
      <c r="R4484" s="385">
        <v>43534</v>
      </c>
      <c r="S4484" s="385">
        <v>44048</v>
      </c>
      <c r="T4484" s="144">
        <v>1886</v>
      </c>
      <c r="U4484" s="144" t="s">
        <v>69</v>
      </c>
      <c r="V4484" s="144">
        <v>352</v>
      </c>
      <c r="W4484" s="144" t="str">
        <f t="shared" si="442"/>
        <v>Active</v>
      </c>
      <c r="X4484" s="144">
        <v>1886</v>
      </c>
      <c r="AB4484" s="343"/>
    </row>
    <row r="4485" spans="9:28">
      <c r="I4485" s="342">
        <v>2</v>
      </c>
      <c r="J4485" s="144" t="str">
        <f t="shared" si="440"/>
        <v>SMALL</v>
      </c>
      <c r="K4485" s="144" t="str">
        <f t="shared" si="441"/>
        <v>SMALL</v>
      </c>
      <c r="L4485" s="144" t="str" cm="1">
        <f t="array" ref="L4485">_xlfn.IFS(I4485&lt;=2,"SMALL",I4485&lt;=5,"MEDIUM",I4485&gt;5,"LARGE")</f>
        <v>SMALL</v>
      </c>
      <c r="M4485" s="144" t="str">
        <f t="shared" ref="M4485:M4548" si="443">IF(AND(N4485&gt;=4.8,Q4485&gt;100),"YES","NO")</f>
        <v>NO</v>
      </c>
      <c r="N4485" s="374">
        <v>4.8099999999999996</v>
      </c>
      <c r="O4485" s="374">
        <f t="shared" ref="O4485:O4548" si="444">ROUND(N4485,0)</f>
        <v>5</v>
      </c>
      <c r="P4485" s="158" t="str" cm="1">
        <f t="array" ref="P4485">_xlfn.SWITCH(ROUND(N4485,0),5,"Excellent",4,"Good",3,"ok","Bad")</f>
        <v>Excellent</v>
      </c>
      <c r="Q4485" s="144">
        <v>37</v>
      </c>
      <c r="R4485" s="385">
        <v>43509</v>
      </c>
      <c r="S4485" s="385">
        <v>43919</v>
      </c>
      <c r="T4485" s="144">
        <v>2169</v>
      </c>
      <c r="U4485" s="144" t="s">
        <v>60</v>
      </c>
      <c r="V4485" s="144">
        <v>90</v>
      </c>
      <c r="W4485" s="144" t="str">
        <f t="shared" si="442"/>
        <v>Active</v>
      </c>
      <c r="X4485" s="144">
        <v>2169</v>
      </c>
      <c r="AB4485" s="343"/>
    </row>
    <row r="4486" spans="9:28">
      <c r="I4486" s="342">
        <v>5</v>
      </c>
      <c r="J4486" s="144" t="str">
        <f t="shared" ref="J4486:J4549" si="445">IF(I4486&lt;=2,"SMALL","LARGE")</f>
        <v>LARGE</v>
      </c>
      <c r="K4486" s="144" t="str">
        <f t="shared" ref="K4486:K4549" si="446">IF(I4486&lt;=2,"SMALL",IF(I4486&lt;=5,"MEDIUM","LARGE"))</f>
        <v>MEDIUM</v>
      </c>
      <c r="L4486" s="144" t="str" cm="1">
        <f t="array" ref="L4486">_xlfn.IFS(I4486&lt;=2,"SMALL",I4486&lt;=5,"MEDIUM",I4486&gt;5,"LARGE")</f>
        <v>MEDIUM</v>
      </c>
      <c r="M4486" s="144" t="str">
        <f t="shared" si="443"/>
        <v>NO</v>
      </c>
      <c r="N4486" s="374">
        <v>4.9000000000000004</v>
      </c>
      <c r="O4486" s="374">
        <f t="shared" si="444"/>
        <v>5</v>
      </c>
      <c r="P4486" s="158" t="str" cm="1">
        <f t="array" ref="P4486">_xlfn.SWITCH(ROUND(N4486,0),5,"Excellent",4,"Good",3,"ok","Bad")</f>
        <v>Excellent</v>
      </c>
      <c r="Q4486" s="144">
        <v>10</v>
      </c>
      <c r="R4486" s="385">
        <v>43514</v>
      </c>
      <c r="S4486" s="385">
        <v>43833</v>
      </c>
      <c r="T4486" s="144">
        <v>534</v>
      </c>
      <c r="U4486" s="144" t="s">
        <v>69</v>
      </c>
      <c r="V4486" s="144">
        <v>42</v>
      </c>
      <c r="W4486" s="144" t="str">
        <f t="shared" ref="W4486:W4549" si="447">IF(NOT(V4486=0),"Active","Inactive")</f>
        <v>Active</v>
      </c>
      <c r="X4486" s="144">
        <v>534</v>
      </c>
      <c r="AB4486" s="343"/>
    </row>
    <row r="4487" spans="9:28">
      <c r="I4487" s="342">
        <v>6</v>
      </c>
      <c r="J4487" s="144" t="str">
        <f t="shared" si="445"/>
        <v>LARGE</v>
      </c>
      <c r="K4487" s="144" t="str">
        <f t="shared" si="446"/>
        <v>LARGE</v>
      </c>
      <c r="L4487" s="144" t="str" cm="1">
        <f t="array" ref="L4487">_xlfn.IFS(I4487&lt;=2,"SMALL",I4487&lt;=5,"MEDIUM",I4487&gt;5,"LARGE")</f>
        <v>LARGE</v>
      </c>
      <c r="M4487" s="144" t="str">
        <f t="shared" si="443"/>
        <v>NO</v>
      </c>
      <c r="N4487" s="374">
        <v>5</v>
      </c>
      <c r="O4487" s="374">
        <f t="shared" si="444"/>
        <v>5</v>
      </c>
      <c r="P4487" s="158" t="str" cm="1">
        <f t="array" ref="P4487">_xlfn.SWITCH(ROUND(N4487,0),5,"Excellent",4,"Good",3,"ok","Bad")</f>
        <v>Excellent</v>
      </c>
      <c r="Q4487" s="144">
        <v>31</v>
      </c>
      <c r="R4487" s="385">
        <v>43514</v>
      </c>
      <c r="S4487" s="385">
        <v>44054</v>
      </c>
      <c r="T4487" s="144">
        <v>2675</v>
      </c>
      <c r="U4487" s="144" t="s">
        <v>69</v>
      </c>
      <c r="V4487" s="144">
        <v>363</v>
      </c>
      <c r="W4487" s="144" t="str">
        <f t="shared" si="447"/>
        <v>Active</v>
      </c>
      <c r="X4487" s="144">
        <v>2675</v>
      </c>
      <c r="AB4487" s="343"/>
    </row>
    <row r="4488" spans="9:28">
      <c r="I4488" s="342">
        <v>1</v>
      </c>
      <c r="J4488" s="144" t="str">
        <f t="shared" si="445"/>
        <v>SMALL</v>
      </c>
      <c r="K4488" s="144" t="str">
        <f t="shared" si="446"/>
        <v>SMALL</v>
      </c>
      <c r="L4488" s="144" t="str" cm="1">
        <f t="array" ref="L4488">_xlfn.IFS(I4488&lt;=2,"SMALL",I4488&lt;=5,"MEDIUM",I4488&gt;5,"LARGE")</f>
        <v>SMALL</v>
      </c>
      <c r="M4488" s="144" t="str">
        <f t="shared" si="443"/>
        <v>NO</v>
      </c>
      <c r="N4488" s="374">
        <v>4.9000000000000004</v>
      </c>
      <c r="O4488" s="374">
        <f t="shared" si="444"/>
        <v>5</v>
      </c>
      <c r="P4488" s="158" t="str" cm="1">
        <f t="array" ref="P4488">_xlfn.SWITCH(ROUND(N4488,0),5,"Excellent",4,"Good",3,"ok","Bad")</f>
        <v>Excellent</v>
      </c>
      <c r="Q4488" s="144">
        <v>21</v>
      </c>
      <c r="R4488" s="385">
        <v>43558</v>
      </c>
      <c r="S4488" s="385">
        <v>44041</v>
      </c>
      <c r="T4488" s="144">
        <v>1853</v>
      </c>
      <c r="U4488" s="144" t="s">
        <v>60</v>
      </c>
      <c r="V4488" s="144">
        <v>227</v>
      </c>
      <c r="W4488" s="144" t="str">
        <f t="shared" si="447"/>
        <v>Active</v>
      </c>
      <c r="X4488" s="144">
        <v>1853</v>
      </c>
      <c r="AB4488" s="343"/>
    </row>
    <row r="4489" spans="9:28">
      <c r="I4489" s="342">
        <v>5</v>
      </c>
      <c r="J4489" s="144" t="str">
        <f t="shared" si="445"/>
        <v>LARGE</v>
      </c>
      <c r="K4489" s="144" t="str">
        <f t="shared" si="446"/>
        <v>MEDIUM</v>
      </c>
      <c r="L4489" s="144" t="str" cm="1">
        <f t="array" ref="L4489">_xlfn.IFS(I4489&lt;=2,"SMALL",I4489&lt;=5,"MEDIUM",I4489&gt;5,"LARGE")</f>
        <v>MEDIUM</v>
      </c>
      <c r="M4489" s="144" t="str">
        <f t="shared" si="443"/>
        <v>NO</v>
      </c>
      <c r="N4489" s="374">
        <v>4.88</v>
      </c>
      <c r="O4489" s="374">
        <f t="shared" si="444"/>
        <v>5</v>
      </c>
      <c r="P4489" s="158" t="str" cm="1">
        <f t="array" ref="P4489">_xlfn.SWITCH(ROUND(N4489,0),5,"Excellent",4,"Good",3,"ok","Bad")</f>
        <v>Excellent</v>
      </c>
      <c r="Q4489" s="144">
        <v>49</v>
      </c>
      <c r="R4489" s="385">
        <v>43516</v>
      </c>
      <c r="S4489" s="385">
        <v>43878</v>
      </c>
      <c r="T4489" s="144">
        <v>3782</v>
      </c>
      <c r="U4489" s="144" t="s">
        <v>69</v>
      </c>
      <c r="V4489" s="144">
        <v>227</v>
      </c>
      <c r="W4489" s="144" t="str">
        <f t="shared" si="447"/>
        <v>Active</v>
      </c>
      <c r="X4489" s="144">
        <v>3782</v>
      </c>
      <c r="AB4489" s="343"/>
    </row>
    <row r="4490" spans="9:28">
      <c r="I4490" s="342">
        <v>7</v>
      </c>
      <c r="J4490" s="144" t="str">
        <f t="shared" si="445"/>
        <v>LARGE</v>
      </c>
      <c r="K4490" s="144" t="str">
        <f t="shared" si="446"/>
        <v>LARGE</v>
      </c>
      <c r="L4490" s="144" t="str" cm="1">
        <f t="array" ref="L4490">_xlfn.IFS(I4490&lt;=2,"SMALL",I4490&lt;=5,"MEDIUM",I4490&gt;5,"LARGE")</f>
        <v>LARGE</v>
      </c>
      <c r="M4490" s="144" t="str">
        <f t="shared" si="443"/>
        <v>NO</v>
      </c>
      <c r="N4490" s="374">
        <v>4.91</v>
      </c>
      <c r="O4490" s="374">
        <f t="shared" si="444"/>
        <v>5</v>
      </c>
      <c r="P4490" s="158" t="str" cm="1">
        <f t="array" ref="P4490">_xlfn.SWITCH(ROUND(N4490,0),5,"Excellent",4,"Good",3,"ok","Bad")</f>
        <v>Excellent</v>
      </c>
      <c r="Q4490" s="144">
        <v>44</v>
      </c>
      <c r="R4490" s="385">
        <v>43530</v>
      </c>
      <c r="S4490" s="385">
        <v>44008</v>
      </c>
      <c r="T4490" s="144">
        <v>2888</v>
      </c>
      <c r="U4490" s="144" t="s">
        <v>69</v>
      </c>
      <c r="V4490" s="144">
        <v>343</v>
      </c>
      <c r="W4490" s="144" t="str">
        <f t="shared" si="447"/>
        <v>Active</v>
      </c>
      <c r="X4490" s="144">
        <v>2888</v>
      </c>
      <c r="AB4490" s="343"/>
    </row>
    <row r="4491" spans="9:28">
      <c r="I4491" s="342">
        <v>2</v>
      </c>
      <c r="J4491" s="144" t="str">
        <f t="shared" si="445"/>
        <v>SMALL</v>
      </c>
      <c r="K4491" s="144" t="str">
        <f t="shared" si="446"/>
        <v>SMALL</v>
      </c>
      <c r="L4491" s="144" t="str" cm="1">
        <f t="array" ref="L4491">_xlfn.IFS(I4491&lt;=2,"SMALL",I4491&lt;=5,"MEDIUM",I4491&gt;5,"LARGE")</f>
        <v>SMALL</v>
      </c>
      <c r="M4491" s="144" t="str">
        <f t="shared" si="443"/>
        <v>NO</v>
      </c>
      <c r="N4491" s="374">
        <v>4.9000000000000004</v>
      </c>
      <c r="O4491" s="374">
        <f t="shared" si="444"/>
        <v>5</v>
      </c>
      <c r="P4491" s="158" t="str" cm="1">
        <f t="array" ref="P4491">_xlfn.SWITCH(ROUND(N4491,0),5,"Excellent",4,"Good",3,"ok","Bad")</f>
        <v>Excellent</v>
      </c>
      <c r="Q4491" s="144">
        <v>39</v>
      </c>
      <c r="R4491" s="385">
        <v>43537</v>
      </c>
      <c r="S4491" s="385">
        <v>43960</v>
      </c>
      <c r="T4491" s="144">
        <v>279</v>
      </c>
      <c r="U4491" s="144" t="s">
        <v>69</v>
      </c>
      <c r="V4491" s="144">
        <v>69</v>
      </c>
      <c r="W4491" s="144" t="str">
        <f t="shared" si="447"/>
        <v>Active</v>
      </c>
      <c r="X4491" s="144">
        <v>279</v>
      </c>
      <c r="AB4491" s="343"/>
    </row>
    <row r="4492" spans="9:28">
      <c r="I4492" s="342">
        <v>4</v>
      </c>
      <c r="J4492" s="144" t="str">
        <f t="shared" si="445"/>
        <v>LARGE</v>
      </c>
      <c r="K4492" s="144" t="str">
        <f t="shared" si="446"/>
        <v>MEDIUM</v>
      </c>
      <c r="L4492" s="144" t="str" cm="1">
        <f t="array" ref="L4492">_xlfn.IFS(I4492&lt;=2,"SMALL",I4492&lt;=5,"MEDIUM",I4492&gt;5,"LARGE")</f>
        <v>MEDIUM</v>
      </c>
      <c r="M4492" s="144" t="str">
        <f t="shared" si="443"/>
        <v>NO</v>
      </c>
      <c r="N4492" s="374">
        <v>4.9000000000000004</v>
      </c>
      <c r="O4492" s="374">
        <f t="shared" si="444"/>
        <v>5</v>
      </c>
      <c r="P4492" s="158" t="str" cm="1">
        <f t="array" ref="P4492">_xlfn.SWITCH(ROUND(N4492,0),5,"Excellent",4,"Good",3,"ok","Bad")</f>
        <v>Excellent</v>
      </c>
      <c r="Q4492" s="144">
        <v>21</v>
      </c>
      <c r="R4492" s="385">
        <v>43562</v>
      </c>
      <c r="S4492" s="385">
        <v>43814</v>
      </c>
      <c r="T4492" s="144">
        <v>3563</v>
      </c>
      <c r="U4492" s="144" t="s">
        <v>69</v>
      </c>
      <c r="V4492" s="144">
        <v>180</v>
      </c>
      <c r="W4492" s="144" t="str">
        <f t="shared" si="447"/>
        <v>Active</v>
      </c>
      <c r="X4492" s="144">
        <v>3563</v>
      </c>
      <c r="AB4492" s="343"/>
    </row>
    <row r="4493" spans="9:28">
      <c r="I4493" s="342">
        <v>3</v>
      </c>
      <c r="J4493" s="144" t="str">
        <f t="shared" si="445"/>
        <v>LARGE</v>
      </c>
      <c r="K4493" s="144" t="str">
        <f t="shared" si="446"/>
        <v>MEDIUM</v>
      </c>
      <c r="L4493" s="144" t="str" cm="1">
        <f t="array" ref="L4493">_xlfn.IFS(I4493&lt;=2,"SMALL",I4493&lt;=5,"MEDIUM",I4493&gt;5,"LARGE")</f>
        <v>MEDIUM</v>
      </c>
      <c r="M4493" s="144" t="str">
        <f t="shared" si="443"/>
        <v>NO</v>
      </c>
      <c r="N4493" s="374">
        <v>4.91</v>
      </c>
      <c r="O4493" s="374">
        <f t="shared" si="444"/>
        <v>5</v>
      </c>
      <c r="P4493" s="158" t="str" cm="1">
        <f t="array" ref="P4493">_xlfn.SWITCH(ROUND(N4493,0),5,"Excellent",4,"Good",3,"ok","Bad")</f>
        <v>Excellent</v>
      </c>
      <c r="Q4493" s="144">
        <v>54</v>
      </c>
      <c r="R4493" s="385">
        <v>43598</v>
      </c>
      <c r="S4493" s="385">
        <v>44057</v>
      </c>
      <c r="T4493" s="144">
        <v>2348</v>
      </c>
      <c r="U4493" s="144" t="s">
        <v>69</v>
      </c>
      <c r="V4493" s="144">
        <v>248</v>
      </c>
      <c r="W4493" s="144" t="str">
        <f t="shared" si="447"/>
        <v>Active</v>
      </c>
      <c r="X4493" s="144">
        <v>2348</v>
      </c>
      <c r="AB4493" s="343"/>
    </row>
    <row r="4494" spans="9:28">
      <c r="I4494" s="342">
        <v>7</v>
      </c>
      <c r="J4494" s="144" t="str">
        <f t="shared" si="445"/>
        <v>LARGE</v>
      </c>
      <c r="K4494" s="144" t="str">
        <f t="shared" si="446"/>
        <v>LARGE</v>
      </c>
      <c r="L4494" s="144" t="str" cm="1">
        <f t="array" ref="L4494">_xlfn.IFS(I4494&lt;=2,"SMALL",I4494&lt;=5,"MEDIUM",I4494&gt;5,"LARGE")</f>
        <v>LARGE</v>
      </c>
      <c r="M4494" s="144" t="str">
        <f t="shared" si="443"/>
        <v>NO</v>
      </c>
      <c r="N4494" s="374">
        <v>4.82</v>
      </c>
      <c r="O4494" s="374">
        <f t="shared" si="444"/>
        <v>5</v>
      </c>
      <c r="P4494" s="158" t="str" cm="1">
        <f t="array" ref="P4494">_xlfn.SWITCH(ROUND(N4494,0),5,"Excellent",4,"Good",3,"ok","Bad")</f>
        <v>Excellent</v>
      </c>
      <c r="Q4494" s="144">
        <v>34</v>
      </c>
      <c r="R4494" s="385">
        <v>43520</v>
      </c>
      <c r="S4494" s="385">
        <v>44011</v>
      </c>
      <c r="T4494" s="144">
        <v>3746</v>
      </c>
      <c r="U4494" s="144" t="s">
        <v>69</v>
      </c>
      <c r="V4494" s="144">
        <v>360</v>
      </c>
      <c r="W4494" s="144" t="str">
        <f t="shared" si="447"/>
        <v>Active</v>
      </c>
      <c r="X4494" s="144">
        <v>3746</v>
      </c>
      <c r="AB4494" s="343"/>
    </row>
    <row r="4495" spans="9:28">
      <c r="I4495" s="342">
        <v>1</v>
      </c>
      <c r="J4495" s="144" t="str">
        <f t="shared" si="445"/>
        <v>SMALL</v>
      </c>
      <c r="K4495" s="144" t="str">
        <f t="shared" si="446"/>
        <v>SMALL</v>
      </c>
      <c r="L4495" s="144" t="str" cm="1">
        <f t="array" ref="L4495">_xlfn.IFS(I4495&lt;=2,"SMALL",I4495&lt;=5,"MEDIUM",I4495&gt;5,"LARGE")</f>
        <v>SMALL</v>
      </c>
      <c r="M4495" s="144" t="str">
        <f t="shared" si="443"/>
        <v>NO</v>
      </c>
      <c r="N4495" s="374">
        <v>5</v>
      </c>
      <c r="O4495" s="374">
        <f t="shared" si="444"/>
        <v>5</v>
      </c>
      <c r="P4495" s="158" t="str" cm="1">
        <f t="array" ref="P4495">_xlfn.SWITCH(ROUND(N4495,0),5,"Excellent",4,"Good",3,"ok","Bad")</f>
        <v>Excellent</v>
      </c>
      <c r="Q4495" s="144">
        <v>5</v>
      </c>
      <c r="R4495" s="385">
        <v>43532</v>
      </c>
      <c r="S4495" s="385">
        <v>43731</v>
      </c>
      <c r="T4495" s="144">
        <v>2700</v>
      </c>
      <c r="U4495" s="144" t="s">
        <v>60</v>
      </c>
      <c r="V4495" s="144">
        <v>0</v>
      </c>
      <c r="W4495" s="144" t="str">
        <f t="shared" si="447"/>
        <v>Inactive</v>
      </c>
      <c r="X4495" s="144">
        <v>2700</v>
      </c>
      <c r="AB4495" s="343"/>
    </row>
    <row r="4496" spans="9:28">
      <c r="I4496" s="342">
        <v>12</v>
      </c>
      <c r="J4496" s="144" t="str">
        <f t="shared" si="445"/>
        <v>LARGE</v>
      </c>
      <c r="K4496" s="144" t="str">
        <f t="shared" si="446"/>
        <v>LARGE</v>
      </c>
      <c r="L4496" s="144" t="str" cm="1">
        <f t="array" ref="L4496">_xlfn.IFS(I4496&lt;=2,"SMALL",I4496&lt;=5,"MEDIUM",I4496&gt;5,"LARGE")</f>
        <v>LARGE</v>
      </c>
      <c r="M4496" s="144" t="str">
        <f t="shared" si="443"/>
        <v>NO</v>
      </c>
      <c r="N4496" s="374">
        <v>4.8099999999999996</v>
      </c>
      <c r="O4496" s="374">
        <f t="shared" si="444"/>
        <v>5</v>
      </c>
      <c r="P4496" s="158" t="str" cm="1">
        <f t="array" ref="P4496">_xlfn.SWITCH(ROUND(N4496,0),5,"Excellent",4,"Good",3,"ok","Bad")</f>
        <v>Excellent</v>
      </c>
      <c r="Q4496" s="144">
        <v>27</v>
      </c>
      <c r="R4496" s="385">
        <v>43533</v>
      </c>
      <c r="S4496" s="385">
        <v>43906</v>
      </c>
      <c r="T4496" s="144">
        <v>2430</v>
      </c>
      <c r="U4496" s="144" t="s">
        <v>69</v>
      </c>
      <c r="V4496" s="144">
        <v>178</v>
      </c>
      <c r="W4496" s="144" t="str">
        <f t="shared" si="447"/>
        <v>Active</v>
      </c>
      <c r="X4496" s="144">
        <v>2430</v>
      </c>
      <c r="AB4496" s="343"/>
    </row>
    <row r="4497" spans="9:28">
      <c r="I4497" s="342">
        <v>8</v>
      </c>
      <c r="J4497" s="144" t="str">
        <f t="shared" si="445"/>
        <v>LARGE</v>
      </c>
      <c r="K4497" s="144" t="str">
        <f t="shared" si="446"/>
        <v>LARGE</v>
      </c>
      <c r="L4497" s="144" t="str" cm="1">
        <f t="array" ref="L4497">_xlfn.IFS(I4497&lt;=2,"SMALL",I4497&lt;=5,"MEDIUM",I4497&gt;5,"LARGE")</f>
        <v>LARGE</v>
      </c>
      <c r="M4497" s="144" t="str">
        <f t="shared" si="443"/>
        <v>NO</v>
      </c>
      <c r="N4497" s="374">
        <v>4.92</v>
      </c>
      <c r="O4497" s="374">
        <f t="shared" si="444"/>
        <v>5</v>
      </c>
      <c r="P4497" s="158" t="str" cm="1">
        <f t="array" ref="P4497">_xlfn.SWITCH(ROUND(N4497,0),5,"Excellent",4,"Good",3,"ok","Bad")</f>
        <v>Excellent</v>
      </c>
      <c r="Q4497" s="144">
        <v>12</v>
      </c>
      <c r="R4497" s="385">
        <v>43550</v>
      </c>
      <c r="S4497" s="385">
        <v>43879</v>
      </c>
      <c r="T4497" s="144">
        <v>2167</v>
      </c>
      <c r="U4497" s="144" t="s">
        <v>69</v>
      </c>
      <c r="V4497" s="144">
        <v>269</v>
      </c>
      <c r="W4497" s="144" t="str">
        <f t="shared" si="447"/>
        <v>Active</v>
      </c>
      <c r="X4497" s="144">
        <v>2167</v>
      </c>
      <c r="AB4497" s="343"/>
    </row>
    <row r="4498" spans="9:28">
      <c r="I4498" s="342">
        <v>4</v>
      </c>
      <c r="J4498" s="144" t="str">
        <f t="shared" si="445"/>
        <v>LARGE</v>
      </c>
      <c r="K4498" s="144" t="str">
        <f t="shared" si="446"/>
        <v>MEDIUM</v>
      </c>
      <c r="L4498" s="144" t="str" cm="1">
        <f t="array" ref="L4498">_xlfn.IFS(I4498&lt;=2,"SMALL",I4498&lt;=5,"MEDIUM",I4498&gt;5,"LARGE")</f>
        <v>MEDIUM</v>
      </c>
      <c r="M4498" s="144" t="str">
        <f t="shared" si="443"/>
        <v>NO</v>
      </c>
      <c r="N4498" s="374">
        <v>4.38</v>
      </c>
      <c r="O4498" s="374">
        <f t="shared" si="444"/>
        <v>4</v>
      </c>
      <c r="P4498" s="158" t="str" cm="1">
        <f t="array" ref="P4498">_xlfn.SWITCH(ROUND(N4498,0),5,"Excellent",4,"Good",3,"ok","Bad")</f>
        <v>Good</v>
      </c>
      <c r="Q4498" s="144">
        <v>8</v>
      </c>
      <c r="R4498" s="385">
        <v>43541</v>
      </c>
      <c r="S4498" s="385">
        <v>43695</v>
      </c>
      <c r="T4498" s="144">
        <v>2532</v>
      </c>
      <c r="U4498" s="144" t="s">
        <v>60</v>
      </c>
      <c r="V4498" s="144">
        <v>365</v>
      </c>
      <c r="W4498" s="144" t="str">
        <f t="shared" si="447"/>
        <v>Active</v>
      </c>
      <c r="X4498" s="144">
        <v>2532</v>
      </c>
      <c r="AB4498" s="343"/>
    </row>
    <row r="4499" spans="9:28">
      <c r="I4499" s="342">
        <v>2</v>
      </c>
      <c r="J4499" s="144" t="str">
        <f t="shared" si="445"/>
        <v>SMALL</v>
      </c>
      <c r="K4499" s="144" t="str">
        <f t="shared" si="446"/>
        <v>SMALL</v>
      </c>
      <c r="L4499" s="144" t="str" cm="1">
        <f t="array" ref="L4499">_xlfn.IFS(I4499&lt;=2,"SMALL",I4499&lt;=5,"MEDIUM",I4499&gt;5,"LARGE")</f>
        <v>SMALL</v>
      </c>
      <c r="M4499" s="144" t="str">
        <f t="shared" si="443"/>
        <v>NO</v>
      </c>
      <c r="N4499" s="374">
        <v>4.8899999999999997</v>
      </c>
      <c r="O4499" s="374">
        <f t="shared" si="444"/>
        <v>5</v>
      </c>
      <c r="P4499" s="158" t="str" cm="1">
        <f t="array" ref="P4499">_xlfn.SWITCH(ROUND(N4499,0),5,"Excellent",4,"Good",3,"ok","Bad")</f>
        <v>Excellent</v>
      </c>
      <c r="Q4499" s="144">
        <v>36</v>
      </c>
      <c r="R4499" s="385">
        <v>43503</v>
      </c>
      <c r="S4499" s="385">
        <v>43890</v>
      </c>
      <c r="T4499" s="144">
        <v>3735</v>
      </c>
      <c r="U4499" s="144" t="s">
        <v>60</v>
      </c>
      <c r="V4499" s="144">
        <v>180</v>
      </c>
      <c r="W4499" s="144" t="str">
        <f t="shared" si="447"/>
        <v>Active</v>
      </c>
      <c r="X4499" s="144">
        <v>3735</v>
      </c>
      <c r="AB4499" s="343"/>
    </row>
    <row r="4500" spans="9:28">
      <c r="I4500" s="342">
        <v>2</v>
      </c>
      <c r="J4500" s="144" t="str">
        <f t="shared" si="445"/>
        <v>SMALL</v>
      </c>
      <c r="K4500" s="144" t="str">
        <f t="shared" si="446"/>
        <v>SMALL</v>
      </c>
      <c r="L4500" s="144" t="str" cm="1">
        <f t="array" ref="L4500">_xlfn.IFS(I4500&lt;=2,"SMALL",I4500&lt;=5,"MEDIUM",I4500&gt;5,"LARGE")</f>
        <v>SMALL</v>
      </c>
      <c r="M4500" s="144" t="str">
        <f t="shared" si="443"/>
        <v>NO</v>
      </c>
      <c r="N4500" s="374">
        <v>4.6399999999999997</v>
      </c>
      <c r="O4500" s="374">
        <f t="shared" si="444"/>
        <v>5</v>
      </c>
      <c r="P4500" s="158" t="str" cm="1">
        <f t="array" ref="P4500">_xlfn.SWITCH(ROUND(N4500,0),5,"Excellent",4,"Good",3,"ok","Bad")</f>
        <v>Excellent</v>
      </c>
      <c r="Q4500" s="144">
        <v>47</v>
      </c>
      <c r="R4500" s="385">
        <v>43514</v>
      </c>
      <c r="S4500" s="385">
        <v>43921</v>
      </c>
      <c r="T4500" s="144">
        <v>3735</v>
      </c>
      <c r="U4500" s="144" t="s">
        <v>60</v>
      </c>
      <c r="V4500" s="144">
        <v>180</v>
      </c>
      <c r="W4500" s="144" t="str">
        <f t="shared" si="447"/>
        <v>Active</v>
      </c>
      <c r="X4500" s="144">
        <v>3735</v>
      </c>
      <c r="AB4500" s="343"/>
    </row>
    <row r="4501" spans="9:28">
      <c r="I4501" s="342">
        <v>4</v>
      </c>
      <c r="J4501" s="144" t="str">
        <f t="shared" si="445"/>
        <v>LARGE</v>
      </c>
      <c r="K4501" s="144" t="str">
        <f t="shared" si="446"/>
        <v>MEDIUM</v>
      </c>
      <c r="L4501" s="144" t="str" cm="1">
        <f t="array" ref="L4501">_xlfn.IFS(I4501&lt;=2,"SMALL",I4501&lt;=5,"MEDIUM",I4501&gt;5,"LARGE")</f>
        <v>MEDIUM</v>
      </c>
      <c r="M4501" s="144" t="str">
        <f t="shared" si="443"/>
        <v>NO</v>
      </c>
      <c r="N4501" s="374">
        <v>4.83</v>
      </c>
      <c r="O4501" s="374">
        <f t="shared" si="444"/>
        <v>5</v>
      </c>
      <c r="P4501" s="158" t="str" cm="1">
        <f t="array" ref="P4501">_xlfn.SWITCH(ROUND(N4501,0),5,"Excellent",4,"Good",3,"ok","Bad")</f>
        <v>Excellent</v>
      </c>
      <c r="Q4501" s="144">
        <v>53</v>
      </c>
      <c r="R4501" s="385">
        <v>43513</v>
      </c>
      <c r="S4501" s="385">
        <v>43905</v>
      </c>
      <c r="T4501" s="144">
        <v>3738</v>
      </c>
      <c r="U4501" s="144" t="s">
        <v>69</v>
      </c>
      <c r="V4501" s="144">
        <v>0</v>
      </c>
      <c r="W4501" s="144" t="str">
        <f t="shared" si="447"/>
        <v>Inactive</v>
      </c>
      <c r="X4501" s="144">
        <v>3738</v>
      </c>
      <c r="AB4501" s="343"/>
    </row>
    <row r="4502" spans="9:28">
      <c r="I4502" s="342">
        <v>2</v>
      </c>
      <c r="J4502" s="144" t="str">
        <f t="shared" si="445"/>
        <v>SMALL</v>
      </c>
      <c r="K4502" s="144" t="str">
        <f t="shared" si="446"/>
        <v>SMALL</v>
      </c>
      <c r="L4502" s="144" t="str" cm="1">
        <f t="array" ref="L4502">_xlfn.IFS(I4502&lt;=2,"SMALL",I4502&lt;=5,"MEDIUM",I4502&gt;5,"LARGE")</f>
        <v>SMALL</v>
      </c>
      <c r="M4502" s="144" t="str">
        <f t="shared" si="443"/>
        <v>NO</v>
      </c>
      <c r="N4502" s="374">
        <v>5</v>
      </c>
      <c r="O4502" s="374">
        <f t="shared" si="444"/>
        <v>5</v>
      </c>
      <c r="P4502" s="158" t="str" cm="1">
        <f t="array" ref="P4502">_xlfn.SWITCH(ROUND(N4502,0),5,"Excellent",4,"Good",3,"ok","Bad")</f>
        <v>Excellent</v>
      </c>
      <c r="Q4502" s="144">
        <v>4</v>
      </c>
      <c r="R4502" s="385">
        <v>43588</v>
      </c>
      <c r="S4502" s="385">
        <v>43850</v>
      </c>
      <c r="T4502" s="144">
        <v>493</v>
      </c>
      <c r="U4502" s="144" t="s">
        <v>69</v>
      </c>
      <c r="V4502" s="144">
        <v>51</v>
      </c>
      <c r="W4502" s="144" t="str">
        <f t="shared" si="447"/>
        <v>Active</v>
      </c>
      <c r="X4502" s="144">
        <v>493</v>
      </c>
      <c r="AB4502" s="343"/>
    </row>
    <row r="4503" spans="9:28">
      <c r="I4503" s="342">
        <v>1</v>
      </c>
      <c r="J4503" s="144" t="str">
        <f t="shared" si="445"/>
        <v>SMALL</v>
      </c>
      <c r="K4503" s="144" t="str">
        <f t="shared" si="446"/>
        <v>SMALL</v>
      </c>
      <c r="L4503" s="144" t="str" cm="1">
        <f t="array" ref="L4503">_xlfn.IFS(I4503&lt;=2,"SMALL",I4503&lt;=5,"MEDIUM",I4503&gt;5,"LARGE")</f>
        <v>SMALL</v>
      </c>
      <c r="M4503" s="144" t="str">
        <f t="shared" si="443"/>
        <v>NO</v>
      </c>
      <c r="N4503" s="374">
        <v>4.33</v>
      </c>
      <c r="O4503" s="374">
        <f t="shared" si="444"/>
        <v>4</v>
      </c>
      <c r="P4503" s="158" t="str" cm="1">
        <f t="array" ref="P4503">_xlfn.SWITCH(ROUND(N4503,0),5,"Excellent",4,"Good",3,"ok","Bad")</f>
        <v>Good</v>
      </c>
      <c r="Q4503" s="144">
        <v>9</v>
      </c>
      <c r="R4503" s="385">
        <v>43504</v>
      </c>
      <c r="S4503" s="385">
        <v>43815</v>
      </c>
      <c r="T4503" s="144">
        <v>3774</v>
      </c>
      <c r="U4503" s="144" t="s">
        <v>60</v>
      </c>
      <c r="V4503" s="144">
        <v>0</v>
      </c>
      <c r="W4503" s="144" t="str">
        <f t="shared" si="447"/>
        <v>Inactive</v>
      </c>
      <c r="X4503" s="144">
        <v>3774</v>
      </c>
      <c r="AB4503" s="343"/>
    </row>
    <row r="4504" spans="9:28">
      <c r="I4504" s="342">
        <v>1</v>
      </c>
      <c r="J4504" s="144" t="str">
        <f t="shared" si="445"/>
        <v>SMALL</v>
      </c>
      <c r="K4504" s="144" t="str">
        <f t="shared" si="446"/>
        <v>SMALL</v>
      </c>
      <c r="L4504" s="144" t="str" cm="1">
        <f t="array" ref="L4504">_xlfn.IFS(I4504&lt;=2,"SMALL",I4504&lt;=5,"MEDIUM",I4504&gt;5,"LARGE")</f>
        <v>SMALL</v>
      </c>
      <c r="M4504" s="144" t="str">
        <f t="shared" si="443"/>
        <v>NO</v>
      </c>
      <c r="N4504" s="374">
        <v>5</v>
      </c>
      <c r="O4504" s="374">
        <f t="shared" si="444"/>
        <v>5</v>
      </c>
      <c r="P4504" s="158" t="str" cm="1">
        <f t="array" ref="P4504">_xlfn.SWITCH(ROUND(N4504,0),5,"Excellent",4,"Good",3,"ok","Bad")</f>
        <v>Excellent</v>
      </c>
      <c r="Q4504" s="144">
        <v>39</v>
      </c>
      <c r="R4504" s="385">
        <v>43514</v>
      </c>
      <c r="S4504" s="385">
        <v>44046</v>
      </c>
      <c r="T4504" s="144">
        <v>3784</v>
      </c>
      <c r="U4504" s="144" t="s">
        <v>60</v>
      </c>
      <c r="V4504" s="144">
        <v>160</v>
      </c>
      <c r="W4504" s="144" t="str">
        <f t="shared" si="447"/>
        <v>Active</v>
      </c>
      <c r="X4504" s="144">
        <v>3784</v>
      </c>
      <c r="AB4504" s="343"/>
    </row>
    <row r="4505" spans="9:28">
      <c r="I4505" s="342">
        <v>6</v>
      </c>
      <c r="J4505" s="144" t="str">
        <f t="shared" si="445"/>
        <v>LARGE</v>
      </c>
      <c r="K4505" s="144" t="str">
        <f t="shared" si="446"/>
        <v>LARGE</v>
      </c>
      <c r="L4505" s="144" t="str" cm="1">
        <f t="array" ref="L4505">_xlfn.IFS(I4505&lt;=2,"SMALL",I4505&lt;=5,"MEDIUM",I4505&gt;5,"LARGE")</f>
        <v>LARGE</v>
      </c>
      <c r="M4505" s="144" t="str">
        <f t="shared" si="443"/>
        <v>NO</v>
      </c>
      <c r="N4505" s="374">
        <v>4.67</v>
      </c>
      <c r="O4505" s="374">
        <f t="shared" si="444"/>
        <v>5</v>
      </c>
      <c r="P4505" s="158" t="str" cm="1">
        <f t="array" ref="P4505">_xlfn.SWITCH(ROUND(N4505,0),5,"Excellent",4,"Good",3,"ok","Bad")</f>
        <v>Excellent</v>
      </c>
      <c r="Q4505" s="144">
        <v>33</v>
      </c>
      <c r="R4505" s="385">
        <v>43515</v>
      </c>
      <c r="S4505" s="385">
        <v>43893</v>
      </c>
      <c r="T4505" s="144">
        <v>2778</v>
      </c>
      <c r="U4505" s="144" t="s">
        <v>69</v>
      </c>
      <c r="V4505" s="144">
        <v>354</v>
      </c>
      <c r="W4505" s="144" t="str">
        <f t="shared" si="447"/>
        <v>Active</v>
      </c>
      <c r="X4505" s="144">
        <v>2778</v>
      </c>
      <c r="AB4505" s="343"/>
    </row>
    <row r="4506" spans="9:28">
      <c r="I4506" s="342">
        <v>2</v>
      </c>
      <c r="J4506" s="144" t="str">
        <f t="shared" si="445"/>
        <v>SMALL</v>
      </c>
      <c r="K4506" s="144" t="str">
        <f t="shared" si="446"/>
        <v>SMALL</v>
      </c>
      <c r="L4506" s="144" t="str" cm="1">
        <f t="array" ref="L4506">_xlfn.IFS(I4506&lt;=2,"SMALL",I4506&lt;=5,"MEDIUM",I4506&gt;5,"LARGE")</f>
        <v>SMALL</v>
      </c>
      <c r="M4506" s="144" t="str">
        <f t="shared" si="443"/>
        <v>NO</v>
      </c>
      <c r="N4506" s="374">
        <v>5</v>
      </c>
      <c r="O4506" s="374">
        <f t="shared" si="444"/>
        <v>5</v>
      </c>
      <c r="P4506" s="158" t="str" cm="1">
        <f t="array" ref="P4506">_xlfn.SWITCH(ROUND(N4506,0),5,"Excellent",4,"Good",3,"ok","Bad")</f>
        <v>Excellent</v>
      </c>
      <c r="Q4506" s="144">
        <v>12</v>
      </c>
      <c r="R4506" s="385">
        <v>43548</v>
      </c>
      <c r="S4506" s="385">
        <v>43877</v>
      </c>
      <c r="T4506" s="144">
        <v>2988</v>
      </c>
      <c r="U4506" s="144" t="s">
        <v>60</v>
      </c>
      <c r="V4506" s="144">
        <v>0</v>
      </c>
      <c r="W4506" s="144" t="str">
        <f t="shared" si="447"/>
        <v>Inactive</v>
      </c>
      <c r="X4506" s="144">
        <v>2988</v>
      </c>
      <c r="AB4506" s="343"/>
    </row>
    <row r="4507" spans="9:28">
      <c r="I4507" s="342">
        <v>3</v>
      </c>
      <c r="J4507" s="144" t="str">
        <f t="shared" si="445"/>
        <v>LARGE</v>
      </c>
      <c r="K4507" s="144" t="str">
        <f t="shared" si="446"/>
        <v>MEDIUM</v>
      </c>
      <c r="L4507" s="144" t="str" cm="1">
        <f t="array" ref="L4507">_xlfn.IFS(I4507&lt;=2,"SMALL",I4507&lt;=5,"MEDIUM",I4507&gt;5,"LARGE")</f>
        <v>MEDIUM</v>
      </c>
      <c r="M4507" s="144" t="str">
        <f t="shared" si="443"/>
        <v>NO</v>
      </c>
      <c r="N4507" s="374">
        <v>4.7300000000000004</v>
      </c>
      <c r="O4507" s="374">
        <f t="shared" si="444"/>
        <v>5</v>
      </c>
      <c r="P4507" s="158" t="str" cm="1">
        <f t="array" ref="P4507">_xlfn.SWITCH(ROUND(N4507,0),5,"Excellent",4,"Good",3,"ok","Bad")</f>
        <v>Excellent</v>
      </c>
      <c r="Q4507" s="144">
        <v>89</v>
      </c>
      <c r="R4507" s="385">
        <v>43507</v>
      </c>
      <c r="S4507" s="385">
        <v>44053</v>
      </c>
      <c r="T4507" s="144">
        <v>3789</v>
      </c>
      <c r="U4507" s="144" t="s">
        <v>69</v>
      </c>
      <c r="V4507" s="144">
        <v>126</v>
      </c>
      <c r="W4507" s="144" t="str">
        <f t="shared" si="447"/>
        <v>Active</v>
      </c>
      <c r="X4507" s="144">
        <v>3789</v>
      </c>
      <c r="AB4507" s="343"/>
    </row>
    <row r="4508" spans="9:28">
      <c r="I4508" s="342">
        <v>4</v>
      </c>
      <c r="J4508" s="144" t="str">
        <f t="shared" si="445"/>
        <v>LARGE</v>
      </c>
      <c r="K4508" s="144" t="str">
        <f t="shared" si="446"/>
        <v>MEDIUM</v>
      </c>
      <c r="L4508" s="144" t="str" cm="1">
        <f t="array" ref="L4508">_xlfn.IFS(I4508&lt;=2,"SMALL",I4508&lt;=5,"MEDIUM",I4508&gt;5,"LARGE")</f>
        <v>MEDIUM</v>
      </c>
      <c r="M4508" s="144" t="str">
        <f t="shared" si="443"/>
        <v>YES</v>
      </c>
      <c r="N4508" s="374">
        <v>4.9000000000000004</v>
      </c>
      <c r="O4508" s="374">
        <f t="shared" si="444"/>
        <v>5</v>
      </c>
      <c r="P4508" s="158" t="str" cm="1">
        <f t="array" ref="P4508">_xlfn.SWITCH(ROUND(N4508,0),5,"Excellent",4,"Good",3,"ok","Bad")</f>
        <v>Excellent</v>
      </c>
      <c r="Q4508" s="144">
        <v>102</v>
      </c>
      <c r="R4508" s="385">
        <v>43518</v>
      </c>
      <c r="S4508" s="385">
        <v>44058</v>
      </c>
      <c r="T4508" s="144">
        <v>1198</v>
      </c>
      <c r="U4508" s="144" t="s">
        <v>69</v>
      </c>
      <c r="V4508" s="144">
        <v>272</v>
      </c>
      <c r="W4508" s="144" t="str">
        <f t="shared" si="447"/>
        <v>Active</v>
      </c>
      <c r="X4508" s="144">
        <v>1198</v>
      </c>
      <c r="AB4508" s="343"/>
    </row>
    <row r="4509" spans="9:28">
      <c r="I4509" s="342">
        <v>6</v>
      </c>
      <c r="J4509" s="144" t="str">
        <f t="shared" si="445"/>
        <v>LARGE</v>
      </c>
      <c r="K4509" s="144" t="str">
        <f t="shared" si="446"/>
        <v>LARGE</v>
      </c>
      <c r="L4509" s="144" t="str" cm="1">
        <f t="array" ref="L4509">_xlfn.IFS(I4509&lt;=2,"SMALL",I4509&lt;=5,"MEDIUM",I4509&gt;5,"LARGE")</f>
        <v>LARGE</v>
      </c>
      <c r="M4509" s="144" t="str">
        <f t="shared" si="443"/>
        <v>NO</v>
      </c>
      <c r="N4509" s="374">
        <v>4.9000000000000004</v>
      </c>
      <c r="O4509" s="374">
        <f t="shared" si="444"/>
        <v>5</v>
      </c>
      <c r="P4509" s="158" t="str" cm="1">
        <f t="array" ref="P4509">_xlfn.SWITCH(ROUND(N4509,0),5,"Excellent",4,"Good",3,"ok","Bad")</f>
        <v>Excellent</v>
      </c>
      <c r="Q4509" s="144">
        <v>10</v>
      </c>
      <c r="R4509" s="385">
        <v>43552</v>
      </c>
      <c r="S4509" s="385">
        <v>44010</v>
      </c>
      <c r="T4509" s="144">
        <v>1571</v>
      </c>
      <c r="U4509" s="144" t="s">
        <v>69</v>
      </c>
      <c r="V4509" s="144">
        <v>65</v>
      </c>
      <c r="W4509" s="144" t="str">
        <f t="shared" si="447"/>
        <v>Active</v>
      </c>
      <c r="X4509" s="144">
        <v>1571</v>
      </c>
      <c r="AB4509" s="343"/>
    </row>
    <row r="4510" spans="9:28">
      <c r="I4510" s="342">
        <v>2</v>
      </c>
      <c r="J4510" s="144" t="str">
        <f t="shared" si="445"/>
        <v>SMALL</v>
      </c>
      <c r="K4510" s="144" t="str">
        <f t="shared" si="446"/>
        <v>SMALL</v>
      </c>
      <c r="L4510" s="144" t="str" cm="1">
        <f t="array" ref="L4510">_xlfn.IFS(I4510&lt;=2,"SMALL",I4510&lt;=5,"MEDIUM",I4510&gt;5,"LARGE")</f>
        <v>SMALL</v>
      </c>
      <c r="M4510" s="144" t="str">
        <f t="shared" si="443"/>
        <v>NO</v>
      </c>
      <c r="N4510" s="374">
        <v>4.8600000000000003</v>
      </c>
      <c r="O4510" s="374">
        <f t="shared" si="444"/>
        <v>5</v>
      </c>
      <c r="P4510" s="158" t="str" cm="1">
        <f t="array" ref="P4510">_xlfn.SWITCH(ROUND(N4510,0),5,"Excellent",4,"Good",3,"ok","Bad")</f>
        <v>Excellent</v>
      </c>
      <c r="Q4510" s="144">
        <v>7</v>
      </c>
      <c r="R4510" s="385">
        <v>43519</v>
      </c>
      <c r="S4510" s="385">
        <v>43831</v>
      </c>
      <c r="T4510" s="144">
        <v>733</v>
      </c>
      <c r="U4510" s="144" t="s">
        <v>69</v>
      </c>
      <c r="V4510" s="144">
        <v>0</v>
      </c>
      <c r="W4510" s="144" t="str">
        <f t="shared" si="447"/>
        <v>Inactive</v>
      </c>
      <c r="X4510" s="144">
        <v>733</v>
      </c>
      <c r="AB4510" s="343"/>
    </row>
    <row r="4511" spans="9:28">
      <c r="I4511" s="342">
        <v>4</v>
      </c>
      <c r="J4511" s="144" t="str">
        <f t="shared" si="445"/>
        <v>LARGE</v>
      </c>
      <c r="K4511" s="144" t="str">
        <f t="shared" si="446"/>
        <v>MEDIUM</v>
      </c>
      <c r="L4511" s="144" t="str" cm="1">
        <f t="array" ref="L4511">_xlfn.IFS(I4511&lt;=2,"SMALL",I4511&lt;=5,"MEDIUM",I4511&gt;5,"LARGE")</f>
        <v>MEDIUM</v>
      </c>
      <c r="M4511" s="144" t="str">
        <f t="shared" si="443"/>
        <v>NO</v>
      </c>
      <c r="N4511" s="374">
        <v>5</v>
      </c>
      <c r="O4511" s="374">
        <f t="shared" si="444"/>
        <v>5</v>
      </c>
      <c r="P4511" s="158" t="str" cm="1">
        <f t="array" ref="P4511">_xlfn.SWITCH(ROUND(N4511,0),5,"Excellent",4,"Good",3,"ok","Bad")</f>
        <v>Excellent</v>
      </c>
      <c r="Q4511" s="144">
        <v>33</v>
      </c>
      <c r="R4511" s="385">
        <v>43551</v>
      </c>
      <c r="S4511" s="385">
        <v>44012</v>
      </c>
      <c r="T4511" s="144">
        <v>784</v>
      </c>
      <c r="U4511" s="144" t="s">
        <v>69</v>
      </c>
      <c r="V4511" s="144">
        <v>165</v>
      </c>
      <c r="W4511" s="144" t="str">
        <f t="shared" si="447"/>
        <v>Active</v>
      </c>
      <c r="X4511" s="144">
        <v>784</v>
      </c>
      <c r="AB4511" s="343"/>
    </row>
    <row r="4512" spans="9:28">
      <c r="I4512" s="342">
        <v>2</v>
      </c>
      <c r="J4512" s="144" t="str">
        <f t="shared" si="445"/>
        <v>SMALL</v>
      </c>
      <c r="K4512" s="144" t="str">
        <f t="shared" si="446"/>
        <v>SMALL</v>
      </c>
      <c r="L4512" s="144" t="str" cm="1">
        <f t="array" ref="L4512">_xlfn.IFS(I4512&lt;=2,"SMALL",I4512&lt;=5,"MEDIUM",I4512&gt;5,"LARGE")</f>
        <v>SMALL</v>
      </c>
      <c r="M4512" s="144" t="str">
        <f t="shared" si="443"/>
        <v>NO</v>
      </c>
      <c r="N4512" s="374">
        <v>4.6100000000000003</v>
      </c>
      <c r="O4512" s="374">
        <f t="shared" si="444"/>
        <v>5</v>
      </c>
      <c r="P4512" s="158" t="str" cm="1">
        <f t="array" ref="P4512">_xlfn.SWITCH(ROUND(N4512,0),5,"Excellent",4,"Good",3,"ok","Bad")</f>
        <v>Excellent</v>
      </c>
      <c r="Q4512" s="144">
        <v>38</v>
      </c>
      <c r="R4512" s="385">
        <v>43514</v>
      </c>
      <c r="S4512" s="385">
        <v>44039</v>
      </c>
      <c r="T4512" s="144">
        <v>1098</v>
      </c>
      <c r="U4512" s="144" t="s">
        <v>60</v>
      </c>
      <c r="V4512" s="144">
        <v>352</v>
      </c>
      <c r="W4512" s="144" t="str">
        <f t="shared" si="447"/>
        <v>Active</v>
      </c>
      <c r="X4512" s="144">
        <v>1098</v>
      </c>
      <c r="AB4512" s="343"/>
    </row>
    <row r="4513" spans="9:28">
      <c r="I4513" s="342">
        <v>4</v>
      </c>
      <c r="J4513" s="144" t="str">
        <f t="shared" si="445"/>
        <v>LARGE</v>
      </c>
      <c r="K4513" s="144" t="str">
        <f t="shared" si="446"/>
        <v>MEDIUM</v>
      </c>
      <c r="L4513" s="144" t="str" cm="1">
        <f t="array" ref="L4513">_xlfn.IFS(I4513&lt;=2,"SMALL",I4513&lt;=5,"MEDIUM",I4513&gt;5,"LARGE")</f>
        <v>MEDIUM</v>
      </c>
      <c r="M4513" s="144" t="str">
        <f t="shared" si="443"/>
        <v>NO</v>
      </c>
      <c r="N4513" s="374">
        <v>5</v>
      </c>
      <c r="O4513" s="374">
        <f t="shared" si="444"/>
        <v>5</v>
      </c>
      <c r="P4513" s="158" t="str" cm="1">
        <f t="array" ref="P4513">_xlfn.SWITCH(ROUND(N4513,0),5,"Excellent",4,"Good",3,"ok","Bad")</f>
        <v>Excellent</v>
      </c>
      <c r="Q4513" s="144">
        <v>5</v>
      </c>
      <c r="R4513" s="385">
        <v>43541</v>
      </c>
      <c r="S4513" s="385">
        <v>43799</v>
      </c>
      <c r="T4513" s="144">
        <v>2838</v>
      </c>
      <c r="U4513" s="144" t="s">
        <v>69</v>
      </c>
      <c r="V4513" s="144">
        <v>51</v>
      </c>
      <c r="W4513" s="144" t="str">
        <f t="shared" si="447"/>
        <v>Active</v>
      </c>
      <c r="X4513" s="144">
        <v>2838</v>
      </c>
      <c r="AB4513" s="343"/>
    </row>
    <row r="4514" spans="9:28">
      <c r="I4514" s="342">
        <v>2</v>
      </c>
      <c r="J4514" s="144" t="str">
        <f t="shared" si="445"/>
        <v>SMALL</v>
      </c>
      <c r="K4514" s="144" t="str">
        <f t="shared" si="446"/>
        <v>SMALL</v>
      </c>
      <c r="L4514" s="144" t="str" cm="1">
        <f t="array" ref="L4514">_xlfn.IFS(I4514&lt;=2,"SMALL",I4514&lt;=5,"MEDIUM",I4514&gt;5,"LARGE")</f>
        <v>SMALL</v>
      </c>
      <c r="M4514" s="144" t="str">
        <f t="shared" si="443"/>
        <v>NO</v>
      </c>
      <c r="N4514" s="374">
        <v>4.9800000000000004</v>
      </c>
      <c r="O4514" s="374">
        <f t="shared" si="444"/>
        <v>5</v>
      </c>
      <c r="P4514" s="158" t="str" cm="1">
        <f t="array" ref="P4514">_xlfn.SWITCH(ROUND(N4514,0),5,"Excellent",4,"Good",3,"ok","Bad")</f>
        <v>Excellent</v>
      </c>
      <c r="Q4514" s="144">
        <v>50</v>
      </c>
      <c r="R4514" s="385">
        <v>43509</v>
      </c>
      <c r="S4514" s="385">
        <v>43884</v>
      </c>
      <c r="T4514" s="144">
        <v>3348</v>
      </c>
      <c r="U4514" s="144" t="s">
        <v>60</v>
      </c>
      <c r="V4514" s="144">
        <v>137</v>
      </c>
      <c r="W4514" s="144" t="str">
        <f t="shared" si="447"/>
        <v>Active</v>
      </c>
      <c r="X4514" s="144">
        <v>3348</v>
      </c>
      <c r="AB4514" s="343"/>
    </row>
    <row r="4515" spans="9:28">
      <c r="I4515" s="342">
        <v>2</v>
      </c>
      <c r="J4515" s="144" t="str">
        <f t="shared" si="445"/>
        <v>SMALL</v>
      </c>
      <c r="K4515" s="144" t="str">
        <f t="shared" si="446"/>
        <v>SMALL</v>
      </c>
      <c r="L4515" s="144" t="str" cm="1">
        <f t="array" ref="L4515">_xlfn.IFS(I4515&lt;=2,"SMALL",I4515&lt;=5,"MEDIUM",I4515&gt;5,"LARGE")</f>
        <v>SMALL</v>
      </c>
      <c r="M4515" s="144" t="str">
        <f t="shared" si="443"/>
        <v>NO</v>
      </c>
      <c r="N4515" s="374">
        <v>4.33</v>
      </c>
      <c r="O4515" s="374">
        <f t="shared" si="444"/>
        <v>4</v>
      </c>
      <c r="P4515" s="158" t="str" cm="1">
        <f t="array" ref="P4515">_xlfn.SWITCH(ROUND(N4515,0),5,"Excellent",4,"Good",3,"ok","Bad")</f>
        <v>Good</v>
      </c>
      <c r="Q4515" s="144">
        <v>6</v>
      </c>
      <c r="R4515" s="385">
        <v>43585</v>
      </c>
      <c r="S4515" s="385">
        <v>43832</v>
      </c>
      <c r="T4515" s="144">
        <v>3272</v>
      </c>
      <c r="U4515" s="144" t="s">
        <v>60</v>
      </c>
      <c r="V4515" s="144">
        <v>365</v>
      </c>
      <c r="W4515" s="144" t="str">
        <f t="shared" si="447"/>
        <v>Active</v>
      </c>
      <c r="X4515" s="144">
        <v>3272</v>
      </c>
      <c r="AB4515" s="343"/>
    </row>
    <row r="4516" spans="9:28">
      <c r="I4516" s="342">
        <v>4</v>
      </c>
      <c r="J4516" s="144" t="str">
        <f t="shared" si="445"/>
        <v>LARGE</v>
      </c>
      <c r="K4516" s="144" t="str">
        <f t="shared" si="446"/>
        <v>MEDIUM</v>
      </c>
      <c r="L4516" s="144" t="str" cm="1">
        <f t="array" ref="L4516">_xlfn.IFS(I4516&lt;=2,"SMALL",I4516&lt;=5,"MEDIUM",I4516&gt;5,"LARGE")</f>
        <v>MEDIUM</v>
      </c>
      <c r="M4516" s="144" t="str">
        <f t="shared" si="443"/>
        <v>NO</v>
      </c>
      <c r="N4516" s="374">
        <v>4.25</v>
      </c>
      <c r="O4516" s="374">
        <f t="shared" si="444"/>
        <v>4</v>
      </c>
      <c r="P4516" s="158" t="str" cm="1">
        <f t="array" ref="P4516">_xlfn.SWITCH(ROUND(N4516,0),5,"Excellent",4,"Good",3,"ok","Bad")</f>
        <v>Good</v>
      </c>
      <c r="Q4516" s="144">
        <v>4</v>
      </c>
      <c r="R4516" s="385">
        <v>43582</v>
      </c>
      <c r="S4516" s="385">
        <v>43701</v>
      </c>
      <c r="T4516" s="144">
        <v>3544</v>
      </c>
      <c r="U4516" s="144" t="s">
        <v>69</v>
      </c>
      <c r="V4516" s="144">
        <v>365</v>
      </c>
      <c r="W4516" s="144" t="str">
        <f t="shared" si="447"/>
        <v>Active</v>
      </c>
      <c r="X4516" s="144">
        <v>3544</v>
      </c>
      <c r="AB4516" s="343"/>
    </row>
    <row r="4517" spans="9:28">
      <c r="I4517" s="342">
        <v>6</v>
      </c>
      <c r="J4517" s="144" t="str">
        <f t="shared" si="445"/>
        <v>LARGE</v>
      </c>
      <c r="K4517" s="144" t="str">
        <f t="shared" si="446"/>
        <v>LARGE</v>
      </c>
      <c r="L4517" s="144" t="str" cm="1">
        <f t="array" ref="L4517">_xlfn.IFS(I4517&lt;=2,"SMALL",I4517&lt;=5,"MEDIUM",I4517&gt;5,"LARGE")</f>
        <v>LARGE</v>
      </c>
      <c r="M4517" s="144" t="str">
        <f t="shared" si="443"/>
        <v>NO</v>
      </c>
      <c r="N4517" s="374">
        <v>5</v>
      </c>
      <c r="O4517" s="374">
        <f t="shared" si="444"/>
        <v>5</v>
      </c>
      <c r="P4517" s="158" t="str" cm="1">
        <f t="array" ref="P4517">_xlfn.SWITCH(ROUND(N4517,0),5,"Excellent",4,"Good",3,"ok","Bad")</f>
        <v>Excellent</v>
      </c>
      <c r="Q4517" s="144">
        <v>3</v>
      </c>
      <c r="R4517" s="385">
        <v>43536</v>
      </c>
      <c r="S4517" s="385">
        <v>43739</v>
      </c>
      <c r="T4517" s="144">
        <v>3544</v>
      </c>
      <c r="U4517" s="144" t="s">
        <v>69</v>
      </c>
      <c r="V4517" s="144">
        <v>362</v>
      </c>
      <c r="W4517" s="144" t="str">
        <f t="shared" si="447"/>
        <v>Active</v>
      </c>
      <c r="X4517" s="144">
        <v>3544</v>
      </c>
      <c r="AB4517" s="343"/>
    </row>
    <row r="4518" spans="9:28">
      <c r="I4518" s="342">
        <v>2</v>
      </c>
      <c r="J4518" s="144" t="str">
        <f t="shared" si="445"/>
        <v>SMALL</v>
      </c>
      <c r="K4518" s="144" t="str">
        <f t="shared" si="446"/>
        <v>SMALL</v>
      </c>
      <c r="L4518" s="144" t="str" cm="1">
        <f t="array" ref="L4518">_xlfn.IFS(I4518&lt;=2,"SMALL",I4518&lt;=5,"MEDIUM",I4518&gt;5,"LARGE")</f>
        <v>SMALL</v>
      </c>
      <c r="M4518" s="144" t="str">
        <f t="shared" si="443"/>
        <v>NO</v>
      </c>
      <c r="N4518" s="374">
        <v>5</v>
      </c>
      <c r="O4518" s="374">
        <f t="shared" si="444"/>
        <v>5</v>
      </c>
      <c r="P4518" s="158" t="str" cm="1">
        <f t="array" ref="P4518">_xlfn.SWITCH(ROUND(N4518,0),5,"Excellent",4,"Good",3,"ok","Bad")</f>
        <v>Excellent</v>
      </c>
      <c r="Q4518" s="144">
        <v>4</v>
      </c>
      <c r="R4518" s="385">
        <v>43577</v>
      </c>
      <c r="S4518" s="385">
        <v>43915</v>
      </c>
      <c r="T4518" s="144">
        <v>3292</v>
      </c>
      <c r="U4518" s="144" t="s">
        <v>60</v>
      </c>
      <c r="V4518" s="144">
        <v>260</v>
      </c>
      <c r="W4518" s="144" t="str">
        <f t="shared" si="447"/>
        <v>Active</v>
      </c>
      <c r="X4518" s="144">
        <v>3292</v>
      </c>
      <c r="AB4518" s="343"/>
    </row>
    <row r="4519" spans="9:28">
      <c r="I4519" s="342">
        <v>4</v>
      </c>
      <c r="J4519" s="144" t="str">
        <f t="shared" si="445"/>
        <v>LARGE</v>
      </c>
      <c r="K4519" s="144" t="str">
        <f t="shared" si="446"/>
        <v>MEDIUM</v>
      </c>
      <c r="L4519" s="144" t="str" cm="1">
        <f t="array" ref="L4519">_xlfn.IFS(I4519&lt;=2,"SMALL",I4519&lt;=5,"MEDIUM",I4519&gt;5,"LARGE")</f>
        <v>MEDIUM</v>
      </c>
      <c r="M4519" s="144" t="str">
        <f t="shared" si="443"/>
        <v>NO</v>
      </c>
      <c r="N4519" s="374">
        <v>4.92</v>
      </c>
      <c r="O4519" s="374">
        <f t="shared" si="444"/>
        <v>5</v>
      </c>
      <c r="P4519" s="158" t="str" cm="1">
        <f t="array" ref="P4519">_xlfn.SWITCH(ROUND(N4519,0),5,"Excellent",4,"Good",3,"ok","Bad")</f>
        <v>Excellent</v>
      </c>
      <c r="Q4519" s="144">
        <v>26</v>
      </c>
      <c r="R4519" s="385">
        <v>43562</v>
      </c>
      <c r="S4519" s="385">
        <v>44054</v>
      </c>
      <c r="T4519" s="144">
        <v>3791</v>
      </c>
      <c r="U4519" s="144" t="s">
        <v>69</v>
      </c>
      <c r="V4519" s="144">
        <v>169</v>
      </c>
      <c r="W4519" s="144" t="str">
        <f t="shared" si="447"/>
        <v>Active</v>
      </c>
      <c r="X4519" s="144">
        <v>3791</v>
      </c>
      <c r="AB4519" s="343"/>
    </row>
    <row r="4520" spans="9:28">
      <c r="I4520" s="342">
        <v>12</v>
      </c>
      <c r="J4520" s="144" t="str">
        <f t="shared" si="445"/>
        <v>LARGE</v>
      </c>
      <c r="K4520" s="144" t="str">
        <f t="shared" si="446"/>
        <v>LARGE</v>
      </c>
      <c r="L4520" s="144" t="str" cm="1">
        <f t="array" ref="L4520">_xlfn.IFS(I4520&lt;=2,"SMALL",I4520&lt;=5,"MEDIUM",I4520&gt;5,"LARGE")</f>
        <v>LARGE</v>
      </c>
      <c r="M4520" s="144" t="str">
        <f t="shared" si="443"/>
        <v>NO</v>
      </c>
      <c r="N4520" s="374">
        <v>4.83</v>
      </c>
      <c r="O4520" s="374">
        <f t="shared" si="444"/>
        <v>5</v>
      </c>
      <c r="P4520" s="158" t="str" cm="1">
        <f t="array" ref="P4520">_xlfn.SWITCH(ROUND(N4520,0),5,"Excellent",4,"Good",3,"ok","Bad")</f>
        <v>Excellent</v>
      </c>
      <c r="Q4520" s="144">
        <v>36</v>
      </c>
      <c r="R4520" s="385">
        <v>43562</v>
      </c>
      <c r="S4520" s="385">
        <v>43902</v>
      </c>
      <c r="T4520" s="144">
        <v>221</v>
      </c>
      <c r="U4520" s="144" t="s">
        <v>69</v>
      </c>
      <c r="V4520" s="144">
        <v>305</v>
      </c>
      <c r="W4520" s="144" t="str">
        <f t="shared" si="447"/>
        <v>Active</v>
      </c>
      <c r="X4520" s="144">
        <v>221</v>
      </c>
      <c r="AB4520" s="343"/>
    </row>
    <row r="4521" spans="9:28">
      <c r="I4521" s="342">
        <v>2</v>
      </c>
      <c r="J4521" s="144" t="str">
        <f t="shared" si="445"/>
        <v>SMALL</v>
      </c>
      <c r="K4521" s="144" t="str">
        <f t="shared" si="446"/>
        <v>SMALL</v>
      </c>
      <c r="L4521" s="144" t="str" cm="1">
        <f t="array" ref="L4521">_xlfn.IFS(I4521&lt;=2,"SMALL",I4521&lt;=5,"MEDIUM",I4521&gt;5,"LARGE")</f>
        <v>SMALL</v>
      </c>
      <c r="M4521" s="144" t="str">
        <f t="shared" si="443"/>
        <v>NO</v>
      </c>
      <c r="N4521" s="374">
        <v>4.9400000000000004</v>
      </c>
      <c r="O4521" s="374">
        <f t="shared" si="444"/>
        <v>5</v>
      </c>
      <c r="P4521" s="158" t="str" cm="1">
        <f t="array" ref="P4521">_xlfn.SWITCH(ROUND(N4521,0),5,"Excellent",4,"Good",3,"ok","Bad")</f>
        <v>Excellent</v>
      </c>
      <c r="Q4521" s="144">
        <v>16</v>
      </c>
      <c r="R4521" s="385">
        <v>43513</v>
      </c>
      <c r="S4521" s="385">
        <v>43765</v>
      </c>
      <c r="T4521" s="144">
        <v>3721</v>
      </c>
      <c r="U4521" s="144" t="s">
        <v>60</v>
      </c>
      <c r="V4521" s="144">
        <v>365</v>
      </c>
      <c r="W4521" s="144" t="str">
        <f t="shared" si="447"/>
        <v>Active</v>
      </c>
      <c r="X4521" s="144">
        <v>3721</v>
      </c>
      <c r="AB4521" s="343"/>
    </row>
    <row r="4522" spans="9:28">
      <c r="I4522" s="342">
        <v>2</v>
      </c>
      <c r="J4522" s="144" t="str">
        <f t="shared" si="445"/>
        <v>SMALL</v>
      </c>
      <c r="K4522" s="144" t="str">
        <f t="shared" si="446"/>
        <v>SMALL</v>
      </c>
      <c r="L4522" s="144" t="str" cm="1">
        <f t="array" ref="L4522">_xlfn.IFS(I4522&lt;=2,"SMALL",I4522&lt;=5,"MEDIUM",I4522&gt;5,"LARGE")</f>
        <v>SMALL</v>
      </c>
      <c r="M4522" s="144" t="str">
        <f t="shared" si="443"/>
        <v>NO</v>
      </c>
      <c r="N4522" s="374">
        <v>4.79</v>
      </c>
      <c r="O4522" s="374">
        <f t="shared" si="444"/>
        <v>5</v>
      </c>
      <c r="P4522" s="158" t="str" cm="1">
        <f t="array" ref="P4522">_xlfn.SWITCH(ROUND(N4522,0),5,"Excellent",4,"Good",3,"ok","Bad")</f>
        <v>Excellent</v>
      </c>
      <c r="Q4522" s="144">
        <v>14</v>
      </c>
      <c r="R4522" s="385">
        <v>43542</v>
      </c>
      <c r="S4522" s="385">
        <v>43737</v>
      </c>
      <c r="T4522" s="144">
        <v>3721</v>
      </c>
      <c r="U4522" s="144" t="s">
        <v>60</v>
      </c>
      <c r="V4522" s="144">
        <v>364</v>
      </c>
      <c r="W4522" s="144" t="str">
        <f t="shared" si="447"/>
        <v>Active</v>
      </c>
      <c r="X4522" s="144">
        <v>3721</v>
      </c>
      <c r="AB4522" s="343"/>
    </row>
    <row r="4523" spans="9:28">
      <c r="I4523" s="342">
        <v>4</v>
      </c>
      <c r="J4523" s="144" t="str">
        <f t="shared" si="445"/>
        <v>LARGE</v>
      </c>
      <c r="K4523" s="144" t="str">
        <f t="shared" si="446"/>
        <v>MEDIUM</v>
      </c>
      <c r="L4523" s="144" t="str" cm="1">
        <f t="array" ref="L4523">_xlfn.IFS(I4523&lt;=2,"SMALL",I4523&lt;=5,"MEDIUM",I4523&gt;5,"LARGE")</f>
        <v>MEDIUM</v>
      </c>
      <c r="M4523" s="144" t="str">
        <f t="shared" si="443"/>
        <v>NO</v>
      </c>
      <c r="N4523" s="374">
        <v>4.83</v>
      </c>
      <c r="O4523" s="374">
        <f t="shared" si="444"/>
        <v>5</v>
      </c>
      <c r="P4523" s="158" t="str" cm="1">
        <f t="array" ref="P4523">_xlfn.SWITCH(ROUND(N4523,0),5,"Excellent",4,"Good",3,"ok","Bad")</f>
        <v>Excellent</v>
      </c>
      <c r="Q4523" s="144">
        <v>6</v>
      </c>
      <c r="R4523" s="385">
        <v>43555</v>
      </c>
      <c r="S4523" s="385">
        <v>43769</v>
      </c>
      <c r="T4523" s="144">
        <v>180</v>
      </c>
      <c r="U4523" s="144" t="s">
        <v>69</v>
      </c>
      <c r="V4523" s="144">
        <v>0</v>
      </c>
      <c r="W4523" s="144" t="str">
        <f t="shared" si="447"/>
        <v>Inactive</v>
      </c>
      <c r="X4523" s="144">
        <v>180</v>
      </c>
      <c r="AB4523" s="343"/>
    </row>
    <row r="4524" spans="9:28">
      <c r="I4524" s="342">
        <v>4</v>
      </c>
      <c r="J4524" s="144" t="str">
        <f t="shared" si="445"/>
        <v>LARGE</v>
      </c>
      <c r="K4524" s="144" t="str">
        <f t="shared" si="446"/>
        <v>MEDIUM</v>
      </c>
      <c r="L4524" s="144" t="str" cm="1">
        <f t="array" ref="L4524">_xlfn.IFS(I4524&lt;=2,"SMALL",I4524&lt;=5,"MEDIUM",I4524&gt;5,"LARGE")</f>
        <v>MEDIUM</v>
      </c>
      <c r="M4524" s="144" t="str">
        <f t="shared" si="443"/>
        <v>NO</v>
      </c>
      <c r="N4524" s="374">
        <v>4.55</v>
      </c>
      <c r="O4524" s="374">
        <f t="shared" si="444"/>
        <v>5</v>
      </c>
      <c r="P4524" s="158" t="str" cm="1">
        <f t="array" ref="P4524">_xlfn.SWITCH(ROUND(N4524,0),5,"Excellent",4,"Good",3,"ok","Bad")</f>
        <v>Excellent</v>
      </c>
      <c r="Q4524" s="144">
        <v>20</v>
      </c>
      <c r="R4524" s="385">
        <v>43533</v>
      </c>
      <c r="S4524" s="385">
        <v>43949</v>
      </c>
      <c r="T4524" s="144">
        <v>3123</v>
      </c>
      <c r="U4524" s="144" t="s">
        <v>69</v>
      </c>
      <c r="V4524" s="144">
        <v>332</v>
      </c>
      <c r="W4524" s="144" t="str">
        <f t="shared" si="447"/>
        <v>Active</v>
      </c>
      <c r="X4524" s="144">
        <v>3123</v>
      </c>
      <c r="AB4524" s="343"/>
    </row>
    <row r="4525" spans="9:28">
      <c r="I4525" s="342">
        <v>9</v>
      </c>
      <c r="J4525" s="144" t="str">
        <f t="shared" si="445"/>
        <v>LARGE</v>
      </c>
      <c r="K4525" s="144" t="str">
        <f t="shared" si="446"/>
        <v>LARGE</v>
      </c>
      <c r="L4525" s="144" t="str" cm="1">
        <f t="array" ref="L4525">_xlfn.IFS(I4525&lt;=2,"SMALL",I4525&lt;=5,"MEDIUM",I4525&gt;5,"LARGE")</f>
        <v>LARGE</v>
      </c>
      <c r="M4525" s="144" t="str">
        <f t="shared" si="443"/>
        <v>NO</v>
      </c>
      <c r="N4525" s="374">
        <v>4.8099999999999996</v>
      </c>
      <c r="O4525" s="374">
        <f t="shared" si="444"/>
        <v>5</v>
      </c>
      <c r="P4525" s="158" t="str" cm="1">
        <f t="array" ref="P4525">_xlfn.SWITCH(ROUND(N4525,0),5,"Excellent",4,"Good",3,"ok","Bad")</f>
        <v>Excellent</v>
      </c>
      <c r="Q4525" s="144">
        <v>32</v>
      </c>
      <c r="R4525" s="385">
        <v>43527</v>
      </c>
      <c r="S4525" s="385">
        <v>44039</v>
      </c>
      <c r="T4525" s="144">
        <v>3249</v>
      </c>
      <c r="U4525" s="144" t="s">
        <v>69</v>
      </c>
      <c r="V4525" s="144">
        <v>180</v>
      </c>
      <c r="W4525" s="144" t="str">
        <f t="shared" si="447"/>
        <v>Active</v>
      </c>
      <c r="X4525" s="144">
        <v>3249</v>
      </c>
      <c r="AB4525" s="343"/>
    </row>
    <row r="4526" spans="9:28">
      <c r="I4526" s="342">
        <v>2</v>
      </c>
      <c r="J4526" s="144" t="str">
        <f t="shared" si="445"/>
        <v>SMALL</v>
      </c>
      <c r="K4526" s="144" t="str">
        <f t="shared" si="446"/>
        <v>SMALL</v>
      </c>
      <c r="L4526" s="144" t="str" cm="1">
        <f t="array" ref="L4526">_xlfn.IFS(I4526&lt;=2,"SMALL",I4526&lt;=5,"MEDIUM",I4526&gt;5,"LARGE")</f>
        <v>SMALL</v>
      </c>
      <c r="M4526" s="144" t="str">
        <f t="shared" si="443"/>
        <v>NO</v>
      </c>
      <c r="N4526" s="374">
        <v>4.4800000000000004</v>
      </c>
      <c r="O4526" s="374">
        <f t="shared" si="444"/>
        <v>4</v>
      </c>
      <c r="P4526" s="158" t="str" cm="1">
        <f t="array" ref="P4526">_xlfn.SWITCH(ROUND(N4526,0),5,"Excellent",4,"Good",3,"ok","Bad")</f>
        <v>Good</v>
      </c>
      <c r="Q4526" s="144">
        <v>42</v>
      </c>
      <c r="R4526" s="385">
        <v>43526</v>
      </c>
      <c r="S4526" s="385">
        <v>43895</v>
      </c>
      <c r="T4526" s="144">
        <v>3794</v>
      </c>
      <c r="U4526" s="144" t="s">
        <v>60</v>
      </c>
      <c r="V4526" s="144">
        <v>365</v>
      </c>
      <c r="W4526" s="144" t="str">
        <f t="shared" si="447"/>
        <v>Active</v>
      </c>
      <c r="X4526" s="144">
        <v>3794</v>
      </c>
      <c r="AB4526" s="343"/>
    </row>
    <row r="4527" spans="9:28">
      <c r="I4527" s="342">
        <v>4</v>
      </c>
      <c r="J4527" s="144" t="str">
        <f t="shared" si="445"/>
        <v>LARGE</v>
      </c>
      <c r="K4527" s="144" t="str">
        <f t="shared" si="446"/>
        <v>MEDIUM</v>
      </c>
      <c r="L4527" s="144" t="str" cm="1">
        <f t="array" ref="L4527">_xlfn.IFS(I4527&lt;=2,"SMALL",I4527&lt;=5,"MEDIUM",I4527&gt;5,"LARGE")</f>
        <v>MEDIUM</v>
      </c>
      <c r="M4527" s="144" t="str">
        <f t="shared" si="443"/>
        <v>NO</v>
      </c>
      <c r="N4527" s="374">
        <v>4.9800000000000004</v>
      </c>
      <c r="O4527" s="374">
        <f t="shared" si="444"/>
        <v>5</v>
      </c>
      <c r="P4527" s="158" t="str" cm="1">
        <f t="array" ref="P4527">_xlfn.SWITCH(ROUND(N4527,0),5,"Excellent",4,"Good",3,"ok","Bad")</f>
        <v>Excellent</v>
      </c>
      <c r="Q4527" s="144">
        <v>46</v>
      </c>
      <c r="R4527" s="385">
        <v>43540</v>
      </c>
      <c r="S4527" s="385">
        <v>43891</v>
      </c>
      <c r="T4527" s="144">
        <v>482</v>
      </c>
      <c r="U4527" s="144" t="s">
        <v>69</v>
      </c>
      <c r="V4527" s="144">
        <v>329</v>
      </c>
      <c r="W4527" s="144" t="str">
        <f t="shared" si="447"/>
        <v>Active</v>
      </c>
      <c r="X4527" s="144">
        <v>482</v>
      </c>
      <c r="AB4527" s="343"/>
    </row>
    <row r="4528" spans="9:28">
      <c r="I4528" s="342">
        <v>4</v>
      </c>
      <c r="J4528" s="144" t="str">
        <f t="shared" si="445"/>
        <v>LARGE</v>
      </c>
      <c r="K4528" s="144" t="str">
        <f t="shared" si="446"/>
        <v>MEDIUM</v>
      </c>
      <c r="L4528" s="144" t="str" cm="1">
        <f t="array" ref="L4528">_xlfn.IFS(I4528&lt;=2,"SMALL",I4528&lt;=5,"MEDIUM",I4528&gt;5,"LARGE")</f>
        <v>MEDIUM</v>
      </c>
      <c r="M4528" s="144" t="str">
        <f t="shared" si="443"/>
        <v>NO</v>
      </c>
      <c r="N4528" s="374">
        <v>4.97</v>
      </c>
      <c r="O4528" s="374">
        <f t="shared" si="444"/>
        <v>5</v>
      </c>
      <c r="P4528" s="158" t="str" cm="1">
        <f t="array" ref="P4528">_xlfn.SWITCH(ROUND(N4528,0),5,"Excellent",4,"Good",3,"ok","Bad")</f>
        <v>Excellent</v>
      </c>
      <c r="Q4528" s="144">
        <v>77</v>
      </c>
      <c r="R4528" s="385">
        <v>43593</v>
      </c>
      <c r="S4528" s="385">
        <v>44056</v>
      </c>
      <c r="T4528" s="144">
        <v>1375</v>
      </c>
      <c r="U4528" s="144" t="s">
        <v>69</v>
      </c>
      <c r="V4528" s="144">
        <v>154</v>
      </c>
      <c r="W4528" s="144" t="str">
        <f t="shared" si="447"/>
        <v>Active</v>
      </c>
      <c r="X4528" s="144">
        <v>1375</v>
      </c>
      <c r="AB4528" s="343"/>
    </row>
    <row r="4529" spans="9:28">
      <c r="I4529" s="342">
        <v>1</v>
      </c>
      <c r="J4529" s="144" t="str">
        <f t="shared" si="445"/>
        <v>SMALL</v>
      </c>
      <c r="K4529" s="144" t="str">
        <f t="shared" si="446"/>
        <v>SMALL</v>
      </c>
      <c r="L4529" s="144" t="str" cm="1">
        <f t="array" ref="L4529">_xlfn.IFS(I4529&lt;=2,"SMALL",I4529&lt;=5,"MEDIUM",I4529&gt;5,"LARGE")</f>
        <v>SMALL</v>
      </c>
      <c r="M4529" s="144" t="str">
        <f t="shared" si="443"/>
        <v>NO</v>
      </c>
      <c r="N4529" s="374">
        <v>5</v>
      </c>
      <c r="O4529" s="374">
        <f t="shared" si="444"/>
        <v>5</v>
      </c>
      <c r="P4529" s="158" t="str" cm="1">
        <f t="array" ref="P4529">_xlfn.SWITCH(ROUND(N4529,0),5,"Excellent",4,"Good",3,"ok","Bad")</f>
        <v>Excellent</v>
      </c>
      <c r="Q4529" s="144">
        <v>16</v>
      </c>
      <c r="R4529" s="385">
        <v>43518</v>
      </c>
      <c r="S4529" s="385">
        <v>43889</v>
      </c>
      <c r="T4529" s="144">
        <v>1478</v>
      </c>
      <c r="U4529" s="144" t="s">
        <v>60</v>
      </c>
      <c r="V4529" s="144">
        <v>0</v>
      </c>
      <c r="W4529" s="144" t="str">
        <f t="shared" si="447"/>
        <v>Inactive</v>
      </c>
      <c r="X4529" s="144">
        <v>1478</v>
      </c>
      <c r="AB4529" s="343"/>
    </row>
    <row r="4530" spans="9:28">
      <c r="I4530" s="342">
        <v>2</v>
      </c>
      <c r="J4530" s="144" t="str">
        <f t="shared" si="445"/>
        <v>SMALL</v>
      </c>
      <c r="K4530" s="144" t="str">
        <f t="shared" si="446"/>
        <v>SMALL</v>
      </c>
      <c r="L4530" s="144" t="str" cm="1">
        <f t="array" ref="L4530">_xlfn.IFS(I4530&lt;=2,"SMALL",I4530&lt;=5,"MEDIUM",I4530&gt;5,"LARGE")</f>
        <v>SMALL</v>
      </c>
      <c r="M4530" s="144" t="str">
        <f t="shared" si="443"/>
        <v>NO</v>
      </c>
      <c r="N4530" s="374">
        <v>5</v>
      </c>
      <c r="O4530" s="374">
        <f t="shared" si="444"/>
        <v>5</v>
      </c>
      <c r="P4530" s="158" t="str" cm="1">
        <f t="array" ref="P4530">_xlfn.SWITCH(ROUND(N4530,0),5,"Excellent",4,"Good",3,"ok","Bad")</f>
        <v>Excellent</v>
      </c>
      <c r="Q4530" s="144">
        <v>54</v>
      </c>
      <c r="R4530" s="385">
        <v>43563</v>
      </c>
      <c r="S4530" s="385">
        <v>44052</v>
      </c>
      <c r="T4530" s="144">
        <v>3797</v>
      </c>
      <c r="U4530" s="144" t="s">
        <v>69</v>
      </c>
      <c r="V4530" s="144">
        <v>342</v>
      </c>
      <c r="W4530" s="144" t="str">
        <f t="shared" si="447"/>
        <v>Active</v>
      </c>
      <c r="X4530" s="144">
        <v>3797</v>
      </c>
      <c r="AB4530" s="343"/>
    </row>
    <row r="4531" spans="9:28">
      <c r="I4531" s="342">
        <v>4</v>
      </c>
      <c r="J4531" s="144" t="str">
        <f t="shared" si="445"/>
        <v>LARGE</v>
      </c>
      <c r="K4531" s="144" t="str">
        <f t="shared" si="446"/>
        <v>MEDIUM</v>
      </c>
      <c r="L4531" s="144" t="str" cm="1">
        <f t="array" ref="L4531">_xlfn.IFS(I4531&lt;=2,"SMALL",I4531&lt;=5,"MEDIUM",I4531&gt;5,"LARGE")</f>
        <v>MEDIUM</v>
      </c>
      <c r="M4531" s="144" t="str">
        <f t="shared" si="443"/>
        <v>NO</v>
      </c>
      <c r="N4531" s="374">
        <v>4.75</v>
      </c>
      <c r="O4531" s="374">
        <f t="shared" si="444"/>
        <v>5</v>
      </c>
      <c r="P4531" s="158" t="str" cm="1">
        <f t="array" ref="P4531">_xlfn.SWITCH(ROUND(N4531,0),5,"Excellent",4,"Good",3,"ok","Bad")</f>
        <v>Excellent</v>
      </c>
      <c r="Q4531" s="144">
        <v>8</v>
      </c>
      <c r="R4531" s="385">
        <v>43920</v>
      </c>
      <c r="S4531" s="385">
        <v>44054</v>
      </c>
      <c r="T4531" s="144">
        <v>1928</v>
      </c>
      <c r="U4531" s="144" t="s">
        <v>69</v>
      </c>
      <c r="V4531" s="144">
        <v>118</v>
      </c>
      <c r="W4531" s="144" t="str">
        <f t="shared" si="447"/>
        <v>Active</v>
      </c>
      <c r="X4531" s="144">
        <v>1928</v>
      </c>
      <c r="AB4531" s="343"/>
    </row>
    <row r="4532" spans="9:28">
      <c r="I4532" s="342">
        <v>2</v>
      </c>
      <c r="J4532" s="144" t="str">
        <f t="shared" si="445"/>
        <v>SMALL</v>
      </c>
      <c r="K4532" s="144" t="str">
        <f t="shared" si="446"/>
        <v>SMALL</v>
      </c>
      <c r="L4532" s="144" t="str" cm="1">
        <f t="array" ref="L4532">_xlfn.IFS(I4532&lt;=2,"SMALL",I4532&lt;=5,"MEDIUM",I4532&gt;5,"LARGE")</f>
        <v>SMALL</v>
      </c>
      <c r="M4532" s="144" t="str">
        <f t="shared" si="443"/>
        <v>YES</v>
      </c>
      <c r="N4532" s="374">
        <v>4.8899999999999997</v>
      </c>
      <c r="O4532" s="374">
        <f t="shared" si="444"/>
        <v>5</v>
      </c>
      <c r="P4532" s="158" t="str" cm="1">
        <f t="array" ref="P4532">_xlfn.SWITCH(ROUND(N4532,0),5,"Excellent",4,"Good",3,"ok","Bad")</f>
        <v>Excellent</v>
      </c>
      <c r="Q4532" s="144">
        <v>112</v>
      </c>
      <c r="R4532" s="385">
        <v>43533</v>
      </c>
      <c r="S4532" s="385">
        <v>44020</v>
      </c>
      <c r="T4532" s="144">
        <v>3798</v>
      </c>
      <c r="U4532" s="144" t="s">
        <v>60</v>
      </c>
      <c r="V4532" s="144">
        <v>268</v>
      </c>
      <c r="W4532" s="144" t="str">
        <f t="shared" si="447"/>
        <v>Active</v>
      </c>
      <c r="X4532" s="144">
        <v>3798</v>
      </c>
      <c r="AB4532" s="343"/>
    </row>
    <row r="4533" spans="9:28">
      <c r="I4533" s="342">
        <v>4</v>
      </c>
      <c r="J4533" s="144" t="str">
        <f t="shared" si="445"/>
        <v>LARGE</v>
      </c>
      <c r="K4533" s="144" t="str">
        <f t="shared" si="446"/>
        <v>MEDIUM</v>
      </c>
      <c r="L4533" s="144" t="str" cm="1">
        <f t="array" ref="L4533">_xlfn.IFS(I4533&lt;=2,"SMALL",I4533&lt;=5,"MEDIUM",I4533&gt;5,"LARGE")</f>
        <v>MEDIUM</v>
      </c>
      <c r="M4533" s="144" t="str">
        <f t="shared" si="443"/>
        <v>NO</v>
      </c>
      <c r="N4533" s="374">
        <v>5</v>
      </c>
      <c r="O4533" s="374">
        <f t="shared" si="444"/>
        <v>5</v>
      </c>
      <c r="P4533" s="158" t="str" cm="1">
        <f t="array" ref="P4533">_xlfn.SWITCH(ROUND(N4533,0),5,"Excellent",4,"Good",3,"ok","Bad")</f>
        <v>Excellent</v>
      </c>
      <c r="Q4533" s="144">
        <v>7</v>
      </c>
      <c r="R4533" s="385">
        <v>43851</v>
      </c>
      <c r="S4533" s="385">
        <v>44045</v>
      </c>
      <c r="T4533" s="144">
        <v>564</v>
      </c>
      <c r="U4533" s="144" t="s">
        <v>69</v>
      </c>
      <c r="V4533" s="144">
        <v>69</v>
      </c>
      <c r="W4533" s="144" t="str">
        <f t="shared" si="447"/>
        <v>Active</v>
      </c>
      <c r="X4533" s="144">
        <v>564</v>
      </c>
      <c r="AB4533" s="343"/>
    </row>
    <row r="4534" spans="9:28">
      <c r="I4534" s="342">
        <v>4</v>
      </c>
      <c r="J4534" s="144" t="str">
        <f t="shared" si="445"/>
        <v>LARGE</v>
      </c>
      <c r="K4534" s="144" t="str">
        <f t="shared" si="446"/>
        <v>MEDIUM</v>
      </c>
      <c r="L4534" s="144" t="str" cm="1">
        <f t="array" ref="L4534">_xlfn.IFS(I4534&lt;=2,"SMALL",I4534&lt;=5,"MEDIUM",I4534&gt;5,"LARGE")</f>
        <v>MEDIUM</v>
      </c>
      <c r="M4534" s="144" t="str">
        <f t="shared" si="443"/>
        <v>NO</v>
      </c>
      <c r="N4534" s="374">
        <v>5</v>
      </c>
      <c r="O4534" s="374">
        <f t="shared" si="444"/>
        <v>5</v>
      </c>
      <c r="P4534" s="158" t="str" cm="1">
        <f t="array" ref="P4534">_xlfn.SWITCH(ROUND(N4534,0),5,"Excellent",4,"Good",3,"ok","Bad")</f>
        <v>Excellent</v>
      </c>
      <c r="Q4534" s="144">
        <v>5</v>
      </c>
      <c r="R4534" s="385">
        <v>43556</v>
      </c>
      <c r="S4534" s="385">
        <v>43819</v>
      </c>
      <c r="T4534" s="144">
        <v>2372</v>
      </c>
      <c r="U4534" s="144" t="s">
        <v>69</v>
      </c>
      <c r="V4534" s="144">
        <v>179</v>
      </c>
      <c r="W4534" s="144" t="str">
        <f t="shared" si="447"/>
        <v>Active</v>
      </c>
      <c r="X4534" s="144">
        <v>2372</v>
      </c>
      <c r="AB4534" s="343"/>
    </row>
    <row r="4535" spans="9:28">
      <c r="I4535" s="342">
        <v>2</v>
      </c>
      <c r="J4535" s="144" t="str">
        <f t="shared" si="445"/>
        <v>SMALL</v>
      </c>
      <c r="K4535" s="144" t="str">
        <f t="shared" si="446"/>
        <v>SMALL</v>
      </c>
      <c r="L4535" s="144" t="str" cm="1">
        <f t="array" ref="L4535">_xlfn.IFS(I4535&lt;=2,"SMALL",I4535&lt;=5,"MEDIUM",I4535&gt;5,"LARGE")</f>
        <v>SMALL</v>
      </c>
      <c r="M4535" s="144" t="str">
        <f t="shared" si="443"/>
        <v>NO</v>
      </c>
      <c r="N4535" s="374">
        <v>4.2</v>
      </c>
      <c r="O4535" s="374">
        <f t="shared" si="444"/>
        <v>4</v>
      </c>
      <c r="P4535" s="158" t="str" cm="1">
        <f t="array" ref="P4535">_xlfn.SWITCH(ROUND(N4535,0),5,"Excellent",4,"Good",3,"ok","Bad")</f>
        <v>Good</v>
      </c>
      <c r="Q4535" s="144">
        <v>20</v>
      </c>
      <c r="R4535" s="385">
        <v>43521</v>
      </c>
      <c r="S4535" s="385">
        <v>43996</v>
      </c>
      <c r="T4535" s="144">
        <v>3368</v>
      </c>
      <c r="U4535" s="144" t="s">
        <v>69</v>
      </c>
      <c r="V4535" s="144">
        <v>0</v>
      </c>
      <c r="W4535" s="144" t="str">
        <f t="shared" si="447"/>
        <v>Inactive</v>
      </c>
      <c r="X4535" s="144">
        <v>3368</v>
      </c>
      <c r="AB4535" s="343"/>
    </row>
    <row r="4536" spans="9:28">
      <c r="I4536" s="342">
        <v>2</v>
      </c>
      <c r="J4536" s="144" t="str">
        <f t="shared" si="445"/>
        <v>SMALL</v>
      </c>
      <c r="K4536" s="144" t="str">
        <f t="shared" si="446"/>
        <v>SMALL</v>
      </c>
      <c r="L4536" s="144" t="str" cm="1">
        <f t="array" ref="L4536">_xlfn.IFS(I4536&lt;=2,"SMALL",I4536&lt;=5,"MEDIUM",I4536&gt;5,"LARGE")</f>
        <v>SMALL</v>
      </c>
      <c r="M4536" s="144" t="str">
        <f t="shared" si="443"/>
        <v>NO</v>
      </c>
      <c r="N4536" s="374">
        <v>5</v>
      </c>
      <c r="O4536" s="374">
        <f t="shared" si="444"/>
        <v>5</v>
      </c>
      <c r="P4536" s="158" t="str" cm="1">
        <f t="array" ref="P4536">_xlfn.SWITCH(ROUND(N4536,0),5,"Excellent",4,"Good",3,"ok","Bad")</f>
        <v>Excellent</v>
      </c>
      <c r="Q4536" s="144">
        <v>3</v>
      </c>
      <c r="R4536" s="385">
        <v>43646</v>
      </c>
      <c r="S4536" s="385">
        <v>43862</v>
      </c>
      <c r="T4536" s="144">
        <v>2255</v>
      </c>
      <c r="U4536" s="144" t="s">
        <v>69</v>
      </c>
      <c r="V4536" s="144">
        <v>164</v>
      </c>
      <c r="W4536" s="144" t="str">
        <f t="shared" si="447"/>
        <v>Active</v>
      </c>
      <c r="X4536" s="144">
        <v>2255</v>
      </c>
      <c r="AB4536" s="343"/>
    </row>
    <row r="4537" spans="9:28">
      <c r="I4537" s="342">
        <v>2</v>
      </c>
      <c r="J4537" s="144" t="str">
        <f t="shared" si="445"/>
        <v>SMALL</v>
      </c>
      <c r="K4537" s="144" t="str">
        <f t="shared" si="446"/>
        <v>SMALL</v>
      </c>
      <c r="L4537" s="144" t="str" cm="1">
        <f t="array" ref="L4537">_xlfn.IFS(I4537&lt;=2,"SMALL",I4537&lt;=5,"MEDIUM",I4537&gt;5,"LARGE")</f>
        <v>SMALL</v>
      </c>
      <c r="M4537" s="144" t="str">
        <f t="shared" si="443"/>
        <v>NO</v>
      </c>
      <c r="N4537" s="374">
        <v>5</v>
      </c>
      <c r="O4537" s="374">
        <f t="shared" si="444"/>
        <v>5</v>
      </c>
      <c r="P4537" s="158" t="str" cm="1">
        <f t="array" ref="P4537">_xlfn.SWITCH(ROUND(N4537,0),5,"Excellent",4,"Good",3,"ok","Bad")</f>
        <v>Excellent</v>
      </c>
      <c r="Q4537" s="144">
        <v>41</v>
      </c>
      <c r="R4537" s="385">
        <v>43528</v>
      </c>
      <c r="S4537" s="385">
        <v>44050</v>
      </c>
      <c r="T4537" s="144">
        <v>1664</v>
      </c>
      <c r="U4537" s="144" t="s">
        <v>60</v>
      </c>
      <c r="V4537" s="144">
        <v>141</v>
      </c>
      <c r="W4537" s="144" t="str">
        <f t="shared" si="447"/>
        <v>Active</v>
      </c>
      <c r="X4537" s="144">
        <v>1664</v>
      </c>
      <c r="AB4537" s="343"/>
    </row>
    <row r="4538" spans="9:28">
      <c r="I4538" s="342">
        <v>3</v>
      </c>
      <c r="J4538" s="144" t="str">
        <f t="shared" si="445"/>
        <v>LARGE</v>
      </c>
      <c r="K4538" s="144" t="str">
        <f t="shared" si="446"/>
        <v>MEDIUM</v>
      </c>
      <c r="L4538" s="144" t="str" cm="1">
        <f t="array" ref="L4538">_xlfn.IFS(I4538&lt;=2,"SMALL",I4538&lt;=5,"MEDIUM",I4538&gt;5,"LARGE")</f>
        <v>MEDIUM</v>
      </c>
      <c r="M4538" s="144" t="str">
        <f t="shared" si="443"/>
        <v>NO</v>
      </c>
      <c r="N4538" s="374">
        <v>4.8099999999999996</v>
      </c>
      <c r="O4538" s="374">
        <f t="shared" si="444"/>
        <v>5</v>
      </c>
      <c r="P4538" s="158" t="str" cm="1">
        <f t="array" ref="P4538">_xlfn.SWITCH(ROUND(N4538,0),5,"Excellent",4,"Good",3,"ok","Bad")</f>
        <v>Excellent</v>
      </c>
      <c r="Q4538" s="144">
        <v>26</v>
      </c>
      <c r="R4538" s="385">
        <v>43582</v>
      </c>
      <c r="S4538" s="385">
        <v>44022</v>
      </c>
      <c r="T4538" s="144">
        <v>3795</v>
      </c>
      <c r="U4538" s="144" t="s">
        <v>69</v>
      </c>
      <c r="V4538" s="144">
        <v>84</v>
      </c>
      <c r="W4538" s="144" t="str">
        <f t="shared" si="447"/>
        <v>Active</v>
      </c>
      <c r="X4538" s="144">
        <v>3795</v>
      </c>
      <c r="AB4538" s="343"/>
    </row>
    <row r="4539" spans="9:28">
      <c r="I4539" s="342">
        <v>2</v>
      </c>
      <c r="J4539" s="144" t="str">
        <f t="shared" si="445"/>
        <v>SMALL</v>
      </c>
      <c r="K4539" s="144" t="str">
        <f t="shared" si="446"/>
        <v>SMALL</v>
      </c>
      <c r="L4539" s="144" t="str" cm="1">
        <f t="array" ref="L4539">_xlfn.IFS(I4539&lt;=2,"SMALL",I4539&lt;=5,"MEDIUM",I4539&gt;5,"LARGE")</f>
        <v>SMALL</v>
      </c>
      <c r="M4539" s="144" t="str">
        <f t="shared" si="443"/>
        <v>NO</v>
      </c>
      <c r="N4539" s="374">
        <v>5</v>
      </c>
      <c r="O4539" s="374">
        <f t="shared" si="444"/>
        <v>5</v>
      </c>
      <c r="P4539" s="158" t="str" cm="1">
        <f t="array" ref="P4539">_xlfn.SWITCH(ROUND(N4539,0),5,"Excellent",4,"Good",3,"ok","Bad")</f>
        <v>Excellent</v>
      </c>
      <c r="Q4539" s="144">
        <v>9</v>
      </c>
      <c r="R4539" s="385">
        <v>43624</v>
      </c>
      <c r="S4539" s="385">
        <v>43835</v>
      </c>
      <c r="T4539" s="144">
        <v>898</v>
      </c>
      <c r="U4539" s="144" t="s">
        <v>73</v>
      </c>
      <c r="V4539" s="144">
        <v>365</v>
      </c>
      <c r="W4539" s="144" t="str">
        <f t="shared" si="447"/>
        <v>Active</v>
      </c>
      <c r="X4539" s="144">
        <v>898</v>
      </c>
      <c r="AB4539" s="343"/>
    </row>
    <row r="4540" spans="9:28">
      <c r="I4540" s="342">
        <v>3</v>
      </c>
      <c r="J4540" s="144" t="str">
        <f t="shared" si="445"/>
        <v>LARGE</v>
      </c>
      <c r="K4540" s="144" t="str">
        <f t="shared" si="446"/>
        <v>MEDIUM</v>
      </c>
      <c r="L4540" s="144" t="str" cm="1">
        <f t="array" ref="L4540">_xlfn.IFS(I4540&lt;=2,"SMALL",I4540&lt;=5,"MEDIUM",I4540&gt;5,"LARGE")</f>
        <v>MEDIUM</v>
      </c>
      <c r="M4540" s="144" t="str">
        <f t="shared" si="443"/>
        <v>NO</v>
      </c>
      <c r="N4540" s="374">
        <v>4.7300000000000004</v>
      </c>
      <c r="O4540" s="374">
        <f t="shared" si="444"/>
        <v>5</v>
      </c>
      <c r="P4540" s="158" t="str" cm="1">
        <f t="array" ref="P4540">_xlfn.SWITCH(ROUND(N4540,0),5,"Excellent",4,"Good",3,"ok","Bad")</f>
        <v>Excellent</v>
      </c>
      <c r="Q4540" s="144">
        <v>33</v>
      </c>
      <c r="R4540" s="385">
        <v>43548</v>
      </c>
      <c r="S4540" s="385">
        <v>44051</v>
      </c>
      <c r="T4540" s="144">
        <v>566</v>
      </c>
      <c r="U4540" s="144" t="s">
        <v>69</v>
      </c>
      <c r="V4540" s="144">
        <v>6</v>
      </c>
      <c r="W4540" s="144" t="str">
        <f t="shared" si="447"/>
        <v>Active</v>
      </c>
      <c r="X4540" s="144">
        <v>566</v>
      </c>
      <c r="AB4540" s="343"/>
    </row>
    <row r="4541" spans="9:28">
      <c r="I4541" s="342">
        <v>4</v>
      </c>
      <c r="J4541" s="144" t="str">
        <f t="shared" si="445"/>
        <v>LARGE</v>
      </c>
      <c r="K4541" s="144" t="str">
        <f t="shared" si="446"/>
        <v>MEDIUM</v>
      </c>
      <c r="L4541" s="144" t="str" cm="1">
        <f t="array" ref="L4541">_xlfn.IFS(I4541&lt;=2,"SMALL",I4541&lt;=5,"MEDIUM",I4541&gt;5,"LARGE")</f>
        <v>MEDIUM</v>
      </c>
      <c r="M4541" s="144" t="str">
        <f t="shared" si="443"/>
        <v>NO</v>
      </c>
      <c r="N4541" s="374">
        <v>4.96</v>
      </c>
      <c r="O4541" s="374">
        <f t="shared" si="444"/>
        <v>5</v>
      </c>
      <c r="P4541" s="158" t="str" cm="1">
        <f t="array" ref="P4541">_xlfn.SWITCH(ROUND(N4541,0),5,"Excellent",4,"Good",3,"ok","Bad")</f>
        <v>Excellent</v>
      </c>
      <c r="Q4541" s="144">
        <v>47</v>
      </c>
      <c r="R4541" s="385">
        <v>43545</v>
      </c>
      <c r="S4541" s="385">
        <v>44038</v>
      </c>
      <c r="T4541" s="144">
        <v>3800</v>
      </c>
      <c r="U4541" s="144" t="s">
        <v>69</v>
      </c>
      <c r="V4541" s="144">
        <v>90</v>
      </c>
      <c r="W4541" s="144" t="str">
        <f t="shared" si="447"/>
        <v>Active</v>
      </c>
      <c r="X4541" s="144">
        <v>3800</v>
      </c>
      <c r="AB4541" s="343"/>
    </row>
    <row r="4542" spans="9:28">
      <c r="I4542" s="342">
        <v>4</v>
      </c>
      <c r="J4542" s="144" t="str">
        <f t="shared" si="445"/>
        <v>LARGE</v>
      </c>
      <c r="K4542" s="144" t="str">
        <f t="shared" si="446"/>
        <v>MEDIUM</v>
      </c>
      <c r="L4542" s="144" t="str" cm="1">
        <f t="array" ref="L4542">_xlfn.IFS(I4542&lt;=2,"SMALL",I4542&lt;=5,"MEDIUM",I4542&gt;5,"LARGE")</f>
        <v>MEDIUM</v>
      </c>
      <c r="M4542" s="144" t="str">
        <f t="shared" si="443"/>
        <v>NO</v>
      </c>
      <c r="N4542" s="374">
        <v>4.91</v>
      </c>
      <c r="O4542" s="374">
        <f t="shared" si="444"/>
        <v>5</v>
      </c>
      <c r="P4542" s="158" t="str" cm="1">
        <f t="array" ref="P4542">_xlfn.SWITCH(ROUND(N4542,0),5,"Excellent",4,"Good",3,"ok","Bad")</f>
        <v>Excellent</v>
      </c>
      <c r="Q4542" s="144">
        <v>35</v>
      </c>
      <c r="R4542" s="385">
        <v>43527</v>
      </c>
      <c r="S4542" s="385">
        <v>44045</v>
      </c>
      <c r="T4542" s="144">
        <v>3680</v>
      </c>
      <c r="U4542" s="144" t="s">
        <v>69</v>
      </c>
      <c r="V4542" s="144">
        <v>222</v>
      </c>
      <c r="W4542" s="144" t="str">
        <f t="shared" si="447"/>
        <v>Active</v>
      </c>
      <c r="X4542" s="144">
        <v>3680</v>
      </c>
      <c r="AB4542" s="343"/>
    </row>
    <row r="4543" spans="9:28">
      <c r="I4543" s="342">
        <v>2</v>
      </c>
      <c r="J4543" s="144" t="str">
        <f t="shared" si="445"/>
        <v>SMALL</v>
      </c>
      <c r="K4543" s="144" t="str">
        <f t="shared" si="446"/>
        <v>SMALL</v>
      </c>
      <c r="L4543" s="144" t="str" cm="1">
        <f t="array" ref="L4543">_xlfn.IFS(I4543&lt;=2,"SMALL",I4543&lt;=5,"MEDIUM",I4543&gt;5,"LARGE")</f>
        <v>SMALL</v>
      </c>
      <c r="M4543" s="144" t="str">
        <f t="shared" si="443"/>
        <v>NO</v>
      </c>
      <c r="N4543" s="374">
        <v>4.9000000000000004</v>
      </c>
      <c r="O4543" s="374">
        <f t="shared" si="444"/>
        <v>5</v>
      </c>
      <c r="P4543" s="158" t="str" cm="1">
        <f t="array" ref="P4543">_xlfn.SWITCH(ROUND(N4543,0),5,"Excellent",4,"Good",3,"ok","Bad")</f>
        <v>Excellent</v>
      </c>
      <c r="Q4543" s="144">
        <v>72</v>
      </c>
      <c r="R4543" s="385">
        <v>43518</v>
      </c>
      <c r="S4543" s="385">
        <v>43952</v>
      </c>
      <c r="T4543" s="144">
        <v>3348</v>
      </c>
      <c r="U4543" s="144" t="s">
        <v>60</v>
      </c>
      <c r="V4543" s="144">
        <v>198</v>
      </c>
      <c r="W4543" s="144" t="str">
        <f t="shared" si="447"/>
        <v>Active</v>
      </c>
      <c r="X4543" s="144">
        <v>3348</v>
      </c>
      <c r="AB4543" s="343"/>
    </row>
    <row r="4544" spans="9:28">
      <c r="I4544" s="342">
        <v>2</v>
      </c>
      <c r="J4544" s="144" t="str">
        <f t="shared" si="445"/>
        <v>SMALL</v>
      </c>
      <c r="K4544" s="144" t="str">
        <f t="shared" si="446"/>
        <v>SMALL</v>
      </c>
      <c r="L4544" s="144" t="str" cm="1">
        <f t="array" ref="L4544">_xlfn.IFS(I4544&lt;=2,"SMALL",I4544&lt;=5,"MEDIUM",I4544&gt;5,"LARGE")</f>
        <v>SMALL</v>
      </c>
      <c r="M4544" s="144" t="str">
        <f t="shared" si="443"/>
        <v>NO</v>
      </c>
      <c r="N4544" s="374">
        <v>5</v>
      </c>
      <c r="O4544" s="374">
        <f t="shared" si="444"/>
        <v>5</v>
      </c>
      <c r="P4544" s="158" t="str" cm="1">
        <f t="array" ref="P4544">_xlfn.SWITCH(ROUND(N4544,0),5,"Excellent",4,"Good",3,"ok","Bad")</f>
        <v>Excellent</v>
      </c>
      <c r="Q4544" s="144">
        <v>34</v>
      </c>
      <c r="R4544" s="385">
        <v>43547</v>
      </c>
      <c r="S4544" s="385">
        <v>43849</v>
      </c>
      <c r="T4544" s="144">
        <v>2520</v>
      </c>
      <c r="U4544" s="144" t="s">
        <v>60</v>
      </c>
      <c r="V4544" s="144">
        <v>0</v>
      </c>
      <c r="W4544" s="144" t="str">
        <f t="shared" si="447"/>
        <v>Inactive</v>
      </c>
      <c r="X4544" s="144">
        <v>2520</v>
      </c>
      <c r="AB4544" s="343"/>
    </row>
    <row r="4545" spans="9:28">
      <c r="I4545" s="342">
        <v>4</v>
      </c>
      <c r="J4545" s="144" t="str">
        <f t="shared" si="445"/>
        <v>LARGE</v>
      </c>
      <c r="K4545" s="144" t="str">
        <f t="shared" si="446"/>
        <v>MEDIUM</v>
      </c>
      <c r="L4545" s="144" t="str" cm="1">
        <f t="array" ref="L4545">_xlfn.IFS(I4545&lt;=2,"SMALL",I4545&lt;=5,"MEDIUM",I4545&gt;5,"LARGE")</f>
        <v>MEDIUM</v>
      </c>
      <c r="M4545" s="144" t="str">
        <f t="shared" si="443"/>
        <v>NO</v>
      </c>
      <c r="N4545" s="374">
        <v>4.83</v>
      </c>
      <c r="O4545" s="374">
        <f t="shared" si="444"/>
        <v>5</v>
      </c>
      <c r="P4545" s="158" t="str" cm="1">
        <f t="array" ref="P4545">_xlfn.SWITCH(ROUND(N4545,0),5,"Excellent",4,"Good",3,"ok","Bad")</f>
        <v>Excellent</v>
      </c>
      <c r="Q4545" s="144">
        <v>24</v>
      </c>
      <c r="R4545" s="385">
        <v>43569</v>
      </c>
      <c r="S4545" s="385">
        <v>44043</v>
      </c>
      <c r="T4545" s="144">
        <v>3801</v>
      </c>
      <c r="U4545" s="144" t="s">
        <v>69</v>
      </c>
      <c r="V4545" s="144">
        <v>156</v>
      </c>
      <c r="W4545" s="144" t="str">
        <f t="shared" si="447"/>
        <v>Active</v>
      </c>
      <c r="X4545" s="144">
        <v>3801</v>
      </c>
      <c r="AB4545" s="343"/>
    </row>
    <row r="4546" spans="9:28">
      <c r="I4546" s="342">
        <v>2</v>
      </c>
      <c r="J4546" s="144" t="str">
        <f t="shared" si="445"/>
        <v>SMALL</v>
      </c>
      <c r="K4546" s="144" t="str">
        <f t="shared" si="446"/>
        <v>SMALL</v>
      </c>
      <c r="L4546" s="144" t="str" cm="1">
        <f t="array" ref="L4546">_xlfn.IFS(I4546&lt;=2,"SMALL",I4546&lt;=5,"MEDIUM",I4546&gt;5,"LARGE")</f>
        <v>SMALL</v>
      </c>
      <c r="M4546" s="144" t="str">
        <f t="shared" si="443"/>
        <v>NO</v>
      </c>
      <c r="N4546" s="374">
        <v>4.91</v>
      </c>
      <c r="O4546" s="374">
        <f t="shared" si="444"/>
        <v>5</v>
      </c>
      <c r="P4546" s="158" t="str" cm="1">
        <f t="array" ref="P4546">_xlfn.SWITCH(ROUND(N4546,0),5,"Excellent",4,"Good",3,"ok","Bad")</f>
        <v>Excellent</v>
      </c>
      <c r="Q4546" s="144">
        <v>11</v>
      </c>
      <c r="R4546" s="385">
        <v>43542</v>
      </c>
      <c r="S4546" s="385">
        <v>43833</v>
      </c>
      <c r="T4546" s="144">
        <v>1026</v>
      </c>
      <c r="U4546" s="144" t="s">
        <v>60</v>
      </c>
      <c r="V4546" s="144">
        <v>50</v>
      </c>
      <c r="W4546" s="144" t="str">
        <f t="shared" si="447"/>
        <v>Active</v>
      </c>
      <c r="X4546" s="144">
        <v>1026</v>
      </c>
      <c r="AB4546" s="343"/>
    </row>
    <row r="4547" spans="9:28">
      <c r="I4547" s="342">
        <v>4</v>
      </c>
      <c r="J4547" s="144" t="str">
        <f t="shared" si="445"/>
        <v>LARGE</v>
      </c>
      <c r="K4547" s="144" t="str">
        <f t="shared" si="446"/>
        <v>MEDIUM</v>
      </c>
      <c r="L4547" s="144" t="str" cm="1">
        <f t="array" ref="L4547">_xlfn.IFS(I4547&lt;=2,"SMALL",I4547&lt;=5,"MEDIUM",I4547&gt;5,"LARGE")</f>
        <v>MEDIUM</v>
      </c>
      <c r="M4547" s="144" t="str">
        <f t="shared" si="443"/>
        <v>NO</v>
      </c>
      <c r="N4547" s="374">
        <v>4.67</v>
      </c>
      <c r="O4547" s="374">
        <f t="shared" si="444"/>
        <v>5</v>
      </c>
      <c r="P4547" s="158" t="str" cm="1">
        <f t="array" ref="P4547">_xlfn.SWITCH(ROUND(N4547,0),5,"Excellent",4,"Good",3,"ok","Bad")</f>
        <v>Excellent</v>
      </c>
      <c r="Q4547" s="144">
        <v>3</v>
      </c>
      <c r="R4547" s="385">
        <v>43774</v>
      </c>
      <c r="S4547" s="385">
        <v>43833</v>
      </c>
      <c r="T4547" s="144">
        <v>530</v>
      </c>
      <c r="U4547" s="144" t="s">
        <v>69</v>
      </c>
      <c r="V4547" s="144">
        <v>2</v>
      </c>
      <c r="W4547" s="144" t="str">
        <f t="shared" si="447"/>
        <v>Active</v>
      </c>
      <c r="X4547" s="144">
        <v>530</v>
      </c>
      <c r="AB4547" s="343"/>
    </row>
    <row r="4548" spans="9:28">
      <c r="I4548" s="342">
        <v>3</v>
      </c>
      <c r="J4548" s="144" t="str">
        <f t="shared" si="445"/>
        <v>LARGE</v>
      </c>
      <c r="K4548" s="144" t="str">
        <f t="shared" si="446"/>
        <v>MEDIUM</v>
      </c>
      <c r="L4548" s="144" t="str" cm="1">
        <f t="array" ref="L4548">_xlfn.IFS(I4548&lt;=2,"SMALL",I4548&lt;=5,"MEDIUM",I4548&gt;5,"LARGE")</f>
        <v>MEDIUM</v>
      </c>
      <c r="M4548" s="144" t="str">
        <f t="shared" si="443"/>
        <v>NO</v>
      </c>
      <c r="N4548" s="374">
        <v>4.4000000000000004</v>
      </c>
      <c r="O4548" s="374">
        <f t="shared" si="444"/>
        <v>4</v>
      </c>
      <c r="P4548" s="158" t="str" cm="1">
        <f t="array" ref="P4548">_xlfn.SWITCH(ROUND(N4548,0),5,"Excellent",4,"Good",3,"ok","Bad")</f>
        <v>Good</v>
      </c>
      <c r="Q4548" s="144">
        <v>35</v>
      </c>
      <c r="R4548" s="385">
        <v>43525</v>
      </c>
      <c r="S4548" s="385">
        <v>43892</v>
      </c>
      <c r="T4548" s="144">
        <v>3318</v>
      </c>
      <c r="U4548" s="144" t="s">
        <v>60</v>
      </c>
      <c r="V4548" s="144">
        <v>327</v>
      </c>
      <c r="W4548" s="144" t="str">
        <f t="shared" si="447"/>
        <v>Active</v>
      </c>
      <c r="X4548" s="144">
        <v>3318</v>
      </c>
      <c r="AB4548" s="343"/>
    </row>
    <row r="4549" spans="9:28">
      <c r="I4549" s="342">
        <v>5</v>
      </c>
      <c r="J4549" s="144" t="str">
        <f t="shared" si="445"/>
        <v>LARGE</v>
      </c>
      <c r="K4549" s="144" t="str">
        <f t="shared" si="446"/>
        <v>MEDIUM</v>
      </c>
      <c r="L4549" s="144" t="str" cm="1">
        <f t="array" ref="L4549">_xlfn.IFS(I4549&lt;=2,"SMALL",I4549&lt;=5,"MEDIUM",I4549&gt;5,"LARGE")</f>
        <v>MEDIUM</v>
      </c>
      <c r="M4549" s="144" t="str">
        <f t="shared" ref="M4549:M4612" si="448">IF(AND(N4549&gt;=4.8,Q4549&gt;100),"YES","NO")</f>
        <v>NO</v>
      </c>
      <c r="N4549" s="374">
        <v>4.75</v>
      </c>
      <c r="O4549" s="374">
        <f t="shared" ref="O4549:O4612" si="449">ROUND(N4549,0)</f>
        <v>5</v>
      </c>
      <c r="P4549" s="158" t="str" cm="1">
        <f t="array" ref="P4549">_xlfn.SWITCH(ROUND(N4549,0),5,"Excellent",4,"Good",3,"ok","Bad")</f>
        <v>Excellent</v>
      </c>
      <c r="Q4549" s="144">
        <v>4</v>
      </c>
      <c r="R4549" s="385">
        <v>43581</v>
      </c>
      <c r="S4549" s="385">
        <v>43829</v>
      </c>
      <c r="T4549" s="144">
        <v>1026</v>
      </c>
      <c r="U4549" s="144" t="s">
        <v>69</v>
      </c>
      <c r="V4549" s="144">
        <v>35</v>
      </c>
      <c r="W4549" s="144" t="str">
        <f t="shared" si="447"/>
        <v>Active</v>
      </c>
      <c r="X4549" s="144">
        <v>1026</v>
      </c>
      <c r="AB4549" s="343"/>
    </row>
    <row r="4550" spans="9:28">
      <c r="I4550" s="342">
        <v>1</v>
      </c>
      <c r="J4550" s="144" t="str">
        <f t="shared" ref="J4550:J4613" si="450">IF(I4550&lt;=2,"SMALL","LARGE")</f>
        <v>SMALL</v>
      </c>
      <c r="K4550" s="144" t="str">
        <f t="shared" ref="K4550:K4613" si="451">IF(I4550&lt;=2,"SMALL",IF(I4550&lt;=5,"MEDIUM","LARGE"))</f>
        <v>SMALL</v>
      </c>
      <c r="L4550" s="144" t="str" cm="1">
        <f t="array" ref="L4550">_xlfn.IFS(I4550&lt;=2,"SMALL",I4550&lt;=5,"MEDIUM",I4550&gt;5,"LARGE")</f>
        <v>SMALL</v>
      </c>
      <c r="M4550" s="144" t="str">
        <f t="shared" si="448"/>
        <v>NO</v>
      </c>
      <c r="N4550" s="374">
        <v>4.8</v>
      </c>
      <c r="O4550" s="374">
        <f t="shared" si="449"/>
        <v>5</v>
      </c>
      <c r="P4550" s="158" t="str" cm="1">
        <f t="array" ref="P4550">_xlfn.SWITCH(ROUND(N4550,0),5,"Excellent",4,"Good",3,"ok","Bad")</f>
        <v>Excellent</v>
      </c>
      <c r="Q4550" s="144">
        <v>5</v>
      </c>
      <c r="R4550" s="385">
        <v>43649</v>
      </c>
      <c r="S4550" s="385">
        <v>43744</v>
      </c>
      <c r="T4550" s="144">
        <v>1177</v>
      </c>
      <c r="U4550" s="144" t="s">
        <v>60</v>
      </c>
      <c r="V4550" s="144">
        <v>43</v>
      </c>
      <c r="W4550" s="144" t="str">
        <f t="shared" ref="W4550:W4613" si="452">IF(NOT(V4550=0),"Active","Inactive")</f>
        <v>Active</v>
      </c>
      <c r="X4550" s="144">
        <v>1177</v>
      </c>
      <c r="AB4550" s="343"/>
    </row>
    <row r="4551" spans="9:28">
      <c r="I4551" s="342">
        <v>8</v>
      </c>
      <c r="J4551" s="144" t="str">
        <f t="shared" si="450"/>
        <v>LARGE</v>
      </c>
      <c r="K4551" s="144" t="str">
        <f t="shared" si="451"/>
        <v>LARGE</v>
      </c>
      <c r="L4551" s="144" t="str" cm="1">
        <f t="array" ref="L4551">_xlfn.IFS(I4551&lt;=2,"SMALL",I4551&lt;=5,"MEDIUM",I4551&gt;5,"LARGE")</f>
        <v>LARGE</v>
      </c>
      <c r="M4551" s="144" t="str">
        <f t="shared" si="448"/>
        <v>NO</v>
      </c>
      <c r="N4551" s="374">
        <v>4.8899999999999997</v>
      </c>
      <c r="O4551" s="374">
        <f t="shared" si="449"/>
        <v>5</v>
      </c>
      <c r="P4551" s="158" t="str" cm="1">
        <f t="array" ref="P4551">_xlfn.SWITCH(ROUND(N4551,0),5,"Excellent",4,"Good",3,"ok","Bad")</f>
        <v>Excellent</v>
      </c>
      <c r="Q4551" s="144">
        <v>73</v>
      </c>
      <c r="R4551" s="385">
        <v>43553</v>
      </c>
      <c r="S4551" s="385">
        <v>44046</v>
      </c>
      <c r="T4551" s="144">
        <v>109</v>
      </c>
      <c r="U4551" s="144" t="s">
        <v>69</v>
      </c>
      <c r="V4551" s="144">
        <v>0</v>
      </c>
      <c r="W4551" s="144" t="str">
        <f t="shared" si="452"/>
        <v>Inactive</v>
      </c>
      <c r="X4551" s="144">
        <v>109</v>
      </c>
      <c r="AB4551" s="343"/>
    </row>
    <row r="4552" spans="9:28">
      <c r="I4552" s="342">
        <v>2</v>
      </c>
      <c r="J4552" s="144" t="str">
        <f t="shared" si="450"/>
        <v>SMALL</v>
      </c>
      <c r="K4552" s="144" t="str">
        <f t="shared" si="451"/>
        <v>SMALL</v>
      </c>
      <c r="L4552" s="144" t="str" cm="1">
        <f t="array" ref="L4552">_xlfn.IFS(I4552&lt;=2,"SMALL",I4552&lt;=5,"MEDIUM",I4552&gt;5,"LARGE")</f>
        <v>SMALL</v>
      </c>
      <c r="M4552" s="144" t="str">
        <f t="shared" si="448"/>
        <v>NO</v>
      </c>
      <c r="N4552" s="374">
        <v>4.9000000000000004</v>
      </c>
      <c r="O4552" s="374">
        <f t="shared" si="449"/>
        <v>5</v>
      </c>
      <c r="P4552" s="158" t="str" cm="1">
        <f t="array" ref="P4552">_xlfn.SWITCH(ROUND(N4552,0),5,"Excellent",4,"Good",3,"ok","Bad")</f>
        <v>Excellent</v>
      </c>
      <c r="Q4552" s="144">
        <v>39</v>
      </c>
      <c r="R4552" s="385">
        <v>43531</v>
      </c>
      <c r="S4552" s="385">
        <v>43901</v>
      </c>
      <c r="T4552" s="144">
        <v>660</v>
      </c>
      <c r="U4552" s="144" t="s">
        <v>60</v>
      </c>
      <c r="V4552" s="144">
        <v>107</v>
      </c>
      <c r="W4552" s="144" t="str">
        <f t="shared" si="452"/>
        <v>Active</v>
      </c>
      <c r="X4552" s="144">
        <v>660</v>
      </c>
      <c r="AB4552" s="343"/>
    </row>
    <row r="4553" spans="9:28">
      <c r="I4553" s="342">
        <v>2</v>
      </c>
      <c r="J4553" s="144" t="str">
        <f t="shared" si="450"/>
        <v>SMALL</v>
      </c>
      <c r="K4553" s="144" t="str">
        <f t="shared" si="451"/>
        <v>SMALL</v>
      </c>
      <c r="L4553" s="144" t="str" cm="1">
        <f t="array" ref="L4553">_xlfn.IFS(I4553&lt;=2,"SMALL",I4553&lt;=5,"MEDIUM",I4553&gt;5,"LARGE")</f>
        <v>SMALL</v>
      </c>
      <c r="M4553" s="144" t="str">
        <f t="shared" si="448"/>
        <v>NO</v>
      </c>
      <c r="N4553" s="374">
        <v>4.67</v>
      </c>
      <c r="O4553" s="374">
        <f t="shared" si="449"/>
        <v>5</v>
      </c>
      <c r="P4553" s="158" t="str" cm="1">
        <f t="array" ref="P4553">_xlfn.SWITCH(ROUND(N4553,0),5,"Excellent",4,"Good",3,"ok","Bad")</f>
        <v>Excellent</v>
      </c>
      <c r="Q4553" s="144">
        <v>3</v>
      </c>
      <c r="R4553" s="385">
        <v>43535</v>
      </c>
      <c r="S4553" s="385">
        <v>43833</v>
      </c>
      <c r="T4553" s="144">
        <v>293</v>
      </c>
      <c r="U4553" s="144" t="s">
        <v>69</v>
      </c>
      <c r="V4553" s="144">
        <v>14</v>
      </c>
      <c r="W4553" s="144" t="str">
        <f t="shared" si="452"/>
        <v>Active</v>
      </c>
      <c r="X4553" s="144">
        <v>293</v>
      </c>
      <c r="AB4553" s="343"/>
    </row>
    <row r="4554" spans="9:28">
      <c r="I4554" s="342">
        <v>10</v>
      </c>
      <c r="J4554" s="144" t="str">
        <f t="shared" si="450"/>
        <v>LARGE</v>
      </c>
      <c r="K4554" s="144" t="str">
        <f t="shared" si="451"/>
        <v>LARGE</v>
      </c>
      <c r="L4554" s="144" t="str" cm="1">
        <f t="array" ref="L4554">_xlfn.IFS(I4554&lt;=2,"SMALL",I4554&lt;=5,"MEDIUM",I4554&gt;5,"LARGE")</f>
        <v>LARGE</v>
      </c>
      <c r="M4554" s="144" t="str">
        <f t="shared" si="448"/>
        <v>NO</v>
      </c>
      <c r="N4554" s="374">
        <v>5</v>
      </c>
      <c r="O4554" s="374">
        <f t="shared" si="449"/>
        <v>5</v>
      </c>
      <c r="P4554" s="158" t="str" cm="1">
        <f t="array" ref="P4554">_xlfn.SWITCH(ROUND(N4554,0),5,"Excellent",4,"Good",3,"ok","Bad")</f>
        <v>Excellent</v>
      </c>
      <c r="Q4554" s="144">
        <v>65</v>
      </c>
      <c r="R4554" s="385">
        <v>43534</v>
      </c>
      <c r="S4554" s="385">
        <v>44031</v>
      </c>
      <c r="T4554" s="144">
        <v>228</v>
      </c>
      <c r="U4554" s="144" t="s">
        <v>69</v>
      </c>
      <c r="V4554" s="144">
        <v>325</v>
      </c>
      <c r="W4554" s="144" t="str">
        <f t="shared" si="452"/>
        <v>Active</v>
      </c>
      <c r="X4554" s="144">
        <v>228</v>
      </c>
      <c r="AB4554" s="343"/>
    </row>
    <row r="4555" spans="9:28">
      <c r="I4555" s="342">
        <v>5</v>
      </c>
      <c r="J4555" s="144" t="str">
        <f t="shared" si="450"/>
        <v>LARGE</v>
      </c>
      <c r="K4555" s="144" t="str">
        <f t="shared" si="451"/>
        <v>MEDIUM</v>
      </c>
      <c r="L4555" s="144" t="str" cm="1">
        <f t="array" ref="L4555">_xlfn.IFS(I4555&lt;=2,"SMALL",I4555&lt;=5,"MEDIUM",I4555&gt;5,"LARGE")</f>
        <v>MEDIUM</v>
      </c>
      <c r="M4555" s="144" t="str">
        <f t="shared" si="448"/>
        <v>NO</v>
      </c>
      <c r="N4555" s="374">
        <v>5</v>
      </c>
      <c r="O4555" s="374">
        <f t="shared" si="449"/>
        <v>5</v>
      </c>
      <c r="P4555" s="158" t="str" cm="1">
        <f t="array" ref="P4555">_xlfn.SWITCH(ROUND(N4555,0),5,"Excellent",4,"Good",3,"ok","Bad")</f>
        <v>Excellent</v>
      </c>
      <c r="Q4555" s="144">
        <v>17</v>
      </c>
      <c r="R4555" s="385">
        <v>43554</v>
      </c>
      <c r="S4555" s="385">
        <v>43832</v>
      </c>
      <c r="T4555" s="144">
        <v>3718</v>
      </c>
      <c r="U4555" s="144" t="s">
        <v>69</v>
      </c>
      <c r="V4555" s="144">
        <v>363</v>
      </c>
      <c r="W4555" s="144" t="str">
        <f t="shared" si="452"/>
        <v>Active</v>
      </c>
      <c r="X4555" s="144">
        <v>3718</v>
      </c>
      <c r="AB4555" s="343"/>
    </row>
    <row r="4556" spans="9:28">
      <c r="I4556" s="342">
        <v>6</v>
      </c>
      <c r="J4556" s="144" t="str">
        <f t="shared" si="450"/>
        <v>LARGE</v>
      </c>
      <c r="K4556" s="144" t="str">
        <f t="shared" si="451"/>
        <v>LARGE</v>
      </c>
      <c r="L4556" s="144" t="str" cm="1">
        <f t="array" ref="L4556">_xlfn.IFS(I4556&lt;=2,"SMALL",I4556&lt;=5,"MEDIUM",I4556&gt;5,"LARGE")</f>
        <v>LARGE</v>
      </c>
      <c r="M4556" s="144" t="str">
        <f t="shared" si="448"/>
        <v>NO</v>
      </c>
      <c r="N4556" s="374">
        <v>5</v>
      </c>
      <c r="O4556" s="374">
        <f t="shared" si="449"/>
        <v>5</v>
      </c>
      <c r="P4556" s="158" t="str" cm="1">
        <f t="array" ref="P4556">_xlfn.SWITCH(ROUND(N4556,0),5,"Excellent",4,"Good",3,"ok","Bad")</f>
        <v>Excellent</v>
      </c>
      <c r="Q4556" s="144">
        <v>20</v>
      </c>
      <c r="R4556" s="385">
        <v>43654</v>
      </c>
      <c r="S4556" s="385">
        <v>43890</v>
      </c>
      <c r="T4556" s="144">
        <v>3528</v>
      </c>
      <c r="U4556" s="144" t="s">
        <v>69</v>
      </c>
      <c r="V4556" s="144">
        <v>0</v>
      </c>
      <c r="W4556" s="144" t="str">
        <f t="shared" si="452"/>
        <v>Inactive</v>
      </c>
      <c r="X4556" s="144">
        <v>3528</v>
      </c>
      <c r="AB4556" s="343"/>
    </row>
    <row r="4557" spans="9:28">
      <c r="I4557" s="342">
        <v>4</v>
      </c>
      <c r="J4557" s="144" t="str">
        <f t="shared" si="450"/>
        <v>LARGE</v>
      </c>
      <c r="K4557" s="144" t="str">
        <f t="shared" si="451"/>
        <v>MEDIUM</v>
      </c>
      <c r="L4557" s="144" t="str" cm="1">
        <f t="array" ref="L4557">_xlfn.IFS(I4557&lt;=2,"SMALL",I4557&lt;=5,"MEDIUM",I4557&gt;5,"LARGE")</f>
        <v>MEDIUM</v>
      </c>
      <c r="M4557" s="144" t="str">
        <f t="shared" si="448"/>
        <v>NO</v>
      </c>
      <c r="N4557" s="374">
        <v>3.79</v>
      </c>
      <c r="O4557" s="374">
        <f t="shared" si="449"/>
        <v>4</v>
      </c>
      <c r="P4557" s="158" t="str" cm="1">
        <f t="array" ref="P4557">_xlfn.SWITCH(ROUND(N4557,0),5,"Excellent",4,"Good",3,"ok","Bad")</f>
        <v>Good</v>
      </c>
      <c r="Q4557" s="144">
        <v>14</v>
      </c>
      <c r="R4557" s="385">
        <v>43577</v>
      </c>
      <c r="S4557" s="385">
        <v>43997</v>
      </c>
      <c r="T4557" s="144">
        <v>3802</v>
      </c>
      <c r="U4557" s="144" t="s">
        <v>60</v>
      </c>
      <c r="V4557" s="144">
        <v>318</v>
      </c>
      <c r="W4557" s="144" t="str">
        <f t="shared" si="452"/>
        <v>Active</v>
      </c>
      <c r="X4557" s="144">
        <v>3802</v>
      </c>
      <c r="AB4557" s="343"/>
    </row>
    <row r="4558" spans="9:28">
      <c r="I4558" s="342">
        <v>4</v>
      </c>
      <c r="J4558" s="144" t="str">
        <f t="shared" si="450"/>
        <v>LARGE</v>
      </c>
      <c r="K4558" s="144" t="str">
        <f t="shared" si="451"/>
        <v>MEDIUM</v>
      </c>
      <c r="L4558" s="144" t="str" cm="1">
        <f t="array" ref="L4558">_xlfn.IFS(I4558&lt;=2,"SMALL",I4558&lt;=5,"MEDIUM",I4558&gt;5,"LARGE")</f>
        <v>MEDIUM</v>
      </c>
      <c r="M4558" s="144" t="str">
        <f t="shared" si="448"/>
        <v>NO</v>
      </c>
      <c r="N4558" s="374">
        <v>3.91</v>
      </c>
      <c r="O4558" s="374">
        <f t="shared" si="449"/>
        <v>4</v>
      </c>
      <c r="P4558" s="158" t="str" cm="1">
        <f t="array" ref="P4558">_xlfn.SWITCH(ROUND(N4558,0),5,"Excellent",4,"Good",3,"ok","Bad")</f>
        <v>Good</v>
      </c>
      <c r="Q4558" s="144">
        <v>22</v>
      </c>
      <c r="R4558" s="385">
        <v>43591</v>
      </c>
      <c r="S4558" s="385">
        <v>43982</v>
      </c>
      <c r="T4558" s="144">
        <v>3802</v>
      </c>
      <c r="U4558" s="144" t="s">
        <v>60</v>
      </c>
      <c r="V4558" s="144">
        <v>319</v>
      </c>
      <c r="W4558" s="144" t="str">
        <f t="shared" si="452"/>
        <v>Active</v>
      </c>
      <c r="X4558" s="144">
        <v>3802</v>
      </c>
      <c r="AB4558" s="343"/>
    </row>
    <row r="4559" spans="9:28">
      <c r="I4559" s="342">
        <v>4</v>
      </c>
      <c r="J4559" s="144" t="str">
        <f t="shared" si="450"/>
        <v>LARGE</v>
      </c>
      <c r="K4559" s="144" t="str">
        <f t="shared" si="451"/>
        <v>MEDIUM</v>
      </c>
      <c r="L4559" s="144" t="str" cm="1">
        <f t="array" ref="L4559">_xlfn.IFS(I4559&lt;=2,"SMALL",I4559&lt;=5,"MEDIUM",I4559&gt;5,"LARGE")</f>
        <v>MEDIUM</v>
      </c>
      <c r="M4559" s="144" t="str">
        <f t="shared" si="448"/>
        <v>NO</v>
      </c>
      <c r="N4559" s="374">
        <v>3.82</v>
      </c>
      <c r="O4559" s="374">
        <f t="shared" si="449"/>
        <v>4</v>
      </c>
      <c r="P4559" s="158" t="str" cm="1">
        <f t="array" ref="P4559">_xlfn.SWITCH(ROUND(N4559,0),5,"Excellent",4,"Good",3,"ok","Bad")</f>
        <v>Good</v>
      </c>
      <c r="Q4559" s="144">
        <v>33</v>
      </c>
      <c r="R4559" s="385">
        <v>43596</v>
      </c>
      <c r="S4559" s="385">
        <v>44035</v>
      </c>
      <c r="T4559" s="144">
        <v>3802</v>
      </c>
      <c r="U4559" s="144" t="s">
        <v>60</v>
      </c>
      <c r="V4559" s="144">
        <v>320</v>
      </c>
      <c r="W4559" s="144" t="str">
        <f t="shared" si="452"/>
        <v>Active</v>
      </c>
      <c r="X4559" s="144">
        <v>3802</v>
      </c>
      <c r="AB4559" s="343"/>
    </row>
    <row r="4560" spans="9:28">
      <c r="I4560" s="342">
        <v>4</v>
      </c>
      <c r="J4560" s="144" t="str">
        <f t="shared" si="450"/>
        <v>LARGE</v>
      </c>
      <c r="K4560" s="144" t="str">
        <f t="shared" si="451"/>
        <v>MEDIUM</v>
      </c>
      <c r="L4560" s="144" t="str" cm="1">
        <f t="array" ref="L4560">_xlfn.IFS(I4560&lt;=2,"SMALL",I4560&lt;=5,"MEDIUM",I4560&gt;5,"LARGE")</f>
        <v>MEDIUM</v>
      </c>
      <c r="M4560" s="144" t="str">
        <f t="shared" si="448"/>
        <v>NO</v>
      </c>
      <c r="N4560" s="374">
        <v>3.68</v>
      </c>
      <c r="O4560" s="374">
        <f t="shared" si="449"/>
        <v>4</v>
      </c>
      <c r="P4560" s="158" t="str" cm="1">
        <f t="array" ref="P4560">_xlfn.SWITCH(ROUND(N4560,0),5,"Excellent",4,"Good",3,"ok","Bad")</f>
        <v>Good</v>
      </c>
      <c r="Q4560" s="144">
        <v>281</v>
      </c>
      <c r="R4560" s="385">
        <v>43570</v>
      </c>
      <c r="S4560" s="385">
        <v>44044</v>
      </c>
      <c r="T4560" s="144">
        <v>3802</v>
      </c>
      <c r="U4560" s="144" t="s">
        <v>60</v>
      </c>
      <c r="V4560" s="144">
        <v>319</v>
      </c>
      <c r="W4560" s="144" t="str">
        <f t="shared" si="452"/>
        <v>Active</v>
      </c>
      <c r="X4560" s="144">
        <v>3802</v>
      </c>
      <c r="AB4560" s="343"/>
    </row>
    <row r="4561" spans="9:28">
      <c r="I4561" s="342">
        <v>4</v>
      </c>
      <c r="J4561" s="144" t="str">
        <f t="shared" si="450"/>
        <v>LARGE</v>
      </c>
      <c r="K4561" s="144" t="str">
        <f t="shared" si="451"/>
        <v>MEDIUM</v>
      </c>
      <c r="L4561" s="144" t="str" cm="1">
        <f t="array" ref="L4561">_xlfn.IFS(I4561&lt;=2,"SMALL",I4561&lt;=5,"MEDIUM",I4561&gt;5,"LARGE")</f>
        <v>MEDIUM</v>
      </c>
      <c r="M4561" s="144" t="str">
        <f t="shared" si="448"/>
        <v>NO</v>
      </c>
      <c r="N4561" s="374">
        <v>4.1900000000000004</v>
      </c>
      <c r="O4561" s="374">
        <f t="shared" si="449"/>
        <v>4</v>
      </c>
      <c r="P4561" s="158" t="str" cm="1">
        <f t="array" ref="P4561">_xlfn.SWITCH(ROUND(N4561,0),5,"Excellent",4,"Good",3,"ok","Bad")</f>
        <v>Good</v>
      </c>
      <c r="Q4561" s="144">
        <v>95</v>
      </c>
      <c r="R4561" s="385">
        <v>43589</v>
      </c>
      <c r="S4561" s="385">
        <v>44045</v>
      </c>
      <c r="T4561" s="144">
        <v>3802</v>
      </c>
      <c r="U4561" s="144" t="s">
        <v>60</v>
      </c>
      <c r="V4561" s="144">
        <v>319</v>
      </c>
      <c r="W4561" s="144" t="str">
        <f t="shared" si="452"/>
        <v>Active</v>
      </c>
      <c r="X4561" s="144">
        <v>3802</v>
      </c>
      <c r="AB4561" s="343"/>
    </row>
    <row r="4562" spans="9:28">
      <c r="I4562" s="342">
        <v>6</v>
      </c>
      <c r="J4562" s="144" t="str">
        <f t="shared" si="450"/>
        <v>LARGE</v>
      </c>
      <c r="K4562" s="144" t="str">
        <f t="shared" si="451"/>
        <v>LARGE</v>
      </c>
      <c r="L4562" s="144" t="str" cm="1">
        <f t="array" ref="L4562">_xlfn.IFS(I4562&lt;=2,"SMALL",I4562&lt;=5,"MEDIUM",I4562&gt;5,"LARGE")</f>
        <v>LARGE</v>
      </c>
      <c r="M4562" s="144" t="str">
        <f t="shared" si="448"/>
        <v>NO</v>
      </c>
      <c r="N4562" s="374">
        <v>4.25</v>
      </c>
      <c r="O4562" s="374">
        <f t="shared" si="449"/>
        <v>4</v>
      </c>
      <c r="P4562" s="158" t="str" cm="1">
        <f t="array" ref="P4562">_xlfn.SWITCH(ROUND(N4562,0),5,"Excellent",4,"Good",3,"ok","Bad")</f>
        <v>Good</v>
      </c>
      <c r="Q4562" s="144">
        <v>4</v>
      </c>
      <c r="R4562" s="385">
        <v>43660</v>
      </c>
      <c r="S4562" s="385">
        <v>43954</v>
      </c>
      <c r="T4562" s="144">
        <v>3802</v>
      </c>
      <c r="U4562" s="144" t="s">
        <v>60</v>
      </c>
      <c r="V4562" s="144">
        <v>313</v>
      </c>
      <c r="W4562" s="144" t="str">
        <f t="shared" si="452"/>
        <v>Active</v>
      </c>
      <c r="X4562" s="144">
        <v>3802</v>
      </c>
      <c r="AB4562" s="343"/>
    </row>
    <row r="4563" spans="9:28">
      <c r="I4563" s="342">
        <v>6</v>
      </c>
      <c r="J4563" s="144" t="str">
        <f t="shared" si="450"/>
        <v>LARGE</v>
      </c>
      <c r="K4563" s="144" t="str">
        <f t="shared" si="451"/>
        <v>LARGE</v>
      </c>
      <c r="L4563" s="144" t="str" cm="1">
        <f t="array" ref="L4563">_xlfn.IFS(I4563&lt;=2,"SMALL",I4563&lt;=5,"MEDIUM",I4563&gt;5,"LARGE")</f>
        <v>LARGE</v>
      </c>
      <c r="M4563" s="144" t="str">
        <f t="shared" si="448"/>
        <v>NO</v>
      </c>
      <c r="N4563" s="374">
        <v>4.54</v>
      </c>
      <c r="O4563" s="374">
        <f t="shared" si="449"/>
        <v>5</v>
      </c>
      <c r="P4563" s="158" t="str" cm="1">
        <f t="array" ref="P4563">_xlfn.SWITCH(ROUND(N4563,0),5,"Excellent",4,"Good",3,"ok","Bad")</f>
        <v>Excellent</v>
      </c>
      <c r="Q4563" s="144">
        <v>35</v>
      </c>
      <c r="R4563" s="385">
        <v>43606</v>
      </c>
      <c r="S4563" s="385">
        <v>44039</v>
      </c>
      <c r="T4563" s="144">
        <v>3802</v>
      </c>
      <c r="U4563" s="144" t="s">
        <v>60</v>
      </c>
      <c r="V4563" s="144">
        <v>319</v>
      </c>
      <c r="W4563" s="144" t="str">
        <f t="shared" si="452"/>
        <v>Active</v>
      </c>
      <c r="X4563" s="144">
        <v>3802</v>
      </c>
      <c r="AB4563" s="343"/>
    </row>
    <row r="4564" spans="9:28">
      <c r="I4564" s="342">
        <v>4</v>
      </c>
      <c r="J4564" s="144" t="str">
        <f t="shared" si="450"/>
        <v>LARGE</v>
      </c>
      <c r="K4564" s="144" t="str">
        <f t="shared" si="451"/>
        <v>MEDIUM</v>
      </c>
      <c r="L4564" s="144" t="str" cm="1">
        <f t="array" ref="L4564">_xlfn.IFS(I4564&lt;=2,"SMALL",I4564&lt;=5,"MEDIUM",I4564&gt;5,"LARGE")</f>
        <v>MEDIUM</v>
      </c>
      <c r="M4564" s="144" t="str">
        <f t="shared" si="448"/>
        <v>NO</v>
      </c>
      <c r="N4564" s="374">
        <v>4.2</v>
      </c>
      <c r="O4564" s="374">
        <f t="shared" si="449"/>
        <v>4</v>
      </c>
      <c r="P4564" s="158" t="str" cm="1">
        <f t="array" ref="P4564">_xlfn.SWITCH(ROUND(N4564,0),5,"Excellent",4,"Good",3,"ok","Bad")</f>
        <v>Good</v>
      </c>
      <c r="Q4564" s="144">
        <v>30</v>
      </c>
      <c r="R4564" s="385">
        <v>43585</v>
      </c>
      <c r="S4564" s="385">
        <v>44042</v>
      </c>
      <c r="T4564" s="144">
        <v>3802</v>
      </c>
      <c r="U4564" s="144" t="s">
        <v>60</v>
      </c>
      <c r="V4564" s="144">
        <v>319</v>
      </c>
      <c r="W4564" s="144" t="str">
        <f t="shared" si="452"/>
        <v>Active</v>
      </c>
      <c r="X4564" s="144">
        <v>3802</v>
      </c>
      <c r="AB4564" s="343"/>
    </row>
    <row r="4565" spans="9:28">
      <c r="I4565" s="342">
        <v>2</v>
      </c>
      <c r="J4565" s="144" t="str">
        <f t="shared" si="450"/>
        <v>SMALL</v>
      </c>
      <c r="K4565" s="144" t="str">
        <f t="shared" si="451"/>
        <v>SMALL</v>
      </c>
      <c r="L4565" s="144" t="str" cm="1">
        <f t="array" ref="L4565">_xlfn.IFS(I4565&lt;=2,"SMALL",I4565&lt;=5,"MEDIUM",I4565&gt;5,"LARGE")</f>
        <v>SMALL</v>
      </c>
      <c r="M4565" s="144" t="str">
        <f t="shared" si="448"/>
        <v>NO</v>
      </c>
      <c r="N4565" s="374">
        <v>4.37</v>
      </c>
      <c r="O4565" s="374">
        <f t="shared" si="449"/>
        <v>4</v>
      </c>
      <c r="P4565" s="158" t="str" cm="1">
        <f t="array" ref="P4565">_xlfn.SWITCH(ROUND(N4565,0),5,"Excellent",4,"Good",3,"ok","Bad")</f>
        <v>Good</v>
      </c>
      <c r="Q4565" s="144">
        <v>117</v>
      </c>
      <c r="R4565" s="385">
        <v>43584</v>
      </c>
      <c r="S4565" s="385">
        <v>44043</v>
      </c>
      <c r="T4565" s="144">
        <v>3802</v>
      </c>
      <c r="U4565" s="144" t="s">
        <v>60</v>
      </c>
      <c r="V4565" s="144">
        <v>319</v>
      </c>
      <c r="W4565" s="144" t="str">
        <f t="shared" si="452"/>
        <v>Active</v>
      </c>
      <c r="X4565" s="144">
        <v>3802</v>
      </c>
      <c r="AB4565" s="343"/>
    </row>
    <row r="4566" spans="9:28">
      <c r="I4566" s="342">
        <v>8</v>
      </c>
      <c r="J4566" s="144" t="str">
        <f t="shared" si="450"/>
        <v>LARGE</v>
      </c>
      <c r="K4566" s="144" t="str">
        <f t="shared" si="451"/>
        <v>LARGE</v>
      </c>
      <c r="L4566" s="144" t="str" cm="1">
        <f t="array" ref="L4566">_xlfn.IFS(I4566&lt;=2,"SMALL",I4566&lt;=5,"MEDIUM",I4566&gt;5,"LARGE")</f>
        <v>LARGE</v>
      </c>
      <c r="M4566" s="144" t="str">
        <f t="shared" si="448"/>
        <v>NO</v>
      </c>
      <c r="N4566" s="374">
        <v>4.5999999999999996</v>
      </c>
      <c r="O4566" s="374">
        <f t="shared" si="449"/>
        <v>5</v>
      </c>
      <c r="P4566" s="158" t="str" cm="1">
        <f t="array" ref="P4566">_xlfn.SWITCH(ROUND(N4566,0),5,"Excellent",4,"Good",3,"ok","Bad")</f>
        <v>Excellent</v>
      </c>
      <c r="Q4566" s="144">
        <v>15</v>
      </c>
      <c r="R4566" s="385">
        <v>43550</v>
      </c>
      <c r="S4566" s="385">
        <v>43711</v>
      </c>
      <c r="T4566" s="144">
        <v>3414</v>
      </c>
      <c r="U4566" s="144" t="s">
        <v>69</v>
      </c>
      <c r="V4566" s="144">
        <v>148</v>
      </c>
      <c r="W4566" s="144" t="str">
        <f t="shared" si="452"/>
        <v>Active</v>
      </c>
      <c r="X4566" s="144">
        <v>3414</v>
      </c>
      <c r="AB4566" s="343"/>
    </row>
    <row r="4567" spans="9:28">
      <c r="I4567" s="342">
        <v>10</v>
      </c>
      <c r="J4567" s="144" t="str">
        <f t="shared" si="450"/>
        <v>LARGE</v>
      </c>
      <c r="K4567" s="144" t="str">
        <f t="shared" si="451"/>
        <v>LARGE</v>
      </c>
      <c r="L4567" s="144" t="str" cm="1">
        <f t="array" ref="L4567">_xlfn.IFS(I4567&lt;=2,"SMALL",I4567&lt;=5,"MEDIUM",I4567&gt;5,"LARGE")</f>
        <v>LARGE</v>
      </c>
      <c r="M4567" s="144" t="str">
        <f t="shared" si="448"/>
        <v>NO</v>
      </c>
      <c r="N4567" s="374">
        <v>4.82</v>
      </c>
      <c r="O4567" s="374">
        <f t="shared" si="449"/>
        <v>5</v>
      </c>
      <c r="P4567" s="158" t="str" cm="1">
        <f t="array" ref="P4567">_xlfn.SWITCH(ROUND(N4567,0),5,"Excellent",4,"Good",3,"ok","Bad")</f>
        <v>Excellent</v>
      </c>
      <c r="Q4567" s="144">
        <v>85</v>
      </c>
      <c r="R4567" s="385">
        <v>43575</v>
      </c>
      <c r="S4567" s="385">
        <v>44017</v>
      </c>
      <c r="T4567" s="144">
        <v>3585</v>
      </c>
      <c r="U4567" s="144" t="s">
        <v>69</v>
      </c>
      <c r="V4567" s="144">
        <v>343</v>
      </c>
      <c r="W4567" s="144" t="str">
        <f t="shared" si="452"/>
        <v>Active</v>
      </c>
      <c r="X4567" s="144">
        <v>3585</v>
      </c>
      <c r="AB4567" s="343"/>
    </row>
    <row r="4568" spans="9:28">
      <c r="I4568" s="342">
        <v>4</v>
      </c>
      <c r="J4568" s="144" t="str">
        <f t="shared" si="450"/>
        <v>LARGE</v>
      </c>
      <c r="K4568" s="144" t="str">
        <f t="shared" si="451"/>
        <v>MEDIUM</v>
      </c>
      <c r="L4568" s="144" t="str" cm="1">
        <f t="array" ref="L4568">_xlfn.IFS(I4568&lt;=2,"SMALL",I4568&lt;=5,"MEDIUM",I4568&gt;5,"LARGE")</f>
        <v>MEDIUM</v>
      </c>
      <c r="M4568" s="144" t="str">
        <f t="shared" si="448"/>
        <v>NO</v>
      </c>
      <c r="N4568" s="374">
        <v>4.7300000000000004</v>
      </c>
      <c r="O4568" s="374">
        <f t="shared" si="449"/>
        <v>5</v>
      </c>
      <c r="P4568" s="158" t="str" cm="1">
        <f t="array" ref="P4568">_xlfn.SWITCH(ROUND(N4568,0),5,"Excellent",4,"Good",3,"ok","Bad")</f>
        <v>Excellent</v>
      </c>
      <c r="Q4568" s="144">
        <v>30</v>
      </c>
      <c r="R4568" s="385">
        <v>43552</v>
      </c>
      <c r="S4568" s="385">
        <v>44025</v>
      </c>
      <c r="T4568" s="144">
        <v>3786</v>
      </c>
      <c r="U4568" s="144" t="s">
        <v>69</v>
      </c>
      <c r="V4568" s="144">
        <v>88</v>
      </c>
      <c r="W4568" s="144" t="str">
        <f t="shared" si="452"/>
        <v>Active</v>
      </c>
      <c r="X4568" s="144">
        <v>3786</v>
      </c>
      <c r="AB4568" s="343"/>
    </row>
    <row r="4569" spans="9:28">
      <c r="I4569" s="342">
        <v>5</v>
      </c>
      <c r="J4569" s="144" t="str">
        <f t="shared" si="450"/>
        <v>LARGE</v>
      </c>
      <c r="K4569" s="144" t="str">
        <f t="shared" si="451"/>
        <v>MEDIUM</v>
      </c>
      <c r="L4569" s="144" t="str" cm="1">
        <f t="array" ref="L4569">_xlfn.IFS(I4569&lt;=2,"SMALL",I4569&lt;=5,"MEDIUM",I4569&gt;5,"LARGE")</f>
        <v>MEDIUM</v>
      </c>
      <c r="M4569" s="144" t="str">
        <f t="shared" si="448"/>
        <v>NO</v>
      </c>
      <c r="N4569" s="374">
        <v>4.82</v>
      </c>
      <c r="O4569" s="374">
        <f t="shared" si="449"/>
        <v>5</v>
      </c>
      <c r="P4569" s="158" t="str" cm="1">
        <f t="array" ref="P4569">_xlfn.SWITCH(ROUND(N4569,0),5,"Excellent",4,"Good",3,"ok","Bad")</f>
        <v>Excellent</v>
      </c>
      <c r="Q4569" s="144">
        <v>34</v>
      </c>
      <c r="R4569" s="385">
        <v>43534</v>
      </c>
      <c r="S4569" s="385">
        <v>43848</v>
      </c>
      <c r="T4569" s="144">
        <v>3800</v>
      </c>
      <c r="U4569" s="144" t="s">
        <v>69</v>
      </c>
      <c r="V4569" s="144">
        <v>180</v>
      </c>
      <c r="W4569" s="144" t="str">
        <f t="shared" si="452"/>
        <v>Active</v>
      </c>
      <c r="X4569" s="144">
        <v>3800</v>
      </c>
      <c r="AB4569" s="343"/>
    </row>
    <row r="4570" spans="9:28">
      <c r="I4570" s="342">
        <v>2</v>
      </c>
      <c r="J4570" s="144" t="str">
        <f t="shared" si="450"/>
        <v>SMALL</v>
      </c>
      <c r="K4570" s="144" t="str">
        <f t="shared" si="451"/>
        <v>SMALL</v>
      </c>
      <c r="L4570" s="144" t="str" cm="1">
        <f t="array" ref="L4570">_xlfn.IFS(I4570&lt;=2,"SMALL",I4570&lt;=5,"MEDIUM",I4570&gt;5,"LARGE")</f>
        <v>SMALL</v>
      </c>
      <c r="M4570" s="144" t="str">
        <f t="shared" si="448"/>
        <v>NO</v>
      </c>
      <c r="N4570" s="374">
        <v>4.76</v>
      </c>
      <c r="O4570" s="374">
        <f t="shared" si="449"/>
        <v>5</v>
      </c>
      <c r="P4570" s="158" t="str" cm="1">
        <f t="array" ref="P4570">_xlfn.SWITCH(ROUND(N4570,0),5,"Excellent",4,"Good",3,"ok","Bad")</f>
        <v>Excellent</v>
      </c>
      <c r="Q4570" s="144">
        <v>17</v>
      </c>
      <c r="R4570" s="385">
        <v>43625</v>
      </c>
      <c r="S4570" s="385">
        <v>43899</v>
      </c>
      <c r="T4570" s="144">
        <v>3638</v>
      </c>
      <c r="U4570" s="144" t="s">
        <v>60</v>
      </c>
      <c r="V4570" s="144">
        <v>153</v>
      </c>
      <c r="W4570" s="144" t="str">
        <f t="shared" si="452"/>
        <v>Active</v>
      </c>
      <c r="X4570" s="144">
        <v>3638</v>
      </c>
      <c r="AB4570" s="343"/>
    </row>
    <row r="4571" spans="9:28">
      <c r="I4571" s="342">
        <v>2</v>
      </c>
      <c r="J4571" s="144" t="str">
        <f t="shared" si="450"/>
        <v>SMALL</v>
      </c>
      <c r="K4571" s="144" t="str">
        <f t="shared" si="451"/>
        <v>SMALL</v>
      </c>
      <c r="L4571" s="144" t="str" cm="1">
        <f t="array" ref="L4571">_xlfn.IFS(I4571&lt;=2,"SMALL",I4571&lt;=5,"MEDIUM",I4571&gt;5,"LARGE")</f>
        <v>SMALL</v>
      </c>
      <c r="M4571" s="144" t="str">
        <f t="shared" si="448"/>
        <v>NO</v>
      </c>
      <c r="N4571" s="374">
        <v>5</v>
      </c>
      <c r="O4571" s="374">
        <f t="shared" si="449"/>
        <v>5</v>
      </c>
      <c r="P4571" s="158" t="str" cm="1">
        <f t="array" ref="P4571">_xlfn.SWITCH(ROUND(N4571,0),5,"Excellent",4,"Good",3,"ok","Bad")</f>
        <v>Excellent</v>
      </c>
      <c r="Q4571" s="144">
        <v>6</v>
      </c>
      <c r="R4571" s="385">
        <v>43643</v>
      </c>
      <c r="S4571" s="385">
        <v>43804</v>
      </c>
      <c r="T4571" s="144">
        <v>85</v>
      </c>
      <c r="U4571" s="144" t="s">
        <v>69</v>
      </c>
      <c r="V4571" s="144">
        <v>141</v>
      </c>
      <c r="W4571" s="144" t="str">
        <f t="shared" si="452"/>
        <v>Active</v>
      </c>
      <c r="X4571" s="144">
        <v>85</v>
      </c>
      <c r="AB4571" s="343"/>
    </row>
    <row r="4572" spans="9:28">
      <c r="I4572" s="342">
        <v>2</v>
      </c>
      <c r="J4572" s="144" t="str">
        <f t="shared" si="450"/>
        <v>SMALL</v>
      </c>
      <c r="K4572" s="144" t="str">
        <f t="shared" si="451"/>
        <v>SMALL</v>
      </c>
      <c r="L4572" s="144" t="str" cm="1">
        <f t="array" ref="L4572">_xlfn.IFS(I4572&lt;=2,"SMALL",I4572&lt;=5,"MEDIUM",I4572&gt;5,"LARGE")</f>
        <v>SMALL</v>
      </c>
      <c r="M4572" s="144" t="str">
        <f t="shared" si="448"/>
        <v>NO</v>
      </c>
      <c r="N4572" s="374">
        <v>5</v>
      </c>
      <c r="O4572" s="374">
        <f t="shared" si="449"/>
        <v>5</v>
      </c>
      <c r="P4572" s="158" t="str" cm="1">
        <f t="array" ref="P4572">_xlfn.SWITCH(ROUND(N4572,0),5,"Excellent",4,"Good",3,"ok","Bad")</f>
        <v>Excellent</v>
      </c>
      <c r="Q4572" s="144">
        <v>3</v>
      </c>
      <c r="R4572" s="385">
        <v>43532</v>
      </c>
      <c r="S4572" s="385">
        <v>43537</v>
      </c>
      <c r="T4572" s="144">
        <v>3806</v>
      </c>
      <c r="U4572" s="144" t="s">
        <v>60</v>
      </c>
      <c r="V4572" s="144">
        <v>30</v>
      </c>
      <c r="W4572" s="144" t="str">
        <f t="shared" si="452"/>
        <v>Active</v>
      </c>
      <c r="X4572" s="144">
        <v>3806</v>
      </c>
      <c r="AB4572" s="343"/>
    </row>
    <row r="4573" spans="9:28">
      <c r="I4573" s="342">
        <v>3</v>
      </c>
      <c r="J4573" s="144" t="str">
        <f t="shared" si="450"/>
        <v>LARGE</v>
      </c>
      <c r="K4573" s="144" t="str">
        <f t="shared" si="451"/>
        <v>MEDIUM</v>
      </c>
      <c r="L4573" s="144" t="str" cm="1">
        <f t="array" ref="L4573">_xlfn.IFS(I4573&lt;=2,"SMALL",I4573&lt;=5,"MEDIUM",I4573&gt;5,"LARGE")</f>
        <v>MEDIUM</v>
      </c>
      <c r="M4573" s="144" t="str">
        <f t="shared" si="448"/>
        <v>NO</v>
      </c>
      <c r="N4573" s="374">
        <v>4.5599999999999996</v>
      </c>
      <c r="O4573" s="374">
        <f t="shared" si="449"/>
        <v>5</v>
      </c>
      <c r="P4573" s="158" t="str" cm="1">
        <f t="array" ref="P4573">_xlfn.SWITCH(ROUND(N4573,0),5,"Excellent",4,"Good",3,"ok","Bad")</f>
        <v>Excellent</v>
      </c>
      <c r="Q4573" s="144">
        <v>70</v>
      </c>
      <c r="R4573" s="385">
        <v>43543</v>
      </c>
      <c r="S4573" s="385">
        <v>44042</v>
      </c>
      <c r="T4573" s="144">
        <v>3679</v>
      </c>
      <c r="U4573" s="144" t="s">
        <v>60</v>
      </c>
      <c r="V4573" s="144">
        <v>101</v>
      </c>
      <c r="W4573" s="144" t="str">
        <f t="shared" si="452"/>
        <v>Active</v>
      </c>
      <c r="X4573" s="144">
        <v>3679</v>
      </c>
      <c r="AB4573" s="343"/>
    </row>
    <row r="4574" spans="9:28">
      <c r="I4574" s="342">
        <v>2</v>
      </c>
      <c r="J4574" s="144" t="str">
        <f t="shared" si="450"/>
        <v>SMALL</v>
      </c>
      <c r="K4574" s="144" t="str">
        <f t="shared" si="451"/>
        <v>SMALL</v>
      </c>
      <c r="L4574" s="144" t="str" cm="1">
        <f t="array" ref="L4574">_xlfn.IFS(I4574&lt;=2,"SMALL",I4574&lt;=5,"MEDIUM",I4574&gt;5,"LARGE")</f>
        <v>SMALL</v>
      </c>
      <c r="M4574" s="144" t="str">
        <f t="shared" si="448"/>
        <v>NO</v>
      </c>
      <c r="N4574" s="374">
        <v>4.74</v>
      </c>
      <c r="O4574" s="374">
        <f t="shared" si="449"/>
        <v>5</v>
      </c>
      <c r="P4574" s="158" t="str" cm="1">
        <f t="array" ref="P4574">_xlfn.SWITCH(ROUND(N4574,0),5,"Excellent",4,"Good",3,"ok","Bad")</f>
        <v>Excellent</v>
      </c>
      <c r="Q4574" s="144">
        <v>53</v>
      </c>
      <c r="R4574" s="385">
        <v>43529</v>
      </c>
      <c r="S4574" s="385">
        <v>43898</v>
      </c>
      <c r="T4574" s="144">
        <v>3788</v>
      </c>
      <c r="U4574" s="144" t="s">
        <v>60</v>
      </c>
      <c r="V4574" s="144">
        <v>183</v>
      </c>
      <c r="W4574" s="144" t="str">
        <f t="shared" si="452"/>
        <v>Active</v>
      </c>
      <c r="X4574" s="144">
        <v>3788</v>
      </c>
      <c r="AB4574" s="343"/>
    </row>
    <row r="4575" spans="9:28">
      <c r="I4575" s="342">
        <v>4</v>
      </c>
      <c r="J4575" s="144" t="str">
        <f t="shared" si="450"/>
        <v>LARGE</v>
      </c>
      <c r="K4575" s="144" t="str">
        <f t="shared" si="451"/>
        <v>MEDIUM</v>
      </c>
      <c r="L4575" s="144" t="str" cm="1">
        <f t="array" ref="L4575">_xlfn.IFS(I4575&lt;=2,"SMALL",I4575&lt;=5,"MEDIUM",I4575&gt;5,"LARGE")</f>
        <v>MEDIUM</v>
      </c>
      <c r="M4575" s="144" t="str">
        <f t="shared" si="448"/>
        <v>NO</v>
      </c>
      <c r="N4575" s="374">
        <v>4.38</v>
      </c>
      <c r="O4575" s="374">
        <f t="shared" si="449"/>
        <v>4</v>
      </c>
      <c r="P4575" s="158" t="str" cm="1">
        <f t="array" ref="P4575">_xlfn.SWITCH(ROUND(N4575,0),5,"Excellent",4,"Good",3,"ok","Bad")</f>
        <v>Good</v>
      </c>
      <c r="Q4575" s="144">
        <v>26</v>
      </c>
      <c r="R4575" s="385">
        <v>43538</v>
      </c>
      <c r="S4575" s="385">
        <v>44040</v>
      </c>
      <c r="T4575" s="144">
        <v>2611</v>
      </c>
      <c r="U4575" s="144" t="s">
        <v>69</v>
      </c>
      <c r="V4575" s="144">
        <v>169</v>
      </c>
      <c r="W4575" s="144" t="str">
        <f t="shared" si="452"/>
        <v>Active</v>
      </c>
      <c r="X4575" s="144">
        <v>2611</v>
      </c>
      <c r="AB4575" s="343"/>
    </row>
    <row r="4576" spans="9:28">
      <c r="I4576" s="342">
        <v>2</v>
      </c>
      <c r="J4576" s="144" t="str">
        <f t="shared" si="450"/>
        <v>SMALL</v>
      </c>
      <c r="K4576" s="144" t="str">
        <f t="shared" si="451"/>
        <v>SMALL</v>
      </c>
      <c r="L4576" s="144" t="str" cm="1">
        <f t="array" ref="L4576">_xlfn.IFS(I4576&lt;=2,"SMALL",I4576&lt;=5,"MEDIUM",I4576&gt;5,"LARGE")</f>
        <v>SMALL</v>
      </c>
      <c r="M4576" s="144" t="str">
        <f t="shared" si="448"/>
        <v>NO</v>
      </c>
      <c r="N4576" s="374">
        <v>5</v>
      </c>
      <c r="O4576" s="374">
        <f t="shared" si="449"/>
        <v>5</v>
      </c>
      <c r="P4576" s="158" t="str" cm="1">
        <f t="array" ref="P4576">_xlfn.SWITCH(ROUND(N4576,0),5,"Excellent",4,"Good",3,"ok","Bad")</f>
        <v>Excellent</v>
      </c>
      <c r="Q4576" s="144">
        <v>13</v>
      </c>
      <c r="R4576" s="385">
        <v>43591</v>
      </c>
      <c r="S4576" s="385">
        <v>44042</v>
      </c>
      <c r="T4576" s="144">
        <v>3792</v>
      </c>
      <c r="U4576" s="144" t="s">
        <v>60</v>
      </c>
      <c r="V4576" s="144">
        <v>364</v>
      </c>
      <c r="W4576" s="144" t="str">
        <f t="shared" si="452"/>
        <v>Active</v>
      </c>
      <c r="X4576" s="144">
        <v>3792</v>
      </c>
      <c r="AB4576" s="343"/>
    </row>
    <row r="4577" spans="9:28">
      <c r="I4577" s="342">
        <v>2</v>
      </c>
      <c r="J4577" s="144" t="str">
        <f t="shared" si="450"/>
        <v>SMALL</v>
      </c>
      <c r="K4577" s="144" t="str">
        <f t="shared" si="451"/>
        <v>SMALL</v>
      </c>
      <c r="L4577" s="144" t="str" cm="1">
        <f t="array" ref="L4577">_xlfn.IFS(I4577&lt;=2,"SMALL",I4577&lt;=5,"MEDIUM",I4577&gt;5,"LARGE")</f>
        <v>SMALL</v>
      </c>
      <c r="M4577" s="144" t="str">
        <f t="shared" si="448"/>
        <v>NO</v>
      </c>
      <c r="N4577" s="374">
        <v>4.71</v>
      </c>
      <c r="O4577" s="374">
        <f t="shared" si="449"/>
        <v>5</v>
      </c>
      <c r="P4577" s="158" t="str" cm="1">
        <f t="array" ref="P4577">_xlfn.SWITCH(ROUND(N4577,0),5,"Excellent",4,"Good",3,"ok","Bad")</f>
        <v>Excellent</v>
      </c>
      <c r="Q4577" s="144">
        <v>14</v>
      </c>
      <c r="R4577" s="385">
        <v>43585</v>
      </c>
      <c r="S4577" s="385">
        <v>43899</v>
      </c>
      <c r="T4577" s="144">
        <v>3792</v>
      </c>
      <c r="U4577" s="144" t="s">
        <v>60</v>
      </c>
      <c r="V4577" s="144">
        <v>364</v>
      </c>
      <c r="W4577" s="144" t="str">
        <f t="shared" si="452"/>
        <v>Active</v>
      </c>
      <c r="X4577" s="144">
        <v>3792</v>
      </c>
      <c r="AB4577" s="343"/>
    </row>
    <row r="4578" spans="9:28">
      <c r="I4578" s="342">
        <v>1</v>
      </c>
      <c r="J4578" s="144" t="str">
        <f t="shared" si="450"/>
        <v>SMALL</v>
      </c>
      <c r="K4578" s="144" t="str">
        <f t="shared" si="451"/>
        <v>SMALL</v>
      </c>
      <c r="L4578" s="144" t="str" cm="1">
        <f t="array" ref="L4578">_xlfn.IFS(I4578&lt;=2,"SMALL",I4578&lt;=5,"MEDIUM",I4578&gt;5,"LARGE")</f>
        <v>SMALL</v>
      </c>
      <c r="M4578" s="144" t="str">
        <f t="shared" si="448"/>
        <v>NO</v>
      </c>
      <c r="N4578" s="374">
        <v>4.58</v>
      </c>
      <c r="O4578" s="374">
        <f t="shared" si="449"/>
        <v>5</v>
      </c>
      <c r="P4578" s="158" t="str" cm="1">
        <f t="array" ref="P4578">_xlfn.SWITCH(ROUND(N4578,0),5,"Excellent",4,"Good",3,"ok","Bad")</f>
        <v>Excellent</v>
      </c>
      <c r="Q4578" s="144">
        <v>12</v>
      </c>
      <c r="R4578" s="385">
        <v>43528</v>
      </c>
      <c r="S4578" s="385">
        <v>43832</v>
      </c>
      <c r="T4578" s="144">
        <v>3794</v>
      </c>
      <c r="U4578" s="144" t="s">
        <v>73</v>
      </c>
      <c r="V4578" s="144">
        <v>365</v>
      </c>
      <c r="W4578" s="144" t="str">
        <f t="shared" si="452"/>
        <v>Active</v>
      </c>
      <c r="X4578" s="144">
        <v>3794</v>
      </c>
      <c r="AB4578" s="343"/>
    </row>
    <row r="4579" spans="9:28">
      <c r="I4579" s="342">
        <v>4</v>
      </c>
      <c r="J4579" s="144" t="str">
        <f t="shared" si="450"/>
        <v>LARGE</v>
      </c>
      <c r="K4579" s="144" t="str">
        <f t="shared" si="451"/>
        <v>MEDIUM</v>
      </c>
      <c r="L4579" s="144" t="str" cm="1">
        <f t="array" ref="L4579">_xlfn.IFS(I4579&lt;=2,"SMALL",I4579&lt;=5,"MEDIUM",I4579&gt;5,"LARGE")</f>
        <v>MEDIUM</v>
      </c>
      <c r="M4579" s="144" t="str">
        <f t="shared" si="448"/>
        <v>NO</v>
      </c>
      <c r="N4579" s="374">
        <v>5</v>
      </c>
      <c r="O4579" s="374">
        <f t="shared" si="449"/>
        <v>5</v>
      </c>
      <c r="P4579" s="158" t="str" cm="1">
        <f t="array" ref="P4579">_xlfn.SWITCH(ROUND(N4579,0),5,"Excellent",4,"Good",3,"ok","Bad")</f>
        <v>Excellent</v>
      </c>
      <c r="Q4579" s="144">
        <v>11</v>
      </c>
      <c r="R4579" s="385">
        <v>43577</v>
      </c>
      <c r="S4579" s="385">
        <v>44022</v>
      </c>
      <c r="T4579" s="144">
        <v>1511</v>
      </c>
      <c r="U4579" s="144" t="s">
        <v>69</v>
      </c>
      <c r="V4579" s="144">
        <v>90</v>
      </c>
      <c r="W4579" s="144" t="str">
        <f t="shared" si="452"/>
        <v>Active</v>
      </c>
      <c r="X4579" s="144">
        <v>1511</v>
      </c>
      <c r="AB4579" s="343"/>
    </row>
    <row r="4580" spans="9:28">
      <c r="I4580" s="342">
        <v>1</v>
      </c>
      <c r="J4580" s="144" t="str">
        <f t="shared" si="450"/>
        <v>SMALL</v>
      </c>
      <c r="K4580" s="144" t="str">
        <f t="shared" si="451"/>
        <v>SMALL</v>
      </c>
      <c r="L4580" s="144" t="str" cm="1">
        <f t="array" ref="L4580">_xlfn.IFS(I4580&lt;=2,"SMALL",I4580&lt;=5,"MEDIUM",I4580&gt;5,"LARGE")</f>
        <v>SMALL</v>
      </c>
      <c r="M4580" s="144" t="str">
        <f t="shared" si="448"/>
        <v>NO</v>
      </c>
      <c r="N4580" s="374">
        <v>5</v>
      </c>
      <c r="O4580" s="374">
        <f t="shared" si="449"/>
        <v>5</v>
      </c>
      <c r="P4580" s="158" t="str" cm="1">
        <f t="array" ref="P4580">_xlfn.SWITCH(ROUND(N4580,0),5,"Excellent",4,"Good",3,"ok","Bad")</f>
        <v>Excellent</v>
      </c>
      <c r="Q4580" s="144">
        <v>13</v>
      </c>
      <c r="R4580" s="385">
        <v>43555</v>
      </c>
      <c r="S4580" s="385">
        <v>43753</v>
      </c>
      <c r="T4580" s="144">
        <v>927</v>
      </c>
      <c r="U4580" s="144" t="s">
        <v>60</v>
      </c>
      <c r="V4580" s="144">
        <v>0</v>
      </c>
      <c r="W4580" s="144" t="str">
        <f t="shared" si="452"/>
        <v>Inactive</v>
      </c>
      <c r="X4580" s="144">
        <v>927</v>
      </c>
      <c r="AB4580" s="343"/>
    </row>
    <row r="4581" spans="9:28">
      <c r="I4581" s="342">
        <v>2</v>
      </c>
      <c r="J4581" s="144" t="str">
        <f t="shared" si="450"/>
        <v>SMALL</v>
      </c>
      <c r="K4581" s="144" t="str">
        <f t="shared" si="451"/>
        <v>SMALL</v>
      </c>
      <c r="L4581" s="144" t="str" cm="1">
        <f t="array" ref="L4581">_xlfn.IFS(I4581&lt;=2,"SMALL",I4581&lt;=5,"MEDIUM",I4581&gt;5,"LARGE")</f>
        <v>SMALL</v>
      </c>
      <c r="M4581" s="144" t="str">
        <f t="shared" si="448"/>
        <v>NO</v>
      </c>
      <c r="N4581" s="374">
        <v>4.67</v>
      </c>
      <c r="O4581" s="374">
        <f t="shared" si="449"/>
        <v>5</v>
      </c>
      <c r="P4581" s="158" t="str" cm="1">
        <f t="array" ref="P4581">_xlfn.SWITCH(ROUND(N4581,0),5,"Excellent",4,"Good",3,"ok","Bad")</f>
        <v>Excellent</v>
      </c>
      <c r="Q4581" s="144">
        <v>9</v>
      </c>
      <c r="R4581" s="385">
        <v>43529</v>
      </c>
      <c r="S4581" s="385">
        <v>43858</v>
      </c>
      <c r="T4581" s="144">
        <v>1358</v>
      </c>
      <c r="U4581" s="144" t="s">
        <v>69</v>
      </c>
      <c r="V4581" s="144">
        <v>146</v>
      </c>
      <c r="W4581" s="144" t="str">
        <f t="shared" si="452"/>
        <v>Active</v>
      </c>
      <c r="X4581" s="144">
        <v>1358</v>
      </c>
      <c r="AB4581" s="343"/>
    </row>
    <row r="4582" spans="9:28">
      <c r="I4582" s="342">
        <v>6</v>
      </c>
      <c r="J4582" s="144" t="str">
        <f t="shared" si="450"/>
        <v>LARGE</v>
      </c>
      <c r="K4582" s="144" t="str">
        <f t="shared" si="451"/>
        <v>LARGE</v>
      </c>
      <c r="L4582" s="144" t="str" cm="1">
        <f t="array" ref="L4582">_xlfn.IFS(I4582&lt;=2,"SMALL",I4582&lt;=5,"MEDIUM",I4582&gt;5,"LARGE")</f>
        <v>LARGE</v>
      </c>
      <c r="M4582" s="144" t="str">
        <f t="shared" si="448"/>
        <v>NO</v>
      </c>
      <c r="N4582" s="374">
        <v>5</v>
      </c>
      <c r="O4582" s="374">
        <f t="shared" si="449"/>
        <v>5</v>
      </c>
      <c r="P4582" s="158" t="str" cm="1">
        <f t="array" ref="P4582">_xlfn.SWITCH(ROUND(N4582,0),5,"Excellent",4,"Good",3,"ok","Bad")</f>
        <v>Excellent</v>
      </c>
      <c r="Q4582" s="144">
        <v>30</v>
      </c>
      <c r="R4582" s="385">
        <v>43558</v>
      </c>
      <c r="S4582" s="385">
        <v>43913</v>
      </c>
      <c r="T4582" s="144">
        <v>3017</v>
      </c>
      <c r="U4582" s="144" t="s">
        <v>69</v>
      </c>
      <c r="V4582" s="144">
        <v>227</v>
      </c>
      <c r="W4582" s="144" t="str">
        <f t="shared" si="452"/>
        <v>Active</v>
      </c>
      <c r="X4582" s="144">
        <v>3017</v>
      </c>
      <c r="AB4582" s="343"/>
    </row>
    <row r="4583" spans="9:28">
      <c r="I4583" s="342">
        <v>2</v>
      </c>
      <c r="J4583" s="144" t="str">
        <f t="shared" si="450"/>
        <v>SMALL</v>
      </c>
      <c r="K4583" s="144" t="str">
        <f t="shared" si="451"/>
        <v>SMALL</v>
      </c>
      <c r="L4583" s="144" t="str" cm="1">
        <f t="array" ref="L4583">_xlfn.IFS(I4583&lt;=2,"SMALL",I4583&lt;=5,"MEDIUM",I4583&gt;5,"LARGE")</f>
        <v>SMALL</v>
      </c>
      <c r="M4583" s="144" t="str">
        <f t="shared" si="448"/>
        <v>NO</v>
      </c>
      <c r="N4583" s="374">
        <v>3.89</v>
      </c>
      <c r="O4583" s="374">
        <f t="shared" si="449"/>
        <v>4</v>
      </c>
      <c r="P4583" s="158" t="str" cm="1">
        <f t="array" ref="P4583">_xlfn.SWITCH(ROUND(N4583,0),5,"Excellent",4,"Good",3,"ok","Bad")</f>
        <v>Good</v>
      </c>
      <c r="Q4583" s="144">
        <v>9</v>
      </c>
      <c r="R4583" s="385">
        <v>43585</v>
      </c>
      <c r="S4583" s="385">
        <v>44033</v>
      </c>
      <c r="T4583" s="144">
        <v>3544</v>
      </c>
      <c r="U4583" s="144" t="s">
        <v>60</v>
      </c>
      <c r="V4583" s="144">
        <v>365</v>
      </c>
      <c r="W4583" s="144" t="str">
        <f t="shared" si="452"/>
        <v>Active</v>
      </c>
      <c r="X4583" s="144">
        <v>3544</v>
      </c>
      <c r="AB4583" s="343"/>
    </row>
    <row r="4584" spans="9:28">
      <c r="I4584" s="342">
        <v>4</v>
      </c>
      <c r="J4584" s="144" t="str">
        <f t="shared" si="450"/>
        <v>LARGE</v>
      </c>
      <c r="K4584" s="144" t="str">
        <f t="shared" si="451"/>
        <v>MEDIUM</v>
      </c>
      <c r="L4584" s="144" t="str" cm="1">
        <f t="array" ref="L4584">_xlfn.IFS(I4584&lt;=2,"SMALL",I4584&lt;=5,"MEDIUM",I4584&gt;5,"LARGE")</f>
        <v>MEDIUM</v>
      </c>
      <c r="M4584" s="144" t="str">
        <f t="shared" si="448"/>
        <v>NO</v>
      </c>
      <c r="N4584" s="374">
        <v>4.88</v>
      </c>
      <c r="O4584" s="374">
        <f t="shared" si="449"/>
        <v>5</v>
      </c>
      <c r="P4584" s="158" t="str" cm="1">
        <f t="array" ref="P4584">_xlfn.SWITCH(ROUND(N4584,0),5,"Excellent",4,"Good",3,"ok","Bad")</f>
        <v>Excellent</v>
      </c>
      <c r="Q4584" s="144">
        <v>41</v>
      </c>
      <c r="R4584" s="385">
        <v>43541</v>
      </c>
      <c r="S4584" s="385">
        <v>44022</v>
      </c>
      <c r="T4584" s="144">
        <v>3041</v>
      </c>
      <c r="U4584" s="144" t="s">
        <v>60</v>
      </c>
      <c r="V4584" s="144">
        <v>76</v>
      </c>
      <c r="W4584" s="144" t="str">
        <f t="shared" si="452"/>
        <v>Active</v>
      </c>
      <c r="X4584" s="144">
        <v>3041</v>
      </c>
      <c r="AB4584" s="343"/>
    </row>
    <row r="4585" spans="9:28">
      <c r="I4585" s="342">
        <v>2</v>
      </c>
      <c r="J4585" s="144" t="str">
        <f t="shared" si="450"/>
        <v>SMALL</v>
      </c>
      <c r="K4585" s="144" t="str">
        <f t="shared" si="451"/>
        <v>SMALL</v>
      </c>
      <c r="L4585" s="144" t="str" cm="1">
        <f t="array" ref="L4585">_xlfn.IFS(I4585&lt;=2,"SMALL",I4585&lt;=5,"MEDIUM",I4585&gt;5,"LARGE")</f>
        <v>SMALL</v>
      </c>
      <c r="M4585" s="144" t="str">
        <f t="shared" si="448"/>
        <v>NO</v>
      </c>
      <c r="N4585" s="374">
        <v>5</v>
      </c>
      <c r="O4585" s="374">
        <f t="shared" si="449"/>
        <v>5</v>
      </c>
      <c r="P4585" s="158" t="str" cm="1">
        <f t="array" ref="P4585">_xlfn.SWITCH(ROUND(N4585,0),5,"Excellent",4,"Good",3,"ok","Bad")</f>
        <v>Excellent</v>
      </c>
      <c r="Q4585" s="144">
        <v>4</v>
      </c>
      <c r="R4585" s="385">
        <v>43617</v>
      </c>
      <c r="S4585" s="385">
        <v>43794</v>
      </c>
      <c r="T4585" s="144">
        <v>3338</v>
      </c>
      <c r="U4585" s="144" t="s">
        <v>60</v>
      </c>
      <c r="V4585" s="144">
        <v>365</v>
      </c>
      <c r="W4585" s="144" t="str">
        <f t="shared" si="452"/>
        <v>Active</v>
      </c>
      <c r="X4585" s="144">
        <v>3338</v>
      </c>
      <c r="AB4585" s="343"/>
    </row>
    <row r="4586" spans="9:28">
      <c r="I4586" s="342">
        <v>4</v>
      </c>
      <c r="J4586" s="144" t="str">
        <f t="shared" si="450"/>
        <v>LARGE</v>
      </c>
      <c r="K4586" s="144" t="str">
        <f t="shared" si="451"/>
        <v>MEDIUM</v>
      </c>
      <c r="L4586" s="144" t="str" cm="1">
        <f t="array" ref="L4586">_xlfn.IFS(I4586&lt;=2,"SMALL",I4586&lt;=5,"MEDIUM",I4586&gt;5,"LARGE")</f>
        <v>MEDIUM</v>
      </c>
      <c r="M4586" s="144" t="str">
        <f t="shared" si="448"/>
        <v>NO</v>
      </c>
      <c r="N4586" s="374">
        <v>5</v>
      </c>
      <c r="O4586" s="374">
        <f t="shared" si="449"/>
        <v>5</v>
      </c>
      <c r="P4586" s="158" t="str" cm="1">
        <f t="array" ref="P4586">_xlfn.SWITCH(ROUND(N4586,0),5,"Excellent",4,"Good",3,"ok","Bad")</f>
        <v>Excellent</v>
      </c>
      <c r="Q4586" s="144">
        <v>54</v>
      </c>
      <c r="R4586" s="385">
        <v>43541</v>
      </c>
      <c r="S4586" s="385">
        <v>43905</v>
      </c>
      <c r="T4586" s="144">
        <v>1931</v>
      </c>
      <c r="U4586" s="144" t="s">
        <v>69</v>
      </c>
      <c r="V4586" s="144">
        <v>27</v>
      </c>
      <c r="W4586" s="144" t="str">
        <f t="shared" si="452"/>
        <v>Active</v>
      </c>
      <c r="X4586" s="144">
        <v>1931</v>
      </c>
      <c r="AB4586" s="343"/>
    </row>
    <row r="4587" spans="9:28">
      <c r="I4587" s="342">
        <v>2</v>
      </c>
      <c r="J4587" s="144" t="str">
        <f t="shared" si="450"/>
        <v>SMALL</v>
      </c>
      <c r="K4587" s="144" t="str">
        <f t="shared" si="451"/>
        <v>SMALL</v>
      </c>
      <c r="L4587" s="144" t="str" cm="1">
        <f t="array" ref="L4587">_xlfn.IFS(I4587&lt;=2,"SMALL",I4587&lt;=5,"MEDIUM",I4587&gt;5,"LARGE")</f>
        <v>SMALL</v>
      </c>
      <c r="M4587" s="144" t="str">
        <f t="shared" si="448"/>
        <v>YES</v>
      </c>
      <c r="N4587" s="374">
        <v>4.97</v>
      </c>
      <c r="O4587" s="374">
        <f t="shared" si="449"/>
        <v>5</v>
      </c>
      <c r="P4587" s="158" t="str" cm="1">
        <f t="array" ref="P4587">_xlfn.SWITCH(ROUND(N4587,0),5,"Excellent",4,"Good",3,"ok","Bad")</f>
        <v>Excellent</v>
      </c>
      <c r="Q4587" s="144">
        <v>130</v>
      </c>
      <c r="R4587" s="385">
        <v>43537</v>
      </c>
      <c r="S4587" s="385">
        <v>44046</v>
      </c>
      <c r="T4587" s="144">
        <v>3798</v>
      </c>
      <c r="U4587" s="144" t="s">
        <v>60</v>
      </c>
      <c r="V4587" s="144">
        <v>269</v>
      </c>
      <c r="W4587" s="144" t="str">
        <f t="shared" si="452"/>
        <v>Active</v>
      </c>
      <c r="X4587" s="144">
        <v>3798</v>
      </c>
      <c r="AB4587" s="343"/>
    </row>
    <row r="4588" spans="9:28">
      <c r="I4588" s="342">
        <v>8</v>
      </c>
      <c r="J4588" s="144" t="str">
        <f t="shared" si="450"/>
        <v>LARGE</v>
      </c>
      <c r="K4588" s="144" t="str">
        <f t="shared" si="451"/>
        <v>LARGE</v>
      </c>
      <c r="L4588" s="144" t="str" cm="1">
        <f t="array" ref="L4588">_xlfn.IFS(I4588&lt;=2,"SMALL",I4588&lt;=5,"MEDIUM",I4588&gt;5,"LARGE")</f>
        <v>LARGE</v>
      </c>
      <c r="M4588" s="144" t="str">
        <f t="shared" si="448"/>
        <v>NO</v>
      </c>
      <c r="N4588" s="374">
        <v>4.33</v>
      </c>
      <c r="O4588" s="374">
        <f t="shared" si="449"/>
        <v>4</v>
      </c>
      <c r="P4588" s="158" t="str" cm="1">
        <f t="array" ref="P4588">_xlfn.SWITCH(ROUND(N4588,0),5,"Excellent",4,"Good",3,"ok","Bad")</f>
        <v>Good</v>
      </c>
      <c r="Q4588" s="144">
        <v>3</v>
      </c>
      <c r="R4588" s="385">
        <v>43536</v>
      </c>
      <c r="S4588" s="385">
        <v>43703</v>
      </c>
      <c r="T4588" s="144">
        <v>1425</v>
      </c>
      <c r="U4588" s="144" t="s">
        <v>69</v>
      </c>
      <c r="V4588" s="144">
        <v>349</v>
      </c>
      <c r="W4588" s="144" t="str">
        <f t="shared" si="452"/>
        <v>Active</v>
      </c>
      <c r="X4588" s="144">
        <v>1425</v>
      </c>
      <c r="AB4588" s="343"/>
    </row>
    <row r="4589" spans="9:28">
      <c r="I4589" s="342">
        <v>2</v>
      </c>
      <c r="J4589" s="144" t="str">
        <f t="shared" si="450"/>
        <v>SMALL</v>
      </c>
      <c r="K4589" s="144" t="str">
        <f t="shared" si="451"/>
        <v>SMALL</v>
      </c>
      <c r="L4589" s="144" t="str" cm="1">
        <f t="array" ref="L4589">_xlfn.IFS(I4589&lt;=2,"SMALL",I4589&lt;=5,"MEDIUM",I4589&gt;5,"LARGE")</f>
        <v>SMALL</v>
      </c>
      <c r="M4589" s="144" t="str">
        <f t="shared" si="448"/>
        <v>NO</v>
      </c>
      <c r="N4589" s="374">
        <v>4.91</v>
      </c>
      <c r="O4589" s="374">
        <f t="shared" si="449"/>
        <v>5</v>
      </c>
      <c r="P4589" s="158" t="str" cm="1">
        <f t="array" ref="P4589">_xlfn.SWITCH(ROUND(N4589,0),5,"Excellent",4,"Good",3,"ok","Bad")</f>
        <v>Excellent</v>
      </c>
      <c r="Q4589" s="144">
        <v>22</v>
      </c>
      <c r="R4589" s="385">
        <v>43602</v>
      </c>
      <c r="S4589" s="385">
        <v>43898</v>
      </c>
      <c r="T4589" s="144">
        <v>1842</v>
      </c>
      <c r="U4589" s="144" t="s">
        <v>60</v>
      </c>
      <c r="V4589" s="144">
        <v>364</v>
      </c>
      <c r="W4589" s="144" t="str">
        <f t="shared" si="452"/>
        <v>Active</v>
      </c>
      <c r="X4589" s="144">
        <v>1842</v>
      </c>
      <c r="AB4589" s="343"/>
    </row>
    <row r="4590" spans="9:28">
      <c r="I4590" s="342">
        <v>1</v>
      </c>
      <c r="J4590" s="144" t="str">
        <f t="shared" si="450"/>
        <v>SMALL</v>
      </c>
      <c r="K4590" s="144" t="str">
        <f t="shared" si="451"/>
        <v>SMALL</v>
      </c>
      <c r="L4590" s="144" t="str" cm="1">
        <f t="array" ref="L4590">_xlfn.IFS(I4590&lt;=2,"SMALL",I4590&lt;=5,"MEDIUM",I4590&gt;5,"LARGE")</f>
        <v>SMALL</v>
      </c>
      <c r="M4590" s="144" t="str">
        <f t="shared" si="448"/>
        <v>NO</v>
      </c>
      <c r="N4590" s="374">
        <v>4.83</v>
      </c>
      <c r="O4590" s="374">
        <f t="shared" si="449"/>
        <v>5</v>
      </c>
      <c r="P4590" s="158" t="str" cm="1">
        <f t="array" ref="P4590">_xlfn.SWITCH(ROUND(N4590,0),5,"Excellent",4,"Good",3,"ok","Bad")</f>
        <v>Excellent</v>
      </c>
      <c r="Q4590" s="144">
        <v>6</v>
      </c>
      <c r="R4590" s="385">
        <v>43738</v>
      </c>
      <c r="S4590" s="385">
        <v>44028</v>
      </c>
      <c r="T4590" s="144">
        <v>2545</v>
      </c>
      <c r="U4590" s="144" t="s">
        <v>60</v>
      </c>
      <c r="V4590" s="144">
        <v>336</v>
      </c>
      <c r="W4590" s="144" t="str">
        <f t="shared" si="452"/>
        <v>Active</v>
      </c>
      <c r="X4590" s="144">
        <v>2545</v>
      </c>
      <c r="AB4590" s="343"/>
    </row>
    <row r="4591" spans="9:28">
      <c r="I4591" s="342">
        <v>2</v>
      </c>
      <c r="J4591" s="144" t="str">
        <f t="shared" si="450"/>
        <v>SMALL</v>
      </c>
      <c r="K4591" s="144" t="str">
        <f t="shared" si="451"/>
        <v>SMALL</v>
      </c>
      <c r="L4591" s="144" t="str" cm="1">
        <f t="array" ref="L4591">_xlfn.IFS(I4591&lt;=2,"SMALL",I4591&lt;=5,"MEDIUM",I4591&gt;5,"LARGE")</f>
        <v>SMALL</v>
      </c>
      <c r="M4591" s="144" t="str">
        <f t="shared" si="448"/>
        <v>NO</v>
      </c>
      <c r="N4591" s="374">
        <v>5</v>
      </c>
      <c r="O4591" s="374">
        <f t="shared" si="449"/>
        <v>5</v>
      </c>
      <c r="P4591" s="158" t="str" cm="1">
        <f t="array" ref="P4591">_xlfn.SWITCH(ROUND(N4591,0),5,"Excellent",4,"Good",3,"ok","Bad")</f>
        <v>Excellent</v>
      </c>
      <c r="Q4591" s="144">
        <v>10</v>
      </c>
      <c r="R4591" s="385">
        <v>43554</v>
      </c>
      <c r="S4591" s="385">
        <v>43921</v>
      </c>
      <c r="T4591" s="144">
        <v>1044</v>
      </c>
      <c r="U4591" s="144" t="s">
        <v>69</v>
      </c>
      <c r="V4591" s="144">
        <v>0</v>
      </c>
      <c r="W4591" s="144" t="str">
        <f t="shared" si="452"/>
        <v>Inactive</v>
      </c>
      <c r="X4591" s="144">
        <v>1044</v>
      </c>
      <c r="AB4591" s="343"/>
    </row>
    <row r="4592" spans="9:28">
      <c r="I4592" s="342">
        <v>10</v>
      </c>
      <c r="J4592" s="144" t="str">
        <f t="shared" si="450"/>
        <v>LARGE</v>
      </c>
      <c r="K4592" s="144" t="str">
        <f t="shared" si="451"/>
        <v>LARGE</v>
      </c>
      <c r="L4592" s="144" t="str" cm="1">
        <f t="array" ref="L4592">_xlfn.IFS(I4592&lt;=2,"SMALL",I4592&lt;=5,"MEDIUM",I4592&gt;5,"LARGE")</f>
        <v>LARGE</v>
      </c>
      <c r="M4592" s="144" t="str">
        <f t="shared" si="448"/>
        <v>NO</v>
      </c>
      <c r="N4592" s="374">
        <v>4.6500000000000004</v>
      </c>
      <c r="O4592" s="374">
        <f t="shared" si="449"/>
        <v>5</v>
      </c>
      <c r="P4592" s="158" t="str" cm="1">
        <f t="array" ref="P4592">_xlfn.SWITCH(ROUND(N4592,0),5,"Excellent",4,"Good",3,"ok","Bad")</f>
        <v>Excellent</v>
      </c>
      <c r="Q4592" s="144">
        <v>20</v>
      </c>
      <c r="R4592" s="385">
        <v>43645</v>
      </c>
      <c r="S4592" s="385">
        <v>43898</v>
      </c>
      <c r="T4592" s="144">
        <v>2271</v>
      </c>
      <c r="U4592" s="144" t="s">
        <v>69</v>
      </c>
      <c r="V4592" s="144">
        <v>170</v>
      </c>
      <c r="W4592" s="144" t="str">
        <f t="shared" si="452"/>
        <v>Active</v>
      </c>
      <c r="X4592" s="144">
        <v>2271</v>
      </c>
      <c r="AB4592" s="343"/>
    </row>
    <row r="4593" spans="9:28">
      <c r="I4593" s="342">
        <v>6</v>
      </c>
      <c r="J4593" s="144" t="str">
        <f t="shared" si="450"/>
        <v>LARGE</v>
      </c>
      <c r="K4593" s="144" t="str">
        <f t="shared" si="451"/>
        <v>LARGE</v>
      </c>
      <c r="L4593" s="144" t="str" cm="1">
        <f t="array" ref="L4593">_xlfn.IFS(I4593&lt;=2,"SMALL",I4593&lt;=5,"MEDIUM",I4593&gt;5,"LARGE")</f>
        <v>LARGE</v>
      </c>
      <c r="M4593" s="144" t="str">
        <f t="shared" si="448"/>
        <v>NO</v>
      </c>
      <c r="N4593" s="374">
        <v>4.74</v>
      </c>
      <c r="O4593" s="374">
        <f t="shared" si="449"/>
        <v>5</v>
      </c>
      <c r="P4593" s="158" t="str" cm="1">
        <f t="array" ref="P4593">_xlfn.SWITCH(ROUND(N4593,0),5,"Excellent",4,"Good",3,"ok","Bad")</f>
        <v>Excellent</v>
      </c>
      <c r="Q4593" s="144">
        <v>39</v>
      </c>
      <c r="R4593" s="385">
        <v>43541</v>
      </c>
      <c r="S4593" s="385">
        <v>44032</v>
      </c>
      <c r="T4593" s="144">
        <v>3808</v>
      </c>
      <c r="U4593" s="144" t="s">
        <v>69</v>
      </c>
      <c r="V4593" s="144">
        <v>365</v>
      </c>
      <c r="W4593" s="144" t="str">
        <f t="shared" si="452"/>
        <v>Active</v>
      </c>
      <c r="X4593" s="144">
        <v>3808</v>
      </c>
      <c r="AB4593" s="343"/>
    </row>
    <row r="4594" spans="9:28">
      <c r="I4594" s="342">
        <v>5</v>
      </c>
      <c r="J4594" s="144" t="str">
        <f t="shared" si="450"/>
        <v>LARGE</v>
      </c>
      <c r="K4594" s="144" t="str">
        <f t="shared" si="451"/>
        <v>MEDIUM</v>
      </c>
      <c r="L4594" s="144" t="str" cm="1">
        <f t="array" ref="L4594">_xlfn.IFS(I4594&lt;=2,"SMALL",I4594&lt;=5,"MEDIUM",I4594&gt;5,"LARGE")</f>
        <v>MEDIUM</v>
      </c>
      <c r="M4594" s="144" t="str">
        <f t="shared" si="448"/>
        <v>NO</v>
      </c>
      <c r="N4594" s="374">
        <v>4.78</v>
      </c>
      <c r="O4594" s="374">
        <f t="shared" si="449"/>
        <v>5</v>
      </c>
      <c r="P4594" s="158" t="str" cm="1">
        <f t="array" ref="P4594">_xlfn.SWITCH(ROUND(N4594,0),5,"Excellent",4,"Good",3,"ok","Bad")</f>
        <v>Excellent</v>
      </c>
      <c r="Q4594" s="144">
        <v>46</v>
      </c>
      <c r="R4594" s="385">
        <v>43556</v>
      </c>
      <c r="S4594" s="385">
        <v>43892</v>
      </c>
      <c r="T4594" s="144">
        <v>1019</v>
      </c>
      <c r="U4594" s="144" t="s">
        <v>69</v>
      </c>
      <c r="V4594" s="144">
        <v>364</v>
      </c>
      <c r="W4594" s="144" t="str">
        <f t="shared" si="452"/>
        <v>Active</v>
      </c>
      <c r="X4594" s="144">
        <v>1019</v>
      </c>
      <c r="AB4594" s="343"/>
    </row>
    <row r="4595" spans="9:28">
      <c r="I4595" s="342">
        <v>4</v>
      </c>
      <c r="J4595" s="144" t="str">
        <f t="shared" si="450"/>
        <v>LARGE</v>
      </c>
      <c r="K4595" s="144" t="str">
        <f t="shared" si="451"/>
        <v>MEDIUM</v>
      </c>
      <c r="L4595" s="144" t="str" cm="1">
        <f t="array" ref="L4595">_xlfn.IFS(I4595&lt;=2,"SMALL",I4595&lt;=5,"MEDIUM",I4595&gt;5,"LARGE")</f>
        <v>MEDIUM</v>
      </c>
      <c r="M4595" s="144" t="str">
        <f t="shared" si="448"/>
        <v>NO</v>
      </c>
      <c r="N4595" s="374">
        <v>4.91</v>
      </c>
      <c r="O4595" s="374">
        <f t="shared" si="449"/>
        <v>5</v>
      </c>
      <c r="P4595" s="158" t="str" cm="1">
        <f t="array" ref="P4595">_xlfn.SWITCH(ROUND(N4595,0),5,"Excellent",4,"Good",3,"ok","Bad")</f>
        <v>Excellent</v>
      </c>
      <c r="Q4595" s="144">
        <v>35</v>
      </c>
      <c r="R4595" s="385">
        <v>43590</v>
      </c>
      <c r="S4595" s="385">
        <v>43876</v>
      </c>
      <c r="T4595" s="144">
        <v>1288</v>
      </c>
      <c r="U4595" s="144" t="s">
        <v>69</v>
      </c>
      <c r="V4595" s="144">
        <v>30</v>
      </c>
      <c r="W4595" s="144" t="str">
        <f t="shared" si="452"/>
        <v>Active</v>
      </c>
      <c r="X4595" s="144">
        <v>1288</v>
      </c>
      <c r="AB4595" s="343"/>
    </row>
    <row r="4596" spans="9:28">
      <c r="I4596" s="342">
        <v>2</v>
      </c>
      <c r="J4596" s="144" t="str">
        <f t="shared" si="450"/>
        <v>SMALL</v>
      </c>
      <c r="K4596" s="144" t="str">
        <f t="shared" si="451"/>
        <v>SMALL</v>
      </c>
      <c r="L4596" s="144" t="str" cm="1">
        <f t="array" ref="L4596">_xlfn.IFS(I4596&lt;=2,"SMALL",I4596&lt;=5,"MEDIUM",I4596&gt;5,"LARGE")</f>
        <v>SMALL</v>
      </c>
      <c r="M4596" s="144" t="str">
        <f t="shared" si="448"/>
        <v>NO</v>
      </c>
      <c r="N4596" s="374">
        <v>4</v>
      </c>
      <c r="O4596" s="374">
        <f t="shared" si="449"/>
        <v>4</v>
      </c>
      <c r="P4596" s="158" t="str" cm="1">
        <f t="array" ref="P4596">_xlfn.SWITCH(ROUND(N4596,0),5,"Excellent",4,"Good",3,"ok","Bad")</f>
        <v>Good</v>
      </c>
      <c r="Q4596" s="144">
        <v>5</v>
      </c>
      <c r="R4596" s="385">
        <v>43581</v>
      </c>
      <c r="S4596" s="385">
        <v>43989</v>
      </c>
      <c r="T4596" s="144">
        <v>2540</v>
      </c>
      <c r="U4596" s="144" t="s">
        <v>69</v>
      </c>
      <c r="V4596" s="144">
        <v>172</v>
      </c>
      <c r="W4596" s="144" t="str">
        <f t="shared" si="452"/>
        <v>Active</v>
      </c>
      <c r="X4596" s="144">
        <v>2540</v>
      </c>
      <c r="AB4596" s="343"/>
    </row>
    <row r="4597" spans="9:28">
      <c r="I4597" s="342">
        <v>2</v>
      </c>
      <c r="J4597" s="144" t="str">
        <f t="shared" si="450"/>
        <v>SMALL</v>
      </c>
      <c r="K4597" s="144" t="str">
        <f t="shared" si="451"/>
        <v>SMALL</v>
      </c>
      <c r="L4597" s="144" t="str" cm="1">
        <f t="array" ref="L4597">_xlfn.IFS(I4597&lt;=2,"SMALL",I4597&lt;=5,"MEDIUM",I4597&gt;5,"LARGE")</f>
        <v>SMALL</v>
      </c>
      <c r="M4597" s="144" t="str">
        <f t="shared" si="448"/>
        <v>NO</v>
      </c>
      <c r="N4597" s="374">
        <v>5</v>
      </c>
      <c r="O4597" s="374">
        <f t="shared" si="449"/>
        <v>5</v>
      </c>
      <c r="P4597" s="158" t="str" cm="1">
        <f t="array" ref="P4597">_xlfn.SWITCH(ROUND(N4597,0),5,"Excellent",4,"Good",3,"ok","Bad")</f>
        <v>Excellent</v>
      </c>
      <c r="Q4597" s="144">
        <v>27</v>
      </c>
      <c r="R4597" s="385">
        <v>43547</v>
      </c>
      <c r="S4597" s="385">
        <v>44016</v>
      </c>
      <c r="T4597" s="144">
        <v>3772</v>
      </c>
      <c r="U4597" s="144" t="s">
        <v>69</v>
      </c>
      <c r="V4597" s="144">
        <v>32</v>
      </c>
      <c r="W4597" s="144" t="str">
        <f t="shared" si="452"/>
        <v>Active</v>
      </c>
      <c r="X4597" s="144">
        <v>3772</v>
      </c>
      <c r="AB4597" s="343"/>
    </row>
    <row r="4598" spans="9:28">
      <c r="I4598" s="342">
        <v>4</v>
      </c>
      <c r="J4598" s="144" t="str">
        <f t="shared" si="450"/>
        <v>LARGE</v>
      </c>
      <c r="K4598" s="144" t="str">
        <f t="shared" si="451"/>
        <v>MEDIUM</v>
      </c>
      <c r="L4598" s="144" t="str" cm="1">
        <f t="array" ref="L4598">_xlfn.IFS(I4598&lt;=2,"SMALL",I4598&lt;=5,"MEDIUM",I4598&gt;5,"LARGE")</f>
        <v>MEDIUM</v>
      </c>
      <c r="M4598" s="144" t="str">
        <f t="shared" si="448"/>
        <v>NO</v>
      </c>
      <c r="N4598" s="374">
        <v>5</v>
      </c>
      <c r="O4598" s="374">
        <f t="shared" si="449"/>
        <v>5</v>
      </c>
      <c r="P4598" s="158" t="str" cm="1">
        <f t="array" ref="P4598">_xlfn.SWITCH(ROUND(N4598,0),5,"Excellent",4,"Good",3,"ok","Bad")</f>
        <v>Excellent</v>
      </c>
      <c r="Q4598" s="144">
        <v>32</v>
      </c>
      <c r="R4598" s="385">
        <v>43579</v>
      </c>
      <c r="S4598" s="385">
        <v>43904</v>
      </c>
      <c r="T4598" s="144">
        <v>2986</v>
      </c>
      <c r="U4598" s="144" t="s">
        <v>69</v>
      </c>
      <c r="V4598" s="144">
        <v>113</v>
      </c>
      <c r="W4598" s="144" t="str">
        <f t="shared" si="452"/>
        <v>Active</v>
      </c>
      <c r="X4598" s="144">
        <v>2986</v>
      </c>
      <c r="AB4598" s="343"/>
    </row>
    <row r="4599" spans="9:28">
      <c r="I4599" s="342">
        <v>2</v>
      </c>
      <c r="J4599" s="144" t="str">
        <f t="shared" si="450"/>
        <v>SMALL</v>
      </c>
      <c r="K4599" s="144" t="str">
        <f t="shared" si="451"/>
        <v>SMALL</v>
      </c>
      <c r="L4599" s="144" t="str" cm="1">
        <f t="array" ref="L4599">_xlfn.IFS(I4599&lt;=2,"SMALL",I4599&lt;=5,"MEDIUM",I4599&gt;5,"LARGE")</f>
        <v>SMALL</v>
      </c>
      <c r="M4599" s="144" t="str">
        <f t="shared" si="448"/>
        <v>NO</v>
      </c>
      <c r="N4599" s="374">
        <v>5</v>
      </c>
      <c r="O4599" s="374">
        <f t="shared" si="449"/>
        <v>5</v>
      </c>
      <c r="P4599" s="158" t="str" cm="1">
        <f t="array" ref="P4599">_xlfn.SWITCH(ROUND(N4599,0),5,"Excellent",4,"Good",3,"ok","Bad")</f>
        <v>Excellent</v>
      </c>
      <c r="Q4599" s="144">
        <v>3</v>
      </c>
      <c r="R4599" s="385">
        <v>43556</v>
      </c>
      <c r="S4599" s="385">
        <v>44031</v>
      </c>
      <c r="T4599" s="144">
        <v>18</v>
      </c>
      <c r="U4599" s="144" t="s">
        <v>69</v>
      </c>
      <c r="V4599" s="144">
        <v>17</v>
      </c>
      <c r="W4599" s="144" t="str">
        <f t="shared" si="452"/>
        <v>Active</v>
      </c>
      <c r="X4599" s="144">
        <v>18</v>
      </c>
      <c r="AB4599" s="343"/>
    </row>
    <row r="4600" spans="9:28">
      <c r="I4600" s="342">
        <v>2</v>
      </c>
      <c r="J4600" s="144" t="str">
        <f t="shared" si="450"/>
        <v>SMALL</v>
      </c>
      <c r="K4600" s="144" t="str">
        <f t="shared" si="451"/>
        <v>SMALL</v>
      </c>
      <c r="L4600" s="144" t="str" cm="1">
        <f t="array" ref="L4600">_xlfn.IFS(I4600&lt;=2,"SMALL",I4600&lt;=5,"MEDIUM",I4600&gt;5,"LARGE")</f>
        <v>SMALL</v>
      </c>
      <c r="M4600" s="144" t="str">
        <f t="shared" si="448"/>
        <v>NO</v>
      </c>
      <c r="N4600" s="374">
        <v>4.97</v>
      </c>
      <c r="O4600" s="374">
        <f t="shared" si="449"/>
        <v>5</v>
      </c>
      <c r="P4600" s="158" t="str" cm="1">
        <f t="array" ref="P4600">_xlfn.SWITCH(ROUND(N4600,0),5,"Excellent",4,"Good",3,"ok","Bad")</f>
        <v>Excellent</v>
      </c>
      <c r="Q4600" s="144">
        <v>37</v>
      </c>
      <c r="R4600" s="385">
        <v>43540</v>
      </c>
      <c r="S4600" s="385">
        <v>43709</v>
      </c>
      <c r="T4600" s="144">
        <v>3339</v>
      </c>
      <c r="U4600" s="144" t="s">
        <v>60</v>
      </c>
      <c r="V4600" s="144">
        <v>199</v>
      </c>
      <c r="W4600" s="144" t="str">
        <f t="shared" si="452"/>
        <v>Active</v>
      </c>
      <c r="X4600" s="144">
        <v>3339</v>
      </c>
      <c r="AB4600" s="343"/>
    </row>
    <row r="4601" spans="9:28">
      <c r="I4601" s="342">
        <v>2</v>
      </c>
      <c r="J4601" s="144" t="str">
        <f t="shared" si="450"/>
        <v>SMALL</v>
      </c>
      <c r="K4601" s="144" t="str">
        <f t="shared" si="451"/>
        <v>SMALL</v>
      </c>
      <c r="L4601" s="144" t="str" cm="1">
        <f t="array" ref="L4601">_xlfn.IFS(I4601&lt;=2,"SMALL",I4601&lt;=5,"MEDIUM",I4601&gt;5,"LARGE")</f>
        <v>SMALL</v>
      </c>
      <c r="M4601" s="144" t="str">
        <f t="shared" si="448"/>
        <v>NO</v>
      </c>
      <c r="N4601" s="374">
        <v>4.7</v>
      </c>
      <c r="O4601" s="374">
        <f t="shared" si="449"/>
        <v>5</v>
      </c>
      <c r="P4601" s="158" t="str" cm="1">
        <f t="array" ref="P4601">_xlfn.SWITCH(ROUND(N4601,0),5,"Excellent",4,"Good",3,"ok","Bad")</f>
        <v>Excellent</v>
      </c>
      <c r="Q4601" s="144">
        <v>10</v>
      </c>
      <c r="R4601" s="385">
        <v>43548</v>
      </c>
      <c r="S4601" s="385">
        <v>43850</v>
      </c>
      <c r="T4601" s="144">
        <v>2419</v>
      </c>
      <c r="U4601" s="144" t="s">
        <v>60</v>
      </c>
      <c r="V4601" s="144">
        <v>0</v>
      </c>
      <c r="W4601" s="144" t="str">
        <f t="shared" si="452"/>
        <v>Inactive</v>
      </c>
      <c r="X4601" s="144">
        <v>2419</v>
      </c>
      <c r="AB4601" s="343"/>
    </row>
    <row r="4602" spans="9:28">
      <c r="I4602" s="342">
        <v>12</v>
      </c>
      <c r="J4602" s="144" t="str">
        <f t="shared" si="450"/>
        <v>LARGE</v>
      </c>
      <c r="K4602" s="144" t="str">
        <f t="shared" si="451"/>
        <v>LARGE</v>
      </c>
      <c r="L4602" s="144" t="str" cm="1">
        <f t="array" ref="L4602">_xlfn.IFS(I4602&lt;=2,"SMALL",I4602&lt;=5,"MEDIUM",I4602&gt;5,"LARGE")</f>
        <v>LARGE</v>
      </c>
      <c r="M4602" s="144" t="str">
        <f t="shared" si="448"/>
        <v>NO</v>
      </c>
      <c r="N4602" s="374">
        <v>4.83</v>
      </c>
      <c r="O4602" s="374">
        <f t="shared" si="449"/>
        <v>5</v>
      </c>
      <c r="P4602" s="158" t="str" cm="1">
        <f t="array" ref="P4602">_xlfn.SWITCH(ROUND(N4602,0),5,"Excellent",4,"Good",3,"ok","Bad")</f>
        <v>Excellent</v>
      </c>
      <c r="Q4602" s="144">
        <v>47</v>
      </c>
      <c r="R4602" s="385">
        <v>43582</v>
      </c>
      <c r="S4602" s="385">
        <v>44052</v>
      </c>
      <c r="T4602" s="144">
        <v>2763</v>
      </c>
      <c r="U4602" s="144" t="s">
        <v>69</v>
      </c>
      <c r="V4602" s="144">
        <v>163</v>
      </c>
      <c r="W4602" s="144" t="str">
        <f t="shared" si="452"/>
        <v>Active</v>
      </c>
      <c r="X4602" s="144">
        <v>2763</v>
      </c>
      <c r="AB4602" s="343"/>
    </row>
    <row r="4603" spans="9:28">
      <c r="I4603" s="342">
        <v>4</v>
      </c>
      <c r="J4603" s="144" t="str">
        <f t="shared" si="450"/>
        <v>LARGE</v>
      </c>
      <c r="K4603" s="144" t="str">
        <f t="shared" si="451"/>
        <v>MEDIUM</v>
      </c>
      <c r="L4603" s="144" t="str" cm="1">
        <f t="array" ref="L4603">_xlfn.IFS(I4603&lt;=2,"SMALL",I4603&lt;=5,"MEDIUM",I4603&gt;5,"LARGE")</f>
        <v>MEDIUM</v>
      </c>
      <c r="M4603" s="144" t="str">
        <f t="shared" si="448"/>
        <v>NO</v>
      </c>
      <c r="N4603" s="374">
        <v>4.9800000000000004</v>
      </c>
      <c r="O4603" s="374">
        <f t="shared" si="449"/>
        <v>5</v>
      </c>
      <c r="P4603" s="158" t="str" cm="1">
        <f t="array" ref="P4603">_xlfn.SWITCH(ROUND(N4603,0),5,"Excellent",4,"Good",3,"ok","Bad")</f>
        <v>Excellent</v>
      </c>
      <c r="Q4603" s="144">
        <v>54</v>
      </c>
      <c r="R4603" s="385">
        <v>43564</v>
      </c>
      <c r="S4603" s="385">
        <v>44046</v>
      </c>
      <c r="T4603" s="144">
        <v>1225</v>
      </c>
      <c r="U4603" s="144" t="s">
        <v>69</v>
      </c>
      <c r="V4603" s="144">
        <v>199</v>
      </c>
      <c r="W4603" s="144" t="str">
        <f t="shared" si="452"/>
        <v>Active</v>
      </c>
      <c r="X4603" s="144">
        <v>1225</v>
      </c>
      <c r="AB4603" s="343"/>
    </row>
    <row r="4604" spans="9:28">
      <c r="I4604" s="342">
        <v>6</v>
      </c>
      <c r="J4604" s="144" t="str">
        <f t="shared" si="450"/>
        <v>LARGE</v>
      </c>
      <c r="K4604" s="144" t="str">
        <f t="shared" si="451"/>
        <v>LARGE</v>
      </c>
      <c r="L4604" s="144" t="str" cm="1">
        <f t="array" ref="L4604">_xlfn.IFS(I4604&lt;=2,"SMALL",I4604&lt;=5,"MEDIUM",I4604&gt;5,"LARGE")</f>
        <v>LARGE</v>
      </c>
      <c r="M4604" s="144" t="str">
        <f t="shared" si="448"/>
        <v>NO</v>
      </c>
      <c r="N4604" s="374">
        <v>4.75</v>
      </c>
      <c r="O4604" s="374">
        <f t="shared" si="449"/>
        <v>5</v>
      </c>
      <c r="P4604" s="158" t="str" cm="1">
        <f t="array" ref="P4604">_xlfn.SWITCH(ROUND(N4604,0),5,"Excellent",4,"Good",3,"ok","Bad")</f>
        <v>Excellent</v>
      </c>
      <c r="Q4604" s="144">
        <v>56</v>
      </c>
      <c r="R4604" s="385">
        <v>43589</v>
      </c>
      <c r="S4604" s="385">
        <v>44053</v>
      </c>
      <c r="T4604" s="144">
        <v>2954</v>
      </c>
      <c r="U4604" s="144" t="s">
        <v>69</v>
      </c>
      <c r="V4604" s="144">
        <v>75</v>
      </c>
      <c r="W4604" s="144" t="str">
        <f t="shared" si="452"/>
        <v>Active</v>
      </c>
      <c r="X4604" s="144">
        <v>2954</v>
      </c>
      <c r="AB4604" s="343"/>
    </row>
    <row r="4605" spans="9:28">
      <c r="I4605" s="342">
        <v>5</v>
      </c>
      <c r="J4605" s="144" t="str">
        <f t="shared" si="450"/>
        <v>LARGE</v>
      </c>
      <c r="K4605" s="144" t="str">
        <f t="shared" si="451"/>
        <v>MEDIUM</v>
      </c>
      <c r="L4605" s="144" t="str" cm="1">
        <f t="array" ref="L4605">_xlfn.IFS(I4605&lt;=2,"SMALL",I4605&lt;=5,"MEDIUM",I4605&gt;5,"LARGE")</f>
        <v>MEDIUM</v>
      </c>
      <c r="M4605" s="144" t="str">
        <f t="shared" si="448"/>
        <v>NO</v>
      </c>
      <c r="N4605" s="374">
        <v>5</v>
      </c>
      <c r="O4605" s="374">
        <f t="shared" si="449"/>
        <v>5</v>
      </c>
      <c r="P4605" s="158" t="str" cm="1">
        <f t="array" ref="P4605">_xlfn.SWITCH(ROUND(N4605,0),5,"Excellent",4,"Good",3,"ok","Bad")</f>
        <v>Excellent</v>
      </c>
      <c r="Q4605" s="144">
        <v>35</v>
      </c>
      <c r="R4605" s="385">
        <v>43550</v>
      </c>
      <c r="S4605" s="385">
        <v>43853</v>
      </c>
      <c r="T4605" s="144">
        <v>3810</v>
      </c>
      <c r="U4605" s="144" t="s">
        <v>69</v>
      </c>
      <c r="V4605" s="144">
        <v>0</v>
      </c>
      <c r="W4605" s="144" t="str">
        <f t="shared" si="452"/>
        <v>Inactive</v>
      </c>
      <c r="X4605" s="144">
        <v>3810</v>
      </c>
      <c r="AB4605" s="343"/>
    </row>
    <row r="4606" spans="9:28">
      <c r="I4606" s="342">
        <v>2</v>
      </c>
      <c r="J4606" s="144" t="str">
        <f t="shared" si="450"/>
        <v>SMALL</v>
      </c>
      <c r="K4606" s="144" t="str">
        <f t="shared" si="451"/>
        <v>SMALL</v>
      </c>
      <c r="L4606" s="144" t="str" cm="1">
        <f t="array" ref="L4606">_xlfn.IFS(I4606&lt;=2,"SMALL",I4606&lt;=5,"MEDIUM",I4606&gt;5,"LARGE")</f>
        <v>SMALL</v>
      </c>
      <c r="M4606" s="144" t="str">
        <f t="shared" si="448"/>
        <v>NO</v>
      </c>
      <c r="N4606" s="374">
        <v>5</v>
      </c>
      <c r="O4606" s="374">
        <f t="shared" si="449"/>
        <v>5</v>
      </c>
      <c r="P4606" s="158" t="str" cm="1">
        <f t="array" ref="P4606">_xlfn.SWITCH(ROUND(N4606,0),5,"Excellent",4,"Good",3,"ok","Bad")</f>
        <v>Excellent</v>
      </c>
      <c r="Q4606" s="144">
        <v>13</v>
      </c>
      <c r="R4606" s="385">
        <v>43575</v>
      </c>
      <c r="S4606" s="385">
        <v>43831</v>
      </c>
      <c r="T4606" s="144">
        <v>730</v>
      </c>
      <c r="U4606" s="144" t="s">
        <v>69</v>
      </c>
      <c r="V4606" s="144">
        <v>25</v>
      </c>
      <c r="W4606" s="144" t="str">
        <f t="shared" si="452"/>
        <v>Active</v>
      </c>
      <c r="X4606" s="144">
        <v>730</v>
      </c>
      <c r="AB4606" s="343"/>
    </row>
    <row r="4607" spans="9:28">
      <c r="I4607" s="342">
        <v>2</v>
      </c>
      <c r="J4607" s="144" t="str">
        <f t="shared" si="450"/>
        <v>SMALL</v>
      </c>
      <c r="K4607" s="144" t="str">
        <f t="shared" si="451"/>
        <v>SMALL</v>
      </c>
      <c r="L4607" s="144" t="str" cm="1">
        <f t="array" ref="L4607">_xlfn.IFS(I4607&lt;=2,"SMALL",I4607&lt;=5,"MEDIUM",I4607&gt;5,"LARGE")</f>
        <v>SMALL</v>
      </c>
      <c r="M4607" s="144" t="str">
        <f t="shared" si="448"/>
        <v>NO</v>
      </c>
      <c r="N4607" s="374">
        <v>4.33</v>
      </c>
      <c r="O4607" s="374">
        <f t="shared" si="449"/>
        <v>4</v>
      </c>
      <c r="P4607" s="158" t="str" cm="1">
        <f t="array" ref="P4607">_xlfn.SWITCH(ROUND(N4607,0),5,"Excellent",4,"Good",3,"ok","Bad")</f>
        <v>Good</v>
      </c>
      <c r="Q4607" s="144">
        <v>3</v>
      </c>
      <c r="R4607" s="385">
        <v>43996</v>
      </c>
      <c r="S4607" s="385">
        <v>44017</v>
      </c>
      <c r="T4607" s="144">
        <v>3432</v>
      </c>
      <c r="U4607" s="144" t="s">
        <v>60</v>
      </c>
      <c r="V4607" s="144">
        <v>365</v>
      </c>
      <c r="W4607" s="144" t="str">
        <f t="shared" si="452"/>
        <v>Active</v>
      </c>
      <c r="X4607" s="144">
        <v>3432</v>
      </c>
      <c r="AB4607" s="343"/>
    </row>
    <row r="4608" spans="9:28">
      <c r="I4608" s="342">
        <v>2</v>
      </c>
      <c r="J4608" s="144" t="str">
        <f t="shared" si="450"/>
        <v>SMALL</v>
      </c>
      <c r="K4608" s="144" t="str">
        <f t="shared" si="451"/>
        <v>SMALL</v>
      </c>
      <c r="L4608" s="144" t="str" cm="1">
        <f t="array" ref="L4608">_xlfn.IFS(I4608&lt;=2,"SMALL",I4608&lt;=5,"MEDIUM",I4608&gt;5,"LARGE")</f>
        <v>SMALL</v>
      </c>
      <c r="M4608" s="144" t="str">
        <f t="shared" si="448"/>
        <v>NO</v>
      </c>
      <c r="N4608" s="374">
        <v>4.88</v>
      </c>
      <c r="O4608" s="374">
        <f t="shared" si="449"/>
        <v>5</v>
      </c>
      <c r="P4608" s="158" t="str" cm="1">
        <f t="array" ref="P4608">_xlfn.SWITCH(ROUND(N4608,0),5,"Excellent",4,"Good",3,"ok","Bad")</f>
        <v>Excellent</v>
      </c>
      <c r="Q4608" s="144">
        <v>49</v>
      </c>
      <c r="R4608" s="385">
        <v>43548</v>
      </c>
      <c r="S4608" s="385">
        <v>43814</v>
      </c>
      <c r="T4608" s="144">
        <v>1702</v>
      </c>
      <c r="U4608" s="144" t="s">
        <v>60</v>
      </c>
      <c r="V4608" s="144">
        <v>60</v>
      </c>
      <c r="W4608" s="144" t="str">
        <f t="shared" si="452"/>
        <v>Active</v>
      </c>
      <c r="X4608" s="144">
        <v>1702</v>
      </c>
      <c r="AB4608" s="343"/>
    </row>
    <row r="4609" spans="9:28">
      <c r="I4609" s="342">
        <v>6</v>
      </c>
      <c r="J4609" s="144" t="str">
        <f t="shared" si="450"/>
        <v>LARGE</v>
      </c>
      <c r="K4609" s="144" t="str">
        <f t="shared" si="451"/>
        <v>LARGE</v>
      </c>
      <c r="L4609" s="144" t="str" cm="1">
        <f t="array" ref="L4609">_xlfn.IFS(I4609&lt;=2,"SMALL",I4609&lt;=5,"MEDIUM",I4609&gt;5,"LARGE")</f>
        <v>LARGE</v>
      </c>
      <c r="M4609" s="144" t="str">
        <f t="shared" si="448"/>
        <v>NO</v>
      </c>
      <c r="N4609" s="374">
        <v>4.5</v>
      </c>
      <c r="O4609" s="374">
        <f t="shared" si="449"/>
        <v>5</v>
      </c>
      <c r="P4609" s="158" t="str" cm="1">
        <f t="array" ref="P4609">_xlfn.SWITCH(ROUND(N4609,0),5,"Excellent",4,"Good",3,"ok","Bad")</f>
        <v>Excellent</v>
      </c>
      <c r="Q4609" s="144">
        <v>8</v>
      </c>
      <c r="R4609" s="385">
        <v>43826</v>
      </c>
      <c r="S4609" s="385">
        <v>43897</v>
      </c>
      <c r="T4609" s="144">
        <v>4069</v>
      </c>
      <c r="U4609" s="144" t="s">
        <v>69</v>
      </c>
      <c r="V4609" s="144">
        <v>346</v>
      </c>
      <c r="W4609" s="144" t="str">
        <f t="shared" si="452"/>
        <v>Active</v>
      </c>
      <c r="X4609" s="144">
        <v>4069</v>
      </c>
      <c r="AB4609" s="343"/>
    </row>
    <row r="4610" spans="9:28">
      <c r="I4610" s="342">
        <v>4</v>
      </c>
      <c r="J4610" s="144" t="str">
        <f t="shared" si="450"/>
        <v>LARGE</v>
      </c>
      <c r="K4610" s="144" t="str">
        <f t="shared" si="451"/>
        <v>MEDIUM</v>
      </c>
      <c r="L4610" s="144" t="str" cm="1">
        <f t="array" ref="L4610">_xlfn.IFS(I4610&lt;=2,"SMALL",I4610&lt;=5,"MEDIUM",I4610&gt;5,"LARGE")</f>
        <v>MEDIUM</v>
      </c>
      <c r="M4610" s="144" t="str">
        <f t="shared" si="448"/>
        <v>NO</v>
      </c>
      <c r="N4610" s="374">
        <v>4.75</v>
      </c>
      <c r="O4610" s="374">
        <f t="shared" si="449"/>
        <v>5</v>
      </c>
      <c r="P4610" s="158" t="str" cm="1">
        <f t="array" ref="P4610">_xlfn.SWITCH(ROUND(N4610,0),5,"Excellent",4,"Good",3,"ok","Bad")</f>
        <v>Excellent</v>
      </c>
      <c r="Q4610" s="144">
        <v>4</v>
      </c>
      <c r="R4610" s="385">
        <v>43575</v>
      </c>
      <c r="S4610" s="385">
        <v>43673</v>
      </c>
      <c r="T4610" s="144">
        <v>3811</v>
      </c>
      <c r="U4610" s="144" t="s">
        <v>69</v>
      </c>
      <c r="V4610" s="144">
        <v>1</v>
      </c>
      <c r="W4610" s="144" t="str">
        <f t="shared" si="452"/>
        <v>Active</v>
      </c>
      <c r="X4610" s="144">
        <v>3811</v>
      </c>
      <c r="AB4610" s="343"/>
    </row>
    <row r="4611" spans="9:28">
      <c r="I4611" s="342">
        <v>8</v>
      </c>
      <c r="J4611" s="144" t="str">
        <f t="shared" si="450"/>
        <v>LARGE</v>
      </c>
      <c r="K4611" s="144" t="str">
        <f t="shared" si="451"/>
        <v>LARGE</v>
      </c>
      <c r="L4611" s="144" t="str" cm="1">
        <f t="array" ref="L4611">_xlfn.IFS(I4611&lt;=2,"SMALL",I4611&lt;=5,"MEDIUM",I4611&gt;5,"LARGE")</f>
        <v>LARGE</v>
      </c>
      <c r="M4611" s="144" t="str">
        <f t="shared" si="448"/>
        <v>NO</v>
      </c>
      <c r="N4611" s="374">
        <v>5</v>
      </c>
      <c r="O4611" s="374">
        <f t="shared" si="449"/>
        <v>5</v>
      </c>
      <c r="P4611" s="158" t="str" cm="1">
        <f t="array" ref="P4611">_xlfn.SWITCH(ROUND(N4611,0),5,"Excellent",4,"Good",3,"ok","Bad")</f>
        <v>Excellent</v>
      </c>
      <c r="Q4611" s="144">
        <v>31</v>
      </c>
      <c r="R4611" s="385">
        <v>43700</v>
      </c>
      <c r="S4611" s="385">
        <v>44038</v>
      </c>
      <c r="T4611" s="144">
        <v>2879</v>
      </c>
      <c r="U4611" s="144" t="s">
        <v>69</v>
      </c>
      <c r="V4611" s="144">
        <v>331</v>
      </c>
      <c r="W4611" s="144" t="str">
        <f t="shared" si="452"/>
        <v>Active</v>
      </c>
      <c r="X4611" s="144">
        <v>2879</v>
      </c>
      <c r="AB4611" s="343"/>
    </row>
    <row r="4612" spans="9:28">
      <c r="I4612" s="342">
        <v>8</v>
      </c>
      <c r="J4612" s="144" t="str">
        <f t="shared" si="450"/>
        <v>LARGE</v>
      </c>
      <c r="K4612" s="144" t="str">
        <f t="shared" si="451"/>
        <v>LARGE</v>
      </c>
      <c r="L4612" s="144" t="str" cm="1">
        <f t="array" ref="L4612">_xlfn.IFS(I4612&lt;=2,"SMALL",I4612&lt;=5,"MEDIUM",I4612&gt;5,"LARGE")</f>
        <v>LARGE</v>
      </c>
      <c r="M4612" s="144" t="str">
        <f t="shared" si="448"/>
        <v>NO</v>
      </c>
      <c r="N4612" s="374">
        <v>4.91</v>
      </c>
      <c r="O4612" s="374">
        <f t="shared" si="449"/>
        <v>5</v>
      </c>
      <c r="P4612" s="158" t="str" cm="1">
        <f t="array" ref="P4612">_xlfn.SWITCH(ROUND(N4612,0),5,"Excellent",4,"Good",3,"ok","Bad")</f>
        <v>Excellent</v>
      </c>
      <c r="Q4612" s="144">
        <v>79</v>
      </c>
      <c r="R4612" s="385">
        <v>43561</v>
      </c>
      <c r="S4612" s="385">
        <v>43898</v>
      </c>
      <c r="T4612" s="144">
        <v>3812</v>
      </c>
      <c r="U4612" s="144" t="s">
        <v>69</v>
      </c>
      <c r="V4612" s="144">
        <v>0</v>
      </c>
      <c r="W4612" s="144" t="str">
        <f t="shared" si="452"/>
        <v>Inactive</v>
      </c>
      <c r="X4612" s="144">
        <v>3812</v>
      </c>
      <c r="AB4612" s="343"/>
    </row>
    <row r="4613" spans="9:28">
      <c r="I4613" s="342">
        <v>1</v>
      </c>
      <c r="J4613" s="144" t="str">
        <f t="shared" si="450"/>
        <v>SMALL</v>
      </c>
      <c r="K4613" s="144" t="str">
        <f t="shared" si="451"/>
        <v>SMALL</v>
      </c>
      <c r="L4613" s="144" t="str" cm="1">
        <f t="array" ref="L4613">_xlfn.IFS(I4613&lt;=2,"SMALL",I4613&lt;=5,"MEDIUM",I4613&gt;5,"LARGE")</f>
        <v>SMALL</v>
      </c>
      <c r="M4613" s="144" t="str">
        <f t="shared" ref="M4613:M4676" si="453">IF(AND(N4613&gt;=4.8,Q4613&gt;100),"YES","NO")</f>
        <v>NO</v>
      </c>
      <c r="N4613" s="374">
        <v>5</v>
      </c>
      <c r="O4613" s="374">
        <f t="shared" ref="O4613:O4676" si="454">ROUND(N4613,0)</f>
        <v>5</v>
      </c>
      <c r="P4613" s="158" t="str" cm="1">
        <f t="array" ref="P4613">_xlfn.SWITCH(ROUND(N4613,0),5,"Excellent",4,"Good",3,"ok","Bad")</f>
        <v>Excellent</v>
      </c>
      <c r="Q4613" s="144">
        <v>8</v>
      </c>
      <c r="R4613" s="385">
        <v>43550</v>
      </c>
      <c r="S4613" s="385">
        <v>43832</v>
      </c>
      <c r="T4613" s="144">
        <v>1903</v>
      </c>
      <c r="U4613" s="144" t="s">
        <v>60</v>
      </c>
      <c r="V4613" s="144">
        <v>32</v>
      </c>
      <c r="W4613" s="144" t="str">
        <f t="shared" si="452"/>
        <v>Active</v>
      </c>
      <c r="X4613" s="144">
        <v>1903</v>
      </c>
      <c r="AB4613" s="343"/>
    </row>
    <row r="4614" spans="9:28">
      <c r="I4614" s="342">
        <v>4</v>
      </c>
      <c r="J4614" s="144" t="str">
        <f t="shared" ref="J4614:J4677" si="455">IF(I4614&lt;=2,"SMALL","LARGE")</f>
        <v>LARGE</v>
      </c>
      <c r="K4614" s="144" t="str">
        <f t="shared" ref="K4614:K4677" si="456">IF(I4614&lt;=2,"SMALL",IF(I4614&lt;=5,"MEDIUM","LARGE"))</f>
        <v>MEDIUM</v>
      </c>
      <c r="L4614" s="144" t="str" cm="1">
        <f t="array" ref="L4614">_xlfn.IFS(I4614&lt;=2,"SMALL",I4614&lt;=5,"MEDIUM",I4614&gt;5,"LARGE")</f>
        <v>MEDIUM</v>
      </c>
      <c r="M4614" s="144" t="str">
        <f t="shared" si="453"/>
        <v>NO</v>
      </c>
      <c r="N4614" s="374">
        <v>5</v>
      </c>
      <c r="O4614" s="374">
        <f t="shared" si="454"/>
        <v>5</v>
      </c>
      <c r="P4614" s="158" t="str" cm="1">
        <f t="array" ref="P4614">_xlfn.SWITCH(ROUND(N4614,0),5,"Excellent",4,"Good",3,"ok","Bad")</f>
        <v>Excellent</v>
      </c>
      <c r="Q4614" s="144">
        <v>14</v>
      </c>
      <c r="R4614" s="385">
        <v>43562</v>
      </c>
      <c r="S4614" s="385">
        <v>43789</v>
      </c>
      <c r="T4614" s="144">
        <v>1344</v>
      </c>
      <c r="U4614" s="144" t="s">
        <v>69</v>
      </c>
      <c r="V4614" s="144">
        <v>0</v>
      </c>
      <c r="W4614" s="144" t="str">
        <f t="shared" ref="W4614:W4677" si="457">IF(NOT(V4614=0),"Active","Inactive")</f>
        <v>Inactive</v>
      </c>
      <c r="X4614" s="144">
        <v>1344</v>
      </c>
      <c r="AB4614" s="343"/>
    </row>
    <row r="4615" spans="9:28">
      <c r="I4615" s="342">
        <v>8</v>
      </c>
      <c r="J4615" s="144" t="str">
        <f t="shared" si="455"/>
        <v>LARGE</v>
      </c>
      <c r="K4615" s="144" t="str">
        <f t="shared" si="456"/>
        <v>LARGE</v>
      </c>
      <c r="L4615" s="144" t="str" cm="1">
        <f t="array" ref="L4615">_xlfn.IFS(I4615&lt;=2,"SMALL",I4615&lt;=5,"MEDIUM",I4615&gt;5,"LARGE")</f>
        <v>LARGE</v>
      </c>
      <c r="M4615" s="144" t="str">
        <f t="shared" si="453"/>
        <v>NO</v>
      </c>
      <c r="N4615" s="374">
        <v>4.67</v>
      </c>
      <c r="O4615" s="374">
        <f t="shared" si="454"/>
        <v>5</v>
      </c>
      <c r="P4615" s="158" t="str" cm="1">
        <f t="array" ref="P4615">_xlfn.SWITCH(ROUND(N4615,0),5,"Excellent",4,"Good",3,"ok","Bad")</f>
        <v>Excellent</v>
      </c>
      <c r="Q4615" s="144">
        <v>3</v>
      </c>
      <c r="R4615" s="385">
        <v>43589</v>
      </c>
      <c r="S4615" s="385">
        <v>43964</v>
      </c>
      <c r="T4615" s="144">
        <v>1376</v>
      </c>
      <c r="U4615" s="144" t="s">
        <v>69</v>
      </c>
      <c r="V4615" s="144">
        <v>260</v>
      </c>
      <c r="W4615" s="144" t="str">
        <f t="shared" si="457"/>
        <v>Active</v>
      </c>
      <c r="X4615" s="144">
        <v>1376</v>
      </c>
      <c r="AB4615" s="343"/>
    </row>
    <row r="4616" spans="9:28">
      <c r="I4616" s="342">
        <v>6</v>
      </c>
      <c r="J4616" s="144" t="str">
        <f t="shared" si="455"/>
        <v>LARGE</v>
      </c>
      <c r="K4616" s="144" t="str">
        <f t="shared" si="456"/>
        <v>LARGE</v>
      </c>
      <c r="L4616" s="144" t="str" cm="1">
        <f t="array" ref="L4616">_xlfn.IFS(I4616&lt;=2,"SMALL",I4616&lt;=5,"MEDIUM",I4616&gt;5,"LARGE")</f>
        <v>LARGE</v>
      </c>
      <c r="M4616" s="144" t="str">
        <f t="shared" si="453"/>
        <v>NO</v>
      </c>
      <c r="N4616" s="374">
        <v>4.92</v>
      </c>
      <c r="O4616" s="374">
        <f t="shared" si="454"/>
        <v>5</v>
      </c>
      <c r="P4616" s="158" t="str" cm="1">
        <f t="array" ref="P4616">_xlfn.SWITCH(ROUND(N4616,0),5,"Excellent",4,"Good",3,"ok","Bad")</f>
        <v>Excellent</v>
      </c>
      <c r="Q4616" s="144">
        <v>37</v>
      </c>
      <c r="R4616" s="385">
        <v>43641</v>
      </c>
      <c r="S4616" s="385">
        <v>44052</v>
      </c>
      <c r="T4616" s="144">
        <v>567</v>
      </c>
      <c r="U4616" s="144" t="s">
        <v>69</v>
      </c>
      <c r="V4616" s="144">
        <v>160</v>
      </c>
      <c r="W4616" s="144" t="str">
        <f t="shared" si="457"/>
        <v>Active</v>
      </c>
      <c r="X4616" s="144">
        <v>567</v>
      </c>
      <c r="AB4616" s="343"/>
    </row>
    <row r="4617" spans="9:28">
      <c r="I4617" s="342">
        <v>2</v>
      </c>
      <c r="J4617" s="144" t="str">
        <f t="shared" si="455"/>
        <v>SMALL</v>
      </c>
      <c r="K4617" s="144" t="str">
        <f t="shared" si="456"/>
        <v>SMALL</v>
      </c>
      <c r="L4617" s="144" t="str" cm="1">
        <f t="array" ref="L4617">_xlfn.IFS(I4617&lt;=2,"SMALL",I4617&lt;=5,"MEDIUM",I4617&gt;5,"LARGE")</f>
        <v>SMALL</v>
      </c>
      <c r="M4617" s="144" t="str">
        <f t="shared" si="453"/>
        <v>NO</v>
      </c>
      <c r="N4617" s="374">
        <v>4.67</v>
      </c>
      <c r="O4617" s="374">
        <f t="shared" si="454"/>
        <v>5</v>
      </c>
      <c r="P4617" s="158" t="str" cm="1">
        <f t="array" ref="P4617">_xlfn.SWITCH(ROUND(N4617,0),5,"Excellent",4,"Good",3,"ok","Bad")</f>
        <v>Excellent</v>
      </c>
      <c r="Q4617" s="144">
        <v>75</v>
      </c>
      <c r="R4617" s="385">
        <v>43544</v>
      </c>
      <c r="S4617" s="385">
        <v>44045</v>
      </c>
      <c r="T4617" s="144">
        <v>3339</v>
      </c>
      <c r="U4617" s="144" t="s">
        <v>60</v>
      </c>
      <c r="V4617" s="144">
        <v>42</v>
      </c>
      <c r="W4617" s="144" t="str">
        <f t="shared" si="457"/>
        <v>Active</v>
      </c>
      <c r="X4617" s="144">
        <v>3339</v>
      </c>
      <c r="AB4617" s="343"/>
    </row>
    <row r="4618" spans="9:28">
      <c r="I4618" s="342">
        <v>2</v>
      </c>
      <c r="J4618" s="144" t="str">
        <f t="shared" si="455"/>
        <v>SMALL</v>
      </c>
      <c r="K4618" s="144" t="str">
        <f t="shared" si="456"/>
        <v>SMALL</v>
      </c>
      <c r="L4618" s="144" t="str" cm="1">
        <f t="array" ref="L4618">_xlfn.IFS(I4618&lt;=2,"SMALL",I4618&lt;=5,"MEDIUM",I4618&gt;5,"LARGE")</f>
        <v>SMALL</v>
      </c>
      <c r="M4618" s="144" t="str">
        <f t="shared" si="453"/>
        <v>NO</v>
      </c>
      <c r="N4618" s="374">
        <v>5</v>
      </c>
      <c r="O4618" s="374">
        <f t="shared" si="454"/>
        <v>5</v>
      </c>
      <c r="P4618" s="158" t="str" cm="1">
        <f t="array" ref="P4618">_xlfn.SWITCH(ROUND(N4618,0),5,"Excellent",4,"Good",3,"ok","Bad")</f>
        <v>Excellent</v>
      </c>
      <c r="Q4618" s="144">
        <v>7</v>
      </c>
      <c r="R4618" s="385">
        <v>43568</v>
      </c>
      <c r="S4618" s="385">
        <v>44003</v>
      </c>
      <c r="T4618" s="144">
        <v>1737</v>
      </c>
      <c r="U4618" s="144" t="s">
        <v>60</v>
      </c>
      <c r="V4618" s="144">
        <v>0</v>
      </c>
      <c r="W4618" s="144" t="str">
        <f t="shared" si="457"/>
        <v>Inactive</v>
      </c>
      <c r="X4618" s="144">
        <v>1737</v>
      </c>
      <c r="AB4618" s="343"/>
    </row>
    <row r="4619" spans="9:28">
      <c r="I4619" s="342">
        <v>2</v>
      </c>
      <c r="J4619" s="144" t="str">
        <f t="shared" si="455"/>
        <v>SMALL</v>
      </c>
      <c r="K4619" s="144" t="str">
        <f t="shared" si="456"/>
        <v>SMALL</v>
      </c>
      <c r="L4619" s="144" t="str" cm="1">
        <f t="array" ref="L4619">_xlfn.IFS(I4619&lt;=2,"SMALL",I4619&lt;=5,"MEDIUM",I4619&gt;5,"LARGE")</f>
        <v>SMALL</v>
      </c>
      <c r="M4619" s="144" t="str">
        <f t="shared" si="453"/>
        <v>NO</v>
      </c>
      <c r="N4619" s="374">
        <v>4.91</v>
      </c>
      <c r="O4619" s="374">
        <f t="shared" si="454"/>
        <v>5</v>
      </c>
      <c r="P4619" s="158" t="str" cm="1">
        <f t="array" ref="P4619">_xlfn.SWITCH(ROUND(N4619,0),5,"Excellent",4,"Good",3,"ok","Bad")</f>
        <v>Excellent</v>
      </c>
      <c r="Q4619" s="144">
        <v>34</v>
      </c>
      <c r="R4619" s="385">
        <v>43545</v>
      </c>
      <c r="S4619" s="385">
        <v>43829</v>
      </c>
      <c r="T4619" s="144">
        <v>3754</v>
      </c>
      <c r="U4619" s="144" t="s">
        <v>60</v>
      </c>
      <c r="V4619" s="144">
        <v>16</v>
      </c>
      <c r="W4619" s="144" t="str">
        <f t="shared" si="457"/>
        <v>Active</v>
      </c>
      <c r="X4619" s="144">
        <v>3754</v>
      </c>
      <c r="AB4619" s="343"/>
    </row>
    <row r="4620" spans="9:28">
      <c r="I4620" s="342">
        <v>8</v>
      </c>
      <c r="J4620" s="144" t="str">
        <f t="shared" si="455"/>
        <v>LARGE</v>
      </c>
      <c r="K4620" s="144" t="str">
        <f t="shared" si="456"/>
        <v>LARGE</v>
      </c>
      <c r="L4620" s="144" t="str" cm="1">
        <f t="array" ref="L4620">_xlfn.IFS(I4620&lt;=2,"SMALL",I4620&lt;=5,"MEDIUM",I4620&gt;5,"LARGE")</f>
        <v>LARGE</v>
      </c>
      <c r="M4620" s="144" t="str">
        <f t="shared" si="453"/>
        <v>NO</v>
      </c>
      <c r="N4620" s="374">
        <v>4.9000000000000004</v>
      </c>
      <c r="O4620" s="374">
        <f t="shared" si="454"/>
        <v>5</v>
      </c>
      <c r="P4620" s="158" t="str" cm="1">
        <f t="array" ref="P4620">_xlfn.SWITCH(ROUND(N4620,0),5,"Excellent",4,"Good",3,"ok","Bad")</f>
        <v>Excellent</v>
      </c>
      <c r="Q4620" s="144">
        <v>42</v>
      </c>
      <c r="R4620" s="385">
        <v>43555</v>
      </c>
      <c r="S4620" s="385">
        <v>44043</v>
      </c>
      <c r="T4620" s="144">
        <v>3813</v>
      </c>
      <c r="U4620" s="144" t="s">
        <v>69</v>
      </c>
      <c r="V4620" s="144">
        <v>358</v>
      </c>
      <c r="W4620" s="144" t="str">
        <f t="shared" si="457"/>
        <v>Active</v>
      </c>
      <c r="X4620" s="144">
        <v>3813</v>
      </c>
      <c r="AB4620" s="343"/>
    </row>
    <row r="4621" spans="9:28">
      <c r="I4621" s="342">
        <v>4</v>
      </c>
      <c r="J4621" s="144" t="str">
        <f t="shared" si="455"/>
        <v>LARGE</v>
      </c>
      <c r="K4621" s="144" t="str">
        <f t="shared" si="456"/>
        <v>MEDIUM</v>
      </c>
      <c r="L4621" s="144" t="str" cm="1">
        <f t="array" ref="L4621">_xlfn.IFS(I4621&lt;=2,"SMALL",I4621&lt;=5,"MEDIUM",I4621&gt;5,"LARGE")</f>
        <v>MEDIUM</v>
      </c>
      <c r="M4621" s="144" t="str">
        <f t="shared" si="453"/>
        <v>NO</v>
      </c>
      <c r="N4621" s="374">
        <v>5</v>
      </c>
      <c r="O4621" s="374">
        <f t="shared" si="454"/>
        <v>5</v>
      </c>
      <c r="P4621" s="158" t="str" cm="1">
        <f t="array" ref="P4621">_xlfn.SWITCH(ROUND(N4621,0),5,"Excellent",4,"Good",3,"ok","Bad")</f>
        <v>Excellent</v>
      </c>
      <c r="Q4621" s="144">
        <v>41</v>
      </c>
      <c r="R4621" s="385">
        <v>43564</v>
      </c>
      <c r="S4621" s="385">
        <v>43904</v>
      </c>
      <c r="T4621" s="144">
        <v>1627</v>
      </c>
      <c r="U4621" s="144" t="s">
        <v>69</v>
      </c>
      <c r="V4621" s="144">
        <v>165</v>
      </c>
      <c r="W4621" s="144" t="str">
        <f t="shared" si="457"/>
        <v>Active</v>
      </c>
      <c r="X4621" s="144">
        <v>1627</v>
      </c>
      <c r="AB4621" s="343"/>
    </row>
    <row r="4622" spans="9:28">
      <c r="I4622" s="342">
        <v>8</v>
      </c>
      <c r="J4622" s="144" t="str">
        <f t="shared" si="455"/>
        <v>LARGE</v>
      </c>
      <c r="K4622" s="144" t="str">
        <f t="shared" si="456"/>
        <v>LARGE</v>
      </c>
      <c r="L4622" s="144" t="str" cm="1">
        <f t="array" ref="L4622">_xlfn.IFS(I4622&lt;=2,"SMALL",I4622&lt;=5,"MEDIUM",I4622&gt;5,"LARGE")</f>
        <v>LARGE</v>
      </c>
      <c r="M4622" s="144" t="str">
        <f t="shared" si="453"/>
        <v>NO</v>
      </c>
      <c r="N4622" s="374">
        <v>4.2300000000000004</v>
      </c>
      <c r="O4622" s="374">
        <f t="shared" si="454"/>
        <v>4</v>
      </c>
      <c r="P4622" s="158" t="str" cm="1">
        <f t="array" ref="P4622">_xlfn.SWITCH(ROUND(N4622,0),5,"Excellent",4,"Good",3,"ok","Bad")</f>
        <v>Good</v>
      </c>
      <c r="Q4622" s="144">
        <v>52</v>
      </c>
      <c r="R4622" s="385">
        <v>43562</v>
      </c>
      <c r="S4622" s="385">
        <v>44018</v>
      </c>
      <c r="T4622" s="144">
        <v>3014</v>
      </c>
      <c r="U4622" s="144" t="s">
        <v>60</v>
      </c>
      <c r="V4622" s="144">
        <v>363</v>
      </c>
      <c r="W4622" s="144" t="str">
        <f t="shared" si="457"/>
        <v>Active</v>
      </c>
      <c r="X4622" s="144">
        <v>3014</v>
      </c>
      <c r="AB4622" s="343"/>
    </row>
    <row r="4623" spans="9:28">
      <c r="I4623" s="342">
        <v>2</v>
      </c>
      <c r="J4623" s="144" t="str">
        <f t="shared" si="455"/>
        <v>SMALL</v>
      </c>
      <c r="K4623" s="144" t="str">
        <f t="shared" si="456"/>
        <v>SMALL</v>
      </c>
      <c r="L4623" s="144" t="str" cm="1">
        <f t="array" ref="L4623">_xlfn.IFS(I4623&lt;=2,"SMALL",I4623&lt;=5,"MEDIUM",I4623&gt;5,"LARGE")</f>
        <v>SMALL</v>
      </c>
      <c r="M4623" s="144" t="str">
        <f t="shared" si="453"/>
        <v>NO</v>
      </c>
      <c r="N4623" s="374">
        <v>4.4000000000000004</v>
      </c>
      <c r="O4623" s="374">
        <f t="shared" si="454"/>
        <v>4</v>
      </c>
      <c r="P4623" s="158" t="str" cm="1">
        <f t="array" ref="P4623">_xlfn.SWITCH(ROUND(N4623,0),5,"Excellent",4,"Good",3,"ok","Bad")</f>
        <v>Good</v>
      </c>
      <c r="Q4623" s="144">
        <v>5</v>
      </c>
      <c r="R4623" s="385">
        <v>43705</v>
      </c>
      <c r="S4623" s="385">
        <v>43832</v>
      </c>
      <c r="T4623" s="144">
        <v>3469</v>
      </c>
      <c r="U4623" s="144" t="s">
        <v>60</v>
      </c>
      <c r="V4623" s="144">
        <v>145</v>
      </c>
      <c r="W4623" s="144" t="str">
        <f t="shared" si="457"/>
        <v>Active</v>
      </c>
      <c r="X4623" s="144">
        <v>3469</v>
      </c>
      <c r="AB4623" s="343"/>
    </row>
    <row r="4624" spans="9:28">
      <c r="I4624" s="342">
        <v>2</v>
      </c>
      <c r="J4624" s="144" t="str">
        <f t="shared" si="455"/>
        <v>SMALL</v>
      </c>
      <c r="K4624" s="144" t="str">
        <f t="shared" si="456"/>
        <v>SMALL</v>
      </c>
      <c r="L4624" s="144" t="str" cm="1">
        <f t="array" ref="L4624">_xlfn.IFS(I4624&lt;=2,"SMALL",I4624&lt;=5,"MEDIUM",I4624&gt;5,"LARGE")</f>
        <v>SMALL</v>
      </c>
      <c r="M4624" s="144" t="str">
        <f t="shared" si="453"/>
        <v>NO</v>
      </c>
      <c r="N4624" s="374">
        <v>5</v>
      </c>
      <c r="O4624" s="374">
        <f t="shared" si="454"/>
        <v>5</v>
      </c>
      <c r="P4624" s="158" t="str" cm="1">
        <f t="array" ref="P4624">_xlfn.SWITCH(ROUND(N4624,0),5,"Excellent",4,"Good",3,"ok","Bad")</f>
        <v>Excellent</v>
      </c>
      <c r="Q4624" s="144">
        <v>13</v>
      </c>
      <c r="R4624" s="385">
        <v>43581</v>
      </c>
      <c r="S4624" s="385">
        <v>43909</v>
      </c>
      <c r="T4624" s="144">
        <v>3766</v>
      </c>
      <c r="U4624" s="144" t="s">
        <v>69</v>
      </c>
      <c r="V4624" s="144">
        <v>59</v>
      </c>
      <c r="W4624" s="144" t="str">
        <f t="shared" si="457"/>
        <v>Active</v>
      </c>
      <c r="X4624" s="144">
        <v>3766</v>
      </c>
      <c r="AB4624" s="343"/>
    </row>
    <row r="4625" spans="9:28">
      <c r="I4625" s="342">
        <v>2</v>
      </c>
      <c r="J4625" s="144" t="str">
        <f t="shared" si="455"/>
        <v>SMALL</v>
      </c>
      <c r="K4625" s="144" t="str">
        <f t="shared" si="456"/>
        <v>SMALL</v>
      </c>
      <c r="L4625" s="144" t="str" cm="1">
        <f t="array" ref="L4625">_xlfn.IFS(I4625&lt;=2,"SMALL",I4625&lt;=5,"MEDIUM",I4625&gt;5,"LARGE")</f>
        <v>SMALL</v>
      </c>
      <c r="M4625" s="144" t="str">
        <f t="shared" si="453"/>
        <v>NO</v>
      </c>
      <c r="N4625" s="374">
        <v>4.5199999999999996</v>
      </c>
      <c r="O4625" s="374">
        <f t="shared" si="454"/>
        <v>5</v>
      </c>
      <c r="P4625" s="158" t="str" cm="1">
        <f t="array" ref="P4625">_xlfn.SWITCH(ROUND(N4625,0),5,"Excellent",4,"Good",3,"ok","Bad")</f>
        <v>Excellent</v>
      </c>
      <c r="Q4625" s="144">
        <v>21</v>
      </c>
      <c r="R4625" s="385">
        <v>43576</v>
      </c>
      <c r="S4625" s="385">
        <v>43908</v>
      </c>
      <c r="T4625" s="144">
        <v>364</v>
      </c>
      <c r="U4625" s="144" t="s">
        <v>60</v>
      </c>
      <c r="V4625" s="144">
        <v>134</v>
      </c>
      <c r="W4625" s="144" t="str">
        <f t="shared" si="457"/>
        <v>Active</v>
      </c>
      <c r="X4625" s="144">
        <v>364</v>
      </c>
      <c r="AB4625" s="343"/>
    </row>
    <row r="4626" spans="9:28">
      <c r="I4626" s="342">
        <v>2</v>
      </c>
      <c r="J4626" s="144" t="str">
        <f t="shared" si="455"/>
        <v>SMALL</v>
      </c>
      <c r="K4626" s="144" t="str">
        <f t="shared" si="456"/>
        <v>SMALL</v>
      </c>
      <c r="L4626" s="144" t="str" cm="1">
        <f t="array" ref="L4626">_xlfn.IFS(I4626&lt;=2,"SMALL",I4626&lt;=5,"MEDIUM",I4626&gt;5,"LARGE")</f>
        <v>SMALL</v>
      </c>
      <c r="M4626" s="144" t="str">
        <f t="shared" si="453"/>
        <v>NO</v>
      </c>
      <c r="N4626" s="374">
        <v>4.83</v>
      </c>
      <c r="O4626" s="374">
        <f t="shared" si="454"/>
        <v>5</v>
      </c>
      <c r="P4626" s="158" t="str" cm="1">
        <f t="array" ref="P4626">_xlfn.SWITCH(ROUND(N4626,0),5,"Excellent",4,"Good",3,"ok","Bad")</f>
        <v>Excellent</v>
      </c>
      <c r="Q4626" s="144">
        <v>36</v>
      </c>
      <c r="R4626" s="385">
        <v>43605</v>
      </c>
      <c r="S4626" s="385">
        <v>43879</v>
      </c>
      <c r="T4626" s="144">
        <v>3604</v>
      </c>
      <c r="U4626" s="144" t="s">
        <v>60</v>
      </c>
      <c r="V4626" s="144">
        <v>90</v>
      </c>
      <c r="W4626" s="144" t="str">
        <f t="shared" si="457"/>
        <v>Active</v>
      </c>
      <c r="X4626" s="144">
        <v>3604</v>
      </c>
      <c r="AB4626" s="343"/>
    </row>
    <row r="4627" spans="9:28">
      <c r="I4627" s="342">
        <v>2</v>
      </c>
      <c r="J4627" s="144" t="str">
        <f t="shared" si="455"/>
        <v>SMALL</v>
      </c>
      <c r="K4627" s="144" t="str">
        <f t="shared" si="456"/>
        <v>SMALL</v>
      </c>
      <c r="L4627" s="144" t="str" cm="1">
        <f t="array" ref="L4627">_xlfn.IFS(I4627&lt;=2,"SMALL",I4627&lt;=5,"MEDIUM",I4627&gt;5,"LARGE")</f>
        <v>SMALL</v>
      </c>
      <c r="M4627" s="144" t="str">
        <f t="shared" si="453"/>
        <v>NO</v>
      </c>
      <c r="N4627" s="374">
        <v>5</v>
      </c>
      <c r="O4627" s="374">
        <f t="shared" si="454"/>
        <v>5</v>
      </c>
      <c r="P4627" s="158" t="str" cm="1">
        <f t="array" ref="P4627">_xlfn.SWITCH(ROUND(N4627,0),5,"Excellent",4,"Good",3,"ok","Bad")</f>
        <v>Excellent</v>
      </c>
      <c r="Q4627" s="144">
        <v>22</v>
      </c>
      <c r="R4627" s="385">
        <v>43562</v>
      </c>
      <c r="S4627" s="385">
        <v>43860</v>
      </c>
      <c r="T4627" s="144">
        <v>1909</v>
      </c>
      <c r="U4627" s="144" t="s">
        <v>60</v>
      </c>
      <c r="V4627" s="144">
        <v>270</v>
      </c>
      <c r="W4627" s="144" t="str">
        <f t="shared" si="457"/>
        <v>Active</v>
      </c>
      <c r="X4627" s="144">
        <v>1909</v>
      </c>
      <c r="AB4627" s="343"/>
    </row>
    <row r="4628" spans="9:28">
      <c r="I4628" s="342">
        <v>3</v>
      </c>
      <c r="J4628" s="144" t="str">
        <f t="shared" si="455"/>
        <v>LARGE</v>
      </c>
      <c r="K4628" s="144" t="str">
        <f t="shared" si="456"/>
        <v>MEDIUM</v>
      </c>
      <c r="L4628" s="144" t="str" cm="1">
        <f t="array" ref="L4628">_xlfn.IFS(I4628&lt;=2,"SMALL",I4628&lt;=5,"MEDIUM",I4628&gt;5,"LARGE")</f>
        <v>MEDIUM</v>
      </c>
      <c r="M4628" s="144" t="str">
        <f t="shared" si="453"/>
        <v>NO</v>
      </c>
      <c r="N4628" s="374">
        <v>4.83</v>
      </c>
      <c r="O4628" s="374">
        <f t="shared" si="454"/>
        <v>5</v>
      </c>
      <c r="P4628" s="158" t="str" cm="1">
        <f t="array" ref="P4628">_xlfn.SWITCH(ROUND(N4628,0),5,"Excellent",4,"Good",3,"ok","Bad")</f>
        <v>Excellent</v>
      </c>
      <c r="Q4628" s="144">
        <v>35</v>
      </c>
      <c r="R4628" s="385">
        <v>43573</v>
      </c>
      <c r="S4628" s="385">
        <v>43896</v>
      </c>
      <c r="T4628" s="144">
        <v>3815</v>
      </c>
      <c r="U4628" s="144" t="s">
        <v>60</v>
      </c>
      <c r="V4628" s="144">
        <v>362</v>
      </c>
      <c r="W4628" s="144" t="str">
        <f t="shared" si="457"/>
        <v>Active</v>
      </c>
      <c r="X4628" s="144">
        <v>3815</v>
      </c>
      <c r="AB4628" s="343"/>
    </row>
    <row r="4629" spans="9:28">
      <c r="I4629" s="342">
        <v>4</v>
      </c>
      <c r="J4629" s="144" t="str">
        <f t="shared" si="455"/>
        <v>LARGE</v>
      </c>
      <c r="K4629" s="144" t="str">
        <f t="shared" si="456"/>
        <v>MEDIUM</v>
      </c>
      <c r="L4629" s="144" t="str" cm="1">
        <f t="array" ref="L4629">_xlfn.IFS(I4629&lt;=2,"SMALL",I4629&lt;=5,"MEDIUM",I4629&gt;5,"LARGE")</f>
        <v>MEDIUM</v>
      </c>
      <c r="M4629" s="144" t="str">
        <f t="shared" si="453"/>
        <v>NO</v>
      </c>
      <c r="N4629" s="374">
        <v>4.63</v>
      </c>
      <c r="O4629" s="374">
        <f t="shared" si="454"/>
        <v>5</v>
      </c>
      <c r="P4629" s="158" t="str" cm="1">
        <f t="array" ref="P4629">_xlfn.SWITCH(ROUND(N4629,0),5,"Excellent",4,"Good",3,"ok","Bad")</f>
        <v>Excellent</v>
      </c>
      <c r="Q4629" s="144">
        <v>8</v>
      </c>
      <c r="R4629" s="385">
        <v>43583</v>
      </c>
      <c r="S4629" s="385">
        <v>43661</v>
      </c>
      <c r="T4629" s="144">
        <v>3056</v>
      </c>
      <c r="U4629" s="144" t="s">
        <v>69</v>
      </c>
      <c r="V4629" s="144">
        <v>79</v>
      </c>
      <c r="W4629" s="144" t="str">
        <f t="shared" si="457"/>
        <v>Active</v>
      </c>
      <c r="X4629" s="144">
        <v>3056</v>
      </c>
      <c r="AB4629" s="343"/>
    </row>
    <row r="4630" spans="9:28">
      <c r="I4630" s="342">
        <v>6</v>
      </c>
      <c r="J4630" s="144" t="str">
        <f t="shared" si="455"/>
        <v>LARGE</v>
      </c>
      <c r="K4630" s="144" t="str">
        <f t="shared" si="456"/>
        <v>LARGE</v>
      </c>
      <c r="L4630" s="144" t="str" cm="1">
        <f t="array" ref="L4630">_xlfn.IFS(I4630&lt;=2,"SMALL",I4630&lt;=5,"MEDIUM",I4630&gt;5,"LARGE")</f>
        <v>LARGE</v>
      </c>
      <c r="M4630" s="144" t="str">
        <f t="shared" si="453"/>
        <v>NO</v>
      </c>
      <c r="N4630" s="374">
        <v>5</v>
      </c>
      <c r="O4630" s="374">
        <f t="shared" si="454"/>
        <v>5</v>
      </c>
      <c r="P4630" s="158" t="str" cm="1">
        <f t="array" ref="P4630">_xlfn.SWITCH(ROUND(N4630,0),5,"Excellent",4,"Good",3,"ok","Bad")</f>
        <v>Excellent</v>
      </c>
      <c r="Q4630" s="144">
        <v>42</v>
      </c>
      <c r="R4630" s="385">
        <v>43576</v>
      </c>
      <c r="S4630" s="385">
        <v>43907</v>
      </c>
      <c r="T4630" s="144">
        <v>2174</v>
      </c>
      <c r="U4630" s="144" t="s">
        <v>69</v>
      </c>
      <c r="V4630" s="144">
        <v>254</v>
      </c>
      <c r="W4630" s="144" t="str">
        <f t="shared" si="457"/>
        <v>Active</v>
      </c>
      <c r="X4630" s="144">
        <v>2174</v>
      </c>
      <c r="AB4630" s="343"/>
    </row>
    <row r="4631" spans="9:28">
      <c r="I4631" s="342">
        <v>2</v>
      </c>
      <c r="J4631" s="144" t="str">
        <f t="shared" si="455"/>
        <v>SMALL</v>
      </c>
      <c r="K4631" s="144" t="str">
        <f t="shared" si="456"/>
        <v>SMALL</v>
      </c>
      <c r="L4631" s="144" t="str" cm="1">
        <f t="array" ref="L4631">_xlfn.IFS(I4631&lt;=2,"SMALL",I4631&lt;=5,"MEDIUM",I4631&gt;5,"LARGE")</f>
        <v>SMALL</v>
      </c>
      <c r="M4631" s="144" t="str">
        <f t="shared" si="453"/>
        <v>NO</v>
      </c>
      <c r="N4631" s="374">
        <v>4.72</v>
      </c>
      <c r="O4631" s="374">
        <f t="shared" si="454"/>
        <v>5</v>
      </c>
      <c r="P4631" s="158" t="str" cm="1">
        <f t="array" ref="P4631">_xlfn.SWITCH(ROUND(N4631,0),5,"Excellent",4,"Good",3,"ok","Bad")</f>
        <v>Excellent</v>
      </c>
      <c r="Q4631" s="144">
        <v>18</v>
      </c>
      <c r="R4631" s="385">
        <v>43598</v>
      </c>
      <c r="S4631" s="385">
        <v>44016</v>
      </c>
      <c r="T4631" s="144">
        <v>1758</v>
      </c>
      <c r="U4631" s="144" t="s">
        <v>69</v>
      </c>
      <c r="V4631" s="144">
        <v>0</v>
      </c>
      <c r="W4631" s="144" t="str">
        <f t="shared" si="457"/>
        <v>Inactive</v>
      </c>
      <c r="X4631" s="144">
        <v>1758</v>
      </c>
      <c r="AB4631" s="343"/>
    </row>
    <row r="4632" spans="9:28">
      <c r="I4632" s="342">
        <v>4</v>
      </c>
      <c r="J4632" s="144" t="str">
        <f t="shared" si="455"/>
        <v>LARGE</v>
      </c>
      <c r="K4632" s="144" t="str">
        <f t="shared" si="456"/>
        <v>MEDIUM</v>
      </c>
      <c r="L4632" s="144" t="str" cm="1">
        <f t="array" ref="L4632">_xlfn.IFS(I4632&lt;=2,"SMALL",I4632&lt;=5,"MEDIUM",I4632&gt;5,"LARGE")</f>
        <v>MEDIUM</v>
      </c>
      <c r="M4632" s="144" t="str">
        <f t="shared" si="453"/>
        <v>NO</v>
      </c>
      <c r="N4632" s="374">
        <v>4.92</v>
      </c>
      <c r="O4632" s="374">
        <f t="shared" si="454"/>
        <v>5</v>
      </c>
      <c r="P4632" s="158" t="str" cm="1">
        <f t="array" ref="P4632">_xlfn.SWITCH(ROUND(N4632,0),5,"Excellent",4,"Good",3,"ok","Bad")</f>
        <v>Excellent</v>
      </c>
      <c r="Q4632" s="144">
        <v>13</v>
      </c>
      <c r="R4632" s="385">
        <v>43562</v>
      </c>
      <c r="S4632" s="385">
        <v>43898</v>
      </c>
      <c r="T4632" s="144">
        <v>604</v>
      </c>
      <c r="U4632" s="144" t="s">
        <v>69</v>
      </c>
      <c r="V4632" s="144">
        <v>7</v>
      </c>
      <c r="W4632" s="144" t="str">
        <f t="shared" si="457"/>
        <v>Active</v>
      </c>
      <c r="X4632" s="144">
        <v>604</v>
      </c>
      <c r="AB4632" s="343"/>
    </row>
    <row r="4633" spans="9:28">
      <c r="I4633" s="342">
        <v>3</v>
      </c>
      <c r="J4633" s="144" t="str">
        <f t="shared" si="455"/>
        <v>LARGE</v>
      </c>
      <c r="K4633" s="144" t="str">
        <f t="shared" si="456"/>
        <v>MEDIUM</v>
      </c>
      <c r="L4633" s="144" t="str" cm="1">
        <f t="array" ref="L4633">_xlfn.IFS(I4633&lt;=2,"SMALL",I4633&lt;=5,"MEDIUM",I4633&gt;5,"LARGE")</f>
        <v>MEDIUM</v>
      </c>
      <c r="M4633" s="144" t="str">
        <f t="shared" si="453"/>
        <v>NO</v>
      </c>
      <c r="N4633" s="374">
        <v>4.9800000000000004</v>
      </c>
      <c r="O4633" s="374">
        <f t="shared" si="454"/>
        <v>5</v>
      </c>
      <c r="P4633" s="158" t="str" cm="1">
        <f t="array" ref="P4633">_xlfn.SWITCH(ROUND(N4633,0),5,"Excellent",4,"Good",3,"ok","Bad")</f>
        <v>Excellent</v>
      </c>
      <c r="Q4633" s="144">
        <v>40</v>
      </c>
      <c r="R4633" s="385">
        <v>43562</v>
      </c>
      <c r="S4633" s="385">
        <v>43815</v>
      </c>
      <c r="T4633" s="144">
        <v>1702</v>
      </c>
      <c r="U4633" s="144" t="s">
        <v>60</v>
      </c>
      <c r="V4633" s="144">
        <v>89</v>
      </c>
      <c r="W4633" s="144" t="str">
        <f t="shared" si="457"/>
        <v>Active</v>
      </c>
      <c r="X4633" s="144">
        <v>1702</v>
      </c>
      <c r="AB4633" s="343"/>
    </row>
    <row r="4634" spans="9:28">
      <c r="I4634" s="342">
        <v>2</v>
      </c>
      <c r="J4634" s="144" t="str">
        <f t="shared" si="455"/>
        <v>SMALL</v>
      </c>
      <c r="K4634" s="144" t="str">
        <f t="shared" si="456"/>
        <v>SMALL</v>
      </c>
      <c r="L4634" s="144" t="str" cm="1">
        <f t="array" ref="L4634">_xlfn.IFS(I4634&lt;=2,"SMALL",I4634&lt;=5,"MEDIUM",I4634&gt;5,"LARGE")</f>
        <v>SMALL</v>
      </c>
      <c r="M4634" s="144" t="str">
        <f t="shared" si="453"/>
        <v>NO</v>
      </c>
      <c r="N4634" s="374">
        <v>4.8099999999999996</v>
      </c>
      <c r="O4634" s="374">
        <f t="shared" si="454"/>
        <v>5</v>
      </c>
      <c r="P4634" s="158" t="str" cm="1">
        <f t="array" ref="P4634">_xlfn.SWITCH(ROUND(N4634,0),5,"Excellent",4,"Good",3,"ok","Bad")</f>
        <v>Excellent</v>
      </c>
      <c r="Q4634" s="144">
        <v>27</v>
      </c>
      <c r="R4634" s="385">
        <v>43562</v>
      </c>
      <c r="S4634" s="385">
        <v>44052</v>
      </c>
      <c r="T4634" s="144">
        <v>3816</v>
      </c>
      <c r="U4634" s="144" t="s">
        <v>69</v>
      </c>
      <c r="V4634" s="144">
        <v>0</v>
      </c>
      <c r="W4634" s="144" t="str">
        <f t="shared" si="457"/>
        <v>Inactive</v>
      </c>
      <c r="X4634" s="144">
        <v>3816</v>
      </c>
      <c r="AB4634" s="343"/>
    </row>
    <row r="4635" spans="9:28">
      <c r="I4635" s="342">
        <v>4</v>
      </c>
      <c r="J4635" s="144" t="str">
        <f t="shared" si="455"/>
        <v>LARGE</v>
      </c>
      <c r="K4635" s="144" t="str">
        <f t="shared" si="456"/>
        <v>MEDIUM</v>
      </c>
      <c r="L4635" s="144" t="str" cm="1">
        <f t="array" ref="L4635">_xlfn.IFS(I4635&lt;=2,"SMALL",I4635&lt;=5,"MEDIUM",I4635&gt;5,"LARGE")</f>
        <v>MEDIUM</v>
      </c>
      <c r="M4635" s="144" t="str">
        <f t="shared" si="453"/>
        <v>NO</v>
      </c>
      <c r="N4635" s="374">
        <v>5</v>
      </c>
      <c r="O4635" s="374">
        <f t="shared" si="454"/>
        <v>5</v>
      </c>
      <c r="P4635" s="158" t="str" cm="1">
        <f t="array" ref="P4635">_xlfn.SWITCH(ROUND(N4635,0),5,"Excellent",4,"Good",3,"ok","Bad")</f>
        <v>Excellent</v>
      </c>
      <c r="Q4635" s="144">
        <v>27</v>
      </c>
      <c r="R4635" s="385">
        <v>43611</v>
      </c>
      <c r="S4635" s="385">
        <v>44015</v>
      </c>
      <c r="T4635" s="144">
        <v>1704</v>
      </c>
      <c r="U4635" s="144" t="s">
        <v>69</v>
      </c>
      <c r="V4635" s="144">
        <v>218</v>
      </c>
      <c r="W4635" s="144" t="str">
        <f t="shared" si="457"/>
        <v>Active</v>
      </c>
      <c r="X4635" s="144">
        <v>1704</v>
      </c>
      <c r="AB4635" s="343"/>
    </row>
    <row r="4636" spans="9:28">
      <c r="I4636" s="342">
        <v>2</v>
      </c>
      <c r="J4636" s="144" t="str">
        <f t="shared" si="455"/>
        <v>SMALL</v>
      </c>
      <c r="K4636" s="144" t="str">
        <f t="shared" si="456"/>
        <v>SMALL</v>
      </c>
      <c r="L4636" s="144" t="str" cm="1">
        <f t="array" ref="L4636">_xlfn.IFS(I4636&lt;=2,"SMALL",I4636&lt;=5,"MEDIUM",I4636&gt;5,"LARGE")</f>
        <v>SMALL</v>
      </c>
      <c r="M4636" s="144" t="str">
        <f t="shared" si="453"/>
        <v>NO</v>
      </c>
      <c r="N4636" s="374">
        <v>4.83</v>
      </c>
      <c r="O4636" s="374">
        <f t="shared" si="454"/>
        <v>5</v>
      </c>
      <c r="P4636" s="158" t="str" cm="1">
        <f t="array" ref="P4636">_xlfn.SWITCH(ROUND(N4636,0),5,"Excellent",4,"Good",3,"ok","Bad")</f>
        <v>Excellent</v>
      </c>
      <c r="Q4636" s="144">
        <v>36</v>
      </c>
      <c r="R4636" s="385">
        <v>43581</v>
      </c>
      <c r="S4636" s="385">
        <v>43877</v>
      </c>
      <c r="T4636" s="144">
        <v>2736</v>
      </c>
      <c r="U4636" s="144" t="s">
        <v>60</v>
      </c>
      <c r="V4636" s="144">
        <v>90</v>
      </c>
      <c r="W4636" s="144" t="str">
        <f t="shared" si="457"/>
        <v>Active</v>
      </c>
      <c r="X4636" s="144">
        <v>2736</v>
      </c>
      <c r="AB4636" s="343"/>
    </row>
    <row r="4637" spans="9:28">
      <c r="I4637" s="342">
        <v>6</v>
      </c>
      <c r="J4637" s="144" t="str">
        <f t="shared" si="455"/>
        <v>LARGE</v>
      </c>
      <c r="K4637" s="144" t="str">
        <f t="shared" si="456"/>
        <v>LARGE</v>
      </c>
      <c r="L4637" s="144" t="str" cm="1">
        <f t="array" ref="L4637">_xlfn.IFS(I4637&lt;=2,"SMALL",I4637&lt;=5,"MEDIUM",I4637&gt;5,"LARGE")</f>
        <v>LARGE</v>
      </c>
      <c r="M4637" s="144" t="str">
        <f t="shared" si="453"/>
        <v>NO</v>
      </c>
      <c r="N4637" s="374">
        <v>4.92</v>
      </c>
      <c r="O4637" s="374">
        <f t="shared" si="454"/>
        <v>5</v>
      </c>
      <c r="P4637" s="158" t="str" cm="1">
        <f t="array" ref="P4637">_xlfn.SWITCH(ROUND(N4637,0),5,"Excellent",4,"Good",3,"ok","Bad")</f>
        <v>Excellent</v>
      </c>
      <c r="Q4637" s="144">
        <v>38</v>
      </c>
      <c r="R4637" s="385">
        <v>43593</v>
      </c>
      <c r="S4637" s="385">
        <v>43904</v>
      </c>
      <c r="T4637" s="144">
        <v>3347</v>
      </c>
      <c r="U4637" s="144" t="s">
        <v>69</v>
      </c>
      <c r="V4637" s="144">
        <v>343</v>
      </c>
      <c r="W4637" s="144" t="str">
        <f t="shared" si="457"/>
        <v>Active</v>
      </c>
      <c r="X4637" s="144">
        <v>3347</v>
      </c>
      <c r="AB4637" s="343"/>
    </row>
    <row r="4638" spans="9:28">
      <c r="I4638" s="342">
        <v>3</v>
      </c>
      <c r="J4638" s="144" t="str">
        <f t="shared" si="455"/>
        <v>LARGE</v>
      </c>
      <c r="K4638" s="144" t="str">
        <f t="shared" si="456"/>
        <v>MEDIUM</v>
      </c>
      <c r="L4638" s="144" t="str" cm="1">
        <f t="array" ref="L4638">_xlfn.IFS(I4638&lt;=2,"SMALL",I4638&lt;=5,"MEDIUM",I4638&gt;5,"LARGE")</f>
        <v>MEDIUM</v>
      </c>
      <c r="M4638" s="144" t="str">
        <f t="shared" si="453"/>
        <v>NO</v>
      </c>
      <c r="N4638" s="374">
        <v>5</v>
      </c>
      <c r="O4638" s="374">
        <f t="shared" si="454"/>
        <v>5</v>
      </c>
      <c r="P4638" s="158" t="str" cm="1">
        <f t="array" ref="P4638">_xlfn.SWITCH(ROUND(N4638,0),5,"Excellent",4,"Good",3,"ok","Bad")</f>
        <v>Excellent</v>
      </c>
      <c r="Q4638" s="144">
        <v>21</v>
      </c>
      <c r="R4638" s="385">
        <v>43562</v>
      </c>
      <c r="S4638" s="385">
        <v>44024</v>
      </c>
      <c r="T4638" s="144">
        <v>3630</v>
      </c>
      <c r="U4638" s="144" t="s">
        <v>69</v>
      </c>
      <c r="V4638" s="144">
        <v>2</v>
      </c>
      <c r="W4638" s="144" t="str">
        <f t="shared" si="457"/>
        <v>Active</v>
      </c>
      <c r="X4638" s="144">
        <v>3630</v>
      </c>
      <c r="AB4638" s="343"/>
    </row>
    <row r="4639" spans="9:28">
      <c r="I4639" s="342">
        <v>2</v>
      </c>
      <c r="J4639" s="144" t="str">
        <f t="shared" si="455"/>
        <v>SMALL</v>
      </c>
      <c r="K4639" s="144" t="str">
        <f t="shared" si="456"/>
        <v>SMALL</v>
      </c>
      <c r="L4639" s="144" t="str" cm="1">
        <f t="array" ref="L4639">_xlfn.IFS(I4639&lt;=2,"SMALL",I4639&lt;=5,"MEDIUM",I4639&gt;5,"LARGE")</f>
        <v>SMALL</v>
      </c>
      <c r="M4639" s="144" t="str">
        <f t="shared" si="453"/>
        <v>NO</v>
      </c>
      <c r="N4639" s="374">
        <v>4.71</v>
      </c>
      <c r="O4639" s="374">
        <f t="shared" si="454"/>
        <v>5</v>
      </c>
      <c r="P4639" s="158" t="str" cm="1">
        <f t="array" ref="P4639">_xlfn.SWITCH(ROUND(N4639,0),5,"Excellent",4,"Good",3,"ok","Bad")</f>
        <v>Excellent</v>
      </c>
      <c r="Q4639" s="144">
        <v>7</v>
      </c>
      <c r="R4639" s="385">
        <v>43628</v>
      </c>
      <c r="S4639" s="385">
        <v>43748</v>
      </c>
      <c r="T4639" s="144">
        <v>3817</v>
      </c>
      <c r="U4639" s="144" t="s">
        <v>60</v>
      </c>
      <c r="V4639" s="144">
        <v>365</v>
      </c>
      <c r="W4639" s="144" t="str">
        <f t="shared" si="457"/>
        <v>Active</v>
      </c>
      <c r="X4639" s="144">
        <v>3817</v>
      </c>
      <c r="AB4639" s="343"/>
    </row>
    <row r="4640" spans="9:28">
      <c r="I4640" s="342">
        <v>2</v>
      </c>
      <c r="J4640" s="144" t="str">
        <f t="shared" si="455"/>
        <v>SMALL</v>
      </c>
      <c r="K4640" s="144" t="str">
        <f t="shared" si="456"/>
        <v>SMALL</v>
      </c>
      <c r="L4640" s="144" t="str" cm="1">
        <f t="array" ref="L4640">_xlfn.IFS(I4640&lt;=2,"SMALL",I4640&lt;=5,"MEDIUM",I4640&gt;5,"LARGE")</f>
        <v>SMALL</v>
      </c>
      <c r="M4640" s="144" t="str">
        <f t="shared" si="453"/>
        <v>NO</v>
      </c>
      <c r="N4640" s="374">
        <v>4.43</v>
      </c>
      <c r="O4640" s="374">
        <f t="shared" si="454"/>
        <v>4</v>
      </c>
      <c r="P4640" s="158" t="str" cm="1">
        <f t="array" ref="P4640">_xlfn.SWITCH(ROUND(N4640,0),5,"Excellent",4,"Good",3,"ok","Bad")</f>
        <v>Good</v>
      </c>
      <c r="Q4640" s="144">
        <v>40</v>
      </c>
      <c r="R4640" s="385">
        <v>43570</v>
      </c>
      <c r="S4640" s="385">
        <v>43900</v>
      </c>
      <c r="T4640" s="144">
        <v>2064</v>
      </c>
      <c r="U4640" s="144" t="s">
        <v>60</v>
      </c>
      <c r="V4640" s="144">
        <v>365</v>
      </c>
      <c r="W4640" s="144" t="str">
        <f t="shared" si="457"/>
        <v>Active</v>
      </c>
      <c r="X4640" s="144">
        <v>2064</v>
      </c>
      <c r="AB4640" s="343"/>
    </row>
    <row r="4641" spans="9:28">
      <c r="I4641" s="342">
        <v>6</v>
      </c>
      <c r="J4641" s="144" t="str">
        <f t="shared" si="455"/>
        <v>LARGE</v>
      </c>
      <c r="K4641" s="144" t="str">
        <f t="shared" si="456"/>
        <v>LARGE</v>
      </c>
      <c r="L4641" s="144" t="str" cm="1">
        <f t="array" ref="L4641">_xlfn.IFS(I4641&lt;=2,"SMALL",I4641&lt;=5,"MEDIUM",I4641&gt;5,"LARGE")</f>
        <v>LARGE</v>
      </c>
      <c r="M4641" s="144" t="str">
        <f t="shared" si="453"/>
        <v>NO</v>
      </c>
      <c r="N4641" s="374">
        <v>4.9000000000000004</v>
      </c>
      <c r="O4641" s="374">
        <f t="shared" si="454"/>
        <v>5</v>
      </c>
      <c r="P4641" s="158" t="str" cm="1">
        <f t="array" ref="P4641">_xlfn.SWITCH(ROUND(N4641,0),5,"Excellent",4,"Good",3,"ok","Bad")</f>
        <v>Excellent</v>
      </c>
      <c r="Q4641" s="144">
        <v>42</v>
      </c>
      <c r="R4641" s="385">
        <v>43576</v>
      </c>
      <c r="S4641" s="385">
        <v>43944</v>
      </c>
      <c r="T4641" s="144">
        <v>3820</v>
      </c>
      <c r="U4641" s="144" t="s">
        <v>69</v>
      </c>
      <c r="V4641" s="144">
        <v>269</v>
      </c>
      <c r="W4641" s="144" t="str">
        <f t="shared" si="457"/>
        <v>Active</v>
      </c>
      <c r="X4641" s="144">
        <v>3820</v>
      </c>
      <c r="AB4641" s="343"/>
    </row>
    <row r="4642" spans="9:28">
      <c r="I4642" s="342">
        <v>2</v>
      </c>
      <c r="J4642" s="144" t="str">
        <f t="shared" si="455"/>
        <v>SMALL</v>
      </c>
      <c r="K4642" s="144" t="str">
        <f t="shared" si="456"/>
        <v>SMALL</v>
      </c>
      <c r="L4642" s="144" t="str" cm="1">
        <f t="array" ref="L4642">_xlfn.IFS(I4642&lt;=2,"SMALL",I4642&lt;=5,"MEDIUM",I4642&gt;5,"LARGE")</f>
        <v>SMALL</v>
      </c>
      <c r="M4642" s="144" t="str">
        <f t="shared" si="453"/>
        <v>NO</v>
      </c>
      <c r="N4642" s="374">
        <v>5</v>
      </c>
      <c r="O4642" s="374">
        <f t="shared" si="454"/>
        <v>5</v>
      </c>
      <c r="P4642" s="158" t="str" cm="1">
        <f t="array" ref="P4642">_xlfn.SWITCH(ROUND(N4642,0),5,"Excellent",4,"Good",3,"ok","Bad")</f>
        <v>Excellent</v>
      </c>
      <c r="Q4642" s="144">
        <v>33</v>
      </c>
      <c r="R4642" s="385">
        <v>43617</v>
      </c>
      <c r="S4642" s="385">
        <v>43892</v>
      </c>
      <c r="T4642" s="144">
        <v>2244</v>
      </c>
      <c r="U4642" s="144" t="s">
        <v>60</v>
      </c>
      <c r="V4642" s="144">
        <v>342</v>
      </c>
      <c r="W4642" s="144" t="str">
        <f t="shared" si="457"/>
        <v>Active</v>
      </c>
      <c r="X4642" s="144">
        <v>2244</v>
      </c>
      <c r="AB4642" s="343"/>
    </row>
    <row r="4643" spans="9:28">
      <c r="I4643" s="342">
        <v>1</v>
      </c>
      <c r="J4643" s="144" t="str">
        <f t="shared" si="455"/>
        <v>SMALL</v>
      </c>
      <c r="K4643" s="144" t="str">
        <f t="shared" si="456"/>
        <v>SMALL</v>
      </c>
      <c r="L4643" s="144" t="str" cm="1">
        <f t="array" ref="L4643">_xlfn.IFS(I4643&lt;=2,"SMALL",I4643&lt;=5,"MEDIUM",I4643&gt;5,"LARGE")</f>
        <v>SMALL</v>
      </c>
      <c r="M4643" s="144" t="str">
        <f t="shared" si="453"/>
        <v>NO</v>
      </c>
      <c r="N4643" s="374">
        <v>4.83</v>
      </c>
      <c r="O4643" s="374">
        <f t="shared" si="454"/>
        <v>5</v>
      </c>
      <c r="P4643" s="158" t="str" cm="1">
        <f t="array" ref="P4643">_xlfn.SWITCH(ROUND(N4643,0),5,"Excellent",4,"Good",3,"ok","Bad")</f>
        <v>Excellent</v>
      </c>
      <c r="Q4643" s="144">
        <v>47</v>
      </c>
      <c r="R4643" s="385">
        <v>43555</v>
      </c>
      <c r="S4643" s="385">
        <v>43898</v>
      </c>
      <c r="T4643" s="144">
        <v>1096</v>
      </c>
      <c r="U4643" s="144" t="s">
        <v>60</v>
      </c>
      <c r="V4643" s="144">
        <v>349</v>
      </c>
      <c r="W4643" s="144" t="str">
        <f t="shared" si="457"/>
        <v>Active</v>
      </c>
      <c r="X4643" s="144">
        <v>1096</v>
      </c>
      <c r="AB4643" s="343"/>
    </row>
    <row r="4644" spans="9:28">
      <c r="I4644" s="342">
        <v>12</v>
      </c>
      <c r="J4644" s="144" t="str">
        <f t="shared" si="455"/>
        <v>LARGE</v>
      </c>
      <c r="K4644" s="144" t="str">
        <f t="shared" si="456"/>
        <v>LARGE</v>
      </c>
      <c r="L4644" s="144" t="str" cm="1">
        <f t="array" ref="L4644">_xlfn.IFS(I4644&lt;=2,"SMALL",I4644&lt;=5,"MEDIUM",I4644&gt;5,"LARGE")</f>
        <v>LARGE</v>
      </c>
      <c r="M4644" s="144" t="str">
        <f t="shared" si="453"/>
        <v>NO</v>
      </c>
      <c r="N4644" s="374">
        <v>4.9000000000000004</v>
      </c>
      <c r="O4644" s="374">
        <f t="shared" si="454"/>
        <v>5</v>
      </c>
      <c r="P4644" s="158" t="str" cm="1">
        <f t="array" ref="P4644">_xlfn.SWITCH(ROUND(N4644,0),5,"Excellent",4,"Good",3,"ok","Bad")</f>
        <v>Excellent</v>
      </c>
      <c r="Q4644" s="144">
        <v>39</v>
      </c>
      <c r="R4644" s="385">
        <v>43607</v>
      </c>
      <c r="S4644" s="385">
        <v>43905</v>
      </c>
      <c r="T4644" s="144">
        <v>3752</v>
      </c>
      <c r="U4644" s="144" t="s">
        <v>69</v>
      </c>
      <c r="V4644" s="144">
        <v>0</v>
      </c>
      <c r="W4644" s="144" t="str">
        <f t="shared" si="457"/>
        <v>Inactive</v>
      </c>
      <c r="X4644" s="144">
        <v>3752</v>
      </c>
      <c r="AB4644" s="343"/>
    </row>
    <row r="4645" spans="9:28">
      <c r="I4645" s="342">
        <v>4</v>
      </c>
      <c r="J4645" s="144" t="str">
        <f t="shared" si="455"/>
        <v>LARGE</v>
      </c>
      <c r="K4645" s="144" t="str">
        <f t="shared" si="456"/>
        <v>MEDIUM</v>
      </c>
      <c r="L4645" s="144" t="str" cm="1">
        <f t="array" ref="L4645">_xlfn.IFS(I4645&lt;=2,"SMALL",I4645&lt;=5,"MEDIUM",I4645&gt;5,"LARGE")</f>
        <v>MEDIUM</v>
      </c>
      <c r="M4645" s="144" t="str">
        <f t="shared" si="453"/>
        <v>NO</v>
      </c>
      <c r="N4645" s="374">
        <v>5</v>
      </c>
      <c r="O4645" s="374">
        <f t="shared" si="454"/>
        <v>5</v>
      </c>
      <c r="P4645" s="158" t="str" cm="1">
        <f t="array" ref="P4645">_xlfn.SWITCH(ROUND(N4645,0),5,"Excellent",4,"Good",3,"ok","Bad")</f>
        <v>Excellent</v>
      </c>
      <c r="Q4645" s="144">
        <v>23</v>
      </c>
      <c r="R4645" s="385">
        <v>43560</v>
      </c>
      <c r="S4645" s="385">
        <v>44052</v>
      </c>
      <c r="T4645" s="144">
        <v>1913</v>
      </c>
      <c r="U4645" s="144" t="s">
        <v>69</v>
      </c>
      <c r="V4645" s="144">
        <v>88</v>
      </c>
      <c r="W4645" s="144" t="str">
        <f t="shared" si="457"/>
        <v>Active</v>
      </c>
      <c r="X4645" s="144">
        <v>1913</v>
      </c>
      <c r="AB4645" s="343"/>
    </row>
    <row r="4646" spans="9:28">
      <c r="I4646" s="342">
        <v>2</v>
      </c>
      <c r="J4646" s="144" t="str">
        <f t="shared" si="455"/>
        <v>SMALL</v>
      </c>
      <c r="K4646" s="144" t="str">
        <f t="shared" si="456"/>
        <v>SMALL</v>
      </c>
      <c r="L4646" s="144" t="str" cm="1">
        <f t="array" ref="L4646">_xlfn.IFS(I4646&lt;=2,"SMALL",I4646&lt;=5,"MEDIUM",I4646&gt;5,"LARGE")</f>
        <v>SMALL</v>
      </c>
      <c r="M4646" s="144" t="str">
        <f t="shared" si="453"/>
        <v>NO</v>
      </c>
      <c r="N4646" s="374">
        <v>5</v>
      </c>
      <c r="O4646" s="374">
        <f t="shared" si="454"/>
        <v>5</v>
      </c>
      <c r="P4646" s="158" t="str" cm="1">
        <f t="array" ref="P4646">_xlfn.SWITCH(ROUND(N4646,0),5,"Excellent",4,"Good",3,"ok","Bad")</f>
        <v>Excellent</v>
      </c>
      <c r="Q4646" s="144">
        <v>35</v>
      </c>
      <c r="R4646" s="385">
        <v>43556</v>
      </c>
      <c r="S4646" s="385">
        <v>43892</v>
      </c>
      <c r="T4646" s="144">
        <v>3654</v>
      </c>
      <c r="U4646" s="144" t="s">
        <v>60</v>
      </c>
      <c r="V4646" s="144">
        <v>7</v>
      </c>
      <c r="W4646" s="144" t="str">
        <f t="shared" si="457"/>
        <v>Active</v>
      </c>
      <c r="X4646" s="144">
        <v>3654</v>
      </c>
      <c r="AB4646" s="343"/>
    </row>
    <row r="4647" spans="9:28">
      <c r="I4647" s="342">
        <v>1</v>
      </c>
      <c r="J4647" s="144" t="str">
        <f t="shared" si="455"/>
        <v>SMALL</v>
      </c>
      <c r="K4647" s="144" t="str">
        <f t="shared" si="456"/>
        <v>SMALL</v>
      </c>
      <c r="L4647" s="144" t="str" cm="1">
        <f t="array" ref="L4647">_xlfn.IFS(I4647&lt;=2,"SMALL",I4647&lt;=5,"MEDIUM",I4647&gt;5,"LARGE")</f>
        <v>SMALL</v>
      </c>
      <c r="M4647" s="144" t="str">
        <f t="shared" si="453"/>
        <v>NO</v>
      </c>
      <c r="N4647" s="374">
        <v>4.67</v>
      </c>
      <c r="O4647" s="374">
        <f t="shared" si="454"/>
        <v>5</v>
      </c>
      <c r="P4647" s="158" t="str" cm="1">
        <f t="array" ref="P4647">_xlfn.SWITCH(ROUND(N4647,0),5,"Excellent",4,"Good",3,"ok","Bad")</f>
        <v>Excellent</v>
      </c>
      <c r="Q4647" s="144">
        <v>45</v>
      </c>
      <c r="R4647" s="385">
        <v>43555</v>
      </c>
      <c r="S4647" s="385">
        <v>44023</v>
      </c>
      <c r="T4647" s="144">
        <v>3821</v>
      </c>
      <c r="U4647" s="144" t="s">
        <v>73</v>
      </c>
      <c r="V4647" s="144">
        <v>0</v>
      </c>
      <c r="W4647" s="144" t="str">
        <f t="shared" si="457"/>
        <v>Inactive</v>
      </c>
      <c r="X4647" s="144">
        <v>3821</v>
      </c>
      <c r="AB4647" s="343"/>
    </row>
    <row r="4648" spans="9:28">
      <c r="I4648" s="342">
        <v>1</v>
      </c>
      <c r="J4648" s="144" t="str">
        <f t="shared" si="455"/>
        <v>SMALL</v>
      </c>
      <c r="K4648" s="144" t="str">
        <f t="shared" si="456"/>
        <v>SMALL</v>
      </c>
      <c r="L4648" s="144" t="str" cm="1">
        <f t="array" ref="L4648">_xlfn.IFS(I4648&lt;=2,"SMALL",I4648&lt;=5,"MEDIUM",I4648&gt;5,"LARGE")</f>
        <v>SMALL</v>
      </c>
      <c r="M4648" s="144" t="str">
        <f t="shared" si="453"/>
        <v>NO</v>
      </c>
      <c r="N4648" s="374">
        <v>4.66</v>
      </c>
      <c r="O4648" s="374">
        <f t="shared" si="454"/>
        <v>5</v>
      </c>
      <c r="P4648" s="158" t="str" cm="1">
        <f t="array" ref="P4648">_xlfn.SWITCH(ROUND(N4648,0),5,"Excellent",4,"Good",3,"ok","Bad")</f>
        <v>Excellent</v>
      </c>
      <c r="Q4648" s="144">
        <v>47</v>
      </c>
      <c r="R4648" s="385">
        <v>43554</v>
      </c>
      <c r="S4648" s="385">
        <v>44015</v>
      </c>
      <c r="T4648" s="144">
        <v>3821</v>
      </c>
      <c r="U4648" s="144" t="s">
        <v>73</v>
      </c>
      <c r="V4648" s="144">
        <v>0</v>
      </c>
      <c r="W4648" s="144" t="str">
        <f t="shared" si="457"/>
        <v>Inactive</v>
      </c>
      <c r="X4648" s="144">
        <v>3821</v>
      </c>
      <c r="AB4648" s="343"/>
    </row>
    <row r="4649" spans="9:28">
      <c r="I4649" s="342">
        <v>2</v>
      </c>
      <c r="J4649" s="144" t="str">
        <f t="shared" si="455"/>
        <v>SMALL</v>
      </c>
      <c r="K4649" s="144" t="str">
        <f t="shared" si="456"/>
        <v>SMALL</v>
      </c>
      <c r="L4649" s="144" t="str" cm="1">
        <f t="array" ref="L4649">_xlfn.IFS(I4649&lt;=2,"SMALL",I4649&lt;=5,"MEDIUM",I4649&gt;5,"LARGE")</f>
        <v>SMALL</v>
      </c>
      <c r="M4649" s="144" t="str">
        <f t="shared" si="453"/>
        <v>NO</v>
      </c>
      <c r="N4649" s="374">
        <v>4.66</v>
      </c>
      <c r="O4649" s="374">
        <f t="shared" si="454"/>
        <v>5</v>
      </c>
      <c r="P4649" s="158" t="str" cm="1">
        <f t="array" ref="P4649">_xlfn.SWITCH(ROUND(N4649,0),5,"Excellent",4,"Good",3,"ok","Bad")</f>
        <v>Excellent</v>
      </c>
      <c r="Q4649" s="144">
        <v>50</v>
      </c>
      <c r="R4649" s="385">
        <v>43554</v>
      </c>
      <c r="S4649" s="385">
        <v>43900</v>
      </c>
      <c r="T4649" s="144">
        <v>3821</v>
      </c>
      <c r="U4649" s="144" t="s">
        <v>73</v>
      </c>
      <c r="V4649" s="144">
        <v>0</v>
      </c>
      <c r="W4649" s="144" t="str">
        <f t="shared" si="457"/>
        <v>Inactive</v>
      </c>
      <c r="X4649" s="144">
        <v>3821</v>
      </c>
      <c r="AB4649" s="343"/>
    </row>
    <row r="4650" spans="9:28">
      <c r="I4650" s="342">
        <v>2</v>
      </c>
      <c r="J4650" s="144" t="str">
        <f t="shared" si="455"/>
        <v>SMALL</v>
      </c>
      <c r="K4650" s="144" t="str">
        <f t="shared" si="456"/>
        <v>SMALL</v>
      </c>
      <c r="L4650" s="144" t="str" cm="1">
        <f t="array" ref="L4650">_xlfn.IFS(I4650&lt;=2,"SMALL",I4650&lt;=5,"MEDIUM",I4650&gt;5,"LARGE")</f>
        <v>SMALL</v>
      </c>
      <c r="M4650" s="144" t="str">
        <f t="shared" si="453"/>
        <v>NO</v>
      </c>
      <c r="N4650" s="374">
        <v>3.33</v>
      </c>
      <c r="O4650" s="374">
        <f t="shared" si="454"/>
        <v>3</v>
      </c>
      <c r="P4650" s="158" t="str" cm="1">
        <f t="array" ref="P4650">_xlfn.SWITCH(ROUND(N4650,0),5,"Excellent",4,"Good",3,"ok","Bad")</f>
        <v>ok</v>
      </c>
      <c r="Q4650" s="144">
        <v>3</v>
      </c>
      <c r="R4650" s="385">
        <v>43708</v>
      </c>
      <c r="S4650" s="385">
        <v>43898</v>
      </c>
      <c r="T4650" s="144">
        <v>3781</v>
      </c>
      <c r="U4650" s="144" t="s">
        <v>60</v>
      </c>
      <c r="V4650" s="144">
        <v>0</v>
      </c>
      <c r="W4650" s="144" t="str">
        <f t="shared" si="457"/>
        <v>Inactive</v>
      </c>
      <c r="X4650" s="144">
        <v>3781</v>
      </c>
      <c r="AB4650" s="343"/>
    </row>
    <row r="4651" spans="9:28">
      <c r="I4651" s="342">
        <v>3</v>
      </c>
      <c r="J4651" s="144" t="str">
        <f t="shared" si="455"/>
        <v>LARGE</v>
      </c>
      <c r="K4651" s="144" t="str">
        <f t="shared" si="456"/>
        <v>MEDIUM</v>
      </c>
      <c r="L4651" s="144" t="str" cm="1">
        <f t="array" ref="L4651">_xlfn.IFS(I4651&lt;=2,"SMALL",I4651&lt;=5,"MEDIUM",I4651&gt;5,"LARGE")</f>
        <v>MEDIUM</v>
      </c>
      <c r="M4651" s="144" t="str">
        <f t="shared" si="453"/>
        <v>NO</v>
      </c>
      <c r="N4651" s="374">
        <v>5</v>
      </c>
      <c r="O4651" s="374">
        <f t="shared" si="454"/>
        <v>5</v>
      </c>
      <c r="P4651" s="158" t="str" cm="1">
        <f t="array" ref="P4651">_xlfn.SWITCH(ROUND(N4651,0),5,"Excellent",4,"Good",3,"ok","Bad")</f>
        <v>Excellent</v>
      </c>
      <c r="Q4651" s="144">
        <v>4</v>
      </c>
      <c r="R4651" s="385">
        <v>43579</v>
      </c>
      <c r="S4651" s="385">
        <v>43836</v>
      </c>
      <c r="T4651" s="144">
        <v>2796</v>
      </c>
      <c r="U4651" s="144" t="s">
        <v>69</v>
      </c>
      <c r="V4651" s="144">
        <v>84</v>
      </c>
      <c r="W4651" s="144" t="str">
        <f t="shared" si="457"/>
        <v>Active</v>
      </c>
      <c r="X4651" s="144">
        <v>2796</v>
      </c>
      <c r="AB4651" s="343"/>
    </row>
    <row r="4652" spans="9:28">
      <c r="I4652" s="342">
        <v>3</v>
      </c>
      <c r="J4652" s="144" t="str">
        <f t="shared" si="455"/>
        <v>LARGE</v>
      </c>
      <c r="K4652" s="144" t="str">
        <f t="shared" si="456"/>
        <v>MEDIUM</v>
      </c>
      <c r="L4652" s="144" t="str" cm="1">
        <f t="array" ref="L4652">_xlfn.IFS(I4652&lt;=2,"SMALL",I4652&lt;=5,"MEDIUM",I4652&gt;5,"LARGE")</f>
        <v>MEDIUM</v>
      </c>
      <c r="M4652" s="144" t="str">
        <f t="shared" si="453"/>
        <v>NO</v>
      </c>
      <c r="N4652" s="374">
        <v>4.9800000000000004</v>
      </c>
      <c r="O4652" s="374">
        <f t="shared" si="454"/>
        <v>5</v>
      </c>
      <c r="P4652" s="158" t="str" cm="1">
        <f t="array" ref="P4652">_xlfn.SWITCH(ROUND(N4652,0),5,"Excellent",4,"Good",3,"ok","Bad")</f>
        <v>Excellent</v>
      </c>
      <c r="Q4652" s="144">
        <v>82</v>
      </c>
      <c r="R4652" s="385">
        <v>43560</v>
      </c>
      <c r="S4652" s="385">
        <v>44012</v>
      </c>
      <c r="T4652" s="144">
        <v>3357</v>
      </c>
      <c r="U4652" s="144" t="s">
        <v>60</v>
      </c>
      <c r="V4652" s="144">
        <v>351</v>
      </c>
      <c r="W4652" s="144" t="str">
        <f t="shared" si="457"/>
        <v>Active</v>
      </c>
      <c r="X4652" s="144">
        <v>3357</v>
      </c>
      <c r="AB4652" s="343"/>
    </row>
    <row r="4653" spans="9:28">
      <c r="I4653" s="342">
        <v>2</v>
      </c>
      <c r="J4653" s="144" t="str">
        <f t="shared" si="455"/>
        <v>SMALL</v>
      </c>
      <c r="K4653" s="144" t="str">
        <f t="shared" si="456"/>
        <v>SMALL</v>
      </c>
      <c r="L4653" s="144" t="str" cm="1">
        <f t="array" ref="L4653">_xlfn.IFS(I4653&lt;=2,"SMALL",I4653&lt;=5,"MEDIUM",I4653&gt;5,"LARGE")</f>
        <v>SMALL</v>
      </c>
      <c r="M4653" s="144" t="str">
        <f t="shared" si="453"/>
        <v>NO</v>
      </c>
      <c r="N4653" s="374">
        <v>5</v>
      </c>
      <c r="O4653" s="374">
        <f t="shared" si="454"/>
        <v>5</v>
      </c>
      <c r="P4653" s="158" t="str" cm="1">
        <f t="array" ref="P4653">_xlfn.SWITCH(ROUND(N4653,0),5,"Excellent",4,"Good",3,"ok","Bad")</f>
        <v>Excellent</v>
      </c>
      <c r="Q4653" s="144">
        <v>3</v>
      </c>
      <c r="R4653" s="385">
        <v>43706</v>
      </c>
      <c r="S4653" s="385">
        <v>43910</v>
      </c>
      <c r="T4653" s="144">
        <v>3029</v>
      </c>
      <c r="U4653" s="144" t="s">
        <v>73</v>
      </c>
      <c r="V4653" s="144">
        <v>15</v>
      </c>
      <c r="W4653" s="144" t="str">
        <f t="shared" si="457"/>
        <v>Active</v>
      </c>
      <c r="X4653" s="144">
        <v>3029</v>
      </c>
      <c r="AB4653" s="343"/>
    </row>
    <row r="4654" spans="9:28">
      <c r="I4654" s="342">
        <v>6</v>
      </c>
      <c r="J4654" s="144" t="str">
        <f t="shared" si="455"/>
        <v>LARGE</v>
      </c>
      <c r="K4654" s="144" t="str">
        <f t="shared" si="456"/>
        <v>LARGE</v>
      </c>
      <c r="L4654" s="144" t="str" cm="1">
        <f t="array" ref="L4654">_xlfn.IFS(I4654&lt;=2,"SMALL",I4654&lt;=5,"MEDIUM",I4654&gt;5,"LARGE")</f>
        <v>LARGE</v>
      </c>
      <c r="M4654" s="144" t="str">
        <f t="shared" si="453"/>
        <v>NO</v>
      </c>
      <c r="N4654" s="374">
        <v>4.91</v>
      </c>
      <c r="O4654" s="374">
        <f t="shared" si="454"/>
        <v>5</v>
      </c>
      <c r="P4654" s="158" t="str" cm="1">
        <f t="array" ref="P4654">_xlfn.SWITCH(ROUND(N4654,0),5,"Excellent",4,"Good",3,"ok","Bad")</f>
        <v>Excellent</v>
      </c>
      <c r="Q4654" s="144">
        <v>54</v>
      </c>
      <c r="R4654" s="385">
        <v>43572</v>
      </c>
      <c r="S4654" s="385">
        <v>44032</v>
      </c>
      <c r="T4654" s="144">
        <v>3353</v>
      </c>
      <c r="U4654" s="144" t="s">
        <v>69</v>
      </c>
      <c r="V4654" s="144">
        <v>347</v>
      </c>
      <c r="W4654" s="144" t="str">
        <f t="shared" si="457"/>
        <v>Active</v>
      </c>
      <c r="X4654" s="144">
        <v>3353</v>
      </c>
      <c r="AB4654" s="343"/>
    </row>
    <row r="4655" spans="9:28">
      <c r="I4655" s="342">
        <v>16</v>
      </c>
      <c r="J4655" s="144" t="str">
        <f t="shared" si="455"/>
        <v>LARGE</v>
      </c>
      <c r="K4655" s="144" t="str">
        <f t="shared" si="456"/>
        <v>LARGE</v>
      </c>
      <c r="L4655" s="144" t="str" cm="1">
        <f t="array" ref="L4655">_xlfn.IFS(I4655&lt;=2,"SMALL",I4655&lt;=5,"MEDIUM",I4655&gt;5,"LARGE")</f>
        <v>LARGE</v>
      </c>
      <c r="M4655" s="144" t="str">
        <f t="shared" si="453"/>
        <v>NO</v>
      </c>
      <c r="N4655" s="374">
        <v>4.9400000000000004</v>
      </c>
      <c r="O4655" s="374">
        <f t="shared" si="454"/>
        <v>5</v>
      </c>
      <c r="P4655" s="158" t="str" cm="1">
        <f t="array" ref="P4655">_xlfn.SWITCH(ROUND(N4655,0),5,"Excellent",4,"Good",3,"ok","Bad")</f>
        <v>Excellent</v>
      </c>
      <c r="Q4655" s="144">
        <v>35</v>
      </c>
      <c r="R4655" s="385">
        <v>43577</v>
      </c>
      <c r="S4655" s="385">
        <v>43827</v>
      </c>
      <c r="T4655" s="144">
        <v>269</v>
      </c>
      <c r="U4655" s="144" t="s">
        <v>69</v>
      </c>
      <c r="V4655" s="144">
        <v>344</v>
      </c>
      <c r="W4655" s="144" t="str">
        <f t="shared" si="457"/>
        <v>Active</v>
      </c>
      <c r="X4655" s="144">
        <v>269</v>
      </c>
      <c r="AB4655" s="343"/>
    </row>
    <row r="4656" spans="9:28">
      <c r="I4656" s="342">
        <v>2</v>
      </c>
      <c r="J4656" s="144" t="str">
        <f t="shared" si="455"/>
        <v>SMALL</v>
      </c>
      <c r="K4656" s="144" t="str">
        <f t="shared" si="456"/>
        <v>SMALL</v>
      </c>
      <c r="L4656" s="144" t="str" cm="1">
        <f t="array" ref="L4656">_xlfn.IFS(I4656&lt;=2,"SMALL",I4656&lt;=5,"MEDIUM",I4656&gt;5,"LARGE")</f>
        <v>SMALL</v>
      </c>
      <c r="M4656" s="144" t="str">
        <f t="shared" si="453"/>
        <v>NO</v>
      </c>
      <c r="N4656" s="374">
        <v>4.97</v>
      </c>
      <c r="O4656" s="374">
        <f t="shared" si="454"/>
        <v>5</v>
      </c>
      <c r="P4656" s="158" t="str" cm="1">
        <f t="array" ref="P4656">_xlfn.SWITCH(ROUND(N4656,0),5,"Excellent",4,"Good",3,"ok","Bad")</f>
        <v>Excellent</v>
      </c>
      <c r="Q4656" s="144">
        <v>38</v>
      </c>
      <c r="R4656" s="385">
        <v>43618</v>
      </c>
      <c r="S4656" s="385">
        <v>43898</v>
      </c>
      <c r="T4656" s="144">
        <v>2244</v>
      </c>
      <c r="U4656" s="144" t="s">
        <v>60</v>
      </c>
      <c r="V4656" s="144">
        <v>364</v>
      </c>
      <c r="W4656" s="144" t="str">
        <f t="shared" si="457"/>
        <v>Active</v>
      </c>
      <c r="X4656" s="144">
        <v>2244</v>
      </c>
      <c r="AB4656" s="343"/>
    </row>
    <row r="4657" spans="9:28">
      <c r="I4657" s="342">
        <v>3</v>
      </c>
      <c r="J4657" s="144" t="str">
        <f t="shared" si="455"/>
        <v>LARGE</v>
      </c>
      <c r="K4657" s="144" t="str">
        <f t="shared" si="456"/>
        <v>MEDIUM</v>
      </c>
      <c r="L4657" s="144" t="str" cm="1">
        <f t="array" ref="L4657">_xlfn.IFS(I4657&lt;=2,"SMALL",I4657&lt;=5,"MEDIUM",I4657&gt;5,"LARGE")</f>
        <v>MEDIUM</v>
      </c>
      <c r="M4657" s="144" t="str">
        <f t="shared" si="453"/>
        <v>NO</v>
      </c>
      <c r="N4657" s="374">
        <v>4.88</v>
      </c>
      <c r="O4657" s="374">
        <f t="shared" si="454"/>
        <v>5</v>
      </c>
      <c r="P4657" s="158" t="str" cm="1">
        <f t="array" ref="P4657">_xlfn.SWITCH(ROUND(N4657,0),5,"Excellent",4,"Good",3,"ok","Bad")</f>
        <v>Excellent</v>
      </c>
      <c r="Q4657" s="144">
        <v>33</v>
      </c>
      <c r="R4657" s="385">
        <v>43620</v>
      </c>
      <c r="S4657" s="385">
        <v>44037</v>
      </c>
      <c r="T4657" s="144">
        <v>2244</v>
      </c>
      <c r="U4657" s="144" t="s">
        <v>60</v>
      </c>
      <c r="V4657" s="144">
        <v>360</v>
      </c>
      <c r="W4657" s="144" t="str">
        <f t="shared" si="457"/>
        <v>Active</v>
      </c>
      <c r="X4657" s="144">
        <v>2244</v>
      </c>
      <c r="AB4657" s="343"/>
    </row>
    <row r="4658" spans="9:28">
      <c r="I4658" s="342">
        <v>2</v>
      </c>
      <c r="J4658" s="144" t="str">
        <f t="shared" si="455"/>
        <v>SMALL</v>
      </c>
      <c r="K4658" s="144" t="str">
        <f t="shared" si="456"/>
        <v>SMALL</v>
      </c>
      <c r="L4658" s="144" t="str" cm="1">
        <f t="array" ref="L4658">_xlfn.IFS(I4658&lt;=2,"SMALL",I4658&lt;=5,"MEDIUM",I4658&gt;5,"LARGE")</f>
        <v>SMALL</v>
      </c>
      <c r="M4658" s="144" t="str">
        <f t="shared" si="453"/>
        <v>NO</v>
      </c>
      <c r="N4658" s="374">
        <v>4.75</v>
      </c>
      <c r="O4658" s="374">
        <f t="shared" si="454"/>
        <v>5</v>
      </c>
      <c r="P4658" s="158" t="str" cm="1">
        <f t="array" ref="P4658">_xlfn.SWITCH(ROUND(N4658,0),5,"Excellent",4,"Good",3,"ok","Bad")</f>
        <v>Excellent</v>
      </c>
      <c r="Q4658" s="144">
        <v>4</v>
      </c>
      <c r="R4658" s="385">
        <v>43695</v>
      </c>
      <c r="S4658" s="385">
        <v>43834</v>
      </c>
      <c r="T4658" s="144">
        <v>1206</v>
      </c>
      <c r="U4658" s="144" t="s">
        <v>69</v>
      </c>
      <c r="V4658" s="144">
        <v>178</v>
      </c>
      <c r="W4658" s="144" t="str">
        <f t="shared" si="457"/>
        <v>Active</v>
      </c>
      <c r="X4658" s="144">
        <v>1206</v>
      </c>
      <c r="AB4658" s="343"/>
    </row>
    <row r="4659" spans="9:28">
      <c r="I4659" s="342">
        <v>5</v>
      </c>
      <c r="J4659" s="144" t="str">
        <f t="shared" si="455"/>
        <v>LARGE</v>
      </c>
      <c r="K4659" s="144" t="str">
        <f t="shared" si="456"/>
        <v>MEDIUM</v>
      </c>
      <c r="L4659" s="144" t="str" cm="1">
        <f t="array" ref="L4659">_xlfn.IFS(I4659&lt;=2,"SMALL",I4659&lt;=5,"MEDIUM",I4659&gt;5,"LARGE")</f>
        <v>MEDIUM</v>
      </c>
      <c r="M4659" s="144" t="str">
        <f t="shared" si="453"/>
        <v>NO</v>
      </c>
      <c r="N4659" s="374">
        <v>4.9800000000000004</v>
      </c>
      <c r="O4659" s="374">
        <f t="shared" si="454"/>
        <v>5</v>
      </c>
      <c r="P4659" s="158" t="str" cm="1">
        <f t="array" ref="P4659">_xlfn.SWITCH(ROUND(N4659,0),5,"Excellent",4,"Good",3,"ok","Bad")</f>
        <v>Excellent</v>
      </c>
      <c r="Q4659" s="144">
        <v>83</v>
      </c>
      <c r="R4659" s="385">
        <v>43563</v>
      </c>
      <c r="S4659" s="385">
        <v>44052</v>
      </c>
      <c r="T4659" s="144">
        <v>3814</v>
      </c>
      <c r="U4659" s="144" t="s">
        <v>69</v>
      </c>
      <c r="V4659" s="144">
        <v>306</v>
      </c>
      <c r="W4659" s="144" t="str">
        <f t="shared" si="457"/>
        <v>Active</v>
      </c>
      <c r="X4659" s="144">
        <v>3814</v>
      </c>
      <c r="AB4659" s="343"/>
    </row>
    <row r="4660" spans="9:28">
      <c r="I4660" s="342">
        <v>8</v>
      </c>
      <c r="J4660" s="144" t="str">
        <f t="shared" si="455"/>
        <v>LARGE</v>
      </c>
      <c r="K4660" s="144" t="str">
        <f t="shared" si="456"/>
        <v>LARGE</v>
      </c>
      <c r="L4660" s="144" t="str" cm="1">
        <f t="array" ref="L4660">_xlfn.IFS(I4660&lt;=2,"SMALL",I4660&lt;=5,"MEDIUM",I4660&gt;5,"LARGE")</f>
        <v>LARGE</v>
      </c>
      <c r="M4660" s="144" t="str">
        <f t="shared" si="453"/>
        <v>NO</v>
      </c>
      <c r="N4660" s="374">
        <v>4.5599999999999996</v>
      </c>
      <c r="O4660" s="374">
        <f t="shared" si="454"/>
        <v>5</v>
      </c>
      <c r="P4660" s="158" t="str" cm="1">
        <f t="array" ref="P4660">_xlfn.SWITCH(ROUND(N4660,0),5,"Excellent",4,"Good",3,"ok","Bad")</f>
        <v>Excellent</v>
      </c>
      <c r="Q4660" s="144">
        <v>16</v>
      </c>
      <c r="R4660" s="385">
        <v>43595</v>
      </c>
      <c r="S4660" s="385">
        <v>43906</v>
      </c>
      <c r="T4660" s="144">
        <v>3823</v>
      </c>
      <c r="U4660" s="144" t="s">
        <v>69</v>
      </c>
      <c r="V4660" s="144">
        <v>343</v>
      </c>
      <c r="W4660" s="144" t="str">
        <f t="shared" si="457"/>
        <v>Active</v>
      </c>
      <c r="X4660" s="144">
        <v>3823</v>
      </c>
      <c r="AB4660" s="343"/>
    </row>
    <row r="4661" spans="9:28">
      <c r="I4661" s="342">
        <v>2</v>
      </c>
      <c r="J4661" s="144" t="str">
        <f t="shared" si="455"/>
        <v>SMALL</v>
      </c>
      <c r="K4661" s="144" t="str">
        <f t="shared" si="456"/>
        <v>SMALL</v>
      </c>
      <c r="L4661" s="144" t="str" cm="1">
        <f t="array" ref="L4661">_xlfn.IFS(I4661&lt;=2,"SMALL",I4661&lt;=5,"MEDIUM",I4661&gt;5,"LARGE")</f>
        <v>SMALL</v>
      </c>
      <c r="M4661" s="144" t="str">
        <f t="shared" si="453"/>
        <v>NO</v>
      </c>
      <c r="N4661" s="374">
        <v>4.8</v>
      </c>
      <c r="O4661" s="374">
        <f t="shared" si="454"/>
        <v>5</v>
      </c>
      <c r="P4661" s="158" t="str" cm="1">
        <f t="array" ref="P4661">_xlfn.SWITCH(ROUND(N4661,0),5,"Excellent",4,"Good",3,"ok","Bad")</f>
        <v>Excellent</v>
      </c>
      <c r="Q4661" s="144">
        <v>5</v>
      </c>
      <c r="R4661" s="385">
        <v>43596</v>
      </c>
      <c r="S4661" s="385">
        <v>43981</v>
      </c>
      <c r="T4661" s="144">
        <v>2875</v>
      </c>
      <c r="U4661" s="144" t="s">
        <v>69</v>
      </c>
      <c r="V4661" s="144">
        <v>141</v>
      </c>
      <c r="W4661" s="144" t="str">
        <f t="shared" si="457"/>
        <v>Active</v>
      </c>
      <c r="X4661" s="144">
        <v>2875</v>
      </c>
      <c r="AB4661" s="343"/>
    </row>
    <row r="4662" spans="9:28">
      <c r="I4662" s="342">
        <v>2</v>
      </c>
      <c r="J4662" s="144" t="str">
        <f t="shared" si="455"/>
        <v>SMALL</v>
      </c>
      <c r="K4662" s="144" t="str">
        <f t="shared" si="456"/>
        <v>SMALL</v>
      </c>
      <c r="L4662" s="144" t="str" cm="1">
        <f t="array" ref="L4662">_xlfn.IFS(I4662&lt;=2,"SMALL",I4662&lt;=5,"MEDIUM",I4662&gt;5,"LARGE")</f>
        <v>SMALL</v>
      </c>
      <c r="M4662" s="144" t="str">
        <f t="shared" si="453"/>
        <v>NO</v>
      </c>
      <c r="N4662" s="374">
        <v>4.75</v>
      </c>
      <c r="O4662" s="374">
        <f t="shared" si="454"/>
        <v>5</v>
      </c>
      <c r="P4662" s="158" t="str" cm="1">
        <f t="array" ref="P4662">_xlfn.SWITCH(ROUND(N4662,0),5,"Excellent",4,"Good",3,"ok","Bad")</f>
        <v>Excellent</v>
      </c>
      <c r="Q4662" s="144">
        <v>28</v>
      </c>
      <c r="R4662" s="385">
        <v>43576</v>
      </c>
      <c r="S4662" s="385">
        <v>44046</v>
      </c>
      <c r="T4662" s="144">
        <v>3509</v>
      </c>
      <c r="U4662" s="144" t="s">
        <v>60</v>
      </c>
      <c r="V4662" s="144">
        <v>45</v>
      </c>
      <c r="W4662" s="144" t="str">
        <f t="shared" si="457"/>
        <v>Active</v>
      </c>
      <c r="X4662" s="144">
        <v>3509</v>
      </c>
      <c r="AB4662" s="343"/>
    </row>
    <row r="4663" spans="9:28">
      <c r="I4663" s="342">
        <v>1</v>
      </c>
      <c r="J4663" s="144" t="str">
        <f t="shared" si="455"/>
        <v>SMALL</v>
      </c>
      <c r="K4663" s="144" t="str">
        <f t="shared" si="456"/>
        <v>SMALL</v>
      </c>
      <c r="L4663" s="144" t="str" cm="1">
        <f t="array" ref="L4663">_xlfn.IFS(I4663&lt;=2,"SMALL",I4663&lt;=5,"MEDIUM",I4663&gt;5,"LARGE")</f>
        <v>SMALL</v>
      </c>
      <c r="M4663" s="144" t="str">
        <f t="shared" si="453"/>
        <v>NO</v>
      </c>
      <c r="N4663" s="374">
        <v>4.9000000000000004</v>
      </c>
      <c r="O4663" s="374">
        <f t="shared" si="454"/>
        <v>5</v>
      </c>
      <c r="P4663" s="158" t="str" cm="1">
        <f t="array" ref="P4663">_xlfn.SWITCH(ROUND(N4663,0),5,"Excellent",4,"Good",3,"ok","Bad")</f>
        <v>Excellent</v>
      </c>
      <c r="Q4663" s="144">
        <v>29</v>
      </c>
      <c r="R4663" s="385">
        <v>43562</v>
      </c>
      <c r="S4663" s="385">
        <v>43897</v>
      </c>
      <c r="T4663" s="144">
        <v>976</v>
      </c>
      <c r="U4663" s="144" t="s">
        <v>60</v>
      </c>
      <c r="V4663" s="144">
        <v>240</v>
      </c>
      <c r="W4663" s="144" t="str">
        <f t="shared" si="457"/>
        <v>Active</v>
      </c>
      <c r="X4663" s="144">
        <v>976</v>
      </c>
      <c r="AB4663" s="343"/>
    </row>
    <row r="4664" spans="9:28">
      <c r="I4664" s="342">
        <v>5</v>
      </c>
      <c r="J4664" s="144" t="str">
        <f t="shared" si="455"/>
        <v>LARGE</v>
      </c>
      <c r="K4664" s="144" t="str">
        <f t="shared" si="456"/>
        <v>MEDIUM</v>
      </c>
      <c r="L4664" s="144" t="str" cm="1">
        <f t="array" ref="L4664">_xlfn.IFS(I4664&lt;=2,"SMALL",I4664&lt;=5,"MEDIUM",I4664&gt;5,"LARGE")</f>
        <v>MEDIUM</v>
      </c>
      <c r="M4664" s="144" t="str">
        <f t="shared" si="453"/>
        <v>NO</v>
      </c>
      <c r="N4664" s="374">
        <v>4.88</v>
      </c>
      <c r="O4664" s="374">
        <f t="shared" si="454"/>
        <v>5</v>
      </c>
      <c r="P4664" s="158" t="str" cm="1">
        <f t="array" ref="P4664">_xlfn.SWITCH(ROUND(N4664,0),5,"Excellent",4,"Good",3,"ok","Bad")</f>
        <v>Excellent</v>
      </c>
      <c r="Q4664" s="144">
        <v>26</v>
      </c>
      <c r="R4664" s="385">
        <v>43592</v>
      </c>
      <c r="S4664" s="385">
        <v>44026</v>
      </c>
      <c r="T4664" s="144">
        <v>2739</v>
      </c>
      <c r="U4664" s="144" t="s">
        <v>69</v>
      </c>
      <c r="V4664" s="144">
        <v>42</v>
      </c>
      <c r="W4664" s="144" t="str">
        <f t="shared" si="457"/>
        <v>Active</v>
      </c>
      <c r="X4664" s="144">
        <v>2739</v>
      </c>
      <c r="AB4664" s="343"/>
    </row>
    <row r="4665" spans="9:28">
      <c r="I4665" s="342">
        <v>1</v>
      </c>
      <c r="J4665" s="144" t="str">
        <f t="shared" si="455"/>
        <v>SMALL</v>
      </c>
      <c r="K4665" s="144" t="str">
        <f t="shared" si="456"/>
        <v>SMALL</v>
      </c>
      <c r="L4665" s="144" t="str" cm="1">
        <f t="array" ref="L4665">_xlfn.IFS(I4665&lt;=2,"SMALL",I4665&lt;=5,"MEDIUM",I4665&gt;5,"LARGE")</f>
        <v>SMALL</v>
      </c>
      <c r="M4665" s="144" t="str">
        <f t="shared" si="453"/>
        <v>NO</v>
      </c>
      <c r="N4665" s="374">
        <v>4.83</v>
      </c>
      <c r="O4665" s="374">
        <f t="shared" si="454"/>
        <v>5</v>
      </c>
      <c r="P4665" s="158" t="str" cm="1">
        <f t="array" ref="P4665">_xlfn.SWITCH(ROUND(N4665,0),5,"Excellent",4,"Good",3,"ok","Bad")</f>
        <v>Excellent</v>
      </c>
      <c r="Q4665" s="144">
        <v>12</v>
      </c>
      <c r="R4665" s="385">
        <v>43569</v>
      </c>
      <c r="S4665" s="385">
        <v>43769</v>
      </c>
      <c r="T4665" s="144">
        <v>3369</v>
      </c>
      <c r="U4665" s="144" t="s">
        <v>60</v>
      </c>
      <c r="V4665" s="144">
        <v>90</v>
      </c>
      <c r="W4665" s="144" t="str">
        <f t="shared" si="457"/>
        <v>Active</v>
      </c>
      <c r="X4665" s="144">
        <v>3369</v>
      </c>
      <c r="AB4665" s="343"/>
    </row>
    <row r="4666" spans="9:28">
      <c r="I4666" s="342">
        <v>4</v>
      </c>
      <c r="J4666" s="144" t="str">
        <f t="shared" si="455"/>
        <v>LARGE</v>
      </c>
      <c r="K4666" s="144" t="str">
        <f t="shared" si="456"/>
        <v>MEDIUM</v>
      </c>
      <c r="L4666" s="144" t="str" cm="1">
        <f t="array" ref="L4666">_xlfn.IFS(I4666&lt;=2,"SMALL",I4666&lt;=5,"MEDIUM",I4666&gt;5,"LARGE")</f>
        <v>MEDIUM</v>
      </c>
      <c r="M4666" s="144" t="str">
        <f t="shared" si="453"/>
        <v>NO</v>
      </c>
      <c r="N4666" s="374">
        <v>4.58</v>
      </c>
      <c r="O4666" s="374">
        <f t="shared" si="454"/>
        <v>5</v>
      </c>
      <c r="P4666" s="158" t="str" cm="1">
        <f t="array" ref="P4666">_xlfn.SWITCH(ROUND(N4666,0),5,"Excellent",4,"Good",3,"ok","Bad")</f>
        <v>Excellent</v>
      </c>
      <c r="Q4666" s="144">
        <v>43</v>
      </c>
      <c r="R4666" s="385">
        <v>43576</v>
      </c>
      <c r="S4666" s="385">
        <v>44046</v>
      </c>
      <c r="T4666" s="144">
        <v>3626</v>
      </c>
      <c r="U4666" s="144" t="s">
        <v>60</v>
      </c>
      <c r="V4666" s="144">
        <v>258</v>
      </c>
      <c r="W4666" s="144" t="str">
        <f t="shared" si="457"/>
        <v>Active</v>
      </c>
      <c r="X4666" s="144">
        <v>3626</v>
      </c>
      <c r="AB4666" s="343"/>
    </row>
    <row r="4667" spans="9:28">
      <c r="I4667" s="342">
        <v>5</v>
      </c>
      <c r="J4667" s="144" t="str">
        <f t="shared" si="455"/>
        <v>LARGE</v>
      </c>
      <c r="K4667" s="144" t="str">
        <f t="shared" si="456"/>
        <v>MEDIUM</v>
      </c>
      <c r="L4667" s="144" t="str" cm="1">
        <f t="array" ref="L4667">_xlfn.IFS(I4667&lt;=2,"SMALL",I4667&lt;=5,"MEDIUM",I4667&gt;5,"LARGE")</f>
        <v>MEDIUM</v>
      </c>
      <c r="M4667" s="144" t="str">
        <f t="shared" si="453"/>
        <v>NO</v>
      </c>
      <c r="N4667" s="374">
        <v>5</v>
      </c>
      <c r="O4667" s="374">
        <f t="shared" si="454"/>
        <v>5</v>
      </c>
      <c r="P4667" s="158" t="str" cm="1">
        <f t="array" ref="P4667">_xlfn.SWITCH(ROUND(N4667,0),5,"Excellent",4,"Good",3,"ok","Bad")</f>
        <v>Excellent</v>
      </c>
      <c r="Q4667" s="144">
        <v>6</v>
      </c>
      <c r="R4667" s="385">
        <v>43683</v>
      </c>
      <c r="S4667" s="385">
        <v>43894</v>
      </c>
      <c r="T4667" s="144">
        <v>2006</v>
      </c>
      <c r="U4667" s="144" t="s">
        <v>69</v>
      </c>
      <c r="V4667" s="144">
        <v>236</v>
      </c>
      <c r="W4667" s="144" t="str">
        <f t="shared" si="457"/>
        <v>Active</v>
      </c>
      <c r="X4667" s="144">
        <v>2006</v>
      </c>
      <c r="AB4667" s="343"/>
    </row>
    <row r="4668" spans="9:28">
      <c r="I4668" s="342">
        <v>1</v>
      </c>
      <c r="J4668" s="144" t="str">
        <f t="shared" si="455"/>
        <v>SMALL</v>
      </c>
      <c r="K4668" s="144" t="str">
        <f t="shared" si="456"/>
        <v>SMALL</v>
      </c>
      <c r="L4668" s="144" t="str" cm="1">
        <f t="array" ref="L4668">_xlfn.IFS(I4668&lt;=2,"SMALL",I4668&lt;=5,"MEDIUM",I4668&gt;5,"LARGE")</f>
        <v>SMALL</v>
      </c>
      <c r="M4668" s="144" t="str">
        <f t="shared" si="453"/>
        <v>NO</v>
      </c>
      <c r="N4668" s="374">
        <v>4.76</v>
      </c>
      <c r="O4668" s="374">
        <f t="shared" si="454"/>
        <v>5</v>
      </c>
      <c r="P4668" s="158" t="str" cm="1">
        <f t="array" ref="P4668">_xlfn.SWITCH(ROUND(N4668,0),5,"Excellent",4,"Good",3,"ok","Bad")</f>
        <v>Excellent</v>
      </c>
      <c r="Q4668" s="144">
        <v>17</v>
      </c>
      <c r="R4668" s="385">
        <v>43578</v>
      </c>
      <c r="S4668" s="385">
        <v>43908</v>
      </c>
      <c r="T4668" s="144">
        <v>2792</v>
      </c>
      <c r="U4668" s="144" t="s">
        <v>60</v>
      </c>
      <c r="V4668" s="144">
        <v>45</v>
      </c>
      <c r="W4668" s="144" t="str">
        <f t="shared" si="457"/>
        <v>Active</v>
      </c>
      <c r="X4668" s="144">
        <v>2792</v>
      </c>
      <c r="AB4668" s="343"/>
    </row>
    <row r="4669" spans="9:28">
      <c r="I4669" s="342">
        <v>2</v>
      </c>
      <c r="J4669" s="144" t="str">
        <f t="shared" si="455"/>
        <v>SMALL</v>
      </c>
      <c r="K4669" s="144" t="str">
        <f t="shared" si="456"/>
        <v>SMALL</v>
      </c>
      <c r="L4669" s="144" t="str" cm="1">
        <f t="array" ref="L4669">_xlfn.IFS(I4669&lt;=2,"SMALL",I4669&lt;=5,"MEDIUM",I4669&gt;5,"LARGE")</f>
        <v>SMALL</v>
      </c>
      <c r="M4669" s="144" t="str">
        <f t="shared" si="453"/>
        <v>NO</v>
      </c>
      <c r="N4669" s="374">
        <v>4.9800000000000004</v>
      </c>
      <c r="O4669" s="374">
        <f t="shared" si="454"/>
        <v>5</v>
      </c>
      <c r="P4669" s="158" t="str" cm="1">
        <f t="array" ref="P4669">_xlfn.SWITCH(ROUND(N4669,0),5,"Excellent",4,"Good",3,"ok","Bad")</f>
        <v>Excellent</v>
      </c>
      <c r="Q4669" s="144">
        <v>86</v>
      </c>
      <c r="R4669" s="385">
        <v>43567</v>
      </c>
      <c r="S4669" s="385">
        <v>44038</v>
      </c>
      <c r="T4669" s="144">
        <v>3357</v>
      </c>
      <c r="U4669" s="144" t="s">
        <v>60</v>
      </c>
      <c r="V4669" s="144">
        <v>356</v>
      </c>
      <c r="W4669" s="144" t="str">
        <f t="shared" si="457"/>
        <v>Active</v>
      </c>
      <c r="X4669" s="144">
        <v>3357</v>
      </c>
      <c r="AB4669" s="343"/>
    </row>
    <row r="4670" spans="9:28">
      <c r="I4670" s="342">
        <v>2</v>
      </c>
      <c r="J4670" s="144" t="str">
        <f t="shared" si="455"/>
        <v>SMALL</v>
      </c>
      <c r="K4670" s="144" t="str">
        <f t="shared" si="456"/>
        <v>SMALL</v>
      </c>
      <c r="L4670" s="144" t="str" cm="1">
        <f t="array" ref="L4670">_xlfn.IFS(I4670&lt;=2,"SMALL",I4670&lt;=5,"MEDIUM",I4670&gt;5,"LARGE")</f>
        <v>SMALL</v>
      </c>
      <c r="M4670" s="144" t="str">
        <f t="shared" si="453"/>
        <v>NO</v>
      </c>
      <c r="N4670" s="374">
        <v>5</v>
      </c>
      <c r="O4670" s="374">
        <f t="shared" si="454"/>
        <v>5</v>
      </c>
      <c r="P4670" s="158" t="str" cm="1">
        <f t="array" ref="P4670">_xlfn.SWITCH(ROUND(N4670,0),5,"Excellent",4,"Good",3,"ok","Bad")</f>
        <v>Excellent</v>
      </c>
      <c r="Q4670" s="144">
        <v>8</v>
      </c>
      <c r="R4670" s="385">
        <v>43576</v>
      </c>
      <c r="S4670" s="385">
        <v>43792</v>
      </c>
      <c r="T4670" s="144">
        <v>2876</v>
      </c>
      <c r="U4670" s="144" t="s">
        <v>60</v>
      </c>
      <c r="V4670" s="144">
        <v>89</v>
      </c>
      <c r="W4670" s="144" t="str">
        <f t="shared" si="457"/>
        <v>Active</v>
      </c>
      <c r="X4670" s="144">
        <v>2876</v>
      </c>
      <c r="AB4670" s="343"/>
    </row>
    <row r="4671" spans="9:28">
      <c r="I4671" s="342">
        <v>2</v>
      </c>
      <c r="J4671" s="144" t="str">
        <f t="shared" si="455"/>
        <v>SMALL</v>
      </c>
      <c r="K4671" s="144" t="str">
        <f t="shared" si="456"/>
        <v>SMALL</v>
      </c>
      <c r="L4671" s="144" t="str" cm="1">
        <f t="array" ref="L4671">_xlfn.IFS(I4671&lt;=2,"SMALL",I4671&lt;=5,"MEDIUM",I4671&gt;5,"LARGE")</f>
        <v>SMALL</v>
      </c>
      <c r="M4671" s="144" t="str">
        <f t="shared" si="453"/>
        <v>NO</v>
      </c>
      <c r="N4671" s="374">
        <v>5</v>
      </c>
      <c r="O4671" s="374">
        <f t="shared" si="454"/>
        <v>5</v>
      </c>
      <c r="P4671" s="158" t="str" cm="1">
        <f t="array" ref="P4671">_xlfn.SWITCH(ROUND(N4671,0),5,"Excellent",4,"Good",3,"ok","Bad")</f>
        <v>Excellent</v>
      </c>
      <c r="Q4671" s="144">
        <v>3</v>
      </c>
      <c r="R4671" s="385">
        <v>43689</v>
      </c>
      <c r="S4671" s="385">
        <v>43705</v>
      </c>
      <c r="T4671" s="144">
        <v>759</v>
      </c>
      <c r="U4671" s="144" t="s">
        <v>69</v>
      </c>
      <c r="V4671" s="144">
        <v>12</v>
      </c>
      <c r="W4671" s="144" t="str">
        <f t="shared" si="457"/>
        <v>Active</v>
      </c>
      <c r="X4671" s="144">
        <v>759</v>
      </c>
      <c r="AB4671" s="343"/>
    </row>
    <row r="4672" spans="9:28">
      <c r="I4672" s="342">
        <v>2</v>
      </c>
      <c r="J4672" s="144" t="str">
        <f t="shared" si="455"/>
        <v>SMALL</v>
      </c>
      <c r="K4672" s="144" t="str">
        <f t="shared" si="456"/>
        <v>SMALL</v>
      </c>
      <c r="L4672" s="144" t="str" cm="1">
        <f t="array" ref="L4672">_xlfn.IFS(I4672&lt;=2,"SMALL",I4672&lt;=5,"MEDIUM",I4672&gt;5,"LARGE")</f>
        <v>SMALL</v>
      </c>
      <c r="M4672" s="144" t="str">
        <f t="shared" si="453"/>
        <v>NO</v>
      </c>
      <c r="N4672" s="374">
        <v>4.33</v>
      </c>
      <c r="O4672" s="374">
        <f t="shared" si="454"/>
        <v>4</v>
      </c>
      <c r="P4672" s="158" t="str" cm="1">
        <f t="array" ref="P4672">_xlfn.SWITCH(ROUND(N4672,0),5,"Excellent",4,"Good",3,"ok","Bad")</f>
        <v>Good</v>
      </c>
      <c r="Q4672" s="144">
        <v>3</v>
      </c>
      <c r="R4672" s="385">
        <v>43638</v>
      </c>
      <c r="S4672" s="385">
        <v>43849</v>
      </c>
      <c r="T4672" s="144">
        <v>391</v>
      </c>
      <c r="U4672" s="144" t="s">
        <v>69</v>
      </c>
      <c r="V4672" s="144">
        <v>55</v>
      </c>
      <c r="W4672" s="144" t="str">
        <f t="shared" si="457"/>
        <v>Active</v>
      </c>
      <c r="X4672" s="144">
        <v>391</v>
      </c>
      <c r="AB4672" s="343"/>
    </row>
    <row r="4673" spans="9:28">
      <c r="I4673" s="342">
        <v>4</v>
      </c>
      <c r="J4673" s="144" t="str">
        <f t="shared" si="455"/>
        <v>LARGE</v>
      </c>
      <c r="K4673" s="144" t="str">
        <f t="shared" si="456"/>
        <v>MEDIUM</v>
      </c>
      <c r="L4673" s="144" t="str" cm="1">
        <f t="array" ref="L4673">_xlfn.IFS(I4673&lt;=2,"SMALL",I4673&lt;=5,"MEDIUM",I4673&gt;5,"LARGE")</f>
        <v>MEDIUM</v>
      </c>
      <c r="M4673" s="144" t="str">
        <f t="shared" si="453"/>
        <v>NO</v>
      </c>
      <c r="N4673" s="374">
        <v>4.92</v>
      </c>
      <c r="O4673" s="374">
        <f t="shared" si="454"/>
        <v>5</v>
      </c>
      <c r="P4673" s="158" t="str" cm="1">
        <f t="array" ref="P4673">_xlfn.SWITCH(ROUND(N4673,0),5,"Excellent",4,"Good",3,"ok","Bad")</f>
        <v>Excellent</v>
      </c>
      <c r="Q4673" s="144">
        <v>51</v>
      </c>
      <c r="R4673" s="385">
        <v>43600</v>
      </c>
      <c r="S4673" s="385">
        <v>43905</v>
      </c>
      <c r="T4673" s="144">
        <v>741</v>
      </c>
      <c r="U4673" s="144" t="s">
        <v>69</v>
      </c>
      <c r="V4673" s="144">
        <v>361</v>
      </c>
      <c r="W4673" s="144" t="str">
        <f t="shared" si="457"/>
        <v>Active</v>
      </c>
      <c r="X4673" s="144">
        <v>741</v>
      </c>
      <c r="AB4673" s="343"/>
    </row>
    <row r="4674" spans="9:28">
      <c r="I4674" s="342">
        <v>2</v>
      </c>
      <c r="J4674" s="144" t="str">
        <f t="shared" si="455"/>
        <v>SMALL</v>
      </c>
      <c r="K4674" s="144" t="str">
        <f t="shared" si="456"/>
        <v>SMALL</v>
      </c>
      <c r="L4674" s="144" t="str" cm="1">
        <f t="array" ref="L4674">_xlfn.IFS(I4674&lt;=2,"SMALL",I4674&lt;=5,"MEDIUM",I4674&gt;5,"LARGE")</f>
        <v>SMALL</v>
      </c>
      <c r="M4674" s="144" t="str">
        <f t="shared" si="453"/>
        <v>NO</v>
      </c>
      <c r="N4674" s="374">
        <v>4.6399999999999997</v>
      </c>
      <c r="O4674" s="374">
        <f t="shared" si="454"/>
        <v>5</v>
      </c>
      <c r="P4674" s="158" t="str" cm="1">
        <f t="array" ref="P4674">_xlfn.SWITCH(ROUND(N4674,0),5,"Excellent",4,"Good",3,"ok","Bad")</f>
        <v>Excellent</v>
      </c>
      <c r="Q4674" s="144">
        <v>11</v>
      </c>
      <c r="R4674" s="385">
        <v>43566</v>
      </c>
      <c r="S4674" s="385">
        <v>43646</v>
      </c>
      <c r="T4674" s="144">
        <v>1393</v>
      </c>
      <c r="U4674" s="144" t="s">
        <v>60</v>
      </c>
      <c r="V4674" s="144">
        <v>179</v>
      </c>
      <c r="W4674" s="144" t="str">
        <f t="shared" si="457"/>
        <v>Active</v>
      </c>
      <c r="X4674" s="144">
        <v>1393</v>
      </c>
      <c r="AB4674" s="343"/>
    </row>
    <row r="4675" spans="9:28">
      <c r="I4675" s="342">
        <v>2</v>
      </c>
      <c r="J4675" s="144" t="str">
        <f t="shared" si="455"/>
        <v>SMALL</v>
      </c>
      <c r="K4675" s="144" t="str">
        <f t="shared" si="456"/>
        <v>SMALL</v>
      </c>
      <c r="L4675" s="144" t="str" cm="1">
        <f t="array" ref="L4675">_xlfn.IFS(I4675&lt;=2,"SMALL",I4675&lt;=5,"MEDIUM",I4675&gt;5,"LARGE")</f>
        <v>SMALL</v>
      </c>
      <c r="M4675" s="144" t="str">
        <f t="shared" si="453"/>
        <v>NO</v>
      </c>
      <c r="N4675" s="374">
        <v>4.5599999999999996</v>
      </c>
      <c r="O4675" s="374">
        <f t="shared" si="454"/>
        <v>5</v>
      </c>
      <c r="P4675" s="158" t="str" cm="1">
        <f t="array" ref="P4675">_xlfn.SWITCH(ROUND(N4675,0),5,"Excellent",4,"Good",3,"ok","Bad")</f>
        <v>Excellent</v>
      </c>
      <c r="Q4675" s="144">
        <v>39</v>
      </c>
      <c r="R4675" s="385">
        <v>43564</v>
      </c>
      <c r="S4675" s="385">
        <v>44057</v>
      </c>
      <c r="T4675" s="144">
        <v>3829</v>
      </c>
      <c r="U4675" s="144" t="s">
        <v>73</v>
      </c>
      <c r="V4675" s="144">
        <v>363</v>
      </c>
      <c r="W4675" s="144" t="str">
        <f t="shared" si="457"/>
        <v>Active</v>
      </c>
      <c r="X4675" s="144">
        <v>3829</v>
      </c>
      <c r="AB4675" s="343"/>
    </row>
    <row r="4676" spans="9:28">
      <c r="I4676" s="342">
        <v>1</v>
      </c>
      <c r="J4676" s="144" t="str">
        <f t="shared" si="455"/>
        <v>SMALL</v>
      </c>
      <c r="K4676" s="144" t="str">
        <f t="shared" si="456"/>
        <v>SMALL</v>
      </c>
      <c r="L4676" s="144" t="str" cm="1">
        <f t="array" ref="L4676">_xlfn.IFS(I4676&lt;=2,"SMALL",I4676&lt;=5,"MEDIUM",I4676&gt;5,"LARGE")</f>
        <v>SMALL</v>
      </c>
      <c r="M4676" s="144" t="str">
        <f t="shared" si="453"/>
        <v>NO</v>
      </c>
      <c r="N4676" s="374">
        <v>4.57</v>
      </c>
      <c r="O4676" s="374">
        <f t="shared" si="454"/>
        <v>5</v>
      </c>
      <c r="P4676" s="158" t="str" cm="1">
        <f t="array" ref="P4676">_xlfn.SWITCH(ROUND(N4676,0),5,"Excellent",4,"Good",3,"ok","Bad")</f>
        <v>Excellent</v>
      </c>
      <c r="Q4676" s="144">
        <v>44</v>
      </c>
      <c r="R4676" s="385">
        <v>43566</v>
      </c>
      <c r="S4676" s="385">
        <v>44052</v>
      </c>
      <c r="T4676" s="144">
        <v>3829</v>
      </c>
      <c r="U4676" s="144" t="s">
        <v>73</v>
      </c>
      <c r="V4676" s="144">
        <v>364</v>
      </c>
      <c r="W4676" s="144" t="str">
        <f t="shared" si="457"/>
        <v>Active</v>
      </c>
      <c r="X4676" s="144">
        <v>3829</v>
      </c>
      <c r="AB4676" s="343"/>
    </row>
    <row r="4677" spans="9:28">
      <c r="I4677" s="342">
        <v>1</v>
      </c>
      <c r="J4677" s="144" t="str">
        <f t="shared" si="455"/>
        <v>SMALL</v>
      </c>
      <c r="K4677" s="144" t="str">
        <f t="shared" si="456"/>
        <v>SMALL</v>
      </c>
      <c r="L4677" s="144" t="str" cm="1">
        <f t="array" ref="L4677">_xlfn.IFS(I4677&lt;=2,"SMALL",I4677&lt;=5,"MEDIUM",I4677&gt;5,"LARGE")</f>
        <v>SMALL</v>
      </c>
      <c r="M4677" s="144" t="str">
        <f t="shared" ref="M4677:M4740" si="458">IF(AND(N4677&gt;=4.8,Q4677&gt;100),"YES","NO")</f>
        <v>NO</v>
      </c>
      <c r="N4677" s="374">
        <v>4.84</v>
      </c>
      <c r="O4677" s="374">
        <f t="shared" ref="O4677:O4740" si="459">ROUND(N4677,0)</f>
        <v>5</v>
      </c>
      <c r="P4677" s="158" t="str" cm="1">
        <f t="array" ref="P4677">_xlfn.SWITCH(ROUND(N4677,0),5,"Excellent",4,"Good",3,"ok","Bad")</f>
        <v>Excellent</v>
      </c>
      <c r="Q4677" s="144">
        <v>57</v>
      </c>
      <c r="R4677" s="385">
        <v>43567</v>
      </c>
      <c r="S4677" s="385">
        <v>43899</v>
      </c>
      <c r="T4677" s="144">
        <v>3829</v>
      </c>
      <c r="U4677" s="144" t="s">
        <v>73</v>
      </c>
      <c r="V4677" s="144">
        <v>364</v>
      </c>
      <c r="W4677" s="144" t="str">
        <f t="shared" si="457"/>
        <v>Active</v>
      </c>
      <c r="X4677" s="144">
        <v>3829</v>
      </c>
      <c r="AB4677" s="343"/>
    </row>
    <row r="4678" spans="9:28">
      <c r="I4678" s="342">
        <v>2</v>
      </c>
      <c r="J4678" s="144" t="str">
        <f t="shared" ref="J4678:J4741" si="460">IF(I4678&lt;=2,"SMALL","LARGE")</f>
        <v>SMALL</v>
      </c>
      <c r="K4678" s="144" t="str">
        <f t="shared" ref="K4678:K4741" si="461">IF(I4678&lt;=2,"SMALL",IF(I4678&lt;=5,"MEDIUM","LARGE"))</f>
        <v>SMALL</v>
      </c>
      <c r="L4678" s="144" t="str" cm="1">
        <f t="array" ref="L4678">_xlfn.IFS(I4678&lt;=2,"SMALL",I4678&lt;=5,"MEDIUM",I4678&gt;5,"LARGE")</f>
        <v>SMALL</v>
      </c>
      <c r="M4678" s="144" t="str">
        <f t="shared" si="458"/>
        <v>NO</v>
      </c>
      <c r="N4678" s="374">
        <v>4.7300000000000004</v>
      </c>
      <c r="O4678" s="374">
        <f t="shared" si="459"/>
        <v>5</v>
      </c>
      <c r="P4678" s="158" t="str" cm="1">
        <f t="array" ref="P4678">_xlfn.SWITCH(ROUND(N4678,0),5,"Excellent",4,"Good",3,"ok","Bad")</f>
        <v>Excellent</v>
      </c>
      <c r="Q4678" s="144">
        <v>15</v>
      </c>
      <c r="R4678" s="385">
        <v>43566</v>
      </c>
      <c r="S4678" s="385">
        <v>43730</v>
      </c>
      <c r="T4678" s="144">
        <v>1481</v>
      </c>
      <c r="U4678" s="144" t="s">
        <v>60</v>
      </c>
      <c r="V4678" s="144">
        <v>0</v>
      </c>
      <c r="W4678" s="144" t="str">
        <f t="shared" ref="W4678:W4741" si="462">IF(NOT(V4678=0),"Active","Inactive")</f>
        <v>Inactive</v>
      </c>
      <c r="X4678" s="144">
        <v>1481</v>
      </c>
      <c r="AB4678" s="343"/>
    </row>
    <row r="4679" spans="9:28">
      <c r="I4679" s="342">
        <v>2</v>
      </c>
      <c r="J4679" s="144" t="str">
        <f t="shared" si="460"/>
        <v>SMALL</v>
      </c>
      <c r="K4679" s="144" t="str">
        <f t="shared" si="461"/>
        <v>SMALL</v>
      </c>
      <c r="L4679" s="144" t="str" cm="1">
        <f t="array" ref="L4679">_xlfn.IFS(I4679&lt;=2,"SMALL",I4679&lt;=5,"MEDIUM",I4679&gt;5,"LARGE")</f>
        <v>SMALL</v>
      </c>
      <c r="M4679" s="144" t="str">
        <f t="shared" si="458"/>
        <v>NO</v>
      </c>
      <c r="N4679" s="374">
        <v>5</v>
      </c>
      <c r="O4679" s="374">
        <f t="shared" si="459"/>
        <v>5</v>
      </c>
      <c r="P4679" s="158" t="str" cm="1">
        <f t="array" ref="P4679">_xlfn.SWITCH(ROUND(N4679,0),5,"Excellent",4,"Good",3,"ok","Bad")</f>
        <v>Excellent</v>
      </c>
      <c r="Q4679" s="144">
        <v>4</v>
      </c>
      <c r="R4679" s="385">
        <v>43819</v>
      </c>
      <c r="S4679" s="385">
        <v>44044</v>
      </c>
      <c r="T4679" s="144">
        <v>3292</v>
      </c>
      <c r="U4679" s="144" t="s">
        <v>60</v>
      </c>
      <c r="V4679" s="144">
        <v>336</v>
      </c>
      <c r="W4679" s="144" t="str">
        <f t="shared" si="462"/>
        <v>Active</v>
      </c>
      <c r="X4679" s="144">
        <v>3292</v>
      </c>
      <c r="AB4679" s="343"/>
    </row>
    <row r="4680" spans="9:28">
      <c r="I4680" s="342">
        <v>4</v>
      </c>
      <c r="J4680" s="144" t="str">
        <f t="shared" si="460"/>
        <v>LARGE</v>
      </c>
      <c r="K4680" s="144" t="str">
        <f t="shared" si="461"/>
        <v>MEDIUM</v>
      </c>
      <c r="L4680" s="144" t="str" cm="1">
        <f t="array" ref="L4680">_xlfn.IFS(I4680&lt;=2,"SMALL",I4680&lt;=5,"MEDIUM",I4680&gt;5,"LARGE")</f>
        <v>MEDIUM</v>
      </c>
      <c r="M4680" s="144" t="str">
        <f t="shared" si="458"/>
        <v>NO</v>
      </c>
      <c r="N4680" s="374">
        <v>5</v>
      </c>
      <c r="O4680" s="374">
        <f t="shared" si="459"/>
        <v>5</v>
      </c>
      <c r="P4680" s="158" t="str" cm="1">
        <f t="array" ref="P4680">_xlfn.SWITCH(ROUND(N4680,0),5,"Excellent",4,"Good",3,"ok","Bad")</f>
        <v>Excellent</v>
      </c>
      <c r="Q4680" s="144">
        <v>28</v>
      </c>
      <c r="R4680" s="385">
        <v>43570</v>
      </c>
      <c r="S4680" s="385">
        <v>43898</v>
      </c>
      <c r="T4680" s="144">
        <v>249</v>
      </c>
      <c r="U4680" s="144" t="s">
        <v>69</v>
      </c>
      <c r="V4680" s="144">
        <v>43</v>
      </c>
      <c r="W4680" s="144" t="str">
        <f t="shared" si="462"/>
        <v>Active</v>
      </c>
      <c r="X4680" s="144">
        <v>249</v>
      </c>
      <c r="AB4680" s="343"/>
    </row>
    <row r="4681" spans="9:28">
      <c r="I4681" s="342">
        <v>7</v>
      </c>
      <c r="J4681" s="144" t="str">
        <f t="shared" si="460"/>
        <v>LARGE</v>
      </c>
      <c r="K4681" s="144" t="str">
        <f t="shared" si="461"/>
        <v>LARGE</v>
      </c>
      <c r="L4681" s="144" t="str" cm="1">
        <f t="array" ref="L4681">_xlfn.IFS(I4681&lt;=2,"SMALL",I4681&lt;=5,"MEDIUM",I4681&gt;5,"LARGE")</f>
        <v>LARGE</v>
      </c>
      <c r="M4681" s="144" t="str">
        <f t="shared" si="458"/>
        <v>NO</v>
      </c>
      <c r="N4681" s="374">
        <v>4.91</v>
      </c>
      <c r="O4681" s="374">
        <f t="shared" si="459"/>
        <v>5</v>
      </c>
      <c r="P4681" s="158" t="str" cm="1">
        <f t="array" ref="P4681">_xlfn.SWITCH(ROUND(N4681,0),5,"Excellent",4,"Good",3,"ok","Bad")</f>
        <v>Excellent</v>
      </c>
      <c r="Q4681" s="144">
        <v>46</v>
      </c>
      <c r="R4681" s="385">
        <v>43567</v>
      </c>
      <c r="S4681" s="385">
        <v>44025</v>
      </c>
      <c r="T4681" s="144">
        <v>1952</v>
      </c>
      <c r="U4681" s="144" t="s">
        <v>69</v>
      </c>
      <c r="V4681" s="144">
        <v>96</v>
      </c>
      <c r="W4681" s="144" t="str">
        <f t="shared" si="462"/>
        <v>Active</v>
      </c>
      <c r="X4681" s="144">
        <v>1952</v>
      </c>
      <c r="AB4681" s="343"/>
    </row>
    <row r="4682" spans="9:28">
      <c r="I4682" s="342">
        <v>2</v>
      </c>
      <c r="J4682" s="144" t="str">
        <f t="shared" si="460"/>
        <v>SMALL</v>
      </c>
      <c r="K4682" s="144" t="str">
        <f t="shared" si="461"/>
        <v>SMALL</v>
      </c>
      <c r="L4682" s="144" t="str" cm="1">
        <f t="array" ref="L4682">_xlfn.IFS(I4682&lt;=2,"SMALL",I4682&lt;=5,"MEDIUM",I4682&gt;5,"LARGE")</f>
        <v>SMALL</v>
      </c>
      <c r="M4682" s="144" t="str">
        <f t="shared" si="458"/>
        <v>NO</v>
      </c>
      <c r="N4682" s="374">
        <v>5</v>
      </c>
      <c r="O4682" s="374">
        <f t="shared" si="459"/>
        <v>5</v>
      </c>
      <c r="P4682" s="158" t="str" cm="1">
        <f t="array" ref="P4682">_xlfn.SWITCH(ROUND(N4682,0),5,"Excellent",4,"Good",3,"ok","Bad")</f>
        <v>Excellent</v>
      </c>
      <c r="Q4682" s="144">
        <v>27</v>
      </c>
      <c r="R4682" s="385">
        <v>43579</v>
      </c>
      <c r="S4682" s="385">
        <v>43902</v>
      </c>
      <c r="T4682" s="144">
        <v>1949</v>
      </c>
      <c r="U4682" s="144" t="s">
        <v>60</v>
      </c>
      <c r="V4682" s="144">
        <v>1</v>
      </c>
      <c r="W4682" s="144" t="str">
        <f t="shared" si="462"/>
        <v>Active</v>
      </c>
      <c r="X4682" s="144">
        <v>1949</v>
      </c>
      <c r="AB4682" s="343"/>
    </row>
    <row r="4683" spans="9:28">
      <c r="I4683" s="342">
        <v>9</v>
      </c>
      <c r="J4683" s="144" t="str">
        <f t="shared" si="460"/>
        <v>LARGE</v>
      </c>
      <c r="K4683" s="144" t="str">
        <f t="shared" si="461"/>
        <v>LARGE</v>
      </c>
      <c r="L4683" s="144" t="str" cm="1">
        <f t="array" ref="L4683">_xlfn.IFS(I4683&lt;=2,"SMALL",I4683&lt;=5,"MEDIUM",I4683&gt;5,"LARGE")</f>
        <v>LARGE</v>
      </c>
      <c r="M4683" s="144" t="str">
        <f t="shared" si="458"/>
        <v>NO</v>
      </c>
      <c r="N4683" s="374">
        <v>4.8499999999999996</v>
      </c>
      <c r="O4683" s="374">
        <f t="shared" si="459"/>
        <v>5</v>
      </c>
      <c r="P4683" s="158" t="str" cm="1">
        <f t="array" ref="P4683">_xlfn.SWITCH(ROUND(N4683,0),5,"Excellent",4,"Good",3,"ok","Bad")</f>
        <v>Excellent</v>
      </c>
      <c r="Q4683" s="144">
        <v>26</v>
      </c>
      <c r="R4683" s="385">
        <v>43583</v>
      </c>
      <c r="S4683" s="385">
        <v>44052</v>
      </c>
      <c r="T4683" s="144">
        <v>3824</v>
      </c>
      <c r="U4683" s="144" t="s">
        <v>69</v>
      </c>
      <c r="V4683" s="144">
        <v>350</v>
      </c>
      <c r="W4683" s="144" t="str">
        <f t="shared" si="462"/>
        <v>Active</v>
      </c>
      <c r="X4683" s="144">
        <v>3824</v>
      </c>
      <c r="AB4683" s="343"/>
    </row>
    <row r="4684" spans="9:28">
      <c r="I4684" s="342">
        <v>3</v>
      </c>
      <c r="J4684" s="144" t="str">
        <f t="shared" si="460"/>
        <v>LARGE</v>
      </c>
      <c r="K4684" s="144" t="str">
        <f t="shared" si="461"/>
        <v>MEDIUM</v>
      </c>
      <c r="L4684" s="144" t="str" cm="1">
        <f t="array" ref="L4684">_xlfn.IFS(I4684&lt;=2,"SMALL",I4684&lt;=5,"MEDIUM",I4684&gt;5,"LARGE")</f>
        <v>MEDIUM</v>
      </c>
      <c r="M4684" s="144" t="str">
        <f t="shared" si="458"/>
        <v>NO</v>
      </c>
      <c r="N4684" s="374">
        <v>4.6900000000000004</v>
      </c>
      <c r="O4684" s="374">
        <f t="shared" si="459"/>
        <v>5</v>
      </c>
      <c r="P4684" s="158" t="str" cm="1">
        <f t="array" ref="P4684">_xlfn.SWITCH(ROUND(N4684,0),5,"Excellent",4,"Good",3,"ok","Bad")</f>
        <v>Excellent</v>
      </c>
      <c r="Q4684" s="144">
        <v>35</v>
      </c>
      <c r="R4684" s="385">
        <v>43567</v>
      </c>
      <c r="S4684" s="385">
        <v>44052</v>
      </c>
      <c r="T4684" s="144">
        <v>3829</v>
      </c>
      <c r="U4684" s="144" t="s">
        <v>73</v>
      </c>
      <c r="V4684" s="144">
        <v>363</v>
      </c>
      <c r="W4684" s="144" t="str">
        <f t="shared" si="462"/>
        <v>Active</v>
      </c>
      <c r="X4684" s="144">
        <v>3829</v>
      </c>
      <c r="AB4684" s="343"/>
    </row>
    <row r="4685" spans="9:28">
      <c r="I4685" s="342">
        <v>4</v>
      </c>
      <c r="J4685" s="144" t="str">
        <f t="shared" si="460"/>
        <v>LARGE</v>
      </c>
      <c r="K4685" s="144" t="str">
        <f t="shared" si="461"/>
        <v>MEDIUM</v>
      </c>
      <c r="L4685" s="144" t="str" cm="1">
        <f t="array" ref="L4685">_xlfn.IFS(I4685&lt;=2,"SMALL",I4685&lt;=5,"MEDIUM",I4685&gt;5,"LARGE")</f>
        <v>MEDIUM</v>
      </c>
      <c r="M4685" s="144" t="str">
        <f t="shared" si="458"/>
        <v>NO</v>
      </c>
      <c r="N4685" s="374">
        <v>5</v>
      </c>
      <c r="O4685" s="374">
        <f t="shared" si="459"/>
        <v>5</v>
      </c>
      <c r="P4685" s="158" t="str" cm="1">
        <f t="array" ref="P4685">_xlfn.SWITCH(ROUND(N4685,0),5,"Excellent",4,"Good",3,"ok","Bad")</f>
        <v>Excellent</v>
      </c>
      <c r="Q4685" s="144">
        <v>21</v>
      </c>
      <c r="R4685" s="385">
        <v>43604</v>
      </c>
      <c r="S4685" s="385">
        <v>43908</v>
      </c>
      <c r="T4685" s="144">
        <v>628</v>
      </c>
      <c r="U4685" s="144" t="s">
        <v>69</v>
      </c>
      <c r="V4685" s="144">
        <v>349</v>
      </c>
      <c r="W4685" s="144" t="str">
        <f t="shared" si="462"/>
        <v>Active</v>
      </c>
      <c r="X4685" s="144">
        <v>628</v>
      </c>
      <c r="AB4685" s="343"/>
    </row>
    <row r="4686" spans="9:28">
      <c r="I4686" s="342">
        <v>2</v>
      </c>
      <c r="J4686" s="144" t="str">
        <f t="shared" si="460"/>
        <v>SMALL</v>
      </c>
      <c r="K4686" s="144" t="str">
        <f t="shared" si="461"/>
        <v>SMALL</v>
      </c>
      <c r="L4686" s="144" t="str" cm="1">
        <f t="array" ref="L4686">_xlfn.IFS(I4686&lt;=2,"SMALL",I4686&lt;=5,"MEDIUM",I4686&gt;5,"LARGE")</f>
        <v>SMALL</v>
      </c>
      <c r="M4686" s="144" t="str">
        <f t="shared" si="458"/>
        <v>NO</v>
      </c>
      <c r="N4686" s="374">
        <v>4</v>
      </c>
      <c r="O4686" s="374">
        <f t="shared" si="459"/>
        <v>4</v>
      </c>
      <c r="P4686" s="158" t="str" cm="1">
        <f t="array" ref="P4686">_xlfn.SWITCH(ROUND(N4686,0),5,"Excellent",4,"Good",3,"ok","Bad")</f>
        <v>Good</v>
      </c>
      <c r="Q4686" s="144">
        <v>3</v>
      </c>
      <c r="R4686" s="385">
        <v>43809</v>
      </c>
      <c r="S4686" s="385">
        <v>43835</v>
      </c>
      <c r="T4686" s="144">
        <v>3742</v>
      </c>
      <c r="U4686" s="144" t="s">
        <v>69</v>
      </c>
      <c r="V4686" s="144">
        <v>134</v>
      </c>
      <c r="W4686" s="144" t="str">
        <f t="shared" si="462"/>
        <v>Active</v>
      </c>
      <c r="X4686" s="144">
        <v>3742</v>
      </c>
      <c r="AB4686" s="343"/>
    </row>
    <row r="4687" spans="9:28">
      <c r="I4687" s="342">
        <v>2</v>
      </c>
      <c r="J4687" s="144" t="str">
        <f t="shared" si="460"/>
        <v>SMALL</v>
      </c>
      <c r="K4687" s="144" t="str">
        <f t="shared" si="461"/>
        <v>SMALL</v>
      </c>
      <c r="L4687" s="144" t="str" cm="1">
        <f t="array" ref="L4687">_xlfn.IFS(I4687&lt;=2,"SMALL",I4687&lt;=5,"MEDIUM",I4687&gt;5,"LARGE")</f>
        <v>SMALL</v>
      </c>
      <c r="M4687" s="144" t="str">
        <f t="shared" si="458"/>
        <v>NO</v>
      </c>
      <c r="N4687" s="374">
        <v>5</v>
      </c>
      <c r="O4687" s="374">
        <f t="shared" si="459"/>
        <v>5</v>
      </c>
      <c r="P4687" s="158" t="str" cm="1">
        <f t="array" ref="P4687">_xlfn.SWITCH(ROUND(N4687,0),5,"Excellent",4,"Good",3,"ok","Bad")</f>
        <v>Excellent</v>
      </c>
      <c r="Q4687" s="144">
        <v>5</v>
      </c>
      <c r="R4687" s="385">
        <v>43616</v>
      </c>
      <c r="S4687" s="385">
        <v>44012</v>
      </c>
      <c r="T4687" s="144">
        <v>2650</v>
      </c>
      <c r="U4687" s="144" t="s">
        <v>69</v>
      </c>
      <c r="V4687" s="144">
        <v>265</v>
      </c>
      <c r="W4687" s="144" t="str">
        <f t="shared" si="462"/>
        <v>Active</v>
      </c>
      <c r="X4687" s="144">
        <v>2650</v>
      </c>
      <c r="AB4687" s="343"/>
    </row>
    <row r="4688" spans="9:28">
      <c r="I4688" s="342">
        <v>2</v>
      </c>
      <c r="J4688" s="144" t="str">
        <f t="shared" si="460"/>
        <v>SMALL</v>
      </c>
      <c r="K4688" s="144" t="str">
        <f t="shared" si="461"/>
        <v>SMALL</v>
      </c>
      <c r="L4688" s="144" t="str" cm="1">
        <f t="array" ref="L4688">_xlfn.IFS(I4688&lt;=2,"SMALL",I4688&lt;=5,"MEDIUM",I4688&gt;5,"LARGE")</f>
        <v>SMALL</v>
      </c>
      <c r="M4688" s="144" t="str">
        <f t="shared" si="458"/>
        <v>NO</v>
      </c>
      <c r="N4688" s="374">
        <v>5</v>
      </c>
      <c r="O4688" s="374">
        <f t="shared" si="459"/>
        <v>5</v>
      </c>
      <c r="P4688" s="158" t="str" cm="1">
        <f t="array" ref="P4688">_xlfn.SWITCH(ROUND(N4688,0),5,"Excellent",4,"Good",3,"ok","Bad")</f>
        <v>Excellent</v>
      </c>
      <c r="Q4688" s="144">
        <v>9</v>
      </c>
      <c r="R4688" s="385">
        <v>43577</v>
      </c>
      <c r="S4688" s="385">
        <v>44020</v>
      </c>
      <c r="T4688" s="144">
        <v>3792</v>
      </c>
      <c r="U4688" s="144" t="s">
        <v>60</v>
      </c>
      <c r="V4688" s="144">
        <v>360</v>
      </c>
      <c r="W4688" s="144" t="str">
        <f t="shared" si="462"/>
        <v>Active</v>
      </c>
      <c r="X4688" s="144">
        <v>3792</v>
      </c>
      <c r="AB4688" s="343"/>
    </row>
    <row r="4689" spans="9:28">
      <c r="I4689" s="342">
        <v>6</v>
      </c>
      <c r="J4689" s="144" t="str">
        <f t="shared" si="460"/>
        <v>LARGE</v>
      </c>
      <c r="K4689" s="144" t="str">
        <f t="shared" si="461"/>
        <v>LARGE</v>
      </c>
      <c r="L4689" s="144" t="str" cm="1">
        <f t="array" ref="L4689">_xlfn.IFS(I4689&lt;=2,"SMALL",I4689&lt;=5,"MEDIUM",I4689&gt;5,"LARGE")</f>
        <v>LARGE</v>
      </c>
      <c r="M4689" s="144" t="str">
        <f t="shared" si="458"/>
        <v>NO</v>
      </c>
      <c r="N4689" s="374">
        <v>4.8899999999999997</v>
      </c>
      <c r="O4689" s="374">
        <f t="shared" si="459"/>
        <v>5</v>
      </c>
      <c r="P4689" s="158" t="str" cm="1">
        <f t="array" ref="P4689">_xlfn.SWITCH(ROUND(N4689,0),5,"Excellent",4,"Good",3,"ok","Bad")</f>
        <v>Excellent</v>
      </c>
      <c r="Q4689" s="144">
        <v>28</v>
      </c>
      <c r="R4689" s="385">
        <v>43581</v>
      </c>
      <c r="S4689" s="385">
        <v>43907</v>
      </c>
      <c r="T4689" s="144">
        <v>3820</v>
      </c>
      <c r="U4689" s="144" t="s">
        <v>69</v>
      </c>
      <c r="V4689" s="144">
        <v>269</v>
      </c>
      <c r="W4689" s="144" t="str">
        <f t="shared" si="462"/>
        <v>Active</v>
      </c>
      <c r="X4689" s="144">
        <v>3820</v>
      </c>
      <c r="AB4689" s="343"/>
    </row>
    <row r="4690" spans="9:28">
      <c r="I4690" s="342">
        <v>6</v>
      </c>
      <c r="J4690" s="144" t="str">
        <f t="shared" si="460"/>
        <v>LARGE</v>
      </c>
      <c r="K4690" s="144" t="str">
        <f t="shared" si="461"/>
        <v>LARGE</v>
      </c>
      <c r="L4690" s="144" t="str" cm="1">
        <f t="array" ref="L4690">_xlfn.IFS(I4690&lt;=2,"SMALL",I4690&lt;=5,"MEDIUM",I4690&gt;5,"LARGE")</f>
        <v>LARGE</v>
      </c>
      <c r="M4690" s="144" t="str">
        <f t="shared" si="458"/>
        <v>NO</v>
      </c>
      <c r="N4690" s="374">
        <v>4.95</v>
      </c>
      <c r="O4690" s="374">
        <f t="shared" si="459"/>
        <v>5</v>
      </c>
      <c r="P4690" s="158" t="str" cm="1">
        <f t="array" ref="P4690">_xlfn.SWITCH(ROUND(N4690,0),5,"Excellent",4,"Good",3,"ok","Bad")</f>
        <v>Excellent</v>
      </c>
      <c r="Q4690" s="144">
        <v>21</v>
      </c>
      <c r="R4690" s="385">
        <v>43587</v>
      </c>
      <c r="S4690" s="385">
        <v>43891</v>
      </c>
      <c r="T4690" s="144">
        <v>3820</v>
      </c>
      <c r="U4690" s="144" t="s">
        <v>69</v>
      </c>
      <c r="V4690" s="144">
        <v>262</v>
      </c>
      <c r="W4690" s="144" t="str">
        <f t="shared" si="462"/>
        <v>Active</v>
      </c>
      <c r="X4690" s="144">
        <v>3820</v>
      </c>
      <c r="AB4690" s="343"/>
    </row>
    <row r="4691" spans="9:28">
      <c r="I4691" s="342">
        <v>4</v>
      </c>
      <c r="J4691" s="144" t="str">
        <f t="shared" si="460"/>
        <v>LARGE</v>
      </c>
      <c r="K4691" s="144" t="str">
        <f t="shared" si="461"/>
        <v>MEDIUM</v>
      </c>
      <c r="L4691" s="144" t="str" cm="1">
        <f t="array" ref="L4691">_xlfn.IFS(I4691&lt;=2,"SMALL",I4691&lt;=5,"MEDIUM",I4691&gt;5,"LARGE")</f>
        <v>MEDIUM</v>
      </c>
      <c r="M4691" s="144" t="str">
        <f t="shared" si="458"/>
        <v>NO</v>
      </c>
      <c r="N4691" s="374">
        <v>5</v>
      </c>
      <c r="O4691" s="374">
        <f t="shared" si="459"/>
        <v>5</v>
      </c>
      <c r="P4691" s="158" t="str" cm="1">
        <f t="array" ref="P4691">_xlfn.SWITCH(ROUND(N4691,0),5,"Excellent",4,"Good",3,"ok","Bad")</f>
        <v>Excellent</v>
      </c>
      <c r="Q4691" s="144">
        <v>3</v>
      </c>
      <c r="R4691" s="385">
        <v>43818</v>
      </c>
      <c r="S4691" s="385">
        <v>43833</v>
      </c>
      <c r="T4691" s="144">
        <v>2298</v>
      </c>
      <c r="U4691" s="144" t="s">
        <v>69</v>
      </c>
      <c r="V4691" s="144">
        <v>0</v>
      </c>
      <c r="W4691" s="144" t="str">
        <f t="shared" si="462"/>
        <v>Inactive</v>
      </c>
      <c r="X4691" s="144">
        <v>2298</v>
      </c>
      <c r="AB4691" s="343"/>
    </row>
    <row r="4692" spans="9:28">
      <c r="I4692" s="342">
        <v>1</v>
      </c>
      <c r="J4692" s="144" t="str">
        <f t="shared" si="460"/>
        <v>SMALL</v>
      </c>
      <c r="K4692" s="144" t="str">
        <f t="shared" si="461"/>
        <v>SMALL</v>
      </c>
      <c r="L4692" s="144" t="str" cm="1">
        <f t="array" ref="L4692">_xlfn.IFS(I4692&lt;=2,"SMALL",I4692&lt;=5,"MEDIUM",I4692&gt;5,"LARGE")</f>
        <v>SMALL</v>
      </c>
      <c r="M4692" s="144" t="str">
        <f t="shared" si="458"/>
        <v>NO</v>
      </c>
      <c r="N4692" s="374">
        <v>4.83</v>
      </c>
      <c r="O4692" s="374">
        <f t="shared" si="459"/>
        <v>5</v>
      </c>
      <c r="P4692" s="158" t="str" cm="1">
        <f t="array" ref="P4692">_xlfn.SWITCH(ROUND(N4692,0),5,"Excellent",4,"Good",3,"ok","Bad")</f>
        <v>Excellent</v>
      </c>
      <c r="Q4692" s="144">
        <v>42</v>
      </c>
      <c r="R4692" s="385">
        <v>43574</v>
      </c>
      <c r="S4692" s="385">
        <v>44053</v>
      </c>
      <c r="T4692" s="144">
        <v>3829</v>
      </c>
      <c r="U4692" s="144" t="s">
        <v>73</v>
      </c>
      <c r="V4692" s="144">
        <v>175</v>
      </c>
      <c r="W4692" s="144" t="str">
        <f t="shared" si="462"/>
        <v>Active</v>
      </c>
      <c r="X4692" s="144">
        <v>3829</v>
      </c>
      <c r="AB4692" s="343"/>
    </row>
    <row r="4693" spans="9:28">
      <c r="I4693" s="342">
        <v>2</v>
      </c>
      <c r="J4693" s="144" t="str">
        <f t="shared" si="460"/>
        <v>SMALL</v>
      </c>
      <c r="K4693" s="144" t="str">
        <f t="shared" si="461"/>
        <v>SMALL</v>
      </c>
      <c r="L4693" s="144" t="str" cm="1">
        <f t="array" ref="L4693">_xlfn.IFS(I4693&lt;=2,"SMALL",I4693&lt;=5,"MEDIUM",I4693&gt;5,"LARGE")</f>
        <v>SMALL</v>
      </c>
      <c r="M4693" s="144" t="str">
        <f t="shared" si="458"/>
        <v>NO</v>
      </c>
      <c r="N4693" s="374">
        <v>4.95</v>
      </c>
      <c r="O4693" s="374">
        <f t="shared" si="459"/>
        <v>5</v>
      </c>
      <c r="P4693" s="158" t="str" cm="1">
        <f t="array" ref="P4693">_xlfn.SWITCH(ROUND(N4693,0),5,"Excellent",4,"Good",3,"ok","Bad")</f>
        <v>Excellent</v>
      </c>
      <c r="Q4693" s="144">
        <v>19</v>
      </c>
      <c r="R4693" s="385">
        <v>43576</v>
      </c>
      <c r="S4693" s="385">
        <v>43898</v>
      </c>
      <c r="T4693" s="144">
        <v>1341</v>
      </c>
      <c r="U4693" s="144" t="s">
        <v>69</v>
      </c>
      <c r="V4693" s="144">
        <v>15</v>
      </c>
      <c r="W4693" s="144" t="str">
        <f t="shared" si="462"/>
        <v>Active</v>
      </c>
      <c r="X4693" s="144">
        <v>1341</v>
      </c>
      <c r="AB4693" s="343"/>
    </row>
    <row r="4694" spans="9:28">
      <c r="I4694" s="342">
        <v>4</v>
      </c>
      <c r="J4694" s="144" t="str">
        <f t="shared" si="460"/>
        <v>LARGE</v>
      </c>
      <c r="K4694" s="144" t="str">
        <f t="shared" si="461"/>
        <v>MEDIUM</v>
      </c>
      <c r="L4694" s="144" t="str" cm="1">
        <f t="array" ref="L4694">_xlfn.IFS(I4694&lt;=2,"SMALL",I4694&lt;=5,"MEDIUM",I4694&gt;5,"LARGE")</f>
        <v>MEDIUM</v>
      </c>
      <c r="M4694" s="144" t="str">
        <f t="shared" si="458"/>
        <v>NO</v>
      </c>
      <c r="N4694" s="374">
        <v>4.3499999999999996</v>
      </c>
      <c r="O4694" s="374">
        <f t="shared" si="459"/>
        <v>4</v>
      </c>
      <c r="P4694" s="158" t="str" cm="1">
        <f t="array" ref="P4694">_xlfn.SWITCH(ROUND(N4694,0),5,"Excellent",4,"Good",3,"ok","Bad")</f>
        <v>Good</v>
      </c>
      <c r="Q4694" s="144">
        <v>91</v>
      </c>
      <c r="R4694" s="385">
        <v>43576</v>
      </c>
      <c r="S4694" s="385">
        <v>44051</v>
      </c>
      <c r="T4694" s="144">
        <v>3833</v>
      </c>
      <c r="U4694" s="144" t="s">
        <v>60</v>
      </c>
      <c r="V4694" s="144">
        <v>29</v>
      </c>
      <c r="W4694" s="144" t="str">
        <f t="shared" si="462"/>
        <v>Active</v>
      </c>
      <c r="X4694" s="144">
        <v>3833</v>
      </c>
      <c r="AB4694" s="343"/>
    </row>
    <row r="4695" spans="9:28">
      <c r="I4695" s="342">
        <v>3</v>
      </c>
      <c r="J4695" s="144" t="str">
        <f t="shared" si="460"/>
        <v>LARGE</v>
      </c>
      <c r="K4695" s="144" t="str">
        <f t="shared" si="461"/>
        <v>MEDIUM</v>
      </c>
      <c r="L4695" s="144" t="str" cm="1">
        <f t="array" ref="L4695">_xlfn.IFS(I4695&lt;=2,"SMALL",I4695&lt;=5,"MEDIUM",I4695&gt;5,"LARGE")</f>
        <v>MEDIUM</v>
      </c>
      <c r="M4695" s="144" t="str">
        <f t="shared" si="458"/>
        <v>NO</v>
      </c>
      <c r="N4695" s="374">
        <v>4.57</v>
      </c>
      <c r="O4695" s="374">
        <f t="shared" si="459"/>
        <v>5</v>
      </c>
      <c r="P4695" s="158" t="str" cm="1">
        <f t="array" ref="P4695">_xlfn.SWITCH(ROUND(N4695,0),5,"Excellent",4,"Good",3,"ok","Bad")</f>
        <v>Excellent</v>
      </c>
      <c r="Q4695" s="144">
        <v>87</v>
      </c>
      <c r="R4695" s="385">
        <v>43580</v>
      </c>
      <c r="S4695" s="385">
        <v>44057</v>
      </c>
      <c r="T4695" s="144">
        <v>3833</v>
      </c>
      <c r="U4695" s="144" t="s">
        <v>60</v>
      </c>
      <c r="V4695" s="144">
        <v>43</v>
      </c>
      <c r="W4695" s="144" t="str">
        <f t="shared" si="462"/>
        <v>Active</v>
      </c>
      <c r="X4695" s="144">
        <v>3833</v>
      </c>
      <c r="AB4695" s="343"/>
    </row>
    <row r="4696" spans="9:28">
      <c r="I4696" s="342">
        <v>2</v>
      </c>
      <c r="J4696" s="144" t="str">
        <f t="shared" si="460"/>
        <v>SMALL</v>
      </c>
      <c r="K4696" s="144" t="str">
        <f t="shared" si="461"/>
        <v>SMALL</v>
      </c>
      <c r="L4696" s="144" t="str" cm="1">
        <f t="array" ref="L4696">_xlfn.IFS(I4696&lt;=2,"SMALL",I4696&lt;=5,"MEDIUM",I4696&gt;5,"LARGE")</f>
        <v>SMALL</v>
      </c>
      <c r="M4696" s="144" t="str">
        <f t="shared" si="458"/>
        <v>NO</v>
      </c>
      <c r="N4696" s="374">
        <v>4.8899999999999997</v>
      </c>
      <c r="O4696" s="374">
        <f t="shared" si="459"/>
        <v>5</v>
      </c>
      <c r="P4696" s="158" t="str" cm="1">
        <f t="array" ref="P4696">_xlfn.SWITCH(ROUND(N4696,0),5,"Excellent",4,"Good",3,"ok","Bad")</f>
        <v>Excellent</v>
      </c>
      <c r="Q4696" s="144">
        <v>61</v>
      </c>
      <c r="R4696" s="385">
        <v>43602</v>
      </c>
      <c r="S4696" s="385">
        <v>43898</v>
      </c>
      <c r="T4696" s="144">
        <v>3173</v>
      </c>
      <c r="U4696" s="144" t="s">
        <v>60</v>
      </c>
      <c r="V4696" s="144">
        <v>0</v>
      </c>
      <c r="W4696" s="144" t="str">
        <f t="shared" si="462"/>
        <v>Inactive</v>
      </c>
      <c r="X4696" s="144">
        <v>3173</v>
      </c>
      <c r="AB4696" s="343"/>
    </row>
    <row r="4697" spans="9:28">
      <c r="I4697" s="342">
        <v>2</v>
      </c>
      <c r="J4697" s="144" t="str">
        <f t="shared" si="460"/>
        <v>SMALL</v>
      </c>
      <c r="K4697" s="144" t="str">
        <f t="shared" si="461"/>
        <v>SMALL</v>
      </c>
      <c r="L4697" s="144" t="str" cm="1">
        <f t="array" ref="L4697">_xlfn.IFS(I4697&lt;=2,"SMALL",I4697&lt;=5,"MEDIUM",I4697&gt;5,"LARGE")</f>
        <v>SMALL</v>
      </c>
      <c r="M4697" s="144" t="str">
        <f t="shared" si="458"/>
        <v>NO</v>
      </c>
      <c r="N4697" s="374">
        <v>4.91</v>
      </c>
      <c r="O4697" s="374">
        <f t="shared" si="459"/>
        <v>5</v>
      </c>
      <c r="P4697" s="158" t="str" cm="1">
        <f t="array" ref="P4697">_xlfn.SWITCH(ROUND(N4697,0),5,"Excellent",4,"Good",3,"ok","Bad")</f>
        <v>Excellent</v>
      </c>
      <c r="Q4697" s="144">
        <v>11</v>
      </c>
      <c r="R4697" s="385">
        <v>43576</v>
      </c>
      <c r="S4697" s="385">
        <v>44035</v>
      </c>
      <c r="T4697" s="144">
        <v>3792</v>
      </c>
      <c r="U4697" s="144" t="s">
        <v>60</v>
      </c>
      <c r="V4697" s="144">
        <v>360</v>
      </c>
      <c r="W4697" s="144" t="str">
        <f t="shared" si="462"/>
        <v>Active</v>
      </c>
      <c r="X4697" s="144">
        <v>3792</v>
      </c>
      <c r="AB4697" s="343"/>
    </row>
    <row r="4698" spans="9:28">
      <c r="I4698" s="342">
        <v>2</v>
      </c>
      <c r="J4698" s="144" t="str">
        <f t="shared" si="460"/>
        <v>SMALL</v>
      </c>
      <c r="K4698" s="144" t="str">
        <f t="shared" si="461"/>
        <v>SMALL</v>
      </c>
      <c r="L4698" s="144" t="str" cm="1">
        <f t="array" ref="L4698">_xlfn.IFS(I4698&lt;=2,"SMALL",I4698&lt;=5,"MEDIUM",I4698&gt;5,"LARGE")</f>
        <v>SMALL</v>
      </c>
      <c r="M4698" s="144" t="str">
        <f t="shared" si="458"/>
        <v>NO</v>
      </c>
      <c r="N4698" s="374">
        <v>4.75</v>
      </c>
      <c r="O4698" s="374">
        <f t="shared" si="459"/>
        <v>5</v>
      </c>
      <c r="P4698" s="158" t="str" cm="1">
        <f t="array" ref="P4698">_xlfn.SWITCH(ROUND(N4698,0),5,"Excellent",4,"Good",3,"ok","Bad")</f>
        <v>Excellent</v>
      </c>
      <c r="Q4698" s="144">
        <v>69</v>
      </c>
      <c r="R4698" s="385">
        <v>43574</v>
      </c>
      <c r="S4698" s="385">
        <v>44053</v>
      </c>
      <c r="T4698" s="144">
        <v>3833</v>
      </c>
      <c r="U4698" s="144" t="s">
        <v>60</v>
      </c>
      <c r="V4698" s="144">
        <v>43</v>
      </c>
      <c r="W4698" s="144" t="str">
        <f t="shared" si="462"/>
        <v>Active</v>
      </c>
      <c r="X4698" s="144">
        <v>3833</v>
      </c>
      <c r="AB4698" s="343"/>
    </row>
    <row r="4699" spans="9:28">
      <c r="I4699" s="342">
        <v>2</v>
      </c>
      <c r="J4699" s="144" t="str">
        <f t="shared" si="460"/>
        <v>SMALL</v>
      </c>
      <c r="K4699" s="144" t="str">
        <f t="shared" si="461"/>
        <v>SMALL</v>
      </c>
      <c r="L4699" s="144" t="str" cm="1">
        <f t="array" ref="L4699">_xlfn.IFS(I4699&lt;=2,"SMALL",I4699&lt;=5,"MEDIUM",I4699&gt;5,"LARGE")</f>
        <v>SMALL</v>
      </c>
      <c r="M4699" s="144" t="str">
        <f t="shared" si="458"/>
        <v>NO</v>
      </c>
      <c r="N4699" s="374">
        <v>4.9000000000000004</v>
      </c>
      <c r="O4699" s="374">
        <f t="shared" si="459"/>
        <v>5</v>
      </c>
      <c r="P4699" s="158" t="str" cm="1">
        <f t="array" ref="P4699">_xlfn.SWITCH(ROUND(N4699,0),5,"Excellent",4,"Good",3,"ok","Bad")</f>
        <v>Excellent</v>
      </c>
      <c r="Q4699" s="144">
        <v>41</v>
      </c>
      <c r="R4699" s="385">
        <v>43584</v>
      </c>
      <c r="S4699" s="385">
        <v>44013</v>
      </c>
      <c r="T4699" s="144">
        <v>3834</v>
      </c>
      <c r="U4699" s="144" t="s">
        <v>60</v>
      </c>
      <c r="V4699" s="144">
        <v>160</v>
      </c>
      <c r="W4699" s="144" t="str">
        <f t="shared" si="462"/>
        <v>Active</v>
      </c>
      <c r="X4699" s="144">
        <v>3834</v>
      </c>
      <c r="AB4699" s="343"/>
    </row>
    <row r="4700" spans="9:28">
      <c r="I4700" s="342">
        <v>1</v>
      </c>
      <c r="J4700" s="144" t="str">
        <f t="shared" si="460"/>
        <v>SMALL</v>
      </c>
      <c r="K4700" s="144" t="str">
        <f t="shared" si="461"/>
        <v>SMALL</v>
      </c>
      <c r="L4700" s="144" t="str" cm="1">
        <f t="array" ref="L4700">_xlfn.IFS(I4700&lt;=2,"SMALL",I4700&lt;=5,"MEDIUM",I4700&gt;5,"LARGE")</f>
        <v>SMALL</v>
      </c>
      <c r="M4700" s="144" t="str">
        <f t="shared" si="458"/>
        <v>NO</v>
      </c>
      <c r="N4700" s="374">
        <v>5</v>
      </c>
      <c r="O4700" s="374">
        <f t="shared" si="459"/>
        <v>5</v>
      </c>
      <c r="P4700" s="158" t="str" cm="1">
        <f t="array" ref="P4700">_xlfn.SWITCH(ROUND(N4700,0),5,"Excellent",4,"Good",3,"ok","Bad")</f>
        <v>Excellent</v>
      </c>
      <c r="Q4700" s="144">
        <v>5</v>
      </c>
      <c r="R4700" s="385">
        <v>43611</v>
      </c>
      <c r="S4700" s="385">
        <v>43781</v>
      </c>
      <c r="T4700" s="144">
        <v>1134</v>
      </c>
      <c r="U4700" s="144" t="s">
        <v>60</v>
      </c>
      <c r="V4700" s="144">
        <v>15</v>
      </c>
      <c r="W4700" s="144" t="str">
        <f t="shared" si="462"/>
        <v>Active</v>
      </c>
      <c r="X4700" s="144">
        <v>1134</v>
      </c>
      <c r="AB4700" s="343"/>
    </row>
    <row r="4701" spans="9:28">
      <c r="I4701" s="342">
        <v>3</v>
      </c>
      <c r="J4701" s="144" t="str">
        <f t="shared" si="460"/>
        <v>LARGE</v>
      </c>
      <c r="K4701" s="144" t="str">
        <f t="shared" si="461"/>
        <v>MEDIUM</v>
      </c>
      <c r="L4701" s="144" t="str" cm="1">
        <f t="array" ref="L4701">_xlfn.IFS(I4701&lt;=2,"SMALL",I4701&lt;=5,"MEDIUM",I4701&gt;5,"LARGE")</f>
        <v>MEDIUM</v>
      </c>
      <c r="M4701" s="144" t="str">
        <f t="shared" si="458"/>
        <v>NO</v>
      </c>
      <c r="N4701" s="374">
        <v>4.3</v>
      </c>
      <c r="O4701" s="374">
        <f t="shared" si="459"/>
        <v>4</v>
      </c>
      <c r="P4701" s="158" t="str" cm="1">
        <f t="array" ref="P4701">_xlfn.SWITCH(ROUND(N4701,0),5,"Excellent",4,"Good",3,"ok","Bad")</f>
        <v>Good</v>
      </c>
      <c r="Q4701" s="144">
        <v>43</v>
      </c>
      <c r="R4701" s="385">
        <v>43575</v>
      </c>
      <c r="S4701" s="385">
        <v>44030</v>
      </c>
      <c r="T4701" s="144">
        <v>3535</v>
      </c>
      <c r="U4701" s="144" t="s">
        <v>60</v>
      </c>
      <c r="V4701" s="144">
        <v>167</v>
      </c>
      <c r="W4701" s="144" t="str">
        <f t="shared" si="462"/>
        <v>Active</v>
      </c>
      <c r="X4701" s="144">
        <v>3535</v>
      </c>
      <c r="AB4701" s="343"/>
    </row>
    <row r="4702" spans="9:28">
      <c r="I4702" s="342">
        <v>2</v>
      </c>
      <c r="J4702" s="144" t="str">
        <f t="shared" si="460"/>
        <v>SMALL</v>
      </c>
      <c r="K4702" s="144" t="str">
        <f t="shared" si="461"/>
        <v>SMALL</v>
      </c>
      <c r="L4702" s="144" t="str" cm="1">
        <f t="array" ref="L4702">_xlfn.IFS(I4702&lt;=2,"SMALL",I4702&lt;=5,"MEDIUM",I4702&gt;5,"LARGE")</f>
        <v>SMALL</v>
      </c>
      <c r="M4702" s="144" t="str">
        <f t="shared" si="458"/>
        <v>NO</v>
      </c>
      <c r="N4702" s="374">
        <v>5</v>
      </c>
      <c r="O4702" s="374">
        <f t="shared" si="459"/>
        <v>5</v>
      </c>
      <c r="P4702" s="158" t="str" cm="1">
        <f t="array" ref="P4702">_xlfn.SWITCH(ROUND(N4702,0),5,"Excellent",4,"Good",3,"ok","Bad")</f>
        <v>Excellent</v>
      </c>
      <c r="Q4702" s="144">
        <v>15</v>
      </c>
      <c r="R4702" s="385">
        <v>43610</v>
      </c>
      <c r="S4702" s="385">
        <v>43998</v>
      </c>
      <c r="T4702" s="144">
        <v>3245</v>
      </c>
      <c r="U4702" s="144" t="s">
        <v>69</v>
      </c>
      <c r="V4702" s="144">
        <v>131</v>
      </c>
      <c r="W4702" s="144" t="str">
        <f t="shared" si="462"/>
        <v>Active</v>
      </c>
      <c r="X4702" s="144">
        <v>3245</v>
      </c>
      <c r="AB4702" s="343"/>
    </row>
    <row r="4703" spans="9:28">
      <c r="I4703" s="342">
        <v>4</v>
      </c>
      <c r="J4703" s="144" t="str">
        <f t="shared" si="460"/>
        <v>LARGE</v>
      </c>
      <c r="K4703" s="144" t="str">
        <f t="shared" si="461"/>
        <v>MEDIUM</v>
      </c>
      <c r="L4703" s="144" t="str" cm="1">
        <f t="array" ref="L4703">_xlfn.IFS(I4703&lt;=2,"SMALL",I4703&lt;=5,"MEDIUM",I4703&gt;5,"LARGE")</f>
        <v>MEDIUM</v>
      </c>
      <c r="M4703" s="144" t="str">
        <f t="shared" si="458"/>
        <v>NO</v>
      </c>
      <c r="N4703" s="374">
        <v>4.3099999999999996</v>
      </c>
      <c r="O4703" s="374">
        <f t="shared" si="459"/>
        <v>4</v>
      </c>
      <c r="P4703" s="158" t="str" cm="1">
        <f t="array" ref="P4703">_xlfn.SWITCH(ROUND(N4703,0),5,"Excellent",4,"Good",3,"ok","Bad")</f>
        <v>Good</v>
      </c>
      <c r="Q4703" s="144">
        <v>39</v>
      </c>
      <c r="R4703" s="385">
        <v>43584</v>
      </c>
      <c r="S4703" s="385">
        <v>44024</v>
      </c>
      <c r="T4703" s="144">
        <v>3535</v>
      </c>
      <c r="U4703" s="144" t="s">
        <v>60</v>
      </c>
      <c r="V4703" s="144">
        <v>178</v>
      </c>
      <c r="W4703" s="144" t="str">
        <f t="shared" si="462"/>
        <v>Active</v>
      </c>
      <c r="X4703" s="144">
        <v>3535</v>
      </c>
      <c r="AB4703" s="343"/>
    </row>
    <row r="4704" spans="9:28">
      <c r="I4704" s="342">
        <v>3</v>
      </c>
      <c r="J4704" s="144" t="str">
        <f t="shared" si="460"/>
        <v>LARGE</v>
      </c>
      <c r="K4704" s="144" t="str">
        <f t="shared" si="461"/>
        <v>MEDIUM</v>
      </c>
      <c r="L4704" s="144" t="str" cm="1">
        <f t="array" ref="L4704">_xlfn.IFS(I4704&lt;=2,"SMALL",I4704&lt;=5,"MEDIUM",I4704&gt;5,"LARGE")</f>
        <v>MEDIUM</v>
      </c>
      <c r="M4704" s="144" t="str">
        <f t="shared" si="458"/>
        <v>NO</v>
      </c>
      <c r="N4704" s="374">
        <v>4.3099999999999996</v>
      </c>
      <c r="O4704" s="374">
        <f t="shared" si="459"/>
        <v>4</v>
      </c>
      <c r="P4704" s="158" t="str" cm="1">
        <f t="array" ref="P4704">_xlfn.SWITCH(ROUND(N4704,0),5,"Excellent",4,"Good",3,"ok","Bad")</f>
        <v>Good</v>
      </c>
      <c r="Q4704" s="144">
        <v>35</v>
      </c>
      <c r="R4704" s="385">
        <v>43576</v>
      </c>
      <c r="S4704" s="385">
        <v>44004</v>
      </c>
      <c r="T4704" s="144">
        <v>3535</v>
      </c>
      <c r="U4704" s="144" t="s">
        <v>60</v>
      </c>
      <c r="V4704" s="144">
        <v>164</v>
      </c>
      <c r="W4704" s="144" t="str">
        <f t="shared" si="462"/>
        <v>Active</v>
      </c>
      <c r="X4704" s="144">
        <v>3535</v>
      </c>
      <c r="AB4704" s="343"/>
    </row>
    <row r="4705" spans="9:28">
      <c r="I4705" s="342">
        <v>3</v>
      </c>
      <c r="J4705" s="144" t="str">
        <f t="shared" si="460"/>
        <v>LARGE</v>
      </c>
      <c r="K4705" s="144" t="str">
        <f t="shared" si="461"/>
        <v>MEDIUM</v>
      </c>
      <c r="L4705" s="144" t="str" cm="1">
        <f t="array" ref="L4705">_xlfn.IFS(I4705&lt;=2,"SMALL",I4705&lt;=5,"MEDIUM",I4705&gt;5,"LARGE")</f>
        <v>MEDIUM</v>
      </c>
      <c r="M4705" s="144" t="str">
        <f t="shared" si="458"/>
        <v>NO</v>
      </c>
      <c r="N4705" s="374">
        <v>4.21</v>
      </c>
      <c r="O4705" s="374">
        <f t="shared" si="459"/>
        <v>4</v>
      </c>
      <c r="P4705" s="158" t="str" cm="1">
        <f t="array" ref="P4705">_xlfn.SWITCH(ROUND(N4705,0),5,"Excellent",4,"Good",3,"ok","Bad")</f>
        <v>Good</v>
      </c>
      <c r="Q4705" s="144">
        <v>43</v>
      </c>
      <c r="R4705" s="385">
        <v>43585</v>
      </c>
      <c r="S4705" s="385">
        <v>44017</v>
      </c>
      <c r="T4705" s="144">
        <v>3535</v>
      </c>
      <c r="U4705" s="144" t="s">
        <v>60</v>
      </c>
      <c r="V4705" s="144">
        <v>164</v>
      </c>
      <c r="W4705" s="144" t="str">
        <f t="shared" si="462"/>
        <v>Active</v>
      </c>
      <c r="X4705" s="144">
        <v>3535</v>
      </c>
      <c r="AB4705" s="343"/>
    </row>
    <row r="4706" spans="9:28">
      <c r="I4706" s="342">
        <v>3</v>
      </c>
      <c r="J4706" s="144" t="str">
        <f t="shared" si="460"/>
        <v>LARGE</v>
      </c>
      <c r="K4706" s="144" t="str">
        <f t="shared" si="461"/>
        <v>MEDIUM</v>
      </c>
      <c r="L4706" s="144" t="str" cm="1">
        <f t="array" ref="L4706">_xlfn.IFS(I4706&lt;=2,"SMALL",I4706&lt;=5,"MEDIUM",I4706&gt;5,"LARGE")</f>
        <v>MEDIUM</v>
      </c>
      <c r="M4706" s="144" t="str">
        <f t="shared" si="458"/>
        <v>NO</v>
      </c>
      <c r="N4706" s="374">
        <v>4.2699999999999996</v>
      </c>
      <c r="O4706" s="374">
        <f t="shared" si="459"/>
        <v>4</v>
      </c>
      <c r="P4706" s="158" t="str" cm="1">
        <f t="array" ref="P4706">_xlfn.SWITCH(ROUND(N4706,0),5,"Excellent",4,"Good",3,"ok","Bad")</f>
        <v>Good</v>
      </c>
      <c r="Q4706" s="144">
        <v>37</v>
      </c>
      <c r="R4706" s="385">
        <v>43587</v>
      </c>
      <c r="S4706" s="385">
        <v>43891</v>
      </c>
      <c r="T4706" s="144">
        <v>3535</v>
      </c>
      <c r="U4706" s="144" t="s">
        <v>60</v>
      </c>
      <c r="V4706" s="144">
        <v>179</v>
      </c>
      <c r="W4706" s="144" t="str">
        <f t="shared" si="462"/>
        <v>Active</v>
      </c>
      <c r="X4706" s="144">
        <v>3535</v>
      </c>
      <c r="AB4706" s="343"/>
    </row>
    <row r="4707" spans="9:28">
      <c r="I4707" s="342">
        <v>3</v>
      </c>
      <c r="J4707" s="144" t="str">
        <f t="shared" si="460"/>
        <v>LARGE</v>
      </c>
      <c r="K4707" s="144" t="str">
        <f t="shared" si="461"/>
        <v>MEDIUM</v>
      </c>
      <c r="L4707" s="144" t="str" cm="1">
        <f t="array" ref="L4707">_xlfn.IFS(I4707&lt;=2,"SMALL",I4707&lt;=5,"MEDIUM",I4707&gt;5,"LARGE")</f>
        <v>MEDIUM</v>
      </c>
      <c r="M4707" s="144" t="str">
        <f t="shared" si="458"/>
        <v>NO</v>
      </c>
      <c r="N4707" s="374">
        <v>4.21</v>
      </c>
      <c r="O4707" s="374">
        <f t="shared" si="459"/>
        <v>4</v>
      </c>
      <c r="P4707" s="158" t="str" cm="1">
        <f t="array" ref="P4707">_xlfn.SWITCH(ROUND(N4707,0),5,"Excellent",4,"Good",3,"ok","Bad")</f>
        <v>Good</v>
      </c>
      <c r="Q4707" s="144">
        <v>19</v>
      </c>
      <c r="R4707" s="385">
        <v>43670</v>
      </c>
      <c r="S4707" s="385">
        <v>44038</v>
      </c>
      <c r="T4707" s="144">
        <v>3535</v>
      </c>
      <c r="U4707" s="144" t="s">
        <v>60</v>
      </c>
      <c r="V4707" s="144">
        <v>179</v>
      </c>
      <c r="W4707" s="144" t="str">
        <f t="shared" si="462"/>
        <v>Active</v>
      </c>
      <c r="X4707" s="144">
        <v>3535</v>
      </c>
      <c r="AB4707" s="343"/>
    </row>
    <row r="4708" spans="9:28">
      <c r="I4708" s="342">
        <v>5</v>
      </c>
      <c r="J4708" s="144" t="str">
        <f t="shared" si="460"/>
        <v>LARGE</v>
      </c>
      <c r="K4708" s="144" t="str">
        <f t="shared" si="461"/>
        <v>MEDIUM</v>
      </c>
      <c r="L4708" s="144" t="str" cm="1">
        <f t="array" ref="L4708">_xlfn.IFS(I4708&lt;=2,"SMALL",I4708&lt;=5,"MEDIUM",I4708&gt;5,"LARGE")</f>
        <v>MEDIUM</v>
      </c>
      <c r="M4708" s="144" t="str">
        <f t="shared" si="458"/>
        <v>NO</v>
      </c>
      <c r="N4708" s="374">
        <v>4.9400000000000004</v>
      </c>
      <c r="O4708" s="374">
        <f t="shared" si="459"/>
        <v>5</v>
      </c>
      <c r="P4708" s="158" t="str" cm="1">
        <f t="array" ref="P4708">_xlfn.SWITCH(ROUND(N4708,0),5,"Excellent",4,"Good",3,"ok","Bad")</f>
        <v>Excellent</v>
      </c>
      <c r="Q4708" s="144">
        <v>47</v>
      </c>
      <c r="R4708" s="385">
        <v>43589</v>
      </c>
      <c r="S4708" s="385">
        <v>43905</v>
      </c>
      <c r="T4708" s="144">
        <v>3347</v>
      </c>
      <c r="U4708" s="144" t="s">
        <v>69</v>
      </c>
      <c r="V4708" s="144">
        <v>332</v>
      </c>
      <c r="W4708" s="144" t="str">
        <f t="shared" si="462"/>
        <v>Active</v>
      </c>
      <c r="X4708" s="144">
        <v>3347</v>
      </c>
      <c r="AB4708" s="343"/>
    </row>
    <row r="4709" spans="9:28">
      <c r="I4709" s="342">
        <v>2</v>
      </c>
      <c r="J4709" s="144" t="str">
        <f t="shared" si="460"/>
        <v>SMALL</v>
      </c>
      <c r="K4709" s="144" t="str">
        <f t="shared" si="461"/>
        <v>SMALL</v>
      </c>
      <c r="L4709" s="144" t="str" cm="1">
        <f t="array" ref="L4709">_xlfn.IFS(I4709&lt;=2,"SMALL",I4709&lt;=5,"MEDIUM",I4709&gt;5,"LARGE")</f>
        <v>SMALL</v>
      </c>
      <c r="M4709" s="144" t="str">
        <f t="shared" si="458"/>
        <v>NO</v>
      </c>
      <c r="N4709" s="374">
        <v>5</v>
      </c>
      <c r="O4709" s="374">
        <f t="shared" si="459"/>
        <v>5</v>
      </c>
      <c r="P4709" s="158" t="str" cm="1">
        <f t="array" ref="P4709">_xlfn.SWITCH(ROUND(N4709,0),5,"Excellent",4,"Good",3,"ok","Bad")</f>
        <v>Excellent</v>
      </c>
      <c r="Q4709" s="144">
        <v>8</v>
      </c>
      <c r="R4709" s="385">
        <v>43767</v>
      </c>
      <c r="S4709" s="385">
        <v>43891</v>
      </c>
      <c r="T4709" s="144">
        <v>1242</v>
      </c>
      <c r="U4709" s="144" t="s">
        <v>69</v>
      </c>
      <c r="V4709" s="144">
        <v>0</v>
      </c>
      <c r="W4709" s="144" t="str">
        <f t="shared" si="462"/>
        <v>Inactive</v>
      </c>
      <c r="X4709" s="144">
        <v>1242</v>
      </c>
      <c r="AB4709" s="343"/>
    </row>
    <row r="4710" spans="9:28">
      <c r="I4710" s="342">
        <v>2</v>
      </c>
      <c r="J4710" s="144" t="str">
        <f t="shared" si="460"/>
        <v>SMALL</v>
      </c>
      <c r="K4710" s="144" t="str">
        <f t="shared" si="461"/>
        <v>SMALL</v>
      </c>
      <c r="L4710" s="144" t="str" cm="1">
        <f t="array" ref="L4710">_xlfn.IFS(I4710&lt;=2,"SMALL",I4710&lt;=5,"MEDIUM",I4710&gt;5,"LARGE")</f>
        <v>SMALL</v>
      </c>
      <c r="M4710" s="144" t="str">
        <f t="shared" si="458"/>
        <v>NO</v>
      </c>
      <c r="N4710" s="374">
        <v>4.55</v>
      </c>
      <c r="O4710" s="374">
        <f t="shared" si="459"/>
        <v>5</v>
      </c>
      <c r="P4710" s="158" t="str" cm="1">
        <f t="array" ref="P4710">_xlfn.SWITCH(ROUND(N4710,0),5,"Excellent",4,"Good",3,"ok","Bad")</f>
        <v>Excellent</v>
      </c>
      <c r="Q4710" s="144">
        <v>22</v>
      </c>
      <c r="R4710" s="385">
        <v>43612</v>
      </c>
      <c r="S4710" s="385">
        <v>43946</v>
      </c>
      <c r="T4710" s="144">
        <v>40</v>
      </c>
      <c r="U4710" s="144" t="s">
        <v>69</v>
      </c>
      <c r="V4710" s="144">
        <v>105</v>
      </c>
      <c r="W4710" s="144" t="str">
        <f t="shared" si="462"/>
        <v>Active</v>
      </c>
      <c r="X4710" s="144">
        <v>40</v>
      </c>
      <c r="AB4710" s="343"/>
    </row>
    <row r="4711" spans="9:28">
      <c r="I4711" s="342">
        <v>6</v>
      </c>
      <c r="J4711" s="144" t="str">
        <f t="shared" si="460"/>
        <v>LARGE</v>
      </c>
      <c r="K4711" s="144" t="str">
        <f t="shared" si="461"/>
        <v>LARGE</v>
      </c>
      <c r="L4711" s="144" t="str" cm="1">
        <f t="array" ref="L4711">_xlfn.IFS(I4711&lt;=2,"SMALL",I4711&lt;=5,"MEDIUM",I4711&gt;5,"LARGE")</f>
        <v>LARGE</v>
      </c>
      <c r="M4711" s="144" t="str">
        <f t="shared" si="458"/>
        <v>NO</v>
      </c>
      <c r="N4711" s="374">
        <v>4.91</v>
      </c>
      <c r="O4711" s="374">
        <f t="shared" si="459"/>
        <v>5</v>
      </c>
      <c r="P4711" s="158" t="str" cm="1">
        <f t="array" ref="P4711">_xlfn.SWITCH(ROUND(N4711,0),5,"Excellent",4,"Good",3,"ok","Bad")</f>
        <v>Excellent</v>
      </c>
      <c r="Q4711" s="144">
        <v>32</v>
      </c>
      <c r="R4711" s="385">
        <v>43574</v>
      </c>
      <c r="S4711" s="385">
        <v>44053</v>
      </c>
      <c r="T4711" s="144">
        <v>1339</v>
      </c>
      <c r="U4711" s="144" t="s">
        <v>69</v>
      </c>
      <c r="V4711" s="144">
        <v>185</v>
      </c>
      <c r="W4711" s="144" t="str">
        <f t="shared" si="462"/>
        <v>Active</v>
      </c>
      <c r="X4711" s="144">
        <v>1339</v>
      </c>
      <c r="AB4711" s="343"/>
    </row>
    <row r="4712" spans="9:28">
      <c r="I4712" s="342">
        <v>5</v>
      </c>
      <c r="J4712" s="144" t="str">
        <f t="shared" si="460"/>
        <v>LARGE</v>
      </c>
      <c r="K4712" s="144" t="str">
        <f t="shared" si="461"/>
        <v>MEDIUM</v>
      </c>
      <c r="L4712" s="144" t="str" cm="1">
        <f t="array" ref="L4712">_xlfn.IFS(I4712&lt;=2,"SMALL",I4712&lt;=5,"MEDIUM",I4712&gt;5,"LARGE")</f>
        <v>MEDIUM</v>
      </c>
      <c r="M4712" s="144" t="str">
        <f t="shared" si="458"/>
        <v>NO</v>
      </c>
      <c r="N4712" s="374">
        <v>4.9000000000000004</v>
      </c>
      <c r="O4712" s="374">
        <f t="shared" si="459"/>
        <v>5</v>
      </c>
      <c r="P4712" s="158" t="str" cm="1">
        <f t="array" ref="P4712">_xlfn.SWITCH(ROUND(N4712,0),5,"Excellent",4,"Good",3,"ok","Bad")</f>
        <v>Excellent</v>
      </c>
      <c r="Q4712" s="144">
        <v>41</v>
      </c>
      <c r="R4712" s="385">
        <v>43583</v>
      </c>
      <c r="S4712" s="385">
        <v>44038</v>
      </c>
      <c r="T4712" s="144">
        <v>3836</v>
      </c>
      <c r="U4712" s="144" t="s">
        <v>69</v>
      </c>
      <c r="V4712" s="144">
        <v>139</v>
      </c>
      <c r="W4712" s="144" t="str">
        <f t="shared" si="462"/>
        <v>Active</v>
      </c>
      <c r="X4712" s="144">
        <v>3836</v>
      </c>
      <c r="AB4712" s="343"/>
    </row>
    <row r="4713" spans="9:28">
      <c r="I4713" s="342">
        <v>4</v>
      </c>
      <c r="J4713" s="144" t="str">
        <f t="shared" si="460"/>
        <v>LARGE</v>
      </c>
      <c r="K4713" s="144" t="str">
        <f t="shared" si="461"/>
        <v>MEDIUM</v>
      </c>
      <c r="L4713" s="144" t="str" cm="1">
        <f t="array" ref="L4713">_xlfn.IFS(I4713&lt;=2,"SMALL",I4713&lt;=5,"MEDIUM",I4713&gt;5,"LARGE")</f>
        <v>MEDIUM</v>
      </c>
      <c r="M4713" s="144" t="str">
        <f t="shared" si="458"/>
        <v>NO</v>
      </c>
      <c r="N4713" s="374">
        <v>4.7300000000000004</v>
      </c>
      <c r="O4713" s="374">
        <f t="shared" si="459"/>
        <v>5</v>
      </c>
      <c r="P4713" s="158" t="str" cm="1">
        <f t="array" ref="P4713">_xlfn.SWITCH(ROUND(N4713,0),5,"Excellent",4,"Good",3,"ok","Bad")</f>
        <v>Excellent</v>
      </c>
      <c r="Q4713" s="144">
        <v>11</v>
      </c>
      <c r="R4713" s="385">
        <v>43583</v>
      </c>
      <c r="S4713" s="385">
        <v>43752</v>
      </c>
      <c r="T4713" s="144">
        <v>2577</v>
      </c>
      <c r="U4713" s="144" t="s">
        <v>69</v>
      </c>
      <c r="V4713" s="144">
        <v>227</v>
      </c>
      <c r="W4713" s="144" t="str">
        <f t="shared" si="462"/>
        <v>Active</v>
      </c>
      <c r="X4713" s="144">
        <v>2577</v>
      </c>
      <c r="AB4713" s="343"/>
    </row>
    <row r="4714" spans="9:28">
      <c r="I4714" s="342">
        <v>4</v>
      </c>
      <c r="J4714" s="144" t="str">
        <f t="shared" si="460"/>
        <v>LARGE</v>
      </c>
      <c r="K4714" s="144" t="str">
        <f t="shared" si="461"/>
        <v>MEDIUM</v>
      </c>
      <c r="L4714" s="144" t="str" cm="1">
        <f t="array" ref="L4714">_xlfn.IFS(I4714&lt;=2,"SMALL",I4714&lt;=5,"MEDIUM",I4714&gt;5,"LARGE")</f>
        <v>MEDIUM</v>
      </c>
      <c r="M4714" s="144" t="str">
        <f t="shared" si="458"/>
        <v>NO</v>
      </c>
      <c r="N4714" s="374">
        <v>4.8099999999999996</v>
      </c>
      <c r="O4714" s="374">
        <f t="shared" si="459"/>
        <v>5</v>
      </c>
      <c r="P4714" s="158" t="str" cm="1">
        <f t="array" ref="P4714">_xlfn.SWITCH(ROUND(N4714,0),5,"Excellent",4,"Good",3,"ok","Bad")</f>
        <v>Excellent</v>
      </c>
      <c r="Q4714" s="144">
        <v>54</v>
      </c>
      <c r="R4714" s="385">
        <v>43583</v>
      </c>
      <c r="S4714" s="385">
        <v>43997</v>
      </c>
      <c r="T4714" s="144">
        <v>1798</v>
      </c>
      <c r="U4714" s="144" t="s">
        <v>60</v>
      </c>
      <c r="V4714" s="144">
        <v>164</v>
      </c>
      <c r="W4714" s="144" t="str">
        <f t="shared" si="462"/>
        <v>Active</v>
      </c>
      <c r="X4714" s="144">
        <v>1798</v>
      </c>
      <c r="AB4714" s="343"/>
    </row>
    <row r="4715" spans="9:28">
      <c r="I4715" s="342">
        <v>2</v>
      </c>
      <c r="J4715" s="144" t="str">
        <f t="shared" si="460"/>
        <v>SMALL</v>
      </c>
      <c r="K4715" s="144" t="str">
        <f t="shared" si="461"/>
        <v>SMALL</v>
      </c>
      <c r="L4715" s="144" t="str" cm="1">
        <f t="array" ref="L4715">_xlfn.IFS(I4715&lt;=2,"SMALL",I4715&lt;=5,"MEDIUM",I4715&gt;5,"LARGE")</f>
        <v>SMALL</v>
      </c>
      <c r="M4715" s="144" t="str">
        <f t="shared" si="458"/>
        <v>NO</v>
      </c>
      <c r="N4715" s="374">
        <v>4.6500000000000004</v>
      </c>
      <c r="O4715" s="374">
        <f t="shared" si="459"/>
        <v>5</v>
      </c>
      <c r="P4715" s="158" t="str" cm="1">
        <f t="array" ref="P4715">_xlfn.SWITCH(ROUND(N4715,0),5,"Excellent",4,"Good",3,"ok","Bad")</f>
        <v>Excellent</v>
      </c>
      <c r="Q4715" s="144">
        <v>51</v>
      </c>
      <c r="R4715" s="385">
        <v>43572</v>
      </c>
      <c r="S4715" s="385">
        <v>44031</v>
      </c>
      <c r="T4715" s="144">
        <v>3829</v>
      </c>
      <c r="U4715" s="144" t="s">
        <v>73</v>
      </c>
      <c r="V4715" s="144">
        <v>365</v>
      </c>
      <c r="W4715" s="144" t="str">
        <f t="shared" si="462"/>
        <v>Active</v>
      </c>
      <c r="X4715" s="144">
        <v>3829</v>
      </c>
      <c r="AB4715" s="343"/>
    </row>
    <row r="4716" spans="9:28">
      <c r="I4716" s="342">
        <v>3</v>
      </c>
      <c r="J4716" s="144" t="str">
        <f t="shared" si="460"/>
        <v>LARGE</v>
      </c>
      <c r="K4716" s="144" t="str">
        <f t="shared" si="461"/>
        <v>MEDIUM</v>
      </c>
      <c r="L4716" s="144" t="str" cm="1">
        <f t="array" ref="L4716">_xlfn.IFS(I4716&lt;=2,"SMALL",I4716&lt;=5,"MEDIUM",I4716&gt;5,"LARGE")</f>
        <v>MEDIUM</v>
      </c>
      <c r="M4716" s="144" t="str">
        <f t="shared" si="458"/>
        <v>NO</v>
      </c>
      <c r="N4716" s="374">
        <v>4.8899999999999997</v>
      </c>
      <c r="O4716" s="374">
        <f t="shared" si="459"/>
        <v>5</v>
      </c>
      <c r="P4716" s="158" t="str" cm="1">
        <f t="array" ref="P4716">_xlfn.SWITCH(ROUND(N4716,0),5,"Excellent",4,"Good",3,"ok","Bad")</f>
        <v>Excellent</v>
      </c>
      <c r="Q4716" s="144">
        <v>44</v>
      </c>
      <c r="R4716" s="385">
        <v>43585</v>
      </c>
      <c r="S4716" s="385">
        <v>43899</v>
      </c>
      <c r="T4716" s="144">
        <v>3831</v>
      </c>
      <c r="U4716" s="144" t="s">
        <v>60</v>
      </c>
      <c r="V4716" s="144">
        <v>60</v>
      </c>
      <c r="W4716" s="144" t="str">
        <f t="shared" si="462"/>
        <v>Active</v>
      </c>
      <c r="X4716" s="144">
        <v>3831</v>
      </c>
      <c r="AB4716" s="343"/>
    </row>
    <row r="4717" spans="9:28">
      <c r="I4717" s="342">
        <v>2</v>
      </c>
      <c r="J4717" s="144" t="str">
        <f t="shared" si="460"/>
        <v>SMALL</v>
      </c>
      <c r="K4717" s="144" t="str">
        <f t="shared" si="461"/>
        <v>SMALL</v>
      </c>
      <c r="L4717" s="144" t="str" cm="1">
        <f t="array" ref="L4717">_xlfn.IFS(I4717&lt;=2,"SMALL",I4717&lt;=5,"MEDIUM",I4717&gt;5,"LARGE")</f>
        <v>SMALL</v>
      </c>
      <c r="M4717" s="144" t="str">
        <f t="shared" si="458"/>
        <v>NO</v>
      </c>
      <c r="N4717" s="374">
        <v>4.43</v>
      </c>
      <c r="O4717" s="374">
        <f t="shared" si="459"/>
        <v>4</v>
      </c>
      <c r="P4717" s="158" t="str" cm="1">
        <f t="array" ref="P4717">_xlfn.SWITCH(ROUND(N4717,0),5,"Excellent",4,"Good",3,"ok","Bad")</f>
        <v>Good</v>
      </c>
      <c r="Q4717" s="144">
        <v>21</v>
      </c>
      <c r="R4717" s="385">
        <v>43597</v>
      </c>
      <c r="S4717" s="385">
        <v>43772</v>
      </c>
      <c r="T4717" s="144">
        <v>2178</v>
      </c>
      <c r="U4717" s="144" t="s">
        <v>60</v>
      </c>
      <c r="V4717" s="144">
        <v>0</v>
      </c>
      <c r="W4717" s="144" t="str">
        <f t="shared" si="462"/>
        <v>Inactive</v>
      </c>
      <c r="X4717" s="144">
        <v>2178</v>
      </c>
      <c r="AB4717" s="343"/>
    </row>
    <row r="4718" spans="9:28">
      <c r="I4718" s="342">
        <v>1</v>
      </c>
      <c r="J4718" s="144" t="str">
        <f t="shared" si="460"/>
        <v>SMALL</v>
      </c>
      <c r="K4718" s="144" t="str">
        <f t="shared" si="461"/>
        <v>SMALL</v>
      </c>
      <c r="L4718" s="144" t="str" cm="1">
        <f t="array" ref="L4718">_xlfn.IFS(I4718&lt;=2,"SMALL",I4718&lt;=5,"MEDIUM",I4718&gt;5,"LARGE")</f>
        <v>SMALL</v>
      </c>
      <c r="M4718" s="144" t="str">
        <f t="shared" si="458"/>
        <v>NO</v>
      </c>
      <c r="N4718" s="374">
        <v>4.9800000000000004</v>
      </c>
      <c r="O4718" s="374">
        <f t="shared" si="459"/>
        <v>5</v>
      </c>
      <c r="P4718" s="158" t="str" cm="1">
        <f t="array" ref="P4718">_xlfn.SWITCH(ROUND(N4718,0),5,"Excellent",4,"Good",3,"ok","Bad")</f>
        <v>Excellent</v>
      </c>
      <c r="Q4718" s="144">
        <v>46</v>
      </c>
      <c r="R4718" s="385">
        <v>43574</v>
      </c>
      <c r="S4718" s="385">
        <v>43864</v>
      </c>
      <c r="T4718" s="144">
        <v>3838</v>
      </c>
      <c r="U4718" s="144" t="s">
        <v>60</v>
      </c>
      <c r="V4718" s="144">
        <v>70</v>
      </c>
      <c r="W4718" s="144" t="str">
        <f t="shared" si="462"/>
        <v>Active</v>
      </c>
      <c r="X4718" s="144">
        <v>3838</v>
      </c>
      <c r="AB4718" s="343"/>
    </row>
    <row r="4719" spans="9:28">
      <c r="I4719" s="342">
        <v>4</v>
      </c>
      <c r="J4719" s="144" t="str">
        <f t="shared" si="460"/>
        <v>LARGE</v>
      </c>
      <c r="K4719" s="144" t="str">
        <f t="shared" si="461"/>
        <v>MEDIUM</v>
      </c>
      <c r="L4719" s="144" t="str" cm="1">
        <f t="array" ref="L4719">_xlfn.IFS(I4719&lt;=2,"SMALL",I4719&lt;=5,"MEDIUM",I4719&gt;5,"LARGE")</f>
        <v>MEDIUM</v>
      </c>
      <c r="M4719" s="144" t="str">
        <f t="shared" si="458"/>
        <v>NO</v>
      </c>
      <c r="N4719" s="374">
        <v>5</v>
      </c>
      <c r="O4719" s="374">
        <f t="shared" si="459"/>
        <v>5</v>
      </c>
      <c r="P4719" s="158" t="str" cm="1">
        <f t="array" ref="P4719">_xlfn.SWITCH(ROUND(N4719,0),5,"Excellent",4,"Good",3,"ok","Bad")</f>
        <v>Excellent</v>
      </c>
      <c r="Q4719" s="144">
        <v>25</v>
      </c>
      <c r="R4719" s="385">
        <v>43576</v>
      </c>
      <c r="S4719" s="385">
        <v>43764</v>
      </c>
      <c r="T4719" s="144">
        <v>3837</v>
      </c>
      <c r="U4719" s="144" t="s">
        <v>69</v>
      </c>
      <c r="V4719" s="144">
        <v>320</v>
      </c>
      <c r="W4719" s="144" t="str">
        <f t="shared" si="462"/>
        <v>Active</v>
      </c>
      <c r="X4719" s="144">
        <v>3837</v>
      </c>
      <c r="AB4719" s="343"/>
    </row>
    <row r="4720" spans="9:28">
      <c r="I4720" s="342">
        <v>2</v>
      </c>
      <c r="J4720" s="144" t="str">
        <f t="shared" si="460"/>
        <v>SMALL</v>
      </c>
      <c r="K4720" s="144" t="str">
        <f t="shared" si="461"/>
        <v>SMALL</v>
      </c>
      <c r="L4720" s="144" t="str" cm="1">
        <f t="array" ref="L4720">_xlfn.IFS(I4720&lt;=2,"SMALL",I4720&lt;=5,"MEDIUM",I4720&gt;5,"LARGE")</f>
        <v>SMALL</v>
      </c>
      <c r="M4720" s="144" t="str">
        <f t="shared" si="458"/>
        <v>NO</v>
      </c>
      <c r="N4720" s="374">
        <v>4.55</v>
      </c>
      <c r="O4720" s="374">
        <f t="shared" si="459"/>
        <v>5</v>
      </c>
      <c r="P4720" s="158" t="str" cm="1">
        <f t="array" ref="P4720">_xlfn.SWITCH(ROUND(N4720,0),5,"Excellent",4,"Good",3,"ok","Bad")</f>
        <v>Excellent</v>
      </c>
      <c r="Q4720" s="144">
        <v>40</v>
      </c>
      <c r="R4720" s="385">
        <v>43574</v>
      </c>
      <c r="S4720" s="385">
        <v>44056</v>
      </c>
      <c r="T4720" s="144">
        <v>3829</v>
      </c>
      <c r="U4720" s="144" t="s">
        <v>73</v>
      </c>
      <c r="V4720" s="144">
        <v>365</v>
      </c>
      <c r="W4720" s="144" t="str">
        <f t="shared" si="462"/>
        <v>Active</v>
      </c>
      <c r="X4720" s="144">
        <v>3829</v>
      </c>
      <c r="AB4720" s="343"/>
    </row>
    <row r="4721" spans="9:28">
      <c r="I4721" s="342">
        <v>2</v>
      </c>
      <c r="J4721" s="144" t="str">
        <f t="shared" si="460"/>
        <v>SMALL</v>
      </c>
      <c r="K4721" s="144" t="str">
        <f t="shared" si="461"/>
        <v>SMALL</v>
      </c>
      <c r="L4721" s="144" t="str" cm="1">
        <f t="array" ref="L4721">_xlfn.IFS(I4721&lt;=2,"SMALL",I4721&lt;=5,"MEDIUM",I4721&gt;5,"LARGE")</f>
        <v>SMALL</v>
      </c>
      <c r="M4721" s="144" t="str">
        <f t="shared" si="458"/>
        <v>NO</v>
      </c>
      <c r="N4721" s="374">
        <v>4.74</v>
      </c>
      <c r="O4721" s="374">
        <f t="shared" si="459"/>
        <v>5</v>
      </c>
      <c r="P4721" s="158" t="str" cm="1">
        <f t="array" ref="P4721">_xlfn.SWITCH(ROUND(N4721,0),5,"Excellent",4,"Good",3,"ok","Bad")</f>
        <v>Excellent</v>
      </c>
      <c r="Q4721" s="144">
        <v>35</v>
      </c>
      <c r="R4721" s="385">
        <v>43583</v>
      </c>
      <c r="S4721" s="385">
        <v>43905</v>
      </c>
      <c r="T4721" s="144">
        <v>2232</v>
      </c>
      <c r="U4721" s="144" t="s">
        <v>60</v>
      </c>
      <c r="V4721" s="144">
        <v>362</v>
      </c>
      <c r="W4721" s="144" t="str">
        <f t="shared" si="462"/>
        <v>Active</v>
      </c>
      <c r="X4721" s="144">
        <v>2232</v>
      </c>
      <c r="AB4721" s="343"/>
    </row>
    <row r="4722" spans="9:28">
      <c r="I4722" s="342">
        <v>1</v>
      </c>
      <c r="J4722" s="144" t="str">
        <f t="shared" si="460"/>
        <v>SMALL</v>
      </c>
      <c r="K4722" s="144" t="str">
        <f t="shared" si="461"/>
        <v>SMALL</v>
      </c>
      <c r="L4722" s="144" t="str" cm="1">
        <f t="array" ref="L4722">_xlfn.IFS(I4722&lt;=2,"SMALL",I4722&lt;=5,"MEDIUM",I4722&gt;5,"LARGE")</f>
        <v>SMALL</v>
      </c>
      <c r="M4722" s="144" t="str">
        <f t="shared" si="458"/>
        <v>NO</v>
      </c>
      <c r="N4722" s="374">
        <v>4.91</v>
      </c>
      <c r="O4722" s="374">
        <f t="shared" si="459"/>
        <v>5</v>
      </c>
      <c r="P4722" s="158" t="str" cm="1">
        <f t="array" ref="P4722">_xlfn.SWITCH(ROUND(N4722,0),5,"Excellent",4,"Good",3,"ok","Bad")</f>
        <v>Excellent</v>
      </c>
      <c r="Q4722" s="144">
        <v>22</v>
      </c>
      <c r="R4722" s="385">
        <v>43588</v>
      </c>
      <c r="S4722" s="385">
        <v>43909</v>
      </c>
      <c r="T4722" s="144">
        <v>2232</v>
      </c>
      <c r="U4722" s="144" t="s">
        <v>60</v>
      </c>
      <c r="V4722" s="144">
        <v>351</v>
      </c>
      <c r="W4722" s="144" t="str">
        <f t="shared" si="462"/>
        <v>Active</v>
      </c>
      <c r="X4722" s="144">
        <v>2232</v>
      </c>
      <c r="AB4722" s="343"/>
    </row>
    <row r="4723" spans="9:28">
      <c r="I4723" s="342">
        <v>2</v>
      </c>
      <c r="J4723" s="144" t="str">
        <f t="shared" si="460"/>
        <v>SMALL</v>
      </c>
      <c r="K4723" s="144" t="str">
        <f t="shared" si="461"/>
        <v>SMALL</v>
      </c>
      <c r="L4723" s="144" t="str" cm="1">
        <f t="array" ref="L4723">_xlfn.IFS(I4723&lt;=2,"SMALL",I4723&lt;=5,"MEDIUM",I4723&gt;5,"LARGE")</f>
        <v>SMALL</v>
      </c>
      <c r="M4723" s="144" t="str">
        <f t="shared" si="458"/>
        <v>NO</v>
      </c>
      <c r="N4723" s="374">
        <v>4.8</v>
      </c>
      <c r="O4723" s="374">
        <f t="shared" si="459"/>
        <v>5</v>
      </c>
      <c r="P4723" s="158" t="str" cm="1">
        <f t="array" ref="P4723">_xlfn.SWITCH(ROUND(N4723,0),5,"Excellent",4,"Good",3,"ok","Bad")</f>
        <v>Excellent</v>
      </c>
      <c r="Q4723" s="144">
        <v>5</v>
      </c>
      <c r="R4723" s="385">
        <v>43578</v>
      </c>
      <c r="S4723" s="385">
        <v>43851</v>
      </c>
      <c r="T4723" s="144">
        <v>1467</v>
      </c>
      <c r="U4723" s="144" t="s">
        <v>60</v>
      </c>
      <c r="V4723" s="144">
        <v>365</v>
      </c>
      <c r="W4723" s="144" t="str">
        <f t="shared" si="462"/>
        <v>Active</v>
      </c>
      <c r="X4723" s="144">
        <v>1467</v>
      </c>
      <c r="AB4723" s="343"/>
    </row>
    <row r="4724" spans="9:28">
      <c r="I4724" s="342">
        <v>2</v>
      </c>
      <c r="J4724" s="144" t="str">
        <f t="shared" si="460"/>
        <v>SMALL</v>
      </c>
      <c r="K4724" s="144" t="str">
        <f t="shared" si="461"/>
        <v>SMALL</v>
      </c>
      <c r="L4724" s="144" t="str" cm="1">
        <f t="array" ref="L4724">_xlfn.IFS(I4724&lt;=2,"SMALL",I4724&lt;=5,"MEDIUM",I4724&gt;5,"LARGE")</f>
        <v>SMALL</v>
      </c>
      <c r="M4724" s="144" t="str">
        <f t="shared" si="458"/>
        <v>NO</v>
      </c>
      <c r="N4724" s="374">
        <v>5</v>
      </c>
      <c r="O4724" s="374">
        <f t="shared" si="459"/>
        <v>5</v>
      </c>
      <c r="P4724" s="158" t="str" cm="1">
        <f t="array" ref="P4724">_xlfn.SWITCH(ROUND(N4724,0),5,"Excellent",4,"Good",3,"ok","Bad")</f>
        <v>Excellent</v>
      </c>
      <c r="Q4724" s="144">
        <v>9</v>
      </c>
      <c r="R4724" s="385">
        <v>43576</v>
      </c>
      <c r="S4724" s="385">
        <v>43629</v>
      </c>
      <c r="T4724" s="144">
        <v>2251</v>
      </c>
      <c r="U4724" s="144" t="s">
        <v>60</v>
      </c>
      <c r="V4724" s="144">
        <v>0</v>
      </c>
      <c r="W4724" s="144" t="str">
        <f t="shared" si="462"/>
        <v>Inactive</v>
      </c>
      <c r="X4724" s="144">
        <v>2251</v>
      </c>
      <c r="AB4724" s="343"/>
    </row>
    <row r="4725" spans="9:28">
      <c r="I4725" s="342">
        <v>2</v>
      </c>
      <c r="J4725" s="144" t="str">
        <f t="shared" si="460"/>
        <v>SMALL</v>
      </c>
      <c r="K4725" s="144" t="str">
        <f t="shared" si="461"/>
        <v>SMALL</v>
      </c>
      <c r="L4725" s="144" t="str" cm="1">
        <f t="array" ref="L4725">_xlfn.IFS(I4725&lt;=2,"SMALL",I4725&lt;=5,"MEDIUM",I4725&gt;5,"LARGE")</f>
        <v>SMALL</v>
      </c>
      <c r="M4725" s="144" t="str">
        <f t="shared" si="458"/>
        <v>NO</v>
      </c>
      <c r="N4725" s="374">
        <v>5</v>
      </c>
      <c r="O4725" s="374">
        <f t="shared" si="459"/>
        <v>5</v>
      </c>
      <c r="P4725" s="158" t="str" cm="1">
        <f t="array" ref="P4725">_xlfn.SWITCH(ROUND(N4725,0),5,"Excellent",4,"Good",3,"ok","Bad")</f>
        <v>Excellent</v>
      </c>
      <c r="Q4725" s="144">
        <v>5</v>
      </c>
      <c r="R4725" s="385">
        <v>43576</v>
      </c>
      <c r="S4725" s="385">
        <v>43629</v>
      </c>
      <c r="T4725" s="144">
        <v>2251</v>
      </c>
      <c r="U4725" s="144" t="s">
        <v>60</v>
      </c>
      <c r="V4725" s="144">
        <v>0</v>
      </c>
      <c r="W4725" s="144" t="str">
        <f t="shared" si="462"/>
        <v>Inactive</v>
      </c>
      <c r="X4725" s="144">
        <v>2251</v>
      </c>
      <c r="AB4725" s="343"/>
    </row>
    <row r="4726" spans="9:28">
      <c r="I4726" s="342">
        <v>2</v>
      </c>
      <c r="J4726" s="144" t="str">
        <f t="shared" si="460"/>
        <v>SMALL</v>
      </c>
      <c r="K4726" s="144" t="str">
        <f t="shared" si="461"/>
        <v>SMALL</v>
      </c>
      <c r="L4726" s="144" t="str" cm="1">
        <f t="array" ref="L4726">_xlfn.IFS(I4726&lt;=2,"SMALL",I4726&lt;=5,"MEDIUM",I4726&gt;5,"LARGE")</f>
        <v>SMALL</v>
      </c>
      <c r="M4726" s="144" t="str">
        <f t="shared" si="458"/>
        <v>NO</v>
      </c>
      <c r="N4726" s="374">
        <v>4.67</v>
      </c>
      <c r="O4726" s="374">
        <f t="shared" si="459"/>
        <v>5</v>
      </c>
      <c r="P4726" s="158" t="str" cm="1">
        <f t="array" ref="P4726">_xlfn.SWITCH(ROUND(N4726,0),5,"Excellent",4,"Good",3,"ok","Bad")</f>
        <v>Excellent</v>
      </c>
      <c r="Q4726" s="144">
        <v>9</v>
      </c>
      <c r="R4726" s="385">
        <v>43597</v>
      </c>
      <c r="S4726" s="385">
        <v>43652</v>
      </c>
      <c r="T4726" s="144">
        <v>2043</v>
      </c>
      <c r="U4726" s="144" t="s">
        <v>69</v>
      </c>
      <c r="V4726" s="144">
        <v>266</v>
      </c>
      <c r="W4726" s="144" t="str">
        <f t="shared" si="462"/>
        <v>Active</v>
      </c>
      <c r="X4726" s="144">
        <v>2043</v>
      </c>
      <c r="AB4726" s="343"/>
    </row>
    <row r="4727" spans="9:28">
      <c r="I4727" s="342">
        <v>1</v>
      </c>
      <c r="J4727" s="144" t="str">
        <f t="shared" si="460"/>
        <v>SMALL</v>
      </c>
      <c r="K4727" s="144" t="str">
        <f t="shared" si="461"/>
        <v>SMALL</v>
      </c>
      <c r="L4727" s="144" t="str" cm="1">
        <f t="array" ref="L4727">_xlfn.IFS(I4727&lt;=2,"SMALL",I4727&lt;=5,"MEDIUM",I4727&gt;5,"LARGE")</f>
        <v>SMALL</v>
      </c>
      <c r="M4727" s="144" t="str">
        <f t="shared" si="458"/>
        <v>NO</v>
      </c>
      <c r="N4727" s="374">
        <v>4.96</v>
      </c>
      <c r="O4727" s="374">
        <f t="shared" si="459"/>
        <v>5</v>
      </c>
      <c r="P4727" s="158" t="str" cm="1">
        <f t="array" ref="P4727">_xlfn.SWITCH(ROUND(N4727,0),5,"Excellent",4,"Good",3,"ok","Bad")</f>
        <v>Excellent</v>
      </c>
      <c r="Q4727" s="144">
        <v>27</v>
      </c>
      <c r="R4727" s="385">
        <v>43582</v>
      </c>
      <c r="S4727" s="385">
        <v>43816</v>
      </c>
      <c r="T4727" s="144">
        <v>2232</v>
      </c>
      <c r="U4727" s="144" t="s">
        <v>60</v>
      </c>
      <c r="V4727" s="144">
        <v>359</v>
      </c>
      <c r="W4727" s="144" t="str">
        <f t="shared" si="462"/>
        <v>Active</v>
      </c>
      <c r="X4727" s="144">
        <v>2232</v>
      </c>
      <c r="AB4727" s="343"/>
    </row>
    <row r="4728" spans="9:28">
      <c r="I4728" s="342">
        <v>2</v>
      </c>
      <c r="J4728" s="144" t="str">
        <f t="shared" si="460"/>
        <v>SMALL</v>
      </c>
      <c r="K4728" s="144" t="str">
        <f t="shared" si="461"/>
        <v>SMALL</v>
      </c>
      <c r="L4728" s="144" t="str" cm="1">
        <f t="array" ref="L4728">_xlfn.IFS(I4728&lt;=2,"SMALL",I4728&lt;=5,"MEDIUM",I4728&gt;5,"LARGE")</f>
        <v>SMALL</v>
      </c>
      <c r="M4728" s="144" t="str">
        <f t="shared" si="458"/>
        <v>NO</v>
      </c>
      <c r="N4728" s="374">
        <v>4.9000000000000004</v>
      </c>
      <c r="O4728" s="374">
        <f t="shared" si="459"/>
        <v>5</v>
      </c>
      <c r="P4728" s="158" t="str" cm="1">
        <f t="array" ref="P4728">_xlfn.SWITCH(ROUND(N4728,0),5,"Excellent",4,"Good",3,"ok","Bad")</f>
        <v>Excellent</v>
      </c>
      <c r="Q4728" s="144">
        <v>29</v>
      </c>
      <c r="R4728" s="385">
        <v>43576</v>
      </c>
      <c r="S4728" s="385">
        <v>43900</v>
      </c>
      <c r="T4728" s="144">
        <v>2232</v>
      </c>
      <c r="U4728" s="144" t="s">
        <v>60</v>
      </c>
      <c r="V4728" s="144">
        <v>365</v>
      </c>
      <c r="W4728" s="144" t="str">
        <f t="shared" si="462"/>
        <v>Active</v>
      </c>
      <c r="X4728" s="144">
        <v>2232</v>
      </c>
      <c r="AB4728" s="343"/>
    </row>
    <row r="4729" spans="9:28">
      <c r="I4729" s="342">
        <v>2</v>
      </c>
      <c r="J4729" s="144" t="str">
        <f t="shared" si="460"/>
        <v>SMALL</v>
      </c>
      <c r="K4729" s="144" t="str">
        <f t="shared" si="461"/>
        <v>SMALL</v>
      </c>
      <c r="L4729" s="144" t="str" cm="1">
        <f t="array" ref="L4729">_xlfn.IFS(I4729&lt;=2,"SMALL",I4729&lt;=5,"MEDIUM",I4729&gt;5,"LARGE")</f>
        <v>SMALL</v>
      </c>
      <c r="M4729" s="144" t="str">
        <f t="shared" si="458"/>
        <v>NO</v>
      </c>
      <c r="N4729" s="374">
        <v>4.4800000000000004</v>
      </c>
      <c r="O4729" s="374">
        <f t="shared" si="459"/>
        <v>4</v>
      </c>
      <c r="P4729" s="158" t="str" cm="1">
        <f t="array" ref="P4729">_xlfn.SWITCH(ROUND(N4729,0),5,"Excellent",4,"Good",3,"ok","Bad")</f>
        <v>Good</v>
      </c>
      <c r="Q4729" s="144">
        <v>27</v>
      </c>
      <c r="R4729" s="385">
        <v>43591</v>
      </c>
      <c r="S4729" s="385">
        <v>43831</v>
      </c>
      <c r="T4729" s="144">
        <v>3842</v>
      </c>
      <c r="U4729" s="144" t="s">
        <v>60</v>
      </c>
      <c r="V4729" s="144">
        <v>179</v>
      </c>
      <c r="W4729" s="144" t="str">
        <f t="shared" si="462"/>
        <v>Active</v>
      </c>
      <c r="X4729" s="144">
        <v>3842</v>
      </c>
      <c r="AB4729" s="343"/>
    </row>
    <row r="4730" spans="9:28">
      <c r="I4730" s="342">
        <v>2</v>
      </c>
      <c r="J4730" s="144" t="str">
        <f t="shared" si="460"/>
        <v>SMALL</v>
      </c>
      <c r="K4730" s="144" t="str">
        <f t="shared" si="461"/>
        <v>SMALL</v>
      </c>
      <c r="L4730" s="144" t="str" cm="1">
        <f t="array" ref="L4730">_xlfn.IFS(I4730&lt;=2,"SMALL",I4730&lt;=5,"MEDIUM",I4730&gt;5,"LARGE")</f>
        <v>SMALL</v>
      </c>
      <c r="M4730" s="144" t="str">
        <f t="shared" si="458"/>
        <v>NO</v>
      </c>
      <c r="N4730" s="374">
        <v>4.75</v>
      </c>
      <c r="O4730" s="374">
        <f t="shared" si="459"/>
        <v>5</v>
      </c>
      <c r="P4730" s="158" t="str" cm="1">
        <f t="array" ref="P4730">_xlfn.SWITCH(ROUND(N4730,0),5,"Excellent",4,"Good",3,"ok","Bad")</f>
        <v>Excellent</v>
      </c>
      <c r="Q4730" s="144">
        <v>24</v>
      </c>
      <c r="R4730" s="385">
        <v>43610</v>
      </c>
      <c r="S4730" s="385">
        <v>43799</v>
      </c>
      <c r="T4730" s="144">
        <v>3842</v>
      </c>
      <c r="U4730" s="144" t="s">
        <v>60</v>
      </c>
      <c r="V4730" s="144">
        <v>179</v>
      </c>
      <c r="W4730" s="144" t="str">
        <f t="shared" si="462"/>
        <v>Active</v>
      </c>
      <c r="X4730" s="144">
        <v>3842</v>
      </c>
      <c r="AB4730" s="343"/>
    </row>
    <row r="4731" spans="9:28">
      <c r="I4731" s="342">
        <v>2</v>
      </c>
      <c r="J4731" s="144" t="str">
        <f t="shared" si="460"/>
        <v>SMALL</v>
      </c>
      <c r="K4731" s="144" t="str">
        <f t="shared" si="461"/>
        <v>SMALL</v>
      </c>
      <c r="L4731" s="144" t="str" cm="1">
        <f t="array" ref="L4731">_xlfn.IFS(I4731&lt;=2,"SMALL",I4731&lt;=5,"MEDIUM",I4731&gt;5,"LARGE")</f>
        <v>SMALL</v>
      </c>
      <c r="M4731" s="144" t="str">
        <f t="shared" si="458"/>
        <v>NO</v>
      </c>
      <c r="N4731" s="374">
        <v>4.33</v>
      </c>
      <c r="O4731" s="374">
        <f t="shared" si="459"/>
        <v>4</v>
      </c>
      <c r="P4731" s="158" t="str" cm="1">
        <f t="array" ref="P4731">_xlfn.SWITCH(ROUND(N4731,0),5,"Excellent",4,"Good",3,"ok","Bad")</f>
        <v>Good</v>
      </c>
      <c r="Q4731" s="144">
        <v>3</v>
      </c>
      <c r="R4731" s="385">
        <v>43596</v>
      </c>
      <c r="S4731" s="385">
        <v>43703</v>
      </c>
      <c r="T4731" s="144">
        <v>2884</v>
      </c>
      <c r="U4731" s="144" t="s">
        <v>60</v>
      </c>
      <c r="V4731" s="144">
        <v>180</v>
      </c>
      <c r="W4731" s="144" t="str">
        <f t="shared" si="462"/>
        <v>Active</v>
      </c>
      <c r="X4731" s="144">
        <v>2884</v>
      </c>
      <c r="AB4731" s="343"/>
    </row>
    <row r="4732" spans="9:28">
      <c r="I4732" s="342">
        <v>2</v>
      </c>
      <c r="J4732" s="144" t="str">
        <f t="shared" si="460"/>
        <v>SMALL</v>
      </c>
      <c r="K4732" s="144" t="str">
        <f t="shared" si="461"/>
        <v>SMALL</v>
      </c>
      <c r="L4732" s="144" t="str" cm="1">
        <f t="array" ref="L4732">_xlfn.IFS(I4732&lt;=2,"SMALL",I4732&lt;=5,"MEDIUM",I4732&gt;5,"LARGE")</f>
        <v>SMALL</v>
      </c>
      <c r="M4732" s="144" t="str">
        <f t="shared" si="458"/>
        <v>NO</v>
      </c>
      <c r="N4732" s="374">
        <v>4.67</v>
      </c>
      <c r="O4732" s="374">
        <f t="shared" si="459"/>
        <v>5</v>
      </c>
      <c r="P4732" s="158" t="str" cm="1">
        <f t="array" ref="P4732">_xlfn.SWITCH(ROUND(N4732,0),5,"Excellent",4,"Good",3,"ok","Bad")</f>
        <v>Excellent</v>
      </c>
      <c r="Q4732" s="144">
        <v>21</v>
      </c>
      <c r="R4732" s="385">
        <v>43598</v>
      </c>
      <c r="S4732" s="385">
        <v>43788</v>
      </c>
      <c r="T4732" s="144">
        <v>1536</v>
      </c>
      <c r="U4732" s="144" t="s">
        <v>60</v>
      </c>
      <c r="V4732" s="144">
        <v>180</v>
      </c>
      <c r="W4732" s="144" t="str">
        <f t="shared" si="462"/>
        <v>Active</v>
      </c>
      <c r="X4732" s="144">
        <v>1536</v>
      </c>
      <c r="AB4732" s="343"/>
    </row>
    <row r="4733" spans="9:28">
      <c r="I4733" s="342">
        <v>1</v>
      </c>
      <c r="J4733" s="144" t="str">
        <f t="shared" si="460"/>
        <v>SMALL</v>
      </c>
      <c r="K4733" s="144" t="str">
        <f t="shared" si="461"/>
        <v>SMALL</v>
      </c>
      <c r="L4733" s="144" t="str" cm="1">
        <f t="array" ref="L4733">_xlfn.IFS(I4733&lt;=2,"SMALL",I4733&lt;=5,"MEDIUM",I4733&gt;5,"LARGE")</f>
        <v>SMALL</v>
      </c>
      <c r="M4733" s="144" t="str">
        <f t="shared" si="458"/>
        <v>NO</v>
      </c>
      <c r="N4733" s="374">
        <v>5</v>
      </c>
      <c r="O4733" s="374">
        <f t="shared" si="459"/>
        <v>5</v>
      </c>
      <c r="P4733" s="158" t="str" cm="1">
        <f t="array" ref="P4733">_xlfn.SWITCH(ROUND(N4733,0),5,"Excellent",4,"Good",3,"ok","Bad")</f>
        <v>Excellent</v>
      </c>
      <c r="Q4733" s="144">
        <v>5</v>
      </c>
      <c r="R4733" s="385">
        <v>43677</v>
      </c>
      <c r="S4733" s="385">
        <v>43982</v>
      </c>
      <c r="T4733" s="144">
        <v>3292</v>
      </c>
      <c r="U4733" s="144" t="s">
        <v>60</v>
      </c>
      <c r="V4733" s="144">
        <v>350</v>
      </c>
      <c r="W4733" s="144" t="str">
        <f t="shared" si="462"/>
        <v>Active</v>
      </c>
      <c r="X4733" s="144">
        <v>3292</v>
      </c>
      <c r="AB4733" s="343"/>
    </row>
    <row r="4734" spans="9:28">
      <c r="I4734" s="342">
        <v>2</v>
      </c>
      <c r="J4734" s="144" t="str">
        <f t="shared" si="460"/>
        <v>SMALL</v>
      </c>
      <c r="K4734" s="144" t="str">
        <f t="shared" si="461"/>
        <v>SMALL</v>
      </c>
      <c r="L4734" s="144" t="str" cm="1">
        <f t="array" ref="L4734">_xlfn.IFS(I4734&lt;=2,"SMALL",I4734&lt;=5,"MEDIUM",I4734&gt;5,"LARGE")</f>
        <v>SMALL</v>
      </c>
      <c r="M4734" s="144" t="str">
        <f t="shared" si="458"/>
        <v>NO</v>
      </c>
      <c r="N4734" s="374">
        <v>4.78</v>
      </c>
      <c r="O4734" s="374">
        <f t="shared" si="459"/>
        <v>5</v>
      </c>
      <c r="P4734" s="158" t="str" cm="1">
        <f t="array" ref="P4734">_xlfn.SWITCH(ROUND(N4734,0),5,"Excellent",4,"Good",3,"ok","Bad")</f>
        <v>Excellent</v>
      </c>
      <c r="Q4734" s="144">
        <v>9</v>
      </c>
      <c r="R4734" s="385">
        <v>43596</v>
      </c>
      <c r="S4734" s="385">
        <v>44020</v>
      </c>
      <c r="T4734" s="144">
        <v>1056</v>
      </c>
      <c r="U4734" s="144" t="s">
        <v>60</v>
      </c>
      <c r="V4734" s="144">
        <v>165</v>
      </c>
      <c r="W4734" s="144" t="str">
        <f t="shared" si="462"/>
        <v>Active</v>
      </c>
      <c r="X4734" s="144">
        <v>1056</v>
      </c>
      <c r="AB4734" s="343"/>
    </row>
    <row r="4735" spans="9:28">
      <c r="I4735" s="342">
        <v>2</v>
      </c>
      <c r="J4735" s="144" t="str">
        <f t="shared" si="460"/>
        <v>SMALL</v>
      </c>
      <c r="K4735" s="144" t="str">
        <f t="shared" si="461"/>
        <v>SMALL</v>
      </c>
      <c r="L4735" s="144" t="str" cm="1">
        <f t="array" ref="L4735">_xlfn.IFS(I4735&lt;=2,"SMALL",I4735&lt;=5,"MEDIUM",I4735&gt;5,"LARGE")</f>
        <v>SMALL</v>
      </c>
      <c r="M4735" s="144" t="str">
        <f t="shared" si="458"/>
        <v>NO</v>
      </c>
      <c r="N4735" s="374">
        <v>4.45</v>
      </c>
      <c r="O4735" s="374">
        <f t="shared" si="459"/>
        <v>4</v>
      </c>
      <c r="P4735" s="158" t="str" cm="1">
        <f t="array" ref="P4735">_xlfn.SWITCH(ROUND(N4735,0),5,"Excellent",4,"Good",3,"ok","Bad")</f>
        <v>Good</v>
      </c>
      <c r="Q4735" s="144">
        <v>11</v>
      </c>
      <c r="R4735" s="385">
        <v>43585</v>
      </c>
      <c r="S4735" s="385">
        <v>43920</v>
      </c>
      <c r="T4735" s="144">
        <v>3576</v>
      </c>
      <c r="U4735" s="144" t="s">
        <v>60</v>
      </c>
      <c r="V4735" s="144">
        <v>365</v>
      </c>
      <c r="W4735" s="144" t="str">
        <f t="shared" si="462"/>
        <v>Active</v>
      </c>
      <c r="X4735" s="144">
        <v>3576</v>
      </c>
      <c r="AB4735" s="343"/>
    </row>
    <row r="4736" spans="9:28">
      <c r="I4736" s="342">
        <v>2</v>
      </c>
      <c r="J4736" s="144" t="str">
        <f t="shared" si="460"/>
        <v>SMALL</v>
      </c>
      <c r="K4736" s="144" t="str">
        <f t="shared" si="461"/>
        <v>SMALL</v>
      </c>
      <c r="L4736" s="144" t="str" cm="1">
        <f t="array" ref="L4736">_xlfn.IFS(I4736&lt;=2,"SMALL",I4736&lt;=5,"MEDIUM",I4736&gt;5,"LARGE")</f>
        <v>SMALL</v>
      </c>
      <c r="M4736" s="144" t="str">
        <f t="shared" si="458"/>
        <v>NO</v>
      </c>
      <c r="N4736" s="374">
        <v>5</v>
      </c>
      <c r="O4736" s="374">
        <f t="shared" si="459"/>
        <v>5</v>
      </c>
      <c r="P4736" s="158" t="str" cm="1">
        <f t="array" ref="P4736">_xlfn.SWITCH(ROUND(N4736,0),5,"Excellent",4,"Good",3,"ok","Bad")</f>
        <v>Excellent</v>
      </c>
      <c r="Q4736" s="144">
        <v>17</v>
      </c>
      <c r="R4736" s="385">
        <v>43606</v>
      </c>
      <c r="S4736" s="385">
        <v>43877</v>
      </c>
      <c r="T4736" s="144">
        <v>2407</v>
      </c>
      <c r="U4736" s="144" t="s">
        <v>69</v>
      </c>
      <c r="V4736" s="144">
        <v>179</v>
      </c>
      <c r="W4736" s="144" t="str">
        <f t="shared" si="462"/>
        <v>Active</v>
      </c>
      <c r="X4736" s="144">
        <v>2407</v>
      </c>
      <c r="AB4736" s="343"/>
    </row>
    <row r="4737" spans="9:28">
      <c r="I4737" s="342">
        <v>2</v>
      </c>
      <c r="J4737" s="144" t="str">
        <f t="shared" si="460"/>
        <v>SMALL</v>
      </c>
      <c r="K4737" s="144" t="str">
        <f t="shared" si="461"/>
        <v>SMALL</v>
      </c>
      <c r="L4737" s="144" t="str" cm="1">
        <f t="array" ref="L4737">_xlfn.IFS(I4737&lt;=2,"SMALL",I4737&lt;=5,"MEDIUM",I4737&gt;5,"LARGE")</f>
        <v>SMALL</v>
      </c>
      <c r="M4737" s="144" t="str">
        <f t="shared" si="458"/>
        <v>NO</v>
      </c>
      <c r="N4737" s="374">
        <v>4.76</v>
      </c>
      <c r="O4737" s="374">
        <f t="shared" si="459"/>
        <v>5</v>
      </c>
      <c r="P4737" s="158" t="str" cm="1">
        <f t="array" ref="P4737">_xlfn.SWITCH(ROUND(N4737,0),5,"Excellent",4,"Good",3,"ok","Bad")</f>
        <v>Excellent</v>
      </c>
      <c r="Q4737" s="144">
        <v>34</v>
      </c>
      <c r="R4737" s="385">
        <v>43714</v>
      </c>
      <c r="S4737" s="385">
        <v>43904</v>
      </c>
      <c r="T4737" s="144">
        <v>2288</v>
      </c>
      <c r="U4737" s="144" t="s">
        <v>60</v>
      </c>
      <c r="V4737" s="144">
        <v>365</v>
      </c>
      <c r="W4737" s="144" t="str">
        <f t="shared" si="462"/>
        <v>Active</v>
      </c>
      <c r="X4737" s="144">
        <v>2288</v>
      </c>
      <c r="AB4737" s="343"/>
    </row>
    <row r="4738" spans="9:28">
      <c r="I4738" s="342">
        <v>2</v>
      </c>
      <c r="J4738" s="144" t="str">
        <f t="shared" si="460"/>
        <v>SMALL</v>
      </c>
      <c r="K4738" s="144" t="str">
        <f t="shared" si="461"/>
        <v>SMALL</v>
      </c>
      <c r="L4738" s="144" t="str" cm="1">
        <f t="array" ref="L4738">_xlfn.IFS(I4738&lt;=2,"SMALL",I4738&lt;=5,"MEDIUM",I4738&gt;5,"LARGE")</f>
        <v>SMALL</v>
      </c>
      <c r="M4738" s="144" t="str">
        <f t="shared" si="458"/>
        <v>NO</v>
      </c>
      <c r="N4738" s="374">
        <v>5</v>
      </c>
      <c r="O4738" s="374">
        <f t="shared" si="459"/>
        <v>5</v>
      </c>
      <c r="P4738" s="158" t="str" cm="1">
        <f t="array" ref="P4738">_xlfn.SWITCH(ROUND(N4738,0),5,"Excellent",4,"Good",3,"ok","Bad")</f>
        <v>Excellent</v>
      </c>
      <c r="Q4738" s="144">
        <v>34</v>
      </c>
      <c r="R4738" s="385">
        <v>43591</v>
      </c>
      <c r="S4738" s="385">
        <v>43905</v>
      </c>
      <c r="T4738" s="144">
        <v>3844</v>
      </c>
      <c r="U4738" s="144" t="s">
        <v>60</v>
      </c>
      <c r="V4738" s="144">
        <v>320</v>
      </c>
      <c r="W4738" s="144" t="str">
        <f t="shared" si="462"/>
        <v>Active</v>
      </c>
      <c r="X4738" s="144">
        <v>3844</v>
      </c>
      <c r="AB4738" s="343"/>
    </row>
    <row r="4739" spans="9:28">
      <c r="I4739" s="342">
        <v>2</v>
      </c>
      <c r="J4739" s="144" t="str">
        <f t="shared" si="460"/>
        <v>SMALL</v>
      </c>
      <c r="K4739" s="144" t="str">
        <f t="shared" si="461"/>
        <v>SMALL</v>
      </c>
      <c r="L4739" s="144" t="str" cm="1">
        <f t="array" ref="L4739">_xlfn.IFS(I4739&lt;=2,"SMALL",I4739&lt;=5,"MEDIUM",I4739&gt;5,"LARGE")</f>
        <v>SMALL</v>
      </c>
      <c r="M4739" s="144" t="str">
        <f t="shared" si="458"/>
        <v>NO</v>
      </c>
      <c r="N4739" s="374">
        <v>5</v>
      </c>
      <c r="O4739" s="374">
        <f t="shared" si="459"/>
        <v>5</v>
      </c>
      <c r="P4739" s="158" t="str" cm="1">
        <f t="array" ref="P4739">_xlfn.SWITCH(ROUND(N4739,0),5,"Excellent",4,"Good",3,"ok","Bad")</f>
        <v>Excellent</v>
      </c>
      <c r="Q4739" s="144">
        <v>5</v>
      </c>
      <c r="R4739" s="385">
        <v>43732</v>
      </c>
      <c r="S4739" s="385">
        <v>43891</v>
      </c>
      <c r="T4739" s="144">
        <v>546</v>
      </c>
      <c r="U4739" s="144" t="s">
        <v>69</v>
      </c>
      <c r="V4739" s="144">
        <v>3</v>
      </c>
      <c r="W4739" s="144" t="str">
        <f t="shared" si="462"/>
        <v>Active</v>
      </c>
      <c r="X4739" s="144">
        <v>546</v>
      </c>
      <c r="AB4739" s="343"/>
    </row>
    <row r="4740" spans="9:28">
      <c r="I4740" s="342">
        <v>1</v>
      </c>
      <c r="J4740" s="144" t="str">
        <f t="shared" si="460"/>
        <v>SMALL</v>
      </c>
      <c r="K4740" s="144" t="str">
        <f t="shared" si="461"/>
        <v>SMALL</v>
      </c>
      <c r="L4740" s="144" t="str" cm="1">
        <f t="array" ref="L4740">_xlfn.IFS(I4740&lt;=2,"SMALL",I4740&lt;=5,"MEDIUM",I4740&gt;5,"LARGE")</f>
        <v>SMALL</v>
      </c>
      <c r="M4740" s="144" t="str">
        <f t="shared" si="458"/>
        <v>NO</v>
      </c>
      <c r="N4740" s="374">
        <v>4.91</v>
      </c>
      <c r="O4740" s="374">
        <f t="shared" si="459"/>
        <v>5</v>
      </c>
      <c r="P4740" s="158" t="str" cm="1">
        <f t="array" ref="P4740">_xlfn.SWITCH(ROUND(N4740,0),5,"Excellent",4,"Good",3,"ok","Bad")</f>
        <v>Excellent</v>
      </c>
      <c r="Q4740" s="144">
        <v>33</v>
      </c>
      <c r="R4740" s="385">
        <v>43587</v>
      </c>
      <c r="S4740" s="385">
        <v>43922</v>
      </c>
      <c r="T4740" s="144">
        <v>3406</v>
      </c>
      <c r="U4740" s="144" t="s">
        <v>60</v>
      </c>
      <c r="V4740" s="144">
        <v>365</v>
      </c>
      <c r="W4740" s="144" t="str">
        <f t="shared" si="462"/>
        <v>Active</v>
      </c>
      <c r="X4740" s="144">
        <v>3406</v>
      </c>
      <c r="AB4740" s="343"/>
    </row>
    <row r="4741" spans="9:28">
      <c r="I4741" s="342">
        <v>2</v>
      </c>
      <c r="J4741" s="144" t="str">
        <f t="shared" si="460"/>
        <v>SMALL</v>
      </c>
      <c r="K4741" s="144" t="str">
        <f t="shared" si="461"/>
        <v>SMALL</v>
      </c>
      <c r="L4741" s="144" t="str" cm="1">
        <f t="array" ref="L4741">_xlfn.IFS(I4741&lt;=2,"SMALL",I4741&lt;=5,"MEDIUM",I4741&gt;5,"LARGE")</f>
        <v>SMALL</v>
      </c>
      <c r="M4741" s="144" t="str">
        <f t="shared" ref="M4741:M4804" si="463">IF(AND(N4741&gt;=4.8,Q4741&gt;100),"YES","NO")</f>
        <v>YES</v>
      </c>
      <c r="N4741" s="374">
        <v>4.9000000000000004</v>
      </c>
      <c r="O4741" s="374">
        <f t="shared" ref="O4741:O4804" si="464">ROUND(N4741,0)</f>
        <v>5</v>
      </c>
      <c r="P4741" s="158" t="str" cm="1">
        <f t="array" ref="P4741">_xlfn.SWITCH(ROUND(N4741,0),5,"Excellent",4,"Good",3,"ok","Bad")</f>
        <v>Excellent</v>
      </c>
      <c r="Q4741" s="144">
        <v>106</v>
      </c>
      <c r="R4741" s="385">
        <v>43589</v>
      </c>
      <c r="S4741" s="385">
        <v>44008</v>
      </c>
      <c r="T4741" s="144">
        <v>3845</v>
      </c>
      <c r="U4741" s="144" t="s">
        <v>60</v>
      </c>
      <c r="V4741" s="144">
        <v>269</v>
      </c>
      <c r="W4741" s="144" t="str">
        <f t="shared" si="462"/>
        <v>Active</v>
      </c>
      <c r="X4741" s="144">
        <v>3845</v>
      </c>
      <c r="AB4741" s="343"/>
    </row>
    <row r="4742" spans="9:28">
      <c r="I4742" s="342">
        <v>2</v>
      </c>
      <c r="J4742" s="144" t="str">
        <f t="shared" ref="J4742:J4805" si="465">IF(I4742&lt;=2,"SMALL","LARGE")</f>
        <v>SMALL</v>
      </c>
      <c r="K4742" s="144" t="str">
        <f t="shared" ref="K4742:K4805" si="466">IF(I4742&lt;=2,"SMALL",IF(I4742&lt;=5,"MEDIUM","LARGE"))</f>
        <v>SMALL</v>
      </c>
      <c r="L4742" s="144" t="str" cm="1">
        <f t="array" ref="L4742">_xlfn.IFS(I4742&lt;=2,"SMALL",I4742&lt;=5,"MEDIUM",I4742&gt;5,"LARGE")</f>
        <v>SMALL</v>
      </c>
      <c r="M4742" s="144" t="str">
        <f t="shared" si="463"/>
        <v>NO</v>
      </c>
      <c r="N4742" s="374">
        <v>4.74</v>
      </c>
      <c r="O4742" s="374">
        <f t="shared" si="464"/>
        <v>5</v>
      </c>
      <c r="P4742" s="158" t="str" cm="1">
        <f t="array" ref="P4742">_xlfn.SWITCH(ROUND(N4742,0),5,"Excellent",4,"Good",3,"ok","Bad")</f>
        <v>Excellent</v>
      </c>
      <c r="Q4742" s="144">
        <v>121</v>
      </c>
      <c r="R4742" s="385">
        <v>43583</v>
      </c>
      <c r="S4742" s="385">
        <v>44053</v>
      </c>
      <c r="T4742" s="144">
        <v>3761</v>
      </c>
      <c r="U4742" s="144" t="s">
        <v>60</v>
      </c>
      <c r="V4742" s="144">
        <v>87</v>
      </c>
      <c r="W4742" s="144" t="str">
        <f t="shared" ref="W4742:W4805" si="467">IF(NOT(V4742=0),"Active","Inactive")</f>
        <v>Active</v>
      </c>
      <c r="X4742" s="144">
        <v>3761</v>
      </c>
      <c r="AB4742" s="343"/>
    </row>
    <row r="4743" spans="9:28">
      <c r="I4743" s="342">
        <v>6</v>
      </c>
      <c r="J4743" s="144" t="str">
        <f t="shared" si="465"/>
        <v>LARGE</v>
      </c>
      <c r="K4743" s="144" t="str">
        <f t="shared" si="466"/>
        <v>LARGE</v>
      </c>
      <c r="L4743" s="144" t="str" cm="1">
        <f t="array" ref="L4743">_xlfn.IFS(I4743&lt;=2,"SMALL",I4743&lt;=5,"MEDIUM",I4743&gt;5,"LARGE")</f>
        <v>LARGE</v>
      </c>
      <c r="M4743" s="144" t="str">
        <f t="shared" si="463"/>
        <v>NO</v>
      </c>
      <c r="N4743" s="374">
        <v>4.97</v>
      </c>
      <c r="O4743" s="374">
        <f t="shared" si="464"/>
        <v>5</v>
      </c>
      <c r="P4743" s="158" t="str" cm="1">
        <f t="array" ref="P4743">_xlfn.SWITCH(ROUND(N4743,0),5,"Excellent",4,"Good",3,"ok","Bad")</f>
        <v>Excellent</v>
      </c>
      <c r="Q4743" s="144">
        <v>74</v>
      </c>
      <c r="R4743" s="385">
        <v>43590</v>
      </c>
      <c r="S4743" s="385">
        <v>44024</v>
      </c>
      <c r="T4743" s="144">
        <v>3484</v>
      </c>
      <c r="U4743" s="144" t="s">
        <v>69</v>
      </c>
      <c r="V4743" s="144">
        <v>293</v>
      </c>
      <c r="W4743" s="144" t="str">
        <f t="shared" si="467"/>
        <v>Active</v>
      </c>
      <c r="X4743" s="144">
        <v>3484</v>
      </c>
      <c r="AB4743" s="343"/>
    </row>
    <row r="4744" spans="9:28">
      <c r="I4744" s="342">
        <v>2</v>
      </c>
      <c r="J4744" s="144" t="str">
        <f t="shared" si="465"/>
        <v>SMALL</v>
      </c>
      <c r="K4744" s="144" t="str">
        <f t="shared" si="466"/>
        <v>SMALL</v>
      </c>
      <c r="L4744" s="144" t="str" cm="1">
        <f t="array" ref="L4744">_xlfn.IFS(I4744&lt;=2,"SMALL",I4744&lt;=5,"MEDIUM",I4744&gt;5,"LARGE")</f>
        <v>SMALL</v>
      </c>
      <c r="M4744" s="144" t="str">
        <f t="shared" si="463"/>
        <v>NO</v>
      </c>
      <c r="N4744" s="374">
        <v>4.54</v>
      </c>
      <c r="O4744" s="374">
        <f t="shared" si="464"/>
        <v>5</v>
      </c>
      <c r="P4744" s="158" t="str" cm="1">
        <f t="array" ref="P4744">_xlfn.SWITCH(ROUND(N4744,0),5,"Excellent",4,"Good",3,"ok","Bad")</f>
        <v>Excellent</v>
      </c>
      <c r="Q4744" s="144">
        <v>39</v>
      </c>
      <c r="R4744" s="385">
        <v>43637</v>
      </c>
      <c r="S4744" s="385">
        <v>43947</v>
      </c>
      <c r="T4744" s="144">
        <v>737</v>
      </c>
      <c r="U4744" s="144" t="s">
        <v>60</v>
      </c>
      <c r="V4744" s="144">
        <v>0</v>
      </c>
      <c r="W4744" s="144" t="str">
        <f t="shared" si="467"/>
        <v>Inactive</v>
      </c>
      <c r="X4744" s="144">
        <v>737</v>
      </c>
      <c r="AB4744" s="343"/>
    </row>
    <row r="4745" spans="9:28">
      <c r="I4745" s="342">
        <v>2</v>
      </c>
      <c r="J4745" s="144" t="str">
        <f t="shared" si="465"/>
        <v>SMALL</v>
      </c>
      <c r="K4745" s="144" t="str">
        <f t="shared" si="466"/>
        <v>SMALL</v>
      </c>
      <c r="L4745" s="144" t="str" cm="1">
        <f t="array" ref="L4745">_xlfn.IFS(I4745&lt;=2,"SMALL",I4745&lt;=5,"MEDIUM",I4745&gt;5,"LARGE")</f>
        <v>SMALL</v>
      </c>
      <c r="M4745" s="144" t="str">
        <f t="shared" si="463"/>
        <v>NO</v>
      </c>
      <c r="N4745" s="374">
        <v>4.83</v>
      </c>
      <c r="O4745" s="374">
        <f t="shared" si="464"/>
        <v>5</v>
      </c>
      <c r="P4745" s="158" t="str" cm="1">
        <f t="array" ref="P4745">_xlfn.SWITCH(ROUND(N4745,0),5,"Excellent",4,"Good",3,"ok","Bad")</f>
        <v>Excellent</v>
      </c>
      <c r="Q4745" s="144">
        <v>6</v>
      </c>
      <c r="R4745" s="385">
        <v>43617</v>
      </c>
      <c r="S4745" s="385">
        <v>43832</v>
      </c>
      <c r="T4745" s="144">
        <v>3338</v>
      </c>
      <c r="U4745" s="144" t="s">
        <v>60</v>
      </c>
      <c r="V4745" s="144">
        <v>0</v>
      </c>
      <c r="W4745" s="144" t="str">
        <f t="shared" si="467"/>
        <v>Inactive</v>
      </c>
      <c r="X4745" s="144">
        <v>3338</v>
      </c>
      <c r="AB4745" s="343"/>
    </row>
    <row r="4746" spans="9:28">
      <c r="I4746" s="342">
        <v>2</v>
      </c>
      <c r="J4746" s="144" t="str">
        <f t="shared" si="465"/>
        <v>SMALL</v>
      </c>
      <c r="K4746" s="144" t="str">
        <f t="shared" si="466"/>
        <v>SMALL</v>
      </c>
      <c r="L4746" s="144" t="str" cm="1">
        <f t="array" ref="L4746">_xlfn.IFS(I4746&lt;=2,"SMALL",I4746&lt;=5,"MEDIUM",I4746&gt;5,"LARGE")</f>
        <v>SMALL</v>
      </c>
      <c r="M4746" s="144" t="str">
        <f t="shared" si="463"/>
        <v>NO</v>
      </c>
      <c r="N4746" s="374">
        <v>5</v>
      </c>
      <c r="O4746" s="374">
        <f t="shared" si="464"/>
        <v>5</v>
      </c>
      <c r="P4746" s="158" t="str" cm="1">
        <f t="array" ref="P4746">_xlfn.SWITCH(ROUND(N4746,0),5,"Excellent",4,"Good",3,"ok","Bad")</f>
        <v>Excellent</v>
      </c>
      <c r="Q4746" s="144">
        <v>12</v>
      </c>
      <c r="R4746" s="385">
        <v>43590</v>
      </c>
      <c r="S4746" s="385">
        <v>43832</v>
      </c>
      <c r="T4746" s="144">
        <v>2689</v>
      </c>
      <c r="U4746" s="144" t="s">
        <v>69</v>
      </c>
      <c r="V4746" s="144">
        <v>0</v>
      </c>
      <c r="W4746" s="144" t="str">
        <f t="shared" si="467"/>
        <v>Inactive</v>
      </c>
      <c r="X4746" s="144">
        <v>2689</v>
      </c>
      <c r="AB4746" s="343"/>
    </row>
    <row r="4747" spans="9:28">
      <c r="I4747" s="342">
        <v>1</v>
      </c>
      <c r="J4747" s="144" t="str">
        <f t="shared" si="465"/>
        <v>SMALL</v>
      </c>
      <c r="K4747" s="144" t="str">
        <f t="shared" si="466"/>
        <v>SMALL</v>
      </c>
      <c r="L4747" s="144" t="str" cm="1">
        <f t="array" ref="L4747">_xlfn.IFS(I4747&lt;=2,"SMALL",I4747&lt;=5,"MEDIUM",I4747&gt;5,"LARGE")</f>
        <v>SMALL</v>
      </c>
      <c r="M4747" s="144" t="str">
        <f t="shared" si="463"/>
        <v>NO</v>
      </c>
      <c r="N4747" s="374">
        <v>4.8499999999999996</v>
      </c>
      <c r="O4747" s="374">
        <f t="shared" si="464"/>
        <v>5</v>
      </c>
      <c r="P4747" s="158" t="str" cm="1">
        <f t="array" ref="P4747">_xlfn.SWITCH(ROUND(N4747,0),5,"Excellent",4,"Good",3,"ok","Bad")</f>
        <v>Excellent</v>
      </c>
      <c r="Q4747" s="144">
        <v>26</v>
      </c>
      <c r="R4747" s="385">
        <v>43590</v>
      </c>
      <c r="S4747" s="385">
        <v>43902</v>
      </c>
      <c r="T4747" s="144">
        <v>3821</v>
      </c>
      <c r="U4747" s="144" t="s">
        <v>73</v>
      </c>
      <c r="V4747" s="144">
        <v>0</v>
      </c>
      <c r="W4747" s="144" t="str">
        <f t="shared" si="467"/>
        <v>Inactive</v>
      </c>
      <c r="X4747" s="144">
        <v>3821</v>
      </c>
      <c r="AB4747" s="343"/>
    </row>
    <row r="4748" spans="9:28">
      <c r="I4748" s="342">
        <v>5</v>
      </c>
      <c r="J4748" s="144" t="str">
        <f t="shared" si="465"/>
        <v>LARGE</v>
      </c>
      <c r="K4748" s="144" t="str">
        <f t="shared" si="466"/>
        <v>MEDIUM</v>
      </c>
      <c r="L4748" s="144" t="str" cm="1">
        <f t="array" ref="L4748">_xlfn.IFS(I4748&lt;=2,"SMALL",I4748&lt;=5,"MEDIUM",I4748&gt;5,"LARGE")</f>
        <v>MEDIUM</v>
      </c>
      <c r="M4748" s="144" t="str">
        <f t="shared" si="463"/>
        <v>NO</v>
      </c>
      <c r="N4748" s="374">
        <v>4.5999999999999996</v>
      </c>
      <c r="O4748" s="374">
        <f t="shared" si="464"/>
        <v>5</v>
      </c>
      <c r="P4748" s="158" t="str" cm="1">
        <f t="array" ref="P4748">_xlfn.SWITCH(ROUND(N4748,0),5,"Excellent",4,"Good",3,"ok","Bad")</f>
        <v>Excellent</v>
      </c>
      <c r="Q4748" s="144">
        <v>5</v>
      </c>
      <c r="R4748" s="385">
        <v>43624</v>
      </c>
      <c r="S4748" s="385">
        <v>43996</v>
      </c>
      <c r="T4748" s="144">
        <v>3807</v>
      </c>
      <c r="U4748" s="144" t="s">
        <v>69</v>
      </c>
      <c r="V4748" s="144">
        <v>130</v>
      </c>
      <c r="W4748" s="144" t="str">
        <f t="shared" si="467"/>
        <v>Active</v>
      </c>
      <c r="X4748" s="144">
        <v>3807</v>
      </c>
      <c r="AB4748" s="343"/>
    </row>
    <row r="4749" spans="9:28">
      <c r="I4749" s="342">
        <v>5</v>
      </c>
      <c r="J4749" s="144" t="str">
        <f t="shared" si="465"/>
        <v>LARGE</v>
      </c>
      <c r="K4749" s="144" t="str">
        <f t="shared" si="466"/>
        <v>MEDIUM</v>
      </c>
      <c r="L4749" s="144" t="str" cm="1">
        <f t="array" ref="L4749">_xlfn.IFS(I4749&lt;=2,"SMALL",I4749&lt;=5,"MEDIUM",I4749&gt;5,"LARGE")</f>
        <v>MEDIUM</v>
      </c>
      <c r="M4749" s="144" t="str">
        <f t="shared" si="463"/>
        <v>NO</v>
      </c>
      <c r="N4749" s="374">
        <v>5</v>
      </c>
      <c r="O4749" s="374">
        <f t="shared" si="464"/>
        <v>5</v>
      </c>
      <c r="P4749" s="158" t="str" cm="1">
        <f t="array" ref="P4749">_xlfn.SWITCH(ROUND(N4749,0),5,"Excellent",4,"Good",3,"ok","Bad")</f>
        <v>Excellent</v>
      </c>
      <c r="Q4749" s="144">
        <v>9</v>
      </c>
      <c r="R4749" s="385">
        <v>43831</v>
      </c>
      <c r="S4749" s="385">
        <v>44031</v>
      </c>
      <c r="T4749" s="144">
        <v>3841</v>
      </c>
      <c r="U4749" s="144" t="s">
        <v>69</v>
      </c>
      <c r="V4749" s="144">
        <v>103</v>
      </c>
      <c r="W4749" s="144" t="str">
        <f t="shared" si="467"/>
        <v>Active</v>
      </c>
      <c r="X4749" s="144">
        <v>3841</v>
      </c>
      <c r="AB4749" s="343"/>
    </row>
    <row r="4750" spans="9:28">
      <c r="I4750" s="342">
        <v>4</v>
      </c>
      <c r="J4750" s="144" t="str">
        <f t="shared" si="465"/>
        <v>LARGE</v>
      </c>
      <c r="K4750" s="144" t="str">
        <f t="shared" si="466"/>
        <v>MEDIUM</v>
      </c>
      <c r="L4750" s="144" t="str" cm="1">
        <f t="array" ref="L4750">_xlfn.IFS(I4750&lt;=2,"SMALL",I4750&lt;=5,"MEDIUM",I4750&gt;5,"LARGE")</f>
        <v>MEDIUM</v>
      </c>
      <c r="M4750" s="144" t="str">
        <f t="shared" si="463"/>
        <v>NO</v>
      </c>
      <c r="N4750" s="374">
        <v>4.62</v>
      </c>
      <c r="O4750" s="374">
        <f t="shared" si="464"/>
        <v>5</v>
      </c>
      <c r="P4750" s="158" t="str" cm="1">
        <f t="array" ref="P4750">_xlfn.SWITCH(ROUND(N4750,0),5,"Excellent",4,"Good",3,"ok","Bad")</f>
        <v>Excellent</v>
      </c>
      <c r="Q4750" s="144">
        <v>37</v>
      </c>
      <c r="R4750" s="385">
        <v>43693</v>
      </c>
      <c r="S4750" s="385">
        <v>44043</v>
      </c>
      <c r="T4750" s="144">
        <v>3849</v>
      </c>
      <c r="U4750" s="144" t="s">
        <v>69</v>
      </c>
      <c r="V4750" s="144">
        <v>160</v>
      </c>
      <c r="W4750" s="144" t="str">
        <f t="shared" si="467"/>
        <v>Active</v>
      </c>
      <c r="X4750" s="144">
        <v>3849</v>
      </c>
      <c r="AB4750" s="343"/>
    </row>
    <row r="4751" spans="9:28">
      <c r="I4751" s="342">
        <v>4</v>
      </c>
      <c r="J4751" s="144" t="str">
        <f t="shared" si="465"/>
        <v>LARGE</v>
      </c>
      <c r="K4751" s="144" t="str">
        <f t="shared" si="466"/>
        <v>MEDIUM</v>
      </c>
      <c r="L4751" s="144" t="str" cm="1">
        <f t="array" ref="L4751">_xlfn.IFS(I4751&lt;=2,"SMALL",I4751&lt;=5,"MEDIUM",I4751&gt;5,"LARGE")</f>
        <v>MEDIUM</v>
      </c>
      <c r="M4751" s="144" t="str">
        <f t="shared" si="463"/>
        <v>NO</v>
      </c>
      <c r="N4751" s="374">
        <v>4.8</v>
      </c>
      <c r="O4751" s="374">
        <f t="shared" si="464"/>
        <v>5</v>
      </c>
      <c r="P4751" s="158" t="str" cm="1">
        <f t="array" ref="P4751">_xlfn.SWITCH(ROUND(N4751,0),5,"Excellent",4,"Good",3,"ok","Bad")</f>
        <v>Excellent</v>
      </c>
      <c r="Q4751" s="144">
        <v>15</v>
      </c>
      <c r="R4751" s="385">
        <v>43831</v>
      </c>
      <c r="S4751" s="385">
        <v>43987</v>
      </c>
      <c r="T4751" s="144">
        <v>3980</v>
      </c>
      <c r="U4751" s="144" t="s">
        <v>69</v>
      </c>
      <c r="V4751" s="144">
        <v>169</v>
      </c>
      <c r="W4751" s="144" t="str">
        <f t="shared" si="467"/>
        <v>Active</v>
      </c>
      <c r="X4751" s="144">
        <v>3980</v>
      </c>
      <c r="AB4751" s="343"/>
    </row>
    <row r="4752" spans="9:28">
      <c r="I4752" s="342">
        <v>2</v>
      </c>
      <c r="J4752" s="144" t="str">
        <f t="shared" si="465"/>
        <v>SMALL</v>
      </c>
      <c r="K4752" s="144" t="str">
        <f t="shared" si="466"/>
        <v>SMALL</v>
      </c>
      <c r="L4752" s="144" t="str" cm="1">
        <f t="array" ref="L4752">_xlfn.IFS(I4752&lt;=2,"SMALL",I4752&lt;=5,"MEDIUM",I4752&gt;5,"LARGE")</f>
        <v>SMALL</v>
      </c>
      <c r="M4752" s="144" t="str">
        <f t="shared" si="463"/>
        <v>NO</v>
      </c>
      <c r="N4752" s="374">
        <v>4.75</v>
      </c>
      <c r="O4752" s="374">
        <f t="shared" si="464"/>
        <v>5</v>
      </c>
      <c r="P4752" s="158" t="str" cm="1">
        <f t="array" ref="P4752">_xlfn.SWITCH(ROUND(N4752,0),5,"Excellent",4,"Good",3,"ok","Bad")</f>
        <v>Excellent</v>
      </c>
      <c r="Q4752" s="144">
        <v>4</v>
      </c>
      <c r="R4752" s="385">
        <v>43699</v>
      </c>
      <c r="S4752" s="385">
        <v>43753</v>
      </c>
      <c r="T4752" s="144">
        <v>3338</v>
      </c>
      <c r="U4752" s="144" t="s">
        <v>60</v>
      </c>
      <c r="V4752" s="144">
        <v>365</v>
      </c>
      <c r="W4752" s="144" t="str">
        <f t="shared" si="467"/>
        <v>Active</v>
      </c>
      <c r="X4752" s="144">
        <v>3338</v>
      </c>
      <c r="AB4752" s="343"/>
    </row>
    <row r="4753" spans="9:28">
      <c r="I4753" s="342">
        <v>2</v>
      </c>
      <c r="J4753" s="144" t="str">
        <f t="shared" si="465"/>
        <v>SMALL</v>
      </c>
      <c r="K4753" s="144" t="str">
        <f t="shared" si="466"/>
        <v>SMALL</v>
      </c>
      <c r="L4753" s="144" t="str" cm="1">
        <f t="array" ref="L4753">_xlfn.IFS(I4753&lt;=2,"SMALL",I4753&lt;=5,"MEDIUM",I4753&gt;5,"LARGE")</f>
        <v>SMALL</v>
      </c>
      <c r="M4753" s="144" t="str">
        <f t="shared" si="463"/>
        <v>NO</v>
      </c>
      <c r="N4753" s="374">
        <v>3.67</v>
      </c>
      <c r="O4753" s="374">
        <f t="shared" si="464"/>
        <v>4</v>
      </c>
      <c r="P4753" s="158" t="str" cm="1">
        <f t="array" ref="P4753">_xlfn.SWITCH(ROUND(N4753,0),5,"Excellent",4,"Good",3,"ok","Bad")</f>
        <v>Good</v>
      </c>
      <c r="Q4753" s="144">
        <v>3</v>
      </c>
      <c r="R4753" s="385">
        <v>43589</v>
      </c>
      <c r="S4753" s="385">
        <v>43646</v>
      </c>
      <c r="T4753" s="144">
        <v>3677</v>
      </c>
      <c r="U4753" s="144" t="s">
        <v>60</v>
      </c>
      <c r="V4753" s="144">
        <v>364</v>
      </c>
      <c r="W4753" s="144" t="str">
        <f t="shared" si="467"/>
        <v>Active</v>
      </c>
      <c r="X4753" s="144">
        <v>3677</v>
      </c>
      <c r="AB4753" s="343"/>
    </row>
    <row r="4754" spans="9:28">
      <c r="I4754" s="342">
        <v>4</v>
      </c>
      <c r="J4754" s="144" t="str">
        <f t="shared" si="465"/>
        <v>LARGE</v>
      </c>
      <c r="K4754" s="144" t="str">
        <f t="shared" si="466"/>
        <v>MEDIUM</v>
      </c>
      <c r="L4754" s="144" t="str" cm="1">
        <f t="array" ref="L4754">_xlfn.IFS(I4754&lt;=2,"SMALL",I4754&lt;=5,"MEDIUM",I4754&gt;5,"LARGE")</f>
        <v>MEDIUM</v>
      </c>
      <c r="M4754" s="144" t="str">
        <f t="shared" si="463"/>
        <v>NO</v>
      </c>
      <c r="N4754" s="374">
        <v>4.8600000000000003</v>
      </c>
      <c r="O4754" s="374">
        <f t="shared" si="464"/>
        <v>5</v>
      </c>
      <c r="P4754" s="158" t="str" cm="1">
        <f t="array" ref="P4754">_xlfn.SWITCH(ROUND(N4754,0),5,"Excellent",4,"Good",3,"ok","Bad")</f>
        <v>Excellent</v>
      </c>
      <c r="Q4754" s="144">
        <v>7</v>
      </c>
      <c r="R4754" s="385">
        <v>43633</v>
      </c>
      <c r="S4754" s="385">
        <v>43851</v>
      </c>
      <c r="T4754" s="144">
        <v>158</v>
      </c>
      <c r="U4754" s="144" t="s">
        <v>69</v>
      </c>
      <c r="V4754" s="144">
        <v>0</v>
      </c>
      <c r="W4754" s="144" t="str">
        <f t="shared" si="467"/>
        <v>Inactive</v>
      </c>
      <c r="X4754" s="144">
        <v>158</v>
      </c>
      <c r="AB4754" s="343"/>
    </row>
    <row r="4755" spans="9:28">
      <c r="I4755" s="342">
        <v>6</v>
      </c>
      <c r="J4755" s="144" t="str">
        <f t="shared" si="465"/>
        <v>LARGE</v>
      </c>
      <c r="K4755" s="144" t="str">
        <f t="shared" si="466"/>
        <v>LARGE</v>
      </c>
      <c r="L4755" s="144" t="str" cm="1">
        <f t="array" ref="L4755">_xlfn.IFS(I4755&lt;=2,"SMALL",I4755&lt;=5,"MEDIUM",I4755&gt;5,"LARGE")</f>
        <v>LARGE</v>
      </c>
      <c r="M4755" s="144" t="str">
        <f t="shared" si="463"/>
        <v>NO</v>
      </c>
      <c r="N4755" s="374">
        <v>4.95</v>
      </c>
      <c r="O4755" s="374">
        <f t="shared" si="464"/>
        <v>5</v>
      </c>
      <c r="P4755" s="158" t="str" cm="1">
        <f t="array" ref="P4755">_xlfn.SWITCH(ROUND(N4755,0),5,"Excellent",4,"Good",3,"ok","Bad")</f>
        <v>Excellent</v>
      </c>
      <c r="Q4755" s="144">
        <v>19</v>
      </c>
      <c r="R4755" s="385">
        <v>43605</v>
      </c>
      <c r="S4755" s="385">
        <v>43814</v>
      </c>
      <c r="T4755" s="144">
        <v>3180</v>
      </c>
      <c r="U4755" s="144" t="s">
        <v>69</v>
      </c>
      <c r="V4755" s="144">
        <v>364</v>
      </c>
      <c r="W4755" s="144" t="str">
        <f t="shared" si="467"/>
        <v>Active</v>
      </c>
      <c r="X4755" s="144">
        <v>3180</v>
      </c>
      <c r="AB4755" s="343"/>
    </row>
    <row r="4756" spans="9:28">
      <c r="I4756" s="342">
        <v>5</v>
      </c>
      <c r="J4756" s="144" t="str">
        <f t="shared" si="465"/>
        <v>LARGE</v>
      </c>
      <c r="K4756" s="144" t="str">
        <f t="shared" si="466"/>
        <v>MEDIUM</v>
      </c>
      <c r="L4756" s="144" t="str" cm="1">
        <f t="array" ref="L4756">_xlfn.IFS(I4756&lt;=2,"SMALL",I4756&lt;=5,"MEDIUM",I4756&gt;5,"LARGE")</f>
        <v>MEDIUM</v>
      </c>
      <c r="M4756" s="144" t="str">
        <f t="shared" si="463"/>
        <v>NO</v>
      </c>
      <c r="N4756" s="374">
        <v>5</v>
      </c>
      <c r="O4756" s="374">
        <f t="shared" si="464"/>
        <v>5</v>
      </c>
      <c r="P4756" s="158" t="str" cm="1">
        <f t="array" ref="P4756">_xlfn.SWITCH(ROUND(N4756,0),5,"Excellent",4,"Good",3,"ok","Bad")</f>
        <v>Excellent</v>
      </c>
      <c r="Q4756" s="144">
        <v>3</v>
      </c>
      <c r="R4756" s="385">
        <v>43633</v>
      </c>
      <c r="S4756" s="385">
        <v>43690</v>
      </c>
      <c r="T4756" s="144">
        <v>1414</v>
      </c>
      <c r="U4756" s="144" t="s">
        <v>69</v>
      </c>
      <c r="V4756" s="144">
        <v>92</v>
      </c>
      <c r="W4756" s="144" t="str">
        <f t="shared" si="467"/>
        <v>Active</v>
      </c>
      <c r="X4756" s="144">
        <v>1414</v>
      </c>
      <c r="AB4756" s="343"/>
    </row>
    <row r="4757" spans="9:28">
      <c r="I4757" s="342">
        <v>4</v>
      </c>
      <c r="J4757" s="144" t="str">
        <f t="shared" si="465"/>
        <v>LARGE</v>
      </c>
      <c r="K4757" s="144" t="str">
        <f t="shared" si="466"/>
        <v>MEDIUM</v>
      </c>
      <c r="L4757" s="144" t="str" cm="1">
        <f t="array" ref="L4757">_xlfn.IFS(I4757&lt;=2,"SMALL",I4757&lt;=5,"MEDIUM",I4757&gt;5,"LARGE")</f>
        <v>MEDIUM</v>
      </c>
      <c r="M4757" s="144" t="str">
        <f t="shared" si="463"/>
        <v>NO</v>
      </c>
      <c r="N4757" s="374">
        <v>4.83</v>
      </c>
      <c r="O4757" s="374">
        <f t="shared" si="464"/>
        <v>5</v>
      </c>
      <c r="P4757" s="158" t="str" cm="1">
        <f t="array" ref="P4757">_xlfn.SWITCH(ROUND(N4757,0),5,"Excellent",4,"Good",3,"ok","Bad")</f>
        <v>Excellent</v>
      </c>
      <c r="Q4757" s="144">
        <v>6</v>
      </c>
      <c r="R4757" s="385">
        <v>43603</v>
      </c>
      <c r="S4757" s="385">
        <v>43751</v>
      </c>
      <c r="T4757" s="144">
        <v>3851</v>
      </c>
      <c r="U4757" s="144" t="s">
        <v>60</v>
      </c>
      <c r="V4757" s="144">
        <v>364</v>
      </c>
      <c r="W4757" s="144" t="str">
        <f t="shared" si="467"/>
        <v>Active</v>
      </c>
      <c r="X4757" s="144">
        <v>3851</v>
      </c>
      <c r="AB4757" s="343"/>
    </row>
    <row r="4758" spans="9:28">
      <c r="I4758" s="342">
        <v>3</v>
      </c>
      <c r="J4758" s="144" t="str">
        <f t="shared" si="465"/>
        <v>LARGE</v>
      </c>
      <c r="K4758" s="144" t="str">
        <f t="shared" si="466"/>
        <v>MEDIUM</v>
      </c>
      <c r="L4758" s="144" t="str" cm="1">
        <f t="array" ref="L4758">_xlfn.IFS(I4758&lt;=2,"SMALL",I4758&lt;=5,"MEDIUM",I4758&gt;5,"LARGE")</f>
        <v>MEDIUM</v>
      </c>
      <c r="M4758" s="144" t="str">
        <f t="shared" si="463"/>
        <v>NO</v>
      </c>
      <c r="N4758" s="374">
        <v>5</v>
      </c>
      <c r="O4758" s="374">
        <f t="shared" si="464"/>
        <v>5</v>
      </c>
      <c r="P4758" s="158" t="str" cm="1">
        <f t="array" ref="P4758">_xlfn.SWITCH(ROUND(N4758,0),5,"Excellent",4,"Good",3,"ok","Bad")</f>
        <v>Excellent</v>
      </c>
      <c r="Q4758" s="144">
        <v>8</v>
      </c>
      <c r="R4758" s="385">
        <v>43589</v>
      </c>
      <c r="S4758" s="385">
        <v>43651</v>
      </c>
      <c r="T4758" s="144">
        <v>3853</v>
      </c>
      <c r="U4758" s="144" t="s">
        <v>69</v>
      </c>
      <c r="V4758" s="144">
        <v>41</v>
      </c>
      <c r="W4758" s="144" t="str">
        <f t="shared" si="467"/>
        <v>Active</v>
      </c>
      <c r="X4758" s="144">
        <v>3853</v>
      </c>
      <c r="AB4758" s="343"/>
    </row>
    <row r="4759" spans="9:28">
      <c r="I4759" s="342">
        <v>2</v>
      </c>
      <c r="J4759" s="144" t="str">
        <f t="shared" si="465"/>
        <v>SMALL</v>
      </c>
      <c r="K4759" s="144" t="str">
        <f t="shared" si="466"/>
        <v>SMALL</v>
      </c>
      <c r="L4759" s="144" t="str" cm="1">
        <f t="array" ref="L4759">_xlfn.IFS(I4759&lt;=2,"SMALL",I4759&lt;=5,"MEDIUM",I4759&gt;5,"LARGE")</f>
        <v>SMALL</v>
      </c>
      <c r="M4759" s="144" t="str">
        <f t="shared" si="463"/>
        <v>NO</v>
      </c>
      <c r="N4759" s="374">
        <v>5</v>
      </c>
      <c r="O4759" s="374">
        <f t="shared" si="464"/>
        <v>5</v>
      </c>
      <c r="P4759" s="158" t="str" cm="1">
        <f t="array" ref="P4759">_xlfn.SWITCH(ROUND(N4759,0),5,"Excellent",4,"Good",3,"ok","Bad")</f>
        <v>Excellent</v>
      </c>
      <c r="Q4759" s="144">
        <v>30</v>
      </c>
      <c r="R4759" s="385">
        <v>43606</v>
      </c>
      <c r="S4759" s="385">
        <v>43901</v>
      </c>
      <c r="T4759" s="144">
        <v>1990</v>
      </c>
      <c r="U4759" s="144" t="s">
        <v>60</v>
      </c>
      <c r="V4759" s="144">
        <v>0</v>
      </c>
      <c r="W4759" s="144" t="str">
        <f t="shared" si="467"/>
        <v>Inactive</v>
      </c>
      <c r="X4759" s="144">
        <v>1990</v>
      </c>
      <c r="AB4759" s="343"/>
    </row>
    <row r="4760" spans="9:28">
      <c r="I4760" s="342">
        <v>3</v>
      </c>
      <c r="J4760" s="144" t="str">
        <f t="shared" si="465"/>
        <v>LARGE</v>
      </c>
      <c r="K4760" s="144" t="str">
        <f t="shared" si="466"/>
        <v>MEDIUM</v>
      </c>
      <c r="L4760" s="144" t="str" cm="1">
        <f t="array" ref="L4760">_xlfn.IFS(I4760&lt;=2,"SMALL",I4760&lt;=5,"MEDIUM",I4760&gt;5,"LARGE")</f>
        <v>MEDIUM</v>
      </c>
      <c r="M4760" s="144" t="str">
        <f t="shared" si="463"/>
        <v>NO</v>
      </c>
      <c r="N4760" s="374">
        <v>4.57</v>
      </c>
      <c r="O4760" s="374">
        <f t="shared" si="464"/>
        <v>5</v>
      </c>
      <c r="P4760" s="158" t="str" cm="1">
        <f t="array" ref="P4760">_xlfn.SWITCH(ROUND(N4760,0),5,"Excellent",4,"Good",3,"ok","Bad")</f>
        <v>Excellent</v>
      </c>
      <c r="Q4760" s="144">
        <v>53</v>
      </c>
      <c r="R4760" s="385">
        <v>43592</v>
      </c>
      <c r="S4760" s="385">
        <v>43911</v>
      </c>
      <c r="T4760" s="144">
        <v>2288</v>
      </c>
      <c r="U4760" s="144" t="s">
        <v>60</v>
      </c>
      <c r="V4760" s="144">
        <v>365</v>
      </c>
      <c r="W4760" s="144" t="str">
        <f t="shared" si="467"/>
        <v>Active</v>
      </c>
      <c r="X4760" s="144">
        <v>2288</v>
      </c>
      <c r="AB4760" s="343"/>
    </row>
    <row r="4761" spans="9:28">
      <c r="I4761" s="342">
        <v>4</v>
      </c>
      <c r="J4761" s="144" t="str">
        <f t="shared" si="465"/>
        <v>LARGE</v>
      </c>
      <c r="K4761" s="144" t="str">
        <f t="shared" si="466"/>
        <v>MEDIUM</v>
      </c>
      <c r="L4761" s="144" t="str" cm="1">
        <f t="array" ref="L4761">_xlfn.IFS(I4761&lt;=2,"SMALL",I4761&lt;=5,"MEDIUM",I4761&gt;5,"LARGE")</f>
        <v>MEDIUM</v>
      </c>
      <c r="M4761" s="144" t="str">
        <f t="shared" si="463"/>
        <v>NO</v>
      </c>
      <c r="N4761" s="374">
        <v>5</v>
      </c>
      <c r="O4761" s="374">
        <f t="shared" si="464"/>
        <v>5</v>
      </c>
      <c r="P4761" s="158" t="str" cm="1">
        <f t="array" ref="P4761">_xlfn.SWITCH(ROUND(N4761,0),5,"Excellent",4,"Good",3,"ok","Bad")</f>
        <v>Excellent</v>
      </c>
      <c r="Q4761" s="144">
        <v>33</v>
      </c>
      <c r="R4761" s="385">
        <v>43591</v>
      </c>
      <c r="S4761" s="385">
        <v>43905</v>
      </c>
      <c r="T4761" s="144">
        <v>998</v>
      </c>
      <c r="U4761" s="144" t="s">
        <v>69</v>
      </c>
      <c r="V4761" s="144">
        <v>0</v>
      </c>
      <c r="W4761" s="144" t="str">
        <f t="shared" si="467"/>
        <v>Inactive</v>
      </c>
      <c r="X4761" s="144">
        <v>998</v>
      </c>
      <c r="AB4761" s="343"/>
    </row>
    <row r="4762" spans="9:28">
      <c r="I4762" s="342">
        <v>2</v>
      </c>
      <c r="J4762" s="144" t="str">
        <f t="shared" si="465"/>
        <v>SMALL</v>
      </c>
      <c r="K4762" s="144" t="str">
        <f t="shared" si="466"/>
        <v>SMALL</v>
      </c>
      <c r="L4762" s="144" t="str" cm="1">
        <f t="array" ref="L4762">_xlfn.IFS(I4762&lt;=2,"SMALL",I4762&lt;=5,"MEDIUM",I4762&gt;5,"LARGE")</f>
        <v>SMALL</v>
      </c>
      <c r="M4762" s="144" t="str">
        <f t="shared" si="463"/>
        <v>NO</v>
      </c>
      <c r="N4762" s="374">
        <v>4.6500000000000004</v>
      </c>
      <c r="O4762" s="374">
        <f t="shared" si="464"/>
        <v>5</v>
      </c>
      <c r="P4762" s="158" t="str" cm="1">
        <f t="array" ref="P4762">_xlfn.SWITCH(ROUND(N4762,0),5,"Excellent",4,"Good",3,"ok","Bad")</f>
        <v>Excellent</v>
      </c>
      <c r="Q4762" s="144">
        <v>26</v>
      </c>
      <c r="R4762" s="385">
        <v>43607</v>
      </c>
      <c r="S4762" s="385">
        <v>43884</v>
      </c>
      <c r="T4762" s="144">
        <v>1153</v>
      </c>
      <c r="U4762" s="144" t="s">
        <v>60</v>
      </c>
      <c r="V4762" s="144">
        <v>137</v>
      </c>
      <c r="W4762" s="144" t="str">
        <f t="shared" si="467"/>
        <v>Active</v>
      </c>
      <c r="X4762" s="144">
        <v>1153</v>
      </c>
      <c r="AB4762" s="343"/>
    </row>
    <row r="4763" spans="9:28">
      <c r="I4763" s="342">
        <v>2</v>
      </c>
      <c r="J4763" s="144" t="str">
        <f t="shared" si="465"/>
        <v>SMALL</v>
      </c>
      <c r="K4763" s="144" t="str">
        <f t="shared" si="466"/>
        <v>SMALL</v>
      </c>
      <c r="L4763" s="144" t="str" cm="1">
        <f t="array" ref="L4763">_xlfn.IFS(I4763&lt;=2,"SMALL",I4763&lt;=5,"MEDIUM",I4763&gt;5,"LARGE")</f>
        <v>SMALL</v>
      </c>
      <c r="M4763" s="144" t="str">
        <f t="shared" si="463"/>
        <v>NO</v>
      </c>
      <c r="N4763" s="374">
        <v>5</v>
      </c>
      <c r="O4763" s="374">
        <f t="shared" si="464"/>
        <v>5</v>
      </c>
      <c r="P4763" s="158" t="str" cm="1">
        <f t="array" ref="P4763">_xlfn.SWITCH(ROUND(N4763,0),5,"Excellent",4,"Good",3,"ok","Bad")</f>
        <v>Excellent</v>
      </c>
      <c r="Q4763" s="144">
        <v>10</v>
      </c>
      <c r="R4763" s="385">
        <v>43649</v>
      </c>
      <c r="S4763" s="385">
        <v>43892</v>
      </c>
      <c r="T4763" s="144">
        <v>771</v>
      </c>
      <c r="U4763" s="144" t="s">
        <v>69</v>
      </c>
      <c r="V4763" s="144">
        <v>0</v>
      </c>
      <c r="W4763" s="144" t="str">
        <f t="shared" si="467"/>
        <v>Inactive</v>
      </c>
      <c r="X4763" s="144">
        <v>771</v>
      </c>
      <c r="AB4763" s="343"/>
    </row>
    <row r="4764" spans="9:28">
      <c r="I4764" s="342">
        <v>4</v>
      </c>
      <c r="J4764" s="144" t="str">
        <f t="shared" si="465"/>
        <v>LARGE</v>
      </c>
      <c r="K4764" s="144" t="str">
        <f t="shared" si="466"/>
        <v>MEDIUM</v>
      </c>
      <c r="L4764" s="144" t="str" cm="1">
        <f t="array" ref="L4764">_xlfn.IFS(I4764&lt;=2,"SMALL",I4764&lt;=5,"MEDIUM",I4764&gt;5,"LARGE")</f>
        <v>MEDIUM</v>
      </c>
      <c r="M4764" s="144" t="str">
        <f t="shared" si="463"/>
        <v>NO</v>
      </c>
      <c r="N4764" s="374">
        <v>5</v>
      </c>
      <c r="O4764" s="374">
        <f t="shared" si="464"/>
        <v>5</v>
      </c>
      <c r="P4764" s="158" t="str" cm="1">
        <f t="array" ref="P4764">_xlfn.SWITCH(ROUND(N4764,0),5,"Excellent",4,"Good",3,"ok","Bad")</f>
        <v>Excellent</v>
      </c>
      <c r="Q4764" s="144">
        <v>12</v>
      </c>
      <c r="R4764" s="385">
        <v>43659</v>
      </c>
      <c r="S4764" s="385">
        <v>43984</v>
      </c>
      <c r="T4764" s="144">
        <v>3705</v>
      </c>
      <c r="U4764" s="144" t="s">
        <v>69</v>
      </c>
      <c r="V4764" s="144">
        <v>305</v>
      </c>
      <c r="W4764" s="144" t="str">
        <f t="shared" si="467"/>
        <v>Active</v>
      </c>
      <c r="X4764" s="144">
        <v>3705</v>
      </c>
      <c r="AB4764" s="343"/>
    </row>
    <row r="4765" spans="9:28">
      <c r="I4765" s="342">
        <v>2</v>
      </c>
      <c r="J4765" s="144" t="str">
        <f t="shared" si="465"/>
        <v>SMALL</v>
      </c>
      <c r="K4765" s="144" t="str">
        <f t="shared" si="466"/>
        <v>SMALL</v>
      </c>
      <c r="L4765" s="144" t="str" cm="1">
        <f t="array" ref="L4765">_xlfn.IFS(I4765&lt;=2,"SMALL",I4765&lt;=5,"MEDIUM",I4765&gt;5,"LARGE")</f>
        <v>SMALL</v>
      </c>
      <c r="M4765" s="144" t="str">
        <f t="shared" si="463"/>
        <v>NO</v>
      </c>
      <c r="N4765" s="374">
        <v>4.88</v>
      </c>
      <c r="O4765" s="374">
        <f t="shared" si="464"/>
        <v>5</v>
      </c>
      <c r="P4765" s="158" t="str" cm="1">
        <f t="array" ref="P4765">_xlfn.SWITCH(ROUND(N4765,0),5,"Excellent",4,"Good",3,"ok","Bad")</f>
        <v>Excellent</v>
      </c>
      <c r="Q4765" s="144">
        <v>25</v>
      </c>
      <c r="R4765" s="385">
        <v>43604</v>
      </c>
      <c r="S4765" s="385">
        <v>44058</v>
      </c>
      <c r="T4765" s="144">
        <v>2937</v>
      </c>
      <c r="U4765" s="144" t="s">
        <v>69</v>
      </c>
      <c r="V4765" s="144">
        <v>180</v>
      </c>
      <c r="W4765" s="144" t="str">
        <f t="shared" si="467"/>
        <v>Active</v>
      </c>
      <c r="X4765" s="144">
        <v>2937</v>
      </c>
      <c r="AB4765" s="343"/>
    </row>
    <row r="4766" spans="9:28">
      <c r="I4766" s="342">
        <v>2</v>
      </c>
      <c r="J4766" s="144" t="str">
        <f t="shared" si="465"/>
        <v>SMALL</v>
      </c>
      <c r="K4766" s="144" t="str">
        <f t="shared" si="466"/>
        <v>SMALL</v>
      </c>
      <c r="L4766" s="144" t="str" cm="1">
        <f t="array" ref="L4766">_xlfn.IFS(I4766&lt;=2,"SMALL",I4766&lt;=5,"MEDIUM",I4766&gt;5,"LARGE")</f>
        <v>SMALL</v>
      </c>
      <c r="M4766" s="144" t="str">
        <f t="shared" si="463"/>
        <v>NO</v>
      </c>
      <c r="N4766" s="374">
        <v>4.97</v>
      </c>
      <c r="O4766" s="374">
        <f t="shared" si="464"/>
        <v>5</v>
      </c>
      <c r="P4766" s="158" t="str" cm="1">
        <f t="array" ref="P4766">_xlfn.SWITCH(ROUND(N4766,0),5,"Excellent",4,"Good",3,"ok","Bad")</f>
        <v>Excellent</v>
      </c>
      <c r="Q4766" s="144">
        <v>37</v>
      </c>
      <c r="R4766" s="385">
        <v>43602</v>
      </c>
      <c r="S4766" s="385">
        <v>43975</v>
      </c>
      <c r="T4766" s="144">
        <v>2949</v>
      </c>
      <c r="U4766" s="144" t="s">
        <v>69</v>
      </c>
      <c r="V4766" s="144">
        <v>174</v>
      </c>
      <c r="W4766" s="144" t="str">
        <f t="shared" si="467"/>
        <v>Active</v>
      </c>
      <c r="X4766" s="144">
        <v>2949</v>
      </c>
      <c r="AB4766" s="343"/>
    </row>
    <row r="4767" spans="9:28">
      <c r="I4767" s="342">
        <v>3</v>
      </c>
      <c r="J4767" s="144" t="str">
        <f t="shared" si="465"/>
        <v>LARGE</v>
      </c>
      <c r="K4767" s="144" t="str">
        <f t="shared" si="466"/>
        <v>MEDIUM</v>
      </c>
      <c r="L4767" s="144" t="str" cm="1">
        <f t="array" ref="L4767">_xlfn.IFS(I4767&lt;=2,"SMALL",I4767&lt;=5,"MEDIUM",I4767&gt;5,"LARGE")</f>
        <v>MEDIUM</v>
      </c>
      <c r="M4767" s="144" t="str">
        <f t="shared" si="463"/>
        <v>NO</v>
      </c>
      <c r="N4767" s="374">
        <v>5</v>
      </c>
      <c r="O4767" s="374">
        <f t="shared" si="464"/>
        <v>5</v>
      </c>
      <c r="P4767" s="158" t="str" cm="1">
        <f t="array" ref="P4767">_xlfn.SWITCH(ROUND(N4767,0),5,"Excellent",4,"Good",3,"ok","Bad")</f>
        <v>Excellent</v>
      </c>
      <c r="Q4767" s="144">
        <v>7</v>
      </c>
      <c r="R4767" s="385">
        <v>43592</v>
      </c>
      <c r="S4767" s="385">
        <v>44042</v>
      </c>
      <c r="T4767" s="144">
        <v>3680</v>
      </c>
      <c r="U4767" s="144" t="s">
        <v>69</v>
      </c>
      <c r="V4767" s="144">
        <v>351</v>
      </c>
      <c r="W4767" s="144" t="str">
        <f t="shared" si="467"/>
        <v>Active</v>
      </c>
      <c r="X4767" s="144">
        <v>3680</v>
      </c>
      <c r="AB4767" s="343"/>
    </row>
    <row r="4768" spans="9:28">
      <c r="I4768" s="342">
        <v>2</v>
      </c>
      <c r="J4768" s="144" t="str">
        <f t="shared" si="465"/>
        <v>SMALL</v>
      </c>
      <c r="K4768" s="144" t="str">
        <f t="shared" si="466"/>
        <v>SMALL</v>
      </c>
      <c r="L4768" s="144" t="str" cm="1">
        <f t="array" ref="L4768">_xlfn.IFS(I4768&lt;=2,"SMALL",I4768&lt;=5,"MEDIUM",I4768&gt;5,"LARGE")</f>
        <v>SMALL</v>
      </c>
      <c r="M4768" s="144" t="str">
        <f t="shared" si="463"/>
        <v>YES</v>
      </c>
      <c r="N4768" s="374">
        <v>4.9800000000000004</v>
      </c>
      <c r="O4768" s="374">
        <f t="shared" si="464"/>
        <v>5</v>
      </c>
      <c r="P4768" s="158" t="str" cm="1">
        <f t="array" ref="P4768">_xlfn.SWITCH(ROUND(N4768,0),5,"Excellent",4,"Good",3,"ok","Bad")</f>
        <v>Excellent</v>
      </c>
      <c r="Q4768" s="144">
        <v>122</v>
      </c>
      <c r="R4768" s="385">
        <v>43590</v>
      </c>
      <c r="S4768" s="385">
        <v>44056</v>
      </c>
      <c r="T4768" s="144">
        <v>3845</v>
      </c>
      <c r="U4768" s="144" t="s">
        <v>60</v>
      </c>
      <c r="V4768" s="144">
        <v>270</v>
      </c>
      <c r="W4768" s="144" t="str">
        <f t="shared" si="467"/>
        <v>Active</v>
      </c>
      <c r="X4768" s="144">
        <v>3845</v>
      </c>
      <c r="AB4768" s="343"/>
    </row>
    <row r="4769" spans="9:28">
      <c r="I4769" s="342">
        <v>2</v>
      </c>
      <c r="J4769" s="144" t="str">
        <f t="shared" si="465"/>
        <v>SMALL</v>
      </c>
      <c r="K4769" s="144" t="str">
        <f t="shared" si="466"/>
        <v>SMALL</v>
      </c>
      <c r="L4769" s="144" t="str" cm="1">
        <f t="array" ref="L4769">_xlfn.IFS(I4769&lt;=2,"SMALL",I4769&lt;=5,"MEDIUM",I4769&gt;5,"LARGE")</f>
        <v>SMALL</v>
      </c>
      <c r="M4769" s="144" t="str">
        <f t="shared" si="463"/>
        <v>NO</v>
      </c>
      <c r="N4769" s="374">
        <v>4.88</v>
      </c>
      <c r="O4769" s="374">
        <f t="shared" si="464"/>
        <v>5</v>
      </c>
      <c r="P4769" s="158" t="str" cm="1">
        <f t="array" ref="P4769">_xlfn.SWITCH(ROUND(N4769,0),5,"Excellent",4,"Good",3,"ok","Bad")</f>
        <v>Excellent</v>
      </c>
      <c r="Q4769" s="144">
        <v>16</v>
      </c>
      <c r="R4769" s="385">
        <v>43710</v>
      </c>
      <c r="S4769" s="385">
        <v>43832</v>
      </c>
      <c r="T4769" s="144">
        <v>2339</v>
      </c>
      <c r="U4769" s="144" t="s">
        <v>69</v>
      </c>
      <c r="V4769" s="144">
        <v>0</v>
      </c>
      <c r="W4769" s="144" t="str">
        <f t="shared" si="467"/>
        <v>Inactive</v>
      </c>
      <c r="X4769" s="144">
        <v>2339</v>
      </c>
      <c r="AB4769" s="343"/>
    </row>
    <row r="4770" spans="9:28">
      <c r="I4770" s="342">
        <v>2</v>
      </c>
      <c r="J4770" s="144" t="str">
        <f t="shared" si="465"/>
        <v>SMALL</v>
      </c>
      <c r="K4770" s="144" t="str">
        <f t="shared" si="466"/>
        <v>SMALL</v>
      </c>
      <c r="L4770" s="144" t="str" cm="1">
        <f t="array" ref="L4770">_xlfn.IFS(I4770&lt;=2,"SMALL",I4770&lt;=5,"MEDIUM",I4770&gt;5,"LARGE")</f>
        <v>SMALL</v>
      </c>
      <c r="M4770" s="144" t="str">
        <f t="shared" si="463"/>
        <v>NO</v>
      </c>
      <c r="N4770" s="374">
        <v>4.8899999999999997</v>
      </c>
      <c r="O4770" s="374">
        <f t="shared" si="464"/>
        <v>5</v>
      </c>
      <c r="P4770" s="158" t="str" cm="1">
        <f t="array" ref="P4770">_xlfn.SWITCH(ROUND(N4770,0),5,"Excellent",4,"Good",3,"ok","Bad")</f>
        <v>Excellent</v>
      </c>
      <c r="Q4770" s="144">
        <v>9</v>
      </c>
      <c r="R4770" s="385">
        <v>43702</v>
      </c>
      <c r="S4770" s="385">
        <v>43831</v>
      </c>
      <c r="T4770" s="144">
        <v>584</v>
      </c>
      <c r="U4770" s="144" t="s">
        <v>69</v>
      </c>
      <c r="V4770" s="144">
        <v>49</v>
      </c>
      <c r="W4770" s="144" t="str">
        <f t="shared" si="467"/>
        <v>Active</v>
      </c>
      <c r="X4770" s="144">
        <v>584</v>
      </c>
      <c r="AB4770" s="343"/>
    </row>
    <row r="4771" spans="9:28">
      <c r="I4771" s="342">
        <v>2</v>
      </c>
      <c r="J4771" s="144" t="str">
        <f t="shared" si="465"/>
        <v>SMALL</v>
      </c>
      <c r="K4771" s="144" t="str">
        <f t="shared" si="466"/>
        <v>SMALL</v>
      </c>
      <c r="L4771" s="144" t="str" cm="1">
        <f t="array" ref="L4771">_xlfn.IFS(I4771&lt;=2,"SMALL",I4771&lt;=5,"MEDIUM",I4771&gt;5,"LARGE")</f>
        <v>SMALL</v>
      </c>
      <c r="M4771" s="144" t="str">
        <f t="shared" si="463"/>
        <v>NO</v>
      </c>
      <c r="N4771" s="374">
        <v>4.96</v>
      </c>
      <c r="O4771" s="374">
        <f t="shared" si="464"/>
        <v>5</v>
      </c>
      <c r="P4771" s="158" t="str" cm="1">
        <f t="array" ref="P4771">_xlfn.SWITCH(ROUND(N4771,0),5,"Excellent",4,"Good",3,"ok","Bad")</f>
        <v>Excellent</v>
      </c>
      <c r="Q4771" s="144">
        <v>28</v>
      </c>
      <c r="R4771" s="385">
        <v>43595</v>
      </c>
      <c r="S4771" s="385">
        <v>44043</v>
      </c>
      <c r="T4771" s="144">
        <v>3689</v>
      </c>
      <c r="U4771" s="144" t="s">
        <v>60</v>
      </c>
      <c r="V4771" s="144">
        <v>89</v>
      </c>
      <c r="W4771" s="144" t="str">
        <f t="shared" si="467"/>
        <v>Active</v>
      </c>
      <c r="X4771" s="144">
        <v>3689</v>
      </c>
      <c r="AB4771" s="343"/>
    </row>
    <row r="4772" spans="9:28">
      <c r="I4772" s="342">
        <v>4</v>
      </c>
      <c r="J4772" s="144" t="str">
        <f t="shared" si="465"/>
        <v>LARGE</v>
      </c>
      <c r="K4772" s="144" t="str">
        <f t="shared" si="466"/>
        <v>MEDIUM</v>
      </c>
      <c r="L4772" s="144" t="str" cm="1">
        <f t="array" ref="L4772">_xlfn.IFS(I4772&lt;=2,"SMALL",I4772&lt;=5,"MEDIUM",I4772&gt;5,"LARGE")</f>
        <v>MEDIUM</v>
      </c>
      <c r="M4772" s="144" t="str">
        <f t="shared" si="463"/>
        <v>NO</v>
      </c>
      <c r="N4772" s="374">
        <v>4.82</v>
      </c>
      <c r="O4772" s="374">
        <f t="shared" si="464"/>
        <v>5</v>
      </c>
      <c r="P4772" s="158" t="str" cm="1">
        <f t="array" ref="P4772">_xlfn.SWITCH(ROUND(N4772,0),5,"Excellent",4,"Good",3,"ok","Bad")</f>
        <v>Excellent</v>
      </c>
      <c r="Q4772" s="144">
        <v>17</v>
      </c>
      <c r="R4772" s="385">
        <v>43602</v>
      </c>
      <c r="S4772" s="385">
        <v>43809</v>
      </c>
      <c r="T4772" s="144">
        <v>3787</v>
      </c>
      <c r="U4772" s="144" t="s">
        <v>69</v>
      </c>
      <c r="V4772" s="144">
        <v>180</v>
      </c>
      <c r="W4772" s="144" t="str">
        <f t="shared" si="467"/>
        <v>Active</v>
      </c>
      <c r="X4772" s="144">
        <v>3787</v>
      </c>
      <c r="AB4772" s="343"/>
    </row>
    <row r="4773" spans="9:28">
      <c r="I4773" s="342">
        <v>2</v>
      </c>
      <c r="J4773" s="144" t="str">
        <f t="shared" si="465"/>
        <v>SMALL</v>
      </c>
      <c r="K4773" s="144" t="str">
        <f t="shared" si="466"/>
        <v>SMALL</v>
      </c>
      <c r="L4773" s="144" t="str" cm="1">
        <f t="array" ref="L4773">_xlfn.IFS(I4773&lt;=2,"SMALL",I4773&lt;=5,"MEDIUM",I4773&gt;5,"LARGE")</f>
        <v>SMALL</v>
      </c>
      <c r="M4773" s="144" t="str">
        <f t="shared" si="463"/>
        <v>NO</v>
      </c>
      <c r="N4773" s="374">
        <v>4.67</v>
      </c>
      <c r="O4773" s="374">
        <f t="shared" si="464"/>
        <v>5</v>
      </c>
      <c r="P4773" s="158" t="str" cm="1">
        <f t="array" ref="P4773">_xlfn.SWITCH(ROUND(N4773,0),5,"Excellent",4,"Good",3,"ok","Bad")</f>
        <v>Excellent</v>
      </c>
      <c r="Q4773" s="144">
        <v>9</v>
      </c>
      <c r="R4773" s="385">
        <v>43596</v>
      </c>
      <c r="S4773" s="385">
        <v>43902</v>
      </c>
      <c r="T4773" s="144">
        <v>2333</v>
      </c>
      <c r="U4773" s="144" t="s">
        <v>60</v>
      </c>
      <c r="V4773" s="144">
        <v>0</v>
      </c>
      <c r="W4773" s="144" t="str">
        <f t="shared" si="467"/>
        <v>Inactive</v>
      </c>
      <c r="X4773" s="144">
        <v>2333</v>
      </c>
      <c r="AB4773" s="343"/>
    </row>
    <row r="4774" spans="9:28">
      <c r="I4774" s="342">
        <v>7</v>
      </c>
      <c r="J4774" s="144" t="str">
        <f t="shared" si="465"/>
        <v>LARGE</v>
      </c>
      <c r="K4774" s="144" t="str">
        <f t="shared" si="466"/>
        <v>LARGE</v>
      </c>
      <c r="L4774" s="144" t="str" cm="1">
        <f t="array" ref="L4774">_xlfn.IFS(I4774&lt;=2,"SMALL",I4774&lt;=5,"MEDIUM",I4774&gt;5,"LARGE")</f>
        <v>LARGE</v>
      </c>
      <c r="M4774" s="144" t="str">
        <f t="shared" si="463"/>
        <v>NO</v>
      </c>
      <c r="N4774" s="374">
        <v>4.1399999999999997</v>
      </c>
      <c r="O4774" s="374">
        <f t="shared" si="464"/>
        <v>4</v>
      </c>
      <c r="P4774" s="158" t="str" cm="1">
        <f t="array" ref="P4774">_xlfn.SWITCH(ROUND(N4774,0),5,"Excellent",4,"Good",3,"ok","Bad")</f>
        <v>Good</v>
      </c>
      <c r="Q4774" s="144">
        <v>7</v>
      </c>
      <c r="R4774" s="385">
        <v>43596</v>
      </c>
      <c r="S4774" s="385">
        <v>43765</v>
      </c>
      <c r="T4774" s="144">
        <v>3540</v>
      </c>
      <c r="U4774" s="144" t="s">
        <v>69</v>
      </c>
      <c r="V4774" s="144">
        <v>90</v>
      </c>
      <c r="W4774" s="144" t="str">
        <f t="shared" si="467"/>
        <v>Active</v>
      </c>
      <c r="X4774" s="144">
        <v>3540</v>
      </c>
      <c r="AB4774" s="343"/>
    </row>
    <row r="4775" spans="9:28">
      <c r="I4775" s="342">
        <v>3</v>
      </c>
      <c r="J4775" s="144" t="str">
        <f t="shared" si="465"/>
        <v>LARGE</v>
      </c>
      <c r="K4775" s="144" t="str">
        <f t="shared" si="466"/>
        <v>MEDIUM</v>
      </c>
      <c r="L4775" s="144" t="str" cm="1">
        <f t="array" ref="L4775">_xlfn.IFS(I4775&lt;=2,"SMALL",I4775&lt;=5,"MEDIUM",I4775&gt;5,"LARGE")</f>
        <v>MEDIUM</v>
      </c>
      <c r="M4775" s="144" t="str">
        <f t="shared" si="463"/>
        <v>NO</v>
      </c>
      <c r="N4775" s="374">
        <v>4.29</v>
      </c>
      <c r="O4775" s="374">
        <f t="shared" si="464"/>
        <v>4</v>
      </c>
      <c r="P4775" s="158" t="str" cm="1">
        <f t="array" ref="P4775">_xlfn.SWITCH(ROUND(N4775,0),5,"Excellent",4,"Good",3,"ok","Bad")</f>
        <v>Good</v>
      </c>
      <c r="Q4775" s="144">
        <v>7</v>
      </c>
      <c r="R4775" s="385">
        <v>43602</v>
      </c>
      <c r="S4775" s="385">
        <v>43810</v>
      </c>
      <c r="T4775" s="144">
        <v>3857</v>
      </c>
      <c r="U4775" s="144" t="s">
        <v>60</v>
      </c>
      <c r="V4775" s="144">
        <v>180</v>
      </c>
      <c r="W4775" s="144" t="str">
        <f t="shared" si="467"/>
        <v>Active</v>
      </c>
      <c r="X4775" s="144">
        <v>3857</v>
      </c>
      <c r="AB4775" s="343"/>
    </row>
    <row r="4776" spans="9:28">
      <c r="I4776" s="342">
        <v>3</v>
      </c>
      <c r="J4776" s="144" t="str">
        <f t="shared" si="465"/>
        <v>LARGE</v>
      </c>
      <c r="K4776" s="144" t="str">
        <f t="shared" si="466"/>
        <v>MEDIUM</v>
      </c>
      <c r="L4776" s="144" t="str" cm="1">
        <f t="array" ref="L4776">_xlfn.IFS(I4776&lt;=2,"SMALL",I4776&lt;=5,"MEDIUM",I4776&gt;5,"LARGE")</f>
        <v>MEDIUM</v>
      </c>
      <c r="M4776" s="144" t="str">
        <f t="shared" si="463"/>
        <v>NO</v>
      </c>
      <c r="N4776" s="374">
        <v>4.7</v>
      </c>
      <c r="O4776" s="374">
        <f t="shared" si="464"/>
        <v>5</v>
      </c>
      <c r="P4776" s="158" t="str" cm="1">
        <f t="array" ref="P4776">_xlfn.SWITCH(ROUND(N4776,0),5,"Excellent",4,"Good",3,"ok","Bad")</f>
        <v>Excellent</v>
      </c>
      <c r="Q4776" s="144">
        <v>20</v>
      </c>
      <c r="R4776" s="385">
        <v>43599</v>
      </c>
      <c r="S4776" s="385">
        <v>44018</v>
      </c>
      <c r="T4776" s="144">
        <v>3679</v>
      </c>
      <c r="U4776" s="144" t="s">
        <v>60</v>
      </c>
      <c r="V4776" s="144">
        <v>102</v>
      </c>
      <c r="W4776" s="144" t="str">
        <f t="shared" si="467"/>
        <v>Active</v>
      </c>
      <c r="X4776" s="144">
        <v>3679</v>
      </c>
      <c r="AB4776" s="343"/>
    </row>
    <row r="4777" spans="9:28">
      <c r="I4777" s="342">
        <v>8</v>
      </c>
      <c r="J4777" s="144" t="str">
        <f t="shared" si="465"/>
        <v>LARGE</v>
      </c>
      <c r="K4777" s="144" t="str">
        <f t="shared" si="466"/>
        <v>LARGE</v>
      </c>
      <c r="L4777" s="144" t="str" cm="1">
        <f t="array" ref="L4777">_xlfn.IFS(I4777&lt;=2,"SMALL",I4777&lt;=5,"MEDIUM",I4777&gt;5,"LARGE")</f>
        <v>LARGE</v>
      </c>
      <c r="M4777" s="144" t="str">
        <f t="shared" si="463"/>
        <v>NO</v>
      </c>
      <c r="N4777" s="374">
        <v>5</v>
      </c>
      <c r="O4777" s="374">
        <f t="shared" si="464"/>
        <v>5</v>
      </c>
      <c r="P4777" s="158" t="str" cm="1">
        <f t="array" ref="P4777">_xlfn.SWITCH(ROUND(N4777,0),5,"Excellent",4,"Good",3,"ok","Bad")</f>
        <v>Excellent</v>
      </c>
      <c r="Q4777" s="144">
        <v>13</v>
      </c>
      <c r="R4777" s="385">
        <v>43600</v>
      </c>
      <c r="S4777" s="385">
        <v>43884</v>
      </c>
      <c r="T4777" s="144">
        <v>2477</v>
      </c>
      <c r="U4777" s="144" t="s">
        <v>69</v>
      </c>
      <c r="V4777" s="144">
        <v>0</v>
      </c>
      <c r="W4777" s="144" t="str">
        <f t="shared" si="467"/>
        <v>Inactive</v>
      </c>
      <c r="X4777" s="144">
        <v>2477</v>
      </c>
      <c r="AB4777" s="343"/>
    </row>
    <row r="4778" spans="9:28">
      <c r="I4778" s="342">
        <v>2</v>
      </c>
      <c r="J4778" s="144" t="str">
        <f t="shared" si="465"/>
        <v>SMALL</v>
      </c>
      <c r="K4778" s="144" t="str">
        <f t="shared" si="466"/>
        <v>SMALL</v>
      </c>
      <c r="L4778" s="144" t="str" cm="1">
        <f t="array" ref="L4778">_xlfn.IFS(I4778&lt;=2,"SMALL",I4778&lt;=5,"MEDIUM",I4778&gt;5,"LARGE")</f>
        <v>SMALL</v>
      </c>
      <c r="M4778" s="144" t="str">
        <f t="shared" si="463"/>
        <v>NO</v>
      </c>
      <c r="N4778" s="374">
        <v>5</v>
      </c>
      <c r="O4778" s="374">
        <f t="shared" si="464"/>
        <v>5</v>
      </c>
      <c r="P4778" s="158" t="str" cm="1">
        <f t="array" ref="P4778">_xlfn.SWITCH(ROUND(N4778,0),5,"Excellent",4,"Good",3,"ok","Bad")</f>
        <v>Excellent</v>
      </c>
      <c r="Q4778" s="144">
        <v>19</v>
      </c>
      <c r="R4778" s="385">
        <v>43617</v>
      </c>
      <c r="S4778" s="385">
        <v>43914</v>
      </c>
      <c r="T4778" s="144">
        <v>1842</v>
      </c>
      <c r="U4778" s="144" t="s">
        <v>60</v>
      </c>
      <c r="V4778" s="144">
        <v>351</v>
      </c>
      <c r="W4778" s="144" t="str">
        <f t="shared" si="467"/>
        <v>Active</v>
      </c>
      <c r="X4778" s="144">
        <v>1842</v>
      </c>
      <c r="AB4778" s="343"/>
    </row>
    <row r="4779" spans="9:28">
      <c r="I4779" s="342">
        <v>9</v>
      </c>
      <c r="J4779" s="144" t="str">
        <f t="shared" si="465"/>
        <v>LARGE</v>
      </c>
      <c r="K4779" s="144" t="str">
        <f t="shared" si="466"/>
        <v>LARGE</v>
      </c>
      <c r="L4779" s="144" t="str" cm="1">
        <f t="array" ref="L4779">_xlfn.IFS(I4779&lt;=2,"SMALL",I4779&lt;=5,"MEDIUM",I4779&gt;5,"LARGE")</f>
        <v>LARGE</v>
      </c>
      <c r="M4779" s="144" t="str">
        <f t="shared" si="463"/>
        <v>NO</v>
      </c>
      <c r="N4779" s="374">
        <v>4.8099999999999996</v>
      </c>
      <c r="O4779" s="374">
        <f t="shared" si="464"/>
        <v>5</v>
      </c>
      <c r="P4779" s="158" t="str" cm="1">
        <f t="array" ref="P4779">_xlfn.SWITCH(ROUND(N4779,0),5,"Excellent",4,"Good",3,"ok","Bad")</f>
        <v>Excellent</v>
      </c>
      <c r="Q4779" s="144">
        <v>27</v>
      </c>
      <c r="R4779" s="385">
        <v>43602</v>
      </c>
      <c r="S4779" s="385">
        <v>43995</v>
      </c>
      <c r="T4779" s="144">
        <v>3561</v>
      </c>
      <c r="U4779" s="144" t="s">
        <v>69</v>
      </c>
      <c r="V4779" s="144">
        <v>270</v>
      </c>
      <c r="W4779" s="144" t="str">
        <f t="shared" si="467"/>
        <v>Active</v>
      </c>
      <c r="X4779" s="144">
        <v>3561</v>
      </c>
      <c r="AB4779" s="343"/>
    </row>
    <row r="4780" spans="9:28">
      <c r="I4780" s="342">
        <v>1</v>
      </c>
      <c r="J4780" s="144" t="str">
        <f t="shared" si="465"/>
        <v>SMALL</v>
      </c>
      <c r="K4780" s="144" t="str">
        <f t="shared" si="466"/>
        <v>SMALL</v>
      </c>
      <c r="L4780" s="144" t="str" cm="1">
        <f t="array" ref="L4780">_xlfn.IFS(I4780&lt;=2,"SMALL",I4780&lt;=5,"MEDIUM",I4780&gt;5,"LARGE")</f>
        <v>SMALL</v>
      </c>
      <c r="M4780" s="144" t="str">
        <f t="shared" si="463"/>
        <v>NO</v>
      </c>
      <c r="N4780" s="374">
        <v>4.33</v>
      </c>
      <c r="O4780" s="374">
        <f t="shared" si="464"/>
        <v>4</v>
      </c>
      <c r="P4780" s="158" t="str" cm="1">
        <f t="array" ref="P4780">_xlfn.SWITCH(ROUND(N4780,0),5,"Excellent",4,"Good",3,"ok","Bad")</f>
        <v>Good</v>
      </c>
      <c r="Q4780" s="144">
        <v>18</v>
      </c>
      <c r="R4780" s="385">
        <v>43597</v>
      </c>
      <c r="S4780" s="385">
        <v>43811</v>
      </c>
      <c r="T4780" s="144">
        <v>3482</v>
      </c>
      <c r="U4780" s="144" t="s">
        <v>73</v>
      </c>
      <c r="V4780" s="144">
        <v>105</v>
      </c>
      <c r="W4780" s="144" t="str">
        <f t="shared" si="467"/>
        <v>Active</v>
      </c>
      <c r="X4780" s="144">
        <v>3482</v>
      </c>
      <c r="AB4780" s="343"/>
    </row>
    <row r="4781" spans="9:28">
      <c r="I4781" s="342">
        <v>2</v>
      </c>
      <c r="J4781" s="144" t="str">
        <f t="shared" si="465"/>
        <v>SMALL</v>
      </c>
      <c r="K4781" s="144" t="str">
        <f t="shared" si="466"/>
        <v>SMALL</v>
      </c>
      <c r="L4781" s="144" t="str" cm="1">
        <f t="array" ref="L4781">_xlfn.IFS(I4781&lt;=2,"SMALL",I4781&lt;=5,"MEDIUM",I4781&gt;5,"LARGE")</f>
        <v>SMALL</v>
      </c>
      <c r="M4781" s="144" t="str">
        <f t="shared" si="463"/>
        <v>NO</v>
      </c>
      <c r="N4781" s="374">
        <v>4.75</v>
      </c>
      <c r="O4781" s="374">
        <f t="shared" si="464"/>
        <v>5</v>
      </c>
      <c r="P4781" s="158" t="str" cm="1">
        <f t="array" ref="P4781">_xlfn.SWITCH(ROUND(N4781,0),5,"Excellent",4,"Good",3,"ok","Bad")</f>
        <v>Excellent</v>
      </c>
      <c r="Q4781" s="144">
        <v>8</v>
      </c>
      <c r="R4781" s="385">
        <v>43752</v>
      </c>
      <c r="S4781" s="385">
        <v>43863</v>
      </c>
      <c r="T4781" s="144">
        <v>1153</v>
      </c>
      <c r="U4781" s="144" t="s">
        <v>60</v>
      </c>
      <c r="V4781" s="144">
        <v>0</v>
      </c>
      <c r="W4781" s="144" t="str">
        <f t="shared" si="467"/>
        <v>Inactive</v>
      </c>
      <c r="X4781" s="144">
        <v>1153</v>
      </c>
      <c r="AB4781" s="343"/>
    </row>
    <row r="4782" spans="9:28">
      <c r="I4782" s="342">
        <v>2</v>
      </c>
      <c r="J4782" s="144" t="str">
        <f t="shared" si="465"/>
        <v>SMALL</v>
      </c>
      <c r="K4782" s="144" t="str">
        <f t="shared" si="466"/>
        <v>SMALL</v>
      </c>
      <c r="L4782" s="144" t="str" cm="1">
        <f t="array" ref="L4782">_xlfn.IFS(I4782&lt;=2,"SMALL",I4782&lt;=5,"MEDIUM",I4782&gt;5,"LARGE")</f>
        <v>SMALL</v>
      </c>
      <c r="M4782" s="144" t="str">
        <f t="shared" si="463"/>
        <v>NO</v>
      </c>
      <c r="N4782" s="374">
        <v>4.9000000000000004</v>
      </c>
      <c r="O4782" s="374">
        <f t="shared" si="464"/>
        <v>5</v>
      </c>
      <c r="P4782" s="158" t="str" cm="1">
        <f t="array" ref="P4782">_xlfn.SWITCH(ROUND(N4782,0),5,"Excellent",4,"Good",3,"ok","Bad")</f>
        <v>Excellent</v>
      </c>
      <c r="Q4782" s="144">
        <v>42</v>
      </c>
      <c r="R4782" s="385">
        <v>43602</v>
      </c>
      <c r="S4782" s="385">
        <v>44042</v>
      </c>
      <c r="T4782" s="144">
        <v>1288</v>
      </c>
      <c r="U4782" s="144" t="s">
        <v>60</v>
      </c>
      <c r="V4782" s="144">
        <v>179</v>
      </c>
      <c r="W4782" s="144" t="str">
        <f t="shared" si="467"/>
        <v>Active</v>
      </c>
      <c r="X4782" s="144">
        <v>1288</v>
      </c>
      <c r="AB4782" s="343"/>
    </row>
    <row r="4783" spans="9:28">
      <c r="I4783" s="342">
        <v>2</v>
      </c>
      <c r="J4783" s="144" t="str">
        <f t="shared" si="465"/>
        <v>SMALL</v>
      </c>
      <c r="K4783" s="144" t="str">
        <f t="shared" si="466"/>
        <v>SMALL</v>
      </c>
      <c r="L4783" s="144" t="str" cm="1">
        <f t="array" ref="L4783">_xlfn.IFS(I4783&lt;=2,"SMALL",I4783&lt;=5,"MEDIUM",I4783&gt;5,"LARGE")</f>
        <v>SMALL</v>
      </c>
      <c r="M4783" s="144" t="str">
        <f t="shared" si="463"/>
        <v>NO</v>
      </c>
      <c r="N4783" s="374">
        <v>4.8499999999999996</v>
      </c>
      <c r="O4783" s="374">
        <f t="shared" si="464"/>
        <v>5</v>
      </c>
      <c r="P4783" s="158" t="str" cm="1">
        <f t="array" ref="P4783">_xlfn.SWITCH(ROUND(N4783,0),5,"Excellent",4,"Good",3,"ok","Bad")</f>
        <v>Excellent</v>
      </c>
      <c r="Q4783" s="144">
        <v>34</v>
      </c>
      <c r="R4783" s="385">
        <v>43633</v>
      </c>
      <c r="S4783" s="385">
        <v>44046</v>
      </c>
      <c r="T4783" s="144">
        <v>1106</v>
      </c>
      <c r="U4783" s="144" t="s">
        <v>69</v>
      </c>
      <c r="V4783" s="144">
        <v>5</v>
      </c>
      <c r="W4783" s="144" t="str">
        <f t="shared" si="467"/>
        <v>Active</v>
      </c>
      <c r="X4783" s="144">
        <v>1106</v>
      </c>
      <c r="AB4783" s="343"/>
    </row>
    <row r="4784" spans="9:28">
      <c r="I4784" s="342">
        <v>4</v>
      </c>
      <c r="J4784" s="144" t="str">
        <f t="shared" si="465"/>
        <v>LARGE</v>
      </c>
      <c r="K4784" s="144" t="str">
        <f t="shared" si="466"/>
        <v>MEDIUM</v>
      </c>
      <c r="L4784" s="144" t="str" cm="1">
        <f t="array" ref="L4784">_xlfn.IFS(I4784&lt;=2,"SMALL",I4784&lt;=5,"MEDIUM",I4784&gt;5,"LARGE")</f>
        <v>MEDIUM</v>
      </c>
      <c r="M4784" s="144" t="str">
        <f t="shared" si="463"/>
        <v>NO</v>
      </c>
      <c r="N4784" s="374">
        <v>5</v>
      </c>
      <c r="O4784" s="374">
        <f t="shared" si="464"/>
        <v>5</v>
      </c>
      <c r="P4784" s="158" t="str" cm="1">
        <f t="array" ref="P4784">_xlfn.SWITCH(ROUND(N4784,0),5,"Excellent",4,"Good",3,"ok","Bad")</f>
        <v>Excellent</v>
      </c>
      <c r="Q4784" s="144">
        <v>35</v>
      </c>
      <c r="R4784" s="385">
        <v>43674</v>
      </c>
      <c r="S4784" s="385">
        <v>43901</v>
      </c>
      <c r="T4784" s="144">
        <v>2564</v>
      </c>
      <c r="U4784" s="144" t="s">
        <v>69</v>
      </c>
      <c r="V4784" s="144">
        <v>332</v>
      </c>
      <c r="W4784" s="144" t="str">
        <f t="shared" si="467"/>
        <v>Active</v>
      </c>
      <c r="X4784" s="144">
        <v>2564</v>
      </c>
      <c r="AB4784" s="343"/>
    </row>
    <row r="4785" spans="9:28">
      <c r="I4785" s="342">
        <v>2</v>
      </c>
      <c r="J4785" s="144" t="str">
        <f t="shared" si="465"/>
        <v>SMALL</v>
      </c>
      <c r="K4785" s="144" t="str">
        <f t="shared" si="466"/>
        <v>SMALL</v>
      </c>
      <c r="L4785" s="144" t="str" cm="1">
        <f t="array" ref="L4785">_xlfn.IFS(I4785&lt;=2,"SMALL",I4785&lt;=5,"MEDIUM",I4785&gt;5,"LARGE")</f>
        <v>SMALL</v>
      </c>
      <c r="M4785" s="144" t="str">
        <f t="shared" si="463"/>
        <v>NO</v>
      </c>
      <c r="N4785" s="374">
        <v>4.91</v>
      </c>
      <c r="O4785" s="374">
        <f t="shared" si="464"/>
        <v>5</v>
      </c>
      <c r="P4785" s="158" t="str" cm="1">
        <f t="array" ref="P4785">_xlfn.SWITCH(ROUND(N4785,0),5,"Excellent",4,"Good",3,"ok","Bad")</f>
        <v>Excellent</v>
      </c>
      <c r="Q4785" s="144">
        <v>43</v>
      </c>
      <c r="R4785" s="385">
        <v>43606</v>
      </c>
      <c r="S4785" s="385">
        <v>44053</v>
      </c>
      <c r="T4785" s="144">
        <v>2770</v>
      </c>
      <c r="U4785" s="144" t="s">
        <v>69</v>
      </c>
      <c r="V4785" s="144">
        <v>20</v>
      </c>
      <c r="W4785" s="144" t="str">
        <f t="shared" si="467"/>
        <v>Active</v>
      </c>
      <c r="X4785" s="144">
        <v>2770</v>
      </c>
      <c r="AB4785" s="343"/>
    </row>
    <row r="4786" spans="9:28">
      <c r="I4786" s="342">
        <v>1</v>
      </c>
      <c r="J4786" s="144" t="str">
        <f t="shared" si="465"/>
        <v>SMALL</v>
      </c>
      <c r="K4786" s="144" t="str">
        <f t="shared" si="466"/>
        <v>SMALL</v>
      </c>
      <c r="L4786" s="144" t="str" cm="1">
        <f t="array" ref="L4786">_xlfn.IFS(I4786&lt;=2,"SMALL",I4786&lt;=5,"MEDIUM",I4786&gt;5,"LARGE")</f>
        <v>SMALL</v>
      </c>
      <c r="M4786" s="144" t="str">
        <f t="shared" si="463"/>
        <v>NO</v>
      </c>
      <c r="N4786" s="374">
        <v>5</v>
      </c>
      <c r="O4786" s="374">
        <f t="shared" si="464"/>
        <v>5</v>
      </c>
      <c r="P4786" s="158" t="str" cm="1">
        <f t="array" ref="P4786">_xlfn.SWITCH(ROUND(N4786,0),5,"Excellent",4,"Good",3,"ok","Bad")</f>
        <v>Excellent</v>
      </c>
      <c r="Q4786" s="144">
        <v>5</v>
      </c>
      <c r="R4786" s="385">
        <v>43621</v>
      </c>
      <c r="S4786" s="385">
        <v>43789</v>
      </c>
      <c r="T4786" s="144">
        <v>1130</v>
      </c>
      <c r="U4786" s="144" t="s">
        <v>69</v>
      </c>
      <c r="V4786" s="144">
        <v>3</v>
      </c>
      <c r="W4786" s="144" t="str">
        <f t="shared" si="467"/>
        <v>Active</v>
      </c>
      <c r="X4786" s="144">
        <v>1130</v>
      </c>
      <c r="AB4786" s="343"/>
    </row>
    <row r="4787" spans="9:28">
      <c r="I4787" s="342">
        <v>2</v>
      </c>
      <c r="J4787" s="144" t="str">
        <f t="shared" si="465"/>
        <v>SMALL</v>
      </c>
      <c r="K4787" s="144" t="str">
        <f t="shared" si="466"/>
        <v>SMALL</v>
      </c>
      <c r="L4787" s="144" t="str" cm="1">
        <f t="array" ref="L4787">_xlfn.IFS(I4787&lt;=2,"SMALL",I4787&lt;=5,"MEDIUM",I4787&gt;5,"LARGE")</f>
        <v>SMALL</v>
      </c>
      <c r="M4787" s="144" t="str">
        <f t="shared" si="463"/>
        <v>NO</v>
      </c>
      <c r="N4787" s="374">
        <v>4.9400000000000004</v>
      </c>
      <c r="O4787" s="374">
        <f t="shared" si="464"/>
        <v>5</v>
      </c>
      <c r="P4787" s="158" t="str" cm="1">
        <f t="array" ref="P4787">_xlfn.SWITCH(ROUND(N4787,0),5,"Excellent",4,"Good",3,"ok","Bad")</f>
        <v>Excellent</v>
      </c>
      <c r="Q4787" s="144">
        <v>16</v>
      </c>
      <c r="R4787" s="385">
        <v>43611</v>
      </c>
      <c r="S4787" s="385">
        <v>43878</v>
      </c>
      <c r="T4787" s="144">
        <v>1660</v>
      </c>
      <c r="U4787" s="144" t="s">
        <v>69</v>
      </c>
      <c r="V4787" s="144">
        <v>0</v>
      </c>
      <c r="W4787" s="144" t="str">
        <f t="shared" si="467"/>
        <v>Inactive</v>
      </c>
      <c r="X4787" s="144">
        <v>1660</v>
      </c>
      <c r="AB4787" s="343"/>
    </row>
    <row r="4788" spans="9:28">
      <c r="I4788" s="342">
        <v>2</v>
      </c>
      <c r="J4788" s="144" t="str">
        <f t="shared" si="465"/>
        <v>SMALL</v>
      </c>
      <c r="K4788" s="144" t="str">
        <f t="shared" si="466"/>
        <v>SMALL</v>
      </c>
      <c r="L4788" s="144" t="str" cm="1">
        <f t="array" ref="L4788">_xlfn.IFS(I4788&lt;=2,"SMALL",I4788&lt;=5,"MEDIUM",I4788&gt;5,"LARGE")</f>
        <v>SMALL</v>
      </c>
      <c r="M4788" s="144" t="str">
        <f t="shared" si="463"/>
        <v>NO</v>
      </c>
      <c r="N4788" s="374">
        <v>4.7300000000000004</v>
      </c>
      <c r="O4788" s="374">
        <f t="shared" si="464"/>
        <v>5</v>
      </c>
      <c r="P4788" s="158" t="str" cm="1">
        <f t="array" ref="P4788">_xlfn.SWITCH(ROUND(N4788,0),5,"Excellent",4,"Good",3,"ok","Bad")</f>
        <v>Excellent</v>
      </c>
      <c r="Q4788" s="144">
        <v>40</v>
      </c>
      <c r="R4788" s="385">
        <v>43611</v>
      </c>
      <c r="S4788" s="385">
        <v>44046</v>
      </c>
      <c r="T4788" s="144">
        <v>2561</v>
      </c>
      <c r="U4788" s="144" t="s">
        <v>60</v>
      </c>
      <c r="V4788" s="144">
        <v>179</v>
      </c>
      <c r="W4788" s="144" t="str">
        <f t="shared" si="467"/>
        <v>Active</v>
      </c>
      <c r="X4788" s="144">
        <v>2561</v>
      </c>
      <c r="AB4788" s="343"/>
    </row>
    <row r="4789" spans="9:28">
      <c r="I4789" s="342">
        <v>2</v>
      </c>
      <c r="J4789" s="144" t="str">
        <f t="shared" si="465"/>
        <v>SMALL</v>
      </c>
      <c r="K4789" s="144" t="str">
        <f t="shared" si="466"/>
        <v>SMALL</v>
      </c>
      <c r="L4789" s="144" t="str" cm="1">
        <f t="array" ref="L4789">_xlfn.IFS(I4789&lt;=2,"SMALL",I4789&lt;=5,"MEDIUM",I4789&gt;5,"LARGE")</f>
        <v>SMALL</v>
      </c>
      <c r="M4789" s="144" t="str">
        <f t="shared" si="463"/>
        <v>NO</v>
      </c>
      <c r="N4789" s="374">
        <v>4.7300000000000004</v>
      </c>
      <c r="O4789" s="374">
        <f t="shared" si="464"/>
        <v>5</v>
      </c>
      <c r="P4789" s="158" t="str" cm="1">
        <f t="array" ref="P4789">_xlfn.SWITCH(ROUND(N4789,0),5,"Excellent",4,"Good",3,"ok","Bad")</f>
        <v>Excellent</v>
      </c>
      <c r="Q4789" s="144">
        <v>11</v>
      </c>
      <c r="R4789" s="385">
        <v>43633</v>
      </c>
      <c r="S4789" s="385">
        <v>43989</v>
      </c>
      <c r="T4789" s="144">
        <v>959</v>
      </c>
      <c r="U4789" s="144" t="s">
        <v>69</v>
      </c>
      <c r="V4789" s="144">
        <v>16</v>
      </c>
      <c r="W4789" s="144" t="str">
        <f t="shared" si="467"/>
        <v>Active</v>
      </c>
      <c r="X4789" s="144">
        <v>959</v>
      </c>
      <c r="AB4789" s="343"/>
    </row>
    <row r="4790" spans="9:28">
      <c r="I4790" s="342">
        <v>2</v>
      </c>
      <c r="J4790" s="144" t="str">
        <f t="shared" si="465"/>
        <v>SMALL</v>
      </c>
      <c r="K4790" s="144" t="str">
        <f t="shared" si="466"/>
        <v>SMALL</v>
      </c>
      <c r="L4790" s="144" t="str" cm="1">
        <f t="array" ref="L4790">_xlfn.IFS(I4790&lt;=2,"SMALL",I4790&lt;=5,"MEDIUM",I4790&gt;5,"LARGE")</f>
        <v>SMALL</v>
      </c>
      <c r="M4790" s="144" t="str">
        <f t="shared" si="463"/>
        <v>NO</v>
      </c>
      <c r="N4790" s="374">
        <v>4.75</v>
      </c>
      <c r="O4790" s="374">
        <f t="shared" si="464"/>
        <v>5</v>
      </c>
      <c r="P4790" s="158" t="str" cm="1">
        <f t="array" ref="P4790">_xlfn.SWITCH(ROUND(N4790,0),5,"Excellent",4,"Good",3,"ok","Bad")</f>
        <v>Excellent</v>
      </c>
      <c r="Q4790" s="144">
        <v>4</v>
      </c>
      <c r="R4790" s="385">
        <v>43671</v>
      </c>
      <c r="S4790" s="385">
        <v>43709</v>
      </c>
      <c r="T4790" s="144">
        <v>3228</v>
      </c>
      <c r="U4790" s="144" t="s">
        <v>60</v>
      </c>
      <c r="V4790" s="144">
        <v>0</v>
      </c>
      <c r="W4790" s="144" t="str">
        <f t="shared" si="467"/>
        <v>Inactive</v>
      </c>
      <c r="X4790" s="144">
        <v>3228</v>
      </c>
      <c r="AB4790" s="343"/>
    </row>
    <row r="4791" spans="9:28">
      <c r="I4791" s="342">
        <v>3</v>
      </c>
      <c r="J4791" s="144" t="str">
        <f t="shared" si="465"/>
        <v>LARGE</v>
      </c>
      <c r="K4791" s="144" t="str">
        <f t="shared" si="466"/>
        <v>MEDIUM</v>
      </c>
      <c r="L4791" s="144" t="str" cm="1">
        <f t="array" ref="L4791">_xlfn.IFS(I4791&lt;=2,"SMALL",I4791&lt;=5,"MEDIUM",I4791&gt;5,"LARGE")</f>
        <v>MEDIUM</v>
      </c>
      <c r="M4791" s="144" t="str">
        <f t="shared" si="463"/>
        <v>NO</v>
      </c>
      <c r="N4791" s="374">
        <v>5</v>
      </c>
      <c r="O4791" s="374">
        <f t="shared" si="464"/>
        <v>5</v>
      </c>
      <c r="P4791" s="158" t="str" cm="1">
        <f t="array" ref="P4791">_xlfn.SWITCH(ROUND(N4791,0),5,"Excellent",4,"Good",3,"ok","Bad")</f>
        <v>Excellent</v>
      </c>
      <c r="Q4791" s="144">
        <v>48</v>
      </c>
      <c r="R4791" s="385">
        <v>43616</v>
      </c>
      <c r="S4791" s="385">
        <v>44038</v>
      </c>
      <c r="T4791" s="144">
        <v>2118</v>
      </c>
      <c r="U4791" s="144" t="s">
        <v>69</v>
      </c>
      <c r="V4791" s="144">
        <v>110</v>
      </c>
      <c r="W4791" s="144" t="str">
        <f t="shared" si="467"/>
        <v>Active</v>
      </c>
      <c r="X4791" s="144">
        <v>2118</v>
      </c>
      <c r="AB4791" s="343"/>
    </row>
    <row r="4792" spans="9:28">
      <c r="I4792" s="342">
        <v>2</v>
      </c>
      <c r="J4792" s="144" t="str">
        <f t="shared" si="465"/>
        <v>SMALL</v>
      </c>
      <c r="K4792" s="144" t="str">
        <f t="shared" si="466"/>
        <v>SMALL</v>
      </c>
      <c r="L4792" s="144" t="str" cm="1">
        <f t="array" ref="L4792">_xlfn.IFS(I4792&lt;=2,"SMALL",I4792&lt;=5,"MEDIUM",I4792&gt;5,"LARGE")</f>
        <v>SMALL</v>
      </c>
      <c r="M4792" s="144" t="str">
        <f t="shared" si="463"/>
        <v>NO</v>
      </c>
      <c r="N4792" s="374">
        <v>4.88</v>
      </c>
      <c r="O4792" s="374">
        <f t="shared" si="464"/>
        <v>5</v>
      </c>
      <c r="P4792" s="158" t="str" cm="1">
        <f t="array" ref="P4792">_xlfn.SWITCH(ROUND(N4792,0),5,"Excellent",4,"Good",3,"ok","Bad")</f>
        <v>Excellent</v>
      </c>
      <c r="Q4792" s="144">
        <v>17</v>
      </c>
      <c r="R4792" s="385">
        <v>43619</v>
      </c>
      <c r="S4792" s="385">
        <v>43814</v>
      </c>
      <c r="T4792" s="144">
        <v>1919</v>
      </c>
      <c r="U4792" s="144" t="s">
        <v>60</v>
      </c>
      <c r="V4792" s="144">
        <v>0</v>
      </c>
      <c r="W4792" s="144" t="str">
        <f t="shared" si="467"/>
        <v>Inactive</v>
      </c>
      <c r="X4792" s="144">
        <v>1919</v>
      </c>
      <c r="AB4792" s="343"/>
    </row>
    <row r="4793" spans="9:28">
      <c r="I4793" s="342">
        <v>2</v>
      </c>
      <c r="J4793" s="144" t="str">
        <f t="shared" si="465"/>
        <v>SMALL</v>
      </c>
      <c r="K4793" s="144" t="str">
        <f t="shared" si="466"/>
        <v>SMALL</v>
      </c>
      <c r="L4793" s="144" t="str" cm="1">
        <f t="array" ref="L4793">_xlfn.IFS(I4793&lt;=2,"SMALL",I4793&lt;=5,"MEDIUM",I4793&gt;5,"LARGE")</f>
        <v>SMALL</v>
      </c>
      <c r="M4793" s="144" t="str">
        <f t="shared" si="463"/>
        <v>NO</v>
      </c>
      <c r="N4793" s="374">
        <v>4.99</v>
      </c>
      <c r="O4793" s="374">
        <f t="shared" si="464"/>
        <v>5</v>
      </c>
      <c r="P4793" s="158" t="str" cm="1">
        <f t="array" ref="P4793">_xlfn.SWITCH(ROUND(N4793,0),5,"Excellent",4,"Good",3,"ok","Bad")</f>
        <v>Excellent</v>
      </c>
      <c r="Q4793" s="144">
        <v>98</v>
      </c>
      <c r="R4793" s="385">
        <v>43596</v>
      </c>
      <c r="S4793" s="385">
        <v>44050</v>
      </c>
      <c r="T4793" s="144">
        <v>3859</v>
      </c>
      <c r="U4793" s="144" t="s">
        <v>60</v>
      </c>
      <c r="V4793" s="144">
        <v>266</v>
      </c>
      <c r="W4793" s="144" t="str">
        <f t="shared" si="467"/>
        <v>Active</v>
      </c>
      <c r="X4793" s="144">
        <v>3859</v>
      </c>
      <c r="AB4793" s="343"/>
    </row>
    <row r="4794" spans="9:28">
      <c r="I4794" s="342">
        <v>2</v>
      </c>
      <c r="J4794" s="144" t="str">
        <f t="shared" si="465"/>
        <v>SMALL</v>
      </c>
      <c r="K4794" s="144" t="str">
        <f t="shared" si="466"/>
        <v>SMALL</v>
      </c>
      <c r="L4794" s="144" t="str" cm="1">
        <f t="array" ref="L4794">_xlfn.IFS(I4794&lt;=2,"SMALL",I4794&lt;=5,"MEDIUM",I4794&gt;5,"LARGE")</f>
        <v>SMALL</v>
      </c>
      <c r="M4794" s="144" t="str">
        <f t="shared" si="463"/>
        <v>NO</v>
      </c>
      <c r="N4794" s="374">
        <v>4.91</v>
      </c>
      <c r="O4794" s="374">
        <f t="shared" si="464"/>
        <v>5</v>
      </c>
      <c r="P4794" s="158" t="str" cm="1">
        <f t="array" ref="P4794">_xlfn.SWITCH(ROUND(N4794,0),5,"Excellent",4,"Good",3,"ok","Bad")</f>
        <v>Excellent</v>
      </c>
      <c r="Q4794" s="144">
        <v>22</v>
      </c>
      <c r="R4794" s="385">
        <v>43633</v>
      </c>
      <c r="S4794" s="385">
        <v>44018</v>
      </c>
      <c r="T4794" s="144">
        <v>1256</v>
      </c>
      <c r="U4794" s="144" t="s">
        <v>69</v>
      </c>
      <c r="V4794" s="144">
        <v>10</v>
      </c>
      <c r="W4794" s="144" t="str">
        <f t="shared" si="467"/>
        <v>Active</v>
      </c>
      <c r="X4794" s="144">
        <v>1256</v>
      </c>
      <c r="AB4794" s="343"/>
    </row>
    <row r="4795" spans="9:28">
      <c r="I4795" s="342">
        <v>3</v>
      </c>
      <c r="J4795" s="144" t="str">
        <f t="shared" si="465"/>
        <v>LARGE</v>
      </c>
      <c r="K4795" s="144" t="str">
        <f t="shared" si="466"/>
        <v>MEDIUM</v>
      </c>
      <c r="L4795" s="144" t="str" cm="1">
        <f t="array" ref="L4795">_xlfn.IFS(I4795&lt;=2,"SMALL",I4795&lt;=5,"MEDIUM",I4795&gt;5,"LARGE")</f>
        <v>MEDIUM</v>
      </c>
      <c r="M4795" s="144" t="str">
        <f t="shared" si="463"/>
        <v>NO</v>
      </c>
      <c r="N4795" s="374">
        <v>5</v>
      </c>
      <c r="O4795" s="374">
        <f t="shared" si="464"/>
        <v>5</v>
      </c>
      <c r="P4795" s="158" t="str" cm="1">
        <f t="array" ref="P4795">_xlfn.SWITCH(ROUND(N4795,0),5,"Excellent",4,"Good",3,"ok","Bad")</f>
        <v>Excellent</v>
      </c>
      <c r="Q4795" s="144">
        <v>11</v>
      </c>
      <c r="R4795" s="385">
        <v>43606</v>
      </c>
      <c r="S4795" s="385">
        <v>43877</v>
      </c>
      <c r="T4795" s="144">
        <v>261</v>
      </c>
      <c r="U4795" s="144" t="s">
        <v>69</v>
      </c>
      <c r="V4795" s="144">
        <v>0</v>
      </c>
      <c r="W4795" s="144" t="str">
        <f t="shared" si="467"/>
        <v>Inactive</v>
      </c>
      <c r="X4795" s="144">
        <v>261</v>
      </c>
      <c r="AB4795" s="343"/>
    </row>
    <row r="4796" spans="9:28">
      <c r="I4796" s="342">
        <v>2</v>
      </c>
      <c r="J4796" s="144" t="str">
        <f t="shared" si="465"/>
        <v>SMALL</v>
      </c>
      <c r="K4796" s="144" t="str">
        <f t="shared" si="466"/>
        <v>SMALL</v>
      </c>
      <c r="L4796" s="144" t="str" cm="1">
        <f t="array" ref="L4796">_xlfn.IFS(I4796&lt;=2,"SMALL",I4796&lt;=5,"MEDIUM",I4796&gt;5,"LARGE")</f>
        <v>SMALL</v>
      </c>
      <c r="M4796" s="144" t="str">
        <f t="shared" si="463"/>
        <v>YES</v>
      </c>
      <c r="N4796" s="374">
        <v>4.9800000000000004</v>
      </c>
      <c r="O4796" s="374">
        <f t="shared" si="464"/>
        <v>5</v>
      </c>
      <c r="P4796" s="158" t="str" cm="1">
        <f t="array" ref="P4796">_xlfn.SWITCH(ROUND(N4796,0),5,"Excellent",4,"Good",3,"ok","Bad")</f>
        <v>Excellent</v>
      </c>
      <c r="Q4796" s="144">
        <v>108</v>
      </c>
      <c r="R4796" s="385">
        <v>43596</v>
      </c>
      <c r="S4796" s="385">
        <v>44057</v>
      </c>
      <c r="T4796" s="144">
        <v>3859</v>
      </c>
      <c r="U4796" s="144" t="s">
        <v>60</v>
      </c>
      <c r="V4796" s="144">
        <v>259</v>
      </c>
      <c r="W4796" s="144" t="str">
        <f t="shared" si="467"/>
        <v>Active</v>
      </c>
      <c r="X4796" s="144">
        <v>3859</v>
      </c>
      <c r="AB4796" s="343"/>
    </row>
    <row r="4797" spans="9:28">
      <c r="I4797" s="342">
        <v>5</v>
      </c>
      <c r="J4797" s="144" t="str">
        <f t="shared" si="465"/>
        <v>LARGE</v>
      </c>
      <c r="K4797" s="144" t="str">
        <f t="shared" si="466"/>
        <v>MEDIUM</v>
      </c>
      <c r="L4797" s="144" t="str" cm="1">
        <f t="array" ref="L4797">_xlfn.IFS(I4797&lt;=2,"SMALL",I4797&lt;=5,"MEDIUM",I4797&gt;5,"LARGE")</f>
        <v>MEDIUM</v>
      </c>
      <c r="M4797" s="144" t="str">
        <f t="shared" si="463"/>
        <v>NO</v>
      </c>
      <c r="N4797" s="374">
        <v>4.82</v>
      </c>
      <c r="O4797" s="374">
        <f t="shared" si="464"/>
        <v>5</v>
      </c>
      <c r="P4797" s="158" t="str" cm="1">
        <f t="array" ref="P4797">_xlfn.SWITCH(ROUND(N4797,0),5,"Excellent",4,"Good",3,"ok","Bad")</f>
        <v>Excellent</v>
      </c>
      <c r="Q4797" s="144">
        <v>50</v>
      </c>
      <c r="R4797" s="385">
        <v>43596</v>
      </c>
      <c r="S4797" s="385">
        <v>44051</v>
      </c>
      <c r="T4797" s="144">
        <v>3860</v>
      </c>
      <c r="U4797" s="144" t="s">
        <v>69</v>
      </c>
      <c r="V4797" s="144">
        <v>33</v>
      </c>
      <c r="W4797" s="144" t="str">
        <f t="shared" si="467"/>
        <v>Active</v>
      </c>
      <c r="X4797" s="144">
        <v>3860</v>
      </c>
      <c r="AB4797" s="343"/>
    </row>
    <row r="4798" spans="9:28">
      <c r="I4798" s="342">
        <v>2</v>
      </c>
      <c r="J4798" s="144" t="str">
        <f t="shared" si="465"/>
        <v>SMALL</v>
      </c>
      <c r="K4798" s="144" t="str">
        <f t="shared" si="466"/>
        <v>SMALL</v>
      </c>
      <c r="L4798" s="144" t="str" cm="1">
        <f t="array" ref="L4798">_xlfn.IFS(I4798&lt;=2,"SMALL",I4798&lt;=5,"MEDIUM",I4798&gt;5,"LARGE")</f>
        <v>SMALL</v>
      </c>
      <c r="M4798" s="144" t="str">
        <f t="shared" si="463"/>
        <v>NO</v>
      </c>
      <c r="N4798" s="374">
        <v>5</v>
      </c>
      <c r="O4798" s="374">
        <f t="shared" si="464"/>
        <v>5</v>
      </c>
      <c r="P4798" s="158" t="str" cm="1">
        <f t="array" ref="P4798">_xlfn.SWITCH(ROUND(N4798,0),5,"Excellent",4,"Good",3,"ok","Bad")</f>
        <v>Excellent</v>
      </c>
      <c r="Q4798" s="144">
        <v>5</v>
      </c>
      <c r="R4798" s="385">
        <v>43651</v>
      </c>
      <c r="S4798" s="385">
        <v>43899</v>
      </c>
      <c r="T4798" s="144">
        <v>2124</v>
      </c>
      <c r="U4798" s="144" t="s">
        <v>69</v>
      </c>
      <c r="V4798" s="144">
        <v>0</v>
      </c>
      <c r="W4798" s="144" t="str">
        <f t="shared" si="467"/>
        <v>Inactive</v>
      </c>
      <c r="X4798" s="144">
        <v>2124</v>
      </c>
      <c r="AB4798" s="343"/>
    </row>
    <row r="4799" spans="9:28">
      <c r="I4799" s="342">
        <v>16</v>
      </c>
      <c r="J4799" s="144" t="str">
        <f t="shared" si="465"/>
        <v>LARGE</v>
      </c>
      <c r="K4799" s="144" t="str">
        <f t="shared" si="466"/>
        <v>LARGE</v>
      </c>
      <c r="L4799" s="144" t="str" cm="1">
        <f t="array" ref="L4799">_xlfn.IFS(I4799&lt;=2,"SMALL",I4799&lt;=5,"MEDIUM",I4799&gt;5,"LARGE")</f>
        <v>LARGE</v>
      </c>
      <c r="M4799" s="144" t="str">
        <f t="shared" si="463"/>
        <v>NO</v>
      </c>
      <c r="N4799" s="374">
        <v>5</v>
      </c>
      <c r="O4799" s="374">
        <f t="shared" si="464"/>
        <v>5</v>
      </c>
      <c r="P4799" s="158" t="str" cm="1">
        <f t="array" ref="P4799">_xlfn.SWITCH(ROUND(N4799,0),5,"Excellent",4,"Good",3,"ok","Bad")</f>
        <v>Excellent</v>
      </c>
      <c r="Q4799" s="144">
        <v>3</v>
      </c>
      <c r="R4799" s="385">
        <v>43624</v>
      </c>
      <c r="S4799" s="385">
        <v>43783</v>
      </c>
      <c r="T4799" s="144">
        <v>1837</v>
      </c>
      <c r="U4799" s="144" t="s">
        <v>69</v>
      </c>
      <c r="V4799" s="144">
        <v>178</v>
      </c>
      <c r="W4799" s="144" t="str">
        <f t="shared" si="467"/>
        <v>Active</v>
      </c>
      <c r="X4799" s="144">
        <v>1837</v>
      </c>
      <c r="AB4799" s="343"/>
    </row>
    <row r="4800" spans="9:28">
      <c r="I4800" s="342">
        <v>6</v>
      </c>
      <c r="J4800" s="144" t="str">
        <f t="shared" si="465"/>
        <v>LARGE</v>
      </c>
      <c r="K4800" s="144" t="str">
        <f t="shared" si="466"/>
        <v>LARGE</v>
      </c>
      <c r="L4800" s="144" t="str" cm="1">
        <f t="array" ref="L4800">_xlfn.IFS(I4800&lt;=2,"SMALL",I4800&lt;=5,"MEDIUM",I4800&gt;5,"LARGE")</f>
        <v>LARGE</v>
      </c>
      <c r="M4800" s="144" t="str">
        <f t="shared" si="463"/>
        <v>NO</v>
      </c>
      <c r="N4800" s="374">
        <v>5</v>
      </c>
      <c r="O4800" s="374">
        <f t="shared" si="464"/>
        <v>5</v>
      </c>
      <c r="P4800" s="158" t="str" cm="1">
        <f t="array" ref="P4800">_xlfn.SWITCH(ROUND(N4800,0),5,"Excellent",4,"Good",3,"ok","Bad")</f>
        <v>Excellent</v>
      </c>
      <c r="Q4800" s="144">
        <v>15</v>
      </c>
      <c r="R4800" s="385">
        <v>43640</v>
      </c>
      <c r="S4800" s="385">
        <v>44031</v>
      </c>
      <c r="T4800" s="144">
        <v>3861</v>
      </c>
      <c r="U4800" s="144" t="s">
        <v>69</v>
      </c>
      <c r="V4800" s="144">
        <v>364</v>
      </c>
      <c r="W4800" s="144" t="str">
        <f t="shared" si="467"/>
        <v>Active</v>
      </c>
      <c r="X4800" s="144">
        <v>3861</v>
      </c>
      <c r="AB4800" s="343"/>
    </row>
    <row r="4801" spans="9:28">
      <c r="I4801" s="342">
        <v>1</v>
      </c>
      <c r="J4801" s="144" t="str">
        <f t="shared" si="465"/>
        <v>SMALL</v>
      </c>
      <c r="K4801" s="144" t="str">
        <f t="shared" si="466"/>
        <v>SMALL</v>
      </c>
      <c r="L4801" s="144" t="str" cm="1">
        <f t="array" ref="L4801">_xlfn.IFS(I4801&lt;=2,"SMALL",I4801&lt;=5,"MEDIUM",I4801&gt;5,"LARGE")</f>
        <v>SMALL</v>
      </c>
      <c r="M4801" s="144" t="str">
        <f t="shared" si="463"/>
        <v>NO</v>
      </c>
      <c r="N4801" s="374">
        <v>5</v>
      </c>
      <c r="O4801" s="374">
        <f t="shared" si="464"/>
        <v>5</v>
      </c>
      <c r="P4801" s="158" t="str" cm="1">
        <f t="array" ref="P4801">_xlfn.SWITCH(ROUND(N4801,0),5,"Excellent",4,"Good",3,"ok","Bad")</f>
        <v>Excellent</v>
      </c>
      <c r="Q4801" s="144">
        <v>13</v>
      </c>
      <c r="R4801" s="385">
        <v>43604</v>
      </c>
      <c r="S4801" s="385">
        <v>43786</v>
      </c>
      <c r="T4801" s="144">
        <v>2505</v>
      </c>
      <c r="U4801" s="144" t="s">
        <v>60</v>
      </c>
      <c r="V4801" s="144">
        <v>114</v>
      </c>
      <c r="W4801" s="144" t="str">
        <f t="shared" si="467"/>
        <v>Active</v>
      </c>
      <c r="X4801" s="144">
        <v>2505</v>
      </c>
      <c r="AB4801" s="343"/>
    </row>
    <row r="4802" spans="9:28">
      <c r="I4802" s="342">
        <v>1</v>
      </c>
      <c r="J4802" s="144" t="str">
        <f t="shared" si="465"/>
        <v>SMALL</v>
      </c>
      <c r="K4802" s="144" t="str">
        <f t="shared" si="466"/>
        <v>SMALL</v>
      </c>
      <c r="L4802" s="144" t="str" cm="1">
        <f t="array" ref="L4802">_xlfn.IFS(I4802&lt;=2,"SMALL",I4802&lt;=5,"MEDIUM",I4802&gt;5,"LARGE")</f>
        <v>SMALL</v>
      </c>
      <c r="M4802" s="144" t="str">
        <f t="shared" si="463"/>
        <v>NO</v>
      </c>
      <c r="N4802" s="374">
        <v>5</v>
      </c>
      <c r="O4802" s="374">
        <f t="shared" si="464"/>
        <v>5</v>
      </c>
      <c r="P4802" s="158" t="str" cm="1">
        <f t="array" ref="P4802">_xlfn.SWITCH(ROUND(N4802,0),5,"Excellent",4,"Good",3,"ok","Bad")</f>
        <v>Excellent</v>
      </c>
      <c r="Q4802" s="144">
        <v>8</v>
      </c>
      <c r="R4802" s="385">
        <v>43609</v>
      </c>
      <c r="S4802" s="385">
        <v>43814</v>
      </c>
      <c r="T4802" s="144">
        <v>3568</v>
      </c>
      <c r="U4802" s="144" t="s">
        <v>60</v>
      </c>
      <c r="V4802" s="144">
        <v>31</v>
      </c>
      <c r="W4802" s="144" t="str">
        <f t="shared" si="467"/>
        <v>Active</v>
      </c>
      <c r="X4802" s="144">
        <v>3568</v>
      </c>
      <c r="AB4802" s="343"/>
    </row>
    <row r="4803" spans="9:28">
      <c r="I4803" s="342">
        <v>3</v>
      </c>
      <c r="J4803" s="144" t="str">
        <f t="shared" si="465"/>
        <v>LARGE</v>
      </c>
      <c r="K4803" s="144" t="str">
        <f t="shared" si="466"/>
        <v>MEDIUM</v>
      </c>
      <c r="L4803" s="144" t="str" cm="1">
        <f t="array" ref="L4803">_xlfn.IFS(I4803&lt;=2,"SMALL",I4803&lt;=5,"MEDIUM",I4803&gt;5,"LARGE")</f>
        <v>MEDIUM</v>
      </c>
      <c r="M4803" s="144" t="str">
        <f t="shared" si="463"/>
        <v>NO</v>
      </c>
      <c r="N4803" s="374">
        <v>5</v>
      </c>
      <c r="O4803" s="374">
        <f t="shared" si="464"/>
        <v>5</v>
      </c>
      <c r="P4803" s="158" t="str" cm="1">
        <f t="array" ref="P4803">_xlfn.SWITCH(ROUND(N4803,0),5,"Excellent",4,"Good",3,"ok","Bad")</f>
        <v>Excellent</v>
      </c>
      <c r="Q4803" s="144">
        <v>22</v>
      </c>
      <c r="R4803" s="385">
        <v>43603</v>
      </c>
      <c r="S4803" s="385">
        <v>43879</v>
      </c>
      <c r="T4803" s="144">
        <v>3475</v>
      </c>
      <c r="U4803" s="144" t="s">
        <v>69</v>
      </c>
      <c r="V4803" s="144">
        <v>62</v>
      </c>
      <c r="W4803" s="144" t="str">
        <f t="shared" si="467"/>
        <v>Active</v>
      </c>
      <c r="X4803" s="144">
        <v>3475</v>
      </c>
      <c r="AB4803" s="343"/>
    </row>
    <row r="4804" spans="9:28">
      <c r="I4804" s="342">
        <v>4</v>
      </c>
      <c r="J4804" s="144" t="str">
        <f t="shared" si="465"/>
        <v>LARGE</v>
      </c>
      <c r="K4804" s="144" t="str">
        <f t="shared" si="466"/>
        <v>MEDIUM</v>
      </c>
      <c r="L4804" s="144" t="str" cm="1">
        <f t="array" ref="L4804">_xlfn.IFS(I4804&lt;=2,"SMALL",I4804&lt;=5,"MEDIUM",I4804&gt;5,"LARGE")</f>
        <v>MEDIUM</v>
      </c>
      <c r="M4804" s="144" t="str">
        <f t="shared" si="463"/>
        <v>NO</v>
      </c>
      <c r="N4804" s="374">
        <v>4.74</v>
      </c>
      <c r="O4804" s="374">
        <f t="shared" si="464"/>
        <v>5</v>
      </c>
      <c r="P4804" s="158" t="str" cm="1">
        <f t="array" ref="P4804">_xlfn.SWITCH(ROUND(N4804,0),5,"Excellent",4,"Good",3,"ok","Bad")</f>
        <v>Excellent</v>
      </c>
      <c r="Q4804" s="144">
        <v>35</v>
      </c>
      <c r="R4804" s="385">
        <v>43606</v>
      </c>
      <c r="S4804" s="385">
        <v>43849</v>
      </c>
      <c r="T4804" s="144">
        <v>3862</v>
      </c>
      <c r="U4804" s="144" t="s">
        <v>69</v>
      </c>
      <c r="V4804" s="144">
        <v>173</v>
      </c>
      <c r="W4804" s="144" t="str">
        <f t="shared" si="467"/>
        <v>Active</v>
      </c>
      <c r="X4804" s="144">
        <v>3862</v>
      </c>
      <c r="AB4804" s="343"/>
    </row>
    <row r="4805" spans="9:28">
      <c r="I4805" s="342">
        <v>3</v>
      </c>
      <c r="J4805" s="144" t="str">
        <f t="shared" si="465"/>
        <v>LARGE</v>
      </c>
      <c r="K4805" s="144" t="str">
        <f t="shared" si="466"/>
        <v>MEDIUM</v>
      </c>
      <c r="L4805" s="144" t="str" cm="1">
        <f t="array" ref="L4805">_xlfn.IFS(I4805&lt;=2,"SMALL",I4805&lt;=5,"MEDIUM",I4805&gt;5,"LARGE")</f>
        <v>MEDIUM</v>
      </c>
      <c r="M4805" s="144" t="str">
        <f t="shared" ref="M4805:M4868" si="468">IF(AND(N4805&gt;=4.8,Q4805&gt;100),"YES","NO")</f>
        <v>NO</v>
      </c>
      <c r="N4805" s="374">
        <v>5</v>
      </c>
      <c r="O4805" s="374">
        <f t="shared" ref="O4805:O4868" si="469">ROUND(N4805,0)</f>
        <v>5</v>
      </c>
      <c r="P4805" s="158" t="str" cm="1">
        <f t="array" ref="P4805">_xlfn.SWITCH(ROUND(N4805,0),5,"Excellent",4,"Good",3,"ok","Bad")</f>
        <v>Excellent</v>
      </c>
      <c r="Q4805" s="144">
        <v>16</v>
      </c>
      <c r="R4805" s="385">
        <v>43631</v>
      </c>
      <c r="S4805" s="385">
        <v>44044</v>
      </c>
      <c r="T4805" s="144">
        <v>1445</v>
      </c>
      <c r="U4805" s="144" t="s">
        <v>69</v>
      </c>
      <c r="V4805" s="144">
        <v>74</v>
      </c>
      <c r="W4805" s="144" t="str">
        <f t="shared" si="467"/>
        <v>Active</v>
      </c>
      <c r="X4805" s="144">
        <v>1445</v>
      </c>
      <c r="AB4805" s="343"/>
    </row>
    <row r="4806" spans="9:28">
      <c r="I4806" s="342">
        <v>4</v>
      </c>
      <c r="J4806" s="144" t="str">
        <f t="shared" ref="J4806:J4869" si="470">IF(I4806&lt;=2,"SMALL","LARGE")</f>
        <v>LARGE</v>
      </c>
      <c r="K4806" s="144" t="str">
        <f t="shared" ref="K4806:K4869" si="471">IF(I4806&lt;=2,"SMALL",IF(I4806&lt;=5,"MEDIUM","LARGE"))</f>
        <v>MEDIUM</v>
      </c>
      <c r="L4806" s="144" t="str" cm="1">
        <f t="array" ref="L4806">_xlfn.IFS(I4806&lt;=2,"SMALL",I4806&lt;=5,"MEDIUM",I4806&gt;5,"LARGE")</f>
        <v>MEDIUM</v>
      </c>
      <c r="M4806" s="144" t="str">
        <f t="shared" si="468"/>
        <v>NO</v>
      </c>
      <c r="N4806" s="374">
        <v>5</v>
      </c>
      <c r="O4806" s="374">
        <f t="shared" si="469"/>
        <v>5</v>
      </c>
      <c r="P4806" s="158" t="str" cm="1">
        <f t="array" ref="P4806">_xlfn.SWITCH(ROUND(N4806,0),5,"Excellent",4,"Good",3,"ok","Bad")</f>
        <v>Excellent</v>
      </c>
      <c r="Q4806" s="144">
        <v>3</v>
      </c>
      <c r="R4806" s="385">
        <v>43687</v>
      </c>
      <c r="S4806" s="385">
        <v>43831</v>
      </c>
      <c r="T4806" s="144">
        <v>2082</v>
      </c>
      <c r="U4806" s="144" t="s">
        <v>69</v>
      </c>
      <c r="V4806" s="144">
        <v>14</v>
      </c>
      <c r="W4806" s="144" t="str">
        <f t="shared" ref="W4806:W4869" si="472">IF(NOT(V4806=0),"Active","Inactive")</f>
        <v>Active</v>
      </c>
      <c r="X4806" s="144">
        <v>2082</v>
      </c>
      <c r="AB4806" s="343"/>
    </row>
    <row r="4807" spans="9:28">
      <c r="I4807" s="342">
        <v>4</v>
      </c>
      <c r="J4807" s="144" t="str">
        <f t="shared" si="470"/>
        <v>LARGE</v>
      </c>
      <c r="K4807" s="144" t="str">
        <f t="shared" si="471"/>
        <v>MEDIUM</v>
      </c>
      <c r="L4807" s="144" t="str" cm="1">
        <f t="array" ref="L4807">_xlfn.IFS(I4807&lt;=2,"SMALL",I4807&lt;=5,"MEDIUM",I4807&gt;5,"LARGE")</f>
        <v>MEDIUM</v>
      </c>
      <c r="M4807" s="144" t="str">
        <f t="shared" si="468"/>
        <v>NO</v>
      </c>
      <c r="N4807" s="374">
        <v>5</v>
      </c>
      <c r="O4807" s="374">
        <f t="shared" si="469"/>
        <v>5</v>
      </c>
      <c r="P4807" s="158" t="str" cm="1">
        <f t="array" ref="P4807">_xlfn.SWITCH(ROUND(N4807,0),5,"Excellent",4,"Good",3,"ok","Bad")</f>
        <v>Excellent</v>
      </c>
      <c r="Q4807" s="144">
        <v>4</v>
      </c>
      <c r="R4807" s="385">
        <v>43644</v>
      </c>
      <c r="S4807" s="385">
        <v>43832</v>
      </c>
      <c r="T4807" s="144">
        <v>1985</v>
      </c>
      <c r="U4807" s="144" t="s">
        <v>69</v>
      </c>
      <c r="V4807" s="144">
        <v>88</v>
      </c>
      <c r="W4807" s="144" t="str">
        <f t="shared" si="472"/>
        <v>Active</v>
      </c>
      <c r="X4807" s="144">
        <v>1985</v>
      </c>
      <c r="AB4807" s="343"/>
    </row>
    <row r="4808" spans="9:28">
      <c r="I4808" s="342">
        <v>7</v>
      </c>
      <c r="J4808" s="144" t="str">
        <f t="shared" si="470"/>
        <v>LARGE</v>
      </c>
      <c r="K4808" s="144" t="str">
        <f t="shared" si="471"/>
        <v>LARGE</v>
      </c>
      <c r="L4808" s="144" t="str" cm="1">
        <f t="array" ref="L4808">_xlfn.IFS(I4808&lt;=2,"SMALL",I4808&lt;=5,"MEDIUM",I4808&gt;5,"LARGE")</f>
        <v>LARGE</v>
      </c>
      <c r="M4808" s="144" t="str">
        <f t="shared" si="468"/>
        <v>NO</v>
      </c>
      <c r="N4808" s="374">
        <v>4.87</v>
      </c>
      <c r="O4808" s="374">
        <f t="shared" si="469"/>
        <v>5</v>
      </c>
      <c r="P4808" s="158" t="str" cm="1">
        <f t="array" ref="P4808">_xlfn.SWITCH(ROUND(N4808,0),5,"Excellent",4,"Good",3,"ok","Bad")</f>
        <v>Excellent</v>
      </c>
      <c r="Q4808" s="144">
        <v>62</v>
      </c>
      <c r="R4808" s="385">
        <v>43606</v>
      </c>
      <c r="S4808" s="385">
        <v>43981</v>
      </c>
      <c r="T4808" s="144">
        <v>951</v>
      </c>
      <c r="U4808" s="144" t="s">
        <v>69</v>
      </c>
      <c r="V4808" s="144">
        <v>123</v>
      </c>
      <c r="W4808" s="144" t="str">
        <f t="shared" si="472"/>
        <v>Active</v>
      </c>
      <c r="X4808" s="144">
        <v>951</v>
      </c>
      <c r="AB4808" s="343"/>
    </row>
    <row r="4809" spans="9:28">
      <c r="I4809" s="342">
        <v>3</v>
      </c>
      <c r="J4809" s="144" t="str">
        <f t="shared" si="470"/>
        <v>LARGE</v>
      </c>
      <c r="K4809" s="144" t="str">
        <f t="shared" si="471"/>
        <v>MEDIUM</v>
      </c>
      <c r="L4809" s="144" t="str" cm="1">
        <f t="array" ref="L4809">_xlfn.IFS(I4809&lt;=2,"SMALL",I4809&lt;=5,"MEDIUM",I4809&gt;5,"LARGE")</f>
        <v>MEDIUM</v>
      </c>
      <c r="M4809" s="144" t="str">
        <f t="shared" si="468"/>
        <v>NO</v>
      </c>
      <c r="N4809" s="374">
        <v>5</v>
      </c>
      <c r="O4809" s="374">
        <f t="shared" si="469"/>
        <v>5</v>
      </c>
      <c r="P4809" s="158" t="str" cm="1">
        <f t="array" ref="P4809">_xlfn.SWITCH(ROUND(N4809,0),5,"Excellent",4,"Good",3,"ok","Bad")</f>
        <v>Excellent</v>
      </c>
      <c r="Q4809" s="144">
        <v>38</v>
      </c>
      <c r="R4809" s="385">
        <v>43653</v>
      </c>
      <c r="S4809" s="385">
        <v>43883</v>
      </c>
      <c r="T4809" s="144">
        <v>2404</v>
      </c>
      <c r="U4809" s="144" t="s">
        <v>60</v>
      </c>
      <c r="V4809" s="144">
        <v>320</v>
      </c>
      <c r="W4809" s="144" t="str">
        <f t="shared" si="472"/>
        <v>Active</v>
      </c>
      <c r="X4809" s="144">
        <v>2404</v>
      </c>
      <c r="AB4809" s="343"/>
    </row>
    <row r="4810" spans="9:28">
      <c r="I4810" s="342">
        <v>2</v>
      </c>
      <c r="J4810" s="144" t="str">
        <f t="shared" si="470"/>
        <v>SMALL</v>
      </c>
      <c r="K4810" s="144" t="str">
        <f t="shared" si="471"/>
        <v>SMALL</v>
      </c>
      <c r="L4810" s="144" t="str" cm="1">
        <f t="array" ref="L4810">_xlfn.IFS(I4810&lt;=2,"SMALL",I4810&lt;=5,"MEDIUM",I4810&gt;5,"LARGE")</f>
        <v>SMALL</v>
      </c>
      <c r="M4810" s="144" t="str">
        <f t="shared" si="468"/>
        <v>NO</v>
      </c>
      <c r="N4810" s="374">
        <v>4.97</v>
      </c>
      <c r="O4810" s="374">
        <f t="shared" si="469"/>
        <v>5</v>
      </c>
      <c r="P4810" s="158" t="str" cm="1">
        <f t="array" ref="P4810">_xlfn.SWITCH(ROUND(N4810,0),5,"Excellent",4,"Good",3,"ok","Bad")</f>
        <v>Excellent</v>
      </c>
      <c r="Q4810" s="144">
        <v>37</v>
      </c>
      <c r="R4810" s="385">
        <v>43627</v>
      </c>
      <c r="S4810" s="385">
        <v>44022</v>
      </c>
      <c r="T4810" s="144">
        <v>2404</v>
      </c>
      <c r="U4810" s="144" t="s">
        <v>60</v>
      </c>
      <c r="V4810" s="144">
        <v>211</v>
      </c>
      <c r="W4810" s="144" t="str">
        <f t="shared" si="472"/>
        <v>Active</v>
      </c>
      <c r="X4810" s="144">
        <v>2404</v>
      </c>
      <c r="AB4810" s="343"/>
    </row>
    <row r="4811" spans="9:28">
      <c r="I4811" s="342">
        <v>4</v>
      </c>
      <c r="J4811" s="144" t="str">
        <f t="shared" si="470"/>
        <v>LARGE</v>
      </c>
      <c r="K4811" s="144" t="str">
        <f t="shared" si="471"/>
        <v>MEDIUM</v>
      </c>
      <c r="L4811" s="144" t="str" cm="1">
        <f t="array" ref="L4811">_xlfn.IFS(I4811&lt;=2,"SMALL",I4811&lt;=5,"MEDIUM",I4811&gt;5,"LARGE")</f>
        <v>MEDIUM</v>
      </c>
      <c r="M4811" s="144" t="str">
        <f t="shared" si="468"/>
        <v>NO</v>
      </c>
      <c r="N4811" s="374">
        <v>5</v>
      </c>
      <c r="O4811" s="374">
        <f t="shared" si="469"/>
        <v>5</v>
      </c>
      <c r="P4811" s="158" t="str" cm="1">
        <f t="array" ref="P4811">_xlfn.SWITCH(ROUND(N4811,0),5,"Excellent",4,"Good",3,"ok","Bad")</f>
        <v>Excellent</v>
      </c>
      <c r="Q4811" s="144">
        <v>19</v>
      </c>
      <c r="R4811" s="385">
        <v>43780</v>
      </c>
      <c r="S4811" s="385">
        <v>44058</v>
      </c>
      <c r="T4811" s="144">
        <v>1273</v>
      </c>
      <c r="U4811" s="144" t="s">
        <v>69</v>
      </c>
      <c r="V4811" s="144">
        <v>351</v>
      </c>
      <c r="W4811" s="144" t="str">
        <f t="shared" si="472"/>
        <v>Active</v>
      </c>
      <c r="X4811" s="144">
        <v>1273</v>
      </c>
      <c r="AB4811" s="343"/>
    </row>
    <row r="4812" spans="9:28">
      <c r="I4812" s="342">
        <v>2</v>
      </c>
      <c r="J4812" s="144" t="str">
        <f t="shared" si="470"/>
        <v>SMALL</v>
      </c>
      <c r="K4812" s="144" t="str">
        <f t="shared" si="471"/>
        <v>SMALL</v>
      </c>
      <c r="L4812" s="144" t="str" cm="1">
        <f t="array" ref="L4812">_xlfn.IFS(I4812&lt;=2,"SMALL",I4812&lt;=5,"MEDIUM",I4812&gt;5,"LARGE")</f>
        <v>SMALL</v>
      </c>
      <c r="M4812" s="144" t="str">
        <f t="shared" si="468"/>
        <v>NO</v>
      </c>
      <c r="N4812" s="374">
        <v>5</v>
      </c>
      <c r="O4812" s="374">
        <f t="shared" si="469"/>
        <v>5</v>
      </c>
      <c r="P4812" s="158" t="str" cm="1">
        <f t="array" ref="P4812">_xlfn.SWITCH(ROUND(N4812,0),5,"Excellent",4,"Good",3,"ok","Bad")</f>
        <v>Excellent</v>
      </c>
      <c r="Q4812" s="144">
        <v>29</v>
      </c>
      <c r="R4812" s="385">
        <v>43825</v>
      </c>
      <c r="S4812" s="385">
        <v>44045</v>
      </c>
      <c r="T4812" s="144">
        <v>2671</v>
      </c>
      <c r="U4812" s="144" t="s">
        <v>60</v>
      </c>
      <c r="V4812" s="144">
        <v>54</v>
      </c>
      <c r="W4812" s="144" t="str">
        <f t="shared" si="472"/>
        <v>Active</v>
      </c>
      <c r="X4812" s="144">
        <v>2671</v>
      </c>
      <c r="AB4812" s="343"/>
    </row>
    <row r="4813" spans="9:28">
      <c r="I4813" s="342">
        <v>2</v>
      </c>
      <c r="J4813" s="144" t="str">
        <f t="shared" si="470"/>
        <v>SMALL</v>
      </c>
      <c r="K4813" s="144" t="str">
        <f t="shared" si="471"/>
        <v>SMALL</v>
      </c>
      <c r="L4813" s="144" t="str" cm="1">
        <f t="array" ref="L4813">_xlfn.IFS(I4813&lt;=2,"SMALL",I4813&lt;=5,"MEDIUM",I4813&gt;5,"LARGE")</f>
        <v>SMALL</v>
      </c>
      <c r="M4813" s="144" t="str">
        <f t="shared" si="468"/>
        <v>NO</v>
      </c>
      <c r="N4813" s="374">
        <v>4.59</v>
      </c>
      <c r="O4813" s="374">
        <f t="shared" si="469"/>
        <v>5</v>
      </c>
      <c r="P4813" s="158" t="str" cm="1">
        <f t="array" ref="P4813">_xlfn.SWITCH(ROUND(N4813,0),5,"Excellent",4,"Good",3,"ok","Bad")</f>
        <v>Excellent</v>
      </c>
      <c r="Q4813" s="144">
        <v>68</v>
      </c>
      <c r="R4813" s="385">
        <v>43618</v>
      </c>
      <c r="S4813" s="385">
        <v>44057</v>
      </c>
      <c r="T4813" s="144">
        <v>3863</v>
      </c>
      <c r="U4813" s="144" t="s">
        <v>60</v>
      </c>
      <c r="V4813" s="144">
        <v>59</v>
      </c>
      <c r="W4813" s="144" t="str">
        <f t="shared" si="472"/>
        <v>Active</v>
      </c>
      <c r="X4813" s="144">
        <v>3863</v>
      </c>
      <c r="AB4813" s="343"/>
    </row>
    <row r="4814" spans="9:28">
      <c r="I4814" s="342">
        <v>1</v>
      </c>
      <c r="J4814" s="144" t="str">
        <f t="shared" si="470"/>
        <v>SMALL</v>
      </c>
      <c r="K4814" s="144" t="str">
        <f t="shared" si="471"/>
        <v>SMALL</v>
      </c>
      <c r="L4814" s="144" t="str" cm="1">
        <f t="array" ref="L4814">_xlfn.IFS(I4814&lt;=2,"SMALL",I4814&lt;=5,"MEDIUM",I4814&gt;5,"LARGE")</f>
        <v>SMALL</v>
      </c>
      <c r="M4814" s="144" t="str">
        <f t="shared" si="468"/>
        <v>NO</v>
      </c>
      <c r="N4814" s="374">
        <v>5</v>
      </c>
      <c r="O4814" s="374">
        <f t="shared" si="469"/>
        <v>5</v>
      </c>
      <c r="P4814" s="158" t="str" cm="1">
        <f t="array" ref="P4814">_xlfn.SWITCH(ROUND(N4814,0),5,"Excellent",4,"Good",3,"ok","Bad")</f>
        <v>Excellent</v>
      </c>
      <c r="Q4814" s="144">
        <v>3</v>
      </c>
      <c r="R4814" s="385">
        <v>43617</v>
      </c>
      <c r="S4814" s="385">
        <v>43879</v>
      </c>
      <c r="T4814" s="144">
        <v>1730</v>
      </c>
      <c r="U4814" s="144" t="s">
        <v>60</v>
      </c>
      <c r="V4814" s="144">
        <v>45</v>
      </c>
      <c r="W4814" s="144" t="str">
        <f t="shared" si="472"/>
        <v>Active</v>
      </c>
      <c r="X4814" s="144">
        <v>1730</v>
      </c>
      <c r="AB4814" s="343"/>
    </row>
    <row r="4815" spans="9:28">
      <c r="I4815" s="342">
        <v>1</v>
      </c>
      <c r="J4815" s="144" t="str">
        <f t="shared" si="470"/>
        <v>SMALL</v>
      </c>
      <c r="K4815" s="144" t="str">
        <f t="shared" si="471"/>
        <v>SMALL</v>
      </c>
      <c r="L4815" s="144" t="str" cm="1">
        <f t="array" ref="L4815">_xlfn.IFS(I4815&lt;=2,"SMALL",I4815&lt;=5,"MEDIUM",I4815&gt;5,"LARGE")</f>
        <v>SMALL</v>
      </c>
      <c r="M4815" s="144" t="str">
        <f t="shared" si="468"/>
        <v>NO</v>
      </c>
      <c r="N4815" s="374">
        <v>5</v>
      </c>
      <c r="O4815" s="374">
        <f t="shared" si="469"/>
        <v>5</v>
      </c>
      <c r="P4815" s="158" t="str" cm="1">
        <f t="array" ref="P4815">_xlfn.SWITCH(ROUND(N4815,0),5,"Excellent",4,"Good",3,"ok","Bad")</f>
        <v>Excellent</v>
      </c>
      <c r="Q4815" s="144">
        <v>3</v>
      </c>
      <c r="R4815" s="385">
        <v>43620</v>
      </c>
      <c r="S4815" s="385">
        <v>43831</v>
      </c>
      <c r="T4815" s="144">
        <v>3516</v>
      </c>
      <c r="U4815" s="144" t="s">
        <v>60</v>
      </c>
      <c r="V4815" s="144">
        <v>75</v>
      </c>
      <c r="W4815" s="144" t="str">
        <f t="shared" si="472"/>
        <v>Active</v>
      </c>
      <c r="X4815" s="144">
        <v>3516</v>
      </c>
      <c r="AB4815" s="343"/>
    </row>
    <row r="4816" spans="9:28">
      <c r="I4816" s="342">
        <v>2</v>
      </c>
      <c r="J4816" s="144" t="str">
        <f t="shared" si="470"/>
        <v>SMALL</v>
      </c>
      <c r="K4816" s="144" t="str">
        <f t="shared" si="471"/>
        <v>SMALL</v>
      </c>
      <c r="L4816" s="144" t="str" cm="1">
        <f t="array" ref="L4816">_xlfn.IFS(I4816&lt;=2,"SMALL",I4816&lt;=5,"MEDIUM",I4816&gt;5,"LARGE")</f>
        <v>SMALL</v>
      </c>
      <c r="M4816" s="144" t="str">
        <f t="shared" si="468"/>
        <v>NO</v>
      </c>
      <c r="N4816" s="374">
        <v>4.83</v>
      </c>
      <c r="O4816" s="374">
        <f t="shared" si="469"/>
        <v>5</v>
      </c>
      <c r="P4816" s="158" t="str" cm="1">
        <f t="array" ref="P4816">_xlfn.SWITCH(ROUND(N4816,0),5,"Excellent",4,"Good",3,"ok","Bad")</f>
        <v>Excellent</v>
      </c>
      <c r="Q4816" s="144">
        <v>6</v>
      </c>
      <c r="R4816" s="385">
        <v>43603</v>
      </c>
      <c r="S4816" s="385">
        <v>43876</v>
      </c>
      <c r="T4816" s="144">
        <v>1301</v>
      </c>
      <c r="U4816" s="144" t="s">
        <v>60</v>
      </c>
      <c r="V4816" s="144">
        <v>77</v>
      </c>
      <c r="W4816" s="144" t="str">
        <f t="shared" si="472"/>
        <v>Active</v>
      </c>
      <c r="X4816" s="144">
        <v>1301</v>
      </c>
      <c r="AB4816" s="343"/>
    </row>
    <row r="4817" spans="9:28">
      <c r="I4817" s="342">
        <v>1</v>
      </c>
      <c r="J4817" s="144" t="str">
        <f t="shared" si="470"/>
        <v>SMALL</v>
      </c>
      <c r="K4817" s="144" t="str">
        <f t="shared" si="471"/>
        <v>SMALL</v>
      </c>
      <c r="L4817" s="144" t="str" cm="1">
        <f t="array" ref="L4817">_xlfn.IFS(I4817&lt;=2,"SMALL",I4817&lt;=5,"MEDIUM",I4817&gt;5,"LARGE")</f>
        <v>SMALL</v>
      </c>
      <c r="M4817" s="144" t="str">
        <f t="shared" si="468"/>
        <v>NO</v>
      </c>
      <c r="N4817" s="374">
        <v>4.4800000000000004</v>
      </c>
      <c r="O4817" s="374">
        <f t="shared" si="469"/>
        <v>4</v>
      </c>
      <c r="P4817" s="158" t="str" cm="1">
        <f t="array" ref="P4817">_xlfn.SWITCH(ROUND(N4817,0),5,"Excellent",4,"Good",3,"ok","Bad")</f>
        <v>Good</v>
      </c>
      <c r="Q4817" s="144">
        <v>33</v>
      </c>
      <c r="R4817" s="385">
        <v>43604</v>
      </c>
      <c r="S4817" s="385">
        <v>43975</v>
      </c>
      <c r="T4817" s="144">
        <v>2190</v>
      </c>
      <c r="U4817" s="144" t="s">
        <v>73</v>
      </c>
      <c r="V4817" s="144">
        <v>120</v>
      </c>
      <c r="W4817" s="144" t="str">
        <f t="shared" si="472"/>
        <v>Active</v>
      </c>
      <c r="X4817" s="144">
        <v>2190</v>
      </c>
      <c r="AB4817" s="343"/>
    </row>
    <row r="4818" spans="9:28">
      <c r="I4818" s="342">
        <v>1</v>
      </c>
      <c r="J4818" s="144" t="str">
        <f t="shared" si="470"/>
        <v>SMALL</v>
      </c>
      <c r="K4818" s="144" t="str">
        <f t="shared" si="471"/>
        <v>SMALL</v>
      </c>
      <c r="L4818" s="144" t="str" cm="1">
        <f t="array" ref="L4818">_xlfn.IFS(I4818&lt;=2,"SMALL",I4818&lt;=5,"MEDIUM",I4818&gt;5,"LARGE")</f>
        <v>SMALL</v>
      </c>
      <c r="M4818" s="144" t="str">
        <f t="shared" si="468"/>
        <v>NO</v>
      </c>
      <c r="N4818" s="374">
        <v>4.38</v>
      </c>
      <c r="O4818" s="374">
        <f t="shared" si="469"/>
        <v>4</v>
      </c>
      <c r="P4818" s="158" t="str" cm="1">
        <f t="array" ref="P4818">_xlfn.SWITCH(ROUND(N4818,0),5,"Excellent",4,"Good",3,"ok","Bad")</f>
        <v>Good</v>
      </c>
      <c r="Q4818" s="144">
        <v>21</v>
      </c>
      <c r="R4818" s="385">
        <v>43610</v>
      </c>
      <c r="S4818" s="385">
        <v>43853</v>
      </c>
      <c r="T4818" s="144">
        <v>2190</v>
      </c>
      <c r="U4818" s="144" t="s">
        <v>73</v>
      </c>
      <c r="V4818" s="144">
        <v>120</v>
      </c>
      <c r="W4818" s="144" t="str">
        <f t="shared" si="472"/>
        <v>Active</v>
      </c>
      <c r="X4818" s="144">
        <v>2190</v>
      </c>
      <c r="AB4818" s="343"/>
    </row>
    <row r="4819" spans="9:28">
      <c r="I4819" s="342">
        <v>1</v>
      </c>
      <c r="J4819" s="144" t="str">
        <f t="shared" si="470"/>
        <v>SMALL</v>
      </c>
      <c r="K4819" s="144" t="str">
        <f t="shared" si="471"/>
        <v>SMALL</v>
      </c>
      <c r="L4819" s="144" t="str" cm="1">
        <f t="array" ref="L4819">_xlfn.IFS(I4819&lt;=2,"SMALL",I4819&lt;=5,"MEDIUM",I4819&gt;5,"LARGE")</f>
        <v>SMALL</v>
      </c>
      <c r="M4819" s="144" t="str">
        <f t="shared" si="468"/>
        <v>NO</v>
      </c>
      <c r="N4819" s="374">
        <v>5</v>
      </c>
      <c r="O4819" s="374">
        <f t="shared" si="469"/>
        <v>5</v>
      </c>
      <c r="P4819" s="158" t="str" cm="1">
        <f t="array" ref="P4819">_xlfn.SWITCH(ROUND(N4819,0),5,"Excellent",4,"Good",3,"ok","Bad")</f>
        <v>Excellent</v>
      </c>
      <c r="Q4819" s="144">
        <v>4</v>
      </c>
      <c r="R4819" s="385">
        <v>43797</v>
      </c>
      <c r="S4819" s="385">
        <v>44024</v>
      </c>
      <c r="T4819" s="144">
        <v>2545</v>
      </c>
      <c r="U4819" s="144" t="s">
        <v>60</v>
      </c>
      <c r="V4819" s="144">
        <v>259</v>
      </c>
      <c r="W4819" s="144" t="str">
        <f t="shared" si="472"/>
        <v>Active</v>
      </c>
      <c r="X4819" s="144">
        <v>2545</v>
      </c>
      <c r="AB4819" s="343"/>
    </row>
    <row r="4820" spans="9:28">
      <c r="I4820" s="342">
        <v>1</v>
      </c>
      <c r="J4820" s="144" t="str">
        <f t="shared" si="470"/>
        <v>SMALL</v>
      </c>
      <c r="K4820" s="144" t="str">
        <f t="shared" si="471"/>
        <v>SMALL</v>
      </c>
      <c r="L4820" s="144" t="str" cm="1">
        <f t="array" ref="L4820">_xlfn.IFS(I4820&lt;=2,"SMALL",I4820&lt;=5,"MEDIUM",I4820&gt;5,"LARGE")</f>
        <v>SMALL</v>
      </c>
      <c r="M4820" s="144" t="str">
        <f t="shared" si="468"/>
        <v>NO</v>
      </c>
      <c r="N4820" s="374">
        <v>4.5</v>
      </c>
      <c r="O4820" s="374">
        <f t="shared" si="469"/>
        <v>5</v>
      </c>
      <c r="P4820" s="158" t="str" cm="1">
        <f t="array" ref="P4820">_xlfn.SWITCH(ROUND(N4820,0),5,"Excellent",4,"Good",3,"ok","Bad")</f>
        <v>Excellent</v>
      </c>
      <c r="Q4820" s="144">
        <v>6</v>
      </c>
      <c r="R4820" s="385">
        <v>43718</v>
      </c>
      <c r="S4820" s="385">
        <v>44013</v>
      </c>
      <c r="T4820" s="144">
        <v>2545</v>
      </c>
      <c r="U4820" s="144" t="s">
        <v>60</v>
      </c>
      <c r="V4820" s="144">
        <v>138</v>
      </c>
      <c r="W4820" s="144" t="str">
        <f t="shared" si="472"/>
        <v>Active</v>
      </c>
      <c r="X4820" s="144">
        <v>2545</v>
      </c>
      <c r="AB4820" s="343"/>
    </row>
    <row r="4821" spans="9:28">
      <c r="I4821" s="342">
        <v>1</v>
      </c>
      <c r="J4821" s="144" t="str">
        <f t="shared" si="470"/>
        <v>SMALL</v>
      </c>
      <c r="K4821" s="144" t="str">
        <f t="shared" si="471"/>
        <v>SMALL</v>
      </c>
      <c r="L4821" s="144" t="str" cm="1">
        <f t="array" ref="L4821">_xlfn.IFS(I4821&lt;=2,"SMALL",I4821&lt;=5,"MEDIUM",I4821&gt;5,"LARGE")</f>
        <v>SMALL</v>
      </c>
      <c r="M4821" s="144" t="str">
        <f t="shared" si="468"/>
        <v>NO</v>
      </c>
      <c r="N4821" s="374">
        <v>4.58</v>
      </c>
      <c r="O4821" s="374">
        <f t="shared" si="469"/>
        <v>5</v>
      </c>
      <c r="P4821" s="158" t="str" cm="1">
        <f t="array" ref="P4821">_xlfn.SWITCH(ROUND(N4821,0),5,"Excellent",4,"Good",3,"ok","Bad")</f>
        <v>Excellent</v>
      </c>
      <c r="Q4821" s="144">
        <v>12</v>
      </c>
      <c r="R4821" s="385">
        <v>43603</v>
      </c>
      <c r="S4821" s="385">
        <v>43824</v>
      </c>
      <c r="T4821" s="144">
        <v>2190</v>
      </c>
      <c r="U4821" s="144" t="s">
        <v>73</v>
      </c>
      <c r="V4821" s="144">
        <v>120</v>
      </c>
      <c r="W4821" s="144" t="str">
        <f t="shared" si="472"/>
        <v>Active</v>
      </c>
      <c r="X4821" s="144">
        <v>2190</v>
      </c>
      <c r="AB4821" s="343"/>
    </row>
    <row r="4822" spans="9:28">
      <c r="I4822" s="342">
        <v>1</v>
      </c>
      <c r="J4822" s="144" t="str">
        <f t="shared" si="470"/>
        <v>SMALL</v>
      </c>
      <c r="K4822" s="144" t="str">
        <f t="shared" si="471"/>
        <v>SMALL</v>
      </c>
      <c r="L4822" s="144" t="str" cm="1">
        <f t="array" ref="L4822">_xlfn.IFS(I4822&lt;=2,"SMALL",I4822&lt;=5,"MEDIUM",I4822&gt;5,"LARGE")</f>
        <v>SMALL</v>
      </c>
      <c r="M4822" s="144" t="str">
        <f t="shared" si="468"/>
        <v>NO</v>
      </c>
      <c r="N4822" s="374">
        <v>4</v>
      </c>
      <c r="O4822" s="374">
        <f t="shared" si="469"/>
        <v>4</v>
      </c>
      <c r="P4822" s="158" t="str" cm="1">
        <f t="array" ref="P4822">_xlfn.SWITCH(ROUND(N4822,0),5,"Excellent",4,"Good",3,"ok","Bad")</f>
        <v>Good</v>
      </c>
      <c r="Q4822" s="144">
        <v>10</v>
      </c>
      <c r="R4822" s="385">
        <v>43602</v>
      </c>
      <c r="S4822" s="385">
        <v>43744</v>
      </c>
      <c r="T4822" s="144">
        <v>2190</v>
      </c>
      <c r="U4822" s="144" t="s">
        <v>73</v>
      </c>
      <c r="V4822" s="144">
        <v>118</v>
      </c>
      <c r="W4822" s="144" t="str">
        <f t="shared" si="472"/>
        <v>Active</v>
      </c>
      <c r="X4822" s="144">
        <v>2190</v>
      </c>
      <c r="AB4822" s="343"/>
    </row>
    <row r="4823" spans="9:28">
      <c r="I4823" s="342">
        <v>2</v>
      </c>
      <c r="J4823" s="144" t="str">
        <f t="shared" si="470"/>
        <v>SMALL</v>
      </c>
      <c r="K4823" s="144" t="str">
        <f t="shared" si="471"/>
        <v>SMALL</v>
      </c>
      <c r="L4823" s="144" t="str" cm="1">
        <f t="array" ref="L4823">_xlfn.IFS(I4823&lt;=2,"SMALL",I4823&lt;=5,"MEDIUM",I4823&gt;5,"LARGE")</f>
        <v>SMALL</v>
      </c>
      <c r="M4823" s="144" t="str">
        <f t="shared" si="468"/>
        <v>NO</v>
      </c>
      <c r="N4823" s="374">
        <v>4.93</v>
      </c>
      <c r="O4823" s="374">
        <f t="shared" si="469"/>
        <v>5</v>
      </c>
      <c r="P4823" s="158" t="str" cm="1">
        <f t="array" ref="P4823">_xlfn.SWITCH(ROUND(N4823,0),5,"Excellent",4,"Good",3,"ok","Bad")</f>
        <v>Excellent</v>
      </c>
      <c r="Q4823" s="144">
        <v>27</v>
      </c>
      <c r="R4823" s="385">
        <v>43607</v>
      </c>
      <c r="S4823" s="385">
        <v>43906</v>
      </c>
      <c r="T4823" s="144">
        <v>1410</v>
      </c>
      <c r="U4823" s="144" t="s">
        <v>60</v>
      </c>
      <c r="V4823" s="144">
        <v>0</v>
      </c>
      <c r="W4823" s="144" t="str">
        <f t="shared" si="472"/>
        <v>Inactive</v>
      </c>
      <c r="X4823" s="144">
        <v>1410</v>
      </c>
      <c r="AB4823" s="343"/>
    </row>
    <row r="4824" spans="9:28">
      <c r="I4824" s="342">
        <v>4</v>
      </c>
      <c r="J4824" s="144" t="str">
        <f t="shared" si="470"/>
        <v>LARGE</v>
      </c>
      <c r="K4824" s="144" t="str">
        <f t="shared" si="471"/>
        <v>MEDIUM</v>
      </c>
      <c r="L4824" s="144" t="str" cm="1">
        <f t="array" ref="L4824">_xlfn.IFS(I4824&lt;=2,"SMALL",I4824&lt;=5,"MEDIUM",I4824&gt;5,"LARGE")</f>
        <v>MEDIUM</v>
      </c>
      <c r="M4824" s="144" t="str">
        <f t="shared" si="468"/>
        <v>NO</v>
      </c>
      <c r="N4824" s="374">
        <v>4.97</v>
      </c>
      <c r="O4824" s="374">
        <f t="shared" si="469"/>
        <v>5</v>
      </c>
      <c r="P4824" s="158" t="str" cm="1">
        <f t="array" ref="P4824">_xlfn.SWITCH(ROUND(N4824,0),5,"Excellent",4,"Good",3,"ok","Bad")</f>
        <v>Excellent</v>
      </c>
      <c r="Q4824" s="144">
        <v>72</v>
      </c>
      <c r="R4824" s="385">
        <v>43779</v>
      </c>
      <c r="S4824" s="385">
        <v>44045</v>
      </c>
      <c r="T4824" s="144">
        <v>2557</v>
      </c>
      <c r="U4824" s="144" t="s">
        <v>69</v>
      </c>
      <c r="V4824" s="144">
        <v>49</v>
      </c>
      <c r="W4824" s="144" t="str">
        <f t="shared" si="472"/>
        <v>Active</v>
      </c>
      <c r="X4824" s="144">
        <v>2557</v>
      </c>
      <c r="AB4824" s="343"/>
    </row>
    <row r="4825" spans="9:28">
      <c r="I4825" s="342">
        <v>2</v>
      </c>
      <c r="J4825" s="144" t="str">
        <f t="shared" si="470"/>
        <v>SMALL</v>
      </c>
      <c r="K4825" s="144" t="str">
        <f t="shared" si="471"/>
        <v>SMALL</v>
      </c>
      <c r="L4825" s="144" t="str" cm="1">
        <f t="array" ref="L4825">_xlfn.IFS(I4825&lt;=2,"SMALL",I4825&lt;=5,"MEDIUM",I4825&gt;5,"LARGE")</f>
        <v>SMALL</v>
      </c>
      <c r="M4825" s="144" t="str">
        <f t="shared" si="468"/>
        <v>NO</v>
      </c>
      <c r="N4825" s="374">
        <v>4.9800000000000004</v>
      </c>
      <c r="O4825" s="374">
        <f t="shared" si="469"/>
        <v>5</v>
      </c>
      <c r="P4825" s="158" t="str" cm="1">
        <f t="array" ref="P4825">_xlfn.SWITCH(ROUND(N4825,0),5,"Excellent",4,"Good",3,"ok","Bad")</f>
        <v>Excellent</v>
      </c>
      <c r="Q4825" s="144">
        <v>42</v>
      </c>
      <c r="R4825" s="385">
        <v>43614</v>
      </c>
      <c r="S4825" s="385">
        <v>43857</v>
      </c>
      <c r="T4825" s="144">
        <v>1865</v>
      </c>
      <c r="U4825" s="144" t="s">
        <v>60</v>
      </c>
      <c r="V4825" s="144">
        <v>45</v>
      </c>
      <c r="W4825" s="144" t="str">
        <f t="shared" si="472"/>
        <v>Active</v>
      </c>
      <c r="X4825" s="144">
        <v>1865</v>
      </c>
      <c r="AB4825" s="343"/>
    </row>
    <row r="4826" spans="9:28">
      <c r="I4826" s="342">
        <v>3</v>
      </c>
      <c r="J4826" s="144" t="str">
        <f t="shared" si="470"/>
        <v>LARGE</v>
      </c>
      <c r="K4826" s="144" t="str">
        <f t="shared" si="471"/>
        <v>MEDIUM</v>
      </c>
      <c r="L4826" s="144" t="str" cm="1">
        <f t="array" ref="L4826">_xlfn.IFS(I4826&lt;=2,"SMALL",I4826&lt;=5,"MEDIUM",I4826&gt;5,"LARGE")</f>
        <v>MEDIUM</v>
      </c>
      <c r="M4826" s="144" t="str">
        <f t="shared" si="468"/>
        <v>NO</v>
      </c>
      <c r="N4826" s="374">
        <v>4.93</v>
      </c>
      <c r="O4826" s="374">
        <f t="shared" si="469"/>
        <v>5</v>
      </c>
      <c r="P4826" s="158" t="str" cm="1">
        <f t="array" ref="P4826">_xlfn.SWITCH(ROUND(N4826,0),5,"Excellent",4,"Good",3,"ok","Bad")</f>
        <v>Excellent</v>
      </c>
      <c r="Q4826" s="144">
        <v>56</v>
      </c>
      <c r="R4826" s="385">
        <v>43619</v>
      </c>
      <c r="S4826" s="385">
        <v>44051</v>
      </c>
      <c r="T4826" s="144">
        <v>3865</v>
      </c>
      <c r="U4826" s="144" t="s">
        <v>69</v>
      </c>
      <c r="V4826" s="144">
        <v>240</v>
      </c>
      <c r="W4826" s="144" t="str">
        <f t="shared" si="472"/>
        <v>Active</v>
      </c>
      <c r="X4826" s="144">
        <v>3865</v>
      </c>
      <c r="AB4826" s="343"/>
    </row>
    <row r="4827" spans="9:28">
      <c r="I4827" s="342">
        <v>2</v>
      </c>
      <c r="J4827" s="144" t="str">
        <f t="shared" si="470"/>
        <v>SMALL</v>
      </c>
      <c r="K4827" s="144" t="str">
        <f t="shared" si="471"/>
        <v>SMALL</v>
      </c>
      <c r="L4827" s="144" t="str" cm="1">
        <f t="array" ref="L4827">_xlfn.IFS(I4827&lt;=2,"SMALL",I4827&lt;=5,"MEDIUM",I4827&gt;5,"LARGE")</f>
        <v>SMALL</v>
      </c>
      <c r="M4827" s="144" t="str">
        <f t="shared" si="468"/>
        <v>NO</v>
      </c>
      <c r="N4827" s="374">
        <v>5</v>
      </c>
      <c r="O4827" s="374">
        <f t="shared" si="469"/>
        <v>5</v>
      </c>
      <c r="P4827" s="158" t="str" cm="1">
        <f t="array" ref="P4827">_xlfn.SWITCH(ROUND(N4827,0),5,"Excellent",4,"Good",3,"ok","Bad")</f>
        <v>Excellent</v>
      </c>
      <c r="Q4827" s="144">
        <v>3</v>
      </c>
      <c r="R4827" s="385">
        <v>43605</v>
      </c>
      <c r="S4827" s="385">
        <v>43616</v>
      </c>
      <c r="T4827" s="144">
        <v>2086</v>
      </c>
      <c r="U4827" s="144" t="s">
        <v>60</v>
      </c>
      <c r="V4827" s="144">
        <v>10</v>
      </c>
      <c r="W4827" s="144" t="str">
        <f t="shared" si="472"/>
        <v>Active</v>
      </c>
      <c r="X4827" s="144">
        <v>2086</v>
      </c>
      <c r="AB4827" s="343"/>
    </row>
    <row r="4828" spans="9:28">
      <c r="I4828" s="342">
        <v>4</v>
      </c>
      <c r="J4828" s="144" t="str">
        <f t="shared" si="470"/>
        <v>LARGE</v>
      </c>
      <c r="K4828" s="144" t="str">
        <f t="shared" si="471"/>
        <v>MEDIUM</v>
      </c>
      <c r="L4828" s="144" t="str" cm="1">
        <f t="array" ref="L4828">_xlfn.IFS(I4828&lt;=2,"SMALL",I4828&lt;=5,"MEDIUM",I4828&gt;5,"LARGE")</f>
        <v>MEDIUM</v>
      </c>
      <c r="M4828" s="144" t="str">
        <f t="shared" si="468"/>
        <v>NO</v>
      </c>
      <c r="N4828" s="374">
        <v>4.91</v>
      </c>
      <c r="O4828" s="374">
        <f t="shared" si="469"/>
        <v>5</v>
      </c>
      <c r="P4828" s="158" t="str" cm="1">
        <f t="array" ref="P4828">_xlfn.SWITCH(ROUND(N4828,0),5,"Excellent",4,"Good",3,"ok","Bad")</f>
        <v>Excellent</v>
      </c>
      <c r="Q4828" s="144">
        <v>53</v>
      </c>
      <c r="R4828" s="385">
        <v>43613</v>
      </c>
      <c r="S4828" s="385">
        <v>44053</v>
      </c>
      <c r="T4828" s="144">
        <v>2638</v>
      </c>
      <c r="U4828" s="144" t="s">
        <v>69</v>
      </c>
      <c r="V4828" s="144">
        <v>90</v>
      </c>
      <c r="W4828" s="144" t="str">
        <f t="shared" si="472"/>
        <v>Active</v>
      </c>
      <c r="X4828" s="144">
        <v>2638</v>
      </c>
      <c r="AB4828" s="343"/>
    </row>
    <row r="4829" spans="9:28">
      <c r="I4829" s="342">
        <v>2</v>
      </c>
      <c r="J4829" s="144" t="str">
        <f t="shared" si="470"/>
        <v>SMALL</v>
      </c>
      <c r="K4829" s="144" t="str">
        <f t="shared" si="471"/>
        <v>SMALL</v>
      </c>
      <c r="L4829" s="144" t="str" cm="1">
        <f t="array" ref="L4829">_xlfn.IFS(I4829&lt;=2,"SMALL",I4829&lt;=5,"MEDIUM",I4829&gt;5,"LARGE")</f>
        <v>SMALL</v>
      </c>
      <c r="M4829" s="144" t="str">
        <f t="shared" si="468"/>
        <v>NO</v>
      </c>
      <c r="N4829" s="374">
        <v>4.63</v>
      </c>
      <c r="O4829" s="374">
        <f t="shared" si="469"/>
        <v>5</v>
      </c>
      <c r="P4829" s="158" t="str" cm="1">
        <f t="array" ref="P4829">_xlfn.SWITCH(ROUND(N4829,0),5,"Excellent",4,"Good",3,"ok","Bad")</f>
        <v>Excellent</v>
      </c>
      <c r="Q4829" s="144">
        <v>8</v>
      </c>
      <c r="R4829" s="385">
        <v>43647</v>
      </c>
      <c r="S4829" s="385">
        <v>43835</v>
      </c>
      <c r="T4829" s="144">
        <v>3866</v>
      </c>
      <c r="U4829" s="144" t="s">
        <v>60</v>
      </c>
      <c r="V4829" s="144">
        <v>10</v>
      </c>
      <c r="W4829" s="144" t="str">
        <f t="shared" si="472"/>
        <v>Active</v>
      </c>
      <c r="X4829" s="144">
        <v>3866</v>
      </c>
      <c r="AB4829" s="343"/>
    </row>
    <row r="4830" spans="9:28">
      <c r="I4830" s="342">
        <v>2</v>
      </c>
      <c r="J4830" s="144" t="str">
        <f t="shared" si="470"/>
        <v>SMALL</v>
      </c>
      <c r="K4830" s="144" t="str">
        <f t="shared" si="471"/>
        <v>SMALL</v>
      </c>
      <c r="L4830" s="144" t="str" cm="1">
        <f t="array" ref="L4830">_xlfn.IFS(I4830&lt;=2,"SMALL",I4830&lt;=5,"MEDIUM",I4830&gt;5,"LARGE")</f>
        <v>SMALL</v>
      </c>
      <c r="M4830" s="144" t="str">
        <f t="shared" si="468"/>
        <v>NO</v>
      </c>
      <c r="N4830" s="374">
        <v>4.43</v>
      </c>
      <c r="O4830" s="374">
        <f t="shared" si="469"/>
        <v>4</v>
      </c>
      <c r="P4830" s="158" t="str" cm="1">
        <f t="array" ref="P4830">_xlfn.SWITCH(ROUND(N4830,0),5,"Excellent",4,"Good",3,"ok","Bad")</f>
        <v>Good</v>
      </c>
      <c r="Q4830" s="144">
        <v>14</v>
      </c>
      <c r="R4830" s="385">
        <v>43603</v>
      </c>
      <c r="S4830" s="385">
        <v>43793</v>
      </c>
      <c r="T4830" s="144">
        <v>2695</v>
      </c>
      <c r="U4830" s="144" t="s">
        <v>60</v>
      </c>
      <c r="V4830" s="144">
        <v>0</v>
      </c>
      <c r="W4830" s="144" t="str">
        <f t="shared" si="472"/>
        <v>Inactive</v>
      </c>
      <c r="X4830" s="144">
        <v>2695</v>
      </c>
      <c r="AB4830" s="343"/>
    </row>
    <row r="4831" spans="9:28">
      <c r="I4831" s="342">
        <v>3</v>
      </c>
      <c r="J4831" s="144" t="str">
        <f t="shared" si="470"/>
        <v>LARGE</v>
      </c>
      <c r="K4831" s="144" t="str">
        <f t="shared" si="471"/>
        <v>MEDIUM</v>
      </c>
      <c r="L4831" s="144" t="str" cm="1">
        <f t="array" ref="L4831">_xlfn.IFS(I4831&lt;=2,"SMALL",I4831&lt;=5,"MEDIUM",I4831&gt;5,"LARGE")</f>
        <v>MEDIUM</v>
      </c>
      <c r="M4831" s="144" t="str">
        <f t="shared" si="468"/>
        <v>NO</v>
      </c>
      <c r="N4831" s="374">
        <v>4</v>
      </c>
      <c r="O4831" s="374">
        <f t="shared" si="469"/>
        <v>4</v>
      </c>
      <c r="P4831" s="158" t="str" cm="1">
        <f t="array" ref="P4831">_xlfn.SWITCH(ROUND(N4831,0),5,"Excellent",4,"Good",3,"ok","Bad")</f>
        <v>Good</v>
      </c>
      <c r="Q4831" s="144">
        <v>4</v>
      </c>
      <c r="R4831" s="385">
        <v>43608</v>
      </c>
      <c r="S4831" s="385">
        <v>43705</v>
      </c>
      <c r="T4831" s="144">
        <v>3091</v>
      </c>
      <c r="U4831" s="144" t="s">
        <v>60</v>
      </c>
      <c r="V4831" s="144">
        <v>0</v>
      </c>
      <c r="W4831" s="144" t="str">
        <f t="shared" si="472"/>
        <v>Inactive</v>
      </c>
      <c r="X4831" s="144">
        <v>3091</v>
      </c>
      <c r="AB4831" s="343"/>
    </row>
    <row r="4832" spans="9:28">
      <c r="I4832" s="342">
        <v>8</v>
      </c>
      <c r="J4832" s="144" t="str">
        <f t="shared" si="470"/>
        <v>LARGE</v>
      </c>
      <c r="K4832" s="144" t="str">
        <f t="shared" si="471"/>
        <v>LARGE</v>
      </c>
      <c r="L4832" s="144" t="str" cm="1">
        <f t="array" ref="L4832">_xlfn.IFS(I4832&lt;=2,"SMALL",I4832&lt;=5,"MEDIUM",I4832&gt;5,"LARGE")</f>
        <v>LARGE</v>
      </c>
      <c r="M4832" s="144" t="str">
        <f t="shared" si="468"/>
        <v>NO</v>
      </c>
      <c r="N4832" s="374">
        <v>5</v>
      </c>
      <c r="O4832" s="374">
        <f t="shared" si="469"/>
        <v>5</v>
      </c>
      <c r="P4832" s="158" t="str" cm="1">
        <f t="array" ref="P4832">_xlfn.SWITCH(ROUND(N4832,0),5,"Excellent",4,"Good",3,"ok","Bad")</f>
        <v>Excellent</v>
      </c>
      <c r="Q4832" s="144">
        <v>4</v>
      </c>
      <c r="R4832" s="385">
        <v>43662</v>
      </c>
      <c r="S4832" s="385">
        <v>43832</v>
      </c>
      <c r="T4832" s="144">
        <v>2206</v>
      </c>
      <c r="U4832" s="144" t="s">
        <v>69</v>
      </c>
      <c r="V4832" s="144">
        <v>0</v>
      </c>
      <c r="W4832" s="144" t="str">
        <f t="shared" si="472"/>
        <v>Inactive</v>
      </c>
      <c r="X4832" s="144">
        <v>2206</v>
      </c>
      <c r="AB4832" s="343"/>
    </row>
    <row r="4833" spans="9:28">
      <c r="I4833" s="342">
        <v>2</v>
      </c>
      <c r="J4833" s="144" t="str">
        <f t="shared" si="470"/>
        <v>SMALL</v>
      </c>
      <c r="K4833" s="144" t="str">
        <f t="shared" si="471"/>
        <v>SMALL</v>
      </c>
      <c r="L4833" s="144" t="str" cm="1">
        <f t="array" ref="L4833">_xlfn.IFS(I4833&lt;=2,"SMALL",I4833&lt;=5,"MEDIUM",I4833&gt;5,"LARGE")</f>
        <v>SMALL</v>
      </c>
      <c r="M4833" s="144" t="str">
        <f t="shared" si="468"/>
        <v>NO</v>
      </c>
      <c r="N4833" s="374">
        <v>4.67</v>
      </c>
      <c r="O4833" s="374">
        <f t="shared" si="469"/>
        <v>5</v>
      </c>
      <c r="P4833" s="158" t="str" cm="1">
        <f t="array" ref="P4833">_xlfn.SWITCH(ROUND(N4833,0),5,"Excellent",4,"Good",3,"ok","Bad")</f>
        <v>Excellent</v>
      </c>
      <c r="Q4833" s="144">
        <v>48</v>
      </c>
      <c r="R4833" s="385">
        <v>43603</v>
      </c>
      <c r="S4833" s="385">
        <v>43902</v>
      </c>
      <c r="T4833" s="144">
        <v>3867</v>
      </c>
      <c r="U4833" s="144" t="s">
        <v>73</v>
      </c>
      <c r="V4833" s="144">
        <v>365</v>
      </c>
      <c r="W4833" s="144" t="str">
        <f t="shared" si="472"/>
        <v>Active</v>
      </c>
      <c r="X4833" s="144">
        <v>3867</v>
      </c>
      <c r="AB4833" s="343"/>
    </row>
    <row r="4834" spans="9:28">
      <c r="I4834" s="342">
        <v>3</v>
      </c>
      <c r="J4834" s="144" t="str">
        <f t="shared" si="470"/>
        <v>LARGE</v>
      </c>
      <c r="K4834" s="144" t="str">
        <f t="shared" si="471"/>
        <v>MEDIUM</v>
      </c>
      <c r="L4834" s="144" t="str" cm="1">
        <f t="array" ref="L4834">_xlfn.IFS(I4834&lt;=2,"SMALL",I4834&lt;=5,"MEDIUM",I4834&gt;5,"LARGE")</f>
        <v>MEDIUM</v>
      </c>
      <c r="M4834" s="144" t="str">
        <f t="shared" si="468"/>
        <v>NO</v>
      </c>
      <c r="N4834" s="374">
        <v>4.8899999999999997</v>
      </c>
      <c r="O4834" s="374">
        <f t="shared" si="469"/>
        <v>5</v>
      </c>
      <c r="P4834" s="158" t="str" cm="1">
        <f t="array" ref="P4834">_xlfn.SWITCH(ROUND(N4834,0),5,"Excellent",4,"Good",3,"ok","Bad")</f>
        <v>Excellent</v>
      </c>
      <c r="Q4834" s="144">
        <v>44</v>
      </c>
      <c r="R4834" s="385">
        <v>43604</v>
      </c>
      <c r="S4834" s="385">
        <v>43884</v>
      </c>
      <c r="T4834" s="144">
        <v>3868</v>
      </c>
      <c r="U4834" s="144" t="s">
        <v>69</v>
      </c>
      <c r="V4834" s="144">
        <v>180</v>
      </c>
      <c r="W4834" s="144" t="str">
        <f t="shared" si="472"/>
        <v>Active</v>
      </c>
      <c r="X4834" s="144">
        <v>3868</v>
      </c>
      <c r="AB4834" s="343"/>
    </row>
    <row r="4835" spans="9:28">
      <c r="I4835" s="342">
        <v>2</v>
      </c>
      <c r="J4835" s="144" t="str">
        <f t="shared" si="470"/>
        <v>SMALL</v>
      </c>
      <c r="K4835" s="144" t="str">
        <f t="shared" si="471"/>
        <v>SMALL</v>
      </c>
      <c r="L4835" s="144" t="str" cm="1">
        <f t="array" ref="L4835">_xlfn.IFS(I4835&lt;=2,"SMALL",I4835&lt;=5,"MEDIUM",I4835&gt;5,"LARGE")</f>
        <v>SMALL</v>
      </c>
      <c r="M4835" s="144" t="str">
        <f t="shared" si="468"/>
        <v>NO</v>
      </c>
      <c r="N4835" s="374">
        <v>4.58</v>
      </c>
      <c r="O4835" s="374">
        <f t="shared" si="469"/>
        <v>5</v>
      </c>
      <c r="P4835" s="158" t="str" cm="1">
        <f t="array" ref="P4835">_xlfn.SWITCH(ROUND(N4835,0),5,"Excellent",4,"Good",3,"ok","Bad")</f>
        <v>Excellent</v>
      </c>
      <c r="Q4835" s="144">
        <v>24</v>
      </c>
      <c r="R4835" s="385">
        <v>43603</v>
      </c>
      <c r="S4835" s="385">
        <v>43872</v>
      </c>
      <c r="T4835" s="144">
        <v>3867</v>
      </c>
      <c r="U4835" s="144" t="s">
        <v>73</v>
      </c>
      <c r="V4835" s="144">
        <v>362</v>
      </c>
      <c r="W4835" s="144" t="str">
        <f t="shared" si="472"/>
        <v>Active</v>
      </c>
      <c r="X4835" s="144">
        <v>3867</v>
      </c>
      <c r="AB4835" s="343"/>
    </row>
    <row r="4836" spans="9:28">
      <c r="I4836" s="342">
        <v>2</v>
      </c>
      <c r="J4836" s="144" t="str">
        <f t="shared" si="470"/>
        <v>SMALL</v>
      </c>
      <c r="K4836" s="144" t="str">
        <f t="shared" si="471"/>
        <v>SMALL</v>
      </c>
      <c r="L4836" s="144" t="str" cm="1">
        <f t="array" ref="L4836">_xlfn.IFS(I4836&lt;=2,"SMALL",I4836&lt;=5,"MEDIUM",I4836&gt;5,"LARGE")</f>
        <v>SMALL</v>
      </c>
      <c r="M4836" s="144" t="str">
        <f t="shared" si="468"/>
        <v>NO</v>
      </c>
      <c r="N4836" s="374">
        <v>4.6500000000000004</v>
      </c>
      <c r="O4836" s="374">
        <f t="shared" si="469"/>
        <v>5</v>
      </c>
      <c r="P4836" s="158" t="str" cm="1">
        <f t="array" ref="P4836">_xlfn.SWITCH(ROUND(N4836,0),5,"Excellent",4,"Good",3,"ok","Bad")</f>
        <v>Excellent</v>
      </c>
      <c r="Q4836" s="144">
        <v>26</v>
      </c>
      <c r="R4836" s="385">
        <v>43614</v>
      </c>
      <c r="S4836" s="385">
        <v>43872</v>
      </c>
      <c r="T4836" s="144">
        <v>3867</v>
      </c>
      <c r="U4836" s="144" t="s">
        <v>73</v>
      </c>
      <c r="V4836" s="144">
        <v>365</v>
      </c>
      <c r="W4836" s="144" t="str">
        <f t="shared" si="472"/>
        <v>Active</v>
      </c>
      <c r="X4836" s="144">
        <v>3867</v>
      </c>
      <c r="AB4836" s="343"/>
    </row>
    <row r="4837" spans="9:28">
      <c r="I4837" s="342">
        <v>2</v>
      </c>
      <c r="J4837" s="144" t="str">
        <f t="shared" si="470"/>
        <v>SMALL</v>
      </c>
      <c r="K4837" s="144" t="str">
        <f t="shared" si="471"/>
        <v>SMALL</v>
      </c>
      <c r="L4837" s="144" t="str" cm="1">
        <f t="array" ref="L4837">_xlfn.IFS(I4837&lt;=2,"SMALL",I4837&lt;=5,"MEDIUM",I4837&gt;5,"LARGE")</f>
        <v>SMALL</v>
      </c>
      <c r="M4837" s="144" t="str">
        <f t="shared" si="468"/>
        <v>NO</v>
      </c>
      <c r="N4837" s="374">
        <v>4.8</v>
      </c>
      <c r="O4837" s="374">
        <f t="shared" si="469"/>
        <v>5</v>
      </c>
      <c r="P4837" s="158" t="str" cm="1">
        <f t="array" ref="P4837">_xlfn.SWITCH(ROUND(N4837,0),5,"Excellent",4,"Good",3,"ok","Bad")</f>
        <v>Excellent</v>
      </c>
      <c r="Q4837" s="144">
        <v>5</v>
      </c>
      <c r="R4837" s="385">
        <v>43793</v>
      </c>
      <c r="S4837" s="385">
        <v>43828</v>
      </c>
      <c r="T4837" s="144">
        <v>2628</v>
      </c>
      <c r="U4837" s="144" t="s">
        <v>73</v>
      </c>
      <c r="V4837" s="144">
        <v>161</v>
      </c>
      <c r="W4837" s="144" t="str">
        <f t="shared" si="472"/>
        <v>Active</v>
      </c>
      <c r="X4837" s="144">
        <v>2628</v>
      </c>
      <c r="AB4837" s="343"/>
    </row>
    <row r="4838" spans="9:28">
      <c r="I4838" s="342">
        <v>3</v>
      </c>
      <c r="J4838" s="144" t="str">
        <f t="shared" si="470"/>
        <v>LARGE</v>
      </c>
      <c r="K4838" s="144" t="str">
        <f t="shared" si="471"/>
        <v>MEDIUM</v>
      </c>
      <c r="L4838" s="144" t="str" cm="1">
        <f t="array" ref="L4838">_xlfn.IFS(I4838&lt;=2,"SMALL",I4838&lt;=5,"MEDIUM",I4838&gt;5,"LARGE")</f>
        <v>MEDIUM</v>
      </c>
      <c r="M4838" s="144" t="str">
        <f t="shared" si="468"/>
        <v>NO</v>
      </c>
      <c r="N4838" s="374">
        <v>4.59</v>
      </c>
      <c r="O4838" s="374">
        <f t="shared" si="469"/>
        <v>5</v>
      </c>
      <c r="P4838" s="158" t="str" cm="1">
        <f t="array" ref="P4838">_xlfn.SWITCH(ROUND(N4838,0),5,"Excellent",4,"Good",3,"ok","Bad")</f>
        <v>Excellent</v>
      </c>
      <c r="Q4838" s="144">
        <v>58</v>
      </c>
      <c r="R4838" s="385">
        <v>43604</v>
      </c>
      <c r="S4838" s="385">
        <v>43954</v>
      </c>
      <c r="T4838" s="144">
        <v>3868</v>
      </c>
      <c r="U4838" s="144" t="s">
        <v>69</v>
      </c>
      <c r="V4838" s="144">
        <v>177</v>
      </c>
      <c r="W4838" s="144" t="str">
        <f t="shared" si="472"/>
        <v>Active</v>
      </c>
      <c r="X4838" s="144">
        <v>3868</v>
      </c>
      <c r="AB4838" s="343"/>
    </row>
    <row r="4839" spans="9:28">
      <c r="I4839" s="342">
        <v>5</v>
      </c>
      <c r="J4839" s="144" t="str">
        <f t="shared" si="470"/>
        <v>LARGE</v>
      </c>
      <c r="K4839" s="144" t="str">
        <f t="shared" si="471"/>
        <v>MEDIUM</v>
      </c>
      <c r="L4839" s="144" t="str" cm="1">
        <f t="array" ref="L4839">_xlfn.IFS(I4839&lt;=2,"SMALL",I4839&lt;=5,"MEDIUM",I4839&gt;5,"LARGE")</f>
        <v>MEDIUM</v>
      </c>
      <c r="M4839" s="144" t="str">
        <f t="shared" si="468"/>
        <v>NO</v>
      </c>
      <c r="N4839" s="374">
        <v>4.97</v>
      </c>
      <c r="O4839" s="374">
        <f t="shared" si="469"/>
        <v>5</v>
      </c>
      <c r="P4839" s="158" t="str" cm="1">
        <f t="array" ref="P4839">_xlfn.SWITCH(ROUND(N4839,0),5,"Excellent",4,"Good",3,"ok","Bad")</f>
        <v>Excellent</v>
      </c>
      <c r="Q4839" s="144">
        <v>76</v>
      </c>
      <c r="R4839" s="385">
        <v>43611</v>
      </c>
      <c r="S4839" s="385">
        <v>44035</v>
      </c>
      <c r="T4839" s="144">
        <v>3616</v>
      </c>
      <c r="U4839" s="144" t="s">
        <v>69</v>
      </c>
      <c r="V4839" s="144">
        <v>123</v>
      </c>
      <c r="W4839" s="144" t="str">
        <f t="shared" si="472"/>
        <v>Active</v>
      </c>
      <c r="X4839" s="144">
        <v>3616</v>
      </c>
      <c r="AB4839" s="343"/>
    </row>
    <row r="4840" spans="9:28">
      <c r="I4840" s="342">
        <v>2</v>
      </c>
      <c r="J4840" s="144" t="str">
        <f t="shared" si="470"/>
        <v>SMALL</v>
      </c>
      <c r="K4840" s="144" t="str">
        <f t="shared" si="471"/>
        <v>SMALL</v>
      </c>
      <c r="L4840" s="144" t="str" cm="1">
        <f t="array" ref="L4840">_xlfn.IFS(I4840&lt;=2,"SMALL",I4840&lt;=5,"MEDIUM",I4840&gt;5,"LARGE")</f>
        <v>SMALL</v>
      </c>
      <c r="M4840" s="144" t="str">
        <f t="shared" si="468"/>
        <v>NO</v>
      </c>
      <c r="N4840" s="374">
        <v>5</v>
      </c>
      <c r="O4840" s="374">
        <f t="shared" si="469"/>
        <v>5</v>
      </c>
      <c r="P4840" s="158" t="str" cm="1">
        <f t="array" ref="P4840">_xlfn.SWITCH(ROUND(N4840,0),5,"Excellent",4,"Good",3,"ok","Bad")</f>
        <v>Excellent</v>
      </c>
      <c r="Q4840" s="144">
        <v>3</v>
      </c>
      <c r="R4840" s="385">
        <v>43666</v>
      </c>
      <c r="S4840" s="385">
        <v>43921</v>
      </c>
      <c r="T4840" s="144">
        <v>1455</v>
      </c>
      <c r="U4840" s="144" t="s">
        <v>69</v>
      </c>
      <c r="V4840" s="144">
        <v>122</v>
      </c>
      <c r="W4840" s="144" t="str">
        <f t="shared" si="472"/>
        <v>Active</v>
      </c>
      <c r="X4840" s="144">
        <v>1455</v>
      </c>
      <c r="AB4840" s="343"/>
    </row>
    <row r="4841" spans="9:28">
      <c r="I4841" s="342">
        <v>1</v>
      </c>
      <c r="J4841" s="144" t="str">
        <f t="shared" si="470"/>
        <v>SMALL</v>
      </c>
      <c r="K4841" s="144" t="str">
        <f t="shared" si="471"/>
        <v>SMALL</v>
      </c>
      <c r="L4841" s="144" t="str" cm="1">
        <f t="array" ref="L4841">_xlfn.IFS(I4841&lt;=2,"SMALL",I4841&lt;=5,"MEDIUM",I4841&gt;5,"LARGE")</f>
        <v>SMALL</v>
      </c>
      <c r="M4841" s="144" t="str">
        <f t="shared" si="468"/>
        <v>NO</v>
      </c>
      <c r="N4841" s="374">
        <v>5</v>
      </c>
      <c r="O4841" s="374">
        <f t="shared" si="469"/>
        <v>5</v>
      </c>
      <c r="P4841" s="158" t="str" cm="1">
        <f t="array" ref="P4841">_xlfn.SWITCH(ROUND(N4841,0),5,"Excellent",4,"Good",3,"ok","Bad")</f>
        <v>Excellent</v>
      </c>
      <c r="Q4841" s="144">
        <v>6</v>
      </c>
      <c r="R4841" s="385">
        <v>43618</v>
      </c>
      <c r="S4841" s="385">
        <v>43646</v>
      </c>
      <c r="T4841" s="144">
        <v>1147</v>
      </c>
      <c r="U4841" s="144" t="s">
        <v>60</v>
      </c>
      <c r="V4841" s="144">
        <v>0</v>
      </c>
      <c r="W4841" s="144" t="str">
        <f t="shared" si="472"/>
        <v>Inactive</v>
      </c>
      <c r="X4841" s="144">
        <v>1147</v>
      </c>
      <c r="AB4841" s="343"/>
    </row>
    <row r="4842" spans="9:28">
      <c r="I4842" s="342">
        <v>1</v>
      </c>
      <c r="J4842" s="144" t="str">
        <f t="shared" si="470"/>
        <v>SMALL</v>
      </c>
      <c r="K4842" s="144" t="str">
        <f t="shared" si="471"/>
        <v>SMALL</v>
      </c>
      <c r="L4842" s="144" t="str" cm="1">
        <f t="array" ref="L4842">_xlfn.IFS(I4842&lt;=2,"SMALL",I4842&lt;=5,"MEDIUM",I4842&gt;5,"LARGE")</f>
        <v>SMALL</v>
      </c>
      <c r="M4842" s="144" t="str">
        <f t="shared" si="468"/>
        <v>NO</v>
      </c>
      <c r="N4842" s="374">
        <v>5</v>
      </c>
      <c r="O4842" s="374">
        <f t="shared" si="469"/>
        <v>5</v>
      </c>
      <c r="P4842" s="158" t="str" cm="1">
        <f t="array" ref="P4842">_xlfn.SWITCH(ROUND(N4842,0),5,"Excellent",4,"Good",3,"ok","Bad")</f>
        <v>Excellent</v>
      </c>
      <c r="Q4842" s="144">
        <v>3</v>
      </c>
      <c r="R4842" s="385">
        <v>43604</v>
      </c>
      <c r="S4842" s="385">
        <v>43710</v>
      </c>
      <c r="T4842" s="144">
        <v>1360</v>
      </c>
      <c r="U4842" s="144" t="s">
        <v>60</v>
      </c>
      <c r="V4842" s="144">
        <v>365</v>
      </c>
      <c r="W4842" s="144" t="str">
        <f t="shared" si="472"/>
        <v>Active</v>
      </c>
      <c r="X4842" s="144">
        <v>1360</v>
      </c>
      <c r="AB4842" s="343"/>
    </row>
    <row r="4843" spans="9:28">
      <c r="I4843" s="342">
        <v>5</v>
      </c>
      <c r="J4843" s="144" t="str">
        <f t="shared" si="470"/>
        <v>LARGE</v>
      </c>
      <c r="K4843" s="144" t="str">
        <f t="shared" si="471"/>
        <v>MEDIUM</v>
      </c>
      <c r="L4843" s="144" t="str" cm="1">
        <f t="array" ref="L4843">_xlfn.IFS(I4843&lt;=2,"SMALL",I4843&lt;=5,"MEDIUM",I4843&gt;5,"LARGE")</f>
        <v>MEDIUM</v>
      </c>
      <c r="M4843" s="144" t="str">
        <f t="shared" si="468"/>
        <v>NO</v>
      </c>
      <c r="N4843" s="374">
        <v>4.67</v>
      </c>
      <c r="O4843" s="374">
        <f t="shared" si="469"/>
        <v>5</v>
      </c>
      <c r="P4843" s="158" t="str" cm="1">
        <f t="array" ref="P4843">_xlfn.SWITCH(ROUND(N4843,0),5,"Excellent",4,"Good",3,"ok","Bad")</f>
        <v>Excellent</v>
      </c>
      <c r="Q4843" s="144">
        <v>3</v>
      </c>
      <c r="R4843" s="385">
        <v>43878</v>
      </c>
      <c r="S4843" s="385">
        <v>44034</v>
      </c>
      <c r="T4843" s="144">
        <v>2715</v>
      </c>
      <c r="U4843" s="144" t="s">
        <v>69</v>
      </c>
      <c r="V4843" s="144">
        <v>365</v>
      </c>
      <c r="W4843" s="144" t="str">
        <f t="shared" si="472"/>
        <v>Active</v>
      </c>
      <c r="X4843" s="144">
        <v>2715</v>
      </c>
      <c r="AB4843" s="343"/>
    </row>
    <row r="4844" spans="9:28">
      <c r="I4844" s="342">
        <v>2</v>
      </c>
      <c r="J4844" s="144" t="str">
        <f t="shared" si="470"/>
        <v>SMALL</v>
      </c>
      <c r="K4844" s="144" t="str">
        <f t="shared" si="471"/>
        <v>SMALL</v>
      </c>
      <c r="L4844" s="144" t="str" cm="1">
        <f t="array" ref="L4844">_xlfn.IFS(I4844&lt;=2,"SMALL",I4844&lt;=5,"MEDIUM",I4844&gt;5,"LARGE")</f>
        <v>SMALL</v>
      </c>
      <c r="M4844" s="144" t="str">
        <f t="shared" si="468"/>
        <v>NO</v>
      </c>
      <c r="N4844" s="374">
        <v>4.83</v>
      </c>
      <c r="O4844" s="374">
        <f t="shared" si="469"/>
        <v>5</v>
      </c>
      <c r="P4844" s="158" t="str" cm="1">
        <f t="array" ref="P4844">_xlfn.SWITCH(ROUND(N4844,0),5,"Excellent",4,"Good",3,"ok","Bad")</f>
        <v>Excellent</v>
      </c>
      <c r="Q4844" s="144">
        <v>18</v>
      </c>
      <c r="R4844" s="385">
        <v>43626</v>
      </c>
      <c r="S4844" s="385">
        <v>43877</v>
      </c>
      <c r="T4844" s="144">
        <v>1843</v>
      </c>
      <c r="U4844" s="144" t="s">
        <v>60</v>
      </c>
      <c r="V4844" s="144">
        <v>74</v>
      </c>
      <c r="W4844" s="144" t="str">
        <f t="shared" si="472"/>
        <v>Active</v>
      </c>
      <c r="X4844" s="144">
        <v>1843</v>
      </c>
      <c r="AB4844" s="343"/>
    </row>
    <row r="4845" spans="9:28">
      <c r="I4845" s="342">
        <v>2</v>
      </c>
      <c r="J4845" s="144" t="str">
        <f t="shared" si="470"/>
        <v>SMALL</v>
      </c>
      <c r="K4845" s="144" t="str">
        <f t="shared" si="471"/>
        <v>SMALL</v>
      </c>
      <c r="L4845" s="144" t="str" cm="1">
        <f t="array" ref="L4845">_xlfn.IFS(I4845&lt;=2,"SMALL",I4845&lt;=5,"MEDIUM",I4845&gt;5,"LARGE")</f>
        <v>SMALL</v>
      </c>
      <c r="M4845" s="144" t="str">
        <f t="shared" si="468"/>
        <v>NO</v>
      </c>
      <c r="N4845" s="374">
        <v>4.67</v>
      </c>
      <c r="O4845" s="374">
        <f t="shared" si="469"/>
        <v>5</v>
      </c>
      <c r="P4845" s="158" t="str" cm="1">
        <f t="array" ref="P4845">_xlfn.SWITCH(ROUND(N4845,0),5,"Excellent",4,"Good",3,"ok","Bad")</f>
        <v>Excellent</v>
      </c>
      <c r="Q4845" s="144">
        <v>3</v>
      </c>
      <c r="R4845" s="385">
        <v>43770</v>
      </c>
      <c r="S4845" s="385">
        <v>43930</v>
      </c>
      <c r="T4845" s="144">
        <v>432</v>
      </c>
      <c r="U4845" s="144" t="s">
        <v>69</v>
      </c>
      <c r="V4845" s="144">
        <v>167</v>
      </c>
      <c r="W4845" s="144" t="str">
        <f t="shared" si="472"/>
        <v>Active</v>
      </c>
      <c r="X4845" s="144">
        <v>432</v>
      </c>
      <c r="AB4845" s="343"/>
    </row>
    <row r="4846" spans="9:28">
      <c r="I4846" s="342">
        <v>1</v>
      </c>
      <c r="J4846" s="144" t="str">
        <f t="shared" si="470"/>
        <v>SMALL</v>
      </c>
      <c r="K4846" s="144" t="str">
        <f t="shared" si="471"/>
        <v>SMALL</v>
      </c>
      <c r="L4846" s="144" t="str" cm="1">
        <f t="array" ref="L4846">_xlfn.IFS(I4846&lt;=2,"SMALL",I4846&lt;=5,"MEDIUM",I4846&gt;5,"LARGE")</f>
        <v>SMALL</v>
      </c>
      <c r="M4846" s="144" t="str">
        <f t="shared" si="468"/>
        <v>NO</v>
      </c>
      <c r="N4846" s="374">
        <v>4.8600000000000003</v>
      </c>
      <c r="O4846" s="374">
        <f t="shared" si="469"/>
        <v>5</v>
      </c>
      <c r="P4846" s="158" t="str" cm="1">
        <f t="array" ref="P4846">_xlfn.SWITCH(ROUND(N4846,0),5,"Excellent",4,"Good",3,"ok","Bad")</f>
        <v>Excellent</v>
      </c>
      <c r="Q4846" s="144">
        <v>7</v>
      </c>
      <c r="R4846" s="385">
        <v>43677</v>
      </c>
      <c r="S4846" s="385">
        <v>43914</v>
      </c>
      <c r="T4846" s="144">
        <v>1037</v>
      </c>
      <c r="U4846" s="144" t="s">
        <v>60</v>
      </c>
      <c r="V4846" s="144">
        <v>30</v>
      </c>
      <c r="W4846" s="144" t="str">
        <f t="shared" si="472"/>
        <v>Active</v>
      </c>
      <c r="X4846" s="144">
        <v>1037</v>
      </c>
      <c r="AB4846" s="343"/>
    </row>
    <row r="4847" spans="9:28">
      <c r="I4847" s="342">
        <v>2</v>
      </c>
      <c r="J4847" s="144" t="str">
        <f t="shared" si="470"/>
        <v>SMALL</v>
      </c>
      <c r="K4847" s="144" t="str">
        <f t="shared" si="471"/>
        <v>SMALL</v>
      </c>
      <c r="L4847" s="144" t="str" cm="1">
        <f t="array" ref="L4847">_xlfn.IFS(I4847&lt;=2,"SMALL",I4847&lt;=5,"MEDIUM",I4847&gt;5,"LARGE")</f>
        <v>SMALL</v>
      </c>
      <c r="M4847" s="144" t="str">
        <f t="shared" si="468"/>
        <v>NO</v>
      </c>
      <c r="N4847" s="374">
        <v>4.4000000000000004</v>
      </c>
      <c r="O4847" s="374">
        <f t="shared" si="469"/>
        <v>4</v>
      </c>
      <c r="P4847" s="158" t="str" cm="1">
        <f t="array" ref="P4847">_xlfn.SWITCH(ROUND(N4847,0),5,"Excellent",4,"Good",3,"ok","Bad")</f>
        <v>Good</v>
      </c>
      <c r="Q4847" s="144">
        <v>5</v>
      </c>
      <c r="R4847" s="385">
        <v>43621</v>
      </c>
      <c r="S4847" s="385">
        <v>43831</v>
      </c>
      <c r="T4847" s="144">
        <v>1056</v>
      </c>
      <c r="U4847" s="144" t="s">
        <v>60</v>
      </c>
      <c r="V4847" s="144">
        <v>100</v>
      </c>
      <c r="W4847" s="144" t="str">
        <f t="shared" si="472"/>
        <v>Active</v>
      </c>
      <c r="X4847" s="144">
        <v>1056</v>
      </c>
      <c r="AB4847" s="343"/>
    </row>
    <row r="4848" spans="9:28">
      <c r="I4848" s="342">
        <v>1</v>
      </c>
      <c r="J4848" s="144" t="str">
        <f t="shared" si="470"/>
        <v>SMALL</v>
      </c>
      <c r="K4848" s="144" t="str">
        <f t="shared" si="471"/>
        <v>SMALL</v>
      </c>
      <c r="L4848" s="144" t="str" cm="1">
        <f t="array" ref="L4848">_xlfn.IFS(I4848&lt;=2,"SMALL",I4848&lt;=5,"MEDIUM",I4848&gt;5,"LARGE")</f>
        <v>SMALL</v>
      </c>
      <c r="M4848" s="144" t="str">
        <f t="shared" si="468"/>
        <v>NO</v>
      </c>
      <c r="N4848" s="374">
        <v>5</v>
      </c>
      <c r="O4848" s="374">
        <f t="shared" si="469"/>
        <v>5</v>
      </c>
      <c r="P4848" s="158" t="str" cm="1">
        <f t="array" ref="P4848">_xlfn.SWITCH(ROUND(N4848,0),5,"Excellent",4,"Good",3,"ok","Bad")</f>
        <v>Excellent</v>
      </c>
      <c r="Q4848" s="144">
        <v>8</v>
      </c>
      <c r="R4848" s="385">
        <v>43646</v>
      </c>
      <c r="S4848" s="385">
        <v>43800</v>
      </c>
      <c r="T4848" s="144">
        <v>2862</v>
      </c>
      <c r="U4848" s="144" t="s">
        <v>60</v>
      </c>
      <c r="V4848" s="144">
        <v>90</v>
      </c>
      <c r="W4848" s="144" t="str">
        <f t="shared" si="472"/>
        <v>Active</v>
      </c>
      <c r="X4848" s="144">
        <v>2862</v>
      </c>
      <c r="AB4848" s="343"/>
    </row>
    <row r="4849" spans="9:28">
      <c r="I4849" s="342">
        <v>3</v>
      </c>
      <c r="J4849" s="144" t="str">
        <f t="shared" si="470"/>
        <v>LARGE</v>
      </c>
      <c r="K4849" s="144" t="str">
        <f t="shared" si="471"/>
        <v>MEDIUM</v>
      </c>
      <c r="L4849" s="144" t="str" cm="1">
        <f t="array" ref="L4849">_xlfn.IFS(I4849&lt;=2,"SMALL",I4849&lt;=5,"MEDIUM",I4849&gt;5,"LARGE")</f>
        <v>MEDIUM</v>
      </c>
      <c r="M4849" s="144" t="str">
        <f t="shared" si="468"/>
        <v>NO</v>
      </c>
      <c r="N4849" s="374">
        <v>5</v>
      </c>
      <c r="O4849" s="374">
        <f t="shared" si="469"/>
        <v>5</v>
      </c>
      <c r="P4849" s="158" t="str" cm="1">
        <f t="array" ref="P4849">_xlfn.SWITCH(ROUND(N4849,0),5,"Excellent",4,"Good",3,"ok","Bad")</f>
        <v>Excellent</v>
      </c>
      <c r="Q4849" s="144">
        <v>15</v>
      </c>
      <c r="R4849" s="385">
        <v>43629</v>
      </c>
      <c r="S4849" s="385">
        <v>44030</v>
      </c>
      <c r="T4849" s="144">
        <v>1630</v>
      </c>
      <c r="U4849" s="144" t="s">
        <v>69</v>
      </c>
      <c r="V4849" s="144">
        <v>0</v>
      </c>
      <c r="W4849" s="144" t="str">
        <f t="shared" si="472"/>
        <v>Inactive</v>
      </c>
      <c r="X4849" s="144">
        <v>1630</v>
      </c>
      <c r="AB4849" s="343"/>
    </row>
    <row r="4850" spans="9:28">
      <c r="I4850" s="342">
        <v>4</v>
      </c>
      <c r="J4850" s="144" t="str">
        <f t="shared" si="470"/>
        <v>LARGE</v>
      </c>
      <c r="K4850" s="144" t="str">
        <f t="shared" si="471"/>
        <v>MEDIUM</v>
      </c>
      <c r="L4850" s="144" t="str" cm="1">
        <f t="array" ref="L4850">_xlfn.IFS(I4850&lt;=2,"SMALL",I4850&lt;=5,"MEDIUM",I4850&gt;5,"LARGE")</f>
        <v>MEDIUM</v>
      </c>
      <c r="M4850" s="144" t="str">
        <f t="shared" si="468"/>
        <v>NO</v>
      </c>
      <c r="N4850" s="374">
        <v>4.99</v>
      </c>
      <c r="O4850" s="374">
        <f t="shared" si="469"/>
        <v>5</v>
      </c>
      <c r="P4850" s="158" t="str" cm="1">
        <f t="array" ref="P4850">_xlfn.SWITCH(ROUND(N4850,0),5,"Excellent",4,"Good",3,"ok","Bad")</f>
        <v>Excellent</v>
      </c>
      <c r="Q4850" s="144">
        <v>68</v>
      </c>
      <c r="R4850" s="385">
        <v>43609</v>
      </c>
      <c r="S4850" s="385">
        <v>44039</v>
      </c>
      <c r="T4850" s="144">
        <v>3870</v>
      </c>
      <c r="U4850" s="144" t="s">
        <v>69</v>
      </c>
      <c r="V4850" s="144">
        <v>249</v>
      </c>
      <c r="W4850" s="144" t="str">
        <f t="shared" si="472"/>
        <v>Active</v>
      </c>
      <c r="X4850" s="144">
        <v>3870</v>
      </c>
      <c r="AB4850" s="343"/>
    </row>
    <row r="4851" spans="9:28">
      <c r="I4851" s="342">
        <v>4</v>
      </c>
      <c r="J4851" s="144" t="str">
        <f t="shared" si="470"/>
        <v>LARGE</v>
      </c>
      <c r="K4851" s="144" t="str">
        <f t="shared" si="471"/>
        <v>MEDIUM</v>
      </c>
      <c r="L4851" s="144" t="str" cm="1">
        <f t="array" ref="L4851">_xlfn.IFS(I4851&lt;=2,"SMALL",I4851&lt;=5,"MEDIUM",I4851&gt;5,"LARGE")</f>
        <v>MEDIUM</v>
      </c>
      <c r="M4851" s="144" t="str">
        <f t="shared" si="468"/>
        <v>NO</v>
      </c>
      <c r="N4851" s="374">
        <v>4.92</v>
      </c>
      <c r="O4851" s="374">
        <f t="shared" si="469"/>
        <v>5</v>
      </c>
      <c r="P4851" s="158" t="str" cm="1">
        <f t="array" ref="P4851">_xlfn.SWITCH(ROUND(N4851,0),5,"Excellent",4,"Good",3,"ok","Bad")</f>
        <v>Excellent</v>
      </c>
      <c r="Q4851" s="144">
        <v>50</v>
      </c>
      <c r="R4851" s="385">
        <v>43621</v>
      </c>
      <c r="S4851" s="385">
        <v>43899</v>
      </c>
      <c r="T4851" s="144">
        <v>2305</v>
      </c>
      <c r="U4851" s="144" t="s">
        <v>69</v>
      </c>
      <c r="V4851" s="144">
        <v>364</v>
      </c>
      <c r="W4851" s="144" t="str">
        <f t="shared" si="472"/>
        <v>Active</v>
      </c>
      <c r="X4851" s="144">
        <v>2305</v>
      </c>
      <c r="AB4851" s="343"/>
    </row>
    <row r="4852" spans="9:28">
      <c r="I4852" s="342">
        <v>5</v>
      </c>
      <c r="J4852" s="144" t="str">
        <f t="shared" si="470"/>
        <v>LARGE</v>
      </c>
      <c r="K4852" s="144" t="str">
        <f t="shared" si="471"/>
        <v>MEDIUM</v>
      </c>
      <c r="L4852" s="144" t="str" cm="1">
        <f t="array" ref="L4852">_xlfn.IFS(I4852&lt;=2,"SMALL",I4852&lt;=5,"MEDIUM",I4852&gt;5,"LARGE")</f>
        <v>MEDIUM</v>
      </c>
      <c r="M4852" s="144" t="str">
        <f t="shared" si="468"/>
        <v>NO</v>
      </c>
      <c r="N4852" s="374">
        <v>4.8600000000000003</v>
      </c>
      <c r="O4852" s="374">
        <f t="shared" si="469"/>
        <v>5</v>
      </c>
      <c r="P4852" s="158" t="str" cm="1">
        <f t="array" ref="P4852">_xlfn.SWITCH(ROUND(N4852,0),5,"Excellent",4,"Good",3,"ok","Bad")</f>
        <v>Excellent</v>
      </c>
      <c r="Q4852" s="144">
        <v>7</v>
      </c>
      <c r="R4852" s="385">
        <v>43618</v>
      </c>
      <c r="S4852" s="385">
        <v>43702</v>
      </c>
      <c r="T4852" s="144">
        <v>2413</v>
      </c>
      <c r="U4852" s="144" t="s">
        <v>69</v>
      </c>
      <c r="V4852" s="144">
        <v>0</v>
      </c>
      <c r="W4852" s="144" t="str">
        <f t="shared" si="472"/>
        <v>Inactive</v>
      </c>
      <c r="X4852" s="144">
        <v>2413</v>
      </c>
      <c r="AB4852" s="343"/>
    </row>
    <row r="4853" spans="9:28">
      <c r="I4853" s="342">
        <v>2</v>
      </c>
      <c r="J4853" s="144" t="str">
        <f t="shared" si="470"/>
        <v>SMALL</v>
      </c>
      <c r="K4853" s="144" t="str">
        <f t="shared" si="471"/>
        <v>SMALL</v>
      </c>
      <c r="L4853" s="144" t="str" cm="1">
        <f t="array" ref="L4853">_xlfn.IFS(I4853&lt;=2,"SMALL",I4853&lt;=5,"MEDIUM",I4853&gt;5,"LARGE")</f>
        <v>SMALL</v>
      </c>
      <c r="M4853" s="144" t="str">
        <f t="shared" si="468"/>
        <v>NO</v>
      </c>
      <c r="N4853" s="374">
        <v>5</v>
      </c>
      <c r="O4853" s="374">
        <f t="shared" si="469"/>
        <v>5</v>
      </c>
      <c r="P4853" s="158" t="str" cm="1">
        <f t="array" ref="P4853">_xlfn.SWITCH(ROUND(N4853,0),5,"Excellent",4,"Good",3,"ok","Bad")</f>
        <v>Excellent</v>
      </c>
      <c r="Q4853" s="144">
        <v>8</v>
      </c>
      <c r="R4853" s="385">
        <v>43652</v>
      </c>
      <c r="S4853" s="385">
        <v>43799</v>
      </c>
      <c r="T4853" s="144">
        <v>1615</v>
      </c>
      <c r="U4853" s="144" t="s">
        <v>69</v>
      </c>
      <c r="V4853" s="144">
        <v>90</v>
      </c>
      <c r="W4853" s="144" t="str">
        <f t="shared" si="472"/>
        <v>Active</v>
      </c>
      <c r="X4853" s="144">
        <v>1615</v>
      </c>
      <c r="AB4853" s="343"/>
    </row>
    <row r="4854" spans="9:28">
      <c r="I4854" s="342">
        <v>2</v>
      </c>
      <c r="J4854" s="144" t="str">
        <f t="shared" si="470"/>
        <v>SMALL</v>
      </c>
      <c r="K4854" s="144" t="str">
        <f t="shared" si="471"/>
        <v>SMALL</v>
      </c>
      <c r="L4854" s="144" t="str" cm="1">
        <f t="array" ref="L4854">_xlfn.IFS(I4854&lt;=2,"SMALL",I4854&lt;=5,"MEDIUM",I4854&gt;5,"LARGE")</f>
        <v>SMALL</v>
      </c>
      <c r="M4854" s="144" t="str">
        <f t="shared" si="468"/>
        <v>NO</v>
      </c>
      <c r="N4854" s="374">
        <v>4.83</v>
      </c>
      <c r="O4854" s="374">
        <f t="shared" si="469"/>
        <v>5</v>
      </c>
      <c r="P4854" s="158" t="str" cm="1">
        <f t="array" ref="P4854">_xlfn.SWITCH(ROUND(N4854,0),5,"Excellent",4,"Good",3,"ok","Bad")</f>
        <v>Excellent</v>
      </c>
      <c r="Q4854" s="144">
        <v>24</v>
      </c>
      <c r="R4854" s="385">
        <v>43634</v>
      </c>
      <c r="S4854" s="385">
        <v>43905</v>
      </c>
      <c r="T4854" s="144">
        <v>1665</v>
      </c>
      <c r="U4854" s="144" t="s">
        <v>60</v>
      </c>
      <c r="V4854" s="144">
        <v>84</v>
      </c>
      <c r="W4854" s="144" t="str">
        <f t="shared" si="472"/>
        <v>Active</v>
      </c>
      <c r="X4854" s="144">
        <v>1665</v>
      </c>
      <c r="AB4854" s="343"/>
    </row>
    <row r="4855" spans="9:28">
      <c r="I4855" s="342">
        <v>3</v>
      </c>
      <c r="J4855" s="144" t="str">
        <f t="shared" si="470"/>
        <v>LARGE</v>
      </c>
      <c r="K4855" s="144" t="str">
        <f t="shared" si="471"/>
        <v>MEDIUM</v>
      </c>
      <c r="L4855" s="144" t="str" cm="1">
        <f t="array" ref="L4855">_xlfn.IFS(I4855&lt;=2,"SMALL",I4855&lt;=5,"MEDIUM",I4855&gt;5,"LARGE")</f>
        <v>MEDIUM</v>
      </c>
      <c r="M4855" s="144" t="str">
        <f t="shared" si="468"/>
        <v>NO</v>
      </c>
      <c r="N4855" s="374">
        <v>4.8099999999999996</v>
      </c>
      <c r="O4855" s="374">
        <f t="shared" si="469"/>
        <v>5</v>
      </c>
      <c r="P4855" s="158" t="str" cm="1">
        <f t="array" ref="P4855">_xlfn.SWITCH(ROUND(N4855,0),5,"Excellent",4,"Good",3,"ok","Bad")</f>
        <v>Excellent</v>
      </c>
      <c r="Q4855" s="144">
        <v>42</v>
      </c>
      <c r="R4855" s="385">
        <v>43612</v>
      </c>
      <c r="S4855" s="385">
        <v>43906</v>
      </c>
      <c r="T4855" s="144">
        <v>3872</v>
      </c>
      <c r="U4855" s="144" t="s">
        <v>60</v>
      </c>
      <c r="V4855" s="144">
        <v>90</v>
      </c>
      <c r="W4855" s="144" t="str">
        <f t="shared" si="472"/>
        <v>Active</v>
      </c>
      <c r="X4855" s="144">
        <v>3872</v>
      </c>
      <c r="AB4855" s="343"/>
    </row>
    <row r="4856" spans="9:28">
      <c r="I4856" s="342">
        <v>1</v>
      </c>
      <c r="J4856" s="144" t="str">
        <f t="shared" si="470"/>
        <v>SMALL</v>
      </c>
      <c r="K4856" s="144" t="str">
        <f t="shared" si="471"/>
        <v>SMALL</v>
      </c>
      <c r="L4856" s="144" t="str" cm="1">
        <f t="array" ref="L4856">_xlfn.IFS(I4856&lt;=2,"SMALL",I4856&lt;=5,"MEDIUM",I4856&gt;5,"LARGE")</f>
        <v>SMALL</v>
      </c>
      <c r="M4856" s="144" t="str">
        <f t="shared" si="468"/>
        <v>NO</v>
      </c>
      <c r="N4856" s="374">
        <v>5</v>
      </c>
      <c r="O4856" s="374">
        <f t="shared" si="469"/>
        <v>5</v>
      </c>
      <c r="P4856" s="158" t="str" cm="1">
        <f t="array" ref="P4856">_xlfn.SWITCH(ROUND(N4856,0),5,"Excellent",4,"Good",3,"ok","Bad")</f>
        <v>Excellent</v>
      </c>
      <c r="Q4856" s="144">
        <v>23</v>
      </c>
      <c r="R4856" s="385">
        <v>43626</v>
      </c>
      <c r="S4856" s="385">
        <v>43898</v>
      </c>
      <c r="T4856" s="144">
        <v>514</v>
      </c>
      <c r="U4856" s="144" t="s">
        <v>73</v>
      </c>
      <c r="V4856" s="144">
        <v>88</v>
      </c>
      <c r="W4856" s="144" t="str">
        <f t="shared" si="472"/>
        <v>Active</v>
      </c>
      <c r="X4856" s="144">
        <v>514</v>
      </c>
      <c r="AB4856" s="343"/>
    </row>
    <row r="4857" spans="9:28">
      <c r="I4857" s="342">
        <v>4</v>
      </c>
      <c r="J4857" s="144" t="str">
        <f t="shared" si="470"/>
        <v>LARGE</v>
      </c>
      <c r="K4857" s="144" t="str">
        <f t="shared" si="471"/>
        <v>MEDIUM</v>
      </c>
      <c r="L4857" s="144" t="str" cm="1">
        <f t="array" ref="L4857">_xlfn.IFS(I4857&lt;=2,"SMALL",I4857&lt;=5,"MEDIUM",I4857&gt;5,"LARGE")</f>
        <v>MEDIUM</v>
      </c>
      <c r="M4857" s="144" t="str">
        <f t="shared" si="468"/>
        <v>NO</v>
      </c>
      <c r="N4857" s="374">
        <v>4.84</v>
      </c>
      <c r="O4857" s="374">
        <f t="shared" si="469"/>
        <v>5</v>
      </c>
      <c r="P4857" s="158" t="str" cm="1">
        <f t="array" ref="P4857">_xlfn.SWITCH(ROUND(N4857,0),5,"Excellent",4,"Good",3,"ok","Bad")</f>
        <v>Excellent</v>
      </c>
      <c r="Q4857" s="144">
        <v>19</v>
      </c>
      <c r="R4857" s="385">
        <v>43736</v>
      </c>
      <c r="S4857" s="385">
        <v>43908</v>
      </c>
      <c r="T4857" s="144">
        <v>553</v>
      </c>
      <c r="U4857" s="144" t="s">
        <v>69</v>
      </c>
      <c r="V4857" s="144">
        <v>181</v>
      </c>
      <c r="W4857" s="144" t="str">
        <f t="shared" si="472"/>
        <v>Active</v>
      </c>
      <c r="X4857" s="144">
        <v>553</v>
      </c>
      <c r="AB4857" s="343"/>
    </row>
    <row r="4858" spans="9:28">
      <c r="I4858" s="342">
        <v>4</v>
      </c>
      <c r="J4858" s="144" t="str">
        <f t="shared" si="470"/>
        <v>LARGE</v>
      </c>
      <c r="K4858" s="144" t="str">
        <f t="shared" si="471"/>
        <v>MEDIUM</v>
      </c>
      <c r="L4858" s="144" t="str" cm="1">
        <f t="array" ref="L4858">_xlfn.IFS(I4858&lt;=2,"SMALL",I4858&lt;=5,"MEDIUM",I4858&gt;5,"LARGE")</f>
        <v>MEDIUM</v>
      </c>
      <c r="M4858" s="144" t="str">
        <f t="shared" si="468"/>
        <v>NO</v>
      </c>
      <c r="N4858" s="374">
        <v>5</v>
      </c>
      <c r="O4858" s="374">
        <f t="shared" si="469"/>
        <v>5</v>
      </c>
      <c r="P4858" s="158" t="str" cm="1">
        <f t="array" ref="P4858">_xlfn.SWITCH(ROUND(N4858,0),5,"Excellent",4,"Good",3,"ok","Bad")</f>
        <v>Excellent</v>
      </c>
      <c r="Q4858" s="144">
        <v>5</v>
      </c>
      <c r="R4858" s="385">
        <v>43842</v>
      </c>
      <c r="S4858" s="385">
        <v>43906</v>
      </c>
      <c r="T4858" s="144">
        <v>3942</v>
      </c>
      <c r="U4858" s="144" t="s">
        <v>60</v>
      </c>
      <c r="V4858" s="144">
        <v>83</v>
      </c>
      <c r="W4858" s="144" t="str">
        <f t="shared" si="472"/>
        <v>Active</v>
      </c>
      <c r="X4858" s="144">
        <v>3942</v>
      </c>
      <c r="AB4858" s="343"/>
    </row>
    <row r="4859" spans="9:28">
      <c r="I4859" s="342">
        <v>3</v>
      </c>
      <c r="J4859" s="144" t="str">
        <f t="shared" si="470"/>
        <v>LARGE</v>
      </c>
      <c r="K4859" s="144" t="str">
        <f t="shared" si="471"/>
        <v>MEDIUM</v>
      </c>
      <c r="L4859" s="144" t="str" cm="1">
        <f t="array" ref="L4859">_xlfn.IFS(I4859&lt;=2,"SMALL",I4859&lt;=5,"MEDIUM",I4859&gt;5,"LARGE")</f>
        <v>MEDIUM</v>
      </c>
      <c r="M4859" s="144" t="str">
        <f t="shared" si="468"/>
        <v>NO</v>
      </c>
      <c r="N4859" s="374">
        <v>5</v>
      </c>
      <c r="O4859" s="374">
        <f t="shared" si="469"/>
        <v>5</v>
      </c>
      <c r="P4859" s="158" t="str" cm="1">
        <f t="array" ref="P4859">_xlfn.SWITCH(ROUND(N4859,0),5,"Excellent",4,"Good",3,"ok","Bad")</f>
        <v>Excellent</v>
      </c>
      <c r="Q4859" s="144">
        <v>3</v>
      </c>
      <c r="R4859" s="385">
        <v>43666</v>
      </c>
      <c r="S4859" s="385">
        <v>44013</v>
      </c>
      <c r="T4859" s="144">
        <v>3140</v>
      </c>
      <c r="U4859" s="144" t="s">
        <v>69</v>
      </c>
      <c r="V4859" s="144">
        <v>245</v>
      </c>
      <c r="W4859" s="144" t="str">
        <f t="shared" si="472"/>
        <v>Active</v>
      </c>
      <c r="X4859" s="144">
        <v>3140</v>
      </c>
      <c r="AB4859" s="343"/>
    </row>
    <row r="4860" spans="9:28">
      <c r="I4860" s="342">
        <v>3</v>
      </c>
      <c r="J4860" s="144" t="str">
        <f t="shared" si="470"/>
        <v>LARGE</v>
      </c>
      <c r="K4860" s="144" t="str">
        <f t="shared" si="471"/>
        <v>MEDIUM</v>
      </c>
      <c r="L4860" s="144" t="str" cm="1">
        <f t="array" ref="L4860">_xlfn.IFS(I4860&lt;=2,"SMALL",I4860&lt;=5,"MEDIUM",I4860&gt;5,"LARGE")</f>
        <v>MEDIUM</v>
      </c>
      <c r="M4860" s="144" t="str">
        <f t="shared" si="468"/>
        <v>NO</v>
      </c>
      <c r="N4860" s="374">
        <v>4.33</v>
      </c>
      <c r="O4860" s="374">
        <f t="shared" si="469"/>
        <v>4</v>
      </c>
      <c r="P4860" s="158" t="str" cm="1">
        <f t="array" ref="P4860">_xlfn.SWITCH(ROUND(N4860,0),5,"Excellent",4,"Good",3,"ok","Bad")</f>
        <v>Good</v>
      </c>
      <c r="Q4860" s="144">
        <v>3</v>
      </c>
      <c r="R4860" s="385">
        <v>43694</v>
      </c>
      <c r="S4860" s="385">
        <v>43712</v>
      </c>
      <c r="T4860" s="144">
        <v>3687</v>
      </c>
      <c r="U4860" s="144" t="s">
        <v>69</v>
      </c>
      <c r="V4860" s="144">
        <v>48</v>
      </c>
      <c r="W4860" s="144" t="str">
        <f t="shared" si="472"/>
        <v>Active</v>
      </c>
      <c r="X4860" s="144">
        <v>3687</v>
      </c>
      <c r="AB4860" s="343"/>
    </row>
    <row r="4861" spans="9:28">
      <c r="I4861" s="342">
        <v>2</v>
      </c>
      <c r="J4861" s="144" t="str">
        <f t="shared" si="470"/>
        <v>SMALL</v>
      </c>
      <c r="K4861" s="144" t="str">
        <f t="shared" si="471"/>
        <v>SMALL</v>
      </c>
      <c r="L4861" s="144" t="str" cm="1">
        <f t="array" ref="L4861">_xlfn.IFS(I4861&lt;=2,"SMALL",I4861&lt;=5,"MEDIUM",I4861&gt;5,"LARGE")</f>
        <v>SMALL</v>
      </c>
      <c r="M4861" s="144" t="str">
        <f t="shared" si="468"/>
        <v>NO</v>
      </c>
      <c r="N4861" s="374">
        <v>5</v>
      </c>
      <c r="O4861" s="374">
        <f t="shared" si="469"/>
        <v>5</v>
      </c>
      <c r="P4861" s="158" t="str" cm="1">
        <f t="array" ref="P4861">_xlfn.SWITCH(ROUND(N4861,0),5,"Excellent",4,"Good",3,"ok","Bad")</f>
        <v>Excellent</v>
      </c>
      <c r="Q4861" s="144">
        <v>4</v>
      </c>
      <c r="R4861" s="385">
        <v>43625</v>
      </c>
      <c r="S4861" s="385">
        <v>43831</v>
      </c>
      <c r="T4861" s="144">
        <v>1683</v>
      </c>
      <c r="U4861" s="144" t="s">
        <v>60</v>
      </c>
      <c r="V4861" s="144">
        <v>89</v>
      </c>
      <c r="W4861" s="144" t="str">
        <f t="shared" si="472"/>
        <v>Active</v>
      </c>
      <c r="X4861" s="144">
        <v>1683</v>
      </c>
      <c r="AB4861" s="343"/>
    </row>
    <row r="4862" spans="9:28">
      <c r="I4862" s="342">
        <v>2</v>
      </c>
      <c r="J4862" s="144" t="str">
        <f t="shared" si="470"/>
        <v>SMALL</v>
      </c>
      <c r="K4862" s="144" t="str">
        <f t="shared" si="471"/>
        <v>SMALL</v>
      </c>
      <c r="L4862" s="144" t="str" cm="1">
        <f t="array" ref="L4862">_xlfn.IFS(I4862&lt;=2,"SMALL",I4862&lt;=5,"MEDIUM",I4862&gt;5,"LARGE")</f>
        <v>SMALL</v>
      </c>
      <c r="M4862" s="144" t="str">
        <f t="shared" si="468"/>
        <v>NO</v>
      </c>
      <c r="N4862" s="374">
        <v>4.9800000000000004</v>
      </c>
      <c r="O4862" s="374">
        <f t="shared" si="469"/>
        <v>5</v>
      </c>
      <c r="P4862" s="158" t="str" cm="1">
        <f t="array" ref="P4862">_xlfn.SWITCH(ROUND(N4862,0),5,"Excellent",4,"Good",3,"ok","Bad")</f>
        <v>Excellent</v>
      </c>
      <c r="Q4862" s="144">
        <v>40</v>
      </c>
      <c r="R4862" s="385">
        <v>43619</v>
      </c>
      <c r="S4862" s="385">
        <v>44043</v>
      </c>
      <c r="T4862" s="144">
        <v>2965</v>
      </c>
      <c r="U4862" s="144" t="s">
        <v>69</v>
      </c>
      <c r="V4862" s="144">
        <v>24</v>
      </c>
      <c r="W4862" s="144" t="str">
        <f t="shared" si="472"/>
        <v>Active</v>
      </c>
      <c r="X4862" s="144">
        <v>2965</v>
      </c>
      <c r="AB4862" s="343"/>
    </row>
    <row r="4863" spans="9:28">
      <c r="I4863" s="342">
        <v>3</v>
      </c>
      <c r="J4863" s="144" t="str">
        <f t="shared" si="470"/>
        <v>LARGE</v>
      </c>
      <c r="K4863" s="144" t="str">
        <f t="shared" si="471"/>
        <v>MEDIUM</v>
      </c>
      <c r="L4863" s="144" t="str" cm="1">
        <f t="array" ref="L4863">_xlfn.IFS(I4863&lt;=2,"SMALL",I4863&lt;=5,"MEDIUM",I4863&gt;5,"LARGE")</f>
        <v>MEDIUM</v>
      </c>
      <c r="M4863" s="144" t="str">
        <f t="shared" si="468"/>
        <v>NO</v>
      </c>
      <c r="N4863" s="374">
        <v>5</v>
      </c>
      <c r="O4863" s="374">
        <f t="shared" si="469"/>
        <v>5</v>
      </c>
      <c r="P4863" s="158" t="str" cm="1">
        <f t="array" ref="P4863">_xlfn.SWITCH(ROUND(N4863,0),5,"Excellent",4,"Good",3,"ok","Bad")</f>
        <v>Excellent</v>
      </c>
      <c r="Q4863" s="144">
        <v>9</v>
      </c>
      <c r="R4863" s="385">
        <v>43625</v>
      </c>
      <c r="S4863" s="385">
        <v>43820</v>
      </c>
      <c r="T4863" s="144">
        <v>2215</v>
      </c>
      <c r="U4863" s="144" t="s">
        <v>69</v>
      </c>
      <c r="V4863" s="144">
        <v>0</v>
      </c>
      <c r="W4863" s="144" t="str">
        <f t="shared" si="472"/>
        <v>Inactive</v>
      </c>
      <c r="X4863" s="144">
        <v>2215</v>
      </c>
      <c r="AB4863" s="343"/>
    </row>
    <row r="4864" spans="9:28">
      <c r="I4864" s="342">
        <v>2</v>
      </c>
      <c r="J4864" s="144" t="str">
        <f t="shared" si="470"/>
        <v>SMALL</v>
      </c>
      <c r="K4864" s="144" t="str">
        <f t="shared" si="471"/>
        <v>SMALL</v>
      </c>
      <c r="L4864" s="144" t="str" cm="1">
        <f t="array" ref="L4864">_xlfn.IFS(I4864&lt;=2,"SMALL",I4864&lt;=5,"MEDIUM",I4864&gt;5,"LARGE")</f>
        <v>SMALL</v>
      </c>
      <c r="M4864" s="144" t="str">
        <f t="shared" si="468"/>
        <v>NO</v>
      </c>
      <c r="N4864" s="374">
        <v>4.9800000000000004</v>
      </c>
      <c r="O4864" s="374">
        <f t="shared" si="469"/>
        <v>5</v>
      </c>
      <c r="P4864" s="158" t="str" cm="1">
        <f t="array" ref="P4864">_xlfn.SWITCH(ROUND(N4864,0),5,"Excellent",4,"Good",3,"ok","Bad")</f>
        <v>Excellent</v>
      </c>
      <c r="Q4864" s="144">
        <v>58</v>
      </c>
      <c r="R4864" s="385">
        <v>43614</v>
      </c>
      <c r="S4864" s="385">
        <v>44057</v>
      </c>
      <c r="T4864" s="144">
        <v>3732</v>
      </c>
      <c r="U4864" s="144" t="s">
        <v>60</v>
      </c>
      <c r="V4864" s="144">
        <v>347</v>
      </c>
      <c r="W4864" s="144" t="str">
        <f t="shared" si="472"/>
        <v>Active</v>
      </c>
      <c r="X4864" s="144">
        <v>3732</v>
      </c>
      <c r="AB4864" s="343"/>
    </row>
    <row r="4865" spans="9:28">
      <c r="I4865" s="342">
        <v>6</v>
      </c>
      <c r="J4865" s="144" t="str">
        <f t="shared" si="470"/>
        <v>LARGE</v>
      </c>
      <c r="K4865" s="144" t="str">
        <f t="shared" si="471"/>
        <v>LARGE</v>
      </c>
      <c r="L4865" s="144" t="str" cm="1">
        <f t="array" ref="L4865">_xlfn.IFS(I4865&lt;=2,"SMALL",I4865&lt;=5,"MEDIUM",I4865&gt;5,"LARGE")</f>
        <v>LARGE</v>
      </c>
      <c r="M4865" s="144" t="str">
        <f t="shared" si="468"/>
        <v>NO</v>
      </c>
      <c r="N4865" s="374">
        <v>5</v>
      </c>
      <c r="O4865" s="374">
        <f t="shared" si="469"/>
        <v>5</v>
      </c>
      <c r="P4865" s="158" t="str" cm="1">
        <f t="array" ref="P4865">_xlfn.SWITCH(ROUND(N4865,0),5,"Excellent",4,"Good",3,"ok","Bad")</f>
        <v>Excellent</v>
      </c>
      <c r="Q4865" s="144">
        <v>3</v>
      </c>
      <c r="R4865" s="385">
        <v>43666</v>
      </c>
      <c r="S4865" s="385">
        <v>43826</v>
      </c>
      <c r="T4865" s="144">
        <v>2160</v>
      </c>
      <c r="U4865" s="144" t="s">
        <v>69</v>
      </c>
      <c r="V4865" s="144">
        <v>15</v>
      </c>
      <c r="W4865" s="144" t="str">
        <f t="shared" si="472"/>
        <v>Active</v>
      </c>
      <c r="X4865" s="144">
        <v>2160</v>
      </c>
      <c r="AB4865" s="343"/>
    </row>
    <row r="4866" spans="9:28">
      <c r="I4866" s="342">
        <v>8</v>
      </c>
      <c r="J4866" s="144" t="str">
        <f t="shared" si="470"/>
        <v>LARGE</v>
      </c>
      <c r="K4866" s="144" t="str">
        <f t="shared" si="471"/>
        <v>LARGE</v>
      </c>
      <c r="L4866" s="144" t="str" cm="1">
        <f t="array" ref="L4866">_xlfn.IFS(I4866&lt;=2,"SMALL",I4866&lt;=5,"MEDIUM",I4866&gt;5,"LARGE")</f>
        <v>LARGE</v>
      </c>
      <c r="M4866" s="144" t="str">
        <f t="shared" si="468"/>
        <v>NO</v>
      </c>
      <c r="N4866" s="374">
        <v>4.9800000000000004</v>
      </c>
      <c r="O4866" s="374">
        <f t="shared" si="469"/>
        <v>5</v>
      </c>
      <c r="P4866" s="158" t="str" cm="1">
        <f t="array" ref="P4866">_xlfn.SWITCH(ROUND(N4866,0),5,"Excellent",4,"Good",3,"ok","Bad")</f>
        <v>Excellent</v>
      </c>
      <c r="Q4866" s="144">
        <v>42</v>
      </c>
      <c r="R4866" s="385">
        <v>43626</v>
      </c>
      <c r="S4866" s="385">
        <v>43943</v>
      </c>
      <c r="T4866" s="144">
        <v>2814</v>
      </c>
      <c r="U4866" s="144" t="s">
        <v>69</v>
      </c>
      <c r="V4866" s="144">
        <v>336</v>
      </c>
      <c r="W4866" s="144" t="str">
        <f t="shared" si="472"/>
        <v>Active</v>
      </c>
      <c r="X4866" s="144">
        <v>2814</v>
      </c>
      <c r="AB4866" s="343"/>
    </row>
    <row r="4867" spans="9:28">
      <c r="I4867" s="342">
        <v>2</v>
      </c>
      <c r="J4867" s="144" t="str">
        <f t="shared" si="470"/>
        <v>SMALL</v>
      </c>
      <c r="K4867" s="144" t="str">
        <f t="shared" si="471"/>
        <v>SMALL</v>
      </c>
      <c r="L4867" s="144" t="str" cm="1">
        <f t="array" ref="L4867">_xlfn.IFS(I4867&lt;=2,"SMALL",I4867&lt;=5,"MEDIUM",I4867&gt;5,"LARGE")</f>
        <v>SMALL</v>
      </c>
      <c r="M4867" s="144" t="str">
        <f t="shared" si="468"/>
        <v>NO</v>
      </c>
      <c r="N4867" s="374">
        <v>4.96</v>
      </c>
      <c r="O4867" s="374">
        <f t="shared" si="469"/>
        <v>5</v>
      </c>
      <c r="P4867" s="158" t="str" cm="1">
        <f t="array" ref="P4867">_xlfn.SWITCH(ROUND(N4867,0),5,"Excellent",4,"Good",3,"ok","Bad")</f>
        <v>Excellent</v>
      </c>
      <c r="Q4867" s="144">
        <v>53</v>
      </c>
      <c r="R4867" s="385">
        <v>43623</v>
      </c>
      <c r="S4867" s="385">
        <v>43885</v>
      </c>
      <c r="T4867" s="144">
        <v>3874</v>
      </c>
      <c r="U4867" s="144" t="s">
        <v>60</v>
      </c>
      <c r="V4867" s="144">
        <v>90</v>
      </c>
      <c r="W4867" s="144" t="str">
        <f t="shared" si="472"/>
        <v>Active</v>
      </c>
      <c r="X4867" s="144">
        <v>3874</v>
      </c>
      <c r="AB4867" s="343"/>
    </row>
    <row r="4868" spans="9:28">
      <c r="I4868" s="342">
        <v>2</v>
      </c>
      <c r="J4868" s="144" t="str">
        <f t="shared" si="470"/>
        <v>SMALL</v>
      </c>
      <c r="K4868" s="144" t="str">
        <f t="shared" si="471"/>
        <v>SMALL</v>
      </c>
      <c r="L4868" s="144" t="str" cm="1">
        <f t="array" ref="L4868">_xlfn.IFS(I4868&lt;=2,"SMALL",I4868&lt;=5,"MEDIUM",I4868&gt;5,"LARGE")</f>
        <v>SMALL</v>
      </c>
      <c r="M4868" s="144" t="str">
        <f t="shared" si="468"/>
        <v>NO</v>
      </c>
      <c r="N4868" s="374">
        <v>4.88</v>
      </c>
      <c r="O4868" s="374">
        <f t="shared" si="469"/>
        <v>5</v>
      </c>
      <c r="P4868" s="158" t="str" cm="1">
        <f t="array" ref="P4868">_xlfn.SWITCH(ROUND(N4868,0),5,"Excellent",4,"Good",3,"ok","Bad")</f>
        <v>Excellent</v>
      </c>
      <c r="Q4868" s="144">
        <v>8</v>
      </c>
      <c r="R4868" s="385">
        <v>43803</v>
      </c>
      <c r="S4868" s="385">
        <v>43908</v>
      </c>
      <c r="T4868" s="144">
        <v>561</v>
      </c>
      <c r="U4868" s="144" t="s">
        <v>69</v>
      </c>
      <c r="V4868" s="144">
        <v>0</v>
      </c>
      <c r="W4868" s="144" t="str">
        <f t="shared" si="472"/>
        <v>Inactive</v>
      </c>
      <c r="X4868" s="144">
        <v>561</v>
      </c>
      <c r="AB4868" s="343"/>
    </row>
    <row r="4869" spans="9:28">
      <c r="I4869" s="342">
        <v>1</v>
      </c>
      <c r="J4869" s="144" t="str">
        <f t="shared" si="470"/>
        <v>SMALL</v>
      </c>
      <c r="K4869" s="144" t="str">
        <f t="shared" si="471"/>
        <v>SMALL</v>
      </c>
      <c r="L4869" s="144" t="str" cm="1">
        <f t="array" ref="L4869">_xlfn.IFS(I4869&lt;=2,"SMALL",I4869&lt;=5,"MEDIUM",I4869&gt;5,"LARGE")</f>
        <v>SMALL</v>
      </c>
      <c r="M4869" s="144" t="str">
        <f t="shared" ref="M4869:M4932" si="473">IF(AND(N4869&gt;=4.8,Q4869&gt;100),"YES","NO")</f>
        <v>NO</v>
      </c>
      <c r="N4869" s="374">
        <v>5</v>
      </c>
      <c r="O4869" s="374">
        <f t="shared" ref="O4869:O4932" si="474">ROUND(N4869,0)</f>
        <v>5</v>
      </c>
      <c r="P4869" s="158" t="str" cm="1">
        <f t="array" ref="P4869">_xlfn.SWITCH(ROUND(N4869,0),5,"Excellent",4,"Good",3,"ok","Bad")</f>
        <v>Excellent</v>
      </c>
      <c r="Q4869" s="144">
        <v>4</v>
      </c>
      <c r="R4869" s="385">
        <v>43689</v>
      </c>
      <c r="S4869" s="385">
        <v>43832</v>
      </c>
      <c r="T4869" s="144">
        <v>1466</v>
      </c>
      <c r="U4869" s="144" t="s">
        <v>60</v>
      </c>
      <c r="V4869" s="144">
        <v>17</v>
      </c>
      <c r="W4869" s="144" t="str">
        <f t="shared" si="472"/>
        <v>Active</v>
      </c>
      <c r="X4869" s="144">
        <v>1466</v>
      </c>
      <c r="AB4869" s="343"/>
    </row>
    <row r="4870" spans="9:28">
      <c r="I4870" s="342">
        <v>5</v>
      </c>
      <c r="J4870" s="144" t="str">
        <f t="shared" ref="J4870:J4933" si="475">IF(I4870&lt;=2,"SMALL","LARGE")</f>
        <v>LARGE</v>
      </c>
      <c r="K4870" s="144" t="str">
        <f t="shared" ref="K4870:K4933" si="476">IF(I4870&lt;=2,"SMALL",IF(I4870&lt;=5,"MEDIUM","LARGE"))</f>
        <v>MEDIUM</v>
      </c>
      <c r="L4870" s="144" t="str" cm="1">
        <f t="array" ref="L4870">_xlfn.IFS(I4870&lt;=2,"SMALL",I4870&lt;=5,"MEDIUM",I4870&gt;5,"LARGE")</f>
        <v>MEDIUM</v>
      </c>
      <c r="M4870" s="144" t="str">
        <f t="shared" si="473"/>
        <v>NO</v>
      </c>
      <c r="N4870" s="374">
        <v>4.91</v>
      </c>
      <c r="O4870" s="374">
        <f t="shared" si="474"/>
        <v>5</v>
      </c>
      <c r="P4870" s="158" t="str" cm="1">
        <f t="array" ref="P4870">_xlfn.SWITCH(ROUND(N4870,0),5,"Excellent",4,"Good",3,"ok","Bad")</f>
        <v>Excellent</v>
      </c>
      <c r="Q4870" s="144">
        <v>32</v>
      </c>
      <c r="R4870" s="385">
        <v>43633</v>
      </c>
      <c r="S4870" s="385">
        <v>43998</v>
      </c>
      <c r="T4870" s="144">
        <v>1176</v>
      </c>
      <c r="U4870" s="144" t="s">
        <v>69</v>
      </c>
      <c r="V4870" s="144">
        <v>0</v>
      </c>
      <c r="W4870" s="144" t="str">
        <f t="shared" ref="W4870:W4933" si="477">IF(NOT(V4870=0),"Active","Inactive")</f>
        <v>Inactive</v>
      </c>
      <c r="X4870" s="144">
        <v>1176</v>
      </c>
      <c r="AB4870" s="343"/>
    </row>
    <row r="4871" spans="9:28">
      <c r="I4871" s="342">
        <v>2</v>
      </c>
      <c r="J4871" s="144" t="str">
        <f t="shared" si="475"/>
        <v>SMALL</v>
      </c>
      <c r="K4871" s="144" t="str">
        <f t="shared" si="476"/>
        <v>SMALL</v>
      </c>
      <c r="L4871" s="144" t="str" cm="1">
        <f t="array" ref="L4871">_xlfn.IFS(I4871&lt;=2,"SMALL",I4871&lt;=5,"MEDIUM",I4871&gt;5,"LARGE")</f>
        <v>SMALL</v>
      </c>
      <c r="M4871" s="144" t="str">
        <f t="shared" si="473"/>
        <v>NO</v>
      </c>
      <c r="N4871" s="374">
        <v>4.74</v>
      </c>
      <c r="O4871" s="374">
        <f t="shared" si="474"/>
        <v>5</v>
      </c>
      <c r="P4871" s="158" t="str" cm="1">
        <f t="array" ref="P4871">_xlfn.SWITCH(ROUND(N4871,0),5,"Excellent",4,"Good",3,"ok","Bad")</f>
        <v>Excellent</v>
      </c>
      <c r="Q4871" s="144">
        <v>19</v>
      </c>
      <c r="R4871" s="385">
        <v>43626</v>
      </c>
      <c r="S4871" s="385">
        <v>44025</v>
      </c>
      <c r="T4871" s="144">
        <v>3689</v>
      </c>
      <c r="U4871" s="144" t="s">
        <v>60</v>
      </c>
      <c r="V4871" s="144">
        <v>90</v>
      </c>
      <c r="W4871" s="144" t="str">
        <f t="shared" si="477"/>
        <v>Active</v>
      </c>
      <c r="X4871" s="144">
        <v>3689</v>
      </c>
      <c r="AB4871" s="343"/>
    </row>
    <row r="4872" spans="9:28">
      <c r="I4872" s="342">
        <v>4</v>
      </c>
      <c r="J4872" s="144" t="str">
        <f t="shared" si="475"/>
        <v>LARGE</v>
      </c>
      <c r="K4872" s="144" t="str">
        <f t="shared" si="476"/>
        <v>MEDIUM</v>
      </c>
      <c r="L4872" s="144" t="str" cm="1">
        <f t="array" ref="L4872">_xlfn.IFS(I4872&lt;=2,"SMALL",I4872&lt;=5,"MEDIUM",I4872&gt;5,"LARGE")</f>
        <v>MEDIUM</v>
      </c>
      <c r="M4872" s="144" t="str">
        <f t="shared" si="473"/>
        <v>NO</v>
      </c>
      <c r="N4872" s="374">
        <v>4.8</v>
      </c>
      <c r="O4872" s="374">
        <f t="shared" si="474"/>
        <v>5</v>
      </c>
      <c r="P4872" s="158" t="str" cm="1">
        <f t="array" ref="P4872">_xlfn.SWITCH(ROUND(N4872,0),5,"Excellent",4,"Good",3,"ok","Bad")</f>
        <v>Excellent</v>
      </c>
      <c r="Q4872" s="144">
        <v>5</v>
      </c>
      <c r="R4872" s="385">
        <v>43652</v>
      </c>
      <c r="S4872" s="385">
        <v>43831</v>
      </c>
      <c r="T4872" s="144">
        <v>647</v>
      </c>
      <c r="U4872" s="144" t="s">
        <v>69</v>
      </c>
      <c r="V4872" s="144">
        <v>0</v>
      </c>
      <c r="W4872" s="144" t="str">
        <f t="shared" si="477"/>
        <v>Inactive</v>
      </c>
      <c r="X4872" s="144">
        <v>647</v>
      </c>
      <c r="AB4872" s="343"/>
    </row>
    <row r="4873" spans="9:28">
      <c r="I4873" s="342">
        <v>6</v>
      </c>
      <c r="J4873" s="144" t="str">
        <f t="shared" si="475"/>
        <v>LARGE</v>
      </c>
      <c r="K4873" s="144" t="str">
        <f t="shared" si="476"/>
        <v>LARGE</v>
      </c>
      <c r="L4873" s="144" t="str" cm="1">
        <f t="array" ref="L4873">_xlfn.IFS(I4873&lt;=2,"SMALL",I4873&lt;=5,"MEDIUM",I4873&gt;5,"LARGE")</f>
        <v>LARGE</v>
      </c>
      <c r="M4873" s="144" t="str">
        <f t="shared" si="473"/>
        <v>NO</v>
      </c>
      <c r="N4873" s="374">
        <v>4.97</v>
      </c>
      <c r="O4873" s="374">
        <f t="shared" si="474"/>
        <v>5</v>
      </c>
      <c r="P4873" s="158" t="str" cm="1">
        <f t="array" ref="P4873">_xlfn.SWITCH(ROUND(N4873,0),5,"Excellent",4,"Good",3,"ok","Bad")</f>
        <v>Excellent</v>
      </c>
      <c r="Q4873" s="144">
        <v>31</v>
      </c>
      <c r="R4873" s="385">
        <v>43646</v>
      </c>
      <c r="S4873" s="385">
        <v>44044</v>
      </c>
      <c r="T4873" s="144">
        <v>3877</v>
      </c>
      <c r="U4873" s="144" t="s">
        <v>69</v>
      </c>
      <c r="V4873" s="144">
        <v>171</v>
      </c>
      <c r="W4873" s="144" t="str">
        <f t="shared" si="477"/>
        <v>Active</v>
      </c>
      <c r="X4873" s="144">
        <v>3877</v>
      </c>
      <c r="AB4873" s="343"/>
    </row>
    <row r="4874" spans="9:28">
      <c r="I4874" s="342">
        <v>2</v>
      </c>
      <c r="J4874" s="144" t="str">
        <f t="shared" si="475"/>
        <v>SMALL</v>
      </c>
      <c r="K4874" s="144" t="str">
        <f t="shared" si="476"/>
        <v>SMALL</v>
      </c>
      <c r="L4874" s="144" t="str" cm="1">
        <f t="array" ref="L4874">_xlfn.IFS(I4874&lt;=2,"SMALL",I4874&lt;=5,"MEDIUM",I4874&gt;5,"LARGE")</f>
        <v>SMALL</v>
      </c>
      <c r="M4874" s="144" t="str">
        <f t="shared" si="473"/>
        <v>NO</v>
      </c>
      <c r="N4874" s="374">
        <v>5</v>
      </c>
      <c r="O4874" s="374">
        <f t="shared" si="474"/>
        <v>5</v>
      </c>
      <c r="P4874" s="158" t="str" cm="1">
        <f t="array" ref="P4874">_xlfn.SWITCH(ROUND(N4874,0),5,"Excellent",4,"Good",3,"ok","Bad")</f>
        <v>Excellent</v>
      </c>
      <c r="Q4874" s="144">
        <v>5</v>
      </c>
      <c r="R4874" s="385">
        <v>43981</v>
      </c>
      <c r="S4874" s="385">
        <v>44031</v>
      </c>
      <c r="T4874" s="144">
        <v>3871</v>
      </c>
      <c r="U4874" s="144" t="s">
        <v>60</v>
      </c>
      <c r="V4874" s="144">
        <v>8</v>
      </c>
      <c r="W4874" s="144" t="str">
        <f t="shared" si="477"/>
        <v>Active</v>
      </c>
      <c r="X4874" s="144">
        <v>3871</v>
      </c>
      <c r="AB4874" s="343"/>
    </row>
    <row r="4875" spans="9:28">
      <c r="I4875" s="342">
        <v>3</v>
      </c>
      <c r="J4875" s="144" t="str">
        <f t="shared" si="475"/>
        <v>LARGE</v>
      </c>
      <c r="K4875" s="144" t="str">
        <f t="shared" si="476"/>
        <v>MEDIUM</v>
      </c>
      <c r="L4875" s="144" t="str" cm="1">
        <f t="array" ref="L4875">_xlfn.IFS(I4875&lt;=2,"SMALL",I4875&lt;=5,"MEDIUM",I4875&gt;5,"LARGE")</f>
        <v>MEDIUM</v>
      </c>
      <c r="M4875" s="144" t="str">
        <f t="shared" si="473"/>
        <v>NO</v>
      </c>
      <c r="N4875" s="374">
        <v>4.66</v>
      </c>
      <c r="O4875" s="374">
        <f t="shared" si="474"/>
        <v>5</v>
      </c>
      <c r="P4875" s="158" t="str" cm="1">
        <f t="array" ref="P4875">_xlfn.SWITCH(ROUND(N4875,0),5,"Excellent",4,"Good",3,"ok","Bad")</f>
        <v>Excellent</v>
      </c>
      <c r="Q4875" s="144">
        <v>47</v>
      </c>
      <c r="R4875" s="385">
        <v>43632</v>
      </c>
      <c r="S4875" s="385">
        <v>43886</v>
      </c>
      <c r="T4875" s="144">
        <v>3755</v>
      </c>
      <c r="U4875" s="144" t="s">
        <v>60</v>
      </c>
      <c r="V4875" s="144">
        <v>364</v>
      </c>
      <c r="W4875" s="144" t="str">
        <f t="shared" si="477"/>
        <v>Active</v>
      </c>
      <c r="X4875" s="144">
        <v>3755</v>
      </c>
      <c r="AB4875" s="343"/>
    </row>
    <row r="4876" spans="9:28">
      <c r="I4876" s="342">
        <v>6</v>
      </c>
      <c r="J4876" s="144" t="str">
        <f t="shared" si="475"/>
        <v>LARGE</v>
      </c>
      <c r="K4876" s="144" t="str">
        <f t="shared" si="476"/>
        <v>LARGE</v>
      </c>
      <c r="L4876" s="144" t="str" cm="1">
        <f t="array" ref="L4876">_xlfn.IFS(I4876&lt;=2,"SMALL",I4876&lt;=5,"MEDIUM",I4876&gt;5,"LARGE")</f>
        <v>LARGE</v>
      </c>
      <c r="M4876" s="144" t="str">
        <f t="shared" si="473"/>
        <v>NO</v>
      </c>
      <c r="N4876" s="374">
        <v>4.5</v>
      </c>
      <c r="O4876" s="374">
        <f t="shared" si="474"/>
        <v>5</v>
      </c>
      <c r="P4876" s="158" t="str" cm="1">
        <f t="array" ref="P4876">_xlfn.SWITCH(ROUND(N4876,0),5,"Excellent",4,"Good",3,"ok","Bad")</f>
        <v>Excellent</v>
      </c>
      <c r="Q4876" s="144">
        <v>36</v>
      </c>
      <c r="R4876" s="385">
        <v>43633</v>
      </c>
      <c r="S4876" s="385">
        <v>44046</v>
      </c>
      <c r="T4876" s="144">
        <v>3848</v>
      </c>
      <c r="U4876" s="144" t="s">
        <v>69</v>
      </c>
      <c r="V4876" s="144">
        <v>38</v>
      </c>
      <c r="W4876" s="144" t="str">
        <f t="shared" si="477"/>
        <v>Active</v>
      </c>
      <c r="X4876" s="144">
        <v>3848</v>
      </c>
      <c r="AB4876" s="343"/>
    </row>
    <row r="4877" spans="9:28">
      <c r="I4877" s="342">
        <v>3</v>
      </c>
      <c r="J4877" s="144" t="str">
        <f t="shared" si="475"/>
        <v>LARGE</v>
      </c>
      <c r="K4877" s="144" t="str">
        <f t="shared" si="476"/>
        <v>MEDIUM</v>
      </c>
      <c r="L4877" s="144" t="str" cm="1">
        <f t="array" ref="L4877">_xlfn.IFS(I4877&lt;=2,"SMALL",I4877&lt;=5,"MEDIUM",I4877&gt;5,"LARGE")</f>
        <v>MEDIUM</v>
      </c>
      <c r="M4877" s="144" t="str">
        <f t="shared" si="473"/>
        <v>NO</v>
      </c>
      <c r="N4877" s="374">
        <v>4.75</v>
      </c>
      <c r="O4877" s="374">
        <f t="shared" si="474"/>
        <v>5</v>
      </c>
      <c r="P4877" s="158" t="str" cm="1">
        <f t="array" ref="P4877">_xlfn.SWITCH(ROUND(N4877,0),5,"Excellent",4,"Good",3,"ok","Bad")</f>
        <v>Excellent</v>
      </c>
      <c r="Q4877" s="144">
        <v>12</v>
      </c>
      <c r="R4877" s="385">
        <v>43645</v>
      </c>
      <c r="S4877" s="385">
        <v>44025</v>
      </c>
      <c r="T4877" s="144">
        <v>3755</v>
      </c>
      <c r="U4877" s="144" t="s">
        <v>60</v>
      </c>
      <c r="V4877" s="144">
        <v>361</v>
      </c>
      <c r="W4877" s="144" t="str">
        <f t="shared" si="477"/>
        <v>Active</v>
      </c>
      <c r="X4877" s="144">
        <v>3755</v>
      </c>
      <c r="AB4877" s="343"/>
    </row>
    <row r="4878" spans="9:28">
      <c r="I4878" s="342">
        <v>3</v>
      </c>
      <c r="J4878" s="144" t="str">
        <f t="shared" si="475"/>
        <v>LARGE</v>
      </c>
      <c r="K4878" s="144" t="str">
        <f t="shared" si="476"/>
        <v>MEDIUM</v>
      </c>
      <c r="L4878" s="144" t="str" cm="1">
        <f t="array" ref="L4878">_xlfn.IFS(I4878&lt;=2,"SMALL",I4878&lt;=5,"MEDIUM",I4878&gt;5,"LARGE")</f>
        <v>MEDIUM</v>
      </c>
      <c r="M4878" s="144" t="str">
        <f t="shared" si="473"/>
        <v>NO</v>
      </c>
      <c r="N4878" s="374">
        <v>4.6100000000000003</v>
      </c>
      <c r="O4878" s="374">
        <f t="shared" si="474"/>
        <v>5</v>
      </c>
      <c r="P4878" s="158" t="str" cm="1">
        <f t="array" ref="P4878">_xlfn.SWITCH(ROUND(N4878,0),5,"Excellent",4,"Good",3,"ok","Bad")</f>
        <v>Excellent</v>
      </c>
      <c r="Q4878" s="144">
        <v>44</v>
      </c>
      <c r="R4878" s="385">
        <v>43638</v>
      </c>
      <c r="S4878" s="385">
        <v>44052</v>
      </c>
      <c r="T4878" s="144">
        <v>3755</v>
      </c>
      <c r="U4878" s="144" t="s">
        <v>60</v>
      </c>
      <c r="V4878" s="144">
        <v>356</v>
      </c>
      <c r="W4878" s="144" t="str">
        <f t="shared" si="477"/>
        <v>Active</v>
      </c>
      <c r="X4878" s="144">
        <v>3755</v>
      </c>
      <c r="AB4878" s="343"/>
    </row>
    <row r="4879" spans="9:28">
      <c r="I4879" s="342">
        <v>4</v>
      </c>
      <c r="J4879" s="144" t="str">
        <f t="shared" si="475"/>
        <v>LARGE</v>
      </c>
      <c r="K4879" s="144" t="str">
        <f t="shared" si="476"/>
        <v>MEDIUM</v>
      </c>
      <c r="L4879" s="144" t="str" cm="1">
        <f t="array" ref="L4879">_xlfn.IFS(I4879&lt;=2,"SMALL",I4879&lt;=5,"MEDIUM",I4879&gt;5,"LARGE")</f>
        <v>MEDIUM</v>
      </c>
      <c r="M4879" s="144" t="str">
        <f t="shared" si="473"/>
        <v>NO</v>
      </c>
      <c r="N4879" s="374">
        <v>4.6500000000000004</v>
      </c>
      <c r="O4879" s="374">
        <f t="shared" si="474"/>
        <v>5</v>
      </c>
      <c r="P4879" s="158" t="str" cm="1">
        <f t="array" ref="P4879">_xlfn.SWITCH(ROUND(N4879,0),5,"Excellent",4,"Good",3,"ok","Bad")</f>
        <v>Excellent</v>
      </c>
      <c r="Q4879" s="144">
        <v>52</v>
      </c>
      <c r="R4879" s="385">
        <v>43632</v>
      </c>
      <c r="S4879" s="385">
        <v>44018</v>
      </c>
      <c r="T4879" s="144">
        <v>3755</v>
      </c>
      <c r="U4879" s="144" t="s">
        <v>60</v>
      </c>
      <c r="V4879" s="144">
        <v>354</v>
      </c>
      <c r="W4879" s="144" t="str">
        <f t="shared" si="477"/>
        <v>Active</v>
      </c>
      <c r="X4879" s="144">
        <v>3755</v>
      </c>
      <c r="AB4879" s="343"/>
    </row>
    <row r="4880" spans="9:28">
      <c r="I4880" s="342">
        <v>5</v>
      </c>
      <c r="J4880" s="144" t="str">
        <f t="shared" si="475"/>
        <v>LARGE</v>
      </c>
      <c r="K4880" s="144" t="str">
        <f t="shared" si="476"/>
        <v>MEDIUM</v>
      </c>
      <c r="L4880" s="144" t="str" cm="1">
        <f t="array" ref="L4880">_xlfn.IFS(I4880&lt;=2,"SMALL",I4880&lt;=5,"MEDIUM",I4880&gt;5,"LARGE")</f>
        <v>MEDIUM</v>
      </c>
      <c r="M4880" s="144" t="str">
        <f t="shared" si="473"/>
        <v>NO</v>
      </c>
      <c r="N4880" s="374">
        <v>4.79</v>
      </c>
      <c r="O4880" s="374">
        <f t="shared" si="474"/>
        <v>5</v>
      </c>
      <c r="P4880" s="158" t="str" cm="1">
        <f t="array" ref="P4880">_xlfn.SWITCH(ROUND(N4880,0),5,"Excellent",4,"Good",3,"ok","Bad")</f>
        <v>Excellent</v>
      </c>
      <c r="Q4880" s="144">
        <v>14</v>
      </c>
      <c r="R4880" s="385">
        <v>43673</v>
      </c>
      <c r="S4880" s="385">
        <v>44014</v>
      </c>
      <c r="T4880" s="144">
        <v>2502</v>
      </c>
      <c r="U4880" s="144" t="s">
        <v>69</v>
      </c>
      <c r="V4880" s="144">
        <v>155</v>
      </c>
      <c r="W4880" s="144" t="str">
        <f t="shared" si="477"/>
        <v>Active</v>
      </c>
      <c r="X4880" s="144">
        <v>2502</v>
      </c>
      <c r="AB4880" s="343"/>
    </row>
    <row r="4881" spans="9:28">
      <c r="I4881" s="342">
        <v>1</v>
      </c>
      <c r="J4881" s="144" t="str">
        <f t="shared" si="475"/>
        <v>SMALL</v>
      </c>
      <c r="K4881" s="144" t="str">
        <f t="shared" si="476"/>
        <v>SMALL</v>
      </c>
      <c r="L4881" s="144" t="str" cm="1">
        <f t="array" ref="L4881">_xlfn.IFS(I4881&lt;=2,"SMALL",I4881&lt;=5,"MEDIUM",I4881&gt;5,"LARGE")</f>
        <v>SMALL</v>
      </c>
      <c r="M4881" s="144" t="str">
        <f t="shared" si="473"/>
        <v>NO</v>
      </c>
      <c r="N4881" s="374">
        <v>5</v>
      </c>
      <c r="O4881" s="374">
        <f t="shared" si="474"/>
        <v>5</v>
      </c>
      <c r="P4881" s="158" t="str" cm="1">
        <f t="array" ref="P4881">_xlfn.SWITCH(ROUND(N4881,0),5,"Excellent",4,"Good",3,"ok","Bad")</f>
        <v>Excellent</v>
      </c>
      <c r="Q4881" s="144">
        <v>8</v>
      </c>
      <c r="R4881" s="385">
        <v>43626</v>
      </c>
      <c r="S4881" s="385">
        <v>43800</v>
      </c>
      <c r="T4881" s="144">
        <v>976</v>
      </c>
      <c r="U4881" s="144" t="s">
        <v>60</v>
      </c>
      <c r="V4881" s="144">
        <v>259</v>
      </c>
      <c r="W4881" s="144" t="str">
        <f t="shared" si="477"/>
        <v>Active</v>
      </c>
      <c r="X4881" s="144">
        <v>976</v>
      </c>
      <c r="AB4881" s="343"/>
    </row>
    <row r="4882" spans="9:28">
      <c r="I4882" s="342">
        <v>4</v>
      </c>
      <c r="J4882" s="144" t="str">
        <f t="shared" si="475"/>
        <v>LARGE</v>
      </c>
      <c r="K4882" s="144" t="str">
        <f t="shared" si="476"/>
        <v>MEDIUM</v>
      </c>
      <c r="L4882" s="144" t="str" cm="1">
        <f t="array" ref="L4882">_xlfn.IFS(I4882&lt;=2,"SMALL",I4882&lt;=5,"MEDIUM",I4882&gt;5,"LARGE")</f>
        <v>MEDIUM</v>
      </c>
      <c r="M4882" s="144" t="str">
        <f t="shared" si="473"/>
        <v>NO</v>
      </c>
      <c r="N4882" s="374">
        <v>4.6399999999999997</v>
      </c>
      <c r="O4882" s="374">
        <f t="shared" si="474"/>
        <v>5</v>
      </c>
      <c r="P4882" s="158" t="str" cm="1">
        <f t="array" ref="P4882">_xlfn.SWITCH(ROUND(N4882,0),5,"Excellent",4,"Good",3,"ok","Bad")</f>
        <v>Excellent</v>
      </c>
      <c r="Q4882" s="144">
        <v>25</v>
      </c>
      <c r="R4882" s="385">
        <v>43622</v>
      </c>
      <c r="S4882" s="385">
        <v>43898</v>
      </c>
      <c r="T4882" s="144">
        <v>3880</v>
      </c>
      <c r="U4882" s="144" t="s">
        <v>69</v>
      </c>
      <c r="V4882" s="144">
        <v>262</v>
      </c>
      <c r="W4882" s="144" t="str">
        <f t="shared" si="477"/>
        <v>Active</v>
      </c>
      <c r="X4882" s="144">
        <v>3880</v>
      </c>
      <c r="AB4882" s="343"/>
    </row>
    <row r="4883" spans="9:28">
      <c r="I4883" s="342">
        <v>4</v>
      </c>
      <c r="J4883" s="144" t="str">
        <f t="shared" si="475"/>
        <v>LARGE</v>
      </c>
      <c r="K4883" s="144" t="str">
        <f t="shared" si="476"/>
        <v>MEDIUM</v>
      </c>
      <c r="L4883" s="144" t="str" cm="1">
        <f t="array" ref="L4883">_xlfn.IFS(I4883&lt;=2,"SMALL",I4883&lt;=5,"MEDIUM",I4883&gt;5,"LARGE")</f>
        <v>MEDIUM</v>
      </c>
      <c r="M4883" s="144" t="str">
        <f t="shared" si="473"/>
        <v>NO</v>
      </c>
      <c r="N4883" s="374">
        <v>4.75</v>
      </c>
      <c r="O4883" s="374">
        <f t="shared" si="474"/>
        <v>5</v>
      </c>
      <c r="P4883" s="158" t="str" cm="1">
        <f t="array" ref="P4883">_xlfn.SWITCH(ROUND(N4883,0),5,"Excellent",4,"Good",3,"ok","Bad")</f>
        <v>Excellent</v>
      </c>
      <c r="Q4883" s="144">
        <v>4</v>
      </c>
      <c r="R4883" s="385">
        <v>43672</v>
      </c>
      <c r="S4883" s="385">
        <v>43756</v>
      </c>
      <c r="T4883" s="144">
        <v>2612</v>
      </c>
      <c r="U4883" s="144" t="s">
        <v>69</v>
      </c>
      <c r="V4883" s="144">
        <v>106</v>
      </c>
      <c r="W4883" s="144" t="str">
        <f t="shared" si="477"/>
        <v>Active</v>
      </c>
      <c r="X4883" s="144">
        <v>2612</v>
      </c>
      <c r="AB4883" s="343"/>
    </row>
    <row r="4884" spans="9:28">
      <c r="I4884" s="342">
        <v>4</v>
      </c>
      <c r="J4884" s="144" t="str">
        <f t="shared" si="475"/>
        <v>LARGE</v>
      </c>
      <c r="K4884" s="144" t="str">
        <f t="shared" si="476"/>
        <v>MEDIUM</v>
      </c>
      <c r="L4884" s="144" t="str" cm="1">
        <f t="array" ref="L4884">_xlfn.IFS(I4884&lt;=2,"SMALL",I4884&lt;=5,"MEDIUM",I4884&gt;5,"LARGE")</f>
        <v>MEDIUM</v>
      </c>
      <c r="M4884" s="144" t="str">
        <f t="shared" si="473"/>
        <v>NO</v>
      </c>
      <c r="N4884" s="374">
        <v>4.55</v>
      </c>
      <c r="O4884" s="374">
        <f t="shared" si="474"/>
        <v>5</v>
      </c>
      <c r="P4884" s="158" t="str" cm="1">
        <f t="array" ref="P4884">_xlfn.SWITCH(ROUND(N4884,0),5,"Excellent",4,"Good",3,"ok","Bad")</f>
        <v>Excellent</v>
      </c>
      <c r="Q4884" s="144">
        <v>20</v>
      </c>
      <c r="R4884" s="385">
        <v>43618</v>
      </c>
      <c r="S4884" s="385">
        <v>43831</v>
      </c>
      <c r="T4884" s="144">
        <v>3878</v>
      </c>
      <c r="U4884" s="144" t="s">
        <v>69</v>
      </c>
      <c r="V4884" s="144">
        <v>0</v>
      </c>
      <c r="W4884" s="144" t="str">
        <f t="shared" si="477"/>
        <v>Inactive</v>
      </c>
      <c r="X4884" s="144">
        <v>3878</v>
      </c>
      <c r="AB4884" s="343"/>
    </row>
    <row r="4885" spans="9:28">
      <c r="I4885" s="342">
        <v>13</v>
      </c>
      <c r="J4885" s="144" t="str">
        <f t="shared" si="475"/>
        <v>LARGE</v>
      </c>
      <c r="K4885" s="144" t="str">
        <f t="shared" si="476"/>
        <v>LARGE</v>
      </c>
      <c r="L4885" s="144" t="str" cm="1">
        <f t="array" ref="L4885">_xlfn.IFS(I4885&lt;=2,"SMALL",I4885&lt;=5,"MEDIUM",I4885&gt;5,"LARGE")</f>
        <v>LARGE</v>
      </c>
      <c r="M4885" s="144" t="str">
        <f t="shared" si="473"/>
        <v>NO</v>
      </c>
      <c r="N4885" s="374">
        <v>4.6500000000000004</v>
      </c>
      <c r="O4885" s="374">
        <f t="shared" si="474"/>
        <v>5</v>
      </c>
      <c r="P4885" s="158" t="str" cm="1">
        <f t="array" ref="P4885">_xlfn.SWITCH(ROUND(N4885,0),5,"Excellent",4,"Good",3,"ok","Bad")</f>
        <v>Excellent</v>
      </c>
      <c r="Q4885" s="144">
        <v>23</v>
      </c>
      <c r="R4885" s="385">
        <v>43632</v>
      </c>
      <c r="S4885" s="385">
        <v>43994</v>
      </c>
      <c r="T4885" s="144">
        <v>3882</v>
      </c>
      <c r="U4885" s="144" t="s">
        <v>69</v>
      </c>
      <c r="V4885" s="144">
        <v>358</v>
      </c>
      <c r="W4885" s="144" t="str">
        <f t="shared" si="477"/>
        <v>Active</v>
      </c>
      <c r="X4885" s="144">
        <v>3882</v>
      </c>
      <c r="AB4885" s="343"/>
    </row>
    <row r="4886" spans="9:28">
      <c r="I4886" s="342">
        <v>2</v>
      </c>
      <c r="J4886" s="144" t="str">
        <f t="shared" si="475"/>
        <v>SMALL</v>
      </c>
      <c r="K4886" s="144" t="str">
        <f t="shared" si="476"/>
        <v>SMALL</v>
      </c>
      <c r="L4886" s="144" t="str" cm="1">
        <f t="array" ref="L4886">_xlfn.IFS(I4886&lt;=2,"SMALL",I4886&lt;=5,"MEDIUM",I4886&gt;5,"LARGE")</f>
        <v>SMALL</v>
      </c>
      <c r="M4886" s="144" t="str">
        <f t="shared" si="473"/>
        <v>NO</v>
      </c>
      <c r="N4886" s="374">
        <v>4.76</v>
      </c>
      <c r="O4886" s="374">
        <f t="shared" si="474"/>
        <v>5</v>
      </c>
      <c r="P4886" s="158" t="str" cm="1">
        <f t="array" ref="P4886">_xlfn.SWITCH(ROUND(N4886,0),5,"Excellent",4,"Good",3,"ok","Bad")</f>
        <v>Excellent</v>
      </c>
      <c r="Q4886" s="144">
        <v>25</v>
      </c>
      <c r="R4886" s="385">
        <v>43629</v>
      </c>
      <c r="S4886" s="385">
        <v>43831</v>
      </c>
      <c r="T4886" s="144">
        <v>2400</v>
      </c>
      <c r="U4886" s="144" t="s">
        <v>60</v>
      </c>
      <c r="V4886" s="144">
        <v>86</v>
      </c>
      <c r="W4886" s="144" t="str">
        <f t="shared" si="477"/>
        <v>Active</v>
      </c>
      <c r="X4886" s="144">
        <v>2400</v>
      </c>
      <c r="AB4886" s="343"/>
    </row>
    <row r="4887" spans="9:28">
      <c r="I4887" s="342">
        <v>2</v>
      </c>
      <c r="J4887" s="144" t="str">
        <f t="shared" si="475"/>
        <v>SMALL</v>
      </c>
      <c r="K4887" s="144" t="str">
        <f t="shared" si="476"/>
        <v>SMALL</v>
      </c>
      <c r="L4887" s="144" t="str" cm="1">
        <f t="array" ref="L4887">_xlfn.IFS(I4887&lt;=2,"SMALL",I4887&lt;=5,"MEDIUM",I4887&gt;5,"LARGE")</f>
        <v>SMALL</v>
      </c>
      <c r="M4887" s="144" t="str">
        <f t="shared" si="473"/>
        <v>NO</v>
      </c>
      <c r="N4887" s="374">
        <v>5</v>
      </c>
      <c r="O4887" s="374">
        <f t="shared" si="474"/>
        <v>5</v>
      </c>
      <c r="P4887" s="158" t="str" cm="1">
        <f t="array" ref="P4887">_xlfn.SWITCH(ROUND(N4887,0),5,"Excellent",4,"Good",3,"ok","Bad")</f>
        <v>Excellent</v>
      </c>
      <c r="Q4887" s="144">
        <v>27</v>
      </c>
      <c r="R4887" s="385">
        <v>43633</v>
      </c>
      <c r="S4887" s="385">
        <v>44053</v>
      </c>
      <c r="T4887" s="144">
        <v>3883</v>
      </c>
      <c r="U4887" s="144" t="s">
        <v>69</v>
      </c>
      <c r="V4887" s="144">
        <v>260</v>
      </c>
      <c r="W4887" s="144" t="str">
        <f t="shared" si="477"/>
        <v>Active</v>
      </c>
      <c r="X4887" s="144">
        <v>3883</v>
      </c>
      <c r="AB4887" s="343"/>
    </row>
    <row r="4888" spans="9:28">
      <c r="I4888" s="342">
        <v>2</v>
      </c>
      <c r="J4888" s="144" t="str">
        <f t="shared" si="475"/>
        <v>SMALL</v>
      </c>
      <c r="K4888" s="144" t="str">
        <f t="shared" si="476"/>
        <v>SMALL</v>
      </c>
      <c r="L4888" s="144" t="str" cm="1">
        <f t="array" ref="L4888">_xlfn.IFS(I4888&lt;=2,"SMALL",I4888&lt;=5,"MEDIUM",I4888&gt;5,"LARGE")</f>
        <v>SMALL</v>
      </c>
      <c r="M4888" s="144" t="str">
        <f t="shared" si="473"/>
        <v>NO</v>
      </c>
      <c r="N4888" s="374">
        <v>4.95</v>
      </c>
      <c r="O4888" s="374">
        <f t="shared" si="474"/>
        <v>5</v>
      </c>
      <c r="P4888" s="158" t="str" cm="1">
        <f t="array" ref="P4888">_xlfn.SWITCH(ROUND(N4888,0),5,"Excellent",4,"Good",3,"ok","Bad")</f>
        <v>Excellent</v>
      </c>
      <c r="Q4888" s="144">
        <v>19</v>
      </c>
      <c r="R4888" s="385">
        <v>43637</v>
      </c>
      <c r="S4888" s="385">
        <v>43842</v>
      </c>
      <c r="T4888" s="144">
        <v>2050</v>
      </c>
      <c r="U4888" s="144" t="s">
        <v>60</v>
      </c>
      <c r="V4888" s="144">
        <v>189</v>
      </c>
      <c r="W4888" s="144" t="str">
        <f t="shared" si="477"/>
        <v>Active</v>
      </c>
      <c r="X4888" s="144">
        <v>2050</v>
      </c>
      <c r="AB4888" s="343"/>
    </row>
    <row r="4889" spans="9:28">
      <c r="I4889" s="342">
        <v>3</v>
      </c>
      <c r="J4889" s="144" t="str">
        <f t="shared" si="475"/>
        <v>LARGE</v>
      </c>
      <c r="K4889" s="144" t="str">
        <f t="shared" si="476"/>
        <v>MEDIUM</v>
      </c>
      <c r="L4889" s="144" t="str" cm="1">
        <f t="array" ref="L4889">_xlfn.IFS(I4889&lt;=2,"SMALL",I4889&lt;=5,"MEDIUM",I4889&gt;5,"LARGE")</f>
        <v>MEDIUM</v>
      </c>
      <c r="M4889" s="144" t="str">
        <f t="shared" si="473"/>
        <v>NO</v>
      </c>
      <c r="N4889" s="374">
        <v>4.74</v>
      </c>
      <c r="O4889" s="374">
        <f t="shared" si="474"/>
        <v>5</v>
      </c>
      <c r="P4889" s="158" t="str" cm="1">
        <f t="array" ref="P4889">_xlfn.SWITCH(ROUND(N4889,0),5,"Excellent",4,"Good",3,"ok","Bad")</f>
        <v>Excellent</v>
      </c>
      <c r="Q4889" s="144">
        <v>19</v>
      </c>
      <c r="R4889" s="385">
        <v>43618</v>
      </c>
      <c r="S4889" s="385">
        <v>44030</v>
      </c>
      <c r="T4889" s="144">
        <v>3441</v>
      </c>
      <c r="U4889" s="144" t="s">
        <v>60</v>
      </c>
      <c r="V4889" s="144">
        <v>365</v>
      </c>
      <c r="W4889" s="144" t="str">
        <f t="shared" si="477"/>
        <v>Active</v>
      </c>
      <c r="X4889" s="144">
        <v>3441</v>
      </c>
      <c r="AB4889" s="343"/>
    </row>
    <row r="4890" spans="9:28">
      <c r="I4890" s="342">
        <v>14</v>
      </c>
      <c r="J4890" s="144" t="str">
        <f t="shared" si="475"/>
        <v>LARGE</v>
      </c>
      <c r="K4890" s="144" t="str">
        <f t="shared" si="476"/>
        <v>LARGE</v>
      </c>
      <c r="L4890" s="144" t="str" cm="1">
        <f t="array" ref="L4890">_xlfn.IFS(I4890&lt;=2,"SMALL",I4890&lt;=5,"MEDIUM",I4890&gt;5,"LARGE")</f>
        <v>LARGE</v>
      </c>
      <c r="M4890" s="144" t="str">
        <f t="shared" si="473"/>
        <v>NO</v>
      </c>
      <c r="N4890" s="374">
        <v>5</v>
      </c>
      <c r="O4890" s="374">
        <f t="shared" si="474"/>
        <v>5</v>
      </c>
      <c r="P4890" s="158" t="str" cm="1">
        <f t="array" ref="P4890">_xlfn.SWITCH(ROUND(N4890,0),5,"Excellent",4,"Good",3,"ok","Bad")</f>
        <v>Excellent</v>
      </c>
      <c r="Q4890" s="144">
        <v>16</v>
      </c>
      <c r="R4890" s="385">
        <v>43707</v>
      </c>
      <c r="S4890" s="385">
        <v>44010</v>
      </c>
      <c r="T4890" s="144">
        <v>3886</v>
      </c>
      <c r="U4890" s="144" t="s">
        <v>69</v>
      </c>
      <c r="V4890" s="144">
        <v>349</v>
      </c>
      <c r="W4890" s="144" t="str">
        <f t="shared" si="477"/>
        <v>Active</v>
      </c>
      <c r="X4890" s="144">
        <v>3886</v>
      </c>
      <c r="AB4890" s="343"/>
    </row>
    <row r="4891" spans="9:28">
      <c r="I4891" s="342">
        <v>2</v>
      </c>
      <c r="J4891" s="144" t="str">
        <f t="shared" si="475"/>
        <v>SMALL</v>
      </c>
      <c r="K4891" s="144" t="str">
        <f t="shared" si="476"/>
        <v>SMALL</v>
      </c>
      <c r="L4891" s="144" t="str" cm="1">
        <f t="array" ref="L4891">_xlfn.IFS(I4891&lt;=2,"SMALL",I4891&lt;=5,"MEDIUM",I4891&gt;5,"LARGE")</f>
        <v>SMALL</v>
      </c>
      <c r="M4891" s="144" t="str">
        <f t="shared" si="473"/>
        <v>NO</v>
      </c>
      <c r="N4891" s="374">
        <v>4.91</v>
      </c>
      <c r="O4891" s="374">
        <f t="shared" si="474"/>
        <v>5</v>
      </c>
      <c r="P4891" s="158" t="str" cm="1">
        <f t="array" ref="P4891">_xlfn.SWITCH(ROUND(N4891,0),5,"Excellent",4,"Good",3,"ok","Bad")</f>
        <v>Excellent</v>
      </c>
      <c r="Q4891" s="144">
        <v>44</v>
      </c>
      <c r="R4891" s="385">
        <v>43620</v>
      </c>
      <c r="S4891" s="385">
        <v>44053</v>
      </c>
      <c r="T4891" s="144">
        <v>3022</v>
      </c>
      <c r="U4891" s="144" t="s">
        <v>60</v>
      </c>
      <c r="V4891" s="144">
        <v>357</v>
      </c>
      <c r="W4891" s="144" t="str">
        <f t="shared" si="477"/>
        <v>Active</v>
      </c>
      <c r="X4891" s="144">
        <v>3022</v>
      </c>
      <c r="AB4891" s="343"/>
    </row>
    <row r="4892" spans="9:28">
      <c r="I4892" s="342">
        <v>6</v>
      </c>
      <c r="J4892" s="144" t="str">
        <f t="shared" si="475"/>
        <v>LARGE</v>
      </c>
      <c r="K4892" s="144" t="str">
        <f t="shared" si="476"/>
        <v>LARGE</v>
      </c>
      <c r="L4892" s="144" t="str" cm="1">
        <f t="array" ref="L4892">_xlfn.IFS(I4892&lt;=2,"SMALL",I4892&lt;=5,"MEDIUM",I4892&gt;5,"LARGE")</f>
        <v>LARGE</v>
      </c>
      <c r="M4892" s="144" t="str">
        <f t="shared" si="473"/>
        <v>NO</v>
      </c>
      <c r="N4892" s="374">
        <v>5</v>
      </c>
      <c r="O4892" s="374">
        <f t="shared" si="474"/>
        <v>5</v>
      </c>
      <c r="P4892" s="158" t="str" cm="1">
        <f t="array" ref="P4892">_xlfn.SWITCH(ROUND(N4892,0),5,"Excellent",4,"Good",3,"ok","Bad")</f>
        <v>Excellent</v>
      </c>
      <c r="Q4892" s="144">
        <v>24</v>
      </c>
      <c r="R4892" s="385">
        <v>43752</v>
      </c>
      <c r="S4892" s="385">
        <v>44038</v>
      </c>
      <c r="T4892" s="144">
        <v>3887</v>
      </c>
      <c r="U4892" s="144" t="s">
        <v>69</v>
      </c>
      <c r="V4892" s="144">
        <v>223</v>
      </c>
      <c r="W4892" s="144" t="str">
        <f t="shared" si="477"/>
        <v>Active</v>
      </c>
      <c r="X4892" s="144">
        <v>3887</v>
      </c>
      <c r="AB4892" s="343"/>
    </row>
    <row r="4893" spans="9:28">
      <c r="I4893" s="342">
        <v>1</v>
      </c>
      <c r="J4893" s="144" t="str">
        <f t="shared" si="475"/>
        <v>SMALL</v>
      </c>
      <c r="K4893" s="144" t="str">
        <f t="shared" si="476"/>
        <v>SMALL</v>
      </c>
      <c r="L4893" s="144" t="str" cm="1">
        <f t="array" ref="L4893">_xlfn.IFS(I4893&lt;=2,"SMALL",I4893&lt;=5,"MEDIUM",I4893&gt;5,"LARGE")</f>
        <v>SMALL</v>
      </c>
      <c r="M4893" s="144" t="str">
        <f t="shared" si="473"/>
        <v>NO</v>
      </c>
      <c r="N4893" s="374">
        <v>5</v>
      </c>
      <c r="O4893" s="374">
        <f t="shared" si="474"/>
        <v>5</v>
      </c>
      <c r="P4893" s="158" t="str" cm="1">
        <f t="array" ref="P4893">_xlfn.SWITCH(ROUND(N4893,0),5,"Excellent",4,"Good",3,"ok","Bad")</f>
        <v>Excellent</v>
      </c>
      <c r="Q4893" s="144">
        <v>63</v>
      </c>
      <c r="R4893" s="385">
        <v>43619</v>
      </c>
      <c r="S4893" s="385">
        <v>44057</v>
      </c>
      <c r="T4893" s="144">
        <v>3888</v>
      </c>
      <c r="U4893" s="144" t="s">
        <v>60</v>
      </c>
      <c r="V4893" s="144">
        <v>174</v>
      </c>
      <c r="W4893" s="144" t="str">
        <f t="shared" si="477"/>
        <v>Active</v>
      </c>
      <c r="X4893" s="144">
        <v>3888</v>
      </c>
      <c r="AB4893" s="343"/>
    </row>
    <row r="4894" spans="9:28">
      <c r="I4894" s="342">
        <v>14</v>
      </c>
      <c r="J4894" s="144" t="str">
        <f t="shared" si="475"/>
        <v>LARGE</v>
      </c>
      <c r="K4894" s="144" t="str">
        <f t="shared" si="476"/>
        <v>LARGE</v>
      </c>
      <c r="L4894" s="144" t="str" cm="1">
        <f t="array" ref="L4894">_xlfn.IFS(I4894&lt;=2,"SMALL",I4894&lt;=5,"MEDIUM",I4894&gt;5,"LARGE")</f>
        <v>LARGE</v>
      </c>
      <c r="M4894" s="144" t="str">
        <f t="shared" si="473"/>
        <v>NO</v>
      </c>
      <c r="N4894" s="374">
        <v>4.74</v>
      </c>
      <c r="O4894" s="374">
        <f t="shared" si="474"/>
        <v>5</v>
      </c>
      <c r="P4894" s="158" t="str" cm="1">
        <f t="array" ref="P4894">_xlfn.SWITCH(ROUND(N4894,0),5,"Excellent",4,"Good",3,"ok","Bad")</f>
        <v>Excellent</v>
      </c>
      <c r="Q4894" s="144">
        <v>53</v>
      </c>
      <c r="R4894" s="385">
        <v>43632</v>
      </c>
      <c r="S4894" s="385">
        <v>44053</v>
      </c>
      <c r="T4894" s="144">
        <v>3839</v>
      </c>
      <c r="U4894" s="144" t="s">
        <v>69</v>
      </c>
      <c r="V4894" s="144">
        <v>226</v>
      </c>
      <c r="W4894" s="144" t="str">
        <f t="shared" si="477"/>
        <v>Active</v>
      </c>
      <c r="X4894" s="144">
        <v>3839</v>
      </c>
      <c r="AB4894" s="343"/>
    </row>
    <row r="4895" spans="9:28">
      <c r="I4895" s="342">
        <v>3</v>
      </c>
      <c r="J4895" s="144" t="str">
        <f t="shared" si="475"/>
        <v>LARGE</v>
      </c>
      <c r="K4895" s="144" t="str">
        <f t="shared" si="476"/>
        <v>MEDIUM</v>
      </c>
      <c r="L4895" s="144" t="str" cm="1">
        <f t="array" ref="L4895">_xlfn.IFS(I4895&lt;=2,"SMALL",I4895&lt;=5,"MEDIUM",I4895&gt;5,"LARGE")</f>
        <v>MEDIUM</v>
      </c>
      <c r="M4895" s="144" t="str">
        <f t="shared" si="473"/>
        <v>NO</v>
      </c>
      <c r="N4895" s="374">
        <v>4.9400000000000004</v>
      </c>
      <c r="O4895" s="374">
        <f t="shared" si="474"/>
        <v>5</v>
      </c>
      <c r="P4895" s="158" t="str" cm="1">
        <f t="array" ref="P4895">_xlfn.SWITCH(ROUND(N4895,0),5,"Excellent",4,"Good",3,"ok","Bad")</f>
        <v>Excellent</v>
      </c>
      <c r="Q4895" s="144">
        <v>18</v>
      </c>
      <c r="R4895" s="385">
        <v>43647</v>
      </c>
      <c r="S4895" s="385">
        <v>43812</v>
      </c>
      <c r="T4895" s="144">
        <v>3224</v>
      </c>
      <c r="U4895" s="144" t="s">
        <v>69</v>
      </c>
      <c r="V4895" s="144">
        <v>358</v>
      </c>
      <c r="W4895" s="144" t="str">
        <f t="shared" si="477"/>
        <v>Active</v>
      </c>
      <c r="X4895" s="144">
        <v>3224</v>
      </c>
      <c r="AB4895" s="343"/>
    </row>
    <row r="4896" spans="9:28">
      <c r="I4896" s="342">
        <v>6</v>
      </c>
      <c r="J4896" s="144" t="str">
        <f t="shared" si="475"/>
        <v>LARGE</v>
      </c>
      <c r="K4896" s="144" t="str">
        <f t="shared" si="476"/>
        <v>LARGE</v>
      </c>
      <c r="L4896" s="144" t="str" cm="1">
        <f t="array" ref="L4896">_xlfn.IFS(I4896&lt;=2,"SMALL",I4896&lt;=5,"MEDIUM",I4896&gt;5,"LARGE")</f>
        <v>LARGE</v>
      </c>
      <c r="M4896" s="144" t="str">
        <f t="shared" si="473"/>
        <v>NO</v>
      </c>
      <c r="N4896" s="374">
        <v>5</v>
      </c>
      <c r="O4896" s="374">
        <f t="shared" si="474"/>
        <v>5</v>
      </c>
      <c r="P4896" s="158" t="str" cm="1">
        <f t="array" ref="P4896">_xlfn.SWITCH(ROUND(N4896,0),5,"Excellent",4,"Good",3,"ok","Bad")</f>
        <v>Excellent</v>
      </c>
      <c r="Q4896" s="144">
        <v>10</v>
      </c>
      <c r="R4896" s="385">
        <v>43669</v>
      </c>
      <c r="S4896" s="385">
        <v>43833</v>
      </c>
      <c r="T4896" s="144">
        <v>3884</v>
      </c>
      <c r="U4896" s="144" t="s">
        <v>69</v>
      </c>
      <c r="V4896" s="144">
        <v>89</v>
      </c>
      <c r="W4896" s="144" t="str">
        <f t="shared" si="477"/>
        <v>Active</v>
      </c>
      <c r="X4896" s="144">
        <v>3884</v>
      </c>
      <c r="AB4896" s="343"/>
    </row>
    <row r="4897" spans="9:28">
      <c r="I4897" s="342">
        <v>2</v>
      </c>
      <c r="J4897" s="144" t="str">
        <f t="shared" si="475"/>
        <v>SMALL</v>
      </c>
      <c r="K4897" s="144" t="str">
        <f t="shared" si="476"/>
        <v>SMALL</v>
      </c>
      <c r="L4897" s="144" t="str" cm="1">
        <f t="array" ref="L4897">_xlfn.IFS(I4897&lt;=2,"SMALL",I4897&lt;=5,"MEDIUM",I4897&gt;5,"LARGE")</f>
        <v>SMALL</v>
      </c>
      <c r="M4897" s="144" t="str">
        <f t="shared" si="473"/>
        <v>NO</v>
      </c>
      <c r="N4897" s="374">
        <v>5</v>
      </c>
      <c r="O4897" s="374">
        <f t="shared" si="474"/>
        <v>5</v>
      </c>
      <c r="P4897" s="158" t="str" cm="1">
        <f t="array" ref="P4897">_xlfn.SWITCH(ROUND(N4897,0),5,"Excellent",4,"Good",3,"ok","Bad")</f>
        <v>Excellent</v>
      </c>
      <c r="Q4897" s="144">
        <v>4</v>
      </c>
      <c r="R4897" s="385">
        <v>43702</v>
      </c>
      <c r="S4897" s="385">
        <v>43722</v>
      </c>
      <c r="T4897" s="144">
        <v>3890</v>
      </c>
      <c r="U4897" s="144" t="s">
        <v>69</v>
      </c>
      <c r="V4897" s="144">
        <v>44</v>
      </c>
      <c r="W4897" s="144" t="str">
        <f t="shared" si="477"/>
        <v>Active</v>
      </c>
      <c r="X4897" s="144">
        <v>3890</v>
      </c>
      <c r="AB4897" s="343"/>
    </row>
    <row r="4898" spans="9:28">
      <c r="I4898" s="342">
        <v>2</v>
      </c>
      <c r="J4898" s="144" t="str">
        <f t="shared" si="475"/>
        <v>SMALL</v>
      </c>
      <c r="K4898" s="144" t="str">
        <f t="shared" si="476"/>
        <v>SMALL</v>
      </c>
      <c r="L4898" s="144" t="str" cm="1">
        <f t="array" ref="L4898">_xlfn.IFS(I4898&lt;=2,"SMALL",I4898&lt;=5,"MEDIUM",I4898&gt;5,"LARGE")</f>
        <v>SMALL</v>
      </c>
      <c r="M4898" s="144" t="str">
        <f t="shared" si="473"/>
        <v>NO</v>
      </c>
      <c r="N4898" s="374">
        <v>5</v>
      </c>
      <c r="O4898" s="374">
        <f t="shared" si="474"/>
        <v>5</v>
      </c>
      <c r="P4898" s="158" t="str" cm="1">
        <f t="array" ref="P4898">_xlfn.SWITCH(ROUND(N4898,0),5,"Excellent",4,"Good",3,"ok","Bad")</f>
        <v>Excellent</v>
      </c>
      <c r="Q4898" s="144">
        <v>5</v>
      </c>
      <c r="R4898" s="385">
        <v>43790</v>
      </c>
      <c r="S4898" s="385">
        <v>44046</v>
      </c>
      <c r="T4898" s="144">
        <v>3891</v>
      </c>
      <c r="U4898" s="144" t="s">
        <v>69</v>
      </c>
      <c r="V4898" s="144">
        <v>364</v>
      </c>
      <c r="W4898" s="144" t="str">
        <f t="shared" si="477"/>
        <v>Active</v>
      </c>
      <c r="X4898" s="144">
        <v>3891</v>
      </c>
      <c r="AB4898" s="343"/>
    </row>
    <row r="4899" spans="9:28">
      <c r="I4899" s="342">
        <v>2</v>
      </c>
      <c r="J4899" s="144" t="str">
        <f t="shared" si="475"/>
        <v>SMALL</v>
      </c>
      <c r="K4899" s="144" t="str">
        <f t="shared" si="476"/>
        <v>SMALL</v>
      </c>
      <c r="L4899" s="144" t="str" cm="1">
        <f t="array" ref="L4899">_xlfn.IFS(I4899&lt;=2,"SMALL",I4899&lt;=5,"MEDIUM",I4899&gt;5,"LARGE")</f>
        <v>SMALL</v>
      </c>
      <c r="M4899" s="144" t="str">
        <f t="shared" si="473"/>
        <v>NO</v>
      </c>
      <c r="N4899" s="374">
        <v>5</v>
      </c>
      <c r="O4899" s="374">
        <f t="shared" si="474"/>
        <v>5</v>
      </c>
      <c r="P4899" s="158" t="str" cm="1">
        <f t="array" ref="P4899">_xlfn.SWITCH(ROUND(N4899,0),5,"Excellent",4,"Good",3,"ok","Bad")</f>
        <v>Excellent</v>
      </c>
      <c r="Q4899" s="144">
        <v>5</v>
      </c>
      <c r="R4899" s="385">
        <v>43772</v>
      </c>
      <c r="S4899" s="385">
        <v>43985</v>
      </c>
      <c r="T4899" s="144">
        <v>3891</v>
      </c>
      <c r="U4899" s="144" t="s">
        <v>69</v>
      </c>
      <c r="V4899" s="144">
        <v>332</v>
      </c>
      <c r="W4899" s="144" t="str">
        <f t="shared" si="477"/>
        <v>Active</v>
      </c>
      <c r="X4899" s="144">
        <v>3891</v>
      </c>
      <c r="AB4899" s="343"/>
    </row>
    <row r="4900" spans="9:28">
      <c r="I4900" s="342">
        <v>4</v>
      </c>
      <c r="J4900" s="144" t="str">
        <f t="shared" si="475"/>
        <v>LARGE</v>
      </c>
      <c r="K4900" s="144" t="str">
        <f t="shared" si="476"/>
        <v>MEDIUM</v>
      </c>
      <c r="L4900" s="144" t="str" cm="1">
        <f t="array" ref="L4900">_xlfn.IFS(I4900&lt;=2,"SMALL",I4900&lt;=5,"MEDIUM",I4900&gt;5,"LARGE")</f>
        <v>MEDIUM</v>
      </c>
      <c r="M4900" s="144" t="str">
        <f t="shared" si="473"/>
        <v>NO</v>
      </c>
      <c r="N4900" s="374">
        <v>5</v>
      </c>
      <c r="O4900" s="374">
        <f t="shared" si="474"/>
        <v>5</v>
      </c>
      <c r="P4900" s="158" t="str" cm="1">
        <f t="array" ref="P4900">_xlfn.SWITCH(ROUND(N4900,0),5,"Excellent",4,"Good",3,"ok","Bad")</f>
        <v>Excellent</v>
      </c>
      <c r="Q4900" s="144">
        <v>20</v>
      </c>
      <c r="R4900" s="385">
        <v>43710</v>
      </c>
      <c r="S4900" s="385">
        <v>44024</v>
      </c>
      <c r="T4900" s="144">
        <v>3892</v>
      </c>
      <c r="U4900" s="144" t="s">
        <v>69</v>
      </c>
      <c r="V4900" s="144">
        <v>179</v>
      </c>
      <c r="W4900" s="144" t="str">
        <f t="shared" si="477"/>
        <v>Active</v>
      </c>
      <c r="X4900" s="144">
        <v>3892</v>
      </c>
      <c r="AB4900" s="343"/>
    </row>
    <row r="4901" spans="9:28">
      <c r="I4901" s="342">
        <v>2</v>
      </c>
      <c r="J4901" s="144" t="str">
        <f t="shared" si="475"/>
        <v>SMALL</v>
      </c>
      <c r="K4901" s="144" t="str">
        <f t="shared" si="476"/>
        <v>SMALL</v>
      </c>
      <c r="L4901" s="144" t="str" cm="1">
        <f t="array" ref="L4901">_xlfn.IFS(I4901&lt;=2,"SMALL",I4901&lt;=5,"MEDIUM",I4901&gt;5,"LARGE")</f>
        <v>SMALL</v>
      </c>
      <c r="M4901" s="144" t="str">
        <f t="shared" si="473"/>
        <v>NO</v>
      </c>
      <c r="N4901" s="374">
        <v>5</v>
      </c>
      <c r="O4901" s="374">
        <f t="shared" si="474"/>
        <v>5</v>
      </c>
      <c r="P4901" s="158" t="str" cm="1">
        <f t="array" ref="P4901">_xlfn.SWITCH(ROUND(N4901,0),5,"Excellent",4,"Good",3,"ok","Bad")</f>
        <v>Excellent</v>
      </c>
      <c r="Q4901" s="144">
        <v>19</v>
      </c>
      <c r="R4901" s="385">
        <v>43634</v>
      </c>
      <c r="S4901" s="385">
        <v>44036</v>
      </c>
      <c r="T4901" s="144">
        <v>2461</v>
      </c>
      <c r="U4901" s="144" t="s">
        <v>69</v>
      </c>
      <c r="V4901" s="144">
        <v>0</v>
      </c>
      <c r="W4901" s="144" t="str">
        <f t="shared" si="477"/>
        <v>Inactive</v>
      </c>
      <c r="X4901" s="144">
        <v>2461</v>
      </c>
      <c r="AB4901" s="343"/>
    </row>
    <row r="4902" spans="9:28">
      <c r="I4902" s="342">
        <v>10</v>
      </c>
      <c r="J4902" s="144" t="str">
        <f t="shared" si="475"/>
        <v>LARGE</v>
      </c>
      <c r="K4902" s="144" t="str">
        <f t="shared" si="476"/>
        <v>LARGE</v>
      </c>
      <c r="L4902" s="144" t="str" cm="1">
        <f t="array" ref="L4902">_xlfn.IFS(I4902&lt;=2,"SMALL",I4902&lt;=5,"MEDIUM",I4902&gt;5,"LARGE")</f>
        <v>LARGE</v>
      </c>
      <c r="M4902" s="144" t="str">
        <f t="shared" si="473"/>
        <v>NO</v>
      </c>
      <c r="N4902" s="374">
        <v>4.97</v>
      </c>
      <c r="O4902" s="374">
        <f t="shared" si="474"/>
        <v>5</v>
      </c>
      <c r="P4902" s="158" t="str" cm="1">
        <f t="array" ref="P4902">_xlfn.SWITCH(ROUND(N4902,0),5,"Excellent",4,"Good",3,"ok","Bad")</f>
        <v>Excellent</v>
      </c>
      <c r="Q4902" s="144">
        <v>38</v>
      </c>
      <c r="R4902" s="385">
        <v>43629</v>
      </c>
      <c r="S4902" s="385">
        <v>44004</v>
      </c>
      <c r="T4902" s="144">
        <v>3275</v>
      </c>
      <c r="U4902" s="144" t="s">
        <v>69</v>
      </c>
      <c r="V4902" s="144">
        <v>124</v>
      </c>
      <c r="W4902" s="144" t="str">
        <f t="shared" si="477"/>
        <v>Active</v>
      </c>
      <c r="X4902" s="144">
        <v>3275</v>
      </c>
      <c r="AB4902" s="343"/>
    </row>
    <row r="4903" spans="9:28">
      <c r="I4903" s="342">
        <v>2</v>
      </c>
      <c r="J4903" s="144" t="str">
        <f t="shared" si="475"/>
        <v>SMALL</v>
      </c>
      <c r="K4903" s="144" t="str">
        <f t="shared" si="476"/>
        <v>SMALL</v>
      </c>
      <c r="L4903" s="144" t="str" cm="1">
        <f t="array" ref="L4903">_xlfn.IFS(I4903&lt;=2,"SMALL",I4903&lt;=5,"MEDIUM",I4903&gt;5,"LARGE")</f>
        <v>SMALL</v>
      </c>
      <c r="M4903" s="144" t="str">
        <f t="shared" si="473"/>
        <v>NO</v>
      </c>
      <c r="N4903" s="374">
        <v>4.97</v>
      </c>
      <c r="O4903" s="374">
        <f t="shared" si="474"/>
        <v>5</v>
      </c>
      <c r="P4903" s="158" t="str" cm="1">
        <f t="array" ref="P4903">_xlfn.SWITCH(ROUND(N4903,0),5,"Excellent",4,"Good",3,"ok","Bad")</f>
        <v>Excellent</v>
      </c>
      <c r="Q4903" s="144">
        <v>37</v>
      </c>
      <c r="R4903" s="385">
        <v>43623</v>
      </c>
      <c r="S4903" s="385">
        <v>43899</v>
      </c>
      <c r="T4903" s="144">
        <v>3175</v>
      </c>
      <c r="U4903" s="144" t="s">
        <v>69</v>
      </c>
      <c r="V4903" s="144">
        <v>97</v>
      </c>
      <c r="W4903" s="144" t="str">
        <f t="shared" si="477"/>
        <v>Active</v>
      </c>
      <c r="X4903" s="144">
        <v>3175</v>
      </c>
      <c r="AB4903" s="343"/>
    </row>
    <row r="4904" spans="9:28">
      <c r="I4904" s="342">
        <v>4</v>
      </c>
      <c r="J4904" s="144" t="str">
        <f t="shared" si="475"/>
        <v>LARGE</v>
      </c>
      <c r="K4904" s="144" t="str">
        <f t="shared" si="476"/>
        <v>MEDIUM</v>
      </c>
      <c r="L4904" s="144" t="str" cm="1">
        <f t="array" ref="L4904">_xlfn.IFS(I4904&lt;=2,"SMALL",I4904&lt;=5,"MEDIUM",I4904&gt;5,"LARGE")</f>
        <v>MEDIUM</v>
      </c>
      <c r="M4904" s="144" t="str">
        <f t="shared" si="473"/>
        <v>NO</v>
      </c>
      <c r="N4904" s="374">
        <v>5</v>
      </c>
      <c r="O4904" s="374">
        <f t="shared" si="474"/>
        <v>5</v>
      </c>
      <c r="P4904" s="158" t="str" cm="1">
        <f t="array" ref="P4904">_xlfn.SWITCH(ROUND(N4904,0),5,"Excellent",4,"Good",3,"ok","Bad")</f>
        <v>Excellent</v>
      </c>
      <c r="Q4904" s="144">
        <v>17</v>
      </c>
      <c r="R4904" s="385">
        <v>43636</v>
      </c>
      <c r="S4904" s="385">
        <v>44027</v>
      </c>
      <c r="T4904" s="144">
        <v>1834</v>
      </c>
      <c r="U4904" s="144" t="s">
        <v>69</v>
      </c>
      <c r="V4904" s="144">
        <v>146</v>
      </c>
      <c r="W4904" s="144" t="str">
        <f t="shared" si="477"/>
        <v>Active</v>
      </c>
      <c r="X4904" s="144">
        <v>1834</v>
      </c>
      <c r="AB4904" s="343"/>
    </row>
    <row r="4905" spans="9:28">
      <c r="I4905" s="342">
        <v>7</v>
      </c>
      <c r="J4905" s="144" t="str">
        <f t="shared" si="475"/>
        <v>LARGE</v>
      </c>
      <c r="K4905" s="144" t="str">
        <f t="shared" si="476"/>
        <v>LARGE</v>
      </c>
      <c r="L4905" s="144" t="str" cm="1">
        <f t="array" ref="L4905">_xlfn.IFS(I4905&lt;=2,"SMALL",I4905&lt;=5,"MEDIUM",I4905&gt;5,"LARGE")</f>
        <v>LARGE</v>
      </c>
      <c r="M4905" s="144" t="str">
        <f t="shared" si="473"/>
        <v>NO</v>
      </c>
      <c r="N4905" s="374">
        <v>4.9000000000000004</v>
      </c>
      <c r="O4905" s="374">
        <f t="shared" si="474"/>
        <v>5</v>
      </c>
      <c r="P4905" s="158" t="str" cm="1">
        <f t="array" ref="P4905">_xlfn.SWITCH(ROUND(N4905,0),5,"Excellent",4,"Good",3,"ok","Bad")</f>
        <v>Excellent</v>
      </c>
      <c r="Q4905" s="144">
        <v>50</v>
      </c>
      <c r="R4905" s="385">
        <v>43639</v>
      </c>
      <c r="S4905" s="385">
        <v>43904</v>
      </c>
      <c r="T4905" s="144">
        <v>3893</v>
      </c>
      <c r="U4905" s="144" t="s">
        <v>69</v>
      </c>
      <c r="V4905" s="144">
        <v>344</v>
      </c>
      <c r="W4905" s="144" t="str">
        <f t="shared" si="477"/>
        <v>Active</v>
      </c>
      <c r="X4905" s="144">
        <v>3893</v>
      </c>
      <c r="AB4905" s="343"/>
    </row>
    <row r="4906" spans="9:28">
      <c r="I4906" s="342">
        <v>2</v>
      </c>
      <c r="J4906" s="144" t="str">
        <f t="shared" si="475"/>
        <v>SMALL</v>
      </c>
      <c r="K4906" s="144" t="str">
        <f t="shared" si="476"/>
        <v>SMALL</v>
      </c>
      <c r="L4906" s="144" t="str" cm="1">
        <f t="array" ref="L4906">_xlfn.IFS(I4906&lt;=2,"SMALL",I4906&lt;=5,"MEDIUM",I4906&gt;5,"LARGE")</f>
        <v>SMALL</v>
      </c>
      <c r="M4906" s="144" t="str">
        <f t="shared" si="473"/>
        <v>NO</v>
      </c>
      <c r="N4906" s="374">
        <v>5</v>
      </c>
      <c r="O4906" s="374">
        <f t="shared" si="474"/>
        <v>5</v>
      </c>
      <c r="P4906" s="158" t="str" cm="1">
        <f t="array" ref="P4906">_xlfn.SWITCH(ROUND(N4906,0),5,"Excellent",4,"Good",3,"ok","Bad")</f>
        <v>Excellent</v>
      </c>
      <c r="Q4906" s="144">
        <v>15</v>
      </c>
      <c r="R4906" s="385">
        <v>43665</v>
      </c>
      <c r="S4906" s="385">
        <v>43917</v>
      </c>
      <c r="T4906" s="144">
        <v>3275</v>
      </c>
      <c r="U4906" s="144" t="s">
        <v>60</v>
      </c>
      <c r="V4906" s="144">
        <v>137</v>
      </c>
      <c r="W4906" s="144" t="str">
        <f t="shared" si="477"/>
        <v>Active</v>
      </c>
      <c r="X4906" s="144">
        <v>3275</v>
      </c>
      <c r="AB4906" s="343"/>
    </row>
    <row r="4907" spans="9:28">
      <c r="I4907" s="342">
        <v>7</v>
      </c>
      <c r="J4907" s="144" t="str">
        <f t="shared" si="475"/>
        <v>LARGE</v>
      </c>
      <c r="K4907" s="144" t="str">
        <f t="shared" si="476"/>
        <v>LARGE</v>
      </c>
      <c r="L4907" s="144" t="str" cm="1">
        <f t="array" ref="L4907">_xlfn.IFS(I4907&lt;=2,"SMALL",I4907&lt;=5,"MEDIUM",I4907&gt;5,"LARGE")</f>
        <v>LARGE</v>
      </c>
      <c r="M4907" s="144" t="str">
        <f t="shared" si="473"/>
        <v>NO</v>
      </c>
      <c r="N4907" s="374">
        <v>4.67</v>
      </c>
      <c r="O4907" s="374">
        <f t="shared" si="474"/>
        <v>5</v>
      </c>
      <c r="P4907" s="158" t="str" cm="1">
        <f t="array" ref="P4907">_xlfn.SWITCH(ROUND(N4907,0),5,"Excellent",4,"Good",3,"ok","Bad")</f>
        <v>Excellent</v>
      </c>
      <c r="Q4907" s="144">
        <v>15</v>
      </c>
      <c r="R4907" s="385">
        <v>43632</v>
      </c>
      <c r="S4907" s="385">
        <v>43833</v>
      </c>
      <c r="T4907" s="144">
        <v>3023</v>
      </c>
      <c r="U4907" s="144" t="s">
        <v>69</v>
      </c>
      <c r="V4907" s="144">
        <v>365</v>
      </c>
      <c r="W4907" s="144" t="str">
        <f t="shared" si="477"/>
        <v>Active</v>
      </c>
      <c r="X4907" s="144">
        <v>3023</v>
      </c>
      <c r="AB4907" s="343"/>
    </row>
    <row r="4908" spans="9:28">
      <c r="I4908" s="342">
        <v>2</v>
      </c>
      <c r="J4908" s="144" t="str">
        <f t="shared" si="475"/>
        <v>SMALL</v>
      </c>
      <c r="K4908" s="144" t="str">
        <f t="shared" si="476"/>
        <v>SMALL</v>
      </c>
      <c r="L4908" s="144" t="str" cm="1">
        <f t="array" ref="L4908">_xlfn.IFS(I4908&lt;=2,"SMALL",I4908&lt;=5,"MEDIUM",I4908&gt;5,"LARGE")</f>
        <v>SMALL</v>
      </c>
      <c r="M4908" s="144" t="str">
        <f t="shared" si="473"/>
        <v>NO</v>
      </c>
      <c r="N4908" s="374">
        <v>5</v>
      </c>
      <c r="O4908" s="374">
        <f t="shared" si="474"/>
        <v>5</v>
      </c>
      <c r="P4908" s="158" t="str" cm="1">
        <f t="array" ref="P4908">_xlfn.SWITCH(ROUND(N4908,0),5,"Excellent",4,"Good",3,"ok","Bad")</f>
        <v>Excellent</v>
      </c>
      <c r="Q4908" s="144">
        <v>4</v>
      </c>
      <c r="R4908" s="385">
        <v>43649</v>
      </c>
      <c r="S4908" s="385">
        <v>43877</v>
      </c>
      <c r="T4908" s="144">
        <v>2804</v>
      </c>
      <c r="U4908" s="144" t="s">
        <v>60</v>
      </c>
      <c r="V4908" s="144">
        <v>364</v>
      </c>
      <c r="W4908" s="144" t="str">
        <f t="shared" si="477"/>
        <v>Active</v>
      </c>
      <c r="X4908" s="144">
        <v>2804</v>
      </c>
      <c r="AB4908" s="343"/>
    </row>
    <row r="4909" spans="9:28">
      <c r="I4909" s="342">
        <v>3</v>
      </c>
      <c r="J4909" s="144" t="str">
        <f t="shared" si="475"/>
        <v>LARGE</v>
      </c>
      <c r="K4909" s="144" t="str">
        <f t="shared" si="476"/>
        <v>MEDIUM</v>
      </c>
      <c r="L4909" s="144" t="str" cm="1">
        <f t="array" ref="L4909">_xlfn.IFS(I4909&lt;=2,"SMALL",I4909&lt;=5,"MEDIUM",I4909&gt;5,"LARGE")</f>
        <v>MEDIUM</v>
      </c>
      <c r="M4909" s="144" t="str">
        <f t="shared" si="473"/>
        <v>NO</v>
      </c>
      <c r="N4909" s="374">
        <v>4.78</v>
      </c>
      <c r="O4909" s="374">
        <f t="shared" si="474"/>
        <v>5</v>
      </c>
      <c r="P4909" s="158" t="str" cm="1">
        <f t="array" ref="P4909">_xlfn.SWITCH(ROUND(N4909,0),5,"Excellent",4,"Good",3,"ok","Bad")</f>
        <v>Excellent</v>
      </c>
      <c r="Q4909" s="144">
        <v>27</v>
      </c>
      <c r="R4909" s="385">
        <v>43622</v>
      </c>
      <c r="S4909" s="385">
        <v>44044</v>
      </c>
      <c r="T4909" s="144">
        <v>3894</v>
      </c>
      <c r="U4909" s="144" t="s">
        <v>69</v>
      </c>
      <c r="V4909" s="144">
        <v>122</v>
      </c>
      <c r="W4909" s="144" t="str">
        <f t="shared" si="477"/>
        <v>Active</v>
      </c>
      <c r="X4909" s="144">
        <v>3894</v>
      </c>
      <c r="AB4909" s="343"/>
    </row>
    <row r="4910" spans="9:28">
      <c r="I4910" s="342">
        <v>4</v>
      </c>
      <c r="J4910" s="144" t="str">
        <f t="shared" si="475"/>
        <v>LARGE</v>
      </c>
      <c r="K4910" s="144" t="str">
        <f t="shared" si="476"/>
        <v>MEDIUM</v>
      </c>
      <c r="L4910" s="144" t="str" cm="1">
        <f t="array" ref="L4910">_xlfn.IFS(I4910&lt;=2,"SMALL",I4910&lt;=5,"MEDIUM",I4910&gt;5,"LARGE")</f>
        <v>MEDIUM</v>
      </c>
      <c r="M4910" s="144" t="str">
        <f t="shared" si="473"/>
        <v>NO</v>
      </c>
      <c r="N4910" s="374">
        <v>5</v>
      </c>
      <c r="O4910" s="374">
        <f t="shared" si="474"/>
        <v>5</v>
      </c>
      <c r="P4910" s="158" t="str" cm="1">
        <f t="array" ref="P4910">_xlfn.SWITCH(ROUND(N4910,0),5,"Excellent",4,"Good",3,"ok","Bad")</f>
        <v>Excellent</v>
      </c>
      <c r="Q4910" s="144">
        <v>6</v>
      </c>
      <c r="R4910" s="385">
        <v>43709</v>
      </c>
      <c r="S4910" s="385">
        <v>44012</v>
      </c>
      <c r="T4910" s="144">
        <v>1545</v>
      </c>
      <c r="U4910" s="144" t="s">
        <v>69</v>
      </c>
      <c r="V4910" s="144">
        <v>328</v>
      </c>
      <c r="W4910" s="144" t="str">
        <f t="shared" si="477"/>
        <v>Active</v>
      </c>
      <c r="X4910" s="144">
        <v>1545</v>
      </c>
      <c r="AB4910" s="343"/>
    </row>
    <row r="4911" spans="9:28">
      <c r="I4911" s="342">
        <v>2</v>
      </c>
      <c r="J4911" s="144" t="str">
        <f t="shared" si="475"/>
        <v>SMALL</v>
      </c>
      <c r="K4911" s="144" t="str">
        <f t="shared" si="476"/>
        <v>SMALL</v>
      </c>
      <c r="L4911" s="144" t="str" cm="1">
        <f t="array" ref="L4911">_xlfn.IFS(I4911&lt;=2,"SMALL",I4911&lt;=5,"MEDIUM",I4911&gt;5,"LARGE")</f>
        <v>SMALL</v>
      </c>
      <c r="M4911" s="144" t="str">
        <f t="shared" si="473"/>
        <v>NO</v>
      </c>
      <c r="N4911" s="374">
        <v>4.4000000000000004</v>
      </c>
      <c r="O4911" s="374">
        <f t="shared" si="474"/>
        <v>4</v>
      </c>
      <c r="P4911" s="158" t="str" cm="1">
        <f t="array" ref="P4911">_xlfn.SWITCH(ROUND(N4911,0),5,"Excellent",4,"Good",3,"ok","Bad")</f>
        <v>Good</v>
      </c>
      <c r="Q4911" s="144">
        <v>10</v>
      </c>
      <c r="R4911" s="385">
        <v>43626</v>
      </c>
      <c r="S4911" s="385">
        <v>43827</v>
      </c>
      <c r="T4911" s="144">
        <v>1368</v>
      </c>
      <c r="U4911" s="144" t="s">
        <v>60</v>
      </c>
      <c r="V4911" s="144">
        <v>0</v>
      </c>
      <c r="W4911" s="144" t="str">
        <f t="shared" si="477"/>
        <v>Inactive</v>
      </c>
      <c r="X4911" s="144">
        <v>1368</v>
      </c>
      <c r="AB4911" s="343"/>
    </row>
    <row r="4912" spans="9:28">
      <c r="I4912" s="342">
        <v>9</v>
      </c>
      <c r="J4912" s="144" t="str">
        <f t="shared" si="475"/>
        <v>LARGE</v>
      </c>
      <c r="K4912" s="144" t="str">
        <f t="shared" si="476"/>
        <v>LARGE</v>
      </c>
      <c r="L4912" s="144" t="str" cm="1">
        <f t="array" ref="L4912">_xlfn.IFS(I4912&lt;=2,"SMALL",I4912&lt;=5,"MEDIUM",I4912&gt;5,"LARGE")</f>
        <v>LARGE</v>
      </c>
      <c r="M4912" s="144" t="str">
        <f t="shared" si="473"/>
        <v>NO</v>
      </c>
      <c r="N4912" s="374">
        <v>4.83</v>
      </c>
      <c r="O4912" s="374">
        <f t="shared" si="474"/>
        <v>5</v>
      </c>
      <c r="P4912" s="158" t="str" cm="1">
        <f t="array" ref="P4912">_xlfn.SWITCH(ROUND(N4912,0),5,"Excellent",4,"Good",3,"ok","Bad")</f>
        <v>Excellent</v>
      </c>
      <c r="Q4912" s="144">
        <v>41</v>
      </c>
      <c r="R4912" s="385">
        <v>43632</v>
      </c>
      <c r="S4912" s="385">
        <v>43921</v>
      </c>
      <c r="T4912" s="144">
        <v>3839</v>
      </c>
      <c r="U4912" s="144" t="s">
        <v>60</v>
      </c>
      <c r="V4912" s="144">
        <v>0</v>
      </c>
      <c r="W4912" s="144" t="str">
        <f t="shared" si="477"/>
        <v>Inactive</v>
      </c>
      <c r="X4912" s="144">
        <v>3839</v>
      </c>
      <c r="AB4912" s="343"/>
    </row>
    <row r="4913" spans="9:28">
      <c r="I4913" s="342">
        <v>2</v>
      </c>
      <c r="J4913" s="144" t="str">
        <f t="shared" si="475"/>
        <v>SMALL</v>
      </c>
      <c r="K4913" s="144" t="str">
        <f t="shared" si="476"/>
        <v>SMALL</v>
      </c>
      <c r="L4913" s="144" t="str" cm="1">
        <f t="array" ref="L4913">_xlfn.IFS(I4913&lt;=2,"SMALL",I4913&lt;=5,"MEDIUM",I4913&gt;5,"LARGE")</f>
        <v>SMALL</v>
      </c>
      <c r="M4913" s="144" t="str">
        <f t="shared" si="473"/>
        <v>NO</v>
      </c>
      <c r="N4913" s="374">
        <v>4.17</v>
      </c>
      <c r="O4913" s="374">
        <f t="shared" si="474"/>
        <v>4</v>
      </c>
      <c r="P4913" s="158" t="str" cm="1">
        <f t="array" ref="P4913">_xlfn.SWITCH(ROUND(N4913,0),5,"Excellent",4,"Good",3,"ok","Bad")</f>
        <v>Good</v>
      </c>
      <c r="Q4913" s="144">
        <v>36</v>
      </c>
      <c r="R4913" s="385">
        <v>43629</v>
      </c>
      <c r="S4913" s="385">
        <v>43914</v>
      </c>
      <c r="T4913" s="144">
        <v>2757</v>
      </c>
      <c r="U4913" s="144" t="s">
        <v>60</v>
      </c>
      <c r="V4913" s="144">
        <v>0</v>
      </c>
      <c r="W4913" s="144" t="str">
        <f t="shared" si="477"/>
        <v>Inactive</v>
      </c>
      <c r="X4913" s="144">
        <v>2757</v>
      </c>
      <c r="AB4913" s="343"/>
    </row>
    <row r="4914" spans="9:28">
      <c r="I4914" s="342">
        <v>4</v>
      </c>
      <c r="J4914" s="144" t="str">
        <f t="shared" si="475"/>
        <v>LARGE</v>
      </c>
      <c r="K4914" s="144" t="str">
        <f t="shared" si="476"/>
        <v>MEDIUM</v>
      </c>
      <c r="L4914" s="144" t="str" cm="1">
        <f t="array" ref="L4914">_xlfn.IFS(I4914&lt;=2,"SMALL",I4914&lt;=5,"MEDIUM",I4914&gt;5,"LARGE")</f>
        <v>MEDIUM</v>
      </c>
      <c r="M4914" s="144" t="str">
        <f t="shared" si="473"/>
        <v>NO</v>
      </c>
      <c r="N4914" s="374">
        <v>5</v>
      </c>
      <c r="O4914" s="374">
        <f t="shared" si="474"/>
        <v>5</v>
      </c>
      <c r="P4914" s="158" t="str" cm="1">
        <f t="array" ref="P4914">_xlfn.SWITCH(ROUND(N4914,0),5,"Excellent",4,"Good",3,"ok","Bad")</f>
        <v>Excellent</v>
      </c>
      <c r="Q4914" s="144">
        <v>4</v>
      </c>
      <c r="R4914" s="385">
        <v>43745</v>
      </c>
      <c r="S4914" s="385">
        <v>43832</v>
      </c>
      <c r="T4914" s="144">
        <v>232</v>
      </c>
      <c r="U4914" s="144" t="s">
        <v>69</v>
      </c>
      <c r="V4914" s="144">
        <v>147</v>
      </c>
      <c r="W4914" s="144" t="str">
        <f t="shared" si="477"/>
        <v>Active</v>
      </c>
      <c r="X4914" s="144">
        <v>232</v>
      </c>
      <c r="AB4914" s="343"/>
    </row>
    <row r="4915" spans="9:28">
      <c r="I4915" s="342">
        <v>2</v>
      </c>
      <c r="J4915" s="144" t="str">
        <f t="shared" si="475"/>
        <v>SMALL</v>
      </c>
      <c r="K4915" s="144" t="str">
        <f t="shared" si="476"/>
        <v>SMALL</v>
      </c>
      <c r="L4915" s="144" t="str" cm="1">
        <f t="array" ref="L4915">_xlfn.IFS(I4915&lt;=2,"SMALL",I4915&lt;=5,"MEDIUM",I4915&gt;5,"LARGE")</f>
        <v>SMALL</v>
      </c>
      <c r="M4915" s="144" t="str">
        <f t="shared" si="473"/>
        <v>NO</v>
      </c>
      <c r="N4915" s="374">
        <v>4.9800000000000004</v>
      </c>
      <c r="O4915" s="374">
        <f t="shared" si="474"/>
        <v>5</v>
      </c>
      <c r="P4915" s="158" t="str" cm="1">
        <f t="array" ref="P4915">_xlfn.SWITCH(ROUND(N4915,0),5,"Excellent",4,"Good",3,"ok","Bad")</f>
        <v>Excellent</v>
      </c>
      <c r="Q4915" s="144">
        <v>45</v>
      </c>
      <c r="R4915" s="385">
        <v>43652</v>
      </c>
      <c r="S4915" s="385">
        <v>44045</v>
      </c>
      <c r="T4915" s="144">
        <v>3490</v>
      </c>
      <c r="U4915" s="144" t="s">
        <v>60</v>
      </c>
      <c r="V4915" s="144">
        <v>0</v>
      </c>
      <c r="W4915" s="144" t="str">
        <f t="shared" si="477"/>
        <v>Inactive</v>
      </c>
      <c r="X4915" s="144">
        <v>3490</v>
      </c>
      <c r="AB4915" s="343"/>
    </row>
    <row r="4916" spans="9:28">
      <c r="I4916" s="342">
        <v>2</v>
      </c>
      <c r="J4916" s="144" t="str">
        <f t="shared" si="475"/>
        <v>SMALL</v>
      </c>
      <c r="K4916" s="144" t="str">
        <f t="shared" si="476"/>
        <v>SMALL</v>
      </c>
      <c r="L4916" s="144" t="str" cm="1">
        <f t="array" ref="L4916">_xlfn.IFS(I4916&lt;=2,"SMALL",I4916&lt;=5,"MEDIUM",I4916&gt;5,"LARGE")</f>
        <v>SMALL</v>
      </c>
      <c r="M4916" s="144" t="str">
        <f t="shared" si="473"/>
        <v>NO</v>
      </c>
      <c r="N4916" s="374">
        <v>5</v>
      </c>
      <c r="O4916" s="374">
        <f t="shared" si="474"/>
        <v>5</v>
      </c>
      <c r="P4916" s="158" t="str" cm="1">
        <f t="array" ref="P4916">_xlfn.SWITCH(ROUND(N4916,0),5,"Excellent",4,"Good",3,"ok","Bad")</f>
        <v>Excellent</v>
      </c>
      <c r="Q4916" s="144">
        <v>34</v>
      </c>
      <c r="R4916" s="385">
        <v>43630</v>
      </c>
      <c r="S4916" s="385">
        <v>44052</v>
      </c>
      <c r="T4916" s="144">
        <v>3898</v>
      </c>
      <c r="U4916" s="144" t="s">
        <v>60</v>
      </c>
      <c r="V4916" s="144">
        <v>164</v>
      </c>
      <c r="W4916" s="144" t="str">
        <f t="shared" si="477"/>
        <v>Active</v>
      </c>
      <c r="X4916" s="144">
        <v>3898</v>
      </c>
      <c r="AB4916" s="343"/>
    </row>
    <row r="4917" spans="9:28">
      <c r="I4917" s="342">
        <v>5</v>
      </c>
      <c r="J4917" s="144" t="str">
        <f t="shared" si="475"/>
        <v>LARGE</v>
      </c>
      <c r="K4917" s="144" t="str">
        <f t="shared" si="476"/>
        <v>MEDIUM</v>
      </c>
      <c r="L4917" s="144" t="str" cm="1">
        <f t="array" ref="L4917">_xlfn.IFS(I4917&lt;=2,"SMALL",I4917&lt;=5,"MEDIUM",I4917&gt;5,"LARGE")</f>
        <v>MEDIUM</v>
      </c>
      <c r="M4917" s="144" t="str">
        <f t="shared" si="473"/>
        <v>NO</v>
      </c>
      <c r="N4917" s="374">
        <v>4.67</v>
      </c>
      <c r="O4917" s="374">
        <f t="shared" si="474"/>
        <v>5</v>
      </c>
      <c r="P4917" s="158" t="str" cm="1">
        <f t="array" ref="P4917">_xlfn.SWITCH(ROUND(N4917,0),5,"Excellent",4,"Good",3,"ok","Bad")</f>
        <v>Excellent</v>
      </c>
      <c r="Q4917" s="144">
        <v>3</v>
      </c>
      <c r="R4917" s="385">
        <v>43735</v>
      </c>
      <c r="S4917" s="385">
        <v>43916</v>
      </c>
      <c r="T4917" s="144">
        <v>2114</v>
      </c>
      <c r="U4917" s="144" t="s">
        <v>69</v>
      </c>
      <c r="V4917" s="144">
        <v>346</v>
      </c>
      <c r="W4917" s="144" t="str">
        <f t="shared" si="477"/>
        <v>Active</v>
      </c>
      <c r="X4917" s="144">
        <v>2114</v>
      </c>
      <c r="AB4917" s="343"/>
    </row>
    <row r="4918" spans="9:28">
      <c r="I4918" s="342">
        <v>1</v>
      </c>
      <c r="J4918" s="144" t="str">
        <f t="shared" si="475"/>
        <v>SMALL</v>
      </c>
      <c r="K4918" s="144" t="str">
        <f t="shared" si="476"/>
        <v>SMALL</v>
      </c>
      <c r="L4918" s="144" t="str" cm="1">
        <f t="array" ref="L4918">_xlfn.IFS(I4918&lt;=2,"SMALL",I4918&lt;=5,"MEDIUM",I4918&gt;5,"LARGE")</f>
        <v>SMALL</v>
      </c>
      <c r="M4918" s="144" t="str">
        <f t="shared" si="473"/>
        <v>NO</v>
      </c>
      <c r="N4918" s="374">
        <v>4.84</v>
      </c>
      <c r="O4918" s="374">
        <f t="shared" si="474"/>
        <v>5</v>
      </c>
      <c r="P4918" s="158" t="str" cm="1">
        <f t="array" ref="P4918">_xlfn.SWITCH(ROUND(N4918,0),5,"Excellent",4,"Good",3,"ok","Bad")</f>
        <v>Excellent</v>
      </c>
      <c r="Q4918" s="144">
        <v>43</v>
      </c>
      <c r="R4918" s="385">
        <v>43629</v>
      </c>
      <c r="S4918" s="385">
        <v>44058</v>
      </c>
      <c r="T4918" s="144">
        <v>1974</v>
      </c>
      <c r="U4918" s="144" t="s">
        <v>60</v>
      </c>
      <c r="V4918" s="144">
        <v>168</v>
      </c>
      <c r="W4918" s="144" t="str">
        <f t="shared" si="477"/>
        <v>Active</v>
      </c>
      <c r="X4918" s="144">
        <v>1974</v>
      </c>
      <c r="AB4918" s="343"/>
    </row>
    <row r="4919" spans="9:28">
      <c r="I4919" s="342">
        <v>7</v>
      </c>
      <c r="J4919" s="144" t="str">
        <f t="shared" si="475"/>
        <v>LARGE</v>
      </c>
      <c r="K4919" s="144" t="str">
        <f t="shared" si="476"/>
        <v>LARGE</v>
      </c>
      <c r="L4919" s="144" t="str" cm="1">
        <f t="array" ref="L4919">_xlfn.IFS(I4919&lt;=2,"SMALL",I4919&lt;=5,"MEDIUM",I4919&gt;5,"LARGE")</f>
        <v>LARGE</v>
      </c>
      <c r="M4919" s="144" t="str">
        <f t="shared" si="473"/>
        <v>NO</v>
      </c>
      <c r="N4919" s="374">
        <v>4.91</v>
      </c>
      <c r="O4919" s="374">
        <f t="shared" si="474"/>
        <v>5</v>
      </c>
      <c r="P4919" s="158" t="str" cm="1">
        <f t="array" ref="P4919">_xlfn.SWITCH(ROUND(N4919,0),5,"Excellent",4,"Good",3,"ok","Bad")</f>
        <v>Excellent</v>
      </c>
      <c r="Q4919" s="144">
        <v>32</v>
      </c>
      <c r="R4919" s="385">
        <v>43654</v>
      </c>
      <c r="S4919" s="385">
        <v>44043</v>
      </c>
      <c r="T4919" s="144">
        <v>3900</v>
      </c>
      <c r="U4919" s="144" t="s">
        <v>69</v>
      </c>
      <c r="V4919" s="144">
        <v>332</v>
      </c>
      <c r="W4919" s="144" t="str">
        <f t="shared" si="477"/>
        <v>Active</v>
      </c>
      <c r="X4919" s="144">
        <v>3900</v>
      </c>
      <c r="AB4919" s="343"/>
    </row>
    <row r="4920" spans="9:28">
      <c r="I4920" s="342">
        <v>13</v>
      </c>
      <c r="J4920" s="144" t="str">
        <f t="shared" si="475"/>
        <v>LARGE</v>
      </c>
      <c r="K4920" s="144" t="str">
        <f t="shared" si="476"/>
        <v>LARGE</v>
      </c>
      <c r="L4920" s="144" t="str" cm="1">
        <f t="array" ref="L4920">_xlfn.IFS(I4920&lt;=2,"SMALL",I4920&lt;=5,"MEDIUM",I4920&gt;5,"LARGE")</f>
        <v>LARGE</v>
      </c>
      <c r="M4920" s="144" t="str">
        <f t="shared" si="473"/>
        <v>NO</v>
      </c>
      <c r="N4920" s="374">
        <v>4.8499999999999996</v>
      </c>
      <c r="O4920" s="374">
        <f t="shared" si="474"/>
        <v>5</v>
      </c>
      <c r="P4920" s="158" t="str" cm="1">
        <f t="array" ref="P4920">_xlfn.SWITCH(ROUND(N4920,0),5,"Excellent",4,"Good",3,"ok","Bad")</f>
        <v>Excellent</v>
      </c>
      <c r="Q4920" s="144">
        <v>33</v>
      </c>
      <c r="R4920" s="385">
        <v>43667</v>
      </c>
      <c r="S4920" s="385">
        <v>44055</v>
      </c>
      <c r="T4920" s="144">
        <v>3790</v>
      </c>
      <c r="U4920" s="144" t="s">
        <v>69</v>
      </c>
      <c r="V4920" s="144">
        <v>203</v>
      </c>
      <c r="W4920" s="144" t="str">
        <f t="shared" si="477"/>
        <v>Active</v>
      </c>
      <c r="X4920" s="144">
        <v>3790</v>
      </c>
      <c r="AB4920" s="343"/>
    </row>
    <row r="4921" spans="9:28">
      <c r="I4921" s="342">
        <v>4</v>
      </c>
      <c r="J4921" s="144" t="str">
        <f t="shared" si="475"/>
        <v>LARGE</v>
      </c>
      <c r="K4921" s="144" t="str">
        <f t="shared" si="476"/>
        <v>MEDIUM</v>
      </c>
      <c r="L4921" s="144" t="str" cm="1">
        <f t="array" ref="L4921">_xlfn.IFS(I4921&lt;=2,"SMALL",I4921&lt;=5,"MEDIUM",I4921&gt;5,"LARGE")</f>
        <v>MEDIUM</v>
      </c>
      <c r="M4921" s="144" t="str">
        <f t="shared" si="473"/>
        <v>NO</v>
      </c>
      <c r="N4921" s="374">
        <v>4.83</v>
      </c>
      <c r="O4921" s="374">
        <f t="shared" si="474"/>
        <v>5</v>
      </c>
      <c r="P4921" s="158" t="str" cm="1">
        <f t="array" ref="P4921">_xlfn.SWITCH(ROUND(N4921,0),5,"Excellent",4,"Good",3,"ok","Bad")</f>
        <v>Excellent</v>
      </c>
      <c r="Q4921" s="144">
        <v>29</v>
      </c>
      <c r="R4921" s="385">
        <v>43674</v>
      </c>
      <c r="S4921" s="385">
        <v>43942</v>
      </c>
      <c r="T4921" s="144">
        <v>2637</v>
      </c>
      <c r="U4921" s="144" t="s">
        <v>69</v>
      </c>
      <c r="V4921" s="144">
        <v>321</v>
      </c>
      <c r="W4921" s="144" t="str">
        <f t="shared" si="477"/>
        <v>Active</v>
      </c>
      <c r="X4921" s="144">
        <v>2637</v>
      </c>
      <c r="AB4921" s="343"/>
    </row>
    <row r="4922" spans="9:28">
      <c r="I4922" s="342">
        <v>10</v>
      </c>
      <c r="J4922" s="144" t="str">
        <f t="shared" si="475"/>
        <v>LARGE</v>
      </c>
      <c r="K4922" s="144" t="str">
        <f t="shared" si="476"/>
        <v>LARGE</v>
      </c>
      <c r="L4922" s="144" t="str" cm="1">
        <f t="array" ref="L4922">_xlfn.IFS(I4922&lt;=2,"SMALL",I4922&lt;=5,"MEDIUM",I4922&gt;5,"LARGE")</f>
        <v>LARGE</v>
      </c>
      <c r="M4922" s="144" t="str">
        <f t="shared" si="473"/>
        <v>NO</v>
      </c>
      <c r="N4922" s="374">
        <v>4.79</v>
      </c>
      <c r="O4922" s="374">
        <f t="shared" si="474"/>
        <v>5</v>
      </c>
      <c r="P4922" s="158" t="str" cm="1">
        <f t="array" ref="P4922">_xlfn.SWITCH(ROUND(N4922,0),5,"Excellent",4,"Good",3,"ok","Bad")</f>
        <v>Excellent</v>
      </c>
      <c r="Q4922" s="144">
        <v>28</v>
      </c>
      <c r="R4922" s="385">
        <v>43632</v>
      </c>
      <c r="S4922" s="385">
        <v>43988</v>
      </c>
      <c r="T4922" s="144">
        <v>3901</v>
      </c>
      <c r="U4922" s="144" t="s">
        <v>69</v>
      </c>
      <c r="V4922" s="144">
        <v>224</v>
      </c>
      <c r="W4922" s="144" t="str">
        <f t="shared" si="477"/>
        <v>Active</v>
      </c>
      <c r="X4922" s="144">
        <v>3901</v>
      </c>
      <c r="AB4922" s="343"/>
    </row>
    <row r="4923" spans="9:28">
      <c r="I4923" s="342">
        <v>2</v>
      </c>
      <c r="J4923" s="144" t="str">
        <f t="shared" si="475"/>
        <v>SMALL</v>
      </c>
      <c r="K4923" s="144" t="str">
        <f t="shared" si="476"/>
        <v>SMALL</v>
      </c>
      <c r="L4923" s="144" t="str" cm="1">
        <f t="array" ref="L4923">_xlfn.IFS(I4923&lt;=2,"SMALL",I4923&lt;=5,"MEDIUM",I4923&gt;5,"LARGE")</f>
        <v>SMALL</v>
      </c>
      <c r="M4923" s="144" t="str">
        <f t="shared" si="473"/>
        <v>NO</v>
      </c>
      <c r="N4923" s="374">
        <v>4.7300000000000004</v>
      </c>
      <c r="O4923" s="374">
        <f t="shared" si="474"/>
        <v>5</v>
      </c>
      <c r="P4923" s="158" t="str" cm="1">
        <f t="array" ref="P4923">_xlfn.SWITCH(ROUND(N4923,0),5,"Excellent",4,"Good",3,"ok","Bad")</f>
        <v>Excellent</v>
      </c>
      <c r="Q4923" s="144">
        <v>22</v>
      </c>
      <c r="R4923" s="385">
        <v>43625</v>
      </c>
      <c r="S4923" s="385">
        <v>43980</v>
      </c>
      <c r="T4923" s="144">
        <v>3851</v>
      </c>
      <c r="U4923" s="144" t="s">
        <v>60</v>
      </c>
      <c r="V4923" s="144">
        <v>364</v>
      </c>
      <c r="W4923" s="144" t="str">
        <f t="shared" si="477"/>
        <v>Active</v>
      </c>
      <c r="X4923" s="144">
        <v>3851</v>
      </c>
      <c r="AB4923" s="343"/>
    </row>
    <row r="4924" spans="9:28">
      <c r="I4924" s="342">
        <v>3</v>
      </c>
      <c r="J4924" s="144" t="str">
        <f t="shared" si="475"/>
        <v>LARGE</v>
      </c>
      <c r="K4924" s="144" t="str">
        <f t="shared" si="476"/>
        <v>MEDIUM</v>
      </c>
      <c r="L4924" s="144" t="str" cm="1">
        <f t="array" ref="L4924">_xlfn.IFS(I4924&lt;=2,"SMALL",I4924&lt;=5,"MEDIUM",I4924&gt;5,"LARGE")</f>
        <v>MEDIUM</v>
      </c>
      <c r="M4924" s="144" t="str">
        <f t="shared" si="473"/>
        <v>NO</v>
      </c>
      <c r="N4924" s="374">
        <v>5</v>
      </c>
      <c r="O4924" s="374">
        <f t="shared" si="474"/>
        <v>5</v>
      </c>
      <c r="P4924" s="158" t="str" cm="1">
        <f t="array" ref="P4924">_xlfn.SWITCH(ROUND(N4924,0),5,"Excellent",4,"Good",3,"ok","Bad")</f>
        <v>Excellent</v>
      </c>
      <c r="Q4924" s="144">
        <v>5</v>
      </c>
      <c r="R4924" s="385">
        <v>43709</v>
      </c>
      <c r="S4924" s="385">
        <v>43952</v>
      </c>
      <c r="T4924" s="144">
        <v>521</v>
      </c>
      <c r="U4924" s="144" t="s">
        <v>69</v>
      </c>
      <c r="V4924" s="144">
        <v>0</v>
      </c>
      <c r="W4924" s="144" t="str">
        <f t="shared" si="477"/>
        <v>Inactive</v>
      </c>
      <c r="X4924" s="144">
        <v>521</v>
      </c>
      <c r="AB4924" s="343"/>
    </row>
    <row r="4925" spans="9:28">
      <c r="I4925" s="342">
        <v>4</v>
      </c>
      <c r="J4925" s="144" t="str">
        <f t="shared" si="475"/>
        <v>LARGE</v>
      </c>
      <c r="K4925" s="144" t="str">
        <f t="shared" si="476"/>
        <v>MEDIUM</v>
      </c>
      <c r="L4925" s="144" t="str" cm="1">
        <f t="array" ref="L4925">_xlfn.IFS(I4925&lt;=2,"SMALL",I4925&lt;=5,"MEDIUM",I4925&gt;5,"LARGE")</f>
        <v>MEDIUM</v>
      </c>
      <c r="M4925" s="144" t="str">
        <f t="shared" si="473"/>
        <v>NO</v>
      </c>
      <c r="N4925" s="374">
        <v>4.74</v>
      </c>
      <c r="O4925" s="374">
        <f t="shared" si="474"/>
        <v>5</v>
      </c>
      <c r="P4925" s="158" t="str" cm="1">
        <f t="array" ref="P4925">_xlfn.SWITCH(ROUND(N4925,0),5,"Excellent",4,"Good",3,"ok","Bad")</f>
        <v>Excellent</v>
      </c>
      <c r="Q4925" s="144">
        <v>23</v>
      </c>
      <c r="R4925" s="385">
        <v>43632</v>
      </c>
      <c r="S4925" s="385">
        <v>44044</v>
      </c>
      <c r="T4925" s="144">
        <v>1658</v>
      </c>
      <c r="U4925" s="144" t="s">
        <v>69</v>
      </c>
      <c r="V4925" s="144">
        <v>365</v>
      </c>
      <c r="W4925" s="144" t="str">
        <f t="shared" si="477"/>
        <v>Active</v>
      </c>
      <c r="X4925" s="144">
        <v>1658</v>
      </c>
      <c r="AB4925" s="343"/>
    </row>
    <row r="4926" spans="9:28">
      <c r="I4926" s="342">
        <v>4</v>
      </c>
      <c r="J4926" s="144" t="str">
        <f t="shared" si="475"/>
        <v>LARGE</v>
      </c>
      <c r="K4926" s="144" t="str">
        <f t="shared" si="476"/>
        <v>MEDIUM</v>
      </c>
      <c r="L4926" s="144" t="str" cm="1">
        <f t="array" ref="L4926">_xlfn.IFS(I4926&lt;=2,"SMALL",I4926&lt;=5,"MEDIUM",I4926&gt;5,"LARGE")</f>
        <v>MEDIUM</v>
      </c>
      <c r="M4926" s="144" t="str">
        <f t="shared" si="473"/>
        <v>NO</v>
      </c>
      <c r="N4926" s="374">
        <v>4.49</v>
      </c>
      <c r="O4926" s="374">
        <f t="shared" si="474"/>
        <v>4</v>
      </c>
      <c r="P4926" s="158" t="str" cm="1">
        <f t="array" ref="P4926">_xlfn.SWITCH(ROUND(N4926,0),5,"Excellent",4,"Good",3,"ok","Bad")</f>
        <v>Good</v>
      </c>
      <c r="Q4926" s="144">
        <v>51</v>
      </c>
      <c r="R4926" s="385">
        <v>43628</v>
      </c>
      <c r="S4926" s="385">
        <v>44039</v>
      </c>
      <c r="T4926" s="144">
        <v>3879</v>
      </c>
      <c r="U4926" s="144" t="s">
        <v>69</v>
      </c>
      <c r="V4926" s="144">
        <v>33</v>
      </c>
      <c r="W4926" s="144" t="str">
        <f t="shared" si="477"/>
        <v>Active</v>
      </c>
      <c r="X4926" s="144">
        <v>3879</v>
      </c>
      <c r="AB4926" s="343"/>
    </row>
    <row r="4927" spans="9:28">
      <c r="I4927" s="342">
        <v>16</v>
      </c>
      <c r="J4927" s="144" t="str">
        <f t="shared" si="475"/>
        <v>LARGE</v>
      </c>
      <c r="K4927" s="144" t="str">
        <f t="shared" si="476"/>
        <v>LARGE</v>
      </c>
      <c r="L4927" s="144" t="str" cm="1">
        <f t="array" ref="L4927">_xlfn.IFS(I4927&lt;=2,"SMALL",I4927&lt;=5,"MEDIUM",I4927&gt;5,"LARGE")</f>
        <v>LARGE</v>
      </c>
      <c r="M4927" s="144" t="str">
        <f t="shared" si="473"/>
        <v>NO</v>
      </c>
      <c r="N4927" s="374">
        <v>4.75</v>
      </c>
      <c r="O4927" s="374">
        <f t="shared" si="474"/>
        <v>5</v>
      </c>
      <c r="P4927" s="158" t="str" cm="1">
        <f t="array" ref="P4927">_xlfn.SWITCH(ROUND(N4927,0),5,"Excellent",4,"Good",3,"ok","Bad")</f>
        <v>Excellent</v>
      </c>
      <c r="Q4927" s="144">
        <v>24</v>
      </c>
      <c r="R4927" s="385">
        <v>43636</v>
      </c>
      <c r="S4927" s="385">
        <v>43892</v>
      </c>
      <c r="T4927" s="144">
        <v>3895</v>
      </c>
      <c r="U4927" s="144" t="s">
        <v>69</v>
      </c>
      <c r="V4927" s="144">
        <v>323</v>
      </c>
      <c r="W4927" s="144" t="str">
        <f t="shared" si="477"/>
        <v>Active</v>
      </c>
      <c r="X4927" s="144">
        <v>3895</v>
      </c>
      <c r="AB4927" s="343"/>
    </row>
    <row r="4928" spans="9:28">
      <c r="I4928" s="342">
        <v>5</v>
      </c>
      <c r="J4928" s="144" t="str">
        <f t="shared" si="475"/>
        <v>LARGE</v>
      </c>
      <c r="K4928" s="144" t="str">
        <f t="shared" si="476"/>
        <v>MEDIUM</v>
      </c>
      <c r="L4928" s="144" t="str" cm="1">
        <f t="array" ref="L4928">_xlfn.IFS(I4928&lt;=2,"SMALL",I4928&lt;=5,"MEDIUM",I4928&gt;5,"LARGE")</f>
        <v>MEDIUM</v>
      </c>
      <c r="M4928" s="144" t="str">
        <f t="shared" si="473"/>
        <v>NO</v>
      </c>
      <c r="N4928" s="374">
        <v>4.68</v>
      </c>
      <c r="O4928" s="374">
        <f t="shared" si="474"/>
        <v>5</v>
      </c>
      <c r="P4928" s="158" t="str" cm="1">
        <f t="array" ref="P4928">_xlfn.SWITCH(ROUND(N4928,0),5,"Excellent",4,"Good",3,"ok","Bad")</f>
        <v>Excellent</v>
      </c>
      <c r="Q4928" s="144">
        <v>19</v>
      </c>
      <c r="R4928" s="385">
        <v>43641</v>
      </c>
      <c r="S4928" s="385">
        <v>44036</v>
      </c>
      <c r="T4928" s="144">
        <v>3895</v>
      </c>
      <c r="U4928" s="144" t="s">
        <v>69</v>
      </c>
      <c r="V4928" s="144">
        <v>326</v>
      </c>
      <c r="W4928" s="144" t="str">
        <f t="shared" si="477"/>
        <v>Active</v>
      </c>
      <c r="X4928" s="144">
        <v>3895</v>
      </c>
      <c r="AB4928" s="343"/>
    </row>
    <row r="4929" spans="9:28">
      <c r="I4929" s="342">
        <v>16</v>
      </c>
      <c r="J4929" s="144" t="str">
        <f t="shared" si="475"/>
        <v>LARGE</v>
      </c>
      <c r="K4929" s="144" t="str">
        <f t="shared" si="476"/>
        <v>LARGE</v>
      </c>
      <c r="L4929" s="144" t="str" cm="1">
        <f t="array" ref="L4929">_xlfn.IFS(I4929&lt;=2,"SMALL",I4929&lt;=5,"MEDIUM",I4929&gt;5,"LARGE")</f>
        <v>LARGE</v>
      </c>
      <c r="M4929" s="144" t="str">
        <f t="shared" si="473"/>
        <v>NO</v>
      </c>
      <c r="N4929" s="374">
        <v>5</v>
      </c>
      <c r="O4929" s="374">
        <f t="shared" si="474"/>
        <v>5</v>
      </c>
      <c r="P4929" s="158" t="str" cm="1">
        <f t="array" ref="P4929">_xlfn.SWITCH(ROUND(N4929,0),5,"Excellent",4,"Good",3,"ok","Bad")</f>
        <v>Excellent</v>
      </c>
      <c r="Q4929" s="144">
        <v>10</v>
      </c>
      <c r="R4929" s="385">
        <v>43632</v>
      </c>
      <c r="S4929" s="385">
        <v>43870</v>
      </c>
      <c r="T4929" s="144">
        <v>3895</v>
      </c>
      <c r="U4929" s="144" t="s">
        <v>69</v>
      </c>
      <c r="V4929" s="144">
        <v>323</v>
      </c>
      <c r="W4929" s="144" t="str">
        <f t="shared" si="477"/>
        <v>Active</v>
      </c>
      <c r="X4929" s="144">
        <v>3895</v>
      </c>
      <c r="AB4929" s="343"/>
    </row>
    <row r="4930" spans="9:28">
      <c r="I4930" s="342">
        <v>15</v>
      </c>
      <c r="J4930" s="144" t="str">
        <f t="shared" si="475"/>
        <v>LARGE</v>
      </c>
      <c r="K4930" s="144" t="str">
        <f t="shared" si="476"/>
        <v>LARGE</v>
      </c>
      <c r="L4930" s="144" t="str" cm="1">
        <f t="array" ref="L4930">_xlfn.IFS(I4930&lt;=2,"SMALL",I4930&lt;=5,"MEDIUM",I4930&gt;5,"LARGE")</f>
        <v>LARGE</v>
      </c>
      <c r="M4930" s="144" t="str">
        <f t="shared" si="473"/>
        <v>NO</v>
      </c>
      <c r="N4930" s="374">
        <v>4.93</v>
      </c>
      <c r="O4930" s="374">
        <f t="shared" si="474"/>
        <v>5</v>
      </c>
      <c r="P4930" s="158" t="str" cm="1">
        <f t="array" ref="P4930">_xlfn.SWITCH(ROUND(N4930,0),5,"Excellent",4,"Good",3,"ok","Bad")</f>
        <v>Excellent</v>
      </c>
      <c r="Q4930" s="144">
        <v>14</v>
      </c>
      <c r="R4930" s="385">
        <v>43755</v>
      </c>
      <c r="S4930" s="385">
        <v>43905</v>
      </c>
      <c r="T4930" s="144">
        <v>3855</v>
      </c>
      <c r="U4930" s="144" t="s">
        <v>69</v>
      </c>
      <c r="V4930" s="144">
        <v>75</v>
      </c>
      <c r="W4930" s="144" t="str">
        <f t="shared" si="477"/>
        <v>Active</v>
      </c>
      <c r="X4930" s="144">
        <v>3855</v>
      </c>
      <c r="AB4930" s="343"/>
    </row>
    <row r="4931" spans="9:28">
      <c r="I4931" s="342">
        <v>2</v>
      </c>
      <c r="J4931" s="144" t="str">
        <f t="shared" si="475"/>
        <v>SMALL</v>
      </c>
      <c r="K4931" s="144" t="str">
        <f t="shared" si="476"/>
        <v>SMALL</v>
      </c>
      <c r="L4931" s="144" t="str" cm="1">
        <f t="array" ref="L4931">_xlfn.IFS(I4931&lt;=2,"SMALL",I4931&lt;=5,"MEDIUM",I4931&gt;5,"LARGE")</f>
        <v>SMALL</v>
      </c>
      <c r="M4931" s="144" t="str">
        <f t="shared" si="473"/>
        <v>NO</v>
      </c>
      <c r="N4931" s="374">
        <v>5</v>
      </c>
      <c r="O4931" s="374">
        <f t="shared" si="474"/>
        <v>5</v>
      </c>
      <c r="P4931" s="158" t="str" cm="1">
        <f t="array" ref="P4931">_xlfn.SWITCH(ROUND(N4931,0),5,"Excellent",4,"Good",3,"ok","Bad")</f>
        <v>Excellent</v>
      </c>
      <c r="Q4931" s="144">
        <v>3</v>
      </c>
      <c r="R4931" s="385">
        <v>43646</v>
      </c>
      <c r="S4931" s="385">
        <v>43832</v>
      </c>
      <c r="T4931" s="144">
        <v>3320</v>
      </c>
      <c r="U4931" s="144" t="s">
        <v>69</v>
      </c>
      <c r="V4931" s="144">
        <v>54</v>
      </c>
      <c r="W4931" s="144" t="str">
        <f t="shared" si="477"/>
        <v>Active</v>
      </c>
      <c r="X4931" s="144">
        <v>3320</v>
      </c>
      <c r="AB4931" s="343"/>
    </row>
    <row r="4932" spans="9:28">
      <c r="I4932" s="342">
        <v>2</v>
      </c>
      <c r="J4932" s="144" t="str">
        <f t="shared" si="475"/>
        <v>SMALL</v>
      </c>
      <c r="K4932" s="144" t="str">
        <f t="shared" si="476"/>
        <v>SMALL</v>
      </c>
      <c r="L4932" s="144" t="str" cm="1">
        <f t="array" ref="L4932">_xlfn.IFS(I4932&lt;=2,"SMALL",I4932&lt;=5,"MEDIUM",I4932&gt;5,"LARGE")</f>
        <v>SMALL</v>
      </c>
      <c r="M4932" s="144" t="str">
        <f t="shared" si="473"/>
        <v>NO</v>
      </c>
      <c r="N4932" s="374">
        <v>5</v>
      </c>
      <c r="O4932" s="374">
        <f t="shared" si="474"/>
        <v>5</v>
      </c>
      <c r="P4932" s="158" t="str" cm="1">
        <f t="array" ref="P4932">_xlfn.SWITCH(ROUND(N4932,0),5,"Excellent",4,"Good",3,"ok","Bad")</f>
        <v>Excellent</v>
      </c>
      <c r="Q4932" s="144">
        <v>8</v>
      </c>
      <c r="R4932" s="385">
        <v>43829</v>
      </c>
      <c r="S4932" s="385">
        <v>44017</v>
      </c>
      <c r="T4932" s="144">
        <v>1116</v>
      </c>
      <c r="U4932" s="144" t="s">
        <v>69</v>
      </c>
      <c r="V4932" s="144">
        <v>0</v>
      </c>
      <c r="W4932" s="144" t="str">
        <f t="shared" si="477"/>
        <v>Inactive</v>
      </c>
      <c r="X4932" s="144">
        <v>1116</v>
      </c>
      <c r="AB4932" s="343"/>
    </row>
    <row r="4933" spans="9:28">
      <c r="I4933" s="342">
        <v>10</v>
      </c>
      <c r="J4933" s="144" t="str">
        <f t="shared" si="475"/>
        <v>LARGE</v>
      </c>
      <c r="K4933" s="144" t="str">
        <f t="shared" si="476"/>
        <v>LARGE</v>
      </c>
      <c r="L4933" s="144" t="str" cm="1">
        <f t="array" ref="L4933">_xlfn.IFS(I4933&lt;=2,"SMALL",I4933&lt;=5,"MEDIUM",I4933&gt;5,"LARGE")</f>
        <v>LARGE</v>
      </c>
      <c r="M4933" s="144" t="str">
        <f t="shared" ref="M4933:M4996" si="478">IF(AND(N4933&gt;=4.8,Q4933&gt;100),"YES","NO")</f>
        <v>NO</v>
      </c>
      <c r="N4933" s="374">
        <v>4.88</v>
      </c>
      <c r="O4933" s="374">
        <f t="shared" ref="O4933:O4996" si="479">ROUND(N4933,0)</f>
        <v>5</v>
      </c>
      <c r="P4933" s="158" t="str" cm="1">
        <f t="array" ref="P4933">_xlfn.SWITCH(ROUND(N4933,0),5,"Excellent",4,"Good",3,"ok","Bad")</f>
        <v>Excellent</v>
      </c>
      <c r="Q4933" s="144">
        <v>24</v>
      </c>
      <c r="R4933" s="385">
        <v>43632</v>
      </c>
      <c r="S4933" s="385">
        <v>43877</v>
      </c>
      <c r="T4933" s="144">
        <v>3901</v>
      </c>
      <c r="U4933" s="144" t="s">
        <v>69</v>
      </c>
      <c r="V4933" s="144">
        <v>204</v>
      </c>
      <c r="W4933" s="144" t="str">
        <f t="shared" si="477"/>
        <v>Active</v>
      </c>
      <c r="X4933" s="144">
        <v>3901</v>
      </c>
      <c r="AB4933" s="343"/>
    </row>
    <row r="4934" spans="9:28">
      <c r="I4934" s="342">
        <v>6</v>
      </c>
      <c r="J4934" s="144" t="str">
        <f t="shared" ref="J4934:J4997" si="480">IF(I4934&lt;=2,"SMALL","LARGE")</f>
        <v>LARGE</v>
      </c>
      <c r="K4934" s="144" t="str">
        <f t="shared" ref="K4934:K4997" si="481">IF(I4934&lt;=2,"SMALL",IF(I4934&lt;=5,"MEDIUM","LARGE"))</f>
        <v>LARGE</v>
      </c>
      <c r="L4934" s="144" t="str" cm="1">
        <f t="array" ref="L4934">_xlfn.IFS(I4934&lt;=2,"SMALL",I4934&lt;=5,"MEDIUM",I4934&gt;5,"LARGE")</f>
        <v>LARGE</v>
      </c>
      <c r="M4934" s="144" t="str">
        <f t="shared" si="478"/>
        <v>NO</v>
      </c>
      <c r="N4934" s="374">
        <v>5</v>
      </c>
      <c r="O4934" s="374">
        <f t="shared" si="479"/>
        <v>5</v>
      </c>
      <c r="P4934" s="158" t="str" cm="1">
        <f t="array" ref="P4934">_xlfn.SWITCH(ROUND(N4934,0),5,"Excellent",4,"Good",3,"ok","Bad")</f>
        <v>Excellent</v>
      </c>
      <c r="Q4934" s="144">
        <v>6</v>
      </c>
      <c r="R4934" s="385">
        <v>43663</v>
      </c>
      <c r="S4934" s="385">
        <v>43800</v>
      </c>
      <c r="T4934" s="144">
        <v>3664</v>
      </c>
      <c r="U4934" s="144" t="s">
        <v>69</v>
      </c>
      <c r="V4934" s="144">
        <v>0</v>
      </c>
      <c r="W4934" s="144" t="str">
        <f t="shared" ref="W4934:W4997" si="482">IF(NOT(V4934=0),"Active","Inactive")</f>
        <v>Inactive</v>
      </c>
      <c r="X4934" s="144">
        <v>3664</v>
      </c>
      <c r="AB4934" s="343"/>
    </row>
    <row r="4935" spans="9:28">
      <c r="I4935" s="342">
        <v>5</v>
      </c>
      <c r="J4935" s="144" t="str">
        <f t="shared" si="480"/>
        <v>LARGE</v>
      </c>
      <c r="K4935" s="144" t="str">
        <f t="shared" si="481"/>
        <v>MEDIUM</v>
      </c>
      <c r="L4935" s="144" t="str" cm="1">
        <f t="array" ref="L4935">_xlfn.IFS(I4935&lt;=2,"SMALL",I4935&lt;=5,"MEDIUM",I4935&gt;5,"LARGE")</f>
        <v>MEDIUM</v>
      </c>
      <c r="M4935" s="144" t="str">
        <f t="shared" si="478"/>
        <v>NO</v>
      </c>
      <c r="N4935" s="374">
        <v>5</v>
      </c>
      <c r="O4935" s="374">
        <f t="shared" si="479"/>
        <v>5</v>
      </c>
      <c r="P4935" s="158" t="str" cm="1">
        <f t="array" ref="P4935">_xlfn.SWITCH(ROUND(N4935,0),5,"Excellent",4,"Good",3,"ok","Bad")</f>
        <v>Excellent</v>
      </c>
      <c r="Q4935" s="144">
        <v>10</v>
      </c>
      <c r="R4935" s="385">
        <v>43632</v>
      </c>
      <c r="S4935" s="385">
        <v>43828</v>
      </c>
      <c r="T4935" s="144">
        <v>34</v>
      </c>
      <c r="U4935" s="144" t="s">
        <v>69</v>
      </c>
      <c r="V4935" s="144">
        <v>87</v>
      </c>
      <c r="W4935" s="144" t="str">
        <f t="shared" si="482"/>
        <v>Active</v>
      </c>
      <c r="X4935" s="144">
        <v>34</v>
      </c>
      <c r="AB4935" s="343"/>
    </row>
    <row r="4936" spans="9:28">
      <c r="I4936" s="342">
        <v>2</v>
      </c>
      <c r="J4936" s="144" t="str">
        <f t="shared" si="480"/>
        <v>SMALL</v>
      </c>
      <c r="K4936" s="144" t="str">
        <f t="shared" si="481"/>
        <v>SMALL</v>
      </c>
      <c r="L4936" s="144" t="str" cm="1">
        <f t="array" ref="L4936">_xlfn.IFS(I4936&lt;=2,"SMALL",I4936&lt;=5,"MEDIUM",I4936&gt;5,"LARGE")</f>
        <v>SMALL</v>
      </c>
      <c r="M4936" s="144" t="str">
        <f t="shared" si="478"/>
        <v>NO</v>
      </c>
      <c r="N4936" s="374">
        <v>4.33</v>
      </c>
      <c r="O4936" s="374">
        <f t="shared" si="479"/>
        <v>4</v>
      </c>
      <c r="P4936" s="158" t="str" cm="1">
        <f t="array" ref="P4936">_xlfn.SWITCH(ROUND(N4936,0),5,"Excellent",4,"Good",3,"ok","Bad")</f>
        <v>Good</v>
      </c>
      <c r="Q4936" s="144">
        <v>3</v>
      </c>
      <c r="R4936" s="385">
        <v>43863</v>
      </c>
      <c r="S4936" s="385">
        <v>43895</v>
      </c>
      <c r="T4936" s="144">
        <v>3873</v>
      </c>
      <c r="U4936" s="144" t="s">
        <v>60</v>
      </c>
      <c r="V4936" s="144">
        <v>365</v>
      </c>
      <c r="W4936" s="144" t="str">
        <f t="shared" si="482"/>
        <v>Active</v>
      </c>
      <c r="X4936" s="144">
        <v>3873</v>
      </c>
      <c r="AB4936" s="343"/>
    </row>
    <row r="4937" spans="9:28">
      <c r="I4937" s="342">
        <v>2</v>
      </c>
      <c r="J4937" s="144" t="str">
        <f t="shared" si="480"/>
        <v>SMALL</v>
      </c>
      <c r="K4937" s="144" t="str">
        <f t="shared" si="481"/>
        <v>SMALL</v>
      </c>
      <c r="L4937" s="144" t="str" cm="1">
        <f t="array" ref="L4937">_xlfn.IFS(I4937&lt;=2,"SMALL",I4937&lt;=5,"MEDIUM",I4937&gt;5,"LARGE")</f>
        <v>SMALL</v>
      </c>
      <c r="M4937" s="144" t="str">
        <f t="shared" si="478"/>
        <v>NO</v>
      </c>
      <c r="N4937" s="374">
        <v>4.5</v>
      </c>
      <c r="O4937" s="374">
        <f t="shared" si="479"/>
        <v>5</v>
      </c>
      <c r="P4937" s="158" t="str" cm="1">
        <f t="array" ref="P4937">_xlfn.SWITCH(ROUND(N4937,0),5,"Excellent",4,"Good",3,"ok","Bad")</f>
        <v>Excellent</v>
      </c>
      <c r="Q4937" s="144">
        <v>4</v>
      </c>
      <c r="R4937" s="385">
        <v>43826</v>
      </c>
      <c r="S4937" s="385">
        <v>44058</v>
      </c>
      <c r="T4937" s="144">
        <v>3896</v>
      </c>
      <c r="U4937" s="144" t="s">
        <v>60</v>
      </c>
      <c r="V4937" s="144">
        <v>364</v>
      </c>
      <c r="W4937" s="144" t="str">
        <f t="shared" si="482"/>
        <v>Active</v>
      </c>
      <c r="X4937" s="144">
        <v>3896</v>
      </c>
      <c r="AB4937" s="343"/>
    </row>
    <row r="4938" spans="9:28">
      <c r="I4938" s="342">
        <v>2</v>
      </c>
      <c r="J4938" s="144" t="str">
        <f t="shared" si="480"/>
        <v>SMALL</v>
      </c>
      <c r="K4938" s="144" t="str">
        <f t="shared" si="481"/>
        <v>SMALL</v>
      </c>
      <c r="L4938" s="144" t="str" cm="1">
        <f t="array" ref="L4938">_xlfn.IFS(I4938&lt;=2,"SMALL",I4938&lt;=5,"MEDIUM",I4938&gt;5,"LARGE")</f>
        <v>SMALL</v>
      </c>
      <c r="M4938" s="144" t="str">
        <f t="shared" si="478"/>
        <v>NO</v>
      </c>
      <c r="N4938" s="374">
        <v>4.6900000000000004</v>
      </c>
      <c r="O4938" s="374">
        <f t="shared" si="479"/>
        <v>5</v>
      </c>
      <c r="P4938" s="158" t="str" cm="1">
        <f t="array" ref="P4938">_xlfn.SWITCH(ROUND(N4938,0),5,"Excellent",4,"Good",3,"ok","Bad")</f>
        <v>Excellent</v>
      </c>
      <c r="Q4938" s="144">
        <v>13</v>
      </c>
      <c r="R4938" s="385">
        <v>43845</v>
      </c>
      <c r="S4938" s="385">
        <v>44026</v>
      </c>
      <c r="T4938" s="144">
        <v>3896</v>
      </c>
      <c r="U4938" s="144" t="s">
        <v>60</v>
      </c>
      <c r="V4938" s="144">
        <v>364</v>
      </c>
      <c r="W4938" s="144" t="str">
        <f t="shared" si="482"/>
        <v>Active</v>
      </c>
      <c r="X4938" s="144">
        <v>3896</v>
      </c>
      <c r="AB4938" s="343"/>
    </row>
    <row r="4939" spans="9:28">
      <c r="I4939" s="342">
        <v>3</v>
      </c>
      <c r="J4939" s="144" t="str">
        <f t="shared" si="480"/>
        <v>LARGE</v>
      </c>
      <c r="K4939" s="144" t="str">
        <f t="shared" si="481"/>
        <v>MEDIUM</v>
      </c>
      <c r="L4939" s="144" t="str" cm="1">
        <f t="array" ref="L4939">_xlfn.IFS(I4939&lt;=2,"SMALL",I4939&lt;=5,"MEDIUM",I4939&gt;5,"LARGE")</f>
        <v>MEDIUM</v>
      </c>
      <c r="M4939" s="144" t="str">
        <f t="shared" si="478"/>
        <v>NO</v>
      </c>
      <c r="N4939" s="374">
        <v>5</v>
      </c>
      <c r="O4939" s="374">
        <f t="shared" si="479"/>
        <v>5</v>
      </c>
      <c r="P4939" s="158" t="str" cm="1">
        <f t="array" ref="P4939">_xlfn.SWITCH(ROUND(N4939,0),5,"Excellent",4,"Good",3,"ok","Bad")</f>
        <v>Excellent</v>
      </c>
      <c r="Q4939" s="144">
        <v>9</v>
      </c>
      <c r="R4939" s="385">
        <v>43687</v>
      </c>
      <c r="S4939" s="385">
        <v>43907</v>
      </c>
      <c r="T4939" s="144">
        <v>3891</v>
      </c>
      <c r="U4939" s="144" t="s">
        <v>69</v>
      </c>
      <c r="V4939" s="144">
        <v>310</v>
      </c>
      <c r="W4939" s="144" t="str">
        <f t="shared" si="482"/>
        <v>Active</v>
      </c>
      <c r="X4939" s="144">
        <v>3891</v>
      </c>
      <c r="AB4939" s="343"/>
    </row>
    <row r="4940" spans="9:28">
      <c r="I4940" s="342">
        <v>1</v>
      </c>
      <c r="J4940" s="144" t="str">
        <f t="shared" si="480"/>
        <v>SMALL</v>
      </c>
      <c r="K4940" s="144" t="str">
        <f t="shared" si="481"/>
        <v>SMALL</v>
      </c>
      <c r="L4940" s="144" t="str" cm="1">
        <f t="array" ref="L4940">_xlfn.IFS(I4940&lt;=2,"SMALL",I4940&lt;=5,"MEDIUM",I4940&gt;5,"LARGE")</f>
        <v>SMALL</v>
      </c>
      <c r="M4940" s="144" t="str">
        <f t="shared" si="478"/>
        <v>NO</v>
      </c>
      <c r="N4940" s="374">
        <v>4.67</v>
      </c>
      <c r="O4940" s="374">
        <f t="shared" si="479"/>
        <v>5</v>
      </c>
      <c r="P4940" s="158" t="str" cm="1">
        <f t="array" ref="P4940">_xlfn.SWITCH(ROUND(N4940,0),5,"Excellent",4,"Good",3,"ok","Bad")</f>
        <v>Excellent</v>
      </c>
      <c r="Q4940" s="144">
        <v>3</v>
      </c>
      <c r="R4940" s="385">
        <v>43653</v>
      </c>
      <c r="S4940" s="385">
        <v>43689</v>
      </c>
      <c r="T4940" s="144">
        <v>1898</v>
      </c>
      <c r="U4940" s="144" t="s">
        <v>69</v>
      </c>
      <c r="V4940" s="144">
        <v>112</v>
      </c>
      <c r="W4940" s="144" t="str">
        <f t="shared" si="482"/>
        <v>Active</v>
      </c>
      <c r="X4940" s="144">
        <v>1898</v>
      </c>
      <c r="AB4940" s="343"/>
    </row>
    <row r="4941" spans="9:28">
      <c r="I4941" s="342">
        <v>2</v>
      </c>
      <c r="J4941" s="144" t="str">
        <f t="shared" si="480"/>
        <v>SMALL</v>
      </c>
      <c r="K4941" s="144" t="str">
        <f t="shared" si="481"/>
        <v>SMALL</v>
      </c>
      <c r="L4941" s="144" t="str" cm="1">
        <f t="array" ref="L4941">_xlfn.IFS(I4941&lt;=2,"SMALL",I4941&lt;=5,"MEDIUM",I4941&gt;5,"LARGE")</f>
        <v>SMALL</v>
      </c>
      <c r="M4941" s="144" t="str">
        <f t="shared" si="478"/>
        <v>NO</v>
      </c>
      <c r="N4941" s="374">
        <v>5</v>
      </c>
      <c r="O4941" s="374">
        <f t="shared" si="479"/>
        <v>5</v>
      </c>
      <c r="P4941" s="158" t="str" cm="1">
        <f t="array" ref="P4941">_xlfn.SWITCH(ROUND(N4941,0),5,"Excellent",4,"Good",3,"ok","Bad")</f>
        <v>Excellent</v>
      </c>
      <c r="Q4941" s="144">
        <v>18</v>
      </c>
      <c r="R4941" s="385">
        <v>43635</v>
      </c>
      <c r="S4941" s="385">
        <v>43908</v>
      </c>
      <c r="T4941" s="144">
        <v>2838</v>
      </c>
      <c r="U4941" s="144" t="s">
        <v>60</v>
      </c>
      <c r="V4941" s="144">
        <v>143</v>
      </c>
      <c r="W4941" s="144" t="str">
        <f t="shared" si="482"/>
        <v>Active</v>
      </c>
      <c r="X4941" s="144">
        <v>2838</v>
      </c>
      <c r="AB4941" s="343"/>
    </row>
    <row r="4942" spans="9:28">
      <c r="I4942" s="342">
        <v>3</v>
      </c>
      <c r="J4942" s="144" t="str">
        <f t="shared" si="480"/>
        <v>LARGE</v>
      </c>
      <c r="K4942" s="144" t="str">
        <f t="shared" si="481"/>
        <v>MEDIUM</v>
      </c>
      <c r="L4942" s="144" t="str" cm="1">
        <f t="array" ref="L4942">_xlfn.IFS(I4942&lt;=2,"SMALL",I4942&lt;=5,"MEDIUM",I4942&gt;5,"LARGE")</f>
        <v>MEDIUM</v>
      </c>
      <c r="M4942" s="144" t="str">
        <f t="shared" si="478"/>
        <v>NO</v>
      </c>
      <c r="N4942" s="374">
        <v>5</v>
      </c>
      <c r="O4942" s="374">
        <f t="shared" si="479"/>
        <v>5</v>
      </c>
      <c r="P4942" s="158" t="str" cm="1">
        <f t="array" ref="P4942">_xlfn.SWITCH(ROUND(N4942,0),5,"Excellent",4,"Good",3,"ok","Bad")</f>
        <v>Excellent</v>
      </c>
      <c r="Q4942" s="144">
        <v>6</v>
      </c>
      <c r="R4942" s="385">
        <v>43678</v>
      </c>
      <c r="S4942" s="385">
        <v>43833</v>
      </c>
      <c r="T4942" s="144">
        <v>3888</v>
      </c>
      <c r="U4942" s="144" t="s">
        <v>69</v>
      </c>
      <c r="V4942" s="144">
        <v>0</v>
      </c>
      <c r="W4942" s="144" t="str">
        <f t="shared" si="482"/>
        <v>Inactive</v>
      </c>
      <c r="X4942" s="144">
        <v>3888</v>
      </c>
      <c r="AB4942" s="343"/>
    </row>
    <row r="4943" spans="9:28">
      <c r="I4943" s="342">
        <v>12</v>
      </c>
      <c r="J4943" s="144" t="str">
        <f t="shared" si="480"/>
        <v>LARGE</v>
      </c>
      <c r="K4943" s="144" t="str">
        <f t="shared" si="481"/>
        <v>LARGE</v>
      </c>
      <c r="L4943" s="144" t="str" cm="1">
        <f t="array" ref="L4943">_xlfn.IFS(I4943&lt;=2,"SMALL",I4943&lt;=5,"MEDIUM",I4943&gt;5,"LARGE")</f>
        <v>LARGE</v>
      </c>
      <c r="M4943" s="144" t="str">
        <f t="shared" si="478"/>
        <v>NO</v>
      </c>
      <c r="N4943" s="374">
        <v>5</v>
      </c>
      <c r="O4943" s="374">
        <f t="shared" si="479"/>
        <v>5</v>
      </c>
      <c r="P4943" s="158" t="str" cm="1">
        <f t="array" ref="P4943">_xlfn.SWITCH(ROUND(N4943,0),5,"Excellent",4,"Good",3,"ok","Bad")</f>
        <v>Excellent</v>
      </c>
      <c r="Q4943" s="144">
        <v>21</v>
      </c>
      <c r="R4943" s="385">
        <v>43666</v>
      </c>
      <c r="S4943" s="385">
        <v>43891</v>
      </c>
      <c r="T4943" s="144">
        <v>3897</v>
      </c>
      <c r="U4943" s="144" t="s">
        <v>69</v>
      </c>
      <c r="V4943" s="144">
        <v>341</v>
      </c>
      <c r="W4943" s="144" t="str">
        <f t="shared" si="482"/>
        <v>Active</v>
      </c>
      <c r="X4943" s="144">
        <v>3897</v>
      </c>
      <c r="AB4943" s="343"/>
    </row>
    <row r="4944" spans="9:28">
      <c r="I4944" s="342">
        <v>5</v>
      </c>
      <c r="J4944" s="144" t="str">
        <f t="shared" si="480"/>
        <v>LARGE</v>
      </c>
      <c r="K4944" s="144" t="str">
        <f t="shared" si="481"/>
        <v>MEDIUM</v>
      </c>
      <c r="L4944" s="144" t="str" cm="1">
        <f t="array" ref="L4944">_xlfn.IFS(I4944&lt;=2,"SMALL",I4944&lt;=5,"MEDIUM",I4944&gt;5,"LARGE")</f>
        <v>MEDIUM</v>
      </c>
      <c r="M4944" s="144" t="str">
        <f t="shared" si="478"/>
        <v>NO</v>
      </c>
      <c r="N4944" s="374">
        <v>5</v>
      </c>
      <c r="O4944" s="374">
        <f t="shared" si="479"/>
        <v>5</v>
      </c>
      <c r="P4944" s="158" t="str" cm="1">
        <f t="array" ref="P4944">_xlfn.SWITCH(ROUND(N4944,0),5,"Excellent",4,"Good",3,"ok","Bad")</f>
        <v>Excellent</v>
      </c>
      <c r="Q4944" s="144">
        <v>3</v>
      </c>
      <c r="R4944" s="385">
        <v>43882</v>
      </c>
      <c r="S4944" s="385">
        <v>44043</v>
      </c>
      <c r="T4944" s="144">
        <v>2715</v>
      </c>
      <c r="U4944" s="144" t="s">
        <v>69</v>
      </c>
      <c r="V4944" s="144">
        <v>327</v>
      </c>
      <c r="W4944" s="144" t="str">
        <f t="shared" si="482"/>
        <v>Active</v>
      </c>
      <c r="X4944" s="144">
        <v>2715</v>
      </c>
      <c r="AB4944" s="343"/>
    </row>
    <row r="4945" spans="9:28">
      <c r="I4945" s="342">
        <v>6</v>
      </c>
      <c r="J4945" s="144" t="str">
        <f t="shared" si="480"/>
        <v>LARGE</v>
      </c>
      <c r="K4945" s="144" t="str">
        <f t="shared" si="481"/>
        <v>LARGE</v>
      </c>
      <c r="L4945" s="144" t="str" cm="1">
        <f t="array" ref="L4945">_xlfn.IFS(I4945&lt;=2,"SMALL",I4945&lt;=5,"MEDIUM",I4945&gt;5,"LARGE")</f>
        <v>LARGE</v>
      </c>
      <c r="M4945" s="144" t="str">
        <f t="shared" si="478"/>
        <v>NO</v>
      </c>
      <c r="N4945" s="374">
        <v>4.9000000000000004</v>
      </c>
      <c r="O4945" s="374">
        <f t="shared" si="479"/>
        <v>5</v>
      </c>
      <c r="P4945" s="158" t="str" cm="1">
        <f t="array" ref="P4945">_xlfn.SWITCH(ROUND(N4945,0),5,"Excellent",4,"Good",3,"ok","Bad")</f>
        <v>Excellent</v>
      </c>
      <c r="Q4945" s="144">
        <v>48</v>
      </c>
      <c r="R4945" s="385">
        <v>43645</v>
      </c>
      <c r="S4945" s="385">
        <v>44056</v>
      </c>
      <c r="T4945" s="144">
        <v>3903</v>
      </c>
      <c r="U4945" s="144" t="s">
        <v>69</v>
      </c>
      <c r="V4945" s="144">
        <v>80</v>
      </c>
      <c r="W4945" s="144" t="str">
        <f t="shared" si="482"/>
        <v>Active</v>
      </c>
      <c r="X4945" s="144">
        <v>3903</v>
      </c>
      <c r="AB4945" s="343"/>
    </row>
    <row r="4946" spans="9:28">
      <c r="I4946" s="342">
        <v>2</v>
      </c>
      <c r="J4946" s="144" t="str">
        <f t="shared" si="480"/>
        <v>SMALL</v>
      </c>
      <c r="K4946" s="144" t="str">
        <f t="shared" si="481"/>
        <v>SMALL</v>
      </c>
      <c r="L4946" s="144" t="str" cm="1">
        <f t="array" ref="L4946">_xlfn.IFS(I4946&lt;=2,"SMALL",I4946&lt;=5,"MEDIUM",I4946&gt;5,"LARGE")</f>
        <v>SMALL</v>
      </c>
      <c r="M4946" s="144" t="str">
        <f t="shared" si="478"/>
        <v>NO</v>
      </c>
      <c r="N4946" s="374">
        <v>4.75</v>
      </c>
      <c r="O4946" s="374">
        <f t="shared" si="479"/>
        <v>5</v>
      </c>
      <c r="P4946" s="158" t="str" cm="1">
        <f t="array" ref="P4946">_xlfn.SWITCH(ROUND(N4946,0),5,"Excellent",4,"Good",3,"ok","Bad")</f>
        <v>Excellent</v>
      </c>
      <c r="Q4946" s="144">
        <v>4</v>
      </c>
      <c r="R4946" s="385">
        <v>43658</v>
      </c>
      <c r="S4946" s="385">
        <v>44042</v>
      </c>
      <c r="T4946" s="144">
        <v>666</v>
      </c>
      <c r="U4946" s="144" t="s">
        <v>69</v>
      </c>
      <c r="V4946" s="144">
        <v>229</v>
      </c>
      <c r="W4946" s="144" t="str">
        <f t="shared" si="482"/>
        <v>Active</v>
      </c>
      <c r="X4946" s="144">
        <v>666</v>
      </c>
      <c r="AB4946" s="343"/>
    </row>
    <row r="4947" spans="9:28">
      <c r="I4947" s="342">
        <v>4</v>
      </c>
      <c r="J4947" s="144" t="str">
        <f t="shared" si="480"/>
        <v>LARGE</v>
      </c>
      <c r="K4947" s="144" t="str">
        <f t="shared" si="481"/>
        <v>MEDIUM</v>
      </c>
      <c r="L4947" s="144" t="str" cm="1">
        <f t="array" ref="L4947">_xlfn.IFS(I4947&lt;=2,"SMALL",I4947&lt;=5,"MEDIUM",I4947&gt;5,"LARGE")</f>
        <v>MEDIUM</v>
      </c>
      <c r="M4947" s="144" t="str">
        <f t="shared" si="478"/>
        <v>NO</v>
      </c>
      <c r="N4947" s="374">
        <v>5</v>
      </c>
      <c r="O4947" s="374">
        <f t="shared" si="479"/>
        <v>5</v>
      </c>
      <c r="P4947" s="158" t="str" cm="1">
        <f t="array" ref="P4947">_xlfn.SWITCH(ROUND(N4947,0),5,"Excellent",4,"Good",3,"ok","Bad")</f>
        <v>Excellent</v>
      </c>
      <c r="Q4947" s="144">
        <v>22</v>
      </c>
      <c r="R4947" s="385">
        <v>43632</v>
      </c>
      <c r="S4947" s="385">
        <v>43836</v>
      </c>
      <c r="T4947" s="144">
        <v>3904</v>
      </c>
      <c r="U4947" s="144" t="s">
        <v>69</v>
      </c>
      <c r="V4947" s="144">
        <v>24</v>
      </c>
      <c r="W4947" s="144" t="str">
        <f t="shared" si="482"/>
        <v>Active</v>
      </c>
      <c r="X4947" s="144">
        <v>3904</v>
      </c>
      <c r="AB4947" s="343"/>
    </row>
    <row r="4948" spans="9:28">
      <c r="I4948" s="342">
        <v>6</v>
      </c>
      <c r="J4948" s="144" t="str">
        <f t="shared" si="480"/>
        <v>LARGE</v>
      </c>
      <c r="K4948" s="144" t="str">
        <f t="shared" si="481"/>
        <v>LARGE</v>
      </c>
      <c r="L4948" s="144" t="str" cm="1">
        <f t="array" ref="L4948">_xlfn.IFS(I4948&lt;=2,"SMALL",I4948&lt;=5,"MEDIUM",I4948&gt;5,"LARGE")</f>
        <v>LARGE</v>
      </c>
      <c r="M4948" s="144" t="str">
        <f t="shared" si="478"/>
        <v>NO</v>
      </c>
      <c r="N4948" s="374">
        <v>4.79</v>
      </c>
      <c r="O4948" s="374">
        <f t="shared" si="479"/>
        <v>5</v>
      </c>
      <c r="P4948" s="158" t="str" cm="1">
        <f t="array" ref="P4948">_xlfn.SWITCH(ROUND(N4948,0),5,"Excellent",4,"Good",3,"ok","Bad")</f>
        <v>Excellent</v>
      </c>
      <c r="Q4948" s="144">
        <v>28</v>
      </c>
      <c r="R4948" s="385">
        <v>43646</v>
      </c>
      <c r="S4948" s="385">
        <v>43995</v>
      </c>
      <c r="T4948" s="144">
        <v>3060</v>
      </c>
      <c r="U4948" s="144" t="s">
        <v>69</v>
      </c>
      <c r="V4948" s="144">
        <v>293</v>
      </c>
      <c r="W4948" s="144" t="str">
        <f t="shared" si="482"/>
        <v>Active</v>
      </c>
      <c r="X4948" s="144">
        <v>3060</v>
      </c>
      <c r="AB4948" s="343"/>
    </row>
    <row r="4949" spans="9:28">
      <c r="I4949" s="342">
        <v>16</v>
      </c>
      <c r="J4949" s="144" t="str">
        <f t="shared" si="480"/>
        <v>LARGE</v>
      </c>
      <c r="K4949" s="144" t="str">
        <f t="shared" si="481"/>
        <v>LARGE</v>
      </c>
      <c r="L4949" s="144" t="str" cm="1">
        <f t="array" ref="L4949">_xlfn.IFS(I4949&lt;=2,"SMALL",I4949&lt;=5,"MEDIUM",I4949&gt;5,"LARGE")</f>
        <v>LARGE</v>
      </c>
      <c r="M4949" s="144" t="str">
        <f t="shared" si="478"/>
        <v>NO</v>
      </c>
      <c r="N4949" s="374">
        <v>5</v>
      </c>
      <c r="O4949" s="374">
        <f t="shared" si="479"/>
        <v>5</v>
      </c>
      <c r="P4949" s="158" t="str" cm="1">
        <f t="array" ref="P4949">_xlfn.SWITCH(ROUND(N4949,0),5,"Excellent",4,"Good",3,"ok","Bad")</f>
        <v>Excellent</v>
      </c>
      <c r="Q4949" s="144">
        <v>4</v>
      </c>
      <c r="R4949" s="385">
        <v>43793</v>
      </c>
      <c r="S4949" s="385">
        <v>43905</v>
      </c>
      <c r="T4949" s="144">
        <v>1361</v>
      </c>
      <c r="U4949" s="144" t="s">
        <v>69</v>
      </c>
      <c r="V4949" s="144">
        <v>0</v>
      </c>
      <c r="W4949" s="144" t="str">
        <f t="shared" si="482"/>
        <v>Inactive</v>
      </c>
      <c r="X4949" s="144">
        <v>1361</v>
      </c>
      <c r="AB4949" s="343"/>
    </row>
    <row r="4950" spans="9:28">
      <c r="I4950" s="342">
        <v>7</v>
      </c>
      <c r="J4950" s="144" t="str">
        <f t="shared" si="480"/>
        <v>LARGE</v>
      </c>
      <c r="K4950" s="144" t="str">
        <f t="shared" si="481"/>
        <v>LARGE</v>
      </c>
      <c r="L4950" s="144" t="str" cm="1">
        <f t="array" ref="L4950">_xlfn.IFS(I4950&lt;=2,"SMALL",I4950&lt;=5,"MEDIUM",I4950&gt;5,"LARGE")</f>
        <v>LARGE</v>
      </c>
      <c r="M4950" s="144" t="str">
        <f t="shared" si="478"/>
        <v>NO</v>
      </c>
      <c r="N4950" s="374">
        <v>4.7300000000000004</v>
      </c>
      <c r="O4950" s="374">
        <f t="shared" si="479"/>
        <v>5</v>
      </c>
      <c r="P4950" s="158" t="str" cm="1">
        <f t="array" ref="P4950">_xlfn.SWITCH(ROUND(N4950,0),5,"Excellent",4,"Good",3,"ok","Bad")</f>
        <v>Excellent</v>
      </c>
      <c r="Q4950" s="144">
        <v>45</v>
      </c>
      <c r="R4950" s="385">
        <v>43638</v>
      </c>
      <c r="S4950" s="385">
        <v>44045</v>
      </c>
      <c r="T4950" s="144">
        <v>3905</v>
      </c>
      <c r="U4950" s="144" t="s">
        <v>60</v>
      </c>
      <c r="V4950" s="144">
        <v>363</v>
      </c>
      <c r="W4950" s="144" t="str">
        <f t="shared" si="482"/>
        <v>Active</v>
      </c>
      <c r="X4950" s="144">
        <v>3905</v>
      </c>
      <c r="AB4950" s="343"/>
    </row>
    <row r="4951" spans="9:28">
      <c r="I4951" s="342">
        <v>2</v>
      </c>
      <c r="J4951" s="144" t="str">
        <f t="shared" si="480"/>
        <v>SMALL</v>
      </c>
      <c r="K4951" s="144" t="str">
        <f t="shared" si="481"/>
        <v>SMALL</v>
      </c>
      <c r="L4951" s="144" t="str" cm="1">
        <f t="array" ref="L4951">_xlfn.IFS(I4951&lt;=2,"SMALL",I4951&lt;=5,"MEDIUM",I4951&gt;5,"LARGE")</f>
        <v>SMALL</v>
      </c>
      <c r="M4951" s="144" t="str">
        <f t="shared" si="478"/>
        <v>NO</v>
      </c>
      <c r="N4951" s="374">
        <v>5</v>
      </c>
      <c r="O4951" s="374">
        <f t="shared" si="479"/>
        <v>5</v>
      </c>
      <c r="P4951" s="158" t="str" cm="1">
        <f t="array" ref="P4951">_xlfn.SWITCH(ROUND(N4951,0),5,"Excellent",4,"Good",3,"ok","Bad")</f>
        <v>Excellent</v>
      </c>
      <c r="Q4951" s="144">
        <v>14</v>
      </c>
      <c r="R4951" s="385">
        <v>43654</v>
      </c>
      <c r="S4951" s="385">
        <v>43785</v>
      </c>
      <c r="T4951" s="144">
        <v>3907</v>
      </c>
      <c r="U4951" s="144" t="s">
        <v>60</v>
      </c>
      <c r="V4951" s="144">
        <v>0</v>
      </c>
      <c r="W4951" s="144" t="str">
        <f t="shared" si="482"/>
        <v>Inactive</v>
      </c>
      <c r="X4951" s="144">
        <v>3907</v>
      </c>
      <c r="AB4951" s="343"/>
    </row>
    <row r="4952" spans="9:28">
      <c r="I4952" s="342">
        <v>5</v>
      </c>
      <c r="J4952" s="144" t="str">
        <f t="shared" si="480"/>
        <v>LARGE</v>
      </c>
      <c r="K4952" s="144" t="str">
        <f t="shared" si="481"/>
        <v>MEDIUM</v>
      </c>
      <c r="L4952" s="144" t="str" cm="1">
        <f t="array" ref="L4952">_xlfn.IFS(I4952&lt;=2,"SMALL",I4952&lt;=5,"MEDIUM",I4952&gt;5,"LARGE")</f>
        <v>MEDIUM</v>
      </c>
      <c r="M4952" s="144" t="str">
        <f t="shared" si="478"/>
        <v>NO</v>
      </c>
      <c r="N4952" s="374">
        <v>5</v>
      </c>
      <c r="O4952" s="374">
        <f t="shared" si="479"/>
        <v>5</v>
      </c>
      <c r="P4952" s="158" t="str" cm="1">
        <f t="array" ref="P4952">_xlfn.SWITCH(ROUND(N4952,0),5,"Excellent",4,"Good",3,"ok","Bad")</f>
        <v>Excellent</v>
      </c>
      <c r="Q4952" s="144">
        <v>21</v>
      </c>
      <c r="R4952" s="385">
        <v>43638</v>
      </c>
      <c r="S4952" s="385">
        <v>43990</v>
      </c>
      <c r="T4952" s="144">
        <v>1867</v>
      </c>
      <c r="U4952" s="144" t="s">
        <v>69</v>
      </c>
      <c r="V4952" s="144">
        <v>319</v>
      </c>
      <c r="W4952" s="144" t="str">
        <f t="shared" si="482"/>
        <v>Active</v>
      </c>
      <c r="X4952" s="144">
        <v>1867</v>
      </c>
      <c r="AB4952" s="343"/>
    </row>
    <row r="4953" spans="9:28">
      <c r="I4953" s="342">
        <v>2</v>
      </c>
      <c r="J4953" s="144" t="str">
        <f t="shared" si="480"/>
        <v>SMALL</v>
      </c>
      <c r="K4953" s="144" t="str">
        <f t="shared" si="481"/>
        <v>SMALL</v>
      </c>
      <c r="L4953" s="144" t="str" cm="1">
        <f t="array" ref="L4953">_xlfn.IFS(I4953&lt;=2,"SMALL",I4953&lt;=5,"MEDIUM",I4953&gt;5,"LARGE")</f>
        <v>SMALL</v>
      </c>
      <c r="M4953" s="144" t="str">
        <f t="shared" si="478"/>
        <v>NO</v>
      </c>
      <c r="N4953" s="374">
        <v>4.58</v>
      </c>
      <c r="O4953" s="374">
        <f t="shared" si="479"/>
        <v>5</v>
      </c>
      <c r="P4953" s="158" t="str" cm="1">
        <f t="array" ref="P4953">_xlfn.SWITCH(ROUND(N4953,0),5,"Excellent",4,"Good",3,"ok","Bad")</f>
        <v>Excellent</v>
      </c>
      <c r="Q4953" s="144">
        <v>19</v>
      </c>
      <c r="R4953" s="385">
        <v>43647</v>
      </c>
      <c r="S4953" s="385">
        <v>43844</v>
      </c>
      <c r="T4953" s="144">
        <v>3906</v>
      </c>
      <c r="U4953" s="144" t="s">
        <v>60</v>
      </c>
      <c r="V4953" s="144">
        <v>41</v>
      </c>
      <c r="W4953" s="144" t="str">
        <f t="shared" si="482"/>
        <v>Active</v>
      </c>
      <c r="X4953" s="144">
        <v>3906</v>
      </c>
      <c r="AB4953" s="343"/>
    </row>
    <row r="4954" spans="9:28">
      <c r="I4954" s="342">
        <v>2</v>
      </c>
      <c r="J4954" s="144" t="str">
        <f t="shared" si="480"/>
        <v>SMALL</v>
      </c>
      <c r="K4954" s="144" t="str">
        <f t="shared" si="481"/>
        <v>SMALL</v>
      </c>
      <c r="L4954" s="144" t="str" cm="1">
        <f t="array" ref="L4954">_xlfn.IFS(I4954&lt;=2,"SMALL",I4954&lt;=5,"MEDIUM",I4954&gt;5,"LARGE")</f>
        <v>SMALL</v>
      </c>
      <c r="M4954" s="144" t="str">
        <f t="shared" si="478"/>
        <v>NO</v>
      </c>
      <c r="N4954" s="374">
        <v>4.97</v>
      </c>
      <c r="O4954" s="374">
        <f t="shared" si="479"/>
        <v>5</v>
      </c>
      <c r="P4954" s="158" t="str" cm="1">
        <f t="array" ref="P4954">_xlfn.SWITCH(ROUND(N4954,0),5,"Excellent",4,"Good",3,"ok","Bad")</f>
        <v>Excellent</v>
      </c>
      <c r="Q4954" s="144">
        <v>37</v>
      </c>
      <c r="R4954" s="385">
        <v>43639</v>
      </c>
      <c r="S4954" s="385">
        <v>43906</v>
      </c>
      <c r="T4954" s="144">
        <v>3022</v>
      </c>
      <c r="U4954" s="144" t="s">
        <v>60</v>
      </c>
      <c r="V4954" s="144">
        <v>356</v>
      </c>
      <c r="W4954" s="144" t="str">
        <f t="shared" si="482"/>
        <v>Active</v>
      </c>
      <c r="X4954" s="144">
        <v>3022</v>
      </c>
      <c r="AB4954" s="343"/>
    </row>
    <row r="4955" spans="9:28">
      <c r="I4955" s="342">
        <v>4</v>
      </c>
      <c r="J4955" s="144" t="str">
        <f t="shared" si="480"/>
        <v>LARGE</v>
      </c>
      <c r="K4955" s="144" t="str">
        <f t="shared" si="481"/>
        <v>MEDIUM</v>
      </c>
      <c r="L4955" s="144" t="str" cm="1">
        <f t="array" ref="L4955">_xlfn.IFS(I4955&lt;=2,"SMALL",I4955&lt;=5,"MEDIUM",I4955&gt;5,"LARGE")</f>
        <v>MEDIUM</v>
      </c>
      <c r="M4955" s="144" t="str">
        <f t="shared" si="478"/>
        <v>NO</v>
      </c>
      <c r="N4955" s="374">
        <v>4.8899999999999997</v>
      </c>
      <c r="O4955" s="374">
        <f t="shared" si="479"/>
        <v>5</v>
      </c>
      <c r="P4955" s="158" t="str" cm="1">
        <f t="array" ref="P4955">_xlfn.SWITCH(ROUND(N4955,0),5,"Excellent",4,"Good",3,"ok","Bad")</f>
        <v>Excellent</v>
      </c>
      <c r="Q4955" s="144">
        <v>38</v>
      </c>
      <c r="R4955" s="385">
        <v>43639</v>
      </c>
      <c r="S4955" s="385">
        <v>43905</v>
      </c>
      <c r="T4955" s="144">
        <v>1171</v>
      </c>
      <c r="U4955" s="144" t="s">
        <v>69</v>
      </c>
      <c r="V4955" s="144">
        <v>104</v>
      </c>
      <c r="W4955" s="144" t="str">
        <f t="shared" si="482"/>
        <v>Active</v>
      </c>
      <c r="X4955" s="144">
        <v>1171</v>
      </c>
      <c r="AB4955" s="343"/>
    </row>
    <row r="4956" spans="9:28">
      <c r="I4956" s="342">
        <v>2</v>
      </c>
      <c r="J4956" s="144" t="str">
        <f t="shared" si="480"/>
        <v>SMALL</v>
      </c>
      <c r="K4956" s="144" t="str">
        <f t="shared" si="481"/>
        <v>SMALL</v>
      </c>
      <c r="L4956" s="144" t="str" cm="1">
        <f t="array" ref="L4956">_xlfn.IFS(I4956&lt;=2,"SMALL",I4956&lt;=5,"MEDIUM",I4956&gt;5,"LARGE")</f>
        <v>SMALL</v>
      </c>
      <c r="M4956" s="144" t="str">
        <f t="shared" si="478"/>
        <v>NO</v>
      </c>
      <c r="N4956" s="374">
        <v>4.6500000000000004</v>
      </c>
      <c r="O4956" s="374">
        <f t="shared" si="479"/>
        <v>5</v>
      </c>
      <c r="P4956" s="158" t="str" cm="1">
        <f t="array" ref="P4956">_xlfn.SWITCH(ROUND(N4956,0),5,"Excellent",4,"Good",3,"ok","Bad")</f>
        <v>Excellent</v>
      </c>
      <c r="Q4956" s="144">
        <v>20</v>
      </c>
      <c r="R4956" s="385">
        <v>43645</v>
      </c>
      <c r="S4956" s="385">
        <v>43921</v>
      </c>
      <c r="T4956" s="144">
        <v>3906</v>
      </c>
      <c r="U4956" s="144" t="s">
        <v>60</v>
      </c>
      <c r="V4956" s="144">
        <v>0</v>
      </c>
      <c r="W4956" s="144" t="str">
        <f t="shared" si="482"/>
        <v>Inactive</v>
      </c>
      <c r="X4956" s="144">
        <v>3906</v>
      </c>
      <c r="AB4956" s="343"/>
    </row>
    <row r="4957" spans="9:28">
      <c r="I4957" s="342">
        <v>4</v>
      </c>
      <c r="J4957" s="144" t="str">
        <f t="shared" si="480"/>
        <v>LARGE</v>
      </c>
      <c r="K4957" s="144" t="str">
        <f t="shared" si="481"/>
        <v>MEDIUM</v>
      </c>
      <c r="L4957" s="144" t="str" cm="1">
        <f t="array" ref="L4957">_xlfn.IFS(I4957&lt;=2,"SMALL",I4957&lt;=5,"MEDIUM",I4957&gt;5,"LARGE")</f>
        <v>MEDIUM</v>
      </c>
      <c r="M4957" s="144" t="str">
        <f t="shared" si="478"/>
        <v>NO</v>
      </c>
      <c r="N4957" s="374">
        <v>4.92</v>
      </c>
      <c r="O4957" s="374">
        <f t="shared" si="479"/>
        <v>5</v>
      </c>
      <c r="P4957" s="158" t="str" cm="1">
        <f t="array" ref="P4957">_xlfn.SWITCH(ROUND(N4957,0),5,"Excellent",4,"Good",3,"ok","Bad")</f>
        <v>Excellent</v>
      </c>
      <c r="Q4957" s="144">
        <v>36</v>
      </c>
      <c r="R4957" s="385">
        <v>43641</v>
      </c>
      <c r="S4957" s="385">
        <v>44010</v>
      </c>
      <c r="T4957" s="144">
        <v>913</v>
      </c>
      <c r="U4957" s="144" t="s">
        <v>69</v>
      </c>
      <c r="V4957" s="144">
        <v>73</v>
      </c>
      <c r="W4957" s="144" t="str">
        <f t="shared" si="482"/>
        <v>Active</v>
      </c>
      <c r="X4957" s="144">
        <v>913</v>
      </c>
      <c r="AB4957" s="343"/>
    </row>
    <row r="4958" spans="9:28">
      <c r="I4958" s="342">
        <v>2</v>
      </c>
      <c r="J4958" s="144" t="str">
        <f t="shared" si="480"/>
        <v>SMALL</v>
      </c>
      <c r="K4958" s="144" t="str">
        <f t="shared" si="481"/>
        <v>SMALL</v>
      </c>
      <c r="L4958" s="144" t="str" cm="1">
        <f t="array" ref="L4958">_xlfn.IFS(I4958&lt;=2,"SMALL",I4958&lt;=5,"MEDIUM",I4958&gt;5,"LARGE")</f>
        <v>SMALL</v>
      </c>
      <c r="M4958" s="144" t="str">
        <f t="shared" si="478"/>
        <v>NO</v>
      </c>
      <c r="N4958" s="374">
        <v>4.91</v>
      </c>
      <c r="O4958" s="374">
        <f t="shared" si="479"/>
        <v>5</v>
      </c>
      <c r="P4958" s="158" t="str" cm="1">
        <f t="array" ref="P4958">_xlfn.SWITCH(ROUND(N4958,0),5,"Excellent",4,"Good",3,"ok","Bad")</f>
        <v>Excellent</v>
      </c>
      <c r="Q4958" s="144">
        <v>11</v>
      </c>
      <c r="R4958" s="385">
        <v>43646</v>
      </c>
      <c r="S4958" s="385">
        <v>44014</v>
      </c>
      <c r="T4958" s="144">
        <v>2874</v>
      </c>
      <c r="U4958" s="144" t="s">
        <v>69</v>
      </c>
      <c r="V4958" s="144">
        <v>3</v>
      </c>
      <c r="W4958" s="144" t="str">
        <f t="shared" si="482"/>
        <v>Active</v>
      </c>
      <c r="X4958" s="144">
        <v>2874</v>
      </c>
      <c r="AB4958" s="343"/>
    </row>
    <row r="4959" spans="9:28">
      <c r="I4959" s="342">
        <v>2</v>
      </c>
      <c r="J4959" s="144" t="str">
        <f t="shared" si="480"/>
        <v>SMALL</v>
      </c>
      <c r="K4959" s="144" t="str">
        <f t="shared" si="481"/>
        <v>SMALL</v>
      </c>
      <c r="L4959" s="144" t="str" cm="1">
        <f t="array" ref="L4959">_xlfn.IFS(I4959&lt;=2,"SMALL",I4959&lt;=5,"MEDIUM",I4959&gt;5,"LARGE")</f>
        <v>SMALL</v>
      </c>
      <c r="M4959" s="144" t="str">
        <f t="shared" si="478"/>
        <v>NO</v>
      </c>
      <c r="N4959" s="374">
        <v>4.74</v>
      </c>
      <c r="O4959" s="374">
        <f t="shared" si="479"/>
        <v>5</v>
      </c>
      <c r="P4959" s="158" t="str" cm="1">
        <f t="array" ref="P4959">_xlfn.SWITCH(ROUND(N4959,0),5,"Excellent",4,"Good",3,"ok","Bad")</f>
        <v>Excellent</v>
      </c>
      <c r="Q4959" s="144">
        <v>38</v>
      </c>
      <c r="R4959" s="385">
        <v>43633</v>
      </c>
      <c r="S4959" s="385">
        <v>44031</v>
      </c>
      <c r="T4959" s="144">
        <v>3225</v>
      </c>
      <c r="U4959" s="144" t="s">
        <v>60</v>
      </c>
      <c r="V4959" s="144">
        <v>362</v>
      </c>
      <c r="W4959" s="144" t="str">
        <f t="shared" si="482"/>
        <v>Active</v>
      </c>
      <c r="X4959" s="144">
        <v>3225</v>
      </c>
      <c r="AB4959" s="343"/>
    </row>
    <row r="4960" spans="9:28">
      <c r="I4960" s="342">
        <v>2</v>
      </c>
      <c r="J4960" s="144" t="str">
        <f t="shared" si="480"/>
        <v>SMALL</v>
      </c>
      <c r="K4960" s="144" t="str">
        <f t="shared" si="481"/>
        <v>SMALL</v>
      </c>
      <c r="L4960" s="144" t="str" cm="1">
        <f t="array" ref="L4960">_xlfn.IFS(I4960&lt;=2,"SMALL",I4960&lt;=5,"MEDIUM",I4960&gt;5,"LARGE")</f>
        <v>SMALL</v>
      </c>
      <c r="M4960" s="144" t="str">
        <f t="shared" si="478"/>
        <v>NO</v>
      </c>
      <c r="N4960" s="374">
        <v>4.58</v>
      </c>
      <c r="O4960" s="374">
        <f t="shared" si="479"/>
        <v>5</v>
      </c>
      <c r="P4960" s="158" t="str" cm="1">
        <f t="array" ref="P4960">_xlfn.SWITCH(ROUND(N4960,0),5,"Excellent",4,"Good",3,"ok","Bad")</f>
        <v>Excellent</v>
      </c>
      <c r="Q4960" s="144">
        <v>50</v>
      </c>
      <c r="R4960" s="385">
        <v>43633</v>
      </c>
      <c r="S4960" s="385">
        <v>44032</v>
      </c>
      <c r="T4960" s="144">
        <v>3225</v>
      </c>
      <c r="U4960" s="144" t="s">
        <v>60</v>
      </c>
      <c r="V4960" s="144">
        <v>345</v>
      </c>
      <c r="W4960" s="144" t="str">
        <f t="shared" si="482"/>
        <v>Active</v>
      </c>
      <c r="X4960" s="144">
        <v>3225</v>
      </c>
      <c r="AB4960" s="343"/>
    </row>
    <row r="4961" spans="9:28">
      <c r="I4961" s="342">
        <v>2</v>
      </c>
      <c r="J4961" s="144" t="str">
        <f t="shared" si="480"/>
        <v>SMALL</v>
      </c>
      <c r="K4961" s="144" t="str">
        <f t="shared" si="481"/>
        <v>SMALL</v>
      </c>
      <c r="L4961" s="144" t="str" cm="1">
        <f t="array" ref="L4961">_xlfn.IFS(I4961&lt;=2,"SMALL",I4961&lt;=5,"MEDIUM",I4961&gt;5,"LARGE")</f>
        <v>SMALL</v>
      </c>
      <c r="M4961" s="144" t="str">
        <f t="shared" si="478"/>
        <v>NO</v>
      </c>
      <c r="N4961" s="374">
        <v>4.9800000000000004</v>
      </c>
      <c r="O4961" s="374">
        <f t="shared" si="479"/>
        <v>5</v>
      </c>
      <c r="P4961" s="158" t="str" cm="1">
        <f t="array" ref="P4961">_xlfn.SWITCH(ROUND(N4961,0),5,"Excellent",4,"Good",3,"ok","Bad")</f>
        <v>Excellent</v>
      </c>
      <c r="Q4961" s="144">
        <v>51</v>
      </c>
      <c r="R4961" s="385">
        <v>43633</v>
      </c>
      <c r="S4961" s="385">
        <v>44036</v>
      </c>
      <c r="T4961" s="144">
        <v>3225</v>
      </c>
      <c r="U4961" s="144" t="s">
        <v>60</v>
      </c>
      <c r="V4961" s="144">
        <v>359</v>
      </c>
      <c r="W4961" s="144" t="str">
        <f t="shared" si="482"/>
        <v>Active</v>
      </c>
      <c r="X4961" s="144">
        <v>3225</v>
      </c>
      <c r="AB4961" s="343"/>
    </row>
    <row r="4962" spans="9:28">
      <c r="I4962" s="342">
        <v>2</v>
      </c>
      <c r="J4962" s="144" t="str">
        <f t="shared" si="480"/>
        <v>SMALL</v>
      </c>
      <c r="K4962" s="144" t="str">
        <f t="shared" si="481"/>
        <v>SMALL</v>
      </c>
      <c r="L4962" s="144" t="str" cm="1">
        <f t="array" ref="L4962">_xlfn.IFS(I4962&lt;=2,"SMALL",I4962&lt;=5,"MEDIUM",I4962&gt;5,"LARGE")</f>
        <v>SMALL</v>
      </c>
      <c r="M4962" s="144" t="str">
        <f t="shared" si="478"/>
        <v>NO</v>
      </c>
      <c r="N4962" s="374">
        <v>4.92</v>
      </c>
      <c r="O4962" s="374">
        <f t="shared" si="479"/>
        <v>5</v>
      </c>
      <c r="P4962" s="158" t="str" cm="1">
        <f t="array" ref="P4962">_xlfn.SWITCH(ROUND(N4962,0),5,"Excellent",4,"Good",3,"ok","Bad")</f>
        <v>Excellent</v>
      </c>
      <c r="Q4962" s="144">
        <v>12</v>
      </c>
      <c r="R4962" s="385">
        <v>43681</v>
      </c>
      <c r="S4962" s="385">
        <v>43895</v>
      </c>
      <c r="T4962" s="144">
        <v>783</v>
      </c>
      <c r="U4962" s="144" t="s">
        <v>69</v>
      </c>
      <c r="V4962" s="144">
        <v>17</v>
      </c>
      <c r="W4962" s="144" t="str">
        <f t="shared" si="482"/>
        <v>Active</v>
      </c>
      <c r="X4962" s="144">
        <v>783</v>
      </c>
      <c r="AB4962" s="343"/>
    </row>
    <row r="4963" spans="9:28">
      <c r="I4963" s="342">
        <v>4</v>
      </c>
      <c r="J4963" s="144" t="str">
        <f t="shared" si="480"/>
        <v>LARGE</v>
      </c>
      <c r="K4963" s="144" t="str">
        <f t="shared" si="481"/>
        <v>MEDIUM</v>
      </c>
      <c r="L4963" s="144" t="str" cm="1">
        <f t="array" ref="L4963">_xlfn.IFS(I4963&lt;=2,"SMALL",I4963&lt;=5,"MEDIUM",I4963&gt;5,"LARGE")</f>
        <v>MEDIUM</v>
      </c>
      <c r="M4963" s="144" t="str">
        <f t="shared" si="478"/>
        <v>NO</v>
      </c>
      <c r="N4963" s="374">
        <v>4.67</v>
      </c>
      <c r="O4963" s="374">
        <f t="shared" si="479"/>
        <v>5</v>
      </c>
      <c r="P4963" s="158" t="str" cm="1">
        <f t="array" ref="P4963">_xlfn.SWITCH(ROUND(N4963,0),5,"Excellent",4,"Good",3,"ok","Bad")</f>
        <v>Excellent</v>
      </c>
      <c r="Q4963" s="144">
        <v>3</v>
      </c>
      <c r="R4963" s="385">
        <v>43668</v>
      </c>
      <c r="S4963" s="385">
        <v>43835</v>
      </c>
      <c r="T4963" s="144">
        <v>209</v>
      </c>
      <c r="U4963" s="144" t="s">
        <v>69</v>
      </c>
      <c r="V4963" s="144">
        <v>179</v>
      </c>
      <c r="W4963" s="144" t="str">
        <f t="shared" si="482"/>
        <v>Active</v>
      </c>
      <c r="X4963" s="144">
        <v>209</v>
      </c>
      <c r="AB4963" s="343"/>
    </row>
    <row r="4964" spans="9:28">
      <c r="I4964" s="342">
        <v>8</v>
      </c>
      <c r="J4964" s="144" t="str">
        <f t="shared" si="480"/>
        <v>LARGE</v>
      </c>
      <c r="K4964" s="144" t="str">
        <f t="shared" si="481"/>
        <v>LARGE</v>
      </c>
      <c r="L4964" s="144" t="str" cm="1">
        <f t="array" ref="L4964">_xlfn.IFS(I4964&lt;=2,"SMALL",I4964&lt;=5,"MEDIUM",I4964&gt;5,"LARGE")</f>
        <v>LARGE</v>
      </c>
      <c r="M4964" s="144" t="str">
        <f t="shared" si="478"/>
        <v>NO</v>
      </c>
      <c r="N4964" s="374">
        <v>4.95</v>
      </c>
      <c r="O4964" s="374">
        <f t="shared" si="479"/>
        <v>5</v>
      </c>
      <c r="P4964" s="158" t="str" cm="1">
        <f t="array" ref="P4964">_xlfn.SWITCH(ROUND(N4964,0),5,"Excellent",4,"Good",3,"ok","Bad")</f>
        <v>Excellent</v>
      </c>
      <c r="Q4964" s="144">
        <v>19</v>
      </c>
      <c r="R4964" s="385">
        <v>43641</v>
      </c>
      <c r="S4964" s="385">
        <v>43834</v>
      </c>
      <c r="T4964" s="144">
        <v>3875</v>
      </c>
      <c r="U4964" s="144" t="s">
        <v>69</v>
      </c>
      <c r="V4964" s="144">
        <v>265</v>
      </c>
      <c r="W4964" s="144" t="str">
        <f t="shared" si="482"/>
        <v>Active</v>
      </c>
      <c r="X4964" s="144">
        <v>3875</v>
      </c>
      <c r="AB4964" s="343"/>
    </row>
    <row r="4965" spans="9:28">
      <c r="I4965" s="342">
        <v>1</v>
      </c>
      <c r="J4965" s="144" t="str">
        <f t="shared" si="480"/>
        <v>SMALL</v>
      </c>
      <c r="K4965" s="144" t="str">
        <f t="shared" si="481"/>
        <v>SMALL</v>
      </c>
      <c r="L4965" s="144" t="str" cm="1">
        <f t="array" ref="L4965">_xlfn.IFS(I4965&lt;=2,"SMALL",I4965&lt;=5,"MEDIUM",I4965&gt;5,"LARGE")</f>
        <v>SMALL</v>
      </c>
      <c r="M4965" s="144" t="str">
        <f t="shared" si="478"/>
        <v>NO</v>
      </c>
      <c r="N4965" s="374">
        <v>4.8</v>
      </c>
      <c r="O4965" s="374">
        <f t="shared" si="479"/>
        <v>5</v>
      </c>
      <c r="P4965" s="158" t="str" cm="1">
        <f t="array" ref="P4965">_xlfn.SWITCH(ROUND(N4965,0),5,"Excellent",4,"Good",3,"ok","Bad")</f>
        <v>Excellent</v>
      </c>
      <c r="Q4965" s="144">
        <v>25</v>
      </c>
      <c r="R4965" s="385">
        <v>43788</v>
      </c>
      <c r="S4965" s="385">
        <v>44043</v>
      </c>
      <c r="T4965" s="144">
        <v>1922</v>
      </c>
      <c r="U4965" s="144" t="s">
        <v>60</v>
      </c>
      <c r="V4965" s="144">
        <v>45</v>
      </c>
      <c r="W4965" s="144" t="str">
        <f t="shared" si="482"/>
        <v>Active</v>
      </c>
      <c r="X4965" s="144">
        <v>1922</v>
      </c>
      <c r="AB4965" s="343"/>
    </row>
    <row r="4966" spans="9:28">
      <c r="I4966" s="342">
        <v>4</v>
      </c>
      <c r="J4966" s="144" t="str">
        <f t="shared" si="480"/>
        <v>LARGE</v>
      </c>
      <c r="K4966" s="144" t="str">
        <f t="shared" si="481"/>
        <v>MEDIUM</v>
      </c>
      <c r="L4966" s="144" t="str" cm="1">
        <f t="array" ref="L4966">_xlfn.IFS(I4966&lt;=2,"SMALL",I4966&lt;=5,"MEDIUM",I4966&gt;5,"LARGE")</f>
        <v>MEDIUM</v>
      </c>
      <c r="M4966" s="144" t="str">
        <f t="shared" si="478"/>
        <v>NO</v>
      </c>
      <c r="N4966" s="374">
        <v>4.5</v>
      </c>
      <c r="O4966" s="374">
        <f t="shared" si="479"/>
        <v>5</v>
      </c>
      <c r="P4966" s="158" t="str" cm="1">
        <f t="array" ref="P4966">_xlfn.SWITCH(ROUND(N4966,0),5,"Excellent",4,"Good",3,"ok","Bad")</f>
        <v>Excellent</v>
      </c>
      <c r="Q4966" s="144">
        <v>6</v>
      </c>
      <c r="R4966" s="385">
        <v>43739</v>
      </c>
      <c r="S4966" s="385">
        <v>44037</v>
      </c>
      <c r="T4966" s="144">
        <v>2715</v>
      </c>
      <c r="U4966" s="144" t="s">
        <v>69</v>
      </c>
      <c r="V4966" s="144">
        <v>365</v>
      </c>
      <c r="W4966" s="144" t="str">
        <f t="shared" si="482"/>
        <v>Active</v>
      </c>
      <c r="X4966" s="144">
        <v>2715</v>
      </c>
      <c r="AB4966" s="343"/>
    </row>
    <row r="4967" spans="9:28">
      <c r="I4967" s="342">
        <v>4</v>
      </c>
      <c r="J4967" s="144" t="str">
        <f t="shared" si="480"/>
        <v>LARGE</v>
      </c>
      <c r="K4967" s="144" t="str">
        <f t="shared" si="481"/>
        <v>MEDIUM</v>
      </c>
      <c r="L4967" s="144" t="str" cm="1">
        <f t="array" ref="L4967">_xlfn.IFS(I4967&lt;=2,"SMALL",I4967&lt;=5,"MEDIUM",I4967&gt;5,"LARGE")</f>
        <v>MEDIUM</v>
      </c>
      <c r="M4967" s="144" t="str">
        <f t="shared" si="478"/>
        <v>NO</v>
      </c>
      <c r="N4967" s="374">
        <v>4.8600000000000003</v>
      </c>
      <c r="O4967" s="374">
        <f t="shared" si="479"/>
        <v>5</v>
      </c>
      <c r="P4967" s="158" t="str" cm="1">
        <f t="array" ref="P4967">_xlfn.SWITCH(ROUND(N4967,0),5,"Excellent",4,"Good",3,"ok","Bad")</f>
        <v>Excellent</v>
      </c>
      <c r="Q4967" s="144">
        <v>7</v>
      </c>
      <c r="R4967" s="385">
        <v>43677</v>
      </c>
      <c r="S4967" s="385">
        <v>44005</v>
      </c>
      <c r="T4967" s="144">
        <v>2588</v>
      </c>
      <c r="U4967" s="144" t="s">
        <v>69</v>
      </c>
      <c r="V4967" s="144">
        <v>242</v>
      </c>
      <c r="W4967" s="144" t="str">
        <f t="shared" si="482"/>
        <v>Active</v>
      </c>
      <c r="X4967" s="144">
        <v>2588</v>
      </c>
      <c r="AB4967" s="343"/>
    </row>
    <row r="4968" spans="9:28">
      <c r="I4968" s="342">
        <v>2</v>
      </c>
      <c r="J4968" s="144" t="str">
        <f t="shared" si="480"/>
        <v>SMALL</v>
      </c>
      <c r="K4968" s="144" t="str">
        <f t="shared" si="481"/>
        <v>SMALL</v>
      </c>
      <c r="L4968" s="144" t="str" cm="1">
        <f t="array" ref="L4968">_xlfn.IFS(I4968&lt;=2,"SMALL",I4968&lt;=5,"MEDIUM",I4968&gt;5,"LARGE")</f>
        <v>SMALL</v>
      </c>
      <c r="M4968" s="144" t="str">
        <f t="shared" si="478"/>
        <v>NO</v>
      </c>
      <c r="N4968" s="374">
        <v>4.9800000000000004</v>
      </c>
      <c r="O4968" s="374">
        <f t="shared" si="479"/>
        <v>5</v>
      </c>
      <c r="P4968" s="158" t="str" cm="1">
        <f t="array" ref="P4968">_xlfn.SWITCH(ROUND(N4968,0),5,"Excellent",4,"Good",3,"ok","Bad")</f>
        <v>Excellent</v>
      </c>
      <c r="Q4968" s="144">
        <v>42</v>
      </c>
      <c r="R4968" s="385">
        <v>43647</v>
      </c>
      <c r="S4968" s="385">
        <v>44045</v>
      </c>
      <c r="T4968" s="144">
        <v>3490</v>
      </c>
      <c r="U4968" s="144" t="s">
        <v>60</v>
      </c>
      <c r="V4968" s="144">
        <v>82</v>
      </c>
      <c r="W4968" s="144" t="str">
        <f t="shared" si="482"/>
        <v>Active</v>
      </c>
      <c r="X4968" s="144">
        <v>3490</v>
      </c>
      <c r="AB4968" s="343"/>
    </row>
    <row r="4969" spans="9:28">
      <c r="I4969" s="342">
        <v>5</v>
      </c>
      <c r="J4969" s="144" t="str">
        <f t="shared" si="480"/>
        <v>LARGE</v>
      </c>
      <c r="K4969" s="144" t="str">
        <f t="shared" si="481"/>
        <v>MEDIUM</v>
      </c>
      <c r="L4969" s="144" t="str" cm="1">
        <f t="array" ref="L4969">_xlfn.IFS(I4969&lt;=2,"SMALL",I4969&lt;=5,"MEDIUM",I4969&gt;5,"LARGE")</f>
        <v>MEDIUM</v>
      </c>
      <c r="M4969" s="144" t="str">
        <f t="shared" si="478"/>
        <v>NO</v>
      </c>
      <c r="N4969" s="374">
        <v>4.82</v>
      </c>
      <c r="O4969" s="374">
        <f t="shared" si="479"/>
        <v>5</v>
      </c>
      <c r="P4969" s="158" t="str" cm="1">
        <f t="array" ref="P4969">_xlfn.SWITCH(ROUND(N4969,0),5,"Excellent",4,"Good",3,"ok","Bad")</f>
        <v>Excellent</v>
      </c>
      <c r="Q4969" s="144">
        <v>28</v>
      </c>
      <c r="R4969" s="385">
        <v>43677</v>
      </c>
      <c r="S4969" s="385">
        <v>44054</v>
      </c>
      <c r="T4969" s="144">
        <v>1497</v>
      </c>
      <c r="U4969" s="144" t="s">
        <v>69</v>
      </c>
      <c r="V4969" s="144">
        <v>335</v>
      </c>
      <c r="W4969" s="144" t="str">
        <f t="shared" si="482"/>
        <v>Active</v>
      </c>
      <c r="X4969" s="144">
        <v>1497</v>
      </c>
      <c r="AB4969" s="343"/>
    </row>
    <row r="4970" spans="9:28">
      <c r="I4970" s="342">
        <v>2</v>
      </c>
      <c r="J4970" s="144" t="str">
        <f t="shared" si="480"/>
        <v>SMALL</v>
      </c>
      <c r="K4970" s="144" t="str">
        <f t="shared" si="481"/>
        <v>SMALL</v>
      </c>
      <c r="L4970" s="144" t="str" cm="1">
        <f t="array" ref="L4970">_xlfn.IFS(I4970&lt;=2,"SMALL",I4970&lt;=5,"MEDIUM",I4970&gt;5,"LARGE")</f>
        <v>SMALL</v>
      </c>
      <c r="M4970" s="144" t="str">
        <f t="shared" si="478"/>
        <v>NO</v>
      </c>
      <c r="N4970" s="374">
        <v>5</v>
      </c>
      <c r="O4970" s="374">
        <f t="shared" si="479"/>
        <v>5</v>
      </c>
      <c r="P4970" s="158" t="str" cm="1">
        <f t="array" ref="P4970">_xlfn.SWITCH(ROUND(N4970,0),5,"Excellent",4,"Good",3,"ok","Bad")</f>
        <v>Excellent</v>
      </c>
      <c r="Q4970" s="144">
        <v>12</v>
      </c>
      <c r="R4970" s="385">
        <v>43966</v>
      </c>
      <c r="S4970" s="385">
        <v>44041</v>
      </c>
      <c r="T4970" s="144">
        <v>1091</v>
      </c>
      <c r="U4970" s="144" t="s">
        <v>69</v>
      </c>
      <c r="V4970" s="144">
        <v>319</v>
      </c>
      <c r="W4970" s="144" t="str">
        <f t="shared" si="482"/>
        <v>Active</v>
      </c>
      <c r="X4970" s="144">
        <v>1091</v>
      </c>
      <c r="AB4970" s="343"/>
    </row>
    <row r="4971" spans="9:28">
      <c r="I4971" s="342">
        <v>1</v>
      </c>
      <c r="J4971" s="144" t="str">
        <f t="shared" si="480"/>
        <v>SMALL</v>
      </c>
      <c r="K4971" s="144" t="str">
        <f t="shared" si="481"/>
        <v>SMALL</v>
      </c>
      <c r="L4971" s="144" t="str" cm="1">
        <f t="array" ref="L4971">_xlfn.IFS(I4971&lt;=2,"SMALL",I4971&lt;=5,"MEDIUM",I4971&gt;5,"LARGE")</f>
        <v>SMALL</v>
      </c>
      <c r="M4971" s="144" t="str">
        <f t="shared" si="478"/>
        <v>NO</v>
      </c>
      <c r="N4971" s="374">
        <v>4.5199999999999996</v>
      </c>
      <c r="O4971" s="374">
        <f t="shared" si="479"/>
        <v>5</v>
      </c>
      <c r="P4971" s="158" t="str" cm="1">
        <f t="array" ref="P4971">_xlfn.SWITCH(ROUND(N4971,0),5,"Excellent",4,"Good",3,"ok","Bad")</f>
        <v>Excellent</v>
      </c>
      <c r="Q4971" s="144">
        <v>25</v>
      </c>
      <c r="R4971" s="385">
        <v>43723</v>
      </c>
      <c r="S4971" s="385">
        <v>43907</v>
      </c>
      <c r="T4971" s="144">
        <v>3634</v>
      </c>
      <c r="U4971" s="144" t="s">
        <v>60</v>
      </c>
      <c r="V4971" s="144">
        <v>39</v>
      </c>
      <c r="W4971" s="144" t="str">
        <f t="shared" si="482"/>
        <v>Active</v>
      </c>
      <c r="X4971" s="144">
        <v>3634</v>
      </c>
      <c r="AB4971" s="343"/>
    </row>
    <row r="4972" spans="9:28">
      <c r="I4972" s="342">
        <v>3</v>
      </c>
      <c r="J4972" s="144" t="str">
        <f t="shared" si="480"/>
        <v>LARGE</v>
      </c>
      <c r="K4972" s="144" t="str">
        <f t="shared" si="481"/>
        <v>MEDIUM</v>
      </c>
      <c r="L4972" s="144" t="str" cm="1">
        <f t="array" ref="L4972">_xlfn.IFS(I4972&lt;=2,"SMALL",I4972&lt;=5,"MEDIUM",I4972&gt;5,"LARGE")</f>
        <v>MEDIUM</v>
      </c>
      <c r="M4972" s="144" t="str">
        <f t="shared" si="478"/>
        <v>NO</v>
      </c>
      <c r="N4972" s="374">
        <v>4.8099999999999996</v>
      </c>
      <c r="O4972" s="374">
        <f t="shared" si="479"/>
        <v>5</v>
      </c>
      <c r="P4972" s="158" t="str" cm="1">
        <f t="array" ref="P4972">_xlfn.SWITCH(ROUND(N4972,0),5,"Excellent",4,"Good",3,"ok","Bad")</f>
        <v>Excellent</v>
      </c>
      <c r="Q4972" s="144">
        <v>21</v>
      </c>
      <c r="R4972" s="385">
        <v>43639</v>
      </c>
      <c r="S4972" s="385">
        <v>43886</v>
      </c>
      <c r="T4972" s="144">
        <v>1124</v>
      </c>
      <c r="U4972" s="144" t="s">
        <v>69</v>
      </c>
      <c r="V4972" s="144">
        <v>122</v>
      </c>
      <c r="W4972" s="144" t="str">
        <f t="shared" si="482"/>
        <v>Active</v>
      </c>
      <c r="X4972" s="144">
        <v>1124</v>
      </c>
      <c r="AB4972" s="343"/>
    </row>
    <row r="4973" spans="9:28">
      <c r="I4973" s="342">
        <v>6</v>
      </c>
      <c r="J4973" s="144" t="str">
        <f t="shared" si="480"/>
        <v>LARGE</v>
      </c>
      <c r="K4973" s="144" t="str">
        <f t="shared" si="481"/>
        <v>LARGE</v>
      </c>
      <c r="L4973" s="144" t="str" cm="1">
        <f t="array" ref="L4973">_xlfn.IFS(I4973&lt;=2,"SMALL",I4973&lt;=5,"MEDIUM",I4973&gt;5,"LARGE")</f>
        <v>LARGE</v>
      </c>
      <c r="M4973" s="144" t="str">
        <f t="shared" si="478"/>
        <v>NO</v>
      </c>
      <c r="N4973" s="374">
        <v>5</v>
      </c>
      <c r="O4973" s="374">
        <f t="shared" si="479"/>
        <v>5</v>
      </c>
      <c r="P4973" s="158" t="str" cm="1">
        <f t="array" ref="P4973">_xlfn.SWITCH(ROUND(N4973,0),5,"Excellent",4,"Good",3,"ok","Bad")</f>
        <v>Excellent</v>
      </c>
      <c r="Q4973" s="144">
        <v>24</v>
      </c>
      <c r="R4973" s="385">
        <v>43645</v>
      </c>
      <c r="S4973" s="385">
        <v>44042</v>
      </c>
      <c r="T4973" s="144">
        <v>3593</v>
      </c>
      <c r="U4973" s="144" t="s">
        <v>69</v>
      </c>
      <c r="V4973" s="144">
        <v>89</v>
      </c>
      <c r="W4973" s="144" t="str">
        <f t="shared" si="482"/>
        <v>Active</v>
      </c>
      <c r="X4973" s="144">
        <v>3593</v>
      </c>
      <c r="AB4973" s="343"/>
    </row>
    <row r="4974" spans="9:28">
      <c r="I4974" s="342">
        <v>2</v>
      </c>
      <c r="J4974" s="144" t="str">
        <f t="shared" si="480"/>
        <v>SMALL</v>
      </c>
      <c r="K4974" s="144" t="str">
        <f t="shared" si="481"/>
        <v>SMALL</v>
      </c>
      <c r="L4974" s="144" t="str" cm="1">
        <f t="array" ref="L4974">_xlfn.IFS(I4974&lt;=2,"SMALL",I4974&lt;=5,"MEDIUM",I4974&gt;5,"LARGE")</f>
        <v>SMALL</v>
      </c>
      <c r="M4974" s="144" t="str">
        <f t="shared" si="478"/>
        <v>NO</v>
      </c>
      <c r="N4974" s="374">
        <v>4.93</v>
      </c>
      <c r="O4974" s="374">
        <f t="shared" si="479"/>
        <v>5</v>
      </c>
      <c r="P4974" s="158" t="str" cm="1">
        <f t="array" ref="P4974">_xlfn.SWITCH(ROUND(N4974,0),5,"Excellent",4,"Good",3,"ok","Bad")</f>
        <v>Excellent</v>
      </c>
      <c r="Q4974" s="144">
        <v>14</v>
      </c>
      <c r="R4974" s="385">
        <v>43653</v>
      </c>
      <c r="S4974" s="385">
        <v>43749</v>
      </c>
      <c r="T4974" s="144">
        <v>84</v>
      </c>
      <c r="U4974" s="144" t="s">
        <v>69</v>
      </c>
      <c r="V4974" s="144">
        <v>0</v>
      </c>
      <c r="W4974" s="144" t="str">
        <f t="shared" si="482"/>
        <v>Inactive</v>
      </c>
      <c r="X4974" s="144">
        <v>84</v>
      </c>
      <c r="AB4974" s="343"/>
    </row>
    <row r="4975" spans="9:28">
      <c r="I4975" s="342">
        <v>4</v>
      </c>
      <c r="J4975" s="144" t="str">
        <f t="shared" si="480"/>
        <v>LARGE</v>
      </c>
      <c r="K4975" s="144" t="str">
        <f t="shared" si="481"/>
        <v>MEDIUM</v>
      </c>
      <c r="L4975" s="144" t="str" cm="1">
        <f t="array" ref="L4975">_xlfn.IFS(I4975&lt;=2,"SMALL",I4975&lt;=5,"MEDIUM",I4975&gt;5,"LARGE")</f>
        <v>MEDIUM</v>
      </c>
      <c r="M4975" s="144" t="str">
        <f t="shared" si="478"/>
        <v>NO</v>
      </c>
      <c r="N4975" s="374">
        <v>4.84</v>
      </c>
      <c r="O4975" s="374">
        <f t="shared" si="479"/>
        <v>5</v>
      </c>
      <c r="P4975" s="158" t="str" cm="1">
        <f t="array" ref="P4975">_xlfn.SWITCH(ROUND(N4975,0),5,"Excellent",4,"Good",3,"ok","Bad")</f>
        <v>Excellent</v>
      </c>
      <c r="Q4975" s="144">
        <v>45</v>
      </c>
      <c r="R4975" s="385">
        <v>43651</v>
      </c>
      <c r="S4975" s="385">
        <v>44049</v>
      </c>
      <c r="T4975" s="144">
        <v>1595</v>
      </c>
      <c r="U4975" s="144" t="s">
        <v>69</v>
      </c>
      <c r="V4975" s="144">
        <v>318</v>
      </c>
      <c r="W4975" s="144" t="str">
        <f t="shared" si="482"/>
        <v>Active</v>
      </c>
      <c r="X4975" s="144">
        <v>1595</v>
      </c>
      <c r="AB4975" s="343"/>
    </row>
    <row r="4976" spans="9:28">
      <c r="I4976" s="342">
        <v>6</v>
      </c>
      <c r="J4976" s="144" t="str">
        <f t="shared" si="480"/>
        <v>LARGE</v>
      </c>
      <c r="K4976" s="144" t="str">
        <f t="shared" si="481"/>
        <v>LARGE</v>
      </c>
      <c r="L4976" s="144" t="str" cm="1">
        <f t="array" ref="L4976">_xlfn.IFS(I4976&lt;=2,"SMALL",I4976&lt;=5,"MEDIUM",I4976&gt;5,"LARGE")</f>
        <v>LARGE</v>
      </c>
      <c r="M4976" s="144" t="str">
        <f t="shared" si="478"/>
        <v>NO</v>
      </c>
      <c r="N4976" s="374">
        <v>5</v>
      </c>
      <c r="O4976" s="374">
        <f t="shared" si="479"/>
        <v>5</v>
      </c>
      <c r="P4976" s="158" t="str" cm="1">
        <f t="array" ref="P4976">_xlfn.SWITCH(ROUND(N4976,0),5,"Excellent",4,"Good",3,"ok","Bad")</f>
        <v>Excellent</v>
      </c>
      <c r="Q4976" s="144">
        <v>7</v>
      </c>
      <c r="R4976" s="385">
        <v>43647</v>
      </c>
      <c r="S4976" s="385">
        <v>44027</v>
      </c>
      <c r="T4976" s="144">
        <v>2625</v>
      </c>
      <c r="U4976" s="144" t="s">
        <v>69</v>
      </c>
      <c r="V4976" s="144">
        <v>24</v>
      </c>
      <c r="W4976" s="144" t="str">
        <f t="shared" si="482"/>
        <v>Active</v>
      </c>
      <c r="X4976" s="144">
        <v>2625</v>
      </c>
      <c r="AB4976" s="343"/>
    </row>
    <row r="4977" spans="9:28">
      <c r="I4977" s="342">
        <v>6</v>
      </c>
      <c r="J4977" s="144" t="str">
        <f t="shared" si="480"/>
        <v>LARGE</v>
      </c>
      <c r="K4977" s="144" t="str">
        <f t="shared" si="481"/>
        <v>LARGE</v>
      </c>
      <c r="L4977" s="144" t="str" cm="1">
        <f t="array" ref="L4977">_xlfn.IFS(I4977&lt;=2,"SMALL",I4977&lt;=5,"MEDIUM",I4977&gt;5,"LARGE")</f>
        <v>LARGE</v>
      </c>
      <c r="M4977" s="144" t="str">
        <f t="shared" si="478"/>
        <v>NO</v>
      </c>
      <c r="N4977" s="374">
        <v>4.88</v>
      </c>
      <c r="O4977" s="374">
        <f t="shared" si="479"/>
        <v>5</v>
      </c>
      <c r="P4977" s="158" t="str" cm="1">
        <f t="array" ref="P4977">_xlfn.SWITCH(ROUND(N4977,0),5,"Excellent",4,"Good",3,"ok","Bad")</f>
        <v>Excellent</v>
      </c>
      <c r="Q4977" s="144">
        <v>49</v>
      </c>
      <c r="R4977" s="385">
        <v>43644</v>
      </c>
      <c r="S4977" s="385">
        <v>44051</v>
      </c>
      <c r="T4977" s="144">
        <v>3917</v>
      </c>
      <c r="U4977" s="144" t="s">
        <v>69</v>
      </c>
      <c r="V4977" s="144">
        <v>25</v>
      </c>
      <c r="W4977" s="144" t="str">
        <f t="shared" si="482"/>
        <v>Active</v>
      </c>
      <c r="X4977" s="144">
        <v>3917</v>
      </c>
      <c r="AB4977" s="343"/>
    </row>
    <row r="4978" spans="9:28">
      <c r="I4978" s="342">
        <v>4</v>
      </c>
      <c r="J4978" s="144" t="str">
        <f t="shared" si="480"/>
        <v>LARGE</v>
      </c>
      <c r="K4978" s="144" t="str">
        <f t="shared" si="481"/>
        <v>MEDIUM</v>
      </c>
      <c r="L4978" s="144" t="str" cm="1">
        <f t="array" ref="L4978">_xlfn.IFS(I4978&lt;=2,"SMALL",I4978&lt;=5,"MEDIUM",I4978&gt;5,"LARGE")</f>
        <v>MEDIUM</v>
      </c>
      <c r="M4978" s="144" t="str">
        <f t="shared" si="478"/>
        <v>NO</v>
      </c>
      <c r="N4978" s="374">
        <v>5</v>
      </c>
      <c r="O4978" s="374">
        <f t="shared" si="479"/>
        <v>5</v>
      </c>
      <c r="P4978" s="158" t="str" cm="1">
        <f t="array" ref="P4978">_xlfn.SWITCH(ROUND(N4978,0),5,"Excellent",4,"Good",3,"ok","Bad")</f>
        <v>Excellent</v>
      </c>
      <c r="Q4978" s="144">
        <v>20</v>
      </c>
      <c r="R4978" s="385">
        <v>43668</v>
      </c>
      <c r="S4978" s="385">
        <v>43903</v>
      </c>
      <c r="T4978" s="144">
        <v>664</v>
      </c>
      <c r="U4978" s="144" t="s">
        <v>69</v>
      </c>
      <c r="V4978" s="144">
        <v>132</v>
      </c>
      <c r="W4978" s="144" t="str">
        <f t="shared" si="482"/>
        <v>Active</v>
      </c>
      <c r="X4978" s="144">
        <v>664</v>
      </c>
      <c r="AB4978" s="343"/>
    </row>
    <row r="4979" spans="9:28">
      <c r="I4979" s="342">
        <v>4</v>
      </c>
      <c r="J4979" s="144" t="str">
        <f t="shared" si="480"/>
        <v>LARGE</v>
      </c>
      <c r="K4979" s="144" t="str">
        <f t="shared" si="481"/>
        <v>MEDIUM</v>
      </c>
      <c r="L4979" s="144" t="str" cm="1">
        <f t="array" ref="L4979">_xlfn.IFS(I4979&lt;=2,"SMALL",I4979&lt;=5,"MEDIUM",I4979&gt;5,"LARGE")</f>
        <v>MEDIUM</v>
      </c>
      <c r="M4979" s="144" t="str">
        <f t="shared" si="478"/>
        <v>NO</v>
      </c>
      <c r="N4979" s="374">
        <v>4.96</v>
      </c>
      <c r="O4979" s="374">
        <f t="shared" si="479"/>
        <v>5</v>
      </c>
      <c r="P4979" s="158" t="str" cm="1">
        <f t="array" ref="P4979">_xlfn.SWITCH(ROUND(N4979,0),5,"Excellent",4,"Good",3,"ok","Bad")</f>
        <v>Excellent</v>
      </c>
      <c r="Q4979" s="144">
        <v>23</v>
      </c>
      <c r="R4979" s="385">
        <v>43647</v>
      </c>
      <c r="S4979" s="385">
        <v>44052</v>
      </c>
      <c r="T4979" s="144">
        <v>3918</v>
      </c>
      <c r="U4979" s="144" t="s">
        <v>69</v>
      </c>
      <c r="V4979" s="144">
        <v>356</v>
      </c>
      <c r="W4979" s="144" t="str">
        <f t="shared" si="482"/>
        <v>Active</v>
      </c>
      <c r="X4979" s="144">
        <v>3918</v>
      </c>
      <c r="AB4979" s="343"/>
    </row>
    <row r="4980" spans="9:28">
      <c r="I4980" s="342">
        <v>2</v>
      </c>
      <c r="J4980" s="144" t="str">
        <f t="shared" si="480"/>
        <v>SMALL</v>
      </c>
      <c r="K4980" s="144" t="str">
        <f t="shared" si="481"/>
        <v>SMALL</v>
      </c>
      <c r="L4980" s="144" t="str" cm="1">
        <f t="array" ref="L4980">_xlfn.IFS(I4980&lt;=2,"SMALL",I4980&lt;=5,"MEDIUM",I4980&gt;5,"LARGE")</f>
        <v>SMALL</v>
      </c>
      <c r="M4980" s="144" t="str">
        <f t="shared" si="478"/>
        <v>NO</v>
      </c>
      <c r="N4980" s="374">
        <v>4.75</v>
      </c>
      <c r="O4980" s="374">
        <f t="shared" si="479"/>
        <v>5</v>
      </c>
      <c r="P4980" s="158" t="str" cm="1">
        <f t="array" ref="P4980">_xlfn.SWITCH(ROUND(N4980,0),5,"Excellent",4,"Good",3,"ok","Bad")</f>
        <v>Excellent</v>
      </c>
      <c r="Q4980" s="144">
        <v>4</v>
      </c>
      <c r="R4980" s="385">
        <v>43799</v>
      </c>
      <c r="S4980" s="385">
        <v>43855</v>
      </c>
      <c r="T4980" s="144">
        <v>3919</v>
      </c>
      <c r="U4980" s="144" t="s">
        <v>69</v>
      </c>
      <c r="V4980" s="144">
        <v>35</v>
      </c>
      <c r="W4980" s="144" t="str">
        <f t="shared" si="482"/>
        <v>Active</v>
      </c>
      <c r="X4980" s="144">
        <v>3919</v>
      </c>
      <c r="AB4980" s="343"/>
    </row>
    <row r="4981" spans="9:28">
      <c r="I4981" s="342">
        <v>1</v>
      </c>
      <c r="J4981" s="144" t="str">
        <f t="shared" si="480"/>
        <v>SMALL</v>
      </c>
      <c r="K4981" s="144" t="str">
        <f t="shared" si="481"/>
        <v>SMALL</v>
      </c>
      <c r="L4981" s="144" t="str" cm="1">
        <f t="array" ref="L4981">_xlfn.IFS(I4981&lt;=2,"SMALL",I4981&lt;=5,"MEDIUM",I4981&gt;5,"LARGE")</f>
        <v>SMALL</v>
      </c>
      <c r="M4981" s="144" t="str">
        <f t="shared" si="478"/>
        <v>NO</v>
      </c>
      <c r="N4981" s="374">
        <v>4.57</v>
      </c>
      <c r="O4981" s="374">
        <f t="shared" si="479"/>
        <v>5</v>
      </c>
      <c r="P4981" s="158" t="str" cm="1">
        <f t="array" ref="P4981">_xlfn.SWITCH(ROUND(N4981,0),5,"Excellent",4,"Good",3,"ok","Bad")</f>
        <v>Excellent</v>
      </c>
      <c r="Q4981" s="144">
        <v>7</v>
      </c>
      <c r="R4981" s="385">
        <v>43652</v>
      </c>
      <c r="S4981" s="385">
        <v>43708</v>
      </c>
      <c r="T4981" s="144">
        <v>3920</v>
      </c>
      <c r="U4981" s="144" t="s">
        <v>60</v>
      </c>
      <c r="V4981" s="144">
        <v>365</v>
      </c>
      <c r="W4981" s="144" t="str">
        <f t="shared" si="482"/>
        <v>Active</v>
      </c>
      <c r="X4981" s="144">
        <v>3920</v>
      </c>
      <c r="AB4981" s="343"/>
    </row>
    <row r="4982" spans="9:28">
      <c r="I4982" s="342">
        <v>6</v>
      </c>
      <c r="J4982" s="144" t="str">
        <f t="shared" si="480"/>
        <v>LARGE</v>
      </c>
      <c r="K4982" s="144" t="str">
        <f t="shared" si="481"/>
        <v>LARGE</v>
      </c>
      <c r="L4982" s="144" t="str" cm="1">
        <f t="array" ref="L4982">_xlfn.IFS(I4982&lt;=2,"SMALL",I4982&lt;=5,"MEDIUM",I4982&gt;5,"LARGE")</f>
        <v>LARGE</v>
      </c>
      <c r="M4982" s="144" t="str">
        <f t="shared" si="478"/>
        <v>NO</v>
      </c>
      <c r="N4982" s="374">
        <v>4.8099999999999996</v>
      </c>
      <c r="O4982" s="374">
        <f t="shared" si="479"/>
        <v>5</v>
      </c>
      <c r="P4982" s="158" t="str" cm="1">
        <f t="array" ref="P4982">_xlfn.SWITCH(ROUND(N4982,0),5,"Excellent",4,"Good",3,"ok","Bad")</f>
        <v>Excellent</v>
      </c>
      <c r="Q4982" s="144">
        <v>32</v>
      </c>
      <c r="R4982" s="385">
        <v>43667</v>
      </c>
      <c r="S4982" s="385">
        <v>44051</v>
      </c>
      <c r="T4982" s="144">
        <v>3914</v>
      </c>
      <c r="U4982" s="144" t="s">
        <v>69</v>
      </c>
      <c r="V4982" s="144">
        <v>309</v>
      </c>
      <c r="W4982" s="144" t="str">
        <f t="shared" si="482"/>
        <v>Active</v>
      </c>
      <c r="X4982" s="144">
        <v>3914</v>
      </c>
      <c r="AB4982" s="343"/>
    </row>
    <row r="4983" spans="9:28">
      <c r="I4983" s="342">
        <v>3</v>
      </c>
      <c r="J4983" s="144" t="str">
        <f t="shared" si="480"/>
        <v>LARGE</v>
      </c>
      <c r="K4983" s="144" t="str">
        <f t="shared" si="481"/>
        <v>MEDIUM</v>
      </c>
      <c r="L4983" s="144" t="str" cm="1">
        <f t="array" ref="L4983">_xlfn.IFS(I4983&lt;=2,"SMALL",I4983&lt;=5,"MEDIUM",I4983&gt;5,"LARGE")</f>
        <v>MEDIUM</v>
      </c>
      <c r="M4983" s="144" t="str">
        <f t="shared" si="478"/>
        <v>NO</v>
      </c>
      <c r="N4983" s="374">
        <v>5</v>
      </c>
      <c r="O4983" s="374">
        <f t="shared" si="479"/>
        <v>5</v>
      </c>
      <c r="P4983" s="158" t="str" cm="1">
        <f t="array" ref="P4983">_xlfn.SWITCH(ROUND(N4983,0),5,"Excellent",4,"Good",3,"ok","Bad")</f>
        <v>Excellent</v>
      </c>
      <c r="Q4983" s="144">
        <v>9</v>
      </c>
      <c r="R4983" s="385">
        <v>43643</v>
      </c>
      <c r="S4983" s="385">
        <v>43798</v>
      </c>
      <c r="T4983" s="144">
        <v>3468</v>
      </c>
      <c r="U4983" s="144" t="s">
        <v>69</v>
      </c>
      <c r="V4983" s="144">
        <v>365</v>
      </c>
      <c r="W4983" s="144" t="str">
        <f t="shared" si="482"/>
        <v>Active</v>
      </c>
      <c r="X4983" s="144">
        <v>3468</v>
      </c>
      <c r="AB4983" s="343"/>
    </row>
    <row r="4984" spans="9:28">
      <c r="I4984" s="342">
        <v>8</v>
      </c>
      <c r="J4984" s="144" t="str">
        <f t="shared" si="480"/>
        <v>LARGE</v>
      </c>
      <c r="K4984" s="144" t="str">
        <f t="shared" si="481"/>
        <v>LARGE</v>
      </c>
      <c r="L4984" s="144" t="str" cm="1">
        <f t="array" ref="L4984">_xlfn.IFS(I4984&lt;=2,"SMALL",I4984&lt;=5,"MEDIUM",I4984&gt;5,"LARGE")</f>
        <v>LARGE</v>
      </c>
      <c r="M4984" s="144" t="str">
        <f t="shared" si="478"/>
        <v>NO</v>
      </c>
      <c r="N4984" s="374">
        <v>4.33</v>
      </c>
      <c r="O4984" s="374">
        <f t="shared" si="479"/>
        <v>4</v>
      </c>
      <c r="P4984" s="158" t="str" cm="1">
        <f t="array" ref="P4984">_xlfn.SWITCH(ROUND(N4984,0),5,"Excellent",4,"Good",3,"ok","Bad")</f>
        <v>Good</v>
      </c>
      <c r="Q4984" s="144">
        <v>6</v>
      </c>
      <c r="R4984" s="385">
        <v>43667</v>
      </c>
      <c r="S4984" s="385">
        <v>43832</v>
      </c>
      <c r="T4984" s="144">
        <v>2987</v>
      </c>
      <c r="U4984" s="144" t="s">
        <v>69</v>
      </c>
      <c r="V4984" s="144">
        <v>365</v>
      </c>
      <c r="W4984" s="144" t="str">
        <f t="shared" si="482"/>
        <v>Active</v>
      </c>
      <c r="X4984" s="144">
        <v>2987</v>
      </c>
      <c r="AB4984" s="343"/>
    </row>
    <row r="4985" spans="9:28">
      <c r="I4985" s="342">
        <v>4</v>
      </c>
      <c r="J4985" s="144" t="str">
        <f t="shared" si="480"/>
        <v>LARGE</v>
      </c>
      <c r="K4985" s="144" t="str">
        <f t="shared" si="481"/>
        <v>MEDIUM</v>
      </c>
      <c r="L4985" s="144" t="str" cm="1">
        <f t="array" ref="L4985">_xlfn.IFS(I4985&lt;=2,"SMALL",I4985&lt;=5,"MEDIUM",I4985&gt;5,"LARGE")</f>
        <v>MEDIUM</v>
      </c>
      <c r="M4985" s="144" t="str">
        <f t="shared" si="478"/>
        <v>NO</v>
      </c>
      <c r="N4985" s="374">
        <v>4.83</v>
      </c>
      <c r="O4985" s="374">
        <f t="shared" si="479"/>
        <v>5</v>
      </c>
      <c r="P4985" s="158" t="str" cm="1">
        <f t="array" ref="P4985">_xlfn.SWITCH(ROUND(N4985,0),5,"Excellent",4,"Good",3,"ok","Bad")</f>
        <v>Excellent</v>
      </c>
      <c r="Q4985" s="144">
        <v>40</v>
      </c>
      <c r="R4985" s="385">
        <v>43644</v>
      </c>
      <c r="S4985" s="385">
        <v>44023</v>
      </c>
      <c r="T4985" s="144">
        <v>3889</v>
      </c>
      <c r="U4985" s="144" t="s">
        <v>69</v>
      </c>
      <c r="V4985" s="144">
        <v>226</v>
      </c>
      <c r="W4985" s="144" t="str">
        <f t="shared" si="482"/>
        <v>Active</v>
      </c>
      <c r="X4985" s="144">
        <v>3889</v>
      </c>
      <c r="AB4985" s="343"/>
    </row>
    <row r="4986" spans="9:28">
      <c r="I4986" s="342">
        <v>2</v>
      </c>
      <c r="J4986" s="144" t="str">
        <f t="shared" si="480"/>
        <v>SMALL</v>
      </c>
      <c r="K4986" s="144" t="str">
        <f t="shared" si="481"/>
        <v>SMALL</v>
      </c>
      <c r="L4986" s="144" t="str" cm="1">
        <f t="array" ref="L4986">_xlfn.IFS(I4986&lt;=2,"SMALL",I4986&lt;=5,"MEDIUM",I4986&gt;5,"LARGE")</f>
        <v>SMALL</v>
      </c>
      <c r="M4986" s="144" t="str">
        <f t="shared" si="478"/>
        <v>NO</v>
      </c>
      <c r="N4986" s="374">
        <v>5</v>
      </c>
      <c r="O4986" s="374">
        <f t="shared" si="479"/>
        <v>5</v>
      </c>
      <c r="P4986" s="158" t="str" cm="1">
        <f t="array" ref="P4986">_xlfn.SWITCH(ROUND(N4986,0),5,"Excellent",4,"Good",3,"ok","Bad")</f>
        <v>Excellent</v>
      </c>
      <c r="Q4986" s="144">
        <v>15</v>
      </c>
      <c r="R4986" s="385">
        <v>43644</v>
      </c>
      <c r="S4986" s="385">
        <v>43848</v>
      </c>
      <c r="T4986" s="144">
        <v>3275</v>
      </c>
      <c r="U4986" s="144" t="s">
        <v>60</v>
      </c>
      <c r="V4986" s="144">
        <v>142</v>
      </c>
      <c r="W4986" s="144" t="str">
        <f t="shared" si="482"/>
        <v>Active</v>
      </c>
      <c r="X4986" s="144">
        <v>3275</v>
      </c>
      <c r="AB4986" s="343"/>
    </row>
    <row r="4987" spans="9:28">
      <c r="I4987" s="342">
        <v>1</v>
      </c>
      <c r="J4987" s="144" t="str">
        <f t="shared" si="480"/>
        <v>SMALL</v>
      </c>
      <c r="K4987" s="144" t="str">
        <f t="shared" si="481"/>
        <v>SMALL</v>
      </c>
      <c r="L4987" s="144" t="str" cm="1">
        <f t="array" ref="L4987">_xlfn.IFS(I4987&lt;=2,"SMALL",I4987&lt;=5,"MEDIUM",I4987&gt;5,"LARGE")</f>
        <v>SMALL</v>
      </c>
      <c r="M4987" s="144" t="str">
        <f t="shared" si="478"/>
        <v>NO</v>
      </c>
      <c r="N4987" s="374">
        <v>4.83</v>
      </c>
      <c r="O4987" s="374">
        <f t="shared" si="479"/>
        <v>5</v>
      </c>
      <c r="P4987" s="158" t="str" cm="1">
        <f t="array" ref="P4987">_xlfn.SWITCH(ROUND(N4987,0),5,"Excellent",4,"Good",3,"ok","Bad")</f>
        <v>Excellent</v>
      </c>
      <c r="Q4987" s="144">
        <v>12</v>
      </c>
      <c r="R4987" s="385">
        <v>43648</v>
      </c>
      <c r="S4987" s="385">
        <v>43807</v>
      </c>
      <c r="T4987" s="144">
        <v>2297</v>
      </c>
      <c r="U4987" s="144" t="s">
        <v>73</v>
      </c>
      <c r="V4987" s="144">
        <v>168</v>
      </c>
      <c r="W4987" s="144" t="str">
        <f t="shared" si="482"/>
        <v>Active</v>
      </c>
      <c r="X4987" s="144">
        <v>2297</v>
      </c>
      <c r="AB4987" s="343"/>
    </row>
    <row r="4988" spans="9:28">
      <c r="I4988" s="342">
        <v>2</v>
      </c>
      <c r="J4988" s="144" t="str">
        <f t="shared" si="480"/>
        <v>SMALL</v>
      </c>
      <c r="K4988" s="144" t="str">
        <f t="shared" si="481"/>
        <v>SMALL</v>
      </c>
      <c r="L4988" s="144" t="str" cm="1">
        <f t="array" ref="L4988">_xlfn.IFS(I4988&lt;=2,"SMALL",I4988&lt;=5,"MEDIUM",I4988&gt;5,"LARGE")</f>
        <v>SMALL</v>
      </c>
      <c r="M4988" s="144" t="str">
        <f t="shared" si="478"/>
        <v>NO</v>
      </c>
      <c r="N4988" s="374">
        <v>4.92</v>
      </c>
      <c r="O4988" s="374">
        <f t="shared" si="479"/>
        <v>5</v>
      </c>
      <c r="P4988" s="158" t="str" cm="1">
        <f t="array" ref="P4988">_xlfn.SWITCH(ROUND(N4988,0),5,"Excellent",4,"Good",3,"ok","Bad")</f>
        <v>Excellent</v>
      </c>
      <c r="Q4988" s="144">
        <v>13</v>
      </c>
      <c r="R4988" s="385">
        <v>43647</v>
      </c>
      <c r="S4988" s="385">
        <v>43901</v>
      </c>
      <c r="T4988" s="144">
        <v>3906</v>
      </c>
      <c r="U4988" s="144" t="s">
        <v>60</v>
      </c>
      <c r="V4988" s="144">
        <v>0</v>
      </c>
      <c r="W4988" s="144" t="str">
        <f t="shared" si="482"/>
        <v>Inactive</v>
      </c>
      <c r="X4988" s="144">
        <v>3906</v>
      </c>
      <c r="AB4988" s="343"/>
    </row>
    <row r="4989" spans="9:28">
      <c r="I4989" s="342">
        <v>5</v>
      </c>
      <c r="J4989" s="144" t="str">
        <f t="shared" si="480"/>
        <v>LARGE</v>
      </c>
      <c r="K4989" s="144" t="str">
        <f t="shared" si="481"/>
        <v>MEDIUM</v>
      </c>
      <c r="L4989" s="144" t="str" cm="1">
        <f t="array" ref="L4989">_xlfn.IFS(I4989&lt;=2,"SMALL",I4989&lt;=5,"MEDIUM",I4989&gt;5,"LARGE")</f>
        <v>MEDIUM</v>
      </c>
      <c r="M4989" s="144" t="str">
        <f t="shared" si="478"/>
        <v>NO</v>
      </c>
      <c r="N4989" s="374">
        <v>4.83</v>
      </c>
      <c r="O4989" s="374">
        <f t="shared" si="479"/>
        <v>5</v>
      </c>
      <c r="P4989" s="158" t="str" cm="1">
        <f t="array" ref="P4989">_xlfn.SWITCH(ROUND(N4989,0),5,"Excellent",4,"Good",3,"ok","Bad")</f>
        <v>Excellent</v>
      </c>
      <c r="Q4989" s="144">
        <v>6</v>
      </c>
      <c r="R4989" s="385">
        <v>43639</v>
      </c>
      <c r="S4989" s="385">
        <v>43805</v>
      </c>
      <c r="T4989" s="144">
        <v>56</v>
      </c>
      <c r="U4989" s="144" t="s">
        <v>69</v>
      </c>
      <c r="V4989" s="144">
        <v>98</v>
      </c>
      <c r="W4989" s="144" t="str">
        <f t="shared" si="482"/>
        <v>Active</v>
      </c>
      <c r="X4989" s="144">
        <v>56</v>
      </c>
      <c r="AB4989" s="343"/>
    </row>
    <row r="4990" spans="9:28">
      <c r="I4990" s="342">
        <v>2</v>
      </c>
      <c r="J4990" s="144" t="str">
        <f t="shared" si="480"/>
        <v>SMALL</v>
      </c>
      <c r="K4990" s="144" t="str">
        <f t="shared" si="481"/>
        <v>SMALL</v>
      </c>
      <c r="L4990" s="144" t="str" cm="1">
        <f t="array" ref="L4990">_xlfn.IFS(I4990&lt;=2,"SMALL",I4990&lt;=5,"MEDIUM",I4990&gt;5,"LARGE")</f>
        <v>SMALL</v>
      </c>
      <c r="M4990" s="144" t="str">
        <f t="shared" si="478"/>
        <v>NO</v>
      </c>
      <c r="N4990" s="374">
        <v>5</v>
      </c>
      <c r="O4990" s="374">
        <f t="shared" si="479"/>
        <v>5</v>
      </c>
      <c r="P4990" s="158" t="str" cm="1">
        <f t="array" ref="P4990">_xlfn.SWITCH(ROUND(N4990,0),5,"Excellent",4,"Good",3,"ok","Bad")</f>
        <v>Excellent</v>
      </c>
      <c r="Q4990" s="144">
        <v>4</v>
      </c>
      <c r="R4990" s="385">
        <v>43764</v>
      </c>
      <c r="S4990" s="385">
        <v>43868</v>
      </c>
      <c r="T4990" s="144">
        <v>3150</v>
      </c>
      <c r="U4990" s="144" t="s">
        <v>69</v>
      </c>
      <c r="V4990" s="144">
        <v>44</v>
      </c>
      <c r="W4990" s="144" t="str">
        <f t="shared" si="482"/>
        <v>Active</v>
      </c>
      <c r="X4990" s="144">
        <v>3150</v>
      </c>
      <c r="AB4990" s="343"/>
    </row>
    <row r="4991" spans="9:28">
      <c r="I4991" s="342">
        <v>2</v>
      </c>
      <c r="J4991" s="144" t="str">
        <f t="shared" si="480"/>
        <v>SMALL</v>
      </c>
      <c r="K4991" s="144" t="str">
        <f t="shared" si="481"/>
        <v>SMALL</v>
      </c>
      <c r="L4991" s="144" t="str" cm="1">
        <f t="array" ref="L4991">_xlfn.IFS(I4991&lt;=2,"SMALL",I4991&lt;=5,"MEDIUM",I4991&gt;5,"LARGE")</f>
        <v>SMALL</v>
      </c>
      <c r="M4991" s="144" t="str">
        <f t="shared" si="478"/>
        <v>NO</v>
      </c>
      <c r="N4991" s="374">
        <v>4.57</v>
      </c>
      <c r="O4991" s="374">
        <f t="shared" si="479"/>
        <v>5</v>
      </c>
      <c r="P4991" s="158" t="str" cm="1">
        <f t="array" ref="P4991">_xlfn.SWITCH(ROUND(N4991,0),5,"Excellent",4,"Good",3,"ok","Bad")</f>
        <v>Excellent</v>
      </c>
      <c r="Q4991" s="144">
        <v>7</v>
      </c>
      <c r="R4991" s="385">
        <v>43647</v>
      </c>
      <c r="S4991" s="385">
        <v>43800</v>
      </c>
      <c r="T4991" s="144">
        <v>3923</v>
      </c>
      <c r="U4991" s="144" t="s">
        <v>69</v>
      </c>
      <c r="V4991" s="144">
        <v>9</v>
      </c>
      <c r="W4991" s="144" t="str">
        <f t="shared" si="482"/>
        <v>Active</v>
      </c>
      <c r="X4991" s="144">
        <v>3923</v>
      </c>
      <c r="AB4991" s="343"/>
    </row>
    <row r="4992" spans="9:28">
      <c r="I4992" s="342">
        <v>6</v>
      </c>
      <c r="J4992" s="144" t="str">
        <f t="shared" si="480"/>
        <v>LARGE</v>
      </c>
      <c r="K4992" s="144" t="str">
        <f t="shared" si="481"/>
        <v>LARGE</v>
      </c>
      <c r="L4992" s="144" t="str" cm="1">
        <f t="array" ref="L4992">_xlfn.IFS(I4992&lt;=2,"SMALL",I4992&lt;=5,"MEDIUM",I4992&gt;5,"LARGE")</f>
        <v>LARGE</v>
      </c>
      <c r="M4992" s="144" t="str">
        <f t="shared" si="478"/>
        <v>NO</v>
      </c>
      <c r="N4992" s="374">
        <v>4.58</v>
      </c>
      <c r="O4992" s="374">
        <f t="shared" si="479"/>
        <v>5</v>
      </c>
      <c r="P4992" s="158" t="str" cm="1">
        <f t="array" ref="P4992">_xlfn.SWITCH(ROUND(N4992,0),5,"Excellent",4,"Good",3,"ok","Bad")</f>
        <v>Excellent</v>
      </c>
      <c r="Q4992" s="144">
        <v>48</v>
      </c>
      <c r="R4992" s="385">
        <v>43654</v>
      </c>
      <c r="S4992" s="385">
        <v>43975</v>
      </c>
      <c r="T4992" s="144">
        <v>748</v>
      </c>
      <c r="U4992" s="144" t="s">
        <v>69</v>
      </c>
      <c r="V4992" s="144">
        <v>56</v>
      </c>
      <c r="W4992" s="144" t="str">
        <f t="shared" si="482"/>
        <v>Active</v>
      </c>
      <c r="X4992" s="144">
        <v>748</v>
      </c>
      <c r="AB4992" s="343"/>
    </row>
    <row r="4993" spans="9:28">
      <c r="I4993" s="342">
        <v>2</v>
      </c>
      <c r="J4993" s="144" t="str">
        <f t="shared" si="480"/>
        <v>SMALL</v>
      </c>
      <c r="K4993" s="144" t="str">
        <f t="shared" si="481"/>
        <v>SMALL</v>
      </c>
      <c r="L4993" s="144" t="str" cm="1">
        <f t="array" ref="L4993">_xlfn.IFS(I4993&lt;=2,"SMALL",I4993&lt;=5,"MEDIUM",I4993&gt;5,"LARGE")</f>
        <v>SMALL</v>
      </c>
      <c r="M4993" s="144" t="str">
        <f t="shared" si="478"/>
        <v>NO</v>
      </c>
      <c r="N4993" s="374">
        <v>4.8600000000000003</v>
      </c>
      <c r="O4993" s="374">
        <f t="shared" si="479"/>
        <v>5</v>
      </c>
      <c r="P4993" s="158" t="str" cm="1">
        <f t="array" ref="P4993">_xlfn.SWITCH(ROUND(N4993,0),5,"Excellent",4,"Good",3,"ok","Bad")</f>
        <v>Excellent</v>
      </c>
      <c r="Q4993" s="144">
        <v>37</v>
      </c>
      <c r="R4993" s="385">
        <v>43646</v>
      </c>
      <c r="S4993" s="385">
        <v>44045</v>
      </c>
      <c r="T4993" s="144">
        <v>3911</v>
      </c>
      <c r="U4993" s="144" t="s">
        <v>69</v>
      </c>
      <c r="V4993" s="144">
        <v>320</v>
      </c>
      <c r="W4993" s="144" t="str">
        <f t="shared" si="482"/>
        <v>Active</v>
      </c>
      <c r="X4993" s="144">
        <v>3911</v>
      </c>
      <c r="AB4993" s="343"/>
    </row>
    <row r="4994" spans="9:28">
      <c r="I4994" s="342">
        <v>4</v>
      </c>
      <c r="J4994" s="144" t="str">
        <f t="shared" si="480"/>
        <v>LARGE</v>
      </c>
      <c r="K4994" s="144" t="str">
        <f t="shared" si="481"/>
        <v>MEDIUM</v>
      </c>
      <c r="L4994" s="144" t="str" cm="1">
        <f t="array" ref="L4994">_xlfn.IFS(I4994&lt;=2,"SMALL",I4994&lt;=5,"MEDIUM",I4994&gt;5,"LARGE")</f>
        <v>MEDIUM</v>
      </c>
      <c r="M4994" s="144" t="str">
        <f t="shared" si="478"/>
        <v>NO</v>
      </c>
      <c r="N4994" s="374">
        <v>4.8600000000000003</v>
      </c>
      <c r="O4994" s="374">
        <f t="shared" si="479"/>
        <v>5</v>
      </c>
      <c r="P4994" s="158" t="str" cm="1">
        <f t="array" ref="P4994">_xlfn.SWITCH(ROUND(N4994,0),5,"Excellent",4,"Good",3,"ok","Bad")</f>
        <v>Excellent</v>
      </c>
      <c r="Q4994" s="144">
        <v>7</v>
      </c>
      <c r="R4994" s="385">
        <v>43661</v>
      </c>
      <c r="S4994" s="385">
        <v>43909</v>
      </c>
      <c r="T4994" s="144">
        <v>3591</v>
      </c>
      <c r="U4994" s="144" t="s">
        <v>69</v>
      </c>
      <c r="V4994" s="144">
        <v>0</v>
      </c>
      <c r="W4994" s="144" t="str">
        <f t="shared" si="482"/>
        <v>Inactive</v>
      </c>
      <c r="X4994" s="144">
        <v>3591</v>
      </c>
      <c r="AB4994" s="343"/>
    </row>
    <row r="4995" spans="9:28">
      <c r="I4995" s="342">
        <v>4</v>
      </c>
      <c r="J4995" s="144" t="str">
        <f t="shared" si="480"/>
        <v>LARGE</v>
      </c>
      <c r="K4995" s="144" t="str">
        <f t="shared" si="481"/>
        <v>MEDIUM</v>
      </c>
      <c r="L4995" s="144" t="str" cm="1">
        <f t="array" ref="L4995">_xlfn.IFS(I4995&lt;=2,"SMALL",I4995&lt;=5,"MEDIUM",I4995&gt;5,"LARGE")</f>
        <v>MEDIUM</v>
      </c>
      <c r="M4995" s="144" t="str">
        <f t="shared" si="478"/>
        <v>NO</v>
      </c>
      <c r="N4995" s="374">
        <v>4.82</v>
      </c>
      <c r="O4995" s="374">
        <f t="shared" si="479"/>
        <v>5</v>
      </c>
      <c r="P4995" s="158" t="str" cm="1">
        <f t="array" ref="P4995">_xlfn.SWITCH(ROUND(N4995,0),5,"Excellent",4,"Good",3,"ok","Bad")</f>
        <v>Excellent</v>
      </c>
      <c r="Q4995" s="144">
        <v>11</v>
      </c>
      <c r="R4995" s="385">
        <v>43758</v>
      </c>
      <c r="S4995" s="385">
        <v>43963</v>
      </c>
      <c r="T4995" s="144">
        <v>3153</v>
      </c>
      <c r="U4995" s="144" t="s">
        <v>69</v>
      </c>
      <c r="V4995" s="144">
        <v>0</v>
      </c>
      <c r="W4995" s="144" t="str">
        <f t="shared" si="482"/>
        <v>Inactive</v>
      </c>
      <c r="X4995" s="144">
        <v>3153</v>
      </c>
      <c r="AB4995" s="343"/>
    </row>
    <row r="4996" spans="9:28">
      <c r="I4996" s="342">
        <v>5</v>
      </c>
      <c r="J4996" s="144" t="str">
        <f t="shared" si="480"/>
        <v>LARGE</v>
      </c>
      <c r="K4996" s="144" t="str">
        <f t="shared" si="481"/>
        <v>MEDIUM</v>
      </c>
      <c r="L4996" s="144" t="str" cm="1">
        <f t="array" ref="L4996">_xlfn.IFS(I4996&lt;=2,"SMALL",I4996&lt;=5,"MEDIUM",I4996&gt;5,"LARGE")</f>
        <v>MEDIUM</v>
      </c>
      <c r="M4996" s="144" t="str">
        <f t="shared" si="478"/>
        <v>NO</v>
      </c>
      <c r="N4996" s="374">
        <v>4.82</v>
      </c>
      <c r="O4996" s="374">
        <f t="shared" si="479"/>
        <v>5</v>
      </c>
      <c r="P4996" s="158" t="str" cm="1">
        <f t="array" ref="P4996">_xlfn.SWITCH(ROUND(N4996,0),5,"Excellent",4,"Good",3,"ok","Bad")</f>
        <v>Excellent</v>
      </c>
      <c r="Q4996" s="144">
        <v>39</v>
      </c>
      <c r="R4996" s="385">
        <v>43646</v>
      </c>
      <c r="S4996" s="385">
        <v>43945</v>
      </c>
      <c r="T4996" s="144">
        <v>3928</v>
      </c>
      <c r="U4996" s="144" t="s">
        <v>69</v>
      </c>
      <c r="V4996" s="144">
        <v>135</v>
      </c>
      <c r="W4996" s="144" t="str">
        <f t="shared" si="482"/>
        <v>Active</v>
      </c>
      <c r="X4996" s="144">
        <v>3928</v>
      </c>
      <c r="AB4996" s="343"/>
    </row>
    <row r="4997" spans="9:28">
      <c r="I4997" s="342">
        <v>2</v>
      </c>
      <c r="J4997" s="144" t="str">
        <f t="shared" si="480"/>
        <v>SMALL</v>
      </c>
      <c r="K4997" s="144" t="str">
        <f t="shared" si="481"/>
        <v>SMALL</v>
      </c>
      <c r="L4997" s="144" t="str" cm="1">
        <f t="array" ref="L4997">_xlfn.IFS(I4997&lt;=2,"SMALL",I4997&lt;=5,"MEDIUM",I4997&gt;5,"LARGE")</f>
        <v>SMALL</v>
      </c>
      <c r="M4997" s="144" t="str">
        <f t="shared" ref="M4997:M5060" si="483">IF(AND(N4997&gt;=4.8,Q4997&gt;100),"YES","NO")</f>
        <v>NO</v>
      </c>
      <c r="N4997" s="374">
        <v>5</v>
      </c>
      <c r="O4997" s="374">
        <f t="shared" ref="O4997:O5060" si="484">ROUND(N4997,0)</f>
        <v>5</v>
      </c>
      <c r="P4997" s="158" t="str" cm="1">
        <f t="array" ref="P4997">_xlfn.SWITCH(ROUND(N4997,0),5,"Excellent",4,"Good",3,"ok","Bad")</f>
        <v>Excellent</v>
      </c>
      <c r="Q4997" s="144">
        <v>12</v>
      </c>
      <c r="R4997" s="385">
        <v>43653</v>
      </c>
      <c r="S4997" s="385">
        <v>43833</v>
      </c>
      <c r="T4997" s="144">
        <v>555</v>
      </c>
      <c r="U4997" s="144" t="s">
        <v>69</v>
      </c>
      <c r="V4997" s="144">
        <v>0</v>
      </c>
      <c r="W4997" s="144" t="str">
        <f t="shared" si="482"/>
        <v>Inactive</v>
      </c>
      <c r="X4997" s="144">
        <v>555</v>
      </c>
      <c r="AB4997" s="343"/>
    </row>
    <row r="4998" spans="9:28">
      <c r="I4998" s="342">
        <v>6</v>
      </c>
      <c r="J4998" s="144" t="str">
        <f t="shared" ref="J4998:J5061" si="485">IF(I4998&lt;=2,"SMALL","LARGE")</f>
        <v>LARGE</v>
      </c>
      <c r="K4998" s="144" t="str">
        <f t="shared" ref="K4998:K5061" si="486">IF(I4998&lt;=2,"SMALL",IF(I4998&lt;=5,"MEDIUM","LARGE"))</f>
        <v>LARGE</v>
      </c>
      <c r="L4998" s="144" t="str" cm="1">
        <f t="array" ref="L4998">_xlfn.IFS(I4998&lt;=2,"SMALL",I4998&lt;=5,"MEDIUM",I4998&gt;5,"LARGE")</f>
        <v>LARGE</v>
      </c>
      <c r="M4998" s="144" t="str">
        <f t="shared" si="483"/>
        <v>NO</v>
      </c>
      <c r="N4998" s="374">
        <v>5</v>
      </c>
      <c r="O4998" s="374">
        <f t="shared" si="484"/>
        <v>5</v>
      </c>
      <c r="P4998" s="158" t="str" cm="1">
        <f t="array" ref="P4998">_xlfn.SWITCH(ROUND(N4998,0),5,"Excellent",4,"Good",3,"ok","Bad")</f>
        <v>Excellent</v>
      </c>
      <c r="Q4998" s="144">
        <v>43</v>
      </c>
      <c r="R4998" s="385">
        <v>43669</v>
      </c>
      <c r="S4998" s="385">
        <v>44048</v>
      </c>
      <c r="T4998" s="144">
        <v>2648</v>
      </c>
      <c r="U4998" s="144" t="s">
        <v>69</v>
      </c>
      <c r="V4998" s="144">
        <v>22</v>
      </c>
      <c r="W4998" s="144" t="str">
        <f t="shared" ref="W4998:W5061" si="487">IF(NOT(V4998=0),"Active","Inactive")</f>
        <v>Active</v>
      </c>
      <c r="X4998" s="144">
        <v>2648</v>
      </c>
      <c r="AB4998" s="343"/>
    </row>
    <row r="4999" spans="9:28">
      <c r="I4999" s="342">
        <v>3</v>
      </c>
      <c r="J4999" s="144" t="str">
        <f t="shared" si="485"/>
        <v>LARGE</v>
      </c>
      <c r="K4999" s="144" t="str">
        <f t="shared" si="486"/>
        <v>MEDIUM</v>
      </c>
      <c r="L4999" s="144" t="str" cm="1">
        <f t="array" ref="L4999">_xlfn.IFS(I4999&lt;=2,"SMALL",I4999&lt;=5,"MEDIUM",I4999&gt;5,"LARGE")</f>
        <v>MEDIUM</v>
      </c>
      <c r="M4999" s="144" t="str">
        <f t="shared" si="483"/>
        <v>NO</v>
      </c>
      <c r="N4999" s="374">
        <v>4.82</v>
      </c>
      <c r="O4999" s="374">
        <f t="shared" si="484"/>
        <v>5</v>
      </c>
      <c r="P4999" s="158" t="str" cm="1">
        <f t="array" ref="P4999">_xlfn.SWITCH(ROUND(N4999,0),5,"Excellent",4,"Good",3,"ok","Bad")</f>
        <v>Excellent</v>
      </c>
      <c r="Q4999" s="144">
        <v>11</v>
      </c>
      <c r="R4999" s="385">
        <v>43743</v>
      </c>
      <c r="S4999" s="385">
        <v>43907</v>
      </c>
      <c r="T4999" s="144">
        <v>3885</v>
      </c>
      <c r="U4999" s="144" t="s">
        <v>69</v>
      </c>
      <c r="V4999" s="144">
        <v>58</v>
      </c>
      <c r="W4999" s="144" t="str">
        <f t="shared" si="487"/>
        <v>Active</v>
      </c>
      <c r="X4999" s="144">
        <v>3885</v>
      </c>
      <c r="AB4999" s="343"/>
    </row>
    <row r="5000" spans="9:28">
      <c r="I5000" s="342">
        <v>2</v>
      </c>
      <c r="J5000" s="144" t="str">
        <f t="shared" si="485"/>
        <v>SMALL</v>
      </c>
      <c r="K5000" s="144" t="str">
        <f t="shared" si="486"/>
        <v>SMALL</v>
      </c>
      <c r="L5000" s="144" t="str" cm="1">
        <f t="array" ref="L5000">_xlfn.IFS(I5000&lt;=2,"SMALL",I5000&lt;=5,"MEDIUM",I5000&gt;5,"LARGE")</f>
        <v>SMALL</v>
      </c>
      <c r="M5000" s="144" t="str">
        <f t="shared" si="483"/>
        <v>NO</v>
      </c>
      <c r="N5000" s="374">
        <v>5</v>
      </c>
      <c r="O5000" s="374">
        <f t="shared" si="484"/>
        <v>5</v>
      </c>
      <c r="P5000" s="158" t="str" cm="1">
        <f t="array" ref="P5000">_xlfn.SWITCH(ROUND(N5000,0),5,"Excellent",4,"Good",3,"ok","Bad")</f>
        <v>Excellent</v>
      </c>
      <c r="Q5000" s="144">
        <v>16</v>
      </c>
      <c r="R5000" s="385">
        <v>43648</v>
      </c>
      <c r="S5000" s="385">
        <v>43792</v>
      </c>
      <c r="T5000" s="144">
        <v>3652</v>
      </c>
      <c r="U5000" s="144" t="s">
        <v>60</v>
      </c>
      <c r="V5000" s="144">
        <v>165</v>
      </c>
      <c r="W5000" s="144" t="str">
        <f t="shared" si="487"/>
        <v>Active</v>
      </c>
      <c r="X5000" s="144">
        <v>3652</v>
      </c>
      <c r="AB5000" s="343"/>
    </row>
    <row r="5001" spans="9:28">
      <c r="I5001" s="342">
        <v>2</v>
      </c>
      <c r="J5001" s="144" t="str">
        <f t="shared" si="485"/>
        <v>SMALL</v>
      </c>
      <c r="K5001" s="144" t="str">
        <f t="shared" si="486"/>
        <v>SMALL</v>
      </c>
      <c r="L5001" s="144" t="str" cm="1">
        <f t="array" ref="L5001">_xlfn.IFS(I5001&lt;=2,"SMALL",I5001&lt;=5,"MEDIUM",I5001&gt;5,"LARGE")</f>
        <v>SMALL</v>
      </c>
      <c r="M5001" s="144" t="str">
        <f t="shared" si="483"/>
        <v>NO</v>
      </c>
      <c r="N5001" s="374">
        <v>4.87</v>
      </c>
      <c r="O5001" s="374">
        <f t="shared" si="484"/>
        <v>5</v>
      </c>
      <c r="P5001" s="158" t="str" cm="1">
        <f t="array" ref="P5001">_xlfn.SWITCH(ROUND(N5001,0),5,"Excellent",4,"Good",3,"ok","Bad")</f>
        <v>Excellent</v>
      </c>
      <c r="Q5001" s="144">
        <v>15</v>
      </c>
      <c r="R5001" s="385">
        <v>43652</v>
      </c>
      <c r="S5001" s="385">
        <v>43813</v>
      </c>
      <c r="T5001" s="144">
        <v>3652</v>
      </c>
      <c r="U5001" s="144" t="s">
        <v>60</v>
      </c>
      <c r="V5001" s="144">
        <v>165</v>
      </c>
      <c r="W5001" s="144" t="str">
        <f t="shared" si="487"/>
        <v>Active</v>
      </c>
      <c r="X5001" s="144">
        <v>3652</v>
      </c>
      <c r="AB5001" s="343"/>
    </row>
    <row r="5002" spans="9:28">
      <c r="I5002" s="342">
        <v>4</v>
      </c>
      <c r="J5002" s="144" t="str">
        <f t="shared" si="485"/>
        <v>LARGE</v>
      </c>
      <c r="K5002" s="144" t="str">
        <f t="shared" si="486"/>
        <v>MEDIUM</v>
      </c>
      <c r="L5002" s="144" t="str" cm="1">
        <f t="array" ref="L5002">_xlfn.IFS(I5002&lt;=2,"SMALL",I5002&lt;=5,"MEDIUM",I5002&gt;5,"LARGE")</f>
        <v>MEDIUM</v>
      </c>
      <c r="M5002" s="144" t="str">
        <f t="shared" si="483"/>
        <v>NO</v>
      </c>
      <c r="N5002" s="374">
        <v>5</v>
      </c>
      <c r="O5002" s="374">
        <f t="shared" si="484"/>
        <v>5</v>
      </c>
      <c r="P5002" s="158" t="str" cm="1">
        <f t="array" ref="P5002">_xlfn.SWITCH(ROUND(N5002,0),5,"Excellent",4,"Good",3,"ok","Bad")</f>
        <v>Excellent</v>
      </c>
      <c r="Q5002" s="144">
        <v>13</v>
      </c>
      <c r="R5002" s="385">
        <v>43668</v>
      </c>
      <c r="S5002" s="385">
        <v>43854</v>
      </c>
      <c r="T5002" s="144">
        <v>1197</v>
      </c>
      <c r="U5002" s="144" t="s">
        <v>69</v>
      </c>
      <c r="V5002" s="144">
        <v>0</v>
      </c>
      <c r="W5002" s="144" t="str">
        <f t="shared" si="487"/>
        <v>Inactive</v>
      </c>
      <c r="X5002" s="144">
        <v>1197</v>
      </c>
      <c r="AB5002" s="343"/>
    </row>
    <row r="5003" spans="9:28">
      <c r="I5003" s="342">
        <v>6</v>
      </c>
      <c r="J5003" s="144" t="str">
        <f t="shared" si="485"/>
        <v>LARGE</v>
      </c>
      <c r="K5003" s="144" t="str">
        <f t="shared" si="486"/>
        <v>LARGE</v>
      </c>
      <c r="L5003" s="144" t="str" cm="1">
        <f t="array" ref="L5003">_xlfn.IFS(I5003&lt;=2,"SMALL",I5003&lt;=5,"MEDIUM",I5003&gt;5,"LARGE")</f>
        <v>LARGE</v>
      </c>
      <c r="M5003" s="144" t="str">
        <f t="shared" si="483"/>
        <v>NO</v>
      </c>
      <c r="N5003" s="374">
        <v>4.88</v>
      </c>
      <c r="O5003" s="374">
        <f t="shared" si="484"/>
        <v>5</v>
      </c>
      <c r="P5003" s="158" t="str" cm="1">
        <f t="array" ref="P5003">_xlfn.SWITCH(ROUND(N5003,0),5,"Excellent",4,"Good",3,"ok","Bad")</f>
        <v>Excellent</v>
      </c>
      <c r="Q5003" s="144">
        <v>49</v>
      </c>
      <c r="R5003" s="385">
        <v>43646</v>
      </c>
      <c r="S5003" s="385">
        <v>44024</v>
      </c>
      <c r="T5003" s="144">
        <v>3916</v>
      </c>
      <c r="U5003" s="144" t="s">
        <v>69</v>
      </c>
      <c r="V5003" s="144">
        <v>38</v>
      </c>
      <c r="W5003" s="144" t="str">
        <f t="shared" si="487"/>
        <v>Active</v>
      </c>
      <c r="X5003" s="144">
        <v>3916</v>
      </c>
      <c r="AB5003" s="343"/>
    </row>
    <row r="5004" spans="9:28">
      <c r="I5004" s="342">
        <v>8</v>
      </c>
      <c r="J5004" s="144" t="str">
        <f t="shared" si="485"/>
        <v>LARGE</v>
      </c>
      <c r="K5004" s="144" t="str">
        <f t="shared" si="486"/>
        <v>LARGE</v>
      </c>
      <c r="L5004" s="144" t="str" cm="1">
        <f t="array" ref="L5004">_xlfn.IFS(I5004&lt;=2,"SMALL",I5004&lt;=5,"MEDIUM",I5004&gt;5,"LARGE")</f>
        <v>LARGE</v>
      </c>
      <c r="M5004" s="144" t="str">
        <f t="shared" si="483"/>
        <v>NO</v>
      </c>
      <c r="N5004" s="374">
        <v>5</v>
      </c>
      <c r="O5004" s="374">
        <f t="shared" si="484"/>
        <v>5</v>
      </c>
      <c r="P5004" s="158" t="str" cm="1">
        <f t="array" ref="P5004">_xlfn.SWITCH(ROUND(N5004,0),5,"Excellent",4,"Good",3,"ok","Bad")</f>
        <v>Excellent</v>
      </c>
      <c r="Q5004" s="144">
        <v>39</v>
      </c>
      <c r="R5004" s="385">
        <v>43655</v>
      </c>
      <c r="S5004" s="385">
        <v>44019</v>
      </c>
      <c r="T5004" s="144">
        <v>3930</v>
      </c>
      <c r="U5004" s="144" t="s">
        <v>69</v>
      </c>
      <c r="V5004" s="144">
        <v>221</v>
      </c>
      <c r="W5004" s="144" t="str">
        <f t="shared" si="487"/>
        <v>Active</v>
      </c>
      <c r="X5004" s="144">
        <v>3930</v>
      </c>
      <c r="AB5004" s="343"/>
    </row>
    <row r="5005" spans="9:28">
      <c r="I5005" s="342">
        <v>2</v>
      </c>
      <c r="J5005" s="144" t="str">
        <f t="shared" si="485"/>
        <v>SMALL</v>
      </c>
      <c r="K5005" s="144" t="str">
        <f t="shared" si="486"/>
        <v>SMALL</v>
      </c>
      <c r="L5005" s="144" t="str" cm="1">
        <f t="array" ref="L5005">_xlfn.IFS(I5005&lt;=2,"SMALL",I5005&lt;=5,"MEDIUM",I5005&gt;5,"LARGE")</f>
        <v>SMALL</v>
      </c>
      <c r="M5005" s="144" t="str">
        <f t="shared" si="483"/>
        <v>NO</v>
      </c>
      <c r="N5005" s="374">
        <v>4.75</v>
      </c>
      <c r="O5005" s="374">
        <f t="shared" si="484"/>
        <v>5</v>
      </c>
      <c r="P5005" s="158" t="str" cm="1">
        <f t="array" ref="P5005">_xlfn.SWITCH(ROUND(N5005,0),5,"Excellent",4,"Good",3,"ok","Bad")</f>
        <v>Excellent</v>
      </c>
      <c r="Q5005" s="144">
        <v>36</v>
      </c>
      <c r="R5005" s="385">
        <v>43647</v>
      </c>
      <c r="S5005" s="385">
        <v>44025</v>
      </c>
      <c r="T5005" s="144">
        <v>1456</v>
      </c>
      <c r="U5005" s="144" t="s">
        <v>60</v>
      </c>
      <c r="V5005" s="144">
        <v>55</v>
      </c>
      <c r="W5005" s="144" t="str">
        <f t="shared" si="487"/>
        <v>Active</v>
      </c>
      <c r="X5005" s="144">
        <v>1456</v>
      </c>
      <c r="AB5005" s="343"/>
    </row>
    <row r="5006" spans="9:28">
      <c r="I5006" s="342">
        <v>2</v>
      </c>
      <c r="J5006" s="144" t="str">
        <f t="shared" si="485"/>
        <v>SMALL</v>
      </c>
      <c r="K5006" s="144" t="str">
        <f t="shared" si="486"/>
        <v>SMALL</v>
      </c>
      <c r="L5006" s="144" t="str" cm="1">
        <f t="array" ref="L5006">_xlfn.IFS(I5006&lt;=2,"SMALL",I5006&lt;=5,"MEDIUM",I5006&gt;5,"LARGE")</f>
        <v>SMALL</v>
      </c>
      <c r="M5006" s="144" t="str">
        <f t="shared" si="483"/>
        <v>NO</v>
      </c>
      <c r="N5006" s="374">
        <v>4.82</v>
      </c>
      <c r="O5006" s="374">
        <f t="shared" si="484"/>
        <v>5</v>
      </c>
      <c r="P5006" s="158" t="str" cm="1">
        <f t="array" ref="P5006">_xlfn.SWITCH(ROUND(N5006,0),5,"Excellent",4,"Good",3,"ok","Bad")</f>
        <v>Excellent</v>
      </c>
      <c r="Q5006" s="144">
        <v>39</v>
      </c>
      <c r="R5006" s="385">
        <v>43646</v>
      </c>
      <c r="S5006" s="385">
        <v>43911</v>
      </c>
      <c r="T5006" s="144">
        <v>3906</v>
      </c>
      <c r="U5006" s="144" t="s">
        <v>60</v>
      </c>
      <c r="V5006" s="144">
        <v>0</v>
      </c>
      <c r="W5006" s="144" t="str">
        <f t="shared" si="487"/>
        <v>Inactive</v>
      </c>
      <c r="X5006" s="144">
        <v>3906</v>
      </c>
      <c r="AB5006" s="343"/>
    </row>
    <row r="5007" spans="9:28">
      <c r="I5007" s="342">
        <v>1</v>
      </c>
      <c r="J5007" s="144" t="str">
        <f t="shared" si="485"/>
        <v>SMALL</v>
      </c>
      <c r="K5007" s="144" t="str">
        <f t="shared" si="486"/>
        <v>SMALL</v>
      </c>
      <c r="L5007" s="144" t="str" cm="1">
        <f t="array" ref="L5007">_xlfn.IFS(I5007&lt;=2,"SMALL",I5007&lt;=5,"MEDIUM",I5007&gt;5,"LARGE")</f>
        <v>SMALL</v>
      </c>
      <c r="M5007" s="144" t="str">
        <f t="shared" si="483"/>
        <v>NO</v>
      </c>
      <c r="N5007" s="374">
        <v>4.8099999999999996</v>
      </c>
      <c r="O5007" s="374">
        <f t="shared" si="484"/>
        <v>5</v>
      </c>
      <c r="P5007" s="158" t="str" cm="1">
        <f t="array" ref="P5007">_xlfn.SWITCH(ROUND(N5007,0),5,"Excellent",4,"Good",3,"ok","Bad")</f>
        <v>Excellent</v>
      </c>
      <c r="Q5007" s="144">
        <v>31</v>
      </c>
      <c r="R5007" s="385">
        <v>43646</v>
      </c>
      <c r="S5007" s="385">
        <v>44036</v>
      </c>
      <c r="T5007" s="144">
        <v>2196</v>
      </c>
      <c r="U5007" s="144" t="s">
        <v>73</v>
      </c>
      <c r="V5007" s="144">
        <v>75</v>
      </c>
      <c r="W5007" s="144" t="str">
        <f t="shared" si="487"/>
        <v>Active</v>
      </c>
      <c r="X5007" s="144">
        <v>2196</v>
      </c>
      <c r="AB5007" s="343"/>
    </row>
    <row r="5008" spans="9:28">
      <c r="I5008" s="342">
        <v>4</v>
      </c>
      <c r="J5008" s="144" t="str">
        <f t="shared" si="485"/>
        <v>LARGE</v>
      </c>
      <c r="K5008" s="144" t="str">
        <f t="shared" si="486"/>
        <v>MEDIUM</v>
      </c>
      <c r="L5008" s="144" t="str" cm="1">
        <f t="array" ref="L5008">_xlfn.IFS(I5008&lt;=2,"SMALL",I5008&lt;=5,"MEDIUM",I5008&gt;5,"LARGE")</f>
        <v>MEDIUM</v>
      </c>
      <c r="M5008" s="144" t="str">
        <f t="shared" si="483"/>
        <v>NO</v>
      </c>
      <c r="N5008" s="374">
        <v>4.5999999999999996</v>
      </c>
      <c r="O5008" s="374">
        <f t="shared" si="484"/>
        <v>5</v>
      </c>
      <c r="P5008" s="158" t="str" cm="1">
        <f t="array" ref="P5008">_xlfn.SWITCH(ROUND(N5008,0),5,"Excellent",4,"Good",3,"ok","Bad")</f>
        <v>Excellent</v>
      </c>
      <c r="Q5008" s="144">
        <v>5</v>
      </c>
      <c r="R5008" s="385">
        <v>43672</v>
      </c>
      <c r="S5008" s="385">
        <v>44039</v>
      </c>
      <c r="T5008" s="144">
        <v>1522</v>
      </c>
      <c r="U5008" s="144" t="s">
        <v>69</v>
      </c>
      <c r="V5008" s="144">
        <v>259</v>
      </c>
      <c r="W5008" s="144" t="str">
        <f t="shared" si="487"/>
        <v>Active</v>
      </c>
      <c r="X5008" s="144">
        <v>1522</v>
      </c>
      <c r="AB5008" s="343"/>
    </row>
    <row r="5009" spans="9:28">
      <c r="I5009" s="342">
        <v>4</v>
      </c>
      <c r="J5009" s="144" t="str">
        <f t="shared" si="485"/>
        <v>LARGE</v>
      </c>
      <c r="K5009" s="144" t="str">
        <f t="shared" si="486"/>
        <v>MEDIUM</v>
      </c>
      <c r="L5009" s="144" t="str" cm="1">
        <f t="array" ref="L5009">_xlfn.IFS(I5009&lt;=2,"SMALL",I5009&lt;=5,"MEDIUM",I5009&gt;5,"LARGE")</f>
        <v>MEDIUM</v>
      </c>
      <c r="M5009" s="144" t="str">
        <f t="shared" si="483"/>
        <v>NO</v>
      </c>
      <c r="N5009" s="374">
        <v>4.47</v>
      </c>
      <c r="O5009" s="374">
        <f t="shared" si="484"/>
        <v>4</v>
      </c>
      <c r="P5009" s="158" t="str" cm="1">
        <f t="array" ref="P5009">_xlfn.SWITCH(ROUND(N5009,0),5,"Excellent",4,"Good",3,"ok","Bad")</f>
        <v>Good</v>
      </c>
      <c r="Q5009" s="144">
        <v>43</v>
      </c>
      <c r="R5009" s="385">
        <v>43672</v>
      </c>
      <c r="S5009" s="385">
        <v>43994</v>
      </c>
      <c r="T5009" s="144">
        <v>1235</v>
      </c>
      <c r="U5009" s="144" t="s">
        <v>69</v>
      </c>
      <c r="V5009" s="144">
        <v>244</v>
      </c>
      <c r="W5009" s="144" t="str">
        <f t="shared" si="487"/>
        <v>Active</v>
      </c>
      <c r="X5009" s="144">
        <v>1235</v>
      </c>
      <c r="AB5009" s="343"/>
    </row>
    <row r="5010" spans="9:28">
      <c r="I5010" s="342">
        <v>2</v>
      </c>
      <c r="J5010" s="144" t="str">
        <f t="shared" si="485"/>
        <v>SMALL</v>
      </c>
      <c r="K5010" s="144" t="str">
        <f t="shared" si="486"/>
        <v>SMALL</v>
      </c>
      <c r="L5010" s="144" t="str" cm="1">
        <f t="array" ref="L5010">_xlfn.IFS(I5010&lt;=2,"SMALL",I5010&lt;=5,"MEDIUM",I5010&gt;5,"LARGE")</f>
        <v>SMALL</v>
      </c>
      <c r="M5010" s="144" t="str">
        <f t="shared" si="483"/>
        <v>NO</v>
      </c>
      <c r="N5010" s="374">
        <v>5</v>
      </c>
      <c r="O5010" s="374">
        <f t="shared" si="484"/>
        <v>5</v>
      </c>
      <c r="P5010" s="158" t="str" cm="1">
        <f t="array" ref="P5010">_xlfn.SWITCH(ROUND(N5010,0),5,"Excellent",4,"Good",3,"ok","Bad")</f>
        <v>Excellent</v>
      </c>
      <c r="Q5010" s="144">
        <v>33</v>
      </c>
      <c r="R5010" s="385">
        <v>43703</v>
      </c>
      <c r="S5010" s="385">
        <v>43923</v>
      </c>
      <c r="T5010" s="144">
        <v>125</v>
      </c>
      <c r="U5010" s="144" t="s">
        <v>69</v>
      </c>
      <c r="V5010" s="144">
        <v>249</v>
      </c>
      <c r="W5010" s="144" t="str">
        <f t="shared" si="487"/>
        <v>Active</v>
      </c>
      <c r="X5010" s="144">
        <v>125</v>
      </c>
      <c r="AB5010" s="343"/>
    </row>
    <row r="5011" spans="9:28">
      <c r="I5011" s="342">
        <v>5</v>
      </c>
      <c r="J5011" s="144" t="str">
        <f t="shared" si="485"/>
        <v>LARGE</v>
      </c>
      <c r="K5011" s="144" t="str">
        <f t="shared" si="486"/>
        <v>MEDIUM</v>
      </c>
      <c r="L5011" s="144" t="str" cm="1">
        <f t="array" ref="L5011">_xlfn.IFS(I5011&lt;=2,"SMALL",I5011&lt;=5,"MEDIUM",I5011&gt;5,"LARGE")</f>
        <v>MEDIUM</v>
      </c>
      <c r="M5011" s="144" t="str">
        <f t="shared" si="483"/>
        <v>NO</v>
      </c>
      <c r="N5011" s="374">
        <v>4.8899999999999997</v>
      </c>
      <c r="O5011" s="374">
        <f t="shared" si="484"/>
        <v>5</v>
      </c>
      <c r="P5011" s="158" t="str" cm="1">
        <f t="array" ref="P5011">_xlfn.SWITCH(ROUND(N5011,0),5,"Excellent",4,"Good",3,"ok","Bad")</f>
        <v>Excellent</v>
      </c>
      <c r="Q5011" s="144">
        <v>38</v>
      </c>
      <c r="R5011" s="385">
        <v>43679</v>
      </c>
      <c r="S5011" s="385">
        <v>43907</v>
      </c>
      <c r="T5011" s="144">
        <v>3931</v>
      </c>
      <c r="U5011" s="144" t="s">
        <v>69</v>
      </c>
      <c r="V5011" s="144">
        <v>13</v>
      </c>
      <c r="W5011" s="144" t="str">
        <f t="shared" si="487"/>
        <v>Active</v>
      </c>
      <c r="X5011" s="144">
        <v>3931</v>
      </c>
      <c r="AB5011" s="343"/>
    </row>
    <row r="5012" spans="9:28">
      <c r="I5012" s="342">
        <v>2</v>
      </c>
      <c r="J5012" s="144" t="str">
        <f t="shared" si="485"/>
        <v>SMALL</v>
      </c>
      <c r="K5012" s="144" t="str">
        <f t="shared" si="486"/>
        <v>SMALL</v>
      </c>
      <c r="L5012" s="144" t="str" cm="1">
        <f t="array" ref="L5012">_xlfn.IFS(I5012&lt;=2,"SMALL",I5012&lt;=5,"MEDIUM",I5012&gt;5,"LARGE")</f>
        <v>SMALL</v>
      </c>
      <c r="M5012" s="144" t="str">
        <f t="shared" si="483"/>
        <v>NO</v>
      </c>
      <c r="N5012" s="374">
        <v>4.83</v>
      </c>
      <c r="O5012" s="374">
        <f t="shared" si="484"/>
        <v>5</v>
      </c>
      <c r="P5012" s="158" t="str" cm="1">
        <f t="array" ref="P5012">_xlfn.SWITCH(ROUND(N5012,0),5,"Excellent",4,"Good",3,"ok","Bad")</f>
        <v>Excellent</v>
      </c>
      <c r="Q5012" s="144">
        <v>23</v>
      </c>
      <c r="R5012" s="385">
        <v>43666</v>
      </c>
      <c r="S5012" s="385">
        <v>43906</v>
      </c>
      <c r="T5012" s="144">
        <v>3631</v>
      </c>
      <c r="U5012" s="144" t="s">
        <v>69</v>
      </c>
      <c r="V5012" s="144">
        <v>89</v>
      </c>
      <c r="W5012" s="144" t="str">
        <f t="shared" si="487"/>
        <v>Active</v>
      </c>
      <c r="X5012" s="144">
        <v>3631</v>
      </c>
      <c r="AB5012" s="343"/>
    </row>
    <row r="5013" spans="9:28">
      <c r="I5013" s="342">
        <v>2</v>
      </c>
      <c r="J5013" s="144" t="str">
        <f t="shared" si="485"/>
        <v>SMALL</v>
      </c>
      <c r="K5013" s="144" t="str">
        <f t="shared" si="486"/>
        <v>SMALL</v>
      </c>
      <c r="L5013" s="144" t="str" cm="1">
        <f t="array" ref="L5013">_xlfn.IFS(I5013&lt;=2,"SMALL",I5013&lt;=5,"MEDIUM",I5013&gt;5,"LARGE")</f>
        <v>SMALL</v>
      </c>
      <c r="M5013" s="144" t="str">
        <f t="shared" si="483"/>
        <v>NO</v>
      </c>
      <c r="N5013" s="374">
        <v>5</v>
      </c>
      <c r="O5013" s="374">
        <f t="shared" si="484"/>
        <v>5</v>
      </c>
      <c r="P5013" s="158" t="str" cm="1">
        <f t="array" ref="P5013">_xlfn.SWITCH(ROUND(N5013,0),5,"Excellent",4,"Good",3,"ok","Bad")</f>
        <v>Excellent</v>
      </c>
      <c r="Q5013" s="144">
        <v>41</v>
      </c>
      <c r="R5013" s="385">
        <v>43647</v>
      </c>
      <c r="S5013" s="385">
        <v>43979</v>
      </c>
      <c r="T5013" s="144">
        <v>3932</v>
      </c>
      <c r="U5013" s="144" t="s">
        <v>60</v>
      </c>
      <c r="V5013" s="144">
        <v>154</v>
      </c>
      <c r="W5013" s="144" t="str">
        <f t="shared" si="487"/>
        <v>Active</v>
      </c>
      <c r="X5013" s="144">
        <v>3932</v>
      </c>
      <c r="AB5013" s="343"/>
    </row>
    <row r="5014" spans="9:28">
      <c r="I5014" s="342">
        <v>4</v>
      </c>
      <c r="J5014" s="144" t="str">
        <f t="shared" si="485"/>
        <v>LARGE</v>
      </c>
      <c r="K5014" s="144" t="str">
        <f t="shared" si="486"/>
        <v>MEDIUM</v>
      </c>
      <c r="L5014" s="144" t="str" cm="1">
        <f t="array" ref="L5014">_xlfn.IFS(I5014&lt;=2,"SMALL",I5014&lt;=5,"MEDIUM",I5014&gt;5,"LARGE")</f>
        <v>MEDIUM</v>
      </c>
      <c r="M5014" s="144" t="str">
        <f t="shared" si="483"/>
        <v>NO</v>
      </c>
      <c r="N5014" s="374">
        <v>4.53</v>
      </c>
      <c r="O5014" s="374">
        <f t="shared" si="484"/>
        <v>5</v>
      </c>
      <c r="P5014" s="158" t="str" cm="1">
        <f t="array" ref="P5014">_xlfn.SWITCH(ROUND(N5014,0),5,"Excellent",4,"Good",3,"ok","Bad")</f>
        <v>Excellent</v>
      </c>
      <c r="Q5014" s="144">
        <v>17</v>
      </c>
      <c r="R5014" s="385">
        <v>43646</v>
      </c>
      <c r="S5014" s="385">
        <v>43902</v>
      </c>
      <c r="T5014" s="144">
        <v>3925</v>
      </c>
      <c r="U5014" s="144" t="s">
        <v>69</v>
      </c>
      <c r="V5014" s="144">
        <v>365</v>
      </c>
      <c r="W5014" s="144" t="str">
        <f t="shared" si="487"/>
        <v>Active</v>
      </c>
      <c r="X5014" s="144">
        <v>3925</v>
      </c>
      <c r="AB5014" s="343"/>
    </row>
    <row r="5015" spans="9:28">
      <c r="I5015" s="342">
        <v>5</v>
      </c>
      <c r="J5015" s="144" t="str">
        <f t="shared" si="485"/>
        <v>LARGE</v>
      </c>
      <c r="K5015" s="144" t="str">
        <f t="shared" si="486"/>
        <v>MEDIUM</v>
      </c>
      <c r="L5015" s="144" t="str" cm="1">
        <f t="array" ref="L5015">_xlfn.IFS(I5015&lt;=2,"SMALL",I5015&lt;=5,"MEDIUM",I5015&gt;5,"LARGE")</f>
        <v>MEDIUM</v>
      </c>
      <c r="M5015" s="144" t="str">
        <f t="shared" si="483"/>
        <v>NO</v>
      </c>
      <c r="N5015" s="374">
        <v>4.5</v>
      </c>
      <c r="O5015" s="374">
        <f t="shared" si="484"/>
        <v>5</v>
      </c>
      <c r="P5015" s="158" t="str" cm="1">
        <f t="array" ref="P5015">_xlfn.SWITCH(ROUND(N5015,0),5,"Excellent",4,"Good",3,"ok","Bad")</f>
        <v>Excellent</v>
      </c>
      <c r="Q5015" s="144">
        <v>4</v>
      </c>
      <c r="R5015" s="385">
        <v>43833</v>
      </c>
      <c r="S5015" s="385">
        <v>43879</v>
      </c>
      <c r="T5015" s="144">
        <v>2259</v>
      </c>
      <c r="U5015" s="144" t="s">
        <v>69</v>
      </c>
      <c r="V5015" s="144">
        <v>48</v>
      </c>
      <c r="W5015" s="144" t="str">
        <f t="shared" si="487"/>
        <v>Active</v>
      </c>
      <c r="X5015" s="144">
        <v>2259</v>
      </c>
      <c r="AB5015" s="343"/>
    </row>
    <row r="5016" spans="9:28">
      <c r="I5016" s="342">
        <v>2</v>
      </c>
      <c r="J5016" s="144" t="str">
        <f t="shared" si="485"/>
        <v>SMALL</v>
      </c>
      <c r="K5016" s="144" t="str">
        <f t="shared" si="486"/>
        <v>SMALL</v>
      </c>
      <c r="L5016" s="144" t="str" cm="1">
        <f t="array" ref="L5016">_xlfn.IFS(I5016&lt;=2,"SMALL",I5016&lt;=5,"MEDIUM",I5016&gt;5,"LARGE")</f>
        <v>SMALL</v>
      </c>
      <c r="M5016" s="144" t="str">
        <f t="shared" si="483"/>
        <v>NO</v>
      </c>
      <c r="N5016" s="374">
        <v>4.93</v>
      </c>
      <c r="O5016" s="374">
        <f t="shared" si="484"/>
        <v>5</v>
      </c>
      <c r="P5016" s="158" t="str" cm="1">
        <f t="array" ref="P5016">_xlfn.SWITCH(ROUND(N5016,0),5,"Excellent",4,"Good",3,"ok","Bad")</f>
        <v>Excellent</v>
      </c>
      <c r="Q5016" s="144">
        <v>29</v>
      </c>
      <c r="R5016" s="385">
        <v>43681</v>
      </c>
      <c r="S5016" s="385">
        <v>43880</v>
      </c>
      <c r="T5016" s="144">
        <v>3933</v>
      </c>
      <c r="U5016" s="144" t="s">
        <v>69</v>
      </c>
      <c r="V5016" s="144">
        <v>336</v>
      </c>
      <c r="W5016" s="144" t="str">
        <f t="shared" si="487"/>
        <v>Active</v>
      </c>
      <c r="X5016" s="144">
        <v>3933</v>
      </c>
      <c r="AB5016" s="343"/>
    </row>
    <row r="5017" spans="9:28">
      <c r="I5017" s="342">
        <v>2</v>
      </c>
      <c r="J5017" s="144" t="str">
        <f t="shared" si="485"/>
        <v>SMALL</v>
      </c>
      <c r="K5017" s="144" t="str">
        <f t="shared" si="486"/>
        <v>SMALL</v>
      </c>
      <c r="L5017" s="144" t="str" cm="1">
        <f t="array" ref="L5017">_xlfn.IFS(I5017&lt;=2,"SMALL",I5017&lt;=5,"MEDIUM",I5017&gt;5,"LARGE")</f>
        <v>SMALL</v>
      </c>
      <c r="M5017" s="144" t="str">
        <f t="shared" si="483"/>
        <v>NO</v>
      </c>
      <c r="N5017" s="374">
        <v>5</v>
      </c>
      <c r="O5017" s="374">
        <f t="shared" si="484"/>
        <v>5</v>
      </c>
      <c r="P5017" s="158" t="str" cm="1">
        <f t="array" ref="P5017">_xlfn.SWITCH(ROUND(N5017,0),5,"Excellent",4,"Good",3,"ok","Bad")</f>
        <v>Excellent</v>
      </c>
      <c r="Q5017" s="144">
        <v>13</v>
      </c>
      <c r="R5017" s="385">
        <v>43660</v>
      </c>
      <c r="S5017" s="385">
        <v>43989</v>
      </c>
      <c r="T5017" s="144">
        <v>3933</v>
      </c>
      <c r="U5017" s="144" t="s">
        <v>69</v>
      </c>
      <c r="V5017" s="144">
        <v>347</v>
      </c>
      <c r="W5017" s="144" t="str">
        <f t="shared" si="487"/>
        <v>Active</v>
      </c>
      <c r="X5017" s="144">
        <v>3933</v>
      </c>
      <c r="AB5017" s="343"/>
    </row>
    <row r="5018" spans="9:28">
      <c r="I5018" s="342">
        <v>5</v>
      </c>
      <c r="J5018" s="144" t="str">
        <f t="shared" si="485"/>
        <v>LARGE</v>
      </c>
      <c r="K5018" s="144" t="str">
        <f t="shared" si="486"/>
        <v>MEDIUM</v>
      </c>
      <c r="L5018" s="144" t="str" cm="1">
        <f t="array" ref="L5018">_xlfn.IFS(I5018&lt;=2,"SMALL",I5018&lt;=5,"MEDIUM",I5018&gt;5,"LARGE")</f>
        <v>MEDIUM</v>
      </c>
      <c r="M5018" s="144" t="str">
        <f t="shared" si="483"/>
        <v>NO</v>
      </c>
      <c r="N5018" s="374">
        <v>5</v>
      </c>
      <c r="O5018" s="374">
        <f t="shared" si="484"/>
        <v>5</v>
      </c>
      <c r="P5018" s="158" t="str" cm="1">
        <f t="array" ref="P5018">_xlfn.SWITCH(ROUND(N5018,0),5,"Excellent",4,"Good",3,"ok","Bad")</f>
        <v>Excellent</v>
      </c>
      <c r="Q5018" s="144">
        <v>19</v>
      </c>
      <c r="R5018" s="385">
        <v>43741</v>
      </c>
      <c r="S5018" s="385">
        <v>43903</v>
      </c>
      <c r="T5018" s="144">
        <v>2424</v>
      </c>
      <c r="U5018" s="144" t="s">
        <v>69</v>
      </c>
      <c r="V5018" s="144">
        <v>344</v>
      </c>
      <c r="W5018" s="144" t="str">
        <f t="shared" si="487"/>
        <v>Active</v>
      </c>
      <c r="X5018" s="144">
        <v>2424</v>
      </c>
      <c r="AB5018" s="343"/>
    </row>
    <row r="5019" spans="9:28">
      <c r="I5019" s="342">
        <v>3</v>
      </c>
      <c r="J5019" s="144" t="str">
        <f t="shared" si="485"/>
        <v>LARGE</v>
      </c>
      <c r="K5019" s="144" t="str">
        <f t="shared" si="486"/>
        <v>MEDIUM</v>
      </c>
      <c r="L5019" s="144" t="str" cm="1">
        <f t="array" ref="L5019">_xlfn.IFS(I5019&lt;=2,"SMALL",I5019&lt;=5,"MEDIUM",I5019&gt;5,"LARGE")</f>
        <v>MEDIUM</v>
      </c>
      <c r="M5019" s="144" t="str">
        <f t="shared" si="483"/>
        <v>NO</v>
      </c>
      <c r="N5019" s="374">
        <v>4.82</v>
      </c>
      <c r="O5019" s="374">
        <f t="shared" si="484"/>
        <v>5</v>
      </c>
      <c r="P5019" s="158" t="str" cm="1">
        <f t="array" ref="P5019">_xlfn.SWITCH(ROUND(N5019,0),5,"Excellent",4,"Good",3,"ok","Bad")</f>
        <v>Excellent</v>
      </c>
      <c r="Q5019" s="144">
        <v>11</v>
      </c>
      <c r="R5019" s="385">
        <v>43660</v>
      </c>
      <c r="S5019" s="385">
        <v>44056</v>
      </c>
      <c r="T5019" s="144">
        <v>3412</v>
      </c>
      <c r="U5019" s="144" t="s">
        <v>69</v>
      </c>
      <c r="V5019" s="144">
        <v>21</v>
      </c>
      <c r="W5019" s="144" t="str">
        <f t="shared" si="487"/>
        <v>Active</v>
      </c>
      <c r="X5019" s="144">
        <v>3412</v>
      </c>
      <c r="AB5019" s="343"/>
    </row>
    <row r="5020" spans="9:28">
      <c r="I5020" s="342">
        <v>2</v>
      </c>
      <c r="J5020" s="144" t="str">
        <f t="shared" si="485"/>
        <v>SMALL</v>
      </c>
      <c r="K5020" s="144" t="str">
        <f t="shared" si="486"/>
        <v>SMALL</v>
      </c>
      <c r="L5020" s="144" t="str" cm="1">
        <f t="array" ref="L5020">_xlfn.IFS(I5020&lt;=2,"SMALL",I5020&lt;=5,"MEDIUM",I5020&gt;5,"LARGE")</f>
        <v>SMALL</v>
      </c>
      <c r="M5020" s="144" t="str">
        <f t="shared" si="483"/>
        <v>NO</v>
      </c>
      <c r="N5020" s="374">
        <v>4.97</v>
      </c>
      <c r="O5020" s="374">
        <f t="shared" si="484"/>
        <v>5</v>
      </c>
      <c r="P5020" s="158" t="str" cm="1">
        <f t="array" ref="P5020">_xlfn.SWITCH(ROUND(N5020,0),5,"Excellent",4,"Good",3,"ok","Bad")</f>
        <v>Excellent</v>
      </c>
      <c r="Q5020" s="144">
        <v>73</v>
      </c>
      <c r="R5020" s="385">
        <v>43673</v>
      </c>
      <c r="S5020" s="385">
        <v>44057</v>
      </c>
      <c r="T5020" s="144">
        <v>3490</v>
      </c>
      <c r="U5020" s="144" t="s">
        <v>60</v>
      </c>
      <c r="V5020" s="144">
        <v>83</v>
      </c>
      <c r="W5020" s="144" t="str">
        <f t="shared" si="487"/>
        <v>Active</v>
      </c>
      <c r="X5020" s="144">
        <v>3490</v>
      </c>
      <c r="AB5020" s="343"/>
    </row>
    <row r="5021" spans="9:28">
      <c r="I5021" s="342">
        <v>1</v>
      </c>
      <c r="J5021" s="144" t="str">
        <f t="shared" si="485"/>
        <v>SMALL</v>
      </c>
      <c r="K5021" s="144" t="str">
        <f t="shared" si="486"/>
        <v>SMALL</v>
      </c>
      <c r="L5021" s="144" t="str" cm="1">
        <f t="array" ref="L5021">_xlfn.IFS(I5021&lt;=2,"SMALL",I5021&lt;=5,"MEDIUM",I5021&gt;5,"LARGE")</f>
        <v>SMALL</v>
      </c>
      <c r="M5021" s="144" t="str">
        <f t="shared" si="483"/>
        <v>NO</v>
      </c>
      <c r="N5021" s="374">
        <v>4.75</v>
      </c>
      <c r="O5021" s="374">
        <f t="shared" si="484"/>
        <v>5</v>
      </c>
      <c r="P5021" s="158" t="str" cm="1">
        <f t="array" ref="P5021">_xlfn.SWITCH(ROUND(N5021,0),5,"Excellent",4,"Good",3,"ok","Bad")</f>
        <v>Excellent</v>
      </c>
      <c r="Q5021" s="144">
        <v>4</v>
      </c>
      <c r="R5021" s="385">
        <v>43753</v>
      </c>
      <c r="S5021" s="385">
        <v>43961</v>
      </c>
      <c r="T5021" s="144">
        <v>2545</v>
      </c>
      <c r="U5021" s="144" t="s">
        <v>60</v>
      </c>
      <c r="V5021" s="144">
        <v>337</v>
      </c>
      <c r="W5021" s="144" t="str">
        <f t="shared" si="487"/>
        <v>Active</v>
      </c>
      <c r="X5021" s="144">
        <v>2545</v>
      </c>
      <c r="AB5021" s="343"/>
    </row>
    <row r="5022" spans="9:28">
      <c r="I5022" s="342">
        <v>7</v>
      </c>
      <c r="J5022" s="144" t="str">
        <f t="shared" si="485"/>
        <v>LARGE</v>
      </c>
      <c r="K5022" s="144" t="str">
        <f t="shared" si="486"/>
        <v>LARGE</v>
      </c>
      <c r="L5022" s="144" t="str" cm="1">
        <f t="array" ref="L5022">_xlfn.IFS(I5022&lt;=2,"SMALL",I5022&lt;=5,"MEDIUM",I5022&gt;5,"LARGE")</f>
        <v>LARGE</v>
      </c>
      <c r="M5022" s="144" t="str">
        <f t="shared" si="483"/>
        <v>NO</v>
      </c>
      <c r="N5022" s="374">
        <v>4.8499999999999996</v>
      </c>
      <c r="O5022" s="374">
        <f t="shared" si="484"/>
        <v>5</v>
      </c>
      <c r="P5022" s="158" t="str" cm="1">
        <f t="array" ref="P5022">_xlfn.SWITCH(ROUND(N5022,0),5,"Excellent",4,"Good",3,"ok","Bad")</f>
        <v>Excellent</v>
      </c>
      <c r="Q5022" s="144">
        <v>26</v>
      </c>
      <c r="R5022" s="385">
        <v>43666</v>
      </c>
      <c r="S5022" s="385">
        <v>44029</v>
      </c>
      <c r="T5022" s="144">
        <v>3496</v>
      </c>
      <c r="U5022" s="144" t="s">
        <v>69</v>
      </c>
      <c r="V5022" s="144">
        <v>0</v>
      </c>
      <c r="W5022" s="144" t="str">
        <f t="shared" si="487"/>
        <v>Inactive</v>
      </c>
      <c r="X5022" s="144">
        <v>3496</v>
      </c>
      <c r="AB5022" s="343"/>
    </row>
    <row r="5023" spans="9:28">
      <c r="I5023" s="342">
        <v>2</v>
      </c>
      <c r="J5023" s="144" t="str">
        <f t="shared" si="485"/>
        <v>SMALL</v>
      </c>
      <c r="K5023" s="144" t="str">
        <f t="shared" si="486"/>
        <v>SMALL</v>
      </c>
      <c r="L5023" s="144" t="str" cm="1">
        <f t="array" ref="L5023">_xlfn.IFS(I5023&lt;=2,"SMALL",I5023&lt;=5,"MEDIUM",I5023&gt;5,"LARGE")</f>
        <v>SMALL</v>
      </c>
      <c r="M5023" s="144" t="str">
        <f t="shared" si="483"/>
        <v>NO</v>
      </c>
      <c r="N5023" s="374">
        <v>4.72</v>
      </c>
      <c r="O5023" s="374">
        <f t="shared" si="484"/>
        <v>5</v>
      </c>
      <c r="P5023" s="158" t="str" cm="1">
        <f t="array" ref="P5023">_xlfn.SWITCH(ROUND(N5023,0),5,"Excellent",4,"Good",3,"ok","Bad")</f>
        <v>Excellent</v>
      </c>
      <c r="Q5023" s="144">
        <v>36</v>
      </c>
      <c r="R5023" s="385">
        <v>43663</v>
      </c>
      <c r="S5023" s="385">
        <v>43821</v>
      </c>
      <c r="T5023" s="144">
        <v>3473</v>
      </c>
      <c r="U5023" s="144" t="s">
        <v>60</v>
      </c>
      <c r="V5023" s="144">
        <v>0</v>
      </c>
      <c r="W5023" s="144" t="str">
        <f t="shared" si="487"/>
        <v>Inactive</v>
      </c>
      <c r="X5023" s="144">
        <v>3473</v>
      </c>
      <c r="AB5023" s="343"/>
    </row>
    <row r="5024" spans="9:28">
      <c r="I5024" s="342">
        <v>2</v>
      </c>
      <c r="J5024" s="144" t="str">
        <f t="shared" si="485"/>
        <v>SMALL</v>
      </c>
      <c r="K5024" s="144" t="str">
        <f t="shared" si="486"/>
        <v>SMALL</v>
      </c>
      <c r="L5024" s="144" t="str" cm="1">
        <f t="array" ref="L5024">_xlfn.IFS(I5024&lt;=2,"SMALL",I5024&lt;=5,"MEDIUM",I5024&gt;5,"LARGE")</f>
        <v>SMALL</v>
      </c>
      <c r="M5024" s="144" t="str">
        <f t="shared" si="483"/>
        <v>NO</v>
      </c>
      <c r="N5024" s="374">
        <v>4.91</v>
      </c>
      <c r="O5024" s="374">
        <f t="shared" si="484"/>
        <v>5</v>
      </c>
      <c r="P5024" s="158" t="str" cm="1">
        <f t="array" ref="P5024">_xlfn.SWITCH(ROUND(N5024,0),5,"Excellent",4,"Good",3,"ok","Bad")</f>
        <v>Excellent</v>
      </c>
      <c r="Q5024" s="144">
        <v>34</v>
      </c>
      <c r="R5024" s="385">
        <v>43661</v>
      </c>
      <c r="S5024" s="385">
        <v>44046</v>
      </c>
      <c r="T5024" s="144">
        <v>3483</v>
      </c>
      <c r="U5024" s="144" t="s">
        <v>60</v>
      </c>
      <c r="V5024" s="144">
        <v>165</v>
      </c>
      <c r="W5024" s="144" t="str">
        <f t="shared" si="487"/>
        <v>Active</v>
      </c>
      <c r="X5024" s="144">
        <v>3483</v>
      </c>
      <c r="AB5024" s="343"/>
    </row>
    <row r="5025" spans="9:28">
      <c r="I5025" s="342">
        <v>2</v>
      </c>
      <c r="J5025" s="144" t="str">
        <f t="shared" si="485"/>
        <v>SMALL</v>
      </c>
      <c r="K5025" s="144" t="str">
        <f t="shared" si="486"/>
        <v>SMALL</v>
      </c>
      <c r="L5025" s="144" t="str" cm="1">
        <f t="array" ref="L5025">_xlfn.IFS(I5025&lt;=2,"SMALL",I5025&lt;=5,"MEDIUM",I5025&gt;5,"LARGE")</f>
        <v>SMALL</v>
      </c>
      <c r="M5025" s="144" t="str">
        <f t="shared" si="483"/>
        <v>NO</v>
      </c>
      <c r="N5025" s="374">
        <v>4.75</v>
      </c>
      <c r="O5025" s="374">
        <f t="shared" si="484"/>
        <v>5</v>
      </c>
      <c r="P5025" s="158" t="str" cm="1">
        <f t="array" ref="P5025">_xlfn.SWITCH(ROUND(N5025,0),5,"Excellent",4,"Good",3,"ok","Bad")</f>
        <v>Excellent</v>
      </c>
      <c r="Q5025" s="144">
        <v>4</v>
      </c>
      <c r="R5025" s="385">
        <v>43709</v>
      </c>
      <c r="S5025" s="385">
        <v>43976</v>
      </c>
      <c r="T5025" s="144">
        <v>1056</v>
      </c>
      <c r="U5025" s="144" t="s">
        <v>60</v>
      </c>
      <c r="V5025" s="144">
        <v>168</v>
      </c>
      <c r="W5025" s="144" t="str">
        <f t="shared" si="487"/>
        <v>Active</v>
      </c>
      <c r="X5025" s="144">
        <v>1056</v>
      </c>
      <c r="AB5025" s="343"/>
    </row>
    <row r="5026" spans="9:28">
      <c r="I5026" s="342">
        <v>4</v>
      </c>
      <c r="J5026" s="144" t="str">
        <f t="shared" si="485"/>
        <v>LARGE</v>
      </c>
      <c r="K5026" s="144" t="str">
        <f t="shared" si="486"/>
        <v>MEDIUM</v>
      </c>
      <c r="L5026" s="144" t="str" cm="1">
        <f t="array" ref="L5026">_xlfn.IFS(I5026&lt;=2,"SMALL",I5026&lt;=5,"MEDIUM",I5026&gt;5,"LARGE")</f>
        <v>MEDIUM</v>
      </c>
      <c r="M5026" s="144" t="str">
        <f t="shared" si="483"/>
        <v>NO</v>
      </c>
      <c r="N5026" s="374">
        <v>4.9000000000000004</v>
      </c>
      <c r="O5026" s="374">
        <f t="shared" si="484"/>
        <v>5</v>
      </c>
      <c r="P5026" s="158" t="str" cm="1">
        <f t="array" ref="P5026">_xlfn.SWITCH(ROUND(N5026,0),5,"Excellent",4,"Good",3,"ok","Bad")</f>
        <v>Excellent</v>
      </c>
      <c r="Q5026" s="144">
        <v>10</v>
      </c>
      <c r="R5026" s="385">
        <v>43709</v>
      </c>
      <c r="S5026" s="385">
        <v>43899</v>
      </c>
      <c r="T5026" s="144">
        <v>3591</v>
      </c>
      <c r="U5026" s="144" t="s">
        <v>69</v>
      </c>
      <c r="V5026" s="144">
        <v>0</v>
      </c>
      <c r="W5026" s="144" t="str">
        <f t="shared" si="487"/>
        <v>Inactive</v>
      </c>
      <c r="X5026" s="144">
        <v>3591</v>
      </c>
      <c r="AB5026" s="343"/>
    </row>
    <row r="5027" spans="9:28">
      <c r="I5027" s="342">
        <v>4</v>
      </c>
      <c r="J5027" s="144" t="str">
        <f t="shared" si="485"/>
        <v>LARGE</v>
      </c>
      <c r="K5027" s="144" t="str">
        <f t="shared" si="486"/>
        <v>MEDIUM</v>
      </c>
      <c r="L5027" s="144" t="str" cm="1">
        <f t="array" ref="L5027">_xlfn.IFS(I5027&lt;=2,"SMALL",I5027&lt;=5,"MEDIUM",I5027&gt;5,"LARGE")</f>
        <v>MEDIUM</v>
      </c>
      <c r="M5027" s="144" t="str">
        <f t="shared" si="483"/>
        <v>NO</v>
      </c>
      <c r="N5027" s="374">
        <v>4.93</v>
      </c>
      <c r="O5027" s="374">
        <f t="shared" si="484"/>
        <v>5</v>
      </c>
      <c r="P5027" s="158" t="str" cm="1">
        <f t="array" ref="P5027">_xlfn.SWITCH(ROUND(N5027,0),5,"Excellent",4,"Good",3,"ok","Bad")</f>
        <v>Excellent</v>
      </c>
      <c r="Q5027" s="144">
        <v>15</v>
      </c>
      <c r="R5027" s="385">
        <v>43667</v>
      </c>
      <c r="S5027" s="385">
        <v>43856</v>
      </c>
      <c r="T5027" s="144">
        <v>3935</v>
      </c>
      <c r="U5027" s="144" t="s">
        <v>69</v>
      </c>
      <c r="V5027" s="144">
        <v>178</v>
      </c>
      <c r="W5027" s="144" t="str">
        <f t="shared" si="487"/>
        <v>Active</v>
      </c>
      <c r="X5027" s="144">
        <v>3935</v>
      </c>
      <c r="AB5027" s="343"/>
    </row>
    <row r="5028" spans="9:28">
      <c r="I5028" s="342">
        <v>2</v>
      </c>
      <c r="J5028" s="144" t="str">
        <f t="shared" si="485"/>
        <v>SMALL</v>
      </c>
      <c r="K5028" s="144" t="str">
        <f t="shared" si="486"/>
        <v>SMALL</v>
      </c>
      <c r="L5028" s="144" t="str" cm="1">
        <f t="array" ref="L5028">_xlfn.IFS(I5028&lt;=2,"SMALL",I5028&lt;=5,"MEDIUM",I5028&gt;5,"LARGE")</f>
        <v>SMALL</v>
      </c>
      <c r="M5028" s="144" t="str">
        <f t="shared" si="483"/>
        <v>NO</v>
      </c>
      <c r="N5028" s="374">
        <v>4.97</v>
      </c>
      <c r="O5028" s="374">
        <f t="shared" si="484"/>
        <v>5</v>
      </c>
      <c r="P5028" s="158" t="str" cm="1">
        <f t="array" ref="P5028">_xlfn.SWITCH(ROUND(N5028,0),5,"Excellent",4,"Good",3,"ok","Bad")</f>
        <v>Excellent</v>
      </c>
      <c r="Q5028" s="144">
        <v>67</v>
      </c>
      <c r="R5028" s="385">
        <v>43665</v>
      </c>
      <c r="S5028" s="385">
        <v>44034</v>
      </c>
      <c r="T5028" s="144">
        <v>3909</v>
      </c>
      <c r="U5028" s="144" t="s">
        <v>60</v>
      </c>
      <c r="V5028" s="144">
        <v>364</v>
      </c>
      <c r="W5028" s="144" t="str">
        <f t="shared" si="487"/>
        <v>Active</v>
      </c>
      <c r="X5028" s="144">
        <v>3909</v>
      </c>
      <c r="AB5028" s="343"/>
    </row>
    <row r="5029" spans="9:28">
      <c r="I5029" s="342">
        <v>8</v>
      </c>
      <c r="J5029" s="144" t="str">
        <f t="shared" si="485"/>
        <v>LARGE</v>
      </c>
      <c r="K5029" s="144" t="str">
        <f t="shared" si="486"/>
        <v>LARGE</v>
      </c>
      <c r="L5029" s="144" t="str" cm="1">
        <f t="array" ref="L5029">_xlfn.IFS(I5029&lt;=2,"SMALL",I5029&lt;=5,"MEDIUM",I5029&gt;5,"LARGE")</f>
        <v>LARGE</v>
      </c>
      <c r="M5029" s="144" t="str">
        <f t="shared" si="483"/>
        <v>NO</v>
      </c>
      <c r="N5029" s="374">
        <v>4.09</v>
      </c>
      <c r="O5029" s="374">
        <f t="shared" si="484"/>
        <v>4</v>
      </c>
      <c r="P5029" s="158" t="str" cm="1">
        <f t="array" ref="P5029">_xlfn.SWITCH(ROUND(N5029,0),5,"Excellent",4,"Good",3,"ok","Bad")</f>
        <v>Good</v>
      </c>
      <c r="Q5029" s="144">
        <v>11</v>
      </c>
      <c r="R5029" s="385">
        <v>43681</v>
      </c>
      <c r="S5029" s="385">
        <v>44024</v>
      </c>
      <c r="T5029" s="144">
        <v>3936</v>
      </c>
      <c r="U5029" s="144" t="s">
        <v>69</v>
      </c>
      <c r="V5029" s="144">
        <v>177</v>
      </c>
      <c r="W5029" s="144" t="str">
        <f t="shared" si="487"/>
        <v>Active</v>
      </c>
      <c r="X5029" s="144">
        <v>3936</v>
      </c>
      <c r="AB5029" s="343"/>
    </row>
    <row r="5030" spans="9:28">
      <c r="I5030" s="342">
        <v>6</v>
      </c>
      <c r="J5030" s="144" t="str">
        <f t="shared" si="485"/>
        <v>LARGE</v>
      </c>
      <c r="K5030" s="144" t="str">
        <f t="shared" si="486"/>
        <v>LARGE</v>
      </c>
      <c r="L5030" s="144" t="str" cm="1">
        <f t="array" ref="L5030">_xlfn.IFS(I5030&lt;=2,"SMALL",I5030&lt;=5,"MEDIUM",I5030&gt;5,"LARGE")</f>
        <v>LARGE</v>
      </c>
      <c r="M5030" s="144" t="str">
        <f t="shared" si="483"/>
        <v>NO</v>
      </c>
      <c r="N5030" s="374">
        <v>4.71</v>
      </c>
      <c r="O5030" s="374">
        <f t="shared" si="484"/>
        <v>5</v>
      </c>
      <c r="P5030" s="158" t="str" cm="1">
        <f t="array" ref="P5030">_xlfn.SWITCH(ROUND(N5030,0),5,"Excellent",4,"Good",3,"ok","Bad")</f>
        <v>Excellent</v>
      </c>
      <c r="Q5030" s="144">
        <v>7</v>
      </c>
      <c r="R5030" s="385">
        <v>43674</v>
      </c>
      <c r="S5030" s="385">
        <v>44031</v>
      </c>
      <c r="T5030" s="144">
        <v>3490</v>
      </c>
      <c r="U5030" s="144" t="s">
        <v>69</v>
      </c>
      <c r="V5030" s="144">
        <v>173</v>
      </c>
      <c r="W5030" s="144" t="str">
        <f t="shared" si="487"/>
        <v>Active</v>
      </c>
      <c r="X5030" s="144">
        <v>3490</v>
      </c>
      <c r="AB5030" s="343"/>
    </row>
    <row r="5031" spans="9:28">
      <c r="I5031" s="342">
        <v>6</v>
      </c>
      <c r="J5031" s="144" t="str">
        <f t="shared" si="485"/>
        <v>LARGE</v>
      </c>
      <c r="K5031" s="144" t="str">
        <f t="shared" si="486"/>
        <v>LARGE</v>
      </c>
      <c r="L5031" s="144" t="str" cm="1">
        <f t="array" ref="L5031">_xlfn.IFS(I5031&lt;=2,"SMALL",I5031&lt;=5,"MEDIUM",I5031&gt;5,"LARGE")</f>
        <v>LARGE</v>
      </c>
      <c r="M5031" s="144" t="str">
        <f t="shared" si="483"/>
        <v>NO</v>
      </c>
      <c r="N5031" s="374">
        <v>4.7</v>
      </c>
      <c r="O5031" s="374">
        <f t="shared" si="484"/>
        <v>5</v>
      </c>
      <c r="P5031" s="158" t="str" cm="1">
        <f t="array" ref="P5031">_xlfn.SWITCH(ROUND(N5031,0),5,"Excellent",4,"Good",3,"ok","Bad")</f>
        <v>Excellent</v>
      </c>
      <c r="Q5031" s="144">
        <v>33</v>
      </c>
      <c r="R5031" s="385">
        <v>43695</v>
      </c>
      <c r="S5031" s="385">
        <v>43905</v>
      </c>
      <c r="T5031" s="144">
        <v>3937</v>
      </c>
      <c r="U5031" s="144" t="s">
        <v>69</v>
      </c>
      <c r="V5031" s="144">
        <v>270</v>
      </c>
      <c r="W5031" s="144" t="str">
        <f t="shared" si="487"/>
        <v>Active</v>
      </c>
      <c r="X5031" s="144">
        <v>3937</v>
      </c>
      <c r="AB5031" s="343"/>
    </row>
    <row r="5032" spans="9:28">
      <c r="I5032" s="342">
        <v>2</v>
      </c>
      <c r="J5032" s="144" t="str">
        <f t="shared" si="485"/>
        <v>SMALL</v>
      </c>
      <c r="K5032" s="144" t="str">
        <f t="shared" si="486"/>
        <v>SMALL</v>
      </c>
      <c r="L5032" s="144" t="str" cm="1">
        <f t="array" ref="L5032">_xlfn.IFS(I5032&lt;=2,"SMALL",I5032&lt;=5,"MEDIUM",I5032&gt;5,"LARGE")</f>
        <v>SMALL</v>
      </c>
      <c r="M5032" s="144" t="str">
        <f t="shared" si="483"/>
        <v>YES</v>
      </c>
      <c r="N5032" s="374">
        <v>4.99</v>
      </c>
      <c r="O5032" s="374">
        <f t="shared" si="484"/>
        <v>5</v>
      </c>
      <c r="P5032" s="158" t="str" cm="1">
        <f t="array" ref="P5032">_xlfn.SWITCH(ROUND(N5032,0),5,"Excellent",4,"Good",3,"ok","Bad")</f>
        <v>Excellent</v>
      </c>
      <c r="Q5032" s="144">
        <v>127</v>
      </c>
      <c r="R5032" s="385">
        <v>43715</v>
      </c>
      <c r="S5032" s="385">
        <v>44059</v>
      </c>
      <c r="T5032" s="144">
        <v>3155</v>
      </c>
      <c r="U5032" s="144" t="s">
        <v>69</v>
      </c>
      <c r="V5032" s="144">
        <v>157</v>
      </c>
      <c r="W5032" s="144" t="str">
        <f t="shared" si="487"/>
        <v>Active</v>
      </c>
      <c r="X5032" s="144">
        <v>3155</v>
      </c>
      <c r="AB5032" s="343"/>
    </row>
    <row r="5033" spans="9:28">
      <c r="I5033" s="342">
        <v>1</v>
      </c>
      <c r="J5033" s="144" t="str">
        <f t="shared" si="485"/>
        <v>SMALL</v>
      </c>
      <c r="K5033" s="144" t="str">
        <f t="shared" si="486"/>
        <v>SMALL</v>
      </c>
      <c r="L5033" s="144" t="str" cm="1">
        <f t="array" ref="L5033">_xlfn.IFS(I5033&lt;=2,"SMALL",I5033&lt;=5,"MEDIUM",I5033&gt;5,"LARGE")</f>
        <v>SMALL</v>
      </c>
      <c r="M5033" s="144" t="str">
        <f t="shared" si="483"/>
        <v>NO</v>
      </c>
      <c r="N5033" s="374">
        <v>5</v>
      </c>
      <c r="O5033" s="374">
        <f t="shared" si="484"/>
        <v>5</v>
      </c>
      <c r="P5033" s="158" t="str" cm="1">
        <f t="array" ref="P5033">_xlfn.SWITCH(ROUND(N5033,0),5,"Excellent",4,"Good",3,"ok","Bad")</f>
        <v>Excellent</v>
      </c>
      <c r="Q5033" s="144">
        <v>3</v>
      </c>
      <c r="R5033" s="385">
        <v>43655</v>
      </c>
      <c r="S5033" s="385">
        <v>43658</v>
      </c>
      <c r="T5033" s="144">
        <v>1946</v>
      </c>
      <c r="U5033" s="144" t="s">
        <v>60</v>
      </c>
      <c r="V5033" s="144">
        <v>0</v>
      </c>
      <c r="W5033" s="144" t="str">
        <f t="shared" si="487"/>
        <v>Inactive</v>
      </c>
      <c r="X5033" s="144">
        <v>1946</v>
      </c>
      <c r="AB5033" s="343"/>
    </row>
    <row r="5034" spans="9:28">
      <c r="I5034" s="342">
        <v>8</v>
      </c>
      <c r="J5034" s="144" t="str">
        <f t="shared" si="485"/>
        <v>LARGE</v>
      </c>
      <c r="K5034" s="144" t="str">
        <f t="shared" si="486"/>
        <v>LARGE</v>
      </c>
      <c r="L5034" s="144" t="str" cm="1">
        <f t="array" ref="L5034">_xlfn.IFS(I5034&lt;=2,"SMALL",I5034&lt;=5,"MEDIUM",I5034&gt;5,"LARGE")</f>
        <v>LARGE</v>
      </c>
      <c r="M5034" s="144" t="str">
        <f t="shared" si="483"/>
        <v>NO</v>
      </c>
      <c r="N5034" s="374">
        <v>4.53</v>
      </c>
      <c r="O5034" s="374">
        <f t="shared" si="484"/>
        <v>5</v>
      </c>
      <c r="P5034" s="158" t="str" cm="1">
        <f t="array" ref="P5034">_xlfn.SWITCH(ROUND(N5034,0),5,"Excellent",4,"Good",3,"ok","Bad")</f>
        <v>Excellent</v>
      </c>
      <c r="Q5034" s="144">
        <v>19</v>
      </c>
      <c r="R5034" s="385">
        <v>43659</v>
      </c>
      <c r="S5034" s="385">
        <v>43900</v>
      </c>
      <c r="T5034" s="144">
        <v>150</v>
      </c>
      <c r="U5034" s="144" t="s">
        <v>69</v>
      </c>
      <c r="V5034" s="144">
        <v>343</v>
      </c>
      <c r="W5034" s="144" t="str">
        <f t="shared" si="487"/>
        <v>Active</v>
      </c>
      <c r="X5034" s="144">
        <v>150</v>
      </c>
      <c r="AB5034" s="343"/>
    </row>
    <row r="5035" spans="9:28">
      <c r="I5035" s="342">
        <v>22</v>
      </c>
      <c r="J5035" s="144" t="str">
        <f t="shared" si="485"/>
        <v>LARGE</v>
      </c>
      <c r="K5035" s="144" t="str">
        <f t="shared" si="486"/>
        <v>LARGE</v>
      </c>
      <c r="L5035" s="144" t="str" cm="1">
        <f t="array" ref="L5035">_xlfn.IFS(I5035&lt;=2,"SMALL",I5035&lt;=5,"MEDIUM",I5035&gt;5,"LARGE")</f>
        <v>LARGE</v>
      </c>
      <c r="M5035" s="144" t="str">
        <f t="shared" si="483"/>
        <v>NO</v>
      </c>
      <c r="N5035" s="374">
        <v>5</v>
      </c>
      <c r="O5035" s="374">
        <f t="shared" si="484"/>
        <v>5</v>
      </c>
      <c r="P5035" s="158" t="str" cm="1">
        <f t="array" ref="P5035">_xlfn.SWITCH(ROUND(N5035,0),5,"Excellent",4,"Good",3,"ok","Bad")</f>
        <v>Excellent</v>
      </c>
      <c r="Q5035" s="144">
        <v>33</v>
      </c>
      <c r="R5035" s="385">
        <v>43690</v>
      </c>
      <c r="S5035" s="385">
        <v>44011</v>
      </c>
      <c r="T5035" s="144">
        <v>3805</v>
      </c>
      <c r="U5035" s="144" t="s">
        <v>69</v>
      </c>
      <c r="V5035" s="144">
        <v>325</v>
      </c>
      <c r="W5035" s="144" t="str">
        <f t="shared" si="487"/>
        <v>Active</v>
      </c>
      <c r="X5035" s="144">
        <v>3805</v>
      </c>
      <c r="AB5035" s="343"/>
    </row>
    <row r="5036" spans="9:28">
      <c r="I5036" s="342">
        <v>4</v>
      </c>
      <c r="J5036" s="144" t="str">
        <f t="shared" si="485"/>
        <v>LARGE</v>
      </c>
      <c r="K5036" s="144" t="str">
        <f t="shared" si="486"/>
        <v>MEDIUM</v>
      </c>
      <c r="L5036" s="144" t="str" cm="1">
        <f t="array" ref="L5036">_xlfn.IFS(I5036&lt;=2,"SMALL",I5036&lt;=5,"MEDIUM",I5036&gt;5,"LARGE")</f>
        <v>MEDIUM</v>
      </c>
      <c r="M5036" s="144" t="str">
        <f t="shared" si="483"/>
        <v>NO</v>
      </c>
      <c r="N5036" s="374">
        <v>5</v>
      </c>
      <c r="O5036" s="374">
        <f t="shared" si="484"/>
        <v>5</v>
      </c>
      <c r="P5036" s="158" t="str" cm="1">
        <f t="array" ref="P5036">_xlfn.SWITCH(ROUND(N5036,0),5,"Excellent",4,"Good",3,"ok","Bad")</f>
        <v>Excellent</v>
      </c>
      <c r="Q5036" s="144">
        <v>4</v>
      </c>
      <c r="R5036" s="385">
        <v>43667</v>
      </c>
      <c r="S5036" s="385">
        <v>43683</v>
      </c>
      <c r="T5036" s="144">
        <v>1976</v>
      </c>
      <c r="U5036" s="144" t="s">
        <v>60</v>
      </c>
      <c r="V5036" s="144">
        <v>21</v>
      </c>
      <c r="W5036" s="144" t="str">
        <f t="shared" si="487"/>
        <v>Active</v>
      </c>
      <c r="X5036" s="144">
        <v>1976</v>
      </c>
      <c r="AB5036" s="343"/>
    </row>
    <row r="5037" spans="9:28">
      <c r="I5037" s="342">
        <v>20</v>
      </c>
      <c r="J5037" s="144" t="str">
        <f t="shared" si="485"/>
        <v>LARGE</v>
      </c>
      <c r="K5037" s="144" t="str">
        <f t="shared" si="486"/>
        <v>LARGE</v>
      </c>
      <c r="L5037" s="144" t="str" cm="1">
        <f t="array" ref="L5037">_xlfn.IFS(I5037&lt;=2,"SMALL",I5037&lt;=5,"MEDIUM",I5037&gt;5,"LARGE")</f>
        <v>LARGE</v>
      </c>
      <c r="M5037" s="144" t="str">
        <f t="shared" si="483"/>
        <v>NO</v>
      </c>
      <c r="N5037" s="374">
        <v>4.76</v>
      </c>
      <c r="O5037" s="374">
        <f t="shared" si="484"/>
        <v>5</v>
      </c>
      <c r="P5037" s="158" t="str" cm="1">
        <f t="array" ref="P5037">_xlfn.SWITCH(ROUND(N5037,0),5,"Excellent",4,"Good",3,"ok","Bad")</f>
        <v>Excellent</v>
      </c>
      <c r="Q5037" s="144">
        <v>41</v>
      </c>
      <c r="R5037" s="385">
        <v>43661</v>
      </c>
      <c r="S5037" s="385">
        <v>44025</v>
      </c>
      <c r="T5037" s="144">
        <v>2319</v>
      </c>
      <c r="U5037" s="144" t="s">
        <v>69</v>
      </c>
      <c r="V5037" s="144">
        <v>308</v>
      </c>
      <c r="W5037" s="144" t="str">
        <f t="shared" si="487"/>
        <v>Active</v>
      </c>
      <c r="X5037" s="144">
        <v>2319</v>
      </c>
      <c r="AB5037" s="343"/>
    </row>
    <row r="5038" spans="9:28">
      <c r="I5038" s="342">
        <v>2</v>
      </c>
      <c r="J5038" s="144" t="str">
        <f t="shared" si="485"/>
        <v>SMALL</v>
      </c>
      <c r="K5038" s="144" t="str">
        <f t="shared" si="486"/>
        <v>SMALL</v>
      </c>
      <c r="L5038" s="144" t="str" cm="1">
        <f t="array" ref="L5038">_xlfn.IFS(I5038&lt;=2,"SMALL",I5038&lt;=5,"MEDIUM",I5038&gt;5,"LARGE")</f>
        <v>SMALL</v>
      </c>
      <c r="M5038" s="144" t="str">
        <f t="shared" si="483"/>
        <v>NO</v>
      </c>
      <c r="N5038" s="374">
        <v>5</v>
      </c>
      <c r="O5038" s="374">
        <f t="shared" si="484"/>
        <v>5</v>
      </c>
      <c r="P5038" s="158" t="str" cm="1">
        <f t="array" ref="P5038">_xlfn.SWITCH(ROUND(N5038,0),5,"Excellent",4,"Good",3,"ok","Bad")</f>
        <v>Excellent</v>
      </c>
      <c r="Q5038" s="144">
        <v>9</v>
      </c>
      <c r="R5038" s="385">
        <v>43668</v>
      </c>
      <c r="S5038" s="385">
        <v>43835</v>
      </c>
      <c r="T5038" s="144">
        <v>3938</v>
      </c>
      <c r="U5038" s="144" t="s">
        <v>69</v>
      </c>
      <c r="V5038" s="144">
        <v>365</v>
      </c>
      <c r="W5038" s="144" t="str">
        <f t="shared" si="487"/>
        <v>Active</v>
      </c>
      <c r="X5038" s="144">
        <v>3938</v>
      </c>
      <c r="AB5038" s="343"/>
    </row>
    <row r="5039" spans="9:28">
      <c r="I5039" s="342">
        <v>6</v>
      </c>
      <c r="J5039" s="144" t="str">
        <f t="shared" si="485"/>
        <v>LARGE</v>
      </c>
      <c r="K5039" s="144" t="str">
        <f t="shared" si="486"/>
        <v>LARGE</v>
      </c>
      <c r="L5039" s="144" t="str" cm="1">
        <f t="array" ref="L5039">_xlfn.IFS(I5039&lt;=2,"SMALL",I5039&lt;=5,"MEDIUM",I5039&gt;5,"LARGE")</f>
        <v>LARGE</v>
      </c>
      <c r="M5039" s="144" t="str">
        <f t="shared" si="483"/>
        <v>NO</v>
      </c>
      <c r="N5039" s="374">
        <v>4.96</v>
      </c>
      <c r="O5039" s="374">
        <f t="shared" si="484"/>
        <v>5</v>
      </c>
      <c r="P5039" s="158" t="str" cm="1">
        <f t="array" ref="P5039">_xlfn.SWITCH(ROUND(N5039,0),5,"Excellent",4,"Good",3,"ok","Bad")</f>
        <v>Excellent</v>
      </c>
      <c r="Q5039" s="144">
        <v>25</v>
      </c>
      <c r="R5039" s="385">
        <v>43665</v>
      </c>
      <c r="S5039" s="385">
        <v>43877</v>
      </c>
      <c r="T5039" s="144">
        <v>3939</v>
      </c>
      <c r="U5039" s="144" t="s">
        <v>69</v>
      </c>
      <c r="V5039" s="144">
        <v>160</v>
      </c>
      <c r="W5039" s="144" t="str">
        <f t="shared" si="487"/>
        <v>Active</v>
      </c>
      <c r="X5039" s="144">
        <v>3939</v>
      </c>
      <c r="AB5039" s="343"/>
    </row>
    <row r="5040" spans="9:28">
      <c r="I5040" s="342">
        <v>2</v>
      </c>
      <c r="J5040" s="144" t="str">
        <f t="shared" si="485"/>
        <v>SMALL</v>
      </c>
      <c r="K5040" s="144" t="str">
        <f t="shared" si="486"/>
        <v>SMALL</v>
      </c>
      <c r="L5040" s="144" t="str" cm="1">
        <f t="array" ref="L5040">_xlfn.IFS(I5040&lt;=2,"SMALL",I5040&lt;=5,"MEDIUM",I5040&gt;5,"LARGE")</f>
        <v>SMALL</v>
      </c>
      <c r="M5040" s="144" t="str">
        <f t="shared" si="483"/>
        <v>NO</v>
      </c>
      <c r="N5040" s="374">
        <v>4.91</v>
      </c>
      <c r="O5040" s="374">
        <f t="shared" si="484"/>
        <v>5</v>
      </c>
      <c r="P5040" s="158" t="str" cm="1">
        <f t="array" ref="P5040">_xlfn.SWITCH(ROUND(N5040,0),5,"Excellent",4,"Good",3,"ok","Bad")</f>
        <v>Excellent</v>
      </c>
      <c r="Q5040" s="144">
        <v>32</v>
      </c>
      <c r="R5040" s="385">
        <v>43661</v>
      </c>
      <c r="S5040" s="385">
        <v>43906</v>
      </c>
      <c r="T5040" s="144">
        <v>3602</v>
      </c>
      <c r="U5040" s="144" t="s">
        <v>60</v>
      </c>
      <c r="V5040" s="144">
        <v>179</v>
      </c>
      <c r="W5040" s="144" t="str">
        <f t="shared" si="487"/>
        <v>Active</v>
      </c>
      <c r="X5040" s="144">
        <v>3602</v>
      </c>
      <c r="AB5040" s="343"/>
    </row>
    <row r="5041" spans="9:28">
      <c r="I5041" s="342">
        <v>1</v>
      </c>
      <c r="J5041" s="144" t="str">
        <f t="shared" si="485"/>
        <v>SMALL</v>
      </c>
      <c r="K5041" s="144" t="str">
        <f t="shared" si="486"/>
        <v>SMALL</v>
      </c>
      <c r="L5041" s="144" t="str" cm="1">
        <f t="array" ref="L5041">_xlfn.IFS(I5041&lt;=2,"SMALL",I5041&lt;=5,"MEDIUM",I5041&gt;5,"LARGE")</f>
        <v>SMALL</v>
      </c>
      <c r="M5041" s="144" t="str">
        <f t="shared" si="483"/>
        <v>NO</v>
      </c>
      <c r="N5041" s="374">
        <v>5</v>
      </c>
      <c r="O5041" s="374">
        <f t="shared" si="484"/>
        <v>5</v>
      </c>
      <c r="P5041" s="158" t="str" cm="1">
        <f t="array" ref="P5041">_xlfn.SWITCH(ROUND(N5041,0),5,"Excellent",4,"Good",3,"ok","Bad")</f>
        <v>Excellent</v>
      </c>
      <c r="Q5041" s="144">
        <v>3</v>
      </c>
      <c r="R5041" s="385">
        <v>43769</v>
      </c>
      <c r="S5041" s="385">
        <v>44032</v>
      </c>
      <c r="T5041" s="144">
        <v>3781</v>
      </c>
      <c r="U5041" s="144" t="s">
        <v>60</v>
      </c>
      <c r="V5041" s="144">
        <v>42</v>
      </c>
      <c r="W5041" s="144" t="str">
        <f t="shared" si="487"/>
        <v>Active</v>
      </c>
      <c r="X5041" s="144">
        <v>3781</v>
      </c>
      <c r="AB5041" s="343"/>
    </row>
    <row r="5042" spans="9:28">
      <c r="I5042" s="342">
        <v>4</v>
      </c>
      <c r="J5042" s="144" t="str">
        <f t="shared" si="485"/>
        <v>LARGE</v>
      </c>
      <c r="K5042" s="144" t="str">
        <f t="shared" si="486"/>
        <v>MEDIUM</v>
      </c>
      <c r="L5042" s="144" t="str" cm="1">
        <f t="array" ref="L5042">_xlfn.IFS(I5042&lt;=2,"SMALL",I5042&lt;=5,"MEDIUM",I5042&gt;5,"LARGE")</f>
        <v>MEDIUM</v>
      </c>
      <c r="M5042" s="144" t="str">
        <f t="shared" si="483"/>
        <v>NO</v>
      </c>
      <c r="N5042" s="374">
        <v>5</v>
      </c>
      <c r="O5042" s="374">
        <f t="shared" si="484"/>
        <v>5</v>
      </c>
      <c r="P5042" s="158" t="str" cm="1">
        <f t="array" ref="P5042">_xlfn.SWITCH(ROUND(N5042,0),5,"Excellent",4,"Good",3,"ok","Bad")</f>
        <v>Excellent</v>
      </c>
      <c r="Q5042" s="144">
        <v>17</v>
      </c>
      <c r="R5042" s="385">
        <v>43667</v>
      </c>
      <c r="S5042" s="385">
        <v>44058</v>
      </c>
      <c r="T5042" s="144">
        <v>1312</v>
      </c>
      <c r="U5042" s="144" t="s">
        <v>69</v>
      </c>
      <c r="V5042" s="144">
        <v>68</v>
      </c>
      <c r="W5042" s="144" t="str">
        <f t="shared" si="487"/>
        <v>Active</v>
      </c>
      <c r="X5042" s="144">
        <v>1312</v>
      </c>
      <c r="AB5042" s="343"/>
    </row>
    <row r="5043" spans="9:28">
      <c r="I5043" s="342">
        <v>2</v>
      </c>
      <c r="J5043" s="144" t="str">
        <f t="shared" si="485"/>
        <v>SMALL</v>
      </c>
      <c r="K5043" s="144" t="str">
        <f t="shared" si="486"/>
        <v>SMALL</v>
      </c>
      <c r="L5043" s="144" t="str" cm="1">
        <f t="array" ref="L5043">_xlfn.IFS(I5043&lt;=2,"SMALL",I5043&lt;=5,"MEDIUM",I5043&gt;5,"LARGE")</f>
        <v>SMALL</v>
      </c>
      <c r="M5043" s="144" t="str">
        <f t="shared" si="483"/>
        <v>NO</v>
      </c>
      <c r="N5043" s="374">
        <v>4.83</v>
      </c>
      <c r="O5043" s="374">
        <f t="shared" si="484"/>
        <v>5</v>
      </c>
      <c r="P5043" s="158" t="str" cm="1">
        <f t="array" ref="P5043">_xlfn.SWITCH(ROUND(N5043,0),5,"Excellent",4,"Good",3,"ok","Bad")</f>
        <v>Excellent</v>
      </c>
      <c r="Q5043" s="144">
        <v>18</v>
      </c>
      <c r="R5043" s="385">
        <v>43655</v>
      </c>
      <c r="S5043" s="385">
        <v>43909</v>
      </c>
      <c r="T5043" s="144">
        <v>3149</v>
      </c>
      <c r="U5043" s="144" t="s">
        <v>60</v>
      </c>
      <c r="V5043" s="144">
        <v>0</v>
      </c>
      <c r="W5043" s="144" t="str">
        <f t="shared" si="487"/>
        <v>Inactive</v>
      </c>
      <c r="X5043" s="144">
        <v>3149</v>
      </c>
      <c r="AB5043" s="343"/>
    </row>
    <row r="5044" spans="9:28">
      <c r="I5044" s="342">
        <v>5</v>
      </c>
      <c r="J5044" s="144" t="str">
        <f t="shared" si="485"/>
        <v>LARGE</v>
      </c>
      <c r="K5044" s="144" t="str">
        <f t="shared" si="486"/>
        <v>MEDIUM</v>
      </c>
      <c r="L5044" s="144" t="str" cm="1">
        <f t="array" ref="L5044">_xlfn.IFS(I5044&lt;=2,"SMALL",I5044&lt;=5,"MEDIUM",I5044&gt;5,"LARGE")</f>
        <v>MEDIUM</v>
      </c>
      <c r="M5044" s="144" t="str">
        <f t="shared" si="483"/>
        <v>NO</v>
      </c>
      <c r="N5044" s="374">
        <v>4.07</v>
      </c>
      <c r="O5044" s="374">
        <f t="shared" si="484"/>
        <v>4</v>
      </c>
      <c r="P5044" s="158" t="str" cm="1">
        <f t="array" ref="P5044">_xlfn.SWITCH(ROUND(N5044,0),5,"Excellent",4,"Good",3,"ok","Bad")</f>
        <v>Good</v>
      </c>
      <c r="Q5044" s="144">
        <v>14</v>
      </c>
      <c r="R5044" s="385">
        <v>43671</v>
      </c>
      <c r="S5044" s="385">
        <v>44025</v>
      </c>
      <c r="T5044" s="144">
        <v>3509</v>
      </c>
      <c r="U5044" s="144" t="s">
        <v>69</v>
      </c>
      <c r="V5044" s="144">
        <v>76</v>
      </c>
      <c r="W5044" s="144" t="str">
        <f t="shared" si="487"/>
        <v>Active</v>
      </c>
      <c r="X5044" s="144">
        <v>3509</v>
      </c>
      <c r="AB5044" s="343"/>
    </row>
    <row r="5045" spans="9:28">
      <c r="I5045" s="342">
        <v>2</v>
      </c>
      <c r="J5045" s="144" t="str">
        <f t="shared" si="485"/>
        <v>SMALL</v>
      </c>
      <c r="K5045" s="144" t="str">
        <f t="shared" si="486"/>
        <v>SMALL</v>
      </c>
      <c r="L5045" s="144" t="str" cm="1">
        <f t="array" ref="L5045">_xlfn.IFS(I5045&lt;=2,"SMALL",I5045&lt;=5,"MEDIUM",I5045&gt;5,"LARGE")</f>
        <v>SMALL</v>
      </c>
      <c r="M5045" s="144" t="str">
        <f t="shared" si="483"/>
        <v>NO</v>
      </c>
      <c r="N5045" s="374">
        <v>4.97</v>
      </c>
      <c r="O5045" s="374">
        <f t="shared" si="484"/>
        <v>5</v>
      </c>
      <c r="P5045" s="158" t="str" cm="1">
        <f t="array" ref="P5045">_xlfn.SWITCH(ROUND(N5045,0),5,"Excellent",4,"Good",3,"ok","Bad")</f>
        <v>Excellent</v>
      </c>
      <c r="Q5045" s="144">
        <v>36</v>
      </c>
      <c r="R5045" s="385">
        <v>43669</v>
      </c>
      <c r="S5045" s="385">
        <v>44056</v>
      </c>
      <c r="T5045" s="144">
        <v>1397</v>
      </c>
      <c r="U5045" s="144" t="s">
        <v>69</v>
      </c>
      <c r="V5045" s="144">
        <v>48</v>
      </c>
      <c r="W5045" s="144" t="str">
        <f t="shared" si="487"/>
        <v>Active</v>
      </c>
      <c r="X5045" s="144">
        <v>1397</v>
      </c>
      <c r="AB5045" s="343"/>
    </row>
    <row r="5046" spans="9:28">
      <c r="I5046" s="342">
        <v>4</v>
      </c>
      <c r="J5046" s="144" t="str">
        <f t="shared" si="485"/>
        <v>LARGE</v>
      </c>
      <c r="K5046" s="144" t="str">
        <f t="shared" si="486"/>
        <v>MEDIUM</v>
      </c>
      <c r="L5046" s="144" t="str" cm="1">
        <f t="array" ref="L5046">_xlfn.IFS(I5046&lt;=2,"SMALL",I5046&lt;=5,"MEDIUM",I5046&gt;5,"LARGE")</f>
        <v>MEDIUM</v>
      </c>
      <c r="M5046" s="144" t="str">
        <f t="shared" si="483"/>
        <v>NO</v>
      </c>
      <c r="N5046" s="374">
        <v>4.92</v>
      </c>
      <c r="O5046" s="374">
        <f t="shared" si="484"/>
        <v>5</v>
      </c>
      <c r="P5046" s="158" t="str" cm="1">
        <f t="array" ref="P5046">_xlfn.SWITCH(ROUND(N5046,0),5,"Excellent",4,"Good",3,"ok","Bad")</f>
        <v>Excellent</v>
      </c>
      <c r="Q5046" s="144">
        <v>13</v>
      </c>
      <c r="R5046" s="385">
        <v>43687</v>
      </c>
      <c r="S5046" s="385">
        <v>44040</v>
      </c>
      <c r="T5046" s="144">
        <v>1596</v>
      </c>
      <c r="U5046" s="144" t="s">
        <v>69</v>
      </c>
      <c r="V5046" s="144">
        <v>348</v>
      </c>
      <c r="W5046" s="144" t="str">
        <f t="shared" si="487"/>
        <v>Active</v>
      </c>
      <c r="X5046" s="144">
        <v>1596</v>
      </c>
      <c r="AB5046" s="343"/>
    </row>
    <row r="5047" spans="9:28">
      <c r="I5047" s="342">
        <v>2</v>
      </c>
      <c r="J5047" s="144" t="str">
        <f t="shared" si="485"/>
        <v>SMALL</v>
      </c>
      <c r="K5047" s="144" t="str">
        <f t="shared" si="486"/>
        <v>SMALL</v>
      </c>
      <c r="L5047" s="144" t="str" cm="1">
        <f t="array" ref="L5047">_xlfn.IFS(I5047&lt;=2,"SMALL",I5047&lt;=5,"MEDIUM",I5047&gt;5,"LARGE")</f>
        <v>SMALL</v>
      </c>
      <c r="M5047" s="144" t="str">
        <f t="shared" si="483"/>
        <v>NO</v>
      </c>
      <c r="N5047" s="374">
        <v>4.7300000000000004</v>
      </c>
      <c r="O5047" s="374">
        <f t="shared" si="484"/>
        <v>5</v>
      </c>
      <c r="P5047" s="158" t="str" cm="1">
        <f t="array" ref="P5047">_xlfn.SWITCH(ROUND(N5047,0),5,"Excellent",4,"Good",3,"ok","Bad")</f>
        <v>Excellent</v>
      </c>
      <c r="Q5047" s="144">
        <v>11</v>
      </c>
      <c r="R5047" s="385">
        <v>43668</v>
      </c>
      <c r="S5047" s="385">
        <v>44028</v>
      </c>
      <c r="T5047" s="144">
        <v>1167</v>
      </c>
      <c r="U5047" s="144" t="s">
        <v>73</v>
      </c>
      <c r="V5047" s="144">
        <v>300</v>
      </c>
      <c r="W5047" s="144" t="str">
        <f t="shared" si="487"/>
        <v>Active</v>
      </c>
      <c r="X5047" s="144">
        <v>1167</v>
      </c>
      <c r="AB5047" s="343"/>
    </row>
    <row r="5048" spans="9:28">
      <c r="I5048" s="342">
        <v>6</v>
      </c>
      <c r="J5048" s="144" t="str">
        <f t="shared" si="485"/>
        <v>LARGE</v>
      </c>
      <c r="K5048" s="144" t="str">
        <f t="shared" si="486"/>
        <v>LARGE</v>
      </c>
      <c r="L5048" s="144" t="str" cm="1">
        <f t="array" ref="L5048">_xlfn.IFS(I5048&lt;=2,"SMALL",I5048&lt;=5,"MEDIUM",I5048&gt;5,"LARGE")</f>
        <v>LARGE</v>
      </c>
      <c r="M5048" s="144" t="str">
        <f t="shared" si="483"/>
        <v>NO</v>
      </c>
      <c r="N5048" s="374">
        <v>4.67</v>
      </c>
      <c r="O5048" s="374">
        <f t="shared" si="484"/>
        <v>5</v>
      </c>
      <c r="P5048" s="158" t="str" cm="1">
        <f t="array" ref="P5048">_xlfn.SWITCH(ROUND(N5048,0),5,"Excellent",4,"Good",3,"ok","Bad")</f>
        <v>Excellent</v>
      </c>
      <c r="Q5048" s="144">
        <v>9</v>
      </c>
      <c r="R5048" s="385">
        <v>43781</v>
      </c>
      <c r="S5048" s="385">
        <v>43906</v>
      </c>
      <c r="T5048" s="144">
        <v>2778</v>
      </c>
      <c r="U5048" s="144" t="s">
        <v>69</v>
      </c>
      <c r="V5048" s="144">
        <v>354</v>
      </c>
      <c r="W5048" s="144" t="str">
        <f t="shared" si="487"/>
        <v>Active</v>
      </c>
      <c r="X5048" s="144">
        <v>2778</v>
      </c>
      <c r="AB5048" s="343"/>
    </row>
    <row r="5049" spans="9:28">
      <c r="I5049" s="342">
        <v>2</v>
      </c>
      <c r="J5049" s="144" t="str">
        <f t="shared" si="485"/>
        <v>SMALL</v>
      </c>
      <c r="K5049" s="144" t="str">
        <f t="shared" si="486"/>
        <v>SMALL</v>
      </c>
      <c r="L5049" s="144" t="str" cm="1">
        <f t="array" ref="L5049">_xlfn.IFS(I5049&lt;=2,"SMALL",I5049&lt;=5,"MEDIUM",I5049&gt;5,"LARGE")</f>
        <v>SMALL</v>
      </c>
      <c r="M5049" s="144" t="str">
        <f t="shared" si="483"/>
        <v>NO</v>
      </c>
      <c r="N5049" s="374">
        <v>5</v>
      </c>
      <c r="O5049" s="374">
        <f t="shared" si="484"/>
        <v>5</v>
      </c>
      <c r="P5049" s="158" t="str" cm="1">
        <f t="array" ref="P5049">_xlfn.SWITCH(ROUND(N5049,0),5,"Excellent",4,"Good",3,"ok","Bad")</f>
        <v>Excellent</v>
      </c>
      <c r="Q5049" s="144">
        <v>13</v>
      </c>
      <c r="R5049" s="385">
        <v>43680</v>
      </c>
      <c r="S5049" s="385">
        <v>44056</v>
      </c>
      <c r="T5049" s="144">
        <v>3909</v>
      </c>
      <c r="U5049" s="144" t="s">
        <v>60</v>
      </c>
      <c r="V5049" s="144">
        <v>364</v>
      </c>
      <c r="W5049" s="144" t="str">
        <f t="shared" si="487"/>
        <v>Active</v>
      </c>
      <c r="X5049" s="144">
        <v>3909</v>
      </c>
      <c r="AB5049" s="343"/>
    </row>
    <row r="5050" spans="9:28">
      <c r="I5050" s="342">
        <v>2</v>
      </c>
      <c r="J5050" s="144" t="str">
        <f t="shared" si="485"/>
        <v>SMALL</v>
      </c>
      <c r="K5050" s="144" t="str">
        <f t="shared" si="486"/>
        <v>SMALL</v>
      </c>
      <c r="L5050" s="144" t="str" cm="1">
        <f t="array" ref="L5050">_xlfn.IFS(I5050&lt;=2,"SMALL",I5050&lt;=5,"MEDIUM",I5050&gt;5,"LARGE")</f>
        <v>SMALL</v>
      </c>
      <c r="M5050" s="144" t="str">
        <f t="shared" si="483"/>
        <v>NO</v>
      </c>
      <c r="N5050" s="374">
        <v>4</v>
      </c>
      <c r="O5050" s="374">
        <f t="shared" si="484"/>
        <v>4</v>
      </c>
      <c r="P5050" s="158" t="str" cm="1">
        <f t="array" ref="P5050">_xlfn.SWITCH(ROUND(N5050,0),5,"Excellent",4,"Good",3,"ok","Bad")</f>
        <v>Good</v>
      </c>
      <c r="Q5050" s="144">
        <v>3</v>
      </c>
      <c r="R5050" s="385">
        <v>43746</v>
      </c>
      <c r="S5050" s="385">
        <v>43759</v>
      </c>
      <c r="T5050" s="144">
        <v>1302</v>
      </c>
      <c r="U5050" s="144" t="s">
        <v>60</v>
      </c>
      <c r="V5050" s="144">
        <v>74</v>
      </c>
      <c r="W5050" s="144" t="str">
        <f t="shared" si="487"/>
        <v>Active</v>
      </c>
      <c r="X5050" s="144">
        <v>1302</v>
      </c>
      <c r="AB5050" s="343"/>
    </row>
    <row r="5051" spans="9:28">
      <c r="I5051" s="342">
        <v>2</v>
      </c>
      <c r="J5051" s="144" t="str">
        <f t="shared" si="485"/>
        <v>SMALL</v>
      </c>
      <c r="K5051" s="144" t="str">
        <f t="shared" si="486"/>
        <v>SMALL</v>
      </c>
      <c r="L5051" s="144" t="str" cm="1">
        <f t="array" ref="L5051">_xlfn.IFS(I5051&lt;=2,"SMALL",I5051&lt;=5,"MEDIUM",I5051&gt;5,"LARGE")</f>
        <v>SMALL</v>
      </c>
      <c r="M5051" s="144" t="str">
        <f t="shared" si="483"/>
        <v>NO</v>
      </c>
      <c r="N5051" s="374">
        <v>4.92</v>
      </c>
      <c r="O5051" s="374">
        <f t="shared" si="484"/>
        <v>5</v>
      </c>
      <c r="P5051" s="158" t="str" cm="1">
        <f t="array" ref="P5051">_xlfn.SWITCH(ROUND(N5051,0),5,"Excellent",4,"Good",3,"ok","Bad")</f>
        <v>Excellent</v>
      </c>
      <c r="Q5051" s="144">
        <v>36</v>
      </c>
      <c r="R5051" s="385">
        <v>43661</v>
      </c>
      <c r="S5051" s="385">
        <v>44030</v>
      </c>
      <c r="T5051" s="144">
        <v>3552</v>
      </c>
      <c r="U5051" s="144" t="s">
        <v>60</v>
      </c>
      <c r="V5051" s="144">
        <v>145</v>
      </c>
      <c r="W5051" s="144" t="str">
        <f t="shared" si="487"/>
        <v>Active</v>
      </c>
      <c r="X5051" s="144">
        <v>3552</v>
      </c>
      <c r="AB5051" s="343"/>
    </row>
    <row r="5052" spans="9:28">
      <c r="I5052" s="342">
        <v>6</v>
      </c>
      <c r="J5052" s="144" t="str">
        <f t="shared" si="485"/>
        <v>LARGE</v>
      </c>
      <c r="K5052" s="144" t="str">
        <f t="shared" si="486"/>
        <v>LARGE</v>
      </c>
      <c r="L5052" s="144" t="str" cm="1">
        <f t="array" ref="L5052">_xlfn.IFS(I5052&lt;=2,"SMALL",I5052&lt;=5,"MEDIUM",I5052&gt;5,"LARGE")</f>
        <v>LARGE</v>
      </c>
      <c r="M5052" s="144" t="str">
        <f t="shared" si="483"/>
        <v>NO</v>
      </c>
      <c r="N5052" s="374">
        <v>5</v>
      </c>
      <c r="O5052" s="374">
        <f t="shared" si="484"/>
        <v>5</v>
      </c>
      <c r="P5052" s="158" t="str" cm="1">
        <f t="array" ref="P5052">_xlfn.SWITCH(ROUND(N5052,0),5,"Excellent",4,"Good",3,"ok","Bad")</f>
        <v>Excellent</v>
      </c>
      <c r="Q5052" s="144">
        <v>3</v>
      </c>
      <c r="R5052" s="385">
        <v>43714</v>
      </c>
      <c r="S5052" s="385">
        <v>43904</v>
      </c>
      <c r="T5052" s="144">
        <v>3262</v>
      </c>
      <c r="U5052" s="144" t="s">
        <v>69</v>
      </c>
      <c r="V5052" s="144">
        <v>0</v>
      </c>
      <c r="W5052" s="144" t="str">
        <f t="shared" si="487"/>
        <v>Inactive</v>
      </c>
      <c r="X5052" s="144">
        <v>3262</v>
      </c>
      <c r="AB5052" s="343"/>
    </row>
    <row r="5053" spans="9:28">
      <c r="I5053" s="342">
        <v>2</v>
      </c>
      <c r="J5053" s="144" t="str">
        <f t="shared" si="485"/>
        <v>SMALL</v>
      </c>
      <c r="K5053" s="144" t="str">
        <f t="shared" si="486"/>
        <v>SMALL</v>
      </c>
      <c r="L5053" s="144" t="str" cm="1">
        <f t="array" ref="L5053">_xlfn.IFS(I5053&lt;=2,"SMALL",I5053&lt;=5,"MEDIUM",I5053&gt;5,"LARGE")</f>
        <v>SMALL</v>
      </c>
      <c r="M5053" s="144" t="str">
        <f t="shared" si="483"/>
        <v>NO</v>
      </c>
      <c r="N5053" s="374">
        <v>4.88</v>
      </c>
      <c r="O5053" s="374">
        <f t="shared" si="484"/>
        <v>5</v>
      </c>
      <c r="P5053" s="158" t="str" cm="1">
        <f t="array" ref="P5053">_xlfn.SWITCH(ROUND(N5053,0),5,"Excellent",4,"Good",3,"ok","Bad")</f>
        <v>Excellent</v>
      </c>
      <c r="Q5053" s="144">
        <v>16</v>
      </c>
      <c r="R5053" s="385">
        <v>43667</v>
      </c>
      <c r="S5053" s="385">
        <v>44043</v>
      </c>
      <c r="T5053" s="144">
        <v>1219</v>
      </c>
      <c r="U5053" s="144" t="s">
        <v>60</v>
      </c>
      <c r="V5053" s="144">
        <v>0</v>
      </c>
      <c r="W5053" s="144" t="str">
        <f t="shared" si="487"/>
        <v>Inactive</v>
      </c>
      <c r="X5053" s="144">
        <v>1219</v>
      </c>
      <c r="AB5053" s="343"/>
    </row>
    <row r="5054" spans="9:28">
      <c r="I5054" s="342">
        <v>2</v>
      </c>
      <c r="J5054" s="144" t="str">
        <f t="shared" si="485"/>
        <v>SMALL</v>
      </c>
      <c r="K5054" s="144" t="str">
        <f t="shared" si="486"/>
        <v>SMALL</v>
      </c>
      <c r="L5054" s="144" t="str" cm="1">
        <f t="array" ref="L5054">_xlfn.IFS(I5054&lt;=2,"SMALL",I5054&lt;=5,"MEDIUM",I5054&gt;5,"LARGE")</f>
        <v>SMALL</v>
      </c>
      <c r="M5054" s="144" t="str">
        <f t="shared" si="483"/>
        <v>NO</v>
      </c>
      <c r="N5054" s="374">
        <v>4.91</v>
      </c>
      <c r="O5054" s="374">
        <f t="shared" si="484"/>
        <v>5</v>
      </c>
      <c r="P5054" s="158" t="str" cm="1">
        <f t="array" ref="P5054">_xlfn.SWITCH(ROUND(N5054,0),5,"Excellent",4,"Good",3,"ok","Bad")</f>
        <v>Excellent</v>
      </c>
      <c r="Q5054" s="144">
        <v>11</v>
      </c>
      <c r="R5054" s="385">
        <v>43729</v>
      </c>
      <c r="S5054" s="385">
        <v>43906</v>
      </c>
      <c r="T5054" s="144">
        <v>2818</v>
      </c>
      <c r="U5054" s="144" t="s">
        <v>60</v>
      </c>
      <c r="V5054" s="144">
        <v>255</v>
      </c>
      <c r="W5054" s="144" t="str">
        <f t="shared" si="487"/>
        <v>Active</v>
      </c>
      <c r="X5054" s="144">
        <v>2818</v>
      </c>
      <c r="AB5054" s="343"/>
    </row>
    <row r="5055" spans="9:28">
      <c r="I5055" s="342">
        <v>2</v>
      </c>
      <c r="J5055" s="144" t="str">
        <f t="shared" si="485"/>
        <v>SMALL</v>
      </c>
      <c r="K5055" s="144" t="str">
        <f t="shared" si="486"/>
        <v>SMALL</v>
      </c>
      <c r="L5055" s="144" t="str" cm="1">
        <f t="array" ref="L5055">_xlfn.IFS(I5055&lt;=2,"SMALL",I5055&lt;=5,"MEDIUM",I5055&gt;5,"LARGE")</f>
        <v>SMALL</v>
      </c>
      <c r="M5055" s="144" t="str">
        <f t="shared" si="483"/>
        <v>NO</v>
      </c>
      <c r="N5055" s="374">
        <v>5</v>
      </c>
      <c r="O5055" s="374">
        <f t="shared" si="484"/>
        <v>5</v>
      </c>
      <c r="P5055" s="158" t="str" cm="1">
        <f t="array" ref="P5055">_xlfn.SWITCH(ROUND(N5055,0),5,"Excellent",4,"Good",3,"ok","Bad")</f>
        <v>Excellent</v>
      </c>
      <c r="Q5055" s="144">
        <v>4</v>
      </c>
      <c r="R5055" s="385">
        <v>43708</v>
      </c>
      <c r="S5055" s="385">
        <v>43982</v>
      </c>
      <c r="T5055" s="144">
        <v>1324</v>
      </c>
      <c r="U5055" s="144" t="s">
        <v>69</v>
      </c>
      <c r="V5055" s="144">
        <v>352</v>
      </c>
      <c r="W5055" s="144" t="str">
        <f t="shared" si="487"/>
        <v>Active</v>
      </c>
      <c r="X5055" s="144">
        <v>1324</v>
      </c>
      <c r="AB5055" s="343"/>
    </row>
    <row r="5056" spans="9:28">
      <c r="I5056" s="342">
        <v>2</v>
      </c>
      <c r="J5056" s="144" t="str">
        <f t="shared" si="485"/>
        <v>SMALL</v>
      </c>
      <c r="K5056" s="144" t="str">
        <f t="shared" si="486"/>
        <v>SMALL</v>
      </c>
      <c r="L5056" s="144" t="str" cm="1">
        <f t="array" ref="L5056">_xlfn.IFS(I5056&lt;=2,"SMALL",I5056&lt;=5,"MEDIUM",I5056&gt;5,"LARGE")</f>
        <v>SMALL</v>
      </c>
      <c r="M5056" s="144" t="str">
        <f t="shared" si="483"/>
        <v>NO</v>
      </c>
      <c r="N5056" s="374">
        <v>4.83</v>
      </c>
      <c r="O5056" s="374">
        <f t="shared" si="484"/>
        <v>5</v>
      </c>
      <c r="P5056" s="158" t="str" cm="1">
        <f t="array" ref="P5056">_xlfn.SWITCH(ROUND(N5056,0),5,"Excellent",4,"Good",3,"ok","Bad")</f>
        <v>Excellent</v>
      </c>
      <c r="Q5056" s="144">
        <v>52</v>
      </c>
      <c r="R5056" s="385">
        <v>43662</v>
      </c>
      <c r="S5056" s="385">
        <v>44056</v>
      </c>
      <c r="T5056" s="144">
        <v>3938</v>
      </c>
      <c r="U5056" s="144" t="s">
        <v>69</v>
      </c>
      <c r="V5056" s="144">
        <v>355</v>
      </c>
      <c r="W5056" s="144" t="str">
        <f t="shared" si="487"/>
        <v>Active</v>
      </c>
      <c r="X5056" s="144">
        <v>3938</v>
      </c>
      <c r="AB5056" s="343"/>
    </row>
    <row r="5057" spans="9:28">
      <c r="I5057" s="342">
        <v>3</v>
      </c>
      <c r="J5057" s="144" t="str">
        <f t="shared" si="485"/>
        <v>LARGE</v>
      </c>
      <c r="K5057" s="144" t="str">
        <f t="shared" si="486"/>
        <v>MEDIUM</v>
      </c>
      <c r="L5057" s="144" t="str" cm="1">
        <f t="array" ref="L5057">_xlfn.IFS(I5057&lt;=2,"SMALL",I5057&lt;=5,"MEDIUM",I5057&gt;5,"LARGE")</f>
        <v>MEDIUM</v>
      </c>
      <c r="M5057" s="144" t="str">
        <f t="shared" si="483"/>
        <v>NO</v>
      </c>
      <c r="N5057" s="374">
        <v>4.8</v>
      </c>
      <c r="O5057" s="374">
        <f t="shared" si="484"/>
        <v>5</v>
      </c>
      <c r="P5057" s="158" t="str" cm="1">
        <f t="array" ref="P5057">_xlfn.SWITCH(ROUND(N5057,0),5,"Excellent",4,"Good",3,"ok","Bad")</f>
        <v>Excellent</v>
      </c>
      <c r="Q5057" s="144">
        <v>35</v>
      </c>
      <c r="R5057" s="385">
        <v>43669</v>
      </c>
      <c r="S5057" s="385">
        <v>43891</v>
      </c>
      <c r="T5057" s="144">
        <v>3876</v>
      </c>
      <c r="U5057" s="144" t="s">
        <v>69</v>
      </c>
      <c r="V5057" s="144">
        <v>61</v>
      </c>
      <c r="W5057" s="144" t="str">
        <f t="shared" si="487"/>
        <v>Active</v>
      </c>
      <c r="X5057" s="144">
        <v>3876</v>
      </c>
      <c r="AB5057" s="343"/>
    </row>
    <row r="5058" spans="9:28">
      <c r="I5058" s="342">
        <v>1</v>
      </c>
      <c r="J5058" s="144" t="str">
        <f t="shared" si="485"/>
        <v>SMALL</v>
      </c>
      <c r="K5058" s="144" t="str">
        <f t="shared" si="486"/>
        <v>SMALL</v>
      </c>
      <c r="L5058" s="144" t="str" cm="1">
        <f t="array" ref="L5058">_xlfn.IFS(I5058&lt;=2,"SMALL",I5058&lt;=5,"MEDIUM",I5058&gt;5,"LARGE")</f>
        <v>SMALL</v>
      </c>
      <c r="M5058" s="144" t="str">
        <f t="shared" si="483"/>
        <v>NO</v>
      </c>
      <c r="N5058" s="374">
        <v>5</v>
      </c>
      <c r="O5058" s="374">
        <f t="shared" si="484"/>
        <v>5</v>
      </c>
      <c r="P5058" s="158" t="str" cm="1">
        <f t="array" ref="P5058">_xlfn.SWITCH(ROUND(N5058,0),5,"Excellent",4,"Good",3,"ok","Bad")</f>
        <v>Excellent</v>
      </c>
      <c r="Q5058" s="144">
        <v>10</v>
      </c>
      <c r="R5058" s="385">
        <v>43672</v>
      </c>
      <c r="S5058" s="385">
        <v>43981</v>
      </c>
      <c r="T5058" s="144">
        <v>3740</v>
      </c>
      <c r="U5058" s="144" t="s">
        <v>60</v>
      </c>
      <c r="V5058" s="144">
        <v>59</v>
      </c>
      <c r="W5058" s="144" t="str">
        <f t="shared" si="487"/>
        <v>Active</v>
      </c>
      <c r="X5058" s="144">
        <v>3740</v>
      </c>
      <c r="AB5058" s="343"/>
    </row>
    <row r="5059" spans="9:28">
      <c r="I5059" s="342">
        <v>6</v>
      </c>
      <c r="J5059" s="144" t="str">
        <f t="shared" si="485"/>
        <v>LARGE</v>
      </c>
      <c r="K5059" s="144" t="str">
        <f t="shared" si="486"/>
        <v>LARGE</v>
      </c>
      <c r="L5059" s="144" t="str" cm="1">
        <f t="array" ref="L5059">_xlfn.IFS(I5059&lt;=2,"SMALL",I5059&lt;=5,"MEDIUM",I5059&gt;5,"LARGE")</f>
        <v>LARGE</v>
      </c>
      <c r="M5059" s="144" t="str">
        <f t="shared" si="483"/>
        <v>NO</v>
      </c>
      <c r="N5059" s="374">
        <v>4.8899999999999997</v>
      </c>
      <c r="O5059" s="374">
        <f t="shared" si="484"/>
        <v>5</v>
      </c>
      <c r="P5059" s="158" t="str" cm="1">
        <f t="array" ref="P5059">_xlfn.SWITCH(ROUND(N5059,0),5,"Excellent",4,"Good",3,"ok","Bad")</f>
        <v>Excellent</v>
      </c>
      <c r="Q5059" s="144">
        <v>19</v>
      </c>
      <c r="R5059" s="385">
        <v>43660</v>
      </c>
      <c r="S5059" s="385">
        <v>44017</v>
      </c>
      <c r="T5059" s="144">
        <v>3940</v>
      </c>
      <c r="U5059" s="144" t="s">
        <v>69</v>
      </c>
      <c r="V5059" s="144">
        <v>319</v>
      </c>
      <c r="W5059" s="144" t="str">
        <f t="shared" si="487"/>
        <v>Active</v>
      </c>
      <c r="X5059" s="144">
        <v>3940</v>
      </c>
      <c r="AB5059" s="343"/>
    </row>
    <row r="5060" spans="9:28">
      <c r="I5060" s="342">
        <v>4</v>
      </c>
      <c r="J5060" s="144" t="str">
        <f t="shared" si="485"/>
        <v>LARGE</v>
      </c>
      <c r="K5060" s="144" t="str">
        <f t="shared" si="486"/>
        <v>MEDIUM</v>
      </c>
      <c r="L5060" s="144" t="str" cm="1">
        <f t="array" ref="L5060">_xlfn.IFS(I5060&lt;=2,"SMALL",I5060&lt;=5,"MEDIUM",I5060&gt;5,"LARGE")</f>
        <v>MEDIUM</v>
      </c>
      <c r="M5060" s="144" t="str">
        <f t="shared" si="483"/>
        <v>NO</v>
      </c>
      <c r="N5060" s="374">
        <v>5</v>
      </c>
      <c r="O5060" s="374">
        <f t="shared" si="484"/>
        <v>5</v>
      </c>
      <c r="P5060" s="158" t="str" cm="1">
        <f t="array" ref="P5060">_xlfn.SWITCH(ROUND(N5060,0),5,"Excellent",4,"Good",3,"ok","Bad")</f>
        <v>Excellent</v>
      </c>
      <c r="Q5060" s="144">
        <v>10</v>
      </c>
      <c r="R5060" s="385">
        <v>43661</v>
      </c>
      <c r="S5060" s="385">
        <v>43973</v>
      </c>
      <c r="T5060" s="144">
        <v>3943</v>
      </c>
      <c r="U5060" s="144" t="s">
        <v>69</v>
      </c>
      <c r="V5060" s="144">
        <v>364</v>
      </c>
      <c r="W5060" s="144" t="str">
        <f t="shared" si="487"/>
        <v>Active</v>
      </c>
      <c r="X5060" s="144">
        <v>3943</v>
      </c>
      <c r="AB5060" s="343"/>
    </row>
    <row r="5061" spans="9:28">
      <c r="I5061" s="342">
        <v>2</v>
      </c>
      <c r="J5061" s="144" t="str">
        <f t="shared" si="485"/>
        <v>SMALL</v>
      </c>
      <c r="K5061" s="144" t="str">
        <f t="shared" si="486"/>
        <v>SMALL</v>
      </c>
      <c r="L5061" s="144" t="str" cm="1">
        <f t="array" ref="L5061">_xlfn.IFS(I5061&lt;=2,"SMALL",I5061&lt;=5,"MEDIUM",I5061&gt;5,"LARGE")</f>
        <v>SMALL</v>
      </c>
      <c r="M5061" s="144" t="str">
        <f t="shared" ref="M5061:M5124" si="488">IF(AND(N5061&gt;=4.8,Q5061&gt;100),"YES","NO")</f>
        <v>NO</v>
      </c>
      <c r="N5061" s="374">
        <v>4.83</v>
      </c>
      <c r="O5061" s="374">
        <f t="shared" ref="O5061:O5124" si="489">ROUND(N5061,0)</f>
        <v>5</v>
      </c>
      <c r="P5061" s="158" t="str" cm="1">
        <f t="array" ref="P5061">_xlfn.SWITCH(ROUND(N5061,0),5,"Excellent",4,"Good",3,"ok","Bad")</f>
        <v>Excellent</v>
      </c>
      <c r="Q5061" s="144">
        <v>6</v>
      </c>
      <c r="R5061" s="385">
        <v>43667</v>
      </c>
      <c r="S5061" s="385">
        <v>43985</v>
      </c>
      <c r="T5061" s="144">
        <v>3708</v>
      </c>
      <c r="U5061" s="144" t="s">
        <v>69</v>
      </c>
      <c r="V5061" s="144">
        <v>349</v>
      </c>
      <c r="W5061" s="144" t="str">
        <f t="shared" si="487"/>
        <v>Active</v>
      </c>
      <c r="X5061" s="144">
        <v>3708</v>
      </c>
      <c r="AB5061" s="343"/>
    </row>
    <row r="5062" spans="9:28">
      <c r="I5062" s="342">
        <v>4</v>
      </c>
      <c r="J5062" s="144" t="str">
        <f t="shared" ref="J5062:J5125" si="490">IF(I5062&lt;=2,"SMALL","LARGE")</f>
        <v>LARGE</v>
      </c>
      <c r="K5062" s="144" t="str">
        <f t="shared" ref="K5062:K5125" si="491">IF(I5062&lt;=2,"SMALL",IF(I5062&lt;=5,"MEDIUM","LARGE"))</f>
        <v>MEDIUM</v>
      </c>
      <c r="L5062" s="144" t="str" cm="1">
        <f t="array" ref="L5062">_xlfn.IFS(I5062&lt;=2,"SMALL",I5062&lt;=5,"MEDIUM",I5062&gt;5,"LARGE")</f>
        <v>MEDIUM</v>
      </c>
      <c r="M5062" s="144" t="str">
        <f t="shared" si="488"/>
        <v>NO</v>
      </c>
      <c r="N5062" s="374">
        <v>5</v>
      </c>
      <c r="O5062" s="374">
        <f t="shared" si="489"/>
        <v>5</v>
      </c>
      <c r="P5062" s="158" t="str" cm="1">
        <f t="array" ref="P5062">_xlfn.SWITCH(ROUND(N5062,0),5,"Excellent",4,"Good",3,"ok","Bad")</f>
        <v>Excellent</v>
      </c>
      <c r="Q5062" s="144">
        <v>5</v>
      </c>
      <c r="R5062" s="385">
        <v>43675</v>
      </c>
      <c r="S5062" s="385">
        <v>43826</v>
      </c>
      <c r="T5062" s="144">
        <v>3757</v>
      </c>
      <c r="U5062" s="144" t="s">
        <v>69</v>
      </c>
      <c r="V5062" s="144">
        <v>0</v>
      </c>
      <c r="W5062" s="144" t="str">
        <f t="shared" ref="W5062:W5125" si="492">IF(NOT(V5062=0),"Active","Inactive")</f>
        <v>Inactive</v>
      </c>
      <c r="X5062" s="144">
        <v>3757</v>
      </c>
      <c r="AB5062" s="343"/>
    </row>
    <row r="5063" spans="9:28">
      <c r="I5063" s="342">
        <v>3</v>
      </c>
      <c r="J5063" s="144" t="str">
        <f t="shared" si="490"/>
        <v>LARGE</v>
      </c>
      <c r="K5063" s="144" t="str">
        <f t="shared" si="491"/>
        <v>MEDIUM</v>
      </c>
      <c r="L5063" s="144" t="str" cm="1">
        <f t="array" ref="L5063">_xlfn.IFS(I5063&lt;=2,"SMALL",I5063&lt;=5,"MEDIUM",I5063&gt;5,"LARGE")</f>
        <v>MEDIUM</v>
      </c>
      <c r="M5063" s="144" t="str">
        <f t="shared" si="488"/>
        <v>NO</v>
      </c>
      <c r="N5063" s="374">
        <v>4.88</v>
      </c>
      <c r="O5063" s="374">
        <f t="shared" si="489"/>
        <v>5</v>
      </c>
      <c r="P5063" s="158" t="str" cm="1">
        <f t="array" ref="P5063">_xlfn.SWITCH(ROUND(N5063,0),5,"Excellent",4,"Good",3,"ok","Bad")</f>
        <v>Excellent</v>
      </c>
      <c r="Q5063" s="144">
        <v>17</v>
      </c>
      <c r="R5063" s="385">
        <v>43678</v>
      </c>
      <c r="S5063" s="385">
        <v>43800</v>
      </c>
      <c r="T5063" s="144">
        <v>2478</v>
      </c>
      <c r="U5063" s="144" t="s">
        <v>60</v>
      </c>
      <c r="V5063" s="144">
        <v>0</v>
      </c>
      <c r="W5063" s="144" t="str">
        <f t="shared" si="492"/>
        <v>Inactive</v>
      </c>
      <c r="X5063" s="144">
        <v>2478</v>
      </c>
      <c r="AB5063" s="343"/>
    </row>
    <row r="5064" spans="9:28">
      <c r="I5064" s="342">
        <v>2</v>
      </c>
      <c r="J5064" s="144" t="str">
        <f t="shared" si="490"/>
        <v>SMALL</v>
      </c>
      <c r="K5064" s="144" t="str">
        <f t="shared" si="491"/>
        <v>SMALL</v>
      </c>
      <c r="L5064" s="144" t="str" cm="1">
        <f t="array" ref="L5064">_xlfn.IFS(I5064&lt;=2,"SMALL",I5064&lt;=5,"MEDIUM",I5064&gt;5,"LARGE")</f>
        <v>SMALL</v>
      </c>
      <c r="M5064" s="144" t="str">
        <f t="shared" si="488"/>
        <v>NO</v>
      </c>
      <c r="N5064" s="374">
        <v>5</v>
      </c>
      <c r="O5064" s="374">
        <f t="shared" si="489"/>
        <v>5</v>
      </c>
      <c r="P5064" s="158" t="str" cm="1">
        <f t="array" ref="P5064">_xlfn.SWITCH(ROUND(N5064,0),5,"Excellent",4,"Good",3,"ok","Bad")</f>
        <v>Excellent</v>
      </c>
      <c r="Q5064" s="144">
        <v>36</v>
      </c>
      <c r="R5064" s="385">
        <v>43693</v>
      </c>
      <c r="S5064" s="385">
        <v>43906</v>
      </c>
      <c r="T5064" s="144">
        <v>3169</v>
      </c>
      <c r="U5064" s="144" t="s">
        <v>60</v>
      </c>
      <c r="V5064" s="144">
        <v>259</v>
      </c>
      <c r="W5064" s="144" t="str">
        <f t="shared" si="492"/>
        <v>Active</v>
      </c>
      <c r="X5064" s="144">
        <v>3169</v>
      </c>
      <c r="AB5064" s="343"/>
    </row>
    <row r="5065" spans="9:28">
      <c r="I5065" s="342">
        <v>1</v>
      </c>
      <c r="J5065" s="144" t="str">
        <f t="shared" si="490"/>
        <v>SMALL</v>
      </c>
      <c r="K5065" s="144" t="str">
        <f t="shared" si="491"/>
        <v>SMALL</v>
      </c>
      <c r="L5065" s="144" t="str" cm="1">
        <f t="array" ref="L5065">_xlfn.IFS(I5065&lt;=2,"SMALL",I5065&lt;=5,"MEDIUM",I5065&gt;5,"LARGE")</f>
        <v>SMALL</v>
      </c>
      <c r="M5065" s="144" t="str">
        <f t="shared" si="488"/>
        <v>NO</v>
      </c>
      <c r="N5065" s="374">
        <v>4.74</v>
      </c>
      <c r="O5065" s="374">
        <f t="shared" si="489"/>
        <v>5</v>
      </c>
      <c r="P5065" s="158" t="str" cm="1">
        <f t="array" ref="P5065">_xlfn.SWITCH(ROUND(N5065,0),5,"Excellent",4,"Good",3,"ok","Bad")</f>
        <v>Excellent</v>
      </c>
      <c r="Q5065" s="144">
        <v>57</v>
      </c>
      <c r="R5065" s="385">
        <v>43702</v>
      </c>
      <c r="S5065" s="385">
        <v>44025</v>
      </c>
      <c r="T5065" s="144">
        <v>3762</v>
      </c>
      <c r="U5065" s="144" t="s">
        <v>60</v>
      </c>
      <c r="V5065" s="144">
        <v>0</v>
      </c>
      <c r="W5065" s="144" t="str">
        <f t="shared" si="492"/>
        <v>Inactive</v>
      </c>
      <c r="X5065" s="144">
        <v>3762</v>
      </c>
      <c r="AB5065" s="343"/>
    </row>
    <row r="5066" spans="9:28">
      <c r="I5066" s="342">
        <v>2</v>
      </c>
      <c r="J5066" s="144" t="str">
        <f t="shared" si="490"/>
        <v>SMALL</v>
      </c>
      <c r="K5066" s="144" t="str">
        <f t="shared" si="491"/>
        <v>SMALL</v>
      </c>
      <c r="L5066" s="144" t="str" cm="1">
        <f t="array" ref="L5066">_xlfn.IFS(I5066&lt;=2,"SMALL",I5066&lt;=5,"MEDIUM",I5066&gt;5,"LARGE")</f>
        <v>SMALL</v>
      </c>
      <c r="M5066" s="144" t="str">
        <f t="shared" si="488"/>
        <v>NO</v>
      </c>
      <c r="N5066" s="374">
        <v>4.93</v>
      </c>
      <c r="O5066" s="374">
        <f t="shared" si="489"/>
        <v>5</v>
      </c>
      <c r="P5066" s="158" t="str" cm="1">
        <f t="array" ref="P5066">_xlfn.SWITCH(ROUND(N5066,0),5,"Excellent",4,"Good",3,"ok","Bad")</f>
        <v>Excellent</v>
      </c>
      <c r="Q5066" s="144">
        <v>15</v>
      </c>
      <c r="R5066" s="385">
        <v>43680</v>
      </c>
      <c r="S5066" s="385">
        <v>43879</v>
      </c>
      <c r="T5066" s="144">
        <v>3835</v>
      </c>
      <c r="U5066" s="144" t="s">
        <v>60</v>
      </c>
      <c r="V5066" s="144">
        <v>0</v>
      </c>
      <c r="W5066" s="144" t="str">
        <f t="shared" si="492"/>
        <v>Inactive</v>
      </c>
      <c r="X5066" s="144">
        <v>3835</v>
      </c>
      <c r="AB5066" s="343"/>
    </row>
    <row r="5067" spans="9:28">
      <c r="I5067" s="342">
        <v>3</v>
      </c>
      <c r="J5067" s="144" t="str">
        <f t="shared" si="490"/>
        <v>LARGE</v>
      </c>
      <c r="K5067" s="144" t="str">
        <f t="shared" si="491"/>
        <v>MEDIUM</v>
      </c>
      <c r="L5067" s="144" t="str" cm="1">
        <f t="array" ref="L5067">_xlfn.IFS(I5067&lt;=2,"SMALL",I5067&lt;=5,"MEDIUM",I5067&gt;5,"LARGE")</f>
        <v>MEDIUM</v>
      </c>
      <c r="M5067" s="144" t="str">
        <f t="shared" si="488"/>
        <v>NO</v>
      </c>
      <c r="N5067" s="374">
        <v>4.3600000000000003</v>
      </c>
      <c r="O5067" s="374">
        <f t="shared" si="489"/>
        <v>4</v>
      </c>
      <c r="P5067" s="158" t="str" cm="1">
        <f t="array" ref="P5067">_xlfn.SWITCH(ROUND(N5067,0),5,"Excellent",4,"Good",3,"ok","Bad")</f>
        <v>Good</v>
      </c>
      <c r="Q5067" s="144">
        <v>28</v>
      </c>
      <c r="R5067" s="385">
        <v>43695</v>
      </c>
      <c r="S5067" s="385">
        <v>44038</v>
      </c>
      <c r="T5067" s="144">
        <v>3944</v>
      </c>
      <c r="U5067" s="144" t="s">
        <v>60</v>
      </c>
      <c r="V5067" s="144">
        <v>365</v>
      </c>
      <c r="W5067" s="144" t="str">
        <f t="shared" si="492"/>
        <v>Active</v>
      </c>
      <c r="X5067" s="144">
        <v>3944</v>
      </c>
      <c r="AB5067" s="343"/>
    </row>
    <row r="5068" spans="9:28">
      <c r="I5068" s="342">
        <v>1</v>
      </c>
      <c r="J5068" s="144" t="str">
        <f t="shared" si="490"/>
        <v>SMALL</v>
      </c>
      <c r="K5068" s="144" t="str">
        <f t="shared" si="491"/>
        <v>SMALL</v>
      </c>
      <c r="L5068" s="144" t="str" cm="1">
        <f t="array" ref="L5068">_xlfn.IFS(I5068&lt;=2,"SMALL",I5068&lt;=5,"MEDIUM",I5068&gt;5,"LARGE")</f>
        <v>SMALL</v>
      </c>
      <c r="M5068" s="144" t="str">
        <f t="shared" si="488"/>
        <v>NO</v>
      </c>
      <c r="N5068" s="374">
        <v>4.82</v>
      </c>
      <c r="O5068" s="374">
        <f t="shared" si="489"/>
        <v>5</v>
      </c>
      <c r="P5068" s="158" t="str" cm="1">
        <f t="array" ref="P5068">_xlfn.SWITCH(ROUND(N5068,0),5,"Excellent",4,"Good",3,"ok","Bad")</f>
        <v>Excellent</v>
      </c>
      <c r="Q5068" s="144">
        <v>34</v>
      </c>
      <c r="R5068" s="385">
        <v>43681</v>
      </c>
      <c r="S5068" s="385">
        <v>44056</v>
      </c>
      <c r="T5068" s="144">
        <v>3934</v>
      </c>
      <c r="U5068" s="144" t="s">
        <v>60</v>
      </c>
      <c r="V5068" s="144">
        <v>363</v>
      </c>
      <c r="W5068" s="144" t="str">
        <f t="shared" si="492"/>
        <v>Active</v>
      </c>
      <c r="X5068" s="144">
        <v>3934</v>
      </c>
      <c r="AB5068" s="343"/>
    </row>
    <row r="5069" spans="9:28">
      <c r="I5069" s="342">
        <v>1</v>
      </c>
      <c r="J5069" s="144" t="str">
        <f t="shared" si="490"/>
        <v>SMALL</v>
      </c>
      <c r="K5069" s="144" t="str">
        <f t="shared" si="491"/>
        <v>SMALL</v>
      </c>
      <c r="L5069" s="144" t="str" cm="1">
        <f t="array" ref="L5069">_xlfn.IFS(I5069&lt;=2,"SMALL",I5069&lt;=5,"MEDIUM",I5069&gt;5,"LARGE")</f>
        <v>SMALL</v>
      </c>
      <c r="M5069" s="144" t="str">
        <f t="shared" si="488"/>
        <v>NO</v>
      </c>
      <c r="N5069" s="374">
        <v>5</v>
      </c>
      <c r="O5069" s="374">
        <f t="shared" si="489"/>
        <v>5</v>
      </c>
      <c r="P5069" s="158" t="str" cm="1">
        <f t="array" ref="P5069">_xlfn.SWITCH(ROUND(N5069,0),5,"Excellent",4,"Good",3,"ok","Bad")</f>
        <v>Excellent</v>
      </c>
      <c r="Q5069" s="144">
        <v>42</v>
      </c>
      <c r="R5069" s="385">
        <v>43670</v>
      </c>
      <c r="S5069" s="385">
        <v>43897</v>
      </c>
      <c r="T5069" s="144">
        <v>3945</v>
      </c>
      <c r="U5069" s="144" t="s">
        <v>60</v>
      </c>
      <c r="V5069" s="144">
        <v>89</v>
      </c>
      <c r="W5069" s="144" t="str">
        <f t="shared" si="492"/>
        <v>Active</v>
      </c>
      <c r="X5069" s="144">
        <v>3945</v>
      </c>
      <c r="AB5069" s="343"/>
    </row>
    <row r="5070" spans="9:28">
      <c r="I5070" s="342">
        <v>3</v>
      </c>
      <c r="J5070" s="144" t="str">
        <f t="shared" si="490"/>
        <v>LARGE</v>
      </c>
      <c r="K5070" s="144" t="str">
        <f t="shared" si="491"/>
        <v>MEDIUM</v>
      </c>
      <c r="L5070" s="144" t="str" cm="1">
        <f t="array" ref="L5070">_xlfn.IFS(I5070&lt;=2,"SMALL",I5070&lt;=5,"MEDIUM",I5070&gt;5,"LARGE")</f>
        <v>MEDIUM</v>
      </c>
      <c r="M5070" s="144" t="str">
        <f t="shared" si="488"/>
        <v>NO</v>
      </c>
      <c r="N5070" s="374">
        <v>5</v>
      </c>
      <c r="O5070" s="374">
        <f t="shared" si="489"/>
        <v>5</v>
      </c>
      <c r="P5070" s="158" t="str" cm="1">
        <f t="array" ref="P5070">_xlfn.SWITCH(ROUND(N5070,0),5,"Excellent",4,"Good",3,"ok","Bad")</f>
        <v>Excellent</v>
      </c>
      <c r="Q5070" s="144">
        <v>4</v>
      </c>
      <c r="R5070" s="385">
        <v>43668</v>
      </c>
      <c r="S5070" s="385">
        <v>43826</v>
      </c>
      <c r="T5070" s="144">
        <v>2904</v>
      </c>
      <c r="U5070" s="144" t="s">
        <v>69</v>
      </c>
      <c r="V5070" s="144">
        <v>0</v>
      </c>
      <c r="W5070" s="144" t="str">
        <f t="shared" si="492"/>
        <v>Inactive</v>
      </c>
      <c r="X5070" s="144">
        <v>2904</v>
      </c>
      <c r="AB5070" s="343"/>
    </row>
    <row r="5071" spans="9:28">
      <c r="I5071" s="342">
        <v>8</v>
      </c>
      <c r="J5071" s="144" t="str">
        <f t="shared" si="490"/>
        <v>LARGE</v>
      </c>
      <c r="K5071" s="144" t="str">
        <f t="shared" si="491"/>
        <v>LARGE</v>
      </c>
      <c r="L5071" s="144" t="str" cm="1">
        <f t="array" ref="L5071">_xlfn.IFS(I5071&lt;=2,"SMALL",I5071&lt;=5,"MEDIUM",I5071&gt;5,"LARGE")</f>
        <v>LARGE</v>
      </c>
      <c r="M5071" s="144" t="str">
        <f t="shared" si="488"/>
        <v>NO</v>
      </c>
      <c r="N5071" s="374">
        <v>4.99</v>
      </c>
      <c r="O5071" s="374">
        <f t="shared" si="489"/>
        <v>5</v>
      </c>
      <c r="P5071" s="158" t="str" cm="1">
        <f t="array" ref="P5071">_xlfn.SWITCH(ROUND(N5071,0),5,"Excellent",4,"Good",3,"ok","Bad")</f>
        <v>Excellent</v>
      </c>
      <c r="Q5071" s="144">
        <v>74</v>
      </c>
      <c r="R5071" s="385">
        <v>43663</v>
      </c>
      <c r="S5071" s="385">
        <v>44058</v>
      </c>
      <c r="T5071" s="144">
        <v>3217</v>
      </c>
      <c r="U5071" s="144" t="s">
        <v>69</v>
      </c>
      <c r="V5071" s="144">
        <v>74</v>
      </c>
      <c r="W5071" s="144" t="str">
        <f t="shared" si="492"/>
        <v>Active</v>
      </c>
      <c r="X5071" s="144">
        <v>3217</v>
      </c>
      <c r="AB5071" s="343"/>
    </row>
    <row r="5072" spans="9:28">
      <c r="I5072" s="342">
        <v>4</v>
      </c>
      <c r="J5072" s="144" t="str">
        <f t="shared" si="490"/>
        <v>LARGE</v>
      </c>
      <c r="K5072" s="144" t="str">
        <f t="shared" si="491"/>
        <v>MEDIUM</v>
      </c>
      <c r="L5072" s="144" t="str" cm="1">
        <f t="array" ref="L5072">_xlfn.IFS(I5072&lt;=2,"SMALL",I5072&lt;=5,"MEDIUM",I5072&gt;5,"LARGE")</f>
        <v>MEDIUM</v>
      </c>
      <c r="M5072" s="144" t="str">
        <f t="shared" si="488"/>
        <v>NO</v>
      </c>
      <c r="N5072" s="374">
        <v>5</v>
      </c>
      <c r="O5072" s="374">
        <f t="shared" si="489"/>
        <v>5</v>
      </c>
      <c r="P5072" s="158" t="str" cm="1">
        <f t="array" ref="P5072">_xlfn.SWITCH(ROUND(N5072,0),5,"Excellent",4,"Good",3,"ok","Bad")</f>
        <v>Excellent</v>
      </c>
      <c r="Q5072" s="144">
        <v>4</v>
      </c>
      <c r="R5072" s="385">
        <v>43737</v>
      </c>
      <c r="S5072" s="385">
        <v>43926</v>
      </c>
      <c r="T5072" s="144">
        <v>3072</v>
      </c>
      <c r="U5072" s="144" t="s">
        <v>69</v>
      </c>
      <c r="V5072" s="144">
        <v>349</v>
      </c>
      <c r="W5072" s="144" t="str">
        <f t="shared" si="492"/>
        <v>Active</v>
      </c>
      <c r="X5072" s="144">
        <v>3072</v>
      </c>
      <c r="AB5072" s="343"/>
    </row>
    <row r="5073" spans="9:28">
      <c r="I5073" s="342">
        <v>5</v>
      </c>
      <c r="J5073" s="144" t="str">
        <f t="shared" si="490"/>
        <v>LARGE</v>
      </c>
      <c r="K5073" s="144" t="str">
        <f t="shared" si="491"/>
        <v>MEDIUM</v>
      </c>
      <c r="L5073" s="144" t="str" cm="1">
        <f t="array" ref="L5073">_xlfn.IFS(I5073&lt;=2,"SMALL",I5073&lt;=5,"MEDIUM",I5073&gt;5,"LARGE")</f>
        <v>MEDIUM</v>
      </c>
      <c r="M5073" s="144" t="str">
        <f t="shared" si="488"/>
        <v>NO</v>
      </c>
      <c r="N5073" s="374">
        <v>5</v>
      </c>
      <c r="O5073" s="374">
        <f t="shared" si="489"/>
        <v>5</v>
      </c>
      <c r="P5073" s="158" t="str" cm="1">
        <f t="array" ref="P5073">_xlfn.SWITCH(ROUND(N5073,0),5,"Excellent",4,"Good",3,"ok","Bad")</f>
        <v>Excellent</v>
      </c>
      <c r="Q5073" s="144">
        <v>45</v>
      </c>
      <c r="R5073" s="385">
        <v>43675</v>
      </c>
      <c r="S5073" s="385">
        <v>44055</v>
      </c>
      <c r="T5073" s="144">
        <v>2979</v>
      </c>
      <c r="U5073" s="144" t="s">
        <v>69</v>
      </c>
      <c r="V5073" s="144">
        <v>168</v>
      </c>
      <c r="W5073" s="144" t="str">
        <f t="shared" si="492"/>
        <v>Active</v>
      </c>
      <c r="X5073" s="144">
        <v>2979</v>
      </c>
      <c r="AB5073" s="343"/>
    </row>
    <row r="5074" spans="9:28">
      <c r="I5074" s="342">
        <v>3</v>
      </c>
      <c r="J5074" s="144" t="str">
        <f t="shared" si="490"/>
        <v>LARGE</v>
      </c>
      <c r="K5074" s="144" t="str">
        <f t="shared" si="491"/>
        <v>MEDIUM</v>
      </c>
      <c r="L5074" s="144" t="str" cm="1">
        <f t="array" ref="L5074">_xlfn.IFS(I5074&lt;=2,"SMALL",I5074&lt;=5,"MEDIUM",I5074&gt;5,"LARGE")</f>
        <v>MEDIUM</v>
      </c>
      <c r="M5074" s="144" t="str">
        <f t="shared" si="488"/>
        <v>NO</v>
      </c>
      <c r="N5074" s="374">
        <v>5</v>
      </c>
      <c r="O5074" s="374">
        <f t="shared" si="489"/>
        <v>5</v>
      </c>
      <c r="P5074" s="158" t="str" cm="1">
        <f t="array" ref="P5074">_xlfn.SWITCH(ROUND(N5074,0),5,"Excellent",4,"Good",3,"ok","Bad")</f>
        <v>Excellent</v>
      </c>
      <c r="Q5074" s="144">
        <v>7</v>
      </c>
      <c r="R5074" s="385">
        <v>43727</v>
      </c>
      <c r="S5074" s="385">
        <v>44028</v>
      </c>
      <c r="T5074" s="144">
        <v>2439</v>
      </c>
      <c r="U5074" s="144" t="s">
        <v>69</v>
      </c>
      <c r="V5074" s="144">
        <v>0</v>
      </c>
      <c r="W5074" s="144" t="str">
        <f t="shared" si="492"/>
        <v>Inactive</v>
      </c>
      <c r="X5074" s="144">
        <v>2439</v>
      </c>
      <c r="AB5074" s="343"/>
    </row>
    <row r="5075" spans="9:28">
      <c r="I5075" s="342">
        <v>8</v>
      </c>
      <c r="J5075" s="144" t="str">
        <f t="shared" si="490"/>
        <v>LARGE</v>
      </c>
      <c r="K5075" s="144" t="str">
        <f t="shared" si="491"/>
        <v>LARGE</v>
      </c>
      <c r="L5075" s="144" t="str" cm="1">
        <f t="array" ref="L5075">_xlfn.IFS(I5075&lt;=2,"SMALL",I5075&lt;=5,"MEDIUM",I5075&gt;5,"LARGE")</f>
        <v>LARGE</v>
      </c>
      <c r="M5075" s="144" t="str">
        <f t="shared" si="488"/>
        <v>NO</v>
      </c>
      <c r="N5075" s="374">
        <v>4.8099999999999996</v>
      </c>
      <c r="O5075" s="374">
        <f t="shared" si="489"/>
        <v>5</v>
      </c>
      <c r="P5075" s="158" t="str" cm="1">
        <f t="array" ref="P5075">_xlfn.SWITCH(ROUND(N5075,0),5,"Excellent",4,"Good",3,"ok","Bad")</f>
        <v>Excellent</v>
      </c>
      <c r="Q5075" s="144">
        <v>21</v>
      </c>
      <c r="R5075" s="385">
        <v>43701</v>
      </c>
      <c r="S5075" s="385">
        <v>43877</v>
      </c>
      <c r="T5075" s="144">
        <v>3259</v>
      </c>
      <c r="U5075" s="144" t="s">
        <v>69</v>
      </c>
      <c r="V5075" s="144">
        <v>266</v>
      </c>
      <c r="W5075" s="144" t="str">
        <f t="shared" si="492"/>
        <v>Active</v>
      </c>
      <c r="X5075" s="144">
        <v>3259</v>
      </c>
      <c r="AB5075" s="343"/>
    </row>
    <row r="5076" spans="9:28">
      <c r="I5076" s="342">
        <v>2</v>
      </c>
      <c r="J5076" s="144" t="str">
        <f t="shared" si="490"/>
        <v>SMALL</v>
      </c>
      <c r="K5076" s="144" t="str">
        <f t="shared" si="491"/>
        <v>SMALL</v>
      </c>
      <c r="L5076" s="144" t="str" cm="1">
        <f t="array" ref="L5076">_xlfn.IFS(I5076&lt;=2,"SMALL",I5076&lt;=5,"MEDIUM",I5076&gt;5,"LARGE")</f>
        <v>SMALL</v>
      </c>
      <c r="M5076" s="144" t="str">
        <f t="shared" si="488"/>
        <v>NO</v>
      </c>
      <c r="N5076" s="374">
        <v>4.5</v>
      </c>
      <c r="O5076" s="374">
        <f t="shared" si="489"/>
        <v>5</v>
      </c>
      <c r="P5076" s="158" t="str" cm="1">
        <f t="array" ref="P5076">_xlfn.SWITCH(ROUND(N5076,0),5,"Excellent",4,"Good",3,"ok","Bad")</f>
        <v>Excellent</v>
      </c>
      <c r="Q5076" s="144">
        <v>18</v>
      </c>
      <c r="R5076" s="385">
        <v>43678</v>
      </c>
      <c r="S5076" s="385">
        <v>44046</v>
      </c>
      <c r="T5076" s="144">
        <v>3863</v>
      </c>
      <c r="U5076" s="144" t="s">
        <v>60</v>
      </c>
      <c r="V5076" s="144">
        <v>0</v>
      </c>
      <c r="W5076" s="144" t="str">
        <f t="shared" si="492"/>
        <v>Inactive</v>
      </c>
      <c r="X5076" s="144">
        <v>3863</v>
      </c>
      <c r="AB5076" s="343"/>
    </row>
    <row r="5077" spans="9:28">
      <c r="I5077" s="342">
        <v>3</v>
      </c>
      <c r="J5077" s="144" t="str">
        <f t="shared" si="490"/>
        <v>LARGE</v>
      </c>
      <c r="K5077" s="144" t="str">
        <f t="shared" si="491"/>
        <v>MEDIUM</v>
      </c>
      <c r="L5077" s="144" t="str" cm="1">
        <f t="array" ref="L5077">_xlfn.IFS(I5077&lt;=2,"SMALL",I5077&lt;=5,"MEDIUM",I5077&gt;5,"LARGE")</f>
        <v>MEDIUM</v>
      </c>
      <c r="M5077" s="144" t="str">
        <f t="shared" si="488"/>
        <v>NO</v>
      </c>
      <c r="N5077" s="374">
        <v>4.75</v>
      </c>
      <c r="O5077" s="374">
        <f t="shared" si="489"/>
        <v>5</v>
      </c>
      <c r="P5077" s="158" t="str" cm="1">
        <f t="array" ref="P5077">_xlfn.SWITCH(ROUND(N5077,0),5,"Excellent",4,"Good",3,"ok","Bad")</f>
        <v>Excellent</v>
      </c>
      <c r="Q5077" s="144">
        <v>4</v>
      </c>
      <c r="R5077" s="385">
        <v>43677</v>
      </c>
      <c r="S5077" s="385">
        <v>43721</v>
      </c>
      <c r="T5077" s="144">
        <v>1781</v>
      </c>
      <c r="U5077" s="144" t="s">
        <v>69</v>
      </c>
      <c r="V5077" s="144">
        <v>30</v>
      </c>
      <c r="W5077" s="144" t="str">
        <f t="shared" si="492"/>
        <v>Active</v>
      </c>
      <c r="X5077" s="144">
        <v>1781</v>
      </c>
      <c r="AB5077" s="343"/>
    </row>
    <row r="5078" spans="9:28">
      <c r="I5078" s="342">
        <v>1</v>
      </c>
      <c r="J5078" s="144" t="str">
        <f t="shared" si="490"/>
        <v>SMALL</v>
      </c>
      <c r="K5078" s="144" t="str">
        <f t="shared" si="491"/>
        <v>SMALL</v>
      </c>
      <c r="L5078" s="144" t="str" cm="1">
        <f t="array" ref="L5078">_xlfn.IFS(I5078&lt;=2,"SMALL",I5078&lt;=5,"MEDIUM",I5078&gt;5,"LARGE")</f>
        <v>SMALL</v>
      </c>
      <c r="M5078" s="144" t="str">
        <f t="shared" si="488"/>
        <v>NO</v>
      </c>
      <c r="N5078" s="374">
        <v>4.22</v>
      </c>
      <c r="O5078" s="374">
        <f t="shared" si="489"/>
        <v>4</v>
      </c>
      <c r="P5078" s="158" t="str" cm="1">
        <f t="array" ref="P5078">_xlfn.SWITCH(ROUND(N5078,0),5,"Excellent",4,"Good",3,"ok","Bad")</f>
        <v>Good</v>
      </c>
      <c r="Q5078" s="144">
        <v>9</v>
      </c>
      <c r="R5078" s="385">
        <v>43703</v>
      </c>
      <c r="S5078" s="385">
        <v>43913</v>
      </c>
      <c r="T5078" s="144">
        <v>734</v>
      </c>
      <c r="U5078" s="144" t="s">
        <v>60</v>
      </c>
      <c r="V5078" s="144">
        <v>61</v>
      </c>
      <c r="W5078" s="144" t="str">
        <f t="shared" si="492"/>
        <v>Active</v>
      </c>
      <c r="X5078" s="144">
        <v>734</v>
      </c>
      <c r="AB5078" s="343"/>
    </row>
    <row r="5079" spans="9:28">
      <c r="I5079" s="342">
        <v>1</v>
      </c>
      <c r="J5079" s="144" t="str">
        <f t="shared" si="490"/>
        <v>SMALL</v>
      </c>
      <c r="K5079" s="144" t="str">
        <f t="shared" si="491"/>
        <v>SMALL</v>
      </c>
      <c r="L5079" s="144" t="str" cm="1">
        <f t="array" ref="L5079">_xlfn.IFS(I5079&lt;=2,"SMALL",I5079&lt;=5,"MEDIUM",I5079&gt;5,"LARGE")</f>
        <v>SMALL</v>
      </c>
      <c r="M5079" s="144" t="str">
        <f t="shared" si="488"/>
        <v>NO</v>
      </c>
      <c r="N5079" s="374">
        <v>5</v>
      </c>
      <c r="O5079" s="374">
        <f t="shared" si="489"/>
        <v>5</v>
      </c>
      <c r="P5079" s="158" t="str" cm="1">
        <f t="array" ref="P5079">_xlfn.SWITCH(ROUND(N5079,0),5,"Excellent",4,"Good",3,"ok","Bad")</f>
        <v>Excellent</v>
      </c>
      <c r="Q5079" s="144">
        <v>4</v>
      </c>
      <c r="R5079" s="385">
        <v>43840</v>
      </c>
      <c r="S5079" s="385">
        <v>44013</v>
      </c>
      <c r="T5079" s="144">
        <v>3063</v>
      </c>
      <c r="U5079" s="144" t="s">
        <v>60</v>
      </c>
      <c r="V5079" s="144">
        <v>85</v>
      </c>
      <c r="W5079" s="144" t="str">
        <f t="shared" si="492"/>
        <v>Active</v>
      </c>
      <c r="X5079" s="144">
        <v>3063</v>
      </c>
      <c r="AB5079" s="343"/>
    </row>
    <row r="5080" spans="9:28">
      <c r="I5080" s="342">
        <v>2</v>
      </c>
      <c r="J5080" s="144" t="str">
        <f t="shared" si="490"/>
        <v>SMALL</v>
      </c>
      <c r="K5080" s="144" t="str">
        <f t="shared" si="491"/>
        <v>SMALL</v>
      </c>
      <c r="L5080" s="144" t="str" cm="1">
        <f t="array" ref="L5080">_xlfn.IFS(I5080&lt;=2,"SMALL",I5080&lt;=5,"MEDIUM",I5080&gt;5,"LARGE")</f>
        <v>SMALL</v>
      </c>
      <c r="M5080" s="144" t="str">
        <f t="shared" si="488"/>
        <v>NO</v>
      </c>
      <c r="N5080" s="374">
        <v>4.8899999999999997</v>
      </c>
      <c r="O5080" s="374">
        <f t="shared" si="489"/>
        <v>5</v>
      </c>
      <c r="P5080" s="158" t="str" cm="1">
        <f t="array" ref="P5080">_xlfn.SWITCH(ROUND(N5080,0),5,"Excellent",4,"Good",3,"ok","Bad")</f>
        <v>Excellent</v>
      </c>
      <c r="Q5080" s="144">
        <v>57</v>
      </c>
      <c r="R5080" s="385">
        <v>43681</v>
      </c>
      <c r="S5080" s="385">
        <v>44055</v>
      </c>
      <c r="T5080" s="144">
        <v>2535</v>
      </c>
      <c r="U5080" s="144" t="s">
        <v>69</v>
      </c>
      <c r="V5080" s="144">
        <v>78</v>
      </c>
      <c r="W5080" s="144" t="str">
        <f t="shared" si="492"/>
        <v>Active</v>
      </c>
      <c r="X5080" s="144">
        <v>2535</v>
      </c>
      <c r="AB5080" s="343"/>
    </row>
    <row r="5081" spans="9:28">
      <c r="I5081" s="342">
        <v>3</v>
      </c>
      <c r="J5081" s="144" t="str">
        <f t="shared" si="490"/>
        <v>LARGE</v>
      </c>
      <c r="K5081" s="144" t="str">
        <f t="shared" si="491"/>
        <v>MEDIUM</v>
      </c>
      <c r="L5081" s="144" t="str" cm="1">
        <f t="array" ref="L5081">_xlfn.IFS(I5081&lt;=2,"SMALL",I5081&lt;=5,"MEDIUM",I5081&gt;5,"LARGE")</f>
        <v>MEDIUM</v>
      </c>
      <c r="M5081" s="144" t="str">
        <f t="shared" si="488"/>
        <v>NO</v>
      </c>
      <c r="N5081" s="374">
        <v>4.8</v>
      </c>
      <c r="O5081" s="374">
        <f t="shared" si="489"/>
        <v>5</v>
      </c>
      <c r="P5081" s="158" t="str" cm="1">
        <f t="array" ref="P5081">_xlfn.SWITCH(ROUND(N5081,0),5,"Excellent",4,"Good",3,"ok","Bad")</f>
        <v>Excellent</v>
      </c>
      <c r="Q5081" s="144">
        <v>30</v>
      </c>
      <c r="R5081" s="385">
        <v>43769</v>
      </c>
      <c r="S5081" s="385">
        <v>44027</v>
      </c>
      <c r="T5081" s="144">
        <v>2990</v>
      </c>
      <c r="U5081" s="144" t="s">
        <v>69</v>
      </c>
      <c r="V5081" s="144">
        <v>0</v>
      </c>
      <c r="W5081" s="144" t="str">
        <f t="shared" si="492"/>
        <v>Inactive</v>
      </c>
      <c r="X5081" s="144">
        <v>2990</v>
      </c>
      <c r="AB5081" s="343"/>
    </row>
    <row r="5082" spans="9:28">
      <c r="I5082" s="342">
        <v>4</v>
      </c>
      <c r="J5082" s="144" t="str">
        <f t="shared" si="490"/>
        <v>LARGE</v>
      </c>
      <c r="K5082" s="144" t="str">
        <f t="shared" si="491"/>
        <v>MEDIUM</v>
      </c>
      <c r="L5082" s="144" t="str" cm="1">
        <f t="array" ref="L5082">_xlfn.IFS(I5082&lt;=2,"SMALL",I5082&lt;=5,"MEDIUM",I5082&gt;5,"LARGE")</f>
        <v>MEDIUM</v>
      </c>
      <c r="M5082" s="144" t="str">
        <f t="shared" si="488"/>
        <v>NO</v>
      </c>
      <c r="N5082" s="374">
        <v>4.8</v>
      </c>
      <c r="O5082" s="374">
        <f t="shared" si="489"/>
        <v>5</v>
      </c>
      <c r="P5082" s="158" t="str" cm="1">
        <f t="array" ref="P5082">_xlfn.SWITCH(ROUND(N5082,0),5,"Excellent",4,"Good",3,"ok","Bad")</f>
        <v>Excellent</v>
      </c>
      <c r="Q5082" s="144">
        <v>10</v>
      </c>
      <c r="R5082" s="385">
        <v>43671</v>
      </c>
      <c r="S5082" s="385">
        <v>43878</v>
      </c>
      <c r="T5082" s="144">
        <v>2482</v>
      </c>
      <c r="U5082" s="144" t="s">
        <v>69</v>
      </c>
      <c r="V5082" s="144">
        <v>365</v>
      </c>
      <c r="W5082" s="144" t="str">
        <f t="shared" si="492"/>
        <v>Active</v>
      </c>
      <c r="X5082" s="144">
        <v>2482</v>
      </c>
      <c r="AB5082" s="343"/>
    </row>
    <row r="5083" spans="9:28">
      <c r="I5083" s="342">
        <v>1</v>
      </c>
      <c r="J5083" s="144" t="str">
        <f t="shared" si="490"/>
        <v>SMALL</v>
      </c>
      <c r="K5083" s="144" t="str">
        <f t="shared" si="491"/>
        <v>SMALL</v>
      </c>
      <c r="L5083" s="144" t="str" cm="1">
        <f t="array" ref="L5083">_xlfn.IFS(I5083&lt;=2,"SMALL",I5083&lt;=5,"MEDIUM",I5083&gt;5,"LARGE")</f>
        <v>SMALL</v>
      </c>
      <c r="M5083" s="144" t="str">
        <f t="shared" si="488"/>
        <v>NO</v>
      </c>
      <c r="N5083" s="374">
        <v>5</v>
      </c>
      <c r="O5083" s="374">
        <f t="shared" si="489"/>
        <v>5</v>
      </c>
      <c r="P5083" s="158" t="str" cm="1">
        <f t="array" ref="P5083">_xlfn.SWITCH(ROUND(N5083,0),5,"Excellent",4,"Good",3,"ok","Bad")</f>
        <v>Excellent</v>
      </c>
      <c r="Q5083" s="144">
        <v>7</v>
      </c>
      <c r="R5083" s="385">
        <v>43794</v>
      </c>
      <c r="S5083" s="385">
        <v>43923</v>
      </c>
      <c r="T5083" s="144">
        <v>2383</v>
      </c>
      <c r="U5083" s="144" t="s">
        <v>60</v>
      </c>
      <c r="V5083" s="144">
        <v>81</v>
      </c>
      <c r="W5083" s="144" t="str">
        <f t="shared" si="492"/>
        <v>Active</v>
      </c>
      <c r="X5083" s="144">
        <v>2383</v>
      </c>
      <c r="AB5083" s="343"/>
    </row>
    <row r="5084" spans="9:28">
      <c r="I5084" s="342">
        <v>10</v>
      </c>
      <c r="J5084" s="144" t="str">
        <f t="shared" si="490"/>
        <v>LARGE</v>
      </c>
      <c r="K5084" s="144" t="str">
        <f t="shared" si="491"/>
        <v>LARGE</v>
      </c>
      <c r="L5084" s="144" t="str" cm="1">
        <f t="array" ref="L5084">_xlfn.IFS(I5084&lt;=2,"SMALL",I5084&lt;=5,"MEDIUM",I5084&gt;5,"LARGE")</f>
        <v>LARGE</v>
      </c>
      <c r="M5084" s="144" t="str">
        <f t="shared" si="488"/>
        <v>NO</v>
      </c>
      <c r="N5084" s="374">
        <v>4.88</v>
      </c>
      <c r="O5084" s="374">
        <f t="shared" si="489"/>
        <v>5</v>
      </c>
      <c r="P5084" s="158" t="str" cm="1">
        <f t="array" ref="P5084">_xlfn.SWITCH(ROUND(N5084,0),5,"Excellent",4,"Good",3,"ok","Bad")</f>
        <v>Excellent</v>
      </c>
      <c r="Q5084" s="144">
        <v>33</v>
      </c>
      <c r="R5084" s="385">
        <v>43693</v>
      </c>
      <c r="S5084" s="385">
        <v>44044</v>
      </c>
      <c r="T5084" s="144">
        <v>3948</v>
      </c>
      <c r="U5084" s="144" t="s">
        <v>69</v>
      </c>
      <c r="V5084" s="144">
        <v>251</v>
      </c>
      <c r="W5084" s="144" t="str">
        <f t="shared" si="492"/>
        <v>Active</v>
      </c>
      <c r="X5084" s="144">
        <v>3948</v>
      </c>
      <c r="AB5084" s="343"/>
    </row>
    <row r="5085" spans="9:28">
      <c r="I5085" s="342">
        <v>3</v>
      </c>
      <c r="J5085" s="144" t="str">
        <f t="shared" si="490"/>
        <v>LARGE</v>
      </c>
      <c r="K5085" s="144" t="str">
        <f t="shared" si="491"/>
        <v>MEDIUM</v>
      </c>
      <c r="L5085" s="144" t="str" cm="1">
        <f t="array" ref="L5085">_xlfn.IFS(I5085&lt;=2,"SMALL",I5085&lt;=5,"MEDIUM",I5085&gt;5,"LARGE")</f>
        <v>MEDIUM</v>
      </c>
      <c r="M5085" s="144" t="str">
        <f t="shared" si="488"/>
        <v>NO</v>
      </c>
      <c r="N5085" s="374">
        <v>4.7300000000000004</v>
      </c>
      <c r="O5085" s="374">
        <f t="shared" si="489"/>
        <v>5</v>
      </c>
      <c r="P5085" s="158" t="str" cm="1">
        <f t="array" ref="P5085">_xlfn.SWITCH(ROUND(N5085,0),5,"Excellent",4,"Good",3,"ok","Bad")</f>
        <v>Excellent</v>
      </c>
      <c r="Q5085" s="144">
        <v>11</v>
      </c>
      <c r="R5085" s="385">
        <v>43689</v>
      </c>
      <c r="S5085" s="385">
        <v>43877</v>
      </c>
      <c r="T5085" s="144">
        <v>2850</v>
      </c>
      <c r="U5085" s="144" t="s">
        <v>60</v>
      </c>
      <c r="V5085" s="144">
        <v>90</v>
      </c>
      <c r="W5085" s="144" t="str">
        <f t="shared" si="492"/>
        <v>Active</v>
      </c>
      <c r="X5085" s="144">
        <v>2850</v>
      </c>
      <c r="AB5085" s="343"/>
    </row>
    <row r="5086" spans="9:28">
      <c r="I5086" s="342">
        <v>4</v>
      </c>
      <c r="J5086" s="144" t="str">
        <f t="shared" si="490"/>
        <v>LARGE</v>
      </c>
      <c r="K5086" s="144" t="str">
        <f t="shared" si="491"/>
        <v>MEDIUM</v>
      </c>
      <c r="L5086" s="144" t="str" cm="1">
        <f t="array" ref="L5086">_xlfn.IFS(I5086&lt;=2,"SMALL",I5086&lt;=5,"MEDIUM",I5086&gt;5,"LARGE")</f>
        <v>MEDIUM</v>
      </c>
      <c r="M5086" s="144" t="str">
        <f t="shared" si="488"/>
        <v>NO</v>
      </c>
      <c r="N5086" s="374">
        <v>4.8099999999999996</v>
      </c>
      <c r="O5086" s="374">
        <f t="shared" si="489"/>
        <v>5</v>
      </c>
      <c r="P5086" s="158" t="str" cm="1">
        <f t="array" ref="P5086">_xlfn.SWITCH(ROUND(N5086,0),5,"Excellent",4,"Good",3,"ok","Bad")</f>
        <v>Excellent</v>
      </c>
      <c r="Q5086" s="144">
        <v>31</v>
      </c>
      <c r="R5086" s="385">
        <v>43688</v>
      </c>
      <c r="S5086" s="385">
        <v>44022</v>
      </c>
      <c r="T5086" s="144">
        <v>3869</v>
      </c>
      <c r="U5086" s="144" t="s">
        <v>69</v>
      </c>
      <c r="V5086" s="144">
        <v>175</v>
      </c>
      <c r="W5086" s="144" t="str">
        <f t="shared" si="492"/>
        <v>Active</v>
      </c>
      <c r="X5086" s="144">
        <v>3869</v>
      </c>
      <c r="AB5086" s="343"/>
    </row>
    <row r="5087" spans="9:28">
      <c r="I5087" s="342">
        <v>2</v>
      </c>
      <c r="J5087" s="144" t="str">
        <f t="shared" si="490"/>
        <v>SMALL</v>
      </c>
      <c r="K5087" s="144" t="str">
        <f t="shared" si="491"/>
        <v>SMALL</v>
      </c>
      <c r="L5087" s="144" t="str" cm="1">
        <f t="array" ref="L5087">_xlfn.IFS(I5087&lt;=2,"SMALL",I5087&lt;=5,"MEDIUM",I5087&gt;5,"LARGE")</f>
        <v>SMALL</v>
      </c>
      <c r="M5087" s="144" t="str">
        <f t="shared" si="488"/>
        <v>NO</v>
      </c>
      <c r="N5087" s="374">
        <v>5</v>
      </c>
      <c r="O5087" s="374">
        <f t="shared" si="489"/>
        <v>5</v>
      </c>
      <c r="P5087" s="158" t="str" cm="1">
        <f t="array" ref="P5087">_xlfn.SWITCH(ROUND(N5087,0),5,"Excellent",4,"Good",3,"ok","Bad")</f>
        <v>Excellent</v>
      </c>
      <c r="Q5087" s="144">
        <v>13</v>
      </c>
      <c r="R5087" s="385">
        <v>43751</v>
      </c>
      <c r="S5087" s="385">
        <v>44055</v>
      </c>
      <c r="T5087" s="144">
        <v>3947</v>
      </c>
      <c r="U5087" s="144" t="s">
        <v>60</v>
      </c>
      <c r="V5087" s="144">
        <v>15</v>
      </c>
      <c r="W5087" s="144" t="str">
        <f t="shared" si="492"/>
        <v>Active</v>
      </c>
      <c r="X5087" s="144">
        <v>3947</v>
      </c>
      <c r="AB5087" s="343"/>
    </row>
    <row r="5088" spans="9:28">
      <c r="I5088" s="342">
        <v>3</v>
      </c>
      <c r="J5088" s="144" t="str">
        <f t="shared" si="490"/>
        <v>LARGE</v>
      </c>
      <c r="K5088" s="144" t="str">
        <f t="shared" si="491"/>
        <v>MEDIUM</v>
      </c>
      <c r="L5088" s="144" t="str" cm="1">
        <f t="array" ref="L5088">_xlfn.IFS(I5088&lt;=2,"SMALL",I5088&lt;=5,"MEDIUM",I5088&gt;5,"LARGE")</f>
        <v>MEDIUM</v>
      </c>
      <c r="M5088" s="144" t="str">
        <f t="shared" si="488"/>
        <v>NO</v>
      </c>
      <c r="N5088" s="374">
        <v>5</v>
      </c>
      <c r="O5088" s="374">
        <f t="shared" si="489"/>
        <v>5</v>
      </c>
      <c r="P5088" s="158" t="str" cm="1">
        <f t="array" ref="P5088">_xlfn.SWITCH(ROUND(N5088,0),5,"Excellent",4,"Good",3,"ok","Bad")</f>
        <v>Excellent</v>
      </c>
      <c r="Q5088" s="144">
        <v>4</v>
      </c>
      <c r="R5088" s="385">
        <v>43814</v>
      </c>
      <c r="S5088" s="385">
        <v>43874</v>
      </c>
      <c r="T5088" s="144">
        <v>1716</v>
      </c>
      <c r="U5088" s="144" t="s">
        <v>69</v>
      </c>
      <c r="V5088" s="144">
        <v>364</v>
      </c>
      <c r="W5088" s="144" t="str">
        <f t="shared" si="492"/>
        <v>Active</v>
      </c>
      <c r="X5088" s="144">
        <v>1716</v>
      </c>
      <c r="AB5088" s="343"/>
    </row>
    <row r="5089" spans="9:28">
      <c r="I5089" s="342">
        <v>1</v>
      </c>
      <c r="J5089" s="144" t="str">
        <f t="shared" si="490"/>
        <v>SMALL</v>
      </c>
      <c r="K5089" s="144" t="str">
        <f t="shared" si="491"/>
        <v>SMALL</v>
      </c>
      <c r="L5089" s="144" t="str" cm="1">
        <f t="array" ref="L5089">_xlfn.IFS(I5089&lt;=2,"SMALL",I5089&lt;=5,"MEDIUM",I5089&gt;5,"LARGE")</f>
        <v>SMALL</v>
      </c>
      <c r="M5089" s="144" t="str">
        <f t="shared" si="488"/>
        <v>NO</v>
      </c>
      <c r="N5089" s="374">
        <v>4.6399999999999997</v>
      </c>
      <c r="O5089" s="374">
        <f t="shared" si="489"/>
        <v>5</v>
      </c>
      <c r="P5089" s="158" t="str" cm="1">
        <f t="array" ref="P5089">_xlfn.SWITCH(ROUND(N5089,0),5,"Excellent",4,"Good",3,"ok","Bad")</f>
        <v>Excellent</v>
      </c>
      <c r="Q5089" s="144">
        <v>28</v>
      </c>
      <c r="R5089" s="385">
        <v>43686</v>
      </c>
      <c r="S5089" s="385">
        <v>44051</v>
      </c>
      <c r="T5089" s="144">
        <v>3934</v>
      </c>
      <c r="U5089" s="144" t="s">
        <v>60</v>
      </c>
      <c r="V5089" s="144">
        <v>173</v>
      </c>
      <c r="W5089" s="144" t="str">
        <f t="shared" si="492"/>
        <v>Active</v>
      </c>
      <c r="X5089" s="144">
        <v>3934</v>
      </c>
      <c r="AB5089" s="343"/>
    </row>
    <row r="5090" spans="9:28">
      <c r="I5090" s="342">
        <v>1</v>
      </c>
      <c r="J5090" s="144" t="str">
        <f t="shared" si="490"/>
        <v>SMALL</v>
      </c>
      <c r="K5090" s="144" t="str">
        <f t="shared" si="491"/>
        <v>SMALL</v>
      </c>
      <c r="L5090" s="144" t="str" cm="1">
        <f t="array" ref="L5090">_xlfn.IFS(I5090&lt;=2,"SMALL",I5090&lt;=5,"MEDIUM",I5090&gt;5,"LARGE")</f>
        <v>SMALL</v>
      </c>
      <c r="M5090" s="144" t="str">
        <f t="shared" si="488"/>
        <v>NO</v>
      </c>
      <c r="N5090" s="374">
        <v>5</v>
      </c>
      <c r="O5090" s="374">
        <f t="shared" si="489"/>
        <v>5</v>
      </c>
      <c r="P5090" s="158" t="str" cm="1">
        <f t="array" ref="P5090">_xlfn.SWITCH(ROUND(N5090,0),5,"Excellent",4,"Good",3,"ok","Bad")</f>
        <v>Excellent</v>
      </c>
      <c r="Q5090" s="144">
        <v>4</v>
      </c>
      <c r="R5090" s="385">
        <v>43716</v>
      </c>
      <c r="S5090" s="385">
        <v>43757</v>
      </c>
      <c r="T5090" s="144">
        <v>1298</v>
      </c>
      <c r="U5090" s="144" t="s">
        <v>60</v>
      </c>
      <c r="V5090" s="144">
        <v>73</v>
      </c>
      <c r="W5090" s="144" t="str">
        <f t="shared" si="492"/>
        <v>Active</v>
      </c>
      <c r="X5090" s="144">
        <v>1298</v>
      </c>
      <c r="AB5090" s="343"/>
    </row>
    <row r="5091" spans="9:28">
      <c r="I5091" s="342">
        <v>1</v>
      </c>
      <c r="J5091" s="144" t="str">
        <f t="shared" si="490"/>
        <v>SMALL</v>
      </c>
      <c r="K5091" s="144" t="str">
        <f t="shared" si="491"/>
        <v>SMALL</v>
      </c>
      <c r="L5091" s="144" t="str" cm="1">
        <f t="array" ref="L5091">_xlfn.IFS(I5091&lt;=2,"SMALL",I5091&lt;=5,"MEDIUM",I5091&gt;5,"LARGE")</f>
        <v>SMALL</v>
      </c>
      <c r="M5091" s="144" t="str">
        <f t="shared" si="488"/>
        <v>NO</v>
      </c>
      <c r="N5091" s="374">
        <v>5</v>
      </c>
      <c r="O5091" s="374">
        <f t="shared" si="489"/>
        <v>5</v>
      </c>
      <c r="P5091" s="158" t="str" cm="1">
        <f t="array" ref="P5091">_xlfn.SWITCH(ROUND(N5091,0),5,"Excellent",4,"Good",3,"ok","Bad")</f>
        <v>Excellent</v>
      </c>
      <c r="Q5091" s="144">
        <v>39</v>
      </c>
      <c r="R5091" s="385">
        <v>43667</v>
      </c>
      <c r="S5091" s="385">
        <v>44041</v>
      </c>
      <c r="T5091" s="144">
        <v>3934</v>
      </c>
      <c r="U5091" s="144" t="s">
        <v>60</v>
      </c>
      <c r="V5091" s="144">
        <v>175</v>
      </c>
      <c r="W5091" s="144" t="str">
        <f t="shared" si="492"/>
        <v>Active</v>
      </c>
      <c r="X5091" s="144">
        <v>3934</v>
      </c>
      <c r="AB5091" s="343"/>
    </row>
    <row r="5092" spans="9:28">
      <c r="I5092" s="342">
        <v>4</v>
      </c>
      <c r="J5092" s="144" t="str">
        <f t="shared" si="490"/>
        <v>LARGE</v>
      </c>
      <c r="K5092" s="144" t="str">
        <f t="shared" si="491"/>
        <v>MEDIUM</v>
      </c>
      <c r="L5092" s="144" t="str" cm="1">
        <f t="array" ref="L5092">_xlfn.IFS(I5092&lt;=2,"SMALL",I5092&lt;=5,"MEDIUM",I5092&gt;5,"LARGE")</f>
        <v>MEDIUM</v>
      </c>
      <c r="M5092" s="144" t="str">
        <f t="shared" si="488"/>
        <v>NO</v>
      </c>
      <c r="N5092" s="374">
        <v>4.82</v>
      </c>
      <c r="O5092" s="374">
        <f t="shared" si="489"/>
        <v>5</v>
      </c>
      <c r="P5092" s="158" t="str" cm="1">
        <f t="array" ref="P5092">_xlfn.SWITCH(ROUND(N5092,0),5,"Excellent",4,"Good",3,"ok","Bad")</f>
        <v>Excellent</v>
      </c>
      <c r="Q5092" s="144">
        <v>17</v>
      </c>
      <c r="R5092" s="385">
        <v>43677</v>
      </c>
      <c r="S5092" s="385">
        <v>43849</v>
      </c>
      <c r="T5092" s="144">
        <v>2287</v>
      </c>
      <c r="U5092" s="144" t="s">
        <v>69</v>
      </c>
      <c r="V5092" s="144">
        <v>0</v>
      </c>
      <c r="W5092" s="144" t="str">
        <f t="shared" si="492"/>
        <v>Inactive</v>
      </c>
      <c r="X5092" s="144">
        <v>2287</v>
      </c>
      <c r="AB5092" s="343"/>
    </row>
    <row r="5093" spans="9:28">
      <c r="I5093" s="342">
        <v>6</v>
      </c>
      <c r="J5093" s="144" t="str">
        <f t="shared" si="490"/>
        <v>LARGE</v>
      </c>
      <c r="K5093" s="144" t="str">
        <f t="shared" si="491"/>
        <v>LARGE</v>
      </c>
      <c r="L5093" s="144" t="str" cm="1">
        <f t="array" ref="L5093">_xlfn.IFS(I5093&lt;=2,"SMALL",I5093&lt;=5,"MEDIUM",I5093&gt;5,"LARGE")</f>
        <v>LARGE</v>
      </c>
      <c r="M5093" s="144" t="str">
        <f t="shared" si="488"/>
        <v>NO</v>
      </c>
      <c r="N5093" s="374">
        <v>4.99</v>
      </c>
      <c r="O5093" s="374">
        <f t="shared" si="489"/>
        <v>5</v>
      </c>
      <c r="P5093" s="158" t="str" cm="1">
        <f t="array" ref="P5093">_xlfn.SWITCH(ROUND(N5093,0),5,"Excellent",4,"Good",3,"ok","Bad")</f>
        <v>Excellent</v>
      </c>
      <c r="Q5093" s="144">
        <v>80</v>
      </c>
      <c r="R5093" s="385">
        <v>43672</v>
      </c>
      <c r="S5093" s="385">
        <v>44056</v>
      </c>
      <c r="T5093" s="144">
        <v>928</v>
      </c>
      <c r="U5093" s="144" t="s">
        <v>69</v>
      </c>
      <c r="V5093" s="144">
        <v>116</v>
      </c>
      <c r="W5093" s="144" t="str">
        <f t="shared" si="492"/>
        <v>Active</v>
      </c>
      <c r="X5093" s="144">
        <v>928</v>
      </c>
      <c r="AB5093" s="343"/>
    </row>
    <row r="5094" spans="9:28">
      <c r="I5094" s="342">
        <v>3</v>
      </c>
      <c r="J5094" s="144" t="str">
        <f t="shared" si="490"/>
        <v>LARGE</v>
      </c>
      <c r="K5094" s="144" t="str">
        <f t="shared" si="491"/>
        <v>MEDIUM</v>
      </c>
      <c r="L5094" s="144" t="str" cm="1">
        <f t="array" ref="L5094">_xlfn.IFS(I5094&lt;=2,"SMALL",I5094&lt;=5,"MEDIUM",I5094&gt;5,"LARGE")</f>
        <v>MEDIUM</v>
      </c>
      <c r="M5094" s="144" t="str">
        <f t="shared" si="488"/>
        <v>NO</v>
      </c>
      <c r="N5094" s="374">
        <v>4.67</v>
      </c>
      <c r="O5094" s="374">
        <f t="shared" si="489"/>
        <v>5</v>
      </c>
      <c r="P5094" s="158" t="str" cm="1">
        <f t="array" ref="P5094">_xlfn.SWITCH(ROUND(N5094,0),5,"Excellent",4,"Good",3,"ok","Bad")</f>
        <v>Excellent</v>
      </c>
      <c r="Q5094" s="144">
        <v>15</v>
      </c>
      <c r="R5094" s="385">
        <v>43699</v>
      </c>
      <c r="S5094" s="385">
        <v>43831</v>
      </c>
      <c r="T5094" s="144">
        <v>3652</v>
      </c>
      <c r="U5094" s="144" t="s">
        <v>60</v>
      </c>
      <c r="V5094" s="144">
        <v>165</v>
      </c>
      <c r="W5094" s="144" t="str">
        <f t="shared" si="492"/>
        <v>Active</v>
      </c>
      <c r="X5094" s="144">
        <v>3652</v>
      </c>
      <c r="AB5094" s="343"/>
    </row>
    <row r="5095" spans="9:28">
      <c r="I5095" s="342">
        <v>2</v>
      </c>
      <c r="J5095" s="144" t="str">
        <f t="shared" si="490"/>
        <v>SMALL</v>
      </c>
      <c r="K5095" s="144" t="str">
        <f t="shared" si="491"/>
        <v>SMALL</v>
      </c>
      <c r="L5095" s="144" t="str" cm="1">
        <f t="array" ref="L5095">_xlfn.IFS(I5095&lt;=2,"SMALL",I5095&lt;=5,"MEDIUM",I5095&gt;5,"LARGE")</f>
        <v>SMALL</v>
      </c>
      <c r="M5095" s="144" t="str">
        <f t="shared" si="488"/>
        <v>NO</v>
      </c>
      <c r="N5095" s="374">
        <v>5</v>
      </c>
      <c r="O5095" s="374">
        <f t="shared" si="489"/>
        <v>5</v>
      </c>
      <c r="P5095" s="158" t="str" cm="1">
        <f t="array" ref="P5095">_xlfn.SWITCH(ROUND(N5095,0),5,"Excellent",4,"Good",3,"ok","Bad")</f>
        <v>Excellent</v>
      </c>
      <c r="Q5095" s="144">
        <v>21</v>
      </c>
      <c r="R5095" s="385">
        <v>43698</v>
      </c>
      <c r="S5095" s="385">
        <v>43982</v>
      </c>
      <c r="T5095" s="144">
        <v>1925</v>
      </c>
      <c r="U5095" s="144" t="s">
        <v>60</v>
      </c>
      <c r="V5095" s="144">
        <v>74</v>
      </c>
      <c r="W5095" s="144" t="str">
        <f t="shared" si="492"/>
        <v>Active</v>
      </c>
      <c r="X5095" s="144">
        <v>1925</v>
      </c>
      <c r="AB5095" s="343"/>
    </row>
    <row r="5096" spans="9:28">
      <c r="I5096" s="342">
        <v>10</v>
      </c>
      <c r="J5096" s="144" t="str">
        <f t="shared" si="490"/>
        <v>LARGE</v>
      </c>
      <c r="K5096" s="144" t="str">
        <f t="shared" si="491"/>
        <v>LARGE</v>
      </c>
      <c r="L5096" s="144" t="str" cm="1">
        <f t="array" ref="L5096">_xlfn.IFS(I5096&lt;=2,"SMALL",I5096&lt;=5,"MEDIUM",I5096&gt;5,"LARGE")</f>
        <v>LARGE</v>
      </c>
      <c r="M5096" s="144" t="str">
        <f t="shared" si="488"/>
        <v>NO</v>
      </c>
      <c r="N5096" s="374">
        <v>4.47</v>
      </c>
      <c r="O5096" s="374">
        <f t="shared" si="489"/>
        <v>4</v>
      </c>
      <c r="P5096" s="158" t="str" cm="1">
        <f t="array" ref="P5096">_xlfn.SWITCH(ROUND(N5096,0),5,"Excellent",4,"Good",3,"ok","Bad")</f>
        <v>Good</v>
      </c>
      <c r="Q5096" s="144">
        <v>15</v>
      </c>
      <c r="R5096" s="385">
        <v>43764</v>
      </c>
      <c r="S5096" s="385">
        <v>44052</v>
      </c>
      <c r="T5096" s="144">
        <v>2761</v>
      </c>
      <c r="U5096" s="144" t="s">
        <v>69</v>
      </c>
      <c r="V5096" s="144">
        <v>266</v>
      </c>
      <c r="W5096" s="144" t="str">
        <f t="shared" si="492"/>
        <v>Active</v>
      </c>
      <c r="X5096" s="144">
        <v>2761</v>
      </c>
      <c r="AB5096" s="343"/>
    </row>
    <row r="5097" spans="9:28">
      <c r="I5097" s="342">
        <v>2</v>
      </c>
      <c r="J5097" s="144" t="str">
        <f t="shared" si="490"/>
        <v>SMALL</v>
      </c>
      <c r="K5097" s="144" t="str">
        <f t="shared" si="491"/>
        <v>SMALL</v>
      </c>
      <c r="L5097" s="144" t="str" cm="1">
        <f t="array" ref="L5097">_xlfn.IFS(I5097&lt;=2,"SMALL",I5097&lt;=5,"MEDIUM",I5097&gt;5,"LARGE")</f>
        <v>SMALL</v>
      </c>
      <c r="M5097" s="144" t="str">
        <f t="shared" si="488"/>
        <v>NO</v>
      </c>
      <c r="N5097" s="374">
        <v>5</v>
      </c>
      <c r="O5097" s="374">
        <f t="shared" si="489"/>
        <v>5</v>
      </c>
      <c r="P5097" s="158" t="str" cm="1">
        <f t="array" ref="P5097">_xlfn.SWITCH(ROUND(N5097,0),5,"Excellent",4,"Good",3,"ok","Bad")</f>
        <v>Excellent</v>
      </c>
      <c r="Q5097" s="144">
        <v>32</v>
      </c>
      <c r="R5097" s="385">
        <v>43674</v>
      </c>
      <c r="S5097" s="385">
        <v>43878</v>
      </c>
      <c r="T5097" s="144">
        <v>3067</v>
      </c>
      <c r="U5097" s="144" t="s">
        <v>60</v>
      </c>
      <c r="V5097" s="144">
        <v>70</v>
      </c>
      <c r="W5097" s="144" t="str">
        <f t="shared" si="492"/>
        <v>Active</v>
      </c>
      <c r="X5097" s="144">
        <v>3067</v>
      </c>
      <c r="AB5097" s="343"/>
    </row>
    <row r="5098" spans="9:28">
      <c r="I5098" s="342">
        <v>9</v>
      </c>
      <c r="J5098" s="144" t="str">
        <f t="shared" si="490"/>
        <v>LARGE</v>
      </c>
      <c r="K5098" s="144" t="str">
        <f t="shared" si="491"/>
        <v>LARGE</v>
      </c>
      <c r="L5098" s="144" t="str" cm="1">
        <f t="array" ref="L5098">_xlfn.IFS(I5098&lt;=2,"SMALL",I5098&lt;=5,"MEDIUM",I5098&gt;5,"LARGE")</f>
        <v>LARGE</v>
      </c>
      <c r="M5098" s="144" t="str">
        <f t="shared" si="488"/>
        <v>NO</v>
      </c>
      <c r="N5098" s="374">
        <v>5</v>
      </c>
      <c r="O5098" s="374">
        <f t="shared" si="489"/>
        <v>5</v>
      </c>
      <c r="P5098" s="158" t="str" cm="1">
        <f t="array" ref="P5098">_xlfn.SWITCH(ROUND(N5098,0),5,"Excellent",4,"Good",3,"ok","Bad")</f>
        <v>Excellent</v>
      </c>
      <c r="Q5098" s="144">
        <v>36</v>
      </c>
      <c r="R5098" s="385">
        <v>43682</v>
      </c>
      <c r="S5098" s="385">
        <v>44045</v>
      </c>
      <c r="T5098" s="144">
        <v>2865</v>
      </c>
      <c r="U5098" s="144" t="s">
        <v>69</v>
      </c>
      <c r="V5098" s="144">
        <v>340</v>
      </c>
      <c r="W5098" s="144" t="str">
        <f t="shared" si="492"/>
        <v>Active</v>
      </c>
      <c r="X5098" s="144">
        <v>2865</v>
      </c>
      <c r="AB5098" s="343"/>
    </row>
    <row r="5099" spans="9:28">
      <c r="I5099" s="342">
        <v>9</v>
      </c>
      <c r="J5099" s="144" t="str">
        <f t="shared" si="490"/>
        <v>LARGE</v>
      </c>
      <c r="K5099" s="144" t="str">
        <f t="shared" si="491"/>
        <v>LARGE</v>
      </c>
      <c r="L5099" s="144" t="str" cm="1">
        <f t="array" ref="L5099">_xlfn.IFS(I5099&lt;=2,"SMALL",I5099&lt;=5,"MEDIUM",I5099&gt;5,"LARGE")</f>
        <v>LARGE</v>
      </c>
      <c r="M5099" s="144" t="str">
        <f t="shared" si="488"/>
        <v>NO</v>
      </c>
      <c r="N5099" s="374">
        <v>5</v>
      </c>
      <c r="O5099" s="374">
        <f t="shared" si="489"/>
        <v>5</v>
      </c>
      <c r="P5099" s="158" t="str" cm="1">
        <f t="array" ref="P5099">_xlfn.SWITCH(ROUND(N5099,0),5,"Excellent",4,"Good",3,"ok","Bad")</f>
        <v>Excellent</v>
      </c>
      <c r="Q5099" s="144">
        <v>13</v>
      </c>
      <c r="R5099" s="385">
        <v>43669</v>
      </c>
      <c r="S5099" s="385">
        <v>43977</v>
      </c>
      <c r="T5099" s="144">
        <v>3561</v>
      </c>
      <c r="U5099" s="144" t="s">
        <v>69</v>
      </c>
      <c r="V5099" s="144">
        <v>365</v>
      </c>
      <c r="W5099" s="144" t="str">
        <f t="shared" si="492"/>
        <v>Active</v>
      </c>
      <c r="X5099" s="144">
        <v>3561</v>
      </c>
      <c r="AB5099" s="343"/>
    </row>
    <row r="5100" spans="9:28">
      <c r="I5100" s="342">
        <v>2</v>
      </c>
      <c r="J5100" s="144" t="str">
        <f t="shared" si="490"/>
        <v>SMALL</v>
      </c>
      <c r="K5100" s="144" t="str">
        <f t="shared" si="491"/>
        <v>SMALL</v>
      </c>
      <c r="L5100" s="144" t="str" cm="1">
        <f t="array" ref="L5100">_xlfn.IFS(I5100&lt;=2,"SMALL",I5100&lt;=5,"MEDIUM",I5100&gt;5,"LARGE")</f>
        <v>SMALL</v>
      </c>
      <c r="M5100" s="144" t="str">
        <f t="shared" si="488"/>
        <v>NO</v>
      </c>
      <c r="N5100" s="374">
        <v>4.91</v>
      </c>
      <c r="O5100" s="374">
        <f t="shared" si="489"/>
        <v>5</v>
      </c>
      <c r="P5100" s="158" t="str" cm="1">
        <f t="array" ref="P5100">_xlfn.SWITCH(ROUND(N5100,0),5,"Excellent",4,"Good",3,"ok","Bad")</f>
        <v>Excellent</v>
      </c>
      <c r="Q5100" s="144">
        <v>22</v>
      </c>
      <c r="R5100" s="385">
        <v>43694</v>
      </c>
      <c r="S5100" s="385">
        <v>44040</v>
      </c>
      <c r="T5100" s="144">
        <v>3952</v>
      </c>
      <c r="U5100" s="144" t="s">
        <v>60</v>
      </c>
      <c r="V5100" s="144">
        <v>155</v>
      </c>
      <c r="W5100" s="144" t="str">
        <f t="shared" si="492"/>
        <v>Active</v>
      </c>
      <c r="X5100" s="144">
        <v>3952</v>
      </c>
      <c r="AB5100" s="343"/>
    </row>
    <row r="5101" spans="9:28">
      <c r="I5101" s="342">
        <v>2</v>
      </c>
      <c r="J5101" s="144" t="str">
        <f t="shared" si="490"/>
        <v>SMALL</v>
      </c>
      <c r="K5101" s="144" t="str">
        <f t="shared" si="491"/>
        <v>SMALL</v>
      </c>
      <c r="L5101" s="144" t="str" cm="1">
        <f t="array" ref="L5101">_xlfn.IFS(I5101&lt;=2,"SMALL",I5101&lt;=5,"MEDIUM",I5101&gt;5,"LARGE")</f>
        <v>SMALL</v>
      </c>
      <c r="M5101" s="144" t="str">
        <f t="shared" si="488"/>
        <v>NO</v>
      </c>
      <c r="N5101" s="374">
        <v>4.97</v>
      </c>
      <c r="O5101" s="374">
        <f t="shared" si="489"/>
        <v>5</v>
      </c>
      <c r="P5101" s="158" t="str" cm="1">
        <f t="array" ref="P5101">_xlfn.SWITCH(ROUND(N5101,0),5,"Excellent",4,"Good",3,"ok","Bad")</f>
        <v>Excellent</v>
      </c>
      <c r="Q5101" s="144">
        <v>36</v>
      </c>
      <c r="R5101" s="385">
        <v>43676</v>
      </c>
      <c r="S5101" s="385">
        <v>43903</v>
      </c>
      <c r="T5101" s="144">
        <v>3952</v>
      </c>
      <c r="U5101" s="144" t="s">
        <v>60</v>
      </c>
      <c r="V5101" s="144">
        <v>180</v>
      </c>
      <c r="W5101" s="144" t="str">
        <f t="shared" si="492"/>
        <v>Active</v>
      </c>
      <c r="X5101" s="144">
        <v>3952</v>
      </c>
      <c r="AB5101" s="343"/>
    </row>
    <row r="5102" spans="9:28">
      <c r="I5102" s="342">
        <v>2</v>
      </c>
      <c r="J5102" s="144" t="str">
        <f t="shared" si="490"/>
        <v>SMALL</v>
      </c>
      <c r="K5102" s="144" t="str">
        <f t="shared" si="491"/>
        <v>SMALL</v>
      </c>
      <c r="L5102" s="144" t="str" cm="1">
        <f t="array" ref="L5102">_xlfn.IFS(I5102&lt;=2,"SMALL",I5102&lt;=5,"MEDIUM",I5102&gt;5,"LARGE")</f>
        <v>SMALL</v>
      </c>
      <c r="M5102" s="144" t="str">
        <f t="shared" si="488"/>
        <v>NO</v>
      </c>
      <c r="N5102" s="374">
        <v>4.6500000000000004</v>
      </c>
      <c r="O5102" s="374">
        <f t="shared" si="489"/>
        <v>5</v>
      </c>
      <c r="P5102" s="158" t="str" cm="1">
        <f t="array" ref="P5102">_xlfn.SWITCH(ROUND(N5102,0),5,"Excellent",4,"Good",3,"ok","Bad")</f>
        <v>Excellent</v>
      </c>
      <c r="Q5102" s="144">
        <v>17</v>
      </c>
      <c r="R5102" s="385">
        <v>43670</v>
      </c>
      <c r="S5102" s="385">
        <v>43917</v>
      </c>
      <c r="T5102" s="144">
        <v>3952</v>
      </c>
      <c r="U5102" s="144" t="s">
        <v>60</v>
      </c>
      <c r="V5102" s="144">
        <v>169</v>
      </c>
      <c r="W5102" s="144" t="str">
        <f t="shared" si="492"/>
        <v>Active</v>
      </c>
      <c r="X5102" s="144">
        <v>3952</v>
      </c>
      <c r="AB5102" s="343"/>
    </row>
    <row r="5103" spans="9:28">
      <c r="I5103" s="342">
        <v>2</v>
      </c>
      <c r="J5103" s="144" t="str">
        <f t="shared" si="490"/>
        <v>SMALL</v>
      </c>
      <c r="K5103" s="144" t="str">
        <f t="shared" si="491"/>
        <v>SMALL</v>
      </c>
      <c r="L5103" s="144" t="str" cm="1">
        <f t="array" ref="L5103">_xlfn.IFS(I5103&lt;=2,"SMALL",I5103&lt;=5,"MEDIUM",I5103&gt;5,"LARGE")</f>
        <v>SMALL</v>
      </c>
      <c r="M5103" s="144" t="str">
        <f t="shared" si="488"/>
        <v>NO</v>
      </c>
      <c r="N5103" s="374">
        <v>5</v>
      </c>
      <c r="O5103" s="374">
        <f t="shared" si="489"/>
        <v>5</v>
      </c>
      <c r="P5103" s="158" t="str" cm="1">
        <f t="array" ref="P5103">_xlfn.SWITCH(ROUND(N5103,0),5,"Excellent",4,"Good",3,"ok","Bad")</f>
        <v>Excellent</v>
      </c>
      <c r="Q5103" s="144">
        <v>5</v>
      </c>
      <c r="R5103" s="385">
        <v>43683</v>
      </c>
      <c r="S5103" s="385">
        <v>43996</v>
      </c>
      <c r="T5103" s="144">
        <v>1583</v>
      </c>
      <c r="U5103" s="144" t="s">
        <v>69</v>
      </c>
      <c r="V5103" s="144">
        <v>0</v>
      </c>
      <c r="W5103" s="144" t="str">
        <f t="shared" si="492"/>
        <v>Inactive</v>
      </c>
      <c r="X5103" s="144">
        <v>1583</v>
      </c>
      <c r="AB5103" s="343"/>
    </row>
    <row r="5104" spans="9:28">
      <c r="I5104" s="342">
        <v>8</v>
      </c>
      <c r="J5104" s="144" t="str">
        <f t="shared" si="490"/>
        <v>LARGE</v>
      </c>
      <c r="K5104" s="144" t="str">
        <f t="shared" si="491"/>
        <v>LARGE</v>
      </c>
      <c r="L5104" s="144" t="str" cm="1">
        <f t="array" ref="L5104">_xlfn.IFS(I5104&lt;=2,"SMALL",I5104&lt;=5,"MEDIUM",I5104&gt;5,"LARGE")</f>
        <v>LARGE</v>
      </c>
      <c r="M5104" s="144" t="str">
        <f t="shared" si="488"/>
        <v>NO</v>
      </c>
      <c r="N5104" s="374">
        <v>4.5</v>
      </c>
      <c r="O5104" s="374">
        <f t="shared" si="489"/>
        <v>5</v>
      </c>
      <c r="P5104" s="158" t="str" cm="1">
        <f t="array" ref="P5104">_xlfn.SWITCH(ROUND(N5104,0),5,"Excellent",4,"Good",3,"ok","Bad")</f>
        <v>Excellent</v>
      </c>
      <c r="Q5104" s="144">
        <v>12</v>
      </c>
      <c r="R5104" s="385">
        <v>43744</v>
      </c>
      <c r="S5104" s="385">
        <v>44045</v>
      </c>
      <c r="T5104" s="144">
        <v>563</v>
      </c>
      <c r="U5104" s="144" t="s">
        <v>69</v>
      </c>
      <c r="V5104" s="144">
        <v>178</v>
      </c>
      <c r="W5104" s="144" t="str">
        <f t="shared" si="492"/>
        <v>Active</v>
      </c>
      <c r="X5104" s="144">
        <v>563</v>
      </c>
      <c r="AB5104" s="343"/>
    </row>
    <row r="5105" spans="9:28">
      <c r="I5105" s="342">
        <v>3</v>
      </c>
      <c r="J5105" s="144" t="str">
        <f t="shared" si="490"/>
        <v>LARGE</v>
      </c>
      <c r="K5105" s="144" t="str">
        <f t="shared" si="491"/>
        <v>MEDIUM</v>
      </c>
      <c r="L5105" s="144" t="str" cm="1">
        <f t="array" ref="L5105">_xlfn.IFS(I5105&lt;=2,"SMALL",I5105&lt;=5,"MEDIUM",I5105&gt;5,"LARGE")</f>
        <v>MEDIUM</v>
      </c>
      <c r="M5105" s="144" t="str">
        <f t="shared" si="488"/>
        <v>NO</v>
      </c>
      <c r="N5105" s="374">
        <v>5</v>
      </c>
      <c r="O5105" s="374">
        <f t="shared" si="489"/>
        <v>5</v>
      </c>
      <c r="P5105" s="158" t="str" cm="1">
        <f t="array" ref="P5105">_xlfn.SWITCH(ROUND(N5105,0),5,"Excellent",4,"Good",3,"ok","Bad")</f>
        <v>Excellent</v>
      </c>
      <c r="Q5105" s="144">
        <v>18</v>
      </c>
      <c r="R5105" s="385">
        <v>43703</v>
      </c>
      <c r="S5105" s="385">
        <v>44045</v>
      </c>
      <c r="T5105" s="144">
        <v>1396</v>
      </c>
      <c r="U5105" s="144" t="s">
        <v>69</v>
      </c>
      <c r="V5105" s="144">
        <v>19</v>
      </c>
      <c r="W5105" s="144" t="str">
        <f t="shared" si="492"/>
        <v>Active</v>
      </c>
      <c r="X5105" s="144">
        <v>1396</v>
      </c>
      <c r="AB5105" s="343"/>
    </row>
    <row r="5106" spans="9:28">
      <c r="I5106" s="342">
        <v>6</v>
      </c>
      <c r="J5106" s="144" t="str">
        <f t="shared" si="490"/>
        <v>LARGE</v>
      </c>
      <c r="K5106" s="144" t="str">
        <f t="shared" si="491"/>
        <v>LARGE</v>
      </c>
      <c r="L5106" s="144" t="str" cm="1">
        <f t="array" ref="L5106">_xlfn.IFS(I5106&lt;=2,"SMALL",I5106&lt;=5,"MEDIUM",I5106&gt;5,"LARGE")</f>
        <v>LARGE</v>
      </c>
      <c r="M5106" s="144" t="str">
        <f t="shared" si="488"/>
        <v>NO</v>
      </c>
      <c r="N5106" s="374">
        <v>4.91</v>
      </c>
      <c r="O5106" s="374">
        <f t="shared" si="489"/>
        <v>5</v>
      </c>
      <c r="P5106" s="158" t="str" cm="1">
        <f t="array" ref="P5106">_xlfn.SWITCH(ROUND(N5106,0),5,"Excellent",4,"Good",3,"ok","Bad")</f>
        <v>Excellent</v>
      </c>
      <c r="Q5106" s="144">
        <v>46</v>
      </c>
      <c r="R5106" s="385">
        <v>43699</v>
      </c>
      <c r="S5106" s="385">
        <v>43904</v>
      </c>
      <c r="T5106" s="144">
        <v>3899</v>
      </c>
      <c r="U5106" s="144" t="s">
        <v>69</v>
      </c>
      <c r="V5106" s="144">
        <v>71</v>
      </c>
      <c r="W5106" s="144" t="str">
        <f t="shared" si="492"/>
        <v>Active</v>
      </c>
      <c r="X5106" s="144">
        <v>3899</v>
      </c>
      <c r="AB5106" s="343"/>
    </row>
    <row r="5107" spans="9:28">
      <c r="I5107" s="342">
        <v>4</v>
      </c>
      <c r="J5107" s="144" t="str">
        <f t="shared" si="490"/>
        <v>LARGE</v>
      </c>
      <c r="K5107" s="144" t="str">
        <f t="shared" si="491"/>
        <v>MEDIUM</v>
      </c>
      <c r="L5107" s="144" t="str" cm="1">
        <f t="array" ref="L5107">_xlfn.IFS(I5107&lt;=2,"SMALL",I5107&lt;=5,"MEDIUM",I5107&gt;5,"LARGE")</f>
        <v>MEDIUM</v>
      </c>
      <c r="M5107" s="144" t="str">
        <f t="shared" si="488"/>
        <v>NO</v>
      </c>
      <c r="N5107" s="374">
        <v>5</v>
      </c>
      <c r="O5107" s="374">
        <f t="shared" si="489"/>
        <v>5</v>
      </c>
      <c r="P5107" s="158" t="str" cm="1">
        <f t="array" ref="P5107">_xlfn.SWITCH(ROUND(N5107,0),5,"Excellent",4,"Good",3,"ok","Bad")</f>
        <v>Excellent</v>
      </c>
      <c r="Q5107" s="144">
        <v>9</v>
      </c>
      <c r="R5107" s="385">
        <v>43732</v>
      </c>
      <c r="S5107" s="385">
        <v>44015</v>
      </c>
      <c r="T5107" s="144">
        <v>3953</v>
      </c>
      <c r="U5107" s="144" t="s">
        <v>60</v>
      </c>
      <c r="V5107" s="144">
        <v>64</v>
      </c>
      <c r="W5107" s="144" t="str">
        <f t="shared" si="492"/>
        <v>Active</v>
      </c>
      <c r="X5107" s="144">
        <v>3953</v>
      </c>
      <c r="AB5107" s="343"/>
    </row>
    <row r="5108" spans="9:28">
      <c r="I5108" s="342">
        <v>2</v>
      </c>
      <c r="J5108" s="144" t="str">
        <f t="shared" si="490"/>
        <v>SMALL</v>
      </c>
      <c r="K5108" s="144" t="str">
        <f t="shared" si="491"/>
        <v>SMALL</v>
      </c>
      <c r="L5108" s="144" t="str" cm="1">
        <f t="array" ref="L5108">_xlfn.IFS(I5108&lt;=2,"SMALL",I5108&lt;=5,"MEDIUM",I5108&gt;5,"LARGE")</f>
        <v>SMALL</v>
      </c>
      <c r="M5108" s="144" t="str">
        <f t="shared" si="488"/>
        <v>NO</v>
      </c>
      <c r="N5108" s="374">
        <v>4.58</v>
      </c>
      <c r="O5108" s="374">
        <f t="shared" si="489"/>
        <v>5</v>
      </c>
      <c r="P5108" s="158" t="str" cm="1">
        <f t="array" ref="P5108">_xlfn.SWITCH(ROUND(N5108,0),5,"Excellent",4,"Good",3,"ok","Bad")</f>
        <v>Excellent</v>
      </c>
      <c r="Q5108" s="144">
        <v>26</v>
      </c>
      <c r="R5108" s="385">
        <v>43694</v>
      </c>
      <c r="S5108" s="385">
        <v>44044</v>
      </c>
      <c r="T5108" s="144">
        <v>2561</v>
      </c>
      <c r="U5108" s="144" t="s">
        <v>60</v>
      </c>
      <c r="V5108" s="144">
        <v>164</v>
      </c>
      <c r="W5108" s="144" t="str">
        <f t="shared" si="492"/>
        <v>Active</v>
      </c>
      <c r="X5108" s="144">
        <v>2561</v>
      </c>
      <c r="AB5108" s="343"/>
    </row>
    <row r="5109" spans="9:28">
      <c r="I5109" s="342">
        <v>6</v>
      </c>
      <c r="J5109" s="144" t="str">
        <f t="shared" si="490"/>
        <v>LARGE</v>
      </c>
      <c r="K5109" s="144" t="str">
        <f t="shared" si="491"/>
        <v>LARGE</v>
      </c>
      <c r="L5109" s="144" t="str" cm="1">
        <f t="array" ref="L5109">_xlfn.IFS(I5109&lt;=2,"SMALL",I5109&lt;=5,"MEDIUM",I5109&gt;5,"LARGE")</f>
        <v>LARGE</v>
      </c>
      <c r="M5109" s="144" t="str">
        <f t="shared" si="488"/>
        <v>NO</v>
      </c>
      <c r="N5109" s="374">
        <v>4.58</v>
      </c>
      <c r="O5109" s="374">
        <f t="shared" si="489"/>
        <v>5</v>
      </c>
      <c r="P5109" s="158" t="str" cm="1">
        <f t="array" ref="P5109">_xlfn.SWITCH(ROUND(N5109,0),5,"Excellent",4,"Good",3,"ok","Bad")</f>
        <v>Excellent</v>
      </c>
      <c r="Q5109" s="144">
        <v>24</v>
      </c>
      <c r="R5109" s="385">
        <v>43697</v>
      </c>
      <c r="S5109" s="385">
        <v>44034</v>
      </c>
      <c r="T5109" s="144">
        <v>3946</v>
      </c>
      <c r="U5109" s="144" t="s">
        <v>60</v>
      </c>
      <c r="V5109" s="144">
        <v>188</v>
      </c>
      <c r="W5109" s="144" t="str">
        <f t="shared" si="492"/>
        <v>Active</v>
      </c>
      <c r="X5109" s="144">
        <v>3946</v>
      </c>
      <c r="AB5109" s="343"/>
    </row>
    <row r="5110" spans="9:28">
      <c r="I5110" s="342">
        <v>6</v>
      </c>
      <c r="J5110" s="144" t="str">
        <f t="shared" si="490"/>
        <v>LARGE</v>
      </c>
      <c r="K5110" s="144" t="str">
        <f t="shared" si="491"/>
        <v>LARGE</v>
      </c>
      <c r="L5110" s="144" t="str" cm="1">
        <f t="array" ref="L5110">_xlfn.IFS(I5110&lt;=2,"SMALL",I5110&lt;=5,"MEDIUM",I5110&gt;5,"LARGE")</f>
        <v>LARGE</v>
      </c>
      <c r="M5110" s="144" t="str">
        <f t="shared" si="488"/>
        <v>NO</v>
      </c>
      <c r="N5110" s="374">
        <v>4.9800000000000004</v>
      </c>
      <c r="O5110" s="374">
        <f t="shared" si="489"/>
        <v>5</v>
      </c>
      <c r="P5110" s="158" t="str" cm="1">
        <f t="array" ref="P5110">_xlfn.SWITCH(ROUND(N5110,0),5,"Excellent",4,"Good",3,"ok","Bad")</f>
        <v>Excellent</v>
      </c>
      <c r="Q5110" s="144">
        <v>47</v>
      </c>
      <c r="R5110" s="385">
        <v>43678</v>
      </c>
      <c r="S5110" s="385">
        <v>44037</v>
      </c>
      <c r="T5110" s="144">
        <v>825</v>
      </c>
      <c r="U5110" s="144" t="s">
        <v>69</v>
      </c>
      <c r="V5110" s="144">
        <v>139</v>
      </c>
      <c r="W5110" s="144" t="str">
        <f t="shared" si="492"/>
        <v>Active</v>
      </c>
      <c r="X5110" s="144">
        <v>825</v>
      </c>
      <c r="AB5110" s="343"/>
    </row>
    <row r="5111" spans="9:28">
      <c r="I5111" s="342">
        <v>2</v>
      </c>
      <c r="J5111" s="144" t="str">
        <f t="shared" si="490"/>
        <v>SMALL</v>
      </c>
      <c r="K5111" s="144" t="str">
        <f t="shared" si="491"/>
        <v>SMALL</v>
      </c>
      <c r="L5111" s="144" t="str" cm="1">
        <f t="array" ref="L5111">_xlfn.IFS(I5111&lt;=2,"SMALL",I5111&lt;=5,"MEDIUM",I5111&gt;5,"LARGE")</f>
        <v>SMALL</v>
      </c>
      <c r="M5111" s="144" t="str">
        <f t="shared" si="488"/>
        <v>NO</v>
      </c>
      <c r="N5111" s="374">
        <v>4.5</v>
      </c>
      <c r="O5111" s="374">
        <f t="shared" si="489"/>
        <v>5</v>
      </c>
      <c r="P5111" s="158" t="str" cm="1">
        <f t="array" ref="P5111">_xlfn.SWITCH(ROUND(N5111,0),5,"Excellent",4,"Good",3,"ok","Bad")</f>
        <v>Excellent</v>
      </c>
      <c r="Q5111" s="144">
        <v>32</v>
      </c>
      <c r="R5111" s="385">
        <v>43693</v>
      </c>
      <c r="S5111" s="385">
        <v>44037</v>
      </c>
      <c r="T5111" s="144">
        <v>2561</v>
      </c>
      <c r="U5111" s="144" t="s">
        <v>60</v>
      </c>
      <c r="V5111" s="144">
        <v>74</v>
      </c>
      <c r="W5111" s="144" t="str">
        <f t="shared" si="492"/>
        <v>Active</v>
      </c>
      <c r="X5111" s="144">
        <v>2561</v>
      </c>
      <c r="AB5111" s="343"/>
    </row>
    <row r="5112" spans="9:28">
      <c r="I5112" s="342">
        <v>1</v>
      </c>
      <c r="J5112" s="144" t="str">
        <f t="shared" si="490"/>
        <v>SMALL</v>
      </c>
      <c r="K5112" s="144" t="str">
        <f t="shared" si="491"/>
        <v>SMALL</v>
      </c>
      <c r="L5112" s="144" t="str" cm="1">
        <f t="array" ref="L5112">_xlfn.IFS(I5112&lt;=2,"SMALL",I5112&lt;=5,"MEDIUM",I5112&gt;5,"LARGE")</f>
        <v>SMALL</v>
      </c>
      <c r="M5112" s="144" t="str">
        <f t="shared" si="488"/>
        <v>NO</v>
      </c>
      <c r="N5112" s="374">
        <v>4.92</v>
      </c>
      <c r="O5112" s="374">
        <f t="shared" si="489"/>
        <v>5</v>
      </c>
      <c r="P5112" s="158" t="str" cm="1">
        <f t="array" ref="P5112">_xlfn.SWITCH(ROUND(N5112,0),5,"Excellent",4,"Good",3,"ok","Bad")</f>
        <v>Excellent</v>
      </c>
      <c r="Q5112" s="144">
        <v>12</v>
      </c>
      <c r="R5112" s="385">
        <v>43675</v>
      </c>
      <c r="S5112" s="385">
        <v>43750</v>
      </c>
      <c r="T5112" s="144">
        <v>3505</v>
      </c>
      <c r="U5112" s="144" t="s">
        <v>60</v>
      </c>
      <c r="V5112" s="144">
        <v>364</v>
      </c>
      <c r="W5112" s="144" t="str">
        <f t="shared" si="492"/>
        <v>Active</v>
      </c>
      <c r="X5112" s="144">
        <v>3505</v>
      </c>
      <c r="AB5112" s="343"/>
    </row>
    <row r="5113" spans="9:28">
      <c r="I5113" s="342">
        <v>2</v>
      </c>
      <c r="J5113" s="144" t="str">
        <f t="shared" si="490"/>
        <v>SMALL</v>
      </c>
      <c r="K5113" s="144" t="str">
        <f t="shared" si="491"/>
        <v>SMALL</v>
      </c>
      <c r="L5113" s="144" t="str" cm="1">
        <f t="array" ref="L5113">_xlfn.IFS(I5113&lt;=2,"SMALL",I5113&lt;=5,"MEDIUM",I5113&gt;5,"LARGE")</f>
        <v>SMALL</v>
      </c>
      <c r="M5113" s="144" t="str">
        <f t="shared" si="488"/>
        <v>NO</v>
      </c>
      <c r="N5113" s="374">
        <v>4.8</v>
      </c>
      <c r="O5113" s="374">
        <f t="shared" si="489"/>
        <v>5</v>
      </c>
      <c r="P5113" s="158" t="str" cm="1">
        <f t="array" ref="P5113">_xlfn.SWITCH(ROUND(N5113,0),5,"Excellent",4,"Good",3,"ok","Bad")</f>
        <v>Excellent</v>
      </c>
      <c r="Q5113" s="144">
        <v>5</v>
      </c>
      <c r="R5113" s="385">
        <v>43673</v>
      </c>
      <c r="S5113" s="385">
        <v>43832</v>
      </c>
      <c r="T5113" s="144">
        <v>3956</v>
      </c>
      <c r="U5113" s="144" t="s">
        <v>60</v>
      </c>
      <c r="V5113" s="144">
        <v>365</v>
      </c>
      <c r="W5113" s="144" t="str">
        <f t="shared" si="492"/>
        <v>Active</v>
      </c>
      <c r="X5113" s="144">
        <v>3956</v>
      </c>
      <c r="AB5113" s="343"/>
    </row>
    <row r="5114" spans="9:28">
      <c r="I5114" s="342">
        <v>2</v>
      </c>
      <c r="J5114" s="144" t="str">
        <f t="shared" si="490"/>
        <v>SMALL</v>
      </c>
      <c r="K5114" s="144" t="str">
        <f t="shared" si="491"/>
        <v>SMALL</v>
      </c>
      <c r="L5114" s="144" t="str" cm="1">
        <f t="array" ref="L5114">_xlfn.IFS(I5114&lt;=2,"SMALL",I5114&lt;=5,"MEDIUM",I5114&gt;5,"LARGE")</f>
        <v>SMALL</v>
      </c>
      <c r="M5114" s="144" t="str">
        <f t="shared" si="488"/>
        <v>NO</v>
      </c>
      <c r="N5114" s="374">
        <v>4.96</v>
      </c>
      <c r="O5114" s="374">
        <f t="shared" si="489"/>
        <v>5</v>
      </c>
      <c r="P5114" s="158" t="str" cm="1">
        <f t="array" ref="P5114">_xlfn.SWITCH(ROUND(N5114,0),5,"Excellent",4,"Good",3,"ok","Bad")</f>
        <v>Excellent</v>
      </c>
      <c r="Q5114" s="144">
        <v>28</v>
      </c>
      <c r="R5114" s="385">
        <v>43696</v>
      </c>
      <c r="S5114" s="385">
        <v>43884</v>
      </c>
      <c r="T5114" s="144">
        <v>1219</v>
      </c>
      <c r="U5114" s="144" t="s">
        <v>60</v>
      </c>
      <c r="V5114" s="144">
        <v>0</v>
      </c>
      <c r="W5114" s="144" t="str">
        <f t="shared" si="492"/>
        <v>Inactive</v>
      </c>
      <c r="X5114" s="144">
        <v>1219</v>
      </c>
      <c r="AB5114" s="343"/>
    </row>
    <row r="5115" spans="9:28">
      <c r="I5115" s="342">
        <v>2</v>
      </c>
      <c r="J5115" s="144" t="str">
        <f t="shared" si="490"/>
        <v>SMALL</v>
      </c>
      <c r="K5115" s="144" t="str">
        <f t="shared" si="491"/>
        <v>SMALL</v>
      </c>
      <c r="L5115" s="144" t="str" cm="1">
        <f t="array" ref="L5115">_xlfn.IFS(I5115&lt;=2,"SMALL",I5115&lt;=5,"MEDIUM",I5115&gt;5,"LARGE")</f>
        <v>SMALL</v>
      </c>
      <c r="M5115" s="144" t="str">
        <f t="shared" si="488"/>
        <v>NO</v>
      </c>
      <c r="N5115" s="374">
        <v>5</v>
      </c>
      <c r="O5115" s="374">
        <f t="shared" si="489"/>
        <v>5</v>
      </c>
      <c r="P5115" s="158" t="str" cm="1">
        <f t="array" ref="P5115">_xlfn.SWITCH(ROUND(N5115,0),5,"Excellent",4,"Good",3,"ok","Bad")</f>
        <v>Excellent</v>
      </c>
      <c r="Q5115" s="144">
        <v>26</v>
      </c>
      <c r="R5115" s="385">
        <v>43693</v>
      </c>
      <c r="S5115" s="385">
        <v>43976</v>
      </c>
      <c r="T5115" s="144">
        <v>3958</v>
      </c>
      <c r="U5115" s="144" t="s">
        <v>69</v>
      </c>
      <c r="V5115" s="144">
        <v>121</v>
      </c>
      <c r="W5115" s="144" t="str">
        <f t="shared" si="492"/>
        <v>Active</v>
      </c>
      <c r="X5115" s="144">
        <v>3958</v>
      </c>
      <c r="AB5115" s="343"/>
    </row>
    <row r="5116" spans="9:28">
      <c r="I5116" s="342">
        <v>2</v>
      </c>
      <c r="J5116" s="144" t="str">
        <f t="shared" si="490"/>
        <v>SMALL</v>
      </c>
      <c r="K5116" s="144" t="str">
        <f t="shared" si="491"/>
        <v>SMALL</v>
      </c>
      <c r="L5116" s="144" t="str" cm="1">
        <f t="array" ref="L5116">_xlfn.IFS(I5116&lt;=2,"SMALL",I5116&lt;=5,"MEDIUM",I5116&gt;5,"LARGE")</f>
        <v>SMALL</v>
      </c>
      <c r="M5116" s="144" t="str">
        <f t="shared" si="488"/>
        <v>NO</v>
      </c>
      <c r="N5116" s="374">
        <v>4.8499999999999996</v>
      </c>
      <c r="O5116" s="374">
        <f t="shared" si="489"/>
        <v>5</v>
      </c>
      <c r="P5116" s="158" t="str" cm="1">
        <f t="array" ref="P5116">_xlfn.SWITCH(ROUND(N5116,0),5,"Excellent",4,"Good",3,"ok","Bad")</f>
        <v>Excellent</v>
      </c>
      <c r="Q5116" s="144">
        <v>20</v>
      </c>
      <c r="R5116" s="385">
        <v>43710</v>
      </c>
      <c r="S5116" s="385">
        <v>44016</v>
      </c>
      <c r="T5116" s="144">
        <v>3960</v>
      </c>
      <c r="U5116" s="144" t="s">
        <v>69</v>
      </c>
      <c r="V5116" s="144">
        <v>251</v>
      </c>
      <c r="W5116" s="144" t="str">
        <f t="shared" si="492"/>
        <v>Active</v>
      </c>
      <c r="X5116" s="144">
        <v>3960</v>
      </c>
      <c r="AB5116" s="343"/>
    </row>
    <row r="5117" spans="9:28">
      <c r="I5117" s="342">
        <v>1</v>
      </c>
      <c r="J5117" s="144" t="str">
        <f t="shared" si="490"/>
        <v>SMALL</v>
      </c>
      <c r="K5117" s="144" t="str">
        <f t="shared" si="491"/>
        <v>SMALL</v>
      </c>
      <c r="L5117" s="144" t="str" cm="1">
        <f t="array" ref="L5117">_xlfn.IFS(I5117&lt;=2,"SMALL",I5117&lt;=5,"MEDIUM",I5117&gt;5,"LARGE")</f>
        <v>SMALL</v>
      </c>
      <c r="M5117" s="144" t="str">
        <f t="shared" si="488"/>
        <v>NO</v>
      </c>
      <c r="N5117" s="374">
        <v>5</v>
      </c>
      <c r="O5117" s="374">
        <f t="shared" si="489"/>
        <v>5</v>
      </c>
      <c r="P5117" s="158" t="str" cm="1">
        <f t="array" ref="P5117">_xlfn.SWITCH(ROUND(N5117,0),5,"Excellent",4,"Good",3,"ok","Bad")</f>
        <v>Excellent</v>
      </c>
      <c r="Q5117" s="144">
        <v>3</v>
      </c>
      <c r="R5117" s="385">
        <v>43689</v>
      </c>
      <c r="S5117" s="385">
        <v>43750</v>
      </c>
      <c r="T5117" s="144">
        <v>3951</v>
      </c>
      <c r="U5117" s="144" t="s">
        <v>60</v>
      </c>
      <c r="V5117" s="144">
        <v>60</v>
      </c>
      <c r="W5117" s="144" t="str">
        <f t="shared" si="492"/>
        <v>Active</v>
      </c>
      <c r="X5117" s="144">
        <v>3951</v>
      </c>
      <c r="AB5117" s="343"/>
    </row>
    <row r="5118" spans="9:28">
      <c r="I5118" s="342">
        <v>1</v>
      </c>
      <c r="J5118" s="144" t="str">
        <f t="shared" si="490"/>
        <v>SMALL</v>
      </c>
      <c r="K5118" s="144" t="str">
        <f t="shared" si="491"/>
        <v>SMALL</v>
      </c>
      <c r="L5118" s="144" t="str" cm="1">
        <f t="array" ref="L5118">_xlfn.IFS(I5118&lt;=2,"SMALL",I5118&lt;=5,"MEDIUM",I5118&gt;5,"LARGE")</f>
        <v>SMALL</v>
      </c>
      <c r="M5118" s="144" t="str">
        <f t="shared" si="488"/>
        <v>NO</v>
      </c>
      <c r="N5118" s="374">
        <v>4.67</v>
      </c>
      <c r="O5118" s="374">
        <f t="shared" si="489"/>
        <v>5</v>
      </c>
      <c r="P5118" s="158" t="str" cm="1">
        <f t="array" ref="P5118">_xlfn.SWITCH(ROUND(N5118,0),5,"Excellent",4,"Good",3,"ok","Bad")</f>
        <v>Excellent</v>
      </c>
      <c r="Q5118" s="144">
        <v>3</v>
      </c>
      <c r="R5118" s="385">
        <v>43685</v>
      </c>
      <c r="S5118" s="385">
        <v>43832</v>
      </c>
      <c r="T5118" s="144">
        <v>3922</v>
      </c>
      <c r="U5118" s="144" t="s">
        <v>69</v>
      </c>
      <c r="V5118" s="144">
        <v>336</v>
      </c>
      <c r="W5118" s="144" t="str">
        <f t="shared" si="492"/>
        <v>Active</v>
      </c>
      <c r="X5118" s="144">
        <v>3922</v>
      </c>
      <c r="AB5118" s="343"/>
    </row>
    <row r="5119" spans="9:28">
      <c r="I5119" s="342">
        <v>5</v>
      </c>
      <c r="J5119" s="144" t="str">
        <f t="shared" si="490"/>
        <v>LARGE</v>
      </c>
      <c r="K5119" s="144" t="str">
        <f t="shared" si="491"/>
        <v>MEDIUM</v>
      </c>
      <c r="L5119" s="144" t="str" cm="1">
        <f t="array" ref="L5119">_xlfn.IFS(I5119&lt;=2,"SMALL",I5119&lt;=5,"MEDIUM",I5119&gt;5,"LARGE")</f>
        <v>MEDIUM</v>
      </c>
      <c r="M5119" s="144" t="str">
        <f t="shared" si="488"/>
        <v>NO</v>
      </c>
      <c r="N5119" s="374">
        <v>4.5</v>
      </c>
      <c r="O5119" s="374">
        <f t="shared" si="489"/>
        <v>5</v>
      </c>
      <c r="P5119" s="158" t="str" cm="1">
        <f t="array" ref="P5119">_xlfn.SWITCH(ROUND(N5119,0),5,"Excellent",4,"Good",3,"ok","Bad")</f>
        <v>Excellent</v>
      </c>
      <c r="Q5119" s="144">
        <v>28</v>
      </c>
      <c r="R5119" s="385">
        <v>43695</v>
      </c>
      <c r="S5119" s="385">
        <v>44052</v>
      </c>
      <c r="T5119" s="144">
        <v>2938</v>
      </c>
      <c r="U5119" s="144" t="s">
        <v>69</v>
      </c>
      <c r="V5119" s="144">
        <v>359</v>
      </c>
      <c r="W5119" s="144" t="str">
        <f t="shared" si="492"/>
        <v>Active</v>
      </c>
      <c r="X5119" s="144">
        <v>2938</v>
      </c>
      <c r="AB5119" s="343"/>
    </row>
    <row r="5120" spans="9:28">
      <c r="I5120" s="342">
        <v>6</v>
      </c>
      <c r="J5120" s="144" t="str">
        <f t="shared" si="490"/>
        <v>LARGE</v>
      </c>
      <c r="K5120" s="144" t="str">
        <f t="shared" si="491"/>
        <v>LARGE</v>
      </c>
      <c r="L5120" s="144" t="str" cm="1">
        <f t="array" ref="L5120">_xlfn.IFS(I5120&lt;=2,"SMALL",I5120&lt;=5,"MEDIUM",I5120&gt;5,"LARGE")</f>
        <v>LARGE</v>
      </c>
      <c r="M5120" s="144" t="str">
        <f t="shared" si="488"/>
        <v>NO</v>
      </c>
      <c r="N5120" s="374">
        <v>4.9400000000000004</v>
      </c>
      <c r="O5120" s="374">
        <f t="shared" si="489"/>
        <v>5</v>
      </c>
      <c r="P5120" s="158" t="str" cm="1">
        <f t="array" ref="P5120">_xlfn.SWITCH(ROUND(N5120,0),5,"Excellent",4,"Good",3,"ok","Bad")</f>
        <v>Excellent</v>
      </c>
      <c r="Q5120" s="144">
        <v>17</v>
      </c>
      <c r="R5120" s="385">
        <v>43855</v>
      </c>
      <c r="S5120" s="385">
        <v>44043</v>
      </c>
      <c r="T5120" s="144">
        <v>2061</v>
      </c>
      <c r="U5120" s="144" t="s">
        <v>69</v>
      </c>
      <c r="V5120" s="144">
        <v>232</v>
      </c>
      <c r="W5120" s="144" t="str">
        <f t="shared" si="492"/>
        <v>Active</v>
      </c>
      <c r="X5120" s="144">
        <v>2061</v>
      </c>
      <c r="AB5120" s="343"/>
    </row>
    <row r="5121" spans="9:28">
      <c r="I5121" s="342">
        <v>5</v>
      </c>
      <c r="J5121" s="144" t="str">
        <f t="shared" si="490"/>
        <v>LARGE</v>
      </c>
      <c r="K5121" s="144" t="str">
        <f t="shared" si="491"/>
        <v>MEDIUM</v>
      </c>
      <c r="L5121" s="144" t="str" cm="1">
        <f t="array" ref="L5121">_xlfn.IFS(I5121&lt;=2,"SMALL",I5121&lt;=5,"MEDIUM",I5121&gt;5,"LARGE")</f>
        <v>MEDIUM</v>
      </c>
      <c r="M5121" s="144" t="str">
        <f t="shared" si="488"/>
        <v>NO</v>
      </c>
      <c r="N5121" s="374">
        <v>4.47</v>
      </c>
      <c r="O5121" s="374">
        <f t="shared" si="489"/>
        <v>4</v>
      </c>
      <c r="P5121" s="158" t="str" cm="1">
        <f t="array" ref="P5121">_xlfn.SWITCH(ROUND(N5121,0),5,"Excellent",4,"Good",3,"ok","Bad")</f>
        <v>Good</v>
      </c>
      <c r="Q5121" s="144">
        <v>19</v>
      </c>
      <c r="R5121" s="385">
        <v>43682</v>
      </c>
      <c r="S5121" s="385">
        <v>43952</v>
      </c>
      <c r="T5121" s="144">
        <v>3950</v>
      </c>
      <c r="U5121" s="144" t="s">
        <v>60</v>
      </c>
      <c r="V5121" s="144">
        <v>73</v>
      </c>
      <c r="W5121" s="144" t="str">
        <f t="shared" si="492"/>
        <v>Active</v>
      </c>
      <c r="X5121" s="144">
        <v>3950</v>
      </c>
      <c r="AB5121" s="343"/>
    </row>
    <row r="5122" spans="9:28">
      <c r="I5122" s="342">
        <v>2</v>
      </c>
      <c r="J5122" s="144" t="str">
        <f t="shared" si="490"/>
        <v>SMALL</v>
      </c>
      <c r="K5122" s="144" t="str">
        <f t="shared" si="491"/>
        <v>SMALL</v>
      </c>
      <c r="L5122" s="144" t="str" cm="1">
        <f t="array" ref="L5122">_xlfn.IFS(I5122&lt;=2,"SMALL",I5122&lt;=5,"MEDIUM",I5122&gt;5,"LARGE")</f>
        <v>SMALL</v>
      </c>
      <c r="M5122" s="144" t="str">
        <f t="shared" si="488"/>
        <v>NO</v>
      </c>
      <c r="N5122" s="374">
        <v>5</v>
      </c>
      <c r="O5122" s="374">
        <f t="shared" si="489"/>
        <v>5</v>
      </c>
      <c r="P5122" s="158" t="str" cm="1">
        <f t="array" ref="P5122">_xlfn.SWITCH(ROUND(N5122,0),5,"Excellent",4,"Good",3,"ok","Bad")</f>
        <v>Excellent</v>
      </c>
      <c r="Q5122" s="144">
        <v>8</v>
      </c>
      <c r="R5122" s="385">
        <v>43732</v>
      </c>
      <c r="S5122" s="385">
        <v>43814</v>
      </c>
      <c r="T5122" s="144">
        <v>3961</v>
      </c>
      <c r="U5122" s="144" t="s">
        <v>69</v>
      </c>
      <c r="V5122" s="144">
        <v>44</v>
      </c>
      <c r="W5122" s="144" t="str">
        <f t="shared" si="492"/>
        <v>Active</v>
      </c>
      <c r="X5122" s="144">
        <v>3961</v>
      </c>
      <c r="AB5122" s="343"/>
    </row>
    <row r="5123" spans="9:28">
      <c r="I5123" s="342">
        <v>2</v>
      </c>
      <c r="J5123" s="144" t="str">
        <f t="shared" si="490"/>
        <v>SMALL</v>
      </c>
      <c r="K5123" s="144" t="str">
        <f t="shared" si="491"/>
        <v>SMALL</v>
      </c>
      <c r="L5123" s="144" t="str" cm="1">
        <f t="array" ref="L5123">_xlfn.IFS(I5123&lt;=2,"SMALL",I5123&lt;=5,"MEDIUM",I5123&gt;5,"LARGE")</f>
        <v>SMALL</v>
      </c>
      <c r="M5123" s="144" t="str">
        <f t="shared" si="488"/>
        <v>NO</v>
      </c>
      <c r="N5123" s="374">
        <v>5</v>
      </c>
      <c r="O5123" s="374">
        <f t="shared" si="489"/>
        <v>5</v>
      </c>
      <c r="P5123" s="158" t="str" cm="1">
        <f t="array" ref="P5123">_xlfn.SWITCH(ROUND(N5123,0),5,"Excellent",4,"Good",3,"ok","Bad")</f>
        <v>Excellent</v>
      </c>
      <c r="Q5123" s="144">
        <v>31</v>
      </c>
      <c r="R5123" s="385">
        <v>43714</v>
      </c>
      <c r="S5123" s="385">
        <v>43870</v>
      </c>
      <c r="T5123" s="144">
        <v>1285</v>
      </c>
      <c r="U5123" s="144" t="s">
        <v>60</v>
      </c>
      <c r="V5123" s="144">
        <v>180</v>
      </c>
      <c r="W5123" s="144" t="str">
        <f t="shared" si="492"/>
        <v>Active</v>
      </c>
      <c r="X5123" s="144">
        <v>1285</v>
      </c>
      <c r="AB5123" s="343"/>
    </row>
    <row r="5124" spans="9:28">
      <c r="I5124" s="342">
        <v>2</v>
      </c>
      <c r="J5124" s="144" t="str">
        <f t="shared" si="490"/>
        <v>SMALL</v>
      </c>
      <c r="K5124" s="144" t="str">
        <f t="shared" si="491"/>
        <v>SMALL</v>
      </c>
      <c r="L5124" s="144" t="str" cm="1">
        <f t="array" ref="L5124">_xlfn.IFS(I5124&lt;=2,"SMALL",I5124&lt;=5,"MEDIUM",I5124&gt;5,"LARGE")</f>
        <v>SMALL</v>
      </c>
      <c r="M5124" s="144" t="str">
        <f t="shared" si="488"/>
        <v>NO</v>
      </c>
      <c r="N5124" s="374">
        <v>4.75</v>
      </c>
      <c r="O5124" s="374">
        <f t="shared" si="489"/>
        <v>5</v>
      </c>
      <c r="P5124" s="158" t="str" cm="1">
        <f t="array" ref="P5124">_xlfn.SWITCH(ROUND(N5124,0),5,"Excellent",4,"Good",3,"ok","Bad")</f>
        <v>Excellent</v>
      </c>
      <c r="Q5124" s="144">
        <v>32</v>
      </c>
      <c r="R5124" s="385">
        <v>43689</v>
      </c>
      <c r="S5124" s="385">
        <v>43904</v>
      </c>
      <c r="T5124" s="144">
        <v>1285</v>
      </c>
      <c r="U5124" s="144" t="s">
        <v>60</v>
      </c>
      <c r="V5124" s="144">
        <v>149</v>
      </c>
      <c r="W5124" s="144" t="str">
        <f t="shared" si="492"/>
        <v>Active</v>
      </c>
      <c r="X5124" s="144">
        <v>1285</v>
      </c>
      <c r="AB5124" s="343"/>
    </row>
    <row r="5125" spans="9:28">
      <c r="I5125" s="342">
        <v>2</v>
      </c>
      <c r="J5125" s="144" t="str">
        <f t="shared" si="490"/>
        <v>SMALL</v>
      </c>
      <c r="K5125" s="144" t="str">
        <f t="shared" si="491"/>
        <v>SMALL</v>
      </c>
      <c r="L5125" s="144" t="str" cm="1">
        <f t="array" ref="L5125">_xlfn.IFS(I5125&lt;=2,"SMALL",I5125&lt;=5,"MEDIUM",I5125&gt;5,"LARGE")</f>
        <v>SMALL</v>
      </c>
      <c r="M5125" s="144" t="str">
        <f t="shared" ref="M5125:M5188" si="493">IF(AND(N5125&gt;=4.8,Q5125&gt;100),"YES","NO")</f>
        <v>NO</v>
      </c>
      <c r="N5125" s="374">
        <v>4.8899999999999997</v>
      </c>
      <c r="O5125" s="374">
        <f t="shared" ref="O5125:O5188" si="494">ROUND(N5125,0)</f>
        <v>5</v>
      </c>
      <c r="P5125" s="158" t="str" cm="1">
        <f t="array" ref="P5125">_xlfn.SWITCH(ROUND(N5125,0),5,"Excellent",4,"Good",3,"ok","Bad")</f>
        <v>Excellent</v>
      </c>
      <c r="Q5125" s="144">
        <v>9</v>
      </c>
      <c r="R5125" s="385">
        <v>43685</v>
      </c>
      <c r="S5125" s="385">
        <v>44037</v>
      </c>
      <c r="T5125" s="144">
        <v>2850</v>
      </c>
      <c r="U5125" s="144" t="s">
        <v>60</v>
      </c>
      <c r="V5125" s="144">
        <v>89</v>
      </c>
      <c r="W5125" s="144" t="str">
        <f t="shared" si="492"/>
        <v>Active</v>
      </c>
      <c r="X5125" s="144">
        <v>2850</v>
      </c>
      <c r="AB5125" s="343"/>
    </row>
    <row r="5126" spans="9:28">
      <c r="I5126" s="342">
        <v>3</v>
      </c>
      <c r="J5126" s="144" t="str">
        <f t="shared" ref="J5126:J5189" si="495">IF(I5126&lt;=2,"SMALL","LARGE")</f>
        <v>LARGE</v>
      </c>
      <c r="K5126" s="144" t="str">
        <f t="shared" ref="K5126:K5189" si="496">IF(I5126&lt;=2,"SMALL",IF(I5126&lt;=5,"MEDIUM","LARGE"))</f>
        <v>MEDIUM</v>
      </c>
      <c r="L5126" s="144" t="str" cm="1">
        <f t="array" ref="L5126">_xlfn.IFS(I5126&lt;=2,"SMALL",I5126&lt;=5,"MEDIUM",I5126&gt;5,"LARGE")</f>
        <v>MEDIUM</v>
      </c>
      <c r="M5126" s="144" t="str">
        <f t="shared" si="493"/>
        <v>NO</v>
      </c>
      <c r="N5126" s="374">
        <v>4.9000000000000004</v>
      </c>
      <c r="O5126" s="374">
        <f t="shared" si="494"/>
        <v>5</v>
      </c>
      <c r="P5126" s="158" t="str" cm="1">
        <f t="array" ref="P5126">_xlfn.SWITCH(ROUND(N5126,0),5,"Excellent",4,"Good",3,"ok","Bad")</f>
        <v>Excellent</v>
      </c>
      <c r="Q5126" s="144">
        <v>50</v>
      </c>
      <c r="R5126" s="385">
        <v>43684</v>
      </c>
      <c r="S5126" s="385">
        <v>44045</v>
      </c>
      <c r="T5126" s="144">
        <v>3963</v>
      </c>
      <c r="U5126" s="144" t="s">
        <v>69</v>
      </c>
      <c r="V5126" s="144">
        <v>173</v>
      </c>
      <c r="W5126" s="144" t="str">
        <f t="shared" ref="W5126:W5189" si="497">IF(NOT(V5126=0),"Active","Inactive")</f>
        <v>Active</v>
      </c>
      <c r="X5126" s="144">
        <v>3963</v>
      </c>
      <c r="AB5126" s="343"/>
    </row>
    <row r="5127" spans="9:28">
      <c r="I5127" s="342">
        <v>2</v>
      </c>
      <c r="J5127" s="144" t="str">
        <f t="shared" si="495"/>
        <v>SMALL</v>
      </c>
      <c r="K5127" s="144" t="str">
        <f t="shared" si="496"/>
        <v>SMALL</v>
      </c>
      <c r="L5127" s="144" t="str" cm="1">
        <f t="array" ref="L5127">_xlfn.IFS(I5127&lt;=2,"SMALL",I5127&lt;=5,"MEDIUM",I5127&gt;5,"LARGE")</f>
        <v>SMALL</v>
      </c>
      <c r="M5127" s="144" t="str">
        <f t="shared" si="493"/>
        <v>NO</v>
      </c>
      <c r="N5127" s="374">
        <v>4.75</v>
      </c>
      <c r="O5127" s="374">
        <f t="shared" si="494"/>
        <v>5</v>
      </c>
      <c r="P5127" s="158" t="str" cm="1">
        <f t="array" ref="P5127">_xlfn.SWITCH(ROUND(N5127,0),5,"Excellent",4,"Good",3,"ok","Bad")</f>
        <v>Excellent</v>
      </c>
      <c r="Q5127" s="144">
        <v>4</v>
      </c>
      <c r="R5127" s="385">
        <v>43688</v>
      </c>
      <c r="S5127" s="385">
        <v>43840</v>
      </c>
      <c r="T5127" s="144">
        <v>222</v>
      </c>
      <c r="U5127" s="144" t="s">
        <v>73</v>
      </c>
      <c r="V5127" s="144">
        <v>88</v>
      </c>
      <c r="W5127" s="144" t="str">
        <f t="shared" si="497"/>
        <v>Active</v>
      </c>
      <c r="X5127" s="144">
        <v>222</v>
      </c>
      <c r="AB5127" s="343"/>
    </row>
    <row r="5128" spans="9:28">
      <c r="I5128" s="342">
        <v>2</v>
      </c>
      <c r="J5128" s="144" t="str">
        <f t="shared" si="495"/>
        <v>SMALL</v>
      </c>
      <c r="K5128" s="144" t="str">
        <f t="shared" si="496"/>
        <v>SMALL</v>
      </c>
      <c r="L5128" s="144" t="str" cm="1">
        <f t="array" ref="L5128">_xlfn.IFS(I5128&lt;=2,"SMALL",I5128&lt;=5,"MEDIUM",I5128&gt;5,"LARGE")</f>
        <v>SMALL</v>
      </c>
      <c r="M5128" s="144" t="str">
        <f t="shared" si="493"/>
        <v>NO</v>
      </c>
      <c r="N5128" s="374">
        <v>4.8600000000000003</v>
      </c>
      <c r="O5128" s="374">
        <f t="shared" si="494"/>
        <v>5</v>
      </c>
      <c r="P5128" s="158" t="str" cm="1">
        <f t="array" ref="P5128">_xlfn.SWITCH(ROUND(N5128,0),5,"Excellent",4,"Good",3,"ok","Bad")</f>
        <v>Excellent</v>
      </c>
      <c r="Q5128" s="144">
        <v>14</v>
      </c>
      <c r="R5128" s="385">
        <v>43679</v>
      </c>
      <c r="S5128" s="385">
        <v>43831</v>
      </c>
      <c r="T5128" s="144">
        <v>3964</v>
      </c>
      <c r="U5128" s="144" t="s">
        <v>60</v>
      </c>
      <c r="V5128" s="144">
        <v>228</v>
      </c>
      <c r="W5128" s="144" t="str">
        <f t="shared" si="497"/>
        <v>Active</v>
      </c>
      <c r="X5128" s="144">
        <v>3964</v>
      </c>
      <c r="AB5128" s="343"/>
    </row>
    <row r="5129" spans="9:28">
      <c r="I5129" s="342">
        <v>2</v>
      </c>
      <c r="J5129" s="144" t="str">
        <f t="shared" si="495"/>
        <v>SMALL</v>
      </c>
      <c r="K5129" s="144" t="str">
        <f t="shared" si="496"/>
        <v>SMALL</v>
      </c>
      <c r="L5129" s="144" t="str" cm="1">
        <f t="array" ref="L5129">_xlfn.IFS(I5129&lt;=2,"SMALL",I5129&lt;=5,"MEDIUM",I5129&gt;5,"LARGE")</f>
        <v>SMALL</v>
      </c>
      <c r="M5129" s="144" t="str">
        <f t="shared" si="493"/>
        <v>NO</v>
      </c>
      <c r="N5129" s="374">
        <v>3.33</v>
      </c>
      <c r="O5129" s="374">
        <f t="shared" si="494"/>
        <v>3</v>
      </c>
      <c r="P5129" s="158" t="str" cm="1">
        <f t="array" ref="P5129">_xlfn.SWITCH(ROUND(N5129,0),5,"Excellent",4,"Good",3,"ok","Bad")</f>
        <v>ok</v>
      </c>
      <c r="Q5129" s="144">
        <v>3</v>
      </c>
      <c r="R5129" s="385">
        <v>43738</v>
      </c>
      <c r="S5129" s="385">
        <v>43785</v>
      </c>
      <c r="T5129" s="144">
        <v>1118</v>
      </c>
      <c r="U5129" s="144" t="s">
        <v>60</v>
      </c>
      <c r="V5129" s="144">
        <v>90</v>
      </c>
      <c r="W5129" s="144" t="str">
        <f t="shared" si="497"/>
        <v>Active</v>
      </c>
      <c r="X5129" s="144">
        <v>1118</v>
      </c>
      <c r="AB5129" s="343"/>
    </row>
    <row r="5130" spans="9:28">
      <c r="I5130" s="342">
        <v>2</v>
      </c>
      <c r="J5130" s="144" t="str">
        <f t="shared" si="495"/>
        <v>SMALL</v>
      </c>
      <c r="K5130" s="144" t="str">
        <f t="shared" si="496"/>
        <v>SMALL</v>
      </c>
      <c r="L5130" s="144" t="str" cm="1">
        <f t="array" ref="L5130">_xlfn.IFS(I5130&lt;=2,"SMALL",I5130&lt;=5,"MEDIUM",I5130&gt;5,"LARGE")</f>
        <v>SMALL</v>
      </c>
      <c r="M5130" s="144" t="str">
        <f t="shared" si="493"/>
        <v>NO</v>
      </c>
      <c r="N5130" s="374">
        <v>4.92</v>
      </c>
      <c r="O5130" s="374">
        <f t="shared" si="494"/>
        <v>5</v>
      </c>
      <c r="P5130" s="158" t="str" cm="1">
        <f t="array" ref="P5130">_xlfn.SWITCH(ROUND(N5130,0),5,"Excellent",4,"Good",3,"ok","Bad")</f>
        <v>Excellent</v>
      </c>
      <c r="Q5130" s="144">
        <v>12</v>
      </c>
      <c r="R5130" s="385">
        <v>43685</v>
      </c>
      <c r="S5130" s="385">
        <v>43878</v>
      </c>
      <c r="T5130" s="144">
        <v>3965</v>
      </c>
      <c r="U5130" s="144" t="s">
        <v>69</v>
      </c>
      <c r="V5130" s="144">
        <v>75</v>
      </c>
      <c r="W5130" s="144" t="str">
        <f t="shared" si="497"/>
        <v>Active</v>
      </c>
      <c r="X5130" s="144">
        <v>3965</v>
      </c>
      <c r="AB5130" s="343"/>
    </row>
    <row r="5131" spans="9:28">
      <c r="I5131" s="342">
        <v>1</v>
      </c>
      <c r="J5131" s="144" t="str">
        <f t="shared" si="495"/>
        <v>SMALL</v>
      </c>
      <c r="K5131" s="144" t="str">
        <f t="shared" si="496"/>
        <v>SMALL</v>
      </c>
      <c r="L5131" s="144" t="str" cm="1">
        <f t="array" ref="L5131">_xlfn.IFS(I5131&lt;=2,"SMALL",I5131&lt;=5,"MEDIUM",I5131&gt;5,"LARGE")</f>
        <v>SMALL</v>
      </c>
      <c r="M5131" s="144" t="str">
        <f t="shared" si="493"/>
        <v>NO</v>
      </c>
      <c r="N5131" s="374">
        <v>5</v>
      </c>
      <c r="O5131" s="374">
        <f t="shared" si="494"/>
        <v>5</v>
      </c>
      <c r="P5131" s="158" t="str" cm="1">
        <f t="array" ref="P5131">_xlfn.SWITCH(ROUND(N5131,0),5,"Excellent",4,"Good",3,"ok","Bad")</f>
        <v>Excellent</v>
      </c>
      <c r="Q5131" s="144">
        <v>17</v>
      </c>
      <c r="R5131" s="385">
        <v>43688</v>
      </c>
      <c r="S5131" s="385">
        <v>43933</v>
      </c>
      <c r="T5131" s="144">
        <v>3966</v>
      </c>
      <c r="U5131" s="144" t="s">
        <v>60</v>
      </c>
      <c r="V5131" s="144">
        <v>135</v>
      </c>
      <c r="W5131" s="144" t="str">
        <f t="shared" si="497"/>
        <v>Active</v>
      </c>
      <c r="X5131" s="144">
        <v>3966</v>
      </c>
      <c r="AB5131" s="343"/>
    </row>
    <row r="5132" spans="9:28">
      <c r="I5132" s="342">
        <v>6</v>
      </c>
      <c r="J5132" s="144" t="str">
        <f t="shared" si="495"/>
        <v>LARGE</v>
      </c>
      <c r="K5132" s="144" t="str">
        <f t="shared" si="496"/>
        <v>LARGE</v>
      </c>
      <c r="L5132" s="144" t="str" cm="1">
        <f t="array" ref="L5132">_xlfn.IFS(I5132&lt;=2,"SMALL",I5132&lt;=5,"MEDIUM",I5132&gt;5,"LARGE")</f>
        <v>LARGE</v>
      </c>
      <c r="M5132" s="144" t="str">
        <f t="shared" si="493"/>
        <v>NO</v>
      </c>
      <c r="N5132" s="374">
        <v>4.6399999999999997</v>
      </c>
      <c r="O5132" s="374">
        <f t="shared" si="494"/>
        <v>5</v>
      </c>
      <c r="P5132" s="158" t="str" cm="1">
        <f t="array" ref="P5132">_xlfn.SWITCH(ROUND(N5132,0),5,"Excellent",4,"Good",3,"ok","Bad")</f>
        <v>Excellent</v>
      </c>
      <c r="Q5132" s="144">
        <v>14</v>
      </c>
      <c r="R5132" s="385">
        <v>43681</v>
      </c>
      <c r="S5132" s="385">
        <v>43973</v>
      </c>
      <c r="T5132" s="144">
        <v>2995</v>
      </c>
      <c r="U5132" s="144" t="s">
        <v>69</v>
      </c>
      <c r="V5132" s="144">
        <v>0</v>
      </c>
      <c r="W5132" s="144" t="str">
        <f t="shared" si="497"/>
        <v>Inactive</v>
      </c>
      <c r="X5132" s="144">
        <v>2995</v>
      </c>
      <c r="AB5132" s="343"/>
    </row>
    <row r="5133" spans="9:28">
      <c r="I5133" s="342">
        <v>4</v>
      </c>
      <c r="J5133" s="144" t="str">
        <f t="shared" si="495"/>
        <v>LARGE</v>
      </c>
      <c r="K5133" s="144" t="str">
        <f t="shared" si="496"/>
        <v>MEDIUM</v>
      </c>
      <c r="L5133" s="144" t="str" cm="1">
        <f t="array" ref="L5133">_xlfn.IFS(I5133&lt;=2,"SMALL",I5133&lt;=5,"MEDIUM",I5133&gt;5,"LARGE")</f>
        <v>MEDIUM</v>
      </c>
      <c r="M5133" s="144" t="str">
        <f t="shared" si="493"/>
        <v>NO</v>
      </c>
      <c r="N5133" s="374">
        <v>4.71</v>
      </c>
      <c r="O5133" s="374">
        <f t="shared" si="494"/>
        <v>5</v>
      </c>
      <c r="P5133" s="158" t="str" cm="1">
        <f t="array" ref="P5133">_xlfn.SWITCH(ROUND(N5133,0),5,"Excellent",4,"Good",3,"ok","Bad")</f>
        <v>Excellent</v>
      </c>
      <c r="Q5133" s="144">
        <v>14</v>
      </c>
      <c r="R5133" s="385">
        <v>43687</v>
      </c>
      <c r="S5133" s="385">
        <v>43828</v>
      </c>
      <c r="T5133" s="144">
        <v>3043</v>
      </c>
      <c r="U5133" s="144" t="s">
        <v>69</v>
      </c>
      <c r="V5133" s="144">
        <v>89</v>
      </c>
      <c r="W5133" s="144" t="str">
        <f t="shared" si="497"/>
        <v>Active</v>
      </c>
      <c r="X5133" s="144">
        <v>3043</v>
      </c>
      <c r="AB5133" s="343"/>
    </row>
    <row r="5134" spans="9:28">
      <c r="I5134" s="342">
        <v>10</v>
      </c>
      <c r="J5134" s="144" t="str">
        <f t="shared" si="495"/>
        <v>LARGE</v>
      </c>
      <c r="K5134" s="144" t="str">
        <f t="shared" si="496"/>
        <v>LARGE</v>
      </c>
      <c r="L5134" s="144" t="str" cm="1">
        <f t="array" ref="L5134">_xlfn.IFS(I5134&lt;=2,"SMALL",I5134&lt;=5,"MEDIUM",I5134&gt;5,"LARGE")</f>
        <v>LARGE</v>
      </c>
      <c r="M5134" s="144" t="str">
        <f t="shared" si="493"/>
        <v>NO</v>
      </c>
      <c r="N5134" s="374">
        <v>4.5599999999999996</v>
      </c>
      <c r="O5134" s="374">
        <f t="shared" si="494"/>
        <v>5</v>
      </c>
      <c r="P5134" s="158" t="str" cm="1">
        <f t="array" ref="P5134">_xlfn.SWITCH(ROUND(N5134,0),5,"Excellent",4,"Good",3,"ok","Bad")</f>
        <v>Excellent</v>
      </c>
      <c r="Q5134" s="144">
        <v>9</v>
      </c>
      <c r="R5134" s="385">
        <v>43731</v>
      </c>
      <c r="S5134" s="385">
        <v>43891</v>
      </c>
      <c r="T5134" s="144">
        <v>3330</v>
      </c>
      <c r="U5134" s="144" t="s">
        <v>69</v>
      </c>
      <c r="V5134" s="144">
        <v>0</v>
      </c>
      <c r="W5134" s="144" t="str">
        <f t="shared" si="497"/>
        <v>Inactive</v>
      </c>
      <c r="X5134" s="144">
        <v>3330</v>
      </c>
      <c r="AB5134" s="343"/>
    </row>
    <row r="5135" spans="9:28">
      <c r="I5135" s="342">
        <v>2</v>
      </c>
      <c r="J5135" s="144" t="str">
        <f t="shared" si="495"/>
        <v>SMALL</v>
      </c>
      <c r="K5135" s="144" t="str">
        <f t="shared" si="496"/>
        <v>SMALL</v>
      </c>
      <c r="L5135" s="144" t="str" cm="1">
        <f t="array" ref="L5135">_xlfn.IFS(I5135&lt;=2,"SMALL",I5135&lt;=5,"MEDIUM",I5135&gt;5,"LARGE")</f>
        <v>SMALL</v>
      </c>
      <c r="M5135" s="144" t="str">
        <f t="shared" si="493"/>
        <v>NO</v>
      </c>
      <c r="N5135" s="374">
        <v>4.7300000000000004</v>
      </c>
      <c r="O5135" s="374">
        <f t="shared" si="494"/>
        <v>5</v>
      </c>
      <c r="P5135" s="158" t="str" cm="1">
        <f t="array" ref="P5135">_xlfn.SWITCH(ROUND(N5135,0),5,"Excellent",4,"Good",3,"ok","Bad")</f>
        <v>Excellent</v>
      </c>
      <c r="Q5135" s="144">
        <v>33</v>
      </c>
      <c r="R5135" s="385">
        <v>43685</v>
      </c>
      <c r="S5135" s="385">
        <v>43911</v>
      </c>
      <c r="T5135" s="144">
        <v>3966</v>
      </c>
      <c r="U5135" s="144" t="s">
        <v>60</v>
      </c>
      <c r="V5135" s="144">
        <v>154</v>
      </c>
      <c r="W5135" s="144" t="str">
        <f t="shared" si="497"/>
        <v>Active</v>
      </c>
      <c r="X5135" s="144">
        <v>3966</v>
      </c>
      <c r="AB5135" s="343"/>
    </row>
    <row r="5136" spans="9:28">
      <c r="I5136" s="342">
        <v>2</v>
      </c>
      <c r="J5136" s="144" t="str">
        <f t="shared" si="495"/>
        <v>SMALL</v>
      </c>
      <c r="K5136" s="144" t="str">
        <f t="shared" si="496"/>
        <v>SMALL</v>
      </c>
      <c r="L5136" s="144" t="str" cm="1">
        <f t="array" ref="L5136">_xlfn.IFS(I5136&lt;=2,"SMALL",I5136&lt;=5,"MEDIUM",I5136&gt;5,"LARGE")</f>
        <v>SMALL</v>
      </c>
      <c r="M5136" s="144" t="str">
        <f t="shared" si="493"/>
        <v>NO</v>
      </c>
      <c r="N5136" s="374">
        <v>4.75</v>
      </c>
      <c r="O5136" s="374">
        <f t="shared" si="494"/>
        <v>5</v>
      </c>
      <c r="P5136" s="158" t="str" cm="1">
        <f t="array" ref="P5136">_xlfn.SWITCH(ROUND(N5136,0),5,"Excellent",4,"Good",3,"ok","Bad")</f>
        <v>Excellent</v>
      </c>
      <c r="Q5136" s="144">
        <v>4</v>
      </c>
      <c r="R5136" s="385">
        <v>43769</v>
      </c>
      <c r="S5136" s="385">
        <v>43921</v>
      </c>
      <c r="T5136" s="144">
        <v>3807</v>
      </c>
      <c r="U5136" s="144" t="s">
        <v>69</v>
      </c>
      <c r="V5136" s="144">
        <v>254</v>
      </c>
      <c r="W5136" s="144" t="str">
        <f t="shared" si="497"/>
        <v>Active</v>
      </c>
      <c r="X5136" s="144">
        <v>3807</v>
      </c>
      <c r="AB5136" s="343"/>
    </row>
    <row r="5137" spans="9:28">
      <c r="I5137" s="342">
        <v>2</v>
      </c>
      <c r="J5137" s="144" t="str">
        <f t="shared" si="495"/>
        <v>SMALL</v>
      </c>
      <c r="K5137" s="144" t="str">
        <f t="shared" si="496"/>
        <v>SMALL</v>
      </c>
      <c r="L5137" s="144" t="str" cm="1">
        <f t="array" ref="L5137">_xlfn.IFS(I5137&lt;=2,"SMALL",I5137&lt;=5,"MEDIUM",I5137&gt;5,"LARGE")</f>
        <v>SMALL</v>
      </c>
      <c r="M5137" s="144" t="str">
        <f t="shared" si="493"/>
        <v>NO</v>
      </c>
      <c r="N5137" s="374">
        <v>5</v>
      </c>
      <c r="O5137" s="374">
        <f t="shared" si="494"/>
        <v>5</v>
      </c>
      <c r="P5137" s="158" t="str" cm="1">
        <f t="array" ref="P5137">_xlfn.SWITCH(ROUND(N5137,0),5,"Excellent",4,"Good",3,"ok","Bad")</f>
        <v>Excellent</v>
      </c>
      <c r="Q5137" s="144">
        <v>8</v>
      </c>
      <c r="R5137" s="385">
        <v>43690</v>
      </c>
      <c r="S5137" s="385">
        <v>43728</v>
      </c>
      <c r="T5137" s="144">
        <v>3817</v>
      </c>
      <c r="U5137" s="144" t="s">
        <v>60</v>
      </c>
      <c r="V5137" s="144">
        <v>364</v>
      </c>
      <c r="W5137" s="144" t="str">
        <f t="shared" si="497"/>
        <v>Active</v>
      </c>
      <c r="X5137" s="144">
        <v>3817</v>
      </c>
      <c r="AB5137" s="343"/>
    </row>
    <row r="5138" spans="9:28">
      <c r="I5138" s="342">
        <v>2</v>
      </c>
      <c r="J5138" s="144" t="str">
        <f t="shared" si="495"/>
        <v>SMALL</v>
      </c>
      <c r="K5138" s="144" t="str">
        <f t="shared" si="496"/>
        <v>SMALL</v>
      </c>
      <c r="L5138" s="144" t="str" cm="1">
        <f t="array" ref="L5138">_xlfn.IFS(I5138&lt;=2,"SMALL",I5138&lt;=5,"MEDIUM",I5138&gt;5,"LARGE")</f>
        <v>SMALL</v>
      </c>
      <c r="M5138" s="144" t="str">
        <f t="shared" si="493"/>
        <v>NO</v>
      </c>
      <c r="N5138" s="374">
        <v>5</v>
      </c>
      <c r="O5138" s="374">
        <f t="shared" si="494"/>
        <v>5</v>
      </c>
      <c r="P5138" s="158" t="str" cm="1">
        <f t="array" ref="P5138">_xlfn.SWITCH(ROUND(N5138,0),5,"Excellent",4,"Good",3,"ok","Bad")</f>
        <v>Excellent</v>
      </c>
      <c r="Q5138" s="144">
        <v>11</v>
      </c>
      <c r="R5138" s="385">
        <v>43697</v>
      </c>
      <c r="S5138" s="385">
        <v>43878</v>
      </c>
      <c r="T5138" s="144">
        <v>2250</v>
      </c>
      <c r="U5138" s="144" t="s">
        <v>60</v>
      </c>
      <c r="V5138" s="144">
        <v>180</v>
      </c>
      <c r="W5138" s="144" t="str">
        <f t="shared" si="497"/>
        <v>Active</v>
      </c>
      <c r="X5138" s="144">
        <v>2250</v>
      </c>
      <c r="AB5138" s="343"/>
    </row>
    <row r="5139" spans="9:28">
      <c r="I5139" s="342">
        <v>2</v>
      </c>
      <c r="J5139" s="144" t="str">
        <f t="shared" si="495"/>
        <v>SMALL</v>
      </c>
      <c r="K5139" s="144" t="str">
        <f t="shared" si="496"/>
        <v>SMALL</v>
      </c>
      <c r="L5139" s="144" t="str" cm="1">
        <f t="array" ref="L5139">_xlfn.IFS(I5139&lt;=2,"SMALL",I5139&lt;=5,"MEDIUM",I5139&gt;5,"LARGE")</f>
        <v>SMALL</v>
      </c>
      <c r="M5139" s="144" t="str">
        <f t="shared" si="493"/>
        <v>NO</v>
      </c>
      <c r="N5139" s="374">
        <v>4.9800000000000004</v>
      </c>
      <c r="O5139" s="374">
        <f t="shared" si="494"/>
        <v>5</v>
      </c>
      <c r="P5139" s="158" t="str" cm="1">
        <f t="array" ref="P5139">_xlfn.SWITCH(ROUND(N5139,0),5,"Excellent",4,"Good",3,"ok","Bad")</f>
        <v>Excellent</v>
      </c>
      <c r="Q5139" s="144">
        <v>50</v>
      </c>
      <c r="R5139" s="385">
        <v>43719</v>
      </c>
      <c r="S5139" s="385">
        <v>44043</v>
      </c>
      <c r="T5139" s="144">
        <v>3351</v>
      </c>
      <c r="U5139" s="144" t="s">
        <v>60</v>
      </c>
      <c r="V5139" s="144">
        <v>364</v>
      </c>
      <c r="W5139" s="144" t="str">
        <f t="shared" si="497"/>
        <v>Active</v>
      </c>
      <c r="X5139" s="144">
        <v>3351</v>
      </c>
      <c r="AB5139" s="343"/>
    </row>
    <row r="5140" spans="9:28">
      <c r="I5140" s="342">
        <v>6</v>
      </c>
      <c r="J5140" s="144" t="str">
        <f t="shared" si="495"/>
        <v>LARGE</v>
      </c>
      <c r="K5140" s="144" t="str">
        <f t="shared" si="496"/>
        <v>LARGE</v>
      </c>
      <c r="L5140" s="144" t="str" cm="1">
        <f t="array" ref="L5140">_xlfn.IFS(I5140&lt;=2,"SMALL",I5140&lt;=5,"MEDIUM",I5140&gt;5,"LARGE")</f>
        <v>LARGE</v>
      </c>
      <c r="M5140" s="144" t="str">
        <f t="shared" si="493"/>
        <v>NO</v>
      </c>
      <c r="N5140" s="374">
        <v>4.83</v>
      </c>
      <c r="O5140" s="374">
        <f t="shared" si="494"/>
        <v>5</v>
      </c>
      <c r="P5140" s="158" t="str" cm="1">
        <f t="array" ref="P5140">_xlfn.SWITCH(ROUND(N5140,0),5,"Excellent",4,"Good",3,"ok","Bad")</f>
        <v>Excellent</v>
      </c>
      <c r="Q5140" s="144">
        <v>6</v>
      </c>
      <c r="R5140" s="385">
        <v>43710</v>
      </c>
      <c r="S5140" s="385">
        <v>43831</v>
      </c>
      <c r="T5140" s="144">
        <v>3246</v>
      </c>
      <c r="U5140" s="144" t="s">
        <v>69</v>
      </c>
      <c r="V5140" s="144">
        <v>165</v>
      </c>
      <c r="W5140" s="144" t="str">
        <f t="shared" si="497"/>
        <v>Active</v>
      </c>
      <c r="X5140" s="144">
        <v>3246</v>
      </c>
      <c r="AB5140" s="343"/>
    </row>
    <row r="5141" spans="9:28">
      <c r="I5141" s="342">
        <v>2</v>
      </c>
      <c r="J5141" s="144" t="str">
        <f t="shared" si="495"/>
        <v>SMALL</v>
      </c>
      <c r="K5141" s="144" t="str">
        <f t="shared" si="496"/>
        <v>SMALL</v>
      </c>
      <c r="L5141" s="144" t="str" cm="1">
        <f t="array" ref="L5141">_xlfn.IFS(I5141&lt;=2,"SMALL",I5141&lt;=5,"MEDIUM",I5141&gt;5,"LARGE")</f>
        <v>SMALL</v>
      </c>
      <c r="M5141" s="144" t="str">
        <f t="shared" si="493"/>
        <v>NO</v>
      </c>
      <c r="N5141" s="374">
        <v>4.96</v>
      </c>
      <c r="O5141" s="374">
        <f t="shared" si="494"/>
        <v>5</v>
      </c>
      <c r="P5141" s="158" t="str" cm="1">
        <f t="array" ref="P5141">_xlfn.SWITCH(ROUND(N5141,0),5,"Excellent",4,"Good",3,"ok","Bad")</f>
        <v>Excellent</v>
      </c>
      <c r="Q5141" s="144">
        <v>26</v>
      </c>
      <c r="R5141" s="385">
        <v>43692</v>
      </c>
      <c r="S5141" s="385">
        <v>43903</v>
      </c>
      <c r="T5141" s="144">
        <v>1285</v>
      </c>
      <c r="U5141" s="144" t="s">
        <v>60</v>
      </c>
      <c r="V5141" s="144">
        <v>149</v>
      </c>
      <c r="W5141" s="144" t="str">
        <f t="shared" si="497"/>
        <v>Active</v>
      </c>
      <c r="X5141" s="144">
        <v>1285</v>
      </c>
      <c r="AB5141" s="343"/>
    </row>
    <row r="5142" spans="9:28">
      <c r="I5142" s="342">
        <v>6</v>
      </c>
      <c r="J5142" s="144" t="str">
        <f t="shared" si="495"/>
        <v>LARGE</v>
      </c>
      <c r="K5142" s="144" t="str">
        <f t="shared" si="496"/>
        <v>LARGE</v>
      </c>
      <c r="L5142" s="144" t="str" cm="1">
        <f t="array" ref="L5142">_xlfn.IFS(I5142&lt;=2,"SMALL",I5142&lt;=5,"MEDIUM",I5142&gt;5,"LARGE")</f>
        <v>LARGE</v>
      </c>
      <c r="M5142" s="144" t="str">
        <f t="shared" si="493"/>
        <v>NO</v>
      </c>
      <c r="N5142" s="374">
        <v>4.5599999999999996</v>
      </c>
      <c r="O5142" s="374">
        <f t="shared" si="494"/>
        <v>5</v>
      </c>
      <c r="P5142" s="158" t="str" cm="1">
        <f t="array" ref="P5142">_xlfn.SWITCH(ROUND(N5142,0),5,"Excellent",4,"Good",3,"ok","Bad")</f>
        <v>Excellent</v>
      </c>
      <c r="Q5142" s="144">
        <v>9</v>
      </c>
      <c r="R5142" s="385">
        <v>43710</v>
      </c>
      <c r="S5142" s="385">
        <v>43828</v>
      </c>
      <c r="T5142" s="144">
        <v>2363</v>
      </c>
      <c r="U5142" s="144" t="s">
        <v>60</v>
      </c>
      <c r="V5142" s="144">
        <v>365</v>
      </c>
      <c r="W5142" s="144" t="str">
        <f t="shared" si="497"/>
        <v>Active</v>
      </c>
      <c r="X5142" s="144">
        <v>2363</v>
      </c>
      <c r="AB5142" s="343"/>
    </row>
    <row r="5143" spans="9:28">
      <c r="I5143" s="342">
        <v>2</v>
      </c>
      <c r="J5143" s="144" t="str">
        <f t="shared" si="495"/>
        <v>SMALL</v>
      </c>
      <c r="K5143" s="144" t="str">
        <f t="shared" si="496"/>
        <v>SMALL</v>
      </c>
      <c r="L5143" s="144" t="str" cm="1">
        <f t="array" ref="L5143">_xlfn.IFS(I5143&lt;=2,"SMALL",I5143&lt;=5,"MEDIUM",I5143&gt;5,"LARGE")</f>
        <v>SMALL</v>
      </c>
      <c r="M5143" s="144" t="str">
        <f t="shared" si="493"/>
        <v>NO</v>
      </c>
      <c r="N5143" s="374">
        <v>4.8</v>
      </c>
      <c r="O5143" s="374">
        <f t="shared" si="494"/>
        <v>5</v>
      </c>
      <c r="P5143" s="158" t="str" cm="1">
        <f t="array" ref="P5143">_xlfn.SWITCH(ROUND(N5143,0),5,"Excellent",4,"Good",3,"ok","Bad")</f>
        <v>Excellent</v>
      </c>
      <c r="Q5143" s="144">
        <v>30</v>
      </c>
      <c r="R5143" s="385">
        <v>43698</v>
      </c>
      <c r="S5143" s="385">
        <v>43890</v>
      </c>
      <c r="T5143" s="144">
        <v>3967</v>
      </c>
      <c r="U5143" s="144" t="s">
        <v>60</v>
      </c>
      <c r="V5143" s="144">
        <v>164</v>
      </c>
      <c r="W5143" s="144" t="str">
        <f t="shared" si="497"/>
        <v>Active</v>
      </c>
      <c r="X5143" s="144">
        <v>3967</v>
      </c>
      <c r="AB5143" s="343"/>
    </row>
    <row r="5144" spans="9:28">
      <c r="I5144" s="342">
        <v>6</v>
      </c>
      <c r="J5144" s="144" t="str">
        <f t="shared" si="495"/>
        <v>LARGE</v>
      </c>
      <c r="K5144" s="144" t="str">
        <f t="shared" si="496"/>
        <v>LARGE</v>
      </c>
      <c r="L5144" s="144" t="str" cm="1">
        <f t="array" ref="L5144">_xlfn.IFS(I5144&lt;=2,"SMALL",I5144&lt;=5,"MEDIUM",I5144&gt;5,"LARGE")</f>
        <v>LARGE</v>
      </c>
      <c r="M5144" s="144" t="str">
        <f t="shared" si="493"/>
        <v>NO</v>
      </c>
      <c r="N5144" s="374">
        <v>4</v>
      </c>
      <c r="O5144" s="374">
        <f t="shared" si="494"/>
        <v>4</v>
      </c>
      <c r="P5144" s="158" t="str" cm="1">
        <f t="array" ref="P5144">_xlfn.SWITCH(ROUND(N5144,0),5,"Excellent",4,"Good",3,"ok","Bad")</f>
        <v>Good</v>
      </c>
      <c r="Q5144" s="144">
        <v>3</v>
      </c>
      <c r="R5144" s="385">
        <v>43738</v>
      </c>
      <c r="S5144" s="385">
        <v>44012</v>
      </c>
      <c r="T5144" s="144">
        <v>3962</v>
      </c>
      <c r="U5144" s="144" t="s">
        <v>69</v>
      </c>
      <c r="V5144" s="144">
        <v>241</v>
      </c>
      <c r="W5144" s="144" t="str">
        <f t="shared" si="497"/>
        <v>Active</v>
      </c>
      <c r="X5144" s="144">
        <v>3962</v>
      </c>
      <c r="AB5144" s="343"/>
    </row>
    <row r="5145" spans="9:28">
      <c r="I5145" s="342">
        <v>2</v>
      </c>
      <c r="J5145" s="144" t="str">
        <f t="shared" si="495"/>
        <v>SMALL</v>
      </c>
      <c r="K5145" s="144" t="str">
        <f t="shared" si="496"/>
        <v>SMALL</v>
      </c>
      <c r="L5145" s="144" t="str" cm="1">
        <f t="array" ref="L5145">_xlfn.IFS(I5145&lt;=2,"SMALL",I5145&lt;=5,"MEDIUM",I5145&gt;5,"LARGE")</f>
        <v>SMALL</v>
      </c>
      <c r="M5145" s="144" t="str">
        <f t="shared" si="493"/>
        <v>NO</v>
      </c>
      <c r="N5145" s="374">
        <v>4.63</v>
      </c>
      <c r="O5145" s="374">
        <f t="shared" si="494"/>
        <v>5</v>
      </c>
      <c r="P5145" s="158" t="str" cm="1">
        <f t="array" ref="P5145">_xlfn.SWITCH(ROUND(N5145,0),5,"Excellent",4,"Good",3,"ok","Bad")</f>
        <v>Excellent</v>
      </c>
      <c r="Q5145" s="144">
        <v>16</v>
      </c>
      <c r="R5145" s="385">
        <v>43688</v>
      </c>
      <c r="S5145" s="385">
        <v>43909</v>
      </c>
      <c r="T5145" s="144">
        <v>2363</v>
      </c>
      <c r="U5145" s="144" t="s">
        <v>73</v>
      </c>
      <c r="V5145" s="144">
        <v>365</v>
      </c>
      <c r="W5145" s="144" t="str">
        <f t="shared" si="497"/>
        <v>Active</v>
      </c>
      <c r="X5145" s="144">
        <v>2363</v>
      </c>
      <c r="AB5145" s="343"/>
    </row>
    <row r="5146" spans="9:28">
      <c r="I5146" s="342">
        <v>4</v>
      </c>
      <c r="J5146" s="144" t="str">
        <f t="shared" si="495"/>
        <v>LARGE</v>
      </c>
      <c r="K5146" s="144" t="str">
        <f t="shared" si="496"/>
        <v>MEDIUM</v>
      </c>
      <c r="L5146" s="144" t="str" cm="1">
        <f t="array" ref="L5146">_xlfn.IFS(I5146&lt;=2,"SMALL",I5146&lt;=5,"MEDIUM",I5146&gt;5,"LARGE")</f>
        <v>MEDIUM</v>
      </c>
      <c r="M5146" s="144" t="str">
        <f t="shared" si="493"/>
        <v>NO</v>
      </c>
      <c r="N5146" s="374">
        <v>5</v>
      </c>
      <c r="O5146" s="374">
        <f t="shared" si="494"/>
        <v>5</v>
      </c>
      <c r="P5146" s="158" t="str" cm="1">
        <f t="array" ref="P5146">_xlfn.SWITCH(ROUND(N5146,0),5,"Excellent",4,"Good",3,"ok","Bad")</f>
        <v>Excellent</v>
      </c>
      <c r="Q5146" s="144">
        <v>6</v>
      </c>
      <c r="R5146" s="385">
        <v>43786</v>
      </c>
      <c r="S5146" s="385">
        <v>43877</v>
      </c>
      <c r="T5146" s="144">
        <v>489</v>
      </c>
      <c r="U5146" s="144" t="s">
        <v>69</v>
      </c>
      <c r="V5146" s="144">
        <v>104</v>
      </c>
      <c r="W5146" s="144" t="str">
        <f t="shared" si="497"/>
        <v>Active</v>
      </c>
      <c r="X5146" s="144">
        <v>489</v>
      </c>
      <c r="AB5146" s="343"/>
    </row>
    <row r="5147" spans="9:28">
      <c r="I5147" s="342">
        <v>6</v>
      </c>
      <c r="J5147" s="144" t="str">
        <f t="shared" si="495"/>
        <v>LARGE</v>
      </c>
      <c r="K5147" s="144" t="str">
        <f t="shared" si="496"/>
        <v>LARGE</v>
      </c>
      <c r="L5147" s="144" t="str" cm="1">
        <f t="array" ref="L5147">_xlfn.IFS(I5147&lt;=2,"SMALL",I5147&lt;=5,"MEDIUM",I5147&gt;5,"LARGE")</f>
        <v>LARGE</v>
      </c>
      <c r="M5147" s="144" t="str">
        <f t="shared" si="493"/>
        <v>NO</v>
      </c>
      <c r="N5147" s="374">
        <v>5</v>
      </c>
      <c r="O5147" s="374">
        <f t="shared" si="494"/>
        <v>5</v>
      </c>
      <c r="P5147" s="158" t="str" cm="1">
        <f t="array" ref="P5147">_xlfn.SWITCH(ROUND(N5147,0),5,"Excellent",4,"Good",3,"ok","Bad")</f>
        <v>Excellent</v>
      </c>
      <c r="Q5147" s="144">
        <v>4</v>
      </c>
      <c r="R5147" s="385">
        <v>43792</v>
      </c>
      <c r="S5147" s="385">
        <v>44046</v>
      </c>
      <c r="T5147" s="144">
        <v>1376</v>
      </c>
      <c r="U5147" s="144" t="s">
        <v>69</v>
      </c>
      <c r="V5147" s="144">
        <v>365</v>
      </c>
      <c r="W5147" s="144" t="str">
        <f t="shared" si="497"/>
        <v>Active</v>
      </c>
      <c r="X5147" s="144">
        <v>1376</v>
      </c>
      <c r="AB5147" s="343"/>
    </row>
    <row r="5148" spans="9:28">
      <c r="I5148" s="342">
        <v>2</v>
      </c>
      <c r="J5148" s="144" t="str">
        <f t="shared" si="495"/>
        <v>SMALL</v>
      </c>
      <c r="K5148" s="144" t="str">
        <f t="shared" si="496"/>
        <v>SMALL</v>
      </c>
      <c r="L5148" s="144" t="str" cm="1">
        <f t="array" ref="L5148">_xlfn.IFS(I5148&lt;=2,"SMALL",I5148&lt;=5,"MEDIUM",I5148&gt;5,"LARGE")</f>
        <v>SMALL</v>
      </c>
      <c r="M5148" s="144" t="str">
        <f t="shared" si="493"/>
        <v>NO</v>
      </c>
      <c r="N5148" s="374">
        <v>4.5999999999999996</v>
      </c>
      <c r="O5148" s="374">
        <f t="shared" si="494"/>
        <v>5</v>
      </c>
      <c r="P5148" s="158" t="str" cm="1">
        <f t="array" ref="P5148">_xlfn.SWITCH(ROUND(N5148,0),5,"Excellent",4,"Good",3,"ok","Bad")</f>
        <v>Excellent</v>
      </c>
      <c r="Q5148" s="144">
        <v>5</v>
      </c>
      <c r="R5148" s="385">
        <v>43689</v>
      </c>
      <c r="S5148" s="385">
        <v>43831</v>
      </c>
      <c r="T5148" s="144">
        <v>1628</v>
      </c>
      <c r="U5148" s="144" t="s">
        <v>60</v>
      </c>
      <c r="V5148" s="144">
        <v>365</v>
      </c>
      <c r="W5148" s="144" t="str">
        <f t="shared" si="497"/>
        <v>Active</v>
      </c>
      <c r="X5148" s="144">
        <v>1628</v>
      </c>
      <c r="AB5148" s="343"/>
    </row>
    <row r="5149" spans="9:28">
      <c r="I5149" s="342">
        <v>4</v>
      </c>
      <c r="J5149" s="144" t="str">
        <f t="shared" si="495"/>
        <v>LARGE</v>
      </c>
      <c r="K5149" s="144" t="str">
        <f t="shared" si="496"/>
        <v>MEDIUM</v>
      </c>
      <c r="L5149" s="144" t="str" cm="1">
        <f t="array" ref="L5149">_xlfn.IFS(I5149&lt;=2,"SMALL",I5149&lt;=5,"MEDIUM",I5149&gt;5,"LARGE")</f>
        <v>MEDIUM</v>
      </c>
      <c r="M5149" s="144" t="str">
        <f t="shared" si="493"/>
        <v>NO</v>
      </c>
      <c r="N5149" s="374">
        <v>5</v>
      </c>
      <c r="O5149" s="374">
        <f t="shared" si="494"/>
        <v>5</v>
      </c>
      <c r="P5149" s="158" t="str" cm="1">
        <f t="array" ref="P5149">_xlfn.SWITCH(ROUND(N5149,0),5,"Excellent",4,"Good",3,"ok","Bad")</f>
        <v>Excellent</v>
      </c>
      <c r="Q5149" s="144">
        <v>21</v>
      </c>
      <c r="R5149" s="385">
        <v>43745</v>
      </c>
      <c r="S5149" s="385">
        <v>44037</v>
      </c>
      <c r="T5149" s="144">
        <v>3128</v>
      </c>
      <c r="U5149" s="144" t="s">
        <v>69</v>
      </c>
      <c r="V5149" s="144">
        <v>356</v>
      </c>
      <c r="W5149" s="144" t="str">
        <f t="shared" si="497"/>
        <v>Active</v>
      </c>
      <c r="X5149" s="144">
        <v>3128</v>
      </c>
      <c r="AB5149" s="343"/>
    </row>
    <row r="5150" spans="9:28">
      <c r="I5150" s="342">
        <v>6</v>
      </c>
      <c r="J5150" s="144" t="str">
        <f t="shared" si="495"/>
        <v>LARGE</v>
      </c>
      <c r="K5150" s="144" t="str">
        <f t="shared" si="496"/>
        <v>LARGE</v>
      </c>
      <c r="L5150" s="144" t="str" cm="1">
        <f t="array" ref="L5150">_xlfn.IFS(I5150&lt;=2,"SMALL",I5150&lt;=5,"MEDIUM",I5150&gt;5,"LARGE")</f>
        <v>LARGE</v>
      </c>
      <c r="M5150" s="144" t="str">
        <f t="shared" si="493"/>
        <v>NO</v>
      </c>
      <c r="N5150" s="374">
        <v>4.5199999999999996</v>
      </c>
      <c r="O5150" s="374">
        <f t="shared" si="494"/>
        <v>5</v>
      </c>
      <c r="P5150" s="158" t="str" cm="1">
        <f t="array" ref="P5150">_xlfn.SWITCH(ROUND(N5150,0),5,"Excellent",4,"Good",3,"ok","Bad")</f>
        <v>Excellent</v>
      </c>
      <c r="Q5150" s="144">
        <v>31</v>
      </c>
      <c r="R5150" s="385">
        <v>43687</v>
      </c>
      <c r="S5150" s="385">
        <v>44046</v>
      </c>
      <c r="T5150" s="144">
        <v>3970</v>
      </c>
      <c r="U5150" s="144" t="s">
        <v>69</v>
      </c>
      <c r="V5150" s="144">
        <v>52</v>
      </c>
      <c r="W5150" s="144" t="str">
        <f t="shared" si="497"/>
        <v>Active</v>
      </c>
      <c r="X5150" s="144">
        <v>3970</v>
      </c>
      <c r="AB5150" s="343"/>
    </row>
    <row r="5151" spans="9:28">
      <c r="I5151" s="342">
        <v>4</v>
      </c>
      <c r="J5151" s="144" t="str">
        <f t="shared" si="495"/>
        <v>LARGE</v>
      </c>
      <c r="K5151" s="144" t="str">
        <f t="shared" si="496"/>
        <v>MEDIUM</v>
      </c>
      <c r="L5151" s="144" t="str" cm="1">
        <f t="array" ref="L5151">_xlfn.IFS(I5151&lt;=2,"SMALL",I5151&lt;=5,"MEDIUM",I5151&gt;5,"LARGE")</f>
        <v>MEDIUM</v>
      </c>
      <c r="M5151" s="144" t="str">
        <f t="shared" si="493"/>
        <v>NO</v>
      </c>
      <c r="N5151" s="374">
        <v>4.83</v>
      </c>
      <c r="O5151" s="374">
        <f t="shared" si="494"/>
        <v>5</v>
      </c>
      <c r="P5151" s="158" t="str" cm="1">
        <f t="array" ref="P5151">_xlfn.SWITCH(ROUND(N5151,0),5,"Excellent",4,"Good",3,"ok","Bad")</f>
        <v>Excellent</v>
      </c>
      <c r="Q5151" s="144">
        <v>24</v>
      </c>
      <c r="R5151" s="385">
        <v>43684</v>
      </c>
      <c r="S5151" s="385">
        <v>44029</v>
      </c>
      <c r="T5151" s="144">
        <v>3970</v>
      </c>
      <c r="U5151" s="144" t="s">
        <v>69</v>
      </c>
      <c r="V5151" s="144">
        <v>74</v>
      </c>
      <c r="W5151" s="144" t="str">
        <f t="shared" si="497"/>
        <v>Active</v>
      </c>
      <c r="X5151" s="144">
        <v>3970</v>
      </c>
      <c r="AB5151" s="343"/>
    </row>
    <row r="5152" spans="9:28">
      <c r="I5152" s="342">
        <v>1</v>
      </c>
      <c r="J5152" s="144" t="str">
        <f t="shared" si="495"/>
        <v>SMALL</v>
      </c>
      <c r="K5152" s="144" t="str">
        <f t="shared" si="496"/>
        <v>SMALL</v>
      </c>
      <c r="L5152" s="144" t="str" cm="1">
        <f t="array" ref="L5152">_xlfn.IFS(I5152&lt;=2,"SMALL",I5152&lt;=5,"MEDIUM",I5152&gt;5,"LARGE")</f>
        <v>SMALL</v>
      </c>
      <c r="M5152" s="144" t="str">
        <f t="shared" si="493"/>
        <v>NO</v>
      </c>
      <c r="N5152" s="374">
        <v>5</v>
      </c>
      <c r="O5152" s="374">
        <f t="shared" si="494"/>
        <v>5</v>
      </c>
      <c r="P5152" s="158" t="str" cm="1">
        <f t="array" ref="P5152">_xlfn.SWITCH(ROUND(N5152,0),5,"Excellent",4,"Good",3,"ok","Bad")</f>
        <v>Excellent</v>
      </c>
      <c r="Q5152" s="144">
        <v>12</v>
      </c>
      <c r="R5152" s="385">
        <v>43715</v>
      </c>
      <c r="S5152" s="385">
        <v>44005</v>
      </c>
      <c r="T5152" s="144">
        <v>3046</v>
      </c>
      <c r="U5152" s="144" t="s">
        <v>60</v>
      </c>
      <c r="V5152" s="144">
        <v>88</v>
      </c>
      <c r="W5152" s="144" t="str">
        <f t="shared" si="497"/>
        <v>Active</v>
      </c>
      <c r="X5152" s="144">
        <v>3046</v>
      </c>
      <c r="AB5152" s="343"/>
    </row>
    <row r="5153" spans="9:28">
      <c r="I5153" s="342">
        <v>2</v>
      </c>
      <c r="J5153" s="144" t="str">
        <f t="shared" si="495"/>
        <v>SMALL</v>
      </c>
      <c r="K5153" s="144" t="str">
        <f t="shared" si="496"/>
        <v>SMALL</v>
      </c>
      <c r="L5153" s="144" t="str" cm="1">
        <f t="array" ref="L5153">_xlfn.IFS(I5153&lt;=2,"SMALL",I5153&lt;=5,"MEDIUM",I5153&gt;5,"LARGE")</f>
        <v>SMALL</v>
      </c>
      <c r="M5153" s="144" t="str">
        <f t="shared" si="493"/>
        <v>NO</v>
      </c>
      <c r="N5153" s="374">
        <v>4.5999999999999996</v>
      </c>
      <c r="O5153" s="374">
        <f t="shared" si="494"/>
        <v>5</v>
      </c>
      <c r="P5153" s="158" t="str" cm="1">
        <f t="array" ref="P5153">_xlfn.SWITCH(ROUND(N5153,0),5,"Excellent",4,"Good",3,"ok","Bad")</f>
        <v>Excellent</v>
      </c>
      <c r="Q5153" s="144">
        <v>5</v>
      </c>
      <c r="R5153" s="385">
        <v>43814</v>
      </c>
      <c r="S5153" s="385">
        <v>43870</v>
      </c>
      <c r="T5153" s="144">
        <v>684</v>
      </c>
      <c r="U5153" s="144" t="s">
        <v>60</v>
      </c>
      <c r="V5153" s="144">
        <v>29</v>
      </c>
      <c r="W5153" s="144" t="str">
        <f t="shared" si="497"/>
        <v>Active</v>
      </c>
      <c r="X5153" s="144">
        <v>684</v>
      </c>
      <c r="AB5153" s="343"/>
    </row>
    <row r="5154" spans="9:28">
      <c r="I5154" s="342">
        <v>3</v>
      </c>
      <c r="J5154" s="144" t="str">
        <f t="shared" si="495"/>
        <v>LARGE</v>
      </c>
      <c r="K5154" s="144" t="str">
        <f t="shared" si="496"/>
        <v>MEDIUM</v>
      </c>
      <c r="L5154" s="144" t="str" cm="1">
        <f t="array" ref="L5154">_xlfn.IFS(I5154&lt;=2,"SMALL",I5154&lt;=5,"MEDIUM",I5154&gt;5,"LARGE")</f>
        <v>MEDIUM</v>
      </c>
      <c r="M5154" s="144" t="str">
        <f t="shared" si="493"/>
        <v>NO</v>
      </c>
      <c r="N5154" s="374">
        <v>4.5199999999999996</v>
      </c>
      <c r="O5154" s="374">
        <f t="shared" si="494"/>
        <v>5</v>
      </c>
      <c r="P5154" s="158" t="str" cm="1">
        <f t="array" ref="P5154">_xlfn.SWITCH(ROUND(N5154,0),5,"Excellent",4,"Good",3,"ok","Bad")</f>
        <v>Excellent</v>
      </c>
      <c r="Q5154" s="144">
        <v>27</v>
      </c>
      <c r="R5154" s="385">
        <v>43689</v>
      </c>
      <c r="S5154" s="385">
        <v>44025</v>
      </c>
      <c r="T5154" s="144">
        <v>3881</v>
      </c>
      <c r="U5154" s="144" t="s">
        <v>60</v>
      </c>
      <c r="V5154" s="144">
        <v>10</v>
      </c>
      <c r="W5154" s="144" t="str">
        <f t="shared" si="497"/>
        <v>Active</v>
      </c>
      <c r="X5154" s="144">
        <v>3881</v>
      </c>
      <c r="AB5154" s="343"/>
    </row>
    <row r="5155" spans="9:28">
      <c r="I5155" s="342">
        <v>3</v>
      </c>
      <c r="J5155" s="144" t="str">
        <f t="shared" si="495"/>
        <v>LARGE</v>
      </c>
      <c r="K5155" s="144" t="str">
        <f t="shared" si="496"/>
        <v>MEDIUM</v>
      </c>
      <c r="L5155" s="144" t="str" cm="1">
        <f t="array" ref="L5155">_xlfn.IFS(I5155&lt;=2,"SMALL",I5155&lt;=5,"MEDIUM",I5155&gt;5,"LARGE")</f>
        <v>MEDIUM</v>
      </c>
      <c r="M5155" s="144" t="str">
        <f t="shared" si="493"/>
        <v>NO</v>
      </c>
      <c r="N5155" s="374">
        <v>5</v>
      </c>
      <c r="O5155" s="374">
        <f t="shared" si="494"/>
        <v>5</v>
      </c>
      <c r="P5155" s="158" t="str" cm="1">
        <f t="array" ref="P5155">_xlfn.SWITCH(ROUND(N5155,0),5,"Excellent",4,"Good",3,"ok","Bad")</f>
        <v>Excellent</v>
      </c>
      <c r="Q5155" s="144">
        <v>21</v>
      </c>
      <c r="R5155" s="385">
        <v>43688</v>
      </c>
      <c r="S5155" s="385">
        <v>44054</v>
      </c>
      <c r="T5155" s="144">
        <v>3973</v>
      </c>
      <c r="U5155" s="144" t="s">
        <v>69</v>
      </c>
      <c r="V5155" s="144">
        <v>270</v>
      </c>
      <c r="W5155" s="144" t="str">
        <f t="shared" si="497"/>
        <v>Active</v>
      </c>
      <c r="X5155" s="144">
        <v>3973</v>
      </c>
      <c r="AB5155" s="343"/>
    </row>
    <row r="5156" spans="9:28">
      <c r="I5156" s="342">
        <v>10</v>
      </c>
      <c r="J5156" s="144" t="str">
        <f t="shared" si="495"/>
        <v>LARGE</v>
      </c>
      <c r="K5156" s="144" t="str">
        <f t="shared" si="496"/>
        <v>LARGE</v>
      </c>
      <c r="L5156" s="144" t="str" cm="1">
        <f t="array" ref="L5156">_xlfn.IFS(I5156&lt;=2,"SMALL",I5156&lt;=5,"MEDIUM",I5156&gt;5,"LARGE")</f>
        <v>LARGE</v>
      </c>
      <c r="M5156" s="144" t="str">
        <f t="shared" si="493"/>
        <v>NO</v>
      </c>
      <c r="N5156" s="374">
        <v>5</v>
      </c>
      <c r="O5156" s="374">
        <f t="shared" si="494"/>
        <v>5</v>
      </c>
      <c r="P5156" s="158" t="str" cm="1">
        <f t="array" ref="P5156">_xlfn.SWITCH(ROUND(N5156,0),5,"Excellent",4,"Good",3,"ok","Bad")</f>
        <v>Excellent</v>
      </c>
      <c r="Q5156" s="144">
        <v>30</v>
      </c>
      <c r="R5156" s="385">
        <v>43689</v>
      </c>
      <c r="S5156" s="385">
        <v>44045</v>
      </c>
      <c r="T5156" s="144">
        <v>2173</v>
      </c>
      <c r="U5156" s="144" t="s">
        <v>69</v>
      </c>
      <c r="V5156" s="144">
        <v>265</v>
      </c>
      <c r="W5156" s="144" t="str">
        <f t="shared" si="497"/>
        <v>Active</v>
      </c>
      <c r="X5156" s="144">
        <v>2173</v>
      </c>
      <c r="AB5156" s="343"/>
    </row>
    <row r="5157" spans="9:28">
      <c r="I5157" s="342">
        <v>2</v>
      </c>
      <c r="J5157" s="144" t="str">
        <f t="shared" si="495"/>
        <v>SMALL</v>
      </c>
      <c r="K5157" s="144" t="str">
        <f t="shared" si="496"/>
        <v>SMALL</v>
      </c>
      <c r="L5157" s="144" t="str" cm="1">
        <f t="array" ref="L5157">_xlfn.IFS(I5157&lt;=2,"SMALL",I5157&lt;=5,"MEDIUM",I5157&gt;5,"LARGE")</f>
        <v>SMALL</v>
      </c>
      <c r="M5157" s="144" t="str">
        <f t="shared" si="493"/>
        <v>NO</v>
      </c>
      <c r="N5157" s="374">
        <v>4.8</v>
      </c>
      <c r="O5157" s="374">
        <f t="shared" si="494"/>
        <v>5</v>
      </c>
      <c r="P5157" s="158" t="str" cm="1">
        <f t="array" ref="P5157">_xlfn.SWITCH(ROUND(N5157,0),5,"Excellent",4,"Good",3,"ok","Bad")</f>
        <v>Excellent</v>
      </c>
      <c r="Q5157" s="144">
        <v>5</v>
      </c>
      <c r="R5157" s="385">
        <v>43774</v>
      </c>
      <c r="S5157" s="385">
        <v>43898</v>
      </c>
      <c r="T5157" s="144">
        <v>3311</v>
      </c>
      <c r="U5157" s="144" t="s">
        <v>60</v>
      </c>
      <c r="V5157" s="144">
        <v>179</v>
      </c>
      <c r="W5157" s="144" t="str">
        <f t="shared" si="497"/>
        <v>Active</v>
      </c>
      <c r="X5157" s="144">
        <v>3311</v>
      </c>
      <c r="AB5157" s="343"/>
    </row>
    <row r="5158" spans="9:28">
      <c r="I5158" s="342">
        <v>2</v>
      </c>
      <c r="J5158" s="144" t="str">
        <f t="shared" si="495"/>
        <v>SMALL</v>
      </c>
      <c r="K5158" s="144" t="str">
        <f t="shared" si="496"/>
        <v>SMALL</v>
      </c>
      <c r="L5158" s="144" t="str" cm="1">
        <f t="array" ref="L5158">_xlfn.IFS(I5158&lt;=2,"SMALL",I5158&lt;=5,"MEDIUM",I5158&gt;5,"LARGE")</f>
        <v>SMALL</v>
      </c>
      <c r="M5158" s="144" t="str">
        <f t="shared" si="493"/>
        <v>NO</v>
      </c>
      <c r="N5158" s="374">
        <v>4.42</v>
      </c>
      <c r="O5158" s="374">
        <f t="shared" si="494"/>
        <v>4</v>
      </c>
      <c r="P5158" s="158" t="str" cm="1">
        <f t="array" ref="P5158">_xlfn.SWITCH(ROUND(N5158,0),5,"Excellent",4,"Good",3,"ok","Bad")</f>
        <v>Good</v>
      </c>
      <c r="Q5158" s="144">
        <v>33</v>
      </c>
      <c r="R5158" s="385">
        <v>43695</v>
      </c>
      <c r="S5158" s="385">
        <v>44034</v>
      </c>
      <c r="T5158" s="144">
        <v>3968</v>
      </c>
      <c r="U5158" s="144" t="s">
        <v>60</v>
      </c>
      <c r="V5158" s="144">
        <v>272</v>
      </c>
      <c r="W5158" s="144" t="str">
        <f t="shared" si="497"/>
        <v>Active</v>
      </c>
      <c r="X5158" s="144">
        <v>3968</v>
      </c>
      <c r="AB5158" s="343"/>
    </row>
    <row r="5159" spans="9:28">
      <c r="I5159" s="342">
        <v>2</v>
      </c>
      <c r="J5159" s="144" t="str">
        <f t="shared" si="495"/>
        <v>SMALL</v>
      </c>
      <c r="K5159" s="144" t="str">
        <f t="shared" si="496"/>
        <v>SMALL</v>
      </c>
      <c r="L5159" s="144" t="str" cm="1">
        <f t="array" ref="L5159">_xlfn.IFS(I5159&lt;=2,"SMALL",I5159&lt;=5,"MEDIUM",I5159&gt;5,"LARGE")</f>
        <v>SMALL</v>
      </c>
      <c r="M5159" s="144" t="str">
        <f t="shared" si="493"/>
        <v>NO</v>
      </c>
      <c r="N5159" s="374">
        <v>5</v>
      </c>
      <c r="O5159" s="374">
        <f t="shared" si="494"/>
        <v>5</v>
      </c>
      <c r="P5159" s="158" t="str" cm="1">
        <f t="array" ref="P5159">_xlfn.SWITCH(ROUND(N5159,0),5,"Excellent",4,"Good",3,"ok","Bad")</f>
        <v>Excellent</v>
      </c>
      <c r="Q5159" s="144">
        <v>22</v>
      </c>
      <c r="R5159" s="385">
        <v>43708</v>
      </c>
      <c r="S5159" s="385">
        <v>43900</v>
      </c>
      <c r="T5159" s="144">
        <v>470</v>
      </c>
      <c r="U5159" s="144" t="s">
        <v>60</v>
      </c>
      <c r="V5159" s="144">
        <v>69</v>
      </c>
      <c r="W5159" s="144" t="str">
        <f t="shared" si="497"/>
        <v>Active</v>
      </c>
      <c r="X5159" s="144">
        <v>470</v>
      </c>
      <c r="AB5159" s="343"/>
    </row>
    <row r="5160" spans="9:28">
      <c r="I5160" s="342">
        <v>4</v>
      </c>
      <c r="J5160" s="144" t="str">
        <f t="shared" si="495"/>
        <v>LARGE</v>
      </c>
      <c r="K5160" s="144" t="str">
        <f t="shared" si="496"/>
        <v>MEDIUM</v>
      </c>
      <c r="L5160" s="144" t="str" cm="1">
        <f t="array" ref="L5160">_xlfn.IFS(I5160&lt;=2,"SMALL",I5160&lt;=5,"MEDIUM",I5160&gt;5,"LARGE")</f>
        <v>MEDIUM</v>
      </c>
      <c r="M5160" s="144" t="str">
        <f t="shared" si="493"/>
        <v>NO</v>
      </c>
      <c r="N5160" s="374">
        <v>4.83</v>
      </c>
      <c r="O5160" s="374">
        <f t="shared" si="494"/>
        <v>5</v>
      </c>
      <c r="P5160" s="158" t="str" cm="1">
        <f t="array" ref="P5160">_xlfn.SWITCH(ROUND(N5160,0),5,"Excellent",4,"Good",3,"ok","Bad")</f>
        <v>Excellent</v>
      </c>
      <c r="Q5160" s="144">
        <v>29</v>
      </c>
      <c r="R5160" s="385">
        <v>43712</v>
      </c>
      <c r="S5160" s="385">
        <v>44056</v>
      </c>
      <c r="T5160" s="144">
        <v>3955</v>
      </c>
      <c r="U5160" s="144" t="s">
        <v>69</v>
      </c>
      <c r="V5160" s="144">
        <v>166</v>
      </c>
      <c r="W5160" s="144" t="str">
        <f t="shared" si="497"/>
        <v>Active</v>
      </c>
      <c r="X5160" s="144">
        <v>3955</v>
      </c>
      <c r="AB5160" s="343"/>
    </row>
    <row r="5161" spans="9:28">
      <c r="I5161" s="342">
        <v>2</v>
      </c>
      <c r="J5161" s="144" t="str">
        <f t="shared" si="495"/>
        <v>SMALL</v>
      </c>
      <c r="K5161" s="144" t="str">
        <f t="shared" si="496"/>
        <v>SMALL</v>
      </c>
      <c r="L5161" s="144" t="str" cm="1">
        <f t="array" ref="L5161">_xlfn.IFS(I5161&lt;=2,"SMALL",I5161&lt;=5,"MEDIUM",I5161&gt;5,"LARGE")</f>
        <v>SMALL</v>
      </c>
      <c r="M5161" s="144" t="str">
        <f t="shared" si="493"/>
        <v>NO</v>
      </c>
      <c r="N5161" s="374">
        <v>4.4000000000000004</v>
      </c>
      <c r="O5161" s="374">
        <f t="shared" si="494"/>
        <v>4</v>
      </c>
      <c r="P5161" s="158" t="str" cm="1">
        <f t="array" ref="P5161">_xlfn.SWITCH(ROUND(N5161,0),5,"Excellent",4,"Good",3,"ok","Bad")</f>
        <v>Good</v>
      </c>
      <c r="Q5161" s="144">
        <v>5</v>
      </c>
      <c r="R5161" s="385">
        <v>43712</v>
      </c>
      <c r="S5161" s="385">
        <v>44058</v>
      </c>
      <c r="T5161" s="144">
        <v>2504</v>
      </c>
      <c r="U5161" s="144" t="s">
        <v>69</v>
      </c>
      <c r="V5161" s="144">
        <v>147</v>
      </c>
      <c r="W5161" s="144" t="str">
        <f t="shared" si="497"/>
        <v>Active</v>
      </c>
      <c r="X5161" s="144">
        <v>2504</v>
      </c>
      <c r="AB5161" s="343"/>
    </row>
    <row r="5162" spans="9:28">
      <c r="I5162" s="342">
        <v>4</v>
      </c>
      <c r="J5162" s="144" t="str">
        <f t="shared" si="495"/>
        <v>LARGE</v>
      </c>
      <c r="K5162" s="144" t="str">
        <f t="shared" si="496"/>
        <v>MEDIUM</v>
      </c>
      <c r="L5162" s="144" t="str" cm="1">
        <f t="array" ref="L5162">_xlfn.IFS(I5162&lt;=2,"SMALL",I5162&lt;=5,"MEDIUM",I5162&gt;5,"LARGE")</f>
        <v>MEDIUM</v>
      </c>
      <c r="M5162" s="144" t="str">
        <f t="shared" si="493"/>
        <v>NO</v>
      </c>
      <c r="N5162" s="374">
        <v>5</v>
      </c>
      <c r="O5162" s="374">
        <f t="shared" si="494"/>
        <v>5</v>
      </c>
      <c r="P5162" s="158" t="str" cm="1">
        <f t="array" ref="P5162">_xlfn.SWITCH(ROUND(N5162,0),5,"Excellent",4,"Good",3,"ok","Bad")</f>
        <v>Excellent</v>
      </c>
      <c r="Q5162" s="144">
        <v>20</v>
      </c>
      <c r="R5162" s="385">
        <v>43689</v>
      </c>
      <c r="S5162" s="385">
        <v>44020</v>
      </c>
      <c r="T5162" s="144">
        <v>2379</v>
      </c>
      <c r="U5162" s="144" t="s">
        <v>69</v>
      </c>
      <c r="V5162" s="144">
        <v>301</v>
      </c>
      <c r="W5162" s="144" t="str">
        <f t="shared" si="497"/>
        <v>Active</v>
      </c>
      <c r="X5162" s="144">
        <v>2379</v>
      </c>
      <c r="AB5162" s="343"/>
    </row>
    <row r="5163" spans="9:28">
      <c r="I5163" s="342">
        <v>2</v>
      </c>
      <c r="J5163" s="144" t="str">
        <f t="shared" si="495"/>
        <v>SMALL</v>
      </c>
      <c r="K5163" s="144" t="str">
        <f t="shared" si="496"/>
        <v>SMALL</v>
      </c>
      <c r="L5163" s="144" t="str" cm="1">
        <f t="array" ref="L5163">_xlfn.IFS(I5163&lt;=2,"SMALL",I5163&lt;=5,"MEDIUM",I5163&gt;5,"LARGE")</f>
        <v>SMALL</v>
      </c>
      <c r="M5163" s="144" t="str">
        <f t="shared" si="493"/>
        <v>NO</v>
      </c>
      <c r="N5163" s="374">
        <v>4.9000000000000004</v>
      </c>
      <c r="O5163" s="374">
        <f t="shared" si="494"/>
        <v>5</v>
      </c>
      <c r="P5163" s="158" t="str" cm="1">
        <f t="array" ref="P5163">_xlfn.SWITCH(ROUND(N5163,0),5,"Excellent",4,"Good",3,"ok","Bad")</f>
        <v>Excellent</v>
      </c>
      <c r="Q5163" s="144">
        <v>39</v>
      </c>
      <c r="R5163" s="385">
        <v>43685</v>
      </c>
      <c r="S5163" s="385">
        <v>43949</v>
      </c>
      <c r="T5163" s="144">
        <v>2845</v>
      </c>
      <c r="U5163" s="144" t="s">
        <v>73</v>
      </c>
      <c r="V5163" s="144">
        <v>134</v>
      </c>
      <c r="W5163" s="144" t="str">
        <f t="shared" si="497"/>
        <v>Active</v>
      </c>
      <c r="X5163" s="144">
        <v>2845</v>
      </c>
      <c r="AB5163" s="343"/>
    </row>
    <row r="5164" spans="9:28">
      <c r="I5164" s="342">
        <v>4</v>
      </c>
      <c r="J5164" s="144" t="str">
        <f t="shared" si="495"/>
        <v>LARGE</v>
      </c>
      <c r="K5164" s="144" t="str">
        <f t="shared" si="496"/>
        <v>MEDIUM</v>
      </c>
      <c r="L5164" s="144" t="str" cm="1">
        <f t="array" ref="L5164">_xlfn.IFS(I5164&lt;=2,"SMALL",I5164&lt;=5,"MEDIUM",I5164&gt;5,"LARGE")</f>
        <v>MEDIUM</v>
      </c>
      <c r="M5164" s="144" t="str">
        <f t="shared" si="493"/>
        <v>NO</v>
      </c>
      <c r="N5164" s="374">
        <v>4.9800000000000004</v>
      </c>
      <c r="O5164" s="374">
        <f t="shared" si="494"/>
        <v>5</v>
      </c>
      <c r="P5164" s="158" t="str" cm="1">
        <f t="array" ref="P5164">_xlfn.SWITCH(ROUND(N5164,0),5,"Excellent",4,"Good",3,"ok","Bad")</f>
        <v>Excellent</v>
      </c>
      <c r="Q5164" s="144">
        <v>50</v>
      </c>
      <c r="R5164" s="385">
        <v>43711</v>
      </c>
      <c r="S5164" s="385">
        <v>44046</v>
      </c>
      <c r="T5164" s="144">
        <v>1279</v>
      </c>
      <c r="U5164" s="144" t="s">
        <v>69</v>
      </c>
      <c r="V5164" s="144">
        <v>206</v>
      </c>
      <c r="W5164" s="144" t="str">
        <f t="shared" si="497"/>
        <v>Active</v>
      </c>
      <c r="X5164" s="144">
        <v>1279</v>
      </c>
      <c r="AB5164" s="343"/>
    </row>
    <row r="5165" spans="9:28">
      <c r="I5165" s="342">
        <v>2</v>
      </c>
      <c r="J5165" s="144" t="str">
        <f t="shared" si="495"/>
        <v>SMALL</v>
      </c>
      <c r="K5165" s="144" t="str">
        <f t="shared" si="496"/>
        <v>SMALL</v>
      </c>
      <c r="L5165" s="144" t="str" cm="1">
        <f t="array" ref="L5165">_xlfn.IFS(I5165&lt;=2,"SMALL",I5165&lt;=5,"MEDIUM",I5165&gt;5,"LARGE")</f>
        <v>SMALL</v>
      </c>
      <c r="M5165" s="144" t="str">
        <f t="shared" si="493"/>
        <v>NO</v>
      </c>
      <c r="N5165" s="374">
        <v>4.63</v>
      </c>
      <c r="O5165" s="374">
        <f t="shared" si="494"/>
        <v>5</v>
      </c>
      <c r="P5165" s="158" t="str" cm="1">
        <f t="array" ref="P5165">_xlfn.SWITCH(ROUND(N5165,0),5,"Excellent",4,"Good",3,"ok","Bad")</f>
        <v>Excellent</v>
      </c>
      <c r="Q5165" s="144">
        <v>16</v>
      </c>
      <c r="R5165" s="385">
        <v>43800</v>
      </c>
      <c r="S5165" s="385">
        <v>44054</v>
      </c>
      <c r="T5165" s="144">
        <v>2872</v>
      </c>
      <c r="U5165" s="144" t="s">
        <v>60</v>
      </c>
      <c r="V5165" s="144">
        <v>90</v>
      </c>
      <c r="W5165" s="144" t="str">
        <f t="shared" si="497"/>
        <v>Active</v>
      </c>
      <c r="X5165" s="144">
        <v>2872</v>
      </c>
      <c r="AB5165" s="343"/>
    </row>
    <row r="5166" spans="9:28">
      <c r="I5166" s="342">
        <v>2</v>
      </c>
      <c r="J5166" s="144" t="str">
        <f t="shared" si="495"/>
        <v>SMALL</v>
      </c>
      <c r="K5166" s="144" t="str">
        <f t="shared" si="496"/>
        <v>SMALL</v>
      </c>
      <c r="L5166" s="144" t="str" cm="1">
        <f t="array" ref="L5166">_xlfn.IFS(I5166&lt;=2,"SMALL",I5166&lt;=5,"MEDIUM",I5166&gt;5,"LARGE")</f>
        <v>SMALL</v>
      </c>
      <c r="M5166" s="144" t="str">
        <f t="shared" si="493"/>
        <v>NO</v>
      </c>
      <c r="N5166" s="374">
        <v>4.57</v>
      </c>
      <c r="O5166" s="374">
        <f t="shared" si="494"/>
        <v>5</v>
      </c>
      <c r="P5166" s="158" t="str" cm="1">
        <f t="array" ref="P5166">_xlfn.SWITCH(ROUND(N5166,0),5,"Excellent",4,"Good",3,"ok","Bad")</f>
        <v>Excellent</v>
      </c>
      <c r="Q5166" s="144">
        <v>7</v>
      </c>
      <c r="R5166" s="385">
        <v>43716</v>
      </c>
      <c r="S5166" s="385">
        <v>43876</v>
      </c>
      <c r="T5166" s="144">
        <v>3652</v>
      </c>
      <c r="U5166" s="144" t="s">
        <v>60</v>
      </c>
      <c r="V5166" s="144">
        <v>350</v>
      </c>
      <c r="W5166" s="144" t="str">
        <f t="shared" si="497"/>
        <v>Active</v>
      </c>
      <c r="X5166" s="144">
        <v>3652</v>
      </c>
      <c r="AB5166" s="343"/>
    </row>
    <row r="5167" spans="9:28">
      <c r="I5167" s="342">
        <v>2</v>
      </c>
      <c r="J5167" s="144" t="str">
        <f t="shared" si="495"/>
        <v>SMALL</v>
      </c>
      <c r="K5167" s="144" t="str">
        <f t="shared" si="496"/>
        <v>SMALL</v>
      </c>
      <c r="L5167" s="144" t="str" cm="1">
        <f t="array" ref="L5167">_xlfn.IFS(I5167&lt;=2,"SMALL",I5167&lt;=5,"MEDIUM",I5167&gt;5,"LARGE")</f>
        <v>SMALL</v>
      </c>
      <c r="M5167" s="144" t="str">
        <f t="shared" si="493"/>
        <v>NO</v>
      </c>
      <c r="N5167" s="374">
        <v>4.8600000000000003</v>
      </c>
      <c r="O5167" s="374">
        <f t="shared" si="494"/>
        <v>5</v>
      </c>
      <c r="P5167" s="158" t="str" cm="1">
        <f t="array" ref="P5167">_xlfn.SWITCH(ROUND(N5167,0),5,"Excellent",4,"Good",3,"ok","Bad")</f>
        <v>Excellent</v>
      </c>
      <c r="Q5167" s="144">
        <v>7</v>
      </c>
      <c r="R5167" s="385">
        <v>43711</v>
      </c>
      <c r="S5167" s="385">
        <v>44020</v>
      </c>
      <c r="T5167" s="144">
        <v>3571</v>
      </c>
      <c r="U5167" s="144" t="s">
        <v>60</v>
      </c>
      <c r="V5167" s="144">
        <v>119</v>
      </c>
      <c r="W5167" s="144" t="str">
        <f t="shared" si="497"/>
        <v>Active</v>
      </c>
      <c r="X5167" s="144">
        <v>3571</v>
      </c>
      <c r="AB5167" s="343"/>
    </row>
    <row r="5168" spans="9:28">
      <c r="I5168" s="342">
        <v>1</v>
      </c>
      <c r="J5168" s="144" t="str">
        <f t="shared" si="495"/>
        <v>SMALL</v>
      </c>
      <c r="K5168" s="144" t="str">
        <f t="shared" si="496"/>
        <v>SMALL</v>
      </c>
      <c r="L5168" s="144" t="str" cm="1">
        <f t="array" ref="L5168">_xlfn.IFS(I5168&lt;=2,"SMALL",I5168&lt;=5,"MEDIUM",I5168&gt;5,"LARGE")</f>
        <v>SMALL</v>
      </c>
      <c r="M5168" s="144" t="str">
        <f t="shared" si="493"/>
        <v>NO</v>
      </c>
      <c r="N5168" s="374">
        <v>4.8899999999999997</v>
      </c>
      <c r="O5168" s="374">
        <f t="shared" si="494"/>
        <v>5</v>
      </c>
      <c r="P5168" s="158" t="str" cm="1">
        <f t="array" ref="P5168">_xlfn.SWITCH(ROUND(N5168,0),5,"Excellent",4,"Good",3,"ok","Bad")</f>
        <v>Excellent</v>
      </c>
      <c r="Q5168" s="144">
        <v>18</v>
      </c>
      <c r="R5168" s="385">
        <v>43700</v>
      </c>
      <c r="S5168" s="385">
        <v>44028</v>
      </c>
      <c r="T5168" s="144">
        <v>431</v>
      </c>
      <c r="U5168" s="144" t="s">
        <v>60</v>
      </c>
      <c r="V5168" s="144">
        <v>53</v>
      </c>
      <c r="W5168" s="144" t="str">
        <f t="shared" si="497"/>
        <v>Active</v>
      </c>
      <c r="X5168" s="144">
        <v>431</v>
      </c>
      <c r="AB5168" s="343"/>
    </row>
    <row r="5169" spans="9:28">
      <c r="I5169" s="342">
        <v>2</v>
      </c>
      <c r="J5169" s="144" t="str">
        <f t="shared" si="495"/>
        <v>SMALL</v>
      </c>
      <c r="K5169" s="144" t="str">
        <f t="shared" si="496"/>
        <v>SMALL</v>
      </c>
      <c r="L5169" s="144" t="str" cm="1">
        <f t="array" ref="L5169">_xlfn.IFS(I5169&lt;=2,"SMALL",I5169&lt;=5,"MEDIUM",I5169&gt;5,"LARGE")</f>
        <v>SMALL</v>
      </c>
      <c r="M5169" s="144" t="str">
        <f t="shared" si="493"/>
        <v>NO</v>
      </c>
      <c r="N5169" s="374">
        <v>5</v>
      </c>
      <c r="O5169" s="374">
        <f t="shared" si="494"/>
        <v>5</v>
      </c>
      <c r="P5169" s="158" t="str" cm="1">
        <f t="array" ref="P5169">_xlfn.SWITCH(ROUND(N5169,0),5,"Excellent",4,"Good",3,"ok","Bad")</f>
        <v>Excellent</v>
      </c>
      <c r="Q5169" s="144">
        <v>4</v>
      </c>
      <c r="R5169" s="385">
        <v>43702</v>
      </c>
      <c r="S5169" s="385">
        <v>43752</v>
      </c>
      <c r="T5169" s="144">
        <v>3776</v>
      </c>
      <c r="U5169" s="144" t="s">
        <v>60</v>
      </c>
      <c r="V5169" s="144">
        <v>0</v>
      </c>
      <c r="W5169" s="144" t="str">
        <f t="shared" si="497"/>
        <v>Inactive</v>
      </c>
      <c r="X5169" s="144">
        <v>3776</v>
      </c>
      <c r="AB5169" s="343"/>
    </row>
    <row r="5170" spans="9:28">
      <c r="I5170" s="342">
        <v>3</v>
      </c>
      <c r="J5170" s="144" t="str">
        <f t="shared" si="495"/>
        <v>LARGE</v>
      </c>
      <c r="K5170" s="144" t="str">
        <f t="shared" si="496"/>
        <v>MEDIUM</v>
      </c>
      <c r="L5170" s="144" t="str" cm="1">
        <f t="array" ref="L5170">_xlfn.IFS(I5170&lt;=2,"SMALL",I5170&lt;=5,"MEDIUM",I5170&gt;5,"LARGE")</f>
        <v>MEDIUM</v>
      </c>
      <c r="M5170" s="144" t="str">
        <f t="shared" si="493"/>
        <v>NO</v>
      </c>
      <c r="N5170" s="374">
        <v>4.67</v>
      </c>
      <c r="O5170" s="374">
        <f t="shared" si="494"/>
        <v>5</v>
      </c>
      <c r="P5170" s="158" t="str" cm="1">
        <f t="array" ref="P5170">_xlfn.SWITCH(ROUND(N5170,0),5,"Excellent",4,"Good",3,"ok","Bad")</f>
        <v>Excellent</v>
      </c>
      <c r="Q5170" s="144">
        <v>6</v>
      </c>
      <c r="R5170" s="385">
        <v>43753</v>
      </c>
      <c r="S5170" s="385">
        <v>43836</v>
      </c>
      <c r="T5170" s="144">
        <v>3151</v>
      </c>
      <c r="U5170" s="144" t="s">
        <v>60</v>
      </c>
      <c r="V5170" s="144">
        <v>320</v>
      </c>
      <c r="W5170" s="144" t="str">
        <f t="shared" si="497"/>
        <v>Active</v>
      </c>
      <c r="X5170" s="144">
        <v>3151</v>
      </c>
      <c r="AB5170" s="343"/>
    </row>
    <row r="5171" spans="9:28">
      <c r="I5171" s="342">
        <v>6</v>
      </c>
      <c r="J5171" s="144" t="str">
        <f t="shared" si="495"/>
        <v>LARGE</v>
      </c>
      <c r="K5171" s="144" t="str">
        <f t="shared" si="496"/>
        <v>LARGE</v>
      </c>
      <c r="L5171" s="144" t="str" cm="1">
        <f t="array" ref="L5171">_xlfn.IFS(I5171&lt;=2,"SMALL",I5171&lt;=5,"MEDIUM",I5171&gt;5,"LARGE")</f>
        <v>LARGE</v>
      </c>
      <c r="M5171" s="144" t="str">
        <f t="shared" si="493"/>
        <v>NO</v>
      </c>
      <c r="N5171" s="374">
        <v>4.38</v>
      </c>
      <c r="O5171" s="374">
        <f t="shared" si="494"/>
        <v>4</v>
      </c>
      <c r="P5171" s="158" t="str" cm="1">
        <f t="array" ref="P5171">_xlfn.SWITCH(ROUND(N5171,0),5,"Excellent",4,"Good",3,"ok","Bad")</f>
        <v>Good</v>
      </c>
      <c r="Q5171" s="144">
        <v>26</v>
      </c>
      <c r="R5171" s="385">
        <v>43696</v>
      </c>
      <c r="S5171" s="385">
        <v>44049</v>
      </c>
      <c r="T5171" s="144">
        <v>3309</v>
      </c>
      <c r="U5171" s="144" t="s">
        <v>69</v>
      </c>
      <c r="V5171" s="144">
        <v>339</v>
      </c>
      <c r="W5171" s="144" t="str">
        <f t="shared" si="497"/>
        <v>Active</v>
      </c>
      <c r="X5171" s="144">
        <v>3309</v>
      </c>
      <c r="AB5171" s="343"/>
    </row>
    <row r="5172" spans="9:28">
      <c r="I5172" s="342">
        <v>1</v>
      </c>
      <c r="J5172" s="144" t="str">
        <f t="shared" si="495"/>
        <v>SMALL</v>
      </c>
      <c r="K5172" s="144" t="str">
        <f t="shared" si="496"/>
        <v>SMALL</v>
      </c>
      <c r="L5172" s="144" t="str" cm="1">
        <f t="array" ref="L5172">_xlfn.IFS(I5172&lt;=2,"SMALL",I5172&lt;=5,"MEDIUM",I5172&gt;5,"LARGE")</f>
        <v>SMALL</v>
      </c>
      <c r="M5172" s="144" t="str">
        <f t="shared" si="493"/>
        <v>NO</v>
      </c>
      <c r="N5172" s="374">
        <v>5</v>
      </c>
      <c r="O5172" s="374">
        <f t="shared" si="494"/>
        <v>5</v>
      </c>
      <c r="P5172" s="158" t="str" cm="1">
        <f t="array" ref="P5172">_xlfn.SWITCH(ROUND(N5172,0),5,"Excellent",4,"Good",3,"ok","Bad")</f>
        <v>Excellent</v>
      </c>
      <c r="Q5172" s="144">
        <v>18</v>
      </c>
      <c r="R5172" s="385">
        <v>43695</v>
      </c>
      <c r="S5172" s="385">
        <v>43787</v>
      </c>
      <c r="T5172" s="144">
        <v>3975</v>
      </c>
      <c r="U5172" s="144" t="s">
        <v>60</v>
      </c>
      <c r="V5172" s="144">
        <v>135</v>
      </c>
      <c r="W5172" s="144" t="str">
        <f t="shared" si="497"/>
        <v>Active</v>
      </c>
      <c r="X5172" s="144">
        <v>3975</v>
      </c>
      <c r="AB5172" s="343"/>
    </row>
    <row r="5173" spans="9:28">
      <c r="I5173" s="342">
        <v>6</v>
      </c>
      <c r="J5173" s="144" t="str">
        <f t="shared" si="495"/>
        <v>LARGE</v>
      </c>
      <c r="K5173" s="144" t="str">
        <f t="shared" si="496"/>
        <v>LARGE</v>
      </c>
      <c r="L5173" s="144" t="str" cm="1">
        <f t="array" ref="L5173">_xlfn.IFS(I5173&lt;=2,"SMALL",I5173&lt;=5,"MEDIUM",I5173&gt;5,"LARGE")</f>
        <v>LARGE</v>
      </c>
      <c r="M5173" s="144" t="str">
        <f t="shared" si="493"/>
        <v>NO</v>
      </c>
      <c r="N5173" s="374">
        <v>4.67</v>
      </c>
      <c r="O5173" s="374">
        <f t="shared" si="494"/>
        <v>5</v>
      </c>
      <c r="P5173" s="158" t="str" cm="1">
        <f t="array" ref="P5173">_xlfn.SWITCH(ROUND(N5173,0),5,"Excellent",4,"Good",3,"ok","Bad")</f>
        <v>Excellent</v>
      </c>
      <c r="Q5173" s="144">
        <v>27</v>
      </c>
      <c r="R5173" s="385">
        <v>43701</v>
      </c>
      <c r="S5173" s="385">
        <v>44050</v>
      </c>
      <c r="T5173" s="144">
        <v>3825</v>
      </c>
      <c r="U5173" s="144" t="s">
        <v>69</v>
      </c>
      <c r="V5173" s="144">
        <v>221</v>
      </c>
      <c r="W5173" s="144" t="str">
        <f t="shared" si="497"/>
        <v>Active</v>
      </c>
      <c r="X5173" s="144">
        <v>3825</v>
      </c>
      <c r="AB5173" s="343"/>
    </row>
    <row r="5174" spans="9:28">
      <c r="I5174" s="342">
        <v>3</v>
      </c>
      <c r="J5174" s="144" t="str">
        <f t="shared" si="495"/>
        <v>LARGE</v>
      </c>
      <c r="K5174" s="144" t="str">
        <f t="shared" si="496"/>
        <v>MEDIUM</v>
      </c>
      <c r="L5174" s="144" t="str" cm="1">
        <f t="array" ref="L5174">_xlfn.IFS(I5174&lt;=2,"SMALL",I5174&lt;=5,"MEDIUM",I5174&gt;5,"LARGE")</f>
        <v>MEDIUM</v>
      </c>
      <c r="M5174" s="144" t="str">
        <f t="shared" si="493"/>
        <v>NO</v>
      </c>
      <c r="N5174" s="374">
        <v>4.67</v>
      </c>
      <c r="O5174" s="374">
        <f t="shared" si="494"/>
        <v>5</v>
      </c>
      <c r="P5174" s="158" t="str" cm="1">
        <f t="array" ref="P5174">_xlfn.SWITCH(ROUND(N5174,0),5,"Excellent",4,"Good",3,"ok","Bad")</f>
        <v>Excellent</v>
      </c>
      <c r="Q5174" s="144">
        <v>3</v>
      </c>
      <c r="R5174" s="385">
        <v>43711</v>
      </c>
      <c r="S5174" s="385">
        <v>43833</v>
      </c>
      <c r="T5174" s="144">
        <v>1964</v>
      </c>
      <c r="U5174" s="144" t="s">
        <v>69</v>
      </c>
      <c r="V5174" s="144">
        <v>63</v>
      </c>
      <c r="W5174" s="144" t="str">
        <f t="shared" si="497"/>
        <v>Active</v>
      </c>
      <c r="X5174" s="144">
        <v>1964</v>
      </c>
      <c r="AB5174" s="343"/>
    </row>
    <row r="5175" spans="9:28">
      <c r="I5175" s="342">
        <v>9</v>
      </c>
      <c r="J5175" s="144" t="str">
        <f t="shared" si="495"/>
        <v>LARGE</v>
      </c>
      <c r="K5175" s="144" t="str">
        <f t="shared" si="496"/>
        <v>LARGE</v>
      </c>
      <c r="L5175" s="144" t="str" cm="1">
        <f t="array" ref="L5175">_xlfn.IFS(I5175&lt;=2,"SMALL",I5175&lt;=5,"MEDIUM",I5175&gt;5,"LARGE")</f>
        <v>LARGE</v>
      </c>
      <c r="M5175" s="144" t="str">
        <f t="shared" si="493"/>
        <v>NO</v>
      </c>
      <c r="N5175" s="374">
        <v>4.74</v>
      </c>
      <c r="O5175" s="374">
        <f t="shared" si="494"/>
        <v>5</v>
      </c>
      <c r="P5175" s="158" t="str" cm="1">
        <f t="array" ref="P5175">_xlfn.SWITCH(ROUND(N5175,0),5,"Excellent",4,"Good",3,"ok","Bad")</f>
        <v>Excellent</v>
      </c>
      <c r="Q5175" s="144">
        <v>39</v>
      </c>
      <c r="R5175" s="385">
        <v>43798</v>
      </c>
      <c r="S5175" s="385">
        <v>44032</v>
      </c>
      <c r="T5175" s="144">
        <v>2590</v>
      </c>
      <c r="U5175" s="144" t="s">
        <v>69</v>
      </c>
      <c r="V5175" s="144">
        <v>364</v>
      </c>
      <c r="W5175" s="144" t="str">
        <f t="shared" si="497"/>
        <v>Active</v>
      </c>
      <c r="X5175" s="144">
        <v>2590</v>
      </c>
      <c r="AB5175" s="343"/>
    </row>
    <row r="5176" spans="9:28">
      <c r="I5176" s="342">
        <v>2</v>
      </c>
      <c r="J5176" s="144" t="str">
        <f t="shared" si="495"/>
        <v>SMALL</v>
      </c>
      <c r="K5176" s="144" t="str">
        <f t="shared" si="496"/>
        <v>SMALL</v>
      </c>
      <c r="L5176" s="144" t="str" cm="1">
        <f t="array" ref="L5176">_xlfn.IFS(I5176&lt;=2,"SMALL",I5176&lt;=5,"MEDIUM",I5176&gt;5,"LARGE")</f>
        <v>SMALL</v>
      </c>
      <c r="M5176" s="144" t="str">
        <f t="shared" si="493"/>
        <v>NO</v>
      </c>
      <c r="N5176" s="374">
        <v>4.75</v>
      </c>
      <c r="O5176" s="374">
        <f t="shared" si="494"/>
        <v>5</v>
      </c>
      <c r="P5176" s="158" t="str" cm="1">
        <f t="array" ref="P5176">_xlfn.SWITCH(ROUND(N5176,0),5,"Excellent",4,"Good",3,"ok","Bad")</f>
        <v>Excellent</v>
      </c>
      <c r="Q5176" s="144">
        <v>4</v>
      </c>
      <c r="R5176" s="385">
        <v>43734</v>
      </c>
      <c r="S5176" s="385">
        <v>43785</v>
      </c>
      <c r="T5176" s="144">
        <v>3776</v>
      </c>
      <c r="U5176" s="144" t="s">
        <v>60</v>
      </c>
      <c r="V5176" s="144">
        <v>0</v>
      </c>
      <c r="W5176" s="144" t="str">
        <f t="shared" si="497"/>
        <v>Inactive</v>
      </c>
      <c r="X5176" s="144">
        <v>3776</v>
      </c>
      <c r="AB5176" s="343"/>
    </row>
    <row r="5177" spans="9:28">
      <c r="I5177" s="342">
        <v>4</v>
      </c>
      <c r="J5177" s="144" t="str">
        <f t="shared" si="495"/>
        <v>LARGE</v>
      </c>
      <c r="K5177" s="144" t="str">
        <f t="shared" si="496"/>
        <v>MEDIUM</v>
      </c>
      <c r="L5177" s="144" t="str" cm="1">
        <f t="array" ref="L5177">_xlfn.IFS(I5177&lt;=2,"SMALL",I5177&lt;=5,"MEDIUM",I5177&gt;5,"LARGE")</f>
        <v>MEDIUM</v>
      </c>
      <c r="M5177" s="144" t="str">
        <f t="shared" si="493"/>
        <v>NO</v>
      </c>
      <c r="N5177" s="374">
        <v>5</v>
      </c>
      <c r="O5177" s="374">
        <f t="shared" si="494"/>
        <v>5</v>
      </c>
      <c r="P5177" s="158" t="str" cm="1">
        <f t="array" ref="P5177">_xlfn.SWITCH(ROUND(N5177,0),5,"Excellent",4,"Good",3,"ok","Bad")</f>
        <v>Excellent</v>
      </c>
      <c r="Q5177" s="144">
        <v>4</v>
      </c>
      <c r="R5177" s="385">
        <v>43723</v>
      </c>
      <c r="S5177" s="385">
        <v>43779</v>
      </c>
      <c r="T5177" s="144">
        <v>3776</v>
      </c>
      <c r="U5177" s="144" t="s">
        <v>60</v>
      </c>
      <c r="V5177" s="144">
        <v>0</v>
      </c>
      <c r="W5177" s="144" t="str">
        <f t="shared" si="497"/>
        <v>Inactive</v>
      </c>
      <c r="X5177" s="144">
        <v>3776</v>
      </c>
      <c r="AB5177" s="343"/>
    </row>
    <row r="5178" spans="9:28">
      <c r="I5178" s="342">
        <v>2</v>
      </c>
      <c r="J5178" s="144" t="str">
        <f t="shared" si="495"/>
        <v>SMALL</v>
      </c>
      <c r="K5178" s="144" t="str">
        <f t="shared" si="496"/>
        <v>SMALL</v>
      </c>
      <c r="L5178" s="144" t="str" cm="1">
        <f t="array" ref="L5178">_xlfn.IFS(I5178&lt;=2,"SMALL",I5178&lt;=5,"MEDIUM",I5178&gt;5,"LARGE")</f>
        <v>SMALL</v>
      </c>
      <c r="M5178" s="144" t="str">
        <f t="shared" si="493"/>
        <v>NO</v>
      </c>
      <c r="N5178" s="374">
        <v>4.5599999999999996</v>
      </c>
      <c r="O5178" s="374">
        <f t="shared" si="494"/>
        <v>5</v>
      </c>
      <c r="P5178" s="158" t="str" cm="1">
        <f t="array" ref="P5178">_xlfn.SWITCH(ROUND(N5178,0),5,"Excellent",4,"Good",3,"ok","Bad")</f>
        <v>Excellent</v>
      </c>
      <c r="Q5178" s="144">
        <v>18</v>
      </c>
      <c r="R5178" s="385">
        <v>43688</v>
      </c>
      <c r="S5178" s="385">
        <v>43905</v>
      </c>
      <c r="T5178" s="144">
        <v>2231</v>
      </c>
      <c r="U5178" s="144" t="s">
        <v>60</v>
      </c>
      <c r="V5178" s="144">
        <v>0</v>
      </c>
      <c r="W5178" s="144" t="str">
        <f t="shared" si="497"/>
        <v>Inactive</v>
      </c>
      <c r="X5178" s="144">
        <v>2231</v>
      </c>
      <c r="AB5178" s="343"/>
    </row>
    <row r="5179" spans="9:28">
      <c r="I5179" s="342">
        <v>5</v>
      </c>
      <c r="J5179" s="144" t="str">
        <f t="shared" si="495"/>
        <v>LARGE</v>
      </c>
      <c r="K5179" s="144" t="str">
        <f t="shared" si="496"/>
        <v>MEDIUM</v>
      </c>
      <c r="L5179" s="144" t="str" cm="1">
        <f t="array" ref="L5179">_xlfn.IFS(I5179&lt;=2,"SMALL",I5179&lt;=5,"MEDIUM",I5179&gt;5,"LARGE")</f>
        <v>MEDIUM</v>
      </c>
      <c r="M5179" s="144" t="str">
        <f t="shared" si="493"/>
        <v>NO</v>
      </c>
      <c r="N5179" s="374">
        <v>4.4000000000000004</v>
      </c>
      <c r="O5179" s="374">
        <f t="shared" si="494"/>
        <v>4</v>
      </c>
      <c r="P5179" s="158" t="str" cm="1">
        <f t="array" ref="P5179">_xlfn.SWITCH(ROUND(N5179,0),5,"Excellent",4,"Good",3,"ok","Bad")</f>
        <v>Good</v>
      </c>
      <c r="Q5179" s="144">
        <v>30</v>
      </c>
      <c r="R5179" s="385">
        <v>43714</v>
      </c>
      <c r="S5179" s="385">
        <v>43904</v>
      </c>
      <c r="T5179" s="144">
        <v>3974</v>
      </c>
      <c r="U5179" s="144" t="s">
        <v>69</v>
      </c>
      <c r="V5179" s="144">
        <v>105</v>
      </c>
      <c r="W5179" s="144" t="str">
        <f t="shared" si="497"/>
        <v>Active</v>
      </c>
      <c r="X5179" s="144">
        <v>3974</v>
      </c>
      <c r="AB5179" s="343"/>
    </row>
    <row r="5180" spans="9:28">
      <c r="I5180" s="342">
        <v>4</v>
      </c>
      <c r="J5180" s="144" t="str">
        <f t="shared" si="495"/>
        <v>LARGE</v>
      </c>
      <c r="K5180" s="144" t="str">
        <f t="shared" si="496"/>
        <v>MEDIUM</v>
      </c>
      <c r="L5180" s="144" t="str" cm="1">
        <f t="array" ref="L5180">_xlfn.IFS(I5180&lt;=2,"SMALL",I5180&lt;=5,"MEDIUM",I5180&gt;5,"LARGE")</f>
        <v>MEDIUM</v>
      </c>
      <c r="M5180" s="144" t="str">
        <f t="shared" si="493"/>
        <v>NO</v>
      </c>
      <c r="N5180" s="374">
        <v>4.4000000000000004</v>
      </c>
      <c r="O5180" s="374">
        <f t="shared" si="494"/>
        <v>4</v>
      </c>
      <c r="P5180" s="158" t="str" cm="1">
        <f t="array" ref="P5180">_xlfn.SWITCH(ROUND(N5180,0),5,"Excellent",4,"Good",3,"ok","Bad")</f>
        <v>Good</v>
      </c>
      <c r="Q5180" s="144">
        <v>5</v>
      </c>
      <c r="R5180" s="385">
        <v>43692</v>
      </c>
      <c r="S5180" s="385">
        <v>44041</v>
      </c>
      <c r="T5180" s="144">
        <v>282</v>
      </c>
      <c r="U5180" s="144" t="s">
        <v>60</v>
      </c>
      <c r="V5180" s="144">
        <v>0</v>
      </c>
      <c r="W5180" s="144" t="str">
        <f t="shared" si="497"/>
        <v>Inactive</v>
      </c>
      <c r="X5180" s="144">
        <v>282</v>
      </c>
      <c r="AB5180" s="343"/>
    </row>
    <row r="5181" spans="9:28">
      <c r="I5181" s="342">
        <v>6</v>
      </c>
      <c r="J5181" s="144" t="str">
        <f t="shared" si="495"/>
        <v>LARGE</v>
      </c>
      <c r="K5181" s="144" t="str">
        <f t="shared" si="496"/>
        <v>LARGE</v>
      </c>
      <c r="L5181" s="144" t="str" cm="1">
        <f t="array" ref="L5181">_xlfn.IFS(I5181&lt;=2,"SMALL",I5181&lt;=5,"MEDIUM",I5181&gt;5,"LARGE")</f>
        <v>LARGE</v>
      </c>
      <c r="M5181" s="144" t="str">
        <f t="shared" si="493"/>
        <v>NO</v>
      </c>
      <c r="N5181" s="374">
        <v>5</v>
      </c>
      <c r="O5181" s="374">
        <f t="shared" si="494"/>
        <v>5</v>
      </c>
      <c r="P5181" s="158" t="str" cm="1">
        <f t="array" ref="P5181">_xlfn.SWITCH(ROUND(N5181,0),5,"Excellent",4,"Good",3,"ok","Bad")</f>
        <v>Excellent</v>
      </c>
      <c r="Q5181" s="144">
        <v>8</v>
      </c>
      <c r="R5181" s="385">
        <v>43701</v>
      </c>
      <c r="S5181" s="385">
        <v>43904</v>
      </c>
      <c r="T5181" s="144">
        <v>378</v>
      </c>
      <c r="U5181" s="144" t="s">
        <v>69</v>
      </c>
      <c r="V5181" s="144">
        <v>364</v>
      </c>
      <c r="W5181" s="144" t="str">
        <f t="shared" si="497"/>
        <v>Active</v>
      </c>
      <c r="X5181" s="144">
        <v>378</v>
      </c>
      <c r="AB5181" s="343"/>
    </row>
    <row r="5182" spans="9:28">
      <c r="I5182" s="342">
        <v>2</v>
      </c>
      <c r="J5182" s="144" t="str">
        <f t="shared" si="495"/>
        <v>SMALL</v>
      </c>
      <c r="K5182" s="144" t="str">
        <f t="shared" si="496"/>
        <v>SMALL</v>
      </c>
      <c r="L5182" s="144" t="str" cm="1">
        <f t="array" ref="L5182">_xlfn.IFS(I5182&lt;=2,"SMALL",I5182&lt;=5,"MEDIUM",I5182&gt;5,"LARGE")</f>
        <v>SMALL</v>
      </c>
      <c r="M5182" s="144" t="str">
        <f t="shared" si="493"/>
        <v>NO</v>
      </c>
      <c r="N5182" s="374">
        <v>4.95</v>
      </c>
      <c r="O5182" s="374">
        <f t="shared" si="494"/>
        <v>5</v>
      </c>
      <c r="P5182" s="158" t="str" cm="1">
        <f t="array" ref="P5182">_xlfn.SWITCH(ROUND(N5182,0),5,"Excellent",4,"Good",3,"ok","Bad")</f>
        <v>Excellent</v>
      </c>
      <c r="Q5182" s="144">
        <v>20</v>
      </c>
      <c r="R5182" s="385">
        <v>43709</v>
      </c>
      <c r="S5182" s="385">
        <v>43903</v>
      </c>
      <c r="T5182" s="144">
        <v>3335</v>
      </c>
      <c r="U5182" s="144" t="s">
        <v>60</v>
      </c>
      <c r="V5182" s="144">
        <v>293</v>
      </c>
      <c r="W5182" s="144" t="str">
        <f t="shared" si="497"/>
        <v>Active</v>
      </c>
      <c r="X5182" s="144">
        <v>3335</v>
      </c>
      <c r="AB5182" s="343"/>
    </row>
    <row r="5183" spans="9:28">
      <c r="I5183" s="342">
        <v>2</v>
      </c>
      <c r="J5183" s="144" t="str">
        <f t="shared" si="495"/>
        <v>SMALL</v>
      </c>
      <c r="K5183" s="144" t="str">
        <f t="shared" si="496"/>
        <v>SMALL</v>
      </c>
      <c r="L5183" s="144" t="str" cm="1">
        <f t="array" ref="L5183">_xlfn.IFS(I5183&lt;=2,"SMALL",I5183&lt;=5,"MEDIUM",I5183&gt;5,"LARGE")</f>
        <v>SMALL</v>
      </c>
      <c r="M5183" s="144" t="str">
        <f t="shared" si="493"/>
        <v>NO</v>
      </c>
      <c r="N5183" s="374">
        <v>5</v>
      </c>
      <c r="O5183" s="374">
        <f t="shared" si="494"/>
        <v>5</v>
      </c>
      <c r="P5183" s="158" t="str" cm="1">
        <f t="array" ref="P5183">_xlfn.SWITCH(ROUND(N5183,0),5,"Excellent",4,"Good",3,"ok","Bad")</f>
        <v>Excellent</v>
      </c>
      <c r="Q5183" s="144">
        <v>23</v>
      </c>
      <c r="R5183" s="385">
        <v>43715</v>
      </c>
      <c r="S5183" s="385">
        <v>44057</v>
      </c>
      <c r="T5183" s="144">
        <v>247</v>
      </c>
      <c r="U5183" s="144" t="s">
        <v>60</v>
      </c>
      <c r="V5183" s="144">
        <v>43</v>
      </c>
      <c r="W5183" s="144" t="str">
        <f t="shared" si="497"/>
        <v>Active</v>
      </c>
      <c r="X5183" s="144">
        <v>247</v>
      </c>
      <c r="AB5183" s="343"/>
    </row>
    <row r="5184" spans="9:28">
      <c r="I5184" s="342">
        <v>2</v>
      </c>
      <c r="J5184" s="144" t="str">
        <f t="shared" si="495"/>
        <v>SMALL</v>
      </c>
      <c r="K5184" s="144" t="str">
        <f t="shared" si="496"/>
        <v>SMALL</v>
      </c>
      <c r="L5184" s="144" t="str" cm="1">
        <f t="array" ref="L5184">_xlfn.IFS(I5184&lt;=2,"SMALL",I5184&lt;=5,"MEDIUM",I5184&gt;5,"LARGE")</f>
        <v>SMALL</v>
      </c>
      <c r="M5184" s="144" t="str">
        <f t="shared" si="493"/>
        <v>NO</v>
      </c>
      <c r="N5184" s="374">
        <v>4.5999999999999996</v>
      </c>
      <c r="O5184" s="374">
        <f t="shared" si="494"/>
        <v>5</v>
      </c>
      <c r="P5184" s="158" t="str" cm="1">
        <f t="array" ref="P5184">_xlfn.SWITCH(ROUND(N5184,0),5,"Excellent",4,"Good",3,"ok","Bad")</f>
        <v>Excellent</v>
      </c>
      <c r="Q5184" s="144">
        <v>10</v>
      </c>
      <c r="R5184" s="385">
        <v>43793</v>
      </c>
      <c r="S5184" s="385">
        <v>43910</v>
      </c>
      <c r="T5184" s="144">
        <v>3979</v>
      </c>
      <c r="U5184" s="144" t="s">
        <v>60</v>
      </c>
      <c r="V5184" s="144">
        <v>156</v>
      </c>
      <c r="W5184" s="144" t="str">
        <f t="shared" si="497"/>
        <v>Active</v>
      </c>
      <c r="X5184" s="144">
        <v>3979</v>
      </c>
      <c r="AB5184" s="343"/>
    </row>
    <row r="5185" spans="9:28">
      <c r="I5185" s="342">
        <v>2</v>
      </c>
      <c r="J5185" s="144" t="str">
        <f t="shared" si="495"/>
        <v>SMALL</v>
      </c>
      <c r="K5185" s="144" t="str">
        <f t="shared" si="496"/>
        <v>SMALL</v>
      </c>
      <c r="L5185" s="144" t="str" cm="1">
        <f t="array" ref="L5185">_xlfn.IFS(I5185&lt;=2,"SMALL",I5185&lt;=5,"MEDIUM",I5185&gt;5,"LARGE")</f>
        <v>SMALL</v>
      </c>
      <c r="M5185" s="144" t="str">
        <f t="shared" si="493"/>
        <v>NO</v>
      </c>
      <c r="N5185" s="374">
        <v>5</v>
      </c>
      <c r="O5185" s="374">
        <f t="shared" si="494"/>
        <v>5</v>
      </c>
      <c r="P5185" s="158" t="str" cm="1">
        <f t="array" ref="P5185">_xlfn.SWITCH(ROUND(N5185,0),5,"Excellent",4,"Good",3,"ok","Bad")</f>
        <v>Excellent</v>
      </c>
      <c r="Q5185" s="144">
        <v>3</v>
      </c>
      <c r="R5185" s="385">
        <v>43728</v>
      </c>
      <c r="S5185" s="385">
        <v>43814</v>
      </c>
      <c r="T5185" s="144">
        <v>674</v>
      </c>
      <c r="U5185" s="144" t="s">
        <v>69</v>
      </c>
      <c r="V5185" s="144">
        <v>42</v>
      </c>
      <c r="W5185" s="144" t="str">
        <f t="shared" si="497"/>
        <v>Active</v>
      </c>
      <c r="X5185" s="144">
        <v>674</v>
      </c>
      <c r="AB5185" s="343"/>
    </row>
    <row r="5186" spans="9:28">
      <c r="I5186" s="342">
        <v>2</v>
      </c>
      <c r="J5186" s="144" t="str">
        <f t="shared" si="495"/>
        <v>SMALL</v>
      </c>
      <c r="K5186" s="144" t="str">
        <f t="shared" si="496"/>
        <v>SMALL</v>
      </c>
      <c r="L5186" s="144" t="str" cm="1">
        <f t="array" ref="L5186">_xlfn.IFS(I5186&lt;=2,"SMALL",I5186&lt;=5,"MEDIUM",I5186&gt;5,"LARGE")</f>
        <v>SMALL</v>
      </c>
      <c r="M5186" s="144" t="str">
        <f t="shared" si="493"/>
        <v>NO</v>
      </c>
      <c r="N5186" s="374">
        <v>3.8</v>
      </c>
      <c r="O5186" s="374">
        <f t="shared" si="494"/>
        <v>4</v>
      </c>
      <c r="P5186" s="158" t="str" cm="1">
        <f t="array" ref="P5186">_xlfn.SWITCH(ROUND(N5186,0),5,"Excellent",4,"Good",3,"ok","Bad")</f>
        <v>Good</v>
      </c>
      <c r="Q5186" s="144">
        <v>5</v>
      </c>
      <c r="R5186" s="385">
        <v>43717</v>
      </c>
      <c r="S5186" s="385">
        <v>43833</v>
      </c>
      <c r="T5186" s="144">
        <v>3978</v>
      </c>
      <c r="U5186" s="144" t="s">
        <v>60</v>
      </c>
      <c r="V5186" s="144">
        <v>133</v>
      </c>
      <c r="W5186" s="144" t="str">
        <f t="shared" si="497"/>
        <v>Active</v>
      </c>
      <c r="X5186" s="144">
        <v>3978</v>
      </c>
      <c r="AB5186" s="343"/>
    </row>
    <row r="5187" spans="9:28">
      <c r="I5187" s="342">
        <v>2</v>
      </c>
      <c r="J5187" s="144" t="str">
        <f t="shared" si="495"/>
        <v>SMALL</v>
      </c>
      <c r="K5187" s="144" t="str">
        <f t="shared" si="496"/>
        <v>SMALL</v>
      </c>
      <c r="L5187" s="144" t="str" cm="1">
        <f t="array" ref="L5187">_xlfn.IFS(I5187&lt;=2,"SMALL",I5187&lt;=5,"MEDIUM",I5187&gt;5,"LARGE")</f>
        <v>SMALL</v>
      </c>
      <c r="M5187" s="144" t="str">
        <f t="shared" si="493"/>
        <v>NO</v>
      </c>
      <c r="N5187" s="374">
        <v>4.9000000000000004</v>
      </c>
      <c r="O5187" s="374">
        <f t="shared" si="494"/>
        <v>5</v>
      </c>
      <c r="P5187" s="158" t="str" cm="1">
        <f t="array" ref="P5187">_xlfn.SWITCH(ROUND(N5187,0),5,"Excellent",4,"Good",3,"ok","Bad")</f>
        <v>Excellent</v>
      </c>
      <c r="Q5187" s="144">
        <v>20</v>
      </c>
      <c r="R5187" s="385">
        <v>43699</v>
      </c>
      <c r="S5187" s="385">
        <v>44014</v>
      </c>
      <c r="T5187" s="144">
        <v>3648</v>
      </c>
      <c r="U5187" s="144" t="s">
        <v>60</v>
      </c>
      <c r="V5187" s="144">
        <v>92</v>
      </c>
      <c r="W5187" s="144" t="str">
        <f t="shared" si="497"/>
        <v>Active</v>
      </c>
      <c r="X5187" s="144">
        <v>3648</v>
      </c>
      <c r="AB5187" s="343"/>
    </row>
    <row r="5188" spans="9:28">
      <c r="I5188" s="342">
        <v>1</v>
      </c>
      <c r="J5188" s="144" t="str">
        <f t="shared" si="495"/>
        <v>SMALL</v>
      </c>
      <c r="K5188" s="144" t="str">
        <f t="shared" si="496"/>
        <v>SMALL</v>
      </c>
      <c r="L5188" s="144" t="str" cm="1">
        <f t="array" ref="L5188">_xlfn.IFS(I5188&lt;=2,"SMALL",I5188&lt;=5,"MEDIUM",I5188&gt;5,"LARGE")</f>
        <v>SMALL</v>
      </c>
      <c r="M5188" s="144" t="str">
        <f t="shared" si="493"/>
        <v>NO</v>
      </c>
      <c r="N5188" s="374">
        <v>5</v>
      </c>
      <c r="O5188" s="374">
        <f t="shared" si="494"/>
        <v>5</v>
      </c>
      <c r="P5188" s="158" t="str" cm="1">
        <f t="array" ref="P5188">_xlfn.SWITCH(ROUND(N5188,0),5,"Excellent",4,"Good",3,"ok","Bad")</f>
        <v>Excellent</v>
      </c>
      <c r="Q5188" s="144">
        <v>29</v>
      </c>
      <c r="R5188" s="385">
        <v>43694</v>
      </c>
      <c r="S5188" s="385">
        <v>43859</v>
      </c>
      <c r="T5188" s="144">
        <v>3971</v>
      </c>
      <c r="U5188" s="144" t="s">
        <v>60</v>
      </c>
      <c r="V5188" s="144">
        <v>90</v>
      </c>
      <c r="W5188" s="144" t="str">
        <f t="shared" si="497"/>
        <v>Active</v>
      </c>
      <c r="X5188" s="144">
        <v>3971</v>
      </c>
      <c r="AB5188" s="343"/>
    </row>
    <row r="5189" spans="9:28">
      <c r="I5189" s="342">
        <v>2</v>
      </c>
      <c r="J5189" s="144" t="str">
        <f t="shared" si="495"/>
        <v>SMALL</v>
      </c>
      <c r="K5189" s="144" t="str">
        <f t="shared" si="496"/>
        <v>SMALL</v>
      </c>
      <c r="L5189" s="144" t="str" cm="1">
        <f t="array" ref="L5189">_xlfn.IFS(I5189&lt;=2,"SMALL",I5189&lt;=5,"MEDIUM",I5189&gt;5,"LARGE")</f>
        <v>SMALL</v>
      </c>
      <c r="M5189" s="144" t="str">
        <f t="shared" ref="M5189:M5252" si="498">IF(AND(N5189&gt;=4.8,Q5189&gt;100),"YES","NO")</f>
        <v>NO</v>
      </c>
      <c r="N5189" s="374">
        <v>4.9000000000000004</v>
      </c>
      <c r="O5189" s="374">
        <f t="shared" ref="O5189:O5252" si="499">ROUND(N5189,0)</f>
        <v>5</v>
      </c>
      <c r="P5189" s="158" t="str" cm="1">
        <f t="array" ref="P5189">_xlfn.SWITCH(ROUND(N5189,0),5,"Excellent",4,"Good",3,"ok","Bad")</f>
        <v>Excellent</v>
      </c>
      <c r="Q5189" s="144">
        <v>31</v>
      </c>
      <c r="R5189" s="385">
        <v>43693</v>
      </c>
      <c r="S5189" s="385">
        <v>43910</v>
      </c>
      <c r="T5189" s="144">
        <v>3352</v>
      </c>
      <c r="U5189" s="144" t="s">
        <v>60</v>
      </c>
      <c r="V5189" s="144">
        <v>149</v>
      </c>
      <c r="W5189" s="144" t="str">
        <f t="shared" si="497"/>
        <v>Active</v>
      </c>
      <c r="X5189" s="144">
        <v>3352</v>
      </c>
      <c r="AB5189" s="343"/>
    </row>
    <row r="5190" spans="9:28">
      <c r="I5190" s="342">
        <v>6</v>
      </c>
      <c r="J5190" s="144" t="str">
        <f t="shared" ref="J5190:J5253" si="500">IF(I5190&lt;=2,"SMALL","LARGE")</f>
        <v>LARGE</v>
      </c>
      <c r="K5190" s="144" t="str">
        <f t="shared" ref="K5190:K5253" si="501">IF(I5190&lt;=2,"SMALL",IF(I5190&lt;=5,"MEDIUM","LARGE"))</f>
        <v>LARGE</v>
      </c>
      <c r="L5190" s="144" t="str" cm="1">
        <f t="array" ref="L5190">_xlfn.IFS(I5190&lt;=2,"SMALL",I5190&lt;=5,"MEDIUM",I5190&gt;5,"LARGE")</f>
        <v>LARGE</v>
      </c>
      <c r="M5190" s="144" t="str">
        <f t="shared" si="498"/>
        <v>NO</v>
      </c>
      <c r="N5190" s="374">
        <v>4.95</v>
      </c>
      <c r="O5190" s="374">
        <f t="shared" si="499"/>
        <v>5</v>
      </c>
      <c r="P5190" s="158" t="str" cm="1">
        <f t="array" ref="P5190">_xlfn.SWITCH(ROUND(N5190,0),5,"Excellent",4,"Good",3,"ok","Bad")</f>
        <v>Excellent</v>
      </c>
      <c r="Q5190" s="144">
        <v>19</v>
      </c>
      <c r="R5190" s="385">
        <v>43713</v>
      </c>
      <c r="S5190" s="385">
        <v>44011</v>
      </c>
      <c r="T5190" s="144">
        <v>1893</v>
      </c>
      <c r="U5190" s="144" t="s">
        <v>69</v>
      </c>
      <c r="V5190" s="144">
        <v>30</v>
      </c>
      <c r="W5190" s="144" t="str">
        <f t="shared" ref="W5190:W5253" si="502">IF(NOT(V5190=0),"Active","Inactive")</f>
        <v>Active</v>
      </c>
      <c r="X5190" s="144">
        <v>1893</v>
      </c>
      <c r="AB5190" s="343"/>
    </row>
    <row r="5191" spans="9:28">
      <c r="I5191" s="342">
        <v>2</v>
      </c>
      <c r="J5191" s="144" t="str">
        <f t="shared" si="500"/>
        <v>SMALL</v>
      </c>
      <c r="K5191" s="144" t="str">
        <f t="shared" si="501"/>
        <v>SMALL</v>
      </c>
      <c r="L5191" s="144" t="str" cm="1">
        <f t="array" ref="L5191">_xlfn.IFS(I5191&lt;=2,"SMALL",I5191&lt;=5,"MEDIUM",I5191&gt;5,"LARGE")</f>
        <v>SMALL</v>
      </c>
      <c r="M5191" s="144" t="str">
        <f t="shared" si="498"/>
        <v>NO</v>
      </c>
      <c r="N5191" s="374">
        <v>5</v>
      </c>
      <c r="O5191" s="374">
        <f t="shared" si="499"/>
        <v>5</v>
      </c>
      <c r="P5191" s="158" t="str" cm="1">
        <f t="array" ref="P5191">_xlfn.SWITCH(ROUND(N5191,0),5,"Excellent",4,"Good",3,"ok","Bad")</f>
        <v>Excellent</v>
      </c>
      <c r="Q5191" s="144">
        <v>4</v>
      </c>
      <c r="R5191" s="385">
        <v>43709</v>
      </c>
      <c r="S5191" s="385">
        <v>43834</v>
      </c>
      <c r="T5191" s="144">
        <v>135</v>
      </c>
      <c r="U5191" s="144" t="s">
        <v>69</v>
      </c>
      <c r="V5191" s="144">
        <v>345</v>
      </c>
      <c r="W5191" s="144" t="str">
        <f t="shared" si="502"/>
        <v>Active</v>
      </c>
      <c r="X5191" s="144">
        <v>135</v>
      </c>
      <c r="AB5191" s="343"/>
    </row>
    <row r="5192" spans="9:28">
      <c r="I5192" s="342">
        <v>2</v>
      </c>
      <c r="J5192" s="144" t="str">
        <f t="shared" si="500"/>
        <v>SMALL</v>
      </c>
      <c r="K5192" s="144" t="str">
        <f t="shared" si="501"/>
        <v>SMALL</v>
      </c>
      <c r="L5192" s="144" t="str" cm="1">
        <f t="array" ref="L5192">_xlfn.IFS(I5192&lt;=2,"SMALL",I5192&lt;=5,"MEDIUM",I5192&gt;5,"LARGE")</f>
        <v>SMALL</v>
      </c>
      <c r="M5192" s="144" t="str">
        <f t="shared" si="498"/>
        <v>NO</v>
      </c>
      <c r="N5192" s="374">
        <v>4.66</v>
      </c>
      <c r="O5192" s="374">
        <f t="shared" si="499"/>
        <v>5</v>
      </c>
      <c r="P5192" s="158" t="str" cm="1">
        <f t="array" ref="P5192">_xlfn.SWITCH(ROUND(N5192,0),5,"Excellent",4,"Good",3,"ok","Bad")</f>
        <v>Excellent</v>
      </c>
      <c r="Q5192" s="144">
        <v>32</v>
      </c>
      <c r="R5192" s="385">
        <v>43695</v>
      </c>
      <c r="S5192" s="385">
        <v>44059</v>
      </c>
      <c r="T5192" s="144">
        <v>911</v>
      </c>
      <c r="U5192" s="144" t="s">
        <v>60</v>
      </c>
      <c r="V5192" s="144">
        <v>364</v>
      </c>
      <c r="W5192" s="144" t="str">
        <f t="shared" si="502"/>
        <v>Active</v>
      </c>
      <c r="X5192" s="144">
        <v>911</v>
      </c>
      <c r="AB5192" s="343"/>
    </row>
    <row r="5193" spans="9:28">
      <c r="I5193" s="342">
        <v>6</v>
      </c>
      <c r="J5193" s="144" t="str">
        <f t="shared" si="500"/>
        <v>LARGE</v>
      </c>
      <c r="K5193" s="144" t="str">
        <f t="shared" si="501"/>
        <v>LARGE</v>
      </c>
      <c r="L5193" s="144" t="str" cm="1">
        <f t="array" ref="L5193">_xlfn.IFS(I5193&lt;=2,"SMALL",I5193&lt;=5,"MEDIUM",I5193&gt;5,"LARGE")</f>
        <v>LARGE</v>
      </c>
      <c r="M5193" s="144" t="str">
        <f t="shared" si="498"/>
        <v>NO</v>
      </c>
      <c r="N5193" s="374">
        <v>4.91</v>
      </c>
      <c r="O5193" s="374">
        <f t="shared" si="499"/>
        <v>5</v>
      </c>
      <c r="P5193" s="158" t="str" cm="1">
        <f t="array" ref="P5193">_xlfn.SWITCH(ROUND(N5193,0),5,"Excellent",4,"Good",3,"ok","Bad")</f>
        <v>Excellent</v>
      </c>
      <c r="Q5193" s="144">
        <v>22</v>
      </c>
      <c r="R5193" s="385">
        <v>43877</v>
      </c>
      <c r="S5193" s="385">
        <v>44058</v>
      </c>
      <c r="T5193" s="144">
        <v>2769</v>
      </c>
      <c r="U5193" s="144" t="s">
        <v>69</v>
      </c>
      <c r="V5193" s="144">
        <v>253</v>
      </c>
      <c r="W5193" s="144" t="str">
        <f t="shared" si="502"/>
        <v>Active</v>
      </c>
      <c r="X5193" s="144">
        <v>2769</v>
      </c>
      <c r="AB5193" s="343"/>
    </row>
    <row r="5194" spans="9:28">
      <c r="I5194" s="342">
        <v>2</v>
      </c>
      <c r="J5194" s="144" t="str">
        <f t="shared" si="500"/>
        <v>SMALL</v>
      </c>
      <c r="K5194" s="144" t="str">
        <f t="shared" si="501"/>
        <v>SMALL</v>
      </c>
      <c r="L5194" s="144" t="str" cm="1">
        <f t="array" ref="L5194">_xlfn.IFS(I5194&lt;=2,"SMALL",I5194&lt;=5,"MEDIUM",I5194&gt;5,"LARGE")</f>
        <v>SMALL</v>
      </c>
      <c r="M5194" s="144" t="str">
        <f t="shared" si="498"/>
        <v>YES</v>
      </c>
      <c r="N5194" s="374">
        <v>4.8899999999999997</v>
      </c>
      <c r="O5194" s="374">
        <f t="shared" si="499"/>
        <v>5</v>
      </c>
      <c r="P5194" s="158" t="str" cm="1">
        <f t="array" ref="P5194">_xlfn.SWITCH(ROUND(N5194,0),5,"Excellent",4,"Good",3,"ok","Bad")</f>
        <v>Excellent</v>
      </c>
      <c r="Q5194" s="144">
        <v>111</v>
      </c>
      <c r="R5194" s="385">
        <v>43696</v>
      </c>
      <c r="S5194" s="385">
        <v>44057</v>
      </c>
      <c r="T5194" s="144">
        <v>3981</v>
      </c>
      <c r="U5194" s="144" t="s">
        <v>60</v>
      </c>
      <c r="V5194" s="144">
        <v>157</v>
      </c>
      <c r="W5194" s="144" t="str">
        <f t="shared" si="502"/>
        <v>Active</v>
      </c>
      <c r="X5194" s="144">
        <v>3981</v>
      </c>
      <c r="AB5194" s="343"/>
    </row>
    <row r="5195" spans="9:28">
      <c r="I5195" s="342">
        <v>3</v>
      </c>
      <c r="J5195" s="144" t="str">
        <f t="shared" si="500"/>
        <v>LARGE</v>
      </c>
      <c r="K5195" s="144" t="str">
        <f t="shared" si="501"/>
        <v>MEDIUM</v>
      </c>
      <c r="L5195" s="144" t="str" cm="1">
        <f t="array" ref="L5195">_xlfn.IFS(I5195&lt;=2,"SMALL",I5195&lt;=5,"MEDIUM",I5195&gt;5,"LARGE")</f>
        <v>MEDIUM</v>
      </c>
      <c r="M5195" s="144" t="str">
        <f t="shared" si="498"/>
        <v>NO</v>
      </c>
      <c r="N5195" s="374">
        <v>3.84</v>
      </c>
      <c r="O5195" s="374">
        <f t="shared" si="499"/>
        <v>4</v>
      </c>
      <c r="P5195" s="158" t="str" cm="1">
        <f t="array" ref="P5195">_xlfn.SWITCH(ROUND(N5195,0),5,"Excellent",4,"Good",3,"ok","Bad")</f>
        <v>Good</v>
      </c>
      <c r="Q5195" s="144">
        <v>19</v>
      </c>
      <c r="R5195" s="385">
        <v>43838</v>
      </c>
      <c r="S5195" s="385">
        <v>44027</v>
      </c>
      <c r="T5195" s="144">
        <v>2836</v>
      </c>
      <c r="U5195" s="144" t="s">
        <v>69</v>
      </c>
      <c r="V5195" s="144">
        <v>87</v>
      </c>
      <c r="W5195" s="144" t="str">
        <f t="shared" si="502"/>
        <v>Active</v>
      </c>
      <c r="X5195" s="144">
        <v>2836</v>
      </c>
      <c r="AB5195" s="343"/>
    </row>
    <row r="5196" spans="9:28">
      <c r="I5196" s="342">
        <v>5</v>
      </c>
      <c r="J5196" s="144" t="str">
        <f t="shared" si="500"/>
        <v>LARGE</v>
      </c>
      <c r="K5196" s="144" t="str">
        <f t="shared" si="501"/>
        <v>MEDIUM</v>
      </c>
      <c r="L5196" s="144" t="str" cm="1">
        <f t="array" ref="L5196">_xlfn.IFS(I5196&lt;=2,"SMALL",I5196&lt;=5,"MEDIUM",I5196&gt;5,"LARGE")</f>
        <v>MEDIUM</v>
      </c>
      <c r="M5196" s="144" t="str">
        <f t="shared" si="498"/>
        <v>NO</v>
      </c>
      <c r="N5196" s="374">
        <v>4.62</v>
      </c>
      <c r="O5196" s="374">
        <f t="shared" si="499"/>
        <v>5</v>
      </c>
      <c r="P5196" s="158" t="str" cm="1">
        <f t="array" ref="P5196">_xlfn.SWITCH(ROUND(N5196,0),5,"Excellent",4,"Good",3,"ok","Bad")</f>
        <v>Excellent</v>
      </c>
      <c r="Q5196" s="144">
        <v>13</v>
      </c>
      <c r="R5196" s="385">
        <v>43711</v>
      </c>
      <c r="S5196" s="385">
        <v>43879</v>
      </c>
      <c r="T5196" s="144">
        <v>629</v>
      </c>
      <c r="U5196" s="144" t="s">
        <v>69</v>
      </c>
      <c r="V5196" s="144">
        <v>257</v>
      </c>
      <c r="W5196" s="144" t="str">
        <f t="shared" si="502"/>
        <v>Active</v>
      </c>
      <c r="X5196" s="144">
        <v>629</v>
      </c>
      <c r="AB5196" s="343"/>
    </row>
    <row r="5197" spans="9:28">
      <c r="I5197" s="342">
        <v>2</v>
      </c>
      <c r="J5197" s="144" t="str">
        <f t="shared" si="500"/>
        <v>SMALL</v>
      </c>
      <c r="K5197" s="144" t="str">
        <f t="shared" si="501"/>
        <v>SMALL</v>
      </c>
      <c r="L5197" s="144" t="str" cm="1">
        <f t="array" ref="L5197">_xlfn.IFS(I5197&lt;=2,"SMALL",I5197&lt;=5,"MEDIUM",I5197&gt;5,"LARGE")</f>
        <v>SMALL</v>
      </c>
      <c r="M5197" s="144" t="str">
        <f t="shared" si="498"/>
        <v>NO</v>
      </c>
      <c r="N5197" s="374">
        <v>4.79</v>
      </c>
      <c r="O5197" s="374">
        <f t="shared" si="499"/>
        <v>5</v>
      </c>
      <c r="P5197" s="158" t="str" cm="1">
        <f t="array" ref="P5197">_xlfn.SWITCH(ROUND(N5197,0),5,"Excellent",4,"Good",3,"ok","Bad")</f>
        <v>Excellent</v>
      </c>
      <c r="Q5197" s="144">
        <v>48</v>
      </c>
      <c r="R5197" s="385">
        <v>43701</v>
      </c>
      <c r="S5197" s="385">
        <v>44052</v>
      </c>
      <c r="T5197" s="144">
        <v>3352</v>
      </c>
      <c r="U5197" s="144" t="s">
        <v>60</v>
      </c>
      <c r="V5197" s="144">
        <v>167</v>
      </c>
      <c r="W5197" s="144" t="str">
        <f t="shared" si="502"/>
        <v>Active</v>
      </c>
      <c r="X5197" s="144">
        <v>3352</v>
      </c>
      <c r="AB5197" s="343"/>
    </row>
    <row r="5198" spans="9:28">
      <c r="I5198" s="342">
        <v>2</v>
      </c>
      <c r="J5198" s="144" t="str">
        <f t="shared" si="500"/>
        <v>SMALL</v>
      </c>
      <c r="K5198" s="144" t="str">
        <f t="shared" si="501"/>
        <v>SMALL</v>
      </c>
      <c r="L5198" s="144" t="str" cm="1">
        <f t="array" ref="L5198">_xlfn.IFS(I5198&lt;=2,"SMALL",I5198&lt;=5,"MEDIUM",I5198&gt;5,"LARGE")</f>
        <v>SMALL</v>
      </c>
      <c r="M5198" s="144" t="str">
        <f t="shared" si="498"/>
        <v>NO</v>
      </c>
      <c r="N5198" s="374">
        <v>4.63</v>
      </c>
      <c r="O5198" s="374">
        <f t="shared" si="499"/>
        <v>5</v>
      </c>
      <c r="P5198" s="158" t="str" cm="1">
        <f t="array" ref="P5198">_xlfn.SWITCH(ROUND(N5198,0),5,"Excellent",4,"Good",3,"ok","Bad")</f>
        <v>Excellent</v>
      </c>
      <c r="Q5198" s="144">
        <v>24</v>
      </c>
      <c r="R5198" s="385">
        <v>43707</v>
      </c>
      <c r="S5198" s="385">
        <v>43905</v>
      </c>
      <c r="T5198" s="144">
        <v>1692</v>
      </c>
      <c r="U5198" s="144" t="s">
        <v>60</v>
      </c>
      <c r="V5198" s="144">
        <v>0</v>
      </c>
      <c r="W5198" s="144" t="str">
        <f t="shared" si="502"/>
        <v>Inactive</v>
      </c>
      <c r="X5198" s="144">
        <v>1692</v>
      </c>
      <c r="AB5198" s="343"/>
    </row>
    <row r="5199" spans="9:28">
      <c r="I5199" s="342">
        <v>2</v>
      </c>
      <c r="J5199" s="144" t="str">
        <f t="shared" si="500"/>
        <v>SMALL</v>
      </c>
      <c r="K5199" s="144" t="str">
        <f t="shared" si="501"/>
        <v>SMALL</v>
      </c>
      <c r="L5199" s="144" t="str" cm="1">
        <f t="array" ref="L5199">_xlfn.IFS(I5199&lt;=2,"SMALL",I5199&lt;=5,"MEDIUM",I5199&gt;5,"LARGE")</f>
        <v>SMALL</v>
      </c>
      <c r="M5199" s="144" t="str">
        <f t="shared" si="498"/>
        <v>NO</v>
      </c>
      <c r="N5199" s="374">
        <v>4.38</v>
      </c>
      <c r="O5199" s="374">
        <f t="shared" si="499"/>
        <v>4</v>
      </c>
      <c r="P5199" s="158" t="str" cm="1">
        <f t="array" ref="P5199">_xlfn.SWITCH(ROUND(N5199,0),5,"Excellent",4,"Good",3,"ok","Bad")</f>
        <v>Good</v>
      </c>
      <c r="Q5199" s="144">
        <v>16</v>
      </c>
      <c r="R5199" s="385">
        <v>43694</v>
      </c>
      <c r="S5199" s="385">
        <v>43832</v>
      </c>
      <c r="T5199" s="144">
        <v>3466</v>
      </c>
      <c r="U5199" s="144" t="s">
        <v>60</v>
      </c>
      <c r="V5199" s="144">
        <v>43</v>
      </c>
      <c r="W5199" s="144" t="str">
        <f t="shared" si="502"/>
        <v>Active</v>
      </c>
      <c r="X5199" s="144">
        <v>3466</v>
      </c>
      <c r="AB5199" s="343"/>
    </row>
    <row r="5200" spans="9:28">
      <c r="I5200" s="342">
        <v>2</v>
      </c>
      <c r="J5200" s="144" t="str">
        <f t="shared" si="500"/>
        <v>SMALL</v>
      </c>
      <c r="K5200" s="144" t="str">
        <f t="shared" si="501"/>
        <v>SMALL</v>
      </c>
      <c r="L5200" s="144" t="str" cm="1">
        <f t="array" ref="L5200">_xlfn.IFS(I5200&lt;=2,"SMALL",I5200&lt;=5,"MEDIUM",I5200&gt;5,"LARGE")</f>
        <v>SMALL</v>
      </c>
      <c r="M5200" s="144" t="str">
        <f t="shared" si="498"/>
        <v>NO</v>
      </c>
      <c r="N5200" s="374">
        <v>5</v>
      </c>
      <c r="O5200" s="374">
        <f t="shared" si="499"/>
        <v>5</v>
      </c>
      <c r="P5200" s="158" t="str" cm="1">
        <f t="array" ref="P5200">_xlfn.SWITCH(ROUND(N5200,0),5,"Excellent",4,"Good",3,"ok","Bad")</f>
        <v>Excellent</v>
      </c>
      <c r="Q5200" s="144">
        <v>12</v>
      </c>
      <c r="R5200" s="385">
        <v>43703</v>
      </c>
      <c r="S5200" s="385">
        <v>43780</v>
      </c>
      <c r="T5200" s="144">
        <v>3983</v>
      </c>
      <c r="U5200" s="144" t="s">
        <v>60</v>
      </c>
      <c r="V5200" s="144">
        <v>0</v>
      </c>
      <c r="W5200" s="144" t="str">
        <f t="shared" si="502"/>
        <v>Inactive</v>
      </c>
      <c r="X5200" s="144">
        <v>3983</v>
      </c>
      <c r="AB5200" s="343"/>
    </row>
    <row r="5201" spans="9:28">
      <c r="I5201" s="342">
        <v>4</v>
      </c>
      <c r="J5201" s="144" t="str">
        <f t="shared" si="500"/>
        <v>LARGE</v>
      </c>
      <c r="K5201" s="144" t="str">
        <f t="shared" si="501"/>
        <v>MEDIUM</v>
      </c>
      <c r="L5201" s="144" t="str" cm="1">
        <f t="array" ref="L5201">_xlfn.IFS(I5201&lt;=2,"SMALL",I5201&lt;=5,"MEDIUM",I5201&gt;5,"LARGE")</f>
        <v>MEDIUM</v>
      </c>
      <c r="M5201" s="144" t="str">
        <f t="shared" si="498"/>
        <v>NO</v>
      </c>
      <c r="N5201" s="374">
        <v>4.55</v>
      </c>
      <c r="O5201" s="374">
        <f t="shared" si="499"/>
        <v>5</v>
      </c>
      <c r="P5201" s="158" t="str" cm="1">
        <f t="array" ref="P5201">_xlfn.SWITCH(ROUND(N5201,0),5,"Excellent",4,"Good",3,"ok","Bad")</f>
        <v>Excellent</v>
      </c>
      <c r="Q5201" s="144">
        <v>40</v>
      </c>
      <c r="R5201" s="385">
        <v>43707</v>
      </c>
      <c r="S5201" s="385">
        <v>44012</v>
      </c>
      <c r="T5201" s="144">
        <v>3972</v>
      </c>
      <c r="U5201" s="144" t="s">
        <v>69</v>
      </c>
      <c r="V5201" s="144">
        <v>45</v>
      </c>
      <c r="W5201" s="144" t="str">
        <f t="shared" si="502"/>
        <v>Active</v>
      </c>
      <c r="X5201" s="144">
        <v>3972</v>
      </c>
      <c r="AB5201" s="343"/>
    </row>
    <row r="5202" spans="9:28">
      <c r="I5202" s="342">
        <v>1</v>
      </c>
      <c r="J5202" s="144" t="str">
        <f t="shared" si="500"/>
        <v>SMALL</v>
      </c>
      <c r="K5202" s="144" t="str">
        <f t="shared" si="501"/>
        <v>SMALL</v>
      </c>
      <c r="L5202" s="144" t="str" cm="1">
        <f t="array" ref="L5202">_xlfn.IFS(I5202&lt;=2,"SMALL",I5202&lt;=5,"MEDIUM",I5202&gt;5,"LARGE")</f>
        <v>SMALL</v>
      </c>
      <c r="M5202" s="144" t="str">
        <f t="shared" si="498"/>
        <v>NO</v>
      </c>
      <c r="N5202" s="374">
        <v>4.5</v>
      </c>
      <c r="O5202" s="374">
        <f t="shared" si="499"/>
        <v>5</v>
      </c>
      <c r="P5202" s="158" t="str" cm="1">
        <f t="array" ref="P5202">_xlfn.SWITCH(ROUND(N5202,0),5,"Excellent",4,"Good",3,"ok","Bad")</f>
        <v>Excellent</v>
      </c>
      <c r="Q5202" s="144">
        <v>14</v>
      </c>
      <c r="R5202" s="385">
        <v>43719</v>
      </c>
      <c r="S5202" s="385">
        <v>44030</v>
      </c>
      <c r="T5202" s="144">
        <v>2157</v>
      </c>
      <c r="U5202" s="144" t="s">
        <v>60</v>
      </c>
      <c r="V5202" s="144">
        <v>0</v>
      </c>
      <c r="W5202" s="144" t="str">
        <f t="shared" si="502"/>
        <v>Inactive</v>
      </c>
      <c r="X5202" s="144">
        <v>2157</v>
      </c>
      <c r="AB5202" s="343"/>
    </row>
    <row r="5203" spans="9:28">
      <c r="I5203" s="342">
        <v>2</v>
      </c>
      <c r="J5203" s="144" t="str">
        <f t="shared" si="500"/>
        <v>SMALL</v>
      </c>
      <c r="K5203" s="144" t="str">
        <f t="shared" si="501"/>
        <v>SMALL</v>
      </c>
      <c r="L5203" s="144" t="str" cm="1">
        <f t="array" ref="L5203">_xlfn.IFS(I5203&lt;=2,"SMALL",I5203&lt;=5,"MEDIUM",I5203&gt;5,"LARGE")</f>
        <v>SMALL</v>
      </c>
      <c r="M5203" s="144" t="str">
        <f t="shared" si="498"/>
        <v>NO</v>
      </c>
      <c r="N5203" s="374">
        <v>5</v>
      </c>
      <c r="O5203" s="374">
        <f t="shared" si="499"/>
        <v>5</v>
      </c>
      <c r="P5203" s="158" t="str" cm="1">
        <f t="array" ref="P5203">_xlfn.SWITCH(ROUND(N5203,0),5,"Excellent",4,"Good",3,"ok","Bad")</f>
        <v>Excellent</v>
      </c>
      <c r="Q5203" s="144">
        <v>3</v>
      </c>
      <c r="R5203" s="385">
        <v>43730</v>
      </c>
      <c r="S5203" s="385">
        <v>43784</v>
      </c>
      <c r="T5203" s="144">
        <v>820</v>
      </c>
      <c r="U5203" s="144" t="s">
        <v>69</v>
      </c>
      <c r="V5203" s="144">
        <v>46</v>
      </c>
      <c r="W5203" s="144" t="str">
        <f t="shared" si="502"/>
        <v>Active</v>
      </c>
      <c r="X5203" s="144">
        <v>820</v>
      </c>
      <c r="AB5203" s="343"/>
    </row>
    <row r="5204" spans="9:28">
      <c r="I5204" s="342">
        <v>2</v>
      </c>
      <c r="J5204" s="144" t="str">
        <f t="shared" si="500"/>
        <v>SMALL</v>
      </c>
      <c r="K5204" s="144" t="str">
        <f t="shared" si="501"/>
        <v>SMALL</v>
      </c>
      <c r="L5204" s="144" t="str" cm="1">
        <f t="array" ref="L5204">_xlfn.IFS(I5204&lt;=2,"SMALL",I5204&lt;=5,"MEDIUM",I5204&gt;5,"LARGE")</f>
        <v>SMALL</v>
      </c>
      <c r="M5204" s="144" t="str">
        <f t="shared" si="498"/>
        <v>NO</v>
      </c>
      <c r="N5204" s="374">
        <v>4.74</v>
      </c>
      <c r="O5204" s="374">
        <f t="shared" si="499"/>
        <v>5</v>
      </c>
      <c r="P5204" s="158" t="str" cm="1">
        <f t="array" ref="P5204">_xlfn.SWITCH(ROUND(N5204,0),5,"Excellent",4,"Good",3,"ok","Bad")</f>
        <v>Excellent</v>
      </c>
      <c r="Q5204" s="144">
        <v>19</v>
      </c>
      <c r="R5204" s="385">
        <v>43696</v>
      </c>
      <c r="S5204" s="385">
        <v>43817</v>
      </c>
      <c r="T5204" s="144">
        <v>3829</v>
      </c>
      <c r="U5204" s="144" t="s">
        <v>73</v>
      </c>
      <c r="V5204" s="144">
        <v>90</v>
      </c>
      <c r="W5204" s="144" t="str">
        <f t="shared" si="502"/>
        <v>Active</v>
      </c>
      <c r="X5204" s="144">
        <v>3829</v>
      </c>
      <c r="AB5204" s="343"/>
    </row>
    <row r="5205" spans="9:28">
      <c r="I5205" s="342">
        <v>16</v>
      </c>
      <c r="J5205" s="144" t="str">
        <f t="shared" si="500"/>
        <v>LARGE</v>
      </c>
      <c r="K5205" s="144" t="str">
        <f t="shared" si="501"/>
        <v>LARGE</v>
      </c>
      <c r="L5205" s="144" t="str" cm="1">
        <f t="array" ref="L5205">_xlfn.IFS(I5205&lt;=2,"SMALL",I5205&lt;=5,"MEDIUM",I5205&gt;5,"LARGE")</f>
        <v>LARGE</v>
      </c>
      <c r="M5205" s="144" t="str">
        <f t="shared" si="498"/>
        <v>NO</v>
      </c>
      <c r="N5205" s="374">
        <v>4.5</v>
      </c>
      <c r="O5205" s="374">
        <f t="shared" si="499"/>
        <v>5</v>
      </c>
      <c r="P5205" s="158" t="str" cm="1">
        <f t="array" ref="P5205">_xlfn.SWITCH(ROUND(N5205,0),5,"Excellent",4,"Good",3,"ok","Bad")</f>
        <v>Excellent</v>
      </c>
      <c r="Q5205" s="144">
        <v>6</v>
      </c>
      <c r="R5205" s="385">
        <v>43799</v>
      </c>
      <c r="S5205" s="385">
        <v>43906</v>
      </c>
      <c r="T5205" s="144">
        <v>3984</v>
      </c>
      <c r="U5205" s="144" t="s">
        <v>69</v>
      </c>
      <c r="V5205" s="144">
        <v>346</v>
      </c>
      <c r="W5205" s="144" t="str">
        <f t="shared" si="502"/>
        <v>Active</v>
      </c>
      <c r="X5205" s="144">
        <v>3984</v>
      </c>
      <c r="AB5205" s="343"/>
    </row>
    <row r="5206" spans="9:28">
      <c r="I5206" s="342">
        <v>1</v>
      </c>
      <c r="J5206" s="144" t="str">
        <f t="shared" si="500"/>
        <v>SMALL</v>
      </c>
      <c r="K5206" s="144" t="str">
        <f t="shared" si="501"/>
        <v>SMALL</v>
      </c>
      <c r="L5206" s="144" t="str" cm="1">
        <f t="array" ref="L5206">_xlfn.IFS(I5206&lt;=2,"SMALL",I5206&lt;=5,"MEDIUM",I5206&gt;5,"LARGE")</f>
        <v>SMALL</v>
      </c>
      <c r="M5206" s="144" t="str">
        <f t="shared" si="498"/>
        <v>NO</v>
      </c>
      <c r="N5206" s="374">
        <v>4.76</v>
      </c>
      <c r="O5206" s="374">
        <f t="shared" si="499"/>
        <v>5</v>
      </c>
      <c r="P5206" s="158" t="str" cm="1">
        <f t="array" ref="P5206">_xlfn.SWITCH(ROUND(N5206,0),5,"Excellent",4,"Good",3,"ok","Bad")</f>
        <v>Excellent</v>
      </c>
      <c r="Q5206" s="144">
        <v>115</v>
      </c>
      <c r="R5206" s="385">
        <v>43697</v>
      </c>
      <c r="S5206" s="385">
        <v>44044</v>
      </c>
      <c r="T5206" s="144">
        <v>3761</v>
      </c>
      <c r="U5206" s="144" t="s">
        <v>60</v>
      </c>
      <c r="V5206" s="144">
        <v>175</v>
      </c>
      <c r="W5206" s="144" t="str">
        <f t="shared" si="502"/>
        <v>Active</v>
      </c>
      <c r="X5206" s="144">
        <v>3761</v>
      </c>
      <c r="AB5206" s="343"/>
    </row>
    <row r="5207" spans="9:28">
      <c r="I5207" s="342">
        <v>2</v>
      </c>
      <c r="J5207" s="144" t="str">
        <f t="shared" si="500"/>
        <v>SMALL</v>
      </c>
      <c r="K5207" s="144" t="str">
        <f t="shared" si="501"/>
        <v>SMALL</v>
      </c>
      <c r="L5207" s="144" t="str" cm="1">
        <f t="array" ref="L5207">_xlfn.IFS(I5207&lt;=2,"SMALL",I5207&lt;=5,"MEDIUM",I5207&gt;5,"LARGE")</f>
        <v>SMALL</v>
      </c>
      <c r="M5207" s="144" t="str">
        <f t="shared" si="498"/>
        <v>NO</v>
      </c>
      <c r="N5207" s="374">
        <v>4.88</v>
      </c>
      <c r="O5207" s="374">
        <f t="shared" si="499"/>
        <v>5</v>
      </c>
      <c r="P5207" s="158" t="str" cm="1">
        <f t="array" ref="P5207">_xlfn.SWITCH(ROUND(N5207,0),5,"Excellent",4,"Good",3,"ok","Bad")</f>
        <v>Excellent</v>
      </c>
      <c r="Q5207" s="144">
        <v>8</v>
      </c>
      <c r="R5207" s="385">
        <v>43710</v>
      </c>
      <c r="S5207" s="385">
        <v>43832</v>
      </c>
      <c r="T5207" s="144">
        <v>392</v>
      </c>
      <c r="U5207" s="144" t="s">
        <v>69</v>
      </c>
      <c r="V5207" s="144">
        <v>47</v>
      </c>
      <c r="W5207" s="144" t="str">
        <f t="shared" si="502"/>
        <v>Active</v>
      </c>
      <c r="X5207" s="144">
        <v>392</v>
      </c>
      <c r="AB5207" s="343"/>
    </row>
    <row r="5208" spans="9:28">
      <c r="I5208" s="342">
        <v>2</v>
      </c>
      <c r="J5208" s="144" t="str">
        <f t="shared" si="500"/>
        <v>SMALL</v>
      </c>
      <c r="K5208" s="144" t="str">
        <f t="shared" si="501"/>
        <v>SMALL</v>
      </c>
      <c r="L5208" s="144" t="str" cm="1">
        <f t="array" ref="L5208">_xlfn.IFS(I5208&lt;=2,"SMALL",I5208&lt;=5,"MEDIUM",I5208&gt;5,"LARGE")</f>
        <v>SMALL</v>
      </c>
      <c r="M5208" s="144" t="str">
        <f t="shared" si="498"/>
        <v>NO</v>
      </c>
      <c r="N5208" s="374">
        <v>4.8899999999999997</v>
      </c>
      <c r="O5208" s="374">
        <f t="shared" si="499"/>
        <v>5</v>
      </c>
      <c r="P5208" s="158" t="str" cm="1">
        <f t="array" ref="P5208">_xlfn.SWITCH(ROUND(N5208,0),5,"Excellent",4,"Good",3,"ok","Bad")</f>
        <v>Excellent</v>
      </c>
      <c r="Q5208" s="144">
        <v>76</v>
      </c>
      <c r="R5208" s="385">
        <v>43698</v>
      </c>
      <c r="S5208" s="385">
        <v>44045</v>
      </c>
      <c r="T5208" s="144">
        <v>3985</v>
      </c>
      <c r="U5208" s="144" t="s">
        <v>60</v>
      </c>
      <c r="V5208" s="144">
        <v>16</v>
      </c>
      <c r="W5208" s="144" t="str">
        <f t="shared" si="502"/>
        <v>Active</v>
      </c>
      <c r="X5208" s="144">
        <v>3985</v>
      </c>
      <c r="AB5208" s="343"/>
    </row>
    <row r="5209" spans="9:28">
      <c r="I5209" s="342">
        <v>12</v>
      </c>
      <c r="J5209" s="144" t="str">
        <f t="shared" si="500"/>
        <v>LARGE</v>
      </c>
      <c r="K5209" s="144" t="str">
        <f t="shared" si="501"/>
        <v>LARGE</v>
      </c>
      <c r="L5209" s="144" t="str" cm="1">
        <f t="array" ref="L5209">_xlfn.IFS(I5209&lt;=2,"SMALL",I5209&lt;=5,"MEDIUM",I5209&gt;5,"LARGE")</f>
        <v>LARGE</v>
      </c>
      <c r="M5209" s="144" t="str">
        <f t="shared" si="498"/>
        <v>NO</v>
      </c>
      <c r="N5209" s="374">
        <v>4.82</v>
      </c>
      <c r="O5209" s="374">
        <f t="shared" si="499"/>
        <v>5</v>
      </c>
      <c r="P5209" s="158" t="str" cm="1">
        <f t="array" ref="P5209">_xlfn.SWITCH(ROUND(N5209,0),5,"Excellent",4,"Good",3,"ok","Bad")</f>
        <v>Excellent</v>
      </c>
      <c r="Q5209" s="144">
        <v>11</v>
      </c>
      <c r="R5209" s="385">
        <v>43702</v>
      </c>
      <c r="S5209" s="385">
        <v>43898</v>
      </c>
      <c r="T5209" s="144">
        <v>3984</v>
      </c>
      <c r="U5209" s="144" t="s">
        <v>69</v>
      </c>
      <c r="V5209" s="144">
        <v>357</v>
      </c>
      <c r="W5209" s="144" t="str">
        <f t="shared" si="502"/>
        <v>Active</v>
      </c>
      <c r="X5209" s="144">
        <v>3984</v>
      </c>
      <c r="AB5209" s="343"/>
    </row>
    <row r="5210" spans="9:28">
      <c r="I5210" s="342">
        <v>11</v>
      </c>
      <c r="J5210" s="144" t="str">
        <f t="shared" si="500"/>
        <v>LARGE</v>
      </c>
      <c r="K5210" s="144" t="str">
        <f t="shared" si="501"/>
        <v>LARGE</v>
      </c>
      <c r="L5210" s="144" t="str" cm="1">
        <f t="array" ref="L5210">_xlfn.IFS(I5210&lt;=2,"SMALL",I5210&lt;=5,"MEDIUM",I5210&gt;5,"LARGE")</f>
        <v>LARGE</v>
      </c>
      <c r="M5210" s="144" t="str">
        <f t="shared" si="498"/>
        <v>NO</v>
      </c>
      <c r="N5210" s="374">
        <v>4.75</v>
      </c>
      <c r="O5210" s="374">
        <f t="shared" si="499"/>
        <v>5</v>
      </c>
      <c r="P5210" s="158" t="str" cm="1">
        <f t="array" ref="P5210">_xlfn.SWITCH(ROUND(N5210,0),5,"Excellent",4,"Good",3,"ok","Bad")</f>
        <v>Excellent</v>
      </c>
      <c r="Q5210" s="144">
        <v>12</v>
      </c>
      <c r="R5210" s="385">
        <v>43711</v>
      </c>
      <c r="S5210" s="385">
        <v>44043</v>
      </c>
      <c r="T5210" s="144">
        <v>3984</v>
      </c>
      <c r="U5210" s="144" t="s">
        <v>69</v>
      </c>
      <c r="V5210" s="144">
        <v>346</v>
      </c>
      <c r="W5210" s="144" t="str">
        <f t="shared" si="502"/>
        <v>Active</v>
      </c>
      <c r="X5210" s="144">
        <v>3984</v>
      </c>
      <c r="AB5210" s="343"/>
    </row>
    <row r="5211" spans="9:28">
      <c r="I5211" s="342">
        <v>3</v>
      </c>
      <c r="J5211" s="144" t="str">
        <f t="shared" si="500"/>
        <v>LARGE</v>
      </c>
      <c r="K5211" s="144" t="str">
        <f t="shared" si="501"/>
        <v>MEDIUM</v>
      </c>
      <c r="L5211" s="144" t="str" cm="1">
        <f t="array" ref="L5211">_xlfn.IFS(I5211&lt;=2,"SMALL",I5211&lt;=5,"MEDIUM",I5211&gt;5,"LARGE")</f>
        <v>MEDIUM</v>
      </c>
      <c r="M5211" s="144" t="str">
        <f t="shared" si="498"/>
        <v>YES</v>
      </c>
      <c r="N5211" s="374">
        <v>4.92</v>
      </c>
      <c r="O5211" s="374">
        <f t="shared" si="499"/>
        <v>5</v>
      </c>
      <c r="P5211" s="158" t="str" cm="1">
        <f t="array" ref="P5211">_xlfn.SWITCH(ROUND(N5211,0),5,"Excellent",4,"Good",3,"ok","Bad")</f>
        <v>Excellent</v>
      </c>
      <c r="Q5211" s="144">
        <v>108</v>
      </c>
      <c r="R5211" s="385">
        <v>43699</v>
      </c>
      <c r="S5211" s="385">
        <v>44049</v>
      </c>
      <c r="T5211" s="144">
        <v>3402</v>
      </c>
      <c r="U5211" s="144" t="s">
        <v>69</v>
      </c>
      <c r="V5211" s="144">
        <v>173</v>
      </c>
      <c r="W5211" s="144" t="str">
        <f t="shared" si="502"/>
        <v>Active</v>
      </c>
      <c r="X5211" s="144">
        <v>3402</v>
      </c>
      <c r="AB5211" s="343"/>
    </row>
    <row r="5212" spans="9:28">
      <c r="I5212" s="342">
        <v>4</v>
      </c>
      <c r="J5212" s="144" t="str">
        <f t="shared" si="500"/>
        <v>LARGE</v>
      </c>
      <c r="K5212" s="144" t="str">
        <f t="shared" si="501"/>
        <v>MEDIUM</v>
      </c>
      <c r="L5212" s="144" t="str" cm="1">
        <f t="array" ref="L5212">_xlfn.IFS(I5212&lt;=2,"SMALL",I5212&lt;=5,"MEDIUM",I5212&gt;5,"LARGE")</f>
        <v>MEDIUM</v>
      </c>
      <c r="M5212" s="144" t="str">
        <f t="shared" si="498"/>
        <v>NO</v>
      </c>
      <c r="N5212" s="374">
        <v>4.8</v>
      </c>
      <c r="O5212" s="374">
        <f t="shared" si="499"/>
        <v>5</v>
      </c>
      <c r="P5212" s="158" t="str" cm="1">
        <f t="array" ref="P5212">_xlfn.SWITCH(ROUND(N5212,0),5,"Excellent",4,"Good",3,"ok","Bad")</f>
        <v>Excellent</v>
      </c>
      <c r="Q5212" s="144">
        <v>5</v>
      </c>
      <c r="R5212" s="385">
        <v>43775</v>
      </c>
      <c r="S5212" s="385">
        <v>44043</v>
      </c>
      <c r="T5212" s="144">
        <v>1376</v>
      </c>
      <c r="U5212" s="144" t="s">
        <v>69</v>
      </c>
      <c r="V5212" s="144">
        <v>229</v>
      </c>
      <c r="W5212" s="144" t="str">
        <f t="shared" si="502"/>
        <v>Active</v>
      </c>
      <c r="X5212" s="144">
        <v>1376</v>
      </c>
      <c r="AB5212" s="343"/>
    </row>
    <row r="5213" spans="9:28">
      <c r="I5213" s="342">
        <v>6</v>
      </c>
      <c r="J5213" s="144" t="str">
        <f t="shared" si="500"/>
        <v>LARGE</v>
      </c>
      <c r="K5213" s="144" t="str">
        <f t="shared" si="501"/>
        <v>LARGE</v>
      </c>
      <c r="L5213" s="144" t="str" cm="1">
        <f t="array" ref="L5213">_xlfn.IFS(I5213&lt;=2,"SMALL",I5213&lt;=5,"MEDIUM",I5213&gt;5,"LARGE")</f>
        <v>LARGE</v>
      </c>
      <c r="M5213" s="144" t="str">
        <f t="shared" si="498"/>
        <v>NO</v>
      </c>
      <c r="N5213" s="374">
        <v>4.92</v>
      </c>
      <c r="O5213" s="374">
        <f t="shared" si="499"/>
        <v>5</v>
      </c>
      <c r="P5213" s="158" t="str" cm="1">
        <f t="array" ref="P5213">_xlfn.SWITCH(ROUND(N5213,0),5,"Excellent",4,"Good",3,"ok","Bad")</f>
        <v>Excellent</v>
      </c>
      <c r="Q5213" s="144">
        <v>25</v>
      </c>
      <c r="R5213" s="385">
        <v>43716</v>
      </c>
      <c r="S5213" s="385">
        <v>44033</v>
      </c>
      <c r="T5213" s="144">
        <v>3832</v>
      </c>
      <c r="U5213" s="144" t="s">
        <v>69</v>
      </c>
      <c r="V5213" s="144">
        <v>262</v>
      </c>
      <c r="W5213" s="144" t="str">
        <f t="shared" si="502"/>
        <v>Active</v>
      </c>
      <c r="X5213" s="144">
        <v>3832</v>
      </c>
      <c r="AB5213" s="343"/>
    </row>
    <row r="5214" spans="9:28">
      <c r="I5214" s="342">
        <v>1</v>
      </c>
      <c r="J5214" s="144" t="str">
        <f t="shared" si="500"/>
        <v>SMALL</v>
      </c>
      <c r="K5214" s="144" t="str">
        <f t="shared" si="501"/>
        <v>SMALL</v>
      </c>
      <c r="L5214" s="144" t="str" cm="1">
        <f t="array" ref="L5214">_xlfn.IFS(I5214&lt;=2,"SMALL",I5214&lt;=5,"MEDIUM",I5214&gt;5,"LARGE")</f>
        <v>SMALL</v>
      </c>
      <c r="M5214" s="144" t="str">
        <f t="shared" si="498"/>
        <v>NO</v>
      </c>
      <c r="N5214" s="374">
        <v>5</v>
      </c>
      <c r="O5214" s="374">
        <f t="shared" si="499"/>
        <v>5</v>
      </c>
      <c r="P5214" s="158" t="str" cm="1">
        <f t="array" ref="P5214">_xlfn.SWITCH(ROUND(N5214,0),5,"Excellent",4,"Good",3,"ok","Bad")</f>
        <v>Excellent</v>
      </c>
      <c r="Q5214" s="144">
        <v>28</v>
      </c>
      <c r="R5214" s="385">
        <v>43721</v>
      </c>
      <c r="S5214" s="385">
        <v>44051</v>
      </c>
      <c r="T5214" s="144">
        <v>1701</v>
      </c>
      <c r="U5214" s="144" t="s">
        <v>60</v>
      </c>
      <c r="V5214" s="144">
        <v>138</v>
      </c>
      <c r="W5214" s="144" t="str">
        <f t="shared" si="502"/>
        <v>Active</v>
      </c>
      <c r="X5214" s="144">
        <v>1701</v>
      </c>
      <c r="AB5214" s="343"/>
    </row>
    <row r="5215" spans="9:28">
      <c r="I5215" s="342">
        <v>4</v>
      </c>
      <c r="J5215" s="144" t="str">
        <f t="shared" si="500"/>
        <v>LARGE</v>
      </c>
      <c r="K5215" s="144" t="str">
        <f t="shared" si="501"/>
        <v>MEDIUM</v>
      </c>
      <c r="L5215" s="144" t="str" cm="1">
        <f t="array" ref="L5215">_xlfn.IFS(I5215&lt;=2,"SMALL",I5215&lt;=5,"MEDIUM",I5215&gt;5,"LARGE")</f>
        <v>MEDIUM</v>
      </c>
      <c r="M5215" s="144" t="str">
        <f t="shared" si="498"/>
        <v>NO</v>
      </c>
      <c r="N5215" s="374">
        <v>5</v>
      </c>
      <c r="O5215" s="374">
        <f t="shared" si="499"/>
        <v>5</v>
      </c>
      <c r="P5215" s="158" t="str" cm="1">
        <f t="array" ref="P5215">_xlfn.SWITCH(ROUND(N5215,0),5,"Excellent",4,"Good",3,"ok","Bad")</f>
        <v>Excellent</v>
      </c>
      <c r="Q5215" s="144">
        <v>6</v>
      </c>
      <c r="R5215" s="385">
        <v>43744</v>
      </c>
      <c r="S5215" s="385">
        <v>44017</v>
      </c>
      <c r="T5215" s="144">
        <v>1610</v>
      </c>
      <c r="U5215" s="144" t="s">
        <v>69</v>
      </c>
      <c r="V5215" s="144">
        <v>71</v>
      </c>
      <c r="W5215" s="144" t="str">
        <f t="shared" si="502"/>
        <v>Active</v>
      </c>
      <c r="X5215" s="144">
        <v>1610</v>
      </c>
      <c r="AB5215" s="343"/>
    </row>
    <row r="5216" spans="9:28">
      <c r="I5216" s="342">
        <v>2</v>
      </c>
      <c r="J5216" s="144" t="str">
        <f t="shared" si="500"/>
        <v>SMALL</v>
      </c>
      <c r="K5216" s="144" t="str">
        <f t="shared" si="501"/>
        <v>SMALL</v>
      </c>
      <c r="L5216" s="144" t="str" cm="1">
        <f t="array" ref="L5216">_xlfn.IFS(I5216&lt;=2,"SMALL",I5216&lt;=5,"MEDIUM",I5216&gt;5,"LARGE")</f>
        <v>SMALL</v>
      </c>
      <c r="M5216" s="144" t="str">
        <f t="shared" si="498"/>
        <v>NO</v>
      </c>
      <c r="N5216" s="374">
        <v>4.67</v>
      </c>
      <c r="O5216" s="374">
        <f t="shared" si="499"/>
        <v>5</v>
      </c>
      <c r="P5216" s="158" t="str" cm="1">
        <f t="array" ref="P5216">_xlfn.SWITCH(ROUND(N5216,0),5,"Excellent",4,"Good",3,"ok","Bad")</f>
        <v>Excellent</v>
      </c>
      <c r="Q5216" s="144">
        <v>3</v>
      </c>
      <c r="R5216" s="385">
        <v>43715</v>
      </c>
      <c r="S5216" s="385">
        <v>43728</v>
      </c>
      <c r="T5216" s="144">
        <v>360</v>
      </c>
      <c r="U5216" s="144" t="s">
        <v>60</v>
      </c>
      <c r="V5216" s="144">
        <v>180</v>
      </c>
      <c r="W5216" s="144" t="str">
        <f t="shared" si="502"/>
        <v>Active</v>
      </c>
      <c r="X5216" s="144">
        <v>360</v>
      </c>
      <c r="AB5216" s="343"/>
    </row>
    <row r="5217" spans="9:28">
      <c r="I5217" s="342">
        <v>3</v>
      </c>
      <c r="J5217" s="144" t="str">
        <f t="shared" si="500"/>
        <v>LARGE</v>
      </c>
      <c r="K5217" s="144" t="str">
        <f t="shared" si="501"/>
        <v>MEDIUM</v>
      </c>
      <c r="L5217" s="144" t="str" cm="1">
        <f t="array" ref="L5217">_xlfn.IFS(I5217&lt;=2,"SMALL",I5217&lt;=5,"MEDIUM",I5217&gt;5,"LARGE")</f>
        <v>MEDIUM</v>
      </c>
      <c r="M5217" s="144" t="str">
        <f t="shared" si="498"/>
        <v>NO</v>
      </c>
      <c r="N5217" s="374">
        <v>4.6399999999999997</v>
      </c>
      <c r="O5217" s="374">
        <f t="shared" si="499"/>
        <v>5</v>
      </c>
      <c r="P5217" s="158" t="str" cm="1">
        <f t="array" ref="P5217">_xlfn.SWITCH(ROUND(N5217,0),5,"Excellent",4,"Good",3,"ok","Bad")</f>
        <v>Excellent</v>
      </c>
      <c r="Q5217" s="144">
        <v>36</v>
      </c>
      <c r="R5217" s="385">
        <v>43711</v>
      </c>
      <c r="S5217" s="385">
        <v>44037</v>
      </c>
      <c r="T5217" s="144">
        <v>3944</v>
      </c>
      <c r="U5217" s="144" t="s">
        <v>60</v>
      </c>
      <c r="V5217" s="144">
        <v>70</v>
      </c>
      <c r="W5217" s="144" t="str">
        <f t="shared" si="502"/>
        <v>Active</v>
      </c>
      <c r="X5217" s="144">
        <v>3944</v>
      </c>
      <c r="AB5217" s="343"/>
    </row>
    <row r="5218" spans="9:28">
      <c r="I5218" s="342">
        <v>1</v>
      </c>
      <c r="J5218" s="144" t="str">
        <f t="shared" si="500"/>
        <v>SMALL</v>
      </c>
      <c r="K5218" s="144" t="str">
        <f t="shared" si="501"/>
        <v>SMALL</v>
      </c>
      <c r="L5218" s="144" t="str" cm="1">
        <f t="array" ref="L5218">_xlfn.IFS(I5218&lt;=2,"SMALL",I5218&lt;=5,"MEDIUM",I5218&gt;5,"LARGE")</f>
        <v>SMALL</v>
      </c>
      <c r="M5218" s="144" t="str">
        <f t="shared" si="498"/>
        <v>NO</v>
      </c>
      <c r="N5218" s="374">
        <v>5</v>
      </c>
      <c r="O5218" s="374">
        <f t="shared" si="499"/>
        <v>5</v>
      </c>
      <c r="P5218" s="158" t="str" cm="1">
        <f t="array" ref="P5218">_xlfn.SWITCH(ROUND(N5218,0),5,"Excellent",4,"Good",3,"ok","Bad")</f>
        <v>Excellent</v>
      </c>
      <c r="Q5218" s="144">
        <v>16</v>
      </c>
      <c r="R5218" s="385">
        <v>43766</v>
      </c>
      <c r="S5218" s="385">
        <v>43976</v>
      </c>
      <c r="T5218" s="144">
        <v>3934</v>
      </c>
      <c r="U5218" s="144" t="s">
        <v>60</v>
      </c>
      <c r="V5218" s="144">
        <v>155</v>
      </c>
      <c r="W5218" s="144" t="str">
        <f t="shared" si="502"/>
        <v>Active</v>
      </c>
      <c r="X5218" s="144">
        <v>3934</v>
      </c>
      <c r="AB5218" s="343"/>
    </row>
    <row r="5219" spans="9:28">
      <c r="I5219" s="342">
        <v>6</v>
      </c>
      <c r="J5219" s="144" t="str">
        <f t="shared" si="500"/>
        <v>LARGE</v>
      </c>
      <c r="K5219" s="144" t="str">
        <f t="shared" si="501"/>
        <v>LARGE</v>
      </c>
      <c r="L5219" s="144" t="str" cm="1">
        <f t="array" ref="L5219">_xlfn.IFS(I5219&lt;=2,"SMALL",I5219&lt;=5,"MEDIUM",I5219&gt;5,"LARGE")</f>
        <v>LARGE</v>
      </c>
      <c r="M5219" s="144" t="str">
        <f t="shared" si="498"/>
        <v>NO</v>
      </c>
      <c r="N5219" s="374">
        <v>4.67</v>
      </c>
      <c r="O5219" s="374">
        <f t="shared" si="499"/>
        <v>5</v>
      </c>
      <c r="P5219" s="158" t="str" cm="1">
        <f t="array" ref="P5219">_xlfn.SWITCH(ROUND(N5219,0),5,"Excellent",4,"Good",3,"ok","Bad")</f>
        <v>Excellent</v>
      </c>
      <c r="Q5219" s="144">
        <v>9</v>
      </c>
      <c r="R5219" s="385">
        <v>43728</v>
      </c>
      <c r="S5219" s="385">
        <v>43906</v>
      </c>
      <c r="T5219" s="144">
        <v>3427</v>
      </c>
      <c r="U5219" s="144" t="s">
        <v>69</v>
      </c>
      <c r="V5219" s="144">
        <v>48</v>
      </c>
      <c r="W5219" s="144" t="str">
        <f t="shared" si="502"/>
        <v>Active</v>
      </c>
      <c r="X5219" s="144">
        <v>3427</v>
      </c>
      <c r="AB5219" s="343"/>
    </row>
    <row r="5220" spans="9:28">
      <c r="I5220" s="342">
        <v>2</v>
      </c>
      <c r="J5220" s="144" t="str">
        <f t="shared" si="500"/>
        <v>SMALL</v>
      </c>
      <c r="K5220" s="144" t="str">
        <f t="shared" si="501"/>
        <v>SMALL</v>
      </c>
      <c r="L5220" s="144" t="str" cm="1">
        <f t="array" ref="L5220">_xlfn.IFS(I5220&lt;=2,"SMALL",I5220&lt;=5,"MEDIUM",I5220&gt;5,"LARGE")</f>
        <v>SMALL</v>
      </c>
      <c r="M5220" s="144" t="str">
        <f t="shared" si="498"/>
        <v>NO</v>
      </c>
      <c r="N5220" s="374">
        <v>4.82</v>
      </c>
      <c r="O5220" s="374">
        <f t="shared" si="499"/>
        <v>5</v>
      </c>
      <c r="P5220" s="158" t="str" cm="1">
        <f t="array" ref="P5220">_xlfn.SWITCH(ROUND(N5220,0),5,"Excellent",4,"Good",3,"ok","Bad")</f>
        <v>Excellent</v>
      </c>
      <c r="Q5220" s="144">
        <v>22</v>
      </c>
      <c r="R5220" s="385">
        <v>43755</v>
      </c>
      <c r="S5220" s="385">
        <v>43856</v>
      </c>
      <c r="T5220" s="144">
        <v>1902</v>
      </c>
      <c r="U5220" s="144" t="s">
        <v>60</v>
      </c>
      <c r="V5220" s="144">
        <v>0</v>
      </c>
      <c r="W5220" s="144" t="str">
        <f t="shared" si="502"/>
        <v>Inactive</v>
      </c>
      <c r="X5220" s="144">
        <v>1902</v>
      </c>
      <c r="AB5220" s="343"/>
    </row>
    <row r="5221" spans="9:28">
      <c r="I5221" s="342">
        <v>8</v>
      </c>
      <c r="J5221" s="144" t="str">
        <f t="shared" si="500"/>
        <v>LARGE</v>
      </c>
      <c r="K5221" s="144" t="str">
        <f t="shared" si="501"/>
        <v>LARGE</v>
      </c>
      <c r="L5221" s="144" t="str" cm="1">
        <f t="array" ref="L5221">_xlfn.IFS(I5221&lt;=2,"SMALL",I5221&lt;=5,"MEDIUM",I5221&gt;5,"LARGE")</f>
        <v>LARGE</v>
      </c>
      <c r="M5221" s="144" t="str">
        <f t="shared" si="498"/>
        <v>NO</v>
      </c>
      <c r="N5221" s="374">
        <v>5</v>
      </c>
      <c r="O5221" s="374">
        <f t="shared" si="499"/>
        <v>5</v>
      </c>
      <c r="P5221" s="158" t="str" cm="1">
        <f t="array" ref="P5221">_xlfn.SWITCH(ROUND(N5221,0),5,"Excellent",4,"Good",3,"ok","Bad")</f>
        <v>Excellent</v>
      </c>
      <c r="Q5221" s="144">
        <v>5</v>
      </c>
      <c r="R5221" s="385">
        <v>43711</v>
      </c>
      <c r="S5221" s="385">
        <v>43850</v>
      </c>
      <c r="T5221" s="144">
        <v>1790</v>
      </c>
      <c r="U5221" s="144" t="s">
        <v>69</v>
      </c>
      <c r="V5221" s="144">
        <v>0</v>
      </c>
      <c r="W5221" s="144" t="str">
        <f t="shared" si="502"/>
        <v>Inactive</v>
      </c>
      <c r="X5221" s="144">
        <v>1790</v>
      </c>
      <c r="AB5221" s="343"/>
    </row>
    <row r="5222" spans="9:28">
      <c r="I5222" s="342">
        <v>4</v>
      </c>
      <c r="J5222" s="144" t="str">
        <f t="shared" si="500"/>
        <v>LARGE</v>
      </c>
      <c r="K5222" s="144" t="str">
        <f t="shared" si="501"/>
        <v>MEDIUM</v>
      </c>
      <c r="L5222" s="144" t="str" cm="1">
        <f t="array" ref="L5222">_xlfn.IFS(I5222&lt;=2,"SMALL",I5222&lt;=5,"MEDIUM",I5222&gt;5,"LARGE")</f>
        <v>MEDIUM</v>
      </c>
      <c r="M5222" s="144" t="str">
        <f t="shared" si="498"/>
        <v>NO</v>
      </c>
      <c r="N5222" s="374">
        <v>5</v>
      </c>
      <c r="O5222" s="374">
        <f t="shared" si="499"/>
        <v>5</v>
      </c>
      <c r="P5222" s="158" t="str" cm="1">
        <f t="array" ref="P5222">_xlfn.SWITCH(ROUND(N5222,0),5,"Excellent",4,"Good",3,"ok","Bad")</f>
        <v>Excellent</v>
      </c>
      <c r="Q5222" s="144">
        <v>14</v>
      </c>
      <c r="R5222" s="385">
        <v>43711</v>
      </c>
      <c r="S5222" s="385">
        <v>44033</v>
      </c>
      <c r="T5222" s="144">
        <v>3989</v>
      </c>
      <c r="U5222" s="144" t="s">
        <v>69</v>
      </c>
      <c r="V5222" s="144">
        <v>365</v>
      </c>
      <c r="W5222" s="144" t="str">
        <f t="shared" si="502"/>
        <v>Active</v>
      </c>
      <c r="X5222" s="144">
        <v>3989</v>
      </c>
      <c r="AB5222" s="343"/>
    </row>
    <row r="5223" spans="9:28">
      <c r="I5223" s="342">
        <v>4</v>
      </c>
      <c r="J5223" s="144" t="str">
        <f t="shared" si="500"/>
        <v>LARGE</v>
      </c>
      <c r="K5223" s="144" t="str">
        <f t="shared" si="501"/>
        <v>MEDIUM</v>
      </c>
      <c r="L5223" s="144" t="str" cm="1">
        <f t="array" ref="L5223">_xlfn.IFS(I5223&lt;=2,"SMALL",I5223&lt;=5,"MEDIUM",I5223&gt;5,"LARGE")</f>
        <v>MEDIUM</v>
      </c>
      <c r="M5223" s="144" t="str">
        <f t="shared" si="498"/>
        <v>NO</v>
      </c>
      <c r="N5223" s="374">
        <v>4.8899999999999997</v>
      </c>
      <c r="O5223" s="374">
        <f t="shared" si="499"/>
        <v>5</v>
      </c>
      <c r="P5223" s="158" t="str" cm="1">
        <f t="array" ref="P5223">_xlfn.SWITCH(ROUND(N5223,0),5,"Excellent",4,"Good",3,"ok","Bad")</f>
        <v>Excellent</v>
      </c>
      <c r="Q5223" s="144">
        <v>47</v>
      </c>
      <c r="R5223" s="385">
        <v>43710</v>
      </c>
      <c r="S5223" s="385">
        <v>44043</v>
      </c>
      <c r="T5223" s="144">
        <v>3510</v>
      </c>
      <c r="U5223" s="144" t="s">
        <v>69</v>
      </c>
      <c r="V5223" s="144">
        <v>178</v>
      </c>
      <c r="W5223" s="144" t="str">
        <f t="shared" si="502"/>
        <v>Active</v>
      </c>
      <c r="X5223" s="144">
        <v>3510</v>
      </c>
      <c r="AB5223" s="343"/>
    </row>
    <row r="5224" spans="9:28">
      <c r="I5224" s="342">
        <v>2</v>
      </c>
      <c r="J5224" s="144" t="str">
        <f t="shared" si="500"/>
        <v>SMALL</v>
      </c>
      <c r="K5224" s="144" t="str">
        <f t="shared" si="501"/>
        <v>SMALL</v>
      </c>
      <c r="L5224" s="144" t="str" cm="1">
        <f t="array" ref="L5224">_xlfn.IFS(I5224&lt;=2,"SMALL",I5224&lt;=5,"MEDIUM",I5224&gt;5,"LARGE")</f>
        <v>SMALL</v>
      </c>
      <c r="M5224" s="144" t="str">
        <f t="shared" si="498"/>
        <v>NO</v>
      </c>
      <c r="N5224" s="374">
        <v>5</v>
      </c>
      <c r="O5224" s="374">
        <f t="shared" si="499"/>
        <v>5</v>
      </c>
      <c r="P5224" s="158" t="str" cm="1">
        <f t="array" ref="P5224">_xlfn.SWITCH(ROUND(N5224,0),5,"Excellent",4,"Good",3,"ok","Bad")</f>
        <v>Excellent</v>
      </c>
      <c r="Q5224" s="144">
        <v>5</v>
      </c>
      <c r="R5224" s="385">
        <v>43739</v>
      </c>
      <c r="S5224" s="385">
        <v>43807</v>
      </c>
      <c r="T5224" s="144">
        <v>2940</v>
      </c>
      <c r="U5224" s="144" t="s">
        <v>69</v>
      </c>
      <c r="V5224" s="144">
        <v>15</v>
      </c>
      <c r="W5224" s="144" t="str">
        <f t="shared" si="502"/>
        <v>Active</v>
      </c>
      <c r="X5224" s="144">
        <v>2940</v>
      </c>
      <c r="AB5224" s="343"/>
    </row>
    <row r="5225" spans="9:28">
      <c r="I5225" s="342">
        <v>2</v>
      </c>
      <c r="J5225" s="144" t="str">
        <f t="shared" si="500"/>
        <v>SMALL</v>
      </c>
      <c r="K5225" s="144" t="str">
        <f t="shared" si="501"/>
        <v>SMALL</v>
      </c>
      <c r="L5225" s="144" t="str" cm="1">
        <f t="array" ref="L5225">_xlfn.IFS(I5225&lt;=2,"SMALL",I5225&lt;=5,"MEDIUM",I5225&gt;5,"LARGE")</f>
        <v>SMALL</v>
      </c>
      <c r="M5225" s="144" t="str">
        <f t="shared" si="498"/>
        <v>NO</v>
      </c>
      <c r="N5225" s="374">
        <v>4.75</v>
      </c>
      <c r="O5225" s="374">
        <f t="shared" si="499"/>
        <v>5</v>
      </c>
      <c r="P5225" s="158" t="str" cm="1">
        <f t="array" ref="P5225">_xlfn.SWITCH(ROUND(N5225,0),5,"Excellent",4,"Good",3,"ok","Bad")</f>
        <v>Excellent</v>
      </c>
      <c r="Q5225" s="144">
        <v>4</v>
      </c>
      <c r="R5225" s="385">
        <v>43750</v>
      </c>
      <c r="S5225" s="385">
        <v>43883</v>
      </c>
      <c r="T5225" s="144">
        <v>2679</v>
      </c>
      <c r="U5225" s="144" t="s">
        <v>60</v>
      </c>
      <c r="V5225" s="144">
        <v>45</v>
      </c>
      <c r="W5225" s="144" t="str">
        <f t="shared" si="502"/>
        <v>Active</v>
      </c>
      <c r="X5225" s="144">
        <v>2679</v>
      </c>
      <c r="AB5225" s="343"/>
    </row>
    <row r="5226" spans="9:28">
      <c r="I5226" s="342">
        <v>3</v>
      </c>
      <c r="J5226" s="144" t="str">
        <f t="shared" si="500"/>
        <v>LARGE</v>
      </c>
      <c r="K5226" s="144" t="str">
        <f t="shared" si="501"/>
        <v>MEDIUM</v>
      </c>
      <c r="L5226" s="144" t="str" cm="1">
        <f t="array" ref="L5226">_xlfn.IFS(I5226&lt;=2,"SMALL",I5226&lt;=5,"MEDIUM",I5226&gt;5,"LARGE")</f>
        <v>MEDIUM</v>
      </c>
      <c r="M5226" s="144" t="str">
        <f t="shared" si="498"/>
        <v>NO</v>
      </c>
      <c r="N5226" s="374">
        <v>4.34</v>
      </c>
      <c r="O5226" s="374">
        <f t="shared" si="499"/>
        <v>4</v>
      </c>
      <c r="P5226" s="158" t="str" cm="1">
        <f t="array" ref="P5226">_xlfn.SWITCH(ROUND(N5226,0),5,"Excellent",4,"Good",3,"ok","Bad")</f>
        <v>Good</v>
      </c>
      <c r="Q5226" s="144">
        <v>32</v>
      </c>
      <c r="R5226" s="385">
        <v>43704</v>
      </c>
      <c r="S5226" s="385">
        <v>43832</v>
      </c>
      <c r="T5226" s="144">
        <v>3868</v>
      </c>
      <c r="U5226" s="144" t="s">
        <v>69</v>
      </c>
      <c r="V5226" s="144">
        <v>365</v>
      </c>
      <c r="W5226" s="144" t="str">
        <f t="shared" si="502"/>
        <v>Active</v>
      </c>
      <c r="X5226" s="144">
        <v>3868</v>
      </c>
      <c r="AB5226" s="343"/>
    </row>
    <row r="5227" spans="9:28">
      <c r="I5227" s="342">
        <v>2</v>
      </c>
      <c r="J5227" s="144" t="str">
        <f t="shared" si="500"/>
        <v>SMALL</v>
      </c>
      <c r="K5227" s="144" t="str">
        <f t="shared" si="501"/>
        <v>SMALL</v>
      </c>
      <c r="L5227" s="144" t="str" cm="1">
        <f t="array" ref="L5227">_xlfn.IFS(I5227&lt;=2,"SMALL",I5227&lt;=5,"MEDIUM",I5227&gt;5,"LARGE")</f>
        <v>SMALL</v>
      </c>
      <c r="M5227" s="144" t="str">
        <f t="shared" si="498"/>
        <v>NO</v>
      </c>
      <c r="N5227" s="374">
        <v>5</v>
      </c>
      <c r="O5227" s="374">
        <f t="shared" si="499"/>
        <v>5</v>
      </c>
      <c r="P5227" s="158" t="str" cm="1">
        <f t="array" ref="P5227">_xlfn.SWITCH(ROUND(N5227,0),5,"Excellent",4,"Good",3,"ok","Bad")</f>
        <v>Excellent</v>
      </c>
      <c r="Q5227" s="144">
        <v>8</v>
      </c>
      <c r="R5227" s="385">
        <v>43752</v>
      </c>
      <c r="S5227" s="385">
        <v>43898</v>
      </c>
      <c r="T5227" s="144">
        <v>3992</v>
      </c>
      <c r="U5227" s="144" t="s">
        <v>60</v>
      </c>
      <c r="V5227" s="144">
        <v>227</v>
      </c>
      <c r="W5227" s="144" t="str">
        <f t="shared" si="502"/>
        <v>Active</v>
      </c>
      <c r="X5227" s="144">
        <v>3992</v>
      </c>
      <c r="AB5227" s="343"/>
    </row>
    <row r="5228" spans="9:28">
      <c r="I5228" s="342">
        <v>2</v>
      </c>
      <c r="J5228" s="144" t="str">
        <f t="shared" si="500"/>
        <v>SMALL</v>
      </c>
      <c r="K5228" s="144" t="str">
        <f t="shared" si="501"/>
        <v>SMALL</v>
      </c>
      <c r="L5228" s="144" t="str" cm="1">
        <f t="array" ref="L5228">_xlfn.IFS(I5228&lt;=2,"SMALL",I5228&lt;=5,"MEDIUM",I5228&gt;5,"LARGE")</f>
        <v>SMALL</v>
      </c>
      <c r="M5228" s="144" t="str">
        <f t="shared" si="498"/>
        <v>NO</v>
      </c>
      <c r="N5228" s="374">
        <v>4.8</v>
      </c>
      <c r="O5228" s="374">
        <f t="shared" si="499"/>
        <v>5</v>
      </c>
      <c r="P5228" s="158" t="str" cm="1">
        <f t="array" ref="P5228">_xlfn.SWITCH(ROUND(N5228,0),5,"Excellent",4,"Good",3,"ok","Bad")</f>
        <v>Excellent</v>
      </c>
      <c r="Q5228" s="144">
        <v>5</v>
      </c>
      <c r="R5228" s="385">
        <v>43710</v>
      </c>
      <c r="S5228" s="385">
        <v>43830</v>
      </c>
      <c r="T5228" s="144">
        <v>840</v>
      </c>
      <c r="U5228" s="144" t="s">
        <v>69</v>
      </c>
      <c r="V5228" s="144">
        <v>0</v>
      </c>
      <c r="W5228" s="144" t="str">
        <f t="shared" si="502"/>
        <v>Inactive</v>
      </c>
      <c r="X5228" s="144">
        <v>840</v>
      </c>
      <c r="AB5228" s="343"/>
    </row>
    <row r="5229" spans="9:28">
      <c r="I5229" s="342">
        <v>3</v>
      </c>
      <c r="J5229" s="144" t="str">
        <f t="shared" si="500"/>
        <v>LARGE</v>
      </c>
      <c r="K5229" s="144" t="str">
        <f t="shared" si="501"/>
        <v>MEDIUM</v>
      </c>
      <c r="L5229" s="144" t="str" cm="1">
        <f t="array" ref="L5229">_xlfn.IFS(I5229&lt;=2,"SMALL",I5229&lt;=5,"MEDIUM",I5229&gt;5,"LARGE")</f>
        <v>MEDIUM</v>
      </c>
      <c r="M5229" s="144" t="str">
        <f t="shared" si="498"/>
        <v>NO</v>
      </c>
      <c r="N5229" s="374">
        <v>4.75</v>
      </c>
      <c r="O5229" s="374">
        <f t="shared" si="499"/>
        <v>5</v>
      </c>
      <c r="P5229" s="158" t="str" cm="1">
        <f t="array" ref="P5229">_xlfn.SWITCH(ROUND(N5229,0),5,"Excellent",4,"Good",3,"ok","Bad")</f>
        <v>Excellent</v>
      </c>
      <c r="Q5229" s="144">
        <v>4</v>
      </c>
      <c r="R5229" s="385">
        <v>43717</v>
      </c>
      <c r="S5229" s="385">
        <v>43756</v>
      </c>
      <c r="T5229" s="144">
        <v>799</v>
      </c>
      <c r="U5229" s="144" t="s">
        <v>69</v>
      </c>
      <c r="V5229" s="144">
        <v>64</v>
      </c>
      <c r="W5229" s="144" t="str">
        <f t="shared" si="502"/>
        <v>Active</v>
      </c>
      <c r="X5229" s="144">
        <v>799</v>
      </c>
      <c r="AB5229" s="343"/>
    </row>
    <row r="5230" spans="9:28">
      <c r="I5230" s="342">
        <v>3</v>
      </c>
      <c r="J5230" s="144" t="str">
        <f t="shared" si="500"/>
        <v>LARGE</v>
      </c>
      <c r="K5230" s="144" t="str">
        <f t="shared" si="501"/>
        <v>MEDIUM</v>
      </c>
      <c r="L5230" s="144" t="str" cm="1">
        <f t="array" ref="L5230">_xlfn.IFS(I5230&lt;=2,"SMALL",I5230&lt;=5,"MEDIUM",I5230&gt;5,"LARGE")</f>
        <v>MEDIUM</v>
      </c>
      <c r="M5230" s="144" t="str">
        <f t="shared" si="498"/>
        <v>NO</v>
      </c>
      <c r="N5230" s="374">
        <v>5</v>
      </c>
      <c r="O5230" s="374">
        <f t="shared" si="499"/>
        <v>5</v>
      </c>
      <c r="P5230" s="158" t="str" cm="1">
        <f t="array" ref="P5230">_xlfn.SWITCH(ROUND(N5230,0),5,"Excellent",4,"Good",3,"ok","Bad")</f>
        <v>Excellent</v>
      </c>
      <c r="Q5230" s="144">
        <v>13</v>
      </c>
      <c r="R5230" s="385">
        <v>43720</v>
      </c>
      <c r="S5230" s="385">
        <v>43842</v>
      </c>
      <c r="T5230" s="144">
        <v>3992</v>
      </c>
      <c r="U5230" s="144" t="s">
        <v>60</v>
      </c>
      <c r="V5230" s="144">
        <v>227</v>
      </c>
      <c r="W5230" s="144" t="str">
        <f t="shared" si="502"/>
        <v>Active</v>
      </c>
      <c r="X5230" s="144">
        <v>3992</v>
      </c>
      <c r="AB5230" s="343"/>
    </row>
    <row r="5231" spans="9:28">
      <c r="I5231" s="342">
        <v>4</v>
      </c>
      <c r="J5231" s="144" t="str">
        <f t="shared" si="500"/>
        <v>LARGE</v>
      </c>
      <c r="K5231" s="144" t="str">
        <f t="shared" si="501"/>
        <v>MEDIUM</v>
      </c>
      <c r="L5231" s="144" t="str" cm="1">
        <f t="array" ref="L5231">_xlfn.IFS(I5231&lt;=2,"SMALL",I5231&lt;=5,"MEDIUM",I5231&gt;5,"LARGE")</f>
        <v>MEDIUM</v>
      </c>
      <c r="M5231" s="144" t="str">
        <f t="shared" si="498"/>
        <v>NO</v>
      </c>
      <c r="N5231" s="374">
        <v>5</v>
      </c>
      <c r="O5231" s="374">
        <f t="shared" si="499"/>
        <v>5</v>
      </c>
      <c r="P5231" s="158" t="str" cm="1">
        <f t="array" ref="P5231">_xlfn.SWITCH(ROUND(N5231,0),5,"Excellent",4,"Good",3,"ok","Bad")</f>
        <v>Excellent</v>
      </c>
      <c r="Q5231" s="144">
        <v>5</v>
      </c>
      <c r="R5231" s="385">
        <v>43722</v>
      </c>
      <c r="S5231" s="385">
        <v>44008</v>
      </c>
      <c r="T5231" s="144">
        <v>2184</v>
      </c>
      <c r="U5231" s="144" t="s">
        <v>69</v>
      </c>
      <c r="V5231" s="144">
        <v>112</v>
      </c>
      <c r="W5231" s="144" t="str">
        <f t="shared" si="502"/>
        <v>Active</v>
      </c>
      <c r="X5231" s="144">
        <v>2184</v>
      </c>
      <c r="AB5231" s="343"/>
    </row>
    <row r="5232" spans="9:28">
      <c r="I5232" s="342">
        <v>2</v>
      </c>
      <c r="J5232" s="144" t="str">
        <f t="shared" si="500"/>
        <v>SMALL</v>
      </c>
      <c r="K5232" s="144" t="str">
        <f t="shared" si="501"/>
        <v>SMALL</v>
      </c>
      <c r="L5232" s="144" t="str" cm="1">
        <f t="array" ref="L5232">_xlfn.IFS(I5232&lt;=2,"SMALL",I5232&lt;=5,"MEDIUM",I5232&gt;5,"LARGE")</f>
        <v>SMALL</v>
      </c>
      <c r="M5232" s="144" t="str">
        <f t="shared" si="498"/>
        <v>NO</v>
      </c>
      <c r="N5232" s="374">
        <v>4.83</v>
      </c>
      <c r="O5232" s="374">
        <f t="shared" si="499"/>
        <v>5</v>
      </c>
      <c r="P5232" s="158" t="str" cm="1">
        <f t="array" ref="P5232">_xlfn.SWITCH(ROUND(N5232,0),5,"Excellent",4,"Good",3,"ok","Bad")</f>
        <v>Excellent</v>
      </c>
      <c r="Q5232" s="144">
        <v>6</v>
      </c>
      <c r="R5232" s="385">
        <v>43716</v>
      </c>
      <c r="S5232" s="385">
        <v>43830</v>
      </c>
      <c r="T5232" s="144">
        <v>2945</v>
      </c>
      <c r="U5232" s="144" t="s">
        <v>60</v>
      </c>
      <c r="V5232" s="144">
        <v>75</v>
      </c>
      <c r="W5232" s="144" t="str">
        <f t="shared" si="502"/>
        <v>Active</v>
      </c>
      <c r="X5232" s="144">
        <v>2945</v>
      </c>
      <c r="AB5232" s="343"/>
    </row>
    <row r="5233" spans="9:28">
      <c r="I5233" s="342">
        <v>4</v>
      </c>
      <c r="J5233" s="144" t="str">
        <f t="shared" si="500"/>
        <v>LARGE</v>
      </c>
      <c r="K5233" s="144" t="str">
        <f t="shared" si="501"/>
        <v>MEDIUM</v>
      </c>
      <c r="L5233" s="144" t="str" cm="1">
        <f t="array" ref="L5233">_xlfn.IFS(I5233&lt;=2,"SMALL",I5233&lt;=5,"MEDIUM",I5233&gt;5,"LARGE")</f>
        <v>MEDIUM</v>
      </c>
      <c r="M5233" s="144" t="str">
        <f t="shared" si="498"/>
        <v>NO</v>
      </c>
      <c r="N5233" s="374">
        <v>4.92</v>
      </c>
      <c r="O5233" s="374">
        <f t="shared" si="499"/>
        <v>5</v>
      </c>
      <c r="P5233" s="158" t="str" cm="1">
        <f t="array" ref="P5233">_xlfn.SWITCH(ROUND(N5233,0),5,"Excellent",4,"Good",3,"ok","Bad")</f>
        <v>Excellent</v>
      </c>
      <c r="Q5233" s="144">
        <v>12</v>
      </c>
      <c r="R5233" s="385">
        <v>43717</v>
      </c>
      <c r="S5233" s="385">
        <v>43898</v>
      </c>
      <c r="T5233" s="144">
        <v>3993</v>
      </c>
      <c r="U5233" s="144" t="s">
        <v>69</v>
      </c>
      <c r="V5233" s="144">
        <v>4</v>
      </c>
      <c r="W5233" s="144" t="str">
        <f t="shared" si="502"/>
        <v>Active</v>
      </c>
      <c r="X5233" s="144">
        <v>3993</v>
      </c>
      <c r="AB5233" s="343"/>
    </row>
    <row r="5234" spans="9:28">
      <c r="I5234" s="342">
        <v>5</v>
      </c>
      <c r="J5234" s="144" t="str">
        <f t="shared" si="500"/>
        <v>LARGE</v>
      </c>
      <c r="K5234" s="144" t="str">
        <f t="shared" si="501"/>
        <v>MEDIUM</v>
      </c>
      <c r="L5234" s="144" t="str" cm="1">
        <f t="array" ref="L5234">_xlfn.IFS(I5234&lt;=2,"SMALL",I5234&lt;=5,"MEDIUM",I5234&gt;5,"LARGE")</f>
        <v>MEDIUM</v>
      </c>
      <c r="M5234" s="144" t="str">
        <f t="shared" si="498"/>
        <v>NO</v>
      </c>
      <c r="N5234" s="374">
        <v>4.78</v>
      </c>
      <c r="O5234" s="374">
        <f t="shared" si="499"/>
        <v>5</v>
      </c>
      <c r="P5234" s="158" t="str" cm="1">
        <f t="array" ref="P5234">_xlfn.SWITCH(ROUND(N5234,0),5,"Excellent",4,"Good",3,"ok","Bad")</f>
        <v>Excellent</v>
      </c>
      <c r="Q5234" s="144">
        <v>9</v>
      </c>
      <c r="R5234" s="385">
        <v>43716</v>
      </c>
      <c r="S5234" s="385">
        <v>43850</v>
      </c>
      <c r="T5234" s="144">
        <v>3508</v>
      </c>
      <c r="U5234" s="144" t="s">
        <v>69</v>
      </c>
      <c r="V5234" s="144">
        <v>361</v>
      </c>
      <c r="W5234" s="144" t="str">
        <f t="shared" si="502"/>
        <v>Active</v>
      </c>
      <c r="X5234" s="144">
        <v>3508</v>
      </c>
      <c r="AB5234" s="343"/>
    </row>
    <row r="5235" spans="9:28">
      <c r="I5235" s="342">
        <v>6</v>
      </c>
      <c r="J5235" s="144" t="str">
        <f t="shared" si="500"/>
        <v>LARGE</v>
      </c>
      <c r="K5235" s="144" t="str">
        <f t="shared" si="501"/>
        <v>LARGE</v>
      </c>
      <c r="L5235" s="144" t="str" cm="1">
        <f t="array" ref="L5235">_xlfn.IFS(I5235&lt;=2,"SMALL",I5235&lt;=5,"MEDIUM",I5235&gt;5,"LARGE")</f>
        <v>LARGE</v>
      </c>
      <c r="M5235" s="144" t="str">
        <f t="shared" si="498"/>
        <v>NO</v>
      </c>
      <c r="N5235" s="374">
        <v>5</v>
      </c>
      <c r="O5235" s="374">
        <f t="shared" si="499"/>
        <v>5</v>
      </c>
      <c r="P5235" s="158" t="str" cm="1">
        <f t="array" ref="P5235">_xlfn.SWITCH(ROUND(N5235,0),5,"Excellent",4,"Good",3,"ok","Bad")</f>
        <v>Excellent</v>
      </c>
      <c r="Q5235" s="144">
        <v>13</v>
      </c>
      <c r="R5235" s="385">
        <v>43717</v>
      </c>
      <c r="S5235" s="385">
        <v>43884</v>
      </c>
      <c r="T5235" s="144">
        <v>548</v>
      </c>
      <c r="U5235" s="144" t="s">
        <v>60</v>
      </c>
      <c r="V5235" s="144">
        <v>140</v>
      </c>
      <c r="W5235" s="144" t="str">
        <f t="shared" si="502"/>
        <v>Active</v>
      </c>
      <c r="X5235" s="144">
        <v>548</v>
      </c>
      <c r="AB5235" s="343"/>
    </row>
    <row r="5236" spans="9:28">
      <c r="I5236" s="342">
        <v>2</v>
      </c>
      <c r="J5236" s="144" t="str">
        <f t="shared" si="500"/>
        <v>SMALL</v>
      </c>
      <c r="K5236" s="144" t="str">
        <f t="shared" si="501"/>
        <v>SMALL</v>
      </c>
      <c r="L5236" s="144" t="str" cm="1">
        <f t="array" ref="L5236">_xlfn.IFS(I5236&lt;=2,"SMALL",I5236&lt;=5,"MEDIUM",I5236&gt;5,"LARGE")</f>
        <v>SMALL</v>
      </c>
      <c r="M5236" s="144" t="str">
        <f t="shared" si="498"/>
        <v>NO</v>
      </c>
      <c r="N5236" s="374">
        <v>5</v>
      </c>
      <c r="O5236" s="374">
        <f t="shared" si="499"/>
        <v>5</v>
      </c>
      <c r="P5236" s="158" t="str" cm="1">
        <f t="array" ref="P5236">_xlfn.SWITCH(ROUND(N5236,0),5,"Excellent",4,"Good",3,"ok","Bad")</f>
        <v>Excellent</v>
      </c>
      <c r="Q5236" s="144">
        <v>20</v>
      </c>
      <c r="R5236" s="385">
        <v>43755</v>
      </c>
      <c r="S5236" s="385">
        <v>44029</v>
      </c>
      <c r="T5236" s="144">
        <v>1812</v>
      </c>
      <c r="U5236" s="144" t="s">
        <v>60</v>
      </c>
      <c r="V5236" s="144">
        <v>2</v>
      </c>
      <c r="W5236" s="144" t="str">
        <f t="shared" si="502"/>
        <v>Active</v>
      </c>
      <c r="X5236" s="144">
        <v>1812</v>
      </c>
      <c r="AB5236" s="343"/>
    </row>
    <row r="5237" spans="9:28">
      <c r="I5237" s="342">
        <v>2</v>
      </c>
      <c r="J5237" s="144" t="str">
        <f t="shared" si="500"/>
        <v>SMALL</v>
      </c>
      <c r="K5237" s="144" t="str">
        <f t="shared" si="501"/>
        <v>SMALL</v>
      </c>
      <c r="L5237" s="144" t="str" cm="1">
        <f t="array" ref="L5237">_xlfn.IFS(I5237&lt;=2,"SMALL",I5237&lt;=5,"MEDIUM",I5237&gt;5,"LARGE")</f>
        <v>SMALL</v>
      </c>
      <c r="M5237" s="144" t="str">
        <f t="shared" si="498"/>
        <v>NO</v>
      </c>
      <c r="N5237" s="374">
        <v>4.8</v>
      </c>
      <c r="O5237" s="374">
        <f t="shared" si="499"/>
        <v>5</v>
      </c>
      <c r="P5237" s="158" t="str" cm="1">
        <f t="array" ref="P5237">_xlfn.SWITCH(ROUND(N5237,0),5,"Excellent",4,"Good",3,"ok","Bad")</f>
        <v>Excellent</v>
      </c>
      <c r="Q5237" s="144">
        <v>10</v>
      </c>
      <c r="R5237" s="385">
        <v>43717</v>
      </c>
      <c r="S5237" s="385">
        <v>43806</v>
      </c>
      <c r="T5237" s="144">
        <v>3693</v>
      </c>
      <c r="U5237" s="144" t="s">
        <v>69</v>
      </c>
      <c r="V5237" s="144">
        <v>88</v>
      </c>
      <c r="W5237" s="144" t="str">
        <f t="shared" si="502"/>
        <v>Active</v>
      </c>
      <c r="X5237" s="144">
        <v>3693</v>
      </c>
      <c r="AB5237" s="343"/>
    </row>
    <row r="5238" spans="9:28">
      <c r="I5238" s="342">
        <v>8</v>
      </c>
      <c r="J5238" s="144" t="str">
        <f t="shared" si="500"/>
        <v>LARGE</v>
      </c>
      <c r="K5238" s="144" t="str">
        <f t="shared" si="501"/>
        <v>LARGE</v>
      </c>
      <c r="L5238" s="144" t="str" cm="1">
        <f t="array" ref="L5238">_xlfn.IFS(I5238&lt;=2,"SMALL",I5238&lt;=5,"MEDIUM",I5238&gt;5,"LARGE")</f>
        <v>LARGE</v>
      </c>
      <c r="M5238" s="144" t="str">
        <f t="shared" si="498"/>
        <v>NO</v>
      </c>
      <c r="N5238" s="374">
        <v>4.9000000000000004</v>
      </c>
      <c r="O5238" s="374">
        <f t="shared" si="499"/>
        <v>5</v>
      </c>
      <c r="P5238" s="158" t="str" cm="1">
        <f t="array" ref="P5238">_xlfn.SWITCH(ROUND(N5238,0),5,"Excellent",4,"Good",3,"ok","Bad")</f>
        <v>Excellent</v>
      </c>
      <c r="Q5238" s="144">
        <v>21</v>
      </c>
      <c r="R5238" s="385">
        <v>43726</v>
      </c>
      <c r="S5238" s="385">
        <v>43906</v>
      </c>
      <c r="T5238" s="144">
        <v>2718</v>
      </c>
      <c r="U5238" s="144" t="s">
        <v>69</v>
      </c>
      <c r="V5238" s="144">
        <v>54</v>
      </c>
      <c r="W5238" s="144" t="str">
        <f t="shared" si="502"/>
        <v>Active</v>
      </c>
      <c r="X5238" s="144">
        <v>2718</v>
      </c>
      <c r="AB5238" s="343"/>
    </row>
    <row r="5239" spans="9:28">
      <c r="I5239" s="342">
        <v>8</v>
      </c>
      <c r="J5239" s="144" t="str">
        <f t="shared" si="500"/>
        <v>LARGE</v>
      </c>
      <c r="K5239" s="144" t="str">
        <f t="shared" si="501"/>
        <v>LARGE</v>
      </c>
      <c r="L5239" s="144" t="str" cm="1">
        <f t="array" ref="L5239">_xlfn.IFS(I5239&lt;=2,"SMALL",I5239&lt;=5,"MEDIUM",I5239&gt;5,"LARGE")</f>
        <v>LARGE</v>
      </c>
      <c r="M5239" s="144" t="str">
        <f t="shared" si="498"/>
        <v>NO</v>
      </c>
      <c r="N5239" s="374">
        <v>4.59</v>
      </c>
      <c r="O5239" s="374">
        <f t="shared" si="499"/>
        <v>5</v>
      </c>
      <c r="P5239" s="158" t="str" cm="1">
        <f t="array" ref="P5239">_xlfn.SWITCH(ROUND(N5239,0),5,"Excellent",4,"Good",3,"ok","Bad")</f>
        <v>Excellent</v>
      </c>
      <c r="Q5239" s="144">
        <v>29</v>
      </c>
      <c r="R5239" s="385">
        <v>43724</v>
      </c>
      <c r="S5239" s="385">
        <v>43978</v>
      </c>
      <c r="T5239" s="144">
        <v>2977</v>
      </c>
      <c r="U5239" s="144" t="s">
        <v>69</v>
      </c>
      <c r="V5239" s="144">
        <v>352</v>
      </c>
      <c r="W5239" s="144" t="str">
        <f t="shared" si="502"/>
        <v>Active</v>
      </c>
      <c r="X5239" s="144">
        <v>2977</v>
      </c>
      <c r="AB5239" s="343"/>
    </row>
    <row r="5240" spans="9:28">
      <c r="I5240" s="342">
        <v>2</v>
      </c>
      <c r="J5240" s="144" t="str">
        <f t="shared" si="500"/>
        <v>SMALL</v>
      </c>
      <c r="K5240" s="144" t="str">
        <f t="shared" si="501"/>
        <v>SMALL</v>
      </c>
      <c r="L5240" s="144" t="str" cm="1">
        <f t="array" ref="L5240">_xlfn.IFS(I5240&lt;=2,"SMALL",I5240&lt;=5,"MEDIUM",I5240&gt;5,"LARGE")</f>
        <v>SMALL</v>
      </c>
      <c r="M5240" s="144" t="str">
        <f t="shared" si="498"/>
        <v>NO</v>
      </c>
      <c r="N5240" s="374">
        <v>4.88</v>
      </c>
      <c r="O5240" s="374">
        <f t="shared" si="499"/>
        <v>5</v>
      </c>
      <c r="P5240" s="158" t="str" cm="1">
        <f t="array" ref="P5240">_xlfn.SWITCH(ROUND(N5240,0),5,"Excellent",4,"Good",3,"ok","Bad")</f>
        <v>Excellent</v>
      </c>
      <c r="Q5240" s="144">
        <v>8</v>
      </c>
      <c r="R5240" s="385">
        <v>43722</v>
      </c>
      <c r="S5240" s="385">
        <v>43766</v>
      </c>
      <c r="T5240" s="144">
        <v>2945</v>
      </c>
      <c r="U5240" s="144" t="s">
        <v>60</v>
      </c>
      <c r="V5240" s="144">
        <v>89</v>
      </c>
      <c r="W5240" s="144" t="str">
        <f t="shared" si="502"/>
        <v>Active</v>
      </c>
      <c r="X5240" s="144">
        <v>2945</v>
      </c>
      <c r="AB5240" s="343"/>
    </row>
    <row r="5241" spans="9:28">
      <c r="I5241" s="342">
        <v>2</v>
      </c>
      <c r="J5241" s="144" t="str">
        <f t="shared" si="500"/>
        <v>SMALL</v>
      </c>
      <c r="K5241" s="144" t="str">
        <f t="shared" si="501"/>
        <v>SMALL</v>
      </c>
      <c r="L5241" s="144" t="str" cm="1">
        <f t="array" ref="L5241">_xlfn.IFS(I5241&lt;=2,"SMALL",I5241&lt;=5,"MEDIUM",I5241&gt;5,"LARGE")</f>
        <v>SMALL</v>
      </c>
      <c r="M5241" s="144" t="str">
        <f t="shared" si="498"/>
        <v>NO</v>
      </c>
      <c r="N5241" s="374">
        <v>4.8099999999999996</v>
      </c>
      <c r="O5241" s="374">
        <f t="shared" si="499"/>
        <v>5</v>
      </c>
      <c r="P5241" s="158" t="str" cm="1">
        <f t="array" ref="P5241">_xlfn.SWITCH(ROUND(N5241,0),5,"Excellent",4,"Good",3,"ok","Bad")</f>
        <v>Excellent</v>
      </c>
      <c r="Q5241" s="144">
        <v>16</v>
      </c>
      <c r="R5241" s="385">
        <v>43726</v>
      </c>
      <c r="S5241" s="385">
        <v>43920</v>
      </c>
      <c r="T5241" s="144">
        <v>945</v>
      </c>
      <c r="U5241" s="144" t="s">
        <v>69</v>
      </c>
      <c r="V5241" s="144">
        <v>44</v>
      </c>
      <c r="W5241" s="144" t="str">
        <f t="shared" si="502"/>
        <v>Active</v>
      </c>
      <c r="X5241" s="144">
        <v>945</v>
      </c>
      <c r="AB5241" s="343"/>
    </row>
    <row r="5242" spans="9:28">
      <c r="I5242" s="342">
        <v>2</v>
      </c>
      <c r="J5242" s="144" t="str">
        <f t="shared" si="500"/>
        <v>SMALL</v>
      </c>
      <c r="K5242" s="144" t="str">
        <f t="shared" si="501"/>
        <v>SMALL</v>
      </c>
      <c r="L5242" s="144" t="str" cm="1">
        <f t="array" ref="L5242">_xlfn.IFS(I5242&lt;=2,"SMALL",I5242&lt;=5,"MEDIUM",I5242&gt;5,"LARGE")</f>
        <v>SMALL</v>
      </c>
      <c r="M5242" s="144" t="str">
        <f t="shared" si="498"/>
        <v>NO</v>
      </c>
      <c r="N5242" s="374">
        <v>5</v>
      </c>
      <c r="O5242" s="374">
        <f t="shared" si="499"/>
        <v>5</v>
      </c>
      <c r="P5242" s="158" t="str" cm="1">
        <f t="array" ref="P5242">_xlfn.SWITCH(ROUND(N5242,0),5,"Excellent",4,"Good",3,"ok","Bad")</f>
        <v>Excellent</v>
      </c>
      <c r="Q5242" s="144">
        <v>14</v>
      </c>
      <c r="R5242" s="385">
        <v>43710</v>
      </c>
      <c r="S5242" s="385">
        <v>43905</v>
      </c>
      <c r="T5242" s="144">
        <v>3522</v>
      </c>
      <c r="U5242" s="144" t="s">
        <v>60</v>
      </c>
      <c r="V5242" s="144">
        <v>230</v>
      </c>
      <c r="W5242" s="144" t="str">
        <f t="shared" si="502"/>
        <v>Active</v>
      </c>
      <c r="X5242" s="144">
        <v>3522</v>
      </c>
      <c r="AB5242" s="343"/>
    </row>
    <row r="5243" spans="9:28">
      <c r="I5243" s="342">
        <v>2</v>
      </c>
      <c r="J5243" s="144" t="str">
        <f t="shared" si="500"/>
        <v>SMALL</v>
      </c>
      <c r="K5243" s="144" t="str">
        <f t="shared" si="501"/>
        <v>SMALL</v>
      </c>
      <c r="L5243" s="144" t="str" cm="1">
        <f t="array" ref="L5243">_xlfn.IFS(I5243&lt;=2,"SMALL",I5243&lt;=5,"MEDIUM",I5243&gt;5,"LARGE")</f>
        <v>SMALL</v>
      </c>
      <c r="M5243" s="144" t="str">
        <f t="shared" si="498"/>
        <v>NO</v>
      </c>
      <c r="N5243" s="374">
        <v>4.67</v>
      </c>
      <c r="O5243" s="374">
        <f t="shared" si="499"/>
        <v>5</v>
      </c>
      <c r="P5243" s="158" t="str" cm="1">
        <f t="array" ref="P5243">_xlfn.SWITCH(ROUND(N5243,0),5,"Excellent",4,"Good",3,"ok","Bad")</f>
        <v>Excellent</v>
      </c>
      <c r="Q5243" s="144">
        <v>27</v>
      </c>
      <c r="R5243" s="385">
        <v>43723</v>
      </c>
      <c r="S5243" s="385">
        <v>43931</v>
      </c>
      <c r="T5243" s="144">
        <v>3995</v>
      </c>
      <c r="U5243" s="144" t="s">
        <v>60</v>
      </c>
      <c r="V5243" s="144">
        <v>0</v>
      </c>
      <c r="W5243" s="144" t="str">
        <f t="shared" si="502"/>
        <v>Inactive</v>
      </c>
      <c r="X5243" s="144">
        <v>3995</v>
      </c>
      <c r="AB5243" s="343"/>
    </row>
    <row r="5244" spans="9:28">
      <c r="I5244" s="342">
        <v>2</v>
      </c>
      <c r="J5244" s="144" t="str">
        <f t="shared" si="500"/>
        <v>SMALL</v>
      </c>
      <c r="K5244" s="144" t="str">
        <f t="shared" si="501"/>
        <v>SMALL</v>
      </c>
      <c r="L5244" s="144" t="str" cm="1">
        <f t="array" ref="L5244">_xlfn.IFS(I5244&lt;=2,"SMALL",I5244&lt;=5,"MEDIUM",I5244&gt;5,"LARGE")</f>
        <v>SMALL</v>
      </c>
      <c r="M5244" s="144" t="str">
        <f t="shared" si="498"/>
        <v>NO</v>
      </c>
      <c r="N5244" s="374">
        <v>4.3899999999999997</v>
      </c>
      <c r="O5244" s="374">
        <f t="shared" si="499"/>
        <v>4</v>
      </c>
      <c r="P5244" s="158" t="str" cm="1">
        <f t="array" ref="P5244">_xlfn.SWITCH(ROUND(N5244,0),5,"Excellent",4,"Good",3,"ok","Bad")</f>
        <v>Good</v>
      </c>
      <c r="Q5244" s="144">
        <v>28</v>
      </c>
      <c r="R5244" s="385">
        <v>43723</v>
      </c>
      <c r="S5244" s="385">
        <v>43902</v>
      </c>
      <c r="T5244" s="144">
        <v>3996</v>
      </c>
      <c r="U5244" s="144" t="s">
        <v>60</v>
      </c>
      <c r="V5244" s="144">
        <v>289</v>
      </c>
      <c r="W5244" s="144" t="str">
        <f t="shared" si="502"/>
        <v>Active</v>
      </c>
      <c r="X5244" s="144">
        <v>3996</v>
      </c>
      <c r="AB5244" s="343"/>
    </row>
    <row r="5245" spans="9:28">
      <c r="I5245" s="342">
        <v>2</v>
      </c>
      <c r="J5245" s="144" t="str">
        <f t="shared" si="500"/>
        <v>SMALL</v>
      </c>
      <c r="K5245" s="144" t="str">
        <f t="shared" si="501"/>
        <v>SMALL</v>
      </c>
      <c r="L5245" s="144" t="str" cm="1">
        <f t="array" ref="L5245">_xlfn.IFS(I5245&lt;=2,"SMALL",I5245&lt;=5,"MEDIUM",I5245&gt;5,"LARGE")</f>
        <v>SMALL</v>
      </c>
      <c r="M5245" s="144" t="str">
        <f t="shared" si="498"/>
        <v>NO</v>
      </c>
      <c r="N5245" s="374">
        <v>4.8</v>
      </c>
      <c r="O5245" s="374">
        <f t="shared" si="499"/>
        <v>5</v>
      </c>
      <c r="P5245" s="158" t="str" cm="1">
        <f t="array" ref="P5245">_xlfn.SWITCH(ROUND(N5245,0),5,"Excellent",4,"Good",3,"ok","Bad")</f>
        <v>Excellent</v>
      </c>
      <c r="Q5245" s="144">
        <v>35</v>
      </c>
      <c r="R5245" s="385">
        <v>43723</v>
      </c>
      <c r="S5245" s="385">
        <v>44040</v>
      </c>
      <c r="T5245" s="144">
        <v>3996</v>
      </c>
      <c r="U5245" s="144" t="s">
        <v>60</v>
      </c>
      <c r="V5245" s="144">
        <v>336</v>
      </c>
      <c r="W5245" s="144" t="str">
        <f t="shared" si="502"/>
        <v>Active</v>
      </c>
      <c r="X5245" s="144">
        <v>3996</v>
      </c>
      <c r="AB5245" s="343"/>
    </row>
    <row r="5246" spans="9:28">
      <c r="I5246" s="342">
        <v>2</v>
      </c>
      <c r="J5246" s="144" t="str">
        <f t="shared" si="500"/>
        <v>SMALL</v>
      </c>
      <c r="K5246" s="144" t="str">
        <f t="shared" si="501"/>
        <v>SMALL</v>
      </c>
      <c r="L5246" s="144" t="str" cm="1">
        <f t="array" ref="L5246">_xlfn.IFS(I5246&lt;=2,"SMALL",I5246&lt;=5,"MEDIUM",I5246&gt;5,"LARGE")</f>
        <v>SMALL</v>
      </c>
      <c r="M5246" s="144" t="str">
        <f t="shared" si="498"/>
        <v>NO</v>
      </c>
      <c r="N5246" s="374">
        <v>3.78</v>
      </c>
      <c r="O5246" s="374">
        <f t="shared" si="499"/>
        <v>4</v>
      </c>
      <c r="P5246" s="158" t="str" cm="1">
        <f t="array" ref="P5246">_xlfn.SWITCH(ROUND(N5246,0),5,"Excellent",4,"Good",3,"ok","Bad")</f>
        <v>Good</v>
      </c>
      <c r="Q5246" s="144">
        <v>9</v>
      </c>
      <c r="R5246" s="385">
        <v>43728</v>
      </c>
      <c r="S5246" s="385">
        <v>44029</v>
      </c>
      <c r="T5246" s="144">
        <v>3575</v>
      </c>
      <c r="U5246" s="144" t="s">
        <v>69</v>
      </c>
      <c r="V5246" s="144">
        <v>359</v>
      </c>
      <c r="W5246" s="144" t="str">
        <f t="shared" si="502"/>
        <v>Active</v>
      </c>
      <c r="X5246" s="144">
        <v>3575</v>
      </c>
      <c r="AB5246" s="343"/>
    </row>
    <row r="5247" spans="9:28">
      <c r="I5247" s="342">
        <v>1</v>
      </c>
      <c r="J5247" s="144" t="str">
        <f t="shared" si="500"/>
        <v>SMALL</v>
      </c>
      <c r="K5247" s="144" t="str">
        <f t="shared" si="501"/>
        <v>SMALL</v>
      </c>
      <c r="L5247" s="144" t="str" cm="1">
        <f t="array" ref="L5247">_xlfn.IFS(I5247&lt;=2,"SMALL",I5247&lt;=5,"MEDIUM",I5247&gt;5,"LARGE")</f>
        <v>SMALL</v>
      </c>
      <c r="M5247" s="144" t="str">
        <f t="shared" si="498"/>
        <v>NO</v>
      </c>
      <c r="N5247" s="374">
        <v>4.5599999999999996</v>
      </c>
      <c r="O5247" s="374">
        <f t="shared" si="499"/>
        <v>5</v>
      </c>
      <c r="P5247" s="158" t="str" cm="1">
        <f t="array" ref="P5247">_xlfn.SWITCH(ROUND(N5247,0),5,"Excellent",4,"Good",3,"ok","Bad")</f>
        <v>Excellent</v>
      </c>
      <c r="Q5247" s="144">
        <v>9</v>
      </c>
      <c r="R5247" s="385">
        <v>43717</v>
      </c>
      <c r="S5247" s="385">
        <v>43864</v>
      </c>
      <c r="T5247" s="144">
        <v>2816</v>
      </c>
      <c r="U5247" s="144" t="s">
        <v>60</v>
      </c>
      <c r="V5247" s="144">
        <v>269</v>
      </c>
      <c r="W5247" s="144" t="str">
        <f t="shared" si="502"/>
        <v>Active</v>
      </c>
      <c r="X5247" s="144">
        <v>2816</v>
      </c>
      <c r="AB5247" s="343"/>
    </row>
    <row r="5248" spans="9:28">
      <c r="I5248" s="342">
        <v>1</v>
      </c>
      <c r="J5248" s="144" t="str">
        <f t="shared" si="500"/>
        <v>SMALL</v>
      </c>
      <c r="K5248" s="144" t="str">
        <f t="shared" si="501"/>
        <v>SMALL</v>
      </c>
      <c r="L5248" s="144" t="str" cm="1">
        <f t="array" ref="L5248">_xlfn.IFS(I5248&lt;=2,"SMALL",I5248&lt;=5,"MEDIUM",I5248&gt;5,"LARGE")</f>
        <v>SMALL</v>
      </c>
      <c r="M5248" s="144" t="str">
        <f t="shared" si="498"/>
        <v>NO</v>
      </c>
      <c r="N5248" s="374">
        <v>5</v>
      </c>
      <c r="O5248" s="374">
        <f t="shared" si="499"/>
        <v>5</v>
      </c>
      <c r="P5248" s="158" t="str" cm="1">
        <f t="array" ref="P5248">_xlfn.SWITCH(ROUND(N5248,0),5,"Excellent",4,"Good",3,"ok","Bad")</f>
        <v>Excellent</v>
      </c>
      <c r="Q5248" s="144">
        <v>3</v>
      </c>
      <c r="R5248" s="385">
        <v>43772</v>
      </c>
      <c r="S5248" s="385">
        <v>43884</v>
      </c>
      <c r="T5248" s="144">
        <v>2816</v>
      </c>
      <c r="U5248" s="144" t="s">
        <v>60</v>
      </c>
      <c r="V5248" s="144">
        <v>363</v>
      </c>
      <c r="W5248" s="144" t="str">
        <f t="shared" si="502"/>
        <v>Active</v>
      </c>
      <c r="X5248" s="144">
        <v>2816</v>
      </c>
      <c r="AB5248" s="343"/>
    </row>
    <row r="5249" spans="9:28">
      <c r="I5249" s="342">
        <v>2</v>
      </c>
      <c r="J5249" s="144" t="str">
        <f t="shared" si="500"/>
        <v>SMALL</v>
      </c>
      <c r="K5249" s="144" t="str">
        <f t="shared" si="501"/>
        <v>SMALL</v>
      </c>
      <c r="L5249" s="144" t="str" cm="1">
        <f t="array" ref="L5249">_xlfn.IFS(I5249&lt;=2,"SMALL",I5249&lt;=5,"MEDIUM",I5249&gt;5,"LARGE")</f>
        <v>SMALL</v>
      </c>
      <c r="M5249" s="144" t="str">
        <f t="shared" si="498"/>
        <v>NO</v>
      </c>
      <c r="N5249" s="374">
        <v>5</v>
      </c>
      <c r="O5249" s="374">
        <f t="shared" si="499"/>
        <v>5</v>
      </c>
      <c r="P5249" s="158" t="str" cm="1">
        <f t="array" ref="P5249">_xlfn.SWITCH(ROUND(N5249,0),5,"Excellent",4,"Good",3,"ok","Bad")</f>
        <v>Excellent</v>
      </c>
      <c r="Q5249" s="144">
        <v>9</v>
      </c>
      <c r="R5249" s="385">
        <v>43730</v>
      </c>
      <c r="S5249" s="385">
        <v>43810</v>
      </c>
      <c r="T5249" s="144">
        <v>1778</v>
      </c>
      <c r="U5249" s="144" t="s">
        <v>60</v>
      </c>
      <c r="V5249" s="144">
        <v>174</v>
      </c>
      <c r="W5249" s="144" t="str">
        <f t="shared" si="502"/>
        <v>Active</v>
      </c>
      <c r="X5249" s="144">
        <v>1778</v>
      </c>
      <c r="AB5249" s="343"/>
    </row>
    <row r="5250" spans="9:28">
      <c r="I5250" s="342">
        <v>1</v>
      </c>
      <c r="J5250" s="144" t="str">
        <f t="shared" si="500"/>
        <v>SMALL</v>
      </c>
      <c r="K5250" s="144" t="str">
        <f t="shared" si="501"/>
        <v>SMALL</v>
      </c>
      <c r="L5250" s="144" t="str" cm="1">
        <f t="array" ref="L5250">_xlfn.IFS(I5250&lt;=2,"SMALL",I5250&lt;=5,"MEDIUM",I5250&gt;5,"LARGE")</f>
        <v>SMALL</v>
      </c>
      <c r="M5250" s="144" t="str">
        <f t="shared" si="498"/>
        <v>NO</v>
      </c>
      <c r="N5250" s="374">
        <v>5</v>
      </c>
      <c r="O5250" s="374">
        <f t="shared" si="499"/>
        <v>5</v>
      </c>
      <c r="P5250" s="158" t="str" cm="1">
        <f t="array" ref="P5250">_xlfn.SWITCH(ROUND(N5250,0),5,"Excellent",4,"Good",3,"ok","Bad")</f>
        <v>Excellent</v>
      </c>
      <c r="Q5250" s="144">
        <v>3</v>
      </c>
      <c r="R5250" s="385">
        <v>43709</v>
      </c>
      <c r="S5250" s="385">
        <v>43903</v>
      </c>
      <c r="T5250" s="144">
        <v>3694</v>
      </c>
      <c r="U5250" s="144" t="s">
        <v>60</v>
      </c>
      <c r="V5250" s="144">
        <v>159</v>
      </c>
      <c r="W5250" s="144" t="str">
        <f t="shared" si="502"/>
        <v>Active</v>
      </c>
      <c r="X5250" s="144">
        <v>3694</v>
      </c>
      <c r="AB5250" s="343"/>
    </row>
    <row r="5251" spans="9:28">
      <c r="I5251" s="342">
        <v>2</v>
      </c>
      <c r="J5251" s="144" t="str">
        <f t="shared" si="500"/>
        <v>SMALL</v>
      </c>
      <c r="K5251" s="144" t="str">
        <f t="shared" si="501"/>
        <v>SMALL</v>
      </c>
      <c r="L5251" s="144" t="str" cm="1">
        <f t="array" ref="L5251">_xlfn.IFS(I5251&lt;=2,"SMALL",I5251&lt;=5,"MEDIUM",I5251&gt;5,"LARGE")</f>
        <v>SMALL</v>
      </c>
      <c r="M5251" s="144" t="str">
        <f t="shared" si="498"/>
        <v>NO</v>
      </c>
      <c r="N5251" s="374">
        <v>4.91</v>
      </c>
      <c r="O5251" s="374">
        <f t="shared" si="499"/>
        <v>5</v>
      </c>
      <c r="P5251" s="158" t="str" cm="1">
        <f t="array" ref="P5251">_xlfn.SWITCH(ROUND(N5251,0),5,"Excellent",4,"Good",3,"ok","Bad")</f>
        <v>Excellent</v>
      </c>
      <c r="Q5251" s="144">
        <v>35</v>
      </c>
      <c r="R5251" s="385">
        <v>43718</v>
      </c>
      <c r="S5251" s="385">
        <v>43908</v>
      </c>
      <c r="T5251" s="144">
        <v>3850</v>
      </c>
      <c r="U5251" s="144" t="s">
        <v>60</v>
      </c>
      <c r="V5251" s="144">
        <v>74</v>
      </c>
      <c r="W5251" s="144" t="str">
        <f t="shared" si="502"/>
        <v>Active</v>
      </c>
      <c r="X5251" s="144">
        <v>3850</v>
      </c>
      <c r="AB5251" s="343"/>
    </row>
    <row r="5252" spans="9:28">
      <c r="I5252" s="342">
        <v>2</v>
      </c>
      <c r="J5252" s="144" t="str">
        <f t="shared" si="500"/>
        <v>SMALL</v>
      </c>
      <c r="K5252" s="144" t="str">
        <f t="shared" si="501"/>
        <v>SMALL</v>
      </c>
      <c r="L5252" s="144" t="str" cm="1">
        <f t="array" ref="L5252">_xlfn.IFS(I5252&lt;=2,"SMALL",I5252&lt;=5,"MEDIUM",I5252&gt;5,"LARGE")</f>
        <v>SMALL</v>
      </c>
      <c r="M5252" s="144" t="str">
        <f t="shared" si="498"/>
        <v>NO</v>
      </c>
      <c r="N5252" s="374">
        <v>4.91</v>
      </c>
      <c r="O5252" s="374">
        <f t="shared" si="499"/>
        <v>5</v>
      </c>
      <c r="P5252" s="158" t="str" cm="1">
        <f t="array" ref="P5252">_xlfn.SWITCH(ROUND(N5252,0),5,"Excellent",4,"Good",3,"ok","Bad")</f>
        <v>Excellent</v>
      </c>
      <c r="Q5252" s="144">
        <v>23</v>
      </c>
      <c r="R5252" s="385">
        <v>43721</v>
      </c>
      <c r="S5252" s="385">
        <v>43911</v>
      </c>
      <c r="T5252" s="144">
        <v>2575</v>
      </c>
      <c r="U5252" s="144" t="s">
        <v>60</v>
      </c>
      <c r="V5252" s="144">
        <v>0</v>
      </c>
      <c r="W5252" s="144" t="str">
        <f t="shared" si="502"/>
        <v>Inactive</v>
      </c>
      <c r="X5252" s="144">
        <v>2575</v>
      </c>
      <c r="AB5252" s="343"/>
    </row>
    <row r="5253" spans="9:28">
      <c r="I5253" s="342">
        <v>2</v>
      </c>
      <c r="J5253" s="144" t="str">
        <f t="shared" si="500"/>
        <v>SMALL</v>
      </c>
      <c r="K5253" s="144" t="str">
        <f t="shared" si="501"/>
        <v>SMALL</v>
      </c>
      <c r="L5253" s="144" t="str" cm="1">
        <f t="array" ref="L5253">_xlfn.IFS(I5253&lt;=2,"SMALL",I5253&lt;=5,"MEDIUM",I5253&gt;5,"LARGE")</f>
        <v>SMALL</v>
      </c>
      <c r="M5253" s="144" t="str">
        <f t="shared" ref="M5253:M5316" si="503">IF(AND(N5253&gt;=4.8,Q5253&gt;100),"YES","NO")</f>
        <v>NO</v>
      </c>
      <c r="N5253" s="374">
        <v>4.67</v>
      </c>
      <c r="O5253" s="374">
        <f t="shared" ref="O5253:O5316" si="504">ROUND(N5253,0)</f>
        <v>5</v>
      </c>
      <c r="P5253" s="158" t="str" cm="1">
        <f t="array" ref="P5253">_xlfn.SWITCH(ROUND(N5253,0),5,"Excellent",4,"Good",3,"ok","Bad")</f>
        <v>Excellent</v>
      </c>
      <c r="Q5253" s="144">
        <v>3</v>
      </c>
      <c r="R5253" s="385">
        <v>43743</v>
      </c>
      <c r="S5253" s="385">
        <v>43812</v>
      </c>
      <c r="T5253" s="144">
        <v>3544</v>
      </c>
      <c r="U5253" s="144" t="s">
        <v>60</v>
      </c>
      <c r="V5253" s="144">
        <v>365</v>
      </c>
      <c r="W5253" s="144" t="str">
        <f t="shared" si="502"/>
        <v>Active</v>
      </c>
      <c r="X5253" s="144">
        <v>3544</v>
      </c>
      <c r="AB5253" s="343"/>
    </row>
    <row r="5254" spans="9:28">
      <c r="I5254" s="342">
        <v>2</v>
      </c>
      <c r="J5254" s="144" t="str">
        <f t="shared" ref="J5254:J5317" si="505">IF(I5254&lt;=2,"SMALL","LARGE")</f>
        <v>SMALL</v>
      </c>
      <c r="K5254" s="144" t="str">
        <f t="shared" ref="K5254:K5317" si="506">IF(I5254&lt;=2,"SMALL",IF(I5254&lt;=5,"MEDIUM","LARGE"))</f>
        <v>SMALL</v>
      </c>
      <c r="L5254" s="144" t="str" cm="1">
        <f t="array" ref="L5254">_xlfn.IFS(I5254&lt;=2,"SMALL",I5254&lt;=5,"MEDIUM",I5254&gt;5,"LARGE")</f>
        <v>SMALL</v>
      </c>
      <c r="M5254" s="144" t="str">
        <f t="shared" si="503"/>
        <v>NO</v>
      </c>
      <c r="N5254" s="374">
        <v>4.33</v>
      </c>
      <c r="O5254" s="374">
        <f t="shared" si="504"/>
        <v>4</v>
      </c>
      <c r="P5254" s="158" t="str" cm="1">
        <f t="array" ref="P5254">_xlfn.SWITCH(ROUND(N5254,0),5,"Excellent",4,"Good",3,"ok","Bad")</f>
        <v>Good</v>
      </c>
      <c r="Q5254" s="144">
        <v>6</v>
      </c>
      <c r="R5254" s="385">
        <v>43735</v>
      </c>
      <c r="S5254" s="385">
        <v>43886</v>
      </c>
      <c r="T5254" s="144">
        <v>3055</v>
      </c>
      <c r="U5254" s="144" t="s">
        <v>60</v>
      </c>
      <c r="V5254" s="144">
        <v>0</v>
      </c>
      <c r="W5254" s="144" t="str">
        <f t="shared" ref="W5254:W5317" si="507">IF(NOT(V5254=0),"Active","Inactive")</f>
        <v>Inactive</v>
      </c>
      <c r="X5254" s="144">
        <v>3055</v>
      </c>
      <c r="AB5254" s="343"/>
    </row>
    <row r="5255" spans="9:28">
      <c r="I5255" s="342">
        <v>4</v>
      </c>
      <c r="J5255" s="144" t="str">
        <f t="shared" si="505"/>
        <v>LARGE</v>
      </c>
      <c r="K5255" s="144" t="str">
        <f t="shared" si="506"/>
        <v>MEDIUM</v>
      </c>
      <c r="L5255" s="144" t="str" cm="1">
        <f t="array" ref="L5255">_xlfn.IFS(I5255&lt;=2,"SMALL",I5255&lt;=5,"MEDIUM",I5255&gt;5,"LARGE")</f>
        <v>MEDIUM</v>
      </c>
      <c r="M5255" s="144" t="str">
        <f t="shared" si="503"/>
        <v>NO</v>
      </c>
      <c r="N5255" s="374">
        <v>5</v>
      </c>
      <c r="O5255" s="374">
        <f t="shared" si="504"/>
        <v>5</v>
      </c>
      <c r="P5255" s="158" t="str" cm="1">
        <f t="array" ref="P5255">_xlfn.SWITCH(ROUND(N5255,0),5,"Excellent",4,"Good",3,"ok","Bad")</f>
        <v>Excellent</v>
      </c>
      <c r="Q5255" s="144">
        <v>17</v>
      </c>
      <c r="R5255" s="385">
        <v>43762</v>
      </c>
      <c r="S5255" s="385">
        <v>43905</v>
      </c>
      <c r="T5255" s="144">
        <v>3793</v>
      </c>
      <c r="U5255" s="144" t="s">
        <v>69</v>
      </c>
      <c r="V5255" s="144">
        <v>288</v>
      </c>
      <c r="W5255" s="144" t="str">
        <f t="shared" si="507"/>
        <v>Active</v>
      </c>
      <c r="X5255" s="144">
        <v>3793</v>
      </c>
      <c r="AB5255" s="343"/>
    </row>
    <row r="5256" spans="9:28">
      <c r="I5256" s="342">
        <v>2</v>
      </c>
      <c r="J5256" s="144" t="str">
        <f t="shared" si="505"/>
        <v>SMALL</v>
      </c>
      <c r="K5256" s="144" t="str">
        <f t="shared" si="506"/>
        <v>SMALL</v>
      </c>
      <c r="L5256" s="144" t="str" cm="1">
        <f t="array" ref="L5256">_xlfn.IFS(I5256&lt;=2,"SMALL",I5256&lt;=5,"MEDIUM",I5256&gt;5,"LARGE")</f>
        <v>SMALL</v>
      </c>
      <c r="M5256" s="144" t="str">
        <f t="shared" si="503"/>
        <v>NO</v>
      </c>
      <c r="N5256" s="374">
        <v>4.8099999999999996</v>
      </c>
      <c r="O5256" s="374">
        <f t="shared" si="504"/>
        <v>5</v>
      </c>
      <c r="P5256" s="158" t="str" cm="1">
        <f t="array" ref="P5256">_xlfn.SWITCH(ROUND(N5256,0),5,"Excellent",4,"Good",3,"ok","Bad")</f>
        <v>Excellent</v>
      </c>
      <c r="Q5256" s="144">
        <v>21</v>
      </c>
      <c r="R5256" s="385">
        <v>43723</v>
      </c>
      <c r="S5256" s="385">
        <v>43905</v>
      </c>
      <c r="T5256" s="144">
        <v>1315</v>
      </c>
      <c r="U5256" s="144" t="s">
        <v>69</v>
      </c>
      <c r="V5256" s="144">
        <v>109</v>
      </c>
      <c r="W5256" s="144" t="str">
        <f t="shared" si="507"/>
        <v>Active</v>
      </c>
      <c r="X5256" s="144">
        <v>1315</v>
      </c>
      <c r="AB5256" s="343"/>
    </row>
    <row r="5257" spans="9:28">
      <c r="I5257" s="342">
        <v>2</v>
      </c>
      <c r="J5257" s="144" t="str">
        <f t="shared" si="505"/>
        <v>SMALL</v>
      </c>
      <c r="K5257" s="144" t="str">
        <f t="shared" si="506"/>
        <v>SMALL</v>
      </c>
      <c r="L5257" s="144" t="str" cm="1">
        <f t="array" ref="L5257">_xlfn.IFS(I5257&lt;=2,"SMALL",I5257&lt;=5,"MEDIUM",I5257&gt;5,"LARGE")</f>
        <v>SMALL</v>
      </c>
      <c r="M5257" s="144" t="str">
        <f t="shared" si="503"/>
        <v>NO</v>
      </c>
      <c r="N5257" s="374">
        <v>4.91</v>
      </c>
      <c r="O5257" s="374">
        <f t="shared" si="504"/>
        <v>5</v>
      </c>
      <c r="P5257" s="158" t="str" cm="1">
        <f t="array" ref="P5257">_xlfn.SWITCH(ROUND(N5257,0),5,"Excellent",4,"Good",3,"ok","Bad")</f>
        <v>Excellent</v>
      </c>
      <c r="Q5257" s="144">
        <v>34</v>
      </c>
      <c r="R5257" s="385">
        <v>43716</v>
      </c>
      <c r="S5257" s="385">
        <v>44043</v>
      </c>
      <c r="T5257" s="144">
        <v>1251</v>
      </c>
      <c r="U5257" s="144" t="s">
        <v>60</v>
      </c>
      <c r="V5257" s="144">
        <v>182</v>
      </c>
      <c r="W5257" s="144" t="str">
        <f t="shared" si="507"/>
        <v>Active</v>
      </c>
      <c r="X5257" s="144">
        <v>1251</v>
      </c>
      <c r="AB5257" s="343"/>
    </row>
    <row r="5258" spans="9:28">
      <c r="I5258" s="342">
        <v>7</v>
      </c>
      <c r="J5258" s="144" t="str">
        <f t="shared" si="505"/>
        <v>LARGE</v>
      </c>
      <c r="K5258" s="144" t="str">
        <f t="shared" si="506"/>
        <v>LARGE</v>
      </c>
      <c r="L5258" s="144" t="str" cm="1">
        <f t="array" ref="L5258">_xlfn.IFS(I5258&lt;=2,"SMALL",I5258&lt;=5,"MEDIUM",I5258&gt;5,"LARGE")</f>
        <v>LARGE</v>
      </c>
      <c r="M5258" s="144" t="str">
        <f t="shared" si="503"/>
        <v>NO</v>
      </c>
      <c r="N5258" s="374">
        <v>4.9000000000000004</v>
      </c>
      <c r="O5258" s="374">
        <f t="shared" si="504"/>
        <v>5</v>
      </c>
      <c r="P5258" s="158" t="str" cm="1">
        <f t="array" ref="P5258">_xlfn.SWITCH(ROUND(N5258,0),5,"Excellent",4,"Good",3,"ok","Bad")</f>
        <v>Excellent</v>
      </c>
      <c r="Q5258" s="144">
        <v>10</v>
      </c>
      <c r="R5258" s="385">
        <v>43786</v>
      </c>
      <c r="S5258" s="385">
        <v>43904</v>
      </c>
      <c r="T5258" s="144">
        <v>3307</v>
      </c>
      <c r="U5258" s="144" t="s">
        <v>69</v>
      </c>
      <c r="V5258" s="144">
        <v>76</v>
      </c>
      <c r="W5258" s="144" t="str">
        <f t="shared" si="507"/>
        <v>Active</v>
      </c>
      <c r="X5258" s="144">
        <v>3307</v>
      </c>
      <c r="AB5258" s="343"/>
    </row>
    <row r="5259" spans="9:28">
      <c r="I5259" s="342">
        <v>2</v>
      </c>
      <c r="J5259" s="144" t="str">
        <f t="shared" si="505"/>
        <v>SMALL</v>
      </c>
      <c r="K5259" s="144" t="str">
        <f t="shared" si="506"/>
        <v>SMALL</v>
      </c>
      <c r="L5259" s="144" t="str" cm="1">
        <f t="array" ref="L5259">_xlfn.IFS(I5259&lt;=2,"SMALL",I5259&lt;=5,"MEDIUM",I5259&gt;5,"LARGE")</f>
        <v>SMALL</v>
      </c>
      <c r="M5259" s="144" t="str">
        <f t="shared" si="503"/>
        <v>NO</v>
      </c>
      <c r="N5259" s="374">
        <v>4.93</v>
      </c>
      <c r="O5259" s="374">
        <f t="shared" si="504"/>
        <v>5</v>
      </c>
      <c r="P5259" s="158" t="str" cm="1">
        <f t="array" ref="P5259">_xlfn.SWITCH(ROUND(N5259,0),5,"Excellent",4,"Good",3,"ok","Bad")</f>
        <v>Excellent</v>
      </c>
      <c r="Q5259" s="144">
        <v>27</v>
      </c>
      <c r="R5259" s="385">
        <v>43724</v>
      </c>
      <c r="S5259" s="385">
        <v>43962</v>
      </c>
      <c r="T5259" s="144">
        <v>2575</v>
      </c>
      <c r="U5259" s="144" t="s">
        <v>60</v>
      </c>
      <c r="V5259" s="144">
        <v>0</v>
      </c>
      <c r="W5259" s="144" t="str">
        <f t="shared" si="507"/>
        <v>Inactive</v>
      </c>
      <c r="X5259" s="144">
        <v>2575</v>
      </c>
      <c r="AB5259" s="343"/>
    </row>
    <row r="5260" spans="9:28">
      <c r="I5260" s="342">
        <v>6</v>
      </c>
      <c r="J5260" s="144" t="str">
        <f t="shared" si="505"/>
        <v>LARGE</v>
      </c>
      <c r="K5260" s="144" t="str">
        <f t="shared" si="506"/>
        <v>LARGE</v>
      </c>
      <c r="L5260" s="144" t="str" cm="1">
        <f t="array" ref="L5260">_xlfn.IFS(I5260&lt;=2,"SMALL",I5260&lt;=5,"MEDIUM",I5260&gt;5,"LARGE")</f>
        <v>LARGE</v>
      </c>
      <c r="M5260" s="144" t="str">
        <f t="shared" si="503"/>
        <v>NO</v>
      </c>
      <c r="N5260" s="374">
        <v>4.8499999999999996</v>
      </c>
      <c r="O5260" s="374">
        <f t="shared" si="504"/>
        <v>5</v>
      </c>
      <c r="P5260" s="158" t="str" cm="1">
        <f t="array" ref="P5260">_xlfn.SWITCH(ROUND(N5260,0),5,"Excellent",4,"Good",3,"ok","Bad")</f>
        <v>Excellent</v>
      </c>
      <c r="Q5260" s="144">
        <v>13</v>
      </c>
      <c r="R5260" s="385">
        <v>43730</v>
      </c>
      <c r="S5260" s="385">
        <v>43850</v>
      </c>
      <c r="T5260" s="144">
        <v>269</v>
      </c>
      <c r="U5260" s="144" t="s">
        <v>69</v>
      </c>
      <c r="V5260" s="144">
        <v>328</v>
      </c>
      <c r="W5260" s="144" t="str">
        <f t="shared" si="507"/>
        <v>Active</v>
      </c>
      <c r="X5260" s="144">
        <v>269</v>
      </c>
      <c r="AB5260" s="343"/>
    </row>
    <row r="5261" spans="9:28">
      <c r="I5261" s="342">
        <v>2</v>
      </c>
      <c r="J5261" s="144" t="str">
        <f t="shared" si="505"/>
        <v>SMALL</v>
      </c>
      <c r="K5261" s="144" t="str">
        <f t="shared" si="506"/>
        <v>SMALL</v>
      </c>
      <c r="L5261" s="144" t="str" cm="1">
        <f t="array" ref="L5261">_xlfn.IFS(I5261&lt;=2,"SMALL",I5261&lt;=5,"MEDIUM",I5261&gt;5,"LARGE")</f>
        <v>SMALL</v>
      </c>
      <c r="M5261" s="144" t="str">
        <f t="shared" si="503"/>
        <v>NO</v>
      </c>
      <c r="N5261" s="374">
        <v>5</v>
      </c>
      <c r="O5261" s="374">
        <f t="shared" si="504"/>
        <v>5</v>
      </c>
      <c r="P5261" s="158" t="str" cm="1">
        <f t="array" ref="P5261">_xlfn.SWITCH(ROUND(N5261,0),5,"Excellent",4,"Good",3,"ok","Bad")</f>
        <v>Excellent</v>
      </c>
      <c r="Q5261" s="144">
        <v>16</v>
      </c>
      <c r="R5261" s="385">
        <v>43723</v>
      </c>
      <c r="S5261" s="385">
        <v>43818</v>
      </c>
      <c r="T5261" s="144">
        <v>3154</v>
      </c>
      <c r="U5261" s="144" t="s">
        <v>60</v>
      </c>
      <c r="V5261" s="144">
        <v>180</v>
      </c>
      <c r="W5261" s="144" t="str">
        <f t="shared" si="507"/>
        <v>Active</v>
      </c>
      <c r="X5261" s="144">
        <v>3154</v>
      </c>
      <c r="AB5261" s="343"/>
    </row>
    <row r="5262" spans="9:28">
      <c r="I5262" s="342">
        <v>4</v>
      </c>
      <c r="J5262" s="144" t="str">
        <f t="shared" si="505"/>
        <v>LARGE</v>
      </c>
      <c r="K5262" s="144" t="str">
        <f t="shared" si="506"/>
        <v>MEDIUM</v>
      </c>
      <c r="L5262" s="144" t="str" cm="1">
        <f t="array" ref="L5262">_xlfn.IFS(I5262&lt;=2,"SMALL",I5262&lt;=5,"MEDIUM",I5262&gt;5,"LARGE")</f>
        <v>MEDIUM</v>
      </c>
      <c r="M5262" s="144" t="str">
        <f t="shared" si="503"/>
        <v>NO</v>
      </c>
      <c r="N5262" s="374">
        <v>4.91</v>
      </c>
      <c r="O5262" s="374">
        <f t="shared" si="504"/>
        <v>5</v>
      </c>
      <c r="P5262" s="158" t="str" cm="1">
        <f t="array" ref="P5262">_xlfn.SWITCH(ROUND(N5262,0),5,"Excellent",4,"Good",3,"ok","Bad")</f>
        <v>Excellent</v>
      </c>
      <c r="Q5262" s="144">
        <v>23</v>
      </c>
      <c r="R5262" s="385">
        <v>43758</v>
      </c>
      <c r="S5262" s="385">
        <v>43897</v>
      </c>
      <c r="T5262" s="144">
        <v>2933</v>
      </c>
      <c r="U5262" s="144" t="s">
        <v>69</v>
      </c>
      <c r="V5262" s="144">
        <v>350</v>
      </c>
      <c r="W5262" s="144" t="str">
        <f t="shared" si="507"/>
        <v>Active</v>
      </c>
      <c r="X5262" s="144">
        <v>2933</v>
      </c>
      <c r="AB5262" s="343"/>
    </row>
    <row r="5263" spans="9:28">
      <c r="I5263" s="342">
        <v>2</v>
      </c>
      <c r="J5263" s="144" t="str">
        <f t="shared" si="505"/>
        <v>SMALL</v>
      </c>
      <c r="K5263" s="144" t="str">
        <f t="shared" si="506"/>
        <v>SMALL</v>
      </c>
      <c r="L5263" s="144" t="str" cm="1">
        <f t="array" ref="L5263">_xlfn.IFS(I5263&lt;=2,"SMALL",I5263&lt;=5,"MEDIUM",I5263&gt;5,"LARGE")</f>
        <v>SMALL</v>
      </c>
      <c r="M5263" s="144" t="str">
        <f t="shared" si="503"/>
        <v>NO</v>
      </c>
      <c r="N5263" s="374">
        <v>4.17</v>
      </c>
      <c r="O5263" s="374">
        <f t="shared" si="504"/>
        <v>4</v>
      </c>
      <c r="P5263" s="158" t="str" cm="1">
        <f t="array" ref="P5263">_xlfn.SWITCH(ROUND(N5263,0),5,"Excellent",4,"Good",3,"ok","Bad")</f>
        <v>Good</v>
      </c>
      <c r="Q5263" s="144">
        <v>24</v>
      </c>
      <c r="R5263" s="385">
        <v>43714</v>
      </c>
      <c r="S5263" s="385">
        <v>43872</v>
      </c>
      <c r="T5263" s="144">
        <v>3828</v>
      </c>
      <c r="U5263" s="144" t="s">
        <v>60</v>
      </c>
      <c r="V5263" s="144">
        <v>228</v>
      </c>
      <c r="W5263" s="144" t="str">
        <f t="shared" si="507"/>
        <v>Active</v>
      </c>
      <c r="X5263" s="144">
        <v>3828</v>
      </c>
      <c r="AB5263" s="343"/>
    </row>
    <row r="5264" spans="9:28">
      <c r="I5264" s="342">
        <v>6</v>
      </c>
      <c r="J5264" s="144" t="str">
        <f t="shared" si="505"/>
        <v>LARGE</v>
      </c>
      <c r="K5264" s="144" t="str">
        <f t="shared" si="506"/>
        <v>LARGE</v>
      </c>
      <c r="L5264" s="144" t="str" cm="1">
        <f t="array" ref="L5264">_xlfn.IFS(I5264&lt;=2,"SMALL",I5264&lt;=5,"MEDIUM",I5264&gt;5,"LARGE")</f>
        <v>LARGE</v>
      </c>
      <c r="M5264" s="144" t="str">
        <f t="shared" si="503"/>
        <v>NO</v>
      </c>
      <c r="N5264" s="374">
        <v>4.25</v>
      </c>
      <c r="O5264" s="374">
        <f t="shared" si="504"/>
        <v>4</v>
      </c>
      <c r="P5264" s="158" t="str" cm="1">
        <f t="array" ref="P5264">_xlfn.SWITCH(ROUND(N5264,0),5,"Excellent",4,"Good",3,"ok","Bad")</f>
        <v>Good</v>
      </c>
      <c r="Q5264" s="144">
        <v>4</v>
      </c>
      <c r="R5264" s="385">
        <v>43745</v>
      </c>
      <c r="S5264" s="385">
        <v>43812</v>
      </c>
      <c r="T5264" s="144">
        <v>3915</v>
      </c>
      <c r="U5264" s="144" t="s">
        <v>69</v>
      </c>
      <c r="V5264" s="144">
        <v>156</v>
      </c>
      <c r="W5264" s="144" t="str">
        <f t="shared" si="507"/>
        <v>Active</v>
      </c>
      <c r="X5264" s="144">
        <v>3915</v>
      </c>
      <c r="AB5264" s="343"/>
    </row>
    <row r="5265" spans="9:28">
      <c r="I5265" s="342">
        <v>2</v>
      </c>
      <c r="J5265" s="144" t="str">
        <f t="shared" si="505"/>
        <v>SMALL</v>
      </c>
      <c r="K5265" s="144" t="str">
        <f t="shared" si="506"/>
        <v>SMALL</v>
      </c>
      <c r="L5265" s="144" t="str" cm="1">
        <f t="array" ref="L5265">_xlfn.IFS(I5265&lt;=2,"SMALL",I5265&lt;=5,"MEDIUM",I5265&gt;5,"LARGE")</f>
        <v>SMALL</v>
      </c>
      <c r="M5265" s="144" t="str">
        <f t="shared" si="503"/>
        <v>NO</v>
      </c>
      <c r="N5265" s="374">
        <v>5</v>
      </c>
      <c r="O5265" s="374">
        <f t="shared" si="504"/>
        <v>5</v>
      </c>
      <c r="P5265" s="158" t="str" cm="1">
        <f t="array" ref="P5265">_xlfn.SWITCH(ROUND(N5265,0),5,"Excellent",4,"Good",3,"ok","Bad")</f>
        <v>Excellent</v>
      </c>
      <c r="Q5265" s="144">
        <v>8</v>
      </c>
      <c r="R5265" s="385">
        <v>43718</v>
      </c>
      <c r="S5265" s="385">
        <v>43832</v>
      </c>
      <c r="T5265" s="144">
        <v>526</v>
      </c>
      <c r="U5265" s="144" t="s">
        <v>60</v>
      </c>
      <c r="V5265" s="144">
        <v>40</v>
      </c>
      <c r="W5265" s="144" t="str">
        <f t="shared" si="507"/>
        <v>Active</v>
      </c>
      <c r="X5265" s="144">
        <v>526</v>
      </c>
      <c r="AB5265" s="343"/>
    </row>
    <row r="5266" spans="9:28">
      <c r="I5266" s="342">
        <v>2</v>
      </c>
      <c r="J5266" s="144" t="str">
        <f t="shared" si="505"/>
        <v>SMALL</v>
      </c>
      <c r="K5266" s="144" t="str">
        <f t="shared" si="506"/>
        <v>SMALL</v>
      </c>
      <c r="L5266" s="144" t="str" cm="1">
        <f t="array" ref="L5266">_xlfn.IFS(I5266&lt;=2,"SMALL",I5266&lt;=5,"MEDIUM",I5266&gt;5,"LARGE")</f>
        <v>SMALL</v>
      </c>
      <c r="M5266" s="144" t="str">
        <f t="shared" si="503"/>
        <v>NO</v>
      </c>
      <c r="N5266" s="374">
        <v>5</v>
      </c>
      <c r="O5266" s="374">
        <f t="shared" si="504"/>
        <v>5</v>
      </c>
      <c r="P5266" s="158" t="str" cm="1">
        <f t="array" ref="P5266">_xlfn.SWITCH(ROUND(N5266,0),5,"Excellent",4,"Good",3,"ok","Bad")</f>
        <v>Excellent</v>
      </c>
      <c r="Q5266" s="144">
        <v>5</v>
      </c>
      <c r="R5266" s="385">
        <v>43724</v>
      </c>
      <c r="S5266" s="385">
        <v>43849</v>
      </c>
      <c r="T5266" s="144">
        <v>2595</v>
      </c>
      <c r="U5266" s="144" t="s">
        <v>60</v>
      </c>
      <c r="V5266" s="144">
        <v>0</v>
      </c>
      <c r="W5266" s="144" t="str">
        <f t="shared" si="507"/>
        <v>Inactive</v>
      </c>
      <c r="X5266" s="144">
        <v>2595</v>
      </c>
      <c r="AB5266" s="343"/>
    </row>
    <row r="5267" spans="9:28">
      <c r="I5267" s="342">
        <v>5</v>
      </c>
      <c r="J5267" s="144" t="str">
        <f t="shared" si="505"/>
        <v>LARGE</v>
      </c>
      <c r="K5267" s="144" t="str">
        <f t="shared" si="506"/>
        <v>MEDIUM</v>
      </c>
      <c r="L5267" s="144" t="str" cm="1">
        <f t="array" ref="L5267">_xlfn.IFS(I5267&lt;=2,"SMALL",I5267&lt;=5,"MEDIUM",I5267&gt;5,"LARGE")</f>
        <v>MEDIUM</v>
      </c>
      <c r="M5267" s="144" t="str">
        <f t="shared" si="503"/>
        <v>NO</v>
      </c>
      <c r="N5267" s="374">
        <v>4.88</v>
      </c>
      <c r="O5267" s="374">
        <f t="shared" si="504"/>
        <v>5</v>
      </c>
      <c r="P5267" s="158" t="str" cm="1">
        <f t="array" ref="P5267">_xlfn.SWITCH(ROUND(N5267,0),5,"Excellent",4,"Good",3,"ok","Bad")</f>
        <v>Excellent</v>
      </c>
      <c r="Q5267" s="144">
        <v>17</v>
      </c>
      <c r="R5267" s="385">
        <v>43731</v>
      </c>
      <c r="S5267" s="385">
        <v>43907</v>
      </c>
      <c r="T5267" s="144">
        <v>3278</v>
      </c>
      <c r="U5267" s="144" t="s">
        <v>69</v>
      </c>
      <c r="V5267" s="144">
        <v>354</v>
      </c>
      <c r="W5267" s="144" t="str">
        <f t="shared" si="507"/>
        <v>Active</v>
      </c>
      <c r="X5267" s="144">
        <v>3278</v>
      </c>
      <c r="AB5267" s="343"/>
    </row>
    <row r="5268" spans="9:28">
      <c r="I5268" s="342">
        <v>1</v>
      </c>
      <c r="J5268" s="144" t="str">
        <f t="shared" si="505"/>
        <v>SMALL</v>
      </c>
      <c r="K5268" s="144" t="str">
        <f t="shared" si="506"/>
        <v>SMALL</v>
      </c>
      <c r="L5268" s="144" t="str" cm="1">
        <f t="array" ref="L5268">_xlfn.IFS(I5268&lt;=2,"SMALL",I5268&lt;=5,"MEDIUM",I5268&gt;5,"LARGE")</f>
        <v>SMALL</v>
      </c>
      <c r="M5268" s="144" t="str">
        <f t="shared" si="503"/>
        <v>NO</v>
      </c>
      <c r="N5268" s="374">
        <v>4.33</v>
      </c>
      <c r="O5268" s="374">
        <f t="shared" si="504"/>
        <v>4</v>
      </c>
      <c r="P5268" s="158" t="str" cm="1">
        <f t="array" ref="P5268">_xlfn.SWITCH(ROUND(N5268,0),5,"Excellent",4,"Good",3,"ok","Bad")</f>
        <v>Good</v>
      </c>
      <c r="Q5268" s="144">
        <v>3</v>
      </c>
      <c r="R5268" s="385">
        <v>43757</v>
      </c>
      <c r="S5268" s="385">
        <v>43832</v>
      </c>
      <c r="T5268" s="144">
        <v>2313</v>
      </c>
      <c r="U5268" s="144" t="s">
        <v>60</v>
      </c>
      <c r="V5268" s="144">
        <v>166</v>
      </c>
      <c r="W5268" s="144" t="str">
        <f t="shared" si="507"/>
        <v>Active</v>
      </c>
      <c r="X5268" s="144">
        <v>2313</v>
      </c>
      <c r="AB5268" s="343"/>
    </row>
    <row r="5269" spans="9:28">
      <c r="I5269" s="342">
        <v>6</v>
      </c>
      <c r="J5269" s="144" t="str">
        <f t="shared" si="505"/>
        <v>LARGE</v>
      </c>
      <c r="K5269" s="144" t="str">
        <f t="shared" si="506"/>
        <v>LARGE</v>
      </c>
      <c r="L5269" s="144" t="str" cm="1">
        <f t="array" ref="L5269">_xlfn.IFS(I5269&lt;=2,"SMALL",I5269&lt;=5,"MEDIUM",I5269&gt;5,"LARGE")</f>
        <v>LARGE</v>
      </c>
      <c r="M5269" s="144" t="str">
        <f t="shared" si="503"/>
        <v>NO</v>
      </c>
      <c r="N5269" s="374">
        <v>5</v>
      </c>
      <c r="O5269" s="374">
        <f t="shared" si="504"/>
        <v>5</v>
      </c>
      <c r="P5269" s="158" t="str" cm="1">
        <f t="array" ref="P5269">_xlfn.SWITCH(ROUND(N5269,0),5,"Excellent",4,"Good",3,"ok","Bad")</f>
        <v>Excellent</v>
      </c>
      <c r="Q5269" s="144">
        <v>22</v>
      </c>
      <c r="R5269" s="385">
        <v>43716</v>
      </c>
      <c r="S5269" s="385">
        <v>43967</v>
      </c>
      <c r="T5269" s="144">
        <v>3927</v>
      </c>
      <c r="U5269" s="144" t="s">
        <v>69</v>
      </c>
      <c r="V5269" s="144">
        <v>74</v>
      </c>
      <c r="W5269" s="144" t="str">
        <f t="shared" si="507"/>
        <v>Active</v>
      </c>
      <c r="X5269" s="144">
        <v>3927</v>
      </c>
      <c r="AB5269" s="343"/>
    </row>
    <row r="5270" spans="9:28">
      <c r="I5270" s="342">
        <v>2</v>
      </c>
      <c r="J5270" s="144" t="str">
        <f t="shared" si="505"/>
        <v>SMALL</v>
      </c>
      <c r="K5270" s="144" t="str">
        <f t="shared" si="506"/>
        <v>SMALL</v>
      </c>
      <c r="L5270" s="144" t="str" cm="1">
        <f t="array" ref="L5270">_xlfn.IFS(I5270&lt;=2,"SMALL",I5270&lt;=5,"MEDIUM",I5270&gt;5,"LARGE")</f>
        <v>SMALL</v>
      </c>
      <c r="M5270" s="144" t="str">
        <f t="shared" si="503"/>
        <v>NO</v>
      </c>
      <c r="N5270" s="374">
        <v>4.5999999999999996</v>
      </c>
      <c r="O5270" s="374">
        <f t="shared" si="504"/>
        <v>5</v>
      </c>
      <c r="P5270" s="158" t="str" cm="1">
        <f t="array" ref="P5270">_xlfn.SWITCH(ROUND(N5270,0),5,"Excellent",4,"Good",3,"ok","Bad")</f>
        <v>Excellent</v>
      </c>
      <c r="Q5270" s="144">
        <v>10</v>
      </c>
      <c r="R5270" s="385">
        <v>43735</v>
      </c>
      <c r="S5270" s="385">
        <v>43905</v>
      </c>
      <c r="T5270" s="144">
        <v>676</v>
      </c>
      <c r="U5270" s="144" t="s">
        <v>60</v>
      </c>
      <c r="V5270" s="144">
        <v>0</v>
      </c>
      <c r="W5270" s="144" t="str">
        <f t="shared" si="507"/>
        <v>Inactive</v>
      </c>
      <c r="X5270" s="144">
        <v>676</v>
      </c>
      <c r="AB5270" s="343"/>
    </row>
    <row r="5271" spans="9:28">
      <c r="I5271" s="342">
        <v>2</v>
      </c>
      <c r="J5271" s="144" t="str">
        <f t="shared" si="505"/>
        <v>SMALL</v>
      </c>
      <c r="K5271" s="144" t="str">
        <f t="shared" si="506"/>
        <v>SMALL</v>
      </c>
      <c r="L5271" s="144" t="str" cm="1">
        <f t="array" ref="L5271">_xlfn.IFS(I5271&lt;=2,"SMALL",I5271&lt;=5,"MEDIUM",I5271&gt;5,"LARGE")</f>
        <v>SMALL</v>
      </c>
      <c r="M5271" s="144" t="str">
        <f t="shared" si="503"/>
        <v>NO</v>
      </c>
      <c r="N5271" s="374">
        <v>5</v>
      </c>
      <c r="O5271" s="374">
        <f t="shared" si="504"/>
        <v>5</v>
      </c>
      <c r="P5271" s="158" t="str" cm="1">
        <f t="array" ref="P5271">_xlfn.SWITCH(ROUND(N5271,0),5,"Excellent",4,"Good",3,"ok","Bad")</f>
        <v>Excellent</v>
      </c>
      <c r="Q5271" s="144">
        <v>22</v>
      </c>
      <c r="R5271" s="385">
        <v>43724</v>
      </c>
      <c r="S5271" s="385">
        <v>44035</v>
      </c>
      <c r="T5271" s="144">
        <v>1416</v>
      </c>
      <c r="U5271" s="144" t="s">
        <v>69</v>
      </c>
      <c r="V5271" s="144">
        <v>171</v>
      </c>
      <c r="W5271" s="144" t="str">
        <f t="shared" si="507"/>
        <v>Active</v>
      </c>
      <c r="X5271" s="144">
        <v>1416</v>
      </c>
      <c r="AB5271" s="343"/>
    </row>
    <row r="5272" spans="9:28">
      <c r="I5272" s="342">
        <v>2</v>
      </c>
      <c r="J5272" s="144" t="str">
        <f t="shared" si="505"/>
        <v>SMALL</v>
      </c>
      <c r="K5272" s="144" t="str">
        <f t="shared" si="506"/>
        <v>SMALL</v>
      </c>
      <c r="L5272" s="144" t="str" cm="1">
        <f t="array" ref="L5272">_xlfn.IFS(I5272&lt;=2,"SMALL",I5272&lt;=5,"MEDIUM",I5272&gt;5,"LARGE")</f>
        <v>SMALL</v>
      </c>
      <c r="M5272" s="144" t="str">
        <f t="shared" si="503"/>
        <v>NO</v>
      </c>
      <c r="N5272" s="374">
        <v>4.91</v>
      </c>
      <c r="O5272" s="374">
        <f t="shared" si="504"/>
        <v>5</v>
      </c>
      <c r="P5272" s="158" t="str" cm="1">
        <f t="array" ref="P5272">_xlfn.SWITCH(ROUND(N5272,0),5,"Excellent",4,"Good",3,"ok","Bad")</f>
        <v>Excellent</v>
      </c>
      <c r="Q5272" s="144">
        <v>11</v>
      </c>
      <c r="R5272" s="385">
        <v>43724</v>
      </c>
      <c r="S5272" s="385">
        <v>43879</v>
      </c>
      <c r="T5272" s="144">
        <v>360</v>
      </c>
      <c r="U5272" s="144" t="s">
        <v>60</v>
      </c>
      <c r="V5272" s="144">
        <v>196</v>
      </c>
      <c r="W5272" s="144" t="str">
        <f t="shared" si="507"/>
        <v>Active</v>
      </c>
      <c r="X5272" s="144">
        <v>360</v>
      </c>
      <c r="AB5272" s="343"/>
    </row>
    <row r="5273" spans="9:28">
      <c r="I5273" s="342">
        <v>1</v>
      </c>
      <c r="J5273" s="144" t="str">
        <f t="shared" si="505"/>
        <v>SMALL</v>
      </c>
      <c r="K5273" s="144" t="str">
        <f t="shared" si="506"/>
        <v>SMALL</v>
      </c>
      <c r="L5273" s="144" t="str" cm="1">
        <f t="array" ref="L5273">_xlfn.IFS(I5273&lt;=2,"SMALL",I5273&lt;=5,"MEDIUM",I5273&gt;5,"LARGE")</f>
        <v>SMALL</v>
      </c>
      <c r="M5273" s="144" t="str">
        <f t="shared" si="503"/>
        <v>NO</v>
      </c>
      <c r="N5273" s="374">
        <v>4.83</v>
      </c>
      <c r="O5273" s="374">
        <f t="shared" si="504"/>
        <v>5</v>
      </c>
      <c r="P5273" s="158" t="str" cm="1">
        <f t="array" ref="P5273">_xlfn.SWITCH(ROUND(N5273,0),5,"Excellent",4,"Good",3,"ok","Bad")</f>
        <v>Excellent</v>
      </c>
      <c r="Q5273" s="144">
        <v>12</v>
      </c>
      <c r="R5273" s="385">
        <v>43726</v>
      </c>
      <c r="S5273" s="385">
        <v>43898</v>
      </c>
      <c r="T5273" s="144">
        <v>2584</v>
      </c>
      <c r="U5273" s="144" t="s">
        <v>60</v>
      </c>
      <c r="V5273" s="144">
        <v>76</v>
      </c>
      <c r="W5273" s="144" t="str">
        <f t="shared" si="507"/>
        <v>Active</v>
      </c>
      <c r="X5273" s="144">
        <v>2584</v>
      </c>
      <c r="AB5273" s="343"/>
    </row>
    <row r="5274" spans="9:28">
      <c r="I5274" s="342">
        <v>2</v>
      </c>
      <c r="J5274" s="144" t="str">
        <f t="shared" si="505"/>
        <v>SMALL</v>
      </c>
      <c r="K5274" s="144" t="str">
        <f t="shared" si="506"/>
        <v>SMALL</v>
      </c>
      <c r="L5274" s="144" t="str" cm="1">
        <f t="array" ref="L5274">_xlfn.IFS(I5274&lt;=2,"SMALL",I5274&lt;=5,"MEDIUM",I5274&gt;5,"LARGE")</f>
        <v>SMALL</v>
      </c>
      <c r="M5274" s="144" t="str">
        <f t="shared" si="503"/>
        <v>NO</v>
      </c>
      <c r="N5274" s="374">
        <v>4.67</v>
      </c>
      <c r="O5274" s="374">
        <f t="shared" si="504"/>
        <v>5</v>
      </c>
      <c r="P5274" s="158" t="str" cm="1">
        <f t="array" ref="P5274">_xlfn.SWITCH(ROUND(N5274,0),5,"Excellent",4,"Good",3,"ok","Bad")</f>
        <v>Excellent</v>
      </c>
      <c r="Q5274" s="144">
        <v>3</v>
      </c>
      <c r="R5274" s="385">
        <v>43790</v>
      </c>
      <c r="S5274" s="385">
        <v>43830</v>
      </c>
      <c r="T5274" s="144">
        <v>445</v>
      </c>
      <c r="U5274" s="144" t="s">
        <v>60</v>
      </c>
      <c r="V5274" s="144">
        <v>168</v>
      </c>
      <c r="W5274" s="144" t="str">
        <f t="shared" si="507"/>
        <v>Active</v>
      </c>
      <c r="X5274" s="144">
        <v>445</v>
      </c>
      <c r="AB5274" s="343"/>
    </row>
    <row r="5275" spans="9:28">
      <c r="I5275" s="342">
        <v>3</v>
      </c>
      <c r="J5275" s="144" t="str">
        <f t="shared" si="505"/>
        <v>LARGE</v>
      </c>
      <c r="K5275" s="144" t="str">
        <f t="shared" si="506"/>
        <v>MEDIUM</v>
      </c>
      <c r="L5275" s="144" t="str" cm="1">
        <f t="array" ref="L5275">_xlfn.IFS(I5275&lt;=2,"SMALL",I5275&lt;=5,"MEDIUM",I5275&gt;5,"LARGE")</f>
        <v>MEDIUM</v>
      </c>
      <c r="M5275" s="144" t="str">
        <f t="shared" si="503"/>
        <v>NO</v>
      </c>
      <c r="N5275" s="374">
        <v>4.42</v>
      </c>
      <c r="O5275" s="374">
        <f t="shared" si="504"/>
        <v>4</v>
      </c>
      <c r="P5275" s="158" t="str" cm="1">
        <f t="array" ref="P5275">_xlfn.SWITCH(ROUND(N5275,0),5,"Excellent",4,"Good",3,"ok","Bad")</f>
        <v>Good</v>
      </c>
      <c r="Q5275" s="144">
        <v>12</v>
      </c>
      <c r="R5275" s="385">
        <v>43723</v>
      </c>
      <c r="S5275" s="385">
        <v>43995</v>
      </c>
      <c r="T5275" s="144">
        <v>3607</v>
      </c>
      <c r="U5275" s="144" t="s">
        <v>69</v>
      </c>
      <c r="V5275" s="144">
        <v>343</v>
      </c>
      <c r="W5275" s="144" t="str">
        <f t="shared" si="507"/>
        <v>Active</v>
      </c>
      <c r="X5275" s="144">
        <v>3607</v>
      </c>
      <c r="AB5275" s="343"/>
    </row>
    <row r="5276" spans="9:28">
      <c r="I5276" s="342">
        <v>3</v>
      </c>
      <c r="J5276" s="144" t="str">
        <f t="shared" si="505"/>
        <v>LARGE</v>
      </c>
      <c r="K5276" s="144" t="str">
        <f t="shared" si="506"/>
        <v>MEDIUM</v>
      </c>
      <c r="L5276" s="144" t="str" cm="1">
        <f t="array" ref="L5276">_xlfn.IFS(I5276&lt;=2,"SMALL",I5276&lt;=5,"MEDIUM",I5276&gt;5,"LARGE")</f>
        <v>MEDIUM</v>
      </c>
      <c r="M5276" s="144" t="str">
        <f t="shared" si="503"/>
        <v>NO</v>
      </c>
      <c r="N5276" s="374">
        <v>4.92</v>
      </c>
      <c r="O5276" s="374">
        <f t="shared" si="504"/>
        <v>5</v>
      </c>
      <c r="P5276" s="158" t="str" cm="1">
        <f t="array" ref="P5276">_xlfn.SWITCH(ROUND(N5276,0),5,"Excellent",4,"Good",3,"ok","Bad")</f>
        <v>Excellent</v>
      </c>
      <c r="Q5276" s="144">
        <v>12</v>
      </c>
      <c r="R5276" s="385">
        <v>43739</v>
      </c>
      <c r="S5276" s="385">
        <v>43901</v>
      </c>
      <c r="T5276" s="144">
        <v>3999</v>
      </c>
      <c r="U5276" s="144" t="s">
        <v>60</v>
      </c>
      <c r="V5276" s="144">
        <v>350</v>
      </c>
      <c r="W5276" s="144" t="str">
        <f t="shared" si="507"/>
        <v>Active</v>
      </c>
      <c r="X5276" s="144">
        <v>3999</v>
      </c>
      <c r="AB5276" s="343"/>
    </row>
    <row r="5277" spans="9:28">
      <c r="I5277" s="342">
        <v>1</v>
      </c>
      <c r="J5277" s="144" t="str">
        <f t="shared" si="505"/>
        <v>SMALL</v>
      </c>
      <c r="K5277" s="144" t="str">
        <f t="shared" si="506"/>
        <v>SMALL</v>
      </c>
      <c r="L5277" s="144" t="str" cm="1">
        <f t="array" ref="L5277">_xlfn.IFS(I5277&lt;=2,"SMALL",I5277&lt;=5,"MEDIUM",I5277&gt;5,"LARGE")</f>
        <v>SMALL</v>
      </c>
      <c r="M5277" s="144" t="str">
        <f t="shared" si="503"/>
        <v>NO</v>
      </c>
      <c r="N5277" s="374">
        <v>4.88</v>
      </c>
      <c r="O5277" s="374">
        <f t="shared" si="504"/>
        <v>5</v>
      </c>
      <c r="P5277" s="158" t="str" cm="1">
        <f t="array" ref="P5277">_xlfn.SWITCH(ROUND(N5277,0),5,"Excellent",4,"Good",3,"ok","Bad")</f>
        <v>Excellent</v>
      </c>
      <c r="Q5277" s="144">
        <v>8</v>
      </c>
      <c r="R5277" s="385">
        <v>43736</v>
      </c>
      <c r="S5277" s="385">
        <v>43894</v>
      </c>
      <c r="T5277" s="144">
        <v>348</v>
      </c>
      <c r="U5277" s="144" t="s">
        <v>60</v>
      </c>
      <c r="V5277" s="144">
        <v>96</v>
      </c>
      <c r="W5277" s="144" t="str">
        <f t="shared" si="507"/>
        <v>Active</v>
      </c>
      <c r="X5277" s="144">
        <v>348</v>
      </c>
      <c r="AB5277" s="343"/>
    </row>
    <row r="5278" spans="9:28">
      <c r="I5278" s="342">
        <v>1</v>
      </c>
      <c r="J5278" s="144" t="str">
        <f t="shared" si="505"/>
        <v>SMALL</v>
      </c>
      <c r="K5278" s="144" t="str">
        <f t="shared" si="506"/>
        <v>SMALL</v>
      </c>
      <c r="L5278" s="144" t="str" cm="1">
        <f t="array" ref="L5278">_xlfn.IFS(I5278&lt;=2,"SMALL",I5278&lt;=5,"MEDIUM",I5278&gt;5,"LARGE")</f>
        <v>SMALL</v>
      </c>
      <c r="M5278" s="144" t="str">
        <f t="shared" si="503"/>
        <v>NO</v>
      </c>
      <c r="N5278" s="374">
        <v>4.75</v>
      </c>
      <c r="O5278" s="374">
        <f t="shared" si="504"/>
        <v>5</v>
      </c>
      <c r="P5278" s="158" t="str" cm="1">
        <f t="array" ref="P5278">_xlfn.SWITCH(ROUND(N5278,0),5,"Excellent",4,"Good",3,"ok","Bad")</f>
        <v>Excellent</v>
      </c>
      <c r="Q5278" s="144">
        <v>16</v>
      </c>
      <c r="R5278" s="385">
        <v>43757</v>
      </c>
      <c r="S5278" s="385">
        <v>43899</v>
      </c>
      <c r="T5278" s="144">
        <v>3751</v>
      </c>
      <c r="U5278" s="144" t="s">
        <v>60</v>
      </c>
      <c r="V5278" s="144">
        <v>203</v>
      </c>
      <c r="W5278" s="144" t="str">
        <f t="shared" si="507"/>
        <v>Active</v>
      </c>
      <c r="X5278" s="144">
        <v>3751</v>
      </c>
      <c r="AB5278" s="343"/>
    </row>
    <row r="5279" spans="9:28">
      <c r="I5279" s="342">
        <v>6</v>
      </c>
      <c r="J5279" s="144" t="str">
        <f t="shared" si="505"/>
        <v>LARGE</v>
      </c>
      <c r="K5279" s="144" t="str">
        <f t="shared" si="506"/>
        <v>LARGE</v>
      </c>
      <c r="L5279" s="144" t="str" cm="1">
        <f t="array" ref="L5279">_xlfn.IFS(I5279&lt;=2,"SMALL",I5279&lt;=5,"MEDIUM",I5279&gt;5,"LARGE")</f>
        <v>LARGE</v>
      </c>
      <c r="M5279" s="144" t="str">
        <f t="shared" si="503"/>
        <v>NO</v>
      </c>
      <c r="N5279" s="374">
        <v>4.8899999999999997</v>
      </c>
      <c r="O5279" s="374">
        <f t="shared" si="504"/>
        <v>5</v>
      </c>
      <c r="P5279" s="158" t="str" cm="1">
        <f t="array" ref="P5279">_xlfn.SWITCH(ROUND(N5279,0),5,"Excellent",4,"Good",3,"ok","Bad")</f>
        <v>Excellent</v>
      </c>
      <c r="Q5279" s="144">
        <v>19</v>
      </c>
      <c r="R5279" s="385">
        <v>43738</v>
      </c>
      <c r="S5279" s="385">
        <v>44031</v>
      </c>
      <c r="T5279" s="144">
        <v>633</v>
      </c>
      <c r="U5279" s="144" t="s">
        <v>69</v>
      </c>
      <c r="V5279" s="144">
        <v>322</v>
      </c>
      <c r="W5279" s="144" t="str">
        <f t="shared" si="507"/>
        <v>Active</v>
      </c>
      <c r="X5279" s="144">
        <v>633</v>
      </c>
      <c r="AB5279" s="343"/>
    </row>
    <row r="5280" spans="9:28">
      <c r="I5280" s="342">
        <v>5</v>
      </c>
      <c r="J5280" s="144" t="str">
        <f t="shared" si="505"/>
        <v>LARGE</v>
      </c>
      <c r="K5280" s="144" t="str">
        <f t="shared" si="506"/>
        <v>MEDIUM</v>
      </c>
      <c r="L5280" s="144" t="str" cm="1">
        <f t="array" ref="L5280">_xlfn.IFS(I5280&lt;=2,"SMALL",I5280&lt;=5,"MEDIUM",I5280&gt;5,"LARGE")</f>
        <v>MEDIUM</v>
      </c>
      <c r="M5280" s="144" t="str">
        <f t="shared" si="503"/>
        <v>NO</v>
      </c>
      <c r="N5280" s="374">
        <v>4.59</v>
      </c>
      <c r="O5280" s="374">
        <f t="shared" si="504"/>
        <v>5</v>
      </c>
      <c r="P5280" s="158" t="str" cm="1">
        <f t="array" ref="P5280">_xlfn.SWITCH(ROUND(N5280,0),5,"Excellent",4,"Good",3,"ok","Bad")</f>
        <v>Excellent</v>
      </c>
      <c r="Q5280" s="144">
        <v>44</v>
      </c>
      <c r="R5280" s="385">
        <v>43736</v>
      </c>
      <c r="S5280" s="385">
        <v>44034</v>
      </c>
      <c r="T5280" s="144">
        <v>3214</v>
      </c>
      <c r="U5280" s="144" t="s">
        <v>60</v>
      </c>
      <c r="V5280" s="144">
        <v>212</v>
      </c>
      <c r="W5280" s="144" t="str">
        <f t="shared" si="507"/>
        <v>Active</v>
      </c>
      <c r="X5280" s="144">
        <v>3214</v>
      </c>
      <c r="AB5280" s="343"/>
    </row>
    <row r="5281" spans="9:28">
      <c r="I5281" s="342">
        <v>3</v>
      </c>
      <c r="J5281" s="144" t="str">
        <f t="shared" si="505"/>
        <v>LARGE</v>
      </c>
      <c r="K5281" s="144" t="str">
        <f t="shared" si="506"/>
        <v>MEDIUM</v>
      </c>
      <c r="L5281" s="144" t="str" cm="1">
        <f t="array" ref="L5281">_xlfn.IFS(I5281&lt;=2,"SMALL",I5281&lt;=5,"MEDIUM",I5281&gt;5,"LARGE")</f>
        <v>MEDIUM</v>
      </c>
      <c r="M5281" s="144" t="str">
        <f t="shared" si="503"/>
        <v>NO</v>
      </c>
      <c r="N5281" s="374">
        <v>5</v>
      </c>
      <c r="O5281" s="374">
        <f t="shared" si="504"/>
        <v>5</v>
      </c>
      <c r="P5281" s="158" t="str" cm="1">
        <f t="array" ref="P5281">_xlfn.SWITCH(ROUND(N5281,0),5,"Excellent",4,"Good",3,"ok","Bad")</f>
        <v>Excellent</v>
      </c>
      <c r="Q5281" s="144">
        <v>9</v>
      </c>
      <c r="R5281" s="385">
        <v>43719</v>
      </c>
      <c r="S5281" s="385">
        <v>44016</v>
      </c>
      <c r="T5281" s="144">
        <v>22</v>
      </c>
      <c r="U5281" s="144" t="s">
        <v>69</v>
      </c>
      <c r="V5281" s="144">
        <v>198</v>
      </c>
      <c r="W5281" s="144" t="str">
        <f t="shared" si="507"/>
        <v>Active</v>
      </c>
      <c r="X5281" s="144">
        <v>22</v>
      </c>
      <c r="AB5281" s="343"/>
    </row>
    <row r="5282" spans="9:28">
      <c r="I5282" s="342">
        <v>7</v>
      </c>
      <c r="J5282" s="144" t="str">
        <f t="shared" si="505"/>
        <v>LARGE</v>
      </c>
      <c r="K5282" s="144" t="str">
        <f t="shared" si="506"/>
        <v>LARGE</v>
      </c>
      <c r="L5282" s="144" t="str" cm="1">
        <f t="array" ref="L5282">_xlfn.IFS(I5282&lt;=2,"SMALL",I5282&lt;=5,"MEDIUM",I5282&gt;5,"LARGE")</f>
        <v>LARGE</v>
      </c>
      <c r="M5282" s="144" t="str">
        <f t="shared" si="503"/>
        <v>NO</v>
      </c>
      <c r="N5282" s="374">
        <v>5</v>
      </c>
      <c r="O5282" s="374">
        <f t="shared" si="504"/>
        <v>5</v>
      </c>
      <c r="P5282" s="158" t="str" cm="1">
        <f t="array" ref="P5282">_xlfn.SWITCH(ROUND(N5282,0),5,"Excellent",4,"Good",3,"ok","Bad")</f>
        <v>Excellent</v>
      </c>
      <c r="Q5282" s="144">
        <v>26</v>
      </c>
      <c r="R5282" s="385">
        <v>43752</v>
      </c>
      <c r="S5282" s="385">
        <v>43901</v>
      </c>
      <c r="T5282" s="144">
        <v>1135</v>
      </c>
      <c r="U5282" s="144" t="s">
        <v>69</v>
      </c>
      <c r="V5282" s="144">
        <v>350</v>
      </c>
      <c r="W5282" s="144" t="str">
        <f t="shared" si="507"/>
        <v>Active</v>
      </c>
      <c r="X5282" s="144">
        <v>1135</v>
      </c>
      <c r="AB5282" s="343"/>
    </row>
    <row r="5283" spans="9:28">
      <c r="I5283" s="342">
        <v>2</v>
      </c>
      <c r="J5283" s="144" t="str">
        <f t="shared" si="505"/>
        <v>SMALL</v>
      </c>
      <c r="K5283" s="144" t="str">
        <f t="shared" si="506"/>
        <v>SMALL</v>
      </c>
      <c r="L5283" s="144" t="str" cm="1">
        <f t="array" ref="L5283">_xlfn.IFS(I5283&lt;=2,"SMALL",I5283&lt;=5,"MEDIUM",I5283&gt;5,"LARGE")</f>
        <v>SMALL</v>
      </c>
      <c r="M5283" s="144" t="str">
        <f t="shared" si="503"/>
        <v>NO</v>
      </c>
      <c r="N5283" s="374">
        <v>4.9000000000000004</v>
      </c>
      <c r="O5283" s="374">
        <f t="shared" si="504"/>
        <v>5</v>
      </c>
      <c r="P5283" s="158" t="str" cm="1">
        <f t="array" ref="P5283">_xlfn.SWITCH(ROUND(N5283,0),5,"Excellent",4,"Good",3,"ok","Bad")</f>
        <v>Excellent</v>
      </c>
      <c r="Q5283" s="144">
        <v>20</v>
      </c>
      <c r="R5283" s="385">
        <v>43743</v>
      </c>
      <c r="S5283" s="385">
        <v>44036</v>
      </c>
      <c r="T5283" s="144">
        <v>3926</v>
      </c>
      <c r="U5283" s="144" t="s">
        <v>60</v>
      </c>
      <c r="V5283" s="144">
        <v>133</v>
      </c>
      <c r="W5283" s="144" t="str">
        <f t="shared" si="507"/>
        <v>Active</v>
      </c>
      <c r="X5283" s="144">
        <v>3926</v>
      </c>
      <c r="AB5283" s="343"/>
    </row>
    <row r="5284" spans="9:28">
      <c r="I5284" s="342">
        <v>5</v>
      </c>
      <c r="J5284" s="144" t="str">
        <f t="shared" si="505"/>
        <v>LARGE</v>
      </c>
      <c r="K5284" s="144" t="str">
        <f t="shared" si="506"/>
        <v>MEDIUM</v>
      </c>
      <c r="L5284" s="144" t="str" cm="1">
        <f t="array" ref="L5284">_xlfn.IFS(I5284&lt;=2,"SMALL",I5284&lt;=5,"MEDIUM",I5284&gt;5,"LARGE")</f>
        <v>MEDIUM</v>
      </c>
      <c r="M5284" s="144" t="str">
        <f t="shared" si="503"/>
        <v>NO</v>
      </c>
      <c r="N5284" s="374">
        <v>4.67</v>
      </c>
      <c r="O5284" s="374">
        <f t="shared" si="504"/>
        <v>5</v>
      </c>
      <c r="P5284" s="158" t="str" cm="1">
        <f t="array" ref="P5284">_xlfn.SWITCH(ROUND(N5284,0),5,"Excellent",4,"Good",3,"ok","Bad")</f>
        <v>Excellent</v>
      </c>
      <c r="Q5284" s="144">
        <v>3</v>
      </c>
      <c r="R5284" s="385">
        <v>43801</v>
      </c>
      <c r="S5284" s="385">
        <v>43831</v>
      </c>
      <c r="T5284" s="144">
        <v>469</v>
      </c>
      <c r="U5284" s="144" t="s">
        <v>69</v>
      </c>
      <c r="V5284" s="144">
        <v>56</v>
      </c>
      <c r="W5284" s="144" t="str">
        <f t="shared" si="507"/>
        <v>Active</v>
      </c>
      <c r="X5284" s="144">
        <v>469</v>
      </c>
      <c r="AB5284" s="343"/>
    </row>
    <row r="5285" spans="9:28">
      <c r="I5285" s="342">
        <v>2</v>
      </c>
      <c r="J5285" s="144" t="str">
        <f t="shared" si="505"/>
        <v>SMALL</v>
      </c>
      <c r="K5285" s="144" t="str">
        <f t="shared" si="506"/>
        <v>SMALL</v>
      </c>
      <c r="L5285" s="144" t="str" cm="1">
        <f t="array" ref="L5285">_xlfn.IFS(I5285&lt;=2,"SMALL",I5285&lt;=5,"MEDIUM",I5285&gt;5,"LARGE")</f>
        <v>SMALL</v>
      </c>
      <c r="M5285" s="144" t="str">
        <f t="shared" si="503"/>
        <v>NO</v>
      </c>
      <c r="N5285" s="374">
        <v>5</v>
      </c>
      <c r="O5285" s="374">
        <f t="shared" si="504"/>
        <v>5</v>
      </c>
      <c r="P5285" s="158" t="str" cm="1">
        <f t="array" ref="P5285">_xlfn.SWITCH(ROUND(N5285,0),5,"Excellent",4,"Good",3,"ok","Bad")</f>
        <v>Excellent</v>
      </c>
      <c r="Q5285" s="144">
        <v>4</v>
      </c>
      <c r="R5285" s="385">
        <v>43730</v>
      </c>
      <c r="S5285" s="385">
        <v>44057</v>
      </c>
      <c r="T5285" s="144">
        <v>3829</v>
      </c>
      <c r="U5285" s="144" t="s">
        <v>73</v>
      </c>
      <c r="V5285" s="144">
        <v>90</v>
      </c>
      <c r="W5285" s="144" t="str">
        <f t="shared" si="507"/>
        <v>Active</v>
      </c>
      <c r="X5285" s="144">
        <v>3829</v>
      </c>
      <c r="AB5285" s="343"/>
    </row>
    <row r="5286" spans="9:28">
      <c r="I5286" s="342">
        <v>3</v>
      </c>
      <c r="J5286" s="144" t="str">
        <f t="shared" si="505"/>
        <v>LARGE</v>
      </c>
      <c r="K5286" s="144" t="str">
        <f t="shared" si="506"/>
        <v>MEDIUM</v>
      </c>
      <c r="L5286" s="144" t="str" cm="1">
        <f t="array" ref="L5286">_xlfn.IFS(I5286&lt;=2,"SMALL",I5286&lt;=5,"MEDIUM",I5286&gt;5,"LARGE")</f>
        <v>MEDIUM</v>
      </c>
      <c r="M5286" s="144" t="str">
        <f t="shared" si="503"/>
        <v>NO</v>
      </c>
      <c r="N5286" s="374">
        <v>4.91</v>
      </c>
      <c r="O5286" s="374">
        <f t="shared" si="504"/>
        <v>5</v>
      </c>
      <c r="P5286" s="158" t="str" cm="1">
        <f t="array" ref="P5286">_xlfn.SWITCH(ROUND(N5286,0),5,"Excellent",4,"Good",3,"ok","Bad")</f>
        <v>Excellent</v>
      </c>
      <c r="Q5286" s="144">
        <v>69</v>
      </c>
      <c r="R5286" s="385">
        <v>43720</v>
      </c>
      <c r="S5286" s="385">
        <v>44045</v>
      </c>
      <c r="T5286" s="144">
        <v>2880</v>
      </c>
      <c r="U5286" s="144" t="s">
        <v>69</v>
      </c>
      <c r="V5286" s="144">
        <v>357</v>
      </c>
      <c r="W5286" s="144" t="str">
        <f t="shared" si="507"/>
        <v>Active</v>
      </c>
      <c r="X5286" s="144">
        <v>2880</v>
      </c>
      <c r="AB5286" s="343"/>
    </row>
    <row r="5287" spans="9:28">
      <c r="I5287" s="342">
        <v>5</v>
      </c>
      <c r="J5287" s="144" t="str">
        <f t="shared" si="505"/>
        <v>LARGE</v>
      </c>
      <c r="K5287" s="144" t="str">
        <f t="shared" si="506"/>
        <v>MEDIUM</v>
      </c>
      <c r="L5287" s="144" t="str" cm="1">
        <f t="array" ref="L5287">_xlfn.IFS(I5287&lt;=2,"SMALL",I5287&lt;=5,"MEDIUM",I5287&gt;5,"LARGE")</f>
        <v>MEDIUM</v>
      </c>
      <c r="M5287" s="144" t="str">
        <f t="shared" si="503"/>
        <v>NO</v>
      </c>
      <c r="N5287" s="374">
        <v>4.58</v>
      </c>
      <c r="O5287" s="374">
        <f t="shared" si="504"/>
        <v>5</v>
      </c>
      <c r="P5287" s="158" t="str" cm="1">
        <f t="array" ref="P5287">_xlfn.SWITCH(ROUND(N5287,0),5,"Excellent",4,"Good",3,"ok","Bad")</f>
        <v>Excellent</v>
      </c>
      <c r="Q5287" s="144">
        <v>36</v>
      </c>
      <c r="R5287" s="385">
        <v>43761</v>
      </c>
      <c r="S5287" s="385">
        <v>43944</v>
      </c>
      <c r="T5287" s="144">
        <v>4001</v>
      </c>
      <c r="U5287" s="144" t="s">
        <v>69</v>
      </c>
      <c r="V5287" s="144">
        <v>336</v>
      </c>
      <c r="W5287" s="144" t="str">
        <f t="shared" si="507"/>
        <v>Active</v>
      </c>
      <c r="X5287" s="144">
        <v>4001</v>
      </c>
      <c r="AB5287" s="343"/>
    </row>
    <row r="5288" spans="9:28">
      <c r="I5288" s="342">
        <v>2</v>
      </c>
      <c r="J5288" s="144" t="str">
        <f t="shared" si="505"/>
        <v>SMALL</v>
      </c>
      <c r="K5288" s="144" t="str">
        <f t="shared" si="506"/>
        <v>SMALL</v>
      </c>
      <c r="L5288" s="144" t="str" cm="1">
        <f t="array" ref="L5288">_xlfn.IFS(I5288&lt;=2,"SMALL",I5288&lt;=5,"MEDIUM",I5288&gt;5,"LARGE")</f>
        <v>SMALL</v>
      </c>
      <c r="M5288" s="144" t="str">
        <f t="shared" si="503"/>
        <v>NO</v>
      </c>
      <c r="N5288" s="374">
        <v>4.8</v>
      </c>
      <c r="O5288" s="374">
        <f t="shared" si="504"/>
        <v>5</v>
      </c>
      <c r="P5288" s="158" t="str" cm="1">
        <f t="array" ref="P5288">_xlfn.SWITCH(ROUND(N5288,0),5,"Excellent",4,"Good",3,"ok","Bad")</f>
        <v>Excellent</v>
      </c>
      <c r="Q5288" s="144">
        <v>10</v>
      </c>
      <c r="R5288" s="385">
        <v>43728</v>
      </c>
      <c r="S5288" s="385">
        <v>43889</v>
      </c>
      <c r="T5288" s="144">
        <v>3342</v>
      </c>
      <c r="U5288" s="144" t="s">
        <v>60</v>
      </c>
      <c r="V5288" s="144">
        <v>349</v>
      </c>
      <c r="W5288" s="144" t="str">
        <f t="shared" si="507"/>
        <v>Active</v>
      </c>
      <c r="X5288" s="144">
        <v>3342</v>
      </c>
      <c r="AB5288" s="343"/>
    </row>
    <row r="5289" spans="9:28">
      <c r="I5289" s="342">
        <v>2</v>
      </c>
      <c r="J5289" s="144" t="str">
        <f t="shared" si="505"/>
        <v>SMALL</v>
      </c>
      <c r="K5289" s="144" t="str">
        <f t="shared" si="506"/>
        <v>SMALL</v>
      </c>
      <c r="L5289" s="144" t="str" cm="1">
        <f t="array" ref="L5289">_xlfn.IFS(I5289&lt;=2,"SMALL",I5289&lt;=5,"MEDIUM",I5289&gt;5,"LARGE")</f>
        <v>SMALL</v>
      </c>
      <c r="M5289" s="144" t="str">
        <f t="shared" si="503"/>
        <v>NO</v>
      </c>
      <c r="N5289" s="374">
        <v>4.95</v>
      </c>
      <c r="O5289" s="374">
        <f t="shared" si="504"/>
        <v>5</v>
      </c>
      <c r="P5289" s="158" t="str" cm="1">
        <f t="array" ref="P5289">_xlfn.SWITCH(ROUND(N5289,0),5,"Excellent",4,"Good",3,"ok","Bad")</f>
        <v>Excellent</v>
      </c>
      <c r="Q5289" s="144">
        <v>21</v>
      </c>
      <c r="R5289" s="385">
        <v>43723</v>
      </c>
      <c r="S5289" s="385">
        <v>44037</v>
      </c>
      <c r="T5289" s="144">
        <v>1502</v>
      </c>
      <c r="U5289" s="144" t="s">
        <v>69</v>
      </c>
      <c r="V5289" s="144">
        <v>236</v>
      </c>
      <c r="W5289" s="144" t="str">
        <f t="shared" si="507"/>
        <v>Active</v>
      </c>
      <c r="X5289" s="144">
        <v>1502</v>
      </c>
      <c r="AB5289" s="343"/>
    </row>
    <row r="5290" spans="9:28">
      <c r="I5290" s="342">
        <v>2</v>
      </c>
      <c r="J5290" s="144" t="str">
        <f t="shared" si="505"/>
        <v>SMALL</v>
      </c>
      <c r="K5290" s="144" t="str">
        <f t="shared" si="506"/>
        <v>SMALL</v>
      </c>
      <c r="L5290" s="144" t="str" cm="1">
        <f t="array" ref="L5290">_xlfn.IFS(I5290&lt;=2,"SMALL",I5290&lt;=5,"MEDIUM",I5290&gt;5,"LARGE")</f>
        <v>SMALL</v>
      </c>
      <c r="M5290" s="144" t="str">
        <f t="shared" si="503"/>
        <v>NO</v>
      </c>
      <c r="N5290" s="374">
        <v>4.83</v>
      </c>
      <c r="O5290" s="374">
        <f t="shared" si="504"/>
        <v>5</v>
      </c>
      <c r="P5290" s="158" t="str" cm="1">
        <f t="array" ref="P5290">_xlfn.SWITCH(ROUND(N5290,0),5,"Excellent",4,"Good",3,"ok","Bad")</f>
        <v>Excellent</v>
      </c>
      <c r="Q5290" s="144">
        <v>6</v>
      </c>
      <c r="R5290" s="385">
        <v>43722</v>
      </c>
      <c r="S5290" s="385">
        <v>43832</v>
      </c>
      <c r="T5290" s="144">
        <v>3375</v>
      </c>
      <c r="U5290" s="144" t="s">
        <v>69</v>
      </c>
      <c r="V5290" s="144">
        <v>364</v>
      </c>
      <c r="W5290" s="144" t="str">
        <f t="shared" si="507"/>
        <v>Active</v>
      </c>
      <c r="X5290" s="144">
        <v>3375</v>
      </c>
      <c r="AB5290" s="343"/>
    </row>
    <row r="5291" spans="9:28">
      <c r="I5291" s="342">
        <v>2</v>
      </c>
      <c r="J5291" s="144" t="str">
        <f t="shared" si="505"/>
        <v>SMALL</v>
      </c>
      <c r="K5291" s="144" t="str">
        <f t="shared" si="506"/>
        <v>SMALL</v>
      </c>
      <c r="L5291" s="144" t="str" cm="1">
        <f t="array" ref="L5291">_xlfn.IFS(I5291&lt;=2,"SMALL",I5291&lt;=5,"MEDIUM",I5291&gt;5,"LARGE")</f>
        <v>SMALL</v>
      </c>
      <c r="M5291" s="144" t="str">
        <f t="shared" si="503"/>
        <v>NO</v>
      </c>
      <c r="N5291" s="374">
        <v>5</v>
      </c>
      <c r="O5291" s="374">
        <f t="shared" si="504"/>
        <v>5</v>
      </c>
      <c r="P5291" s="158" t="str" cm="1">
        <f t="array" ref="P5291">_xlfn.SWITCH(ROUND(N5291,0),5,"Excellent",4,"Good",3,"ok","Bad")</f>
        <v>Excellent</v>
      </c>
      <c r="Q5291" s="144">
        <v>61</v>
      </c>
      <c r="R5291" s="385">
        <v>43722</v>
      </c>
      <c r="S5291" s="385">
        <v>44058</v>
      </c>
      <c r="T5291" s="144">
        <v>4003</v>
      </c>
      <c r="U5291" s="144" t="s">
        <v>60</v>
      </c>
      <c r="V5291" s="144">
        <v>343</v>
      </c>
      <c r="W5291" s="144" t="str">
        <f t="shared" si="507"/>
        <v>Active</v>
      </c>
      <c r="X5291" s="144">
        <v>4003</v>
      </c>
      <c r="AB5291" s="343"/>
    </row>
    <row r="5292" spans="9:28">
      <c r="I5292" s="342">
        <v>6</v>
      </c>
      <c r="J5292" s="144" t="str">
        <f t="shared" si="505"/>
        <v>LARGE</v>
      </c>
      <c r="K5292" s="144" t="str">
        <f t="shared" si="506"/>
        <v>LARGE</v>
      </c>
      <c r="L5292" s="144" t="str" cm="1">
        <f t="array" ref="L5292">_xlfn.IFS(I5292&lt;=2,"SMALL",I5292&lt;=5,"MEDIUM",I5292&gt;5,"LARGE")</f>
        <v>LARGE</v>
      </c>
      <c r="M5292" s="144" t="str">
        <f t="shared" si="503"/>
        <v>NO</v>
      </c>
      <c r="N5292" s="374">
        <v>5</v>
      </c>
      <c r="O5292" s="374">
        <f t="shared" si="504"/>
        <v>5</v>
      </c>
      <c r="P5292" s="158" t="str" cm="1">
        <f t="array" ref="P5292">_xlfn.SWITCH(ROUND(N5292,0),5,"Excellent",4,"Good",3,"ok","Bad")</f>
        <v>Excellent</v>
      </c>
      <c r="Q5292" s="144">
        <v>3</v>
      </c>
      <c r="R5292" s="385">
        <v>43752</v>
      </c>
      <c r="S5292" s="385">
        <v>43884</v>
      </c>
      <c r="T5292" s="144">
        <v>1642</v>
      </c>
      <c r="U5292" s="144" t="s">
        <v>69</v>
      </c>
      <c r="V5292" s="144">
        <v>2</v>
      </c>
      <c r="W5292" s="144" t="str">
        <f t="shared" si="507"/>
        <v>Active</v>
      </c>
      <c r="X5292" s="144">
        <v>1642</v>
      </c>
      <c r="AB5292" s="343"/>
    </row>
    <row r="5293" spans="9:28">
      <c r="I5293" s="342">
        <v>4</v>
      </c>
      <c r="J5293" s="144" t="str">
        <f t="shared" si="505"/>
        <v>LARGE</v>
      </c>
      <c r="K5293" s="144" t="str">
        <f t="shared" si="506"/>
        <v>MEDIUM</v>
      </c>
      <c r="L5293" s="144" t="str" cm="1">
        <f t="array" ref="L5293">_xlfn.IFS(I5293&lt;=2,"SMALL",I5293&lt;=5,"MEDIUM",I5293&gt;5,"LARGE")</f>
        <v>MEDIUM</v>
      </c>
      <c r="M5293" s="144" t="str">
        <f t="shared" si="503"/>
        <v>NO</v>
      </c>
      <c r="N5293" s="374">
        <v>5</v>
      </c>
      <c r="O5293" s="374">
        <f t="shared" si="504"/>
        <v>5</v>
      </c>
      <c r="P5293" s="158" t="str" cm="1">
        <f t="array" ref="P5293">_xlfn.SWITCH(ROUND(N5293,0),5,"Excellent",4,"Good",3,"ok","Bad")</f>
        <v>Excellent</v>
      </c>
      <c r="Q5293" s="144">
        <v>10</v>
      </c>
      <c r="R5293" s="385">
        <v>43785</v>
      </c>
      <c r="S5293" s="385">
        <v>43898</v>
      </c>
      <c r="T5293" s="144">
        <v>4004</v>
      </c>
      <c r="U5293" s="144" t="s">
        <v>69</v>
      </c>
      <c r="V5293" s="144">
        <v>40</v>
      </c>
      <c r="W5293" s="144" t="str">
        <f t="shared" si="507"/>
        <v>Active</v>
      </c>
      <c r="X5293" s="144">
        <v>4004</v>
      </c>
      <c r="AB5293" s="343"/>
    </row>
    <row r="5294" spans="9:28">
      <c r="I5294" s="342">
        <v>2</v>
      </c>
      <c r="J5294" s="144" t="str">
        <f t="shared" si="505"/>
        <v>SMALL</v>
      </c>
      <c r="K5294" s="144" t="str">
        <f t="shared" si="506"/>
        <v>SMALL</v>
      </c>
      <c r="L5294" s="144" t="str" cm="1">
        <f t="array" ref="L5294">_xlfn.IFS(I5294&lt;=2,"SMALL",I5294&lt;=5,"MEDIUM",I5294&gt;5,"LARGE")</f>
        <v>SMALL</v>
      </c>
      <c r="M5294" s="144" t="str">
        <f t="shared" si="503"/>
        <v>NO</v>
      </c>
      <c r="N5294" s="374">
        <v>5</v>
      </c>
      <c r="O5294" s="374">
        <f t="shared" si="504"/>
        <v>5</v>
      </c>
      <c r="P5294" s="158" t="str" cm="1">
        <f t="array" ref="P5294">_xlfn.SWITCH(ROUND(N5294,0),5,"Excellent",4,"Good",3,"ok","Bad")</f>
        <v>Excellent</v>
      </c>
      <c r="Q5294" s="144">
        <v>4</v>
      </c>
      <c r="R5294" s="385">
        <v>43735</v>
      </c>
      <c r="S5294" s="385">
        <v>43811</v>
      </c>
      <c r="T5294" s="144">
        <v>4005</v>
      </c>
      <c r="U5294" s="144" t="s">
        <v>69</v>
      </c>
      <c r="V5294" s="144">
        <v>0</v>
      </c>
      <c r="W5294" s="144" t="str">
        <f t="shared" si="507"/>
        <v>Inactive</v>
      </c>
      <c r="X5294" s="144">
        <v>4005</v>
      </c>
      <c r="AB5294" s="343"/>
    </row>
    <row r="5295" spans="9:28">
      <c r="I5295" s="342">
        <v>2</v>
      </c>
      <c r="J5295" s="144" t="str">
        <f t="shared" si="505"/>
        <v>SMALL</v>
      </c>
      <c r="K5295" s="144" t="str">
        <f t="shared" si="506"/>
        <v>SMALL</v>
      </c>
      <c r="L5295" s="144" t="str" cm="1">
        <f t="array" ref="L5295">_xlfn.IFS(I5295&lt;=2,"SMALL",I5295&lt;=5,"MEDIUM",I5295&gt;5,"LARGE")</f>
        <v>SMALL</v>
      </c>
      <c r="M5295" s="144" t="str">
        <f t="shared" si="503"/>
        <v>NO</v>
      </c>
      <c r="N5295" s="374">
        <v>4.74</v>
      </c>
      <c r="O5295" s="374">
        <f t="shared" si="504"/>
        <v>5</v>
      </c>
      <c r="P5295" s="158" t="str" cm="1">
        <f t="array" ref="P5295">_xlfn.SWITCH(ROUND(N5295,0),5,"Excellent",4,"Good",3,"ok","Bad")</f>
        <v>Excellent</v>
      </c>
      <c r="Q5295" s="144">
        <v>43</v>
      </c>
      <c r="R5295" s="385">
        <v>43721</v>
      </c>
      <c r="S5295" s="385">
        <v>44057</v>
      </c>
      <c r="T5295" s="144">
        <v>3136</v>
      </c>
      <c r="U5295" s="144" t="s">
        <v>60</v>
      </c>
      <c r="V5295" s="144">
        <v>325</v>
      </c>
      <c r="W5295" s="144" t="str">
        <f t="shared" si="507"/>
        <v>Active</v>
      </c>
      <c r="X5295" s="144">
        <v>3136</v>
      </c>
      <c r="AB5295" s="343"/>
    </row>
    <row r="5296" spans="9:28">
      <c r="I5296" s="342">
        <v>1</v>
      </c>
      <c r="J5296" s="144" t="str">
        <f t="shared" si="505"/>
        <v>SMALL</v>
      </c>
      <c r="K5296" s="144" t="str">
        <f t="shared" si="506"/>
        <v>SMALL</v>
      </c>
      <c r="L5296" s="144" t="str" cm="1">
        <f t="array" ref="L5296">_xlfn.IFS(I5296&lt;=2,"SMALL",I5296&lt;=5,"MEDIUM",I5296&gt;5,"LARGE")</f>
        <v>SMALL</v>
      </c>
      <c r="M5296" s="144" t="str">
        <f t="shared" si="503"/>
        <v>NO</v>
      </c>
      <c r="N5296" s="374">
        <v>4.67</v>
      </c>
      <c r="O5296" s="374">
        <f t="shared" si="504"/>
        <v>5</v>
      </c>
      <c r="P5296" s="158" t="str" cm="1">
        <f t="array" ref="P5296">_xlfn.SWITCH(ROUND(N5296,0),5,"Excellent",4,"Good",3,"ok","Bad")</f>
        <v>Excellent</v>
      </c>
      <c r="Q5296" s="144">
        <v>43</v>
      </c>
      <c r="R5296" s="385">
        <v>43722</v>
      </c>
      <c r="S5296" s="385">
        <v>43997</v>
      </c>
      <c r="T5296" s="144">
        <v>3136</v>
      </c>
      <c r="U5296" s="144" t="s">
        <v>60</v>
      </c>
      <c r="V5296" s="144">
        <v>345</v>
      </c>
      <c r="W5296" s="144" t="str">
        <f t="shared" si="507"/>
        <v>Active</v>
      </c>
      <c r="X5296" s="144">
        <v>3136</v>
      </c>
      <c r="AB5296" s="343"/>
    </row>
    <row r="5297" spans="9:28">
      <c r="I5297" s="342">
        <v>2</v>
      </c>
      <c r="J5297" s="144" t="str">
        <f t="shared" si="505"/>
        <v>SMALL</v>
      </c>
      <c r="K5297" s="144" t="str">
        <f t="shared" si="506"/>
        <v>SMALL</v>
      </c>
      <c r="L5297" s="144" t="str" cm="1">
        <f t="array" ref="L5297">_xlfn.IFS(I5297&lt;=2,"SMALL",I5297&lt;=5,"MEDIUM",I5297&gt;5,"LARGE")</f>
        <v>SMALL</v>
      </c>
      <c r="M5297" s="144" t="str">
        <f t="shared" si="503"/>
        <v>NO</v>
      </c>
      <c r="N5297" s="374">
        <v>5</v>
      </c>
      <c r="O5297" s="374">
        <f t="shared" si="504"/>
        <v>5</v>
      </c>
      <c r="P5297" s="158" t="str" cm="1">
        <f t="array" ref="P5297">_xlfn.SWITCH(ROUND(N5297,0),5,"Excellent",4,"Good",3,"ok","Bad")</f>
        <v>Excellent</v>
      </c>
      <c r="Q5297" s="144">
        <v>8</v>
      </c>
      <c r="R5297" s="385">
        <v>43722</v>
      </c>
      <c r="S5297" s="385">
        <v>43868</v>
      </c>
      <c r="T5297" s="144">
        <v>3275</v>
      </c>
      <c r="U5297" s="144" t="s">
        <v>60</v>
      </c>
      <c r="V5297" s="144">
        <v>0</v>
      </c>
      <c r="W5297" s="144" t="str">
        <f t="shared" si="507"/>
        <v>Inactive</v>
      </c>
      <c r="X5297" s="144">
        <v>3275</v>
      </c>
      <c r="AB5297" s="343"/>
    </row>
    <row r="5298" spans="9:28">
      <c r="I5298" s="342">
        <v>1</v>
      </c>
      <c r="J5298" s="144" t="str">
        <f t="shared" si="505"/>
        <v>SMALL</v>
      </c>
      <c r="K5298" s="144" t="str">
        <f t="shared" si="506"/>
        <v>SMALL</v>
      </c>
      <c r="L5298" s="144" t="str" cm="1">
        <f t="array" ref="L5298">_xlfn.IFS(I5298&lt;=2,"SMALL",I5298&lt;=5,"MEDIUM",I5298&gt;5,"LARGE")</f>
        <v>SMALL</v>
      </c>
      <c r="M5298" s="144" t="str">
        <f t="shared" si="503"/>
        <v>NO</v>
      </c>
      <c r="N5298" s="374">
        <v>4.91</v>
      </c>
      <c r="O5298" s="374">
        <f t="shared" si="504"/>
        <v>5</v>
      </c>
      <c r="P5298" s="158" t="str" cm="1">
        <f t="array" ref="P5298">_xlfn.SWITCH(ROUND(N5298,0),5,"Excellent",4,"Good",3,"ok","Bad")</f>
        <v>Excellent</v>
      </c>
      <c r="Q5298" s="144">
        <v>46</v>
      </c>
      <c r="R5298" s="385">
        <v>43735</v>
      </c>
      <c r="S5298" s="385">
        <v>44037</v>
      </c>
      <c r="T5298" s="144">
        <v>3985</v>
      </c>
      <c r="U5298" s="144" t="s">
        <v>60</v>
      </c>
      <c r="V5298" s="144">
        <v>3</v>
      </c>
      <c r="W5298" s="144" t="str">
        <f t="shared" si="507"/>
        <v>Active</v>
      </c>
      <c r="X5298" s="144">
        <v>3985</v>
      </c>
      <c r="AB5298" s="343"/>
    </row>
    <row r="5299" spans="9:28">
      <c r="I5299" s="342">
        <v>2</v>
      </c>
      <c r="J5299" s="144" t="str">
        <f t="shared" si="505"/>
        <v>SMALL</v>
      </c>
      <c r="K5299" s="144" t="str">
        <f t="shared" si="506"/>
        <v>SMALL</v>
      </c>
      <c r="L5299" s="144" t="str" cm="1">
        <f t="array" ref="L5299">_xlfn.IFS(I5299&lt;=2,"SMALL",I5299&lt;=5,"MEDIUM",I5299&gt;5,"LARGE")</f>
        <v>SMALL</v>
      </c>
      <c r="M5299" s="144" t="str">
        <f t="shared" si="503"/>
        <v>NO</v>
      </c>
      <c r="N5299" s="374">
        <v>4.5999999999999996</v>
      </c>
      <c r="O5299" s="374">
        <f t="shared" si="504"/>
        <v>5</v>
      </c>
      <c r="P5299" s="158" t="str" cm="1">
        <f t="array" ref="P5299">_xlfn.SWITCH(ROUND(N5299,0),5,"Excellent",4,"Good",3,"ok","Bad")</f>
        <v>Excellent</v>
      </c>
      <c r="Q5299" s="144">
        <v>5</v>
      </c>
      <c r="R5299" s="385">
        <v>43727</v>
      </c>
      <c r="S5299" s="385">
        <v>43751</v>
      </c>
      <c r="T5299" s="144">
        <v>3050</v>
      </c>
      <c r="U5299" s="144" t="s">
        <v>60</v>
      </c>
      <c r="V5299" s="144">
        <v>44</v>
      </c>
      <c r="W5299" s="144" t="str">
        <f t="shared" si="507"/>
        <v>Active</v>
      </c>
      <c r="X5299" s="144">
        <v>3050</v>
      </c>
      <c r="AB5299" s="343"/>
    </row>
    <row r="5300" spans="9:28">
      <c r="I5300" s="342">
        <v>3</v>
      </c>
      <c r="J5300" s="144" t="str">
        <f t="shared" si="505"/>
        <v>LARGE</v>
      </c>
      <c r="K5300" s="144" t="str">
        <f t="shared" si="506"/>
        <v>MEDIUM</v>
      </c>
      <c r="L5300" s="144" t="str" cm="1">
        <f t="array" ref="L5300">_xlfn.IFS(I5300&lt;=2,"SMALL",I5300&lt;=5,"MEDIUM",I5300&gt;5,"LARGE")</f>
        <v>MEDIUM</v>
      </c>
      <c r="M5300" s="144" t="str">
        <f t="shared" si="503"/>
        <v>NO</v>
      </c>
      <c r="N5300" s="374">
        <v>4.8</v>
      </c>
      <c r="O5300" s="374">
        <f t="shared" si="504"/>
        <v>5</v>
      </c>
      <c r="P5300" s="158" t="str" cm="1">
        <f t="array" ref="P5300">_xlfn.SWITCH(ROUND(N5300,0),5,"Excellent",4,"Good",3,"ok","Bad")</f>
        <v>Excellent</v>
      </c>
      <c r="Q5300" s="144">
        <v>30</v>
      </c>
      <c r="R5300" s="385">
        <v>43727</v>
      </c>
      <c r="S5300" s="385">
        <v>44056</v>
      </c>
      <c r="T5300" s="144">
        <v>3136</v>
      </c>
      <c r="U5300" s="144" t="s">
        <v>60</v>
      </c>
      <c r="V5300" s="144">
        <v>331</v>
      </c>
      <c r="W5300" s="144" t="str">
        <f t="shared" si="507"/>
        <v>Active</v>
      </c>
      <c r="X5300" s="144">
        <v>3136</v>
      </c>
      <c r="AB5300" s="343"/>
    </row>
    <row r="5301" spans="9:28">
      <c r="I5301" s="342">
        <v>2</v>
      </c>
      <c r="J5301" s="144" t="str">
        <f t="shared" si="505"/>
        <v>SMALL</v>
      </c>
      <c r="K5301" s="144" t="str">
        <f t="shared" si="506"/>
        <v>SMALL</v>
      </c>
      <c r="L5301" s="144" t="str" cm="1">
        <f t="array" ref="L5301">_xlfn.IFS(I5301&lt;=2,"SMALL",I5301&lt;=5,"MEDIUM",I5301&gt;5,"LARGE")</f>
        <v>SMALL</v>
      </c>
      <c r="M5301" s="144" t="str">
        <f t="shared" si="503"/>
        <v>NO</v>
      </c>
      <c r="N5301" s="374">
        <v>5</v>
      </c>
      <c r="O5301" s="374">
        <f t="shared" si="504"/>
        <v>5</v>
      </c>
      <c r="P5301" s="158" t="str" cm="1">
        <f t="array" ref="P5301">_xlfn.SWITCH(ROUND(N5301,0),5,"Excellent",4,"Good",3,"ok","Bad")</f>
        <v>Excellent</v>
      </c>
      <c r="Q5301" s="144">
        <v>44</v>
      </c>
      <c r="R5301" s="385">
        <v>43725</v>
      </c>
      <c r="S5301" s="385">
        <v>44031</v>
      </c>
      <c r="T5301" s="144">
        <v>3990</v>
      </c>
      <c r="U5301" s="144" t="s">
        <v>60</v>
      </c>
      <c r="V5301" s="144">
        <v>44</v>
      </c>
      <c r="W5301" s="144" t="str">
        <f t="shared" si="507"/>
        <v>Active</v>
      </c>
      <c r="X5301" s="144">
        <v>3990</v>
      </c>
      <c r="AB5301" s="343"/>
    </row>
    <row r="5302" spans="9:28">
      <c r="I5302" s="342">
        <v>2</v>
      </c>
      <c r="J5302" s="144" t="str">
        <f t="shared" si="505"/>
        <v>SMALL</v>
      </c>
      <c r="K5302" s="144" t="str">
        <f t="shared" si="506"/>
        <v>SMALL</v>
      </c>
      <c r="L5302" s="144" t="str" cm="1">
        <f t="array" ref="L5302">_xlfn.IFS(I5302&lt;=2,"SMALL",I5302&lt;=5,"MEDIUM",I5302&gt;5,"LARGE")</f>
        <v>SMALL</v>
      </c>
      <c r="M5302" s="144" t="str">
        <f t="shared" si="503"/>
        <v>NO</v>
      </c>
      <c r="N5302" s="374">
        <v>4.67</v>
      </c>
      <c r="O5302" s="374">
        <f t="shared" si="504"/>
        <v>5</v>
      </c>
      <c r="P5302" s="158" t="str" cm="1">
        <f t="array" ref="P5302">_xlfn.SWITCH(ROUND(N5302,0),5,"Excellent",4,"Good",3,"ok","Bad")</f>
        <v>Excellent</v>
      </c>
      <c r="Q5302" s="144">
        <v>54</v>
      </c>
      <c r="R5302" s="385">
        <v>43726</v>
      </c>
      <c r="S5302" s="385">
        <v>44058</v>
      </c>
      <c r="T5302" s="144">
        <v>3136</v>
      </c>
      <c r="U5302" s="144" t="s">
        <v>60</v>
      </c>
      <c r="V5302" s="144">
        <v>345</v>
      </c>
      <c r="W5302" s="144" t="str">
        <f t="shared" si="507"/>
        <v>Active</v>
      </c>
      <c r="X5302" s="144">
        <v>3136</v>
      </c>
      <c r="AB5302" s="343"/>
    </row>
    <row r="5303" spans="9:28">
      <c r="I5303" s="342">
        <v>2</v>
      </c>
      <c r="J5303" s="144" t="str">
        <f t="shared" si="505"/>
        <v>SMALL</v>
      </c>
      <c r="K5303" s="144" t="str">
        <f t="shared" si="506"/>
        <v>SMALL</v>
      </c>
      <c r="L5303" s="144" t="str" cm="1">
        <f t="array" ref="L5303">_xlfn.IFS(I5303&lt;=2,"SMALL",I5303&lt;=5,"MEDIUM",I5303&gt;5,"LARGE")</f>
        <v>SMALL</v>
      </c>
      <c r="M5303" s="144" t="str">
        <f t="shared" si="503"/>
        <v>NO</v>
      </c>
      <c r="N5303" s="374">
        <v>4.8600000000000003</v>
      </c>
      <c r="O5303" s="374">
        <f t="shared" si="504"/>
        <v>5</v>
      </c>
      <c r="P5303" s="158" t="str" cm="1">
        <f t="array" ref="P5303">_xlfn.SWITCH(ROUND(N5303,0),5,"Excellent",4,"Good",3,"ok","Bad")</f>
        <v>Excellent</v>
      </c>
      <c r="Q5303" s="144">
        <v>14</v>
      </c>
      <c r="R5303" s="385">
        <v>43766</v>
      </c>
      <c r="S5303" s="385">
        <v>43884</v>
      </c>
      <c r="T5303" s="144">
        <v>2692</v>
      </c>
      <c r="U5303" s="144" t="s">
        <v>60</v>
      </c>
      <c r="V5303" s="144">
        <v>0</v>
      </c>
      <c r="W5303" s="144" t="str">
        <f t="shared" si="507"/>
        <v>Inactive</v>
      </c>
      <c r="X5303" s="144">
        <v>2692</v>
      </c>
      <c r="AB5303" s="343"/>
    </row>
    <row r="5304" spans="9:28">
      <c r="I5304" s="342">
        <v>2</v>
      </c>
      <c r="J5304" s="144" t="str">
        <f t="shared" si="505"/>
        <v>SMALL</v>
      </c>
      <c r="K5304" s="144" t="str">
        <f t="shared" si="506"/>
        <v>SMALL</v>
      </c>
      <c r="L5304" s="144" t="str" cm="1">
        <f t="array" ref="L5304">_xlfn.IFS(I5304&lt;=2,"SMALL",I5304&lt;=5,"MEDIUM",I5304&gt;5,"LARGE")</f>
        <v>SMALL</v>
      </c>
      <c r="M5304" s="144" t="str">
        <f t="shared" si="503"/>
        <v>NO</v>
      </c>
      <c r="N5304" s="374">
        <v>4.38</v>
      </c>
      <c r="O5304" s="374">
        <f t="shared" si="504"/>
        <v>4</v>
      </c>
      <c r="P5304" s="158" t="str" cm="1">
        <f t="array" ref="P5304">_xlfn.SWITCH(ROUND(N5304,0),5,"Excellent",4,"Good",3,"ok","Bad")</f>
        <v>Good</v>
      </c>
      <c r="Q5304" s="144">
        <v>16</v>
      </c>
      <c r="R5304" s="385">
        <v>43724</v>
      </c>
      <c r="S5304" s="385">
        <v>44037</v>
      </c>
      <c r="T5304" s="144">
        <v>3829</v>
      </c>
      <c r="U5304" s="144" t="s">
        <v>73</v>
      </c>
      <c r="V5304" s="144">
        <v>90</v>
      </c>
      <c r="W5304" s="144" t="str">
        <f t="shared" si="507"/>
        <v>Active</v>
      </c>
      <c r="X5304" s="144">
        <v>3829</v>
      </c>
      <c r="AB5304" s="343"/>
    </row>
    <row r="5305" spans="9:28">
      <c r="I5305" s="342">
        <v>2</v>
      </c>
      <c r="J5305" s="144" t="str">
        <f t="shared" si="505"/>
        <v>SMALL</v>
      </c>
      <c r="K5305" s="144" t="str">
        <f t="shared" si="506"/>
        <v>SMALL</v>
      </c>
      <c r="L5305" s="144" t="str" cm="1">
        <f t="array" ref="L5305">_xlfn.IFS(I5305&lt;=2,"SMALL",I5305&lt;=5,"MEDIUM",I5305&gt;5,"LARGE")</f>
        <v>SMALL</v>
      </c>
      <c r="M5305" s="144" t="str">
        <f t="shared" si="503"/>
        <v>NO</v>
      </c>
      <c r="N5305" s="374">
        <v>4.8</v>
      </c>
      <c r="O5305" s="374">
        <f t="shared" si="504"/>
        <v>5</v>
      </c>
      <c r="P5305" s="158" t="str" cm="1">
        <f t="array" ref="P5305">_xlfn.SWITCH(ROUND(N5305,0),5,"Excellent",4,"Good",3,"ok","Bad")</f>
        <v>Excellent</v>
      </c>
      <c r="Q5305" s="144">
        <v>5</v>
      </c>
      <c r="R5305" s="385">
        <v>43742</v>
      </c>
      <c r="S5305" s="385">
        <v>43832</v>
      </c>
      <c r="T5305" s="144">
        <v>3777</v>
      </c>
      <c r="U5305" s="144" t="s">
        <v>69</v>
      </c>
      <c r="V5305" s="144">
        <v>231</v>
      </c>
      <c r="W5305" s="144" t="str">
        <f t="shared" si="507"/>
        <v>Active</v>
      </c>
      <c r="X5305" s="144">
        <v>3777</v>
      </c>
      <c r="AB5305" s="343"/>
    </row>
    <row r="5306" spans="9:28">
      <c r="I5306" s="342">
        <v>4</v>
      </c>
      <c r="J5306" s="144" t="str">
        <f t="shared" si="505"/>
        <v>LARGE</v>
      </c>
      <c r="K5306" s="144" t="str">
        <f t="shared" si="506"/>
        <v>MEDIUM</v>
      </c>
      <c r="L5306" s="144" t="str" cm="1">
        <f t="array" ref="L5306">_xlfn.IFS(I5306&lt;=2,"SMALL",I5306&lt;=5,"MEDIUM",I5306&gt;5,"LARGE")</f>
        <v>MEDIUM</v>
      </c>
      <c r="M5306" s="144" t="str">
        <f t="shared" si="503"/>
        <v>NO</v>
      </c>
      <c r="N5306" s="374">
        <v>4.8600000000000003</v>
      </c>
      <c r="O5306" s="374">
        <f t="shared" si="504"/>
        <v>5</v>
      </c>
      <c r="P5306" s="158" t="str" cm="1">
        <f t="array" ref="P5306">_xlfn.SWITCH(ROUND(N5306,0),5,"Excellent",4,"Good",3,"ok","Bad")</f>
        <v>Excellent</v>
      </c>
      <c r="Q5306" s="144">
        <v>14</v>
      </c>
      <c r="R5306" s="385">
        <v>43735</v>
      </c>
      <c r="S5306" s="385">
        <v>43910</v>
      </c>
      <c r="T5306" s="144">
        <v>3592</v>
      </c>
      <c r="U5306" s="144" t="s">
        <v>69</v>
      </c>
      <c r="V5306" s="144">
        <v>137</v>
      </c>
      <c r="W5306" s="144" t="str">
        <f t="shared" si="507"/>
        <v>Active</v>
      </c>
      <c r="X5306" s="144">
        <v>3592</v>
      </c>
      <c r="AB5306" s="343"/>
    </row>
    <row r="5307" spans="9:28">
      <c r="I5307" s="342">
        <v>3</v>
      </c>
      <c r="J5307" s="144" t="str">
        <f t="shared" si="505"/>
        <v>LARGE</v>
      </c>
      <c r="K5307" s="144" t="str">
        <f t="shared" si="506"/>
        <v>MEDIUM</v>
      </c>
      <c r="L5307" s="144" t="str" cm="1">
        <f t="array" ref="L5307">_xlfn.IFS(I5307&lt;=2,"SMALL",I5307&lt;=5,"MEDIUM",I5307&gt;5,"LARGE")</f>
        <v>MEDIUM</v>
      </c>
      <c r="M5307" s="144" t="str">
        <f t="shared" si="503"/>
        <v>NO</v>
      </c>
      <c r="N5307" s="374">
        <v>4.54</v>
      </c>
      <c r="O5307" s="374">
        <f t="shared" si="504"/>
        <v>5</v>
      </c>
      <c r="P5307" s="158" t="str" cm="1">
        <f t="array" ref="P5307">_xlfn.SWITCH(ROUND(N5307,0),5,"Excellent",4,"Good",3,"ok","Bad")</f>
        <v>Excellent</v>
      </c>
      <c r="Q5307" s="144">
        <v>26</v>
      </c>
      <c r="R5307" s="385">
        <v>43726</v>
      </c>
      <c r="S5307" s="385">
        <v>44018</v>
      </c>
      <c r="T5307" s="144">
        <v>4007</v>
      </c>
      <c r="U5307" s="144" t="s">
        <v>60</v>
      </c>
      <c r="V5307" s="144">
        <v>164</v>
      </c>
      <c r="W5307" s="144" t="str">
        <f t="shared" si="507"/>
        <v>Active</v>
      </c>
      <c r="X5307" s="144">
        <v>4007</v>
      </c>
      <c r="AB5307" s="343"/>
    </row>
    <row r="5308" spans="9:28">
      <c r="I5308" s="342">
        <v>3</v>
      </c>
      <c r="J5308" s="144" t="str">
        <f t="shared" si="505"/>
        <v>LARGE</v>
      </c>
      <c r="K5308" s="144" t="str">
        <f t="shared" si="506"/>
        <v>MEDIUM</v>
      </c>
      <c r="L5308" s="144" t="str" cm="1">
        <f t="array" ref="L5308">_xlfn.IFS(I5308&lt;=2,"SMALL",I5308&lt;=5,"MEDIUM",I5308&gt;5,"LARGE")</f>
        <v>MEDIUM</v>
      </c>
      <c r="M5308" s="144" t="str">
        <f t="shared" si="503"/>
        <v>NO</v>
      </c>
      <c r="N5308" s="374">
        <v>4.41</v>
      </c>
      <c r="O5308" s="374">
        <f t="shared" si="504"/>
        <v>4</v>
      </c>
      <c r="P5308" s="158" t="str" cm="1">
        <f t="array" ref="P5308">_xlfn.SWITCH(ROUND(N5308,0),5,"Excellent",4,"Good",3,"ok","Bad")</f>
        <v>Good</v>
      </c>
      <c r="Q5308" s="144">
        <v>37</v>
      </c>
      <c r="R5308" s="385">
        <v>43723</v>
      </c>
      <c r="S5308" s="385">
        <v>43959</v>
      </c>
      <c r="T5308" s="144">
        <v>4007</v>
      </c>
      <c r="U5308" s="144" t="s">
        <v>60</v>
      </c>
      <c r="V5308" s="144">
        <v>164</v>
      </c>
      <c r="W5308" s="144" t="str">
        <f t="shared" si="507"/>
        <v>Active</v>
      </c>
      <c r="X5308" s="144">
        <v>4007</v>
      </c>
      <c r="AB5308" s="343"/>
    </row>
    <row r="5309" spans="9:28">
      <c r="I5309" s="342">
        <v>2</v>
      </c>
      <c r="J5309" s="144" t="str">
        <f t="shared" si="505"/>
        <v>SMALL</v>
      </c>
      <c r="K5309" s="144" t="str">
        <f t="shared" si="506"/>
        <v>SMALL</v>
      </c>
      <c r="L5309" s="144" t="str" cm="1">
        <f t="array" ref="L5309">_xlfn.IFS(I5309&lt;=2,"SMALL",I5309&lt;=5,"MEDIUM",I5309&gt;5,"LARGE")</f>
        <v>SMALL</v>
      </c>
      <c r="M5309" s="144" t="str">
        <f t="shared" si="503"/>
        <v>NO</v>
      </c>
      <c r="N5309" s="374">
        <v>4.43</v>
      </c>
      <c r="O5309" s="374">
        <f t="shared" si="504"/>
        <v>4</v>
      </c>
      <c r="P5309" s="158" t="str" cm="1">
        <f t="array" ref="P5309">_xlfn.SWITCH(ROUND(N5309,0),5,"Excellent",4,"Good",3,"ok","Bad")</f>
        <v>Good</v>
      </c>
      <c r="Q5309" s="144">
        <v>7</v>
      </c>
      <c r="R5309" s="385">
        <v>43730</v>
      </c>
      <c r="S5309" s="385">
        <v>43800</v>
      </c>
      <c r="T5309" s="144">
        <v>3978</v>
      </c>
      <c r="U5309" s="144" t="s">
        <v>60</v>
      </c>
      <c r="V5309" s="144">
        <v>136</v>
      </c>
      <c r="W5309" s="144" t="str">
        <f t="shared" si="507"/>
        <v>Active</v>
      </c>
      <c r="X5309" s="144">
        <v>3978</v>
      </c>
      <c r="AB5309" s="343"/>
    </row>
    <row r="5310" spans="9:28">
      <c r="I5310" s="342">
        <v>5</v>
      </c>
      <c r="J5310" s="144" t="str">
        <f t="shared" si="505"/>
        <v>LARGE</v>
      </c>
      <c r="K5310" s="144" t="str">
        <f t="shared" si="506"/>
        <v>MEDIUM</v>
      </c>
      <c r="L5310" s="144" t="str" cm="1">
        <f t="array" ref="L5310">_xlfn.IFS(I5310&lt;=2,"SMALL",I5310&lt;=5,"MEDIUM",I5310&gt;5,"LARGE")</f>
        <v>MEDIUM</v>
      </c>
      <c r="M5310" s="144" t="str">
        <f t="shared" si="503"/>
        <v>NO</v>
      </c>
      <c r="N5310" s="374">
        <v>5</v>
      </c>
      <c r="O5310" s="374">
        <f t="shared" si="504"/>
        <v>5</v>
      </c>
      <c r="P5310" s="158" t="str" cm="1">
        <f t="array" ref="P5310">_xlfn.SWITCH(ROUND(N5310,0),5,"Excellent",4,"Good",3,"ok","Bad")</f>
        <v>Excellent</v>
      </c>
      <c r="Q5310" s="144">
        <v>12</v>
      </c>
      <c r="R5310" s="385">
        <v>43733</v>
      </c>
      <c r="S5310" s="385">
        <v>44043</v>
      </c>
      <c r="T5310" s="144">
        <v>2104</v>
      </c>
      <c r="U5310" s="144" t="s">
        <v>69</v>
      </c>
      <c r="V5310" s="144">
        <v>331</v>
      </c>
      <c r="W5310" s="144" t="str">
        <f t="shared" si="507"/>
        <v>Active</v>
      </c>
      <c r="X5310" s="144">
        <v>2104</v>
      </c>
      <c r="AB5310" s="343"/>
    </row>
    <row r="5311" spans="9:28">
      <c r="I5311" s="342">
        <v>4</v>
      </c>
      <c r="J5311" s="144" t="str">
        <f t="shared" si="505"/>
        <v>LARGE</v>
      </c>
      <c r="K5311" s="144" t="str">
        <f t="shared" si="506"/>
        <v>MEDIUM</v>
      </c>
      <c r="L5311" s="144" t="str" cm="1">
        <f t="array" ref="L5311">_xlfn.IFS(I5311&lt;=2,"SMALL",I5311&lt;=5,"MEDIUM",I5311&gt;5,"LARGE")</f>
        <v>MEDIUM</v>
      </c>
      <c r="M5311" s="144" t="str">
        <f t="shared" si="503"/>
        <v>NO</v>
      </c>
      <c r="N5311" s="374">
        <v>4.92</v>
      </c>
      <c r="O5311" s="374">
        <f t="shared" si="504"/>
        <v>5</v>
      </c>
      <c r="P5311" s="158" t="str" cm="1">
        <f t="array" ref="P5311">_xlfn.SWITCH(ROUND(N5311,0),5,"Excellent",4,"Good",3,"ok","Bad")</f>
        <v>Excellent</v>
      </c>
      <c r="Q5311" s="144">
        <v>37</v>
      </c>
      <c r="R5311" s="385">
        <v>43735</v>
      </c>
      <c r="S5311" s="385">
        <v>44059</v>
      </c>
      <c r="T5311" s="144">
        <v>2535</v>
      </c>
      <c r="U5311" s="144" t="s">
        <v>69</v>
      </c>
      <c r="V5311" s="144">
        <v>169</v>
      </c>
      <c r="W5311" s="144" t="str">
        <f t="shared" si="507"/>
        <v>Active</v>
      </c>
      <c r="X5311" s="144">
        <v>2535</v>
      </c>
      <c r="AB5311" s="343"/>
    </row>
    <row r="5312" spans="9:28">
      <c r="I5312" s="342">
        <v>4</v>
      </c>
      <c r="J5312" s="144" t="str">
        <f t="shared" si="505"/>
        <v>LARGE</v>
      </c>
      <c r="K5312" s="144" t="str">
        <f t="shared" si="506"/>
        <v>MEDIUM</v>
      </c>
      <c r="L5312" s="144" t="str" cm="1">
        <f t="array" ref="L5312">_xlfn.IFS(I5312&lt;=2,"SMALL",I5312&lt;=5,"MEDIUM",I5312&gt;5,"LARGE")</f>
        <v>MEDIUM</v>
      </c>
      <c r="M5312" s="144" t="str">
        <f t="shared" si="503"/>
        <v>NO</v>
      </c>
      <c r="N5312" s="374">
        <v>4.67</v>
      </c>
      <c r="O5312" s="374">
        <f t="shared" si="504"/>
        <v>5</v>
      </c>
      <c r="P5312" s="158" t="str" cm="1">
        <f t="array" ref="P5312">_xlfn.SWITCH(ROUND(N5312,0),5,"Excellent",4,"Good",3,"ok","Bad")</f>
        <v>Excellent</v>
      </c>
      <c r="Q5312" s="144">
        <v>3</v>
      </c>
      <c r="R5312" s="385">
        <v>43829</v>
      </c>
      <c r="S5312" s="385">
        <v>44028</v>
      </c>
      <c r="T5312" s="144">
        <v>3141</v>
      </c>
      <c r="U5312" s="144" t="s">
        <v>69</v>
      </c>
      <c r="V5312" s="144">
        <v>339</v>
      </c>
      <c r="W5312" s="144" t="str">
        <f t="shared" si="507"/>
        <v>Active</v>
      </c>
      <c r="X5312" s="144">
        <v>3141</v>
      </c>
      <c r="AB5312" s="343"/>
    </row>
    <row r="5313" spans="9:28">
      <c r="I5313" s="342">
        <v>3</v>
      </c>
      <c r="J5313" s="144" t="str">
        <f t="shared" si="505"/>
        <v>LARGE</v>
      </c>
      <c r="K5313" s="144" t="str">
        <f t="shared" si="506"/>
        <v>MEDIUM</v>
      </c>
      <c r="L5313" s="144" t="str" cm="1">
        <f t="array" ref="L5313">_xlfn.IFS(I5313&lt;=2,"SMALL",I5313&lt;=5,"MEDIUM",I5313&gt;5,"LARGE")</f>
        <v>MEDIUM</v>
      </c>
      <c r="M5313" s="144" t="str">
        <f t="shared" si="503"/>
        <v>NO</v>
      </c>
      <c r="N5313" s="374">
        <v>4.91</v>
      </c>
      <c r="O5313" s="374">
        <f t="shared" si="504"/>
        <v>5</v>
      </c>
      <c r="P5313" s="158" t="str" cm="1">
        <f t="array" ref="P5313">_xlfn.SWITCH(ROUND(N5313,0),5,"Excellent",4,"Good",3,"ok","Bad")</f>
        <v>Excellent</v>
      </c>
      <c r="Q5313" s="144">
        <v>35</v>
      </c>
      <c r="R5313" s="385">
        <v>43727</v>
      </c>
      <c r="S5313" s="385">
        <v>44030</v>
      </c>
      <c r="T5313" s="144">
        <v>1669</v>
      </c>
      <c r="U5313" s="144" t="s">
        <v>69</v>
      </c>
      <c r="V5313" s="144">
        <v>292</v>
      </c>
      <c r="W5313" s="144" t="str">
        <f t="shared" si="507"/>
        <v>Active</v>
      </c>
      <c r="X5313" s="144">
        <v>1669</v>
      </c>
      <c r="AB5313" s="343"/>
    </row>
    <row r="5314" spans="9:28">
      <c r="I5314" s="342">
        <v>2</v>
      </c>
      <c r="J5314" s="144" t="str">
        <f t="shared" si="505"/>
        <v>SMALL</v>
      </c>
      <c r="K5314" s="144" t="str">
        <f t="shared" si="506"/>
        <v>SMALL</v>
      </c>
      <c r="L5314" s="144" t="str" cm="1">
        <f t="array" ref="L5314">_xlfn.IFS(I5314&lt;=2,"SMALL",I5314&lt;=5,"MEDIUM",I5314&gt;5,"LARGE")</f>
        <v>SMALL</v>
      </c>
      <c r="M5314" s="144" t="str">
        <f t="shared" si="503"/>
        <v>NO</v>
      </c>
      <c r="N5314" s="374">
        <v>5</v>
      </c>
      <c r="O5314" s="374">
        <f t="shared" si="504"/>
        <v>5</v>
      </c>
      <c r="P5314" s="158" t="str" cm="1">
        <f t="array" ref="P5314">_xlfn.SWITCH(ROUND(N5314,0),5,"Excellent",4,"Good",3,"ok","Bad")</f>
        <v>Excellent</v>
      </c>
      <c r="Q5314" s="144">
        <v>7</v>
      </c>
      <c r="R5314" s="385">
        <v>43730</v>
      </c>
      <c r="S5314" s="385">
        <v>43918</v>
      </c>
      <c r="T5314" s="144">
        <v>2850</v>
      </c>
      <c r="U5314" s="144" t="s">
        <v>60</v>
      </c>
      <c r="V5314" s="144">
        <v>45</v>
      </c>
      <c r="W5314" s="144" t="str">
        <f t="shared" si="507"/>
        <v>Active</v>
      </c>
      <c r="X5314" s="144">
        <v>2850</v>
      </c>
      <c r="AB5314" s="343"/>
    </row>
    <row r="5315" spans="9:28">
      <c r="I5315" s="342">
        <v>2</v>
      </c>
      <c r="J5315" s="144" t="str">
        <f t="shared" si="505"/>
        <v>SMALL</v>
      </c>
      <c r="K5315" s="144" t="str">
        <f t="shared" si="506"/>
        <v>SMALL</v>
      </c>
      <c r="L5315" s="144" t="str" cm="1">
        <f t="array" ref="L5315">_xlfn.IFS(I5315&lt;=2,"SMALL",I5315&lt;=5,"MEDIUM",I5315&gt;5,"LARGE")</f>
        <v>SMALL</v>
      </c>
      <c r="M5315" s="144" t="str">
        <f t="shared" si="503"/>
        <v>NO</v>
      </c>
      <c r="N5315" s="374">
        <v>5</v>
      </c>
      <c r="O5315" s="374">
        <f t="shared" si="504"/>
        <v>5</v>
      </c>
      <c r="P5315" s="158" t="str" cm="1">
        <f t="array" ref="P5315">_xlfn.SWITCH(ROUND(N5315,0),5,"Excellent",4,"Good",3,"ok","Bad")</f>
        <v>Excellent</v>
      </c>
      <c r="Q5315" s="144">
        <v>24</v>
      </c>
      <c r="R5315" s="385">
        <v>43728</v>
      </c>
      <c r="S5315" s="385">
        <v>43914</v>
      </c>
      <c r="T5315" s="144">
        <v>3421</v>
      </c>
      <c r="U5315" s="144" t="s">
        <v>60</v>
      </c>
      <c r="V5315" s="144">
        <v>0</v>
      </c>
      <c r="W5315" s="144" t="str">
        <f t="shared" si="507"/>
        <v>Inactive</v>
      </c>
      <c r="X5315" s="144">
        <v>3421</v>
      </c>
      <c r="AB5315" s="343"/>
    </row>
    <row r="5316" spans="9:28">
      <c r="I5316" s="342">
        <v>2</v>
      </c>
      <c r="J5316" s="144" t="str">
        <f t="shared" si="505"/>
        <v>SMALL</v>
      </c>
      <c r="K5316" s="144" t="str">
        <f t="shared" si="506"/>
        <v>SMALL</v>
      </c>
      <c r="L5316" s="144" t="str" cm="1">
        <f t="array" ref="L5316">_xlfn.IFS(I5316&lt;=2,"SMALL",I5316&lt;=5,"MEDIUM",I5316&gt;5,"LARGE")</f>
        <v>SMALL</v>
      </c>
      <c r="M5316" s="144" t="str">
        <f t="shared" si="503"/>
        <v>NO</v>
      </c>
      <c r="N5316" s="374">
        <v>5</v>
      </c>
      <c r="O5316" s="374">
        <f t="shared" si="504"/>
        <v>5</v>
      </c>
      <c r="P5316" s="158" t="str" cm="1">
        <f t="array" ref="P5316">_xlfn.SWITCH(ROUND(N5316,0),5,"Excellent",4,"Good",3,"ok","Bad")</f>
        <v>Excellent</v>
      </c>
      <c r="Q5316" s="144">
        <v>6</v>
      </c>
      <c r="R5316" s="385">
        <v>43745</v>
      </c>
      <c r="S5316" s="385">
        <v>44028</v>
      </c>
      <c r="T5316" s="144">
        <v>638</v>
      </c>
      <c r="U5316" s="144" t="s">
        <v>69</v>
      </c>
      <c r="V5316" s="144">
        <v>112</v>
      </c>
      <c r="W5316" s="144" t="str">
        <f t="shared" si="507"/>
        <v>Active</v>
      </c>
      <c r="X5316" s="144">
        <v>638</v>
      </c>
      <c r="AB5316" s="343"/>
    </row>
    <row r="5317" spans="9:28">
      <c r="I5317" s="342">
        <v>2</v>
      </c>
      <c r="J5317" s="144" t="str">
        <f t="shared" si="505"/>
        <v>SMALL</v>
      </c>
      <c r="K5317" s="144" t="str">
        <f t="shared" si="506"/>
        <v>SMALL</v>
      </c>
      <c r="L5317" s="144" t="str" cm="1">
        <f t="array" ref="L5317">_xlfn.IFS(I5317&lt;=2,"SMALL",I5317&lt;=5,"MEDIUM",I5317&gt;5,"LARGE")</f>
        <v>SMALL</v>
      </c>
      <c r="M5317" s="144" t="str">
        <f t="shared" ref="M5317:M5380" si="508">IF(AND(N5317&gt;=4.8,Q5317&gt;100),"YES","NO")</f>
        <v>NO</v>
      </c>
      <c r="N5317" s="374">
        <v>4.97</v>
      </c>
      <c r="O5317" s="374">
        <f t="shared" ref="O5317:O5380" si="509">ROUND(N5317,0)</f>
        <v>5</v>
      </c>
      <c r="P5317" s="158" t="str" cm="1">
        <f t="array" ref="P5317">_xlfn.SWITCH(ROUND(N5317,0),5,"Excellent",4,"Good",3,"ok","Bad")</f>
        <v>Excellent</v>
      </c>
      <c r="Q5317" s="144">
        <v>39</v>
      </c>
      <c r="R5317" s="385">
        <v>43726</v>
      </c>
      <c r="S5317" s="385">
        <v>44049</v>
      </c>
      <c r="T5317" s="144">
        <v>2871</v>
      </c>
      <c r="U5317" s="144" t="s">
        <v>60</v>
      </c>
      <c r="V5317" s="144">
        <v>15</v>
      </c>
      <c r="W5317" s="144" t="str">
        <f t="shared" si="507"/>
        <v>Active</v>
      </c>
      <c r="X5317" s="144">
        <v>2871</v>
      </c>
      <c r="AB5317" s="343"/>
    </row>
    <row r="5318" spans="9:28">
      <c r="I5318" s="342">
        <v>4</v>
      </c>
      <c r="J5318" s="144" t="str">
        <f t="shared" ref="J5318:J5381" si="510">IF(I5318&lt;=2,"SMALL","LARGE")</f>
        <v>LARGE</v>
      </c>
      <c r="K5318" s="144" t="str">
        <f t="shared" ref="K5318:K5381" si="511">IF(I5318&lt;=2,"SMALL",IF(I5318&lt;=5,"MEDIUM","LARGE"))</f>
        <v>MEDIUM</v>
      </c>
      <c r="L5318" s="144" t="str" cm="1">
        <f t="array" ref="L5318">_xlfn.IFS(I5318&lt;=2,"SMALL",I5318&lt;=5,"MEDIUM",I5318&gt;5,"LARGE")</f>
        <v>MEDIUM</v>
      </c>
      <c r="M5318" s="144" t="str">
        <f t="shared" si="508"/>
        <v>NO</v>
      </c>
      <c r="N5318" s="374">
        <v>5</v>
      </c>
      <c r="O5318" s="374">
        <f t="shared" si="509"/>
        <v>5</v>
      </c>
      <c r="P5318" s="158" t="str" cm="1">
        <f t="array" ref="P5318">_xlfn.SWITCH(ROUND(N5318,0),5,"Excellent",4,"Good",3,"ok","Bad")</f>
        <v>Excellent</v>
      </c>
      <c r="Q5318" s="144">
        <v>9</v>
      </c>
      <c r="R5318" s="385">
        <v>43738</v>
      </c>
      <c r="S5318" s="385">
        <v>43931</v>
      </c>
      <c r="T5318" s="144">
        <v>1601</v>
      </c>
      <c r="U5318" s="144" t="s">
        <v>69</v>
      </c>
      <c r="V5318" s="144">
        <v>12</v>
      </c>
      <c r="W5318" s="144" t="str">
        <f t="shared" ref="W5318:W5381" si="512">IF(NOT(V5318=0),"Active","Inactive")</f>
        <v>Active</v>
      </c>
      <c r="X5318" s="144">
        <v>1601</v>
      </c>
      <c r="AB5318" s="343"/>
    </row>
    <row r="5319" spans="9:28">
      <c r="I5319" s="342">
        <v>2</v>
      </c>
      <c r="J5319" s="144" t="str">
        <f t="shared" si="510"/>
        <v>SMALL</v>
      </c>
      <c r="K5319" s="144" t="str">
        <f t="shared" si="511"/>
        <v>SMALL</v>
      </c>
      <c r="L5319" s="144" t="str" cm="1">
        <f t="array" ref="L5319">_xlfn.IFS(I5319&lt;=2,"SMALL",I5319&lt;=5,"MEDIUM",I5319&gt;5,"LARGE")</f>
        <v>SMALL</v>
      </c>
      <c r="M5319" s="144" t="str">
        <f t="shared" si="508"/>
        <v>NO</v>
      </c>
      <c r="N5319" s="374">
        <v>5</v>
      </c>
      <c r="O5319" s="374">
        <f t="shared" si="509"/>
        <v>5</v>
      </c>
      <c r="P5319" s="158" t="str" cm="1">
        <f t="array" ref="P5319">_xlfn.SWITCH(ROUND(N5319,0),5,"Excellent",4,"Good",3,"ok","Bad")</f>
        <v>Excellent</v>
      </c>
      <c r="Q5319" s="144">
        <v>17</v>
      </c>
      <c r="R5319" s="385">
        <v>43752</v>
      </c>
      <c r="S5319" s="385">
        <v>44048</v>
      </c>
      <c r="T5319" s="144">
        <v>1020</v>
      </c>
      <c r="U5319" s="144" t="s">
        <v>73</v>
      </c>
      <c r="V5319" s="144">
        <v>134</v>
      </c>
      <c r="W5319" s="144" t="str">
        <f t="shared" si="512"/>
        <v>Active</v>
      </c>
      <c r="X5319" s="144">
        <v>1020</v>
      </c>
      <c r="AB5319" s="343"/>
    </row>
    <row r="5320" spans="9:28">
      <c r="I5320" s="342">
        <v>2</v>
      </c>
      <c r="J5320" s="144" t="str">
        <f t="shared" si="510"/>
        <v>SMALL</v>
      </c>
      <c r="K5320" s="144" t="str">
        <f t="shared" si="511"/>
        <v>SMALL</v>
      </c>
      <c r="L5320" s="144" t="str" cm="1">
        <f t="array" ref="L5320">_xlfn.IFS(I5320&lt;=2,"SMALL",I5320&lt;=5,"MEDIUM",I5320&gt;5,"LARGE")</f>
        <v>SMALL</v>
      </c>
      <c r="M5320" s="144" t="str">
        <f t="shared" si="508"/>
        <v>NO</v>
      </c>
      <c r="N5320" s="374">
        <v>4.92</v>
      </c>
      <c r="O5320" s="374">
        <f t="shared" si="509"/>
        <v>5</v>
      </c>
      <c r="P5320" s="158" t="str" cm="1">
        <f t="array" ref="P5320">_xlfn.SWITCH(ROUND(N5320,0),5,"Excellent",4,"Good",3,"ok","Bad")</f>
        <v>Excellent</v>
      </c>
      <c r="Q5320" s="144">
        <v>13</v>
      </c>
      <c r="R5320" s="385">
        <v>43732</v>
      </c>
      <c r="S5320" s="385">
        <v>44046</v>
      </c>
      <c r="T5320" s="144">
        <v>3082</v>
      </c>
      <c r="U5320" s="144" t="s">
        <v>60</v>
      </c>
      <c r="V5320" s="144">
        <v>60</v>
      </c>
      <c r="W5320" s="144" t="str">
        <f t="shared" si="512"/>
        <v>Active</v>
      </c>
      <c r="X5320" s="144">
        <v>3082</v>
      </c>
      <c r="AB5320" s="343"/>
    </row>
    <row r="5321" spans="9:28">
      <c r="I5321" s="342">
        <v>2</v>
      </c>
      <c r="J5321" s="144" t="str">
        <f t="shared" si="510"/>
        <v>SMALL</v>
      </c>
      <c r="K5321" s="144" t="str">
        <f t="shared" si="511"/>
        <v>SMALL</v>
      </c>
      <c r="L5321" s="144" t="str" cm="1">
        <f t="array" ref="L5321">_xlfn.IFS(I5321&lt;=2,"SMALL",I5321&lt;=5,"MEDIUM",I5321&gt;5,"LARGE")</f>
        <v>SMALL</v>
      </c>
      <c r="M5321" s="144" t="str">
        <f t="shared" si="508"/>
        <v>NO</v>
      </c>
      <c r="N5321" s="374">
        <v>5</v>
      </c>
      <c r="O5321" s="374">
        <f t="shared" si="509"/>
        <v>5</v>
      </c>
      <c r="P5321" s="158" t="str" cm="1">
        <f t="array" ref="P5321">_xlfn.SWITCH(ROUND(N5321,0),5,"Excellent",4,"Good",3,"ok","Bad")</f>
        <v>Excellent</v>
      </c>
      <c r="Q5321" s="144">
        <v>12</v>
      </c>
      <c r="R5321" s="385">
        <v>43742</v>
      </c>
      <c r="S5321" s="385">
        <v>44043</v>
      </c>
      <c r="T5321" s="144">
        <v>1020</v>
      </c>
      <c r="U5321" s="144" t="s">
        <v>60</v>
      </c>
      <c r="V5321" s="144">
        <v>134</v>
      </c>
      <c r="W5321" s="144" t="str">
        <f t="shared" si="512"/>
        <v>Active</v>
      </c>
      <c r="X5321" s="144">
        <v>1020</v>
      </c>
      <c r="AB5321" s="343"/>
    </row>
    <row r="5322" spans="9:28">
      <c r="I5322" s="342">
        <v>2</v>
      </c>
      <c r="J5322" s="144" t="str">
        <f t="shared" si="510"/>
        <v>SMALL</v>
      </c>
      <c r="K5322" s="144" t="str">
        <f t="shared" si="511"/>
        <v>SMALL</v>
      </c>
      <c r="L5322" s="144" t="str" cm="1">
        <f t="array" ref="L5322">_xlfn.IFS(I5322&lt;=2,"SMALL",I5322&lt;=5,"MEDIUM",I5322&gt;5,"LARGE")</f>
        <v>SMALL</v>
      </c>
      <c r="M5322" s="144" t="str">
        <f t="shared" si="508"/>
        <v>NO</v>
      </c>
      <c r="N5322" s="374">
        <v>4.7</v>
      </c>
      <c r="O5322" s="374">
        <f t="shared" si="509"/>
        <v>5</v>
      </c>
      <c r="P5322" s="158" t="str" cm="1">
        <f t="array" ref="P5322">_xlfn.SWITCH(ROUND(N5322,0),5,"Excellent",4,"Good",3,"ok","Bad")</f>
        <v>Excellent</v>
      </c>
      <c r="Q5322" s="144">
        <v>20</v>
      </c>
      <c r="R5322" s="385">
        <v>43770</v>
      </c>
      <c r="S5322" s="385">
        <v>43924</v>
      </c>
      <c r="T5322" s="144">
        <v>2647</v>
      </c>
      <c r="U5322" s="144" t="s">
        <v>60</v>
      </c>
      <c r="V5322" s="144">
        <v>349</v>
      </c>
      <c r="W5322" s="144" t="str">
        <f t="shared" si="512"/>
        <v>Active</v>
      </c>
      <c r="X5322" s="144">
        <v>2647</v>
      </c>
      <c r="AB5322" s="343"/>
    </row>
    <row r="5323" spans="9:28">
      <c r="I5323" s="342">
        <v>1</v>
      </c>
      <c r="J5323" s="144" t="str">
        <f t="shared" si="510"/>
        <v>SMALL</v>
      </c>
      <c r="K5323" s="144" t="str">
        <f t="shared" si="511"/>
        <v>SMALL</v>
      </c>
      <c r="L5323" s="144" t="str" cm="1">
        <f t="array" ref="L5323">_xlfn.IFS(I5323&lt;=2,"SMALL",I5323&lt;=5,"MEDIUM",I5323&gt;5,"LARGE")</f>
        <v>SMALL</v>
      </c>
      <c r="M5323" s="144" t="str">
        <f t="shared" si="508"/>
        <v>NO</v>
      </c>
      <c r="N5323" s="374">
        <v>4.29</v>
      </c>
      <c r="O5323" s="374">
        <f t="shared" si="509"/>
        <v>4</v>
      </c>
      <c r="P5323" s="158" t="str" cm="1">
        <f t="array" ref="P5323">_xlfn.SWITCH(ROUND(N5323,0),5,"Excellent",4,"Good",3,"ok","Bad")</f>
        <v>Good</v>
      </c>
      <c r="Q5323" s="144">
        <v>14</v>
      </c>
      <c r="R5323" s="385">
        <v>43731</v>
      </c>
      <c r="S5323" s="385">
        <v>43828</v>
      </c>
      <c r="T5323" s="144">
        <v>3858</v>
      </c>
      <c r="U5323" s="144" t="s">
        <v>60</v>
      </c>
      <c r="V5323" s="144">
        <v>198</v>
      </c>
      <c r="W5323" s="144" t="str">
        <f t="shared" si="512"/>
        <v>Active</v>
      </c>
      <c r="X5323" s="144">
        <v>3858</v>
      </c>
      <c r="AB5323" s="343"/>
    </row>
    <row r="5324" spans="9:28">
      <c r="I5324" s="342">
        <v>8</v>
      </c>
      <c r="J5324" s="144" t="str">
        <f t="shared" si="510"/>
        <v>LARGE</v>
      </c>
      <c r="K5324" s="144" t="str">
        <f t="shared" si="511"/>
        <v>LARGE</v>
      </c>
      <c r="L5324" s="144" t="str" cm="1">
        <f t="array" ref="L5324">_xlfn.IFS(I5324&lt;=2,"SMALL",I5324&lt;=5,"MEDIUM",I5324&gt;5,"LARGE")</f>
        <v>LARGE</v>
      </c>
      <c r="M5324" s="144" t="str">
        <f t="shared" si="508"/>
        <v>NO</v>
      </c>
      <c r="N5324" s="374">
        <v>5</v>
      </c>
      <c r="O5324" s="374">
        <f t="shared" si="509"/>
        <v>5</v>
      </c>
      <c r="P5324" s="158" t="str" cm="1">
        <f t="array" ref="P5324">_xlfn.SWITCH(ROUND(N5324,0),5,"Excellent",4,"Good",3,"ok","Bad")</f>
        <v>Excellent</v>
      </c>
      <c r="Q5324" s="144">
        <v>25</v>
      </c>
      <c r="R5324" s="385">
        <v>43752</v>
      </c>
      <c r="S5324" s="385">
        <v>44027</v>
      </c>
      <c r="T5324" s="144">
        <v>3976</v>
      </c>
      <c r="U5324" s="144" t="s">
        <v>69</v>
      </c>
      <c r="V5324" s="144">
        <v>262</v>
      </c>
      <c r="W5324" s="144" t="str">
        <f t="shared" si="512"/>
        <v>Active</v>
      </c>
      <c r="X5324" s="144">
        <v>3976</v>
      </c>
      <c r="AB5324" s="343"/>
    </row>
    <row r="5325" spans="9:28">
      <c r="I5325" s="342">
        <v>2</v>
      </c>
      <c r="J5325" s="144" t="str">
        <f t="shared" si="510"/>
        <v>SMALL</v>
      </c>
      <c r="K5325" s="144" t="str">
        <f t="shared" si="511"/>
        <v>SMALL</v>
      </c>
      <c r="L5325" s="144" t="str" cm="1">
        <f t="array" ref="L5325">_xlfn.IFS(I5325&lt;=2,"SMALL",I5325&lt;=5,"MEDIUM",I5325&gt;5,"LARGE")</f>
        <v>SMALL</v>
      </c>
      <c r="M5325" s="144" t="str">
        <f t="shared" si="508"/>
        <v>NO</v>
      </c>
      <c r="N5325" s="374">
        <v>4.67</v>
      </c>
      <c r="O5325" s="374">
        <f t="shared" si="509"/>
        <v>5</v>
      </c>
      <c r="P5325" s="158" t="str" cm="1">
        <f t="array" ref="P5325">_xlfn.SWITCH(ROUND(N5325,0),5,"Excellent",4,"Good",3,"ok","Bad")</f>
        <v>Excellent</v>
      </c>
      <c r="Q5325" s="144">
        <v>3</v>
      </c>
      <c r="R5325" s="385">
        <v>43751</v>
      </c>
      <c r="S5325" s="385">
        <v>43882</v>
      </c>
      <c r="T5325" s="144">
        <v>1655</v>
      </c>
      <c r="U5325" s="144" t="s">
        <v>69</v>
      </c>
      <c r="V5325" s="144">
        <v>0</v>
      </c>
      <c r="W5325" s="144" t="str">
        <f t="shared" si="512"/>
        <v>Inactive</v>
      </c>
      <c r="X5325" s="144">
        <v>1655</v>
      </c>
      <c r="AB5325" s="343"/>
    </row>
    <row r="5326" spans="9:28">
      <c r="I5326" s="342">
        <v>2</v>
      </c>
      <c r="J5326" s="144" t="str">
        <f t="shared" si="510"/>
        <v>SMALL</v>
      </c>
      <c r="K5326" s="144" t="str">
        <f t="shared" si="511"/>
        <v>SMALL</v>
      </c>
      <c r="L5326" s="144" t="str" cm="1">
        <f t="array" ref="L5326">_xlfn.IFS(I5326&lt;=2,"SMALL",I5326&lt;=5,"MEDIUM",I5326&gt;5,"LARGE")</f>
        <v>SMALL</v>
      </c>
      <c r="M5326" s="144" t="str">
        <f t="shared" si="508"/>
        <v>NO</v>
      </c>
      <c r="N5326" s="374">
        <v>5</v>
      </c>
      <c r="O5326" s="374">
        <f t="shared" si="509"/>
        <v>5</v>
      </c>
      <c r="P5326" s="158" t="str" cm="1">
        <f t="array" ref="P5326">_xlfn.SWITCH(ROUND(N5326,0),5,"Excellent",4,"Good",3,"ok","Bad")</f>
        <v>Excellent</v>
      </c>
      <c r="Q5326" s="144">
        <v>26</v>
      </c>
      <c r="R5326" s="385">
        <v>43732</v>
      </c>
      <c r="S5326" s="385">
        <v>43931</v>
      </c>
      <c r="T5326" s="144">
        <v>3582</v>
      </c>
      <c r="U5326" s="144" t="s">
        <v>60</v>
      </c>
      <c r="V5326" s="144">
        <v>14</v>
      </c>
      <c r="W5326" s="144" t="str">
        <f t="shared" si="512"/>
        <v>Active</v>
      </c>
      <c r="X5326" s="144">
        <v>3582</v>
      </c>
      <c r="AB5326" s="343"/>
    </row>
    <row r="5327" spans="9:28">
      <c r="I5327" s="342">
        <v>6</v>
      </c>
      <c r="J5327" s="144" t="str">
        <f t="shared" si="510"/>
        <v>LARGE</v>
      </c>
      <c r="K5327" s="144" t="str">
        <f t="shared" si="511"/>
        <v>LARGE</v>
      </c>
      <c r="L5327" s="144" t="str" cm="1">
        <f t="array" ref="L5327">_xlfn.IFS(I5327&lt;=2,"SMALL",I5327&lt;=5,"MEDIUM",I5327&gt;5,"LARGE")</f>
        <v>LARGE</v>
      </c>
      <c r="M5327" s="144" t="str">
        <f t="shared" si="508"/>
        <v>NO</v>
      </c>
      <c r="N5327" s="374">
        <v>4.88</v>
      </c>
      <c r="O5327" s="374">
        <f t="shared" si="509"/>
        <v>5</v>
      </c>
      <c r="P5327" s="158" t="str" cm="1">
        <f t="array" ref="P5327">_xlfn.SWITCH(ROUND(N5327,0),5,"Excellent",4,"Good",3,"ok","Bad")</f>
        <v>Excellent</v>
      </c>
      <c r="Q5327" s="144">
        <v>33</v>
      </c>
      <c r="R5327" s="385">
        <v>43759</v>
      </c>
      <c r="S5327" s="385">
        <v>44047</v>
      </c>
      <c r="T5327" s="144">
        <v>3747</v>
      </c>
      <c r="U5327" s="144" t="s">
        <v>69</v>
      </c>
      <c r="V5327" s="144">
        <v>339</v>
      </c>
      <c r="W5327" s="144" t="str">
        <f t="shared" si="512"/>
        <v>Active</v>
      </c>
      <c r="X5327" s="144">
        <v>3747</v>
      </c>
      <c r="AB5327" s="343"/>
    </row>
    <row r="5328" spans="9:28">
      <c r="I5328" s="342">
        <v>5</v>
      </c>
      <c r="J5328" s="144" t="str">
        <f t="shared" si="510"/>
        <v>LARGE</v>
      </c>
      <c r="K5328" s="144" t="str">
        <f t="shared" si="511"/>
        <v>MEDIUM</v>
      </c>
      <c r="L5328" s="144" t="str" cm="1">
        <f t="array" ref="L5328">_xlfn.IFS(I5328&lt;=2,"SMALL",I5328&lt;=5,"MEDIUM",I5328&gt;5,"LARGE")</f>
        <v>MEDIUM</v>
      </c>
      <c r="M5328" s="144" t="str">
        <f t="shared" si="508"/>
        <v>NO</v>
      </c>
      <c r="N5328" s="374">
        <v>4.5</v>
      </c>
      <c r="O5328" s="374">
        <f t="shared" si="509"/>
        <v>5</v>
      </c>
      <c r="P5328" s="158" t="str" cm="1">
        <f t="array" ref="P5328">_xlfn.SWITCH(ROUND(N5328,0),5,"Excellent",4,"Good",3,"ok","Bad")</f>
        <v>Excellent</v>
      </c>
      <c r="Q5328" s="144">
        <v>4</v>
      </c>
      <c r="R5328" s="385">
        <v>43752</v>
      </c>
      <c r="S5328" s="385">
        <v>43829</v>
      </c>
      <c r="T5328" s="144">
        <v>3581</v>
      </c>
      <c r="U5328" s="144" t="s">
        <v>69</v>
      </c>
      <c r="V5328" s="144">
        <v>180</v>
      </c>
      <c r="W5328" s="144" t="str">
        <f t="shared" si="512"/>
        <v>Active</v>
      </c>
      <c r="X5328" s="144">
        <v>3581</v>
      </c>
      <c r="AB5328" s="343"/>
    </row>
    <row r="5329" spans="9:28">
      <c r="I5329" s="342">
        <v>1</v>
      </c>
      <c r="J5329" s="144" t="str">
        <f t="shared" si="510"/>
        <v>SMALL</v>
      </c>
      <c r="K5329" s="144" t="str">
        <f t="shared" si="511"/>
        <v>SMALL</v>
      </c>
      <c r="L5329" s="144" t="str" cm="1">
        <f t="array" ref="L5329">_xlfn.IFS(I5329&lt;=2,"SMALL",I5329&lt;=5,"MEDIUM",I5329&gt;5,"LARGE")</f>
        <v>SMALL</v>
      </c>
      <c r="M5329" s="144" t="str">
        <f t="shared" si="508"/>
        <v>NO</v>
      </c>
      <c r="N5329" s="374">
        <v>5</v>
      </c>
      <c r="O5329" s="374">
        <f t="shared" si="509"/>
        <v>5</v>
      </c>
      <c r="P5329" s="158" t="str" cm="1">
        <f t="array" ref="P5329">_xlfn.SWITCH(ROUND(N5329,0),5,"Excellent",4,"Good",3,"ok","Bad")</f>
        <v>Excellent</v>
      </c>
      <c r="Q5329" s="144">
        <v>12</v>
      </c>
      <c r="R5329" s="385">
        <v>43755</v>
      </c>
      <c r="S5329" s="385">
        <v>43899</v>
      </c>
      <c r="T5329" s="144">
        <v>2951</v>
      </c>
      <c r="U5329" s="144" t="s">
        <v>60</v>
      </c>
      <c r="V5329" s="144">
        <v>178</v>
      </c>
      <c r="W5329" s="144" t="str">
        <f t="shared" si="512"/>
        <v>Active</v>
      </c>
      <c r="X5329" s="144">
        <v>2951</v>
      </c>
      <c r="AB5329" s="343"/>
    </row>
    <row r="5330" spans="9:28">
      <c r="I5330" s="342">
        <v>2</v>
      </c>
      <c r="J5330" s="144" t="str">
        <f t="shared" si="510"/>
        <v>SMALL</v>
      </c>
      <c r="K5330" s="144" t="str">
        <f t="shared" si="511"/>
        <v>SMALL</v>
      </c>
      <c r="L5330" s="144" t="str" cm="1">
        <f t="array" ref="L5330">_xlfn.IFS(I5330&lt;=2,"SMALL",I5330&lt;=5,"MEDIUM",I5330&gt;5,"LARGE")</f>
        <v>SMALL</v>
      </c>
      <c r="M5330" s="144" t="str">
        <f t="shared" si="508"/>
        <v>NO</v>
      </c>
      <c r="N5330" s="374">
        <v>4.8</v>
      </c>
      <c r="O5330" s="374">
        <f t="shared" si="509"/>
        <v>5</v>
      </c>
      <c r="P5330" s="158" t="str" cm="1">
        <f t="array" ref="P5330">_xlfn.SWITCH(ROUND(N5330,0),5,"Excellent",4,"Good",3,"ok","Bad")</f>
        <v>Excellent</v>
      </c>
      <c r="Q5330" s="144">
        <v>5</v>
      </c>
      <c r="R5330" s="385">
        <v>43730</v>
      </c>
      <c r="S5330" s="385">
        <v>43969</v>
      </c>
      <c r="T5330" s="144">
        <v>3858</v>
      </c>
      <c r="U5330" s="144" t="s">
        <v>60</v>
      </c>
      <c r="V5330" s="144">
        <v>330</v>
      </c>
      <c r="W5330" s="144" t="str">
        <f t="shared" si="512"/>
        <v>Active</v>
      </c>
      <c r="X5330" s="144">
        <v>3858</v>
      </c>
      <c r="AB5330" s="343"/>
    </row>
    <row r="5331" spans="9:28">
      <c r="I5331" s="342">
        <v>2</v>
      </c>
      <c r="J5331" s="144" t="str">
        <f t="shared" si="510"/>
        <v>SMALL</v>
      </c>
      <c r="K5331" s="144" t="str">
        <f t="shared" si="511"/>
        <v>SMALL</v>
      </c>
      <c r="L5331" s="144" t="str" cm="1">
        <f t="array" ref="L5331">_xlfn.IFS(I5331&lt;=2,"SMALL",I5331&lt;=5,"MEDIUM",I5331&gt;5,"LARGE")</f>
        <v>SMALL</v>
      </c>
      <c r="M5331" s="144" t="str">
        <f t="shared" si="508"/>
        <v>NO</v>
      </c>
      <c r="N5331" s="374">
        <v>4</v>
      </c>
      <c r="O5331" s="374">
        <f t="shared" si="509"/>
        <v>4</v>
      </c>
      <c r="P5331" s="158" t="str" cm="1">
        <f t="array" ref="P5331">_xlfn.SWITCH(ROUND(N5331,0),5,"Excellent",4,"Good",3,"ok","Bad")</f>
        <v>Good</v>
      </c>
      <c r="Q5331" s="144">
        <v>4</v>
      </c>
      <c r="R5331" s="385">
        <v>43807</v>
      </c>
      <c r="S5331" s="385">
        <v>43898</v>
      </c>
      <c r="T5331" s="144">
        <v>3858</v>
      </c>
      <c r="U5331" s="144" t="s">
        <v>60</v>
      </c>
      <c r="V5331" s="144">
        <v>323</v>
      </c>
      <c r="W5331" s="144" t="str">
        <f t="shared" si="512"/>
        <v>Active</v>
      </c>
      <c r="X5331" s="144">
        <v>3858</v>
      </c>
      <c r="AB5331" s="343"/>
    </row>
    <row r="5332" spans="9:28">
      <c r="I5332" s="342">
        <v>2</v>
      </c>
      <c r="J5332" s="144" t="str">
        <f t="shared" si="510"/>
        <v>SMALL</v>
      </c>
      <c r="K5332" s="144" t="str">
        <f t="shared" si="511"/>
        <v>SMALL</v>
      </c>
      <c r="L5332" s="144" t="str" cm="1">
        <f t="array" ref="L5332">_xlfn.IFS(I5332&lt;=2,"SMALL",I5332&lt;=5,"MEDIUM",I5332&gt;5,"LARGE")</f>
        <v>SMALL</v>
      </c>
      <c r="M5332" s="144" t="str">
        <f t="shared" si="508"/>
        <v>NO</v>
      </c>
      <c r="N5332" s="374">
        <v>4.43</v>
      </c>
      <c r="O5332" s="374">
        <f t="shared" si="509"/>
        <v>4</v>
      </c>
      <c r="P5332" s="158" t="str" cm="1">
        <f t="array" ref="P5332">_xlfn.SWITCH(ROUND(N5332,0),5,"Excellent",4,"Good",3,"ok","Bad")</f>
        <v>Good</v>
      </c>
      <c r="Q5332" s="144">
        <v>7</v>
      </c>
      <c r="R5332" s="385">
        <v>43736</v>
      </c>
      <c r="S5332" s="385">
        <v>43943</v>
      </c>
      <c r="T5332" s="144">
        <v>3858</v>
      </c>
      <c r="U5332" s="144" t="s">
        <v>60</v>
      </c>
      <c r="V5332" s="144">
        <v>289</v>
      </c>
      <c r="W5332" s="144" t="str">
        <f t="shared" si="512"/>
        <v>Active</v>
      </c>
      <c r="X5332" s="144">
        <v>3858</v>
      </c>
      <c r="AB5332" s="343"/>
    </row>
    <row r="5333" spans="9:28">
      <c r="I5333" s="342">
        <v>10</v>
      </c>
      <c r="J5333" s="144" t="str">
        <f t="shared" si="510"/>
        <v>LARGE</v>
      </c>
      <c r="K5333" s="144" t="str">
        <f t="shared" si="511"/>
        <v>LARGE</v>
      </c>
      <c r="L5333" s="144" t="str" cm="1">
        <f t="array" ref="L5333">_xlfn.IFS(I5333&lt;=2,"SMALL",I5333&lt;=5,"MEDIUM",I5333&gt;5,"LARGE")</f>
        <v>LARGE</v>
      </c>
      <c r="M5333" s="144" t="str">
        <f t="shared" si="508"/>
        <v>NO</v>
      </c>
      <c r="N5333" s="374">
        <v>5</v>
      </c>
      <c r="O5333" s="374">
        <f t="shared" si="509"/>
        <v>5</v>
      </c>
      <c r="P5333" s="158" t="str" cm="1">
        <f t="array" ref="P5333">_xlfn.SWITCH(ROUND(N5333,0),5,"Excellent",4,"Good",3,"ok","Bad")</f>
        <v>Excellent</v>
      </c>
      <c r="Q5333" s="144">
        <v>3</v>
      </c>
      <c r="R5333" s="385">
        <v>43739</v>
      </c>
      <c r="S5333" s="385">
        <v>44050</v>
      </c>
      <c r="T5333" s="144">
        <v>4009</v>
      </c>
      <c r="U5333" s="144" t="s">
        <v>69</v>
      </c>
      <c r="V5333" s="144">
        <v>306</v>
      </c>
      <c r="W5333" s="144" t="str">
        <f t="shared" si="512"/>
        <v>Active</v>
      </c>
      <c r="X5333" s="144">
        <v>4009</v>
      </c>
      <c r="AB5333" s="343"/>
    </row>
    <row r="5334" spans="9:28">
      <c r="I5334" s="342">
        <v>4</v>
      </c>
      <c r="J5334" s="144" t="str">
        <f t="shared" si="510"/>
        <v>LARGE</v>
      </c>
      <c r="K5334" s="144" t="str">
        <f t="shared" si="511"/>
        <v>MEDIUM</v>
      </c>
      <c r="L5334" s="144" t="str" cm="1">
        <f t="array" ref="L5334">_xlfn.IFS(I5334&lt;=2,"SMALL",I5334&lt;=5,"MEDIUM",I5334&gt;5,"LARGE")</f>
        <v>MEDIUM</v>
      </c>
      <c r="M5334" s="144" t="str">
        <f t="shared" si="508"/>
        <v>NO</v>
      </c>
      <c r="N5334" s="374">
        <v>4.83</v>
      </c>
      <c r="O5334" s="374">
        <f t="shared" si="509"/>
        <v>5</v>
      </c>
      <c r="P5334" s="158" t="str" cm="1">
        <f t="array" ref="P5334">_xlfn.SWITCH(ROUND(N5334,0),5,"Excellent",4,"Good",3,"ok","Bad")</f>
        <v>Excellent</v>
      </c>
      <c r="Q5334" s="144">
        <v>29</v>
      </c>
      <c r="R5334" s="385">
        <v>43739</v>
      </c>
      <c r="S5334" s="385">
        <v>44047</v>
      </c>
      <c r="T5334" s="144">
        <v>2809</v>
      </c>
      <c r="U5334" s="144" t="s">
        <v>69</v>
      </c>
      <c r="V5334" s="144">
        <v>65</v>
      </c>
      <c r="W5334" s="144" t="str">
        <f t="shared" si="512"/>
        <v>Active</v>
      </c>
      <c r="X5334" s="144">
        <v>2809</v>
      </c>
      <c r="AB5334" s="343"/>
    </row>
    <row r="5335" spans="9:28">
      <c r="I5335" s="342">
        <v>2</v>
      </c>
      <c r="J5335" s="144" t="str">
        <f t="shared" si="510"/>
        <v>SMALL</v>
      </c>
      <c r="K5335" s="144" t="str">
        <f t="shared" si="511"/>
        <v>SMALL</v>
      </c>
      <c r="L5335" s="144" t="str" cm="1">
        <f t="array" ref="L5335">_xlfn.IFS(I5335&lt;=2,"SMALL",I5335&lt;=5,"MEDIUM",I5335&gt;5,"LARGE")</f>
        <v>SMALL</v>
      </c>
      <c r="M5335" s="144" t="str">
        <f t="shared" si="508"/>
        <v>NO</v>
      </c>
      <c r="N5335" s="374">
        <v>4.67</v>
      </c>
      <c r="O5335" s="374">
        <f t="shared" si="509"/>
        <v>5</v>
      </c>
      <c r="P5335" s="158" t="str" cm="1">
        <f t="array" ref="P5335">_xlfn.SWITCH(ROUND(N5335,0),5,"Excellent",4,"Good",3,"ok","Bad")</f>
        <v>Excellent</v>
      </c>
      <c r="Q5335" s="144">
        <v>3</v>
      </c>
      <c r="R5335" s="385">
        <v>43774</v>
      </c>
      <c r="S5335" s="385">
        <v>43808</v>
      </c>
      <c r="T5335" s="144">
        <v>1562</v>
      </c>
      <c r="U5335" s="144" t="s">
        <v>60</v>
      </c>
      <c r="V5335" s="144">
        <v>365</v>
      </c>
      <c r="W5335" s="144" t="str">
        <f t="shared" si="512"/>
        <v>Active</v>
      </c>
      <c r="X5335" s="144">
        <v>1562</v>
      </c>
      <c r="AB5335" s="343"/>
    </row>
    <row r="5336" spans="9:28">
      <c r="I5336" s="342">
        <v>2</v>
      </c>
      <c r="J5336" s="144" t="str">
        <f t="shared" si="510"/>
        <v>SMALL</v>
      </c>
      <c r="K5336" s="144" t="str">
        <f t="shared" si="511"/>
        <v>SMALL</v>
      </c>
      <c r="L5336" s="144" t="str" cm="1">
        <f t="array" ref="L5336">_xlfn.IFS(I5336&lt;=2,"SMALL",I5336&lt;=5,"MEDIUM",I5336&gt;5,"LARGE")</f>
        <v>SMALL</v>
      </c>
      <c r="M5336" s="144" t="str">
        <f t="shared" si="508"/>
        <v>NO</v>
      </c>
      <c r="N5336" s="374">
        <v>4.67</v>
      </c>
      <c r="O5336" s="374">
        <f t="shared" si="509"/>
        <v>5</v>
      </c>
      <c r="P5336" s="158" t="str" cm="1">
        <f t="array" ref="P5336">_xlfn.SWITCH(ROUND(N5336,0),5,"Excellent",4,"Good",3,"ok","Bad")</f>
        <v>Excellent</v>
      </c>
      <c r="Q5336" s="144">
        <v>3</v>
      </c>
      <c r="R5336" s="385">
        <v>43730</v>
      </c>
      <c r="S5336" s="385">
        <v>43831</v>
      </c>
      <c r="T5336" s="144">
        <v>3285</v>
      </c>
      <c r="U5336" s="144" t="s">
        <v>69</v>
      </c>
      <c r="V5336" s="144">
        <v>175</v>
      </c>
      <c r="W5336" s="144" t="str">
        <f t="shared" si="512"/>
        <v>Active</v>
      </c>
      <c r="X5336" s="144">
        <v>3285</v>
      </c>
      <c r="AB5336" s="343"/>
    </row>
    <row r="5337" spans="9:28">
      <c r="I5337" s="342">
        <v>2</v>
      </c>
      <c r="J5337" s="144" t="str">
        <f t="shared" si="510"/>
        <v>SMALL</v>
      </c>
      <c r="K5337" s="144" t="str">
        <f t="shared" si="511"/>
        <v>SMALL</v>
      </c>
      <c r="L5337" s="144" t="str" cm="1">
        <f t="array" ref="L5337">_xlfn.IFS(I5337&lt;=2,"SMALL",I5337&lt;=5,"MEDIUM",I5337&gt;5,"LARGE")</f>
        <v>SMALL</v>
      </c>
      <c r="M5337" s="144" t="str">
        <f t="shared" si="508"/>
        <v>NO</v>
      </c>
      <c r="N5337" s="374">
        <v>5</v>
      </c>
      <c r="O5337" s="374">
        <f t="shared" si="509"/>
        <v>5</v>
      </c>
      <c r="P5337" s="158" t="str" cm="1">
        <f t="array" ref="P5337">_xlfn.SWITCH(ROUND(N5337,0),5,"Excellent",4,"Good",3,"ok","Bad")</f>
        <v>Excellent</v>
      </c>
      <c r="Q5337" s="144">
        <v>8</v>
      </c>
      <c r="R5337" s="385">
        <v>43753</v>
      </c>
      <c r="S5337" s="385">
        <v>43962</v>
      </c>
      <c r="T5337" s="144">
        <v>3783</v>
      </c>
      <c r="U5337" s="144" t="s">
        <v>60</v>
      </c>
      <c r="V5337" s="144">
        <v>0</v>
      </c>
      <c r="W5337" s="144" t="str">
        <f t="shared" si="512"/>
        <v>Inactive</v>
      </c>
      <c r="X5337" s="144">
        <v>3783</v>
      </c>
      <c r="AB5337" s="343"/>
    </row>
    <row r="5338" spans="9:28">
      <c r="I5338" s="342">
        <v>1</v>
      </c>
      <c r="J5338" s="144" t="str">
        <f t="shared" si="510"/>
        <v>SMALL</v>
      </c>
      <c r="K5338" s="144" t="str">
        <f t="shared" si="511"/>
        <v>SMALL</v>
      </c>
      <c r="L5338" s="144" t="str" cm="1">
        <f t="array" ref="L5338">_xlfn.IFS(I5338&lt;=2,"SMALL",I5338&lt;=5,"MEDIUM",I5338&gt;5,"LARGE")</f>
        <v>SMALL</v>
      </c>
      <c r="M5338" s="144" t="str">
        <f t="shared" si="508"/>
        <v>NO</v>
      </c>
      <c r="N5338" s="374">
        <v>5</v>
      </c>
      <c r="O5338" s="374">
        <f t="shared" si="509"/>
        <v>5</v>
      </c>
      <c r="P5338" s="158" t="str" cm="1">
        <f t="array" ref="P5338">_xlfn.SWITCH(ROUND(N5338,0),5,"Excellent",4,"Good",3,"ok","Bad")</f>
        <v>Excellent</v>
      </c>
      <c r="Q5338" s="144">
        <v>8</v>
      </c>
      <c r="R5338" s="385">
        <v>43738</v>
      </c>
      <c r="S5338" s="385">
        <v>43888</v>
      </c>
      <c r="T5338" s="144">
        <v>2738</v>
      </c>
      <c r="U5338" s="144" t="s">
        <v>60</v>
      </c>
      <c r="V5338" s="144">
        <v>0</v>
      </c>
      <c r="W5338" s="144" t="str">
        <f t="shared" si="512"/>
        <v>Inactive</v>
      </c>
      <c r="X5338" s="144">
        <v>2738</v>
      </c>
      <c r="AB5338" s="343"/>
    </row>
    <row r="5339" spans="9:28">
      <c r="I5339" s="342">
        <v>2</v>
      </c>
      <c r="J5339" s="144" t="str">
        <f t="shared" si="510"/>
        <v>SMALL</v>
      </c>
      <c r="K5339" s="144" t="str">
        <f t="shared" si="511"/>
        <v>SMALL</v>
      </c>
      <c r="L5339" s="144" t="str" cm="1">
        <f t="array" ref="L5339">_xlfn.IFS(I5339&lt;=2,"SMALL",I5339&lt;=5,"MEDIUM",I5339&gt;5,"LARGE")</f>
        <v>SMALL</v>
      </c>
      <c r="M5339" s="144" t="str">
        <f t="shared" si="508"/>
        <v>NO</v>
      </c>
      <c r="N5339" s="374">
        <v>4.33</v>
      </c>
      <c r="O5339" s="374">
        <f t="shared" si="509"/>
        <v>4</v>
      </c>
      <c r="P5339" s="158" t="str" cm="1">
        <f t="array" ref="P5339">_xlfn.SWITCH(ROUND(N5339,0),5,"Excellent",4,"Good",3,"ok","Bad")</f>
        <v>Good</v>
      </c>
      <c r="Q5339" s="144">
        <v>6</v>
      </c>
      <c r="R5339" s="385">
        <v>43752</v>
      </c>
      <c r="S5339" s="385">
        <v>43919</v>
      </c>
      <c r="T5339" s="144">
        <v>3342</v>
      </c>
      <c r="U5339" s="144" t="s">
        <v>60</v>
      </c>
      <c r="V5339" s="144">
        <v>364</v>
      </c>
      <c r="W5339" s="144" t="str">
        <f t="shared" si="512"/>
        <v>Active</v>
      </c>
      <c r="X5339" s="144">
        <v>3342</v>
      </c>
      <c r="AB5339" s="343"/>
    </row>
    <row r="5340" spans="9:28">
      <c r="I5340" s="342">
        <v>6</v>
      </c>
      <c r="J5340" s="144" t="str">
        <f t="shared" si="510"/>
        <v>LARGE</v>
      </c>
      <c r="K5340" s="144" t="str">
        <f t="shared" si="511"/>
        <v>LARGE</v>
      </c>
      <c r="L5340" s="144" t="str" cm="1">
        <f t="array" ref="L5340">_xlfn.IFS(I5340&lt;=2,"SMALL",I5340&lt;=5,"MEDIUM",I5340&gt;5,"LARGE")</f>
        <v>LARGE</v>
      </c>
      <c r="M5340" s="144" t="str">
        <f t="shared" si="508"/>
        <v>NO</v>
      </c>
      <c r="N5340" s="374">
        <v>4.58</v>
      </c>
      <c r="O5340" s="374">
        <f t="shared" si="509"/>
        <v>5</v>
      </c>
      <c r="P5340" s="158" t="str" cm="1">
        <f t="array" ref="P5340">_xlfn.SWITCH(ROUND(N5340,0),5,"Excellent",4,"Good",3,"ok","Bad")</f>
        <v>Excellent</v>
      </c>
      <c r="Q5340" s="144">
        <v>24</v>
      </c>
      <c r="R5340" s="385">
        <v>43733</v>
      </c>
      <c r="S5340" s="385">
        <v>43907</v>
      </c>
      <c r="T5340" s="144">
        <v>3690</v>
      </c>
      <c r="U5340" s="144" t="s">
        <v>69</v>
      </c>
      <c r="V5340" s="144">
        <v>346</v>
      </c>
      <c r="W5340" s="144" t="str">
        <f t="shared" si="512"/>
        <v>Active</v>
      </c>
      <c r="X5340" s="144">
        <v>3690</v>
      </c>
      <c r="AB5340" s="343"/>
    </row>
    <row r="5341" spans="9:28">
      <c r="I5341" s="342">
        <v>1</v>
      </c>
      <c r="J5341" s="144" t="str">
        <f t="shared" si="510"/>
        <v>SMALL</v>
      </c>
      <c r="K5341" s="144" t="str">
        <f t="shared" si="511"/>
        <v>SMALL</v>
      </c>
      <c r="L5341" s="144" t="str" cm="1">
        <f t="array" ref="L5341">_xlfn.IFS(I5341&lt;=2,"SMALL",I5341&lt;=5,"MEDIUM",I5341&gt;5,"LARGE")</f>
        <v>SMALL</v>
      </c>
      <c r="M5341" s="144" t="str">
        <f t="shared" si="508"/>
        <v>NO</v>
      </c>
      <c r="N5341" s="374">
        <v>4.5</v>
      </c>
      <c r="O5341" s="374">
        <f t="shared" si="509"/>
        <v>5</v>
      </c>
      <c r="P5341" s="158" t="str" cm="1">
        <f t="array" ref="P5341">_xlfn.SWITCH(ROUND(N5341,0),5,"Excellent",4,"Good",3,"ok","Bad")</f>
        <v>Excellent</v>
      </c>
      <c r="Q5341" s="144">
        <v>12</v>
      </c>
      <c r="R5341" s="385">
        <v>43744</v>
      </c>
      <c r="S5341" s="385">
        <v>43848</v>
      </c>
      <c r="T5341" s="144">
        <v>3562</v>
      </c>
      <c r="U5341" s="144" t="s">
        <v>60</v>
      </c>
      <c r="V5341" s="144">
        <v>365</v>
      </c>
      <c r="W5341" s="144" t="str">
        <f t="shared" si="512"/>
        <v>Active</v>
      </c>
      <c r="X5341" s="144">
        <v>3562</v>
      </c>
      <c r="AB5341" s="343"/>
    </row>
    <row r="5342" spans="9:28">
      <c r="I5342" s="342">
        <v>4</v>
      </c>
      <c r="J5342" s="144" t="str">
        <f t="shared" si="510"/>
        <v>LARGE</v>
      </c>
      <c r="K5342" s="144" t="str">
        <f t="shared" si="511"/>
        <v>MEDIUM</v>
      </c>
      <c r="L5342" s="144" t="str" cm="1">
        <f t="array" ref="L5342">_xlfn.IFS(I5342&lt;=2,"SMALL",I5342&lt;=5,"MEDIUM",I5342&gt;5,"LARGE")</f>
        <v>MEDIUM</v>
      </c>
      <c r="M5342" s="144" t="str">
        <f t="shared" si="508"/>
        <v>NO</v>
      </c>
      <c r="N5342" s="374">
        <v>5</v>
      </c>
      <c r="O5342" s="374">
        <f t="shared" si="509"/>
        <v>5</v>
      </c>
      <c r="P5342" s="158" t="str" cm="1">
        <f t="array" ref="P5342">_xlfn.SWITCH(ROUND(N5342,0),5,"Excellent",4,"Good",3,"ok","Bad")</f>
        <v>Excellent</v>
      </c>
      <c r="Q5342" s="144">
        <v>24</v>
      </c>
      <c r="R5342" s="385">
        <v>43757</v>
      </c>
      <c r="S5342" s="385">
        <v>44054</v>
      </c>
      <c r="T5342" s="144">
        <v>4012</v>
      </c>
      <c r="U5342" s="144" t="s">
        <v>69</v>
      </c>
      <c r="V5342" s="144">
        <v>59</v>
      </c>
      <c r="W5342" s="144" t="str">
        <f t="shared" si="512"/>
        <v>Active</v>
      </c>
      <c r="X5342" s="144">
        <v>4012</v>
      </c>
      <c r="AB5342" s="343"/>
    </row>
    <row r="5343" spans="9:28">
      <c r="I5343" s="342">
        <v>2</v>
      </c>
      <c r="J5343" s="144" t="str">
        <f t="shared" si="510"/>
        <v>SMALL</v>
      </c>
      <c r="K5343" s="144" t="str">
        <f t="shared" si="511"/>
        <v>SMALL</v>
      </c>
      <c r="L5343" s="144" t="str" cm="1">
        <f t="array" ref="L5343">_xlfn.IFS(I5343&lt;=2,"SMALL",I5343&lt;=5,"MEDIUM",I5343&gt;5,"LARGE")</f>
        <v>SMALL</v>
      </c>
      <c r="M5343" s="144" t="str">
        <f t="shared" si="508"/>
        <v>NO</v>
      </c>
      <c r="N5343" s="374">
        <v>4.88</v>
      </c>
      <c r="O5343" s="374">
        <f t="shared" si="509"/>
        <v>5</v>
      </c>
      <c r="P5343" s="158" t="str" cm="1">
        <f t="array" ref="P5343">_xlfn.SWITCH(ROUND(N5343,0),5,"Excellent",4,"Good",3,"ok","Bad")</f>
        <v>Excellent</v>
      </c>
      <c r="Q5343" s="144">
        <v>17</v>
      </c>
      <c r="R5343" s="385">
        <v>43747</v>
      </c>
      <c r="S5343" s="385">
        <v>44021</v>
      </c>
      <c r="T5343" s="144">
        <v>3719</v>
      </c>
      <c r="U5343" s="144" t="s">
        <v>60</v>
      </c>
      <c r="V5343" s="144">
        <v>165</v>
      </c>
      <c r="W5343" s="144" t="str">
        <f t="shared" si="512"/>
        <v>Active</v>
      </c>
      <c r="X5343" s="144">
        <v>3719</v>
      </c>
      <c r="AB5343" s="343"/>
    </row>
    <row r="5344" spans="9:28">
      <c r="I5344" s="342">
        <v>4</v>
      </c>
      <c r="J5344" s="144" t="str">
        <f t="shared" si="510"/>
        <v>LARGE</v>
      </c>
      <c r="K5344" s="144" t="str">
        <f t="shared" si="511"/>
        <v>MEDIUM</v>
      </c>
      <c r="L5344" s="144" t="str" cm="1">
        <f t="array" ref="L5344">_xlfn.IFS(I5344&lt;=2,"SMALL",I5344&lt;=5,"MEDIUM",I5344&gt;5,"LARGE")</f>
        <v>MEDIUM</v>
      </c>
      <c r="M5344" s="144" t="str">
        <f t="shared" si="508"/>
        <v>NO</v>
      </c>
      <c r="N5344" s="374">
        <v>5</v>
      </c>
      <c r="O5344" s="374">
        <f t="shared" si="509"/>
        <v>5</v>
      </c>
      <c r="P5344" s="158" t="str" cm="1">
        <f t="array" ref="P5344">_xlfn.SWITCH(ROUND(N5344,0),5,"Excellent",4,"Good",3,"ok","Bad")</f>
        <v>Excellent</v>
      </c>
      <c r="Q5344" s="144">
        <v>13</v>
      </c>
      <c r="R5344" s="385">
        <v>43754</v>
      </c>
      <c r="S5344" s="385">
        <v>44021</v>
      </c>
      <c r="T5344" s="144">
        <v>535</v>
      </c>
      <c r="U5344" s="144" t="s">
        <v>69</v>
      </c>
      <c r="V5344" s="144">
        <v>85</v>
      </c>
      <c r="W5344" s="144" t="str">
        <f t="shared" si="512"/>
        <v>Active</v>
      </c>
      <c r="X5344" s="144">
        <v>535</v>
      </c>
      <c r="AB5344" s="343"/>
    </row>
    <row r="5345" spans="9:28">
      <c r="I5345" s="342">
        <v>2</v>
      </c>
      <c r="J5345" s="144" t="str">
        <f t="shared" si="510"/>
        <v>SMALL</v>
      </c>
      <c r="K5345" s="144" t="str">
        <f t="shared" si="511"/>
        <v>SMALL</v>
      </c>
      <c r="L5345" s="144" t="str" cm="1">
        <f t="array" ref="L5345">_xlfn.IFS(I5345&lt;=2,"SMALL",I5345&lt;=5,"MEDIUM",I5345&gt;5,"LARGE")</f>
        <v>SMALL</v>
      </c>
      <c r="M5345" s="144" t="str">
        <f t="shared" si="508"/>
        <v>NO</v>
      </c>
      <c r="N5345" s="374">
        <v>4.67</v>
      </c>
      <c r="O5345" s="374">
        <f t="shared" si="509"/>
        <v>5</v>
      </c>
      <c r="P5345" s="158" t="str" cm="1">
        <f t="array" ref="P5345">_xlfn.SWITCH(ROUND(N5345,0),5,"Excellent",4,"Good",3,"ok","Bad")</f>
        <v>Excellent</v>
      </c>
      <c r="Q5345" s="144">
        <v>3</v>
      </c>
      <c r="R5345" s="385">
        <v>43745</v>
      </c>
      <c r="S5345" s="385">
        <v>43804</v>
      </c>
      <c r="T5345" s="144">
        <v>3719</v>
      </c>
      <c r="U5345" s="144" t="s">
        <v>60</v>
      </c>
      <c r="V5345" s="144">
        <v>228</v>
      </c>
      <c r="W5345" s="144" t="str">
        <f t="shared" si="512"/>
        <v>Active</v>
      </c>
      <c r="X5345" s="144">
        <v>3719</v>
      </c>
      <c r="AB5345" s="343"/>
    </row>
    <row r="5346" spans="9:28">
      <c r="I5346" s="342">
        <v>8</v>
      </c>
      <c r="J5346" s="144" t="str">
        <f t="shared" si="510"/>
        <v>LARGE</v>
      </c>
      <c r="K5346" s="144" t="str">
        <f t="shared" si="511"/>
        <v>LARGE</v>
      </c>
      <c r="L5346" s="144" t="str" cm="1">
        <f t="array" ref="L5346">_xlfn.IFS(I5346&lt;=2,"SMALL",I5346&lt;=5,"MEDIUM",I5346&gt;5,"LARGE")</f>
        <v>LARGE</v>
      </c>
      <c r="M5346" s="144" t="str">
        <f t="shared" si="508"/>
        <v>NO</v>
      </c>
      <c r="N5346" s="374">
        <v>5</v>
      </c>
      <c r="O5346" s="374">
        <f t="shared" si="509"/>
        <v>5</v>
      </c>
      <c r="P5346" s="158" t="str" cm="1">
        <f t="array" ref="P5346">_xlfn.SWITCH(ROUND(N5346,0),5,"Excellent",4,"Good",3,"ok","Bad")</f>
        <v>Excellent</v>
      </c>
      <c r="Q5346" s="144">
        <v>17</v>
      </c>
      <c r="R5346" s="385">
        <v>43807</v>
      </c>
      <c r="S5346" s="385">
        <v>44053</v>
      </c>
      <c r="T5346" s="144">
        <v>4014</v>
      </c>
      <c r="U5346" s="144" t="s">
        <v>69</v>
      </c>
      <c r="V5346" s="144">
        <v>262</v>
      </c>
      <c r="W5346" s="144" t="str">
        <f t="shared" si="512"/>
        <v>Active</v>
      </c>
      <c r="X5346" s="144">
        <v>4014</v>
      </c>
      <c r="AB5346" s="343"/>
    </row>
    <row r="5347" spans="9:28">
      <c r="I5347" s="342">
        <v>4</v>
      </c>
      <c r="J5347" s="144" t="str">
        <f t="shared" si="510"/>
        <v>LARGE</v>
      </c>
      <c r="K5347" s="144" t="str">
        <f t="shared" si="511"/>
        <v>MEDIUM</v>
      </c>
      <c r="L5347" s="144" t="str" cm="1">
        <f t="array" ref="L5347">_xlfn.IFS(I5347&lt;=2,"SMALL",I5347&lt;=5,"MEDIUM",I5347&gt;5,"LARGE")</f>
        <v>MEDIUM</v>
      </c>
      <c r="M5347" s="144" t="str">
        <f t="shared" si="508"/>
        <v>NO</v>
      </c>
      <c r="N5347" s="374">
        <v>4.67</v>
      </c>
      <c r="O5347" s="374">
        <f t="shared" si="509"/>
        <v>5</v>
      </c>
      <c r="P5347" s="158" t="str" cm="1">
        <f t="array" ref="P5347">_xlfn.SWITCH(ROUND(N5347,0),5,"Excellent",4,"Good",3,"ok","Bad")</f>
        <v>Excellent</v>
      </c>
      <c r="Q5347" s="144">
        <v>3</v>
      </c>
      <c r="R5347" s="385">
        <v>43766</v>
      </c>
      <c r="S5347" s="385">
        <v>43836</v>
      </c>
      <c r="T5347" s="144">
        <v>1892</v>
      </c>
      <c r="U5347" s="144" t="s">
        <v>69</v>
      </c>
      <c r="V5347" s="144">
        <v>78</v>
      </c>
      <c r="W5347" s="144" t="str">
        <f t="shared" si="512"/>
        <v>Active</v>
      </c>
      <c r="X5347" s="144">
        <v>1892</v>
      </c>
      <c r="AB5347" s="343"/>
    </row>
    <row r="5348" spans="9:28">
      <c r="I5348" s="342">
        <v>2</v>
      </c>
      <c r="J5348" s="144" t="str">
        <f t="shared" si="510"/>
        <v>SMALL</v>
      </c>
      <c r="K5348" s="144" t="str">
        <f t="shared" si="511"/>
        <v>SMALL</v>
      </c>
      <c r="L5348" s="144" t="str" cm="1">
        <f t="array" ref="L5348">_xlfn.IFS(I5348&lt;=2,"SMALL",I5348&lt;=5,"MEDIUM",I5348&gt;5,"LARGE")</f>
        <v>SMALL</v>
      </c>
      <c r="M5348" s="144" t="str">
        <f t="shared" si="508"/>
        <v>NO</v>
      </c>
      <c r="N5348" s="374">
        <v>4.88</v>
      </c>
      <c r="O5348" s="374">
        <f t="shared" si="509"/>
        <v>5</v>
      </c>
      <c r="P5348" s="158" t="str" cm="1">
        <f t="array" ref="P5348">_xlfn.SWITCH(ROUND(N5348,0),5,"Excellent",4,"Good",3,"ok","Bad")</f>
        <v>Excellent</v>
      </c>
      <c r="Q5348" s="144">
        <v>16</v>
      </c>
      <c r="R5348" s="385">
        <v>43746</v>
      </c>
      <c r="S5348" s="385">
        <v>44026</v>
      </c>
      <c r="T5348" s="144">
        <v>1974</v>
      </c>
      <c r="U5348" s="144" t="s">
        <v>60</v>
      </c>
      <c r="V5348" s="144">
        <v>158</v>
      </c>
      <c r="W5348" s="144" t="str">
        <f t="shared" si="512"/>
        <v>Active</v>
      </c>
      <c r="X5348" s="144">
        <v>1974</v>
      </c>
      <c r="AB5348" s="343"/>
    </row>
    <row r="5349" spans="9:28">
      <c r="I5349" s="342">
        <v>4</v>
      </c>
      <c r="J5349" s="144" t="str">
        <f t="shared" si="510"/>
        <v>LARGE</v>
      </c>
      <c r="K5349" s="144" t="str">
        <f t="shared" si="511"/>
        <v>MEDIUM</v>
      </c>
      <c r="L5349" s="144" t="str" cm="1">
        <f t="array" ref="L5349">_xlfn.IFS(I5349&lt;=2,"SMALL",I5349&lt;=5,"MEDIUM",I5349&gt;5,"LARGE")</f>
        <v>MEDIUM</v>
      </c>
      <c r="M5349" s="144" t="str">
        <f t="shared" si="508"/>
        <v>NO</v>
      </c>
      <c r="N5349" s="374">
        <v>5</v>
      </c>
      <c r="O5349" s="374">
        <f t="shared" si="509"/>
        <v>5</v>
      </c>
      <c r="P5349" s="158" t="str" cm="1">
        <f t="array" ref="P5349">_xlfn.SWITCH(ROUND(N5349,0),5,"Excellent",4,"Good",3,"ok","Bad")</f>
        <v>Excellent</v>
      </c>
      <c r="Q5349" s="144">
        <v>6</v>
      </c>
      <c r="R5349" s="385">
        <v>43757</v>
      </c>
      <c r="S5349" s="385">
        <v>43878</v>
      </c>
      <c r="T5349" s="144">
        <v>4015</v>
      </c>
      <c r="U5349" s="144" t="s">
        <v>69</v>
      </c>
      <c r="V5349" s="144">
        <v>242</v>
      </c>
      <c r="W5349" s="144" t="str">
        <f t="shared" si="512"/>
        <v>Active</v>
      </c>
      <c r="X5349" s="144">
        <v>4015</v>
      </c>
      <c r="AB5349" s="343"/>
    </row>
    <row r="5350" spans="9:28">
      <c r="I5350" s="342">
        <v>2</v>
      </c>
      <c r="J5350" s="144" t="str">
        <f t="shared" si="510"/>
        <v>SMALL</v>
      </c>
      <c r="K5350" s="144" t="str">
        <f t="shared" si="511"/>
        <v>SMALL</v>
      </c>
      <c r="L5350" s="144" t="str" cm="1">
        <f t="array" ref="L5350">_xlfn.IFS(I5350&lt;=2,"SMALL",I5350&lt;=5,"MEDIUM",I5350&gt;5,"LARGE")</f>
        <v>SMALL</v>
      </c>
      <c r="M5350" s="144" t="str">
        <f t="shared" si="508"/>
        <v>NO</v>
      </c>
      <c r="N5350" s="374">
        <v>4.91</v>
      </c>
      <c r="O5350" s="374">
        <f t="shared" si="509"/>
        <v>5</v>
      </c>
      <c r="P5350" s="158" t="str" cm="1">
        <f t="array" ref="P5350">_xlfn.SWITCH(ROUND(N5350,0),5,"Excellent",4,"Good",3,"ok","Bad")</f>
        <v>Excellent</v>
      </c>
      <c r="Q5350" s="144">
        <v>22</v>
      </c>
      <c r="R5350" s="385">
        <v>43739</v>
      </c>
      <c r="S5350" s="385">
        <v>44044</v>
      </c>
      <c r="T5350" s="144">
        <v>2596</v>
      </c>
      <c r="U5350" s="144" t="s">
        <v>60</v>
      </c>
      <c r="V5350" s="144">
        <v>45</v>
      </c>
      <c r="W5350" s="144" t="str">
        <f t="shared" si="512"/>
        <v>Active</v>
      </c>
      <c r="X5350" s="144">
        <v>2596</v>
      </c>
      <c r="AB5350" s="343"/>
    </row>
    <row r="5351" spans="9:28">
      <c r="I5351" s="342">
        <v>2</v>
      </c>
      <c r="J5351" s="144" t="str">
        <f t="shared" si="510"/>
        <v>SMALL</v>
      </c>
      <c r="K5351" s="144" t="str">
        <f t="shared" si="511"/>
        <v>SMALL</v>
      </c>
      <c r="L5351" s="144" t="str" cm="1">
        <f t="array" ref="L5351">_xlfn.IFS(I5351&lt;=2,"SMALL",I5351&lt;=5,"MEDIUM",I5351&gt;5,"LARGE")</f>
        <v>SMALL</v>
      </c>
      <c r="M5351" s="144" t="str">
        <f t="shared" si="508"/>
        <v>NO</v>
      </c>
      <c r="N5351" s="374">
        <v>4.9000000000000004</v>
      </c>
      <c r="O5351" s="374">
        <f t="shared" si="509"/>
        <v>5</v>
      </c>
      <c r="P5351" s="158" t="str" cm="1">
        <f t="array" ref="P5351">_xlfn.SWITCH(ROUND(N5351,0),5,"Excellent",4,"Good",3,"ok","Bad")</f>
        <v>Excellent</v>
      </c>
      <c r="Q5351" s="144">
        <v>30</v>
      </c>
      <c r="R5351" s="385">
        <v>43765</v>
      </c>
      <c r="S5351" s="385">
        <v>44042</v>
      </c>
      <c r="T5351" s="144">
        <v>2596</v>
      </c>
      <c r="U5351" s="144" t="s">
        <v>60</v>
      </c>
      <c r="V5351" s="144">
        <v>46</v>
      </c>
      <c r="W5351" s="144" t="str">
        <f t="shared" si="512"/>
        <v>Active</v>
      </c>
      <c r="X5351" s="144">
        <v>2596</v>
      </c>
      <c r="AB5351" s="343"/>
    </row>
    <row r="5352" spans="9:28">
      <c r="I5352" s="342">
        <v>2</v>
      </c>
      <c r="J5352" s="144" t="str">
        <f t="shared" si="510"/>
        <v>SMALL</v>
      </c>
      <c r="K5352" s="144" t="str">
        <f t="shared" si="511"/>
        <v>SMALL</v>
      </c>
      <c r="L5352" s="144" t="str" cm="1">
        <f t="array" ref="L5352">_xlfn.IFS(I5352&lt;=2,"SMALL",I5352&lt;=5,"MEDIUM",I5352&gt;5,"LARGE")</f>
        <v>SMALL</v>
      </c>
      <c r="M5352" s="144" t="str">
        <f t="shared" si="508"/>
        <v>NO</v>
      </c>
      <c r="N5352" s="374">
        <v>5</v>
      </c>
      <c r="O5352" s="374">
        <f t="shared" si="509"/>
        <v>5</v>
      </c>
      <c r="P5352" s="158" t="str" cm="1">
        <f t="array" ref="P5352">_xlfn.SWITCH(ROUND(N5352,0),5,"Excellent",4,"Good",3,"ok","Bad")</f>
        <v>Excellent</v>
      </c>
      <c r="Q5352" s="144">
        <v>21</v>
      </c>
      <c r="R5352" s="385">
        <v>43745</v>
      </c>
      <c r="S5352" s="385">
        <v>44032</v>
      </c>
      <c r="T5352" s="144">
        <v>2596</v>
      </c>
      <c r="U5352" s="144" t="s">
        <v>60</v>
      </c>
      <c r="V5352" s="144">
        <v>40</v>
      </c>
      <c r="W5352" s="144" t="str">
        <f t="shared" si="512"/>
        <v>Active</v>
      </c>
      <c r="X5352" s="144">
        <v>2596</v>
      </c>
      <c r="AB5352" s="343"/>
    </row>
    <row r="5353" spans="9:28">
      <c r="I5353" s="342">
        <v>2</v>
      </c>
      <c r="J5353" s="144" t="str">
        <f t="shared" si="510"/>
        <v>SMALL</v>
      </c>
      <c r="K5353" s="144" t="str">
        <f t="shared" si="511"/>
        <v>SMALL</v>
      </c>
      <c r="L5353" s="144" t="str" cm="1">
        <f t="array" ref="L5353">_xlfn.IFS(I5353&lt;=2,"SMALL",I5353&lt;=5,"MEDIUM",I5353&gt;5,"LARGE")</f>
        <v>SMALL</v>
      </c>
      <c r="M5353" s="144" t="str">
        <f t="shared" si="508"/>
        <v>NO</v>
      </c>
      <c r="N5353" s="374">
        <v>5</v>
      </c>
      <c r="O5353" s="374">
        <f t="shared" si="509"/>
        <v>5</v>
      </c>
      <c r="P5353" s="158" t="str" cm="1">
        <f t="array" ref="P5353">_xlfn.SWITCH(ROUND(N5353,0),5,"Excellent",4,"Good",3,"ok","Bad")</f>
        <v>Excellent</v>
      </c>
      <c r="Q5353" s="144">
        <v>21</v>
      </c>
      <c r="R5353" s="385">
        <v>43757</v>
      </c>
      <c r="S5353" s="385">
        <v>44036</v>
      </c>
      <c r="T5353" s="144">
        <v>2596</v>
      </c>
      <c r="U5353" s="144" t="s">
        <v>60</v>
      </c>
      <c r="V5353" s="144">
        <v>45</v>
      </c>
      <c r="W5353" s="144" t="str">
        <f t="shared" si="512"/>
        <v>Active</v>
      </c>
      <c r="X5353" s="144">
        <v>2596</v>
      </c>
      <c r="AB5353" s="343"/>
    </row>
    <row r="5354" spans="9:28">
      <c r="I5354" s="342">
        <v>2</v>
      </c>
      <c r="J5354" s="144" t="str">
        <f t="shared" si="510"/>
        <v>SMALL</v>
      </c>
      <c r="K5354" s="144" t="str">
        <f t="shared" si="511"/>
        <v>SMALL</v>
      </c>
      <c r="L5354" s="144" t="str" cm="1">
        <f t="array" ref="L5354">_xlfn.IFS(I5354&lt;=2,"SMALL",I5354&lt;=5,"MEDIUM",I5354&gt;5,"LARGE")</f>
        <v>SMALL</v>
      </c>
      <c r="M5354" s="144" t="str">
        <f t="shared" si="508"/>
        <v>NO</v>
      </c>
      <c r="N5354" s="374">
        <v>5</v>
      </c>
      <c r="O5354" s="374">
        <f t="shared" si="509"/>
        <v>5</v>
      </c>
      <c r="P5354" s="158" t="str" cm="1">
        <f t="array" ref="P5354">_xlfn.SWITCH(ROUND(N5354,0),5,"Excellent",4,"Good",3,"ok","Bad")</f>
        <v>Excellent</v>
      </c>
      <c r="Q5354" s="144">
        <v>4</v>
      </c>
      <c r="R5354" s="385">
        <v>43800</v>
      </c>
      <c r="S5354" s="385">
        <v>44053</v>
      </c>
      <c r="T5354" s="144">
        <v>937</v>
      </c>
      <c r="U5354" s="144" t="s">
        <v>69</v>
      </c>
      <c r="V5354" s="144">
        <v>86</v>
      </c>
      <c r="W5354" s="144" t="str">
        <f t="shared" si="512"/>
        <v>Active</v>
      </c>
      <c r="X5354" s="144">
        <v>937</v>
      </c>
      <c r="AB5354" s="343"/>
    </row>
    <row r="5355" spans="9:28">
      <c r="I5355" s="342">
        <v>6</v>
      </c>
      <c r="J5355" s="144" t="str">
        <f t="shared" si="510"/>
        <v>LARGE</v>
      </c>
      <c r="K5355" s="144" t="str">
        <f t="shared" si="511"/>
        <v>LARGE</v>
      </c>
      <c r="L5355" s="144" t="str" cm="1">
        <f t="array" ref="L5355">_xlfn.IFS(I5355&lt;=2,"SMALL",I5355&lt;=5,"MEDIUM",I5355&gt;5,"LARGE")</f>
        <v>LARGE</v>
      </c>
      <c r="M5355" s="144" t="str">
        <f t="shared" si="508"/>
        <v>NO</v>
      </c>
      <c r="N5355" s="374">
        <v>5</v>
      </c>
      <c r="O5355" s="374">
        <f t="shared" si="509"/>
        <v>5</v>
      </c>
      <c r="P5355" s="158" t="str" cm="1">
        <f t="array" ref="P5355">_xlfn.SWITCH(ROUND(N5355,0),5,"Excellent",4,"Good",3,"ok","Bad")</f>
        <v>Excellent</v>
      </c>
      <c r="Q5355" s="144">
        <v>22</v>
      </c>
      <c r="R5355" s="385">
        <v>43774</v>
      </c>
      <c r="S5355" s="385">
        <v>44024</v>
      </c>
      <c r="T5355" s="144">
        <v>2882</v>
      </c>
      <c r="U5355" s="144" t="s">
        <v>69</v>
      </c>
      <c r="V5355" s="144">
        <v>151</v>
      </c>
      <c r="W5355" s="144" t="str">
        <f t="shared" si="512"/>
        <v>Active</v>
      </c>
      <c r="X5355" s="144">
        <v>2882</v>
      </c>
      <c r="AB5355" s="343"/>
    </row>
    <row r="5356" spans="9:28">
      <c r="I5356" s="342">
        <v>2</v>
      </c>
      <c r="J5356" s="144" t="str">
        <f t="shared" si="510"/>
        <v>SMALL</v>
      </c>
      <c r="K5356" s="144" t="str">
        <f t="shared" si="511"/>
        <v>SMALL</v>
      </c>
      <c r="L5356" s="144" t="str" cm="1">
        <f t="array" ref="L5356">_xlfn.IFS(I5356&lt;=2,"SMALL",I5356&lt;=5,"MEDIUM",I5356&gt;5,"LARGE")</f>
        <v>SMALL</v>
      </c>
      <c r="M5356" s="144" t="str">
        <f t="shared" si="508"/>
        <v>NO</v>
      </c>
      <c r="N5356" s="374">
        <v>5</v>
      </c>
      <c r="O5356" s="374">
        <f t="shared" si="509"/>
        <v>5</v>
      </c>
      <c r="P5356" s="158" t="str" cm="1">
        <f t="array" ref="P5356">_xlfn.SWITCH(ROUND(N5356,0),5,"Excellent",4,"Good",3,"ok","Bad")</f>
        <v>Excellent</v>
      </c>
      <c r="Q5356" s="144">
        <v>3</v>
      </c>
      <c r="R5356" s="385">
        <v>43824</v>
      </c>
      <c r="S5356" s="385">
        <v>43832</v>
      </c>
      <c r="T5356" s="144">
        <v>4017</v>
      </c>
      <c r="U5356" s="144" t="s">
        <v>60</v>
      </c>
      <c r="V5356" s="144">
        <v>178</v>
      </c>
      <c r="W5356" s="144" t="str">
        <f t="shared" si="512"/>
        <v>Active</v>
      </c>
      <c r="X5356" s="144">
        <v>4017</v>
      </c>
      <c r="AB5356" s="343"/>
    </row>
    <row r="5357" spans="9:28">
      <c r="I5357" s="342">
        <v>2</v>
      </c>
      <c r="J5357" s="144" t="str">
        <f t="shared" si="510"/>
        <v>SMALL</v>
      </c>
      <c r="K5357" s="144" t="str">
        <f t="shared" si="511"/>
        <v>SMALL</v>
      </c>
      <c r="L5357" s="144" t="str" cm="1">
        <f t="array" ref="L5357">_xlfn.IFS(I5357&lt;=2,"SMALL",I5357&lt;=5,"MEDIUM",I5357&gt;5,"LARGE")</f>
        <v>SMALL</v>
      </c>
      <c r="M5357" s="144" t="str">
        <f t="shared" si="508"/>
        <v>NO</v>
      </c>
      <c r="N5357" s="374">
        <v>4</v>
      </c>
      <c r="O5357" s="374">
        <f t="shared" si="509"/>
        <v>4</v>
      </c>
      <c r="P5357" s="158" t="str" cm="1">
        <f t="array" ref="P5357">_xlfn.SWITCH(ROUND(N5357,0),5,"Excellent",4,"Good",3,"ok","Bad")</f>
        <v>Good</v>
      </c>
      <c r="Q5357" s="144">
        <v>6</v>
      </c>
      <c r="R5357" s="385">
        <v>43738</v>
      </c>
      <c r="S5357" s="385">
        <v>43817</v>
      </c>
      <c r="T5357" s="144">
        <v>4018</v>
      </c>
      <c r="U5357" s="144" t="s">
        <v>60</v>
      </c>
      <c r="V5357" s="144">
        <v>279</v>
      </c>
      <c r="W5357" s="144" t="str">
        <f t="shared" si="512"/>
        <v>Active</v>
      </c>
      <c r="X5357" s="144">
        <v>4018</v>
      </c>
      <c r="AB5357" s="343"/>
    </row>
    <row r="5358" spans="9:28">
      <c r="I5358" s="342">
        <v>2</v>
      </c>
      <c r="J5358" s="144" t="str">
        <f t="shared" si="510"/>
        <v>SMALL</v>
      </c>
      <c r="K5358" s="144" t="str">
        <f t="shared" si="511"/>
        <v>SMALL</v>
      </c>
      <c r="L5358" s="144" t="str" cm="1">
        <f t="array" ref="L5358">_xlfn.IFS(I5358&lt;=2,"SMALL",I5358&lt;=5,"MEDIUM",I5358&gt;5,"LARGE")</f>
        <v>SMALL</v>
      </c>
      <c r="M5358" s="144" t="str">
        <f t="shared" si="508"/>
        <v>NO</v>
      </c>
      <c r="N5358" s="374">
        <v>5</v>
      </c>
      <c r="O5358" s="374">
        <f t="shared" si="509"/>
        <v>5</v>
      </c>
      <c r="P5358" s="158" t="str" cm="1">
        <f t="array" ref="P5358">_xlfn.SWITCH(ROUND(N5358,0),5,"Excellent",4,"Good",3,"ok","Bad")</f>
        <v>Excellent</v>
      </c>
      <c r="Q5358" s="144">
        <v>5</v>
      </c>
      <c r="R5358" s="385">
        <v>43749</v>
      </c>
      <c r="S5358" s="385">
        <v>43832</v>
      </c>
      <c r="T5358" s="144">
        <v>377</v>
      </c>
      <c r="U5358" s="144" t="s">
        <v>69</v>
      </c>
      <c r="V5358" s="144">
        <v>89</v>
      </c>
      <c r="W5358" s="144" t="str">
        <f t="shared" si="512"/>
        <v>Active</v>
      </c>
      <c r="X5358" s="144">
        <v>377</v>
      </c>
      <c r="AB5358" s="343"/>
    </row>
    <row r="5359" spans="9:28">
      <c r="I5359" s="342">
        <v>6</v>
      </c>
      <c r="J5359" s="144" t="str">
        <f t="shared" si="510"/>
        <v>LARGE</v>
      </c>
      <c r="K5359" s="144" t="str">
        <f t="shared" si="511"/>
        <v>LARGE</v>
      </c>
      <c r="L5359" s="144" t="str" cm="1">
        <f t="array" ref="L5359">_xlfn.IFS(I5359&lt;=2,"SMALL",I5359&lt;=5,"MEDIUM",I5359&gt;5,"LARGE")</f>
        <v>LARGE</v>
      </c>
      <c r="M5359" s="144" t="str">
        <f t="shared" si="508"/>
        <v>NO</v>
      </c>
      <c r="N5359" s="374">
        <v>5</v>
      </c>
      <c r="O5359" s="374">
        <f t="shared" si="509"/>
        <v>5</v>
      </c>
      <c r="P5359" s="158" t="str" cm="1">
        <f t="array" ref="P5359">_xlfn.SWITCH(ROUND(N5359,0),5,"Excellent",4,"Good",3,"ok","Bad")</f>
        <v>Excellent</v>
      </c>
      <c r="Q5359" s="144">
        <v>13</v>
      </c>
      <c r="R5359" s="385">
        <v>43759</v>
      </c>
      <c r="S5359" s="385">
        <v>43898</v>
      </c>
      <c r="T5359" s="144">
        <v>4019</v>
      </c>
      <c r="U5359" s="144" t="s">
        <v>69</v>
      </c>
      <c r="V5359" s="144">
        <v>75</v>
      </c>
      <c r="W5359" s="144" t="str">
        <f t="shared" si="512"/>
        <v>Active</v>
      </c>
      <c r="X5359" s="144">
        <v>4019</v>
      </c>
      <c r="AB5359" s="343"/>
    </row>
    <row r="5360" spans="9:28">
      <c r="I5360" s="342">
        <v>10</v>
      </c>
      <c r="J5360" s="144" t="str">
        <f t="shared" si="510"/>
        <v>LARGE</v>
      </c>
      <c r="K5360" s="144" t="str">
        <f t="shared" si="511"/>
        <v>LARGE</v>
      </c>
      <c r="L5360" s="144" t="str" cm="1">
        <f t="array" ref="L5360">_xlfn.IFS(I5360&lt;=2,"SMALL",I5360&lt;=5,"MEDIUM",I5360&gt;5,"LARGE")</f>
        <v>LARGE</v>
      </c>
      <c r="M5360" s="144" t="str">
        <f t="shared" si="508"/>
        <v>NO</v>
      </c>
      <c r="N5360" s="374">
        <v>4.75</v>
      </c>
      <c r="O5360" s="374">
        <f t="shared" si="509"/>
        <v>5</v>
      </c>
      <c r="P5360" s="158" t="str" cm="1">
        <f t="array" ref="P5360">_xlfn.SWITCH(ROUND(N5360,0),5,"Excellent",4,"Good",3,"ok","Bad")</f>
        <v>Excellent</v>
      </c>
      <c r="Q5360" s="144">
        <v>4</v>
      </c>
      <c r="R5360" s="385">
        <v>43849</v>
      </c>
      <c r="S5360" s="385">
        <v>43891</v>
      </c>
      <c r="T5360" s="144">
        <v>4020</v>
      </c>
      <c r="U5360" s="144" t="s">
        <v>69</v>
      </c>
      <c r="V5360" s="144">
        <v>365</v>
      </c>
      <c r="W5360" s="144" t="str">
        <f t="shared" si="512"/>
        <v>Active</v>
      </c>
      <c r="X5360" s="144">
        <v>4020</v>
      </c>
      <c r="AB5360" s="343"/>
    </row>
    <row r="5361" spans="9:28">
      <c r="I5361" s="342">
        <v>2</v>
      </c>
      <c r="J5361" s="144" t="str">
        <f t="shared" si="510"/>
        <v>SMALL</v>
      </c>
      <c r="K5361" s="144" t="str">
        <f t="shared" si="511"/>
        <v>SMALL</v>
      </c>
      <c r="L5361" s="144" t="str" cm="1">
        <f t="array" ref="L5361">_xlfn.IFS(I5361&lt;=2,"SMALL",I5361&lt;=5,"MEDIUM",I5361&gt;5,"LARGE")</f>
        <v>SMALL</v>
      </c>
      <c r="M5361" s="144" t="str">
        <f t="shared" si="508"/>
        <v>NO</v>
      </c>
      <c r="N5361" s="374">
        <v>5</v>
      </c>
      <c r="O5361" s="374">
        <f t="shared" si="509"/>
        <v>5</v>
      </c>
      <c r="P5361" s="158" t="str" cm="1">
        <f t="array" ref="P5361">_xlfn.SWITCH(ROUND(N5361,0),5,"Excellent",4,"Good",3,"ok","Bad")</f>
        <v>Excellent</v>
      </c>
      <c r="Q5361" s="144">
        <v>12</v>
      </c>
      <c r="R5361" s="385">
        <v>43745</v>
      </c>
      <c r="S5361" s="385">
        <v>43920</v>
      </c>
      <c r="T5361" s="144">
        <v>2573</v>
      </c>
      <c r="U5361" s="144" t="s">
        <v>60</v>
      </c>
      <c r="V5361" s="144">
        <v>0</v>
      </c>
      <c r="W5361" s="144" t="str">
        <f t="shared" si="512"/>
        <v>Inactive</v>
      </c>
      <c r="X5361" s="144">
        <v>2573</v>
      </c>
      <c r="AB5361" s="343"/>
    </row>
    <row r="5362" spans="9:28">
      <c r="I5362" s="342">
        <v>2</v>
      </c>
      <c r="J5362" s="144" t="str">
        <f t="shared" si="510"/>
        <v>SMALL</v>
      </c>
      <c r="K5362" s="144" t="str">
        <f t="shared" si="511"/>
        <v>SMALL</v>
      </c>
      <c r="L5362" s="144" t="str" cm="1">
        <f t="array" ref="L5362">_xlfn.IFS(I5362&lt;=2,"SMALL",I5362&lt;=5,"MEDIUM",I5362&gt;5,"LARGE")</f>
        <v>SMALL</v>
      </c>
      <c r="M5362" s="144" t="str">
        <f t="shared" si="508"/>
        <v>NO</v>
      </c>
      <c r="N5362" s="374">
        <v>4.93</v>
      </c>
      <c r="O5362" s="374">
        <f t="shared" si="509"/>
        <v>5</v>
      </c>
      <c r="P5362" s="158" t="str" cm="1">
        <f t="array" ref="P5362">_xlfn.SWITCH(ROUND(N5362,0),5,"Excellent",4,"Good",3,"ok","Bad")</f>
        <v>Excellent</v>
      </c>
      <c r="Q5362" s="144">
        <v>14</v>
      </c>
      <c r="R5362" s="385">
        <v>43759</v>
      </c>
      <c r="S5362" s="385">
        <v>44043</v>
      </c>
      <c r="T5362" s="144">
        <v>3424</v>
      </c>
      <c r="U5362" s="144" t="s">
        <v>60</v>
      </c>
      <c r="V5362" s="144">
        <v>134</v>
      </c>
      <c r="W5362" s="144" t="str">
        <f t="shared" si="512"/>
        <v>Active</v>
      </c>
      <c r="X5362" s="144">
        <v>3424</v>
      </c>
      <c r="AB5362" s="343"/>
    </row>
    <row r="5363" spans="9:28">
      <c r="I5363" s="342">
        <v>3</v>
      </c>
      <c r="J5363" s="144" t="str">
        <f t="shared" si="510"/>
        <v>LARGE</v>
      </c>
      <c r="K5363" s="144" t="str">
        <f t="shared" si="511"/>
        <v>MEDIUM</v>
      </c>
      <c r="L5363" s="144" t="str" cm="1">
        <f t="array" ref="L5363">_xlfn.IFS(I5363&lt;=2,"SMALL",I5363&lt;=5,"MEDIUM",I5363&gt;5,"LARGE")</f>
        <v>MEDIUM</v>
      </c>
      <c r="M5363" s="144" t="str">
        <f t="shared" si="508"/>
        <v>NO</v>
      </c>
      <c r="N5363" s="374">
        <v>4.75</v>
      </c>
      <c r="O5363" s="374">
        <f t="shared" si="509"/>
        <v>5</v>
      </c>
      <c r="P5363" s="158" t="str" cm="1">
        <f t="array" ref="P5363">_xlfn.SWITCH(ROUND(N5363,0),5,"Excellent",4,"Good",3,"ok","Bad")</f>
        <v>Excellent</v>
      </c>
      <c r="Q5363" s="144">
        <v>4</v>
      </c>
      <c r="R5363" s="385">
        <v>44020</v>
      </c>
      <c r="S5363" s="385">
        <v>44038</v>
      </c>
      <c r="T5363" s="144">
        <v>3818</v>
      </c>
      <c r="U5363" s="144" t="s">
        <v>60</v>
      </c>
      <c r="V5363" s="144">
        <v>364</v>
      </c>
      <c r="W5363" s="144" t="str">
        <f t="shared" si="512"/>
        <v>Active</v>
      </c>
      <c r="X5363" s="144">
        <v>3818</v>
      </c>
      <c r="AB5363" s="343"/>
    </row>
    <row r="5364" spans="9:28">
      <c r="I5364" s="342">
        <v>2</v>
      </c>
      <c r="J5364" s="144" t="str">
        <f t="shared" si="510"/>
        <v>SMALL</v>
      </c>
      <c r="K5364" s="144" t="str">
        <f t="shared" si="511"/>
        <v>SMALL</v>
      </c>
      <c r="L5364" s="144" t="str" cm="1">
        <f t="array" ref="L5364">_xlfn.IFS(I5364&lt;=2,"SMALL",I5364&lt;=5,"MEDIUM",I5364&gt;5,"LARGE")</f>
        <v>SMALL</v>
      </c>
      <c r="M5364" s="144" t="str">
        <f t="shared" si="508"/>
        <v>NO</v>
      </c>
      <c r="N5364" s="374">
        <v>5</v>
      </c>
      <c r="O5364" s="374">
        <f t="shared" si="509"/>
        <v>5</v>
      </c>
      <c r="P5364" s="158" t="str" cm="1">
        <f t="array" ref="P5364">_xlfn.SWITCH(ROUND(N5364,0),5,"Excellent",4,"Good",3,"ok","Bad")</f>
        <v>Excellent</v>
      </c>
      <c r="Q5364" s="144">
        <v>13</v>
      </c>
      <c r="R5364" s="385">
        <v>43740</v>
      </c>
      <c r="S5364" s="385">
        <v>44008</v>
      </c>
      <c r="T5364" s="144">
        <v>1020</v>
      </c>
      <c r="U5364" s="144" t="s">
        <v>60</v>
      </c>
      <c r="V5364" s="144">
        <v>103</v>
      </c>
      <c r="W5364" s="144" t="str">
        <f t="shared" si="512"/>
        <v>Active</v>
      </c>
      <c r="X5364" s="144">
        <v>1020</v>
      </c>
      <c r="AB5364" s="343"/>
    </row>
    <row r="5365" spans="9:28">
      <c r="I5365" s="342">
        <v>2</v>
      </c>
      <c r="J5365" s="144" t="str">
        <f t="shared" si="510"/>
        <v>SMALL</v>
      </c>
      <c r="K5365" s="144" t="str">
        <f t="shared" si="511"/>
        <v>SMALL</v>
      </c>
      <c r="L5365" s="144" t="str" cm="1">
        <f t="array" ref="L5365">_xlfn.IFS(I5365&lt;=2,"SMALL",I5365&lt;=5,"MEDIUM",I5365&gt;5,"LARGE")</f>
        <v>SMALL</v>
      </c>
      <c r="M5365" s="144" t="str">
        <f t="shared" si="508"/>
        <v>NO</v>
      </c>
      <c r="N5365" s="374">
        <v>4.95</v>
      </c>
      <c r="O5365" s="374">
        <f t="shared" si="509"/>
        <v>5</v>
      </c>
      <c r="P5365" s="158" t="str" cm="1">
        <f t="array" ref="P5365">_xlfn.SWITCH(ROUND(N5365,0),5,"Excellent",4,"Good",3,"ok","Bad")</f>
        <v>Excellent</v>
      </c>
      <c r="Q5365" s="144">
        <v>20</v>
      </c>
      <c r="R5365" s="385">
        <v>43740</v>
      </c>
      <c r="S5365" s="385">
        <v>43995</v>
      </c>
      <c r="T5365" s="144">
        <v>1020</v>
      </c>
      <c r="U5365" s="144" t="s">
        <v>60</v>
      </c>
      <c r="V5365" s="144">
        <v>134</v>
      </c>
      <c r="W5365" s="144" t="str">
        <f t="shared" si="512"/>
        <v>Active</v>
      </c>
      <c r="X5365" s="144">
        <v>1020</v>
      </c>
      <c r="AB5365" s="343"/>
    </row>
    <row r="5366" spans="9:28">
      <c r="I5366" s="342">
        <v>2</v>
      </c>
      <c r="J5366" s="144" t="str">
        <f t="shared" si="510"/>
        <v>SMALL</v>
      </c>
      <c r="K5366" s="144" t="str">
        <f t="shared" si="511"/>
        <v>SMALL</v>
      </c>
      <c r="L5366" s="144" t="str" cm="1">
        <f t="array" ref="L5366">_xlfn.IFS(I5366&lt;=2,"SMALL",I5366&lt;=5,"MEDIUM",I5366&gt;5,"LARGE")</f>
        <v>SMALL</v>
      </c>
      <c r="M5366" s="144" t="str">
        <f t="shared" si="508"/>
        <v>NO</v>
      </c>
      <c r="N5366" s="374">
        <v>4.78</v>
      </c>
      <c r="O5366" s="374">
        <f t="shared" si="509"/>
        <v>5</v>
      </c>
      <c r="P5366" s="158" t="str" cm="1">
        <f t="array" ref="P5366">_xlfn.SWITCH(ROUND(N5366,0),5,"Excellent",4,"Good",3,"ok","Bad")</f>
        <v>Excellent</v>
      </c>
      <c r="Q5366" s="144">
        <v>9</v>
      </c>
      <c r="R5366" s="385">
        <v>43773</v>
      </c>
      <c r="S5366" s="385">
        <v>43878</v>
      </c>
      <c r="T5366" s="144">
        <v>3723</v>
      </c>
      <c r="U5366" s="144" t="s">
        <v>60</v>
      </c>
      <c r="V5366" s="144">
        <v>365</v>
      </c>
      <c r="W5366" s="144" t="str">
        <f t="shared" si="512"/>
        <v>Active</v>
      </c>
      <c r="X5366" s="144">
        <v>3723</v>
      </c>
      <c r="AB5366" s="343"/>
    </row>
    <row r="5367" spans="9:28">
      <c r="I5367" s="342">
        <v>4</v>
      </c>
      <c r="J5367" s="144" t="str">
        <f t="shared" si="510"/>
        <v>LARGE</v>
      </c>
      <c r="K5367" s="144" t="str">
        <f t="shared" si="511"/>
        <v>MEDIUM</v>
      </c>
      <c r="L5367" s="144" t="str" cm="1">
        <f t="array" ref="L5367">_xlfn.IFS(I5367&lt;=2,"SMALL",I5367&lt;=5,"MEDIUM",I5367&gt;5,"LARGE")</f>
        <v>MEDIUM</v>
      </c>
      <c r="M5367" s="144" t="str">
        <f t="shared" si="508"/>
        <v>NO</v>
      </c>
      <c r="N5367" s="374">
        <v>4.1900000000000004</v>
      </c>
      <c r="O5367" s="374">
        <f t="shared" si="509"/>
        <v>4</v>
      </c>
      <c r="P5367" s="158" t="str" cm="1">
        <f t="array" ref="P5367">_xlfn.SWITCH(ROUND(N5367,0),5,"Excellent",4,"Good",3,"ok","Bad")</f>
        <v>Good</v>
      </c>
      <c r="Q5367" s="144">
        <v>16</v>
      </c>
      <c r="R5367" s="385">
        <v>43899</v>
      </c>
      <c r="S5367" s="385">
        <v>44010</v>
      </c>
      <c r="T5367" s="144">
        <v>4016</v>
      </c>
      <c r="U5367" s="144" t="s">
        <v>60</v>
      </c>
      <c r="V5367" s="144">
        <v>364</v>
      </c>
      <c r="W5367" s="144" t="str">
        <f t="shared" si="512"/>
        <v>Active</v>
      </c>
      <c r="X5367" s="144">
        <v>4016</v>
      </c>
      <c r="AB5367" s="343"/>
    </row>
    <row r="5368" spans="9:28">
      <c r="I5368" s="342">
        <v>4</v>
      </c>
      <c r="J5368" s="144" t="str">
        <f t="shared" si="510"/>
        <v>LARGE</v>
      </c>
      <c r="K5368" s="144" t="str">
        <f t="shared" si="511"/>
        <v>MEDIUM</v>
      </c>
      <c r="L5368" s="144" t="str" cm="1">
        <f t="array" ref="L5368">_xlfn.IFS(I5368&lt;=2,"SMALL",I5368&lt;=5,"MEDIUM",I5368&gt;5,"LARGE")</f>
        <v>MEDIUM</v>
      </c>
      <c r="M5368" s="144" t="str">
        <f t="shared" si="508"/>
        <v>NO</v>
      </c>
      <c r="N5368" s="374">
        <v>4.92</v>
      </c>
      <c r="O5368" s="374">
        <f t="shared" si="509"/>
        <v>5</v>
      </c>
      <c r="P5368" s="158" t="str" cm="1">
        <f t="array" ref="P5368">_xlfn.SWITCH(ROUND(N5368,0),5,"Excellent",4,"Good",3,"ok","Bad")</f>
        <v>Excellent</v>
      </c>
      <c r="Q5368" s="144">
        <v>13</v>
      </c>
      <c r="R5368" s="385">
        <v>43793</v>
      </c>
      <c r="S5368" s="385">
        <v>43902</v>
      </c>
      <c r="T5368" s="144">
        <v>1225</v>
      </c>
      <c r="U5368" s="144" t="s">
        <v>69</v>
      </c>
      <c r="V5368" s="144">
        <v>5</v>
      </c>
      <c r="W5368" s="144" t="str">
        <f t="shared" si="512"/>
        <v>Active</v>
      </c>
      <c r="X5368" s="144">
        <v>1225</v>
      </c>
      <c r="AB5368" s="343"/>
    </row>
    <row r="5369" spans="9:28">
      <c r="I5369" s="342">
        <v>2</v>
      </c>
      <c r="J5369" s="144" t="str">
        <f t="shared" si="510"/>
        <v>SMALL</v>
      </c>
      <c r="K5369" s="144" t="str">
        <f t="shared" si="511"/>
        <v>SMALL</v>
      </c>
      <c r="L5369" s="144" t="str" cm="1">
        <f t="array" ref="L5369">_xlfn.IFS(I5369&lt;=2,"SMALL",I5369&lt;=5,"MEDIUM",I5369&gt;5,"LARGE")</f>
        <v>SMALL</v>
      </c>
      <c r="M5369" s="144" t="str">
        <f t="shared" si="508"/>
        <v>NO</v>
      </c>
      <c r="N5369" s="374">
        <v>4.92</v>
      </c>
      <c r="O5369" s="374">
        <f t="shared" si="509"/>
        <v>5</v>
      </c>
      <c r="P5369" s="158" t="str" cm="1">
        <f t="array" ref="P5369">_xlfn.SWITCH(ROUND(N5369,0),5,"Excellent",4,"Good",3,"ok","Bad")</f>
        <v>Excellent</v>
      </c>
      <c r="Q5369" s="144">
        <v>12</v>
      </c>
      <c r="R5369" s="385">
        <v>43792</v>
      </c>
      <c r="S5369" s="385">
        <v>43905</v>
      </c>
      <c r="T5369" s="144">
        <v>700</v>
      </c>
      <c r="U5369" s="144" t="s">
        <v>60</v>
      </c>
      <c r="V5369" s="144">
        <v>0</v>
      </c>
      <c r="W5369" s="144" t="str">
        <f t="shared" si="512"/>
        <v>Inactive</v>
      </c>
      <c r="X5369" s="144">
        <v>700</v>
      </c>
      <c r="AB5369" s="343"/>
    </row>
    <row r="5370" spans="9:28">
      <c r="I5370" s="342">
        <v>5</v>
      </c>
      <c r="J5370" s="144" t="str">
        <f t="shared" si="510"/>
        <v>LARGE</v>
      </c>
      <c r="K5370" s="144" t="str">
        <f t="shared" si="511"/>
        <v>MEDIUM</v>
      </c>
      <c r="L5370" s="144" t="str" cm="1">
        <f t="array" ref="L5370">_xlfn.IFS(I5370&lt;=2,"SMALL",I5370&lt;=5,"MEDIUM",I5370&gt;5,"LARGE")</f>
        <v>MEDIUM</v>
      </c>
      <c r="M5370" s="144" t="str">
        <f t="shared" si="508"/>
        <v>NO</v>
      </c>
      <c r="N5370" s="374">
        <v>5</v>
      </c>
      <c r="O5370" s="374">
        <f t="shared" si="509"/>
        <v>5</v>
      </c>
      <c r="P5370" s="158" t="str" cm="1">
        <f t="array" ref="P5370">_xlfn.SWITCH(ROUND(N5370,0),5,"Excellent",4,"Good",3,"ok","Bad")</f>
        <v>Excellent</v>
      </c>
      <c r="Q5370" s="144">
        <v>30</v>
      </c>
      <c r="R5370" s="385">
        <v>43773</v>
      </c>
      <c r="S5370" s="385">
        <v>43952</v>
      </c>
      <c r="T5370" s="144">
        <v>3734</v>
      </c>
      <c r="U5370" s="144" t="s">
        <v>69</v>
      </c>
      <c r="V5370" s="144">
        <v>40</v>
      </c>
      <c r="W5370" s="144" t="str">
        <f t="shared" si="512"/>
        <v>Active</v>
      </c>
      <c r="X5370" s="144">
        <v>3734</v>
      </c>
      <c r="AB5370" s="343"/>
    </row>
    <row r="5371" spans="9:28">
      <c r="I5371" s="342">
        <v>2</v>
      </c>
      <c r="J5371" s="144" t="str">
        <f t="shared" si="510"/>
        <v>SMALL</v>
      </c>
      <c r="K5371" s="144" t="str">
        <f t="shared" si="511"/>
        <v>SMALL</v>
      </c>
      <c r="L5371" s="144" t="str" cm="1">
        <f t="array" ref="L5371">_xlfn.IFS(I5371&lt;=2,"SMALL",I5371&lt;=5,"MEDIUM",I5371&gt;5,"LARGE")</f>
        <v>SMALL</v>
      </c>
      <c r="M5371" s="144" t="str">
        <f t="shared" si="508"/>
        <v>NO</v>
      </c>
      <c r="N5371" s="374">
        <v>5</v>
      </c>
      <c r="O5371" s="374">
        <f t="shared" si="509"/>
        <v>5</v>
      </c>
      <c r="P5371" s="158" t="str" cm="1">
        <f t="array" ref="P5371">_xlfn.SWITCH(ROUND(N5371,0),5,"Excellent",4,"Good",3,"ok","Bad")</f>
        <v>Excellent</v>
      </c>
      <c r="Q5371" s="144">
        <v>5</v>
      </c>
      <c r="R5371" s="385">
        <v>43753</v>
      </c>
      <c r="S5371" s="385">
        <v>43884</v>
      </c>
      <c r="T5371" s="144">
        <v>3424</v>
      </c>
      <c r="U5371" s="144" t="s">
        <v>60</v>
      </c>
      <c r="V5371" s="144">
        <v>43</v>
      </c>
      <c r="W5371" s="144" t="str">
        <f t="shared" si="512"/>
        <v>Active</v>
      </c>
      <c r="X5371" s="144">
        <v>3424</v>
      </c>
      <c r="AB5371" s="343"/>
    </row>
    <row r="5372" spans="9:28">
      <c r="I5372" s="342">
        <v>2</v>
      </c>
      <c r="J5372" s="144" t="str">
        <f t="shared" si="510"/>
        <v>SMALL</v>
      </c>
      <c r="K5372" s="144" t="str">
        <f t="shared" si="511"/>
        <v>SMALL</v>
      </c>
      <c r="L5372" s="144" t="str" cm="1">
        <f t="array" ref="L5372">_xlfn.IFS(I5372&lt;=2,"SMALL",I5372&lt;=5,"MEDIUM",I5372&gt;5,"LARGE")</f>
        <v>SMALL</v>
      </c>
      <c r="M5372" s="144" t="str">
        <f t="shared" si="508"/>
        <v>NO</v>
      </c>
      <c r="N5372" s="374">
        <v>4.95</v>
      </c>
      <c r="O5372" s="374">
        <f t="shared" si="509"/>
        <v>5</v>
      </c>
      <c r="P5372" s="158" t="str" cm="1">
        <f t="array" ref="P5372">_xlfn.SWITCH(ROUND(N5372,0),5,"Excellent",4,"Good",3,"ok","Bad")</f>
        <v>Excellent</v>
      </c>
      <c r="Q5372" s="144">
        <v>19</v>
      </c>
      <c r="R5372" s="385">
        <v>43744</v>
      </c>
      <c r="S5372" s="385">
        <v>44027</v>
      </c>
      <c r="T5372" s="144">
        <v>3596</v>
      </c>
      <c r="U5372" s="144" t="s">
        <v>69</v>
      </c>
      <c r="V5372" s="144">
        <v>0</v>
      </c>
      <c r="W5372" s="144" t="str">
        <f t="shared" si="512"/>
        <v>Inactive</v>
      </c>
      <c r="X5372" s="144">
        <v>3596</v>
      </c>
      <c r="AB5372" s="343"/>
    </row>
    <row r="5373" spans="9:28">
      <c r="I5373" s="342">
        <v>1</v>
      </c>
      <c r="J5373" s="144" t="str">
        <f t="shared" si="510"/>
        <v>SMALL</v>
      </c>
      <c r="K5373" s="144" t="str">
        <f t="shared" si="511"/>
        <v>SMALL</v>
      </c>
      <c r="L5373" s="144" t="str" cm="1">
        <f t="array" ref="L5373">_xlfn.IFS(I5373&lt;=2,"SMALL",I5373&lt;=5,"MEDIUM",I5373&gt;5,"LARGE")</f>
        <v>SMALL</v>
      </c>
      <c r="M5373" s="144" t="str">
        <f t="shared" si="508"/>
        <v>NO</v>
      </c>
      <c r="N5373" s="374">
        <v>5</v>
      </c>
      <c r="O5373" s="374">
        <f t="shared" si="509"/>
        <v>5</v>
      </c>
      <c r="P5373" s="158" t="str" cm="1">
        <f t="array" ref="P5373">_xlfn.SWITCH(ROUND(N5373,0),5,"Excellent",4,"Good",3,"ok","Bad")</f>
        <v>Excellent</v>
      </c>
      <c r="Q5373" s="144">
        <v>3</v>
      </c>
      <c r="R5373" s="385">
        <v>43813</v>
      </c>
      <c r="S5373" s="385">
        <v>43872</v>
      </c>
      <c r="T5373" s="144">
        <v>595</v>
      </c>
      <c r="U5373" s="144" t="s">
        <v>69</v>
      </c>
      <c r="V5373" s="144">
        <v>364</v>
      </c>
      <c r="W5373" s="144" t="str">
        <f t="shared" si="512"/>
        <v>Active</v>
      </c>
      <c r="X5373" s="144">
        <v>595</v>
      </c>
      <c r="AB5373" s="343"/>
    </row>
    <row r="5374" spans="9:28">
      <c r="I5374" s="342">
        <v>2</v>
      </c>
      <c r="J5374" s="144" t="str">
        <f t="shared" si="510"/>
        <v>SMALL</v>
      </c>
      <c r="K5374" s="144" t="str">
        <f t="shared" si="511"/>
        <v>SMALL</v>
      </c>
      <c r="L5374" s="144" t="str" cm="1">
        <f t="array" ref="L5374">_xlfn.IFS(I5374&lt;=2,"SMALL",I5374&lt;=5,"MEDIUM",I5374&gt;5,"LARGE")</f>
        <v>SMALL</v>
      </c>
      <c r="M5374" s="144" t="str">
        <f t="shared" si="508"/>
        <v>NO</v>
      </c>
      <c r="N5374" s="374">
        <v>5</v>
      </c>
      <c r="O5374" s="374">
        <f t="shared" si="509"/>
        <v>5</v>
      </c>
      <c r="P5374" s="158" t="str" cm="1">
        <f t="array" ref="P5374">_xlfn.SWITCH(ROUND(N5374,0),5,"Excellent",4,"Good",3,"ok","Bad")</f>
        <v>Excellent</v>
      </c>
      <c r="Q5374" s="144">
        <v>5</v>
      </c>
      <c r="R5374" s="385">
        <v>43781</v>
      </c>
      <c r="S5374" s="385">
        <v>43999</v>
      </c>
      <c r="T5374" s="144">
        <v>2106</v>
      </c>
      <c r="U5374" s="144" t="s">
        <v>69</v>
      </c>
      <c r="V5374" s="144">
        <v>317</v>
      </c>
      <c r="W5374" s="144" t="str">
        <f t="shared" si="512"/>
        <v>Active</v>
      </c>
      <c r="X5374" s="144">
        <v>2106</v>
      </c>
      <c r="AB5374" s="343"/>
    </row>
    <row r="5375" spans="9:28">
      <c r="I5375" s="342">
        <v>2</v>
      </c>
      <c r="J5375" s="144" t="str">
        <f t="shared" si="510"/>
        <v>SMALL</v>
      </c>
      <c r="K5375" s="144" t="str">
        <f t="shared" si="511"/>
        <v>SMALL</v>
      </c>
      <c r="L5375" s="144" t="str" cm="1">
        <f t="array" ref="L5375">_xlfn.IFS(I5375&lt;=2,"SMALL",I5375&lt;=5,"MEDIUM",I5375&gt;5,"LARGE")</f>
        <v>SMALL</v>
      </c>
      <c r="M5375" s="144" t="str">
        <f t="shared" si="508"/>
        <v>NO</v>
      </c>
      <c r="N5375" s="374">
        <v>4.67</v>
      </c>
      <c r="O5375" s="374">
        <f t="shared" si="509"/>
        <v>5</v>
      </c>
      <c r="P5375" s="158" t="str" cm="1">
        <f t="array" ref="P5375">_xlfn.SWITCH(ROUND(N5375,0),5,"Excellent",4,"Good",3,"ok","Bad")</f>
        <v>Excellent</v>
      </c>
      <c r="Q5375" s="144">
        <v>12</v>
      </c>
      <c r="R5375" s="385">
        <v>43747</v>
      </c>
      <c r="S5375" s="385">
        <v>43862</v>
      </c>
      <c r="T5375" s="144">
        <v>2845</v>
      </c>
      <c r="U5375" s="144" t="s">
        <v>73</v>
      </c>
      <c r="V5375" s="144">
        <v>134</v>
      </c>
      <c r="W5375" s="144" t="str">
        <f t="shared" si="512"/>
        <v>Active</v>
      </c>
      <c r="X5375" s="144">
        <v>2845</v>
      </c>
      <c r="AB5375" s="343"/>
    </row>
    <row r="5376" spans="9:28">
      <c r="I5376" s="342">
        <v>2</v>
      </c>
      <c r="J5376" s="144" t="str">
        <f t="shared" si="510"/>
        <v>SMALL</v>
      </c>
      <c r="K5376" s="144" t="str">
        <f t="shared" si="511"/>
        <v>SMALL</v>
      </c>
      <c r="L5376" s="144" t="str" cm="1">
        <f t="array" ref="L5376">_xlfn.IFS(I5376&lt;=2,"SMALL",I5376&lt;=5,"MEDIUM",I5376&gt;5,"LARGE")</f>
        <v>SMALL</v>
      </c>
      <c r="M5376" s="144" t="str">
        <f t="shared" si="508"/>
        <v>NO</v>
      </c>
      <c r="N5376" s="374">
        <v>5</v>
      </c>
      <c r="O5376" s="374">
        <f t="shared" si="509"/>
        <v>5</v>
      </c>
      <c r="P5376" s="158" t="str" cm="1">
        <f t="array" ref="P5376">_xlfn.SWITCH(ROUND(N5376,0),5,"Excellent",4,"Good",3,"ok","Bad")</f>
        <v>Excellent</v>
      </c>
      <c r="Q5376" s="144">
        <v>5</v>
      </c>
      <c r="R5376" s="385">
        <v>43744</v>
      </c>
      <c r="S5376" s="385">
        <v>44007</v>
      </c>
      <c r="T5376" s="144">
        <v>2374</v>
      </c>
      <c r="U5376" s="144" t="s">
        <v>69</v>
      </c>
      <c r="V5376" s="144">
        <v>193</v>
      </c>
      <c r="W5376" s="144" t="str">
        <f t="shared" si="512"/>
        <v>Active</v>
      </c>
      <c r="X5376" s="144">
        <v>2374</v>
      </c>
      <c r="AB5376" s="343"/>
    </row>
    <row r="5377" spans="9:28">
      <c r="I5377" s="342">
        <v>1</v>
      </c>
      <c r="J5377" s="144" t="str">
        <f t="shared" si="510"/>
        <v>SMALL</v>
      </c>
      <c r="K5377" s="144" t="str">
        <f t="shared" si="511"/>
        <v>SMALL</v>
      </c>
      <c r="L5377" s="144" t="str" cm="1">
        <f t="array" ref="L5377">_xlfn.IFS(I5377&lt;=2,"SMALL",I5377&lt;=5,"MEDIUM",I5377&gt;5,"LARGE")</f>
        <v>SMALL</v>
      </c>
      <c r="M5377" s="144" t="str">
        <f t="shared" si="508"/>
        <v>NO</v>
      </c>
      <c r="N5377" s="374">
        <v>4.91</v>
      </c>
      <c r="O5377" s="374">
        <f t="shared" si="509"/>
        <v>5</v>
      </c>
      <c r="P5377" s="158" t="str" cm="1">
        <f t="array" ref="P5377">_xlfn.SWITCH(ROUND(N5377,0),5,"Excellent",4,"Good",3,"ok","Bad")</f>
        <v>Excellent</v>
      </c>
      <c r="Q5377" s="144">
        <v>11</v>
      </c>
      <c r="R5377" s="385">
        <v>43748</v>
      </c>
      <c r="S5377" s="385">
        <v>44020</v>
      </c>
      <c r="T5377" s="144">
        <v>1020</v>
      </c>
      <c r="U5377" s="144" t="s">
        <v>73</v>
      </c>
      <c r="V5377" s="144">
        <v>164</v>
      </c>
      <c r="W5377" s="144" t="str">
        <f t="shared" si="512"/>
        <v>Active</v>
      </c>
      <c r="X5377" s="144">
        <v>1020</v>
      </c>
      <c r="AB5377" s="343"/>
    </row>
    <row r="5378" spans="9:28">
      <c r="I5378" s="342">
        <v>2</v>
      </c>
      <c r="J5378" s="144" t="str">
        <f t="shared" si="510"/>
        <v>SMALL</v>
      </c>
      <c r="K5378" s="144" t="str">
        <f t="shared" si="511"/>
        <v>SMALL</v>
      </c>
      <c r="L5378" s="144" t="str" cm="1">
        <f t="array" ref="L5378">_xlfn.IFS(I5378&lt;=2,"SMALL",I5378&lt;=5,"MEDIUM",I5378&gt;5,"LARGE")</f>
        <v>SMALL</v>
      </c>
      <c r="M5378" s="144" t="str">
        <f t="shared" si="508"/>
        <v>NO</v>
      </c>
      <c r="N5378" s="374">
        <v>5</v>
      </c>
      <c r="O5378" s="374">
        <f t="shared" si="509"/>
        <v>5</v>
      </c>
      <c r="P5378" s="158" t="str" cm="1">
        <f t="array" ref="P5378">_xlfn.SWITCH(ROUND(N5378,0),5,"Excellent",4,"Good",3,"ok","Bad")</f>
        <v>Excellent</v>
      </c>
      <c r="Q5378" s="144">
        <v>30</v>
      </c>
      <c r="R5378" s="385">
        <v>43744</v>
      </c>
      <c r="S5378" s="385">
        <v>44021</v>
      </c>
      <c r="T5378" s="144">
        <v>3826</v>
      </c>
      <c r="U5378" s="144" t="s">
        <v>60</v>
      </c>
      <c r="V5378" s="144">
        <v>356</v>
      </c>
      <c r="W5378" s="144" t="str">
        <f t="shared" si="512"/>
        <v>Active</v>
      </c>
      <c r="X5378" s="144">
        <v>3826</v>
      </c>
      <c r="AB5378" s="343"/>
    </row>
    <row r="5379" spans="9:28">
      <c r="I5379" s="342">
        <v>2</v>
      </c>
      <c r="J5379" s="144" t="str">
        <f t="shared" si="510"/>
        <v>SMALL</v>
      </c>
      <c r="K5379" s="144" t="str">
        <f t="shared" si="511"/>
        <v>SMALL</v>
      </c>
      <c r="L5379" s="144" t="str" cm="1">
        <f t="array" ref="L5379">_xlfn.IFS(I5379&lt;=2,"SMALL",I5379&lt;=5,"MEDIUM",I5379&gt;5,"LARGE")</f>
        <v>SMALL</v>
      </c>
      <c r="M5379" s="144" t="str">
        <f t="shared" si="508"/>
        <v>NO</v>
      </c>
      <c r="N5379" s="374">
        <v>5</v>
      </c>
      <c r="O5379" s="374">
        <f t="shared" si="509"/>
        <v>5</v>
      </c>
      <c r="P5379" s="158" t="str" cm="1">
        <f t="array" ref="P5379">_xlfn.SWITCH(ROUND(N5379,0),5,"Excellent",4,"Good",3,"ok","Bad")</f>
        <v>Excellent</v>
      </c>
      <c r="Q5379" s="144">
        <v>3</v>
      </c>
      <c r="R5379" s="385">
        <v>43759</v>
      </c>
      <c r="S5379" s="385">
        <v>43773</v>
      </c>
      <c r="T5379" s="144">
        <v>1528</v>
      </c>
      <c r="U5379" s="144" t="s">
        <v>60</v>
      </c>
      <c r="V5379" s="144">
        <v>0</v>
      </c>
      <c r="W5379" s="144" t="str">
        <f t="shared" si="512"/>
        <v>Inactive</v>
      </c>
      <c r="X5379" s="144">
        <v>1528</v>
      </c>
      <c r="AB5379" s="343"/>
    </row>
    <row r="5380" spans="9:28">
      <c r="I5380" s="342">
        <v>5</v>
      </c>
      <c r="J5380" s="144" t="str">
        <f t="shared" si="510"/>
        <v>LARGE</v>
      </c>
      <c r="K5380" s="144" t="str">
        <f t="shared" si="511"/>
        <v>MEDIUM</v>
      </c>
      <c r="L5380" s="144" t="str" cm="1">
        <f t="array" ref="L5380">_xlfn.IFS(I5380&lt;=2,"SMALL",I5380&lt;=5,"MEDIUM",I5380&gt;5,"LARGE")</f>
        <v>MEDIUM</v>
      </c>
      <c r="M5380" s="144" t="str">
        <f t="shared" si="508"/>
        <v>NO</v>
      </c>
      <c r="N5380" s="374">
        <v>4.95</v>
      </c>
      <c r="O5380" s="374">
        <f t="shared" si="509"/>
        <v>5</v>
      </c>
      <c r="P5380" s="158" t="str" cm="1">
        <f t="array" ref="P5380">_xlfn.SWITCH(ROUND(N5380,0),5,"Excellent",4,"Good",3,"ok","Bad")</f>
        <v>Excellent</v>
      </c>
      <c r="Q5380" s="144">
        <v>21</v>
      </c>
      <c r="R5380" s="385">
        <v>43744</v>
      </c>
      <c r="S5380" s="385">
        <v>43908</v>
      </c>
      <c r="T5380" s="144">
        <v>2486</v>
      </c>
      <c r="U5380" s="144" t="s">
        <v>69</v>
      </c>
      <c r="V5380" s="144">
        <v>60</v>
      </c>
      <c r="W5380" s="144" t="str">
        <f t="shared" si="512"/>
        <v>Active</v>
      </c>
      <c r="X5380" s="144">
        <v>2486</v>
      </c>
      <c r="AB5380" s="343"/>
    </row>
    <row r="5381" spans="9:28">
      <c r="I5381" s="342">
        <v>3</v>
      </c>
      <c r="J5381" s="144" t="str">
        <f t="shared" si="510"/>
        <v>LARGE</v>
      </c>
      <c r="K5381" s="144" t="str">
        <f t="shared" si="511"/>
        <v>MEDIUM</v>
      </c>
      <c r="L5381" s="144" t="str" cm="1">
        <f t="array" ref="L5381">_xlfn.IFS(I5381&lt;=2,"SMALL",I5381&lt;=5,"MEDIUM",I5381&gt;5,"LARGE")</f>
        <v>MEDIUM</v>
      </c>
      <c r="M5381" s="144" t="str">
        <f t="shared" ref="M5381:M5444" si="513">IF(AND(N5381&gt;=4.8,Q5381&gt;100),"YES","NO")</f>
        <v>NO</v>
      </c>
      <c r="N5381" s="374">
        <v>4.58</v>
      </c>
      <c r="O5381" s="374">
        <f t="shared" ref="O5381:O5444" si="514">ROUND(N5381,0)</f>
        <v>5</v>
      </c>
      <c r="P5381" s="158" t="str" cm="1">
        <f t="array" ref="P5381">_xlfn.SWITCH(ROUND(N5381,0),5,"Excellent",4,"Good",3,"ok","Bad")</f>
        <v>Excellent</v>
      </c>
      <c r="Q5381" s="144">
        <v>26</v>
      </c>
      <c r="R5381" s="385">
        <v>43773</v>
      </c>
      <c r="S5381" s="385">
        <v>44050</v>
      </c>
      <c r="T5381" s="144">
        <v>3641</v>
      </c>
      <c r="U5381" s="144" t="s">
        <v>69</v>
      </c>
      <c r="V5381" s="144">
        <v>104</v>
      </c>
      <c r="W5381" s="144" t="str">
        <f t="shared" si="512"/>
        <v>Active</v>
      </c>
      <c r="X5381" s="144">
        <v>3641</v>
      </c>
      <c r="AB5381" s="343"/>
    </row>
    <row r="5382" spans="9:28">
      <c r="I5382" s="342">
        <v>2</v>
      </c>
      <c r="J5382" s="144" t="str">
        <f t="shared" ref="J5382:J5445" si="515">IF(I5382&lt;=2,"SMALL","LARGE")</f>
        <v>SMALL</v>
      </c>
      <c r="K5382" s="144" t="str">
        <f t="shared" ref="K5382:K5445" si="516">IF(I5382&lt;=2,"SMALL",IF(I5382&lt;=5,"MEDIUM","LARGE"))</f>
        <v>SMALL</v>
      </c>
      <c r="L5382" s="144" t="str" cm="1">
        <f t="array" ref="L5382">_xlfn.IFS(I5382&lt;=2,"SMALL",I5382&lt;=5,"MEDIUM",I5382&gt;5,"LARGE")</f>
        <v>SMALL</v>
      </c>
      <c r="M5382" s="144" t="str">
        <f t="shared" si="513"/>
        <v>NO</v>
      </c>
      <c r="N5382" s="374">
        <v>4.8</v>
      </c>
      <c r="O5382" s="374">
        <f t="shared" si="514"/>
        <v>5</v>
      </c>
      <c r="P5382" s="158" t="str" cm="1">
        <f t="array" ref="P5382">_xlfn.SWITCH(ROUND(N5382,0),5,"Excellent",4,"Good",3,"ok","Bad")</f>
        <v>Excellent</v>
      </c>
      <c r="Q5382" s="144">
        <v>5</v>
      </c>
      <c r="R5382" s="385">
        <v>43769</v>
      </c>
      <c r="S5382" s="385">
        <v>44051</v>
      </c>
      <c r="T5382" s="144">
        <v>4013</v>
      </c>
      <c r="U5382" s="144" t="s">
        <v>69</v>
      </c>
      <c r="V5382" s="144">
        <v>42</v>
      </c>
      <c r="W5382" s="144" t="str">
        <f t="shared" ref="W5382:W5445" si="517">IF(NOT(V5382=0),"Active","Inactive")</f>
        <v>Active</v>
      </c>
      <c r="X5382" s="144">
        <v>4013</v>
      </c>
      <c r="AB5382" s="343"/>
    </row>
    <row r="5383" spans="9:28">
      <c r="I5383" s="342">
        <v>2</v>
      </c>
      <c r="J5383" s="144" t="str">
        <f t="shared" si="515"/>
        <v>SMALL</v>
      </c>
      <c r="K5383" s="144" t="str">
        <f t="shared" si="516"/>
        <v>SMALL</v>
      </c>
      <c r="L5383" s="144" t="str" cm="1">
        <f t="array" ref="L5383">_xlfn.IFS(I5383&lt;=2,"SMALL",I5383&lt;=5,"MEDIUM",I5383&gt;5,"LARGE")</f>
        <v>SMALL</v>
      </c>
      <c r="M5383" s="144" t="str">
        <f t="shared" si="513"/>
        <v>NO</v>
      </c>
      <c r="N5383" s="374">
        <v>4.92</v>
      </c>
      <c r="O5383" s="374">
        <f t="shared" si="514"/>
        <v>5</v>
      </c>
      <c r="P5383" s="158" t="str" cm="1">
        <f t="array" ref="P5383">_xlfn.SWITCH(ROUND(N5383,0),5,"Excellent",4,"Good",3,"ok","Bad")</f>
        <v>Excellent</v>
      </c>
      <c r="Q5383" s="144">
        <v>12</v>
      </c>
      <c r="R5383" s="385">
        <v>43752</v>
      </c>
      <c r="S5383" s="385">
        <v>43910</v>
      </c>
      <c r="T5383" s="144">
        <v>4013</v>
      </c>
      <c r="U5383" s="144" t="s">
        <v>69</v>
      </c>
      <c r="V5383" s="144">
        <v>0</v>
      </c>
      <c r="W5383" s="144" t="str">
        <f t="shared" si="517"/>
        <v>Inactive</v>
      </c>
      <c r="X5383" s="144">
        <v>4013</v>
      </c>
      <c r="AB5383" s="343"/>
    </row>
    <row r="5384" spans="9:28">
      <c r="I5384" s="342">
        <v>2</v>
      </c>
      <c r="J5384" s="144" t="str">
        <f t="shared" si="515"/>
        <v>SMALL</v>
      </c>
      <c r="K5384" s="144" t="str">
        <f t="shared" si="516"/>
        <v>SMALL</v>
      </c>
      <c r="L5384" s="144" t="str" cm="1">
        <f t="array" ref="L5384">_xlfn.IFS(I5384&lt;=2,"SMALL",I5384&lt;=5,"MEDIUM",I5384&gt;5,"LARGE")</f>
        <v>SMALL</v>
      </c>
      <c r="M5384" s="144" t="str">
        <f t="shared" si="513"/>
        <v>NO</v>
      </c>
      <c r="N5384" s="374">
        <v>4.6900000000000004</v>
      </c>
      <c r="O5384" s="374">
        <f t="shared" si="514"/>
        <v>5</v>
      </c>
      <c r="P5384" s="158" t="str" cm="1">
        <f t="array" ref="P5384">_xlfn.SWITCH(ROUND(N5384,0),5,"Excellent",4,"Good",3,"ok","Bad")</f>
        <v>Excellent</v>
      </c>
      <c r="Q5384" s="144">
        <v>48</v>
      </c>
      <c r="R5384" s="385">
        <v>43750</v>
      </c>
      <c r="S5384" s="385">
        <v>44032</v>
      </c>
      <c r="T5384" s="144">
        <v>2138</v>
      </c>
      <c r="U5384" s="144" t="s">
        <v>69</v>
      </c>
      <c r="V5384" s="144">
        <v>0</v>
      </c>
      <c r="W5384" s="144" t="str">
        <f t="shared" si="517"/>
        <v>Inactive</v>
      </c>
      <c r="X5384" s="144">
        <v>2138</v>
      </c>
      <c r="AB5384" s="343"/>
    </row>
    <row r="5385" spans="9:28">
      <c r="I5385" s="342">
        <v>2</v>
      </c>
      <c r="J5385" s="144" t="str">
        <f t="shared" si="515"/>
        <v>SMALL</v>
      </c>
      <c r="K5385" s="144" t="str">
        <f t="shared" si="516"/>
        <v>SMALL</v>
      </c>
      <c r="L5385" s="144" t="str" cm="1">
        <f t="array" ref="L5385">_xlfn.IFS(I5385&lt;=2,"SMALL",I5385&lt;=5,"MEDIUM",I5385&gt;5,"LARGE")</f>
        <v>SMALL</v>
      </c>
      <c r="M5385" s="144" t="str">
        <f t="shared" si="513"/>
        <v>NO</v>
      </c>
      <c r="N5385" s="374">
        <v>4.92</v>
      </c>
      <c r="O5385" s="374">
        <f t="shared" si="514"/>
        <v>5</v>
      </c>
      <c r="P5385" s="158" t="str" cm="1">
        <f t="array" ref="P5385">_xlfn.SWITCH(ROUND(N5385,0),5,"Excellent",4,"Good",3,"ok","Bad")</f>
        <v>Excellent</v>
      </c>
      <c r="Q5385" s="144">
        <v>13</v>
      </c>
      <c r="R5385" s="385">
        <v>43746</v>
      </c>
      <c r="S5385" s="385">
        <v>44013</v>
      </c>
      <c r="T5385" s="144">
        <v>1569</v>
      </c>
      <c r="U5385" s="144" t="s">
        <v>69</v>
      </c>
      <c r="V5385" s="144">
        <v>0</v>
      </c>
      <c r="W5385" s="144" t="str">
        <f t="shared" si="517"/>
        <v>Inactive</v>
      </c>
      <c r="X5385" s="144">
        <v>1569</v>
      </c>
      <c r="AB5385" s="343"/>
    </row>
    <row r="5386" spans="9:28">
      <c r="I5386" s="342">
        <v>2</v>
      </c>
      <c r="J5386" s="144" t="str">
        <f t="shared" si="515"/>
        <v>SMALL</v>
      </c>
      <c r="K5386" s="144" t="str">
        <f t="shared" si="516"/>
        <v>SMALL</v>
      </c>
      <c r="L5386" s="144" t="str" cm="1">
        <f t="array" ref="L5386">_xlfn.IFS(I5386&lt;=2,"SMALL",I5386&lt;=5,"MEDIUM",I5386&gt;5,"LARGE")</f>
        <v>SMALL</v>
      </c>
      <c r="M5386" s="144" t="str">
        <f t="shared" si="513"/>
        <v>NO</v>
      </c>
      <c r="N5386" s="374">
        <v>4.8499999999999996</v>
      </c>
      <c r="O5386" s="374">
        <f t="shared" si="514"/>
        <v>5</v>
      </c>
      <c r="P5386" s="158" t="str" cm="1">
        <f t="array" ref="P5386">_xlfn.SWITCH(ROUND(N5386,0),5,"Excellent",4,"Good",3,"ok","Bad")</f>
        <v>Excellent</v>
      </c>
      <c r="Q5386" s="144">
        <v>13</v>
      </c>
      <c r="R5386" s="385">
        <v>43759</v>
      </c>
      <c r="S5386" s="385">
        <v>43889</v>
      </c>
      <c r="T5386" s="144">
        <v>1783</v>
      </c>
      <c r="U5386" s="144" t="s">
        <v>60</v>
      </c>
      <c r="V5386" s="144">
        <v>126</v>
      </c>
      <c r="W5386" s="144" t="str">
        <f t="shared" si="517"/>
        <v>Active</v>
      </c>
      <c r="X5386" s="144">
        <v>1783</v>
      </c>
      <c r="AB5386" s="343"/>
    </row>
    <row r="5387" spans="9:28">
      <c r="I5387" s="342">
        <v>2</v>
      </c>
      <c r="J5387" s="144" t="str">
        <f t="shared" si="515"/>
        <v>SMALL</v>
      </c>
      <c r="K5387" s="144" t="str">
        <f t="shared" si="516"/>
        <v>SMALL</v>
      </c>
      <c r="L5387" s="144" t="str" cm="1">
        <f t="array" ref="L5387">_xlfn.IFS(I5387&lt;=2,"SMALL",I5387&lt;=5,"MEDIUM",I5387&gt;5,"LARGE")</f>
        <v>SMALL</v>
      </c>
      <c r="M5387" s="144" t="str">
        <f t="shared" si="513"/>
        <v>NO</v>
      </c>
      <c r="N5387" s="374">
        <v>4.9800000000000004</v>
      </c>
      <c r="O5387" s="374">
        <f t="shared" si="514"/>
        <v>5</v>
      </c>
      <c r="P5387" s="158" t="str" cm="1">
        <f t="array" ref="P5387">_xlfn.SWITCH(ROUND(N5387,0),5,"Excellent",4,"Good",3,"ok","Bad")</f>
        <v>Excellent</v>
      </c>
      <c r="Q5387" s="144">
        <v>63</v>
      </c>
      <c r="R5387" s="385">
        <v>43754</v>
      </c>
      <c r="S5387" s="385">
        <v>44044</v>
      </c>
      <c r="T5387" s="144">
        <v>3826</v>
      </c>
      <c r="U5387" s="144" t="s">
        <v>60</v>
      </c>
      <c r="V5387" s="144">
        <v>169</v>
      </c>
      <c r="W5387" s="144" t="str">
        <f t="shared" si="517"/>
        <v>Active</v>
      </c>
      <c r="X5387" s="144">
        <v>3826</v>
      </c>
      <c r="AB5387" s="343"/>
    </row>
    <row r="5388" spans="9:28">
      <c r="I5388" s="342">
        <v>2</v>
      </c>
      <c r="J5388" s="144" t="str">
        <f t="shared" si="515"/>
        <v>SMALL</v>
      </c>
      <c r="K5388" s="144" t="str">
        <f t="shared" si="516"/>
        <v>SMALL</v>
      </c>
      <c r="L5388" s="144" t="str" cm="1">
        <f t="array" ref="L5388">_xlfn.IFS(I5388&lt;=2,"SMALL",I5388&lt;=5,"MEDIUM",I5388&gt;5,"LARGE")</f>
        <v>SMALL</v>
      </c>
      <c r="M5388" s="144" t="str">
        <f t="shared" si="513"/>
        <v>NO</v>
      </c>
      <c r="N5388" s="374">
        <v>4.83</v>
      </c>
      <c r="O5388" s="374">
        <f t="shared" si="514"/>
        <v>5</v>
      </c>
      <c r="P5388" s="158" t="str" cm="1">
        <f t="array" ref="P5388">_xlfn.SWITCH(ROUND(N5388,0),5,"Excellent",4,"Good",3,"ok","Bad")</f>
        <v>Excellent</v>
      </c>
      <c r="Q5388" s="144">
        <v>6</v>
      </c>
      <c r="R5388" s="385">
        <v>43765</v>
      </c>
      <c r="S5388" s="385">
        <v>43831</v>
      </c>
      <c r="T5388" s="144">
        <v>3463</v>
      </c>
      <c r="U5388" s="144" t="s">
        <v>60</v>
      </c>
      <c r="V5388" s="144">
        <v>137</v>
      </c>
      <c r="W5388" s="144" t="str">
        <f t="shared" si="517"/>
        <v>Active</v>
      </c>
      <c r="X5388" s="144">
        <v>3463</v>
      </c>
      <c r="AB5388" s="343"/>
    </row>
    <row r="5389" spans="9:28">
      <c r="I5389" s="342">
        <v>2</v>
      </c>
      <c r="J5389" s="144" t="str">
        <f t="shared" si="515"/>
        <v>SMALL</v>
      </c>
      <c r="K5389" s="144" t="str">
        <f t="shared" si="516"/>
        <v>SMALL</v>
      </c>
      <c r="L5389" s="144" t="str" cm="1">
        <f t="array" ref="L5389">_xlfn.IFS(I5389&lt;=2,"SMALL",I5389&lt;=5,"MEDIUM",I5389&gt;5,"LARGE")</f>
        <v>SMALL</v>
      </c>
      <c r="M5389" s="144" t="str">
        <f t="shared" si="513"/>
        <v>NO</v>
      </c>
      <c r="N5389" s="374">
        <v>5</v>
      </c>
      <c r="O5389" s="374">
        <f t="shared" si="514"/>
        <v>5</v>
      </c>
      <c r="P5389" s="158" t="str" cm="1">
        <f t="array" ref="P5389">_xlfn.SWITCH(ROUND(N5389,0),5,"Excellent",4,"Good",3,"ok","Bad")</f>
        <v>Excellent</v>
      </c>
      <c r="Q5389" s="144">
        <v>11</v>
      </c>
      <c r="R5389" s="385">
        <v>43752</v>
      </c>
      <c r="S5389" s="385">
        <v>43833</v>
      </c>
      <c r="T5389" s="144">
        <v>4023</v>
      </c>
      <c r="U5389" s="144" t="s">
        <v>69</v>
      </c>
      <c r="V5389" s="144">
        <v>87</v>
      </c>
      <c r="W5389" s="144" t="str">
        <f t="shared" si="517"/>
        <v>Active</v>
      </c>
      <c r="X5389" s="144">
        <v>4023</v>
      </c>
      <c r="AB5389" s="343"/>
    </row>
    <row r="5390" spans="9:28">
      <c r="I5390" s="342">
        <v>5</v>
      </c>
      <c r="J5390" s="144" t="str">
        <f t="shared" si="515"/>
        <v>LARGE</v>
      </c>
      <c r="K5390" s="144" t="str">
        <f t="shared" si="516"/>
        <v>MEDIUM</v>
      </c>
      <c r="L5390" s="144" t="str" cm="1">
        <f t="array" ref="L5390">_xlfn.IFS(I5390&lt;=2,"SMALL",I5390&lt;=5,"MEDIUM",I5390&gt;5,"LARGE")</f>
        <v>MEDIUM</v>
      </c>
      <c r="M5390" s="144" t="str">
        <f t="shared" si="513"/>
        <v>NO</v>
      </c>
      <c r="N5390" s="374">
        <v>4.75</v>
      </c>
      <c r="O5390" s="374">
        <f t="shared" si="514"/>
        <v>5</v>
      </c>
      <c r="P5390" s="158" t="str" cm="1">
        <f t="array" ref="P5390">_xlfn.SWITCH(ROUND(N5390,0),5,"Excellent",4,"Good",3,"ok","Bad")</f>
        <v>Excellent</v>
      </c>
      <c r="Q5390" s="144">
        <v>12</v>
      </c>
      <c r="R5390" s="385">
        <v>43751</v>
      </c>
      <c r="S5390" s="385">
        <v>43842</v>
      </c>
      <c r="T5390" s="144">
        <v>4024</v>
      </c>
      <c r="U5390" s="144" t="s">
        <v>69</v>
      </c>
      <c r="V5390" s="144">
        <v>227</v>
      </c>
      <c r="W5390" s="144" t="str">
        <f t="shared" si="517"/>
        <v>Active</v>
      </c>
      <c r="X5390" s="144">
        <v>4024</v>
      </c>
      <c r="AB5390" s="343"/>
    </row>
    <row r="5391" spans="9:28">
      <c r="I5391" s="342">
        <v>2</v>
      </c>
      <c r="J5391" s="144" t="str">
        <f t="shared" si="515"/>
        <v>SMALL</v>
      </c>
      <c r="K5391" s="144" t="str">
        <f t="shared" si="516"/>
        <v>SMALL</v>
      </c>
      <c r="L5391" s="144" t="str" cm="1">
        <f t="array" ref="L5391">_xlfn.IFS(I5391&lt;=2,"SMALL",I5391&lt;=5,"MEDIUM",I5391&gt;5,"LARGE")</f>
        <v>SMALL</v>
      </c>
      <c r="M5391" s="144" t="str">
        <f t="shared" si="513"/>
        <v>NO</v>
      </c>
      <c r="N5391" s="374">
        <v>5</v>
      </c>
      <c r="O5391" s="374">
        <f t="shared" si="514"/>
        <v>5</v>
      </c>
      <c r="P5391" s="158" t="str" cm="1">
        <f t="array" ref="P5391">_xlfn.SWITCH(ROUND(N5391,0),5,"Excellent",4,"Good",3,"ok","Bad")</f>
        <v>Excellent</v>
      </c>
      <c r="Q5391" s="144">
        <v>49</v>
      </c>
      <c r="R5391" s="385">
        <v>43747</v>
      </c>
      <c r="S5391" s="385">
        <v>43906</v>
      </c>
      <c r="T5391" s="144">
        <v>3692</v>
      </c>
      <c r="U5391" s="144" t="s">
        <v>60</v>
      </c>
      <c r="V5391" s="144">
        <v>14</v>
      </c>
      <c r="W5391" s="144" t="str">
        <f t="shared" si="517"/>
        <v>Active</v>
      </c>
      <c r="X5391" s="144">
        <v>3692</v>
      </c>
      <c r="AB5391" s="343"/>
    </row>
    <row r="5392" spans="9:28">
      <c r="I5392" s="342">
        <v>5</v>
      </c>
      <c r="J5392" s="144" t="str">
        <f t="shared" si="515"/>
        <v>LARGE</v>
      </c>
      <c r="K5392" s="144" t="str">
        <f t="shared" si="516"/>
        <v>MEDIUM</v>
      </c>
      <c r="L5392" s="144" t="str" cm="1">
        <f t="array" ref="L5392">_xlfn.IFS(I5392&lt;=2,"SMALL",I5392&lt;=5,"MEDIUM",I5392&gt;5,"LARGE")</f>
        <v>MEDIUM</v>
      </c>
      <c r="M5392" s="144" t="str">
        <f t="shared" si="513"/>
        <v>NO</v>
      </c>
      <c r="N5392" s="374">
        <v>5</v>
      </c>
      <c r="O5392" s="374">
        <f t="shared" si="514"/>
        <v>5</v>
      </c>
      <c r="P5392" s="158" t="str" cm="1">
        <f t="array" ref="P5392">_xlfn.SWITCH(ROUND(N5392,0),5,"Excellent",4,"Good",3,"ok","Bad")</f>
        <v>Excellent</v>
      </c>
      <c r="Q5392" s="144">
        <v>29</v>
      </c>
      <c r="R5392" s="385">
        <v>43802</v>
      </c>
      <c r="S5392" s="385">
        <v>44043</v>
      </c>
      <c r="T5392" s="144">
        <v>3186</v>
      </c>
      <c r="U5392" s="144" t="s">
        <v>69</v>
      </c>
      <c r="V5392" s="144">
        <v>321</v>
      </c>
      <c r="W5392" s="144" t="str">
        <f t="shared" si="517"/>
        <v>Active</v>
      </c>
      <c r="X5392" s="144">
        <v>3186</v>
      </c>
      <c r="AB5392" s="343"/>
    </row>
    <row r="5393" spans="9:28">
      <c r="I5393" s="342">
        <v>4</v>
      </c>
      <c r="J5393" s="144" t="str">
        <f t="shared" si="515"/>
        <v>LARGE</v>
      </c>
      <c r="K5393" s="144" t="str">
        <f t="shared" si="516"/>
        <v>MEDIUM</v>
      </c>
      <c r="L5393" s="144" t="str" cm="1">
        <f t="array" ref="L5393">_xlfn.IFS(I5393&lt;=2,"SMALL",I5393&lt;=5,"MEDIUM",I5393&gt;5,"LARGE")</f>
        <v>MEDIUM</v>
      </c>
      <c r="M5393" s="144" t="str">
        <f t="shared" si="513"/>
        <v>NO</v>
      </c>
      <c r="N5393" s="374">
        <v>4.5599999999999996</v>
      </c>
      <c r="O5393" s="374">
        <f t="shared" si="514"/>
        <v>5</v>
      </c>
      <c r="P5393" s="158" t="str" cm="1">
        <f t="array" ref="P5393">_xlfn.SWITCH(ROUND(N5393,0),5,"Excellent",4,"Good",3,"ok","Bad")</f>
        <v>Excellent</v>
      </c>
      <c r="Q5393" s="144">
        <v>9</v>
      </c>
      <c r="R5393" s="385">
        <v>43778</v>
      </c>
      <c r="S5393" s="385">
        <v>43879</v>
      </c>
      <c r="T5393" s="144">
        <v>3567</v>
      </c>
      <c r="U5393" s="144" t="s">
        <v>69</v>
      </c>
      <c r="V5393" s="144">
        <v>32</v>
      </c>
      <c r="W5393" s="144" t="str">
        <f t="shared" si="517"/>
        <v>Active</v>
      </c>
      <c r="X5393" s="144">
        <v>3567</v>
      </c>
      <c r="AB5393" s="343"/>
    </row>
    <row r="5394" spans="9:28">
      <c r="I5394" s="342">
        <v>2</v>
      </c>
      <c r="J5394" s="144" t="str">
        <f t="shared" si="515"/>
        <v>SMALL</v>
      </c>
      <c r="K5394" s="144" t="str">
        <f t="shared" si="516"/>
        <v>SMALL</v>
      </c>
      <c r="L5394" s="144" t="str" cm="1">
        <f t="array" ref="L5394">_xlfn.IFS(I5394&lt;=2,"SMALL",I5394&lt;=5,"MEDIUM",I5394&gt;5,"LARGE")</f>
        <v>SMALL</v>
      </c>
      <c r="M5394" s="144" t="str">
        <f t="shared" si="513"/>
        <v>NO</v>
      </c>
      <c r="N5394" s="374">
        <v>5</v>
      </c>
      <c r="O5394" s="374">
        <f t="shared" si="514"/>
        <v>5</v>
      </c>
      <c r="P5394" s="158" t="str" cm="1">
        <f t="array" ref="P5394">_xlfn.SWITCH(ROUND(N5394,0),5,"Excellent",4,"Good",3,"ok","Bad")</f>
        <v>Excellent</v>
      </c>
      <c r="Q5394" s="144">
        <v>4</v>
      </c>
      <c r="R5394" s="385">
        <v>43771</v>
      </c>
      <c r="S5394" s="385">
        <v>43814</v>
      </c>
      <c r="T5394" s="144">
        <v>3843</v>
      </c>
      <c r="U5394" s="144" t="s">
        <v>69</v>
      </c>
      <c r="V5394" s="144">
        <v>365</v>
      </c>
      <c r="W5394" s="144" t="str">
        <f t="shared" si="517"/>
        <v>Active</v>
      </c>
      <c r="X5394" s="144">
        <v>3843</v>
      </c>
      <c r="AB5394" s="343"/>
    </row>
    <row r="5395" spans="9:28">
      <c r="I5395" s="342">
        <v>2</v>
      </c>
      <c r="J5395" s="144" t="str">
        <f t="shared" si="515"/>
        <v>SMALL</v>
      </c>
      <c r="K5395" s="144" t="str">
        <f t="shared" si="516"/>
        <v>SMALL</v>
      </c>
      <c r="L5395" s="144" t="str" cm="1">
        <f t="array" ref="L5395">_xlfn.IFS(I5395&lt;=2,"SMALL",I5395&lt;=5,"MEDIUM",I5395&gt;5,"LARGE")</f>
        <v>SMALL</v>
      </c>
      <c r="M5395" s="144" t="str">
        <f t="shared" si="513"/>
        <v>NO</v>
      </c>
      <c r="N5395" s="374">
        <v>4.8499999999999996</v>
      </c>
      <c r="O5395" s="374">
        <f t="shared" si="514"/>
        <v>5</v>
      </c>
      <c r="P5395" s="158" t="str" cm="1">
        <f t="array" ref="P5395">_xlfn.SWITCH(ROUND(N5395,0),5,"Excellent",4,"Good",3,"ok","Bad")</f>
        <v>Excellent</v>
      </c>
      <c r="Q5395" s="144">
        <v>26</v>
      </c>
      <c r="R5395" s="385">
        <v>43752</v>
      </c>
      <c r="S5395" s="385">
        <v>44044</v>
      </c>
      <c r="T5395" s="144">
        <v>3826</v>
      </c>
      <c r="U5395" s="144" t="s">
        <v>60</v>
      </c>
      <c r="V5395" s="144">
        <v>179</v>
      </c>
      <c r="W5395" s="144" t="str">
        <f t="shared" si="517"/>
        <v>Active</v>
      </c>
      <c r="X5395" s="144">
        <v>3826</v>
      </c>
      <c r="AB5395" s="343"/>
    </row>
    <row r="5396" spans="9:28">
      <c r="I5396" s="342">
        <v>2</v>
      </c>
      <c r="J5396" s="144" t="str">
        <f t="shared" si="515"/>
        <v>SMALL</v>
      </c>
      <c r="K5396" s="144" t="str">
        <f t="shared" si="516"/>
        <v>SMALL</v>
      </c>
      <c r="L5396" s="144" t="str" cm="1">
        <f t="array" ref="L5396">_xlfn.IFS(I5396&lt;=2,"SMALL",I5396&lt;=5,"MEDIUM",I5396&gt;5,"LARGE")</f>
        <v>SMALL</v>
      </c>
      <c r="M5396" s="144" t="str">
        <f t="shared" si="513"/>
        <v>NO</v>
      </c>
      <c r="N5396" s="374">
        <v>5</v>
      </c>
      <c r="O5396" s="374">
        <f t="shared" si="514"/>
        <v>5</v>
      </c>
      <c r="P5396" s="158" t="str" cm="1">
        <f t="array" ref="P5396">_xlfn.SWITCH(ROUND(N5396,0),5,"Excellent",4,"Good",3,"ok","Bad")</f>
        <v>Excellent</v>
      </c>
      <c r="Q5396" s="144">
        <v>4</v>
      </c>
      <c r="R5396" s="385">
        <v>43829</v>
      </c>
      <c r="S5396" s="385">
        <v>44015</v>
      </c>
      <c r="T5396" s="144">
        <v>4025</v>
      </c>
      <c r="U5396" s="144" t="s">
        <v>60</v>
      </c>
      <c r="V5396" s="144">
        <v>90</v>
      </c>
      <c r="W5396" s="144" t="str">
        <f t="shared" si="517"/>
        <v>Active</v>
      </c>
      <c r="X5396" s="144">
        <v>4025</v>
      </c>
      <c r="AB5396" s="343"/>
    </row>
    <row r="5397" spans="9:28">
      <c r="I5397" s="342">
        <v>3</v>
      </c>
      <c r="J5397" s="144" t="str">
        <f t="shared" si="515"/>
        <v>LARGE</v>
      </c>
      <c r="K5397" s="144" t="str">
        <f t="shared" si="516"/>
        <v>MEDIUM</v>
      </c>
      <c r="L5397" s="144" t="str" cm="1">
        <f t="array" ref="L5397">_xlfn.IFS(I5397&lt;=2,"SMALL",I5397&lt;=5,"MEDIUM",I5397&gt;5,"LARGE")</f>
        <v>MEDIUM</v>
      </c>
      <c r="M5397" s="144" t="str">
        <f t="shared" si="513"/>
        <v>NO</v>
      </c>
      <c r="N5397" s="374">
        <v>4.9800000000000004</v>
      </c>
      <c r="O5397" s="374">
        <f t="shared" si="514"/>
        <v>5</v>
      </c>
      <c r="P5397" s="158" t="str" cm="1">
        <f t="array" ref="P5397">_xlfn.SWITCH(ROUND(N5397,0),5,"Excellent",4,"Good",3,"ok","Bad")</f>
        <v>Excellent</v>
      </c>
      <c r="Q5397" s="144">
        <v>45</v>
      </c>
      <c r="R5397" s="385">
        <v>43800</v>
      </c>
      <c r="S5397" s="385">
        <v>44055</v>
      </c>
      <c r="T5397" s="144">
        <v>2223</v>
      </c>
      <c r="U5397" s="144" t="s">
        <v>69</v>
      </c>
      <c r="V5397" s="144">
        <v>77</v>
      </c>
      <c r="W5397" s="144" t="str">
        <f t="shared" si="517"/>
        <v>Active</v>
      </c>
      <c r="X5397" s="144">
        <v>2223</v>
      </c>
      <c r="AB5397" s="343"/>
    </row>
    <row r="5398" spans="9:28">
      <c r="I5398" s="342">
        <v>1</v>
      </c>
      <c r="J5398" s="144" t="str">
        <f t="shared" si="515"/>
        <v>SMALL</v>
      </c>
      <c r="K5398" s="144" t="str">
        <f t="shared" si="516"/>
        <v>SMALL</v>
      </c>
      <c r="L5398" s="144" t="str" cm="1">
        <f t="array" ref="L5398">_xlfn.IFS(I5398&lt;=2,"SMALL",I5398&lt;=5,"MEDIUM",I5398&gt;5,"LARGE")</f>
        <v>SMALL</v>
      </c>
      <c r="M5398" s="144" t="str">
        <f t="shared" si="513"/>
        <v>NO</v>
      </c>
      <c r="N5398" s="374">
        <v>3.67</v>
      </c>
      <c r="O5398" s="374">
        <f t="shared" si="514"/>
        <v>4</v>
      </c>
      <c r="P5398" s="158" t="str" cm="1">
        <f t="array" ref="P5398">_xlfn.SWITCH(ROUND(N5398,0),5,"Excellent",4,"Good",3,"ok","Bad")</f>
        <v>Good</v>
      </c>
      <c r="Q5398" s="144">
        <v>3</v>
      </c>
      <c r="R5398" s="385">
        <v>43836</v>
      </c>
      <c r="S5398" s="385">
        <v>43917</v>
      </c>
      <c r="T5398" s="144">
        <v>2010</v>
      </c>
      <c r="U5398" s="144" t="s">
        <v>60</v>
      </c>
      <c r="V5398" s="144">
        <v>179</v>
      </c>
      <c r="W5398" s="144" t="str">
        <f t="shared" si="517"/>
        <v>Active</v>
      </c>
      <c r="X5398" s="144">
        <v>2010</v>
      </c>
      <c r="AB5398" s="343"/>
    </row>
    <row r="5399" spans="9:28">
      <c r="I5399" s="342">
        <v>2</v>
      </c>
      <c r="J5399" s="144" t="str">
        <f t="shared" si="515"/>
        <v>SMALL</v>
      </c>
      <c r="K5399" s="144" t="str">
        <f t="shared" si="516"/>
        <v>SMALL</v>
      </c>
      <c r="L5399" s="144" t="str" cm="1">
        <f t="array" ref="L5399">_xlfn.IFS(I5399&lt;=2,"SMALL",I5399&lt;=5,"MEDIUM",I5399&gt;5,"LARGE")</f>
        <v>SMALL</v>
      </c>
      <c r="M5399" s="144" t="str">
        <f t="shared" si="513"/>
        <v>NO</v>
      </c>
      <c r="N5399" s="374">
        <v>5</v>
      </c>
      <c r="O5399" s="374">
        <f t="shared" si="514"/>
        <v>5</v>
      </c>
      <c r="P5399" s="158" t="str" cm="1">
        <f t="array" ref="P5399">_xlfn.SWITCH(ROUND(N5399,0),5,"Excellent",4,"Good",3,"ok","Bad")</f>
        <v>Excellent</v>
      </c>
      <c r="Q5399" s="144">
        <v>16</v>
      </c>
      <c r="R5399" s="385">
        <v>43752</v>
      </c>
      <c r="S5399" s="385">
        <v>43902</v>
      </c>
      <c r="T5399" s="144">
        <v>1153</v>
      </c>
      <c r="U5399" s="144" t="s">
        <v>60</v>
      </c>
      <c r="V5399" s="144">
        <v>42</v>
      </c>
      <c r="W5399" s="144" t="str">
        <f t="shared" si="517"/>
        <v>Active</v>
      </c>
      <c r="X5399" s="144">
        <v>1153</v>
      </c>
      <c r="AB5399" s="343"/>
    </row>
    <row r="5400" spans="9:28">
      <c r="I5400" s="342">
        <v>4</v>
      </c>
      <c r="J5400" s="144" t="str">
        <f t="shared" si="515"/>
        <v>LARGE</v>
      </c>
      <c r="K5400" s="144" t="str">
        <f t="shared" si="516"/>
        <v>MEDIUM</v>
      </c>
      <c r="L5400" s="144" t="str" cm="1">
        <f t="array" ref="L5400">_xlfn.IFS(I5400&lt;=2,"SMALL",I5400&lt;=5,"MEDIUM",I5400&gt;5,"LARGE")</f>
        <v>MEDIUM</v>
      </c>
      <c r="M5400" s="144" t="str">
        <f t="shared" si="513"/>
        <v>NO</v>
      </c>
      <c r="N5400" s="374">
        <v>5</v>
      </c>
      <c r="O5400" s="374">
        <f t="shared" si="514"/>
        <v>5</v>
      </c>
      <c r="P5400" s="158" t="str" cm="1">
        <f t="array" ref="P5400">_xlfn.SWITCH(ROUND(N5400,0),5,"Excellent",4,"Good",3,"ok","Bad")</f>
        <v>Excellent</v>
      </c>
      <c r="Q5400" s="144">
        <v>31</v>
      </c>
      <c r="R5400" s="385">
        <v>43762</v>
      </c>
      <c r="S5400" s="385">
        <v>44059</v>
      </c>
      <c r="T5400" s="144">
        <v>828</v>
      </c>
      <c r="U5400" s="144" t="s">
        <v>69</v>
      </c>
      <c r="V5400" s="144">
        <v>2</v>
      </c>
      <c r="W5400" s="144" t="str">
        <f t="shared" si="517"/>
        <v>Active</v>
      </c>
      <c r="X5400" s="144">
        <v>828</v>
      </c>
      <c r="AB5400" s="343"/>
    </row>
    <row r="5401" spans="9:28">
      <c r="I5401" s="342">
        <v>2</v>
      </c>
      <c r="J5401" s="144" t="str">
        <f t="shared" si="515"/>
        <v>SMALL</v>
      </c>
      <c r="K5401" s="144" t="str">
        <f t="shared" si="516"/>
        <v>SMALL</v>
      </c>
      <c r="L5401" s="144" t="str" cm="1">
        <f t="array" ref="L5401">_xlfn.IFS(I5401&lt;=2,"SMALL",I5401&lt;=5,"MEDIUM",I5401&gt;5,"LARGE")</f>
        <v>SMALL</v>
      </c>
      <c r="M5401" s="144" t="str">
        <f t="shared" si="513"/>
        <v>NO</v>
      </c>
      <c r="N5401" s="374">
        <v>4.1900000000000004</v>
      </c>
      <c r="O5401" s="374">
        <f t="shared" si="514"/>
        <v>4</v>
      </c>
      <c r="P5401" s="158" t="str" cm="1">
        <f t="array" ref="P5401">_xlfn.SWITCH(ROUND(N5401,0),5,"Excellent",4,"Good",3,"ok","Bad")</f>
        <v>Good</v>
      </c>
      <c r="Q5401" s="144">
        <v>26</v>
      </c>
      <c r="R5401" s="385">
        <v>43799</v>
      </c>
      <c r="S5401" s="385">
        <v>44007</v>
      </c>
      <c r="T5401" s="144">
        <v>4016</v>
      </c>
      <c r="U5401" s="144" t="s">
        <v>60</v>
      </c>
      <c r="V5401" s="144">
        <v>365</v>
      </c>
      <c r="W5401" s="144" t="str">
        <f t="shared" si="517"/>
        <v>Active</v>
      </c>
      <c r="X5401" s="144">
        <v>4016</v>
      </c>
      <c r="AB5401" s="343"/>
    </row>
    <row r="5402" spans="9:28">
      <c r="I5402" s="342">
        <v>2</v>
      </c>
      <c r="J5402" s="144" t="str">
        <f t="shared" si="515"/>
        <v>SMALL</v>
      </c>
      <c r="K5402" s="144" t="str">
        <f t="shared" si="516"/>
        <v>SMALL</v>
      </c>
      <c r="L5402" s="144" t="str" cm="1">
        <f t="array" ref="L5402">_xlfn.IFS(I5402&lt;=2,"SMALL",I5402&lt;=5,"MEDIUM",I5402&gt;5,"LARGE")</f>
        <v>SMALL</v>
      </c>
      <c r="M5402" s="144" t="str">
        <f t="shared" si="513"/>
        <v>NO</v>
      </c>
      <c r="N5402" s="374">
        <v>4.12</v>
      </c>
      <c r="O5402" s="374">
        <f t="shared" si="514"/>
        <v>4</v>
      </c>
      <c r="P5402" s="158" t="str" cm="1">
        <f t="array" ref="P5402">_xlfn.SWITCH(ROUND(N5402,0),5,"Excellent",4,"Good",3,"ok","Bad")</f>
        <v>Good</v>
      </c>
      <c r="Q5402" s="144">
        <v>26</v>
      </c>
      <c r="R5402" s="385">
        <v>43749</v>
      </c>
      <c r="S5402" s="385">
        <v>44037</v>
      </c>
      <c r="T5402" s="144">
        <v>4016</v>
      </c>
      <c r="U5402" s="144" t="s">
        <v>60</v>
      </c>
      <c r="V5402" s="144">
        <v>365</v>
      </c>
      <c r="W5402" s="144" t="str">
        <f t="shared" si="517"/>
        <v>Active</v>
      </c>
      <c r="X5402" s="144">
        <v>4016</v>
      </c>
      <c r="AB5402" s="343"/>
    </row>
    <row r="5403" spans="9:28">
      <c r="I5403" s="342">
        <v>2</v>
      </c>
      <c r="J5403" s="144" t="str">
        <f t="shared" si="515"/>
        <v>SMALL</v>
      </c>
      <c r="K5403" s="144" t="str">
        <f t="shared" si="516"/>
        <v>SMALL</v>
      </c>
      <c r="L5403" s="144" t="str" cm="1">
        <f t="array" ref="L5403">_xlfn.IFS(I5403&lt;=2,"SMALL",I5403&lt;=5,"MEDIUM",I5403&gt;5,"LARGE")</f>
        <v>SMALL</v>
      </c>
      <c r="M5403" s="144" t="str">
        <f t="shared" si="513"/>
        <v>NO</v>
      </c>
      <c r="N5403" s="374">
        <v>4.5999999999999996</v>
      </c>
      <c r="O5403" s="374">
        <f t="shared" si="514"/>
        <v>5</v>
      </c>
      <c r="P5403" s="158" t="str" cm="1">
        <f t="array" ref="P5403">_xlfn.SWITCH(ROUND(N5403,0),5,"Excellent",4,"Good",3,"ok","Bad")</f>
        <v>Excellent</v>
      </c>
      <c r="Q5403" s="144">
        <v>10</v>
      </c>
      <c r="R5403" s="385">
        <v>43755</v>
      </c>
      <c r="S5403" s="385">
        <v>44006</v>
      </c>
      <c r="T5403" s="144">
        <v>4016</v>
      </c>
      <c r="U5403" s="144" t="s">
        <v>60</v>
      </c>
      <c r="V5403" s="144">
        <v>0</v>
      </c>
      <c r="W5403" s="144" t="str">
        <f t="shared" si="517"/>
        <v>Inactive</v>
      </c>
      <c r="X5403" s="144">
        <v>4016</v>
      </c>
      <c r="AB5403" s="343"/>
    </row>
    <row r="5404" spans="9:28">
      <c r="I5404" s="342">
        <v>6</v>
      </c>
      <c r="J5404" s="144" t="str">
        <f t="shared" si="515"/>
        <v>LARGE</v>
      </c>
      <c r="K5404" s="144" t="str">
        <f t="shared" si="516"/>
        <v>LARGE</v>
      </c>
      <c r="L5404" s="144" t="str" cm="1">
        <f t="array" ref="L5404">_xlfn.IFS(I5404&lt;=2,"SMALL",I5404&lt;=5,"MEDIUM",I5404&gt;5,"LARGE")</f>
        <v>LARGE</v>
      </c>
      <c r="M5404" s="144" t="str">
        <f t="shared" si="513"/>
        <v>NO</v>
      </c>
      <c r="N5404" s="374">
        <v>4.63</v>
      </c>
      <c r="O5404" s="374">
        <f t="shared" si="514"/>
        <v>5</v>
      </c>
      <c r="P5404" s="158" t="str" cm="1">
        <f t="array" ref="P5404">_xlfn.SWITCH(ROUND(N5404,0),5,"Excellent",4,"Good",3,"ok","Bad")</f>
        <v>Excellent</v>
      </c>
      <c r="Q5404" s="144">
        <v>16</v>
      </c>
      <c r="R5404" s="385">
        <v>43755</v>
      </c>
      <c r="S5404" s="385">
        <v>44045</v>
      </c>
      <c r="T5404" s="144">
        <v>2355</v>
      </c>
      <c r="U5404" s="144" t="s">
        <v>69</v>
      </c>
      <c r="V5404" s="144">
        <v>357</v>
      </c>
      <c r="W5404" s="144" t="str">
        <f t="shared" si="517"/>
        <v>Active</v>
      </c>
      <c r="X5404" s="144">
        <v>2355</v>
      </c>
      <c r="AB5404" s="343"/>
    </row>
    <row r="5405" spans="9:28">
      <c r="I5405" s="342">
        <v>6</v>
      </c>
      <c r="J5405" s="144" t="str">
        <f t="shared" si="515"/>
        <v>LARGE</v>
      </c>
      <c r="K5405" s="144" t="str">
        <f t="shared" si="516"/>
        <v>LARGE</v>
      </c>
      <c r="L5405" s="144" t="str" cm="1">
        <f t="array" ref="L5405">_xlfn.IFS(I5405&lt;=2,"SMALL",I5405&lt;=5,"MEDIUM",I5405&gt;5,"LARGE")</f>
        <v>LARGE</v>
      </c>
      <c r="M5405" s="144" t="str">
        <f t="shared" si="513"/>
        <v>NO</v>
      </c>
      <c r="N5405" s="374">
        <v>4.83</v>
      </c>
      <c r="O5405" s="374">
        <f t="shared" si="514"/>
        <v>5</v>
      </c>
      <c r="P5405" s="158" t="str" cm="1">
        <f t="array" ref="P5405">_xlfn.SWITCH(ROUND(N5405,0),5,"Excellent",4,"Good",3,"ok","Bad")</f>
        <v>Excellent</v>
      </c>
      <c r="Q5405" s="144">
        <v>12</v>
      </c>
      <c r="R5405" s="385">
        <v>43752</v>
      </c>
      <c r="S5405" s="385">
        <v>43898</v>
      </c>
      <c r="T5405" s="144">
        <v>2355</v>
      </c>
      <c r="U5405" s="144" t="s">
        <v>69</v>
      </c>
      <c r="V5405" s="144">
        <v>357</v>
      </c>
      <c r="W5405" s="144" t="str">
        <f t="shared" si="517"/>
        <v>Active</v>
      </c>
      <c r="X5405" s="144">
        <v>2355</v>
      </c>
      <c r="AB5405" s="343"/>
    </row>
    <row r="5406" spans="9:28">
      <c r="I5406" s="342">
        <v>10</v>
      </c>
      <c r="J5406" s="144" t="str">
        <f t="shared" si="515"/>
        <v>LARGE</v>
      </c>
      <c r="K5406" s="144" t="str">
        <f t="shared" si="516"/>
        <v>LARGE</v>
      </c>
      <c r="L5406" s="144" t="str" cm="1">
        <f t="array" ref="L5406">_xlfn.IFS(I5406&lt;=2,"SMALL",I5406&lt;=5,"MEDIUM",I5406&gt;5,"LARGE")</f>
        <v>LARGE</v>
      </c>
      <c r="M5406" s="144" t="str">
        <f t="shared" si="513"/>
        <v>NO</v>
      </c>
      <c r="N5406" s="374">
        <v>4.8600000000000003</v>
      </c>
      <c r="O5406" s="374">
        <f t="shared" si="514"/>
        <v>5</v>
      </c>
      <c r="P5406" s="158" t="str" cm="1">
        <f t="array" ref="P5406">_xlfn.SWITCH(ROUND(N5406,0),5,"Excellent",4,"Good",3,"ok","Bad")</f>
        <v>Excellent</v>
      </c>
      <c r="Q5406" s="144">
        <v>21</v>
      </c>
      <c r="R5406" s="385">
        <v>43768</v>
      </c>
      <c r="S5406" s="385">
        <v>44043</v>
      </c>
      <c r="T5406" s="144">
        <v>3585</v>
      </c>
      <c r="U5406" s="144" t="s">
        <v>69</v>
      </c>
      <c r="V5406" s="144">
        <v>164</v>
      </c>
      <c r="W5406" s="144" t="str">
        <f t="shared" si="517"/>
        <v>Active</v>
      </c>
      <c r="X5406" s="144">
        <v>3585</v>
      </c>
      <c r="AB5406" s="343"/>
    </row>
    <row r="5407" spans="9:28">
      <c r="I5407" s="342">
        <v>1</v>
      </c>
      <c r="J5407" s="144" t="str">
        <f t="shared" si="515"/>
        <v>SMALL</v>
      </c>
      <c r="K5407" s="144" t="str">
        <f t="shared" si="516"/>
        <v>SMALL</v>
      </c>
      <c r="L5407" s="144" t="str" cm="1">
        <f t="array" ref="L5407">_xlfn.IFS(I5407&lt;=2,"SMALL",I5407&lt;=5,"MEDIUM",I5407&gt;5,"LARGE")</f>
        <v>SMALL</v>
      </c>
      <c r="M5407" s="144" t="str">
        <f t="shared" si="513"/>
        <v>NO</v>
      </c>
      <c r="N5407" s="374">
        <v>4.93</v>
      </c>
      <c r="O5407" s="374">
        <f t="shared" si="514"/>
        <v>5</v>
      </c>
      <c r="P5407" s="158" t="str" cm="1">
        <f t="array" ref="P5407">_xlfn.SWITCH(ROUND(N5407,0),5,"Excellent",4,"Good",3,"ok","Bad")</f>
        <v>Excellent</v>
      </c>
      <c r="Q5407" s="144">
        <v>15</v>
      </c>
      <c r="R5407" s="385">
        <v>43755</v>
      </c>
      <c r="S5407" s="385">
        <v>44056</v>
      </c>
      <c r="T5407" s="144">
        <v>2216</v>
      </c>
      <c r="U5407" s="144" t="s">
        <v>60</v>
      </c>
      <c r="V5407" s="144">
        <v>157</v>
      </c>
      <c r="W5407" s="144" t="str">
        <f t="shared" si="517"/>
        <v>Active</v>
      </c>
      <c r="X5407" s="144">
        <v>2216</v>
      </c>
      <c r="AB5407" s="343"/>
    </row>
    <row r="5408" spans="9:28">
      <c r="I5408" s="342">
        <v>2</v>
      </c>
      <c r="J5408" s="144" t="str">
        <f t="shared" si="515"/>
        <v>SMALL</v>
      </c>
      <c r="K5408" s="144" t="str">
        <f t="shared" si="516"/>
        <v>SMALL</v>
      </c>
      <c r="L5408" s="144" t="str" cm="1">
        <f t="array" ref="L5408">_xlfn.IFS(I5408&lt;=2,"SMALL",I5408&lt;=5,"MEDIUM",I5408&gt;5,"LARGE")</f>
        <v>SMALL</v>
      </c>
      <c r="M5408" s="144" t="str">
        <f t="shared" si="513"/>
        <v>NO</v>
      </c>
      <c r="N5408" s="374">
        <v>4.92</v>
      </c>
      <c r="O5408" s="374">
        <f t="shared" si="514"/>
        <v>5</v>
      </c>
      <c r="P5408" s="158" t="str" cm="1">
        <f t="array" ref="P5408">_xlfn.SWITCH(ROUND(N5408,0),5,"Excellent",4,"Good",3,"ok","Bad")</f>
        <v>Excellent</v>
      </c>
      <c r="Q5408" s="144">
        <v>13</v>
      </c>
      <c r="R5408" s="385">
        <v>43759</v>
      </c>
      <c r="S5408" s="385">
        <v>43899</v>
      </c>
      <c r="T5408" s="144">
        <v>2575</v>
      </c>
      <c r="U5408" s="144" t="s">
        <v>60</v>
      </c>
      <c r="V5408" s="144">
        <v>15</v>
      </c>
      <c r="W5408" s="144" t="str">
        <f t="shared" si="517"/>
        <v>Active</v>
      </c>
      <c r="X5408" s="144">
        <v>2575</v>
      </c>
      <c r="AB5408" s="343"/>
    </row>
    <row r="5409" spans="9:28">
      <c r="I5409" s="342">
        <v>2</v>
      </c>
      <c r="J5409" s="144" t="str">
        <f t="shared" si="515"/>
        <v>SMALL</v>
      </c>
      <c r="K5409" s="144" t="str">
        <f t="shared" si="516"/>
        <v>SMALL</v>
      </c>
      <c r="L5409" s="144" t="str" cm="1">
        <f t="array" ref="L5409">_xlfn.IFS(I5409&lt;=2,"SMALL",I5409&lt;=5,"MEDIUM",I5409&gt;5,"LARGE")</f>
        <v>SMALL</v>
      </c>
      <c r="M5409" s="144" t="str">
        <f t="shared" si="513"/>
        <v>NO</v>
      </c>
      <c r="N5409" s="374">
        <v>4.71</v>
      </c>
      <c r="O5409" s="374">
        <f t="shared" si="514"/>
        <v>5</v>
      </c>
      <c r="P5409" s="158" t="str" cm="1">
        <f t="array" ref="P5409">_xlfn.SWITCH(ROUND(N5409,0),5,"Excellent",4,"Good",3,"ok","Bad")</f>
        <v>Excellent</v>
      </c>
      <c r="Q5409" s="144">
        <v>7</v>
      </c>
      <c r="R5409" s="385">
        <v>43750</v>
      </c>
      <c r="S5409" s="385">
        <v>43881</v>
      </c>
      <c r="T5409" s="144">
        <v>4026</v>
      </c>
      <c r="U5409" s="144" t="s">
        <v>69</v>
      </c>
      <c r="V5409" s="144">
        <v>0</v>
      </c>
      <c r="W5409" s="144" t="str">
        <f t="shared" si="517"/>
        <v>Inactive</v>
      </c>
      <c r="X5409" s="144">
        <v>4026</v>
      </c>
      <c r="AB5409" s="343"/>
    </row>
    <row r="5410" spans="9:28">
      <c r="I5410" s="342">
        <v>1</v>
      </c>
      <c r="J5410" s="144" t="str">
        <f t="shared" si="515"/>
        <v>SMALL</v>
      </c>
      <c r="K5410" s="144" t="str">
        <f t="shared" si="516"/>
        <v>SMALL</v>
      </c>
      <c r="L5410" s="144" t="str" cm="1">
        <f t="array" ref="L5410">_xlfn.IFS(I5410&lt;=2,"SMALL",I5410&lt;=5,"MEDIUM",I5410&gt;5,"LARGE")</f>
        <v>SMALL</v>
      </c>
      <c r="M5410" s="144" t="str">
        <f t="shared" si="513"/>
        <v>NO</v>
      </c>
      <c r="N5410" s="374">
        <v>5</v>
      </c>
      <c r="O5410" s="374">
        <f t="shared" si="514"/>
        <v>5</v>
      </c>
      <c r="P5410" s="158" t="str" cm="1">
        <f t="array" ref="P5410">_xlfn.SWITCH(ROUND(N5410,0),5,"Excellent",4,"Good",3,"ok","Bad")</f>
        <v>Excellent</v>
      </c>
      <c r="Q5410" s="144">
        <v>11</v>
      </c>
      <c r="R5410" s="385">
        <v>43759</v>
      </c>
      <c r="S5410" s="385">
        <v>43890</v>
      </c>
      <c r="T5410" s="144">
        <v>1020</v>
      </c>
      <c r="U5410" s="144" t="s">
        <v>73</v>
      </c>
      <c r="V5410" s="144">
        <v>134</v>
      </c>
      <c r="W5410" s="144" t="str">
        <f t="shared" si="517"/>
        <v>Active</v>
      </c>
      <c r="X5410" s="144">
        <v>1020</v>
      </c>
      <c r="AB5410" s="343"/>
    </row>
    <row r="5411" spans="9:28">
      <c r="I5411" s="342">
        <v>1</v>
      </c>
      <c r="J5411" s="144" t="str">
        <f t="shared" si="515"/>
        <v>SMALL</v>
      </c>
      <c r="K5411" s="144" t="str">
        <f t="shared" si="516"/>
        <v>SMALL</v>
      </c>
      <c r="L5411" s="144" t="str" cm="1">
        <f t="array" ref="L5411">_xlfn.IFS(I5411&lt;=2,"SMALL",I5411&lt;=5,"MEDIUM",I5411&gt;5,"LARGE")</f>
        <v>SMALL</v>
      </c>
      <c r="M5411" s="144" t="str">
        <f t="shared" si="513"/>
        <v>NO</v>
      </c>
      <c r="N5411" s="374">
        <v>5</v>
      </c>
      <c r="O5411" s="374">
        <f t="shared" si="514"/>
        <v>5</v>
      </c>
      <c r="P5411" s="158" t="str" cm="1">
        <f t="array" ref="P5411">_xlfn.SWITCH(ROUND(N5411,0),5,"Excellent",4,"Good",3,"ok","Bad")</f>
        <v>Excellent</v>
      </c>
      <c r="Q5411" s="144">
        <v>6</v>
      </c>
      <c r="R5411" s="385">
        <v>43757</v>
      </c>
      <c r="S5411" s="385">
        <v>43921</v>
      </c>
      <c r="T5411" s="144">
        <v>1020</v>
      </c>
      <c r="U5411" s="144" t="s">
        <v>73</v>
      </c>
      <c r="V5411" s="144">
        <v>164</v>
      </c>
      <c r="W5411" s="144" t="str">
        <f t="shared" si="517"/>
        <v>Active</v>
      </c>
      <c r="X5411" s="144">
        <v>1020</v>
      </c>
      <c r="AB5411" s="343"/>
    </row>
    <row r="5412" spans="9:28">
      <c r="I5412" s="342">
        <v>12</v>
      </c>
      <c r="J5412" s="144" t="str">
        <f t="shared" si="515"/>
        <v>LARGE</v>
      </c>
      <c r="K5412" s="144" t="str">
        <f t="shared" si="516"/>
        <v>LARGE</v>
      </c>
      <c r="L5412" s="144" t="str" cm="1">
        <f t="array" ref="L5412">_xlfn.IFS(I5412&lt;=2,"SMALL",I5412&lt;=5,"MEDIUM",I5412&gt;5,"LARGE")</f>
        <v>LARGE</v>
      </c>
      <c r="M5412" s="144" t="str">
        <f t="shared" si="513"/>
        <v>NO</v>
      </c>
      <c r="N5412" s="374">
        <v>4.75</v>
      </c>
      <c r="O5412" s="374">
        <f t="shared" si="514"/>
        <v>5</v>
      </c>
      <c r="P5412" s="158" t="str" cm="1">
        <f t="array" ref="P5412">_xlfn.SWITCH(ROUND(N5412,0),5,"Excellent",4,"Good",3,"ok","Bad")</f>
        <v>Excellent</v>
      </c>
      <c r="Q5412" s="144">
        <v>8</v>
      </c>
      <c r="R5412" s="385">
        <v>43807</v>
      </c>
      <c r="S5412" s="385">
        <v>43890</v>
      </c>
      <c r="T5412" s="144">
        <v>2355</v>
      </c>
      <c r="U5412" s="144" t="s">
        <v>69</v>
      </c>
      <c r="V5412" s="144">
        <v>356</v>
      </c>
      <c r="W5412" s="144" t="str">
        <f t="shared" si="517"/>
        <v>Active</v>
      </c>
      <c r="X5412" s="144">
        <v>2355</v>
      </c>
      <c r="AB5412" s="343"/>
    </row>
    <row r="5413" spans="9:28">
      <c r="I5413" s="342">
        <v>1</v>
      </c>
      <c r="J5413" s="144" t="str">
        <f t="shared" si="515"/>
        <v>SMALL</v>
      </c>
      <c r="K5413" s="144" t="str">
        <f t="shared" si="516"/>
        <v>SMALL</v>
      </c>
      <c r="L5413" s="144" t="str" cm="1">
        <f t="array" ref="L5413">_xlfn.IFS(I5413&lt;=2,"SMALL",I5413&lt;=5,"MEDIUM",I5413&gt;5,"LARGE")</f>
        <v>SMALL</v>
      </c>
      <c r="M5413" s="144" t="str">
        <f t="shared" si="513"/>
        <v>NO</v>
      </c>
      <c r="N5413" s="374">
        <v>4</v>
      </c>
      <c r="O5413" s="374">
        <f t="shared" si="514"/>
        <v>4</v>
      </c>
      <c r="P5413" s="158" t="str" cm="1">
        <f t="array" ref="P5413">_xlfn.SWITCH(ROUND(N5413,0),5,"Excellent",4,"Good",3,"ok","Bad")</f>
        <v>Good</v>
      </c>
      <c r="Q5413" s="144">
        <v>3</v>
      </c>
      <c r="R5413" s="385">
        <v>43766</v>
      </c>
      <c r="S5413" s="385">
        <v>43768</v>
      </c>
      <c r="T5413" s="144">
        <v>3854</v>
      </c>
      <c r="U5413" s="144" t="s">
        <v>73</v>
      </c>
      <c r="V5413" s="144">
        <v>180</v>
      </c>
      <c r="W5413" s="144" t="str">
        <f t="shared" si="517"/>
        <v>Active</v>
      </c>
      <c r="X5413" s="144">
        <v>3854</v>
      </c>
      <c r="AB5413" s="343"/>
    </row>
    <row r="5414" spans="9:28">
      <c r="I5414" s="342">
        <v>5</v>
      </c>
      <c r="J5414" s="144" t="str">
        <f t="shared" si="515"/>
        <v>LARGE</v>
      </c>
      <c r="K5414" s="144" t="str">
        <f t="shared" si="516"/>
        <v>MEDIUM</v>
      </c>
      <c r="L5414" s="144" t="str" cm="1">
        <f t="array" ref="L5414">_xlfn.IFS(I5414&lt;=2,"SMALL",I5414&lt;=5,"MEDIUM",I5414&gt;5,"LARGE")</f>
        <v>MEDIUM</v>
      </c>
      <c r="M5414" s="144" t="str">
        <f t="shared" si="513"/>
        <v>NO</v>
      </c>
      <c r="N5414" s="374">
        <v>5</v>
      </c>
      <c r="O5414" s="374">
        <f t="shared" si="514"/>
        <v>5</v>
      </c>
      <c r="P5414" s="158" t="str" cm="1">
        <f t="array" ref="P5414">_xlfn.SWITCH(ROUND(N5414,0),5,"Excellent",4,"Good",3,"ok","Bad")</f>
        <v>Excellent</v>
      </c>
      <c r="Q5414" s="144">
        <v>7</v>
      </c>
      <c r="R5414" s="385">
        <v>43798</v>
      </c>
      <c r="S5414" s="385">
        <v>43834</v>
      </c>
      <c r="T5414" s="144">
        <v>4027</v>
      </c>
      <c r="U5414" s="144" t="s">
        <v>69</v>
      </c>
      <c r="V5414" s="144">
        <v>0</v>
      </c>
      <c r="W5414" s="144" t="str">
        <f t="shared" si="517"/>
        <v>Inactive</v>
      </c>
      <c r="X5414" s="144">
        <v>4027</v>
      </c>
      <c r="AB5414" s="343"/>
    </row>
    <row r="5415" spans="9:28">
      <c r="I5415" s="342">
        <v>8</v>
      </c>
      <c r="J5415" s="144" t="str">
        <f t="shared" si="515"/>
        <v>LARGE</v>
      </c>
      <c r="K5415" s="144" t="str">
        <f t="shared" si="516"/>
        <v>LARGE</v>
      </c>
      <c r="L5415" s="144" t="str" cm="1">
        <f t="array" ref="L5415">_xlfn.IFS(I5415&lt;=2,"SMALL",I5415&lt;=5,"MEDIUM",I5415&gt;5,"LARGE")</f>
        <v>LARGE</v>
      </c>
      <c r="M5415" s="144" t="str">
        <f t="shared" si="513"/>
        <v>NO</v>
      </c>
      <c r="N5415" s="374">
        <v>4.32</v>
      </c>
      <c r="O5415" s="374">
        <f t="shared" si="514"/>
        <v>4</v>
      </c>
      <c r="P5415" s="158" t="str" cm="1">
        <f t="array" ref="P5415">_xlfn.SWITCH(ROUND(N5415,0),5,"Excellent",4,"Good",3,"ok","Bad")</f>
        <v>Good</v>
      </c>
      <c r="Q5415" s="144">
        <v>19</v>
      </c>
      <c r="R5415" s="385">
        <v>43762</v>
      </c>
      <c r="S5415" s="385">
        <v>44030</v>
      </c>
      <c r="T5415" s="144">
        <v>3991</v>
      </c>
      <c r="U5415" s="144" t="s">
        <v>60</v>
      </c>
      <c r="V5415" s="144">
        <v>207</v>
      </c>
      <c r="W5415" s="144" t="str">
        <f t="shared" si="517"/>
        <v>Active</v>
      </c>
      <c r="X5415" s="144">
        <v>3991</v>
      </c>
      <c r="AB5415" s="343"/>
    </row>
    <row r="5416" spans="9:28">
      <c r="I5416" s="342">
        <v>2</v>
      </c>
      <c r="J5416" s="144" t="str">
        <f t="shared" si="515"/>
        <v>SMALL</v>
      </c>
      <c r="K5416" s="144" t="str">
        <f t="shared" si="516"/>
        <v>SMALL</v>
      </c>
      <c r="L5416" s="144" t="str" cm="1">
        <f t="array" ref="L5416">_xlfn.IFS(I5416&lt;=2,"SMALL",I5416&lt;=5,"MEDIUM",I5416&gt;5,"LARGE")</f>
        <v>SMALL</v>
      </c>
      <c r="M5416" s="144" t="str">
        <f t="shared" si="513"/>
        <v>NO</v>
      </c>
      <c r="N5416" s="374">
        <v>4.75</v>
      </c>
      <c r="O5416" s="374">
        <f t="shared" si="514"/>
        <v>5</v>
      </c>
      <c r="P5416" s="158" t="str" cm="1">
        <f t="array" ref="P5416">_xlfn.SWITCH(ROUND(N5416,0),5,"Excellent",4,"Good",3,"ok","Bad")</f>
        <v>Excellent</v>
      </c>
      <c r="Q5416" s="144">
        <v>4</v>
      </c>
      <c r="R5416" s="385">
        <v>43765</v>
      </c>
      <c r="S5416" s="385">
        <v>43900</v>
      </c>
      <c r="T5416" s="144">
        <v>2748</v>
      </c>
      <c r="U5416" s="144" t="s">
        <v>69</v>
      </c>
      <c r="V5416" s="144">
        <v>88</v>
      </c>
      <c r="W5416" s="144" t="str">
        <f t="shared" si="517"/>
        <v>Active</v>
      </c>
      <c r="X5416" s="144">
        <v>2748</v>
      </c>
      <c r="AB5416" s="343"/>
    </row>
    <row r="5417" spans="9:28">
      <c r="I5417" s="342">
        <v>1</v>
      </c>
      <c r="J5417" s="144" t="str">
        <f t="shared" si="515"/>
        <v>SMALL</v>
      </c>
      <c r="K5417" s="144" t="str">
        <f t="shared" si="516"/>
        <v>SMALL</v>
      </c>
      <c r="L5417" s="144" t="str" cm="1">
        <f t="array" ref="L5417">_xlfn.IFS(I5417&lt;=2,"SMALL",I5417&lt;=5,"MEDIUM",I5417&gt;5,"LARGE")</f>
        <v>SMALL</v>
      </c>
      <c r="M5417" s="144" t="str">
        <f t="shared" si="513"/>
        <v>NO</v>
      </c>
      <c r="N5417" s="374">
        <v>4.92</v>
      </c>
      <c r="O5417" s="374">
        <f t="shared" si="514"/>
        <v>5</v>
      </c>
      <c r="P5417" s="158" t="str" cm="1">
        <f t="array" ref="P5417">_xlfn.SWITCH(ROUND(N5417,0),5,"Excellent",4,"Good",3,"ok","Bad")</f>
        <v>Excellent</v>
      </c>
      <c r="Q5417" s="144">
        <v>13</v>
      </c>
      <c r="R5417" s="385">
        <v>43758</v>
      </c>
      <c r="S5417" s="385">
        <v>44026</v>
      </c>
      <c r="T5417" s="144">
        <v>1020</v>
      </c>
      <c r="U5417" s="144" t="s">
        <v>73</v>
      </c>
      <c r="V5417" s="144">
        <v>103</v>
      </c>
      <c r="W5417" s="144" t="str">
        <f t="shared" si="517"/>
        <v>Active</v>
      </c>
      <c r="X5417" s="144">
        <v>1020</v>
      </c>
      <c r="AB5417" s="343"/>
    </row>
    <row r="5418" spans="9:28">
      <c r="I5418" s="342">
        <v>2</v>
      </c>
      <c r="J5418" s="144" t="str">
        <f t="shared" si="515"/>
        <v>SMALL</v>
      </c>
      <c r="K5418" s="144" t="str">
        <f t="shared" si="516"/>
        <v>SMALL</v>
      </c>
      <c r="L5418" s="144" t="str" cm="1">
        <f t="array" ref="L5418">_xlfn.IFS(I5418&lt;=2,"SMALL",I5418&lt;=5,"MEDIUM",I5418&gt;5,"LARGE")</f>
        <v>SMALL</v>
      </c>
      <c r="M5418" s="144" t="str">
        <f t="shared" si="513"/>
        <v>NO</v>
      </c>
      <c r="N5418" s="374">
        <v>5</v>
      </c>
      <c r="O5418" s="374">
        <f t="shared" si="514"/>
        <v>5</v>
      </c>
      <c r="P5418" s="158" t="str" cm="1">
        <f t="array" ref="P5418">_xlfn.SWITCH(ROUND(N5418,0),5,"Excellent",4,"Good",3,"ok","Bad")</f>
        <v>Excellent</v>
      </c>
      <c r="Q5418" s="144">
        <v>9</v>
      </c>
      <c r="R5418" s="385">
        <v>43765</v>
      </c>
      <c r="S5418" s="385">
        <v>43902</v>
      </c>
      <c r="T5418" s="144">
        <v>623</v>
      </c>
      <c r="U5418" s="144" t="s">
        <v>60</v>
      </c>
      <c r="V5418" s="144">
        <v>85</v>
      </c>
      <c r="W5418" s="144" t="str">
        <f t="shared" si="517"/>
        <v>Active</v>
      </c>
      <c r="X5418" s="144">
        <v>623</v>
      </c>
      <c r="AB5418" s="343"/>
    </row>
    <row r="5419" spans="9:28">
      <c r="I5419" s="342">
        <v>4</v>
      </c>
      <c r="J5419" s="144" t="str">
        <f t="shared" si="515"/>
        <v>LARGE</v>
      </c>
      <c r="K5419" s="144" t="str">
        <f t="shared" si="516"/>
        <v>MEDIUM</v>
      </c>
      <c r="L5419" s="144" t="str" cm="1">
        <f t="array" ref="L5419">_xlfn.IFS(I5419&lt;=2,"SMALL",I5419&lt;=5,"MEDIUM",I5419&gt;5,"LARGE")</f>
        <v>MEDIUM</v>
      </c>
      <c r="M5419" s="144" t="str">
        <f t="shared" si="513"/>
        <v>NO</v>
      </c>
      <c r="N5419" s="374">
        <v>4.43</v>
      </c>
      <c r="O5419" s="374">
        <f t="shared" si="514"/>
        <v>4</v>
      </c>
      <c r="P5419" s="158" t="str" cm="1">
        <f t="array" ref="P5419">_xlfn.SWITCH(ROUND(N5419,0),5,"Excellent",4,"Good",3,"ok","Bad")</f>
        <v>Good</v>
      </c>
      <c r="Q5419" s="144">
        <v>7</v>
      </c>
      <c r="R5419" s="385">
        <v>43762</v>
      </c>
      <c r="S5419" s="385">
        <v>43912</v>
      </c>
      <c r="T5419" s="144">
        <v>1987</v>
      </c>
      <c r="U5419" s="144" t="s">
        <v>69</v>
      </c>
      <c r="V5419" s="144">
        <v>88</v>
      </c>
      <c r="W5419" s="144" t="str">
        <f t="shared" si="517"/>
        <v>Active</v>
      </c>
      <c r="X5419" s="144">
        <v>1987</v>
      </c>
      <c r="AB5419" s="343"/>
    </row>
    <row r="5420" spans="9:28">
      <c r="I5420" s="342">
        <v>3</v>
      </c>
      <c r="J5420" s="144" t="str">
        <f t="shared" si="515"/>
        <v>LARGE</v>
      </c>
      <c r="K5420" s="144" t="str">
        <f t="shared" si="516"/>
        <v>MEDIUM</v>
      </c>
      <c r="L5420" s="144" t="str" cm="1">
        <f t="array" ref="L5420">_xlfn.IFS(I5420&lt;=2,"SMALL",I5420&lt;=5,"MEDIUM",I5420&gt;5,"LARGE")</f>
        <v>MEDIUM</v>
      </c>
      <c r="M5420" s="144" t="str">
        <f t="shared" si="513"/>
        <v>NO</v>
      </c>
      <c r="N5420" s="374">
        <v>5</v>
      </c>
      <c r="O5420" s="374">
        <f t="shared" si="514"/>
        <v>5</v>
      </c>
      <c r="P5420" s="158" t="str" cm="1">
        <f t="array" ref="P5420">_xlfn.SWITCH(ROUND(N5420,0),5,"Excellent",4,"Good",3,"ok","Bad")</f>
        <v>Excellent</v>
      </c>
      <c r="Q5420" s="144">
        <v>9</v>
      </c>
      <c r="R5420" s="385">
        <v>43891</v>
      </c>
      <c r="S5420" s="385">
        <v>43966</v>
      </c>
      <c r="T5420" s="144">
        <v>4028</v>
      </c>
      <c r="U5420" s="144" t="s">
        <v>60</v>
      </c>
      <c r="V5420" s="144">
        <v>165</v>
      </c>
      <c r="W5420" s="144" t="str">
        <f t="shared" si="517"/>
        <v>Active</v>
      </c>
      <c r="X5420" s="144">
        <v>4028</v>
      </c>
      <c r="AB5420" s="343"/>
    </row>
    <row r="5421" spans="9:28">
      <c r="I5421" s="342">
        <v>4</v>
      </c>
      <c r="J5421" s="144" t="str">
        <f t="shared" si="515"/>
        <v>LARGE</v>
      </c>
      <c r="K5421" s="144" t="str">
        <f t="shared" si="516"/>
        <v>MEDIUM</v>
      </c>
      <c r="L5421" s="144" t="str" cm="1">
        <f t="array" ref="L5421">_xlfn.IFS(I5421&lt;=2,"SMALL",I5421&lt;=5,"MEDIUM",I5421&gt;5,"LARGE")</f>
        <v>MEDIUM</v>
      </c>
      <c r="M5421" s="144" t="str">
        <f t="shared" si="513"/>
        <v>NO</v>
      </c>
      <c r="N5421" s="374">
        <v>5</v>
      </c>
      <c r="O5421" s="374">
        <f t="shared" si="514"/>
        <v>5</v>
      </c>
      <c r="P5421" s="158" t="str" cm="1">
        <f t="array" ref="P5421">_xlfn.SWITCH(ROUND(N5421,0),5,"Excellent",4,"Good",3,"ok","Bad")</f>
        <v>Excellent</v>
      </c>
      <c r="Q5421" s="144">
        <v>3</v>
      </c>
      <c r="R5421" s="385">
        <v>43756</v>
      </c>
      <c r="S5421" s="385">
        <v>43772</v>
      </c>
      <c r="T5421" s="144">
        <v>3608</v>
      </c>
      <c r="U5421" s="144" t="s">
        <v>69</v>
      </c>
      <c r="V5421" s="144">
        <v>87</v>
      </c>
      <c r="W5421" s="144" t="str">
        <f t="shared" si="517"/>
        <v>Active</v>
      </c>
      <c r="X5421" s="144">
        <v>3608</v>
      </c>
      <c r="AB5421" s="343"/>
    </row>
    <row r="5422" spans="9:28">
      <c r="I5422" s="342">
        <v>8</v>
      </c>
      <c r="J5422" s="144" t="str">
        <f t="shared" si="515"/>
        <v>LARGE</v>
      </c>
      <c r="K5422" s="144" t="str">
        <f t="shared" si="516"/>
        <v>LARGE</v>
      </c>
      <c r="L5422" s="144" t="str" cm="1">
        <f t="array" ref="L5422">_xlfn.IFS(I5422&lt;=2,"SMALL",I5422&lt;=5,"MEDIUM",I5422&gt;5,"LARGE")</f>
        <v>LARGE</v>
      </c>
      <c r="M5422" s="144" t="str">
        <f t="shared" si="513"/>
        <v>NO</v>
      </c>
      <c r="N5422" s="374">
        <v>4.62</v>
      </c>
      <c r="O5422" s="374">
        <f t="shared" si="514"/>
        <v>5</v>
      </c>
      <c r="P5422" s="158" t="str" cm="1">
        <f t="array" ref="P5422">_xlfn.SWITCH(ROUND(N5422,0),5,"Excellent",4,"Good",3,"ok","Bad")</f>
        <v>Excellent</v>
      </c>
      <c r="Q5422" s="144">
        <v>13</v>
      </c>
      <c r="R5422" s="385">
        <v>43753</v>
      </c>
      <c r="S5422" s="385">
        <v>44032</v>
      </c>
      <c r="T5422" s="144">
        <v>3610</v>
      </c>
      <c r="U5422" s="144" t="s">
        <v>69</v>
      </c>
      <c r="V5422" s="144">
        <v>180</v>
      </c>
      <c r="W5422" s="144" t="str">
        <f t="shared" si="517"/>
        <v>Active</v>
      </c>
      <c r="X5422" s="144">
        <v>3610</v>
      </c>
      <c r="AB5422" s="343"/>
    </row>
    <row r="5423" spans="9:28">
      <c r="I5423" s="342">
        <v>9</v>
      </c>
      <c r="J5423" s="144" t="str">
        <f t="shared" si="515"/>
        <v>LARGE</v>
      </c>
      <c r="K5423" s="144" t="str">
        <f t="shared" si="516"/>
        <v>LARGE</v>
      </c>
      <c r="L5423" s="144" t="str" cm="1">
        <f t="array" ref="L5423">_xlfn.IFS(I5423&lt;=2,"SMALL",I5423&lt;=5,"MEDIUM",I5423&gt;5,"LARGE")</f>
        <v>LARGE</v>
      </c>
      <c r="M5423" s="144" t="str">
        <f t="shared" si="513"/>
        <v>NO</v>
      </c>
      <c r="N5423" s="374">
        <v>4.95</v>
      </c>
      <c r="O5423" s="374">
        <f t="shared" si="514"/>
        <v>5</v>
      </c>
      <c r="P5423" s="158" t="str" cm="1">
        <f t="array" ref="P5423">_xlfn.SWITCH(ROUND(N5423,0),5,"Excellent",4,"Good",3,"ok","Bad")</f>
        <v>Excellent</v>
      </c>
      <c r="Q5423" s="144">
        <v>19</v>
      </c>
      <c r="R5423" s="385">
        <v>43765</v>
      </c>
      <c r="S5423" s="385">
        <v>44042</v>
      </c>
      <c r="T5423" s="144">
        <v>2497</v>
      </c>
      <c r="U5423" s="144" t="s">
        <v>69</v>
      </c>
      <c r="V5423" s="144">
        <v>330</v>
      </c>
      <c r="W5423" s="144" t="str">
        <f t="shared" si="517"/>
        <v>Active</v>
      </c>
      <c r="X5423" s="144">
        <v>2497</v>
      </c>
      <c r="AB5423" s="343"/>
    </row>
    <row r="5424" spans="9:28">
      <c r="I5424" s="342">
        <v>4</v>
      </c>
      <c r="J5424" s="144" t="str">
        <f t="shared" si="515"/>
        <v>LARGE</v>
      </c>
      <c r="K5424" s="144" t="str">
        <f t="shared" si="516"/>
        <v>MEDIUM</v>
      </c>
      <c r="L5424" s="144" t="str" cm="1">
        <f t="array" ref="L5424">_xlfn.IFS(I5424&lt;=2,"SMALL",I5424&lt;=5,"MEDIUM",I5424&gt;5,"LARGE")</f>
        <v>MEDIUM</v>
      </c>
      <c r="M5424" s="144" t="str">
        <f t="shared" si="513"/>
        <v>NO</v>
      </c>
      <c r="N5424" s="374">
        <v>5</v>
      </c>
      <c r="O5424" s="374">
        <f t="shared" si="514"/>
        <v>5</v>
      </c>
      <c r="P5424" s="158" t="str" cm="1">
        <f t="array" ref="P5424">_xlfn.SWITCH(ROUND(N5424,0),5,"Excellent",4,"Good",3,"ok","Bad")</f>
        <v>Excellent</v>
      </c>
      <c r="Q5424" s="144">
        <v>15</v>
      </c>
      <c r="R5424" s="385">
        <v>43777</v>
      </c>
      <c r="S5424" s="385">
        <v>44044</v>
      </c>
      <c r="T5424" s="144">
        <v>3095</v>
      </c>
      <c r="U5424" s="144" t="s">
        <v>69</v>
      </c>
      <c r="V5424" s="144">
        <v>110</v>
      </c>
      <c r="W5424" s="144" t="str">
        <f t="shared" si="517"/>
        <v>Active</v>
      </c>
      <c r="X5424" s="144">
        <v>3095</v>
      </c>
      <c r="AB5424" s="343"/>
    </row>
    <row r="5425" spans="9:28">
      <c r="I5425" s="342">
        <v>2</v>
      </c>
      <c r="J5425" s="144" t="str">
        <f t="shared" si="515"/>
        <v>SMALL</v>
      </c>
      <c r="K5425" s="144" t="str">
        <f t="shared" si="516"/>
        <v>SMALL</v>
      </c>
      <c r="L5425" s="144" t="str" cm="1">
        <f t="array" ref="L5425">_xlfn.IFS(I5425&lt;=2,"SMALL",I5425&lt;=5,"MEDIUM",I5425&gt;5,"LARGE")</f>
        <v>SMALL</v>
      </c>
      <c r="M5425" s="144" t="str">
        <f t="shared" si="513"/>
        <v>NO</v>
      </c>
      <c r="N5425" s="374">
        <v>5</v>
      </c>
      <c r="O5425" s="374">
        <f t="shared" si="514"/>
        <v>5</v>
      </c>
      <c r="P5425" s="158" t="str" cm="1">
        <f t="array" ref="P5425">_xlfn.SWITCH(ROUND(N5425,0),5,"Excellent",4,"Good",3,"ok","Bad")</f>
        <v>Excellent</v>
      </c>
      <c r="Q5425" s="144">
        <v>41</v>
      </c>
      <c r="R5425" s="385">
        <v>43758</v>
      </c>
      <c r="S5425" s="385">
        <v>44038</v>
      </c>
      <c r="T5425" s="144">
        <v>4030</v>
      </c>
      <c r="U5425" s="144" t="s">
        <v>60</v>
      </c>
      <c r="V5425" s="144">
        <v>161</v>
      </c>
      <c r="W5425" s="144" t="str">
        <f t="shared" si="517"/>
        <v>Active</v>
      </c>
      <c r="X5425" s="144">
        <v>4030</v>
      </c>
      <c r="AB5425" s="343"/>
    </row>
    <row r="5426" spans="9:28">
      <c r="I5426" s="342">
        <v>4</v>
      </c>
      <c r="J5426" s="144" t="str">
        <f t="shared" si="515"/>
        <v>LARGE</v>
      </c>
      <c r="K5426" s="144" t="str">
        <f t="shared" si="516"/>
        <v>MEDIUM</v>
      </c>
      <c r="L5426" s="144" t="str" cm="1">
        <f t="array" ref="L5426">_xlfn.IFS(I5426&lt;=2,"SMALL",I5426&lt;=5,"MEDIUM",I5426&gt;5,"LARGE")</f>
        <v>MEDIUM</v>
      </c>
      <c r="M5426" s="144" t="str">
        <f t="shared" si="513"/>
        <v>NO</v>
      </c>
      <c r="N5426" s="374">
        <v>4.8</v>
      </c>
      <c r="O5426" s="374">
        <f t="shared" si="514"/>
        <v>5</v>
      </c>
      <c r="P5426" s="158" t="str" cm="1">
        <f t="array" ref="P5426">_xlfn.SWITCH(ROUND(N5426,0),5,"Excellent",4,"Good",3,"ok","Bad")</f>
        <v>Excellent</v>
      </c>
      <c r="Q5426" s="144">
        <v>5</v>
      </c>
      <c r="R5426" s="385">
        <v>43772</v>
      </c>
      <c r="S5426" s="385">
        <v>44018</v>
      </c>
      <c r="T5426" s="144">
        <v>3203</v>
      </c>
      <c r="U5426" s="144" t="s">
        <v>69</v>
      </c>
      <c r="V5426" s="144">
        <v>89</v>
      </c>
      <c r="W5426" s="144" t="str">
        <f t="shared" si="517"/>
        <v>Active</v>
      </c>
      <c r="X5426" s="144">
        <v>3203</v>
      </c>
      <c r="AB5426" s="343"/>
    </row>
    <row r="5427" spans="9:28">
      <c r="I5427" s="342">
        <v>1</v>
      </c>
      <c r="J5427" s="144" t="str">
        <f t="shared" si="515"/>
        <v>SMALL</v>
      </c>
      <c r="K5427" s="144" t="str">
        <f t="shared" si="516"/>
        <v>SMALL</v>
      </c>
      <c r="L5427" s="144" t="str" cm="1">
        <f t="array" ref="L5427">_xlfn.IFS(I5427&lt;=2,"SMALL",I5427&lt;=5,"MEDIUM",I5427&gt;5,"LARGE")</f>
        <v>SMALL</v>
      </c>
      <c r="M5427" s="144" t="str">
        <f t="shared" si="513"/>
        <v>NO</v>
      </c>
      <c r="N5427" s="374">
        <v>5</v>
      </c>
      <c r="O5427" s="374">
        <f t="shared" si="514"/>
        <v>5</v>
      </c>
      <c r="P5427" s="158" t="str" cm="1">
        <f t="array" ref="P5427">_xlfn.SWITCH(ROUND(N5427,0),5,"Excellent",4,"Good",3,"ok","Bad")</f>
        <v>Excellent</v>
      </c>
      <c r="Q5427" s="144">
        <v>11</v>
      </c>
      <c r="R5427" s="385">
        <v>43757</v>
      </c>
      <c r="S5427" s="385">
        <v>44013</v>
      </c>
      <c r="T5427" s="144">
        <v>1020</v>
      </c>
      <c r="U5427" s="144" t="s">
        <v>73</v>
      </c>
      <c r="V5427" s="144">
        <v>164</v>
      </c>
      <c r="W5427" s="144" t="str">
        <f t="shared" si="517"/>
        <v>Active</v>
      </c>
      <c r="X5427" s="144">
        <v>1020</v>
      </c>
      <c r="AB5427" s="343"/>
    </row>
    <row r="5428" spans="9:28">
      <c r="I5428" s="342">
        <v>2</v>
      </c>
      <c r="J5428" s="144" t="str">
        <f t="shared" si="515"/>
        <v>SMALL</v>
      </c>
      <c r="K5428" s="144" t="str">
        <f t="shared" si="516"/>
        <v>SMALL</v>
      </c>
      <c r="L5428" s="144" t="str" cm="1">
        <f t="array" ref="L5428">_xlfn.IFS(I5428&lt;=2,"SMALL",I5428&lt;=5,"MEDIUM",I5428&gt;5,"LARGE")</f>
        <v>SMALL</v>
      </c>
      <c r="M5428" s="144" t="str">
        <f t="shared" si="513"/>
        <v>NO</v>
      </c>
      <c r="N5428" s="374">
        <v>4.9000000000000004</v>
      </c>
      <c r="O5428" s="374">
        <f t="shared" si="514"/>
        <v>5</v>
      </c>
      <c r="P5428" s="158" t="str" cm="1">
        <f t="array" ref="P5428">_xlfn.SWITCH(ROUND(N5428,0),5,"Excellent",4,"Good",3,"ok","Bad")</f>
        <v>Excellent</v>
      </c>
      <c r="Q5428" s="144">
        <v>49</v>
      </c>
      <c r="R5428" s="385">
        <v>43783</v>
      </c>
      <c r="S5428" s="385">
        <v>44045</v>
      </c>
      <c r="T5428" s="144">
        <v>4030</v>
      </c>
      <c r="U5428" s="144" t="s">
        <v>60</v>
      </c>
      <c r="V5428" s="144">
        <v>345</v>
      </c>
      <c r="W5428" s="144" t="str">
        <f t="shared" si="517"/>
        <v>Active</v>
      </c>
      <c r="X5428" s="144">
        <v>4030</v>
      </c>
      <c r="AB5428" s="343"/>
    </row>
    <row r="5429" spans="9:28">
      <c r="I5429" s="342">
        <v>1</v>
      </c>
      <c r="J5429" s="144" t="str">
        <f t="shared" si="515"/>
        <v>SMALL</v>
      </c>
      <c r="K5429" s="144" t="str">
        <f t="shared" si="516"/>
        <v>SMALL</v>
      </c>
      <c r="L5429" s="144" t="str" cm="1">
        <f t="array" ref="L5429">_xlfn.IFS(I5429&lt;=2,"SMALL",I5429&lt;=5,"MEDIUM",I5429&gt;5,"LARGE")</f>
        <v>SMALL</v>
      </c>
      <c r="M5429" s="144" t="str">
        <f t="shared" si="513"/>
        <v>NO</v>
      </c>
      <c r="N5429" s="374">
        <v>3.67</v>
      </c>
      <c r="O5429" s="374">
        <f t="shared" si="514"/>
        <v>4</v>
      </c>
      <c r="P5429" s="158" t="str" cm="1">
        <f t="array" ref="P5429">_xlfn.SWITCH(ROUND(N5429,0),5,"Excellent",4,"Good",3,"ok","Bad")</f>
        <v>Good</v>
      </c>
      <c r="Q5429" s="144">
        <v>3</v>
      </c>
      <c r="R5429" s="385">
        <v>43819</v>
      </c>
      <c r="S5429" s="385">
        <v>44018</v>
      </c>
      <c r="T5429" s="144">
        <v>4031</v>
      </c>
      <c r="U5429" s="144" t="s">
        <v>60</v>
      </c>
      <c r="V5429" s="144">
        <v>70</v>
      </c>
      <c r="W5429" s="144" t="str">
        <f t="shared" si="517"/>
        <v>Active</v>
      </c>
      <c r="X5429" s="144">
        <v>4031</v>
      </c>
      <c r="AB5429" s="343"/>
    </row>
    <row r="5430" spans="9:28">
      <c r="I5430" s="342">
        <v>2</v>
      </c>
      <c r="J5430" s="144" t="str">
        <f t="shared" si="515"/>
        <v>SMALL</v>
      </c>
      <c r="K5430" s="144" t="str">
        <f t="shared" si="516"/>
        <v>SMALL</v>
      </c>
      <c r="L5430" s="144" t="str" cm="1">
        <f t="array" ref="L5430">_xlfn.IFS(I5430&lt;=2,"SMALL",I5430&lt;=5,"MEDIUM",I5430&gt;5,"LARGE")</f>
        <v>SMALL</v>
      </c>
      <c r="M5430" s="144" t="str">
        <f t="shared" si="513"/>
        <v>NO</v>
      </c>
      <c r="N5430" s="374">
        <v>4.25</v>
      </c>
      <c r="O5430" s="374">
        <f t="shared" si="514"/>
        <v>4</v>
      </c>
      <c r="P5430" s="158" t="str" cm="1">
        <f t="array" ref="P5430">_xlfn.SWITCH(ROUND(N5430,0),5,"Excellent",4,"Good",3,"ok","Bad")</f>
        <v>Good</v>
      </c>
      <c r="Q5430" s="144">
        <v>16</v>
      </c>
      <c r="R5430" s="385">
        <v>43829</v>
      </c>
      <c r="S5430" s="385">
        <v>44009</v>
      </c>
      <c r="T5430" s="144">
        <v>4016</v>
      </c>
      <c r="U5430" s="144" t="s">
        <v>60</v>
      </c>
      <c r="V5430" s="144">
        <v>365</v>
      </c>
      <c r="W5430" s="144" t="str">
        <f t="shared" si="517"/>
        <v>Active</v>
      </c>
      <c r="X5430" s="144">
        <v>4016</v>
      </c>
      <c r="AB5430" s="343"/>
    </row>
    <row r="5431" spans="9:28">
      <c r="I5431" s="342">
        <v>1</v>
      </c>
      <c r="J5431" s="144" t="str">
        <f t="shared" si="515"/>
        <v>SMALL</v>
      </c>
      <c r="K5431" s="144" t="str">
        <f t="shared" si="516"/>
        <v>SMALL</v>
      </c>
      <c r="L5431" s="144" t="str" cm="1">
        <f t="array" ref="L5431">_xlfn.IFS(I5431&lt;=2,"SMALL",I5431&lt;=5,"MEDIUM",I5431&gt;5,"LARGE")</f>
        <v>SMALL</v>
      </c>
      <c r="M5431" s="144" t="str">
        <f t="shared" si="513"/>
        <v>NO</v>
      </c>
      <c r="N5431" s="374">
        <v>5</v>
      </c>
      <c r="O5431" s="374">
        <f t="shared" si="514"/>
        <v>5</v>
      </c>
      <c r="P5431" s="158" t="str" cm="1">
        <f t="array" ref="P5431">_xlfn.SWITCH(ROUND(N5431,0),5,"Excellent",4,"Good",3,"ok","Bad")</f>
        <v>Excellent</v>
      </c>
      <c r="Q5431" s="144">
        <v>24</v>
      </c>
      <c r="R5431" s="385">
        <v>43763</v>
      </c>
      <c r="S5431" s="385">
        <v>43878</v>
      </c>
      <c r="T5431" s="144">
        <v>2960</v>
      </c>
      <c r="U5431" s="144" t="s">
        <v>60</v>
      </c>
      <c r="V5431" s="144">
        <v>89</v>
      </c>
      <c r="W5431" s="144" t="str">
        <f t="shared" si="517"/>
        <v>Active</v>
      </c>
      <c r="X5431" s="144">
        <v>2960</v>
      </c>
      <c r="AB5431" s="343"/>
    </row>
    <row r="5432" spans="9:28">
      <c r="I5432" s="342">
        <v>4</v>
      </c>
      <c r="J5432" s="144" t="str">
        <f t="shared" si="515"/>
        <v>LARGE</v>
      </c>
      <c r="K5432" s="144" t="str">
        <f t="shared" si="516"/>
        <v>MEDIUM</v>
      </c>
      <c r="L5432" s="144" t="str" cm="1">
        <f t="array" ref="L5432">_xlfn.IFS(I5432&lt;=2,"SMALL",I5432&lt;=5,"MEDIUM",I5432&gt;5,"LARGE")</f>
        <v>MEDIUM</v>
      </c>
      <c r="M5432" s="144" t="str">
        <f t="shared" si="513"/>
        <v>NO</v>
      </c>
      <c r="N5432" s="374">
        <v>4.8</v>
      </c>
      <c r="O5432" s="374">
        <f t="shared" si="514"/>
        <v>5</v>
      </c>
      <c r="P5432" s="158" t="str" cm="1">
        <f t="array" ref="P5432">_xlfn.SWITCH(ROUND(N5432,0),5,"Excellent",4,"Good",3,"ok","Bad")</f>
        <v>Excellent</v>
      </c>
      <c r="Q5432" s="144">
        <v>5</v>
      </c>
      <c r="R5432" s="385">
        <v>43780</v>
      </c>
      <c r="S5432" s="385">
        <v>43820</v>
      </c>
      <c r="T5432" s="144">
        <v>2617</v>
      </c>
      <c r="U5432" s="144" t="s">
        <v>69</v>
      </c>
      <c r="V5432" s="144">
        <v>90</v>
      </c>
      <c r="W5432" s="144" t="str">
        <f t="shared" si="517"/>
        <v>Active</v>
      </c>
      <c r="X5432" s="144">
        <v>2617</v>
      </c>
      <c r="AB5432" s="343"/>
    </row>
    <row r="5433" spans="9:28">
      <c r="I5433" s="342">
        <v>10</v>
      </c>
      <c r="J5433" s="144" t="str">
        <f t="shared" si="515"/>
        <v>LARGE</v>
      </c>
      <c r="K5433" s="144" t="str">
        <f t="shared" si="516"/>
        <v>LARGE</v>
      </c>
      <c r="L5433" s="144" t="str" cm="1">
        <f t="array" ref="L5433">_xlfn.IFS(I5433&lt;=2,"SMALL",I5433&lt;=5,"MEDIUM",I5433&gt;5,"LARGE")</f>
        <v>LARGE</v>
      </c>
      <c r="M5433" s="144" t="str">
        <f t="shared" si="513"/>
        <v>NO</v>
      </c>
      <c r="N5433" s="374">
        <v>4.78</v>
      </c>
      <c r="O5433" s="374">
        <f t="shared" si="514"/>
        <v>5</v>
      </c>
      <c r="P5433" s="158" t="str" cm="1">
        <f t="array" ref="P5433">_xlfn.SWITCH(ROUND(N5433,0),5,"Excellent",4,"Good",3,"ok","Bad")</f>
        <v>Excellent</v>
      </c>
      <c r="Q5433" s="144">
        <v>9</v>
      </c>
      <c r="R5433" s="385">
        <v>43850</v>
      </c>
      <c r="S5433" s="385">
        <v>44046</v>
      </c>
      <c r="T5433" s="144">
        <v>3913</v>
      </c>
      <c r="U5433" s="144" t="s">
        <v>69</v>
      </c>
      <c r="V5433" s="144">
        <v>125</v>
      </c>
      <c r="W5433" s="144" t="str">
        <f t="shared" si="517"/>
        <v>Active</v>
      </c>
      <c r="X5433" s="144">
        <v>3913</v>
      </c>
      <c r="AB5433" s="343"/>
    </row>
    <row r="5434" spans="9:28">
      <c r="I5434" s="342">
        <v>5</v>
      </c>
      <c r="J5434" s="144" t="str">
        <f t="shared" si="515"/>
        <v>LARGE</v>
      </c>
      <c r="K5434" s="144" t="str">
        <f t="shared" si="516"/>
        <v>MEDIUM</v>
      </c>
      <c r="L5434" s="144" t="str" cm="1">
        <f t="array" ref="L5434">_xlfn.IFS(I5434&lt;=2,"SMALL",I5434&lt;=5,"MEDIUM",I5434&gt;5,"LARGE")</f>
        <v>MEDIUM</v>
      </c>
      <c r="M5434" s="144" t="str">
        <f t="shared" si="513"/>
        <v>NO</v>
      </c>
      <c r="N5434" s="374">
        <v>4.5199999999999996</v>
      </c>
      <c r="O5434" s="374">
        <f t="shared" si="514"/>
        <v>5</v>
      </c>
      <c r="P5434" s="158" t="str" cm="1">
        <f t="array" ref="P5434">_xlfn.SWITCH(ROUND(N5434,0),5,"Excellent",4,"Good",3,"ok","Bad")</f>
        <v>Excellent</v>
      </c>
      <c r="Q5434" s="144">
        <v>25</v>
      </c>
      <c r="R5434" s="385">
        <v>43773</v>
      </c>
      <c r="S5434" s="385">
        <v>44008</v>
      </c>
      <c r="T5434" s="144">
        <v>629</v>
      </c>
      <c r="U5434" s="144" t="s">
        <v>69</v>
      </c>
      <c r="V5434" s="144">
        <v>228</v>
      </c>
      <c r="W5434" s="144" t="str">
        <f t="shared" si="517"/>
        <v>Active</v>
      </c>
      <c r="X5434" s="144">
        <v>629</v>
      </c>
      <c r="AB5434" s="343"/>
    </row>
    <row r="5435" spans="9:28">
      <c r="I5435" s="342">
        <v>10</v>
      </c>
      <c r="J5435" s="144" t="str">
        <f t="shared" si="515"/>
        <v>LARGE</v>
      </c>
      <c r="K5435" s="144" t="str">
        <f t="shared" si="516"/>
        <v>LARGE</v>
      </c>
      <c r="L5435" s="144" t="str" cm="1">
        <f t="array" ref="L5435">_xlfn.IFS(I5435&lt;=2,"SMALL",I5435&lt;=5,"MEDIUM",I5435&gt;5,"LARGE")</f>
        <v>LARGE</v>
      </c>
      <c r="M5435" s="144" t="str">
        <f t="shared" si="513"/>
        <v>NO</v>
      </c>
      <c r="N5435" s="374">
        <v>4.9000000000000004</v>
      </c>
      <c r="O5435" s="374">
        <f t="shared" si="514"/>
        <v>5</v>
      </c>
      <c r="P5435" s="158" t="str" cm="1">
        <f t="array" ref="P5435">_xlfn.SWITCH(ROUND(N5435,0),5,"Excellent",4,"Good",3,"ok","Bad")</f>
        <v>Excellent</v>
      </c>
      <c r="Q5435" s="144">
        <v>31</v>
      </c>
      <c r="R5435" s="385">
        <v>43757</v>
      </c>
      <c r="S5435" s="385">
        <v>43884</v>
      </c>
      <c r="T5435" s="144">
        <v>1706</v>
      </c>
      <c r="U5435" s="144" t="s">
        <v>69</v>
      </c>
      <c r="V5435" s="144">
        <v>180</v>
      </c>
      <c r="W5435" s="144" t="str">
        <f t="shared" si="517"/>
        <v>Active</v>
      </c>
      <c r="X5435" s="144">
        <v>1706</v>
      </c>
      <c r="AB5435" s="343"/>
    </row>
    <row r="5436" spans="9:28">
      <c r="I5436" s="342">
        <v>2</v>
      </c>
      <c r="J5436" s="144" t="str">
        <f t="shared" si="515"/>
        <v>SMALL</v>
      </c>
      <c r="K5436" s="144" t="str">
        <f t="shared" si="516"/>
        <v>SMALL</v>
      </c>
      <c r="L5436" s="144" t="str" cm="1">
        <f t="array" ref="L5436">_xlfn.IFS(I5436&lt;=2,"SMALL",I5436&lt;=5,"MEDIUM",I5436&gt;5,"LARGE")</f>
        <v>SMALL</v>
      </c>
      <c r="M5436" s="144" t="str">
        <f t="shared" si="513"/>
        <v>NO</v>
      </c>
      <c r="N5436" s="374">
        <v>4.8</v>
      </c>
      <c r="O5436" s="374">
        <f t="shared" si="514"/>
        <v>5</v>
      </c>
      <c r="P5436" s="158" t="str" cm="1">
        <f t="array" ref="P5436">_xlfn.SWITCH(ROUND(N5436,0),5,"Excellent",4,"Good",3,"ok","Bad")</f>
        <v>Excellent</v>
      </c>
      <c r="Q5436" s="144">
        <v>5</v>
      </c>
      <c r="R5436" s="385">
        <v>43772</v>
      </c>
      <c r="S5436" s="385">
        <v>43832</v>
      </c>
      <c r="T5436" s="144">
        <v>2752</v>
      </c>
      <c r="U5436" s="144" t="s">
        <v>60</v>
      </c>
      <c r="V5436" s="144">
        <v>0</v>
      </c>
      <c r="W5436" s="144" t="str">
        <f t="shared" si="517"/>
        <v>Inactive</v>
      </c>
      <c r="X5436" s="144">
        <v>2752</v>
      </c>
      <c r="AB5436" s="343"/>
    </row>
    <row r="5437" spans="9:28">
      <c r="I5437" s="342">
        <v>2</v>
      </c>
      <c r="J5437" s="144" t="str">
        <f t="shared" si="515"/>
        <v>SMALL</v>
      </c>
      <c r="K5437" s="144" t="str">
        <f t="shared" si="516"/>
        <v>SMALL</v>
      </c>
      <c r="L5437" s="144" t="str" cm="1">
        <f t="array" ref="L5437">_xlfn.IFS(I5437&lt;=2,"SMALL",I5437&lt;=5,"MEDIUM",I5437&gt;5,"LARGE")</f>
        <v>SMALL</v>
      </c>
      <c r="M5437" s="144" t="str">
        <f t="shared" si="513"/>
        <v>NO</v>
      </c>
      <c r="N5437" s="374">
        <v>4.67</v>
      </c>
      <c r="O5437" s="374">
        <f t="shared" si="514"/>
        <v>5</v>
      </c>
      <c r="P5437" s="158" t="str" cm="1">
        <f t="array" ref="P5437">_xlfn.SWITCH(ROUND(N5437,0),5,"Excellent",4,"Good",3,"ok","Bad")</f>
        <v>Excellent</v>
      </c>
      <c r="Q5437" s="144">
        <v>3</v>
      </c>
      <c r="R5437" s="385">
        <v>43765</v>
      </c>
      <c r="S5437" s="385">
        <v>43801</v>
      </c>
      <c r="T5437" s="144">
        <v>1495</v>
      </c>
      <c r="U5437" s="144" t="s">
        <v>60</v>
      </c>
      <c r="V5437" s="144">
        <v>88</v>
      </c>
      <c r="W5437" s="144" t="str">
        <f t="shared" si="517"/>
        <v>Active</v>
      </c>
      <c r="X5437" s="144">
        <v>1495</v>
      </c>
      <c r="AB5437" s="343"/>
    </row>
    <row r="5438" spans="9:28">
      <c r="I5438" s="342">
        <v>2</v>
      </c>
      <c r="J5438" s="144" t="str">
        <f t="shared" si="515"/>
        <v>SMALL</v>
      </c>
      <c r="K5438" s="144" t="str">
        <f t="shared" si="516"/>
        <v>SMALL</v>
      </c>
      <c r="L5438" s="144" t="str" cm="1">
        <f t="array" ref="L5438">_xlfn.IFS(I5438&lt;=2,"SMALL",I5438&lt;=5,"MEDIUM",I5438&gt;5,"LARGE")</f>
        <v>SMALL</v>
      </c>
      <c r="M5438" s="144" t="str">
        <f t="shared" si="513"/>
        <v>NO</v>
      </c>
      <c r="N5438" s="374">
        <v>4.8899999999999997</v>
      </c>
      <c r="O5438" s="374">
        <f t="shared" si="514"/>
        <v>5</v>
      </c>
      <c r="P5438" s="158" t="str" cm="1">
        <f t="array" ref="P5438">_xlfn.SWITCH(ROUND(N5438,0),5,"Excellent",4,"Good",3,"ok","Bad")</f>
        <v>Excellent</v>
      </c>
      <c r="Q5438" s="144">
        <v>9</v>
      </c>
      <c r="R5438" s="385">
        <v>43757</v>
      </c>
      <c r="S5438" s="385">
        <v>43876</v>
      </c>
      <c r="T5438" s="144">
        <v>3868</v>
      </c>
      <c r="U5438" s="144" t="s">
        <v>60</v>
      </c>
      <c r="V5438" s="144">
        <v>365</v>
      </c>
      <c r="W5438" s="144" t="str">
        <f t="shared" si="517"/>
        <v>Active</v>
      </c>
      <c r="X5438" s="144">
        <v>3868</v>
      </c>
      <c r="AB5438" s="343"/>
    </row>
    <row r="5439" spans="9:28">
      <c r="I5439" s="342">
        <v>2</v>
      </c>
      <c r="J5439" s="144" t="str">
        <f t="shared" si="515"/>
        <v>SMALL</v>
      </c>
      <c r="K5439" s="144" t="str">
        <f t="shared" si="516"/>
        <v>SMALL</v>
      </c>
      <c r="L5439" s="144" t="str" cm="1">
        <f t="array" ref="L5439">_xlfn.IFS(I5439&lt;=2,"SMALL",I5439&lt;=5,"MEDIUM",I5439&gt;5,"LARGE")</f>
        <v>SMALL</v>
      </c>
      <c r="M5439" s="144" t="str">
        <f t="shared" si="513"/>
        <v>NO</v>
      </c>
      <c r="N5439" s="374">
        <v>4.57</v>
      </c>
      <c r="O5439" s="374">
        <f t="shared" si="514"/>
        <v>5</v>
      </c>
      <c r="P5439" s="158" t="str" cm="1">
        <f t="array" ref="P5439">_xlfn.SWITCH(ROUND(N5439,0),5,"Excellent",4,"Good",3,"ok","Bad")</f>
        <v>Excellent</v>
      </c>
      <c r="Q5439" s="144">
        <v>7</v>
      </c>
      <c r="R5439" s="385">
        <v>43779</v>
      </c>
      <c r="S5439" s="385">
        <v>43832</v>
      </c>
      <c r="T5439" s="144">
        <v>4032</v>
      </c>
      <c r="U5439" s="144" t="s">
        <v>60</v>
      </c>
      <c r="V5439" s="144">
        <v>0</v>
      </c>
      <c r="W5439" s="144" t="str">
        <f t="shared" si="517"/>
        <v>Inactive</v>
      </c>
      <c r="X5439" s="144">
        <v>4032</v>
      </c>
      <c r="AB5439" s="343"/>
    </row>
    <row r="5440" spans="9:28">
      <c r="I5440" s="342">
        <v>3</v>
      </c>
      <c r="J5440" s="144" t="str">
        <f t="shared" si="515"/>
        <v>LARGE</v>
      </c>
      <c r="K5440" s="144" t="str">
        <f t="shared" si="516"/>
        <v>MEDIUM</v>
      </c>
      <c r="L5440" s="144" t="str" cm="1">
        <f t="array" ref="L5440">_xlfn.IFS(I5440&lt;=2,"SMALL",I5440&lt;=5,"MEDIUM",I5440&gt;5,"LARGE")</f>
        <v>MEDIUM</v>
      </c>
      <c r="M5440" s="144" t="str">
        <f t="shared" si="513"/>
        <v>NO</v>
      </c>
      <c r="N5440" s="374">
        <v>4.63</v>
      </c>
      <c r="O5440" s="374">
        <f t="shared" si="514"/>
        <v>5</v>
      </c>
      <c r="P5440" s="158" t="str" cm="1">
        <f t="array" ref="P5440">_xlfn.SWITCH(ROUND(N5440,0),5,"Excellent",4,"Good",3,"ok","Bad")</f>
        <v>Excellent</v>
      </c>
      <c r="Q5440" s="144">
        <v>16</v>
      </c>
      <c r="R5440" s="385">
        <v>43762</v>
      </c>
      <c r="S5440" s="385">
        <v>44037</v>
      </c>
      <c r="T5440" s="144">
        <v>3868</v>
      </c>
      <c r="U5440" s="144" t="s">
        <v>60</v>
      </c>
      <c r="V5440" s="144">
        <v>365</v>
      </c>
      <c r="W5440" s="144" t="str">
        <f t="shared" si="517"/>
        <v>Active</v>
      </c>
      <c r="X5440" s="144">
        <v>3868</v>
      </c>
      <c r="AB5440" s="343"/>
    </row>
    <row r="5441" spans="9:28">
      <c r="I5441" s="342">
        <v>6</v>
      </c>
      <c r="J5441" s="144" t="str">
        <f t="shared" si="515"/>
        <v>LARGE</v>
      </c>
      <c r="K5441" s="144" t="str">
        <f t="shared" si="516"/>
        <v>LARGE</v>
      </c>
      <c r="L5441" s="144" t="str" cm="1">
        <f t="array" ref="L5441">_xlfn.IFS(I5441&lt;=2,"SMALL",I5441&lt;=5,"MEDIUM",I5441&gt;5,"LARGE")</f>
        <v>LARGE</v>
      </c>
      <c r="M5441" s="144" t="str">
        <f t="shared" si="513"/>
        <v>NO</v>
      </c>
      <c r="N5441" s="374">
        <v>4.9800000000000004</v>
      </c>
      <c r="O5441" s="374">
        <f t="shared" si="514"/>
        <v>5</v>
      </c>
      <c r="P5441" s="158" t="str" cm="1">
        <f t="array" ref="P5441">_xlfn.SWITCH(ROUND(N5441,0),5,"Excellent",4,"Good",3,"ok","Bad")</f>
        <v>Excellent</v>
      </c>
      <c r="Q5441" s="144">
        <v>44</v>
      </c>
      <c r="R5441" s="385">
        <v>43769</v>
      </c>
      <c r="S5441" s="385">
        <v>44056</v>
      </c>
      <c r="T5441" s="144">
        <v>3616</v>
      </c>
      <c r="U5441" s="144" t="s">
        <v>69</v>
      </c>
      <c r="V5441" s="144">
        <v>124</v>
      </c>
      <c r="W5441" s="144" t="str">
        <f t="shared" si="517"/>
        <v>Active</v>
      </c>
      <c r="X5441" s="144">
        <v>3616</v>
      </c>
      <c r="AB5441" s="343"/>
    </row>
    <row r="5442" spans="9:28">
      <c r="I5442" s="342">
        <v>2</v>
      </c>
      <c r="J5442" s="144" t="str">
        <f t="shared" si="515"/>
        <v>SMALL</v>
      </c>
      <c r="K5442" s="144" t="str">
        <f t="shared" si="516"/>
        <v>SMALL</v>
      </c>
      <c r="L5442" s="144" t="str" cm="1">
        <f t="array" ref="L5442">_xlfn.IFS(I5442&lt;=2,"SMALL",I5442&lt;=5,"MEDIUM",I5442&gt;5,"LARGE")</f>
        <v>SMALL</v>
      </c>
      <c r="M5442" s="144" t="str">
        <f t="shared" si="513"/>
        <v>NO</v>
      </c>
      <c r="N5442" s="374">
        <v>4.88</v>
      </c>
      <c r="O5442" s="374">
        <f t="shared" si="514"/>
        <v>5</v>
      </c>
      <c r="P5442" s="158" t="str" cm="1">
        <f t="array" ref="P5442">_xlfn.SWITCH(ROUND(N5442,0),5,"Excellent",4,"Good",3,"ok","Bad")</f>
        <v>Excellent</v>
      </c>
      <c r="Q5442" s="144">
        <v>8</v>
      </c>
      <c r="R5442" s="385">
        <v>44010</v>
      </c>
      <c r="S5442" s="385">
        <v>44045</v>
      </c>
      <c r="T5442" s="144">
        <v>1099</v>
      </c>
      <c r="U5442" s="144" t="s">
        <v>69</v>
      </c>
      <c r="V5442" s="144">
        <v>5</v>
      </c>
      <c r="W5442" s="144" t="str">
        <f t="shared" si="517"/>
        <v>Active</v>
      </c>
      <c r="X5442" s="144">
        <v>1099</v>
      </c>
      <c r="AB5442" s="343"/>
    </row>
    <row r="5443" spans="9:28">
      <c r="I5443" s="342">
        <v>2</v>
      </c>
      <c r="J5443" s="144" t="str">
        <f t="shared" si="515"/>
        <v>SMALL</v>
      </c>
      <c r="K5443" s="144" t="str">
        <f t="shared" si="516"/>
        <v>SMALL</v>
      </c>
      <c r="L5443" s="144" t="str" cm="1">
        <f t="array" ref="L5443">_xlfn.IFS(I5443&lt;=2,"SMALL",I5443&lt;=5,"MEDIUM",I5443&gt;5,"LARGE")</f>
        <v>SMALL</v>
      </c>
      <c r="M5443" s="144" t="str">
        <f t="shared" si="513"/>
        <v>NO</v>
      </c>
      <c r="N5443" s="374">
        <v>5</v>
      </c>
      <c r="O5443" s="374">
        <f t="shared" si="514"/>
        <v>5</v>
      </c>
      <c r="P5443" s="158" t="str" cm="1">
        <f t="array" ref="P5443">_xlfn.SWITCH(ROUND(N5443,0),5,"Excellent",4,"Good",3,"ok","Bad")</f>
        <v>Excellent</v>
      </c>
      <c r="Q5443" s="144">
        <v>4</v>
      </c>
      <c r="R5443" s="385">
        <v>43765</v>
      </c>
      <c r="S5443" s="385">
        <v>43831</v>
      </c>
      <c r="T5443" s="144">
        <v>2752</v>
      </c>
      <c r="U5443" s="144" t="s">
        <v>60</v>
      </c>
      <c r="V5443" s="144">
        <v>15</v>
      </c>
      <c r="W5443" s="144" t="str">
        <f t="shared" si="517"/>
        <v>Active</v>
      </c>
      <c r="X5443" s="144">
        <v>2752</v>
      </c>
      <c r="AB5443" s="343"/>
    </row>
    <row r="5444" spans="9:28">
      <c r="I5444" s="342">
        <v>1</v>
      </c>
      <c r="J5444" s="144" t="str">
        <f t="shared" si="515"/>
        <v>SMALL</v>
      </c>
      <c r="K5444" s="144" t="str">
        <f t="shared" si="516"/>
        <v>SMALL</v>
      </c>
      <c r="L5444" s="144" t="str" cm="1">
        <f t="array" ref="L5444">_xlfn.IFS(I5444&lt;=2,"SMALL",I5444&lt;=5,"MEDIUM",I5444&gt;5,"LARGE")</f>
        <v>SMALL</v>
      </c>
      <c r="M5444" s="144" t="str">
        <f t="shared" si="513"/>
        <v>NO</v>
      </c>
      <c r="N5444" s="374">
        <v>5</v>
      </c>
      <c r="O5444" s="374">
        <f t="shared" si="514"/>
        <v>5</v>
      </c>
      <c r="P5444" s="158" t="str" cm="1">
        <f t="array" ref="P5444">_xlfn.SWITCH(ROUND(N5444,0),5,"Excellent",4,"Good",3,"ok","Bad")</f>
        <v>Excellent</v>
      </c>
      <c r="Q5444" s="144">
        <v>3</v>
      </c>
      <c r="R5444" s="385">
        <v>43811</v>
      </c>
      <c r="S5444" s="385">
        <v>43846</v>
      </c>
      <c r="T5444" s="144">
        <v>3530</v>
      </c>
      <c r="U5444" s="144" t="s">
        <v>60</v>
      </c>
      <c r="V5444" s="144">
        <v>60</v>
      </c>
      <c r="W5444" s="144" t="str">
        <f t="shared" si="517"/>
        <v>Active</v>
      </c>
      <c r="X5444" s="144">
        <v>3530</v>
      </c>
      <c r="AB5444" s="343"/>
    </row>
    <row r="5445" spans="9:28">
      <c r="I5445" s="342">
        <v>8</v>
      </c>
      <c r="J5445" s="144" t="str">
        <f t="shared" si="515"/>
        <v>LARGE</v>
      </c>
      <c r="K5445" s="144" t="str">
        <f t="shared" si="516"/>
        <v>LARGE</v>
      </c>
      <c r="L5445" s="144" t="str" cm="1">
        <f t="array" ref="L5445">_xlfn.IFS(I5445&lt;=2,"SMALL",I5445&lt;=5,"MEDIUM",I5445&gt;5,"LARGE")</f>
        <v>LARGE</v>
      </c>
      <c r="M5445" s="144" t="str">
        <f t="shared" ref="M5445:M5508" si="518">IF(AND(N5445&gt;=4.8,Q5445&gt;100),"YES","NO")</f>
        <v>NO</v>
      </c>
      <c r="N5445" s="374">
        <v>4.59</v>
      </c>
      <c r="O5445" s="374">
        <f t="shared" ref="O5445:O5508" si="519">ROUND(N5445,0)</f>
        <v>5</v>
      </c>
      <c r="P5445" s="158" t="str" cm="1">
        <f t="array" ref="P5445">_xlfn.SWITCH(ROUND(N5445,0),5,"Excellent",4,"Good",3,"ok","Bad")</f>
        <v>Excellent</v>
      </c>
      <c r="Q5445" s="144">
        <v>22</v>
      </c>
      <c r="R5445" s="385">
        <v>43773</v>
      </c>
      <c r="S5445" s="385">
        <v>43973</v>
      </c>
      <c r="T5445" s="144">
        <v>3988</v>
      </c>
      <c r="U5445" s="144" t="s">
        <v>69</v>
      </c>
      <c r="V5445" s="144">
        <v>348</v>
      </c>
      <c r="W5445" s="144" t="str">
        <f t="shared" si="517"/>
        <v>Active</v>
      </c>
      <c r="X5445" s="144">
        <v>3988</v>
      </c>
      <c r="AB5445" s="343"/>
    </row>
    <row r="5446" spans="9:28">
      <c r="I5446" s="342">
        <v>3</v>
      </c>
      <c r="J5446" s="144" t="str">
        <f t="shared" ref="J5446:J5509" si="520">IF(I5446&lt;=2,"SMALL","LARGE")</f>
        <v>LARGE</v>
      </c>
      <c r="K5446" s="144" t="str">
        <f t="shared" ref="K5446:K5509" si="521">IF(I5446&lt;=2,"SMALL",IF(I5446&lt;=5,"MEDIUM","LARGE"))</f>
        <v>MEDIUM</v>
      </c>
      <c r="L5446" s="144" t="str" cm="1">
        <f t="array" ref="L5446">_xlfn.IFS(I5446&lt;=2,"SMALL",I5446&lt;=5,"MEDIUM",I5446&gt;5,"LARGE")</f>
        <v>MEDIUM</v>
      </c>
      <c r="M5446" s="144" t="str">
        <f t="shared" si="518"/>
        <v>NO</v>
      </c>
      <c r="N5446" s="374">
        <v>3.97</v>
      </c>
      <c r="O5446" s="374">
        <f t="shared" si="519"/>
        <v>4</v>
      </c>
      <c r="P5446" s="158" t="str" cm="1">
        <f t="array" ref="P5446">_xlfn.SWITCH(ROUND(N5446,0),5,"Excellent",4,"Good",3,"ok","Bad")</f>
        <v>Good</v>
      </c>
      <c r="Q5446" s="144">
        <v>30</v>
      </c>
      <c r="R5446" s="385">
        <v>43767</v>
      </c>
      <c r="S5446" s="385">
        <v>44015</v>
      </c>
      <c r="T5446" s="144">
        <v>4016</v>
      </c>
      <c r="U5446" s="144" t="s">
        <v>60</v>
      </c>
      <c r="V5446" s="144">
        <v>365</v>
      </c>
      <c r="W5446" s="144" t="str">
        <f t="shared" ref="W5446:W5509" si="522">IF(NOT(V5446=0),"Active","Inactive")</f>
        <v>Active</v>
      </c>
      <c r="X5446" s="144">
        <v>4016</v>
      </c>
      <c r="AB5446" s="343"/>
    </row>
    <row r="5447" spans="9:28">
      <c r="I5447" s="342">
        <v>2</v>
      </c>
      <c r="J5447" s="144" t="str">
        <f t="shared" si="520"/>
        <v>SMALL</v>
      </c>
      <c r="K5447" s="144" t="str">
        <f t="shared" si="521"/>
        <v>SMALL</v>
      </c>
      <c r="L5447" s="144" t="str" cm="1">
        <f t="array" ref="L5447">_xlfn.IFS(I5447&lt;=2,"SMALL",I5447&lt;=5,"MEDIUM",I5447&gt;5,"LARGE")</f>
        <v>SMALL</v>
      </c>
      <c r="M5447" s="144" t="str">
        <f t="shared" si="518"/>
        <v>NO</v>
      </c>
      <c r="N5447" s="374">
        <v>5</v>
      </c>
      <c r="O5447" s="374">
        <f t="shared" si="519"/>
        <v>5</v>
      </c>
      <c r="P5447" s="158" t="str" cm="1">
        <f t="array" ref="P5447">_xlfn.SWITCH(ROUND(N5447,0),5,"Excellent",4,"Good",3,"ok","Bad")</f>
        <v>Excellent</v>
      </c>
      <c r="Q5447" s="144">
        <v>7</v>
      </c>
      <c r="R5447" s="385">
        <v>43781</v>
      </c>
      <c r="S5447" s="385">
        <v>43900</v>
      </c>
      <c r="T5447" s="144">
        <v>3723</v>
      </c>
      <c r="U5447" s="144" t="s">
        <v>60</v>
      </c>
      <c r="V5447" s="144">
        <v>90</v>
      </c>
      <c r="W5447" s="144" t="str">
        <f t="shared" si="522"/>
        <v>Active</v>
      </c>
      <c r="X5447" s="144">
        <v>3723</v>
      </c>
      <c r="AB5447" s="343"/>
    </row>
    <row r="5448" spans="9:28">
      <c r="I5448" s="342">
        <v>2</v>
      </c>
      <c r="J5448" s="144" t="str">
        <f t="shared" si="520"/>
        <v>SMALL</v>
      </c>
      <c r="K5448" s="144" t="str">
        <f t="shared" si="521"/>
        <v>SMALL</v>
      </c>
      <c r="L5448" s="144" t="str" cm="1">
        <f t="array" ref="L5448">_xlfn.IFS(I5448&lt;=2,"SMALL",I5448&lt;=5,"MEDIUM",I5448&gt;5,"LARGE")</f>
        <v>SMALL</v>
      </c>
      <c r="M5448" s="144" t="str">
        <f t="shared" si="518"/>
        <v>NO</v>
      </c>
      <c r="N5448" s="374">
        <v>4.67</v>
      </c>
      <c r="O5448" s="374">
        <f t="shared" si="519"/>
        <v>5</v>
      </c>
      <c r="P5448" s="158" t="str" cm="1">
        <f t="array" ref="P5448">_xlfn.SWITCH(ROUND(N5448,0),5,"Excellent",4,"Good",3,"ok","Bad")</f>
        <v>Excellent</v>
      </c>
      <c r="Q5448" s="144">
        <v>3</v>
      </c>
      <c r="R5448" s="385">
        <v>43792</v>
      </c>
      <c r="S5448" s="385">
        <v>43951</v>
      </c>
      <c r="T5448" s="144">
        <v>3969</v>
      </c>
      <c r="U5448" s="144" t="s">
        <v>60</v>
      </c>
      <c r="V5448" s="144">
        <v>74</v>
      </c>
      <c r="W5448" s="144" t="str">
        <f t="shared" si="522"/>
        <v>Active</v>
      </c>
      <c r="X5448" s="144">
        <v>3969</v>
      </c>
      <c r="AB5448" s="343"/>
    </row>
    <row r="5449" spans="9:28">
      <c r="I5449" s="342">
        <v>2</v>
      </c>
      <c r="J5449" s="144" t="str">
        <f t="shared" si="520"/>
        <v>SMALL</v>
      </c>
      <c r="K5449" s="144" t="str">
        <f t="shared" si="521"/>
        <v>SMALL</v>
      </c>
      <c r="L5449" s="144" t="str" cm="1">
        <f t="array" ref="L5449">_xlfn.IFS(I5449&lt;=2,"SMALL",I5449&lt;=5,"MEDIUM",I5449&gt;5,"LARGE")</f>
        <v>SMALL</v>
      </c>
      <c r="M5449" s="144" t="str">
        <f t="shared" si="518"/>
        <v>NO</v>
      </c>
      <c r="N5449" s="374">
        <v>4.7</v>
      </c>
      <c r="O5449" s="374">
        <f t="shared" si="519"/>
        <v>5</v>
      </c>
      <c r="P5449" s="158" t="str" cm="1">
        <f t="array" ref="P5449">_xlfn.SWITCH(ROUND(N5449,0),5,"Excellent",4,"Good",3,"ok","Bad")</f>
        <v>Excellent</v>
      </c>
      <c r="Q5449" s="144">
        <v>10</v>
      </c>
      <c r="R5449" s="385">
        <v>43772</v>
      </c>
      <c r="S5449" s="385">
        <v>43871</v>
      </c>
      <c r="T5449" s="144">
        <v>3238</v>
      </c>
      <c r="U5449" s="144" t="s">
        <v>69</v>
      </c>
      <c r="V5449" s="144">
        <v>334</v>
      </c>
      <c r="W5449" s="144" t="str">
        <f t="shared" si="522"/>
        <v>Active</v>
      </c>
      <c r="X5449" s="144">
        <v>3238</v>
      </c>
      <c r="AB5449" s="343"/>
    </row>
    <row r="5450" spans="9:28">
      <c r="I5450" s="342">
        <v>1</v>
      </c>
      <c r="J5450" s="144" t="str">
        <f t="shared" si="520"/>
        <v>SMALL</v>
      </c>
      <c r="K5450" s="144" t="str">
        <f t="shared" si="521"/>
        <v>SMALL</v>
      </c>
      <c r="L5450" s="144" t="str" cm="1">
        <f t="array" ref="L5450">_xlfn.IFS(I5450&lt;=2,"SMALL",I5450&lt;=5,"MEDIUM",I5450&gt;5,"LARGE")</f>
        <v>SMALL</v>
      </c>
      <c r="M5450" s="144" t="str">
        <f t="shared" si="518"/>
        <v>NO</v>
      </c>
      <c r="N5450" s="374">
        <v>4.83</v>
      </c>
      <c r="O5450" s="374">
        <f t="shared" si="519"/>
        <v>5</v>
      </c>
      <c r="P5450" s="158" t="str" cm="1">
        <f t="array" ref="P5450">_xlfn.SWITCH(ROUND(N5450,0),5,"Excellent",4,"Good",3,"ok","Bad")</f>
        <v>Excellent</v>
      </c>
      <c r="Q5450" s="144">
        <v>6</v>
      </c>
      <c r="R5450" s="385">
        <v>43832</v>
      </c>
      <c r="S5450" s="385">
        <v>44052</v>
      </c>
      <c r="T5450" s="144">
        <v>573</v>
      </c>
      <c r="U5450" s="144" t="s">
        <v>60</v>
      </c>
      <c r="V5450" s="144">
        <v>342</v>
      </c>
      <c r="W5450" s="144" t="str">
        <f t="shared" si="522"/>
        <v>Active</v>
      </c>
      <c r="X5450" s="144">
        <v>573</v>
      </c>
      <c r="AB5450" s="343"/>
    </row>
    <row r="5451" spans="9:28">
      <c r="I5451" s="342">
        <v>2</v>
      </c>
      <c r="J5451" s="144" t="str">
        <f t="shared" si="520"/>
        <v>SMALL</v>
      </c>
      <c r="K5451" s="144" t="str">
        <f t="shared" si="521"/>
        <v>SMALL</v>
      </c>
      <c r="L5451" s="144" t="str" cm="1">
        <f t="array" ref="L5451">_xlfn.IFS(I5451&lt;=2,"SMALL",I5451&lt;=5,"MEDIUM",I5451&gt;5,"LARGE")</f>
        <v>SMALL</v>
      </c>
      <c r="M5451" s="144" t="str">
        <f t="shared" si="518"/>
        <v>NO</v>
      </c>
      <c r="N5451" s="374">
        <v>4.8899999999999997</v>
      </c>
      <c r="O5451" s="374">
        <f t="shared" si="519"/>
        <v>5</v>
      </c>
      <c r="P5451" s="158" t="str" cm="1">
        <f t="array" ref="P5451">_xlfn.SWITCH(ROUND(N5451,0),5,"Excellent",4,"Good",3,"ok","Bad")</f>
        <v>Excellent</v>
      </c>
      <c r="Q5451" s="144">
        <v>18</v>
      </c>
      <c r="R5451" s="385">
        <v>43765</v>
      </c>
      <c r="S5451" s="385">
        <v>44049</v>
      </c>
      <c r="T5451" s="144">
        <v>3506</v>
      </c>
      <c r="U5451" s="144" t="s">
        <v>60</v>
      </c>
      <c r="V5451" s="144">
        <v>84</v>
      </c>
      <c r="W5451" s="144" t="str">
        <f t="shared" si="522"/>
        <v>Active</v>
      </c>
      <c r="X5451" s="144">
        <v>3506</v>
      </c>
      <c r="AB5451" s="343"/>
    </row>
    <row r="5452" spans="9:28">
      <c r="I5452" s="342">
        <v>5</v>
      </c>
      <c r="J5452" s="144" t="str">
        <f t="shared" si="520"/>
        <v>LARGE</v>
      </c>
      <c r="K5452" s="144" t="str">
        <f t="shared" si="521"/>
        <v>MEDIUM</v>
      </c>
      <c r="L5452" s="144" t="str" cm="1">
        <f t="array" ref="L5452">_xlfn.IFS(I5452&lt;=2,"SMALL",I5452&lt;=5,"MEDIUM",I5452&gt;5,"LARGE")</f>
        <v>MEDIUM</v>
      </c>
      <c r="M5452" s="144" t="str">
        <f t="shared" si="518"/>
        <v>NO</v>
      </c>
      <c r="N5452" s="374">
        <v>4.84</v>
      </c>
      <c r="O5452" s="374">
        <f t="shared" si="519"/>
        <v>5</v>
      </c>
      <c r="P5452" s="158" t="str" cm="1">
        <f t="array" ref="P5452">_xlfn.SWITCH(ROUND(N5452,0),5,"Excellent",4,"Good",3,"ok","Bad")</f>
        <v>Excellent</v>
      </c>
      <c r="Q5452" s="144">
        <v>19</v>
      </c>
      <c r="R5452" s="385">
        <v>43768</v>
      </c>
      <c r="S5452" s="385">
        <v>44035</v>
      </c>
      <c r="T5452" s="144">
        <v>4033</v>
      </c>
      <c r="U5452" s="144" t="s">
        <v>69</v>
      </c>
      <c r="V5452" s="144">
        <v>134</v>
      </c>
      <c r="W5452" s="144" t="str">
        <f t="shared" si="522"/>
        <v>Active</v>
      </c>
      <c r="X5452" s="144">
        <v>4033</v>
      </c>
      <c r="AB5452" s="343"/>
    </row>
    <row r="5453" spans="9:28">
      <c r="I5453" s="342">
        <v>6</v>
      </c>
      <c r="J5453" s="144" t="str">
        <f t="shared" si="520"/>
        <v>LARGE</v>
      </c>
      <c r="K5453" s="144" t="str">
        <f t="shared" si="521"/>
        <v>LARGE</v>
      </c>
      <c r="L5453" s="144" t="str" cm="1">
        <f t="array" ref="L5453">_xlfn.IFS(I5453&lt;=2,"SMALL",I5453&lt;=5,"MEDIUM",I5453&gt;5,"LARGE")</f>
        <v>LARGE</v>
      </c>
      <c r="M5453" s="144" t="str">
        <f t="shared" si="518"/>
        <v>NO</v>
      </c>
      <c r="N5453" s="374">
        <v>4.33</v>
      </c>
      <c r="O5453" s="374">
        <f t="shared" si="519"/>
        <v>4</v>
      </c>
      <c r="P5453" s="158" t="str" cm="1">
        <f t="array" ref="P5453">_xlfn.SWITCH(ROUND(N5453,0),5,"Excellent",4,"Good",3,"ok","Bad")</f>
        <v>Good</v>
      </c>
      <c r="Q5453" s="144">
        <v>3</v>
      </c>
      <c r="R5453" s="385">
        <v>43808</v>
      </c>
      <c r="S5453" s="385">
        <v>43933</v>
      </c>
      <c r="T5453" s="144">
        <v>4006</v>
      </c>
      <c r="U5453" s="144" t="s">
        <v>69</v>
      </c>
      <c r="V5453" s="144">
        <v>136</v>
      </c>
      <c r="W5453" s="144" t="str">
        <f t="shared" si="522"/>
        <v>Active</v>
      </c>
      <c r="X5453" s="144">
        <v>4006</v>
      </c>
      <c r="AB5453" s="343"/>
    </row>
    <row r="5454" spans="9:28">
      <c r="I5454" s="342">
        <v>2</v>
      </c>
      <c r="J5454" s="144" t="str">
        <f t="shared" si="520"/>
        <v>SMALL</v>
      </c>
      <c r="K5454" s="144" t="str">
        <f t="shared" si="521"/>
        <v>SMALL</v>
      </c>
      <c r="L5454" s="144" t="str" cm="1">
        <f t="array" ref="L5454">_xlfn.IFS(I5454&lt;=2,"SMALL",I5454&lt;=5,"MEDIUM",I5454&gt;5,"LARGE")</f>
        <v>SMALL</v>
      </c>
      <c r="M5454" s="144" t="str">
        <f t="shared" si="518"/>
        <v>NO</v>
      </c>
      <c r="N5454" s="374">
        <v>5</v>
      </c>
      <c r="O5454" s="374">
        <f t="shared" si="519"/>
        <v>5</v>
      </c>
      <c r="P5454" s="158" t="str" cm="1">
        <f t="array" ref="P5454">_xlfn.SWITCH(ROUND(N5454,0),5,"Excellent",4,"Good",3,"ok","Bad")</f>
        <v>Excellent</v>
      </c>
      <c r="Q5454" s="144">
        <v>3</v>
      </c>
      <c r="R5454" s="385">
        <v>43819</v>
      </c>
      <c r="S5454" s="385">
        <v>43968</v>
      </c>
      <c r="T5454" s="144">
        <v>4000</v>
      </c>
      <c r="U5454" s="144" t="s">
        <v>60</v>
      </c>
      <c r="V5454" s="144">
        <v>364</v>
      </c>
      <c r="W5454" s="144" t="str">
        <f t="shared" si="522"/>
        <v>Active</v>
      </c>
      <c r="X5454" s="144">
        <v>4000</v>
      </c>
      <c r="AB5454" s="343"/>
    </row>
    <row r="5455" spans="9:28">
      <c r="I5455" s="342">
        <v>2</v>
      </c>
      <c r="J5455" s="144" t="str">
        <f t="shared" si="520"/>
        <v>SMALL</v>
      </c>
      <c r="K5455" s="144" t="str">
        <f t="shared" si="521"/>
        <v>SMALL</v>
      </c>
      <c r="L5455" s="144" t="str" cm="1">
        <f t="array" ref="L5455">_xlfn.IFS(I5455&lt;=2,"SMALL",I5455&lt;=5,"MEDIUM",I5455&gt;5,"LARGE")</f>
        <v>SMALL</v>
      </c>
      <c r="M5455" s="144" t="str">
        <f t="shared" si="518"/>
        <v>NO</v>
      </c>
      <c r="N5455" s="374">
        <v>5</v>
      </c>
      <c r="O5455" s="374">
        <f t="shared" si="519"/>
        <v>5</v>
      </c>
      <c r="P5455" s="158" t="str" cm="1">
        <f t="array" ref="P5455">_xlfn.SWITCH(ROUND(N5455,0),5,"Excellent",4,"Good",3,"ok","Bad")</f>
        <v>Excellent</v>
      </c>
      <c r="Q5455" s="144">
        <v>5</v>
      </c>
      <c r="R5455" s="385">
        <v>43814</v>
      </c>
      <c r="S5455" s="385">
        <v>44003</v>
      </c>
      <c r="T5455" s="144">
        <v>116</v>
      </c>
      <c r="U5455" s="144" t="s">
        <v>69</v>
      </c>
      <c r="V5455" s="144">
        <v>0</v>
      </c>
      <c r="W5455" s="144" t="str">
        <f t="shared" si="522"/>
        <v>Inactive</v>
      </c>
      <c r="X5455" s="144">
        <v>116</v>
      </c>
      <c r="AB5455" s="343"/>
    </row>
    <row r="5456" spans="9:28">
      <c r="I5456" s="342">
        <v>2</v>
      </c>
      <c r="J5456" s="144" t="str">
        <f t="shared" si="520"/>
        <v>SMALL</v>
      </c>
      <c r="K5456" s="144" t="str">
        <f t="shared" si="521"/>
        <v>SMALL</v>
      </c>
      <c r="L5456" s="144" t="str" cm="1">
        <f t="array" ref="L5456">_xlfn.IFS(I5456&lt;=2,"SMALL",I5456&lt;=5,"MEDIUM",I5456&gt;5,"LARGE")</f>
        <v>SMALL</v>
      </c>
      <c r="M5456" s="144" t="str">
        <f t="shared" si="518"/>
        <v>NO</v>
      </c>
      <c r="N5456" s="374">
        <v>4.8499999999999996</v>
      </c>
      <c r="O5456" s="374">
        <f t="shared" si="519"/>
        <v>5</v>
      </c>
      <c r="P5456" s="158" t="str" cm="1">
        <f t="array" ref="P5456">_xlfn.SWITCH(ROUND(N5456,0),5,"Excellent",4,"Good",3,"ok","Bad")</f>
        <v>Excellent</v>
      </c>
      <c r="Q5456" s="144">
        <v>13</v>
      </c>
      <c r="R5456" s="385">
        <v>43792</v>
      </c>
      <c r="S5456" s="385">
        <v>43918</v>
      </c>
      <c r="T5456" s="144">
        <v>4035</v>
      </c>
      <c r="U5456" s="144" t="s">
        <v>60</v>
      </c>
      <c r="V5456" s="144">
        <v>44</v>
      </c>
      <c r="W5456" s="144" t="str">
        <f t="shared" si="522"/>
        <v>Active</v>
      </c>
      <c r="X5456" s="144">
        <v>4035</v>
      </c>
      <c r="AB5456" s="343"/>
    </row>
    <row r="5457" spans="9:28">
      <c r="I5457" s="342">
        <v>2</v>
      </c>
      <c r="J5457" s="144" t="str">
        <f t="shared" si="520"/>
        <v>SMALL</v>
      </c>
      <c r="K5457" s="144" t="str">
        <f t="shared" si="521"/>
        <v>SMALL</v>
      </c>
      <c r="L5457" s="144" t="str" cm="1">
        <f t="array" ref="L5457">_xlfn.IFS(I5457&lt;=2,"SMALL",I5457&lt;=5,"MEDIUM",I5457&gt;5,"LARGE")</f>
        <v>SMALL</v>
      </c>
      <c r="M5457" s="144" t="str">
        <f t="shared" si="518"/>
        <v>NO</v>
      </c>
      <c r="N5457" s="374">
        <v>5</v>
      </c>
      <c r="O5457" s="374">
        <f t="shared" si="519"/>
        <v>5</v>
      </c>
      <c r="P5457" s="158" t="str" cm="1">
        <f t="array" ref="P5457">_xlfn.SWITCH(ROUND(N5457,0),5,"Excellent",4,"Good",3,"ok","Bad")</f>
        <v>Excellent</v>
      </c>
      <c r="Q5457" s="144">
        <v>14</v>
      </c>
      <c r="R5457" s="385">
        <v>43771</v>
      </c>
      <c r="S5457" s="385">
        <v>43906</v>
      </c>
      <c r="T5457" s="144">
        <v>4035</v>
      </c>
      <c r="U5457" s="144" t="s">
        <v>60</v>
      </c>
      <c r="V5457" s="144">
        <v>44</v>
      </c>
      <c r="W5457" s="144" t="str">
        <f t="shared" si="522"/>
        <v>Active</v>
      </c>
      <c r="X5457" s="144">
        <v>4035</v>
      </c>
      <c r="AB5457" s="343"/>
    </row>
    <row r="5458" spans="9:28">
      <c r="I5458" s="342">
        <v>4</v>
      </c>
      <c r="J5458" s="144" t="str">
        <f t="shared" si="520"/>
        <v>LARGE</v>
      </c>
      <c r="K5458" s="144" t="str">
        <f t="shared" si="521"/>
        <v>MEDIUM</v>
      </c>
      <c r="L5458" s="144" t="str" cm="1">
        <f t="array" ref="L5458">_xlfn.IFS(I5458&lt;=2,"SMALL",I5458&lt;=5,"MEDIUM",I5458&gt;5,"LARGE")</f>
        <v>MEDIUM</v>
      </c>
      <c r="M5458" s="144" t="str">
        <f t="shared" si="518"/>
        <v>NO</v>
      </c>
      <c r="N5458" s="374">
        <v>4.82</v>
      </c>
      <c r="O5458" s="374">
        <f t="shared" si="519"/>
        <v>5</v>
      </c>
      <c r="P5458" s="158" t="str" cm="1">
        <f t="array" ref="P5458">_xlfn.SWITCH(ROUND(N5458,0),5,"Excellent",4,"Good",3,"ok","Bad")</f>
        <v>Excellent</v>
      </c>
      <c r="Q5458" s="144">
        <v>11</v>
      </c>
      <c r="R5458" s="385">
        <v>43765</v>
      </c>
      <c r="S5458" s="385">
        <v>43900</v>
      </c>
      <c r="T5458" s="144">
        <v>4035</v>
      </c>
      <c r="U5458" s="144" t="s">
        <v>60</v>
      </c>
      <c r="V5458" s="144">
        <v>42</v>
      </c>
      <c r="W5458" s="144" t="str">
        <f t="shared" si="522"/>
        <v>Active</v>
      </c>
      <c r="X5458" s="144">
        <v>4035</v>
      </c>
      <c r="AB5458" s="343"/>
    </row>
    <row r="5459" spans="9:28">
      <c r="I5459" s="342">
        <v>2</v>
      </c>
      <c r="J5459" s="144" t="str">
        <f t="shared" si="520"/>
        <v>SMALL</v>
      </c>
      <c r="K5459" s="144" t="str">
        <f t="shared" si="521"/>
        <v>SMALL</v>
      </c>
      <c r="L5459" s="144" t="str" cm="1">
        <f t="array" ref="L5459">_xlfn.IFS(I5459&lt;=2,"SMALL",I5459&lt;=5,"MEDIUM",I5459&gt;5,"LARGE")</f>
        <v>SMALL</v>
      </c>
      <c r="M5459" s="144" t="str">
        <f t="shared" si="518"/>
        <v>NO</v>
      </c>
      <c r="N5459" s="374">
        <v>5</v>
      </c>
      <c r="O5459" s="374">
        <f t="shared" si="519"/>
        <v>5</v>
      </c>
      <c r="P5459" s="158" t="str" cm="1">
        <f t="array" ref="P5459">_xlfn.SWITCH(ROUND(N5459,0),5,"Excellent",4,"Good",3,"ok","Bad")</f>
        <v>Excellent</v>
      </c>
      <c r="Q5459" s="144">
        <v>4</v>
      </c>
      <c r="R5459" s="385">
        <v>43780</v>
      </c>
      <c r="S5459" s="385">
        <v>43903</v>
      </c>
      <c r="T5459" s="144">
        <v>2272</v>
      </c>
      <c r="U5459" s="144" t="s">
        <v>69</v>
      </c>
      <c r="V5459" s="144">
        <v>4</v>
      </c>
      <c r="W5459" s="144" t="str">
        <f t="shared" si="522"/>
        <v>Active</v>
      </c>
      <c r="X5459" s="144">
        <v>2272</v>
      </c>
      <c r="AB5459" s="343"/>
    </row>
    <row r="5460" spans="9:28">
      <c r="I5460" s="342">
        <v>2</v>
      </c>
      <c r="J5460" s="144" t="str">
        <f t="shared" si="520"/>
        <v>SMALL</v>
      </c>
      <c r="K5460" s="144" t="str">
        <f t="shared" si="521"/>
        <v>SMALL</v>
      </c>
      <c r="L5460" s="144" t="str" cm="1">
        <f t="array" ref="L5460">_xlfn.IFS(I5460&lt;=2,"SMALL",I5460&lt;=5,"MEDIUM",I5460&gt;5,"LARGE")</f>
        <v>SMALL</v>
      </c>
      <c r="M5460" s="144" t="str">
        <f t="shared" si="518"/>
        <v>NO</v>
      </c>
      <c r="N5460" s="374">
        <v>4.33</v>
      </c>
      <c r="O5460" s="374">
        <f t="shared" si="519"/>
        <v>4</v>
      </c>
      <c r="P5460" s="158" t="str" cm="1">
        <f t="array" ref="P5460">_xlfn.SWITCH(ROUND(N5460,0),5,"Excellent",4,"Good",3,"ok","Bad")</f>
        <v>Good</v>
      </c>
      <c r="Q5460" s="144">
        <v>3</v>
      </c>
      <c r="R5460" s="385">
        <v>43796</v>
      </c>
      <c r="S5460" s="385">
        <v>43814</v>
      </c>
      <c r="T5460" s="144">
        <v>2015</v>
      </c>
      <c r="U5460" s="144" t="s">
        <v>60</v>
      </c>
      <c r="V5460" s="144">
        <v>365</v>
      </c>
      <c r="W5460" s="144" t="str">
        <f t="shared" si="522"/>
        <v>Active</v>
      </c>
      <c r="X5460" s="144">
        <v>2015</v>
      </c>
      <c r="AB5460" s="343"/>
    </row>
    <row r="5461" spans="9:28">
      <c r="I5461" s="342">
        <v>2</v>
      </c>
      <c r="J5461" s="144" t="str">
        <f t="shared" si="520"/>
        <v>SMALL</v>
      </c>
      <c r="K5461" s="144" t="str">
        <f t="shared" si="521"/>
        <v>SMALL</v>
      </c>
      <c r="L5461" s="144" t="str" cm="1">
        <f t="array" ref="L5461">_xlfn.IFS(I5461&lt;=2,"SMALL",I5461&lt;=5,"MEDIUM",I5461&gt;5,"LARGE")</f>
        <v>SMALL</v>
      </c>
      <c r="M5461" s="144" t="str">
        <f t="shared" si="518"/>
        <v>NO</v>
      </c>
      <c r="N5461" s="374">
        <v>4.8</v>
      </c>
      <c r="O5461" s="374">
        <f t="shared" si="519"/>
        <v>5</v>
      </c>
      <c r="P5461" s="158" t="str" cm="1">
        <f t="array" ref="P5461">_xlfn.SWITCH(ROUND(N5461,0),5,"Excellent",4,"Good",3,"ok","Bad")</f>
        <v>Excellent</v>
      </c>
      <c r="Q5461" s="144">
        <v>10</v>
      </c>
      <c r="R5461" s="385">
        <v>43790</v>
      </c>
      <c r="S5461" s="385">
        <v>43887</v>
      </c>
      <c r="T5461" s="144">
        <v>4039</v>
      </c>
      <c r="U5461" s="144" t="s">
        <v>60</v>
      </c>
      <c r="V5461" s="144">
        <v>326</v>
      </c>
      <c r="W5461" s="144" t="str">
        <f t="shared" si="522"/>
        <v>Active</v>
      </c>
      <c r="X5461" s="144">
        <v>4039</v>
      </c>
      <c r="AB5461" s="343"/>
    </row>
    <row r="5462" spans="9:28">
      <c r="I5462" s="342">
        <v>8</v>
      </c>
      <c r="J5462" s="144" t="str">
        <f t="shared" si="520"/>
        <v>LARGE</v>
      </c>
      <c r="K5462" s="144" t="str">
        <f t="shared" si="521"/>
        <v>LARGE</v>
      </c>
      <c r="L5462" s="144" t="str" cm="1">
        <f t="array" ref="L5462">_xlfn.IFS(I5462&lt;=2,"SMALL",I5462&lt;=5,"MEDIUM",I5462&gt;5,"LARGE")</f>
        <v>LARGE</v>
      </c>
      <c r="M5462" s="144" t="str">
        <f t="shared" si="518"/>
        <v>NO</v>
      </c>
      <c r="N5462" s="374">
        <v>4.8</v>
      </c>
      <c r="O5462" s="374">
        <f t="shared" si="519"/>
        <v>5</v>
      </c>
      <c r="P5462" s="158" t="str" cm="1">
        <f t="array" ref="P5462">_xlfn.SWITCH(ROUND(N5462,0),5,"Excellent",4,"Good",3,"ok","Bad")</f>
        <v>Excellent</v>
      </c>
      <c r="Q5462" s="144">
        <v>5</v>
      </c>
      <c r="R5462" s="385">
        <v>43832</v>
      </c>
      <c r="S5462" s="385">
        <v>43899</v>
      </c>
      <c r="T5462" s="144">
        <v>3115</v>
      </c>
      <c r="U5462" s="144" t="s">
        <v>69</v>
      </c>
      <c r="V5462" s="144">
        <v>94</v>
      </c>
      <c r="W5462" s="144" t="str">
        <f t="shared" si="522"/>
        <v>Active</v>
      </c>
      <c r="X5462" s="144">
        <v>3115</v>
      </c>
      <c r="AB5462" s="343"/>
    </row>
    <row r="5463" spans="9:28">
      <c r="I5463" s="342">
        <v>4</v>
      </c>
      <c r="J5463" s="144" t="str">
        <f t="shared" si="520"/>
        <v>LARGE</v>
      </c>
      <c r="K5463" s="144" t="str">
        <f t="shared" si="521"/>
        <v>MEDIUM</v>
      </c>
      <c r="L5463" s="144" t="str" cm="1">
        <f t="array" ref="L5463">_xlfn.IFS(I5463&lt;=2,"SMALL",I5463&lt;=5,"MEDIUM",I5463&gt;5,"LARGE")</f>
        <v>MEDIUM</v>
      </c>
      <c r="M5463" s="144" t="str">
        <f t="shared" si="518"/>
        <v>NO</v>
      </c>
      <c r="N5463" s="374">
        <v>5</v>
      </c>
      <c r="O5463" s="374">
        <f t="shared" si="519"/>
        <v>5</v>
      </c>
      <c r="P5463" s="158" t="str" cm="1">
        <f t="array" ref="P5463">_xlfn.SWITCH(ROUND(N5463,0),5,"Excellent",4,"Good",3,"ok","Bad")</f>
        <v>Excellent</v>
      </c>
      <c r="Q5463" s="144">
        <v>8</v>
      </c>
      <c r="R5463" s="385">
        <v>43774</v>
      </c>
      <c r="S5463" s="385">
        <v>44024</v>
      </c>
      <c r="T5463" s="144">
        <v>1950</v>
      </c>
      <c r="U5463" s="144" t="s">
        <v>69</v>
      </c>
      <c r="V5463" s="144">
        <v>357</v>
      </c>
      <c r="W5463" s="144" t="str">
        <f t="shared" si="522"/>
        <v>Active</v>
      </c>
      <c r="X5463" s="144">
        <v>1950</v>
      </c>
      <c r="AB5463" s="343"/>
    </row>
    <row r="5464" spans="9:28">
      <c r="I5464" s="342">
        <v>2</v>
      </c>
      <c r="J5464" s="144" t="str">
        <f t="shared" si="520"/>
        <v>SMALL</v>
      </c>
      <c r="K5464" s="144" t="str">
        <f t="shared" si="521"/>
        <v>SMALL</v>
      </c>
      <c r="L5464" s="144" t="str" cm="1">
        <f t="array" ref="L5464">_xlfn.IFS(I5464&lt;=2,"SMALL",I5464&lt;=5,"MEDIUM",I5464&gt;5,"LARGE")</f>
        <v>SMALL</v>
      </c>
      <c r="M5464" s="144" t="str">
        <f t="shared" si="518"/>
        <v>NO</v>
      </c>
      <c r="N5464" s="374">
        <v>5</v>
      </c>
      <c r="O5464" s="374">
        <f t="shared" si="519"/>
        <v>5</v>
      </c>
      <c r="P5464" s="158" t="str" cm="1">
        <f t="array" ref="P5464">_xlfn.SWITCH(ROUND(N5464,0),5,"Excellent",4,"Good",3,"ok","Bad")</f>
        <v>Excellent</v>
      </c>
      <c r="Q5464" s="144">
        <v>24</v>
      </c>
      <c r="R5464" s="385">
        <v>43792</v>
      </c>
      <c r="S5464" s="385">
        <v>44036</v>
      </c>
      <c r="T5464" s="144">
        <v>2871</v>
      </c>
      <c r="U5464" s="144" t="s">
        <v>60</v>
      </c>
      <c r="V5464" s="144">
        <v>359</v>
      </c>
      <c r="W5464" s="144" t="str">
        <f t="shared" si="522"/>
        <v>Active</v>
      </c>
      <c r="X5464" s="144">
        <v>2871</v>
      </c>
      <c r="AB5464" s="343"/>
    </row>
    <row r="5465" spans="9:28">
      <c r="I5465" s="342">
        <v>2</v>
      </c>
      <c r="J5465" s="144" t="str">
        <f t="shared" si="520"/>
        <v>SMALL</v>
      </c>
      <c r="K5465" s="144" t="str">
        <f t="shared" si="521"/>
        <v>SMALL</v>
      </c>
      <c r="L5465" s="144" t="str" cm="1">
        <f t="array" ref="L5465">_xlfn.IFS(I5465&lt;=2,"SMALL",I5465&lt;=5,"MEDIUM",I5465&gt;5,"LARGE")</f>
        <v>SMALL</v>
      </c>
      <c r="M5465" s="144" t="str">
        <f t="shared" si="518"/>
        <v>NO</v>
      </c>
      <c r="N5465" s="374">
        <v>4.67</v>
      </c>
      <c r="O5465" s="374">
        <f t="shared" si="519"/>
        <v>5</v>
      </c>
      <c r="P5465" s="158" t="str" cm="1">
        <f t="array" ref="P5465">_xlfn.SWITCH(ROUND(N5465,0),5,"Excellent",4,"Good",3,"ok","Bad")</f>
        <v>Excellent</v>
      </c>
      <c r="Q5465" s="144">
        <v>3</v>
      </c>
      <c r="R5465" s="385">
        <v>43831</v>
      </c>
      <c r="S5465" s="385">
        <v>43910</v>
      </c>
      <c r="T5465" s="144">
        <v>407</v>
      </c>
      <c r="U5465" s="144" t="s">
        <v>69</v>
      </c>
      <c r="V5465" s="144">
        <v>180</v>
      </c>
      <c r="W5465" s="144" t="str">
        <f t="shared" si="522"/>
        <v>Active</v>
      </c>
      <c r="X5465" s="144">
        <v>407</v>
      </c>
      <c r="AB5465" s="343"/>
    </row>
    <row r="5466" spans="9:28">
      <c r="I5466" s="342">
        <v>4</v>
      </c>
      <c r="J5466" s="144" t="str">
        <f t="shared" si="520"/>
        <v>LARGE</v>
      </c>
      <c r="K5466" s="144" t="str">
        <f t="shared" si="521"/>
        <v>MEDIUM</v>
      </c>
      <c r="L5466" s="144" t="str" cm="1">
        <f t="array" ref="L5466">_xlfn.IFS(I5466&lt;=2,"SMALL",I5466&lt;=5,"MEDIUM",I5466&gt;5,"LARGE")</f>
        <v>MEDIUM</v>
      </c>
      <c r="M5466" s="144" t="str">
        <f t="shared" si="518"/>
        <v>NO</v>
      </c>
      <c r="N5466" s="374">
        <v>4.67</v>
      </c>
      <c r="O5466" s="374">
        <f t="shared" si="519"/>
        <v>5</v>
      </c>
      <c r="P5466" s="158" t="str" cm="1">
        <f t="array" ref="P5466">_xlfn.SWITCH(ROUND(N5466,0),5,"Excellent",4,"Good",3,"ok","Bad")</f>
        <v>Excellent</v>
      </c>
      <c r="Q5466" s="144">
        <v>6</v>
      </c>
      <c r="R5466" s="385">
        <v>43789</v>
      </c>
      <c r="S5466" s="385">
        <v>43981</v>
      </c>
      <c r="T5466" s="144">
        <v>3605</v>
      </c>
      <c r="U5466" s="144" t="s">
        <v>69</v>
      </c>
      <c r="V5466" s="144">
        <v>100</v>
      </c>
      <c r="W5466" s="144" t="str">
        <f t="shared" si="522"/>
        <v>Active</v>
      </c>
      <c r="X5466" s="144">
        <v>3605</v>
      </c>
      <c r="AB5466" s="343"/>
    </row>
    <row r="5467" spans="9:28">
      <c r="I5467" s="342">
        <v>5</v>
      </c>
      <c r="J5467" s="144" t="str">
        <f t="shared" si="520"/>
        <v>LARGE</v>
      </c>
      <c r="K5467" s="144" t="str">
        <f t="shared" si="521"/>
        <v>MEDIUM</v>
      </c>
      <c r="L5467" s="144" t="str" cm="1">
        <f t="array" ref="L5467">_xlfn.IFS(I5467&lt;=2,"SMALL",I5467&lt;=5,"MEDIUM",I5467&gt;5,"LARGE")</f>
        <v>MEDIUM</v>
      </c>
      <c r="M5467" s="144" t="str">
        <f t="shared" si="518"/>
        <v>NO</v>
      </c>
      <c r="N5467" s="374">
        <v>3.25</v>
      </c>
      <c r="O5467" s="374">
        <f t="shared" si="519"/>
        <v>3</v>
      </c>
      <c r="P5467" s="158" t="str" cm="1">
        <f t="array" ref="P5467">_xlfn.SWITCH(ROUND(N5467,0),5,"Excellent",4,"Good",3,"ok","Bad")</f>
        <v>ok</v>
      </c>
      <c r="Q5467" s="144">
        <v>4</v>
      </c>
      <c r="R5467" s="385">
        <v>43778</v>
      </c>
      <c r="S5467" s="385">
        <v>44032</v>
      </c>
      <c r="T5467" s="144">
        <v>1777</v>
      </c>
      <c r="U5467" s="144" t="s">
        <v>69</v>
      </c>
      <c r="V5467" s="144">
        <v>161</v>
      </c>
      <c r="W5467" s="144" t="str">
        <f t="shared" si="522"/>
        <v>Active</v>
      </c>
      <c r="X5467" s="144">
        <v>1777</v>
      </c>
      <c r="AB5467" s="343"/>
    </row>
    <row r="5468" spans="9:28">
      <c r="I5468" s="342">
        <v>6</v>
      </c>
      <c r="J5468" s="144" t="str">
        <f t="shared" si="520"/>
        <v>LARGE</v>
      </c>
      <c r="K5468" s="144" t="str">
        <f t="shared" si="521"/>
        <v>LARGE</v>
      </c>
      <c r="L5468" s="144" t="str" cm="1">
        <f t="array" ref="L5468">_xlfn.IFS(I5468&lt;=2,"SMALL",I5468&lt;=5,"MEDIUM",I5468&gt;5,"LARGE")</f>
        <v>LARGE</v>
      </c>
      <c r="M5468" s="144" t="str">
        <f t="shared" si="518"/>
        <v>NO</v>
      </c>
      <c r="N5468" s="374">
        <v>5</v>
      </c>
      <c r="O5468" s="374">
        <f t="shared" si="519"/>
        <v>5</v>
      </c>
      <c r="P5468" s="158" t="str" cm="1">
        <f t="array" ref="P5468">_xlfn.SWITCH(ROUND(N5468,0),5,"Excellent",4,"Good",3,"ok","Bad")</f>
        <v>Excellent</v>
      </c>
      <c r="Q5468" s="144">
        <v>9</v>
      </c>
      <c r="R5468" s="385">
        <v>43779</v>
      </c>
      <c r="S5468" s="385">
        <v>43917</v>
      </c>
      <c r="T5468" s="144">
        <v>4040</v>
      </c>
      <c r="U5468" s="144" t="s">
        <v>69</v>
      </c>
      <c r="V5468" s="144">
        <v>267</v>
      </c>
      <c r="W5468" s="144" t="str">
        <f t="shared" si="522"/>
        <v>Active</v>
      </c>
      <c r="X5468" s="144">
        <v>4040</v>
      </c>
      <c r="AB5468" s="343"/>
    </row>
    <row r="5469" spans="9:28">
      <c r="I5469" s="342">
        <v>1</v>
      </c>
      <c r="J5469" s="144" t="str">
        <f t="shared" si="520"/>
        <v>SMALL</v>
      </c>
      <c r="K5469" s="144" t="str">
        <f t="shared" si="521"/>
        <v>SMALL</v>
      </c>
      <c r="L5469" s="144" t="str" cm="1">
        <f t="array" ref="L5469">_xlfn.IFS(I5469&lt;=2,"SMALL",I5469&lt;=5,"MEDIUM",I5469&gt;5,"LARGE")</f>
        <v>SMALL</v>
      </c>
      <c r="M5469" s="144" t="str">
        <f t="shared" si="518"/>
        <v>NO</v>
      </c>
      <c r="N5469" s="374">
        <v>4.91</v>
      </c>
      <c r="O5469" s="374">
        <f t="shared" si="519"/>
        <v>5</v>
      </c>
      <c r="P5469" s="158" t="str" cm="1">
        <f t="array" ref="P5469">_xlfn.SWITCH(ROUND(N5469,0),5,"Excellent",4,"Good",3,"ok","Bad")</f>
        <v>Excellent</v>
      </c>
      <c r="Q5469" s="144">
        <v>11</v>
      </c>
      <c r="R5469" s="385">
        <v>43772</v>
      </c>
      <c r="S5469" s="385">
        <v>43905</v>
      </c>
      <c r="T5469" s="144">
        <v>3821</v>
      </c>
      <c r="U5469" s="144" t="s">
        <v>73</v>
      </c>
      <c r="V5469" s="144">
        <v>0</v>
      </c>
      <c r="W5469" s="144" t="str">
        <f t="shared" si="522"/>
        <v>Inactive</v>
      </c>
      <c r="X5469" s="144">
        <v>3821</v>
      </c>
      <c r="AB5469" s="343"/>
    </row>
    <row r="5470" spans="9:28">
      <c r="I5470" s="342">
        <v>5</v>
      </c>
      <c r="J5470" s="144" t="str">
        <f t="shared" si="520"/>
        <v>LARGE</v>
      </c>
      <c r="K5470" s="144" t="str">
        <f t="shared" si="521"/>
        <v>MEDIUM</v>
      </c>
      <c r="L5470" s="144" t="str" cm="1">
        <f t="array" ref="L5470">_xlfn.IFS(I5470&lt;=2,"SMALL",I5470&lt;=5,"MEDIUM",I5470&gt;5,"LARGE")</f>
        <v>MEDIUM</v>
      </c>
      <c r="M5470" s="144" t="str">
        <f t="shared" si="518"/>
        <v>NO</v>
      </c>
      <c r="N5470" s="374">
        <v>5</v>
      </c>
      <c r="O5470" s="374">
        <f t="shared" si="519"/>
        <v>5</v>
      </c>
      <c r="P5470" s="158" t="str" cm="1">
        <f t="array" ref="P5470">_xlfn.SWITCH(ROUND(N5470,0),5,"Excellent",4,"Good",3,"ok","Bad")</f>
        <v>Excellent</v>
      </c>
      <c r="Q5470" s="144">
        <v>12</v>
      </c>
      <c r="R5470" s="385">
        <v>43831</v>
      </c>
      <c r="S5470" s="385">
        <v>44039</v>
      </c>
      <c r="T5470" s="144">
        <v>4042</v>
      </c>
      <c r="U5470" s="144" t="s">
        <v>69</v>
      </c>
      <c r="V5470" s="144">
        <v>76</v>
      </c>
      <c r="W5470" s="144" t="str">
        <f t="shared" si="522"/>
        <v>Active</v>
      </c>
      <c r="X5470" s="144">
        <v>4042</v>
      </c>
      <c r="AB5470" s="343"/>
    </row>
    <row r="5471" spans="9:28">
      <c r="I5471" s="342">
        <v>1</v>
      </c>
      <c r="J5471" s="144" t="str">
        <f t="shared" si="520"/>
        <v>SMALL</v>
      </c>
      <c r="K5471" s="144" t="str">
        <f t="shared" si="521"/>
        <v>SMALL</v>
      </c>
      <c r="L5471" s="144" t="str" cm="1">
        <f t="array" ref="L5471">_xlfn.IFS(I5471&lt;=2,"SMALL",I5471&lt;=5,"MEDIUM",I5471&gt;5,"LARGE")</f>
        <v>SMALL</v>
      </c>
      <c r="M5471" s="144" t="str">
        <f t="shared" si="518"/>
        <v>NO</v>
      </c>
      <c r="N5471" s="374">
        <v>4.6500000000000004</v>
      </c>
      <c r="O5471" s="374">
        <f t="shared" si="519"/>
        <v>5</v>
      </c>
      <c r="P5471" s="158" t="str" cm="1">
        <f t="array" ref="P5471">_xlfn.SWITCH(ROUND(N5471,0),5,"Excellent",4,"Good",3,"ok","Bad")</f>
        <v>Excellent</v>
      </c>
      <c r="Q5471" s="144">
        <v>23</v>
      </c>
      <c r="R5471" s="385">
        <v>43848</v>
      </c>
      <c r="S5471" s="385">
        <v>44032</v>
      </c>
      <c r="T5471" s="144">
        <v>2924</v>
      </c>
      <c r="U5471" s="144" t="s">
        <v>60</v>
      </c>
      <c r="V5471" s="144">
        <v>0</v>
      </c>
      <c r="W5471" s="144" t="str">
        <f t="shared" si="522"/>
        <v>Inactive</v>
      </c>
      <c r="X5471" s="144">
        <v>2924</v>
      </c>
      <c r="AB5471" s="343"/>
    </row>
    <row r="5472" spans="9:28">
      <c r="I5472" s="342">
        <v>3</v>
      </c>
      <c r="J5472" s="144" t="str">
        <f t="shared" si="520"/>
        <v>LARGE</v>
      </c>
      <c r="K5472" s="144" t="str">
        <f t="shared" si="521"/>
        <v>MEDIUM</v>
      </c>
      <c r="L5472" s="144" t="str" cm="1">
        <f t="array" ref="L5472">_xlfn.IFS(I5472&lt;=2,"SMALL",I5472&lt;=5,"MEDIUM",I5472&gt;5,"LARGE")</f>
        <v>MEDIUM</v>
      </c>
      <c r="M5472" s="144" t="str">
        <f t="shared" si="518"/>
        <v>NO</v>
      </c>
      <c r="N5472" s="374">
        <v>4.75</v>
      </c>
      <c r="O5472" s="374">
        <f t="shared" si="519"/>
        <v>5</v>
      </c>
      <c r="P5472" s="158" t="str" cm="1">
        <f t="array" ref="P5472">_xlfn.SWITCH(ROUND(N5472,0),5,"Excellent",4,"Good",3,"ok","Bad")</f>
        <v>Excellent</v>
      </c>
      <c r="Q5472" s="144">
        <v>16</v>
      </c>
      <c r="R5472" s="385">
        <v>43842</v>
      </c>
      <c r="S5472" s="385">
        <v>44046</v>
      </c>
      <c r="T5472" s="144">
        <v>3545</v>
      </c>
      <c r="U5472" s="144" t="s">
        <v>69</v>
      </c>
      <c r="V5472" s="144">
        <v>106</v>
      </c>
      <c r="W5472" s="144" t="str">
        <f t="shared" si="522"/>
        <v>Active</v>
      </c>
      <c r="X5472" s="144">
        <v>3545</v>
      </c>
      <c r="AB5472" s="343"/>
    </row>
    <row r="5473" spans="9:28">
      <c r="I5473" s="342">
        <v>6</v>
      </c>
      <c r="J5473" s="144" t="str">
        <f t="shared" si="520"/>
        <v>LARGE</v>
      </c>
      <c r="K5473" s="144" t="str">
        <f t="shared" si="521"/>
        <v>LARGE</v>
      </c>
      <c r="L5473" s="144" t="str" cm="1">
        <f t="array" ref="L5473">_xlfn.IFS(I5473&lt;=2,"SMALL",I5473&lt;=5,"MEDIUM",I5473&gt;5,"LARGE")</f>
        <v>LARGE</v>
      </c>
      <c r="M5473" s="144" t="str">
        <f t="shared" si="518"/>
        <v>NO</v>
      </c>
      <c r="N5473" s="374">
        <v>4.79</v>
      </c>
      <c r="O5473" s="374">
        <f t="shared" si="519"/>
        <v>5</v>
      </c>
      <c r="P5473" s="158" t="str" cm="1">
        <f t="array" ref="P5473">_xlfn.SWITCH(ROUND(N5473,0),5,"Excellent",4,"Good",3,"ok","Bad")</f>
        <v>Excellent</v>
      </c>
      <c r="Q5473" s="144">
        <v>19</v>
      </c>
      <c r="R5473" s="385">
        <v>43797</v>
      </c>
      <c r="S5473" s="385">
        <v>44026</v>
      </c>
      <c r="T5473" s="144">
        <v>3987</v>
      </c>
      <c r="U5473" s="144" t="s">
        <v>69</v>
      </c>
      <c r="V5473" s="144">
        <v>82</v>
      </c>
      <c r="W5473" s="144" t="str">
        <f t="shared" si="522"/>
        <v>Active</v>
      </c>
      <c r="X5473" s="144">
        <v>3987</v>
      </c>
      <c r="AB5473" s="343"/>
    </row>
    <row r="5474" spans="9:28">
      <c r="I5474" s="342">
        <v>2</v>
      </c>
      <c r="J5474" s="144" t="str">
        <f t="shared" si="520"/>
        <v>SMALL</v>
      </c>
      <c r="K5474" s="144" t="str">
        <f t="shared" si="521"/>
        <v>SMALL</v>
      </c>
      <c r="L5474" s="144" t="str" cm="1">
        <f t="array" ref="L5474">_xlfn.IFS(I5474&lt;=2,"SMALL",I5474&lt;=5,"MEDIUM",I5474&gt;5,"LARGE")</f>
        <v>SMALL</v>
      </c>
      <c r="M5474" s="144" t="str">
        <f t="shared" si="518"/>
        <v>NO</v>
      </c>
      <c r="N5474" s="374">
        <v>4.8</v>
      </c>
      <c r="O5474" s="374">
        <f t="shared" si="519"/>
        <v>5</v>
      </c>
      <c r="P5474" s="158" t="str" cm="1">
        <f t="array" ref="P5474">_xlfn.SWITCH(ROUND(N5474,0),5,"Excellent",4,"Good",3,"ok","Bad")</f>
        <v>Excellent</v>
      </c>
      <c r="Q5474" s="144">
        <v>10</v>
      </c>
      <c r="R5474" s="385">
        <v>43770</v>
      </c>
      <c r="S5474" s="385">
        <v>43870</v>
      </c>
      <c r="T5474" s="144">
        <v>4043</v>
      </c>
      <c r="U5474" s="144" t="s">
        <v>60</v>
      </c>
      <c r="V5474" s="144">
        <v>15</v>
      </c>
      <c r="W5474" s="144" t="str">
        <f t="shared" si="522"/>
        <v>Active</v>
      </c>
      <c r="X5474" s="144">
        <v>4043</v>
      </c>
      <c r="AB5474" s="343"/>
    </row>
    <row r="5475" spans="9:28">
      <c r="I5475" s="342">
        <v>5</v>
      </c>
      <c r="J5475" s="144" t="str">
        <f t="shared" si="520"/>
        <v>LARGE</v>
      </c>
      <c r="K5475" s="144" t="str">
        <f t="shared" si="521"/>
        <v>MEDIUM</v>
      </c>
      <c r="L5475" s="144" t="str" cm="1">
        <f t="array" ref="L5475">_xlfn.IFS(I5475&lt;=2,"SMALL",I5475&lt;=5,"MEDIUM",I5475&gt;5,"LARGE")</f>
        <v>MEDIUM</v>
      </c>
      <c r="M5475" s="144" t="str">
        <f t="shared" si="518"/>
        <v>NO</v>
      </c>
      <c r="N5475" s="374">
        <v>4</v>
      </c>
      <c r="O5475" s="374">
        <f t="shared" si="519"/>
        <v>4</v>
      </c>
      <c r="P5475" s="158" t="str" cm="1">
        <f t="array" ref="P5475">_xlfn.SWITCH(ROUND(N5475,0),5,"Excellent",4,"Good",3,"ok","Bad")</f>
        <v>Good</v>
      </c>
      <c r="Q5475" s="144">
        <v>3</v>
      </c>
      <c r="R5475" s="385">
        <v>43775</v>
      </c>
      <c r="S5475" s="385">
        <v>43890</v>
      </c>
      <c r="T5475" s="144">
        <v>3796</v>
      </c>
      <c r="U5475" s="144" t="s">
        <v>69</v>
      </c>
      <c r="V5475" s="144">
        <v>262</v>
      </c>
      <c r="W5475" s="144" t="str">
        <f t="shared" si="522"/>
        <v>Active</v>
      </c>
      <c r="X5475" s="144">
        <v>3796</v>
      </c>
      <c r="AB5475" s="343"/>
    </row>
    <row r="5476" spans="9:28">
      <c r="I5476" s="342">
        <v>8</v>
      </c>
      <c r="J5476" s="144" t="str">
        <f t="shared" si="520"/>
        <v>LARGE</v>
      </c>
      <c r="K5476" s="144" t="str">
        <f t="shared" si="521"/>
        <v>LARGE</v>
      </c>
      <c r="L5476" s="144" t="str" cm="1">
        <f t="array" ref="L5476">_xlfn.IFS(I5476&lt;=2,"SMALL",I5476&lt;=5,"MEDIUM",I5476&gt;5,"LARGE")</f>
        <v>LARGE</v>
      </c>
      <c r="M5476" s="144" t="str">
        <f t="shared" si="518"/>
        <v>NO</v>
      </c>
      <c r="N5476" s="374">
        <v>4.5</v>
      </c>
      <c r="O5476" s="374">
        <f t="shared" si="519"/>
        <v>5</v>
      </c>
      <c r="P5476" s="158" t="str" cm="1">
        <f t="array" ref="P5476">_xlfn.SWITCH(ROUND(N5476,0),5,"Excellent",4,"Good",3,"ok","Bad")</f>
        <v>Excellent</v>
      </c>
      <c r="Q5476" s="144">
        <v>32</v>
      </c>
      <c r="R5476" s="385">
        <v>43779</v>
      </c>
      <c r="S5476" s="385">
        <v>43919</v>
      </c>
      <c r="T5476" s="144">
        <v>3982</v>
      </c>
      <c r="U5476" s="144" t="s">
        <v>69</v>
      </c>
      <c r="V5476" s="144">
        <v>29</v>
      </c>
      <c r="W5476" s="144" t="str">
        <f t="shared" si="522"/>
        <v>Active</v>
      </c>
      <c r="X5476" s="144">
        <v>3982</v>
      </c>
      <c r="AB5476" s="343"/>
    </row>
    <row r="5477" spans="9:28">
      <c r="I5477" s="342">
        <v>2</v>
      </c>
      <c r="J5477" s="144" t="str">
        <f t="shared" si="520"/>
        <v>SMALL</v>
      </c>
      <c r="K5477" s="144" t="str">
        <f t="shared" si="521"/>
        <v>SMALL</v>
      </c>
      <c r="L5477" s="144" t="str" cm="1">
        <f t="array" ref="L5477">_xlfn.IFS(I5477&lt;=2,"SMALL",I5477&lt;=5,"MEDIUM",I5477&gt;5,"LARGE")</f>
        <v>SMALL</v>
      </c>
      <c r="M5477" s="144" t="str">
        <f t="shared" si="518"/>
        <v>NO</v>
      </c>
      <c r="N5477" s="374">
        <v>3.91</v>
      </c>
      <c r="O5477" s="374">
        <f t="shared" si="519"/>
        <v>4</v>
      </c>
      <c r="P5477" s="158" t="str" cm="1">
        <f t="array" ref="P5477">_xlfn.SWITCH(ROUND(N5477,0),5,"Excellent",4,"Good",3,"ok","Bad")</f>
        <v>Good</v>
      </c>
      <c r="Q5477" s="144">
        <v>11</v>
      </c>
      <c r="R5477" s="385">
        <v>43789</v>
      </c>
      <c r="S5477" s="385">
        <v>44029</v>
      </c>
      <c r="T5477" s="144">
        <v>3991</v>
      </c>
      <c r="U5477" s="144" t="s">
        <v>60</v>
      </c>
      <c r="V5477" s="144">
        <v>58</v>
      </c>
      <c r="W5477" s="144" t="str">
        <f t="shared" si="522"/>
        <v>Active</v>
      </c>
      <c r="X5477" s="144">
        <v>3991</v>
      </c>
      <c r="AB5477" s="343"/>
    </row>
    <row r="5478" spans="9:28">
      <c r="I5478" s="342">
        <v>1</v>
      </c>
      <c r="J5478" s="144" t="str">
        <f t="shared" si="520"/>
        <v>SMALL</v>
      </c>
      <c r="K5478" s="144" t="str">
        <f t="shared" si="521"/>
        <v>SMALL</v>
      </c>
      <c r="L5478" s="144" t="str" cm="1">
        <f t="array" ref="L5478">_xlfn.IFS(I5478&lt;=2,"SMALL",I5478&lt;=5,"MEDIUM",I5478&gt;5,"LARGE")</f>
        <v>SMALL</v>
      </c>
      <c r="M5478" s="144" t="str">
        <f t="shared" si="518"/>
        <v>NO</v>
      </c>
      <c r="N5478" s="374">
        <v>4.83</v>
      </c>
      <c r="O5478" s="374">
        <f t="shared" si="519"/>
        <v>5</v>
      </c>
      <c r="P5478" s="158" t="str" cm="1">
        <f t="array" ref="P5478">_xlfn.SWITCH(ROUND(N5478,0),5,"Excellent",4,"Good",3,"ok","Bad")</f>
        <v>Excellent</v>
      </c>
      <c r="Q5478" s="144">
        <v>6</v>
      </c>
      <c r="R5478" s="385">
        <v>43809</v>
      </c>
      <c r="S5478" s="385">
        <v>43982</v>
      </c>
      <c r="T5478" s="144">
        <v>1685</v>
      </c>
      <c r="U5478" s="144" t="s">
        <v>60</v>
      </c>
      <c r="V5478" s="144">
        <v>75</v>
      </c>
      <c r="W5478" s="144" t="str">
        <f t="shared" si="522"/>
        <v>Active</v>
      </c>
      <c r="X5478" s="144">
        <v>1685</v>
      </c>
      <c r="AB5478" s="343"/>
    </row>
    <row r="5479" spans="9:28">
      <c r="I5479" s="342">
        <v>3</v>
      </c>
      <c r="J5479" s="144" t="str">
        <f t="shared" si="520"/>
        <v>LARGE</v>
      </c>
      <c r="K5479" s="144" t="str">
        <f t="shared" si="521"/>
        <v>MEDIUM</v>
      </c>
      <c r="L5479" s="144" t="str" cm="1">
        <f t="array" ref="L5479">_xlfn.IFS(I5479&lt;=2,"SMALL",I5479&lt;=5,"MEDIUM",I5479&gt;5,"LARGE")</f>
        <v>MEDIUM</v>
      </c>
      <c r="M5479" s="144" t="str">
        <f t="shared" si="518"/>
        <v>NO</v>
      </c>
      <c r="N5479" s="374">
        <v>3.67</v>
      </c>
      <c r="O5479" s="374">
        <f t="shared" si="519"/>
        <v>4</v>
      </c>
      <c r="P5479" s="158" t="str" cm="1">
        <f t="array" ref="P5479">_xlfn.SWITCH(ROUND(N5479,0),5,"Excellent",4,"Good",3,"ok","Bad")</f>
        <v>Good</v>
      </c>
      <c r="Q5479" s="144">
        <v>3</v>
      </c>
      <c r="R5479" s="385">
        <v>43786</v>
      </c>
      <c r="S5479" s="385">
        <v>43807</v>
      </c>
      <c r="T5479" s="144">
        <v>3994</v>
      </c>
      <c r="U5479" s="144" t="s">
        <v>60</v>
      </c>
      <c r="V5479" s="144">
        <v>105</v>
      </c>
      <c r="W5479" s="144" t="str">
        <f t="shared" si="522"/>
        <v>Active</v>
      </c>
      <c r="X5479" s="144">
        <v>3994</v>
      </c>
      <c r="AB5479" s="343"/>
    </row>
    <row r="5480" spans="9:28">
      <c r="I5480" s="342">
        <v>3</v>
      </c>
      <c r="J5480" s="144" t="str">
        <f t="shared" si="520"/>
        <v>LARGE</v>
      </c>
      <c r="K5480" s="144" t="str">
        <f t="shared" si="521"/>
        <v>MEDIUM</v>
      </c>
      <c r="L5480" s="144" t="str" cm="1">
        <f t="array" ref="L5480">_xlfn.IFS(I5480&lt;=2,"SMALL",I5480&lt;=5,"MEDIUM",I5480&gt;5,"LARGE")</f>
        <v>MEDIUM</v>
      </c>
      <c r="M5480" s="144" t="str">
        <f t="shared" si="518"/>
        <v>NO</v>
      </c>
      <c r="N5480" s="374">
        <v>4.95</v>
      </c>
      <c r="O5480" s="374">
        <f t="shared" si="519"/>
        <v>5</v>
      </c>
      <c r="P5480" s="158" t="str" cm="1">
        <f t="array" ref="P5480">_xlfn.SWITCH(ROUND(N5480,0),5,"Excellent",4,"Good",3,"ok","Bad")</f>
        <v>Excellent</v>
      </c>
      <c r="Q5480" s="144">
        <v>20</v>
      </c>
      <c r="R5480" s="385">
        <v>43778</v>
      </c>
      <c r="S5480" s="385">
        <v>44014</v>
      </c>
      <c r="T5480" s="144">
        <v>2079</v>
      </c>
      <c r="U5480" s="144" t="s">
        <v>60</v>
      </c>
      <c r="V5480" s="144">
        <v>316</v>
      </c>
      <c r="W5480" s="144" t="str">
        <f t="shared" si="522"/>
        <v>Active</v>
      </c>
      <c r="X5480" s="144">
        <v>2079</v>
      </c>
      <c r="AB5480" s="343"/>
    </row>
    <row r="5481" spans="9:28">
      <c r="I5481" s="342">
        <v>2</v>
      </c>
      <c r="J5481" s="144" t="str">
        <f t="shared" si="520"/>
        <v>SMALL</v>
      </c>
      <c r="K5481" s="144" t="str">
        <f t="shared" si="521"/>
        <v>SMALL</v>
      </c>
      <c r="L5481" s="144" t="str" cm="1">
        <f t="array" ref="L5481">_xlfn.IFS(I5481&lt;=2,"SMALL",I5481&lt;=5,"MEDIUM",I5481&gt;5,"LARGE")</f>
        <v>SMALL</v>
      </c>
      <c r="M5481" s="144" t="str">
        <f t="shared" si="518"/>
        <v>NO</v>
      </c>
      <c r="N5481" s="374">
        <v>4.8099999999999996</v>
      </c>
      <c r="O5481" s="374">
        <f t="shared" si="519"/>
        <v>5</v>
      </c>
      <c r="P5481" s="158" t="str" cm="1">
        <f t="array" ref="P5481">_xlfn.SWITCH(ROUND(N5481,0),5,"Excellent",4,"Good",3,"ok","Bad")</f>
        <v>Excellent</v>
      </c>
      <c r="Q5481" s="144">
        <v>16</v>
      </c>
      <c r="R5481" s="385">
        <v>43772</v>
      </c>
      <c r="S5481" s="385">
        <v>44046</v>
      </c>
      <c r="T5481" s="144">
        <v>2079</v>
      </c>
      <c r="U5481" s="144" t="s">
        <v>60</v>
      </c>
      <c r="V5481" s="144">
        <v>362</v>
      </c>
      <c r="W5481" s="144" t="str">
        <f t="shared" si="522"/>
        <v>Active</v>
      </c>
      <c r="X5481" s="144">
        <v>2079</v>
      </c>
      <c r="AB5481" s="343"/>
    </row>
    <row r="5482" spans="9:28">
      <c r="I5482" s="342">
        <v>2</v>
      </c>
      <c r="J5482" s="144" t="str">
        <f t="shared" si="520"/>
        <v>SMALL</v>
      </c>
      <c r="K5482" s="144" t="str">
        <f t="shared" si="521"/>
        <v>SMALL</v>
      </c>
      <c r="L5482" s="144" t="str" cm="1">
        <f t="array" ref="L5482">_xlfn.IFS(I5482&lt;=2,"SMALL",I5482&lt;=5,"MEDIUM",I5482&gt;5,"LARGE")</f>
        <v>SMALL</v>
      </c>
      <c r="M5482" s="144" t="str">
        <f t="shared" si="518"/>
        <v>NO</v>
      </c>
      <c r="N5482" s="374">
        <v>4.67</v>
      </c>
      <c r="O5482" s="374">
        <f t="shared" si="519"/>
        <v>5</v>
      </c>
      <c r="P5482" s="158" t="str" cm="1">
        <f t="array" ref="P5482">_xlfn.SWITCH(ROUND(N5482,0),5,"Excellent",4,"Good",3,"ok","Bad")</f>
        <v>Excellent</v>
      </c>
      <c r="Q5482" s="144">
        <v>18</v>
      </c>
      <c r="R5482" s="385">
        <v>43772</v>
      </c>
      <c r="S5482" s="385">
        <v>44041</v>
      </c>
      <c r="T5482" s="144">
        <v>2079</v>
      </c>
      <c r="U5482" s="144" t="s">
        <v>60</v>
      </c>
      <c r="V5482" s="144">
        <v>364</v>
      </c>
      <c r="W5482" s="144" t="str">
        <f t="shared" si="522"/>
        <v>Active</v>
      </c>
      <c r="X5482" s="144">
        <v>2079</v>
      </c>
      <c r="AB5482" s="343"/>
    </row>
    <row r="5483" spans="9:28">
      <c r="I5483" s="342">
        <v>2</v>
      </c>
      <c r="J5483" s="144" t="str">
        <f t="shared" si="520"/>
        <v>SMALL</v>
      </c>
      <c r="K5483" s="144" t="str">
        <f t="shared" si="521"/>
        <v>SMALL</v>
      </c>
      <c r="L5483" s="144" t="str" cm="1">
        <f t="array" ref="L5483">_xlfn.IFS(I5483&lt;=2,"SMALL",I5483&lt;=5,"MEDIUM",I5483&gt;5,"LARGE")</f>
        <v>SMALL</v>
      </c>
      <c r="M5483" s="144" t="str">
        <f t="shared" si="518"/>
        <v>NO</v>
      </c>
      <c r="N5483" s="374">
        <v>5</v>
      </c>
      <c r="O5483" s="374">
        <f t="shared" si="519"/>
        <v>5</v>
      </c>
      <c r="P5483" s="158" t="str" cm="1">
        <f t="array" ref="P5483">_xlfn.SWITCH(ROUND(N5483,0),5,"Excellent",4,"Good",3,"ok","Bad")</f>
        <v>Excellent</v>
      </c>
      <c r="Q5483" s="144">
        <v>9</v>
      </c>
      <c r="R5483" s="385">
        <v>43779</v>
      </c>
      <c r="S5483" s="385">
        <v>43897</v>
      </c>
      <c r="T5483" s="144">
        <v>1226</v>
      </c>
      <c r="U5483" s="144" t="s">
        <v>69</v>
      </c>
      <c r="V5483" s="144">
        <v>151</v>
      </c>
      <c r="W5483" s="144" t="str">
        <f t="shared" si="522"/>
        <v>Active</v>
      </c>
      <c r="X5483" s="144">
        <v>1226</v>
      </c>
      <c r="AB5483" s="343"/>
    </row>
    <row r="5484" spans="9:28">
      <c r="I5484" s="342">
        <v>2</v>
      </c>
      <c r="J5484" s="144" t="str">
        <f t="shared" si="520"/>
        <v>SMALL</v>
      </c>
      <c r="K5484" s="144" t="str">
        <f t="shared" si="521"/>
        <v>SMALL</v>
      </c>
      <c r="L5484" s="144" t="str" cm="1">
        <f t="array" ref="L5484">_xlfn.IFS(I5484&lt;=2,"SMALL",I5484&lt;=5,"MEDIUM",I5484&gt;5,"LARGE")</f>
        <v>SMALL</v>
      </c>
      <c r="M5484" s="144" t="str">
        <f t="shared" si="518"/>
        <v>NO</v>
      </c>
      <c r="N5484" s="374">
        <v>4.8899999999999997</v>
      </c>
      <c r="O5484" s="374">
        <f t="shared" si="519"/>
        <v>5</v>
      </c>
      <c r="P5484" s="158" t="str" cm="1">
        <f t="array" ref="P5484">_xlfn.SWITCH(ROUND(N5484,0),5,"Excellent",4,"Good",3,"ok","Bad")</f>
        <v>Excellent</v>
      </c>
      <c r="Q5484" s="144">
        <v>9</v>
      </c>
      <c r="R5484" s="385">
        <v>43790</v>
      </c>
      <c r="S5484" s="385">
        <v>43868</v>
      </c>
      <c r="T5484" s="144">
        <v>2852</v>
      </c>
      <c r="U5484" s="144" t="s">
        <v>69</v>
      </c>
      <c r="V5484" s="144">
        <v>0</v>
      </c>
      <c r="W5484" s="144" t="str">
        <f t="shared" si="522"/>
        <v>Inactive</v>
      </c>
      <c r="X5484" s="144">
        <v>2852</v>
      </c>
      <c r="AB5484" s="343"/>
    </row>
    <row r="5485" spans="9:28">
      <c r="I5485" s="342">
        <v>2</v>
      </c>
      <c r="J5485" s="144" t="str">
        <f t="shared" si="520"/>
        <v>SMALL</v>
      </c>
      <c r="K5485" s="144" t="str">
        <f t="shared" si="521"/>
        <v>SMALL</v>
      </c>
      <c r="L5485" s="144" t="str" cm="1">
        <f t="array" ref="L5485">_xlfn.IFS(I5485&lt;=2,"SMALL",I5485&lt;=5,"MEDIUM",I5485&gt;5,"LARGE")</f>
        <v>SMALL</v>
      </c>
      <c r="M5485" s="144" t="str">
        <f t="shared" si="518"/>
        <v>NO</v>
      </c>
      <c r="N5485" s="374">
        <v>5</v>
      </c>
      <c r="O5485" s="374">
        <f t="shared" si="519"/>
        <v>5</v>
      </c>
      <c r="P5485" s="158" t="str" cm="1">
        <f t="array" ref="P5485">_xlfn.SWITCH(ROUND(N5485,0),5,"Excellent",4,"Good",3,"ok","Bad")</f>
        <v>Excellent</v>
      </c>
      <c r="Q5485" s="144">
        <v>6</v>
      </c>
      <c r="R5485" s="385">
        <v>43802</v>
      </c>
      <c r="S5485" s="385">
        <v>43983</v>
      </c>
      <c r="T5485" s="144">
        <v>2845</v>
      </c>
      <c r="U5485" s="144" t="s">
        <v>73</v>
      </c>
      <c r="V5485" s="144">
        <v>142</v>
      </c>
      <c r="W5485" s="144" t="str">
        <f t="shared" si="522"/>
        <v>Active</v>
      </c>
      <c r="X5485" s="144">
        <v>2845</v>
      </c>
      <c r="AB5485" s="343"/>
    </row>
    <row r="5486" spans="9:28">
      <c r="I5486" s="342">
        <v>2</v>
      </c>
      <c r="J5486" s="144" t="str">
        <f t="shared" si="520"/>
        <v>SMALL</v>
      </c>
      <c r="K5486" s="144" t="str">
        <f t="shared" si="521"/>
        <v>SMALL</v>
      </c>
      <c r="L5486" s="144" t="str" cm="1">
        <f t="array" ref="L5486">_xlfn.IFS(I5486&lt;=2,"SMALL",I5486&lt;=5,"MEDIUM",I5486&gt;5,"LARGE")</f>
        <v>SMALL</v>
      </c>
      <c r="M5486" s="144" t="str">
        <f t="shared" si="518"/>
        <v>NO</v>
      </c>
      <c r="N5486" s="374">
        <v>5</v>
      </c>
      <c r="O5486" s="374">
        <f t="shared" si="519"/>
        <v>5</v>
      </c>
      <c r="P5486" s="158" t="str" cm="1">
        <f t="array" ref="P5486">_xlfn.SWITCH(ROUND(N5486,0),5,"Excellent",4,"Good",3,"ok","Bad")</f>
        <v>Excellent</v>
      </c>
      <c r="Q5486" s="144">
        <v>4</v>
      </c>
      <c r="R5486" s="385">
        <v>43850</v>
      </c>
      <c r="S5486" s="385">
        <v>43906</v>
      </c>
      <c r="T5486" s="144">
        <v>4046</v>
      </c>
      <c r="U5486" s="144" t="s">
        <v>60</v>
      </c>
      <c r="V5486" s="144">
        <v>331</v>
      </c>
      <c r="W5486" s="144" t="str">
        <f t="shared" si="522"/>
        <v>Active</v>
      </c>
      <c r="X5486" s="144">
        <v>4046</v>
      </c>
      <c r="AB5486" s="343"/>
    </row>
    <row r="5487" spans="9:28">
      <c r="I5487" s="342">
        <v>2</v>
      </c>
      <c r="J5487" s="144" t="str">
        <f t="shared" si="520"/>
        <v>SMALL</v>
      </c>
      <c r="K5487" s="144" t="str">
        <f t="shared" si="521"/>
        <v>SMALL</v>
      </c>
      <c r="L5487" s="144" t="str" cm="1">
        <f t="array" ref="L5487">_xlfn.IFS(I5487&lt;=2,"SMALL",I5487&lt;=5,"MEDIUM",I5487&gt;5,"LARGE")</f>
        <v>SMALL</v>
      </c>
      <c r="M5487" s="144" t="str">
        <f t="shared" si="518"/>
        <v>NO</v>
      </c>
      <c r="N5487" s="374">
        <v>4.92</v>
      </c>
      <c r="O5487" s="374">
        <f t="shared" si="519"/>
        <v>5</v>
      </c>
      <c r="P5487" s="158" t="str" cm="1">
        <f t="array" ref="P5487">_xlfn.SWITCH(ROUND(N5487,0),5,"Excellent",4,"Good",3,"ok","Bad")</f>
        <v>Excellent</v>
      </c>
      <c r="Q5487" s="144">
        <v>13</v>
      </c>
      <c r="R5487" s="385">
        <v>43804</v>
      </c>
      <c r="S5487" s="385">
        <v>43996</v>
      </c>
      <c r="T5487" s="144">
        <v>4029</v>
      </c>
      <c r="U5487" s="144" t="s">
        <v>60</v>
      </c>
      <c r="V5487" s="144">
        <v>362</v>
      </c>
      <c r="W5487" s="144" t="str">
        <f t="shared" si="522"/>
        <v>Active</v>
      </c>
      <c r="X5487" s="144">
        <v>4029</v>
      </c>
      <c r="AB5487" s="343"/>
    </row>
    <row r="5488" spans="9:28">
      <c r="I5488" s="342">
        <v>4</v>
      </c>
      <c r="J5488" s="144" t="str">
        <f t="shared" si="520"/>
        <v>LARGE</v>
      </c>
      <c r="K5488" s="144" t="str">
        <f t="shared" si="521"/>
        <v>MEDIUM</v>
      </c>
      <c r="L5488" s="144" t="str" cm="1">
        <f t="array" ref="L5488">_xlfn.IFS(I5488&lt;=2,"SMALL",I5488&lt;=5,"MEDIUM",I5488&gt;5,"LARGE")</f>
        <v>MEDIUM</v>
      </c>
      <c r="M5488" s="144" t="str">
        <f t="shared" si="518"/>
        <v>NO</v>
      </c>
      <c r="N5488" s="374">
        <v>5</v>
      </c>
      <c r="O5488" s="374">
        <f t="shared" si="519"/>
        <v>5</v>
      </c>
      <c r="P5488" s="158" t="str" cm="1">
        <f t="array" ref="P5488">_xlfn.SWITCH(ROUND(N5488,0),5,"Excellent",4,"Good",3,"ok","Bad")</f>
        <v>Excellent</v>
      </c>
      <c r="Q5488" s="144">
        <v>3</v>
      </c>
      <c r="R5488" s="385">
        <v>43794</v>
      </c>
      <c r="S5488" s="385">
        <v>43831</v>
      </c>
      <c r="T5488" s="144">
        <v>3941</v>
      </c>
      <c r="U5488" s="144" t="s">
        <v>69</v>
      </c>
      <c r="V5488" s="144">
        <v>364</v>
      </c>
      <c r="W5488" s="144" t="str">
        <f t="shared" si="522"/>
        <v>Active</v>
      </c>
      <c r="X5488" s="144">
        <v>3941</v>
      </c>
      <c r="AB5488" s="343"/>
    </row>
    <row r="5489" spans="9:28">
      <c r="I5489" s="342">
        <v>16</v>
      </c>
      <c r="J5489" s="144" t="str">
        <f t="shared" si="520"/>
        <v>LARGE</v>
      </c>
      <c r="K5489" s="144" t="str">
        <f t="shared" si="521"/>
        <v>LARGE</v>
      </c>
      <c r="L5489" s="144" t="str" cm="1">
        <f t="array" ref="L5489">_xlfn.IFS(I5489&lt;=2,"SMALL",I5489&lt;=5,"MEDIUM",I5489&gt;5,"LARGE")</f>
        <v>LARGE</v>
      </c>
      <c r="M5489" s="144" t="str">
        <f t="shared" si="518"/>
        <v>NO</v>
      </c>
      <c r="N5489" s="374">
        <v>5</v>
      </c>
      <c r="O5489" s="374">
        <f t="shared" si="519"/>
        <v>5</v>
      </c>
      <c r="P5489" s="158" t="str" cm="1">
        <f t="array" ref="P5489">_xlfn.SWITCH(ROUND(N5489,0),5,"Excellent",4,"Good",3,"ok","Bad")</f>
        <v>Excellent</v>
      </c>
      <c r="Q5489" s="144">
        <v>5</v>
      </c>
      <c r="R5489" s="385">
        <v>43868</v>
      </c>
      <c r="S5489" s="385">
        <v>43951</v>
      </c>
      <c r="T5489" s="144">
        <v>2533</v>
      </c>
      <c r="U5489" s="144" t="s">
        <v>69</v>
      </c>
      <c r="V5489" s="144">
        <v>158</v>
      </c>
      <c r="W5489" s="144" t="str">
        <f t="shared" si="522"/>
        <v>Active</v>
      </c>
      <c r="X5489" s="144">
        <v>2533</v>
      </c>
      <c r="AB5489" s="343"/>
    </row>
    <row r="5490" spans="9:28">
      <c r="I5490" s="342">
        <v>7</v>
      </c>
      <c r="J5490" s="144" t="str">
        <f t="shared" si="520"/>
        <v>LARGE</v>
      </c>
      <c r="K5490" s="144" t="str">
        <f t="shared" si="521"/>
        <v>LARGE</v>
      </c>
      <c r="L5490" s="144" t="str" cm="1">
        <f t="array" ref="L5490">_xlfn.IFS(I5490&lt;=2,"SMALL",I5490&lt;=5,"MEDIUM",I5490&gt;5,"LARGE")</f>
        <v>LARGE</v>
      </c>
      <c r="M5490" s="144" t="str">
        <f t="shared" si="518"/>
        <v>NO</v>
      </c>
      <c r="N5490" s="374">
        <v>4.91</v>
      </c>
      <c r="O5490" s="374">
        <f t="shared" si="519"/>
        <v>5</v>
      </c>
      <c r="P5490" s="158" t="str" cm="1">
        <f t="array" ref="P5490">_xlfn.SWITCH(ROUND(N5490,0),5,"Excellent",4,"Good",3,"ok","Bad")</f>
        <v>Excellent</v>
      </c>
      <c r="Q5490" s="144">
        <v>22</v>
      </c>
      <c r="R5490" s="385">
        <v>43776</v>
      </c>
      <c r="S5490" s="385">
        <v>43902</v>
      </c>
      <c r="T5490" s="144">
        <v>3893</v>
      </c>
      <c r="U5490" s="144" t="s">
        <v>69</v>
      </c>
      <c r="V5490" s="144">
        <v>343</v>
      </c>
      <c r="W5490" s="144" t="str">
        <f t="shared" si="522"/>
        <v>Active</v>
      </c>
      <c r="X5490" s="144">
        <v>3893</v>
      </c>
      <c r="AB5490" s="343"/>
    </row>
    <row r="5491" spans="9:28">
      <c r="I5491" s="342">
        <v>8</v>
      </c>
      <c r="J5491" s="144" t="str">
        <f t="shared" si="520"/>
        <v>LARGE</v>
      </c>
      <c r="K5491" s="144" t="str">
        <f t="shared" si="521"/>
        <v>LARGE</v>
      </c>
      <c r="L5491" s="144" t="str" cm="1">
        <f t="array" ref="L5491">_xlfn.IFS(I5491&lt;=2,"SMALL",I5491&lt;=5,"MEDIUM",I5491&gt;5,"LARGE")</f>
        <v>LARGE</v>
      </c>
      <c r="M5491" s="144" t="str">
        <f t="shared" si="518"/>
        <v>NO</v>
      </c>
      <c r="N5491" s="374">
        <v>4.7</v>
      </c>
      <c r="O5491" s="374">
        <f t="shared" si="519"/>
        <v>5</v>
      </c>
      <c r="P5491" s="158" t="str" cm="1">
        <f t="array" ref="P5491">_xlfn.SWITCH(ROUND(N5491,0),5,"Excellent",4,"Good",3,"ok","Bad")</f>
        <v>Excellent</v>
      </c>
      <c r="Q5491" s="144">
        <v>10</v>
      </c>
      <c r="R5491" s="385">
        <v>43804</v>
      </c>
      <c r="S5491" s="385">
        <v>43898</v>
      </c>
      <c r="T5491" s="144">
        <v>3893</v>
      </c>
      <c r="U5491" s="144" t="s">
        <v>69</v>
      </c>
      <c r="V5491" s="144">
        <v>362</v>
      </c>
      <c r="W5491" s="144" t="str">
        <f t="shared" si="522"/>
        <v>Active</v>
      </c>
      <c r="X5491" s="144">
        <v>3893</v>
      </c>
      <c r="AB5491" s="343"/>
    </row>
    <row r="5492" spans="9:28">
      <c r="I5492" s="342">
        <v>2</v>
      </c>
      <c r="J5492" s="144" t="str">
        <f t="shared" si="520"/>
        <v>SMALL</v>
      </c>
      <c r="K5492" s="144" t="str">
        <f t="shared" si="521"/>
        <v>SMALL</v>
      </c>
      <c r="L5492" s="144" t="str" cm="1">
        <f t="array" ref="L5492">_xlfn.IFS(I5492&lt;=2,"SMALL",I5492&lt;=5,"MEDIUM",I5492&gt;5,"LARGE")</f>
        <v>SMALL</v>
      </c>
      <c r="M5492" s="144" t="str">
        <f t="shared" si="518"/>
        <v>NO</v>
      </c>
      <c r="N5492" s="374">
        <v>4.9800000000000004</v>
      </c>
      <c r="O5492" s="374">
        <f t="shared" si="519"/>
        <v>5</v>
      </c>
      <c r="P5492" s="158" t="str" cm="1">
        <f t="array" ref="P5492">_xlfn.SWITCH(ROUND(N5492,0),5,"Excellent",4,"Good",3,"ok","Bad")</f>
        <v>Excellent</v>
      </c>
      <c r="Q5492" s="144">
        <v>43</v>
      </c>
      <c r="R5492" s="385">
        <v>43779</v>
      </c>
      <c r="S5492" s="385">
        <v>43924</v>
      </c>
      <c r="T5492" s="144">
        <v>2222</v>
      </c>
      <c r="U5492" s="144" t="s">
        <v>60</v>
      </c>
      <c r="V5492" s="144">
        <v>0</v>
      </c>
      <c r="W5492" s="144" t="str">
        <f t="shared" si="522"/>
        <v>Inactive</v>
      </c>
      <c r="X5492" s="144">
        <v>2222</v>
      </c>
      <c r="AB5492" s="343"/>
    </row>
    <row r="5493" spans="9:28">
      <c r="I5493" s="342">
        <v>2</v>
      </c>
      <c r="J5493" s="144" t="str">
        <f t="shared" si="520"/>
        <v>SMALL</v>
      </c>
      <c r="K5493" s="144" t="str">
        <f t="shared" si="521"/>
        <v>SMALL</v>
      </c>
      <c r="L5493" s="144" t="str" cm="1">
        <f t="array" ref="L5493">_xlfn.IFS(I5493&lt;=2,"SMALL",I5493&lt;=5,"MEDIUM",I5493&gt;5,"LARGE")</f>
        <v>SMALL</v>
      </c>
      <c r="M5493" s="144" t="str">
        <f t="shared" si="518"/>
        <v>NO</v>
      </c>
      <c r="N5493" s="374">
        <v>4.67</v>
      </c>
      <c r="O5493" s="374">
        <f t="shared" si="519"/>
        <v>5</v>
      </c>
      <c r="P5493" s="158" t="str" cm="1">
        <f t="array" ref="P5493">_xlfn.SWITCH(ROUND(N5493,0),5,"Excellent",4,"Good",3,"ok","Bad")</f>
        <v>Excellent</v>
      </c>
      <c r="Q5493" s="144">
        <v>3</v>
      </c>
      <c r="R5493" s="385">
        <v>43820</v>
      </c>
      <c r="S5493" s="385">
        <v>43998</v>
      </c>
      <c r="T5493" s="144">
        <v>3959</v>
      </c>
      <c r="U5493" s="144" t="s">
        <v>69</v>
      </c>
      <c r="V5493" s="144">
        <v>157</v>
      </c>
      <c r="W5493" s="144" t="str">
        <f t="shared" si="522"/>
        <v>Active</v>
      </c>
      <c r="X5493" s="144">
        <v>3959</v>
      </c>
      <c r="AB5493" s="343"/>
    </row>
    <row r="5494" spans="9:28">
      <c r="I5494" s="342">
        <v>11</v>
      </c>
      <c r="J5494" s="144" t="str">
        <f t="shared" si="520"/>
        <v>LARGE</v>
      </c>
      <c r="K5494" s="144" t="str">
        <f t="shared" si="521"/>
        <v>LARGE</v>
      </c>
      <c r="L5494" s="144" t="str" cm="1">
        <f t="array" ref="L5494">_xlfn.IFS(I5494&lt;=2,"SMALL",I5494&lt;=5,"MEDIUM",I5494&gt;5,"LARGE")</f>
        <v>LARGE</v>
      </c>
      <c r="M5494" s="144" t="str">
        <f t="shared" si="518"/>
        <v>NO</v>
      </c>
      <c r="N5494" s="374">
        <v>4.7300000000000004</v>
      </c>
      <c r="O5494" s="374">
        <f t="shared" si="519"/>
        <v>5</v>
      </c>
      <c r="P5494" s="158" t="str" cm="1">
        <f t="array" ref="P5494">_xlfn.SWITCH(ROUND(N5494,0),5,"Excellent",4,"Good",3,"ok","Bad")</f>
        <v>Excellent</v>
      </c>
      <c r="Q5494" s="144">
        <v>15</v>
      </c>
      <c r="R5494" s="385">
        <v>43795</v>
      </c>
      <c r="S5494" s="385">
        <v>43916</v>
      </c>
      <c r="T5494" s="144">
        <v>1461</v>
      </c>
      <c r="U5494" s="144" t="s">
        <v>69</v>
      </c>
      <c r="V5494" s="144">
        <v>140</v>
      </c>
      <c r="W5494" s="144" t="str">
        <f t="shared" si="522"/>
        <v>Active</v>
      </c>
      <c r="X5494" s="144">
        <v>1461</v>
      </c>
      <c r="AB5494" s="343"/>
    </row>
    <row r="5495" spans="9:28">
      <c r="I5495" s="342">
        <v>2</v>
      </c>
      <c r="J5495" s="144" t="str">
        <f t="shared" si="520"/>
        <v>SMALL</v>
      </c>
      <c r="K5495" s="144" t="str">
        <f t="shared" si="521"/>
        <v>SMALL</v>
      </c>
      <c r="L5495" s="144" t="str" cm="1">
        <f t="array" ref="L5495">_xlfn.IFS(I5495&lt;=2,"SMALL",I5495&lt;=5,"MEDIUM",I5495&gt;5,"LARGE")</f>
        <v>SMALL</v>
      </c>
      <c r="M5495" s="144" t="str">
        <f t="shared" si="518"/>
        <v>NO</v>
      </c>
      <c r="N5495" s="374">
        <v>5</v>
      </c>
      <c r="O5495" s="374">
        <f t="shared" si="519"/>
        <v>5</v>
      </c>
      <c r="P5495" s="158" t="str" cm="1">
        <f t="array" ref="P5495">_xlfn.SWITCH(ROUND(N5495,0),5,"Excellent",4,"Good",3,"ok","Bad")</f>
        <v>Excellent</v>
      </c>
      <c r="Q5495" s="144">
        <v>3</v>
      </c>
      <c r="R5495" s="385">
        <v>44030</v>
      </c>
      <c r="S5495" s="385">
        <v>44040</v>
      </c>
      <c r="T5495" s="144">
        <v>3910</v>
      </c>
      <c r="U5495" s="144" t="s">
        <v>60</v>
      </c>
      <c r="V5495" s="144">
        <v>77</v>
      </c>
      <c r="W5495" s="144" t="str">
        <f t="shared" si="522"/>
        <v>Active</v>
      </c>
      <c r="X5495" s="144">
        <v>3910</v>
      </c>
      <c r="AB5495" s="343"/>
    </row>
    <row r="5496" spans="9:28">
      <c r="I5496" s="342">
        <v>2</v>
      </c>
      <c r="J5496" s="144" t="str">
        <f t="shared" si="520"/>
        <v>SMALL</v>
      </c>
      <c r="K5496" s="144" t="str">
        <f t="shared" si="521"/>
        <v>SMALL</v>
      </c>
      <c r="L5496" s="144" t="str" cm="1">
        <f t="array" ref="L5496">_xlfn.IFS(I5496&lt;=2,"SMALL",I5496&lt;=5,"MEDIUM",I5496&gt;5,"LARGE")</f>
        <v>SMALL</v>
      </c>
      <c r="M5496" s="144" t="str">
        <f t="shared" si="518"/>
        <v>NO</v>
      </c>
      <c r="N5496" s="374">
        <v>4.95</v>
      </c>
      <c r="O5496" s="374">
        <f t="shared" si="519"/>
        <v>5</v>
      </c>
      <c r="P5496" s="158" t="str" cm="1">
        <f t="array" ref="P5496">_xlfn.SWITCH(ROUND(N5496,0),5,"Excellent",4,"Good",3,"ok","Bad")</f>
        <v>Excellent</v>
      </c>
      <c r="Q5496" s="144">
        <v>20</v>
      </c>
      <c r="R5496" s="385">
        <v>44017</v>
      </c>
      <c r="S5496" s="385">
        <v>44054</v>
      </c>
      <c r="T5496" s="144">
        <v>3910</v>
      </c>
      <c r="U5496" s="144" t="s">
        <v>60</v>
      </c>
      <c r="V5496" s="144">
        <v>73</v>
      </c>
      <c r="W5496" s="144" t="str">
        <f t="shared" si="522"/>
        <v>Active</v>
      </c>
      <c r="X5496" s="144">
        <v>3910</v>
      </c>
      <c r="AB5496" s="343"/>
    </row>
    <row r="5497" spans="9:28">
      <c r="I5497" s="342">
        <v>2</v>
      </c>
      <c r="J5497" s="144" t="str">
        <f t="shared" si="520"/>
        <v>SMALL</v>
      </c>
      <c r="K5497" s="144" t="str">
        <f t="shared" si="521"/>
        <v>SMALL</v>
      </c>
      <c r="L5497" s="144" t="str" cm="1">
        <f t="array" ref="L5497">_xlfn.IFS(I5497&lt;=2,"SMALL",I5497&lt;=5,"MEDIUM",I5497&gt;5,"LARGE")</f>
        <v>SMALL</v>
      </c>
      <c r="M5497" s="144" t="str">
        <f t="shared" si="518"/>
        <v>NO</v>
      </c>
      <c r="N5497" s="374">
        <v>5</v>
      </c>
      <c r="O5497" s="374">
        <f t="shared" si="519"/>
        <v>5</v>
      </c>
      <c r="P5497" s="158" t="str" cm="1">
        <f t="array" ref="P5497">_xlfn.SWITCH(ROUND(N5497,0),5,"Excellent",4,"Good",3,"ok","Bad")</f>
        <v>Excellent</v>
      </c>
      <c r="Q5497" s="144">
        <v>5</v>
      </c>
      <c r="R5497" s="385">
        <v>44018</v>
      </c>
      <c r="S5497" s="385">
        <v>44045</v>
      </c>
      <c r="T5497" s="144">
        <v>3910</v>
      </c>
      <c r="U5497" s="144" t="s">
        <v>60</v>
      </c>
      <c r="V5497" s="144">
        <v>15</v>
      </c>
      <c r="W5497" s="144" t="str">
        <f t="shared" si="522"/>
        <v>Active</v>
      </c>
      <c r="X5497" s="144">
        <v>3910</v>
      </c>
      <c r="AB5497" s="343"/>
    </row>
    <row r="5498" spans="9:28">
      <c r="I5498" s="342">
        <v>2</v>
      </c>
      <c r="J5498" s="144" t="str">
        <f t="shared" si="520"/>
        <v>SMALL</v>
      </c>
      <c r="K5498" s="144" t="str">
        <f t="shared" si="521"/>
        <v>SMALL</v>
      </c>
      <c r="L5498" s="144" t="str" cm="1">
        <f t="array" ref="L5498">_xlfn.IFS(I5498&lt;=2,"SMALL",I5498&lt;=5,"MEDIUM",I5498&gt;5,"LARGE")</f>
        <v>SMALL</v>
      </c>
      <c r="M5498" s="144" t="str">
        <f t="shared" si="518"/>
        <v>NO</v>
      </c>
      <c r="N5498" s="374">
        <v>4.4000000000000004</v>
      </c>
      <c r="O5498" s="374">
        <f t="shared" si="519"/>
        <v>4</v>
      </c>
      <c r="P5498" s="158" t="str" cm="1">
        <f t="array" ref="P5498">_xlfn.SWITCH(ROUND(N5498,0),5,"Excellent",4,"Good",3,"ok","Bad")</f>
        <v>Good</v>
      </c>
      <c r="Q5498" s="144">
        <v>5</v>
      </c>
      <c r="R5498" s="385">
        <v>44033</v>
      </c>
      <c r="S5498" s="385">
        <v>44053</v>
      </c>
      <c r="T5498" s="144">
        <v>3910</v>
      </c>
      <c r="U5498" s="144" t="s">
        <v>60</v>
      </c>
      <c r="V5498" s="144">
        <v>78</v>
      </c>
      <c r="W5498" s="144" t="str">
        <f t="shared" si="522"/>
        <v>Active</v>
      </c>
      <c r="X5498" s="144">
        <v>3910</v>
      </c>
      <c r="AB5498" s="343"/>
    </row>
    <row r="5499" spans="9:28">
      <c r="I5499" s="342">
        <v>2</v>
      </c>
      <c r="J5499" s="144" t="str">
        <f t="shared" si="520"/>
        <v>SMALL</v>
      </c>
      <c r="K5499" s="144" t="str">
        <f t="shared" si="521"/>
        <v>SMALL</v>
      </c>
      <c r="L5499" s="144" t="str" cm="1">
        <f t="array" ref="L5499">_xlfn.IFS(I5499&lt;=2,"SMALL",I5499&lt;=5,"MEDIUM",I5499&gt;5,"LARGE")</f>
        <v>SMALL</v>
      </c>
      <c r="M5499" s="144" t="str">
        <f t="shared" si="518"/>
        <v>NO</v>
      </c>
      <c r="N5499" s="374">
        <v>5</v>
      </c>
      <c r="O5499" s="374">
        <f t="shared" si="519"/>
        <v>5</v>
      </c>
      <c r="P5499" s="158" t="str" cm="1">
        <f t="array" ref="P5499">_xlfn.SWITCH(ROUND(N5499,0),5,"Excellent",4,"Good",3,"ok","Bad")</f>
        <v>Excellent</v>
      </c>
      <c r="Q5499" s="144">
        <v>31</v>
      </c>
      <c r="R5499" s="385">
        <v>43777</v>
      </c>
      <c r="S5499" s="385">
        <v>44043</v>
      </c>
      <c r="T5499" s="144">
        <v>4003</v>
      </c>
      <c r="U5499" s="144" t="s">
        <v>60</v>
      </c>
      <c r="V5499" s="144">
        <v>336</v>
      </c>
      <c r="W5499" s="144" t="str">
        <f t="shared" si="522"/>
        <v>Active</v>
      </c>
      <c r="X5499" s="144">
        <v>4003</v>
      </c>
      <c r="AB5499" s="343"/>
    </row>
    <row r="5500" spans="9:28">
      <c r="I5500" s="342">
        <v>1</v>
      </c>
      <c r="J5500" s="144" t="str">
        <f t="shared" si="520"/>
        <v>SMALL</v>
      </c>
      <c r="K5500" s="144" t="str">
        <f t="shared" si="521"/>
        <v>SMALL</v>
      </c>
      <c r="L5500" s="144" t="str" cm="1">
        <f t="array" ref="L5500">_xlfn.IFS(I5500&lt;=2,"SMALL",I5500&lt;=5,"MEDIUM",I5500&gt;5,"LARGE")</f>
        <v>SMALL</v>
      </c>
      <c r="M5500" s="144" t="str">
        <f t="shared" si="518"/>
        <v>NO</v>
      </c>
      <c r="N5500" s="374">
        <v>5</v>
      </c>
      <c r="O5500" s="374">
        <f t="shared" si="519"/>
        <v>5</v>
      </c>
      <c r="P5500" s="158" t="str" cm="1">
        <f t="array" ref="P5500">_xlfn.SWITCH(ROUND(N5500,0),5,"Excellent",4,"Good",3,"ok","Bad")</f>
        <v>Excellent</v>
      </c>
      <c r="Q5500" s="144">
        <v>20</v>
      </c>
      <c r="R5500" s="385">
        <v>43776</v>
      </c>
      <c r="S5500" s="385">
        <v>44034</v>
      </c>
      <c r="T5500" s="144">
        <v>3322</v>
      </c>
      <c r="U5500" s="144" t="s">
        <v>60</v>
      </c>
      <c r="V5500" s="144">
        <v>257</v>
      </c>
      <c r="W5500" s="144" t="str">
        <f t="shared" si="522"/>
        <v>Active</v>
      </c>
      <c r="X5500" s="144">
        <v>3322</v>
      </c>
      <c r="AB5500" s="343"/>
    </row>
    <row r="5501" spans="9:28">
      <c r="I5501" s="342">
        <v>7</v>
      </c>
      <c r="J5501" s="144" t="str">
        <f t="shared" si="520"/>
        <v>LARGE</v>
      </c>
      <c r="K5501" s="144" t="str">
        <f t="shared" si="521"/>
        <v>LARGE</v>
      </c>
      <c r="L5501" s="144" t="str" cm="1">
        <f t="array" ref="L5501">_xlfn.IFS(I5501&lt;=2,"SMALL",I5501&lt;=5,"MEDIUM",I5501&gt;5,"LARGE")</f>
        <v>LARGE</v>
      </c>
      <c r="M5501" s="144" t="str">
        <f t="shared" si="518"/>
        <v>NO</v>
      </c>
      <c r="N5501" s="374">
        <v>4.75</v>
      </c>
      <c r="O5501" s="374">
        <f t="shared" si="519"/>
        <v>5</v>
      </c>
      <c r="P5501" s="158" t="str" cm="1">
        <f t="array" ref="P5501">_xlfn.SWITCH(ROUND(N5501,0),5,"Excellent",4,"Good",3,"ok","Bad")</f>
        <v>Excellent</v>
      </c>
      <c r="Q5501" s="144">
        <v>8</v>
      </c>
      <c r="R5501" s="385">
        <v>43775</v>
      </c>
      <c r="S5501" s="385">
        <v>43863</v>
      </c>
      <c r="T5501" s="144">
        <v>3804</v>
      </c>
      <c r="U5501" s="144" t="s">
        <v>69</v>
      </c>
      <c r="V5501" s="144">
        <v>179</v>
      </c>
      <c r="W5501" s="144" t="str">
        <f t="shared" si="522"/>
        <v>Active</v>
      </c>
      <c r="X5501" s="144">
        <v>3804</v>
      </c>
      <c r="AB5501" s="343"/>
    </row>
    <row r="5502" spans="9:28">
      <c r="I5502" s="342">
        <v>2</v>
      </c>
      <c r="J5502" s="144" t="str">
        <f t="shared" si="520"/>
        <v>SMALL</v>
      </c>
      <c r="K5502" s="144" t="str">
        <f t="shared" si="521"/>
        <v>SMALL</v>
      </c>
      <c r="L5502" s="144" t="str" cm="1">
        <f t="array" ref="L5502">_xlfn.IFS(I5502&lt;=2,"SMALL",I5502&lt;=5,"MEDIUM",I5502&gt;5,"LARGE")</f>
        <v>SMALL</v>
      </c>
      <c r="M5502" s="144" t="str">
        <f t="shared" si="518"/>
        <v>NO</v>
      </c>
      <c r="N5502" s="374">
        <v>5</v>
      </c>
      <c r="O5502" s="374">
        <f t="shared" si="519"/>
        <v>5</v>
      </c>
      <c r="P5502" s="158" t="str" cm="1">
        <f t="array" ref="P5502">_xlfn.SWITCH(ROUND(N5502,0),5,"Excellent",4,"Good",3,"ok","Bad")</f>
        <v>Excellent</v>
      </c>
      <c r="Q5502" s="144">
        <v>19</v>
      </c>
      <c r="R5502" s="385">
        <v>43776</v>
      </c>
      <c r="S5502" s="385">
        <v>43863</v>
      </c>
      <c r="T5502" s="144">
        <v>1902</v>
      </c>
      <c r="U5502" s="144" t="s">
        <v>60</v>
      </c>
      <c r="V5502" s="144">
        <v>135</v>
      </c>
      <c r="W5502" s="144" t="str">
        <f t="shared" si="522"/>
        <v>Active</v>
      </c>
      <c r="X5502" s="144">
        <v>1902</v>
      </c>
      <c r="AB5502" s="343"/>
    </row>
    <row r="5503" spans="9:28">
      <c r="I5503" s="342">
        <v>1</v>
      </c>
      <c r="J5503" s="144" t="str">
        <f t="shared" si="520"/>
        <v>SMALL</v>
      </c>
      <c r="K5503" s="144" t="str">
        <f t="shared" si="521"/>
        <v>SMALL</v>
      </c>
      <c r="L5503" s="144" t="str" cm="1">
        <f t="array" ref="L5503">_xlfn.IFS(I5503&lt;=2,"SMALL",I5503&lt;=5,"MEDIUM",I5503&gt;5,"LARGE")</f>
        <v>SMALL</v>
      </c>
      <c r="M5503" s="144" t="str">
        <f t="shared" si="518"/>
        <v>NO</v>
      </c>
      <c r="N5503" s="374">
        <v>3.67</v>
      </c>
      <c r="O5503" s="374">
        <f t="shared" si="519"/>
        <v>4</v>
      </c>
      <c r="P5503" s="158" t="str" cm="1">
        <f t="array" ref="P5503">_xlfn.SWITCH(ROUND(N5503,0),5,"Excellent",4,"Good",3,"ok","Bad")</f>
        <v>Good</v>
      </c>
      <c r="Q5503" s="144">
        <v>3</v>
      </c>
      <c r="R5503" s="385">
        <v>43843</v>
      </c>
      <c r="S5503" s="385">
        <v>44018</v>
      </c>
      <c r="T5503" s="144">
        <v>4011</v>
      </c>
      <c r="U5503" s="144" t="s">
        <v>60</v>
      </c>
      <c r="V5503" s="144">
        <v>362</v>
      </c>
      <c r="W5503" s="144" t="str">
        <f t="shared" si="522"/>
        <v>Active</v>
      </c>
      <c r="X5503" s="144">
        <v>4011</v>
      </c>
      <c r="AB5503" s="343"/>
    </row>
    <row r="5504" spans="9:28">
      <c r="I5504" s="342">
        <v>1</v>
      </c>
      <c r="J5504" s="144" t="str">
        <f t="shared" si="520"/>
        <v>SMALL</v>
      </c>
      <c r="K5504" s="144" t="str">
        <f t="shared" si="521"/>
        <v>SMALL</v>
      </c>
      <c r="L5504" s="144" t="str" cm="1">
        <f t="array" ref="L5504">_xlfn.IFS(I5504&lt;=2,"SMALL",I5504&lt;=5,"MEDIUM",I5504&gt;5,"LARGE")</f>
        <v>SMALL</v>
      </c>
      <c r="M5504" s="144" t="str">
        <f t="shared" si="518"/>
        <v>NO</v>
      </c>
      <c r="N5504" s="374">
        <v>4.83</v>
      </c>
      <c r="O5504" s="374">
        <f t="shared" si="519"/>
        <v>5</v>
      </c>
      <c r="P5504" s="158" t="str" cm="1">
        <f t="array" ref="P5504">_xlfn.SWITCH(ROUND(N5504,0),5,"Excellent",4,"Good",3,"ok","Bad")</f>
        <v>Excellent</v>
      </c>
      <c r="Q5504" s="144">
        <v>6</v>
      </c>
      <c r="R5504" s="385">
        <v>43829</v>
      </c>
      <c r="S5504" s="385">
        <v>44018</v>
      </c>
      <c r="T5504" s="144">
        <v>4011</v>
      </c>
      <c r="U5504" s="144" t="s">
        <v>60</v>
      </c>
      <c r="V5504" s="144">
        <v>362</v>
      </c>
      <c r="W5504" s="144" t="str">
        <f t="shared" si="522"/>
        <v>Active</v>
      </c>
      <c r="X5504" s="144">
        <v>4011</v>
      </c>
      <c r="AB5504" s="343"/>
    </row>
    <row r="5505" spans="9:28">
      <c r="I5505" s="342">
        <v>1</v>
      </c>
      <c r="J5505" s="144" t="str">
        <f t="shared" si="520"/>
        <v>SMALL</v>
      </c>
      <c r="K5505" s="144" t="str">
        <f t="shared" si="521"/>
        <v>SMALL</v>
      </c>
      <c r="L5505" s="144" t="str" cm="1">
        <f t="array" ref="L5505">_xlfn.IFS(I5505&lt;=2,"SMALL",I5505&lt;=5,"MEDIUM",I5505&gt;5,"LARGE")</f>
        <v>SMALL</v>
      </c>
      <c r="M5505" s="144" t="str">
        <f t="shared" si="518"/>
        <v>NO</v>
      </c>
      <c r="N5505" s="374">
        <v>4.5</v>
      </c>
      <c r="O5505" s="374">
        <f t="shared" si="519"/>
        <v>5</v>
      </c>
      <c r="P5505" s="158" t="str" cm="1">
        <f t="array" ref="P5505">_xlfn.SWITCH(ROUND(N5505,0),5,"Excellent",4,"Good",3,"ok","Bad")</f>
        <v>Excellent</v>
      </c>
      <c r="Q5505" s="144">
        <v>4</v>
      </c>
      <c r="R5505" s="385">
        <v>43833</v>
      </c>
      <c r="S5505" s="385">
        <v>44045</v>
      </c>
      <c r="T5505" s="144">
        <v>4011</v>
      </c>
      <c r="U5505" s="144" t="s">
        <v>60</v>
      </c>
      <c r="V5505" s="144">
        <v>360</v>
      </c>
      <c r="W5505" s="144" t="str">
        <f t="shared" si="522"/>
        <v>Active</v>
      </c>
      <c r="X5505" s="144">
        <v>4011</v>
      </c>
      <c r="AB5505" s="343"/>
    </row>
    <row r="5506" spans="9:28">
      <c r="I5506" s="342">
        <v>5</v>
      </c>
      <c r="J5506" s="144" t="str">
        <f t="shared" si="520"/>
        <v>LARGE</v>
      </c>
      <c r="K5506" s="144" t="str">
        <f t="shared" si="521"/>
        <v>MEDIUM</v>
      </c>
      <c r="L5506" s="144" t="str" cm="1">
        <f t="array" ref="L5506">_xlfn.IFS(I5506&lt;=2,"SMALL",I5506&lt;=5,"MEDIUM",I5506&gt;5,"LARGE")</f>
        <v>MEDIUM</v>
      </c>
      <c r="M5506" s="144" t="str">
        <f t="shared" si="518"/>
        <v>NO</v>
      </c>
      <c r="N5506" s="374">
        <v>4.5</v>
      </c>
      <c r="O5506" s="374">
        <f t="shared" si="519"/>
        <v>5</v>
      </c>
      <c r="P5506" s="158" t="str" cm="1">
        <f t="array" ref="P5506">_xlfn.SWITCH(ROUND(N5506,0),5,"Excellent",4,"Good",3,"ok","Bad")</f>
        <v>Excellent</v>
      </c>
      <c r="Q5506" s="144">
        <v>14</v>
      </c>
      <c r="R5506" s="385">
        <v>43791</v>
      </c>
      <c r="S5506" s="385">
        <v>44030</v>
      </c>
      <c r="T5506" s="144">
        <v>3819</v>
      </c>
      <c r="U5506" s="144" t="s">
        <v>69</v>
      </c>
      <c r="V5506" s="144">
        <v>28</v>
      </c>
      <c r="W5506" s="144" t="str">
        <f t="shared" si="522"/>
        <v>Active</v>
      </c>
      <c r="X5506" s="144">
        <v>3819</v>
      </c>
      <c r="AB5506" s="343"/>
    </row>
    <row r="5507" spans="9:28">
      <c r="I5507" s="342">
        <v>6</v>
      </c>
      <c r="J5507" s="144" t="str">
        <f t="shared" si="520"/>
        <v>LARGE</v>
      </c>
      <c r="K5507" s="144" t="str">
        <f t="shared" si="521"/>
        <v>LARGE</v>
      </c>
      <c r="L5507" s="144" t="str" cm="1">
        <f t="array" ref="L5507">_xlfn.IFS(I5507&lt;=2,"SMALL",I5507&lt;=5,"MEDIUM",I5507&gt;5,"LARGE")</f>
        <v>LARGE</v>
      </c>
      <c r="M5507" s="144" t="str">
        <f t="shared" si="518"/>
        <v>NO</v>
      </c>
      <c r="N5507" s="374">
        <v>4.5599999999999996</v>
      </c>
      <c r="O5507" s="374">
        <f t="shared" si="519"/>
        <v>5</v>
      </c>
      <c r="P5507" s="158" t="str" cm="1">
        <f t="array" ref="P5507">_xlfn.SWITCH(ROUND(N5507,0),5,"Excellent",4,"Good",3,"ok","Bad")</f>
        <v>Excellent</v>
      </c>
      <c r="Q5507" s="144">
        <v>9</v>
      </c>
      <c r="R5507" s="385">
        <v>43786</v>
      </c>
      <c r="S5507" s="385">
        <v>43905</v>
      </c>
      <c r="T5507" s="144">
        <v>3819</v>
      </c>
      <c r="U5507" s="144" t="s">
        <v>69</v>
      </c>
      <c r="V5507" s="144">
        <v>34</v>
      </c>
      <c r="W5507" s="144" t="str">
        <f t="shared" si="522"/>
        <v>Active</v>
      </c>
      <c r="X5507" s="144">
        <v>3819</v>
      </c>
      <c r="AB5507" s="343"/>
    </row>
    <row r="5508" spans="9:28">
      <c r="I5508" s="342">
        <v>4</v>
      </c>
      <c r="J5508" s="144" t="str">
        <f t="shared" si="520"/>
        <v>LARGE</v>
      </c>
      <c r="K5508" s="144" t="str">
        <f t="shared" si="521"/>
        <v>MEDIUM</v>
      </c>
      <c r="L5508" s="144" t="str" cm="1">
        <f t="array" ref="L5508">_xlfn.IFS(I5508&lt;=2,"SMALL",I5508&lt;=5,"MEDIUM",I5508&gt;5,"LARGE")</f>
        <v>MEDIUM</v>
      </c>
      <c r="M5508" s="144" t="str">
        <f t="shared" si="518"/>
        <v>NO</v>
      </c>
      <c r="N5508" s="374">
        <v>5</v>
      </c>
      <c r="O5508" s="374">
        <f t="shared" si="519"/>
        <v>5</v>
      </c>
      <c r="P5508" s="158" t="str" cm="1">
        <f t="array" ref="P5508">_xlfn.SWITCH(ROUND(N5508,0),5,"Excellent",4,"Good",3,"ok","Bad")</f>
        <v>Excellent</v>
      </c>
      <c r="Q5508" s="144">
        <v>13</v>
      </c>
      <c r="R5508" s="385">
        <v>43790</v>
      </c>
      <c r="S5508" s="385">
        <v>44043</v>
      </c>
      <c r="T5508" s="144">
        <v>30</v>
      </c>
      <c r="U5508" s="144" t="s">
        <v>69</v>
      </c>
      <c r="V5508" s="144">
        <v>337</v>
      </c>
      <c r="W5508" s="144" t="str">
        <f t="shared" si="522"/>
        <v>Active</v>
      </c>
      <c r="X5508" s="144">
        <v>30</v>
      </c>
      <c r="AB5508" s="343"/>
    </row>
    <row r="5509" spans="9:28">
      <c r="I5509" s="342">
        <v>2</v>
      </c>
      <c r="J5509" s="144" t="str">
        <f t="shared" si="520"/>
        <v>SMALL</v>
      </c>
      <c r="K5509" s="144" t="str">
        <f t="shared" si="521"/>
        <v>SMALL</v>
      </c>
      <c r="L5509" s="144" t="str" cm="1">
        <f t="array" ref="L5509">_xlfn.IFS(I5509&lt;=2,"SMALL",I5509&lt;=5,"MEDIUM",I5509&gt;5,"LARGE")</f>
        <v>SMALL</v>
      </c>
      <c r="M5509" s="144" t="str">
        <f t="shared" ref="M5509:M5572" si="523">IF(AND(N5509&gt;=4.8,Q5509&gt;100),"YES","NO")</f>
        <v>NO</v>
      </c>
      <c r="N5509" s="374">
        <v>4.97</v>
      </c>
      <c r="O5509" s="374">
        <f t="shared" ref="O5509:O5572" si="524">ROUND(N5509,0)</f>
        <v>5</v>
      </c>
      <c r="P5509" s="158" t="str" cm="1">
        <f t="array" ref="P5509">_xlfn.SWITCH(ROUND(N5509,0),5,"Excellent",4,"Good",3,"ok","Bad")</f>
        <v>Excellent</v>
      </c>
      <c r="Q5509" s="144">
        <v>31</v>
      </c>
      <c r="R5509" s="385">
        <v>43777</v>
      </c>
      <c r="S5509" s="385">
        <v>44047</v>
      </c>
      <c r="T5509" s="144">
        <v>1839</v>
      </c>
      <c r="U5509" s="144" t="s">
        <v>60</v>
      </c>
      <c r="V5509" s="144">
        <v>9</v>
      </c>
      <c r="W5509" s="144" t="str">
        <f t="shared" si="522"/>
        <v>Active</v>
      </c>
      <c r="X5509" s="144">
        <v>1839</v>
      </c>
      <c r="AB5509" s="343"/>
    </row>
    <row r="5510" spans="9:28">
      <c r="I5510" s="342">
        <v>2</v>
      </c>
      <c r="J5510" s="144" t="str">
        <f t="shared" ref="J5510:J5573" si="525">IF(I5510&lt;=2,"SMALL","LARGE")</f>
        <v>SMALL</v>
      </c>
      <c r="K5510" s="144" t="str">
        <f t="shared" ref="K5510:K5573" si="526">IF(I5510&lt;=2,"SMALL",IF(I5510&lt;=5,"MEDIUM","LARGE"))</f>
        <v>SMALL</v>
      </c>
      <c r="L5510" s="144" t="str" cm="1">
        <f t="array" ref="L5510">_xlfn.IFS(I5510&lt;=2,"SMALL",I5510&lt;=5,"MEDIUM",I5510&gt;5,"LARGE")</f>
        <v>SMALL</v>
      </c>
      <c r="M5510" s="144" t="str">
        <f t="shared" si="523"/>
        <v>NO</v>
      </c>
      <c r="N5510" s="374">
        <v>4.8099999999999996</v>
      </c>
      <c r="O5510" s="374">
        <f t="shared" si="524"/>
        <v>5</v>
      </c>
      <c r="P5510" s="158" t="str" cm="1">
        <f t="array" ref="P5510">_xlfn.SWITCH(ROUND(N5510,0),5,"Excellent",4,"Good",3,"ok","Bad")</f>
        <v>Excellent</v>
      </c>
      <c r="Q5510" s="144">
        <v>31</v>
      </c>
      <c r="R5510" s="385">
        <v>43804</v>
      </c>
      <c r="S5510" s="385">
        <v>44046</v>
      </c>
      <c r="T5510" s="144">
        <v>3587</v>
      </c>
      <c r="U5510" s="144" t="s">
        <v>60</v>
      </c>
      <c r="V5510" s="144">
        <v>18</v>
      </c>
      <c r="W5510" s="144" t="str">
        <f t="shared" ref="W5510:W5573" si="527">IF(NOT(V5510=0),"Active","Inactive")</f>
        <v>Active</v>
      </c>
      <c r="X5510" s="144">
        <v>3587</v>
      </c>
      <c r="AB5510" s="343"/>
    </row>
    <row r="5511" spans="9:28">
      <c r="I5511" s="342">
        <v>4</v>
      </c>
      <c r="J5511" s="144" t="str">
        <f t="shared" si="525"/>
        <v>LARGE</v>
      </c>
      <c r="K5511" s="144" t="str">
        <f t="shared" si="526"/>
        <v>MEDIUM</v>
      </c>
      <c r="L5511" s="144" t="str" cm="1">
        <f t="array" ref="L5511">_xlfn.IFS(I5511&lt;=2,"SMALL",I5511&lt;=5,"MEDIUM",I5511&gt;5,"LARGE")</f>
        <v>MEDIUM</v>
      </c>
      <c r="M5511" s="144" t="str">
        <f t="shared" si="523"/>
        <v>NO</v>
      </c>
      <c r="N5511" s="374">
        <v>4.74</v>
      </c>
      <c r="O5511" s="374">
        <f t="shared" si="524"/>
        <v>5</v>
      </c>
      <c r="P5511" s="158" t="str" cm="1">
        <f t="array" ref="P5511">_xlfn.SWITCH(ROUND(N5511,0),5,"Excellent",4,"Good",3,"ok","Bad")</f>
        <v>Excellent</v>
      </c>
      <c r="Q5511" s="144">
        <v>34</v>
      </c>
      <c r="R5511" s="385">
        <v>43785</v>
      </c>
      <c r="S5511" s="385">
        <v>43902</v>
      </c>
      <c r="T5511" s="144">
        <v>3998</v>
      </c>
      <c r="U5511" s="144" t="s">
        <v>69</v>
      </c>
      <c r="V5511" s="144">
        <v>290</v>
      </c>
      <c r="W5511" s="144" t="str">
        <f t="shared" si="527"/>
        <v>Active</v>
      </c>
      <c r="X5511" s="144">
        <v>3998</v>
      </c>
      <c r="AB5511" s="343"/>
    </row>
    <row r="5512" spans="9:28">
      <c r="I5512" s="342">
        <v>3</v>
      </c>
      <c r="J5512" s="144" t="str">
        <f t="shared" si="525"/>
        <v>LARGE</v>
      </c>
      <c r="K5512" s="144" t="str">
        <f t="shared" si="526"/>
        <v>MEDIUM</v>
      </c>
      <c r="L5512" s="144" t="str" cm="1">
        <f t="array" ref="L5512">_xlfn.IFS(I5512&lt;=2,"SMALL",I5512&lt;=5,"MEDIUM",I5512&gt;5,"LARGE")</f>
        <v>MEDIUM</v>
      </c>
      <c r="M5512" s="144" t="str">
        <f t="shared" si="523"/>
        <v>NO</v>
      </c>
      <c r="N5512" s="374">
        <v>4.91</v>
      </c>
      <c r="O5512" s="374">
        <f t="shared" si="524"/>
        <v>5</v>
      </c>
      <c r="P5512" s="158" t="str" cm="1">
        <f t="array" ref="P5512">_xlfn.SWITCH(ROUND(N5512,0),5,"Excellent",4,"Good",3,"ok","Bad")</f>
        <v>Excellent</v>
      </c>
      <c r="Q5512" s="144">
        <v>23</v>
      </c>
      <c r="R5512" s="385">
        <v>43786</v>
      </c>
      <c r="S5512" s="385">
        <v>44052</v>
      </c>
      <c r="T5512" s="144">
        <v>4050</v>
      </c>
      <c r="U5512" s="144" t="s">
        <v>69</v>
      </c>
      <c r="V5512" s="144">
        <v>47</v>
      </c>
      <c r="W5512" s="144" t="str">
        <f t="shared" si="527"/>
        <v>Active</v>
      </c>
      <c r="X5512" s="144">
        <v>4050</v>
      </c>
      <c r="AB5512" s="343"/>
    </row>
    <row r="5513" spans="9:28">
      <c r="I5513" s="342">
        <v>2</v>
      </c>
      <c r="J5513" s="144" t="str">
        <f t="shared" si="525"/>
        <v>SMALL</v>
      </c>
      <c r="K5513" s="144" t="str">
        <f t="shared" si="526"/>
        <v>SMALL</v>
      </c>
      <c r="L5513" s="144" t="str" cm="1">
        <f t="array" ref="L5513">_xlfn.IFS(I5513&lt;=2,"SMALL",I5513&lt;=5,"MEDIUM",I5513&gt;5,"LARGE")</f>
        <v>SMALL</v>
      </c>
      <c r="M5513" s="144" t="str">
        <f t="shared" si="523"/>
        <v>NO</v>
      </c>
      <c r="N5513" s="374">
        <v>4.9400000000000004</v>
      </c>
      <c r="O5513" s="374">
        <f t="shared" si="524"/>
        <v>5</v>
      </c>
      <c r="P5513" s="158" t="str" cm="1">
        <f t="array" ref="P5513">_xlfn.SWITCH(ROUND(N5513,0),5,"Excellent",4,"Good",3,"ok","Bad")</f>
        <v>Excellent</v>
      </c>
      <c r="Q5513" s="144">
        <v>16</v>
      </c>
      <c r="R5513" s="385">
        <v>43788</v>
      </c>
      <c r="S5513" s="385">
        <v>43864</v>
      </c>
      <c r="T5513" s="144">
        <v>1902</v>
      </c>
      <c r="U5513" s="144" t="s">
        <v>60</v>
      </c>
      <c r="V5513" s="144">
        <v>146</v>
      </c>
      <c r="W5513" s="144" t="str">
        <f t="shared" si="527"/>
        <v>Active</v>
      </c>
      <c r="X5513" s="144">
        <v>1902</v>
      </c>
      <c r="AB5513" s="343"/>
    </row>
    <row r="5514" spans="9:28">
      <c r="I5514" s="342">
        <v>3</v>
      </c>
      <c r="J5514" s="144" t="str">
        <f t="shared" si="525"/>
        <v>LARGE</v>
      </c>
      <c r="K5514" s="144" t="str">
        <f t="shared" si="526"/>
        <v>MEDIUM</v>
      </c>
      <c r="L5514" s="144" t="str" cm="1">
        <f t="array" ref="L5514">_xlfn.IFS(I5514&lt;=2,"SMALL",I5514&lt;=5,"MEDIUM",I5514&gt;5,"LARGE")</f>
        <v>MEDIUM</v>
      </c>
      <c r="M5514" s="144" t="str">
        <f t="shared" si="523"/>
        <v>NO</v>
      </c>
      <c r="N5514" s="374">
        <v>5</v>
      </c>
      <c r="O5514" s="374">
        <f t="shared" si="524"/>
        <v>5</v>
      </c>
      <c r="P5514" s="158" t="str" cm="1">
        <f t="array" ref="P5514">_xlfn.SWITCH(ROUND(N5514,0),5,"Excellent",4,"Good",3,"ok","Bad")</f>
        <v>Excellent</v>
      </c>
      <c r="Q5514" s="144">
        <v>4</v>
      </c>
      <c r="R5514" s="385">
        <v>43780</v>
      </c>
      <c r="S5514" s="385">
        <v>43904</v>
      </c>
      <c r="T5514" s="144">
        <v>3471</v>
      </c>
      <c r="U5514" s="144" t="s">
        <v>60</v>
      </c>
      <c r="V5514" s="144">
        <v>365</v>
      </c>
      <c r="W5514" s="144" t="str">
        <f t="shared" si="527"/>
        <v>Active</v>
      </c>
      <c r="X5514" s="144">
        <v>3471</v>
      </c>
      <c r="AB5514" s="343"/>
    </row>
    <row r="5515" spans="9:28">
      <c r="I5515" s="342">
        <v>5</v>
      </c>
      <c r="J5515" s="144" t="str">
        <f t="shared" si="525"/>
        <v>LARGE</v>
      </c>
      <c r="K5515" s="144" t="str">
        <f t="shared" si="526"/>
        <v>MEDIUM</v>
      </c>
      <c r="L5515" s="144" t="str" cm="1">
        <f t="array" ref="L5515">_xlfn.IFS(I5515&lt;=2,"SMALL",I5515&lt;=5,"MEDIUM",I5515&gt;5,"LARGE")</f>
        <v>MEDIUM</v>
      </c>
      <c r="M5515" s="144" t="str">
        <f t="shared" si="523"/>
        <v>NO</v>
      </c>
      <c r="N5515" s="374">
        <v>5</v>
      </c>
      <c r="O5515" s="374">
        <f t="shared" si="524"/>
        <v>5</v>
      </c>
      <c r="P5515" s="158" t="str" cm="1">
        <f t="array" ref="P5515">_xlfn.SWITCH(ROUND(N5515,0),5,"Excellent",4,"Good",3,"ok","Bad")</f>
        <v>Excellent</v>
      </c>
      <c r="Q5515" s="144">
        <v>4</v>
      </c>
      <c r="R5515" s="385">
        <v>43856</v>
      </c>
      <c r="S5515" s="385">
        <v>44027</v>
      </c>
      <c r="T5515" s="144">
        <v>2753</v>
      </c>
      <c r="U5515" s="144" t="s">
        <v>69</v>
      </c>
      <c r="V5515" s="144">
        <v>101</v>
      </c>
      <c r="W5515" s="144" t="str">
        <f t="shared" si="527"/>
        <v>Active</v>
      </c>
      <c r="X5515" s="144">
        <v>2753</v>
      </c>
      <c r="AB5515" s="343"/>
    </row>
    <row r="5516" spans="9:28">
      <c r="I5516" s="342">
        <v>2</v>
      </c>
      <c r="J5516" s="144" t="str">
        <f t="shared" si="525"/>
        <v>SMALL</v>
      </c>
      <c r="K5516" s="144" t="str">
        <f t="shared" si="526"/>
        <v>SMALL</v>
      </c>
      <c r="L5516" s="144" t="str" cm="1">
        <f t="array" ref="L5516">_xlfn.IFS(I5516&lt;=2,"SMALL",I5516&lt;=5,"MEDIUM",I5516&gt;5,"LARGE")</f>
        <v>SMALL</v>
      </c>
      <c r="M5516" s="144" t="str">
        <f t="shared" si="523"/>
        <v>NO</v>
      </c>
      <c r="N5516" s="374">
        <v>4.25</v>
      </c>
      <c r="O5516" s="374">
        <f t="shared" si="524"/>
        <v>4</v>
      </c>
      <c r="P5516" s="158" t="str" cm="1">
        <f t="array" ref="P5516">_xlfn.SWITCH(ROUND(N5516,0),5,"Excellent",4,"Good",3,"ok","Bad")</f>
        <v>Good</v>
      </c>
      <c r="Q5516" s="144">
        <v>8</v>
      </c>
      <c r="R5516" s="385">
        <v>43793</v>
      </c>
      <c r="S5516" s="385">
        <v>43921</v>
      </c>
      <c r="T5516" s="144">
        <v>3182</v>
      </c>
      <c r="U5516" s="144" t="s">
        <v>60</v>
      </c>
      <c r="V5516" s="144">
        <v>90</v>
      </c>
      <c r="W5516" s="144" t="str">
        <f t="shared" si="527"/>
        <v>Active</v>
      </c>
      <c r="X5516" s="144">
        <v>3182</v>
      </c>
      <c r="AB5516" s="343"/>
    </row>
    <row r="5517" spans="9:28">
      <c r="I5517" s="342">
        <v>3</v>
      </c>
      <c r="J5517" s="144" t="str">
        <f t="shared" si="525"/>
        <v>LARGE</v>
      </c>
      <c r="K5517" s="144" t="str">
        <f t="shared" si="526"/>
        <v>MEDIUM</v>
      </c>
      <c r="L5517" s="144" t="str" cm="1">
        <f t="array" ref="L5517">_xlfn.IFS(I5517&lt;=2,"SMALL",I5517&lt;=5,"MEDIUM",I5517&gt;5,"LARGE")</f>
        <v>MEDIUM</v>
      </c>
      <c r="M5517" s="144" t="str">
        <f t="shared" si="523"/>
        <v>NO</v>
      </c>
      <c r="N5517" s="374">
        <v>5</v>
      </c>
      <c r="O5517" s="374">
        <f t="shared" si="524"/>
        <v>5</v>
      </c>
      <c r="P5517" s="158" t="str" cm="1">
        <f t="array" ref="P5517">_xlfn.SWITCH(ROUND(N5517,0),5,"Excellent",4,"Good",3,"ok","Bad")</f>
        <v>Excellent</v>
      </c>
      <c r="Q5517" s="144">
        <v>3</v>
      </c>
      <c r="R5517" s="385">
        <v>43809</v>
      </c>
      <c r="S5517" s="385">
        <v>44034</v>
      </c>
      <c r="T5517" s="144">
        <v>3994</v>
      </c>
      <c r="U5517" s="144" t="s">
        <v>60</v>
      </c>
      <c r="V5517" s="144">
        <v>90</v>
      </c>
      <c r="W5517" s="144" t="str">
        <f t="shared" si="527"/>
        <v>Active</v>
      </c>
      <c r="X5517" s="144">
        <v>3994</v>
      </c>
      <c r="AB5517" s="343"/>
    </row>
    <row r="5518" spans="9:28">
      <c r="I5518" s="342">
        <v>6</v>
      </c>
      <c r="J5518" s="144" t="str">
        <f t="shared" si="525"/>
        <v>LARGE</v>
      </c>
      <c r="K5518" s="144" t="str">
        <f t="shared" si="526"/>
        <v>LARGE</v>
      </c>
      <c r="L5518" s="144" t="str" cm="1">
        <f t="array" ref="L5518">_xlfn.IFS(I5518&lt;=2,"SMALL",I5518&lt;=5,"MEDIUM",I5518&gt;5,"LARGE")</f>
        <v>LARGE</v>
      </c>
      <c r="M5518" s="144" t="str">
        <f t="shared" si="523"/>
        <v>NO</v>
      </c>
      <c r="N5518" s="374">
        <v>5</v>
      </c>
      <c r="O5518" s="374">
        <f t="shared" si="524"/>
        <v>5</v>
      </c>
      <c r="P5518" s="158" t="str" cm="1">
        <f t="array" ref="P5518">_xlfn.SWITCH(ROUND(N5518,0),5,"Excellent",4,"Good",3,"ok","Bad")</f>
        <v>Excellent</v>
      </c>
      <c r="Q5518" s="144">
        <v>20</v>
      </c>
      <c r="R5518" s="385">
        <v>43793</v>
      </c>
      <c r="S5518" s="385">
        <v>43905</v>
      </c>
      <c r="T5518" s="144">
        <v>4052</v>
      </c>
      <c r="U5518" s="144" t="s">
        <v>69</v>
      </c>
      <c r="V5518" s="144">
        <v>286</v>
      </c>
      <c r="W5518" s="144" t="str">
        <f t="shared" si="527"/>
        <v>Active</v>
      </c>
      <c r="X5518" s="144">
        <v>4052</v>
      </c>
      <c r="AB5518" s="343"/>
    </row>
    <row r="5519" spans="9:28">
      <c r="I5519" s="342">
        <v>2</v>
      </c>
      <c r="J5519" s="144" t="str">
        <f t="shared" si="525"/>
        <v>SMALL</v>
      </c>
      <c r="K5519" s="144" t="str">
        <f t="shared" si="526"/>
        <v>SMALL</v>
      </c>
      <c r="L5519" s="144" t="str" cm="1">
        <f t="array" ref="L5519">_xlfn.IFS(I5519&lt;=2,"SMALL",I5519&lt;=5,"MEDIUM",I5519&gt;5,"LARGE")</f>
        <v>SMALL</v>
      </c>
      <c r="M5519" s="144" t="str">
        <f t="shared" si="523"/>
        <v>NO</v>
      </c>
      <c r="N5519" s="374">
        <v>4.21</v>
      </c>
      <c r="O5519" s="374">
        <f t="shared" si="524"/>
        <v>4</v>
      </c>
      <c r="P5519" s="158" t="str" cm="1">
        <f t="array" ref="P5519">_xlfn.SWITCH(ROUND(N5519,0),5,"Excellent",4,"Good",3,"ok","Bad")</f>
        <v>Good</v>
      </c>
      <c r="Q5519" s="144">
        <v>29</v>
      </c>
      <c r="R5519" s="385">
        <v>43789</v>
      </c>
      <c r="S5519" s="385">
        <v>44043</v>
      </c>
      <c r="T5519" s="144">
        <v>3991</v>
      </c>
      <c r="U5519" s="144" t="s">
        <v>60</v>
      </c>
      <c r="V5519" s="144">
        <v>56</v>
      </c>
      <c r="W5519" s="144" t="str">
        <f t="shared" si="527"/>
        <v>Active</v>
      </c>
      <c r="X5519" s="144">
        <v>3991</v>
      </c>
      <c r="AB5519" s="343"/>
    </row>
    <row r="5520" spans="9:28">
      <c r="I5520" s="342">
        <v>2</v>
      </c>
      <c r="J5520" s="144" t="str">
        <f t="shared" si="525"/>
        <v>SMALL</v>
      </c>
      <c r="K5520" s="144" t="str">
        <f t="shared" si="526"/>
        <v>SMALL</v>
      </c>
      <c r="L5520" s="144" t="str" cm="1">
        <f t="array" ref="L5520">_xlfn.IFS(I5520&lt;=2,"SMALL",I5520&lt;=5,"MEDIUM",I5520&gt;5,"LARGE")</f>
        <v>SMALL</v>
      </c>
      <c r="M5520" s="144" t="str">
        <f t="shared" si="523"/>
        <v>NO</v>
      </c>
      <c r="N5520" s="374">
        <v>3.97</v>
      </c>
      <c r="O5520" s="374">
        <f t="shared" si="524"/>
        <v>4</v>
      </c>
      <c r="P5520" s="158" t="str" cm="1">
        <f t="array" ref="P5520">_xlfn.SWITCH(ROUND(N5520,0),5,"Excellent",4,"Good",3,"ok","Bad")</f>
        <v>Good</v>
      </c>
      <c r="Q5520" s="144">
        <v>32</v>
      </c>
      <c r="R5520" s="385">
        <v>43788</v>
      </c>
      <c r="S5520" s="385">
        <v>44044</v>
      </c>
      <c r="T5520" s="144">
        <v>3991</v>
      </c>
      <c r="U5520" s="144" t="s">
        <v>60</v>
      </c>
      <c r="V5520" s="144">
        <v>56</v>
      </c>
      <c r="W5520" s="144" t="str">
        <f t="shared" si="527"/>
        <v>Active</v>
      </c>
      <c r="X5520" s="144">
        <v>3991</v>
      </c>
      <c r="AB5520" s="343"/>
    </row>
    <row r="5521" spans="9:28">
      <c r="I5521" s="342">
        <v>6</v>
      </c>
      <c r="J5521" s="144" t="str">
        <f t="shared" si="525"/>
        <v>LARGE</v>
      </c>
      <c r="K5521" s="144" t="str">
        <f t="shared" si="526"/>
        <v>LARGE</v>
      </c>
      <c r="L5521" s="144" t="str" cm="1">
        <f t="array" ref="L5521">_xlfn.IFS(I5521&lt;=2,"SMALL",I5521&lt;=5,"MEDIUM",I5521&gt;5,"LARGE")</f>
        <v>LARGE</v>
      </c>
      <c r="M5521" s="144" t="str">
        <f t="shared" si="523"/>
        <v>NO</v>
      </c>
      <c r="N5521" s="374">
        <v>5</v>
      </c>
      <c r="O5521" s="374">
        <f t="shared" si="524"/>
        <v>5</v>
      </c>
      <c r="P5521" s="158" t="str" cm="1">
        <f t="array" ref="P5521">_xlfn.SWITCH(ROUND(N5521,0),5,"Excellent",4,"Good",3,"ok","Bad")</f>
        <v>Excellent</v>
      </c>
      <c r="Q5521" s="144">
        <v>5</v>
      </c>
      <c r="R5521" s="385">
        <v>43788</v>
      </c>
      <c r="S5521" s="385">
        <v>44039</v>
      </c>
      <c r="T5521" s="144">
        <v>2613</v>
      </c>
      <c r="U5521" s="144" t="s">
        <v>69</v>
      </c>
      <c r="V5521" s="144">
        <v>6</v>
      </c>
      <c r="W5521" s="144" t="str">
        <f t="shared" si="527"/>
        <v>Active</v>
      </c>
      <c r="X5521" s="144">
        <v>2613</v>
      </c>
      <c r="AB5521" s="343"/>
    </row>
    <row r="5522" spans="9:28">
      <c r="I5522" s="342">
        <v>4</v>
      </c>
      <c r="J5522" s="144" t="str">
        <f t="shared" si="525"/>
        <v>LARGE</v>
      </c>
      <c r="K5522" s="144" t="str">
        <f t="shared" si="526"/>
        <v>MEDIUM</v>
      </c>
      <c r="L5522" s="144" t="str" cm="1">
        <f t="array" ref="L5522">_xlfn.IFS(I5522&lt;=2,"SMALL",I5522&lt;=5,"MEDIUM",I5522&gt;5,"LARGE")</f>
        <v>MEDIUM</v>
      </c>
      <c r="M5522" s="144" t="str">
        <f t="shared" si="523"/>
        <v>NO</v>
      </c>
      <c r="N5522" s="374">
        <v>4.75</v>
      </c>
      <c r="O5522" s="374">
        <f t="shared" si="524"/>
        <v>5</v>
      </c>
      <c r="P5522" s="158" t="str" cm="1">
        <f t="array" ref="P5522">_xlfn.SWITCH(ROUND(N5522,0),5,"Excellent",4,"Good",3,"ok","Bad")</f>
        <v>Excellent</v>
      </c>
      <c r="Q5522" s="144">
        <v>4</v>
      </c>
      <c r="R5522" s="385">
        <v>43794</v>
      </c>
      <c r="S5522" s="385">
        <v>43833</v>
      </c>
      <c r="T5522" s="144">
        <v>3529</v>
      </c>
      <c r="U5522" s="144" t="s">
        <v>60</v>
      </c>
      <c r="V5522" s="144">
        <v>180</v>
      </c>
      <c r="W5522" s="144" t="str">
        <f t="shared" si="527"/>
        <v>Active</v>
      </c>
      <c r="X5522" s="144">
        <v>3529</v>
      </c>
      <c r="AB5522" s="343"/>
    </row>
    <row r="5523" spans="9:28">
      <c r="I5523" s="342">
        <v>6</v>
      </c>
      <c r="J5523" s="144" t="str">
        <f t="shared" si="525"/>
        <v>LARGE</v>
      </c>
      <c r="K5523" s="144" t="str">
        <f t="shared" si="526"/>
        <v>LARGE</v>
      </c>
      <c r="L5523" s="144" t="str" cm="1">
        <f t="array" ref="L5523">_xlfn.IFS(I5523&lt;=2,"SMALL",I5523&lt;=5,"MEDIUM",I5523&gt;5,"LARGE")</f>
        <v>LARGE</v>
      </c>
      <c r="M5523" s="144" t="str">
        <f t="shared" si="523"/>
        <v>NO</v>
      </c>
      <c r="N5523" s="374">
        <v>4.8</v>
      </c>
      <c r="O5523" s="374">
        <f t="shared" si="524"/>
        <v>5</v>
      </c>
      <c r="P5523" s="158" t="str" cm="1">
        <f t="array" ref="P5523">_xlfn.SWITCH(ROUND(N5523,0),5,"Excellent",4,"Good",3,"ok","Bad")</f>
        <v>Excellent</v>
      </c>
      <c r="Q5523" s="144">
        <v>5</v>
      </c>
      <c r="R5523" s="385">
        <v>43816</v>
      </c>
      <c r="S5523" s="385">
        <v>44034</v>
      </c>
      <c r="T5523" s="144">
        <v>2359</v>
      </c>
      <c r="U5523" s="144" t="s">
        <v>60</v>
      </c>
      <c r="V5523" s="144">
        <v>16</v>
      </c>
      <c r="W5523" s="144" t="str">
        <f t="shared" si="527"/>
        <v>Active</v>
      </c>
      <c r="X5523" s="144">
        <v>2359</v>
      </c>
      <c r="AB5523" s="343"/>
    </row>
    <row r="5524" spans="9:28">
      <c r="I5524" s="342">
        <v>1</v>
      </c>
      <c r="J5524" s="144" t="str">
        <f t="shared" si="525"/>
        <v>SMALL</v>
      </c>
      <c r="K5524" s="144" t="str">
        <f t="shared" si="526"/>
        <v>SMALL</v>
      </c>
      <c r="L5524" s="144" t="str" cm="1">
        <f t="array" ref="L5524">_xlfn.IFS(I5524&lt;=2,"SMALL",I5524&lt;=5,"MEDIUM",I5524&gt;5,"LARGE")</f>
        <v>SMALL</v>
      </c>
      <c r="M5524" s="144" t="str">
        <f t="shared" si="523"/>
        <v>NO</v>
      </c>
      <c r="N5524" s="374">
        <v>5</v>
      </c>
      <c r="O5524" s="374">
        <f t="shared" si="524"/>
        <v>5</v>
      </c>
      <c r="P5524" s="158" t="str" cm="1">
        <f t="array" ref="P5524">_xlfn.SWITCH(ROUND(N5524,0),5,"Excellent",4,"Good",3,"ok","Bad")</f>
        <v>Excellent</v>
      </c>
      <c r="Q5524" s="144">
        <v>20</v>
      </c>
      <c r="R5524" s="385">
        <v>43785</v>
      </c>
      <c r="S5524" s="385">
        <v>44010</v>
      </c>
      <c r="T5524" s="144">
        <v>862</v>
      </c>
      <c r="U5524" s="144" t="s">
        <v>60</v>
      </c>
      <c r="V5524" s="144">
        <v>12</v>
      </c>
      <c r="W5524" s="144" t="str">
        <f t="shared" si="527"/>
        <v>Active</v>
      </c>
      <c r="X5524" s="144">
        <v>862</v>
      </c>
      <c r="AB5524" s="343"/>
    </row>
    <row r="5525" spans="9:28">
      <c r="I5525" s="342">
        <v>2</v>
      </c>
      <c r="J5525" s="144" t="str">
        <f t="shared" si="525"/>
        <v>SMALL</v>
      </c>
      <c r="K5525" s="144" t="str">
        <f t="shared" si="526"/>
        <v>SMALL</v>
      </c>
      <c r="L5525" s="144" t="str" cm="1">
        <f t="array" ref="L5525">_xlfn.IFS(I5525&lt;=2,"SMALL",I5525&lt;=5,"MEDIUM",I5525&gt;5,"LARGE")</f>
        <v>SMALL</v>
      </c>
      <c r="M5525" s="144" t="str">
        <f t="shared" si="523"/>
        <v>NO</v>
      </c>
      <c r="N5525" s="374">
        <v>5</v>
      </c>
      <c r="O5525" s="374">
        <f t="shared" si="524"/>
        <v>5</v>
      </c>
      <c r="P5525" s="158" t="str" cm="1">
        <f t="array" ref="P5525">_xlfn.SWITCH(ROUND(N5525,0),5,"Excellent",4,"Good",3,"ok","Bad")</f>
        <v>Excellent</v>
      </c>
      <c r="Q5525" s="144">
        <v>7</v>
      </c>
      <c r="R5525" s="385">
        <v>43817</v>
      </c>
      <c r="S5525" s="385">
        <v>43918</v>
      </c>
      <c r="T5525" s="144">
        <v>1186</v>
      </c>
      <c r="U5525" s="144" t="s">
        <v>60</v>
      </c>
      <c r="V5525" s="144">
        <v>64</v>
      </c>
      <c r="W5525" s="144" t="str">
        <f t="shared" si="527"/>
        <v>Active</v>
      </c>
      <c r="X5525" s="144">
        <v>1186</v>
      </c>
      <c r="AB5525" s="343"/>
    </row>
    <row r="5526" spans="9:28">
      <c r="I5526" s="342">
        <v>5</v>
      </c>
      <c r="J5526" s="144" t="str">
        <f t="shared" si="525"/>
        <v>LARGE</v>
      </c>
      <c r="K5526" s="144" t="str">
        <f t="shared" si="526"/>
        <v>MEDIUM</v>
      </c>
      <c r="L5526" s="144" t="str" cm="1">
        <f t="array" ref="L5526">_xlfn.IFS(I5526&lt;=2,"SMALL",I5526&lt;=5,"MEDIUM",I5526&gt;5,"LARGE")</f>
        <v>MEDIUM</v>
      </c>
      <c r="M5526" s="144" t="str">
        <f t="shared" si="523"/>
        <v>NO</v>
      </c>
      <c r="N5526" s="374">
        <v>4.5</v>
      </c>
      <c r="O5526" s="374">
        <f t="shared" si="524"/>
        <v>5</v>
      </c>
      <c r="P5526" s="158" t="str" cm="1">
        <f t="array" ref="P5526">_xlfn.SWITCH(ROUND(N5526,0),5,"Excellent",4,"Good",3,"ok","Bad")</f>
        <v>Excellent</v>
      </c>
      <c r="Q5526" s="144">
        <v>8</v>
      </c>
      <c r="R5526" s="385">
        <v>43800</v>
      </c>
      <c r="S5526" s="385">
        <v>44045</v>
      </c>
      <c r="T5526" s="144">
        <v>2601</v>
      </c>
      <c r="U5526" s="144" t="s">
        <v>69</v>
      </c>
      <c r="V5526" s="144">
        <v>17</v>
      </c>
      <c r="W5526" s="144" t="str">
        <f t="shared" si="527"/>
        <v>Active</v>
      </c>
      <c r="X5526" s="144">
        <v>2601</v>
      </c>
      <c r="AB5526" s="343"/>
    </row>
    <row r="5527" spans="9:28">
      <c r="I5527" s="342">
        <v>4</v>
      </c>
      <c r="J5527" s="144" t="str">
        <f t="shared" si="525"/>
        <v>LARGE</v>
      </c>
      <c r="K5527" s="144" t="str">
        <f t="shared" si="526"/>
        <v>MEDIUM</v>
      </c>
      <c r="L5527" s="144" t="str" cm="1">
        <f t="array" ref="L5527">_xlfn.IFS(I5527&lt;=2,"SMALL",I5527&lt;=5,"MEDIUM",I5527&gt;5,"LARGE")</f>
        <v>MEDIUM</v>
      </c>
      <c r="M5527" s="144" t="str">
        <f t="shared" si="523"/>
        <v>NO</v>
      </c>
      <c r="N5527" s="374">
        <v>4.53</v>
      </c>
      <c r="O5527" s="374">
        <f t="shared" si="524"/>
        <v>5</v>
      </c>
      <c r="P5527" s="158" t="str" cm="1">
        <f t="array" ref="P5527">_xlfn.SWITCH(ROUND(N5527,0),5,"Excellent",4,"Good",3,"ok","Bad")</f>
        <v>Excellent</v>
      </c>
      <c r="Q5527" s="144">
        <v>19</v>
      </c>
      <c r="R5527" s="385">
        <v>43782</v>
      </c>
      <c r="S5527" s="385">
        <v>44053</v>
      </c>
      <c r="T5527" s="144">
        <v>2730</v>
      </c>
      <c r="U5527" s="144" t="s">
        <v>69</v>
      </c>
      <c r="V5527" s="144">
        <v>83</v>
      </c>
      <c r="W5527" s="144" t="str">
        <f t="shared" si="527"/>
        <v>Active</v>
      </c>
      <c r="X5527" s="144">
        <v>2730</v>
      </c>
      <c r="AB5527" s="343"/>
    </row>
    <row r="5528" spans="9:28">
      <c r="I5528" s="342">
        <v>6</v>
      </c>
      <c r="J5528" s="144" t="str">
        <f t="shared" si="525"/>
        <v>LARGE</v>
      </c>
      <c r="K5528" s="144" t="str">
        <f t="shared" si="526"/>
        <v>LARGE</v>
      </c>
      <c r="L5528" s="144" t="str" cm="1">
        <f t="array" ref="L5528">_xlfn.IFS(I5528&lt;=2,"SMALL",I5528&lt;=5,"MEDIUM",I5528&gt;5,"LARGE")</f>
        <v>LARGE</v>
      </c>
      <c r="M5528" s="144" t="str">
        <f t="shared" si="523"/>
        <v>NO</v>
      </c>
      <c r="N5528" s="374">
        <v>4.33</v>
      </c>
      <c r="O5528" s="374">
        <f t="shared" si="524"/>
        <v>4</v>
      </c>
      <c r="P5528" s="158" t="str" cm="1">
        <f t="array" ref="P5528">_xlfn.SWITCH(ROUND(N5528,0),5,"Excellent",4,"Good",3,"ok","Bad")</f>
        <v>Good</v>
      </c>
      <c r="Q5528" s="144">
        <v>3</v>
      </c>
      <c r="R5528" s="385">
        <v>44031</v>
      </c>
      <c r="S5528" s="385">
        <v>44040</v>
      </c>
      <c r="T5528" s="144">
        <v>2715</v>
      </c>
      <c r="U5528" s="144" t="s">
        <v>69</v>
      </c>
      <c r="V5528" s="144">
        <v>365</v>
      </c>
      <c r="W5528" s="144" t="str">
        <f t="shared" si="527"/>
        <v>Active</v>
      </c>
      <c r="X5528" s="144">
        <v>2715</v>
      </c>
      <c r="AB5528" s="343"/>
    </row>
    <row r="5529" spans="9:28">
      <c r="I5529" s="342">
        <v>2</v>
      </c>
      <c r="J5529" s="144" t="str">
        <f t="shared" si="525"/>
        <v>SMALL</v>
      </c>
      <c r="K5529" s="144" t="str">
        <f t="shared" si="526"/>
        <v>SMALL</v>
      </c>
      <c r="L5529" s="144" t="str" cm="1">
        <f t="array" ref="L5529">_xlfn.IFS(I5529&lt;=2,"SMALL",I5529&lt;=5,"MEDIUM",I5529&gt;5,"LARGE")</f>
        <v>SMALL</v>
      </c>
      <c r="M5529" s="144" t="str">
        <f t="shared" si="523"/>
        <v>NO</v>
      </c>
      <c r="N5529" s="374">
        <v>5</v>
      </c>
      <c r="O5529" s="374">
        <f t="shared" si="524"/>
        <v>5</v>
      </c>
      <c r="P5529" s="158" t="str" cm="1">
        <f t="array" ref="P5529">_xlfn.SWITCH(ROUND(N5529,0),5,"Excellent",4,"Good",3,"ok","Bad")</f>
        <v>Excellent</v>
      </c>
      <c r="Q5529" s="144">
        <v>5</v>
      </c>
      <c r="R5529" s="385">
        <v>43801</v>
      </c>
      <c r="S5529" s="385">
        <v>44035</v>
      </c>
      <c r="T5529" s="144">
        <v>4053</v>
      </c>
      <c r="U5529" s="144" t="s">
        <v>69</v>
      </c>
      <c r="V5529" s="144">
        <v>0</v>
      </c>
      <c r="W5529" s="144" t="str">
        <f t="shared" si="527"/>
        <v>Inactive</v>
      </c>
      <c r="X5529" s="144">
        <v>4053</v>
      </c>
      <c r="AB5529" s="343"/>
    </row>
    <row r="5530" spans="9:28">
      <c r="I5530" s="342">
        <v>6</v>
      </c>
      <c r="J5530" s="144" t="str">
        <f t="shared" si="525"/>
        <v>LARGE</v>
      </c>
      <c r="K5530" s="144" t="str">
        <f t="shared" si="526"/>
        <v>LARGE</v>
      </c>
      <c r="L5530" s="144" t="str" cm="1">
        <f t="array" ref="L5530">_xlfn.IFS(I5530&lt;=2,"SMALL",I5530&lt;=5,"MEDIUM",I5530&gt;5,"LARGE")</f>
        <v>LARGE</v>
      </c>
      <c r="M5530" s="144" t="str">
        <f t="shared" si="523"/>
        <v>NO</v>
      </c>
      <c r="N5530" s="374">
        <v>5</v>
      </c>
      <c r="O5530" s="374">
        <f t="shared" si="524"/>
        <v>5</v>
      </c>
      <c r="P5530" s="158" t="str" cm="1">
        <f t="array" ref="P5530">_xlfn.SWITCH(ROUND(N5530,0),5,"Excellent",4,"Good",3,"ok","Bad")</f>
        <v>Excellent</v>
      </c>
      <c r="Q5530" s="144">
        <v>4</v>
      </c>
      <c r="R5530" s="385">
        <v>43824</v>
      </c>
      <c r="S5530" s="385">
        <v>44032</v>
      </c>
      <c r="T5530" s="144">
        <v>910</v>
      </c>
      <c r="U5530" s="144" t="s">
        <v>69</v>
      </c>
      <c r="V5530" s="144">
        <v>348</v>
      </c>
      <c r="W5530" s="144" t="str">
        <f t="shared" si="527"/>
        <v>Active</v>
      </c>
      <c r="X5530" s="144">
        <v>910</v>
      </c>
      <c r="AB5530" s="343"/>
    </row>
    <row r="5531" spans="9:28">
      <c r="I5531" s="342">
        <v>2</v>
      </c>
      <c r="J5531" s="144" t="str">
        <f t="shared" si="525"/>
        <v>SMALL</v>
      </c>
      <c r="K5531" s="144" t="str">
        <f t="shared" si="526"/>
        <v>SMALL</v>
      </c>
      <c r="L5531" s="144" t="str" cm="1">
        <f t="array" ref="L5531">_xlfn.IFS(I5531&lt;=2,"SMALL",I5531&lt;=5,"MEDIUM",I5531&gt;5,"LARGE")</f>
        <v>SMALL</v>
      </c>
      <c r="M5531" s="144" t="str">
        <f t="shared" si="523"/>
        <v>NO</v>
      </c>
      <c r="N5531" s="374">
        <v>4.75</v>
      </c>
      <c r="O5531" s="374">
        <f t="shared" si="524"/>
        <v>5</v>
      </c>
      <c r="P5531" s="158" t="str" cm="1">
        <f t="array" ref="P5531">_xlfn.SWITCH(ROUND(N5531,0),5,"Excellent",4,"Good",3,"ok","Bad")</f>
        <v>Excellent</v>
      </c>
      <c r="Q5531" s="144">
        <v>4</v>
      </c>
      <c r="R5531" s="385">
        <v>43808</v>
      </c>
      <c r="S5531" s="385">
        <v>43995</v>
      </c>
      <c r="T5531" s="144">
        <v>3495</v>
      </c>
      <c r="U5531" s="144" t="s">
        <v>60</v>
      </c>
      <c r="V5531" s="144">
        <v>175</v>
      </c>
      <c r="W5531" s="144" t="str">
        <f t="shared" si="527"/>
        <v>Active</v>
      </c>
      <c r="X5531" s="144">
        <v>3495</v>
      </c>
      <c r="AB5531" s="343"/>
    </row>
    <row r="5532" spans="9:28">
      <c r="I5532" s="342">
        <v>3</v>
      </c>
      <c r="J5532" s="144" t="str">
        <f t="shared" si="525"/>
        <v>LARGE</v>
      </c>
      <c r="K5532" s="144" t="str">
        <f t="shared" si="526"/>
        <v>MEDIUM</v>
      </c>
      <c r="L5532" s="144" t="str" cm="1">
        <f t="array" ref="L5532">_xlfn.IFS(I5532&lt;=2,"SMALL",I5532&lt;=5,"MEDIUM",I5532&gt;5,"LARGE")</f>
        <v>MEDIUM</v>
      </c>
      <c r="M5532" s="144" t="str">
        <f t="shared" si="523"/>
        <v>NO</v>
      </c>
      <c r="N5532" s="374">
        <v>5</v>
      </c>
      <c r="O5532" s="374">
        <f t="shared" si="524"/>
        <v>5</v>
      </c>
      <c r="P5532" s="158" t="str" cm="1">
        <f t="array" ref="P5532">_xlfn.SWITCH(ROUND(N5532,0),5,"Excellent",4,"Good",3,"ok","Bad")</f>
        <v>Excellent</v>
      </c>
      <c r="Q5532" s="144">
        <v>8</v>
      </c>
      <c r="R5532" s="385">
        <v>43787</v>
      </c>
      <c r="S5532" s="385">
        <v>43896</v>
      </c>
      <c r="T5532" s="144">
        <v>2967</v>
      </c>
      <c r="U5532" s="144" t="s">
        <v>69</v>
      </c>
      <c r="V5532" s="144">
        <v>198</v>
      </c>
      <c r="W5532" s="144" t="str">
        <f t="shared" si="527"/>
        <v>Active</v>
      </c>
      <c r="X5532" s="144">
        <v>2967</v>
      </c>
      <c r="AB5532" s="343"/>
    </row>
    <row r="5533" spans="9:28">
      <c r="I5533" s="342">
        <v>4</v>
      </c>
      <c r="J5533" s="144" t="str">
        <f t="shared" si="525"/>
        <v>LARGE</v>
      </c>
      <c r="K5533" s="144" t="str">
        <f t="shared" si="526"/>
        <v>MEDIUM</v>
      </c>
      <c r="L5533" s="144" t="str" cm="1">
        <f t="array" ref="L5533">_xlfn.IFS(I5533&lt;=2,"SMALL",I5533&lt;=5,"MEDIUM",I5533&gt;5,"LARGE")</f>
        <v>MEDIUM</v>
      </c>
      <c r="M5533" s="144" t="str">
        <f t="shared" si="523"/>
        <v>NO</v>
      </c>
      <c r="N5533" s="374">
        <v>4.67</v>
      </c>
      <c r="O5533" s="374">
        <f t="shared" si="524"/>
        <v>5</v>
      </c>
      <c r="P5533" s="158" t="str" cm="1">
        <f t="array" ref="P5533">_xlfn.SWITCH(ROUND(N5533,0),5,"Excellent",4,"Good",3,"ok","Bad")</f>
        <v>Excellent</v>
      </c>
      <c r="Q5533" s="144">
        <v>12</v>
      </c>
      <c r="R5533" s="385">
        <v>43782</v>
      </c>
      <c r="S5533" s="385">
        <v>43994</v>
      </c>
      <c r="T5533" s="144">
        <v>3997</v>
      </c>
      <c r="U5533" s="144" t="s">
        <v>69</v>
      </c>
      <c r="V5533" s="144">
        <v>0</v>
      </c>
      <c r="W5533" s="144" t="str">
        <f t="shared" si="527"/>
        <v>Inactive</v>
      </c>
      <c r="X5533" s="144">
        <v>3997</v>
      </c>
      <c r="AB5533" s="343"/>
    </row>
    <row r="5534" spans="9:28">
      <c r="I5534" s="342">
        <v>3</v>
      </c>
      <c r="J5534" s="144" t="str">
        <f t="shared" si="525"/>
        <v>LARGE</v>
      </c>
      <c r="K5534" s="144" t="str">
        <f t="shared" si="526"/>
        <v>MEDIUM</v>
      </c>
      <c r="L5534" s="144" t="str" cm="1">
        <f t="array" ref="L5534">_xlfn.IFS(I5534&lt;=2,"SMALL",I5534&lt;=5,"MEDIUM",I5534&gt;5,"LARGE")</f>
        <v>MEDIUM</v>
      </c>
      <c r="M5534" s="144" t="str">
        <f t="shared" si="523"/>
        <v>NO</v>
      </c>
      <c r="N5534" s="374">
        <v>4.79</v>
      </c>
      <c r="O5534" s="374">
        <f t="shared" si="524"/>
        <v>5</v>
      </c>
      <c r="P5534" s="158" t="str" cm="1">
        <f t="array" ref="P5534">_xlfn.SWITCH(ROUND(N5534,0),5,"Excellent",4,"Good",3,"ok","Bad")</f>
        <v>Excellent</v>
      </c>
      <c r="Q5534" s="144">
        <v>14</v>
      </c>
      <c r="R5534" s="385">
        <v>43783</v>
      </c>
      <c r="S5534" s="385">
        <v>44029</v>
      </c>
      <c r="T5534" s="144">
        <v>3868</v>
      </c>
      <c r="U5534" s="144" t="s">
        <v>60</v>
      </c>
      <c r="V5534" s="144">
        <v>365</v>
      </c>
      <c r="W5534" s="144" t="str">
        <f t="shared" si="527"/>
        <v>Active</v>
      </c>
      <c r="X5534" s="144">
        <v>3868</v>
      </c>
      <c r="AB5534" s="343"/>
    </row>
    <row r="5535" spans="9:28">
      <c r="I5535" s="342">
        <v>6</v>
      </c>
      <c r="J5535" s="144" t="str">
        <f t="shared" si="525"/>
        <v>LARGE</v>
      </c>
      <c r="K5535" s="144" t="str">
        <f t="shared" si="526"/>
        <v>LARGE</v>
      </c>
      <c r="L5535" s="144" t="str" cm="1">
        <f t="array" ref="L5535">_xlfn.IFS(I5535&lt;=2,"SMALL",I5535&lt;=5,"MEDIUM",I5535&gt;5,"LARGE")</f>
        <v>LARGE</v>
      </c>
      <c r="M5535" s="144" t="str">
        <f t="shared" si="523"/>
        <v>NO</v>
      </c>
      <c r="N5535" s="374">
        <v>4.71</v>
      </c>
      <c r="O5535" s="374">
        <f t="shared" si="524"/>
        <v>5</v>
      </c>
      <c r="P5535" s="158" t="str" cm="1">
        <f t="array" ref="P5535">_xlfn.SWITCH(ROUND(N5535,0),5,"Excellent",4,"Good",3,"ok","Bad")</f>
        <v>Excellent</v>
      </c>
      <c r="Q5535" s="144">
        <v>7</v>
      </c>
      <c r="R5535" s="385">
        <v>43807</v>
      </c>
      <c r="S5535" s="385">
        <v>43883</v>
      </c>
      <c r="T5535" s="144">
        <v>4038</v>
      </c>
      <c r="U5535" s="144" t="s">
        <v>69</v>
      </c>
      <c r="V5535" s="144">
        <v>332</v>
      </c>
      <c r="W5535" s="144" t="str">
        <f t="shared" si="527"/>
        <v>Active</v>
      </c>
      <c r="X5535" s="144">
        <v>4038</v>
      </c>
      <c r="AB5535" s="343"/>
    </row>
    <row r="5536" spans="9:28">
      <c r="I5536" s="342">
        <v>5</v>
      </c>
      <c r="J5536" s="144" t="str">
        <f t="shared" si="525"/>
        <v>LARGE</v>
      </c>
      <c r="K5536" s="144" t="str">
        <f t="shared" si="526"/>
        <v>MEDIUM</v>
      </c>
      <c r="L5536" s="144" t="str" cm="1">
        <f t="array" ref="L5536">_xlfn.IFS(I5536&lt;=2,"SMALL",I5536&lt;=5,"MEDIUM",I5536&gt;5,"LARGE")</f>
        <v>MEDIUM</v>
      </c>
      <c r="M5536" s="144" t="str">
        <f t="shared" si="523"/>
        <v>NO</v>
      </c>
      <c r="N5536" s="374">
        <v>4.5</v>
      </c>
      <c r="O5536" s="374">
        <f t="shared" si="524"/>
        <v>5</v>
      </c>
      <c r="P5536" s="158" t="str" cm="1">
        <f t="array" ref="P5536">_xlfn.SWITCH(ROUND(N5536,0),5,"Excellent",4,"Good",3,"ok","Bad")</f>
        <v>Excellent</v>
      </c>
      <c r="Q5536" s="144">
        <v>24</v>
      </c>
      <c r="R5536" s="385">
        <v>43800</v>
      </c>
      <c r="S5536" s="385">
        <v>44021</v>
      </c>
      <c r="T5536" s="144">
        <v>4051</v>
      </c>
      <c r="U5536" s="144" t="s">
        <v>69</v>
      </c>
      <c r="V5536" s="144">
        <v>33</v>
      </c>
      <c r="W5536" s="144" t="str">
        <f t="shared" si="527"/>
        <v>Active</v>
      </c>
      <c r="X5536" s="144">
        <v>4051</v>
      </c>
      <c r="AB5536" s="343"/>
    </row>
    <row r="5537" spans="9:28">
      <c r="I5537" s="342">
        <v>3</v>
      </c>
      <c r="J5537" s="144" t="str">
        <f t="shared" si="525"/>
        <v>LARGE</v>
      </c>
      <c r="K5537" s="144" t="str">
        <f t="shared" si="526"/>
        <v>MEDIUM</v>
      </c>
      <c r="L5537" s="144" t="str" cm="1">
        <f t="array" ref="L5537">_xlfn.IFS(I5537&lt;=2,"SMALL",I5537&lt;=5,"MEDIUM",I5537&gt;5,"LARGE")</f>
        <v>MEDIUM</v>
      </c>
      <c r="M5537" s="144" t="str">
        <f t="shared" si="523"/>
        <v>NO</v>
      </c>
      <c r="N5537" s="374">
        <v>4.83</v>
      </c>
      <c r="O5537" s="374">
        <f t="shared" si="524"/>
        <v>5</v>
      </c>
      <c r="P5537" s="158" t="str" cm="1">
        <f t="array" ref="P5537">_xlfn.SWITCH(ROUND(N5537,0),5,"Excellent",4,"Good",3,"ok","Bad")</f>
        <v>Excellent</v>
      </c>
      <c r="Q5537" s="144">
        <v>6</v>
      </c>
      <c r="R5537" s="385">
        <v>43797</v>
      </c>
      <c r="S5537" s="385">
        <v>43889</v>
      </c>
      <c r="T5537" s="144">
        <v>3868</v>
      </c>
      <c r="U5537" s="144" t="s">
        <v>69</v>
      </c>
      <c r="V5537" s="144">
        <v>365</v>
      </c>
      <c r="W5537" s="144" t="str">
        <f t="shared" si="527"/>
        <v>Active</v>
      </c>
      <c r="X5537" s="144">
        <v>3868</v>
      </c>
      <c r="AB5537" s="343"/>
    </row>
    <row r="5538" spans="9:28">
      <c r="I5538" s="342">
        <v>3</v>
      </c>
      <c r="J5538" s="144" t="str">
        <f t="shared" si="525"/>
        <v>LARGE</v>
      </c>
      <c r="K5538" s="144" t="str">
        <f t="shared" si="526"/>
        <v>MEDIUM</v>
      </c>
      <c r="L5538" s="144" t="str" cm="1">
        <f t="array" ref="L5538">_xlfn.IFS(I5538&lt;=2,"SMALL",I5538&lt;=5,"MEDIUM",I5538&gt;5,"LARGE")</f>
        <v>MEDIUM</v>
      </c>
      <c r="M5538" s="144" t="str">
        <f t="shared" si="523"/>
        <v>NO</v>
      </c>
      <c r="N5538" s="374">
        <v>4</v>
      </c>
      <c r="O5538" s="374">
        <f t="shared" si="524"/>
        <v>4</v>
      </c>
      <c r="P5538" s="158" t="str" cm="1">
        <f t="array" ref="P5538">_xlfn.SWITCH(ROUND(N5538,0),5,"Excellent",4,"Good",3,"ok","Bad")</f>
        <v>Good</v>
      </c>
      <c r="Q5538" s="144">
        <v>3</v>
      </c>
      <c r="R5538" s="385">
        <v>43791</v>
      </c>
      <c r="S5538" s="385">
        <v>43804</v>
      </c>
      <c r="T5538" s="144">
        <v>282</v>
      </c>
      <c r="U5538" s="144" t="s">
        <v>60</v>
      </c>
      <c r="V5538" s="144">
        <v>0</v>
      </c>
      <c r="W5538" s="144" t="str">
        <f t="shared" si="527"/>
        <v>Inactive</v>
      </c>
      <c r="X5538" s="144">
        <v>282</v>
      </c>
      <c r="AB5538" s="343"/>
    </row>
    <row r="5539" spans="9:28">
      <c r="I5539" s="342">
        <v>2</v>
      </c>
      <c r="J5539" s="144" t="str">
        <f t="shared" si="525"/>
        <v>SMALL</v>
      </c>
      <c r="K5539" s="144" t="str">
        <f t="shared" si="526"/>
        <v>SMALL</v>
      </c>
      <c r="L5539" s="144" t="str" cm="1">
        <f t="array" ref="L5539">_xlfn.IFS(I5539&lt;=2,"SMALL",I5539&lt;=5,"MEDIUM",I5539&gt;5,"LARGE")</f>
        <v>SMALL</v>
      </c>
      <c r="M5539" s="144" t="str">
        <f t="shared" si="523"/>
        <v>NO</v>
      </c>
      <c r="N5539" s="374">
        <v>4.63</v>
      </c>
      <c r="O5539" s="374">
        <f t="shared" si="524"/>
        <v>5</v>
      </c>
      <c r="P5539" s="158" t="str" cm="1">
        <f t="array" ref="P5539">_xlfn.SWITCH(ROUND(N5539,0),5,"Excellent",4,"Good",3,"ok","Bad")</f>
        <v>Excellent</v>
      </c>
      <c r="Q5539" s="144">
        <v>8</v>
      </c>
      <c r="R5539" s="385">
        <v>43785</v>
      </c>
      <c r="S5539" s="385">
        <v>44024</v>
      </c>
      <c r="T5539" s="144">
        <v>3771</v>
      </c>
      <c r="U5539" s="144" t="s">
        <v>69</v>
      </c>
      <c r="V5539" s="144">
        <v>34</v>
      </c>
      <c r="W5539" s="144" t="str">
        <f t="shared" si="527"/>
        <v>Active</v>
      </c>
      <c r="X5539" s="144">
        <v>3771</v>
      </c>
      <c r="AB5539" s="343"/>
    </row>
    <row r="5540" spans="9:28">
      <c r="I5540" s="342">
        <v>2</v>
      </c>
      <c r="J5540" s="144" t="str">
        <f t="shared" si="525"/>
        <v>SMALL</v>
      </c>
      <c r="K5540" s="144" t="str">
        <f t="shared" si="526"/>
        <v>SMALL</v>
      </c>
      <c r="L5540" s="144" t="str" cm="1">
        <f t="array" ref="L5540">_xlfn.IFS(I5540&lt;=2,"SMALL",I5540&lt;=5,"MEDIUM",I5540&gt;5,"LARGE")</f>
        <v>SMALL</v>
      </c>
      <c r="M5540" s="144" t="str">
        <f t="shared" si="523"/>
        <v>NO</v>
      </c>
      <c r="N5540" s="374">
        <v>5</v>
      </c>
      <c r="O5540" s="374">
        <f t="shared" si="524"/>
        <v>5</v>
      </c>
      <c r="P5540" s="158" t="str" cm="1">
        <f t="array" ref="P5540">_xlfn.SWITCH(ROUND(N5540,0),5,"Excellent",4,"Good",3,"ok","Bad")</f>
        <v>Excellent</v>
      </c>
      <c r="Q5540" s="144">
        <v>13</v>
      </c>
      <c r="R5540" s="385">
        <v>43799</v>
      </c>
      <c r="S5540" s="385">
        <v>44048</v>
      </c>
      <c r="T5540" s="144">
        <v>2931</v>
      </c>
      <c r="U5540" s="144" t="s">
        <v>60</v>
      </c>
      <c r="V5540" s="144">
        <v>46</v>
      </c>
      <c r="W5540" s="144" t="str">
        <f t="shared" si="527"/>
        <v>Active</v>
      </c>
      <c r="X5540" s="144">
        <v>2931</v>
      </c>
      <c r="AB5540" s="343"/>
    </row>
    <row r="5541" spans="9:28">
      <c r="I5541" s="342">
        <v>4</v>
      </c>
      <c r="J5541" s="144" t="str">
        <f t="shared" si="525"/>
        <v>LARGE</v>
      </c>
      <c r="K5541" s="144" t="str">
        <f t="shared" si="526"/>
        <v>MEDIUM</v>
      </c>
      <c r="L5541" s="144" t="str" cm="1">
        <f t="array" ref="L5541">_xlfn.IFS(I5541&lt;=2,"SMALL",I5541&lt;=5,"MEDIUM",I5541&gt;5,"LARGE")</f>
        <v>MEDIUM</v>
      </c>
      <c r="M5541" s="144" t="str">
        <f t="shared" si="523"/>
        <v>NO</v>
      </c>
      <c r="N5541" s="374">
        <v>4.75</v>
      </c>
      <c r="O5541" s="374">
        <f t="shared" si="524"/>
        <v>5</v>
      </c>
      <c r="P5541" s="158" t="str" cm="1">
        <f t="array" ref="P5541">_xlfn.SWITCH(ROUND(N5541,0),5,"Excellent",4,"Good",3,"ok","Bad")</f>
        <v>Excellent</v>
      </c>
      <c r="Q5541" s="144">
        <v>4</v>
      </c>
      <c r="R5541" s="385">
        <v>43793</v>
      </c>
      <c r="S5541" s="385">
        <v>43834</v>
      </c>
      <c r="T5541" s="144">
        <v>4055</v>
      </c>
      <c r="U5541" s="144" t="s">
        <v>73</v>
      </c>
      <c r="V5541" s="144">
        <v>269</v>
      </c>
      <c r="W5541" s="144" t="str">
        <f t="shared" si="527"/>
        <v>Active</v>
      </c>
      <c r="X5541" s="144">
        <v>4055</v>
      </c>
      <c r="AB5541" s="343"/>
    </row>
    <row r="5542" spans="9:28">
      <c r="I5542" s="342">
        <v>1</v>
      </c>
      <c r="J5542" s="144" t="str">
        <f t="shared" si="525"/>
        <v>SMALL</v>
      </c>
      <c r="K5542" s="144" t="str">
        <f t="shared" si="526"/>
        <v>SMALL</v>
      </c>
      <c r="L5542" s="144" t="str" cm="1">
        <f t="array" ref="L5542">_xlfn.IFS(I5542&lt;=2,"SMALL",I5542&lt;=5,"MEDIUM",I5542&gt;5,"LARGE")</f>
        <v>SMALL</v>
      </c>
      <c r="M5542" s="144" t="str">
        <f t="shared" si="523"/>
        <v>NO</v>
      </c>
      <c r="N5542" s="374">
        <v>4.75</v>
      </c>
      <c r="O5542" s="374">
        <f t="shared" si="524"/>
        <v>5</v>
      </c>
      <c r="P5542" s="158" t="str" cm="1">
        <f t="array" ref="P5542">_xlfn.SWITCH(ROUND(N5542,0),5,"Excellent",4,"Good",3,"ok","Bad")</f>
        <v>Excellent</v>
      </c>
      <c r="Q5542" s="144">
        <v>8</v>
      </c>
      <c r="R5542" s="385">
        <v>43804</v>
      </c>
      <c r="S5542" s="385">
        <v>44041</v>
      </c>
      <c r="T5542" s="144">
        <v>1335</v>
      </c>
      <c r="U5542" s="144" t="s">
        <v>60</v>
      </c>
      <c r="V5542" s="144">
        <v>0</v>
      </c>
      <c r="W5542" s="144" t="str">
        <f t="shared" si="527"/>
        <v>Inactive</v>
      </c>
      <c r="X5542" s="144">
        <v>1335</v>
      </c>
      <c r="AB5542" s="343"/>
    </row>
    <row r="5543" spans="9:28">
      <c r="I5543" s="342">
        <v>2</v>
      </c>
      <c r="J5543" s="144" t="str">
        <f t="shared" si="525"/>
        <v>SMALL</v>
      </c>
      <c r="K5543" s="144" t="str">
        <f t="shared" si="526"/>
        <v>SMALL</v>
      </c>
      <c r="L5543" s="144" t="str" cm="1">
        <f t="array" ref="L5543">_xlfn.IFS(I5543&lt;=2,"SMALL",I5543&lt;=5,"MEDIUM",I5543&gt;5,"LARGE")</f>
        <v>SMALL</v>
      </c>
      <c r="M5543" s="144" t="str">
        <f t="shared" si="523"/>
        <v>NO</v>
      </c>
      <c r="N5543" s="374">
        <v>4.91</v>
      </c>
      <c r="O5543" s="374">
        <f t="shared" si="524"/>
        <v>5</v>
      </c>
      <c r="P5543" s="158" t="str" cm="1">
        <f t="array" ref="P5543">_xlfn.SWITCH(ROUND(N5543,0),5,"Excellent",4,"Good",3,"ok","Bad")</f>
        <v>Excellent</v>
      </c>
      <c r="Q5543" s="144">
        <v>11</v>
      </c>
      <c r="R5543" s="385">
        <v>43791</v>
      </c>
      <c r="S5543" s="385">
        <v>44052</v>
      </c>
      <c r="T5543" s="144">
        <v>1598</v>
      </c>
      <c r="U5543" s="144" t="s">
        <v>69</v>
      </c>
      <c r="V5543" s="144">
        <v>365</v>
      </c>
      <c r="W5543" s="144" t="str">
        <f t="shared" si="527"/>
        <v>Active</v>
      </c>
      <c r="X5543" s="144">
        <v>1598</v>
      </c>
      <c r="AB5543" s="343"/>
    </row>
    <row r="5544" spans="9:28">
      <c r="I5544" s="342">
        <v>2</v>
      </c>
      <c r="J5544" s="144" t="str">
        <f t="shared" si="525"/>
        <v>SMALL</v>
      </c>
      <c r="K5544" s="144" t="str">
        <f t="shared" si="526"/>
        <v>SMALL</v>
      </c>
      <c r="L5544" s="144" t="str" cm="1">
        <f t="array" ref="L5544">_xlfn.IFS(I5544&lt;=2,"SMALL",I5544&lt;=5,"MEDIUM",I5544&gt;5,"LARGE")</f>
        <v>SMALL</v>
      </c>
      <c r="M5544" s="144" t="str">
        <f t="shared" si="523"/>
        <v>NO</v>
      </c>
      <c r="N5544" s="374">
        <v>5</v>
      </c>
      <c r="O5544" s="374">
        <f t="shared" si="524"/>
        <v>5</v>
      </c>
      <c r="P5544" s="158" t="str" cm="1">
        <f t="array" ref="P5544">_xlfn.SWITCH(ROUND(N5544,0),5,"Excellent",4,"Good",3,"ok","Bad")</f>
        <v>Excellent</v>
      </c>
      <c r="Q5544" s="144">
        <v>15</v>
      </c>
      <c r="R5544" s="385">
        <v>43790</v>
      </c>
      <c r="S5544" s="385">
        <v>43906</v>
      </c>
      <c r="T5544" s="144">
        <v>4056</v>
      </c>
      <c r="U5544" s="144" t="s">
        <v>60</v>
      </c>
      <c r="V5544" s="144">
        <v>46</v>
      </c>
      <c r="W5544" s="144" t="str">
        <f t="shared" si="527"/>
        <v>Active</v>
      </c>
      <c r="X5544" s="144">
        <v>4056</v>
      </c>
      <c r="AB5544" s="343"/>
    </row>
    <row r="5545" spans="9:28">
      <c r="I5545" s="342">
        <v>6</v>
      </c>
      <c r="J5545" s="144" t="str">
        <f t="shared" si="525"/>
        <v>LARGE</v>
      </c>
      <c r="K5545" s="144" t="str">
        <f t="shared" si="526"/>
        <v>LARGE</v>
      </c>
      <c r="L5545" s="144" t="str" cm="1">
        <f t="array" ref="L5545">_xlfn.IFS(I5545&lt;=2,"SMALL",I5545&lt;=5,"MEDIUM",I5545&gt;5,"LARGE")</f>
        <v>LARGE</v>
      </c>
      <c r="M5545" s="144" t="str">
        <f t="shared" si="523"/>
        <v>NO</v>
      </c>
      <c r="N5545" s="374">
        <v>5</v>
      </c>
      <c r="O5545" s="374">
        <f t="shared" si="524"/>
        <v>5</v>
      </c>
      <c r="P5545" s="158" t="str" cm="1">
        <f t="array" ref="P5545">_xlfn.SWITCH(ROUND(N5545,0),5,"Excellent",4,"Good",3,"ok","Bad")</f>
        <v>Excellent</v>
      </c>
      <c r="Q5545" s="144">
        <v>8</v>
      </c>
      <c r="R5545" s="385">
        <v>43821</v>
      </c>
      <c r="S5545" s="385">
        <v>44032</v>
      </c>
      <c r="T5545" s="144">
        <v>3745</v>
      </c>
      <c r="U5545" s="144" t="s">
        <v>69</v>
      </c>
      <c r="V5545" s="144">
        <v>314</v>
      </c>
      <c r="W5545" s="144" t="str">
        <f t="shared" si="527"/>
        <v>Active</v>
      </c>
      <c r="X5545" s="144">
        <v>3745</v>
      </c>
      <c r="AB5545" s="343"/>
    </row>
    <row r="5546" spans="9:28">
      <c r="I5546" s="342">
        <v>2</v>
      </c>
      <c r="J5546" s="144" t="str">
        <f t="shared" si="525"/>
        <v>SMALL</v>
      </c>
      <c r="K5546" s="144" t="str">
        <f t="shared" si="526"/>
        <v>SMALL</v>
      </c>
      <c r="L5546" s="144" t="str" cm="1">
        <f t="array" ref="L5546">_xlfn.IFS(I5546&lt;=2,"SMALL",I5546&lt;=5,"MEDIUM",I5546&gt;5,"LARGE")</f>
        <v>SMALL</v>
      </c>
      <c r="M5546" s="144" t="str">
        <f t="shared" si="523"/>
        <v>NO</v>
      </c>
      <c r="N5546" s="374">
        <v>5</v>
      </c>
      <c r="O5546" s="374">
        <f t="shared" si="524"/>
        <v>5</v>
      </c>
      <c r="P5546" s="158" t="str" cm="1">
        <f t="array" ref="P5546">_xlfn.SWITCH(ROUND(N5546,0),5,"Excellent",4,"Good",3,"ok","Bad")</f>
        <v>Excellent</v>
      </c>
      <c r="Q5546" s="144">
        <v>10</v>
      </c>
      <c r="R5546" s="385">
        <v>43797</v>
      </c>
      <c r="S5546" s="385">
        <v>43921</v>
      </c>
      <c r="T5546" s="144">
        <v>3957</v>
      </c>
      <c r="U5546" s="144" t="s">
        <v>60</v>
      </c>
      <c r="V5546" s="144">
        <v>90</v>
      </c>
      <c r="W5546" s="144" t="str">
        <f t="shared" si="527"/>
        <v>Active</v>
      </c>
      <c r="X5546" s="144">
        <v>3957</v>
      </c>
      <c r="AB5546" s="343"/>
    </row>
    <row r="5547" spans="9:28">
      <c r="I5547" s="342">
        <v>3</v>
      </c>
      <c r="J5547" s="144" t="str">
        <f t="shared" si="525"/>
        <v>LARGE</v>
      </c>
      <c r="K5547" s="144" t="str">
        <f t="shared" si="526"/>
        <v>MEDIUM</v>
      </c>
      <c r="L5547" s="144" t="str" cm="1">
        <f t="array" ref="L5547">_xlfn.IFS(I5547&lt;=2,"SMALL",I5547&lt;=5,"MEDIUM",I5547&gt;5,"LARGE")</f>
        <v>MEDIUM</v>
      </c>
      <c r="M5547" s="144" t="str">
        <f t="shared" si="523"/>
        <v>NO</v>
      </c>
      <c r="N5547" s="374">
        <v>5</v>
      </c>
      <c r="O5547" s="374">
        <f t="shared" si="524"/>
        <v>5</v>
      </c>
      <c r="P5547" s="158" t="str" cm="1">
        <f t="array" ref="P5547">_xlfn.SWITCH(ROUND(N5547,0),5,"Excellent",4,"Good",3,"ok","Bad")</f>
        <v>Excellent</v>
      </c>
      <c r="Q5547" s="144">
        <v>20</v>
      </c>
      <c r="R5547" s="385">
        <v>43832</v>
      </c>
      <c r="S5547" s="385">
        <v>44010</v>
      </c>
      <c r="T5547" s="144">
        <v>1016</v>
      </c>
      <c r="U5547" s="144" t="s">
        <v>69</v>
      </c>
      <c r="V5547" s="144">
        <v>148</v>
      </c>
      <c r="W5547" s="144" t="str">
        <f t="shared" si="527"/>
        <v>Active</v>
      </c>
      <c r="X5547" s="144">
        <v>1016</v>
      </c>
      <c r="AB5547" s="343"/>
    </row>
    <row r="5548" spans="9:28">
      <c r="I5548" s="342">
        <v>6</v>
      </c>
      <c r="J5548" s="144" t="str">
        <f t="shared" si="525"/>
        <v>LARGE</v>
      </c>
      <c r="K5548" s="144" t="str">
        <f t="shared" si="526"/>
        <v>LARGE</v>
      </c>
      <c r="L5548" s="144" t="str" cm="1">
        <f t="array" ref="L5548">_xlfn.IFS(I5548&lt;=2,"SMALL",I5548&lt;=5,"MEDIUM",I5548&gt;5,"LARGE")</f>
        <v>LARGE</v>
      </c>
      <c r="M5548" s="144" t="str">
        <f t="shared" si="523"/>
        <v>NO</v>
      </c>
      <c r="N5548" s="374">
        <v>5</v>
      </c>
      <c r="O5548" s="374">
        <f t="shared" si="524"/>
        <v>5</v>
      </c>
      <c r="P5548" s="158" t="str" cm="1">
        <f t="array" ref="P5548">_xlfn.SWITCH(ROUND(N5548,0),5,"Excellent",4,"Good",3,"ok","Bad")</f>
        <v>Excellent</v>
      </c>
      <c r="Q5548" s="144">
        <v>6</v>
      </c>
      <c r="R5548" s="385">
        <v>43835</v>
      </c>
      <c r="S5548" s="385">
        <v>44035</v>
      </c>
      <c r="T5548" s="144">
        <v>3741</v>
      </c>
      <c r="U5548" s="144" t="s">
        <v>69</v>
      </c>
      <c r="V5548" s="144">
        <v>140</v>
      </c>
      <c r="W5548" s="144" t="str">
        <f t="shared" si="527"/>
        <v>Active</v>
      </c>
      <c r="X5548" s="144">
        <v>3741</v>
      </c>
      <c r="AB5548" s="343"/>
    </row>
    <row r="5549" spans="9:28">
      <c r="I5549" s="342">
        <v>2</v>
      </c>
      <c r="J5549" s="144" t="str">
        <f t="shared" si="525"/>
        <v>SMALL</v>
      </c>
      <c r="K5549" s="144" t="str">
        <f t="shared" si="526"/>
        <v>SMALL</v>
      </c>
      <c r="L5549" s="144" t="str" cm="1">
        <f t="array" ref="L5549">_xlfn.IFS(I5549&lt;=2,"SMALL",I5549&lt;=5,"MEDIUM",I5549&gt;5,"LARGE")</f>
        <v>SMALL</v>
      </c>
      <c r="M5549" s="144" t="str">
        <f t="shared" si="523"/>
        <v>NO</v>
      </c>
      <c r="N5549" s="374">
        <v>5</v>
      </c>
      <c r="O5549" s="374">
        <f t="shared" si="524"/>
        <v>5</v>
      </c>
      <c r="P5549" s="158" t="str" cm="1">
        <f t="array" ref="P5549">_xlfn.SWITCH(ROUND(N5549,0),5,"Excellent",4,"Good",3,"ok","Bad")</f>
        <v>Excellent</v>
      </c>
      <c r="Q5549" s="144">
        <v>6</v>
      </c>
      <c r="R5549" s="385">
        <v>43819</v>
      </c>
      <c r="S5549" s="385">
        <v>43906</v>
      </c>
      <c r="T5549" s="144">
        <v>3371</v>
      </c>
      <c r="U5549" s="144" t="s">
        <v>60</v>
      </c>
      <c r="V5549" s="144">
        <v>90</v>
      </c>
      <c r="W5549" s="144" t="str">
        <f t="shared" si="527"/>
        <v>Active</v>
      </c>
      <c r="X5549" s="144">
        <v>3371</v>
      </c>
      <c r="AB5549" s="343"/>
    </row>
    <row r="5550" spans="9:28">
      <c r="I5550" s="342">
        <v>3</v>
      </c>
      <c r="J5550" s="144" t="str">
        <f t="shared" si="525"/>
        <v>LARGE</v>
      </c>
      <c r="K5550" s="144" t="str">
        <f t="shared" si="526"/>
        <v>MEDIUM</v>
      </c>
      <c r="L5550" s="144" t="str" cm="1">
        <f t="array" ref="L5550">_xlfn.IFS(I5550&lt;=2,"SMALL",I5550&lt;=5,"MEDIUM",I5550&gt;5,"LARGE")</f>
        <v>MEDIUM</v>
      </c>
      <c r="M5550" s="144" t="str">
        <f t="shared" si="523"/>
        <v>NO</v>
      </c>
      <c r="N5550" s="374">
        <v>4.91</v>
      </c>
      <c r="O5550" s="374">
        <f t="shared" si="524"/>
        <v>5</v>
      </c>
      <c r="P5550" s="158" t="str" cm="1">
        <f t="array" ref="P5550">_xlfn.SWITCH(ROUND(N5550,0),5,"Excellent",4,"Good",3,"ok","Bad")</f>
        <v>Excellent</v>
      </c>
      <c r="Q5550" s="144">
        <v>11</v>
      </c>
      <c r="R5550" s="385">
        <v>43806</v>
      </c>
      <c r="S5550" s="385">
        <v>43905</v>
      </c>
      <c r="T5550" s="144">
        <v>3371</v>
      </c>
      <c r="U5550" s="144" t="s">
        <v>60</v>
      </c>
      <c r="V5550" s="144">
        <v>90</v>
      </c>
      <c r="W5550" s="144" t="str">
        <f t="shared" si="527"/>
        <v>Active</v>
      </c>
      <c r="X5550" s="144">
        <v>3371</v>
      </c>
      <c r="AB5550" s="343"/>
    </row>
    <row r="5551" spans="9:28">
      <c r="I5551" s="342">
        <v>5</v>
      </c>
      <c r="J5551" s="144" t="str">
        <f t="shared" si="525"/>
        <v>LARGE</v>
      </c>
      <c r="K5551" s="144" t="str">
        <f t="shared" si="526"/>
        <v>MEDIUM</v>
      </c>
      <c r="L5551" s="144" t="str" cm="1">
        <f t="array" ref="L5551">_xlfn.IFS(I5551&lt;=2,"SMALL",I5551&lt;=5,"MEDIUM",I5551&gt;5,"LARGE")</f>
        <v>MEDIUM</v>
      </c>
      <c r="M5551" s="144" t="str">
        <f t="shared" si="523"/>
        <v>NO</v>
      </c>
      <c r="N5551" s="374">
        <v>5</v>
      </c>
      <c r="O5551" s="374">
        <f t="shared" si="524"/>
        <v>5</v>
      </c>
      <c r="P5551" s="158" t="str" cm="1">
        <f t="array" ref="P5551">_xlfn.SWITCH(ROUND(N5551,0),5,"Excellent",4,"Good",3,"ok","Bad")</f>
        <v>Excellent</v>
      </c>
      <c r="Q5551" s="144">
        <v>18</v>
      </c>
      <c r="R5551" s="385">
        <v>43799</v>
      </c>
      <c r="S5551" s="385">
        <v>43900</v>
      </c>
      <c r="T5551" s="144">
        <v>4059</v>
      </c>
      <c r="U5551" s="144" t="s">
        <v>69</v>
      </c>
      <c r="V5551" s="144">
        <v>44</v>
      </c>
      <c r="W5551" s="144" t="str">
        <f t="shared" si="527"/>
        <v>Active</v>
      </c>
      <c r="X5551" s="144">
        <v>4059</v>
      </c>
      <c r="AB5551" s="343"/>
    </row>
    <row r="5552" spans="9:28">
      <c r="I5552" s="342">
        <v>2</v>
      </c>
      <c r="J5552" s="144" t="str">
        <f t="shared" si="525"/>
        <v>SMALL</v>
      </c>
      <c r="K5552" s="144" t="str">
        <f t="shared" si="526"/>
        <v>SMALL</v>
      </c>
      <c r="L5552" s="144" t="str" cm="1">
        <f t="array" ref="L5552">_xlfn.IFS(I5552&lt;=2,"SMALL",I5552&lt;=5,"MEDIUM",I5552&gt;5,"LARGE")</f>
        <v>SMALL</v>
      </c>
      <c r="M5552" s="144" t="str">
        <f t="shared" si="523"/>
        <v>NO</v>
      </c>
      <c r="N5552" s="374">
        <v>5</v>
      </c>
      <c r="O5552" s="374">
        <f t="shared" si="524"/>
        <v>5</v>
      </c>
      <c r="P5552" s="158" t="str" cm="1">
        <f t="array" ref="P5552">_xlfn.SWITCH(ROUND(N5552,0),5,"Excellent",4,"Good",3,"ok","Bad")</f>
        <v>Excellent</v>
      </c>
      <c r="Q5552" s="144">
        <v>4</v>
      </c>
      <c r="R5552" s="385">
        <v>43831</v>
      </c>
      <c r="S5552" s="385">
        <v>43916</v>
      </c>
      <c r="T5552" s="144">
        <v>3926</v>
      </c>
      <c r="U5552" s="144" t="s">
        <v>60</v>
      </c>
      <c r="V5552" s="144">
        <v>4</v>
      </c>
      <c r="W5552" s="144" t="str">
        <f t="shared" si="527"/>
        <v>Active</v>
      </c>
      <c r="X5552" s="144">
        <v>3926</v>
      </c>
      <c r="AB5552" s="343"/>
    </row>
    <row r="5553" spans="9:28">
      <c r="I5553" s="342">
        <v>2</v>
      </c>
      <c r="J5553" s="144" t="str">
        <f t="shared" si="525"/>
        <v>SMALL</v>
      </c>
      <c r="K5553" s="144" t="str">
        <f t="shared" si="526"/>
        <v>SMALL</v>
      </c>
      <c r="L5553" s="144" t="str" cm="1">
        <f t="array" ref="L5553">_xlfn.IFS(I5553&lt;=2,"SMALL",I5553&lt;=5,"MEDIUM",I5553&gt;5,"LARGE")</f>
        <v>SMALL</v>
      </c>
      <c r="M5553" s="144" t="str">
        <f t="shared" si="523"/>
        <v>NO</v>
      </c>
      <c r="N5553" s="374">
        <v>5</v>
      </c>
      <c r="O5553" s="374">
        <f t="shared" si="524"/>
        <v>5</v>
      </c>
      <c r="P5553" s="158" t="str" cm="1">
        <f t="array" ref="P5553">_xlfn.SWITCH(ROUND(N5553,0),5,"Excellent",4,"Good",3,"ok","Bad")</f>
        <v>Excellent</v>
      </c>
      <c r="Q5553" s="144">
        <v>3</v>
      </c>
      <c r="R5553" s="385">
        <v>43831</v>
      </c>
      <c r="S5553" s="385">
        <v>44031</v>
      </c>
      <c r="T5553" s="144">
        <v>3847</v>
      </c>
      <c r="U5553" s="144" t="s">
        <v>69</v>
      </c>
      <c r="V5553" s="144">
        <v>177</v>
      </c>
      <c r="W5553" s="144" t="str">
        <f t="shared" si="527"/>
        <v>Active</v>
      </c>
      <c r="X5553" s="144">
        <v>3847</v>
      </c>
      <c r="AB5553" s="343"/>
    </row>
    <row r="5554" spans="9:28">
      <c r="I5554" s="342">
        <v>4</v>
      </c>
      <c r="J5554" s="144" t="str">
        <f t="shared" si="525"/>
        <v>LARGE</v>
      </c>
      <c r="K5554" s="144" t="str">
        <f t="shared" si="526"/>
        <v>MEDIUM</v>
      </c>
      <c r="L5554" s="144" t="str" cm="1">
        <f t="array" ref="L5554">_xlfn.IFS(I5554&lt;=2,"SMALL",I5554&lt;=5,"MEDIUM",I5554&gt;5,"LARGE")</f>
        <v>MEDIUM</v>
      </c>
      <c r="M5554" s="144" t="str">
        <f t="shared" si="523"/>
        <v>NO</v>
      </c>
      <c r="N5554" s="374">
        <v>5</v>
      </c>
      <c r="O5554" s="374">
        <f t="shared" si="524"/>
        <v>5</v>
      </c>
      <c r="P5554" s="158" t="str" cm="1">
        <f t="array" ref="P5554">_xlfn.SWITCH(ROUND(N5554,0),5,"Excellent",4,"Good",3,"ok","Bad")</f>
        <v>Excellent</v>
      </c>
      <c r="Q5554" s="144">
        <v>9</v>
      </c>
      <c r="R5554" s="385">
        <v>43826</v>
      </c>
      <c r="S5554" s="385">
        <v>44043</v>
      </c>
      <c r="T5554" s="144">
        <v>3809</v>
      </c>
      <c r="U5554" s="144" t="s">
        <v>69</v>
      </c>
      <c r="V5554" s="144">
        <v>0</v>
      </c>
      <c r="W5554" s="144" t="str">
        <f t="shared" si="527"/>
        <v>Inactive</v>
      </c>
      <c r="X5554" s="144">
        <v>3809</v>
      </c>
      <c r="AB5554" s="343"/>
    </row>
    <row r="5555" spans="9:28">
      <c r="I5555" s="342">
        <v>4</v>
      </c>
      <c r="J5555" s="144" t="str">
        <f t="shared" si="525"/>
        <v>LARGE</v>
      </c>
      <c r="K5555" s="144" t="str">
        <f t="shared" si="526"/>
        <v>MEDIUM</v>
      </c>
      <c r="L5555" s="144" t="str" cm="1">
        <f t="array" ref="L5555">_xlfn.IFS(I5555&lt;=2,"SMALL",I5555&lt;=5,"MEDIUM",I5555&gt;5,"LARGE")</f>
        <v>MEDIUM</v>
      </c>
      <c r="M5555" s="144" t="str">
        <f t="shared" si="523"/>
        <v>NO</v>
      </c>
      <c r="N5555" s="374">
        <v>4.8600000000000003</v>
      </c>
      <c r="O5555" s="374">
        <f t="shared" si="524"/>
        <v>5</v>
      </c>
      <c r="P5555" s="158" t="str" cm="1">
        <f t="array" ref="P5555">_xlfn.SWITCH(ROUND(N5555,0),5,"Excellent",4,"Good",3,"ok","Bad")</f>
        <v>Excellent</v>
      </c>
      <c r="Q5555" s="144">
        <v>7</v>
      </c>
      <c r="R5555" s="385">
        <v>43801</v>
      </c>
      <c r="S5555" s="385">
        <v>44038</v>
      </c>
      <c r="T5555" s="144">
        <v>2651</v>
      </c>
      <c r="U5555" s="144" t="s">
        <v>69</v>
      </c>
      <c r="V5555" s="144">
        <v>70</v>
      </c>
      <c r="W5555" s="144" t="str">
        <f t="shared" si="527"/>
        <v>Active</v>
      </c>
      <c r="X5555" s="144">
        <v>2651</v>
      </c>
      <c r="AB5555" s="343"/>
    </row>
    <row r="5556" spans="9:28">
      <c r="I5556" s="342">
        <v>6</v>
      </c>
      <c r="J5556" s="144" t="str">
        <f t="shared" si="525"/>
        <v>LARGE</v>
      </c>
      <c r="K5556" s="144" t="str">
        <f t="shared" si="526"/>
        <v>LARGE</v>
      </c>
      <c r="L5556" s="144" t="str" cm="1">
        <f t="array" ref="L5556">_xlfn.IFS(I5556&lt;=2,"SMALL",I5556&lt;=5,"MEDIUM",I5556&gt;5,"LARGE")</f>
        <v>LARGE</v>
      </c>
      <c r="M5556" s="144" t="str">
        <f t="shared" si="523"/>
        <v>NO</v>
      </c>
      <c r="N5556" s="374">
        <v>4.71</v>
      </c>
      <c r="O5556" s="374">
        <f t="shared" si="524"/>
        <v>5</v>
      </c>
      <c r="P5556" s="158" t="str" cm="1">
        <f t="array" ref="P5556">_xlfn.SWITCH(ROUND(N5556,0),5,"Excellent",4,"Good",3,"ok","Bad")</f>
        <v>Excellent</v>
      </c>
      <c r="Q5556" s="144">
        <v>14</v>
      </c>
      <c r="R5556" s="385">
        <v>43812</v>
      </c>
      <c r="S5556" s="385">
        <v>43907</v>
      </c>
      <c r="T5556" s="144">
        <v>4034</v>
      </c>
      <c r="U5556" s="144" t="s">
        <v>69</v>
      </c>
      <c r="V5556" s="144">
        <v>169</v>
      </c>
      <c r="W5556" s="144" t="str">
        <f t="shared" si="527"/>
        <v>Active</v>
      </c>
      <c r="X5556" s="144">
        <v>4034</v>
      </c>
      <c r="AB5556" s="343"/>
    </row>
    <row r="5557" spans="9:28">
      <c r="I5557" s="342">
        <v>6</v>
      </c>
      <c r="J5557" s="144" t="str">
        <f t="shared" si="525"/>
        <v>LARGE</v>
      </c>
      <c r="K5557" s="144" t="str">
        <f t="shared" si="526"/>
        <v>LARGE</v>
      </c>
      <c r="L5557" s="144" t="str" cm="1">
        <f t="array" ref="L5557">_xlfn.IFS(I5557&lt;=2,"SMALL",I5557&lt;=5,"MEDIUM",I5557&gt;5,"LARGE")</f>
        <v>LARGE</v>
      </c>
      <c r="M5557" s="144" t="str">
        <f t="shared" si="523"/>
        <v>NO</v>
      </c>
      <c r="N5557" s="374">
        <v>5</v>
      </c>
      <c r="O5557" s="374">
        <f t="shared" si="524"/>
        <v>5</v>
      </c>
      <c r="P5557" s="158" t="str" cm="1">
        <f t="array" ref="P5557">_xlfn.SWITCH(ROUND(N5557,0),5,"Excellent",4,"Good",3,"ok","Bad")</f>
        <v>Excellent</v>
      </c>
      <c r="Q5557" s="144">
        <v>9</v>
      </c>
      <c r="R5557" s="385">
        <v>43870</v>
      </c>
      <c r="S5557" s="385">
        <v>43981</v>
      </c>
      <c r="T5557" s="144">
        <v>2853</v>
      </c>
      <c r="U5557" s="144" t="s">
        <v>69</v>
      </c>
      <c r="V5557" s="144">
        <v>260</v>
      </c>
      <c r="W5557" s="144" t="str">
        <f t="shared" si="527"/>
        <v>Active</v>
      </c>
      <c r="X5557" s="144">
        <v>2853</v>
      </c>
      <c r="AB5557" s="343"/>
    </row>
    <row r="5558" spans="9:28">
      <c r="I5558" s="342">
        <v>1</v>
      </c>
      <c r="J5558" s="144" t="str">
        <f t="shared" si="525"/>
        <v>SMALL</v>
      </c>
      <c r="K5558" s="144" t="str">
        <f t="shared" si="526"/>
        <v>SMALL</v>
      </c>
      <c r="L5558" s="144" t="str" cm="1">
        <f t="array" ref="L5558">_xlfn.IFS(I5558&lt;=2,"SMALL",I5558&lt;=5,"MEDIUM",I5558&gt;5,"LARGE")</f>
        <v>SMALL</v>
      </c>
      <c r="M5558" s="144" t="str">
        <f t="shared" si="523"/>
        <v>NO</v>
      </c>
      <c r="N5558" s="374">
        <v>5</v>
      </c>
      <c r="O5558" s="374">
        <f t="shared" si="524"/>
        <v>5</v>
      </c>
      <c r="P5558" s="158" t="str" cm="1">
        <f t="array" ref="P5558">_xlfn.SWITCH(ROUND(N5558,0),5,"Excellent",4,"Good",3,"ok","Bad")</f>
        <v>Excellent</v>
      </c>
      <c r="Q5558" s="144">
        <v>3</v>
      </c>
      <c r="R5558" s="385">
        <v>43820</v>
      </c>
      <c r="S5558" s="385">
        <v>44055</v>
      </c>
      <c r="T5558" s="144">
        <v>2744</v>
      </c>
      <c r="U5558" s="144" t="s">
        <v>60</v>
      </c>
      <c r="V5558" s="144">
        <v>35</v>
      </c>
      <c r="W5558" s="144" t="str">
        <f t="shared" si="527"/>
        <v>Active</v>
      </c>
      <c r="X5558" s="144">
        <v>2744</v>
      </c>
      <c r="AB5558" s="343"/>
    </row>
    <row r="5559" spans="9:28">
      <c r="I5559" s="342">
        <v>3</v>
      </c>
      <c r="J5559" s="144" t="str">
        <f t="shared" si="525"/>
        <v>LARGE</v>
      </c>
      <c r="K5559" s="144" t="str">
        <f t="shared" si="526"/>
        <v>MEDIUM</v>
      </c>
      <c r="L5559" s="144" t="str" cm="1">
        <f t="array" ref="L5559">_xlfn.IFS(I5559&lt;=2,"SMALL",I5559&lt;=5,"MEDIUM",I5559&gt;5,"LARGE")</f>
        <v>MEDIUM</v>
      </c>
      <c r="M5559" s="144" t="str">
        <f t="shared" si="523"/>
        <v>NO</v>
      </c>
      <c r="N5559" s="374">
        <v>4.67</v>
      </c>
      <c r="O5559" s="374">
        <f t="shared" si="524"/>
        <v>5</v>
      </c>
      <c r="P5559" s="158" t="str" cm="1">
        <f t="array" ref="P5559">_xlfn.SWITCH(ROUND(N5559,0),5,"Excellent",4,"Good",3,"ok","Bad")</f>
        <v>Excellent</v>
      </c>
      <c r="Q5559" s="144">
        <v>18</v>
      </c>
      <c r="R5559" s="385">
        <v>43792</v>
      </c>
      <c r="S5559" s="385">
        <v>43870</v>
      </c>
      <c r="T5559" s="144">
        <v>4061</v>
      </c>
      <c r="U5559" s="144" t="s">
        <v>60</v>
      </c>
      <c r="V5559" s="144">
        <v>0</v>
      </c>
      <c r="W5559" s="144" t="str">
        <f t="shared" si="527"/>
        <v>Inactive</v>
      </c>
      <c r="X5559" s="144">
        <v>4061</v>
      </c>
      <c r="AB5559" s="343"/>
    </row>
    <row r="5560" spans="9:28">
      <c r="I5560" s="342">
        <v>4</v>
      </c>
      <c r="J5560" s="144" t="str">
        <f t="shared" si="525"/>
        <v>LARGE</v>
      </c>
      <c r="K5560" s="144" t="str">
        <f t="shared" si="526"/>
        <v>MEDIUM</v>
      </c>
      <c r="L5560" s="144" t="str" cm="1">
        <f t="array" ref="L5560">_xlfn.IFS(I5560&lt;=2,"SMALL",I5560&lt;=5,"MEDIUM",I5560&gt;5,"LARGE")</f>
        <v>MEDIUM</v>
      </c>
      <c r="M5560" s="144" t="str">
        <f t="shared" si="523"/>
        <v>NO</v>
      </c>
      <c r="N5560" s="374">
        <v>3.67</v>
      </c>
      <c r="O5560" s="374">
        <f t="shared" si="524"/>
        <v>4</v>
      </c>
      <c r="P5560" s="158" t="str" cm="1">
        <f t="array" ref="P5560">_xlfn.SWITCH(ROUND(N5560,0),5,"Excellent",4,"Good",3,"ok","Bad")</f>
        <v>Good</v>
      </c>
      <c r="Q5560" s="144">
        <v>3</v>
      </c>
      <c r="R5560" s="385">
        <v>44004</v>
      </c>
      <c r="S5560" s="385">
        <v>44044</v>
      </c>
      <c r="T5560" s="144">
        <v>4054</v>
      </c>
      <c r="U5560" s="144" t="s">
        <v>60</v>
      </c>
      <c r="V5560" s="144">
        <v>77</v>
      </c>
      <c r="W5560" s="144" t="str">
        <f t="shared" si="527"/>
        <v>Active</v>
      </c>
      <c r="X5560" s="144">
        <v>4054</v>
      </c>
      <c r="AB5560" s="343"/>
    </row>
    <row r="5561" spans="9:28">
      <c r="I5561" s="342">
        <v>2</v>
      </c>
      <c r="J5561" s="144" t="str">
        <f t="shared" si="525"/>
        <v>SMALL</v>
      </c>
      <c r="K5561" s="144" t="str">
        <f t="shared" si="526"/>
        <v>SMALL</v>
      </c>
      <c r="L5561" s="144" t="str" cm="1">
        <f t="array" ref="L5561">_xlfn.IFS(I5561&lt;=2,"SMALL",I5561&lt;=5,"MEDIUM",I5561&gt;5,"LARGE")</f>
        <v>SMALL</v>
      </c>
      <c r="M5561" s="144" t="str">
        <f t="shared" si="523"/>
        <v>NO</v>
      </c>
      <c r="N5561" s="374">
        <v>5</v>
      </c>
      <c r="O5561" s="374">
        <f t="shared" si="524"/>
        <v>5</v>
      </c>
      <c r="P5561" s="158" t="str" cm="1">
        <f t="array" ref="P5561">_xlfn.SWITCH(ROUND(N5561,0),5,"Excellent",4,"Good",3,"ok","Bad")</f>
        <v>Excellent</v>
      </c>
      <c r="Q5561" s="144">
        <v>16</v>
      </c>
      <c r="R5561" s="385">
        <v>43794</v>
      </c>
      <c r="S5561" s="385">
        <v>43905</v>
      </c>
      <c r="T5561" s="144">
        <v>1546</v>
      </c>
      <c r="U5561" s="144" t="s">
        <v>60</v>
      </c>
      <c r="V5561" s="144">
        <v>0</v>
      </c>
      <c r="W5561" s="144" t="str">
        <f t="shared" si="527"/>
        <v>Inactive</v>
      </c>
      <c r="X5561" s="144">
        <v>1546</v>
      </c>
      <c r="AB5561" s="343"/>
    </row>
    <row r="5562" spans="9:28">
      <c r="I5562" s="342">
        <v>1</v>
      </c>
      <c r="J5562" s="144" t="str">
        <f t="shared" si="525"/>
        <v>SMALL</v>
      </c>
      <c r="K5562" s="144" t="str">
        <f t="shared" si="526"/>
        <v>SMALL</v>
      </c>
      <c r="L5562" s="144" t="str" cm="1">
        <f t="array" ref="L5562">_xlfn.IFS(I5562&lt;=2,"SMALL",I5562&lt;=5,"MEDIUM",I5562&gt;5,"LARGE")</f>
        <v>SMALL</v>
      </c>
      <c r="M5562" s="144" t="str">
        <f t="shared" si="523"/>
        <v>NO</v>
      </c>
      <c r="N5562" s="374">
        <v>4.9000000000000004</v>
      </c>
      <c r="O5562" s="374">
        <f t="shared" si="524"/>
        <v>5</v>
      </c>
      <c r="P5562" s="158" t="str" cm="1">
        <f t="array" ref="P5562">_xlfn.SWITCH(ROUND(N5562,0),5,"Excellent",4,"Good",3,"ok","Bad")</f>
        <v>Excellent</v>
      </c>
      <c r="Q5562" s="144">
        <v>10</v>
      </c>
      <c r="R5562" s="385">
        <v>43794</v>
      </c>
      <c r="S5562" s="385">
        <v>43905</v>
      </c>
      <c r="T5562" s="144">
        <v>1546</v>
      </c>
      <c r="U5562" s="144" t="s">
        <v>60</v>
      </c>
      <c r="V5562" s="144">
        <v>0</v>
      </c>
      <c r="W5562" s="144" t="str">
        <f t="shared" si="527"/>
        <v>Inactive</v>
      </c>
      <c r="X5562" s="144">
        <v>1546</v>
      </c>
      <c r="AB5562" s="343"/>
    </row>
    <row r="5563" spans="9:28">
      <c r="I5563" s="342">
        <v>3</v>
      </c>
      <c r="J5563" s="144" t="str">
        <f t="shared" si="525"/>
        <v>LARGE</v>
      </c>
      <c r="K5563" s="144" t="str">
        <f t="shared" si="526"/>
        <v>MEDIUM</v>
      </c>
      <c r="L5563" s="144" t="str" cm="1">
        <f t="array" ref="L5563">_xlfn.IFS(I5563&lt;=2,"SMALL",I5563&lt;=5,"MEDIUM",I5563&gt;5,"LARGE")</f>
        <v>MEDIUM</v>
      </c>
      <c r="M5563" s="144" t="str">
        <f t="shared" si="523"/>
        <v>NO</v>
      </c>
      <c r="N5563" s="374">
        <v>5</v>
      </c>
      <c r="O5563" s="374">
        <f t="shared" si="524"/>
        <v>5</v>
      </c>
      <c r="P5563" s="158" t="str" cm="1">
        <f t="array" ref="P5563">_xlfn.SWITCH(ROUND(N5563,0),5,"Excellent",4,"Good",3,"ok","Bad")</f>
        <v>Excellent</v>
      </c>
      <c r="Q5563" s="144">
        <v>3</v>
      </c>
      <c r="R5563" s="385">
        <v>43867</v>
      </c>
      <c r="S5563" s="385">
        <v>43881</v>
      </c>
      <c r="T5563" s="144">
        <v>871</v>
      </c>
      <c r="U5563" s="144" t="s">
        <v>69</v>
      </c>
      <c r="V5563" s="144">
        <v>70</v>
      </c>
      <c r="W5563" s="144" t="str">
        <f t="shared" si="527"/>
        <v>Active</v>
      </c>
      <c r="X5563" s="144">
        <v>871</v>
      </c>
      <c r="AB5563" s="343"/>
    </row>
    <row r="5564" spans="9:28">
      <c r="I5564" s="342">
        <v>2</v>
      </c>
      <c r="J5564" s="144" t="str">
        <f t="shared" si="525"/>
        <v>SMALL</v>
      </c>
      <c r="K5564" s="144" t="str">
        <f t="shared" si="526"/>
        <v>SMALL</v>
      </c>
      <c r="L5564" s="144" t="str" cm="1">
        <f t="array" ref="L5564">_xlfn.IFS(I5564&lt;=2,"SMALL",I5564&lt;=5,"MEDIUM",I5564&gt;5,"LARGE")</f>
        <v>SMALL</v>
      </c>
      <c r="M5564" s="144" t="str">
        <f t="shared" si="523"/>
        <v>NO</v>
      </c>
      <c r="N5564" s="374">
        <v>4.9000000000000004</v>
      </c>
      <c r="O5564" s="374">
        <f t="shared" si="524"/>
        <v>5</v>
      </c>
      <c r="P5564" s="158" t="str" cm="1">
        <f t="array" ref="P5564">_xlfn.SWITCH(ROUND(N5564,0),5,"Excellent",4,"Good",3,"ok","Bad")</f>
        <v>Excellent</v>
      </c>
      <c r="Q5564" s="144">
        <v>10</v>
      </c>
      <c r="R5564" s="385">
        <v>43799</v>
      </c>
      <c r="S5564" s="385">
        <v>43877</v>
      </c>
      <c r="T5564" s="144">
        <v>1902</v>
      </c>
      <c r="U5564" s="144" t="s">
        <v>60</v>
      </c>
      <c r="V5564" s="144">
        <v>40</v>
      </c>
      <c r="W5564" s="144" t="str">
        <f t="shared" si="527"/>
        <v>Active</v>
      </c>
      <c r="X5564" s="144">
        <v>1902</v>
      </c>
      <c r="AB5564" s="343"/>
    </row>
    <row r="5565" spans="9:28">
      <c r="I5565" s="342">
        <v>2</v>
      </c>
      <c r="J5565" s="144" t="str">
        <f t="shared" si="525"/>
        <v>SMALL</v>
      </c>
      <c r="K5565" s="144" t="str">
        <f t="shared" si="526"/>
        <v>SMALL</v>
      </c>
      <c r="L5565" s="144" t="str" cm="1">
        <f t="array" ref="L5565">_xlfn.IFS(I5565&lt;=2,"SMALL",I5565&lt;=5,"MEDIUM",I5565&gt;5,"LARGE")</f>
        <v>SMALL</v>
      </c>
      <c r="M5565" s="144" t="str">
        <f t="shared" si="523"/>
        <v>NO</v>
      </c>
      <c r="N5565" s="374">
        <v>4.79</v>
      </c>
      <c r="O5565" s="374">
        <f t="shared" si="524"/>
        <v>5</v>
      </c>
      <c r="P5565" s="158" t="str" cm="1">
        <f t="array" ref="P5565">_xlfn.SWITCH(ROUND(N5565,0),5,"Excellent",4,"Good",3,"ok","Bad")</f>
        <v>Excellent</v>
      </c>
      <c r="Q5565" s="144">
        <v>14</v>
      </c>
      <c r="R5565" s="385">
        <v>43810</v>
      </c>
      <c r="S5565" s="385">
        <v>44043</v>
      </c>
      <c r="T5565" s="144">
        <v>3979</v>
      </c>
      <c r="U5565" s="144" t="s">
        <v>60</v>
      </c>
      <c r="V5565" s="144">
        <v>127</v>
      </c>
      <c r="W5565" s="144" t="str">
        <f t="shared" si="527"/>
        <v>Active</v>
      </c>
      <c r="X5565" s="144">
        <v>3979</v>
      </c>
      <c r="AB5565" s="343"/>
    </row>
    <row r="5566" spans="9:28">
      <c r="I5566" s="342">
        <v>4</v>
      </c>
      <c r="J5566" s="144" t="str">
        <f t="shared" si="525"/>
        <v>LARGE</v>
      </c>
      <c r="K5566" s="144" t="str">
        <f t="shared" si="526"/>
        <v>MEDIUM</v>
      </c>
      <c r="L5566" s="144" t="str" cm="1">
        <f t="array" ref="L5566">_xlfn.IFS(I5566&lt;=2,"SMALL",I5566&lt;=5,"MEDIUM",I5566&gt;5,"LARGE")</f>
        <v>MEDIUM</v>
      </c>
      <c r="M5566" s="144" t="str">
        <f t="shared" si="523"/>
        <v>NO</v>
      </c>
      <c r="N5566" s="374">
        <v>4.68</v>
      </c>
      <c r="O5566" s="374">
        <f t="shared" si="524"/>
        <v>5</v>
      </c>
      <c r="P5566" s="158" t="str" cm="1">
        <f t="array" ref="P5566">_xlfn.SWITCH(ROUND(N5566,0),5,"Excellent",4,"Good",3,"ok","Bad")</f>
        <v>Excellent</v>
      </c>
      <c r="Q5566" s="144">
        <v>22</v>
      </c>
      <c r="R5566" s="385">
        <v>43797</v>
      </c>
      <c r="S5566" s="385">
        <v>43940</v>
      </c>
      <c r="T5566" s="144">
        <v>4051</v>
      </c>
      <c r="U5566" s="144" t="s">
        <v>69</v>
      </c>
      <c r="V5566" s="144">
        <v>47</v>
      </c>
      <c r="W5566" s="144" t="str">
        <f t="shared" si="527"/>
        <v>Active</v>
      </c>
      <c r="X5566" s="144">
        <v>4051</v>
      </c>
      <c r="AB5566" s="343"/>
    </row>
    <row r="5567" spans="9:28">
      <c r="I5567" s="342">
        <v>8</v>
      </c>
      <c r="J5567" s="144" t="str">
        <f t="shared" si="525"/>
        <v>LARGE</v>
      </c>
      <c r="K5567" s="144" t="str">
        <f t="shared" si="526"/>
        <v>LARGE</v>
      </c>
      <c r="L5567" s="144" t="str" cm="1">
        <f t="array" ref="L5567">_xlfn.IFS(I5567&lt;=2,"SMALL",I5567&lt;=5,"MEDIUM",I5567&gt;5,"LARGE")</f>
        <v>LARGE</v>
      </c>
      <c r="M5567" s="144" t="str">
        <f t="shared" si="523"/>
        <v>NO</v>
      </c>
      <c r="N5567" s="374">
        <v>4.67</v>
      </c>
      <c r="O5567" s="374">
        <f t="shared" si="524"/>
        <v>5</v>
      </c>
      <c r="P5567" s="158" t="str" cm="1">
        <f t="array" ref="P5567">_xlfn.SWITCH(ROUND(N5567,0),5,"Excellent",4,"Good",3,"ok","Bad")</f>
        <v>Excellent</v>
      </c>
      <c r="Q5567" s="144">
        <v>12</v>
      </c>
      <c r="R5567" s="385">
        <v>43805</v>
      </c>
      <c r="S5567" s="385">
        <v>43891</v>
      </c>
      <c r="T5567" s="144">
        <v>4063</v>
      </c>
      <c r="U5567" s="144" t="s">
        <v>69</v>
      </c>
      <c r="V5567" s="144">
        <v>180</v>
      </c>
      <c r="W5567" s="144" t="str">
        <f t="shared" si="527"/>
        <v>Active</v>
      </c>
      <c r="X5567" s="144">
        <v>4063</v>
      </c>
      <c r="AB5567" s="343"/>
    </row>
    <row r="5568" spans="9:28">
      <c r="I5568" s="342">
        <v>3</v>
      </c>
      <c r="J5568" s="144" t="str">
        <f t="shared" si="525"/>
        <v>LARGE</v>
      </c>
      <c r="K5568" s="144" t="str">
        <f t="shared" si="526"/>
        <v>MEDIUM</v>
      </c>
      <c r="L5568" s="144" t="str" cm="1">
        <f t="array" ref="L5568">_xlfn.IFS(I5568&lt;=2,"SMALL",I5568&lt;=5,"MEDIUM",I5568&gt;5,"LARGE")</f>
        <v>MEDIUM</v>
      </c>
      <c r="M5568" s="144" t="str">
        <f t="shared" si="523"/>
        <v>NO</v>
      </c>
      <c r="N5568" s="374">
        <v>4.71</v>
      </c>
      <c r="O5568" s="374">
        <f t="shared" si="524"/>
        <v>5</v>
      </c>
      <c r="P5568" s="158" t="str" cm="1">
        <f t="array" ref="P5568">_xlfn.SWITCH(ROUND(N5568,0),5,"Excellent",4,"Good",3,"ok","Bad")</f>
        <v>Excellent</v>
      </c>
      <c r="Q5568" s="144">
        <v>21</v>
      </c>
      <c r="R5568" s="385">
        <v>43798</v>
      </c>
      <c r="S5568" s="385">
        <v>44007</v>
      </c>
      <c r="T5568" s="144">
        <v>4065</v>
      </c>
      <c r="U5568" s="144" t="s">
        <v>60</v>
      </c>
      <c r="V5568" s="144">
        <v>176</v>
      </c>
      <c r="W5568" s="144" t="str">
        <f t="shared" si="527"/>
        <v>Active</v>
      </c>
      <c r="X5568" s="144">
        <v>4065</v>
      </c>
      <c r="AB5568" s="343"/>
    </row>
    <row r="5569" spans="9:28">
      <c r="I5569" s="342">
        <v>4</v>
      </c>
      <c r="J5569" s="144" t="str">
        <f t="shared" si="525"/>
        <v>LARGE</v>
      </c>
      <c r="K5569" s="144" t="str">
        <f t="shared" si="526"/>
        <v>MEDIUM</v>
      </c>
      <c r="L5569" s="144" t="str" cm="1">
        <f t="array" ref="L5569">_xlfn.IFS(I5569&lt;=2,"SMALL",I5569&lt;=5,"MEDIUM",I5569&gt;5,"LARGE")</f>
        <v>MEDIUM</v>
      </c>
      <c r="M5569" s="144" t="str">
        <f t="shared" si="523"/>
        <v>NO</v>
      </c>
      <c r="N5569" s="374">
        <v>5</v>
      </c>
      <c r="O5569" s="374">
        <f t="shared" si="524"/>
        <v>5</v>
      </c>
      <c r="P5569" s="158" t="str" cm="1">
        <f t="array" ref="P5569">_xlfn.SWITCH(ROUND(N5569,0),5,"Excellent",4,"Good",3,"ok","Bad")</f>
        <v>Excellent</v>
      </c>
      <c r="Q5569" s="144">
        <v>5</v>
      </c>
      <c r="R5569" s="385">
        <v>43801</v>
      </c>
      <c r="S5569" s="385">
        <v>44000</v>
      </c>
      <c r="T5569" s="144">
        <v>1363</v>
      </c>
      <c r="U5569" s="144" t="s">
        <v>69</v>
      </c>
      <c r="V5569" s="144">
        <v>0</v>
      </c>
      <c r="W5569" s="144" t="str">
        <f t="shared" si="527"/>
        <v>Inactive</v>
      </c>
      <c r="X5569" s="144">
        <v>1363</v>
      </c>
      <c r="AB5569" s="343"/>
    </row>
    <row r="5570" spans="9:28">
      <c r="I5570" s="342">
        <v>3</v>
      </c>
      <c r="J5570" s="144" t="str">
        <f t="shared" si="525"/>
        <v>LARGE</v>
      </c>
      <c r="K5570" s="144" t="str">
        <f t="shared" si="526"/>
        <v>MEDIUM</v>
      </c>
      <c r="L5570" s="144" t="str" cm="1">
        <f t="array" ref="L5570">_xlfn.IFS(I5570&lt;=2,"SMALL",I5570&lt;=5,"MEDIUM",I5570&gt;5,"LARGE")</f>
        <v>MEDIUM</v>
      </c>
      <c r="M5570" s="144" t="str">
        <f t="shared" si="523"/>
        <v>NO</v>
      </c>
      <c r="N5570" s="374">
        <v>4.4400000000000004</v>
      </c>
      <c r="O5570" s="374">
        <f t="shared" si="524"/>
        <v>4</v>
      </c>
      <c r="P5570" s="158" t="str" cm="1">
        <f t="array" ref="P5570">_xlfn.SWITCH(ROUND(N5570,0),5,"Excellent",4,"Good",3,"ok","Bad")</f>
        <v>Good</v>
      </c>
      <c r="Q5570" s="144">
        <v>48</v>
      </c>
      <c r="R5570" s="385">
        <v>43799</v>
      </c>
      <c r="S5570" s="385">
        <v>44042</v>
      </c>
      <c r="T5570" s="144">
        <v>4065</v>
      </c>
      <c r="U5570" s="144" t="s">
        <v>60</v>
      </c>
      <c r="V5570" s="144">
        <v>176</v>
      </c>
      <c r="W5570" s="144" t="str">
        <f t="shared" si="527"/>
        <v>Active</v>
      </c>
      <c r="X5570" s="144">
        <v>4065</v>
      </c>
      <c r="AB5570" s="343"/>
    </row>
    <row r="5571" spans="9:28">
      <c r="I5571" s="342">
        <v>3</v>
      </c>
      <c r="J5571" s="144" t="str">
        <f t="shared" si="525"/>
        <v>LARGE</v>
      </c>
      <c r="K5571" s="144" t="str">
        <f t="shared" si="526"/>
        <v>MEDIUM</v>
      </c>
      <c r="L5571" s="144" t="str" cm="1">
        <f t="array" ref="L5571">_xlfn.IFS(I5571&lt;=2,"SMALL",I5571&lt;=5,"MEDIUM",I5571&gt;5,"LARGE")</f>
        <v>MEDIUM</v>
      </c>
      <c r="M5571" s="144" t="str">
        <f t="shared" si="523"/>
        <v>NO</v>
      </c>
      <c r="N5571" s="374">
        <v>4.22</v>
      </c>
      <c r="O5571" s="374">
        <f t="shared" si="524"/>
        <v>4</v>
      </c>
      <c r="P5571" s="158" t="str" cm="1">
        <f t="array" ref="P5571">_xlfn.SWITCH(ROUND(N5571,0),5,"Excellent",4,"Good",3,"ok","Bad")</f>
        <v>Good</v>
      </c>
      <c r="Q5571" s="144">
        <v>18</v>
      </c>
      <c r="R5571" s="385">
        <v>43807</v>
      </c>
      <c r="S5571" s="385">
        <v>44015</v>
      </c>
      <c r="T5571" s="144">
        <v>4065</v>
      </c>
      <c r="U5571" s="144" t="s">
        <v>60</v>
      </c>
      <c r="V5571" s="144">
        <v>166</v>
      </c>
      <c r="W5571" s="144" t="str">
        <f t="shared" si="527"/>
        <v>Active</v>
      </c>
      <c r="X5571" s="144">
        <v>4065</v>
      </c>
      <c r="AB5571" s="343"/>
    </row>
    <row r="5572" spans="9:28">
      <c r="I5572" s="342">
        <v>2</v>
      </c>
      <c r="J5572" s="144" t="str">
        <f t="shared" si="525"/>
        <v>SMALL</v>
      </c>
      <c r="K5572" s="144" t="str">
        <f t="shared" si="526"/>
        <v>SMALL</v>
      </c>
      <c r="L5572" s="144" t="str" cm="1">
        <f t="array" ref="L5572">_xlfn.IFS(I5572&lt;=2,"SMALL",I5572&lt;=5,"MEDIUM",I5572&gt;5,"LARGE")</f>
        <v>SMALL</v>
      </c>
      <c r="M5572" s="144" t="str">
        <f t="shared" si="523"/>
        <v>NO</v>
      </c>
      <c r="N5572" s="374">
        <v>4.5</v>
      </c>
      <c r="O5572" s="374">
        <f t="shared" si="524"/>
        <v>5</v>
      </c>
      <c r="P5572" s="158" t="str" cm="1">
        <f t="array" ref="P5572">_xlfn.SWITCH(ROUND(N5572,0),5,"Excellent",4,"Good",3,"ok","Bad")</f>
        <v>Excellent</v>
      </c>
      <c r="Q5572" s="144">
        <v>8</v>
      </c>
      <c r="R5572" s="385">
        <v>43800</v>
      </c>
      <c r="S5572" s="385">
        <v>43983</v>
      </c>
      <c r="T5572" s="144">
        <v>4066</v>
      </c>
      <c r="U5572" s="144" t="s">
        <v>60</v>
      </c>
      <c r="V5572" s="144">
        <v>267</v>
      </c>
      <c r="W5572" s="144" t="str">
        <f t="shared" si="527"/>
        <v>Active</v>
      </c>
      <c r="X5572" s="144">
        <v>4066</v>
      </c>
      <c r="AB5572" s="343"/>
    </row>
    <row r="5573" spans="9:28">
      <c r="I5573" s="342">
        <v>2</v>
      </c>
      <c r="J5573" s="144" t="str">
        <f t="shared" si="525"/>
        <v>SMALL</v>
      </c>
      <c r="K5573" s="144" t="str">
        <f t="shared" si="526"/>
        <v>SMALL</v>
      </c>
      <c r="L5573" s="144" t="str" cm="1">
        <f t="array" ref="L5573">_xlfn.IFS(I5573&lt;=2,"SMALL",I5573&lt;=5,"MEDIUM",I5573&gt;5,"LARGE")</f>
        <v>SMALL</v>
      </c>
      <c r="M5573" s="144" t="str">
        <f t="shared" ref="M5573:M5636" si="528">IF(AND(N5573&gt;=4.8,Q5573&gt;100),"YES","NO")</f>
        <v>NO</v>
      </c>
      <c r="N5573" s="374">
        <v>5</v>
      </c>
      <c r="O5573" s="374">
        <f t="shared" ref="O5573:O5636" si="529">ROUND(N5573,0)</f>
        <v>5</v>
      </c>
      <c r="P5573" s="158" t="str" cm="1">
        <f t="array" ref="P5573">_xlfn.SWITCH(ROUND(N5573,0),5,"Excellent",4,"Good",3,"ok","Bad")</f>
        <v>Excellent</v>
      </c>
      <c r="Q5573" s="144">
        <v>14</v>
      </c>
      <c r="R5573" s="385">
        <v>43808</v>
      </c>
      <c r="S5573" s="385">
        <v>44038</v>
      </c>
      <c r="T5573" s="144">
        <v>3912</v>
      </c>
      <c r="U5573" s="144" t="s">
        <v>60</v>
      </c>
      <c r="V5573" s="144">
        <v>201</v>
      </c>
      <c r="W5573" s="144" t="str">
        <f t="shared" si="527"/>
        <v>Active</v>
      </c>
      <c r="X5573" s="144">
        <v>3912</v>
      </c>
      <c r="AB5573" s="343"/>
    </row>
    <row r="5574" spans="9:28">
      <c r="I5574" s="342">
        <v>6</v>
      </c>
      <c r="J5574" s="144" t="str">
        <f t="shared" ref="J5574:J5637" si="530">IF(I5574&lt;=2,"SMALL","LARGE")</f>
        <v>LARGE</v>
      </c>
      <c r="K5574" s="144" t="str">
        <f t="shared" ref="K5574:K5637" si="531">IF(I5574&lt;=2,"SMALL",IF(I5574&lt;=5,"MEDIUM","LARGE"))</f>
        <v>LARGE</v>
      </c>
      <c r="L5574" s="144" t="str" cm="1">
        <f t="array" ref="L5574">_xlfn.IFS(I5574&lt;=2,"SMALL",I5574&lt;=5,"MEDIUM",I5574&gt;5,"LARGE")</f>
        <v>LARGE</v>
      </c>
      <c r="M5574" s="144" t="str">
        <f t="shared" si="528"/>
        <v>NO</v>
      </c>
      <c r="N5574" s="374">
        <v>5</v>
      </c>
      <c r="O5574" s="374">
        <f t="shared" si="529"/>
        <v>5</v>
      </c>
      <c r="P5574" s="158" t="str" cm="1">
        <f t="array" ref="P5574">_xlfn.SWITCH(ROUND(N5574,0),5,"Excellent",4,"Good",3,"ok","Bad")</f>
        <v>Excellent</v>
      </c>
      <c r="Q5574" s="144">
        <v>4</v>
      </c>
      <c r="R5574" s="385">
        <v>43814</v>
      </c>
      <c r="S5574" s="385">
        <v>44017</v>
      </c>
      <c r="T5574" s="144">
        <v>1254</v>
      </c>
      <c r="U5574" s="144" t="s">
        <v>69</v>
      </c>
      <c r="V5574" s="144">
        <v>89</v>
      </c>
      <c r="W5574" s="144" t="str">
        <f t="shared" ref="W5574:W5637" si="532">IF(NOT(V5574=0),"Active","Inactive")</f>
        <v>Active</v>
      </c>
      <c r="X5574" s="144">
        <v>1254</v>
      </c>
      <c r="AB5574" s="343"/>
    </row>
    <row r="5575" spans="9:28">
      <c r="I5575" s="342">
        <v>2</v>
      </c>
      <c r="J5575" s="144" t="str">
        <f t="shared" si="530"/>
        <v>SMALL</v>
      </c>
      <c r="K5575" s="144" t="str">
        <f t="shared" si="531"/>
        <v>SMALL</v>
      </c>
      <c r="L5575" s="144" t="str" cm="1">
        <f t="array" ref="L5575">_xlfn.IFS(I5575&lt;=2,"SMALL",I5575&lt;=5,"MEDIUM",I5575&gt;5,"LARGE")</f>
        <v>SMALL</v>
      </c>
      <c r="M5575" s="144" t="str">
        <f t="shared" si="528"/>
        <v>NO</v>
      </c>
      <c r="N5575" s="374">
        <v>4.8</v>
      </c>
      <c r="O5575" s="374">
        <f t="shared" si="529"/>
        <v>5</v>
      </c>
      <c r="P5575" s="158" t="str" cm="1">
        <f t="array" ref="P5575">_xlfn.SWITCH(ROUND(N5575,0),5,"Excellent",4,"Good",3,"ok","Bad")</f>
        <v>Excellent</v>
      </c>
      <c r="Q5575" s="144">
        <v>10</v>
      </c>
      <c r="R5575" s="385">
        <v>43807</v>
      </c>
      <c r="S5575" s="385">
        <v>43905</v>
      </c>
      <c r="T5575" s="144">
        <v>2575</v>
      </c>
      <c r="U5575" s="144" t="s">
        <v>69</v>
      </c>
      <c r="V5575" s="144">
        <v>0</v>
      </c>
      <c r="W5575" s="144" t="str">
        <f t="shared" si="532"/>
        <v>Inactive</v>
      </c>
      <c r="X5575" s="144">
        <v>2575</v>
      </c>
      <c r="AB5575" s="343"/>
    </row>
    <row r="5576" spans="9:28">
      <c r="I5576" s="342">
        <v>2</v>
      </c>
      <c r="J5576" s="144" t="str">
        <f t="shared" si="530"/>
        <v>SMALL</v>
      </c>
      <c r="K5576" s="144" t="str">
        <f t="shared" si="531"/>
        <v>SMALL</v>
      </c>
      <c r="L5576" s="144" t="str" cm="1">
        <f t="array" ref="L5576">_xlfn.IFS(I5576&lt;=2,"SMALL",I5576&lt;=5,"MEDIUM",I5576&gt;5,"LARGE")</f>
        <v>SMALL</v>
      </c>
      <c r="M5576" s="144" t="str">
        <f t="shared" si="528"/>
        <v>NO</v>
      </c>
      <c r="N5576" s="374">
        <v>5</v>
      </c>
      <c r="O5576" s="374">
        <f t="shared" si="529"/>
        <v>5</v>
      </c>
      <c r="P5576" s="158" t="str" cm="1">
        <f t="array" ref="P5576">_xlfn.SWITCH(ROUND(N5576,0),5,"Excellent",4,"Good",3,"ok","Bad")</f>
        <v>Excellent</v>
      </c>
      <c r="Q5576" s="144">
        <v>9</v>
      </c>
      <c r="R5576" s="385">
        <v>43814</v>
      </c>
      <c r="S5576" s="385">
        <v>44036</v>
      </c>
      <c r="T5576" s="144">
        <v>3912</v>
      </c>
      <c r="U5576" s="144" t="s">
        <v>60</v>
      </c>
      <c r="V5576" s="144">
        <v>248</v>
      </c>
      <c r="W5576" s="144" t="str">
        <f t="shared" si="532"/>
        <v>Active</v>
      </c>
      <c r="X5576" s="144">
        <v>3912</v>
      </c>
      <c r="AB5576" s="343"/>
    </row>
    <row r="5577" spans="9:28">
      <c r="I5577" s="342">
        <v>3</v>
      </c>
      <c r="J5577" s="144" t="str">
        <f t="shared" si="530"/>
        <v>LARGE</v>
      </c>
      <c r="K5577" s="144" t="str">
        <f t="shared" si="531"/>
        <v>MEDIUM</v>
      </c>
      <c r="L5577" s="144" t="str" cm="1">
        <f t="array" ref="L5577">_xlfn.IFS(I5577&lt;=2,"SMALL",I5577&lt;=5,"MEDIUM",I5577&gt;5,"LARGE")</f>
        <v>MEDIUM</v>
      </c>
      <c r="M5577" s="144" t="str">
        <f t="shared" si="528"/>
        <v>NO</v>
      </c>
      <c r="N5577" s="374">
        <v>5</v>
      </c>
      <c r="O5577" s="374">
        <f t="shared" si="529"/>
        <v>5</v>
      </c>
      <c r="P5577" s="158" t="str" cm="1">
        <f t="array" ref="P5577">_xlfn.SWITCH(ROUND(N5577,0),5,"Excellent",4,"Good",3,"ok","Bad")</f>
        <v>Excellent</v>
      </c>
      <c r="Q5577" s="144">
        <v>4</v>
      </c>
      <c r="R5577" s="385">
        <v>43794</v>
      </c>
      <c r="S5577" s="385">
        <v>43893</v>
      </c>
      <c r="T5577" s="144">
        <v>3683</v>
      </c>
      <c r="U5577" s="144" t="s">
        <v>69</v>
      </c>
      <c r="V5577" s="144">
        <v>365</v>
      </c>
      <c r="W5577" s="144" t="str">
        <f t="shared" si="532"/>
        <v>Active</v>
      </c>
      <c r="X5577" s="144">
        <v>3683</v>
      </c>
      <c r="AB5577" s="343"/>
    </row>
    <row r="5578" spans="9:28">
      <c r="I5578" s="342">
        <v>2</v>
      </c>
      <c r="J5578" s="144" t="str">
        <f t="shared" si="530"/>
        <v>SMALL</v>
      </c>
      <c r="K5578" s="144" t="str">
        <f t="shared" si="531"/>
        <v>SMALL</v>
      </c>
      <c r="L5578" s="144" t="str" cm="1">
        <f t="array" ref="L5578">_xlfn.IFS(I5578&lt;=2,"SMALL",I5578&lt;=5,"MEDIUM",I5578&gt;5,"LARGE")</f>
        <v>SMALL</v>
      </c>
      <c r="M5578" s="144" t="str">
        <f t="shared" si="528"/>
        <v>NO</v>
      </c>
      <c r="N5578" s="374">
        <v>5</v>
      </c>
      <c r="O5578" s="374">
        <f t="shared" si="529"/>
        <v>5</v>
      </c>
      <c r="P5578" s="158" t="str" cm="1">
        <f t="array" ref="P5578">_xlfn.SWITCH(ROUND(N5578,0),5,"Excellent",4,"Good",3,"ok","Bad")</f>
        <v>Excellent</v>
      </c>
      <c r="Q5578" s="144">
        <v>20</v>
      </c>
      <c r="R5578" s="385">
        <v>43858</v>
      </c>
      <c r="S5578" s="385">
        <v>44047</v>
      </c>
      <c r="T5578" s="144">
        <v>3190</v>
      </c>
      <c r="U5578" s="144" t="s">
        <v>60</v>
      </c>
      <c r="V5578" s="144">
        <v>98</v>
      </c>
      <c r="W5578" s="144" t="str">
        <f t="shared" si="532"/>
        <v>Active</v>
      </c>
      <c r="X5578" s="144">
        <v>3190</v>
      </c>
      <c r="AB5578" s="343"/>
    </row>
    <row r="5579" spans="9:28">
      <c r="I5579" s="342">
        <v>1</v>
      </c>
      <c r="J5579" s="144" t="str">
        <f t="shared" si="530"/>
        <v>SMALL</v>
      </c>
      <c r="K5579" s="144" t="str">
        <f t="shared" si="531"/>
        <v>SMALL</v>
      </c>
      <c r="L5579" s="144" t="str" cm="1">
        <f t="array" ref="L5579">_xlfn.IFS(I5579&lt;=2,"SMALL",I5579&lt;=5,"MEDIUM",I5579&gt;5,"LARGE")</f>
        <v>SMALL</v>
      </c>
      <c r="M5579" s="144" t="str">
        <f t="shared" si="528"/>
        <v>NO</v>
      </c>
      <c r="N5579" s="374">
        <v>4.88</v>
      </c>
      <c r="O5579" s="374">
        <f t="shared" si="529"/>
        <v>5</v>
      </c>
      <c r="P5579" s="158" t="str" cm="1">
        <f t="array" ref="P5579">_xlfn.SWITCH(ROUND(N5579,0),5,"Excellent",4,"Good",3,"ok","Bad")</f>
        <v>Excellent</v>
      </c>
      <c r="Q5579" s="144">
        <v>8</v>
      </c>
      <c r="R5579" s="385">
        <v>43801</v>
      </c>
      <c r="S5579" s="385">
        <v>43898</v>
      </c>
      <c r="T5579" s="144">
        <v>4067</v>
      </c>
      <c r="U5579" s="144" t="s">
        <v>60</v>
      </c>
      <c r="V5579" s="144">
        <v>25</v>
      </c>
      <c r="W5579" s="144" t="str">
        <f t="shared" si="532"/>
        <v>Active</v>
      </c>
      <c r="X5579" s="144">
        <v>4067</v>
      </c>
      <c r="AB5579" s="343"/>
    </row>
    <row r="5580" spans="9:28">
      <c r="I5580" s="342">
        <v>10</v>
      </c>
      <c r="J5580" s="144" t="str">
        <f t="shared" si="530"/>
        <v>LARGE</v>
      </c>
      <c r="K5580" s="144" t="str">
        <f t="shared" si="531"/>
        <v>LARGE</v>
      </c>
      <c r="L5580" s="144" t="str" cm="1">
        <f t="array" ref="L5580">_xlfn.IFS(I5580&lt;=2,"SMALL",I5580&lt;=5,"MEDIUM",I5580&gt;5,"LARGE")</f>
        <v>LARGE</v>
      </c>
      <c r="M5580" s="144" t="str">
        <f t="shared" si="528"/>
        <v>NO</v>
      </c>
      <c r="N5580" s="374">
        <v>4.67</v>
      </c>
      <c r="O5580" s="374">
        <f t="shared" si="529"/>
        <v>5</v>
      </c>
      <c r="P5580" s="158" t="str" cm="1">
        <f t="array" ref="P5580">_xlfn.SWITCH(ROUND(N5580,0),5,"Excellent",4,"Good",3,"ok","Bad")</f>
        <v>Excellent</v>
      </c>
      <c r="Q5580" s="144">
        <v>6</v>
      </c>
      <c r="R5580" s="385">
        <v>43977</v>
      </c>
      <c r="S5580" s="385">
        <v>44042</v>
      </c>
      <c r="T5580" s="144">
        <v>3353</v>
      </c>
      <c r="U5580" s="144" t="s">
        <v>69</v>
      </c>
      <c r="V5580" s="144">
        <v>365</v>
      </c>
      <c r="W5580" s="144" t="str">
        <f t="shared" si="532"/>
        <v>Active</v>
      </c>
      <c r="X5580" s="144">
        <v>3353</v>
      </c>
      <c r="AB5580" s="343"/>
    </row>
    <row r="5581" spans="9:28">
      <c r="I5581" s="342">
        <v>6</v>
      </c>
      <c r="J5581" s="144" t="str">
        <f t="shared" si="530"/>
        <v>LARGE</v>
      </c>
      <c r="K5581" s="144" t="str">
        <f t="shared" si="531"/>
        <v>LARGE</v>
      </c>
      <c r="L5581" s="144" t="str" cm="1">
        <f t="array" ref="L5581">_xlfn.IFS(I5581&lt;=2,"SMALL",I5581&lt;=5,"MEDIUM",I5581&gt;5,"LARGE")</f>
        <v>LARGE</v>
      </c>
      <c r="M5581" s="144" t="str">
        <f t="shared" si="528"/>
        <v>NO</v>
      </c>
      <c r="N5581" s="374">
        <v>5</v>
      </c>
      <c r="O5581" s="374">
        <f t="shared" si="529"/>
        <v>5</v>
      </c>
      <c r="P5581" s="158" t="str" cm="1">
        <f t="array" ref="P5581">_xlfn.SWITCH(ROUND(N5581,0),5,"Excellent",4,"Good",3,"ok","Bad")</f>
        <v>Excellent</v>
      </c>
      <c r="Q5581" s="144">
        <v>4</v>
      </c>
      <c r="R5581" s="385">
        <v>43828</v>
      </c>
      <c r="S5581" s="385">
        <v>43903</v>
      </c>
      <c r="T5581" s="144">
        <v>3446</v>
      </c>
      <c r="U5581" s="144" t="s">
        <v>69</v>
      </c>
      <c r="V5581" s="144">
        <v>245</v>
      </c>
      <c r="W5581" s="144" t="str">
        <f t="shared" si="532"/>
        <v>Active</v>
      </c>
      <c r="X5581" s="144">
        <v>3446</v>
      </c>
      <c r="AB5581" s="343"/>
    </row>
    <row r="5582" spans="9:28">
      <c r="I5582" s="342">
        <v>4</v>
      </c>
      <c r="J5582" s="144" t="str">
        <f t="shared" si="530"/>
        <v>LARGE</v>
      </c>
      <c r="K5582" s="144" t="str">
        <f t="shared" si="531"/>
        <v>MEDIUM</v>
      </c>
      <c r="L5582" s="144" t="str" cm="1">
        <f t="array" ref="L5582">_xlfn.IFS(I5582&lt;=2,"SMALL",I5582&lt;=5,"MEDIUM",I5582&gt;5,"LARGE")</f>
        <v>MEDIUM</v>
      </c>
      <c r="M5582" s="144" t="str">
        <f t="shared" si="528"/>
        <v>NO</v>
      </c>
      <c r="N5582" s="374">
        <v>4.33</v>
      </c>
      <c r="O5582" s="374">
        <f t="shared" si="529"/>
        <v>4</v>
      </c>
      <c r="P5582" s="158" t="str" cm="1">
        <f t="array" ref="P5582">_xlfn.SWITCH(ROUND(N5582,0),5,"Excellent",4,"Good",3,"ok","Bad")</f>
        <v>Good</v>
      </c>
      <c r="Q5582" s="144">
        <v>3</v>
      </c>
      <c r="R5582" s="385">
        <v>43883</v>
      </c>
      <c r="S5582" s="385">
        <v>44005</v>
      </c>
      <c r="T5582" s="144">
        <v>3093</v>
      </c>
      <c r="U5582" s="144" t="s">
        <v>69</v>
      </c>
      <c r="V5582" s="144">
        <v>360</v>
      </c>
      <c r="W5582" s="144" t="str">
        <f t="shared" si="532"/>
        <v>Active</v>
      </c>
      <c r="X5582" s="144">
        <v>3093</v>
      </c>
      <c r="AB5582" s="343"/>
    </row>
    <row r="5583" spans="9:28">
      <c r="I5583" s="342">
        <v>6</v>
      </c>
      <c r="J5583" s="144" t="str">
        <f t="shared" si="530"/>
        <v>LARGE</v>
      </c>
      <c r="K5583" s="144" t="str">
        <f t="shared" si="531"/>
        <v>LARGE</v>
      </c>
      <c r="L5583" s="144" t="str" cm="1">
        <f t="array" ref="L5583">_xlfn.IFS(I5583&lt;=2,"SMALL",I5583&lt;=5,"MEDIUM",I5583&gt;5,"LARGE")</f>
        <v>LARGE</v>
      </c>
      <c r="M5583" s="144" t="str">
        <f t="shared" si="528"/>
        <v>NO</v>
      </c>
      <c r="N5583" s="374">
        <v>4.33</v>
      </c>
      <c r="O5583" s="374">
        <f t="shared" si="529"/>
        <v>4</v>
      </c>
      <c r="P5583" s="158" t="str" cm="1">
        <f t="array" ref="P5583">_xlfn.SWITCH(ROUND(N5583,0),5,"Excellent",4,"Good",3,"ok","Bad")</f>
        <v>Good</v>
      </c>
      <c r="Q5583" s="144">
        <v>3</v>
      </c>
      <c r="R5583" s="385">
        <v>43907</v>
      </c>
      <c r="S5583" s="385">
        <v>43949</v>
      </c>
      <c r="T5583" s="144">
        <v>4051</v>
      </c>
      <c r="U5583" s="144" t="s">
        <v>69</v>
      </c>
      <c r="V5583" s="144">
        <v>42</v>
      </c>
      <c r="W5583" s="144" t="str">
        <f t="shared" si="532"/>
        <v>Active</v>
      </c>
      <c r="X5583" s="144">
        <v>4051</v>
      </c>
      <c r="AB5583" s="343"/>
    </row>
    <row r="5584" spans="9:28">
      <c r="I5584" s="342">
        <v>4</v>
      </c>
      <c r="J5584" s="144" t="str">
        <f t="shared" si="530"/>
        <v>LARGE</v>
      </c>
      <c r="K5584" s="144" t="str">
        <f t="shared" si="531"/>
        <v>MEDIUM</v>
      </c>
      <c r="L5584" s="144" t="str" cm="1">
        <f t="array" ref="L5584">_xlfn.IFS(I5584&lt;=2,"SMALL",I5584&lt;=5,"MEDIUM",I5584&gt;5,"LARGE")</f>
        <v>MEDIUM</v>
      </c>
      <c r="M5584" s="144" t="str">
        <f t="shared" si="528"/>
        <v>NO</v>
      </c>
      <c r="N5584" s="374">
        <v>3.67</v>
      </c>
      <c r="O5584" s="374">
        <f t="shared" si="529"/>
        <v>4</v>
      </c>
      <c r="P5584" s="158" t="str" cm="1">
        <f t="array" ref="P5584">_xlfn.SWITCH(ROUND(N5584,0),5,"Excellent",4,"Good",3,"ok","Bad")</f>
        <v>Good</v>
      </c>
      <c r="Q5584" s="144">
        <v>3</v>
      </c>
      <c r="R5584" s="385">
        <v>43807</v>
      </c>
      <c r="S5584" s="385">
        <v>44045</v>
      </c>
      <c r="T5584" s="144">
        <v>656</v>
      </c>
      <c r="U5584" s="144" t="s">
        <v>69</v>
      </c>
      <c r="V5584" s="144">
        <v>365</v>
      </c>
      <c r="W5584" s="144" t="str">
        <f t="shared" si="532"/>
        <v>Active</v>
      </c>
      <c r="X5584" s="144">
        <v>656</v>
      </c>
      <c r="AB5584" s="343"/>
    </row>
    <row r="5585" spans="9:28">
      <c r="I5585" s="342">
        <v>2</v>
      </c>
      <c r="J5585" s="144" t="str">
        <f t="shared" si="530"/>
        <v>SMALL</v>
      </c>
      <c r="K5585" s="144" t="str">
        <f t="shared" si="531"/>
        <v>SMALL</v>
      </c>
      <c r="L5585" s="144" t="str" cm="1">
        <f t="array" ref="L5585">_xlfn.IFS(I5585&lt;=2,"SMALL",I5585&lt;=5,"MEDIUM",I5585&gt;5,"LARGE")</f>
        <v>SMALL</v>
      </c>
      <c r="M5585" s="144" t="str">
        <f t="shared" si="528"/>
        <v>NO</v>
      </c>
      <c r="N5585" s="374">
        <v>4.67</v>
      </c>
      <c r="O5585" s="374">
        <f t="shared" si="529"/>
        <v>5</v>
      </c>
      <c r="P5585" s="158" t="str" cm="1">
        <f t="array" ref="P5585">_xlfn.SWITCH(ROUND(N5585,0),5,"Excellent",4,"Good",3,"ok","Bad")</f>
        <v>Excellent</v>
      </c>
      <c r="Q5585" s="144">
        <v>6</v>
      </c>
      <c r="R5585" s="385">
        <v>43822</v>
      </c>
      <c r="S5585" s="385">
        <v>43936</v>
      </c>
      <c r="T5585" s="144">
        <v>3801</v>
      </c>
      <c r="U5585" s="144" t="s">
        <v>69</v>
      </c>
      <c r="V5585" s="144">
        <v>162</v>
      </c>
      <c r="W5585" s="144" t="str">
        <f t="shared" si="532"/>
        <v>Active</v>
      </c>
      <c r="X5585" s="144">
        <v>3801</v>
      </c>
      <c r="AB5585" s="343"/>
    </row>
    <row r="5586" spans="9:28">
      <c r="I5586" s="342">
        <v>4</v>
      </c>
      <c r="J5586" s="144" t="str">
        <f t="shared" si="530"/>
        <v>LARGE</v>
      </c>
      <c r="K5586" s="144" t="str">
        <f t="shared" si="531"/>
        <v>MEDIUM</v>
      </c>
      <c r="L5586" s="144" t="str" cm="1">
        <f t="array" ref="L5586">_xlfn.IFS(I5586&lt;=2,"SMALL",I5586&lt;=5,"MEDIUM",I5586&gt;5,"LARGE")</f>
        <v>MEDIUM</v>
      </c>
      <c r="M5586" s="144" t="str">
        <f t="shared" si="528"/>
        <v>NO</v>
      </c>
      <c r="N5586" s="374">
        <v>4.5999999999999996</v>
      </c>
      <c r="O5586" s="374">
        <f t="shared" si="529"/>
        <v>5</v>
      </c>
      <c r="P5586" s="158" t="str" cm="1">
        <f t="array" ref="P5586">_xlfn.SWITCH(ROUND(N5586,0),5,"Excellent",4,"Good",3,"ok","Bad")</f>
        <v>Excellent</v>
      </c>
      <c r="Q5586" s="144">
        <v>5</v>
      </c>
      <c r="R5586" s="385">
        <v>43805</v>
      </c>
      <c r="S5586" s="385">
        <v>43988</v>
      </c>
      <c r="T5586" s="144">
        <v>656</v>
      </c>
      <c r="U5586" s="144" t="s">
        <v>60</v>
      </c>
      <c r="V5586" s="144">
        <v>0</v>
      </c>
      <c r="W5586" s="144" t="str">
        <f t="shared" si="532"/>
        <v>Inactive</v>
      </c>
      <c r="X5586" s="144">
        <v>656</v>
      </c>
      <c r="AB5586" s="343"/>
    </row>
    <row r="5587" spans="9:28">
      <c r="I5587" s="342">
        <v>2</v>
      </c>
      <c r="J5587" s="144" t="str">
        <f t="shared" si="530"/>
        <v>SMALL</v>
      </c>
      <c r="K5587" s="144" t="str">
        <f t="shared" si="531"/>
        <v>SMALL</v>
      </c>
      <c r="L5587" s="144" t="str" cm="1">
        <f t="array" ref="L5587">_xlfn.IFS(I5587&lt;=2,"SMALL",I5587&lt;=5,"MEDIUM",I5587&gt;5,"LARGE")</f>
        <v>SMALL</v>
      </c>
      <c r="M5587" s="144" t="str">
        <f t="shared" si="528"/>
        <v>NO</v>
      </c>
      <c r="N5587" s="374">
        <v>5</v>
      </c>
      <c r="O5587" s="374">
        <f t="shared" si="529"/>
        <v>5</v>
      </c>
      <c r="P5587" s="158" t="str" cm="1">
        <f t="array" ref="P5587">_xlfn.SWITCH(ROUND(N5587,0),5,"Excellent",4,"Good",3,"ok","Bad")</f>
        <v>Excellent</v>
      </c>
      <c r="Q5587" s="144">
        <v>4</v>
      </c>
      <c r="R5587" s="385">
        <v>43853</v>
      </c>
      <c r="S5587" s="385">
        <v>43905</v>
      </c>
      <c r="T5587" s="144">
        <v>4029</v>
      </c>
      <c r="U5587" s="144" t="s">
        <v>60</v>
      </c>
      <c r="V5587" s="144">
        <v>360</v>
      </c>
      <c r="W5587" s="144" t="str">
        <f t="shared" si="532"/>
        <v>Active</v>
      </c>
      <c r="X5587" s="144">
        <v>4029</v>
      </c>
      <c r="AB5587" s="343"/>
    </row>
    <row r="5588" spans="9:28">
      <c r="I5588" s="342">
        <v>2</v>
      </c>
      <c r="J5588" s="144" t="str">
        <f t="shared" si="530"/>
        <v>SMALL</v>
      </c>
      <c r="K5588" s="144" t="str">
        <f t="shared" si="531"/>
        <v>SMALL</v>
      </c>
      <c r="L5588" s="144" t="str" cm="1">
        <f t="array" ref="L5588">_xlfn.IFS(I5588&lt;=2,"SMALL",I5588&lt;=5,"MEDIUM",I5588&gt;5,"LARGE")</f>
        <v>SMALL</v>
      </c>
      <c r="M5588" s="144" t="str">
        <f t="shared" si="528"/>
        <v>NO</v>
      </c>
      <c r="N5588" s="374">
        <v>4.33</v>
      </c>
      <c r="O5588" s="374">
        <f t="shared" si="529"/>
        <v>4</v>
      </c>
      <c r="P5588" s="158" t="str" cm="1">
        <f t="array" ref="P5588">_xlfn.SWITCH(ROUND(N5588,0),5,"Excellent",4,"Good",3,"ok","Bad")</f>
        <v>Good</v>
      </c>
      <c r="Q5588" s="144">
        <v>9</v>
      </c>
      <c r="R5588" s="385">
        <v>43827</v>
      </c>
      <c r="S5588" s="385">
        <v>44010</v>
      </c>
      <c r="T5588" s="144">
        <v>656</v>
      </c>
      <c r="U5588" s="144" t="s">
        <v>60</v>
      </c>
      <c r="V5588" s="144">
        <v>0</v>
      </c>
      <c r="W5588" s="144" t="str">
        <f t="shared" si="532"/>
        <v>Inactive</v>
      </c>
      <c r="X5588" s="144">
        <v>656</v>
      </c>
      <c r="AB5588" s="343"/>
    </row>
    <row r="5589" spans="9:28">
      <c r="I5589" s="342">
        <v>2</v>
      </c>
      <c r="J5589" s="144" t="str">
        <f t="shared" si="530"/>
        <v>SMALL</v>
      </c>
      <c r="K5589" s="144" t="str">
        <f t="shared" si="531"/>
        <v>SMALL</v>
      </c>
      <c r="L5589" s="144" t="str" cm="1">
        <f t="array" ref="L5589">_xlfn.IFS(I5589&lt;=2,"SMALL",I5589&lt;=5,"MEDIUM",I5589&gt;5,"LARGE")</f>
        <v>SMALL</v>
      </c>
      <c r="M5589" s="144" t="str">
        <f t="shared" si="528"/>
        <v>NO</v>
      </c>
      <c r="N5589" s="374">
        <v>5</v>
      </c>
      <c r="O5589" s="374">
        <f t="shared" si="529"/>
        <v>5</v>
      </c>
      <c r="P5589" s="158" t="str" cm="1">
        <f t="array" ref="P5589">_xlfn.SWITCH(ROUND(N5589,0),5,"Excellent",4,"Good",3,"ok","Bad")</f>
        <v>Excellent</v>
      </c>
      <c r="Q5589" s="144">
        <v>11</v>
      </c>
      <c r="R5589" s="385">
        <v>43804</v>
      </c>
      <c r="S5589" s="385">
        <v>44013</v>
      </c>
      <c r="T5589" s="144">
        <v>656</v>
      </c>
      <c r="U5589" s="144" t="s">
        <v>60</v>
      </c>
      <c r="V5589" s="144">
        <v>0</v>
      </c>
      <c r="W5589" s="144" t="str">
        <f t="shared" si="532"/>
        <v>Inactive</v>
      </c>
      <c r="X5589" s="144">
        <v>656</v>
      </c>
      <c r="AB5589" s="343"/>
    </row>
    <row r="5590" spans="9:28">
      <c r="I5590" s="342">
        <v>4</v>
      </c>
      <c r="J5590" s="144" t="str">
        <f t="shared" si="530"/>
        <v>LARGE</v>
      </c>
      <c r="K5590" s="144" t="str">
        <f t="shared" si="531"/>
        <v>MEDIUM</v>
      </c>
      <c r="L5590" s="144" t="str" cm="1">
        <f t="array" ref="L5590">_xlfn.IFS(I5590&lt;=2,"SMALL",I5590&lt;=5,"MEDIUM",I5590&gt;5,"LARGE")</f>
        <v>MEDIUM</v>
      </c>
      <c r="M5590" s="144" t="str">
        <f t="shared" si="528"/>
        <v>NO</v>
      </c>
      <c r="N5590" s="374">
        <v>5</v>
      </c>
      <c r="O5590" s="374">
        <f t="shared" si="529"/>
        <v>5</v>
      </c>
      <c r="P5590" s="158" t="str" cm="1">
        <f t="array" ref="P5590">_xlfn.SWITCH(ROUND(N5590,0),5,"Excellent",4,"Good",3,"ok","Bad")</f>
        <v>Excellent</v>
      </c>
      <c r="Q5590" s="144">
        <v>6</v>
      </c>
      <c r="R5590" s="385">
        <v>43872</v>
      </c>
      <c r="S5590" s="385">
        <v>44056</v>
      </c>
      <c r="T5590" s="144">
        <v>1641</v>
      </c>
      <c r="U5590" s="144" t="s">
        <v>69</v>
      </c>
      <c r="V5590" s="144">
        <v>179</v>
      </c>
      <c r="W5590" s="144" t="str">
        <f t="shared" si="532"/>
        <v>Active</v>
      </c>
      <c r="X5590" s="144">
        <v>1641</v>
      </c>
      <c r="AB5590" s="343"/>
    </row>
    <row r="5591" spans="9:28">
      <c r="I5591" s="342">
        <v>6</v>
      </c>
      <c r="J5591" s="144" t="str">
        <f t="shared" si="530"/>
        <v>LARGE</v>
      </c>
      <c r="K5591" s="144" t="str">
        <f t="shared" si="531"/>
        <v>LARGE</v>
      </c>
      <c r="L5591" s="144" t="str" cm="1">
        <f t="array" ref="L5591">_xlfn.IFS(I5591&lt;=2,"SMALL",I5591&lt;=5,"MEDIUM",I5591&gt;5,"LARGE")</f>
        <v>LARGE</v>
      </c>
      <c r="M5591" s="144" t="str">
        <f t="shared" si="528"/>
        <v>NO</v>
      </c>
      <c r="N5591" s="374">
        <v>5</v>
      </c>
      <c r="O5591" s="374">
        <f t="shared" si="529"/>
        <v>5</v>
      </c>
      <c r="P5591" s="158" t="str" cm="1">
        <f t="array" ref="P5591">_xlfn.SWITCH(ROUND(N5591,0),5,"Excellent",4,"Good",3,"ok","Bad")</f>
        <v>Excellent</v>
      </c>
      <c r="Q5591" s="144">
        <v>14</v>
      </c>
      <c r="R5591" s="385">
        <v>43800</v>
      </c>
      <c r="S5591" s="385">
        <v>44041</v>
      </c>
      <c r="T5591" s="144">
        <v>3921</v>
      </c>
      <c r="U5591" s="144" t="s">
        <v>69</v>
      </c>
      <c r="V5591" s="144">
        <v>158</v>
      </c>
      <c r="W5591" s="144" t="str">
        <f t="shared" si="532"/>
        <v>Active</v>
      </c>
      <c r="X5591" s="144">
        <v>3921</v>
      </c>
      <c r="AB5591" s="343"/>
    </row>
    <row r="5592" spans="9:28">
      <c r="I5592" s="342">
        <v>3</v>
      </c>
      <c r="J5592" s="144" t="str">
        <f t="shared" si="530"/>
        <v>LARGE</v>
      </c>
      <c r="K5592" s="144" t="str">
        <f t="shared" si="531"/>
        <v>MEDIUM</v>
      </c>
      <c r="L5592" s="144" t="str" cm="1">
        <f t="array" ref="L5592">_xlfn.IFS(I5592&lt;=2,"SMALL",I5592&lt;=5,"MEDIUM",I5592&gt;5,"LARGE")</f>
        <v>MEDIUM</v>
      </c>
      <c r="M5592" s="144" t="str">
        <f t="shared" si="528"/>
        <v>NO</v>
      </c>
      <c r="N5592" s="374">
        <v>4.45</v>
      </c>
      <c r="O5592" s="374">
        <f t="shared" si="529"/>
        <v>4</v>
      </c>
      <c r="P5592" s="158" t="str" cm="1">
        <f t="array" ref="P5592">_xlfn.SWITCH(ROUND(N5592,0),5,"Excellent",4,"Good",3,"ok","Bad")</f>
        <v>Good</v>
      </c>
      <c r="Q5592" s="144">
        <v>20</v>
      </c>
      <c r="R5592" s="385">
        <v>43808</v>
      </c>
      <c r="S5592" s="385">
        <v>44017</v>
      </c>
      <c r="T5592" s="144">
        <v>4064</v>
      </c>
      <c r="U5592" s="144" t="s">
        <v>60</v>
      </c>
      <c r="V5592" s="144">
        <v>166</v>
      </c>
      <c r="W5592" s="144" t="str">
        <f t="shared" si="532"/>
        <v>Active</v>
      </c>
      <c r="X5592" s="144">
        <v>4064</v>
      </c>
      <c r="AB5592" s="343"/>
    </row>
    <row r="5593" spans="9:28">
      <c r="I5593" s="342">
        <v>2</v>
      </c>
      <c r="J5593" s="144" t="str">
        <f t="shared" si="530"/>
        <v>SMALL</v>
      </c>
      <c r="K5593" s="144" t="str">
        <f t="shared" si="531"/>
        <v>SMALL</v>
      </c>
      <c r="L5593" s="144" t="str" cm="1">
        <f t="array" ref="L5593">_xlfn.IFS(I5593&lt;=2,"SMALL",I5593&lt;=5,"MEDIUM",I5593&gt;5,"LARGE")</f>
        <v>SMALL</v>
      </c>
      <c r="M5593" s="144" t="str">
        <f t="shared" si="528"/>
        <v>NO</v>
      </c>
      <c r="N5593" s="374">
        <v>5</v>
      </c>
      <c r="O5593" s="374">
        <f t="shared" si="529"/>
        <v>5</v>
      </c>
      <c r="P5593" s="158" t="str" cm="1">
        <f t="array" ref="P5593">_xlfn.SWITCH(ROUND(N5593,0),5,"Excellent",4,"Good",3,"ok","Bad")</f>
        <v>Excellent</v>
      </c>
      <c r="Q5593" s="144">
        <v>26</v>
      </c>
      <c r="R5593" s="385">
        <v>43797</v>
      </c>
      <c r="S5593" s="385">
        <v>43903</v>
      </c>
      <c r="T5593" s="144">
        <v>3692</v>
      </c>
      <c r="U5593" s="144" t="s">
        <v>60</v>
      </c>
      <c r="V5593" s="144">
        <v>14</v>
      </c>
      <c r="W5593" s="144" t="str">
        <f t="shared" si="532"/>
        <v>Active</v>
      </c>
      <c r="X5593" s="144">
        <v>3692</v>
      </c>
      <c r="AB5593" s="343"/>
    </row>
    <row r="5594" spans="9:28">
      <c r="I5594" s="342">
        <v>2</v>
      </c>
      <c r="J5594" s="144" t="str">
        <f t="shared" si="530"/>
        <v>SMALL</v>
      </c>
      <c r="K5594" s="144" t="str">
        <f t="shared" si="531"/>
        <v>SMALL</v>
      </c>
      <c r="L5594" s="144" t="str" cm="1">
        <f t="array" ref="L5594">_xlfn.IFS(I5594&lt;=2,"SMALL",I5594&lt;=5,"MEDIUM",I5594&gt;5,"LARGE")</f>
        <v>SMALL</v>
      </c>
      <c r="M5594" s="144" t="str">
        <f t="shared" si="528"/>
        <v>NO</v>
      </c>
      <c r="N5594" s="374">
        <v>5</v>
      </c>
      <c r="O5594" s="374">
        <f t="shared" si="529"/>
        <v>5</v>
      </c>
      <c r="P5594" s="158" t="str" cm="1">
        <f t="array" ref="P5594">_xlfn.SWITCH(ROUND(N5594,0),5,"Excellent",4,"Good",3,"ok","Bad")</f>
        <v>Excellent</v>
      </c>
      <c r="Q5594" s="144">
        <v>3</v>
      </c>
      <c r="R5594" s="385">
        <v>43833</v>
      </c>
      <c r="S5594" s="385">
        <v>44031</v>
      </c>
      <c r="T5594" s="144">
        <v>3583</v>
      </c>
      <c r="U5594" s="144" t="s">
        <v>60</v>
      </c>
      <c r="V5594" s="144">
        <v>5</v>
      </c>
      <c r="W5594" s="144" t="str">
        <f t="shared" si="532"/>
        <v>Active</v>
      </c>
      <c r="X5594" s="144">
        <v>3583</v>
      </c>
      <c r="AB5594" s="343"/>
    </row>
    <row r="5595" spans="9:28">
      <c r="I5595" s="342">
        <v>2</v>
      </c>
      <c r="J5595" s="144" t="str">
        <f t="shared" si="530"/>
        <v>SMALL</v>
      </c>
      <c r="K5595" s="144" t="str">
        <f t="shared" si="531"/>
        <v>SMALL</v>
      </c>
      <c r="L5595" s="144" t="str" cm="1">
        <f t="array" ref="L5595">_xlfn.IFS(I5595&lt;=2,"SMALL",I5595&lt;=5,"MEDIUM",I5595&gt;5,"LARGE")</f>
        <v>SMALL</v>
      </c>
      <c r="M5595" s="144" t="str">
        <f t="shared" si="528"/>
        <v>NO</v>
      </c>
      <c r="N5595" s="374">
        <v>5</v>
      </c>
      <c r="O5595" s="374">
        <f t="shared" si="529"/>
        <v>5</v>
      </c>
      <c r="P5595" s="158" t="str" cm="1">
        <f t="array" ref="P5595">_xlfn.SWITCH(ROUND(N5595,0),5,"Excellent",4,"Good",3,"ok","Bad")</f>
        <v>Excellent</v>
      </c>
      <c r="Q5595" s="144">
        <v>4</v>
      </c>
      <c r="R5595" s="385">
        <v>43814</v>
      </c>
      <c r="S5595" s="385">
        <v>43913</v>
      </c>
      <c r="T5595" s="144">
        <v>3619</v>
      </c>
      <c r="U5595" s="144" t="s">
        <v>69</v>
      </c>
      <c r="V5595" s="144">
        <v>365</v>
      </c>
      <c r="W5595" s="144" t="str">
        <f t="shared" si="532"/>
        <v>Active</v>
      </c>
      <c r="X5595" s="144">
        <v>3619</v>
      </c>
      <c r="AB5595" s="343"/>
    </row>
    <row r="5596" spans="9:28">
      <c r="I5596" s="342">
        <v>2</v>
      </c>
      <c r="J5596" s="144" t="str">
        <f t="shared" si="530"/>
        <v>SMALL</v>
      </c>
      <c r="K5596" s="144" t="str">
        <f t="shared" si="531"/>
        <v>SMALL</v>
      </c>
      <c r="L5596" s="144" t="str" cm="1">
        <f t="array" ref="L5596">_xlfn.IFS(I5596&lt;=2,"SMALL",I5596&lt;=5,"MEDIUM",I5596&gt;5,"LARGE")</f>
        <v>SMALL</v>
      </c>
      <c r="M5596" s="144" t="str">
        <f t="shared" si="528"/>
        <v>NO</v>
      </c>
      <c r="N5596" s="374">
        <v>5</v>
      </c>
      <c r="O5596" s="374">
        <f t="shared" si="529"/>
        <v>5</v>
      </c>
      <c r="P5596" s="158" t="str" cm="1">
        <f t="array" ref="P5596">_xlfn.SWITCH(ROUND(N5596,0),5,"Excellent",4,"Good",3,"ok","Bad")</f>
        <v>Excellent</v>
      </c>
      <c r="Q5596" s="144">
        <v>3</v>
      </c>
      <c r="R5596" s="385">
        <v>43874</v>
      </c>
      <c r="S5596" s="385">
        <v>44045</v>
      </c>
      <c r="T5596" s="144">
        <v>3004</v>
      </c>
      <c r="U5596" s="144" t="s">
        <v>60</v>
      </c>
      <c r="V5596" s="144">
        <v>365</v>
      </c>
      <c r="W5596" s="144" t="str">
        <f t="shared" si="532"/>
        <v>Active</v>
      </c>
      <c r="X5596" s="144">
        <v>3004</v>
      </c>
      <c r="AB5596" s="343"/>
    </row>
    <row r="5597" spans="9:28">
      <c r="I5597" s="342">
        <v>12</v>
      </c>
      <c r="J5597" s="144" t="str">
        <f t="shared" si="530"/>
        <v>LARGE</v>
      </c>
      <c r="K5597" s="144" t="str">
        <f t="shared" si="531"/>
        <v>LARGE</v>
      </c>
      <c r="L5597" s="144" t="str" cm="1">
        <f t="array" ref="L5597">_xlfn.IFS(I5597&lt;=2,"SMALL",I5597&lt;=5,"MEDIUM",I5597&gt;5,"LARGE")</f>
        <v>LARGE</v>
      </c>
      <c r="M5597" s="144" t="str">
        <f t="shared" si="528"/>
        <v>NO</v>
      </c>
      <c r="N5597" s="374">
        <v>5</v>
      </c>
      <c r="O5597" s="374">
        <f t="shared" si="529"/>
        <v>5</v>
      </c>
      <c r="P5597" s="158" t="str" cm="1">
        <f t="array" ref="P5597">_xlfn.SWITCH(ROUND(N5597,0),5,"Excellent",4,"Good",3,"ok","Bad")</f>
        <v>Excellent</v>
      </c>
      <c r="Q5597" s="144">
        <v>22</v>
      </c>
      <c r="R5597" s="385">
        <v>43797</v>
      </c>
      <c r="S5597" s="385">
        <v>43973</v>
      </c>
      <c r="T5597" s="144">
        <v>1559</v>
      </c>
      <c r="U5597" s="144" t="s">
        <v>69</v>
      </c>
      <c r="V5597" s="144">
        <v>146</v>
      </c>
      <c r="W5597" s="144" t="str">
        <f t="shared" si="532"/>
        <v>Active</v>
      </c>
      <c r="X5597" s="144">
        <v>1559</v>
      </c>
      <c r="AB5597" s="343"/>
    </row>
    <row r="5598" spans="9:28">
      <c r="I5598" s="342">
        <v>4</v>
      </c>
      <c r="J5598" s="144" t="str">
        <f t="shared" si="530"/>
        <v>LARGE</v>
      </c>
      <c r="K5598" s="144" t="str">
        <f t="shared" si="531"/>
        <v>MEDIUM</v>
      </c>
      <c r="L5598" s="144" t="str" cm="1">
        <f t="array" ref="L5598">_xlfn.IFS(I5598&lt;=2,"SMALL",I5598&lt;=5,"MEDIUM",I5598&gt;5,"LARGE")</f>
        <v>MEDIUM</v>
      </c>
      <c r="M5598" s="144" t="str">
        <f t="shared" si="528"/>
        <v>NO</v>
      </c>
      <c r="N5598" s="374">
        <v>4</v>
      </c>
      <c r="O5598" s="374">
        <f t="shared" si="529"/>
        <v>4</v>
      </c>
      <c r="P5598" s="158" t="str" cm="1">
        <f t="array" ref="P5598">_xlfn.SWITCH(ROUND(N5598,0),5,"Excellent",4,"Good",3,"ok","Bad")</f>
        <v>Good</v>
      </c>
      <c r="Q5598" s="144">
        <v>3</v>
      </c>
      <c r="R5598" s="385">
        <v>43808</v>
      </c>
      <c r="S5598" s="385">
        <v>43833</v>
      </c>
      <c r="T5598" s="144">
        <v>2550</v>
      </c>
      <c r="U5598" s="144" t="s">
        <v>69</v>
      </c>
      <c r="V5598" s="144">
        <v>59</v>
      </c>
      <c r="W5598" s="144" t="str">
        <f t="shared" si="532"/>
        <v>Active</v>
      </c>
      <c r="X5598" s="144">
        <v>2550</v>
      </c>
      <c r="AB5598" s="343"/>
    </row>
    <row r="5599" spans="9:28">
      <c r="I5599" s="342">
        <v>2</v>
      </c>
      <c r="J5599" s="144" t="str">
        <f t="shared" si="530"/>
        <v>SMALL</v>
      </c>
      <c r="K5599" s="144" t="str">
        <f t="shared" si="531"/>
        <v>SMALL</v>
      </c>
      <c r="L5599" s="144" t="str" cm="1">
        <f t="array" ref="L5599">_xlfn.IFS(I5599&lt;=2,"SMALL",I5599&lt;=5,"MEDIUM",I5599&gt;5,"LARGE")</f>
        <v>SMALL</v>
      </c>
      <c r="M5599" s="144" t="str">
        <f t="shared" si="528"/>
        <v>NO</v>
      </c>
      <c r="N5599" s="374">
        <v>5</v>
      </c>
      <c r="O5599" s="374">
        <f t="shared" si="529"/>
        <v>5</v>
      </c>
      <c r="P5599" s="158" t="str" cm="1">
        <f t="array" ref="P5599">_xlfn.SWITCH(ROUND(N5599,0),5,"Excellent",4,"Good",3,"ok","Bad")</f>
        <v>Excellent</v>
      </c>
      <c r="Q5599" s="144">
        <v>12</v>
      </c>
      <c r="R5599" s="385">
        <v>43821</v>
      </c>
      <c r="S5599" s="385">
        <v>43904</v>
      </c>
      <c r="T5599" s="144">
        <v>4068</v>
      </c>
      <c r="U5599" s="144" t="s">
        <v>69</v>
      </c>
      <c r="V5599" s="144">
        <v>0</v>
      </c>
      <c r="W5599" s="144" t="str">
        <f t="shared" si="532"/>
        <v>Inactive</v>
      </c>
      <c r="X5599" s="144">
        <v>4068</v>
      </c>
      <c r="AB5599" s="343"/>
    </row>
    <row r="5600" spans="9:28">
      <c r="I5600" s="342">
        <v>4</v>
      </c>
      <c r="J5600" s="144" t="str">
        <f t="shared" si="530"/>
        <v>LARGE</v>
      </c>
      <c r="K5600" s="144" t="str">
        <f t="shared" si="531"/>
        <v>MEDIUM</v>
      </c>
      <c r="L5600" s="144" t="str" cm="1">
        <f t="array" ref="L5600">_xlfn.IFS(I5600&lt;=2,"SMALL",I5600&lt;=5,"MEDIUM",I5600&gt;5,"LARGE")</f>
        <v>MEDIUM</v>
      </c>
      <c r="M5600" s="144" t="str">
        <f t="shared" si="528"/>
        <v>NO</v>
      </c>
      <c r="N5600" s="374">
        <v>4.7300000000000004</v>
      </c>
      <c r="O5600" s="374">
        <f t="shared" si="529"/>
        <v>5</v>
      </c>
      <c r="P5600" s="158" t="str" cm="1">
        <f t="array" ref="P5600">_xlfn.SWITCH(ROUND(N5600,0),5,"Excellent",4,"Good",3,"ok","Bad")</f>
        <v>Excellent</v>
      </c>
      <c r="Q5600" s="144">
        <v>22</v>
      </c>
      <c r="R5600" s="385">
        <v>43803</v>
      </c>
      <c r="S5600" s="385">
        <v>44044</v>
      </c>
      <c r="T5600" s="144">
        <v>4062</v>
      </c>
      <c r="U5600" s="144" t="s">
        <v>60</v>
      </c>
      <c r="V5600" s="144">
        <v>353</v>
      </c>
      <c r="W5600" s="144" t="str">
        <f t="shared" si="532"/>
        <v>Active</v>
      </c>
      <c r="X5600" s="144">
        <v>4062</v>
      </c>
      <c r="AB5600" s="343"/>
    </row>
    <row r="5601" spans="9:28">
      <c r="I5601" s="342">
        <v>6</v>
      </c>
      <c r="J5601" s="144" t="str">
        <f t="shared" si="530"/>
        <v>LARGE</v>
      </c>
      <c r="K5601" s="144" t="str">
        <f t="shared" si="531"/>
        <v>LARGE</v>
      </c>
      <c r="L5601" s="144" t="str" cm="1">
        <f t="array" ref="L5601">_xlfn.IFS(I5601&lt;=2,"SMALL",I5601&lt;=5,"MEDIUM",I5601&gt;5,"LARGE")</f>
        <v>LARGE</v>
      </c>
      <c r="M5601" s="144" t="str">
        <f t="shared" si="528"/>
        <v>NO</v>
      </c>
      <c r="N5601" s="374">
        <v>5</v>
      </c>
      <c r="O5601" s="374">
        <f t="shared" si="529"/>
        <v>5</v>
      </c>
      <c r="P5601" s="158" t="str" cm="1">
        <f t="array" ref="P5601">_xlfn.SWITCH(ROUND(N5601,0),5,"Excellent",4,"Good",3,"ok","Bad")</f>
        <v>Excellent</v>
      </c>
      <c r="Q5601" s="144">
        <v>3</v>
      </c>
      <c r="R5601" s="385">
        <v>43834</v>
      </c>
      <c r="S5601" s="385">
        <v>43911</v>
      </c>
      <c r="T5601" s="144">
        <v>1203</v>
      </c>
      <c r="U5601" s="144" t="s">
        <v>69</v>
      </c>
      <c r="V5601" s="144">
        <v>269</v>
      </c>
      <c r="W5601" s="144" t="str">
        <f t="shared" si="532"/>
        <v>Active</v>
      </c>
      <c r="X5601" s="144">
        <v>1203</v>
      </c>
      <c r="AB5601" s="343"/>
    </row>
    <row r="5602" spans="9:28">
      <c r="I5602" s="342">
        <v>2</v>
      </c>
      <c r="J5602" s="144" t="str">
        <f t="shared" si="530"/>
        <v>SMALL</v>
      </c>
      <c r="K5602" s="144" t="str">
        <f t="shared" si="531"/>
        <v>SMALL</v>
      </c>
      <c r="L5602" s="144" t="str" cm="1">
        <f t="array" ref="L5602">_xlfn.IFS(I5602&lt;=2,"SMALL",I5602&lt;=5,"MEDIUM",I5602&gt;5,"LARGE")</f>
        <v>SMALL</v>
      </c>
      <c r="M5602" s="144" t="str">
        <f t="shared" si="528"/>
        <v>NO</v>
      </c>
      <c r="N5602" s="374">
        <v>5</v>
      </c>
      <c r="O5602" s="374">
        <f t="shared" si="529"/>
        <v>5</v>
      </c>
      <c r="P5602" s="158" t="str" cm="1">
        <f t="array" ref="P5602">_xlfn.SWITCH(ROUND(N5602,0),5,"Excellent",4,"Good",3,"ok","Bad")</f>
        <v>Excellent</v>
      </c>
      <c r="Q5602" s="144">
        <v>8</v>
      </c>
      <c r="R5602" s="385">
        <v>43805</v>
      </c>
      <c r="S5602" s="385">
        <v>44039</v>
      </c>
      <c r="T5602" s="144">
        <v>3386</v>
      </c>
      <c r="U5602" s="144" t="s">
        <v>69</v>
      </c>
      <c r="V5602" s="144">
        <v>90</v>
      </c>
      <c r="W5602" s="144" t="str">
        <f t="shared" si="532"/>
        <v>Active</v>
      </c>
      <c r="X5602" s="144">
        <v>3386</v>
      </c>
      <c r="AB5602" s="343"/>
    </row>
    <row r="5603" spans="9:28">
      <c r="I5603" s="342">
        <v>6</v>
      </c>
      <c r="J5603" s="144" t="str">
        <f t="shared" si="530"/>
        <v>LARGE</v>
      </c>
      <c r="K5603" s="144" t="str">
        <f t="shared" si="531"/>
        <v>LARGE</v>
      </c>
      <c r="L5603" s="144" t="str" cm="1">
        <f t="array" ref="L5603">_xlfn.IFS(I5603&lt;=2,"SMALL",I5603&lt;=5,"MEDIUM",I5603&gt;5,"LARGE")</f>
        <v>LARGE</v>
      </c>
      <c r="M5603" s="144" t="str">
        <f t="shared" si="528"/>
        <v>NO</v>
      </c>
      <c r="N5603" s="374">
        <v>5</v>
      </c>
      <c r="O5603" s="374">
        <f t="shared" si="529"/>
        <v>5</v>
      </c>
      <c r="P5603" s="158" t="str" cm="1">
        <f t="array" ref="P5603">_xlfn.SWITCH(ROUND(N5603,0),5,"Excellent",4,"Good",3,"ok","Bad")</f>
        <v>Excellent</v>
      </c>
      <c r="Q5603" s="144">
        <v>7</v>
      </c>
      <c r="R5603" s="385">
        <v>43804</v>
      </c>
      <c r="S5603" s="385">
        <v>44028</v>
      </c>
      <c r="T5603" s="144">
        <v>3614</v>
      </c>
      <c r="U5603" s="144" t="s">
        <v>60</v>
      </c>
      <c r="V5603" s="144">
        <v>362</v>
      </c>
      <c r="W5603" s="144" t="str">
        <f t="shared" si="532"/>
        <v>Active</v>
      </c>
      <c r="X5603" s="144">
        <v>3614</v>
      </c>
      <c r="AB5603" s="343"/>
    </row>
    <row r="5604" spans="9:28">
      <c r="I5604" s="342">
        <v>2</v>
      </c>
      <c r="J5604" s="144" t="str">
        <f t="shared" si="530"/>
        <v>SMALL</v>
      </c>
      <c r="K5604" s="144" t="str">
        <f t="shared" si="531"/>
        <v>SMALL</v>
      </c>
      <c r="L5604" s="144" t="str" cm="1">
        <f t="array" ref="L5604">_xlfn.IFS(I5604&lt;=2,"SMALL",I5604&lt;=5,"MEDIUM",I5604&gt;5,"LARGE")</f>
        <v>SMALL</v>
      </c>
      <c r="M5604" s="144" t="str">
        <f t="shared" si="528"/>
        <v>NO</v>
      </c>
      <c r="N5604" s="374">
        <v>5</v>
      </c>
      <c r="O5604" s="374">
        <f t="shared" si="529"/>
        <v>5</v>
      </c>
      <c r="P5604" s="158" t="str" cm="1">
        <f t="array" ref="P5604">_xlfn.SWITCH(ROUND(N5604,0),5,"Excellent",4,"Good",3,"ok","Bad")</f>
        <v>Excellent</v>
      </c>
      <c r="Q5604" s="144">
        <v>6</v>
      </c>
      <c r="R5604" s="385">
        <v>43801</v>
      </c>
      <c r="S5604" s="385">
        <v>43966</v>
      </c>
      <c r="T5604" s="144">
        <v>2900</v>
      </c>
      <c r="U5604" s="144" t="s">
        <v>60</v>
      </c>
      <c r="V5604" s="144">
        <v>61</v>
      </c>
      <c r="W5604" s="144" t="str">
        <f t="shared" si="532"/>
        <v>Active</v>
      </c>
      <c r="X5604" s="144">
        <v>2900</v>
      </c>
      <c r="AB5604" s="343"/>
    </row>
    <row r="5605" spans="9:28">
      <c r="I5605" s="342">
        <v>2</v>
      </c>
      <c r="J5605" s="144" t="str">
        <f t="shared" si="530"/>
        <v>SMALL</v>
      </c>
      <c r="K5605" s="144" t="str">
        <f t="shared" si="531"/>
        <v>SMALL</v>
      </c>
      <c r="L5605" s="144" t="str" cm="1">
        <f t="array" ref="L5605">_xlfn.IFS(I5605&lt;=2,"SMALL",I5605&lt;=5,"MEDIUM",I5605&gt;5,"LARGE")</f>
        <v>SMALL</v>
      </c>
      <c r="M5605" s="144" t="str">
        <f t="shared" si="528"/>
        <v>NO</v>
      </c>
      <c r="N5605" s="374">
        <v>4.8</v>
      </c>
      <c r="O5605" s="374">
        <f t="shared" si="529"/>
        <v>5</v>
      </c>
      <c r="P5605" s="158" t="str" cm="1">
        <f t="array" ref="P5605">_xlfn.SWITCH(ROUND(N5605,0),5,"Excellent",4,"Good",3,"ok","Bad")</f>
        <v>Excellent</v>
      </c>
      <c r="Q5605" s="144">
        <v>5</v>
      </c>
      <c r="R5605" s="385">
        <v>43811</v>
      </c>
      <c r="S5605" s="385">
        <v>43906</v>
      </c>
      <c r="T5605" s="144">
        <v>157</v>
      </c>
      <c r="U5605" s="144" t="s">
        <v>69</v>
      </c>
      <c r="V5605" s="144">
        <v>195</v>
      </c>
      <c r="W5605" s="144" t="str">
        <f t="shared" si="532"/>
        <v>Active</v>
      </c>
      <c r="X5605" s="144">
        <v>157</v>
      </c>
      <c r="AB5605" s="343"/>
    </row>
    <row r="5606" spans="9:28">
      <c r="I5606" s="342">
        <v>4</v>
      </c>
      <c r="J5606" s="144" t="str">
        <f t="shared" si="530"/>
        <v>LARGE</v>
      </c>
      <c r="K5606" s="144" t="str">
        <f t="shared" si="531"/>
        <v>MEDIUM</v>
      </c>
      <c r="L5606" s="144" t="str" cm="1">
        <f t="array" ref="L5606">_xlfn.IFS(I5606&lt;=2,"SMALL",I5606&lt;=5,"MEDIUM",I5606&gt;5,"LARGE")</f>
        <v>MEDIUM</v>
      </c>
      <c r="M5606" s="144" t="str">
        <f t="shared" si="528"/>
        <v>NO</v>
      </c>
      <c r="N5606" s="374">
        <v>5</v>
      </c>
      <c r="O5606" s="374">
        <f t="shared" si="529"/>
        <v>5</v>
      </c>
      <c r="P5606" s="158" t="str" cm="1">
        <f t="array" ref="P5606">_xlfn.SWITCH(ROUND(N5606,0),5,"Excellent",4,"Good",3,"ok","Bad")</f>
        <v>Excellent</v>
      </c>
      <c r="Q5606" s="144">
        <v>8</v>
      </c>
      <c r="R5606" s="385">
        <v>43821</v>
      </c>
      <c r="S5606" s="385">
        <v>43884</v>
      </c>
      <c r="T5606" s="144">
        <v>755</v>
      </c>
      <c r="U5606" s="144" t="s">
        <v>69</v>
      </c>
      <c r="V5606" s="144">
        <v>104</v>
      </c>
      <c r="W5606" s="144" t="str">
        <f t="shared" si="532"/>
        <v>Active</v>
      </c>
      <c r="X5606" s="144">
        <v>755</v>
      </c>
      <c r="AB5606" s="343"/>
    </row>
    <row r="5607" spans="9:28">
      <c r="I5607" s="342">
        <v>2</v>
      </c>
      <c r="J5607" s="144" t="str">
        <f t="shared" si="530"/>
        <v>SMALL</v>
      </c>
      <c r="K5607" s="144" t="str">
        <f t="shared" si="531"/>
        <v>SMALL</v>
      </c>
      <c r="L5607" s="144" t="str" cm="1">
        <f t="array" ref="L5607">_xlfn.IFS(I5607&lt;=2,"SMALL",I5607&lt;=5,"MEDIUM",I5607&gt;5,"LARGE")</f>
        <v>SMALL</v>
      </c>
      <c r="M5607" s="144" t="str">
        <f t="shared" si="528"/>
        <v>NO</v>
      </c>
      <c r="N5607" s="374">
        <v>4.43</v>
      </c>
      <c r="O5607" s="374">
        <f t="shared" si="529"/>
        <v>4</v>
      </c>
      <c r="P5607" s="158" t="str" cm="1">
        <f t="array" ref="P5607">_xlfn.SWITCH(ROUND(N5607,0),5,"Excellent",4,"Good",3,"ok","Bad")</f>
        <v>Good</v>
      </c>
      <c r="Q5607" s="144">
        <v>7</v>
      </c>
      <c r="R5607" s="385">
        <v>43813</v>
      </c>
      <c r="S5607" s="385">
        <v>44043</v>
      </c>
      <c r="T5607" s="144">
        <v>2785</v>
      </c>
      <c r="U5607" s="144" t="s">
        <v>60</v>
      </c>
      <c r="V5607" s="144">
        <v>79</v>
      </c>
      <c r="W5607" s="144" t="str">
        <f t="shared" si="532"/>
        <v>Active</v>
      </c>
      <c r="X5607" s="144">
        <v>2785</v>
      </c>
      <c r="AB5607" s="343"/>
    </row>
    <row r="5608" spans="9:28">
      <c r="I5608" s="342">
        <v>2</v>
      </c>
      <c r="J5608" s="144" t="str">
        <f t="shared" si="530"/>
        <v>SMALL</v>
      </c>
      <c r="K5608" s="144" t="str">
        <f t="shared" si="531"/>
        <v>SMALL</v>
      </c>
      <c r="L5608" s="144" t="str" cm="1">
        <f t="array" ref="L5608">_xlfn.IFS(I5608&lt;=2,"SMALL",I5608&lt;=5,"MEDIUM",I5608&gt;5,"LARGE")</f>
        <v>SMALL</v>
      </c>
      <c r="M5608" s="144" t="str">
        <f t="shared" si="528"/>
        <v>NO</v>
      </c>
      <c r="N5608" s="374">
        <v>4.29</v>
      </c>
      <c r="O5608" s="374">
        <f t="shared" si="529"/>
        <v>4</v>
      </c>
      <c r="P5608" s="158" t="str" cm="1">
        <f t="array" ref="P5608">_xlfn.SWITCH(ROUND(N5608,0),5,"Excellent",4,"Good",3,"ok","Bad")</f>
        <v>Good</v>
      </c>
      <c r="Q5608" s="144">
        <v>21</v>
      </c>
      <c r="R5608" s="385">
        <v>43804</v>
      </c>
      <c r="S5608" s="385">
        <v>44040</v>
      </c>
      <c r="T5608" s="144">
        <v>4071</v>
      </c>
      <c r="U5608" s="144" t="s">
        <v>60</v>
      </c>
      <c r="V5608" s="144">
        <v>45</v>
      </c>
      <c r="W5608" s="144" t="str">
        <f t="shared" si="532"/>
        <v>Active</v>
      </c>
      <c r="X5608" s="144">
        <v>4071</v>
      </c>
      <c r="AB5608" s="343"/>
    </row>
    <row r="5609" spans="9:28">
      <c r="I5609" s="342">
        <v>2</v>
      </c>
      <c r="J5609" s="144" t="str">
        <f t="shared" si="530"/>
        <v>SMALL</v>
      </c>
      <c r="K5609" s="144" t="str">
        <f t="shared" si="531"/>
        <v>SMALL</v>
      </c>
      <c r="L5609" s="144" t="str" cm="1">
        <f t="array" ref="L5609">_xlfn.IFS(I5609&lt;=2,"SMALL",I5609&lt;=5,"MEDIUM",I5609&gt;5,"LARGE")</f>
        <v>SMALL</v>
      </c>
      <c r="M5609" s="144" t="str">
        <f t="shared" si="528"/>
        <v>NO</v>
      </c>
      <c r="N5609" s="374">
        <v>5</v>
      </c>
      <c r="O5609" s="374">
        <f t="shared" si="529"/>
        <v>5</v>
      </c>
      <c r="P5609" s="158" t="str" cm="1">
        <f t="array" ref="P5609">_xlfn.SWITCH(ROUND(N5609,0),5,"Excellent",4,"Good",3,"ok","Bad")</f>
        <v>Excellent</v>
      </c>
      <c r="Q5609" s="144">
        <v>3</v>
      </c>
      <c r="R5609" s="385">
        <v>43828</v>
      </c>
      <c r="S5609" s="385">
        <v>43856</v>
      </c>
      <c r="T5609" s="144">
        <v>1751</v>
      </c>
      <c r="U5609" s="144" t="s">
        <v>69</v>
      </c>
      <c r="V5609" s="144">
        <v>0</v>
      </c>
      <c r="W5609" s="144" t="str">
        <f t="shared" si="532"/>
        <v>Inactive</v>
      </c>
      <c r="X5609" s="144">
        <v>1751</v>
      </c>
      <c r="AB5609" s="343"/>
    </row>
    <row r="5610" spans="9:28">
      <c r="I5610" s="342">
        <v>3</v>
      </c>
      <c r="J5610" s="144" t="str">
        <f t="shared" si="530"/>
        <v>LARGE</v>
      </c>
      <c r="K5610" s="144" t="str">
        <f t="shared" si="531"/>
        <v>MEDIUM</v>
      </c>
      <c r="L5610" s="144" t="str" cm="1">
        <f t="array" ref="L5610">_xlfn.IFS(I5610&lt;=2,"SMALL",I5610&lt;=5,"MEDIUM",I5610&gt;5,"LARGE")</f>
        <v>MEDIUM</v>
      </c>
      <c r="M5610" s="144" t="str">
        <f t="shared" si="528"/>
        <v>NO</v>
      </c>
      <c r="N5610" s="374">
        <v>5</v>
      </c>
      <c r="O5610" s="374">
        <f t="shared" si="529"/>
        <v>5</v>
      </c>
      <c r="P5610" s="158" t="str" cm="1">
        <f t="array" ref="P5610">_xlfn.SWITCH(ROUND(N5610,0),5,"Excellent",4,"Good",3,"ok","Bad")</f>
        <v>Excellent</v>
      </c>
      <c r="Q5610" s="144">
        <v>7</v>
      </c>
      <c r="R5610" s="385">
        <v>43814</v>
      </c>
      <c r="S5610" s="385">
        <v>44054</v>
      </c>
      <c r="T5610" s="144">
        <v>2723</v>
      </c>
      <c r="U5610" s="144" t="s">
        <v>69</v>
      </c>
      <c r="V5610" s="144">
        <v>24</v>
      </c>
      <c r="W5610" s="144" t="str">
        <f t="shared" si="532"/>
        <v>Active</v>
      </c>
      <c r="X5610" s="144">
        <v>2723</v>
      </c>
      <c r="AB5610" s="343"/>
    </row>
    <row r="5611" spans="9:28">
      <c r="I5611" s="342">
        <v>2</v>
      </c>
      <c r="J5611" s="144" t="str">
        <f t="shared" si="530"/>
        <v>SMALL</v>
      </c>
      <c r="K5611" s="144" t="str">
        <f t="shared" si="531"/>
        <v>SMALL</v>
      </c>
      <c r="L5611" s="144" t="str" cm="1">
        <f t="array" ref="L5611">_xlfn.IFS(I5611&lt;=2,"SMALL",I5611&lt;=5,"MEDIUM",I5611&gt;5,"LARGE")</f>
        <v>SMALL</v>
      </c>
      <c r="M5611" s="144" t="str">
        <f t="shared" si="528"/>
        <v>NO</v>
      </c>
      <c r="N5611" s="374">
        <v>4.93</v>
      </c>
      <c r="O5611" s="374">
        <f t="shared" si="529"/>
        <v>5</v>
      </c>
      <c r="P5611" s="158" t="str" cm="1">
        <f t="array" ref="P5611">_xlfn.SWITCH(ROUND(N5611,0),5,"Excellent",4,"Good",3,"ok","Bad")</f>
        <v>Excellent</v>
      </c>
      <c r="Q5611" s="144">
        <v>15</v>
      </c>
      <c r="R5611" s="385">
        <v>43806</v>
      </c>
      <c r="S5611" s="385">
        <v>43985</v>
      </c>
      <c r="T5611" s="144">
        <v>4060</v>
      </c>
      <c r="U5611" s="144" t="s">
        <v>60</v>
      </c>
      <c r="V5611" s="144">
        <v>123</v>
      </c>
      <c r="W5611" s="144" t="str">
        <f t="shared" si="532"/>
        <v>Active</v>
      </c>
      <c r="X5611" s="144">
        <v>4060</v>
      </c>
      <c r="AB5611" s="343"/>
    </row>
    <row r="5612" spans="9:28">
      <c r="I5612" s="342">
        <v>3</v>
      </c>
      <c r="J5612" s="144" t="str">
        <f t="shared" si="530"/>
        <v>LARGE</v>
      </c>
      <c r="K5612" s="144" t="str">
        <f t="shared" si="531"/>
        <v>MEDIUM</v>
      </c>
      <c r="L5612" s="144" t="str" cm="1">
        <f t="array" ref="L5612">_xlfn.IFS(I5612&lt;=2,"SMALL",I5612&lt;=5,"MEDIUM",I5612&gt;5,"LARGE")</f>
        <v>MEDIUM</v>
      </c>
      <c r="M5612" s="144" t="str">
        <f t="shared" si="528"/>
        <v>NO</v>
      </c>
      <c r="N5612" s="374">
        <v>4.33</v>
      </c>
      <c r="O5612" s="374">
        <f t="shared" si="529"/>
        <v>4</v>
      </c>
      <c r="P5612" s="158" t="str" cm="1">
        <f t="array" ref="P5612">_xlfn.SWITCH(ROUND(N5612,0),5,"Excellent",4,"Good",3,"ok","Bad")</f>
        <v>Good</v>
      </c>
      <c r="Q5612" s="144">
        <v>3</v>
      </c>
      <c r="R5612" s="385">
        <v>43828</v>
      </c>
      <c r="S5612" s="385">
        <v>43861</v>
      </c>
      <c r="T5612" s="144">
        <v>1786</v>
      </c>
      <c r="U5612" s="144" t="s">
        <v>69</v>
      </c>
      <c r="V5612" s="144">
        <v>358</v>
      </c>
      <c r="W5612" s="144" t="str">
        <f t="shared" si="532"/>
        <v>Active</v>
      </c>
      <c r="X5612" s="144">
        <v>1786</v>
      </c>
      <c r="AB5612" s="343"/>
    </row>
    <row r="5613" spans="9:28">
      <c r="I5613" s="342">
        <v>5</v>
      </c>
      <c r="J5613" s="144" t="str">
        <f t="shared" si="530"/>
        <v>LARGE</v>
      </c>
      <c r="K5613" s="144" t="str">
        <f t="shared" si="531"/>
        <v>MEDIUM</v>
      </c>
      <c r="L5613" s="144" t="str" cm="1">
        <f t="array" ref="L5613">_xlfn.IFS(I5613&lt;=2,"SMALL",I5613&lt;=5,"MEDIUM",I5613&gt;5,"LARGE")</f>
        <v>MEDIUM</v>
      </c>
      <c r="M5613" s="144" t="str">
        <f t="shared" si="528"/>
        <v>NO</v>
      </c>
      <c r="N5613" s="374">
        <v>4.42</v>
      </c>
      <c r="O5613" s="374">
        <f t="shared" si="529"/>
        <v>4</v>
      </c>
      <c r="P5613" s="158" t="str" cm="1">
        <f t="array" ref="P5613">_xlfn.SWITCH(ROUND(N5613,0),5,"Excellent",4,"Good",3,"ok","Bad")</f>
        <v>Good</v>
      </c>
      <c r="Q5613" s="144">
        <v>12</v>
      </c>
      <c r="R5613" s="385">
        <v>43863</v>
      </c>
      <c r="S5613" s="385">
        <v>44049</v>
      </c>
      <c r="T5613" s="144">
        <v>2782</v>
      </c>
      <c r="U5613" s="144" t="s">
        <v>69</v>
      </c>
      <c r="V5613" s="144">
        <v>319</v>
      </c>
      <c r="W5613" s="144" t="str">
        <f t="shared" si="532"/>
        <v>Active</v>
      </c>
      <c r="X5613" s="144">
        <v>2782</v>
      </c>
      <c r="AB5613" s="343"/>
    </row>
    <row r="5614" spans="9:28">
      <c r="I5614" s="342">
        <v>2</v>
      </c>
      <c r="J5614" s="144" t="str">
        <f t="shared" si="530"/>
        <v>SMALL</v>
      </c>
      <c r="K5614" s="144" t="str">
        <f t="shared" si="531"/>
        <v>SMALL</v>
      </c>
      <c r="L5614" s="144" t="str" cm="1">
        <f t="array" ref="L5614">_xlfn.IFS(I5614&lt;=2,"SMALL",I5614&lt;=5,"MEDIUM",I5614&gt;5,"LARGE")</f>
        <v>SMALL</v>
      </c>
      <c r="M5614" s="144" t="str">
        <f t="shared" si="528"/>
        <v>NO</v>
      </c>
      <c r="N5614" s="374">
        <v>4.82</v>
      </c>
      <c r="O5614" s="374">
        <f t="shared" si="529"/>
        <v>5</v>
      </c>
      <c r="P5614" s="158" t="str" cm="1">
        <f t="array" ref="P5614">_xlfn.SWITCH(ROUND(N5614,0),5,"Excellent",4,"Good",3,"ok","Bad")</f>
        <v>Excellent</v>
      </c>
      <c r="Q5614" s="144">
        <v>11</v>
      </c>
      <c r="R5614" s="385">
        <v>43808</v>
      </c>
      <c r="S5614" s="385">
        <v>43909</v>
      </c>
      <c r="T5614" s="144">
        <v>3039</v>
      </c>
      <c r="U5614" s="144" t="s">
        <v>60</v>
      </c>
      <c r="V5614" s="144">
        <v>83</v>
      </c>
      <c r="W5614" s="144" t="str">
        <f t="shared" si="532"/>
        <v>Active</v>
      </c>
      <c r="X5614" s="144">
        <v>3039</v>
      </c>
      <c r="AB5614" s="343"/>
    </row>
    <row r="5615" spans="9:28">
      <c r="I5615" s="342">
        <v>4</v>
      </c>
      <c r="J5615" s="144" t="str">
        <f t="shared" si="530"/>
        <v>LARGE</v>
      </c>
      <c r="K5615" s="144" t="str">
        <f t="shared" si="531"/>
        <v>MEDIUM</v>
      </c>
      <c r="L5615" s="144" t="str" cm="1">
        <f t="array" ref="L5615">_xlfn.IFS(I5615&lt;=2,"SMALL",I5615&lt;=5,"MEDIUM",I5615&gt;5,"LARGE")</f>
        <v>MEDIUM</v>
      </c>
      <c r="M5615" s="144" t="str">
        <f t="shared" si="528"/>
        <v>NO</v>
      </c>
      <c r="N5615" s="374">
        <v>4.5</v>
      </c>
      <c r="O5615" s="374">
        <f t="shared" si="529"/>
        <v>5</v>
      </c>
      <c r="P5615" s="158" t="str" cm="1">
        <f t="array" ref="P5615">_xlfn.SWITCH(ROUND(N5615,0),5,"Excellent",4,"Good",3,"ok","Bad")</f>
        <v>Excellent</v>
      </c>
      <c r="Q5615" s="144">
        <v>26</v>
      </c>
      <c r="R5615" s="385">
        <v>43803</v>
      </c>
      <c r="S5615" s="385">
        <v>44045</v>
      </c>
      <c r="T5615" s="144">
        <v>4062</v>
      </c>
      <c r="U5615" s="144" t="s">
        <v>60</v>
      </c>
      <c r="V5615" s="144">
        <v>360</v>
      </c>
      <c r="W5615" s="144" t="str">
        <f t="shared" si="532"/>
        <v>Active</v>
      </c>
      <c r="X5615" s="144">
        <v>4062</v>
      </c>
      <c r="AB5615" s="343"/>
    </row>
    <row r="5616" spans="9:28">
      <c r="I5616" s="342">
        <v>2</v>
      </c>
      <c r="J5616" s="144" t="str">
        <f t="shared" si="530"/>
        <v>SMALL</v>
      </c>
      <c r="K5616" s="144" t="str">
        <f t="shared" si="531"/>
        <v>SMALL</v>
      </c>
      <c r="L5616" s="144" t="str" cm="1">
        <f t="array" ref="L5616">_xlfn.IFS(I5616&lt;=2,"SMALL",I5616&lt;=5,"MEDIUM",I5616&gt;5,"LARGE")</f>
        <v>SMALL</v>
      </c>
      <c r="M5616" s="144" t="str">
        <f t="shared" si="528"/>
        <v>NO</v>
      </c>
      <c r="N5616" s="374">
        <v>5</v>
      </c>
      <c r="O5616" s="374">
        <f t="shared" si="529"/>
        <v>5</v>
      </c>
      <c r="P5616" s="158" t="str" cm="1">
        <f t="array" ref="P5616">_xlfn.SWITCH(ROUND(N5616,0),5,"Excellent",4,"Good",3,"ok","Bad")</f>
        <v>Excellent</v>
      </c>
      <c r="Q5616" s="144">
        <v>10</v>
      </c>
      <c r="R5616" s="385">
        <v>43823</v>
      </c>
      <c r="S5616" s="385">
        <v>43977</v>
      </c>
      <c r="T5616" s="144">
        <v>1666</v>
      </c>
      <c r="U5616" s="144" t="s">
        <v>60</v>
      </c>
      <c r="V5616" s="144">
        <v>166</v>
      </c>
      <c r="W5616" s="144" t="str">
        <f t="shared" si="532"/>
        <v>Active</v>
      </c>
      <c r="X5616" s="144">
        <v>1666</v>
      </c>
      <c r="AB5616" s="343"/>
    </row>
    <row r="5617" spans="9:28">
      <c r="I5617" s="342">
        <v>2</v>
      </c>
      <c r="J5617" s="144" t="str">
        <f t="shared" si="530"/>
        <v>SMALL</v>
      </c>
      <c r="K5617" s="144" t="str">
        <f t="shared" si="531"/>
        <v>SMALL</v>
      </c>
      <c r="L5617" s="144" t="str" cm="1">
        <f t="array" ref="L5617">_xlfn.IFS(I5617&lt;=2,"SMALL",I5617&lt;=5,"MEDIUM",I5617&gt;5,"LARGE")</f>
        <v>SMALL</v>
      </c>
      <c r="M5617" s="144" t="str">
        <f t="shared" si="528"/>
        <v>NO</v>
      </c>
      <c r="N5617" s="374">
        <v>5</v>
      </c>
      <c r="O5617" s="374">
        <f t="shared" si="529"/>
        <v>5</v>
      </c>
      <c r="P5617" s="158" t="str" cm="1">
        <f t="array" ref="P5617">_xlfn.SWITCH(ROUND(N5617,0),5,"Excellent",4,"Good",3,"ok","Bad")</f>
        <v>Excellent</v>
      </c>
      <c r="Q5617" s="144">
        <v>8</v>
      </c>
      <c r="R5617" s="385">
        <v>43807</v>
      </c>
      <c r="S5617" s="385">
        <v>43877</v>
      </c>
      <c r="T5617" s="144">
        <v>1282</v>
      </c>
      <c r="U5617" s="144" t="s">
        <v>69</v>
      </c>
      <c r="V5617" s="144">
        <v>335</v>
      </c>
      <c r="W5617" s="144" t="str">
        <f t="shared" si="532"/>
        <v>Active</v>
      </c>
      <c r="X5617" s="144">
        <v>1282</v>
      </c>
      <c r="AB5617" s="343"/>
    </row>
    <row r="5618" spans="9:28">
      <c r="I5618" s="342">
        <v>6</v>
      </c>
      <c r="J5618" s="144" t="str">
        <f t="shared" si="530"/>
        <v>LARGE</v>
      </c>
      <c r="K5618" s="144" t="str">
        <f t="shared" si="531"/>
        <v>LARGE</v>
      </c>
      <c r="L5618" s="144" t="str" cm="1">
        <f t="array" ref="L5618">_xlfn.IFS(I5618&lt;=2,"SMALL",I5618&lt;=5,"MEDIUM",I5618&gt;5,"LARGE")</f>
        <v>LARGE</v>
      </c>
      <c r="M5618" s="144" t="str">
        <f t="shared" si="528"/>
        <v>NO</v>
      </c>
      <c r="N5618" s="374">
        <v>5</v>
      </c>
      <c r="O5618" s="374">
        <f t="shared" si="529"/>
        <v>5</v>
      </c>
      <c r="P5618" s="158" t="str" cm="1">
        <f t="array" ref="P5618">_xlfn.SWITCH(ROUND(N5618,0),5,"Excellent",4,"Good",3,"ok","Bad")</f>
        <v>Excellent</v>
      </c>
      <c r="Q5618" s="144">
        <v>4</v>
      </c>
      <c r="R5618" s="385">
        <v>43808</v>
      </c>
      <c r="S5618" s="385">
        <v>43991</v>
      </c>
      <c r="T5618" s="144">
        <v>4073</v>
      </c>
      <c r="U5618" s="144" t="s">
        <v>69</v>
      </c>
      <c r="V5618" s="144">
        <v>356</v>
      </c>
      <c r="W5618" s="144" t="str">
        <f t="shared" si="532"/>
        <v>Active</v>
      </c>
      <c r="X5618" s="144">
        <v>4073</v>
      </c>
      <c r="AB5618" s="343"/>
    </row>
    <row r="5619" spans="9:28">
      <c r="I5619" s="342">
        <v>3</v>
      </c>
      <c r="J5619" s="144" t="str">
        <f t="shared" si="530"/>
        <v>LARGE</v>
      </c>
      <c r="K5619" s="144" t="str">
        <f t="shared" si="531"/>
        <v>MEDIUM</v>
      </c>
      <c r="L5619" s="144" t="str" cm="1">
        <f t="array" ref="L5619">_xlfn.IFS(I5619&lt;=2,"SMALL",I5619&lt;=5,"MEDIUM",I5619&gt;5,"LARGE")</f>
        <v>MEDIUM</v>
      </c>
      <c r="M5619" s="144" t="str">
        <f t="shared" si="528"/>
        <v>NO</v>
      </c>
      <c r="N5619" s="374">
        <v>5</v>
      </c>
      <c r="O5619" s="374">
        <f t="shared" si="529"/>
        <v>5</v>
      </c>
      <c r="P5619" s="158" t="str" cm="1">
        <f t="array" ref="P5619">_xlfn.SWITCH(ROUND(N5619,0),5,"Excellent",4,"Good",3,"ok","Bad")</f>
        <v>Excellent</v>
      </c>
      <c r="Q5619" s="144">
        <v>3</v>
      </c>
      <c r="R5619" s="385">
        <v>43813</v>
      </c>
      <c r="S5619" s="385">
        <v>43833</v>
      </c>
      <c r="T5619" s="144">
        <v>4074</v>
      </c>
      <c r="U5619" s="144" t="s">
        <v>69</v>
      </c>
      <c r="V5619" s="144">
        <v>291</v>
      </c>
      <c r="W5619" s="144" t="str">
        <f t="shared" si="532"/>
        <v>Active</v>
      </c>
      <c r="X5619" s="144">
        <v>4074</v>
      </c>
      <c r="AB5619" s="343"/>
    </row>
    <row r="5620" spans="9:28">
      <c r="I5620" s="342">
        <v>1</v>
      </c>
      <c r="J5620" s="144" t="str">
        <f t="shared" si="530"/>
        <v>SMALL</v>
      </c>
      <c r="K5620" s="144" t="str">
        <f t="shared" si="531"/>
        <v>SMALL</v>
      </c>
      <c r="L5620" s="144" t="str" cm="1">
        <f t="array" ref="L5620">_xlfn.IFS(I5620&lt;=2,"SMALL",I5620&lt;=5,"MEDIUM",I5620&gt;5,"LARGE")</f>
        <v>SMALL</v>
      </c>
      <c r="M5620" s="144" t="str">
        <f t="shared" si="528"/>
        <v>NO</v>
      </c>
      <c r="N5620" s="374">
        <v>4.8</v>
      </c>
      <c r="O5620" s="374">
        <f t="shared" si="529"/>
        <v>5</v>
      </c>
      <c r="P5620" s="158" t="str" cm="1">
        <f t="array" ref="P5620">_xlfn.SWITCH(ROUND(N5620,0),5,"Excellent",4,"Good",3,"ok","Bad")</f>
        <v>Excellent</v>
      </c>
      <c r="Q5620" s="144">
        <v>10</v>
      </c>
      <c r="R5620" s="385">
        <v>43829</v>
      </c>
      <c r="S5620" s="385">
        <v>44013</v>
      </c>
      <c r="T5620" s="144">
        <v>2899</v>
      </c>
      <c r="U5620" s="144" t="s">
        <v>60</v>
      </c>
      <c r="V5620" s="144">
        <v>103</v>
      </c>
      <c r="W5620" s="144" t="str">
        <f t="shared" si="532"/>
        <v>Active</v>
      </c>
      <c r="X5620" s="144">
        <v>2899</v>
      </c>
      <c r="AB5620" s="343"/>
    </row>
    <row r="5621" spans="9:28">
      <c r="I5621" s="342">
        <v>6</v>
      </c>
      <c r="J5621" s="144" t="str">
        <f t="shared" si="530"/>
        <v>LARGE</v>
      </c>
      <c r="K5621" s="144" t="str">
        <f t="shared" si="531"/>
        <v>LARGE</v>
      </c>
      <c r="L5621" s="144" t="str" cm="1">
        <f t="array" ref="L5621">_xlfn.IFS(I5621&lt;=2,"SMALL",I5621&lt;=5,"MEDIUM",I5621&gt;5,"LARGE")</f>
        <v>LARGE</v>
      </c>
      <c r="M5621" s="144" t="str">
        <f t="shared" si="528"/>
        <v>NO</v>
      </c>
      <c r="N5621" s="374">
        <v>5</v>
      </c>
      <c r="O5621" s="374">
        <f t="shared" si="529"/>
        <v>5</v>
      </c>
      <c r="P5621" s="158" t="str" cm="1">
        <f t="array" ref="P5621">_xlfn.SWITCH(ROUND(N5621,0),5,"Excellent",4,"Good",3,"ok","Bad")</f>
        <v>Excellent</v>
      </c>
      <c r="Q5621" s="144">
        <v>4</v>
      </c>
      <c r="R5621" s="385">
        <v>43827</v>
      </c>
      <c r="S5621" s="385">
        <v>43920</v>
      </c>
      <c r="T5621" s="144">
        <v>4075</v>
      </c>
      <c r="U5621" s="144" t="s">
        <v>69</v>
      </c>
      <c r="V5621" s="144">
        <v>229</v>
      </c>
      <c r="W5621" s="144" t="str">
        <f t="shared" si="532"/>
        <v>Active</v>
      </c>
      <c r="X5621" s="144">
        <v>4075</v>
      </c>
      <c r="AB5621" s="343"/>
    </row>
    <row r="5622" spans="9:28">
      <c r="I5622" s="342">
        <v>2</v>
      </c>
      <c r="J5622" s="144" t="str">
        <f t="shared" si="530"/>
        <v>SMALL</v>
      </c>
      <c r="K5622" s="144" t="str">
        <f t="shared" si="531"/>
        <v>SMALL</v>
      </c>
      <c r="L5622" s="144" t="str" cm="1">
        <f t="array" ref="L5622">_xlfn.IFS(I5622&lt;=2,"SMALL",I5622&lt;=5,"MEDIUM",I5622&gt;5,"LARGE")</f>
        <v>SMALL</v>
      </c>
      <c r="M5622" s="144" t="str">
        <f t="shared" si="528"/>
        <v>NO</v>
      </c>
      <c r="N5622" s="374">
        <v>5</v>
      </c>
      <c r="O5622" s="374">
        <f t="shared" si="529"/>
        <v>5</v>
      </c>
      <c r="P5622" s="158" t="str" cm="1">
        <f t="array" ref="P5622">_xlfn.SWITCH(ROUND(N5622,0),5,"Excellent",4,"Good",3,"ok","Bad")</f>
        <v>Excellent</v>
      </c>
      <c r="Q5622" s="144">
        <v>3</v>
      </c>
      <c r="R5622" s="385">
        <v>43809</v>
      </c>
      <c r="S5622" s="385">
        <v>43826</v>
      </c>
      <c r="T5622" s="144">
        <v>4021</v>
      </c>
      <c r="U5622" s="144" t="s">
        <v>69</v>
      </c>
      <c r="V5622" s="144">
        <v>139</v>
      </c>
      <c r="W5622" s="144" t="str">
        <f t="shared" si="532"/>
        <v>Active</v>
      </c>
      <c r="X5622" s="144">
        <v>4021</v>
      </c>
      <c r="AB5622" s="343"/>
    </row>
    <row r="5623" spans="9:28">
      <c r="I5623" s="342">
        <v>2</v>
      </c>
      <c r="J5623" s="144" t="str">
        <f t="shared" si="530"/>
        <v>SMALL</v>
      </c>
      <c r="K5623" s="144" t="str">
        <f t="shared" si="531"/>
        <v>SMALL</v>
      </c>
      <c r="L5623" s="144" t="str" cm="1">
        <f t="array" ref="L5623">_xlfn.IFS(I5623&lt;=2,"SMALL",I5623&lt;=5,"MEDIUM",I5623&gt;5,"LARGE")</f>
        <v>SMALL</v>
      </c>
      <c r="M5623" s="144" t="str">
        <f t="shared" si="528"/>
        <v>YES</v>
      </c>
      <c r="N5623" s="374">
        <v>4.99</v>
      </c>
      <c r="O5623" s="374">
        <f t="shared" si="529"/>
        <v>5</v>
      </c>
      <c r="P5623" s="158" t="str" cm="1">
        <f t="array" ref="P5623">_xlfn.SWITCH(ROUND(N5623,0),5,"Excellent",4,"Good",3,"ok","Bad")</f>
        <v>Excellent</v>
      </c>
      <c r="Q5623" s="144">
        <v>103</v>
      </c>
      <c r="R5623" s="385">
        <v>43810</v>
      </c>
      <c r="S5623" s="385">
        <v>44045</v>
      </c>
      <c r="T5623" s="144">
        <v>2503</v>
      </c>
      <c r="U5623" s="144" t="s">
        <v>69</v>
      </c>
      <c r="V5623" s="144">
        <v>361</v>
      </c>
      <c r="W5623" s="144" t="str">
        <f t="shared" si="532"/>
        <v>Active</v>
      </c>
      <c r="X5623" s="144">
        <v>2503</v>
      </c>
      <c r="AB5623" s="343"/>
    </row>
    <row r="5624" spans="9:28">
      <c r="I5624" s="342">
        <v>4</v>
      </c>
      <c r="J5624" s="144" t="str">
        <f t="shared" si="530"/>
        <v>LARGE</v>
      </c>
      <c r="K5624" s="144" t="str">
        <f t="shared" si="531"/>
        <v>MEDIUM</v>
      </c>
      <c r="L5624" s="144" t="str" cm="1">
        <f t="array" ref="L5624">_xlfn.IFS(I5624&lt;=2,"SMALL",I5624&lt;=5,"MEDIUM",I5624&gt;5,"LARGE")</f>
        <v>MEDIUM</v>
      </c>
      <c r="M5624" s="144" t="str">
        <f t="shared" si="528"/>
        <v>NO</v>
      </c>
      <c r="N5624" s="374">
        <v>5</v>
      </c>
      <c r="O5624" s="374">
        <f t="shared" si="529"/>
        <v>5</v>
      </c>
      <c r="P5624" s="158" t="str" cm="1">
        <f t="array" ref="P5624">_xlfn.SWITCH(ROUND(N5624,0),5,"Excellent",4,"Good",3,"ok","Bad")</f>
        <v>Excellent</v>
      </c>
      <c r="Q5624" s="144">
        <v>3</v>
      </c>
      <c r="R5624" s="385">
        <v>43822</v>
      </c>
      <c r="S5624" s="385">
        <v>43868</v>
      </c>
      <c r="T5624" s="144">
        <v>2554</v>
      </c>
      <c r="U5624" s="144" t="s">
        <v>69</v>
      </c>
      <c r="V5624" s="144">
        <v>0</v>
      </c>
      <c r="W5624" s="144" t="str">
        <f t="shared" si="532"/>
        <v>Inactive</v>
      </c>
      <c r="X5624" s="144">
        <v>2554</v>
      </c>
      <c r="AB5624" s="343"/>
    </row>
    <row r="5625" spans="9:28">
      <c r="I5625" s="342">
        <v>2</v>
      </c>
      <c r="J5625" s="144" t="str">
        <f t="shared" si="530"/>
        <v>SMALL</v>
      </c>
      <c r="K5625" s="144" t="str">
        <f t="shared" si="531"/>
        <v>SMALL</v>
      </c>
      <c r="L5625" s="144" t="str" cm="1">
        <f t="array" ref="L5625">_xlfn.IFS(I5625&lt;=2,"SMALL",I5625&lt;=5,"MEDIUM",I5625&gt;5,"LARGE")</f>
        <v>SMALL</v>
      </c>
      <c r="M5625" s="144" t="str">
        <f t="shared" si="528"/>
        <v>NO</v>
      </c>
      <c r="N5625" s="374">
        <v>5</v>
      </c>
      <c r="O5625" s="374">
        <f t="shared" si="529"/>
        <v>5</v>
      </c>
      <c r="P5625" s="158" t="str" cm="1">
        <f t="array" ref="P5625">_xlfn.SWITCH(ROUND(N5625,0),5,"Excellent",4,"Good",3,"ok","Bad")</f>
        <v>Excellent</v>
      </c>
      <c r="Q5625" s="144">
        <v>5</v>
      </c>
      <c r="R5625" s="385">
        <v>43863</v>
      </c>
      <c r="S5625" s="385">
        <v>44055</v>
      </c>
      <c r="T5625" s="144">
        <v>754</v>
      </c>
      <c r="U5625" s="144" t="s">
        <v>69</v>
      </c>
      <c r="V5625" s="144">
        <v>106</v>
      </c>
      <c r="W5625" s="144" t="str">
        <f t="shared" si="532"/>
        <v>Active</v>
      </c>
      <c r="X5625" s="144">
        <v>754</v>
      </c>
      <c r="AB5625" s="343"/>
    </row>
    <row r="5626" spans="9:28">
      <c r="I5626" s="342">
        <v>6</v>
      </c>
      <c r="J5626" s="144" t="str">
        <f t="shared" si="530"/>
        <v>LARGE</v>
      </c>
      <c r="K5626" s="144" t="str">
        <f t="shared" si="531"/>
        <v>LARGE</v>
      </c>
      <c r="L5626" s="144" t="str" cm="1">
        <f t="array" ref="L5626">_xlfn.IFS(I5626&lt;=2,"SMALL",I5626&lt;=5,"MEDIUM",I5626&gt;5,"LARGE")</f>
        <v>LARGE</v>
      </c>
      <c r="M5626" s="144" t="str">
        <f t="shared" si="528"/>
        <v>NO</v>
      </c>
      <c r="N5626" s="374">
        <v>5</v>
      </c>
      <c r="O5626" s="374">
        <f t="shared" si="529"/>
        <v>5</v>
      </c>
      <c r="P5626" s="158" t="str" cm="1">
        <f t="array" ref="P5626">_xlfn.SWITCH(ROUND(N5626,0),5,"Excellent",4,"Good",3,"ok","Bad")</f>
        <v>Excellent</v>
      </c>
      <c r="Q5626" s="144">
        <v>15</v>
      </c>
      <c r="R5626" s="385">
        <v>43807</v>
      </c>
      <c r="S5626" s="385">
        <v>43951</v>
      </c>
      <c r="T5626" s="144">
        <v>3734</v>
      </c>
      <c r="U5626" s="144" t="s">
        <v>69</v>
      </c>
      <c r="V5626" s="144">
        <v>38</v>
      </c>
      <c r="W5626" s="144" t="str">
        <f t="shared" si="532"/>
        <v>Active</v>
      </c>
      <c r="X5626" s="144">
        <v>3734</v>
      </c>
      <c r="AB5626" s="343"/>
    </row>
    <row r="5627" spans="9:28">
      <c r="I5627" s="342">
        <v>5</v>
      </c>
      <c r="J5627" s="144" t="str">
        <f t="shared" si="530"/>
        <v>LARGE</v>
      </c>
      <c r="K5627" s="144" t="str">
        <f t="shared" si="531"/>
        <v>MEDIUM</v>
      </c>
      <c r="L5627" s="144" t="str" cm="1">
        <f t="array" ref="L5627">_xlfn.IFS(I5627&lt;=2,"SMALL",I5627&lt;=5,"MEDIUM",I5627&gt;5,"LARGE")</f>
        <v>MEDIUM</v>
      </c>
      <c r="M5627" s="144" t="str">
        <f t="shared" si="528"/>
        <v>NO</v>
      </c>
      <c r="N5627" s="374">
        <v>5</v>
      </c>
      <c r="O5627" s="374">
        <f t="shared" si="529"/>
        <v>5</v>
      </c>
      <c r="P5627" s="158" t="str" cm="1">
        <f t="array" ref="P5627">_xlfn.SWITCH(ROUND(N5627,0),5,"Excellent",4,"Good",3,"ok","Bad")</f>
        <v>Excellent</v>
      </c>
      <c r="Q5627" s="144">
        <v>13</v>
      </c>
      <c r="R5627" s="385">
        <v>43809</v>
      </c>
      <c r="S5627" s="385">
        <v>44045</v>
      </c>
      <c r="T5627" s="144">
        <v>4076</v>
      </c>
      <c r="U5627" s="144" t="s">
        <v>69</v>
      </c>
      <c r="V5627" s="144">
        <v>270</v>
      </c>
      <c r="W5627" s="144" t="str">
        <f t="shared" si="532"/>
        <v>Active</v>
      </c>
      <c r="X5627" s="144">
        <v>4076</v>
      </c>
      <c r="AB5627" s="343"/>
    </row>
    <row r="5628" spans="9:28">
      <c r="I5628" s="342">
        <v>3</v>
      </c>
      <c r="J5628" s="144" t="str">
        <f t="shared" si="530"/>
        <v>LARGE</v>
      </c>
      <c r="K5628" s="144" t="str">
        <f t="shared" si="531"/>
        <v>MEDIUM</v>
      </c>
      <c r="L5628" s="144" t="str" cm="1">
        <f t="array" ref="L5628">_xlfn.IFS(I5628&lt;=2,"SMALL",I5628&lt;=5,"MEDIUM",I5628&gt;5,"LARGE")</f>
        <v>MEDIUM</v>
      </c>
      <c r="M5628" s="144" t="str">
        <f t="shared" si="528"/>
        <v>NO</v>
      </c>
      <c r="N5628" s="374">
        <v>5</v>
      </c>
      <c r="O5628" s="374">
        <f t="shared" si="529"/>
        <v>5</v>
      </c>
      <c r="P5628" s="158" t="str" cm="1">
        <f t="array" ref="P5628">_xlfn.SWITCH(ROUND(N5628,0),5,"Excellent",4,"Good",3,"ok","Bad")</f>
        <v>Excellent</v>
      </c>
      <c r="Q5628" s="144">
        <v>3</v>
      </c>
      <c r="R5628" s="385">
        <v>43807</v>
      </c>
      <c r="S5628" s="385">
        <v>43832</v>
      </c>
      <c r="T5628" s="144">
        <v>1600</v>
      </c>
      <c r="U5628" s="144" t="s">
        <v>69</v>
      </c>
      <c r="V5628" s="144">
        <v>89</v>
      </c>
      <c r="W5628" s="144" t="str">
        <f t="shared" si="532"/>
        <v>Active</v>
      </c>
      <c r="X5628" s="144">
        <v>1600</v>
      </c>
      <c r="AB5628" s="343"/>
    </row>
    <row r="5629" spans="9:28">
      <c r="I5629" s="342">
        <v>2</v>
      </c>
      <c r="J5629" s="144" t="str">
        <f t="shared" si="530"/>
        <v>SMALL</v>
      </c>
      <c r="K5629" s="144" t="str">
        <f t="shared" si="531"/>
        <v>SMALL</v>
      </c>
      <c r="L5629" s="144" t="str" cm="1">
        <f t="array" ref="L5629">_xlfn.IFS(I5629&lt;=2,"SMALL",I5629&lt;=5,"MEDIUM",I5629&gt;5,"LARGE")</f>
        <v>SMALL</v>
      </c>
      <c r="M5629" s="144" t="str">
        <f t="shared" si="528"/>
        <v>NO</v>
      </c>
      <c r="N5629" s="374">
        <v>4.88</v>
      </c>
      <c r="O5629" s="374">
        <f t="shared" si="529"/>
        <v>5</v>
      </c>
      <c r="P5629" s="158" t="str" cm="1">
        <f t="array" ref="P5629">_xlfn.SWITCH(ROUND(N5629,0),5,"Excellent",4,"Good",3,"ok","Bad")</f>
        <v>Excellent</v>
      </c>
      <c r="Q5629" s="144">
        <v>17</v>
      </c>
      <c r="R5629" s="385">
        <v>43822</v>
      </c>
      <c r="S5629" s="385">
        <v>43898</v>
      </c>
      <c r="T5629" s="144">
        <v>2556</v>
      </c>
      <c r="U5629" s="144" t="s">
        <v>60</v>
      </c>
      <c r="V5629" s="144">
        <v>326</v>
      </c>
      <c r="W5629" s="144" t="str">
        <f t="shared" si="532"/>
        <v>Active</v>
      </c>
      <c r="X5629" s="144">
        <v>2556</v>
      </c>
      <c r="AB5629" s="343"/>
    </row>
    <row r="5630" spans="9:28">
      <c r="I5630" s="342">
        <v>2</v>
      </c>
      <c r="J5630" s="144" t="str">
        <f t="shared" si="530"/>
        <v>SMALL</v>
      </c>
      <c r="K5630" s="144" t="str">
        <f t="shared" si="531"/>
        <v>SMALL</v>
      </c>
      <c r="L5630" s="144" t="str" cm="1">
        <f t="array" ref="L5630">_xlfn.IFS(I5630&lt;=2,"SMALL",I5630&lt;=5,"MEDIUM",I5630&gt;5,"LARGE")</f>
        <v>SMALL</v>
      </c>
      <c r="M5630" s="144" t="str">
        <f t="shared" si="528"/>
        <v>NO</v>
      </c>
      <c r="N5630" s="374">
        <v>4.75</v>
      </c>
      <c r="O5630" s="374">
        <f t="shared" si="529"/>
        <v>5</v>
      </c>
      <c r="P5630" s="158" t="str" cm="1">
        <f t="array" ref="P5630">_xlfn.SWITCH(ROUND(N5630,0),5,"Excellent",4,"Good",3,"ok","Bad")</f>
        <v>Excellent</v>
      </c>
      <c r="Q5630" s="144">
        <v>4</v>
      </c>
      <c r="R5630" s="385">
        <v>43877</v>
      </c>
      <c r="S5630" s="385">
        <v>43902</v>
      </c>
      <c r="T5630" s="144">
        <v>3706</v>
      </c>
      <c r="U5630" s="144" t="s">
        <v>60</v>
      </c>
      <c r="V5630" s="144">
        <v>73</v>
      </c>
      <c r="W5630" s="144" t="str">
        <f t="shared" si="532"/>
        <v>Active</v>
      </c>
      <c r="X5630" s="144">
        <v>3706</v>
      </c>
      <c r="AB5630" s="343"/>
    </row>
    <row r="5631" spans="9:28">
      <c r="I5631" s="342">
        <v>6</v>
      </c>
      <c r="J5631" s="144" t="str">
        <f t="shared" si="530"/>
        <v>LARGE</v>
      </c>
      <c r="K5631" s="144" t="str">
        <f t="shared" si="531"/>
        <v>LARGE</v>
      </c>
      <c r="L5631" s="144" t="str" cm="1">
        <f t="array" ref="L5631">_xlfn.IFS(I5631&lt;=2,"SMALL",I5631&lt;=5,"MEDIUM",I5631&gt;5,"LARGE")</f>
        <v>LARGE</v>
      </c>
      <c r="M5631" s="144" t="str">
        <f t="shared" si="528"/>
        <v>NO</v>
      </c>
      <c r="N5631" s="374">
        <v>5</v>
      </c>
      <c r="O5631" s="374">
        <f t="shared" si="529"/>
        <v>5</v>
      </c>
      <c r="P5631" s="158" t="str" cm="1">
        <f t="array" ref="P5631">_xlfn.SWITCH(ROUND(N5631,0),5,"Excellent",4,"Good",3,"ok","Bad")</f>
        <v>Excellent</v>
      </c>
      <c r="Q5631" s="144">
        <v>18</v>
      </c>
      <c r="R5631" s="385">
        <v>43813</v>
      </c>
      <c r="S5631" s="385">
        <v>43921</v>
      </c>
      <c r="T5631" s="144">
        <v>4077</v>
      </c>
      <c r="U5631" s="144" t="s">
        <v>69</v>
      </c>
      <c r="V5631" s="144">
        <v>266</v>
      </c>
      <c r="W5631" s="144" t="str">
        <f t="shared" si="532"/>
        <v>Active</v>
      </c>
      <c r="X5631" s="144">
        <v>4077</v>
      </c>
      <c r="AB5631" s="343"/>
    </row>
    <row r="5632" spans="9:28">
      <c r="I5632" s="342">
        <v>3</v>
      </c>
      <c r="J5632" s="144" t="str">
        <f t="shared" si="530"/>
        <v>LARGE</v>
      </c>
      <c r="K5632" s="144" t="str">
        <f t="shared" si="531"/>
        <v>MEDIUM</v>
      </c>
      <c r="L5632" s="144" t="str" cm="1">
        <f t="array" ref="L5632">_xlfn.IFS(I5632&lt;=2,"SMALL",I5632&lt;=5,"MEDIUM",I5632&gt;5,"LARGE")</f>
        <v>MEDIUM</v>
      </c>
      <c r="M5632" s="144" t="str">
        <f t="shared" si="528"/>
        <v>NO</v>
      </c>
      <c r="N5632" s="374">
        <v>5</v>
      </c>
      <c r="O5632" s="374">
        <f t="shared" si="529"/>
        <v>5</v>
      </c>
      <c r="P5632" s="158" t="str" cm="1">
        <f t="array" ref="P5632">_xlfn.SWITCH(ROUND(N5632,0),5,"Excellent",4,"Good",3,"ok","Bad")</f>
        <v>Excellent</v>
      </c>
      <c r="Q5632" s="144">
        <v>3</v>
      </c>
      <c r="R5632" s="385">
        <v>43826</v>
      </c>
      <c r="S5632" s="385">
        <v>44011</v>
      </c>
      <c r="T5632" s="144">
        <v>665</v>
      </c>
      <c r="U5632" s="144" t="s">
        <v>69</v>
      </c>
      <c r="V5632" s="144">
        <v>0</v>
      </c>
      <c r="W5632" s="144" t="str">
        <f t="shared" si="532"/>
        <v>Inactive</v>
      </c>
      <c r="X5632" s="144">
        <v>665</v>
      </c>
      <c r="AB5632" s="343"/>
    </row>
    <row r="5633" spans="9:28">
      <c r="I5633" s="342">
        <v>4</v>
      </c>
      <c r="J5633" s="144" t="str">
        <f t="shared" si="530"/>
        <v>LARGE</v>
      </c>
      <c r="K5633" s="144" t="str">
        <f t="shared" si="531"/>
        <v>MEDIUM</v>
      </c>
      <c r="L5633" s="144" t="str" cm="1">
        <f t="array" ref="L5633">_xlfn.IFS(I5633&lt;=2,"SMALL",I5633&lt;=5,"MEDIUM",I5633&gt;5,"LARGE")</f>
        <v>MEDIUM</v>
      </c>
      <c r="M5633" s="144" t="str">
        <f t="shared" si="528"/>
        <v>NO</v>
      </c>
      <c r="N5633" s="374">
        <v>4.71</v>
      </c>
      <c r="O5633" s="374">
        <f t="shared" si="529"/>
        <v>5</v>
      </c>
      <c r="P5633" s="158" t="str" cm="1">
        <f t="array" ref="P5633">_xlfn.SWITCH(ROUND(N5633,0),5,"Excellent",4,"Good",3,"ok","Bad")</f>
        <v>Excellent</v>
      </c>
      <c r="Q5633" s="144">
        <v>7</v>
      </c>
      <c r="R5633" s="385">
        <v>43821</v>
      </c>
      <c r="S5633" s="385">
        <v>43898</v>
      </c>
      <c r="T5633" s="144">
        <v>4078</v>
      </c>
      <c r="U5633" s="144" t="s">
        <v>69</v>
      </c>
      <c r="V5633" s="144">
        <v>0</v>
      </c>
      <c r="W5633" s="144" t="str">
        <f t="shared" si="532"/>
        <v>Inactive</v>
      </c>
      <c r="X5633" s="144">
        <v>4078</v>
      </c>
      <c r="AB5633" s="343"/>
    </row>
    <row r="5634" spans="9:28">
      <c r="I5634" s="342">
        <v>7</v>
      </c>
      <c r="J5634" s="144" t="str">
        <f t="shared" si="530"/>
        <v>LARGE</v>
      </c>
      <c r="K5634" s="144" t="str">
        <f t="shared" si="531"/>
        <v>LARGE</v>
      </c>
      <c r="L5634" s="144" t="str" cm="1">
        <f t="array" ref="L5634">_xlfn.IFS(I5634&lt;=2,"SMALL",I5634&lt;=5,"MEDIUM",I5634&gt;5,"LARGE")</f>
        <v>LARGE</v>
      </c>
      <c r="M5634" s="144" t="str">
        <f t="shared" si="528"/>
        <v>NO</v>
      </c>
      <c r="N5634" s="374">
        <v>5</v>
      </c>
      <c r="O5634" s="374">
        <f t="shared" si="529"/>
        <v>5</v>
      </c>
      <c r="P5634" s="158" t="str" cm="1">
        <f t="array" ref="P5634">_xlfn.SWITCH(ROUND(N5634,0),5,"Excellent",4,"Good",3,"ok","Bad")</f>
        <v>Excellent</v>
      </c>
      <c r="Q5634" s="144">
        <v>8</v>
      </c>
      <c r="R5634" s="385">
        <v>43810</v>
      </c>
      <c r="S5634" s="385">
        <v>43905</v>
      </c>
      <c r="T5634" s="144">
        <v>3491</v>
      </c>
      <c r="U5634" s="144" t="s">
        <v>69</v>
      </c>
      <c r="V5634" s="144">
        <v>2</v>
      </c>
      <c r="W5634" s="144" t="str">
        <f t="shared" si="532"/>
        <v>Active</v>
      </c>
      <c r="X5634" s="144">
        <v>3491</v>
      </c>
      <c r="AB5634" s="343"/>
    </row>
    <row r="5635" spans="9:28">
      <c r="I5635" s="342">
        <v>2</v>
      </c>
      <c r="J5635" s="144" t="str">
        <f t="shared" si="530"/>
        <v>SMALL</v>
      </c>
      <c r="K5635" s="144" t="str">
        <f t="shared" si="531"/>
        <v>SMALL</v>
      </c>
      <c r="L5635" s="144" t="str" cm="1">
        <f t="array" ref="L5635">_xlfn.IFS(I5635&lt;=2,"SMALL",I5635&lt;=5,"MEDIUM",I5635&gt;5,"LARGE")</f>
        <v>SMALL</v>
      </c>
      <c r="M5635" s="144" t="str">
        <f t="shared" si="528"/>
        <v>NO</v>
      </c>
      <c r="N5635" s="374">
        <v>4.7300000000000004</v>
      </c>
      <c r="O5635" s="374">
        <f t="shared" si="529"/>
        <v>5</v>
      </c>
      <c r="P5635" s="158" t="str" cm="1">
        <f t="array" ref="P5635">_xlfn.SWITCH(ROUND(N5635,0),5,"Excellent",4,"Good",3,"ok","Bad")</f>
        <v>Excellent</v>
      </c>
      <c r="Q5635" s="144">
        <v>26</v>
      </c>
      <c r="R5635" s="385">
        <v>43816</v>
      </c>
      <c r="S5635" s="385">
        <v>43891</v>
      </c>
      <c r="T5635" s="144">
        <v>3396</v>
      </c>
      <c r="U5635" s="144" t="s">
        <v>60</v>
      </c>
      <c r="V5635" s="144">
        <v>13</v>
      </c>
      <c r="W5635" s="144" t="str">
        <f t="shared" si="532"/>
        <v>Active</v>
      </c>
      <c r="X5635" s="144">
        <v>3396</v>
      </c>
      <c r="AB5635" s="343"/>
    </row>
    <row r="5636" spans="9:28">
      <c r="I5636" s="342">
        <v>2</v>
      </c>
      <c r="J5636" s="144" t="str">
        <f t="shared" si="530"/>
        <v>SMALL</v>
      </c>
      <c r="K5636" s="144" t="str">
        <f t="shared" si="531"/>
        <v>SMALL</v>
      </c>
      <c r="L5636" s="144" t="str" cm="1">
        <f t="array" ref="L5636">_xlfn.IFS(I5636&lt;=2,"SMALL",I5636&lt;=5,"MEDIUM",I5636&gt;5,"LARGE")</f>
        <v>SMALL</v>
      </c>
      <c r="M5636" s="144" t="str">
        <f t="shared" si="528"/>
        <v>NO</v>
      </c>
      <c r="N5636" s="374">
        <v>4.83</v>
      </c>
      <c r="O5636" s="374">
        <f t="shared" si="529"/>
        <v>5</v>
      </c>
      <c r="P5636" s="158" t="str" cm="1">
        <f t="array" ref="P5636">_xlfn.SWITCH(ROUND(N5636,0),5,"Excellent",4,"Good",3,"ok","Bad")</f>
        <v>Excellent</v>
      </c>
      <c r="Q5636" s="144">
        <v>23</v>
      </c>
      <c r="R5636" s="385">
        <v>43813</v>
      </c>
      <c r="S5636" s="385">
        <v>43960</v>
      </c>
      <c r="T5636" s="144">
        <v>4071</v>
      </c>
      <c r="U5636" s="144" t="s">
        <v>60</v>
      </c>
      <c r="V5636" s="144">
        <v>15</v>
      </c>
      <c r="W5636" s="144" t="str">
        <f t="shared" si="532"/>
        <v>Active</v>
      </c>
      <c r="X5636" s="144">
        <v>4071</v>
      </c>
      <c r="AB5636" s="343"/>
    </row>
    <row r="5637" spans="9:28">
      <c r="I5637" s="342">
        <v>6</v>
      </c>
      <c r="J5637" s="144" t="str">
        <f t="shared" si="530"/>
        <v>LARGE</v>
      </c>
      <c r="K5637" s="144" t="str">
        <f t="shared" si="531"/>
        <v>LARGE</v>
      </c>
      <c r="L5637" s="144" t="str" cm="1">
        <f t="array" ref="L5637">_xlfn.IFS(I5637&lt;=2,"SMALL",I5637&lt;=5,"MEDIUM",I5637&gt;5,"LARGE")</f>
        <v>LARGE</v>
      </c>
      <c r="M5637" s="144" t="str">
        <f t="shared" ref="M5637:M5700" si="533">IF(AND(N5637&gt;=4.8,Q5637&gt;100),"YES","NO")</f>
        <v>NO</v>
      </c>
      <c r="N5637" s="374">
        <v>5</v>
      </c>
      <c r="O5637" s="374">
        <f t="shared" ref="O5637:O5700" si="534">ROUND(N5637,0)</f>
        <v>5</v>
      </c>
      <c r="P5637" s="158" t="str" cm="1">
        <f t="array" ref="P5637">_xlfn.SWITCH(ROUND(N5637,0),5,"Excellent",4,"Good",3,"ok","Bad")</f>
        <v>Excellent</v>
      </c>
      <c r="Q5637" s="144">
        <v>5</v>
      </c>
      <c r="R5637" s="385">
        <v>43825</v>
      </c>
      <c r="S5637" s="385">
        <v>43905</v>
      </c>
      <c r="T5637" s="144">
        <v>2708</v>
      </c>
      <c r="U5637" s="144" t="s">
        <v>69</v>
      </c>
      <c r="V5637" s="144">
        <v>164</v>
      </c>
      <c r="W5637" s="144" t="str">
        <f t="shared" si="532"/>
        <v>Active</v>
      </c>
      <c r="X5637" s="144">
        <v>2708</v>
      </c>
      <c r="AB5637" s="343"/>
    </row>
    <row r="5638" spans="9:28">
      <c r="I5638" s="342">
        <v>4</v>
      </c>
      <c r="J5638" s="144" t="str">
        <f t="shared" ref="J5638:J5701" si="535">IF(I5638&lt;=2,"SMALL","LARGE")</f>
        <v>LARGE</v>
      </c>
      <c r="K5638" s="144" t="str">
        <f t="shared" ref="K5638:K5701" si="536">IF(I5638&lt;=2,"SMALL",IF(I5638&lt;=5,"MEDIUM","LARGE"))</f>
        <v>MEDIUM</v>
      </c>
      <c r="L5638" s="144" t="str" cm="1">
        <f t="array" ref="L5638">_xlfn.IFS(I5638&lt;=2,"SMALL",I5638&lt;=5,"MEDIUM",I5638&gt;5,"LARGE")</f>
        <v>MEDIUM</v>
      </c>
      <c r="M5638" s="144" t="str">
        <f t="shared" si="533"/>
        <v>NO</v>
      </c>
      <c r="N5638" s="374">
        <v>4.67</v>
      </c>
      <c r="O5638" s="374">
        <f t="shared" si="534"/>
        <v>5</v>
      </c>
      <c r="P5638" s="158" t="str" cm="1">
        <f t="array" ref="P5638">_xlfn.SWITCH(ROUND(N5638,0),5,"Excellent",4,"Good",3,"ok","Bad")</f>
        <v>Excellent</v>
      </c>
      <c r="Q5638" s="144">
        <v>3</v>
      </c>
      <c r="R5638" s="385">
        <v>43831</v>
      </c>
      <c r="S5638" s="385">
        <v>43868</v>
      </c>
      <c r="T5638" s="144">
        <v>3281</v>
      </c>
      <c r="U5638" s="144" t="s">
        <v>69</v>
      </c>
      <c r="V5638" s="144">
        <v>27</v>
      </c>
      <c r="W5638" s="144" t="str">
        <f t="shared" ref="W5638:W5701" si="537">IF(NOT(V5638=0),"Active","Inactive")</f>
        <v>Active</v>
      </c>
      <c r="X5638" s="144">
        <v>3281</v>
      </c>
      <c r="AB5638" s="343"/>
    </row>
    <row r="5639" spans="9:28">
      <c r="I5639" s="342">
        <v>6</v>
      </c>
      <c r="J5639" s="144" t="str">
        <f t="shared" si="535"/>
        <v>LARGE</v>
      </c>
      <c r="K5639" s="144" t="str">
        <f t="shared" si="536"/>
        <v>LARGE</v>
      </c>
      <c r="L5639" s="144" t="str" cm="1">
        <f t="array" ref="L5639">_xlfn.IFS(I5639&lt;=2,"SMALL",I5639&lt;=5,"MEDIUM",I5639&gt;5,"LARGE")</f>
        <v>LARGE</v>
      </c>
      <c r="M5639" s="144" t="str">
        <f t="shared" si="533"/>
        <v>NO</v>
      </c>
      <c r="N5639" s="374">
        <v>4.8</v>
      </c>
      <c r="O5639" s="374">
        <f t="shared" si="534"/>
        <v>5</v>
      </c>
      <c r="P5639" s="158" t="str" cm="1">
        <f t="array" ref="P5639">_xlfn.SWITCH(ROUND(N5639,0),5,"Excellent",4,"Good",3,"ok","Bad")</f>
        <v>Excellent</v>
      </c>
      <c r="Q5639" s="144">
        <v>5</v>
      </c>
      <c r="R5639" s="385">
        <v>43853</v>
      </c>
      <c r="S5639" s="385">
        <v>43901</v>
      </c>
      <c r="T5639" s="144">
        <v>2005</v>
      </c>
      <c r="U5639" s="144" t="s">
        <v>69</v>
      </c>
      <c r="V5639" s="144">
        <v>357</v>
      </c>
      <c r="W5639" s="144" t="str">
        <f t="shared" si="537"/>
        <v>Active</v>
      </c>
      <c r="X5639" s="144">
        <v>2005</v>
      </c>
      <c r="AB5639" s="343"/>
    </row>
    <row r="5640" spans="9:28">
      <c r="I5640" s="342">
        <v>2</v>
      </c>
      <c r="J5640" s="144" t="str">
        <f t="shared" si="535"/>
        <v>SMALL</v>
      </c>
      <c r="K5640" s="144" t="str">
        <f t="shared" si="536"/>
        <v>SMALL</v>
      </c>
      <c r="L5640" s="144" t="str" cm="1">
        <f t="array" ref="L5640">_xlfn.IFS(I5640&lt;=2,"SMALL",I5640&lt;=5,"MEDIUM",I5640&gt;5,"LARGE")</f>
        <v>SMALL</v>
      </c>
      <c r="M5640" s="144" t="str">
        <f t="shared" si="533"/>
        <v>NO</v>
      </c>
      <c r="N5640" s="374">
        <v>5</v>
      </c>
      <c r="O5640" s="374">
        <f t="shared" si="534"/>
        <v>5</v>
      </c>
      <c r="P5640" s="158" t="str" cm="1">
        <f t="array" ref="P5640">_xlfn.SWITCH(ROUND(N5640,0),5,"Excellent",4,"Good",3,"ok","Bad")</f>
        <v>Excellent</v>
      </c>
      <c r="Q5640" s="144">
        <v>4</v>
      </c>
      <c r="R5640" s="385">
        <v>43822</v>
      </c>
      <c r="S5640" s="385">
        <v>43827</v>
      </c>
      <c r="T5640" s="144">
        <v>2707</v>
      </c>
      <c r="U5640" s="144" t="s">
        <v>69</v>
      </c>
      <c r="V5640" s="144">
        <v>6</v>
      </c>
      <c r="W5640" s="144" t="str">
        <f t="shared" si="537"/>
        <v>Active</v>
      </c>
      <c r="X5640" s="144">
        <v>2707</v>
      </c>
      <c r="AB5640" s="343"/>
    </row>
    <row r="5641" spans="9:28">
      <c r="I5641" s="342">
        <v>2</v>
      </c>
      <c r="J5641" s="144" t="str">
        <f t="shared" si="535"/>
        <v>SMALL</v>
      </c>
      <c r="K5641" s="144" t="str">
        <f t="shared" si="536"/>
        <v>SMALL</v>
      </c>
      <c r="L5641" s="144" t="str" cm="1">
        <f t="array" ref="L5641">_xlfn.IFS(I5641&lt;=2,"SMALL",I5641&lt;=5,"MEDIUM",I5641&gt;5,"LARGE")</f>
        <v>SMALL</v>
      </c>
      <c r="M5641" s="144" t="str">
        <f t="shared" si="533"/>
        <v>NO</v>
      </c>
      <c r="N5641" s="374">
        <v>5</v>
      </c>
      <c r="O5641" s="374">
        <f t="shared" si="534"/>
        <v>5</v>
      </c>
      <c r="P5641" s="158" t="str" cm="1">
        <f t="array" ref="P5641">_xlfn.SWITCH(ROUND(N5641,0),5,"Excellent",4,"Good",3,"ok","Bad")</f>
        <v>Excellent</v>
      </c>
      <c r="Q5641" s="144">
        <v>5</v>
      </c>
      <c r="R5641" s="385">
        <v>43825</v>
      </c>
      <c r="S5641" s="385">
        <v>43902</v>
      </c>
      <c r="T5641" s="144">
        <v>2546</v>
      </c>
      <c r="U5641" s="144" t="s">
        <v>69</v>
      </c>
      <c r="V5641" s="144">
        <v>0</v>
      </c>
      <c r="W5641" s="144" t="str">
        <f t="shared" si="537"/>
        <v>Inactive</v>
      </c>
      <c r="X5641" s="144">
        <v>2546</v>
      </c>
      <c r="AB5641" s="343"/>
    </row>
    <row r="5642" spans="9:28">
      <c r="I5642" s="342">
        <v>2</v>
      </c>
      <c r="J5642" s="144" t="str">
        <f t="shared" si="535"/>
        <v>SMALL</v>
      </c>
      <c r="K5642" s="144" t="str">
        <f t="shared" si="536"/>
        <v>SMALL</v>
      </c>
      <c r="L5642" s="144" t="str" cm="1">
        <f t="array" ref="L5642">_xlfn.IFS(I5642&lt;=2,"SMALL",I5642&lt;=5,"MEDIUM",I5642&gt;5,"LARGE")</f>
        <v>SMALL</v>
      </c>
      <c r="M5642" s="144" t="str">
        <f t="shared" si="533"/>
        <v>NO</v>
      </c>
      <c r="N5642" s="374">
        <v>5</v>
      </c>
      <c r="O5642" s="374">
        <f t="shared" si="534"/>
        <v>5</v>
      </c>
      <c r="P5642" s="158" t="str" cm="1">
        <f t="array" ref="P5642">_xlfn.SWITCH(ROUND(N5642,0),5,"Excellent",4,"Good",3,"ok","Bad")</f>
        <v>Excellent</v>
      </c>
      <c r="Q5642" s="144">
        <v>31</v>
      </c>
      <c r="R5642" s="385">
        <v>43832</v>
      </c>
      <c r="S5642" s="385">
        <v>44053</v>
      </c>
      <c r="T5642" s="144">
        <v>1173</v>
      </c>
      <c r="U5642" s="144" t="s">
        <v>69</v>
      </c>
      <c r="V5642" s="144">
        <v>68</v>
      </c>
      <c r="W5642" s="144" t="str">
        <f t="shared" si="537"/>
        <v>Active</v>
      </c>
      <c r="X5642" s="144">
        <v>1173</v>
      </c>
      <c r="AB5642" s="343"/>
    </row>
    <row r="5643" spans="9:28">
      <c r="I5643" s="342">
        <v>3</v>
      </c>
      <c r="J5643" s="144" t="str">
        <f t="shared" si="535"/>
        <v>LARGE</v>
      </c>
      <c r="K5643" s="144" t="str">
        <f t="shared" si="536"/>
        <v>MEDIUM</v>
      </c>
      <c r="L5643" s="144" t="str" cm="1">
        <f t="array" ref="L5643">_xlfn.IFS(I5643&lt;=2,"SMALL",I5643&lt;=5,"MEDIUM",I5643&gt;5,"LARGE")</f>
        <v>MEDIUM</v>
      </c>
      <c r="M5643" s="144" t="str">
        <f t="shared" si="533"/>
        <v>NO</v>
      </c>
      <c r="N5643" s="374">
        <v>4.8899999999999997</v>
      </c>
      <c r="O5643" s="374">
        <f t="shared" si="534"/>
        <v>5</v>
      </c>
      <c r="P5643" s="158" t="str" cm="1">
        <f t="array" ref="P5643">_xlfn.SWITCH(ROUND(N5643,0),5,"Excellent",4,"Good",3,"ok","Bad")</f>
        <v>Excellent</v>
      </c>
      <c r="Q5643" s="144">
        <v>9</v>
      </c>
      <c r="R5643" s="385">
        <v>43823</v>
      </c>
      <c r="S5643" s="385">
        <v>44043</v>
      </c>
      <c r="T5643" s="144">
        <v>3431</v>
      </c>
      <c r="U5643" s="144" t="s">
        <v>69</v>
      </c>
      <c r="V5643" s="144">
        <v>78</v>
      </c>
      <c r="W5643" s="144" t="str">
        <f t="shared" si="537"/>
        <v>Active</v>
      </c>
      <c r="X5643" s="144">
        <v>3431</v>
      </c>
      <c r="AB5643" s="343"/>
    </row>
    <row r="5644" spans="9:28">
      <c r="I5644" s="342">
        <v>2</v>
      </c>
      <c r="J5644" s="144" t="str">
        <f t="shared" si="535"/>
        <v>SMALL</v>
      </c>
      <c r="K5644" s="144" t="str">
        <f t="shared" si="536"/>
        <v>SMALL</v>
      </c>
      <c r="L5644" s="144" t="str" cm="1">
        <f t="array" ref="L5644">_xlfn.IFS(I5644&lt;=2,"SMALL",I5644&lt;=5,"MEDIUM",I5644&gt;5,"LARGE")</f>
        <v>SMALL</v>
      </c>
      <c r="M5644" s="144" t="str">
        <f t="shared" si="533"/>
        <v>NO</v>
      </c>
      <c r="N5644" s="374">
        <v>5</v>
      </c>
      <c r="O5644" s="374">
        <f t="shared" si="534"/>
        <v>5</v>
      </c>
      <c r="P5644" s="158" t="str" cm="1">
        <f t="array" ref="P5644">_xlfn.SWITCH(ROUND(N5644,0),5,"Excellent",4,"Good",3,"ok","Bad")</f>
        <v>Excellent</v>
      </c>
      <c r="Q5644" s="144">
        <v>5</v>
      </c>
      <c r="R5644" s="385">
        <v>43831</v>
      </c>
      <c r="S5644" s="385">
        <v>44052</v>
      </c>
      <c r="T5644" s="144">
        <v>2684</v>
      </c>
      <c r="U5644" s="144" t="s">
        <v>60</v>
      </c>
      <c r="V5644" s="144">
        <v>87</v>
      </c>
      <c r="W5644" s="144" t="str">
        <f t="shared" si="537"/>
        <v>Active</v>
      </c>
      <c r="X5644" s="144">
        <v>2684</v>
      </c>
      <c r="AB5644" s="343"/>
    </row>
    <row r="5645" spans="9:28">
      <c r="I5645" s="342">
        <v>2</v>
      </c>
      <c r="J5645" s="144" t="str">
        <f t="shared" si="535"/>
        <v>SMALL</v>
      </c>
      <c r="K5645" s="144" t="str">
        <f t="shared" si="536"/>
        <v>SMALL</v>
      </c>
      <c r="L5645" s="144" t="str" cm="1">
        <f t="array" ref="L5645">_xlfn.IFS(I5645&lt;=2,"SMALL",I5645&lt;=5,"MEDIUM",I5645&gt;5,"LARGE")</f>
        <v>SMALL</v>
      </c>
      <c r="M5645" s="144" t="str">
        <f t="shared" si="533"/>
        <v>NO</v>
      </c>
      <c r="N5645" s="374">
        <v>5</v>
      </c>
      <c r="O5645" s="374">
        <f t="shared" si="534"/>
        <v>5</v>
      </c>
      <c r="P5645" s="158" t="str" cm="1">
        <f t="array" ref="P5645">_xlfn.SWITCH(ROUND(N5645,0),5,"Excellent",4,"Good",3,"ok","Bad")</f>
        <v>Excellent</v>
      </c>
      <c r="Q5645" s="144">
        <v>3</v>
      </c>
      <c r="R5645" s="385">
        <v>43854</v>
      </c>
      <c r="S5645" s="385">
        <v>43901</v>
      </c>
      <c r="T5645" s="144">
        <v>3360</v>
      </c>
      <c r="U5645" s="144" t="s">
        <v>69</v>
      </c>
      <c r="V5645" s="144">
        <v>332</v>
      </c>
      <c r="W5645" s="144" t="str">
        <f t="shared" si="537"/>
        <v>Active</v>
      </c>
      <c r="X5645" s="144">
        <v>3360</v>
      </c>
      <c r="AB5645" s="343"/>
    </row>
    <row r="5646" spans="9:28">
      <c r="I5646" s="342">
        <v>2</v>
      </c>
      <c r="J5646" s="144" t="str">
        <f t="shared" si="535"/>
        <v>SMALL</v>
      </c>
      <c r="K5646" s="144" t="str">
        <f t="shared" si="536"/>
        <v>SMALL</v>
      </c>
      <c r="L5646" s="144" t="str" cm="1">
        <f t="array" ref="L5646">_xlfn.IFS(I5646&lt;=2,"SMALL",I5646&lt;=5,"MEDIUM",I5646&gt;5,"LARGE")</f>
        <v>SMALL</v>
      </c>
      <c r="M5646" s="144" t="str">
        <f t="shared" si="533"/>
        <v>NO</v>
      </c>
      <c r="N5646" s="374">
        <v>4.33</v>
      </c>
      <c r="O5646" s="374">
        <f t="shared" si="534"/>
        <v>4</v>
      </c>
      <c r="P5646" s="158" t="str" cm="1">
        <f t="array" ref="P5646">_xlfn.SWITCH(ROUND(N5646,0),5,"Excellent",4,"Good",3,"ok","Bad")</f>
        <v>Good</v>
      </c>
      <c r="Q5646" s="144">
        <v>15</v>
      </c>
      <c r="R5646" s="385">
        <v>43811</v>
      </c>
      <c r="S5646" s="385">
        <v>43905</v>
      </c>
      <c r="T5646" s="144">
        <v>2253</v>
      </c>
      <c r="U5646" s="144" t="s">
        <v>60</v>
      </c>
      <c r="V5646" s="144">
        <v>13</v>
      </c>
      <c r="W5646" s="144" t="str">
        <f t="shared" si="537"/>
        <v>Active</v>
      </c>
      <c r="X5646" s="144">
        <v>2253</v>
      </c>
      <c r="AB5646" s="343"/>
    </row>
    <row r="5647" spans="9:28">
      <c r="I5647" s="342">
        <v>3</v>
      </c>
      <c r="J5647" s="144" t="str">
        <f t="shared" si="535"/>
        <v>LARGE</v>
      </c>
      <c r="K5647" s="144" t="str">
        <f t="shared" si="536"/>
        <v>MEDIUM</v>
      </c>
      <c r="L5647" s="144" t="str" cm="1">
        <f t="array" ref="L5647">_xlfn.IFS(I5647&lt;=2,"SMALL",I5647&lt;=5,"MEDIUM",I5647&gt;5,"LARGE")</f>
        <v>MEDIUM</v>
      </c>
      <c r="M5647" s="144" t="str">
        <f t="shared" si="533"/>
        <v>NO</v>
      </c>
      <c r="N5647" s="374">
        <v>5</v>
      </c>
      <c r="O5647" s="374">
        <f t="shared" si="534"/>
        <v>5</v>
      </c>
      <c r="P5647" s="158" t="str" cm="1">
        <f t="array" ref="P5647">_xlfn.SWITCH(ROUND(N5647,0),5,"Excellent",4,"Good",3,"ok","Bad")</f>
        <v>Excellent</v>
      </c>
      <c r="Q5647" s="144">
        <v>12</v>
      </c>
      <c r="R5647" s="385">
        <v>43839</v>
      </c>
      <c r="S5647" s="385">
        <v>44056</v>
      </c>
      <c r="T5647" s="144">
        <v>2802</v>
      </c>
      <c r="U5647" s="144" t="s">
        <v>69</v>
      </c>
      <c r="V5647" s="144">
        <v>61</v>
      </c>
      <c r="W5647" s="144" t="str">
        <f t="shared" si="537"/>
        <v>Active</v>
      </c>
      <c r="X5647" s="144">
        <v>2802</v>
      </c>
      <c r="AB5647" s="343"/>
    </row>
    <row r="5648" spans="9:28">
      <c r="I5648" s="342">
        <v>2</v>
      </c>
      <c r="J5648" s="144" t="str">
        <f t="shared" si="535"/>
        <v>SMALL</v>
      </c>
      <c r="K5648" s="144" t="str">
        <f t="shared" si="536"/>
        <v>SMALL</v>
      </c>
      <c r="L5648" s="144" t="str" cm="1">
        <f t="array" ref="L5648">_xlfn.IFS(I5648&lt;=2,"SMALL",I5648&lt;=5,"MEDIUM",I5648&gt;5,"LARGE")</f>
        <v>SMALL</v>
      </c>
      <c r="M5648" s="144" t="str">
        <f t="shared" si="533"/>
        <v>NO</v>
      </c>
      <c r="N5648" s="374">
        <v>5</v>
      </c>
      <c r="O5648" s="374">
        <f t="shared" si="534"/>
        <v>5</v>
      </c>
      <c r="P5648" s="158" t="str" cm="1">
        <f t="array" ref="P5648">_xlfn.SWITCH(ROUND(N5648,0),5,"Excellent",4,"Good",3,"ok","Bad")</f>
        <v>Excellent</v>
      </c>
      <c r="Q5648" s="144">
        <v>20</v>
      </c>
      <c r="R5648" s="385">
        <v>43816</v>
      </c>
      <c r="S5648" s="385">
        <v>43904</v>
      </c>
      <c r="T5648" s="144">
        <v>2713</v>
      </c>
      <c r="U5648" s="144" t="s">
        <v>60</v>
      </c>
      <c r="V5648" s="144">
        <v>333</v>
      </c>
      <c r="W5648" s="144" t="str">
        <f t="shared" si="537"/>
        <v>Active</v>
      </c>
      <c r="X5648" s="144">
        <v>2713</v>
      </c>
      <c r="AB5648" s="343"/>
    </row>
    <row r="5649" spans="9:28">
      <c r="I5649" s="342">
        <v>2</v>
      </c>
      <c r="J5649" s="144" t="str">
        <f t="shared" si="535"/>
        <v>SMALL</v>
      </c>
      <c r="K5649" s="144" t="str">
        <f t="shared" si="536"/>
        <v>SMALL</v>
      </c>
      <c r="L5649" s="144" t="str" cm="1">
        <f t="array" ref="L5649">_xlfn.IFS(I5649&lt;=2,"SMALL",I5649&lt;=5,"MEDIUM",I5649&gt;5,"LARGE")</f>
        <v>SMALL</v>
      </c>
      <c r="M5649" s="144" t="str">
        <f t="shared" si="533"/>
        <v>NO</v>
      </c>
      <c r="N5649" s="374">
        <v>5</v>
      </c>
      <c r="O5649" s="374">
        <f t="shared" si="534"/>
        <v>5</v>
      </c>
      <c r="P5649" s="158" t="str" cm="1">
        <f t="array" ref="P5649">_xlfn.SWITCH(ROUND(N5649,0),5,"Excellent",4,"Good",3,"ok","Bad")</f>
        <v>Excellent</v>
      </c>
      <c r="Q5649" s="144">
        <v>5</v>
      </c>
      <c r="R5649" s="385">
        <v>43846</v>
      </c>
      <c r="S5649" s="385">
        <v>44031</v>
      </c>
      <c r="T5649" s="144">
        <v>2047</v>
      </c>
      <c r="U5649" s="144" t="s">
        <v>60</v>
      </c>
      <c r="V5649" s="144">
        <v>13</v>
      </c>
      <c r="W5649" s="144" t="str">
        <f t="shared" si="537"/>
        <v>Active</v>
      </c>
      <c r="X5649" s="144">
        <v>2047</v>
      </c>
      <c r="AB5649" s="343"/>
    </row>
    <row r="5650" spans="9:28">
      <c r="I5650" s="342">
        <v>6</v>
      </c>
      <c r="J5650" s="144" t="str">
        <f t="shared" si="535"/>
        <v>LARGE</v>
      </c>
      <c r="K5650" s="144" t="str">
        <f t="shared" si="536"/>
        <v>LARGE</v>
      </c>
      <c r="L5650" s="144" t="str" cm="1">
        <f t="array" ref="L5650">_xlfn.IFS(I5650&lt;=2,"SMALL",I5650&lt;=5,"MEDIUM",I5650&gt;5,"LARGE")</f>
        <v>LARGE</v>
      </c>
      <c r="M5650" s="144" t="str">
        <f t="shared" si="533"/>
        <v>NO</v>
      </c>
      <c r="N5650" s="374">
        <v>4.5</v>
      </c>
      <c r="O5650" s="374">
        <f t="shared" si="534"/>
        <v>5</v>
      </c>
      <c r="P5650" s="158" t="str" cm="1">
        <f t="array" ref="P5650">_xlfn.SWITCH(ROUND(N5650,0),5,"Excellent",4,"Good",3,"ok","Bad")</f>
        <v>Excellent</v>
      </c>
      <c r="Q5650" s="144">
        <v>14</v>
      </c>
      <c r="R5650" s="385">
        <v>43821</v>
      </c>
      <c r="S5650" s="385">
        <v>44032</v>
      </c>
      <c r="T5650" s="144">
        <v>4082</v>
      </c>
      <c r="U5650" s="144" t="s">
        <v>69</v>
      </c>
      <c r="V5650" s="144">
        <v>258</v>
      </c>
      <c r="W5650" s="144" t="str">
        <f t="shared" si="537"/>
        <v>Active</v>
      </c>
      <c r="X5650" s="144">
        <v>4082</v>
      </c>
      <c r="AB5650" s="343"/>
    </row>
    <row r="5651" spans="9:28">
      <c r="I5651" s="342">
        <v>2</v>
      </c>
      <c r="J5651" s="144" t="str">
        <f t="shared" si="535"/>
        <v>SMALL</v>
      </c>
      <c r="K5651" s="144" t="str">
        <f t="shared" si="536"/>
        <v>SMALL</v>
      </c>
      <c r="L5651" s="144" t="str" cm="1">
        <f t="array" ref="L5651">_xlfn.IFS(I5651&lt;=2,"SMALL",I5651&lt;=5,"MEDIUM",I5651&gt;5,"LARGE")</f>
        <v>SMALL</v>
      </c>
      <c r="M5651" s="144" t="str">
        <f t="shared" si="533"/>
        <v>NO</v>
      </c>
      <c r="N5651" s="374">
        <v>4.67</v>
      </c>
      <c r="O5651" s="374">
        <f t="shared" si="534"/>
        <v>5</v>
      </c>
      <c r="P5651" s="158" t="str" cm="1">
        <f t="array" ref="P5651">_xlfn.SWITCH(ROUND(N5651,0),5,"Excellent",4,"Good",3,"ok","Bad")</f>
        <v>Excellent</v>
      </c>
      <c r="Q5651" s="144">
        <v>3</v>
      </c>
      <c r="R5651" s="385">
        <v>43831</v>
      </c>
      <c r="S5651" s="385">
        <v>43877</v>
      </c>
      <c r="T5651" s="144">
        <v>3400</v>
      </c>
      <c r="U5651" s="144" t="s">
        <v>69</v>
      </c>
      <c r="V5651" s="144">
        <v>44</v>
      </c>
      <c r="W5651" s="144" t="str">
        <f t="shared" si="537"/>
        <v>Active</v>
      </c>
      <c r="X5651" s="144">
        <v>3400</v>
      </c>
      <c r="AB5651" s="343"/>
    </row>
    <row r="5652" spans="9:28">
      <c r="I5652" s="342">
        <v>4</v>
      </c>
      <c r="J5652" s="144" t="str">
        <f t="shared" si="535"/>
        <v>LARGE</v>
      </c>
      <c r="K5652" s="144" t="str">
        <f t="shared" si="536"/>
        <v>MEDIUM</v>
      </c>
      <c r="L5652" s="144" t="str" cm="1">
        <f t="array" ref="L5652">_xlfn.IFS(I5652&lt;=2,"SMALL",I5652&lt;=5,"MEDIUM",I5652&gt;5,"LARGE")</f>
        <v>MEDIUM</v>
      </c>
      <c r="M5652" s="144" t="str">
        <f t="shared" si="533"/>
        <v>NO</v>
      </c>
      <c r="N5652" s="374">
        <v>4.8099999999999996</v>
      </c>
      <c r="O5652" s="374">
        <f t="shared" si="534"/>
        <v>5</v>
      </c>
      <c r="P5652" s="158" t="str" cm="1">
        <f t="array" ref="P5652">_xlfn.SWITCH(ROUND(N5652,0),5,"Excellent",4,"Good",3,"ok","Bad")</f>
        <v>Excellent</v>
      </c>
      <c r="Q5652" s="144">
        <v>16</v>
      </c>
      <c r="R5652" s="385">
        <v>43825</v>
      </c>
      <c r="S5652" s="385">
        <v>43996</v>
      </c>
      <c r="T5652" s="144">
        <v>2833</v>
      </c>
      <c r="U5652" s="144" t="s">
        <v>69</v>
      </c>
      <c r="V5652" s="144">
        <v>173</v>
      </c>
      <c r="W5652" s="144" t="str">
        <f t="shared" si="537"/>
        <v>Active</v>
      </c>
      <c r="X5652" s="144">
        <v>2833</v>
      </c>
      <c r="AB5652" s="343"/>
    </row>
    <row r="5653" spans="9:28">
      <c r="I5653" s="342">
        <v>10</v>
      </c>
      <c r="J5653" s="144" t="str">
        <f t="shared" si="535"/>
        <v>LARGE</v>
      </c>
      <c r="K5653" s="144" t="str">
        <f t="shared" si="536"/>
        <v>LARGE</v>
      </c>
      <c r="L5653" s="144" t="str" cm="1">
        <f t="array" ref="L5653">_xlfn.IFS(I5653&lt;=2,"SMALL",I5653&lt;=5,"MEDIUM",I5653&gt;5,"LARGE")</f>
        <v>LARGE</v>
      </c>
      <c r="M5653" s="144" t="str">
        <f t="shared" si="533"/>
        <v>NO</v>
      </c>
      <c r="N5653" s="374">
        <v>4.5</v>
      </c>
      <c r="O5653" s="374">
        <f t="shared" si="534"/>
        <v>5</v>
      </c>
      <c r="P5653" s="158" t="str" cm="1">
        <f t="array" ref="P5653">_xlfn.SWITCH(ROUND(N5653,0),5,"Excellent",4,"Good",3,"ok","Bad")</f>
        <v>Excellent</v>
      </c>
      <c r="Q5653" s="144">
        <v>4</v>
      </c>
      <c r="R5653" s="385">
        <v>43903</v>
      </c>
      <c r="S5653" s="385">
        <v>44030</v>
      </c>
      <c r="T5653" s="144">
        <v>3601</v>
      </c>
      <c r="U5653" s="144" t="s">
        <v>69</v>
      </c>
      <c r="V5653" s="144">
        <v>209</v>
      </c>
      <c r="W5653" s="144" t="str">
        <f t="shared" si="537"/>
        <v>Active</v>
      </c>
      <c r="X5653" s="144">
        <v>3601</v>
      </c>
      <c r="AB5653" s="343"/>
    </row>
    <row r="5654" spans="9:28">
      <c r="I5654" s="342">
        <v>5</v>
      </c>
      <c r="J5654" s="144" t="str">
        <f t="shared" si="535"/>
        <v>LARGE</v>
      </c>
      <c r="K5654" s="144" t="str">
        <f t="shared" si="536"/>
        <v>MEDIUM</v>
      </c>
      <c r="L5654" s="144" t="str" cm="1">
        <f t="array" ref="L5654">_xlfn.IFS(I5654&lt;=2,"SMALL",I5654&lt;=5,"MEDIUM",I5654&gt;5,"LARGE")</f>
        <v>MEDIUM</v>
      </c>
      <c r="M5654" s="144" t="str">
        <f t="shared" si="533"/>
        <v>NO</v>
      </c>
      <c r="N5654" s="374">
        <v>5</v>
      </c>
      <c r="O5654" s="374">
        <f t="shared" si="534"/>
        <v>5</v>
      </c>
      <c r="P5654" s="158" t="str" cm="1">
        <f t="array" ref="P5654">_xlfn.SWITCH(ROUND(N5654,0),5,"Excellent",4,"Good",3,"ok","Bad")</f>
        <v>Excellent</v>
      </c>
      <c r="Q5654" s="144">
        <v>4</v>
      </c>
      <c r="R5654" s="385">
        <v>43831</v>
      </c>
      <c r="S5654" s="385">
        <v>43985</v>
      </c>
      <c r="T5654" s="144">
        <v>2654</v>
      </c>
      <c r="U5654" s="144" t="s">
        <v>69</v>
      </c>
      <c r="V5654" s="144">
        <v>0</v>
      </c>
      <c r="W5654" s="144" t="str">
        <f t="shared" si="537"/>
        <v>Inactive</v>
      </c>
      <c r="X5654" s="144">
        <v>2654</v>
      </c>
      <c r="AB5654" s="343"/>
    </row>
    <row r="5655" spans="9:28">
      <c r="I5655" s="342">
        <v>2</v>
      </c>
      <c r="J5655" s="144" t="str">
        <f t="shared" si="535"/>
        <v>SMALL</v>
      </c>
      <c r="K5655" s="144" t="str">
        <f t="shared" si="536"/>
        <v>SMALL</v>
      </c>
      <c r="L5655" s="144" t="str" cm="1">
        <f t="array" ref="L5655">_xlfn.IFS(I5655&lt;=2,"SMALL",I5655&lt;=5,"MEDIUM",I5655&gt;5,"LARGE")</f>
        <v>SMALL</v>
      </c>
      <c r="M5655" s="144" t="str">
        <f t="shared" si="533"/>
        <v>NO</v>
      </c>
      <c r="N5655" s="374">
        <v>5</v>
      </c>
      <c r="O5655" s="374">
        <f t="shared" si="534"/>
        <v>5</v>
      </c>
      <c r="P5655" s="158" t="str" cm="1">
        <f t="array" ref="P5655">_xlfn.SWITCH(ROUND(N5655,0),5,"Excellent",4,"Good",3,"ok","Bad")</f>
        <v>Excellent</v>
      </c>
      <c r="Q5655" s="144">
        <v>4</v>
      </c>
      <c r="R5655" s="385">
        <v>43828</v>
      </c>
      <c r="S5655" s="385">
        <v>43897</v>
      </c>
      <c r="T5655" s="144">
        <v>1912</v>
      </c>
      <c r="U5655" s="144" t="s">
        <v>60</v>
      </c>
      <c r="V5655" s="144">
        <v>1</v>
      </c>
      <c r="W5655" s="144" t="str">
        <f t="shared" si="537"/>
        <v>Active</v>
      </c>
      <c r="X5655" s="144">
        <v>1912</v>
      </c>
      <c r="AB5655" s="343"/>
    </row>
    <row r="5656" spans="9:28">
      <c r="I5656" s="342">
        <v>8</v>
      </c>
      <c r="J5656" s="144" t="str">
        <f t="shared" si="535"/>
        <v>LARGE</v>
      </c>
      <c r="K5656" s="144" t="str">
        <f t="shared" si="536"/>
        <v>LARGE</v>
      </c>
      <c r="L5656" s="144" t="str" cm="1">
        <f t="array" ref="L5656">_xlfn.IFS(I5656&lt;=2,"SMALL",I5656&lt;=5,"MEDIUM",I5656&gt;5,"LARGE")</f>
        <v>LARGE</v>
      </c>
      <c r="M5656" s="144" t="str">
        <f t="shared" si="533"/>
        <v>NO</v>
      </c>
      <c r="N5656" s="374">
        <v>4.5</v>
      </c>
      <c r="O5656" s="374">
        <f t="shared" si="534"/>
        <v>5</v>
      </c>
      <c r="P5656" s="158" t="str" cm="1">
        <f t="array" ref="P5656">_xlfn.SWITCH(ROUND(N5656,0),5,"Excellent",4,"Good",3,"ok","Bad")</f>
        <v>Excellent</v>
      </c>
      <c r="Q5656" s="144">
        <v>10</v>
      </c>
      <c r="R5656" s="385">
        <v>43818</v>
      </c>
      <c r="S5656" s="385">
        <v>44037</v>
      </c>
      <c r="T5656" s="144">
        <v>4079</v>
      </c>
      <c r="U5656" s="144" t="s">
        <v>69</v>
      </c>
      <c r="V5656" s="144">
        <v>329</v>
      </c>
      <c r="W5656" s="144" t="str">
        <f t="shared" si="537"/>
        <v>Active</v>
      </c>
      <c r="X5656" s="144">
        <v>4079</v>
      </c>
      <c r="AB5656" s="343"/>
    </row>
    <row r="5657" spans="9:28">
      <c r="I5657" s="342">
        <v>2</v>
      </c>
      <c r="J5657" s="144" t="str">
        <f t="shared" si="535"/>
        <v>SMALL</v>
      </c>
      <c r="K5657" s="144" t="str">
        <f t="shared" si="536"/>
        <v>SMALL</v>
      </c>
      <c r="L5657" s="144" t="str" cm="1">
        <f t="array" ref="L5657">_xlfn.IFS(I5657&lt;=2,"SMALL",I5657&lt;=5,"MEDIUM",I5657&gt;5,"LARGE")</f>
        <v>SMALL</v>
      </c>
      <c r="M5657" s="144" t="str">
        <f t="shared" si="533"/>
        <v>NO</v>
      </c>
      <c r="N5657" s="374">
        <v>5</v>
      </c>
      <c r="O5657" s="374">
        <f t="shared" si="534"/>
        <v>5</v>
      </c>
      <c r="P5657" s="158" t="str" cm="1">
        <f t="array" ref="P5657">_xlfn.SWITCH(ROUND(N5657,0),5,"Excellent",4,"Good",3,"ok","Bad")</f>
        <v>Excellent</v>
      </c>
      <c r="Q5657" s="144">
        <v>4</v>
      </c>
      <c r="R5657" s="385">
        <v>43831</v>
      </c>
      <c r="S5657" s="385">
        <v>44038</v>
      </c>
      <c r="T5657" s="144">
        <v>2607</v>
      </c>
      <c r="U5657" s="144" t="s">
        <v>69</v>
      </c>
      <c r="V5657" s="144">
        <v>0</v>
      </c>
      <c r="W5657" s="144" t="str">
        <f t="shared" si="537"/>
        <v>Inactive</v>
      </c>
      <c r="X5657" s="144">
        <v>2607</v>
      </c>
      <c r="AB5657" s="343"/>
    </row>
    <row r="5658" spans="9:28">
      <c r="I5658" s="342">
        <v>4</v>
      </c>
      <c r="J5658" s="144" t="str">
        <f t="shared" si="535"/>
        <v>LARGE</v>
      </c>
      <c r="K5658" s="144" t="str">
        <f t="shared" si="536"/>
        <v>MEDIUM</v>
      </c>
      <c r="L5658" s="144" t="str" cm="1">
        <f t="array" ref="L5658">_xlfn.IFS(I5658&lt;=2,"SMALL",I5658&lt;=5,"MEDIUM",I5658&gt;5,"LARGE")</f>
        <v>MEDIUM</v>
      </c>
      <c r="M5658" s="144" t="str">
        <f t="shared" si="533"/>
        <v>NO</v>
      </c>
      <c r="N5658" s="374">
        <v>4.67</v>
      </c>
      <c r="O5658" s="374">
        <f t="shared" si="534"/>
        <v>5</v>
      </c>
      <c r="P5658" s="158" t="str" cm="1">
        <f t="array" ref="P5658">_xlfn.SWITCH(ROUND(N5658,0),5,"Excellent",4,"Good",3,"ok","Bad")</f>
        <v>Excellent</v>
      </c>
      <c r="Q5658" s="144">
        <v>3</v>
      </c>
      <c r="R5658" s="385">
        <v>43821</v>
      </c>
      <c r="S5658" s="385">
        <v>44002</v>
      </c>
      <c r="T5658" s="144">
        <v>2720</v>
      </c>
      <c r="U5658" s="144" t="s">
        <v>69</v>
      </c>
      <c r="V5658" s="144">
        <v>0</v>
      </c>
      <c r="W5658" s="144" t="str">
        <f t="shared" si="537"/>
        <v>Inactive</v>
      </c>
      <c r="X5658" s="144">
        <v>2720</v>
      </c>
      <c r="AB5658" s="343"/>
    </row>
    <row r="5659" spans="9:28">
      <c r="I5659" s="342">
        <v>4</v>
      </c>
      <c r="J5659" s="144" t="str">
        <f t="shared" si="535"/>
        <v>LARGE</v>
      </c>
      <c r="K5659" s="144" t="str">
        <f t="shared" si="536"/>
        <v>MEDIUM</v>
      </c>
      <c r="L5659" s="144" t="str" cm="1">
        <f t="array" ref="L5659">_xlfn.IFS(I5659&lt;=2,"SMALL",I5659&lt;=5,"MEDIUM",I5659&gt;5,"LARGE")</f>
        <v>MEDIUM</v>
      </c>
      <c r="M5659" s="144" t="str">
        <f t="shared" si="533"/>
        <v>NO</v>
      </c>
      <c r="N5659" s="374">
        <v>5</v>
      </c>
      <c r="O5659" s="374">
        <f t="shared" si="534"/>
        <v>5</v>
      </c>
      <c r="P5659" s="158" t="str" cm="1">
        <f t="array" ref="P5659">_xlfn.SWITCH(ROUND(N5659,0),5,"Excellent",4,"Good",3,"ok","Bad")</f>
        <v>Excellent</v>
      </c>
      <c r="Q5659" s="144">
        <v>15</v>
      </c>
      <c r="R5659" s="385">
        <v>43824</v>
      </c>
      <c r="S5659" s="385">
        <v>44035</v>
      </c>
      <c r="T5659" s="144">
        <v>184</v>
      </c>
      <c r="U5659" s="144" t="s">
        <v>69</v>
      </c>
      <c r="V5659" s="144">
        <v>48</v>
      </c>
      <c r="W5659" s="144" t="str">
        <f t="shared" si="537"/>
        <v>Active</v>
      </c>
      <c r="X5659" s="144">
        <v>184</v>
      </c>
      <c r="AB5659" s="343"/>
    </row>
    <row r="5660" spans="9:28">
      <c r="I5660" s="342">
        <v>6</v>
      </c>
      <c r="J5660" s="144" t="str">
        <f t="shared" si="535"/>
        <v>LARGE</v>
      </c>
      <c r="K5660" s="144" t="str">
        <f t="shared" si="536"/>
        <v>LARGE</v>
      </c>
      <c r="L5660" s="144" t="str" cm="1">
        <f t="array" ref="L5660">_xlfn.IFS(I5660&lt;=2,"SMALL",I5660&lt;=5,"MEDIUM",I5660&gt;5,"LARGE")</f>
        <v>LARGE</v>
      </c>
      <c r="M5660" s="144" t="str">
        <f t="shared" si="533"/>
        <v>NO</v>
      </c>
      <c r="N5660" s="374">
        <v>5</v>
      </c>
      <c r="O5660" s="374">
        <f t="shared" si="534"/>
        <v>5</v>
      </c>
      <c r="P5660" s="158" t="str" cm="1">
        <f t="array" ref="P5660">_xlfn.SWITCH(ROUND(N5660,0),5,"Excellent",4,"Good",3,"ok","Bad")</f>
        <v>Excellent</v>
      </c>
      <c r="Q5660" s="144">
        <v>13</v>
      </c>
      <c r="R5660" s="385">
        <v>43822</v>
      </c>
      <c r="S5660" s="385">
        <v>44017</v>
      </c>
      <c r="T5660" s="144">
        <v>3326</v>
      </c>
      <c r="U5660" s="144" t="s">
        <v>69</v>
      </c>
      <c r="V5660" s="144">
        <v>178</v>
      </c>
      <c r="W5660" s="144" t="str">
        <f t="shared" si="537"/>
        <v>Active</v>
      </c>
      <c r="X5660" s="144">
        <v>3326</v>
      </c>
      <c r="AB5660" s="343"/>
    </row>
    <row r="5661" spans="9:28">
      <c r="I5661" s="342">
        <v>4</v>
      </c>
      <c r="J5661" s="144" t="str">
        <f t="shared" si="535"/>
        <v>LARGE</v>
      </c>
      <c r="K5661" s="144" t="str">
        <f t="shared" si="536"/>
        <v>MEDIUM</v>
      </c>
      <c r="L5661" s="144" t="str" cm="1">
        <f t="array" ref="L5661">_xlfn.IFS(I5661&lt;=2,"SMALL",I5661&lt;=5,"MEDIUM",I5661&gt;5,"LARGE")</f>
        <v>MEDIUM</v>
      </c>
      <c r="M5661" s="144" t="str">
        <f t="shared" si="533"/>
        <v>NO</v>
      </c>
      <c r="N5661" s="374">
        <v>4.75</v>
      </c>
      <c r="O5661" s="374">
        <f t="shared" si="534"/>
        <v>5</v>
      </c>
      <c r="P5661" s="158" t="str" cm="1">
        <f t="array" ref="P5661">_xlfn.SWITCH(ROUND(N5661,0),5,"Excellent",4,"Good",3,"ok","Bad")</f>
        <v>Excellent</v>
      </c>
      <c r="Q5661" s="144">
        <v>4</v>
      </c>
      <c r="R5661" s="385">
        <v>43831</v>
      </c>
      <c r="S5661" s="385">
        <v>44043</v>
      </c>
      <c r="T5661" s="144">
        <v>1531</v>
      </c>
      <c r="U5661" s="144" t="s">
        <v>69</v>
      </c>
      <c r="V5661" s="144">
        <v>1</v>
      </c>
      <c r="W5661" s="144" t="str">
        <f t="shared" si="537"/>
        <v>Active</v>
      </c>
      <c r="X5661" s="144">
        <v>1531</v>
      </c>
      <c r="AB5661" s="343"/>
    </row>
    <row r="5662" spans="9:28">
      <c r="I5662" s="342">
        <v>2</v>
      </c>
      <c r="J5662" s="144" t="str">
        <f t="shared" si="535"/>
        <v>SMALL</v>
      </c>
      <c r="K5662" s="144" t="str">
        <f t="shared" si="536"/>
        <v>SMALL</v>
      </c>
      <c r="L5662" s="144" t="str" cm="1">
        <f t="array" ref="L5662">_xlfn.IFS(I5662&lt;=2,"SMALL",I5662&lt;=5,"MEDIUM",I5662&gt;5,"LARGE")</f>
        <v>SMALL</v>
      </c>
      <c r="M5662" s="144" t="str">
        <f t="shared" si="533"/>
        <v>NO</v>
      </c>
      <c r="N5662" s="374">
        <v>4.83</v>
      </c>
      <c r="O5662" s="374">
        <f t="shared" si="534"/>
        <v>5</v>
      </c>
      <c r="P5662" s="158" t="str" cm="1">
        <f t="array" ref="P5662">_xlfn.SWITCH(ROUND(N5662,0),5,"Excellent",4,"Good",3,"ok","Bad")</f>
        <v>Excellent</v>
      </c>
      <c r="Q5662" s="144">
        <v>6</v>
      </c>
      <c r="R5662" s="385">
        <v>43828</v>
      </c>
      <c r="S5662" s="385">
        <v>43905</v>
      </c>
      <c r="T5662" s="144">
        <v>3954</v>
      </c>
      <c r="U5662" s="144" t="s">
        <v>60</v>
      </c>
      <c r="V5662" s="144">
        <v>152</v>
      </c>
      <c r="W5662" s="144" t="str">
        <f t="shared" si="537"/>
        <v>Active</v>
      </c>
      <c r="X5662" s="144">
        <v>3954</v>
      </c>
      <c r="AB5662" s="343"/>
    </row>
    <row r="5663" spans="9:28">
      <c r="I5663" s="342">
        <v>2</v>
      </c>
      <c r="J5663" s="144" t="str">
        <f t="shared" si="535"/>
        <v>SMALL</v>
      </c>
      <c r="K5663" s="144" t="str">
        <f t="shared" si="536"/>
        <v>SMALL</v>
      </c>
      <c r="L5663" s="144" t="str" cm="1">
        <f t="array" ref="L5663">_xlfn.IFS(I5663&lt;=2,"SMALL",I5663&lt;=5,"MEDIUM",I5663&gt;5,"LARGE")</f>
        <v>SMALL</v>
      </c>
      <c r="M5663" s="144" t="str">
        <f t="shared" si="533"/>
        <v>NO</v>
      </c>
      <c r="N5663" s="374">
        <v>4.8</v>
      </c>
      <c r="O5663" s="374">
        <f t="shared" si="534"/>
        <v>5</v>
      </c>
      <c r="P5663" s="158" t="str" cm="1">
        <f t="array" ref="P5663">_xlfn.SWITCH(ROUND(N5663,0),5,"Excellent",4,"Good",3,"ok","Bad")</f>
        <v>Excellent</v>
      </c>
      <c r="Q5663" s="144">
        <v>5</v>
      </c>
      <c r="R5663" s="385">
        <v>43817</v>
      </c>
      <c r="S5663" s="385">
        <v>43898</v>
      </c>
      <c r="T5663" s="144">
        <v>993</v>
      </c>
      <c r="U5663" s="144" t="s">
        <v>69</v>
      </c>
      <c r="V5663" s="144">
        <v>90</v>
      </c>
      <c r="W5663" s="144" t="str">
        <f t="shared" si="537"/>
        <v>Active</v>
      </c>
      <c r="X5663" s="144">
        <v>993</v>
      </c>
      <c r="AB5663" s="343"/>
    </row>
    <row r="5664" spans="9:28">
      <c r="I5664" s="342">
        <v>2</v>
      </c>
      <c r="J5664" s="144" t="str">
        <f t="shared" si="535"/>
        <v>SMALL</v>
      </c>
      <c r="K5664" s="144" t="str">
        <f t="shared" si="536"/>
        <v>SMALL</v>
      </c>
      <c r="L5664" s="144" t="str" cm="1">
        <f t="array" ref="L5664">_xlfn.IFS(I5664&lt;=2,"SMALL",I5664&lt;=5,"MEDIUM",I5664&gt;5,"LARGE")</f>
        <v>SMALL</v>
      </c>
      <c r="M5664" s="144" t="str">
        <f t="shared" si="533"/>
        <v>NO</v>
      </c>
      <c r="N5664" s="374">
        <v>4.88</v>
      </c>
      <c r="O5664" s="374">
        <f t="shared" si="534"/>
        <v>5</v>
      </c>
      <c r="P5664" s="158" t="str" cm="1">
        <f t="array" ref="P5664">_xlfn.SWITCH(ROUND(N5664,0),5,"Excellent",4,"Good",3,"ok","Bad")</f>
        <v>Excellent</v>
      </c>
      <c r="Q5664" s="144">
        <v>16</v>
      </c>
      <c r="R5664" s="385">
        <v>43835</v>
      </c>
      <c r="S5664" s="385">
        <v>44052</v>
      </c>
      <c r="T5664" s="144">
        <v>3686</v>
      </c>
      <c r="U5664" s="144" t="s">
        <v>69</v>
      </c>
      <c r="V5664" s="144">
        <v>84</v>
      </c>
      <c r="W5664" s="144" t="str">
        <f t="shared" si="537"/>
        <v>Active</v>
      </c>
      <c r="X5664" s="144">
        <v>3686</v>
      </c>
      <c r="AB5664" s="343"/>
    </row>
    <row r="5665" spans="9:28">
      <c r="I5665" s="342">
        <v>4</v>
      </c>
      <c r="J5665" s="144" t="str">
        <f t="shared" si="535"/>
        <v>LARGE</v>
      </c>
      <c r="K5665" s="144" t="str">
        <f t="shared" si="536"/>
        <v>MEDIUM</v>
      </c>
      <c r="L5665" s="144" t="str" cm="1">
        <f t="array" ref="L5665">_xlfn.IFS(I5665&lt;=2,"SMALL",I5665&lt;=5,"MEDIUM",I5665&gt;5,"LARGE")</f>
        <v>MEDIUM</v>
      </c>
      <c r="M5665" s="144" t="str">
        <f t="shared" si="533"/>
        <v>NO</v>
      </c>
      <c r="N5665" s="374">
        <v>4.5</v>
      </c>
      <c r="O5665" s="374">
        <f t="shared" si="534"/>
        <v>5</v>
      </c>
      <c r="P5665" s="158" t="str" cm="1">
        <f t="array" ref="P5665">_xlfn.SWITCH(ROUND(N5665,0),5,"Excellent",4,"Good",3,"ok","Bad")</f>
        <v>Excellent</v>
      </c>
      <c r="Q5665" s="144">
        <v>16</v>
      </c>
      <c r="R5665" s="385">
        <v>43819</v>
      </c>
      <c r="S5665" s="385">
        <v>44051</v>
      </c>
      <c r="T5665" s="144">
        <v>4072</v>
      </c>
      <c r="U5665" s="144" t="s">
        <v>69</v>
      </c>
      <c r="V5665" s="144">
        <v>260</v>
      </c>
      <c r="W5665" s="144" t="str">
        <f t="shared" si="537"/>
        <v>Active</v>
      </c>
      <c r="X5665" s="144">
        <v>4072</v>
      </c>
      <c r="AB5665" s="343"/>
    </row>
    <row r="5666" spans="9:28">
      <c r="I5666" s="342">
        <v>8</v>
      </c>
      <c r="J5666" s="144" t="str">
        <f t="shared" si="535"/>
        <v>LARGE</v>
      </c>
      <c r="K5666" s="144" t="str">
        <f t="shared" si="536"/>
        <v>LARGE</v>
      </c>
      <c r="L5666" s="144" t="str" cm="1">
        <f t="array" ref="L5666">_xlfn.IFS(I5666&lt;=2,"SMALL",I5666&lt;=5,"MEDIUM",I5666&gt;5,"LARGE")</f>
        <v>LARGE</v>
      </c>
      <c r="M5666" s="144" t="str">
        <f t="shared" si="533"/>
        <v>NO</v>
      </c>
      <c r="N5666" s="374">
        <v>5</v>
      </c>
      <c r="O5666" s="374">
        <f t="shared" si="534"/>
        <v>5</v>
      </c>
      <c r="P5666" s="158" t="str" cm="1">
        <f t="array" ref="P5666">_xlfn.SWITCH(ROUND(N5666,0),5,"Excellent",4,"Good",3,"ok","Bad")</f>
        <v>Excellent</v>
      </c>
      <c r="Q5666" s="144">
        <v>19</v>
      </c>
      <c r="R5666" s="385">
        <v>43828</v>
      </c>
      <c r="S5666" s="385">
        <v>44052</v>
      </c>
      <c r="T5666" s="144">
        <v>4083</v>
      </c>
      <c r="U5666" s="144" t="s">
        <v>69</v>
      </c>
      <c r="V5666" s="144">
        <v>61</v>
      </c>
      <c r="W5666" s="144" t="str">
        <f t="shared" si="537"/>
        <v>Active</v>
      </c>
      <c r="X5666" s="144">
        <v>4083</v>
      </c>
      <c r="AB5666" s="343"/>
    </row>
    <row r="5667" spans="9:28">
      <c r="I5667" s="342">
        <v>6</v>
      </c>
      <c r="J5667" s="144" t="str">
        <f t="shared" si="535"/>
        <v>LARGE</v>
      </c>
      <c r="K5667" s="144" t="str">
        <f t="shared" si="536"/>
        <v>LARGE</v>
      </c>
      <c r="L5667" s="144" t="str" cm="1">
        <f t="array" ref="L5667">_xlfn.IFS(I5667&lt;=2,"SMALL",I5667&lt;=5,"MEDIUM",I5667&gt;5,"LARGE")</f>
        <v>LARGE</v>
      </c>
      <c r="M5667" s="144" t="str">
        <f t="shared" si="533"/>
        <v>NO</v>
      </c>
      <c r="N5667" s="374">
        <v>4.55</v>
      </c>
      <c r="O5667" s="374">
        <f t="shared" si="534"/>
        <v>5</v>
      </c>
      <c r="P5667" s="158" t="str" cm="1">
        <f t="array" ref="P5667">_xlfn.SWITCH(ROUND(N5667,0),5,"Excellent",4,"Good",3,"ok","Bad")</f>
        <v>Excellent</v>
      </c>
      <c r="Q5667" s="144">
        <v>11</v>
      </c>
      <c r="R5667" s="385">
        <v>43837</v>
      </c>
      <c r="S5667" s="385">
        <v>43998</v>
      </c>
      <c r="T5667" s="144">
        <v>4036</v>
      </c>
      <c r="U5667" s="144" t="s">
        <v>69</v>
      </c>
      <c r="V5667" s="144">
        <v>348</v>
      </c>
      <c r="W5667" s="144" t="str">
        <f t="shared" si="537"/>
        <v>Active</v>
      </c>
      <c r="X5667" s="144">
        <v>4036</v>
      </c>
      <c r="AB5667" s="343"/>
    </row>
    <row r="5668" spans="9:28">
      <c r="I5668" s="342">
        <v>6</v>
      </c>
      <c r="J5668" s="144" t="str">
        <f t="shared" si="535"/>
        <v>LARGE</v>
      </c>
      <c r="K5668" s="144" t="str">
        <f t="shared" si="536"/>
        <v>LARGE</v>
      </c>
      <c r="L5668" s="144" t="str" cm="1">
        <f t="array" ref="L5668">_xlfn.IFS(I5668&lt;=2,"SMALL",I5668&lt;=5,"MEDIUM",I5668&gt;5,"LARGE")</f>
        <v>LARGE</v>
      </c>
      <c r="M5668" s="144" t="str">
        <f t="shared" si="533"/>
        <v>NO</v>
      </c>
      <c r="N5668" s="374">
        <v>3.73</v>
      </c>
      <c r="O5668" s="374">
        <f t="shared" si="534"/>
        <v>4</v>
      </c>
      <c r="P5668" s="158" t="str" cm="1">
        <f t="array" ref="P5668">_xlfn.SWITCH(ROUND(N5668,0),5,"Excellent",4,"Good",3,"ok","Bad")</f>
        <v>Good</v>
      </c>
      <c r="Q5668" s="144">
        <v>15</v>
      </c>
      <c r="R5668" s="385">
        <v>43839</v>
      </c>
      <c r="S5668" s="385">
        <v>44018</v>
      </c>
      <c r="T5668" s="144">
        <v>4037</v>
      </c>
      <c r="U5668" s="144" t="s">
        <v>69</v>
      </c>
      <c r="V5668" s="144">
        <v>357</v>
      </c>
      <c r="W5668" s="144" t="str">
        <f t="shared" si="537"/>
        <v>Active</v>
      </c>
      <c r="X5668" s="144">
        <v>4037</v>
      </c>
      <c r="AB5668" s="343"/>
    </row>
    <row r="5669" spans="9:28">
      <c r="I5669" s="342">
        <v>2</v>
      </c>
      <c r="J5669" s="144" t="str">
        <f t="shared" si="535"/>
        <v>SMALL</v>
      </c>
      <c r="K5669" s="144" t="str">
        <f t="shared" si="536"/>
        <v>SMALL</v>
      </c>
      <c r="L5669" s="144" t="str" cm="1">
        <f t="array" ref="L5669">_xlfn.IFS(I5669&lt;=2,"SMALL",I5669&lt;=5,"MEDIUM",I5669&gt;5,"LARGE")</f>
        <v>SMALL</v>
      </c>
      <c r="M5669" s="144" t="str">
        <f t="shared" si="533"/>
        <v>NO</v>
      </c>
      <c r="N5669" s="374">
        <v>5</v>
      </c>
      <c r="O5669" s="374">
        <f t="shared" si="534"/>
        <v>5</v>
      </c>
      <c r="P5669" s="158" t="str" cm="1">
        <f t="array" ref="P5669">_xlfn.SWITCH(ROUND(N5669,0),5,"Excellent",4,"Good",3,"ok","Bad")</f>
        <v>Excellent</v>
      </c>
      <c r="Q5669" s="144">
        <v>5</v>
      </c>
      <c r="R5669" s="385">
        <v>43878</v>
      </c>
      <c r="S5669" s="385">
        <v>43906</v>
      </c>
      <c r="T5669" s="144">
        <v>438</v>
      </c>
      <c r="U5669" s="144" t="s">
        <v>69</v>
      </c>
      <c r="V5669" s="144">
        <v>289</v>
      </c>
      <c r="W5669" s="144" t="str">
        <f t="shared" si="537"/>
        <v>Active</v>
      </c>
      <c r="X5669" s="144">
        <v>438</v>
      </c>
      <c r="AB5669" s="343"/>
    </row>
    <row r="5670" spans="9:28">
      <c r="I5670" s="342">
        <v>2</v>
      </c>
      <c r="J5670" s="144" t="str">
        <f t="shared" si="535"/>
        <v>SMALL</v>
      </c>
      <c r="K5670" s="144" t="str">
        <f t="shared" si="536"/>
        <v>SMALL</v>
      </c>
      <c r="L5670" s="144" t="str" cm="1">
        <f t="array" ref="L5670">_xlfn.IFS(I5670&lt;=2,"SMALL",I5670&lt;=5,"MEDIUM",I5670&gt;5,"LARGE")</f>
        <v>SMALL</v>
      </c>
      <c r="M5670" s="144" t="str">
        <f t="shared" si="533"/>
        <v>NO</v>
      </c>
      <c r="N5670" s="374">
        <v>4.8</v>
      </c>
      <c r="O5670" s="374">
        <f t="shared" si="534"/>
        <v>5</v>
      </c>
      <c r="P5670" s="158" t="str" cm="1">
        <f t="array" ref="P5670">_xlfn.SWITCH(ROUND(N5670,0),5,"Excellent",4,"Good",3,"ok","Bad")</f>
        <v>Excellent</v>
      </c>
      <c r="Q5670" s="144">
        <v>20</v>
      </c>
      <c r="R5670" s="385">
        <v>43825</v>
      </c>
      <c r="S5670" s="385">
        <v>43896</v>
      </c>
      <c r="T5670" s="144">
        <v>4081</v>
      </c>
      <c r="U5670" s="144" t="s">
        <v>60</v>
      </c>
      <c r="V5670" s="144">
        <v>30</v>
      </c>
      <c r="W5670" s="144" t="str">
        <f t="shared" si="537"/>
        <v>Active</v>
      </c>
      <c r="X5670" s="144">
        <v>4081</v>
      </c>
      <c r="AB5670" s="343"/>
    </row>
    <row r="5671" spans="9:28">
      <c r="I5671" s="342">
        <v>2</v>
      </c>
      <c r="J5671" s="144" t="str">
        <f t="shared" si="535"/>
        <v>SMALL</v>
      </c>
      <c r="K5671" s="144" t="str">
        <f t="shared" si="536"/>
        <v>SMALL</v>
      </c>
      <c r="L5671" s="144" t="str" cm="1">
        <f t="array" ref="L5671">_xlfn.IFS(I5671&lt;=2,"SMALL",I5671&lt;=5,"MEDIUM",I5671&gt;5,"LARGE")</f>
        <v>SMALL</v>
      </c>
      <c r="M5671" s="144" t="str">
        <f t="shared" si="533"/>
        <v>NO</v>
      </c>
      <c r="N5671" s="374">
        <v>4.92</v>
      </c>
      <c r="O5671" s="374">
        <f t="shared" si="534"/>
        <v>5</v>
      </c>
      <c r="P5671" s="158" t="str" cm="1">
        <f t="array" ref="P5671">_xlfn.SWITCH(ROUND(N5671,0),5,"Excellent",4,"Good",3,"ok","Bad")</f>
        <v>Excellent</v>
      </c>
      <c r="Q5671" s="144">
        <v>12</v>
      </c>
      <c r="R5671" s="385">
        <v>43833</v>
      </c>
      <c r="S5671" s="385">
        <v>43906</v>
      </c>
      <c r="T5671" s="144">
        <v>1762</v>
      </c>
      <c r="U5671" s="144" t="s">
        <v>60</v>
      </c>
      <c r="V5671" s="144">
        <v>123</v>
      </c>
      <c r="W5671" s="144" t="str">
        <f t="shared" si="537"/>
        <v>Active</v>
      </c>
      <c r="X5671" s="144">
        <v>1762</v>
      </c>
      <c r="AB5671" s="343"/>
    </row>
    <row r="5672" spans="9:28">
      <c r="I5672" s="342">
        <v>2</v>
      </c>
      <c r="J5672" s="144" t="str">
        <f t="shared" si="535"/>
        <v>SMALL</v>
      </c>
      <c r="K5672" s="144" t="str">
        <f t="shared" si="536"/>
        <v>SMALL</v>
      </c>
      <c r="L5672" s="144" t="str" cm="1">
        <f t="array" ref="L5672">_xlfn.IFS(I5672&lt;=2,"SMALL",I5672&lt;=5,"MEDIUM",I5672&gt;5,"LARGE")</f>
        <v>SMALL</v>
      </c>
      <c r="M5672" s="144" t="str">
        <f t="shared" si="533"/>
        <v>NO</v>
      </c>
      <c r="N5672" s="374">
        <v>4.93</v>
      </c>
      <c r="O5672" s="374">
        <f t="shared" si="534"/>
        <v>5</v>
      </c>
      <c r="P5672" s="158" t="str" cm="1">
        <f t="array" ref="P5672">_xlfn.SWITCH(ROUND(N5672,0),5,"Excellent",4,"Good",3,"ok","Bad")</f>
        <v>Excellent</v>
      </c>
      <c r="Q5672" s="144">
        <v>14</v>
      </c>
      <c r="R5672" s="385">
        <v>43829</v>
      </c>
      <c r="S5672" s="385">
        <v>43982</v>
      </c>
      <c r="T5672" s="144">
        <v>1762</v>
      </c>
      <c r="U5672" s="144" t="s">
        <v>60</v>
      </c>
      <c r="V5672" s="144">
        <v>106</v>
      </c>
      <c r="W5672" s="144" t="str">
        <f t="shared" si="537"/>
        <v>Active</v>
      </c>
      <c r="X5672" s="144">
        <v>1762</v>
      </c>
      <c r="AB5672" s="343"/>
    </row>
    <row r="5673" spans="9:28">
      <c r="I5673" s="342">
        <v>2</v>
      </c>
      <c r="J5673" s="144" t="str">
        <f t="shared" si="535"/>
        <v>SMALL</v>
      </c>
      <c r="K5673" s="144" t="str">
        <f t="shared" si="536"/>
        <v>SMALL</v>
      </c>
      <c r="L5673" s="144" t="str" cm="1">
        <f t="array" ref="L5673">_xlfn.IFS(I5673&lt;=2,"SMALL",I5673&lt;=5,"MEDIUM",I5673&gt;5,"LARGE")</f>
        <v>SMALL</v>
      </c>
      <c r="M5673" s="144" t="str">
        <f t="shared" si="533"/>
        <v>NO</v>
      </c>
      <c r="N5673" s="374">
        <v>5</v>
      </c>
      <c r="O5673" s="374">
        <f t="shared" si="534"/>
        <v>5</v>
      </c>
      <c r="P5673" s="158" t="str" cm="1">
        <f t="array" ref="P5673">_xlfn.SWITCH(ROUND(N5673,0),5,"Excellent",4,"Good",3,"ok","Bad")</f>
        <v>Excellent</v>
      </c>
      <c r="Q5673" s="144">
        <v>17</v>
      </c>
      <c r="R5673" s="385">
        <v>43823</v>
      </c>
      <c r="S5673" s="385">
        <v>43997</v>
      </c>
      <c r="T5673" s="144">
        <v>1762</v>
      </c>
      <c r="U5673" s="144" t="s">
        <v>60</v>
      </c>
      <c r="V5673" s="144">
        <v>121</v>
      </c>
      <c r="W5673" s="144" t="str">
        <f t="shared" si="537"/>
        <v>Active</v>
      </c>
      <c r="X5673" s="144">
        <v>1762</v>
      </c>
      <c r="AB5673" s="343"/>
    </row>
    <row r="5674" spans="9:28">
      <c r="I5674" s="342">
        <v>2</v>
      </c>
      <c r="J5674" s="144" t="str">
        <f t="shared" si="535"/>
        <v>SMALL</v>
      </c>
      <c r="K5674" s="144" t="str">
        <f t="shared" si="536"/>
        <v>SMALL</v>
      </c>
      <c r="L5674" s="144" t="str" cm="1">
        <f t="array" ref="L5674">_xlfn.IFS(I5674&lt;=2,"SMALL",I5674&lt;=5,"MEDIUM",I5674&gt;5,"LARGE")</f>
        <v>SMALL</v>
      </c>
      <c r="M5674" s="144" t="str">
        <f t="shared" si="533"/>
        <v>NO</v>
      </c>
      <c r="N5674" s="374">
        <v>5</v>
      </c>
      <c r="O5674" s="374">
        <f t="shared" si="534"/>
        <v>5</v>
      </c>
      <c r="P5674" s="158" t="str" cm="1">
        <f t="array" ref="P5674">_xlfn.SWITCH(ROUND(N5674,0),5,"Excellent",4,"Good",3,"ok","Bad")</f>
        <v>Excellent</v>
      </c>
      <c r="Q5674" s="144">
        <v>12</v>
      </c>
      <c r="R5674" s="385">
        <v>43822</v>
      </c>
      <c r="S5674" s="385">
        <v>43910</v>
      </c>
      <c r="T5674" s="144">
        <v>1762</v>
      </c>
      <c r="U5674" s="144" t="s">
        <v>60</v>
      </c>
      <c r="V5674" s="144">
        <v>93</v>
      </c>
      <c r="W5674" s="144" t="str">
        <f t="shared" si="537"/>
        <v>Active</v>
      </c>
      <c r="X5674" s="144">
        <v>1762</v>
      </c>
      <c r="AB5674" s="343"/>
    </row>
    <row r="5675" spans="9:28">
      <c r="I5675" s="342">
        <v>2</v>
      </c>
      <c r="J5675" s="144" t="str">
        <f t="shared" si="535"/>
        <v>SMALL</v>
      </c>
      <c r="K5675" s="144" t="str">
        <f t="shared" si="536"/>
        <v>SMALL</v>
      </c>
      <c r="L5675" s="144" t="str" cm="1">
        <f t="array" ref="L5675">_xlfn.IFS(I5675&lt;=2,"SMALL",I5675&lt;=5,"MEDIUM",I5675&gt;5,"LARGE")</f>
        <v>SMALL</v>
      </c>
      <c r="M5675" s="144" t="str">
        <f t="shared" si="533"/>
        <v>NO</v>
      </c>
      <c r="N5675" s="374">
        <v>5</v>
      </c>
      <c r="O5675" s="374">
        <f t="shared" si="534"/>
        <v>5</v>
      </c>
      <c r="P5675" s="158" t="str" cm="1">
        <f t="array" ref="P5675">_xlfn.SWITCH(ROUND(N5675,0),5,"Excellent",4,"Good",3,"ok","Bad")</f>
        <v>Excellent</v>
      </c>
      <c r="Q5675" s="144">
        <v>13</v>
      </c>
      <c r="R5675" s="385">
        <v>43825</v>
      </c>
      <c r="S5675" s="385">
        <v>44039</v>
      </c>
      <c r="T5675" s="144">
        <v>1762</v>
      </c>
      <c r="U5675" s="144" t="s">
        <v>60</v>
      </c>
      <c r="V5675" s="144">
        <v>93</v>
      </c>
      <c r="W5675" s="144" t="str">
        <f t="shared" si="537"/>
        <v>Active</v>
      </c>
      <c r="X5675" s="144">
        <v>1762</v>
      </c>
      <c r="AB5675" s="343"/>
    </row>
    <row r="5676" spans="9:28">
      <c r="I5676" s="342">
        <v>2</v>
      </c>
      <c r="J5676" s="144" t="str">
        <f t="shared" si="535"/>
        <v>SMALL</v>
      </c>
      <c r="K5676" s="144" t="str">
        <f t="shared" si="536"/>
        <v>SMALL</v>
      </c>
      <c r="L5676" s="144" t="str" cm="1">
        <f t="array" ref="L5676">_xlfn.IFS(I5676&lt;=2,"SMALL",I5676&lt;=5,"MEDIUM",I5676&gt;5,"LARGE")</f>
        <v>SMALL</v>
      </c>
      <c r="M5676" s="144" t="str">
        <f t="shared" si="533"/>
        <v>NO</v>
      </c>
      <c r="N5676" s="374">
        <v>5</v>
      </c>
      <c r="O5676" s="374">
        <f t="shared" si="534"/>
        <v>5</v>
      </c>
      <c r="P5676" s="158" t="str" cm="1">
        <f t="array" ref="P5676">_xlfn.SWITCH(ROUND(N5676,0),5,"Excellent",4,"Good",3,"ok","Bad")</f>
        <v>Excellent</v>
      </c>
      <c r="Q5676" s="144">
        <v>16</v>
      </c>
      <c r="R5676" s="385">
        <v>43828</v>
      </c>
      <c r="S5676" s="385">
        <v>44037</v>
      </c>
      <c r="T5676" s="144">
        <v>1762</v>
      </c>
      <c r="U5676" s="144" t="s">
        <v>60</v>
      </c>
      <c r="V5676" s="144">
        <v>93</v>
      </c>
      <c r="W5676" s="144" t="str">
        <f t="shared" si="537"/>
        <v>Active</v>
      </c>
      <c r="X5676" s="144">
        <v>1762</v>
      </c>
      <c r="AB5676" s="343"/>
    </row>
    <row r="5677" spans="9:28">
      <c r="I5677" s="342">
        <v>2</v>
      </c>
      <c r="J5677" s="144" t="str">
        <f t="shared" si="535"/>
        <v>SMALL</v>
      </c>
      <c r="K5677" s="144" t="str">
        <f t="shared" si="536"/>
        <v>SMALL</v>
      </c>
      <c r="L5677" s="144" t="str" cm="1">
        <f t="array" ref="L5677">_xlfn.IFS(I5677&lt;=2,"SMALL",I5677&lt;=5,"MEDIUM",I5677&gt;5,"LARGE")</f>
        <v>SMALL</v>
      </c>
      <c r="M5677" s="144" t="str">
        <f t="shared" si="533"/>
        <v>NO</v>
      </c>
      <c r="N5677" s="374">
        <v>4.5999999999999996</v>
      </c>
      <c r="O5677" s="374">
        <f t="shared" si="534"/>
        <v>5</v>
      </c>
      <c r="P5677" s="158" t="str" cm="1">
        <f t="array" ref="P5677">_xlfn.SWITCH(ROUND(N5677,0),5,"Excellent",4,"Good",3,"ok","Bad")</f>
        <v>Excellent</v>
      </c>
      <c r="Q5677" s="144">
        <v>15</v>
      </c>
      <c r="R5677" s="385">
        <v>43829</v>
      </c>
      <c r="S5677" s="385">
        <v>44043</v>
      </c>
      <c r="T5677" s="144">
        <v>1762</v>
      </c>
      <c r="U5677" s="144" t="s">
        <v>60</v>
      </c>
      <c r="V5677" s="144">
        <v>99</v>
      </c>
      <c r="W5677" s="144" t="str">
        <f t="shared" si="537"/>
        <v>Active</v>
      </c>
      <c r="X5677" s="144">
        <v>1762</v>
      </c>
      <c r="AB5677" s="343"/>
    </row>
    <row r="5678" spans="9:28">
      <c r="I5678" s="342">
        <v>2</v>
      </c>
      <c r="J5678" s="144" t="str">
        <f t="shared" si="535"/>
        <v>SMALL</v>
      </c>
      <c r="K5678" s="144" t="str">
        <f t="shared" si="536"/>
        <v>SMALL</v>
      </c>
      <c r="L5678" s="144" t="str" cm="1">
        <f t="array" ref="L5678">_xlfn.IFS(I5678&lt;=2,"SMALL",I5678&lt;=5,"MEDIUM",I5678&gt;5,"LARGE")</f>
        <v>SMALL</v>
      </c>
      <c r="M5678" s="144" t="str">
        <f t="shared" si="533"/>
        <v>NO</v>
      </c>
      <c r="N5678" s="374">
        <v>5</v>
      </c>
      <c r="O5678" s="374">
        <f t="shared" si="534"/>
        <v>5</v>
      </c>
      <c r="P5678" s="158" t="str" cm="1">
        <f t="array" ref="P5678">_xlfn.SWITCH(ROUND(N5678,0),5,"Excellent",4,"Good",3,"ok","Bad")</f>
        <v>Excellent</v>
      </c>
      <c r="Q5678" s="144">
        <v>10</v>
      </c>
      <c r="R5678" s="385">
        <v>43831</v>
      </c>
      <c r="S5678" s="385">
        <v>43921</v>
      </c>
      <c r="T5678" s="144">
        <v>1762</v>
      </c>
      <c r="U5678" s="144" t="s">
        <v>60</v>
      </c>
      <c r="V5678" s="144">
        <v>93</v>
      </c>
      <c r="W5678" s="144" t="str">
        <f t="shared" si="537"/>
        <v>Active</v>
      </c>
      <c r="X5678" s="144">
        <v>1762</v>
      </c>
      <c r="AB5678" s="343"/>
    </row>
    <row r="5679" spans="9:28">
      <c r="I5679" s="342">
        <v>3</v>
      </c>
      <c r="J5679" s="144" t="str">
        <f t="shared" si="535"/>
        <v>LARGE</v>
      </c>
      <c r="K5679" s="144" t="str">
        <f t="shared" si="536"/>
        <v>MEDIUM</v>
      </c>
      <c r="L5679" s="144" t="str" cm="1">
        <f t="array" ref="L5679">_xlfn.IFS(I5679&lt;=2,"SMALL",I5679&lt;=5,"MEDIUM",I5679&gt;5,"LARGE")</f>
        <v>MEDIUM</v>
      </c>
      <c r="M5679" s="144" t="str">
        <f t="shared" si="533"/>
        <v>NO</v>
      </c>
      <c r="N5679" s="374">
        <v>4.92</v>
      </c>
      <c r="O5679" s="374">
        <f t="shared" si="534"/>
        <v>5</v>
      </c>
      <c r="P5679" s="158" t="str" cm="1">
        <f t="array" ref="P5679">_xlfn.SWITCH(ROUND(N5679,0),5,"Excellent",4,"Good",3,"ok","Bad")</f>
        <v>Excellent</v>
      </c>
      <c r="Q5679" s="144">
        <v>12</v>
      </c>
      <c r="R5679" s="385">
        <v>43821</v>
      </c>
      <c r="S5679" s="385">
        <v>44045</v>
      </c>
      <c r="T5679" s="144">
        <v>4084</v>
      </c>
      <c r="U5679" s="144" t="s">
        <v>69</v>
      </c>
      <c r="V5679" s="144">
        <v>76</v>
      </c>
      <c r="W5679" s="144" t="str">
        <f t="shared" si="537"/>
        <v>Active</v>
      </c>
      <c r="X5679" s="144">
        <v>4084</v>
      </c>
      <c r="AB5679" s="343"/>
    </row>
    <row r="5680" spans="9:28">
      <c r="I5680" s="342">
        <v>10</v>
      </c>
      <c r="J5680" s="144" t="str">
        <f t="shared" si="535"/>
        <v>LARGE</v>
      </c>
      <c r="K5680" s="144" t="str">
        <f t="shared" si="536"/>
        <v>LARGE</v>
      </c>
      <c r="L5680" s="144" t="str" cm="1">
        <f t="array" ref="L5680">_xlfn.IFS(I5680&lt;=2,"SMALL",I5680&lt;=5,"MEDIUM",I5680&gt;5,"LARGE")</f>
        <v>LARGE</v>
      </c>
      <c r="M5680" s="144" t="str">
        <f t="shared" si="533"/>
        <v>NO</v>
      </c>
      <c r="N5680" s="374">
        <v>4.8</v>
      </c>
      <c r="O5680" s="374">
        <f t="shared" si="534"/>
        <v>5</v>
      </c>
      <c r="P5680" s="158" t="str" cm="1">
        <f t="array" ref="P5680">_xlfn.SWITCH(ROUND(N5680,0),5,"Excellent",4,"Good",3,"ok","Bad")</f>
        <v>Excellent</v>
      </c>
      <c r="Q5680" s="144">
        <v>5</v>
      </c>
      <c r="R5680" s="385">
        <v>43828</v>
      </c>
      <c r="S5680" s="385">
        <v>44057</v>
      </c>
      <c r="T5680" s="144">
        <v>573</v>
      </c>
      <c r="U5680" s="144" t="s">
        <v>60</v>
      </c>
      <c r="V5680" s="144">
        <v>328</v>
      </c>
      <c r="W5680" s="144" t="str">
        <f t="shared" si="537"/>
        <v>Active</v>
      </c>
      <c r="X5680" s="144">
        <v>573</v>
      </c>
      <c r="AB5680" s="343"/>
    </row>
    <row r="5681" spans="9:28">
      <c r="I5681" s="342">
        <v>2</v>
      </c>
      <c r="J5681" s="144" t="str">
        <f t="shared" si="535"/>
        <v>SMALL</v>
      </c>
      <c r="K5681" s="144" t="str">
        <f t="shared" si="536"/>
        <v>SMALL</v>
      </c>
      <c r="L5681" s="144" t="str" cm="1">
        <f t="array" ref="L5681">_xlfn.IFS(I5681&lt;=2,"SMALL",I5681&lt;=5,"MEDIUM",I5681&gt;5,"LARGE")</f>
        <v>SMALL</v>
      </c>
      <c r="M5681" s="144" t="str">
        <f t="shared" si="533"/>
        <v>NO</v>
      </c>
      <c r="N5681" s="374">
        <v>4.75</v>
      </c>
      <c r="O5681" s="374">
        <f t="shared" si="534"/>
        <v>5</v>
      </c>
      <c r="P5681" s="158" t="str" cm="1">
        <f t="array" ref="P5681">_xlfn.SWITCH(ROUND(N5681,0),5,"Excellent",4,"Good",3,"ok","Bad")</f>
        <v>Excellent</v>
      </c>
      <c r="Q5681" s="144">
        <v>36</v>
      </c>
      <c r="R5681" s="385">
        <v>43826</v>
      </c>
      <c r="S5681" s="385">
        <v>44029</v>
      </c>
      <c r="T5681" s="144">
        <v>573</v>
      </c>
      <c r="U5681" s="144" t="s">
        <v>60</v>
      </c>
      <c r="V5681" s="144">
        <v>350</v>
      </c>
      <c r="W5681" s="144" t="str">
        <f t="shared" si="537"/>
        <v>Active</v>
      </c>
      <c r="X5681" s="144">
        <v>573</v>
      </c>
      <c r="AB5681" s="343"/>
    </row>
    <row r="5682" spans="9:28">
      <c r="I5682" s="342">
        <v>2</v>
      </c>
      <c r="J5682" s="144" t="str">
        <f t="shared" si="535"/>
        <v>SMALL</v>
      </c>
      <c r="K5682" s="144" t="str">
        <f t="shared" si="536"/>
        <v>SMALL</v>
      </c>
      <c r="L5682" s="144" t="str" cm="1">
        <f t="array" ref="L5682">_xlfn.IFS(I5682&lt;=2,"SMALL",I5682&lt;=5,"MEDIUM",I5682&gt;5,"LARGE")</f>
        <v>SMALL</v>
      </c>
      <c r="M5682" s="144" t="str">
        <f t="shared" si="533"/>
        <v>NO</v>
      </c>
      <c r="N5682" s="374">
        <v>4.92</v>
      </c>
      <c r="O5682" s="374">
        <f t="shared" si="534"/>
        <v>5</v>
      </c>
      <c r="P5682" s="158" t="str" cm="1">
        <f t="array" ref="P5682">_xlfn.SWITCH(ROUND(N5682,0),5,"Excellent",4,"Good",3,"ok","Bad")</f>
        <v>Excellent</v>
      </c>
      <c r="Q5682" s="144">
        <v>13</v>
      </c>
      <c r="R5682" s="385">
        <v>43821</v>
      </c>
      <c r="S5682" s="385">
        <v>44020</v>
      </c>
      <c r="T5682" s="144">
        <v>573</v>
      </c>
      <c r="U5682" s="144" t="s">
        <v>60</v>
      </c>
      <c r="V5682" s="144">
        <v>342</v>
      </c>
      <c r="W5682" s="144" t="str">
        <f t="shared" si="537"/>
        <v>Active</v>
      </c>
      <c r="X5682" s="144">
        <v>573</v>
      </c>
      <c r="AB5682" s="343"/>
    </row>
    <row r="5683" spans="9:28">
      <c r="I5683" s="342">
        <v>3</v>
      </c>
      <c r="J5683" s="144" t="str">
        <f t="shared" si="535"/>
        <v>LARGE</v>
      </c>
      <c r="K5683" s="144" t="str">
        <f t="shared" si="536"/>
        <v>MEDIUM</v>
      </c>
      <c r="L5683" s="144" t="str" cm="1">
        <f t="array" ref="L5683">_xlfn.IFS(I5683&lt;=2,"SMALL",I5683&lt;=5,"MEDIUM",I5683&gt;5,"LARGE")</f>
        <v>MEDIUM</v>
      </c>
      <c r="M5683" s="144" t="str">
        <f t="shared" si="533"/>
        <v>NO</v>
      </c>
      <c r="N5683" s="374">
        <v>4.67</v>
      </c>
      <c r="O5683" s="374">
        <f t="shared" si="534"/>
        <v>5</v>
      </c>
      <c r="P5683" s="158" t="str" cm="1">
        <f t="array" ref="P5683">_xlfn.SWITCH(ROUND(N5683,0),5,"Excellent",4,"Good",3,"ok","Bad")</f>
        <v>Excellent</v>
      </c>
      <c r="Q5683" s="144">
        <v>3</v>
      </c>
      <c r="R5683" s="385">
        <v>43831</v>
      </c>
      <c r="S5683" s="385">
        <v>43893</v>
      </c>
      <c r="T5683" s="144">
        <v>4067</v>
      </c>
      <c r="U5683" s="144" t="s">
        <v>60</v>
      </c>
      <c r="V5683" s="144">
        <v>27</v>
      </c>
      <c r="W5683" s="144" t="str">
        <f t="shared" si="537"/>
        <v>Active</v>
      </c>
      <c r="X5683" s="144">
        <v>4067</v>
      </c>
      <c r="AB5683" s="343"/>
    </row>
    <row r="5684" spans="9:28">
      <c r="I5684" s="342">
        <v>4</v>
      </c>
      <c r="J5684" s="144" t="str">
        <f t="shared" si="535"/>
        <v>LARGE</v>
      </c>
      <c r="K5684" s="144" t="str">
        <f t="shared" si="536"/>
        <v>MEDIUM</v>
      </c>
      <c r="L5684" s="144" t="str" cm="1">
        <f t="array" ref="L5684">_xlfn.IFS(I5684&lt;=2,"SMALL",I5684&lt;=5,"MEDIUM",I5684&gt;5,"LARGE")</f>
        <v>MEDIUM</v>
      </c>
      <c r="M5684" s="144" t="str">
        <f t="shared" si="533"/>
        <v>NO</v>
      </c>
      <c r="N5684" s="374">
        <v>5</v>
      </c>
      <c r="O5684" s="374">
        <f t="shared" si="534"/>
        <v>5</v>
      </c>
      <c r="P5684" s="158" t="str" cm="1">
        <f t="array" ref="P5684">_xlfn.SWITCH(ROUND(N5684,0),5,"Excellent",4,"Good",3,"ok","Bad")</f>
        <v>Excellent</v>
      </c>
      <c r="Q5684" s="144">
        <v>13</v>
      </c>
      <c r="R5684" s="385">
        <v>43820</v>
      </c>
      <c r="S5684" s="385">
        <v>44021</v>
      </c>
      <c r="T5684" s="144">
        <v>2341</v>
      </c>
      <c r="U5684" s="144" t="s">
        <v>60</v>
      </c>
      <c r="V5684" s="144">
        <v>77</v>
      </c>
      <c r="W5684" s="144" t="str">
        <f t="shared" si="537"/>
        <v>Active</v>
      </c>
      <c r="X5684" s="144">
        <v>2341</v>
      </c>
      <c r="AB5684" s="343"/>
    </row>
    <row r="5685" spans="9:28">
      <c r="I5685" s="342">
        <v>6</v>
      </c>
      <c r="J5685" s="144" t="str">
        <f t="shared" si="535"/>
        <v>LARGE</v>
      </c>
      <c r="K5685" s="144" t="str">
        <f t="shared" si="536"/>
        <v>LARGE</v>
      </c>
      <c r="L5685" s="144" t="str" cm="1">
        <f t="array" ref="L5685">_xlfn.IFS(I5685&lt;=2,"SMALL",I5685&lt;=5,"MEDIUM",I5685&gt;5,"LARGE")</f>
        <v>LARGE</v>
      </c>
      <c r="M5685" s="144" t="str">
        <f t="shared" si="533"/>
        <v>NO</v>
      </c>
      <c r="N5685" s="374">
        <v>5</v>
      </c>
      <c r="O5685" s="374">
        <f t="shared" si="534"/>
        <v>5</v>
      </c>
      <c r="P5685" s="158" t="str" cm="1">
        <f t="array" ref="P5685">_xlfn.SWITCH(ROUND(N5685,0),5,"Excellent",4,"Good",3,"ok","Bad")</f>
        <v>Excellent</v>
      </c>
      <c r="Q5685" s="144">
        <v>20</v>
      </c>
      <c r="R5685" s="385">
        <v>43830</v>
      </c>
      <c r="S5685" s="385">
        <v>44053</v>
      </c>
      <c r="T5685" s="144">
        <v>2341</v>
      </c>
      <c r="U5685" s="144" t="s">
        <v>69</v>
      </c>
      <c r="V5685" s="144">
        <v>76</v>
      </c>
      <c r="W5685" s="144" t="str">
        <f t="shared" si="537"/>
        <v>Active</v>
      </c>
      <c r="X5685" s="144">
        <v>2341</v>
      </c>
      <c r="AB5685" s="343"/>
    </row>
    <row r="5686" spans="9:28">
      <c r="I5686" s="342">
        <v>5</v>
      </c>
      <c r="J5686" s="144" t="str">
        <f t="shared" si="535"/>
        <v>LARGE</v>
      </c>
      <c r="K5686" s="144" t="str">
        <f t="shared" si="536"/>
        <v>MEDIUM</v>
      </c>
      <c r="L5686" s="144" t="str" cm="1">
        <f t="array" ref="L5686">_xlfn.IFS(I5686&lt;=2,"SMALL",I5686&lt;=5,"MEDIUM",I5686&gt;5,"LARGE")</f>
        <v>MEDIUM</v>
      </c>
      <c r="M5686" s="144" t="str">
        <f t="shared" si="533"/>
        <v>NO</v>
      </c>
      <c r="N5686" s="374">
        <v>4.92</v>
      </c>
      <c r="O5686" s="374">
        <f t="shared" si="534"/>
        <v>5</v>
      </c>
      <c r="P5686" s="158" t="str" cm="1">
        <f t="array" ref="P5686">_xlfn.SWITCH(ROUND(N5686,0),5,"Excellent",4,"Good",3,"ok","Bad")</f>
        <v>Excellent</v>
      </c>
      <c r="Q5686" s="144">
        <v>24</v>
      </c>
      <c r="R5686" s="385">
        <v>43827</v>
      </c>
      <c r="S5686" s="385">
        <v>44056</v>
      </c>
      <c r="T5686" s="144">
        <v>3334</v>
      </c>
      <c r="U5686" s="144" t="s">
        <v>69</v>
      </c>
      <c r="V5686" s="144">
        <v>296</v>
      </c>
      <c r="W5686" s="144" t="str">
        <f t="shared" si="537"/>
        <v>Active</v>
      </c>
      <c r="X5686" s="144">
        <v>3334</v>
      </c>
      <c r="AB5686" s="343"/>
    </row>
    <row r="5687" spans="9:28">
      <c r="I5687" s="342">
        <v>4</v>
      </c>
      <c r="J5687" s="144" t="str">
        <f t="shared" si="535"/>
        <v>LARGE</v>
      </c>
      <c r="K5687" s="144" t="str">
        <f t="shared" si="536"/>
        <v>MEDIUM</v>
      </c>
      <c r="L5687" s="144" t="str" cm="1">
        <f t="array" ref="L5687">_xlfn.IFS(I5687&lt;=2,"SMALL",I5687&lt;=5,"MEDIUM",I5687&gt;5,"LARGE")</f>
        <v>MEDIUM</v>
      </c>
      <c r="M5687" s="144" t="str">
        <f t="shared" si="533"/>
        <v>NO</v>
      </c>
      <c r="N5687" s="374">
        <v>4.93</v>
      </c>
      <c r="O5687" s="374">
        <f t="shared" si="534"/>
        <v>5</v>
      </c>
      <c r="P5687" s="158" t="str" cm="1">
        <f t="array" ref="P5687">_xlfn.SWITCH(ROUND(N5687,0),5,"Excellent",4,"Good",3,"ok","Bad")</f>
        <v>Excellent</v>
      </c>
      <c r="Q5687" s="144">
        <v>14</v>
      </c>
      <c r="R5687" s="385">
        <v>43851</v>
      </c>
      <c r="S5687" s="385">
        <v>43905</v>
      </c>
      <c r="T5687" s="144">
        <v>4085</v>
      </c>
      <c r="U5687" s="144" t="s">
        <v>69</v>
      </c>
      <c r="V5687" s="144">
        <v>46</v>
      </c>
      <c r="W5687" s="144" t="str">
        <f t="shared" si="537"/>
        <v>Active</v>
      </c>
      <c r="X5687" s="144">
        <v>4085</v>
      </c>
      <c r="AB5687" s="343"/>
    </row>
    <row r="5688" spans="9:28">
      <c r="I5688" s="342">
        <v>2</v>
      </c>
      <c r="J5688" s="144" t="str">
        <f t="shared" si="535"/>
        <v>SMALL</v>
      </c>
      <c r="K5688" s="144" t="str">
        <f t="shared" si="536"/>
        <v>SMALL</v>
      </c>
      <c r="L5688" s="144" t="str" cm="1">
        <f t="array" ref="L5688">_xlfn.IFS(I5688&lt;=2,"SMALL",I5688&lt;=5,"MEDIUM",I5688&gt;5,"LARGE")</f>
        <v>SMALL</v>
      </c>
      <c r="M5688" s="144" t="str">
        <f t="shared" si="533"/>
        <v>NO</v>
      </c>
      <c r="N5688" s="374">
        <v>4.95</v>
      </c>
      <c r="O5688" s="374">
        <f t="shared" si="534"/>
        <v>5</v>
      </c>
      <c r="P5688" s="158" t="str" cm="1">
        <f t="array" ref="P5688">_xlfn.SWITCH(ROUND(N5688,0),5,"Excellent",4,"Good",3,"ok","Bad")</f>
        <v>Excellent</v>
      </c>
      <c r="Q5688" s="144">
        <v>21</v>
      </c>
      <c r="R5688" s="385">
        <v>43836</v>
      </c>
      <c r="S5688" s="385">
        <v>44033</v>
      </c>
      <c r="T5688" s="144">
        <v>4044</v>
      </c>
      <c r="U5688" s="144" t="s">
        <v>60</v>
      </c>
      <c r="V5688" s="144">
        <v>4</v>
      </c>
      <c r="W5688" s="144" t="str">
        <f t="shared" si="537"/>
        <v>Active</v>
      </c>
      <c r="X5688" s="144">
        <v>4044</v>
      </c>
      <c r="AB5688" s="343"/>
    </row>
    <row r="5689" spans="9:28">
      <c r="I5689" s="342">
        <v>1</v>
      </c>
      <c r="J5689" s="144" t="str">
        <f t="shared" si="535"/>
        <v>SMALL</v>
      </c>
      <c r="K5689" s="144" t="str">
        <f t="shared" si="536"/>
        <v>SMALL</v>
      </c>
      <c r="L5689" s="144" t="str" cm="1">
        <f t="array" ref="L5689">_xlfn.IFS(I5689&lt;=2,"SMALL",I5689&lt;=5,"MEDIUM",I5689&gt;5,"LARGE")</f>
        <v>SMALL</v>
      </c>
      <c r="M5689" s="144" t="str">
        <f t="shared" si="533"/>
        <v>NO</v>
      </c>
      <c r="N5689" s="374">
        <v>5</v>
      </c>
      <c r="O5689" s="374">
        <f t="shared" si="534"/>
        <v>5</v>
      </c>
      <c r="P5689" s="158" t="str" cm="1">
        <f t="array" ref="P5689">_xlfn.SWITCH(ROUND(N5689,0),5,"Excellent",4,"Good",3,"ok","Bad")</f>
        <v>Excellent</v>
      </c>
      <c r="Q5689" s="144">
        <v>9</v>
      </c>
      <c r="R5689" s="385">
        <v>43920</v>
      </c>
      <c r="S5689" s="385">
        <v>44049</v>
      </c>
      <c r="T5689" s="144">
        <v>3092</v>
      </c>
      <c r="U5689" s="144" t="s">
        <v>60</v>
      </c>
      <c r="V5689" s="144">
        <v>145</v>
      </c>
      <c r="W5689" s="144" t="str">
        <f t="shared" si="537"/>
        <v>Active</v>
      </c>
      <c r="X5689" s="144">
        <v>3092</v>
      </c>
      <c r="AB5689" s="343"/>
    </row>
    <row r="5690" spans="9:28">
      <c r="I5690" s="342">
        <v>2</v>
      </c>
      <c r="J5690" s="144" t="str">
        <f t="shared" si="535"/>
        <v>SMALL</v>
      </c>
      <c r="K5690" s="144" t="str">
        <f t="shared" si="536"/>
        <v>SMALL</v>
      </c>
      <c r="L5690" s="144" t="str" cm="1">
        <f t="array" ref="L5690">_xlfn.IFS(I5690&lt;=2,"SMALL",I5690&lt;=5,"MEDIUM",I5690&gt;5,"LARGE")</f>
        <v>SMALL</v>
      </c>
      <c r="M5690" s="144" t="str">
        <f t="shared" si="533"/>
        <v>NO</v>
      </c>
      <c r="N5690" s="374">
        <v>4.83</v>
      </c>
      <c r="O5690" s="374">
        <f t="shared" si="534"/>
        <v>5</v>
      </c>
      <c r="P5690" s="158" t="str" cm="1">
        <f t="array" ref="P5690">_xlfn.SWITCH(ROUND(N5690,0),5,"Excellent",4,"Good",3,"ok","Bad")</f>
        <v>Excellent</v>
      </c>
      <c r="Q5690" s="144">
        <v>18</v>
      </c>
      <c r="R5690" s="385">
        <v>43828</v>
      </c>
      <c r="S5690" s="385">
        <v>44032</v>
      </c>
      <c r="T5690" s="144">
        <v>4086</v>
      </c>
      <c r="U5690" s="144" t="s">
        <v>60</v>
      </c>
      <c r="V5690" s="144">
        <v>34</v>
      </c>
      <c r="W5690" s="144" t="str">
        <f t="shared" si="537"/>
        <v>Active</v>
      </c>
      <c r="X5690" s="144">
        <v>4086</v>
      </c>
      <c r="AB5690" s="343"/>
    </row>
    <row r="5691" spans="9:28">
      <c r="I5691" s="342">
        <v>2</v>
      </c>
      <c r="J5691" s="144" t="str">
        <f t="shared" si="535"/>
        <v>SMALL</v>
      </c>
      <c r="K5691" s="144" t="str">
        <f t="shared" si="536"/>
        <v>SMALL</v>
      </c>
      <c r="L5691" s="144" t="str" cm="1">
        <f t="array" ref="L5691">_xlfn.IFS(I5691&lt;=2,"SMALL",I5691&lt;=5,"MEDIUM",I5691&gt;5,"LARGE")</f>
        <v>SMALL</v>
      </c>
      <c r="M5691" s="144" t="str">
        <f t="shared" si="533"/>
        <v>NO</v>
      </c>
      <c r="N5691" s="374">
        <v>4.82</v>
      </c>
      <c r="O5691" s="374">
        <f t="shared" si="534"/>
        <v>5</v>
      </c>
      <c r="P5691" s="158" t="str" cm="1">
        <f t="array" ref="P5691">_xlfn.SWITCH(ROUND(N5691,0),5,"Excellent",4,"Good",3,"ok","Bad")</f>
        <v>Excellent</v>
      </c>
      <c r="Q5691" s="144">
        <v>11</v>
      </c>
      <c r="R5691" s="385">
        <v>43831</v>
      </c>
      <c r="S5691" s="385">
        <v>44055</v>
      </c>
      <c r="T5691" s="144">
        <v>4086</v>
      </c>
      <c r="U5691" s="144" t="s">
        <v>60</v>
      </c>
      <c r="V5691" s="144">
        <v>44</v>
      </c>
      <c r="W5691" s="144" t="str">
        <f t="shared" si="537"/>
        <v>Active</v>
      </c>
      <c r="X5691" s="144">
        <v>4086</v>
      </c>
      <c r="AB5691" s="343"/>
    </row>
    <row r="5692" spans="9:28">
      <c r="I5692" s="342">
        <v>2</v>
      </c>
      <c r="J5692" s="144" t="str">
        <f t="shared" si="535"/>
        <v>SMALL</v>
      </c>
      <c r="K5692" s="144" t="str">
        <f t="shared" si="536"/>
        <v>SMALL</v>
      </c>
      <c r="L5692" s="144" t="str" cm="1">
        <f t="array" ref="L5692">_xlfn.IFS(I5692&lt;=2,"SMALL",I5692&lt;=5,"MEDIUM",I5692&gt;5,"LARGE")</f>
        <v>SMALL</v>
      </c>
      <c r="M5692" s="144" t="str">
        <f t="shared" si="533"/>
        <v>NO</v>
      </c>
      <c r="N5692" s="374">
        <v>4.9000000000000004</v>
      </c>
      <c r="O5692" s="374">
        <f t="shared" si="534"/>
        <v>5</v>
      </c>
      <c r="P5692" s="158" t="str" cm="1">
        <f t="array" ref="P5692">_xlfn.SWITCH(ROUND(N5692,0),5,"Excellent",4,"Good",3,"ok","Bad")</f>
        <v>Excellent</v>
      </c>
      <c r="Q5692" s="144">
        <v>20</v>
      </c>
      <c r="R5692" s="385">
        <v>43823</v>
      </c>
      <c r="S5692" s="385">
        <v>44057</v>
      </c>
      <c r="T5692" s="144">
        <v>4086</v>
      </c>
      <c r="U5692" s="144" t="s">
        <v>60</v>
      </c>
      <c r="V5692" s="144">
        <v>151</v>
      </c>
      <c r="W5692" s="144" t="str">
        <f t="shared" si="537"/>
        <v>Active</v>
      </c>
      <c r="X5692" s="144">
        <v>4086</v>
      </c>
      <c r="AB5692" s="343"/>
    </row>
    <row r="5693" spans="9:28">
      <c r="I5693" s="342">
        <v>2</v>
      </c>
      <c r="J5693" s="144" t="str">
        <f t="shared" si="535"/>
        <v>SMALL</v>
      </c>
      <c r="K5693" s="144" t="str">
        <f t="shared" si="536"/>
        <v>SMALL</v>
      </c>
      <c r="L5693" s="144" t="str" cm="1">
        <f t="array" ref="L5693">_xlfn.IFS(I5693&lt;=2,"SMALL",I5693&lt;=5,"MEDIUM",I5693&gt;5,"LARGE")</f>
        <v>SMALL</v>
      </c>
      <c r="M5693" s="144" t="str">
        <f t="shared" si="533"/>
        <v>NO</v>
      </c>
      <c r="N5693" s="374">
        <v>4.25</v>
      </c>
      <c r="O5693" s="374">
        <f t="shared" si="534"/>
        <v>4</v>
      </c>
      <c r="P5693" s="158" t="str" cm="1">
        <f t="array" ref="P5693">_xlfn.SWITCH(ROUND(N5693,0),5,"Excellent",4,"Good",3,"ok","Bad")</f>
        <v>Good</v>
      </c>
      <c r="Q5693" s="144">
        <v>4</v>
      </c>
      <c r="R5693" s="385">
        <v>43875</v>
      </c>
      <c r="S5693" s="385">
        <v>43895</v>
      </c>
      <c r="T5693" s="144">
        <v>3423</v>
      </c>
      <c r="U5693" s="144" t="s">
        <v>60</v>
      </c>
      <c r="V5693" s="144">
        <v>0</v>
      </c>
      <c r="W5693" s="144" t="str">
        <f t="shared" si="537"/>
        <v>Inactive</v>
      </c>
      <c r="X5693" s="144">
        <v>3423</v>
      </c>
      <c r="AB5693" s="343"/>
    </row>
    <row r="5694" spans="9:28">
      <c r="I5694" s="342">
        <v>2</v>
      </c>
      <c r="J5694" s="144" t="str">
        <f t="shared" si="535"/>
        <v>SMALL</v>
      </c>
      <c r="K5694" s="144" t="str">
        <f t="shared" si="536"/>
        <v>SMALL</v>
      </c>
      <c r="L5694" s="144" t="str" cm="1">
        <f t="array" ref="L5694">_xlfn.IFS(I5694&lt;=2,"SMALL",I5694&lt;=5,"MEDIUM",I5694&gt;5,"LARGE")</f>
        <v>SMALL</v>
      </c>
      <c r="M5694" s="144" t="str">
        <f t="shared" si="533"/>
        <v>NO</v>
      </c>
      <c r="N5694" s="374">
        <v>4.67</v>
      </c>
      <c r="O5694" s="374">
        <f t="shared" si="534"/>
        <v>5</v>
      </c>
      <c r="P5694" s="158" t="str" cm="1">
        <f t="array" ref="P5694">_xlfn.SWITCH(ROUND(N5694,0),5,"Excellent",4,"Good",3,"ok","Bad")</f>
        <v>Excellent</v>
      </c>
      <c r="Q5694" s="144">
        <v>3</v>
      </c>
      <c r="R5694" s="385">
        <v>43877</v>
      </c>
      <c r="S5694" s="385">
        <v>43891</v>
      </c>
      <c r="T5694" s="144">
        <v>3423</v>
      </c>
      <c r="U5694" s="144" t="s">
        <v>60</v>
      </c>
      <c r="V5694" s="144">
        <v>0</v>
      </c>
      <c r="W5694" s="144" t="str">
        <f t="shared" si="537"/>
        <v>Inactive</v>
      </c>
      <c r="X5694" s="144">
        <v>3423</v>
      </c>
      <c r="AB5694" s="343"/>
    </row>
    <row r="5695" spans="9:28">
      <c r="I5695" s="342">
        <v>2</v>
      </c>
      <c r="J5695" s="144" t="str">
        <f t="shared" si="535"/>
        <v>SMALL</v>
      </c>
      <c r="K5695" s="144" t="str">
        <f t="shared" si="536"/>
        <v>SMALL</v>
      </c>
      <c r="L5695" s="144" t="str" cm="1">
        <f t="array" ref="L5695">_xlfn.IFS(I5695&lt;=2,"SMALL",I5695&lt;=5,"MEDIUM",I5695&gt;5,"LARGE")</f>
        <v>SMALL</v>
      </c>
      <c r="M5695" s="144" t="str">
        <f t="shared" si="533"/>
        <v>NO</v>
      </c>
      <c r="N5695" s="374">
        <v>5</v>
      </c>
      <c r="O5695" s="374">
        <f t="shared" si="534"/>
        <v>5</v>
      </c>
      <c r="P5695" s="158" t="str" cm="1">
        <f t="array" ref="P5695">_xlfn.SWITCH(ROUND(N5695,0),5,"Excellent",4,"Good",3,"ok","Bad")</f>
        <v>Excellent</v>
      </c>
      <c r="Q5695" s="144">
        <v>13</v>
      </c>
      <c r="R5695" s="385">
        <v>43831</v>
      </c>
      <c r="S5695" s="385">
        <v>44044</v>
      </c>
      <c r="T5695" s="144">
        <v>3248</v>
      </c>
      <c r="U5695" s="144" t="s">
        <v>73</v>
      </c>
      <c r="V5695" s="144">
        <v>21</v>
      </c>
      <c r="W5695" s="144" t="str">
        <f t="shared" si="537"/>
        <v>Active</v>
      </c>
      <c r="X5695" s="144">
        <v>3248</v>
      </c>
      <c r="AB5695" s="343"/>
    </row>
    <row r="5696" spans="9:28">
      <c r="I5696" s="342">
        <v>1</v>
      </c>
      <c r="J5696" s="144" t="str">
        <f t="shared" si="535"/>
        <v>SMALL</v>
      </c>
      <c r="K5696" s="144" t="str">
        <f t="shared" si="536"/>
        <v>SMALL</v>
      </c>
      <c r="L5696" s="144" t="str" cm="1">
        <f t="array" ref="L5696">_xlfn.IFS(I5696&lt;=2,"SMALL",I5696&lt;=5,"MEDIUM",I5696&gt;5,"LARGE")</f>
        <v>SMALL</v>
      </c>
      <c r="M5696" s="144" t="str">
        <f t="shared" si="533"/>
        <v>NO</v>
      </c>
      <c r="N5696" s="374">
        <v>4.2</v>
      </c>
      <c r="O5696" s="374">
        <f t="shared" si="534"/>
        <v>4</v>
      </c>
      <c r="P5696" s="158" t="str" cm="1">
        <f t="array" ref="P5696">_xlfn.SWITCH(ROUND(N5696,0),5,"Excellent",4,"Good",3,"ok","Bad")</f>
        <v>Good</v>
      </c>
      <c r="Q5696" s="144">
        <v>5</v>
      </c>
      <c r="R5696" s="385">
        <v>43833</v>
      </c>
      <c r="S5696" s="385">
        <v>43906</v>
      </c>
      <c r="T5696" s="144">
        <v>3248</v>
      </c>
      <c r="U5696" s="144" t="s">
        <v>73</v>
      </c>
      <c r="V5696" s="144">
        <v>21</v>
      </c>
      <c r="W5696" s="144" t="str">
        <f t="shared" si="537"/>
        <v>Active</v>
      </c>
      <c r="X5696" s="144">
        <v>3248</v>
      </c>
      <c r="AB5696" s="343"/>
    </row>
    <row r="5697" spans="9:28">
      <c r="I5697" s="342">
        <v>8</v>
      </c>
      <c r="J5697" s="144" t="str">
        <f t="shared" si="535"/>
        <v>LARGE</v>
      </c>
      <c r="K5697" s="144" t="str">
        <f t="shared" si="536"/>
        <v>LARGE</v>
      </c>
      <c r="L5697" s="144" t="str" cm="1">
        <f t="array" ref="L5697">_xlfn.IFS(I5697&lt;=2,"SMALL",I5697&lt;=5,"MEDIUM",I5697&gt;5,"LARGE")</f>
        <v>LARGE</v>
      </c>
      <c r="M5697" s="144" t="str">
        <f t="shared" si="533"/>
        <v>NO</v>
      </c>
      <c r="N5697" s="374">
        <v>4</v>
      </c>
      <c r="O5697" s="374">
        <f t="shared" si="534"/>
        <v>4</v>
      </c>
      <c r="P5697" s="158" t="str" cm="1">
        <f t="array" ref="P5697">_xlfn.SWITCH(ROUND(N5697,0),5,"Excellent",4,"Good",3,"ok","Bad")</f>
        <v>Good</v>
      </c>
      <c r="Q5697" s="144">
        <v>6</v>
      </c>
      <c r="R5697" s="385">
        <v>43825</v>
      </c>
      <c r="S5697" s="385">
        <v>44043</v>
      </c>
      <c r="T5697" s="144">
        <v>3417</v>
      </c>
      <c r="U5697" s="144" t="s">
        <v>69</v>
      </c>
      <c r="V5697" s="144">
        <v>323</v>
      </c>
      <c r="W5697" s="144" t="str">
        <f t="shared" si="537"/>
        <v>Active</v>
      </c>
      <c r="X5697" s="144">
        <v>3417</v>
      </c>
      <c r="AB5697" s="343"/>
    </row>
    <row r="5698" spans="9:28">
      <c r="I5698" s="342">
        <v>2</v>
      </c>
      <c r="J5698" s="144" t="str">
        <f t="shared" si="535"/>
        <v>SMALL</v>
      </c>
      <c r="K5698" s="144" t="str">
        <f t="shared" si="536"/>
        <v>SMALL</v>
      </c>
      <c r="L5698" s="144" t="str" cm="1">
        <f t="array" ref="L5698">_xlfn.IFS(I5698&lt;=2,"SMALL",I5698&lt;=5,"MEDIUM",I5698&gt;5,"LARGE")</f>
        <v>SMALL</v>
      </c>
      <c r="M5698" s="144" t="str">
        <f t="shared" si="533"/>
        <v>NO</v>
      </c>
      <c r="N5698" s="374">
        <v>5</v>
      </c>
      <c r="O5698" s="374">
        <f t="shared" si="534"/>
        <v>5</v>
      </c>
      <c r="P5698" s="158" t="str" cm="1">
        <f t="array" ref="P5698">_xlfn.SWITCH(ROUND(N5698,0),5,"Excellent",4,"Good",3,"ok","Bad")</f>
        <v>Excellent</v>
      </c>
      <c r="Q5698" s="144">
        <v>6</v>
      </c>
      <c r="R5698" s="385">
        <v>43825</v>
      </c>
      <c r="S5698" s="385">
        <v>43897</v>
      </c>
      <c r="T5698" s="144">
        <v>3248</v>
      </c>
      <c r="U5698" s="144" t="s">
        <v>73</v>
      </c>
      <c r="V5698" s="144">
        <v>21</v>
      </c>
      <c r="W5698" s="144" t="str">
        <f t="shared" si="537"/>
        <v>Active</v>
      </c>
      <c r="X5698" s="144">
        <v>3248</v>
      </c>
      <c r="AB5698" s="343"/>
    </row>
    <row r="5699" spans="9:28">
      <c r="I5699" s="342">
        <v>1</v>
      </c>
      <c r="J5699" s="144" t="str">
        <f t="shared" si="535"/>
        <v>SMALL</v>
      </c>
      <c r="K5699" s="144" t="str">
        <f t="shared" si="536"/>
        <v>SMALL</v>
      </c>
      <c r="L5699" s="144" t="str" cm="1">
        <f t="array" ref="L5699">_xlfn.IFS(I5699&lt;=2,"SMALL",I5699&lt;=5,"MEDIUM",I5699&gt;5,"LARGE")</f>
        <v>SMALL</v>
      </c>
      <c r="M5699" s="144" t="str">
        <f t="shared" si="533"/>
        <v>NO</v>
      </c>
      <c r="N5699" s="374">
        <v>5</v>
      </c>
      <c r="O5699" s="374">
        <f t="shared" si="534"/>
        <v>5</v>
      </c>
      <c r="P5699" s="158" t="str" cm="1">
        <f t="array" ref="P5699">_xlfn.SWITCH(ROUND(N5699,0),5,"Excellent",4,"Good",3,"ok","Bad")</f>
        <v>Excellent</v>
      </c>
      <c r="Q5699" s="144">
        <v>4</v>
      </c>
      <c r="R5699" s="385">
        <v>43825</v>
      </c>
      <c r="S5699" s="385">
        <v>43896</v>
      </c>
      <c r="T5699" s="144">
        <v>3248</v>
      </c>
      <c r="U5699" s="144" t="s">
        <v>73</v>
      </c>
      <c r="V5699" s="144">
        <v>2</v>
      </c>
      <c r="W5699" s="144" t="str">
        <f t="shared" si="537"/>
        <v>Active</v>
      </c>
      <c r="X5699" s="144">
        <v>3248</v>
      </c>
      <c r="AB5699" s="343"/>
    </row>
    <row r="5700" spans="9:28">
      <c r="I5700" s="342">
        <v>1</v>
      </c>
      <c r="J5700" s="144" t="str">
        <f t="shared" si="535"/>
        <v>SMALL</v>
      </c>
      <c r="K5700" s="144" t="str">
        <f t="shared" si="536"/>
        <v>SMALL</v>
      </c>
      <c r="L5700" s="144" t="str" cm="1">
        <f t="array" ref="L5700">_xlfn.IFS(I5700&lt;=2,"SMALL",I5700&lt;=5,"MEDIUM",I5700&gt;5,"LARGE")</f>
        <v>SMALL</v>
      </c>
      <c r="M5700" s="144" t="str">
        <f t="shared" si="533"/>
        <v>NO</v>
      </c>
      <c r="N5700" s="374">
        <v>5</v>
      </c>
      <c r="O5700" s="374">
        <f t="shared" si="534"/>
        <v>5</v>
      </c>
      <c r="P5700" s="158" t="str" cm="1">
        <f t="array" ref="P5700">_xlfn.SWITCH(ROUND(N5700,0),5,"Excellent",4,"Good",3,"ok","Bad")</f>
        <v>Excellent</v>
      </c>
      <c r="Q5700" s="144">
        <v>18</v>
      </c>
      <c r="R5700" s="385">
        <v>43825</v>
      </c>
      <c r="S5700" s="385">
        <v>44035</v>
      </c>
      <c r="T5700" s="144">
        <v>3248</v>
      </c>
      <c r="U5700" s="144" t="s">
        <v>73</v>
      </c>
      <c r="V5700" s="144">
        <v>21</v>
      </c>
      <c r="W5700" s="144" t="str">
        <f t="shared" si="537"/>
        <v>Active</v>
      </c>
      <c r="X5700" s="144">
        <v>3248</v>
      </c>
      <c r="AB5700" s="343"/>
    </row>
    <row r="5701" spans="9:28">
      <c r="I5701" s="342">
        <v>5</v>
      </c>
      <c r="J5701" s="144" t="str">
        <f t="shared" si="535"/>
        <v>LARGE</v>
      </c>
      <c r="K5701" s="144" t="str">
        <f t="shared" si="536"/>
        <v>MEDIUM</v>
      </c>
      <c r="L5701" s="144" t="str" cm="1">
        <f t="array" ref="L5701">_xlfn.IFS(I5701&lt;=2,"SMALL",I5701&lt;=5,"MEDIUM",I5701&gt;5,"LARGE")</f>
        <v>MEDIUM</v>
      </c>
      <c r="M5701" s="144" t="str">
        <f t="shared" ref="M5701:M5764" si="538">IF(AND(N5701&gt;=4.8,Q5701&gt;100),"YES","NO")</f>
        <v>NO</v>
      </c>
      <c r="N5701" s="374">
        <v>5</v>
      </c>
      <c r="O5701" s="374">
        <f t="shared" ref="O5701:O5764" si="539">ROUND(N5701,0)</f>
        <v>5</v>
      </c>
      <c r="P5701" s="158" t="str" cm="1">
        <f t="array" ref="P5701">_xlfn.SWITCH(ROUND(N5701,0),5,"Excellent",4,"Good",3,"ok","Bad")</f>
        <v>Excellent</v>
      </c>
      <c r="Q5701" s="144">
        <v>4</v>
      </c>
      <c r="R5701" s="385">
        <v>43832</v>
      </c>
      <c r="S5701" s="385">
        <v>44044</v>
      </c>
      <c r="T5701" s="144">
        <v>2888</v>
      </c>
      <c r="U5701" s="144" t="s">
        <v>69</v>
      </c>
      <c r="V5701" s="144">
        <v>355</v>
      </c>
      <c r="W5701" s="144" t="str">
        <f t="shared" si="537"/>
        <v>Active</v>
      </c>
      <c r="X5701" s="144">
        <v>2888</v>
      </c>
      <c r="AB5701" s="343"/>
    </row>
    <row r="5702" spans="9:28">
      <c r="I5702" s="342">
        <v>2</v>
      </c>
      <c r="J5702" s="144" t="str">
        <f t="shared" ref="J5702:J5765" si="540">IF(I5702&lt;=2,"SMALL","LARGE")</f>
        <v>SMALL</v>
      </c>
      <c r="K5702" s="144" t="str">
        <f t="shared" ref="K5702:K5765" si="541">IF(I5702&lt;=2,"SMALL",IF(I5702&lt;=5,"MEDIUM","LARGE"))</f>
        <v>SMALL</v>
      </c>
      <c r="L5702" s="144" t="str" cm="1">
        <f t="array" ref="L5702">_xlfn.IFS(I5702&lt;=2,"SMALL",I5702&lt;=5,"MEDIUM",I5702&gt;5,"LARGE")</f>
        <v>SMALL</v>
      </c>
      <c r="M5702" s="144" t="str">
        <f t="shared" si="538"/>
        <v>NO</v>
      </c>
      <c r="N5702" s="374">
        <v>5</v>
      </c>
      <c r="O5702" s="374">
        <f t="shared" si="539"/>
        <v>5</v>
      </c>
      <c r="P5702" s="158" t="str" cm="1">
        <f t="array" ref="P5702">_xlfn.SWITCH(ROUND(N5702,0),5,"Excellent",4,"Good",3,"ok","Bad")</f>
        <v>Excellent</v>
      </c>
      <c r="Q5702" s="144">
        <v>12</v>
      </c>
      <c r="R5702" s="385">
        <v>43836</v>
      </c>
      <c r="S5702" s="385">
        <v>43920</v>
      </c>
      <c r="T5702" s="144">
        <v>3293</v>
      </c>
      <c r="U5702" s="144" t="s">
        <v>69</v>
      </c>
      <c r="V5702" s="144">
        <v>31</v>
      </c>
      <c r="W5702" s="144" t="str">
        <f t="shared" ref="W5702:W5765" si="542">IF(NOT(V5702=0),"Active","Inactive")</f>
        <v>Active</v>
      </c>
      <c r="X5702" s="144">
        <v>3293</v>
      </c>
      <c r="AB5702" s="343"/>
    </row>
    <row r="5703" spans="9:28">
      <c r="I5703" s="342">
        <v>4</v>
      </c>
      <c r="J5703" s="144" t="str">
        <f t="shared" si="540"/>
        <v>LARGE</v>
      </c>
      <c r="K5703" s="144" t="str">
        <f t="shared" si="541"/>
        <v>MEDIUM</v>
      </c>
      <c r="L5703" s="144" t="str" cm="1">
        <f t="array" ref="L5703">_xlfn.IFS(I5703&lt;=2,"SMALL",I5703&lt;=5,"MEDIUM",I5703&gt;5,"LARGE")</f>
        <v>MEDIUM</v>
      </c>
      <c r="M5703" s="144" t="str">
        <f t="shared" si="538"/>
        <v>NO</v>
      </c>
      <c r="N5703" s="374">
        <v>5</v>
      </c>
      <c r="O5703" s="374">
        <f t="shared" si="539"/>
        <v>5</v>
      </c>
      <c r="P5703" s="158" t="str" cm="1">
        <f t="array" ref="P5703">_xlfn.SWITCH(ROUND(N5703,0),5,"Excellent",4,"Good",3,"ok","Bad")</f>
        <v>Excellent</v>
      </c>
      <c r="Q5703" s="144">
        <v>5</v>
      </c>
      <c r="R5703" s="385">
        <v>43832</v>
      </c>
      <c r="S5703" s="385">
        <v>43904</v>
      </c>
      <c r="T5703" s="144">
        <v>768</v>
      </c>
      <c r="U5703" s="144" t="s">
        <v>69</v>
      </c>
      <c r="V5703" s="144">
        <v>178</v>
      </c>
      <c r="W5703" s="144" t="str">
        <f t="shared" si="542"/>
        <v>Active</v>
      </c>
      <c r="X5703" s="144">
        <v>768</v>
      </c>
      <c r="AB5703" s="343"/>
    </row>
    <row r="5704" spans="9:28">
      <c r="I5704" s="342">
        <v>6</v>
      </c>
      <c r="J5704" s="144" t="str">
        <f t="shared" si="540"/>
        <v>LARGE</v>
      </c>
      <c r="K5704" s="144" t="str">
        <f t="shared" si="541"/>
        <v>LARGE</v>
      </c>
      <c r="L5704" s="144" t="str" cm="1">
        <f t="array" ref="L5704">_xlfn.IFS(I5704&lt;=2,"SMALL",I5704&lt;=5,"MEDIUM",I5704&gt;5,"LARGE")</f>
        <v>LARGE</v>
      </c>
      <c r="M5704" s="144" t="str">
        <f t="shared" si="538"/>
        <v>NO</v>
      </c>
      <c r="N5704" s="374">
        <v>4.8</v>
      </c>
      <c r="O5704" s="374">
        <f t="shared" si="539"/>
        <v>5</v>
      </c>
      <c r="P5704" s="158" t="str" cm="1">
        <f t="array" ref="P5704">_xlfn.SWITCH(ROUND(N5704,0),5,"Excellent",4,"Good",3,"ok","Bad")</f>
        <v>Excellent</v>
      </c>
      <c r="Q5704" s="144">
        <v>5</v>
      </c>
      <c r="R5704" s="385">
        <v>43907</v>
      </c>
      <c r="S5704" s="385">
        <v>44045</v>
      </c>
      <c r="T5704" s="144">
        <v>3637</v>
      </c>
      <c r="U5704" s="144" t="s">
        <v>69</v>
      </c>
      <c r="V5704" s="144">
        <v>361</v>
      </c>
      <c r="W5704" s="144" t="str">
        <f t="shared" si="542"/>
        <v>Active</v>
      </c>
      <c r="X5704" s="144">
        <v>3637</v>
      </c>
      <c r="AB5704" s="343"/>
    </row>
    <row r="5705" spans="9:28">
      <c r="I5705" s="342">
        <v>8</v>
      </c>
      <c r="J5705" s="144" t="str">
        <f t="shared" si="540"/>
        <v>LARGE</v>
      </c>
      <c r="K5705" s="144" t="str">
        <f t="shared" si="541"/>
        <v>LARGE</v>
      </c>
      <c r="L5705" s="144" t="str" cm="1">
        <f t="array" ref="L5705">_xlfn.IFS(I5705&lt;=2,"SMALL",I5705&lt;=5,"MEDIUM",I5705&gt;5,"LARGE")</f>
        <v>LARGE</v>
      </c>
      <c r="M5705" s="144" t="str">
        <f t="shared" si="538"/>
        <v>NO</v>
      </c>
      <c r="N5705" s="374">
        <v>4.2</v>
      </c>
      <c r="O5705" s="374">
        <f t="shared" si="539"/>
        <v>4</v>
      </c>
      <c r="P5705" s="158" t="str" cm="1">
        <f t="array" ref="P5705">_xlfn.SWITCH(ROUND(N5705,0),5,"Excellent",4,"Good",3,"ok","Bad")</f>
        <v>Good</v>
      </c>
      <c r="Q5705" s="144">
        <v>5</v>
      </c>
      <c r="R5705" s="385">
        <v>43861</v>
      </c>
      <c r="S5705" s="385">
        <v>43993</v>
      </c>
      <c r="T5705" s="144">
        <v>3632</v>
      </c>
      <c r="U5705" s="144" t="s">
        <v>69</v>
      </c>
      <c r="V5705" s="144">
        <v>168</v>
      </c>
      <c r="W5705" s="144" t="str">
        <f t="shared" si="542"/>
        <v>Active</v>
      </c>
      <c r="X5705" s="144">
        <v>3632</v>
      </c>
      <c r="AB5705" s="343"/>
    </row>
    <row r="5706" spans="9:28">
      <c r="I5706" s="342">
        <v>6</v>
      </c>
      <c r="J5706" s="144" t="str">
        <f t="shared" si="540"/>
        <v>LARGE</v>
      </c>
      <c r="K5706" s="144" t="str">
        <f t="shared" si="541"/>
        <v>LARGE</v>
      </c>
      <c r="L5706" s="144" t="str" cm="1">
        <f t="array" ref="L5706">_xlfn.IFS(I5706&lt;=2,"SMALL",I5706&lt;=5,"MEDIUM",I5706&gt;5,"LARGE")</f>
        <v>LARGE</v>
      </c>
      <c r="M5706" s="144" t="str">
        <f t="shared" si="538"/>
        <v>NO</v>
      </c>
      <c r="N5706" s="374">
        <v>4.91</v>
      </c>
      <c r="O5706" s="374">
        <f t="shared" si="539"/>
        <v>5</v>
      </c>
      <c r="P5706" s="158" t="str" cm="1">
        <f t="array" ref="P5706">_xlfn.SWITCH(ROUND(N5706,0),5,"Excellent",4,"Good",3,"ok","Bad")</f>
        <v>Excellent</v>
      </c>
      <c r="Q5706" s="144">
        <v>23</v>
      </c>
      <c r="R5706" s="385">
        <v>43836</v>
      </c>
      <c r="S5706" s="385">
        <v>44056</v>
      </c>
      <c r="T5706" s="144">
        <v>1823</v>
      </c>
      <c r="U5706" s="144" t="s">
        <v>69</v>
      </c>
      <c r="V5706" s="144">
        <v>57</v>
      </c>
      <c r="W5706" s="144" t="str">
        <f t="shared" si="542"/>
        <v>Active</v>
      </c>
      <c r="X5706" s="144">
        <v>1823</v>
      </c>
      <c r="AB5706" s="343"/>
    </row>
    <row r="5707" spans="9:28">
      <c r="I5707" s="342">
        <v>4</v>
      </c>
      <c r="J5707" s="144" t="str">
        <f t="shared" si="540"/>
        <v>LARGE</v>
      </c>
      <c r="K5707" s="144" t="str">
        <f t="shared" si="541"/>
        <v>MEDIUM</v>
      </c>
      <c r="L5707" s="144" t="str" cm="1">
        <f t="array" ref="L5707">_xlfn.IFS(I5707&lt;=2,"SMALL",I5707&lt;=5,"MEDIUM",I5707&gt;5,"LARGE")</f>
        <v>MEDIUM</v>
      </c>
      <c r="M5707" s="144" t="str">
        <f t="shared" si="538"/>
        <v>NO</v>
      </c>
      <c r="N5707" s="374">
        <v>4.67</v>
      </c>
      <c r="O5707" s="374">
        <f t="shared" si="539"/>
        <v>5</v>
      </c>
      <c r="P5707" s="158" t="str" cm="1">
        <f t="array" ref="P5707">_xlfn.SWITCH(ROUND(N5707,0),5,"Excellent",4,"Good",3,"ok","Bad")</f>
        <v>Excellent</v>
      </c>
      <c r="Q5707" s="144">
        <v>3</v>
      </c>
      <c r="R5707" s="385">
        <v>43835</v>
      </c>
      <c r="S5707" s="385">
        <v>43850</v>
      </c>
      <c r="T5707" s="144">
        <v>4047</v>
      </c>
      <c r="U5707" s="144" t="s">
        <v>69</v>
      </c>
      <c r="V5707" s="144">
        <v>0</v>
      </c>
      <c r="W5707" s="144" t="str">
        <f t="shared" si="542"/>
        <v>Inactive</v>
      </c>
      <c r="X5707" s="144">
        <v>4047</v>
      </c>
      <c r="AB5707" s="343"/>
    </row>
    <row r="5708" spans="9:28">
      <c r="I5708" s="342">
        <v>7</v>
      </c>
      <c r="J5708" s="144" t="str">
        <f t="shared" si="540"/>
        <v>LARGE</v>
      </c>
      <c r="K5708" s="144" t="str">
        <f t="shared" si="541"/>
        <v>LARGE</v>
      </c>
      <c r="L5708" s="144" t="str" cm="1">
        <f t="array" ref="L5708">_xlfn.IFS(I5708&lt;=2,"SMALL",I5708&lt;=5,"MEDIUM",I5708&gt;5,"LARGE")</f>
        <v>LARGE</v>
      </c>
      <c r="M5708" s="144" t="str">
        <f t="shared" si="538"/>
        <v>NO</v>
      </c>
      <c r="N5708" s="374">
        <v>5</v>
      </c>
      <c r="O5708" s="374">
        <f t="shared" si="539"/>
        <v>5</v>
      </c>
      <c r="P5708" s="158" t="str" cm="1">
        <f t="array" ref="P5708">_xlfn.SWITCH(ROUND(N5708,0),5,"Excellent",4,"Good",3,"ok","Bad")</f>
        <v>Excellent</v>
      </c>
      <c r="Q5708" s="144">
        <v>4</v>
      </c>
      <c r="R5708" s="385">
        <v>43832</v>
      </c>
      <c r="S5708" s="385">
        <v>43910</v>
      </c>
      <c r="T5708" s="144">
        <v>3637</v>
      </c>
      <c r="U5708" s="144" t="s">
        <v>73</v>
      </c>
      <c r="V5708" s="144">
        <v>365</v>
      </c>
      <c r="W5708" s="144" t="str">
        <f t="shared" si="542"/>
        <v>Active</v>
      </c>
      <c r="X5708" s="144">
        <v>3637</v>
      </c>
      <c r="AB5708" s="343"/>
    </row>
    <row r="5709" spans="9:28">
      <c r="I5709" s="342">
        <v>1</v>
      </c>
      <c r="J5709" s="144" t="str">
        <f t="shared" si="540"/>
        <v>SMALL</v>
      </c>
      <c r="K5709" s="144" t="str">
        <f t="shared" si="541"/>
        <v>SMALL</v>
      </c>
      <c r="L5709" s="144" t="str" cm="1">
        <f t="array" ref="L5709">_xlfn.IFS(I5709&lt;=2,"SMALL",I5709&lt;=5,"MEDIUM",I5709&gt;5,"LARGE")</f>
        <v>SMALL</v>
      </c>
      <c r="M5709" s="144" t="str">
        <f t="shared" si="538"/>
        <v>NO</v>
      </c>
      <c r="N5709" s="374">
        <v>5</v>
      </c>
      <c r="O5709" s="374">
        <f t="shared" si="539"/>
        <v>5</v>
      </c>
      <c r="P5709" s="158" t="str" cm="1">
        <f t="array" ref="P5709">_xlfn.SWITCH(ROUND(N5709,0),5,"Excellent",4,"Good",3,"ok","Bad")</f>
        <v>Excellent</v>
      </c>
      <c r="Q5709" s="144">
        <v>11</v>
      </c>
      <c r="R5709" s="385">
        <v>43842</v>
      </c>
      <c r="S5709" s="385">
        <v>44053</v>
      </c>
      <c r="T5709" s="144">
        <v>3248</v>
      </c>
      <c r="U5709" s="144" t="s">
        <v>73</v>
      </c>
      <c r="V5709" s="144">
        <v>21</v>
      </c>
      <c r="W5709" s="144" t="str">
        <f t="shared" si="542"/>
        <v>Active</v>
      </c>
      <c r="X5709" s="144">
        <v>3248</v>
      </c>
      <c r="AB5709" s="343"/>
    </row>
    <row r="5710" spans="9:28">
      <c r="I5710" s="342">
        <v>12</v>
      </c>
      <c r="J5710" s="144" t="str">
        <f t="shared" si="540"/>
        <v>LARGE</v>
      </c>
      <c r="K5710" s="144" t="str">
        <f t="shared" si="541"/>
        <v>LARGE</v>
      </c>
      <c r="L5710" s="144" t="str" cm="1">
        <f t="array" ref="L5710">_xlfn.IFS(I5710&lt;=2,"SMALL",I5710&lt;=5,"MEDIUM",I5710&gt;5,"LARGE")</f>
        <v>LARGE</v>
      </c>
      <c r="M5710" s="144" t="str">
        <f t="shared" si="538"/>
        <v>NO</v>
      </c>
      <c r="N5710" s="374">
        <v>4.8499999999999996</v>
      </c>
      <c r="O5710" s="374">
        <f t="shared" si="539"/>
        <v>5</v>
      </c>
      <c r="P5710" s="158" t="str" cm="1">
        <f t="array" ref="P5710">_xlfn.SWITCH(ROUND(N5710,0),5,"Excellent",4,"Good",3,"ok","Bad")</f>
        <v>Excellent</v>
      </c>
      <c r="Q5710" s="144">
        <v>13</v>
      </c>
      <c r="R5710" s="385">
        <v>43834</v>
      </c>
      <c r="S5710" s="385">
        <v>43906</v>
      </c>
      <c r="T5710" s="144">
        <v>3301</v>
      </c>
      <c r="U5710" s="144" t="s">
        <v>69</v>
      </c>
      <c r="V5710" s="144">
        <v>249</v>
      </c>
      <c r="W5710" s="144" t="str">
        <f t="shared" si="542"/>
        <v>Active</v>
      </c>
      <c r="X5710" s="144">
        <v>3301</v>
      </c>
      <c r="AB5710" s="343"/>
    </row>
    <row r="5711" spans="9:28">
      <c r="I5711" s="342">
        <v>2</v>
      </c>
      <c r="J5711" s="144" t="str">
        <f t="shared" si="540"/>
        <v>SMALL</v>
      </c>
      <c r="K5711" s="144" t="str">
        <f t="shared" si="541"/>
        <v>SMALL</v>
      </c>
      <c r="L5711" s="144" t="str" cm="1">
        <f t="array" ref="L5711">_xlfn.IFS(I5711&lt;=2,"SMALL",I5711&lt;=5,"MEDIUM",I5711&gt;5,"LARGE")</f>
        <v>SMALL</v>
      </c>
      <c r="M5711" s="144" t="str">
        <f t="shared" si="538"/>
        <v>NO</v>
      </c>
      <c r="N5711" s="374">
        <v>4.8</v>
      </c>
      <c r="O5711" s="374">
        <f t="shared" si="539"/>
        <v>5</v>
      </c>
      <c r="P5711" s="158" t="str" cm="1">
        <f t="array" ref="P5711">_xlfn.SWITCH(ROUND(N5711,0),5,"Excellent",4,"Good",3,"ok","Bad")</f>
        <v>Excellent</v>
      </c>
      <c r="Q5711" s="144">
        <v>20</v>
      </c>
      <c r="R5711" s="385">
        <v>43853</v>
      </c>
      <c r="S5711" s="385">
        <v>44046</v>
      </c>
      <c r="T5711" s="144">
        <v>4044</v>
      </c>
      <c r="U5711" s="144" t="s">
        <v>60</v>
      </c>
      <c r="V5711" s="144">
        <v>47</v>
      </c>
      <c r="W5711" s="144" t="str">
        <f t="shared" si="542"/>
        <v>Active</v>
      </c>
      <c r="X5711" s="144">
        <v>4044</v>
      </c>
      <c r="AB5711" s="343"/>
    </row>
    <row r="5712" spans="9:28">
      <c r="I5712" s="342">
        <v>3</v>
      </c>
      <c r="J5712" s="144" t="str">
        <f t="shared" si="540"/>
        <v>LARGE</v>
      </c>
      <c r="K5712" s="144" t="str">
        <f t="shared" si="541"/>
        <v>MEDIUM</v>
      </c>
      <c r="L5712" s="144" t="str" cm="1">
        <f t="array" ref="L5712">_xlfn.IFS(I5712&lt;=2,"SMALL",I5712&lt;=5,"MEDIUM",I5712&gt;5,"LARGE")</f>
        <v>MEDIUM</v>
      </c>
      <c r="M5712" s="144" t="str">
        <f t="shared" si="538"/>
        <v>NO</v>
      </c>
      <c r="N5712" s="374">
        <v>4.76</v>
      </c>
      <c r="O5712" s="374">
        <f t="shared" si="539"/>
        <v>5</v>
      </c>
      <c r="P5712" s="158" t="str" cm="1">
        <f t="array" ref="P5712">_xlfn.SWITCH(ROUND(N5712,0),5,"Excellent",4,"Good",3,"ok","Bad")</f>
        <v>Excellent</v>
      </c>
      <c r="Q5712" s="144">
        <v>33</v>
      </c>
      <c r="R5712" s="385">
        <v>43835</v>
      </c>
      <c r="S5712" s="385">
        <v>44053</v>
      </c>
      <c r="T5712" s="144">
        <v>3500</v>
      </c>
      <c r="U5712" s="144" t="s">
        <v>60</v>
      </c>
      <c r="V5712" s="144">
        <v>360</v>
      </c>
      <c r="W5712" s="144" t="str">
        <f t="shared" si="542"/>
        <v>Active</v>
      </c>
      <c r="X5712" s="144">
        <v>3500</v>
      </c>
      <c r="AB5712" s="343"/>
    </row>
    <row r="5713" spans="9:28">
      <c r="I5713" s="342">
        <v>4</v>
      </c>
      <c r="J5713" s="144" t="str">
        <f t="shared" si="540"/>
        <v>LARGE</v>
      </c>
      <c r="K5713" s="144" t="str">
        <f t="shared" si="541"/>
        <v>MEDIUM</v>
      </c>
      <c r="L5713" s="144" t="str" cm="1">
        <f t="array" ref="L5713">_xlfn.IFS(I5713&lt;=2,"SMALL",I5713&lt;=5,"MEDIUM",I5713&gt;5,"LARGE")</f>
        <v>MEDIUM</v>
      </c>
      <c r="M5713" s="144" t="str">
        <f t="shared" si="538"/>
        <v>NO</v>
      </c>
      <c r="N5713" s="374">
        <v>4.9000000000000004</v>
      </c>
      <c r="O5713" s="374">
        <f t="shared" si="539"/>
        <v>5</v>
      </c>
      <c r="P5713" s="158" t="str" cm="1">
        <f t="array" ref="P5713">_xlfn.SWITCH(ROUND(N5713,0),5,"Excellent",4,"Good",3,"ok","Bad")</f>
        <v>Excellent</v>
      </c>
      <c r="Q5713" s="144">
        <v>10</v>
      </c>
      <c r="R5713" s="385">
        <v>43842</v>
      </c>
      <c r="S5713" s="385">
        <v>43920</v>
      </c>
      <c r="T5713" s="144">
        <v>179</v>
      </c>
      <c r="U5713" s="144" t="s">
        <v>69</v>
      </c>
      <c r="V5713" s="144">
        <v>44</v>
      </c>
      <c r="W5713" s="144" t="str">
        <f t="shared" si="542"/>
        <v>Active</v>
      </c>
      <c r="X5713" s="144">
        <v>179</v>
      </c>
      <c r="AB5713" s="343"/>
    </row>
    <row r="5714" spans="9:28">
      <c r="I5714" s="342">
        <v>2</v>
      </c>
      <c r="J5714" s="144" t="str">
        <f t="shared" si="540"/>
        <v>SMALL</v>
      </c>
      <c r="K5714" s="144" t="str">
        <f t="shared" si="541"/>
        <v>SMALL</v>
      </c>
      <c r="L5714" s="144" t="str" cm="1">
        <f t="array" ref="L5714">_xlfn.IFS(I5714&lt;=2,"SMALL",I5714&lt;=5,"MEDIUM",I5714&gt;5,"LARGE")</f>
        <v>SMALL</v>
      </c>
      <c r="M5714" s="144" t="str">
        <f t="shared" si="538"/>
        <v>NO</v>
      </c>
      <c r="N5714" s="374">
        <v>4.88</v>
      </c>
      <c r="O5714" s="374">
        <f t="shared" si="539"/>
        <v>5</v>
      </c>
      <c r="P5714" s="158" t="str" cm="1">
        <f t="array" ref="P5714">_xlfn.SWITCH(ROUND(N5714,0),5,"Excellent",4,"Good",3,"ok","Bad")</f>
        <v>Excellent</v>
      </c>
      <c r="Q5714" s="144">
        <v>8</v>
      </c>
      <c r="R5714" s="385">
        <v>43833</v>
      </c>
      <c r="S5714" s="385">
        <v>43962</v>
      </c>
      <c r="T5714" s="144">
        <v>4088</v>
      </c>
      <c r="U5714" s="144" t="s">
        <v>60</v>
      </c>
      <c r="V5714" s="144">
        <v>0</v>
      </c>
      <c r="W5714" s="144" t="str">
        <f t="shared" si="542"/>
        <v>Inactive</v>
      </c>
      <c r="X5714" s="144">
        <v>4088</v>
      </c>
      <c r="AB5714" s="343"/>
    </row>
    <row r="5715" spans="9:28">
      <c r="I5715" s="342">
        <v>2</v>
      </c>
      <c r="J5715" s="144" t="str">
        <f t="shared" si="540"/>
        <v>SMALL</v>
      </c>
      <c r="K5715" s="144" t="str">
        <f t="shared" si="541"/>
        <v>SMALL</v>
      </c>
      <c r="L5715" s="144" t="str" cm="1">
        <f t="array" ref="L5715">_xlfn.IFS(I5715&lt;=2,"SMALL",I5715&lt;=5,"MEDIUM",I5715&gt;5,"LARGE")</f>
        <v>SMALL</v>
      </c>
      <c r="M5715" s="144" t="str">
        <f t="shared" si="538"/>
        <v>NO</v>
      </c>
      <c r="N5715" s="374">
        <v>4.63</v>
      </c>
      <c r="O5715" s="374">
        <f t="shared" si="539"/>
        <v>5</v>
      </c>
      <c r="P5715" s="158" t="str" cm="1">
        <f t="array" ref="P5715">_xlfn.SWITCH(ROUND(N5715,0),5,"Excellent",4,"Good",3,"ok","Bad")</f>
        <v>Excellent</v>
      </c>
      <c r="Q5715" s="144">
        <v>8</v>
      </c>
      <c r="R5715" s="385">
        <v>43848</v>
      </c>
      <c r="S5715" s="385">
        <v>43913</v>
      </c>
      <c r="T5715" s="144">
        <v>4088</v>
      </c>
      <c r="U5715" s="144" t="s">
        <v>60</v>
      </c>
      <c r="V5715" s="144">
        <v>227</v>
      </c>
      <c r="W5715" s="144" t="str">
        <f t="shared" si="542"/>
        <v>Active</v>
      </c>
      <c r="X5715" s="144">
        <v>4088</v>
      </c>
      <c r="AB5715" s="343"/>
    </row>
    <row r="5716" spans="9:28">
      <c r="I5716" s="342">
        <v>4</v>
      </c>
      <c r="J5716" s="144" t="str">
        <f t="shared" si="540"/>
        <v>LARGE</v>
      </c>
      <c r="K5716" s="144" t="str">
        <f t="shared" si="541"/>
        <v>MEDIUM</v>
      </c>
      <c r="L5716" s="144" t="str" cm="1">
        <f t="array" ref="L5716">_xlfn.IFS(I5716&lt;=2,"SMALL",I5716&lt;=5,"MEDIUM",I5716&gt;5,"LARGE")</f>
        <v>MEDIUM</v>
      </c>
      <c r="M5716" s="144" t="str">
        <f t="shared" si="538"/>
        <v>NO</v>
      </c>
      <c r="N5716" s="374">
        <v>4.33</v>
      </c>
      <c r="O5716" s="374">
        <f t="shared" si="539"/>
        <v>4</v>
      </c>
      <c r="P5716" s="158" t="str" cm="1">
        <f t="array" ref="P5716">_xlfn.SWITCH(ROUND(N5716,0),5,"Excellent",4,"Good",3,"ok","Bad")</f>
        <v>Good</v>
      </c>
      <c r="Q5716" s="144">
        <v>3</v>
      </c>
      <c r="R5716" s="385">
        <v>43842</v>
      </c>
      <c r="S5716" s="385">
        <v>44040</v>
      </c>
      <c r="T5716" s="144">
        <v>3534</v>
      </c>
      <c r="U5716" s="144" t="s">
        <v>69</v>
      </c>
      <c r="V5716" s="144">
        <v>88</v>
      </c>
      <c r="W5716" s="144" t="str">
        <f t="shared" si="542"/>
        <v>Active</v>
      </c>
      <c r="X5716" s="144">
        <v>3534</v>
      </c>
      <c r="AB5716" s="343"/>
    </row>
    <row r="5717" spans="9:28">
      <c r="I5717" s="342">
        <v>3</v>
      </c>
      <c r="J5717" s="144" t="str">
        <f t="shared" si="540"/>
        <v>LARGE</v>
      </c>
      <c r="K5717" s="144" t="str">
        <f t="shared" si="541"/>
        <v>MEDIUM</v>
      </c>
      <c r="L5717" s="144" t="str" cm="1">
        <f t="array" ref="L5717">_xlfn.IFS(I5717&lt;=2,"SMALL",I5717&lt;=5,"MEDIUM",I5717&gt;5,"LARGE")</f>
        <v>MEDIUM</v>
      </c>
      <c r="M5717" s="144" t="str">
        <f t="shared" si="538"/>
        <v>NO</v>
      </c>
      <c r="N5717" s="374">
        <v>4.4400000000000004</v>
      </c>
      <c r="O5717" s="374">
        <f t="shared" si="539"/>
        <v>4</v>
      </c>
      <c r="P5717" s="158" t="str" cm="1">
        <f t="array" ref="P5717">_xlfn.SWITCH(ROUND(N5717,0),5,"Excellent",4,"Good",3,"ok","Bad")</f>
        <v>Good</v>
      </c>
      <c r="Q5717" s="144">
        <v>9</v>
      </c>
      <c r="R5717" s="385">
        <v>43862</v>
      </c>
      <c r="S5717" s="385">
        <v>43951</v>
      </c>
      <c r="T5717" s="144">
        <v>4089</v>
      </c>
      <c r="U5717" s="144" t="s">
        <v>60</v>
      </c>
      <c r="V5717" s="144">
        <v>316</v>
      </c>
      <c r="W5717" s="144" t="str">
        <f t="shared" si="542"/>
        <v>Active</v>
      </c>
      <c r="X5717" s="144">
        <v>4089</v>
      </c>
      <c r="AB5717" s="343"/>
    </row>
    <row r="5718" spans="9:28">
      <c r="I5718" s="342">
        <v>2</v>
      </c>
      <c r="J5718" s="144" t="str">
        <f t="shared" si="540"/>
        <v>SMALL</v>
      </c>
      <c r="K5718" s="144" t="str">
        <f t="shared" si="541"/>
        <v>SMALL</v>
      </c>
      <c r="L5718" s="144" t="str" cm="1">
        <f t="array" ref="L5718">_xlfn.IFS(I5718&lt;=2,"SMALL",I5718&lt;=5,"MEDIUM",I5718&gt;5,"LARGE")</f>
        <v>SMALL</v>
      </c>
      <c r="M5718" s="144" t="str">
        <f t="shared" si="538"/>
        <v>NO</v>
      </c>
      <c r="N5718" s="374">
        <v>5</v>
      </c>
      <c r="O5718" s="374">
        <f t="shared" si="539"/>
        <v>5</v>
      </c>
      <c r="P5718" s="158" t="str" cm="1">
        <f t="array" ref="P5718">_xlfn.SWITCH(ROUND(N5718,0),5,"Excellent",4,"Good",3,"ok","Bad")</f>
        <v>Excellent</v>
      </c>
      <c r="Q5718" s="144">
        <v>16</v>
      </c>
      <c r="R5718" s="385">
        <v>43842</v>
      </c>
      <c r="S5718" s="385">
        <v>43948</v>
      </c>
      <c r="T5718" s="144">
        <v>4089</v>
      </c>
      <c r="U5718" s="144" t="s">
        <v>60</v>
      </c>
      <c r="V5718" s="144">
        <v>364</v>
      </c>
      <c r="W5718" s="144" t="str">
        <f t="shared" si="542"/>
        <v>Active</v>
      </c>
      <c r="X5718" s="144">
        <v>4089</v>
      </c>
      <c r="AB5718" s="343"/>
    </row>
    <row r="5719" spans="9:28">
      <c r="I5719" s="342">
        <v>2</v>
      </c>
      <c r="J5719" s="144" t="str">
        <f t="shared" si="540"/>
        <v>SMALL</v>
      </c>
      <c r="K5719" s="144" t="str">
        <f t="shared" si="541"/>
        <v>SMALL</v>
      </c>
      <c r="L5719" s="144" t="str" cm="1">
        <f t="array" ref="L5719">_xlfn.IFS(I5719&lt;=2,"SMALL",I5719&lt;=5,"MEDIUM",I5719&gt;5,"LARGE")</f>
        <v>SMALL</v>
      </c>
      <c r="M5719" s="144" t="str">
        <f t="shared" si="538"/>
        <v>NO</v>
      </c>
      <c r="N5719" s="374">
        <v>4.71</v>
      </c>
      <c r="O5719" s="374">
        <f t="shared" si="539"/>
        <v>5</v>
      </c>
      <c r="P5719" s="158" t="str" cm="1">
        <f t="array" ref="P5719">_xlfn.SWITCH(ROUND(N5719,0),5,"Excellent",4,"Good",3,"ok","Bad")</f>
        <v>Excellent</v>
      </c>
      <c r="Q5719" s="144">
        <v>21</v>
      </c>
      <c r="R5719" s="385">
        <v>43841</v>
      </c>
      <c r="S5719" s="385">
        <v>43959</v>
      </c>
      <c r="T5719" s="144">
        <v>4089</v>
      </c>
      <c r="U5719" s="144" t="s">
        <v>60</v>
      </c>
      <c r="V5719" s="144">
        <v>362</v>
      </c>
      <c r="W5719" s="144" t="str">
        <f t="shared" si="542"/>
        <v>Active</v>
      </c>
      <c r="X5719" s="144">
        <v>4089</v>
      </c>
      <c r="AB5719" s="343"/>
    </row>
    <row r="5720" spans="9:28">
      <c r="I5720" s="342">
        <v>6</v>
      </c>
      <c r="J5720" s="144" t="str">
        <f t="shared" si="540"/>
        <v>LARGE</v>
      </c>
      <c r="K5720" s="144" t="str">
        <f t="shared" si="541"/>
        <v>LARGE</v>
      </c>
      <c r="L5720" s="144" t="str" cm="1">
        <f t="array" ref="L5720">_xlfn.IFS(I5720&lt;=2,"SMALL",I5720&lt;=5,"MEDIUM",I5720&gt;5,"LARGE")</f>
        <v>LARGE</v>
      </c>
      <c r="M5720" s="144" t="str">
        <f t="shared" si="538"/>
        <v>NO</v>
      </c>
      <c r="N5720" s="374">
        <v>4.83</v>
      </c>
      <c r="O5720" s="374">
        <f t="shared" si="539"/>
        <v>5</v>
      </c>
      <c r="P5720" s="158" t="str" cm="1">
        <f t="array" ref="P5720">_xlfn.SWITCH(ROUND(N5720,0),5,"Excellent",4,"Good",3,"ok","Bad")</f>
        <v>Excellent</v>
      </c>
      <c r="Q5720" s="144">
        <v>6</v>
      </c>
      <c r="R5720" s="385">
        <v>43867</v>
      </c>
      <c r="S5720" s="385">
        <v>43904</v>
      </c>
      <c r="T5720" s="144">
        <v>4058</v>
      </c>
      <c r="U5720" s="144" t="s">
        <v>69</v>
      </c>
      <c r="V5720" s="144">
        <v>358</v>
      </c>
      <c r="W5720" s="144" t="str">
        <f t="shared" si="542"/>
        <v>Active</v>
      </c>
      <c r="X5720" s="144">
        <v>4058</v>
      </c>
      <c r="AB5720" s="343"/>
    </row>
    <row r="5721" spans="9:28">
      <c r="I5721" s="342">
        <v>4</v>
      </c>
      <c r="J5721" s="144" t="str">
        <f t="shared" si="540"/>
        <v>LARGE</v>
      </c>
      <c r="K5721" s="144" t="str">
        <f t="shared" si="541"/>
        <v>MEDIUM</v>
      </c>
      <c r="L5721" s="144" t="str" cm="1">
        <f t="array" ref="L5721">_xlfn.IFS(I5721&lt;=2,"SMALL",I5721&lt;=5,"MEDIUM",I5721&gt;5,"LARGE")</f>
        <v>MEDIUM</v>
      </c>
      <c r="M5721" s="144" t="str">
        <f t="shared" si="538"/>
        <v>NO</v>
      </c>
      <c r="N5721" s="374">
        <v>5</v>
      </c>
      <c r="O5721" s="374">
        <f t="shared" si="539"/>
        <v>5</v>
      </c>
      <c r="P5721" s="158" t="str" cm="1">
        <f t="array" ref="P5721">_xlfn.SWITCH(ROUND(N5721,0),5,"Excellent",4,"Good",3,"ok","Bad")</f>
        <v>Excellent</v>
      </c>
      <c r="Q5721" s="144">
        <v>12</v>
      </c>
      <c r="R5721" s="385">
        <v>43842</v>
      </c>
      <c r="S5721" s="385">
        <v>43904</v>
      </c>
      <c r="T5721" s="144">
        <v>3659</v>
      </c>
      <c r="U5721" s="144" t="s">
        <v>69</v>
      </c>
      <c r="V5721" s="144">
        <v>320</v>
      </c>
      <c r="W5721" s="144" t="str">
        <f t="shared" si="542"/>
        <v>Active</v>
      </c>
      <c r="X5721" s="144">
        <v>3659</v>
      </c>
      <c r="AB5721" s="343"/>
    </row>
    <row r="5722" spans="9:28">
      <c r="I5722" s="342">
        <v>6</v>
      </c>
      <c r="J5722" s="144" t="str">
        <f t="shared" si="540"/>
        <v>LARGE</v>
      </c>
      <c r="K5722" s="144" t="str">
        <f t="shared" si="541"/>
        <v>LARGE</v>
      </c>
      <c r="L5722" s="144" t="str" cm="1">
        <f t="array" ref="L5722">_xlfn.IFS(I5722&lt;=2,"SMALL",I5722&lt;=5,"MEDIUM",I5722&gt;5,"LARGE")</f>
        <v>LARGE</v>
      </c>
      <c r="M5722" s="144" t="str">
        <f t="shared" si="538"/>
        <v>NO</v>
      </c>
      <c r="N5722" s="374">
        <v>5</v>
      </c>
      <c r="O5722" s="374">
        <f t="shared" si="539"/>
        <v>5</v>
      </c>
      <c r="P5722" s="158" t="str" cm="1">
        <f t="array" ref="P5722">_xlfn.SWITCH(ROUND(N5722,0),5,"Excellent",4,"Good",3,"ok","Bad")</f>
        <v>Excellent</v>
      </c>
      <c r="Q5722" s="144">
        <v>4</v>
      </c>
      <c r="R5722" s="385">
        <v>43865</v>
      </c>
      <c r="S5722" s="385">
        <v>44001</v>
      </c>
      <c r="T5722" s="144">
        <v>2367</v>
      </c>
      <c r="U5722" s="144" t="s">
        <v>69</v>
      </c>
      <c r="V5722" s="144">
        <v>335</v>
      </c>
      <c r="W5722" s="144" t="str">
        <f t="shared" si="542"/>
        <v>Active</v>
      </c>
      <c r="X5722" s="144">
        <v>2367</v>
      </c>
      <c r="AB5722" s="343"/>
    </row>
    <row r="5723" spans="9:28">
      <c r="I5723" s="342">
        <v>2</v>
      </c>
      <c r="J5723" s="144" t="str">
        <f t="shared" si="540"/>
        <v>SMALL</v>
      </c>
      <c r="K5723" s="144" t="str">
        <f t="shared" si="541"/>
        <v>SMALL</v>
      </c>
      <c r="L5723" s="144" t="str" cm="1">
        <f t="array" ref="L5723">_xlfn.IFS(I5723&lt;=2,"SMALL",I5723&lt;=5,"MEDIUM",I5723&gt;5,"LARGE")</f>
        <v>SMALL</v>
      </c>
      <c r="M5723" s="144" t="str">
        <f t="shared" si="538"/>
        <v>NO</v>
      </c>
      <c r="N5723" s="374">
        <v>4.5999999999999996</v>
      </c>
      <c r="O5723" s="374">
        <f t="shared" si="539"/>
        <v>5</v>
      </c>
      <c r="P5723" s="158" t="str" cm="1">
        <f t="array" ref="P5723">_xlfn.SWITCH(ROUND(N5723,0),5,"Excellent",4,"Good",3,"ok","Bad")</f>
        <v>Excellent</v>
      </c>
      <c r="Q5723" s="144">
        <v>5</v>
      </c>
      <c r="R5723" s="385">
        <v>43835</v>
      </c>
      <c r="S5723" s="385">
        <v>44052</v>
      </c>
      <c r="T5723" s="144">
        <v>2806</v>
      </c>
      <c r="U5723" s="144" t="s">
        <v>60</v>
      </c>
      <c r="V5723" s="144">
        <v>137</v>
      </c>
      <c r="W5723" s="144" t="str">
        <f t="shared" si="542"/>
        <v>Active</v>
      </c>
      <c r="X5723" s="144">
        <v>2806</v>
      </c>
      <c r="AB5723" s="343"/>
    </row>
    <row r="5724" spans="9:28">
      <c r="I5724" s="342">
        <v>4</v>
      </c>
      <c r="J5724" s="144" t="str">
        <f t="shared" si="540"/>
        <v>LARGE</v>
      </c>
      <c r="K5724" s="144" t="str">
        <f t="shared" si="541"/>
        <v>MEDIUM</v>
      </c>
      <c r="L5724" s="144" t="str" cm="1">
        <f t="array" ref="L5724">_xlfn.IFS(I5724&lt;=2,"SMALL",I5724&lt;=5,"MEDIUM",I5724&gt;5,"LARGE")</f>
        <v>MEDIUM</v>
      </c>
      <c r="M5724" s="144" t="str">
        <f t="shared" si="538"/>
        <v>NO</v>
      </c>
      <c r="N5724" s="374">
        <v>5</v>
      </c>
      <c r="O5724" s="374">
        <f t="shared" si="539"/>
        <v>5</v>
      </c>
      <c r="P5724" s="158" t="str" cm="1">
        <f t="array" ref="P5724">_xlfn.SWITCH(ROUND(N5724,0),5,"Excellent",4,"Good",3,"ok","Bad")</f>
        <v>Excellent</v>
      </c>
      <c r="Q5724" s="144">
        <v>5</v>
      </c>
      <c r="R5724" s="385">
        <v>43836</v>
      </c>
      <c r="S5724" s="385">
        <v>43905</v>
      </c>
      <c r="T5724" s="144">
        <v>3496</v>
      </c>
      <c r="U5724" s="144" t="s">
        <v>69</v>
      </c>
      <c r="V5724" s="144">
        <v>142</v>
      </c>
      <c r="W5724" s="144" t="str">
        <f t="shared" si="542"/>
        <v>Active</v>
      </c>
      <c r="X5724" s="144">
        <v>3496</v>
      </c>
      <c r="AB5724" s="343"/>
    </row>
    <row r="5725" spans="9:28">
      <c r="I5725" s="342">
        <v>5</v>
      </c>
      <c r="J5725" s="144" t="str">
        <f t="shared" si="540"/>
        <v>LARGE</v>
      </c>
      <c r="K5725" s="144" t="str">
        <f t="shared" si="541"/>
        <v>MEDIUM</v>
      </c>
      <c r="L5725" s="144" t="str" cm="1">
        <f t="array" ref="L5725">_xlfn.IFS(I5725&lt;=2,"SMALL",I5725&lt;=5,"MEDIUM",I5725&gt;5,"LARGE")</f>
        <v>MEDIUM</v>
      </c>
      <c r="M5725" s="144" t="str">
        <f t="shared" si="538"/>
        <v>NO</v>
      </c>
      <c r="N5725" s="374">
        <v>4.33</v>
      </c>
      <c r="O5725" s="374">
        <f t="shared" si="539"/>
        <v>4</v>
      </c>
      <c r="P5725" s="158" t="str" cm="1">
        <f t="array" ref="P5725">_xlfn.SWITCH(ROUND(N5725,0),5,"Excellent",4,"Good",3,"ok","Bad")</f>
        <v>Good</v>
      </c>
      <c r="Q5725" s="144">
        <v>6</v>
      </c>
      <c r="R5725" s="385">
        <v>43986</v>
      </c>
      <c r="S5725" s="385">
        <v>44012</v>
      </c>
      <c r="T5725" s="144">
        <v>2915</v>
      </c>
      <c r="U5725" s="144" t="s">
        <v>69</v>
      </c>
      <c r="V5725" s="144">
        <v>134</v>
      </c>
      <c r="W5725" s="144" t="str">
        <f t="shared" si="542"/>
        <v>Active</v>
      </c>
      <c r="X5725" s="144">
        <v>2915</v>
      </c>
      <c r="AB5725" s="343"/>
    </row>
    <row r="5726" spans="9:28">
      <c r="I5726" s="342">
        <v>4</v>
      </c>
      <c r="J5726" s="144" t="str">
        <f t="shared" si="540"/>
        <v>LARGE</v>
      </c>
      <c r="K5726" s="144" t="str">
        <f t="shared" si="541"/>
        <v>MEDIUM</v>
      </c>
      <c r="L5726" s="144" t="str" cm="1">
        <f t="array" ref="L5726">_xlfn.IFS(I5726&lt;=2,"SMALL",I5726&lt;=5,"MEDIUM",I5726&gt;5,"LARGE")</f>
        <v>MEDIUM</v>
      </c>
      <c r="M5726" s="144" t="str">
        <f t="shared" si="538"/>
        <v>NO</v>
      </c>
      <c r="N5726" s="374">
        <v>5</v>
      </c>
      <c r="O5726" s="374">
        <f t="shared" si="539"/>
        <v>5</v>
      </c>
      <c r="P5726" s="158" t="str" cm="1">
        <f t="array" ref="P5726">_xlfn.SWITCH(ROUND(N5726,0),5,"Excellent",4,"Good",3,"ok","Bad")</f>
        <v>Excellent</v>
      </c>
      <c r="Q5726" s="144">
        <v>11</v>
      </c>
      <c r="R5726" s="385">
        <v>43878</v>
      </c>
      <c r="S5726" s="385">
        <v>44032</v>
      </c>
      <c r="T5726" s="144">
        <v>4091</v>
      </c>
      <c r="U5726" s="144" t="s">
        <v>69</v>
      </c>
      <c r="V5726" s="144">
        <v>96</v>
      </c>
      <c r="W5726" s="144" t="str">
        <f t="shared" si="542"/>
        <v>Active</v>
      </c>
      <c r="X5726" s="144">
        <v>4091</v>
      </c>
      <c r="AB5726" s="343"/>
    </row>
    <row r="5727" spans="9:28">
      <c r="I5727" s="342">
        <v>2</v>
      </c>
      <c r="J5727" s="144" t="str">
        <f t="shared" si="540"/>
        <v>SMALL</v>
      </c>
      <c r="K5727" s="144" t="str">
        <f t="shared" si="541"/>
        <v>SMALL</v>
      </c>
      <c r="L5727" s="144" t="str" cm="1">
        <f t="array" ref="L5727">_xlfn.IFS(I5727&lt;=2,"SMALL",I5727&lt;=5,"MEDIUM",I5727&gt;5,"LARGE")</f>
        <v>SMALL</v>
      </c>
      <c r="M5727" s="144" t="str">
        <f t="shared" si="538"/>
        <v>NO</v>
      </c>
      <c r="N5727" s="374">
        <v>4.75</v>
      </c>
      <c r="O5727" s="374">
        <f t="shared" si="539"/>
        <v>5</v>
      </c>
      <c r="P5727" s="158" t="str" cm="1">
        <f t="array" ref="P5727">_xlfn.SWITCH(ROUND(N5727,0),5,"Excellent",4,"Good",3,"ok","Bad")</f>
        <v>Excellent</v>
      </c>
      <c r="Q5727" s="144">
        <v>4</v>
      </c>
      <c r="R5727" s="385">
        <v>43836</v>
      </c>
      <c r="S5727" s="385">
        <v>43898</v>
      </c>
      <c r="T5727" s="144">
        <v>4092</v>
      </c>
      <c r="U5727" s="144" t="s">
        <v>69</v>
      </c>
      <c r="V5727" s="144">
        <v>74</v>
      </c>
      <c r="W5727" s="144" t="str">
        <f t="shared" si="542"/>
        <v>Active</v>
      </c>
      <c r="X5727" s="144">
        <v>4092</v>
      </c>
      <c r="AB5727" s="343"/>
    </row>
    <row r="5728" spans="9:28">
      <c r="I5728" s="342">
        <v>2</v>
      </c>
      <c r="J5728" s="144" t="str">
        <f t="shared" si="540"/>
        <v>SMALL</v>
      </c>
      <c r="K5728" s="144" t="str">
        <f t="shared" si="541"/>
        <v>SMALL</v>
      </c>
      <c r="L5728" s="144" t="str" cm="1">
        <f t="array" ref="L5728">_xlfn.IFS(I5728&lt;=2,"SMALL",I5728&lt;=5,"MEDIUM",I5728&gt;5,"LARGE")</f>
        <v>SMALL</v>
      </c>
      <c r="M5728" s="144" t="str">
        <f t="shared" si="538"/>
        <v>NO</v>
      </c>
      <c r="N5728" s="374">
        <v>4.92</v>
      </c>
      <c r="O5728" s="374">
        <f t="shared" si="539"/>
        <v>5</v>
      </c>
      <c r="P5728" s="158" t="str" cm="1">
        <f t="array" ref="P5728">_xlfn.SWITCH(ROUND(N5728,0),5,"Excellent",4,"Good",3,"ok","Bad")</f>
        <v>Excellent</v>
      </c>
      <c r="Q5728" s="144">
        <v>12</v>
      </c>
      <c r="R5728" s="385">
        <v>43840</v>
      </c>
      <c r="S5728" s="385">
        <v>43905</v>
      </c>
      <c r="T5728" s="144">
        <v>3594</v>
      </c>
      <c r="U5728" s="144" t="s">
        <v>60</v>
      </c>
      <c r="V5728" s="144">
        <v>1</v>
      </c>
      <c r="W5728" s="144" t="str">
        <f t="shared" si="542"/>
        <v>Active</v>
      </c>
      <c r="X5728" s="144">
        <v>3594</v>
      </c>
      <c r="AB5728" s="343"/>
    </row>
    <row r="5729" spans="9:28">
      <c r="I5729" s="342">
        <v>2</v>
      </c>
      <c r="J5729" s="144" t="str">
        <f t="shared" si="540"/>
        <v>SMALL</v>
      </c>
      <c r="K5729" s="144" t="str">
        <f t="shared" si="541"/>
        <v>SMALL</v>
      </c>
      <c r="L5729" s="144" t="str" cm="1">
        <f t="array" ref="L5729">_xlfn.IFS(I5729&lt;=2,"SMALL",I5729&lt;=5,"MEDIUM",I5729&gt;5,"LARGE")</f>
        <v>SMALL</v>
      </c>
      <c r="M5729" s="144" t="str">
        <f t="shared" si="538"/>
        <v>NO</v>
      </c>
      <c r="N5729" s="374">
        <v>5</v>
      </c>
      <c r="O5729" s="374">
        <f t="shared" si="539"/>
        <v>5</v>
      </c>
      <c r="P5729" s="158" t="str" cm="1">
        <f t="array" ref="P5729">_xlfn.SWITCH(ROUND(N5729,0),5,"Excellent",4,"Good",3,"ok","Bad")</f>
        <v>Excellent</v>
      </c>
      <c r="Q5729" s="144">
        <v>3</v>
      </c>
      <c r="R5729" s="385">
        <v>43850</v>
      </c>
      <c r="S5729" s="385">
        <v>43891</v>
      </c>
      <c r="T5729" s="144">
        <v>866</v>
      </c>
      <c r="U5729" s="144" t="s">
        <v>60</v>
      </c>
      <c r="V5729" s="144">
        <v>149</v>
      </c>
      <c r="W5729" s="144" t="str">
        <f t="shared" si="542"/>
        <v>Active</v>
      </c>
      <c r="X5729" s="144">
        <v>866</v>
      </c>
      <c r="AB5729" s="343"/>
    </row>
    <row r="5730" spans="9:28">
      <c r="I5730" s="342">
        <v>4</v>
      </c>
      <c r="J5730" s="144" t="str">
        <f t="shared" si="540"/>
        <v>LARGE</v>
      </c>
      <c r="K5730" s="144" t="str">
        <f t="shared" si="541"/>
        <v>MEDIUM</v>
      </c>
      <c r="L5730" s="144" t="str" cm="1">
        <f t="array" ref="L5730">_xlfn.IFS(I5730&lt;=2,"SMALL",I5730&lt;=5,"MEDIUM",I5730&gt;5,"LARGE")</f>
        <v>MEDIUM</v>
      </c>
      <c r="M5730" s="144" t="str">
        <f t="shared" si="538"/>
        <v>NO</v>
      </c>
      <c r="N5730" s="374">
        <v>5</v>
      </c>
      <c r="O5730" s="374">
        <f t="shared" si="539"/>
        <v>5</v>
      </c>
      <c r="P5730" s="158" t="str" cm="1">
        <f t="array" ref="P5730">_xlfn.SWITCH(ROUND(N5730,0),5,"Excellent",4,"Good",3,"ok","Bad")</f>
        <v>Excellent</v>
      </c>
      <c r="Q5730" s="144">
        <v>4</v>
      </c>
      <c r="R5730" s="385">
        <v>43843</v>
      </c>
      <c r="S5730" s="385">
        <v>43877</v>
      </c>
      <c r="T5730" s="144">
        <v>3165</v>
      </c>
      <c r="U5730" s="144" t="s">
        <v>69</v>
      </c>
      <c r="V5730" s="144">
        <v>363</v>
      </c>
      <c r="W5730" s="144" t="str">
        <f t="shared" si="542"/>
        <v>Active</v>
      </c>
      <c r="X5730" s="144">
        <v>3165</v>
      </c>
      <c r="AB5730" s="343"/>
    </row>
    <row r="5731" spans="9:28">
      <c r="I5731" s="342">
        <v>2</v>
      </c>
      <c r="J5731" s="144" t="str">
        <f t="shared" si="540"/>
        <v>SMALL</v>
      </c>
      <c r="K5731" s="144" t="str">
        <f t="shared" si="541"/>
        <v>SMALL</v>
      </c>
      <c r="L5731" s="144" t="str" cm="1">
        <f t="array" ref="L5731">_xlfn.IFS(I5731&lt;=2,"SMALL",I5731&lt;=5,"MEDIUM",I5731&gt;5,"LARGE")</f>
        <v>SMALL</v>
      </c>
      <c r="M5731" s="144" t="str">
        <f t="shared" si="538"/>
        <v>NO</v>
      </c>
      <c r="N5731" s="374">
        <v>4.9000000000000004</v>
      </c>
      <c r="O5731" s="374">
        <f t="shared" si="539"/>
        <v>5</v>
      </c>
      <c r="P5731" s="158" t="str" cm="1">
        <f t="array" ref="P5731">_xlfn.SWITCH(ROUND(N5731,0),5,"Excellent",4,"Good",3,"ok","Bad")</f>
        <v>Excellent</v>
      </c>
      <c r="Q5731" s="144">
        <v>10</v>
      </c>
      <c r="R5731" s="385">
        <v>43841</v>
      </c>
      <c r="S5731" s="385">
        <v>44026</v>
      </c>
      <c r="T5731" s="144">
        <v>4002</v>
      </c>
      <c r="U5731" s="144" t="s">
        <v>73</v>
      </c>
      <c r="V5731" s="144">
        <v>358</v>
      </c>
      <c r="W5731" s="144" t="str">
        <f t="shared" si="542"/>
        <v>Active</v>
      </c>
      <c r="X5731" s="144">
        <v>4002</v>
      </c>
      <c r="AB5731" s="343"/>
    </row>
    <row r="5732" spans="9:28">
      <c r="I5732" s="342">
        <v>3</v>
      </c>
      <c r="J5732" s="144" t="str">
        <f t="shared" si="540"/>
        <v>LARGE</v>
      </c>
      <c r="K5732" s="144" t="str">
        <f t="shared" si="541"/>
        <v>MEDIUM</v>
      </c>
      <c r="L5732" s="144" t="str" cm="1">
        <f t="array" ref="L5732">_xlfn.IFS(I5732&lt;=2,"SMALL",I5732&lt;=5,"MEDIUM",I5732&gt;5,"LARGE")</f>
        <v>MEDIUM</v>
      </c>
      <c r="M5732" s="144" t="str">
        <f t="shared" si="538"/>
        <v>NO</v>
      </c>
      <c r="N5732" s="374">
        <v>4.6900000000000004</v>
      </c>
      <c r="O5732" s="374">
        <f t="shared" si="539"/>
        <v>5</v>
      </c>
      <c r="P5732" s="158" t="str" cm="1">
        <f t="array" ref="P5732">_xlfn.SWITCH(ROUND(N5732,0),5,"Excellent",4,"Good",3,"ok","Bad")</f>
        <v>Excellent</v>
      </c>
      <c r="Q5732" s="144">
        <v>13</v>
      </c>
      <c r="R5732" s="385">
        <v>43860</v>
      </c>
      <c r="S5732" s="385">
        <v>44039</v>
      </c>
      <c r="T5732" s="144">
        <v>3325</v>
      </c>
      <c r="U5732" s="144" t="s">
        <v>69</v>
      </c>
      <c r="V5732" s="144">
        <v>83</v>
      </c>
      <c r="W5732" s="144" t="str">
        <f t="shared" si="542"/>
        <v>Active</v>
      </c>
      <c r="X5732" s="144">
        <v>3325</v>
      </c>
      <c r="AB5732" s="343"/>
    </row>
    <row r="5733" spans="9:28">
      <c r="I5733" s="342">
        <v>6</v>
      </c>
      <c r="J5733" s="144" t="str">
        <f t="shared" si="540"/>
        <v>LARGE</v>
      </c>
      <c r="K5733" s="144" t="str">
        <f t="shared" si="541"/>
        <v>LARGE</v>
      </c>
      <c r="L5733" s="144" t="str" cm="1">
        <f t="array" ref="L5733">_xlfn.IFS(I5733&lt;=2,"SMALL",I5733&lt;=5,"MEDIUM",I5733&gt;5,"LARGE")</f>
        <v>LARGE</v>
      </c>
      <c r="M5733" s="144" t="str">
        <f t="shared" si="538"/>
        <v>NO</v>
      </c>
      <c r="N5733" s="374">
        <v>5</v>
      </c>
      <c r="O5733" s="374">
        <f t="shared" si="539"/>
        <v>5</v>
      </c>
      <c r="P5733" s="158" t="str" cm="1">
        <f t="array" ref="P5733">_xlfn.SWITCH(ROUND(N5733,0),5,"Excellent",4,"Good",3,"ok","Bad")</f>
        <v>Excellent</v>
      </c>
      <c r="Q5733" s="144">
        <v>6</v>
      </c>
      <c r="R5733" s="385">
        <v>43849</v>
      </c>
      <c r="S5733" s="385">
        <v>44045</v>
      </c>
      <c r="T5733" s="144">
        <v>3635</v>
      </c>
      <c r="U5733" s="144" t="s">
        <v>69</v>
      </c>
      <c r="V5733" s="144">
        <v>360</v>
      </c>
      <c r="W5733" s="144" t="str">
        <f t="shared" si="542"/>
        <v>Active</v>
      </c>
      <c r="X5733" s="144">
        <v>3635</v>
      </c>
      <c r="AB5733" s="343"/>
    </row>
    <row r="5734" spans="9:28">
      <c r="I5734" s="342">
        <v>3</v>
      </c>
      <c r="J5734" s="144" t="str">
        <f t="shared" si="540"/>
        <v>LARGE</v>
      </c>
      <c r="K5734" s="144" t="str">
        <f t="shared" si="541"/>
        <v>MEDIUM</v>
      </c>
      <c r="L5734" s="144" t="str" cm="1">
        <f t="array" ref="L5734">_xlfn.IFS(I5734&lt;=2,"SMALL",I5734&lt;=5,"MEDIUM",I5734&gt;5,"LARGE")</f>
        <v>MEDIUM</v>
      </c>
      <c r="M5734" s="144" t="str">
        <f t="shared" si="538"/>
        <v>NO</v>
      </c>
      <c r="N5734" s="374">
        <v>5</v>
      </c>
      <c r="O5734" s="374">
        <f t="shared" si="539"/>
        <v>5</v>
      </c>
      <c r="P5734" s="158" t="str" cm="1">
        <f t="array" ref="P5734">_xlfn.SWITCH(ROUND(N5734,0),5,"Excellent",4,"Good",3,"ok","Bad")</f>
        <v>Excellent</v>
      </c>
      <c r="Q5734" s="144">
        <v>10</v>
      </c>
      <c r="R5734" s="385">
        <v>43845</v>
      </c>
      <c r="S5734" s="385">
        <v>43965</v>
      </c>
      <c r="T5734" s="144">
        <v>4093</v>
      </c>
      <c r="U5734" s="144" t="s">
        <v>69</v>
      </c>
      <c r="V5734" s="144">
        <v>342</v>
      </c>
      <c r="W5734" s="144" t="str">
        <f t="shared" si="542"/>
        <v>Active</v>
      </c>
      <c r="X5734" s="144">
        <v>4093</v>
      </c>
      <c r="AB5734" s="343"/>
    </row>
    <row r="5735" spans="9:28">
      <c r="I5735" s="342">
        <v>4</v>
      </c>
      <c r="J5735" s="144" t="str">
        <f t="shared" si="540"/>
        <v>LARGE</v>
      </c>
      <c r="K5735" s="144" t="str">
        <f t="shared" si="541"/>
        <v>MEDIUM</v>
      </c>
      <c r="L5735" s="144" t="str" cm="1">
        <f t="array" ref="L5735">_xlfn.IFS(I5735&lt;=2,"SMALL",I5735&lt;=5,"MEDIUM",I5735&gt;5,"LARGE")</f>
        <v>MEDIUM</v>
      </c>
      <c r="M5735" s="144" t="str">
        <f t="shared" si="538"/>
        <v>NO</v>
      </c>
      <c r="N5735" s="374">
        <v>5</v>
      </c>
      <c r="O5735" s="374">
        <f t="shared" si="539"/>
        <v>5</v>
      </c>
      <c r="P5735" s="158" t="str" cm="1">
        <f t="array" ref="P5735">_xlfn.SWITCH(ROUND(N5735,0),5,"Excellent",4,"Good",3,"ok","Bad")</f>
        <v>Excellent</v>
      </c>
      <c r="Q5735" s="144">
        <v>21</v>
      </c>
      <c r="R5735" s="385">
        <v>43842</v>
      </c>
      <c r="S5735" s="385">
        <v>44053</v>
      </c>
      <c r="T5735" s="144">
        <v>503</v>
      </c>
      <c r="U5735" s="144" t="s">
        <v>69</v>
      </c>
      <c r="V5735" s="144">
        <v>146</v>
      </c>
      <c r="W5735" s="144" t="str">
        <f t="shared" si="542"/>
        <v>Active</v>
      </c>
      <c r="X5735" s="144">
        <v>503</v>
      </c>
      <c r="AB5735" s="343"/>
    </row>
    <row r="5736" spans="9:28">
      <c r="I5736" s="342">
        <v>2</v>
      </c>
      <c r="J5736" s="144" t="str">
        <f t="shared" si="540"/>
        <v>SMALL</v>
      </c>
      <c r="K5736" s="144" t="str">
        <f t="shared" si="541"/>
        <v>SMALL</v>
      </c>
      <c r="L5736" s="144" t="str" cm="1">
        <f t="array" ref="L5736">_xlfn.IFS(I5736&lt;=2,"SMALL",I5736&lt;=5,"MEDIUM",I5736&gt;5,"LARGE")</f>
        <v>SMALL</v>
      </c>
      <c r="M5736" s="144" t="str">
        <f t="shared" si="538"/>
        <v>NO</v>
      </c>
      <c r="N5736" s="374">
        <v>4.8600000000000003</v>
      </c>
      <c r="O5736" s="374">
        <f t="shared" si="539"/>
        <v>5</v>
      </c>
      <c r="P5736" s="158" t="str" cm="1">
        <f t="array" ref="P5736">_xlfn.SWITCH(ROUND(N5736,0),5,"Excellent",4,"Good",3,"ok","Bad")</f>
        <v>Excellent</v>
      </c>
      <c r="Q5736" s="144">
        <v>7</v>
      </c>
      <c r="R5736" s="385">
        <v>43875</v>
      </c>
      <c r="S5736" s="385">
        <v>43907</v>
      </c>
      <c r="T5736" s="144">
        <v>684</v>
      </c>
      <c r="U5736" s="144" t="s">
        <v>60</v>
      </c>
      <c r="V5736" s="144">
        <v>90</v>
      </c>
      <c r="W5736" s="144" t="str">
        <f t="shared" si="542"/>
        <v>Active</v>
      </c>
      <c r="X5736" s="144">
        <v>684</v>
      </c>
      <c r="AB5736" s="343"/>
    </row>
    <row r="5737" spans="9:28">
      <c r="I5737" s="342">
        <v>6</v>
      </c>
      <c r="J5737" s="144" t="str">
        <f t="shared" si="540"/>
        <v>LARGE</v>
      </c>
      <c r="K5737" s="144" t="str">
        <f t="shared" si="541"/>
        <v>LARGE</v>
      </c>
      <c r="L5737" s="144" t="str" cm="1">
        <f t="array" ref="L5737">_xlfn.IFS(I5737&lt;=2,"SMALL",I5737&lt;=5,"MEDIUM",I5737&gt;5,"LARGE")</f>
        <v>LARGE</v>
      </c>
      <c r="M5737" s="144" t="str">
        <f t="shared" si="538"/>
        <v>NO</v>
      </c>
      <c r="N5737" s="374">
        <v>4.76</v>
      </c>
      <c r="O5737" s="374">
        <f t="shared" si="539"/>
        <v>5</v>
      </c>
      <c r="P5737" s="158" t="str" cm="1">
        <f t="array" ref="P5737">_xlfn.SWITCH(ROUND(N5737,0),5,"Excellent",4,"Good",3,"ok","Bad")</f>
        <v>Excellent</v>
      </c>
      <c r="Q5737" s="144">
        <v>17</v>
      </c>
      <c r="R5737" s="385">
        <v>43842</v>
      </c>
      <c r="S5737" s="385">
        <v>44044</v>
      </c>
      <c r="T5737" s="144">
        <v>3846</v>
      </c>
      <c r="U5737" s="144" t="s">
        <v>69</v>
      </c>
      <c r="V5737" s="144">
        <v>0</v>
      </c>
      <c r="W5737" s="144" t="str">
        <f t="shared" si="542"/>
        <v>Inactive</v>
      </c>
      <c r="X5737" s="144">
        <v>3846</v>
      </c>
      <c r="AB5737" s="343"/>
    </row>
    <row r="5738" spans="9:28">
      <c r="I5738" s="342">
        <v>1</v>
      </c>
      <c r="J5738" s="144" t="str">
        <f t="shared" si="540"/>
        <v>SMALL</v>
      </c>
      <c r="K5738" s="144" t="str">
        <f t="shared" si="541"/>
        <v>SMALL</v>
      </c>
      <c r="L5738" s="144" t="str" cm="1">
        <f t="array" ref="L5738">_xlfn.IFS(I5738&lt;=2,"SMALL",I5738&lt;=5,"MEDIUM",I5738&gt;5,"LARGE")</f>
        <v>SMALL</v>
      </c>
      <c r="M5738" s="144" t="str">
        <f t="shared" si="538"/>
        <v>NO</v>
      </c>
      <c r="N5738" s="374">
        <v>5</v>
      </c>
      <c r="O5738" s="374">
        <f t="shared" si="539"/>
        <v>5</v>
      </c>
      <c r="P5738" s="158" t="str" cm="1">
        <f t="array" ref="P5738">_xlfn.SWITCH(ROUND(N5738,0),5,"Excellent",4,"Good",3,"ok","Bad")</f>
        <v>Excellent</v>
      </c>
      <c r="Q5738" s="144">
        <v>10</v>
      </c>
      <c r="R5738" s="385">
        <v>43850</v>
      </c>
      <c r="S5738" s="385">
        <v>44044</v>
      </c>
      <c r="T5738" s="144">
        <v>3061</v>
      </c>
      <c r="U5738" s="144" t="s">
        <v>60</v>
      </c>
      <c r="V5738" s="144">
        <v>90</v>
      </c>
      <c r="W5738" s="144" t="str">
        <f t="shared" si="542"/>
        <v>Active</v>
      </c>
      <c r="X5738" s="144">
        <v>3061</v>
      </c>
      <c r="AB5738" s="343"/>
    </row>
    <row r="5739" spans="9:28">
      <c r="I5739" s="342">
        <v>4</v>
      </c>
      <c r="J5739" s="144" t="str">
        <f t="shared" si="540"/>
        <v>LARGE</v>
      </c>
      <c r="K5739" s="144" t="str">
        <f t="shared" si="541"/>
        <v>MEDIUM</v>
      </c>
      <c r="L5739" s="144" t="str" cm="1">
        <f t="array" ref="L5739">_xlfn.IFS(I5739&lt;=2,"SMALL",I5739&lt;=5,"MEDIUM",I5739&gt;5,"LARGE")</f>
        <v>MEDIUM</v>
      </c>
      <c r="M5739" s="144" t="str">
        <f t="shared" si="538"/>
        <v>NO</v>
      </c>
      <c r="N5739" s="374">
        <v>5</v>
      </c>
      <c r="O5739" s="374">
        <f t="shared" si="539"/>
        <v>5</v>
      </c>
      <c r="P5739" s="158" t="str" cm="1">
        <f t="array" ref="P5739">_xlfn.SWITCH(ROUND(N5739,0),5,"Excellent",4,"Good",3,"ok","Bad")</f>
        <v>Excellent</v>
      </c>
      <c r="Q5739" s="144">
        <v>13</v>
      </c>
      <c r="R5739" s="385">
        <v>43862</v>
      </c>
      <c r="S5739" s="385">
        <v>44056</v>
      </c>
      <c r="T5739" s="144">
        <v>346</v>
      </c>
      <c r="U5739" s="144" t="s">
        <v>69</v>
      </c>
      <c r="V5739" s="144">
        <v>104</v>
      </c>
      <c r="W5739" s="144" t="str">
        <f t="shared" si="542"/>
        <v>Active</v>
      </c>
      <c r="X5739" s="144">
        <v>346</v>
      </c>
      <c r="AB5739" s="343"/>
    </row>
    <row r="5740" spans="9:28">
      <c r="I5740" s="342">
        <v>7</v>
      </c>
      <c r="J5740" s="144" t="str">
        <f t="shared" si="540"/>
        <v>LARGE</v>
      </c>
      <c r="K5740" s="144" t="str">
        <f t="shared" si="541"/>
        <v>LARGE</v>
      </c>
      <c r="L5740" s="144" t="str" cm="1">
        <f t="array" ref="L5740">_xlfn.IFS(I5740&lt;=2,"SMALL",I5740&lt;=5,"MEDIUM",I5740&gt;5,"LARGE")</f>
        <v>LARGE</v>
      </c>
      <c r="M5740" s="144" t="str">
        <f t="shared" si="538"/>
        <v>NO</v>
      </c>
      <c r="N5740" s="374">
        <v>4.93</v>
      </c>
      <c r="O5740" s="374">
        <f t="shared" si="539"/>
        <v>5</v>
      </c>
      <c r="P5740" s="158" t="str" cm="1">
        <f t="array" ref="P5740">_xlfn.SWITCH(ROUND(N5740,0),5,"Excellent",4,"Good",3,"ok","Bad")</f>
        <v>Excellent</v>
      </c>
      <c r="Q5740" s="144">
        <v>14</v>
      </c>
      <c r="R5740" s="385">
        <v>43866</v>
      </c>
      <c r="S5740" s="385">
        <v>44045</v>
      </c>
      <c r="T5740" s="144">
        <v>3949</v>
      </c>
      <c r="U5740" s="144" t="s">
        <v>69</v>
      </c>
      <c r="V5740" s="144">
        <v>98</v>
      </c>
      <c r="W5740" s="144" t="str">
        <f t="shared" si="542"/>
        <v>Active</v>
      </c>
      <c r="X5740" s="144">
        <v>3949</v>
      </c>
      <c r="AB5740" s="343"/>
    </row>
    <row r="5741" spans="9:28">
      <c r="I5741" s="342">
        <v>5</v>
      </c>
      <c r="J5741" s="144" t="str">
        <f t="shared" si="540"/>
        <v>LARGE</v>
      </c>
      <c r="K5741" s="144" t="str">
        <f t="shared" si="541"/>
        <v>MEDIUM</v>
      </c>
      <c r="L5741" s="144" t="str" cm="1">
        <f t="array" ref="L5741">_xlfn.IFS(I5741&lt;=2,"SMALL",I5741&lt;=5,"MEDIUM",I5741&gt;5,"LARGE")</f>
        <v>MEDIUM</v>
      </c>
      <c r="M5741" s="144" t="str">
        <f t="shared" si="538"/>
        <v>NO</v>
      </c>
      <c r="N5741" s="374">
        <v>5</v>
      </c>
      <c r="O5741" s="374">
        <f t="shared" si="539"/>
        <v>5</v>
      </c>
      <c r="P5741" s="158" t="str" cm="1">
        <f t="array" ref="P5741">_xlfn.SWITCH(ROUND(N5741,0),5,"Excellent",4,"Good",3,"ok","Bad")</f>
        <v>Excellent</v>
      </c>
      <c r="Q5741" s="144">
        <v>5</v>
      </c>
      <c r="R5741" s="385">
        <v>43883</v>
      </c>
      <c r="S5741" s="385">
        <v>44038</v>
      </c>
      <c r="T5741" s="144">
        <v>593</v>
      </c>
      <c r="U5741" s="144" t="s">
        <v>69</v>
      </c>
      <c r="V5741" s="144">
        <v>118</v>
      </c>
      <c r="W5741" s="144" t="str">
        <f t="shared" si="542"/>
        <v>Active</v>
      </c>
      <c r="X5741" s="144">
        <v>593</v>
      </c>
      <c r="AB5741" s="343"/>
    </row>
    <row r="5742" spans="9:28">
      <c r="I5742" s="342">
        <v>1</v>
      </c>
      <c r="J5742" s="144" t="str">
        <f t="shared" si="540"/>
        <v>SMALL</v>
      </c>
      <c r="K5742" s="144" t="str">
        <f t="shared" si="541"/>
        <v>SMALL</v>
      </c>
      <c r="L5742" s="144" t="str" cm="1">
        <f t="array" ref="L5742">_xlfn.IFS(I5742&lt;=2,"SMALL",I5742&lt;=5,"MEDIUM",I5742&gt;5,"LARGE")</f>
        <v>SMALL</v>
      </c>
      <c r="M5742" s="144" t="str">
        <f t="shared" si="538"/>
        <v>NO</v>
      </c>
      <c r="N5742" s="374">
        <v>4.8600000000000003</v>
      </c>
      <c r="O5742" s="374">
        <f t="shared" si="539"/>
        <v>5</v>
      </c>
      <c r="P5742" s="158" t="str" cm="1">
        <f t="array" ref="P5742">_xlfn.SWITCH(ROUND(N5742,0),5,"Excellent",4,"Good",3,"ok","Bad")</f>
        <v>Excellent</v>
      </c>
      <c r="Q5742" s="144">
        <v>7</v>
      </c>
      <c r="R5742" s="385">
        <v>43870</v>
      </c>
      <c r="S5742" s="385">
        <v>44043</v>
      </c>
      <c r="T5742" s="144">
        <v>2028</v>
      </c>
      <c r="U5742" s="144" t="s">
        <v>60</v>
      </c>
      <c r="V5742" s="144">
        <v>313</v>
      </c>
      <c r="W5742" s="144" t="str">
        <f t="shared" si="542"/>
        <v>Active</v>
      </c>
      <c r="X5742" s="144">
        <v>2028</v>
      </c>
      <c r="AB5742" s="343"/>
    </row>
    <row r="5743" spans="9:28">
      <c r="I5743" s="342">
        <v>3</v>
      </c>
      <c r="J5743" s="144" t="str">
        <f t="shared" si="540"/>
        <v>LARGE</v>
      </c>
      <c r="K5743" s="144" t="str">
        <f t="shared" si="541"/>
        <v>MEDIUM</v>
      </c>
      <c r="L5743" s="144" t="str" cm="1">
        <f t="array" ref="L5743">_xlfn.IFS(I5743&lt;=2,"SMALL",I5743&lt;=5,"MEDIUM",I5743&gt;5,"LARGE")</f>
        <v>MEDIUM</v>
      </c>
      <c r="M5743" s="144" t="str">
        <f t="shared" si="538"/>
        <v>NO</v>
      </c>
      <c r="N5743" s="374">
        <v>4.6900000000000004</v>
      </c>
      <c r="O5743" s="374">
        <f t="shared" si="539"/>
        <v>5</v>
      </c>
      <c r="P5743" s="158" t="str" cm="1">
        <f t="array" ref="P5743">_xlfn.SWITCH(ROUND(N5743,0),5,"Excellent",4,"Good",3,"ok","Bad")</f>
        <v>Excellent</v>
      </c>
      <c r="Q5743" s="144">
        <v>16</v>
      </c>
      <c r="R5743" s="385">
        <v>43849</v>
      </c>
      <c r="S5743" s="385">
        <v>44025</v>
      </c>
      <c r="T5743" s="144">
        <v>2600</v>
      </c>
      <c r="U5743" s="144" t="s">
        <v>69</v>
      </c>
      <c r="V5743" s="144">
        <v>174</v>
      </c>
      <c r="W5743" s="144" t="str">
        <f t="shared" si="542"/>
        <v>Active</v>
      </c>
      <c r="X5743" s="144">
        <v>2600</v>
      </c>
      <c r="AB5743" s="343"/>
    </row>
    <row r="5744" spans="9:28">
      <c r="I5744" s="342">
        <v>2</v>
      </c>
      <c r="J5744" s="144" t="str">
        <f t="shared" si="540"/>
        <v>SMALL</v>
      </c>
      <c r="K5744" s="144" t="str">
        <f t="shared" si="541"/>
        <v>SMALL</v>
      </c>
      <c r="L5744" s="144" t="str" cm="1">
        <f t="array" ref="L5744">_xlfn.IFS(I5744&lt;=2,"SMALL",I5744&lt;=5,"MEDIUM",I5744&gt;5,"LARGE")</f>
        <v>SMALL</v>
      </c>
      <c r="M5744" s="144" t="str">
        <f t="shared" si="538"/>
        <v>NO</v>
      </c>
      <c r="N5744" s="374">
        <v>4.92</v>
      </c>
      <c r="O5744" s="374">
        <f t="shared" si="539"/>
        <v>5</v>
      </c>
      <c r="P5744" s="158" t="str" cm="1">
        <f t="array" ref="P5744">_xlfn.SWITCH(ROUND(N5744,0),5,"Excellent",4,"Good",3,"ok","Bad")</f>
        <v>Excellent</v>
      </c>
      <c r="Q5744" s="144">
        <v>12</v>
      </c>
      <c r="R5744" s="385">
        <v>43837</v>
      </c>
      <c r="S5744" s="385">
        <v>43935</v>
      </c>
      <c r="T5744" s="144">
        <v>3996</v>
      </c>
      <c r="U5744" s="144" t="s">
        <v>60</v>
      </c>
      <c r="V5744" s="144">
        <v>259</v>
      </c>
      <c r="W5744" s="144" t="str">
        <f t="shared" si="542"/>
        <v>Active</v>
      </c>
      <c r="X5744" s="144">
        <v>3996</v>
      </c>
      <c r="AB5744" s="343"/>
    </row>
    <row r="5745" spans="9:28">
      <c r="I5745" s="342">
        <v>2</v>
      </c>
      <c r="J5745" s="144" t="str">
        <f t="shared" si="540"/>
        <v>SMALL</v>
      </c>
      <c r="K5745" s="144" t="str">
        <f t="shared" si="541"/>
        <v>SMALL</v>
      </c>
      <c r="L5745" s="144" t="str" cm="1">
        <f t="array" ref="L5745">_xlfn.IFS(I5745&lt;=2,"SMALL",I5745&lt;=5,"MEDIUM",I5745&gt;5,"LARGE")</f>
        <v>SMALL</v>
      </c>
      <c r="M5745" s="144" t="str">
        <f t="shared" si="538"/>
        <v>NO</v>
      </c>
      <c r="N5745" s="374">
        <v>4.75</v>
      </c>
      <c r="O5745" s="374">
        <f t="shared" si="539"/>
        <v>5</v>
      </c>
      <c r="P5745" s="158" t="str" cm="1">
        <f t="array" ref="P5745">_xlfn.SWITCH(ROUND(N5745,0),5,"Excellent",4,"Good",3,"ok","Bad")</f>
        <v>Excellent</v>
      </c>
      <c r="Q5745" s="144">
        <v>4</v>
      </c>
      <c r="R5745" s="385">
        <v>43865</v>
      </c>
      <c r="S5745" s="385">
        <v>43898</v>
      </c>
      <c r="T5745" s="144">
        <v>684</v>
      </c>
      <c r="U5745" s="144" t="s">
        <v>60</v>
      </c>
      <c r="V5745" s="144">
        <v>89</v>
      </c>
      <c r="W5745" s="144" t="str">
        <f t="shared" si="542"/>
        <v>Active</v>
      </c>
      <c r="X5745" s="144">
        <v>684</v>
      </c>
      <c r="AB5745" s="343"/>
    </row>
    <row r="5746" spans="9:28">
      <c r="I5746" s="342">
        <v>2</v>
      </c>
      <c r="J5746" s="144" t="str">
        <f t="shared" si="540"/>
        <v>SMALL</v>
      </c>
      <c r="K5746" s="144" t="str">
        <f t="shared" si="541"/>
        <v>SMALL</v>
      </c>
      <c r="L5746" s="144" t="str" cm="1">
        <f t="array" ref="L5746">_xlfn.IFS(I5746&lt;=2,"SMALL",I5746&lt;=5,"MEDIUM",I5746&gt;5,"LARGE")</f>
        <v>SMALL</v>
      </c>
      <c r="M5746" s="144" t="str">
        <f t="shared" si="538"/>
        <v>NO</v>
      </c>
      <c r="N5746" s="374">
        <v>4.8499999999999996</v>
      </c>
      <c r="O5746" s="374">
        <f t="shared" si="539"/>
        <v>5</v>
      </c>
      <c r="P5746" s="158" t="str" cm="1">
        <f t="array" ref="P5746">_xlfn.SWITCH(ROUND(N5746,0),5,"Excellent",4,"Good",3,"ok","Bad")</f>
        <v>Excellent</v>
      </c>
      <c r="Q5746" s="144">
        <v>13</v>
      </c>
      <c r="R5746" s="385">
        <v>43847</v>
      </c>
      <c r="S5746" s="385">
        <v>43907</v>
      </c>
      <c r="T5746" s="144">
        <v>3908</v>
      </c>
      <c r="U5746" s="144" t="s">
        <v>60</v>
      </c>
      <c r="V5746" s="144">
        <v>75</v>
      </c>
      <c r="W5746" s="144" t="str">
        <f t="shared" si="542"/>
        <v>Active</v>
      </c>
      <c r="X5746" s="144">
        <v>3908</v>
      </c>
      <c r="AB5746" s="343"/>
    </row>
    <row r="5747" spans="9:28">
      <c r="I5747" s="342">
        <v>2</v>
      </c>
      <c r="J5747" s="144" t="str">
        <f t="shared" si="540"/>
        <v>SMALL</v>
      </c>
      <c r="K5747" s="144" t="str">
        <f t="shared" si="541"/>
        <v>SMALL</v>
      </c>
      <c r="L5747" s="144" t="str" cm="1">
        <f t="array" ref="L5747">_xlfn.IFS(I5747&lt;=2,"SMALL",I5747&lt;=5,"MEDIUM",I5747&gt;5,"LARGE")</f>
        <v>SMALL</v>
      </c>
      <c r="M5747" s="144" t="str">
        <f t="shared" si="538"/>
        <v>NO</v>
      </c>
      <c r="N5747" s="374">
        <v>5</v>
      </c>
      <c r="O5747" s="374">
        <f t="shared" si="539"/>
        <v>5</v>
      </c>
      <c r="P5747" s="158" t="str" cm="1">
        <f t="array" ref="P5747">_xlfn.SWITCH(ROUND(N5747,0),5,"Excellent",4,"Good",3,"ok","Bad")</f>
        <v>Excellent</v>
      </c>
      <c r="Q5747" s="144">
        <v>16</v>
      </c>
      <c r="R5747" s="385">
        <v>43857</v>
      </c>
      <c r="S5747" s="385">
        <v>44051</v>
      </c>
      <c r="T5747" s="144">
        <v>4090</v>
      </c>
      <c r="U5747" s="144" t="s">
        <v>69</v>
      </c>
      <c r="V5747" s="144">
        <v>83</v>
      </c>
      <c r="W5747" s="144" t="str">
        <f t="shared" si="542"/>
        <v>Active</v>
      </c>
      <c r="X5747" s="144">
        <v>4090</v>
      </c>
      <c r="AB5747" s="343"/>
    </row>
    <row r="5748" spans="9:28">
      <c r="I5748" s="342">
        <v>2</v>
      </c>
      <c r="J5748" s="144" t="str">
        <f t="shared" si="540"/>
        <v>SMALL</v>
      </c>
      <c r="K5748" s="144" t="str">
        <f t="shared" si="541"/>
        <v>SMALL</v>
      </c>
      <c r="L5748" s="144" t="str" cm="1">
        <f t="array" ref="L5748">_xlfn.IFS(I5748&lt;=2,"SMALL",I5748&lt;=5,"MEDIUM",I5748&gt;5,"LARGE")</f>
        <v>SMALL</v>
      </c>
      <c r="M5748" s="144" t="str">
        <f t="shared" si="538"/>
        <v>NO</v>
      </c>
      <c r="N5748" s="374">
        <v>5</v>
      </c>
      <c r="O5748" s="374">
        <f t="shared" si="539"/>
        <v>5</v>
      </c>
      <c r="P5748" s="158" t="str" cm="1">
        <f t="array" ref="P5748">_xlfn.SWITCH(ROUND(N5748,0),5,"Excellent",4,"Good",3,"ok","Bad")</f>
        <v>Excellent</v>
      </c>
      <c r="Q5748" s="144">
        <v>13</v>
      </c>
      <c r="R5748" s="385">
        <v>43846</v>
      </c>
      <c r="S5748" s="385">
        <v>44019</v>
      </c>
      <c r="T5748" s="144">
        <v>4044</v>
      </c>
      <c r="U5748" s="144" t="s">
        <v>60</v>
      </c>
      <c r="V5748" s="144">
        <v>0</v>
      </c>
      <c r="W5748" s="144" t="str">
        <f t="shared" si="542"/>
        <v>Inactive</v>
      </c>
      <c r="X5748" s="144">
        <v>4044</v>
      </c>
      <c r="AB5748" s="343"/>
    </row>
    <row r="5749" spans="9:28">
      <c r="I5749" s="342">
        <v>1</v>
      </c>
      <c r="J5749" s="144" t="str">
        <f t="shared" si="540"/>
        <v>SMALL</v>
      </c>
      <c r="K5749" s="144" t="str">
        <f t="shared" si="541"/>
        <v>SMALL</v>
      </c>
      <c r="L5749" s="144" t="str" cm="1">
        <f t="array" ref="L5749">_xlfn.IFS(I5749&lt;=2,"SMALL",I5749&lt;=5,"MEDIUM",I5749&gt;5,"LARGE")</f>
        <v>SMALL</v>
      </c>
      <c r="M5749" s="144" t="str">
        <f t="shared" si="538"/>
        <v>NO</v>
      </c>
      <c r="N5749" s="374">
        <v>4.67</v>
      </c>
      <c r="O5749" s="374">
        <f t="shared" si="539"/>
        <v>5</v>
      </c>
      <c r="P5749" s="158" t="str" cm="1">
        <f t="array" ref="P5749">_xlfn.SWITCH(ROUND(N5749,0),5,"Excellent",4,"Good",3,"ok","Bad")</f>
        <v>Excellent</v>
      </c>
      <c r="Q5749" s="144">
        <v>3</v>
      </c>
      <c r="R5749" s="385">
        <v>43844</v>
      </c>
      <c r="S5749" s="385">
        <v>43896</v>
      </c>
      <c r="T5749" s="144">
        <v>3248</v>
      </c>
      <c r="U5749" s="144" t="s">
        <v>73</v>
      </c>
      <c r="V5749" s="144">
        <v>9</v>
      </c>
      <c r="W5749" s="144" t="str">
        <f t="shared" si="542"/>
        <v>Active</v>
      </c>
      <c r="X5749" s="144">
        <v>3248</v>
      </c>
      <c r="AB5749" s="343"/>
    </row>
    <row r="5750" spans="9:28">
      <c r="I5750" s="342">
        <v>8</v>
      </c>
      <c r="J5750" s="144" t="str">
        <f t="shared" si="540"/>
        <v>LARGE</v>
      </c>
      <c r="K5750" s="144" t="str">
        <f t="shared" si="541"/>
        <v>LARGE</v>
      </c>
      <c r="L5750" s="144" t="str" cm="1">
        <f t="array" ref="L5750">_xlfn.IFS(I5750&lt;=2,"SMALL",I5750&lt;=5,"MEDIUM",I5750&gt;5,"LARGE")</f>
        <v>LARGE</v>
      </c>
      <c r="M5750" s="144" t="str">
        <f t="shared" si="538"/>
        <v>NO</v>
      </c>
      <c r="N5750" s="374">
        <v>4.78</v>
      </c>
      <c r="O5750" s="374">
        <f t="shared" si="539"/>
        <v>5</v>
      </c>
      <c r="P5750" s="158" t="str" cm="1">
        <f t="array" ref="P5750">_xlfn.SWITCH(ROUND(N5750,0),5,"Excellent",4,"Good",3,"ok","Bad")</f>
        <v>Excellent</v>
      </c>
      <c r="Q5750" s="144">
        <v>9</v>
      </c>
      <c r="R5750" s="385">
        <v>43839</v>
      </c>
      <c r="S5750" s="385">
        <v>43901</v>
      </c>
      <c r="T5750" s="144">
        <v>3864</v>
      </c>
      <c r="U5750" s="144" t="s">
        <v>69</v>
      </c>
      <c r="V5750" s="144">
        <v>227</v>
      </c>
      <c r="W5750" s="144" t="str">
        <f t="shared" si="542"/>
        <v>Active</v>
      </c>
      <c r="X5750" s="144">
        <v>3864</v>
      </c>
      <c r="AB5750" s="343"/>
    </row>
    <row r="5751" spans="9:28">
      <c r="I5751" s="342">
        <v>6</v>
      </c>
      <c r="J5751" s="144" t="str">
        <f t="shared" si="540"/>
        <v>LARGE</v>
      </c>
      <c r="K5751" s="144" t="str">
        <f t="shared" si="541"/>
        <v>LARGE</v>
      </c>
      <c r="L5751" s="144" t="str" cm="1">
        <f t="array" ref="L5751">_xlfn.IFS(I5751&lt;=2,"SMALL",I5751&lt;=5,"MEDIUM",I5751&gt;5,"LARGE")</f>
        <v>LARGE</v>
      </c>
      <c r="M5751" s="144" t="str">
        <f t="shared" si="538"/>
        <v>NO</v>
      </c>
      <c r="N5751" s="374">
        <v>5</v>
      </c>
      <c r="O5751" s="374">
        <f t="shared" si="539"/>
        <v>5</v>
      </c>
      <c r="P5751" s="158" t="str" cm="1">
        <f t="array" ref="P5751">_xlfn.SWITCH(ROUND(N5751,0),5,"Excellent",4,"Good",3,"ok","Bad")</f>
        <v>Excellent</v>
      </c>
      <c r="Q5751" s="144">
        <v>3</v>
      </c>
      <c r="R5751" s="385">
        <v>43852</v>
      </c>
      <c r="S5751" s="385">
        <v>43904</v>
      </c>
      <c r="T5751" s="144">
        <v>4002</v>
      </c>
      <c r="U5751" s="144" t="s">
        <v>73</v>
      </c>
      <c r="V5751" s="144">
        <v>359</v>
      </c>
      <c r="W5751" s="144" t="str">
        <f t="shared" si="542"/>
        <v>Active</v>
      </c>
      <c r="X5751" s="144">
        <v>4002</v>
      </c>
      <c r="AB5751" s="343"/>
    </row>
    <row r="5752" spans="9:28">
      <c r="I5752" s="342">
        <v>5</v>
      </c>
      <c r="J5752" s="144" t="str">
        <f t="shared" si="540"/>
        <v>LARGE</v>
      </c>
      <c r="K5752" s="144" t="str">
        <f t="shared" si="541"/>
        <v>MEDIUM</v>
      </c>
      <c r="L5752" s="144" t="str" cm="1">
        <f t="array" ref="L5752">_xlfn.IFS(I5752&lt;=2,"SMALL",I5752&lt;=5,"MEDIUM",I5752&gt;5,"LARGE")</f>
        <v>MEDIUM</v>
      </c>
      <c r="M5752" s="144" t="str">
        <f t="shared" si="538"/>
        <v>NO</v>
      </c>
      <c r="N5752" s="374">
        <v>5</v>
      </c>
      <c r="O5752" s="374">
        <f t="shared" si="539"/>
        <v>5</v>
      </c>
      <c r="P5752" s="158" t="str" cm="1">
        <f t="array" ref="P5752">_xlfn.SWITCH(ROUND(N5752,0),5,"Excellent",4,"Good",3,"ok","Bad")</f>
        <v>Excellent</v>
      </c>
      <c r="Q5752" s="144">
        <v>9</v>
      </c>
      <c r="R5752" s="385">
        <v>43865</v>
      </c>
      <c r="S5752" s="385">
        <v>44029</v>
      </c>
      <c r="T5752" s="144">
        <v>2635</v>
      </c>
      <c r="U5752" s="144" t="s">
        <v>69</v>
      </c>
      <c r="V5752" s="144">
        <v>349</v>
      </c>
      <c r="W5752" s="144" t="str">
        <f t="shared" si="542"/>
        <v>Active</v>
      </c>
      <c r="X5752" s="144">
        <v>2635</v>
      </c>
      <c r="AB5752" s="343"/>
    </row>
    <row r="5753" spans="9:28">
      <c r="I5753" s="342">
        <v>2</v>
      </c>
      <c r="J5753" s="144" t="str">
        <f t="shared" si="540"/>
        <v>SMALL</v>
      </c>
      <c r="K5753" s="144" t="str">
        <f t="shared" si="541"/>
        <v>SMALL</v>
      </c>
      <c r="L5753" s="144" t="str" cm="1">
        <f t="array" ref="L5753">_xlfn.IFS(I5753&lt;=2,"SMALL",I5753&lt;=5,"MEDIUM",I5753&gt;5,"LARGE")</f>
        <v>SMALL</v>
      </c>
      <c r="M5753" s="144" t="str">
        <f t="shared" si="538"/>
        <v>NO</v>
      </c>
      <c r="N5753" s="374">
        <v>4.5999999999999996</v>
      </c>
      <c r="O5753" s="374">
        <f t="shared" si="539"/>
        <v>5</v>
      </c>
      <c r="P5753" s="158" t="str" cm="1">
        <f t="array" ref="P5753">_xlfn.SWITCH(ROUND(N5753,0),5,"Excellent",4,"Good",3,"ok","Bad")</f>
        <v>Excellent</v>
      </c>
      <c r="Q5753" s="144">
        <v>5</v>
      </c>
      <c r="R5753" s="385">
        <v>43874</v>
      </c>
      <c r="S5753" s="385">
        <v>43982</v>
      </c>
      <c r="T5753" s="144">
        <v>3942</v>
      </c>
      <c r="U5753" s="144" t="s">
        <v>60</v>
      </c>
      <c r="V5753" s="144">
        <v>87</v>
      </c>
      <c r="W5753" s="144" t="str">
        <f t="shared" si="542"/>
        <v>Active</v>
      </c>
      <c r="X5753" s="144">
        <v>3942</v>
      </c>
      <c r="AB5753" s="343"/>
    </row>
    <row r="5754" spans="9:28">
      <c r="I5754" s="342">
        <v>2</v>
      </c>
      <c r="J5754" s="144" t="str">
        <f t="shared" si="540"/>
        <v>SMALL</v>
      </c>
      <c r="K5754" s="144" t="str">
        <f t="shared" si="541"/>
        <v>SMALL</v>
      </c>
      <c r="L5754" s="144" t="str" cm="1">
        <f t="array" ref="L5754">_xlfn.IFS(I5754&lt;=2,"SMALL",I5754&lt;=5,"MEDIUM",I5754&gt;5,"LARGE")</f>
        <v>SMALL</v>
      </c>
      <c r="M5754" s="144" t="str">
        <f t="shared" si="538"/>
        <v>NO</v>
      </c>
      <c r="N5754" s="374">
        <v>4.5</v>
      </c>
      <c r="O5754" s="374">
        <f t="shared" si="539"/>
        <v>5</v>
      </c>
      <c r="P5754" s="158" t="str" cm="1">
        <f t="array" ref="P5754">_xlfn.SWITCH(ROUND(N5754,0),5,"Excellent",4,"Good",3,"ok","Bad")</f>
        <v>Excellent</v>
      </c>
      <c r="Q5754" s="144">
        <v>4</v>
      </c>
      <c r="R5754" s="385">
        <v>43870</v>
      </c>
      <c r="S5754" s="385">
        <v>43932</v>
      </c>
      <c r="T5754" s="144">
        <v>3942</v>
      </c>
      <c r="U5754" s="144" t="s">
        <v>60</v>
      </c>
      <c r="V5754" s="144">
        <v>89</v>
      </c>
      <c r="W5754" s="144" t="str">
        <f t="shared" si="542"/>
        <v>Active</v>
      </c>
      <c r="X5754" s="144">
        <v>3942</v>
      </c>
      <c r="AB5754" s="343"/>
    </row>
    <row r="5755" spans="9:28">
      <c r="I5755" s="342">
        <v>4</v>
      </c>
      <c r="J5755" s="144" t="str">
        <f t="shared" si="540"/>
        <v>LARGE</v>
      </c>
      <c r="K5755" s="144" t="str">
        <f t="shared" si="541"/>
        <v>MEDIUM</v>
      </c>
      <c r="L5755" s="144" t="str" cm="1">
        <f t="array" ref="L5755">_xlfn.IFS(I5755&lt;=2,"SMALL",I5755&lt;=5,"MEDIUM",I5755&gt;5,"LARGE")</f>
        <v>MEDIUM</v>
      </c>
      <c r="M5755" s="144" t="str">
        <f t="shared" si="538"/>
        <v>NO</v>
      </c>
      <c r="N5755" s="374">
        <v>4.71</v>
      </c>
      <c r="O5755" s="374">
        <f t="shared" si="539"/>
        <v>5</v>
      </c>
      <c r="P5755" s="158" t="str" cm="1">
        <f t="array" ref="P5755">_xlfn.SWITCH(ROUND(N5755,0),5,"Excellent",4,"Good",3,"ok","Bad")</f>
        <v>Excellent</v>
      </c>
      <c r="Q5755" s="144">
        <v>7</v>
      </c>
      <c r="R5755" s="385">
        <v>43861</v>
      </c>
      <c r="S5755" s="385">
        <v>44032</v>
      </c>
      <c r="T5755" s="144">
        <v>3942</v>
      </c>
      <c r="U5755" s="144" t="s">
        <v>60</v>
      </c>
      <c r="V5755" s="144">
        <v>90</v>
      </c>
      <c r="W5755" s="144" t="str">
        <f t="shared" si="542"/>
        <v>Active</v>
      </c>
      <c r="X5755" s="144">
        <v>3942</v>
      </c>
      <c r="AB5755" s="343"/>
    </row>
    <row r="5756" spans="9:28">
      <c r="I5756" s="342">
        <v>4</v>
      </c>
      <c r="J5756" s="144" t="str">
        <f t="shared" si="540"/>
        <v>LARGE</v>
      </c>
      <c r="K5756" s="144" t="str">
        <f t="shared" si="541"/>
        <v>MEDIUM</v>
      </c>
      <c r="L5756" s="144" t="str" cm="1">
        <f t="array" ref="L5756">_xlfn.IFS(I5756&lt;=2,"SMALL",I5756&lt;=5,"MEDIUM",I5756&gt;5,"LARGE")</f>
        <v>MEDIUM</v>
      </c>
      <c r="M5756" s="144" t="str">
        <f t="shared" si="538"/>
        <v>NO</v>
      </c>
      <c r="N5756" s="374">
        <v>5</v>
      </c>
      <c r="O5756" s="374">
        <f t="shared" si="539"/>
        <v>5</v>
      </c>
      <c r="P5756" s="158" t="str" cm="1">
        <f t="array" ref="P5756">_xlfn.SWITCH(ROUND(N5756,0),5,"Excellent",4,"Good",3,"ok","Bad")</f>
        <v>Excellent</v>
      </c>
      <c r="Q5756" s="144">
        <v>6</v>
      </c>
      <c r="R5756" s="385">
        <v>43859</v>
      </c>
      <c r="S5756" s="385">
        <v>43899</v>
      </c>
      <c r="T5756" s="144">
        <v>916</v>
      </c>
      <c r="U5756" s="144" t="s">
        <v>69</v>
      </c>
      <c r="V5756" s="144">
        <v>90</v>
      </c>
      <c r="W5756" s="144" t="str">
        <f t="shared" si="542"/>
        <v>Active</v>
      </c>
      <c r="X5756" s="144">
        <v>916</v>
      </c>
      <c r="AB5756" s="343"/>
    </row>
    <row r="5757" spans="9:28">
      <c r="I5757" s="342">
        <v>3</v>
      </c>
      <c r="J5757" s="144" t="str">
        <f t="shared" si="540"/>
        <v>LARGE</v>
      </c>
      <c r="K5757" s="144" t="str">
        <f t="shared" si="541"/>
        <v>MEDIUM</v>
      </c>
      <c r="L5757" s="144" t="str" cm="1">
        <f t="array" ref="L5757">_xlfn.IFS(I5757&lt;=2,"SMALL",I5757&lt;=5,"MEDIUM",I5757&gt;5,"LARGE")</f>
        <v>MEDIUM</v>
      </c>
      <c r="M5757" s="144" t="str">
        <f t="shared" si="538"/>
        <v>NO</v>
      </c>
      <c r="N5757" s="374">
        <v>4.88</v>
      </c>
      <c r="O5757" s="374">
        <f t="shared" si="539"/>
        <v>5</v>
      </c>
      <c r="P5757" s="158" t="str" cm="1">
        <f t="array" ref="P5757">_xlfn.SWITCH(ROUND(N5757,0),5,"Excellent",4,"Good",3,"ok","Bad")</f>
        <v>Excellent</v>
      </c>
      <c r="Q5757" s="144">
        <v>8</v>
      </c>
      <c r="R5757" s="385">
        <v>43843</v>
      </c>
      <c r="S5757" s="385">
        <v>44052</v>
      </c>
      <c r="T5757" s="144">
        <v>528</v>
      </c>
      <c r="U5757" s="144" t="s">
        <v>60</v>
      </c>
      <c r="V5757" s="144">
        <v>115</v>
      </c>
      <c r="W5757" s="144" t="str">
        <f t="shared" si="542"/>
        <v>Active</v>
      </c>
      <c r="X5757" s="144">
        <v>528</v>
      </c>
      <c r="AB5757" s="343"/>
    </row>
    <row r="5758" spans="9:28">
      <c r="I5758" s="342">
        <v>2</v>
      </c>
      <c r="J5758" s="144" t="str">
        <f t="shared" si="540"/>
        <v>SMALL</v>
      </c>
      <c r="K5758" s="144" t="str">
        <f t="shared" si="541"/>
        <v>SMALL</v>
      </c>
      <c r="L5758" s="144" t="str" cm="1">
        <f t="array" ref="L5758">_xlfn.IFS(I5758&lt;=2,"SMALL",I5758&lt;=5,"MEDIUM",I5758&gt;5,"LARGE")</f>
        <v>SMALL</v>
      </c>
      <c r="M5758" s="144" t="str">
        <f t="shared" si="538"/>
        <v>NO</v>
      </c>
      <c r="N5758" s="374">
        <v>4.8</v>
      </c>
      <c r="O5758" s="374">
        <f t="shared" si="539"/>
        <v>5</v>
      </c>
      <c r="P5758" s="158" t="str" cm="1">
        <f t="array" ref="P5758">_xlfn.SWITCH(ROUND(N5758,0),5,"Excellent",4,"Good",3,"ok","Bad")</f>
        <v>Excellent</v>
      </c>
      <c r="Q5758" s="144">
        <v>5</v>
      </c>
      <c r="R5758" s="385">
        <v>43876</v>
      </c>
      <c r="S5758" s="385">
        <v>43908</v>
      </c>
      <c r="T5758" s="144">
        <v>2942</v>
      </c>
      <c r="U5758" s="144" t="s">
        <v>60</v>
      </c>
      <c r="V5758" s="144">
        <v>180</v>
      </c>
      <c r="W5758" s="144" t="str">
        <f t="shared" si="542"/>
        <v>Active</v>
      </c>
      <c r="X5758" s="144">
        <v>2942</v>
      </c>
      <c r="AB5758" s="343"/>
    </row>
    <row r="5759" spans="9:28">
      <c r="I5759" s="342">
        <v>10</v>
      </c>
      <c r="J5759" s="144" t="str">
        <f t="shared" si="540"/>
        <v>LARGE</v>
      </c>
      <c r="K5759" s="144" t="str">
        <f t="shared" si="541"/>
        <v>LARGE</v>
      </c>
      <c r="L5759" s="144" t="str" cm="1">
        <f t="array" ref="L5759">_xlfn.IFS(I5759&lt;=2,"SMALL",I5759&lt;=5,"MEDIUM",I5759&gt;5,"LARGE")</f>
        <v>LARGE</v>
      </c>
      <c r="M5759" s="144" t="str">
        <f t="shared" si="538"/>
        <v>NO</v>
      </c>
      <c r="N5759" s="374">
        <v>3.75</v>
      </c>
      <c r="O5759" s="374">
        <f t="shared" si="539"/>
        <v>4</v>
      </c>
      <c r="P5759" s="158" t="str" cm="1">
        <f t="array" ref="P5759">_xlfn.SWITCH(ROUND(N5759,0),5,"Excellent",4,"Good",3,"ok","Bad")</f>
        <v>Good</v>
      </c>
      <c r="Q5759" s="144">
        <v>4</v>
      </c>
      <c r="R5759" s="385">
        <v>43851</v>
      </c>
      <c r="S5759" s="385">
        <v>43884</v>
      </c>
      <c r="T5759" s="144">
        <v>3379</v>
      </c>
      <c r="U5759" s="144" t="s">
        <v>69</v>
      </c>
      <c r="V5759" s="144">
        <v>0</v>
      </c>
      <c r="W5759" s="144" t="str">
        <f t="shared" si="542"/>
        <v>Inactive</v>
      </c>
      <c r="X5759" s="144">
        <v>3379</v>
      </c>
      <c r="AB5759" s="343"/>
    </row>
    <row r="5760" spans="9:28">
      <c r="I5760" s="342">
        <v>1</v>
      </c>
      <c r="J5760" s="144" t="str">
        <f t="shared" si="540"/>
        <v>SMALL</v>
      </c>
      <c r="K5760" s="144" t="str">
        <f t="shared" si="541"/>
        <v>SMALL</v>
      </c>
      <c r="L5760" s="144" t="str" cm="1">
        <f t="array" ref="L5760">_xlfn.IFS(I5760&lt;=2,"SMALL",I5760&lt;=5,"MEDIUM",I5760&gt;5,"LARGE")</f>
        <v>SMALL</v>
      </c>
      <c r="M5760" s="144" t="str">
        <f t="shared" si="538"/>
        <v>NO</v>
      </c>
      <c r="N5760" s="374">
        <v>4.91</v>
      </c>
      <c r="O5760" s="374">
        <f t="shared" si="539"/>
        <v>5</v>
      </c>
      <c r="P5760" s="158" t="str" cm="1">
        <f t="array" ref="P5760">_xlfn.SWITCH(ROUND(N5760,0),5,"Excellent",4,"Good",3,"ok","Bad")</f>
        <v>Excellent</v>
      </c>
      <c r="Q5760" s="144">
        <v>33</v>
      </c>
      <c r="R5760" s="385">
        <v>43850</v>
      </c>
      <c r="S5760" s="385">
        <v>44007</v>
      </c>
      <c r="T5760" s="144">
        <v>2924</v>
      </c>
      <c r="U5760" s="144" t="s">
        <v>60</v>
      </c>
      <c r="V5760" s="144">
        <v>259</v>
      </c>
      <c r="W5760" s="144" t="str">
        <f t="shared" si="542"/>
        <v>Active</v>
      </c>
      <c r="X5760" s="144">
        <v>2924</v>
      </c>
      <c r="AB5760" s="343"/>
    </row>
    <row r="5761" spans="9:28">
      <c r="I5761" s="342">
        <v>10</v>
      </c>
      <c r="J5761" s="144" t="str">
        <f t="shared" si="540"/>
        <v>LARGE</v>
      </c>
      <c r="K5761" s="144" t="str">
        <f t="shared" si="541"/>
        <v>LARGE</v>
      </c>
      <c r="L5761" s="144" t="str" cm="1">
        <f t="array" ref="L5761">_xlfn.IFS(I5761&lt;=2,"SMALL",I5761&lt;=5,"MEDIUM",I5761&gt;5,"LARGE")</f>
        <v>LARGE</v>
      </c>
      <c r="M5761" s="144" t="str">
        <f t="shared" si="538"/>
        <v>NO</v>
      </c>
      <c r="N5761" s="374">
        <v>4</v>
      </c>
      <c r="O5761" s="374">
        <f t="shared" si="539"/>
        <v>4</v>
      </c>
      <c r="P5761" s="158" t="str" cm="1">
        <f t="array" ref="P5761">_xlfn.SWITCH(ROUND(N5761,0),5,"Excellent",4,"Good",3,"ok","Bad")</f>
        <v>Good</v>
      </c>
      <c r="Q5761" s="144">
        <v>3</v>
      </c>
      <c r="R5761" s="385">
        <v>43890</v>
      </c>
      <c r="S5761" s="385">
        <v>44008</v>
      </c>
      <c r="T5761" s="144">
        <v>4041</v>
      </c>
      <c r="U5761" s="144" t="s">
        <v>69</v>
      </c>
      <c r="V5761" s="144">
        <v>364</v>
      </c>
      <c r="W5761" s="144" t="str">
        <f t="shared" si="542"/>
        <v>Active</v>
      </c>
      <c r="X5761" s="144">
        <v>4041</v>
      </c>
      <c r="AB5761" s="343"/>
    </row>
    <row r="5762" spans="9:28">
      <c r="I5762" s="342">
        <v>1</v>
      </c>
      <c r="J5762" s="144" t="str">
        <f t="shared" si="540"/>
        <v>SMALL</v>
      </c>
      <c r="K5762" s="144" t="str">
        <f t="shared" si="541"/>
        <v>SMALL</v>
      </c>
      <c r="L5762" s="144" t="str" cm="1">
        <f t="array" ref="L5762">_xlfn.IFS(I5762&lt;=2,"SMALL",I5762&lt;=5,"MEDIUM",I5762&gt;5,"LARGE")</f>
        <v>SMALL</v>
      </c>
      <c r="M5762" s="144" t="str">
        <f t="shared" si="538"/>
        <v>NO</v>
      </c>
      <c r="N5762" s="374">
        <v>5</v>
      </c>
      <c r="O5762" s="374">
        <f t="shared" si="539"/>
        <v>5</v>
      </c>
      <c r="P5762" s="158" t="str" cm="1">
        <f t="array" ref="P5762">_xlfn.SWITCH(ROUND(N5762,0),5,"Excellent",4,"Good",3,"ok","Bad")</f>
        <v>Excellent</v>
      </c>
      <c r="Q5762" s="144">
        <v>3</v>
      </c>
      <c r="R5762" s="385">
        <v>43871</v>
      </c>
      <c r="S5762" s="385">
        <v>44013</v>
      </c>
      <c r="T5762" s="144">
        <v>3852</v>
      </c>
      <c r="U5762" s="144" t="s">
        <v>60</v>
      </c>
      <c r="V5762" s="144">
        <v>320</v>
      </c>
      <c r="W5762" s="144" t="str">
        <f t="shared" si="542"/>
        <v>Active</v>
      </c>
      <c r="X5762" s="144">
        <v>3852</v>
      </c>
      <c r="AB5762" s="343"/>
    </row>
    <row r="5763" spans="9:28">
      <c r="I5763" s="342">
        <v>4</v>
      </c>
      <c r="J5763" s="144" t="str">
        <f t="shared" si="540"/>
        <v>LARGE</v>
      </c>
      <c r="K5763" s="144" t="str">
        <f t="shared" si="541"/>
        <v>MEDIUM</v>
      </c>
      <c r="L5763" s="144" t="str" cm="1">
        <f t="array" ref="L5763">_xlfn.IFS(I5763&lt;=2,"SMALL",I5763&lt;=5,"MEDIUM",I5763&gt;5,"LARGE")</f>
        <v>MEDIUM</v>
      </c>
      <c r="M5763" s="144" t="str">
        <f t="shared" si="538"/>
        <v>NO</v>
      </c>
      <c r="N5763" s="374">
        <v>5</v>
      </c>
      <c r="O5763" s="374">
        <f t="shared" si="539"/>
        <v>5</v>
      </c>
      <c r="P5763" s="158" t="str" cm="1">
        <f t="array" ref="P5763">_xlfn.SWITCH(ROUND(N5763,0),5,"Excellent",4,"Good",3,"ok","Bad")</f>
        <v>Excellent</v>
      </c>
      <c r="Q5763" s="144">
        <v>7</v>
      </c>
      <c r="R5763" s="385">
        <v>43863</v>
      </c>
      <c r="S5763" s="385">
        <v>43969</v>
      </c>
      <c r="T5763" s="144">
        <v>4100</v>
      </c>
      <c r="U5763" s="144" t="s">
        <v>69</v>
      </c>
      <c r="V5763" s="144">
        <v>135</v>
      </c>
      <c r="W5763" s="144" t="str">
        <f t="shared" si="542"/>
        <v>Active</v>
      </c>
      <c r="X5763" s="144">
        <v>4100</v>
      </c>
      <c r="AB5763" s="343"/>
    </row>
    <row r="5764" spans="9:28">
      <c r="I5764" s="342">
        <v>4</v>
      </c>
      <c r="J5764" s="144" t="str">
        <f t="shared" si="540"/>
        <v>LARGE</v>
      </c>
      <c r="K5764" s="144" t="str">
        <f t="shared" si="541"/>
        <v>MEDIUM</v>
      </c>
      <c r="L5764" s="144" t="str" cm="1">
        <f t="array" ref="L5764">_xlfn.IFS(I5764&lt;=2,"SMALL",I5764&lt;=5,"MEDIUM",I5764&gt;5,"LARGE")</f>
        <v>MEDIUM</v>
      </c>
      <c r="M5764" s="144" t="str">
        <f t="shared" si="538"/>
        <v>NO</v>
      </c>
      <c r="N5764" s="374">
        <v>4.99</v>
      </c>
      <c r="O5764" s="374">
        <f t="shared" si="539"/>
        <v>5</v>
      </c>
      <c r="P5764" s="158" t="str" cm="1">
        <f t="array" ref="P5764">_xlfn.SWITCH(ROUND(N5764,0),5,"Excellent",4,"Good",3,"ok","Bad")</f>
        <v>Excellent</v>
      </c>
      <c r="Q5764" s="144">
        <v>85</v>
      </c>
      <c r="R5764" s="385">
        <v>43856</v>
      </c>
      <c r="S5764" s="385">
        <v>44055</v>
      </c>
      <c r="T5764" s="144">
        <v>4101</v>
      </c>
      <c r="U5764" s="144" t="s">
        <v>69</v>
      </c>
      <c r="V5764" s="144">
        <v>257</v>
      </c>
      <c r="W5764" s="144" t="str">
        <f t="shared" si="542"/>
        <v>Active</v>
      </c>
      <c r="X5764" s="144">
        <v>4101</v>
      </c>
      <c r="AB5764" s="343"/>
    </row>
    <row r="5765" spans="9:28">
      <c r="I5765" s="342">
        <v>2</v>
      </c>
      <c r="J5765" s="144" t="str">
        <f t="shared" si="540"/>
        <v>SMALL</v>
      </c>
      <c r="K5765" s="144" t="str">
        <f t="shared" si="541"/>
        <v>SMALL</v>
      </c>
      <c r="L5765" s="144" t="str" cm="1">
        <f t="array" ref="L5765">_xlfn.IFS(I5765&lt;=2,"SMALL",I5765&lt;=5,"MEDIUM",I5765&gt;5,"LARGE")</f>
        <v>SMALL</v>
      </c>
      <c r="M5765" s="144" t="str">
        <f t="shared" ref="M5765:M5828" si="543">IF(AND(N5765&gt;=4.8,Q5765&gt;100),"YES","NO")</f>
        <v>NO</v>
      </c>
      <c r="N5765" s="374">
        <v>4.8899999999999997</v>
      </c>
      <c r="O5765" s="374">
        <f t="shared" ref="O5765:O5828" si="544">ROUND(N5765,0)</f>
        <v>5</v>
      </c>
      <c r="P5765" s="158" t="str" cm="1">
        <f t="array" ref="P5765">_xlfn.SWITCH(ROUND(N5765,0),5,"Excellent",4,"Good",3,"ok","Bad")</f>
        <v>Excellent</v>
      </c>
      <c r="Q5765" s="144">
        <v>9</v>
      </c>
      <c r="R5765" s="385">
        <v>43849</v>
      </c>
      <c r="S5765" s="385">
        <v>44006</v>
      </c>
      <c r="T5765" s="144">
        <v>4103</v>
      </c>
      <c r="U5765" s="144" t="s">
        <v>60</v>
      </c>
      <c r="V5765" s="144">
        <v>356</v>
      </c>
      <c r="W5765" s="144" t="str">
        <f t="shared" si="542"/>
        <v>Active</v>
      </c>
      <c r="X5765" s="144">
        <v>4103</v>
      </c>
      <c r="AB5765" s="343"/>
    </row>
    <row r="5766" spans="9:28">
      <c r="I5766" s="342">
        <v>3</v>
      </c>
      <c r="J5766" s="144" t="str">
        <f t="shared" ref="J5766:J5829" si="545">IF(I5766&lt;=2,"SMALL","LARGE")</f>
        <v>LARGE</v>
      </c>
      <c r="K5766" s="144" t="str">
        <f t="shared" ref="K5766:K5829" si="546">IF(I5766&lt;=2,"SMALL",IF(I5766&lt;=5,"MEDIUM","LARGE"))</f>
        <v>MEDIUM</v>
      </c>
      <c r="L5766" s="144" t="str" cm="1">
        <f t="array" ref="L5766">_xlfn.IFS(I5766&lt;=2,"SMALL",I5766&lt;=5,"MEDIUM",I5766&gt;5,"LARGE")</f>
        <v>MEDIUM</v>
      </c>
      <c r="M5766" s="144" t="str">
        <f t="shared" si="543"/>
        <v>NO</v>
      </c>
      <c r="N5766" s="374">
        <v>4.9400000000000004</v>
      </c>
      <c r="O5766" s="374">
        <f t="shared" si="544"/>
        <v>5</v>
      </c>
      <c r="P5766" s="158" t="str" cm="1">
        <f t="array" ref="P5766">_xlfn.SWITCH(ROUND(N5766,0),5,"Excellent",4,"Good",3,"ok","Bad")</f>
        <v>Excellent</v>
      </c>
      <c r="Q5766" s="144">
        <v>16</v>
      </c>
      <c r="R5766" s="385">
        <v>43857</v>
      </c>
      <c r="S5766" s="385">
        <v>44043</v>
      </c>
      <c r="T5766" s="144">
        <v>4104</v>
      </c>
      <c r="U5766" s="144" t="s">
        <v>69</v>
      </c>
      <c r="V5766" s="144">
        <v>8</v>
      </c>
      <c r="W5766" s="144" t="str">
        <f t="shared" ref="W5766:W5829" si="547">IF(NOT(V5766=0),"Active","Inactive")</f>
        <v>Active</v>
      </c>
      <c r="X5766" s="144">
        <v>4104</v>
      </c>
      <c r="AB5766" s="343"/>
    </row>
    <row r="5767" spans="9:28">
      <c r="I5767" s="342">
        <v>2</v>
      </c>
      <c r="J5767" s="144" t="str">
        <f t="shared" si="545"/>
        <v>SMALL</v>
      </c>
      <c r="K5767" s="144" t="str">
        <f t="shared" si="546"/>
        <v>SMALL</v>
      </c>
      <c r="L5767" s="144" t="str" cm="1">
        <f t="array" ref="L5767">_xlfn.IFS(I5767&lt;=2,"SMALL",I5767&lt;=5,"MEDIUM",I5767&gt;5,"LARGE")</f>
        <v>SMALL</v>
      </c>
      <c r="M5767" s="144" t="str">
        <f t="shared" si="543"/>
        <v>NO</v>
      </c>
      <c r="N5767" s="374">
        <v>5</v>
      </c>
      <c r="O5767" s="374">
        <f t="shared" si="544"/>
        <v>5</v>
      </c>
      <c r="P5767" s="158" t="str" cm="1">
        <f t="array" ref="P5767">_xlfn.SWITCH(ROUND(N5767,0),5,"Excellent",4,"Good",3,"ok","Bad")</f>
        <v>Excellent</v>
      </c>
      <c r="Q5767" s="144">
        <v>4</v>
      </c>
      <c r="R5767" s="385">
        <v>43895</v>
      </c>
      <c r="S5767" s="385">
        <v>44056</v>
      </c>
      <c r="T5767" s="144">
        <v>4103</v>
      </c>
      <c r="U5767" s="144" t="s">
        <v>60</v>
      </c>
      <c r="V5767" s="144">
        <v>365</v>
      </c>
      <c r="W5767" s="144" t="str">
        <f t="shared" si="547"/>
        <v>Active</v>
      </c>
      <c r="X5767" s="144">
        <v>4103</v>
      </c>
      <c r="AB5767" s="343"/>
    </row>
    <row r="5768" spans="9:28">
      <c r="I5768" s="342">
        <v>6</v>
      </c>
      <c r="J5768" s="144" t="str">
        <f t="shared" si="545"/>
        <v>LARGE</v>
      </c>
      <c r="K5768" s="144" t="str">
        <f t="shared" si="546"/>
        <v>LARGE</v>
      </c>
      <c r="L5768" s="144" t="str" cm="1">
        <f t="array" ref="L5768">_xlfn.IFS(I5768&lt;=2,"SMALL",I5768&lt;=5,"MEDIUM",I5768&gt;5,"LARGE")</f>
        <v>LARGE</v>
      </c>
      <c r="M5768" s="144" t="str">
        <f t="shared" si="543"/>
        <v>NO</v>
      </c>
      <c r="N5768" s="374">
        <v>4.75</v>
      </c>
      <c r="O5768" s="374">
        <f t="shared" si="544"/>
        <v>5</v>
      </c>
      <c r="P5768" s="158" t="str" cm="1">
        <f t="array" ref="P5768">_xlfn.SWITCH(ROUND(N5768,0),5,"Excellent",4,"Good",3,"ok","Bad")</f>
        <v>Excellent</v>
      </c>
      <c r="Q5768" s="144">
        <v>4</v>
      </c>
      <c r="R5768" s="385">
        <v>43872</v>
      </c>
      <c r="S5768" s="385">
        <v>43892</v>
      </c>
      <c r="T5768" s="144">
        <v>2494</v>
      </c>
      <c r="U5768" s="144" t="s">
        <v>69</v>
      </c>
      <c r="V5768" s="144">
        <v>348</v>
      </c>
      <c r="W5768" s="144" t="str">
        <f t="shared" si="547"/>
        <v>Active</v>
      </c>
      <c r="X5768" s="144">
        <v>2494</v>
      </c>
      <c r="AB5768" s="343"/>
    </row>
    <row r="5769" spans="9:28">
      <c r="I5769" s="342">
        <v>4</v>
      </c>
      <c r="J5769" s="144" t="str">
        <f t="shared" si="545"/>
        <v>LARGE</v>
      </c>
      <c r="K5769" s="144" t="str">
        <f t="shared" si="546"/>
        <v>MEDIUM</v>
      </c>
      <c r="L5769" s="144" t="str" cm="1">
        <f t="array" ref="L5769">_xlfn.IFS(I5769&lt;=2,"SMALL",I5769&lt;=5,"MEDIUM",I5769&gt;5,"LARGE")</f>
        <v>MEDIUM</v>
      </c>
      <c r="M5769" s="144" t="str">
        <f t="shared" si="543"/>
        <v>NO</v>
      </c>
      <c r="N5769" s="374">
        <v>5</v>
      </c>
      <c r="O5769" s="374">
        <f t="shared" si="544"/>
        <v>5</v>
      </c>
      <c r="P5769" s="158" t="str" cm="1">
        <f t="array" ref="P5769">_xlfn.SWITCH(ROUND(N5769,0),5,"Excellent",4,"Good",3,"ok","Bad")</f>
        <v>Excellent</v>
      </c>
      <c r="Q5769" s="144">
        <v>4</v>
      </c>
      <c r="R5769" s="385">
        <v>43899</v>
      </c>
      <c r="S5769" s="385">
        <v>44044</v>
      </c>
      <c r="T5769" s="144">
        <v>4098</v>
      </c>
      <c r="U5769" s="144" t="s">
        <v>69</v>
      </c>
      <c r="V5769" s="144">
        <v>301</v>
      </c>
      <c r="W5769" s="144" t="str">
        <f t="shared" si="547"/>
        <v>Active</v>
      </c>
      <c r="X5769" s="144">
        <v>4098</v>
      </c>
      <c r="AB5769" s="343"/>
    </row>
    <row r="5770" spans="9:28">
      <c r="I5770" s="342">
        <v>3</v>
      </c>
      <c r="J5770" s="144" t="str">
        <f t="shared" si="545"/>
        <v>LARGE</v>
      </c>
      <c r="K5770" s="144" t="str">
        <f t="shared" si="546"/>
        <v>MEDIUM</v>
      </c>
      <c r="L5770" s="144" t="str" cm="1">
        <f t="array" ref="L5770">_xlfn.IFS(I5770&lt;=2,"SMALL",I5770&lt;=5,"MEDIUM",I5770&gt;5,"LARGE")</f>
        <v>MEDIUM</v>
      </c>
      <c r="M5770" s="144" t="str">
        <f t="shared" si="543"/>
        <v>NO</v>
      </c>
      <c r="N5770" s="374">
        <v>4.3600000000000003</v>
      </c>
      <c r="O5770" s="374">
        <f t="shared" si="544"/>
        <v>4</v>
      </c>
      <c r="P5770" s="158" t="str" cm="1">
        <f t="array" ref="P5770">_xlfn.SWITCH(ROUND(N5770,0),5,"Excellent",4,"Good",3,"ok","Bad")</f>
        <v>Good</v>
      </c>
      <c r="Q5770" s="144">
        <v>11</v>
      </c>
      <c r="R5770" s="385">
        <v>43861</v>
      </c>
      <c r="S5770" s="385">
        <v>44003</v>
      </c>
      <c r="T5770" s="144">
        <v>2974</v>
      </c>
      <c r="U5770" s="144" t="s">
        <v>69</v>
      </c>
      <c r="V5770" s="144">
        <v>164</v>
      </c>
      <c r="W5770" s="144" t="str">
        <f t="shared" si="547"/>
        <v>Active</v>
      </c>
      <c r="X5770" s="144">
        <v>2974</v>
      </c>
      <c r="AB5770" s="343"/>
    </row>
    <row r="5771" spans="9:28">
      <c r="I5771" s="342">
        <v>5</v>
      </c>
      <c r="J5771" s="144" t="str">
        <f t="shared" si="545"/>
        <v>LARGE</v>
      </c>
      <c r="K5771" s="144" t="str">
        <f t="shared" si="546"/>
        <v>MEDIUM</v>
      </c>
      <c r="L5771" s="144" t="str" cm="1">
        <f t="array" ref="L5771">_xlfn.IFS(I5771&lt;=2,"SMALL",I5771&lt;=5,"MEDIUM",I5771&gt;5,"LARGE")</f>
        <v>MEDIUM</v>
      </c>
      <c r="M5771" s="144" t="str">
        <f t="shared" si="543"/>
        <v>NO</v>
      </c>
      <c r="N5771" s="374">
        <v>4.5999999999999996</v>
      </c>
      <c r="O5771" s="374">
        <f t="shared" si="544"/>
        <v>5</v>
      </c>
      <c r="P5771" s="158" t="str" cm="1">
        <f t="array" ref="P5771">_xlfn.SWITCH(ROUND(N5771,0),5,"Excellent",4,"Good",3,"ok","Bad")</f>
        <v>Excellent</v>
      </c>
      <c r="Q5771" s="144">
        <v>10</v>
      </c>
      <c r="R5771" s="385">
        <v>43857</v>
      </c>
      <c r="S5771" s="385">
        <v>44034</v>
      </c>
      <c r="T5771" s="144">
        <v>2974</v>
      </c>
      <c r="U5771" s="144" t="s">
        <v>60</v>
      </c>
      <c r="V5771" s="144">
        <v>326</v>
      </c>
      <c r="W5771" s="144" t="str">
        <f t="shared" si="547"/>
        <v>Active</v>
      </c>
      <c r="X5771" s="144">
        <v>2974</v>
      </c>
      <c r="AB5771" s="343"/>
    </row>
    <row r="5772" spans="9:28">
      <c r="I5772" s="342">
        <v>2</v>
      </c>
      <c r="J5772" s="144" t="str">
        <f t="shared" si="545"/>
        <v>SMALL</v>
      </c>
      <c r="K5772" s="144" t="str">
        <f t="shared" si="546"/>
        <v>SMALL</v>
      </c>
      <c r="L5772" s="144" t="str" cm="1">
        <f t="array" ref="L5772">_xlfn.IFS(I5772&lt;=2,"SMALL",I5772&lt;=5,"MEDIUM",I5772&gt;5,"LARGE")</f>
        <v>SMALL</v>
      </c>
      <c r="M5772" s="144" t="str">
        <f t="shared" si="543"/>
        <v>NO</v>
      </c>
      <c r="N5772" s="374">
        <v>5</v>
      </c>
      <c r="O5772" s="374">
        <f t="shared" si="544"/>
        <v>5</v>
      </c>
      <c r="P5772" s="158" t="str" cm="1">
        <f t="array" ref="P5772">_xlfn.SWITCH(ROUND(N5772,0),5,"Excellent",4,"Good",3,"ok","Bad")</f>
        <v>Excellent</v>
      </c>
      <c r="Q5772" s="144">
        <v>4</v>
      </c>
      <c r="R5772" s="385">
        <v>43855</v>
      </c>
      <c r="S5772" s="385">
        <v>43899</v>
      </c>
      <c r="T5772" s="144">
        <v>4102</v>
      </c>
      <c r="U5772" s="144" t="s">
        <v>60</v>
      </c>
      <c r="V5772" s="144">
        <v>84</v>
      </c>
      <c r="W5772" s="144" t="str">
        <f t="shared" si="547"/>
        <v>Active</v>
      </c>
      <c r="X5772" s="144">
        <v>4102</v>
      </c>
      <c r="AB5772" s="343"/>
    </row>
    <row r="5773" spans="9:28">
      <c r="I5773" s="342">
        <v>4</v>
      </c>
      <c r="J5773" s="144" t="str">
        <f t="shared" si="545"/>
        <v>LARGE</v>
      </c>
      <c r="K5773" s="144" t="str">
        <f t="shared" si="546"/>
        <v>MEDIUM</v>
      </c>
      <c r="L5773" s="144" t="str" cm="1">
        <f t="array" ref="L5773">_xlfn.IFS(I5773&lt;=2,"SMALL",I5773&lt;=5,"MEDIUM",I5773&gt;5,"LARGE")</f>
        <v>MEDIUM</v>
      </c>
      <c r="M5773" s="144" t="str">
        <f t="shared" si="543"/>
        <v>NO</v>
      </c>
      <c r="N5773" s="374">
        <v>5</v>
      </c>
      <c r="O5773" s="374">
        <f t="shared" si="544"/>
        <v>5</v>
      </c>
      <c r="P5773" s="158" t="str" cm="1">
        <f t="array" ref="P5773">_xlfn.SWITCH(ROUND(N5773,0),5,"Excellent",4,"Good",3,"ok","Bad")</f>
        <v>Excellent</v>
      </c>
      <c r="Q5773" s="144">
        <v>7</v>
      </c>
      <c r="R5773" s="385">
        <v>43848</v>
      </c>
      <c r="S5773" s="385">
        <v>43907</v>
      </c>
      <c r="T5773" s="144">
        <v>1895</v>
      </c>
      <c r="U5773" s="144" t="s">
        <v>69</v>
      </c>
      <c r="V5773" s="144">
        <v>307</v>
      </c>
      <c r="W5773" s="144" t="str">
        <f t="shared" si="547"/>
        <v>Active</v>
      </c>
      <c r="X5773" s="144">
        <v>1895</v>
      </c>
      <c r="AB5773" s="343"/>
    </row>
    <row r="5774" spans="9:28">
      <c r="I5774" s="342">
        <v>4</v>
      </c>
      <c r="J5774" s="144" t="str">
        <f t="shared" si="545"/>
        <v>LARGE</v>
      </c>
      <c r="K5774" s="144" t="str">
        <f t="shared" si="546"/>
        <v>MEDIUM</v>
      </c>
      <c r="L5774" s="144" t="str" cm="1">
        <f t="array" ref="L5774">_xlfn.IFS(I5774&lt;=2,"SMALL",I5774&lt;=5,"MEDIUM",I5774&gt;5,"LARGE")</f>
        <v>MEDIUM</v>
      </c>
      <c r="M5774" s="144" t="str">
        <f t="shared" si="543"/>
        <v>NO</v>
      </c>
      <c r="N5774" s="374">
        <v>5</v>
      </c>
      <c r="O5774" s="374">
        <f t="shared" si="544"/>
        <v>5</v>
      </c>
      <c r="P5774" s="158" t="str" cm="1">
        <f t="array" ref="P5774">_xlfn.SWITCH(ROUND(N5774,0),5,"Excellent",4,"Good",3,"ok","Bad")</f>
        <v>Excellent</v>
      </c>
      <c r="Q5774" s="144">
        <v>5</v>
      </c>
      <c r="R5774" s="385">
        <v>43886</v>
      </c>
      <c r="S5774" s="385">
        <v>44042</v>
      </c>
      <c r="T5774" s="144">
        <v>4070</v>
      </c>
      <c r="U5774" s="144" t="s">
        <v>69</v>
      </c>
      <c r="V5774" s="144">
        <v>339</v>
      </c>
      <c r="W5774" s="144" t="str">
        <f t="shared" si="547"/>
        <v>Active</v>
      </c>
      <c r="X5774" s="144">
        <v>4070</v>
      </c>
      <c r="AB5774" s="343"/>
    </row>
    <row r="5775" spans="9:28">
      <c r="I5775" s="342">
        <v>2</v>
      </c>
      <c r="J5775" s="144" t="str">
        <f t="shared" si="545"/>
        <v>SMALL</v>
      </c>
      <c r="K5775" s="144" t="str">
        <f t="shared" si="546"/>
        <v>SMALL</v>
      </c>
      <c r="L5775" s="144" t="str" cm="1">
        <f t="array" ref="L5775">_xlfn.IFS(I5775&lt;=2,"SMALL",I5775&lt;=5,"MEDIUM",I5775&gt;5,"LARGE")</f>
        <v>SMALL</v>
      </c>
      <c r="M5775" s="144" t="str">
        <f t="shared" si="543"/>
        <v>NO</v>
      </c>
      <c r="N5775" s="374">
        <v>5</v>
      </c>
      <c r="O5775" s="374">
        <f t="shared" si="544"/>
        <v>5</v>
      </c>
      <c r="P5775" s="158" t="str" cm="1">
        <f t="array" ref="P5775">_xlfn.SWITCH(ROUND(N5775,0),5,"Excellent",4,"Good",3,"ok","Bad")</f>
        <v>Excellent</v>
      </c>
      <c r="Q5775" s="144">
        <v>9</v>
      </c>
      <c r="R5775" s="385">
        <v>43856</v>
      </c>
      <c r="S5775" s="385">
        <v>44010</v>
      </c>
      <c r="T5775" s="144">
        <v>4105</v>
      </c>
      <c r="U5775" s="144" t="s">
        <v>69</v>
      </c>
      <c r="V5775" s="144">
        <v>242</v>
      </c>
      <c r="W5775" s="144" t="str">
        <f t="shared" si="547"/>
        <v>Active</v>
      </c>
      <c r="X5775" s="144">
        <v>4105</v>
      </c>
      <c r="AB5775" s="343"/>
    </row>
    <row r="5776" spans="9:28">
      <c r="I5776" s="342">
        <v>16</v>
      </c>
      <c r="J5776" s="144" t="str">
        <f t="shared" si="545"/>
        <v>LARGE</v>
      </c>
      <c r="K5776" s="144" t="str">
        <f t="shared" si="546"/>
        <v>LARGE</v>
      </c>
      <c r="L5776" s="144" t="str" cm="1">
        <f t="array" ref="L5776">_xlfn.IFS(I5776&lt;=2,"SMALL",I5776&lt;=5,"MEDIUM",I5776&gt;5,"LARGE")</f>
        <v>LARGE</v>
      </c>
      <c r="M5776" s="144" t="str">
        <f t="shared" si="543"/>
        <v>NO</v>
      </c>
      <c r="N5776" s="374">
        <v>4.5</v>
      </c>
      <c r="O5776" s="374">
        <f t="shared" si="544"/>
        <v>5</v>
      </c>
      <c r="P5776" s="158" t="str" cm="1">
        <f t="array" ref="P5776">_xlfn.SWITCH(ROUND(N5776,0),5,"Excellent",4,"Good",3,"ok","Bad")</f>
        <v>Excellent</v>
      </c>
      <c r="Q5776" s="144">
        <v>4</v>
      </c>
      <c r="R5776" s="385">
        <v>43988</v>
      </c>
      <c r="S5776" s="385">
        <v>44023</v>
      </c>
      <c r="T5776" s="144">
        <v>3986</v>
      </c>
      <c r="U5776" s="144" t="s">
        <v>69</v>
      </c>
      <c r="V5776" s="144">
        <v>363</v>
      </c>
      <c r="W5776" s="144" t="str">
        <f t="shared" si="547"/>
        <v>Active</v>
      </c>
      <c r="X5776" s="144">
        <v>3986</v>
      </c>
      <c r="AB5776" s="343"/>
    </row>
    <row r="5777" spans="9:28">
      <c r="I5777" s="342">
        <v>3</v>
      </c>
      <c r="J5777" s="144" t="str">
        <f t="shared" si="545"/>
        <v>LARGE</v>
      </c>
      <c r="K5777" s="144" t="str">
        <f t="shared" si="546"/>
        <v>MEDIUM</v>
      </c>
      <c r="L5777" s="144" t="str" cm="1">
        <f t="array" ref="L5777">_xlfn.IFS(I5777&lt;=2,"SMALL",I5777&lt;=5,"MEDIUM",I5777&gt;5,"LARGE")</f>
        <v>MEDIUM</v>
      </c>
      <c r="M5777" s="144" t="str">
        <f t="shared" si="543"/>
        <v>NO</v>
      </c>
      <c r="N5777" s="374">
        <v>5</v>
      </c>
      <c r="O5777" s="374">
        <f t="shared" si="544"/>
        <v>5</v>
      </c>
      <c r="P5777" s="158" t="str" cm="1">
        <f t="array" ref="P5777">_xlfn.SWITCH(ROUND(N5777,0),5,"Excellent",4,"Good",3,"ok","Bad")</f>
        <v>Excellent</v>
      </c>
      <c r="Q5777" s="144">
        <v>15</v>
      </c>
      <c r="R5777" s="385">
        <v>43848</v>
      </c>
      <c r="S5777" s="385">
        <v>43996</v>
      </c>
      <c r="T5777" s="144">
        <v>4022</v>
      </c>
      <c r="U5777" s="144" t="s">
        <v>60</v>
      </c>
      <c r="V5777" s="144">
        <v>363</v>
      </c>
      <c r="W5777" s="144" t="str">
        <f t="shared" si="547"/>
        <v>Active</v>
      </c>
      <c r="X5777" s="144">
        <v>4022</v>
      </c>
      <c r="AB5777" s="343"/>
    </row>
    <row r="5778" spans="9:28">
      <c r="I5778" s="342">
        <v>4</v>
      </c>
      <c r="J5778" s="144" t="str">
        <f t="shared" si="545"/>
        <v>LARGE</v>
      </c>
      <c r="K5778" s="144" t="str">
        <f t="shared" si="546"/>
        <v>MEDIUM</v>
      </c>
      <c r="L5778" s="144" t="str" cm="1">
        <f t="array" ref="L5778">_xlfn.IFS(I5778&lt;=2,"SMALL",I5778&lt;=5,"MEDIUM",I5778&gt;5,"LARGE")</f>
        <v>MEDIUM</v>
      </c>
      <c r="M5778" s="144" t="str">
        <f t="shared" si="543"/>
        <v>NO</v>
      </c>
      <c r="N5778" s="374">
        <v>4.92</v>
      </c>
      <c r="O5778" s="374">
        <f t="shared" si="544"/>
        <v>5</v>
      </c>
      <c r="P5778" s="158" t="str" cm="1">
        <f t="array" ref="P5778">_xlfn.SWITCH(ROUND(N5778,0),5,"Excellent",4,"Good",3,"ok","Bad")</f>
        <v>Excellent</v>
      </c>
      <c r="Q5778" s="144">
        <v>12</v>
      </c>
      <c r="R5778" s="385">
        <v>43870</v>
      </c>
      <c r="S5778" s="385">
        <v>44042</v>
      </c>
      <c r="T5778" s="144">
        <v>1906</v>
      </c>
      <c r="U5778" s="144" t="s">
        <v>69</v>
      </c>
      <c r="V5778" s="144">
        <v>264</v>
      </c>
      <c r="W5778" s="144" t="str">
        <f t="shared" si="547"/>
        <v>Active</v>
      </c>
      <c r="X5778" s="144">
        <v>1906</v>
      </c>
      <c r="AB5778" s="343"/>
    </row>
    <row r="5779" spans="9:28">
      <c r="I5779" s="342">
        <v>4</v>
      </c>
      <c r="J5779" s="144" t="str">
        <f t="shared" si="545"/>
        <v>LARGE</v>
      </c>
      <c r="K5779" s="144" t="str">
        <f t="shared" si="546"/>
        <v>MEDIUM</v>
      </c>
      <c r="L5779" s="144" t="str" cm="1">
        <f t="array" ref="L5779">_xlfn.IFS(I5779&lt;=2,"SMALL",I5779&lt;=5,"MEDIUM",I5779&gt;5,"LARGE")</f>
        <v>MEDIUM</v>
      </c>
      <c r="M5779" s="144" t="str">
        <f t="shared" si="543"/>
        <v>NO</v>
      </c>
      <c r="N5779" s="374">
        <v>4.67</v>
      </c>
      <c r="O5779" s="374">
        <f t="shared" si="544"/>
        <v>5</v>
      </c>
      <c r="P5779" s="158" t="str" cm="1">
        <f t="array" ref="P5779">_xlfn.SWITCH(ROUND(N5779,0),5,"Excellent",4,"Good",3,"ok","Bad")</f>
        <v>Excellent</v>
      </c>
      <c r="Q5779" s="144">
        <v>6</v>
      </c>
      <c r="R5779" s="385">
        <v>43859</v>
      </c>
      <c r="S5779" s="385">
        <v>43946</v>
      </c>
      <c r="T5779" s="144">
        <v>2009</v>
      </c>
      <c r="U5779" s="144" t="s">
        <v>69</v>
      </c>
      <c r="V5779" s="144">
        <v>201</v>
      </c>
      <c r="W5779" s="144" t="str">
        <f t="shared" si="547"/>
        <v>Active</v>
      </c>
      <c r="X5779" s="144">
        <v>2009</v>
      </c>
      <c r="AB5779" s="343"/>
    </row>
    <row r="5780" spans="9:28">
      <c r="I5780" s="342">
        <v>1</v>
      </c>
      <c r="J5780" s="144" t="str">
        <f t="shared" si="545"/>
        <v>SMALL</v>
      </c>
      <c r="K5780" s="144" t="str">
        <f t="shared" si="546"/>
        <v>SMALL</v>
      </c>
      <c r="L5780" s="144" t="str" cm="1">
        <f t="array" ref="L5780">_xlfn.IFS(I5780&lt;=2,"SMALL",I5780&lt;=5,"MEDIUM",I5780&gt;5,"LARGE")</f>
        <v>SMALL</v>
      </c>
      <c r="M5780" s="144" t="str">
        <f t="shared" si="543"/>
        <v>NO</v>
      </c>
      <c r="N5780" s="374">
        <v>5</v>
      </c>
      <c r="O5780" s="374">
        <f t="shared" si="544"/>
        <v>5</v>
      </c>
      <c r="P5780" s="158" t="str" cm="1">
        <f t="array" ref="P5780">_xlfn.SWITCH(ROUND(N5780,0),5,"Excellent",4,"Good",3,"ok","Bad")</f>
        <v>Excellent</v>
      </c>
      <c r="Q5780" s="144">
        <v>28</v>
      </c>
      <c r="R5780" s="385">
        <v>43848</v>
      </c>
      <c r="S5780" s="385">
        <v>44057</v>
      </c>
      <c r="T5780" s="144">
        <v>2175</v>
      </c>
      <c r="U5780" s="144" t="s">
        <v>60</v>
      </c>
      <c r="V5780" s="144">
        <v>132</v>
      </c>
      <c r="W5780" s="144" t="str">
        <f t="shared" si="547"/>
        <v>Active</v>
      </c>
      <c r="X5780" s="144">
        <v>2175</v>
      </c>
      <c r="AB5780" s="343"/>
    </row>
    <row r="5781" spans="9:28">
      <c r="I5781" s="342">
        <v>6</v>
      </c>
      <c r="J5781" s="144" t="str">
        <f t="shared" si="545"/>
        <v>LARGE</v>
      </c>
      <c r="K5781" s="144" t="str">
        <f t="shared" si="546"/>
        <v>LARGE</v>
      </c>
      <c r="L5781" s="144" t="str" cm="1">
        <f t="array" ref="L5781">_xlfn.IFS(I5781&lt;=2,"SMALL",I5781&lt;=5,"MEDIUM",I5781&gt;5,"LARGE")</f>
        <v>LARGE</v>
      </c>
      <c r="M5781" s="144" t="str">
        <f t="shared" si="543"/>
        <v>NO</v>
      </c>
      <c r="N5781" s="374">
        <v>4.67</v>
      </c>
      <c r="O5781" s="374">
        <f t="shared" si="544"/>
        <v>5</v>
      </c>
      <c r="P5781" s="158" t="str" cm="1">
        <f t="array" ref="P5781">_xlfn.SWITCH(ROUND(N5781,0),5,"Excellent",4,"Good",3,"ok","Bad")</f>
        <v>Excellent</v>
      </c>
      <c r="Q5781" s="144">
        <v>6</v>
      </c>
      <c r="R5781" s="385">
        <v>43883</v>
      </c>
      <c r="S5781" s="385">
        <v>43898</v>
      </c>
      <c r="T5781" s="144">
        <v>4106</v>
      </c>
      <c r="U5781" s="144" t="s">
        <v>69</v>
      </c>
      <c r="V5781" s="144">
        <v>325</v>
      </c>
      <c r="W5781" s="144" t="str">
        <f t="shared" si="547"/>
        <v>Active</v>
      </c>
      <c r="X5781" s="144">
        <v>4106</v>
      </c>
      <c r="AB5781" s="343"/>
    </row>
    <row r="5782" spans="9:28">
      <c r="I5782" s="342">
        <v>2</v>
      </c>
      <c r="J5782" s="144" t="str">
        <f t="shared" si="545"/>
        <v>SMALL</v>
      </c>
      <c r="K5782" s="144" t="str">
        <f t="shared" si="546"/>
        <v>SMALL</v>
      </c>
      <c r="L5782" s="144" t="str" cm="1">
        <f t="array" ref="L5782">_xlfn.IFS(I5782&lt;=2,"SMALL",I5782&lt;=5,"MEDIUM",I5782&gt;5,"LARGE")</f>
        <v>SMALL</v>
      </c>
      <c r="M5782" s="144" t="str">
        <f t="shared" si="543"/>
        <v>NO</v>
      </c>
      <c r="N5782" s="374">
        <v>5</v>
      </c>
      <c r="O5782" s="374">
        <f t="shared" si="544"/>
        <v>5</v>
      </c>
      <c r="P5782" s="158" t="str" cm="1">
        <f t="array" ref="P5782">_xlfn.SWITCH(ROUND(N5782,0),5,"Excellent",4,"Good",3,"ok","Bad")</f>
        <v>Excellent</v>
      </c>
      <c r="Q5782" s="144">
        <v>4</v>
      </c>
      <c r="R5782" s="385">
        <v>43851</v>
      </c>
      <c r="S5782" s="385">
        <v>44017</v>
      </c>
      <c r="T5782" s="144">
        <v>4103</v>
      </c>
      <c r="U5782" s="144" t="s">
        <v>60</v>
      </c>
      <c r="V5782" s="144">
        <v>349</v>
      </c>
      <c r="W5782" s="144" t="str">
        <f t="shared" si="547"/>
        <v>Active</v>
      </c>
      <c r="X5782" s="144">
        <v>4103</v>
      </c>
      <c r="AB5782" s="343"/>
    </row>
    <row r="5783" spans="9:28">
      <c r="I5783" s="342">
        <v>2</v>
      </c>
      <c r="J5783" s="144" t="str">
        <f t="shared" si="545"/>
        <v>SMALL</v>
      </c>
      <c r="K5783" s="144" t="str">
        <f t="shared" si="546"/>
        <v>SMALL</v>
      </c>
      <c r="L5783" s="144" t="str" cm="1">
        <f t="array" ref="L5783">_xlfn.IFS(I5783&lt;=2,"SMALL",I5783&lt;=5,"MEDIUM",I5783&gt;5,"LARGE")</f>
        <v>SMALL</v>
      </c>
      <c r="M5783" s="144" t="str">
        <f t="shared" si="543"/>
        <v>NO</v>
      </c>
      <c r="N5783" s="374">
        <v>5</v>
      </c>
      <c r="O5783" s="374">
        <f t="shared" si="544"/>
        <v>5</v>
      </c>
      <c r="P5783" s="158" t="str" cm="1">
        <f t="array" ref="P5783">_xlfn.SWITCH(ROUND(N5783,0),5,"Excellent",4,"Good",3,"ok","Bad")</f>
        <v>Excellent</v>
      </c>
      <c r="Q5783" s="144">
        <v>5</v>
      </c>
      <c r="R5783" s="385">
        <v>43882</v>
      </c>
      <c r="S5783" s="385">
        <v>43981</v>
      </c>
      <c r="T5783" s="144">
        <v>3543</v>
      </c>
      <c r="U5783" s="144" t="s">
        <v>69</v>
      </c>
      <c r="V5783" s="144">
        <v>0</v>
      </c>
      <c r="W5783" s="144" t="str">
        <f t="shared" si="547"/>
        <v>Inactive</v>
      </c>
      <c r="X5783" s="144">
        <v>3543</v>
      </c>
      <c r="AB5783" s="343"/>
    </row>
    <row r="5784" spans="9:28">
      <c r="I5784" s="342">
        <v>2</v>
      </c>
      <c r="J5784" s="144" t="str">
        <f t="shared" si="545"/>
        <v>SMALL</v>
      </c>
      <c r="K5784" s="144" t="str">
        <f t="shared" si="546"/>
        <v>SMALL</v>
      </c>
      <c r="L5784" s="144" t="str" cm="1">
        <f t="array" ref="L5784">_xlfn.IFS(I5784&lt;=2,"SMALL",I5784&lt;=5,"MEDIUM",I5784&gt;5,"LARGE")</f>
        <v>SMALL</v>
      </c>
      <c r="M5784" s="144" t="str">
        <f t="shared" si="543"/>
        <v>NO</v>
      </c>
      <c r="N5784" s="374">
        <v>4.88</v>
      </c>
      <c r="O5784" s="374">
        <f t="shared" si="544"/>
        <v>5</v>
      </c>
      <c r="P5784" s="158" t="str" cm="1">
        <f t="array" ref="P5784">_xlfn.SWITCH(ROUND(N5784,0),5,"Excellent",4,"Good",3,"ok","Bad")</f>
        <v>Excellent</v>
      </c>
      <c r="Q5784" s="144">
        <v>8</v>
      </c>
      <c r="R5784" s="385">
        <v>43876</v>
      </c>
      <c r="S5784" s="385">
        <v>43908</v>
      </c>
      <c r="T5784" s="144">
        <v>4107</v>
      </c>
      <c r="U5784" s="144" t="s">
        <v>60</v>
      </c>
      <c r="V5784" s="144">
        <v>75</v>
      </c>
      <c r="W5784" s="144" t="str">
        <f t="shared" si="547"/>
        <v>Active</v>
      </c>
      <c r="X5784" s="144">
        <v>4107</v>
      </c>
      <c r="AB5784" s="343"/>
    </row>
    <row r="5785" spans="9:28">
      <c r="I5785" s="342">
        <v>2</v>
      </c>
      <c r="J5785" s="144" t="str">
        <f t="shared" si="545"/>
        <v>SMALL</v>
      </c>
      <c r="K5785" s="144" t="str">
        <f t="shared" si="546"/>
        <v>SMALL</v>
      </c>
      <c r="L5785" s="144" t="str" cm="1">
        <f t="array" ref="L5785">_xlfn.IFS(I5785&lt;=2,"SMALL",I5785&lt;=5,"MEDIUM",I5785&gt;5,"LARGE")</f>
        <v>SMALL</v>
      </c>
      <c r="M5785" s="144" t="str">
        <f t="shared" si="543"/>
        <v>NO</v>
      </c>
      <c r="N5785" s="374">
        <v>5</v>
      </c>
      <c r="O5785" s="374">
        <f t="shared" si="544"/>
        <v>5</v>
      </c>
      <c r="P5785" s="158" t="str" cm="1">
        <f t="array" ref="P5785">_xlfn.SWITCH(ROUND(N5785,0),5,"Excellent",4,"Good",3,"ok","Bad")</f>
        <v>Excellent</v>
      </c>
      <c r="Q5785" s="144">
        <v>13</v>
      </c>
      <c r="R5785" s="385">
        <v>43852</v>
      </c>
      <c r="S5785" s="385">
        <v>44026</v>
      </c>
      <c r="T5785" s="144">
        <v>4022</v>
      </c>
      <c r="U5785" s="144" t="s">
        <v>60</v>
      </c>
      <c r="V5785" s="144">
        <v>360</v>
      </c>
      <c r="W5785" s="144" t="str">
        <f t="shared" si="547"/>
        <v>Active</v>
      </c>
      <c r="X5785" s="144">
        <v>4022</v>
      </c>
      <c r="AB5785" s="343"/>
    </row>
    <row r="5786" spans="9:28">
      <c r="I5786" s="342">
        <v>2</v>
      </c>
      <c r="J5786" s="144" t="str">
        <f t="shared" si="545"/>
        <v>SMALL</v>
      </c>
      <c r="K5786" s="144" t="str">
        <f t="shared" si="546"/>
        <v>SMALL</v>
      </c>
      <c r="L5786" s="144" t="str" cm="1">
        <f t="array" ref="L5786">_xlfn.IFS(I5786&lt;=2,"SMALL",I5786&lt;=5,"MEDIUM",I5786&gt;5,"LARGE")</f>
        <v>SMALL</v>
      </c>
      <c r="M5786" s="144" t="str">
        <f t="shared" si="543"/>
        <v>NO</v>
      </c>
      <c r="N5786" s="374">
        <v>4.5</v>
      </c>
      <c r="O5786" s="374">
        <f t="shared" si="544"/>
        <v>5</v>
      </c>
      <c r="P5786" s="158" t="str" cm="1">
        <f t="array" ref="P5786">_xlfn.SWITCH(ROUND(N5786,0),5,"Excellent",4,"Good",3,"ok","Bad")</f>
        <v>Excellent</v>
      </c>
      <c r="Q5786" s="144">
        <v>16</v>
      </c>
      <c r="R5786" s="385">
        <v>43856</v>
      </c>
      <c r="S5786" s="385">
        <v>44053</v>
      </c>
      <c r="T5786" s="144">
        <v>4030</v>
      </c>
      <c r="U5786" s="144" t="s">
        <v>60</v>
      </c>
      <c r="V5786" s="144">
        <v>365</v>
      </c>
      <c r="W5786" s="144" t="str">
        <f t="shared" si="547"/>
        <v>Active</v>
      </c>
      <c r="X5786" s="144">
        <v>4030</v>
      </c>
      <c r="AB5786" s="343"/>
    </row>
    <row r="5787" spans="9:28">
      <c r="I5787" s="342">
        <v>2</v>
      </c>
      <c r="J5787" s="144" t="str">
        <f t="shared" si="545"/>
        <v>SMALL</v>
      </c>
      <c r="K5787" s="144" t="str">
        <f t="shared" si="546"/>
        <v>SMALL</v>
      </c>
      <c r="L5787" s="144" t="str" cm="1">
        <f t="array" ref="L5787">_xlfn.IFS(I5787&lt;=2,"SMALL",I5787&lt;=5,"MEDIUM",I5787&gt;5,"LARGE")</f>
        <v>SMALL</v>
      </c>
      <c r="M5787" s="144" t="str">
        <f t="shared" si="543"/>
        <v>NO</v>
      </c>
      <c r="N5787" s="374">
        <v>5</v>
      </c>
      <c r="O5787" s="374">
        <f t="shared" si="544"/>
        <v>5</v>
      </c>
      <c r="P5787" s="158" t="str" cm="1">
        <f t="array" ref="P5787">_xlfn.SWITCH(ROUND(N5787,0),5,"Excellent",4,"Good",3,"ok","Bad")</f>
        <v>Excellent</v>
      </c>
      <c r="Q5787" s="144">
        <v>6</v>
      </c>
      <c r="R5787" s="385">
        <v>43956</v>
      </c>
      <c r="S5787" s="385">
        <v>44043</v>
      </c>
      <c r="T5787" s="144">
        <v>4108</v>
      </c>
      <c r="U5787" s="144" t="s">
        <v>60</v>
      </c>
      <c r="V5787" s="144">
        <v>356</v>
      </c>
      <c r="W5787" s="144" t="str">
        <f t="shared" si="547"/>
        <v>Active</v>
      </c>
      <c r="X5787" s="144">
        <v>4108</v>
      </c>
      <c r="AB5787" s="343"/>
    </row>
    <row r="5788" spans="9:28">
      <c r="I5788" s="342">
        <v>6</v>
      </c>
      <c r="J5788" s="144" t="str">
        <f t="shared" si="545"/>
        <v>LARGE</v>
      </c>
      <c r="K5788" s="144" t="str">
        <f t="shared" si="546"/>
        <v>LARGE</v>
      </c>
      <c r="L5788" s="144" t="str" cm="1">
        <f t="array" ref="L5788">_xlfn.IFS(I5788&lt;=2,"SMALL",I5788&lt;=5,"MEDIUM",I5788&gt;5,"LARGE")</f>
        <v>LARGE</v>
      </c>
      <c r="M5788" s="144" t="str">
        <f t="shared" si="543"/>
        <v>NO</v>
      </c>
      <c r="N5788" s="374">
        <v>4</v>
      </c>
      <c r="O5788" s="374">
        <f t="shared" si="544"/>
        <v>4</v>
      </c>
      <c r="P5788" s="158" t="str" cm="1">
        <f t="array" ref="P5788">_xlfn.SWITCH(ROUND(N5788,0),5,"Excellent",4,"Good",3,"ok","Bad")</f>
        <v>Good</v>
      </c>
      <c r="Q5788" s="144">
        <v>14</v>
      </c>
      <c r="R5788" s="385">
        <v>43868</v>
      </c>
      <c r="S5788" s="385">
        <v>44030</v>
      </c>
      <c r="T5788" s="144">
        <v>4109</v>
      </c>
      <c r="U5788" s="144" t="s">
        <v>69</v>
      </c>
      <c r="V5788" s="144">
        <v>353</v>
      </c>
      <c r="W5788" s="144" t="str">
        <f t="shared" si="547"/>
        <v>Active</v>
      </c>
      <c r="X5788" s="144">
        <v>4109</v>
      </c>
      <c r="AB5788" s="343"/>
    </row>
    <row r="5789" spans="9:28">
      <c r="I5789" s="342">
        <v>2</v>
      </c>
      <c r="J5789" s="144" t="str">
        <f t="shared" si="545"/>
        <v>SMALL</v>
      </c>
      <c r="K5789" s="144" t="str">
        <f t="shared" si="546"/>
        <v>SMALL</v>
      </c>
      <c r="L5789" s="144" t="str" cm="1">
        <f t="array" ref="L5789">_xlfn.IFS(I5789&lt;=2,"SMALL",I5789&lt;=5,"MEDIUM",I5789&gt;5,"LARGE")</f>
        <v>SMALL</v>
      </c>
      <c r="M5789" s="144" t="str">
        <f t="shared" si="543"/>
        <v>NO</v>
      </c>
      <c r="N5789" s="374">
        <v>5</v>
      </c>
      <c r="O5789" s="374">
        <f t="shared" si="544"/>
        <v>5</v>
      </c>
      <c r="P5789" s="158" t="str" cm="1">
        <f t="array" ref="P5789">_xlfn.SWITCH(ROUND(N5789,0),5,"Excellent",4,"Good",3,"ok","Bad")</f>
        <v>Excellent</v>
      </c>
      <c r="Q5789" s="144">
        <v>3</v>
      </c>
      <c r="R5789" s="385">
        <v>43863</v>
      </c>
      <c r="S5789" s="385">
        <v>43946</v>
      </c>
      <c r="T5789" s="144">
        <v>3479</v>
      </c>
      <c r="U5789" s="144" t="s">
        <v>60</v>
      </c>
      <c r="V5789" s="144">
        <v>0</v>
      </c>
      <c r="W5789" s="144" t="str">
        <f t="shared" si="547"/>
        <v>Inactive</v>
      </c>
      <c r="X5789" s="144">
        <v>3479</v>
      </c>
      <c r="AB5789" s="343"/>
    </row>
    <row r="5790" spans="9:28">
      <c r="I5790" s="342">
        <v>4</v>
      </c>
      <c r="J5790" s="144" t="str">
        <f t="shared" si="545"/>
        <v>LARGE</v>
      </c>
      <c r="K5790" s="144" t="str">
        <f t="shared" si="546"/>
        <v>MEDIUM</v>
      </c>
      <c r="L5790" s="144" t="str" cm="1">
        <f t="array" ref="L5790">_xlfn.IFS(I5790&lt;=2,"SMALL",I5790&lt;=5,"MEDIUM",I5790&gt;5,"LARGE")</f>
        <v>MEDIUM</v>
      </c>
      <c r="M5790" s="144" t="str">
        <f t="shared" si="543"/>
        <v>NO</v>
      </c>
      <c r="N5790" s="374">
        <v>5</v>
      </c>
      <c r="O5790" s="374">
        <f t="shared" si="544"/>
        <v>5</v>
      </c>
      <c r="P5790" s="158" t="str" cm="1">
        <f t="array" ref="P5790">_xlfn.SWITCH(ROUND(N5790,0),5,"Excellent",4,"Good",3,"ok","Bad")</f>
        <v>Excellent</v>
      </c>
      <c r="Q5790" s="144">
        <v>4</v>
      </c>
      <c r="R5790" s="385">
        <v>43870</v>
      </c>
      <c r="S5790" s="385">
        <v>44031</v>
      </c>
      <c r="T5790" s="144">
        <v>1672</v>
      </c>
      <c r="U5790" s="144" t="s">
        <v>69</v>
      </c>
      <c r="V5790" s="144">
        <v>135</v>
      </c>
      <c r="W5790" s="144" t="str">
        <f t="shared" si="547"/>
        <v>Active</v>
      </c>
      <c r="X5790" s="144">
        <v>1672</v>
      </c>
      <c r="AB5790" s="343"/>
    </row>
    <row r="5791" spans="9:28">
      <c r="I5791" s="342">
        <v>12</v>
      </c>
      <c r="J5791" s="144" t="str">
        <f t="shared" si="545"/>
        <v>LARGE</v>
      </c>
      <c r="K5791" s="144" t="str">
        <f t="shared" si="546"/>
        <v>LARGE</v>
      </c>
      <c r="L5791" s="144" t="str" cm="1">
        <f t="array" ref="L5791">_xlfn.IFS(I5791&lt;=2,"SMALL",I5791&lt;=5,"MEDIUM",I5791&gt;5,"LARGE")</f>
        <v>LARGE</v>
      </c>
      <c r="M5791" s="144" t="str">
        <f t="shared" si="543"/>
        <v>NO</v>
      </c>
      <c r="N5791" s="374">
        <v>3.8</v>
      </c>
      <c r="O5791" s="374">
        <f t="shared" si="544"/>
        <v>4</v>
      </c>
      <c r="P5791" s="158" t="str" cm="1">
        <f t="array" ref="P5791">_xlfn.SWITCH(ROUND(N5791,0),5,"Excellent",4,"Good",3,"ok","Bad")</f>
        <v>Good</v>
      </c>
      <c r="Q5791" s="144">
        <v>5</v>
      </c>
      <c r="R5791" s="385">
        <v>43869</v>
      </c>
      <c r="S5791" s="385">
        <v>43975</v>
      </c>
      <c r="T5791" s="144">
        <v>3111</v>
      </c>
      <c r="U5791" s="144" t="s">
        <v>69</v>
      </c>
      <c r="V5791" s="144">
        <v>180</v>
      </c>
      <c r="W5791" s="144" t="str">
        <f t="shared" si="547"/>
        <v>Active</v>
      </c>
      <c r="X5791" s="144">
        <v>3111</v>
      </c>
      <c r="AB5791" s="343"/>
    </row>
    <row r="5792" spans="9:28">
      <c r="I5792" s="342">
        <v>4</v>
      </c>
      <c r="J5792" s="144" t="str">
        <f t="shared" si="545"/>
        <v>LARGE</v>
      </c>
      <c r="K5792" s="144" t="str">
        <f t="shared" si="546"/>
        <v>MEDIUM</v>
      </c>
      <c r="L5792" s="144" t="str" cm="1">
        <f t="array" ref="L5792">_xlfn.IFS(I5792&lt;=2,"SMALL",I5792&lt;=5,"MEDIUM",I5792&gt;5,"LARGE")</f>
        <v>MEDIUM</v>
      </c>
      <c r="M5792" s="144" t="str">
        <f t="shared" si="543"/>
        <v>NO</v>
      </c>
      <c r="N5792" s="374">
        <v>4.67</v>
      </c>
      <c r="O5792" s="374">
        <f t="shared" si="544"/>
        <v>5</v>
      </c>
      <c r="P5792" s="158" t="str" cm="1">
        <f t="array" ref="P5792">_xlfn.SWITCH(ROUND(N5792,0),5,"Excellent",4,"Good",3,"ok","Bad")</f>
        <v>Excellent</v>
      </c>
      <c r="Q5792" s="144">
        <v>3</v>
      </c>
      <c r="R5792" s="385">
        <v>43878</v>
      </c>
      <c r="S5792" s="385">
        <v>44027</v>
      </c>
      <c r="T5792" s="144">
        <v>2802</v>
      </c>
      <c r="U5792" s="144" t="s">
        <v>69</v>
      </c>
      <c r="V5792" s="144">
        <v>232</v>
      </c>
      <c r="W5792" s="144" t="str">
        <f t="shared" si="547"/>
        <v>Active</v>
      </c>
      <c r="X5792" s="144">
        <v>2802</v>
      </c>
      <c r="AB5792" s="343"/>
    </row>
    <row r="5793" spans="9:28">
      <c r="I5793" s="342">
        <v>5</v>
      </c>
      <c r="J5793" s="144" t="str">
        <f t="shared" si="545"/>
        <v>LARGE</v>
      </c>
      <c r="K5793" s="144" t="str">
        <f t="shared" si="546"/>
        <v>MEDIUM</v>
      </c>
      <c r="L5793" s="144" t="str" cm="1">
        <f t="array" ref="L5793">_xlfn.IFS(I5793&lt;=2,"SMALL",I5793&lt;=5,"MEDIUM",I5793&gt;5,"LARGE")</f>
        <v>MEDIUM</v>
      </c>
      <c r="M5793" s="144" t="str">
        <f t="shared" si="543"/>
        <v>NO</v>
      </c>
      <c r="N5793" s="374">
        <v>5</v>
      </c>
      <c r="O5793" s="374">
        <f t="shared" si="544"/>
        <v>5</v>
      </c>
      <c r="P5793" s="158" t="str" cm="1">
        <f t="array" ref="P5793">_xlfn.SWITCH(ROUND(N5793,0),5,"Excellent",4,"Good",3,"ok","Bad")</f>
        <v>Excellent</v>
      </c>
      <c r="Q5793" s="144">
        <v>8</v>
      </c>
      <c r="R5793" s="385">
        <v>43865</v>
      </c>
      <c r="S5793" s="385">
        <v>43898</v>
      </c>
      <c r="T5793" s="144">
        <v>4113</v>
      </c>
      <c r="U5793" s="144" t="s">
        <v>69</v>
      </c>
      <c r="V5793" s="144">
        <v>238</v>
      </c>
      <c r="W5793" s="144" t="str">
        <f t="shared" si="547"/>
        <v>Active</v>
      </c>
      <c r="X5793" s="144">
        <v>4113</v>
      </c>
      <c r="AB5793" s="343"/>
    </row>
    <row r="5794" spans="9:28">
      <c r="I5794" s="342">
        <v>4</v>
      </c>
      <c r="J5794" s="144" t="str">
        <f t="shared" si="545"/>
        <v>LARGE</v>
      </c>
      <c r="K5794" s="144" t="str">
        <f t="shared" si="546"/>
        <v>MEDIUM</v>
      </c>
      <c r="L5794" s="144" t="str" cm="1">
        <f t="array" ref="L5794">_xlfn.IFS(I5794&lt;=2,"SMALL",I5794&lt;=5,"MEDIUM",I5794&gt;5,"LARGE")</f>
        <v>MEDIUM</v>
      </c>
      <c r="M5794" s="144" t="str">
        <f t="shared" si="543"/>
        <v>NO</v>
      </c>
      <c r="N5794" s="374">
        <v>5</v>
      </c>
      <c r="O5794" s="374">
        <f t="shared" si="544"/>
        <v>5</v>
      </c>
      <c r="P5794" s="158" t="str" cm="1">
        <f t="array" ref="P5794">_xlfn.SWITCH(ROUND(N5794,0),5,"Excellent",4,"Good",3,"ok","Bad")</f>
        <v>Excellent</v>
      </c>
      <c r="Q5794" s="144">
        <v>4</v>
      </c>
      <c r="R5794" s="385">
        <v>43952</v>
      </c>
      <c r="S5794" s="385">
        <v>44045</v>
      </c>
      <c r="T5794" s="144">
        <v>4087</v>
      </c>
      <c r="U5794" s="144" t="s">
        <v>69</v>
      </c>
      <c r="V5794" s="144">
        <v>82</v>
      </c>
      <c r="W5794" s="144" t="str">
        <f t="shared" si="547"/>
        <v>Active</v>
      </c>
      <c r="X5794" s="144">
        <v>4087</v>
      </c>
      <c r="AB5794" s="343"/>
    </row>
    <row r="5795" spans="9:28">
      <c r="I5795" s="342">
        <v>12</v>
      </c>
      <c r="J5795" s="144" t="str">
        <f t="shared" si="545"/>
        <v>LARGE</v>
      </c>
      <c r="K5795" s="144" t="str">
        <f t="shared" si="546"/>
        <v>LARGE</v>
      </c>
      <c r="L5795" s="144" t="str" cm="1">
        <f t="array" ref="L5795">_xlfn.IFS(I5795&lt;=2,"SMALL",I5795&lt;=5,"MEDIUM",I5795&gt;5,"LARGE")</f>
        <v>LARGE</v>
      </c>
      <c r="M5795" s="144" t="str">
        <f t="shared" si="543"/>
        <v>NO</v>
      </c>
      <c r="N5795" s="374">
        <v>5</v>
      </c>
      <c r="O5795" s="374">
        <f t="shared" si="544"/>
        <v>5</v>
      </c>
      <c r="P5795" s="158" t="str" cm="1">
        <f t="array" ref="P5795">_xlfn.SWITCH(ROUND(N5795,0),5,"Excellent",4,"Good",3,"ok","Bad")</f>
        <v>Excellent</v>
      </c>
      <c r="Q5795" s="144">
        <v>3</v>
      </c>
      <c r="R5795" s="385">
        <v>43892</v>
      </c>
      <c r="S5795" s="385">
        <v>43894</v>
      </c>
      <c r="T5795" s="144">
        <v>4048</v>
      </c>
      <c r="U5795" s="144" t="s">
        <v>69</v>
      </c>
      <c r="V5795" s="144">
        <v>17</v>
      </c>
      <c r="W5795" s="144" t="str">
        <f t="shared" si="547"/>
        <v>Active</v>
      </c>
      <c r="X5795" s="144">
        <v>4048</v>
      </c>
      <c r="AB5795" s="343"/>
    </row>
    <row r="5796" spans="9:28">
      <c r="I5796" s="342">
        <v>6</v>
      </c>
      <c r="J5796" s="144" t="str">
        <f t="shared" si="545"/>
        <v>LARGE</v>
      </c>
      <c r="K5796" s="144" t="str">
        <f t="shared" si="546"/>
        <v>LARGE</v>
      </c>
      <c r="L5796" s="144" t="str" cm="1">
        <f t="array" ref="L5796">_xlfn.IFS(I5796&lt;=2,"SMALL",I5796&lt;=5,"MEDIUM",I5796&gt;5,"LARGE")</f>
        <v>LARGE</v>
      </c>
      <c r="M5796" s="144" t="str">
        <f t="shared" si="543"/>
        <v>NO</v>
      </c>
      <c r="N5796" s="374">
        <v>4.75</v>
      </c>
      <c r="O5796" s="374">
        <f t="shared" si="544"/>
        <v>5</v>
      </c>
      <c r="P5796" s="158" t="str" cm="1">
        <f t="array" ref="P5796">_xlfn.SWITCH(ROUND(N5796,0),5,"Excellent",4,"Good",3,"ok","Bad")</f>
        <v>Excellent</v>
      </c>
      <c r="Q5796" s="144">
        <v>4</v>
      </c>
      <c r="R5796" s="385">
        <v>43880</v>
      </c>
      <c r="S5796" s="385">
        <v>44033</v>
      </c>
      <c r="T5796" s="144">
        <v>4114</v>
      </c>
      <c r="U5796" s="144" t="s">
        <v>69</v>
      </c>
      <c r="V5796" s="144">
        <v>342</v>
      </c>
      <c r="W5796" s="144" t="str">
        <f t="shared" si="547"/>
        <v>Active</v>
      </c>
      <c r="X5796" s="144">
        <v>4114</v>
      </c>
      <c r="AB5796" s="343"/>
    </row>
    <row r="5797" spans="9:28">
      <c r="I5797" s="342">
        <v>4</v>
      </c>
      <c r="J5797" s="144" t="str">
        <f t="shared" si="545"/>
        <v>LARGE</v>
      </c>
      <c r="K5797" s="144" t="str">
        <f t="shared" si="546"/>
        <v>MEDIUM</v>
      </c>
      <c r="L5797" s="144" t="str" cm="1">
        <f t="array" ref="L5797">_xlfn.IFS(I5797&lt;=2,"SMALL",I5797&lt;=5,"MEDIUM",I5797&gt;5,"LARGE")</f>
        <v>MEDIUM</v>
      </c>
      <c r="M5797" s="144" t="str">
        <f t="shared" si="543"/>
        <v>NO</v>
      </c>
      <c r="N5797" s="374">
        <v>4.75</v>
      </c>
      <c r="O5797" s="374">
        <f t="shared" si="544"/>
        <v>5</v>
      </c>
      <c r="P5797" s="158" t="str" cm="1">
        <f t="array" ref="P5797">_xlfn.SWITCH(ROUND(N5797,0),5,"Excellent",4,"Good",3,"ok","Bad")</f>
        <v>Excellent</v>
      </c>
      <c r="Q5797" s="144">
        <v>4</v>
      </c>
      <c r="R5797" s="385">
        <v>43904</v>
      </c>
      <c r="S5797" s="385">
        <v>44049</v>
      </c>
      <c r="T5797" s="144">
        <v>4114</v>
      </c>
      <c r="U5797" s="144" t="s">
        <v>69</v>
      </c>
      <c r="V5797" s="144">
        <v>353</v>
      </c>
      <c r="W5797" s="144" t="str">
        <f t="shared" si="547"/>
        <v>Active</v>
      </c>
      <c r="X5797" s="144">
        <v>4114</v>
      </c>
      <c r="AB5797" s="343"/>
    </row>
    <row r="5798" spans="9:28">
      <c r="I5798" s="342">
        <v>4</v>
      </c>
      <c r="J5798" s="144" t="str">
        <f t="shared" si="545"/>
        <v>LARGE</v>
      </c>
      <c r="K5798" s="144" t="str">
        <f t="shared" si="546"/>
        <v>MEDIUM</v>
      </c>
      <c r="L5798" s="144" t="str" cm="1">
        <f t="array" ref="L5798">_xlfn.IFS(I5798&lt;=2,"SMALL",I5798&lt;=5,"MEDIUM",I5798&gt;5,"LARGE")</f>
        <v>MEDIUM</v>
      </c>
      <c r="M5798" s="144" t="str">
        <f t="shared" si="543"/>
        <v>NO</v>
      </c>
      <c r="N5798" s="374">
        <v>4.25</v>
      </c>
      <c r="O5798" s="374">
        <f t="shared" si="544"/>
        <v>4</v>
      </c>
      <c r="P5798" s="158" t="str" cm="1">
        <f t="array" ref="P5798">_xlfn.SWITCH(ROUND(N5798,0),5,"Excellent",4,"Good",3,"ok","Bad")</f>
        <v>Good</v>
      </c>
      <c r="Q5798" s="144">
        <v>4</v>
      </c>
      <c r="R5798" s="385">
        <v>43870</v>
      </c>
      <c r="S5798" s="385">
        <v>43998</v>
      </c>
      <c r="T5798" s="144">
        <v>4115</v>
      </c>
      <c r="U5798" s="144" t="s">
        <v>69</v>
      </c>
      <c r="V5798" s="144">
        <v>320</v>
      </c>
      <c r="W5798" s="144" t="str">
        <f t="shared" si="547"/>
        <v>Active</v>
      </c>
      <c r="X5798" s="144">
        <v>4115</v>
      </c>
      <c r="AB5798" s="343"/>
    </row>
    <row r="5799" spans="9:28">
      <c r="I5799" s="342">
        <v>4</v>
      </c>
      <c r="J5799" s="144" t="str">
        <f t="shared" si="545"/>
        <v>LARGE</v>
      </c>
      <c r="K5799" s="144" t="str">
        <f t="shared" si="546"/>
        <v>MEDIUM</v>
      </c>
      <c r="L5799" s="144" t="str" cm="1">
        <f t="array" ref="L5799">_xlfn.IFS(I5799&lt;=2,"SMALL",I5799&lt;=5,"MEDIUM",I5799&gt;5,"LARGE")</f>
        <v>MEDIUM</v>
      </c>
      <c r="M5799" s="144" t="str">
        <f t="shared" si="543"/>
        <v>NO</v>
      </c>
      <c r="N5799" s="374">
        <v>3.33</v>
      </c>
      <c r="O5799" s="374">
        <f t="shared" si="544"/>
        <v>3</v>
      </c>
      <c r="P5799" s="158" t="str" cm="1">
        <f t="array" ref="P5799">_xlfn.SWITCH(ROUND(N5799,0),5,"Excellent",4,"Good",3,"ok","Bad")</f>
        <v>ok</v>
      </c>
      <c r="Q5799" s="144">
        <v>3</v>
      </c>
      <c r="R5799" s="385">
        <v>44012</v>
      </c>
      <c r="S5799" s="385">
        <v>44042</v>
      </c>
      <c r="T5799" s="144">
        <v>2715</v>
      </c>
      <c r="U5799" s="144" t="s">
        <v>69</v>
      </c>
      <c r="V5799" s="144">
        <v>364</v>
      </c>
      <c r="W5799" s="144" t="str">
        <f t="shared" si="547"/>
        <v>Active</v>
      </c>
      <c r="X5799" s="144">
        <v>2715</v>
      </c>
      <c r="AB5799" s="343"/>
    </row>
    <row r="5800" spans="9:28">
      <c r="I5800" s="342">
        <v>5</v>
      </c>
      <c r="J5800" s="144" t="str">
        <f t="shared" si="545"/>
        <v>LARGE</v>
      </c>
      <c r="K5800" s="144" t="str">
        <f t="shared" si="546"/>
        <v>MEDIUM</v>
      </c>
      <c r="L5800" s="144" t="str" cm="1">
        <f t="array" ref="L5800">_xlfn.IFS(I5800&lt;=2,"SMALL",I5800&lt;=5,"MEDIUM",I5800&gt;5,"LARGE")</f>
        <v>MEDIUM</v>
      </c>
      <c r="M5800" s="144" t="str">
        <f t="shared" si="543"/>
        <v>NO</v>
      </c>
      <c r="N5800" s="374">
        <v>5</v>
      </c>
      <c r="O5800" s="374">
        <f t="shared" si="544"/>
        <v>5</v>
      </c>
      <c r="P5800" s="158" t="str" cm="1">
        <f t="array" ref="P5800">_xlfn.SWITCH(ROUND(N5800,0),5,"Excellent",4,"Good",3,"ok","Bad")</f>
        <v>Excellent</v>
      </c>
      <c r="Q5800" s="144">
        <v>3</v>
      </c>
      <c r="R5800" s="385">
        <v>43878</v>
      </c>
      <c r="S5800" s="385">
        <v>43906</v>
      </c>
      <c r="T5800" s="144">
        <v>3840</v>
      </c>
      <c r="U5800" s="144" t="s">
        <v>60</v>
      </c>
      <c r="V5800" s="144">
        <v>179</v>
      </c>
      <c r="W5800" s="144" t="str">
        <f t="shared" si="547"/>
        <v>Active</v>
      </c>
      <c r="X5800" s="144">
        <v>3840</v>
      </c>
      <c r="AB5800" s="343"/>
    </row>
    <row r="5801" spans="9:28">
      <c r="I5801" s="342">
        <v>2</v>
      </c>
      <c r="J5801" s="144" t="str">
        <f t="shared" si="545"/>
        <v>SMALL</v>
      </c>
      <c r="K5801" s="144" t="str">
        <f t="shared" si="546"/>
        <v>SMALL</v>
      </c>
      <c r="L5801" s="144" t="str" cm="1">
        <f t="array" ref="L5801">_xlfn.IFS(I5801&lt;=2,"SMALL",I5801&lt;=5,"MEDIUM",I5801&gt;5,"LARGE")</f>
        <v>SMALL</v>
      </c>
      <c r="M5801" s="144" t="str">
        <f t="shared" si="543"/>
        <v>NO</v>
      </c>
      <c r="N5801" s="374">
        <v>5</v>
      </c>
      <c r="O5801" s="374">
        <f t="shared" si="544"/>
        <v>5</v>
      </c>
      <c r="P5801" s="158" t="str" cm="1">
        <f t="array" ref="P5801">_xlfn.SWITCH(ROUND(N5801,0),5,"Excellent",4,"Good",3,"ok","Bad")</f>
        <v>Excellent</v>
      </c>
      <c r="Q5801" s="144">
        <v>4</v>
      </c>
      <c r="R5801" s="385">
        <v>43858</v>
      </c>
      <c r="S5801" s="385">
        <v>43960</v>
      </c>
      <c r="T5801" s="144">
        <v>1493</v>
      </c>
      <c r="U5801" s="144" t="s">
        <v>60</v>
      </c>
      <c r="V5801" s="144">
        <v>26</v>
      </c>
      <c r="W5801" s="144" t="str">
        <f t="shared" si="547"/>
        <v>Active</v>
      </c>
      <c r="X5801" s="144">
        <v>1493</v>
      </c>
      <c r="AB5801" s="343"/>
    </row>
    <row r="5802" spans="9:28">
      <c r="I5802" s="342">
        <v>2</v>
      </c>
      <c r="J5802" s="144" t="str">
        <f t="shared" si="545"/>
        <v>SMALL</v>
      </c>
      <c r="K5802" s="144" t="str">
        <f t="shared" si="546"/>
        <v>SMALL</v>
      </c>
      <c r="L5802" s="144" t="str" cm="1">
        <f t="array" ref="L5802">_xlfn.IFS(I5802&lt;=2,"SMALL",I5802&lt;=5,"MEDIUM",I5802&gt;5,"LARGE")</f>
        <v>SMALL</v>
      </c>
      <c r="M5802" s="144" t="str">
        <f t="shared" si="543"/>
        <v>NO</v>
      </c>
      <c r="N5802" s="374">
        <v>5</v>
      </c>
      <c r="O5802" s="374">
        <f t="shared" si="544"/>
        <v>5</v>
      </c>
      <c r="P5802" s="158" t="str" cm="1">
        <f t="array" ref="P5802">_xlfn.SWITCH(ROUND(N5802,0),5,"Excellent",4,"Good",3,"ok","Bad")</f>
        <v>Excellent</v>
      </c>
      <c r="Q5802" s="144">
        <v>4</v>
      </c>
      <c r="R5802" s="385">
        <v>43877</v>
      </c>
      <c r="S5802" s="385">
        <v>43899</v>
      </c>
      <c r="T5802" s="144">
        <v>1408</v>
      </c>
      <c r="U5802" s="144" t="s">
        <v>60</v>
      </c>
      <c r="V5802" s="144">
        <v>77</v>
      </c>
      <c r="W5802" s="144" t="str">
        <f t="shared" si="547"/>
        <v>Active</v>
      </c>
      <c r="X5802" s="144">
        <v>1408</v>
      </c>
      <c r="AB5802" s="343"/>
    </row>
    <row r="5803" spans="9:28">
      <c r="I5803" s="342">
        <v>6</v>
      </c>
      <c r="J5803" s="144" t="str">
        <f t="shared" si="545"/>
        <v>LARGE</v>
      </c>
      <c r="K5803" s="144" t="str">
        <f t="shared" si="546"/>
        <v>LARGE</v>
      </c>
      <c r="L5803" s="144" t="str" cm="1">
        <f t="array" ref="L5803">_xlfn.IFS(I5803&lt;=2,"SMALL",I5803&lt;=5,"MEDIUM",I5803&gt;5,"LARGE")</f>
        <v>LARGE</v>
      </c>
      <c r="M5803" s="144" t="str">
        <f t="shared" si="543"/>
        <v>NO</v>
      </c>
      <c r="N5803" s="374">
        <v>4.75</v>
      </c>
      <c r="O5803" s="374">
        <f t="shared" si="544"/>
        <v>5</v>
      </c>
      <c r="P5803" s="158" t="str" cm="1">
        <f t="array" ref="P5803">_xlfn.SWITCH(ROUND(N5803,0),5,"Excellent",4,"Good",3,"ok","Bad")</f>
        <v>Excellent</v>
      </c>
      <c r="Q5803" s="144">
        <v>4</v>
      </c>
      <c r="R5803" s="385">
        <v>44017</v>
      </c>
      <c r="S5803" s="385">
        <v>44042</v>
      </c>
      <c r="T5803" s="144">
        <v>3252</v>
      </c>
      <c r="U5803" s="144" t="s">
        <v>69</v>
      </c>
      <c r="V5803" s="144">
        <v>346</v>
      </c>
      <c r="W5803" s="144" t="str">
        <f t="shared" si="547"/>
        <v>Active</v>
      </c>
      <c r="X5803" s="144">
        <v>3252</v>
      </c>
      <c r="AB5803" s="343"/>
    </row>
    <row r="5804" spans="9:28">
      <c r="I5804" s="342">
        <v>2</v>
      </c>
      <c r="J5804" s="144" t="str">
        <f t="shared" si="545"/>
        <v>SMALL</v>
      </c>
      <c r="K5804" s="144" t="str">
        <f t="shared" si="546"/>
        <v>SMALL</v>
      </c>
      <c r="L5804" s="144" t="str" cm="1">
        <f t="array" ref="L5804">_xlfn.IFS(I5804&lt;=2,"SMALL",I5804&lt;=5,"MEDIUM",I5804&gt;5,"LARGE")</f>
        <v>SMALL</v>
      </c>
      <c r="M5804" s="144" t="str">
        <f t="shared" si="543"/>
        <v>NO</v>
      </c>
      <c r="N5804" s="374">
        <v>4.63</v>
      </c>
      <c r="O5804" s="374">
        <f t="shared" si="544"/>
        <v>5</v>
      </c>
      <c r="P5804" s="158" t="str" cm="1">
        <f t="array" ref="P5804">_xlfn.SWITCH(ROUND(N5804,0),5,"Excellent",4,"Good",3,"ok","Bad")</f>
        <v>Excellent</v>
      </c>
      <c r="Q5804" s="144">
        <v>8</v>
      </c>
      <c r="R5804" s="385">
        <v>43885</v>
      </c>
      <c r="S5804" s="385">
        <v>44053</v>
      </c>
      <c r="T5804" s="144">
        <v>972</v>
      </c>
      <c r="U5804" s="144" t="s">
        <v>60</v>
      </c>
      <c r="V5804" s="144">
        <v>233</v>
      </c>
      <c r="W5804" s="144" t="str">
        <f t="shared" si="547"/>
        <v>Active</v>
      </c>
      <c r="X5804" s="144">
        <v>972</v>
      </c>
      <c r="AB5804" s="343"/>
    </row>
    <row r="5805" spans="9:28">
      <c r="I5805" s="342">
        <v>6</v>
      </c>
      <c r="J5805" s="144" t="str">
        <f t="shared" si="545"/>
        <v>LARGE</v>
      </c>
      <c r="K5805" s="144" t="str">
        <f t="shared" si="546"/>
        <v>LARGE</v>
      </c>
      <c r="L5805" s="144" t="str" cm="1">
        <f t="array" ref="L5805">_xlfn.IFS(I5805&lt;=2,"SMALL",I5805&lt;=5,"MEDIUM",I5805&gt;5,"LARGE")</f>
        <v>LARGE</v>
      </c>
      <c r="M5805" s="144" t="str">
        <f t="shared" si="543"/>
        <v>NO</v>
      </c>
      <c r="N5805" s="374">
        <v>5</v>
      </c>
      <c r="O5805" s="374">
        <f t="shared" si="544"/>
        <v>5</v>
      </c>
      <c r="P5805" s="158" t="str" cm="1">
        <f t="array" ref="P5805">_xlfn.SWITCH(ROUND(N5805,0),5,"Excellent",4,"Good",3,"ok","Bad")</f>
        <v>Excellent</v>
      </c>
      <c r="Q5805" s="144">
        <v>3</v>
      </c>
      <c r="R5805" s="385">
        <v>44023</v>
      </c>
      <c r="S5805" s="385">
        <v>44035</v>
      </c>
      <c r="T5805" s="144">
        <v>3252</v>
      </c>
      <c r="U5805" s="144" t="s">
        <v>69</v>
      </c>
      <c r="V5805" s="144">
        <v>347</v>
      </c>
      <c r="W5805" s="144" t="str">
        <f t="shared" si="547"/>
        <v>Active</v>
      </c>
      <c r="X5805" s="144">
        <v>3252</v>
      </c>
      <c r="AB5805" s="343"/>
    </row>
    <row r="5806" spans="9:28">
      <c r="I5806" s="342">
        <v>5</v>
      </c>
      <c r="J5806" s="144" t="str">
        <f t="shared" si="545"/>
        <v>LARGE</v>
      </c>
      <c r="K5806" s="144" t="str">
        <f t="shared" si="546"/>
        <v>MEDIUM</v>
      </c>
      <c r="L5806" s="144" t="str" cm="1">
        <f t="array" ref="L5806">_xlfn.IFS(I5806&lt;=2,"SMALL",I5806&lt;=5,"MEDIUM",I5806&gt;5,"LARGE")</f>
        <v>MEDIUM</v>
      </c>
      <c r="M5806" s="144" t="str">
        <f t="shared" si="543"/>
        <v>NO</v>
      </c>
      <c r="N5806" s="374">
        <v>3.67</v>
      </c>
      <c r="O5806" s="374">
        <f t="shared" si="544"/>
        <v>4</v>
      </c>
      <c r="P5806" s="158" t="str" cm="1">
        <f t="array" ref="P5806">_xlfn.SWITCH(ROUND(N5806,0),5,"Excellent",4,"Good",3,"ok","Bad")</f>
        <v>Good</v>
      </c>
      <c r="Q5806" s="144">
        <v>3</v>
      </c>
      <c r="R5806" s="385">
        <v>43983</v>
      </c>
      <c r="S5806" s="385">
        <v>44034</v>
      </c>
      <c r="T5806" s="144">
        <v>3252</v>
      </c>
      <c r="U5806" s="144" t="s">
        <v>69</v>
      </c>
      <c r="V5806" s="144">
        <v>319</v>
      </c>
      <c r="W5806" s="144" t="str">
        <f t="shared" si="547"/>
        <v>Active</v>
      </c>
      <c r="X5806" s="144">
        <v>3252</v>
      </c>
      <c r="AB5806" s="343"/>
    </row>
    <row r="5807" spans="9:28">
      <c r="I5807" s="342">
        <v>2</v>
      </c>
      <c r="J5807" s="144" t="str">
        <f t="shared" si="545"/>
        <v>SMALL</v>
      </c>
      <c r="K5807" s="144" t="str">
        <f t="shared" si="546"/>
        <v>SMALL</v>
      </c>
      <c r="L5807" s="144" t="str" cm="1">
        <f t="array" ref="L5807">_xlfn.IFS(I5807&lt;=2,"SMALL",I5807&lt;=5,"MEDIUM",I5807&gt;5,"LARGE")</f>
        <v>SMALL</v>
      </c>
      <c r="M5807" s="144" t="str">
        <f t="shared" si="543"/>
        <v>NO</v>
      </c>
      <c r="N5807" s="374">
        <v>4.0999999999999996</v>
      </c>
      <c r="O5807" s="374">
        <f t="shared" si="544"/>
        <v>4</v>
      </c>
      <c r="P5807" s="158" t="str" cm="1">
        <f t="array" ref="P5807">_xlfn.SWITCH(ROUND(N5807,0),5,"Excellent",4,"Good",3,"ok","Bad")</f>
        <v>Good</v>
      </c>
      <c r="Q5807" s="144">
        <v>10</v>
      </c>
      <c r="R5807" s="385">
        <v>43859</v>
      </c>
      <c r="S5807" s="385">
        <v>44037</v>
      </c>
      <c r="T5807" s="144">
        <v>4111</v>
      </c>
      <c r="U5807" s="144" t="s">
        <v>60</v>
      </c>
      <c r="V5807" s="144">
        <v>365</v>
      </c>
      <c r="W5807" s="144" t="str">
        <f t="shared" si="547"/>
        <v>Active</v>
      </c>
      <c r="X5807" s="144">
        <v>4111</v>
      </c>
      <c r="AB5807" s="343"/>
    </row>
    <row r="5808" spans="9:28">
      <c r="I5808" s="342">
        <v>4</v>
      </c>
      <c r="J5808" s="144" t="str">
        <f t="shared" si="545"/>
        <v>LARGE</v>
      </c>
      <c r="K5808" s="144" t="str">
        <f t="shared" si="546"/>
        <v>MEDIUM</v>
      </c>
      <c r="L5808" s="144" t="str" cm="1">
        <f t="array" ref="L5808">_xlfn.IFS(I5808&lt;=2,"SMALL",I5808&lt;=5,"MEDIUM",I5808&gt;5,"LARGE")</f>
        <v>MEDIUM</v>
      </c>
      <c r="M5808" s="144" t="str">
        <f t="shared" si="543"/>
        <v>NO</v>
      </c>
      <c r="N5808" s="374">
        <v>5</v>
      </c>
      <c r="O5808" s="374">
        <f t="shared" si="544"/>
        <v>5</v>
      </c>
      <c r="P5808" s="158" t="str" cm="1">
        <f t="array" ref="P5808">_xlfn.SWITCH(ROUND(N5808,0),5,"Excellent",4,"Good",3,"ok","Bad")</f>
        <v>Excellent</v>
      </c>
      <c r="Q5808" s="144">
        <v>4</v>
      </c>
      <c r="R5808" s="385">
        <v>43878</v>
      </c>
      <c r="S5808" s="385">
        <v>43905</v>
      </c>
      <c r="T5808" s="144">
        <v>2170</v>
      </c>
      <c r="U5808" s="144" t="s">
        <v>69</v>
      </c>
      <c r="V5808" s="144">
        <v>79</v>
      </c>
      <c r="W5808" s="144" t="str">
        <f t="shared" si="547"/>
        <v>Active</v>
      </c>
      <c r="X5808" s="144">
        <v>2170</v>
      </c>
      <c r="AB5808" s="343"/>
    </row>
    <row r="5809" spans="9:28">
      <c r="I5809" s="342">
        <v>12</v>
      </c>
      <c r="J5809" s="144" t="str">
        <f t="shared" si="545"/>
        <v>LARGE</v>
      </c>
      <c r="K5809" s="144" t="str">
        <f t="shared" si="546"/>
        <v>LARGE</v>
      </c>
      <c r="L5809" s="144" t="str" cm="1">
        <f t="array" ref="L5809">_xlfn.IFS(I5809&lt;=2,"SMALL",I5809&lt;=5,"MEDIUM",I5809&gt;5,"LARGE")</f>
        <v>LARGE</v>
      </c>
      <c r="M5809" s="144" t="str">
        <f t="shared" si="543"/>
        <v>NO</v>
      </c>
      <c r="N5809" s="374">
        <v>3.67</v>
      </c>
      <c r="O5809" s="374">
        <f t="shared" si="544"/>
        <v>4</v>
      </c>
      <c r="P5809" s="158" t="str" cm="1">
        <f t="array" ref="P5809">_xlfn.SWITCH(ROUND(N5809,0),5,"Excellent",4,"Good",3,"ok","Bad")</f>
        <v>Good</v>
      </c>
      <c r="Q5809" s="144">
        <v>3</v>
      </c>
      <c r="R5809" s="385">
        <v>43863</v>
      </c>
      <c r="S5809" s="385">
        <v>43877</v>
      </c>
      <c r="T5809" s="144">
        <v>3111</v>
      </c>
      <c r="U5809" s="144" t="s">
        <v>69</v>
      </c>
      <c r="V5809" s="144">
        <v>349</v>
      </c>
      <c r="W5809" s="144" t="str">
        <f t="shared" si="547"/>
        <v>Active</v>
      </c>
      <c r="X5809" s="144">
        <v>3111</v>
      </c>
      <c r="AB5809" s="343"/>
    </row>
    <row r="5810" spans="9:28">
      <c r="I5810" s="342">
        <v>6</v>
      </c>
      <c r="J5810" s="144" t="str">
        <f t="shared" si="545"/>
        <v>LARGE</v>
      </c>
      <c r="K5810" s="144" t="str">
        <f t="shared" si="546"/>
        <v>LARGE</v>
      </c>
      <c r="L5810" s="144" t="str" cm="1">
        <f t="array" ref="L5810">_xlfn.IFS(I5810&lt;=2,"SMALL",I5810&lt;=5,"MEDIUM",I5810&gt;5,"LARGE")</f>
        <v>LARGE</v>
      </c>
      <c r="M5810" s="144" t="str">
        <f t="shared" si="543"/>
        <v>NO</v>
      </c>
      <c r="N5810" s="374">
        <v>4.67</v>
      </c>
      <c r="O5810" s="374">
        <f t="shared" si="544"/>
        <v>5</v>
      </c>
      <c r="P5810" s="158" t="str" cm="1">
        <f t="array" ref="P5810">_xlfn.SWITCH(ROUND(N5810,0),5,"Excellent",4,"Good",3,"ok","Bad")</f>
        <v>Excellent</v>
      </c>
      <c r="Q5810" s="144">
        <v>3</v>
      </c>
      <c r="R5810" s="385">
        <v>43882</v>
      </c>
      <c r="S5810" s="385">
        <v>43892</v>
      </c>
      <c r="T5810" s="144">
        <v>2715</v>
      </c>
      <c r="U5810" s="144" t="s">
        <v>69</v>
      </c>
      <c r="V5810" s="144">
        <v>349</v>
      </c>
      <c r="W5810" s="144" t="str">
        <f t="shared" si="547"/>
        <v>Active</v>
      </c>
      <c r="X5810" s="144">
        <v>2715</v>
      </c>
      <c r="AB5810" s="343"/>
    </row>
    <row r="5811" spans="9:28">
      <c r="I5811" s="342">
        <v>4</v>
      </c>
      <c r="J5811" s="144" t="str">
        <f t="shared" si="545"/>
        <v>LARGE</v>
      </c>
      <c r="K5811" s="144" t="str">
        <f t="shared" si="546"/>
        <v>MEDIUM</v>
      </c>
      <c r="L5811" s="144" t="str" cm="1">
        <f t="array" ref="L5811">_xlfn.IFS(I5811&lt;=2,"SMALL",I5811&lt;=5,"MEDIUM",I5811&gt;5,"LARGE")</f>
        <v>MEDIUM</v>
      </c>
      <c r="M5811" s="144" t="str">
        <f t="shared" si="543"/>
        <v>NO</v>
      </c>
      <c r="N5811" s="374">
        <v>5</v>
      </c>
      <c r="O5811" s="374">
        <f t="shared" si="544"/>
        <v>5</v>
      </c>
      <c r="P5811" s="158" t="str" cm="1">
        <f t="array" ref="P5811">_xlfn.SWITCH(ROUND(N5811,0),5,"Excellent",4,"Good",3,"ok","Bad")</f>
        <v>Excellent</v>
      </c>
      <c r="Q5811" s="144">
        <v>3</v>
      </c>
      <c r="R5811" s="385">
        <v>44019</v>
      </c>
      <c r="S5811" s="385">
        <v>44037</v>
      </c>
      <c r="T5811" s="144">
        <v>2715</v>
      </c>
      <c r="U5811" s="144" t="s">
        <v>69</v>
      </c>
      <c r="V5811" s="144">
        <v>359</v>
      </c>
      <c r="W5811" s="144" t="str">
        <f t="shared" si="547"/>
        <v>Active</v>
      </c>
      <c r="X5811" s="144">
        <v>2715</v>
      </c>
      <c r="AB5811" s="343"/>
    </row>
    <row r="5812" spans="9:28">
      <c r="I5812" s="342">
        <v>4</v>
      </c>
      <c r="J5812" s="144" t="str">
        <f t="shared" si="545"/>
        <v>LARGE</v>
      </c>
      <c r="K5812" s="144" t="str">
        <f t="shared" si="546"/>
        <v>MEDIUM</v>
      </c>
      <c r="L5812" s="144" t="str" cm="1">
        <f t="array" ref="L5812">_xlfn.IFS(I5812&lt;=2,"SMALL",I5812&lt;=5,"MEDIUM",I5812&gt;5,"LARGE")</f>
        <v>MEDIUM</v>
      </c>
      <c r="M5812" s="144" t="str">
        <f t="shared" si="543"/>
        <v>NO</v>
      </c>
      <c r="N5812" s="374">
        <v>5</v>
      </c>
      <c r="O5812" s="374">
        <f t="shared" si="544"/>
        <v>5</v>
      </c>
      <c r="P5812" s="158" t="str" cm="1">
        <f t="array" ref="P5812">_xlfn.SWITCH(ROUND(N5812,0),5,"Excellent",4,"Good",3,"ok","Bad")</f>
        <v>Excellent</v>
      </c>
      <c r="Q5812" s="144">
        <v>4</v>
      </c>
      <c r="R5812" s="385">
        <v>43892</v>
      </c>
      <c r="S5812" s="385">
        <v>43944</v>
      </c>
      <c r="T5812" s="144">
        <v>3423</v>
      </c>
      <c r="U5812" s="144" t="s">
        <v>69</v>
      </c>
      <c r="V5812" s="144">
        <v>337</v>
      </c>
      <c r="W5812" s="144" t="str">
        <f t="shared" si="547"/>
        <v>Active</v>
      </c>
      <c r="X5812" s="144">
        <v>3423</v>
      </c>
      <c r="AB5812" s="343"/>
    </row>
    <row r="5813" spans="9:28">
      <c r="I5813" s="342">
        <v>16</v>
      </c>
      <c r="J5813" s="144" t="str">
        <f t="shared" si="545"/>
        <v>LARGE</v>
      </c>
      <c r="K5813" s="144" t="str">
        <f t="shared" si="546"/>
        <v>LARGE</v>
      </c>
      <c r="L5813" s="144" t="str" cm="1">
        <f t="array" ref="L5813">_xlfn.IFS(I5813&lt;=2,"SMALL",I5813&lt;=5,"MEDIUM",I5813&gt;5,"LARGE")</f>
        <v>LARGE</v>
      </c>
      <c r="M5813" s="144" t="str">
        <f t="shared" si="543"/>
        <v>NO</v>
      </c>
      <c r="N5813" s="374">
        <v>5</v>
      </c>
      <c r="O5813" s="374">
        <f t="shared" si="544"/>
        <v>5</v>
      </c>
      <c r="P5813" s="158" t="str" cm="1">
        <f t="array" ref="P5813">_xlfn.SWITCH(ROUND(N5813,0),5,"Excellent",4,"Good",3,"ok","Bad")</f>
        <v>Excellent</v>
      </c>
      <c r="Q5813" s="144">
        <v>11</v>
      </c>
      <c r="R5813" s="385">
        <v>43871</v>
      </c>
      <c r="S5813" s="385">
        <v>44043</v>
      </c>
      <c r="T5813" s="144">
        <v>3096</v>
      </c>
      <c r="U5813" s="144" t="s">
        <v>69</v>
      </c>
      <c r="V5813" s="144">
        <v>157</v>
      </c>
      <c r="W5813" s="144" t="str">
        <f t="shared" si="547"/>
        <v>Active</v>
      </c>
      <c r="X5813" s="144">
        <v>3096</v>
      </c>
      <c r="AB5813" s="343"/>
    </row>
    <row r="5814" spans="9:28">
      <c r="I5814" s="342">
        <v>4</v>
      </c>
      <c r="J5814" s="144" t="str">
        <f t="shared" si="545"/>
        <v>LARGE</v>
      </c>
      <c r="K5814" s="144" t="str">
        <f t="shared" si="546"/>
        <v>MEDIUM</v>
      </c>
      <c r="L5814" s="144" t="str" cm="1">
        <f t="array" ref="L5814">_xlfn.IFS(I5814&lt;=2,"SMALL",I5814&lt;=5,"MEDIUM",I5814&gt;5,"LARGE")</f>
        <v>MEDIUM</v>
      </c>
      <c r="M5814" s="144" t="str">
        <f t="shared" si="543"/>
        <v>NO</v>
      </c>
      <c r="N5814" s="374">
        <v>4.88</v>
      </c>
      <c r="O5814" s="374">
        <f t="shared" si="544"/>
        <v>5</v>
      </c>
      <c r="P5814" s="158" t="str" cm="1">
        <f t="array" ref="P5814">_xlfn.SWITCH(ROUND(N5814,0),5,"Excellent",4,"Good",3,"ok","Bad")</f>
        <v>Excellent</v>
      </c>
      <c r="Q5814" s="144">
        <v>8</v>
      </c>
      <c r="R5814" s="385">
        <v>43868</v>
      </c>
      <c r="S5814" s="385">
        <v>43905</v>
      </c>
      <c r="T5814" s="144">
        <v>3665</v>
      </c>
      <c r="U5814" s="144" t="s">
        <v>69</v>
      </c>
      <c r="V5814" s="144">
        <v>0</v>
      </c>
      <c r="W5814" s="144" t="str">
        <f t="shared" si="547"/>
        <v>Inactive</v>
      </c>
      <c r="X5814" s="144">
        <v>3665</v>
      </c>
      <c r="AB5814" s="343"/>
    </row>
    <row r="5815" spans="9:28">
      <c r="I5815" s="342">
        <v>8</v>
      </c>
      <c r="J5815" s="144" t="str">
        <f t="shared" si="545"/>
        <v>LARGE</v>
      </c>
      <c r="K5815" s="144" t="str">
        <f t="shared" si="546"/>
        <v>LARGE</v>
      </c>
      <c r="L5815" s="144" t="str" cm="1">
        <f t="array" ref="L5815">_xlfn.IFS(I5815&lt;=2,"SMALL",I5815&lt;=5,"MEDIUM",I5815&gt;5,"LARGE")</f>
        <v>LARGE</v>
      </c>
      <c r="M5815" s="144" t="str">
        <f t="shared" si="543"/>
        <v>NO</v>
      </c>
      <c r="N5815" s="374">
        <v>5</v>
      </c>
      <c r="O5815" s="374">
        <f t="shared" si="544"/>
        <v>5</v>
      </c>
      <c r="P5815" s="158" t="str" cm="1">
        <f t="array" ref="P5815">_xlfn.SWITCH(ROUND(N5815,0),5,"Excellent",4,"Good",3,"ok","Bad")</f>
        <v>Excellent</v>
      </c>
      <c r="Q5815" s="144">
        <v>6</v>
      </c>
      <c r="R5815" s="385">
        <v>43863</v>
      </c>
      <c r="S5815" s="385">
        <v>44038</v>
      </c>
      <c r="T5815" s="144">
        <v>3924</v>
      </c>
      <c r="U5815" s="144" t="s">
        <v>69</v>
      </c>
      <c r="V5815" s="144">
        <v>356</v>
      </c>
      <c r="W5815" s="144" t="str">
        <f t="shared" si="547"/>
        <v>Active</v>
      </c>
      <c r="X5815" s="144">
        <v>3924</v>
      </c>
      <c r="AB5815" s="343"/>
    </row>
    <row r="5816" spans="9:28">
      <c r="I5816" s="342">
        <v>7</v>
      </c>
      <c r="J5816" s="144" t="str">
        <f t="shared" si="545"/>
        <v>LARGE</v>
      </c>
      <c r="K5816" s="144" t="str">
        <f t="shared" si="546"/>
        <v>LARGE</v>
      </c>
      <c r="L5816" s="144" t="str" cm="1">
        <f t="array" ref="L5816">_xlfn.IFS(I5816&lt;=2,"SMALL",I5816&lt;=5,"MEDIUM",I5816&gt;5,"LARGE")</f>
        <v>LARGE</v>
      </c>
      <c r="M5816" s="144" t="str">
        <f t="shared" si="543"/>
        <v>NO</v>
      </c>
      <c r="N5816" s="374">
        <v>5</v>
      </c>
      <c r="O5816" s="374">
        <f t="shared" si="544"/>
        <v>5</v>
      </c>
      <c r="P5816" s="158" t="str" cm="1">
        <f t="array" ref="P5816">_xlfn.SWITCH(ROUND(N5816,0),5,"Excellent",4,"Good",3,"ok","Bad")</f>
        <v>Excellent</v>
      </c>
      <c r="Q5816" s="144">
        <v>4</v>
      </c>
      <c r="R5816" s="385">
        <v>43891</v>
      </c>
      <c r="S5816" s="385">
        <v>43976</v>
      </c>
      <c r="T5816" s="144">
        <v>2489</v>
      </c>
      <c r="U5816" s="144" t="s">
        <v>69</v>
      </c>
      <c r="V5816" s="144">
        <v>349</v>
      </c>
      <c r="W5816" s="144" t="str">
        <f t="shared" si="547"/>
        <v>Active</v>
      </c>
      <c r="X5816" s="144">
        <v>2489</v>
      </c>
      <c r="AB5816" s="343"/>
    </row>
    <row r="5817" spans="9:28">
      <c r="I5817" s="342">
        <v>2</v>
      </c>
      <c r="J5817" s="144" t="str">
        <f t="shared" si="545"/>
        <v>SMALL</v>
      </c>
      <c r="K5817" s="144" t="str">
        <f t="shared" si="546"/>
        <v>SMALL</v>
      </c>
      <c r="L5817" s="144" t="str" cm="1">
        <f t="array" ref="L5817">_xlfn.IFS(I5817&lt;=2,"SMALL",I5817&lt;=5,"MEDIUM",I5817&gt;5,"LARGE")</f>
        <v>SMALL</v>
      </c>
      <c r="M5817" s="144" t="str">
        <f t="shared" si="543"/>
        <v>NO</v>
      </c>
      <c r="N5817" s="374">
        <v>5</v>
      </c>
      <c r="O5817" s="374">
        <f t="shared" si="544"/>
        <v>5</v>
      </c>
      <c r="P5817" s="158" t="str" cm="1">
        <f t="array" ref="P5817">_xlfn.SWITCH(ROUND(N5817,0),5,"Excellent",4,"Good",3,"ok","Bad")</f>
        <v>Excellent</v>
      </c>
      <c r="Q5817" s="144">
        <v>12</v>
      </c>
      <c r="R5817" s="385">
        <v>43872</v>
      </c>
      <c r="S5817" s="385">
        <v>44050</v>
      </c>
      <c r="T5817" s="144">
        <v>4116</v>
      </c>
      <c r="U5817" s="144" t="s">
        <v>60</v>
      </c>
      <c r="V5817" s="144">
        <v>89</v>
      </c>
      <c r="W5817" s="144" t="str">
        <f t="shared" si="547"/>
        <v>Active</v>
      </c>
      <c r="X5817" s="144">
        <v>4116</v>
      </c>
      <c r="AB5817" s="343"/>
    </row>
    <row r="5818" spans="9:28">
      <c r="I5818" s="342">
        <v>2</v>
      </c>
      <c r="J5818" s="144" t="str">
        <f t="shared" si="545"/>
        <v>SMALL</v>
      </c>
      <c r="K5818" s="144" t="str">
        <f t="shared" si="546"/>
        <v>SMALL</v>
      </c>
      <c r="L5818" s="144" t="str" cm="1">
        <f t="array" ref="L5818">_xlfn.IFS(I5818&lt;=2,"SMALL",I5818&lt;=5,"MEDIUM",I5818&gt;5,"LARGE")</f>
        <v>SMALL</v>
      </c>
      <c r="M5818" s="144" t="str">
        <f t="shared" si="543"/>
        <v>NO</v>
      </c>
      <c r="N5818" s="374">
        <v>5</v>
      </c>
      <c r="O5818" s="374">
        <f t="shared" si="544"/>
        <v>5</v>
      </c>
      <c r="P5818" s="158" t="str" cm="1">
        <f t="array" ref="P5818">_xlfn.SWITCH(ROUND(N5818,0),5,"Excellent",4,"Good",3,"ok","Bad")</f>
        <v>Excellent</v>
      </c>
      <c r="Q5818" s="144">
        <v>3</v>
      </c>
      <c r="R5818" s="385">
        <v>43876</v>
      </c>
      <c r="S5818" s="385">
        <v>44053</v>
      </c>
      <c r="T5818" s="144">
        <v>3386</v>
      </c>
      <c r="U5818" s="144" t="s">
        <v>69</v>
      </c>
      <c r="V5818" s="144">
        <v>59</v>
      </c>
      <c r="W5818" s="144" t="str">
        <f t="shared" si="547"/>
        <v>Active</v>
      </c>
      <c r="X5818" s="144">
        <v>3386</v>
      </c>
      <c r="AB5818" s="343"/>
    </row>
    <row r="5819" spans="9:28">
      <c r="I5819" s="342">
        <v>2</v>
      </c>
      <c r="J5819" s="144" t="str">
        <f t="shared" si="545"/>
        <v>SMALL</v>
      </c>
      <c r="K5819" s="144" t="str">
        <f t="shared" si="546"/>
        <v>SMALL</v>
      </c>
      <c r="L5819" s="144" t="str" cm="1">
        <f t="array" ref="L5819">_xlfn.IFS(I5819&lt;=2,"SMALL",I5819&lt;=5,"MEDIUM",I5819&gt;5,"LARGE")</f>
        <v>SMALL</v>
      </c>
      <c r="M5819" s="144" t="str">
        <f t="shared" si="543"/>
        <v>NO</v>
      </c>
      <c r="N5819" s="374">
        <v>5</v>
      </c>
      <c r="O5819" s="374">
        <f t="shared" si="544"/>
        <v>5</v>
      </c>
      <c r="P5819" s="158" t="str" cm="1">
        <f t="array" ref="P5819">_xlfn.SWITCH(ROUND(N5819,0),5,"Excellent",4,"Good",3,"ok","Bad")</f>
        <v>Excellent</v>
      </c>
      <c r="Q5819" s="144">
        <v>4</v>
      </c>
      <c r="R5819" s="385">
        <v>43879</v>
      </c>
      <c r="S5819" s="385">
        <v>43908</v>
      </c>
      <c r="T5819" s="144">
        <v>1632</v>
      </c>
      <c r="U5819" s="144" t="s">
        <v>60</v>
      </c>
      <c r="V5819" s="144">
        <v>250</v>
      </c>
      <c r="W5819" s="144" t="str">
        <f t="shared" si="547"/>
        <v>Active</v>
      </c>
      <c r="X5819" s="144">
        <v>1632</v>
      </c>
      <c r="AB5819" s="343"/>
    </row>
    <row r="5820" spans="9:28">
      <c r="I5820" s="342">
        <v>1</v>
      </c>
      <c r="J5820" s="144" t="str">
        <f t="shared" si="545"/>
        <v>SMALL</v>
      </c>
      <c r="K5820" s="144" t="str">
        <f t="shared" si="546"/>
        <v>SMALL</v>
      </c>
      <c r="L5820" s="144" t="str" cm="1">
        <f t="array" ref="L5820">_xlfn.IFS(I5820&lt;=2,"SMALL",I5820&lt;=5,"MEDIUM",I5820&gt;5,"LARGE")</f>
        <v>SMALL</v>
      </c>
      <c r="M5820" s="144" t="str">
        <f t="shared" si="543"/>
        <v>NO</v>
      </c>
      <c r="N5820" s="374">
        <v>5</v>
      </c>
      <c r="O5820" s="374">
        <f t="shared" si="544"/>
        <v>5</v>
      </c>
      <c r="P5820" s="158" t="str" cm="1">
        <f t="array" ref="P5820">_xlfn.SWITCH(ROUND(N5820,0),5,"Excellent",4,"Good",3,"ok","Bad")</f>
        <v>Excellent</v>
      </c>
      <c r="Q5820" s="144">
        <v>4</v>
      </c>
      <c r="R5820" s="385">
        <v>43877</v>
      </c>
      <c r="S5820" s="385">
        <v>43897</v>
      </c>
      <c r="T5820" s="144">
        <v>1632</v>
      </c>
      <c r="U5820" s="144" t="s">
        <v>60</v>
      </c>
      <c r="V5820" s="144">
        <v>249</v>
      </c>
      <c r="W5820" s="144" t="str">
        <f t="shared" si="547"/>
        <v>Active</v>
      </c>
      <c r="X5820" s="144">
        <v>1632</v>
      </c>
      <c r="AB5820" s="343"/>
    </row>
    <row r="5821" spans="9:28">
      <c r="I5821" s="342">
        <v>4</v>
      </c>
      <c r="J5821" s="144" t="str">
        <f t="shared" si="545"/>
        <v>LARGE</v>
      </c>
      <c r="K5821" s="144" t="str">
        <f t="shared" si="546"/>
        <v>MEDIUM</v>
      </c>
      <c r="L5821" s="144" t="str" cm="1">
        <f t="array" ref="L5821">_xlfn.IFS(I5821&lt;=2,"SMALL",I5821&lt;=5,"MEDIUM",I5821&gt;5,"LARGE")</f>
        <v>MEDIUM</v>
      </c>
      <c r="M5821" s="144" t="str">
        <f t="shared" si="543"/>
        <v>NO</v>
      </c>
      <c r="N5821" s="374">
        <v>5</v>
      </c>
      <c r="O5821" s="374">
        <f t="shared" si="544"/>
        <v>5</v>
      </c>
      <c r="P5821" s="158" t="str" cm="1">
        <f t="array" ref="P5821">_xlfn.SWITCH(ROUND(N5821,0),5,"Excellent",4,"Good",3,"ok","Bad")</f>
        <v>Excellent</v>
      </c>
      <c r="Q5821" s="144">
        <v>5</v>
      </c>
      <c r="R5821" s="385">
        <v>43878</v>
      </c>
      <c r="S5821" s="385">
        <v>43987</v>
      </c>
      <c r="T5821" s="144">
        <v>4118</v>
      </c>
      <c r="U5821" s="144" t="s">
        <v>69</v>
      </c>
      <c r="V5821" s="144">
        <v>304</v>
      </c>
      <c r="W5821" s="144" t="str">
        <f t="shared" si="547"/>
        <v>Active</v>
      </c>
      <c r="X5821" s="144">
        <v>4118</v>
      </c>
      <c r="AB5821" s="343"/>
    </row>
    <row r="5822" spans="9:28">
      <c r="I5822" s="342">
        <v>7</v>
      </c>
      <c r="J5822" s="144" t="str">
        <f t="shared" si="545"/>
        <v>LARGE</v>
      </c>
      <c r="K5822" s="144" t="str">
        <f t="shared" si="546"/>
        <v>LARGE</v>
      </c>
      <c r="L5822" s="144" t="str" cm="1">
        <f t="array" ref="L5822">_xlfn.IFS(I5822&lt;=2,"SMALL",I5822&lt;=5,"MEDIUM",I5822&gt;5,"LARGE")</f>
        <v>LARGE</v>
      </c>
      <c r="M5822" s="144" t="str">
        <f t="shared" si="543"/>
        <v>NO</v>
      </c>
      <c r="N5822" s="374">
        <v>4.83</v>
      </c>
      <c r="O5822" s="374">
        <f t="shared" si="544"/>
        <v>5</v>
      </c>
      <c r="P5822" s="158" t="str" cm="1">
        <f t="array" ref="P5822">_xlfn.SWITCH(ROUND(N5822,0),5,"Excellent",4,"Good",3,"ok","Bad")</f>
        <v>Excellent</v>
      </c>
      <c r="Q5822" s="144">
        <v>6</v>
      </c>
      <c r="R5822" s="385">
        <v>43877</v>
      </c>
      <c r="S5822" s="385">
        <v>43986</v>
      </c>
      <c r="T5822" s="144">
        <v>4045</v>
      </c>
      <c r="U5822" s="144" t="s">
        <v>69</v>
      </c>
      <c r="V5822" s="144">
        <v>48</v>
      </c>
      <c r="W5822" s="144" t="str">
        <f t="shared" si="547"/>
        <v>Active</v>
      </c>
      <c r="X5822" s="144">
        <v>4045</v>
      </c>
      <c r="AB5822" s="343"/>
    </row>
    <row r="5823" spans="9:28">
      <c r="I5823" s="342">
        <v>3</v>
      </c>
      <c r="J5823" s="144" t="str">
        <f t="shared" si="545"/>
        <v>LARGE</v>
      </c>
      <c r="K5823" s="144" t="str">
        <f t="shared" si="546"/>
        <v>MEDIUM</v>
      </c>
      <c r="L5823" s="144" t="str" cm="1">
        <f t="array" ref="L5823">_xlfn.IFS(I5823&lt;=2,"SMALL",I5823&lt;=5,"MEDIUM",I5823&gt;5,"LARGE")</f>
        <v>MEDIUM</v>
      </c>
      <c r="M5823" s="144" t="str">
        <f t="shared" si="543"/>
        <v>NO</v>
      </c>
      <c r="N5823" s="374">
        <v>4.4000000000000004</v>
      </c>
      <c r="O5823" s="374">
        <f t="shared" si="544"/>
        <v>4</v>
      </c>
      <c r="P5823" s="158" t="str" cm="1">
        <f t="array" ref="P5823">_xlfn.SWITCH(ROUND(N5823,0),5,"Excellent",4,"Good",3,"ok","Bad")</f>
        <v>Good</v>
      </c>
      <c r="Q5823" s="144">
        <v>5</v>
      </c>
      <c r="R5823" s="385">
        <v>43959</v>
      </c>
      <c r="S5823" s="385">
        <v>44054</v>
      </c>
      <c r="T5823" s="144">
        <v>3526</v>
      </c>
      <c r="U5823" s="144" t="s">
        <v>69</v>
      </c>
      <c r="V5823" s="144">
        <v>340</v>
      </c>
      <c r="W5823" s="144" t="str">
        <f t="shared" si="547"/>
        <v>Active</v>
      </c>
      <c r="X5823" s="144">
        <v>3526</v>
      </c>
      <c r="AB5823" s="343"/>
    </row>
    <row r="5824" spans="9:28">
      <c r="I5824" s="342">
        <v>2</v>
      </c>
      <c r="J5824" s="144" t="str">
        <f t="shared" si="545"/>
        <v>SMALL</v>
      </c>
      <c r="K5824" s="144" t="str">
        <f t="shared" si="546"/>
        <v>SMALL</v>
      </c>
      <c r="L5824" s="144" t="str" cm="1">
        <f t="array" ref="L5824">_xlfn.IFS(I5824&lt;=2,"SMALL",I5824&lt;=5,"MEDIUM",I5824&gt;5,"LARGE")</f>
        <v>SMALL</v>
      </c>
      <c r="M5824" s="144" t="str">
        <f t="shared" si="543"/>
        <v>NO</v>
      </c>
      <c r="N5824" s="374">
        <v>5</v>
      </c>
      <c r="O5824" s="374">
        <f t="shared" si="544"/>
        <v>5</v>
      </c>
      <c r="P5824" s="158" t="str" cm="1">
        <f t="array" ref="P5824">_xlfn.SWITCH(ROUND(N5824,0),5,"Excellent",4,"Good",3,"ok","Bad")</f>
        <v>Excellent</v>
      </c>
      <c r="Q5824" s="144">
        <v>3</v>
      </c>
      <c r="R5824" s="385">
        <v>43879</v>
      </c>
      <c r="S5824" s="385">
        <v>43921</v>
      </c>
      <c r="T5824" s="144">
        <v>4117</v>
      </c>
      <c r="U5824" s="144" t="s">
        <v>73</v>
      </c>
      <c r="V5824" s="144">
        <v>237</v>
      </c>
      <c r="W5824" s="144" t="str">
        <f t="shared" si="547"/>
        <v>Active</v>
      </c>
      <c r="X5824" s="144">
        <v>4117</v>
      </c>
      <c r="AB5824" s="343"/>
    </row>
    <row r="5825" spans="9:28">
      <c r="I5825" s="342">
        <v>2</v>
      </c>
      <c r="J5825" s="144" t="str">
        <f t="shared" si="545"/>
        <v>SMALL</v>
      </c>
      <c r="K5825" s="144" t="str">
        <f t="shared" si="546"/>
        <v>SMALL</v>
      </c>
      <c r="L5825" s="144" t="str" cm="1">
        <f t="array" ref="L5825">_xlfn.IFS(I5825&lt;=2,"SMALL",I5825&lt;=5,"MEDIUM",I5825&gt;5,"LARGE")</f>
        <v>SMALL</v>
      </c>
      <c r="M5825" s="144" t="str">
        <f t="shared" si="543"/>
        <v>NO</v>
      </c>
      <c r="N5825" s="374">
        <v>5</v>
      </c>
      <c r="O5825" s="374">
        <f t="shared" si="544"/>
        <v>5</v>
      </c>
      <c r="P5825" s="158" t="str" cm="1">
        <f t="array" ref="P5825">_xlfn.SWITCH(ROUND(N5825,0),5,"Excellent",4,"Good",3,"ok","Bad")</f>
        <v>Excellent</v>
      </c>
      <c r="Q5825" s="144">
        <v>3</v>
      </c>
      <c r="R5825" s="385">
        <v>43888</v>
      </c>
      <c r="S5825" s="385">
        <v>44012</v>
      </c>
      <c r="T5825" s="144">
        <v>4010</v>
      </c>
      <c r="U5825" s="144" t="s">
        <v>60</v>
      </c>
      <c r="V5825" s="144">
        <v>177</v>
      </c>
      <c r="W5825" s="144" t="str">
        <f t="shared" si="547"/>
        <v>Active</v>
      </c>
      <c r="X5825" s="144">
        <v>4010</v>
      </c>
      <c r="AB5825" s="343"/>
    </row>
    <row r="5826" spans="9:28">
      <c r="I5826" s="342">
        <v>15</v>
      </c>
      <c r="J5826" s="144" t="str">
        <f t="shared" si="545"/>
        <v>LARGE</v>
      </c>
      <c r="K5826" s="144" t="str">
        <f t="shared" si="546"/>
        <v>LARGE</v>
      </c>
      <c r="L5826" s="144" t="str" cm="1">
        <f t="array" ref="L5826">_xlfn.IFS(I5826&lt;=2,"SMALL",I5826&lt;=5,"MEDIUM",I5826&gt;5,"LARGE")</f>
        <v>LARGE</v>
      </c>
      <c r="M5826" s="144" t="str">
        <f t="shared" si="543"/>
        <v>NO</v>
      </c>
      <c r="N5826" s="374">
        <v>5</v>
      </c>
      <c r="O5826" s="374">
        <f t="shared" si="544"/>
        <v>5</v>
      </c>
      <c r="P5826" s="158" t="str" cm="1">
        <f t="array" ref="P5826">_xlfn.SWITCH(ROUND(N5826,0),5,"Excellent",4,"Good",3,"ok","Bad")</f>
        <v>Excellent</v>
      </c>
      <c r="Q5826" s="144">
        <v>3</v>
      </c>
      <c r="R5826" s="385">
        <v>43880</v>
      </c>
      <c r="S5826" s="385">
        <v>43900</v>
      </c>
      <c r="T5826" s="144">
        <v>4119</v>
      </c>
      <c r="U5826" s="144" t="s">
        <v>69</v>
      </c>
      <c r="V5826" s="144">
        <v>137</v>
      </c>
      <c r="W5826" s="144" t="str">
        <f t="shared" si="547"/>
        <v>Active</v>
      </c>
      <c r="X5826" s="144">
        <v>4119</v>
      </c>
      <c r="AB5826" s="343"/>
    </row>
    <row r="5827" spans="9:28">
      <c r="I5827" s="342">
        <v>4</v>
      </c>
      <c r="J5827" s="144" t="str">
        <f t="shared" si="545"/>
        <v>LARGE</v>
      </c>
      <c r="K5827" s="144" t="str">
        <f t="shared" si="546"/>
        <v>MEDIUM</v>
      </c>
      <c r="L5827" s="144" t="str" cm="1">
        <f t="array" ref="L5827">_xlfn.IFS(I5827&lt;=2,"SMALL",I5827&lt;=5,"MEDIUM",I5827&gt;5,"LARGE")</f>
        <v>MEDIUM</v>
      </c>
      <c r="M5827" s="144" t="str">
        <f t="shared" si="543"/>
        <v>NO</v>
      </c>
      <c r="N5827" s="374">
        <v>4.83</v>
      </c>
      <c r="O5827" s="374">
        <f t="shared" si="544"/>
        <v>5</v>
      </c>
      <c r="P5827" s="158" t="str" cm="1">
        <f t="array" ref="P5827">_xlfn.SWITCH(ROUND(N5827,0),5,"Excellent",4,"Good",3,"ok","Bad")</f>
        <v>Excellent</v>
      </c>
      <c r="Q5827" s="144">
        <v>6</v>
      </c>
      <c r="R5827" s="385">
        <v>43885</v>
      </c>
      <c r="S5827" s="385">
        <v>44052</v>
      </c>
      <c r="T5827" s="144">
        <v>3003</v>
      </c>
      <c r="U5827" s="144" t="s">
        <v>69</v>
      </c>
      <c r="V5827" s="144">
        <v>0</v>
      </c>
      <c r="W5827" s="144" t="str">
        <f t="shared" si="547"/>
        <v>Inactive</v>
      </c>
      <c r="X5827" s="144">
        <v>3003</v>
      </c>
      <c r="AB5827" s="343"/>
    </row>
    <row r="5828" spans="9:28">
      <c r="I5828" s="342">
        <v>6</v>
      </c>
      <c r="J5828" s="144" t="str">
        <f t="shared" si="545"/>
        <v>LARGE</v>
      </c>
      <c r="K5828" s="144" t="str">
        <f t="shared" si="546"/>
        <v>LARGE</v>
      </c>
      <c r="L5828" s="144" t="str" cm="1">
        <f t="array" ref="L5828">_xlfn.IFS(I5828&lt;=2,"SMALL",I5828&lt;=5,"MEDIUM",I5828&gt;5,"LARGE")</f>
        <v>LARGE</v>
      </c>
      <c r="M5828" s="144" t="str">
        <f t="shared" si="543"/>
        <v>NO</v>
      </c>
      <c r="N5828" s="374">
        <v>4.67</v>
      </c>
      <c r="O5828" s="374">
        <f t="shared" si="544"/>
        <v>5</v>
      </c>
      <c r="P5828" s="158" t="str" cm="1">
        <f t="array" ref="P5828">_xlfn.SWITCH(ROUND(N5828,0),5,"Excellent",4,"Good",3,"ok","Bad")</f>
        <v>Excellent</v>
      </c>
      <c r="Q5828" s="144">
        <v>3</v>
      </c>
      <c r="R5828" s="385">
        <v>43877</v>
      </c>
      <c r="S5828" s="385">
        <v>43890</v>
      </c>
      <c r="T5828" s="144">
        <v>4120</v>
      </c>
      <c r="U5828" s="144" t="s">
        <v>69</v>
      </c>
      <c r="V5828" s="144">
        <v>354</v>
      </c>
      <c r="W5828" s="144" t="str">
        <f t="shared" si="547"/>
        <v>Active</v>
      </c>
      <c r="X5828" s="144">
        <v>4120</v>
      </c>
      <c r="AB5828" s="343"/>
    </row>
    <row r="5829" spans="9:28">
      <c r="I5829" s="342">
        <v>8</v>
      </c>
      <c r="J5829" s="144" t="str">
        <f t="shared" si="545"/>
        <v>LARGE</v>
      </c>
      <c r="K5829" s="144" t="str">
        <f t="shared" si="546"/>
        <v>LARGE</v>
      </c>
      <c r="L5829" s="144" t="str" cm="1">
        <f t="array" ref="L5829">_xlfn.IFS(I5829&lt;=2,"SMALL",I5829&lt;=5,"MEDIUM",I5829&gt;5,"LARGE")</f>
        <v>LARGE</v>
      </c>
      <c r="M5829" s="144" t="str">
        <f t="shared" ref="M5829:M5892" si="548">IF(AND(N5829&gt;=4.8,Q5829&gt;100),"YES","NO")</f>
        <v>NO</v>
      </c>
      <c r="N5829" s="374">
        <v>5</v>
      </c>
      <c r="O5829" s="374">
        <f t="shared" ref="O5829:O5892" si="549">ROUND(N5829,0)</f>
        <v>5</v>
      </c>
      <c r="P5829" s="158" t="str" cm="1">
        <f t="array" ref="P5829">_xlfn.SWITCH(ROUND(N5829,0),5,"Excellent",4,"Good",3,"ok","Bad")</f>
        <v>Excellent</v>
      </c>
      <c r="Q5829" s="144">
        <v>4</v>
      </c>
      <c r="R5829" s="385">
        <v>43884</v>
      </c>
      <c r="S5829" s="385">
        <v>43894</v>
      </c>
      <c r="T5829" s="144">
        <v>3553</v>
      </c>
      <c r="U5829" s="144" t="s">
        <v>69</v>
      </c>
      <c r="V5829" s="144">
        <v>176</v>
      </c>
      <c r="W5829" s="144" t="str">
        <f t="shared" si="547"/>
        <v>Active</v>
      </c>
      <c r="X5829" s="144">
        <v>3553</v>
      </c>
      <c r="AB5829" s="343"/>
    </row>
    <row r="5830" spans="9:28">
      <c r="I5830" s="342">
        <v>3</v>
      </c>
      <c r="J5830" s="144" t="str">
        <f t="shared" ref="J5830:J5893" si="550">IF(I5830&lt;=2,"SMALL","LARGE")</f>
        <v>LARGE</v>
      </c>
      <c r="K5830" s="144" t="str">
        <f t="shared" ref="K5830:K5893" si="551">IF(I5830&lt;=2,"SMALL",IF(I5830&lt;=5,"MEDIUM","LARGE"))</f>
        <v>MEDIUM</v>
      </c>
      <c r="L5830" s="144" t="str" cm="1">
        <f t="array" ref="L5830">_xlfn.IFS(I5830&lt;=2,"SMALL",I5830&lt;=5,"MEDIUM",I5830&gt;5,"LARGE")</f>
        <v>MEDIUM</v>
      </c>
      <c r="M5830" s="144" t="str">
        <f t="shared" si="548"/>
        <v>NO</v>
      </c>
      <c r="N5830" s="374">
        <v>5</v>
      </c>
      <c r="O5830" s="374">
        <f t="shared" si="549"/>
        <v>5</v>
      </c>
      <c r="P5830" s="158" t="str" cm="1">
        <f t="array" ref="P5830">_xlfn.SWITCH(ROUND(N5830,0),5,"Excellent",4,"Good",3,"ok","Bad")</f>
        <v>Excellent</v>
      </c>
      <c r="Q5830" s="144">
        <v>8</v>
      </c>
      <c r="R5830" s="385">
        <v>43870</v>
      </c>
      <c r="S5830" s="385">
        <v>43902</v>
      </c>
      <c r="T5830" s="144">
        <v>4045</v>
      </c>
      <c r="U5830" s="144" t="s">
        <v>60</v>
      </c>
      <c r="V5830" s="144">
        <v>4</v>
      </c>
      <c r="W5830" s="144" t="str">
        <f t="shared" ref="W5830:W5893" si="552">IF(NOT(V5830=0),"Active","Inactive")</f>
        <v>Active</v>
      </c>
      <c r="X5830" s="144">
        <v>4045</v>
      </c>
      <c r="AB5830" s="343"/>
    </row>
    <row r="5831" spans="9:28">
      <c r="I5831" s="342">
        <v>1</v>
      </c>
      <c r="J5831" s="144" t="str">
        <f t="shared" si="550"/>
        <v>SMALL</v>
      </c>
      <c r="K5831" s="144" t="str">
        <f t="shared" si="551"/>
        <v>SMALL</v>
      </c>
      <c r="L5831" s="144" t="str" cm="1">
        <f t="array" ref="L5831">_xlfn.IFS(I5831&lt;=2,"SMALL",I5831&lt;=5,"MEDIUM",I5831&gt;5,"LARGE")</f>
        <v>SMALL</v>
      </c>
      <c r="M5831" s="144" t="str">
        <f t="shared" si="548"/>
        <v>NO</v>
      </c>
      <c r="N5831" s="374">
        <v>5</v>
      </c>
      <c r="O5831" s="374">
        <f t="shared" si="549"/>
        <v>5</v>
      </c>
      <c r="P5831" s="158" t="str" cm="1">
        <f t="array" ref="P5831">_xlfn.SWITCH(ROUND(N5831,0),5,"Excellent",4,"Good",3,"ok","Bad")</f>
        <v>Excellent</v>
      </c>
      <c r="Q5831" s="144">
        <v>3</v>
      </c>
      <c r="R5831" s="385">
        <v>43877</v>
      </c>
      <c r="S5831" s="385">
        <v>44049</v>
      </c>
      <c r="T5831" s="144">
        <v>4044</v>
      </c>
      <c r="U5831" s="144" t="s">
        <v>60</v>
      </c>
      <c r="V5831" s="144">
        <v>73</v>
      </c>
      <c r="W5831" s="144" t="str">
        <f t="shared" si="552"/>
        <v>Active</v>
      </c>
      <c r="X5831" s="144">
        <v>4044</v>
      </c>
      <c r="AB5831" s="343"/>
    </row>
    <row r="5832" spans="9:28">
      <c r="I5832" s="342">
        <v>4</v>
      </c>
      <c r="J5832" s="144" t="str">
        <f t="shared" si="550"/>
        <v>LARGE</v>
      </c>
      <c r="K5832" s="144" t="str">
        <f t="shared" si="551"/>
        <v>MEDIUM</v>
      </c>
      <c r="L5832" s="144" t="str" cm="1">
        <f t="array" ref="L5832">_xlfn.IFS(I5832&lt;=2,"SMALL",I5832&lt;=5,"MEDIUM",I5832&gt;5,"LARGE")</f>
        <v>MEDIUM</v>
      </c>
      <c r="M5832" s="144" t="str">
        <f t="shared" si="548"/>
        <v>NO</v>
      </c>
      <c r="N5832" s="374">
        <v>5</v>
      </c>
      <c r="O5832" s="374">
        <f t="shared" si="549"/>
        <v>5</v>
      </c>
      <c r="P5832" s="158" t="str" cm="1">
        <f t="array" ref="P5832">_xlfn.SWITCH(ROUND(N5832,0),5,"Excellent",4,"Good",3,"ok","Bad")</f>
        <v>Excellent</v>
      </c>
      <c r="Q5832" s="144">
        <v>13</v>
      </c>
      <c r="R5832" s="385">
        <v>43877</v>
      </c>
      <c r="S5832" s="385">
        <v>44052</v>
      </c>
      <c r="T5832" s="144">
        <v>4116</v>
      </c>
      <c r="U5832" s="144" t="s">
        <v>60</v>
      </c>
      <c r="V5832" s="144">
        <v>90</v>
      </c>
      <c r="W5832" s="144" t="str">
        <f t="shared" si="552"/>
        <v>Active</v>
      </c>
      <c r="X5832" s="144">
        <v>4116</v>
      </c>
      <c r="AB5832" s="343"/>
    </row>
    <row r="5833" spans="9:28">
      <c r="I5833" s="342">
        <v>2</v>
      </c>
      <c r="J5833" s="144" t="str">
        <f t="shared" si="550"/>
        <v>SMALL</v>
      </c>
      <c r="K5833" s="144" t="str">
        <f t="shared" si="551"/>
        <v>SMALL</v>
      </c>
      <c r="L5833" s="144" t="str" cm="1">
        <f t="array" ref="L5833">_xlfn.IFS(I5833&lt;=2,"SMALL",I5833&lt;=5,"MEDIUM",I5833&gt;5,"LARGE")</f>
        <v>SMALL</v>
      </c>
      <c r="M5833" s="144" t="str">
        <f t="shared" si="548"/>
        <v>NO</v>
      </c>
      <c r="N5833" s="374">
        <v>5</v>
      </c>
      <c r="O5833" s="374">
        <f t="shared" si="549"/>
        <v>5</v>
      </c>
      <c r="P5833" s="158" t="str" cm="1">
        <f t="array" ref="P5833">_xlfn.SWITCH(ROUND(N5833,0),5,"Excellent",4,"Good",3,"ok","Bad")</f>
        <v>Excellent</v>
      </c>
      <c r="Q5833" s="144">
        <v>9</v>
      </c>
      <c r="R5833" s="385">
        <v>43870</v>
      </c>
      <c r="S5833" s="385">
        <v>44010</v>
      </c>
      <c r="T5833" s="144">
        <v>4116</v>
      </c>
      <c r="U5833" s="144" t="s">
        <v>60</v>
      </c>
      <c r="V5833" s="144">
        <v>180</v>
      </c>
      <c r="W5833" s="144" t="str">
        <f t="shared" si="552"/>
        <v>Active</v>
      </c>
      <c r="X5833" s="144">
        <v>4116</v>
      </c>
      <c r="AB5833" s="343"/>
    </row>
    <row r="5834" spans="9:28">
      <c r="I5834" s="342">
        <v>2</v>
      </c>
      <c r="J5834" s="144" t="str">
        <f t="shared" si="550"/>
        <v>SMALL</v>
      </c>
      <c r="K5834" s="144" t="str">
        <f t="shared" si="551"/>
        <v>SMALL</v>
      </c>
      <c r="L5834" s="144" t="str" cm="1">
        <f t="array" ref="L5834">_xlfn.IFS(I5834&lt;=2,"SMALL",I5834&lt;=5,"MEDIUM",I5834&gt;5,"LARGE")</f>
        <v>SMALL</v>
      </c>
      <c r="M5834" s="144" t="str">
        <f t="shared" si="548"/>
        <v>NO</v>
      </c>
      <c r="N5834" s="374">
        <v>4.71</v>
      </c>
      <c r="O5834" s="374">
        <f t="shared" si="549"/>
        <v>5</v>
      </c>
      <c r="P5834" s="158" t="str" cm="1">
        <f t="array" ref="P5834">_xlfn.SWITCH(ROUND(N5834,0),5,"Excellent",4,"Good",3,"ok","Bad")</f>
        <v>Excellent</v>
      </c>
      <c r="Q5834" s="144">
        <v>7</v>
      </c>
      <c r="R5834" s="385">
        <v>43876</v>
      </c>
      <c r="S5834" s="385">
        <v>44044</v>
      </c>
      <c r="T5834" s="144">
        <v>4120</v>
      </c>
      <c r="U5834" s="144" t="s">
        <v>69</v>
      </c>
      <c r="V5834" s="144">
        <v>354</v>
      </c>
      <c r="W5834" s="144" t="str">
        <f t="shared" si="552"/>
        <v>Active</v>
      </c>
      <c r="X5834" s="144">
        <v>4120</v>
      </c>
      <c r="AB5834" s="343"/>
    </row>
    <row r="5835" spans="9:28">
      <c r="I5835" s="342">
        <v>1</v>
      </c>
      <c r="J5835" s="144" t="str">
        <f t="shared" si="550"/>
        <v>SMALL</v>
      </c>
      <c r="K5835" s="144" t="str">
        <f t="shared" si="551"/>
        <v>SMALL</v>
      </c>
      <c r="L5835" s="144" t="str" cm="1">
        <f t="array" ref="L5835">_xlfn.IFS(I5835&lt;=2,"SMALL",I5835&lt;=5,"MEDIUM",I5835&gt;5,"LARGE")</f>
        <v>SMALL</v>
      </c>
      <c r="M5835" s="144" t="str">
        <f t="shared" si="548"/>
        <v>NO</v>
      </c>
      <c r="N5835" s="374">
        <v>5</v>
      </c>
      <c r="O5835" s="374">
        <f t="shared" si="549"/>
        <v>5</v>
      </c>
      <c r="P5835" s="158" t="str" cm="1">
        <f t="array" ref="P5835">_xlfn.SWITCH(ROUND(N5835,0),5,"Excellent",4,"Good",3,"ok","Bad")</f>
        <v>Excellent</v>
      </c>
      <c r="Q5835" s="144">
        <v>7</v>
      </c>
      <c r="R5835" s="385">
        <v>43868</v>
      </c>
      <c r="S5835" s="385">
        <v>43899</v>
      </c>
      <c r="T5835" s="144">
        <v>2652</v>
      </c>
      <c r="U5835" s="144" t="s">
        <v>60</v>
      </c>
      <c r="V5835" s="144">
        <v>51</v>
      </c>
      <c r="W5835" s="144" t="str">
        <f t="shared" si="552"/>
        <v>Active</v>
      </c>
      <c r="X5835" s="144">
        <v>2652</v>
      </c>
      <c r="AB5835" s="343"/>
    </row>
    <row r="5836" spans="9:28">
      <c r="I5836" s="342">
        <v>4</v>
      </c>
      <c r="J5836" s="144" t="str">
        <f t="shared" si="550"/>
        <v>LARGE</v>
      </c>
      <c r="K5836" s="144" t="str">
        <f t="shared" si="551"/>
        <v>MEDIUM</v>
      </c>
      <c r="L5836" s="144" t="str" cm="1">
        <f t="array" ref="L5836">_xlfn.IFS(I5836&lt;=2,"SMALL",I5836&lt;=5,"MEDIUM",I5836&gt;5,"LARGE")</f>
        <v>MEDIUM</v>
      </c>
      <c r="M5836" s="144" t="str">
        <f t="shared" si="548"/>
        <v>NO</v>
      </c>
      <c r="N5836" s="374">
        <v>5</v>
      </c>
      <c r="O5836" s="374">
        <f t="shared" si="549"/>
        <v>5</v>
      </c>
      <c r="P5836" s="158" t="str" cm="1">
        <f t="array" ref="P5836">_xlfn.SWITCH(ROUND(N5836,0),5,"Excellent",4,"Good",3,"ok","Bad")</f>
        <v>Excellent</v>
      </c>
      <c r="Q5836" s="144">
        <v>11</v>
      </c>
      <c r="R5836" s="385">
        <v>43876</v>
      </c>
      <c r="S5836" s="385">
        <v>43902</v>
      </c>
      <c r="T5836" s="144">
        <v>4121</v>
      </c>
      <c r="U5836" s="144" t="s">
        <v>69</v>
      </c>
      <c r="V5836" s="144">
        <v>339</v>
      </c>
      <c r="W5836" s="144" t="str">
        <f t="shared" si="552"/>
        <v>Active</v>
      </c>
      <c r="X5836" s="144">
        <v>4121</v>
      </c>
      <c r="AB5836" s="343"/>
    </row>
    <row r="5837" spans="9:28">
      <c r="I5837" s="342">
        <v>2</v>
      </c>
      <c r="J5837" s="144" t="str">
        <f t="shared" si="550"/>
        <v>SMALL</v>
      </c>
      <c r="K5837" s="144" t="str">
        <f t="shared" si="551"/>
        <v>SMALL</v>
      </c>
      <c r="L5837" s="144" t="str" cm="1">
        <f t="array" ref="L5837">_xlfn.IFS(I5837&lt;=2,"SMALL",I5837&lt;=5,"MEDIUM",I5837&gt;5,"LARGE")</f>
        <v>SMALL</v>
      </c>
      <c r="M5837" s="144" t="str">
        <f t="shared" si="548"/>
        <v>NO</v>
      </c>
      <c r="N5837" s="374">
        <v>5</v>
      </c>
      <c r="O5837" s="374">
        <f t="shared" si="549"/>
        <v>5</v>
      </c>
      <c r="P5837" s="158" t="str" cm="1">
        <f t="array" ref="P5837">_xlfn.SWITCH(ROUND(N5837,0),5,"Excellent",4,"Good",3,"ok","Bad")</f>
        <v>Excellent</v>
      </c>
      <c r="Q5837" s="144">
        <v>3</v>
      </c>
      <c r="R5837" s="385">
        <v>43888</v>
      </c>
      <c r="S5837" s="385">
        <v>43899</v>
      </c>
      <c r="T5837" s="144">
        <v>1179</v>
      </c>
      <c r="U5837" s="144" t="s">
        <v>69</v>
      </c>
      <c r="V5837" s="144">
        <v>18</v>
      </c>
      <c r="W5837" s="144" t="str">
        <f t="shared" si="552"/>
        <v>Active</v>
      </c>
      <c r="X5837" s="144">
        <v>1179</v>
      </c>
      <c r="AB5837" s="343"/>
    </row>
    <row r="5838" spans="9:28">
      <c r="I5838" s="342">
        <v>4</v>
      </c>
      <c r="J5838" s="144" t="str">
        <f t="shared" si="550"/>
        <v>LARGE</v>
      </c>
      <c r="K5838" s="144" t="str">
        <f t="shared" si="551"/>
        <v>MEDIUM</v>
      </c>
      <c r="L5838" s="144" t="str" cm="1">
        <f t="array" ref="L5838">_xlfn.IFS(I5838&lt;=2,"SMALL",I5838&lt;=5,"MEDIUM",I5838&gt;5,"LARGE")</f>
        <v>MEDIUM</v>
      </c>
      <c r="M5838" s="144" t="str">
        <f t="shared" si="548"/>
        <v>NO</v>
      </c>
      <c r="N5838" s="374">
        <v>4.8</v>
      </c>
      <c r="O5838" s="374">
        <f t="shared" si="549"/>
        <v>5</v>
      </c>
      <c r="P5838" s="158" t="str" cm="1">
        <f t="array" ref="P5838">_xlfn.SWITCH(ROUND(N5838,0),5,"Excellent",4,"Good",3,"ok","Bad")</f>
        <v>Excellent</v>
      </c>
      <c r="Q5838" s="144">
        <v>10</v>
      </c>
      <c r="R5838" s="385">
        <v>43874</v>
      </c>
      <c r="S5838" s="385">
        <v>43906</v>
      </c>
      <c r="T5838" s="144">
        <v>4112</v>
      </c>
      <c r="U5838" s="144" t="s">
        <v>60</v>
      </c>
      <c r="V5838" s="144">
        <v>87</v>
      </c>
      <c r="W5838" s="144" t="str">
        <f t="shared" si="552"/>
        <v>Active</v>
      </c>
      <c r="X5838" s="144">
        <v>4112</v>
      </c>
      <c r="AB5838" s="343"/>
    </row>
    <row r="5839" spans="9:28">
      <c r="I5839" s="342">
        <v>5</v>
      </c>
      <c r="J5839" s="144" t="str">
        <f t="shared" si="550"/>
        <v>LARGE</v>
      </c>
      <c r="K5839" s="144" t="str">
        <f t="shared" si="551"/>
        <v>MEDIUM</v>
      </c>
      <c r="L5839" s="144" t="str" cm="1">
        <f t="array" ref="L5839">_xlfn.IFS(I5839&lt;=2,"SMALL",I5839&lt;=5,"MEDIUM",I5839&gt;5,"LARGE")</f>
        <v>MEDIUM</v>
      </c>
      <c r="M5839" s="144" t="str">
        <f t="shared" si="548"/>
        <v>NO</v>
      </c>
      <c r="N5839" s="374">
        <v>5</v>
      </c>
      <c r="O5839" s="374">
        <f t="shared" si="549"/>
        <v>5</v>
      </c>
      <c r="P5839" s="158" t="str" cm="1">
        <f t="array" ref="P5839">_xlfn.SWITCH(ROUND(N5839,0),5,"Excellent",4,"Good",3,"ok","Bad")</f>
        <v>Excellent</v>
      </c>
      <c r="Q5839" s="144">
        <v>7</v>
      </c>
      <c r="R5839" s="385">
        <v>43888</v>
      </c>
      <c r="S5839" s="385">
        <v>43917</v>
      </c>
      <c r="T5839" s="144">
        <v>4122</v>
      </c>
      <c r="U5839" s="144" t="s">
        <v>69</v>
      </c>
      <c r="V5839" s="144">
        <v>74</v>
      </c>
      <c r="W5839" s="144" t="str">
        <f t="shared" si="552"/>
        <v>Active</v>
      </c>
      <c r="X5839" s="144">
        <v>4122</v>
      </c>
      <c r="AB5839" s="343"/>
    </row>
    <row r="5840" spans="9:28">
      <c r="I5840" s="342">
        <v>2</v>
      </c>
      <c r="J5840" s="144" t="str">
        <f t="shared" si="550"/>
        <v>SMALL</v>
      </c>
      <c r="K5840" s="144" t="str">
        <f t="shared" si="551"/>
        <v>SMALL</v>
      </c>
      <c r="L5840" s="144" t="str" cm="1">
        <f t="array" ref="L5840">_xlfn.IFS(I5840&lt;=2,"SMALL",I5840&lt;=5,"MEDIUM",I5840&gt;5,"LARGE")</f>
        <v>SMALL</v>
      </c>
      <c r="M5840" s="144" t="str">
        <f t="shared" si="548"/>
        <v>NO</v>
      </c>
      <c r="N5840" s="374">
        <v>5</v>
      </c>
      <c r="O5840" s="374">
        <f t="shared" si="549"/>
        <v>5</v>
      </c>
      <c r="P5840" s="158" t="str" cm="1">
        <f t="array" ref="P5840">_xlfn.SWITCH(ROUND(N5840,0),5,"Excellent",4,"Good",3,"ok","Bad")</f>
        <v>Excellent</v>
      </c>
      <c r="Q5840" s="144">
        <v>3</v>
      </c>
      <c r="R5840" s="385">
        <v>44020</v>
      </c>
      <c r="S5840" s="385">
        <v>44050</v>
      </c>
      <c r="T5840" s="144">
        <v>4124</v>
      </c>
      <c r="U5840" s="144" t="s">
        <v>60</v>
      </c>
      <c r="V5840" s="144">
        <v>357</v>
      </c>
      <c r="W5840" s="144" t="str">
        <f t="shared" si="552"/>
        <v>Active</v>
      </c>
      <c r="X5840" s="144">
        <v>4124</v>
      </c>
      <c r="AB5840" s="343"/>
    </row>
    <row r="5841" spans="9:28">
      <c r="I5841" s="342">
        <v>2</v>
      </c>
      <c r="J5841" s="144" t="str">
        <f t="shared" si="550"/>
        <v>SMALL</v>
      </c>
      <c r="K5841" s="144" t="str">
        <f t="shared" si="551"/>
        <v>SMALL</v>
      </c>
      <c r="L5841" s="144" t="str" cm="1">
        <f t="array" ref="L5841">_xlfn.IFS(I5841&lt;=2,"SMALL",I5841&lt;=5,"MEDIUM",I5841&gt;5,"LARGE")</f>
        <v>SMALL</v>
      </c>
      <c r="M5841" s="144" t="str">
        <f t="shared" si="548"/>
        <v>NO</v>
      </c>
      <c r="N5841" s="374">
        <v>5</v>
      </c>
      <c r="O5841" s="374">
        <f t="shared" si="549"/>
        <v>5</v>
      </c>
      <c r="P5841" s="158" t="str" cm="1">
        <f t="array" ref="P5841">_xlfn.SWITCH(ROUND(N5841,0),5,"Excellent",4,"Good",3,"ok","Bad")</f>
        <v>Excellent</v>
      </c>
      <c r="Q5841" s="144">
        <v>3</v>
      </c>
      <c r="R5841" s="385">
        <v>43884</v>
      </c>
      <c r="S5841" s="385">
        <v>44036</v>
      </c>
      <c r="T5841" s="144">
        <v>4117</v>
      </c>
      <c r="U5841" s="144" t="s">
        <v>73</v>
      </c>
      <c r="V5841" s="144">
        <v>365</v>
      </c>
      <c r="W5841" s="144" t="str">
        <f t="shared" si="552"/>
        <v>Active</v>
      </c>
      <c r="X5841" s="144">
        <v>4117</v>
      </c>
      <c r="AB5841" s="343"/>
    </row>
    <row r="5842" spans="9:28">
      <c r="I5842" s="342">
        <v>2</v>
      </c>
      <c r="J5842" s="144" t="str">
        <f t="shared" si="550"/>
        <v>SMALL</v>
      </c>
      <c r="K5842" s="144" t="str">
        <f t="shared" si="551"/>
        <v>SMALL</v>
      </c>
      <c r="L5842" s="144" t="str" cm="1">
        <f t="array" ref="L5842">_xlfn.IFS(I5842&lt;=2,"SMALL",I5842&lt;=5,"MEDIUM",I5842&gt;5,"LARGE")</f>
        <v>SMALL</v>
      </c>
      <c r="M5842" s="144" t="str">
        <f t="shared" si="548"/>
        <v>NO</v>
      </c>
      <c r="N5842" s="374">
        <v>5</v>
      </c>
      <c r="O5842" s="374">
        <f t="shared" si="549"/>
        <v>5</v>
      </c>
      <c r="P5842" s="158" t="str" cm="1">
        <f t="array" ref="P5842">_xlfn.SWITCH(ROUND(N5842,0),5,"Excellent",4,"Good",3,"ok","Bad")</f>
        <v>Excellent</v>
      </c>
      <c r="Q5842" s="144">
        <v>4</v>
      </c>
      <c r="R5842" s="385">
        <v>43877</v>
      </c>
      <c r="S5842" s="385">
        <v>43920</v>
      </c>
      <c r="T5842" s="144">
        <v>4117</v>
      </c>
      <c r="U5842" s="144" t="s">
        <v>73</v>
      </c>
      <c r="V5842" s="144">
        <v>362</v>
      </c>
      <c r="W5842" s="144" t="str">
        <f t="shared" si="552"/>
        <v>Active</v>
      </c>
      <c r="X5842" s="144">
        <v>4117</v>
      </c>
      <c r="AB5842" s="343"/>
    </row>
    <row r="5843" spans="9:28">
      <c r="I5843" s="342">
        <v>3</v>
      </c>
      <c r="J5843" s="144" t="str">
        <f t="shared" si="550"/>
        <v>LARGE</v>
      </c>
      <c r="K5843" s="144" t="str">
        <f t="shared" si="551"/>
        <v>MEDIUM</v>
      </c>
      <c r="L5843" s="144" t="str" cm="1">
        <f t="array" ref="L5843">_xlfn.IFS(I5843&lt;=2,"SMALL",I5843&lt;=5,"MEDIUM",I5843&gt;5,"LARGE")</f>
        <v>MEDIUM</v>
      </c>
      <c r="M5843" s="144" t="str">
        <f t="shared" si="548"/>
        <v>NO</v>
      </c>
      <c r="N5843" s="374">
        <v>4.8499999999999996</v>
      </c>
      <c r="O5843" s="374">
        <f t="shared" si="549"/>
        <v>5</v>
      </c>
      <c r="P5843" s="158" t="str" cm="1">
        <f t="array" ref="P5843">_xlfn.SWITCH(ROUND(N5843,0),5,"Excellent",4,"Good",3,"ok","Bad")</f>
        <v>Excellent</v>
      </c>
      <c r="Q5843" s="144">
        <v>26</v>
      </c>
      <c r="R5843" s="385">
        <v>43891</v>
      </c>
      <c r="S5843" s="385">
        <v>44048</v>
      </c>
      <c r="T5843" s="144">
        <v>2901</v>
      </c>
      <c r="U5843" s="144" t="s">
        <v>69</v>
      </c>
      <c r="V5843" s="144">
        <v>175</v>
      </c>
      <c r="W5843" s="144" t="str">
        <f t="shared" si="552"/>
        <v>Active</v>
      </c>
      <c r="X5843" s="144">
        <v>2901</v>
      </c>
      <c r="AB5843" s="343"/>
    </row>
    <row r="5844" spans="9:28">
      <c r="I5844" s="342">
        <v>4</v>
      </c>
      <c r="J5844" s="144" t="str">
        <f t="shared" si="550"/>
        <v>LARGE</v>
      </c>
      <c r="K5844" s="144" t="str">
        <f t="shared" si="551"/>
        <v>MEDIUM</v>
      </c>
      <c r="L5844" s="144" t="str" cm="1">
        <f t="array" ref="L5844">_xlfn.IFS(I5844&lt;=2,"SMALL",I5844&lt;=5,"MEDIUM",I5844&gt;5,"LARGE")</f>
        <v>MEDIUM</v>
      </c>
      <c r="M5844" s="144" t="str">
        <f t="shared" si="548"/>
        <v>NO</v>
      </c>
      <c r="N5844" s="374">
        <v>4.29</v>
      </c>
      <c r="O5844" s="374">
        <f t="shared" si="549"/>
        <v>4</v>
      </c>
      <c r="P5844" s="158" t="str" cm="1">
        <f t="array" ref="P5844">_xlfn.SWITCH(ROUND(N5844,0),5,"Excellent",4,"Good",3,"ok","Bad")</f>
        <v>Good</v>
      </c>
      <c r="Q5844" s="144">
        <v>7</v>
      </c>
      <c r="R5844" s="385">
        <v>43884</v>
      </c>
      <c r="S5844" s="385">
        <v>44031</v>
      </c>
      <c r="T5844" s="144">
        <v>1278</v>
      </c>
      <c r="U5844" s="144" t="s">
        <v>69</v>
      </c>
      <c r="V5844" s="144">
        <v>31</v>
      </c>
      <c r="W5844" s="144" t="str">
        <f t="shared" si="552"/>
        <v>Active</v>
      </c>
      <c r="X5844" s="144">
        <v>1278</v>
      </c>
      <c r="AB5844" s="343"/>
    </row>
    <row r="5845" spans="9:28">
      <c r="I5845" s="342">
        <v>2</v>
      </c>
      <c r="J5845" s="144" t="str">
        <f t="shared" si="550"/>
        <v>SMALL</v>
      </c>
      <c r="K5845" s="144" t="str">
        <f t="shared" si="551"/>
        <v>SMALL</v>
      </c>
      <c r="L5845" s="144" t="str" cm="1">
        <f t="array" ref="L5845">_xlfn.IFS(I5845&lt;=2,"SMALL",I5845&lt;=5,"MEDIUM",I5845&gt;5,"LARGE")</f>
        <v>SMALL</v>
      </c>
      <c r="M5845" s="144" t="str">
        <f t="shared" si="548"/>
        <v>NO</v>
      </c>
      <c r="N5845" s="374">
        <v>5</v>
      </c>
      <c r="O5845" s="374">
        <f t="shared" si="549"/>
        <v>5</v>
      </c>
      <c r="P5845" s="158" t="str" cm="1">
        <f t="array" ref="P5845">_xlfn.SWITCH(ROUND(N5845,0),5,"Excellent",4,"Good",3,"ok","Bad")</f>
        <v>Excellent</v>
      </c>
      <c r="Q5845" s="144">
        <v>4</v>
      </c>
      <c r="R5845" s="385">
        <v>43885</v>
      </c>
      <c r="S5845" s="385">
        <v>43888</v>
      </c>
      <c r="T5845" s="144">
        <v>340</v>
      </c>
      <c r="U5845" s="144" t="s">
        <v>69</v>
      </c>
      <c r="V5845" s="144">
        <v>73</v>
      </c>
      <c r="W5845" s="144" t="str">
        <f t="shared" si="552"/>
        <v>Active</v>
      </c>
      <c r="X5845" s="144">
        <v>340</v>
      </c>
      <c r="AB5845" s="343"/>
    </row>
    <row r="5846" spans="9:28">
      <c r="I5846" s="342">
        <v>6</v>
      </c>
      <c r="J5846" s="144" t="str">
        <f t="shared" si="550"/>
        <v>LARGE</v>
      </c>
      <c r="K5846" s="144" t="str">
        <f t="shared" si="551"/>
        <v>LARGE</v>
      </c>
      <c r="L5846" s="144" t="str" cm="1">
        <f t="array" ref="L5846">_xlfn.IFS(I5846&lt;=2,"SMALL",I5846&lt;=5,"MEDIUM",I5846&gt;5,"LARGE")</f>
        <v>LARGE</v>
      </c>
      <c r="M5846" s="144" t="str">
        <f t="shared" si="548"/>
        <v>NO</v>
      </c>
      <c r="N5846" s="374">
        <v>5</v>
      </c>
      <c r="O5846" s="374">
        <f t="shared" si="549"/>
        <v>5</v>
      </c>
      <c r="P5846" s="158" t="str" cm="1">
        <f t="array" ref="P5846">_xlfn.SWITCH(ROUND(N5846,0),5,"Excellent",4,"Good",3,"ok","Bad")</f>
        <v>Excellent</v>
      </c>
      <c r="Q5846" s="144">
        <v>5</v>
      </c>
      <c r="R5846" s="385">
        <v>43884</v>
      </c>
      <c r="S5846" s="385">
        <v>43960</v>
      </c>
      <c r="T5846" s="144">
        <v>4126</v>
      </c>
      <c r="U5846" s="144" t="s">
        <v>69</v>
      </c>
      <c r="V5846" s="144">
        <v>0</v>
      </c>
      <c r="W5846" s="144" t="str">
        <f t="shared" si="552"/>
        <v>Inactive</v>
      </c>
      <c r="X5846" s="144">
        <v>4126</v>
      </c>
      <c r="AB5846" s="343"/>
    </row>
    <row r="5847" spans="9:28">
      <c r="I5847" s="342">
        <v>2</v>
      </c>
      <c r="J5847" s="144" t="str">
        <f t="shared" si="550"/>
        <v>SMALL</v>
      </c>
      <c r="K5847" s="144" t="str">
        <f t="shared" si="551"/>
        <v>SMALL</v>
      </c>
      <c r="L5847" s="144" t="str" cm="1">
        <f t="array" ref="L5847">_xlfn.IFS(I5847&lt;=2,"SMALL",I5847&lt;=5,"MEDIUM",I5847&gt;5,"LARGE")</f>
        <v>SMALL</v>
      </c>
      <c r="M5847" s="144" t="str">
        <f t="shared" si="548"/>
        <v>NO</v>
      </c>
      <c r="N5847" s="374">
        <v>5</v>
      </c>
      <c r="O5847" s="374">
        <f t="shared" si="549"/>
        <v>5</v>
      </c>
      <c r="P5847" s="158" t="str" cm="1">
        <f t="array" ref="P5847">_xlfn.SWITCH(ROUND(N5847,0),5,"Excellent",4,"Good",3,"ok","Bad")</f>
        <v>Excellent</v>
      </c>
      <c r="Q5847" s="144">
        <v>4</v>
      </c>
      <c r="R5847" s="385">
        <v>43950</v>
      </c>
      <c r="S5847" s="385">
        <v>44044</v>
      </c>
      <c r="T5847" s="144">
        <v>2125</v>
      </c>
      <c r="U5847" s="144" t="s">
        <v>60</v>
      </c>
      <c r="V5847" s="144">
        <v>41</v>
      </c>
      <c r="W5847" s="144" t="str">
        <f t="shared" si="552"/>
        <v>Active</v>
      </c>
      <c r="X5847" s="144">
        <v>2125</v>
      </c>
      <c r="AB5847" s="343"/>
    </row>
    <row r="5848" spans="9:28">
      <c r="I5848" s="342">
        <v>14</v>
      </c>
      <c r="J5848" s="144" t="str">
        <f t="shared" si="550"/>
        <v>LARGE</v>
      </c>
      <c r="K5848" s="144" t="str">
        <f t="shared" si="551"/>
        <v>LARGE</v>
      </c>
      <c r="L5848" s="144" t="str" cm="1">
        <f t="array" ref="L5848">_xlfn.IFS(I5848&lt;=2,"SMALL",I5848&lt;=5,"MEDIUM",I5848&gt;5,"LARGE")</f>
        <v>LARGE</v>
      </c>
      <c r="M5848" s="144" t="str">
        <f t="shared" si="548"/>
        <v>NO</v>
      </c>
      <c r="N5848" s="374">
        <v>5</v>
      </c>
      <c r="O5848" s="374">
        <f t="shared" si="549"/>
        <v>5</v>
      </c>
      <c r="P5848" s="158" t="str" cm="1">
        <f t="array" ref="P5848">_xlfn.SWITCH(ROUND(N5848,0),5,"Excellent",4,"Good",3,"ok","Bad")</f>
        <v>Excellent</v>
      </c>
      <c r="Q5848" s="144">
        <v>3</v>
      </c>
      <c r="R5848" s="385">
        <v>43899</v>
      </c>
      <c r="S5848" s="385">
        <v>43920</v>
      </c>
      <c r="T5848" s="144">
        <v>4097</v>
      </c>
      <c r="U5848" s="144" t="s">
        <v>69</v>
      </c>
      <c r="V5848" s="144">
        <v>340</v>
      </c>
      <c r="W5848" s="144" t="str">
        <f t="shared" si="552"/>
        <v>Active</v>
      </c>
      <c r="X5848" s="144">
        <v>4097</v>
      </c>
      <c r="AB5848" s="343"/>
    </row>
    <row r="5849" spans="9:28">
      <c r="I5849" s="342">
        <v>2</v>
      </c>
      <c r="J5849" s="144" t="str">
        <f t="shared" si="550"/>
        <v>SMALL</v>
      </c>
      <c r="K5849" s="144" t="str">
        <f t="shared" si="551"/>
        <v>SMALL</v>
      </c>
      <c r="L5849" s="144" t="str" cm="1">
        <f t="array" ref="L5849">_xlfn.IFS(I5849&lt;=2,"SMALL",I5849&lt;=5,"MEDIUM",I5849&gt;5,"LARGE")</f>
        <v>SMALL</v>
      </c>
      <c r="M5849" s="144" t="str">
        <f t="shared" si="548"/>
        <v>NO</v>
      </c>
      <c r="N5849" s="374">
        <v>5</v>
      </c>
      <c r="O5849" s="374">
        <f t="shared" si="549"/>
        <v>5</v>
      </c>
      <c r="P5849" s="158" t="str" cm="1">
        <f t="array" ref="P5849">_xlfn.SWITCH(ROUND(N5849,0),5,"Excellent",4,"Good",3,"ok","Bad")</f>
        <v>Excellent</v>
      </c>
      <c r="Q5849" s="144">
        <v>10</v>
      </c>
      <c r="R5849" s="385">
        <v>43882</v>
      </c>
      <c r="S5849" s="385">
        <v>43905</v>
      </c>
      <c r="T5849" s="144">
        <v>3929</v>
      </c>
      <c r="U5849" s="144" t="s">
        <v>69</v>
      </c>
      <c r="V5849" s="144">
        <v>50</v>
      </c>
      <c r="W5849" s="144" t="str">
        <f t="shared" si="552"/>
        <v>Active</v>
      </c>
      <c r="X5849" s="144">
        <v>3929</v>
      </c>
      <c r="AB5849" s="343"/>
    </row>
    <row r="5850" spans="9:28">
      <c r="I5850" s="342">
        <v>2</v>
      </c>
      <c r="J5850" s="144" t="str">
        <f t="shared" si="550"/>
        <v>SMALL</v>
      </c>
      <c r="K5850" s="144" t="str">
        <f t="shared" si="551"/>
        <v>SMALL</v>
      </c>
      <c r="L5850" s="144" t="str" cm="1">
        <f t="array" ref="L5850">_xlfn.IFS(I5850&lt;=2,"SMALL",I5850&lt;=5,"MEDIUM",I5850&gt;5,"LARGE")</f>
        <v>SMALL</v>
      </c>
      <c r="M5850" s="144" t="str">
        <f t="shared" si="548"/>
        <v>NO</v>
      </c>
      <c r="N5850" s="374">
        <v>3.5</v>
      </c>
      <c r="O5850" s="374">
        <f t="shared" si="549"/>
        <v>4</v>
      </c>
      <c r="P5850" s="158" t="str" cm="1">
        <f t="array" ref="P5850">_xlfn.SWITCH(ROUND(N5850,0),5,"Excellent",4,"Good",3,"ok","Bad")</f>
        <v>Good</v>
      </c>
      <c r="Q5850" s="144">
        <v>4</v>
      </c>
      <c r="R5850" s="385">
        <v>43886</v>
      </c>
      <c r="S5850" s="385">
        <v>44016</v>
      </c>
      <c r="T5850" s="144">
        <v>3942</v>
      </c>
      <c r="U5850" s="144" t="s">
        <v>60</v>
      </c>
      <c r="V5850" s="144">
        <v>73</v>
      </c>
      <c r="W5850" s="144" t="str">
        <f t="shared" si="552"/>
        <v>Active</v>
      </c>
      <c r="X5850" s="144">
        <v>3942</v>
      </c>
      <c r="AB5850" s="343"/>
    </row>
    <row r="5851" spans="9:28">
      <c r="I5851" s="342">
        <v>4</v>
      </c>
      <c r="J5851" s="144" t="str">
        <f t="shared" si="550"/>
        <v>LARGE</v>
      </c>
      <c r="K5851" s="144" t="str">
        <f t="shared" si="551"/>
        <v>MEDIUM</v>
      </c>
      <c r="L5851" s="144" t="str" cm="1">
        <f t="array" ref="L5851">_xlfn.IFS(I5851&lt;=2,"SMALL",I5851&lt;=5,"MEDIUM",I5851&gt;5,"LARGE")</f>
        <v>MEDIUM</v>
      </c>
      <c r="M5851" s="144" t="str">
        <f t="shared" si="548"/>
        <v>NO</v>
      </c>
      <c r="N5851" s="374">
        <v>5</v>
      </c>
      <c r="O5851" s="374">
        <f t="shared" si="549"/>
        <v>5</v>
      </c>
      <c r="P5851" s="158" t="str" cm="1">
        <f t="array" ref="P5851">_xlfn.SWITCH(ROUND(N5851,0),5,"Excellent",4,"Good",3,"ok","Bad")</f>
        <v>Excellent</v>
      </c>
      <c r="Q5851" s="144">
        <v>3</v>
      </c>
      <c r="R5851" s="385">
        <v>44051</v>
      </c>
      <c r="S5851" s="385">
        <v>44059</v>
      </c>
      <c r="T5851" s="144">
        <v>4127</v>
      </c>
      <c r="U5851" s="144" t="s">
        <v>69</v>
      </c>
      <c r="V5851" s="144">
        <v>359</v>
      </c>
      <c r="W5851" s="144" t="str">
        <f t="shared" si="552"/>
        <v>Active</v>
      </c>
      <c r="X5851" s="144">
        <v>4127</v>
      </c>
      <c r="AB5851" s="343"/>
    </row>
    <row r="5852" spans="9:28">
      <c r="I5852" s="342">
        <v>3</v>
      </c>
      <c r="J5852" s="144" t="str">
        <f t="shared" si="550"/>
        <v>LARGE</v>
      </c>
      <c r="K5852" s="144" t="str">
        <f t="shared" si="551"/>
        <v>MEDIUM</v>
      </c>
      <c r="L5852" s="144" t="str" cm="1">
        <f t="array" ref="L5852">_xlfn.IFS(I5852&lt;=2,"SMALL",I5852&lt;=5,"MEDIUM",I5852&gt;5,"LARGE")</f>
        <v>MEDIUM</v>
      </c>
      <c r="M5852" s="144" t="str">
        <f t="shared" si="548"/>
        <v>NO</v>
      </c>
      <c r="N5852" s="374">
        <v>4.6399999999999997</v>
      </c>
      <c r="O5852" s="374">
        <f t="shared" si="549"/>
        <v>5</v>
      </c>
      <c r="P5852" s="158" t="str" cm="1">
        <f t="array" ref="P5852">_xlfn.SWITCH(ROUND(N5852,0),5,"Excellent",4,"Good",3,"ok","Bad")</f>
        <v>Excellent</v>
      </c>
      <c r="Q5852" s="144">
        <v>14</v>
      </c>
      <c r="R5852" s="385">
        <v>43889</v>
      </c>
      <c r="S5852" s="385">
        <v>44048</v>
      </c>
      <c r="T5852" s="144">
        <v>2030</v>
      </c>
      <c r="U5852" s="144" t="s">
        <v>60</v>
      </c>
      <c r="V5852" s="144">
        <v>318</v>
      </c>
      <c r="W5852" s="144" t="str">
        <f t="shared" si="552"/>
        <v>Active</v>
      </c>
      <c r="X5852" s="144">
        <v>2030</v>
      </c>
      <c r="AB5852" s="343"/>
    </row>
    <row r="5853" spans="9:28">
      <c r="I5853" s="342">
        <v>2</v>
      </c>
      <c r="J5853" s="144" t="str">
        <f t="shared" si="550"/>
        <v>SMALL</v>
      </c>
      <c r="K5853" s="144" t="str">
        <f t="shared" si="551"/>
        <v>SMALL</v>
      </c>
      <c r="L5853" s="144" t="str" cm="1">
        <f t="array" ref="L5853">_xlfn.IFS(I5853&lt;=2,"SMALL",I5853&lt;=5,"MEDIUM",I5853&gt;5,"LARGE")</f>
        <v>SMALL</v>
      </c>
      <c r="M5853" s="144" t="str">
        <f t="shared" si="548"/>
        <v>NO</v>
      </c>
      <c r="N5853" s="374">
        <v>4.3899999999999997</v>
      </c>
      <c r="O5853" s="374">
        <f t="shared" si="549"/>
        <v>4</v>
      </c>
      <c r="P5853" s="158" t="str" cm="1">
        <f t="array" ref="P5853">_xlfn.SWITCH(ROUND(N5853,0),5,"Excellent",4,"Good",3,"ok","Bad")</f>
        <v>Good</v>
      </c>
      <c r="Q5853" s="144">
        <v>18</v>
      </c>
      <c r="R5853" s="385">
        <v>43900</v>
      </c>
      <c r="S5853" s="385">
        <v>44039</v>
      </c>
      <c r="T5853" s="144">
        <v>4080</v>
      </c>
      <c r="U5853" s="144" t="s">
        <v>60</v>
      </c>
      <c r="V5853" s="144">
        <v>170</v>
      </c>
      <c r="W5853" s="144" t="str">
        <f t="shared" si="552"/>
        <v>Active</v>
      </c>
      <c r="X5853" s="144">
        <v>4080</v>
      </c>
      <c r="AB5853" s="343"/>
    </row>
    <row r="5854" spans="9:28">
      <c r="I5854" s="342">
        <v>3</v>
      </c>
      <c r="J5854" s="144" t="str">
        <f t="shared" si="550"/>
        <v>LARGE</v>
      </c>
      <c r="K5854" s="144" t="str">
        <f t="shared" si="551"/>
        <v>MEDIUM</v>
      </c>
      <c r="L5854" s="144" t="str" cm="1">
        <f t="array" ref="L5854">_xlfn.IFS(I5854&lt;=2,"SMALL",I5854&lt;=5,"MEDIUM",I5854&gt;5,"LARGE")</f>
        <v>MEDIUM</v>
      </c>
      <c r="M5854" s="144" t="str">
        <f t="shared" si="548"/>
        <v>NO</v>
      </c>
      <c r="N5854" s="374">
        <v>5</v>
      </c>
      <c r="O5854" s="374">
        <f t="shared" si="549"/>
        <v>5</v>
      </c>
      <c r="P5854" s="158" t="str" cm="1">
        <f t="array" ref="P5854">_xlfn.SWITCH(ROUND(N5854,0),5,"Excellent",4,"Good",3,"ok","Bad")</f>
        <v>Excellent</v>
      </c>
      <c r="Q5854" s="144">
        <v>6</v>
      </c>
      <c r="R5854" s="385">
        <v>43890</v>
      </c>
      <c r="S5854" s="385">
        <v>44041</v>
      </c>
      <c r="T5854" s="144">
        <v>2067</v>
      </c>
      <c r="U5854" s="144" t="s">
        <v>69</v>
      </c>
      <c r="V5854" s="144">
        <v>39</v>
      </c>
      <c r="W5854" s="144" t="str">
        <f t="shared" si="552"/>
        <v>Active</v>
      </c>
      <c r="X5854" s="144">
        <v>2067</v>
      </c>
      <c r="AB5854" s="343"/>
    </row>
    <row r="5855" spans="9:28">
      <c r="I5855" s="342">
        <v>8</v>
      </c>
      <c r="J5855" s="144" t="str">
        <f t="shared" si="550"/>
        <v>LARGE</v>
      </c>
      <c r="K5855" s="144" t="str">
        <f t="shared" si="551"/>
        <v>LARGE</v>
      </c>
      <c r="L5855" s="144" t="str" cm="1">
        <f t="array" ref="L5855">_xlfn.IFS(I5855&lt;=2,"SMALL",I5855&lt;=5,"MEDIUM",I5855&gt;5,"LARGE")</f>
        <v>LARGE</v>
      </c>
      <c r="M5855" s="144" t="str">
        <f t="shared" si="548"/>
        <v>NO</v>
      </c>
      <c r="N5855" s="374">
        <v>5</v>
      </c>
      <c r="O5855" s="374">
        <f t="shared" si="549"/>
        <v>5</v>
      </c>
      <c r="P5855" s="158" t="str" cm="1">
        <f t="array" ref="P5855">_xlfn.SWITCH(ROUND(N5855,0),5,"Excellent",4,"Good",3,"ok","Bad")</f>
        <v>Excellent</v>
      </c>
      <c r="Q5855" s="144">
        <v>6</v>
      </c>
      <c r="R5855" s="385">
        <v>43884</v>
      </c>
      <c r="S5855" s="385">
        <v>43902</v>
      </c>
      <c r="T5855" s="144">
        <v>306</v>
      </c>
      <c r="U5855" s="144" t="s">
        <v>69</v>
      </c>
      <c r="V5855" s="144">
        <v>85</v>
      </c>
      <c r="W5855" s="144" t="str">
        <f t="shared" si="552"/>
        <v>Active</v>
      </c>
      <c r="X5855" s="144">
        <v>306</v>
      </c>
      <c r="AB5855" s="343"/>
    </row>
    <row r="5856" spans="9:28">
      <c r="I5856" s="342">
        <v>4</v>
      </c>
      <c r="J5856" s="144" t="str">
        <f t="shared" si="550"/>
        <v>LARGE</v>
      </c>
      <c r="K5856" s="144" t="str">
        <f t="shared" si="551"/>
        <v>MEDIUM</v>
      </c>
      <c r="L5856" s="144" t="str" cm="1">
        <f t="array" ref="L5856">_xlfn.IFS(I5856&lt;=2,"SMALL",I5856&lt;=5,"MEDIUM",I5856&gt;5,"LARGE")</f>
        <v>MEDIUM</v>
      </c>
      <c r="M5856" s="144" t="str">
        <f t="shared" si="548"/>
        <v>NO</v>
      </c>
      <c r="N5856" s="374">
        <v>5</v>
      </c>
      <c r="O5856" s="374">
        <f t="shared" si="549"/>
        <v>5</v>
      </c>
      <c r="P5856" s="158" t="str" cm="1">
        <f t="array" ref="P5856">_xlfn.SWITCH(ROUND(N5856,0),5,"Excellent",4,"Good",3,"ok","Bad")</f>
        <v>Excellent</v>
      </c>
      <c r="Q5856" s="144">
        <v>22</v>
      </c>
      <c r="R5856" s="385">
        <v>43909</v>
      </c>
      <c r="S5856" s="385">
        <v>44045</v>
      </c>
      <c r="T5856" s="144">
        <v>3098</v>
      </c>
      <c r="U5856" s="144" t="s">
        <v>60</v>
      </c>
      <c r="V5856" s="144">
        <v>47</v>
      </c>
      <c r="W5856" s="144" t="str">
        <f t="shared" si="552"/>
        <v>Active</v>
      </c>
      <c r="X5856" s="144">
        <v>3098</v>
      </c>
      <c r="AB5856" s="343"/>
    </row>
    <row r="5857" spans="9:28">
      <c r="I5857" s="342">
        <v>4</v>
      </c>
      <c r="J5857" s="144" t="str">
        <f t="shared" si="550"/>
        <v>LARGE</v>
      </c>
      <c r="K5857" s="144" t="str">
        <f t="shared" si="551"/>
        <v>MEDIUM</v>
      </c>
      <c r="L5857" s="144" t="str" cm="1">
        <f t="array" ref="L5857">_xlfn.IFS(I5857&lt;=2,"SMALL",I5857&lt;=5,"MEDIUM",I5857&gt;5,"LARGE")</f>
        <v>MEDIUM</v>
      </c>
      <c r="M5857" s="144" t="str">
        <f t="shared" si="548"/>
        <v>NO</v>
      </c>
      <c r="N5857" s="374">
        <v>4.88</v>
      </c>
      <c r="O5857" s="374">
        <f t="shared" si="549"/>
        <v>5</v>
      </c>
      <c r="P5857" s="158" t="str" cm="1">
        <f t="array" ref="P5857">_xlfn.SWITCH(ROUND(N5857,0),5,"Excellent",4,"Good",3,"ok","Bad")</f>
        <v>Excellent</v>
      </c>
      <c r="Q5857" s="144">
        <v>8</v>
      </c>
      <c r="R5857" s="385">
        <v>43989</v>
      </c>
      <c r="S5857" s="385">
        <v>44036</v>
      </c>
      <c r="T5857" s="144">
        <v>3622</v>
      </c>
      <c r="U5857" s="144" t="s">
        <v>69</v>
      </c>
      <c r="V5857" s="144">
        <v>343</v>
      </c>
      <c r="W5857" s="144" t="str">
        <f t="shared" si="552"/>
        <v>Active</v>
      </c>
      <c r="X5857" s="144">
        <v>3622</v>
      </c>
      <c r="AB5857" s="343"/>
    </row>
    <row r="5858" spans="9:28">
      <c r="I5858" s="342">
        <v>8</v>
      </c>
      <c r="J5858" s="144" t="str">
        <f t="shared" si="550"/>
        <v>LARGE</v>
      </c>
      <c r="K5858" s="144" t="str">
        <f t="shared" si="551"/>
        <v>LARGE</v>
      </c>
      <c r="L5858" s="144" t="str" cm="1">
        <f t="array" ref="L5858">_xlfn.IFS(I5858&lt;=2,"SMALL",I5858&lt;=5,"MEDIUM",I5858&gt;5,"LARGE")</f>
        <v>LARGE</v>
      </c>
      <c r="M5858" s="144" t="str">
        <f t="shared" si="548"/>
        <v>NO</v>
      </c>
      <c r="N5858" s="374">
        <v>4.8899999999999997</v>
      </c>
      <c r="O5858" s="374">
        <f t="shared" si="549"/>
        <v>5</v>
      </c>
      <c r="P5858" s="158" t="str" cm="1">
        <f t="array" ref="P5858">_xlfn.SWITCH(ROUND(N5858,0),5,"Excellent",4,"Good",3,"ok","Bad")</f>
        <v>Excellent</v>
      </c>
      <c r="Q5858" s="144">
        <v>18</v>
      </c>
      <c r="R5858" s="385">
        <v>43904</v>
      </c>
      <c r="S5858" s="385">
        <v>44057</v>
      </c>
      <c r="T5858" s="144">
        <v>1821</v>
      </c>
      <c r="U5858" s="144" t="s">
        <v>69</v>
      </c>
      <c r="V5858" s="144">
        <v>86</v>
      </c>
      <c r="W5858" s="144" t="str">
        <f t="shared" si="552"/>
        <v>Active</v>
      </c>
      <c r="X5858" s="144">
        <v>1821</v>
      </c>
      <c r="AB5858" s="343"/>
    </row>
    <row r="5859" spans="9:28">
      <c r="I5859" s="342">
        <v>2</v>
      </c>
      <c r="J5859" s="144" t="str">
        <f t="shared" si="550"/>
        <v>SMALL</v>
      </c>
      <c r="K5859" s="144" t="str">
        <f t="shared" si="551"/>
        <v>SMALL</v>
      </c>
      <c r="L5859" s="144" t="str" cm="1">
        <f t="array" ref="L5859">_xlfn.IFS(I5859&lt;=2,"SMALL",I5859&lt;=5,"MEDIUM",I5859&gt;5,"LARGE")</f>
        <v>SMALL</v>
      </c>
      <c r="M5859" s="144" t="str">
        <f t="shared" si="548"/>
        <v>NO</v>
      </c>
      <c r="N5859" s="374">
        <v>5</v>
      </c>
      <c r="O5859" s="374">
        <f t="shared" si="549"/>
        <v>5</v>
      </c>
      <c r="P5859" s="158" t="str" cm="1">
        <f t="array" ref="P5859">_xlfn.SWITCH(ROUND(N5859,0),5,"Excellent",4,"Good",3,"ok","Bad")</f>
        <v>Excellent</v>
      </c>
      <c r="Q5859" s="144">
        <v>4</v>
      </c>
      <c r="R5859" s="385">
        <v>43997</v>
      </c>
      <c r="S5859" s="385">
        <v>44046</v>
      </c>
      <c r="T5859" s="144">
        <v>4095</v>
      </c>
      <c r="U5859" s="144" t="s">
        <v>69</v>
      </c>
      <c r="V5859" s="144">
        <v>106</v>
      </c>
      <c r="W5859" s="144" t="str">
        <f t="shared" si="552"/>
        <v>Active</v>
      </c>
      <c r="X5859" s="144">
        <v>4095</v>
      </c>
      <c r="AB5859" s="343"/>
    </row>
    <row r="5860" spans="9:28">
      <c r="I5860" s="342">
        <v>6</v>
      </c>
      <c r="J5860" s="144" t="str">
        <f t="shared" si="550"/>
        <v>LARGE</v>
      </c>
      <c r="K5860" s="144" t="str">
        <f t="shared" si="551"/>
        <v>LARGE</v>
      </c>
      <c r="L5860" s="144" t="str" cm="1">
        <f t="array" ref="L5860">_xlfn.IFS(I5860&lt;=2,"SMALL",I5860&lt;=5,"MEDIUM",I5860&gt;5,"LARGE")</f>
        <v>LARGE</v>
      </c>
      <c r="M5860" s="144" t="str">
        <f t="shared" si="548"/>
        <v>NO</v>
      </c>
      <c r="N5860" s="374">
        <v>5</v>
      </c>
      <c r="O5860" s="374">
        <f t="shared" si="549"/>
        <v>5</v>
      </c>
      <c r="P5860" s="158" t="str" cm="1">
        <f t="array" ref="P5860">_xlfn.SWITCH(ROUND(N5860,0),5,"Excellent",4,"Good",3,"ok","Bad")</f>
        <v>Excellent</v>
      </c>
      <c r="Q5860" s="144">
        <v>5</v>
      </c>
      <c r="R5860" s="385">
        <v>43975</v>
      </c>
      <c r="S5860" s="385">
        <v>44007</v>
      </c>
      <c r="T5860" s="144">
        <v>1563</v>
      </c>
      <c r="U5860" s="144" t="s">
        <v>69</v>
      </c>
      <c r="V5860" s="144">
        <v>10</v>
      </c>
      <c r="W5860" s="144" t="str">
        <f t="shared" si="552"/>
        <v>Active</v>
      </c>
      <c r="X5860" s="144">
        <v>1563</v>
      </c>
      <c r="AB5860" s="343"/>
    </row>
    <row r="5861" spans="9:28">
      <c r="I5861" s="342">
        <v>4</v>
      </c>
      <c r="J5861" s="144" t="str">
        <f t="shared" si="550"/>
        <v>LARGE</v>
      </c>
      <c r="K5861" s="144" t="str">
        <f t="shared" si="551"/>
        <v>MEDIUM</v>
      </c>
      <c r="L5861" s="144" t="str" cm="1">
        <f t="array" ref="L5861">_xlfn.IFS(I5861&lt;=2,"SMALL",I5861&lt;=5,"MEDIUM",I5861&gt;5,"LARGE")</f>
        <v>MEDIUM</v>
      </c>
      <c r="M5861" s="144" t="str">
        <f t="shared" si="548"/>
        <v>NO</v>
      </c>
      <c r="N5861" s="374">
        <v>5</v>
      </c>
      <c r="O5861" s="374">
        <f t="shared" si="549"/>
        <v>5</v>
      </c>
      <c r="P5861" s="158" t="str" cm="1">
        <f t="array" ref="P5861">_xlfn.SWITCH(ROUND(N5861,0),5,"Excellent",4,"Good",3,"ok","Bad")</f>
        <v>Excellent</v>
      </c>
      <c r="Q5861" s="144">
        <v>8</v>
      </c>
      <c r="R5861" s="385">
        <v>43890</v>
      </c>
      <c r="S5861" s="385">
        <v>44046</v>
      </c>
      <c r="T5861" s="144">
        <v>498</v>
      </c>
      <c r="U5861" s="144" t="s">
        <v>69</v>
      </c>
      <c r="V5861" s="144">
        <v>136</v>
      </c>
      <c r="W5861" s="144" t="str">
        <f t="shared" si="552"/>
        <v>Active</v>
      </c>
      <c r="X5861" s="144">
        <v>498</v>
      </c>
      <c r="AB5861" s="343"/>
    </row>
    <row r="5862" spans="9:28">
      <c r="I5862" s="342">
        <v>4</v>
      </c>
      <c r="J5862" s="144" t="str">
        <f t="shared" si="550"/>
        <v>LARGE</v>
      </c>
      <c r="K5862" s="144" t="str">
        <f t="shared" si="551"/>
        <v>MEDIUM</v>
      </c>
      <c r="L5862" s="144" t="str" cm="1">
        <f t="array" ref="L5862">_xlfn.IFS(I5862&lt;=2,"SMALL",I5862&lt;=5,"MEDIUM",I5862&gt;5,"LARGE")</f>
        <v>MEDIUM</v>
      </c>
      <c r="M5862" s="144" t="str">
        <f t="shared" si="548"/>
        <v>NO</v>
      </c>
      <c r="N5862" s="374">
        <v>4.92</v>
      </c>
      <c r="O5862" s="374">
        <f t="shared" si="549"/>
        <v>5</v>
      </c>
      <c r="P5862" s="158" t="str" cm="1">
        <f t="array" ref="P5862">_xlfn.SWITCH(ROUND(N5862,0),5,"Excellent",4,"Good",3,"ok","Bad")</f>
        <v>Excellent</v>
      </c>
      <c r="Q5862" s="144">
        <v>26</v>
      </c>
      <c r="R5862" s="385">
        <v>43905</v>
      </c>
      <c r="S5862" s="385">
        <v>44052</v>
      </c>
      <c r="T5862" s="144">
        <v>1861</v>
      </c>
      <c r="U5862" s="144" t="s">
        <v>69</v>
      </c>
      <c r="V5862" s="144">
        <v>83</v>
      </c>
      <c r="W5862" s="144" t="str">
        <f t="shared" si="552"/>
        <v>Active</v>
      </c>
      <c r="X5862" s="144">
        <v>1861</v>
      </c>
      <c r="AB5862" s="343"/>
    </row>
    <row r="5863" spans="9:28">
      <c r="I5863" s="342">
        <v>4</v>
      </c>
      <c r="J5863" s="144" t="str">
        <f t="shared" si="550"/>
        <v>LARGE</v>
      </c>
      <c r="K5863" s="144" t="str">
        <f t="shared" si="551"/>
        <v>MEDIUM</v>
      </c>
      <c r="L5863" s="144" t="str" cm="1">
        <f t="array" ref="L5863">_xlfn.IFS(I5863&lt;=2,"SMALL",I5863&lt;=5,"MEDIUM",I5863&gt;5,"LARGE")</f>
        <v>MEDIUM</v>
      </c>
      <c r="M5863" s="144" t="str">
        <f t="shared" si="548"/>
        <v>NO</v>
      </c>
      <c r="N5863" s="374">
        <v>4</v>
      </c>
      <c r="O5863" s="374">
        <f t="shared" si="549"/>
        <v>4</v>
      </c>
      <c r="P5863" s="158" t="str" cm="1">
        <f t="array" ref="P5863">_xlfn.SWITCH(ROUND(N5863,0),5,"Excellent",4,"Good",3,"ok","Bad")</f>
        <v>Good</v>
      </c>
      <c r="Q5863" s="144">
        <v>5</v>
      </c>
      <c r="R5863" s="385">
        <v>43898</v>
      </c>
      <c r="S5863" s="385">
        <v>44001</v>
      </c>
      <c r="T5863" s="144">
        <v>4110</v>
      </c>
      <c r="U5863" s="144" t="s">
        <v>69</v>
      </c>
      <c r="V5863" s="144">
        <v>101</v>
      </c>
      <c r="W5863" s="144" t="str">
        <f t="shared" si="552"/>
        <v>Active</v>
      </c>
      <c r="X5863" s="144">
        <v>4110</v>
      </c>
      <c r="AB5863" s="343"/>
    </row>
    <row r="5864" spans="9:28">
      <c r="I5864" s="342">
        <v>7</v>
      </c>
      <c r="J5864" s="144" t="str">
        <f t="shared" si="550"/>
        <v>LARGE</v>
      </c>
      <c r="K5864" s="144" t="str">
        <f t="shared" si="551"/>
        <v>LARGE</v>
      </c>
      <c r="L5864" s="144" t="str" cm="1">
        <f t="array" ref="L5864">_xlfn.IFS(I5864&lt;=2,"SMALL",I5864&lt;=5,"MEDIUM",I5864&gt;5,"LARGE")</f>
        <v>LARGE</v>
      </c>
      <c r="M5864" s="144" t="str">
        <f t="shared" si="548"/>
        <v>NO</v>
      </c>
      <c r="N5864" s="374">
        <v>4.4000000000000004</v>
      </c>
      <c r="O5864" s="374">
        <f t="shared" si="549"/>
        <v>4</v>
      </c>
      <c r="P5864" s="158" t="str" cm="1">
        <f t="array" ref="P5864">_xlfn.SWITCH(ROUND(N5864,0),5,"Excellent",4,"Good",3,"ok","Bad")</f>
        <v>Good</v>
      </c>
      <c r="Q5864" s="144">
        <v>15</v>
      </c>
      <c r="R5864" s="385">
        <v>43894</v>
      </c>
      <c r="S5864" s="385">
        <v>44011</v>
      </c>
      <c r="T5864" s="144">
        <v>4129</v>
      </c>
      <c r="U5864" s="144" t="s">
        <v>60</v>
      </c>
      <c r="V5864" s="144">
        <v>164</v>
      </c>
      <c r="W5864" s="144" t="str">
        <f t="shared" si="552"/>
        <v>Active</v>
      </c>
      <c r="X5864" s="144">
        <v>4129</v>
      </c>
      <c r="AB5864" s="343"/>
    </row>
    <row r="5865" spans="9:28">
      <c r="I5865" s="342">
        <v>4</v>
      </c>
      <c r="J5865" s="144" t="str">
        <f t="shared" si="550"/>
        <v>LARGE</v>
      </c>
      <c r="K5865" s="144" t="str">
        <f t="shared" si="551"/>
        <v>MEDIUM</v>
      </c>
      <c r="L5865" s="144" t="str" cm="1">
        <f t="array" ref="L5865">_xlfn.IFS(I5865&lt;=2,"SMALL",I5865&lt;=5,"MEDIUM",I5865&gt;5,"LARGE")</f>
        <v>MEDIUM</v>
      </c>
      <c r="M5865" s="144" t="str">
        <f t="shared" si="548"/>
        <v>NO</v>
      </c>
      <c r="N5865" s="374">
        <v>5</v>
      </c>
      <c r="O5865" s="374">
        <f t="shared" si="549"/>
        <v>5</v>
      </c>
      <c r="P5865" s="158" t="str" cm="1">
        <f t="array" ref="P5865">_xlfn.SWITCH(ROUND(N5865,0),5,"Excellent",4,"Good",3,"ok","Bad")</f>
        <v>Excellent</v>
      </c>
      <c r="Q5865" s="144">
        <v>5</v>
      </c>
      <c r="R5865" s="385">
        <v>43898</v>
      </c>
      <c r="S5865" s="385">
        <v>44053</v>
      </c>
      <c r="T5865" s="144">
        <v>3856</v>
      </c>
      <c r="U5865" s="144" t="s">
        <v>69</v>
      </c>
      <c r="V5865" s="144">
        <v>269</v>
      </c>
      <c r="W5865" s="144" t="str">
        <f t="shared" si="552"/>
        <v>Active</v>
      </c>
      <c r="X5865" s="144">
        <v>3856</v>
      </c>
      <c r="AB5865" s="343"/>
    </row>
    <row r="5866" spans="9:28">
      <c r="I5866" s="342">
        <v>5</v>
      </c>
      <c r="J5866" s="144" t="str">
        <f t="shared" si="550"/>
        <v>LARGE</v>
      </c>
      <c r="K5866" s="144" t="str">
        <f t="shared" si="551"/>
        <v>MEDIUM</v>
      </c>
      <c r="L5866" s="144" t="str" cm="1">
        <f t="array" ref="L5866">_xlfn.IFS(I5866&lt;=2,"SMALL",I5866&lt;=5,"MEDIUM",I5866&gt;5,"LARGE")</f>
        <v>MEDIUM</v>
      </c>
      <c r="M5866" s="144" t="str">
        <f t="shared" si="548"/>
        <v>NO</v>
      </c>
      <c r="N5866" s="374">
        <v>5</v>
      </c>
      <c r="O5866" s="374">
        <f t="shared" si="549"/>
        <v>5</v>
      </c>
      <c r="P5866" s="158" t="str" cm="1">
        <f t="array" ref="P5866">_xlfn.SWITCH(ROUND(N5866,0),5,"Excellent",4,"Good",3,"ok","Bad")</f>
        <v>Excellent</v>
      </c>
      <c r="Q5866" s="144">
        <v>3</v>
      </c>
      <c r="R5866" s="385">
        <v>43948</v>
      </c>
      <c r="S5866" s="385">
        <v>43951</v>
      </c>
      <c r="T5866" s="144">
        <v>4130</v>
      </c>
      <c r="U5866" s="144" t="s">
        <v>69</v>
      </c>
      <c r="V5866" s="144">
        <v>230</v>
      </c>
      <c r="W5866" s="144" t="str">
        <f t="shared" si="552"/>
        <v>Active</v>
      </c>
      <c r="X5866" s="144">
        <v>4130</v>
      </c>
      <c r="AB5866" s="343"/>
    </row>
    <row r="5867" spans="9:28">
      <c r="I5867" s="342">
        <v>10</v>
      </c>
      <c r="J5867" s="144" t="str">
        <f t="shared" si="550"/>
        <v>LARGE</v>
      </c>
      <c r="K5867" s="144" t="str">
        <f t="shared" si="551"/>
        <v>LARGE</v>
      </c>
      <c r="L5867" s="144" t="str" cm="1">
        <f t="array" ref="L5867">_xlfn.IFS(I5867&lt;=2,"SMALL",I5867&lt;=5,"MEDIUM",I5867&gt;5,"LARGE")</f>
        <v>LARGE</v>
      </c>
      <c r="M5867" s="144" t="str">
        <f t="shared" si="548"/>
        <v>NO</v>
      </c>
      <c r="N5867" s="374">
        <v>4.75</v>
      </c>
      <c r="O5867" s="374">
        <f t="shared" si="549"/>
        <v>5</v>
      </c>
      <c r="P5867" s="158" t="str" cm="1">
        <f t="array" ref="P5867">_xlfn.SWITCH(ROUND(N5867,0),5,"Excellent",4,"Good",3,"ok","Bad")</f>
        <v>Excellent</v>
      </c>
      <c r="Q5867" s="144">
        <v>8</v>
      </c>
      <c r="R5867" s="385">
        <v>43898</v>
      </c>
      <c r="S5867" s="385">
        <v>44038</v>
      </c>
      <c r="T5867" s="144">
        <v>3374</v>
      </c>
      <c r="U5867" s="144" t="s">
        <v>69</v>
      </c>
      <c r="V5867" s="144">
        <v>127</v>
      </c>
      <c r="W5867" s="144" t="str">
        <f t="shared" si="552"/>
        <v>Active</v>
      </c>
      <c r="X5867" s="144">
        <v>3374</v>
      </c>
      <c r="AB5867" s="343"/>
    </row>
    <row r="5868" spans="9:28">
      <c r="I5868" s="342">
        <v>2</v>
      </c>
      <c r="J5868" s="144" t="str">
        <f t="shared" si="550"/>
        <v>SMALL</v>
      </c>
      <c r="K5868" s="144" t="str">
        <f t="shared" si="551"/>
        <v>SMALL</v>
      </c>
      <c r="L5868" s="144" t="str" cm="1">
        <f t="array" ref="L5868">_xlfn.IFS(I5868&lt;=2,"SMALL",I5868&lt;=5,"MEDIUM",I5868&gt;5,"LARGE")</f>
        <v>SMALL</v>
      </c>
      <c r="M5868" s="144" t="str">
        <f t="shared" si="548"/>
        <v>NO</v>
      </c>
      <c r="N5868" s="374">
        <v>5</v>
      </c>
      <c r="O5868" s="374">
        <f t="shared" si="549"/>
        <v>5</v>
      </c>
      <c r="P5868" s="158" t="str" cm="1">
        <f t="array" ref="P5868">_xlfn.SWITCH(ROUND(N5868,0),5,"Excellent",4,"Good",3,"ok","Bad")</f>
        <v>Excellent</v>
      </c>
      <c r="Q5868" s="144">
        <v>6</v>
      </c>
      <c r="R5868" s="385">
        <v>43890</v>
      </c>
      <c r="S5868" s="385">
        <v>43903</v>
      </c>
      <c r="T5868" s="144">
        <v>3438</v>
      </c>
      <c r="U5868" s="144" t="s">
        <v>60</v>
      </c>
      <c r="V5868" s="144">
        <v>45</v>
      </c>
      <c r="W5868" s="144" t="str">
        <f t="shared" si="552"/>
        <v>Active</v>
      </c>
      <c r="X5868" s="144">
        <v>3438</v>
      </c>
      <c r="AB5868" s="343"/>
    </row>
    <row r="5869" spans="9:28">
      <c r="I5869" s="342">
        <v>2</v>
      </c>
      <c r="J5869" s="144" t="str">
        <f t="shared" si="550"/>
        <v>SMALL</v>
      </c>
      <c r="K5869" s="144" t="str">
        <f t="shared" si="551"/>
        <v>SMALL</v>
      </c>
      <c r="L5869" s="144" t="str" cm="1">
        <f t="array" ref="L5869">_xlfn.IFS(I5869&lt;=2,"SMALL",I5869&lt;=5,"MEDIUM",I5869&gt;5,"LARGE")</f>
        <v>SMALL</v>
      </c>
      <c r="M5869" s="144" t="str">
        <f t="shared" si="548"/>
        <v>NO</v>
      </c>
      <c r="N5869" s="374">
        <v>5</v>
      </c>
      <c r="O5869" s="374">
        <f t="shared" si="549"/>
        <v>5</v>
      </c>
      <c r="P5869" s="158" t="str" cm="1">
        <f t="array" ref="P5869">_xlfn.SWITCH(ROUND(N5869,0),5,"Excellent",4,"Good",3,"ok","Bad")</f>
        <v>Excellent</v>
      </c>
      <c r="Q5869" s="144">
        <v>5</v>
      </c>
      <c r="R5869" s="385">
        <v>43890</v>
      </c>
      <c r="S5869" s="385">
        <v>43911</v>
      </c>
      <c r="T5869" s="144">
        <v>3438</v>
      </c>
      <c r="U5869" s="144" t="s">
        <v>60</v>
      </c>
      <c r="V5869" s="144">
        <v>60</v>
      </c>
      <c r="W5869" s="144" t="str">
        <f t="shared" si="552"/>
        <v>Active</v>
      </c>
      <c r="X5869" s="144">
        <v>3438</v>
      </c>
      <c r="AB5869" s="343"/>
    </row>
    <row r="5870" spans="9:28">
      <c r="I5870" s="342">
        <v>2</v>
      </c>
      <c r="J5870" s="144" t="str">
        <f t="shared" si="550"/>
        <v>SMALL</v>
      </c>
      <c r="K5870" s="144" t="str">
        <f t="shared" si="551"/>
        <v>SMALL</v>
      </c>
      <c r="L5870" s="144" t="str" cm="1">
        <f t="array" ref="L5870">_xlfn.IFS(I5870&lt;=2,"SMALL",I5870&lt;=5,"MEDIUM",I5870&gt;5,"LARGE")</f>
        <v>SMALL</v>
      </c>
      <c r="M5870" s="144" t="str">
        <f t="shared" si="548"/>
        <v>NO</v>
      </c>
      <c r="N5870" s="374">
        <v>5</v>
      </c>
      <c r="O5870" s="374">
        <f t="shared" si="549"/>
        <v>5</v>
      </c>
      <c r="P5870" s="158" t="str" cm="1">
        <f t="array" ref="P5870">_xlfn.SWITCH(ROUND(N5870,0),5,"Excellent",4,"Good",3,"ok","Bad")</f>
        <v>Excellent</v>
      </c>
      <c r="Q5870" s="144">
        <v>4</v>
      </c>
      <c r="R5870" s="385">
        <v>43899</v>
      </c>
      <c r="S5870" s="385">
        <v>44020</v>
      </c>
      <c r="T5870" s="144">
        <v>4045</v>
      </c>
      <c r="U5870" s="144" t="s">
        <v>60</v>
      </c>
      <c r="V5870" s="144">
        <v>0</v>
      </c>
      <c r="W5870" s="144" t="str">
        <f t="shared" si="552"/>
        <v>Inactive</v>
      </c>
      <c r="X5870" s="144">
        <v>4045</v>
      </c>
      <c r="AB5870" s="343"/>
    </row>
    <row r="5871" spans="9:28">
      <c r="I5871" s="342">
        <v>9</v>
      </c>
      <c r="J5871" s="144" t="str">
        <f t="shared" si="550"/>
        <v>LARGE</v>
      </c>
      <c r="K5871" s="144" t="str">
        <f t="shared" si="551"/>
        <v>LARGE</v>
      </c>
      <c r="L5871" s="144" t="str" cm="1">
        <f t="array" ref="L5871">_xlfn.IFS(I5871&lt;=2,"SMALL",I5871&lt;=5,"MEDIUM",I5871&gt;5,"LARGE")</f>
        <v>LARGE</v>
      </c>
      <c r="M5871" s="144" t="str">
        <f t="shared" si="548"/>
        <v>NO</v>
      </c>
      <c r="N5871" s="374">
        <v>4.83</v>
      </c>
      <c r="O5871" s="374">
        <f t="shared" si="549"/>
        <v>5</v>
      </c>
      <c r="P5871" s="158" t="str" cm="1">
        <f t="array" ref="P5871">_xlfn.SWITCH(ROUND(N5871,0),5,"Excellent",4,"Good",3,"ok","Bad")</f>
        <v>Excellent</v>
      </c>
      <c r="Q5871" s="144">
        <v>6</v>
      </c>
      <c r="R5871" s="385">
        <v>43898</v>
      </c>
      <c r="S5871" s="385">
        <v>44049</v>
      </c>
      <c r="T5871" s="144">
        <v>3750</v>
      </c>
      <c r="U5871" s="144" t="s">
        <v>69</v>
      </c>
      <c r="V5871" s="144">
        <v>86</v>
      </c>
      <c r="W5871" s="144" t="str">
        <f t="shared" si="552"/>
        <v>Active</v>
      </c>
      <c r="X5871" s="144">
        <v>3750</v>
      </c>
      <c r="AB5871" s="343"/>
    </row>
    <row r="5872" spans="9:28">
      <c r="I5872" s="342">
        <v>6</v>
      </c>
      <c r="J5872" s="144" t="str">
        <f t="shared" si="550"/>
        <v>LARGE</v>
      </c>
      <c r="K5872" s="144" t="str">
        <f t="shared" si="551"/>
        <v>LARGE</v>
      </c>
      <c r="L5872" s="144" t="str" cm="1">
        <f t="array" ref="L5872">_xlfn.IFS(I5872&lt;=2,"SMALL",I5872&lt;=5,"MEDIUM",I5872&gt;5,"LARGE")</f>
        <v>LARGE</v>
      </c>
      <c r="M5872" s="144" t="str">
        <f t="shared" si="548"/>
        <v>NO</v>
      </c>
      <c r="N5872" s="374">
        <v>5</v>
      </c>
      <c r="O5872" s="374">
        <f t="shared" si="549"/>
        <v>5</v>
      </c>
      <c r="P5872" s="158" t="str" cm="1">
        <f t="array" ref="P5872">_xlfn.SWITCH(ROUND(N5872,0),5,"Excellent",4,"Good",3,"ok","Bad")</f>
        <v>Excellent</v>
      </c>
      <c r="Q5872" s="144">
        <v>12</v>
      </c>
      <c r="R5872" s="385">
        <v>43895</v>
      </c>
      <c r="S5872" s="385">
        <v>44051</v>
      </c>
      <c r="T5872" s="144">
        <v>4123</v>
      </c>
      <c r="U5872" s="144" t="s">
        <v>69</v>
      </c>
      <c r="V5872" s="144">
        <v>309</v>
      </c>
      <c r="W5872" s="144" t="str">
        <f t="shared" si="552"/>
        <v>Active</v>
      </c>
      <c r="X5872" s="144">
        <v>4123</v>
      </c>
      <c r="AB5872" s="343"/>
    </row>
    <row r="5873" spans="9:28">
      <c r="I5873" s="342">
        <v>4</v>
      </c>
      <c r="J5873" s="144" t="str">
        <f t="shared" si="550"/>
        <v>LARGE</v>
      </c>
      <c r="K5873" s="144" t="str">
        <f t="shared" si="551"/>
        <v>MEDIUM</v>
      </c>
      <c r="L5873" s="144" t="str" cm="1">
        <f t="array" ref="L5873">_xlfn.IFS(I5873&lt;=2,"SMALL",I5873&lt;=5,"MEDIUM",I5873&gt;5,"LARGE")</f>
        <v>MEDIUM</v>
      </c>
      <c r="M5873" s="144" t="str">
        <f t="shared" si="548"/>
        <v>NO</v>
      </c>
      <c r="N5873" s="374">
        <v>4.8899999999999997</v>
      </c>
      <c r="O5873" s="374">
        <f t="shared" si="549"/>
        <v>5</v>
      </c>
      <c r="P5873" s="158" t="str" cm="1">
        <f t="array" ref="P5873">_xlfn.SWITCH(ROUND(N5873,0),5,"Excellent",4,"Good",3,"ok","Bad")</f>
        <v>Excellent</v>
      </c>
      <c r="Q5873" s="144">
        <v>9</v>
      </c>
      <c r="R5873" s="385">
        <v>43901</v>
      </c>
      <c r="S5873" s="385">
        <v>44048</v>
      </c>
      <c r="T5873" s="144">
        <v>4125</v>
      </c>
      <c r="U5873" s="144" t="s">
        <v>69</v>
      </c>
      <c r="V5873" s="144">
        <v>34</v>
      </c>
      <c r="W5873" s="144" t="str">
        <f t="shared" si="552"/>
        <v>Active</v>
      </c>
      <c r="X5873" s="144">
        <v>4125</v>
      </c>
      <c r="AB5873" s="343"/>
    </row>
    <row r="5874" spans="9:28">
      <c r="I5874" s="342">
        <v>5</v>
      </c>
      <c r="J5874" s="144" t="str">
        <f t="shared" si="550"/>
        <v>LARGE</v>
      </c>
      <c r="K5874" s="144" t="str">
        <f t="shared" si="551"/>
        <v>MEDIUM</v>
      </c>
      <c r="L5874" s="144" t="str" cm="1">
        <f t="array" ref="L5874">_xlfn.IFS(I5874&lt;=2,"SMALL",I5874&lt;=5,"MEDIUM",I5874&gt;5,"LARGE")</f>
        <v>MEDIUM</v>
      </c>
      <c r="M5874" s="144" t="str">
        <f t="shared" si="548"/>
        <v>NO</v>
      </c>
      <c r="N5874" s="374">
        <v>5</v>
      </c>
      <c r="O5874" s="374">
        <f t="shared" si="549"/>
        <v>5</v>
      </c>
      <c r="P5874" s="158" t="str" cm="1">
        <f t="array" ref="P5874">_xlfn.SWITCH(ROUND(N5874,0),5,"Excellent",4,"Good",3,"ok","Bad")</f>
        <v>Excellent</v>
      </c>
      <c r="Q5874" s="144">
        <v>6</v>
      </c>
      <c r="R5874" s="385">
        <v>43901</v>
      </c>
      <c r="S5874" s="385">
        <v>44015</v>
      </c>
      <c r="T5874" s="144">
        <v>1523</v>
      </c>
      <c r="U5874" s="144" t="s">
        <v>69</v>
      </c>
      <c r="V5874" s="144">
        <v>0</v>
      </c>
      <c r="W5874" s="144" t="str">
        <f t="shared" si="552"/>
        <v>Inactive</v>
      </c>
      <c r="X5874" s="144">
        <v>1523</v>
      </c>
      <c r="AB5874" s="343"/>
    </row>
    <row r="5875" spans="9:28">
      <c r="I5875" s="342">
        <v>2</v>
      </c>
      <c r="J5875" s="144" t="str">
        <f t="shared" si="550"/>
        <v>SMALL</v>
      </c>
      <c r="K5875" s="144" t="str">
        <f t="shared" si="551"/>
        <v>SMALL</v>
      </c>
      <c r="L5875" s="144" t="str" cm="1">
        <f t="array" ref="L5875">_xlfn.IFS(I5875&lt;=2,"SMALL",I5875&lt;=5,"MEDIUM",I5875&gt;5,"LARGE")</f>
        <v>SMALL</v>
      </c>
      <c r="M5875" s="144" t="str">
        <f t="shared" si="548"/>
        <v>NO</v>
      </c>
      <c r="N5875" s="374">
        <v>5</v>
      </c>
      <c r="O5875" s="374">
        <f t="shared" si="549"/>
        <v>5</v>
      </c>
      <c r="P5875" s="158" t="str" cm="1">
        <f t="array" ref="P5875">_xlfn.SWITCH(ROUND(N5875,0),5,"Excellent",4,"Good",3,"ok","Bad")</f>
        <v>Excellent</v>
      </c>
      <c r="Q5875" s="144">
        <v>15</v>
      </c>
      <c r="R5875" s="385">
        <v>43898</v>
      </c>
      <c r="S5875" s="385">
        <v>44043</v>
      </c>
      <c r="T5875" s="144">
        <v>2615</v>
      </c>
      <c r="U5875" s="144" t="s">
        <v>60</v>
      </c>
      <c r="V5875" s="144">
        <v>30</v>
      </c>
      <c r="W5875" s="144" t="str">
        <f t="shared" si="552"/>
        <v>Active</v>
      </c>
      <c r="X5875" s="144">
        <v>2615</v>
      </c>
      <c r="AB5875" s="343"/>
    </row>
    <row r="5876" spans="9:28">
      <c r="I5876" s="342">
        <v>3</v>
      </c>
      <c r="J5876" s="144" t="str">
        <f t="shared" si="550"/>
        <v>LARGE</v>
      </c>
      <c r="K5876" s="144" t="str">
        <f t="shared" si="551"/>
        <v>MEDIUM</v>
      </c>
      <c r="L5876" s="144" t="str" cm="1">
        <f t="array" ref="L5876">_xlfn.IFS(I5876&lt;=2,"SMALL",I5876&lt;=5,"MEDIUM",I5876&gt;5,"LARGE")</f>
        <v>MEDIUM</v>
      </c>
      <c r="M5876" s="144" t="str">
        <f t="shared" si="548"/>
        <v>NO</v>
      </c>
      <c r="N5876" s="374">
        <v>4.67</v>
      </c>
      <c r="O5876" s="374">
        <f t="shared" si="549"/>
        <v>5</v>
      </c>
      <c r="P5876" s="158" t="str" cm="1">
        <f t="array" ref="P5876">_xlfn.SWITCH(ROUND(N5876,0),5,"Excellent",4,"Good",3,"ok","Bad")</f>
        <v>Excellent</v>
      </c>
      <c r="Q5876" s="144">
        <v>3</v>
      </c>
      <c r="R5876" s="385">
        <v>43894</v>
      </c>
      <c r="S5876" s="385">
        <v>44044</v>
      </c>
      <c r="T5876" s="144">
        <v>3140</v>
      </c>
      <c r="U5876" s="144" t="s">
        <v>69</v>
      </c>
      <c r="V5876" s="144">
        <v>349</v>
      </c>
      <c r="W5876" s="144" t="str">
        <f t="shared" si="552"/>
        <v>Active</v>
      </c>
      <c r="X5876" s="144">
        <v>3140</v>
      </c>
      <c r="AB5876" s="343"/>
    </row>
    <row r="5877" spans="9:28">
      <c r="I5877" s="342">
        <v>6</v>
      </c>
      <c r="J5877" s="144" t="str">
        <f t="shared" si="550"/>
        <v>LARGE</v>
      </c>
      <c r="K5877" s="144" t="str">
        <f t="shared" si="551"/>
        <v>LARGE</v>
      </c>
      <c r="L5877" s="144" t="str" cm="1">
        <f t="array" ref="L5877">_xlfn.IFS(I5877&lt;=2,"SMALL",I5877&lt;=5,"MEDIUM",I5877&gt;5,"LARGE")</f>
        <v>LARGE</v>
      </c>
      <c r="M5877" s="144" t="str">
        <f t="shared" si="548"/>
        <v>NO</v>
      </c>
      <c r="N5877" s="374">
        <v>4.5</v>
      </c>
      <c r="O5877" s="374">
        <f t="shared" si="549"/>
        <v>5</v>
      </c>
      <c r="P5877" s="158" t="str" cm="1">
        <f t="array" ref="P5877">_xlfn.SWITCH(ROUND(N5877,0),5,"Excellent",4,"Good",3,"ok","Bad")</f>
        <v>Excellent</v>
      </c>
      <c r="Q5877" s="144">
        <v>4</v>
      </c>
      <c r="R5877" s="385">
        <v>44006</v>
      </c>
      <c r="S5877" s="385">
        <v>44025</v>
      </c>
      <c r="T5877" s="144">
        <v>2715</v>
      </c>
      <c r="U5877" s="144" t="s">
        <v>69</v>
      </c>
      <c r="V5877" s="144">
        <v>350</v>
      </c>
      <c r="W5877" s="144" t="str">
        <f t="shared" si="552"/>
        <v>Active</v>
      </c>
      <c r="X5877" s="144">
        <v>2715</v>
      </c>
      <c r="AB5877" s="343"/>
    </row>
    <row r="5878" spans="9:28">
      <c r="I5878" s="342">
        <v>2</v>
      </c>
      <c r="J5878" s="144" t="str">
        <f t="shared" si="550"/>
        <v>SMALL</v>
      </c>
      <c r="K5878" s="144" t="str">
        <f t="shared" si="551"/>
        <v>SMALL</v>
      </c>
      <c r="L5878" s="144" t="str" cm="1">
        <f t="array" ref="L5878">_xlfn.IFS(I5878&lt;=2,"SMALL",I5878&lt;=5,"MEDIUM",I5878&gt;5,"LARGE")</f>
        <v>SMALL</v>
      </c>
      <c r="M5878" s="144" t="str">
        <f t="shared" si="548"/>
        <v>NO</v>
      </c>
      <c r="N5878" s="374">
        <v>5</v>
      </c>
      <c r="O5878" s="374">
        <f t="shared" si="549"/>
        <v>5</v>
      </c>
      <c r="P5878" s="158" t="str" cm="1">
        <f t="array" ref="P5878">_xlfn.SWITCH(ROUND(N5878,0),5,"Excellent",4,"Good",3,"ok","Bad")</f>
        <v>Excellent</v>
      </c>
      <c r="Q5878" s="144">
        <v>3</v>
      </c>
      <c r="R5878" s="385">
        <v>43912</v>
      </c>
      <c r="S5878" s="385">
        <v>44020</v>
      </c>
      <c r="T5878" s="144">
        <v>2845</v>
      </c>
      <c r="U5878" s="144" t="s">
        <v>73</v>
      </c>
      <c r="V5878" s="144">
        <v>136</v>
      </c>
      <c r="W5878" s="144" t="str">
        <f t="shared" si="552"/>
        <v>Active</v>
      </c>
      <c r="X5878" s="144">
        <v>2845</v>
      </c>
      <c r="AB5878" s="343"/>
    </row>
    <row r="5879" spans="9:28">
      <c r="I5879" s="342">
        <v>6</v>
      </c>
      <c r="J5879" s="144" t="str">
        <f t="shared" si="550"/>
        <v>LARGE</v>
      </c>
      <c r="K5879" s="144" t="str">
        <f t="shared" si="551"/>
        <v>LARGE</v>
      </c>
      <c r="L5879" s="144" t="str" cm="1">
        <f t="array" ref="L5879">_xlfn.IFS(I5879&lt;=2,"SMALL",I5879&lt;=5,"MEDIUM",I5879&gt;5,"LARGE")</f>
        <v>LARGE</v>
      </c>
      <c r="M5879" s="144" t="str">
        <f t="shared" si="548"/>
        <v>NO</v>
      </c>
      <c r="N5879" s="374">
        <v>5</v>
      </c>
      <c r="O5879" s="374">
        <f t="shared" si="549"/>
        <v>5</v>
      </c>
      <c r="P5879" s="158" t="str" cm="1">
        <f t="array" ref="P5879">_xlfn.SWITCH(ROUND(N5879,0),5,"Excellent",4,"Good",3,"ok","Bad")</f>
        <v>Excellent</v>
      </c>
      <c r="Q5879" s="144">
        <v>3</v>
      </c>
      <c r="R5879" s="385">
        <v>44030</v>
      </c>
      <c r="S5879" s="385">
        <v>44046</v>
      </c>
      <c r="T5879" s="144">
        <v>2673</v>
      </c>
      <c r="U5879" s="144" t="s">
        <v>69</v>
      </c>
      <c r="V5879" s="144">
        <v>365</v>
      </c>
      <c r="W5879" s="144" t="str">
        <f t="shared" si="552"/>
        <v>Active</v>
      </c>
      <c r="X5879" s="144">
        <v>2673</v>
      </c>
      <c r="AB5879" s="343"/>
    </row>
    <row r="5880" spans="9:28">
      <c r="I5880" s="342">
        <v>6</v>
      </c>
      <c r="J5880" s="144" t="str">
        <f t="shared" si="550"/>
        <v>LARGE</v>
      </c>
      <c r="K5880" s="144" t="str">
        <f t="shared" si="551"/>
        <v>LARGE</v>
      </c>
      <c r="L5880" s="144" t="str" cm="1">
        <f t="array" ref="L5880">_xlfn.IFS(I5880&lt;=2,"SMALL",I5880&lt;=5,"MEDIUM",I5880&gt;5,"LARGE")</f>
        <v>LARGE</v>
      </c>
      <c r="M5880" s="144" t="str">
        <f t="shared" si="548"/>
        <v>NO</v>
      </c>
      <c r="N5880" s="374">
        <v>5</v>
      </c>
      <c r="O5880" s="374">
        <f t="shared" si="549"/>
        <v>5</v>
      </c>
      <c r="P5880" s="158" t="str" cm="1">
        <f t="array" ref="P5880">_xlfn.SWITCH(ROUND(N5880,0),5,"Excellent",4,"Good",3,"ok","Bad")</f>
        <v>Excellent</v>
      </c>
      <c r="Q5880" s="144">
        <v>3</v>
      </c>
      <c r="R5880" s="385">
        <v>44048</v>
      </c>
      <c r="S5880" s="385">
        <v>44057</v>
      </c>
      <c r="T5880" s="144">
        <v>4094</v>
      </c>
      <c r="U5880" s="144" t="s">
        <v>69</v>
      </c>
      <c r="V5880" s="144">
        <v>172</v>
      </c>
      <c r="W5880" s="144" t="str">
        <f t="shared" si="552"/>
        <v>Active</v>
      </c>
      <c r="X5880" s="144">
        <v>4094</v>
      </c>
      <c r="AB5880" s="343"/>
    </row>
    <row r="5881" spans="9:28">
      <c r="I5881" s="342">
        <v>4</v>
      </c>
      <c r="J5881" s="144" t="str">
        <f t="shared" si="550"/>
        <v>LARGE</v>
      </c>
      <c r="K5881" s="144" t="str">
        <f t="shared" si="551"/>
        <v>MEDIUM</v>
      </c>
      <c r="L5881" s="144" t="str" cm="1">
        <f t="array" ref="L5881">_xlfn.IFS(I5881&lt;=2,"SMALL",I5881&lt;=5,"MEDIUM",I5881&gt;5,"LARGE")</f>
        <v>MEDIUM</v>
      </c>
      <c r="M5881" s="144" t="str">
        <f t="shared" si="548"/>
        <v>NO</v>
      </c>
      <c r="N5881" s="374">
        <v>4.88</v>
      </c>
      <c r="O5881" s="374">
        <f t="shared" si="549"/>
        <v>5</v>
      </c>
      <c r="P5881" s="158" t="str" cm="1">
        <f t="array" ref="P5881">_xlfn.SWITCH(ROUND(N5881,0),5,"Excellent",4,"Good",3,"ok","Bad")</f>
        <v>Excellent</v>
      </c>
      <c r="Q5881" s="144">
        <v>8</v>
      </c>
      <c r="R5881" s="385">
        <v>43905</v>
      </c>
      <c r="S5881" s="385">
        <v>44055</v>
      </c>
      <c r="T5881" s="144">
        <v>70</v>
      </c>
      <c r="U5881" s="144" t="s">
        <v>69</v>
      </c>
      <c r="V5881" s="144">
        <v>121</v>
      </c>
      <c r="W5881" s="144" t="str">
        <f t="shared" si="552"/>
        <v>Active</v>
      </c>
      <c r="X5881" s="144">
        <v>70</v>
      </c>
      <c r="AB5881" s="343"/>
    </row>
    <row r="5882" spans="9:28">
      <c r="I5882" s="342">
        <v>2</v>
      </c>
      <c r="J5882" s="144" t="str">
        <f t="shared" si="550"/>
        <v>SMALL</v>
      </c>
      <c r="K5882" s="144" t="str">
        <f t="shared" si="551"/>
        <v>SMALL</v>
      </c>
      <c r="L5882" s="144" t="str" cm="1">
        <f t="array" ref="L5882">_xlfn.IFS(I5882&lt;=2,"SMALL",I5882&lt;=5,"MEDIUM",I5882&gt;5,"LARGE")</f>
        <v>SMALL</v>
      </c>
      <c r="M5882" s="144" t="str">
        <f t="shared" si="548"/>
        <v>NO</v>
      </c>
      <c r="N5882" s="374">
        <v>5</v>
      </c>
      <c r="O5882" s="374">
        <f t="shared" si="549"/>
        <v>5</v>
      </c>
      <c r="P5882" s="158" t="str" cm="1">
        <f t="array" ref="P5882">_xlfn.SWITCH(ROUND(N5882,0),5,"Excellent",4,"Good",3,"ok","Bad")</f>
        <v>Excellent</v>
      </c>
      <c r="Q5882" s="144">
        <v>10</v>
      </c>
      <c r="R5882" s="385">
        <v>43904</v>
      </c>
      <c r="S5882" s="385">
        <v>44036</v>
      </c>
      <c r="T5882" s="144">
        <v>2776</v>
      </c>
      <c r="U5882" s="144" t="s">
        <v>69</v>
      </c>
      <c r="V5882" s="144">
        <v>268</v>
      </c>
      <c r="W5882" s="144" t="str">
        <f t="shared" si="552"/>
        <v>Active</v>
      </c>
      <c r="X5882" s="144">
        <v>2776</v>
      </c>
      <c r="AB5882" s="343"/>
    </row>
    <row r="5883" spans="9:28">
      <c r="I5883" s="342">
        <v>1</v>
      </c>
      <c r="J5883" s="144" t="str">
        <f t="shared" si="550"/>
        <v>SMALL</v>
      </c>
      <c r="K5883" s="144" t="str">
        <f t="shared" si="551"/>
        <v>SMALL</v>
      </c>
      <c r="L5883" s="144" t="str" cm="1">
        <f t="array" ref="L5883">_xlfn.IFS(I5883&lt;=2,"SMALL",I5883&lt;=5,"MEDIUM",I5883&gt;5,"LARGE")</f>
        <v>SMALL</v>
      </c>
      <c r="M5883" s="144" t="str">
        <f t="shared" si="548"/>
        <v>NO</v>
      </c>
      <c r="N5883" s="374">
        <v>5</v>
      </c>
      <c r="O5883" s="374">
        <f t="shared" si="549"/>
        <v>5</v>
      </c>
      <c r="P5883" s="158" t="str" cm="1">
        <f t="array" ref="P5883">_xlfn.SWITCH(ROUND(N5883,0),5,"Excellent",4,"Good",3,"ok","Bad")</f>
        <v>Excellent</v>
      </c>
      <c r="Q5883" s="144">
        <v>4</v>
      </c>
      <c r="R5883" s="385">
        <v>43897</v>
      </c>
      <c r="S5883" s="385">
        <v>43903</v>
      </c>
      <c r="T5883" s="144">
        <v>4131</v>
      </c>
      <c r="U5883" s="144" t="s">
        <v>60</v>
      </c>
      <c r="V5883" s="144">
        <v>90</v>
      </c>
      <c r="W5883" s="144" t="str">
        <f t="shared" si="552"/>
        <v>Active</v>
      </c>
      <c r="X5883" s="144">
        <v>4131</v>
      </c>
      <c r="AB5883" s="343"/>
    </row>
    <row r="5884" spans="9:28">
      <c r="I5884" s="342">
        <v>3</v>
      </c>
      <c r="J5884" s="144" t="str">
        <f t="shared" si="550"/>
        <v>LARGE</v>
      </c>
      <c r="K5884" s="144" t="str">
        <f t="shared" si="551"/>
        <v>MEDIUM</v>
      </c>
      <c r="L5884" s="144" t="str" cm="1">
        <f t="array" ref="L5884">_xlfn.IFS(I5884&lt;=2,"SMALL",I5884&lt;=5,"MEDIUM",I5884&gt;5,"LARGE")</f>
        <v>MEDIUM</v>
      </c>
      <c r="M5884" s="144" t="str">
        <f t="shared" si="548"/>
        <v>NO</v>
      </c>
      <c r="N5884" s="374">
        <v>5</v>
      </c>
      <c r="O5884" s="374">
        <f t="shared" si="549"/>
        <v>5</v>
      </c>
      <c r="P5884" s="158" t="str" cm="1">
        <f t="array" ref="P5884">_xlfn.SWITCH(ROUND(N5884,0),5,"Excellent",4,"Good",3,"ok","Bad")</f>
        <v>Excellent</v>
      </c>
      <c r="Q5884" s="144">
        <v>5</v>
      </c>
      <c r="R5884" s="385">
        <v>43951</v>
      </c>
      <c r="S5884" s="385">
        <v>44030</v>
      </c>
      <c r="T5884" s="144">
        <v>3902</v>
      </c>
      <c r="U5884" s="144" t="s">
        <v>60</v>
      </c>
      <c r="V5884" s="144">
        <v>178</v>
      </c>
      <c r="W5884" s="144" t="str">
        <f t="shared" si="552"/>
        <v>Active</v>
      </c>
      <c r="X5884" s="144">
        <v>3902</v>
      </c>
      <c r="AB5884" s="343"/>
    </row>
    <row r="5885" spans="9:28">
      <c r="I5885" s="342">
        <v>4</v>
      </c>
      <c r="J5885" s="144" t="str">
        <f t="shared" si="550"/>
        <v>LARGE</v>
      </c>
      <c r="K5885" s="144" t="str">
        <f t="shared" si="551"/>
        <v>MEDIUM</v>
      </c>
      <c r="L5885" s="144" t="str" cm="1">
        <f t="array" ref="L5885">_xlfn.IFS(I5885&lt;=2,"SMALL",I5885&lt;=5,"MEDIUM",I5885&gt;5,"LARGE")</f>
        <v>MEDIUM</v>
      </c>
      <c r="M5885" s="144" t="str">
        <f t="shared" si="548"/>
        <v>NO</v>
      </c>
      <c r="N5885" s="374">
        <v>4.7</v>
      </c>
      <c r="O5885" s="374">
        <f t="shared" si="549"/>
        <v>5</v>
      </c>
      <c r="P5885" s="158" t="str" cm="1">
        <f t="array" ref="P5885">_xlfn.SWITCH(ROUND(N5885,0),5,"Excellent",4,"Good",3,"ok","Bad")</f>
        <v>Excellent</v>
      </c>
      <c r="Q5885" s="144">
        <v>23</v>
      </c>
      <c r="R5885" s="385">
        <v>43906</v>
      </c>
      <c r="S5885" s="385">
        <v>44056</v>
      </c>
      <c r="T5885" s="144">
        <v>3422</v>
      </c>
      <c r="U5885" s="144" t="s">
        <v>69</v>
      </c>
      <c r="V5885" s="144">
        <v>194</v>
      </c>
      <c r="W5885" s="144" t="str">
        <f t="shared" si="552"/>
        <v>Active</v>
      </c>
      <c r="X5885" s="144">
        <v>3422</v>
      </c>
      <c r="AB5885" s="343"/>
    </row>
    <row r="5886" spans="9:28">
      <c r="I5886" s="342">
        <v>4</v>
      </c>
      <c r="J5886" s="144" t="str">
        <f t="shared" si="550"/>
        <v>LARGE</v>
      </c>
      <c r="K5886" s="144" t="str">
        <f t="shared" si="551"/>
        <v>MEDIUM</v>
      </c>
      <c r="L5886" s="144" t="str" cm="1">
        <f t="array" ref="L5886">_xlfn.IFS(I5886&lt;=2,"SMALL",I5886&lt;=5,"MEDIUM",I5886&gt;5,"LARGE")</f>
        <v>MEDIUM</v>
      </c>
      <c r="M5886" s="144" t="str">
        <f t="shared" si="548"/>
        <v>NO</v>
      </c>
      <c r="N5886" s="374">
        <v>5</v>
      </c>
      <c r="O5886" s="374">
        <f t="shared" si="549"/>
        <v>5</v>
      </c>
      <c r="P5886" s="158" t="str" cm="1">
        <f t="array" ref="P5886">_xlfn.SWITCH(ROUND(N5886,0),5,"Excellent",4,"Good",3,"ok","Bad")</f>
        <v>Excellent</v>
      </c>
      <c r="Q5886" s="144">
        <v>13</v>
      </c>
      <c r="R5886" s="385">
        <v>43975</v>
      </c>
      <c r="S5886" s="385">
        <v>44039</v>
      </c>
      <c r="T5886" s="144">
        <v>2731</v>
      </c>
      <c r="U5886" s="144" t="s">
        <v>69</v>
      </c>
      <c r="V5886" s="144">
        <v>22</v>
      </c>
      <c r="W5886" s="144" t="str">
        <f t="shared" si="552"/>
        <v>Active</v>
      </c>
      <c r="X5886" s="144">
        <v>2731</v>
      </c>
      <c r="AB5886" s="343"/>
    </row>
    <row r="5887" spans="9:28">
      <c r="I5887" s="342">
        <v>4</v>
      </c>
      <c r="J5887" s="144" t="str">
        <f t="shared" si="550"/>
        <v>LARGE</v>
      </c>
      <c r="K5887" s="144" t="str">
        <f t="shared" si="551"/>
        <v>MEDIUM</v>
      </c>
      <c r="L5887" s="144" t="str" cm="1">
        <f t="array" ref="L5887">_xlfn.IFS(I5887&lt;=2,"SMALL",I5887&lt;=5,"MEDIUM",I5887&gt;5,"LARGE")</f>
        <v>MEDIUM</v>
      </c>
      <c r="M5887" s="144" t="str">
        <f t="shared" si="548"/>
        <v>NO</v>
      </c>
      <c r="N5887" s="374">
        <v>4.82</v>
      </c>
      <c r="O5887" s="374">
        <f t="shared" si="549"/>
        <v>5</v>
      </c>
      <c r="P5887" s="158" t="str" cm="1">
        <f t="array" ref="P5887">_xlfn.SWITCH(ROUND(N5887,0),5,"Excellent",4,"Good",3,"ok","Bad")</f>
        <v>Excellent</v>
      </c>
      <c r="Q5887" s="144">
        <v>11</v>
      </c>
      <c r="R5887" s="385">
        <v>43952</v>
      </c>
      <c r="S5887" s="385">
        <v>44049</v>
      </c>
      <c r="T5887" s="144">
        <v>70</v>
      </c>
      <c r="U5887" s="144" t="s">
        <v>69</v>
      </c>
      <c r="V5887" s="144">
        <v>146</v>
      </c>
      <c r="W5887" s="144" t="str">
        <f t="shared" si="552"/>
        <v>Active</v>
      </c>
      <c r="X5887" s="144">
        <v>70</v>
      </c>
      <c r="AB5887" s="343"/>
    </row>
    <row r="5888" spans="9:28">
      <c r="I5888" s="342">
        <v>6</v>
      </c>
      <c r="J5888" s="144" t="str">
        <f t="shared" si="550"/>
        <v>LARGE</v>
      </c>
      <c r="K5888" s="144" t="str">
        <f t="shared" si="551"/>
        <v>LARGE</v>
      </c>
      <c r="L5888" s="144" t="str" cm="1">
        <f t="array" ref="L5888">_xlfn.IFS(I5888&lt;=2,"SMALL",I5888&lt;=5,"MEDIUM",I5888&gt;5,"LARGE")</f>
        <v>LARGE</v>
      </c>
      <c r="M5888" s="144" t="str">
        <f t="shared" si="548"/>
        <v>NO</v>
      </c>
      <c r="N5888" s="374">
        <v>4.2</v>
      </c>
      <c r="O5888" s="374">
        <f t="shared" si="549"/>
        <v>4</v>
      </c>
      <c r="P5888" s="158" t="str" cm="1">
        <f t="array" ref="P5888">_xlfn.SWITCH(ROUND(N5888,0),5,"Excellent",4,"Good",3,"ok","Bad")</f>
        <v>Good</v>
      </c>
      <c r="Q5888" s="144">
        <v>5</v>
      </c>
      <c r="R5888" s="385">
        <v>43952</v>
      </c>
      <c r="S5888" s="385">
        <v>44014</v>
      </c>
      <c r="T5888" s="144">
        <v>4132</v>
      </c>
      <c r="U5888" s="144" t="s">
        <v>69</v>
      </c>
      <c r="V5888" s="144">
        <v>248</v>
      </c>
      <c r="W5888" s="144" t="str">
        <f t="shared" si="552"/>
        <v>Active</v>
      </c>
      <c r="X5888" s="144">
        <v>4132</v>
      </c>
      <c r="AB5888" s="343"/>
    </row>
    <row r="5889" spans="9:28">
      <c r="I5889" s="342">
        <v>6</v>
      </c>
      <c r="J5889" s="144" t="str">
        <f t="shared" si="550"/>
        <v>LARGE</v>
      </c>
      <c r="K5889" s="144" t="str">
        <f t="shared" si="551"/>
        <v>LARGE</v>
      </c>
      <c r="L5889" s="144" t="str" cm="1">
        <f t="array" ref="L5889">_xlfn.IFS(I5889&lt;=2,"SMALL",I5889&lt;=5,"MEDIUM",I5889&gt;5,"LARGE")</f>
        <v>LARGE</v>
      </c>
      <c r="M5889" s="144" t="str">
        <f t="shared" si="548"/>
        <v>NO</v>
      </c>
      <c r="N5889" s="374">
        <v>5</v>
      </c>
      <c r="O5889" s="374">
        <f t="shared" si="549"/>
        <v>5</v>
      </c>
      <c r="P5889" s="158" t="str" cm="1">
        <f t="array" ref="P5889">_xlfn.SWITCH(ROUND(N5889,0),5,"Excellent",4,"Good",3,"ok","Bad")</f>
        <v>Excellent</v>
      </c>
      <c r="Q5889" s="144">
        <v>4</v>
      </c>
      <c r="R5889" s="385">
        <v>43908</v>
      </c>
      <c r="S5889" s="385">
        <v>44043</v>
      </c>
      <c r="T5889" s="144">
        <v>1546</v>
      </c>
      <c r="U5889" s="144" t="s">
        <v>69</v>
      </c>
      <c r="V5889" s="144">
        <v>0</v>
      </c>
      <c r="W5889" s="144" t="str">
        <f t="shared" si="552"/>
        <v>Inactive</v>
      </c>
      <c r="X5889" s="144">
        <v>1546</v>
      </c>
      <c r="AB5889" s="343"/>
    </row>
    <row r="5890" spans="9:28">
      <c r="I5890" s="342">
        <v>3</v>
      </c>
      <c r="J5890" s="144" t="str">
        <f t="shared" si="550"/>
        <v>LARGE</v>
      </c>
      <c r="K5890" s="144" t="str">
        <f t="shared" si="551"/>
        <v>MEDIUM</v>
      </c>
      <c r="L5890" s="144" t="str" cm="1">
        <f t="array" ref="L5890">_xlfn.IFS(I5890&lt;=2,"SMALL",I5890&lt;=5,"MEDIUM",I5890&gt;5,"LARGE")</f>
        <v>MEDIUM</v>
      </c>
      <c r="M5890" s="144" t="str">
        <f t="shared" si="548"/>
        <v>NO</v>
      </c>
      <c r="N5890" s="374">
        <v>4.5</v>
      </c>
      <c r="O5890" s="374">
        <f t="shared" si="549"/>
        <v>5</v>
      </c>
      <c r="P5890" s="158" t="str" cm="1">
        <f t="array" ref="P5890">_xlfn.SWITCH(ROUND(N5890,0),5,"Excellent",4,"Good",3,"ok","Bad")</f>
        <v>Excellent</v>
      </c>
      <c r="Q5890" s="144">
        <v>6</v>
      </c>
      <c r="R5890" s="385">
        <v>43924</v>
      </c>
      <c r="S5890" s="385">
        <v>44023</v>
      </c>
      <c r="T5890" s="144">
        <v>2056</v>
      </c>
      <c r="U5890" s="144" t="s">
        <v>69</v>
      </c>
      <c r="V5890" s="144">
        <v>365</v>
      </c>
      <c r="W5890" s="144" t="str">
        <f t="shared" si="552"/>
        <v>Active</v>
      </c>
      <c r="X5890" s="144">
        <v>2056</v>
      </c>
      <c r="AB5890" s="343"/>
    </row>
    <row r="5891" spans="9:28">
      <c r="I5891" s="342">
        <v>8</v>
      </c>
      <c r="J5891" s="144" t="str">
        <f t="shared" si="550"/>
        <v>LARGE</v>
      </c>
      <c r="K5891" s="144" t="str">
        <f t="shared" si="551"/>
        <v>LARGE</v>
      </c>
      <c r="L5891" s="144" t="str" cm="1">
        <f t="array" ref="L5891">_xlfn.IFS(I5891&lt;=2,"SMALL",I5891&lt;=5,"MEDIUM",I5891&gt;5,"LARGE")</f>
        <v>LARGE</v>
      </c>
      <c r="M5891" s="144" t="str">
        <f t="shared" si="548"/>
        <v>NO</v>
      </c>
      <c r="N5891" s="374">
        <v>5</v>
      </c>
      <c r="O5891" s="374">
        <f t="shared" si="549"/>
        <v>5</v>
      </c>
      <c r="P5891" s="158" t="str" cm="1">
        <f t="array" ref="P5891">_xlfn.SWITCH(ROUND(N5891,0),5,"Excellent",4,"Good",3,"ok","Bad")</f>
        <v>Excellent</v>
      </c>
      <c r="Q5891" s="144">
        <v>6</v>
      </c>
      <c r="R5891" s="385">
        <v>44009</v>
      </c>
      <c r="S5891" s="385">
        <v>44034</v>
      </c>
      <c r="T5891" s="144">
        <v>4134</v>
      </c>
      <c r="U5891" s="144" t="s">
        <v>69</v>
      </c>
      <c r="V5891" s="144">
        <v>338</v>
      </c>
      <c r="W5891" s="144" t="str">
        <f t="shared" si="552"/>
        <v>Active</v>
      </c>
      <c r="X5891" s="144">
        <v>4134</v>
      </c>
      <c r="AB5891" s="343"/>
    </row>
    <row r="5892" spans="9:28">
      <c r="I5892" s="342">
        <v>6</v>
      </c>
      <c r="J5892" s="144" t="str">
        <f t="shared" si="550"/>
        <v>LARGE</v>
      </c>
      <c r="K5892" s="144" t="str">
        <f t="shared" si="551"/>
        <v>LARGE</v>
      </c>
      <c r="L5892" s="144" t="str" cm="1">
        <f t="array" ref="L5892">_xlfn.IFS(I5892&lt;=2,"SMALL",I5892&lt;=5,"MEDIUM",I5892&gt;5,"LARGE")</f>
        <v>LARGE</v>
      </c>
      <c r="M5892" s="144" t="str">
        <f t="shared" si="548"/>
        <v>NO</v>
      </c>
      <c r="N5892" s="374">
        <v>4.75</v>
      </c>
      <c r="O5892" s="374">
        <f t="shared" si="549"/>
        <v>5</v>
      </c>
      <c r="P5892" s="158" t="str" cm="1">
        <f t="array" ref="P5892">_xlfn.SWITCH(ROUND(N5892,0),5,"Excellent",4,"Good",3,"ok","Bad")</f>
        <v>Excellent</v>
      </c>
      <c r="Q5892" s="144">
        <v>4</v>
      </c>
      <c r="R5892" s="385">
        <v>43931</v>
      </c>
      <c r="S5892" s="385">
        <v>43982</v>
      </c>
      <c r="T5892" s="144">
        <v>2868</v>
      </c>
      <c r="U5892" s="144" t="s">
        <v>69</v>
      </c>
      <c r="V5892" s="144">
        <v>117</v>
      </c>
      <c r="W5892" s="144" t="str">
        <f t="shared" si="552"/>
        <v>Active</v>
      </c>
      <c r="X5892" s="144">
        <v>2868</v>
      </c>
      <c r="AB5892" s="343"/>
    </row>
    <row r="5893" spans="9:28">
      <c r="I5893" s="342">
        <v>4</v>
      </c>
      <c r="J5893" s="144" t="str">
        <f t="shared" si="550"/>
        <v>LARGE</v>
      </c>
      <c r="K5893" s="144" t="str">
        <f t="shared" si="551"/>
        <v>MEDIUM</v>
      </c>
      <c r="L5893" s="144" t="str" cm="1">
        <f t="array" ref="L5893">_xlfn.IFS(I5893&lt;=2,"SMALL",I5893&lt;=5,"MEDIUM",I5893&gt;5,"LARGE")</f>
        <v>MEDIUM</v>
      </c>
      <c r="M5893" s="144" t="str">
        <f t="shared" ref="M5893:M5956" si="553">IF(AND(N5893&gt;=4.8,Q5893&gt;100),"YES","NO")</f>
        <v>NO</v>
      </c>
      <c r="N5893" s="374">
        <v>4.8600000000000003</v>
      </c>
      <c r="O5893" s="374">
        <f t="shared" ref="O5893:O5956" si="554">ROUND(N5893,0)</f>
        <v>5</v>
      </c>
      <c r="P5893" s="158" t="str" cm="1">
        <f t="array" ref="P5893">_xlfn.SWITCH(ROUND(N5893,0),5,"Excellent",4,"Good",3,"ok","Bad")</f>
        <v>Excellent</v>
      </c>
      <c r="Q5893" s="144">
        <v>7</v>
      </c>
      <c r="R5893" s="385">
        <v>43961</v>
      </c>
      <c r="S5893" s="385">
        <v>43979</v>
      </c>
      <c r="T5893" s="144">
        <v>1639</v>
      </c>
      <c r="U5893" s="144" t="s">
        <v>69</v>
      </c>
      <c r="V5893" s="144">
        <v>303</v>
      </c>
      <c r="W5893" s="144" t="str">
        <f t="shared" si="552"/>
        <v>Active</v>
      </c>
      <c r="X5893" s="144">
        <v>1639</v>
      </c>
      <c r="AB5893" s="343"/>
    </row>
    <row r="5894" spans="9:28">
      <c r="I5894" s="342">
        <v>1</v>
      </c>
      <c r="J5894" s="144" t="str">
        <f t="shared" ref="J5894:J5957" si="555">IF(I5894&lt;=2,"SMALL","LARGE")</f>
        <v>SMALL</v>
      </c>
      <c r="K5894" s="144" t="str">
        <f t="shared" ref="K5894:K5957" si="556">IF(I5894&lt;=2,"SMALL",IF(I5894&lt;=5,"MEDIUM","LARGE"))</f>
        <v>SMALL</v>
      </c>
      <c r="L5894" s="144" t="str" cm="1">
        <f t="array" ref="L5894">_xlfn.IFS(I5894&lt;=2,"SMALL",I5894&lt;=5,"MEDIUM",I5894&gt;5,"LARGE")</f>
        <v>SMALL</v>
      </c>
      <c r="M5894" s="144" t="str">
        <f t="shared" si="553"/>
        <v>NO</v>
      </c>
      <c r="N5894" s="374">
        <v>4.75</v>
      </c>
      <c r="O5894" s="374">
        <f t="shared" si="554"/>
        <v>5</v>
      </c>
      <c r="P5894" s="158" t="str" cm="1">
        <f t="array" ref="P5894">_xlfn.SWITCH(ROUND(N5894,0),5,"Excellent",4,"Good",3,"ok","Bad")</f>
        <v>Excellent</v>
      </c>
      <c r="Q5894" s="144">
        <v>4</v>
      </c>
      <c r="R5894" s="385">
        <v>43936</v>
      </c>
      <c r="S5894" s="385">
        <v>44030</v>
      </c>
      <c r="T5894" s="144">
        <v>3768</v>
      </c>
      <c r="U5894" s="144" t="s">
        <v>60</v>
      </c>
      <c r="V5894" s="144">
        <v>140</v>
      </c>
      <c r="W5894" s="144" t="str">
        <f t="shared" ref="W5894:W5957" si="557">IF(NOT(V5894=0),"Active","Inactive")</f>
        <v>Active</v>
      </c>
      <c r="X5894" s="144">
        <v>3768</v>
      </c>
      <c r="AB5894" s="343"/>
    </row>
    <row r="5895" spans="9:28">
      <c r="I5895" s="342">
        <v>2</v>
      </c>
      <c r="J5895" s="144" t="str">
        <f t="shared" si="555"/>
        <v>SMALL</v>
      </c>
      <c r="K5895" s="144" t="str">
        <f t="shared" si="556"/>
        <v>SMALL</v>
      </c>
      <c r="L5895" s="144" t="str" cm="1">
        <f t="array" ref="L5895">_xlfn.IFS(I5895&lt;=2,"SMALL",I5895&lt;=5,"MEDIUM",I5895&gt;5,"LARGE")</f>
        <v>SMALL</v>
      </c>
      <c r="M5895" s="144" t="str">
        <f t="shared" si="553"/>
        <v>NO</v>
      </c>
      <c r="N5895" s="374">
        <v>5</v>
      </c>
      <c r="O5895" s="374">
        <f t="shared" si="554"/>
        <v>5</v>
      </c>
      <c r="P5895" s="158" t="str" cm="1">
        <f t="array" ref="P5895">_xlfn.SWITCH(ROUND(N5895,0),5,"Excellent",4,"Good",3,"ok","Bad")</f>
        <v>Excellent</v>
      </c>
      <c r="Q5895" s="144">
        <v>22</v>
      </c>
      <c r="R5895" s="385">
        <v>43932</v>
      </c>
      <c r="S5895" s="385">
        <v>44053</v>
      </c>
      <c r="T5895" s="144">
        <v>2597</v>
      </c>
      <c r="U5895" s="144" t="s">
        <v>60</v>
      </c>
      <c r="V5895" s="144">
        <v>325</v>
      </c>
      <c r="W5895" s="144" t="str">
        <f t="shared" si="557"/>
        <v>Active</v>
      </c>
      <c r="X5895" s="144">
        <v>2597</v>
      </c>
      <c r="AB5895" s="343"/>
    </row>
    <row r="5896" spans="9:28">
      <c r="I5896" s="342">
        <v>4</v>
      </c>
      <c r="J5896" s="144" t="str">
        <f t="shared" si="555"/>
        <v>LARGE</v>
      </c>
      <c r="K5896" s="144" t="str">
        <f t="shared" si="556"/>
        <v>MEDIUM</v>
      </c>
      <c r="L5896" s="144" t="str" cm="1">
        <f t="array" ref="L5896">_xlfn.IFS(I5896&lt;=2,"SMALL",I5896&lt;=5,"MEDIUM",I5896&gt;5,"LARGE")</f>
        <v>MEDIUM</v>
      </c>
      <c r="M5896" s="144" t="str">
        <f t="shared" si="553"/>
        <v>NO</v>
      </c>
      <c r="N5896" s="374">
        <v>4.88</v>
      </c>
      <c r="O5896" s="374">
        <f t="shared" si="554"/>
        <v>5</v>
      </c>
      <c r="P5896" s="158" t="str" cm="1">
        <f t="array" ref="P5896">_xlfn.SWITCH(ROUND(N5896,0),5,"Excellent",4,"Good",3,"ok","Bad")</f>
        <v>Excellent</v>
      </c>
      <c r="Q5896" s="144">
        <v>8</v>
      </c>
      <c r="R5896" s="385">
        <v>43957</v>
      </c>
      <c r="S5896" s="385">
        <v>44044</v>
      </c>
      <c r="T5896" s="144">
        <v>239</v>
      </c>
      <c r="U5896" s="144" t="s">
        <v>69</v>
      </c>
      <c r="V5896" s="144">
        <v>6</v>
      </c>
      <c r="W5896" s="144" t="str">
        <f t="shared" si="557"/>
        <v>Active</v>
      </c>
      <c r="X5896" s="144">
        <v>239</v>
      </c>
      <c r="AB5896" s="343"/>
    </row>
    <row r="5897" spans="9:28">
      <c r="I5897" s="342">
        <v>2</v>
      </c>
      <c r="J5897" s="144" t="str">
        <f t="shared" si="555"/>
        <v>SMALL</v>
      </c>
      <c r="K5897" s="144" t="str">
        <f t="shared" si="556"/>
        <v>SMALL</v>
      </c>
      <c r="L5897" s="144" t="str" cm="1">
        <f t="array" ref="L5897">_xlfn.IFS(I5897&lt;=2,"SMALL",I5897&lt;=5,"MEDIUM",I5897&gt;5,"LARGE")</f>
        <v>SMALL</v>
      </c>
      <c r="M5897" s="144" t="str">
        <f t="shared" si="553"/>
        <v>NO</v>
      </c>
      <c r="N5897" s="374">
        <v>5</v>
      </c>
      <c r="O5897" s="374">
        <f t="shared" si="554"/>
        <v>5</v>
      </c>
      <c r="P5897" s="158" t="str" cm="1">
        <f t="array" ref="P5897">_xlfn.SWITCH(ROUND(N5897,0),5,"Excellent",4,"Good",3,"ok","Bad")</f>
        <v>Excellent</v>
      </c>
      <c r="Q5897" s="144">
        <v>5</v>
      </c>
      <c r="R5897" s="385">
        <v>43982</v>
      </c>
      <c r="S5897" s="385">
        <v>44019</v>
      </c>
      <c r="T5897" s="144">
        <v>2918</v>
      </c>
      <c r="U5897" s="144" t="s">
        <v>60</v>
      </c>
      <c r="V5897" s="144">
        <v>337</v>
      </c>
      <c r="W5897" s="144" t="str">
        <f t="shared" si="557"/>
        <v>Active</v>
      </c>
      <c r="X5897" s="144">
        <v>2918</v>
      </c>
      <c r="AB5897" s="343"/>
    </row>
    <row r="5898" spans="9:28">
      <c r="I5898" s="342">
        <v>16</v>
      </c>
      <c r="J5898" s="144" t="str">
        <f t="shared" si="555"/>
        <v>LARGE</v>
      </c>
      <c r="K5898" s="144" t="str">
        <f t="shared" si="556"/>
        <v>LARGE</v>
      </c>
      <c r="L5898" s="144" t="str" cm="1">
        <f t="array" ref="L5898">_xlfn.IFS(I5898&lt;=2,"SMALL",I5898&lt;=5,"MEDIUM",I5898&gt;5,"LARGE")</f>
        <v>LARGE</v>
      </c>
      <c r="M5898" s="144" t="str">
        <f t="shared" si="553"/>
        <v>NO</v>
      </c>
      <c r="N5898" s="374">
        <v>4.4400000000000004</v>
      </c>
      <c r="O5898" s="374">
        <f t="shared" si="554"/>
        <v>4</v>
      </c>
      <c r="P5898" s="158" t="str" cm="1">
        <f t="array" ref="P5898">_xlfn.SWITCH(ROUND(N5898,0),5,"Excellent",4,"Good",3,"ok","Bad")</f>
        <v>Good</v>
      </c>
      <c r="Q5898" s="144">
        <v>18</v>
      </c>
      <c r="R5898" s="385">
        <v>43940</v>
      </c>
      <c r="S5898" s="385">
        <v>44031</v>
      </c>
      <c r="T5898" s="144">
        <v>2533</v>
      </c>
      <c r="U5898" s="144" t="s">
        <v>69</v>
      </c>
      <c r="V5898" s="144">
        <v>0</v>
      </c>
      <c r="W5898" s="144" t="str">
        <f t="shared" si="557"/>
        <v>Inactive</v>
      </c>
      <c r="X5898" s="144">
        <v>2533</v>
      </c>
      <c r="AB5898" s="343"/>
    </row>
    <row r="5899" spans="9:28">
      <c r="I5899" s="342">
        <v>8</v>
      </c>
      <c r="J5899" s="144" t="str">
        <f t="shared" si="555"/>
        <v>LARGE</v>
      </c>
      <c r="K5899" s="144" t="str">
        <f t="shared" si="556"/>
        <v>LARGE</v>
      </c>
      <c r="L5899" s="144" t="str" cm="1">
        <f t="array" ref="L5899">_xlfn.IFS(I5899&lt;=2,"SMALL",I5899&lt;=5,"MEDIUM",I5899&gt;5,"LARGE")</f>
        <v>LARGE</v>
      </c>
      <c r="M5899" s="144" t="str">
        <f t="shared" si="553"/>
        <v>NO</v>
      </c>
      <c r="N5899" s="374">
        <v>4.75</v>
      </c>
      <c r="O5899" s="374">
        <f t="shared" si="554"/>
        <v>5</v>
      </c>
      <c r="P5899" s="158" t="str" cm="1">
        <f t="array" ref="P5899">_xlfn.SWITCH(ROUND(N5899,0),5,"Excellent",4,"Good",3,"ok","Bad")</f>
        <v>Excellent</v>
      </c>
      <c r="Q5899" s="144">
        <v>8</v>
      </c>
      <c r="R5899" s="385">
        <v>43960</v>
      </c>
      <c r="S5899" s="385">
        <v>44037</v>
      </c>
      <c r="T5899" s="144">
        <v>3822</v>
      </c>
      <c r="U5899" s="144" t="s">
        <v>69</v>
      </c>
      <c r="V5899" s="144">
        <v>359</v>
      </c>
      <c r="W5899" s="144" t="str">
        <f t="shared" si="557"/>
        <v>Active</v>
      </c>
      <c r="X5899" s="144">
        <v>3822</v>
      </c>
      <c r="AB5899" s="343"/>
    </row>
    <row r="5900" spans="9:28">
      <c r="I5900" s="342">
        <v>7</v>
      </c>
      <c r="J5900" s="144" t="str">
        <f t="shared" si="555"/>
        <v>LARGE</v>
      </c>
      <c r="K5900" s="144" t="str">
        <f t="shared" si="556"/>
        <v>LARGE</v>
      </c>
      <c r="L5900" s="144" t="str" cm="1">
        <f t="array" ref="L5900">_xlfn.IFS(I5900&lt;=2,"SMALL",I5900&lt;=5,"MEDIUM",I5900&gt;5,"LARGE")</f>
        <v>LARGE</v>
      </c>
      <c r="M5900" s="144" t="str">
        <f t="shared" si="553"/>
        <v>NO</v>
      </c>
      <c r="N5900" s="374">
        <v>5</v>
      </c>
      <c r="O5900" s="374">
        <f t="shared" si="554"/>
        <v>5</v>
      </c>
      <c r="P5900" s="158" t="str" cm="1">
        <f t="array" ref="P5900">_xlfn.SWITCH(ROUND(N5900,0),5,"Excellent",4,"Good",3,"ok","Bad")</f>
        <v>Excellent</v>
      </c>
      <c r="Q5900" s="144">
        <v>18</v>
      </c>
      <c r="R5900" s="385">
        <v>43989</v>
      </c>
      <c r="S5900" s="385">
        <v>44056</v>
      </c>
      <c r="T5900" s="144">
        <v>1861</v>
      </c>
      <c r="U5900" s="144" t="s">
        <v>69</v>
      </c>
      <c r="V5900" s="144">
        <v>178</v>
      </c>
      <c r="W5900" s="144" t="str">
        <f t="shared" si="557"/>
        <v>Active</v>
      </c>
      <c r="X5900" s="144">
        <v>1861</v>
      </c>
      <c r="AB5900" s="343"/>
    </row>
    <row r="5901" spans="9:28">
      <c r="I5901" s="342">
        <v>5</v>
      </c>
      <c r="J5901" s="144" t="str">
        <f t="shared" si="555"/>
        <v>LARGE</v>
      </c>
      <c r="K5901" s="144" t="str">
        <f t="shared" si="556"/>
        <v>MEDIUM</v>
      </c>
      <c r="L5901" s="144" t="str" cm="1">
        <f t="array" ref="L5901">_xlfn.IFS(I5901&lt;=2,"SMALL",I5901&lt;=5,"MEDIUM",I5901&gt;5,"LARGE")</f>
        <v>MEDIUM</v>
      </c>
      <c r="M5901" s="144" t="str">
        <f t="shared" si="553"/>
        <v>NO</v>
      </c>
      <c r="N5901" s="374">
        <v>5</v>
      </c>
      <c r="O5901" s="374">
        <f t="shared" si="554"/>
        <v>5</v>
      </c>
      <c r="P5901" s="158" t="str" cm="1">
        <f t="array" ref="P5901">_xlfn.SWITCH(ROUND(N5901,0),5,"Excellent",4,"Good",3,"ok","Bad")</f>
        <v>Excellent</v>
      </c>
      <c r="Q5901" s="144">
        <v>10</v>
      </c>
      <c r="R5901" s="385">
        <v>43975</v>
      </c>
      <c r="S5901" s="385">
        <v>44050</v>
      </c>
      <c r="T5901" s="144">
        <v>3799</v>
      </c>
      <c r="U5901" s="144" t="s">
        <v>69</v>
      </c>
      <c r="V5901" s="144">
        <v>131</v>
      </c>
      <c r="W5901" s="144" t="str">
        <f t="shared" si="557"/>
        <v>Active</v>
      </c>
      <c r="X5901" s="144">
        <v>3799</v>
      </c>
      <c r="AB5901" s="343"/>
    </row>
    <row r="5902" spans="9:28">
      <c r="I5902" s="342">
        <v>2</v>
      </c>
      <c r="J5902" s="144" t="str">
        <f t="shared" si="555"/>
        <v>SMALL</v>
      </c>
      <c r="K5902" s="144" t="str">
        <f t="shared" si="556"/>
        <v>SMALL</v>
      </c>
      <c r="L5902" s="144" t="str" cm="1">
        <f t="array" ref="L5902">_xlfn.IFS(I5902&lt;=2,"SMALL",I5902&lt;=5,"MEDIUM",I5902&gt;5,"LARGE")</f>
        <v>SMALL</v>
      </c>
      <c r="M5902" s="144" t="str">
        <f t="shared" si="553"/>
        <v>NO</v>
      </c>
      <c r="N5902" s="374">
        <v>5</v>
      </c>
      <c r="O5902" s="374">
        <f t="shared" si="554"/>
        <v>5</v>
      </c>
      <c r="P5902" s="158" t="str" cm="1">
        <f t="array" ref="P5902">_xlfn.SWITCH(ROUND(N5902,0),5,"Excellent",4,"Good",3,"ok","Bad")</f>
        <v>Excellent</v>
      </c>
      <c r="Q5902" s="144">
        <v>30</v>
      </c>
      <c r="R5902" s="385">
        <v>43938</v>
      </c>
      <c r="S5902" s="385">
        <v>44057</v>
      </c>
      <c r="T5902" s="144">
        <v>3107</v>
      </c>
      <c r="U5902" s="144" t="s">
        <v>69</v>
      </c>
      <c r="V5902" s="144">
        <v>81</v>
      </c>
      <c r="W5902" s="144" t="str">
        <f t="shared" si="557"/>
        <v>Active</v>
      </c>
      <c r="X5902" s="144">
        <v>3107</v>
      </c>
      <c r="AB5902" s="343"/>
    </row>
    <row r="5903" spans="9:28">
      <c r="I5903" s="342">
        <v>4</v>
      </c>
      <c r="J5903" s="144" t="str">
        <f t="shared" si="555"/>
        <v>LARGE</v>
      </c>
      <c r="K5903" s="144" t="str">
        <f t="shared" si="556"/>
        <v>MEDIUM</v>
      </c>
      <c r="L5903" s="144" t="str" cm="1">
        <f t="array" ref="L5903">_xlfn.IFS(I5903&lt;=2,"SMALL",I5903&lt;=5,"MEDIUM",I5903&gt;5,"LARGE")</f>
        <v>MEDIUM</v>
      </c>
      <c r="M5903" s="144" t="str">
        <f t="shared" si="553"/>
        <v>NO</v>
      </c>
      <c r="N5903" s="374">
        <v>4.91</v>
      </c>
      <c r="O5903" s="374">
        <f t="shared" si="554"/>
        <v>5</v>
      </c>
      <c r="P5903" s="158" t="str" cm="1">
        <f t="array" ref="P5903">_xlfn.SWITCH(ROUND(N5903,0),5,"Excellent",4,"Good",3,"ok","Bad")</f>
        <v>Excellent</v>
      </c>
      <c r="Q5903" s="144">
        <v>11</v>
      </c>
      <c r="R5903" s="385">
        <v>44009</v>
      </c>
      <c r="S5903" s="385">
        <v>44040</v>
      </c>
      <c r="T5903" s="144">
        <v>2834</v>
      </c>
      <c r="U5903" s="144" t="s">
        <v>69</v>
      </c>
      <c r="V5903" s="144">
        <v>176</v>
      </c>
      <c r="W5903" s="144" t="str">
        <f t="shared" si="557"/>
        <v>Active</v>
      </c>
      <c r="X5903" s="144">
        <v>2834</v>
      </c>
      <c r="AB5903" s="343"/>
    </row>
    <row r="5904" spans="9:28">
      <c r="I5904" s="342">
        <v>2</v>
      </c>
      <c r="J5904" s="144" t="str">
        <f t="shared" si="555"/>
        <v>SMALL</v>
      </c>
      <c r="K5904" s="144" t="str">
        <f t="shared" si="556"/>
        <v>SMALL</v>
      </c>
      <c r="L5904" s="144" t="str" cm="1">
        <f t="array" ref="L5904">_xlfn.IFS(I5904&lt;=2,"SMALL",I5904&lt;=5,"MEDIUM",I5904&gt;5,"LARGE")</f>
        <v>SMALL</v>
      </c>
      <c r="M5904" s="144" t="str">
        <f t="shared" si="553"/>
        <v>NO</v>
      </c>
      <c r="N5904" s="374">
        <v>5</v>
      </c>
      <c r="O5904" s="374">
        <f t="shared" si="554"/>
        <v>5</v>
      </c>
      <c r="P5904" s="158" t="str" cm="1">
        <f t="array" ref="P5904">_xlfn.SWITCH(ROUND(N5904,0),5,"Excellent",4,"Good",3,"ok","Bad")</f>
        <v>Excellent</v>
      </c>
      <c r="Q5904" s="144">
        <v>9</v>
      </c>
      <c r="R5904" s="385">
        <v>43950</v>
      </c>
      <c r="S5904" s="385">
        <v>44045</v>
      </c>
      <c r="T5904" s="144">
        <v>4096</v>
      </c>
      <c r="U5904" s="144" t="s">
        <v>60</v>
      </c>
      <c r="V5904" s="144">
        <v>113</v>
      </c>
      <c r="W5904" s="144" t="str">
        <f t="shared" si="557"/>
        <v>Active</v>
      </c>
      <c r="X5904" s="144">
        <v>4096</v>
      </c>
      <c r="AB5904" s="343"/>
    </row>
    <row r="5905" spans="9:28">
      <c r="I5905" s="342">
        <v>4</v>
      </c>
      <c r="J5905" s="144" t="str">
        <f t="shared" si="555"/>
        <v>LARGE</v>
      </c>
      <c r="K5905" s="144" t="str">
        <f t="shared" si="556"/>
        <v>MEDIUM</v>
      </c>
      <c r="L5905" s="144" t="str" cm="1">
        <f t="array" ref="L5905">_xlfn.IFS(I5905&lt;=2,"SMALL",I5905&lt;=5,"MEDIUM",I5905&gt;5,"LARGE")</f>
        <v>MEDIUM</v>
      </c>
      <c r="M5905" s="144" t="str">
        <f t="shared" si="553"/>
        <v>NO</v>
      </c>
      <c r="N5905" s="374">
        <v>5</v>
      </c>
      <c r="O5905" s="374">
        <f t="shared" si="554"/>
        <v>5</v>
      </c>
      <c r="P5905" s="158" t="str" cm="1">
        <f t="array" ref="P5905">_xlfn.SWITCH(ROUND(N5905,0),5,"Excellent",4,"Good",3,"ok","Bad")</f>
        <v>Excellent</v>
      </c>
      <c r="Q5905" s="144">
        <v>4</v>
      </c>
      <c r="R5905" s="385">
        <v>44015</v>
      </c>
      <c r="S5905" s="385">
        <v>44044</v>
      </c>
      <c r="T5905" s="144">
        <v>4135</v>
      </c>
      <c r="U5905" s="144" t="s">
        <v>69</v>
      </c>
      <c r="V5905" s="144">
        <v>180</v>
      </c>
      <c r="W5905" s="144" t="str">
        <f t="shared" si="557"/>
        <v>Active</v>
      </c>
      <c r="X5905" s="144">
        <v>4135</v>
      </c>
      <c r="AB5905" s="343"/>
    </row>
    <row r="5906" spans="9:28">
      <c r="I5906" s="342">
        <v>4</v>
      </c>
      <c r="J5906" s="144" t="str">
        <f t="shared" si="555"/>
        <v>LARGE</v>
      </c>
      <c r="K5906" s="144" t="str">
        <f t="shared" si="556"/>
        <v>MEDIUM</v>
      </c>
      <c r="L5906" s="144" t="str" cm="1">
        <f t="array" ref="L5906">_xlfn.IFS(I5906&lt;=2,"SMALL",I5906&lt;=5,"MEDIUM",I5906&gt;5,"LARGE")</f>
        <v>MEDIUM</v>
      </c>
      <c r="M5906" s="144" t="str">
        <f t="shared" si="553"/>
        <v>NO</v>
      </c>
      <c r="N5906" s="374">
        <v>4.67</v>
      </c>
      <c r="O5906" s="374">
        <f t="shared" si="554"/>
        <v>5</v>
      </c>
      <c r="P5906" s="158" t="str" cm="1">
        <f t="array" ref="P5906">_xlfn.SWITCH(ROUND(N5906,0),5,"Excellent",4,"Good",3,"ok","Bad")</f>
        <v>Excellent</v>
      </c>
      <c r="Q5906" s="144">
        <v>9</v>
      </c>
      <c r="R5906" s="385">
        <v>43973</v>
      </c>
      <c r="S5906" s="385">
        <v>44052</v>
      </c>
      <c r="T5906" s="144">
        <v>4136</v>
      </c>
      <c r="U5906" s="144" t="s">
        <v>69</v>
      </c>
      <c r="V5906" s="144">
        <v>106</v>
      </c>
      <c r="W5906" s="144" t="str">
        <f t="shared" si="557"/>
        <v>Active</v>
      </c>
      <c r="X5906" s="144">
        <v>4136</v>
      </c>
      <c r="AB5906" s="343"/>
    </row>
    <row r="5907" spans="9:28">
      <c r="I5907" s="342">
        <v>2</v>
      </c>
      <c r="J5907" s="144" t="str">
        <f t="shared" si="555"/>
        <v>SMALL</v>
      </c>
      <c r="K5907" s="144" t="str">
        <f t="shared" si="556"/>
        <v>SMALL</v>
      </c>
      <c r="L5907" s="144" t="str" cm="1">
        <f t="array" ref="L5907">_xlfn.IFS(I5907&lt;=2,"SMALL",I5907&lt;=5,"MEDIUM",I5907&gt;5,"LARGE")</f>
        <v>SMALL</v>
      </c>
      <c r="M5907" s="144" t="str">
        <f t="shared" si="553"/>
        <v>NO</v>
      </c>
      <c r="N5907" s="374">
        <v>4.5</v>
      </c>
      <c r="O5907" s="374">
        <f t="shared" si="554"/>
        <v>5</v>
      </c>
      <c r="P5907" s="158" t="str" cm="1">
        <f t="array" ref="P5907">_xlfn.SWITCH(ROUND(N5907,0),5,"Excellent",4,"Good",3,"ok","Bad")</f>
        <v>Excellent</v>
      </c>
      <c r="Q5907" s="144">
        <v>14</v>
      </c>
      <c r="R5907" s="385">
        <v>43973</v>
      </c>
      <c r="S5907" s="385">
        <v>44044</v>
      </c>
      <c r="T5907" s="144">
        <v>4008</v>
      </c>
      <c r="U5907" s="144" t="s">
        <v>60</v>
      </c>
      <c r="V5907" s="144">
        <v>173</v>
      </c>
      <c r="W5907" s="144" t="str">
        <f t="shared" si="557"/>
        <v>Active</v>
      </c>
      <c r="X5907" s="144">
        <v>4008</v>
      </c>
      <c r="AB5907" s="343"/>
    </row>
    <row r="5908" spans="9:28">
      <c r="I5908" s="342">
        <v>5</v>
      </c>
      <c r="J5908" s="144" t="str">
        <f t="shared" si="555"/>
        <v>LARGE</v>
      </c>
      <c r="K5908" s="144" t="str">
        <f t="shared" si="556"/>
        <v>MEDIUM</v>
      </c>
      <c r="L5908" s="144" t="str" cm="1">
        <f t="array" ref="L5908">_xlfn.IFS(I5908&lt;=2,"SMALL",I5908&lt;=5,"MEDIUM",I5908&gt;5,"LARGE")</f>
        <v>MEDIUM</v>
      </c>
      <c r="M5908" s="144" t="str">
        <f t="shared" si="553"/>
        <v>NO</v>
      </c>
      <c r="N5908" s="374">
        <v>5</v>
      </c>
      <c r="O5908" s="374">
        <f t="shared" si="554"/>
        <v>5</v>
      </c>
      <c r="P5908" s="158" t="str" cm="1">
        <f t="array" ref="P5908">_xlfn.SWITCH(ROUND(N5908,0),5,"Excellent",4,"Good",3,"ok","Bad")</f>
        <v>Excellent</v>
      </c>
      <c r="Q5908" s="144">
        <v>5</v>
      </c>
      <c r="R5908" s="385">
        <v>43997</v>
      </c>
      <c r="S5908" s="385">
        <v>44058</v>
      </c>
      <c r="T5908" s="144">
        <v>4049</v>
      </c>
      <c r="U5908" s="144" t="s">
        <v>69</v>
      </c>
      <c r="V5908" s="144">
        <v>364</v>
      </c>
      <c r="W5908" s="144" t="str">
        <f t="shared" si="557"/>
        <v>Active</v>
      </c>
      <c r="X5908" s="144">
        <v>4049</v>
      </c>
      <c r="AB5908" s="343"/>
    </row>
    <row r="5909" spans="9:28">
      <c r="I5909" s="342">
        <v>3</v>
      </c>
      <c r="J5909" s="144" t="str">
        <f t="shared" si="555"/>
        <v>LARGE</v>
      </c>
      <c r="K5909" s="144" t="str">
        <f t="shared" si="556"/>
        <v>MEDIUM</v>
      </c>
      <c r="L5909" s="144" t="str" cm="1">
        <f t="array" ref="L5909">_xlfn.IFS(I5909&lt;=2,"SMALL",I5909&lt;=5,"MEDIUM",I5909&gt;5,"LARGE")</f>
        <v>MEDIUM</v>
      </c>
      <c r="M5909" s="144" t="str">
        <f t="shared" si="553"/>
        <v>NO</v>
      </c>
      <c r="N5909" s="374">
        <v>5</v>
      </c>
      <c r="O5909" s="374">
        <f t="shared" si="554"/>
        <v>5</v>
      </c>
      <c r="P5909" s="158" t="str" cm="1">
        <f t="array" ref="P5909">_xlfn.SWITCH(ROUND(N5909,0),5,"Excellent",4,"Good",3,"ok","Bad")</f>
        <v>Excellent</v>
      </c>
      <c r="Q5909" s="144">
        <v>17</v>
      </c>
      <c r="R5909" s="385">
        <v>43965</v>
      </c>
      <c r="S5909" s="385">
        <v>44049</v>
      </c>
      <c r="T5909" s="144">
        <v>2641</v>
      </c>
      <c r="U5909" s="144" t="s">
        <v>69</v>
      </c>
      <c r="V5909" s="144">
        <v>14</v>
      </c>
      <c r="W5909" s="144" t="str">
        <f t="shared" si="557"/>
        <v>Active</v>
      </c>
      <c r="X5909" s="144">
        <v>2641</v>
      </c>
      <c r="AB5909" s="343"/>
    </row>
    <row r="5910" spans="9:28">
      <c r="I5910" s="342">
        <v>4</v>
      </c>
      <c r="J5910" s="144" t="str">
        <f t="shared" si="555"/>
        <v>LARGE</v>
      </c>
      <c r="K5910" s="144" t="str">
        <f t="shared" si="556"/>
        <v>MEDIUM</v>
      </c>
      <c r="L5910" s="144" t="str" cm="1">
        <f t="array" ref="L5910">_xlfn.IFS(I5910&lt;=2,"SMALL",I5910&lt;=5,"MEDIUM",I5910&gt;5,"LARGE")</f>
        <v>MEDIUM</v>
      </c>
      <c r="M5910" s="144" t="str">
        <f t="shared" si="553"/>
        <v>NO</v>
      </c>
      <c r="N5910" s="374">
        <v>5</v>
      </c>
      <c r="O5910" s="374">
        <f t="shared" si="554"/>
        <v>5</v>
      </c>
      <c r="P5910" s="158" t="str" cm="1">
        <f t="array" ref="P5910">_xlfn.SWITCH(ROUND(N5910,0),5,"Excellent",4,"Good",3,"ok","Bad")</f>
        <v>Excellent</v>
      </c>
      <c r="Q5910" s="144">
        <v>3</v>
      </c>
      <c r="R5910" s="385">
        <v>43972</v>
      </c>
      <c r="S5910" s="385">
        <v>44030</v>
      </c>
      <c r="T5910" s="144">
        <v>2841</v>
      </c>
      <c r="U5910" s="144" t="s">
        <v>69</v>
      </c>
      <c r="V5910" s="144">
        <v>261</v>
      </c>
      <c r="W5910" s="144" t="str">
        <f t="shared" si="557"/>
        <v>Active</v>
      </c>
      <c r="X5910" s="144">
        <v>2841</v>
      </c>
      <c r="AB5910" s="343"/>
    </row>
    <row r="5911" spans="9:28">
      <c r="I5911" s="342">
        <v>2</v>
      </c>
      <c r="J5911" s="144" t="str">
        <f t="shared" si="555"/>
        <v>SMALL</v>
      </c>
      <c r="K5911" s="144" t="str">
        <f t="shared" si="556"/>
        <v>SMALL</v>
      </c>
      <c r="L5911" s="144" t="str" cm="1">
        <f t="array" ref="L5911">_xlfn.IFS(I5911&lt;=2,"SMALL",I5911&lt;=5,"MEDIUM",I5911&gt;5,"LARGE")</f>
        <v>SMALL</v>
      </c>
      <c r="M5911" s="144" t="str">
        <f t="shared" si="553"/>
        <v>NO</v>
      </c>
      <c r="N5911" s="374">
        <v>4.67</v>
      </c>
      <c r="O5911" s="374">
        <f t="shared" si="554"/>
        <v>5</v>
      </c>
      <c r="P5911" s="158" t="str" cm="1">
        <f t="array" ref="P5911">_xlfn.SWITCH(ROUND(N5911,0),5,"Excellent",4,"Good",3,"ok","Bad")</f>
        <v>Excellent</v>
      </c>
      <c r="Q5911" s="144">
        <v>3</v>
      </c>
      <c r="R5911" s="385">
        <v>43998</v>
      </c>
      <c r="S5911" s="385">
        <v>44055</v>
      </c>
      <c r="T5911" s="144">
        <v>566</v>
      </c>
      <c r="U5911" s="144" t="s">
        <v>69</v>
      </c>
      <c r="V5911" s="144">
        <v>14</v>
      </c>
      <c r="W5911" s="144" t="str">
        <f t="shared" si="557"/>
        <v>Active</v>
      </c>
      <c r="X5911" s="144">
        <v>566</v>
      </c>
      <c r="AB5911" s="343"/>
    </row>
    <row r="5912" spans="9:28">
      <c r="I5912" s="342">
        <v>4</v>
      </c>
      <c r="J5912" s="144" t="str">
        <f t="shared" si="555"/>
        <v>LARGE</v>
      </c>
      <c r="K5912" s="144" t="str">
        <f t="shared" si="556"/>
        <v>MEDIUM</v>
      </c>
      <c r="L5912" s="144" t="str" cm="1">
        <f t="array" ref="L5912">_xlfn.IFS(I5912&lt;=2,"SMALL",I5912&lt;=5,"MEDIUM",I5912&gt;5,"LARGE")</f>
        <v>MEDIUM</v>
      </c>
      <c r="M5912" s="144" t="str">
        <f t="shared" si="553"/>
        <v>NO</v>
      </c>
      <c r="N5912" s="374">
        <v>4</v>
      </c>
      <c r="O5912" s="374">
        <f t="shared" si="554"/>
        <v>4</v>
      </c>
      <c r="P5912" s="158" t="str" cm="1">
        <f t="array" ref="P5912">_xlfn.SWITCH(ROUND(N5912,0),5,"Excellent",4,"Good",3,"ok","Bad")</f>
        <v>Good</v>
      </c>
      <c r="Q5912" s="144">
        <v>4</v>
      </c>
      <c r="R5912" s="385">
        <v>44011</v>
      </c>
      <c r="S5912" s="385">
        <v>44059</v>
      </c>
      <c r="T5912" s="144">
        <v>3830</v>
      </c>
      <c r="U5912" s="144" t="s">
        <v>69</v>
      </c>
      <c r="V5912" s="144">
        <v>314</v>
      </c>
      <c r="W5912" s="144" t="str">
        <f t="shared" si="557"/>
        <v>Active</v>
      </c>
      <c r="X5912" s="144">
        <v>3830</v>
      </c>
      <c r="AB5912" s="343"/>
    </row>
    <row r="5913" spans="9:28">
      <c r="I5913" s="342">
        <v>8</v>
      </c>
      <c r="J5913" s="144" t="str">
        <f t="shared" si="555"/>
        <v>LARGE</v>
      </c>
      <c r="K5913" s="144" t="str">
        <f t="shared" si="556"/>
        <v>LARGE</v>
      </c>
      <c r="L5913" s="144" t="str" cm="1">
        <f t="array" ref="L5913">_xlfn.IFS(I5913&lt;=2,"SMALL",I5913&lt;=5,"MEDIUM",I5913&gt;5,"LARGE")</f>
        <v>LARGE</v>
      </c>
      <c r="M5913" s="144" t="str">
        <f t="shared" si="553"/>
        <v>NO</v>
      </c>
      <c r="N5913" s="374">
        <v>5</v>
      </c>
      <c r="O5913" s="374">
        <f t="shared" si="554"/>
        <v>5</v>
      </c>
      <c r="P5913" s="158" t="str" cm="1">
        <f t="array" ref="P5913">_xlfn.SWITCH(ROUND(N5913,0),5,"Excellent",4,"Good",3,"ok","Bad")</f>
        <v>Excellent</v>
      </c>
      <c r="Q5913" s="144">
        <v>5</v>
      </c>
      <c r="R5913" s="385">
        <v>43972</v>
      </c>
      <c r="S5913" s="385">
        <v>43997</v>
      </c>
      <c r="T5913" s="144">
        <v>4137</v>
      </c>
      <c r="U5913" s="144" t="s">
        <v>69</v>
      </c>
      <c r="V5913" s="144">
        <v>0</v>
      </c>
      <c r="W5913" s="144" t="str">
        <f t="shared" si="557"/>
        <v>Inactive</v>
      </c>
      <c r="X5913" s="144">
        <v>4137</v>
      </c>
      <c r="AB5913" s="343"/>
    </row>
    <row r="5914" spans="9:28">
      <c r="I5914" s="342">
        <v>2</v>
      </c>
      <c r="J5914" s="144" t="str">
        <f t="shared" si="555"/>
        <v>SMALL</v>
      </c>
      <c r="K5914" s="144" t="str">
        <f t="shared" si="556"/>
        <v>SMALL</v>
      </c>
      <c r="L5914" s="144" t="str" cm="1">
        <f t="array" ref="L5914">_xlfn.IFS(I5914&lt;=2,"SMALL",I5914&lt;=5,"MEDIUM",I5914&gt;5,"LARGE")</f>
        <v>SMALL</v>
      </c>
      <c r="M5914" s="144" t="str">
        <f t="shared" si="553"/>
        <v>NO</v>
      </c>
      <c r="N5914" s="374">
        <v>4.33</v>
      </c>
      <c r="O5914" s="374">
        <f t="shared" si="554"/>
        <v>4</v>
      </c>
      <c r="P5914" s="158" t="str" cm="1">
        <f t="array" ref="P5914">_xlfn.SWITCH(ROUND(N5914,0),5,"Excellent",4,"Good",3,"ok","Bad")</f>
        <v>Good</v>
      </c>
      <c r="Q5914" s="144">
        <v>6</v>
      </c>
      <c r="R5914" s="385">
        <v>43988</v>
      </c>
      <c r="S5914" s="385">
        <v>44031</v>
      </c>
      <c r="T5914" s="144">
        <v>4141</v>
      </c>
      <c r="U5914" s="144" t="s">
        <v>60</v>
      </c>
      <c r="V5914" s="144">
        <v>25</v>
      </c>
      <c r="W5914" s="144" t="str">
        <f t="shared" si="557"/>
        <v>Active</v>
      </c>
      <c r="X5914" s="144">
        <v>4141</v>
      </c>
      <c r="AB5914" s="343"/>
    </row>
    <row r="5915" spans="9:28">
      <c r="I5915" s="342">
        <v>4</v>
      </c>
      <c r="J5915" s="144" t="str">
        <f t="shared" si="555"/>
        <v>LARGE</v>
      </c>
      <c r="K5915" s="144" t="str">
        <f t="shared" si="556"/>
        <v>MEDIUM</v>
      </c>
      <c r="L5915" s="144" t="str" cm="1">
        <f t="array" ref="L5915">_xlfn.IFS(I5915&lt;=2,"SMALL",I5915&lt;=5,"MEDIUM",I5915&gt;5,"LARGE")</f>
        <v>MEDIUM</v>
      </c>
      <c r="M5915" s="144" t="str">
        <f t="shared" si="553"/>
        <v>NO</v>
      </c>
      <c r="N5915" s="374">
        <v>4.9000000000000004</v>
      </c>
      <c r="O5915" s="374">
        <f t="shared" si="554"/>
        <v>5</v>
      </c>
      <c r="P5915" s="158" t="str" cm="1">
        <f t="array" ref="P5915">_xlfn.SWITCH(ROUND(N5915,0),5,"Excellent",4,"Good",3,"ok","Bad")</f>
        <v>Excellent</v>
      </c>
      <c r="Q5915" s="144">
        <v>10</v>
      </c>
      <c r="R5915" s="385">
        <v>43976</v>
      </c>
      <c r="S5915" s="385">
        <v>44052</v>
      </c>
      <c r="T5915" s="144">
        <v>4138</v>
      </c>
      <c r="U5915" s="144" t="s">
        <v>69</v>
      </c>
      <c r="V5915" s="144">
        <v>148</v>
      </c>
      <c r="W5915" s="144" t="str">
        <f t="shared" si="557"/>
        <v>Active</v>
      </c>
      <c r="X5915" s="144">
        <v>4138</v>
      </c>
      <c r="AB5915" s="343"/>
    </row>
    <row r="5916" spans="9:28">
      <c r="I5916" s="342">
        <v>2</v>
      </c>
      <c r="J5916" s="144" t="str">
        <f t="shared" si="555"/>
        <v>SMALL</v>
      </c>
      <c r="K5916" s="144" t="str">
        <f t="shared" si="556"/>
        <v>SMALL</v>
      </c>
      <c r="L5916" s="144" t="str" cm="1">
        <f t="array" ref="L5916">_xlfn.IFS(I5916&lt;=2,"SMALL",I5916&lt;=5,"MEDIUM",I5916&gt;5,"LARGE")</f>
        <v>SMALL</v>
      </c>
      <c r="M5916" s="144" t="str">
        <f t="shared" si="553"/>
        <v>NO</v>
      </c>
      <c r="N5916" s="374">
        <v>4</v>
      </c>
      <c r="O5916" s="374">
        <f t="shared" si="554"/>
        <v>4</v>
      </c>
      <c r="P5916" s="158" t="str" cm="1">
        <f t="array" ref="P5916">_xlfn.SWITCH(ROUND(N5916,0),5,"Excellent",4,"Good",3,"ok","Bad")</f>
        <v>Good</v>
      </c>
      <c r="Q5916" s="144">
        <v>4</v>
      </c>
      <c r="R5916" s="385">
        <v>43981</v>
      </c>
      <c r="S5916" s="385">
        <v>43994</v>
      </c>
      <c r="T5916" s="144">
        <v>4141</v>
      </c>
      <c r="U5916" s="144" t="s">
        <v>60</v>
      </c>
      <c r="V5916" s="144">
        <v>18</v>
      </c>
      <c r="W5916" s="144" t="str">
        <f t="shared" si="557"/>
        <v>Active</v>
      </c>
      <c r="X5916" s="144">
        <v>4141</v>
      </c>
      <c r="AB5916" s="343"/>
    </row>
    <row r="5917" spans="9:28">
      <c r="I5917" s="342">
        <v>2</v>
      </c>
      <c r="J5917" s="144" t="str">
        <f t="shared" si="555"/>
        <v>SMALL</v>
      </c>
      <c r="K5917" s="144" t="str">
        <f t="shared" si="556"/>
        <v>SMALL</v>
      </c>
      <c r="L5917" s="144" t="str" cm="1">
        <f t="array" ref="L5917">_xlfn.IFS(I5917&lt;=2,"SMALL",I5917&lt;=5,"MEDIUM",I5917&gt;5,"LARGE")</f>
        <v>SMALL</v>
      </c>
      <c r="M5917" s="144" t="str">
        <f t="shared" si="553"/>
        <v>NO</v>
      </c>
      <c r="N5917" s="374">
        <v>4.33</v>
      </c>
      <c r="O5917" s="374">
        <f t="shared" si="554"/>
        <v>4</v>
      </c>
      <c r="P5917" s="158" t="str" cm="1">
        <f t="array" ref="P5917">_xlfn.SWITCH(ROUND(N5917,0),5,"Excellent",4,"Good",3,"ok","Bad")</f>
        <v>Good</v>
      </c>
      <c r="Q5917" s="144">
        <v>12</v>
      </c>
      <c r="R5917" s="385">
        <v>43976</v>
      </c>
      <c r="S5917" s="385">
        <v>44045</v>
      </c>
      <c r="T5917" s="144">
        <v>4008</v>
      </c>
      <c r="U5917" s="144" t="s">
        <v>60</v>
      </c>
      <c r="V5917" s="144">
        <v>152</v>
      </c>
      <c r="W5917" s="144" t="str">
        <f t="shared" si="557"/>
        <v>Active</v>
      </c>
      <c r="X5917" s="144">
        <v>4008</v>
      </c>
      <c r="AB5917" s="343"/>
    </row>
    <row r="5918" spans="9:28">
      <c r="I5918" s="342">
        <v>2</v>
      </c>
      <c r="J5918" s="144" t="str">
        <f t="shared" si="555"/>
        <v>SMALL</v>
      </c>
      <c r="K5918" s="144" t="str">
        <f t="shared" si="556"/>
        <v>SMALL</v>
      </c>
      <c r="L5918" s="144" t="str" cm="1">
        <f t="array" ref="L5918">_xlfn.IFS(I5918&lt;=2,"SMALL",I5918&lt;=5,"MEDIUM",I5918&gt;5,"LARGE")</f>
        <v>SMALL</v>
      </c>
      <c r="M5918" s="144" t="str">
        <f t="shared" si="553"/>
        <v>NO</v>
      </c>
      <c r="N5918" s="374">
        <v>4.5</v>
      </c>
      <c r="O5918" s="374">
        <f t="shared" si="554"/>
        <v>5</v>
      </c>
      <c r="P5918" s="158" t="str" cm="1">
        <f t="array" ref="P5918">_xlfn.SWITCH(ROUND(N5918,0),5,"Excellent",4,"Good",3,"ok","Bad")</f>
        <v>Excellent</v>
      </c>
      <c r="Q5918" s="144">
        <v>4</v>
      </c>
      <c r="R5918" s="385">
        <v>43997</v>
      </c>
      <c r="S5918" s="385">
        <v>44054</v>
      </c>
      <c r="T5918" s="144">
        <v>4142</v>
      </c>
      <c r="U5918" s="144" t="s">
        <v>69</v>
      </c>
      <c r="V5918" s="144">
        <v>251</v>
      </c>
      <c r="W5918" s="144" t="str">
        <f t="shared" si="557"/>
        <v>Active</v>
      </c>
      <c r="X5918" s="144">
        <v>4142</v>
      </c>
      <c r="AB5918" s="343"/>
    </row>
    <row r="5919" spans="9:28">
      <c r="I5919" s="342">
        <v>2</v>
      </c>
      <c r="J5919" s="144" t="str">
        <f t="shared" si="555"/>
        <v>SMALL</v>
      </c>
      <c r="K5919" s="144" t="str">
        <f t="shared" si="556"/>
        <v>SMALL</v>
      </c>
      <c r="L5919" s="144" t="str" cm="1">
        <f t="array" ref="L5919">_xlfn.IFS(I5919&lt;=2,"SMALL",I5919&lt;=5,"MEDIUM",I5919&gt;5,"LARGE")</f>
        <v>SMALL</v>
      </c>
      <c r="M5919" s="144" t="str">
        <f t="shared" si="553"/>
        <v>NO</v>
      </c>
      <c r="N5919" s="374">
        <v>4.8600000000000003</v>
      </c>
      <c r="O5919" s="374">
        <f t="shared" si="554"/>
        <v>5</v>
      </c>
      <c r="P5919" s="158" t="str" cm="1">
        <f t="array" ref="P5919">_xlfn.SWITCH(ROUND(N5919,0),5,"Excellent",4,"Good",3,"ok","Bad")</f>
        <v>Excellent</v>
      </c>
      <c r="Q5919" s="144">
        <v>7</v>
      </c>
      <c r="R5919" s="385">
        <v>43981</v>
      </c>
      <c r="S5919" s="385">
        <v>44050</v>
      </c>
      <c r="T5919" s="144">
        <v>4143</v>
      </c>
      <c r="U5919" s="144" t="s">
        <v>73</v>
      </c>
      <c r="V5919" s="144">
        <v>302</v>
      </c>
      <c r="W5919" s="144" t="str">
        <f t="shared" si="557"/>
        <v>Active</v>
      </c>
      <c r="X5919" s="144">
        <v>4143</v>
      </c>
      <c r="AB5919" s="343"/>
    </row>
    <row r="5920" spans="9:28">
      <c r="I5920" s="342">
        <v>5</v>
      </c>
      <c r="J5920" s="144" t="str">
        <f t="shared" si="555"/>
        <v>LARGE</v>
      </c>
      <c r="K5920" s="144" t="str">
        <f t="shared" si="556"/>
        <v>MEDIUM</v>
      </c>
      <c r="L5920" s="144" t="str" cm="1">
        <f t="array" ref="L5920">_xlfn.IFS(I5920&lt;=2,"SMALL",I5920&lt;=5,"MEDIUM",I5920&gt;5,"LARGE")</f>
        <v>MEDIUM</v>
      </c>
      <c r="M5920" s="144" t="str">
        <f t="shared" si="553"/>
        <v>NO</v>
      </c>
      <c r="N5920" s="374">
        <v>4.88</v>
      </c>
      <c r="O5920" s="374">
        <f t="shared" si="554"/>
        <v>5</v>
      </c>
      <c r="P5920" s="158" t="str" cm="1">
        <f t="array" ref="P5920">_xlfn.SWITCH(ROUND(N5920,0),5,"Excellent",4,"Good",3,"ok","Bad")</f>
        <v>Excellent</v>
      </c>
      <c r="Q5920" s="144">
        <v>8</v>
      </c>
      <c r="R5920" s="385">
        <v>43972</v>
      </c>
      <c r="S5920" s="385">
        <v>44038</v>
      </c>
      <c r="T5920" s="144">
        <v>4128</v>
      </c>
      <c r="U5920" s="144" t="s">
        <v>69</v>
      </c>
      <c r="V5920" s="144">
        <v>73</v>
      </c>
      <c r="W5920" s="144" t="str">
        <f t="shared" si="557"/>
        <v>Active</v>
      </c>
      <c r="X5920" s="144">
        <v>4128</v>
      </c>
      <c r="AB5920" s="343"/>
    </row>
    <row r="5921" spans="9:28">
      <c r="I5921" s="342">
        <v>1</v>
      </c>
      <c r="J5921" s="144" t="str">
        <f t="shared" si="555"/>
        <v>SMALL</v>
      </c>
      <c r="K5921" s="144" t="str">
        <f t="shared" si="556"/>
        <v>SMALL</v>
      </c>
      <c r="L5921" s="144" t="str" cm="1">
        <f t="array" ref="L5921">_xlfn.IFS(I5921&lt;=2,"SMALL",I5921&lt;=5,"MEDIUM",I5921&gt;5,"LARGE")</f>
        <v>SMALL</v>
      </c>
      <c r="M5921" s="144" t="str">
        <f t="shared" si="553"/>
        <v>NO</v>
      </c>
      <c r="N5921" s="374">
        <v>4.5999999999999996</v>
      </c>
      <c r="O5921" s="374">
        <f t="shared" si="554"/>
        <v>5</v>
      </c>
      <c r="P5921" s="158" t="str" cm="1">
        <f t="array" ref="P5921">_xlfn.SWITCH(ROUND(N5921,0),5,"Excellent",4,"Good",3,"ok","Bad")</f>
        <v>Excellent</v>
      </c>
      <c r="Q5921" s="144">
        <v>5</v>
      </c>
      <c r="R5921" s="385">
        <v>43985</v>
      </c>
      <c r="S5921" s="385">
        <v>44036</v>
      </c>
      <c r="T5921" s="144">
        <v>4144</v>
      </c>
      <c r="U5921" s="144" t="s">
        <v>60</v>
      </c>
      <c r="V5921" s="144">
        <v>361</v>
      </c>
      <c r="W5921" s="144" t="str">
        <f t="shared" si="557"/>
        <v>Active</v>
      </c>
      <c r="X5921" s="144">
        <v>4144</v>
      </c>
      <c r="AB5921" s="343"/>
    </row>
    <row r="5922" spans="9:28">
      <c r="I5922" s="342">
        <v>8</v>
      </c>
      <c r="J5922" s="144" t="str">
        <f t="shared" si="555"/>
        <v>LARGE</v>
      </c>
      <c r="K5922" s="144" t="str">
        <f t="shared" si="556"/>
        <v>LARGE</v>
      </c>
      <c r="L5922" s="144" t="str" cm="1">
        <f t="array" ref="L5922">_xlfn.IFS(I5922&lt;=2,"SMALL",I5922&lt;=5,"MEDIUM",I5922&gt;5,"LARGE")</f>
        <v>LARGE</v>
      </c>
      <c r="M5922" s="144" t="str">
        <f t="shared" si="553"/>
        <v>NO</v>
      </c>
      <c r="N5922" s="374">
        <v>4.78</v>
      </c>
      <c r="O5922" s="374">
        <f t="shared" si="554"/>
        <v>5</v>
      </c>
      <c r="P5922" s="158" t="str" cm="1">
        <f t="array" ref="P5922">_xlfn.SWITCH(ROUND(N5922,0),5,"Excellent",4,"Good",3,"ok","Bad")</f>
        <v>Excellent</v>
      </c>
      <c r="Q5922" s="144">
        <v>9</v>
      </c>
      <c r="R5922" s="385">
        <v>43982</v>
      </c>
      <c r="S5922" s="385">
        <v>44044</v>
      </c>
      <c r="T5922" s="144">
        <v>2308</v>
      </c>
      <c r="U5922" s="144" t="s">
        <v>60</v>
      </c>
      <c r="V5922" s="144">
        <v>84</v>
      </c>
      <c r="W5922" s="144" t="str">
        <f t="shared" si="557"/>
        <v>Active</v>
      </c>
      <c r="X5922" s="144">
        <v>2308</v>
      </c>
      <c r="AB5922" s="343"/>
    </row>
    <row r="5923" spans="9:28">
      <c r="I5923" s="342">
        <v>4</v>
      </c>
      <c r="J5923" s="144" t="str">
        <f t="shared" si="555"/>
        <v>LARGE</v>
      </c>
      <c r="K5923" s="144" t="str">
        <f t="shared" si="556"/>
        <v>MEDIUM</v>
      </c>
      <c r="L5923" s="144" t="str" cm="1">
        <f t="array" ref="L5923">_xlfn.IFS(I5923&lt;=2,"SMALL",I5923&lt;=5,"MEDIUM",I5923&gt;5,"LARGE")</f>
        <v>MEDIUM</v>
      </c>
      <c r="M5923" s="144" t="str">
        <f t="shared" si="553"/>
        <v>NO</v>
      </c>
      <c r="N5923" s="374">
        <v>5</v>
      </c>
      <c r="O5923" s="374">
        <f t="shared" si="554"/>
        <v>5</v>
      </c>
      <c r="P5923" s="158" t="str" cm="1">
        <f t="array" ref="P5923">_xlfn.SWITCH(ROUND(N5923,0),5,"Excellent",4,"Good",3,"ok","Bad")</f>
        <v>Excellent</v>
      </c>
      <c r="Q5923" s="144">
        <v>8</v>
      </c>
      <c r="R5923" s="385">
        <v>43983</v>
      </c>
      <c r="S5923" s="385">
        <v>44053</v>
      </c>
      <c r="T5923" s="144">
        <v>4139</v>
      </c>
      <c r="U5923" s="144" t="s">
        <v>69</v>
      </c>
      <c r="V5923" s="144">
        <v>147</v>
      </c>
      <c r="W5923" s="144" t="str">
        <f t="shared" si="557"/>
        <v>Active</v>
      </c>
      <c r="X5923" s="144">
        <v>4139</v>
      </c>
      <c r="AB5923" s="343"/>
    </row>
    <row r="5924" spans="9:28">
      <c r="I5924" s="342">
        <v>6</v>
      </c>
      <c r="J5924" s="144" t="str">
        <f t="shared" si="555"/>
        <v>LARGE</v>
      </c>
      <c r="K5924" s="144" t="str">
        <f t="shared" si="556"/>
        <v>LARGE</v>
      </c>
      <c r="L5924" s="144" t="str" cm="1">
        <f t="array" ref="L5924">_xlfn.IFS(I5924&lt;=2,"SMALL",I5924&lt;=5,"MEDIUM",I5924&gt;5,"LARGE")</f>
        <v>LARGE</v>
      </c>
      <c r="M5924" s="144" t="str">
        <f t="shared" si="553"/>
        <v>NO</v>
      </c>
      <c r="N5924" s="374">
        <v>4.8499999999999996</v>
      </c>
      <c r="O5924" s="374">
        <f t="shared" si="554"/>
        <v>5</v>
      </c>
      <c r="P5924" s="158" t="str" cm="1">
        <f t="array" ref="P5924">_xlfn.SWITCH(ROUND(N5924,0),5,"Excellent",4,"Good",3,"ok","Bad")</f>
        <v>Excellent</v>
      </c>
      <c r="Q5924" s="144">
        <v>13</v>
      </c>
      <c r="R5924" s="385">
        <v>43983</v>
      </c>
      <c r="S5924" s="385">
        <v>44052</v>
      </c>
      <c r="T5924" s="144">
        <v>4140</v>
      </c>
      <c r="U5924" s="144" t="s">
        <v>69</v>
      </c>
      <c r="V5924" s="144">
        <v>143</v>
      </c>
      <c r="W5924" s="144" t="str">
        <f t="shared" si="557"/>
        <v>Active</v>
      </c>
      <c r="X5924" s="144">
        <v>4140</v>
      </c>
      <c r="AB5924" s="343"/>
    </row>
    <row r="5925" spans="9:28">
      <c r="I5925" s="342">
        <v>3</v>
      </c>
      <c r="J5925" s="144" t="str">
        <f t="shared" si="555"/>
        <v>LARGE</v>
      </c>
      <c r="K5925" s="144" t="str">
        <f t="shared" si="556"/>
        <v>MEDIUM</v>
      </c>
      <c r="L5925" s="144" t="str" cm="1">
        <f t="array" ref="L5925">_xlfn.IFS(I5925&lt;=2,"SMALL",I5925&lt;=5,"MEDIUM",I5925&gt;5,"LARGE")</f>
        <v>MEDIUM</v>
      </c>
      <c r="M5925" s="144" t="str">
        <f t="shared" si="553"/>
        <v>NO</v>
      </c>
      <c r="N5925" s="374">
        <v>4.9000000000000004</v>
      </c>
      <c r="O5925" s="374">
        <f t="shared" si="554"/>
        <v>5</v>
      </c>
      <c r="P5925" s="158" t="str" cm="1">
        <f t="array" ref="P5925">_xlfn.SWITCH(ROUND(N5925,0),5,"Excellent",4,"Good",3,"ok","Bad")</f>
        <v>Excellent</v>
      </c>
      <c r="Q5925" s="144">
        <v>10</v>
      </c>
      <c r="R5925" s="385">
        <v>43999</v>
      </c>
      <c r="S5925" s="385">
        <v>44044</v>
      </c>
      <c r="T5925" s="144">
        <v>1060</v>
      </c>
      <c r="U5925" s="144" t="s">
        <v>69</v>
      </c>
      <c r="V5925" s="144">
        <v>4</v>
      </c>
      <c r="W5925" s="144" t="str">
        <f t="shared" si="557"/>
        <v>Active</v>
      </c>
      <c r="X5925" s="144">
        <v>1060</v>
      </c>
      <c r="AB5925" s="343"/>
    </row>
    <row r="5926" spans="9:28">
      <c r="I5926" s="342">
        <v>2</v>
      </c>
      <c r="J5926" s="144" t="str">
        <f t="shared" si="555"/>
        <v>SMALL</v>
      </c>
      <c r="K5926" s="144" t="str">
        <f t="shared" si="556"/>
        <v>SMALL</v>
      </c>
      <c r="L5926" s="144" t="str" cm="1">
        <f t="array" ref="L5926">_xlfn.IFS(I5926&lt;=2,"SMALL",I5926&lt;=5,"MEDIUM",I5926&gt;5,"LARGE")</f>
        <v>SMALL</v>
      </c>
      <c r="M5926" s="144" t="str">
        <f t="shared" si="553"/>
        <v>NO</v>
      </c>
      <c r="N5926" s="374">
        <v>5</v>
      </c>
      <c r="O5926" s="374">
        <f t="shared" si="554"/>
        <v>5</v>
      </c>
      <c r="P5926" s="158" t="str" cm="1">
        <f t="array" ref="P5926">_xlfn.SWITCH(ROUND(N5926,0),5,"Excellent",4,"Good",3,"ok","Bad")</f>
        <v>Excellent</v>
      </c>
      <c r="Q5926" s="144">
        <v>6</v>
      </c>
      <c r="R5926" s="385">
        <v>44036</v>
      </c>
      <c r="S5926" s="385">
        <v>44052</v>
      </c>
      <c r="T5926" s="144">
        <v>4145</v>
      </c>
      <c r="U5926" s="144" t="s">
        <v>60</v>
      </c>
      <c r="V5926" s="144">
        <v>347</v>
      </c>
      <c r="W5926" s="144" t="str">
        <f t="shared" si="557"/>
        <v>Active</v>
      </c>
      <c r="X5926" s="144">
        <v>4145</v>
      </c>
      <c r="AB5926" s="343"/>
    </row>
    <row r="5927" spans="9:28">
      <c r="I5927" s="342">
        <v>4</v>
      </c>
      <c r="J5927" s="144" t="str">
        <f t="shared" si="555"/>
        <v>LARGE</v>
      </c>
      <c r="K5927" s="144" t="str">
        <f t="shared" si="556"/>
        <v>MEDIUM</v>
      </c>
      <c r="L5927" s="144" t="str" cm="1">
        <f t="array" ref="L5927">_xlfn.IFS(I5927&lt;=2,"SMALL",I5927&lt;=5,"MEDIUM",I5927&gt;5,"LARGE")</f>
        <v>MEDIUM</v>
      </c>
      <c r="M5927" s="144" t="str">
        <f t="shared" si="553"/>
        <v>NO</v>
      </c>
      <c r="N5927" s="374">
        <v>5</v>
      </c>
      <c r="O5927" s="374">
        <f t="shared" si="554"/>
        <v>5</v>
      </c>
      <c r="P5927" s="158" t="str" cm="1">
        <f t="array" ref="P5927">_xlfn.SWITCH(ROUND(N5927,0),5,"Excellent",4,"Good",3,"ok","Bad")</f>
        <v>Excellent</v>
      </c>
      <c r="Q5927" s="144">
        <v>3</v>
      </c>
      <c r="R5927" s="385">
        <v>44017</v>
      </c>
      <c r="S5927" s="385">
        <v>44031</v>
      </c>
      <c r="T5927" s="144">
        <v>2162</v>
      </c>
      <c r="U5927" s="144" t="s">
        <v>69</v>
      </c>
      <c r="V5927" s="144">
        <v>34</v>
      </c>
      <c r="W5927" s="144" t="str">
        <f t="shared" si="557"/>
        <v>Active</v>
      </c>
      <c r="X5927" s="144">
        <v>2162</v>
      </c>
      <c r="AB5927" s="343"/>
    </row>
    <row r="5928" spans="9:28">
      <c r="I5928" s="342">
        <v>4</v>
      </c>
      <c r="J5928" s="144" t="str">
        <f t="shared" si="555"/>
        <v>LARGE</v>
      </c>
      <c r="K5928" s="144" t="str">
        <f t="shared" si="556"/>
        <v>MEDIUM</v>
      </c>
      <c r="L5928" s="144" t="str" cm="1">
        <f t="array" ref="L5928">_xlfn.IFS(I5928&lt;=2,"SMALL",I5928&lt;=5,"MEDIUM",I5928&gt;5,"LARGE")</f>
        <v>MEDIUM</v>
      </c>
      <c r="M5928" s="144" t="str">
        <f t="shared" si="553"/>
        <v>NO</v>
      </c>
      <c r="N5928" s="374">
        <v>4.33</v>
      </c>
      <c r="O5928" s="374">
        <f t="shared" si="554"/>
        <v>4</v>
      </c>
      <c r="P5928" s="158" t="str" cm="1">
        <f t="array" ref="P5928">_xlfn.SWITCH(ROUND(N5928,0),5,"Excellent",4,"Good",3,"ok","Bad")</f>
        <v>Good</v>
      </c>
      <c r="Q5928" s="144">
        <v>3</v>
      </c>
      <c r="R5928" s="385">
        <v>44019</v>
      </c>
      <c r="S5928" s="385">
        <v>44043</v>
      </c>
      <c r="T5928" s="144">
        <v>2286</v>
      </c>
      <c r="U5928" s="144" t="s">
        <v>69</v>
      </c>
      <c r="V5928" s="144">
        <v>7</v>
      </c>
      <c r="W5928" s="144" t="str">
        <f t="shared" si="557"/>
        <v>Active</v>
      </c>
      <c r="X5928" s="144">
        <v>2286</v>
      </c>
      <c r="AB5928" s="343"/>
    </row>
    <row r="5929" spans="9:28">
      <c r="I5929" s="342">
        <v>2</v>
      </c>
      <c r="J5929" s="144" t="str">
        <f t="shared" si="555"/>
        <v>SMALL</v>
      </c>
      <c r="K5929" s="144" t="str">
        <f t="shared" si="556"/>
        <v>SMALL</v>
      </c>
      <c r="L5929" s="144" t="str" cm="1">
        <f t="array" ref="L5929">_xlfn.IFS(I5929&lt;=2,"SMALL",I5929&lt;=5,"MEDIUM",I5929&gt;5,"LARGE")</f>
        <v>SMALL</v>
      </c>
      <c r="M5929" s="144" t="str">
        <f t="shared" si="553"/>
        <v>NO</v>
      </c>
      <c r="N5929" s="374">
        <v>5</v>
      </c>
      <c r="O5929" s="374">
        <f t="shared" si="554"/>
        <v>5</v>
      </c>
      <c r="P5929" s="158" t="str" cm="1">
        <f t="array" ref="P5929">_xlfn.SWITCH(ROUND(N5929,0),5,"Excellent",4,"Good",3,"ok","Bad")</f>
        <v>Excellent</v>
      </c>
      <c r="Q5929" s="144">
        <v>8</v>
      </c>
      <c r="R5929" s="385">
        <v>43997</v>
      </c>
      <c r="S5929" s="385">
        <v>44050</v>
      </c>
      <c r="T5929" s="144">
        <v>4145</v>
      </c>
      <c r="U5929" s="144" t="s">
        <v>60</v>
      </c>
      <c r="V5929" s="144">
        <v>362</v>
      </c>
      <c r="W5929" s="144" t="str">
        <f t="shared" si="557"/>
        <v>Active</v>
      </c>
      <c r="X5929" s="144">
        <v>4145</v>
      </c>
      <c r="AB5929" s="343"/>
    </row>
    <row r="5930" spans="9:28">
      <c r="I5930" s="342">
        <v>4</v>
      </c>
      <c r="J5930" s="144" t="str">
        <f t="shared" si="555"/>
        <v>LARGE</v>
      </c>
      <c r="K5930" s="144" t="str">
        <f t="shared" si="556"/>
        <v>MEDIUM</v>
      </c>
      <c r="L5930" s="144" t="str" cm="1">
        <f t="array" ref="L5930">_xlfn.IFS(I5930&lt;=2,"SMALL",I5930&lt;=5,"MEDIUM",I5930&gt;5,"LARGE")</f>
        <v>MEDIUM</v>
      </c>
      <c r="M5930" s="144" t="str">
        <f t="shared" si="553"/>
        <v>NO</v>
      </c>
      <c r="N5930" s="374">
        <v>5</v>
      </c>
      <c r="O5930" s="374">
        <f t="shared" si="554"/>
        <v>5</v>
      </c>
      <c r="P5930" s="158" t="str" cm="1">
        <f t="array" ref="P5930">_xlfn.SWITCH(ROUND(N5930,0),5,"Excellent",4,"Good",3,"ok","Bad")</f>
        <v>Excellent</v>
      </c>
      <c r="Q5930" s="144">
        <v>3</v>
      </c>
      <c r="R5930" s="385">
        <v>44002</v>
      </c>
      <c r="S5930" s="385">
        <v>44043</v>
      </c>
      <c r="T5930" s="144">
        <v>1000</v>
      </c>
      <c r="U5930" s="144" t="s">
        <v>69</v>
      </c>
      <c r="V5930" s="144">
        <v>64</v>
      </c>
      <c r="W5930" s="144" t="str">
        <f t="shared" si="557"/>
        <v>Active</v>
      </c>
      <c r="X5930" s="144">
        <v>1000</v>
      </c>
      <c r="AB5930" s="343"/>
    </row>
    <row r="5931" spans="9:28">
      <c r="I5931" s="342">
        <v>3</v>
      </c>
      <c r="J5931" s="144" t="str">
        <f t="shared" si="555"/>
        <v>LARGE</v>
      </c>
      <c r="K5931" s="144" t="str">
        <f t="shared" si="556"/>
        <v>MEDIUM</v>
      </c>
      <c r="L5931" s="144" t="str" cm="1">
        <f t="array" ref="L5931">_xlfn.IFS(I5931&lt;=2,"SMALL",I5931&lt;=5,"MEDIUM",I5931&gt;5,"LARGE")</f>
        <v>MEDIUM</v>
      </c>
      <c r="M5931" s="144" t="str">
        <f t="shared" si="553"/>
        <v>NO</v>
      </c>
      <c r="N5931" s="374">
        <v>4.67</v>
      </c>
      <c r="O5931" s="374">
        <f t="shared" si="554"/>
        <v>5</v>
      </c>
      <c r="P5931" s="158" t="str" cm="1">
        <f t="array" ref="P5931">_xlfn.SWITCH(ROUND(N5931,0),5,"Excellent",4,"Good",3,"ok","Bad")</f>
        <v>Excellent</v>
      </c>
      <c r="Q5931" s="144">
        <v>3</v>
      </c>
      <c r="R5931" s="385">
        <v>44000</v>
      </c>
      <c r="S5931" s="385">
        <v>44020</v>
      </c>
      <c r="T5931" s="144">
        <v>1792</v>
      </c>
      <c r="U5931" s="144" t="s">
        <v>69</v>
      </c>
      <c r="V5931" s="144">
        <v>0</v>
      </c>
      <c r="W5931" s="144" t="str">
        <f t="shared" si="557"/>
        <v>Inactive</v>
      </c>
      <c r="X5931" s="144">
        <v>1792</v>
      </c>
      <c r="AB5931" s="343"/>
    </row>
    <row r="5932" spans="9:28">
      <c r="I5932" s="342">
        <v>2</v>
      </c>
      <c r="J5932" s="144" t="str">
        <f t="shared" si="555"/>
        <v>SMALL</v>
      </c>
      <c r="K5932" s="144" t="str">
        <f t="shared" si="556"/>
        <v>SMALL</v>
      </c>
      <c r="L5932" s="144" t="str" cm="1">
        <f t="array" ref="L5932">_xlfn.IFS(I5932&lt;=2,"SMALL",I5932&lt;=5,"MEDIUM",I5932&gt;5,"LARGE")</f>
        <v>SMALL</v>
      </c>
      <c r="M5932" s="144" t="str">
        <f t="shared" si="553"/>
        <v>NO</v>
      </c>
      <c r="N5932" s="374">
        <v>5</v>
      </c>
      <c r="O5932" s="374">
        <f t="shared" si="554"/>
        <v>5</v>
      </c>
      <c r="P5932" s="158" t="str" cm="1">
        <f t="array" ref="P5932">_xlfn.SWITCH(ROUND(N5932,0),5,"Excellent",4,"Good",3,"ok","Bad")</f>
        <v>Excellent</v>
      </c>
      <c r="Q5932" s="144">
        <v>8</v>
      </c>
      <c r="R5932" s="385">
        <v>43995</v>
      </c>
      <c r="S5932" s="385">
        <v>44051</v>
      </c>
      <c r="T5932" s="144">
        <v>2690</v>
      </c>
      <c r="U5932" s="144" t="s">
        <v>69</v>
      </c>
      <c r="V5932" s="144">
        <v>353</v>
      </c>
      <c r="W5932" s="144" t="str">
        <f t="shared" si="557"/>
        <v>Active</v>
      </c>
      <c r="X5932" s="144">
        <v>2690</v>
      </c>
      <c r="AB5932" s="343"/>
    </row>
    <row r="5933" spans="9:28">
      <c r="I5933" s="342">
        <v>3</v>
      </c>
      <c r="J5933" s="144" t="str">
        <f t="shared" si="555"/>
        <v>LARGE</v>
      </c>
      <c r="K5933" s="144" t="str">
        <f t="shared" si="556"/>
        <v>MEDIUM</v>
      </c>
      <c r="L5933" s="144" t="str" cm="1">
        <f t="array" ref="L5933">_xlfn.IFS(I5933&lt;=2,"SMALL",I5933&lt;=5,"MEDIUM",I5933&gt;5,"LARGE")</f>
        <v>MEDIUM</v>
      </c>
      <c r="M5933" s="144" t="str">
        <f t="shared" si="553"/>
        <v>NO</v>
      </c>
      <c r="N5933" s="374">
        <v>5</v>
      </c>
      <c r="O5933" s="374">
        <f t="shared" si="554"/>
        <v>5</v>
      </c>
      <c r="P5933" s="158" t="str" cm="1">
        <f t="array" ref="P5933">_xlfn.SWITCH(ROUND(N5933,0),5,"Excellent",4,"Good",3,"ok","Bad")</f>
        <v>Excellent</v>
      </c>
      <c r="Q5933" s="144">
        <v>10</v>
      </c>
      <c r="R5933" s="385">
        <v>43989</v>
      </c>
      <c r="S5933" s="385">
        <v>44040</v>
      </c>
      <c r="T5933" s="144">
        <v>4146</v>
      </c>
      <c r="U5933" s="144" t="s">
        <v>60</v>
      </c>
      <c r="V5933" s="144">
        <v>365</v>
      </c>
      <c r="W5933" s="144" t="str">
        <f t="shared" si="557"/>
        <v>Active</v>
      </c>
      <c r="X5933" s="144">
        <v>4146</v>
      </c>
      <c r="AB5933" s="343"/>
    </row>
    <row r="5934" spans="9:28">
      <c r="I5934" s="342">
        <v>3</v>
      </c>
      <c r="J5934" s="144" t="str">
        <f t="shared" si="555"/>
        <v>LARGE</v>
      </c>
      <c r="K5934" s="144" t="str">
        <f t="shared" si="556"/>
        <v>MEDIUM</v>
      </c>
      <c r="L5934" s="144" t="str" cm="1">
        <f t="array" ref="L5934">_xlfn.IFS(I5934&lt;=2,"SMALL",I5934&lt;=5,"MEDIUM",I5934&gt;5,"LARGE")</f>
        <v>MEDIUM</v>
      </c>
      <c r="M5934" s="144" t="str">
        <f t="shared" si="553"/>
        <v>NO</v>
      </c>
      <c r="N5934" s="374">
        <v>4.8899999999999997</v>
      </c>
      <c r="O5934" s="374">
        <f t="shared" si="554"/>
        <v>5</v>
      </c>
      <c r="P5934" s="158" t="str" cm="1">
        <f t="array" ref="P5934">_xlfn.SWITCH(ROUND(N5934,0),5,"Excellent",4,"Good",3,"ok","Bad")</f>
        <v>Excellent</v>
      </c>
      <c r="Q5934" s="144">
        <v>9</v>
      </c>
      <c r="R5934" s="385">
        <v>43991</v>
      </c>
      <c r="S5934" s="385">
        <v>44051</v>
      </c>
      <c r="T5934" s="144">
        <v>4146</v>
      </c>
      <c r="U5934" s="144" t="s">
        <v>60</v>
      </c>
      <c r="V5934" s="144">
        <v>365</v>
      </c>
      <c r="W5934" s="144" t="str">
        <f t="shared" si="557"/>
        <v>Active</v>
      </c>
      <c r="X5934" s="144">
        <v>4146</v>
      </c>
      <c r="AB5934" s="343"/>
    </row>
    <row r="5935" spans="9:28">
      <c r="I5935" s="342">
        <v>4</v>
      </c>
      <c r="J5935" s="144" t="str">
        <f t="shared" si="555"/>
        <v>LARGE</v>
      </c>
      <c r="K5935" s="144" t="str">
        <f t="shared" si="556"/>
        <v>MEDIUM</v>
      </c>
      <c r="L5935" s="144" t="str" cm="1">
        <f t="array" ref="L5935">_xlfn.IFS(I5935&lt;=2,"SMALL",I5935&lt;=5,"MEDIUM",I5935&gt;5,"LARGE")</f>
        <v>MEDIUM</v>
      </c>
      <c r="M5935" s="144" t="str">
        <f t="shared" si="553"/>
        <v>NO</v>
      </c>
      <c r="N5935" s="374">
        <v>4.91</v>
      </c>
      <c r="O5935" s="374">
        <f t="shared" si="554"/>
        <v>5</v>
      </c>
      <c r="P5935" s="158" t="str" cm="1">
        <f t="array" ref="P5935">_xlfn.SWITCH(ROUND(N5935,0),5,"Excellent",4,"Good",3,"ok","Bad")</f>
        <v>Excellent</v>
      </c>
      <c r="Q5935" s="144">
        <v>11</v>
      </c>
      <c r="R5935" s="385">
        <v>43989</v>
      </c>
      <c r="S5935" s="385">
        <v>44048</v>
      </c>
      <c r="T5935" s="144">
        <v>3476</v>
      </c>
      <c r="U5935" s="144" t="s">
        <v>69</v>
      </c>
      <c r="V5935" s="144">
        <v>358</v>
      </c>
      <c r="W5935" s="144" t="str">
        <f t="shared" si="557"/>
        <v>Active</v>
      </c>
      <c r="X5935" s="144">
        <v>3476</v>
      </c>
      <c r="AB5935" s="343"/>
    </row>
    <row r="5936" spans="9:28">
      <c r="I5936" s="342">
        <v>2</v>
      </c>
      <c r="J5936" s="144" t="str">
        <f t="shared" si="555"/>
        <v>SMALL</v>
      </c>
      <c r="K5936" s="144" t="str">
        <f t="shared" si="556"/>
        <v>SMALL</v>
      </c>
      <c r="L5936" s="144" t="str" cm="1">
        <f t="array" ref="L5936">_xlfn.IFS(I5936&lt;=2,"SMALL",I5936&lt;=5,"MEDIUM",I5936&gt;5,"LARGE")</f>
        <v>SMALL</v>
      </c>
      <c r="M5936" s="144" t="str">
        <f t="shared" si="553"/>
        <v>NO</v>
      </c>
      <c r="N5936" s="374">
        <v>5</v>
      </c>
      <c r="O5936" s="374">
        <f t="shared" si="554"/>
        <v>5</v>
      </c>
      <c r="P5936" s="158" t="str" cm="1">
        <f t="array" ref="P5936">_xlfn.SWITCH(ROUND(N5936,0),5,"Excellent",4,"Good",3,"ok","Bad")</f>
        <v>Excellent</v>
      </c>
      <c r="Q5936" s="144">
        <v>7</v>
      </c>
      <c r="R5936" s="385">
        <v>43989</v>
      </c>
      <c r="S5936" s="385">
        <v>44044</v>
      </c>
      <c r="T5936" s="144">
        <v>3977</v>
      </c>
      <c r="U5936" s="144" t="s">
        <v>69</v>
      </c>
      <c r="V5936" s="144">
        <v>318</v>
      </c>
      <c r="W5936" s="144" t="str">
        <f t="shared" si="557"/>
        <v>Active</v>
      </c>
      <c r="X5936" s="144">
        <v>3977</v>
      </c>
      <c r="AB5936" s="343"/>
    </row>
    <row r="5937" spans="9:28">
      <c r="I5937" s="342">
        <v>2</v>
      </c>
      <c r="J5937" s="144" t="str">
        <f t="shared" si="555"/>
        <v>SMALL</v>
      </c>
      <c r="K5937" s="144" t="str">
        <f t="shared" si="556"/>
        <v>SMALL</v>
      </c>
      <c r="L5937" s="144" t="str" cm="1">
        <f t="array" ref="L5937">_xlfn.IFS(I5937&lt;=2,"SMALL",I5937&lt;=5,"MEDIUM",I5937&gt;5,"LARGE")</f>
        <v>SMALL</v>
      </c>
      <c r="M5937" s="144" t="str">
        <f t="shared" si="553"/>
        <v>NO</v>
      </c>
      <c r="N5937" s="374">
        <v>5</v>
      </c>
      <c r="O5937" s="374">
        <f t="shared" si="554"/>
        <v>5</v>
      </c>
      <c r="P5937" s="158" t="str" cm="1">
        <f t="array" ref="P5937">_xlfn.SWITCH(ROUND(N5937,0),5,"Excellent",4,"Good",3,"ok","Bad")</f>
        <v>Excellent</v>
      </c>
      <c r="Q5937" s="144">
        <v>12</v>
      </c>
      <c r="R5937" s="385">
        <v>43992</v>
      </c>
      <c r="S5937" s="385">
        <v>44044</v>
      </c>
      <c r="T5937" s="144">
        <v>2140</v>
      </c>
      <c r="U5937" s="144" t="s">
        <v>60</v>
      </c>
      <c r="V5937" s="144">
        <v>108</v>
      </c>
      <c r="W5937" s="144" t="str">
        <f t="shared" si="557"/>
        <v>Active</v>
      </c>
      <c r="X5937" s="144">
        <v>2140</v>
      </c>
      <c r="AB5937" s="343"/>
    </row>
    <row r="5938" spans="9:28">
      <c r="I5938" s="342">
        <v>2</v>
      </c>
      <c r="J5938" s="144" t="str">
        <f t="shared" si="555"/>
        <v>SMALL</v>
      </c>
      <c r="K5938" s="144" t="str">
        <f t="shared" si="556"/>
        <v>SMALL</v>
      </c>
      <c r="L5938" s="144" t="str" cm="1">
        <f t="array" ref="L5938">_xlfn.IFS(I5938&lt;=2,"SMALL",I5938&lt;=5,"MEDIUM",I5938&gt;5,"LARGE")</f>
        <v>SMALL</v>
      </c>
      <c r="M5938" s="144" t="str">
        <f t="shared" si="553"/>
        <v>NO</v>
      </c>
      <c r="N5938" s="374">
        <v>5</v>
      </c>
      <c r="O5938" s="374">
        <f t="shared" si="554"/>
        <v>5</v>
      </c>
      <c r="P5938" s="158" t="str" cm="1">
        <f t="array" ref="P5938">_xlfn.SWITCH(ROUND(N5938,0),5,"Excellent",4,"Good",3,"ok","Bad")</f>
        <v>Excellent</v>
      </c>
      <c r="Q5938" s="144">
        <v>3</v>
      </c>
      <c r="R5938" s="385">
        <v>44014</v>
      </c>
      <c r="S5938" s="385">
        <v>44053</v>
      </c>
      <c r="T5938" s="144">
        <v>1752</v>
      </c>
      <c r="U5938" s="144" t="s">
        <v>60</v>
      </c>
      <c r="V5938" s="144">
        <v>363</v>
      </c>
      <c r="W5938" s="144" t="str">
        <f t="shared" si="557"/>
        <v>Active</v>
      </c>
      <c r="X5938" s="144">
        <v>1752</v>
      </c>
      <c r="AB5938" s="343"/>
    </row>
    <row r="5939" spans="9:28">
      <c r="I5939" s="342">
        <v>10</v>
      </c>
      <c r="J5939" s="144" t="str">
        <f t="shared" si="555"/>
        <v>LARGE</v>
      </c>
      <c r="K5939" s="144" t="str">
        <f t="shared" si="556"/>
        <v>LARGE</v>
      </c>
      <c r="L5939" s="144" t="str" cm="1">
        <f t="array" ref="L5939">_xlfn.IFS(I5939&lt;=2,"SMALL",I5939&lt;=5,"MEDIUM",I5939&gt;5,"LARGE")</f>
        <v>LARGE</v>
      </c>
      <c r="M5939" s="144" t="str">
        <f t="shared" si="553"/>
        <v>NO</v>
      </c>
      <c r="N5939" s="374">
        <v>4.75</v>
      </c>
      <c r="O5939" s="374">
        <f t="shared" si="554"/>
        <v>5</v>
      </c>
      <c r="P5939" s="158" t="str" cm="1">
        <f t="array" ref="P5939">_xlfn.SWITCH(ROUND(N5939,0),5,"Excellent",4,"Good",3,"ok","Bad")</f>
        <v>Excellent</v>
      </c>
      <c r="Q5939" s="144">
        <v>4</v>
      </c>
      <c r="R5939" s="385">
        <v>44018</v>
      </c>
      <c r="S5939" s="385">
        <v>44052</v>
      </c>
      <c r="T5939" s="144">
        <v>3429</v>
      </c>
      <c r="U5939" s="144" t="s">
        <v>69</v>
      </c>
      <c r="V5939" s="144">
        <v>158</v>
      </c>
      <c r="W5939" s="144" t="str">
        <f t="shared" si="557"/>
        <v>Active</v>
      </c>
      <c r="X5939" s="144">
        <v>3429</v>
      </c>
      <c r="AB5939" s="343"/>
    </row>
    <row r="5940" spans="9:28">
      <c r="I5940" s="342">
        <v>2</v>
      </c>
      <c r="J5940" s="144" t="str">
        <f t="shared" si="555"/>
        <v>SMALL</v>
      </c>
      <c r="K5940" s="144" t="str">
        <f t="shared" si="556"/>
        <v>SMALL</v>
      </c>
      <c r="L5940" s="144" t="str" cm="1">
        <f t="array" ref="L5940">_xlfn.IFS(I5940&lt;=2,"SMALL",I5940&lt;=5,"MEDIUM",I5940&gt;5,"LARGE")</f>
        <v>SMALL</v>
      </c>
      <c r="M5940" s="144" t="str">
        <f t="shared" si="553"/>
        <v>NO</v>
      </c>
      <c r="N5940" s="374">
        <v>4.67</v>
      </c>
      <c r="O5940" s="374">
        <f t="shared" si="554"/>
        <v>5</v>
      </c>
      <c r="P5940" s="158" t="str" cm="1">
        <f t="array" ref="P5940">_xlfn.SWITCH(ROUND(N5940,0),5,"Excellent",4,"Good",3,"ok","Bad")</f>
        <v>Excellent</v>
      </c>
      <c r="Q5940" s="144">
        <v>3</v>
      </c>
      <c r="R5940" s="385">
        <v>44003</v>
      </c>
      <c r="S5940" s="385">
        <v>44010</v>
      </c>
      <c r="T5940" s="144">
        <v>4099</v>
      </c>
      <c r="U5940" s="144" t="s">
        <v>69</v>
      </c>
      <c r="V5940" s="144">
        <v>331</v>
      </c>
      <c r="W5940" s="144" t="str">
        <f t="shared" si="557"/>
        <v>Active</v>
      </c>
      <c r="X5940" s="144">
        <v>4099</v>
      </c>
      <c r="AB5940" s="343"/>
    </row>
    <row r="5941" spans="9:28">
      <c r="I5941" s="342">
        <v>2</v>
      </c>
      <c r="J5941" s="144" t="str">
        <f t="shared" si="555"/>
        <v>SMALL</v>
      </c>
      <c r="K5941" s="144" t="str">
        <f t="shared" si="556"/>
        <v>SMALL</v>
      </c>
      <c r="L5941" s="144" t="str" cm="1">
        <f t="array" ref="L5941">_xlfn.IFS(I5941&lt;=2,"SMALL",I5941&lt;=5,"MEDIUM",I5941&gt;5,"LARGE")</f>
        <v>SMALL</v>
      </c>
      <c r="M5941" s="144" t="str">
        <f t="shared" si="553"/>
        <v>NO</v>
      </c>
      <c r="N5941" s="374">
        <v>5</v>
      </c>
      <c r="O5941" s="374">
        <f t="shared" si="554"/>
        <v>5</v>
      </c>
      <c r="P5941" s="158" t="str" cm="1">
        <f t="array" ref="P5941">_xlfn.SWITCH(ROUND(N5941,0),5,"Excellent",4,"Good",3,"ok","Bad")</f>
        <v>Excellent</v>
      </c>
      <c r="Q5941" s="144">
        <v>4</v>
      </c>
      <c r="R5941" s="385">
        <v>44009</v>
      </c>
      <c r="S5941" s="385">
        <v>44036</v>
      </c>
      <c r="T5941" s="144">
        <v>3429</v>
      </c>
      <c r="U5941" s="144" t="s">
        <v>60</v>
      </c>
      <c r="V5941" s="144">
        <v>69</v>
      </c>
      <c r="W5941" s="144" t="str">
        <f t="shared" si="557"/>
        <v>Active</v>
      </c>
      <c r="X5941" s="144">
        <v>3429</v>
      </c>
      <c r="AB5941" s="343"/>
    </row>
    <row r="5942" spans="9:28">
      <c r="I5942" s="342">
        <v>3</v>
      </c>
      <c r="J5942" s="144" t="str">
        <f t="shared" si="555"/>
        <v>LARGE</v>
      </c>
      <c r="K5942" s="144" t="str">
        <f t="shared" si="556"/>
        <v>MEDIUM</v>
      </c>
      <c r="L5942" s="144" t="str" cm="1">
        <f t="array" ref="L5942">_xlfn.IFS(I5942&lt;=2,"SMALL",I5942&lt;=5,"MEDIUM",I5942&gt;5,"LARGE")</f>
        <v>MEDIUM</v>
      </c>
      <c r="M5942" s="144" t="str">
        <f t="shared" si="553"/>
        <v>NO</v>
      </c>
      <c r="N5942" s="374">
        <v>4.67</v>
      </c>
      <c r="O5942" s="374">
        <f t="shared" si="554"/>
        <v>5</v>
      </c>
      <c r="P5942" s="158" t="str" cm="1">
        <f t="array" ref="P5942">_xlfn.SWITCH(ROUND(N5942,0),5,"Excellent",4,"Good",3,"ok","Bad")</f>
        <v>Excellent</v>
      </c>
      <c r="Q5942" s="144">
        <v>6</v>
      </c>
      <c r="R5942" s="385">
        <v>44002</v>
      </c>
      <c r="S5942" s="385">
        <v>44048</v>
      </c>
      <c r="T5942" s="144">
        <v>4146</v>
      </c>
      <c r="U5942" s="144" t="s">
        <v>60</v>
      </c>
      <c r="V5942" s="144">
        <v>359</v>
      </c>
      <c r="W5942" s="144" t="str">
        <f t="shared" si="557"/>
        <v>Active</v>
      </c>
      <c r="X5942" s="144">
        <v>4146</v>
      </c>
      <c r="AB5942" s="343"/>
    </row>
    <row r="5943" spans="9:28">
      <c r="I5943" s="342">
        <v>2</v>
      </c>
      <c r="J5943" s="144" t="str">
        <f t="shared" si="555"/>
        <v>SMALL</v>
      </c>
      <c r="K5943" s="144" t="str">
        <f t="shared" si="556"/>
        <v>SMALL</v>
      </c>
      <c r="L5943" s="144" t="str" cm="1">
        <f t="array" ref="L5943">_xlfn.IFS(I5943&lt;=2,"SMALL",I5943&lt;=5,"MEDIUM",I5943&gt;5,"LARGE")</f>
        <v>SMALL</v>
      </c>
      <c r="M5943" s="144" t="str">
        <f t="shared" si="553"/>
        <v>NO</v>
      </c>
      <c r="N5943" s="374">
        <v>4.88</v>
      </c>
      <c r="O5943" s="374">
        <f t="shared" si="554"/>
        <v>5</v>
      </c>
      <c r="P5943" s="158" t="str" cm="1">
        <f t="array" ref="P5943">_xlfn.SWITCH(ROUND(N5943,0),5,"Excellent",4,"Good",3,"ok","Bad")</f>
        <v>Excellent</v>
      </c>
      <c r="Q5943" s="144">
        <v>8</v>
      </c>
      <c r="R5943" s="385">
        <v>44009</v>
      </c>
      <c r="S5943" s="385">
        <v>44043</v>
      </c>
      <c r="T5943" s="144">
        <v>2914</v>
      </c>
      <c r="U5943" s="144" t="s">
        <v>69</v>
      </c>
      <c r="V5943" s="144">
        <v>165</v>
      </c>
      <c r="W5943" s="144" t="str">
        <f t="shared" si="557"/>
        <v>Active</v>
      </c>
      <c r="X5943" s="144">
        <v>2914</v>
      </c>
      <c r="AB5943" s="343"/>
    </row>
    <row r="5944" spans="9:28">
      <c r="I5944" s="342">
        <v>4</v>
      </c>
      <c r="J5944" s="144" t="str">
        <f t="shared" si="555"/>
        <v>LARGE</v>
      </c>
      <c r="K5944" s="144" t="str">
        <f t="shared" si="556"/>
        <v>MEDIUM</v>
      </c>
      <c r="L5944" s="144" t="str" cm="1">
        <f t="array" ref="L5944">_xlfn.IFS(I5944&lt;=2,"SMALL",I5944&lt;=5,"MEDIUM",I5944&gt;5,"LARGE")</f>
        <v>MEDIUM</v>
      </c>
      <c r="M5944" s="144" t="str">
        <f t="shared" si="553"/>
        <v>NO</v>
      </c>
      <c r="N5944" s="374">
        <v>5</v>
      </c>
      <c r="O5944" s="374">
        <f t="shared" si="554"/>
        <v>5</v>
      </c>
      <c r="P5944" s="158" t="str" cm="1">
        <f t="array" ref="P5944">_xlfn.SWITCH(ROUND(N5944,0),5,"Excellent",4,"Good",3,"ok","Bad")</f>
        <v>Excellent</v>
      </c>
      <c r="Q5944" s="144">
        <v>3</v>
      </c>
      <c r="R5944" s="385">
        <v>44022</v>
      </c>
      <c r="S5944" s="385">
        <v>44031</v>
      </c>
      <c r="T5944" s="144">
        <v>1770</v>
      </c>
      <c r="U5944" s="144" t="s">
        <v>69</v>
      </c>
      <c r="V5944" s="144">
        <v>0</v>
      </c>
      <c r="W5944" s="144" t="str">
        <f t="shared" si="557"/>
        <v>Inactive</v>
      </c>
      <c r="X5944" s="144">
        <v>1770</v>
      </c>
      <c r="AB5944" s="343"/>
    </row>
    <row r="5945" spans="9:28">
      <c r="I5945" s="342">
        <v>4</v>
      </c>
      <c r="J5945" s="144" t="str">
        <f t="shared" si="555"/>
        <v>LARGE</v>
      </c>
      <c r="K5945" s="144" t="str">
        <f t="shared" si="556"/>
        <v>MEDIUM</v>
      </c>
      <c r="L5945" s="144" t="str" cm="1">
        <f t="array" ref="L5945">_xlfn.IFS(I5945&lt;=2,"SMALL",I5945&lt;=5,"MEDIUM",I5945&gt;5,"LARGE")</f>
        <v>MEDIUM</v>
      </c>
      <c r="M5945" s="144" t="str">
        <f t="shared" si="553"/>
        <v>NO</v>
      </c>
      <c r="N5945" s="374">
        <v>4.75</v>
      </c>
      <c r="O5945" s="374">
        <f t="shared" si="554"/>
        <v>5</v>
      </c>
      <c r="P5945" s="158" t="str" cm="1">
        <f t="array" ref="P5945">_xlfn.SWITCH(ROUND(N5945,0),5,"Excellent",4,"Good",3,"ok","Bad")</f>
        <v>Excellent</v>
      </c>
      <c r="Q5945" s="144">
        <v>4</v>
      </c>
      <c r="R5945" s="385">
        <v>44005</v>
      </c>
      <c r="S5945" s="385">
        <v>44039</v>
      </c>
      <c r="T5945" s="144">
        <v>1491</v>
      </c>
      <c r="U5945" s="144" t="s">
        <v>69</v>
      </c>
      <c r="V5945" s="144">
        <v>333</v>
      </c>
      <c r="W5945" s="144" t="str">
        <f t="shared" si="557"/>
        <v>Active</v>
      </c>
      <c r="X5945" s="144">
        <v>1491</v>
      </c>
      <c r="AB5945" s="343"/>
    </row>
    <row r="5946" spans="9:28">
      <c r="I5946" s="342">
        <v>4</v>
      </c>
      <c r="J5946" s="144" t="str">
        <f t="shared" si="555"/>
        <v>LARGE</v>
      </c>
      <c r="K5946" s="144" t="str">
        <f t="shared" si="556"/>
        <v>MEDIUM</v>
      </c>
      <c r="L5946" s="144" t="str" cm="1">
        <f t="array" ref="L5946">_xlfn.IFS(I5946&lt;=2,"SMALL",I5946&lt;=5,"MEDIUM",I5946&gt;5,"LARGE")</f>
        <v>MEDIUM</v>
      </c>
      <c r="M5946" s="144" t="str">
        <f t="shared" si="553"/>
        <v>NO</v>
      </c>
      <c r="N5946" s="374">
        <v>5</v>
      </c>
      <c r="O5946" s="374">
        <f t="shared" si="554"/>
        <v>5</v>
      </c>
      <c r="P5946" s="158" t="str" cm="1">
        <f t="array" ref="P5946">_xlfn.SWITCH(ROUND(N5946,0),5,"Excellent",4,"Good",3,"ok","Bad")</f>
        <v>Excellent</v>
      </c>
      <c r="Q5946" s="144">
        <v>9</v>
      </c>
      <c r="R5946" s="385">
        <v>44019</v>
      </c>
      <c r="S5946" s="385">
        <v>44052</v>
      </c>
      <c r="T5946" s="144">
        <v>2638</v>
      </c>
      <c r="U5946" s="144" t="s">
        <v>69</v>
      </c>
      <c r="V5946" s="144">
        <v>29</v>
      </c>
      <c r="W5946" s="144" t="str">
        <f t="shared" si="557"/>
        <v>Active</v>
      </c>
      <c r="X5946" s="144">
        <v>2638</v>
      </c>
      <c r="AB5946" s="343"/>
    </row>
    <row r="5947" spans="9:28">
      <c r="I5947" s="342">
        <v>1</v>
      </c>
      <c r="J5947" s="144" t="str">
        <f t="shared" si="555"/>
        <v>SMALL</v>
      </c>
      <c r="K5947" s="144" t="str">
        <f t="shared" si="556"/>
        <v>SMALL</v>
      </c>
      <c r="L5947" s="144" t="str" cm="1">
        <f t="array" ref="L5947">_xlfn.IFS(I5947&lt;=2,"SMALL",I5947&lt;=5,"MEDIUM",I5947&gt;5,"LARGE")</f>
        <v>SMALL</v>
      </c>
      <c r="M5947" s="144" t="str">
        <f t="shared" si="553"/>
        <v>NO</v>
      </c>
      <c r="N5947" s="374">
        <v>5</v>
      </c>
      <c r="O5947" s="374">
        <f t="shared" si="554"/>
        <v>5</v>
      </c>
      <c r="P5947" s="158" t="str" cm="1">
        <f t="array" ref="P5947">_xlfn.SWITCH(ROUND(N5947,0),5,"Excellent",4,"Good",3,"ok","Bad")</f>
        <v>Excellent</v>
      </c>
      <c r="Q5947" s="144">
        <v>4</v>
      </c>
      <c r="R5947" s="385">
        <v>44023</v>
      </c>
      <c r="S5947" s="385">
        <v>44047</v>
      </c>
      <c r="T5947" s="144">
        <v>2281</v>
      </c>
      <c r="U5947" s="144" t="s">
        <v>60</v>
      </c>
      <c r="V5947" s="144">
        <v>164</v>
      </c>
      <c r="W5947" s="144" t="str">
        <f t="shared" si="557"/>
        <v>Active</v>
      </c>
      <c r="X5947" s="144">
        <v>2281</v>
      </c>
      <c r="AB5947" s="343"/>
    </row>
    <row r="5948" spans="9:28">
      <c r="I5948" s="342">
        <v>3</v>
      </c>
      <c r="J5948" s="144" t="str">
        <f t="shared" si="555"/>
        <v>LARGE</v>
      </c>
      <c r="K5948" s="144" t="str">
        <f t="shared" si="556"/>
        <v>MEDIUM</v>
      </c>
      <c r="L5948" s="144" t="str" cm="1">
        <f t="array" ref="L5948">_xlfn.IFS(I5948&lt;=2,"SMALL",I5948&lt;=5,"MEDIUM",I5948&gt;5,"LARGE")</f>
        <v>MEDIUM</v>
      </c>
      <c r="M5948" s="144" t="str">
        <f t="shared" si="553"/>
        <v>NO</v>
      </c>
      <c r="N5948" s="374">
        <v>3.67</v>
      </c>
      <c r="O5948" s="374">
        <f t="shared" si="554"/>
        <v>4</v>
      </c>
      <c r="P5948" s="158" t="str" cm="1">
        <f t="array" ref="P5948">_xlfn.SWITCH(ROUND(N5948,0),5,"Excellent",4,"Good",3,"ok","Bad")</f>
        <v>Good</v>
      </c>
      <c r="Q5948" s="144">
        <v>3</v>
      </c>
      <c r="R5948" s="385">
        <v>44037</v>
      </c>
      <c r="S5948" s="385">
        <v>44040</v>
      </c>
      <c r="T5948" s="144">
        <v>4061</v>
      </c>
      <c r="U5948" s="144" t="s">
        <v>60</v>
      </c>
      <c r="V5948" s="144">
        <v>356</v>
      </c>
      <c r="W5948" s="144" t="str">
        <f t="shared" si="557"/>
        <v>Active</v>
      </c>
      <c r="X5948" s="144">
        <v>4061</v>
      </c>
      <c r="AB5948" s="343"/>
    </row>
    <row r="5949" spans="9:28">
      <c r="I5949" s="342">
        <v>3</v>
      </c>
      <c r="J5949" s="144" t="str">
        <f t="shared" si="555"/>
        <v>LARGE</v>
      </c>
      <c r="K5949" s="144" t="str">
        <f t="shared" si="556"/>
        <v>MEDIUM</v>
      </c>
      <c r="L5949" s="144" t="str" cm="1">
        <f t="array" ref="L5949">_xlfn.IFS(I5949&lt;=2,"SMALL",I5949&lt;=5,"MEDIUM",I5949&gt;5,"LARGE")</f>
        <v>MEDIUM</v>
      </c>
      <c r="M5949" s="144" t="str">
        <f t="shared" si="553"/>
        <v>NO</v>
      </c>
      <c r="N5949" s="374">
        <v>4.75</v>
      </c>
      <c r="O5949" s="374">
        <f t="shared" si="554"/>
        <v>5</v>
      </c>
      <c r="P5949" s="158" t="str" cm="1">
        <f t="array" ref="P5949">_xlfn.SWITCH(ROUND(N5949,0),5,"Excellent",4,"Good",3,"ok","Bad")</f>
        <v>Excellent</v>
      </c>
      <c r="Q5949" s="144">
        <v>4</v>
      </c>
      <c r="R5949" s="385">
        <v>44011</v>
      </c>
      <c r="S5949" s="385">
        <v>44029</v>
      </c>
      <c r="T5949" s="144">
        <v>4061</v>
      </c>
      <c r="U5949" s="144" t="s">
        <v>60</v>
      </c>
      <c r="V5949" s="144">
        <v>350</v>
      </c>
      <c r="W5949" s="144" t="str">
        <f t="shared" si="557"/>
        <v>Active</v>
      </c>
      <c r="X5949" s="144">
        <v>4061</v>
      </c>
      <c r="AB5949" s="343"/>
    </row>
    <row r="5950" spans="9:28">
      <c r="I5950" s="342">
        <v>1</v>
      </c>
      <c r="J5950" s="144" t="str">
        <f t="shared" si="555"/>
        <v>SMALL</v>
      </c>
      <c r="K5950" s="144" t="str">
        <f t="shared" si="556"/>
        <v>SMALL</v>
      </c>
      <c r="L5950" s="144" t="str" cm="1">
        <f t="array" ref="L5950">_xlfn.IFS(I5950&lt;=2,"SMALL",I5950&lt;=5,"MEDIUM",I5950&gt;5,"LARGE")</f>
        <v>SMALL</v>
      </c>
      <c r="M5950" s="144" t="str">
        <f t="shared" si="553"/>
        <v>NO</v>
      </c>
      <c r="N5950" s="374">
        <v>5</v>
      </c>
      <c r="O5950" s="374">
        <f t="shared" si="554"/>
        <v>5</v>
      </c>
      <c r="P5950" s="158" t="str" cm="1">
        <f t="array" ref="P5950">_xlfn.SWITCH(ROUND(N5950,0),5,"Excellent",4,"Good",3,"ok","Bad")</f>
        <v>Excellent</v>
      </c>
      <c r="Q5950" s="144">
        <v>3</v>
      </c>
      <c r="R5950" s="385">
        <v>44013</v>
      </c>
      <c r="S5950" s="385">
        <v>44036</v>
      </c>
      <c r="T5950" s="144">
        <v>1795</v>
      </c>
      <c r="U5950" s="144" t="s">
        <v>60</v>
      </c>
      <c r="V5950" s="144">
        <v>357</v>
      </c>
      <c r="W5950" s="144" t="str">
        <f t="shared" si="557"/>
        <v>Active</v>
      </c>
      <c r="X5950" s="144">
        <v>1795</v>
      </c>
      <c r="AB5950" s="343"/>
    </row>
    <row r="5951" spans="9:28">
      <c r="I5951" s="342">
        <v>4</v>
      </c>
      <c r="J5951" s="144" t="str">
        <f t="shared" si="555"/>
        <v>LARGE</v>
      </c>
      <c r="K5951" s="144" t="str">
        <f t="shared" si="556"/>
        <v>MEDIUM</v>
      </c>
      <c r="L5951" s="144" t="str" cm="1">
        <f t="array" ref="L5951">_xlfn.IFS(I5951&lt;=2,"SMALL",I5951&lt;=5,"MEDIUM",I5951&gt;5,"LARGE")</f>
        <v>MEDIUM</v>
      </c>
      <c r="M5951" s="144" t="str">
        <f t="shared" si="553"/>
        <v>NO</v>
      </c>
      <c r="N5951" s="374">
        <v>5</v>
      </c>
      <c r="O5951" s="374">
        <f t="shared" si="554"/>
        <v>5</v>
      </c>
      <c r="P5951" s="158" t="str" cm="1">
        <f t="array" ref="P5951">_xlfn.SWITCH(ROUND(N5951,0),5,"Excellent",4,"Good",3,"ok","Bad")</f>
        <v>Excellent</v>
      </c>
      <c r="Q5951" s="144">
        <v>6</v>
      </c>
      <c r="R5951" s="385">
        <v>44017</v>
      </c>
      <c r="S5951" s="385">
        <v>44035</v>
      </c>
      <c r="T5951" s="144">
        <v>3181</v>
      </c>
      <c r="U5951" s="144" t="s">
        <v>60</v>
      </c>
      <c r="V5951" s="144">
        <v>364</v>
      </c>
      <c r="W5951" s="144" t="str">
        <f t="shared" si="557"/>
        <v>Active</v>
      </c>
      <c r="X5951" s="144">
        <v>3181</v>
      </c>
      <c r="AB5951" s="343"/>
    </row>
    <row r="5952" spans="9:28">
      <c r="I5952" s="342">
        <v>4</v>
      </c>
      <c r="J5952" s="144" t="str">
        <f t="shared" si="555"/>
        <v>LARGE</v>
      </c>
      <c r="K5952" s="144" t="str">
        <f t="shared" si="556"/>
        <v>MEDIUM</v>
      </c>
      <c r="L5952" s="144" t="str" cm="1">
        <f t="array" ref="L5952">_xlfn.IFS(I5952&lt;=2,"SMALL",I5952&lt;=5,"MEDIUM",I5952&gt;5,"LARGE")</f>
        <v>MEDIUM</v>
      </c>
      <c r="M5952" s="144" t="str">
        <f t="shared" si="553"/>
        <v>NO</v>
      </c>
      <c r="N5952" s="374">
        <v>4.8600000000000003</v>
      </c>
      <c r="O5952" s="374">
        <f t="shared" si="554"/>
        <v>5</v>
      </c>
      <c r="P5952" s="158" t="str" cm="1">
        <f t="array" ref="P5952">_xlfn.SWITCH(ROUND(N5952,0),5,"Excellent",4,"Good",3,"ok","Bad")</f>
        <v>Excellent</v>
      </c>
      <c r="Q5952" s="144">
        <v>7</v>
      </c>
      <c r="R5952" s="385">
        <v>44016</v>
      </c>
      <c r="S5952" s="385">
        <v>44042</v>
      </c>
      <c r="T5952" s="144">
        <v>783</v>
      </c>
      <c r="U5952" s="144" t="s">
        <v>69</v>
      </c>
      <c r="V5952" s="144">
        <v>195</v>
      </c>
      <c r="W5952" s="144" t="str">
        <f t="shared" si="557"/>
        <v>Active</v>
      </c>
      <c r="X5952" s="144">
        <v>783</v>
      </c>
      <c r="AB5952" s="343"/>
    </row>
    <row r="5953" spans="9:28">
      <c r="I5953" s="342">
        <v>2</v>
      </c>
      <c r="J5953" s="144" t="str">
        <f t="shared" si="555"/>
        <v>SMALL</v>
      </c>
      <c r="K5953" s="144" t="str">
        <f t="shared" si="556"/>
        <v>SMALL</v>
      </c>
      <c r="L5953" s="144" t="str" cm="1">
        <f t="array" ref="L5953">_xlfn.IFS(I5953&lt;=2,"SMALL",I5953&lt;=5,"MEDIUM",I5953&gt;5,"LARGE")</f>
        <v>SMALL</v>
      </c>
      <c r="M5953" s="144" t="str">
        <f t="shared" si="553"/>
        <v>NO</v>
      </c>
      <c r="N5953" s="374">
        <v>5</v>
      </c>
      <c r="O5953" s="374">
        <f t="shared" si="554"/>
        <v>5</v>
      </c>
      <c r="P5953" s="158" t="str" cm="1">
        <f t="array" ref="P5953">_xlfn.SWITCH(ROUND(N5953,0),5,"Excellent",4,"Good",3,"ok","Bad")</f>
        <v>Excellent</v>
      </c>
      <c r="Q5953" s="144">
        <v>10</v>
      </c>
      <c r="R5953" s="385">
        <v>44012</v>
      </c>
      <c r="S5953" s="385">
        <v>44055</v>
      </c>
      <c r="T5953" s="144">
        <v>3035</v>
      </c>
      <c r="U5953" s="144" t="s">
        <v>60</v>
      </c>
      <c r="V5953" s="144">
        <v>88</v>
      </c>
      <c r="W5953" s="144" t="str">
        <f t="shared" si="557"/>
        <v>Active</v>
      </c>
      <c r="X5953" s="144">
        <v>3035</v>
      </c>
      <c r="AB5953" s="343"/>
    </row>
    <row r="5954" spans="9:28">
      <c r="I5954" s="342">
        <v>3</v>
      </c>
      <c r="J5954" s="144" t="str">
        <f t="shared" si="555"/>
        <v>LARGE</v>
      </c>
      <c r="K5954" s="144" t="str">
        <f t="shared" si="556"/>
        <v>MEDIUM</v>
      </c>
      <c r="L5954" s="144" t="str" cm="1">
        <f t="array" ref="L5954">_xlfn.IFS(I5954&lt;=2,"SMALL",I5954&lt;=5,"MEDIUM",I5954&gt;5,"LARGE")</f>
        <v>MEDIUM</v>
      </c>
      <c r="M5954" s="144" t="str">
        <f t="shared" si="553"/>
        <v>NO</v>
      </c>
      <c r="N5954" s="374">
        <v>4</v>
      </c>
      <c r="O5954" s="374">
        <f t="shared" si="554"/>
        <v>4</v>
      </c>
      <c r="P5954" s="158" t="str" cm="1">
        <f t="array" ref="P5954">_xlfn.SWITCH(ROUND(N5954,0),5,"Excellent",4,"Good",3,"ok","Bad")</f>
        <v>Good</v>
      </c>
      <c r="Q5954" s="144">
        <v>3</v>
      </c>
      <c r="R5954" s="385">
        <v>44021</v>
      </c>
      <c r="S5954" s="385">
        <v>44043</v>
      </c>
      <c r="T5954" s="144">
        <v>2836</v>
      </c>
      <c r="U5954" s="144" t="s">
        <v>69</v>
      </c>
      <c r="V5954" s="144">
        <v>365</v>
      </c>
      <c r="W5954" s="144" t="str">
        <f t="shared" si="557"/>
        <v>Active</v>
      </c>
      <c r="X5954" s="144">
        <v>2836</v>
      </c>
      <c r="AB5954" s="343"/>
    </row>
    <row r="5955" spans="9:28">
      <c r="I5955" s="342">
        <v>3</v>
      </c>
      <c r="J5955" s="144" t="str">
        <f t="shared" si="555"/>
        <v>LARGE</v>
      </c>
      <c r="K5955" s="144" t="str">
        <f t="shared" si="556"/>
        <v>MEDIUM</v>
      </c>
      <c r="L5955" s="144" t="str" cm="1">
        <f t="array" ref="L5955">_xlfn.IFS(I5955&lt;=2,"SMALL",I5955&lt;=5,"MEDIUM",I5955&gt;5,"LARGE")</f>
        <v>MEDIUM</v>
      </c>
      <c r="M5955" s="144" t="str">
        <f t="shared" si="553"/>
        <v>NO</v>
      </c>
      <c r="N5955" s="374">
        <v>4.5999999999999996</v>
      </c>
      <c r="O5955" s="374">
        <f t="shared" si="554"/>
        <v>5</v>
      </c>
      <c r="P5955" s="158" t="str" cm="1">
        <f t="array" ref="P5955">_xlfn.SWITCH(ROUND(N5955,0),5,"Excellent",4,"Good",3,"ok","Bad")</f>
        <v>Excellent</v>
      </c>
      <c r="Q5955" s="144">
        <v>5</v>
      </c>
      <c r="R5955" s="385">
        <v>44015</v>
      </c>
      <c r="S5955" s="385">
        <v>44045</v>
      </c>
      <c r="T5955" s="144">
        <v>4148</v>
      </c>
      <c r="U5955" s="144" t="s">
        <v>60</v>
      </c>
      <c r="V5955" s="144">
        <v>179</v>
      </c>
      <c r="W5955" s="144" t="str">
        <f t="shared" si="557"/>
        <v>Active</v>
      </c>
      <c r="X5955" s="144">
        <v>4148</v>
      </c>
      <c r="AB5955" s="343"/>
    </row>
    <row r="5956" spans="9:28">
      <c r="I5956" s="342">
        <v>5</v>
      </c>
      <c r="J5956" s="144" t="str">
        <f t="shared" si="555"/>
        <v>LARGE</v>
      </c>
      <c r="K5956" s="144" t="str">
        <f t="shared" si="556"/>
        <v>MEDIUM</v>
      </c>
      <c r="L5956" s="144" t="str" cm="1">
        <f t="array" ref="L5956">_xlfn.IFS(I5956&lt;=2,"SMALL",I5956&lt;=5,"MEDIUM",I5956&gt;5,"LARGE")</f>
        <v>MEDIUM</v>
      </c>
      <c r="M5956" s="144" t="str">
        <f t="shared" si="553"/>
        <v>NO</v>
      </c>
      <c r="N5956" s="374">
        <v>5</v>
      </c>
      <c r="O5956" s="374">
        <f t="shared" si="554"/>
        <v>5</v>
      </c>
      <c r="P5956" s="158" t="str" cm="1">
        <f t="array" ref="P5956">_xlfn.SWITCH(ROUND(N5956,0),5,"Excellent",4,"Good",3,"ok","Bad")</f>
        <v>Excellent</v>
      </c>
      <c r="Q5956" s="144">
        <v>6</v>
      </c>
      <c r="R5956" s="385">
        <v>44017</v>
      </c>
      <c r="S5956" s="385">
        <v>44044</v>
      </c>
      <c r="T5956" s="144">
        <v>3449</v>
      </c>
      <c r="U5956" s="144" t="s">
        <v>60</v>
      </c>
      <c r="V5956" s="144">
        <v>87</v>
      </c>
      <c r="W5956" s="144" t="str">
        <f t="shared" si="557"/>
        <v>Active</v>
      </c>
      <c r="X5956" s="144">
        <v>3449</v>
      </c>
      <c r="AB5956" s="343"/>
    </row>
    <row r="5957" spans="9:28">
      <c r="I5957" s="342">
        <v>3</v>
      </c>
      <c r="J5957" s="144" t="str">
        <f t="shared" si="555"/>
        <v>LARGE</v>
      </c>
      <c r="K5957" s="144" t="str">
        <f t="shared" si="556"/>
        <v>MEDIUM</v>
      </c>
      <c r="L5957" s="144" t="str" cm="1">
        <f t="array" ref="L5957">_xlfn.IFS(I5957&lt;=2,"SMALL",I5957&lt;=5,"MEDIUM",I5957&gt;5,"LARGE")</f>
        <v>MEDIUM</v>
      </c>
      <c r="M5957" s="144" t="str">
        <f t="shared" ref="M5957:M6004" si="558">IF(AND(N5957&gt;=4.8,Q5957&gt;100),"YES","NO")</f>
        <v>NO</v>
      </c>
      <c r="N5957" s="374">
        <v>4.33</v>
      </c>
      <c r="O5957" s="374">
        <f t="shared" ref="O5957:O6004" si="559">ROUND(N5957,0)</f>
        <v>4</v>
      </c>
      <c r="P5957" s="158" t="str" cm="1">
        <f t="array" ref="P5957">_xlfn.SWITCH(ROUND(N5957,0),5,"Excellent",4,"Good",3,"ok","Bad")</f>
        <v>Good</v>
      </c>
      <c r="Q5957" s="144">
        <v>3</v>
      </c>
      <c r="R5957" s="385">
        <v>44015</v>
      </c>
      <c r="S5957" s="385">
        <v>44026</v>
      </c>
      <c r="T5957" s="144">
        <v>4148</v>
      </c>
      <c r="U5957" s="144" t="s">
        <v>60</v>
      </c>
      <c r="V5957" s="144">
        <v>178</v>
      </c>
      <c r="W5957" s="144" t="str">
        <f t="shared" si="557"/>
        <v>Active</v>
      </c>
      <c r="X5957" s="144">
        <v>4148</v>
      </c>
      <c r="AB5957" s="343"/>
    </row>
    <row r="5958" spans="9:28">
      <c r="I5958" s="342">
        <v>3</v>
      </c>
      <c r="J5958" s="144" t="str">
        <f t="shared" ref="J5958:J6004" si="560">IF(I5958&lt;=2,"SMALL","LARGE")</f>
        <v>LARGE</v>
      </c>
      <c r="K5958" s="144" t="str">
        <f t="shared" ref="K5958:K6004" si="561">IF(I5958&lt;=2,"SMALL",IF(I5958&lt;=5,"MEDIUM","LARGE"))</f>
        <v>MEDIUM</v>
      </c>
      <c r="L5958" s="144" t="str" cm="1">
        <f t="array" ref="L5958">_xlfn.IFS(I5958&lt;=2,"SMALL",I5958&lt;=5,"MEDIUM",I5958&gt;5,"LARGE")</f>
        <v>MEDIUM</v>
      </c>
      <c r="M5958" s="144" t="str">
        <f t="shared" si="558"/>
        <v>NO</v>
      </c>
      <c r="N5958" s="374">
        <v>3.67</v>
      </c>
      <c r="O5958" s="374">
        <f t="shared" si="559"/>
        <v>4</v>
      </c>
      <c r="P5958" s="158" t="str" cm="1">
        <f t="array" ref="P5958">_xlfn.SWITCH(ROUND(N5958,0),5,"Excellent",4,"Good",3,"ok","Bad")</f>
        <v>Good</v>
      </c>
      <c r="Q5958" s="144">
        <v>3</v>
      </c>
      <c r="R5958" s="385">
        <v>44022</v>
      </c>
      <c r="S5958" s="385">
        <v>44033</v>
      </c>
      <c r="T5958" s="144">
        <v>4148</v>
      </c>
      <c r="U5958" s="144" t="s">
        <v>60</v>
      </c>
      <c r="V5958" s="144">
        <v>178</v>
      </c>
      <c r="W5958" s="144" t="str">
        <f t="shared" ref="W5958:W6004" si="562">IF(NOT(V5958=0),"Active","Inactive")</f>
        <v>Active</v>
      </c>
      <c r="X5958" s="144">
        <v>4148</v>
      </c>
      <c r="AB5958" s="343"/>
    </row>
    <row r="5959" spans="9:28">
      <c r="I5959" s="342">
        <v>2</v>
      </c>
      <c r="J5959" s="144" t="str">
        <f t="shared" si="560"/>
        <v>SMALL</v>
      </c>
      <c r="K5959" s="144" t="str">
        <f t="shared" si="561"/>
        <v>SMALL</v>
      </c>
      <c r="L5959" s="144" t="str" cm="1">
        <f t="array" ref="L5959">_xlfn.IFS(I5959&lt;=2,"SMALL",I5959&lt;=5,"MEDIUM",I5959&gt;5,"LARGE")</f>
        <v>SMALL</v>
      </c>
      <c r="M5959" s="144" t="str">
        <f t="shared" si="558"/>
        <v>NO</v>
      </c>
      <c r="N5959" s="374">
        <v>4.8</v>
      </c>
      <c r="O5959" s="374">
        <f t="shared" si="559"/>
        <v>5</v>
      </c>
      <c r="P5959" s="158" t="str" cm="1">
        <f t="array" ref="P5959">_xlfn.SWITCH(ROUND(N5959,0),5,"Excellent",4,"Good",3,"ok","Bad")</f>
        <v>Excellent</v>
      </c>
      <c r="Q5959" s="144">
        <v>5</v>
      </c>
      <c r="R5959" s="385">
        <v>44021</v>
      </c>
      <c r="S5959" s="385">
        <v>44036</v>
      </c>
      <c r="T5959" s="144">
        <v>4148</v>
      </c>
      <c r="U5959" s="144" t="s">
        <v>60</v>
      </c>
      <c r="V5959" s="144">
        <v>165</v>
      </c>
      <c r="W5959" s="144" t="str">
        <f t="shared" si="562"/>
        <v>Active</v>
      </c>
      <c r="X5959" s="144">
        <v>4148</v>
      </c>
      <c r="AB5959" s="343"/>
    </row>
    <row r="5960" spans="9:28">
      <c r="I5960" s="342">
        <v>16</v>
      </c>
      <c r="J5960" s="144" t="str">
        <f t="shared" si="560"/>
        <v>LARGE</v>
      </c>
      <c r="K5960" s="144" t="str">
        <f t="shared" si="561"/>
        <v>LARGE</v>
      </c>
      <c r="L5960" s="144" t="str" cm="1">
        <f t="array" ref="L5960">_xlfn.IFS(I5960&lt;=2,"SMALL",I5960&lt;=5,"MEDIUM",I5960&gt;5,"LARGE")</f>
        <v>LARGE</v>
      </c>
      <c r="M5960" s="144" t="str">
        <f t="shared" si="558"/>
        <v>NO</v>
      </c>
      <c r="N5960" s="374">
        <v>5</v>
      </c>
      <c r="O5960" s="374">
        <f t="shared" si="559"/>
        <v>5</v>
      </c>
      <c r="P5960" s="158" t="str" cm="1">
        <f t="array" ref="P5960">_xlfn.SWITCH(ROUND(N5960,0),5,"Excellent",4,"Good",3,"ok","Bad")</f>
        <v>Excellent</v>
      </c>
      <c r="Q5960" s="144">
        <v>3</v>
      </c>
      <c r="R5960" s="385">
        <v>44025</v>
      </c>
      <c r="S5960" s="385">
        <v>44040</v>
      </c>
      <c r="T5960" s="144">
        <v>2533</v>
      </c>
      <c r="U5960" s="144" t="s">
        <v>69</v>
      </c>
      <c r="V5960" s="144">
        <v>158</v>
      </c>
      <c r="W5960" s="144" t="str">
        <f t="shared" si="562"/>
        <v>Active</v>
      </c>
      <c r="X5960" s="144">
        <v>2533</v>
      </c>
      <c r="AB5960" s="343"/>
    </row>
    <row r="5961" spans="9:28">
      <c r="I5961" s="342">
        <v>1</v>
      </c>
      <c r="J5961" s="144" t="str">
        <f t="shared" si="560"/>
        <v>SMALL</v>
      </c>
      <c r="K5961" s="144" t="str">
        <f t="shared" si="561"/>
        <v>SMALL</v>
      </c>
      <c r="L5961" s="144" t="str" cm="1">
        <f t="array" ref="L5961">_xlfn.IFS(I5961&lt;=2,"SMALL",I5961&lt;=5,"MEDIUM",I5961&gt;5,"LARGE")</f>
        <v>SMALL</v>
      </c>
      <c r="M5961" s="144" t="str">
        <f t="shared" si="558"/>
        <v>NO</v>
      </c>
      <c r="N5961" s="374">
        <v>5</v>
      </c>
      <c r="O5961" s="374">
        <f t="shared" si="559"/>
        <v>5</v>
      </c>
      <c r="P5961" s="158" t="str" cm="1">
        <f t="array" ref="P5961">_xlfn.SWITCH(ROUND(N5961,0),5,"Excellent",4,"Good",3,"ok","Bad")</f>
        <v>Excellent</v>
      </c>
      <c r="Q5961" s="144">
        <v>3</v>
      </c>
      <c r="R5961" s="385">
        <v>44020</v>
      </c>
      <c r="S5961" s="385">
        <v>44047</v>
      </c>
      <c r="T5961" s="144">
        <v>3785</v>
      </c>
      <c r="U5961" s="144" t="s">
        <v>60</v>
      </c>
      <c r="V5961" s="144">
        <v>158</v>
      </c>
      <c r="W5961" s="144" t="str">
        <f t="shared" si="562"/>
        <v>Active</v>
      </c>
      <c r="X5961" s="144">
        <v>3785</v>
      </c>
      <c r="AB5961" s="343"/>
    </row>
    <row r="5962" spans="9:28">
      <c r="I5962" s="342">
        <v>2</v>
      </c>
      <c r="J5962" s="144" t="str">
        <f t="shared" si="560"/>
        <v>SMALL</v>
      </c>
      <c r="K5962" s="144" t="str">
        <f t="shared" si="561"/>
        <v>SMALL</v>
      </c>
      <c r="L5962" s="144" t="str" cm="1">
        <f t="array" ref="L5962">_xlfn.IFS(I5962&lt;=2,"SMALL",I5962&lt;=5,"MEDIUM",I5962&gt;5,"LARGE")</f>
        <v>SMALL</v>
      </c>
      <c r="M5962" s="144" t="str">
        <f t="shared" si="558"/>
        <v>NO</v>
      </c>
      <c r="N5962" s="374">
        <v>4.5</v>
      </c>
      <c r="O5962" s="374">
        <f t="shared" si="559"/>
        <v>5</v>
      </c>
      <c r="P5962" s="158" t="str" cm="1">
        <f t="array" ref="P5962">_xlfn.SWITCH(ROUND(N5962,0),5,"Excellent",4,"Good",3,"ok","Bad")</f>
        <v>Excellent</v>
      </c>
      <c r="Q5962" s="144">
        <v>4</v>
      </c>
      <c r="R5962" s="385">
        <v>44027</v>
      </c>
      <c r="S5962" s="385">
        <v>44038</v>
      </c>
      <c r="T5962" s="144">
        <v>3070</v>
      </c>
      <c r="U5962" s="144" t="s">
        <v>69</v>
      </c>
      <c r="V5962" s="144">
        <v>25</v>
      </c>
      <c r="W5962" s="144" t="str">
        <f t="shared" si="562"/>
        <v>Active</v>
      </c>
      <c r="X5962" s="144">
        <v>3070</v>
      </c>
      <c r="AB5962" s="343"/>
    </row>
    <row r="5963" spans="9:28">
      <c r="I5963" s="342">
        <v>2</v>
      </c>
      <c r="J5963" s="144" t="str">
        <f t="shared" si="560"/>
        <v>SMALL</v>
      </c>
      <c r="K5963" s="144" t="str">
        <f t="shared" si="561"/>
        <v>SMALL</v>
      </c>
      <c r="L5963" s="144" t="str" cm="1">
        <f t="array" ref="L5963">_xlfn.IFS(I5963&lt;=2,"SMALL",I5963&lt;=5,"MEDIUM",I5963&gt;5,"LARGE")</f>
        <v>SMALL</v>
      </c>
      <c r="M5963" s="144" t="str">
        <f t="shared" si="558"/>
        <v>NO</v>
      </c>
      <c r="N5963" s="374">
        <v>5</v>
      </c>
      <c r="O5963" s="374">
        <f t="shared" si="559"/>
        <v>5</v>
      </c>
      <c r="P5963" s="158" t="str" cm="1">
        <f t="array" ref="P5963">_xlfn.SWITCH(ROUND(N5963,0),5,"Excellent",4,"Good",3,"ok","Bad")</f>
        <v>Excellent</v>
      </c>
      <c r="Q5963" s="144">
        <v>5</v>
      </c>
      <c r="R5963" s="385">
        <v>44036</v>
      </c>
      <c r="S5963" s="385">
        <v>44042</v>
      </c>
      <c r="T5963" s="144">
        <v>2910</v>
      </c>
      <c r="U5963" s="144" t="s">
        <v>69</v>
      </c>
      <c r="V5963" s="144">
        <v>0</v>
      </c>
      <c r="W5963" s="144" t="str">
        <f t="shared" si="562"/>
        <v>Inactive</v>
      </c>
      <c r="X5963" s="144">
        <v>2910</v>
      </c>
      <c r="AB5963" s="343"/>
    </row>
    <row r="5964" spans="9:28">
      <c r="I5964" s="342">
        <v>4</v>
      </c>
      <c r="J5964" s="144" t="str">
        <f t="shared" si="560"/>
        <v>LARGE</v>
      </c>
      <c r="K5964" s="144" t="str">
        <f t="shared" si="561"/>
        <v>MEDIUM</v>
      </c>
      <c r="L5964" s="144" t="str" cm="1">
        <f t="array" ref="L5964">_xlfn.IFS(I5964&lt;=2,"SMALL",I5964&lt;=5,"MEDIUM",I5964&gt;5,"LARGE")</f>
        <v>MEDIUM</v>
      </c>
      <c r="M5964" s="144" t="str">
        <f t="shared" si="558"/>
        <v>NO</v>
      </c>
      <c r="N5964" s="374">
        <v>4.5</v>
      </c>
      <c r="O5964" s="374">
        <f t="shared" si="559"/>
        <v>5</v>
      </c>
      <c r="P5964" s="158" t="str" cm="1">
        <f t="array" ref="P5964">_xlfn.SWITCH(ROUND(N5964,0),5,"Excellent",4,"Good",3,"ok","Bad")</f>
        <v>Excellent</v>
      </c>
      <c r="Q5964" s="144">
        <v>10</v>
      </c>
      <c r="R5964" s="385">
        <v>44018</v>
      </c>
      <c r="S5964" s="385">
        <v>44034</v>
      </c>
      <c r="T5964" s="144">
        <v>3372</v>
      </c>
      <c r="U5964" s="144" t="s">
        <v>60</v>
      </c>
      <c r="V5964" s="144">
        <v>362</v>
      </c>
      <c r="W5964" s="144" t="str">
        <f t="shared" si="562"/>
        <v>Active</v>
      </c>
      <c r="X5964" s="144">
        <v>3372</v>
      </c>
      <c r="AB5964" s="343"/>
    </row>
    <row r="5965" spans="9:28">
      <c r="I5965" s="342">
        <v>4</v>
      </c>
      <c r="J5965" s="144" t="str">
        <f t="shared" si="560"/>
        <v>LARGE</v>
      </c>
      <c r="K5965" s="144" t="str">
        <f t="shared" si="561"/>
        <v>MEDIUM</v>
      </c>
      <c r="L5965" s="144" t="str" cm="1">
        <f t="array" ref="L5965">_xlfn.IFS(I5965&lt;=2,"SMALL",I5965&lt;=5,"MEDIUM",I5965&gt;5,"LARGE")</f>
        <v>MEDIUM</v>
      </c>
      <c r="M5965" s="144" t="str">
        <f t="shared" si="558"/>
        <v>NO</v>
      </c>
      <c r="N5965" s="374">
        <v>5</v>
      </c>
      <c r="O5965" s="374">
        <f t="shared" si="559"/>
        <v>5</v>
      </c>
      <c r="P5965" s="158" t="str" cm="1">
        <f t="array" ref="P5965">_xlfn.SWITCH(ROUND(N5965,0),5,"Excellent",4,"Good",3,"ok","Bad")</f>
        <v>Excellent</v>
      </c>
      <c r="Q5965" s="144">
        <v>4</v>
      </c>
      <c r="R5965" s="385">
        <v>44021</v>
      </c>
      <c r="S5965" s="385">
        <v>44039</v>
      </c>
      <c r="T5965" s="144">
        <v>4149</v>
      </c>
      <c r="U5965" s="144" t="s">
        <v>69</v>
      </c>
      <c r="V5965" s="144">
        <v>322</v>
      </c>
      <c r="W5965" s="144" t="str">
        <f t="shared" si="562"/>
        <v>Active</v>
      </c>
      <c r="X5965" s="144">
        <v>4149</v>
      </c>
      <c r="AB5965" s="343"/>
    </row>
    <row r="5966" spans="9:28">
      <c r="I5966" s="342">
        <v>2</v>
      </c>
      <c r="J5966" s="144" t="str">
        <f t="shared" si="560"/>
        <v>SMALL</v>
      </c>
      <c r="K5966" s="144" t="str">
        <f t="shared" si="561"/>
        <v>SMALL</v>
      </c>
      <c r="L5966" s="144" t="str" cm="1">
        <f t="array" ref="L5966">_xlfn.IFS(I5966&lt;=2,"SMALL",I5966&lt;=5,"MEDIUM",I5966&gt;5,"LARGE")</f>
        <v>SMALL</v>
      </c>
      <c r="M5966" s="144" t="str">
        <f t="shared" si="558"/>
        <v>NO</v>
      </c>
      <c r="N5966" s="374">
        <v>5</v>
      </c>
      <c r="O5966" s="374">
        <f t="shared" si="559"/>
        <v>5</v>
      </c>
      <c r="P5966" s="158" t="str" cm="1">
        <f t="array" ref="P5966">_xlfn.SWITCH(ROUND(N5966,0),5,"Excellent",4,"Good",3,"ok","Bad")</f>
        <v>Excellent</v>
      </c>
      <c r="Q5966" s="144">
        <v>3</v>
      </c>
      <c r="R5966" s="385">
        <v>44028</v>
      </c>
      <c r="S5966" s="385">
        <v>44040</v>
      </c>
      <c r="T5966" s="144">
        <v>3979</v>
      </c>
      <c r="U5966" s="144" t="s">
        <v>60</v>
      </c>
      <c r="V5966" s="144">
        <v>20</v>
      </c>
      <c r="W5966" s="144" t="str">
        <f t="shared" si="562"/>
        <v>Active</v>
      </c>
      <c r="X5966" s="144">
        <v>3979</v>
      </c>
      <c r="AB5966" s="343"/>
    </row>
    <row r="5967" spans="9:28">
      <c r="I5967" s="342">
        <v>4</v>
      </c>
      <c r="J5967" s="144" t="str">
        <f t="shared" si="560"/>
        <v>LARGE</v>
      </c>
      <c r="K5967" s="144" t="str">
        <f t="shared" si="561"/>
        <v>MEDIUM</v>
      </c>
      <c r="L5967" s="144" t="str" cm="1">
        <f t="array" ref="L5967">_xlfn.IFS(I5967&lt;=2,"SMALL",I5967&lt;=5,"MEDIUM",I5967&gt;5,"LARGE")</f>
        <v>MEDIUM</v>
      </c>
      <c r="M5967" s="144" t="str">
        <f t="shared" si="558"/>
        <v>NO</v>
      </c>
      <c r="N5967" s="374">
        <v>5</v>
      </c>
      <c r="O5967" s="374">
        <f t="shared" si="559"/>
        <v>5</v>
      </c>
      <c r="P5967" s="158" t="str" cm="1">
        <f t="array" ref="P5967">_xlfn.SWITCH(ROUND(N5967,0),5,"Excellent",4,"Good",3,"ok","Bad")</f>
        <v>Excellent</v>
      </c>
      <c r="Q5967" s="144">
        <v>5</v>
      </c>
      <c r="R5967" s="385">
        <v>44029</v>
      </c>
      <c r="S5967" s="385">
        <v>44052</v>
      </c>
      <c r="T5967" s="144">
        <v>4133</v>
      </c>
      <c r="U5967" s="144" t="s">
        <v>69</v>
      </c>
      <c r="V5967" s="144">
        <v>179</v>
      </c>
      <c r="W5967" s="144" t="str">
        <f t="shared" si="562"/>
        <v>Active</v>
      </c>
      <c r="X5967" s="144">
        <v>4133</v>
      </c>
      <c r="AB5967" s="343"/>
    </row>
    <row r="5968" spans="9:28">
      <c r="I5968" s="342">
        <v>6</v>
      </c>
      <c r="J5968" s="144" t="str">
        <f t="shared" si="560"/>
        <v>LARGE</v>
      </c>
      <c r="K5968" s="144" t="str">
        <f t="shared" si="561"/>
        <v>LARGE</v>
      </c>
      <c r="L5968" s="144" t="str" cm="1">
        <f t="array" ref="L5968">_xlfn.IFS(I5968&lt;=2,"SMALL",I5968&lt;=5,"MEDIUM",I5968&gt;5,"LARGE")</f>
        <v>LARGE</v>
      </c>
      <c r="M5968" s="144" t="str">
        <f t="shared" si="558"/>
        <v>NO</v>
      </c>
      <c r="N5968" s="374">
        <v>5</v>
      </c>
      <c r="O5968" s="374">
        <f t="shared" si="559"/>
        <v>5</v>
      </c>
      <c r="P5968" s="158" t="str" cm="1">
        <f t="array" ref="P5968">_xlfn.SWITCH(ROUND(N5968,0),5,"Excellent",4,"Good",3,"ok","Bad")</f>
        <v>Excellent</v>
      </c>
      <c r="Q5968" s="144">
        <v>3</v>
      </c>
      <c r="R5968" s="385">
        <v>44045</v>
      </c>
      <c r="S5968" s="385">
        <v>44052</v>
      </c>
      <c r="T5968" s="144">
        <v>3827</v>
      </c>
      <c r="U5968" s="144" t="s">
        <v>69</v>
      </c>
      <c r="V5968" s="144">
        <v>184</v>
      </c>
      <c r="W5968" s="144" t="str">
        <f t="shared" si="562"/>
        <v>Active</v>
      </c>
      <c r="X5968" s="144">
        <v>3827</v>
      </c>
      <c r="AB5968" s="343"/>
    </row>
    <row r="5969" spans="9:28">
      <c r="I5969" s="342">
        <v>2</v>
      </c>
      <c r="J5969" s="144" t="str">
        <f t="shared" si="560"/>
        <v>SMALL</v>
      </c>
      <c r="K5969" s="144" t="str">
        <f t="shared" si="561"/>
        <v>SMALL</v>
      </c>
      <c r="L5969" s="144" t="str" cm="1">
        <f t="array" ref="L5969">_xlfn.IFS(I5969&lt;=2,"SMALL",I5969&lt;=5,"MEDIUM",I5969&gt;5,"LARGE")</f>
        <v>SMALL</v>
      </c>
      <c r="M5969" s="144" t="str">
        <f t="shared" si="558"/>
        <v>NO</v>
      </c>
      <c r="N5969" s="374">
        <v>5</v>
      </c>
      <c r="O5969" s="374">
        <f t="shared" si="559"/>
        <v>5</v>
      </c>
      <c r="P5969" s="158" t="str" cm="1">
        <f t="array" ref="P5969">_xlfn.SWITCH(ROUND(N5969,0),5,"Excellent",4,"Good",3,"ok","Bad")</f>
        <v>Excellent</v>
      </c>
      <c r="Q5969" s="144">
        <v>3</v>
      </c>
      <c r="R5969" s="385">
        <v>44025</v>
      </c>
      <c r="S5969" s="385">
        <v>44050</v>
      </c>
      <c r="T5969" s="144">
        <v>2095</v>
      </c>
      <c r="U5969" s="144" t="s">
        <v>60</v>
      </c>
      <c r="V5969" s="144">
        <v>11</v>
      </c>
      <c r="W5969" s="144" t="str">
        <f t="shared" si="562"/>
        <v>Active</v>
      </c>
      <c r="X5969" s="144">
        <v>2095</v>
      </c>
      <c r="AB5969" s="343"/>
    </row>
    <row r="5970" spans="9:28">
      <c r="I5970" s="342">
        <v>4</v>
      </c>
      <c r="J5970" s="144" t="str">
        <f t="shared" si="560"/>
        <v>LARGE</v>
      </c>
      <c r="K5970" s="144" t="str">
        <f t="shared" si="561"/>
        <v>MEDIUM</v>
      </c>
      <c r="L5970" s="144" t="str" cm="1">
        <f t="array" ref="L5970">_xlfn.IFS(I5970&lt;=2,"SMALL",I5970&lt;=5,"MEDIUM",I5970&gt;5,"LARGE")</f>
        <v>MEDIUM</v>
      </c>
      <c r="M5970" s="144" t="str">
        <f t="shared" si="558"/>
        <v>NO</v>
      </c>
      <c r="N5970" s="374">
        <v>5</v>
      </c>
      <c r="O5970" s="374">
        <f t="shared" si="559"/>
        <v>5</v>
      </c>
      <c r="P5970" s="158" t="str" cm="1">
        <f t="array" ref="P5970">_xlfn.SWITCH(ROUND(N5970,0),5,"Excellent",4,"Good",3,"ok","Bad")</f>
        <v>Excellent</v>
      </c>
      <c r="Q5970" s="144">
        <v>3</v>
      </c>
      <c r="R5970" s="385">
        <v>44023</v>
      </c>
      <c r="S5970" s="385">
        <v>44043</v>
      </c>
      <c r="T5970" s="144">
        <v>3239</v>
      </c>
      <c r="U5970" s="144" t="s">
        <v>60</v>
      </c>
      <c r="V5970" s="144">
        <v>362</v>
      </c>
      <c r="W5970" s="144" t="str">
        <f t="shared" si="562"/>
        <v>Active</v>
      </c>
      <c r="X5970" s="144">
        <v>3239</v>
      </c>
      <c r="AB5970" s="343"/>
    </row>
    <row r="5971" spans="9:28">
      <c r="I5971" s="342">
        <v>2</v>
      </c>
      <c r="J5971" s="144" t="str">
        <f t="shared" si="560"/>
        <v>SMALL</v>
      </c>
      <c r="K5971" s="144" t="str">
        <f t="shared" si="561"/>
        <v>SMALL</v>
      </c>
      <c r="L5971" s="144" t="str" cm="1">
        <f t="array" ref="L5971">_xlfn.IFS(I5971&lt;=2,"SMALL",I5971&lt;=5,"MEDIUM",I5971&gt;5,"LARGE")</f>
        <v>SMALL</v>
      </c>
      <c r="M5971" s="144" t="str">
        <f t="shared" si="558"/>
        <v>NO</v>
      </c>
      <c r="N5971" s="374">
        <v>4.8</v>
      </c>
      <c r="O5971" s="374">
        <f t="shared" si="559"/>
        <v>5</v>
      </c>
      <c r="P5971" s="158" t="str" cm="1">
        <f t="array" ref="P5971">_xlfn.SWITCH(ROUND(N5971,0),5,"Excellent",4,"Good",3,"ok","Bad")</f>
        <v>Excellent</v>
      </c>
      <c r="Q5971" s="144">
        <v>5</v>
      </c>
      <c r="R5971" s="385">
        <v>44031</v>
      </c>
      <c r="S5971" s="385">
        <v>44043</v>
      </c>
      <c r="T5971" s="144">
        <v>2565</v>
      </c>
      <c r="U5971" s="144" t="s">
        <v>69</v>
      </c>
      <c r="V5971" s="144">
        <v>198</v>
      </c>
      <c r="W5971" s="144" t="str">
        <f t="shared" si="562"/>
        <v>Active</v>
      </c>
      <c r="X5971" s="144">
        <v>2565</v>
      </c>
      <c r="AB5971" s="343"/>
    </row>
    <row r="5972" spans="9:28">
      <c r="I5972" s="342">
        <v>2</v>
      </c>
      <c r="J5972" s="144" t="str">
        <f t="shared" si="560"/>
        <v>SMALL</v>
      </c>
      <c r="K5972" s="144" t="str">
        <f t="shared" si="561"/>
        <v>SMALL</v>
      </c>
      <c r="L5972" s="144" t="str" cm="1">
        <f t="array" ref="L5972">_xlfn.IFS(I5972&lt;=2,"SMALL",I5972&lt;=5,"MEDIUM",I5972&gt;5,"LARGE")</f>
        <v>SMALL</v>
      </c>
      <c r="M5972" s="144" t="str">
        <f t="shared" si="558"/>
        <v>NO</v>
      </c>
      <c r="N5972" s="374">
        <v>4.82</v>
      </c>
      <c r="O5972" s="374">
        <f t="shared" si="559"/>
        <v>5</v>
      </c>
      <c r="P5972" s="158" t="str" cm="1">
        <f t="array" ref="P5972">_xlfn.SWITCH(ROUND(N5972,0),5,"Excellent",4,"Good",3,"ok","Bad")</f>
        <v>Excellent</v>
      </c>
      <c r="Q5972" s="144">
        <v>11</v>
      </c>
      <c r="R5972" s="385">
        <v>44029</v>
      </c>
      <c r="S5972" s="385">
        <v>44052</v>
      </c>
      <c r="T5972" s="144">
        <v>3184</v>
      </c>
      <c r="U5972" s="144" t="s">
        <v>69</v>
      </c>
      <c r="V5972" s="144">
        <v>358</v>
      </c>
      <c r="W5972" s="144" t="str">
        <f t="shared" si="562"/>
        <v>Active</v>
      </c>
      <c r="X5972" s="144">
        <v>3184</v>
      </c>
      <c r="AB5972" s="343"/>
    </row>
    <row r="5973" spans="9:28">
      <c r="I5973" s="342">
        <v>4</v>
      </c>
      <c r="J5973" s="144" t="str">
        <f t="shared" si="560"/>
        <v>LARGE</v>
      </c>
      <c r="K5973" s="144" t="str">
        <f t="shared" si="561"/>
        <v>MEDIUM</v>
      </c>
      <c r="L5973" s="144" t="str" cm="1">
        <f t="array" ref="L5973">_xlfn.IFS(I5973&lt;=2,"SMALL",I5973&lt;=5,"MEDIUM",I5973&gt;5,"LARGE")</f>
        <v>MEDIUM</v>
      </c>
      <c r="M5973" s="144" t="str">
        <f t="shared" si="558"/>
        <v>NO</v>
      </c>
      <c r="N5973" s="374">
        <v>5</v>
      </c>
      <c r="O5973" s="374">
        <f t="shared" si="559"/>
        <v>5</v>
      </c>
      <c r="P5973" s="158" t="str" cm="1">
        <f t="array" ref="P5973">_xlfn.SWITCH(ROUND(N5973,0),5,"Excellent",4,"Good",3,"ok","Bad")</f>
        <v>Excellent</v>
      </c>
      <c r="Q5973" s="144">
        <v>3</v>
      </c>
      <c r="R5973" s="385">
        <v>44035</v>
      </c>
      <c r="S5973" s="385">
        <v>44043</v>
      </c>
      <c r="T5973" s="144">
        <v>4147</v>
      </c>
      <c r="U5973" s="144" t="s">
        <v>69</v>
      </c>
      <c r="V5973" s="144">
        <v>119</v>
      </c>
      <c r="W5973" s="144" t="str">
        <f t="shared" si="562"/>
        <v>Active</v>
      </c>
      <c r="X5973" s="144">
        <v>4147</v>
      </c>
      <c r="AB5973" s="343"/>
    </row>
    <row r="5974" spans="9:28">
      <c r="I5974" s="342">
        <v>16</v>
      </c>
      <c r="J5974" s="144" t="str">
        <f t="shared" si="560"/>
        <v>LARGE</v>
      </c>
      <c r="K5974" s="144" t="str">
        <f t="shared" si="561"/>
        <v>LARGE</v>
      </c>
      <c r="L5974" s="144" t="str" cm="1">
        <f t="array" ref="L5974">_xlfn.IFS(I5974&lt;=2,"SMALL",I5974&lt;=5,"MEDIUM",I5974&gt;5,"LARGE")</f>
        <v>LARGE</v>
      </c>
      <c r="M5974" s="144" t="str">
        <f t="shared" si="558"/>
        <v>NO</v>
      </c>
      <c r="N5974" s="374">
        <v>5</v>
      </c>
      <c r="O5974" s="374">
        <f t="shared" si="559"/>
        <v>5</v>
      </c>
      <c r="P5974" s="158" t="str" cm="1">
        <f t="array" ref="P5974">_xlfn.SWITCH(ROUND(N5974,0),5,"Excellent",4,"Good",3,"ok","Bad")</f>
        <v>Excellent</v>
      </c>
      <c r="Q5974" s="144">
        <v>9</v>
      </c>
      <c r="R5974" s="385">
        <v>44040</v>
      </c>
      <c r="S5974" s="385">
        <v>44054</v>
      </c>
      <c r="T5974" s="144">
        <v>1861</v>
      </c>
      <c r="U5974" s="144" t="s">
        <v>69</v>
      </c>
      <c r="V5974" s="144">
        <v>160</v>
      </c>
      <c r="W5974" s="144" t="str">
        <f t="shared" si="562"/>
        <v>Active</v>
      </c>
      <c r="X5974" s="144">
        <v>1861</v>
      </c>
      <c r="AB5974" s="343"/>
    </row>
    <row r="5975" spans="9:28">
      <c r="I5975" s="342">
        <v>4</v>
      </c>
      <c r="J5975" s="144" t="str">
        <f t="shared" si="560"/>
        <v>LARGE</v>
      </c>
      <c r="K5975" s="144" t="str">
        <f t="shared" si="561"/>
        <v>MEDIUM</v>
      </c>
      <c r="L5975" s="144" t="str" cm="1">
        <f t="array" ref="L5975">_xlfn.IFS(I5975&lt;=2,"SMALL",I5975&lt;=5,"MEDIUM",I5975&gt;5,"LARGE")</f>
        <v>MEDIUM</v>
      </c>
      <c r="M5975" s="144" t="str">
        <f t="shared" si="558"/>
        <v>NO</v>
      </c>
      <c r="N5975" s="374">
        <v>5</v>
      </c>
      <c r="O5975" s="374">
        <f t="shared" si="559"/>
        <v>5</v>
      </c>
      <c r="P5975" s="158" t="str" cm="1">
        <f t="array" ref="P5975">_xlfn.SWITCH(ROUND(N5975,0),5,"Excellent",4,"Good",3,"ok","Bad")</f>
        <v>Excellent</v>
      </c>
      <c r="Q5975" s="144">
        <v>4</v>
      </c>
      <c r="R5975" s="385">
        <v>44036</v>
      </c>
      <c r="S5975" s="385">
        <v>44042</v>
      </c>
      <c r="T5975" s="144">
        <v>3315</v>
      </c>
      <c r="U5975" s="144" t="s">
        <v>60</v>
      </c>
      <c r="V5975" s="144">
        <v>364</v>
      </c>
      <c r="W5975" s="144" t="str">
        <f t="shared" si="562"/>
        <v>Active</v>
      </c>
      <c r="X5975" s="144">
        <v>3315</v>
      </c>
      <c r="AB5975" s="343"/>
    </row>
    <row r="5976" spans="9:28">
      <c r="I5976" s="342">
        <v>4</v>
      </c>
      <c r="J5976" s="144" t="str">
        <f t="shared" si="560"/>
        <v>LARGE</v>
      </c>
      <c r="K5976" s="144" t="str">
        <f t="shared" si="561"/>
        <v>MEDIUM</v>
      </c>
      <c r="L5976" s="144" t="str" cm="1">
        <f t="array" ref="L5976">_xlfn.IFS(I5976&lt;=2,"SMALL",I5976&lt;=5,"MEDIUM",I5976&gt;5,"LARGE")</f>
        <v>MEDIUM</v>
      </c>
      <c r="M5976" s="144" t="str">
        <f t="shared" si="558"/>
        <v>NO</v>
      </c>
      <c r="N5976" s="374">
        <v>5</v>
      </c>
      <c r="O5976" s="374">
        <f t="shared" si="559"/>
        <v>5</v>
      </c>
      <c r="P5976" s="158" t="str" cm="1">
        <f t="array" ref="P5976">_xlfn.SWITCH(ROUND(N5976,0),5,"Excellent",4,"Good",3,"ok","Bad")</f>
        <v>Excellent</v>
      </c>
      <c r="Q5976" s="144">
        <v>5</v>
      </c>
      <c r="R5976" s="385">
        <v>44036</v>
      </c>
      <c r="S5976" s="385">
        <v>44046</v>
      </c>
      <c r="T5976" s="144">
        <v>3315</v>
      </c>
      <c r="U5976" s="144" t="s">
        <v>60</v>
      </c>
      <c r="V5976" s="144">
        <v>337</v>
      </c>
      <c r="W5976" s="144" t="str">
        <f t="shared" si="562"/>
        <v>Active</v>
      </c>
      <c r="X5976" s="144">
        <v>3315</v>
      </c>
      <c r="AB5976" s="343"/>
    </row>
    <row r="5977" spans="9:28">
      <c r="I5977" s="342">
        <v>5</v>
      </c>
      <c r="J5977" s="144" t="str">
        <f t="shared" si="560"/>
        <v>LARGE</v>
      </c>
      <c r="K5977" s="144" t="str">
        <f t="shared" si="561"/>
        <v>MEDIUM</v>
      </c>
      <c r="L5977" s="144" t="str" cm="1">
        <f t="array" ref="L5977">_xlfn.IFS(I5977&lt;=2,"SMALL",I5977&lt;=5,"MEDIUM",I5977&gt;5,"LARGE")</f>
        <v>MEDIUM</v>
      </c>
      <c r="M5977" s="144" t="str">
        <f t="shared" si="558"/>
        <v>NO</v>
      </c>
      <c r="N5977" s="374">
        <v>4.62</v>
      </c>
      <c r="O5977" s="374">
        <f t="shared" si="559"/>
        <v>5</v>
      </c>
      <c r="P5977" s="158" t="str" cm="1">
        <f t="array" ref="P5977">_xlfn.SWITCH(ROUND(N5977,0),5,"Excellent",4,"Good",3,"ok","Bad")</f>
        <v>Excellent</v>
      </c>
      <c r="Q5977" s="144">
        <v>13</v>
      </c>
      <c r="R5977" s="385">
        <v>41953</v>
      </c>
      <c r="S5977" s="385">
        <v>43919</v>
      </c>
      <c r="T5977" s="144">
        <v>596</v>
      </c>
      <c r="U5977" s="144" t="s">
        <v>69</v>
      </c>
      <c r="V5977" s="144">
        <v>46</v>
      </c>
      <c r="W5977" s="144" t="str">
        <f t="shared" si="562"/>
        <v>Active</v>
      </c>
      <c r="X5977" s="144">
        <v>596</v>
      </c>
      <c r="AB5977" s="343"/>
    </row>
    <row r="5978" spans="9:28">
      <c r="I5978" s="342">
        <v>2</v>
      </c>
      <c r="J5978" s="144" t="str">
        <f t="shared" si="560"/>
        <v>SMALL</v>
      </c>
      <c r="K5978" s="144" t="str">
        <f t="shared" si="561"/>
        <v>SMALL</v>
      </c>
      <c r="L5978" s="144" t="str" cm="1">
        <f t="array" ref="L5978">_xlfn.IFS(I5978&lt;=2,"SMALL",I5978&lt;=5,"MEDIUM",I5978&gt;5,"LARGE")</f>
        <v>SMALL</v>
      </c>
      <c r="M5978" s="144" t="str">
        <f t="shared" si="558"/>
        <v>NO</v>
      </c>
      <c r="N5978" s="374">
        <v>4.72</v>
      </c>
      <c r="O5978" s="374">
        <f t="shared" si="559"/>
        <v>5</v>
      </c>
      <c r="P5978" s="158" t="str" cm="1">
        <f t="array" ref="P5978">_xlfn.SWITCH(ROUND(N5978,0),5,"Excellent",4,"Good",3,"ok","Bad")</f>
        <v>Excellent</v>
      </c>
      <c r="Q5978" s="144">
        <v>29</v>
      </c>
      <c r="R5978" s="385">
        <v>42622</v>
      </c>
      <c r="S5978" s="385">
        <v>43899</v>
      </c>
      <c r="T5978" s="144">
        <v>1621</v>
      </c>
      <c r="U5978" s="144" t="s">
        <v>69</v>
      </c>
      <c r="V5978" s="144">
        <v>165</v>
      </c>
      <c r="W5978" s="144" t="str">
        <f t="shared" si="562"/>
        <v>Active</v>
      </c>
      <c r="X5978" s="144">
        <v>1621</v>
      </c>
      <c r="AB5978" s="343"/>
    </row>
    <row r="5979" spans="9:28">
      <c r="I5979" s="342">
        <v>4</v>
      </c>
      <c r="J5979" s="144" t="str">
        <f t="shared" si="560"/>
        <v>LARGE</v>
      </c>
      <c r="K5979" s="144" t="str">
        <f t="shared" si="561"/>
        <v>MEDIUM</v>
      </c>
      <c r="L5979" s="144" t="str" cm="1">
        <f t="array" ref="L5979">_xlfn.IFS(I5979&lt;=2,"SMALL",I5979&lt;=5,"MEDIUM",I5979&gt;5,"LARGE")</f>
        <v>MEDIUM</v>
      </c>
      <c r="M5979" s="144" t="str">
        <f t="shared" si="558"/>
        <v>NO</v>
      </c>
      <c r="N5979" s="374">
        <v>4.8099999999999996</v>
      </c>
      <c r="O5979" s="374">
        <f t="shared" si="559"/>
        <v>5</v>
      </c>
      <c r="P5979" s="158" t="str" cm="1">
        <f t="array" ref="P5979">_xlfn.SWITCH(ROUND(N5979,0),5,"Excellent",4,"Good",3,"ok","Bad")</f>
        <v>Excellent</v>
      </c>
      <c r="Q5979" s="144">
        <v>16</v>
      </c>
      <c r="R5979" s="385">
        <v>43622</v>
      </c>
      <c r="S5979" s="385">
        <v>43927</v>
      </c>
      <c r="T5979" s="144">
        <v>3636</v>
      </c>
      <c r="U5979" s="144" t="s">
        <v>69</v>
      </c>
      <c r="V5979" s="144">
        <v>69</v>
      </c>
      <c r="W5979" s="144" t="str">
        <f t="shared" si="562"/>
        <v>Active</v>
      </c>
      <c r="X5979" s="144">
        <v>3636</v>
      </c>
      <c r="AB5979" s="343"/>
    </row>
    <row r="5980" spans="9:28">
      <c r="I5980" s="342">
        <v>6</v>
      </c>
      <c r="J5980" s="144" t="str">
        <f t="shared" si="560"/>
        <v>LARGE</v>
      </c>
      <c r="K5980" s="144" t="str">
        <f t="shared" si="561"/>
        <v>LARGE</v>
      </c>
      <c r="L5980" s="144" t="str" cm="1">
        <f t="array" ref="L5980">_xlfn.IFS(I5980&lt;=2,"SMALL",I5980&lt;=5,"MEDIUM",I5980&gt;5,"LARGE")</f>
        <v>LARGE</v>
      </c>
      <c r="M5980" s="144" t="str">
        <f t="shared" si="558"/>
        <v>NO</v>
      </c>
      <c r="N5980" s="374">
        <v>5</v>
      </c>
      <c r="O5980" s="374">
        <f t="shared" si="559"/>
        <v>5</v>
      </c>
      <c r="P5980" s="158" t="str" cm="1">
        <f t="array" ref="P5980">_xlfn.SWITCH(ROUND(N5980,0),5,"Excellent",4,"Good",3,"ok","Bad")</f>
        <v>Excellent</v>
      </c>
      <c r="Q5980" s="144">
        <v>18</v>
      </c>
      <c r="R5980" s="385">
        <v>43639</v>
      </c>
      <c r="S5980" s="385">
        <v>43832</v>
      </c>
      <c r="T5980" s="144">
        <v>1896</v>
      </c>
      <c r="U5980" s="144" t="s">
        <v>69</v>
      </c>
      <c r="V5980" s="144">
        <v>365</v>
      </c>
      <c r="W5980" s="144" t="str">
        <f t="shared" si="562"/>
        <v>Active</v>
      </c>
      <c r="X5980" s="144">
        <v>1896</v>
      </c>
      <c r="AB5980" s="343"/>
    </row>
    <row r="5981" spans="9:28">
      <c r="I5981" s="342">
        <v>3</v>
      </c>
      <c r="J5981" s="144" t="str">
        <f t="shared" si="560"/>
        <v>LARGE</v>
      </c>
      <c r="K5981" s="144" t="str">
        <f t="shared" si="561"/>
        <v>MEDIUM</v>
      </c>
      <c r="L5981" s="144" t="str" cm="1">
        <f t="array" ref="L5981">_xlfn.IFS(I5981&lt;=2,"SMALL",I5981&lt;=5,"MEDIUM",I5981&gt;5,"LARGE")</f>
        <v>MEDIUM</v>
      </c>
      <c r="M5981" s="144" t="str">
        <f t="shared" si="558"/>
        <v>YES</v>
      </c>
      <c r="N5981" s="374">
        <v>4.88</v>
      </c>
      <c r="O5981" s="374">
        <f t="shared" si="559"/>
        <v>5</v>
      </c>
      <c r="P5981" s="158" t="str" cm="1">
        <f t="array" ref="P5981">_xlfn.SWITCH(ROUND(N5981,0),5,"Excellent",4,"Good",3,"ok","Bad")</f>
        <v>Excellent</v>
      </c>
      <c r="Q5981" s="144">
        <v>172</v>
      </c>
      <c r="R5981" s="385">
        <v>40477</v>
      </c>
      <c r="S5981" s="385">
        <v>44026</v>
      </c>
      <c r="T5981" s="144">
        <v>55</v>
      </c>
      <c r="U5981" s="144" t="s">
        <v>69</v>
      </c>
      <c r="V5981" s="144">
        <v>365</v>
      </c>
      <c r="W5981" s="144" t="str">
        <f t="shared" si="562"/>
        <v>Active</v>
      </c>
      <c r="X5981" s="144">
        <v>55</v>
      </c>
      <c r="AB5981" s="343"/>
    </row>
    <row r="5982" spans="9:28">
      <c r="I5982" s="342">
        <v>4</v>
      </c>
      <c r="J5982" s="144" t="str">
        <f t="shared" si="560"/>
        <v>LARGE</v>
      </c>
      <c r="K5982" s="144" t="str">
        <f t="shared" si="561"/>
        <v>MEDIUM</v>
      </c>
      <c r="L5982" s="144" t="str" cm="1">
        <f t="array" ref="L5982">_xlfn.IFS(I5982&lt;=2,"SMALL",I5982&lt;=5,"MEDIUM",I5982&gt;5,"LARGE")</f>
        <v>MEDIUM</v>
      </c>
      <c r="M5982" s="144" t="str">
        <f t="shared" si="558"/>
        <v>NO</v>
      </c>
      <c r="N5982" s="374">
        <v>4.67</v>
      </c>
      <c r="O5982" s="374">
        <f t="shared" si="559"/>
        <v>5</v>
      </c>
      <c r="P5982" s="158" t="str" cm="1">
        <f t="array" ref="P5982">_xlfn.SWITCH(ROUND(N5982,0),5,"Excellent",4,"Good",3,"ok","Bad")</f>
        <v>Excellent</v>
      </c>
      <c r="Q5982" s="144">
        <v>3</v>
      </c>
      <c r="R5982" s="385">
        <v>43721</v>
      </c>
      <c r="S5982" s="385">
        <v>43903</v>
      </c>
      <c r="T5982" s="144">
        <v>3435</v>
      </c>
      <c r="U5982" s="144" t="s">
        <v>69</v>
      </c>
      <c r="V5982" s="144">
        <v>0</v>
      </c>
      <c r="W5982" s="144" t="str">
        <f t="shared" si="562"/>
        <v>Inactive</v>
      </c>
      <c r="X5982" s="144">
        <v>3435</v>
      </c>
      <c r="AB5982" s="343"/>
    </row>
    <row r="5983" spans="9:28">
      <c r="I5983" s="342">
        <v>5</v>
      </c>
      <c r="J5983" s="144" t="str">
        <f t="shared" si="560"/>
        <v>LARGE</v>
      </c>
      <c r="K5983" s="144" t="str">
        <f t="shared" si="561"/>
        <v>MEDIUM</v>
      </c>
      <c r="L5983" s="144" t="str" cm="1">
        <f t="array" ref="L5983">_xlfn.IFS(I5983&lt;=2,"SMALL",I5983&lt;=5,"MEDIUM",I5983&gt;5,"LARGE")</f>
        <v>MEDIUM</v>
      </c>
      <c r="M5983" s="144" t="str">
        <f t="shared" si="558"/>
        <v>NO</v>
      </c>
      <c r="N5983" s="374">
        <v>4.5</v>
      </c>
      <c r="O5983" s="374">
        <f t="shared" si="559"/>
        <v>5</v>
      </c>
      <c r="P5983" s="158" t="str" cm="1">
        <f t="array" ref="P5983">_xlfn.SWITCH(ROUND(N5983,0),5,"Excellent",4,"Good",3,"ok","Bad")</f>
        <v>Excellent</v>
      </c>
      <c r="Q5983" s="144">
        <v>6</v>
      </c>
      <c r="R5983" s="385">
        <v>43133</v>
      </c>
      <c r="S5983" s="385">
        <v>43754</v>
      </c>
      <c r="T5983" s="144">
        <v>3435</v>
      </c>
      <c r="U5983" s="144" t="s">
        <v>69</v>
      </c>
      <c r="V5983" s="144">
        <v>179</v>
      </c>
      <c r="W5983" s="144" t="str">
        <f t="shared" si="562"/>
        <v>Active</v>
      </c>
      <c r="X5983" s="144">
        <v>3435</v>
      </c>
      <c r="AB5983" s="343"/>
    </row>
    <row r="5984" spans="9:28">
      <c r="I5984" s="342">
        <v>4</v>
      </c>
      <c r="J5984" s="144" t="str">
        <f t="shared" si="560"/>
        <v>LARGE</v>
      </c>
      <c r="K5984" s="144" t="str">
        <f t="shared" si="561"/>
        <v>MEDIUM</v>
      </c>
      <c r="L5984" s="144" t="str" cm="1">
        <f t="array" ref="L5984">_xlfn.IFS(I5984&lt;=2,"SMALL",I5984&lt;=5,"MEDIUM",I5984&gt;5,"LARGE")</f>
        <v>MEDIUM</v>
      </c>
      <c r="M5984" s="144" t="str">
        <f t="shared" si="558"/>
        <v>NO</v>
      </c>
      <c r="N5984" s="374">
        <v>4.4400000000000004</v>
      </c>
      <c r="O5984" s="374">
        <f t="shared" si="559"/>
        <v>4</v>
      </c>
      <c r="P5984" s="158" t="str" cm="1">
        <f t="array" ref="P5984">_xlfn.SWITCH(ROUND(N5984,0),5,"Excellent",4,"Good",3,"ok","Bad")</f>
        <v>Good</v>
      </c>
      <c r="Q5984" s="144">
        <v>9</v>
      </c>
      <c r="R5984" s="385">
        <v>42282</v>
      </c>
      <c r="S5984" s="385">
        <v>43882</v>
      </c>
      <c r="T5984" s="144">
        <v>596</v>
      </c>
      <c r="U5984" s="144" t="s">
        <v>69</v>
      </c>
      <c r="V5984" s="144">
        <v>107</v>
      </c>
      <c r="W5984" s="144" t="str">
        <f t="shared" si="562"/>
        <v>Active</v>
      </c>
      <c r="X5984" s="144">
        <v>596</v>
      </c>
      <c r="AB5984" s="343"/>
    </row>
    <row r="5985" spans="9:28">
      <c r="I5985" s="342">
        <v>4</v>
      </c>
      <c r="J5985" s="144" t="str">
        <f t="shared" si="560"/>
        <v>LARGE</v>
      </c>
      <c r="K5985" s="144" t="str">
        <f t="shared" si="561"/>
        <v>MEDIUM</v>
      </c>
      <c r="L5985" s="144" t="str" cm="1">
        <f t="array" ref="L5985">_xlfn.IFS(I5985&lt;=2,"SMALL",I5985&lt;=5,"MEDIUM",I5985&gt;5,"LARGE")</f>
        <v>MEDIUM</v>
      </c>
      <c r="M5985" s="144" t="str">
        <f t="shared" si="558"/>
        <v>NO</v>
      </c>
      <c r="N5985" s="374">
        <v>4.9000000000000004</v>
      </c>
      <c r="O5985" s="374">
        <f t="shared" si="559"/>
        <v>5</v>
      </c>
      <c r="P5985" s="158" t="str" cm="1">
        <f t="array" ref="P5985">_xlfn.SWITCH(ROUND(N5985,0),5,"Excellent",4,"Good",3,"ok","Bad")</f>
        <v>Excellent</v>
      </c>
      <c r="Q5985" s="144">
        <v>10</v>
      </c>
      <c r="R5985" s="385">
        <v>42225</v>
      </c>
      <c r="S5985" s="385">
        <v>43786</v>
      </c>
      <c r="T5985" s="144">
        <v>596</v>
      </c>
      <c r="U5985" s="144" t="s">
        <v>69</v>
      </c>
      <c r="V5985" s="144">
        <v>365</v>
      </c>
      <c r="W5985" s="144" t="str">
        <f t="shared" si="562"/>
        <v>Active</v>
      </c>
      <c r="X5985" s="144">
        <v>596</v>
      </c>
      <c r="AB5985" s="343"/>
    </row>
    <row r="5986" spans="9:28">
      <c r="I5986" s="342">
        <v>2</v>
      </c>
      <c r="J5986" s="144" t="str">
        <f t="shared" si="560"/>
        <v>SMALL</v>
      </c>
      <c r="K5986" s="144" t="str">
        <f t="shared" si="561"/>
        <v>SMALL</v>
      </c>
      <c r="L5986" s="144" t="str" cm="1">
        <f t="array" ref="L5986">_xlfn.IFS(I5986&lt;=2,"SMALL",I5986&lt;=5,"MEDIUM",I5986&gt;5,"LARGE")</f>
        <v>SMALL</v>
      </c>
      <c r="M5986" s="144" t="str">
        <f t="shared" si="558"/>
        <v>NO</v>
      </c>
      <c r="N5986" s="374">
        <v>5</v>
      </c>
      <c r="O5986" s="374">
        <f t="shared" si="559"/>
        <v>5</v>
      </c>
      <c r="P5986" s="158" t="str" cm="1">
        <f t="array" ref="P5986">_xlfn.SWITCH(ROUND(N5986,0),5,"Excellent",4,"Good",3,"ok","Bad")</f>
        <v>Excellent</v>
      </c>
      <c r="Q5986" s="144">
        <v>5</v>
      </c>
      <c r="R5986" s="385">
        <v>42917</v>
      </c>
      <c r="S5986" s="385">
        <v>43738</v>
      </c>
      <c r="T5986" s="144">
        <v>1570</v>
      </c>
      <c r="U5986" s="144" t="s">
        <v>69</v>
      </c>
      <c r="V5986" s="144">
        <v>304</v>
      </c>
      <c r="W5986" s="144" t="str">
        <f t="shared" si="562"/>
        <v>Active</v>
      </c>
      <c r="X5986" s="144">
        <v>1570</v>
      </c>
      <c r="AB5986" s="343"/>
    </row>
    <row r="5987" spans="9:28">
      <c r="I5987" s="342">
        <v>2</v>
      </c>
      <c r="J5987" s="144" t="str">
        <f t="shared" si="560"/>
        <v>SMALL</v>
      </c>
      <c r="K5987" s="144" t="str">
        <f t="shared" si="561"/>
        <v>SMALL</v>
      </c>
      <c r="L5987" s="144" t="str" cm="1">
        <f t="array" ref="L5987">_xlfn.IFS(I5987&lt;=2,"SMALL",I5987&lt;=5,"MEDIUM",I5987&gt;5,"LARGE")</f>
        <v>SMALL</v>
      </c>
      <c r="M5987" s="144" t="str">
        <f t="shared" si="558"/>
        <v>NO</v>
      </c>
      <c r="N5987" s="374">
        <v>4.91</v>
      </c>
      <c r="O5987" s="374">
        <f t="shared" si="559"/>
        <v>5</v>
      </c>
      <c r="P5987" s="158" t="str" cm="1">
        <f t="array" ref="P5987">_xlfn.SWITCH(ROUND(N5987,0),5,"Excellent",4,"Good",3,"ok","Bad")</f>
        <v>Excellent</v>
      </c>
      <c r="Q5987" s="144">
        <v>32</v>
      </c>
      <c r="R5987" s="385">
        <v>43786</v>
      </c>
      <c r="S5987" s="385">
        <v>43941</v>
      </c>
      <c r="T5987" s="144">
        <v>3162</v>
      </c>
      <c r="U5987" s="144" t="s">
        <v>69</v>
      </c>
      <c r="V5987" s="144">
        <v>73</v>
      </c>
      <c r="W5987" s="144" t="str">
        <f t="shared" si="562"/>
        <v>Active</v>
      </c>
      <c r="X5987" s="144">
        <v>3162</v>
      </c>
      <c r="AB5987" s="343"/>
    </row>
    <row r="5988" spans="9:28">
      <c r="I5988" s="342">
        <v>4</v>
      </c>
      <c r="J5988" s="144" t="str">
        <f t="shared" si="560"/>
        <v>LARGE</v>
      </c>
      <c r="K5988" s="144" t="str">
        <f t="shared" si="561"/>
        <v>MEDIUM</v>
      </c>
      <c r="L5988" s="144" t="str" cm="1">
        <f t="array" ref="L5988">_xlfn.IFS(I5988&lt;=2,"SMALL",I5988&lt;=5,"MEDIUM",I5988&gt;5,"LARGE")</f>
        <v>MEDIUM</v>
      </c>
      <c r="M5988" s="144" t="str">
        <f t="shared" si="558"/>
        <v>NO</v>
      </c>
      <c r="N5988" s="374">
        <v>4.8600000000000003</v>
      </c>
      <c r="O5988" s="374">
        <f t="shared" si="559"/>
        <v>5</v>
      </c>
      <c r="P5988" s="158" t="str" cm="1">
        <f t="array" ref="P5988">_xlfn.SWITCH(ROUND(N5988,0),5,"Excellent",4,"Good",3,"ok","Bad")</f>
        <v>Excellent</v>
      </c>
      <c r="Q5988" s="144">
        <v>22</v>
      </c>
      <c r="R5988" s="385">
        <v>42251</v>
      </c>
      <c r="S5988" s="385">
        <v>43876</v>
      </c>
      <c r="T5988" s="144">
        <v>596</v>
      </c>
      <c r="U5988" s="144" t="s">
        <v>69</v>
      </c>
      <c r="V5988" s="144">
        <v>351</v>
      </c>
      <c r="W5988" s="144" t="str">
        <f t="shared" si="562"/>
        <v>Active</v>
      </c>
      <c r="X5988" s="144">
        <v>596</v>
      </c>
      <c r="AB5988" s="343"/>
    </row>
    <row r="5989" spans="9:28">
      <c r="I5989" s="342">
        <v>5</v>
      </c>
      <c r="J5989" s="144" t="str">
        <f t="shared" si="560"/>
        <v>LARGE</v>
      </c>
      <c r="K5989" s="144" t="str">
        <f t="shared" si="561"/>
        <v>MEDIUM</v>
      </c>
      <c r="L5989" s="144" t="str" cm="1">
        <f t="array" ref="L5989">_xlfn.IFS(I5989&lt;=2,"SMALL",I5989&lt;=5,"MEDIUM",I5989&gt;5,"LARGE")</f>
        <v>MEDIUM</v>
      </c>
      <c r="M5989" s="144" t="str">
        <f t="shared" si="558"/>
        <v>NO</v>
      </c>
      <c r="N5989" s="374">
        <v>4.5</v>
      </c>
      <c r="O5989" s="374">
        <f t="shared" si="559"/>
        <v>5</v>
      </c>
      <c r="P5989" s="158" t="str" cm="1">
        <f t="array" ref="P5989">_xlfn.SWITCH(ROUND(N5989,0),5,"Excellent",4,"Good",3,"ok","Bad")</f>
        <v>Excellent</v>
      </c>
      <c r="Q5989" s="144">
        <v>6</v>
      </c>
      <c r="R5989" s="385">
        <v>43296</v>
      </c>
      <c r="S5989" s="385">
        <v>43825</v>
      </c>
      <c r="T5989" s="144">
        <v>3435</v>
      </c>
      <c r="U5989" s="144" t="s">
        <v>69</v>
      </c>
      <c r="V5989" s="144">
        <v>180</v>
      </c>
      <c r="W5989" s="144" t="str">
        <f t="shared" si="562"/>
        <v>Active</v>
      </c>
      <c r="X5989" s="144">
        <v>3435</v>
      </c>
      <c r="AB5989" s="343"/>
    </row>
    <row r="5990" spans="9:28">
      <c r="I5990" s="342">
        <v>5</v>
      </c>
      <c r="J5990" s="144" t="str">
        <f t="shared" si="560"/>
        <v>LARGE</v>
      </c>
      <c r="K5990" s="144" t="str">
        <f t="shared" si="561"/>
        <v>MEDIUM</v>
      </c>
      <c r="L5990" s="144" t="str" cm="1">
        <f t="array" ref="L5990">_xlfn.IFS(I5990&lt;=2,"SMALL",I5990&lt;=5,"MEDIUM",I5990&gt;5,"LARGE")</f>
        <v>MEDIUM</v>
      </c>
      <c r="M5990" s="144" t="str">
        <f t="shared" si="558"/>
        <v>NO</v>
      </c>
      <c r="N5990" s="374">
        <v>4.8099999999999996</v>
      </c>
      <c r="O5990" s="374">
        <f t="shared" si="559"/>
        <v>5</v>
      </c>
      <c r="P5990" s="158" t="str" cm="1">
        <f t="array" ref="P5990">_xlfn.SWITCH(ROUND(N5990,0),5,"Excellent",4,"Good",3,"ok","Bad")</f>
        <v>Excellent</v>
      </c>
      <c r="Q5990" s="144">
        <v>16</v>
      </c>
      <c r="R5990" s="385">
        <v>41883</v>
      </c>
      <c r="S5990" s="385">
        <v>43815</v>
      </c>
      <c r="T5990" s="144">
        <v>596</v>
      </c>
      <c r="U5990" s="144" t="s">
        <v>69</v>
      </c>
      <c r="V5990" s="144">
        <v>365</v>
      </c>
      <c r="W5990" s="144" t="str">
        <f t="shared" si="562"/>
        <v>Active</v>
      </c>
      <c r="X5990" s="144">
        <v>596</v>
      </c>
      <c r="AB5990" s="343"/>
    </row>
    <row r="5991" spans="9:28">
      <c r="I5991" s="342">
        <v>3</v>
      </c>
      <c r="J5991" s="144" t="str">
        <f t="shared" si="560"/>
        <v>LARGE</v>
      </c>
      <c r="K5991" s="144" t="str">
        <f t="shared" si="561"/>
        <v>MEDIUM</v>
      </c>
      <c r="L5991" s="144" t="str" cm="1">
        <f t="array" ref="L5991">_xlfn.IFS(I5991&lt;=2,"SMALL",I5991&lt;=5,"MEDIUM",I5991&gt;5,"LARGE")</f>
        <v>MEDIUM</v>
      </c>
      <c r="M5991" s="144" t="str">
        <f t="shared" si="558"/>
        <v>NO</v>
      </c>
      <c r="N5991" s="374">
        <v>5</v>
      </c>
      <c r="O5991" s="374">
        <f t="shared" si="559"/>
        <v>5</v>
      </c>
      <c r="P5991" s="158" t="str" cm="1">
        <f t="array" ref="P5991">_xlfn.SWITCH(ROUND(N5991,0),5,"Excellent",4,"Good",3,"ok","Bad")</f>
        <v>Excellent</v>
      </c>
      <c r="Q5991" s="144">
        <v>4</v>
      </c>
      <c r="R5991" s="385">
        <v>43591</v>
      </c>
      <c r="S5991" s="385">
        <v>43981</v>
      </c>
      <c r="T5991" s="144">
        <v>3435</v>
      </c>
      <c r="U5991" s="144" t="s">
        <v>69</v>
      </c>
      <c r="V5991" s="144">
        <v>334</v>
      </c>
      <c r="W5991" s="144" t="str">
        <f t="shared" si="562"/>
        <v>Active</v>
      </c>
      <c r="X5991" s="144">
        <v>3435</v>
      </c>
      <c r="AB5991" s="343"/>
    </row>
    <row r="5992" spans="9:28">
      <c r="I5992" s="342">
        <v>4</v>
      </c>
      <c r="J5992" s="144" t="str">
        <f t="shared" si="560"/>
        <v>LARGE</v>
      </c>
      <c r="K5992" s="144" t="str">
        <f t="shared" si="561"/>
        <v>MEDIUM</v>
      </c>
      <c r="L5992" s="144" t="str" cm="1">
        <f t="array" ref="L5992">_xlfn.IFS(I5992&lt;=2,"SMALL",I5992&lt;=5,"MEDIUM",I5992&gt;5,"LARGE")</f>
        <v>MEDIUM</v>
      </c>
      <c r="M5992" s="144" t="str">
        <f t="shared" si="558"/>
        <v>NO</v>
      </c>
      <c r="N5992" s="374">
        <v>4.55</v>
      </c>
      <c r="O5992" s="374">
        <f t="shared" si="559"/>
        <v>5</v>
      </c>
      <c r="P5992" s="158" t="str" cm="1">
        <f t="array" ref="P5992">_xlfn.SWITCH(ROUND(N5992,0),5,"Excellent",4,"Good",3,"ok","Bad")</f>
        <v>Excellent</v>
      </c>
      <c r="Q5992" s="144">
        <v>11</v>
      </c>
      <c r="R5992" s="385">
        <v>42263</v>
      </c>
      <c r="S5992" s="385">
        <v>43981</v>
      </c>
      <c r="T5992" s="144">
        <v>596</v>
      </c>
      <c r="U5992" s="144" t="s">
        <v>69</v>
      </c>
      <c r="V5992" s="144">
        <v>365</v>
      </c>
      <c r="W5992" s="144" t="str">
        <f t="shared" si="562"/>
        <v>Active</v>
      </c>
      <c r="X5992" s="144">
        <v>596</v>
      </c>
      <c r="AB5992" s="343"/>
    </row>
    <row r="5993" spans="9:28">
      <c r="I5993" s="342">
        <v>5</v>
      </c>
      <c r="J5993" s="144" t="str">
        <f t="shared" si="560"/>
        <v>LARGE</v>
      </c>
      <c r="K5993" s="144" t="str">
        <f t="shared" si="561"/>
        <v>MEDIUM</v>
      </c>
      <c r="L5993" s="144" t="str" cm="1">
        <f t="array" ref="L5993">_xlfn.IFS(I5993&lt;=2,"SMALL",I5993&lt;=5,"MEDIUM",I5993&gt;5,"LARGE")</f>
        <v>MEDIUM</v>
      </c>
      <c r="M5993" s="144" t="str">
        <f t="shared" si="558"/>
        <v>NO</v>
      </c>
      <c r="N5993" s="374">
        <v>5</v>
      </c>
      <c r="O5993" s="374">
        <f t="shared" si="559"/>
        <v>5</v>
      </c>
      <c r="P5993" s="158" t="str" cm="1">
        <f t="array" ref="P5993">_xlfn.SWITCH(ROUND(N5993,0),5,"Excellent",4,"Good",3,"ok","Bad")</f>
        <v>Excellent</v>
      </c>
      <c r="Q5993" s="144">
        <v>3</v>
      </c>
      <c r="R5993" s="385">
        <v>43601</v>
      </c>
      <c r="S5993" s="385">
        <v>43819</v>
      </c>
      <c r="T5993" s="144">
        <v>3435</v>
      </c>
      <c r="U5993" s="144" t="s">
        <v>69</v>
      </c>
      <c r="V5993" s="144">
        <v>365</v>
      </c>
      <c r="W5993" s="144" t="str">
        <f t="shared" si="562"/>
        <v>Active</v>
      </c>
      <c r="X5993" s="144">
        <v>3435</v>
      </c>
      <c r="AB5993" s="343"/>
    </row>
    <row r="5994" spans="9:28">
      <c r="I5994" s="342">
        <v>4</v>
      </c>
      <c r="J5994" s="144" t="str">
        <f t="shared" si="560"/>
        <v>LARGE</v>
      </c>
      <c r="K5994" s="144" t="str">
        <f t="shared" si="561"/>
        <v>MEDIUM</v>
      </c>
      <c r="L5994" s="144" t="str" cm="1">
        <f t="array" ref="L5994">_xlfn.IFS(I5994&lt;=2,"SMALL",I5994&lt;=5,"MEDIUM",I5994&gt;5,"LARGE")</f>
        <v>MEDIUM</v>
      </c>
      <c r="M5994" s="144" t="str">
        <f t="shared" si="558"/>
        <v>NO</v>
      </c>
      <c r="N5994" s="374">
        <v>4.67</v>
      </c>
      <c r="O5994" s="374">
        <f t="shared" si="559"/>
        <v>5</v>
      </c>
      <c r="P5994" s="158" t="str" cm="1">
        <f t="array" ref="P5994">_xlfn.SWITCH(ROUND(N5994,0),5,"Excellent",4,"Good",3,"ok","Bad")</f>
        <v>Excellent</v>
      </c>
      <c r="Q5994" s="144">
        <v>12</v>
      </c>
      <c r="R5994" s="385">
        <v>42286</v>
      </c>
      <c r="S5994" s="385">
        <v>43812</v>
      </c>
      <c r="T5994" s="144">
        <v>596</v>
      </c>
      <c r="U5994" s="144" t="s">
        <v>69</v>
      </c>
      <c r="V5994" s="144">
        <v>365</v>
      </c>
      <c r="W5994" s="144" t="str">
        <f t="shared" si="562"/>
        <v>Active</v>
      </c>
      <c r="X5994" s="144">
        <v>596</v>
      </c>
      <c r="AB5994" s="343"/>
    </row>
    <row r="5995" spans="9:28">
      <c r="I5995" s="342">
        <v>4</v>
      </c>
      <c r="J5995" s="144" t="str">
        <f t="shared" si="560"/>
        <v>LARGE</v>
      </c>
      <c r="K5995" s="144" t="str">
        <f t="shared" si="561"/>
        <v>MEDIUM</v>
      </c>
      <c r="L5995" s="144" t="str" cm="1">
        <f t="array" ref="L5995">_xlfn.IFS(I5995&lt;=2,"SMALL",I5995&lt;=5,"MEDIUM",I5995&gt;5,"LARGE")</f>
        <v>MEDIUM</v>
      </c>
      <c r="M5995" s="144" t="str">
        <f t="shared" si="558"/>
        <v>NO</v>
      </c>
      <c r="N5995" s="374">
        <v>5</v>
      </c>
      <c r="O5995" s="374">
        <f t="shared" si="559"/>
        <v>5</v>
      </c>
      <c r="P5995" s="158" t="str" cm="1">
        <f t="array" ref="P5995">_xlfn.SWITCH(ROUND(N5995,0),5,"Excellent",4,"Good",3,"ok","Bad")</f>
        <v>Excellent</v>
      </c>
      <c r="Q5995" s="144">
        <v>3</v>
      </c>
      <c r="R5995" s="385">
        <v>43738</v>
      </c>
      <c r="S5995" s="385">
        <v>43835</v>
      </c>
      <c r="T5995" s="144">
        <v>3435</v>
      </c>
      <c r="U5995" s="144" t="s">
        <v>69</v>
      </c>
      <c r="V5995" s="144">
        <v>15</v>
      </c>
      <c r="W5995" s="144" t="str">
        <f t="shared" si="562"/>
        <v>Active</v>
      </c>
      <c r="X5995" s="144">
        <v>3435</v>
      </c>
      <c r="AB5995" s="343"/>
    </row>
    <row r="5996" spans="9:28">
      <c r="I5996" s="342">
        <v>4</v>
      </c>
      <c r="J5996" s="144" t="str">
        <f t="shared" si="560"/>
        <v>LARGE</v>
      </c>
      <c r="K5996" s="144" t="str">
        <f t="shared" si="561"/>
        <v>MEDIUM</v>
      </c>
      <c r="L5996" s="144" t="str" cm="1">
        <f t="array" ref="L5996">_xlfn.IFS(I5996&lt;=2,"SMALL",I5996&lt;=5,"MEDIUM",I5996&gt;5,"LARGE")</f>
        <v>MEDIUM</v>
      </c>
      <c r="M5996" s="144" t="str">
        <f t="shared" si="558"/>
        <v>NO</v>
      </c>
      <c r="N5996" s="374">
        <v>4.67</v>
      </c>
      <c r="O5996" s="374">
        <f t="shared" si="559"/>
        <v>5</v>
      </c>
      <c r="P5996" s="158" t="str" cm="1">
        <f t="array" ref="P5996">_xlfn.SWITCH(ROUND(N5996,0),5,"Excellent",4,"Good",3,"ok","Bad")</f>
        <v>Excellent</v>
      </c>
      <c r="Q5996" s="144">
        <v>3</v>
      </c>
      <c r="R5996" s="385">
        <v>43666</v>
      </c>
      <c r="S5996" s="385">
        <v>43911</v>
      </c>
      <c r="T5996" s="144">
        <v>3435</v>
      </c>
      <c r="U5996" s="144" t="s">
        <v>69</v>
      </c>
      <c r="V5996" s="144">
        <v>107</v>
      </c>
      <c r="W5996" s="144" t="str">
        <f t="shared" si="562"/>
        <v>Active</v>
      </c>
      <c r="X5996" s="144">
        <v>3435</v>
      </c>
      <c r="AB5996" s="343"/>
    </row>
    <row r="5997" spans="9:28">
      <c r="I5997" s="342">
        <v>5</v>
      </c>
      <c r="J5997" s="144" t="str">
        <f t="shared" si="560"/>
        <v>LARGE</v>
      </c>
      <c r="K5997" s="144" t="str">
        <f t="shared" si="561"/>
        <v>MEDIUM</v>
      </c>
      <c r="L5997" s="144" t="str" cm="1">
        <f t="array" ref="L5997">_xlfn.IFS(I5997&lt;=2,"SMALL",I5997&lt;=5,"MEDIUM",I5997&gt;5,"LARGE")</f>
        <v>MEDIUM</v>
      </c>
      <c r="M5997" s="144" t="str">
        <f t="shared" si="558"/>
        <v>NO</v>
      </c>
      <c r="N5997" s="374">
        <v>4.67</v>
      </c>
      <c r="O5997" s="374">
        <f t="shared" si="559"/>
        <v>5</v>
      </c>
      <c r="P5997" s="158" t="str" cm="1">
        <f t="array" ref="P5997">_xlfn.SWITCH(ROUND(N5997,0),5,"Excellent",4,"Good",3,"ok","Bad")</f>
        <v>Excellent</v>
      </c>
      <c r="Q5997" s="144">
        <v>6</v>
      </c>
      <c r="R5997" s="385">
        <v>43175</v>
      </c>
      <c r="S5997" s="385">
        <v>43679</v>
      </c>
      <c r="T5997" s="144">
        <v>3435</v>
      </c>
      <c r="U5997" s="144" t="s">
        <v>69</v>
      </c>
      <c r="V5997" s="144">
        <v>179</v>
      </c>
      <c r="W5997" s="144" t="str">
        <f t="shared" si="562"/>
        <v>Active</v>
      </c>
      <c r="X5997" s="144">
        <v>3435</v>
      </c>
      <c r="AB5997" s="343"/>
    </row>
    <row r="5998" spans="9:28">
      <c r="I5998" s="342">
        <v>3</v>
      </c>
      <c r="J5998" s="144" t="str">
        <f t="shared" si="560"/>
        <v>LARGE</v>
      </c>
      <c r="K5998" s="144" t="str">
        <f t="shared" si="561"/>
        <v>MEDIUM</v>
      </c>
      <c r="L5998" s="144" t="str" cm="1">
        <f t="array" ref="L5998">_xlfn.IFS(I5998&lt;=2,"SMALL",I5998&lt;=5,"MEDIUM",I5998&gt;5,"LARGE")</f>
        <v>MEDIUM</v>
      </c>
      <c r="M5998" s="144" t="str">
        <f t="shared" si="558"/>
        <v>NO</v>
      </c>
      <c r="N5998" s="374">
        <v>5</v>
      </c>
      <c r="O5998" s="374">
        <f t="shared" si="559"/>
        <v>5</v>
      </c>
      <c r="P5998" s="158" t="str" cm="1">
        <f t="array" ref="P5998">_xlfn.SWITCH(ROUND(N5998,0),5,"Excellent",4,"Good",3,"ok","Bad")</f>
        <v>Excellent</v>
      </c>
      <c r="Q5998" s="144">
        <v>5</v>
      </c>
      <c r="R5998" s="385">
        <v>43574</v>
      </c>
      <c r="S5998" s="385">
        <v>43956</v>
      </c>
      <c r="T5998" s="144">
        <v>3435</v>
      </c>
      <c r="U5998" s="144" t="s">
        <v>69</v>
      </c>
      <c r="V5998" s="144">
        <v>276</v>
      </c>
      <c r="W5998" s="144" t="str">
        <f t="shared" si="562"/>
        <v>Active</v>
      </c>
      <c r="X5998" s="144">
        <v>3435</v>
      </c>
      <c r="AB5998" s="343"/>
    </row>
    <row r="5999" spans="9:28">
      <c r="I5999" s="342">
        <v>4</v>
      </c>
      <c r="J5999" s="144" t="str">
        <f t="shared" si="560"/>
        <v>LARGE</v>
      </c>
      <c r="K5999" s="144" t="str">
        <f t="shared" si="561"/>
        <v>MEDIUM</v>
      </c>
      <c r="L5999" s="144" t="str" cm="1">
        <f t="array" ref="L5999">_xlfn.IFS(I5999&lt;=2,"SMALL",I5999&lt;=5,"MEDIUM",I5999&gt;5,"LARGE")</f>
        <v>MEDIUM</v>
      </c>
      <c r="M5999" s="144" t="str">
        <f t="shared" si="558"/>
        <v>YES</v>
      </c>
      <c r="N5999" s="374">
        <v>4.97</v>
      </c>
      <c r="O5999" s="374">
        <f t="shared" si="559"/>
        <v>5</v>
      </c>
      <c r="P5999" s="158" t="str" cm="1">
        <f t="array" ref="P5999">_xlfn.SWITCH(ROUND(N5999,0),5,"Excellent",4,"Good",3,"ok","Bad")</f>
        <v>Excellent</v>
      </c>
      <c r="Q5999" s="144">
        <v>258</v>
      </c>
      <c r="R5999" s="385">
        <v>41733</v>
      </c>
      <c r="S5999" s="385">
        <v>43982</v>
      </c>
      <c r="T5999" s="144">
        <v>903</v>
      </c>
      <c r="U5999" s="144" t="s">
        <v>69</v>
      </c>
      <c r="V5999" s="144">
        <v>78</v>
      </c>
      <c r="W5999" s="144" t="str">
        <f t="shared" si="562"/>
        <v>Active</v>
      </c>
      <c r="X5999" s="144">
        <v>903</v>
      </c>
      <c r="AB5999" s="343"/>
    </row>
    <row r="6000" spans="9:28">
      <c r="I6000" s="342">
        <v>6</v>
      </c>
      <c r="J6000" s="144" t="str">
        <f t="shared" si="560"/>
        <v>LARGE</v>
      </c>
      <c r="K6000" s="144" t="str">
        <f t="shared" si="561"/>
        <v>LARGE</v>
      </c>
      <c r="L6000" s="144" t="str" cm="1">
        <f t="array" ref="L6000">_xlfn.IFS(I6000&lt;=2,"SMALL",I6000&lt;=5,"MEDIUM",I6000&gt;5,"LARGE")</f>
        <v>LARGE</v>
      </c>
      <c r="M6000" s="144" t="str">
        <f t="shared" si="558"/>
        <v>NO</v>
      </c>
      <c r="N6000" s="374">
        <v>4.67</v>
      </c>
      <c r="O6000" s="374">
        <f t="shared" si="559"/>
        <v>5</v>
      </c>
      <c r="P6000" s="158" t="str" cm="1">
        <f t="array" ref="P6000">_xlfn.SWITCH(ROUND(N6000,0),5,"Excellent",4,"Good",3,"ok","Bad")</f>
        <v>Excellent</v>
      </c>
      <c r="Q6000" s="144">
        <v>3</v>
      </c>
      <c r="R6000" s="385">
        <v>42521</v>
      </c>
      <c r="S6000" s="385">
        <v>42886</v>
      </c>
      <c r="T6000" s="144">
        <v>596</v>
      </c>
      <c r="U6000" s="144" t="s">
        <v>69</v>
      </c>
      <c r="V6000" s="144">
        <v>0</v>
      </c>
      <c r="W6000" s="144" t="str">
        <f t="shared" si="562"/>
        <v>Inactive</v>
      </c>
      <c r="X6000" s="144">
        <v>596</v>
      </c>
      <c r="AB6000" s="343"/>
    </row>
    <row r="6001" spans="9:28">
      <c r="I6001" s="342">
        <v>5</v>
      </c>
      <c r="J6001" s="144" t="str">
        <f t="shared" si="560"/>
        <v>LARGE</v>
      </c>
      <c r="K6001" s="144" t="str">
        <f t="shared" si="561"/>
        <v>MEDIUM</v>
      </c>
      <c r="L6001" s="144" t="str" cm="1">
        <f t="array" ref="L6001">_xlfn.IFS(I6001&lt;=2,"SMALL",I6001&lt;=5,"MEDIUM",I6001&gt;5,"LARGE")</f>
        <v>MEDIUM</v>
      </c>
      <c r="M6001" s="144" t="str">
        <f t="shared" si="558"/>
        <v>NO</v>
      </c>
      <c r="N6001" s="374">
        <v>4.4400000000000004</v>
      </c>
      <c r="O6001" s="374">
        <f t="shared" si="559"/>
        <v>4</v>
      </c>
      <c r="P6001" s="158" t="str" cm="1">
        <f t="array" ref="P6001">_xlfn.SWITCH(ROUND(N6001,0),5,"Excellent",4,"Good",3,"ok","Bad")</f>
        <v>Good</v>
      </c>
      <c r="Q6001" s="144">
        <v>9</v>
      </c>
      <c r="R6001" s="385">
        <v>42100</v>
      </c>
      <c r="S6001" s="385">
        <v>43973</v>
      </c>
      <c r="T6001" s="144">
        <v>596</v>
      </c>
      <c r="U6001" s="144" t="s">
        <v>69</v>
      </c>
      <c r="V6001" s="144">
        <v>137</v>
      </c>
      <c r="W6001" s="144" t="str">
        <f t="shared" si="562"/>
        <v>Active</v>
      </c>
      <c r="X6001" s="144">
        <v>596</v>
      </c>
      <c r="AB6001" s="343"/>
    </row>
    <row r="6002" spans="9:28">
      <c r="I6002" s="342">
        <v>3</v>
      </c>
      <c r="J6002" s="144" t="str">
        <f t="shared" si="560"/>
        <v>LARGE</v>
      </c>
      <c r="K6002" s="144" t="str">
        <f t="shared" si="561"/>
        <v>MEDIUM</v>
      </c>
      <c r="L6002" s="144" t="str" cm="1">
        <f t="array" ref="L6002">_xlfn.IFS(I6002&lt;=2,"SMALL",I6002&lt;=5,"MEDIUM",I6002&gt;5,"LARGE")</f>
        <v>MEDIUM</v>
      </c>
      <c r="M6002" s="144" t="str">
        <f t="shared" si="558"/>
        <v>NO</v>
      </c>
      <c r="N6002" s="374">
        <v>4.72</v>
      </c>
      <c r="O6002" s="374">
        <f t="shared" si="559"/>
        <v>5</v>
      </c>
      <c r="P6002" s="158" t="str" cm="1">
        <f t="array" ref="P6002">_xlfn.SWITCH(ROUND(N6002,0),5,"Excellent",4,"Good",3,"ok","Bad")</f>
        <v>Excellent</v>
      </c>
      <c r="Q6002" s="144">
        <v>39</v>
      </c>
      <c r="R6002" s="385">
        <v>43326</v>
      </c>
      <c r="S6002" s="385">
        <v>43925</v>
      </c>
      <c r="T6002" s="144">
        <v>3434</v>
      </c>
      <c r="U6002" s="144" t="s">
        <v>69</v>
      </c>
      <c r="V6002" s="144">
        <v>74</v>
      </c>
      <c r="W6002" s="144" t="str">
        <f t="shared" si="562"/>
        <v>Active</v>
      </c>
      <c r="X6002" s="144">
        <v>3434</v>
      </c>
      <c r="AB6002" s="343"/>
    </row>
    <row r="6003" spans="9:28">
      <c r="I6003" s="342">
        <v>3</v>
      </c>
      <c r="J6003" s="144" t="str">
        <f t="shared" si="560"/>
        <v>LARGE</v>
      </c>
      <c r="K6003" s="144" t="str">
        <f t="shared" si="561"/>
        <v>MEDIUM</v>
      </c>
      <c r="L6003" s="144" t="str" cm="1">
        <f t="array" ref="L6003">_xlfn.IFS(I6003&lt;=2,"SMALL",I6003&lt;=5,"MEDIUM",I6003&gt;5,"LARGE")</f>
        <v>MEDIUM</v>
      </c>
      <c r="M6003" s="144" t="str">
        <f t="shared" si="558"/>
        <v>NO</v>
      </c>
      <c r="N6003" s="374">
        <v>5</v>
      </c>
      <c r="O6003" s="374">
        <f t="shared" si="559"/>
        <v>5</v>
      </c>
      <c r="P6003" s="158" t="str" cm="1">
        <f t="array" ref="P6003">_xlfn.SWITCH(ROUND(N6003,0),5,"Excellent",4,"Good",3,"ok","Bad")</f>
        <v>Excellent</v>
      </c>
      <c r="Q6003" s="144">
        <v>5</v>
      </c>
      <c r="R6003" s="385">
        <v>43728</v>
      </c>
      <c r="S6003" s="385">
        <v>43784</v>
      </c>
      <c r="T6003" s="144">
        <v>3606</v>
      </c>
      <c r="U6003" s="144" t="s">
        <v>69</v>
      </c>
      <c r="V6003" s="144">
        <v>195</v>
      </c>
      <c r="W6003" s="144" t="str">
        <f t="shared" si="562"/>
        <v>Active</v>
      </c>
      <c r="X6003" s="144">
        <v>3606</v>
      </c>
      <c r="AB6003" s="343"/>
    </row>
    <row r="6004" spans="9:28" ht="15.75" thickBot="1">
      <c r="I6004" s="348">
        <v>2</v>
      </c>
      <c r="J6004" s="350" t="str">
        <f t="shared" si="560"/>
        <v>SMALL</v>
      </c>
      <c r="K6004" s="350" t="str">
        <f t="shared" si="561"/>
        <v>SMALL</v>
      </c>
      <c r="L6004" s="350" t="str" cm="1">
        <f t="array" ref="L6004">_xlfn.IFS(I6004&lt;=2,"SMALL",I6004&lt;=5,"MEDIUM",I6004&gt;5,"LARGE")</f>
        <v>SMALL</v>
      </c>
      <c r="M6004" s="350" t="str">
        <f t="shared" si="558"/>
        <v>NO</v>
      </c>
      <c r="N6004" s="430">
        <v>4.7300000000000004</v>
      </c>
      <c r="O6004" s="430">
        <f t="shared" si="559"/>
        <v>5</v>
      </c>
      <c r="P6004" s="431" t="str" cm="1">
        <f t="array" ref="P6004">_xlfn.SWITCH(ROUND(N6004,0),5,"Excellent",4,"Good",3,"ok","Bad")</f>
        <v>Excellent</v>
      </c>
      <c r="Q6004" s="350">
        <v>11</v>
      </c>
      <c r="R6004" s="432">
        <v>43343</v>
      </c>
      <c r="S6004" s="432">
        <v>43747</v>
      </c>
      <c r="T6004" s="350">
        <v>3492</v>
      </c>
      <c r="U6004" s="350" t="s">
        <v>60</v>
      </c>
      <c r="V6004" s="350">
        <v>132</v>
      </c>
      <c r="W6004" s="350" t="str">
        <f t="shared" si="562"/>
        <v>Active</v>
      </c>
      <c r="X6004" s="350">
        <v>3492</v>
      </c>
      <c r="Y6004" s="350"/>
      <c r="Z6004" s="350"/>
      <c r="AA6004" s="350"/>
      <c r="AB6004" s="349"/>
    </row>
  </sheetData>
  <mergeCells count="20">
    <mergeCell ref="A1:R2"/>
    <mergeCell ref="AN5:AS5"/>
    <mergeCell ref="AT5:AU5"/>
    <mergeCell ref="AE5:AL5"/>
    <mergeCell ref="AE26:AF26"/>
    <mergeCell ref="AO6:AQ6"/>
    <mergeCell ref="AS11:AS12"/>
    <mergeCell ref="AT11:AT12"/>
    <mergeCell ref="AJ6:AK6"/>
    <mergeCell ref="AE6:AF6"/>
    <mergeCell ref="AE14:AF14"/>
    <mergeCell ref="AG20:AH21"/>
    <mergeCell ref="AI20:AL20"/>
    <mergeCell ref="AG22:AG25"/>
    <mergeCell ref="AG19:AL19"/>
    <mergeCell ref="AG28:AH29"/>
    <mergeCell ref="AI28:AL28"/>
    <mergeCell ref="AG30:AG33"/>
    <mergeCell ref="AH35:AI36"/>
    <mergeCell ref="AJ35:AL36"/>
  </mergeCells>
  <conditionalFormatting sqref="G3:G1048576">
    <cfRule type="containsText" dxfId="6" priority="1" operator="containsText" text="DRY">
      <formula>NOT(ISERROR(SEARCH("DRY",G3)))</formula>
    </cfRule>
  </conditionalFormatting>
  <dataValidations count="4">
    <dataValidation type="list" allowBlank="1" showInputMessage="1" showErrorMessage="1" sqref="AE28" xr:uid="{69B9A67A-1198-4E91-B546-E595CEDB6A6C}">
      <formula1>$AH$22:$AH$25</formula1>
    </dataValidation>
    <dataValidation type="list" allowBlank="1" showInputMessage="1" showErrorMessage="1" sqref="AE29" xr:uid="{BD932C80-5348-41E7-9A28-A3C7AC782D1B}">
      <formula1>$AI$21:$AL$21</formula1>
    </dataValidation>
    <dataValidation type="list" allowBlank="1" showInputMessage="1" showErrorMessage="1" sqref="AT8" xr:uid="{07D86754-BA2A-44CA-852B-7EDE34B7B8F7}">
      <formula1>$AO$7:$AQ$7</formula1>
    </dataValidation>
    <dataValidation type="list" allowBlank="1" showInputMessage="1" showErrorMessage="1" sqref="AT9" xr:uid="{8890836B-2ECE-4043-B811-9B72379C7158}">
      <formula1>"AVG,MAX,MIN"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249B6-FC95-46D0-9DFA-85B2C61A8B8B}">
  <sheetPr codeName="Sheet4">
    <tabColor theme="8" tint="-0.499984740745262"/>
  </sheetPr>
  <dimension ref="A1:XFB4153"/>
  <sheetViews>
    <sheetView zoomScaleNormal="100" workbookViewId="0">
      <selection activeCell="Q13" sqref="Q13:Q14"/>
    </sheetView>
  </sheetViews>
  <sheetFormatPr defaultRowHeight="15.75"/>
  <cols>
    <col min="1" max="1" width="8.7109375" style="2" bestFit="1" customWidth="1"/>
    <col min="2" max="2" width="20.85546875" style="2" customWidth="1"/>
    <col min="3" max="3" width="29.85546875" style="2" customWidth="1"/>
    <col min="4" max="4" width="14.42578125" style="2" bestFit="1" customWidth="1"/>
    <col min="5" max="5" width="20.7109375" style="2" bestFit="1" customWidth="1"/>
    <col min="6" max="6" width="28" style="2" bestFit="1" customWidth="1"/>
    <col min="7" max="7" width="20" style="2" bestFit="1" customWidth="1"/>
    <col min="8" max="8" width="12.7109375" style="2" bestFit="1" customWidth="1"/>
    <col min="9" max="9" width="5.7109375" style="2" customWidth="1"/>
    <col min="10" max="10" width="14.28515625" style="2" bestFit="1" customWidth="1"/>
    <col min="11" max="11" width="13.5703125" style="2" bestFit="1" customWidth="1"/>
    <col min="12" max="12" width="25.42578125" style="2" customWidth="1"/>
    <col min="13" max="13" width="15.7109375" style="2" bestFit="1" customWidth="1"/>
    <col min="14" max="14" width="30.85546875" style="2" customWidth="1"/>
    <col min="15" max="15" width="17" style="2" bestFit="1" customWidth="1"/>
    <col min="16" max="16" width="7" style="326" customWidth="1"/>
    <col min="17" max="17" width="30" style="2" bestFit="1" customWidth="1"/>
    <col min="18" max="18" width="22.42578125" style="2" bestFit="1" customWidth="1"/>
    <col min="19" max="19" width="11.85546875" style="326" customWidth="1"/>
    <col min="20" max="20" width="17.5703125" style="2" bestFit="1" customWidth="1"/>
    <col min="21" max="21" width="30.28515625" style="2" bestFit="1" customWidth="1"/>
    <col min="22" max="22" width="13.140625" style="2" customWidth="1"/>
    <col min="23" max="23" width="22.28515625" style="2" bestFit="1" customWidth="1"/>
    <col min="24" max="24" width="12.28515625" style="2" bestFit="1" customWidth="1"/>
    <col min="25" max="25" width="34.140625" style="2" bestFit="1" customWidth="1"/>
    <col min="26" max="26" width="21.42578125" style="326" bestFit="1" customWidth="1"/>
    <col min="27" max="27" width="17.5703125" style="2" bestFit="1" customWidth="1"/>
    <col min="28" max="28" width="20.85546875" style="2" customWidth="1"/>
    <col min="29" max="29" width="20.140625" style="2" bestFit="1" customWidth="1"/>
    <col min="30" max="30" width="23.140625" style="2" bestFit="1" customWidth="1"/>
    <col min="31" max="31" width="24.28515625" style="2" bestFit="1" customWidth="1"/>
    <col min="32" max="32" width="17" style="2" bestFit="1" customWidth="1"/>
    <col min="33" max="33" width="9.140625" style="2"/>
    <col min="34" max="34" width="15.140625" style="2" bestFit="1" customWidth="1"/>
    <col min="35" max="36" width="9.140625" style="2"/>
    <col min="37" max="37" width="12.42578125" style="2" customWidth="1"/>
    <col min="38" max="16384" width="9.140625" style="2"/>
  </cols>
  <sheetData>
    <row r="1" spans="1:37 16382:16382" ht="17.25" thickBot="1">
      <c r="A1" s="496" t="s">
        <v>123</v>
      </c>
      <c r="B1" s="496"/>
      <c r="C1" s="496"/>
      <c r="D1" s="496"/>
      <c r="E1" s="496"/>
      <c r="F1" s="496"/>
      <c r="G1" s="496"/>
      <c r="H1" s="496"/>
      <c r="I1" s="496"/>
      <c r="J1" s="496"/>
      <c r="K1" s="496"/>
      <c r="L1" s="496"/>
      <c r="AA1" s="327" t="s">
        <v>124</v>
      </c>
      <c r="AB1" s="328" t="s">
        <v>125</v>
      </c>
      <c r="AC1" s="328" t="s">
        <v>126</v>
      </c>
      <c r="AD1" s="328" t="s">
        <v>127</v>
      </c>
      <c r="AE1" s="328" t="s">
        <v>128</v>
      </c>
      <c r="AF1" s="329" t="s">
        <v>129</v>
      </c>
      <c r="AG1" s="330"/>
    </row>
    <row r="2" spans="1:37 16382:16382">
      <c r="A2" s="496"/>
      <c r="B2" s="496"/>
      <c r="C2" s="496"/>
      <c r="D2" s="496"/>
      <c r="E2" s="496"/>
      <c r="F2" s="496"/>
      <c r="G2" s="496"/>
      <c r="H2" s="496"/>
      <c r="I2" s="496"/>
      <c r="J2" s="496"/>
      <c r="K2" s="496"/>
      <c r="L2" s="496"/>
      <c r="Q2" s="331" t="s">
        <v>130</v>
      </c>
      <c r="R2" s="332"/>
      <c r="T2" s="333" t="s">
        <v>131</v>
      </c>
      <c r="U2" s="334"/>
      <c r="V2" s="334"/>
      <c r="W2" s="334"/>
      <c r="X2" s="334"/>
      <c r="Y2" s="335"/>
      <c r="AA2" s="336" t="s">
        <v>132</v>
      </c>
      <c r="AB2" s="2" t="s">
        <v>133</v>
      </c>
      <c r="AC2" s="2" t="s">
        <v>134</v>
      </c>
      <c r="AD2" s="2" t="s">
        <v>135</v>
      </c>
      <c r="AE2" s="2" t="s">
        <v>136</v>
      </c>
      <c r="AF2" s="29" t="s">
        <v>137</v>
      </c>
    </row>
    <row r="3" spans="1:37 16382:16382" s="326" customFormat="1">
      <c r="Q3" s="337" t="s">
        <v>138</v>
      </c>
      <c r="R3" s="338" t="s">
        <v>139</v>
      </c>
      <c r="T3" s="337" t="s">
        <v>140</v>
      </c>
      <c r="U3" s="339" t="s">
        <v>141</v>
      </c>
      <c r="V3" s="339" t="s">
        <v>140</v>
      </c>
      <c r="W3" s="339" t="s">
        <v>138</v>
      </c>
      <c r="X3" s="339" t="s">
        <v>142</v>
      </c>
      <c r="Y3" s="338" t="s">
        <v>139</v>
      </c>
      <c r="AA3" s="340" t="s">
        <v>143</v>
      </c>
      <c r="AB3" s="2" t="s">
        <v>144</v>
      </c>
      <c r="AC3" s="2" t="s">
        <v>145</v>
      </c>
      <c r="AD3" s="2" t="s">
        <v>146</v>
      </c>
      <c r="AE3" s="2" t="s">
        <v>136</v>
      </c>
      <c r="AF3" s="29" t="s">
        <v>147</v>
      </c>
    </row>
    <row r="4" spans="1:37 16382:16382">
      <c r="A4" s="341" t="s">
        <v>52</v>
      </c>
      <c r="B4" s="341" t="s">
        <v>148</v>
      </c>
      <c r="C4" s="341" t="s">
        <v>149</v>
      </c>
      <c r="D4" s="341" t="s">
        <v>150</v>
      </c>
      <c r="E4" s="341" t="s">
        <v>56</v>
      </c>
      <c r="F4" s="341" t="s">
        <v>151</v>
      </c>
      <c r="G4" s="341" t="s">
        <v>58</v>
      </c>
      <c r="H4" s="341" t="s">
        <v>59</v>
      </c>
      <c r="J4" s="339" t="s">
        <v>141</v>
      </c>
      <c r="K4" s="339" t="s">
        <v>140</v>
      </c>
      <c r="L4" s="339" t="s">
        <v>138</v>
      </c>
      <c r="M4" s="339" t="s">
        <v>142</v>
      </c>
      <c r="N4" s="339" t="s">
        <v>139</v>
      </c>
      <c r="O4" s="339" t="s">
        <v>141</v>
      </c>
      <c r="P4" s="2"/>
      <c r="Q4" s="336" t="s">
        <v>152</v>
      </c>
      <c r="R4" s="30" t="str">
        <f t="shared" ref="R4:R10" si="0">VLOOKUP(Q4,L4:N1956,3,FALSE)</f>
        <v>Office Machines</v>
      </c>
      <c r="S4" s="2"/>
      <c r="T4" s="336">
        <f t="shared" ref="T4:T10" si="1">_xlfn.XLOOKUP(Q4,$L$4:$L$1956,$K$4:$K$1956)</f>
        <v>43</v>
      </c>
      <c r="U4" s="2" cm="1">
        <f t="array" ref="U4:Y4">_xlfn.XLOOKUP(Q4,$L$4:$L$1956,J4:N1956,,0)</f>
        <v>19.989999999999998</v>
      </c>
      <c r="V4" s="2">
        <v>43</v>
      </c>
      <c r="W4" s="2" t="str">
        <v>Theodore Moran</v>
      </c>
      <c r="X4" s="2" t="str">
        <v>Regular Air</v>
      </c>
      <c r="Y4" s="30" t="str">
        <v>Office Machines</v>
      </c>
      <c r="Z4" s="2"/>
      <c r="AA4" s="336" t="s">
        <v>153</v>
      </c>
      <c r="AB4" s="2" t="s">
        <v>154</v>
      </c>
      <c r="AC4" s="2" t="s">
        <v>155</v>
      </c>
      <c r="AD4" s="2" t="s">
        <v>156</v>
      </c>
      <c r="AE4" s="2" t="s">
        <v>157</v>
      </c>
      <c r="AF4" s="29" t="s">
        <v>158</v>
      </c>
      <c r="AH4" s="31" t="s">
        <v>159</v>
      </c>
    </row>
    <row r="5" spans="1:37 16382:16382" s="144" customFormat="1" ht="15">
      <c r="A5" s="342">
        <v>1</v>
      </c>
      <c r="B5" s="144" t="s">
        <v>160</v>
      </c>
      <c r="C5" s="144" t="s">
        <v>161</v>
      </c>
      <c r="D5" s="144" t="s">
        <v>162</v>
      </c>
      <c r="E5" s="144" t="str">
        <f>VLOOKUP($A5,'2'!$X:$AB,2,FALSE)</f>
        <v>Within a day</v>
      </c>
      <c r="F5" s="144">
        <f>VLOOKUP($A5,'2'!$X:$AB,3,FALSE)</f>
        <v>1</v>
      </c>
      <c r="G5" s="144">
        <f>VLOOKUP($A5,'2'!$X:$AB,4,FALSE)</f>
        <v>0.92</v>
      </c>
      <c r="H5" s="343" t="str">
        <f>VLOOKUP($A5,'2'!$X:$AB,5,FALSE)</f>
        <v>Yes</v>
      </c>
      <c r="J5" s="144">
        <v>0.93</v>
      </c>
      <c r="K5" s="144">
        <v>3</v>
      </c>
      <c r="L5" s="144" t="s">
        <v>163</v>
      </c>
      <c r="M5" s="144" t="s">
        <v>164</v>
      </c>
      <c r="N5" s="144" t="s">
        <v>165</v>
      </c>
      <c r="O5" s="343">
        <v>0.93</v>
      </c>
      <c r="Q5" s="342" t="s">
        <v>166</v>
      </c>
      <c r="R5" s="343" t="str">
        <f t="shared" si="0"/>
        <v>Chairs &amp; Chairmats</v>
      </c>
      <c r="T5" s="342">
        <f t="shared" si="1"/>
        <v>5</v>
      </c>
      <c r="U5" s="144" cm="1">
        <f t="array" ref="U5:Y5">_xlfn.XLOOKUP(Q5,$L$4:$L$1956,J5:N1957,,0)</f>
        <v>7.29</v>
      </c>
      <c r="V5" s="144">
        <v>11</v>
      </c>
      <c r="W5" s="144" t="str">
        <v>Marcus Dunlap</v>
      </c>
      <c r="X5" s="144" t="str">
        <v>Regular Air</v>
      </c>
      <c r="Y5" s="343" t="str">
        <v>Office Furnishings</v>
      </c>
      <c r="AA5" s="342" t="s">
        <v>167</v>
      </c>
      <c r="AB5" s="144" t="s">
        <v>168</v>
      </c>
      <c r="AC5" s="144" t="s">
        <v>169</v>
      </c>
      <c r="AD5" s="144" t="s">
        <v>170</v>
      </c>
      <c r="AE5" s="144" t="s">
        <v>171</v>
      </c>
      <c r="AF5" s="344" t="s">
        <v>172</v>
      </c>
      <c r="AH5" s="342" t="s">
        <v>153</v>
      </c>
    </row>
    <row r="6" spans="1:37 16382:16382" s="144" customFormat="1" ht="15">
      <c r="A6" s="342">
        <v>2</v>
      </c>
      <c r="B6" s="144" t="s">
        <v>173</v>
      </c>
      <c r="C6" s="144" t="s">
        <v>174</v>
      </c>
      <c r="D6" s="144" t="s">
        <v>175</v>
      </c>
      <c r="E6" s="144" t="str">
        <f>VLOOKUP(A6,'2'!$X:$AB,2,FALSE)</f>
        <v>Within a few hours</v>
      </c>
      <c r="F6" s="144">
        <f>VLOOKUP($A6,'2'!$X:$AB,3,FALSE)</f>
        <v>0.84</v>
      </c>
      <c r="G6" s="144">
        <f>VLOOKUP($A6,'2'!$X:$AB,4,FALSE)</f>
        <v>0.86</v>
      </c>
      <c r="H6" s="343" t="str">
        <f>VLOOKUP($A6,'2'!$X:$AB,5,FALSE)</f>
        <v>No</v>
      </c>
      <c r="J6" s="144">
        <v>26</v>
      </c>
      <c r="K6" s="144">
        <v>5</v>
      </c>
      <c r="L6" s="144" t="s">
        <v>166</v>
      </c>
      <c r="M6" s="144" t="s">
        <v>176</v>
      </c>
      <c r="N6" s="144" t="s">
        <v>177</v>
      </c>
      <c r="O6" s="343">
        <v>26</v>
      </c>
      <c r="Q6" s="342" t="s">
        <v>178</v>
      </c>
      <c r="R6" s="343" t="str">
        <f t="shared" si="0"/>
        <v>Office Furnishings</v>
      </c>
      <c r="T6" s="342">
        <f t="shared" si="1"/>
        <v>11</v>
      </c>
      <c r="U6" s="144" cm="1">
        <f t="array" ref="U6:Y6">_xlfn.XLOOKUP(Q6,$L$4:$L$1956,J6:N1958,,0)</f>
        <v>2.31</v>
      </c>
      <c r="V6" s="144">
        <v>14</v>
      </c>
      <c r="W6" s="144" t="str">
        <v>Gwendolyn F Tyson</v>
      </c>
      <c r="X6" s="144" t="str">
        <v>Regular Air</v>
      </c>
      <c r="Y6" s="343" t="str">
        <v>Pens &amp; Art Supplies</v>
      </c>
      <c r="AA6" s="342" t="s">
        <v>179</v>
      </c>
      <c r="AB6" s="144" t="s">
        <v>180</v>
      </c>
      <c r="AC6" s="144" t="s">
        <v>181</v>
      </c>
      <c r="AD6" s="144" t="s">
        <v>182</v>
      </c>
      <c r="AE6" s="144" t="s">
        <v>183</v>
      </c>
      <c r="AF6" s="344" t="s">
        <v>184</v>
      </c>
    </row>
    <row r="7" spans="1:37 16382:16382" s="144" customFormat="1" ht="15">
      <c r="A7" s="342">
        <v>3</v>
      </c>
      <c r="B7" s="144" t="s">
        <v>185</v>
      </c>
      <c r="C7" s="144" t="s">
        <v>186</v>
      </c>
      <c r="D7" s="144" t="s">
        <v>187</v>
      </c>
      <c r="E7" s="144" t="str">
        <f>VLOOKUP(A7,'2'!$X:$AB,2,FALSE)</f>
        <v>Within an hour</v>
      </c>
      <c r="F7" s="144">
        <f>VLOOKUP($A7,'2'!$X:$AB,3,FALSE)</f>
        <v>0.8</v>
      </c>
      <c r="G7" s="144">
        <f>VLOOKUP($A7,'2'!$X:$AB,4,FALSE)</f>
        <v>1</v>
      </c>
      <c r="H7" s="343" t="str">
        <f>VLOOKUP($A7,'2'!$X:$AB,5,FALSE)</f>
        <v>Yes</v>
      </c>
      <c r="J7" s="144">
        <v>7.29</v>
      </c>
      <c r="K7" s="144">
        <v>11</v>
      </c>
      <c r="L7" s="144" t="s">
        <v>178</v>
      </c>
      <c r="M7" s="144" t="s">
        <v>188</v>
      </c>
      <c r="N7" s="144" t="s">
        <v>189</v>
      </c>
      <c r="O7" s="343">
        <v>7.29</v>
      </c>
      <c r="Q7" s="342" t="s">
        <v>190</v>
      </c>
      <c r="R7" s="343" t="str">
        <f t="shared" si="0"/>
        <v>Office Furnishings</v>
      </c>
      <c r="T7" s="342">
        <f t="shared" si="1"/>
        <v>18</v>
      </c>
      <c r="U7" s="144" cm="1">
        <f t="array" ref="U7:Y7">_xlfn.XLOOKUP(Q7,$L$4:$L$1956,J7:N1959,,0)</f>
        <v>3.39</v>
      </c>
      <c r="V7" s="144">
        <v>21</v>
      </c>
      <c r="W7" s="144" t="str">
        <v>Tony Wilkins Winters</v>
      </c>
      <c r="X7" s="144" t="str">
        <v>Regular Air</v>
      </c>
      <c r="Y7" s="343" t="str">
        <v>Rubber Bands</v>
      </c>
      <c r="AA7" s="342" t="s">
        <v>191</v>
      </c>
      <c r="AB7" s="144" t="s">
        <v>168</v>
      </c>
      <c r="AC7" s="144" t="s">
        <v>192</v>
      </c>
      <c r="AD7" s="144" t="s">
        <v>193</v>
      </c>
      <c r="AE7" s="144" t="s">
        <v>194</v>
      </c>
      <c r="AF7" s="344" t="s">
        <v>195</v>
      </c>
      <c r="AH7" s="144" t="str">
        <f>VLOOKUP(AH5,AA:AF,3,FALSE)</f>
        <v>41219</v>
      </c>
    </row>
    <row r="8" spans="1:37 16382:16382" s="144" customFormat="1" thickBot="1">
      <c r="A8" s="342">
        <v>4</v>
      </c>
      <c r="B8" s="144" t="s">
        <v>196</v>
      </c>
      <c r="C8" s="144" t="s">
        <v>197</v>
      </c>
      <c r="D8" s="144" t="s">
        <v>198</v>
      </c>
      <c r="E8" s="144" t="str">
        <f>VLOOKUP(A8,'2'!$X:$AB,2,FALSE)</f>
        <v>Within an hour</v>
      </c>
      <c r="F8" s="144">
        <f>VLOOKUP($A8,'2'!$X:$AB,3,FALSE)</f>
        <v>1</v>
      </c>
      <c r="G8" s="144">
        <f>VLOOKUP($A8,'2'!$X:$AB,4,FALSE)</f>
        <v>1</v>
      </c>
      <c r="H8" s="343" t="str">
        <f>VLOOKUP($A8,'2'!$X:$AB,5,FALSE)</f>
        <v>No</v>
      </c>
      <c r="J8" s="144">
        <v>19.989999999999998</v>
      </c>
      <c r="K8" s="144">
        <v>14</v>
      </c>
      <c r="L8" s="144" t="s">
        <v>199</v>
      </c>
      <c r="M8" s="144" t="s">
        <v>188</v>
      </c>
      <c r="N8" s="144" t="s">
        <v>189</v>
      </c>
      <c r="O8" s="343">
        <v>19.989999999999998</v>
      </c>
      <c r="Q8" s="342" t="s">
        <v>200</v>
      </c>
      <c r="R8" s="343" t="str">
        <f t="shared" si="0"/>
        <v>Office Machines</v>
      </c>
      <c r="T8" s="342">
        <f t="shared" si="1"/>
        <v>19</v>
      </c>
      <c r="U8" s="144" cm="1">
        <f t="array" ref="U8:Y8">_xlfn.XLOOKUP(Q8,$L$4:$L$1956,J8:N1960,,0)</f>
        <v>14.3</v>
      </c>
      <c r="V8" s="144">
        <v>24</v>
      </c>
      <c r="W8" s="144" t="str">
        <v>Edna Thomas</v>
      </c>
      <c r="X8" s="144" t="str">
        <v>Regular Air</v>
      </c>
      <c r="Y8" s="343" t="str">
        <v>Paper</v>
      </c>
      <c r="AA8" s="342" t="s">
        <v>201</v>
      </c>
      <c r="AB8" s="144" t="s">
        <v>202</v>
      </c>
      <c r="AC8" s="144" t="s">
        <v>203</v>
      </c>
      <c r="AD8" s="144" t="s">
        <v>204</v>
      </c>
      <c r="AE8" s="144" t="s">
        <v>205</v>
      </c>
      <c r="AF8" s="344" t="s">
        <v>206</v>
      </c>
      <c r="XFB8" s="345"/>
    </row>
    <row r="9" spans="1:37 16382:16382" s="144" customFormat="1" ht="15">
      <c r="A9" s="342">
        <v>5</v>
      </c>
      <c r="B9" s="144" t="s">
        <v>207</v>
      </c>
      <c r="C9" s="144" t="s">
        <v>208</v>
      </c>
      <c r="D9" s="144" t="s">
        <v>209</v>
      </c>
      <c r="E9" s="144" t="str">
        <f>VLOOKUP(A9,'2'!$X:$AB,2,FALSE)</f>
        <v>Within an hour</v>
      </c>
      <c r="F9" s="144">
        <f>VLOOKUP($A9,'2'!$X:$AB,3,FALSE)</f>
        <v>1</v>
      </c>
      <c r="G9" s="144">
        <f>VLOOKUP($A9,'2'!$X:$AB,4,FALSE)</f>
        <v>1</v>
      </c>
      <c r="H9" s="343" t="str">
        <f>VLOOKUP($A9,'2'!$X:$AB,5,FALSE)</f>
        <v>Yes</v>
      </c>
      <c r="J9" s="144">
        <v>2.31</v>
      </c>
      <c r="K9" s="144">
        <v>14</v>
      </c>
      <c r="L9" s="144" t="s">
        <v>199</v>
      </c>
      <c r="M9" s="144" t="s">
        <v>188</v>
      </c>
      <c r="N9" s="144" t="s">
        <v>165</v>
      </c>
      <c r="O9" s="343">
        <v>2.31</v>
      </c>
      <c r="Q9" s="342" t="s">
        <v>210</v>
      </c>
      <c r="R9" s="343" t="str">
        <f t="shared" si="0"/>
        <v>Paper</v>
      </c>
      <c r="T9" s="342">
        <f t="shared" si="1"/>
        <v>24</v>
      </c>
      <c r="U9" s="144" cm="1">
        <f t="array" ref="U9:Y9">_xlfn.XLOOKUP(Q9,$L$4:$L$1956,J9:N1961,,0)</f>
        <v>7.69</v>
      </c>
      <c r="V9" s="144">
        <v>32</v>
      </c>
      <c r="W9" s="144" t="str">
        <v>Matthew Berman</v>
      </c>
      <c r="X9" s="144" t="str">
        <v>Express Air</v>
      </c>
      <c r="Y9" s="343" t="str">
        <v>Telephones and Communication</v>
      </c>
      <c r="AA9" s="342" t="s">
        <v>211</v>
      </c>
      <c r="AB9" s="144" t="s">
        <v>212</v>
      </c>
      <c r="AC9" s="144" t="s">
        <v>213</v>
      </c>
      <c r="AD9" s="144" t="s">
        <v>170</v>
      </c>
      <c r="AE9" s="144" t="s">
        <v>214</v>
      </c>
      <c r="AF9" s="344" t="s">
        <v>215</v>
      </c>
      <c r="AH9" s="346" t="str">
        <f>INDEX(AF2:AF51,MATCH(AH5,AA2:AA51,0))</f>
        <v>(606) 265-3528</v>
      </c>
      <c r="AI9" s="494"/>
    </row>
    <row r="10" spans="1:37 16382:16382" s="144" customFormat="1" thickBot="1">
      <c r="A10" s="342">
        <v>6</v>
      </c>
      <c r="B10" s="144" t="s">
        <v>216</v>
      </c>
      <c r="C10" s="144" t="s">
        <v>217</v>
      </c>
      <c r="D10" s="144" t="s">
        <v>218</v>
      </c>
      <c r="E10" s="144" t="str">
        <f>VLOOKUP(A10,'2'!$X:$AB,2,FALSE)</f>
        <v>Within a few hours</v>
      </c>
      <c r="F10" s="144">
        <f>VLOOKUP($A10,'2'!$X:$AB,3,FALSE)</f>
        <v>1</v>
      </c>
      <c r="G10" s="144">
        <f>VLOOKUP($A10,'2'!$X:$AB,4,FALSE)</f>
        <v>0.67</v>
      </c>
      <c r="H10" s="343" t="str">
        <f>VLOOKUP($A10,'2'!$X:$AB,5,FALSE)</f>
        <v>No</v>
      </c>
      <c r="J10" s="144">
        <v>4.2</v>
      </c>
      <c r="K10" s="144">
        <v>14</v>
      </c>
      <c r="L10" s="144" t="s">
        <v>199</v>
      </c>
      <c r="M10" s="144" t="s">
        <v>188</v>
      </c>
      <c r="N10" s="144" t="s">
        <v>165</v>
      </c>
      <c r="O10" s="343">
        <v>4.2</v>
      </c>
      <c r="Q10" s="348" t="s">
        <v>219</v>
      </c>
      <c r="R10" s="349" t="str">
        <f t="shared" si="0"/>
        <v>Office Furnishings</v>
      </c>
      <c r="T10" s="348">
        <f t="shared" si="1"/>
        <v>27</v>
      </c>
      <c r="U10" s="350" cm="1">
        <f t="array" ref="U10:Y10">_xlfn.XLOOKUP(Q10,$L$4:$L$1956,J10:N1962,,0)</f>
        <v>0.7</v>
      </c>
      <c r="V10" s="350">
        <v>33</v>
      </c>
      <c r="W10" s="350" t="str">
        <v>Ricky Hensley</v>
      </c>
      <c r="X10" s="350" t="str">
        <v>Regular Air</v>
      </c>
      <c r="Y10" s="349" t="str">
        <v>Pens &amp; Art Supplies</v>
      </c>
      <c r="AA10" s="342" t="s">
        <v>220</v>
      </c>
      <c r="AB10" s="144" t="s">
        <v>221</v>
      </c>
      <c r="AC10" s="144" t="s">
        <v>222</v>
      </c>
      <c r="AD10" s="144" t="s">
        <v>156</v>
      </c>
      <c r="AE10" s="144" t="s">
        <v>223</v>
      </c>
      <c r="AF10" s="344" t="s">
        <v>224</v>
      </c>
      <c r="AH10" s="351"/>
      <c r="AI10" s="494"/>
      <c r="AJ10" s="495" t="s">
        <v>225</v>
      </c>
      <c r="AK10" s="495"/>
    </row>
    <row r="11" spans="1:37 16382:16382" s="144" customFormat="1" thickBot="1">
      <c r="A11" s="342">
        <v>7</v>
      </c>
      <c r="B11" s="144" t="s">
        <v>226</v>
      </c>
      <c r="C11" s="144" t="s">
        <v>227</v>
      </c>
      <c r="D11" s="144" t="s">
        <v>228</v>
      </c>
      <c r="E11" s="144" t="str">
        <f>VLOOKUP(A11,'2'!$X:$AB,2,FALSE)</f>
        <v>Within an hour</v>
      </c>
      <c r="F11" s="144">
        <f>VLOOKUP($A11,'2'!$X:$AB,3,FALSE)</f>
        <v>1</v>
      </c>
      <c r="G11" s="144">
        <f>VLOOKUP($A11,'2'!$X:$AB,4,FALSE)</f>
        <v>1</v>
      </c>
      <c r="H11" s="343" t="str">
        <f>VLOOKUP($A11,'2'!$X:$AB,5,FALSE)</f>
        <v>No</v>
      </c>
      <c r="J11" s="144">
        <v>1.63</v>
      </c>
      <c r="K11" s="144">
        <v>14</v>
      </c>
      <c r="L11" s="144" t="s">
        <v>199</v>
      </c>
      <c r="M11" s="144" t="s">
        <v>188</v>
      </c>
      <c r="N11" s="144" t="s">
        <v>229</v>
      </c>
      <c r="O11" s="343">
        <v>1.63</v>
      </c>
      <c r="AA11" s="342" t="s">
        <v>230</v>
      </c>
      <c r="AB11" s="144" t="s">
        <v>231</v>
      </c>
      <c r="AC11" s="144" t="s">
        <v>232</v>
      </c>
      <c r="AD11" s="144" t="s">
        <v>233</v>
      </c>
      <c r="AE11" s="144" t="s">
        <v>234</v>
      </c>
      <c r="AF11" s="344" t="s">
        <v>235</v>
      </c>
      <c r="AH11" s="352" t="str">
        <f>INDEX(AC2:AC51,MATCH(AH5,AA2:AA51,0))</f>
        <v>41219</v>
      </c>
      <c r="AI11" s="494"/>
    </row>
    <row r="12" spans="1:37 16382:16382" s="144" customFormat="1" ht="15">
      <c r="A12" s="342">
        <v>8</v>
      </c>
      <c r="B12" s="144" t="s">
        <v>236</v>
      </c>
      <c r="C12" s="144" t="s">
        <v>237</v>
      </c>
      <c r="D12" s="144" t="s">
        <v>238</v>
      </c>
      <c r="E12" s="144" t="str">
        <f>VLOOKUP(A12,'2'!$X:$AB,2,FALSE)</f>
        <v>Within a few hours</v>
      </c>
      <c r="F12" s="144">
        <f>VLOOKUP($A12,'2'!$X:$AB,3,FALSE)</f>
        <v>0.9</v>
      </c>
      <c r="G12" s="144">
        <f>VLOOKUP($A12,'2'!$X:$AB,4,FALSE)</f>
        <v>0.6</v>
      </c>
      <c r="H12" s="343" t="str">
        <f>VLOOKUP($A12,'2'!$X:$AB,5,FALSE)</f>
        <v>Yes</v>
      </c>
      <c r="J12" s="144">
        <v>4.99</v>
      </c>
      <c r="K12" s="144">
        <v>15</v>
      </c>
      <c r="L12" s="144" t="s">
        <v>239</v>
      </c>
      <c r="M12" s="144" t="s">
        <v>188</v>
      </c>
      <c r="N12" s="144" t="s">
        <v>240</v>
      </c>
      <c r="O12" s="343">
        <v>4.99</v>
      </c>
      <c r="AA12" s="342" t="s">
        <v>241</v>
      </c>
      <c r="AB12" s="144" t="s">
        <v>242</v>
      </c>
      <c r="AC12" s="144" t="s">
        <v>243</v>
      </c>
      <c r="AD12" s="144" t="s">
        <v>244</v>
      </c>
      <c r="AE12" s="144" t="s">
        <v>245</v>
      </c>
      <c r="AF12" s="343" t="s">
        <v>246</v>
      </c>
    </row>
    <row r="13" spans="1:37 16382:16382" s="144" customFormat="1" ht="15">
      <c r="A13" s="342">
        <v>9</v>
      </c>
      <c r="B13" s="144" t="s">
        <v>247</v>
      </c>
      <c r="C13" s="144" t="s">
        <v>248</v>
      </c>
      <c r="D13" s="144" t="s">
        <v>249</v>
      </c>
      <c r="E13" s="144" t="str">
        <f>VLOOKUP(A13,'2'!$X:$AB,2,FALSE)</f>
        <v>Within a few hours</v>
      </c>
      <c r="F13" s="144">
        <f>VLOOKUP($A13,'2'!$X:$AB,3,FALSE)</f>
        <v>1</v>
      </c>
      <c r="G13" s="144">
        <f>VLOOKUP($A13,'2'!$X:$AB,4,FALSE)</f>
        <v>0.93</v>
      </c>
      <c r="H13" s="343" t="str">
        <f>VLOOKUP($A13,'2'!$X:$AB,5,FALSE)</f>
        <v>No</v>
      </c>
      <c r="J13" s="144">
        <v>6.66</v>
      </c>
      <c r="K13" s="144">
        <v>15</v>
      </c>
      <c r="L13" s="144" t="s">
        <v>239</v>
      </c>
      <c r="M13" s="144" t="s">
        <v>188</v>
      </c>
      <c r="N13" s="144" t="s">
        <v>240</v>
      </c>
      <c r="O13" s="343">
        <v>6.66</v>
      </c>
      <c r="AA13" s="342" t="s">
        <v>250</v>
      </c>
      <c r="AB13" s="144" t="s">
        <v>251</v>
      </c>
      <c r="AC13" s="144" t="s">
        <v>252</v>
      </c>
      <c r="AD13" s="144" t="s">
        <v>244</v>
      </c>
      <c r="AE13" s="144" t="s">
        <v>253</v>
      </c>
      <c r="AF13" s="344" t="s">
        <v>254</v>
      </c>
    </row>
    <row r="14" spans="1:37 16382:16382" s="144" customFormat="1" ht="15">
      <c r="A14" s="342">
        <v>10</v>
      </c>
      <c r="B14" s="144" t="s">
        <v>255</v>
      </c>
      <c r="C14" s="144" t="s">
        <v>256</v>
      </c>
      <c r="D14" s="144" t="s">
        <v>257</v>
      </c>
      <c r="E14" s="144" t="str">
        <f>VLOOKUP(A14,'2'!$X:$AB,2,FALSE)</f>
        <v>Within a day</v>
      </c>
      <c r="F14" s="144">
        <f>VLOOKUP($A14,'2'!$X:$AB,3,FALSE)</f>
        <v>1</v>
      </c>
      <c r="G14" s="144">
        <f>VLOOKUP($A14,'2'!$X:$AB,4,FALSE)</f>
        <v>0.57999999999999996</v>
      </c>
      <c r="H14" s="343" t="str">
        <f>VLOOKUP($A14,'2'!$X:$AB,5,FALSE)</f>
        <v>No</v>
      </c>
      <c r="J14" s="144">
        <v>1.58</v>
      </c>
      <c r="K14" s="144">
        <v>16</v>
      </c>
      <c r="L14" s="144" t="s">
        <v>258</v>
      </c>
      <c r="M14" s="144" t="s">
        <v>188</v>
      </c>
      <c r="N14" s="144" t="s">
        <v>229</v>
      </c>
      <c r="O14" s="343">
        <v>1.58</v>
      </c>
      <c r="AA14" s="342" t="s">
        <v>259</v>
      </c>
      <c r="AB14" s="144" t="s">
        <v>260</v>
      </c>
      <c r="AC14" s="144" t="s">
        <v>261</v>
      </c>
      <c r="AD14" s="144" t="s">
        <v>135</v>
      </c>
      <c r="AE14" s="144" t="s">
        <v>253</v>
      </c>
      <c r="AF14" s="344" t="s">
        <v>262</v>
      </c>
      <c r="AH14" s="144" t="str">
        <f>INDEX(AF1:AF51,MATCH(AH5,AA1:AA51,0))</f>
        <v>(606) 265-3528</v>
      </c>
    </row>
    <row r="15" spans="1:37 16382:16382" s="144" customFormat="1" ht="15">
      <c r="A15" s="342">
        <v>11</v>
      </c>
      <c r="B15" s="144" t="s">
        <v>263</v>
      </c>
      <c r="C15" s="144" t="s">
        <v>264</v>
      </c>
      <c r="D15" s="144" t="s">
        <v>265</v>
      </c>
      <c r="E15" s="144" t="str">
        <f>VLOOKUP(A15,'2'!$X:$AB,2,FALSE)</f>
        <v>Within a day</v>
      </c>
      <c r="F15" s="144">
        <f>VLOOKUP($A15,'2'!$X:$AB,3,FALSE)</f>
        <v>1</v>
      </c>
      <c r="G15" s="144">
        <f>VLOOKUP($A15,'2'!$X:$AB,4,FALSE)</f>
        <v>0.97</v>
      </c>
      <c r="H15" s="343" t="str">
        <f>VLOOKUP($A15,'2'!$X:$AB,5,FALSE)</f>
        <v>Yes</v>
      </c>
      <c r="J15" s="144">
        <v>2.5</v>
      </c>
      <c r="K15" s="144">
        <v>16</v>
      </c>
      <c r="L15" s="144" t="s">
        <v>258</v>
      </c>
      <c r="M15" s="144" t="s">
        <v>188</v>
      </c>
      <c r="N15" s="144" t="s">
        <v>266</v>
      </c>
      <c r="O15" s="343">
        <v>2.5</v>
      </c>
      <c r="AA15" s="342" t="s">
        <v>267</v>
      </c>
      <c r="AB15" s="144" t="s">
        <v>268</v>
      </c>
      <c r="AC15" s="144" t="s">
        <v>269</v>
      </c>
      <c r="AD15" s="144" t="s">
        <v>135</v>
      </c>
      <c r="AE15" s="144" t="s">
        <v>270</v>
      </c>
      <c r="AF15" s="344" t="s">
        <v>271</v>
      </c>
    </row>
    <row r="16" spans="1:37 16382:16382" s="144" customFormat="1" ht="15">
      <c r="A16" s="342">
        <v>12</v>
      </c>
      <c r="B16" s="144" t="s">
        <v>272</v>
      </c>
      <c r="C16" s="144" t="s">
        <v>273</v>
      </c>
      <c r="D16" s="144" t="s">
        <v>274</v>
      </c>
      <c r="E16" s="144" t="str">
        <f>VLOOKUP(A16,'2'!$X:$AB,2,FALSE)</f>
        <v>Within a day</v>
      </c>
      <c r="F16" s="144">
        <f>VLOOKUP($A16,'2'!$X:$AB,3,FALSE)</f>
        <v>1</v>
      </c>
      <c r="G16" s="144">
        <f>VLOOKUP($A16,'2'!$X:$AB,4,FALSE)</f>
        <v>1</v>
      </c>
      <c r="H16" s="343" t="str">
        <f>VLOOKUP($A16,'2'!$X:$AB,5,FALSE)</f>
        <v>Yes</v>
      </c>
      <c r="J16" s="144">
        <v>6.93</v>
      </c>
      <c r="K16" s="144">
        <v>18</v>
      </c>
      <c r="L16" s="144" t="s">
        <v>190</v>
      </c>
      <c r="M16" s="144" t="s">
        <v>188</v>
      </c>
      <c r="N16" s="144" t="s">
        <v>189</v>
      </c>
      <c r="O16" s="343">
        <v>6.93</v>
      </c>
      <c r="AA16" s="342" t="s">
        <v>275</v>
      </c>
      <c r="AB16" s="144" t="s">
        <v>276</v>
      </c>
      <c r="AC16" s="144" t="s">
        <v>277</v>
      </c>
      <c r="AD16" s="144" t="s">
        <v>278</v>
      </c>
      <c r="AE16" s="144" t="s">
        <v>270</v>
      </c>
      <c r="AF16" s="343" t="s">
        <v>279</v>
      </c>
    </row>
    <row r="17" spans="1:32" s="144" customFormat="1" ht="15">
      <c r="A17" s="342">
        <v>13</v>
      </c>
      <c r="B17" s="144" t="s">
        <v>280</v>
      </c>
      <c r="C17" s="144" t="s">
        <v>281</v>
      </c>
      <c r="D17" s="144" t="s">
        <v>282</v>
      </c>
      <c r="E17" s="144" t="str">
        <f>VLOOKUP(A17,'2'!$X:$AB,2,FALSE)</f>
        <v>Within an hour</v>
      </c>
      <c r="F17" s="144">
        <f>VLOOKUP($A17,'2'!$X:$AB,3,FALSE)</f>
        <v>1</v>
      </c>
      <c r="G17" s="144">
        <f>VLOOKUP($A17,'2'!$X:$AB,4,FALSE)</f>
        <v>1</v>
      </c>
      <c r="H17" s="343" t="str">
        <f>VLOOKUP($A17,'2'!$X:$AB,5,FALSE)</f>
        <v>No</v>
      </c>
      <c r="J17" s="144">
        <v>9.44</v>
      </c>
      <c r="K17" s="144">
        <v>19</v>
      </c>
      <c r="L17" s="144" t="s">
        <v>200</v>
      </c>
      <c r="M17" s="144" t="s">
        <v>188</v>
      </c>
      <c r="N17" s="144" t="s">
        <v>283</v>
      </c>
      <c r="O17" s="343">
        <v>9.44</v>
      </c>
      <c r="AA17" s="342" t="s">
        <v>284</v>
      </c>
      <c r="AB17" s="144" t="s">
        <v>285</v>
      </c>
      <c r="AC17" s="144" t="s">
        <v>286</v>
      </c>
      <c r="AD17" s="144" t="s">
        <v>244</v>
      </c>
      <c r="AE17" s="144" t="s">
        <v>287</v>
      </c>
      <c r="AF17" s="344" t="s">
        <v>288</v>
      </c>
    </row>
    <row r="18" spans="1:32" s="144" customFormat="1" ht="15">
      <c r="A18" s="342">
        <v>14</v>
      </c>
      <c r="B18" s="144" t="s">
        <v>289</v>
      </c>
      <c r="C18" s="144" t="s">
        <v>290</v>
      </c>
      <c r="D18" s="144" t="s">
        <v>291</v>
      </c>
      <c r="E18" s="144" t="str">
        <f>VLOOKUP(A18,'2'!$X:$AB,2,FALSE)</f>
        <v>Within an hour</v>
      </c>
      <c r="F18" s="144">
        <f>VLOOKUP($A18,'2'!$X:$AB,3,FALSE)</f>
        <v>1</v>
      </c>
      <c r="G18" s="144">
        <f>VLOOKUP($A18,'2'!$X:$AB,4,FALSE)</f>
        <v>0.98</v>
      </c>
      <c r="H18" s="343" t="str">
        <f>VLOOKUP($A18,'2'!$X:$AB,5,FALSE)</f>
        <v>Yes</v>
      </c>
      <c r="J18" s="144">
        <v>6.93</v>
      </c>
      <c r="K18" s="144">
        <v>21</v>
      </c>
      <c r="L18" s="144" t="s">
        <v>292</v>
      </c>
      <c r="M18" s="144" t="s">
        <v>188</v>
      </c>
      <c r="N18" s="144" t="s">
        <v>189</v>
      </c>
      <c r="O18" s="343">
        <v>6.93</v>
      </c>
      <c r="AA18" s="342" t="s">
        <v>293</v>
      </c>
      <c r="AB18" s="144" t="s">
        <v>294</v>
      </c>
      <c r="AC18" s="144" t="s">
        <v>295</v>
      </c>
      <c r="AD18" s="144" t="s">
        <v>244</v>
      </c>
      <c r="AE18" s="144" t="s">
        <v>296</v>
      </c>
      <c r="AF18" s="343" t="s">
        <v>297</v>
      </c>
    </row>
    <row r="19" spans="1:32" s="144" customFormat="1" ht="15">
      <c r="A19" s="342">
        <v>15</v>
      </c>
      <c r="B19" s="144" t="s">
        <v>298</v>
      </c>
      <c r="C19" s="144" t="s">
        <v>299</v>
      </c>
      <c r="D19" s="144" t="s">
        <v>291</v>
      </c>
      <c r="E19" s="144" t="str">
        <f>VLOOKUP(A19,'2'!$X:$AB,2,FALSE)</f>
        <v>Within a day</v>
      </c>
      <c r="F19" s="144">
        <f>VLOOKUP($A19,'2'!$X:$AB,3,FALSE)</f>
        <v>1</v>
      </c>
      <c r="G19" s="144">
        <f>VLOOKUP($A19,'2'!$X:$AB,4,FALSE)</f>
        <v>1</v>
      </c>
      <c r="H19" s="343" t="str">
        <f>VLOOKUP($A19,'2'!$X:$AB,5,FALSE)</f>
        <v>No</v>
      </c>
      <c r="J19" s="144">
        <v>3.39</v>
      </c>
      <c r="K19" s="144">
        <v>21</v>
      </c>
      <c r="L19" s="144" t="s">
        <v>292</v>
      </c>
      <c r="M19" s="144" t="s">
        <v>188</v>
      </c>
      <c r="N19" s="144" t="s">
        <v>229</v>
      </c>
      <c r="O19" s="343">
        <v>3.39</v>
      </c>
      <c r="AA19" s="342" t="s">
        <v>300</v>
      </c>
      <c r="AB19" s="144" t="s">
        <v>301</v>
      </c>
      <c r="AC19" s="144" t="s">
        <v>302</v>
      </c>
      <c r="AD19" s="144" t="s">
        <v>156</v>
      </c>
      <c r="AE19" s="144" t="s">
        <v>296</v>
      </c>
      <c r="AF19" s="344" t="s">
        <v>303</v>
      </c>
    </row>
    <row r="20" spans="1:32" s="144" customFormat="1" ht="15">
      <c r="A20" s="342">
        <v>16</v>
      </c>
      <c r="B20" s="144" t="s">
        <v>304</v>
      </c>
      <c r="C20" s="144" t="s">
        <v>305</v>
      </c>
      <c r="D20" s="144" t="s">
        <v>306</v>
      </c>
      <c r="E20" s="144" t="str">
        <f>VLOOKUP(A20,'2'!$X:$AB,2,FALSE)</f>
        <v>Within an hour</v>
      </c>
      <c r="F20" s="144">
        <f>VLOOKUP($A20,'2'!$X:$AB,3,FALSE)</f>
        <v>1</v>
      </c>
      <c r="G20" s="144">
        <f>VLOOKUP($A20,'2'!$X:$AB,4,FALSE)</f>
        <v>0.79</v>
      </c>
      <c r="H20" s="343" t="str">
        <f>VLOOKUP($A20,'2'!$X:$AB,5,FALSE)</f>
        <v>Yes</v>
      </c>
      <c r="J20" s="144">
        <v>9.44</v>
      </c>
      <c r="K20" s="144">
        <v>21</v>
      </c>
      <c r="L20" s="144" t="s">
        <v>292</v>
      </c>
      <c r="M20" s="144" t="s">
        <v>188</v>
      </c>
      <c r="N20" s="144" t="s">
        <v>283</v>
      </c>
      <c r="O20" s="343">
        <v>9.44</v>
      </c>
      <c r="AA20" s="342" t="s">
        <v>307</v>
      </c>
      <c r="AB20" s="144" t="s">
        <v>308</v>
      </c>
      <c r="AC20" s="144" t="s">
        <v>309</v>
      </c>
      <c r="AD20" s="144" t="s">
        <v>233</v>
      </c>
      <c r="AE20" s="144" t="s">
        <v>310</v>
      </c>
      <c r="AF20" s="344" t="s">
        <v>311</v>
      </c>
    </row>
    <row r="21" spans="1:32" s="144" customFormat="1" ht="15">
      <c r="A21" s="342">
        <v>17</v>
      </c>
      <c r="B21" s="144" t="s">
        <v>312</v>
      </c>
      <c r="C21" s="144" t="s">
        <v>313</v>
      </c>
      <c r="D21" s="144" t="s">
        <v>314</v>
      </c>
      <c r="E21" s="144" t="str">
        <f>VLOOKUP(A21,'2'!$X:$AB,2,FALSE)</f>
        <v>Within a few hours</v>
      </c>
      <c r="F21" s="144">
        <f>VLOOKUP($A21,'2'!$X:$AB,3,FALSE)</f>
        <v>1</v>
      </c>
      <c r="G21" s="144">
        <f>VLOOKUP($A21,'2'!$X:$AB,4,FALSE)</f>
        <v>1</v>
      </c>
      <c r="H21" s="343" t="str">
        <f>VLOOKUP($A21,'2'!$X:$AB,5,FALSE)</f>
        <v>No</v>
      </c>
      <c r="J21" s="144">
        <v>14.3</v>
      </c>
      <c r="K21" s="144">
        <v>24</v>
      </c>
      <c r="L21" s="144" t="s">
        <v>210</v>
      </c>
      <c r="M21" s="144" t="s">
        <v>188</v>
      </c>
      <c r="N21" s="144" t="s">
        <v>315</v>
      </c>
      <c r="O21" s="343">
        <v>14.3</v>
      </c>
      <c r="AA21" s="342" t="s">
        <v>316</v>
      </c>
      <c r="AB21" s="144" t="s">
        <v>221</v>
      </c>
      <c r="AC21" s="144" t="s">
        <v>317</v>
      </c>
      <c r="AD21" s="144" t="s">
        <v>135</v>
      </c>
      <c r="AE21" s="144" t="s">
        <v>310</v>
      </c>
      <c r="AF21" s="344" t="s">
        <v>318</v>
      </c>
    </row>
    <row r="22" spans="1:32" s="144" customFormat="1" ht="15">
      <c r="A22" s="342">
        <v>18</v>
      </c>
      <c r="B22" s="144" t="s">
        <v>319</v>
      </c>
      <c r="C22" s="144" t="s">
        <v>320</v>
      </c>
      <c r="D22" s="144" t="s">
        <v>321</v>
      </c>
      <c r="E22" s="144">
        <f>VLOOKUP(A22,'2'!$X:$AB,2,FALSE)</f>
        <v>0</v>
      </c>
      <c r="F22" s="144">
        <f>VLOOKUP($A22,'2'!$X:$AB,3,FALSE)</f>
        <v>0</v>
      </c>
      <c r="G22" s="144">
        <f>VLOOKUP($A22,'2'!$X:$AB,4,FALSE)</f>
        <v>0</v>
      </c>
      <c r="H22" s="343">
        <f>VLOOKUP($A22,'2'!$X:$AB,5,FALSE)</f>
        <v>0</v>
      </c>
      <c r="J22" s="144">
        <v>1.57</v>
      </c>
      <c r="K22" s="144">
        <v>24</v>
      </c>
      <c r="L22" s="144" t="s">
        <v>210</v>
      </c>
      <c r="M22" s="144" t="s">
        <v>188</v>
      </c>
      <c r="N22" s="144" t="s">
        <v>165</v>
      </c>
      <c r="O22" s="343">
        <v>1.57</v>
      </c>
      <c r="AA22" s="342" t="s">
        <v>322</v>
      </c>
      <c r="AB22" s="144" t="s">
        <v>323</v>
      </c>
      <c r="AC22" s="144" t="s">
        <v>324</v>
      </c>
      <c r="AD22" s="144" t="s">
        <v>146</v>
      </c>
      <c r="AE22" s="144" t="s">
        <v>310</v>
      </c>
      <c r="AF22" s="344" t="s">
        <v>325</v>
      </c>
    </row>
    <row r="23" spans="1:32" s="144" customFormat="1" ht="15">
      <c r="A23" s="342">
        <v>19</v>
      </c>
      <c r="B23" s="144" t="s">
        <v>326</v>
      </c>
      <c r="C23" s="144" t="s">
        <v>327</v>
      </c>
      <c r="D23" s="144" t="s">
        <v>328</v>
      </c>
      <c r="E23" s="144" t="str">
        <f>VLOOKUP(A23,'2'!$X:$AB,2,FALSE)</f>
        <v>Within an hour</v>
      </c>
      <c r="F23" s="144">
        <f>VLOOKUP($A23,'2'!$X:$AB,3,FALSE)</f>
        <v>1</v>
      </c>
      <c r="G23" s="144">
        <f>VLOOKUP($A23,'2'!$X:$AB,4,FALSE)</f>
        <v>0.85</v>
      </c>
      <c r="H23" s="343" t="str">
        <f>VLOOKUP($A23,'2'!$X:$AB,5,FALSE)</f>
        <v>No</v>
      </c>
      <c r="J23" s="144">
        <v>6.6</v>
      </c>
      <c r="K23" s="144">
        <v>27</v>
      </c>
      <c r="L23" s="144" t="s">
        <v>219</v>
      </c>
      <c r="M23" s="144" t="s">
        <v>188</v>
      </c>
      <c r="N23" s="144" t="s">
        <v>189</v>
      </c>
      <c r="O23" s="343">
        <v>6.6</v>
      </c>
      <c r="AA23" s="342" t="s">
        <v>329</v>
      </c>
      <c r="AB23" s="144" t="s">
        <v>330</v>
      </c>
      <c r="AC23" s="144" t="s">
        <v>331</v>
      </c>
      <c r="AD23" s="144" t="s">
        <v>146</v>
      </c>
      <c r="AE23" s="144" t="s">
        <v>332</v>
      </c>
      <c r="AF23" s="344" t="s">
        <v>333</v>
      </c>
    </row>
    <row r="24" spans="1:32" s="144" customFormat="1" ht="15">
      <c r="A24" s="342">
        <v>20</v>
      </c>
      <c r="B24" s="144" t="s">
        <v>334</v>
      </c>
      <c r="C24" s="144" t="s">
        <v>335</v>
      </c>
      <c r="D24" s="144" t="s">
        <v>336</v>
      </c>
      <c r="E24" s="144" t="str">
        <f>VLOOKUP(A24,'2'!$X:$AB,2,FALSE)</f>
        <v>Within a day</v>
      </c>
      <c r="F24" s="144">
        <f>VLOOKUP($A24,'2'!$X:$AB,3,FALSE)</f>
        <v>1</v>
      </c>
      <c r="G24" s="144">
        <f>VLOOKUP($A24,'2'!$X:$AB,4,FALSE)</f>
        <v>1</v>
      </c>
      <c r="H24" s="343" t="str">
        <f>VLOOKUP($A24,'2'!$X:$AB,5,FALSE)</f>
        <v>Yes</v>
      </c>
      <c r="J24" s="144">
        <v>7.73</v>
      </c>
      <c r="K24" s="144">
        <v>32</v>
      </c>
      <c r="L24" s="144" t="s">
        <v>337</v>
      </c>
      <c r="M24" s="144" t="s">
        <v>188</v>
      </c>
      <c r="N24" s="144" t="s">
        <v>165</v>
      </c>
      <c r="O24" s="343">
        <v>7.73</v>
      </c>
      <c r="AA24" s="342" t="s">
        <v>338</v>
      </c>
      <c r="AB24" s="144" t="s">
        <v>339</v>
      </c>
      <c r="AC24" s="144" t="s">
        <v>340</v>
      </c>
      <c r="AD24" s="144" t="s">
        <v>341</v>
      </c>
      <c r="AE24" s="144" t="s">
        <v>342</v>
      </c>
      <c r="AF24" s="344" t="s">
        <v>343</v>
      </c>
    </row>
    <row r="25" spans="1:32" s="144" customFormat="1" ht="15">
      <c r="A25" s="342">
        <v>21</v>
      </c>
      <c r="B25" s="144" t="s">
        <v>344</v>
      </c>
      <c r="C25" s="144" t="s">
        <v>345</v>
      </c>
      <c r="D25" s="144" t="s">
        <v>346</v>
      </c>
      <c r="E25" s="144" t="str">
        <f>VLOOKUP(A25,'2'!$X:$AB,2,FALSE)</f>
        <v>Within an hour</v>
      </c>
      <c r="F25" s="144">
        <f>VLOOKUP($A25,'2'!$X:$AB,3,FALSE)</f>
        <v>1</v>
      </c>
      <c r="G25" s="144">
        <f>VLOOKUP($A25,'2'!$X:$AB,4,FALSE)</f>
        <v>0.5</v>
      </c>
      <c r="H25" s="343" t="str">
        <f>VLOOKUP($A25,'2'!$X:$AB,5,FALSE)</f>
        <v>No</v>
      </c>
      <c r="J25" s="144">
        <v>8.51</v>
      </c>
      <c r="K25" s="144">
        <v>32</v>
      </c>
      <c r="L25" s="144" t="s">
        <v>337</v>
      </c>
      <c r="M25" s="144" t="s">
        <v>188</v>
      </c>
      <c r="N25" s="144" t="s">
        <v>283</v>
      </c>
      <c r="O25" s="343">
        <v>8.51</v>
      </c>
      <c r="AA25" s="342" t="s">
        <v>347</v>
      </c>
      <c r="AB25" s="144" t="s">
        <v>221</v>
      </c>
      <c r="AC25" s="144" t="s">
        <v>348</v>
      </c>
      <c r="AD25" s="144" t="s">
        <v>146</v>
      </c>
      <c r="AE25" s="144" t="s">
        <v>349</v>
      </c>
      <c r="AF25" s="344" t="s">
        <v>350</v>
      </c>
    </row>
    <row r="26" spans="1:32" s="144" customFormat="1" ht="15">
      <c r="A26" s="342">
        <v>22</v>
      </c>
      <c r="B26" s="144" t="s">
        <v>351</v>
      </c>
      <c r="C26" s="144" t="s">
        <v>352</v>
      </c>
      <c r="D26" s="144" t="s">
        <v>353</v>
      </c>
      <c r="E26" s="144">
        <f>VLOOKUP(A26,'2'!$X:$AB,2,FALSE)</f>
        <v>0</v>
      </c>
      <c r="F26" s="144">
        <f>VLOOKUP($A26,'2'!$X:$AB,3,FALSE)</f>
        <v>0</v>
      </c>
      <c r="G26" s="144">
        <f>VLOOKUP($A26,'2'!$X:$AB,4,FALSE)</f>
        <v>0</v>
      </c>
      <c r="H26" s="343">
        <f>VLOOKUP($A26,'2'!$X:$AB,5,FALSE)</f>
        <v>0</v>
      </c>
      <c r="J26" s="144">
        <v>7.69</v>
      </c>
      <c r="K26" s="144">
        <v>32</v>
      </c>
      <c r="L26" s="144" t="s">
        <v>337</v>
      </c>
      <c r="M26" s="144" t="s">
        <v>164</v>
      </c>
      <c r="N26" s="144" t="s">
        <v>266</v>
      </c>
      <c r="O26" s="343">
        <v>7.69</v>
      </c>
      <c r="AA26" s="342" t="s">
        <v>354</v>
      </c>
      <c r="AB26" s="144" t="s">
        <v>242</v>
      </c>
      <c r="AC26" s="144" t="s">
        <v>355</v>
      </c>
      <c r="AD26" s="144" t="s">
        <v>146</v>
      </c>
      <c r="AE26" s="144" t="s">
        <v>356</v>
      </c>
      <c r="AF26" s="344" t="s">
        <v>357</v>
      </c>
    </row>
    <row r="27" spans="1:32" s="144" customFormat="1" ht="15">
      <c r="A27" s="342">
        <v>23</v>
      </c>
      <c r="B27" s="144" t="s">
        <v>358</v>
      </c>
      <c r="C27" s="144" t="s">
        <v>359</v>
      </c>
      <c r="D27" s="144" t="s">
        <v>360</v>
      </c>
      <c r="E27" s="144">
        <f>VLOOKUP(A27,'2'!$X:$AB,2,FALSE)</f>
        <v>0</v>
      </c>
      <c r="F27" s="144">
        <f>VLOOKUP($A27,'2'!$X:$AB,3,FALSE)</f>
        <v>0</v>
      </c>
      <c r="G27" s="144">
        <f>VLOOKUP($A27,'2'!$X:$AB,4,FALSE)</f>
        <v>0</v>
      </c>
      <c r="H27" s="343">
        <f>VLOOKUP($A27,'2'!$X:$AB,5,FALSE)</f>
        <v>0</v>
      </c>
      <c r="J27" s="144">
        <v>8.99</v>
      </c>
      <c r="K27" s="144">
        <v>32</v>
      </c>
      <c r="L27" s="144" t="s">
        <v>337</v>
      </c>
      <c r="M27" s="144" t="s">
        <v>188</v>
      </c>
      <c r="N27" s="144" t="s">
        <v>266</v>
      </c>
      <c r="O27" s="343">
        <v>8.99</v>
      </c>
      <c r="AA27" s="342" t="s">
        <v>361</v>
      </c>
      <c r="AB27" s="144" t="s">
        <v>362</v>
      </c>
      <c r="AC27" s="144" t="s">
        <v>363</v>
      </c>
      <c r="AD27" s="144" t="s">
        <v>135</v>
      </c>
      <c r="AE27" s="144" t="s">
        <v>364</v>
      </c>
      <c r="AF27" s="344" t="s">
        <v>365</v>
      </c>
    </row>
    <row r="28" spans="1:32" s="144" customFormat="1" ht="15">
      <c r="A28" s="342">
        <v>24</v>
      </c>
      <c r="B28" s="144" t="s">
        <v>366</v>
      </c>
      <c r="C28" s="144" t="s">
        <v>367</v>
      </c>
      <c r="D28" s="144" t="s">
        <v>360</v>
      </c>
      <c r="E28" s="144" t="str">
        <f>VLOOKUP(A28,'2'!$X:$AB,2,FALSE)</f>
        <v>Within a few hours</v>
      </c>
      <c r="F28" s="144">
        <f>VLOOKUP($A28,'2'!$X:$AB,3,FALSE)</f>
        <v>1</v>
      </c>
      <c r="G28" s="144">
        <f>VLOOKUP($A28,'2'!$X:$AB,4,FALSE)</f>
        <v>0.56999999999999995</v>
      </c>
      <c r="H28" s="343" t="str">
        <f>VLOOKUP($A28,'2'!$X:$AB,5,FALSE)</f>
        <v>No</v>
      </c>
      <c r="J28" s="144">
        <v>5.41</v>
      </c>
      <c r="K28" s="144">
        <v>33</v>
      </c>
      <c r="L28" s="144" t="s">
        <v>368</v>
      </c>
      <c r="M28" s="144" t="s">
        <v>188</v>
      </c>
      <c r="N28" s="144" t="s">
        <v>369</v>
      </c>
      <c r="O28" s="343">
        <v>5.41</v>
      </c>
      <c r="AA28" s="342" t="s">
        <v>370</v>
      </c>
      <c r="AB28" s="144" t="s">
        <v>371</v>
      </c>
      <c r="AC28" s="144" t="s">
        <v>372</v>
      </c>
      <c r="AD28" s="144" t="s">
        <v>278</v>
      </c>
      <c r="AE28" s="144" t="s">
        <v>194</v>
      </c>
      <c r="AF28" s="344" t="s">
        <v>373</v>
      </c>
    </row>
    <row r="29" spans="1:32" s="144" customFormat="1" ht="15">
      <c r="A29" s="342">
        <v>25</v>
      </c>
      <c r="B29" s="144" t="s">
        <v>374</v>
      </c>
      <c r="C29" s="144" t="s">
        <v>375</v>
      </c>
      <c r="D29" s="144" t="s">
        <v>376</v>
      </c>
      <c r="E29" s="144" t="str">
        <f>VLOOKUP(A29,'2'!$X:$AB,2,FALSE)</f>
        <v>A few days or more</v>
      </c>
      <c r="F29" s="144">
        <f>VLOOKUP($A29,'2'!$X:$AB,3,FALSE)</f>
        <v>0.38</v>
      </c>
      <c r="G29" s="144">
        <f>VLOOKUP($A29,'2'!$X:$AB,4,FALSE)</f>
        <v>1</v>
      </c>
      <c r="H29" s="343" t="str">
        <f>VLOOKUP($A29,'2'!$X:$AB,5,FALSE)</f>
        <v>No</v>
      </c>
      <c r="J29" s="144">
        <v>0.7</v>
      </c>
      <c r="K29" s="144">
        <v>33</v>
      </c>
      <c r="L29" s="144" t="s">
        <v>368</v>
      </c>
      <c r="M29" s="144" t="s">
        <v>188</v>
      </c>
      <c r="N29" s="144" t="s">
        <v>165</v>
      </c>
      <c r="O29" s="343">
        <v>0.7</v>
      </c>
      <c r="AA29" s="342" t="s">
        <v>377</v>
      </c>
      <c r="AB29" s="144" t="s">
        <v>133</v>
      </c>
      <c r="AC29" s="144" t="s">
        <v>378</v>
      </c>
      <c r="AD29" s="144" t="s">
        <v>146</v>
      </c>
      <c r="AE29" s="144" t="s">
        <v>194</v>
      </c>
      <c r="AF29" s="344" t="s">
        <v>379</v>
      </c>
    </row>
    <row r="30" spans="1:32" s="144" customFormat="1" ht="15">
      <c r="A30" s="342">
        <v>26</v>
      </c>
      <c r="B30" s="144" t="s">
        <v>380</v>
      </c>
      <c r="C30" s="144" t="s">
        <v>381</v>
      </c>
      <c r="D30" s="144" t="s">
        <v>382</v>
      </c>
      <c r="E30" s="144" t="str">
        <f>VLOOKUP(A30,'2'!$X:$AB,2,FALSE)</f>
        <v>Within a few hours</v>
      </c>
      <c r="F30" s="144">
        <f>VLOOKUP($A30,'2'!$X:$AB,3,FALSE)</f>
        <v>1</v>
      </c>
      <c r="G30" s="144">
        <f>VLOOKUP($A30,'2'!$X:$AB,4,FALSE)</f>
        <v>1</v>
      </c>
      <c r="H30" s="343" t="str">
        <f>VLOOKUP($A30,'2'!$X:$AB,5,FALSE)</f>
        <v>No</v>
      </c>
      <c r="J30" s="144">
        <v>19.989999999999998</v>
      </c>
      <c r="K30" s="144">
        <v>43</v>
      </c>
      <c r="L30" s="144" t="s">
        <v>152</v>
      </c>
      <c r="M30" s="144" t="s">
        <v>188</v>
      </c>
      <c r="N30" s="144" t="s">
        <v>283</v>
      </c>
      <c r="O30" s="343">
        <v>19.989999999999998</v>
      </c>
      <c r="AA30" s="342" t="s">
        <v>383</v>
      </c>
      <c r="AB30" s="144" t="s">
        <v>384</v>
      </c>
      <c r="AC30" s="144" t="s">
        <v>385</v>
      </c>
      <c r="AD30" s="144" t="s">
        <v>146</v>
      </c>
      <c r="AE30" s="144" t="s">
        <v>386</v>
      </c>
      <c r="AF30" s="344" t="s">
        <v>387</v>
      </c>
    </row>
    <row r="31" spans="1:32" s="144" customFormat="1" ht="15">
      <c r="A31" s="342">
        <v>27</v>
      </c>
      <c r="B31" s="144" t="s">
        <v>388</v>
      </c>
      <c r="C31" s="144" t="s">
        <v>389</v>
      </c>
      <c r="D31" s="144" t="s">
        <v>390</v>
      </c>
      <c r="E31" s="144" t="str">
        <f>VLOOKUP(A31,'2'!$X:$AB,2,FALSE)</f>
        <v>Within an hour</v>
      </c>
      <c r="F31" s="144">
        <f>VLOOKUP($A31,'2'!$X:$AB,3,FALSE)</f>
        <v>1</v>
      </c>
      <c r="G31" s="144">
        <f>VLOOKUP($A31,'2'!$X:$AB,4,FALSE)</f>
        <v>1</v>
      </c>
      <c r="H31" s="343" t="str">
        <f>VLOOKUP($A31,'2'!$X:$AB,5,FALSE)</f>
        <v>Yes</v>
      </c>
      <c r="J31" s="144">
        <v>2.5</v>
      </c>
      <c r="K31" s="144">
        <v>52</v>
      </c>
      <c r="L31" s="144" t="s">
        <v>391</v>
      </c>
      <c r="M31" s="144" t="s">
        <v>188</v>
      </c>
      <c r="N31" s="144" t="s">
        <v>266</v>
      </c>
      <c r="O31" s="343">
        <v>2.5</v>
      </c>
      <c r="AA31" s="342" t="s">
        <v>392</v>
      </c>
      <c r="AB31" s="144" t="s">
        <v>393</v>
      </c>
      <c r="AC31" s="144" t="s">
        <v>394</v>
      </c>
      <c r="AD31" s="144" t="s">
        <v>204</v>
      </c>
      <c r="AE31" s="144" t="s">
        <v>205</v>
      </c>
      <c r="AF31" s="344" t="s">
        <v>395</v>
      </c>
    </row>
    <row r="32" spans="1:32" s="144" customFormat="1" ht="15">
      <c r="A32" s="342">
        <v>28</v>
      </c>
      <c r="B32" s="144" t="s">
        <v>396</v>
      </c>
      <c r="C32" s="144" t="s">
        <v>397</v>
      </c>
      <c r="D32" s="144" t="s">
        <v>398</v>
      </c>
      <c r="E32" s="144" t="str">
        <f>VLOOKUP(A32,'2'!$X:$AB,2,FALSE)</f>
        <v>Within an hour</v>
      </c>
      <c r="F32" s="144">
        <f>VLOOKUP($A32,'2'!$X:$AB,3,FALSE)</f>
        <v>1</v>
      </c>
      <c r="G32" s="144">
        <f>VLOOKUP($A32,'2'!$X:$AB,4,FALSE)</f>
        <v>0.75</v>
      </c>
      <c r="H32" s="343" t="str">
        <f>VLOOKUP($A32,'2'!$X:$AB,5,FALSE)</f>
        <v>No</v>
      </c>
      <c r="J32" s="144">
        <v>8.73</v>
      </c>
      <c r="K32" s="144">
        <v>53</v>
      </c>
      <c r="L32" s="144" t="s">
        <v>399</v>
      </c>
      <c r="M32" s="144" t="s">
        <v>176</v>
      </c>
      <c r="N32" s="144" t="s">
        <v>283</v>
      </c>
      <c r="O32" s="343">
        <v>8.73</v>
      </c>
      <c r="AA32" s="342" t="s">
        <v>400</v>
      </c>
      <c r="AB32" s="144" t="s">
        <v>401</v>
      </c>
      <c r="AC32" s="144" t="s">
        <v>402</v>
      </c>
      <c r="AD32" s="144" t="s">
        <v>278</v>
      </c>
      <c r="AE32" s="144" t="s">
        <v>205</v>
      </c>
      <c r="AF32" s="344" t="s">
        <v>403</v>
      </c>
    </row>
    <row r="33" spans="1:32" s="144" customFormat="1" ht="15">
      <c r="A33" s="342">
        <v>29</v>
      </c>
      <c r="B33" s="144" t="s">
        <v>404</v>
      </c>
      <c r="C33" s="144" t="s">
        <v>405</v>
      </c>
      <c r="D33" s="144" t="s">
        <v>406</v>
      </c>
      <c r="E33" s="144" t="str">
        <f>VLOOKUP(A33,'2'!$X:$AB,2,FALSE)</f>
        <v>Within a few hours</v>
      </c>
      <c r="F33" s="144">
        <f>VLOOKUP($A33,'2'!$X:$AB,3,FALSE)</f>
        <v>1</v>
      </c>
      <c r="G33" s="144">
        <f>VLOOKUP($A33,'2'!$X:$AB,4,FALSE)</f>
        <v>1</v>
      </c>
      <c r="H33" s="343" t="str">
        <f>VLOOKUP($A33,'2'!$X:$AB,5,FALSE)</f>
        <v>Yes</v>
      </c>
      <c r="J33" s="144">
        <v>5.79</v>
      </c>
      <c r="K33" s="144">
        <v>53</v>
      </c>
      <c r="L33" s="144" t="s">
        <v>399</v>
      </c>
      <c r="M33" s="144" t="s">
        <v>188</v>
      </c>
      <c r="N33" s="144" t="s">
        <v>315</v>
      </c>
      <c r="O33" s="343">
        <v>5.79</v>
      </c>
      <c r="AA33" s="342" t="s">
        <v>407</v>
      </c>
      <c r="AB33" s="144" t="s">
        <v>408</v>
      </c>
      <c r="AC33" s="144" t="s">
        <v>409</v>
      </c>
      <c r="AD33" s="144" t="s">
        <v>233</v>
      </c>
      <c r="AE33" s="144" t="s">
        <v>410</v>
      </c>
      <c r="AF33" s="344" t="s">
        <v>411</v>
      </c>
    </row>
    <row r="34" spans="1:32" s="144" customFormat="1" ht="15">
      <c r="A34" s="342">
        <v>30</v>
      </c>
      <c r="B34" s="144" t="s">
        <v>412</v>
      </c>
      <c r="C34" s="144" t="s">
        <v>413</v>
      </c>
      <c r="D34" s="144" t="s">
        <v>414</v>
      </c>
      <c r="E34" s="144">
        <f>VLOOKUP(A34,'2'!$X:$AB,2,FALSE)</f>
        <v>0</v>
      </c>
      <c r="F34" s="144">
        <f>VLOOKUP($A34,'2'!$X:$AB,3,FALSE)</f>
        <v>0</v>
      </c>
      <c r="G34" s="144">
        <f>VLOOKUP($A34,'2'!$X:$AB,4,FALSE)</f>
        <v>0</v>
      </c>
      <c r="H34" s="343">
        <f>VLOOKUP($A34,'2'!$X:$AB,5,FALSE)</f>
        <v>0</v>
      </c>
      <c r="J34" s="144">
        <v>1.49</v>
      </c>
      <c r="K34" s="144">
        <v>56</v>
      </c>
      <c r="L34" s="144" t="s">
        <v>415</v>
      </c>
      <c r="M34" s="144" t="s">
        <v>188</v>
      </c>
      <c r="N34" s="144" t="s">
        <v>369</v>
      </c>
      <c r="O34" s="343">
        <v>1.49</v>
      </c>
      <c r="AA34" s="342" t="s">
        <v>416</v>
      </c>
      <c r="AB34" s="144" t="s">
        <v>417</v>
      </c>
      <c r="AC34" s="144" t="s">
        <v>418</v>
      </c>
      <c r="AD34" s="144" t="s">
        <v>341</v>
      </c>
      <c r="AE34" s="144" t="s">
        <v>410</v>
      </c>
      <c r="AF34" s="343" t="s">
        <v>419</v>
      </c>
    </row>
    <row r="35" spans="1:32" s="144" customFormat="1" ht="15">
      <c r="A35" s="342">
        <v>31</v>
      </c>
      <c r="B35" s="144" t="s">
        <v>420</v>
      </c>
      <c r="C35" s="144" t="s">
        <v>421</v>
      </c>
      <c r="D35" s="144" t="s">
        <v>422</v>
      </c>
      <c r="E35" s="144" t="str">
        <f>VLOOKUP(A35,'2'!$X:$AB,2,FALSE)</f>
        <v>Within an hour</v>
      </c>
      <c r="F35" s="144">
        <f>VLOOKUP($A35,'2'!$X:$AB,3,FALSE)</f>
        <v>1</v>
      </c>
      <c r="G35" s="144">
        <f>VLOOKUP($A35,'2'!$X:$AB,4,FALSE)</f>
        <v>0.7</v>
      </c>
      <c r="H35" s="343" t="str">
        <f>VLOOKUP($A35,'2'!$X:$AB,5,FALSE)</f>
        <v>No</v>
      </c>
      <c r="J35" s="144">
        <v>0.7</v>
      </c>
      <c r="K35" s="144">
        <v>56</v>
      </c>
      <c r="L35" s="144" t="s">
        <v>415</v>
      </c>
      <c r="M35" s="144" t="s">
        <v>188</v>
      </c>
      <c r="N35" s="144" t="s">
        <v>165</v>
      </c>
      <c r="O35" s="343">
        <v>0.7</v>
      </c>
      <c r="AA35" s="342" t="s">
        <v>423</v>
      </c>
      <c r="AB35" s="144" t="s">
        <v>424</v>
      </c>
      <c r="AC35" s="144" t="s">
        <v>425</v>
      </c>
      <c r="AD35" s="144" t="s">
        <v>278</v>
      </c>
      <c r="AE35" s="144" t="s">
        <v>426</v>
      </c>
      <c r="AF35" s="344" t="s">
        <v>427</v>
      </c>
    </row>
    <row r="36" spans="1:32" s="144" customFormat="1" ht="15">
      <c r="A36" s="342">
        <v>32</v>
      </c>
      <c r="B36" s="144" t="s">
        <v>428</v>
      </c>
      <c r="C36" s="144" t="s">
        <v>429</v>
      </c>
      <c r="D36" s="144" t="s">
        <v>430</v>
      </c>
      <c r="E36" s="144" t="str">
        <f>VLOOKUP(A36,'2'!$X:$AB,2,FALSE)</f>
        <v>Within an hour</v>
      </c>
      <c r="F36" s="144">
        <f>VLOOKUP($A36,'2'!$X:$AB,3,FALSE)</f>
        <v>1</v>
      </c>
      <c r="G36" s="144">
        <f>VLOOKUP($A36,'2'!$X:$AB,4,FALSE)</f>
        <v>0.82</v>
      </c>
      <c r="H36" s="343" t="str">
        <f>VLOOKUP($A36,'2'!$X:$AB,5,FALSE)</f>
        <v>Yes</v>
      </c>
      <c r="J36" s="144">
        <v>5.15</v>
      </c>
      <c r="K36" s="144">
        <v>62</v>
      </c>
      <c r="L36" s="144" t="s">
        <v>431</v>
      </c>
      <c r="M36" s="144" t="s">
        <v>188</v>
      </c>
      <c r="N36" s="144" t="s">
        <v>315</v>
      </c>
      <c r="O36" s="343">
        <v>5.15</v>
      </c>
      <c r="AA36" s="342" t="s">
        <v>432</v>
      </c>
      <c r="AB36" s="144" t="s">
        <v>433</v>
      </c>
      <c r="AC36" s="144" t="s">
        <v>434</v>
      </c>
      <c r="AD36" s="144" t="s">
        <v>156</v>
      </c>
      <c r="AE36" s="144" t="s">
        <v>426</v>
      </c>
      <c r="AF36" s="344" t="s">
        <v>435</v>
      </c>
    </row>
    <row r="37" spans="1:32" s="144" customFormat="1" ht="15">
      <c r="A37" s="342">
        <v>33</v>
      </c>
      <c r="B37" s="144" t="s">
        <v>436</v>
      </c>
      <c r="C37" s="144" t="s">
        <v>437</v>
      </c>
      <c r="D37" s="144" t="s">
        <v>438</v>
      </c>
      <c r="E37" s="144" t="str">
        <f>VLOOKUP(A37,'2'!$X:$AB,2,FALSE)</f>
        <v>A few days or more</v>
      </c>
      <c r="F37" s="144">
        <f>VLOOKUP($A37,'2'!$X:$AB,3,FALSE)</f>
        <v>0</v>
      </c>
      <c r="G37" s="144">
        <f>VLOOKUP($A37,'2'!$X:$AB,4,FALSE)</f>
        <v>0</v>
      </c>
      <c r="H37" s="343" t="str">
        <f>VLOOKUP($A37,'2'!$X:$AB,5,FALSE)</f>
        <v>No</v>
      </c>
      <c r="J37" s="144">
        <v>4.8600000000000003</v>
      </c>
      <c r="K37" s="144">
        <v>62</v>
      </c>
      <c r="L37" s="144" t="s">
        <v>431</v>
      </c>
      <c r="M37" s="144" t="s">
        <v>188</v>
      </c>
      <c r="N37" s="144" t="s">
        <v>315</v>
      </c>
      <c r="O37" s="343">
        <v>4.8600000000000003</v>
      </c>
      <c r="AA37" s="342" t="s">
        <v>439</v>
      </c>
      <c r="AB37" s="144" t="s">
        <v>242</v>
      </c>
      <c r="AC37" s="144" t="s">
        <v>440</v>
      </c>
      <c r="AD37" s="144" t="s">
        <v>156</v>
      </c>
      <c r="AE37" s="144" t="s">
        <v>441</v>
      </c>
      <c r="AF37" s="344" t="s">
        <v>442</v>
      </c>
    </row>
    <row r="38" spans="1:32" s="144" customFormat="1" ht="15">
      <c r="A38" s="342">
        <v>34</v>
      </c>
      <c r="B38" s="144" t="s">
        <v>443</v>
      </c>
      <c r="C38" s="144" t="s">
        <v>444</v>
      </c>
      <c r="D38" s="144" t="s">
        <v>445</v>
      </c>
      <c r="E38" s="144">
        <f>VLOOKUP(A38,'2'!$X:$AB,2,FALSE)</f>
        <v>0</v>
      </c>
      <c r="F38" s="144">
        <f>VLOOKUP($A38,'2'!$X:$AB,3,FALSE)</f>
        <v>0</v>
      </c>
      <c r="G38" s="144">
        <f>VLOOKUP($A38,'2'!$X:$AB,4,FALSE)</f>
        <v>0</v>
      </c>
      <c r="H38" s="343">
        <f>VLOOKUP($A38,'2'!$X:$AB,5,FALSE)</f>
        <v>0</v>
      </c>
      <c r="J38" s="144">
        <v>0.5</v>
      </c>
      <c r="K38" s="144">
        <v>64</v>
      </c>
      <c r="L38" s="144" t="s">
        <v>446</v>
      </c>
      <c r="M38" s="144" t="s">
        <v>188</v>
      </c>
      <c r="N38" s="144" t="s">
        <v>447</v>
      </c>
      <c r="O38" s="343">
        <v>0.5</v>
      </c>
      <c r="AA38" s="342" t="s">
        <v>448</v>
      </c>
      <c r="AB38" s="144" t="s">
        <v>449</v>
      </c>
      <c r="AC38" s="144" t="s">
        <v>450</v>
      </c>
      <c r="AD38" s="144" t="s">
        <v>170</v>
      </c>
      <c r="AE38" s="144" t="s">
        <v>270</v>
      </c>
      <c r="AF38" s="344" t="s">
        <v>451</v>
      </c>
    </row>
    <row r="39" spans="1:32" s="144" customFormat="1" ht="15">
      <c r="A39" s="342">
        <v>35</v>
      </c>
      <c r="B39" s="144" t="s">
        <v>452</v>
      </c>
      <c r="C39" s="144" t="s">
        <v>453</v>
      </c>
      <c r="D39" s="144" t="s">
        <v>454</v>
      </c>
      <c r="E39" s="144" t="str">
        <f>VLOOKUP(A39,'2'!$X:$AB,2,FALSE)</f>
        <v>Within a few hours</v>
      </c>
      <c r="F39" s="144">
        <f>VLOOKUP($A39,'2'!$X:$AB,3,FALSE)</f>
        <v>1</v>
      </c>
      <c r="G39" s="144">
        <f>VLOOKUP($A39,'2'!$X:$AB,4,FALSE)</f>
        <v>1</v>
      </c>
      <c r="H39" s="343" t="str">
        <f>VLOOKUP($A39,'2'!$X:$AB,5,FALSE)</f>
        <v>No</v>
      </c>
      <c r="J39" s="144">
        <v>4.99</v>
      </c>
      <c r="K39" s="144">
        <v>64</v>
      </c>
      <c r="L39" s="144" t="s">
        <v>446</v>
      </c>
      <c r="M39" s="144" t="s">
        <v>164</v>
      </c>
      <c r="N39" s="144" t="s">
        <v>266</v>
      </c>
      <c r="O39" s="343">
        <v>4.99</v>
      </c>
      <c r="AA39" s="342" t="s">
        <v>455</v>
      </c>
      <c r="AB39" s="144" t="s">
        <v>456</v>
      </c>
      <c r="AC39" s="144" t="s">
        <v>457</v>
      </c>
      <c r="AD39" s="144" t="s">
        <v>341</v>
      </c>
      <c r="AE39" s="144" t="s">
        <v>270</v>
      </c>
      <c r="AF39" s="344" t="s">
        <v>458</v>
      </c>
    </row>
    <row r="40" spans="1:32" s="144" customFormat="1" ht="15">
      <c r="A40" s="342">
        <v>36</v>
      </c>
      <c r="B40" s="144" t="s">
        <v>459</v>
      </c>
      <c r="C40" s="144" t="s">
        <v>460</v>
      </c>
      <c r="D40" s="144" t="s">
        <v>461</v>
      </c>
      <c r="E40" s="144" t="str">
        <f>VLOOKUP(A40,'2'!$X:$AB,2,FALSE)</f>
        <v>Within a few hours</v>
      </c>
      <c r="F40" s="144">
        <f>VLOOKUP($A40,'2'!$X:$AB,3,FALSE)</f>
        <v>1</v>
      </c>
      <c r="G40" s="144">
        <f>VLOOKUP($A40,'2'!$X:$AB,4,FALSE)</f>
        <v>1</v>
      </c>
      <c r="H40" s="343" t="str">
        <f>VLOOKUP($A40,'2'!$X:$AB,5,FALSE)</f>
        <v>No</v>
      </c>
      <c r="J40" s="144">
        <v>7.07</v>
      </c>
      <c r="K40" s="144">
        <v>67</v>
      </c>
      <c r="L40" s="144" t="s">
        <v>462</v>
      </c>
      <c r="M40" s="144" t="s">
        <v>188</v>
      </c>
      <c r="N40" s="144" t="s">
        <v>463</v>
      </c>
      <c r="O40" s="343">
        <v>7.07</v>
      </c>
      <c r="AA40" s="342" t="s">
        <v>464</v>
      </c>
      <c r="AB40" s="144" t="s">
        <v>465</v>
      </c>
      <c r="AC40" s="144" t="s">
        <v>466</v>
      </c>
      <c r="AD40" s="144" t="s">
        <v>204</v>
      </c>
      <c r="AE40" s="144" t="s">
        <v>287</v>
      </c>
      <c r="AF40" s="344" t="s">
        <v>467</v>
      </c>
    </row>
    <row r="41" spans="1:32" s="144" customFormat="1" ht="15">
      <c r="A41" s="342">
        <v>37</v>
      </c>
      <c r="B41" s="144" t="s">
        <v>468</v>
      </c>
      <c r="C41" s="144" t="s">
        <v>469</v>
      </c>
      <c r="D41" s="144" t="s">
        <v>470</v>
      </c>
      <c r="E41" s="144" t="str">
        <f>VLOOKUP(A41,'2'!$X:$AB,2,FALSE)</f>
        <v>Within an hour</v>
      </c>
      <c r="F41" s="144">
        <f>VLOOKUP($A41,'2'!$X:$AB,3,FALSE)</f>
        <v>1</v>
      </c>
      <c r="G41" s="144">
        <f>VLOOKUP($A41,'2'!$X:$AB,4,FALSE)</f>
        <v>1</v>
      </c>
      <c r="H41" s="343" t="str">
        <f>VLOOKUP($A41,'2'!$X:$AB,5,FALSE)</f>
        <v>Yes</v>
      </c>
      <c r="J41" s="144">
        <v>48.8</v>
      </c>
      <c r="K41" s="144">
        <v>68</v>
      </c>
      <c r="L41" s="144" t="s">
        <v>471</v>
      </c>
      <c r="M41" s="144" t="s">
        <v>176</v>
      </c>
      <c r="N41" s="144" t="s">
        <v>177</v>
      </c>
      <c r="O41" s="343">
        <v>48.8</v>
      </c>
      <c r="AA41" s="342" t="s">
        <v>472</v>
      </c>
      <c r="AB41" s="144" t="s">
        <v>323</v>
      </c>
      <c r="AC41" s="144" t="s">
        <v>473</v>
      </c>
      <c r="AD41" s="144" t="s">
        <v>341</v>
      </c>
      <c r="AE41" s="144" t="s">
        <v>474</v>
      </c>
      <c r="AF41" s="344" t="s">
        <v>475</v>
      </c>
    </row>
    <row r="42" spans="1:32" s="144" customFormat="1" ht="15">
      <c r="A42" s="342">
        <v>38</v>
      </c>
      <c r="B42" s="144" t="s">
        <v>476</v>
      </c>
      <c r="C42" s="144" t="s">
        <v>477</v>
      </c>
      <c r="D42" s="144" t="s">
        <v>478</v>
      </c>
      <c r="E42" s="144" t="str">
        <f>VLOOKUP(A42,'2'!$X:$AB,2,FALSE)</f>
        <v>Within a day</v>
      </c>
      <c r="F42" s="144">
        <f>VLOOKUP($A42,'2'!$X:$AB,3,FALSE)</f>
        <v>0.88</v>
      </c>
      <c r="G42" s="144">
        <f>VLOOKUP($A42,'2'!$X:$AB,4,FALSE)</f>
        <v>0.97</v>
      </c>
      <c r="H42" s="343" t="str">
        <f>VLOOKUP($A42,'2'!$X:$AB,5,FALSE)</f>
        <v>No</v>
      </c>
      <c r="J42" s="144">
        <v>45</v>
      </c>
      <c r="K42" s="144">
        <v>68</v>
      </c>
      <c r="L42" s="144" t="s">
        <v>471</v>
      </c>
      <c r="M42" s="144" t="s">
        <v>176</v>
      </c>
      <c r="N42" s="144" t="s">
        <v>177</v>
      </c>
      <c r="O42" s="343">
        <v>45</v>
      </c>
      <c r="AA42" s="342" t="s">
        <v>479</v>
      </c>
      <c r="AB42" s="144" t="s">
        <v>480</v>
      </c>
      <c r="AC42" s="144" t="s">
        <v>481</v>
      </c>
      <c r="AD42" s="144" t="s">
        <v>146</v>
      </c>
      <c r="AE42" s="144" t="s">
        <v>482</v>
      </c>
      <c r="AF42" s="344" t="s">
        <v>483</v>
      </c>
    </row>
    <row r="43" spans="1:32" s="144" customFormat="1" ht="15">
      <c r="A43" s="342">
        <v>39</v>
      </c>
      <c r="B43" s="144" t="s">
        <v>484</v>
      </c>
      <c r="C43" s="144" t="s">
        <v>485</v>
      </c>
      <c r="D43" s="144" t="s">
        <v>478</v>
      </c>
      <c r="E43" s="144" t="str">
        <f>VLOOKUP(A43,'2'!$X:$AB,2,FALSE)</f>
        <v>Within an hour</v>
      </c>
      <c r="F43" s="144">
        <f>VLOOKUP($A43,'2'!$X:$AB,3,FALSE)</f>
        <v>1</v>
      </c>
      <c r="G43" s="144">
        <f>VLOOKUP($A43,'2'!$X:$AB,4,FALSE)</f>
        <v>1</v>
      </c>
      <c r="H43" s="343" t="str">
        <f>VLOOKUP($A43,'2'!$X:$AB,5,FALSE)</f>
        <v>No</v>
      </c>
      <c r="J43" s="144">
        <v>7.07</v>
      </c>
      <c r="K43" s="144">
        <v>68</v>
      </c>
      <c r="L43" s="144" t="s">
        <v>471</v>
      </c>
      <c r="M43" s="144" t="s">
        <v>188</v>
      </c>
      <c r="N43" s="144" t="s">
        <v>463</v>
      </c>
      <c r="O43" s="343">
        <v>7.07</v>
      </c>
      <c r="AA43" s="342" t="s">
        <v>486</v>
      </c>
      <c r="AB43" s="144" t="s">
        <v>487</v>
      </c>
      <c r="AC43" s="144" t="s">
        <v>488</v>
      </c>
      <c r="AD43" s="144" t="s">
        <v>244</v>
      </c>
      <c r="AE43" s="144" t="s">
        <v>489</v>
      </c>
      <c r="AF43" s="344" t="s">
        <v>490</v>
      </c>
    </row>
    <row r="44" spans="1:32" s="144" customFormat="1" ht="15">
      <c r="A44" s="342">
        <v>40</v>
      </c>
      <c r="B44" s="144" t="s">
        <v>491</v>
      </c>
      <c r="C44" s="144" t="s">
        <v>492</v>
      </c>
      <c r="D44" s="144" t="s">
        <v>493</v>
      </c>
      <c r="E44" s="144" t="str">
        <f>VLOOKUP(A44,'2'!$X:$AB,2,FALSE)</f>
        <v>Within a few hours</v>
      </c>
      <c r="F44" s="144">
        <f>VLOOKUP($A44,'2'!$X:$AB,3,FALSE)</f>
        <v>1</v>
      </c>
      <c r="G44" s="144">
        <f>VLOOKUP($A44,'2'!$X:$AB,4,FALSE)</f>
        <v>0.5</v>
      </c>
      <c r="H44" s="343" t="str">
        <f>VLOOKUP($A44,'2'!$X:$AB,5,FALSE)</f>
        <v>No</v>
      </c>
      <c r="J44" s="144">
        <v>70.2</v>
      </c>
      <c r="K44" s="144">
        <v>68</v>
      </c>
      <c r="L44" s="144" t="s">
        <v>471</v>
      </c>
      <c r="M44" s="144" t="s">
        <v>176</v>
      </c>
      <c r="N44" s="144" t="s">
        <v>177</v>
      </c>
      <c r="O44" s="343">
        <v>70.2</v>
      </c>
      <c r="AA44" s="342" t="s">
        <v>494</v>
      </c>
      <c r="AB44" s="144" t="s">
        <v>495</v>
      </c>
      <c r="AC44" s="144" t="s">
        <v>496</v>
      </c>
      <c r="AD44" s="144" t="s">
        <v>156</v>
      </c>
      <c r="AE44" s="144" t="s">
        <v>497</v>
      </c>
      <c r="AF44" s="343" t="s">
        <v>498</v>
      </c>
    </row>
    <row r="45" spans="1:32" s="144" customFormat="1" ht="15">
      <c r="A45" s="342">
        <v>41</v>
      </c>
      <c r="B45" s="144" t="s">
        <v>499</v>
      </c>
      <c r="C45" s="144" t="s">
        <v>500</v>
      </c>
      <c r="D45" s="144" t="s">
        <v>501</v>
      </c>
      <c r="E45" s="144" t="str">
        <f>VLOOKUP(A45,'2'!$X:$AB,2,FALSE)</f>
        <v>Within a day</v>
      </c>
      <c r="F45" s="144">
        <f>VLOOKUP($A45,'2'!$X:$AB,3,FALSE)</f>
        <v>1</v>
      </c>
      <c r="G45" s="144">
        <f>VLOOKUP($A45,'2'!$X:$AB,4,FALSE)</f>
        <v>1</v>
      </c>
      <c r="H45" s="343" t="str">
        <f>VLOOKUP($A45,'2'!$X:$AB,5,FALSE)</f>
        <v>No</v>
      </c>
      <c r="J45" s="144">
        <v>70.2</v>
      </c>
      <c r="K45" s="144">
        <v>70</v>
      </c>
      <c r="L45" s="144" t="s">
        <v>502</v>
      </c>
      <c r="M45" s="144" t="s">
        <v>176</v>
      </c>
      <c r="N45" s="144" t="s">
        <v>177</v>
      </c>
      <c r="O45" s="343">
        <v>70.2</v>
      </c>
      <c r="AA45" s="342" t="s">
        <v>503</v>
      </c>
      <c r="AB45" s="144" t="s">
        <v>504</v>
      </c>
      <c r="AC45" s="144" t="s">
        <v>505</v>
      </c>
      <c r="AD45" s="144" t="s">
        <v>170</v>
      </c>
      <c r="AE45" s="144" t="s">
        <v>506</v>
      </c>
      <c r="AF45" s="344" t="s">
        <v>507</v>
      </c>
    </row>
    <row r="46" spans="1:32" s="144" customFormat="1" ht="15">
      <c r="A46" s="342">
        <v>42</v>
      </c>
      <c r="B46" s="144" t="s">
        <v>508</v>
      </c>
      <c r="C46" s="144" t="s">
        <v>509</v>
      </c>
      <c r="D46" s="144" t="s">
        <v>501</v>
      </c>
      <c r="E46" s="144" t="str">
        <f>VLOOKUP(A46,'2'!$X:$AB,2,FALSE)</f>
        <v>Within a day</v>
      </c>
      <c r="F46" s="144">
        <f>VLOOKUP($A46,'2'!$X:$AB,3,FALSE)</f>
        <v>1</v>
      </c>
      <c r="G46" s="144">
        <f>VLOOKUP($A46,'2'!$X:$AB,4,FALSE)</f>
        <v>0.83</v>
      </c>
      <c r="H46" s="343" t="str">
        <f>VLOOKUP($A46,'2'!$X:$AB,5,FALSE)</f>
        <v>No</v>
      </c>
      <c r="J46" s="144">
        <v>54.12</v>
      </c>
      <c r="K46" s="144">
        <v>83</v>
      </c>
      <c r="L46" s="144" t="s">
        <v>510</v>
      </c>
      <c r="M46" s="144" t="s">
        <v>176</v>
      </c>
      <c r="N46" s="144" t="s">
        <v>511</v>
      </c>
      <c r="O46" s="343">
        <v>54.12</v>
      </c>
      <c r="AA46" s="342" t="s">
        <v>512</v>
      </c>
      <c r="AB46" s="144" t="s">
        <v>513</v>
      </c>
      <c r="AC46" s="144" t="s">
        <v>514</v>
      </c>
      <c r="AD46" s="144" t="s">
        <v>244</v>
      </c>
      <c r="AE46" s="144" t="s">
        <v>310</v>
      </c>
      <c r="AF46" s="344" t="s">
        <v>515</v>
      </c>
    </row>
    <row r="47" spans="1:32" s="144" customFormat="1" ht="15">
      <c r="A47" s="342">
        <v>43</v>
      </c>
      <c r="B47" s="144" t="s">
        <v>516</v>
      </c>
      <c r="C47" s="144" t="s">
        <v>517</v>
      </c>
      <c r="D47" s="144" t="s">
        <v>518</v>
      </c>
      <c r="E47" s="144" t="str">
        <f>VLOOKUP(A47,'2'!$X:$AB,2,FALSE)</f>
        <v>Within a day</v>
      </c>
      <c r="F47" s="144">
        <f>VLOOKUP($A47,'2'!$X:$AB,3,FALSE)</f>
        <v>1</v>
      </c>
      <c r="G47" s="144">
        <f>VLOOKUP($A47,'2'!$X:$AB,4,FALSE)</f>
        <v>0.98</v>
      </c>
      <c r="H47" s="343" t="str">
        <f>VLOOKUP($A47,'2'!$X:$AB,5,FALSE)</f>
        <v>No</v>
      </c>
      <c r="J47" s="144">
        <v>7.96</v>
      </c>
      <c r="K47" s="144">
        <v>84</v>
      </c>
      <c r="L47" s="144" t="s">
        <v>519</v>
      </c>
      <c r="M47" s="144" t="s">
        <v>188</v>
      </c>
      <c r="N47" s="144" t="s">
        <v>189</v>
      </c>
      <c r="O47" s="343">
        <v>7.96</v>
      </c>
      <c r="AA47" s="342" t="s">
        <v>520</v>
      </c>
      <c r="AB47" s="144" t="s">
        <v>521</v>
      </c>
      <c r="AC47" s="144" t="s">
        <v>522</v>
      </c>
      <c r="AD47" s="144" t="s">
        <v>146</v>
      </c>
      <c r="AE47" s="144" t="s">
        <v>310</v>
      </c>
      <c r="AF47" s="344" t="s">
        <v>523</v>
      </c>
    </row>
    <row r="48" spans="1:32" s="144" customFormat="1" ht="15">
      <c r="A48" s="342">
        <v>44</v>
      </c>
      <c r="B48" s="144" t="s">
        <v>524</v>
      </c>
      <c r="C48" s="144" t="s">
        <v>525</v>
      </c>
      <c r="D48" s="144" t="s">
        <v>526</v>
      </c>
      <c r="E48" s="144" t="str">
        <f>VLOOKUP(A48,'2'!$X:$AB,2,FALSE)</f>
        <v>Within an hour</v>
      </c>
      <c r="F48" s="144">
        <f>VLOOKUP($A48,'2'!$X:$AB,3,FALSE)</f>
        <v>1</v>
      </c>
      <c r="G48" s="144">
        <f>VLOOKUP($A48,'2'!$X:$AB,4,FALSE)</f>
        <v>0.87</v>
      </c>
      <c r="H48" s="343" t="str">
        <f>VLOOKUP($A48,'2'!$X:$AB,5,FALSE)</f>
        <v>Yes</v>
      </c>
      <c r="J48" s="144">
        <v>19.989999999999998</v>
      </c>
      <c r="K48" s="144">
        <v>84</v>
      </c>
      <c r="L48" s="144" t="s">
        <v>519</v>
      </c>
      <c r="M48" s="144" t="s">
        <v>188</v>
      </c>
      <c r="N48" s="144" t="s">
        <v>369</v>
      </c>
      <c r="O48" s="343">
        <v>19.989999999999998</v>
      </c>
      <c r="AA48" s="342" t="s">
        <v>527</v>
      </c>
      <c r="AB48" s="144" t="s">
        <v>528</v>
      </c>
      <c r="AC48" s="144" t="s">
        <v>529</v>
      </c>
      <c r="AD48" s="144" t="s">
        <v>244</v>
      </c>
      <c r="AE48" s="144" t="s">
        <v>332</v>
      </c>
      <c r="AF48" s="344" t="s">
        <v>530</v>
      </c>
    </row>
    <row r="49" spans="1:32" s="144" customFormat="1" ht="15">
      <c r="A49" s="342">
        <v>45</v>
      </c>
      <c r="B49" s="144" t="s">
        <v>531</v>
      </c>
      <c r="C49" s="144" t="s">
        <v>532</v>
      </c>
      <c r="D49" s="144" t="s">
        <v>533</v>
      </c>
      <c r="E49" s="144" t="str">
        <f>VLOOKUP(A49,'2'!$X:$AB,2,FALSE)</f>
        <v>Within an hour</v>
      </c>
      <c r="F49" s="144">
        <f>VLOOKUP($A49,'2'!$X:$AB,3,FALSE)</f>
        <v>1</v>
      </c>
      <c r="G49" s="144">
        <f>VLOOKUP($A49,'2'!$X:$AB,4,FALSE)</f>
        <v>1</v>
      </c>
      <c r="H49" s="343" t="str">
        <f>VLOOKUP($A49,'2'!$X:$AB,5,FALSE)</f>
        <v>No</v>
      </c>
      <c r="J49" s="144">
        <v>19.989999999999998</v>
      </c>
      <c r="K49" s="144">
        <v>87</v>
      </c>
      <c r="L49" s="144" t="s">
        <v>534</v>
      </c>
      <c r="M49" s="144" t="s">
        <v>188</v>
      </c>
      <c r="N49" s="144" t="s">
        <v>463</v>
      </c>
      <c r="O49" s="343">
        <v>19.989999999999998</v>
      </c>
      <c r="AA49" s="342" t="s">
        <v>535</v>
      </c>
      <c r="AB49" s="144" t="s">
        <v>536</v>
      </c>
      <c r="AC49" s="144" t="s">
        <v>537</v>
      </c>
      <c r="AD49" s="144" t="s">
        <v>538</v>
      </c>
      <c r="AE49" s="144" t="s">
        <v>332</v>
      </c>
      <c r="AF49" s="344" t="s">
        <v>539</v>
      </c>
    </row>
    <row r="50" spans="1:32" s="144" customFormat="1" ht="15">
      <c r="A50" s="342">
        <v>46</v>
      </c>
      <c r="B50" s="144" t="s">
        <v>540</v>
      </c>
      <c r="C50" s="144" t="s">
        <v>541</v>
      </c>
      <c r="D50" s="144" t="s">
        <v>542</v>
      </c>
      <c r="E50" s="144" t="str">
        <f>VLOOKUP(A50,'2'!$X:$AB,2,FALSE)</f>
        <v>Within a day</v>
      </c>
      <c r="F50" s="144">
        <f>VLOOKUP($A50,'2'!$X:$AB,3,FALSE)</f>
        <v>1</v>
      </c>
      <c r="G50" s="144">
        <f>VLOOKUP($A50,'2'!$X:$AB,4,FALSE)</f>
        <v>0.97</v>
      </c>
      <c r="H50" s="343" t="str">
        <f>VLOOKUP($A50,'2'!$X:$AB,5,FALSE)</f>
        <v>Yes</v>
      </c>
      <c r="J50" s="144">
        <v>0.5</v>
      </c>
      <c r="K50" s="144">
        <v>87</v>
      </c>
      <c r="L50" s="144" t="s">
        <v>534</v>
      </c>
      <c r="M50" s="144" t="s">
        <v>188</v>
      </c>
      <c r="N50" s="144" t="s">
        <v>447</v>
      </c>
      <c r="O50" s="343">
        <v>0.5</v>
      </c>
      <c r="AA50" s="342" t="s">
        <v>543</v>
      </c>
      <c r="AB50" s="144" t="s">
        <v>544</v>
      </c>
      <c r="AC50" s="144" t="s">
        <v>545</v>
      </c>
      <c r="AD50" s="144" t="s">
        <v>278</v>
      </c>
      <c r="AE50" s="144" t="s">
        <v>349</v>
      </c>
      <c r="AF50" s="344" t="s">
        <v>546</v>
      </c>
    </row>
    <row r="51" spans="1:32" s="144" customFormat="1" thickBot="1">
      <c r="A51" s="342">
        <v>47</v>
      </c>
      <c r="B51" s="144" t="s">
        <v>547</v>
      </c>
      <c r="C51" s="144" t="s">
        <v>548</v>
      </c>
      <c r="D51" s="144" t="s">
        <v>549</v>
      </c>
      <c r="E51" s="144" t="str">
        <f>VLOOKUP(A51,'2'!$X:$AB,2,FALSE)</f>
        <v>Within a few hours</v>
      </c>
      <c r="F51" s="144">
        <f>VLOOKUP($A51,'2'!$X:$AB,3,FALSE)</f>
        <v>1</v>
      </c>
      <c r="G51" s="144">
        <f>VLOOKUP($A51,'2'!$X:$AB,4,FALSE)</f>
        <v>1</v>
      </c>
      <c r="H51" s="343" t="str">
        <f>VLOOKUP($A51,'2'!$X:$AB,5,FALSE)</f>
        <v>Yes</v>
      </c>
      <c r="J51" s="144">
        <v>54.12</v>
      </c>
      <c r="K51" s="144">
        <v>87</v>
      </c>
      <c r="L51" s="144" t="s">
        <v>534</v>
      </c>
      <c r="M51" s="144" t="s">
        <v>176</v>
      </c>
      <c r="N51" s="144" t="s">
        <v>511</v>
      </c>
      <c r="O51" s="343">
        <v>54.12</v>
      </c>
      <c r="AA51" s="348" t="s">
        <v>550</v>
      </c>
      <c r="AB51" s="350" t="s">
        <v>551</v>
      </c>
      <c r="AC51" s="350" t="s">
        <v>552</v>
      </c>
      <c r="AD51" s="350" t="s">
        <v>233</v>
      </c>
      <c r="AE51" s="350" t="s">
        <v>356</v>
      </c>
      <c r="AF51" s="353" t="s">
        <v>553</v>
      </c>
    </row>
    <row r="52" spans="1:32" s="144" customFormat="1" ht="15">
      <c r="A52" s="342">
        <v>48</v>
      </c>
      <c r="B52" s="144" t="s">
        <v>554</v>
      </c>
      <c r="C52" s="144" t="s">
        <v>555</v>
      </c>
      <c r="D52" s="144" t="s">
        <v>556</v>
      </c>
      <c r="E52" s="144" t="str">
        <f>VLOOKUP(A52,'2'!$X:$AB,2,FALSE)</f>
        <v>Within an hour</v>
      </c>
      <c r="F52" s="144">
        <f>VLOOKUP($A52,'2'!$X:$AB,3,FALSE)</f>
        <v>0.85</v>
      </c>
      <c r="G52" s="144">
        <f>VLOOKUP($A52,'2'!$X:$AB,4,FALSE)</f>
        <v>0.96</v>
      </c>
      <c r="H52" s="343" t="str">
        <f>VLOOKUP($A52,'2'!$X:$AB,5,FALSE)</f>
        <v>No</v>
      </c>
      <c r="J52" s="144">
        <v>4.0999999999999996</v>
      </c>
      <c r="K52" s="144">
        <v>91</v>
      </c>
      <c r="L52" s="144" t="s">
        <v>557</v>
      </c>
      <c r="M52" s="144" t="s">
        <v>188</v>
      </c>
      <c r="N52" s="144" t="s">
        <v>165</v>
      </c>
      <c r="O52" s="343">
        <v>4.0999999999999996</v>
      </c>
    </row>
    <row r="53" spans="1:32" s="144" customFormat="1" ht="15">
      <c r="A53" s="342">
        <v>49</v>
      </c>
      <c r="B53" s="144" t="s">
        <v>558</v>
      </c>
      <c r="C53" s="144" t="s">
        <v>559</v>
      </c>
      <c r="D53" s="144" t="s">
        <v>560</v>
      </c>
      <c r="E53" s="144" t="str">
        <f>VLOOKUP(A53,'2'!$X:$AB,2,FALSE)</f>
        <v>Within a day</v>
      </c>
      <c r="F53" s="144">
        <f>VLOOKUP($A53,'2'!$X:$AB,3,FALSE)</f>
        <v>1</v>
      </c>
      <c r="G53" s="144">
        <f>VLOOKUP($A53,'2'!$X:$AB,4,FALSE)</f>
        <v>0.3</v>
      </c>
      <c r="H53" s="343" t="str">
        <f>VLOOKUP($A53,'2'!$X:$AB,5,FALSE)</f>
        <v>No</v>
      </c>
      <c r="J53" s="144">
        <v>2.04</v>
      </c>
      <c r="K53" s="144">
        <v>91</v>
      </c>
      <c r="L53" s="144" t="s">
        <v>557</v>
      </c>
      <c r="M53" s="144" t="s">
        <v>188</v>
      </c>
      <c r="N53" s="144" t="s">
        <v>315</v>
      </c>
      <c r="O53" s="343">
        <v>2.04</v>
      </c>
    </row>
    <row r="54" spans="1:32" s="144" customFormat="1" ht="15">
      <c r="A54" s="342">
        <v>50</v>
      </c>
      <c r="B54" s="144" t="s">
        <v>561</v>
      </c>
      <c r="C54" s="144" t="s">
        <v>562</v>
      </c>
      <c r="D54" s="144" t="s">
        <v>563</v>
      </c>
      <c r="E54" s="144" t="str">
        <f>VLOOKUP(A54,'2'!$X:$AB,2,FALSE)</f>
        <v>Within an hour</v>
      </c>
      <c r="F54" s="144">
        <f>VLOOKUP($A54,'2'!$X:$AB,3,FALSE)</f>
        <v>1</v>
      </c>
      <c r="G54" s="144">
        <f>VLOOKUP($A54,'2'!$X:$AB,4,FALSE)</f>
        <v>0.93</v>
      </c>
      <c r="H54" s="343" t="str">
        <f>VLOOKUP($A54,'2'!$X:$AB,5,FALSE)</f>
        <v>Yes</v>
      </c>
      <c r="J54" s="144">
        <v>8.99</v>
      </c>
      <c r="K54" s="144">
        <v>91</v>
      </c>
      <c r="L54" s="144" t="s">
        <v>557</v>
      </c>
      <c r="M54" s="144" t="s">
        <v>188</v>
      </c>
      <c r="N54" s="144" t="s">
        <v>266</v>
      </c>
      <c r="O54" s="343">
        <v>8.99</v>
      </c>
    </row>
    <row r="55" spans="1:32" s="144" customFormat="1" ht="15">
      <c r="A55" s="342">
        <v>51</v>
      </c>
      <c r="B55" s="144" t="s">
        <v>564</v>
      </c>
      <c r="C55" s="144" t="s">
        <v>565</v>
      </c>
      <c r="D55" s="144" t="s">
        <v>566</v>
      </c>
      <c r="E55" s="144" t="str">
        <f>VLOOKUP(A55,'2'!$X:$AB,2,FALSE)</f>
        <v>Within a few hours</v>
      </c>
      <c r="F55" s="144">
        <f>VLOOKUP($A55,'2'!$X:$AB,3,FALSE)</f>
        <v>1</v>
      </c>
      <c r="G55" s="144">
        <f>VLOOKUP($A55,'2'!$X:$AB,4,FALSE)</f>
        <v>0.5</v>
      </c>
      <c r="H55" s="343" t="str">
        <f>VLOOKUP($A55,'2'!$X:$AB,5,FALSE)</f>
        <v>Yes</v>
      </c>
      <c r="J55" s="144">
        <v>1.43</v>
      </c>
      <c r="K55" s="144">
        <v>92</v>
      </c>
      <c r="L55" s="144" t="s">
        <v>567</v>
      </c>
      <c r="M55" s="144" t="s">
        <v>188</v>
      </c>
      <c r="N55" s="144" t="s">
        <v>315</v>
      </c>
      <c r="O55" s="343">
        <v>1.43</v>
      </c>
    </row>
    <row r="56" spans="1:32" s="144" customFormat="1" ht="15">
      <c r="A56" s="342">
        <v>52</v>
      </c>
      <c r="B56" s="144" t="s">
        <v>568</v>
      </c>
      <c r="C56" s="144" t="s">
        <v>569</v>
      </c>
      <c r="D56" s="144" t="s">
        <v>570</v>
      </c>
      <c r="E56" s="144" t="str">
        <f>VLOOKUP(A56,'2'!$X:$AB,2,FALSE)</f>
        <v>Within a few hours</v>
      </c>
      <c r="F56" s="144">
        <f>VLOOKUP($A56,'2'!$X:$AB,3,FALSE)</f>
        <v>1</v>
      </c>
      <c r="G56" s="144">
        <f>VLOOKUP($A56,'2'!$X:$AB,4,FALSE)</f>
        <v>0.97</v>
      </c>
      <c r="H56" s="343" t="str">
        <f>VLOOKUP($A56,'2'!$X:$AB,5,FALSE)</f>
        <v>Yes</v>
      </c>
      <c r="J56" s="144">
        <v>6.07</v>
      </c>
      <c r="K56" s="144">
        <v>92</v>
      </c>
      <c r="L56" s="144" t="s">
        <v>567</v>
      </c>
      <c r="M56" s="144" t="s">
        <v>188</v>
      </c>
      <c r="N56" s="144" t="s">
        <v>315</v>
      </c>
      <c r="O56" s="343">
        <v>6.07</v>
      </c>
    </row>
    <row r="57" spans="1:32" s="144" customFormat="1" ht="15">
      <c r="A57" s="342">
        <v>53</v>
      </c>
      <c r="B57" s="144" t="s">
        <v>571</v>
      </c>
      <c r="C57" s="144" t="s">
        <v>572</v>
      </c>
      <c r="D57" s="144" t="s">
        <v>573</v>
      </c>
      <c r="E57" s="144" t="str">
        <f>VLOOKUP(A57,'2'!$X:$AB,2,FALSE)</f>
        <v>Within an hour</v>
      </c>
      <c r="F57" s="144">
        <f>VLOOKUP($A57,'2'!$X:$AB,3,FALSE)</f>
        <v>0.9</v>
      </c>
      <c r="G57" s="144">
        <f>VLOOKUP($A57,'2'!$X:$AB,4,FALSE)</f>
        <v>0.99</v>
      </c>
      <c r="H57" s="343" t="str">
        <f>VLOOKUP($A57,'2'!$X:$AB,5,FALSE)</f>
        <v>No</v>
      </c>
      <c r="J57" s="144">
        <v>3.14</v>
      </c>
      <c r="K57" s="144">
        <v>92</v>
      </c>
      <c r="L57" s="144" t="s">
        <v>567</v>
      </c>
      <c r="M57" s="144" t="s">
        <v>164</v>
      </c>
      <c r="N57" s="144" t="s">
        <v>574</v>
      </c>
      <c r="O57" s="343">
        <v>3.14</v>
      </c>
    </row>
    <row r="58" spans="1:32" s="144" customFormat="1" ht="15">
      <c r="A58" s="342">
        <v>54</v>
      </c>
      <c r="B58" s="144" t="s">
        <v>575</v>
      </c>
      <c r="C58" s="144" t="s">
        <v>576</v>
      </c>
      <c r="D58" s="144" t="s">
        <v>577</v>
      </c>
      <c r="E58" s="144" t="str">
        <f>VLOOKUP(A58,'2'!$X:$AB,2,FALSE)</f>
        <v>Within a few hours</v>
      </c>
      <c r="F58" s="144">
        <f>VLOOKUP($A58,'2'!$X:$AB,3,FALSE)</f>
        <v>1</v>
      </c>
      <c r="G58" s="144">
        <f>VLOOKUP($A58,'2'!$X:$AB,4,FALSE)</f>
        <v>0.91</v>
      </c>
      <c r="H58" s="343" t="str">
        <f>VLOOKUP($A58,'2'!$X:$AB,5,FALSE)</f>
        <v>No</v>
      </c>
      <c r="J58" s="144">
        <v>30</v>
      </c>
      <c r="K58" s="144">
        <v>94</v>
      </c>
      <c r="L58" s="144" t="s">
        <v>578</v>
      </c>
      <c r="M58" s="144" t="s">
        <v>176</v>
      </c>
      <c r="N58" s="144" t="s">
        <v>177</v>
      </c>
      <c r="O58" s="343">
        <v>30</v>
      </c>
    </row>
    <row r="59" spans="1:32" s="144" customFormat="1" ht="15">
      <c r="A59" s="342">
        <v>55</v>
      </c>
      <c r="B59" s="144" t="s">
        <v>579</v>
      </c>
      <c r="C59" s="144" t="s">
        <v>580</v>
      </c>
      <c r="D59" s="144" t="s">
        <v>581</v>
      </c>
      <c r="E59" s="144">
        <f>VLOOKUP(A59,'2'!$X:$AB,2,FALSE)</f>
        <v>0</v>
      </c>
      <c r="F59" s="144">
        <f>VLOOKUP($A59,'2'!$X:$AB,3,FALSE)</f>
        <v>0</v>
      </c>
      <c r="G59" s="144">
        <f>VLOOKUP($A59,'2'!$X:$AB,4,FALSE)</f>
        <v>0</v>
      </c>
      <c r="H59" s="343">
        <f>VLOOKUP($A59,'2'!$X:$AB,5,FALSE)</f>
        <v>0</v>
      </c>
      <c r="J59" s="144">
        <v>4</v>
      </c>
      <c r="K59" s="144">
        <v>94</v>
      </c>
      <c r="L59" s="144" t="s">
        <v>578</v>
      </c>
      <c r="M59" s="144" t="s">
        <v>188</v>
      </c>
      <c r="N59" s="144" t="s">
        <v>582</v>
      </c>
      <c r="O59" s="343">
        <v>4</v>
      </c>
    </row>
    <row r="60" spans="1:32" s="144" customFormat="1" ht="15">
      <c r="A60" s="342">
        <v>56</v>
      </c>
      <c r="B60" s="144" t="s">
        <v>583</v>
      </c>
      <c r="C60" s="144" t="s">
        <v>584</v>
      </c>
      <c r="D60" s="144" t="s">
        <v>585</v>
      </c>
      <c r="E60" s="144">
        <f>VLOOKUP(A60,'2'!$X:$AB,2,FALSE)</f>
        <v>0</v>
      </c>
      <c r="F60" s="144">
        <f>VLOOKUP($A60,'2'!$X:$AB,3,FALSE)</f>
        <v>0</v>
      </c>
      <c r="G60" s="144">
        <f>VLOOKUP($A60,'2'!$X:$AB,4,FALSE)</f>
        <v>0</v>
      </c>
      <c r="H60" s="343">
        <f>VLOOKUP($A60,'2'!$X:$AB,5,FALSE)</f>
        <v>0</v>
      </c>
      <c r="J60" s="144">
        <v>30</v>
      </c>
      <c r="K60" s="144">
        <v>97</v>
      </c>
      <c r="L60" s="144" t="s">
        <v>586</v>
      </c>
      <c r="M60" s="144" t="s">
        <v>176</v>
      </c>
      <c r="N60" s="144" t="s">
        <v>177</v>
      </c>
      <c r="O60" s="343">
        <v>30</v>
      </c>
    </row>
    <row r="61" spans="1:32" s="144" customFormat="1" ht="15">
      <c r="A61" s="342">
        <v>57</v>
      </c>
      <c r="B61" s="144" t="s">
        <v>587</v>
      </c>
      <c r="C61" s="144" t="s">
        <v>588</v>
      </c>
      <c r="D61" s="144" t="s">
        <v>589</v>
      </c>
      <c r="E61" s="144" t="str">
        <f>VLOOKUP(A61,'2'!$X:$AB,2,FALSE)</f>
        <v>Within a few hours</v>
      </c>
      <c r="F61" s="144">
        <f>VLOOKUP($A61,'2'!$X:$AB,3,FALSE)</f>
        <v>1</v>
      </c>
      <c r="G61" s="144">
        <f>VLOOKUP($A61,'2'!$X:$AB,4,FALSE)</f>
        <v>0.14000000000000001</v>
      </c>
      <c r="H61" s="343" t="str">
        <f>VLOOKUP($A61,'2'!$X:$AB,5,FALSE)</f>
        <v>No</v>
      </c>
      <c r="J61" s="144">
        <v>8.99</v>
      </c>
      <c r="K61" s="144">
        <v>97</v>
      </c>
      <c r="L61" s="144" t="s">
        <v>586</v>
      </c>
      <c r="M61" s="144" t="s">
        <v>188</v>
      </c>
      <c r="N61" s="144" t="s">
        <v>266</v>
      </c>
      <c r="O61" s="343">
        <v>8.99</v>
      </c>
    </row>
    <row r="62" spans="1:32" s="144" customFormat="1" ht="15">
      <c r="A62" s="342">
        <v>58</v>
      </c>
      <c r="B62" s="144" t="s">
        <v>590</v>
      </c>
      <c r="C62" s="144" t="s">
        <v>591</v>
      </c>
      <c r="D62" s="144" t="s">
        <v>592</v>
      </c>
      <c r="E62" s="144" t="str">
        <f>VLOOKUP(A62,'2'!$X:$AB,2,FALSE)</f>
        <v>Within an hour</v>
      </c>
      <c r="F62" s="144">
        <f>VLOOKUP($A62,'2'!$X:$AB,3,FALSE)</f>
        <v>1</v>
      </c>
      <c r="G62" s="144">
        <f>VLOOKUP($A62,'2'!$X:$AB,4,FALSE)</f>
        <v>1</v>
      </c>
      <c r="H62" s="343" t="str">
        <f>VLOOKUP($A62,'2'!$X:$AB,5,FALSE)</f>
        <v>No</v>
      </c>
      <c r="J62" s="144">
        <v>4</v>
      </c>
      <c r="K62" s="144">
        <v>101</v>
      </c>
      <c r="L62" s="144" t="s">
        <v>593</v>
      </c>
      <c r="M62" s="144" t="s">
        <v>188</v>
      </c>
      <c r="N62" s="144" t="s">
        <v>582</v>
      </c>
      <c r="O62" s="343">
        <v>4</v>
      </c>
    </row>
    <row r="63" spans="1:32" s="144" customFormat="1" ht="15">
      <c r="A63" s="342">
        <v>59</v>
      </c>
      <c r="B63" s="144" t="s">
        <v>594</v>
      </c>
      <c r="C63" s="144" t="s">
        <v>595</v>
      </c>
      <c r="D63" s="144" t="s">
        <v>592</v>
      </c>
      <c r="E63" s="144" t="str">
        <f>VLOOKUP(A63,'2'!$X:$AB,2,FALSE)</f>
        <v>Within a few hours</v>
      </c>
      <c r="F63" s="144">
        <f>VLOOKUP($A63,'2'!$X:$AB,3,FALSE)</f>
        <v>1</v>
      </c>
      <c r="G63" s="144">
        <f>VLOOKUP($A63,'2'!$X:$AB,4,FALSE)</f>
        <v>1</v>
      </c>
      <c r="H63" s="343" t="str">
        <f>VLOOKUP($A63,'2'!$X:$AB,5,FALSE)</f>
        <v>Yes</v>
      </c>
      <c r="J63" s="144">
        <v>54.92</v>
      </c>
      <c r="K63" s="144">
        <v>102</v>
      </c>
      <c r="L63" s="144" t="s">
        <v>596</v>
      </c>
      <c r="M63" s="144" t="s">
        <v>176</v>
      </c>
      <c r="N63" s="144" t="s">
        <v>597</v>
      </c>
      <c r="O63" s="343">
        <v>54.92</v>
      </c>
    </row>
    <row r="64" spans="1:32" s="144" customFormat="1" ht="15">
      <c r="A64" s="342">
        <v>60</v>
      </c>
      <c r="B64" s="144" t="s">
        <v>598</v>
      </c>
      <c r="C64" s="144" t="s">
        <v>599</v>
      </c>
      <c r="D64" s="144" t="s">
        <v>592</v>
      </c>
      <c r="E64" s="144" t="str">
        <f>VLOOKUP(A64,'2'!$X:$AB,2,FALSE)</f>
        <v>Within an hour</v>
      </c>
      <c r="F64" s="144">
        <f>VLOOKUP($A64,'2'!$X:$AB,3,FALSE)</f>
        <v>1</v>
      </c>
      <c r="G64" s="144">
        <f>VLOOKUP($A64,'2'!$X:$AB,4,FALSE)</f>
        <v>1</v>
      </c>
      <c r="H64" s="343" t="str">
        <f>VLOOKUP($A64,'2'!$X:$AB,5,FALSE)</f>
        <v>Yes</v>
      </c>
      <c r="J64" s="144">
        <v>4</v>
      </c>
      <c r="K64" s="144">
        <v>102</v>
      </c>
      <c r="L64" s="144" t="s">
        <v>596</v>
      </c>
      <c r="M64" s="144" t="s">
        <v>188</v>
      </c>
      <c r="N64" s="144" t="s">
        <v>582</v>
      </c>
      <c r="O64" s="343">
        <v>4</v>
      </c>
    </row>
    <row r="65" spans="1:15" s="144" customFormat="1" ht="15">
      <c r="A65" s="342">
        <v>61</v>
      </c>
      <c r="B65" s="144" t="s">
        <v>600</v>
      </c>
      <c r="C65" s="144" t="s">
        <v>601</v>
      </c>
      <c r="D65" s="144" t="s">
        <v>602</v>
      </c>
      <c r="E65" s="144" t="str">
        <f>VLOOKUP(A65,'2'!$X:$AB,2,FALSE)</f>
        <v>Within a few hours</v>
      </c>
      <c r="F65" s="144">
        <f>VLOOKUP($A65,'2'!$X:$AB,3,FALSE)</f>
        <v>0.78</v>
      </c>
      <c r="G65" s="144">
        <f>VLOOKUP($A65,'2'!$X:$AB,4,FALSE)</f>
        <v>0.98</v>
      </c>
      <c r="H65" s="343" t="str">
        <f>VLOOKUP($A65,'2'!$X:$AB,5,FALSE)</f>
        <v>No</v>
      </c>
      <c r="J65" s="144">
        <v>1.49</v>
      </c>
      <c r="K65" s="144">
        <v>102</v>
      </c>
      <c r="L65" s="144" t="s">
        <v>596</v>
      </c>
      <c r="M65" s="144" t="s">
        <v>188</v>
      </c>
      <c r="N65" s="144" t="s">
        <v>369</v>
      </c>
      <c r="O65" s="343">
        <v>1.49</v>
      </c>
    </row>
    <row r="66" spans="1:15" s="144" customFormat="1" ht="15">
      <c r="A66" s="342">
        <v>62</v>
      </c>
      <c r="B66" s="144" t="s">
        <v>603</v>
      </c>
      <c r="C66" s="144" t="s">
        <v>604</v>
      </c>
      <c r="D66" s="144" t="s">
        <v>605</v>
      </c>
      <c r="E66" s="144" t="str">
        <f>VLOOKUP(A66,'2'!$X:$AB,2,FALSE)</f>
        <v>Within an hour</v>
      </c>
      <c r="F66" s="144">
        <f>VLOOKUP($A66,'2'!$X:$AB,3,FALSE)</f>
        <v>1</v>
      </c>
      <c r="G66" s="144">
        <f>VLOOKUP($A66,'2'!$X:$AB,4,FALSE)</f>
        <v>0.5</v>
      </c>
      <c r="H66" s="343" t="str">
        <f>VLOOKUP($A66,'2'!$X:$AB,5,FALSE)</f>
        <v>Yes</v>
      </c>
      <c r="J66" s="144">
        <v>54.92</v>
      </c>
      <c r="K66" s="144">
        <v>107</v>
      </c>
      <c r="L66" s="144" t="s">
        <v>606</v>
      </c>
      <c r="M66" s="144" t="s">
        <v>176</v>
      </c>
      <c r="N66" s="144" t="s">
        <v>597</v>
      </c>
      <c r="O66" s="343">
        <v>54.92</v>
      </c>
    </row>
    <row r="67" spans="1:15" s="144" customFormat="1" ht="15">
      <c r="A67" s="342">
        <v>63</v>
      </c>
      <c r="B67" s="144" t="s">
        <v>607</v>
      </c>
      <c r="C67" s="144" t="s">
        <v>608</v>
      </c>
      <c r="D67" s="144" t="s">
        <v>609</v>
      </c>
      <c r="E67" s="144" t="str">
        <f>VLOOKUP(A67,'2'!$X:$AB,2,FALSE)</f>
        <v>Within an hour</v>
      </c>
      <c r="F67" s="144">
        <f>VLOOKUP($A67,'2'!$X:$AB,3,FALSE)</f>
        <v>0.88</v>
      </c>
      <c r="G67" s="144">
        <f>VLOOKUP($A67,'2'!$X:$AB,4,FALSE)</f>
        <v>1</v>
      </c>
      <c r="H67" s="343" t="str">
        <f>VLOOKUP($A67,'2'!$X:$AB,5,FALSE)</f>
        <v>No</v>
      </c>
      <c r="J67" s="144">
        <v>1.49</v>
      </c>
      <c r="K67" s="144">
        <v>109</v>
      </c>
      <c r="L67" s="144" t="s">
        <v>610</v>
      </c>
      <c r="M67" s="144" t="s">
        <v>188</v>
      </c>
      <c r="N67" s="144" t="s">
        <v>369</v>
      </c>
      <c r="O67" s="343">
        <v>1.49</v>
      </c>
    </row>
    <row r="68" spans="1:15" s="144" customFormat="1" ht="15">
      <c r="A68" s="342">
        <v>64</v>
      </c>
      <c r="B68" s="144" t="s">
        <v>611</v>
      </c>
      <c r="C68" s="144" t="s">
        <v>612</v>
      </c>
      <c r="D68" s="144" t="s">
        <v>613</v>
      </c>
      <c r="E68" s="144" t="str">
        <f>VLOOKUP(A68,'2'!$X:$AB,2,FALSE)</f>
        <v>Within a few hours</v>
      </c>
      <c r="F68" s="144">
        <f>VLOOKUP($A68,'2'!$X:$AB,3,FALSE)</f>
        <v>1</v>
      </c>
      <c r="G68" s="144">
        <f>VLOOKUP($A68,'2'!$X:$AB,4,FALSE)</f>
        <v>1</v>
      </c>
      <c r="H68" s="343" t="str">
        <f>VLOOKUP($A68,'2'!$X:$AB,5,FALSE)</f>
        <v>No</v>
      </c>
      <c r="J68" s="144">
        <v>1.2</v>
      </c>
      <c r="K68" s="144">
        <v>114</v>
      </c>
      <c r="L68" s="144" t="s">
        <v>614</v>
      </c>
      <c r="M68" s="144" t="s">
        <v>188</v>
      </c>
      <c r="N68" s="144" t="s">
        <v>165</v>
      </c>
      <c r="O68" s="343">
        <v>1.2</v>
      </c>
    </row>
    <row r="69" spans="1:15" s="144" customFormat="1" ht="15">
      <c r="A69" s="342">
        <v>65</v>
      </c>
      <c r="B69" s="144" t="s">
        <v>615</v>
      </c>
      <c r="C69" s="144" t="s">
        <v>616</v>
      </c>
      <c r="D69" s="144" t="s">
        <v>613</v>
      </c>
      <c r="E69" s="144" t="str">
        <f>VLOOKUP(A69,'2'!$X:$AB,2,FALSE)</f>
        <v>Within a few hours</v>
      </c>
      <c r="F69" s="144">
        <f>VLOOKUP($A69,'2'!$X:$AB,3,FALSE)</f>
        <v>0.9</v>
      </c>
      <c r="G69" s="144">
        <f>VLOOKUP($A69,'2'!$X:$AB,4,FALSE)</f>
        <v>0.79</v>
      </c>
      <c r="H69" s="343" t="str">
        <f>VLOOKUP($A69,'2'!$X:$AB,5,FALSE)</f>
        <v>No</v>
      </c>
      <c r="J69" s="144">
        <v>0.5</v>
      </c>
      <c r="K69" s="144">
        <v>114</v>
      </c>
      <c r="L69" s="144" t="s">
        <v>614</v>
      </c>
      <c r="M69" s="144" t="s">
        <v>188</v>
      </c>
      <c r="N69" s="144" t="s">
        <v>447</v>
      </c>
      <c r="O69" s="343">
        <v>0.5</v>
      </c>
    </row>
    <row r="70" spans="1:15" s="144" customFormat="1" ht="15">
      <c r="A70" s="342">
        <v>66</v>
      </c>
      <c r="B70" s="144" t="s">
        <v>617</v>
      </c>
      <c r="C70" s="144" t="s">
        <v>618</v>
      </c>
      <c r="D70" s="144" t="s">
        <v>619</v>
      </c>
      <c r="E70" s="144" t="str">
        <f>VLOOKUP(A70,'2'!$X:$AB,2,FALSE)</f>
        <v>Within an hour</v>
      </c>
      <c r="F70" s="144">
        <f>VLOOKUP($A70,'2'!$X:$AB,3,FALSE)</f>
        <v>1</v>
      </c>
      <c r="G70" s="144">
        <f>VLOOKUP($A70,'2'!$X:$AB,4,FALSE)</f>
        <v>1</v>
      </c>
      <c r="H70" s="343" t="str">
        <f>VLOOKUP($A70,'2'!$X:$AB,5,FALSE)</f>
        <v>Yes</v>
      </c>
      <c r="J70" s="144">
        <v>1.3</v>
      </c>
      <c r="K70" s="144">
        <v>114</v>
      </c>
      <c r="L70" s="144" t="s">
        <v>614</v>
      </c>
      <c r="M70" s="144" t="s">
        <v>164</v>
      </c>
      <c r="N70" s="144" t="s">
        <v>315</v>
      </c>
      <c r="O70" s="343">
        <v>1.3</v>
      </c>
    </row>
    <row r="71" spans="1:15" s="144" customFormat="1" ht="15">
      <c r="A71" s="342">
        <v>67</v>
      </c>
      <c r="B71" s="144" t="s">
        <v>620</v>
      </c>
      <c r="C71" s="144" t="s">
        <v>621</v>
      </c>
      <c r="D71" s="144" t="s">
        <v>622</v>
      </c>
      <c r="E71" s="144" t="str">
        <f>VLOOKUP(A71,'2'!$X:$AB,2,FALSE)</f>
        <v>Within an hour</v>
      </c>
      <c r="F71" s="144">
        <f>VLOOKUP($A71,'2'!$X:$AB,3,FALSE)</f>
        <v>1</v>
      </c>
      <c r="G71" s="144">
        <f>VLOOKUP($A71,'2'!$X:$AB,4,FALSE)</f>
        <v>0.85</v>
      </c>
      <c r="H71" s="343" t="str">
        <f>VLOOKUP($A71,'2'!$X:$AB,5,FALSE)</f>
        <v>No</v>
      </c>
      <c r="J71" s="144">
        <v>1.99</v>
      </c>
      <c r="K71" s="144">
        <v>115</v>
      </c>
      <c r="L71" s="144" t="s">
        <v>623</v>
      </c>
      <c r="M71" s="144" t="s">
        <v>188</v>
      </c>
      <c r="N71" s="144" t="s">
        <v>582</v>
      </c>
      <c r="O71" s="343">
        <v>1.99</v>
      </c>
    </row>
    <row r="72" spans="1:15" s="144" customFormat="1" ht="15">
      <c r="A72" s="342">
        <v>68</v>
      </c>
      <c r="B72" s="144" t="s">
        <v>624</v>
      </c>
      <c r="C72" s="144" t="s">
        <v>625</v>
      </c>
      <c r="D72" s="144" t="s">
        <v>626</v>
      </c>
      <c r="E72" s="144" t="str">
        <f>VLOOKUP(A72,'2'!$X:$AB,2,FALSE)</f>
        <v>Within an hour</v>
      </c>
      <c r="F72" s="144">
        <f>VLOOKUP($A72,'2'!$X:$AB,3,FALSE)</f>
        <v>1</v>
      </c>
      <c r="G72" s="144">
        <f>VLOOKUP($A72,'2'!$X:$AB,4,FALSE)</f>
        <v>0</v>
      </c>
      <c r="H72" s="343" t="str">
        <f>VLOOKUP($A72,'2'!$X:$AB,5,FALSE)</f>
        <v>No</v>
      </c>
      <c r="J72" s="144">
        <v>1.2</v>
      </c>
      <c r="K72" s="144">
        <v>117</v>
      </c>
      <c r="L72" s="144" t="s">
        <v>627</v>
      </c>
      <c r="M72" s="144" t="s">
        <v>188</v>
      </c>
      <c r="N72" s="144" t="s">
        <v>165</v>
      </c>
      <c r="O72" s="343">
        <v>1.2</v>
      </c>
    </row>
    <row r="73" spans="1:15" s="144" customFormat="1" ht="15">
      <c r="A73" s="342">
        <v>69</v>
      </c>
      <c r="B73" s="144" t="s">
        <v>628</v>
      </c>
      <c r="C73" s="144" t="s">
        <v>629</v>
      </c>
      <c r="D73" s="144" t="s">
        <v>630</v>
      </c>
      <c r="E73" s="144" t="str">
        <f>VLOOKUP(A73,'2'!$X:$AB,2,FALSE)</f>
        <v>Within a day</v>
      </c>
      <c r="F73" s="144">
        <f>VLOOKUP($A73,'2'!$X:$AB,3,FALSE)</f>
        <v>0.8</v>
      </c>
      <c r="G73" s="144">
        <f>VLOOKUP($A73,'2'!$X:$AB,4,FALSE)</f>
        <v>0.67</v>
      </c>
      <c r="H73" s="343" t="str">
        <f>VLOOKUP($A73,'2'!$X:$AB,5,FALSE)</f>
        <v>Yes</v>
      </c>
      <c r="J73" s="144">
        <v>0.5</v>
      </c>
      <c r="K73" s="144">
        <v>117</v>
      </c>
      <c r="L73" s="144" t="s">
        <v>627</v>
      </c>
      <c r="M73" s="144" t="s">
        <v>188</v>
      </c>
      <c r="N73" s="144" t="s">
        <v>447</v>
      </c>
      <c r="O73" s="343">
        <v>0.5</v>
      </c>
    </row>
    <row r="74" spans="1:15" s="144" customFormat="1" ht="15">
      <c r="A74" s="342">
        <v>70</v>
      </c>
      <c r="B74" s="144" t="s">
        <v>631</v>
      </c>
      <c r="C74" s="144" t="s">
        <v>632</v>
      </c>
      <c r="D74" s="144" t="s">
        <v>633</v>
      </c>
      <c r="E74" s="144">
        <f>VLOOKUP(A74,'2'!$X:$AB,2,FALSE)</f>
        <v>0</v>
      </c>
      <c r="F74" s="144">
        <f>VLOOKUP($A74,'2'!$X:$AB,3,FALSE)</f>
        <v>0</v>
      </c>
      <c r="G74" s="144">
        <f>VLOOKUP($A74,'2'!$X:$AB,4,FALSE)</f>
        <v>0</v>
      </c>
      <c r="H74" s="343">
        <f>VLOOKUP($A74,'2'!$X:$AB,5,FALSE)</f>
        <v>0</v>
      </c>
      <c r="J74" s="144">
        <v>1.3</v>
      </c>
      <c r="K74" s="144">
        <v>117</v>
      </c>
      <c r="L74" s="144" t="s">
        <v>627</v>
      </c>
      <c r="M74" s="144" t="s">
        <v>164</v>
      </c>
      <c r="N74" s="144" t="s">
        <v>315</v>
      </c>
      <c r="O74" s="343">
        <v>1.3</v>
      </c>
    </row>
    <row r="75" spans="1:15" s="144" customFormat="1" ht="15">
      <c r="A75" s="342">
        <v>71</v>
      </c>
      <c r="B75" s="144" t="s">
        <v>634</v>
      </c>
      <c r="C75" s="144" t="s">
        <v>635</v>
      </c>
      <c r="D75" s="144" t="s">
        <v>636</v>
      </c>
      <c r="E75" s="144" t="str">
        <f>VLOOKUP(A75,'2'!$X:$AB,2,FALSE)</f>
        <v>Within an hour</v>
      </c>
      <c r="F75" s="144">
        <f>VLOOKUP($A75,'2'!$X:$AB,3,FALSE)</f>
        <v>1</v>
      </c>
      <c r="G75" s="144">
        <f>VLOOKUP($A75,'2'!$X:$AB,4,FALSE)</f>
        <v>0.96</v>
      </c>
      <c r="H75" s="343" t="str">
        <f>VLOOKUP($A75,'2'!$X:$AB,5,FALSE)</f>
        <v>No</v>
      </c>
      <c r="J75" s="144">
        <v>1.99</v>
      </c>
      <c r="K75" s="144">
        <v>117</v>
      </c>
      <c r="L75" s="144" t="s">
        <v>627</v>
      </c>
      <c r="M75" s="144" t="s">
        <v>188</v>
      </c>
      <c r="N75" s="144" t="s">
        <v>582</v>
      </c>
      <c r="O75" s="343">
        <v>1.99</v>
      </c>
    </row>
    <row r="76" spans="1:15" s="144" customFormat="1" ht="15">
      <c r="A76" s="342">
        <v>72</v>
      </c>
      <c r="B76" s="144" t="s">
        <v>637</v>
      </c>
      <c r="C76" s="144" t="s">
        <v>638</v>
      </c>
      <c r="D76" s="144" t="s">
        <v>639</v>
      </c>
      <c r="E76" s="144" t="str">
        <f>VLOOKUP(A76,'2'!$X:$AB,2,FALSE)</f>
        <v>Within a few hours</v>
      </c>
      <c r="F76" s="144">
        <f>VLOOKUP($A76,'2'!$X:$AB,3,FALSE)</f>
        <v>0.85</v>
      </c>
      <c r="G76" s="144">
        <f>VLOOKUP($A76,'2'!$X:$AB,4,FALSE)</f>
        <v>0.99</v>
      </c>
      <c r="H76" s="343" t="str">
        <f>VLOOKUP($A76,'2'!$X:$AB,5,FALSE)</f>
        <v>No</v>
      </c>
      <c r="J76" s="144">
        <v>0.5</v>
      </c>
      <c r="K76" s="144">
        <v>120</v>
      </c>
      <c r="L76" s="144" t="s">
        <v>640</v>
      </c>
      <c r="M76" s="144" t="s">
        <v>188</v>
      </c>
      <c r="N76" s="144" t="s">
        <v>447</v>
      </c>
      <c r="O76" s="343">
        <v>0.5</v>
      </c>
    </row>
    <row r="77" spans="1:15" s="144" customFormat="1" ht="15">
      <c r="A77" s="342">
        <v>73</v>
      </c>
      <c r="B77" s="144" t="s">
        <v>641</v>
      </c>
      <c r="C77" s="144" t="s">
        <v>642</v>
      </c>
      <c r="D77" s="144" t="s">
        <v>643</v>
      </c>
      <c r="E77" s="144" t="str">
        <f>VLOOKUP(A77,'2'!$X:$AB,2,FALSE)</f>
        <v>Within an hour</v>
      </c>
      <c r="F77" s="144">
        <f>VLOOKUP($A77,'2'!$X:$AB,3,FALSE)</f>
        <v>1</v>
      </c>
      <c r="G77" s="144">
        <f>VLOOKUP($A77,'2'!$X:$AB,4,FALSE)</f>
        <v>0.9</v>
      </c>
      <c r="H77" s="343" t="str">
        <f>VLOOKUP($A77,'2'!$X:$AB,5,FALSE)</f>
        <v>No</v>
      </c>
      <c r="J77" s="144">
        <v>3</v>
      </c>
      <c r="K77" s="144">
        <v>120</v>
      </c>
      <c r="L77" s="144" t="s">
        <v>640</v>
      </c>
      <c r="M77" s="144" t="s">
        <v>164</v>
      </c>
      <c r="N77" s="144" t="s">
        <v>266</v>
      </c>
      <c r="O77" s="343">
        <v>3</v>
      </c>
    </row>
    <row r="78" spans="1:15" s="144" customFormat="1" ht="15">
      <c r="A78" s="342">
        <v>74</v>
      </c>
      <c r="B78" s="144" t="s">
        <v>644</v>
      </c>
      <c r="C78" s="144" t="s">
        <v>645</v>
      </c>
      <c r="D78" s="144" t="s">
        <v>646</v>
      </c>
      <c r="E78" s="144" t="str">
        <f>VLOOKUP(A78,'2'!$X:$AB,2,FALSE)</f>
        <v>Within a day</v>
      </c>
      <c r="F78" s="144">
        <f>VLOOKUP($A78,'2'!$X:$AB,3,FALSE)</f>
        <v>0.73</v>
      </c>
      <c r="G78" s="144">
        <f>VLOOKUP($A78,'2'!$X:$AB,4,FALSE)</f>
        <v>0.93</v>
      </c>
      <c r="H78" s="343" t="str">
        <f>VLOOKUP($A78,'2'!$X:$AB,5,FALSE)</f>
        <v>No</v>
      </c>
      <c r="J78" s="144">
        <v>6.14</v>
      </c>
      <c r="K78" s="144">
        <v>123</v>
      </c>
      <c r="L78" s="144" t="s">
        <v>647</v>
      </c>
      <c r="M78" s="144" t="s">
        <v>188</v>
      </c>
      <c r="N78" s="144" t="s">
        <v>574</v>
      </c>
      <c r="O78" s="343">
        <v>6.14</v>
      </c>
    </row>
    <row r="79" spans="1:15" s="144" customFormat="1" ht="15">
      <c r="A79" s="342">
        <v>75</v>
      </c>
      <c r="B79" s="144" t="s">
        <v>648</v>
      </c>
      <c r="C79" s="144" t="s">
        <v>649</v>
      </c>
      <c r="D79" s="144" t="s">
        <v>650</v>
      </c>
      <c r="E79" s="144" t="str">
        <f>VLOOKUP(A79,'2'!$X:$AB,2,FALSE)</f>
        <v>Within a day</v>
      </c>
      <c r="F79" s="144">
        <f>VLOOKUP($A79,'2'!$X:$AB,3,FALSE)</f>
        <v>1</v>
      </c>
      <c r="G79" s="144">
        <f>VLOOKUP($A79,'2'!$X:$AB,4,FALSE)</f>
        <v>0.92</v>
      </c>
      <c r="H79" s="343" t="str">
        <f>VLOOKUP($A79,'2'!$X:$AB,5,FALSE)</f>
        <v>No</v>
      </c>
      <c r="J79" s="144">
        <v>4.08</v>
      </c>
      <c r="K79" s="144">
        <v>129</v>
      </c>
      <c r="L79" s="144" t="s">
        <v>651</v>
      </c>
      <c r="M79" s="144" t="s">
        <v>188</v>
      </c>
      <c r="N79" s="144" t="s">
        <v>189</v>
      </c>
      <c r="O79" s="343">
        <v>4.08</v>
      </c>
    </row>
    <row r="80" spans="1:15" s="144" customFormat="1" ht="15">
      <c r="A80" s="342">
        <v>76</v>
      </c>
      <c r="B80" s="144" t="s">
        <v>652</v>
      </c>
      <c r="C80" s="144" t="s">
        <v>653</v>
      </c>
      <c r="D80" s="144" t="s">
        <v>654</v>
      </c>
      <c r="E80" s="144" t="str">
        <f>VLOOKUP(A80,'2'!$X:$AB,2,FALSE)</f>
        <v>Within a day</v>
      </c>
      <c r="F80" s="144">
        <f>VLOOKUP($A80,'2'!$X:$AB,3,FALSE)</f>
        <v>0.75</v>
      </c>
      <c r="G80" s="144">
        <f>VLOOKUP($A80,'2'!$X:$AB,4,FALSE)</f>
        <v>0.64</v>
      </c>
      <c r="H80" s="343" t="str">
        <f>VLOOKUP($A80,'2'!$X:$AB,5,FALSE)</f>
        <v>Yes</v>
      </c>
      <c r="J80" s="144">
        <v>1.39</v>
      </c>
      <c r="K80" s="144">
        <v>129</v>
      </c>
      <c r="L80" s="144" t="s">
        <v>651</v>
      </c>
      <c r="M80" s="144" t="s">
        <v>188</v>
      </c>
      <c r="N80" s="144" t="s">
        <v>240</v>
      </c>
      <c r="O80" s="343">
        <v>1.39</v>
      </c>
    </row>
    <row r="81" spans="1:15" s="144" customFormat="1" ht="15">
      <c r="A81" s="342">
        <v>77</v>
      </c>
      <c r="B81" s="144" t="s">
        <v>655</v>
      </c>
      <c r="C81" s="144" t="s">
        <v>656</v>
      </c>
      <c r="D81" s="144" t="s">
        <v>657</v>
      </c>
      <c r="E81" s="144" t="str">
        <f>VLOOKUP(A81,'2'!$X:$AB,2,FALSE)</f>
        <v>Within an hour</v>
      </c>
      <c r="F81" s="144">
        <f>VLOOKUP($A81,'2'!$X:$AB,3,FALSE)</f>
        <v>1</v>
      </c>
      <c r="G81" s="144">
        <f>VLOOKUP($A81,'2'!$X:$AB,4,FALSE)</f>
        <v>0.86</v>
      </c>
      <c r="H81" s="343" t="str">
        <f>VLOOKUP($A81,'2'!$X:$AB,5,FALSE)</f>
        <v>No</v>
      </c>
      <c r="J81" s="144">
        <v>9.5399999999999991</v>
      </c>
      <c r="K81" s="144">
        <v>136</v>
      </c>
      <c r="L81" s="144" t="s">
        <v>658</v>
      </c>
      <c r="M81" s="144" t="s">
        <v>188</v>
      </c>
      <c r="N81" s="144" t="s">
        <v>315</v>
      </c>
      <c r="O81" s="343">
        <v>9.5399999999999991</v>
      </c>
    </row>
    <row r="82" spans="1:15" s="144" customFormat="1" ht="15">
      <c r="A82" s="342">
        <v>78</v>
      </c>
      <c r="B82" s="144" t="s">
        <v>659</v>
      </c>
      <c r="C82" s="144" t="s">
        <v>660</v>
      </c>
      <c r="D82" s="144" t="s">
        <v>661</v>
      </c>
      <c r="E82" s="144" t="str">
        <f>VLOOKUP(A82,'2'!$X:$AB,2,FALSE)</f>
        <v>Within an hour</v>
      </c>
      <c r="F82" s="144">
        <f>VLOOKUP($A82,'2'!$X:$AB,3,FALSE)</f>
        <v>1</v>
      </c>
      <c r="G82" s="144">
        <f>VLOOKUP($A82,'2'!$X:$AB,4,FALSE)</f>
        <v>0.97</v>
      </c>
      <c r="H82" s="343" t="str">
        <f>VLOOKUP($A82,'2'!$X:$AB,5,FALSE)</f>
        <v>Yes</v>
      </c>
      <c r="J82" s="144">
        <v>3.37</v>
      </c>
      <c r="K82" s="144">
        <v>136</v>
      </c>
      <c r="L82" s="144" t="s">
        <v>658</v>
      </c>
      <c r="M82" s="144" t="s">
        <v>188</v>
      </c>
      <c r="N82" s="144" t="s">
        <v>574</v>
      </c>
      <c r="O82" s="343">
        <v>3.37</v>
      </c>
    </row>
    <row r="83" spans="1:15" s="144" customFormat="1" ht="15">
      <c r="A83" s="342">
        <v>79</v>
      </c>
      <c r="B83" s="144" t="s">
        <v>662</v>
      </c>
      <c r="C83" s="144" t="s">
        <v>663</v>
      </c>
      <c r="D83" s="144" t="s">
        <v>664</v>
      </c>
      <c r="E83" s="144" t="str">
        <f>VLOOKUP(A83,'2'!$X:$AB,2,FALSE)</f>
        <v>Within an hour</v>
      </c>
      <c r="F83" s="144">
        <f>VLOOKUP($A83,'2'!$X:$AB,3,FALSE)</f>
        <v>1</v>
      </c>
      <c r="G83" s="144">
        <f>VLOOKUP($A83,'2'!$X:$AB,4,FALSE)</f>
        <v>1</v>
      </c>
      <c r="H83" s="343" t="str">
        <f>VLOOKUP($A83,'2'!$X:$AB,5,FALSE)</f>
        <v>No</v>
      </c>
      <c r="J83" s="144">
        <v>11.54</v>
      </c>
      <c r="K83" s="144">
        <v>142</v>
      </c>
      <c r="L83" s="144" t="s">
        <v>665</v>
      </c>
      <c r="M83" s="144" t="s">
        <v>188</v>
      </c>
      <c r="N83" s="144" t="s">
        <v>315</v>
      </c>
      <c r="O83" s="343">
        <v>11.54</v>
      </c>
    </row>
    <row r="84" spans="1:15" s="144" customFormat="1" ht="15">
      <c r="A84" s="342">
        <v>80</v>
      </c>
      <c r="B84" s="144" t="s">
        <v>666</v>
      </c>
      <c r="C84" s="144" t="s">
        <v>667</v>
      </c>
      <c r="D84" s="144" t="s">
        <v>664</v>
      </c>
      <c r="E84" s="144" t="str">
        <f>VLOOKUP(A84,'2'!$X:$AB,2,FALSE)</f>
        <v>Within an hour</v>
      </c>
      <c r="F84" s="144">
        <f>VLOOKUP($A84,'2'!$X:$AB,3,FALSE)</f>
        <v>1</v>
      </c>
      <c r="G84" s="144">
        <f>VLOOKUP($A84,'2'!$X:$AB,4,FALSE)</f>
        <v>0.99</v>
      </c>
      <c r="H84" s="343" t="str">
        <f>VLOOKUP($A84,'2'!$X:$AB,5,FALSE)</f>
        <v>No</v>
      </c>
      <c r="J84" s="144">
        <v>3.37</v>
      </c>
      <c r="K84" s="144">
        <v>144</v>
      </c>
      <c r="L84" s="144" t="s">
        <v>668</v>
      </c>
      <c r="M84" s="144" t="s">
        <v>188</v>
      </c>
      <c r="N84" s="144" t="s">
        <v>574</v>
      </c>
      <c r="O84" s="343">
        <v>3.37</v>
      </c>
    </row>
    <row r="85" spans="1:15" s="144" customFormat="1" ht="15">
      <c r="A85" s="342">
        <v>81</v>
      </c>
      <c r="B85" s="144" t="s">
        <v>669</v>
      </c>
      <c r="C85" s="144" t="s">
        <v>670</v>
      </c>
      <c r="D85" s="144" t="s">
        <v>671</v>
      </c>
      <c r="E85" s="144" t="str">
        <f>VLOOKUP(A85,'2'!$X:$AB,2,FALSE)</f>
        <v>Within a few hours</v>
      </c>
      <c r="F85" s="144">
        <f>VLOOKUP($A85,'2'!$X:$AB,3,FALSE)</f>
        <v>0.92</v>
      </c>
      <c r="G85" s="144">
        <f>VLOOKUP($A85,'2'!$X:$AB,4,FALSE)</f>
        <v>0.71</v>
      </c>
      <c r="H85" s="343" t="str">
        <f>VLOOKUP($A85,'2'!$X:$AB,5,FALSE)</f>
        <v>No</v>
      </c>
      <c r="J85" s="144">
        <v>2.17</v>
      </c>
      <c r="K85" s="144">
        <v>145</v>
      </c>
      <c r="L85" s="144" t="s">
        <v>672</v>
      </c>
      <c r="M85" s="144" t="s">
        <v>188</v>
      </c>
      <c r="N85" s="144" t="s">
        <v>315</v>
      </c>
      <c r="O85" s="343">
        <v>2.17</v>
      </c>
    </row>
    <row r="86" spans="1:15" s="144" customFormat="1" ht="15">
      <c r="A86" s="342">
        <v>82</v>
      </c>
      <c r="B86" s="144" t="s">
        <v>673</v>
      </c>
      <c r="C86" s="144" t="s">
        <v>674</v>
      </c>
      <c r="D86" s="144" t="s">
        <v>675</v>
      </c>
      <c r="E86" s="144" t="str">
        <f>VLOOKUP(A86,'2'!$X:$AB,2,FALSE)</f>
        <v>Within a few hours</v>
      </c>
      <c r="F86" s="144">
        <f>VLOOKUP($A86,'2'!$X:$AB,3,FALSE)</f>
        <v>0.88</v>
      </c>
      <c r="G86" s="144">
        <f>VLOOKUP($A86,'2'!$X:$AB,4,FALSE)</f>
        <v>0.88</v>
      </c>
      <c r="H86" s="343" t="str">
        <f>VLOOKUP($A86,'2'!$X:$AB,5,FALSE)</f>
        <v>Yes</v>
      </c>
      <c r="J86" s="144">
        <v>69</v>
      </c>
      <c r="K86" s="144">
        <v>145</v>
      </c>
      <c r="L86" s="144" t="s">
        <v>672</v>
      </c>
      <c r="M86" s="144" t="s">
        <v>164</v>
      </c>
      <c r="N86" s="144" t="s">
        <v>511</v>
      </c>
      <c r="O86" s="343">
        <v>69</v>
      </c>
    </row>
    <row r="87" spans="1:15" s="144" customFormat="1" ht="15">
      <c r="A87" s="342">
        <v>83</v>
      </c>
      <c r="B87" s="144" t="s">
        <v>676</v>
      </c>
      <c r="C87" s="144" t="s">
        <v>677</v>
      </c>
      <c r="D87" s="144" t="s">
        <v>675</v>
      </c>
      <c r="E87" s="144" t="str">
        <f>VLOOKUP(A87,'2'!$X:$AB,2,FALSE)</f>
        <v>Within a few hours</v>
      </c>
      <c r="F87" s="144">
        <f>VLOOKUP($A87,'2'!$X:$AB,3,FALSE)</f>
        <v>1</v>
      </c>
      <c r="G87" s="144">
        <f>VLOOKUP($A87,'2'!$X:$AB,4,FALSE)</f>
        <v>1</v>
      </c>
      <c r="H87" s="343" t="str">
        <f>VLOOKUP($A87,'2'!$X:$AB,5,FALSE)</f>
        <v>Yes</v>
      </c>
      <c r="J87" s="144">
        <v>4.8</v>
      </c>
      <c r="K87" s="144">
        <v>146</v>
      </c>
      <c r="L87" s="144" t="s">
        <v>678</v>
      </c>
      <c r="M87" s="144" t="s">
        <v>188</v>
      </c>
      <c r="N87" s="144" t="s">
        <v>189</v>
      </c>
      <c r="O87" s="343">
        <v>4.8</v>
      </c>
    </row>
    <row r="88" spans="1:15" s="144" customFormat="1" ht="15">
      <c r="A88" s="342">
        <v>84</v>
      </c>
      <c r="B88" s="144" t="s">
        <v>679</v>
      </c>
      <c r="C88" s="144" t="s">
        <v>680</v>
      </c>
      <c r="D88" s="144" t="s">
        <v>681</v>
      </c>
      <c r="E88" s="144">
        <f>VLOOKUP(A88,'2'!$X:$AB,2,FALSE)</f>
        <v>0</v>
      </c>
      <c r="F88" s="144">
        <f>VLOOKUP($A88,'2'!$X:$AB,3,FALSE)</f>
        <v>0</v>
      </c>
      <c r="G88" s="144">
        <f>VLOOKUP($A88,'2'!$X:$AB,4,FALSE)</f>
        <v>0</v>
      </c>
      <c r="H88" s="343">
        <f>VLOOKUP($A88,'2'!$X:$AB,5,FALSE)</f>
        <v>0</v>
      </c>
      <c r="J88" s="144">
        <v>26.2</v>
      </c>
      <c r="K88" s="144">
        <v>146</v>
      </c>
      <c r="L88" s="144" t="s">
        <v>678</v>
      </c>
      <c r="M88" s="144" t="s">
        <v>176</v>
      </c>
      <c r="N88" s="144" t="s">
        <v>177</v>
      </c>
      <c r="O88" s="343">
        <v>26.2</v>
      </c>
    </row>
    <row r="89" spans="1:15" s="144" customFormat="1" ht="15">
      <c r="A89" s="342">
        <v>85</v>
      </c>
      <c r="B89" s="144" t="s">
        <v>682</v>
      </c>
      <c r="C89" s="144" t="s">
        <v>683</v>
      </c>
      <c r="D89" s="144" t="s">
        <v>684</v>
      </c>
      <c r="E89" s="144">
        <f>VLOOKUP(A89,'2'!$X:$AB,2,FALSE)</f>
        <v>0</v>
      </c>
      <c r="F89" s="144">
        <f>VLOOKUP($A89,'2'!$X:$AB,3,FALSE)</f>
        <v>0</v>
      </c>
      <c r="G89" s="144">
        <f>VLOOKUP($A89,'2'!$X:$AB,4,FALSE)</f>
        <v>0</v>
      </c>
      <c r="H89" s="343">
        <f>VLOOKUP($A89,'2'!$X:$AB,5,FALSE)</f>
        <v>0</v>
      </c>
      <c r="J89" s="144">
        <v>5.5</v>
      </c>
      <c r="K89" s="144">
        <v>151</v>
      </c>
      <c r="L89" s="144" t="s">
        <v>685</v>
      </c>
      <c r="M89" s="144" t="s">
        <v>188</v>
      </c>
      <c r="N89" s="144" t="s">
        <v>582</v>
      </c>
      <c r="O89" s="343">
        <v>5.5</v>
      </c>
    </row>
    <row r="90" spans="1:15" s="144" customFormat="1" ht="15">
      <c r="A90" s="342">
        <v>86</v>
      </c>
      <c r="B90" s="144" t="s">
        <v>686</v>
      </c>
      <c r="C90" s="144" t="s">
        <v>687</v>
      </c>
      <c r="D90" s="144" t="s">
        <v>688</v>
      </c>
      <c r="E90" s="144" t="str">
        <f>VLOOKUP(A90,'2'!$X:$AB,2,FALSE)</f>
        <v>Within an hour</v>
      </c>
      <c r="F90" s="144">
        <f>VLOOKUP($A90,'2'!$X:$AB,3,FALSE)</f>
        <v>1</v>
      </c>
      <c r="G90" s="144">
        <f>VLOOKUP($A90,'2'!$X:$AB,4,FALSE)</f>
        <v>0.6</v>
      </c>
      <c r="H90" s="343" t="str">
        <f>VLOOKUP($A90,'2'!$X:$AB,5,FALSE)</f>
        <v>No</v>
      </c>
      <c r="J90" s="144">
        <v>2.5</v>
      </c>
      <c r="K90" s="144">
        <v>151</v>
      </c>
      <c r="L90" s="144" t="s">
        <v>685</v>
      </c>
      <c r="M90" s="144" t="s">
        <v>188</v>
      </c>
      <c r="N90" s="144" t="s">
        <v>240</v>
      </c>
      <c r="O90" s="343">
        <v>2.5</v>
      </c>
    </row>
    <row r="91" spans="1:15" s="144" customFormat="1" ht="15">
      <c r="A91" s="342">
        <v>87</v>
      </c>
      <c r="B91" s="144" t="s">
        <v>689</v>
      </c>
      <c r="C91" s="144" t="s">
        <v>690</v>
      </c>
      <c r="D91" s="144" t="s">
        <v>691</v>
      </c>
      <c r="E91" s="144" t="str">
        <f>VLOOKUP(A91,'2'!$X:$AB,2,FALSE)</f>
        <v>Within a few hours</v>
      </c>
      <c r="F91" s="144">
        <f>VLOOKUP($A91,'2'!$X:$AB,3,FALSE)</f>
        <v>0.83</v>
      </c>
      <c r="G91" s="144">
        <f>VLOOKUP($A91,'2'!$X:$AB,4,FALSE)</f>
        <v>0.88</v>
      </c>
      <c r="H91" s="343" t="str">
        <f>VLOOKUP($A91,'2'!$X:$AB,5,FALSE)</f>
        <v>No</v>
      </c>
      <c r="J91" s="144">
        <v>0.7</v>
      </c>
      <c r="K91" s="144">
        <v>152</v>
      </c>
      <c r="L91" s="144" t="s">
        <v>692</v>
      </c>
      <c r="M91" s="144" t="s">
        <v>188</v>
      </c>
      <c r="N91" s="144" t="s">
        <v>165</v>
      </c>
      <c r="O91" s="343">
        <v>0.7</v>
      </c>
    </row>
    <row r="92" spans="1:15" s="144" customFormat="1" ht="15">
      <c r="A92" s="342">
        <v>88</v>
      </c>
      <c r="B92" s="144" t="s">
        <v>693</v>
      </c>
      <c r="C92" s="144" t="s">
        <v>694</v>
      </c>
      <c r="D92" s="144" t="s">
        <v>695</v>
      </c>
      <c r="E92" s="144" t="str">
        <f>VLOOKUP(A92,'2'!$X:$AB,2,FALSE)</f>
        <v>Within an hour</v>
      </c>
      <c r="F92" s="144">
        <f>VLOOKUP($A92,'2'!$X:$AB,3,FALSE)</f>
        <v>1</v>
      </c>
      <c r="G92" s="144">
        <f>VLOOKUP($A92,'2'!$X:$AB,4,FALSE)</f>
        <v>0.99</v>
      </c>
      <c r="H92" s="343" t="str">
        <f>VLOOKUP($A92,'2'!$X:$AB,5,FALSE)</f>
        <v>No</v>
      </c>
      <c r="J92" s="144">
        <v>48.2</v>
      </c>
      <c r="K92" s="144">
        <v>152</v>
      </c>
      <c r="L92" s="144" t="s">
        <v>692</v>
      </c>
      <c r="M92" s="144" t="s">
        <v>188</v>
      </c>
      <c r="N92" s="144" t="s">
        <v>189</v>
      </c>
      <c r="O92" s="343">
        <v>48.2</v>
      </c>
    </row>
    <row r="93" spans="1:15" s="144" customFormat="1" ht="15">
      <c r="A93" s="342">
        <v>89</v>
      </c>
      <c r="B93" s="144" t="s">
        <v>696</v>
      </c>
      <c r="C93" s="144" t="s">
        <v>697</v>
      </c>
      <c r="D93" s="144" t="s">
        <v>698</v>
      </c>
      <c r="E93" s="144" t="str">
        <f>VLOOKUP(A93,'2'!$X:$AB,2,FALSE)</f>
        <v>Within a few hours</v>
      </c>
      <c r="F93" s="144">
        <f>VLOOKUP($A93,'2'!$X:$AB,3,FALSE)</f>
        <v>1</v>
      </c>
      <c r="G93" s="144">
        <f>VLOOKUP($A93,'2'!$X:$AB,4,FALSE)</f>
        <v>0.6</v>
      </c>
      <c r="H93" s="343" t="str">
        <f>VLOOKUP($A93,'2'!$X:$AB,5,FALSE)</f>
        <v>Yes</v>
      </c>
      <c r="J93" s="144">
        <v>8.99</v>
      </c>
      <c r="K93" s="144">
        <v>152</v>
      </c>
      <c r="L93" s="144" t="s">
        <v>692</v>
      </c>
      <c r="M93" s="144" t="s">
        <v>188</v>
      </c>
      <c r="N93" s="144" t="s">
        <v>266</v>
      </c>
      <c r="O93" s="343">
        <v>8.99</v>
      </c>
    </row>
    <row r="94" spans="1:15" s="144" customFormat="1" ht="15">
      <c r="A94" s="342">
        <v>90</v>
      </c>
      <c r="B94" s="144" t="s">
        <v>699</v>
      </c>
      <c r="C94" s="144" t="s">
        <v>700</v>
      </c>
      <c r="D94" s="144" t="s">
        <v>701</v>
      </c>
      <c r="E94" s="144" t="str">
        <f>VLOOKUP(A94,'2'!$X:$AB,2,FALSE)</f>
        <v>Within an hour</v>
      </c>
      <c r="F94" s="144">
        <f>VLOOKUP($A94,'2'!$X:$AB,3,FALSE)</f>
        <v>0.95</v>
      </c>
      <c r="G94" s="144">
        <f>VLOOKUP($A94,'2'!$X:$AB,4,FALSE)</f>
        <v>0.99</v>
      </c>
      <c r="H94" s="343" t="str">
        <f>VLOOKUP($A94,'2'!$X:$AB,5,FALSE)</f>
        <v>No</v>
      </c>
      <c r="J94" s="144">
        <v>4</v>
      </c>
      <c r="K94" s="144">
        <v>152</v>
      </c>
      <c r="L94" s="144" t="s">
        <v>692</v>
      </c>
      <c r="M94" s="144" t="s">
        <v>188</v>
      </c>
      <c r="N94" s="144" t="s">
        <v>582</v>
      </c>
      <c r="O94" s="343">
        <v>4</v>
      </c>
    </row>
    <row r="95" spans="1:15" s="144" customFormat="1" ht="15">
      <c r="A95" s="342">
        <v>91</v>
      </c>
      <c r="B95" s="144" t="s">
        <v>702</v>
      </c>
      <c r="C95" s="144" t="s">
        <v>703</v>
      </c>
      <c r="D95" s="144" t="s">
        <v>704</v>
      </c>
      <c r="E95" s="144" t="str">
        <f>VLOOKUP(A95,'2'!$X:$AB,2,FALSE)</f>
        <v>Within an hour</v>
      </c>
      <c r="F95" s="144">
        <f>VLOOKUP($A95,'2'!$X:$AB,3,FALSE)</f>
        <v>1</v>
      </c>
      <c r="G95" s="144">
        <f>VLOOKUP($A95,'2'!$X:$AB,4,FALSE)</f>
        <v>0.97</v>
      </c>
      <c r="H95" s="343" t="str">
        <f>VLOOKUP($A95,'2'!$X:$AB,5,FALSE)</f>
        <v>No</v>
      </c>
      <c r="J95" s="144">
        <v>4.9000000000000004</v>
      </c>
      <c r="K95" s="144">
        <v>156</v>
      </c>
      <c r="L95" s="144" t="s">
        <v>705</v>
      </c>
      <c r="M95" s="144" t="s">
        <v>188</v>
      </c>
      <c r="N95" s="144" t="s">
        <v>266</v>
      </c>
      <c r="O95" s="343">
        <v>4.9000000000000004</v>
      </c>
    </row>
    <row r="96" spans="1:15" s="144" customFormat="1" ht="15">
      <c r="A96" s="342">
        <v>92</v>
      </c>
      <c r="B96" s="144" t="s">
        <v>706</v>
      </c>
      <c r="C96" s="144" t="s">
        <v>707</v>
      </c>
      <c r="D96" s="144" t="s">
        <v>704</v>
      </c>
      <c r="E96" s="144" t="str">
        <f>VLOOKUP(A96,'2'!$X:$AB,2,FALSE)</f>
        <v>Within an hour</v>
      </c>
      <c r="F96" s="144">
        <f>VLOOKUP($A96,'2'!$X:$AB,3,FALSE)</f>
        <v>1</v>
      </c>
      <c r="G96" s="144">
        <f>VLOOKUP($A96,'2'!$X:$AB,4,FALSE)</f>
        <v>1</v>
      </c>
      <c r="H96" s="343" t="str">
        <f>VLOOKUP($A96,'2'!$X:$AB,5,FALSE)</f>
        <v>Yes</v>
      </c>
      <c r="J96" s="144">
        <v>4.5</v>
      </c>
      <c r="K96" s="144">
        <v>156</v>
      </c>
      <c r="L96" s="144" t="s">
        <v>705</v>
      </c>
      <c r="M96" s="144" t="s">
        <v>188</v>
      </c>
      <c r="N96" s="144" t="s">
        <v>708</v>
      </c>
      <c r="O96" s="343">
        <v>4.5</v>
      </c>
    </row>
    <row r="97" spans="1:15" s="144" customFormat="1" ht="15">
      <c r="A97" s="342">
        <v>93</v>
      </c>
      <c r="B97" s="144" t="s">
        <v>709</v>
      </c>
      <c r="C97" s="144" t="s">
        <v>710</v>
      </c>
      <c r="D97" s="144" t="s">
        <v>711</v>
      </c>
      <c r="E97" s="144" t="str">
        <f>VLOOKUP(A97,'2'!$X:$AB,2,FALSE)</f>
        <v>Within a few hours</v>
      </c>
      <c r="F97" s="144">
        <f>VLOOKUP($A97,'2'!$X:$AB,3,FALSE)</f>
        <v>1</v>
      </c>
      <c r="G97" s="144">
        <f>VLOOKUP($A97,'2'!$X:$AB,4,FALSE)</f>
        <v>1</v>
      </c>
      <c r="H97" s="343" t="str">
        <f>VLOOKUP($A97,'2'!$X:$AB,5,FALSE)</f>
        <v>Yes</v>
      </c>
      <c r="J97" s="144">
        <v>35.840000000000003</v>
      </c>
      <c r="K97" s="144">
        <v>164</v>
      </c>
      <c r="L97" s="144" t="s">
        <v>712</v>
      </c>
      <c r="M97" s="144" t="s">
        <v>176</v>
      </c>
      <c r="N97" s="144" t="s">
        <v>597</v>
      </c>
      <c r="O97" s="343">
        <v>35.840000000000003</v>
      </c>
    </row>
    <row r="98" spans="1:15" s="144" customFormat="1" ht="15">
      <c r="A98" s="342">
        <v>94</v>
      </c>
      <c r="B98" s="144" t="s">
        <v>713</v>
      </c>
      <c r="C98" s="144" t="s">
        <v>714</v>
      </c>
      <c r="D98" s="144" t="s">
        <v>715</v>
      </c>
      <c r="E98" s="144" t="str">
        <f>VLOOKUP(A98,'2'!$X:$AB,2,FALSE)</f>
        <v>Within an hour</v>
      </c>
      <c r="F98" s="144">
        <f>VLOOKUP($A98,'2'!$X:$AB,3,FALSE)</f>
        <v>1</v>
      </c>
      <c r="G98" s="144">
        <f>VLOOKUP($A98,'2'!$X:$AB,4,FALSE)</f>
        <v>0.85</v>
      </c>
      <c r="H98" s="343" t="str">
        <f>VLOOKUP($A98,'2'!$X:$AB,5,FALSE)</f>
        <v>Yes</v>
      </c>
      <c r="J98" s="144">
        <v>5.49</v>
      </c>
      <c r="K98" s="144">
        <v>164</v>
      </c>
      <c r="L98" s="144" t="s">
        <v>712</v>
      </c>
      <c r="M98" s="144" t="s">
        <v>188</v>
      </c>
      <c r="N98" s="144" t="s">
        <v>315</v>
      </c>
      <c r="O98" s="343">
        <v>5.49</v>
      </c>
    </row>
    <row r="99" spans="1:15" s="144" customFormat="1" ht="15">
      <c r="A99" s="342">
        <v>95</v>
      </c>
      <c r="B99" s="144" t="s">
        <v>716</v>
      </c>
      <c r="C99" s="144" t="s">
        <v>717</v>
      </c>
      <c r="D99" s="144" t="s">
        <v>715</v>
      </c>
      <c r="E99" s="144" t="str">
        <f>VLOOKUP(A99,'2'!$X:$AB,2,FALSE)</f>
        <v>Within an hour</v>
      </c>
      <c r="F99" s="144">
        <f>VLOOKUP($A99,'2'!$X:$AB,3,FALSE)</f>
        <v>1</v>
      </c>
      <c r="G99" s="144">
        <f>VLOOKUP($A99,'2'!$X:$AB,4,FALSE)</f>
        <v>1</v>
      </c>
      <c r="H99" s="343" t="str">
        <f>VLOOKUP($A99,'2'!$X:$AB,5,FALSE)</f>
        <v>Yes</v>
      </c>
      <c r="J99" s="144">
        <v>12.06</v>
      </c>
      <c r="K99" s="144">
        <v>166</v>
      </c>
      <c r="L99" s="144" t="s">
        <v>718</v>
      </c>
      <c r="M99" s="144" t="s">
        <v>176</v>
      </c>
      <c r="N99" s="144" t="s">
        <v>283</v>
      </c>
      <c r="O99" s="343">
        <v>12.06</v>
      </c>
    </row>
    <row r="100" spans="1:15" s="144" customFormat="1" ht="15">
      <c r="A100" s="342">
        <v>96</v>
      </c>
      <c r="B100" s="144" t="s">
        <v>719</v>
      </c>
      <c r="C100" s="144" t="s">
        <v>720</v>
      </c>
      <c r="D100" s="144" t="s">
        <v>721</v>
      </c>
      <c r="E100" s="144" t="str">
        <f>VLOOKUP(A100,'2'!$X:$AB,2,FALSE)</f>
        <v>Within a day</v>
      </c>
      <c r="F100" s="144">
        <f>VLOOKUP($A100,'2'!$X:$AB,3,FALSE)</f>
        <v>0.5</v>
      </c>
      <c r="G100" s="144">
        <f>VLOOKUP($A100,'2'!$X:$AB,4,FALSE)</f>
        <v>0.28999999999999998</v>
      </c>
      <c r="H100" s="343" t="str">
        <f>VLOOKUP($A100,'2'!$X:$AB,5,FALSE)</f>
        <v>No</v>
      </c>
      <c r="J100" s="144">
        <v>16.71</v>
      </c>
      <c r="K100" s="144">
        <v>169</v>
      </c>
      <c r="L100" s="144" t="s">
        <v>722</v>
      </c>
      <c r="M100" s="144" t="s">
        <v>188</v>
      </c>
      <c r="N100" s="144" t="s">
        <v>582</v>
      </c>
      <c r="O100" s="343">
        <v>16.71</v>
      </c>
    </row>
    <row r="101" spans="1:15" s="144" customFormat="1" ht="15">
      <c r="A101" s="342">
        <v>97</v>
      </c>
      <c r="B101" s="144" t="s">
        <v>723</v>
      </c>
      <c r="C101" s="144" t="s">
        <v>724</v>
      </c>
      <c r="D101" s="144" t="s">
        <v>725</v>
      </c>
      <c r="E101" s="144" t="str">
        <f>VLOOKUP(A101,'2'!$X:$AB,2,FALSE)</f>
        <v>Within a few hours</v>
      </c>
      <c r="F101" s="144">
        <f>VLOOKUP($A101,'2'!$X:$AB,3,FALSE)</f>
        <v>1</v>
      </c>
      <c r="G101" s="144">
        <f>VLOOKUP($A101,'2'!$X:$AB,4,FALSE)</f>
        <v>0.87</v>
      </c>
      <c r="H101" s="343" t="str">
        <f>VLOOKUP($A101,'2'!$X:$AB,5,FALSE)</f>
        <v>Yes</v>
      </c>
      <c r="J101" s="144">
        <v>24.49</v>
      </c>
      <c r="K101" s="144">
        <v>169</v>
      </c>
      <c r="L101" s="144" t="s">
        <v>722</v>
      </c>
      <c r="M101" s="144" t="s">
        <v>188</v>
      </c>
      <c r="N101" s="144" t="s">
        <v>283</v>
      </c>
      <c r="O101" s="343">
        <v>24.49</v>
      </c>
    </row>
    <row r="102" spans="1:15" s="144" customFormat="1" ht="15">
      <c r="A102" s="342">
        <v>98</v>
      </c>
      <c r="B102" s="144" t="s">
        <v>726</v>
      </c>
      <c r="C102" s="144" t="s">
        <v>727</v>
      </c>
      <c r="D102" s="144" t="s">
        <v>728</v>
      </c>
      <c r="E102" s="144" t="str">
        <f>VLOOKUP(A102,'2'!$X:$AB,2,FALSE)</f>
        <v>Within an hour</v>
      </c>
      <c r="F102" s="144">
        <f>VLOOKUP($A102,'2'!$X:$AB,3,FALSE)</f>
        <v>1</v>
      </c>
      <c r="G102" s="144">
        <f>VLOOKUP($A102,'2'!$X:$AB,4,FALSE)</f>
        <v>0.78</v>
      </c>
      <c r="H102" s="343" t="str">
        <f>VLOOKUP($A102,'2'!$X:$AB,5,FALSE)</f>
        <v>Yes</v>
      </c>
      <c r="J102" s="144">
        <v>2.27</v>
      </c>
      <c r="K102" s="144">
        <v>169</v>
      </c>
      <c r="L102" s="144" t="s">
        <v>722</v>
      </c>
      <c r="M102" s="144" t="s">
        <v>188</v>
      </c>
      <c r="N102" s="144" t="s">
        <v>315</v>
      </c>
      <c r="O102" s="343">
        <v>2.27</v>
      </c>
    </row>
    <row r="103" spans="1:15" s="144" customFormat="1" ht="15">
      <c r="A103" s="342">
        <v>99</v>
      </c>
      <c r="B103" s="144" t="s">
        <v>729</v>
      </c>
      <c r="C103" s="144" t="s">
        <v>730</v>
      </c>
      <c r="D103" s="144" t="s">
        <v>728</v>
      </c>
      <c r="E103" s="144" t="str">
        <f>VLOOKUP(A103,'2'!$X:$AB,2,FALSE)</f>
        <v>Within a few hours</v>
      </c>
      <c r="F103" s="144">
        <f>VLOOKUP($A103,'2'!$X:$AB,3,FALSE)</f>
        <v>1</v>
      </c>
      <c r="G103" s="144">
        <f>VLOOKUP($A103,'2'!$X:$AB,4,FALSE)</f>
        <v>0.97</v>
      </c>
      <c r="H103" s="343" t="str">
        <f>VLOOKUP($A103,'2'!$X:$AB,5,FALSE)</f>
        <v>No</v>
      </c>
      <c r="J103" s="144">
        <v>1.49</v>
      </c>
      <c r="K103" s="144">
        <v>171</v>
      </c>
      <c r="L103" s="144" t="s">
        <v>731</v>
      </c>
      <c r="M103" s="144" t="s">
        <v>188</v>
      </c>
      <c r="N103" s="144" t="s">
        <v>369</v>
      </c>
      <c r="O103" s="343">
        <v>1.49</v>
      </c>
    </row>
    <row r="104" spans="1:15" s="144" customFormat="1" ht="15">
      <c r="A104" s="342">
        <v>100</v>
      </c>
      <c r="B104" s="144" t="s">
        <v>732</v>
      </c>
      <c r="C104" s="144" t="s">
        <v>733</v>
      </c>
      <c r="D104" s="144" t="s">
        <v>734</v>
      </c>
      <c r="E104" s="144" t="str">
        <f>VLOOKUP(A104,'2'!$X:$AB,2,FALSE)</f>
        <v>Within an hour</v>
      </c>
      <c r="F104" s="144">
        <f>VLOOKUP($A104,'2'!$X:$AB,3,FALSE)</f>
        <v>1</v>
      </c>
      <c r="G104" s="144">
        <f>VLOOKUP($A104,'2'!$X:$AB,4,FALSE)</f>
        <v>1</v>
      </c>
      <c r="H104" s="343" t="str">
        <f>VLOOKUP($A104,'2'!$X:$AB,5,FALSE)</f>
        <v>No</v>
      </c>
      <c r="J104" s="144">
        <v>19.989999999999998</v>
      </c>
      <c r="K104" s="144">
        <v>181</v>
      </c>
      <c r="L104" s="144" t="s">
        <v>735</v>
      </c>
      <c r="M104" s="144" t="s">
        <v>188</v>
      </c>
      <c r="N104" s="144" t="s">
        <v>582</v>
      </c>
      <c r="O104" s="343">
        <v>19.989999999999998</v>
      </c>
    </row>
    <row r="105" spans="1:15" s="144" customFormat="1" ht="15">
      <c r="A105" s="342">
        <v>101</v>
      </c>
      <c r="B105" s="144" t="s">
        <v>736</v>
      </c>
      <c r="C105" s="144" t="s">
        <v>737</v>
      </c>
      <c r="D105" s="144" t="s">
        <v>734</v>
      </c>
      <c r="E105" s="144" t="str">
        <f>VLOOKUP(A105,'2'!$X:$AB,2,FALSE)</f>
        <v>Within a few hours</v>
      </c>
      <c r="F105" s="144">
        <f>VLOOKUP($A105,'2'!$X:$AB,3,FALSE)</f>
        <v>0.7</v>
      </c>
      <c r="G105" s="144">
        <f>VLOOKUP($A105,'2'!$X:$AB,4,FALSE)</f>
        <v>0.5</v>
      </c>
      <c r="H105" s="343" t="str">
        <f>VLOOKUP($A105,'2'!$X:$AB,5,FALSE)</f>
        <v>No</v>
      </c>
      <c r="J105" s="144">
        <v>1.57</v>
      </c>
      <c r="K105" s="144">
        <v>181</v>
      </c>
      <c r="L105" s="144" t="s">
        <v>735</v>
      </c>
      <c r="M105" s="144" t="s">
        <v>188</v>
      </c>
      <c r="N105" s="144" t="s">
        <v>165</v>
      </c>
      <c r="O105" s="343">
        <v>1.57</v>
      </c>
    </row>
    <row r="106" spans="1:15" s="144" customFormat="1" ht="15">
      <c r="A106" s="342">
        <v>102</v>
      </c>
      <c r="B106" s="144" t="s">
        <v>738</v>
      </c>
      <c r="C106" s="144" t="s">
        <v>739</v>
      </c>
      <c r="D106" s="144" t="s">
        <v>740</v>
      </c>
      <c r="E106" s="144" t="str">
        <f>VLOOKUP(A106,'2'!$X:$AB,2,FALSE)</f>
        <v>Within a few hours</v>
      </c>
      <c r="F106" s="144">
        <f>VLOOKUP($A106,'2'!$X:$AB,3,FALSE)</f>
        <v>1</v>
      </c>
      <c r="G106" s="144">
        <f>VLOOKUP($A106,'2'!$X:$AB,4,FALSE)</f>
        <v>0.98</v>
      </c>
      <c r="H106" s="343" t="str">
        <f>VLOOKUP($A106,'2'!$X:$AB,5,FALSE)</f>
        <v>Yes</v>
      </c>
      <c r="J106" s="144">
        <v>19.989999999999998</v>
      </c>
      <c r="K106" s="144">
        <v>184</v>
      </c>
      <c r="L106" s="144" t="s">
        <v>741</v>
      </c>
      <c r="M106" s="144" t="s">
        <v>188</v>
      </c>
      <c r="N106" s="144" t="s">
        <v>582</v>
      </c>
      <c r="O106" s="343">
        <v>19.989999999999998</v>
      </c>
    </row>
    <row r="107" spans="1:15" s="144" customFormat="1" ht="15">
      <c r="A107" s="342">
        <v>103</v>
      </c>
      <c r="B107" s="144" t="s">
        <v>742</v>
      </c>
      <c r="C107" s="144" t="s">
        <v>743</v>
      </c>
      <c r="D107" s="144" t="s">
        <v>744</v>
      </c>
      <c r="E107" s="144" t="str">
        <f>VLOOKUP(A107,'2'!$X:$AB,2,FALSE)</f>
        <v>Within a day</v>
      </c>
      <c r="F107" s="144">
        <f>VLOOKUP($A107,'2'!$X:$AB,3,FALSE)</f>
        <v>0.6</v>
      </c>
      <c r="G107" s="144">
        <f>VLOOKUP($A107,'2'!$X:$AB,4,FALSE)</f>
        <v>0.73</v>
      </c>
      <c r="H107" s="343" t="str">
        <f>VLOOKUP($A107,'2'!$X:$AB,5,FALSE)</f>
        <v>No</v>
      </c>
      <c r="J107" s="144">
        <v>2.06</v>
      </c>
      <c r="K107" s="144">
        <v>188</v>
      </c>
      <c r="L107" s="144" t="s">
        <v>745</v>
      </c>
      <c r="M107" s="144" t="s">
        <v>188</v>
      </c>
      <c r="N107" s="144" t="s">
        <v>315</v>
      </c>
      <c r="O107" s="343">
        <v>2.06</v>
      </c>
    </row>
    <row r="108" spans="1:15" s="144" customFormat="1" ht="15">
      <c r="A108" s="342">
        <v>104</v>
      </c>
      <c r="B108" s="144" t="s">
        <v>746</v>
      </c>
      <c r="C108" s="144" t="s">
        <v>747</v>
      </c>
      <c r="D108" s="144" t="s">
        <v>744</v>
      </c>
      <c r="E108" s="144" t="str">
        <f>VLOOKUP(A108,'2'!$X:$AB,2,FALSE)</f>
        <v>Within a day</v>
      </c>
      <c r="F108" s="144">
        <f>VLOOKUP($A108,'2'!$X:$AB,3,FALSE)</f>
        <v>1</v>
      </c>
      <c r="G108" s="144">
        <f>VLOOKUP($A108,'2'!$X:$AB,4,FALSE)</f>
        <v>0.91</v>
      </c>
      <c r="H108" s="343" t="str">
        <f>VLOOKUP($A108,'2'!$X:$AB,5,FALSE)</f>
        <v>Yes</v>
      </c>
      <c r="J108" s="144">
        <v>1.57</v>
      </c>
      <c r="K108" s="144">
        <v>188</v>
      </c>
      <c r="L108" s="144" t="s">
        <v>745</v>
      </c>
      <c r="M108" s="144" t="s">
        <v>188</v>
      </c>
      <c r="N108" s="144" t="s">
        <v>165</v>
      </c>
      <c r="O108" s="343">
        <v>1.57</v>
      </c>
    </row>
    <row r="109" spans="1:15" s="144" customFormat="1" ht="15">
      <c r="A109" s="342">
        <v>105</v>
      </c>
      <c r="B109" s="144" t="s">
        <v>748</v>
      </c>
      <c r="C109" s="144" t="s">
        <v>749</v>
      </c>
      <c r="D109" s="144" t="s">
        <v>750</v>
      </c>
      <c r="E109" s="144" t="str">
        <f>VLOOKUP(A109,'2'!$X:$AB,2,FALSE)</f>
        <v>Within a few hours</v>
      </c>
      <c r="F109" s="144">
        <f>VLOOKUP($A109,'2'!$X:$AB,3,FALSE)</f>
        <v>1</v>
      </c>
      <c r="G109" s="144">
        <f>VLOOKUP($A109,'2'!$X:$AB,4,FALSE)</f>
        <v>0.97</v>
      </c>
      <c r="H109" s="343" t="str">
        <f>VLOOKUP($A109,'2'!$X:$AB,5,FALSE)</f>
        <v>Yes</v>
      </c>
      <c r="J109" s="144">
        <v>1.49</v>
      </c>
      <c r="K109" s="144">
        <v>190</v>
      </c>
      <c r="L109" s="144" t="s">
        <v>751</v>
      </c>
      <c r="M109" s="144" t="s">
        <v>188</v>
      </c>
      <c r="N109" s="144" t="s">
        <v>369</v>
      </c>
      <c r="O109" s="343">
        <v>1.49</v>
      </c>
    </row>
    <row r="110" spans="1:15" s="144" customFormat="1" ht="15">
      <c r="A110" s="342">
        <v>106</v>
      </c>
      <c r="B110" s="144" t="s">
        <v>752</v>
      </c>
      <c r="C110" s="144" t="s">
        <v>753</v>
      </c>
      <c r="D110" s="144" t="s">
        <v>754</v>
      </c>
      <c r="E110" s="144" t="str">
        <f>VLOOKUP(A110,'2'!$X:$AB,2,FALSE)</f>
        <v>Within an hour</v>
      </c>
      <c r="F110" s="144">
        <f>VLOOKUP($A110,'2'!$X:$AB,3,FALSE)</f>
        <v>1</v>
      </c>
      <c r="G110" s="144">
        <f>VLOOKUP($A110,'2'!$X:$AB,4,FALSE)</f>
        <v>0.96</v>
      </c>
      <c r="H110" s="343" t="str">
        <f>VLOOKUP($A110,'2'!$X:$AB,5,FALSE)</f>
        <v>Yes</v>
      </c>
      <c r="J110" s="144">
        <v>4.5</v>
      </c>
      <c r="K110" s="144">
        <v>191</v>
      </c>
      <c r="L110" s="144" t="s">
        <v>755</v>
      </c>
      <c r="M110" s="144" t="s">
        <v>188</v>
      </c>
      <c r="N110" s="144" t="s">
        <v>708</v>
      </c>
      <c r="O110" s="343">
        <v>4.5</v>
      </c>
    </row>
    <row r="111" spans="1:15" s="144" customFormat="1" ht="15">
      <c r="A111" s="342">
        <v>107</v>
      </c>
      <c r="B111" s="144" t="s">
        <v>756</v>
      </c>
      <c r="C111" s="144" t="s">
        <v>757</v>
      </c>
      <c r="D111" s="144" t="s">
        <v>758</v>
      </c>
      <c r="E111" s="144" t="str">
        <f>VLOOKUP(A111,'2'!$X:$AB,2,FALSE)</f>
        <v>Within a few hours</v>
      </c>
      <c r="F111" s="144">
        <f>VLOOKUP($A111,'2'!$X:$AB,3,FALSE)</f>
        <v>1</v>
      </c>
      <c r="G111" s="144">
        <f>VLOOKUP($A111,'2'!$X:$AB,4,FALSE)</f>
        <v>1</v>
      </c>
      <c r="H111" s="343" t="str">
        <f>VLOOKUP($A111,'2'!$X:$AB,5,FALSE)</f>
        <v>No</v>
      </c>
      <c r="J111" s="144">
        <v>1.49</v>
      </c>
      <c r="K111" s="144">
        <v>191</v>
      </c>
      <c r="L111" s="144" t="s">
        <v>755</v>
      </c>
      <c r="M111" s="144" t="s">
        <v>188</v>
      </c>
      <c r="N111" s="144" t="s">
        <v>369</v>
      </c>
      <c r="O111" s="343">
        <v>1.49</v>
      </c>
    </row>
    <row r="112" spans="1:15" s="144" customFormat="1" ht="15">
      <c r="A112" s="342">
        <v>108</v>
      </c>
      <c r="B112" s="144" t="s">
        <v>759</v>
      </c>
      <c r="C112" s="144" t="s">
        <v>760</v>
      </c>
      <c r="D112" s="144" t="s">
        <v>758</v>
      </c>
      <c r="E112" s="144" t="str">
        <f>VLOOKUP(A112,'2'!$X:$AB,2,FALSE)</f>
        <v>Within an hour</v>
      </c>
      <c r="F112" s="144">
        <f>VLOOKUP($A112,'2'!$X:$AB,3,FALSE)</f>
        <v>1</v>
      </c>
      <c r="G112" s="144">
        <f>VLOOKUP($A112,'2'!$X:$AB,4,FALSE)</f>
        <v>0.91</v>
      </c>
      <c r="H112" s="343" t="str">
        <f>VLOOKUP($A112,'2'!$X:$AB,5,FALSE)</f>
        <v>No</v>
      </c>
      <c r="J112" s="144">
        <v>4</v>
      </c>
      <c r="K112" s="144">
        <v>191</v>
      </c>
      <c r="L112" s="144" t="s">
        <v>755</v>
      </c>
      <c r="M112" s="144" t="s">
        <v>188</v>
      </c>
      <c r="N112" s="144" t="s">
        <v>582</v>
      </c>
      <c r="O112" s="343">
        <v>4</v>
      </c>
    </row>
    <row r="113" spans="1:15" s="144" customFormat="1" ht="15">
      <c r="A113" s="342">
        <v>109</v>
      </c>
      <c r="B113" s="144" t="s">
        <v>761</v>
      </c>
      <c r="C113" s="144" t="s">
        <v>762</v>
      </c>
      <c r="D113" s="144" t="s">
        <v>763</v>
      </c>
      <c r="E113" s="144">
        <f>VLOOKUP(A113,'2'!$X:$AB,2,FALSE)</f>
        <v>0</v>
      </c>
      <c r="F113" s="144">
        <f>VLOOKUP($A113,'2'!$X:$AB,3,FALSE)</f>
        <v>0</v>
      </c>
      <c r="G113" s="144">
        <f>VLOOKUP($A113,'2'!$X:$AB,4,FALSE)</f>
        <v>0</v>
      </c>
      <c r="H113" s="343">
        <f>VLOOKUP($A113,'2'!$X:$AB,5,FALSE)</f>
        <v>0</v>
      </c>
      <c r="J113" s="144">
        <v>8.08</v>
      </c>
      <c r="K113" s="144">
        <v>191</v>
      </c>
      <c r="L113" s="144" t="s">
        <v>755</v>
      </c>
      <c r="M113" s="144" t="s">
        <v>188</v>
      </c>
      <c r="N113" s="144" t="s">
        <v>266</v>
      </c>
      <c r="O113" s="343">
        <v>8.08</v>
      </c>
    </row>
    <row r="114" spans="1:15" s="144" customFormat="1" ht="15">
      <c r="A114" s="342">
        <v>110</v>
      </c>
      <c r="B114" s="144" t="s">
        <v>764</v>
      </c>
      <c r="C114" s="144" t="s">
        <v>765</v>
      </c>
      <c r="D114" s="144" t="s">
        <v>766</v>
      </c>
      <c r="E114" s="144" t="str">
        <f>VLOOKUP(A114,'2'!$X:$AB,2,FALSE)</f>
        <v>Within a few hours</v>
      </c>
      <c r="F114" s="144">
        <f>VLOOKUP($A114,'2'!$X:$AB,3,FALSE)</f>
        <v>1</v>
      </c>
      <c r="G114" s="144">
        <f>VLOOKUP($A114,'2'!$X:$AB,4,FALSE)</f>
        <v>1</v>
      </c>
      <c r="H114" s="343" t="str">
        <f>VLOOKUP($A114,'2'!$X:$AB,5,FALSE)</f>
        <v>Yes</v>
      </c>
      <c r="J114" s="144">
        <v>14.7</v>
      </c>
      <c r="K114" s="144">
        <v>193</v>
      </c>
      <c r="L114" s="144" t="s">
        <v>767</v>
      </c>
      <c r="M114" s="144" t="s">
        <v>176</v>
      </c>
      <c r="N114" s="144" t="s">
        <v>283</v>
      </c>
      <c r="O114" s="343">
        <v>14.7</v>
      </c>
    </row>
    <row r="115" spans="1:15" s="144" customFormat="1" ht="15">
      <c r="A115" s="342">
        <v>111</v>
      </c>
      <c r="B115" s="144" t="s">
        <v>768</v>
      </c>
      <c r="C115" s="144" t="s">
        <v>769</v>
      </c>
      <c r="D115" s="144" t="s">
        <v>770</v>
      </c>
      <c r="E115" s="144" t="str">
        <f>VLOOKUP(A115,'2'!$X:$AB,2,FALSE)</f>
        <v>Within an hour</v>
      </c>
      <c r="F115" s="144">
        <f>VLOOKUP($A115,'2'!$X:$AB,3,FALSE)</f>
        <v>0.9</v>
      </c>
      <c r="G115" s="144">
        <f>VLOOKUP($A115,'2'!$X:$AB,4,FALSE)</f>
        <v>0.96</v>
      </c>
      <c r="H115" s="343" t="str">
        <f>VLOOKUP($A115,'2'!$X:$AB,5,FALSE)</f>
        <v>No</v>
      </c>
      <c r="J115" s="144">
        <v>5.27</v>
      </c>
      <c r="K115" s="144">
        <v>193</v>
      </c>
      <c r="L115" s="144" t="s">
        <v>767</v>
      </c>
      <c r="M115" s="144" t="s">
        <v>188</v>
      </c>
      <c r="N115" s="144" t="s">
        <v>369</v>
      </c>
      <c r="O115" s="343">
        <v>5.27</v>
      </c>
    </row>
    <row r="116" spans="1:15" s="144" customFormat="1" ht="15">
      <c r="A116" s="342">
        <v>112</v>
      </c>
      <c r="B116" s="144" t="s">
        <v>771</v>
      </c>
      <c r="C116" s="144" t="s">
        <v>772</v>
      </c>
      <c r="D116" s="144" t="s">
        <v>770</v>
      </c>
      <c r="E116" s="144" t="str">
        <f>VLOOKUP(A116,'2'!$X:$AB,2,FALSE)</f>
        <v>Within an hour</v>
      </c>
      <c r="F116" s="144">
        <f>VLOOKUP($A116,'2'!$X:$AB,3,FALSE)</f>
        <v>1</v>
      </c>
      <c r="G116" s="144">
        <f>VLOOKUP($A116,'2'!$X:$AB,4,FALSE)</f>
        <v>0.97</v>
      </c>
      <c r="H116" s="343" t="str">
        <f>VLOOKUP($A116,'2'!$X:$AB,5,FALSE)</f>
        <v>No</v>
      </c>
      <c r="J116" s="144">
        <v>9.17</v>
      </c>
      <c r="K116" s="144">
        <v>194</v>
      </c>
      <c r="L116" s="144" t="s">
        <v>773</v>
      </c>
      <c r="M116" s="144" t="s">
        <v>188</v>
      </c>
      <c r="N116" s="144" t="s">
        <v>315</v>
      </c>
      <c r="O116" s="343">
        <v>9.17</v>
      </c>
    </row>
    <row r="117" spans="1:15" s="144" customFormat="1" ht="15">
      <c r="A117" s="342">
        <v>113</v>
      </c>
      <c r="B117" s="144" t="s">
        <v>774</v>
      </c>
      <c r="C117" s="144" t="s">
        <v>775</v>
      </c>
      <c r="D117" s="144" t="s">
        <v>776</v>
      </c>
      <c r="E117" s="144" t="str">
        <f>VLOOKUP(A117,'2'!$X:$AB,2,FALSE)</f>
        <v>Within a few hours</v>
      </c>
      <c r="F117" s="144">
        <f>VLOOKUP($A117,'2'!$X:$AB,3,FALSE)</f>
        <v>1</v>
      </c>
      <c r="G117" s="144">
        <f>VLOOKUP($A117,'2'!$X:$AB,4,FALSE)</f>
        <v>0.69</v>
      </c>
      <c r="H117" s="343" t="str">
        <f>VLOOKUP($A117,'2'!$X:$AB,5,FALSE)</f>
        <v>Yes</v>
      </c>
      <c r="J117" s="144">
        <v>1.35</v>
      </c>
      <c r="K117" s="144">
        <v>194</v>
      </c>
      <c r="L117" s="144" t="s">
        <v>773</v>
      </c>
      <c r="M117" s="144" t="s">
        <v>188</v>
      </c>
      <c r="N117" s="144" t="s">
        <v>229</v>
      </c>
      <c r="O117" s="343">
        <v>1.35</v>
      </c>
    </row>
    <row r="118" spans="1:15" s="144" customFormat="1" ht="15">
      <c r="A118" s="342">
        <v>114</v>
      </c>
      <c r="B118" s="144" t="s">
        <v>777</v>
      </c>
      <c r="C118" s="144" t="s">
        <v>778</v>
      </c>
      <c r="D118" s="144" t="s">
        <v>776</v>
      </c>
      <c r="E118" s="144" t="str">
        <f>VLOOKUP(A118,'2'!$X:$AB,2,FALSE)</f>
        <v>Within a day</v>
      </c>
      <c r="F118" s="144">
        <f>VLOOKUP($A118,'2'!$X:$AB,3,FALSE)</f>
        <v>0.5</v>
      </c>
      <c r="G118" s="144">
        <f>VLOOKUP($A118,'2'!$X:$AB,4,FALSE)</f>
        <v>0.6</v>
      </c>
      <c r="H118" s="343" t="str">
        <f>VLOOKUP($A118,'2'!$X:$AB,5,FALSE)</f>
        <v>Yes</v>
      </c>
      <c r="J118" s="144">
        <v>19.989999999999998</v>
      </c>
      <c r="K118" s="144">
        <v>197</v>
      </c>
      <c r="L118" s="144" t="s">
        <v>779</v>
      </c>
      <c r="M118" s="144" t="s">
        <v>188</v>
      </c>
      <c r="N118" s="144" t="s">
        <v>463</v>
      </c>
      <c r="O118" s="343">
        <v>19.989999999999998</v>
      </c>
    </row>
    <row r="119" spans="1:15" s="144" customFormat="1" ht="15">
      <c r="A119" s="342">
        <v>115</v>
      </c>
      <c r="B119" s="144" t="s">
        <v>780</v>
      </c>
      <c r="C119" s="144" t="s">
        <v>781</v>
      </c>
      <c r="D119" s="144" t="s">
        <v>782</v>
      </c>
      <c r="E119" s="144" t="str">
        <f>VLOOKUP(A119,'2'!$X:$AB,2,FALSE)</f>
        <v>Within a day</v>
      </c>
      <c r="F119" s="144">
        <f>VLOOKUP($A119,'2'!$X:$AB,3,FALSE)</f>
        <v>1</v>
      </c>
      <c r="G119" s="144">
        <f>VLOOKUP($A119,'2'!$X:$AB,4,FALSE)</f>
        <v>0.91</v>
      </c>
      <c r="H119" s="343" t="str">
        <f>VLOOKUP($A119,'2'!$X:$AB,5,FALSE)</f>
        <v>Yes</v>
      </c>
      <c r="J119" s="144">
        <v>19.989999999999998</v>
      </c>
      <c r="K119" s="144">
        <v>198</v>
      </c>
      <c r="L119" s="144" t="s">
        <v>783</v>
      </c>
      <c r="M119" s="144" t="s">
        <v>188</v>
      </c>
      <c r="N119" s="144" t="s">
        <v>463</v>
      </c>
      <c r="O119" s="343">
        <v>19.989999999999998</v>
      </c>
    </row>
    <row r="120" spans="1:15" s="144" customFormat="1" ht="15">
      <c r="A120" s="342">
        <v>116</v>
      </c>
      <c r="B120" s="144" t="s">
        <v>784</v>
      </c>
      <c r="C120" s="144" t="s">
        <v>785</v>
      </c>
      <c r="D120" s="144" t="s">
        <v>786</v>
      </c>
      <c r="E120" s="144">
        <f>VLOOKUP(A120,'2'!$X:$AB,2,FALSE)</f>
        <v>0</v>
      </c>
      <c r="F120" s="144">
        <f>VLOOKUP($A120,'2'!$X:$AB,3,FALSE)</f>
        <v>0</v>
      </c>
      <c r="G120" s="144">
        <f>VLOOKUP($A120,'2'!$X:$AB,4,FALSE)</f>
        <v>0</v>
      </c>
      <c r="H120" s="343">
        <f>VLOOKUP($A120,'2'!$X:$AB,5,FALSE)</f>
        <v>0</v>
      </c>
      <c r="J120" s="144">
        <v>4.8600000000000003</v>
      </c>
      <c r="K120" s="144">
        <v>202</v>
      </c>
      <c r="L120" s="144" t="s">
        <v>787</v>
      </c>
      <c r="M120" s="144" t="s">
        <v>188</v>
      </c>
      <c r="N120" s="144" t="s">
        <v>315</v>
      </c>
      <c r="O120" s="343">
        <v>4.8600000000000003</v>
      </c>
    </row>
    <row r="121" spans="1:15" s="144" customFormat="1" ht="15">
      <c r="A121" s="342">
        <v>117</v>
      </c>
      <c r="B121" s="144" t="s">
        <v>788</v>
      </c>
      <c r="C121" s="144" t="s">
        <v>789</v>
      </c>
      <c r="D121" s="144" t="s">
        <v>790</v>
      </c>
      <c r="E121" s="144" t="str">
        <f>VLOOKUP(A121,'2'!$X:$AB,2,FALSE)</f>
        <v>Within an hour</v>
      </c>
      <c r="F121" s="144">
        <f>VLOOKUP($A121,'2'!$X:$AB,3,FALSE)</f>
        <v>1</v>
      </c>
      <c r="G121" s="144">
        <f>VLOOKUP($A121,'2'!$X:$AB,4,FALSE)</f>
        <v>1</v>
      </c>
      <c r="H121" s="343" t="str">
        <f>VLOOKUP($A121,'2'!$X:$AB,5,FALSE)</f>
        <v>Yes</v>
      </c>
      <c r="J121" s="144">
        <v>5.53</v>
      </c>
      <c r="K121" s="144">
        <v>202</v>
      </c>
      <c r="L121" s="144" t="s">
        <v>787</v>
      </c>
      <c r="M121" s="144" t="s">
        <v>188</v>
      </c>
      <c r="N121" s="144" t="s">
        <v>582</v>
      </c>
      <c r="O121" s="343">
        <v>5.53</v>
      </c>
    </row>
    <row r="122" spans="1:15" s="144" customFormat="1" ht="15">
      <c r="A122" s="342">
        <v>118</v>
      </c>
      <c r="B122" s="144" t="s">
        <v>791</v>
      </c>
      <c r="C122" s="144" t="s">
        <v>792</v>
      </c>
      <c r="D122" s="144" t="s">
        <v>793</v>
      </c>
      <c r="E122" s="144" t="str">
        <f>VLOOKUP(A122,'2'!$X:$AB,2,FALSE)</f>
        <v>Within an hour</v>
      </c>
      <c r="F122" s="144">
        <f>VLOOKUP($A122,'2'!$X:$AB,3,FALSE)</f>
        <v>1</v>
      </c>
      <c r="G122" s="144">
        <f>VLOOKUP($A122,'2'!$X:$AB,4,FALSE)</f>
        <v>0.97</v>
      </c>
      <c r="H122" s="343" t="str">
        <f>VLOOKUP($A122,'2'!$X:$AB,5,FALSE)</f>
        <v>No</v>
      </c>
      <c r="J122" s="144">
        <v>2.58</v>
      </c>
      <c r="K122" s="144">
        <v>210</v>
      </c>
      <c r="L122" s="144" t="s">
        <v>794</v>
      </c>
      <c r="M122" s="144" t="s">
        <v>188</v>
      </c>
      <c r="N122" s="144" t="s">
        <v>229</v>
      </c>
      <c r="O122" s="343">
        <v>2.58</v>
      </c>
    </row>
    <row r="123" spans="1:15" s="144" customFormat="1" ht="15">
      <c r="A123" s="342">
        <v>119</v>
      </c>
      <c r="B123" s="144" t="s">
        <v>795</v>
      </c>
      <c r="C123" s="144" t="s">
        <v>796</v>
      </c>
      <c r="D123" s="144" t="s">
        <v>797</v>
      </c>
      <c r="E123" s="144" t="str">
        <f>VLOOKUP(A123,'2'!$X:$AB,2,FALSE)</f>
        <v>Within an hour</v>
      </c>
      <c r="F123" s="144">
        <f>VLOOKUP($A123,'2'!$X:$AB,3,FALSE)</f>
        <v>1</v>
      </c>
      <c r="G123" s="144">
        <f>VLOOKUP($A123,'2'!$X:$AB,4,FALSE)</f>
        <v>0.8</v>
      </c>
      <c r="H123" s="343" t="str">
        <f>VLOOKUP($A123,'2'!$X:$AB,5,FALSE)</f>
        <v>Yes</v>
      </c>
      <c r="J123" s="144">
        <v>7.78</v>
      </c>
      <c r="K123" s="144">
        <v>210</v>
      </c>
      <c r="L123" s="144" t="s">
        <v>794</v>
      </c>
      <c r="M123" s="144" t="s">
        <v>164</v>
      </c>
      <c r="N123" s="144" t="s">
        <v>369</v>
      </c>
      <c r="O123" s="343">
        <v>7.78</v>
      </c>
    </row>
    <row r="124" spans="1:15" s="144" customFormat="1" ht="15">
      <c r="A124" s="342">
        <v>120</v>
      </c>
      <c r="B124" s="144" t="s">
        <v>798</v>
      </c>
      <c r="C124" s="144" t="s">
        <v>799</v>
      </c>
      <c r="D124" s="144" t="s">
        <v>800</v>
      </c>
      <c r="E124" s="144" t="str">
        <f>VLOOKUP(A124,'2'!$X:$AB,2,FALSE)</f>
        <v>Within an hour</v>
      </c>
      <c r="F124" s="144">
        <f>VLOOKUP($A124,'2'!$X:$AB,3,FALSE)</f>
        <v>1</v>
      </c>
      <c r="G124" s="144">
        <f>VLOOKUP($A124,'2'!$X:$AB,4,FALSE)</f>
        <v>0.79</v>
      </c>
      <c r="H124" s="343" t="str">
        <f>VLOOKUP($A124,'2'!$X:$AB,5,FALSE)</f>
        <v>Yes</v>
      </c>
      <c r="J124" s="144">
        <v>6.68</v>
      </c>
      <c r="K124" s="144">
        <v>210</v>
      </c>
      <c r="L124" s="144" t="s">
        <v>794</v>
      </c>
      <c r="M124" s="144" t="s">
        <v>188</v>
      </c>
      <c r="N124" s="144" t="s">
        <v>189</v>
      </c>
      <c r="O124" s="343">
        <v>6.68</v>
      </c>
    </row>
    <row r="125" spans="1:15" s="144" customFormat="1" ht="15">
      <c r="A125" s="342">
        <v>121</v>
      </c>
      <c r="B125" s="144" t="s">
        <v>801</v>
      </c>
      <c r="C125" s="144" t="s">
        <v>802</v>
      </c>
      <c r="D125" s="144" t="s">
        <v>803</v>
      </c>
      <c r="E125" s="144" t="str">
        <f>VLOOKUP(A125,'2'!$X:$AB,2,FALSE)</f>
        <v>Within a day</v>
      </c>
      <c r="F125" s="144">
        <f>VLOOKUP($A125,'2'!$X:$AB,3,FALSE)</f>
        <v>1</v>
      </c>
      <c r="G125" s="144">
        <f>VLOOKUP($A125,'2'!$X:$AB,4,FALSE)</f>
        <v>0.4</v>
      </c>
      <c r="H125" s="343" t="str">
        <f>VLOOKUP($A125,'2'!$X:$AB,5,FALSE)</f>
        <v>No</v>
      </c>
      <c r="J125" s="144">
        <v>2.36</v>
      </c>
      <c r="K125" s="144">
        <v>210</v>
      </c>
      <c r="L125" s="144" t="s">
        <v>794</v>
      </c>
      <c r="M125" s="144" t="s">
        <v>188</v>
      </c>
      <c r="N125" s="144" t="s">
        <v>165</v>
      </c>
      <c r="O125" s="343">
        <v>2.36</v>
      </c>
    </row>
    <row r="126" spans="1:15" s="144" customFormat="1" ht="15">
      <c r="A126" s="342">
        <v>122</v>
      </c>
      <c r="B126" s="144" t="s">
        <v>804</v>
      </c>
      <c r="C126" s="144" t="s">
        <v>805</v>
      </c>
      <c r="D126" s="144" t="s">
        <v>806</v>
      </c>
      <c r="E126" s="144" t="str">
        <f>VLOOKUP(A126,'2'!$X:$AB,2,FALSE)</f>
        <v>Within an hour</v>
      </c>
      <c r="F126" s="144">
        <f>VLOOKUP($A126,'2'!$X:$AB,3,FALSE)</f>
        <v>1</v>
      </c>
      <c r="G126" s="144">
        <f>VLOOKUP($A126,'2'!$X:$AB,4,FALSE)</f>
        <v>1</v>
      </c>
      <c r="H126" s="343" t="str">
        <f>VLOOKUP($A126,'2'!$X:$AB,5,FALSE)</f>
        <v>No</v>
      </c>
      <c r="J126" s="144">
        <v>2.06</v>
      </c>
      <c r="K126" s="144">
        <v>211</v>
      </c>
      <c r="L126" s="144" t="s">
        <v>807</v>
      </c>
      <c r="M126" s="144" t="s">
        <v>188</v>
      </c>
      <c r="N126" s="144" t="s">
        <v>315</v>
      </c>
      <c r="O126" s="343">
        <v>2.06</v>
      </c>
    </row>
    <row r="127" spans="1:15" s="144" customFormat="1" ht="15">
      <c r="A127" s="342">
        <v>123</v>
      </c>
      <c r="B127" s="144" t="s">
        <v>808</v>
      </c>
      <c r="C127" s="144" t="s">
        <v>809</v>
      </c>
      <c r="D127" s="144" t="s">
        <v>810</v>
      </c>
      <c r="E127" s="144">
        <f>VLOOKUP(A127,'2'!$X:$AB,2,FALSE)</f>
        <v>0</v>
      </c>
      <c r="F127" s="144">
        <f>VLOOKUP($A127,'2'!$X:$AB,3,FALSE)</f>
        <v>0</v>
      </c>
      <c r="G127" s="144">
        <f>VLOOKUP($A127,'2'!$X:$AB,4,FALSE)</f>
        <v>0</v>
      </c>
      <c r="H127" s="343">
        <f>VLOOKUP($A127,'2'!$X:$AB,5,FALSE)</f>
        <v>0</v>
      </c>
      <c r="J127" s="144">
        <v>5.92</v>
      </c>
      <c r="K127" s="144">
        <v>211</v>
      </c>
      <c r="L127" s="144" t="s">
        <v>807</v>
      </c>
      <c r="M127" s="144" t="s">
        <v>188</v>
      </c>
      <c r="N127" s="144" t="s">
        <v>266</v>
      </c>
      <c r="O127" s="343">
        <v>5.92</v>
      </c>
    </row>
    <row r="128" spans="1:15" s="144" customFormat="1" ht="15">
      <c r="A128" s="342">
        <v>124</v>
      </c>
      <c r="B128" s="144" t="s">
        <v>811</v>
      </c>
      <c r="C128" s="144" t="s">
        <v>812</v>
      </c>
      <c r="D128" s="144" t="s">
        <v>813</v>
      </c>
      <c r="E128" s="144" t="str">
        <f>VLOOKUP(A128,'2'!$X:$AB,2,FALSE)</f>
        <v>Within a few hours</v>
      </c>
      <c r="F128" s="144">
        <f>VLOOKUP($A128,'2'!$X:$AB,3,FALSE)</f>
        <v>1</v>
      </c>
      <c r="G128" s="144">
        <f>VLOOKUP($A128,'2'!$X:$AB,4,FALSE)</f>
        <v>0.95</v>
      </c>
      <c r="H128" s="343" t="str">
        <f>VLOOKUP($A128,'2'!$X:$AB,5,FALSE)</f>
        <v>Yes</v>
      </c>
      <c r="J128" s="144">
        <v>2.56</v>
      </c>
      <c r="K128" s="144">
        <v>211</v>
      </c>
      <c r="L128" s="144" t="s">
        <v>807</v>
      </c>
      <c r="M128" s="144" t="s">
        <v>188</v>
      </c>
      <c r="N128" s="144" t="s">
        <v>574</v>
      </c>
      <c r="O128" s="343">
        <v>2.56</v>
      </c>
    </row>
    <row r="129" spans="1:15" s="144" customFormat="1" ht="15">
      <c r="A129" s="342">
        <v>125</v>
      </c>
      <c r="B129" s="144" t="s">
        <v>814</v>
      </c>
      <c r="C129" s="144" t="s">
        <v>815</v>
      </c>
      <c r="D129" s="144" t="s">
        <v>816</v>
      </c>
      <c r="E129" s="144">
        <f>VLOOKUP(A129,'2'!$X:$AB,2,FALSE)</f>
        <v>0</v>
      </c>
      <c r="F129" s="144">
        <f>VLOOKUP($A129,'2'!$X:$AB,3,FALSE)</f>
        <v>0</v>
      </c>
      <c r="G129" s="144">
        <f>VLOOKUP($A129,'2'!$X:$AB,4,FALSE)</f>
        <v>0</v>
      </c>
      <c r="H129" s="343">
        <f>VLOOKUP($A129,'2'!$X:$AB,5,FALSE)</f>
        <v>0</v>
      </c>
      <c r="J129" s="144">
        <v>56.14</v>
      </c>
      <c r="K129" s="144">
        <v>218</v>
      </c>
      <c r="L129" s="144" t="s">
        <v>817</v>
      </c>
      <c r="M129" s="144" t="s">
        <v>176</v>
      </c>
      <c r="N129" s="144" t="s">
        <v>283</v>
      </c>
      <c r="O129" s="343">
        <v>56.14</v>
      </c>
    </row>
    <row r="130" spans="1:15" s="144" customFormat="1" ht="15">
      <c r="A130" s="342">
        <v>126</v>
      </c>
      <c r="B130" s="144" t="s">
        <v>818</v>
      </c>
      <c r="C130" s="144" t="s">
        <v>819</v>
      </c>
      <c r="D130" s="144" t="s">
        <v>820</v>
      </c>
      <c r="E130" s="144" t="str">
        <f>VLOOKUP(A130,'2'!$X:$AB,2,FALSE)</f>
        <v>Within an hour</v>
      </c>
      <c r="F130" s="144">
        <f>VLOOKUP($A130,'2'!$X:$AB,3,FALSE)</f>
        <v>1</v>
      </c>
      <c r="G130" s="144">
        <f>VLOOKUP($A130,'2'!$X:$AB,4,FALSE)</f>
        <v>0.98</v>
      </c>
      <c r="H130" s="343" t="str">
        <f>VLOOKUP($A130,'2'!$X:$AB,5,FALSE)</f>
        <v>Yes</v>
      </c>
      <c r="J130" s="144">
        <v>32.409999999999997</v>
      </c>
      <c r="K130" s="144">
        <v>228</v>
      </c>
      <c r="L130" s="144" t="s">
        <v>821</v>
      </c>
      <c r="M130" s="144" t="s">
        <v>176</v>
      </c>
      <c r="N130" s="144" t="s">
        <v>177</v>
      </c>
      <c r="O130" s="343">
        <v>32.409999999999997</v>
      </c>
    </row>
    <row r="131" spans="1:15" s="144" customFormat="1" ht="15">
      <c r="A131" s="342">
        <v>127</v>
      </c>
      <c r="B131" s="144" t="s">
        <v>822</v>
      </c>
      <c r="C131" s="144" t="s">
        <v>823</v>
      </c>
      <c r="D131" s="144" t="s">
        <v>824</v>
      </c>
      <c r="E131" s="144" t="str">
        <f>VLOOKUP(A131,'2'!$X:$AB,2,FALSE)</f>
        <v>Within a day</v>
      </c>
      <c r="F131" s="144">
        <f>VLOOKUP($A131,'2'!$X:$AB,3,FALSE)</f>
        <v>1</v>
      </c>
      <c r="G131" s="144">
        <f>VLOOKUP($A131,'2'!$X:$AB,4,FALSE)</f>
        <v>0.82</v>
      </c>
      <c r="H131" s="343" t="str">
        <f>VLOOKUP($A131,'2'!$X:$AB,5,FALSE)</f>
        <v>No</v>
      </c>
      <c r="J131" s="144">
        <v>8.49</v>
      </c>
      <c r="K131" s="144">
        <v>233</v>
      </c>
      <c r="L131" s="144" t="s">
        <v>825</v>
      </c>
      <c r="M131" s="144" t="s">
        <v>188</v>
      </c>
      <c r="N131" s="144" t="s">
        <v>369</v>
      </c>
      <c r="O131" s="343">
        <v>8.49</v>
      </c>
    </row>
    <row r="132" spans="1:15" s="144" customFormat="1" ht="15">
      <c r="A132" s="342">
        <v>128</v>
      </c>
      <c r="B132" s="144" t="s">
        <v>826</v>
      </c>
      <c r="C132" s="144" t="s">
        <v>827</v>
      </c>
      <c r="D132" s="144" t="s">
        <v>828</v>
      </c>
      <c r="E132" s="144" t="str">
        <f>VLOOKUP(A132,'2'!$X:$AB,2,FALSE)</f>
        <v>Within a few hours</v>
      </c>
      <c r="F132" s="144">
        <f>VLOOKUP($A132,'2'!$X:$AB,3,FALSE)</f>
        <v>1</v>
      </c>
      <c r="G132" s="144">
        <f>VLOOKUP($A132,'2'!$X:$AB,4,FALSE)</f>
        <v>0.88</v>
      </c>
      <c r="H132" s="343" t="str">
        <f>VLOOKUP($A132,'2'!$X:$AB,5,FALSE)</f>
        <v>Yes</v>
      </c>
      <c r="J132" s="144">
        <v>6.22</v>
      </c>
      <c r="K132" s="144">
        <v>233</v>
      </c>
      <c r="L132" s="144" t="s">
        <v>825</v>
      </c>
      <c r="M132" s="144" t="s">
        <v>188</v>
      </c>
      <c r="N132" s="144" t="s">
        <v>189</v>
      </c>
      <c r="O132" s="343">
        <v>6.22</v>
      </c>
    </row>
    <row r="133" spans="1:15" s="144" customFormat="1" ht="15">
      <c r="A133" s="342">
        <v>129</v>
      </c>
      <c r="B133" s="144" t="s">
        <v>829</v>
      </c>
      <c r="C133" s="144" t="s">
        <v>830</v>
      </c>
      <c r="D133" s="144" t="s">
        <v>831</v>
      </c>
      <c r="E133" s="144" t="str">
        <f>VLOOKUP(A133,'2'!$X:$AB,2,FALSE)</f>
        <v>Within a few hours</v>
      </c>
      <c r="F133" s="144">
        <f>VLOOKUP($A133,'2'!$X:$AB,3,FALSE)</f>
        <v>1</v>
      </c>
      <c r="G133" s="144">
        <f>VLOOKUP($A133,'2'!$X:$AB,4,FALSE)</f>
        <v>0.93</v>
      </c>
      <c r="H133" s="343" t="str">
        <f>VLOOKUP($A133,'2'!$X:$AB,5,FALSE)</f>
        <v>Yes</v>
      </c>
      <c r="J133" s="144">
        <v>23.19</v>
      </c>
      <c r="K133" s="144">
        <v>234</v>
      </c>
      <c r="L133" s="144" t="s">
        <v>832</v>
      </c>
      <c r="M133" s="144" t="s">
        <v>176</v>
      </c>
      <c r="N133" s="144" t="s">
        <v>708</v>
      </c>
      <c r="O133" s="343">
        <v>23.19</v>
      </c>
    </row>
    <row r="134" spans="1:15" s="144" customFormat="1" ht="15">
      <c r="A134" s="342">
        <v>130</v>
      </c>
      <c r="B134" s="144" t="s">
        <v>833</v>
      </c>
      <c r="C134" s="144" t="s">
        <v>834</v>
      </c>
      <c r="D134" s="144" t="s">
        <v>835</v>
      </c>
      <c r="E134" s="144" t="str">
        <f>VLOOKUP(A134,'2'!$X:$AB,2,FALSE)</f>
        <v>Within a day</v>
      </c>
      <c r="F134" s="144">
        <f>VLOOKUP($A134,'2'!$X:$AB,3,FALSE)</f>
        <v>0.5</v>
      </c>
      <c r="G134" s="144">
        <f>VLOOKUP($A134,'2'!$X:$AB,4,FALSE)</f>
        <v>0.71</v>
      </c>
      <c r="H134" s="343" t="str">
        <f>VLOOKUP($A134,'2'!$X:$AB,5,FALSE)</f>
        <v>No</v>
      </c>
      <c r="J134" s="144">
        <v>1.49</v>
      </c>
      <c r="K134" s="144">
        <v>234</v>
      </c>
      <c r="L134" s="144" t="s">
        <v>832</v>
      </c>
      <c r="M134" s="144" t="s">
        <v>188</v>
      </c>
      <c r="N134" s="144" t="s">
        <v>369</v>
      </c>
      <c r="O134" s="343">
        <v>1.49</v>
      </c>
    </row>
    <row r="135" spans="1:15" s="144" customFormat="1" ht="15">
      <c r="A135" s="342">
        <v>131</v>
      </c>
      <c r="B135" s="144" t="s">
        <v>836</v>
      </c>
      <c r="C135" s="144" t="s">
        <v>837</v>
      </c>
      <c r="D135" s="144" t="s">
        <v>838</v>
      </c>
      <c r="E135" s="144" t="str">
        <f>VLOOKUP(A135,'2'!$X:$AB,2,FALSE)</f>
        <v>Within an hour</v>
      </c>
      <c r="F135" s="144">
        <f>VLOOKUP($A135,'2'!$X:$AB,3,FALSE)</f>
        <v>1</v>
      </c>
      <c r="G135" s="144">
        <f>VLOOKUP($A135,'2'!$X:$AB,4,FALSE)</f>
        <v>0.83</v>
      </c>
      <c r="H135" s="343" t="str">
        <f>VLOOKUP($A135,'2'!$X:$AB,5,FALSE)</f>
        <v>No</v>
      </c>
      <c r="J135" s="144">
        <v>1.99</v>
      </c>
      <c r="K135" s="144">
        <v>234</v>
      </c>
      <c r="L135" s="144" t="s">
        <v>832</v>
      </c>
      <c r="M135" s="144" t="s">
        <v>188</v>
      </c>
      <c r="N135" s="144" t="s">
        <v>582</v>
      </c>
      <c r="O135" s="343">
        <v>1.99</v>
      </c>
    </row>
    <row r="136" spans="1:15" s="144" customFormat="1" ht="15">
      <c r="A136" s="342">
        <v>132</v>
      </c>
      <c r="B136" s="144" t="s">
        <v>839</v>
      </c>
      <c r="C136" s="144" t="s">
        <v>840</v>
      </c>
      <c r="D136" s="144" t="s">
        <v>838</v>
      </c>
      <c r="E136" s="144" t="str">
        <f>VLOOKUP(A136,'2'!$X:$AB,2,FALSE)</f>
        <v>Within a few hours</v>
      </c>
      <c r="F136" s="144">
        <f>VLOOKUP($A136,'2'!$X:$AB,3,FALSE)</f>
        <v>1</v>
      </c>
      <c r="G136" s="144">
        <f>VLOOKUP($A136,'2'!$X:$AB,4,FALSE)</f>
        <v>0.56999999999999995</v>
      </c>
      <c r="H136" s="343" t="str">
        <f>VLOOKUP($A136,'2'!$X:$AB,5,FALSE)</f>
        <v>Yes</v>
      </c>
      <c r="J136" s="144">
        <v>7.49</v>
      </c>
      <c r="K136" s="144">
        <v>234</v>
      </c>
      <c r="L136" s="144" t="s">
        <v>832</v>
      </c>
      <c r="M136" s="144" t="s">
        <v>164</v>
      </c>
      <c r="N136" s="144" t="s">
        <v>165</v>
      </c>
      <c r="O136" s="343">
        <v>7.49</v>
      </c>
    </row>
    <row r="137" spans="1:15" s="144" customFormat="1" ht="15">
      <c r="A137" s="342">
        <v>133</v>
      </c>
      <c r="B137" s="144" t="s">
        <v>841</v>
      </c>
      <c r="C137" s="144" t="s">
        <v>842</v>
      </c>
      <c r="D137" s="144" t="s">
        <v>843</v>
      </c>
      <c r="E137" s="144" t="str">
        <f>VLOOKUP(A137,'2'!$X:$AB,2,FALSE)</f>
        <v>Within a day</v>
      </c>
      <c r="F137" s="144">
        <f>VLOOKUP($A137,'2'!$X:$AB,3,FALSE)</f>
        <v>0.99</v>
      </c>
      <c r="G137" s="144">
        <f>VLOOKUP($A137,'2'!$X:$AB,4,FALSE)</f>
        <v>0.77</v>
      </c>
      <c r="H137" s="343" t="str">
        <f>VLOOKUP($A137,'2'!$X:$AB,5,FALSE)</f>
        <v>No</v>
      </c>
      <c r="J137" s="144">
        <v>14.7</v>
      </c>
      <c r="K137" s="144">
        <v>236</v>
      </c>
      <c r="L137" s="144" t="s">
        <v>844</v>
      </c>
      <c r="M137" s="144" t="s">
        <v>176</v>
      </c>
      <c r="N137" s="144" t="s">
        <v>283</v>
      </c>
      <c r="O137" s="343">
        <v>14.7</v>
      </c>
    </row>
    <row r="138" spans="1:15" s="144" customFormat="1" ht="15">
      <c r="A138" s="342">
        <v>134</v>
      </c>
      <c r="B138" s="144" t="s">
        <v>845</v>
      </c>
      <c r="C138" s="144" t="s">
        <v>846</v>
      </c>
      <c r="D138" s="144" t="s">
        <v>847</v>
      </c>
      <c r="E138" s="144" t="str">
        <f>VLOOKUP(A138,'2'!$X:$AB,2,FALSE)</f>
        <v>A few days or more</v>
      </c>
      <c r="F138" s="144">
        <f>VLOOKUP($A138,'2'!$X:$AB,3,FALSE)</f>
        <v>0.22</v>
      </c>
      <c r="G138" s="144">
        <f>VLOOKUP($A138,'2'!$X:$AB,4,FALSE)</f>
        <v>0.21</v>
      </c>
      <c r="H138" s="343" t="str">
        <f>VLOOKUP($A138,'2'!$X:$AB,5,FALSE)</f>
        <v>No</v>
      </c>
      <c r="J138" s="144">
        <v>5.77</v>
      </c>
      <c r="K138" s="144">
        <v>240</v>
      </c>
      <c r="L138" s="144" t="s">
        <v>848</v>
      </c>
      <c r="M138" s="144" t="s">
        <v>164</v>
      </c>
      <c r="N138" s="144" t="s">
        <v>315</v>
      </c>
      <c r="O138" s="343">
        <v>5.77</v>
      </c>
    </row>
    <row r="139" spans="1:15" s="144" customFormat="1" ht="15">
      <c r="A139" s="342">
        <v>135</v>
      </c>
      <c r="B139" s="144" t="s">
        <v>849</v>
      </c>
      <c r="C139" s="144" t="s">
        <v>850</v>
      </c>
      <c r="D139" s="144" t="s">
        <v>851</v>
      </c>
      <c r="E139" s="144">
        <f>VLOOKUP(A139,'2'!$X:$AB,2,FALSE)</f>
        <v>0</v>
      </c>
      <c r="F139" s="144">
        <f>VLOOKUP($A139,'2'!$X:$AB,3,FALSE)</f>
        <v>0</v>
      </c>
      <c r="G139" s="144">
        <f>VLOOKUP($A139,'2'!$X:$AB,4,FALSE)</f>
        <v>0</v>
      </c>
      <c r="H139" s="343">
        <f>VLOOKUP($A139,'2'!$X:$AB,5,FALSE)</f>
        <v>0</v>
      </c>
      <c r="J139" s="144">
        <v>66.67</v>
      </c>
      <c r="K139" s="144">
        <v>241</v>
      </c>
      <c r="L139" s="144" t="s">
        <v>852</v>
      </c>
      <c r="M139" s="144" t="s">
        <v>176</v>
      </c>
      <c r="N139" s="144" t="s">
        <v>511</v>
      </c>
      <c r="O139" s="343">
        <v>66.67</v>
      </c>
    </row>
    <row r="140" spans="1:15" s="144" customFormat="1" ht="15">
      <c r="A140" s="342">
        <v>136</v>
      </c>
      <c r="B140" s="144" t="s">
        <v>853</v>
      </c>
      <c r="C140" s="144" t="s">
        <v>854</v>
      </c>
      <c r="D140" s="144" t="s">
        <v>855</v>
      </c>
      <c r="E140" s="144" t="str">
        <f>VLOOKUP(A140,'2'!$X:$AB,2,FALSE)</f>
        <v>Within a few hours</v>
      </c>
      <c r="F140" s="144">
        <f>VLOOKUP($A140,'2'!$X:$AB,3,FALSE)</f>
        <v>0.8</v>
      </c>
      <c r="G140" s="144">
        <f>VLOOKUP($A140,'2'!$X:$AB,4,FALSE)</f>
        <v>0.75</v>
      </c>
      <c r="H140" s="343" t="str">
        <f>VLOOKUP($A140,'2'!$X:$AB,5,FALSE)</f>
        <v>Yes</v>
      </c>
      <c r="J140" s="144">
        <v>9.92</v>
      </c>
      <c r="K140" s="144">
        <v>241</v>
      </c>
      <c r="L140" s="144" t="s">
        <v>852</v>
      </c>
      <c r="M140" s="144" t="s">
        <v>188</v>
      </c>
      <c r="N140" s="144" t="s">
        <v>369</v>
      </c>
      <c r="O140" s="343">
        <v>9.92</v>
      </c>
    </row>
    <row r="141" spans="1:15" s="144" customFormat="1" ht="15">
      <c r="A141" s="342">
        <v>137</v>
      </c>
      <c r="B141" s="144" t="s">
        <v>856</v>
      </c>
      <c r="C141" s="144" t="s">
        <v>857</v>
      </c>
      <c r="D141" s="144" t="s">
        <v>858</v>
      </c>
      <c r="E141" s="144" t="str">
        <f>VLOOKUP(A141,'2'!$X:$AB,2,FALSE)</f>
        <v>A few days or more</v>
      </c>
      <c r="F141" s="144">
        <f>VLOOKUP($A141,'2'!$X:$AB,3,FALSE)</f>
        <v>0</v>
      </c>
      <c r="G141" s="144">
        <f>VLOOKUP($A141,'2'!$X:$AB,4,FALSE)</f>
        <v>0.8</v>
      </c>
      <c r="H141" s="343" t="str">
        <f>VLOOKUP($A141,'2'!$X:$AB,5,FALSE)</f>
        <v>No</v>
      </c>
      <c r="J141" s="144">
        <v>3</v>
      </c>
      <c r="K141" s="144">
        <v>241</v>
      </c>
      <c r="L141" s="144" t="s">
        <v>852</v>
      </c>
      <c r="M141" s="144" t="s">
        <v>188</v>
      </c>
      <c r="N141" s="144" t="s">
        <v>266</v>
      </c>
      <c r="O141" s="343">
        <v>3</v>
      </c>
    </row>
    <row r="142" spans="1:15" s="144" customFormat="1" ht="15">
      <c r="A142" s="342">
        <v>138</v>
      </c>
      <c r="B142" s="144" t="s">
        <v>859</v>
      </c>
      <c r="C142" s="144" t="s">
        <v>860</v>
      </c>
      <c r="D142" s="144" t="s">
        <v>858</v>
      </c>
      <c r="E142" s="144" t="str">
        <f>VLOOKUP(A142,'2'!$X:$AB,2,FALSE)</f>
        <v>Within a few hours</v>
      </c>
      <c r="F142" s="144">
        <f>VLOOKUP($A142,'2'!$X:$AB,3,FALSE)</f>
        <v>1</v>
      </c>
      <c r="G142" s="144">
        <f>VLOOKUP($A142,'2'!$X:$AB,4,FALSE)</f>
        <v>0.96</v>
      </c>
      <c r="H142" s="343" t="str">
        <f>VLOOKUP($A142,'2'!$X:$AB,5,FALSE)</f>
        <v>Yes</v>
      </c>
      <c r="J142" s="144">
        <v>80.2</v>
      </c>
      <c r="K142" s="144">
        <v>247</v>
      </c>
      <c r="L142" s="144" t="s">
        <v>861</v>
      </c>
      <c r="M142" s="144" t="s">
        <v>176</v>
      </c>
      <c r="N142" s="144" t="s">
        <v>511</v>
      </c>
      <c r="O142" s="343">
        <v>80.2</v>
      </c>
    </row>
    <row r="143" spans="1:15" s="144" customFormat="1" ht="15">
      <c r="A143" s="342">
        <v>139</v>
      </c>
      <c r="B143" s="144" t="s">
        <v>862</v>
      </c>
      <c r="C143" s="144" t="s">
        <v>863</v>
      </c>
      <c r="D143" s="144" t="s">
        <v>864</v>
      </c>
      <c r="E143" s="144" t="str">
        <f>VLOOKUP(A143,'2'!$X:$AB,2,FALSE)</f>
        <v>Within a few hours</v>
      </c>
      <c r="F143" s="144">
        <f>VLOOKUP($A143,'2'!$X:$AB,3,FALSE)</f>
        <v>1</v>
      </c>
      <c r="G143" s="144">
        <f>VLOOKUP($A143,'2'!$X:$AB,4,FALSE)</f>
        <v>1</v>
      </c>
      <c r="H143" s="343" t="str">
        <f>VLOOKUP($A143,'2'!$X:$AB,5,FALSE)</f>
        <v>Yes</v>
      </c>
      <c r="J143" s="144">
        <v>5.92</v>
      </c>
      <c r="K143" s="144">
        <v>247</v>
      </c>
      <c r="L143" s="144" t="s">
        <v>861</v>
      </c>
      <c r="M143" s="144" t="s">
        <v>188</v>
      </c>
      <c r="N143" s="144" t="s">
        <v>266</v>
      </c>
      <c r="O143" s="343">
        <v>5.92</v>
      </c>
    </row>
    <row r="144" spans="1:15" s="144" customFormat="1" ht="15">
      <c r="A144" s="342">
        <v>140</v>
      </c>
      <c r="B144" s="144" t="s">
        <v>865</v>
      </c>
      <c r="C144" s="144" t="s">
        <v>866</v>
      </c>
      <c r="D144" s="144" t="s">
        <v>867</v>
      </c>
      <c r="E144" s="144" t="str">
        <f>VLOOKUP(A144,'2'!$X:$AB,2,FALSE)</f>
        <v>Within a few hours</v>
      </c>
      <c r="F144" s="144">
        <f>VLOOKUP($A144,'2'!$X:$AB,3,FALSE)</f>
        <v>1</v>
      </c>
      <c r="G144" s="144">
        <f>VLOOKUP($A144,'2'!$X:$AB,4,FALSE)</f>
        <v>0.71</v>
      </c>
      <c r="H144" s="343" t="str">
        <f>VLOOKUP($A144,'2'!$X:$AB,5,FALSE)</f>
        <v>No</v>
      </c>
      <c r="J144" s="144">
        <v>0.99</v>
      </c>
      <c r="K144" s="144">
        <v>247</v>
      </c>
      <c r="L144" s="144" t="s">
        <v>861</v>
      </c>
      <c r="M144" s="144" t="s">
        <v>188</v>
      </c>
      <c r="N144" s="144" t="s">
        <v>447</v>
      </c>
      <c r="O144" s="343">
        <v>0.99</v>
      </c>
    </row>
    <row r="145" spans="1:15" s="144" customFormat="1" ht="15">
      <c r="A145" s="342">
        <v>141</v>
      </c>
      <c r="B145" s="144" t="s">
        <v>868</v>
      </c>
      <c r="C145" s="144" t="s">
        <v>869</v>
      </c>
      <c r="D145" s="144" t="s">
        <v>867</v>
      </c>
      <c r="E145" s="144" t="str">
        <f>VLOOKUP(A145,'2'!$X:$AB,2,FALSE)</f>
        <v>Within a day</v>
      </c>
      <c r="F145" s="144">
        <f>VLOOKUP($A145,'2'!$X:$AB,3,FALSE)</f>
        <v>1</v>
      </c>
      <c r="G145" s="144">
        <f>VLOOKUP($A145,'2'!$X:$AB,4,FALSE)</f>
        <v>0.19</v>
      </c>
      <c r="H145" s="343" t="str">
        <f>VLOOKUP($A145,'2'!$X:$AB,5,FALSE)</f>
        <v>No</v>
      </c>
      <c r="J145" s="144">
        <v>1.3</v>
      </c>
      <c r="K145" s="144">
        <v>250</v>
      </c>
      <c r="L145" s="144" t="s">
        <v>870</v>
      </c>
      <c r="M145" s="144" t="s">
        <v>164</v>
      </c>
      <c r="N145" s="144" t="s">
        <v>165</v>
      </c>
      <c r="O145" s="343">
        <v>1.3</v>
      </c>
    </row>
    <row r="146" spans="1:15" s="144" customFormat="1" ht="15">
      <c r="A146" s="342">
        <v>142</v>
      </c>
      <c r="B146" s="144" t="s">
        <v>871</v>
      </c>
      <c r="C146" s="144" t="s">
        <v>872</v>
      </c>
      <c r="D146" s="144" t="s">
        <v>873</v>
      </c>
      <c r="E146" s="144" t="str">
        <f>VLOOKUP(A146,'2'!$X:$AB,2,FALSE)</f>
        <v>Within a few hours</v>
      </c>
      <c r="F146" s="144">
        <f>VLOOKUP($A146,'2'!$X:$AB,3,FALSE)</f>
        <v>1</v>
      </c>
      <c r="G146" s="144">
        <f>VLOOKUP($A146,'2'!$X:$AB,4,FALSE)</f>
        <v>0.86</v>
      </c>
      <c r="H146" s="343" t="str">
        <f>VLOOKUP($A146,'2'!$X:$AB,5,FALSE)</f>
        <v>Yes</v>
      </c>
      <c r="J146" s="144">
        <v>3.9</v>
      </c>
      <c r="K146" s="144">
        <v>250</v>
      </c>
      <c r="L146" s="144" t="s">
        <v>870</v>
      </c>
      <c r="M146" s="144" t="s">
        <v>188</v>
      </c>
      <c r="N146" s="144" t="s">
        <v>266</v>
      </c>
      <c r="O146" s="343">
        <v>3.9</v>
      </c>
    </row>
    <row r="147" spans="1:15" s="144" customFormat="1" ht="15">
      <c r="A147" s="342">
        <v>143</v>
      </c>
      <c r="B147" s="144" t="s">
        <v>874</v>
      </c>
      <c r="C147" s="144" t="s">
        <v>875</v>
      </c>
      <c r="D147" s="144" t="s">
        <v>876</v>
      </c>
      <c r="E147" s="144" t="str">
        <f>VLOOKUP(A147,'2'!$X:$AB,2,FALSE)</f>
        <v>Within a few hours</v>
      </c>
      <c r="F147" s="144">
        <f>VLOOKUP($A147,'2'!$X:$AB,3,FALSE)</f>
        <v>1</v>
      </c>
      <c r="G147" s="144">
        <f>VLOOKUP($A147,'2'!$X:$AB,4,FALSE)</f>
        <v>0.95</v>
      </c>
      <c r="H147" s="343" t="str">
        <f>VLOOKUP($A147,'2'!$X:$AB,5,FALSE)</f>
        <v>Yes</v>
      </c>
      <c r="J147" s="144">
        <v>35.67</v>
      </c>
      <c r="K147" s="144">
        <v>254</v>
      </c>
      <c r="L147" s="144" t="s">
        <v>877</v>
      </c>
      <c r="M147" s="144" t="s">
        <v>176</v>
      </c>
      <c r="N147" s="144" t="s">
        <v>511</v>
      </c>
      <c r="O147" s="343">
        <v>35.67</v>
      </c>
    </row>
    <row r="148" spans="1:15" s="144" customFormat="1" ht="15">
      <c r="A148" s="342">
        <v>144</v>
      </c>
      <c r="B148" s="144" t="s">
        <v>878</v>
      </c>
      <c r="C148" s="144" t="s">
        <v>879</v>
      </c>
      <c r="D148" s="144" t="s">
        <v>880</v>
      </c>
      <c r="E148" s="144" t="str">
        <f>VLOOKUP(A148,'2'!$X:$AB,2,FALSE)</f>
        <v>Within a day</v>
      </c>
      <c r="F148" s="144">
        <f>VLOOKUP($A148,'2'!$X:$AB,3,FALSE)</f>
        <v>1</v>
      </c>
      <c r="G148" s="144">
        <f>VLOOKUP($A148,'2'!$X:$AB,4,FALSE)</f>
        <v>0.98</v>
      </c>
      <c r="H148" s="343" t="str">
        <f>VLOOKUP($A148,'2'!$X:$AB,5,FALSE)</f>
        <v>No</v>
      </c>
      <c r="J148" s="144">
        <v>2.64</v>
      </c>
      <c r="K148" s="144">
        <v>256</v>
      </c>
      <c r="L148" s="144" t="s">
        <v>881</v>
      </c>
      <c r="M148" s="144" t="s">
        <v>188</v>
      </c>
      <c r="N148" s="144" t="s">
        <v>574</v>
      </c>
      <c r="O148" s="343">
        <v>2.64</v>
      </c>
    </row>
    <row r="149" spans="1:15" s="144" customFormat="1" ht="15">
      <c r="A149" s="342">
        <v>145</v>
      </c>
      <c r="B149" s="144" t="s">
        <v>882</v>
      </c>
      <c r="C149" s="144" t="s">
        <v>883</v>
      </c>
      <c r="D149" s="144" t="s">
        <v>884</v>
      </c>
      <c r="E149" s="144" t="str">
        <f>VLOOKUP(A149,'2'!$X:$AB,2,FALSE)</f>
        <v>Within a few hours</v>
      </c>
      <c r="F149" s="144">
        <f>VLOOKUP($A149,'2'!$X:$AB,3,FALSE)</f>
        <v>1</v>
      </c>
      <c r="G149" s="144">
        <f>VLOOKUP($A149,'2'!$X:$AB,4,FALSE)</f>
        <v>0.97</v>
      </c>
      <c r="H149" s="343" t="str">
        <f>VLOOKUP($A149,'2'!$X:$AB,5,FALSE)</f>
        <v>No</v>
      </c>
      <c r="J149" s="144">
        <v>1.99</v>
      </c>
      <c r="K149" s="144">
        <v>258</v>
      </c>
      <c r="L149" s="144" t="s">
        <v>885</v>
      </c>
      <c r="M149" s="144" t="s">
        <v>188</v>
      </c>
      <c r="N149" s="144" t="s">
        <v>582</v>
      </c>
      <c r="O149" s="343">
        <v>1.99</v>
      </c>
    </row>
    <row r="150" spans="1:15" s="144" customFormat="1" ht="15">
      <c r="A150" s="342">
        <v>146</v>
      </c>
      <c r="B150" s="144" t="s">
        <v>886</v>
      </c>
      <c r="C150" s="144" t="s">
        <v>887</v>
      </c>
      <c r="D150" s="144" t="s">
        <v>884</v>
      </c>
      <c r="E150" s="144" t="str">
        <f>VLOOKUP(A150,'2'!$X:$AB,2,FALSE)</f>
        <v>Within an hour</v>
      </c>
      <c r="F150" s="144">
        <f>VLOOKUP($A150,'2'!$X:$AB,3,FALSE)</f>
        <v>1</v>
      </c>
      <c r="G150" s="144">
        <f>VLOOKUP($A150,'2'!$X:$AB,4,FALSE)</f>
        <v>0.98</v>
      </c>
      <c r="H150" s="343" t="str">
        <f>VLOOKUP($A150,'2'!$X:$AB,5,FALSE)</f>
        <v>Yes</v>
      </c>
      <c r="J150" s="144">
        <v>0.7</v>
      </c>
      <c r="K150" s="144">
        <v>259</v>
      </c>
      <c r="L150" s="144" t="s">
        <v>888</v>
      </c>
      <c r="M150" s="144" t="s">
        <v>188</v>
      </c>
      <c r="N150" s="144" t="s">
        <v>165</v>
      </c>
      <c r="O150" s="343">
        <v>0.7</v>
      </c>
    </row>
    <row r="151" spans="1:15" s="144" customFormat="1" ht="15">
      <c r="A151" s="342">
        <v>147</v>
      </c>
      <c r="B151" s="144" t="s">
        <v>889</v>
      </c>
      <c r="C151" s="144" t="s">
        <v>890</v>
      </c>
      <c r="D151" s="144" t="s">
        <v>891</v>
      </c>
      <c r="E151" s="144" t="str">
        <f>VLOOKUP(A151,'2'!$X:$AB,2,FALSE)</f>
        <v>Within a day</v>
      </c>
      <c r="F151" s="144">
        <f>VLOOKUP($A151,'2'!$X:$AB,3,FALSE)</f>
        <v>1</v>
      </c>
      <c r="G151" s="144">
        <f>VLOOKUP($A151,'2'!$X:$AB,4,FALSE)</f>
        <v>0.67</v>
      </c>
      <c r="H151" s="343" t="str">
        <f>VLOOKUP($A151,'2'!$X:$AB,5,FALSE)</f>
        <v>No</v>
      </c>
      <c r="J151" s="144">
        <v>45.51</v>
      </c>
      <c r="K151" s="144">
        <v>263</v>
      </c>
      <c r="L151" s="144" t="s">
        <v>892</v>
      </c>
      <c r="M151" s="144" t="s">
        <v>176</v>
      </c>
      <c r="N151" s="144" t="s">
        <v>511</v>
      </c>
      <c r="O151" s="343">
        <v>45.51</v>
      </c>
    </row>
    <row r="152" spans="1:15" s="144" customFormat="1" ht="15">
      <c r="A152" s="342">
        <v>148</v>
      </c>
      <c r="B152" s="144" t="s">
        <v>893</v>
      </c>
      <c r="C152" s="144" t="s">
        <v>894</v>
      </c>
      <c r="D152" s="144" t="s">
        <v>895</v>
      </c>
      <c r="E152" s="144" t="str">
        <f>VLOOKUP(A152,'2'!$X:$AB,2,FALSE)</f>
        <v>A few days or more</v>
      </c>
      <c r="F152" s="144">
        <f>VLOOKUP($A152,'2'!$X:$AB,3,FALSE)</f>
        <v>0</v>
      </c>
      <c r="G152" s="144">
        <f>VLOOKUP($A152,'2'!$X:$AB,4,FALSE)</f>
        <v>0.47</v>
      </c>
      <c r="H152" s="343" t="str">
        <f>VLOOKUP($A152,'2'!$X:$AB,5,FALSE)</f>
        <v>No</v>
      </c>
      <c r="J152" s="144">
        <v>12.14</v>
      </c>
      <c r="K152" s="144">
        <v>266</v>
      </c>
      <c r="L152" s="144" t="s">
        <v>896</v>
      </c>
      <c r="M152" s="144" t="s">
        <v>164</v>
      </c>
      <c r="N152" s="144" t="s">
        <v>582</v>
      </c>
      <c r="O152" s="343">
        <v>12.14</v>
      </c>
    </row>
    <row r="153" spans="1:15" s="144" customFormat="1" ht="15">
      <c r="A153" s="342">
        <v>149</v>
      </c>
      <c r="B153" s="144" t="s">
        <v>897</v>
      </c>
      <c r="C153" s="144" t="s">
        <v>898</v>
      </c>
      <c r="D153" s="144" t="s">
        <v>899</v>
      </c>
      <c r="E153" s="144" t="str">
        <f>VLOOKUP(A153,'2'!$X:$AB,2,FALSE)</f>
        <v>Within a few hours</v>
      </c>
      <c r="F153" s="144">
        <f>VLOOKUP($A153,'2'!$X:$AB,3,FALSE)</f>
        <v>1</v>
      </c>
      <c r="G153" s="144">
        <f>VLOOKUP($A153,'2'!$X:$AB,4,FALSE)</f>
        <v>0.94</v>
      </c>
      <c r="H153" s="343" t="str">
        <f>VLOOKUP($A153,'2'!$X:$AB,5,FALSE)</f>
        <v>Yes</v>
      </c>
      <c r="J153" s="144">
        <v>7.03</v>
      </c>
      <c r="K153" s="144">
        <v>266</v>
      </c>
      <c r="L153" s="144" t="s">
        <v>896</v>
      </c>
      <c r="M153" s="144" t="s">
        <v>188</v>
      </c>
      <c r="N153" s="144" t="s">
        <v>315</v>
      </c>
      <c r="O153" s="343">
        <v>7.03</v>
      </c>
    </row>
    <row r="154" spans="1:15" s="144" customFormat="1" ht="15">
      <c r="A154" s="342">
        <v>150</v>
      </c>
      <c r="B154" s="144" t="s">
        <v>900</v>
      </c>
      <c r="C154" s="144" t="s">
        <v>901</v>
      </c>
      <c r="D154" s="144" t="s">
        <v>899</v>
      </c>
      <c r="E154" s="144" t="str">
        <f>VLOOKUP(A154,'2'!$X:$AB,2,FALSE)</f>
        <v>Within an hour</v>
      </c>
      <c r="F154" s="144">
        <f>VLOOKUP($A154,'2'!$X:$AB,3,FALSE)</f>
        <v>1</v>
      </c>
      <c r="G154" s="144">
        <f>VLOOKUP($A154,'2'!$X:$AB,4,FALSE)</f>
        <v>0.92</v>
      </c>
      <c r="H154" s="343" t="str">
        <f>VLOOKUP($A154,'2'!$X:$AB,5,FALSE)</f>
        <v>Yes</v>
      </c>
      <c r="J154" s="144">
        <v>35</v>
      </c>
      <c r="K154" s="144">
        <v>266</v>
      </c>
      <c r="L154" s="144" t="s">
        <v>896</v>
      </c>
      <c r="M154" s="144" t="s">
        <v>188</v>
      </c>
      <c r="N154" s="144" t="s">
        <v>463</v>
      </c>
      <c r="O154" s="343">
        <v>35</v>
      </c>
    </row>
    <row r="155" spans="1:15" s="144" customFormat="1" ht="15">
      <c r="A155" s="342">
        <v>151</v>
      </c>
      <c r="B155" s="144" t="s">
        <v>902</v>
      </c>
      <c r="C155" s="144" t="s">
        <v>903</v>
      </c>
      <c r="D155" s="144" t="s">
        <v>904</v>
      </c>
      <c r="E155" s="144" t="str">
        <f>VLOOKUP(A155,'2'!$X:$AB,2,FALSE)</f>
        <v>Within a few hours</v>
      </c>
      <c r="F155" s="144">
        <f>VLOOKUP($A155,'2'!$X:$AB,3,FALSE)</f>
        <v>1</v>
      </c>
      <c r="G155" s="144">
        <f>VLOOKUP($A155,'2'!$X:$AB,4,FALSE)</f>
        <v>0.67</v>
      </c>
      <c r="H155" s="343" t="str">
        <f>VLOOKUP($A155,'2'!$X:$AB,5,FALSE)</f>
        <v>No</v>
      </c>
      <c r="J155" s="144">
        <v>5.3</v>
      </c>
      <c r="K155" s="144">
        <v>268</v>
      </c>
      <c r="L155" s="144" t="s">
        <v>905</v>
      </c>
      <c r="M155" s="144" t="s">
        <v>188</v>
      </c>
      <c r="N155" s="144" t="s">
        <v>240</v>
      </c>
      <c r="O155" s="343">
        <v>5.3</v>
      </c>
    </row>
    <row r="156" spans="1:15" s="144" customFormat="1" ht="15">
      <c r="A156" s="342">
        <v>152</v>
      </c>
      <c r="B156" s="144" t="s">
        <v>906</v>
      </c>
      <c r="C156" s="144" t="s">
        <v>907</v>
      </c>
      <c r="D156" s="144" t="s">
        <v>908</v>
      </c>
      <c r="E156" s="144" t="str">
        <f>VLOOKUP(A156,'2'!$X:$AB,2,FALSE)</f>
        <v>Within a few hours</v>
      </c>
      <c r="F156" s="144">
        <f>VLOOKUP($A156,'2'!$X:$AB,3,FALSE)</f>
        <v>1</v>
      </c>
      <c r="G156" s="144">
        <f>VLOOKUP($A156,'2'!$X:$AB,4,FALSE)</f>
        <v>0.79</v>
      </c>
      <c r="H156" s="343" t="str">
        <f>VLOOKUP($A156,'2'!$X:$AB,5,FALSE)</f>
        <v>Yes</v>
      </c>
      <c r="J156" s="144">
        <v>18.98</v>
      </c>
      <c r="K156" s="144">
        <v>268</v>
      </c>
      <c r="L156" s="144" t="s">
        <v>905</v>
      </c>
      <c r="M156" s="144" t="s">
        <v>188</v>
      </c>
      <c r="N156" s="144" t="s">
        <v>189</v>
      </c>
      <c r="O156" s="343">
        <v>18.98</v>
      </c>
    </row>
    <row r="157" spans="1:15" s="144" customFormat="1" ht="15">
      <c r="A157" s="342">
        <v>153</v>
      </c>
      <c r="B157" s="144" t="s">
        <v>909</v>
      </c>
      <c r="C157" s="144" t="s">
        <v>910</v>
      </c>
      <c r="D157" s="144" t="s">
        <v>911</v>
      </c>
      <c r="E157" s="144" t="str">
        <f>VLOOKUP(A157,'2'!$X:$AB,2,FALSE)</f>
        <v>Within an hour</v>
      </c>
      <c r="F157" s="144">
        <f>VLOOKUP($A157,'2'!$X:$AB,3,FALSE)</f>
        <v>1</v>
      </c>
      <c r="G157" s="144">
        <f>VLOOKUP($A157,'2'!$X:$AB,4,FALSE)</f>
        <v>0.89</v>
      </c>
      <c r="H157" s="343" t="str">
        <f>VLOOKUP($A157,'2'!$X:$AB,5,FALSE)</f>
        <v>Yes</v>
      </c>
      <c r="J157" s="144">
        <v>6.66</v>
      </c>
      <c r="K157" s="144">
        <v>269</v>
      </c>
      <c r="L157" s="144" t="s">
        <v>912</v>
      </c>
      <c r="M157" s="144" t="s">
        <v>188</v>
      </c>
      <c r="N157" s="144" t="s">
        <v>240</v>
      </c>
      <c r="O157" s="343">
        <v>6.66</v>
      </c>
    </row>
    <row r="158" spans="1:15" s="144" customFormat="1" ht="15">
      <c r="A158" s="342">
        <v>154</v>
      </c>
      <c r="B158" s="144" t="s">
        <v>913</v>
      </c>
      <c r="C158" s="144" t="s">
        <v>914</v>
      </c>
      <c r="D158" s="144" t="s">
        <v>915</v>
      </c>
      <c r="E158" s="144" t="str">
        <f>VLOOKUP(A158,'2'!$X:$AB,2,FALSE)</f>
        <v>Within a day</v>
      </c>
      <c r="F158" s="144">
        <f>VLOOKUP($A158,'2'!$X:$AB,3,FALSE)</f>
        <v>0.5</v>
      </c>
      <c r="G158" s="144">
        <f>VLOOKUP($A158,'2'!$X:$AB,4,FALSE)</f>
        <v>0.98</v>
      </c>
      <c r="H158" s="343" t="str">
        <f>VLOOKUP($A158,'2'!$X:$AB,5,FALSE)</f>
        <v>Yes</v>
      </c>
      <c r="J158" s="144">
        <v>13.99</v>
      </c>
      <c r="K158" s="144">
        <v>269</v>
      </c>
      <c r="L158" s="144" t="s">
        <v>912</v>
      </c>
      <c r="M158" s="144" t="s">
        <v>188</v>
      </c>
      <c r="N158" s="144" t="s">
        <v>189</v>
      </c>
      <c r="O158" s="343">
        <v>13.99</v>
      </c>
    </row>
    <row r="159" spans="1:15" s="144" customFormat="1" ht="15">
      <c r="A159" s="342">
        <v>155</v>
      </c>
      <c r="B159" s="144" t="s">
        <v>916</v>
      </c>
      <c r="C159" s="144" t="s">
        <v>917</v>
      </c>
      <c r="D159" s="144" t="s">
        <v>918</v>
      </c>
      <c r="E159" s="144" t="str">
        <f>VLOOKUP(A159,'2'!$X:$AB,2,FALSE)</f>
        <v>Within a few hours</v>
      </c>
      <c r="F159" s="144">
        <f>VLOOKUP($A159,'2'!$X:$AB,3,FALSE)</f>
        <v>1</v>
      </c>
      <c r="G159" s="144">
        <f>VLOOKUP($A159,'2'!$X:$AB,4,FALSE)</f>
        <v>0.87</v>
      </c>
      <c r="H159" s="343" t="str">
        <f>VLOOKUP($A159,'2'!$X:$AB,5,FALSE)</f>
        <v>No</v>
      </c>
      <c r="J159" s="144">
        <v>7.44</v>
      </c>
      <c r="K159" s="144">
        <v>269</v>
      </c>
      <c r="L159" s="144" t="s">
        <v>912</v>
      </c>
      <c r="M159" s="144" t="s">
        <v>188</v>
      </c>
      <c r="N159" s="144" t="s">
        <v>315</v>
      </c>
      <c r="O159" s="343">
        <v>7.44</v>
      </c>
    </row>
    <row r="160" spans="1:15" s="144" customFormat="1" ht="15">
      <c r="A160" s="342">
        <v>156</v>
      </c>
      <c r="B160" s="144" t="s">
        <v>919</v>
      </c>
      <c r="C160" s="144" t="s">
        <v>920</v>
      </c>
      <c r="D160" s="144" t="s">
        <v>921</v>
      </c>
      <c r="E160" s="144" t="str">
        <f>VLOOKUP(A160,'2'!$X:$AB,2,FALSE)</f>
        <v>Within a few hours</v>
      </c>
      <c r="F160" s="144">
        <f>VLOOKUP($A160,'2'!$X:$AB,3,FALSE)</f>
        <v>1</v>
      </c>
      <c r="G160" s="144">
        <f>VLOOKUP($A160,'2'!$X:$AB,4,FALSE)</f>
        <v>1</v>
      </c>
      <c r="H160" s="343" t="str">
        <f>VLOOKUP($A160,'2'!$X:$AB,5,FALSE)</f>
        <v>Yes</v>
      </c>
      <c r="J160" s="144">
        <v>30.06</v>
      </c>
      <c r="K160" s="144">
        <v>271</v>
      </c>
      <c r="L160" s="144" t="s">
        <v>922</v>
      </c>
      <c r="M160" s="144" t="s">
        <v>176</v>
      </c>
      <c r="N160" s="144" t="s">
        <v>283</v>
      </c>
      <c r="O160" s="343">
        <v>30.06</v>
      </c>
    </row>
    <row r="161" spans="1:15" s="144" customFormat="1" ht="15">
      <c r="A161" s="342">
        <v>157</v>
      </c>
      <c r="B161" s="144" t="s">
        <v>923</v>
      </c>
      <c r="C161" s="144" t="s">
        <v>924</v>
      </c>
      <c r="D161" s="144" t="s">
        <v>925</v>
      </c>
      <c r="E161" s="144">
        <f>VLOOKUP(A161,'2'!$X:$AB,2,FALSE)</f>
        <v>0</v>
      </c>
      <c r="F161" s="144">
        <f>VLOOKUP($A161,'2'!$X:$AB,3,FALSE)</f>
        <v>0</v>
      </c>
      <c r="G161" s="144">
        <f>VLOOKUP($A161,'2'!$X:$AB,4,FALSE)</f>
        <v>0</v>
      </c>
      <c r="H161" s="343">
        <f>VLOOKUP($A161,'2'!$X:$AB,5,FALSE)</f>
        <v>0</v>
      </c>
      <c r="J161" s="144">
        <v>5.3</v>
      </c>
      <c r="K161" s="144">
        <v>272</v>
      </c>
      <c r="L161" s="144" t="s">
        <v>926</v>
      </c>
      <c r="M161" s="144" t="s">
        <v>188</v>
      </c>
      <c r="N161" s="144" t="s">
        <v>240</v>
      </c>
      <c r="O161" s="343">
        <v>5.3</v>
      </c>
    </row>
    <row r="162" spans="1:15" s="144" customFormat="1" ht="15">
      <c r="A162" s="342">
        <v>158</v>
      </c>
      <c r="B162" s="144" t="s">
        <v>927</v>
      </c>
      <c r="C162" s="144" t="s">
        <v>928</v>
      </c>
      <c r="D162" s="144" t="s">
        <v>929</v>
      </c>
      <c r="E162" s="144" t="str">
        <f>VLOOKUP(A162,'2'!$X:$AB,2,FALSE)</f>
        <v>Within an hour</v>
      </c>
      <c r="F162" s="144">
        <f>VLOOKUP($A162,'2'!$X:$AB,3,FALSE)</f>
        <v>1</v>
      </c>
      <c r="G162" s="144">
        <f>VLOOKUP($A162,'2'!$X:$AB,4,FALSE)</f>
        <v>0.96</v>
      </c>
      <c r="H162" s="343" t="str">
        <f>VLOOKUP($A162,'2'!$X:$AB,5,FALSE)</f>
        <v>No</v>
      </c>
      <c r="J162" s="144">
        <v>18.98</v>
      </c>
      <c r="K162" s="144">
        <v>272</v>
      </c>
      <c r="L162" s="144" t="s">
        <v>926</v>
      </c>
      <c r="M162" s="144" t="s">
        <v>188</v>
      </c>
      <c r="N162" s="144" t="s">
        <v>189</v>
      </c>
      <c r="O162" s="343">
        <v>18.98</v>
      </c>
    </row>
    <row r="163" spans="1:15" s="144" customFormat="1" ht="15">
      <c r="A163" s="342">
        <v>159</v>
      </c>
      <c r="B163" s="144" t="s">
        <v>930</v>
      </c>
      <c r="C163" s="144" t="s">
        <v>931</v>
      </c>
      <c r="D163" s="144" t="s">
        <v>932</v>
      </c>
      <c r="E163" s="144" t="str">
        <f>VLOOKUP(A163,'2'!$X:$AB,2,FALSE)</f>
        <v>Within an hour</v>
      </c>
      <c r="F163" s="144">
        <f>VLOOKUP($A163,'2'!$X:$AB,3,FALSE)</f>
        <v>1</v>
      </c>
      <c r="G163" s="144">
        <f>VLOOKUP($A163,'2'!$X:$AB,4,FALSE)</f>
        <v>0.99</v>
      </c>
      <c r="H163" s="343" t="str">
        <f>VLOOKUP($A163,'2'!$X:$AB,5,FALSE)</f>
        <v>Yes</v>
      </c>
      <c r="J163" s="144">
        <v>6.66</v>
      </c>
      <c r="K163" s="144">
        <v>272</v>
      </c>
      <c r="L163" s="144" t="s">
        <v>926</v>
      </c>
      <c r="M163" s="144" t="s">
        <v>188</v>
      </c>
      <c r="N163" s="144" t="s">
        <v>240</v>
      </c>
      <c r="O163" s="343">
        <v>6.66</v>
      </c>
    </row>
    <row r="164" spans="1:15" s="144" customFormat="1" ht="15">
      <c r="A164" s="342">
        <v>160</v>
      </c>
      <c r="B164" s="144" t="s">
        <v>933</v>
      </c>
      <c r="C164" s="144" t="s">
        <v>934</v>
      </c>
      <c r="D164" s="144" t="s">
        <v>935</v>
      </c>
      <c r="E164" s="144" t="str">
        <f>VLOOKUP(A164,'2'!$X:$AB,2,FALSE)</f>
        <v>Within an hour</v>
      </c>
      <c r="F164" s="144">
        <f>VLOOKUP($A164,'2'!$X:$AB,3,FALSE)</f>
        <v>1</v>
      </c>
      <c r="G164" s="144">
        <f>VLOOKUP($A164,'2'!$X:$AB,4,FALSE)</f>
        <v>0.74</v>
      </c>
      <c r="H164" s="343" t="str">
        <f>VLOOKUP($A164,'2'!$X:$AB,5,FALSE)</f>
        <v>Yes</v>
      </c>
      <c r="J164" s="144">
        <v>7.44</v>
      </c>
      <c r="K164" s="144">
        <v>272</v>
      </c>
      <c r="L164" s="144" t="s">
        <v>926</v>
      </c>
      <c r="M164" s="144" t="s">
        <v>188</v>
      </c>
      <c r="N164" s="144" t="s">
        <v>315</v>
      </c>
      <c r="O164" s="343">
        <v>7.44</v>
      </c>
    </row>
    <row r="165" spans="1:15" s="144" customFormat="1" ht="15">
      <c r="A165" s="342">
        <v>161</v>
      </c>
      <c r="B165" s="144" t="s">
        <v>936</v>
      </c>
      <c r="C165" s="144" t="s">
        <v>937</v>
      </c>
      <c r="D165" s="144" t="s">
        <v>938</v>
      </c>
      <c r="E165" s="144" t="str">
        <f>VLOOKUP(A165,'2'!$X:$AB,2,FALSE)</f>
        <v>A few days or more</v>
      </c>
      <c r="F165" s="144">
        <f>VLOOKUP($A165,'2'!$X:$AB,3,FALSE)</f>
        <v>0.33</v>
      </c>
      <c r="G165" s="144">
        <f>VLOOKUP($A165,'2'!$X:$AB,4,FALSE)</f>
        <v>1</v>
      </c>
      <c r="H165" s="343" t="str">
        <f>VLOOKUP($A165,'2'!$X:$AB,5,FALSE)</f>
        <v>No</v>
      </c>
      <c r="J165" s="144">
        <v>10.91</v>
      </c>
      <c r="K165" s="144">
        <v>275</v>
      </c>
      <c r="L165" s="144" t="s">
        <v>939</v>
      </c>
      <c r="M165" s="144" t="s">
        <v>188</v>
      </c>
      <c r="N165" s="144" t="s">
        <v>369</v>
      </c>
      <c r="O165" s="343">
        <v>10.91</v>
      </c>
    </row>
    <row r="166" spans="1:15" s="144" customFormat="1" ht="15">
      <c r="A166" s="342">
        <v>162</v>
      </c>
      <c r="B166" s="144" t="s">
        <v>940</v>
      </c>
      <c r="C166" s="144" t="s">
        <v>941</v>
      </c>
      <c r="D166" s="144" t="s">
        <v>942</v>
      </c>
      <c r="E166" s="144" t="str">
        <f>VLOOKUP(A166,'2'!$X:$AB,2,FALSE)</f>
        <v>Within an hour</v>
      </c>
      <c r="F166" s="144">
        <f>VLOOKUP($A166,'2'!$X:$AB,3,FALSE)</f>
        <v>1</v>
      </c>
      <c r="G166" s="144">
        <f>VLOOKUP($A166,'2'!$X:$AB,4,FALSE)</f>
        <v>0.8</v>
      </c>
      <c r="H166" s="343" t="str">
        <f>VLOOKUP($A166,'2'!$X:$AB,5,FALSE)</f>
        <v>No</v>
      </c>
      <c r="J166" s="144">
        <v>0.7</v>
      </c>
      <c r="K166" s="144">
        <v>276</v>
      </c>
      <c r="L166" s="144" t="s">
        <v>943</v>
      </c>
      <c r="M166" s="144" t="s">
        <v>164</v>
      </c>
      <c r="N166" s="144" t="s">
        <v>229</v>
      </c>
      <c r="O166" s="343">
        <v>0.7</v>
      </c>
    </row>
    <row r="167" spans="1:15" s="144" customFormat="1" ht="15">
      <c r="A167" s="342">
        <v>163</v>
      </c>
      <c r="B167" s="144" t="s">
        <v>944</v>
      </c>
      <c r="C167" s="144" t="s">
        <v>945</v>
      </c>
      <c r="D167" s="144" t="s">
        <v>946</v>
      </c>
      <c r="E167" s="144" t="str">
        <f>VLOOKUP(A167,'2'!$X:$AB,2,FALSE)</f>
        <v>Within a few hours</v>
      </c>
      <c r="F167" s="144">
        <f>VLOOKUP($A167,'2'!$X:$AB,3,FALSE)</f>
        <v>1</v>
      </c>
      <c r="G167" s="144">
        <f>VLOOKUP($A167,'2'!$X:$AB,4,FALSE)</f>
        <v>0.62</v>
      </c>
      <c r="H167" s="343" t="str">
        <f>VLOOKUP($A167,'2'!$X:$AB,5,FALSE)</f>
        <v>No</v>
      </c>
      <c r="J167" s="144">
        <v>5</v>
      </c>
      <c r="K167" s="144">
        <v>282</v>
      </c>
      <c r="L167" s="144" t="s">
        <v>947</v>
      </c>
      <c r="M167" s="144" t="s">
        <v>188</v>
      </c>
      <c r="N167" s="144" t="s">
        <v>266</v>
      </c>
      <c r="O167" s="343">
        <v>5</v>
      </c>
    </row>
    <row r="168" spans="1:15" s="144" customFormat="1" ht="15">
      <c r="A168" s="342">
        <v>164</v>
      </c>
      <c r="B168" s="144" t="s">
        <v>948</v>
      </c>
      <c r="C168" s="144" t="s">
        <v>949</v>
      </c>
      <c r="D168" s="144" t="s">
        <v>950</v>
      </c>
      <c r="E168" s="144" t="str">
        <f>VLOOKUP(A168,'2'!$X:$AB,2,FALSE)</f>
        <v>Within a day</v>
      </c>
      <c r="F168" s="144">
        <f>VLOOKUP($A168,'2'!$X:$AB,3,FALSE)</f>
        <v>1</v>
      </c>
      <c r="G168" s="144">
        <f>VLOOKUP($A168,'2'!$X:$AB,4,FALSE)</f>
        <v>1</v>
      </c>
      <c r="H168" s="343" t="str">
        <f>VLOOKUP($A168,'2'!$X:$AB,5,FALSE)</f>
        <v>No</v>
      </c>
      <c r="J168" s="144">
        <v>1.57</v>
      </c>
      <c r="K168" s="144">
        <v>283</v>
      </c>
      <c r="L168" s="144" t="s">
        <v>951</v>
      </c>
      <c r="M168" s="144" t="s">
        <v>188</v>
      </c>
      <c r="N168" s="144" t="s">
        <v>165</v>
      </c>
      <c r="O168" s="343">
        <v>1.57</v>
      </c>
    </row>
    <row r="169" spans="1:15" s="144" customFormat="1" ht="15">
      <c r="A169" s="342">
        <v>165</v>
      </c>
      <c r="B169" s="144" t="s">
        <v>952</v>
      </c>
      <c r="C169" s="144" t="s">
        <v>953</v>
      </c>
      <c r="D169" s="144" t="s">
        <v>954</v>
      </c>
      <c r="E169" s="144" t="str">
        <f>VLOOKUP(A169,'2'!$X:$AB,2,FALSE)</f>
        <v>Within a day</v>
      </c>
      <c r="F169" s="144">
        <f>VLOOKUP($A169,'2'!$X:$AB,3,FALSE)</f>
        <v>1</v>
      </c>
      <c r="G169" s="144">
        <f>VLOOKUP($A169,'2'!$X:$AB,4,FALSE)</f>
        <v>0.93</v>
      </c>
      <c r="H169" s="343" t="str">
        <f>VLOOKUP($A169,'2'!$X:$AB,5,FALSE)</f>
        <v>Yes</v>
      </c>
      <c r="J169" s="144">
        <v>5.34</v>
      </c>
      <c r="K169" s="144">
        <v>286</v>
      </c>
      <c r="L169" s="144" t="s">
        <v>955</v>
      </c>
      <c r="M169" s="144" t="s">
        <v>188</v>
      </c>
      <c r="N169" s="144" t="s">
        <v>369</v>
      </c>
      <c r="O169" s="343">
        <v>5.34</v>
      </c>
    </row>
    <row r="170" spans="1:15" s="144" customFormat="1" ht="15">
      <c r="A170" s="342">
        <v>166</v>
      </c>
      <c r="B170" s="144" t="s">
        <v>956</v>
      </c>
      <c r="C170" s="144" t="s">
        <v>957</v>
      </c>
      <c r="D170" s="144" t="s">
        <v>954</v>
      </c>
      <c r="E170" s="144" t="str">
        <f>VLOOKUP(A170,'2'!$X:$AB,2,FALSE)</f>
        <v>Within a day</v>
      </c>
      <c r="F170" s="144">
        <f>VLOOKUP($A170,'2'!$X:$AB,3,FALSE)</f>
        <v>0.67</v>
      </c>
      <c r="G170" s="144">
        <f>VLOOKUP($A170,'2'!$X:$AB,4,FALSE)</f>
        <v>0.32</v>
      </c>
      <c r="H170" s="343" t="str">
        <f>VLOOKUP($A170,'2'!$X:$AB,5,FALSE)</f>
        <v>Yes</v>
      </c>
      <c r="J170" s="144">
        <v>54.74</v>
      </c>
      <c r="K170" s="144">
        <v>286</v>
      </c>
      <c r="L170" s="144" t="s">
        <v>955</v>
      </c>
      <c r="M170" s="144" t="s">
        <v>176</v>
      </c>
      <c r="N170" s="144" t="s">
        <v>597</v>
      </c>
      <c r="O170" s="343">
        <v>54.74</v>
      </c>
    </row>
    <row r="171" spans="1:15" s="144" customFormat="1" ht="15">
      <c r="A171" s="342">
        <v>167</v>
      </c>
      <c r="B171" s="144" t="s">
        <v>958</v>
      </c>
      <c r="C171" s="144" t="s">
        <v>959</v>
      </c>
      <c r="D171" s="144" t="s">
        <v>960</v>
      </c>
      <c r="E171" s="144" t="str">
        <f>VLOOKUP(A171,'2'!$X:$AB,2,FALSE)</f>
        <v>Within a day</v>
      </c>
      <c r="F171" s="144">
        <f>VLOOKUP($A171,'2'!$X:$AB,3,FALSE)</f>
        <v>1</v>
      </c>
      <c r="G171" s="144">
        <f>VLOOKUP($A171,'2'!$X:$AB,4,FALSE)</f>
        <v>1</v>
      </c>
      <c r="H171" s="343" t="str">
        <f>VLOOKUP($A171,'2'!$X:$AB,5,FALSE)</f>
        <v>Yes</v>
      </c>
      <c r="J171" s="144">
        <v>1.99</v>
      </c>
      <c r="K171" s="144">
        <v>288</v>
      </c>
      <c r="L171" s="144" t="s">
        <v>961</v>
      </c>
      <c r="M171" s="144" t="s">
        <v>188</v>
      </c>
      <c r="N171" s="144" t="s">
        <v>582</v>
      </c>
      <c r="O171" s="343">
        <v>1.99</v>
      </c>
    </row>
    <row r="172" spans="1:15" s="144" customFormat="1" ht="15">
      <c r="A172" s="342">
        <v>168</v>
      </c>
      <c r="B172" s="144" t="s">
        <v>962</v>
      </c>
      <c r="C172" s="144" t="s">
        <v>963</v>
      </c>
      <c r="D172" s="144" t="s">
        <v>964</v>
      </c>
      <c r="E172" s="144" t="str">
        <f>VLOOKUP(A172,'2'!$X:$AB,2,FALSE)</f>
        <v>A few days or more</v>
      </c>
      <c r="F172" s="144">
        <f>VLOOKUP($A172,'2'!$X:$AB,3,FALSE)</f>
        <v>0</v>
      </c>
      <c r="G172" s="144">
        <f>VLOOKUP($A172,'2'!$X:$AB,4,FALSE)</f>
        <v>1</v>
      </c>
      <c r="H172" s="343" t="str">
        <f>VLOOKUP($A172,'2'!$X:$AB,5,FALSE)</f>
        <v>No</v>
      </c>
      <c r="J172" s="144">
        <v>4.99</v>
      </c>
      <c r="K172" s="144">
        <v>288</v>
      </c>
      <c r="L172" s="144" t="s">
        <v>961</v>
      </c>
      <c r="M172" s="144" t="s">
        <v>164</v>
      </c>
      <c r="N172" s="144" t="s">
        <v>266</v>
      </c>
      <c r="O172" s="343">
        <v>4.99</v>
      </c>
    </row>
    <row r="173" spans="1:15" s="144" customFormat="1" ht="15">
      <c r="A173" s="342">
        <v>169</v>
      </c>
      <c r="B173" s="144" t="s">
        <v>965</v>
      </c>
      <c r="C173" s="144" t="s">
        <v>966</v>
      </c>
      <c r="D173" s="144" t="s">
        <v>967</v>
      </c>
      <c r="E173" s="144" t="str">
        <f>VLOOKUP(A173,'2'!$X:$AB,2,FALSE)</f>
        <v>Within a few hours</v>
      </c>
      <c r="F173" s="144">
        <f>VLOOKUP($A173,'2'!$X:$AB,3,FALSE)</f>
        <v>1</v>
      </c>
      <c r="G173" s="144">
        <f>VLOOKUP($A173,'2'!$X:$AB,4,FALSE)</f>
        <v>0.83</v>
      </c>
      <c r="H173" s="343" t="str">
        <f>VLOOKUP($A173,'2'!$X:$AB,5,FALSE)</f>
        <v>Yes</v>
      </c>
      <c r="J173" s="144">
        <v>4.62</v>
      </c>
      <c r="K173" s="144">
        <v>290</v>
      </c>
      <c r="L173" s="144" t="s">
        <v>968</v>
      </c>
      <c r="M173" s="144" t="s">
        <v>188</v>
      </c>
      <c r="N173" s="144" t="s">
        <v>582</v>
      </c>
      <c r="O173" s="343">
        <v>4.62</v>
      </c>
    </row>
    <row r="174" spans="1:15" s="144" customFormat="1" ht="15">
      <c r="A174" s="342">
        <v>170</v>
      </c>
      <c r="B174" s="144" t="s">
        <v>969</v>
      </c>
      <c r="C174" s="144" t="s">
        <v>970</v>
      </c>
      <c r="D174" s="144" t="s">
        <v>971</v>
      </c>
      <c r="E174" s="144" t="str">
        <f>VLOOKUP(A174,'2'!$X:$AB,2,FALSE)</f>
        <v>Within a day</v>
      </c>
      <c r="F174" s="144">
        <f>VLOOKUP($A174,'2'!$X:$AB,3,FALSE)</f>
        <v>1</v>
      </c>
      <c r="G174" s="144">
        <f>VLOOKUP($A174,'2'!$X:$AB,4,FALSE)</f>
        <v>0.8</v>
      </c>
      <c r="H174" s="343" t="str">
        <f>VLOOKUP($A174,'2'!$X:$AB,5,FALSE)</f>
        <v>No</v>
      </c>
      <c r="J174" s="144">
        <v>1.99</v>
      </c>
      <c r="K174" s="144">
        <v>306</v>
      </c>
      <c r="L174" s="144" t="s">
        <v>972</v>
      </c>
      <c r="M174" s="144" t="s">
        <v>188</v>
      </c>
      <c r="N174" s="144" t="s">
        <v>582</v>
      </c>
      <c r="O174" s="343">
        <v>1.99</v>
      </c>
    </row>
    <row r="175" spans="1:15" s="144" customFormat="1" ht="15">
      <c r="A175" s="342">
        <v>171</v>
      </c>
      <c r="B175" s="144" t="s">
        <v>973</v>
      </c>
      <c r="C175" s="144" t="s">
        <v>974</v>
      </c>
      <c r="D175" s="144" t="s">
        <v>975</v>
      </c>
      <c r="E175" s="144" t="str">
        <f>VLOOKUP(A175,'2'!$X:$AB,2,FALSE)</f>
        <v>Within an hour</v>
      </c>
      <c r="F175" s="144">
        <f>VLOOKUP($A175,'2'!$X:$AB,3,FALSE)</f>
        <v>1</v>
      </c>
      <c r="G175" s="144">
        <f>VLOOKUP($A175,'2'!$X:$AB,4,FALSE)</f>
        <v>0.82</v>
      </c>
      <c r="H175" s="343" t="str">
        <f>VLOOKUP($A175,'2'!$X:$AB,5,FALSE)</f>
        <v>Yes</v>
      </c>
      <c r="J175" s="144">
        <v>0.99</v>
      </c>
      <c r="K175" s="144">
        <v>306</v>
      </c>
      <c r="L175" s="144" t="s">
        <v>972</v>
      </c>
      <c r="M175" s="144" t="s">
        <v>188</v>
      </c>
      <c r="N175" s="144" t="s">
        <v>266</v>
      </c>
      <c r="O175" s="343">
        <v>0.99</v>
      </c>
    </row>
    <row r="176" spans="1:15" s="144" customFormat="1" ht="15">
      <c r="A176" s="342">
        <v>172</v>
      </c>
      <c r="B176" s="144" t="s">
        <v>976</v>
      </c>
      <c r="C176" s="144" t="s">
        <v>977</v>
      </c>
      <c r="D176" s="144" t="s">
        <v>978</v>
      </c>
      <c r="E176" s="144" t="str">
        <f>VLOOKUP(A176,'2'!$X:$AB,2,FALSE)</f>
        <v>Within an hour</v>
      </c>
      <c r="F176" s="144">
        <f>VLOOKUP($A176,'2'!$X:$AB,3,FALSE)</f>
        <v>1</v>
      </c>
      <c r="G176" s="144">
        <f>VLOOKUP($A176,'2'!$X:$AB,4,FALSE)</f>
        <v>0.91</v>
      </c>
      <c r="H176" s="343" t="str">
        <f>VLOOKUP($A176,'2'!$X:$AB,5,FALSE)</f>
        <v>Yes</v>
      </c>
      <c r="J176" s="144">
        <v>1.99</v>
      </c>
      <c r="K176" s="144">
        <v>308</v>
      </c>
      <c r="L176" s="144" t="s">
        <v>979</v>
      </c>
      <c r="M176" s="144" t="s">
        <v>188</v>
      </c>
      <c r="N176" s="144" t="s">
        <v>582</v>
      </c>
      <c r="O176" s="343">
        <v>1.99</v>
      </c>
    </row>
    <row r="177" spans="1:15" s="144" customFormat="1" ht="15">
      <c r="A177" s="342">
        <v>173</v>
      </c>
      <c r="B177" s="144" t="s">
        <v>980</v>
      </c>
      <c r="C177" s="144" t="s">
        <v>981</v>
      </c>
      <c r="D177" s="144" t="s">
        <v>978</v>
      </c>
      <c r="E177" s="144" t="str">
        <f>VLOOKUP(A177,'2'!$X:$AB,2,FALSE)</f>
        <v>Within a day</v>
      </c>
      <c r="F177" s="144">
        <f>VLOOKUP($A177,'2'!$X:$AB,3,FALSE)</f>
        <v>1</v>
      </c>
      <c r="G177" s="144">
        <f>VLOOKUP($A177,'2'!$X:$AB,4,FALSE)</f>
        <v>0.17</v>
      </c>
      <c r="H177" s="343" t="str">
        <f>VLOOKUP($A177,'2'!$X:$AB,5,FALSE)</f>
        <v>Yes</v>
      </c>
      <c r="J177" s="144">
        <v>24.49</v>
      </c>
      <c r="K177" s="144">
        <v>314</v>
      </c>
      <c r="L177" s="144" t="s">
        <v>982</v>
      </c>
      <c r="M177" s="144" t="s">
        <v>188</v>
      </c>
      <c r="N177" s="144" t="s">
        <v>574</v>
      </c>
      <c r="O177" s="343">
        <v>24.49</v>
      </c>
    </row>
    <row r="178" spans="1:15" s="144" customFormat="1" ht="15">
      <c r="A178" s="342">
        <v>174</v>
      </c>
      <c r="B178" s="144" t="s">
        <v>983</v>
      </c>
      <c r="C178" s="144" t="s">
        <v>984</v>
      </c>
      <c r="D178" s="144" t="s">
        <v>985</v>
      </c>
      <c r="E178" s="144" t="str">
        <f>VLOOKUP(A178,'2'!$X:$AB,2,FALSE)</f>
        <v>Within a day</v>
      </c>
      <c r="F178" s="144">
        <f>VLOOKUP($A178,'2'!$X:$AB,3,FALSE)</f>
        <v>1</v>
      </c>
      <c r="G178" s="144">
        <f>VLOOKUP($A178,'2'!$X:$AB,4,FALSE)</f>
        <v>0</v>
      </c>
      <c r="H178" s="343" t="str">
        <f>VLOOKUP($A178,'2'!$X:$AB,5,FALSE)</f>
        <v>No</v>
      </c>
      <c r="J178" s="144">
        <v>4</v>
      </c>
      <c r="K178" s="144">
        <v>315</v>
      </c>
      <c r="L178" s="144" t="s">
        <v>986</v>
      </c>
      <c r="M178" s="144" t="s">
        <v>188</v>
      </c>
      <c r="N178" s="144" t="s">
        <v>582</v>
      </c>
      <c r="O178" s="343">
        <v>4</v>
      </c>
    </row>
    <row r="179" spans="1:15" s="144" customFormat="1" ht="15">
      <c r="A179" s="342">
        <v>175</v>
      </c>
      <c r="B179" s="144" t="s">
        <v>987</v>
      </c>
      <c r="C179" s="144" t="s">
        <v>988</v>
      </c>
      <c r="D179" s="144" t="s">
        <v>989</v>
      </c>
      <c r="E179" s="144" t="str">
        <f>VLOOKUP(A179,'2'!$X:$AB,2,FALSE)</f>
        <v>Within a few hours</v>
      </c>
      <c r="F179" s="144">
        <f>VLOOKUP($A179,'2'!$X:$AB,3,FALSE)</f>
        <v>1</v>
      </c>
      <c r="G179" s="144">
        <f>VLOOKUP($A179,'2'!$X:$AB,4,FALSE)</f>
        <v>1</v>
      </c>
      <c r="H179" s="343" t="str">
        <f>VLOOKUP($A179,'2'!$X:$AB,5,FALSE)</f>
        <v>Yes</v>
      </c>
      <c r="J179" s="144">
        <v>5.21</v>
      </c>
      <c r="K179" s="144">
        <v>317</v>
      </c>
      <c r="L179" s="144" t="s">
        <v>990</v>
      </c>
      <c r="M179" s="144" t="s">
        <v>188</v>
      </c>
      <c r="N179" s="144" t="s">
        <v>189</v>
      </c>
      <c r="O179" s="343">
        <v>5.21</v>
      </c>
    </row>
    <row r="180" spans="1:15" s="144" customFormat="1" ht="15">
      <c r="A180" s="342">
        <v>176</v>
      </c>
      <c r="B180" s="144" t="s">
        <v>991</v>
      </c>
      <c r="C180" s="144" t="s">
        <v>992</v>
      </c>
      <c r="D180" s="144" t="s">
        <v>993</v>
      </c>
      <c r="E180" s="144" t="str">
        <f>VLOOKUP(A180,'2'!$X:$AB,2,FALSE)</f>
        <v>Within an hour</v>
      </c>
      <c r="F180" s="144">
        <f>VLOOKUP($A180,'2'!$X:$AB,3,FALSE)</f>
        <v>0.96</v>
      </c>
      <c r="G180" s="144">
        <f>VLOOKUP($A180,'2'!$X:$AB,4,FALSE)</f>
        <v>0.95</v>
      </c>
      <c r="H180" s="343" t="str">
        <f>VLOOKUP($A180,'2'!$X:$AB,5,FALSE)</f>
        <v>No</v>
      </c>
      <c r="J180" s="144">
        <v>5.15</v>
      </c>
      <c r="K180" s="144">
        <v>317</v>
      </c>
      <c r="L180" s="144" t="s">
        <v>990</v>
      </c>
      <c r="M180" s="144" t="s">
        <v>188</v>
      </c>
      <c r="N180" s="144" t="s">
        <v>315</v>
      </c>
      <c r="O180" s="343">
        <v>5.15</v>
      </c>
    </row>
    <row r="181" spans="1:15" s="144" customFormat="1" ht="15">
      <c r="A181" s="342">
        <v>177</v>
      </c>
      <c r="B181" s="144" t="s">
        <v>994</v>
      </c>
      <c r="C181" s="144" t="s">
        <v>995</v>
      </c>
      <c r="D181" s="144" t="s">
        <v>996</v>
      </c>
      <c r="E181" s="144" t="str">
        <f>VLOOKUP(A181,'2'!$X:$AB,2,FALSE)</f>
        <v>Within an hour</v>
      </c>
      <c r="F181" s="144">
        <f>VLOOKUP($A181,'2'!$X:$AB,3,FALSE)</f>
        <v>0.96</v>
      </c>
      <c r="G181" s="144">
        <f>VLOOKUP($A181,'2'!$X:$AB,4,FALSE)</f>
        <v>0.99</v>
      </c>
      <c r="H181" s="343" t="str">
        <f>VLOOKUP($A181,'2'!$X:$AB,5,FALSE)</f>
        <v>No</v>
      </c>
      <c r="J181" s="144">
        <v>10.68</v>
      </c>
      <c r="K181" s="144">
        <v>317</v>
      </c>
      <c r="L181" s="144" t="s">
        <v>990</v>
      </c>
      <c r="M181" s="144" t="s">
        <v>188</v>
      </c>
      <c r="N181" s="144" t="s">
        <v>463</v>
      </c>
      <c r="O181" s="343">
        <v>10.68</v>
      </c>
    </row>
    <row r="182" spans="1:15" s="144" customFormat="1" ht="15">
      <c r="A182" s="342">
        <v>178</v>
      </c>
      <c r="B182" s="144" t="s">
        <v>997</v>
      </c>
      <c r="C182" s="144" t="s">
        <v>998</v>
      </c>
      <c r="D182" s="144" t="s">
        <v>999</v>
      </c>
      <c r="E182" s="144" t="str">
        <f>VLOOKUP(A182,'2'!$X:$AB,2,FALSE)</f>
        <v>Within an hour</v>
      </c>
      <c r="F182" s="144">
        <f>VLOOKUP($A182,'2'!$X:$AB,3,FALSE)</f>
        <v>1</v>
      </c>
      <c r="G182" s="144">
        <f>VLOOKUP($A182,'2'!$X:$AB,4,FALSE)</f>
        <v>1</v>
      </c>
      <c r="H182" s="343" t="str">
        <f>VLOOKUP($A182,'2'!$X:$AB,5,FALSE)</f>
        <v>Yes</v>
      </c>
      <c r="J182" s="144">
        <v>1.99</v>
      </c>
      <c r="K182" s="144">
        <v>321</v>
      </c>
      <c r="L182" s="144" t="s">
        <v>1000</v>
      </c>
      <c r="M182" s="144" t="s">
        <v>188</v>
      </c>
      <c r="N182" s="144" t="s">
        <v>582</v>
      </c>
      <c r="O182" s="343">
        <v>1.99</v>
      </c>
    </row>
    <row r="183" spans="1:15" s="144" customFormat="1" ht="15">
      <c r="A183" s="342">
        <v>179</v>
      </c>
      <c r="B183" s="144" t="s">
        <v>1001</v>
      </c>
      <c r="C183" s="144" t="s">
        <v>1002</v>
      </c>
      <c r="D183" s="144" t="s">
        <v>999</v>
      </c>
      <c r="E183" s="144">
        <f>VLOOKUP(A183,'2'!$X:$AB,2,FALSE)</f>
        <v>0</v>
      </c>
      <c r="F183" s="144">
        <f>VLOOKUP($A183,'2'!$X:$AB,3,FALSE)</f>
        <v>0</v>
      </c>
      <c r="G183" s="144">
        <f>VLOOKUP($A183,'2'!$X:$AB,4,FALSE)</f>
        <v>0</v>
      </c>
      <c r="H183" s="343">
        <f>VLOOKUP($A183,'2'!$X:$AB,5,FALSE)</f>
        <v>0</v>
      </c>
      <c r="J183" s="144">
        <v>5.03</v>
      </c>
      <c r="K183" s="144">
        <v>326</v>
      </c>
      <c r="L183" s="144" t="s">
        <v>1003</v>
      </c>
      <c r="M183" s="144" t="s">
        <v>188</v>
      </c>
      <c r="N183" s="144" t="s">
        <v>266</v>
      </c>
      <c r="O183" s="343">
        <v>5.03</v>
      </c>
    </row>
    <row r="184" spans="1:15" s="144" customFormat="1" ht="15">
      <c r="A184" s="342">
        <v>180</v>
      </c>
      <c r="B184" s="144" t="s">
        <v>1004</v>
      </c>
      <c r="C184" s="144" t="s">
        <v>1005</v>
      </c>
      <c r="D184" s="144" t="s">
        <v>1006</v>
      </c>
      <c r="E184" s="144" t="str">
        <f>VLOOKUP(A184,'2'!$X:$AB,2,FALSE)</f>
        <v>Within an hour</v>
      </c>
      <c r="F184" s="144">
        <f>VLOOKUP($A184,'2'!$X:$AB,3,FALSE)</f>
        <v>1</v>
      </c>
      <c r="G184" s="144">
        <f>VLOOKUP($A184,'2'!$X:$AB,4,FALSE)</f>
        <v>0.9</v>
      </c>
      <c r="H184" s="343" t="str">
        <f>VLOOKUP($A184,'2'!$X:$AB,5,FALSE)</f>
        <v>No</v>
      </c>
      <c r="J184" s="144">
        <v>54.12</v>
      </c>
      <c r="K184" s="144">
        <v>329</v>
      </c>
      <c r="L184" s="144" t="s">
        <v>1007</v>
      </c>
      <c r="M184" s="144" t="s">
        <v>176</v>
      </c>
      <c r="N184" s="144" t="s">
        <v>511</v>
      </c>
      <c r="O184" s="343">
        <v>54.12</v>
      </c>
    </row>
    <row r="185" spans="1:15" s="144" customFormat="1" ht="15">
      <c r="A185" s="342">
        <v>181</v>
      </c>
      <c r="B185" s="144" t="s">
        <v>1008</v>
      </c>
      <c r="C185" s="144" t="s">
        <v>1009</v>
      </c>
      <c r="D185" s="144" t="s">
        <v>1006</v>
      </c>
      <c r="E185" s="144" t="str">
        <f>VLOOKUP(A185,'2'!$X:$AB,2,FALSE)</f>
        <v>Within a day</v>
      </c>
      <c r="F185" s="144">
        <f>VLOOKUP($A185,'2'!$X:$AB,3,FALSE)</f>
        <v>1</v>
      </c>
      <c r="G185" s="144">
        <f>VLOOKUP($A185,'2'!$X:$AB,4,FALSE)</f>
        <v>0.35</v>
      </c>
      <c r="H185" s="343" t="str">
        <f>VLOOKUP($A185,'2'!$X:$AB,5,FALSE)</f>
        <v>Yes</v>
      </c>
      <c r="J185" s="144">
        <v>4</v>
      </c>
      <c r="K185" s="144">
        <v>331</v>
      </c>
      <c r="L185" s="144" t="s">
        <v>1010</v>
      </c>
      <c r="M185" s="144" t="s">
        <v>164</v>
      </c>
      <c r="N185" s="144" t="s">
        <v>582</v>
      </c>
      <c r="O185" s="343">
        <v>4</v>
      </c>
    </row>
    <row r="186" spans="1:15" s="144" customFormat="1" ht="15">
      <c r="A186" s="342">
        <v>182</v>
      </c>
      <c r="B186" s="144" t="s">
        <v>1011</v>
      </c>
      <c r="C186" s="144" t="s">
        <v>1012</v>
      </c>
      <c r="D186" s="144" t="s">
        <v>1013</v>
      </c>
      <c r="E186" s="144" t="str">
        <f>VLOOKUP(A186,'2'!$X:$AB,2,FALSE)</f>
        <v>Within a few hours</v>
      </c>
      <c r="F186" s="144">
        <f>VLOOKUP($A186,'2'!$X:$AB,3,FALSE)</f>
        <v>1</v>
      </c>
      <c r="G186" s="144">
        <f>VLOOKUP($A186,'2'!$X:$AB,4,FALSE)</f>
        <v>1</v>
      </c>
      <c r="H186" s="343" t="str">
        <f>VLOOKUP($A186,'2'!$X:$AB,5,FALSE)</f>
        <v>Yes</v>
      </c>
      <c r="J186" s="144">
        <v>24.49</v>
      </c>
      <c r="K186" s="144">
        <v>335</v>
      </c>
      <c r="L186" s="144" t="s">
        <v>1014</v>
      </c>
      <c r="M186" s="144" t="s">
        <v>188</v>
      </c>
      <c r="N186" s="144" t="s">
        <v>177</v>
      </c>
      <c r="O186" s="343">
        <v>24.49</v>
      </c>
    </row>
    <row r="187" spans="1:15" s="144" customFormat="1" ht="15">
      <c r="A187" s="342">
        <v>183</v>
      </c>
      <c r="B187" s="144" t="s">
        <v>1015</v>
      </c>
      <c r="C187" s="144" t="s">
        <v>1016</v>
      </c>
      <c r="D187" s="144" t="s">
        <v>1017</v>
      </c>
      <c r="E187" s="144" t="str">
        <f>VLOOKUP(A187,'2'!$X:$AB,2,FALSE)</f>
        <v>Within an hour</v>
      </c>
      <c r="F187" s="144">
        <f>VLOOKUP($A187,'2'!$X:$AB,3,FALSE)</f>
        <v>1</v>
      </c>
      <c r="G187" s="144">
        <f>VLOOKUP($A187,'2'!$X:$AB,4,FALSE)</f>
        <v>1</v>
      </c>
      <c r="H187" s="343" t="str">
        <f>VLOOKUP($A187,'2'!$X:$AB,5,FALSE)</f>
        <v>Yes</v>
      </c>
      <c r="J187" s="144">
        <v>5.29</v>
      </c>
      <c r="K187" s="144">
        <v>335</v>
      </c>
      <c r="L187" s="144" t="s">
        <v>1014</v>
      </c>
      <c r="M187" s="144" t="s">
        <v>188</v>
      </c>
      <c r="N187" s="144" t="s">
        <v>189</v>
      </c>
      <c r="O187" s="343">
        <v>5.29</v>
      </c>
    </row>
    <row r="188" spans="1:15" s="144" customFormat="1" ht="15">
      <c r="A188" s="342">
        <v>184</v>
      </c>
      <c r="B188" s="144" t="s">
        <v>1018</v>
      </c>
      <c r="C188" s="144" t="s">
        <v>1019</v>
      </c>
      <c r="D188" s="144" t="s">
        <v>1020</v>
      </c>
      <c r="E188" s="144">
        <f>VLOOKUP(A188,'2'!$X:$AB,2,FALSE)</f>
        <v>0</v>
      </c>
      <c r="F188" s="144">
        <f>VLOOKUP($A188,'2'!$X:$AB,3,FALSE)</f>
        <v>0</v>
      </c>
      <c r="G188" s="144">
        <f>VLOOKUP($A188,'2'!$X:$AB,4,FALSE)</f>
        <v>0</v>
      </c>
      <c r="H188" s="343">
        <f>VLOOKUP($A188,'2'!$X:$AB,5,FALSE)</f>
        <v>0</v>
      </c>
      <c r="J188" s="144">
        <v>9.23</v>
      </c>
      <c r="K188" s="144">
        <v>339</v>
      </c>
      <c r="L188" s="144" t="s">
        <v>1021</v>
      </c>
      <c r="M188" s="144" t="s">
        <v>188</v>
      </c>
      <c r="N188" s="144" t="s">
        <v>708</v>
      </c>
      <c r="O188" s="343">
        <v>9.23</v>
      </c>
    </row>
    <row r="189" spans="1:15" s="144" customFormat="1" ht="15">
      <c r="A189" s="342">
        <v>185</v>
      </c>
      <c r="B189" s="144" t="s">
        <v>1022</v>
      </c>
      <c r="C189" s="144" t="s">
        <v>1023</v>
      </c>
      <c r="D189" s="144" t="s">
        <v>1024</v>
      </c>
      <c r="E189" s="144" t="str">
        <f>VLOOKUP(A189,'2'!$X:$AB,2,FALSE)</f>
        <v>Within an hour</v>
      </c>
      <c r="F189" s="144">
        <f>VLOOKUP($A189,'2'!$X:$AB,3,FALSE)</f>
        <v>1</v>
      </c>
      <c r="G189" s="144">
        <f>VLOOKUP($A189,'2'!$X:$AB,4,FALSE)</f>
        <v>1</v>
      </c>
      <c r="H189" s="343" t="str">
        <f>VLOOKUP($A189,'2'!$X:$AB,5,FALSE)</f>
        <v>No</v>
      </c>
      <c r="J189" s="144">
        <v>4</v>
      </c>
      <c r="K189" s="144">
        <v>339</v>
      </c>
      <c r="L189" s="144" t="s">
        <v>1021</v>
      </c>
      <c r="M189" s="144" t="s">
        <v>188</v>
      </c>
      <c r="N189" s="144" t="s">
        <v>189</v>
      </c>
      <c r="O189" s="343">
        <v>4</v>
      </c>
    </row>
    <row r="190" spans="1:15" s="144" customFormat="1" ht="15">
      <c r="A190" s="342">
        <v>186</v>
      </c>
      <c r="B190" s="144" t="s">
        <v>1025</v>
      </c>
      <c r="C190" s="144" t="s">
        <v>1026</v>
      </c>
      <c r="D190" s="144" t="s">
        <v>1027</v>
      </c>
      <c r="E190" s="144" t="str">
        <f>VLOOKUP(A190,'2'!$X:$AB,2,FALSE)</f>
        <v>Within a few hours</v>
      </c>
      <c r="F190" s="144">
        <f>VLOOKUP($A190,'2'!$X:$AB,3,FALSE)</f>
        <v>1</v>
      </c>
      <c r="G190" s="144">
        <f>VLOOKUP($A190,'2'!$X:$AB,4,FALSE)</f>
        <v>1</v>
      </c>
      <c r="H190" s="343" t="str">
        <f>VLOOKUP($A190,'2'!$X:$AB,5,FALSE)</f>
        <v>Yes</v>
      </c>
      <c r="J190" s="144">
        <v>1.86</v>
      </c>
      <c r="K190" s="144">
        <v>342</v>
      </c>
      <c r="L190" s="144" t="s">
        <v>1028</v>
      </c>
      <c r="M190" s="144" t="s">
        <v>188</v>
      </c>
      <c r="N190" s="144" t="s">
        <v>165</v>
      </c>
      <c r="O190" s="343">
        <v>1.86</v>
      </c>
    </row>
    <row r="191" spans="1:15" s="144" customFormat="1" ht="15">
      <c r="A191" s="342">
        <v>187</v>
      </c>
      <c r="B191" s="144" t="s">
        <v>1029</v>
      </c>
      <c r="C191" s="144" t="s">
        <v>1030</v>
      </c>
      <c r="D191" s="144" t="s">
        <v>1031</v>
      </c>
      <c r="E191" s="144" t="str">
        <f>VLOOKUP(A191,'2'!$X:$AB,2,FALSE)</f>
        <v>Within a few hours</v>
      </c>
      <c r="F191" s="144">
        <f>VLOOKUP($A191,'2'!$X:$AB,3,FALSE)</f>
        <v>1</v>
      </c>
      <c r="G191" s="144">
        <f>VLOOKUP($A191,'2'!$X:$AB,4,FALSE)</f>
        <v>0.79</v>
      </c>
      <c r="H191" s="343" t="str">
        <f>VLOOKUP($A191,'2'!$X:$AB,5,FALSE)</f>
        <v>No</v>
      </c>
      <c r="J191" s="144">
        <v>27.75</v>
      </c>
      <c r="K191" s="144">
        <v>343</v>
      </c>
      <c r="L191" s="144" t="s">
        <v>1032</v>
      </c>
      <c r="M191" s="144" t="s">
        <v>176</v>
      </c>
      <c r="N191" s="144" t="s">
        <v>511</v>
      </c>
      <c r="O191" s="343">
        <v>27.75</v>
      </c>
    </row>
    <row r="192" spans="1:15" s="144" customFormat="1" ht="15">
      <c r="A192" s="342">
        <v>188</v>
      </c>
      <c r="B192" s="144" t="s">
        <v>1033</v>
      </c>
      <c r="C192" s="144" t="s">
        <v>1034</v>
      </c>
      <c r="D192" s="144" t="s">
        <v>1035</v>
      </c>
      <c r="E192" s="144" t="str">
        <f>VLOOKUP(A192,'2'!$X:$AB,2,FALSE)</f>
        <v>Within an hour</v>
      </c>
      <c r="F192" s="144">
        <f>VLOOKUP($A192,'2'!$X:$AB,3,FALSE)</f>
        <v>1</v>
      </c>
      <c r="G192" s="144">
        <f>VLOOKUP($A192,'2'!$X:$AB,4,FALSE)</f>
        <v>1</v>
      </c>
      <c r="H192" s="343" t="str">
        <f>VLOOKUP($A192,'2'!$X:$AB,5,FALSE)</f>
        <v>Yes</v>
      </c>
      <c r="J192" s="144">
        <v>1.86</v>
      </c>
      <c r="K192" s="144">
        <v>344</v>
      </c>
      <c r="L192" s="144" t="s">
        <v>1036</v>
      </c>
      <c r="M192" s="144" t="s">
        <v>188</v>
      </c>
      <c r="N192" s="144" t="s">
        <v>165</v>
      </c>
      <c r="O192" s="343">
        <v>1.86</v>
      </c>
    </row>
    <row r="193" spans="1:15" s="144" customFormat="1" ht="15">
      <c r="A193" s="342">
        <v>189</v>
      </c>
      <c r="B193" s="144" t="s">
        <v>1037</v>
      </c>
      <c r="C193" s="144" t="s">
        <v>1038</v>
      </c>
      <c r="D193" s="144" t="s">
        <v>1039</v>
      </c>
      <c r="E193" s="144" t="str">
        <f>VLOOKUP(A193,'2'!$X:$AB,2,FALSE)</f>
        <v>Within a few hours</v>
      </c>
      <c r="F193" s="144">
        <f>VLOOKUP($A193,'2'!$X:$AB,3,FALSE)</f>
        <v>1</v>
      </c>
      <c r="G193" s="144">
        <f>VLOOKUP($A193,'2'!$X:$AB,4,FALSE)</f>
        <v>0.93</v>
      </c>
      <c r="H193" s="343" t="str">
        <f>VLOOKUP($A193,'2'!$X:$AB,5,FALSE)</f>
        <v>Yes</v>
      </c>
      <c r="J193" s="144">
        <v>2.64</v>
      </c>
      <c r="K193" s="144">
        <v>349</v>
      </c>
      <c r="L193" s="144" t="s">
        <v>1040</v>
      </c>
      <c r="M193" s="144" t="s">
        <v>164</v>
      </c>
      <c r="N193" s="144" t="s">
        <v>574</v>
      </c>
      <c r="O193" s="343">
        <v>2.64</v>
      </c>
    </row>
    <row r="194" spans="1:15" s="144" customFormat="1" ht="15">
      <c r="A194" s="342">
        <v>190</v>
      </c>
      <c r="B194" s="144" t="s">
        <v>1041</v>
      </c>
      <c r="C194" s="144" t="s">
        <v>1042</v>
      </c>
      <c r="D194" s="144" t="s">
        <v>1043</v>
      </c>
      <c r="E194" s="144" t="str">
        <f>VLOOKUP(A194,'2'!$X:$AB,2,FALSE)</f>
        <v>Within an hour</v>
      </c>
      <c r="F194" s="144">
        <f>VLOOKUP($A194,'2'!$X:$AB,3,FALSE)</f>
        <v>1</v>
      </c>
      <c r="G194" s="144">
        <f>VLOOKUP($A194,'2'!$X:$AB,4,FALSE)</f>
        <v>0.92</v>
      </c>
      <c r="H194" s="343" t="str">
        <f>VLOOKUP($A194,'2'!$X:$AB,5,FALSE)</f>
        <v>No</v>
      </c>
      <c r="J194" s="144">
        <v>8.99</v>
      </c>
      <c r="K194" s="144">
        <v>349</v>
      </c>
      <c r="L194" s="144" t="s">
        <v>1040</v>
      </c>
      <c r="M194" s="144" t="s">
        <v>188</v>
      </c>
      <c r="N194" s="144" t="s">
        <v>189</v>
      </c>
      <c r="O194" s="343">
        <v>8.99</v>
      </c>
    </row>
    <row r="195" spans="1:15" s="144" customFormat="1" ht="15">
      <c r="A195" s="342">
        <v>191</v>
      </c>
      <c r="B195" s="144" t="s">
        <v>1044</v>
      </c>
      <c r="C195" s="144" t="s">
        <v>1045</v>
      </c>
      <c r="D195" s="144" t="s">
        <v>1043</v>
      </c>
      <c r="E195" s="144" t="str">
        <f>VLOOKUP(A195,'2'!$X:$AB,2,FALSE)</f>
        <v>Within an hour</v>
      </c>
      <c r="F195" s="144">
        <f>VLOOKUP($A195,'2'!$X:$AB,3,FALSE)</f>
        <v>1</v>
      </c>
      <c r="G195" s="144">
        <f>VLOOKUP($A195,'2'!$X:$AB,4,FALSE)</f>
        <v>1</v>
      </c>
      <c r="H195" s="343" t="str">
        <f>VLOOKUP($A195,'2'!$X:$AB,5,FALSE)</f>
        <v>No</v>
      </c>
      <c r="J195" s="144">
        <v>2.64</v>
      </c>
      <c r="K195" s="144">
        <v>351</v>
      </c>
      <c r="L195" s="144" t="s">
        <v>1046</v>
      </c>
      <c r="M195" s="144" t="s">
        <v>164</v>
      </c>
      <c r="N195" s="144" t="s">
        <v>574</v>
      </c>
      <c r="O195" s="343">
        <v>2.64</v>
      </c>
    </row>
    <row r="196" spans="1:15" s="144" customFormat="1" ht="15">
      <c r="A196" s="342">
        <v>192</v>
      </c>
      <c r="B196" s="144" t="s">
        <v>1047</v>
      </c>
      <c r="C196" s="144" t="s">
        <v>1048</v>
      </c>
      <c r="D196" s="144" t="s">
        <v>1049</v>
      </c>
      <c r="E196" s="144" t="str">
        <f>VLOOKUP(A196,'2'!$X:$AB,2,FALSE)</f>
        <v>A few days or more</v>
      </c>
      <c r="F196" s="144">
        <f>VLOOKUP($A196,'2'!$X:$AB,3,FALSE)</f>
        <v>0</v>
      </c>
      <c r="G196" s="144">
        <f>VLOOKUP($A196,'2'!$X:$AB,4,FALSE)</f>
        <v>0.97</v>
      </c>
      <c r="H196" s="343" t="str">
        <f>VLOOKUP($A196,'2'!$X:$AB,5,FALSE)</f>
        <v>No</v>
      </c>
      <c r="J196" s="144">
        <v>8.99</v>
      </c>
      <c r="K196" s="144">
        <v>351</v>
      </c>
      <c r="L196" s="144" t="s">
        <v>1046</v>
      </c>
      <c r="M196" s="144" t="s">
        <v>188</v>
      </c>
      <c r="N196" s="144" t="s">
        <v>189</v>
      </c>
      <c r="O196" s="343">
        <v>8.99</v>
      </c>
    </row>
    <row r="197" spans="1:15" s="144" customFormat="1" ht="15">
      <c r="A197" s="342">
        <v>193</v>
      </c>
      <c r="B197" s="144" t="s">
        <v>1050</v>
      </c>
      <c r="C197" s="144" t="s">
        <v>1051</v>
      </c>
      <c r="D197" s="144" t="s">
        <v>1052</v>
      </c>
      <c r="E197" s="144">
        <f>VLOOKUP(A197,'2'!$X:$AB,2,FALSE)</f>
        <v>0</v>
      </c>
      <c r="F197" s="144">
        <f>VLOOKUP($A197,'2'!$X:$AB,3,FALSE)</f>
        <v>0</v>
      </c>
      <c r="G197" s="144">
        <f>VLOOKUP($A197,'2'!$X:$AB,4,FALSE)</f>
        <v>0</v>
      </c>
      <c r="H197" s="343">
        <f>VLOOKUP($A197,'2'!$X:$AB,5,FALSE)</f>
        <v>0</v>
      </c>
      <c r="J197" s="144">
        <v>4.93</v>
      </c>
      <c r="K197" s="144">
        <v>353</v>
      </c>
      <c r="L197" s="144" t="s">
        <v>1053</v>
      </c>
      <c r="M197" s="144" t="s">
        <v>164</v>
      </c>
      <c r="N197" s="144" t="s">
        <v>582</v>
      </c>
      <c r="O197" s="343">
        <v>4.93</v>
      </c>
    </row>
    <row r="198" spans="1:15" s="144" customFormat="1" ht="15">
      <c r="A198" s="342">
        <v>194</v>
      </c>
      <c r="B198" s="144" t="s">
        <v>1054</v>
      </c>
      <c r="C198" s="144" t="s">
        <v>1055</v>
      </c>
      <c r="D198" s="144" t="s">
        <v>1056</v>
      </c>
      <c r="E198" s="144" t="str">
        <f>VLOOKUP(A198,'2'!$X:$AB,2,FALSE)</f>
        <v>Within a day</v>
      </c>
      <c r="F198" s="144">
        <f>VLOOKUP($A198,'2'!$X:$AB,3,FALSE)</f>
        <v>1</v>
      </c>
      <c r="G198" s="144">
        <f>VLOOKUP($A198,'2'!$X:$AB,4,FALSE)</f>
        <v>0.5</v>
      </c>
      <c r="H198" s="343" t="str">
        <f>VLOOKUP($A198,'2'!$X:$AB,5,FALSE)</f>
        <v>No</v>
      </c>
      <c r="J198" s="144">
        <v>6.92</v>
      </c>
      <c r="K198" s="144">
        <v>353</v>
      </c>
      <c r="L198" s="144" t="s">
        <v>1053</v>
      </c>
      <c r="M198" s="144" t="s">
        <v>188</v>
      </c>
      <c r="N198" s="144" t="s">
        <v>315</v>
      </c>
      <c r="O198" s="343">
        <v>6.92</v>
      </c>
    </row>
    <row r="199" spans="1:15" s="144" customFormat="1" ht="15">
      <c r="A199" s="342">
        <v>195</v>
      </c>
      <c r="B199" s="144" t="s">
        <v>1057</v>
      </c>
      <c r="C199" s="144" t="s">
        <v>1058</v>
      </c>
      <c r="D199" s="144" t="s">
        <v>1059</v>
      </c>
      <c r="E199" s="144" t="str">
        <f>VLOOKUP(A199,'2'!$X:$AB,2,FALSE)</f>
        <v>Within a few hours</v>
      </c>
      <c r="F199" s="144">
        <f>VLOOKUP($A199,'2'!$X:$AB,3,FALSE)</f>
        <v>1</v>
      </c>
      <c r="G199" s="144">
        <f>VLOOKUP($A199,'2'!$X:$AB,4,FALSE)</f>
        <v>1</v>
      </c>
      <c r="H199" s="343" t="str">
        <f>VLOOKUP($A199,'2'!$X:$AB,5,FALSE)</f>
        <v>Yes</v>
      </c>
      <c r="J199" s="144">
        <v>51.94</v>
      </c>
      <c r="K199" s="144">
        <v>357</v>
      </c>
      <c r="L199" s="144" t="s">
        <v>1060</v>
      </c>
      <c r="M199" s="144" t="s">
        <v>176</v>
      </c>
      <c r="N199" s="144" t="s">
        <v>511</v>
      </c>
      <c r="O199" s="343">
        <v>51.94</v>
      </c>
    </row>
    <row r="200" spans="1:15" s="144" customFormat="1" ht="15">
      <c r="A200" s="342">
        <v>196</v>
      </c>
      <c r="B200" s="144" t="s">
        <v>1061</v>
      </c>
      <c r="C200" s="144" t="s">
        <v>1062</v>
      </c>
      <c r="D200" s="144" t="s">
        <v>1059</v>
      </c>
      <c r="E200" s="144" t="str">
        <f>VLOOKUP(A200,'2'!$X:$AB,2,FALSE)</f>
        <v>Within an hour</v>
      </c>
      <c r="F200" s="144">
        <f>VLOOKUP($A200,'2'!$X:$AB,3,FALSE)</f>
        <v>1</v>
      </c>
      <c r="G200" s="144">
        <f>VLOOKUP($A200,'2'!$X:$AB,4,FALSE)</f>
        <v>0.92</v>
      </c>
      <c r="H200" s="343" t="str">
        <f>VLOOKUP($A200,'2'!$X:$AB,5,FALSE)</f>
        <v>No</v>
      </c>
      <c r="J200" s="144">
        <v>8.99</v>
      </c>
      <c r="K200" s="144">
        <v>358</v>
      </c>
      <c r="L200" s="144" t="s">
        <v>1063</v>
      </c>
      <c r="M200" s="144" t="s">
        <v>188</v>
      </c>
      <c r="N200" s="144" t="s">
        <v>266</v>
      </c>
      <c r="O200" s="343">
        <v>8.99</v>
      </c>
    </row>
    <row r="201" spans="1:15" s="144" customFormat="1" ht="15">
      <c r="A201" s="342">
        <v>197</v>
      </c>
      <c r="B201" s="144" t="s">
        <v>1064</v>
      </c>
      <c r="C201" s="144" t="s">
        <v>1065</v>
      </c>
      <c r="D201" s="144" t="s">
        <v>1066</v>
      </c>
      <c r="E201" s="144" t="str">
        <f>VLOOKUP(A201,'2'!$X:$AB,2,FALSE)</f>
        <v>Within an hour</v>
      </c>
      <c r="F201" s="144">
        <f>VLOOKUP($A201,'2'!$X:$AB,3,FALSE)</f>
        <v>1</v>
      </c>
      <c r="G201" s="144">
        <f>VLOOKUP($A201,'2'!$X:$AB,4,FALSE)</f>
        <v>1</v>
      </c>
      <c r="H201" s="343" t="str">
        <f>VLOOKUP($A201,'2'!$X:$AB,5,FALSE)</f>
        <v>Yes</v>
      </c>
      <c r="J201" s="144">
        <v>91.05</v>
      </c>
      <c r="K201" s="144">
        <v>366</v>
      </c>
      <c r="L201" s="144" t="s">
        <v>1067</v>
      </c>
      <c r="M201" s="144" t="s">
        <v>176</v>
      </c>
      <c r="N201" s="144" t="s">
        <v>708</v>
      </c>
      <c r="O201" s="343">
        <v>91.05</v>
      </c>
    </row>
    <row r="202" spans="1:15" s="144" customFormat="1" ht="15">
      <c r="A202" s="342">
        <v>198</v>
      </c>
      <c r="B202" s="144" t="s">
        <v>1068</v>
      </c>
      <c r="C202" s="144" t="s">
        <v>1069</v>
      </c>
      <c r="D202" s="144" t="s">
        <v>1070</v>
      </c>
      <c r="E202" s="144" t="str">
        <f>VLOOKUP(A202,'2'!$X:$AB,2,FALSE)</f>
        <v>Within an hour</v>
      </c>
      <c r="F202" s="144">
        <f>VLOOKUP($A202,'2'!$X:$AB,3,FALSE)</f>
        <v>1</v>
      </c>
      <c r="G202" s="144">
        <f>VLOOKUP($A202,'2'!$X:$AB,4,FALSE)</f>
        <v>1</v>
      </c>
      <c r="H202" s="343" t="str">
        <f>VLOOKUP($A202,'2'!$X:$AB,5,FALSE)</f>
        <v>No</v>
      </c>
      <c r="J202" s="144">
        <v>6.15</v>
      </c>
      <c r="K202" s="144">
        <v>369</v>
      </c>
      <c r="L202" s="144" t="s">
        <v>1071</v>
      </c>
      <c r="M202" s="144" t="s">
        <v>164</v>
      </c>
      <c r="N202" s="144" t="s">
        <v>189</v>
      </c>
      <c r="O202" s="343">
        <v>6.15</v>
      </c>
    </row>
    <row r="203" spans="1:15" s="144" customFormat="1" ht="15">
      <c r="A203" s="342">
        <v>199</v>
      </c>
      <c r="B203" s="144" t="s">
        <v>1072</v>
      </c>
      <c r="C203" s="144" t="s">
        <v>1073</v>
      </c>
      <c r="D203" s="144" t="s">
        <v>1074</v>
      </c>
      <c r="E203" s="144" t="str">
        <f>VLOOKUP(A203,'2'!$X:$AB,2,FALSE)</f>
        <v>Within an hour</v>
      </c>
      <c r="F203" s="144">
        <f>VLOOKUP($A203,'2'!$X:$AB,3,FALSE)</f>
        <v>1</v>
      </c>
      <c r="G203" s="144">
        <f>VLOOKUP($A203,'2'!$X:$AB,4,FALSE)</f>
        <v>1</v>
      </c>
      <c r="H203" s="343" t="str">
        <f>VLOOKUP($A203,'2'!$X:$AB,5,FALSE)</f>
        <v>Yes</v>
      </c>
      <c r="J203" s="144">
        <v>4.8099999999999996</v>
      </c>
      <c r="K203" s="144">
        <v>370</v>
      </c>
      <c r="L203" s="144" t="s">
        <v>1075</v>
      </c>
      <c r="M203" s="144" t="s">
        <v>188</v>
      </c>
      <c r="N203" s="144" t="s">
        <v>266</v>
      </c>
      <c r="O203" s="343">
        <v>4.8099999999999996</v>
      </c>
    </row>
    <row r="204" spans="1:15" s="144" customFormat="1" ht="15">
      <c r="A204" s="342">
        <v>200</v>
      </c>
      <c r="B204" s="144" t="s">
        <v>1076</v>
      </c>
      <c r="C204" s="144" t="s">
        <v>1077</v>
      </c>
      <c r="D204" s="144" t="s">
        <v>1078</v>
      </c>
      <c r="E204" s="144" t="str">
        <f>VLOOKUP(A204,'2'!$X:$AB,2,FALSE)</f>
        <v>Within a few hours</v>
      </c>
      <c r="F204" s="144">
        <f>VLOOKUP($A204,'2'!$X:$AB,3,FALSE)</f>
        <v>1</v>
      </c>
      <c r="G204" s="144">
        <f>VLOOKUP($A204,'2'!$X:$AB,4,FALSE)</f>
        <v>0.8</v>
      </c>
      <c r="H204" s="343" t="str">
        <f>VLOOKUP($A204,'2'!$X:$AB,5,FALSE)</f>
        <v>Yes</v>
      </c>
      <c r="J204" s="144">
        <v>7.78</v>
      </c>
      <c r="K204" s="144">
        <v>371</v>
      </c>
      <c r="L204" s="144" t="s">
        <v>1079</v>
      </c>
      <c r="M204" s="144" t="s">
        <v>164</v>
      </c>
      <c r="N204" s="144" t="s">
        <v>369</v>
      </c>
      <c r="O204" s="343">
        <v>7.78</v>
      </c>
    </row>
    <row r="205" spans="1:15" s="144" customFormat="1" ht="15">
      <c r="A205" s="342">
        <v>201</v>
      </c>
      <c r="B205" s="144" t="s">
        <v>1080</v>
      </c>
      <c r="C205" s="144" t="s">
        <v>1081</v>
      </c>
      <c r="D205" s="144" t="s">
        <v>1078</v>
      </c>
      <c r="E205" s="144" t="str">
        <f>VLOOKUP(A205,'2'!$X:$AB,2,FALSE)</f>
        <v>Within an hour</v>
      </c>
      <c r="F205" s="144">
        <f>VLOOKUP($A205,'2'!$X:$AB,3,FALSE)</f>
        <v>1</v>
      </c>
      <c r="G205" s="144">
        <f>VLOOKUP($A205,'2'!$X:$AB,4,FALSE)</f>
        <v>0.87</v>
      </c>
      <c r="H205" s="343" t="str">
        <f>VLOOKUP($A205,'2'!$X:$AB,5,FALSE)</f>
        <v>Yes</v>
      </c>
      <c r="J205" s="144">
        <v>55.96</v>
      </c>
      <c r="K205" s="144">
        <v>373</v>
      </c>
      <c r="L205" s="144" t="s">
        <v>1082</v>
      </c>
      <c r="M205" s="144" t="s">
        <v>176</v>
      </c>
      <c r="N205" s="144" t="s">
        <v>597</v>
      </c>
      <c r="O205" s="343">
        <v>55.96</v>
      </c>
    </row>
    <row r="206" spans="1:15" s="144" customFormat="1" ht="15">
      <c r="A206" s="342">
        <v>202</v>
      </c>
      <c r="B206" s="144" t="s">
        <v>1083</v>
      </c>
      <c r="C206" s="144" t="s">
        <v>1084</v>
      </c>
      <c r="D206" s="144" t="s">
        <v>1085</v>
      </c>
      <c r="E206" s="144" t="str">
        <f>VLOOKUP(A206,'2'!$X:$AB,2,FALSE)</f>
        <v>Within an hour</v>
      </c>
      <c r="F206" s="144">
        <f>VLOOKUP($A206,'2'!$X:$AB,3,FALSE)</f>
        <v>1</v>
      </c>
      <c r="G206" s="144">
        <f>VLOOKUP($A206,'2'!$X:$AB,4,FALSE)</f>
        <v>1</v>
      </c>
      <c r="H206" s="343" t="str">
        <f>VLOOKUP($A206,'2'!$X:$AB,5,FALSE)</f>
        <v>Yes</v>
      </c>
      <c r="J206" s="144">
        <v>5.17</v>
      </c>
      <c r="K206" s="144">
        <v>373</v>
      </c>
      <c r="L206" s="144" t="s">
        <v>1082</v>
      </c>
      <c r="M206" s="144" t="s">
        <v>188</v>
      </c>
      <c r="N206" s="144" t="s">
        <v>315</v>
      </c>
      <c r="O206" s="343">
        <v>5.17</v>
      </c>
    </row>
    <row r="207" spans="1:15" s="144" customFormat="1" ht="15">
      <c r="A207" s="342">
        <v>203</v>
      </c>
      <c r="B207" s="144" t="s">
        <v>1086</v>
      </c>
      <c r="C207" s="144" t="s">
        <v>1087</v>
      </c>
      <c r="D207" s="144" t="s">
        <v>1088</v>
      </c>
      <c r="E207" s="144" t="str">
        <f>VLOOKUP(A207,'2'!$X:$AB,2,FALSE)</f>
        <v>Within an hour</v>
      </c>
      <c r="F207" s="144">
        <f>VLOOKUP($A207,'2'!$X:$AB,3,FALSE)</f>
        <v>1</v>
      </c>
      <c r="G207" s="144">
        <f>VLOOKUP($A207,'2'!$X:$AB,4,FALSE)</f>
        <v>0.88</v>
      </c>
      <c r="H207" s="343" t="str">
        <f>VLOOKUP($A207,'2'!$X:$AB,5,FALSE)</f>
        <v>No</v>
      </c>
      <c r="J207" s="144">
        <v>0.99</v>
      </c>
      <c r="K207" s="144">
        <v>373</v>
      </c>
      <c r="L207" s="144" t="s">
        <v>1082</v>
      </c>
      <c r="M207" s="144" t="s">
        <v>188</v>
      </c>
      <c r="N207" s="144" t="s">
        <v>266</v>
      </c>
      <c r="O207" s="343">
        <v>0.99</v>
      </c>
    </row>
    <row r="208" spans="1:15" s="144" customFormat="1" ht="15">
      <c r="A208" s="342">
        <v>204</v>
      </c>
      <c r="B208" s="144" t="s">
        <v>1089</v>
      </c>
      <c r="C208" s="144" t="s">
        <v>1090</v>
      </c>
      <c r="D208" s="144" t="s">
        <v>1091</v>
      </c>
      <c r="E208" s="144" t="str">
        <f>VLOOKUP(A208,'2'!$X:$AB,2,FALSE)</f>
        <v>Within an hour</v>
      </c>
      <c r="F208" s="144">
        <f>VLOOKUP($A208,'2'!$X:$AB,3,FALSE)</f>
        <v>1</v>
      </c>
      <c r="G208" s="144">
        <f>VLOOKUP($A208,'2'!$X:$AB,4,FALSE)</f>
        <v>0.9</v>
      </c>
      <c r="H208" s="343" t="str">
        <f>VLOOKUP($A208,'2'!$X:$AB,5,FALSE)</f>
        <v>Yes</v>
      </c>
      <c r="J208" s="144">
        <v>55.96</v>
      </c>
      <c r="K208" s="144">
        <v>375</v>
      </c>
      <c r="L208" s="144" t="s">
        <v>1092</v>
      </c>
      <c r="M208" s="144" t="s">
        <v>176</v>
      </c>
      <c r="N208" s="144" t="s">
        <v>597</v>
      </c>
      <c r="O208" s="343">
        <v>55.96</v>
      </c>
    </row>
    <row r="209" spans="1:15" s="144" customFormat="1" ht="15">
      <c r="A209" s="342">
        <v>205</v>
      </c>
      <c r="B209" s="144" t="s">
        <v>1093</v>
      </c>
      <c r="C209" s="144" t="s">
        <v>1094</v>
      </c>
      <c r="D209" s="144" t="s">
        <v>1091</v>
      </c>
      <c r="E209" s="144" t="str">
        <f>VLOOKUP(A209,'2'!$X:$AB,2,FALSE)</f>
        <v>Within a few hours</v>
      </c>
      <c r="F209" s="144">
        <f>VLOOKUP($A209,'2'!$X:$AB,3,FALSE)</f>
        <v>0.94</v>
      </c>
      <c r="G209" s="144">
        <f>VLOOKUP($A209,'2'!$X:$AB,4,FALSE)</f>
        <v>0.96</v>
      </c>
      <c r="H209" s="343" t="str">
        <f>VLOOKUP($A209,'2'!$X:$AB,5,FALSE)</f>
        <v>No</v>
      </c>
      <c r="J209" s="144">
        <v>5.17</v>
      </c>
      <c r="K209" s="144">
        <v>375</v>
      </c>
      <c r="L209" s="144" t="s">
        <v>1092</v>
      </c>
      <c r="M209" s="144" t="s">
        <v>188</v>
      </c>
      <c r="N209" s="144" t="s">
        <v>315</v>
      </c>
      <c r="O209" s="343">
        <v>5.17</v>
      </c>
    </row>
    <row r="210" spans="1:15" s="144" customFormat="1" ht="15">
      <c r="A210" s="342">
        <v>206</v>
      </c>
      <c r="B210" s="144" t="s">
        <v>1095</v>
      </c>
      <c r="C210" s="144" t="s">
        <v>1096</v>
      </c>
      <c r="D210" s="144" t="s">
        <v>1097</v>
      </c>
      <c r="E210" s="144" t="str">
        <f>VLOOKUP(A210,'2'!$X:$AB,2,FALSE)</f>
        <v>Within a few hours</v>
      </c>
      <c r="F210" s="144">
        <f>VLOOKUP($A210,'2'!$X:$AB,3,FALSE)</f>
        <v>1</v>
      </c>
      <c r="G210" s="144">
        <f>VLOOKUP($A210,'2'!$X:$AB,4,FALSE)</f>
        <v>0.93</v>
      </c>
      <c r="H210" s="343" t="str">
        <f>VLOOKUP($A210,'2'!$X:$AB,5,FALSE)</f>
        <v>Yes</v>
      </c>
      <c r="J210" s="144">
        <v>5.37</v>
      </c>
      <c r="K210" s="144">
        <v>377</v>
      </c>
      <c r="L210" s="144" t="s">
        <v>1098</v>
      </c>
      <c r="M210" s="144" t="s">
        <v>188</v>
      </c>
      <c r="N210" s="144" t="s">
        <v>708</v>
      </c>
      <c r="O210" s="343">
        <v>5.37</v>
      </c>
    </row>
    <row r="211" spans="1:15" s="144" customFormat="1" ht="15">
      <c r="A211" s="342">
        <v>207</v>
      </c>
      <c r="B211" s="144" t="s">
        <v>1099</v>
      </c>
      <c r="C211" s="144" t="s">
        <v>1100</v>
      </c>
      <c r="D211" s="144" t="s">
        <v>1097</v>
      </c>
      <c r="E211" s="144" t="str">
        <f>VLOOKUP(A211,'2'!$X:$AB,2,FALSE)</f>
        <v>Within a few hours</v>
      </c>
      <c r="F211" s="144">
        <f>VLOOKUP($A211,'2'!$X:$AB,3,FALSE)</f>
        <v>0.8</v>
      </c>
      <c r="G211" s="144">
        <f>VLOOKUP($A211,'2'!$X:$AB,4,FALSE)</f>
        <v>0.95</v>
      </c>
      <c r="H211" s="343" t="str">
        <f>VLOOKUP($A211,'2'!$X:$AB,5,FALSE)</f>
        <v>No</v>
      </c>
      <c r="J211" s="144">
        <v>11.37</v>
      </c>
      <c r="K211" s="144">
        <v>381</v>
      </c>
      <c r="L211" s="144" t="s">
        <v>1101</v>
      </c>
      <c r="M211" s="144" t="s">
        <v>188</v>
      </c>
      <c r="N211" s="144" t="s">
        <v>463</v>
      </c>
      <c r="O211" s="343">
        <v>11.37</v>
      </c>
    </row>
    <row r="212" spans="1:15" s="144" customFormat="1" ht="15">
      <c r="A212" s="342">
        <v>208</v>
      </c>
      <c r="B212" s="144" t="s">
        <v>1102</v>
      </c>
      <c r="C212" s="144" t="s">
        <v>1103</v>
      </c>
      <c r="D212" s="144" t="s">
        <v>1104</v>
      </c>
      <c r="E212" s="144" t="str">
        <f>VLOOKUP(A212,'2'!$X:$AB,2,FALSE)</f>
        <v>Within an hour</v>
      </c>
      <c r="F212" s="144">
        <f>VLOOKUP($A212,'2'!$X:$AB,3,FALSE)</f>
        <v>1</v>
      </c>
      <c r="G212" s="144">
        <f>VLOOKUP($A212,'2'!$X:$AB,4,FALSE)</f>
        <v>1</v>
      </c>
      <c r="H212" s="343" t="str">
        <f>VLOOKUP($A212,'2'!$X:$AB,5,FALSE)</f>
        <v>No</v>
      </c>
      <c r="J212" s="144">
        <v>5.63</v>
      </c>
      <c r="K212" s="144">
        <v>383</v>
      </c>
      <c r="L212" s="144" t="s">
        <v>1105</v>
      </c>
      <c r="M212" s="144" t="s">
        <v>188</v>
      </c>
      <c r="N212" s="144" t="s">
        <v>369</v>
      </c>
      <c r="O212" s="343">
        <v>5.63</v>
      </c>
    </row>
    <row r="213" spans="1:15" s="144" customFormat="1" ht="15">
      <c r="A213" s="342">
        <v>209</v>
      </c>
      <c r="B213" s="144" t="s">
        <v>1106</v>
      </c>
      <c r="C213" s="144" t="s">
        <v>1107</v>
      </c>
      <c r="D213" s="144" t="s">
        <v>1108</v>
      </c>
      <c r="E213" s="144">
        <f>VLOOKUP(A213,'2'!$X:$AB,2,FALSE)</f>
        <v>0</v>
      </c>
      <c r="F213" s="144">
        <f>VLOOKUP($A213,'2'!$X:$AB,3,FALSE)</f>
        <v>0</v>
      </c>
      <c r="G213" s="144">
        <f>VLOOKUP($A213,'2'!$X:$AB,4,FALSE)</f>
        <v>0</v>
      </c>
      <c r="H213" s="343">
        <f>VLOOKUP($A213,'2'!$X:$AB,5,FALSE)</f>
        <v>0</v>
      </c>
      <c r="J213" s="144">
        <v>5.26</v>
      </c>
      <c r="K213" s="144">
        <v>383</v>
      </c>
      <c r="L213" s="144" t="s">
        <v>1105</v>
      </c>
      <c r="M213" s="144" t="s">
        <v>164</v>
      </c>
      <c r="N213" s="144" t="s">
        <v>266</v>
      </c>
      <c r="O213" s="343">
        <v>5.26</v>
      </c>
    </row>
    <row r="214" spans="1:15" s="144" customFormat="1" ht="15">
      <c r="A214" s="342">
        <v>210</v>
      </c>
      <c r="B214" s="144" t="s">
        <v>1109</v>
      </c>
      <c r="C214" s="144" t="s">
        <v>1110</v>
      </c>
      <c r="D214" s="144" t="s">
        <v>1108</v>
      </c>
      <c r="E214" s="144" t="str">
        <f>VLOOKUP(A214,'2'!$X:$AB,2,FALSE)</f>
        <v>Within a few hours</v>
      </c>
      <c r="F214" s="144">
        <f>VLOOKUP($A214,'2'!$X:$AB,3,FALSE)</f>
        <v>1</v>
      </c>
      <c r="G214" s="144">
        <f>VLOOKUP($A214,'2'!$X:$AB,4,FALSE)</f>
        <v>0.61</v>
      </c>
      <c r="H214" s="343" t="str">
        <f>VLOOKUP($A214,'2'!$X:$AB,5,FALSE)</f>
        <v>No</v>
      </c>
      <c r="J214" s="144">
        <v>6.28</v>
      </c>
      <c r="K214" s="144">
        <v>387</v>
      </c>
      <c r="L214" s="144" t="s">
        <v>1111</v>
      </c>
      <c r="M214" s="144" t="s">
        <v>164</v>
      </c>
      <c r="N214" s="144" t="s">
        <v>369</v>
      </c>
      <c r="O214" s="343">
        <v>6.28</v>
      </c>
    </row>
    <row r="215" spans="1:15" s="144" customFormat="1" ht="15">
      <c r="A215" s="342">
        <v>211</v>
      </c>
      <c r="B215" s="144" t="s">
        <v>1112</v>
      </c>
      <c r="C215" s="144" t="s">
        <v>1113</v>
      </c>
      <c r="D215" s="144" t="s">
        <v>1114</v>
      </c>
      <c r="E215" s="144" t="str">
        <f>VLOOKUP(A215,'2'!$X:$AB,2,FALSE)</f>
        <v>Within an hour</v>
      </c>
      <c r="F215" s="144">
        <f>VLOOKUP($A215,'2'!$X:$AB,3,FALSE)</f>
        <v>1</v>
      </c>
      <c r="G215" s="144">
        <f>VLOOKUP($A215,'2'!$X:$AB,4,FALSE)</f>
        <v>1</v>
      </c>
      <c r="H215" s="343" t="str">
        <f>VLOOKUP($A215,'2'!$X:$AB,5,FALSE)</f>
        <v>Yes</v>
      </c>
      <c r="J215" s="144">
        <v>5.66</v>
      </c>
      <c r="K215" s="144">
        <v>388</v>
      </c>
      <c r="L215" s="144" t="s">
        <v>1115</v>
      </c>
      <c r="M215" s="144" t="s">
        <v>188</v>
      </c>
      <c r="N215" s="144" t="s">
        <v>315</v>
      </c>
      <c r="O215" s="343">
        <v>5.66</v>
      </c>
    </row>
    <row r="216" spans="1:15" s="144" customFormat="1" ht="15">
      <c r="A216" s="342">
        <v>212</v>
      </c>
      <c r="B216" s="144" t="s">
        <v>1116</v>
      </c>
      <c r="C216" s="144" t="s">
        <v>1117</v>
      </c>
      <c r="D216" s="144" t="s">
        <v>1118</v>
      </c>
      <c r="E216" s="144" t="str">
        <f>VLOOKUP(A216,'2'!$X:$AB,2,FALSE)</f>
        <v>Within an hour</v>
      </c>
      <c r="F216" s="144">
        <f>VLOOKUP($A216,'2'!$X:$AB,3,FALSE)</f>
        <v>1</v>
      </c>
      <c r="G216" s="144">
        <f>VLOOKUP($A216,'2'!$X:$AB,4,FALSE)</f>
        <v>0.73</v>
      </c>
      <c r="H216" s="343" t="str">
        <f>VLOOKUP($A216,'2'!$X:$AB,5,FALSE)</f>
        <v>No</v>
      </c>
      <c r="J216" s="144">
        <v>2.5</v>
      </c>
      <c r="K216" s="144">
        <v>388</v>
      </c>
      <c r="L216" s="144" t="s">
        <v>1115</v>
      </c>
      <c r="M216" s="144" t="s">
        <v>188</v>
      </c>
      <c r="N216" s="144" t="s">
        <v>266</v>
      </c>
      <c r="O216" s="343">
        <v>2.5</v>
      </c>
    </row>
    <row r="217" spans="1:15" s="144" customFormat="1" ht="15">
      <c r="A217" s="342">
        <v>213</v>
      </c>
      <c r="B217" s="144" t="s">
        <v>1119</v>
      </c>
      <c r="C217" s="144" t="s">
        <v>1120</v>
      </c>
      <c r="D217" s="144" t="s">
        <v>1121</v>
      </c>
      <c r="E217" s="144" t="str">
        <f>VLOOKUP(A217,'2'!$X:$AB,2,FALSE)</f>
        <v>Within a few hours</v>
      </c>
      <c r="F217" s="144">
        <f>VLOOKUP($A217,'2'!$X:$AB,3,FALSE)</f>
        <v>0.86</v>
      </c>
      <c r="G217" s="144">
        <f>VLOOKUP($A217,'2'!$X:$AB,4,FALSE)</f>
        <v>0.7</v>
      </c>
      <c r="H217" s="343" t="str">
        <f>VLOOKUP($A217,'2'!$X:$AB,5,FALSE)</f>
        <v>Yes</v>
      </c>
      <c r="J217" s="144">
        <v>30</v>
      </c>
      <c r="K217" s="144">
        <v>389</v>
      </c>
      <c r="L217" s="144" t="s">
        <v>1122</v>
      </c>
      <c r="M217" s="144" t="s">
        <v>176</v>
      </c>
      <c r="N217" s="144" t="s">
        <v>177</v>
      </c>
      <c r="O217" s="343">
        <v>30</v>
      </c>
    </row>
    <row r="218" spans="1:15" s="144" customFormat="1" ht="15">
      <c r="A218" s="342">
        <v>214</v>
      </c>
      <c r="B218" s="144" t="s">
        <v>1123</v>
      </c>
      <c r="C218" s="144" t="s">
        <v>1124</v>
      </c>
      <c r="D218" s="144" t="s">
        <v>1121</v>
      </c>
      <c r="E218" s="144" t="str">
        <f>VLOOKUP(A218,'2'!$X:$AB,2,FALSE)</f>
        <v>Within a few hours</v>
      </c>
      <c r="F218" s="144">
        <f>VLOOKUP($A218,'2'!$X:$AB,3,FALSE)</f>
        <v>1</v>
      </c>
      <c r="G218" s="144">
        <f>VLOOKUP($A218,'2'!$X:$AB,4,FALSE)</f>
        <v>0.88</v>
      </c>
      <c r="H218" s="343" t="str">
        <f>VLOOKUP($A218,'2'!$X:$AB,5,FALSE)</f>
        <v>No</v>
      </c>
      <c r="J218" s="144">
        <v>7.53</v>
      </c>
      <c r="K218" s="144">
        <v>392</v>
      </c>
      <c r="L218" s="144" t="s">
        <v>1125</v>
      </c>
      <c r="M218" s="144" t="s">
        <v>188</v>
      </c>
      <c r="N218" s="144" t="s">
        <v>582</v>
      </c>
      <c r="O218" s="343">
        <v>7.53</v>
      </c>
    </row>
    <row r="219" spans="1:15" s="144" customFormat="1" ht="15">
      <c r="A219" s="342">
        <v>215</v>
      </c>
      <c r="B219" s="144" t="s">
        <v>1126</v>
      </c>
      <c r="C219" s="144" t="s">
        <v>1127</v>
      </c>
      <c r="D219" s="144" t="s">
        <v>1128</v>
      </c>
      <c r="E219" s="144" t="str">
        <f>VLOOKUP(A219,'2'!$X:$AB,2,FALSE)</f>
        <v>Within an hour</v>
      </c>
      <c r="F219" s="144">
        <f>VLOOKUP($A219,'2'!$X:$AB,3,FALSE)</f>
        <v>1</v>
      </c>
      <c r="G219" s="144">
        <f>VLOOKUP($A219,'2'!$X:$AB,4,FALSE)</f>
        <v>0.93</v>
      </c>
      <c r="H219" s="343" t="str">
        <f>VLOOKUP($A219,'2'!$X:$AB,5,FALSE)</f>
        <v>Yes</v>
      </c>
      <c r="J219" s="144">
        <v>11.17</v>
      </c>
      <c r="K219" s="144">
        <v>392</v>
      </c>
      <c r="L219" s="144" t="s">
        <v>1125</v>
      </c>
      <c r="M219" s="144" t="s">
        <v>188</v>
      </c>
      <c r="N219" s="144" t="s">
        <v>189</v>
      </c>
      <c r="O219" s="343">
        <v>11.17</v>
      </c>
    </row>
    <row r="220" spans="1:15" s="144" customFormat="1" ht="15">
      <c r="A220" s="342">
        <v>216</v>
      </c>
      <c r="B220" s="144" t="s">
        <v>1129</v>
      </c>
      <c r="C220" s="144" t="s">
        <v>1130</v>
      </c>
      <c r="D220" s="144" t="s">
        <v>1131</v>
      </c>
      <c r="E220" s="144" t="str">
        <f>VLOOKUP(A220,'2'!$X:$AB,2,FALSE)</f>
        <v>Within an hour</v>
      </c>
      <c r="F220" s="144">
        <f>VLOOKUP($A220,'2'!$X:$AB,3,FALSE)</f>
        <v>1</v>
      </c>
      <c r="G220" s="144">
        <f>VLOOKUP($A220,'2'!$X:$AB,4,FALSE)</f>
        <v>0.95</v>
      </c>
      <c r="H220" s="343" t="str">
        <f>VLOOKUP($A220,'2'!$X:$AB,5,FALSE)</f>
        <v>No</v>
      </c>
      <c r="J220" s="144">
        <v>9.4499999999999993</v>
      </c>
      <c r="K220" s="144">
        <v>393</v>
      </c>
      <c r="L220" s="144" t="s">
        <v>1132</v>
      </c>
      <c r="M220" s="144" t="s">
        <v>188</v>
      </c>
      <c r="N220" s="144" t="s">
        <v>463</v>
      </c>
      <c r="O220" s="343">
        <v>9.4499999999999993</v>
      </c>
    </row>
    <row r="221" spans="1:15" s="144" customFormat="1" ht="15">
      <c r="A221" s="342">
        <v>217</v>
      </c>
      <c r="B221" s="144" t="s">
        <v>1133</v>
      </c>
      <c r="C221" s="144" t="s">
        <v>1134</v>
      </c>
      <c r="D221" s="144" t="s">
        <v>1135</v>
      </c>
      <c r="E221" s="144" t="str">
        <f>VLOOKUP(A221,'2'!$X:$AB,2,FALSE)</f>
        <v>Within a few hours</v>
      </c>
      <c r="F221" s="144">
        <f>VLOOKUP($A221,'2'!$X:$AB,3,FALSE)</f>
        <v>1</v>
      </c>
      <c r="G221" s="144">
        <f>VLOOKUP($A221,'2'!$X:$AB,4,FALSE)</f>
        <v>1</v>
      </c>
      <c r="H221" s="343" t="str">
        <f>VLOOKUP($A221,'2'!$X:$AB,5,FALSE)</f>
        <v>Yes</v>
      </c>
      <c r="J221" s="144">
        <v>4</v>
      </c>
      <c r="K221" s="144">
        <v>395</v>
      </c>
      <c r="L221" s="144" t="s">
        <v>1136</v>
      </c>
      <c r="M221" s="144" t="s">
        <v>188</v>
      </c>
      <c r="N221" s="144" t="s">
        <v>582</v>
      </c>
      <c r="O221" s="343">
        <v>4</v>
      </c>
    </row>
    <row r="222" spans="1:15" s="144" customFormat="1" ht="15">
      <c r="A222" s="342">
        <v>218</v>
      </c>
      <c r="B222" s="144" t="s">
        <v>1137</v>
      </c>
      <c r="C222" s="144" t="s">
        <v>1138</v>
      </c>
      <c r="D222" s="144" t="s">
        <v>1139</v>
      </c>
      <c r="E222" s="144" t="str">
        <f>VLOOKUP(A222,'2'!$X:$AB,2,FALSE)</f>
        <v>Within an hour</v>
      </c>
      <c r="F222" s="144">
        <f>VLOOKUP($A222,'2'!$X:$AB,3,FALSE)</f>
        <v>1</v>
      </c>
      <c r="G222" s="144">
        <f>VLOOKUP($A222,'2'!$X:$AB,4,FALSE)</f>
        <v>0.77</v>
      </c>
      <c r="H222" s="343" t="str">
        <f>VLOOKUP($A222,'2'!$X:$AB,5,FALSE)</f>
        <v>Yes</v>
      </c>
      <c r="J222" s="144">
        <v>5.47</v>
      </c>
      <c r="K222" s="144">
        <v>395</v>
      </c>
      <c r="L222" s="144" t="s">
        <v>1136</v>
      </c>
      <c r="M222" s="144" t="s">
        <v>188</v>
      </c>
      <c r="N222" s="144" t="s">
        <v>315</v>
      </c>
      <c r="O222" s="343">
        <v>5.47</v>
      </c>
    </row>
    <row r="223" spans="1:15" s="144" customFormat="1" ht="15">
      <c r="A223" s="342">
        <v>219</v>
      </c>
      <c r="B223" s="144" t="s">
        <v>1140</v>
      </c>
      <c r="C223" s="144" t="s">
        <v>1141</v>
      </c>
      <c r="D223" s="144" t="s">
        <v>1142</v>
      </c>
      <c r="E223" s="144" t="str">
        <f>VLOOKUP(A223,'2'!$X:$AB,2,FALSE)</f>
        <v>Within a day</v>
      </c>
      <c r="F223" s="144">
        <f>VLOOKUP($A223,'2'!$X:$AB,3,FALSE)</f>
        <v>1</v>
      </c>
      <c r="G223" s="144">
        <f>VLOOKUP($A223,'2'!$X:$AB,4,FALSE)</f>
        <v>0.38</v>
      </c>
      <c r="H223" s="343" t="str">
        <f>VLOOKUP($A223,'2'!$X:$AB,5,FALSE)</f>
        <v>No</v>
      </c>
      <c r="J223" s="144">
        <v>69</v>
      </c>
      <c r="K223" s="144">
        <v>397</v>
      </c>
      <c r="L223" s="144" t="s">
        <v>1143</v>
      </c>
      <c r="M223" s="144" t="s">
        <v>188</v>
      </c>
      <c r="N223" s="144" t="s">
        <v>511</v>
      </c>
      <c r="O223" s="343">
        <v>69</v>
      </c>
    </row>
    <row r="224" spans="1:15" s="144" customFormat="1" ht="15">
      <c r="A224" s="342">
        <v>220</v>
      </c>
      <c r="B224" s="144" t="s">
        <v>1144</v>
      </c>
      <c r="C224" s="144" t="s">
        <v>1145</v>
      </c>
      <c r="D224" s="144" t="s">
        <v>1146</v>
      </c>
      <c r="E224" s="144" t="str">
        <f>VLOOKUP(A224,'2'!$X:$AB,2,FALSE)</f>
        <v>Within an hour</v>
      </c>
      <c r="F224" s="144">
        <f>VLOOKUP($A224,'2'!$X:$AB,3,FALSE)</f>
        <v>1</v>
      </c>
      <c r="G224" s="144">
        <f>VLOOKUP($A224,'2'!$X:$AB,4,FALSE)</f>
        <v>0.96</v>
      </c>
      <c r="H224" s="343" t="str">
        <f>VLOOKUP($A224,'2'!$X:$AB,5,FALSE)</f>
        <v>Yes</v>
      </c>
      <c r="J224" s="144">
        <v>14.48</v>
      </c>
      <c r="K224" s="144">
        <v>398</v>
      </c>
      <c r="L224" s="144" t="s">
        <v>1147</v>
      </c>
      <c r="M224" s="144" t="s">
        <v>188</v>
      </c>
      <c r="N224" s="144" t="s">
        <v>189</v>
      </c>
      <c r="O224" s="343">
        <v>14.48</v>
      </c>
    </row>
    <row r="225" spans="1:15" s="144" customFormat="1" ht="15">
      <c r="A225" s="342">
        <v>221</v>
      </c>
      <c r="B225" s="144" t="s">
        <v>1148</v>
      </c>
      <c r="C225" s="144" t="s">
        <v>1149</v>
      </c>
      <c r="D225" s="144" t="s">
        <v>1150</v>
      </c>
      <c r="E225" s="144" t="str">
        <f>VLOOKUP(A225,'2'!$X:$AB,2,FALSE)</f>
        <v>Within a day</v>
      </c>
      <c r="F225" s="144">
        <f>VLOOKUP($A225,'2'!$X:$AB,3,FALSE)</f>
        <v>0.89</v>
      </c>
      <c r="G225" s="144">
        <f>VLOOKUP($A225,'2'!$X:$AB,4,FALSE)</f>
        <v>0.25</v>
      </c>
      <c r="H225" s="343" t="str">
        <f>VLOOKUP($A225,'2'!$X:$AB,5,FALSE)</f>
        <v>No</v>
      </c>
      <c r="J225" s="144">
        <v>0.8</v>
      </c>
      <c r="K225" s="144">
        <v>406</v>
      </c>
      <c r="L225" s="144" t="s">
        <v>1151</v>
      </c>
      <c r="M225" s="144" t="s">
        <v>188</v>
      </c>
      <c r="N225" s="144" t="s">
        <v>315</v>
      </c>
      <c r="O225" s="343">
        <v>0.8</v>
      </c>
    </row>
    <row r="226" spans="1:15" s="144" customFormat="1" ht="15">
      <c r="A226" s="342">
        <v>222</v>
      </c>
      <c r="B226" s="144" t="s">
        <v>1152</v>
      </c>
      <c r="C226" s="144" t="s">
        <v>1153</v>
      </c>
      <c r="D226" s="144" t="s">
        <v>1154</v>
      </c>
      <c r="E226" s="144">
        <f>VLOOKUP(A226,'2'!$X:$AB,2,FALSE)</f>
        <v>0</v>
      </c>
      <c r="F226" s="144">
        <f>VLOOKUP($A226,'2'!$X:$AB,3,FALSE)</f>
        <v>0</v>
      </c>
      <c r="G226" s="144">
        <f>VLOOKUP($A226,'2'!$X:$AB,4,FALSE)</f>
        <v>0</v>
      </c>
      <c r="H226" s="343">
        <f>VLOOKUP($A226,'2'!$X:$AB,5,FALSE)</f>
        <v>0</v>
      </c>
      <c r="J226" s="144">
        <v>6.27</v>
      </c>
      <c r="K226" s="144">
        <v>408</v>
      </c>
      <c r="L226" s="144" t="s">
        <v>1155</v>
      </c>
      <c r="M226" s="144" t="s">
        <v>188</v>
      </c>
      <c r="N226" s="144" t="s">
        <v>369</v>
      </c>
      <c r="O226" s="343">
        <v>6.27</v>
      </c>
    </row>
    <row r="227" spans="1:15" s="144" customFormat="1" ht="15">
      <c r="A227" s="342">
        <v>223</v>
      </c>
      <c r="B227" s="144" t="s">
        <v>1156</v>
      </c>
      <c r="C227" s="144" t="s">
        <v>1157</v>
      </c>
      <c r="D227" s="144" t="s">
        <v>1158</v>
      </c>
      <c r="E227" s="144" t="str">
        <f>VLOOKUP(A227,'2'!$X:$AB,2,FALSE)</f>
        <v>Within an hour</v>
      </c>
      <c r="F227" s="144">
        <f>VLOOKUP($A227,'2'!$X:$AB,3,FALSE)</f>
        <v>1</v>
      </c>
      <c r="G227" s="144">
        <f>VLOOKUP($A227,'2'!$X:$AB,4,FALSE)</f>
        <v>1</v>
      </c>
      <c r="H227" s="343" t="str">
        <f>VLOOKUP($A227,'2'!$X:$AB,5,FALSE)</f>
        <v>Yes</v>
      </c>
      <c r="J227" s="144">
        <v>19.989999999999998</v>
      </c>
      <c r="K227" s="144">
        <v>411</v>
      </c>
      <c r="L227" s="144" t="s">
        <v>1159</v>
      </c>
      <c r="M227" s="144" t="s">
        <v>164</v>
      </c>
      <c r="N227" s="144" t="s">
        <v>463</v>
      </c>
      <c r="O227" s="343">
        <v>19.989999999999998</v>
      </c>
    </row>
    <row r="228" spans="1:15" s="144" customFormat="1" ht="15">
      <c r="A228" s="342">
        <v>224</v>
      </c>
      <c r="B228" s="144" t="s">
        <v>1160</v>
      </c>
      <c r="C228" s="144" t="s">
        <v>1161</v>
      </c>
      <c r="D228" s="144" t="s">
        <v>1162</v>
      </c>
      <c r="E228" s="144" t="str">
        <f>VLOOKUP(A228,'2'!$X:$AB,2,FALSE)</f>
        <v>A few days or more</v>
      </c>
      <c r="F228" s="144">
        <f>VLOOKUP($A228,'2'!$X:$AB,3,FALSE)</f>
        <v>0.4</v>
      </c>
      <c r="G228" s="144">
        <f>VLOOKUP($A228,'2'!$X:$AB,4,FALSE)</f>
        <v>0.43</v>
      </c>
      <c r="H228" s="343" t="str">
        <f>VLOOKUP($A228,'2'!$X:$AB,5,FALSE)</f>
        <v>No</v>
      </c>
      <c r="J228" s="144">
        <v>13.99</v>
      </c>
      <c r="K228" s="144">
        <v>421</v>
      </c>
      <c r="L228" s="144" t="s">
        <v>1163</v>
      </c>
      <c r="M228" s="144" t="s">
        <v>188</v>
      </c>
      <c r="N228" s="144" t="s">
        <v>283</v>
      </c>
      <c r="O228" s="343">
        <v>13.99</v>
      </c>
    </row>
    <row r="229" spans="1:15" s="144" customFormat="1" ht="15">
      <c r="A229" s="342">
        <v>225</v>
      </c>
      <c r="B229" s="144" t="s">
        <v>1164</v>
      </c>
      <c r="C229" s="144" t="s">
        <v>1165</v>
      </c>
      <c r="D229" s="144" t="s">
        <v>1166</v>
      </c>
      <c r="E229" s="144" t="str">
        <f>VLOOKUP(A229,'2'!$X:$AB,2,FALSE)</f>
        <v>Within a day</v>
      </c>
      <c r="F229" s="144">
        <f>VLOOKUP($A229,'2'!$X:$AB,3,FALSE)</f>
        <v>1</v>
      </c>
      <c r="G229" s="144">
        <f>VLOOKUP($A229,'2'!$X:$AB,4,FALSE)</f>
        <v>0</v>
      </c>
      <c r="H229" s="343" t="str">
        <f>VLOOKUP($A229,'2'!$X:$AB,5,FALSE)</f>
        <v>No</v>
      </c>
      <c r="J229" s="144">
        <v>1.99</v>
      </c>
      <c r="K229" s="144">
        <v>428</v>
      </c>
      <c r="L229" s="144" t="s">
        <v>1167</v>
      </c>
      <c r="M229" s="144" t="s">
        <v>188</v>
      </c>
      <c r="N229" s="144" t="s">
        <v>582</v>
      </c>
      <c r="O229" s="343">
        <v>1.99</v>
      </c>
    </row>
    <row r="230" spans="1:15" s="144" customFormat="1" ht="15">
      <c r="A230" s="342">
        <v>226</v>
      </c>
      <c r="B230" s="144" t="s">
        <v>1168</v>
      </c>
      <c r="C230" s="144" t="s">
        <v>1169</v>
      </c>
      <c r="D230" s="144" t="s">
        <v>1166</v>
      </c>
      <c r="E230" s="144" t="str">
        <f>VLOOKUP(A230,'2'!$X:$AB,2,FALSE)</f>
        <v>Within a day</v>
      </c>
      <c r="F230" s="144">
        <f>VLOOKUP($A230,'2'!$X:$AB,3,FALSE)</f>
        <v>1</v>
      </c>
      <c r="G230" s="144">
        <f>VLOOKUP($A230,'2'!$X:$AB,4,FALSE)</f>
        <v>0.92</v>
      </c>
      <c r="H230" s="343" t="str">
        <f>VLOOKUP($A230,'2'!$X:$AB,5,FALSE)</f>
        <v>No</v>
      </c>
      <c r="J230" s="144">
        <v>3.3</v>
      </c>
      <c r="K230" s="144">
        <v>428</v>
      </c>
      <c r="L230" s="144" t="s">
        <v>1167</v>
      </c>
      <c r="M230" s="144" t="s">
        <v>188</v>
      </c>
      <c r="N230" s="144" t="s">
        <v>266</v>
      </c>
      <c r="O230" s="343">
        <v>3.3</v>
      </c>
    </row>
    <row r="231" spans="1:15" s="144" customFormat="1" ht="15">
      <c r="A231" s="342">
        <v>227</v>
      </c>
      <c r="B231" s="144" t="s">
        <v>1170</v>
      </c>
      <c r="C231" s="144" t="s">
        <v>1171</v>
      </c>
      <c r="D231" s="144" t="s">
        <v>1172</v>
      </c>
      <c r="E231" s="144" t="str">
        <f>VLOOKUP(A231,'2'!$X:$AB,2,FALSE)</f>
        <v>A few days or more</v>
      </c>
      <c r="F231" s="144">
        <f>VLOOKUP($A231,'2'!$X:$AB,3,FALSE)</f>
        <v>0</v>
      </c>
      <c r="G231" s="144">
        <f>VLOOKUP($A231,'2'!$X:$AB,4,FALSE)</f>
        <v>0.67</v>
      </c>
      <c r="H231" s="343" t="str">
        <f>VLOOKUP($A231,'2'!$X:$AB,5,FALSE)</f>
        <v>No</v>
      </c>
      <c r="J231" s="144">
        <v>4.8</v>
      </c>
      <c r="K231" s="144">
        <v>428</v>
      </c>
      <c r="L231" s="144" t="s">
        <v>1167</v>
      </c>
      <c r="M231" s="144" t="s">
        <v>188</v>
      </c>
      <c r="N231" s="144" t="s">
        <v>240</v>
      </c>
      <c r="O231" s="343">
        <v>4.8</v>
      </c>
    </row>
    <row r="232" spans="1:15" s="144" customFormat="1" ht="15">
      <c r="A232" s="342">
        <v>228</v>
      </c>
      <c r="B232" s="144" t="s">
        <v>1173</v>
      </c>
      <c r="C232" s="144" t="s">
        <v>1174</v>
      </c>
      <c r="D232" s="144" t="s">
        <v>1172</v>
      </c>
      <c r="E232" s="144">
        <f>VLOOKUP(A232,'2'!$X:$AB,2,FALSE)</f>
        <v>0</v>
      </c>
      <c r="F232" s="144">
        <f>VLOOKUP($A232,'2'!$X:$AB,3,FALSE)</f>
        <v>0</v>
      </c>
      <c r="G232" s="144">
        <f>VLOOKUP($A232,'2'!$X:$AB,4,FALSE)</f>
        <v>0</v>
      </c>
      <c r="H232" s="343">
        <f>VLOOKUP($A232,'2'!$X:$AB,5,FALSE)</f>
        <v>0</v>
      </c>
      <c r="J232" s="144">
        <v>8.08</v>
      </c>
      <c r="K232" s="144">
        <v>437</v>
      </c>
      <c r="L232" s="144" t="s">
        <v>1175</v>
      </c>
      <c r="M232" s="144" t="s">
        <v>188</v>
      </c>
      <c r="N232" s="144" t="s">
        <v>266</v>
      </c>
      <c r="O232" s="343">
        <v>8.08</v>
      </c>
    </row>
    <row r="233" spans="1:15" s="144" customFormat="1" ht="15">
      <c r="A233" s="342">
        <v>229</v>
      </c>
      <c r="B233" s="144" t="s">
        <v>1176</v>
      </c>
      <c r="C233" s="144" t="s">
        <v>1177</v>
      </c>
      <c r="D233" s="144" t="s">
        <v>1178</v>
      </c>
      <c r="E233" s="144" t="str">
        <f>VLOOKUP(A233,'2'!$X:$AB,2,FALSE)</f>
        <v>Within an hour</v>
      </c>
      <c r="F233" s="144">
        <f>VLOOKUP($A233,'2'!$X:$AB,3,FALSE)</f>
        <v>1</v>
      </c>
      <c r="G233" s="144">
        <f>VLOOKUP($A233,'2'!$X:$AB,4,FALSE)</f>
        <v>0.88</v>
      </c>
      <c r="H233" s="343" t="str">
        <f>VLOOKUP($A233,'2'!$X:$AB,5,FALSE)</f>
        <v>Yes</v>
      </c>
      <c r="J233" s="144">
        <v>4</v>
      </c>
      <c r="K233" s="144">
        <v>444</v>
      </c>
      <c r="L233" s="144" t="s">
        <v>1179</v>
      </c>
      <c r="M233" s="144" t="s">
        <v>188</v>
      </c>
      <c r="N233" s="144" t="s">
        <v>189</v>
      </c>
      <c r="O233" s="343">
        <v>4</v>
      </c>
    </row>
    <row r="234" spans="1:15" s="144" customFormat="1" ht="15">
      <c r="A234" s="342">
        <v>230</v>
      </c>
      <c r="B234" s="144" t="s">
        <v>1180</v>
      </c>
      <c r="C234" s="144" t="s">
        <v>1181</v>
      </c>
      <c r="D234" s="144" t="s">
        <v>1182</v>
      </c>
      <c r="E234" s="144" t="str">
        <f>VLOOKUP(A234,'2'!$X:$AB,2,FALSE)</f>
        <v>Within a few hours</v>
      </c>
      <c r="F234" s="144">
        <f>VLOOKUP($A234,'2'!$X:$AB,3,FALSE)</f>
        <v>0.9</v>
      </c>
      <c r="G234" s="144">
        <f>VLOOKUP($A234,'2'!$X:$AB,4,FALSE)</f>
        <v>0.98</v>
      </c>
      <c r="H234" s="343" t="str">
        <f>VLOOKUP($A234,'2'!$X:$AB,5,FALSE)</f>
        <v>Yes</v>
      </c>
      <c r="J234" s="144">
        <v>19.989999999999998</v>
      </c>
      <c r="K234" s="144">
        <v>445</v>
      </c>
      <c r="L234" s="144" t="s">
        <v>1183</v>
      </c>
      <c r="M234" s="144" t="s">
        <v>188</v>
      </c>
      <c r="N234" s="144" t="s">
        <v>315</v>
      </c>
      <c r="O234" s="343">
        <v>19.989999999999998</v>
      </c>
    </row>
    <row r="235" spans="1:15" s="144" customFormat="1" ht="15">
      <c r="A235" s="342">
        <v>231</v>
      </c>
      <c r="B235" s="144" t="s">
        <v>1184</v>
      </c>
      <c r="C235" s="144" t="s">
        <v>1185</v>
      </c>
      <c r="D235" s="144" t="s">
        <v>1182</v>
      </c>
      <c r="E235" s="144" t="str">
        <f>VLOOKUP(A235,'2'!$X:$AB,2,FALSE)</f>
        <v>Within a few hours</v>
      </c>
      <c r="F235" s="144">
        <f>VLOOKUP($A235,'2'!$X:$AB,3,FALSE)</f>
        <v>1</v>
      </c>
      <c r="G235" s="144">
        <f>VLOOKUP($A235,'2'!$X:$AB,4,FALSE)</f>
        <v>0.97</v>
      </c>
      <c r="H235" s="343" t="str">
        <f>VLOOKUP($A235,'2'!$X:$AB,5,FALSE)</f>
        <v>Yes</v>
      </c>
      <c r="J235" s="144">
        <v>55.96</v>
      </c>
      <c r="K235" s="144">
        <v>445</v>
      </c>
      <c r="L235" s="144" t="s">
        <v>1183</v>
      </c>
      <c r="M235" s="144" t="s">
        <v>176</v>
      </c>
      <c r="N235" s="144" t="s">
        <v>597</v>
      </c>
      <c r="O235" s="343">
        <v>55.96</v>
      </c>
    </row>
    <row r="236" spans="1:15" s="144" customFormat="1" ht="15">
      <c r="A236" s="342">
        <v>232</v>
      </c>
      <c r="B236" s="144" t="s">
        <v>1186</v>
      </c>
      <c r="C236" s="144" t="s">
        <v>1187</v>
      </c>
      <c r="D236" s="144" t="s">
        <v>1188</v>
      </c>
      <c r="E236" s="144">
        <f>VLOOKUP(A236,'2'!$X:$AB,2,FALSE)</f>
        <v>0</v>
      </c>
      <c r="F236" s="144">
        <f>VLOOKUP($A236,'2'!$X:$AB,3,FALSE)</f>
        <v>0</v>
      </c>
      <c r="G236" s="144">
        <f>VLOOKUP($A236,'2'!$X:$AB,4,FALSE)</f>
        <v>0</v>
      </c>
      <c r="H236" s="343">
        <f>VLOOKUP($A236,'2'!$X:$AB,5,FALSE)</f>
        <v>0</v>
      </c>
      <c r="J236" s="144">
        <v>0.97</v>
      </c>
      <c r="K236" s="144">
        <v>445</v>
      </c>
      <c r="L236" s="144" t="s">
        <v>1183</v>
      </c>
      <c r="M236" s="144" t="s">
        <v>188</v>
      </c>
      <c r="N236" s="144" t="s">
        <v>165</v>
      </c>
      <c r="O236" s="343">
        <v>0.97</v>
      </c>
    </row>
    <row r="237" spans="1:15" s="144" customFormat="1" ht="15">
      <c r="A237" s="342">
        <v>233</v>
      </c>
      <c r="B237" s="144" t="s">
        <v>1189</v>
      </c>
      <c r="C237" s="144" t="s">
        <v>1190</v>
      </c>
      <c r="D237" s="144" t="s">
        <v>1191</v>
      </c>
      <c r="E237" s="144" t="str">
        <f>VLOOKUP(A237,'2'!$X:$AB,2,FALSE)</f>
        <v>Within an hour</v>
      </c>
      <c r="F237" s="144">
        <f>VLOOKUP($A237,'2'!$X:$AB,3,FALSE)</f>
        <v>1</v>
      </c>
      <c r="G237" s="144">
        <f>VLOOKUP($A237,'2'!$X:$AB,4,FALSE)</f>
        <v>0.71</v>
      </c>
      <c r="H237" s="343" t="str">
        <f>VLOOKUP($A237,'2'!$X:$AB,5,FALSE)</f>
        <v>No</v>
      </c>
      <c r="J237" s="144">
        <v>30</v>
      </c>
      <c r="K237" s="144">
        <v>447</v>
      </c>
      <c r="L237" s="144" t="s">
        <v>1192</v>
      </c>
      <c r="M237" s="144" t="s">
        <v>176</v>
      </c>
      <c r="N237" s="144" t="s">
        <v>177</v>
      </c>
      <c r="O237" s="343">
        <v>30</v>
      </c>
    </row>
    <row r="238" spans="1:15" s="144" customFormat="1" ht="15">
      <c r="A238" s="342">
        <v>234</v>
      </c>
      <c r="B238" s="144" t="s">
        <v>1193</v>
      </c>
      <c r="C238" s="144" t="s">
        <v>1194</v>
      </c>
      <c r="D238" s="144" t="s">
        <v>1191</v>
      </c>
      <c r="E238" s="144" t="str">
        <f>VLOOKUP(A238,'2'!$X:$AB,2,FALSE)</f>
        <v>Within a few hours</v>
      </c>
      <c r="F238" s="144">
        <f>VLOOKUP($A238,'2'!$X:$AB,3,FALSE)</f>
        <v>1</v>
      </c>
      <c r="G238" s="144">
        <f>VLOOKUP($A238,'2'!$X:$AB,4,FALSE)</f>
        <v>0.7</v>
      </c>
      <c r="H238" s="343" t="str">
        <f>VLOOKUP($A238,'2'!$X:$AB,5,FALSE)</f>
        <v>No</v>
      </c>
      <c r="J238" s="144">
        <v>4.2</v>
      </c>
      <c r="K238" s="144">
        <v>447</v>
      </c>
      <c r="L238" s="144" t="s">
        <v>1192</v>
      </c>
      <c r="M238" s="144" t="s">
        <v>188</v>
      </c>
      <c r="N238" s="144" t="s">
        <v>266</v>
      </c>
      <c r="O238" s="343">
        <v>4.2</v>
      </c>
    </row>
    <row r="239" spans="1:15" s="144" customFormat="1" ht="15">
      <c r="A239" s="342">
        <v>235</v>
      </c>
      <c r="B239" s="144" t="s">
        <v>1195</v>
      </c>
      <c r="C239" s="144" t="s">
        <v>1196</v>
      </c>
      <c r="D239" s="144" t="s">
        <v>1197</v>
      </c>
      <c r="E239" s="144">
        <f>VLOOKUP(A239,'2'!$X:$AB,2,FALSE)</f>
        <v>0</v>
      </c>
      <c r="F239" s="144">
        <f>VLOOKUP($A239,'2'!$X:$AB,3,FALSE)</f>
        <v>0</v>
      </c>
      <c r="G239" s="144">
        <f>VLOOKUP($A239,'2'!$X:$AB,4,FALSE)</f>
        <v>0</v>
      </c>
      <c r="H239" s="343">
        <f>VLOOKUP($A239,'2'!$X:$AB,5,FALSE)</f>
        <v>0</v>
      </c>
      <c r="J239" s="144">
        <v>11.28</v>
      </c>
      <c r="K239" s="144">
        <v>451</v>
      </c>
      <c r="L239" s="144" t="s">
        <v>1198</v>
      </c>
      <c r="M239" s="144" t="s">
        <v>188</v>
      </c>
      <c r="N239" s="144" t="s">
        <v>283</v>
      </c>
      <c r="O239" s="343">
        <v>11.28</v>
      </c>
    </row>
    <row r="240" spans="1:15" s="144" customFormat="1" ht="15">
      <c r="A240" s="342">
        <v>236</v>
      </c>
      <c r="B240" s="144" t="s">
        <v>1199</v>
      </c>
      <c r="C240" s="144" t="s">
        <v>1200</v>
      </c>
      <c r="D240" s="144" t="s">
        <v>1197</v>
      </c>
      <c r="E240" s="144" t="str">
        <f>VLOOKUP(A240,'2'!$X:$AB,2,FALSE)</f>
        <v>Within an hour</v>
      </c>
      <c r="F240" s="144">
        <f>VLOOKUP($A240,'2'!$X:$AB,3,FALSE)</f>
        <v>0.74</v>
      </c>
      <c r="G240" s="144">
        <f>VLOOKUP($A240,'2'!$X:$AB,4,FALSE)</f>
        <v>0.92</v>
      </c>
      <c r="H240" s="343" t="str">
        <f>VLOOKUP($A240,'2'!$X:$AB,5,FALSE)</f>
        <v>No</v>
      </c>
      <c r="J240" s="144">
        <v>2.99</v>
      </c>
      <c r="K240" s="144">
        <v>451</v>
      </c>
      <c r="L240" s="144" t="s">
        <v>1198</v>
      </c>
      <c r="M240" s="144" t="s">
        <v>188</v>
      </c>
      <c r="N240" s="144" t="s">
        <v>369</v>
      </c>
      <c r="O240" s="343">
        <v>2.99</v>
      </c>
    </row>
    <row r="241" spans="1:15" s="144" customFormat="1" ht="15">
      <c r="A241" s="342">
        <v>237</v>
      </c>
      <c r="B241" s="144" t="s">
        <v>1201</v>
      </c>
      <c r="C241" s="144" t="s">
        <v>1202</v>
      </c>
      <c r="D241" s="144" t="s">
        <v>1203</v>
      </c>
      <c r="E241" s="144" t="str">
        <f>VLOOKUP(A241,'2'!$X:$AB,2,FALSE)</f>
        <v>Within a day</v>
      </c>
      <c r="F241" s="144">
        <f>VLOOKUP($A241,'2'!$X:$AB,3,FALSE)</f>
        <v>1</v>
      </c>
      <c r="G241" s="144">
        <f>VLOOKUP($A241,'2'!$X:$AB,4,FALSE)</f>
        <v>0.86</v>
      </c>
      <c r="H241" s="343" t="str">
        <f>VLOOKUP($A241,'2'!$X:$AB,5,FALSE)</f>
        <v>Yes</v>
      </c>
      <c r="J241" s="144">
        <v>6.28</v>
      </c>
      <c r="K241" s="144">
        <v>451</v>
      </c>
      <c r="L241" s="144" t="s">
        <v>1198</v>
      </c>
      <c r="M241" s="144" t="s">
        <v>188</v>
      </c>
      <c r="N241" s="144" t="s">
        <v>369</v>
      </c>
      <c r="O241" s="343">
        <v>6.28</v>
      </c>
    </row>
    <row r="242" spans="1:15" s="144" customFormat="1" ht="15">
      <c r="A242" s="342">
        <v>238</v>
      </c>
      <c r="B242" s="144" t="s">
        <v>1204</v>
      </c>
      <c r="C242" s="144" t="s">
        <v>1205</v>
      </c>
      <c r="D242" s="144" t="s">
        <v>1203</v>
      </c>
      <c r="E242" s="144" t="str">
        <f>VLOOKUP(A242,'2'!$X:$AB,2,FALSE)</f>
        <v>Within an hour</v>
      </c>
      <c r="F242" s="144">
        <f>VLOOKUP($A242,'2'!$X:$AB,3,FALSE)</f>
        <v>1</v>
      </c>
      <c r="G242" s="144">
        <f>VLOOKUP($A242,'2'!$X:$AB,4,FALSE)</f>
        <v>0.96</v>
      </c>
      <c r="H242" s="343" t="str">
        <f>VLOOKUP($A242,'2'!$X:$AB,5,FALSE)</f>
        <v>Yes</v>
      </c>
      <c r="J242" s="144">
        <v>0.99</v>
      </c>
      <c r="K242" s="144">
        <v>451</v>
      </c>
      <c r="L242" s="144" t="s">
        <v>1198</v>
      </c>
      <c r="M242" s="144" t="s">
        <v>188</v>
      </c>
      <c r="N242" s="144" t="s">
        <v>447</v>
      </c>
      <c r="O242" s="343">
        <v>0.99</v>
      </c>
    </row>
    <row r="243" spans="1:15" s="144" customFormat="1" ht="15">
      <c r="A243" s="342">
        <v>239</v>
      </c>
      <c r="B243" s="144" t="s">
        <v>1206</v>
      </c>
      <c r="C243" s="144" t="s">
        <v>1207</v>
      </c>
      <c r="D243" s="144" t="s">
        <v>1203</v>
      </c>
      <c r="E243" s="144">
        <f>VLOOKUP(A243,'2'!$X:$AB,2,FALSE)</f>
        <v>0</v>
      </c>
      <c r="F243" s="144">
        <f>VLOOKUP($A243,'2'!$X:$AB,3,FALSE)</f>
        <v>0</v>
      </c>
      <c r="G243" s="144">
        <f>VLOOKUP($A243,'2'!$X:$AB,4,FALSE)</f>
        <v>0</v>
      </c>
      <c r="H243" s="343">
        <f>VLOOKUP($A243,'2'!$X:$AB,5,FALSE)</f>
        <v>0</v>
      </c>
      <c r="J243" s="144">
        <v>5</v>
      </c>
      <c r="K243" s="144">
        <v>452</v>
      </c>
      <c r="L243" s="144" t="s">
        <v>1208</v>
      </c>
      <c r="M243" s="144" t="s">
        <v>188</v>
      </c>
      <c r="N243" s="144" t="s">
        <v>266</v>
      </c>
      <c r="O243" s="343">
        <v>5</v>
      </c>
    </row>
    <row r="244" spans="1:15" s="144" customFormat="1" ht="15">
      <c r="A244" s="342">
        <v>240</v>
      </c>
      <c r="B244" s="144" t="s">
        <v>1209</v>
      </c>
      <c r="C244" s="144" t="s">
        <v>1210</v>
      </c>
      <c r="D244" s="144" t="s">
        <v>1211</v>
      </c>
      <c r="E244" s="144" t="str">
        <f>VLOOKUP(A244,'2'!$X:$AB,2,FALSE)</f>
        <v>Within a day</v>
      </c>
      <c r="F244" s="144">
        <f>VLOOKUP($A244,'2'!$X:$AB,3,FALSE)</f>
        <v>1</v>
      </c>
      <c r="G244" s="144">
        <f>VLOOKUP($A244,'2'!$X:$AB,4,FALSE)</f>
        <v>0.5</v>
      </c>
      <c r="H244" s="343" t="str">
        <f>VLOOKUP($A244,'2'!$X:$AB,5,FALSE)</f>
        <v>No</v>
      </c>
      <c r="J244" s="144">
        <v>7.87</v>
      </c>
      <c r="K244" s="144">
        <v>453</v>
      </c>
      <c r="L244" s="144" t="s">
        <v>1212</v>
      </c>
      <c r="M244" s="144" t="s">
        <v>188</v>
      </c>
      <c r="N244" s="144" t="s">
        <v>189</v>
      </c>
      <c r="O244" s="343">
        <v>7.87</v>
      </c>
    </row>
    <row r="245" spans="1:15" s="144" customFormat="1" ht="15">
      <c r="A245" s="342">
        <v>241</v>
      </c>
      <c r="B245" s="144" t="s">
        <v>1213</v>
      </c>
      <c r="C245" s="144" t="s">
        <v>1214</v>
      </c>
      <c r="D245" s="144" t="s">
        <v>1211</v>
      </c>
      <c r="E245" s="144" t="str">
        <f>VLOOKUP(A245,'2'!$X:$AB,2,FALSE)</f>
        <v>Within a few hours</v>
      </c>
      <c r="F245" s="144">
        <f>VLOOKUP($A245,'2'!$X:$AB,3,FALSE)</f>
        <v>0.73</v>
      </c>
      <c r="G245" s="144">
        <f>VLOOKUP($A245,'2'!$X:$AB,4,FALSE)</f>
        <v>0.88</v>
      </c>
      <c r="H245" s="343" t="str">
        <f>VLOOKUP($A245,'2'!$X:$AB,5,FALSE)</f>
        <v>Yes</v>
      </c>
      <c r="J245" s="144">
        <v>6.25</v>
      </c>
      <c r="K245" s="144">
        <v>460</v>
      </c>
      <c r="L245" s="144" t="s">
        <v>1215</v>
      </c>
      <c r="M245" s="144" t="s">
        <v>188</v>
      </c>
      <c r="N245" s="144" t="s">
        <v>463</v>
      </c>
      <c r="O245" s="343">
        <v>6.25</v>
      </c>
    </row>
    <row r="246" spans="1:15" s="144" customFormat="1" ht="15">
      <c r="A246" s="342">
        <v>242</v>
      </c>
      <c r="B246" s="144" t="s">
        <v>1216</v>
      </c>
      <c r="C246" s="144" t="s">
        <v>1217</v>
      </c>
      <c r="D246" s="144" t="s">
        <v>1218</v>
      </c>
      <c r="E246" s="144" t="str">
        <f>VLOOKUP(A246,'2'!$X:$AB,2,FALSE)</f>
        <v>Within a few hours</v>
      </c>
      <c r="F246" s="144">
        <f>VLOOKUP($A246,'2'!$X:$AB,3,FALSE)</f>
        <v>1</v>
      </c>
      <c r="G246" s="144">
        <f>VLOOKUP($A246,'2'!$X:$AB,4,FALSE)</f>
        <v>0.92</v>
      </c>
      <c r="H246" s="343" t="str">
        <f>VLOOKUP($A246,'2'!$X:$AB,5,FALSE)</f>
        <v>Yes</v>
      </c>
      <c r="J246" s="144">
        <v>19.989999999999998</v>
      </c>
      <c r="K246" s="144">
        <v>463</v>
      </c>
      <c r="L246" s="144" t="s">
        <v>1219</v>
      </c>
      <c r="M246" s="144" t="s">
        <v>188</v>
      </c>
      <c r="N246" s="144" t="s">
        <v>463</v>
      </c>
      <c r="O246" s="343">
        <v>19.989999999999998</v>
      </c>
    </row>
    <row r="247" spans="1:15" s="144" customFormat="1" ht="15">
      <c r="A247" s="342">
        <v>243</v>
      </c>
      <c r="B247" s="144" t="s">
        <v>1220</v>
      </c>
      <c r="C247" s="144" t="s">
        <v>1221</v>
      </c>
      <c r="D247" s="144" t="s">
        <v>1222</v>
      </c>
      <c r="E247" s="144" t="str">
        <f>VLOOKUP(A247,'2'!$X:$AB,2,FALSE)</f>
        <v>Within an hour</v>
      </c>
      <c r="F247" s="144">
        <f>VLOOKUP($A247,'2'!$X:$AB,3,FALSE)</f>
        <v>1</v>
      </c>
      <c r="G247" s="144">
        <f>VLOOKUP($A247,'2'!$X:$AB,4,FALSE)</f>
        <v>0.93</v>
      </c>
      <c r="H247" s="343" t="str">
        <f>VLOOKUP($A247,'2'!$X:$AB,5,FALSE)</f>
        <v>No</v>
      </c>
      <c r="J247" s="144">
        <v>14.7</v>
      </c>
      <c r="K247" s="144">
        <v>466</v>
      </c>
      <c r="L247" s="144" t="s">
        <v>1223</v>
      </c>
      <c r="M247" s="144" t="s">
        <v>176</v>
      </c>
      <c r="N247" s="144" t="s">
        <v>283</v>
      </c>
      <c r="O247" s="343">
        <v>14.7</v>
      </c>
    </row>
    <row r="248" spans="1:15" s="144" customFormat="1" ht="15">
      <c r="A248" s="342">
        <v>244</v>
      </c>
      <c r="B248" s="144" t="s">
        <v>1224</v>
      </c>
      <c r="C248" s="144" t="s">
        <v>1225</v>
      </c>
      <c r="D248" s="144" t="s">
        <v>1226</v>
      </c>
      <c r="E248" s="144" t="str">
        <f>VLOOKUP(A248,'2'!$X:$AB,2,FALSE)</f>
        <v>Within an hour</v>
      </c>
      <c r="F248" s="144">
        <f>VLOOKUP($A248,'2'!$X:$AB,3,FALSE)</f>
        <v>1</v>
      </c>
      <c r="G248" s="144">
        <f>VLOOKUP($A248,'2'!$X:$AB,4,FALSE)</f>
        <v>1</v>
      </c>
      <c r="H248" s="343" t="str">
        <f>VLOOKUP($A248,'2'!$X:$AB,5,FALSE)</f>
        <v>No</v>
      </c>
      <c r="J248" s="144">
        <v>14.37</v>
      </c>
      <c r="K248" s="144">
        <v>467</v>
      </c>
      <c r="L248" s="144" t="s">
        <v>1227</v>
      </c>
      <c r="M248" s="144" t="s">
        <v>188</v>
      </c>
      <c r="N248" s="144" t="s">
        <v>189</v>
      </c>
      <c r="O248" s="343">
        <v>14.37</v>
      </c>
    </row>
    <row r="249" spans="1:15" s="144" customFormat="1" ht="15">
      <c r="A249" s="342">
        <v>245</v>
      </c>
      <c r="B249" s="144" t="s">
        <v>1228</v>
      </c>
      <c r="C249" s="144" t="s">
        <v>1229</v>
      </c>
      <c r="D249" s="144" t="s">
        <v>1226</v>
      </c>
      <c r="E249" s="144" t="str">
        <f>VLOOKUP(A249,'2'!$X:$AB,2,FALSE)</f>
        <v>Within a few hours</v>
      </c>
      <c r="F249" s="144">
        <f>VLOOKUP($A249,'2'!$X:$AB,3,FALSE)</f>
        <v>1</v>
      </c>
      <c r="G249" s="144">
        <f>VLOOKUP($A249,'2'!$X:$AB,4,FALSE)</f>
        <v>0.7</v>
      </c>
      <c r="H249" s="343" t="str">
        <f>VLOOKUP($A249,'2'!$X:$AB,5,FALSE)</f>
        <v>No</v>
      </c>
      <c r="J249" s="144">
        <v>6.75</v>
      </c>
      <c r="K249" s="144">
        <v>468</v>
      </c>
      <c r="L249" s="144" t="s">
        <v>1230</v>
      </c>
      <c r="M249" s="144" t="s">
        <v>188</v>
      </c>
      <c r="N249" s="144" t="s">
        <v>708</v>
      </c>
      <c r="O249" s="343">
        <v>6.75</v>
      </c>
    </row>
    <row r="250" spans="1:15" s="144" customFormat="1" ht="15">
      <c r="A250" s="342">
        <v>246</v>
      </c>
      <c r="B250" s="144" t="s">
        <v>1231</v>
      </c>
      <c r="C250" s="144" t="s">
        <v>1232</v>
      </c>
      <c r="D250" s="144" t="s">
        <v>1233</v>
      </c>
      <c r="E250" s="144" t="str">
        <f>VLOOKUP(A250,'2'!$X:$AB,2,FALSE)</f>
        <v>Within an hour</v>
      </c>
      <c r="F250" s="144">
        <f>VLOOKUP($A250,'2'!$X:$AB,3,FALSE)</f>
        <v>0.82</v>
      </c>
      <c r="G250" s="144">
        <f>VLOOKUP($A250,'2'!$X:$AB,4,FALSE)</f>
        <v>0.97</v>
      </c>
      <c r="H250" s="343" t="str">
        <f>VLOOKUP($A250,'2'!$X:$AB,5,FALSE)</f>
        <v>No</v>
      </c>
      <c r="J250" s="144">
        <v>6.6</v>
      </c>
      <c r="K250" s="144">
        <v>469</v>
      </c>
      <c r="L250" s="144" t="s">
        <v>1234</v>
      </c>
      <c r="M250" s="144" t="s">
        <v>164</v>
      </c>
      <c r="N250" s="144" t="s">
        <v>189</v>
      </c>
      <c r="O250" s="343">
        <v>6.6</v>
      </c>
    </row>
    <row r="251" spans="1:15" s="144" customFormat="1" ht="15">
      <c r="A251" s="342">
        <v>247</v>
      </c>
      <c r="B251" s="144" t="s">
        <v>1235</v>
      </c>
      <c r="C251" s="144" t="s">
        <v>1236</v>
      </c>
      <c r="D251" s="144" t="s">
        <v>1233</v>
      </c>
      <c r="E251" s="144">
        <f>VLOOKUP(A251,'2'!$X:$AB,2,FALSE)</f>
        <v>0</v>
      </c>
      <c r="F251" s="144">
        <f>VLOOKUP($A251,'2'!$X:$AB,3,FALSE)</f>
        <v>0</v>
      </c>
      <c r="G251" s="144">
        <f>VLOOKUP($A251,'2'!$X:$AB,4,FALSE)</f>
        <v>0</v>
      </c>
      <c r="H251" s="343">
        <f>VLOOKUP($A251,'2'!$X:$AB,5,FALSE)</f>
        <v>0</v>
      </c>
      <c r="J251" s="144">
        <v>5.01</v>
      </c>
      <c r="K251" s="144">
        <v>470</v>
      </c>
      <c r="L251" s="144" t="s">
        <v>1237</v>
      </c>
      <c r="M251" s="144" t="s">
        <v>188</v>
      </c>
      <c r="N251" s="144" t="s">
        <v>315</v>
      </c>
      <c r="O251" s="343">
        <v>5.01</v>
      </c>
    </row>
    <row r="252" spans="1:15" s="144" customFormat="1" ht="15">
      <c r="A252" s="342">
        <v>248</v>
      </c>
      <c r="B252" s="144" t="s">
        <v>1238</v>
      </c>
      <c r="C252" s="144" t="s">
        <v>1239</v>
      </c>
      <c r="D252" s="144" t="s">
        <v>1240</v>
      </c>
      <c r="E252" s="144" t="str">
        <f>VLOOKUP(A252,'2'!$X:$AB,2,FALSE)</f>
        <v>Within an hour</v>
      </c>
      <c r="F252" s="144">
        <f>VLOOKUP($A252,'2'!$X:$AB,3,FALSE)</f>
        <v>1</v>
      </c>
      <c r="G252" s="144">
        <f>VLOOKUP($A252,'2'!$X:$AB,4,FALSE)</f>
        <v>0.85</v>
      </c>
      <c r="H252" s="343" t="str">
        <f>VLOOKUP($A252,'2'!$X:$AB,5,FALSE)</f>
        <v>Yes</v>
      </c>
      <c r="J252" s="144">
        <v>19.989999999999998</v>
      </c>
      <c r="K252" s="144">
        <v>471</v>
      </c>
      <c r="L252" s="144" t="s">
        <v>1241</v>
      </c>
      <c r="M252" s="144" t="s">
        <v>164</v>
      </c>
      <c r="N252" s="144" t="s">
        <v>582</v>
      </c>
      <c r="O252" s="343">
        <v>19.989999999999998</v>
      </c>
    </row>
    <row r="253" spans="1:15" s="144" customFormat="1" ht="15">
      <c r="A253" s="342">
        <v>249</v>
      </c>
      <c r="B253" s="144" t="s">
        <v>1242</v>
      </c>
      <c r="C253" s="144" t="s">
        <v>1243</v>
      </c>
      <c r="D253" s="144" t="s">
        <v>1240</v>
      </c>
      <c r="E253" s="144">
        <f>VLOOKUP(A253,'2'!$X:$AB,2,FALSE)</f>
        <v>0</v>
      </c>
      <c r="F253" s="144">
        <f>VLOOKUP($A253,'2'!$X:$AB,3,FALSE)</f>
        <v>0</v>
      </c>
      <c r="G253" s="144">
        <f>VLOOKUP($A253,'2'!$X:$AB,4,FALSE)</f>
        <v>0</v>
      </c>
      <c r="H253" s="343">
        <f>VLOOKUP($A253,'2'!$X:$AB,5,FALSE)</f>
        <v>0</v>
      </c>
      <c r="J253" s="144">
        <v>19.989999999999998</v>
      </c>
      <c r="K253" s="144">
        <v>472</v>
      </c>
      <c r="L253" s="144" t="s">
        <v>1244</v>
      </c>
      <c r="M253" s="144" t="s">
        <v>164</v>
      </c>
      <c r="N253" s="144" t="s">
        <v>582</v>
      </c>
      <c r="O253" s="343">
        <v>19.989999999999998</v>
      </c>
    </row>
    <row r="254" spans="1:15" s="144" customFormat="1" ht="15">
      <c r="A254" s="342">
        <v>250</v>
      </c>
      <c r="B254" s="144" t="s">
        <v>1245</v>
      </c>
      <c r="C254" s="144" t="s">
        <v>1246</v>
      </c>
      <c r="D254" s="144" t="s">
        <v>1247</v>
      </c>
      <c r="E254" s="144" t="str">
        <f>VLOOKUP(A254,'2'!$X:$AB,2,FALSE)</f>
        <v>Within an hour</v>
      </c>
      <c r="F254" s="144">
        <f>VLOOKUP($A254,'2'!$X:$AB,3,FALSE)</f>
        <v>1</v>
      </c>
      <c r="G254" s="144">
        <f>VLOOKUP($A254,'2'!$X:$AB,4,FALSE)</f>
        <v>1</v>
      </c>
      <c r="H254" s="343" t="str">
        <f>VLOOKUP($A254,'2'!$X:$AB,5,FALSE)</f>
        <v>Yes</v>
      </c>
      <c r="J254" s="144">
        <v>4.9800000000000004</v>
      </c>
      <c r="K254" s="144">
        <v>483</v>
      </c>
      <c r="L254" s="144" t="s">
        <v>1248</v>
      </c>
      <c r="M254" s="144" t="s">
        <v>188</v>
      </c>
      <c r="N254" s="144" t="s">
        <v>708</v>
      </c>
      <c r="O254" s="343">
        <v>4.9800000000000004</v>
      </c>
    </row>
    <row r="255" spans="1:15" s="144" customFormat="1" ht="15">
      <c r="A255" s="342">
        <v>251</v>
      </c>
      <c r="B255" s="144" t="s">
        <v>1249</v>
      </c>
      <c r="C255" s="144" t="s">
        <v>1250</v>
      </c>
      <c r="D255" s="144" t="s">
        <v>1251</v>
      </c>
      <c r="E255" s="144" t="str">
        <f>VLOOKUP(A255,'2'!$X:$AB,2,FALSE)</f>
        <v>Within a day</v>
      </c>
      <c r="F255" s="144">
        <f>VLOOKUP($A255,'2'!$X:$AB,3,FALSE)</f>
        <v>0.5</v>
      </c>
      <c r="G255" s="144">
        <f>VLOOKUP($A255,'2'!$X:$AB,4,FALSE)</f>
        <v>0</v>
      </c>
      <c r="H255" s="343" t="str">
        <f>VLOOKUP($A255,'2'!$X:$AB,5,FALSE)</f>
        <v>No</v>
      </c>
      <c r="J255" s="144">
        <v>6.27</v>
      </c>
      <c r="K255" s="144">
        <v>483</v>
      </c>
      <c r="L255" s="144" t="s">
        <v>1248</v>
      </c>
      <c r="M255" s="144" t="s">
        <v>188</v>
      </c>
      <c r="N255" s="144" t="s">
        <v>369</v>
      </c>
      <c r="O255" s="343">
        <v>6.27</v>
      </c>
    </row>
    <row r="256" spans="1:15" s="144" customFormat="1" ht="15">
      <c r="A256" s="342">
        <v>252</v>
      </c>
      <c r="B256" s="144" t="s">
        <v>1252</v>
      </c>
      <c r="C256" s="144" t="s">
        <v>1253</v>
      </c>
      <c r="D256" s="144" t="s">
        <v>1251</v>
      </c>
      <c r="E256" s="144" t="str">
        <f>VLOOKUP(A256,'2'!$X:$AB,2,FALSE)</f>
        <v>Within a day</v>
      </c>
      <c r="F256" s="144">
        <f>VLOOKUP($A256,'2'!$X:$AB,3,FALSE)</f>
        <v>1</v>
      </c>
      <c r="G256" s="144">
        <f>VLOOKUP($A256,'2'!$X:$AB,4,FALSE)</f>
        <v>0.42</v>
      </c>
      <c r="H256" s="343" t="str">
        <f>VLOOKUP($A256,'2'!$X:$AB,5,FALSE)</f>
        <v>No</v>
      </c>
      <c r="J256" s="144">
        <v>24.49</v>
      </c>
      <c r="K256" s="144">
        <v>483</v>
      </c>
      <c r="L256" s="144" t="s">
        <v>1248</v>
      </c>
      <c r="M256" s="144" t="s">
        <v>188</v>
      </c>
      <c r="N256" s="144" t="s">
        <v>1254</v>
      </c>
      <c r="O256" s="343">
        <v>24.49</v>
      </c>
    </row>
    <row r="257" spans="1:15" s="144" customFormat="1" ht="15">
      <c r="A257" s="342">
        <v>253</v>
      </c>
      <c r="B257" s="144" t="s">
        <v>1255</v>
      </c>
      <c r="C257" s="144" t="s">
        <v>1256</v>
      </c>
      <c r="D257" s="144" t="s">
        <v>1251</v>
      </c>
      <c r="E257" s="144">
        <f>VLOOKUP(A257,'2'!$X:$AB,2,FALSE)</f>
        <v>0</v>
      </c>
      <c r="F257" s="144">
        <f>VLOOKUP($A257,'2'!$X:$AB,3,FALSE)</f>
        <v>0</v>
      </c>
      <c r="G257" s="144">
        <f>VLOOKUP($A257,'2'!$X:$AB,4,FALSE)</f>
        <v>0</v>
      </c>
      <c r="H257" s="343">
        <f>VLOOKUP($A257,'2'!$X:$AB,5,FALSE)</f>
        <v>0</v>
      </c>
      <c r="J257" s="144">
        <v>0.5</v>
      </c>
      <c r="K257" s="144">
        <v>485</v>
      </c>
      <c r="L257" s="144" t="s">
        <v>1257</v>
      </c>
      <c r="M257" s="144" t="s">
        <v>188</v>
      </c>
      <c r="N257" s="144" t="s">
        <v>447</v>
      </c>
      <c r="O257" s="343">
        <v>0.5</v>
      </c>
    </row>
    <row r="258" spans="1:15" s="144" customFormat="1" ht="15">
      <c r="A258" s="342">
        <v>254</v>
      </c>
      <c r="B258" s="144" t="s">
        <v>1258</v>
      </c>
      <c r="C258" s="144" t="s">
        <v>1259</v>
      </c>
      <c r="D258" s="144" t="s">
        <v>1260</v>
      </c>
      <c r="E258" s="144" t="str">
        <f>VLOOKUP(A258,'2'!$X:$AB,2,FALSE)</f>
        <v>Within a few hours</v>
      </c>
      <c r="F258" s="144">
        <f>VLOOKUP($A258,'2'!$X:$AB,3,FALSE)</f>
        <v>1</v>
      </c>
      <c r="G258" s="144">
        <f>VLOOKUP($A258,'2'!$X:$AB,4,FALSE)</f>
        <v>0.6</v>
      </c>
      <c r="H258" s="343" t="str">
        <f>VLOOKUP($A258,'2'!$X:$AB,5,FALSE)</f>
        <v>No</v>
      </c>
      <c r="J258" s="144">
        <v>6.27</v>
      </c>
      <c r="K258" s="144">
        <v>487</v>
      </c>
      <c r="L258" s="144" t="s">
        <v>1261</v>
      </c>
      <c r="M258" s="144" t="s">
        <v>164</v>
      </c>
      <c r="N258" s="144" t="s">
        <v>369</v>
      </c>
      <c r="O258" s="343">
        <v>6.27</v>
      </c>
    </row>
    <row r="259" spans="1:15" s="144" customFormat="1" ht="15">
      <c r="A259" s="342">
        <v>255</v>
      </c>
      <c r="B259" s="144" t="s">
        <v>1262</v>
      </c>
      <c r="C259" s="144" t="s">
        <v>1263</v>
      </c>
      <c r="D259" s="144" t="s">
        <v>1264</v>
      </c>
      <c r="E259" s="144" t="str">
        <f>VLOOKUP(A259,'2'!$X:$AB,2,FALSE)</f>
        <v>Within an hour</v>
      </c>
      <c r="F259" s="144">
        <f>VLOOKUP($A259,'2'!$X:$AB,3,FALSE)</f>
        <v>0.97</v>
      </c>
      <c r="G259" s="144">
        <f>VLOOKUP($A259,'2'!$X:$AB,4,FALSE)</f>
        <v>0.91</v>
      </c>
      <c r="H259" s="343" t="str">
        <f>VLOOKUP($A259,'2'!$X:$AB,5,FALSE)</f>
        <v>No</v>
      </c>
      <c r="J259" s="144">
        <v>4.8600000000000003</v>
      </c>
      <c r="K259" s="144">
        <v>488</v>
      </c>
      <c r="L259" s="144" t="s">
        <v>1265</v>
      </c>
      <c r="M259" s="144" t="s">
        <v>188</v>
      </c>
      <c r="N259" s="144" t="s">
        <v>315</v>
      </c>
      <c r="O259" s="343">
        <v>4.8600000000000003</v>
      </c>
    </row>
    <row r="260" spans="1:15" s="144" customFormat="1" ht="15">
      <c r="A260" s="342">
        <v>256</v>
      </c>
      <c r="B260" s="144" t="s">
        <v>1266</v>
      </c>
      <c r="C260" s="144" t="s">
        <v>1267</v>
      </c>
      <c r="D260" s="144" t="s">
        <v>1264</v>
      </c>
      <c r="E260" s="144" t="str">
        <f>VLOOKUP(A260,'2'!$X:$AB,2,FALSE)</f>
        <v>A few days or more</v>
      </c>
      <c r="F260" s="144">
        <f>VLOOKUP($A260,'2'!$X:$AB,3,FALSE)</f>
        <v>0</v>
      </c>
      <c r="G260" s="144">
        <f>VLOOKUP($A260,'2'!$X:$AB,4,FALSE)</f>
        <v>0.5</v>
      </c>
      <c r="H260" s="343" t="str">
        <f>VLOOKUP($A260,'2'!$X:$AB,5,FALSE)</f>
        <v>No</v>
      </c>
      <c r="J260" s="144">
        <v>0.99</v>
      </c>
      <c r="K260" s="144">
        <v>489</v>
      </c>
      <c r="L260" s="144" t="s">
        <v>1268</v>
      </c>
      <c r="M260" s="144" t="s">
        <v>188</v>
      </c>
      <c r="N260" s="144" t="s">
        <v>266</v>
      </c>
      <c r="O260" s="343">
        <v>0.99</v>
      </c>
    </row>
    <row r="261" spans="1:15" s="144" customFormat="1" ht="15">
      <c r="A261" s="342">
        <v>257</v>
      </c>
      <c r="B261" s="144" t="s">
        <v>1269</v>
      </c>
      <c r="C261" s="144" t="s">
        <v>1270</v>
      </c>
      <c r="D261" s="144" t="s">
        <v>1271</v>
      </c>
      <c r="E261" s="144" t="str">
        <f>VLOOKUP(A261,'2'!$X:$AB,2,FALSE)</f>
        <v>Within an hour</v>
      </c>
      <c r="F261" s="144">
        <f>VLOOKUP($A261,'2'!$X:$AB,3,FALSE)</f>
        <v>1</v>
      </c>
      <c r="G261" s="144">
        <f>VLOOKUP($A261,'2'!$X:$AB,4,FALSE)</f>
        <v>1</v>
      </c>
      <c r="H261" s="343" t="str">
        <f>VLOOKUP($A261,'2'!$X:$AB,5,FALSE)</f>
        <v>No</v>
      </c>
      <c r="J261" s="144">
        <v>0.96</v>
      </c>
      <c r="K261" s="144">
        <v>491</v>
      </c>
      <c r="L261" s="144" t="s">
        <v>1272</v>
      </c>
      <c r="M261" s="144" t="s">
        <v>188</v>
      </c>
      <c r="N261" s="144" t="s">
        <v>165</v>
      </c>
      <c r="O261" s="343">
        <v>0.96</v>
      </c>
    </row>
    <row r="262" spans="1:15" s="144" customFormat="1" ht="15">
      <c r="A262" s="342">
        <v>258</v>
      </c>
      <c r="B262" s="144" t="s">
        <v>1273</v>
      </c>
      <c r="C262" s="144" t="s">
        <v>1274</v>
      </c>
      <c r="D262" s="144" t="s">
        <v>1275</v>
      </c>
      <c r="E262" s="144" t="str">
        <f>VLOOKUP(A262,'2'!$X:$AB,2,FALSE)</f>
        <v>Within an hour</v>
      </c>
      <c r="F262" s="144">
        <f>VLOOKUP($A262,'2'!$X:$AB,3,FALSE)</f>
        <v>0.9</v>
      </c>
      <c r="G262" s="144">
        <f>VLOOKUP($A262,'2'!$X:$AB,4,FALSE)</f>
        <v>0.87</v>
      </c>
      <c r="H262" s="343" t="str">
        <f>VLOOKUP($A262,'2'!$X:$AB,5,FALSE)</f>
        <v>Yes</v>
      </c>
      <c r="J262" s="144">
        <v>6.07</v>
      </c>
      <c r="K262" s="144">
        <v>491</v>
      </c>
      <c r="L262" s="144" t="s">
        <v>1272</v>
      </c>
      <c r="M262" s="144" t="s">
        <v>188</v>
      </c>
      <c r="N262" s="144" t="s">
        <v>315</v>
      </c>
      <c r="O262" s="343">
        <v>6.07</v>
      </c>
    </row>
    <row r="263" spans="1:15" s="144" customFormat="1" ht="15">
      <c r="A263" s="342">
        <v>259</v>
      </c>
      <c r="B263" s="144" t="s">
        <v>1276</v>
      </c>
      <c r="C263" s="144" t="s">
        <v>1277</v>
      </c>
      <c r="D263" s="144" t="s">
        <v>1275</v>
      </c>
      <c r="E263" s="144" t="str">
        <f>VLOOKUP(A263,'2'!$X:$AB,2,FALSE)</f>
        <v>Within an hour</v>
      </c>
      <c r="F263" s="144">
        <f>VLOOKUP($A263,'2'!$X:$AB,3,FALSE)</f>
        <v>1</v>
      </c>
      <c r="G263" s="144">
        <f>VLOOKUP($A263,'2'!$X:$AB,4,FALSE)</f>
        <v>0.96</v>
      </c>
      <c r="H263" s="343" t="str">
        <f>VLOOKUP($A263,'2'!$X:$AB,5,FALSE)</f>
        <v>Yes</v>
      </c>
      <c r="J263" s="144">
        <v>14.7</v>
      </c>
      <c r="K263" s="144">
        <v>491</v>
      </c>
      <c r="L263" s="144" t="s">
        <v>1272</v>
      </c>
      <c r="M263" s="144" t="s">
        <v>176</v>
      </c>
      <c r="N263" s="144" t="s">
        <v>283</v>
      </c>
      <c r="O263" s="343">
        <v>14.7</v>
      </c>
    </row>
    <row r="264" spans="1:15" s="144" customFormat="1" ht="15">
      <c r="A264" s="342">
        <v>260</v>
      </c>
      <c r="B264" s="144" t="s">
        <v>1278</v>
      </c>
      <c r="C264" s="144" t="s">
        <v>1279</v>
      </c>
      <c r="D264" s="144" t="s">
        <v>1280</v>
      </c>
      <c r="E264" s="144" t="str">
        <f>VLOOKUP(A264,'2'!$X:$AB,2,FALSE)</f>
        <v>Within an hour</v>
      </c>
      <c r="F264" s="144">
        <f>VLOOKUP($A264,'2'!$X:$AB,3,FALSE)</f>
        <v>1</v>
      </c>
      <c r="G264" s="144">
        <f>VLOOKUP($A264,'2'!$X:$AB,4,FALSE)</f>
        <v>1</v>
      </c>
      <c r="H264" s="343" t="str">
        <f>VLOOKUP($A264,'2'!$X:$AB,5,FALSE)</f>
        <v>No</v>
      </c>
      <c r="J264" s="144">
        <v>9.86</v>
      </c>
      <c r="K264" s="144">
        <v>491</v>
      </c>
      <c r="L264" s="144" t="s">
        <v>1272</v>
      </c>
      <c r="M264" s="144" t="s">
        <v>188</v>
      </c>
      <c r="N264" s="144" t="s">
        <v>315</v>
      </c>
      <c r="O264" s="343">
        <v>9.86</v>
      </c>
    </row>
    <row r="265" spans="1:15" s="144" customFormat="1" ht="15">
      <c r="A265" s="342">
        <v>261</v>
      </c>
      <c r="B265" s="144" t="s">
        <v>1281</v>
      </c>
      <c r="C265" s="144" t="s">
        <v>1282</v>
      </c>
      <c r="D265" s="144" t="s">
        <v>1280</v>
      </c>
      <c r="E265" s="144">
        <f>VLOOKUP(A265,'2'!$X:$AB,2,FALSE)</f>
        <v>0</v>
      </c>
      <c r="F265" s="144">
        <f>VLOOKUP($A265,'2'!$X:$AB,3,FALSE)</f>
        <v>0</v>
      </c>
      <c r="G265" s="144">
        <f>VLOOKUP($A265,'2'!$X:$AB,4,FALSE)</f>
        <v>0</v>
      </c>
      <c r="H265" s="343">
        <f>VLOOKUP($A265,'2'!$X:$AB,5,FALSE)</f>
        <v>0</v>
      </c>
      <c r="J265" s="144">
        <v>6.6</v>
      </c>
      <c r="K265" s="144">
        <v>493</v>
      </c>
      <c r="L265" s="144" t="s">
        <v>1283</v>
      </c>
      <c r="M265" s="144" t="s">
        <v>188</v>
      </c>
      <c r="N265" s="144" t="s">
        <v>315</v>
      </c>
      <c r="O265" s="343">
        <v>6.6</v>
      </c>
    </row>
    <row r="266" spans="1:15" s="144" customFormat="1" ht="15">
      <c r="A266" s="342">
        <v>262</v>
      </c>
      <c r="B266" s="144" t="s">
        <v>1284</v>
      </c>
      <c r="C266" s="144" t="s">
        <v>1285</v>
      </c>
      <c r="D266" s="144" t="s">
        <v>1286</v>
      </c>
      <c r="E266" s="144" t="str">
        <f>VLOOKUP(A266,'2'!$X:$AB,2,FALSE)</f>
        <v>Within a few hours</v>
      </c>
      <c r="F266" s="144">
        <f>VLOOKUP($A266,'2'!$X:$AB,3,FALSE)</f>
        <v>1</v>
      </c>
      <c r="G266" s="144">
        <f>VLOOKUP($A266,'2'!$X:$AB,4,FALSE)</f>
        <v>0.9</v>
      </c>
      <c r="H266" s="343" t="str">
        <f>VLOOKUP($A266,'2'!$X:$AB,5,FALSE)</f>
        <v>Yes</v>
      </c>
      <c r="J266" s="144">
        <v>4.96</v>
      </c>
      <c r="K266" s="144">
        <v>493</v>
      </c>
      <c r="L266" s="144" t="s">
        <v>1283</v>
      </c>
      <c r="M266" s="144" t="s">
        <v>188</v>
      </c>
      <c r="N266" s="144" t="s">
        <v>463</v>
      </c>
      <c r="O266" s="343">
        <v>4.96</v>
      </c>
    </row>
    <row r="267" spans="1:15" s="144" customFormat="1" ht="15">
      <c r="A267" s="342">
        <v>263</v>
      </c>
      <c r="B267" s="144" t="s">
        <v>1287</v>
      </c>
      <c r="C267" s="144" t="s">
        <v>1288</v>
      </c>
      <c r="D267" s="144" t="s">
        <v>1286</v>
      </c>
      <c r="E267" s="144" t="str">
        <f>VLOOKUP(A267,'2'!$X:$AB,2,FALSE)</f>
        <v>Within an hour</v>
      </c>
      <c r="F267" s="144">
        <f>VLOOKUP($A267,'2'!$X:$AB,3,FALSE)</f>
        <v>1</v>
      </c>
      <c r="G267" s="144">
        <f>VLOOKUP($A267,'2'!$X:$AB,4,FALSE)</f>
        <v>0.89</v>
      </c>
      <c r="H267" s="343" t="str">
        <f>VLOOKUP($A267,'2'!$X:$AB,5,FALSE)</f>
        <v>Yes</v>
      </c>
      <c r="J267" s="144">
        <v>2.38</v>
      </c>
      <c r="K267" s="144">
        <v>494</v>
      </c>
      <c r="L267" s="144" t="s">
        <v>1289</v>
      </c>
      <c r="M267" s="144" t="s">
        <v>188</v>
      </c>
      <c r="N267" s="144" t="s">
        <v>582</v>
      </c>
      <c r="O267" s="343">
        <v>2.38</v>
      </c>
    </row>
    <row r="268" spans="1:15" s="144" customFormat="1" ht="15">
      <c r="A268" s="342">
        <v>264</v>
      </c>
      <c r="B268" s="144" t="s">
        <v>1290</v>
      </c>
      <c r="C268" s="144" t="s">
        <v>1291</v>
      </c>
      <c r="D268" s="144" t="s">
        <v>1292</v>
      </c>
      <c r="E268" s="144" t="str">
        <f>VLOOKUP(A268,'2'!$X:$AB,2,FALSE)</f>
        <v>Within a few hours</v>
      </c>
      <c r="F268" s="144">
        <f>VLOOKUP($A268,'2'!$X:$AB,3,FALSE)</f>
        <v>1</v>
      </c>
      <c r="G268" s="144">
        <f>VLOOKUP($A268,'2'!$X:$AB,4,FALSE)</f>
        <v>0.67</v>
      </c>
      <c r="H268" s="343" t="str">
        <f>VLOOKUP($A268,'2'!$X:$AB,5,FALSE)</f>
        <v>Yes</v>
      </c>
      <c r="J268" s="144">
        <v>0.96</v>
      </c>
      <c r="K268" s="144">
        <v>494</v>
      </c>
      <c r="L268" s="144" t="s">
        <v>1289</v>
      </c>
      <c r="M268" s="144" t="s">
        <v>188</v>
      </c>
      <c r="N268" s="144" t="s">
        <v>165</v>
      </c>
      <c r="O268" s="343">
        <v>0.96</v>
      </c>
    </row>
    <row r="269" spans="1:15" s="144" customFormat="1" ht="15">
      <c r="A269" s="342">
        <v>265</v>
      </c>
      <c r="B269" s="144" t="s">
        <v>1293</v>
      </c>
      <c r="C269" s="144" t="s">
        <v>1294</v>
      </c>
      <c r="D269" s="144" t="s">
        <v>1295</v>
      </c>
      <c r="E269" s="144" t="str">
        <f>VLOOKUP(A269,'2'!$X:$AB,2,FALSE)</f>
        <v>Within a day</v>
      </c>
      <c r="F269" s="144">
        <f>VLOOKUP($A269,'2'!$X:$AB,3,FALSE)</f>
        <v>0.78</v>
      </c>
      <c r="G269" s="144">
        <f>VLOOKUP($A269,'2'!$X:$AB,4,FALSE)</f>
        <v>0.98</v>
      </c>
      <c r="H269" s="343" t="str">
        <f>VLOOKUP($A269,'2'!$X:$AB,5,FALSE)</f>
        <v>No</v>
      </c>
      <c r="J269" s="144">
        <v>6.07</v>
      </c>
      <c r="K269" s="144">
        <v>494</v>
      </c>
      <c r="L269" s="144" t="s">
        <v>1289</v>
      </c>
      <c r="M269" s="144" t="s">
        <v>188</v>
      </c>
      <c r="N269" s="144" t="s">
        <v>315</v>
      </c>
      <c r="O269" s="343">
        <v>6.07</v>
      </c>
    </row>
    <row r="270" spans="1:15" s="144" customFormat="1" ht="15">
      <c r="A270" s="342">
        <v>266</v>
      </c>
      <c r="B270" s="144" t="s">
        <v>1296</v>
      </c>
      <c r="C270" s="144" t="s">
        <v>1297</v>
      </c>
      <c r="D270" s="144" t="s">
        <v>1298</v>
      </c>
      <c r="E270" s="144" t="str">
        <f>VLOOKUP(A270,'2'!$X:$AB,2,FALSE)</f>
        <v>Within a few hours</v>
      </c>
      <c r="F270" s="144">
        <f>VLOOKUP($A270,'2'!$X:$AB,3,FALSE)</f>
        <v>1</v>
      </c>
      <c r="G270" s="144">
        <f>VLOOKUP($A270,'2'!$X:$AB,4,FALSE)</f>
        <v>0.38</v>
      </c>
      <c r="H270" s="343" t="str">
        <f>VLOOKUP($A270,'2'!$X:$AB,5,FALSE)</f>
        <v>No</v>
      </c>
      <c r="J270" s="144">
        <v>14.7</v>
      </c>
      <c r="K270" s="144">
        <v>494</v>
      </c>
      <c r="L270" s="144" t="s">
        <v>1289</v>
      </c>
      <c r="M270" s="144" t="s">
        <v>176</v>
      </c>
      <c r="N270" s="144" t="s">
        <v>283</v>
      </c>
      <c r="O270" s="343">
        <v>14.7</v>
      </c>
    </row>
    <row r="271" spans="1:15" s="144" customFormat="1" ht="15">
      <c r="A271" s="342">
        <v>267</v>
      </c>
      <c r="B271" s="144" t="s">
        <v>1299</v>
      </c>
      <c r="C271" s="144" t="s">
        <v>1300</v>
      </c>
      <c r="D271" s="144" t="s">
        <v>1301</v>
      </c>
      <c r="E271" s="144" t="str">
        <f>VLOOKUP(A271,'2'!$X:$AB,2,FALSE)</f>
        <v>Within a few hours</v>
      </c>
      <c r="F271" s="144">
        <f>VLOOKUP($A271,'2'!$X:$AB,3,FALSE)</f>
        <v>1</v>
      </c>
      <c r="G271" s="144">
        <f>VLOOKUP($A271,'2'!$X:$AB,4,FALSE)</f>
        <v>0.96</v>
      </c>
      <c r="H271" s="343" t="str">
        <f>VLOOKUP($A271,'2'!$X:$AB,5,FALSE)</f>
        <v>Yes</v>
      </c>
      <c r="J271" s="144">
        <v>9.86</v>
      </c>
      <c r="K271" s="144">
        <v>494</v>
      </c>
      <c r="L271" s="144" t="s">
        <v>1289</v>
      </c>
      <c r="M271" s="144" t="s">
        <v>188</v>
      </c>
      <c r="N271" s="144" t="s">
        <v>315</v>
      </c>
      <c r="O271" s="343">
        <v>9.86</v>
      </c>
    </row>
    <row r="272" spans="1:15" s="144" customFormat="1" ht="15">
      <c r="A272" s="342">
        <v>268</v>
      </c>
      <c r="B272" s="144" t="s">
        <v>1302</v>
      </c>
      <c r="C272" s="144" t="s">
        <v>1303</v>
      </c>
      <c r="D272" s="144" t="s">
        <v>1304</v>
      </c>
      <c r="E272" s="144" t="str">
        <f>VLOOKUP(A272,'2'!$X:$AB,2,FALSE)</f>
        <v>Within an hour</v>
      </c>
      <c r="F272" s="144">
        <f>VLOOKUP($A272,'2'!$X:$AB,3,FALSE)</f>
        <v>1</v>
      </c>
      <c r="G272" s="144">
        <f>VLOOKUP($A272,'2'!$X:$AB,4,FALSE)</f>
        <v>0.67</v>
      </c>
      <c r="H272" s="343" t="str">
        <f>VLOOKUP($A272,'2'!$X:$AB,5,FALSE)</f>
        <v>Yes</v>
      </c>
      <c r="J272" s="144">
        <v>6.5</v>
      </c>
      <c r="K272" s="144">
        <v>497</v>
      </c>
      <c r="L272" s="144" t="s">
        <v>1305</v>
      </c>
      <c r="M272" s="144" t="s">
        <v>188</v>
      </c>
      <c r="N272" s="144" t="s">
        <v>582</v>
      </c>
      <c r="O272" s="343">
        <v>6.5</v>
      </c>
    </row>
    <row r="273" spans="1:15" s="144" customFormat="1" ht="15">
      <c r="A273" s="342">
        <v>269</v>
      </c>
      <c r="B273" s="144" t="s">
        <v>1306</v>
      </c>
      <c r="C273" s="144" t="s">
        <v>1307</v>
      </c>
      <c r="D273" s="144" t="s">
        <v>1304</v>
      </c>
      <c r="E273" s="144">
        <f>VLOOKUP(A273,'2'!$X:$AB,2,FALSE)</f>
        <v>0</v>
      </c>
      <c r="F273" s="144">
        <f>VLOOKUP($A273,'2'!$X:$AB,3,FALSE)</f>
        <v>0</v>
      </c>
      <c r="G273" s="144">
        <f>VLOOKUP($A273,'2'!$X:$AB,4,FALSE)</f>
        <v>0</v>
      </c>
      <c r="H273" s="343">
        <f>VLOOKUP($A273,'2'!$X:$AB,5,FALSE)</f>
        <v>0</v>
      </c>
      <c r="J273" s="144">
        <v>4.8600000000000003</v>
      </c>
      <c r="K273" s="144">
        <v>507</v>
      </c>
      <c r="L273" s="144" t="s">
        <v>1308</v>
      </c>
      <c r="M273" s="144" t="s">
        <v>164</v>
      </c>
      <c r="N273" s="144" t="s">
        <v>315</v>
      </c>
      <c r="O273" s="343">
        <v>4.8600000000000003</v>
      </c>
    </row>
    <row r="274" spans="1:15" s="144" customFormat="1" ht="15">
      <c r="A274" s="342">
        <v>270</v>
      </c>
      <c r="B274" s="144" t="s">
        <v>1309</v>
      </c>
      <c r="C274" s="144" t="s">
        <v>1310</v>
      </c>
      <c r="D274" s="144" t="s">
        <v>1311</v>
      </c>
      <c r="E274" s="144" t="str">
        <f>VLOOKUP(A274,'2'!$X:$AB,2,FALSE)</f>
        <v>Within a few hours</v>
      </c>
      <c r="F274" s="144">
        <f>VLOOKUP($A274,'2'!$X:$AB,3,FALSE)</f>
        <v>1</v>
      </c>
      <c r="G274" s="144">
        <f>VLOOKUP($A274,'2'!$X:$AB,4,FALSE)</f>
        <v>0.75</v>
      </c>
      <c r="H274" s="343" t="str">
        <f>VLOOKUP($A274,'2'!$X:$AB,5,FALSE)</f>
        <v>No</v>
      </c>
      <c r="J274" s="144">
        <v>8.99</v>
      </c>
      <c r="K274" s="144">
        <v>507</v>
      </c>
      <c r="L274" s="144" t="s">
        <v>1308</v>
      </c>
      <c r="M274" s="144" t="s">
        <v>188</v>
      </c>
      <c r="N274" s="144" t="s">
        <v>266</v>
      </c>
      <c r="O274" s="343">
        <v>8.99</v>
      </c>
    </row>
    <row r="275" spans="1:15" s="144" customFormat="1" ht="15">
      <c r="A275" s="342">
        <v>271</v>
      </c>
      <c r="B275" s="144" t="s">
        <v>1312</v>
      </c>
      <c r="C275" s="144" t="s">
        <v>1313</v>
      </c>
      <c r="D275" s="144" t="s">
        <v>1314</v>
      </c>
      <c r="E275" s="144" t="str">
        <f>VLOOKUP(A275,'2'!$X:$AB,2,FALSE)</f>
        <v>Within a few hours</v>
      </c>
      <c r="F275" s="144">
        <f>VLOOKUP($A275,'2'!$X:$AB,3,FALSE)</f>
        <v>0.85</v>
      </c>
      <c r="G275" s="144">
        <f>VLOOKUP($A275,'2'!$X:$AB,4,FALSE)</f>
        <v>0.38</v>
      </c>
      <c r="H275" s="343" t="str">
        <f>VLOOKUP($A275,'2'!$X:$AB,5,FALSE)</f>
        <v>No</v>
      </c>
      <c r="J275" s="144">
        <v>53.03</v>
      </c>
      <c r="K275" s="144">
        <v>508</v>
      </c>
      <c r="L275" s="144" t="s">
        <v>1315</v>
      </c>
      <c r="M275" s="144" t="s">
        <v>176</v>
      </c>
      <c r="N275" s="144" t="s">
        <v>463</v>
      </c>
      <c r="O275" s="343">
        <v>53.03</v>
      </c>
    </row>
    <row r="276" spans="1:15" s="144" customFormat="1" ht="15">
      <c r="A276" s="342">
        <v>272</v>
      </c>
      <c r="B276" s="144" t="s">
        <v>1316</v>
      </c>
      <c r="C276" s="144" t="s">
        <v>1317</v>
      </c>
      <c r="D276" s="144" t="s">
        <v>1318</v>
      </c>
      <c r="E276" s="144" t="str">
        <f>VLOOKUP(A276,'2'!$X:$AB,2,FALSE)</f>
        <v>Within an hour</v>
      </c>
      <c r="F276" s="144">
        <f>VLOOKUP($A276,'2'!$X:$AB,3,FALSE)</f>
        <v>0.6</v>
      </c>
      <c r="G276" s="144">
        <f>VLOOKUP($A276,'2'!$X:$AB,4,FALSE)</f>
        <v>0.88</v>
      </c>
      <c r="H276" s="343" t="str">
        <f>VLOOKUP($A276,'2'!$X:$AB,5,FALSE)</f>
        <v>No</v>
      </c>
      <c r="J276" s="144">
        <v>12.65</v>
      </c>
      <c r="K276" s="144">
        <v>508</v>
      </c>
      <c r="L276" s="144" t="s">
        <v>1315</v>
      </c>
      <c r="M276" s="144" t="s">
        <v>188</v>
      </c>
      <c r="N276" s="144" t="s">
        <v>177</v>
      </c>
      <c r="O276" s="343">
        <v>12.65</v>
      </c>
    </row>
    <row r="277" spans="1:15" s="144" customFormat="1" ht="15">
      <c r="A277" s="342">
        <v>273</v>
      </c>
      <c r="B277" s="144" t="s">
        <v>1319</v>
      </c>
      <c r="C277" s="144" t="s">
        <v>1320</v>
      </c>
      <c r="D277" s="144" t="s">
        <v>1321</v>
      </c>
      <c r="E277" s="144" t="str">
        <f>VLOOKUP(A277,'2'!$X:$AB,2,FALSE)</f>
        <v>Within an hour</v>
      </c>
      <c r="F277" s="144">
        <f>VLOOKUP($A277,'2'!$X:$AB,3,FALSE)</f>
        <v>0.88</v>
      </c>
      <c r="G277" s="144">
        <f>VLOOKUP($A277,'2'!$X:$AB,4,FALSE)</f>
        <v>0.68</v>
      </c>
      <c r="H277" s="343" t="str">
        <f>VLOOKUP($A277,'2'!$X:$AB,5,FALSE)</f>
        <v>Yes</v>
      </c>
      <c r="J277" s="144">
        <v>5.09</v>
      </c>
      <c r="K277" s="144">
        <v>510</v>
      </c>
      <c r="L277" s="144" t="s">
        <v>1322</v>
      </c>
      <c r="M277" s="144" t="s">
        <v>188</v>
      </c>
      <c r="N277" s="144" t="s">
        <v>315</v>
      </c>
      <c r="O277" s="343">
        <v>5.09</v>
      </c>
    </row>
    <row r="278" spans="1:15" s="144" customFormat="1" ht="15">
      <c r="A278" s="342">
        <v>274</v>
      </c>
      <c r="B278" s="144" t="s">
        <v>1323</v>
      </c>
      <c r="C278" s="144" t="s">
        <v>1324</v>
      </c>
      <c r="D278" s="144" t="s">
        <v>1325</v>
      </c>
      <c r="E278" s="144" t="str">
        <f>VLOOKUP(A278,'2'!$X:$AB,2,FALSE)</f>
        <v>Within a few hours</v>
      </c>
      <c r="F278" s="144">
        <f>VLOOKUP($A278,'2'!$X:$AB,3,FALSE)</f>
        <v>0.9</v>
      </c>
      <c r="G278" s="144">
        <f>VLOOKUP($A278,'2'!$X:$AB,4,FALSE)</f>
        <v>0.33</v>
      </c>
      <c r="H278" s="343" t="str">
        <f>VLOOKUP($A278,'2'!$X:$AB,5,FALSE)</f>
        <v>No</v>
      </c>
      <c r="J278" s="144">
        <v>5.19</v>
      </c>
      <c r="K278" s="144">
        <v>510</v>
      </c>
      <c r="L278" s="144" t="s">
        <v>1322</v>
      </c>
      <c r="M278" s="144" t="s">
        <v>188</v>
      </c>
      <c r="N278" s="144" t="s">
        <v>369</v>
      </c>
      <c r="O278" s="343">
        <v>5.19</v>
      </c>
    </row>
    <row r="279" spans="1:15" s="144" customFormat="1" ht="15">
      <c r="A279" s="342">
        <v>275</v>
      </c>
      <c r="B279" s="144" t="s">
        <v>1326</v>
      </c>
      <c r="C279" s="144" t="s">
        <v>1327</v>
      </c>
      <c r="D279" s="144" t="s">
        <v>1328</v>
      </c>
      <c r="E279" s="144" t="str">
        <f>VLOOKUP(A279,'2'!$X:$AB,2,FALSE)</f>
        <v>Within an hour</v>
      </c>
      <c r="F279" s="144">
        <f>VLOOKUP($A279,'2'!$X:$AB,3,FALSE)</f>
        <v>1</v>
      </c>
      <c r="G279" s="144">
        <f>VLOOKUP($A279,'2'!$X:$AB,4,FALSE)</f>
        <v>1</v>
      </c>
      <c r="H279" s="343" t="str">
        <f>VLOOKUP($A279,'2'!$X:$AB,5,FALSE)</f>
        <v>Yes</v>
      </c>
      <c r="J279" s="144">
        <v>4.9800000000000004</v>
      </c>
      <c r="K279" s="144">
        <v>518</v>
      </c>
      <c r="L279" s="144" t="s">
        <v>1329</v>
      </c>
      <c r="M279" s="144" t="s">
        <v>188</v>
      </c>
      <c r="N279" s="144" t="s">
        <v>189</v>
      </c>
      <c r="O279" s="343">
        <v>4.9800000000000004</v>
      </c>
    </row>
    <row r="280" spans="1:15" s="144" customFormat="1" ht="15">
      <c r="A280" s="342">
        <v>276</v>
      </c>
      <c r="B280" s="144" t="s">
        <v>1330</v>
      </c>
      <c r="C280" s="144" t="s">
        <v>1331</v>
      </c>
      <c r="D280" s="144" t="s">
        <v>1332</v>
      </c>
      <c r="E280" s="144" t="str">
        <f>VLOOKUP(A280,'2'!$X:$AB,2,FALSE)</f>
        <v>Within a day</v>
      </c>
      <c r="F280" s="144">
        <f>VLOOKUP($A280,'2'!$X:$AB,3,FALSE)</f>
        <v>0.5</v>
      </c>
      <c r="G280" s="144">
        <f>VLOOKUP($A280,'2'!$X:$AB,4,FALSE)</f>
        <v>0.5</v>
      </c>
      <c r="H280" s="343" t="str">
        <f>VLOOKUP($A280,'2'!$X:$AB,5,FALSE)</f>
        <v>No</v>
      </c>
      <c r="J280" s="144">
        <v>13.99</v>
      </c>
      <c r="K280" s="144">
        <v>522</v>
      </c>
      <c r="L280" s="144" t="s">
        <v>1333</v>
      </c>
      <c r="M280" s="144" t="s">
        <v>164</v>
      </c>
      <c r="N280" s="144" t="s">
        <v>283</v>
      </c>
      <c r="O280" s="343">
        <v>13.99</v>
      </c>
    </row>
    <row r="281" spans="1:15" s="144" customFormat="1" ht="15">
      <c r="A281" s="342">
        <v>277</v>
      </c>
      <c r="B281" s="144" t="s">
        <v>1334</v>
      </c>
      <c r="C281" s="144" t="s">
        <v>1335</v>
      </c>
      <c r="D281" s="144" t="s">
        <v>1336</v>
      </c>
      <c r="E281" s="144" t="str">
        <f>VLOOKUP(A281,'2'!$X:$AB,2,FALSE)</f>
        <v>Within a day</v>
      </c>
      <c r="F281" s="144">
        <f>VLOOKUP($A281,'2'!$X:$AB,3,FALSE)</f>
        <v>1</v>
      </c>
      <c r="G281" s="144">
        <f>VLOOKUP($A281,'2'!$X:$AB,4,FALSE)</f>
        <v>0.47</v>
      </c>
      <c r="H281" s="343" t="str">
        <f>VLOOKUP($A281,'2'!$X:$AB,5,FALSE)</f>
        <v>Yes</v>
      </c>
      <c r="J281" s="144">
        <v>0.95</v>
      </c>
      <c r="K281" s="144">
        <v>522</v>
      </c>
      <c r="L281" s="144" t="s">
        <v>1333</v>
      </c>
      <c r="M281" s="144" t="s">
        <v>188</v>
      </c>
      <c r="N281" s="144" t="s">
        <v>315</v>
      </c>
      <c r="O281" s="343">
        <v>0.95</v>
      </c>
    </row>
    <row r="282" spans="1:15" s="144" customFormat="1" ht="15">
      <c r="A282" s="342">
        <v>278</v>
      </c>
      <c r="B282" s="144" t="s">
        <v>1337</v>
      </c>
      <c r="C282" s="144" t="s">
        <v>1338</v>
      </c>
      <c r="D282" s="144" t="s">
        <v>1336</v>
      </c>
      <c r="E282" s="144" t="str">
        <f>VLOOKUP(A282,'2'!$X:$AB,2,FALSE)</f>
        <v>Within an hour</v>
      </c>
      <c r="F282" s="144">
        <f>VLOOKUP($A282,'2'!$X:$AB,3,FALSE)</f>
        <v>1</v>
      </c>
      <c r="G282" s="144">
        <f>VLOOKUP($A282,'2'!$X:$AB,4,FALSE)</f>
        <v>0.98</v>
      </c>
      <c r="H282" s="343" t="str">
        <f>VLOOKUP($A282,'2'!$X:$AB,5,FALSE)</f>
        <v>Yes</v>
      </c>
      <c r="J282" s="144">
        <v>29.21</v>
      </c>
      <c r="K282" s="144">
        <v>522</v>
      </c>
      <c r="L282" s="144" t="s">
        <v>1333</v>
      </c>
      <c r="M282" s="144" t="s">
        <v>176</v>
      </c>
      <c r="N282" s="144" t="s">
        <v>511</v>
      </c>
      <c r="O282" s="343">
        <v>29.21</v>
      </c>
    </row>
    <row r="283" spans="1:15" s="144" customFormat="1" ht="15">
      <c r="A283" s="342">
        <v>279</v>
      </c>
      <c r="B283" s="144" t="s">
        <v>1339</v>
      </c>
      <c r="C283" s="144" t="s">
        <v>1340</v>
      </c>
      <c r="D283" s="144" t="s">
        <v>1341</v>
      </c>
      <c r="E283" s="144">
        <f>VLOOKUP(A283,'2'!$X:$AB,2,FALSE)</f>
        <v>0</v>
      </c>
      <c r="F283" s="144">
        <f>VLOOKUP($A283,'2'!$X:$AB,3,FALSE)</f>
        <v>0</v>
      </c>
      <c r="G283" s="144">
        <f>VLOOKUP($A283,'2'!$X:$AB,4,FALSE)</f>
        <v>0</v>
      </c>
      <c r="H283" s="343">
        <f>VLOOKUP($A283,'2'!$X:$AB,5,FALSE)</f>
        <v>0</v>
      </c>
      <c r="J283" s="144">
        <v>19.989999999999998</v>
      </c>
      <c r="K283" s="144">
        <v>524</v>
      </c>
      <c r="L283" s="144" t="s">
        <v>1342</v>
      </c>
      <c r="M283" s="144" t="s">
        <v>188</v>
      </c>
      <c r="N283" s="144" t="s">
        <v>369</v>
      </c>
      <c r="O283" s="343">
        <v>19.989999999999998</v>
      </c>
    </row>
    <row r="284" spans="1:15" s="144" customFormat="1" ht="15">
      <c r="A284" s="342">
        <v>280</v>
      </c>
      <c r="B284" s="144" t="s">
        <v>1343</v>
      </c>
      <c r="C284" s="144" t="s">
        <v>1344</v>
      </c>
      <c r="D284" s="144" t="s">
        <v>1341</v>
      </c>
      <c r="E284" s="144" t="str">
        <f>VLOOKUP(A284,'2'!$X:$AB,2,FALSE)</f>
        <v>Within an hour</v>
      </c>
      <c r="F284" s="144">
        <f>VLOOKUP($A284,'2'!$X:$AB,3,FALSE)</f>
        <v>1</v>
      </c>
      <c r="G284" s="144">
        <f>VLOOKUP($A284,'2'!$X:$AB,4,FALSE)</f>
        <v>0.7</v>
      </c>
      <c r="H284" s="343" t="str">
        <f>VLOOKUP($A284,'2'!$X:$AB,5,FALSE)</f>
        <v>Yes</v>
      </c>
      <c r="J284" s="144">
        <v>14.7</v>
      </c>
      <c r="K284" s="144">
        <v>524</v>
      </c>
      <c r="L284" s="144" t="s">
        <v>1342</v>
      </c>
      <c r="M284" s="144" t="s">
        <v>176</v>
      </c>
      <c r="N284" s="144" t="s">
        <v>283</v>
      </c>
      <c r="O284" s="343">
        <v>14.7</v>
      </c>
    </row>
    <row r="285" spans="1:15" s="144" customFormat="1" ht="15">
      <c r="A285" s="342">
        <v>281</v>
      </c>
      <c r="B285" s="144" t="s">
        <v>1345</v>
      </c>
      <c r="C285" s="144" t="s">
        <v>1346</v>
      </c>
      <c r="D285" s="144" t="s">
        <v>1347</v>
      </c>
      <c r="E285" s="144" t="str">
        <f>VLOOKUP(A285,'2'!$X:$AB,2,FALSE)</f>
        <v>A few days or more</v>
      </c>
      <c r="F285" s="144">
        <f>VLOOKUP($A285,'2'!$X:$AB,3,FALSE)</f>
        <v>0</v>
      </c>
      <c r="G285" s="144">
        <f>VLOOKUP($A285,'2'!$X:$AB,4,FALSE)</f>
        <v>0.67</v>
      </c>
      <c r="H285" s="343" t="str">
        <f>VLOOKUP($A285,'2'!$X:$AB,5,FALSE)</f>
        <v>No</v>
      </c>
      <c r="J285" s="144">
        <v>8.51</v>
      </c>
      <c r="K285" s="144">
        <v>526</v>
      </c>
      <c r="L285" s="144" t="s">
        <v>1348</v>
      </c>
      <c r="M285" s="144" t="s">
        <v>188</v>
      </c>
      <c r="N285" s="144" t="s">
        <v>283</v>
      </c>
      <c r="O285" s="343">
        <v>8.51</v>
      </c>
    </row>
    <row r="286" spans="1:15" s="144" customFormat="1" ht="15">
      <c r="A286" s="342">
        <v>282</v>
      </c>
      <c r="B286" s="144" t="s">
        <v>1349</v>
      </c>
      <c r="C286" s="144" t="s">
        <v>1350</v>
      </c>
      <c r="D286" s="144" t="s">
        <v>1351</v>
      </c>
      <c r="E286" s="144">
        <f>VLOOKUP(A286,'2'!$X:$AB,2,FALSE)</f>
        <v>0</v>
      </c>
      <c r="F286" s="144">
        <f>VLOOKUP($A286,'2'!$X:$AB,3,FALSE)</f>
        <v>0</v>
      </c>
      <c r="G286" s="144">
        <f>VLOOKUP($A286,'2'!$X:$AB,4,FALSE)</f>
        <v>0</v>
      </c>
      <c r="H286" s="343">
        <f>VLOOKUP($A286,'2'!$X:$AB,5,FALSE)</f>
        <v>0</v>
      </c>
      <c r="J286" s="144">
        <v>1.49</v>
      </c>
      <c r="K286" s="144">
        <v>526</v>
      </c>
      <c r="L286" s="144" t="s">
        <v>1348</v>
      </c>
      <c r="M286" s="144" t="s">
        <v>188</v>
      </c>
      <c r="N286" s="144" t="s">
        <v>369</v>
      </c>
      <c r="O286" s="343">
        <v>1.49</v>
      </c>
    </row>
    <row r="287" spans="1:15" s="144" customFormat="1" ht="15">
      <c r="A287" s="342">
        <v>283</v>
      </c>
      <c r="B287" s="144" t="s">
        <v>1352</v>
      </c>
      <c r="C287" s="144" t="s">
        <v>1353</v>
      </c>
      <c r="D287" s="144" t="s">
        <v>1351</v>
      </c>
      <c r="E287" s="144" t="str">
        <f>VLOOKUP(A287,'2'!$X:$AB,2,FALSE)</f>
        <v>Within a few hours</v>
      </c>
      <c r="F287" s="144">
        <f>VLOOKUP($A287,'2'!$X:$AB,3,FALSE)</f>
        <v>1</v>
      </c>
      <c r="G287" s="144">
        <f>VLOOKUP($A287,'2'!$X:$AB,4,FALSE)</f>
        <v>0.96</v>
      </c>
      <c r="H287" s="343" t="str">
        <f>VLOOKUP($A287,'2'!$X:$AB,5,FALSE)</f>
        <v>No</v>
      </c>
      <c r="J287" s="144">
        <v>5.67</v>
      </c>
      <c r="K287" s="144">
        <v>526</v>
      </c>
      <c r="L287" s="144" t="s">
        <v>1348</v>
      </c>
      <c r="M287" s="144" t="s">
        <v>188</v>
      </c>
      <c r="N287" s="144" t="s">
        <v>315</v>
      </c>
      <c r="O287" s="343">
        <v>5.67</v>
      </c>
    </row>
    <row r="288" spans="1:15" s="144" customFormat="1" ht="15">
      <c r="A288" s="342">
        <v>284</v>
      </c>
      <c r="B288" s="144" t="s">
        <v>1354</v>
      </c>
      <c r="C288" s="144" t="s">
        <v>1355</v>
      </c>
      <c r="D288" s="144" t="s">
        <v>1351</v>
      </c>
      <c r="E288" s="144" t="str">
        <f>VLOOKUP(A288,'2'!$X:$AB,2,FALSE)</f>
        <v>Within a few hours</v>
      </c>
      <c r="F288" s="144">
        <f>VLOOKUP($A288,'2'!$X:$AB,3,FALSE)</f>
        <v>1</v>
      </c>
      <c r="G288" s="144">
        <f>VLOOKUP($A288,'2'!$X:$AB,4,FALSE)</f>
        <v>0.79</v>
      </c>
      <c r="H288" s="343" t="str">
        <f>VLOOKUP($A288,'2'!$X:$AB,5,FALSE)</f>
        <v>Yes</v>
      </c>
      <c r="J288" s="144">
        <v>13.18</v>
      </c>
      <c r="K288" s="144">
        <v>535</v>
      </c>
      <c r="L288" s="144" t="s">
        <v>1356</v>
      </c>
      <c r="M288" s="144" t="s">
        <v>188</v>
      </c>
      <c r="N288" s="144" t="s">
        <v>369</v>
      </c>
      <c r="O288" s="343">
        <v>13.18</v>
      </c>
    </row>
    <row r="289" spans="1:15" s="144" customFormat="1" ht="15">
      <c r="A289" s="342">
        <v>285</v>
      </c>
      <c r="B289" s="144" t="s">
        <v>1357</v>
      </c>
      <c r="C289" s="144" t="s">
        <v>1358</v>
      </c>
      <c r="D289" s="144" t="s">
        <v>1359</v>
      </c>
      <c r="E289" s="144" t="str">
        <f>VLOOKUP(A289,'2'!$X:$AB,2,FALSE)</f>
        <v>Within a few hours</v>
      </c>
      <c r="F289" s="144">
        <f>VLOOKUP($A289,'2'!$X:$AB,3,FALSE)</f>
        <v>1</v>
      </c>
      <c r="G289" s="144">
        <f>VLOOKUP($A289,'2'!$X:$AB,4,FALSE)</f>
        <v>0.59</v>
      </c>
      <c r="H289" s="343" t="str">
        <f>VLOOKUP($A289,'2'!$X:$AB,5,FALSE)</f>
        <v>No</v>
      </c>
      <c r="J289" s="144">
        <v>10.29</v>
      </c>
      <c r="K289" s="144">
        <v>539</v>
      </c>
      <c r="L289" s="144" t="s">
        <v>1360</v>
      </c>
      <c r="M289" s="144" t="s">
        <v>188</v>
      </c>
      <c r="N289" s="144" t="s">
        <v>369</v>
      </c>
      <c r="O289" s="343">
        <v>10.29</v>
      </c>
    </row>
    <row r="290" spans="1:15" s="144" customFormat="1" ht="15">
      <c r="A290" s="342">
        <v>286</v>
      </c>
      <c r="B290" s="144" t="s">
        <v>1361</v>
      </c>
      <c r="C290" s="144" t="s">
        <v>1362</v>
      </c>
      <c r="D290" s="144" t="s">
        <v>1363</v>
      </c>
      <c r="E290" s="144" t="str">
        <f>VLOOKUP(A290,'2'!$X:$AB,2,FALSE)</f>
        <v>Within an hour</v>
      </c>
      <c r="F290" s="144">
        <f>VLOOKUP($A290,'2'!$X:$AB,3,FALSE)</f>
        <v>1</v>
      </c>
      <c r="G290" s="144">
        <f>VLOOKUP($A290,'2'!$X:$AB,4,FALSE)</f>
        <v>0.98</v>
      </c>
      <c r="H290" s="343" t="str">
        <f>VLOOKUP($A290,'2'!$X:$AB,5,FALSE)</f>
        <v>No</v>
      </c>
      <c r="J290" s="144">
        <v>1.25</v>
      </c>
      <c r="K290" s="144">
        <v>540</v>
      </c>
      <c r="L290" s="144" t="s">
        <v>1364</v>
      </c>
      <c r="M290" s="144" t="s">
        <v>188</v>
      </c>
      <c r="N290" s="144" t="s">
        <v>266</v>
      </c>
      <c r="O290" s="343">
        <v>1.25</v>
      </c>
    </row>
    <row r="291" spans="1:15" s="144" customFormat="1" ht="15">
      <c r="A291" s="342">
        <v>287</v>
      </c>
      <c r="B291" s="144" t="s">
        <v>1365</v>
      </c>
      <c r="C291" s="144" t="s">
        <v>1366</v>
      </c>
      <c r="D291" s="144" t="s">
        <v>1367</v>
      </c>
      <c r="E291" s="144" t="str">
        <f>VLOOKUP(A291,'2'!$X:$AB,2,FALSE)</f>
        <v>Within a day</v>
      </c>
      <c r="F291" s="144">
        <f>VLOOKUP($A291,'2'!$X:$AB,3,FALSE)</f>
        <v>1</v>
      </c>
      <c r="G291" s="144">
        <f>VLOOKUP($A291,'2'!$X:$AB,4,FALSE)</f>
        <v>0.39</v>
      </c>
      <c r="H291" s="343" t="str">
        <f>VLOOKUP($A291,'2'!$X:$AB,5,FALSE)</f>
        <v>No</v>
      </c>
      <c r="J291" s="144">
        <v>13.99</v>
      </c>
      <c r="K291" s="144">
        <v>540</v>
      </c>
      <c r="L291" s="144" t="s">
        <v>1364</v>
      </c>
      <c r="M291" s="144" t="s">
        <v>188</v>
      </c>
      <c r="N291" s="144" t="s">
        <v>283</v>
      </c>
      <c r="O291" s="343">
        <v>13.99</v>
      </c>
    </row>
    <row r="292" spans="1:15" s="144" customFormat="1" ht="15">
      <c r="A292" s="342">
        <v>288</v>
      </c>
      <c r="B292" s="144" t="s">
        <v>1368</v>
      </c>
      <c r="C292" s="144" t="s">
        <v>1369</v>
      </c>
      <c r="D292" s="144" t="s">
        <v>1370</v>
      </c>
      <c r="E292" s="144" t="str">
        <f>VLOOKUP(A292,'2'!$X:$AB,2,FALSE)</f>
        <v>Within a few hours</v>
      </c>
      <c r="F292" s="144">
        <f>VLOOKUP($A292,'2'!$X:$AB,3,FALSE)</f>
        <v>1</v>
      </c>
      <c r="G292" s="144">
        <f>VLOOKUP($A292,'2'!$X:$AB,4,FALSE)</f>
        <v>0.85</v>
      </c>
      <c r="H292" s="343" t="str">
        <f>VLOOKUP($A292,'2'!$X:$AB,5,FALSE)</f>
        <v>Yes</v>
      </c>
      <c r="J292" s="144">
        <v>6.85</v>
      </c>
      <c r="K292" s="144">
        <v>547</v>
      </c>
      <c r="L292" s="144" t="s">
        <v>1371</v>
      </c>
      <c r="M292" s="144" t="s">
        <v>164</v>
      </c>
      <c r="N292" s="144" t="s">
        <v>189</v>
      </c>
      <c r="O292" s="343">
        <v>6.85</v>
      </c>
    </row>
    <row r="293" spans="1:15" s="144" customFormat="1" ht="15">
      <c r="A293" s="342">
        <v>289</v>
      </c>
      <c r="B293" s="144" t="s">
        <v>1372</v>
      </c>
      <c r="C293" s="144" t="s">
        <v>1373</v>
      </c>
      <c r="D293" s="144" t="s">
        <v>1374</v>
      </c>
      <c r="E293" s="144" t="str">
        <f>VLOOKUP(A293,'2'!$X:$AB,2,FALSE)</f>
        <v>Within an hour</v>
      </c>
      <c r="F293" s="144">
        <f>VLOOKUP($A293,'2'!$X:$AB,3,FALSE)</f>
        <v>1</v>
      </c>
      <c r="G293" s="144">
        <f>VLOOKUP($A293,'2'!$X:$AB,4,FALSE)</f>
        <v>0.97</v>
      </c>
      <c r="H293" s="343" t="str">
        <f>VLOOKUP($A293,'2'!$X:$AB,5,FALSE)</f>
        <v>Yes</v>
      </c>
      <c r="J293" s="144">
        <v>6.05</v>
      </c>
      <c r="K293" s="144">
        <v>549</v>
      </c>
      <c r="L293" s="144" t="s">
        <v>1375</v>
      </c>
      <c r="M293" s="144" t="s">
        <v>188</v>
      </c>
      <c r="N293" s="144" t="s">
        <v>369</v>
      </c>
      <c r="O293" s="343">
        <v>6.05</v>
      </c>
    </row>
    <row r="294" spans="1:15" s="144" customFormat="1" ht="15">
      <c r="A294" s="342">
        <v>290</v>
      </c>
      <c r="B294" s="144" t="s">
        <v>1376</v>
      </c>
      <c r="C294" s="144" t="s">
        <v>1377</v>
      </c>
      <c r="D294" s="144" t="s">
        <v>1374</v>
      </c>
      <c r="E294" s="144" t="str">
        <f>VLOOKUP(A294,'2'!$X:$AB,2,FALSE)</f>
        <v>Within an hour</v>
      </c>
      <c r="F294" s="144">
        <f>VLOOKUP($A294,'2'!$X:$AB,3,FALSE)</f>
        <v>0.92</v>
      </c>
      <c r="G294" s="144">
        <f>VLOOKUP($A294,'2'!$X:$AB,4,FALSE)</f>
        <v>0.98</v>
      </c>
      <c r="H294" s="343" t="str">
        <f>VLOOKUP($A294,'2'!$X:$AB,5,FALSE)</f>
        <v>Yes</v>
      </c>
      <c r="J294" s="144">
        <v>1.57</v>
      </c>
      <c r="K294" s="144">
        <v>550</v>
      </c>
      <c r="L294" s="144" t="s">
        <v>1378</v>
      </c>
      <c r="M294" s="144" t="s">
        <v>188</v>
      </c>
      <c r="N294" s="144" t="s">
        <v>165</v>
      </c>
      <c r="O294" s="343">
        <v>1.57</v>
      </c>
    </row>
    <row r="295" spans="1:15" s="144" customFormat="1" ht="15">
      <c r="A295" s="342">
        <v>291</v>
      </c>
      <c r="B295" s="144" t="s">
        <v>1379</v>
      </c>
      <c r="C295" s="144" t="s">
        <v>1380</v>
      </c>
      <c r="D295" s="144" t="s">
        <v>1381</v>
      </c>
      <c r="E295" s="144" t="str">
        <f>VLOOKUP(A295,'2'!$X:$AB,2,FALSE)</f>
        <v>Within an hour</v>
      </c>
      <c r="F295" s="144">
        <f>VLOOKUP($A295,'2'!$X:$AB,3,FALSE)</f>
        <v>1</v>
      </c>
      <c r="G295" s="144">
        <f>VLOOKUP($A295,'2'!$X:$AB,4,FALSE)</f>
        <v>0.94</v>
      </c>
      <c r="H295" s="343" t="str">
        <f>VLOOKUP($A295,'2'!$X:$AB,5,FALSE)</f>
        <v>Yes</v>
      </c>
      <c r="J295" s="144">
        <v>69.64</v>
      </c>
      <c r="K295" s="144">
        <v>550</v>
      </c>
      <c r="L295" s="144" t="s">
        <v>1378</v>
      </c>
      <c r="M295" s="144" t="s">
        <v>176</v>
      </c>
      <c r="N295" s="144" t="s">
        <v>511</v>
      </c>
      <c r="O295" s="343">
        <v>69.64</v>
      </c>
    </row>
    <row r="296" spans="1:15" s="144" customFormat="1" ht="15">
      <c r="A296" s="342">
        <v>292</v>
      </c>
      <c r="B296" s="144" t="s">
        <v>1382</v>
      </c>
      <c r="C296" s="144" t="s">
        <v>1383</v>
      </c>
      <c r="D296" s="144" t="s">
        <v>1381</v>
      </c>
      <c r="E296" s="144" t="str">
        <f>VLOOKUP(A296,'2'!$X:$AB,2,FALSE)</f>
        <v>Within an hour</v>
      </c>
      <c r="F296" s="144">
        <f>VLOOKUP($A296,'2'!$X:$AB,3,FALSE)</f>
        <v>0.9</v>
      </c>
      <c r="G296" s="144">
        <f>VLOOKUP($A296,'2'!$X:$AB,4,FALSE)</f>
        <v>0.78</v>
      </c>
      <c r="H296" s="343" t="str">
        <f>VLOOKUP($A296,'2'!$X:$AB,5,FALSE)</f>
        <v>Yes</v>
      </c>
      <c r="J296" s="144">
        <v>49</v>
      </c>
      <c r="K296" s="144">
        <v>550</v>
      </c>
      <c r="L296" s="144" t="s">
        <v>1378</v>
      </c>
      <c r="M296" s="144" t="s">
        <v>176</v>
      </c>
      <c r="N296" s="144" t="s">
        <v>1254</v>
      </c>
      <c r="O296" s="343">
        <v>49</v>
      </c>
    </row>
    <row r="297" spans="1:15" s="144" customFormat="1" ht="15">
      <c r="A297" s="342">
        <v>293</v>
      </c>
      <c r="B297" s="144" t="s">
        <v>1384</v>
      </c>
      <c r="C297" s="144" t="s">
        <v>1385</v>
      </c>
      <c r="D297" s="144" t="s">
        <v>1386</v>
      </c>
      <c r="E297" s="144">
        <f>VLOOKUP(A297,'2'!$X:$AB,2,FALSE)</f>
        <v>0</v>
      </c>
      <c r="F297" s="144">
        <f>VLOOKUP($A297,'2'!$X:$AB,3,FALSE)</f>
        <v>0</v>
      </c>
      <c r="G297" s="144">
        <f>VLOOKUP($A297,'2'!$X:$AB,4,FALSE)</f>
        <v>0</v>
      </c>
      <c r="H297" s="343">
        <f>VLOOKUP($A297,'2'!$X:$AB,5,FALSE)</f>
        <v>0</v>
      </c>
      <c r="J297" s="144">
        <v>5.99</v>
      </c>
      <c r="K297" s="144">
        <v>550</v>
      </c>
      <c r="L297" s="144" t="s">
        <v>1378</v>
      </c>
      <c r="M297" s="144" t="s">
        <v>164</v>
      </c>
      <c r="N297" s="144" t="s">
        <v>266</v>
      </c>
      <c r="O297" s="343">
        <v>5.99</v>
      </c>
    </row>
    <row r="298" spans="1:15" s="144" customFormat="1" ht="15">
      <c r="A298" s="342">
        <v>294</v>
      </c>
      <c r="B298" s="144" t="s">
        <v>1387</v>
      </c>
      <c r="C298" s="144" t="s">
        <v>1388</v>
      </c>
      <c r="D298" s="144" t="s">
        <v>1386</v>
      </c>
      <c r="E298" s="144" t="str">
        <f>VLOOKUP(A298,'2'!$X:$AB,2,FALSE)</f>
        <v>Within a few hours</v>
      </c>
      <c r="F298" s="144">
        <f>VLOOKUP($A298,'2'!$X:$AB,3,FALSE)</f>
        <v>1</v>
      </c>
      <c r="G298" s="144">
        <f>VLOOKUP($A298,'2'!$X:$AB,4,FALSE)</f>
        <v>0.7</v>
      </c>
      <c r="H298" s="343" t="str">
        <f>VLOOKUP($A298,'2'!$X:$AB,5,FALSE)</f>
        <v>Yes</v>
      </c>
      <c r="J298" s="144">
        <v>1.97</v>
      </c>
      <c r="K298" s="144">
        <v>551</v>
      </c>
      <c r="L298" s="144" t="s">
        <v>1389</v>
      </c>
      <c r="M298" s="144" t="s">
        <v>188</v>
      </c>
      <c r="N298" s="144" t="s">
        <v>315</v>
      </c>
      <c r="O298" s="343">
        <v>1.97</v>
      </c>
    </row>
    <row r="299" spans="1:15" s="144" customFormat="1" ht="15">
      <c r="A299" s="342">
        <v>295</v>
      </c>
      <c r="B299" s="144" t="s">
        <v>1390</v>
      </c>
      <c r="C299" s="144" t="s">
        <v>1391</v>
      </c>
      <c r="D299" s="144" t="s">
        <v>1392</v>
      </c>
      <c r="E299" s="144" t="str">
        <f>VLOOKUP(A299,'2'!$X:$AB,2,FALSE)</f>
        <v>Within a few hours</v>
      </c>
      <c r="F299" s="144">
        <f>VLOOKUP($A299,'2'!$X:$AB,3,FALSE)</f>
        <v>1</v>
      </c>
      <c r="G299" s="144">
        <f>VLOOKUP($A299,'2'!$X:$AB,4,FALSE)</f>
        <v>0.14000000000000001</v>
      </c>
      <c r="H299" s="343" t="str">
        <f>VLOOKUP($A299,'2'!$X:$AB,5,FALSE)</f>
        <v>No</v>
      </c>
      <c r="J299" s="144">
        <v>2</v>
      </c>
      <c r="K299" s="144">
        <v>553</v>
      </c>
      <c r="L299" s="144" t="s">
        <v>1393</v>
      </c>
      <c r="M299" s="144" t="s">
        <v>164</v>
      </c>
      <c r="N299" s="144" t="s">
        <v>315</v>
      </c>
      <c r="O299" s="343">
        <v>2</v>
      </c>
    </row>
    <row r="300" spans="1:15" s="144" customFormat="1" ht="15">
      <c r="A300" s="342">
        <v>296</v>
      </c>
      <c r="B300" s="144" t="s">
        <v>1394</v>
      </c>
      <c r="C300" s="144" t="s">
        <v>1395</v>
      </c>
      <c r="D300" s="144" t="s">
        <v>1392</v>
      </c>
      <c r="E300" s="144" t="str">
        <f>VLOOKUP(A300,'2'!$X:$AB,2,FALSE)</f>
        <v>Within a few hours</v>
      </c>
      <c r="F300" s="144">
        <f>VLOOKUP($A300,'2'!$X:$AB,3,FALSE)</f>
        <v>1</v>
      </c>
      <c r="G300" s="144">
        <f>VLOOKUP($A300,'2'!$X:$AB,4,FALSE)</f>
        <v>0.33</v>
      </c>
      <c r="H300" s="343" t="str">
        <f>VLOOKUP($A300,'2'!$X:$AB,5,FALSE)</f>
        <v>No</v>
      </c>
      <c r="J300" s="144">
        <v>14.7</v>
      </c>
      <c r="K300" s="144">
        <v>553</v>
      </c>
      <c r="L300" s="144" t="s">
        <v>1393</v>
      </c>
      <c r="M300" s="144" t="s">
        <v>176</v>
      </c>
      <c r="N300" s="144" t="s">
        <v>283</v>
      </c>
      <c r="O300" s="343">
        <v>14.7</v>
      </c>
    </row>
    <row r="301" spans="1:15" s="144" customFormat="1" ht="15">
      <c r="A301" s="342">
        <v>297</v>
      </c>
      <c r="B301" s="144" t="s">
        <v>1396</v>
      </c>
      <c r="C301" s="144" t="s">
        <v>1397</v>
      </c>
      <c r="D301" s="144" t="s">
        <v>1398</v>
      </c>
      <c r="E301" s="144" t="str">
        <f>VLOOKUP(A301,'2'!$X:$AB,2,FALSE)</f>
        <v>Within a few hours</v>
      </c>
      <c r="F301" s="144">
        <f>VLOOKUP($A301,'2'!$X:$AB,3,FALSE)</f>
        <v>1</v>
      </c>
      <c r="G301" s="144">
        <f>VLOOKUP($A301,'2'!$X:$AB,4,FALSE)</f>
        <v>0.4</v>
      </c>
      <c r="H301" s="343" t="str">
        <f>VLOOKUP($A301,'2'!$X:$AB,5,FALSE)</f>
        <v>Yes</v>
      </c>
      <c r="J301" s="144">
        <v>7.44</v>
      </c>
      <c r="K301" s="144">
        <v>553</v>
      </c>
      <c r="L301" s="144" t="s">
        <v>1393</v>
      </c>
      <c r="M301" s="144" t="s">
        <v>188</v>
      </c>
      <c r="N301" s="144" t="s">
        <v>315</v>
      </c>
      <c r="O301" s="343">
        <v>7.44</v>
      </c>
    </row>
    <row r="302" spans="1:15" s="144" customFormat="1" ht="15">
      <c r="A302" s="342">
        <v>298</v>
      </c>
      <c r="B302" s="144" t="s">
        <v>1399</v>
      </c>
      <c r="C302" s="144" t="s">
        <v>1400</v>
      </c>
      <c r="D302" s="144" t="s">
        <v>1401</v>
      </c>
      <c r="E302" s="144" t="str">
        <f>VLOOKUP(A302,'2'!$X:$AB,2,FALSE)</f>
        <v>Within an hour</v>
      </c>
      <c r="F302" s="144">
        <f>VLOOKUP($A302,'2'!$X:$AB,3,FALSE)</f>
        <v>1</v>
      </c>
      <c r="G302" s="144">
        <f>VLOOKUP($A302,'2'!$X:$AB,4,FALSE)</f>
        <v>0.93</v>
      </c>
      <c r="H302" s="343" t="str">
        <f>VLOOKUP($A302,'2'!$X:$AB,5,FALSE)</f>
        <v>Yes</v>
      </c>
      <c r="J302" s="144">
        <v>51.94</v>
      </c>
      <c r="K302" s="144">
        <v>553</v>
      </c>
      <c r="L302" s="144" t="s">
        <v>1393</v>
      </c>
      <c r="M302" s="144" t="s">
        <v>176</v>
      </c>
      <c r="N302" s="144" t="s">
        <v>511</v>
      </c>
      <c r="O302" s="343">
        <v>51.94</v>
      </c>
    </row>
    <row r="303" spans="1:15" s="144" customFormat="1" ht="15">
      <c r="A303" s="342">
        <v>299</v>
      </c>
      <c r="B303" s="144" t="s">
        <v>1402</v>
      </c>
      <c r="C303" s="144" t="s">
        <v>1403</v>
      </c>
      <c r="D303" s="144" t="s">
        <v>1404</v>
      </c>
      <c r="E303" s="144" t="str">
        <f>VLOOKUP(A303,'2'!$X:$AB,2,FALSE)</f>
        <v>Within an hour</v>
      </c>
      <c r="F303" s="144">
        <f>VLOOKUP($A303,'2'!$X:$AB,3,FALSE)</f>
        <v>1</v>
      </c>
      <c r="G303" s="144">
        <f>VLOOKUP($A303,'2'!$X:$AB,4,FALSE)</f>
        <v>0.92</v>
      </c>
      <c r="H303" s="343" t="str">
        <f>VLOOKUP($A303,'2'!$X:$AB,5,FALSE)</f>
        <v>Yes</v>
      </c>
      <c r="J303" s="144">
        <v>14.7</v>
      </c>
      <c r="K303" s="144">
        <v>555</v>
      </c>
      <c r="L303" s="144" t="s">
        <v>1405</v>
      </c>
      <c r="M303" s="144" t="s">
        <v>176</v>
      </c>
      <c r="N303" s="144" t="s">
        <v>283</v>
      </c>
      <c r="O303" s="343">
        <v>14.7</v>
      </c>
    </row>
    <row r="304" spans="1:15" s="144" customFormat="1" ht="15">
      <c r="A304" s="342">
        <v>300</v>
      </c>
      <c r="B304" s="144" t="s">
        <v>1406</v>
      </c>
      <c r="C304" s="144" t="s">
        <v>1407</v>
      </c>
      <c r="D304" s="144" t="s">
        <v>1408</v>
      </c>
      <c r="E304" s="144" t="str">
        <f>VLOOKUP(A304,'2'!$X:$AB,2,FALSE)</f>
        <v>Within an hour</v>
      </c>
      <c r="F304" s="144">
        <f>VLOOKUP($A304,'2'!$X:$AB,3,FALSE)</f>
        <v>0.82</v>
      </c>
      <c r="G304" s="144">
        <f>VLOOKUP($A304,'2'!$X:$AB,4,FALSE)</f>
        <v>1</v>
      </c>
      <c r="H304" s="343" t="str">
        <f>VLOOKUP($A304,'2'!$X:$AB,5,FALSE)</f>
        <v>No</v>
      </c>
      <c r="J304" s="144">
        <v>7.44</v>
      </c>
      <c r="K304" s="144">
        <v>555</v>
      </c>
      <c r="L304" s="144" t="s">
        <v>1405</v>
      </c>
      <c r="M304" s="144" t="s">
        <v>188</v>
      </c>
      <c r="N304" s="144" t="s">
        <v>315</v>
      </c>
      <c r="O304" s="343">
        <v>7.44</v>
      </c>
    </row>
    <row r="305" spans="1:15" s="144" customFormat="1" ht="15">
      <c r="A305" s="342">
        <v>301</v>
      </c>
      <c r="B305" s="144" t="s">
        <v>1409</v>
      </c>
      <c r="C305" s="144" t="s">
        <v>1410</v>
      </c>
      <c r="D305" s="144" t="s">
        <v>1408</v>
      </c>
      <c r="E305" s="144" t="str">
        <f>VLOOKUP(A305,'2'!$X:$AB,2,FALSE)</f>
        <v>Within an hour</v>
      </c>
      <c r="F305" s="144">
        <f>VLOOKUP($A305,'2'!$X:$AB,3,FALSE)</f>
        <v>1</v>
      </c>
      <c r="G305" s="144">
        <f>VLOOKUP($A305,'2'!$X:$AB,4,FALSE)</f>
        <v>0.5</v>
      </c>
      <c r="H305" s="343" t="str">
        <f>VLOOKUP($A305,'2'!$X:$AB,5,FALSE)</f>
        <v>No</v>
      </c>
      <c r="J305" s="144">
        <v>51.94</v>
      </c>
      <c r="K305" s="144">
        <v>555</v>
      </c>
      <c r="L305" s="144" t="s">
        <v>1405</v>
      </c>
      <c r="M305" s="144" t="s">
        <v>176</v>
      </c>
      <c r="N305" s="144" t="s">
        <v>511</v>
      </c>
      <c r="O305" s="343">
        <v>51.94</v>
      </c>
    </row>
    <row r="306" spans="1:15" s="144" customFormat="1" ht="15">
      <c r="A306" s="342">
        <v>302</v>
      </c>
      <c r="B306" s="144" t="s">
        <v>1411</v>
      </c>
      <c r="C306" s="144" t="s">
        <v>1412</v>
      </c>
      <c r="D306" s="144" t="s">
        <v>1413</v>
      </c>
      <c r="E306" s="144" t="str">
        <f>VLOOKUP(A306,'2'!$X:$AB,2,FALSE)</f>
        <v>Within a day</v>
      </c>
      <c r="F306" s="144">
        <f>VLOOKUP($A306,'2'!$X:$AB,3,FALSE)</f>
        <v>1</v>
      </c>
      <c r="G306" s="144">
        <f>VLOOKUP($A306,'2'!$X:$AB,4,FALSE)</f>
        <v>1</v>
      </c>
      <c r="H306" s="343" t="str">
        <f>VLOOKUP($A306,'2'!$X:$AB,5,FALSE)</f>
        <v>No</v>
      </c>
      <c r="J306" s="144">
        <v>2</v>
      </c>
      <c r="K306" s="144">
        <v>556</v>
      </c>
      <c r="L306" s="144" t="s">
        <v>1414</v>
      </c>
      <c r="M306" s="144" t="s">
        <v>164</v>
      </c>
      <c r="N306" s="144" t="s">
        <v>315</v>
      </c>
      <c r="O306" s="343">
        <v>2</v>
      </c>
    </row>
    <row r="307" spans="1:15" s="144" customFormat="1" ht="15">
      <c r="A307" s="342">
        <v>303</v>
      </c>
      <c r="B307" s="144" t="s">
        <v>1415</v>
      </c>
      <c r="C307" s="144" t="s">
        <v>1416</v>
      </c>
      <c r="D307" s="144" t="s">
        <v>1417</v>
      </c>
      <c r="E307" s="144" t="str">
        <f>VLOOKUP(A307,'2'!$X:$AB,2,FALSE)</f>
        <v>Within a day</v>
      </c>
      <c r="F307" s="144">
        <f>VLOOKUP($A307,'2'!$X:$AB,3,FALSE)</f>
        <v>0.57999999999999996</v>
      </c>
      <c r="G307" s="144">
        <f>VLOOKUP($A307,'2'!$X:$AB,4,FALSE)</f>
        <v>0.93</v>
      </c>
      <c r="H307" s="343" t="str">
        <f>VLOOKUP($A307,'2'!$X:$AB,5,FALSE)</f>
        <v>No</v>
      </c>
      <c r="J307" s="144">
        <v>35</v>
      </c>
      <c r="K307" s="144">
        <v>556</v>
      </c>
      <c r="L307" s="144" t="s">
        <v>1414</v>
      </c>
      <c r="M307" s="144" t="s">
        <v>164</v>
      </c>
      <c r="N307" s="144" t="s">
        <v>463</v>
      </c>
      <c r="O307" s="343">
        <v>35</v>
      </c>
    </row>
    <row r="308" spans="1:15" s="144" customFormat="1" ht="15">
      <c r="A308" s="342">
        <v>304</v>
      </c>
      <c r="B308" s="144" t="s">
        <v>1418</v>
      </c>
      <c r="C308" s="144" t="s">
        <v>1419</v>
      </c>
      <c r="D308" s="144" t="s">
        <v>1420</v>
      </c>
      <c r="E308" s="144" t="str">
        <f>VLOOKUP(A308,'2'!$X:$AB,2,FALSE)</f>
        <v>Within a few hours</v>
      </c>
      <c r="F308" s="144">
        <f>VLOOKUP($A308,'2'!$X:$AB,3,FALSE)</f>
        <v>1</v>
      </c>
      <c r="G308" s="144">
        <f>VLOOKUP($A308,'2'!$X:$AB,4,FALSE)</f>
        <v>0.91</v>
      </c>
      <c r="H308" s="343" t="str">
        <f>VLOOKUP($A308,'2'!$X:$AB,5,FALSE)</f>
        <v>Yes</v>
      </c>
      <c r="J308" s="144">
        <v>57</v>
      </c>
      <c r="K308" s="144">
        <v>568</v>
      </c>
      <c r="L308" s="144" t="s">
        <v>1421</v>
      </c>
      <c r="M308" s="144" t="s">
        <v>176</v>
      </c>
      <c r="N308" s="144" t="s">
        <v>177</v>
      </c>
      <c r="O308" s="343">
        <v>57</v>
      </c>
    </row>
    <row r="309" spans="1:15" s="144" customFormat="1" ht="15">
      <c r="A309" s="342">
        <v>305</v>
      </c>
      <c r="B309" s="144" t="s">
        <v>1422</v>
      </c>
      <c r="C309" s="144" t="s">
        <v>1423</v>
      </c>
      <c r="D309" s="144" t="s">
        <v>1424</v>
      </c>
      <c r="E309" s="144" t="str">
        <f>VLOOKUP(A309,'2'!$X:$AB,2,FALSE)</f>
        <v>Within an hour</v>
      </c>
      <c r="F309" s="144">
        <f>VLOOKUP($A309,'2'!$X:$AB,3,FALSE)</f>
        <v>1</v>
      </c>
      <c r="G309" s="144">
        <f>VLOOKUP($A309,'2'!$X:$AB,4,FALSE)</f>
        <v>1</v>
      </c>
      <c r="H309" s="343" t="str">
        <f>VLOOKUP($A309,'2'!$X:$AB,5,FALSE)</f>
        <v>No</v>
      </c>
      <c r="J309" s="144">
        <v>3.5</v>
      </c>
      <c r="K309" s="144">
        <v>568</v>
      </c>
      <c r="L309" s="144" t="s">
        <v>1421</v>
      </c>
      <c r="M309" s="144" t="s">
        <v>188</v>
      </c>
      <c r="N309" s="144" t="s">
        <v>708</v>
      </c>
      <c r="O309" s="343">
        <v>3.5</v>
      </c>
    </row>
    <row r="310" spans="1:15" s="144" customFormat="1" ht="15">
      <c r="A310" s="342">
        <v>306</v>
      </c>
      <c r="B310" s="144" t="s">
        <v>1425</v>
      </c>
      <c r="C310" s="144" t="s">
        <v>1426</v>
      </c>
      <c r="D310" s="144" t="s">
        <v>1424</v>
      </c>
      <c r="E310" s="144">
        <f>VLOOKUP(A310,'2'!$X:$AB,2,FALSE)</f>
        <v>0</v>
      </c>
      <c r="F310" s="144">
        <f>VLOOKUP($A310,'2'!$X:$AB,3,FALSE)</f>
        <v>0</v>
      </c>
      <c r="G310" s="144">
        <f>VLOOKUP($A310,'2'!$X:$AB,4,FALSE)</f>
        <v>0</v>
      </c>
      <c r="H310" s="343">
        <f>VLOOKUP($A310,'2'!$X:$AB,5,FALSE)</f>
        <v>0</v>
      </c>
      <c r="J310" s="144">
        <v>19.989999999999998</v>
      </c>
      <c r="K310" s="144">
        <v>568</v>
      </c>
      <c r="L310" s="144" t="s">
        <v>1421</v>
      </c>
      <c r="M310" s="144" t="s">
        <v>164</v>
      </c>
      <c r="N310" s="144" t="s">
        <v>369</v>
      </c>
      <c r="O310" s="343">
        <v>19.989999999999998</v>
      </c>
    </row>
    <row r="311" spans="1:15" s="144" customFormat="1" ht="15">
      <c r="A311" s="342">
        <v>307</v>
      </c>
      <c r="B311" s="144" t="s">
        <v>1427</v>
      </c>
      <c r="C311" s="144" t="s">
        <v>1428</v>
      </c>
      <c r="D311" s="144" t="s">
        <v>1429</v>
      </c>
      <c r="E311" s="144" t="str">
        <f>VLOOKUP(A311,'2'!$X:$AB,2,FALSE)</f>
        <v>Within an hour</v>
      </c>
      <c r="F311" s="144">
        <f>VLOOKUP($A311,'2'!$X:$AB,3,FALSE)</f>
        <v>1</v>
      </c>
      <c r="G311" s="144">
        <f>VLOOKUP($A311,'2'!$X:$AB,4,FALSE)</f>
        <v>0.91</v>
      </c>
      <c r="H311" s="343" t="str">
        <f>VLOOKUP($A311,'2'!$X:$AB,5,FALSE)</f>
        <v>Yes</v>
      </c>
      <c r="J311" s="144">
        <v>5.03</v>
      </c>
      <c r="K311" s="144">
        <v>570</v>
      </c>
      <c r="L311" s="144" t="s">
        <v>1430</v>
      </c>
      <c r="M311" s="144" t="s">
        <v>188</v>
      </c>
      <c r="N311" s="144" t="s">
        <v>266</v>
      </c>
      <c r="O311" s="343">
        <v>5.03</v>
      </c>
    </row>
    <row r="312" spans="1:15" s="144" customFormat="1" ht="15">
      <c r="A312" s="342">
        <v>308</v>
      </c>
      <c r="B312" s="144" t="s">
        <v>1431</v>
      </c>
      <c r="C312" s="144" t="s">
        <v>1432</v>
      </c>
      <c r="D312" s="144" t="s">
        <v>1433</v>
      </c>
      <c r="E312" s="144" t="str">
        <f>VLOOKUP(A312,'2'!$X:$AB,2,FALSE)</f>
        <v>Within an hour</v>
      </c>
      <c r="F312" s="144">
        <f>VLOOKUP($A312,'2'!$X:$AB,3,FALSE)</f>
        <v>1</v>
      </c>
      <c r="G312" s="144">
        <f>VLOOKUP($A312,'2'!$X:$AB,4,FALSE)</f>
        <v>1</v>
      </c>
      <c r="H312" s="343" t="str">
        <f>VLOOKUP($A312,'2'!$X:$AB,5,FALSE)</f>
        <v>Yes</v>
      </c>
      <c r="J312" s="144">
        <v>5.04</v>
      </c>
      <c r="K312" s="144">
        <v>573</v>
      </c>
      <c r="L312" s="144" t="s">
        <v>1434</v>
      </c>
      <c r="M312" s="144" t="s">
        <v>188</v>
      </c>
      <c r="N312" s="144" t="s">
        <v>369</v>
      </c>
      <c r="O312" s="343">
        <v>5.04</v>
      </c>
    </row>
    <row r="313" spans="1:15" s="144" customFormat="1" ht="15">
      <c r="A313" s="342">
        <v>309</v>
      </c>
      <c r="B313" s="144" t="s">
        <v>1435</v>
      </c>
      <c r="C313" s="144" t="s">
        <v>1436</v>
      </c>
      <c r="D313" s="144" t="s">
        <v>1433</v>
      </c>
      <c r="E313" s="144" t="str">
        <f>VLOOKUP(A313,'2'!$X:$AB,2,FALSE)</f>
        <v>Within a day</v>
      </c>
      <c r="F313" s="144">
        <f>VLOOKUP($A313,'2'!$X:$AB,3,FALSE)</f>
        <v>1</v>
      </c>
      <c r="G313" s="144">
        <f>VLOOKUP($A313,'2'!$X:$AB,4,FALSE)</f>
        <v>1</v>
      </c>
      <c r="H313" s="343" t="str">
        <f>VLOOKUP($A313,'2'!$X:$AB,5,FALSE)</f>
        <v>No</v>
      </c>
      <c r="J313" s="144">
        <v>11.37</v>
      </c>
      <c r="K313" s="144">
        <v>573</v>
      </c>
      <c r="L313" s="144" t="s">
        <v>1434</v>
      </c>
      <c r="M313" s="144" t="s">
        <v>188</v>
      </c>
      <c r="N313" s="144" t="s">
        <v>463</v>
      </c>
      <c r="O313" s="343">
        <v>11.37</v>
      </c>
    </row>
    <row r="314" spans="1:15" s="144" customFormat="1" ht="15">
      <c r="A314" s="342">
        <v>310</v>
      </c>
      <c r="B314" s="144" t="s">
        <v>1437</v>
      </c>
      <c r="C314" s="144" t="s">
        <v>1438</v>
      </c>
      <c r="D314" s="144" t="s">
        <v>1439</v>
      </c>
      <c r="E314" s="144" t="str">
        <f>VLOOKUP(A314,'2'!$X:$AB,2,FALSE)</f>
        <v>Within an hour</v>
      </c>
      <c r="F314" s="144">
        <f>VLOOKUP($A314,'2'!$X:$AB,3,FALSE)</f>
        <v>0.8</v>
      </c>
      <c r="G314" s="144">
        <f>VLOOKUP($A314,'2'!$X:$AB,4,FALSE)</f>
        <v>0.97</v>
      </c>
      <c r="H314" s="343" t="str">
        <f>VLOOKUP($A314,'2'!$X:$AB,5,FALSE)</f>
        <v>No</v>
      </c>
      <c r="J314" s="144">
        <v>49</v>
      </c>
      <c r="K314" s="144">
        <v>576</v>
      </c>
      <c r="L314" s="144" t="s">
        <v>1440</v>
      </c>
      <c r="M314" s="144" t="s">
        <v>188</v>
      </c>
      <c r="N314" s="144" t="s">
        <v>708</v>
      </c>
      <c r="O314" s="343">
        <v>49</v>
      </c>
    </row>
    <row r="315" spans="1:15" s="144" customFormat="1" ht="15">
      <c r="A315" s="342">
        <v>311</v>
      </c>
      <c r="B315" s="144" t="s">
        <v>1441</v>
      </c>
      <c r="C315" s="144" t="s">
        <v>1442</v>
      </c>
      <c r="D315" s="144" t="s">
        <v>1439</v>
      </c>
      <c r="E315" s="144" t="str">
        <f>VLOOKUP(A315,'2'!$X:$AB,2,FALSE)</f>
        <v>Within a few hours</v>
      </c>
      <c r="F315" s="144">
        <f>VLOOKUP($A315,'2'!$X:$AB,3,FALSE)</f>
        <v>1</v>
      </c>
      <c r="G315" s="144">
        <f>VLOOKUP($A315,'2'!$X:$AB,4,FALSE)</f>
        <v>1</v>
      </c>
      <c r="H315" s="343" t="str">
        <f>VLOOKUP($A315,'2'!$X:$AB,5,FALSE)</f>
        <v>No</v>
      </c>
      <c r="J315" s="144">
        <v>19.989999999999998</v>
      </c>
      <c r="K315" s="144">
        <v>578</v>
      </c>
      <c r="L315" s="144" t="s">
        <v>1443</v>
      </c>
      <c r="M315" s="144" t="s">
        <v>188</v>
      </c>
      <c r="N315" s="144" t="s">
        <v>240</v>
      </c>
      <c r="O315" s="343">
        <v>19.989999999999998</v>
      </c>
    </row>
    <row r="316" spans="1:15" s="144" customFormat="1" ht="15">
      <c r="A316" s="342">
        <v>312</v>
      </c>
      <c r="B316" s="144" t="s">
        <v>1444</v>
      </c>
      <c r="C316" s="144" t="s">
        <v>1445</v>
      </c>
      <c r="D316" s="144" t="s">
        <v>1439</v>
      </c>
      <c r="E316" s="144" t="str">
        <f>VLOOKUP(A316,'2'!$X:$AB,2,FALSE)</f>
        <v>Within an hour</v>
      </c>
      <c r="F316" s="144">
        <f>VLOOKUP($A316,'2'!$X:$AB,3,FALSE)</f>
        <v>1</v>
      </c>
      <c r="G316" s="144">
        <f>VLOOKUP($A316,'2'!$X:$AB,4,FALSE)</f>
        <v>1</v>
      </c>
      <c r="H316" s="343" t="str">
        <f>VLOOKUP($A316,'2'!$X:$AB,5,FALSE)</f>
        <v>Yes</v>
      </c>
      <c r="J316" s="144">
        <v>5.72</v>
      </c>
      <c r="K316" s="144">
        <v>579</v>
      </c>
      <c r="L316" s="144" t="s">
        <v>1446</v>
      </c>
      <c r="M316" s="144" t="s">
        <v>188</v>
      </c>
      <c r="N316" s="144" t="s">
        <v>240</v>
      </c>
      <c r="O316" s="343">
        <v>5.72</v>
      </c>
    </row>
    <row r="317" spans="1:15" s="144" customFormat="1" ht="15">
      <c r="A317" s="342">
        <v>313</v>
      </c>
      <c r="B317" s="144" t="s">
        <v>1447</v>
      </c>
      <c r="C317" s="144" t="s">
        <v>1448</v>
      </c>
      <c r="D317" s="144" t="s">
        <v>1439</v>
      </c>
      <c r="E317" s="144" t="str">
        <f>VLOOKUP(A317,'2'!$X:$AB,2,FALSE)</f>
        <v>Within an hour</v>
      </c>
      <c r="F317" s="144">
        <f>VLOOKUP($A317,'2'!$X:$AB,3,FALSE)</f>
        <v>1</v>
      </c>
      <c r="G317" s="144">
        <f>VLOOKUP($A317,'2'!$X:$AB,4,FALSE)</f>
        <v>0.92</v>
      </c>
      <c r="H317" s="343" t="str">
        <f>VLOOKUP($A317,'2'!$X:$AB,5,FALSE)</f>
        <v>Yes</v>
      </c>
      <c r="J317" s="144">
        <v>5</v>
      </c>
      <c r="K317" s="144">
        <v>580</v>
      </c>
      <c r="L317" s="144" t="s">
        <v>1449</v>
      </c>
      <c r="M317" s="144" t="s">
        <v>188</v>
      </c>
      <c r="N317" s="144" t="s">
        <v>266</v>
      </c>
      <c r="O317" s="343">
        <v>5</v>
      </c>
    </row>
    <row r="318" spans="1:15" s="144" customFormat="1" ht="15">
      <c r="A318" s="342">
        <v>314</v>
      </c>
      <c r="B318" s="144" t="s">
        <v>1450</v>
      </c>
      <c r="C318" s="144" t="s">
        <v>1451</v>
      </c>
      <c r="D318" s="144" t="s">
        <v>1439</v>
      </c>
      <c r="E318" s="144" t="str">
        <f>VLOOKUP(A318,'2'!$X:$AB,2,FALSE)</f>
        <v>Within an hour</v>
      </c>
      <c r="F318" s="144">
        <f>VLOOKUP($A318,'2'!$X:$AB,3,FALSE)</f>
        <v>1</v>
      </c>
      <c r="G318" s="144">
        <f>VLOOKUP($A318,'2'!$X:$AB,4,FALSE)</f>
        <v>1</v>
      </c>
      <c r="H318" s="343" t="str">
        <f>VLOOKUP($A318,'2'!$X:$AB,5,FALSE)</f>
        <v>No</v>
      </c>
      <c r="J318" s="144">
        <v>17.78</v>
      </c>
      <c r="K318" s="144">
        <v>584</v>
      </c>
      <c r="L318" s="144" t="s">
        <v>1452</v>
      </c>
      <c r="M318" s="144" t="s">
        <v>188</v>
      </c>
      <c r="N318" s="144" t="s">
        <v>463</v>
      </c>
      <c r="O318" s="343">
        <v>17.78</v>
      </c>
    </row>
    <row r="319" spans="1:15" s="144" customFormat="1" ht="15">
      <c r="A319" s="342">
        <v>315</v>
      </c>
      <c r="B319" s="144" t="s">
        <v>1453</v>
      </c>
      <c r="C319" s="144" t="s">
        <v>1454</v>
      </c>
      <c r="D319" s="144" t="s">
        <v>1439</v>
      </c>
      <c r="E319" s="144" t="str">
        <f>VLOOKUP(A319,'2'!$X:$AB,2,FALSE)</f>
        <v>Within a few hours</v>
      </c>
      <c r="F319" s="144">
        <f>VLOOKUP($A319,'2'!$X:$AB,3,FALSE)</f>
        <v>1</v>
      </c>
      <c r="G319" s="144">
        <f>VLOOKUP($A319,'2'!$X:$AB,4,FALSE)</f>
        <v>0.91</v>
      </c>
      <c r="H319" s="343" t="str">
        <f>VLOOKUP($A319,'2'!$X:$AB,5,FALSE)</f>
        <v>Yes</v>
      </c>
      <c r="J319" s="144">
        <v>7.59</v>
      </c>
      <c r="K319" s="144">
        <v>585</v>
      </c>
      <c r="L319" s="144" t="s">
        <v>1455</v>
      </c>
      <c r="M319" s="144" t="s">
        <v>188</v>
      </c>
      <c r="N319" s="144" t="s">
        <v>574</v>
      </c>
      <c r="O319" s="343">
        <v>7.59</v>
      </c>
    </row>
    <row r="320" spans="1:15" s="144" customFormat="1" ht="15">
      <c r="A320" s="342">
        <v>316</v>
      </c>
      <c r="B320" s="144" t="s">
        <v>1456</v>
      </c>
      <c r="C320" s="144" t="s">
        <v>1457</v>
      </c>
      <c r="D320" s="144" t="s">
        <v>1439</v>
      </c>
      <c r="E320" s="144" t="str">
        <f>VLOOKUP(A320,'2'!$X:$AB,2,FALSE)</f>
        <v>Within a day</v>
      </c>
      <c r="F320" s="144">
        <f>VLOOKUP($A320,'2'!$X:$AB,3,FALSE)</f>
        <v>0.9</v>
      </c>
      <c r="G320" s="144">
        <f>VLOOKUP($A320,'2'!$X:$AB,4,FALSE)</f>
        <v>1</v>
      </c>
      <c r="H320" s="343" t="str">
        <f>VLOOKUP($A320,'2'!$X:$AB,5,FALSE)</f>
        <v>Yes</v>
      </c>
      <c r="J320" s="144">
        <v>19.989999999999998</v>
      </c>
      <c r="K320" s="144">
        <v>592</v>
      </c>
      <c r="L320" s="144" t="s">
        <v>1458</v>
      </c>
      <c r="M320" s="144" t="s">
        <v>188</v>
      </c>
      <c r="N320" s="144" t="s">
        <v>447</v>
      </c>
      <c r="O320" s="343">
        <v>19.989999999999998</v>
      </c>
    </row>
    <row r="321" spans="1:15" s="144" customFormat="1" ht="15">
      <c r="A321" s="342">
        <v>317</v>
      </c>
      <c r="B321" s="144" t="s">
        <v>1459</v>
      </c>
      <c r="C321" s="144" t="s">
        <v>1460</v>
      </c>
      <c r="D321" s="144" t="s">
        <v>1439</v>
      </c>
      <c r="E321" s="144" t="str">
        <f>VLOOKUP(A321,'2'!$X:$AB,2,FALSE)</f>
        <v>Within an hour</v>
      </c>
      <c r="F321" s="144">
        <f>VLOOKUP($A321,'2'!$X:$AB,3,FALSE)</f>
        <v>1</v>
      </c>
      <c r="G321" s="144">
        <f>VLOOKUP($A321,'2'!$X:$AB,4,FALSE)</f>
        <v>0.96</v>
      </c>
      <c r="H321" s="343" t="str">
        <f>VLOOKUP($A321,'2'!$X:$AB,5,FALSE)</f>
        <v>Yes</v>
      </c>
      <c r="J321" s="144">
        <v>1.57</v>
      </c>
      <c r="K321" s="144">
        <v>593</v>
      </c>
      <c r="L321" s="144" t="s">
        <v>1461</v>
      </c>
      <c r="M321" s="144" t="s">
        <v>188</v>
      </c>
      <c r="N321" s="144" t="s">
        <v>165</v>
      </c>
      <c r="O321" s="343">
        <v>1.57</v>
      </c>
    </row>
    <row r="322" spans="1:15" s="144" customFormat="1" ht="15">
      <c r="A322" s="342">
        <v>318</v>
      </c>
      <c r="B322" s="144" t="s">
        <v>1462</v>
      </c>
      <c r="C322" s="144" t="s">
        <v>1463</v>
      </c>
      <c r="D322" s="144" t="s">
        <v>1464</v>
      </c>
      <c r="E322" s="144" t="str">
        <f>VLOOKUP(A322,'2'!$X:$AB,2,FALSE)</f>
        <v>Within a few hours</v>
      </c>
      <c r="F322" s="144">
        <f>VLOOKUP($A322,'2'!$X:$AB,3,FALSE)</f>
        <v>1</v>
      </c>
      <c r="G322" s="144">
        <f>VLOOKUP($A322,'2'!$X:$AB,4,FALSE)</f>
        <v>0.97</v>
      </c>
      <c r="H322" s="343" t="str">
        <f>VLOOKUP($A322,'2'!$X:$AB,5,FALSE)</f>
        <v>Yes</v>
      </c>
      <c r="J322" s="144">
        <v>8.7799999999999994</v>
      </c>
      <c r="K322" s="144">
        <v>594</v>
      </c>
      <c r="L322" s="144" t="s">
        <v>1465</v>
      </c>
      <c r="M322" s="144" t="s">
        <v>188</v>
      </c>
      <c r="N322" s="144" t="s">
        <v>189</v>
      </c>
      <c r="O322" s="343">
        <v>8.7799999999999994</v>
      </c>
    </row>
    <row r="323" spans="1:15" s="144" customFormat="1" ht="15">
      <c r="A323" s="342">
        <v>319</v>
      </c>
      <c r="B323" s="144" t="s">
        <v>1466</v>
      </c>
      <c r="C323" s="144" t="s">
        <v>1467</v>
      </c>
      <c r="D323" s="144" t="s">
        <v>1468</v>
      </c>
      <c r="E323" s="144" t="str">
        <f>VLOOKUP(A323,'2'!$X:$AB,2,FALSE)</f>
        <v>Within a day</v>
      </c>
      <c r="F323" s="144">
        <f>VLOOKUP($A323,'2'!$X:$AB,3,FALSE)</f>
        <v>1</v>
      </c>
      <c r="G323" s="144">
        <f>VLOOKUP($A323,'2'!$X:$AB,4,FALSE)</f>
        <v>0.67</v>
      </c>
      <c r="H323" s="343" t="str">
        <f>VLOOKUP($A323,'2'!$X:$AB,5,FALSE)</f>
        <v>No</v>
      </c>
      <c r="J323" s="144">
        <v>1.99</v>
      </c>
      <c r="K323" s="144">
        <v>594</v>
      </c>
      <c r="L323" s="144" t="s">
        <v>1465</v>
      </c>
      <c r="M323" s="144" t="s">
        <v>188</v>
      </c>
      <c r="N323" s="144" t="s">
        <v>582</v>
      </c>
      <c r="O323" s="343">
        <v>1.99</v>
      </c>
    </row>
    <row r="324" spans="1:15" s="144" customFormat="1" ht="15">
      <c r="A324" s="342">
        <v>320</v>
      </c>
      <c r="B324" s="144" t="s">
        <v>1469</v>
      </c>
      <c r="C324" s="144" t="s">
        <v>1470</v>
      </c>
      <c r="D324" s="144" t="s">
        <v>1468</v>
      </c>
      <c r="E324" s="144" t="str">
        <f>VLOOKUP(A324,'2'!$X:$AB,2,FALSE)</f>
        <v>Within an hour</v>
      </c>
      <c r="F324" s="144">
        <f>VLOOKUP($A324,'2'!$X:$AB,3,FALSE)</f>
        <v>1</v>
      </c>
      <c r="G324" s="144">
        <f>VLOOKUP($A324,'2'!$X:$AB,4,FALSE)</f>
        <v>1</v>
      </c>
      <c r="H324" s="343" t="str">
        <f>VLOOKUP($A324,'2'!$X:$AB,5,FALSE)</f>
        <v>Yes</v>
      </c>
      <c r="J324" s="144">
        <v>1.61</v>
      </c>
      <c r="K324" s="144">
        <v>594</v>
      </c>
      <c r="L324" s="144" t="s">
        <v>1465</v>
      </c>
      <c r="M324" s="144" t="s">
        <v>188</v>
      </c>
      <c r="N324" s="144" t="s">
        <v>189</v>
      </c>
      <c r="O324" s="343">
        <v>1.61</v>
      </c>
    </row>
    <row r="325" spans="1:15" s="144" customFormat="1" ht="15">
      <c r="A325" s="342">
        <v>321</v>
      </c>
      <c r="B325" s="144" t="s">
        <v>1471</v>
      </c>
      <c r="C325" s="144" t="s">
        <v>1472</v>
      </c>
      <c r="D325" s="144" t="s">
        <v>1473</v>
      </c>
      <c r="E325" s="144" t="str">
        <f>VLOOKUP(A325,'2'!$X:$AB,2,FALSE)</f>
        <v>Within an hour</v>
      </c>
      <c r="F325" s="144">
        <f>VLOOKUP($A325,'2'!$X:$AB,3,FALSE)</f>
        <v>1</v>
      </c>
      <c r="G325" s="144">
        <f>VLOOKUP($A325,'2'!$X:$AB,4,FALSE)</f>
        <v>0.67</v>
      </c>
      <c r="H325" s="343" t="str">
        <f>VLOOKUP($A325,'2'!$X:$AB,5,FALSE)</f>
        <v>No</v>
      </c>
      <c r="J325" s="144">
        <v>1.49</v>
      </c>
      <c r="K325" s="144">
        <v>596</v>
      </c>
      <c r="L325" s="144" t="s">
        <v>1474</v>
      </c>
      <c r="M325" s="144" t="s">
        <v>188</v>
      </c>
      <c r="N325" s="144" t="s">
        <v>369</v>
      </c>
      <c r="O325" s="343">
        <v>1.49</v>
      </c>
    </row>
    <row r="326" spans="1:15" s="144" customFormat="1" ht="15">
      <c r="A326" s="342">
        <v>322</v>
      </c>
      <c r="B326" s="144" t="s">
        <v>1475</v>
      </c>
      <c r="C326" s="144" t="s">
        <v>1476</v>
      </c>
      <c r="D326" s="144" t="s">
        <v>1477</v>
      </c>
      <c r="E326" s="144" t="str">
        <f>VLOOKUP(A326,'2'!$X:$AB,2,FALSE)</f>
        <v>Within an hour</v>
      </c>
      <c r="F326" s="144">
        <f>VLOOKUP($A326,'2'!$X:$AB,3,FALSE)</f>
        <v>1</v>
      </c>
      <c r="G326" s="144">
        <f>VLOOKUP($A326,'2'!$X:$AB,4,FALSE)</f>
        <v>0.89</v>
      </c>
      <c r="H326" s="343" t="str">
        <f>VLOOKUP($A326,'2'!$X:$AB,5,FALSE)</f>
        <v>Yes</v>
      </c>
      <c r="J326" s="144">
        <v>1.25</v>
      </c>
      <c r="K326" s="144">
        <v>596</v>
      </c>
      <c r="L326" s="144" t="s">
        <v>1474</v>
      </c>
      <c r="M326" s="144" t="s">
        <v>188</v>
      </c>
      <c r="N326" s="144" t="s">
        <v>315</v>
      </c>
      <c r="O326" s="343">
        <v>1.25</v>
      </c>
    </row>
    <row r="327" spans="1:15" s="144" customFormat="1" ht="15">
      <c r="A327" s="342">
        <v>323</v>
      </c>
      <c r="B327" s="144" t="s">
        <v>1478</v>
      </c>
      <c r="C327" s="144" t="s">
        <v>1479</v>
      </c>
      <c r="D327" s="144" t="s">
        <v>1477</v>
      </c>
      <c r="E327" s="144" t="str">
        <f>VLOOKUP(A327,'2'!$X:$AB,2,FALSE)</f>
        <v>Within an hour</v>
      </c>
      <c r="F327" s="144">
        <f>VLOOKUP($A327,'2'!$X:$AB,3,FALSE)</f>
        <v>0.88</v>
      </c>
      <c r="G327" s="144">
        <f>VLOOKUP($A327,'2'!$X:$AB,4,FALSE)</f>
        <v>0.98</v>
      </c>
      <c r="H327" s="343" t="str">
        <f>VLOOKUP($A327,'2'!$X:$AB,5,FALSE)</f>
        <v>No</v>
      </c>
      <c r="J327" s="144">
        <v>75.23</v>
      </c>
      <c r="K327" s="144">
        <v>596</v>
      </c>
      <c r="L327" s="144" t="s">
        <v>1474</v>
      </c>
      <c r="M327" s="144" t="s">
        <v>176</v>
      </c>
      <c r="N327" s="144" t="s">
        <v>511</v>
      </c>
      <c r="O327" s="343">
        <v>75.23</v>
      </c>
    </row>
    <row r="328" spans="1:15" s="144" customFormat="1" ht="15">
      <c r="A328" s="342">
        <v>324</v>
      </c>
      <c r="B328" s="144" t="s">
        <v>1480</v>
      </c>
      <c r="C328" s="144" t="s">
        <v>1481</v>
      </c>
      <c r="D328" s="144" t="s">
        <v>1477</v>
      </c>
      <c r="E328" s="144" t="str">
        <f>VLOOKUP(A328,'2'!$X:$AB,2,FALSE)</f>
        <v>Within an hour</v>
      </c>
      <c r="F328" s="144">
        <f>VLOOKUP($A328,'2'!$X:$AB,3,FALSE)</f>
        <v>1</v>
      </c>
      <c r="G328" s="144">
        <f>VLOOKUP($A328,'2'!$X:$AB,4,FALSE)</f>
        <v>0.99</v>
      </c>
      <c r="H328" s="343" t="str">
        <f>VLOOKUP($A328,'2'!$X:$AB,5,FALSE)</f>
        <v>No</v>
      </c>
      <c r="J328" s="144">
        <v>5.9</v>
      </c>
      <c r="K328" s="144">
        <v>597</v>
      </c>
      <c r="L328" s="144" t="s">
        <v>1482</v>
      </c>
      <c r="M328" s="144" t="s">
        <v>188</v>
      </c>
      <c r="N328" s="144" t="s">
        <v>315</v>
      </c>
      <c r="O328" s="343">
        <v>5.9</v>
      </c>
    </row>
    <row r="329" spans="1:15" s="144" customFormat="1" ht="15">
      <c r="A329" s="342">
        <v>325</v>
      </c>
      <c r="B329" s="144" t="s">
        <v>1483</v>
      </c>
      <c r="C329" s="144" t="s">
        <v>1484</v>
      </c>
      <c r="D329" s="144" t="s">
        <v>1477</v>
      </c>
      <c r="E329" s="144" t="str">
        <f>VLOOKUP(A329,'2'!$X:$AB,2,FALSE)</f>
        <v>Within an hour</v>
      </c>
      <c r="F329" s="144">
        <f>VLOOKUP($A329,'2'!$X:$AB,3,FALSE)</f>
        <v>1</v>
      </c>
      <c r="G329" s="144">
        <f>VLOOKUP($A329,'2'!$X:$AB,4,FALSE)</f>
        <v>0.84</v>
      </c>
      <c r="H329" s="343" t="str">
        <f>VLOOKUP($A329,'2'!$X:$AB,5,FALSE)</f>
        <v>Yes</v>
      </c>
      <c r="J329" s="144">
        <v>7.37</v>
      </c>
      <c r="K329" s="144">
        <v>600</v>
      </c>
      <c r="L329" s="144" t="s">
        <v>1485</v>
      </c>
      <c r="M329" s="144" t="s">
        <v>188</v>
      </c>
      <c r="N329" s="144" t="s">
        <v>315</v>
      </c>
      <c r="O329" s="343">
        <v>7.37</v>
      </c>
    </row>
    <row r="330" spans="1:15" s="144" customFormat="1" ht="15">
      <c r="A330" s="342">
        <v>326</v>
      </c>
      <c r="B330" s="144" t="s">
        <v>1486</v>
      </c>
      <c r="C330" s="144" t="s">
        <v>1487</v>
      </c>
      <c r="D330" s="144" t="s">
        <v>1488</v>
      </c>
      <c r="E330" s="144" t="str">
        <f>VLOOKUP(A330,'2'!$X:$AB,2,FALSE)</f>
        <v>Within a few hours</v>
      </c>
      <c r="F330" s="144">
        <f>VLOOKUP($A330,'2'!$X:$AB,3,FALSE)</f>
        <v>1</v>
      </c>
      <c r="G330" s="144">
        <f>VLOOKUP($A330,'2'!$X:$AB,4,FALSE)</f>
        <v>0.96</v>
      </c>
      <c r="H330" s="343" t="str">
        <f>VLOOKUP($A330,'2'!$X:$AB,5,FALSE)</f>
        <v>Yes</v>
      </c>
      <c r="J330" s="144">
        <v>5</v>
      </c>
      <c r="K330" s="144">
        <v>603</v>
      </c>
      <c r="L330" s="144" t="s">
        <v>1489</v>
      </c>
      <c r="M330" s="144" t="s">
        <v>188</v>
      </c>
      <c r="N330" s="144" t="s">
        <v>266</v>
      </c>
      <c r="O330" s="343">
        <v>5</v>
      </c>
    </row>
    <row r="331" spans="1:15" s="144" customFormat="1" ht="15">
      <c r="A331" s="342">
        <v>327</v>
      </c>
      <c r="B331" s="144" t="s">
        <v>1490</v>
      </c>
      <c r="C331" s="144" t="s">
        <v>1491</v>
      </c>
      <c r="D331" s="144" t="s">
        <v>1488</v>
      </c>
      <c r="E331" s="144" t="str">
        <f>VLOOKUP(A331,'2'!$X:$AB,2,FALSE)</f>
        <v>Within an hour</v>
      </c>
      <c r="F331" s="144">
        <f>VLOOKUP($A331,'2'!$X:$AB,3,FALSE)</f>
        <v>1</v>
      </c>
      <c r="G331" s="144">
        <f>VLOOKUP($A331,'2'!$X:$AB,4,FALSE)</f>
        <v>1</v>
      </c>
      <c r="H331" s="343" t="str">
        <f>VLOOKUP($A331,'2'!$X:$AB,5,FALSE)</f>
        <v>Yes</v>
      </c>
      <c r="J331" s="144">
        <v>69</v>
      </c>
      <c r="K331" s="144">
        <v>604</v>
      </c>
      <c r="L331" s="144" t="s">
        <v>1492</v>
      </c>
      <c r="M331" s="144" t="s">
        <v>164</v>
      </c>
      <c r="N331" s="144" t="s">
        <v>511</v>
      </c>
      <c r="O331" s="343">
        <v>69</v>
      </c>
    </row>
    <row r="332" spans="1:15" s="144" customFormat="1" ht="15">
      <c r="A332" s="342">
        <v>328</v>
      </c>
      <c r="B332" s="144" t="s">
        <v>1493</v>
      </c>
      <c r="C332" s="144" t="s">
        <v>1494</v>
      </c>
      <c r="D332" s="144" t="s">
        <v>1488</v>
      </c>
      <c r="E332" s="144" t="str">
        <f>VLOOKUP(A332,'2'!$X:$AB,2,FALSE)</f>
        <v>Within a day</v>
      </c>
      <c r="F332" s="144">
        <f>VLOOKUP($A332,'2'!$X:$AB,3,FALSE)</f>
        <v>0.9</v>
      </c>
      <c r="G332" s="144">
        <f>VLOOKUP($A332,'2'!$X:$AB,4,FALSE)</f>
        <v>0.54</v>
      </c>
      <c r="H332" s="343" t="str">
        <f>VLOOKUP($A332,'2'!$X:$AB,5,FALSE)</f>
        <v>Yes</v>
      </c>
      <c r="J332" s="144">
        <v>1.49</v>
      </c>
      <c r="K332" s="144">
        <v>604</v>
      </c>
      <c r="L332" s="144" t="s">
        <v>1492</v>
      </c>
      <c r="M332" s="144" t="s">
        <v>188</v>
      </c>
      <c r="N332" s="144" t="s">
        <v>369</v>
      </c>
      <c r="O332" s="343">
        <v>1.49</v>
      </c>
    </row>
    <row r="333" spans="1:15" s="144" customFormat="1" ht="15">
      <c r="A333" s="342">
        <v>329</v>
      </c>
      <c r="B333" s="144" t="s">
        <v>1495</v>
      </c>
      <c r="C333" s="144" t="s">
        <v>1496</v>
      </c>
      <c r="D333" s="144" t="s">
        <v>1488</v>
      </c>
      <c r="E333" s="144" t="str">
        <f>VLOOKUP(A333,'2'!$X:$AB,2,FALSE)</f>
        <v>Within an hour</v>
      </c>
      <c r="F333" s="144">
        <f>VLOOKUP($A333,'2'!$X:$AB,3,FALSE)</f>
        <v>0.95</v>
      </c>
      <c r="G333" s="144">
        <f>VLOOKUP($A333,'2'!$X:$AB,4,FALSE)</f>
        <v>0.99</v>
      </c>
      <c r="H333" s="343" t="str">
        <f>VLOOKUP($A333,'2'!$X:$AB,5,FALSE)</f>
        <v>No</v>
      </c>
      <c r="J333" s="144">
        <v>69</v>
      </c>
      <c r="K333" s="144">
        <v>605</v>
      </c>
      <c r="L333" s="144" t="s">
        <v>1497</v>
      </c>
      <c r="M333" s="144" t="s">
        <v>164</v>
      </c>
      <c r="N333" s="144" t="s">
        <v>511</v>
      </c>
      <c r="O333" s="343">
        <v>69</v>
      </c>
    </row>
    <row r="334" spans="1:15" s="144" customFormat="1" ht="15">
      <c r="A334" s="342">
        <v>330</v>
      </c>
      <c r="B334" s="144" t="s">
        <v>1498</v>
      </c>
      <c r="C334" s="144" t="s">
        <v>1499</v>
      </c>
      <c r="D334" s="144" t="s">
        <v>1500</v>
      </c>
      <c r="E334" s="144" t="str">
        <f>VLOOKUP(A334,'2'!$X:$AB,2,FALSE)</f>
        <v>Within a day</v>
      </c>
      <c r="F334" s="144">
        <f>VLOOKUP($A334,'2'!$X:$AB,3,FALSE)</f>
        <v>1</v>
      </c>
      <c r="G334" s="144">
        <f>VLOOKUP($A334,'2'!$X:$AB,4,FALSE)</f>
        <v>0.98</v>
      </c>
      <c r="H334" s="343" t="str">
        <f>VLOOKUP($A334,'2'!$X:$AB,5,FALSE)</f>
        <v>No</v>
      </c>
      <c r="J334" s="144">
        <v>1.39</v>
      </c>
      <c r="K334" s="144">
        <v>617</v>
      </c>
      <c r="L334" s="144" t="s">
        <v>1501</v>
      </c>
      <c r="M334" s="144" t="s">
        <v>188</v>
      </c>
      <c r="N334" s="144" t="s">
        <v>240</v>
      </c>
      <c r="O334" s="343">
        <v>1.39</v>
      </c>
    </row>
    <row r="335" spans="1:15" s="144" customFormat="1" ht="15">
      <c r="A335" s="342">
        <v>331</v>
      </c>
      <c r="B335" s="144" t="s">
        <v>1502</v>
      </c>
      <c r="C335" s="144" t="s">
        <v>1503</v>
      </c>
      <c r="D335" s="144" t="s">
        <v>1504</v>
      </c>
      <c r="E335" s="144" t="str">
        <f>VLOOKUP(A335,'2'!$X:$AB,2,FALSE)</f>
        <v>Within an hour</v>
      </c>
      <c r="F335" s="144">
        <f>VLOOKUP($A335,'2'!$X:$AB,3,FALSE)</f>
        <v>1</v>
      </c>
      <c r="G335" s="144">
        <f>VLOOKUP($A335,'2'!$X:$AB,4,FALSE)</f>
        <v>0.85</v>
      </c>
      <c r="H335" s="343" t="str">
        <f>VLOOKUP($A335,'2'!$X:$AB,5,FALSE)</f>
        <v>Yes</v>
      </c>
      <c r="J335" s="144">
        <v>11.52</v>
      </c>
      <c r="K335" s="144">
        <v>617</v>
      </c>
      <c r="L335" s="144" t="s">
        <v>1501</v>
      </c>
      <c r="M335" s="144" t="s">
        <v>188</v>
      </c>
      <c r="N335" s="144" t="s">
        <v>463</v>
      </c>
      <c r="O335" s="343">
        <v>11.52</v>
      </c>
    </row>
    <row r="336" spans="1:15" s="144" customFormat="1" ht="15">
      <c r="A336" s="342">
        <v>332</v>
      </c>
      <c r="B336" s="144" t="s">
        <v>1505</v>
      </c>
      <c r="C336" s="144" t="s">
        <v>1506</v>
      </c>
      <c r="D336" s="144" t="s">
        <v>1504</v>
      </c>
      <c r="E336" s="144" t="str">
        <f>VLOOKUP(A336,'2'!$X:$AB,2,FALSE)</f>
        <v>Within an hour</v>
      </c>
      <c r="F336" s="144">
        <f>VLOOKUP($A336,'2'!$X:$AB,3,FALSE)</f>
        <v>1</v>
      </c>
      <c r="G336" s="144">
        <f>VLOOKUP($A336,'2'!$X:$AB,4,FALSE)</f>
        <v>0.8</v>
      </c>
      <c r="H336" s="343" t="str">
        <f>VLOOKUP($A336,'2'!$X:$AB,5,FALSE)</f>
        <v>No</v>
      </c>
      <c r="J336" s="144">
        <v>4</v>
      </c>
      <c r="K336" s="144">
        <v>618</v>
      </c>
      <c r="L336" s="144" t="s">
        <v>1507</v>
      </c>
      <c r="M336" s="144" t="s">
        <v>188</v>
      </c>
      <c r="N336" s="144" t="s">
        <v>582</v>
      </c>
      <c r="O336" s="343">
        <v>4</v>
      </c>
    </row>
    <row r="337" spans="1:15" s="144" customFormat="1" ht="15">
      <c r="A337" s="342">
        <v>333</v>
      </c>
      <c r="B337" s="144" t="s">
        <v>1508</v>
      </c>
      <c r="C337" s="144" t="s">
        <v>1509</v>
      </c>
      <c r="D337" s="144" t="s">
        <v>1510</v>
      </c>
      <c r="E337" s="144" t="str">
        <f>VLOOKUP(A337,'2'!$X:$AB,2,FALSE)</f>
        <v>Within a few hours</v>
      </c>
      <c r="F337" s="144">
        <f>VLOOKUP($A337,'2'!$X:$AB,3,FALSE)</f>
        <v>1</v>
      </c>
      <c r="G337" s="144">
        <f>VLOOKUP($A337,'2'!$X:$AB,4,FALSE)</f>
        <v>0.83</v>
      </c>
      <c r="H337" s="343" t="str">
        <f>VLOOKUP($A337,'2'!$X:$AB,5,FALSE)</f>
        <v>No</v>
      </c>
      <c r="J337" s="144">
        <v>5.24</v>
      </c>
      <c r="K337" s="144">
        <v>618</v>
      </c>
      <c r="L337" s="144" t="s">
        <v>1507</v>
      </c>
      <c r="M337" s="144" t="s">
        <v>164</v>
      </c>
      <c r="N337" s="144" t="s">
        <v>369</v>
      </c>
      <c r="O337" s="343">
        <v>5.24</v>
      </c>
    </row>
    <row r="338" spans="1:15" s="144" customFormat="1" ht="15">
      <c r="A338" s="342">
        <v>334</v>
      </c>
      <c r="B338" s="144" t="s">
        <v>1511</v>
      </c>
      <c r="C338" s="144" t="s">
        <v>1512</v>
      </c>
      <c r="D338" s="144" t="s">
        <v>1513</v>
      </c>
      <c r="E338" s="144" t="str">
        <f>VLOOKUP(A338,'2'!$X:$AB,2,FALSE)</f>
        <v>Within a day</v>
      </c>
      <c r="F338" s="144">
        <f>VLOOKUP($A338,'2'!$X:$AB,3,FALSE)</f>
        <v>1</v>
      </c>
      <c r="G338" s="144">
        <f>VLOOKUP($A338,'2'!$X:$AB,4,FALSE)</f>
        <v>0.45</v>
      </c>
      <c r="H338" s="343" t="str">
        <f>VLOOKUP($A338,'2'!$X:$AB,5,FALSE)</f>
        <v>No</v>
      </c>
      <c r="J338" s="144">
        <v>5.96</v>
      </c>
      <c r="K338" s="144">
        <v>618</v>
      </c>
      <c r="L338" s="144" t="s">
        <v>1507</v>
      </c>
      <c r="M338" s="144" t="s">
        <v>188</v>
      </c>
      <c r="N338" s="144" t="s">
        <v>315</v>
      </c>
      <c r="O338" s="343">
        <v>5.96</v>
      </c>
    </row>
    <row r="339" spans="1:15" s="144" customFormat="1" ht="15">
      <c r="A339" s="342">
        <v>335</v>
      </c>
      <c r="B339" s="144" t="s">
        <v>1514</v>
      </c>
      <c r="C339" s="144" t="s">
        <v>1515</v>
      </c>
      <c r="D339" s="144" t="s">
        <v>1513</v>
      </c>
      <c r="E339" s="144" t="str">
        <f>VLOOKUP(A339,'2'!$X:$AB,2,FALSE)</f>
        <v>Within an hour</v>
      </c>
      <c r="F339" s="144">
        <f>VLOOKUP($A339,'2'!$X:$AB,3,FALSE)</f>
        <v>1</v>
      </c>
      <c r="G339" s="144">
        <f>VLOOKUP($A339,'2'!$X:$AB,4,FALSE)</f>
        <v>1</v>
      </c>
      <c r="H339" s="343" t="str">
        <f>VLOOKUP($A339,'2'!$X:$AB,5,FALSE)</f>
        <v>No</v>
      </c>
      <c r="J339" s="144">
        <v>5.3</v>
      </c>
      <c r="K339" s="144">
        <v>619</v>
      </c>
      <c r="L339" s="144" t="s">
        <v>1516</v>
      </c>
      <c r="M339" s="144" t="s">
        <v>188</v>
      </c>
      <c r="N339" s="144" t="s">
        <v>189</v>
      </c>
      <c r="O339" s="343">
        <v>5.3</v>
      </c>
    </row>
    <row r="340" spans="1:15" s="144" customFormat="1" ht="15">
      <c r="A340" s="342">
        <v>336</v>
      </c>
      <c r="B340" s="144" t="s">
        <v>1517</v>
      </c>
      <c r="C340" s="144" t="s">
        <v>1518</v>
      </c>
      <c r="D340" s="144" t="s">
        <v>1513</v>
      </c>
      <c r="E340" s="144" t="str">
        <f>VLOOKUP(A340,'2'!$X:$AB,2,FALSE)</f>
        <v>Within a few hours</v>
      </c>
      <c r="F340" s="144">
        <f>VLOOKUP($A340,'2'!$X:$AB,3,FALSE)</f>
        <v>1</v>
      </c>
      <c r="G340" s="144">
        <f>VLOOKUP($A340,'2'!$X:$AB,4,FALSE)</f>
        <v>0.8</v>
      </c>
      <c r="H340" s="343" t="str">
        <f>VLOOKUP($A340,'2'!$X:$AB,5,FALSE)</f>
        <v>No</v>
      </c>
      <c r="J340" s="144">
        <v>2</v>
      </c>
      <c r="K340" s="144">
        <v>621</v>
      </c>
      <c r="L340" s="144" t="s">
        <v>1519</v>
      </c>
      <c r="M340" s="144" t="s">
        <v>188</v>
      </c>
      <c r="N340" s="144" t="s">
        <v>315</v>
      </c>
      <c r="O340" s="343">
        <v>2</v>
      </c>
    </row>
    <row r="341" spans="1:15" s="144" customFormat="1" ht="15">
      <c r="A341" s="342">
        <v>337</v>
      </c>
      <c r="B341" s="144" t="s">
        <v>1520</v>
      </c>
      <c r="C341" s="144" t="s">
        <v>1521</v>
      </c>
      <c r="D341" s="144" t="s">
        <v>1522</v>
      </c>
      <c r="E341" s="144" t="str">
        <f>VLOOKUP(A341,'2'!$X:$AB,2,FALSE)</f>
        <v>Within a few hours</v>
      </c>
      <c r="F341" s="144">
        <f>VLOOKUP($A341,'2'!$X:$AB,3,FALSE)</f>
        <v>1</v>
      </c>
      <c r="G341" s="144">
        <f>VLOOKUP($A341,'2'!$X:$AB,4,FALSE)</f>
        <v>0.9</v>
      </c>
      <c r="H341" s="343" t="str">
        <f>VLOOKUP($A341,'2'!$X:$AB,5,FALSE)</f>
        <v>Yes</v>
      </c>
      <c r="J341" s="144">
        <v>8.99</v>
      </c>
      <c r="K341" s="144">
        <v>622</v>
      </c>
      <c r="L341" s="144" t="s">
        <v>1523</v>
      </c>
      <c r="M341" s="144" t="s">
        <v>188</v>
      </c>
      <c r="N341" s="144" t="s">
        <v>266</v>
      </c>
      <c r="O341" s="343">
        <v>8.99</v>
      </c>
    </row>
    <row r="342" spans="1:15" s="144" customFormat="1" ht="15">
      <c r="A342" s="342">
        <v>338</v>
      </c>
      <c r="B342" s="144" t="s">
        <v>1524</v>
      </c>
      <c r="C342" s="144" t="s">
        <v>1525</v>
      </c>
      <c r="D342" s="144" t="s">
        <v>1526</v>
      </c>
      <c r="E342" s="144" t="str">
        <f>VLOOKUP(A342,'2'!$X:$AB,2,FALSE)</f>
        <v>Within an hour</v>
      </c>
      <c r="F342" s="144">
        <f>VLOOKUP($A342,'2'!$X:$AB,3,FALSE)</f>
        <v>1</v>
      </c>
      <c r="G342" s="144">
        <f>VLOOKUP($A342,'2'!$X:$AB,4,FALSE)</f>
        <v>0.86</v>
      </c>
      <c r="H342" s="343" t="str">
        <f>VLOOKUP($A342,'2'!$X:$AB,5,FALSE)</f>
        <v>No</v>
      </c>
      <c r="J342" s="144">
        <v>8.4</v>
      </c>
      <c r="K342" s="144">
        <v>623</v>
      </c>
      <c r="L342" s="144" t="s">
        <v>1527</v>
      </c>
      <c r="M342" s="144" t="s">
        <v>188</v>
      </c>
      <c r="N342" s="144" t="s">
        <v>315</v>
      </c>
      <c r="O342" s="343">
        <v>8.4</v>
      </c>
    </row>
    <row r="343" spans="1:15" s="144" customFormat="1" ht="15">
      <c r="A343" s="342">
        <v>339</v>
      </c>
      <c r="B343" s="144" t="s">
        <v>1528</v>
      </c>
      <c r="C343" s="144" t="s">
        <v>1529</v>
      </c>
      <c r="D343" s="144" t="s">
        <v>1530</v>
      </c>
      <c r="E343" s="144" t="str">
        <f>VLOOKUP(A343,'2'!$X:$AB,2,FALSE)</f>
        <v>Within an hour</v>
      </c>
      <c r="F343" s="144">
        <f>VLOOKUP($A343,'2'!$X:$AB,3,FALSE)</f>
        <v>1</v>
      </c>
      <c r="G343" s="144">
        <f>VLOOKUP($A343,'2'!$X:$AB,4,FALSE)</f>
        <v>0.67</v>
      </c>
      <c r="H343" s="343" t="str">
        <f>VLOOKUP($A343,'2'!$X:$AB,5,FALSE)</f>
        <v>No</v>
      </c>
      <c r="J343" s="144">
        <v>5</v>
      </c>
      <c r="K343" s="144">
        <v>624</v>
      </c>
      <c r="L343" s="144" t="s">
        <v>1531</v>
      </c>
      <c r="M343" s="144" t="s">
        <v>188</v>
      </c>
      <c r="N343" s="144" t="s">
        <v>266</v>
      </c>
      <c r="O343" s="343">
        <v>5</v>
      </c>
    </row>
    <row r="344" spans="1:15" s="144" customFormat="1" ht="15">
      <c r="A344" s="342">
        <v>340</v>
      </c>
      <c r="B344" s="144" t="s">
        <v>1532</v>
      </c>
      <c r="C344" s="144" t="s">
        <v>1533</v>
      </c>
      <c r="D344" s="144" t="s">
        <v>1534</v>
      </c>
      <c r="E344" s="144">
        <f>VLOOKUP(A344,'2'!$X:$AB,2,FALSE)</f>
        <v>0</v>
      </c>
      <c r="F344" s="144">
        <f>VLOOKUP($A344,'2'!$X:$AB,3,FALSE)</f>
        <v>0</v>
      </c>
      <c r="G344" s="144">
        <f>VLOOKUP($A344,'2'!$X:$AB,4,FALSE)</f>
        <v>0</v>
      </c>
      <c r="H344" s="343">
        <f>VLOOKUP($A344,'2'!$X:$AB,5,FALSE)</f>
        <v>0</v>
      </c>
      <c r="J344" s="144">
        <v>19.989999999999998</v>
      </c>
      <c r="K344" s="144">
        <v>627</v>
      </c>
      <c r="L344" s="144" t="s">
        <v>1535</v>
      </c>
      <c r="M344" s="144" t="s">
        <v>188</v>
      </c>
      <c r="N344" s="144" t="s">
        <v>463</v>
      </c>
      <c r="O344" s="343">
        <v>19.989999999999998</v>
      </c>
    </row>
    <row r="345" spans="1:15" s="144" customFormat="1" ht="15">
      <c r="A345" s="342">
        <v>341</v>
      </c>
      <c r="B345" s="144" t="s">
        <v>1536</v>
      </c>
      <c r="C345" s="144" t="s">
        <v>1537</v>
      </c>
      <c r="D345" s="144" t="s">
        <v>1534</v>
      </c>
      <c r="E345" s="144" t="str">
        <f>VLOOKUP(A345,'2'!$X:$AB,2,FALSE)</f>
        <v>Within an hour</v>
      </c>
      <c r="F345" s="144">
        <f>VLOOKUP($A345,'2'!$X:$AB,3,FALSE)</f>
        <v>1</v>
      </c>
      <c r="G345" s="144">
        <f>VLOOKUP($A345,'2'!$X:$AB,4,FALSE)</f>
        <v>0.95</v>
      </c>
      <c r="H345" s="343" t="str">
        <f>VLOOKUP($A345,'2'!$X:$AB,5,FALSE)</f>
        <v>Yes</v>
      </c>
      <c r="J345" s="144">
        <v>5.33</v>
      </c>
      <c r="K345" s="144">
        <v>635</v>
      </c>
      <c r="L345" s="144" t="s">
        <v>1538</v>
      </c>
      <c r="M345" s="144" t="s">
        <v>188</v>
      </c>
      <c r="N345" s="144" t="s">
        <v>189</v>
      </c>
      <c r="O345" s="343">
        <v>5.33</v>
      </c>
    </row>
    <row r="346" spans="1:15" s="144" customFormat="1" ht="15">
      <c r="A346" s="342">
        <v>342</v>
      </c>
      <c r="B346" s="144" t="s">
        <v>1539</v>
      </c>
      <c r="C346" s="144" t="s">
        <v>1540</v>
      </c>
      <c r="D346" s="144" t="s">
        <v>1541</v>
      </c>
      <c r="E346" s="144" t="str">
        <f>VLOOKUP(A346,'2'!$X:$AB,2,FALSE)</f>
        <v>Within a few hours</v>
      </c>
      <c r="F346" s="144">
        <f>VLOOKUP($A346,'2'!$X:$AB,3,FALSE)</f>
        <v>1</v>
      </c>
      <c r="G346" s="144">
        <f>VLOOKUP($A346,'2'!$X:$AB,4,FALSE)</f>
        <v>0.65</v>
      </c>
      <c r="H346" s="343" t="str">
        <f>VLOOKUP($A346,'2'!$X:$AB,5,FALSE)</f>
        <v>Yes</v>
      </c>
      <c r="J346" s="144">
        <v>99</v>
      </c>
      <c r="K346" s="144">
        <v>635</v>
      </c>
      <c r="L346" s="144" t="s">
        <v>1538</v>
      </c>
      <c r="M346" s="144" t="s">
        <v>176</v>
      </c>
      <c r="N346" s="144" t="s">
        <v>463</v>
      </c>
      <c r="O346" s="343">
        <v>99</v>
      </c>
    </row>
    <row r="347" spans="1:15" s="144" customFormat="1" ht="15">
      <c r="A347" s="342">
        <v>343</v>
      </c>
      <c r="B347" s="144" t="s">
        <v>1542</v>
      </c>
      <c r="C347" s="144" t="s">
        <v>1543</v>
      </c>
      <c r="D347" s="144" t="s">
        <v>1541</v>
      </c>
      <c r="E347" s="144" t="str">
        <f>VLOOKUP(A347,'2'!$X:$AB,2,FALSE)</f>
        <v>Within a few hours</v>
      </c>
      <c r="F347" s="144">
        <f>VLOOKUP($A347,'2'!$X:$AB,3,FALSE)</f>
        <v>0.9</v>
      </c>
      <c r="G347" s="144">
        <f>VLOOKUP($A347,'2'!$X:$AB,4,FALSE)</f>
        <v>0.75</v>
      </c>
      <c r="H347" s="343" t="str">
        <f>VLOOKUP($A347,'2'!$X:$AB,5,FALSE)</f>
        <v>No</v>
      </c>
      <c r="J347" s="144">
        <v>35.020000000000003</v>
      </c>
      <c r="K347" s="144">
        <v>637</v>
      </c>
      <c r="L347" s="144" t="s">
        <v>1544</v>
      </c>
      <c r="M347" s="144" t="s">
        <v>176</v>
      </c>
      <c r="N347" s="144" t="s">
        <v>597</v>
      </c>
      <c r="O347" s="343">
        <v>35.020000000000003</v>
      </c>
    </row>
    <row r="348" spans="1:15" s="144" customFormat="1" ht="15">
      <c r="A348" s="342">
        <v>344</v>
      </c>
      <c r="B348" s="144" t="s">
        <v>1545</v>
      </c>
      <c r="C348" s="144" t="s">
        <v>1546</v>
      </c>
      <c r="D348" s="144" t="s">
        <v>1547</v>
      </c>
      <c r="E348" s="144" t="str">
        <f>VLOOKUP(A348,'2'!$X:$AB,2,FALSE)</f>
        <v>Within a day</v>
      </c>
      <c r="F348" s="144">
        <f>VLOOKUP($A348,'2'!$X:$AB,3,FALSE)</f>
        <v>1</v>
      </c>
      <c r="G348" s="144">
        <f>VLOOKUP($A348,'2'!$X:$AB,4,FALSE)</f>
        <v>1</v>
      </c>
      <c r="H348" s="343" t="str">
        <f>VLOOKUP($A348,'2'!$X:$AB,5,FALSE)</f>
        <v>No</v>
      </c>
      <c r="J348" s="144">
        <v>8.8000000000000007</v>
      </c>
      <c r="K348" s="144">
        <v>638</v>
      </c>
      <c r="L348" s="144" t="s">
        <v>1548</v>
      </c>
      <c r="M348" s="144" t="s">
        <v>164</v>
      </c>
      <c r="N348" s="144" t="s">
        <v>266</v>
      </c>
      <c r="O348" s="343">
        <v>8.8000000000000007</v>
      </c>
    </row>
    <row r="349" spans="1:15" s="144" customFormat="1" ht="15">
      <c r="A349" s="342">
        <v>345</v>
      </c>
      <c r="B349" s="144" t="s">
        <v>1549</v>
      </c>
      <c r="C349" s="144" t="s">
        <v>1550</v>
      </c>
      <c r="D349" s="144" t="s">
        <v>1551</v>
      </c>
      <c r="E349" s="144" t="str">
        <f>VLOOKUP(A349,'2'!$X:$AB,2,FALSE)</f>
        <v>Within an hour</v>
      </c>
      <c r="F349" s="144">
        <f>VLOOKUP($A349,'2'!$X:$AB,3,FALSE)</f>
        <v>1</v>
      </c>
      <c r="G349" s="144">
        <f>VLOOKUP($A349,'2'!$X:$AB,4,FALSE)</f>
        <v>1</v>
      </c>
      <c r="H349" s="343" t="str">
        <f>VLOOKUP($A349,'2'!$X:$AB,5,FALSE)</f>
        <v>Yes</v>
      </c>
      <c r="J349" s="144">
        <v>4.2</v>
      </c>
      <c r="K349" s="144">
        <v>638</v>
      </c>
      <c r="L349" s="144" t="s">
        <v>1548</v>
      </c>
      <c r="M349" s="144" t="s">
        <v>164</v>
      </c>
      <c r="N349" s="144" t="s">
        <v>266</v>
      </c>
      <c r="O349" s="343">
        <v>4.2</v>
      </c>
    </row>
    <row r="350" spans="1:15" s="144" customFormat="1" ht="15">
      <c r="A350" s="342">
        <v>346</v>
      </c>
      <c r="B350" s="144" t="s">
        <v>1552</v>
      </c>
      <c r="C350" s="144" t="s">
        <v>1553</v>
      </c>
      <c r="D350" s="144" t="s">
        <v>1554</v>
      </c>
      <c r="E350" s="144">
        <f>VLOOKUP(A350,'2'!$X:$AB,2,FALSE)</f>
        <v>0</v>
      </c>
      <c r="F350" s="144">
        <f>VLOOKUP($A350,'2'!$X:$AB,3,FALSE)</f>
        <v>0</v>
      </c>
      <c r="G350" s="144">
        <f>VLOOKUP($A350,'2'!$X:$AB,4,FALSE)</f>
        <v>0</v>
      </c>
      <c r="H350" s="343">
        <f>VLOOKUP($A350,'2'!$X:$AB,5,FALSE)</f>
        <v>0</v>
      </c>
      <c r="J350" s="144">
        <v>59.24</v>
      </c>
      <c r="K350" s="144">
        <v>639</v>
      </c>
      <c r="L350" s="144" t="s">
        <v>1555</v>
      </c>
      <c r="M350" s="144" t="s">
        <v>176</v>
      </c>
      <c r="N350" s="144" t="s">
        <v>511</v>
      </c>
      <c r="O350" s="343">
        <v>59.24</v>
      </c>
    </row>
    <row r="351" spans="1:15" s="144" customFormat="1" ht="15">
      <c r="A351" s="342">
        <v>347</v>
      </c>
      <c r="B351" s="144" t="s">
        <v>1556</v>
      </c>
      <c r="C351" s="144" t="s">
        <v>1557</v>
      </c>
      <c r="D351" s="144" t="s">
        <v>1558</v>
      </c>
      <c r="E351" s="144" t="str">
        <f>VLOOKUP(A351,'2'!$X:$AB,2,FALSE)</f>
        <v>Within a day</v>
      </c>
      <c r="F351" s="144">
        <f>VLOOKUP($A351,'2'!$X:$AB,3,FALSE)</f>
        <v>0.5</v>
      </c>
      <c r="G351" s="144">
        <f>VLOOKUP($A351,'2'!$X:$AB,4,FALSE)</f>
        <v>0.1</v>
      </c>
      <c r="H351" s="343" t="str">
        <f>VLOOKUP($A351,'2'!$X:$AB,5,FALSE)</f>
        <v>No</v>
      </c>
      <c r="J351" s="144">
        <v>59.24</v>
      </c>
      <c r="K351" s="144">
        <v>640</v>
      </c>
      <c r="L351" s="144" t="s">
        <v>1559</v>
      </c>
      <c r="M351" s="144" t="s">
        <v>176</v>
      </c>
      <c r="N351" s="144" t="s">
        <v>511</v>
      </c>
      <c r="O351" s="343">
        <v>59.24</v>
      </c>
    </row>
    <row r="352" spans="1:15" s="144" customFormat="1" ht="15">
      <c r="A352" s="342">
        <v>348</v>
      </c>
      <c r="B352" s="144" t="s">
        <v>1560</v>
      </c>
      <c r="C352" s="144" t="s">
        <v>1561</v>
      </c>
      <c r="D352" s="144" t="s">
        <v>1558</v>
      </c>
      <c r="E352" s="144" t="str">
        <f>VLOOKUP(A352,'2'!$X:$AB,2,FALSE)</f>
        <v>A few days or more</v>
      </c>
      <c r="F352" s="144">
        <f>VLOOKUP($A352,'2'!$X:$AB,3,FALSE)</f>
        <v>0.46</v>
      </c>
      <c r="G352" s="144">
        <f>VLOOKUP($A352,'2'!$X:$AB,4,FALSE)</f>
        <v>0.88</v>
      </c>
      <c r="H352" s="343" t="str">
        <f>VLOOKUP($A352,'2'!$X:$AB,5,FALSE)</f>
        <v>Yes</v>
      </c>
      <c r="J352" s="144">
        <v>35.020000000000003</v>
      </c>
      <c r="K352" s="144">
        <v>640</v>
      </c>
      <c r="L352" s="144" t="s">
        <v>1559</v>
      </c>
      <c r="M352" s="144" t="s">
        <v>176</v>
      </c>
      <c r="N352" s="144" t="s">
        <v>597</v>
      </c>
      <c r="O352" s="343">
        <v>35.020000000000003</v>
      </c>
    </row>
    <row r="353" spans="1:15" s="144" customFormat="1" ht="15">
      <c r="A353" s="342">
        <v>349</v>
      </c>
      <c r="B353" s="144" t="s">
        <v>1562</v>
      </c>
      <c r="C353" s="144" t="s">
        <v>1563</v>
      </c>
      <c r="D353" s="144" t="s">
        <v>1564</v>
      </c>
      <c r="E353" s="144" t="str">
        <f>VLOOKUP(A353,'2'!$X:$AB,2,FALSE)</f>
        <v>Within an hour</v>
      </c>
      <c r="F353" s="144">
        <f>VLOOKUP($A353,'2'!$X:$AB,3,FALSE)</f>
        <v>1</v>
      </c>
      <c r="G353" s="144">
        <f>VLOOKUP($A353,'2'!$X:$AB,4,FALSE)</f>
        <v>0.96</v>
      </c>
      <c r="H353" s="343" t="str">
        <f>VLOOKUP($A353,'2'!$X:$AB,5,FALSE)</f>
        <v>Yes</v>
      </c>
      <c r="J353" s="144">
        <v>8.8000000000000007</v>
      </c>
      <c r="K353" s="144">
        <v>640</v>
      </c>
      <c r="L353" s="144" t="s">
        <v>1559</v>
      </c>
      <c r="M353" s="144" t="s">
        <v>164</v>
      </c>
      <c r="N353" s="144" t="s">
        <v>266</v>
      </c>
      <c r="O353" s="343">
        <v>8.8000000000000007</v>
      </c>
    </row>
    <row r="354" spans="1:15" s="144" customFormat="1" ht="15">
      <c r="A354" s="342">
        <v>350</v>
      </c>
      <c r="B354" s="144" t="s">
        <v>1565</v>
      </c>
      <c r="C354" s="144" t="s">
        <v>1566</v>
      </c>
      <c r="D354" s="144" t="s">
        <v>1564</v>
      </c>
      <c r="E354" s="144" t="str">
        <f>VLOOKUP(A354,'2'!$X:$AB,2,FALSE)</f>
        <v>Within an hour</v>
      </c>
      <c r="F354" s="144">
        <f>VLOOKUP($A354,'2'!$X:$AB,3,FALSE)</f>
        <v>1</v>
      </c>
      <c r="G354" s="144">
        <f>VLOOKUP($A354,'2'!$X:$AB,4,FALSE)</f>
        <v>1</v>
      </c>
      <c r="H354" s="343" t="str">
        <f>VLOOKUP($A354,'2'!$X:$AB,5,FALSE)</f>
        <v>Yes</v>
      </c>
      <c r="J354" s="144">
        <v>4.2</v>
      </c>
      <c r="K354" s="144">
        <v>640</v>
      </c>
      <c r="L354" s="144" t="s">
        <v>1559</v>
      </c>
      <c r="M354" s="144" t="s">
        <v>164</v>
      </c>
      <c r="N354" s="144" t="s">
        <v>266</v>
      </c>
      <c r="O354" s="343">
        <v>4.2</v>
      </c>
    </row>
    <row r="355" spans="1:15" s="144" customFormat="1" ht="15">
      <c r="A355" s="342">
        <v>351</v>
      </c>
      <c r="B355" s="144" t="s">
        <v>1567</v>
      </c>
      <c r="C355" s="144" t="s">
        <v>1568</v>
      </c>
      <c r="D355" s="144" t="s">
        <v>1569</v>
      </c>
      <c r="E355" s="144" t="str">
        <f>VLOOKUP(A355,'2'!$X:$AB,2,FALSE)</f>
        <v>Within a few hours</v>
      </c>
      <c r="F355" s="144">
        <f>VLOOKUP($A355,'2'!$X:$AB,3,FALSE)</f>
        <v>0.9</v>
      </c>
      <c r="G355" s="144">
        <f>VLOOKUP($A355,'2'!$X:$AB,4,FALSE)</f>
        <v>0.96</v>
      </c>
      <c r="H355" s="343" t="str">
        <f>VLOOKUP($A355,'2'!$X:$AB,5,FALSE)</f>
        <v>No</v>
      </c>
      <c r="J355" s="144">
        <v>19.989999999999998</v>
      </c>
      <c r="K355" s="144">
        <v>646</v>
      </c>
      <c r="L355" s="144" t="s">
        <v>1570</v>
      </c>
      <c r="M355" s="144" t="s">
        <v>188</v>
      </c>
      <c r="N355" s="144" t="s">
        <v>189</v>
      </c>
      <c r="O355" s="343">
        <v>19.989999999999998</v>
      </c>
    </row>
    <row r="356" spans="1:15" s="144" customFormat="1" ht="15">
      <c r="A356" s="342">
        <v>352</v>
      </c>
      <c r="B356" s="144" t="s">
        <v>1571</v>
      </c>
      <c r="C356" s="144" t="s">
        <v>1572</v>
      </c>
      <c r="D356" s="144" t="s">
        <v>1569</v>
      </c>
      <c r="E356" s="144" t="str">
        <f>VLOOKUP(A356,'2'!$X:$AB,2,FALSE)</f>
        <v>Within a few hours</v>
      </c>
      <c r="F356" s="144">
        <f>VLOOKUP($A356,'2'!$X:$AB,3,FALSE)</f>
        <v>1</v>
      </c>
      <c r="G356" s="144">
        <f>VLOOKUP($A356,'2'!$X:$AB,4,FALSE)</f>
        <v>0.78</v>
      </c>
      <c r="H356" s="343" t="str">
        <f>VLOOKUP($A356,'2'!$X:$AB,5,FALSE)</f>
        <v>No</v>
      </c>
      <c r="J356" s="144">
        <v>8.99</v>
      </c>
      <c r="K356" s="144">
        <v>648</v>
      </c>
      <c r="L356" s="144" t="s">
        <v>1573</v>
      </c>
      <c r="M356" s="144" t="s">
        <v>188</v>
      </c>
      <c r="N356" s="144" t="s">
        <v>189</v>
      </c>
      <c r="O356" s="343">
        <v>8.99</v>
      </c>
    </row>
    <row r="357" spans="1:15" s="144" customFormat="1" ht="15">
      <c r="A357" s="342">
        <v>353</v>
      </c>
      <c r="B357" s="144" t="s">
        <v>1574</v>
      </c>
      <c r="C357" s="144" t="s">
        <v>1575</v>
      </c>
      <c r="D357" s="144" t="s">
        <v>1576</v>
      </c>
      <c r="E357" s="144" t="str">
        <f>VLOOKUP(A357,'2'!$X:$AB,2,FALSE)</f>
        <v>Within a day</v>
      </c>
      <c r="F357" s="144">
        <f>VLOOKUP($A357,'2'!$X:$AB,3,FALSE)</f>
        <v>0.5</v>
      </c>
      <c r="G357" s="144">
        <f>VLOOKUP($A357,'2'!$X:$AB,4,FALSE)</f>
        <v>0.86</v>
      </c>
      <c r="H357" s="343" t="str">
        <f>VLOOKUP($A357,'2'!$X:$AB,5,FALSE)</f>
        <v>Yes</v>
      </c>
      <c r="J357" s="144">
        <v>0.71</v>
      </c>
      <c r="K357" s="144">
        <v>649</v>
      </c>
      <c r="L357" s="144" t="s">
        <v>1577</v>
      </c>
      <c r="M357" s="144" t="s">
        <v>188</v>
      </c>
      <c r="N357" s="144" t="s">
        <v>229</v>
      </c>
      <c r="O357" s="343">
        <v>0.71</v>
      </c>
    </row>
    <row r="358" spans="1:15" s="144" customFormat="1" ht="15">
      <c r="A358" s="342">
        <v>354</v>
      </c>
      <c r="B358" s="144" t="s">
        <v>1578</v>
      </c>
      <c r="C358" s="144" t="s">
        <v>1579</v>
      </c>
      <c r="D358" s="144" t="s">
        <v>1576</v>
      </c>
      <c r="E358" s="144" t="str">
        <f>VLOOKUP(A358,'2'!$X:$AB,2,FALSE)</f>
        <v>Within an hour</v>
      </c>
      <c r="F358" s="144">
        <f>VLOOKUP($A358,'2'!$X:$AB,3,FALSE)</f>
        <v>1</v>
      </c>
      <c r="G358" s="144">
        <f>VLOOKUP($A358,'2'!$X:$AB,4,FALSE)</f>
        <v>0.98</v>
      </c>
      <c r="H358" s="343" t="str">
        <f>VLOOKUP($A358,'2'!$X:$AB,5,FALSE)</f>
        <v>Yes</v>
      </c>
      <c r="J358" s="144">
        <v>13.18</v>
      </c>
      <c r="K358" s="144">
        <v>651</v>
      </c>
      <c r="L358" s="144" t="s">
        <v>1580</v>
      </c>
      <c r="M358" s="144" t="s">
        <v>188</v>
      </c>
      <c r="N358" s="144" t="s">
        <v>369</v>
      </c>
      <c r="O358" s="343">
        <v>13.18</v>
      </c>
    </row>
    <row r="359" spans="1:15" s="144" customFormat="1" ht="15">
      <c r="A359" s="342">
        <v>355</v>
      </c>
      <c r="B359" s="144" t="s">
        <v>1581</v>
      </c>
      <c r="C359" s="144" t="s">
        <v>1582</v>
      </c>
      <c r="D359" s="144" t="s">
        <v>1583</v>
      </c>
      <c r="E359" s="144" t="str">
        <f>VLOOKUP(A359,'2'!$X:$AB,2,FALSE)</f>
        <v>Within a day</v>
      </c>
      <c r="F359" s="144">
        <f>VLOOKUP($A359,'2'!$X:$AB,3,FALSE)</f>
        <v>0.91</v>
      </c>
      <c r="G359" s="144">
        <f>VLOOKUP($A359,'2'!$X:$AB,4,FALSE)</f>
        <v>0.87</v>
      </c>
      <c r="H359" s="343" t="str">
        <f>VLOOKUP($A359,'2'!$X:$AB,5,FALSE)</f>
        <v>Yes</v>
      </c>
      <c r="J359" s="144">
        <v>44.55</v>
      </c>
      <c r="K359" s="144">
        <v>651</v>
      </c>
      <c r="L359" s="144" t="s">
        <v>1580</v>
      </c>
      <c r="M359" s="144" t="s">
        <v>176</v>
      </c>
      <c r="N359" s="144" t="s">
        <v>597</v>
      </c>
      <c r="O359" s="343">
        <v>44.55</v>
      </c>
    </row>
    <row r="360" spans="1:15" s="144" customFormat="1" ht="15">
      <c r="A360" s="342">
        <v>356</v>
      </c>
      <c r="B360" s="144" t="s">
        <v>1584</v>
      </c>
      <c r="C360" s="144" t="s">
        <v>1585</v>
      </c>
      <c r="D360" s="144" t="s">
        <v>1583</v>
      </c>
      <c r="E360" s="144" t="str">
        <f>VLOOKUP(A360,'2'!$X:$AB,2,FALSE)</f>
        <v>Within a few hours</v>
      </c>
      <c r="F360" s="144">
        <f>VLOOKUP($A360,'2'!$X:$AB,3,FALSE)</f>
        <v>0.75</v>
      </c>
      <c r="G360" s="144">
        <f>VLOOKUP($A360,'2'!$X:$AB,4,FALSE)</f>
        <v>1</v>
      </c>
      <c r="H360" s="343" t="str">
        <f>VLOOKUP($A360,'2'!$X:$AB,5,FALSE)</f>
        <v>No</v>
      </c>
      <c r="J360" s="144">
        <v>4.95</v>
      </c>
      <c r="K360" s="144">
        <v>651</v>
      </c>
      <c r="L360" s="144" t="s">
        <v>1580</v>
      </c>
      <c r="M360" s="144" t="s">
        <v>188</v>
      </c>
      <c r="N360" s="144" t="s">
        <v>189</v>
      </c>
      <c r="O360" s="343">
        <v>4.95</v>
      </c>
    </row>
    <row r="361" spans="1:15" s="144" customFormat="1" ht="15">
      <c r="A361" s="342">
        <v>357</v>
      </c>
      <c r="B361" s="144" t="s">
        <v>1586</v>
      </c>
      <c r="C361" s="144" t="s">
        <v>1587</v>
      </c>
      <c r="D361" s="144" t="s">
        <v>1588</v>
      </c>
      <c r="E361" s="144" t="str">
        <f>VLOOKUP(A361,'2'!$X:$AB,2,FALSE)</f>
        <v>Within an hour</v>
      </c>
      <c r="F361" s="144">
        <f>VLOOKUP($A361,'2'!$X:$AB,3,FALSE)</f>
        <v>0.9</v>
      </c>
      <c r="G361" s="144">
        <f>VLOOKUP($A361,'2'!$X:$AB,4,FALSE)</f>
        <v>1</v>
      </c>
      <c r="H361" s="343" t="str">
        <f>VLOOKUP($A361,'2'!$X:$AB,5,FALSE)</f>
        <v>No</v>
      </c>
      <c r="J361" s="144">
        <v>11.28</v>
      </c>
      <c r="K361" s="144">
        <v>651</v>
      </c>
      <c r="L361" s="144" t="s">
        <v>1580</v>
      </c>
      <c r="M361" s="144" t="s">
        <v>188</v>
      </c>
      <c r="N361" s="144" t="s">
        <v>283</v>
      </c>
      <c r="O361" s="343">
        <v>11.28</v>
      </c>
    </row>
    <row r="362" spans="1:15" s="144" customFormat="1" ht="15">
      <c r="A362" s="342">
        <v>358</v>
      </c>
      <c r="B362" s="144" t="s">
        <v>1589</v>
      </c>
      <c r="C362" s="144" t="s">
        <v>1590</v>
      </c>
      <c r="D362" s="144" t="s">
        <v>1588</v>
      </c>
      <c r="E362" s="144" t="str">
        <f>VLOOKUP(A362,'2'!$X:$AB,2,FALSE)</f>
        <v>Within a few hours</v>
      </c>
      <c r="F362" s="144">
        <f>VLOOKUP($A362,'2'!$X:$AB,3,FALSE)</f>
        <v>1</v>
      </c>
      <c r="G362" s="144">
        <f>VLOOKUP($A362,'2'!$X:$AB,4,FALSE)</f>
        <v>0.56000000000000005</v>
      </c>
      <c r="H362" s="343" t="str">
        <f>VLOOKUP($A362,'2'!$X:$AB,5,FALSE)</f>
        <v>Yes</v>
      </c>
      <c r="J362" s="144">
        <v>1.49</v>
      </c>
      <c r="K362" s="144">
        <v>653</v>
      </c>
      <c r="L362" s="144" t="s">
        <v>1591</v>
      </c>
      <c r="M362" s="144" t="s">
        <v>164</v>
      </c>
      <c r="N362" s="144" t="s">
        <v>369</v>
      </c>
      <c r="O362" s="343">
        <v>1.49</v>
      </c>
    </row>
    <row r="363" spans="1:15" s="144" customFormat="1" ht="15">
      <c r="A363" s="342">
        <v>359</v>
      </c>
      <c r="B363" s="144" t="s">
        <v>1592</v>
      </c>
      <c r="C363" s="144" t="s">
        <v>1593</v>
      </c>
      <c r="D363" s="144" t="s">
        <v>1594</v>
      </c>
      <c r="E363" s="144" t="str">
        <f>VLOOKUP(A363,'2'!$X:$AB,2,FALSE)</f>
        <v>Within an hour</v>
      </c>
      <c r="F363" s="144">
        <f>VLOOKUP($A363,'2'!$X:$AB,3,FALSE)</f>
        <v>1</v>
      </c>
      <c r="G363" s="144">
        <f>VLOOKUP($A363,'2'!$X:$AB,4,FALSE)</f>
        <v>1</v>
      </c>
      <c r="H363" s="343" t="str">
        <f>VLOOKUP($A363,'2'!$X:$AB,5,FALSE)</f>
        <v>No</v>
      </c>
      <c r="J363" s="144">
        <v>9.0299999999999994</v>
      </c>
      <c r="K363" s="144">
        <v>657</v>
      </c>
      <c r="L363" s="144" t="s">
        <v>1595</v>
      </c>
      <c r="M363" s="144" t="s">
        <v>188</v>
      </c>
      <c r="N363" s="144" t="s">
        <v>315</v>
      </c>
      <c r="O363" s="343">
        <v>9.0299999999999994</v>
      </c>
    </row>
    <row r="364" spans="1:15" s="144" customFormat="1" ht="15">
      <c r="A364" s="342">
        <v>360</v>
      </c>
      <c r="B364" s="144" t="s">
        <v>1596</v>
      </c>
      <c r="C364" s="144" t="s">
        <v>1597</v>
      </c>
      <c r="D364" s="144" t="s">
        <v>1594</v>
      </c>
      <c r="E364" s="144">
        <f>VLOOKUP(A364,'2'!$X:$AB,2,FALSE)</f>
        <v>0</v>
      </c>
      <c r="F364" s="144">
        <f>VLOOKUP($A364,'2'!$X:$AB,3,FALSE)</f>
        <v>0</v>
      </c>
      <c r="G364" s="144">
        <f>VLOOKUP($A364,'2'!$X:$AB,4,FALSE)</f>
        <v>0</v>
      </c>
      <c r="H364" s="343">
        <f>VLOOKUP($A364,'2'!$X:$AB,5,FALSE)</f>
        <v>0</v>
      </c>
      <c r="J364" s="144">
        <v>56.14</v>
      </c>
      <c r="K364" s="144">
        <v>659</v>
      </c>
      <c r="L364" s="144" t="s">
        <v>1598</v>
      </c>
      <c r="M364" s="144" t="s">
        <v>176</v>
      </c>
      <c r="N364" s="144" t="s">
        <v>283</v>
      </c>
      <c r="O364" s="343">
        <v>56.14</v>
      </c>
    </row>
    <row r="365" spans="1:15" s="144" customFormat="1" ht="15">
      <c r="A365" s="342">
        <v>361</v>
      </c>
      <c r="B365" s="144" t="s">
        <v>1599</v>
      </c>
      <c r="C365" s="144" t="s">
        <v>1600</v>
      </c>
      <c r="D365" s="144" t="s">
        <v>1594</v>
      </c>
      <c r="E365" s="144" t="str">
        <f>VLOOKUP(A365,'2'!$X:$AB,2,FALSE)</f>
        <v>Within a day</v>
      </c>
      <c r="F365" s="144">
        <f>VLOOKUP($A365,'2'!$X:$AB,3,FALSE)</f>
        <v>1</v>
      </c>
      <c r="G365" s="144">
        <f>VLOOKUP($A365,'2'!$X:$AB,4,FALSE)</f>
        <v>0.9</v>
      </c>
      <c r="H365" s="343" t="str">
        <f>VLOOKUP($A365,'2'!$X:$AB,5,FALSE)</f>
        <v>No</v>
      </c>
      <c r="J365" s="144">
        <v>7.4</v>
      </c>
      <c r="K365" s="144">
        <v>663</v>
      </c>
      <c r="L365" s="144" t="s">
        <v>1601</v>
      </c>
      <c r="M365" s="144" t="s">
        <v>188</v>
      </c>
      <c r="N365" s="144" t="s">
        <v>189</v>
      </c>
      <c r="O365" s="343">
        <v>7.4</v>
      </c>
    </row>
    <row r="366" spans="1:15" s="144" customFormat="1" ht="15">
      <c r="A366" s="342">
        <v>362</v>
      </c>
      <c r="B366" s="144" t="s">
        <v>1602</v>
      </c>
      <c r="C366" s="144" t="s">
        <v>1603</v>
      </c>
      <c r="D366" s="144" t="s">
        <v>1604</v>
      </c>
      <c r="E366" s="144" t="str">
        <f>VLOOKUP(A366,'2'!$X:$AB,2,FALSE)</f>
        <v>Within a day</v>
      </c>
      <c r="F366" s="144">
        <f>VLOOKUP($A366,'2'!$X:$AB,3,FALSE)</f>
        <v>0.6</v>
      </c>
      <c r="G366" s="144">
        <f>VLOOKUP($A366,'2'!$X:$AB,4,FALSE)</f>
        <v>1</v>
      </c>
      <c r="H366" s="343" t="str">
        <f>VLOOKUP($A366,'2'!$X:$AB,5,FALSE)</f>
        <v>No</v>
      </c>
      <c r="J366" s="144">
        <v>8.99</v>
      </c>
      <c r="K366" s="144">
        <v>665</v>
      </c>
      <c r="L366" s="144" t="s">
        <v>1605</v>
      </c>
      <c r="M366" s="144" t="s">
        <v>188</v>
      </c>
      <c r="N366" s="144" t="s">
        <v>189</v>
      </c>
      <c r="O366" s="343">
        <v>8.99</v>
      </c>
    </row>
    <row r="367" spans="1:15" s="144" customFormat="1" ht="15">
      <c r="A367" s="342">
        <v>363</v>
      </c>
      <c r="B367" s="144" t="s">
        <v>1606</v>
      </c>
      <c r="C367" s="144" t="s">
        <v>1607</v>
      </c>
      <c r="D367" s="144" t="s">
        <v>1604</v>
      </c>
      <c r="E367" s="144" t="str">
        <f>VLOOKUP(A367,'2'!$X:$AB,2,FALSE)</f>
        <v>Within an hour</v>
      </c>
      <c r="F367" s="144">
        <f>VLOOKUP($A367,'2'!$X:$AB,3,FALSE)</f>
        <v>1</v>
      </c>
      <c r="G367" s="144">
        <f>VLOOKUP($A367,'2'!$X:$AB,4,FALSE)</f>
        <v>0.82</v>
      </c>
      <c r="H367" s="343" t="str">
        <f>VLOOKUP($A367,'2'!$X:$AB,5,FALSE)</f>
        <v>No</v>
      </c>
      <c r="J367" s="144">
        <v>30</v>
      </c>
      <c r="K367" s="144">
        <v>665</v>
      </c>
      <c r="L367" s="144" t="s">
        <v>1605</v>
      </c>
      <c r="M367" s="144" t="s">
        <v>176</v>
      </c>
      <c r="N367" s="144" t="s">
        <v>177</v>
      </c>
      <c r="O367" s="343">
        <v>30</v>
      </c>
    </row>
    <row r="368" spans="1:15" s="144" customFormat="1" ht="15">
      <c r="A368" s="342">
        <v>364</v>
      </c>
      <c r="B368" s="144" t="s">
        <v>1608</v>
      </c>
      <c r="C368" s="144" t="s">
        <v>1609</v>
      </c>
      <c r="D368" s="144" t="s">
        <v>1610</v>
      </c>
      <c r="E368" s="144" t="str">
        <f>VLOOKUP(A368,'2'!$X:$AB,2,FALSE)</f>
        <v>Within a few hours</v>
      </c>
      <c r="F368" s="144">
        <f>VLOOKUP($A368,'2'!$X:$AB,3,FALSE)</f>
        <v>0.8</v>
      </c>
      <c r="G368" s="144">
        <f>VLOOKUP($A368,'2'!$X:$AB,4,FALSE)</f>
        <v>0.98</v>
      </c>
      <c r="H368" s="343" t="str">
        <f>VLOOKUP($A368,'2'!$X:$AB,5,FALSE)</f>
        <v>Yes</v>
      </c>
      <c r="J368" s="144">
        <v>5.42</v>
      </c>
      <c r="K368" s="144">
        <v>666</v>
      </c>
      <c r="L368" s="144" t="s">
        <v>1611</v>
      </c>
      <c r="M368" s="144" t="s">
        <v>188</v>
      </c>
      <c r="N368" s="144" t="s">
        <v>369</v>
      </c>
      <c r="O368" s="343">
        <v>5.42</v>
      </c>
    </row>
    <row r="369" spans="1:15" s="144" customFormat="1" ht="15">
      <c r="A369" s="342">
        <v>365</v>
      </c>
      <c r="B369" s="144" t="s">
        <v>1612</v>
      </c>
      <c r="C369" s="144" t="s">
        <v>1613</v>
      </c>
      <c r="D369" s="144" t="s">
        <v>1614</v>
      </c>
      <c r="E369" s="144" t="str">
        <f>VLOOKUP(A369,'2'!$X:$AB,2,FALSE)</f>
        <v>Within an hour</v>
      </c>
      <c r="F369" s="144">
        <f>VLOOKUP($A369,'2'!$X:$AB,3,FALSE)</f>
        <v>0.9</v>
      </c>
      <c r="G369" s="144">
        <f>VLOOKUP($A369,'2'!$X:$AB,4,FALSE)</f>
        <v>1</v>
      </c>
      <c r="H369" s="343" t="str">
        <f>VLOOKUP($A369,'2'!$X:$AB,5,FALSE)</f>
        <v>Yes</v>
      </c>
      <c r="J369" s="144">
        <v>8.99</v>
      </c>
      <c r="K369" s="144">
        <v>667</v>
      </c>
      <c r="L369" s="144" t="s">
        <v>1615</v>
      </c>
      <c r="M369" s="144" t="s">
        <v>188</v>
      </c>
      <c r="N369" s="144" t="s">
        <v>189</v>
      </c>
      <c r="O369" s="343">
        <v>8.99</v>
      </c>
    </row>
    <row r="370" spans="1:15" s="144" customFormat="1" ht="15">
      <c r="A370" s="342">
        <v>366</v>
      </c>
      <c r="B370" s="144" t="s">
        <v>1616</v>
      </c>
      <c r="C370" s="144" t="s">
        <v>1617</v>
      </c>
      <c r="D370" s="144" t="s">
        <v>1618</v>
      </c>
      <c r="E370" s="144" t="str">
        <f>VLOOKUP(A370,'2'!$X:$AB,2,FALSE)</f>
        <v>Within an hour</v>
      </c>
      <c r="F370" s="144">
        <f>VLOOKUP($A370,'2'!$X:$AB,3,FALSE)</f>
        <v>1</v>
      </c>
      <c r="G370" s="144">
        <f>VLOOKUP($A370,'2'!$X:$AB,4,FALSE)</f>
        <v>1</v>
      </c>
      <c r="H370" s="343" t="str">
        <f>VLOOKUP($A370,'2'!$X:$AB,5,FALSE)</f>
        <v>Yes</v>
      </c>
      <c r="J370" s="144">
        <v>5.42</v>
      </c>
      <c r="K370" s="144">
        <v>667</v>
      </c>
      <c r="L370" s="144" t="s">
        <v>1615</v>
      </c>
      <c r="M370" s="144" t="s">
        <v>188</v>
      </c>
      <c r="N370" s="144" t="s">
        <v>369</v>
      </c>
      <c r="O370" s="343">
        <v>5.42</v>
      </c>
    </row>
    <row r="371" spans="1:15" s="144" customFormat="1" ht="15">
      <c r="A371" s="342">
        <v>367</v>
      </c>
      <c r="B371" s="144" t="s">
        <v>1619</v>
      </c>
      <c r="C371" s="144" t="s">
        <v>1620</v>
      </c>
      <c r="D371" s="144" t="s">
        <v>1618</v>
      </c>
      <c r="E371" s="144" t="str">
        <f>VLOOKUP(A371,'2'!$X:$AB,2,FALSE)</f>
        <v>Within an hour</v>
      </c>
      <c r="F371" s="144">
        <f>VLOOKUP($A371,'2'!$X:$AB,3,FALSE)</f>
        <v>1</v>
      </c>
      <c r="G371" s="144">
        <f>VLOOKUP($A371,'2'!$X:$AB,4,FALSE)</f>
        <v>0.81</v>
      </c>
      <c r="H371" s="343" t="str">
        <f>VLOOKUP($A371,'2'!$X:$AB,5,FALSE)</f>
        <v>Yes</v>
      </c>
      <c r="J371" s="144">
        <v>0.5</v>
      </c>
      <c r="K371" s="144">
        <v>669</v>
      </c>
      <c r="L371" s="144" t="s">
        <v>1621</v>
      </c>
      <c r="M371" s="144" t="s">
        <v>188</v>
      </c>
      <c r="N371" s="144" t="s">
        <v>447</v>
      </c>
      <c r="O371" s="343">
        <v>0.5</v>
      </c>
    </row>
    <row r="372" spans="1:15" s="144" customFormat="1" ht="15">
      <c r="A372" s="342">
        <v>368</v>
      </c>
      <c r="B372" s="144" t="s">
        <v>1622</v>
      </c>
      <c r="C372" s="144" t="s">
        <v>1623</v>
      </c>
      <c r="D372" s="144" t="s">
        <v>1624</v>
      </c>
      <c r="E372" s="144" t="str">
        <f>VLOOKUP(A372,'2'!$X:$AB,2,FALSE)</f>
        <v>Within an hour</v>
      </c>
      <c r="F372" s="144">
        <f>VLOOKUP($A372,'2'!$X:$AB,3,FALSE)</f>
        <v>1</v>
      </c>
      <c r="G372" s="144">
        <f>VLOOKUP($A372,'2'!$X:$AB,4,FALSE)</f>
        <v>0.97</v>
      </c>
      <c r="H372" s="343" t="str">
        <f>VLOOKUP($A372,'2'!$X:$AB,5,FALSE)</f>
        <v>Yes</v>
      </c>
      <c r="J372" s="144">
        <v>5.81</v>
      </c>
      <c r="K372" s="144">
        <v>669</v>
      </c>
      <c r="L372" s="144" t="s">
        <v>1621</v>
      </c>
      <c r="M372" s="144" t="s">
        <v>188</v>
      </c>
      <c r="N372" s="144" t="s">
        <v>315</v>
      </c>
      <c r="O372" s="343">
        <v>5.81</v>
      </c>
    </row>
    <row r="373" spans="1:15" s="144" customFormat="1" ht="15">
      <c r="A373" s="342">
        <v>369</v>
      </c>
      <c r="B373" s="144" t="s">
        <v>1625</v>
      </c>
      <c r="C373" s="144" t="s">
        <v>1626</v>
      </c>
      <c r="D373" s="144" t="s">
        <v>1624</v>
      </c>
      <c r="E373" s="144" t="str">
        <f>VLOOKUP(A373,'2'!$X:$AB,2,FALSE)</f>
        <v>Within a few hours</v>
      </c>
      <c r="F373" s="144">
        <f>VLOOKUP($A373,'2'!$X:$AB,3,FALSE)</f>
        <v>1</v>
      </c>
      <c r="G373" s="144">
        <f>VLOOKUP($A373,'2'!$X:$AB,4,FALSE)</f>
        <v>0.69</v>
      </c>
      <c r="H373" s="343" t="str">
        <f>VLOOKUP($A373,'2'!$X:$AB,5,FALSE)</f>
        <v>Yes</v>
      </c>
      <c r="J373" s="144">
        <v>54.12</v>
      </c>
      <c r="K373" s="144">
        <v>670</v>
      </c>
      <c r="L373" s="144" t="s">
        <v>1627</v>
      </c>
      <c r="M373" s="144" t="s">
        <v>176</v>
      </c>
      <c r="N373" s="144" t="s">
        <v>511</v>
      </c>
      <c r="O373" s="343">
        <v>54.12</v>
      </c>
    </row>
    <row r="374" spans="1:15" s="144" customFormat="1" ht="15">
      <c r="A374" s="342">
        <v>370</v>
      </c>
      <c r="B374" s="144" t="s">
        <v>1628</v>
      </c>
      <c r="C374" s="144" t="s">
        <v>1629</v>
      </c>
      <c r="D374" s="144" t="s">
        <v>1630</v>
      </c>
      <c r="E374" s="144" t="str">
        <f>VLOOKUP(A374,'2'!$X:$AB,2,FALSE)</f>
        <v>Within an hour</v>
      </c>
      <c r="F374" s="144">
        <f>VLOOKUP($A374,'2'!$X:$AB,3,FALSE)</f>
        <v>1</v>
      </c>
      <c r="G374" s="144">
        <f>VLOOKUP($A374,'2'!$X:$AB,4,FALSE)</f>
        <v>0.86</v>
      </c>
      <c r="H374" s="343" t="str">
        <f>VLOOKUP($A374,'2'!$X:$AB,5,FALSE)</f>
        <v>No</v>
      </c>
      <c r="J374" s="144">
        <v>1.01</v>
      </c>
      <c r="K374" s="144">
        <v>672</v>
      </c>
      <c r="L374" s="144" t="s">
        <v>1631</v>
      </c>
      <c r="M374" s="144" t="s">
        <v>188</v>
      </c>
      <c r="N374" s="144" t="s">
        <v>165</v>
      </c>
      <c r="O374" s="343">
        <v>1.01</v>
      </c>
    </row>
    <row r="375" spans="1:15" s="144" customFormat="1" ht="15">
      <c r="A375" s="342">
        <v>371</v>
      </c>
      <c r="B375" s="144" t="s">
        <v>1632</v>
      </c>
      <c r="C375" s="144" t="s">
        <v>1633</v>
      </c>
      <c r="D375" s="144" t="s">
        <v>1634</v>
      </c>
      <c r="E375" s="144" t="str">
        <f>VLOOKUP(A375,'2'!$X:$AB,2,FALSE)</f>
        <v>Within an hour</v>
      </c>
      <c r="F375" s="144">
        <f>VLOOKUP($A375,'2'!$X:$AB,3,FALSE)</f>
        <v>1</v>
      </c>
      <c r="G375" s="144">
        <f>VLOOKUP($A375,'2'!$X:$AB,4,FALSE)</f>
        <v>0.98</v>
      </c>
      <c r="H375" s="343" t="str">
        <f>VLOOKUP($A375,'2'!$X:$AB,5,FALSE)</f>
        <v>Yes</v>
      </c>
      <c r="J375" s="144">
        <v>3.99</v>
      </c>
      <c r="K375" s="144">
        <v>672</v>
      </c>
      <c r="L375" s="144" t="s">
        <v>1631</v>
      </c>
      <c r="M375" s="144" t="s">
        <v>188</v>
      </c>
      <c r="N375" s="144" t="s">
        <v>266</v>
      </c>
      <c r="O375" s="343">
        <v>3.99</v>
      </c>
    </row>
    <row r="376" spans="1:15" s="144" customFormat="1" ht="15">
      <c r="A376" s="342">
        <v>372</v>
      </c>
      <c r="B376" s="144" t="s">
        <v>1635</v>
      </c>
      <c r="C376" s="144" t="s">
        <v>1636</v>
      </c>
      <c r="D376" s="144" t="s">
        <v>1634</v>
      </c>
      <c r="E376" s="144" t="str">
        <f>VLOOKUP(A376,'2'!$X:$AB,2,FALSE)</f>
        <v>Within a few hours</v>
      </c>
      <c r="F376" s="144">
        <f>VLOOKUP($A376,'2'!$X:$AB,3,FALSE)</f>
        <v>1</v>
      </c>
      <c r="G376" s="144">
        <f>VLOOKUP($A376,'2'!$X:$AB,4,FALSE)</f>
        <v>0.56999999999999995</v>
      </c>
      <c r="H376" s="343" t="str">
        <f>VLOOKUP($A376,'2'!$X:$AB,5,FALSE)</f>
        <v>No</v>
      </c>
      <c r="J376" s="144">
        <v>19.989999999999998</v>
      </c>
      <c r="K376" s="144">
        <v>674</v>
      </c>
      <c r="L376" s="144" t="s">
        <v>1637</v>
      </c>
      <c r="M376" s="144" t="s">
        <v>188</v>
      </c>
      <c r="N376" s="144" t="s">
        <v>463</v>
      </c>
      <c r="O376" s="343">
        <v>19.989999999999998</v>
      </c>
    </row>
    <row r="377" spans="1:15" s="144" customFormat="1" ht="15">
      <c r="A377" s="342">
        <v>373</v>
      </c>
      <c r="B377" s="144" t="s">
        <v>1638</v>
      </c>
      <c r="C377" s="144" t="s">
        <v>1639</v>
      </c>
      <c r="D377" s="144" t="s">
        <v>1640</v>
      </c>
      <c r="E377" s="144" t="str">
        <f>VLOOKUP(A377,'2'!$X:$AB,2,FALSE)</f>
        <v>Within an hour</v>
      </c>
      <c r="F377" s="144">
        <f>VLOOKUP($A377,'2'!$X:$AB,3,FALSE)</f>
        <v>1</v>
      </c>
      <c r="G377" s="144">
        <f>VLOOKUP($A377,'2'!$X:$AB,4,FALSE)</f>
        <v>0.89</v>
      </c>
      <c r="H377" s="343" t="str">
        <f>VLOOKUP($A377,'2'!$X:$AB,5,FALSE)</f>
        <v>Yes</v>
      </c>
      <c r="J377" s="144">
        <v>10.68</v>
      </c>
      <c r="K377" s="144">
        <v>678</v>
      </c>
      <c r="L377" s="144" t="s">
        <v>1641</v>
      </c>
      <c r="M377" s="144" t="s">
        <v>164</v>
      </c>
      <c r="N377" s="144" t="s">
        <v>463</v>
      </c>
      <c r="O377" s="343">
        <v>10.68</v>
      </c>
    </row>
    <row r="378" spans="1:15" s="144" customFormat="1" ht="15">
      <c r="A378" s="342">
        <v>374</v>
      </c>
      <c r="B378" s="144" t="s">
        <v>1642</v>
      </c>
      <c r="C378" s="144" t="s">
        <v>1643</v>
      </c>
      <c r="D378" s="144" t="s">
        <v>1644</v>
      </c>
      <c r="E378" s="144" t="str">
        <f>VLOOKUP(A378,'2'!$X:$AB,2,FALSE)</f>
        <v>Within a day</v>
      </c>
      <c r="F378" s="144">
        <f>VLOOKUP($A378,'2'!$X:$AB,3,FALSE)</f>
        <v>1</v>
      </c>
      <c r="G378" s="144">
        <f>VLOOKUP($A378,'2'!$X:$AB,4,FALSE)</f>
        <v>0.93</v>
      </c>
      <c r="H378" s="343" t="str">
        <f>VLOOKUP($A378,'2'!$X:$AB,5,FALSE)</f>
        <v>Yes</v>
      </c>
      <c r="J378" s="144">
        <v>5.13</v>
      </c>
      <c r="K378" s="144">
        <v>679</v>
      </c>
      <c r="L378" s="144" t="s">
        <v>1645</v>
      </c>
      <c r="M378" s="144" t="s">
        <v>188</v>
      </c>
      <c r="N378" s="144" t="s">
        <v>708</v>
      </c>
      <c r="O378" s="343">
        <v>5.13</v>
      </c>
    </row>
    <row r="379" spans="1:15" s="144" customFormat="1" ht="15">
      <c r="A379" s="342">
        <v>375</v>
      </c>
      <c r="B379" s="144" t="s">
        <v>1646</v>
      </c>
      <c r="C379" s="144" t="s">
        <v>1647</v>
      </c>
      <c r="D379" s="144" t="s">
        <v>1648</v>
      </c>
      <c r="E379" s="144" t="str">
        <f>VLOOKUP(A379,'2'!$X:$AB,2,FALSE)</f>
        <v>Within a day</v>
      </c>
      <c r="F379" s="144">
        <f>VLOOKUP($A379,'2'!$X:$AB,3,FALSE)</f>
        <v>0.83</v>
      </c>
      <c r="G379" s="144">
        <f>VLOOKUP($A379,'2'!$X:$AB,4,FALSE)</f>
        <v>0.28999999999999998</v>
      </c>
      <c r="H379" s="343" t="str">
        <f>VLOOKUP($A379,'2'!$X:$AB,5,FALSE)</f>
        <v>No</v>
      </c>
      <c r="J379" s="144">
        <v>19.989999999999998</v>
      </c>
      <c r="K379" s="144">
        <v>679</v>
      </c>
      <c r="L379" s="144" t="s">
        <v>1645</v>
      </c>
      <c r="M379" s="144" t="s">
        <v>188</v>
      </c>
      <c r="N379" s="144" t="s">
        <v>369</v>
      </c>
      <c r="O379" s="343">
        <v>19.989999999999998</v>
      </c>
    </row>
    <row r="380" spans="1:15" s="144" customFormat="1" ht="15">
      <c r="A380" s="342">
        <v>376</v>
      </c>
      <c r="B380" s="144" t="s">
        <v>1649</v>
      </c>
      <c r="C380" s="144" t="s">
        <v>1650</v>
      </c>
      <c r="D380" s="144" t="s">
        <v>1651</v>
      </c>
      <c r="E380" s="144" t="str">
        <f>VLOOKUP(A380,'2'!$X:$AB,2,FALSE)</f>
        <v>Within an hour</v>
      </c>
      <c r="F380" s="144">
        <f>VLOOKUP($A380,'2'!$X:$AB,3,FALSE)</f>
        <v>1</v>
      </c>
      <c r="G380" s="144">
        <f>VLOOKUP($A380,'2'!$X:$AB,4,FALSE)</f>
        <v>1</v>
      </c>
      <c r="H380" s="343" t="str">
        <f>VLOOKUP($A380,'2'!$X:$AB,5,FALSE)</f>
        <v>No</v>
      </c>
      <c r="J380" s="144">
        <v>4.9000000000000004</v>
      </c>
      <c r="K380" s="144">
        <v>680</v>
      </c>
      <c r="L380" s="144" t="s">
        <v>1652</v>
      </c>
      <c r="M380" s="144" t="s">
        <v>188</v>
      </c>
      <c r="N380" s="144" t="s">
        <v>266</v>
      </c>
      <c r="O380" s="343">
        <v>4.9000000000000004</v>
      </c>
    </row>
    <row r="381" spans="1:15" s="144" customFormat="1" ht="15">
      <c r="A381" s="342">
        <v>377</v>
      </c>
      <c r="B381" s="144" t="s">
        <v>1653</v>
      </c>
      <c r="C381" s="144" t="s">
        <v>1654</v>
      </c>
      <c r="D381" s="144" t="s">
        <v>1655</v>
      </c>
      <c r="E381" s="144">
        <f>VLOOKUP(A381,'2'!$X:$AB,2,FALSE)</f>
        <v>0</v>
      </c>
      <c r="F381" s="144">
        <f>VLOOKUP($A381,'2'!$X:$AB,3,FALSE)</f>
        <v>0</v>
      </c>
      <c r="G381" s="144">
        <f>VLOOKUP($A381,'2'!$X:$AB,4,FALSE)</f>
        <v>0</v>
      </c>
      <c r="H381" s="343">
        <f>VLOOKUP($A381,'2'!$X:$AB,5,FALSE)</f>
        <v>0</v>
      </c>
      <c r="J381" s="144">
        <v>8.99</v>
      </c>
      <c r="K381" s="144">
        <v>683</v>
      </c>
      <c r="L381" s="144" t="s">
        <v>1656</v>
      </c>
      <c r="M381" s="144" t="s">
        <v>164</v>
      </c>
      <c r="N381" s="144" t="s">
        <v>189</v>
      </c>
      <c r="O381" s="343">
        <v>8.99</v>
      </c>
    </row>
    <row r="382" spans="1:15" s="144" customFormat="1" ht="15">
      <c r="A382" s="342">
        <v>378</v>
      </c>
      <c r="B382" s="144" t="s">
        <v>1657</v>
      </c>
      <c r="C382" s="144" t="s">
        <v>1658</v>
      </c>
      <c r="D382" s="144" t="s">
        <v>1659</v>
      </c>
      <c r="E382" s="144">
        <f>VLOOKUP(A382,'2'!$X:$AB,2,FALSE)</f>
        <v>0</v>
      </c>
      <c r="F382" s="144">
        <f>VLOOKUP($A382,'2'!$X:$AB,3,FALSE)</f>
        <v>0</v>
      </c>
      <c r="G382" s="144">
        <f>VLOOKUP($A382,'2'!$X:$AB,4,FALSE)</f>
        <v>0</v>
      </c>
      <c r="H382" s="343">
        <f>VLOOKUP($A382,'2'!$X:$AB,5,FALSE)</f>
        <v>0</v>
      </c>
      <c r="J382" s="144">
        <v>35</v>
      </c>
      <c r="K382" s="144">
        <v>688</v>
      </c>
      <c r="L382" s="144" t="s">
        <v>1660</v>
      </c>
      <c r="M382" s="144" t="s">
        <v>188</v>
      </c>
      <c r="N382" s="144" t="s">
        <v>463</v>
      </c>
      <c r="O382" s="343">
        <v>35</v>
      </c>
    </row>
    <row r="383" spans="1:15" s="144" customFormat="1" ht="15">
      <c r="A383" s="342">
        <v>379</v>
      </c>
      <c r="B383" s="144" t="s">
        <v>1661</v>
      </c>
      <c r="C383" s="144" t="s">
        <v>1662</v>
      </c>
      <c r="D383" s="144" t="s">
        <v>1663</v>
      </c>
      <c r="E383" s="144" t="str">
        <f>VLOOKUP(A383,'2'!$X:$AB,2,FALSE)</f>
        <v>Within an hour</v>
      </c>
      <c r="F383" s="144">
        <f>VLOOKUP($A383,'2'!$X:$AB,3,FALSE)</f>
        <v>1</v>
      </c>
      <c r="G383" s="144">
        <f>VLOOKUP($A383,'2'!$X:$AB,4,FALSE)</f>
        <v>0.92</v>
      </c>
      <c r="H383" s="343" t="str">
        <f>VLOOKUP($A383,'2'!$X:$AB,5,FALSE)</f>
        <v>Yes</v>
      </c>
      <c r="J383" s="144">
        <v>2.99</v>
      </c>
      <c r="K383" s="144">
        <v>688</v>
      </c>
      <c r="L383" s="144" t="s">
        <v>1660</v>
      </c>
      <c r="M383" s="144" t="s">
        <v>188</v>
      </c>
      <c r="N383" s="144" t="s">
        <v>369</v>
      </c>
      <c r="O383" s="343">
        <v>2.99</v>
      </c>
    </row>
    <row r="384" spans="1:15" s="144" customFormat="1" ht="15">
      <c r="A384" s="342">
        <v>380</v>
      </c>
      <c r="B384" s="144" t="s">
        <v>1664</v>
      </c>
      <c r="C384" s="144" t="s">
        <v>1665</v>
      </c>
      <c r="D384" s="144" t="s">
        <v>1666</v>
      </c>
      <c r="E384" s="144" t="str">
        <f>VLOOKUP(A384,'2'!$X:$AB,2,FALSE)</f>
        <v>Within an hour</v>
      </c>
      <c r="F384" s="144">
        <f>VLOOKUP($A384,'2'!$X:$AB,3,FALSE)</f>
        <v>0.9</v>
      </c>
      <c r="G384" s="144">
        <f>VLOOKUP($A384,'2'!$X:$AB,4,FALSE)</f>
        <v>0.93</v>
      </c>
      <c r="H384" s="343" t="str">
        <f>VLOOKUP($A384,'2'!$X:$AB,5,FALSE)</f>
        <v>Yes</v>
      </c>
      <c r="J384" s="144">
        <v>1.99</v>
      </c>
      <c r="K384" s="144">
        <v>689</v>
      </c>
      <c r="L384" s="144" t="s">
        <v>1667</v>
      </c>
      <c r="M384" s="144" t="s">
        <v>188</v>
      </c>
      <c r="N384" s="144" t="s">
        <v>582</v>
      </c>
      <c r="O384" s="343">
        <v>1.99</v>
      </c>
    </row>
    <row r="385" spans="1:15" s="144" customFormat="1" ht="15">
      <c r="A385" s="342">
        <v>381</v>
      </c>
      <c r="B385" s="144" t="s">
        <v>1668</v>
      </c>
      <c r="C385" s="144" t="s">
        <v>1669</v>
      </c>
      <c r="D385" s="144" t="s">
        <v>1666</v>
      </c>
      <c r="E385" s="144" t="str">
        <f>VLOOKUP(A385,'2'!$X:$AB,2,FALSE)</f>
        <v>Within a few hours</v>
      </c>
      <c r="F385" s="144">
        <f>VLOOKUP($A385,'2'!$X:$AB,3,FALSE)</f>
        <v>0.9</v>
      </c>
      <c r="G385" s="144">
        <f>VLOOKUP($A385,'2'!$X:$AB,4,FALSE)</f>
        <v>0.98</v>
      </c>
      <c r="H385" s="343" t="str">
        <f>VLOOKUP($A385,'2'!$X:$AB,5,FALSE)</f>
        <v>Yes</v>
      </c>
      <c r="J385" s="144">
        <v>6.35</v>
      </c>
      <c r="K385" s="144">
        <v>691</v>
      </c>
      <c r="L385" s="144" t="s">
        <v>1670</v>
      </c>
      <c r="M385" s="144" t="s">
        <v>188</v>
      </c>
      <c r="N385" s="144" t="s">
        <v>315</v>
      </c>
      <c r="O385" s="343">
        <v>6.35</v>
      </c>
    </row>
    <row r="386" spans="1:15" s="144" customFormat="1" ht="15">
      <c r="A386" s="342">
        <v>382</v>
      </c>
      <c r="B386" s="144" t="s">
        <v>1671</v>
      </c>
      <c r="C386" s="144" t="s">
        <v>1672</v>
      </c>
      <c r="D386" s="144" t="s">
        <v>1673</v>
      </c>
      <c r="E386" s="144" t="str">
        <f>VLOOKUP(A386,'2'!$X:$AB,2,FALSE)</f>
        <v>Within an hour</v>
      </c>
      <c r="F386" s="144">
        <f>VLOOKUP($A386,'2'!$X:$AB,3,FALSE)</f>
        <v>1</v>
      </c>
      <c r="G386" s="144">
        <f>VLOOKUP($A386,'2'!$X:$AB,4,FALSE)</f>
        <v>0.98</v>
      </c>
      <c r="H386" s="343" t="str">
        <f>VLOOKUP($A386,'2'!$X:$AB,5,FALSE)</f>
        <v>Yes</v>
      </c>
      <c r="J386" s="144">
        <v>41.44</v>
      </c>
      <c r="K386" s="144">
        <v>693</v>
      </c>
      <c r="L386" s="144" t="s">
        <v>1674</v>
      </c>
      <c r="M386" s="144" t="s">
        <v>176</v>
      </c>
      <c r="N386" s="144" t="s">
        <v>597</v>
      </c>
      <c r="O386" s="343">
        <v>41.44</v>
      </c>
    </row>
    <row r="387" spans="1:15" s="144" customFormat="1" ht="15">
      <c r="A387" s="342">
        <v>383</v>
      </c>
      <c r="B387" s="144" t="s">
        <v>1675</v>
      </c>
      <c r="C387" s="144" t="s">
        <v>1676</v>
      </c>
      <c r="D387" s="144" t="s">
        <v>1677</v>
      </c>
      <c r="E387" s="144" t="str">
        <f>VLOOKUP(A387,'2'!$X:$AB,2,FALSE)</f>
        <v>Within a few hours</v>
      </c>
      <c r="F387" s="144">
        <f>VLOOKUP($A387,'2'!$X:$AB,3,FALSE)</f>
        <v>0.81</v>
      </c>
      <c r="G387" s="144">
        <f>VLOOKUP($A387,'2'!$X:$AB,4,FALSE)</f>
        <v>0.43</v>
      </c>
      <c r="H387" s="343" t="str">
        <f>VLOOKUP($A387,'2'!$X:$AB,5,FALSE)</f>
        <v>No</v>
      </c>
      <c r="J387" s="144">
        <v>2.99</v>
      </c>
      <c r="K387" s="144">
        <v>693</v>
      </c>
      <c r="L387" s="144" t="s">
        <v>1674</v>
      </c>
      <c r="M387" s="144" t="s">
        <v>164</v>
      </c>
      <c r="N387" s="144" t="s">
        <v>369</v>
      </c>
      <c r="O387" s="343">
        <v>2.99</v>
      </c>
    </row>
    <row r="388" spans="1:15" s="144" customFormat="1" ht="15">
      <c r="A388" s="342">
        <v>384</v>
      </c>
      <c r="B388" s="144" t="s">
        <v>1678</v>
      </c>
      <c r="C388" s="144" t="s">
        <v>1679</v>
      </c>
      <c r="D388" s="144" t="s">
        <v>1680</v>
      </c>
      <c r="E388" s="144" t="str">
        <f>VLOOKUP(A388,'2'!$X:$AB,2,FALSE)</f>
        <v>Within a day</v>
      </c>
      <c r="F388" s="144">
        <f>VLOOKUP($A388,'2'!$X:$AB,3,FALSE)</f>
        <v>1</v>
      </c>
      <c r="G388" s="144">
        <f>VLOOKUP($A388,'2'!$X:$AB,4,FALSE)</f>
        <v>0.28999999999999998</v>
      </c>
      <c r="H388" s="343" t="str">
        <f>VLOOKUP($A388,'2'!$X:$AB,5,FALSE)</f>
        <v>No</v>
      </c>
      <c r="J388" s="144">
        <v>53.48</v>
      </c>
      <c r="K388" s="144">
        <v>693</v>
      </c>
      <c r="L388" s="144" t="s">
        <v>1674</v>
      </c>
      <c r="M388" s="144" t="s">
        <v>176</v>
      </c>
      <c r="N388" s="144" t="s">
        <v>597</v>
      </c>
      <c r="O388" s="343">
        <v>53.48</v>
      </c>
    </row>
    <row r="389" spans="1:15" s="144" customFormat="1" ht="15">
      <c r="A389" s="342">
        <v>385</v>
      </c>
      <c r="B389" s="144" t="s">
        <v>1681</v>
      </c>
      <c r="C389" s="144" t="s">
        <v>1682</v>
      </c>
      <c r="D389" s="144" t="s">
        <v>1683</v>
      </c>
      <c r="E389" s="144" t="str">
        <f>VLOOKUP(A389,'2'!$X:$AB,2,FALSE)</f>
        <v>Within an hour</v>
      </c>
      <c r="F389" s="144">
        <f>VLOOKUP($A389,'2'!$X:$AB,3,FALSE)</f>
        <v>1</v>
      </c>
      <c r="G389" s="144">
        <f>VLOOKUP($A389,'2'!$X:$AB,4,FALSE)</f>
        <v>0.93</v>
      </c>
      <c r="H389" s="343" t="str">
        <f>VLOOKUP($A389,'2'!$X:$AB,5,FALSE)</f>
        <v>Yes</v>
      </c>
      <c r="J389" s="144">
        <v>5.26</v>
      </c>
      <c r="K389" s="144">
        <v>693</v>
      </c>
      <c r="L389" s="144" t="s">
        <v>1674</v>
      </c>
      <c r="M389" s="144" t="s">
        <v>188</v>
      </c>
      <c r="N389" s="144" t="s">
        <v>266</v>
      </c>
      <c r="O389" s="343">
        <v>5.26</v>
      </c>
    </row>
    <row r="390" spans="1:15" s="144" customFormat="1" ht="15">
      <c r="A390" s="342">
        <v>386</v>
      </c>
      <c r="B390" s="144" t="s">
        <v>1684</v>
      </c>
      <c r="C390" s="144" t="s">
        <v>1685</v>
      </c>
      <c r="D390" s="144" t="s">
        <v>1683</v>
      </c>
      <c r="E390" s="144" t="str">
        <f>VLOOKUP(A390,'2'!$X:$AB,2,FALSE)</f>
        <v>Within a few hours</v>
      </c>
      <c r="F390" s="144">
        <f>VLOOKUP($A390,'2'!$X:$AB,3,FALSE)</f>
        <v>1</v>
      </c>
      <c r="G390" s="144">
        <f>VLOOKUP($A390,'2'!$X:$AB,4,FALSE)</f>
        <v>0.94</v>
      </c>
      <c r="H390" s="343" t="str">
        <f>VLOOKUP($A390,'2'!$X:$AB,5,FALSE)</f>
        <v>Yes</v>
      </c>
      <c r="J390" s="144">
        <v>23.78</v>
      </c>
      <c r="K390" s="144">
        <v>693</v>
      </c>
      <c r="L390" s="144" t="s">
        <v>1674</v>
      </c>
      <c r="M390" s="144" t="s">
        <v>176</v>
      </c>
      <c r="N390" s="144" t="s">
        <v>511</v>
      </c>
      <c r="O390" s="343">
        <v>23.78</v>
      </c>
    </row>
    <row r="391" spans="1:15" s="144" customFormat="1" ht="15">
      <c r="A391" s="342">
        <v>387</v>
      </c>
      <c r="B391" s="144" t="s">
        <v>1686</v>
      </c>
      <c r="C391" s="144" t="s">
        <v>1687</v>
      </c>
      <c r="D391" s="144" t="s">
        <v>1688</v>
      </c>
      <c r="E391" s="144" t="str">
        <f>VLOOKUP(A391,'2'!$X:$AB,2,FALSE)</f>
        <v>Within an hour</v>
      </c>
      <c r="F391" s="144">
        <f>VLOOKUP($A391,'2'!$X:$AB,3,FALSE)</f>
        <v>0.9</v>
      </c>
      <c r="G391" s="144">
        <f>VLOOKUP($A391,'2'!$X:$AB,4,FALSE)</f>
        <v>1</v>
      </c>
      <c r="H391" s="343" t="str">
        <f>VLOOKUP($A391,'2'!$X:$AB,5,FALSE)</f>
        <v>Yes</v>
      </c>
      <c r="J391" s="144">
        <v>2.83</v>
      </c>
      <c r="K391" s="144">
        <v>696</v>
      </c>
      <c r="L391" s="144" t="s">
        <v>1689</v>
      </c>
      <c r="M391" s="144" t="s">
        <v>188</v>
      </c>
      <c r="N391" s="144" t="s">
        <v>582</v>
      </c>
      <c r="O391" s="343">
        <v>2.83</v>
      </c>
    </row>
    <row r="392" spans="1:15" s="144" customFormat="1" ht="15">
      <c r="A392" s="342">
        <v>388</v>
      </c>
      <c r="B392" s="144" t="s">
        <v>1690</v>
      </c>
      <c r="C392" s="144" t="s">
        <v>1691</v>
      </c>
      <c r="D392" s="144" t="s">
        <v>1692</v>
      </c>
      <c r="E392" s="144" t="str">
        <f>VLOOKUP(A392,'2'!$X:$AB,2,FALSE)</f>
        <v>Within an hour</v>
      </c>
      <c r="F392" s="144">
        <f>VLOOKUP($A392,'2'!$X:$AB,3,FALSE)</f>
        <v>1</v>
      </c>
      <c r="G392" s="144">
        <f>VLOOKUP($A392,'2'!$X:$AB,4,FALSE)</f>
        <v>0.95</v>
      </c>
      <c r="H392" s="343" t="str">
        <f>VLOOKUP($A392,'2'!$X:$AB,5,FALSE)</f>
        <v>No</v>
      </c>
      <c r="J392" s="144">
        <v>18.45</v>
      </c>
      <c r="K392" s="144">
        <v>696</v>
      </c>
      <c r="L392" s="144" t="s">
        <v>1689</v>
      </c>
      <c r="M392" s="144" t="s">
        <v>188</v>
      </c>
      <c r="N392" s="144" t="s">
        <v>189</v>
      </c>
      <c r="O392" s="343">
        <v>18.45</v>
      </c>
    </row>
    <row r="393" spans="1:15" s="144" customFormat="1" ht="15">
      <c r="A393" s="342">
        <v>389</v>
      </c>
      <c r="B393" s="144" t="s">
        <v>1693</v>
      </c>
      <c r="C393" s="144" t="s">
        <v>1694</v>
      </c>
      <c r="D393" s="144" t="s">
        <v>1692</v>
      </c>
      <c r="E393" s="144" t="str">
        <f>VLOOKUP(A393,'2'!$X:$AB,2,FALSE)</f>
        <v>Within an hour</v>
      </c>
      <c r="F393" s="144">
        <f>VLOOKUP($A393,'2'!$X:$AB,3,FALSE)</f>
        <v>0.94</v>
      </c>
      <c r="G393" s="144">
        <f>VLOOKUP($A393,'2'!$X:$AB,4,FALSE)</f>
        <v>0.98</v>
      </c>
      <c r="H393" s="343" t="str">
        <f>VLOOKUP($A393,'2'!$X:$AB,5,FALSE)</f>
        <v>Yes</v>
      </c>
      <c r="J393" s="144">
        <v>19.989999999999998</v>
      </c>
      <c r="K393" s="144">
        <v>696</v>
      </c>
      <c r="L393" s="144" t="s">
        <v>1689</v>
      </c>
      <c r="M393" s="144" t="s">
        <v>188</v>
      </c>
      <c r="N393" s="144" t="s">
        <v>582</v>
      </c>
      <c r="O393" s="343">
        <v>19.989999999999998</v>
      </c>
    </row>
    <row r="394" spans="1:15" s="144" customFormat="1" ht="15">
      <c r="A394" s="342">
        <v>390</v>
      </c>
      <c r="B394" s="144" t="s">
        <v>1695</v>
      </c>
      <c r="C394" s="144" t="s">
        <v>1696</v>
      </c>
      <c r="D394" s="144" t="s">
        <v>1697</v>
      </c>
      <c r="E394" s="144" t="str">
        <f>VLOOKUP(A394,'2'!$X:$AB,2,FALSE)</f>
        <v>Within an hour</v>
      </c>
      <c r="F394" s="144">
        <f>VLOOKUP($A394,'2'!$X:$AB,3,FALSE)</f>
        <v>1</v>
      </c>
      <c r="G394" s="144">
        <f>VLOOKUP($A394,'2'!$X:$AB,4,FALSE)</f>
        <v>0.87</v>
      </c>
      <c r="H394" s="343" t="str">
        <f>VLOOKUP($A394,'2'!$X:$AB,5,FALSE)</f>
        <v>Yes</v>
      </c>
      <c r="J394" s="144">
        <v>8.99</v>
      </c>
      <c r="K394" s="144">
        <v>697</v>
      </c>
      <c r="L394" s="144" t="s">
        <v>1698</v>
      </c>
      <c r="M394" s="144" t="s">
        <v>188</v>
      </c>
      <c r="N394" s="144" t="s">
        <v>266</v>
      </c>
      <c r="O394" s="343">
        <v>8.99</v>
      </c>
    </row>
    <row r="395" spans="1:15" s="144" customFormat="1" ht="15">
      <c r="A395" s="342">
        <v>391</v>
      </c>
      <c r="B395" s="144" t="s">
        <v>1699</v>
      </c>
      <c r="C395" s="144" t="s">
        <v>1700</v>
      </c>
      <c r="D395" s="144" t="s">
        <v>1701</v>
      </c>
      <c r="E395" s="144">
        <f>VLOOKUP(A395,'2'!$X:$AB,2,FALSE)</f>
        <v>0</v>
      </c>
      <c r="F395" s="144">
        <f>VLOOKUP($A395,'2'!$X:$AB,3,FALSE)</f>
        <v>0</v>
      </c>
      <c r="G395" s="144">
        <f>VLOOKUP($A395,'2'!$X:$AB,4,FALSE)</f>
        <v>0</v>
      </c>
      <c r="H395" s="343">
        <f>VLOOKUP($A395,'2'!$X:$AB,5,FALSE)</f>
        <v>0</v>
      </c>
      <c r="J395" s="144">
        <v>13.32</v>
      </c>
      <c r="K395" s="144">
        <v>697</v>
      </c>
      <c r="L395" s="144" t="s">
        <v>1698</v>
      </c>
      <c r="M395" s="144" t="s">
        <v>188</v>
      </c>
      <c r="N395" s="144" t="s">
        <v>708</v>
      </c>
      <c r="O395" s="343">
        <v>13.32</v>
      </c>
    </row>
    <row r="396" spans="1:15" s="144" customFormat="1" ht="15">
      <c r="A396" s="342">
        <v>392</v>
      </c>
      <c r="B396" s="144" t="s">
        <v>1702</v>
      </c>
      <c r="C396" s="144" t="s">
        <v>1703</v>
      </c>
      <c r="D396" s="144" t="s">
        <v>1704</v>
      </c>
      <c r="E396" s="144">
        <f>VLOOKUP(A396,'2'!$X:$AB,2,FALSE)</f>
        <v>0</v>
      </c>
      <c r="F396" s="144">
        <f>VLOOKUP($A396,'2'!$X:$AB,3,FALSE)</f>
        <v>0</v>
      </c>
      <c r="G396" s="144">
        <f>VLOOKUP($A396,'2'!$X:$AB,4,FALSE)</f>
        <v>0</v>
      </c>
      <c r="H396" s="343">
        <f>VLOOKUP($A396,'2'!$X:$AB,5,FALSE)</f>
        <v>0</v>
      </c>
      <c r="J396" s="144">
        <v>2.83</v>
      </c>
      <c r="K396" s="144">
        <v>698</v>
      </c>
      <c r="L396" s="144" t="s">
        <v>1705</v>
      </c>
      <c r="M396" s="144" t="s">
        <v>188</v>
      </c>
      <c r="N396" s="144" t="s">
        <v>582</v>
      </c>
      <c r="O396" s="343">
        <v>2.83</v>
      </c>
    </row>
    <row r="397" spans="1:15" s="144" customFormat="1" ht="15">
      <c r="A397" s="342">
        <v>393</v>
      </c>
      <c r="B397" s="144" t="s">
        <v>1706</v>
      </c>
      <c r="C397" s="144" t="s">
        <v>1707</v>
      </c>
      <c r="D397" s="144" t="s">
        <v>1708</v>
      </c>
      <c r="E397" s="144" t="str">
        <f>VLOOKUP(A397,'2'!$X:$AB,2,FALSE)</f>
        <v>Within a few hours</v>
      </c>
      <c r="F397" s="144">
        <f>VLOOKUP($A397,'2'!$X:$AB,3,FALSE)</f>
        <v>0.67</v>
      </c>
      <c r="G397" s="144">
        <f>VLOOKUP($A397,'2'!$X:$AB,4,FALSE)</f>
        <v>0.96</v>
      </c>
      <c r="H397" s="343" t="str">
        <f>VLOOKUP($A397,'2'!$X:$AB,5,FALSE)</f>
        <v>No</v>
      </c>
      <c r="J397" s="144">
        <v>18.45</v>
      </c>
      <c r="K397" s="144">
        <v>698</v>
      </c>
      <c r="L397" s="144" t="s">
        <v>1705</v>
      </c>
      <c r="M397" s="144" t="s">
        <v>188</v>
      </c>
      <c r="N397" s="144" t="s">
        <v>189</v>
      </c>
      <c r="O397" s="343">
        <v>18.45</v>
      </c>
    </row>
    <row r="398" spans="1:15" s="144" customFormat="1" ht="15">
      <c r="A398" s="342">
        <v>394</v>
      </c>
      <c r="B398" s="144" t="s">
        <v>1709</v>
      </c>
      <c r="C398" s="144" t="s">
        <v>1710</v>
      </c>
      <c r="D398" s="144" t="s">
        <v>1708</v>
      </c>
      <c r="E398" s="144" t="str">
        <f>VLOOKUP(A398,'2'!$X:$AB,2,FALSE)</f>
        <v>Within an hour</v>
      </c>
      <c r="F398" s="144">
        <f>VLOOKUP($A398,'2'!$X:$AB,3,FALSE)</f>
        <v>1</v>
      </c>
      <c r="G398" s="144">
        <f>VLOOKUP($A398,'2'!$X:$AB,4,FALSE)</f>
        <v>0.93</v>
      </c>
      <c r="H398" s="343" t="str">
        <f>VLOOKUP($A398,'2'!$X:$AB,5,FALSE)</f>
        <v>Yes</v>
      </c>
      <c r="J398" s="144">
        <v>8.99</v>
      </c>
      <c r="K398" s="144">
        <v>698</v>
      </c>
      <c r="L398" s="144" t="s">
        <v>1705</v>
      </c>
      <c r="M398" s="144" t="s">
        <v>188</v>
      </c>
      <c r="N398" s="144" t="s">
        <v>266</v>
      </c>
      <c r="O398" s="343">
        <v>8.99</v>
      </c>
    </row>
    <row r="399" spans="1:15" s="144" customFormat="1" ht="15">
      <c r="A399" s="342">
        <v>395</v>
      </c>
      <c r="B399" s="144" t="s">
        <v>1711</v>
      </c>
      <c r="C399" s="144" t="s">
        <v>1712</v>
      </c>
      <c r="D399" s="144" t="s">
        <v>1713</v>
      </c>
      <c r="E399" s="144" t="str">
        <f>VLOOKUP(A399,'2'!$X:$AB,2,FALSE)</f>
        <v>Within an hour</v>
      </c>
      <c r="F399" s="144">
        <f>VLOOKUP($A399,'2'!$X:$AB,3,FALSE)</f>
        <v>0.67</v>
      </c>
      <c r="G399" s="144">
        <f>VLOOKUP($A399,'2'!$X:$AB,4,FALSE)</f>
        <v>0.33</v>
      </c>
      <c r="H399" s="343" t="str">
        <f>VLOOKUP($A399,'2'!$X:$AB,5,FALSE)</f>
        <v>No</v>
      </c>
      <c r="J399" s="144">
        <v>19.989999999999998</v>
      </c>
      <c r="K399" s="144">
        <v>698</v>
      </c>
      <c r="L399" s="144" t="s">
        <v>1705</v>
      </c>
      <c r="M399" s="144" t="s">
        <v>188</v>
      </c>
      <c r="N399" s="144" t="s">
        <v>582</v>
      </c>
      <c r="O399" s="343">
        <v>19.989999999999998</v>
      </c>
    </row>
    <row r="400" spans="1:15" s="144" customFormat="1" ht="15">
      <c r="A400" s="342">
        <v>396</v>
      </c>
      <c r="B400" s="144" t="s">
        <v>1714</v>
      </c>
      <c r="C400" s="144" t="s">
        <v>1715</v>
      </c>
      <c r="D400" s="144" t="s">
        <v>1716</v>
      </c>
      <c r="E400" s="144" t="str">
        <f>VLOOKUP(A400,'2'!$X:$AB,2,FALSE)</f>
        <v>Within an hour</v>
      </c>
      <c r="F400" s="144">
        <f>VLOOKUP($A400,'2'!$X:$AB,3,FALSE)</f>
        <v>1</v>
      </c>
      <c r="G400" s="144">
        <f>VLOOKUP($A400,'2'!$X:$AB,4,FALSE)</f>
        <v>1</v>
      </c>
      <c r="H400" s="343" t="str">
        <f>VLOOKUP($A400,'2'!$X:$AB,5,FALSE)</f>
        <v>No</v>
      </c>
      <c r="J400" s="144">
        <v>13.32</v>
      </c>
      <c r="K400" s="144">
        <v>698</v>
      </c>
      <c r="L400" s="144" t="s">
        <v>1705</v>
      </c>
      <c r="M400" s="144" t="s">
        <v>188</v>
      </c>
      <c r="N400" s="144" t="s">
        <v>708</v>
      </c>
      <c r="O400" s="343">
        <v>13.32</v>
      </c>
    </row>
    <row r="401" spans="1:15" s="144" customFormat="1" ht="15">
      <c r="A401" s="342">
        <v>397</v>
      </c>
      <c r="B401" s="144" t="s">
        <v>1717</v>
      </c>
      <c r="C401" s="144" t="s">
        <v>1718</v>
      </c>
      <c r="D401" s="144" t="s">
        <v>1716</v>
      </c>
      <c r="E401" s="144" t="str">
        <f>VLOOKUP(A401,'2'!$X:$AB,2,FALSE)</f>
        <v>Within an hour</v>
      </c>
      <c r="F401" s="144">
        <f>VLOOKUP($A401,'2'!$X:$AB,3,FALSE)</f>
        <v>1</v>
      </c>
      <c r="G401" s="144">
        <f>VLOOKUP($A401,'2'!$X:$AB,4,FALSE)</f>
        <v>0.53</v>
      </c>
      <c r="H401" s="343" t="str">
        <f>VLOOKUP($A401,'2'!$X:$AB,5,FALSE)</f>
        <v>Yes</v>
      </c>
      <c r="J401" s="144">
        <v>5.61</v>
      </c>
      <c r="K401" s="144">
        <v>699</v>
      </c>
      <c r="L401" s="144" t="s">
        <v>1719</v>
      </c>
      <c r="M401" s="144" t="s">
        <v>188</v>
      </c>
      <c r="N401" s="144" t="s">
        <v>315</v>
      </c>
      <c r="O401" s="343">
        <v>5.61</v>
      </c>
    </row>
    <row r="402" spans="1:15" s="144" customFormat="1" ht="15">
      <c r="A402" s="342">
        <v>398</v>
      </c>
      <c r="B402" s="144" t="s">
        <v>1720</v>
      </c>
      <c r="C402" s="144" t="s">
        <v>1721</v>
      </c>
      <c r="D402" s="144" t="s">
        <v>1716</v>
      </c>
      <c r="E402" s="144" t="str">
        <f>VLOOKUP(A402,'2'!$X:$AB,2,FALSE)</f>
        <v>Within an hour</v>
      </c>
      <c r="F402" s="144">
        <f>VLOOKUP($A402,'2'!$X:$AB,3,FALSE)</f>
        <v>1</v>
      </c>
      <c r="G402" s="144">
        <f>VLOOKUP($A402,'2'!$X:$AB,4,FALSE)</f>
        <v>0.5</v>
      </c>
      <c r="H402" s="343" t="str">
        <f>VLOOKUP($A402,'2'!$X:$AB,5,FALSE)</f>
        <v>Yes</v>
      </c>
      <c r="J402" s="144">
        <v>1.22</v>
      </c>
      <c r="K402" s="144">
        <v>699</v>
      </c>
      <c r="L402" s="144" t="s">
        <v>1719</v>
      </c>
      <c r="M402" s="144" t="s">
        <v>188</v>
      </c>
      <c r="N402" s="144" t="s">
        <v>165</v>
      </c>
      <c r="O402" s="343">
        <v>1.22</v>
      </c>
    </row>
    <row r="403" spans="1:15" s="144" customFormat="1" ht="15">
      <c r="A403" s="342">
        <v>399</v>
      </c>
      <c r="B403" s="144" t="s">
        <v>1722</v>
      </c>
      <c r="C403" s="144" t="s">
        <v>1723</v>
      </c>
      <c r="D403" s="144" t="s">
        <v>1716</v>
      </c>
      <c r="E403" s="144" t="str">
        <f>VLOOKUP(A403,'2'!$X:$AB,2,FALSE)</f>
        <v>Within an hour</v>
      </c>
      <c r="F403" s="144">
        <f>VLOOKUP($A403,'2'!$X:$AB,3,FALSE)</f>
        <v>1</v>
      </c>
      <c r="G403" s="144">
        <f>VLOOKUP($A403,'2'!$X:$AB,4,FALSE)</f>
        <v>1</v>
      </c>
      <c r="H403" s="343" t="str">
        <f>VLOOKUP($A403,'2'!$X:$AB,5,FALSE)</f>
        <v>Yes</v>
      </c>
      <c r="J403" s="144">
        <v>0.93</v>
      </c>
      <c r="K403" s="144">
        <v>699</v>
      </c>
      <c r="L403" s="144" t="s">
        <v>1719</v>
      </c>
      <c r="M403" s="144" t="s">
        <v>188</v>
      </c>
      <c r="N403" s="144" t="s">
        <v>165</v>
      </c>
      <c r="O403" s="343">
        <v>0.93</v>
      </c>
    </row>
    <row r="404" spans="1:15" s="144" customFormat="1" ht="15">
      <c r="A404" s="342">
        <v>400</v>
      </c>
      <c r="B404" s="144" t="s">
        <v>1724</v>
      </c>
      <c r="C404" s="144" t="s">
        <v>1725</v>
      </c>
      <c r="D404" s="144" t="s">
        <v>1726</v>
      </c>
      <c r="E404" s="144">
        <f>VLOOKUP(A404,'2'!$X:$AB,2,FALSE)</f>
        <v>0</v>
      </c>
      <c r="F404" s="144">
        <f>VLOOKUP($A404,'2'!$X:$AB,3,FALSE)</f>
        <v>0</v>
      </c>
      <c r="G404" s="144">
        <f>VLOOKUP($A404,'2'!$X:$AB,4,FALSE)</f>
        <v>0</v>
      </c>
      <c r="H404" s="343">
        <f>VLOOKUP($A404,'2'!$X:$AB,5,FALSE)</f>
        <v>0</v>
      </c>
      <c r="J404" s="144">
        <v>2.82</v>
      </c>
      <c r="K404" s="144">
        <v>699</v>
      </c>
      <c r="L404" s="144" t="s">
        <v>1719</v>
      </c>
      <c r="M404" s="144" t="s">
        <v>188</v>
      </c>
      <c r="N404" s="144" t="s">
        <v>229</v>
      </c>
      <c r="O404" s="343">
        <v>2.82</v>
      </c>
    </row>
    <row r="405" spans="1:15" s="144" customFormat="1" ht="15">
      <c r="A405" s="342">
        <v>401</v>
      </c>
      <c r="B405" s="144" t="s">
        <v>1727</v>
      </c>
      <c r="C405" s="144" t="s">
        <v>1728</v>
      </c>
      <c r="D405" s="144" t="s">
        <v>1726</v>
      </c>
      <c r="E405" s="144" t="str">
        <f>VLOOKUP(A405,'2'!$X:$AB,2,FALSE)</f>
        <v>Within an hour</v>
      </c>
      <c r="F405" s="144">
        <f>VLOOKUP($A405,'2'!$X:$AB,3,FALSE)</f>
        <v>1</v>
      </c>
      <c r="G405" s="144">
        <f>VLOOKUP($A405,'2'!$X:$AB,4,FALSE)</f>
        <v>0</v>
      </c>
      <c r="H405" s="343" t="str">
        <f>VLOOKUP($A405,'2'!$X:$AB,5,FALSE)</f>
        <v>No</v>
      </c>
      <c r="J405" s="144">
        <v>1.32</v>
      </c>
      <c r="K405" s="144">
        <v>699</v>
      </c>
      <c r="L405" s="144" t="s">
        <v>1719</v>
      </c>
      <c r="M405" s="144" t="s">
        <v>188</v>
      </c>
      <c r="N405" s="144" t="s">
        <v>574</v>
      </c>
      <c r="O405" s="343">
        <v>1.32</v>
      </c>
    </row>
    <row r="406" spans="1:15" s="144" customFormat="1" ht="15">
      <c r="A406" s="342">
        <v>402</v>
      </c>
      <c r="B406" s="144" t="s">
        <v>1729</v>
      </c>
      <c r="C406" s="144" t="s">
        <v>1730</v>
      </c>
      <c r="D406" s="144" t="s">
        <v>1731</v>
      </c>
      <c r="E406" s="144" t="str">
        <f>VLOOKUP(A406,'2'!$X:$AB,2,FALSE)</f>
        <v>A few days or more</v>
      </c>
      <c r="F406" s="144">
        <f>VLOOKUP($A406,'2'!$X:$AB,3,FALSE)</f>
        <v>0.33</v>
      </c>
      <c r="G406" s="144">
        <f>VLOOKUP($A406,'2'!$X:$AB,4,FALSE)</f>
        <v>0.67</v>
      </c>
      <c r="H406" s="343" t="str">
        <f>VLOOKUP($A406,'2'!$X:$AB,5,FALSE)</f>
        <v>No</v>
      </c>
      <c r="J406" s="144">
        <v>9.4499999999999993</v>
      </c>
      <c r="K406" s="144">
        <v>699</v>
      </c>
      <c r="L406" s="144" t="s">
        <v>1719</v>
      </c>
      <c r="M406" s="144" t="s">
        <v>188</v>
      </c>
      <c r="N406" s="144" t="s">
        <v>463</v>
      </c>
      <c r="O406" s="343">
        <v>9.4499999999999993</v>
      </c>
    </row>
    <row r="407" spans="1:15" s="144" customFormat="1" ht="15">
      <c r="A407" s="342">
        <v>403</v>
      </c>
      <c r="B407" s="144" t="s">
        <v>1732</v>
      </c>
      <c r="C407" s="144" t="s">
        <v>1733</v>
      </c>
      <c r="D407" s="144" t="s">
        <v>1734</v>
      </c>
      <c r="E407" s="144" t="str">
        <f>VLOOKUP(A407,'2'!$X:$AB,2,FALSE)</f>
        <v>Within a few hours</v>
      </c>
      <c r="F407" s="144">
        <f>VLOOKUP($A407,'2'!$X:$AB,3,FALSE)</f>
        <v>1</v>
      </c>
      <c r="G407" s="144">
        <f>VLOOKUP($A407,'2'!$X:$AB,4,FALSE)</f>
        <v>0</v>
      </c>
      <c r="H407" s="343" t="str">
        <f>VLOOKUP($A407,'2'!$X:$AB,5,FALSE)</f>
        <v>No</v>
      </c>
      <c r="J407" s="144">
        <v>5.14</v>
      </c>
      <c r="K407" s="144">
        <v>699</v>
      </c>
      <c r="L407" s="144" t="s">
        <v>1719</v>
      </c>
      <c r="M407" s="144" t="s">
        <v>188</v>
      </c>
      <c r="N407" s="144" t="s">
        <v>582</v>
      </c>
      <c r="O407" s="343">
        <v>5.14</v>
      </c>
    </row>
    <row r="408" spans="1:15" s="144" customFormat="1" ht="15">
      <c r="A408" s="342">
        <v>404</v>
      </c>
      <c r="B408" s="144" t="s">
        <v>1735</v>
      </c>
      <c r="C408" s="144" t="s">
        <v>1736</v>
      </c>
      <c r="D408" s="144" t="s">
        <v>1734</v>
      </c>
      <c r="E408" s="144" t="str">
        <f>VLOOKUP(A408,'2'!$X:$AB,2,FALSE)</f>
        <v>Within an hour</v>
      </c>
      <c r="F408" s="144">
        <f>VLOOKUP($A408,'2'!$X:$AB,3,FALSE)</f>
        <v>1</v>
      </c>
      <c r="G408" s="144">
        <f>VLOOKUP($A408,'2'!$X:$AB,4,FALSE)</f>
        <v>1</v>
      </c>
      <c r="H408" s="343" t="str">
        <f>VLOOKUP($A408,'2'!$X:$AB,5,FALSE)</f>
        <v>Yes</v>
      </c>
      <c r="J408" s="144">
        <v>57</v>
      </c>
      <c r="K408" s="144">
        <v>699</v>
      </c>
      <c r="L408" s="144" t="s">
        <v>1719</v>
      </c>
      <c r="M408" s="144" t="s">
        <v>176</v>
      </c>
      <c r="N408" s="144" t="s">
        <v>177</v>
      </c>
      <c r="O408" s="343">
        <v>57</v>
      </c>
    </row>
    <row r="409" spans="1:15" s="144" customFormat="1" ht="15">
      <c r="A409" s="342">
        <v>405</v>
      </c>
      <c r="B409" s="144" t="s">
        <v>1737</v>
      </c>
      <c r="C409" s="144" t="s">
        <v>1738</v>
      </c>
      <c r="D409" s="144" t="s">
        <v>1739</v>
      </c>
      <c r="E409" s="144" t="str">
        <f>VLOOKUP(A409,'2'!$X:$AB,2,FALSE)</f>
        <v>Within a few hours</v>
      </c>
      <c r="F409" s="144">
        <f>VLOOKUP($A409,'2'!$X:$AB,3,FALSE)</f>
        <v>1</v>
      </c>
      <c r="G409" s="144">
        <f>VLOOKUP($A409,'2'!$X:$AB,4,FALSE)</f>
        <v>0</v>
      </c>
      <c r="H409" s="343" t="str">
        <f>VLOOKUP($A409,'2'!$X:$AB,5,FALSE)</f>
        <v>No</v>
      </c>
      <c r="J409" s="144">
        <v>1.2</v>
      </c>
      <c r="K409" s="144">
        <v>699</v>
      </c>
      <c r="L409" s="144" t="s">
        <v>1719</v>
      </c>
      <c r="M409" s="144" t="s">
        <v>188</v>
      </c>
      <c r="N409" s="144" t="s">
        <v>165</v>
      </c>
      <c r="O409" s="343">
        <v>1.2</v>
      </c>
    </row>
    <row r="410" spans="1:15" s="144" customFormat="1" ht="15">
      <c r="A410" s="342">
        <v>406</v>
      </c>
      <c r="B410" s="144" t="s">
        <v>1740</v>
      </c>
      <c r="C410" s="144" t="s">
        <v>1741</v>
      </c>
      <c r="D410" s="144" t="s">
        <v>1739</v>
      </c>
      <c r="E410" s="144" t="str">
        <f>VLOOKUP(A410,'2'!$X:$AB,2,FALSE)</f>
        <v>Within an hour</v>
      </c>
      <c r="F410" s="144">
        <f>VLOOKUP($A410,'2'!$X:$AB,3,FALSE)</f>
        <v>1</v>
      </c>
      <c r="G410" s="144">
        <f>VLOOKUP($A410,'2'!$X:$AB,4,FALSE)</f>
        <v>0.98</v>
      </c>
      <c r="H410" s="343" t="str">
        <f>VLOOKUP($A410,'2'!$X:$AB,5,FALSE)</f>
        <v>Yes</v>
      </c>
      <c r="J410" s="144">
        <v>1.2</v>
      </c>
      <c r="K410" s="144">
        <v>700</v>
      </c>
      <c r="L410" s="144" t="s">
        <v>1742</v>
      </c>
      <c r="M410" s="144" t="s">
        <v>188</v>
      </c>
      <c r="N410" s="144" t="s">
        <v>165</v>
      </c>
      <c r="O410" s="343">
        <v>1.2</v>
      </c>
    </row>
    <row r="411" spans="1:15" s="144" customFormat="1" ht="15">
      <c r="A411" s="342">
        <v>407</v>
      </c>
      <c r="B411" s="144" t="s">
        <v>1743</v>
      </c>
      <c r="C411" s="144" t="s">
        <v>1744</v>
      </c>
      <c r="D411" s="144" t="s">
        <v>1739</v>
      </c>
      <c r="E411" s="144">
        <f>VLOOKUP(A411,'2'!$X:$AB,2,FALSE)</f>
        <v>0</v>
      </c>
      <c r="F411" s="144">
        <f>VLOOKUP($A411,'2'!$X:$AB,3,FALSE)</f>
        <v>0</v>
      </c>
      <c r="G411" s="144">
        <f>VLOOKUP($A411,'2'!$X:$AB,4,FALSE)</f>
        <v>0</v>
      </c>
      <c r="H411" s="343">
        <f>VLOOKUP($A411,'2'!$X:$AB,5,FALSE)</f>
        <v>0</v>
      </c>
      <c r="J411" s="144">
        <v>5.61</v>
      </c>
      <c r="K411" s="144">
        <v>702</v>
      </c>
      <c r="L411" s="144" t="s">
        <v>1745</v>
      </c>
      <c r="M411" s="144" t="s">
        <v>188</v>
      </c>
      <c r="N411" s="144" t="s">
        <v>315</v>
      </c>
      <c r="O411" s="343">
        <v>5.61</v>
      </c>
    </row>
    <row r="412" spans="1:15" s="144" customFormat="1" ht="15">
      <c r="A412" s="342">
        <v>408</v>
      </c>
      <c r="B412" s="144" t="s">
        <v>1746</v>
      </c>
      <c r="C412" s="144" t="s">
        <v>1747</v>
      </c>
      <c r="D412" s="144" t="s">
        <v>1748</v>
      </c>
      <c r="E412" s="144" t="str">
        <f>VLOOKUP(A412,'2'!$X:$AB,2,FALSE)</f>
        <v>Within an hour</v>
      </c>
      <c r="F412" s="144">
        <f>VLOOKUP($A412,'2'!$X:$AB,3,FALSE)</f>
        <v>1</v>
      </c>
      <c r="G412" s="144">
        <f>VLOOKUP($A412,'2'!$X:$AB,4,FALSE)</f>
        <v>1</v>
      </c>
      <c r="H412" s="343" t="str">
        <f>VLOOKUP($A412,'2'!$X:$AB,5,FALSE)</f>
        <v>Yes</v>
      </c>
      <c r="J412" s="144">
        <v>2.82</v>
      </c>
      <c r="K412" s="144">
        <v>702</v>
      </c>
      <c r="L412" s="144" t="s">
        <v>1745</v>
      </c>
      <c r="M412" s="144" t="s">
        <v>188</v>
      </c>
      <c r="N412" s="144" t="s">
        <v>229</v>
      </c>
      <c r="O412" s="343">
        <v>2.82</v>
      </c>
    </row>
    <row r="413" spans="1:15" s="144" customFormat="1" ht="15">
      <c r="A413" s="342">
        <v>409</v>
      </c>
      <c r="B413" s="144" t="s">
        <v>1749</v>
      </c>
      <c r="C413" s="144" t="s">
        <v>1750</v>
      </c>
      <c r="D413" s="144" t="s">
        <v>1748</v>
      </c>
      <c r="E413" s="144" t="str">
        <f>VLOOKUP(A413,'2'!$X:$AB,2,FALSE)</f>
        <v>Within a few hours</v>
      </c>
      <c r="F413" s="144">
        <f>VLOOKUP($A413,'2'!$X:$AB,3,FALSE)</f>
        <v>1</v>
      </c>
      <c r="G413" s="144">
        <f>VLOOKUP($A413,'2'!$X:$AB,4,FALSE)</f>
        <v>1</v>
      </c>
      <c r="H413" s="343" t="str">
        <f>VLOOKUP($A413,'2'!$X:$AB,5,FALSE)</f>
        <v>Yes</v>
      </c>
      <c r="J413" s="144">
        <v>1.32</v>
      </c>
      <c r="K413" s="144">
        <v>702</v>
      </c>
      <c r="L413" s="144" t="s">
        <v>1745</v>
      </c>
      <c r="M413" s="144" t="s">
        <v>188</v>
      </c>
      <c r="N413" s="144" t="s">
        <v>574</v>
      </c>
      <c r="O413" s="343">
        <v>1.32</v>
      </c>
    </row>
    <row r="414" spans="1:15" s="144" customFormat="1" ht="15">
      <c r="A414" s="342">
        <v>410</v>
      </c>
      <c r="B414" s="144" t="s">
        <v>1751</v>
      </c>
      <c r="C414" s="144" t="s">
        <v>1752</v>
      </c>
      <c r="D414" s="144" t="s">
        <v>1753</v>
      </c>
      <c r="E414" s="144" t="str">
        <f>VLOOKUP(A414,'2'!$X:$AB,2,FALSE)</f>
        <v>Within a day</v>
      </c>
      <c r="F414" s="144">
        <f>VLOOKUP($A414,'2'!$X:$AB,3,FALSE)</f>
        <v>1</v>
      </c>
      <c r="G414" s="144">
        <f>VLOOKUP($A414,'2'!$X:$AB,4,FALSE)</f>
        <v>1</v>
      </c>
      <c r="H414" s="343" t="str">
        <f>VLOOKUP($A414,'2'!$X:$AB,5,FALSE)</f>
        <v>Yes</v>
      </c>
      <c r="J414" s="144">
        <v>9.4499999999999993</v>
      </c>
      <c r="K414" s="144">
        <v>702</v>
      </c>
      <c r="L414" s="144" t="s">
        <v>1745</v>
      </c>
      <c r="M414" s="144" t="s">
        <v>188</v>
      </c>
      <c r="N414" s="144" t="s">
        <v>463</v>
      </c>
      <c r="O414" s="343">
        <v>9.4499999999999993</v>
      </c>
    </row>
    <row r="415" spans="1:15" s="144" customFormat="1" ht="15">
      <c r="A415" s="342">
        <v>411</v>
      </c>
      <c r="B415" s="144" t="s">
        <v>1754</v>
      </c>
      <c r="C415" s="144" t="s">
        <v>1755</v>
      </c>
      <c r="D415" s="144" t="s">
        <v>1753</v>
      </c>
      <c r="E415" s="144" t="str">
        <f>VLOOKUP(A415,'2'!$X:$AB,2,FALSE)</f>
        <v>Within an hour</v>
      </c>
      <c r="F415" s="144">
        <f>VLOOKUP($A415,'2'!$X:$AB,3,FALSE)</f>
        <v>1</v>
      </c>
      <c r="G415" s="144">
        <f>VLOOKUP($A415,'2'!$X:$AB,4,FALSE)</f>
        <v>0.95</v>
      </c>
      <c r="H415" s="343" t="str">
        <f>VLOOKUP($A415,'2'!$X:$AB,5,FALSE)</f>
        <v>Yes</v>
      </c>
      <c r="J415" s="144">
        <v>0.93</v>
      </c>
      <c r="K415" s="144">
        <v>711</v>
      </c>
      <c r="L415" s="144" t="s">
        <v>1756</v>
      </c>
      <c r="M415" s="144" t="s">
        <v>188</v>
      </c>
      <c r="N415" s="144" t="s">
        <v>165</v>
      </c>
      <c r="O415" s="343">
        <v>0.93</v>
      </c>
    </row>
    <row r="416" spans="1:15" s="144" customFormat="1" ht="15">
      <c r="A416" s="342">
        <v>412</v>
      </c>
      <c r="B416" s="144" t="s">
        <v>1757</v>
      </c>
      <c r="C416" s="144" t="s">
        <v>1758</v>
      </c>
      <c r="D416" s="144" t="s">
        <v>1759</v>
      </c>
      <c r="E416" s="144" t="str">
        <f>VLOOKUP(A416,'2'!$X:$AB,2,FALSE)</f>
        <v>Within a few hours</v>
      </c>
      <c r="F416" s="144">
        <f>VLOOKUP($A416,'2'!$X:$AB,3,FALSE)</f>
        <v>1</v>
      </c>
      <c r="G416" s="144">
        <f>VLOOKUP($A416,'2'!$X:$AB,4,FALSE)</f>
        <v>0.99</v>
      </c>
      <c r="H416" s="343" t="str">
        <f>VLOOKUP($A416,'2'!$X:$AB,5,FALSE)</f>
        <v>No</v>
      </c>
      <c r="J416" s="144">
        <v>1.99</v>
      </c>
      <c r="K416" s="144">
        <v>719</v>
      </c>
      <c r="L416" s="144" t="s">
        <v>1760</v>
      </c>
      <c r="M416" s="144" t="s">
        <v>188</v>
      </c>
      <c r="N416" s="144" t="s">
        <v>582</v>
      </c>
      <c r="O416" s="343">
        <v>1.99</v>
      </c>
    </row>
    <row r="417" spans="1:15" s="144" customFormat="1" ht="15">
      <c r="A417" s="342">
        <v>413</v>
      </c>
      <c r="B417" s="144" t="s">
        <v>1761</v>
      </c>
      <c r="C417" s="144" t="s">
        <v>1762</v>
      </c>
      <c r="D417" s="144" t="s">
        <v>1763</v>
      </c>
      <c r="E417" s="144" t="str">
        <f>VLOOKUP(A417,'2'!$X:$AB,2,FALSE)</f>
        <v>Within an hour</v>
      </c>
      <c r="F417" s="144">
        <f>VLOOKUP($A417,'2'!$X:$AB,3,FALSE)</f>
        <v>1</v>
      </c>
      <c r="G417" s="144">
        <f>VLOOKUP($A417,'2'!$X:$AB,4,FALSE)</f>
        <v>1</v>
      </c>
      <c r="H417" s="343" t="str">
        <f>VLOOKUP($A417,'2'!$X:$AB,5,FALSE)</f>
        <v>Yes</v>
      </c>
      <c r="J417" s="144">
        <v>19.989999999999998</v>
      </c>
      <c r="K417" s="144">
        <v>719</v>
      </c>
      <c r="L417" s="144" t="s">
        <v>1760</v>
      </c>
      <c r="M417" s="144" t="s">
        <v>188</v>
      </c>
      <c r="N417" s="144" t="s">
        <v>463</v>
      </c>
      <c r="O417" s="343">
        <v>19.989999999999998</v>
      </c>
    </row>
    <row r="418" spans="1:15" s="144" customFormat="1" ht="15">
      <c r="A418" s="342">
        <v>414</v>
      </c>
      <c r="B418" s="144" t="s">
        <v>1764</v>
      </c>
      <c r="C418" s="144" t="s">
        <v>1765</v>
      </c>
      <c r="D418" s="144" t="s">
        <v>1763</v>
      </c>
      <c r="E418" s="144" t="str">
        <f>VLOOKUP(A418,'2'!$X:$AB,2,FALSE)</f>
        <v>Within an hour</v>
      </c>
      <c r="F418" s="144">
        <f>VLOOKUP($A418,'2'!$X:$AB,3,FALSE)</f>
        <v>0.67</v>
      </c>
      <c r="G418" s="144">
        <f>VLOOKUP($A418,'2'!$X:$AB,4,FALSE)</f>
        <v>0.97</v>
      </c>
      <c r="H418" s="343" t="str">
        <f>VLOOKUP($A418,'2'!$X:$AB,5,FALSE)</f>
        <v>No</v>
      </c>
      <c r="J418" s="144">
        <v>5.16</v>
      </c>
      <c r="K418" s="144">
        <v>721</v>
      </c>
      <c r="L418" s="144" t="s">
        <v>1766</v>
      </c>
      <c r="M418" s="144" t="s">
        <v>188</v>
      </c>
      <c r="N418" s="144" t="s">
        <v>189</v>
      </c>
      <c r="O418" s="343">
        <v>5.16</v>
      </c>
    </row>
    <row r="419" spans="1:15" s="144" customFormat="1" ht="15">
      <c r="A419" s="342">
        <v>415</v>
      </c>
      <c r="B419" s="144" t="s">
        <v>1767</v>
      </c>
      <c r="C419" s="144" t="s">
        <v>1768</v>
      </c>
      <c r="D419" s="144" t="s">
        <v>1763</v>
      </c>
      <c r="E419" s="144" t="str">
        <f>VLOOKUP(A419,'2'!$X:$AB,2,FALSE)</f>
        <v>Within an hour</v>
      </c>
      <c r="F419" s="144">
        <f>VLOOKUP($A419,'2'!$X:$AB,3,FALSE)</f>
        <v>1</v>
      </c>
      <c r="G419" s="144">
        <f>VLOOKUP($A419,'2'!$X:$AB,4,FALSE)</f>
        <v>1</v>
      </c>
      <c r="H419" s="343" t="str">
        <f>VLOOKUP($A419,'2'!$X:$AB,5,FALSE)</f>
        <v>Yes</v>
      </c>
      <c r="J419" s="144">
        <v>1.34</v>
      </c>
      <c r="K419" s="144">
        <v>721</v>
      </c>
      <c r="L419" s="144" t="s">
        <v>1766</v>
      </c>
      <c r="M419" s="144" t="s">
        <v>164</v>
      </c>
      <c r="N419" s="144" t="s">
        <v>165</v>
      </c>
      <c r="O419" s="343">
        <v>1.34</v>
      </c>
    </row>
    <row r="420" spans="1:15" s="144" customFormat="1" ht="15">
      <c r="A420" s="342">
        <v>416</v>
      </c>
      <c r="B420" s="144" t="s">
        <v>1769</v>
      </c>
      <c r="C420" s="144" t="s">
        <v>1770</v>
      </c>
      <c r="D420" s="144" t="s">
        <v>1763</v>
      </c>
      <c r="E420" s="144" t="str">
        <f>VLOOKUP(A420,'2'!$X:$AB,2,FALSE)</f>
        <v>Within an hour</v>
      </c>
      <c r="F420" s="144">
        <f>VLOOKUP($A420,'2'!$X:$AB,3,FALSE)</f>
        <v>1</v>
      </c>
      <c r="G420" s="144">
        <f>VLOOKUP($A420,'2'!$X:$AB,4,FALSE)</f>
        <v>0.5</v>
      </c>
      <c r="H420" s="343" t="str">
        <f>VLOOKUP($A420,'2'!$X:$AB,5,FALSE)</f>
        <v>No</v>
      </c>
      <c r="J420" s="144">
        <v>11.15</v>
      </c>
      <c r="K420" s="144">
        <v>721</v>
      </c>
      <c r="L420" s="144" t="s">
        <v>1766</v>
      </c>
      <c r="M420" s="144" t="s">
        <v>188</v>
      </c>
      <c r="N420" s="144" t="s">
        <v>315</v>
      </c>
      <c r="O420" s="343">
        <v>11.15</v>
      </c>
    </row>
    <row r="421" spans="1:15" s="144" customFormat="1" ht="15">
      <c r="A421" s="342">
        <v>417</v>
      </c>
      <c r="B421" s="144" t="s">
        <v>1771</v>
      </c>
      <c r="C421" s="144" t="s">
        <v>1772</v>
      </c>
      <c r="D421" s="144" t="s">
        <v>1773</v>
      </c>
      <c r="E421" s="144" t="str">
        <f>VLOOKUP(A421,'2'!$X:$AB,2,FALSE)</f>
        <v>Within an hour</v>
      </c>
      <c r="F421" s="144">
        <f>VLOOKUP($A421,'2'!$X:$AB,3,FALSE)</f>
        <v>1</v>
      </c>
      <c r="G421" s="144">
        <f>VLOOKUP($A421,'2'!$X:$AB,4,FALSE)</f>
        <v>0.88</v>
      </c>
      <c r="H421" s="343" t="str">
        <f>VLOOKUP($A421,'2'!$X:$AB,5,FALSE)</f>
        <v>Yes</v>
      </c>
      <c r="J421" s="144">
        <v>8.99</v>
      </c>
      <c r="K421" s="144">
        <v>724</v>
      </c>
      <c r="L421" s="144" t="s">
        <v>1774</v>
      </c>
      <c r="M421" s="144" t="s">
        <v>188</v>
      </c>
      <c r="N421" s="144" t="s">
        <v>266</v>
      </c>
      <c r="O421" s="343">
        <v>8.99</v>
      </c>
    </row>
    <row r="422" spans="1:15" s="144" customFormat="1" ht="15">
      <c r="A422" s="342">
        <v>418</v>
      </c>
      <c r="B422" s="144" t="s">
        <v>1775</v>
      </c>
      <c r="C422" s="144" t="s">
        <v>1776</v>
      </c>
      <c r="D422" s="144" t="s">
        <v>1777</v>
      </c>
      <c r="E422" s="144" t="str">
        <f>VLOOKUP(A422,'2'!$X:$AB,2,FALSE)</f>
        <v>A few days or more</v>
      </c>
      <c r="F422" s="144">
        <f>VLOOKUP($A422,'2'!$X:$AB,3,FALSE)</f>
        <v>0.2</v>
      </c>
      <c r="G422" s="144">
        <f>VLOOKUP($A422,'2'!$X:$AB,4,FALSE)</f>
        <v>0.94</v>
      </c>
      <c r="H422" s="343" t="str">
        <f>VLOOKUP($A422,'2'!$X:$AB,5,FALSE)</f>
        <v>No</v>
      </c>
      <c r="J422" s="144">
        <v>4</v>
      </c>
      <c r="K422" s="144">
        <v>727</v>
      </c>
      <c r="L422" s="144" t="s">
        <v>1778</v>
      </c>
      <c r="M422" s="144" t="s">
        <v>188</v>
      </c>
      <c r="N422" s="144" t="s">
        <v>582</v>
      </c>
      <c r="O422" s="343">
        <v>4</v>
      </c>
    </row>
    <row r="423" spans="1:15" s="144" customFormat="1" ht="15">
      <c r="A423" s="342">
        <v>419</v>
      </c>
      <c r="B423" s="144" t="s">
        <v>1779</v>
      </c>
      <c r="C423" s="144" t="s">
        <v>1780</v>
      </c>
      <c r="D423" s="144" t="s">
        <v>1781</v>
      </c>
      <c r="E423" s="144" t="str">
        <f>VLOOKUP(A423,'2'!$X:$AB,2,FALSE)</f>
        <v>Within an hour</v>
      </c>
      <c r="F423" s="144">
        <f>VLOOKUP($A423,'2'!$X:$AB,3,FALSE)</f>
        <v>1</v>
      </c>
      <c r="G423" s="144">
        <f>VLOOKUP($A423,'2'!$X:$AB,4,FALSE)</f>
        <v>1</v>
      </c>
      <c r="H423" s="343" t="str">
        <f>VLOOKUP($A423,'2'!$X:$AB,5,FALSE)</f>
        <v>No</v>
      </c>
      <c r="J423" s="144">
        <v>35</v>
      </c>
      <c r="K423" s="144">
        <v>731</v>
      </c>
      <c r="L423" s="144" t="s">
        <v>1782</v>
      </c>
      <c r="M423" s="144" t="s">
        <v>188</v>
      </c>
      <c r="N423" s="144" t="s">
        <v>463</v>
      </c>
      <c r="O423" s="343">
        <v>35</v>
      </c>
    </row>
    <row r="424" spans="1:15" s="144" customFormat="1" ht="15">
      <c r="A424" s="342">
        <v>420</v>
      </c>
      <c r="B424" s="144" t="s">
        <v>1783</v>
      </c>
      <c r="C424" s="144" t="s">
        <v>1784</v>
      </c>
      <c r="D424" s="144" t="s">
        <v>1785</v>
      </c>
      <c r="E424" s="144" t="str">
        <f>VLOOKUP(A424,'2'!$X:$AB,2,FALSE)</f>
        <v>Within an hour</v>
      </c>
      <c r="F424" s="144">
        <f>VLOOKUP($A424,'2'!$X:$AB,3,FALSE)</f>
        <v>1</v>
      </c>
      <c r="G424" s="144">
        <f>VLOOKUP($A424,'2'!$X:$AB,4,FALSE)</f>
        <v>0.38</v>
      </c>
      <c r="H424" s="343" t="str">
        <f>VLOOKUP($A424,'2'!$X:$AB,5,FALSE)</f>
        <v>No</v>
      </c>
      <c r="J424" s="144">
        <v>30</v>
      </c>
      <c r="K424" s="144">
        <v>736</v>
      </c>
      <c r="L424" s="144" t="s">
        <v>1786</v>
      </c>
      <c r="M424" s="144" t="s">
        <v>176</v>
      </c>
      <c r="N424" s="144" t="s">
        <v>177</v>
      </c>
      <c r="O424" s="343">
        <v>30</v>
      </c>
    </row>
    <row r="425" spans="1:15" s="144" customFormat="1" ht="15">
      <c r="A425" s="342">
        <v>421</v>
      </c>
      <c r="B425" s="144" t="s">
        <v>1787</v>
      </c>
      <c r="C425" s="144" t="s">
        <v>1788</v>
      </c>
      <c r="D425" s="144" t="s">
        <v>1789</v>
      </c>
      <c r="E425" s="144" t="str">
        <f>VLOOKUP(A425,'2'!$X:$AB,2,FALSE)</f>
        <v>Within an hour</v>
      </c>
      <c r="F425" s="144">
        <f>VLOOKUP($A425,'2'!$X:$AB,3,FALSE)</f>
        <v>1</v>
      </c>
      <c r="G425" s="144">
        <f>VLOOKUP($A425,'2'!$X:$AB,4,FALSE)</f>
        <v>0.91</v>
      </c>
      <c r="H425" s="343" t="str">
        <f>VLOOKUP($A425,'2'!$X:$AB,5,FALSE)</f>
        <v>Yes</v>
      </c>
      <c r="J425" s="144">
        <v>5.79</v>
      </c>
      <c r="K425" s="144">
        <v>737</v>
      </c>
      <c r="L425" s="144" t="s">
        <v>1790</v>
      </c>
      <c r="M425" s="144" t="s">
        <v>188</v>
      </c>
      <c r="N425" s="144" t="s">
        <v>315</v>
      </c>
      <c r="O425" s="343">
        <v>5.79</v>
      </c>
    </row>
    <row r="426" spans="1:15" s="144" customFormat="1" ht="15">
      <c r="A426" s="342">
        <v>422</v>
      </c>
      <c r="B426" s="144" t="s">
        <v>1791</v>
      </c>
      <c r="C426" s="144" t="s">
        <v>1792</v>
      </c>
      <c r="D426" s="144" t="s">
        <v>1793</v>
      </c>
      <c r="E426" s="144" t="str">
        <f>VLOOKUP(A426,'2'!$X:$AB,2,FALSE)</f>
        <v>Within a few hours</v>
      </c>
      <c r="F426" s="144">
        <f>VLOOKUP($A426,'2'!$X:$AB,3,FALSE)</f>
        <v>0.7</v>
      </c>
      <c r="G426" s="144">
        <f>VLOOKUP($A426,'2'!$X:$AB,4,FALSE)</f>
        <v>0.74</v>
      </c>
      <c r="H426" s="343" t="str">
        <f>VLOOKUP($A426,'2'!$X:$AB,5,FALSE)</f>
        <v>No</v>
      </c>
      <c r="J426" s="144">
        <v>46.74</v>
      </c>
      <c r="K426" s="144">
        <v>738</v>
      </c>
      <c r="L426" s="144" t="s">
        <v>1794</v>
      </c>
      <c r="M426" s="144" t="s">
        <v>176</v>
      </c>
      <c r="N426" s="144" t="s">
        <v>597</v>
      </c>
      <c r="O426" s="343">
        <v>46.74</v>
      </c>
    </row>
    <row r="427" spans="1:15" s="144" customFormat="1" ht="15">
      <c r="A427" s="342">
        <v>423</v>
      </c>
      <c r="B427" s="144" t="s">
        <v>1795</v>
      </c>
      <c r="C427" s="144" t="s">
        <v>1796</v>
      </c>
      <c r="D427" s="144" t="s">
        <v>1797</v>
      </c>
      <c r="E427" s="144" t="str">
        <f>VLOOKUP(A427,'2'!$X:$AB,2,FALSE)</f>
        <v>Within a day</v>
      </c>
      <c r="F427" s="144">
        <f>VLOOKUP($A427,'2'!$X:$AB,3,FALSE)</f>
        <v>1</v>
      </c>
      <c r="G427" s="144">
        <f>VLOOKUP($A427,'2'!$X:$AB,4,FALSE)</f>
        <v>0.94</v>
      </c>
      <c r="H427" s="343" t="str">
        <f>VLOOKUP($A427,'2'!$X:$AB,5,FALSE)</f>
        <v>Yes</v>
      </c>
      <c r="J427" s="144">
        <v>4</v>
      </c>
      <c r="K427" s="144">
        <v>741</v>
      </c>
      <c r="L427" s="144" t="s">
        <v>1798</v>
      </c>
      <c r="M427" s="144" t="s">
        <v>188</v>
      </c>
      <c r="N427" s="144" t="s">
        <v>582</v>
      </c>
      <c r="O427" s="343">
        <v>4</v>
      </c>
    </row>
    <row r="428" spans="1:15" s="144" customFormat="1" ht="15">
      <c r="A428" s="342">
        <v>424</v>
      </c>
      <c r="B428" s="144" t="s">
        <v>1799</v>
      </c>
      <c r="C428" s="144" t="s">
        <v>1800</v>
      </c>
      <c r="D428" s="144" t="s">
        <v>1797</v>
      </c>
      <c r="E428" s="144" t="str">
        <f>VLOOKUP(A428,'2'!$X:$AB,2,FALSE)</f>
        <v>Within an hour</v>
      </c>
      <c r="F428" s="144">
        <f>VLOOKUP($A428,'2'!$X:$AB,3,FALSE)</f>
        <v>1</v>
      </c>
      <c r="G428" s="144">
        <f>VLOOKUP($A428,'2'!$X:$AB,4,FALSE)</f>
        <v>0.98</v>
      </c>
      <c r="H428" s="343" t="str">
        <f>VLOOKUP($A428,'2'!$X:$AB,5,FALSE)</f>
        <v>Yes</v>
      </c>
      <c r="J428" s="144">
        <v>3.99</v>
      </c>
      <c r="K428" s="144">
        <v>744</v>
      </c>
      <c r="L428" s="144" t="s">
        <v>1801</v>
      </c>
      <c r="M428" s="144" t="s">
        <v>188</v>
      </c>
      <c r="N428" s="144" t="s">
        <v>708</v>
      </c>
      <c r="O428" s="343">
        <v>3.99</v>
      </c>
    </row>
    <row r="429" spans="1:15" s="144" customFormat="1" ht="15">
      <c r="A429" s="342">
        <v>425</v>
      </c>
      <c r="B429" s="144" t="s">
        <v>1802</v>
      </c>
      <c r="C429" s="144" t="s">
        <v>1803</v>
      </c>
      <c r="D429" s="144" t="s">
        <v>1804</v>
      </c>
      <c r="E429" s="144" t="str">
        <f>VLOOKUP(A429,'2'!$X:$AB,2,FALSE)</f>
        <v>Within a day</v>
      </c>
      <c r="F429" s="144">
        <f>VLOOKUP($A429,'2'!$X:$AB,3,FALSE)</f>
        <v>0.63</v>
      </c>
      <c r="G429" s="144">
        <f>VLOOKUP($A429,'2'!$X:$AB,4,FALSE)</f>
        <v>0.39</v>
      </c>
      <c r="H429" s="343" t="str">
        <f>VLOOKUP($A429,'2'!$X:$AB,5,FALSE)</f>
        <v>No</v>
      </c>
      <c r="J429" s="144">
        <v>5.74</v>
      </c>
      <c r="K429" s="144">
        <v>744</v>
      </c>
      <c r="L429" s="144" t="s">
        <v>1801</v>
      </c>
      <c r="M429" s="144" t="s">
        <v>188</v>
      </c>
      <c r="N429" s="144" t="s">
        <v>369</v>
      </c>
      <c r="O429" s="343">
        <v>5.74</v>
      </c>
    </row>
    <row r="430" spans="1:15" s="144" customFormat="1" ht="15">
      <c r="A430" s="342">
        <v>426</v>
      </c>
      <c r="B430" s="144" t="s">
        <v>1805</v>
      </c>
      <c r="C430" s="144" t="s">
        <v>1806</v>
      </c>
      <c r="D430" s="144" t="s">
        <v>1807</v>
      </c>
      <c r="E430" s="144" t="str">
        <f>VLOOKUP(A430,'2'!$X:$AB,2,FALSE)</f>
        <v>Within a few hours</v>
      </c>
      <c r="F430" s="144">
        <f>VLOOKUP($A430,'2'!$X:$AB,3,FALSE)</f>
        <v>1</v>
      </c>
      <c r="G430" s="144">
        <f>VLOOKUP($A430,'2'!$X:$AB,4,FALSE)</f>
        <v>1</v>
      </c>
      <c r="H430" s="343" t="str">
        <f>VLOOKUP($A430,'2'!$X:$AB,5,FALSE)</f>
        <v>Yes</v>
      </c>
      <c r="J430" s="144">
        <v>56.14</v>
      </c>
      <c r="K430" s="144">
        <v>744</v>
      </c>
      <c r="L430" s="144" t="s">
        <v>1801</v>
      </c>
      <c r="M430" s="144" t="s">
        <v>176</v>
      </c>
      <c r="N430" s="144" t="s">
        <v>283</v>
      </c>
      <c r="O430" s="343">
        <v>56.14</v>
      </c>
    </row>
    <row r="431" spans="1:15" s="144" customFormat="1" ht="15">
      <c r="A431" s="342">
        <v>427</v>
      </c>
      <c r="B431" s="144" t="s">
        <v>1808</v>
      </c>
      <c r="C431" s="144" t="s">
        <v>1809</v>
      </c>
      <c r="D431" s="144" t="s">
        <v>1810</v>
      </c>
      <c r="E431" s="144" t="str">
        <f>VLOOKUP(A431,'2'!$X:$AB,2,FALSE)</f>
        <v>Within a day</v>
      </c>
      <c r="F431" s="144">
        <f>VLOOKUP($A431,'2'!$X:$AB,3,FALSE)</f>
        <v>1</v>
      </c>
      <c r="G431" s="144">
        <f>VLOOKUP($A431,'2'!$X:$AB,4,FALSE)</f>
        <v>0.5</v>
      </c>
      <c r="H431" s="343" t="str">
        <f>VLOOKUP($A431,'2'!$X:$AB,5,FALSE)</f>
        <v>No</v>
      </c>
      <c r="J431" s="144">
        <v>8.99</v>
      </c>
      <c r="K431" s="144">
        <v>744</v>
      </c>
      <c r="L431" s="144" t="s">
        <v>1801</v>
      </c>
      <c r="M431" s="144" t="s">
        <v>188</v>
      </c>
      <c r="N431" s="144" t="s">
        <v>266</v>
      </c>
      <c r="O431" s="343">
        <v>8.99</v>
      </c>
    </row>
    <row r="432" spans="1:15" s="144" customFormat="1" ht="15">
      <c r="A432" s="342">
        <v>428</v>
      </c>
      <c r="B432" s="144" t="s">
        <v>1811</v>
      </c>
      <c r="C432" s="144" t="s">
        <v>1812</v>
      </c>
      <c r="D432" s="144" t="s">
        <v>1813</v>
      </c>
      <c r="E432" s="144" t="str">
        <f>VLOOKUP(A432,'2'!$X:$AB,2,FALSE)</f>
        <v>Within an hour</v>
      </c>
      <c r="F432" s="144">
        <f>VLOOKUP($A432,'2'!$X:$AB,3,FALSE)</f>
        <v>1</v>
      </c>
      <c r="G432" s="144">
        <f>VLOOKUP($A432,'2'!$X:$AB,4,FALSE)</f>
        <v>0.98</v>
      </c>
      <c r="H432" s="343" t="str">
        <f>VLOOKUP($A432,'2'!$X:$AB,5,FALSE)</f>
        <v>No</v>
      </c>
      <c r="J432" s="144">
        <v>1.99</v>
      </c>
      <c r="K432" s="144">
        <v>745</v>
      </c>
      <c r="L432" s="144" t="s">
        <v>1814</v>
      </c>
      <c r="M432" s="144" t="s">
        <v>188</v>
      </c>
      <c r="N432" s="144" t="s">
        <v>582</v>
      </c>
      <c r="O432" s="343">
        <v>1.99</v>
      </c>
    </row>
    <row r="433" spans="1:15" s="144" customFormat="1" ht="15">
      <c r="A433" s="342">
        <v>429</v>
      </c>
      <c r="B433" s="144" t="s">
        <v>1815</v>
      </c>
      <c r="C433" s="144" t="s">
        <v>1816</v>
      </c>
      <c r="D433" s="144" t="s">
        <v>1813</v>
      </c>
      <c r="E433" s="144" t="str">
        <f>VLOOKUP(A433,'2'!$X:$AB,2,FALSE)</f>
        <v>Within a day</v>
      </c>
      <c r="F433" s="144">
        <f>VLOOKUP($A433,'2'!$X:$AB,3,FALSE)</f>
        <v>1</v>
      </c>
      <c r="G433" s="144">
        <f>VLOOKUP($A433,'2'!$X:$AB,4,FALSE)</f>
        <v>0.93</v>
      </c>
      <c r="H433" s="343" t="str">
        <f>VLOOKUP($A433,'2'!$X:$AB,5,FALSE)</f>
        <v>Yes</v>
      </c>
      <c r="J433" s="144">
        <v>19.989999999999998</v>
      </c>
      <c r="K433" s="144">
        <v>750</v>
      </c>
      <c r="L433" s="144" t="s">
        <v>1817</v>
      </c>
      <c r="M433" s="144" t="s">
        <v>188</v>
      </c>
      <c r="N433" s="144" t="s">
        <v>463</v>
      </c>
      <c r="O433" s="343">
        <v>19.989999999999998</v>
      </c>
    </row>
    <row r="434" spans="1:15" s="144" customFormat="1" ht="15">
      <c r="A434" s="342">
        <v>430</v>
      </c>
      <c r="B434" s="144" t="s">
        <v>1818</v>
      </c>
      <c r="C434" s="144" t="s">
        <v>1819</v>
      </c>
      <c r="D434" s="144" t="s">
        <v>1813</v>
      </c>
      <c r="E434" s="144" t="str">
        <f>VLOOKUP(A434,'2'!$X:$AB,2,FALSE)</f>
        <v>Within a day</v>
      </c>
      <c r="F434" s="144">
        <f>VLOOKUP($A434,'2'!$X:$AB,3,FALSE)</f>
        <v>1</v>
      </c>
      <c r="G434" s="144">
        <f>VLOOKUP($A434,'2'!$X:$AB,4,FALSE)</f>
        <v>1</v>
      </c>
      <c r="H434" s="343" t="str">
        <f>VLOOKUP($A434,'2'!$X:$AB,5,FALSE)</f>
        <v>No</v>
      </c>
      <c r="J434" s="144">
        <v>54.74</v>
      </c>
      <c r="K434" s="144">
        <v>751</v>
      </c>
      <c r="L434" s="144" t="s">
        <v>1820</v>
      </c>
      <c r="M434" s="144" t="s">
        <v>176</v>
      </c>
      <c r="N434" s="144" t="s">
        <v>597</v>
      </c>
      <c r="O434" s="343">
        <v>54.74</v>
      </c>
    </row>
    <row r="435" spans="1:15" s="144" customFormat="1" ht="15">
      <c r="A435" s="342">
        <v>431</v>
      </c>
      <c r="B435" s="144" t="s">
        <v>1821</v>
      </c>
      <c r="C435" s="144" t="s">
        <v>1822</v>
      </c>
      <c r="D435" s="144" t="s">
        <v>1813</v>
      </c>
      <c r="E435" s="144">
        <f>VLOOKUP(A435,'2'!$X:$AB,2,FALSE)</f>
        <v>0</v>
      </c>
      <c r="F435" s="144">
        <f>VLOOKUP($A435,'2'!$X:$AB,3,FALSE)</f>
        <v>0</v>
      </c>
      <c r="G435" s="144">
        <f>VLOOKUP($A435,'2'!$X:$AB,4,FALSE)</f>
        <v>0</v>
      </c>
      <c r="H435" s="343">
        <f>VLOOKUP($A435,'2'!$X:$AB,5,FALSE)</f>
        <v>0</v>
      </c>
      <c r="J435" s="144">
        <v>0.5</v>
      </c>
      <c r="K435" s="144">
        <v>753</v>
      </c>
      <c r="L435" s="144" t="s">
        <v>1823</v>
      </c>
      <c r="M435" s="144" t="s">
        <v>164</v>
      </c>
      <c r="N435" s="144" t="s">
        <v>447</v>
      </c>
      <c r="O435" s="343">
        <v>0.5</v>
      </c>
    </row>
    <row r="436" spans="1:15" s="144" customFormat="1" ht="15">
      <c r="A436" s="342">
        <v>432</v>
      </c>
      <c r="B436" s="144" t="s">
        <v>1824</v>
      </c>
      <c r="C436" s="144" t="s">
        <v>1825</v>
      </c>
      <c r="D436" s="144" t="s">
        <v>1826</v>
      </c>
      <c r="E436" s="144">
        <f>VLOOKUP(A436,'2'!$X:$AB,2,FALSE)</f>
        <v>0</v>
      </c>
      <c r="F436" s="144">
        <f>VLOOKUP($A436,'2'!$X:$AB,3,FALSE)</f>
        <v>0</v>
      </c>
      <c r="G436" s="144">
        <f>VLOOKUP($A436,'2'!$X:$AB,4,FALSE)</f>
        <v>0</v>
      </c>
      <c r="H436" s="343">
        <f>VLOOKUP($A436,'2'!$X:$AB,5,FALSE)</f>
        <v>0</v>
      </c>
      <c r="J436" s="144">
        <v>1.02</v>
      </c>
      <c r="K436" s="144">
        <v>753</v>
      </c>
      <c r="L436" s="144" t="s">
        <v>1823</v>
      </c>
      <c r="M436" s="144" t="s">
        <v>188</v>
      </c>
      <c r="N436" s="144" t="s">
        <v>315</v>
      </c>
      <c r="O436" s="343">
        <v>1.02</v>
      </c>
    </row>
    <row r="437" spans="1:15" s="144" customFormat="1" ht="15">
      <c r="A437" s="342">
        <v>433</v>
      </c>
      <c r="B437" s="144" t="s">
        <v>1827</v>
      </c>
      <c r="C437" s="144" t="s">
        <v>1828</v>
      </c>
      <c r="D437" s="144" t="s">
        <v>1826</v>
      </c>
      <c r="E437" s="144" t="str">
        <f>VLOOKUP(A437,'2'!$X:$AB,2,FALSE)</f>
        <v>Within an hour</v>
      </c>
      <c r="F437" s="144">
        <f>VLOOKUP($A437,'2'!$X:$AB,3,FALSE)</f>
        <v>1</v>
      </c>
      <c r="G437" s="144">
        <f>VLOOKUP($A437,'2'!$X:$AB,4,FALSE)</f>
        <v>0.93</v>
      </c>
      <c r="H437" s="343" t="str">
        <f>VLOOKUP($A437,'2'!$X:$AB,5,FALSE)</f>
        <v>No</v>
      </c>
      <c r="J437" s="144">
        <v>69.64</v>
      </c>
      <c r="K437" s="144">
        <v>754</v>
      </c>
      <c r="L437" s="144" t="s">
        <v>1829</v>
      </c>
      <c r="M437" s="144" t="s">
        <v>176</v>
      </c>
      <c r="N437" s="144" t="s">
        <v>511</v>
      </c>
      <c r="O437" s="343">
        <v>69.64</v>
      </c>
    </row>
    <row r="438" spans="1:15" s="144" customFormat="1" ht="15">
      <c r="A438" s="342">
        <v>434</v>
      </c>
      <c r="B438" s="144" t="s">
        <v>1830</v>
      </c>
      <c r="C438" s="144" t="s">
        <v>1831</v>
      </c>
      <c r="D438" s="144" t="s">
        <v>1832</v>
      </c>
      <c r="E438" s="144" t="str">
        <f>VLOOKUP(A438,'2'!$X:$AB,2,FALSE)</f>
        <v>Within a day</v>
      </c>
      <c r="F438" s="144">
        <f>VLOOKUP($A438,'2'!$X:$AB,3,FALSE)</f>
        <v>0.79</v>
      </c>
      <c r="G438" s="144">
        <f>VLOOKUP($A438,'2'!$X:$AB,4,FALSE)</f>
        <v>0.56000000000000005</v>
      </c>
      <c r="H438" s="343" t="str">
        <f>VLOOKUP($A438,'2'!$X:$AB,5,FALSE)</f>
        <v>No</v>
      </c>
      <c r="J438" s="144">
        <v>14</v>
      </c>
      <c r="K438" s="144">
        <v>754</v>
      </c>
      <c r="L438" s="144" t="s">
        <v>1829</v>
      </c>
      <c r="M438" s="144" t="s">
        <v>176</v>
      </c>
      <c r="N438" s="144" t="s">
        <v>283</v>
      </c>
      <c r="O438" s="343">
        <v>14</v>
      </c>
    </row>
    <row r="439" spans="1:15" s="144" customFormat="1" ht="15">
      <c r="A439" s="342">
        <v>435</v>
      </c>
      <c r="B439" s="144" t="s">
        <v>1833</v>
      </c>
      <c r="C439" s="144" t="s">
        <v>1834</v>
      </c>
      <c r="D439" s="144" t="s">
        <v>1835</v>
      </c>
      <c r="E439" s="144" t="str">
        <f>VLOOKUP(A439,'2'!$X:$AB,2,FALSE)</f>
        <v>Within a day</v>
      </c>
      <c r="F439" s="144">
        <f>VLOOKUP($A439,'2'!$X:$AB,3,FALSE)</f>
        <v>1</v>
      </c>
      <c r="G439" s="144">
        <f>VLOOKUP($A439,'2'!$X:$AB,4,FALSE)</f>
        <v>0.95</v>
      </c>
      <c r="H439" s="343" t="str">
        <f>VLOOKUP($A439,'2'!$X:$AB,5,FALSE)</f>
        <v>Yes</v>
      </c>
      <c r="J439" s="144">
        <v>5.08</v>
      </c>
      <c r="K439" s="144">
        <v>757</v>
      </c>
      <c r="L439" s="144" t="s">
        <v>1836</v>
      </c>
      <c r="M439" s="144" t="s">
        <v>188</v>
      </c>
      <c r="N439" s="144" t="s">
        <v>315</v>
      </c>
      <c r="O439" s="343">
        <v>5.08</v>
      </c>
    </row>
    <row r="440" spans="1:15" s="144" customFormat="1" ht="15">
      <c r="A440" s="342">
        <v>436</v>
      </c>
      <c r="B440" s="144" t="s">
        <v>1837</v>
      </c>
      <c r="C440" s="144" t="s">
        <v>1838</v>
      </c>
      <c r="D440" s="144" t="s">
        <v>1835</v>
      </c>
      <c r="E440" s="144" t="str">
        <f>VLOOKUP(A440,'2'!$X:$AB,2,FALSE)</f>
        <v>Within a few hours</v>
      </c>
      <c r="F440" s="144">
        <f>VLOOKUP($A440,'2'!$X:$AB,3,FALSE)</f>
        <v>1</v>
      </c>
      <c r="G440" s="144">
        <f>VLOOKUP($A440,'2'!$X:$AB,4,FALSE)</f>
        <v>0.83</v>
      </c>
      <c r="H440" s="343" t="str">
        <f>VLOOKUP($A440,'2'!$X:$AB,5,FALSE)</f>
        <v>Yes</v>
      </c>
      <c r="J440" s="144">
        <v>3.3</v>
      </c>
      <c r="K440" s="144">
        <v>759</v>
      </c>
      <c r="L440" s="144" t="s">
        <v>1839</v>
      </c>
      <c r="M440" s="144" t="s">
        <v>188</v>
      </c>
      <c r="N440" s="144" t="s">
        <v>266</v>
      </c>
      <c r="O440" s="343">
        <v>3.3</v>
      </c>
    </row>
    <row r="441" spans="1:15" s="144" customFormat="1" ht="15">
      <c r="A441" s="342">
        <v>437</v>
      </c>
      <c r="B441" s="144" t="s">
        <v>1840</v>
      </c>
      <c r="C441" s="144" t="s">
        <v>1841</v>
      </c>
      <c r="D441" s="144" t="s">
        <v>1842</v>
      </c>
      <c r="E441" s="144" t="str">
        <f>VLOOKUP(A441,'2'!$X:$AB,2,FALSE)</f>
        <v>Within an hour</v>
      </c>
      <c r="F441" s="144">
        <f>VLOOKUP($A441,'2'!$X:$AB,3,FALSE)</f>
        <v>1</v>
      </c>
      <c r="G441" s="144">
        <f>VLOOKUP($A441,'2'!$X:$AB,4,FALSE)</f>
        <v>1</v>
      </c>
      <c r="H441" s="343" t="str">
        <f>VLOOKUP($A441,'2'!$X:$AB,5,FALSE)</f>
        <v>Yes</v>
      </c>
      <c r="J441" s="144">
        <v>8.99</v>
      </c>
      <c r="K441" s="144">
        <v>762</v>
      </c>
      <c r="L441" s="144" t="s">
        <v>1843</v>
      </c>
      <c r="M441" s="144" t="s">
        <v>188</v>
      </c>
      <c r="N441" s="144" t="s">
        <v>266</v>
      </c>
      <c r="O441" s="343">
        <v>8.99</v>
      </c>
    </row>
    <row r="442" spans="1:15" s="144" customFormat="1" ht="15">
      <c r="A442" s="342">
        <v>438</v>
      </c>
      <c r="B442" s="144" t="s">
        <v>1844</v>
      </c>
      <c r="C442" s="144" t="s">
        <v>1845</v>
      </c>
      <c r="D442" s="144" t="s">
        <v>1846</v>
      </c>
      <c r="E442" s="144">
        <f>VLOOKUP(A442,'2'!$X:$AB,2,FALSE)</f>
        <v>0</v>
      </c>
      <c r="F442" s="144">
        <f>VLOOKUP($A442,'2'!$X:$AB,3,FALSE)</f>
        <v>0</v>
      </c>
      <c r="G442" s="144">
        <f>VLOOKUP($A442,'2'!$X:$AB,4,FALSE)</f>
        <v>0</v>
      </c>
      <c r="H442" s="343">
        <f>VLOOKUP($A442,'2'!$X:$AB,5,FALSE)</f>
        <v>0</v>
      </c>
      <c r="J442" s="144">
        <v>1.99</v>
      </c>
      <c r="K442" s="144">
        <v>767</v>
      </c>
      <c r="L442" s="144" t="s">
        <v>1847</v>
      </c>
      <c r="M442" s="144" t="s">
        <v>188</v>
      </c>
      <c r="N442" s="144" t="s">
        <v>582</v>
      </c>
      <c r="O442" s="343">
        <v>1.99</v>
      </c>
    </row>
    <row r="443" spans="1:15" s="144" customFormat="1" ht="15">
      <c r="A443" s="342">
        <v>439</v>
      </c>
      <c r="B443" s="144" t="s">
        <v>1848</v>
      </c>
      <c r="C443" s="144" t="s">
        <v>1849</v>
      </c>
      <c r="D443" s="144" t="s">
        <v>1846</v>
      </c>
      <c r="E443" s="144" t="str">
        <f>VLOOKUP(A443,'2'!$X:$AB,2,FALSE)</f>
        <v>Within an hour</v>
      </c>
      <c r="F443" s="144">
        <f>VLOOKUP($A443,'2'!$X:$AB,3,FALSE)</f>
        <v>1</v>
      </c>
      <c r="G443" s="144">
        <f>VLOOKUP($A443,'2'!$X:$AB,4,FALSE)</f>
        <v>0.94</v>
      </c>
      <c r="H443" s="343" t="str">
        <f>VLOOKUP($A443,'2'!$X:$AB,5,FALSE)</f>
        <v>Yes</v>
      </c>
      <c r="J443" s="144">
        <v>4</v>
      </c>
      <c r="K443" s="144">
        <v>770</v>
      </c>
      <c r="L443" s="144" t="s">
        <v>1850</v>
      </c>
      <c r="M443" s="144" t="s">
        <v>188</v>
      </c>
      <c r="N443" s="144" t="s">
        <v>582</v>
      </c>
      <c r="O443" s="343">
        <v>4</v>
      </c>
    </row>
    <row r="444" spans="1:15" s="144" customFormat="1" ht="15">
      <c r="A444" s="342">
        <v>440</v>
      </c>
      <c r="B444" s="144" t="s">
        <v>1851</v>
      </c>
      <c r="C444" s="144" t="s">
        <v>1852</v>
      </c>
      <c r="D444" s="144" t="s">
        <v>1853</v>
      </c>
      <c r="E444" s="144" t="str">
        <f>VLOOKUP(A444,'2'!$X:$AB,2,FALSE)</f>
        <v>Within a day</v>
      </c>
      <c r="F444" s="144">
        <f>VLOOKUP($A444,'2'!$X:$AB,3,FALSE)</f>
        <v>0.6</v>
      </c>
      <c r="G444" s="144">
        <f>VLOOKUP($A444,'2'!$X:$AB,4,FALSE)</f>
        <v>0.2</v>
      </c>
      <c r="H444" s="343" t="str">
        <f>VLOOKUP($A444,'2'!$X:$AB,5,FALSE)</f>
        <v>No</v>
      </c>
      <c r="J444" s="144">
        <v>3.5</v>
      </c>
      <c r="K444" s="144">
        <v>771</v>
      </c>
      <c r="L444" s="144" t="s">
        <v>1854</v>
      </c>
      <c r="M444" s="144" t="s">
        <v>188</v>
      </c>
      <c r="N444" s="144" t="s">
        <v>708</v>
      </c>
      <c r="O444" s="343">
        <v>3.5</v>
      </c>
    </row>
    <row r="445" spans="1:15" s="144" customFormat="1" ht="15">
      <c r="A445" s="342">
        <v>441</v>
      </c>
      <c r="B445" s="144" t="s">
        <v>1855</v>
      </c>
      <c r="C445" s="144" t="s">
        <v>1856</v>
      </c>
      <c r="D445" s="144" t="s">
        <v>1853</v>
      </c>
      <c r="E445" s="144" t="str">
        <f>VLOOKUP(A445,'2'!$X:$AB,2,FALSE)</f>
        <v>Within a few hours</v>
      </c>
      <c r="F445" s="144">
        <f>VLOOKUP($A445,'2'!$X:$AB,3,FALSE)</f>
        <v>1</v>
      </c>
      <c r="G445" s="144">
        <f>VLOOKUP($A445,'2'!$X:$AB,4,FALSE)</f>
        <v>0.77</v>
      </c>
      <c r="H445" s="343" t="str">
        <f>VLOOKUP($A445,'2'!$X:$AB,5,FALSE)</f>
        <v>No</v>
      </c>
      <c r="J445" s="144">
        <v>11.64</v>
      </c>
      <c r="K445" s="144">
        <v>771</v>
      </c>
      <c r="L445" s="144" t="s">
        <v>1854</v>
      </c>
      <c r="M445" s="144" t="s">
        <v>188</v>
      </c>
      <c r="N445" s="144" t="s">
        <v>1254</v>
      </c>
      <c r="O445" s="343">
        <v>11.64</v>
      </c>
    </row>
    <row r="446" spans="1:15" s="144" customFormat="1" ht="15">
      <c r="A446" s="342">
        <v>442</v>
      </c>
      <c r="B446" s="144" t="s">
        <v>1857</v>
      </c>
      <c r="C446" s="144" t="s">
        <v>1858</v>
      </c>
      <c r="D446" s="144" t="s">
        <v>1859</v>
      </c>
      <c r="E446" s="144" t="str">
        <f>VLOOKUP(A446,'2'!$X:$AB,2,FALSE)</f>
        <v>A few days or more</v>
      </c>
      <c r="F446" s="144">
        <f>VLOOKUP($A446,'2'!$X:$AB,3,FALSE)</f>
        <v>0</v>
      </c>
      <c r="G446" s="144">
        <f>VLOOKUP($A446,'2'!$X:$AB,4,FALSE)</f>
        <v>0.25</v>
      </c>
      <c r="H446" s="343" t="str">
        <f>VLOOKUP($A446,'2'!$X:$AB,5,FALSE)</f>
        <v>Yes</v>
      </c>
      <c r="J446" s="144">
        <v>9.23</v>
      </c>
      <c r="K446" s="144">
        <v>772</v>
      </c>
      <c r="L446" s="144" t="s">
        <v>1860</v>
      </c>
      <c r="M446" s="144" t="s">
        <v>188</v>
      </c>
      <c r="N446" s="144" t="s">
        <v>708</v>
      </c>
      <c r="O446" s="343">
        <v>9.23</v>
      </c>
    </row>
    <row r="447" spans="1:15" s="144" customFormat="1" ht="15">
      <c r="A447" s="342">
        <v>443</v>
      </c>
      <c r="B447" s="144" t="s">
        <v>1861</v>
      </c>
      <c r="C447" s="144" t="s">
        <v>1862</v>
      </c>
      <c r="D447" s="144" t="s">
        <v>1859</v>
      </c>
      <c r="E447" s="144" t="str">
        <f>VLOOKUP(A447,'2'!$X:$AB,2,FALSE)</f>
        <v>Within a few hours</v>
      </c>
      <c r="F447" s="144">
        <f>VLOOKUP($A447,'2'!$X:$AB,3,FALSE)</f>
        <v>1</v>
      </c>
      <c r="G447" s="144">
        <f>VLOOKUP($A447,'2'!$X:$AB,4,FALSE)</f>
        <v>0.95</v>
      </c>
      <c r="H447" s="343" t="str">
        <f>VLOOKUP($A447,'2'!$X:$AB,5,FALSE)</f>
        <v>Yes</v>
      </c>
      <c r="J447" s="144">
        <v>9.5399999999999991</v>
      </c>
      <c r="K447" s="144">
        <v>772</v>
      </c>
      <c r="L447" s="144" t="s">
        <v>1860</v>
      </c>
      <c r="M447" s="144" t="s">
        <v>164</v>
      </c>
      <c r="N447" s="144" t="s">
        <v>315</v>
      </c>
      <c r="O447" s="343">
        <v>9.5399999999999991</v>
      </c>
    </row>
    <row r="448" spans="1:15" s="144" customFormat="1" ht="15">
      <c r="A448" s="342">
        <v>444</v>
      </c>
      <c r="B448" s="144" t="s">
        <v>1863</v>
      </c>
      <c r="C448" s="144" t="s">
        <v>1864</v>
      </c>
      <c r="D448" s="144" t="s">
        <v>1859</v>
      </c>
      <c r="E448" s="144" t="str">
        <f>VLOOKUP(A448,'2'!$X:$AB,2,FALSE)</f>
        <v>Within an hour</v>
      </c>
      <c r="F448" s="144">
        <f>VLOOKUP($A448,'2'!$X:$AB,3,FALSE)</f>
        <v>1</v>
      </c>
      <c r="G448" s="144">
        <f>VLOOKUP($A448,'2'!$X:$AB,4,FALSE)</f>
        <v>0.62</v>
      </c>
      <c r="H448" s="343" t="str">
        <f>VLOOKUP($A448,'2'!$X:$AB,5,FALSE)</f>
        <v>No</v>
      </c>
      <c r="J448" s="144">
        <v>6.89</v>
      </c>
      <c r="K448" s="144">
        <v>772</v>
      </c>
      <c r="L448" s="144" t="s">
        <v>1860</v>
      </c>
      <c r="M448" s="144" t="s">
        <v>164</v>
      </c>
      <c r="N448" s="144" t="s">
        <v>708</v>
      </c>
      <c r="O448" s="343">
        <v>6.89</v>
      </c>
    </row>
    <row r="449" spans="1:15" s="144" customFormat="1" ht="15">
      <c r="A449" s="342">
        <v>445</v>
      </c>
      <c r="B449" s="144" t="s">
        <v>1865</v>
      </c>
      <c r="C449" s="144" t="s">
        <v>1866</v>
      </c>
      <c r="D449" s="144" t="s">
        <v>1859</v>
      </c>
      <c r="E449" s="144" t="str">
        <f>VLOOKUP(A449,'2'!$X:$AB,2,FALSE)</f>
        <v>Within an hour</v>
      </c>
      <c r="F449" s="144">
        <f>VLOOKUP($A449,'2'!$X:$AB,3,FALSE)</f>
        <v>0.98</v>
      </c>
      <c r="G449" s="144">
        <f>VLOOKUP($A449,'2'!$X:$AB,4,FALSE)</f>
        <v>1</v>
      </c>
      <c r="H449" s="343" t="str">
        <f>VLOOKUP($A449,'2'!$X:$AB,5,FALSE)</f>
        <v>No</v>
      </c>
      <c r="J449" s="144">
        <v>5.76</v>
      </c>
      <c r="K449" s="144">
        <v>772</v>
      </c>
      <c r="L449" s="144" t="s">
        <v>1860</v>
      </c>
      <c r="M449" s="144" t="s">
        <v>188</v>
      </c>
      <c r="N449" s="144" t="s">
        <v>283</v>
      </c>
      <c r="O449" s="343">
        <v>5.76</v>
      </c>
    </row>
    <row r="450" spans="1:15" s="144" customFormat="1" ht="15">
      <c r="A450" s="342">
        <v>446</v>
      </c>
      <c r="B450" s="144" t="s">
        <v>1867</v>
      </c>
      <c r="C450" s="144" t="s">
        <v>1868</v>
      </c>
      <c r="D450" s="144" t="s">
        <v>1869</v>
      </c>
      <c r="E450" s="144" t="str">
        <f>VLOOKUP(A450,'2'!$X:$AB,2,FALSE)</f>
        <v>Within an hour</v>
      </c>
      <c r="F450" s="144">
        <f>VLOOKUP($A450,'2'!$X:$AB,3,FALSE)</f>
        <v>1</v>
      </c>
      <c r="G450" s="144">
        <f>VLOOKUP($A450,'2'!$X:$AB,4,FALSE)</f>
        <v>0.94</v>
      </c>
      <c r="H450" s="343" t="str">
        <f>VLOOKUP($A450,'2'!$X:$AB,5,FALSE)</f>
        <v>No</v>
      </c>
      <c r="J450" s="144">
        <v>5.49</v>
      </c>
      <c r="K450" s="144">
        <v>782</v>
      </c>
      <c r="L450" s="144" t="s">
        <v>1870</v>
      </c>
      <c r="M450" s="144" t="s">
        <v>188</v>
      </c>
      <c r="N450" s="144" t="s">
        <v>463</v>
      </c>
      <c r="O450" s="343">
        <v>5.49</v>
      </c>
    </row>
    <row r="451" spans="1:15" s="144" customFormat="1" ht="15">
      <c r="A451" s="342">
        <v>447</v>
      </c>
      <c r="B451" s="144" t="s">
        <v>1871</v>
      </c>
      <c r="C451" s="144" t="s">
        <v>1872</v>
      </c>
      <c r="D451" s="144" t="s">
        <v>1873</v>
      </c>
      <c r="E451" s="144">
        <f>VLOOKUP(A451,'2'!$X:$AB,2,FALSE)</f>
        <v>0</v>
      </c>
      <c r="F451" s="144">
        <f>VLOOKUP($A451,'2'!$X:$AB,3,FALSE)</f>
        <v>0</v>
      </c>
      <c r="G451" s="144">
        <f>VLOOKUP($A451,'2'!$X:$AB,4,FALSE)</f>
        <v>0</v>
      </c>
      <c r="H451" s="343">
        <f>VLOOKUP($A451,'2'!$X:$AB,5,FALSE)</f>
        <v>0</v>
      </c>
      <c r="J451" s="144">
        <v>35.840000000000003</v>
      </c>
      <c r="K451" s="144">
        <v>783</v>
      </c>
      <c r="L451" s="144" t="s">
        <v>1874</v>
      </c>
      <c r="M451" s="144" t="s">
        <v>176</v>
      </c>
      <c r="N451" s="144" t="s">
        <v>597</v>
      </c>
      <c r="O451" s="343">
        <v>35.840000000000003</v>
      </c>
    </row>
    <row r="452" spans="1:15" s="144" customFormat="1" ht="15">
      <c r="A452" s="342">
        <v>448</v>
      </c>
      <c r="B452" s="144" t="s">
        <v>1875</v>
      </c>
      <c r="C452" s="144" t="s">
        <v>1876</v>
      </c>
      <c r="D452" s="144" t="s">
        <v>1873</v>
      </c>
      <c r="E452" s="144" t="str">
        <f>VLOOKUP(A452,'2'!$X:$AB,2,FALSE)</f>
        <v>Within a few hours</v>
      </c>
      <c r="F452" s="144">
        <f>VLOOKUP($A452,'2'!$X:$AB,3,FALSE)</f>
        <v>1</v>
      </c>
      <c r="G452" s="144">
        <f>VLOOKUP($A452,'2'!$X:$AB,4,FALSE)</f>
        <v>0.97</v>
      </c>
      <c r="H452" s="343" t="str">
        <f>VLOOKUP($A452,'2'!$X:$AB,5,FALSE)</f>
        <v>No</v>
      </c>
      <c r="J452" s="144">
        <v>4.82</v>
      </c>
      <c r="K452" s="144">
        <v>786</v>
      </c>
      <c r="L452" s="144" t="s">
        <v>1877</v>
      </c>
      <c r="M452" s="144" t="s">
        <v>188</v>
      </c>
      <c r="N452" s="144" t="s">
        <v>315</v>
      </c>
      <c r="O452" s="343">
        <v>4.82</v>
      </c>
    </row>
    <row r="453" spans="1:15" s="144" customFormat="1" ht="15">
      <c r="A453" s="342">
        <v>449</v>
      </c>
      <c r="B453" s="144" t="s">
        <v>1878</v>
      </c>
      <c r="C453" s="144" t="s">
        <v>1879</v>
      </c>
      <c r="D453" s="144" t="s">
        <v>1880</v>
      </c>
      <c r="E453" s="144" t="str">
        <f>VLOOKUP(A453,'2'!$X:$AB,2,FALSE)</f>
        <v>Within an hour</v>
      </c>
      <c r="F453" s="144">
        <f>VLOOKUP($A453,'2'!$X:$AB,3,FALSE)</f>
        <v>1</v>
      </c>
      <c r="G453" s="144">
        <f>VLOOKUP($A453,'2'!$X:$AB,4,FALSE)</f>
        <v>1</v>
      </c>
      <c r="H453" s="343" t="str">
        <f>VLOOKUP($A453,'2'!$X:$AB,5,FALSE)</f>
        <v>No</v>
      </c>
      <c r="J453" s="144">
        <v>9.68</v>
      </c>
      <c r="K453" s="144">
        <v>792</v>
      </c>
      <c r="L453" s="144" t="s">
        <v>1881</v>
      </c>
      <c r="M453" s="144" t="s">
        <v>188</v>
      </c>
      <c r="N453" s="144" t="s">
        <v>315</v>
      </c>
      <c r="O453" s="343">
        <v>9.68</v>
      </c>
    </row>
    <row r="454" spans="1:15" s="144" customFormat="1" ht="15">
      <c r="A454" s="342">
        <v>450</v>
      </c>
      <c r="B454" s="144" t="s">
        <v>1882</v>
      </c>
      <c r="C454" s="144" t="s">
        <v>1883</v>
      </c>
      <c r="D454" s="144" t="s">
        <v>1880</v>
      </c>
      <c r="E454" s="144" t="str">
        <f>VLOOKUP(A454,'2'!$X:$AB,2,FALSE)</f>
        <v>Within an hour</v>
      </c>
      <c r="F454" s="144">
        <f>VLOOKUP($A454,'2'!$X:$AB,3,FALSE)</f>
        <v>0.8</v>
      </c>
      <c r="G454" s="144">
        <f>VLOOKUP($A454,'2'!$X:$AB,4,FALSE)</f>
        <v>0.92</v>
      </c>
      <c r="H454" s="343" t="str">
        <f>VLOOKUP($A454,'2'!$X:$AB,5,FALSE)</f>
        <v>No</v>
      </c>
      <c r="J454" s="144">
        <v>6.19</v>
      </c>
      <c r="K454" s="144">
        <v>796</v>
      </c>
      <c r="L454" s="144" t="s">
        <v>1884</v>
      </c>
      <c r="M454" s="144" t="s">
        <v>188</v>
      </c>
      <c r="N454" s="144" t="s">
        <v>369</v>
      </c>
      <c r="O454" s="343">
        <v>6.19</v>
      </c>
    </row>
    <row r="455" spans="1:15" s="144" customFormat="1" ht="15">
      <c r="A455" s="342">
        <v>451</v>
      </c>
      <c r="B455" s="144" t="s">
        <v>1885</v>
      </c>
      <c r="C455" s="144" t="s">
        <v>1886</v>
      </c>
      <c r="D455" s="144" t="s">
        <v>1887</v>
      </c>
      <c r="E455" s="144" t="str">
        <f>VLOOKUP(A455,'2'!$X:$AB,2,FALSE)</f>
        <v>Within an hour</v>
      </c>
      <c r="F455" s="144">
        <f>VLOOKUP($A455,'2'!$X:$AB,3,FALSE)</f>
        <v>1</v>
      </c>
      <c r="G455" s="144">
        <f>VLOOKUP($A455,'2'!$X:$AB,4,FALSE)</f>
        <v>0.92</v>
      </c>
      <c r="H455" s="343" t="str">
        <f>VLOOKUP($A455,'2'!$X:$AB,5,FALSE)</f>
        <v>Yes</v>
      </c>
      <c r="J455" s="144">
        <v>6.75</v>
      </c>
      <c r="K455" s="144">
        <v>796</v>
      </c>
      <c r="L455" s="144" t="s">
        <v>1884</v>
      </c>
      <c r="M455" s="144" t="s">
        <v>188</v>
      </c>
      <c r="N455" s="144" t="s">
        <v>708</v>
      </c>
      <c r="O455" s="343">
        <v>6.75</v>
      </c>
    </row>
    <row r="456" spans="1:15" s="144" customFormat="1" ht="15">
      <c r="A456" s="342">
        <v>452</v>
      </c>
      <c r="B456" s="144" t="s">
        <v>1888</v>
      </c>
      <c r="C456" s="144" t="s">
        <v>1889</v>
      </c>
      <c r="D456" s="144" t="s">
        <v>1890</v>
      </c>
      <c r="E456" s="144" t="str">
        <f>VLOOKUP(A456,'2'!$X:$AB,2,FALSE)</f>
        <v>Within a day</v>
      </c>
      <c r="F456" s="144">
        <f>VLOOKUP($A456,'2'!$X:$AB,3,FALSE)</f>
        <v>1</v>
      </c>
      <c r="G456" s="144">
        <f>VLOOKUP($A456,'2'!$X:$AB,4,FALSE)</f>
        <v>0.5</v>
      </c>
      <c r="H456" s="343" t="str">
        <f>VLOOKUP($A456,'2'!$X:$AB,5,FALSE)</f>
        <v>Yes</v>
      </c>
      <c r="J456" s="144">
        <v>2.25</v>
      </c>
      <c r="K456" s="144">
        <v>797</v>
      </c>
      <c r="L456" s="144" t="s">
        <v>1891</v>
      </c>
      <c r="M456" s="144" t="s">
        <v>188</v>
      </c>
      <c r="N456" s="144" t="s">
        <v>165</v>
      </c>
      <c r="O456" s="343">
        <v>2.25</v>
      </c>
    </row>
    <row r="457" spans="1:15" s="144" customFormat="1" ht="15">
      <c r="A457" s="342">
        <v>453</v>
      </c>
      <c r="B457" s="144" t="s">
        <v>1892</v>
      </c>
      <c r="C457" s="144" t="s">
        <v>1893</v>
      </c>
      <c r="D457" s="144" t="s">
        <v>1894</v>
      </c>
      <c r="E457" s="144" t="str">
        <f>VLOOKUP(A457,'2'!$X:$AB,2,FALSE)</f>
        <v>Within an hour</v>
      </c>
      <c r="F457" s="144">
        <f>VLOOKUP($A457,'2'!$X:$AB,3,FALSE)</f>
        <v>0.9</v>
      </c>
      <c r="G457" s="144">
        <f>VLOOKUP($A457,'2'!$X:$AB,4,FALSE)</f>
        <v>1</v>
      </c>
      <c r="H457" s="343" t="str">
        <f>VLOOKUP($A457,'2'!$X:$AB,5,FALSE)</f>
        <v>No</v>
      </c>
      <c r="J457" s="144">
        <v>35</v>
      </c>
      <c r="K457" s="144">
        <v>797</v>
      </c>
      <c r="L457" s="144" t="s">
        <v>1891</v>
      </c>
      <c r="M457" s="144" t="s">
        <v>188</v>
      </c>
      <c r="N457" s="144" t="s">
        <v>463</v>
      </c>
      <c r="O457" s="343">
        <v>35</v>
      </c>
    </row>
    <row r="458" spans="1:15" s="144" customFormat="1" ht="15">
      <c r="A458" s="342">
        <v>454</v>
      </c>
      <c r="B458" s="144" t="s">
        <v>1895</v>
      </c>
      <c r="C458" s="144" t="s">
        <v>1896</v>
      </c>
      <c r="D458" s="144" t="s">
        <v>1897</v>
      </c>
      <c r="E458" s="144" t="str">
        <f>VLOOKUP(A458,'2'!$X:$AB,2,FALSE)</f>
        <v>Within a few hours</v>
      </c>
      <c r="F458" s="144">
        <f>VLOOKUP($A458,'2'!$X:$AB,3,FALSE)</f>
        <v>1</v>
      </c>
      <c r="G458" s="144">
        <f>VLOOKUP($A458,'2'!$X:$AB,4,FALSE)</f>
        <v>0.96</v>
      </c>
      <c r="H458" s="343" t="str">
        <f>VLOOKUP($A458,'2'!$X:$AB,5,FALSE)</f>
        <v>Yes</v>
      </c>
      <c r="J458" s="144">
        <v>6.86</v>
      </c>
      <c r="K458" s="144">
        <v>797</v>
      </c>
      <c r="L458" s="144" t="s">
        <v>1891</v>
      </c>
      <c r="M458" s="144" t="s">
        <v>188</v>
      </c>
      <c r="N458" s="144" t="s">
        <v>315</v>
      </c>
      <c r="O458" s="343">
        <v>6.86</v>
      </c>
    </row>
    <row r="459" spans="1:15" s="144" customFormat="1" ht="15">
      <c r="A459" s="342">
        <v>455</v>
      </c>
      <c r="B459" s="144" t="s">
        <v>1898</v>
      </c>
      <c r="C459" s="144" t="s">
        <v>1899</v>
      </c>
      <c r="D459" s="144" t="s">
        <v>1900</v>
      </c>
      <c r="E459" s="144" t="str">
        <f>VLOOKUP(A459,'2'!$X:$AB,2,FALSE)</f>
        <v>Within a few hours</v>
      </c>
      <c r="F459" s="144">
        <f>VLOOKUP($A459,'2'!$X:$AB,3,FALSE)</f>
        <v>1</v>
      </c>
      <c r="G459" s="144">
        <f>VLOOKUP($A459,'2'!$X:$AB,4,FALSE)</f>
        <v>0.5</v>
      </c>
      <c r="H459" s="343" t="str">
        <f>VLOOKUP($A459,'2'!$X:$AB,5,FALSE)</f>
        <v>No</v>
      </c>
      <c r="J459" s="144">
        <v>30</v>
      </c>
      <c r="K459" s="144">
        <v>799</v>
      </c>
      <c r="L459" s="144" t="s">
        <v>1901</v>
      </c>
      <c r="M459" s="144" t="s">
        <v>176</v>
      </c>
      <c r="N459" s="144" t="s">
        <v>177</v>
      </c>
      <c r="O459" s="343">
        <v>30</v>
      </c>
    </row>
    <row r="460" spans="1:15" s="144" customFormat="1" ht="15">
      <c r="A460" s="342">
        <v>456</v>
      </c>
      <c r="B460" s="144" t="s">
        <v>1902</v>
      </c>
      <c r="C460" s="144" t="s">
        <v>1903</v>
      </c>
      <c r="D460" s="144" t="s">
        <v>1904</v>
      </c>
      <c r="E460" s="144" t="str">
        <f>VLOOKUP(A460,'2'!$X:$AB,2,FALSE)</f>
        <v>Within an hour</v>
      </c>
      <c r="F460" s="144">
        <f>VLOOKUP($A460,'2'!$X:$AB,3,FALSE)</f>
        <v>1</v>
      </c>
      <c r="G460" s="144">
        <f>VLOOKUP($A460,'2'!$X:$AB,4,FALSE)</f>
        <v>1</v>
      </c>
      <c r="H460" s="343" t="str">
        <f>VLOOKUP($A460,'2'!$X:$AB,5,FALSE)</f>
        <v>No</v>
      </c>
      <c r="J460" s="144">
        <v>13.99</v>
      </c>
      <c r="K460" s="144">
        <v>799</v>
      </c>
      <c r="L460" s="144" t="s">
        <v>1901</v>
      </c>
      <c r="M460" s="144" t="s">
        <v>164</v>
      </c>
      <c r="N460" s="144" t="s">
        <v>463</v>
      </c>
      <c r="O460" s="343">
        <v>13.99</v>
      </c>
    </row>
    <row r="461" spans="1:15" s="144" customFormat="1" ht="15">
      <c r="A461" s="342">
        <v>457</v>
      </c>
      <c r="B461" s="144" t="s">
        <v>1905</v>
      </c>
      <c r="C461" s="144" t="s">
        <v>1906</v>
      </c>
      <c r="D461" s="144" t="s">
        <v>1907</v>
      </c>
      <c r="E461" s="144" t="str">
        <f>VLOOKUP(A461,'2'!$X:$AB,2,FALSE)</f>
        <v>Within an hour</v>
      </c>
      <c r="F461" s="144">
        <f>VLOOKUP($A461,'2'!$X:$AB,3,FALSE)</f>
        <v>1</v>
      </c>
      <c r="G461" s="144">
        <f>VLOOKUP($A461,'2'!$X:$AB,4,FALSE)</f>
        <v>0.96</v>
      </c>
      <c r="H461" s="343" t="str">
        <f>VLOOKUP($A461,'2'!$X:$AB,5,FALSE)</f>
        <v>No</v>
      </c>
      <c r="J461" s="144">
        <v>1.1000000000000001</v>
      </c>
      <c r="K461" s="144">
        <v>799</v>
      </c>
      <c r="L461" s="144" t="s">
        <v>1901</v>
      </c>
      <c r="M461" s="144" t="s">
        <v>188</v>
      </c>
      <c r="N461" s="144" t="s">
        <v>266</v>
      </c>
      <c r="O461" s="343">
        <v>1.1000000000000001</v>
      </c>
    </row>
    <row r="462" spans="1:15" s="144" customFormat="1" ht="15">
      <c r="A462" s="342">
        <v>458</v>
      </c>
      <c r="B462" s="144" t="s">
        <v>1908</v>
      </c>
      <c r="C462" s="144" t="s">
        <v>1909</v>
      </c>
      <c r="D462" s="144" t="s">
        <v>1910</v>
      </c>
      <c r="E462" s="144" t="str">
        <f>VLOOKUP(A462,'2'!$X:$AB,2,FALSE)</f>
        <v>Within a few hours</v>
      </c>
      <c r="F462" s="144">
        <f>VLOOKUP($A462,'2'!$X:$AB,3,FALSE)</f>
        <v>1</v>
      </c>
      <c r="G462" s="144">
        <f>VLOOKUP($A462,'2'!$X:$AB,4,FALSE)</f>
        <v>0.8</v>
      </c>
      <c r="H462" s="343" t="str">
        <f>VLOOKUP($A462,'2'!$X:$AB,5,FALSE)</f>
        <v>No</v>
      </c>
      <c r="J462" s="144">
        <v>6.5</v>
      </c>
      <c r="K462" s="144">
        <v>800</v>
      </c>
      <c r="L462" s="144" t="s">
        <v>1911</v>
      </c>
      <c r="M462" s="144" t="s">
        <v>188</v>
      </c>
      <c r="N462" s="144" t="s">
        <v>582</v>
      </c>
      <c r="O462" s="343">
        <v>6.5</v>
      </c>
    </row>
    <row r="463" spans="1:15" s="144" customFormat="1" ht="15">
      <c r="A463" s="342">
        <v>459</v>
      </c>
      <c r="B463" s="144" t="s">
        <v>1912</v>
      </c>
      <c r="C463" s="144" t="s">
        <v>1913</v>
      </c>
      <c r="D463" s="144" t="s">
        <v>1914</v>
      </c>
      <c r="E463" s="144" t="str">
        <f>VLOOKUP(A463,'2'!$X:$AB,2,FALSE)</f>
        <v>Within a few hours</v>
      </c>
      <c r="F463" s="144">
        <f>VLOOKUP($A463,'2'!$X:$AB,3,FALSE)</f>
        <v>1</v>
      </c>
      <c r="G463" s="144">
        <f>VLOOKUP($A463,'2'!$X:$AB,4,FALSE)</f>
        <v>0.36</v>
      </c>
      <c r="H463" s="343" t="str">
        <f>VLOOKUP($A463,'2'!$X:$AB,5,FALSE)</f>
        <v>No</v>
      </c>
      <c r="J463" s="144">
        <v>5.14</v>
      </c>
      <c r="K463" s="144">
        <v>800</v>
      </c>
      <c r="L463" s="144" t="s">
        <v>1911</v>
      </c>
      <c r="M463" s="144" t="s">
        <v>188</v>
      </c>
      <c r="N463" s="144" t="s">
        <v>315</v>
      </c>
      <c r="O463" s="343">
        <v>5.14</v>
      </c>
    </row>
    <row r="464" spans="1:15" s="144" customFormat="1" ht="15">
      <c r="A464" s="342">
        <v>460</v>
      </c>
      <c r="B464" s="144" t="s">
        <v>1915</v>
      </c>
      <c r="C464" s="144" t="s">
        <v>1916</v>
      </c>
      <c r="D464" s="144" t="s">
        <v>1917</v>
      </c>
      <c r="E464" s="144" t="str">
        <f>VLOOKUP(A464,'2'!$X:$AB,2,FALSE)</f>
        <v>Within an hour</v>
      </c>
      <c r="F464" s="144">
        <f>VLOOKUP($A464,'2'!$X:$AB,3,FALSE)</f>
        <v>0.89</v>
      </c>
      <c r="G464" s="144">
        <f>VLOOKUP($A464,'2'!$X:$AB,4,FALSE)</f>
        <v>0.38</v>
      </c>
      <c r="H464" s="343" t="str">
        <f>VLOOKUP($A464,'2'!$X:$AB,5,FALSE)</f>
        <v>Yes</v>
      </c>
      <c r="J464" s="144">
        <v>5</v>
      </c>
      <c r="K464" s="144">
        <v>803</v>
      </c>
      <c r="L464" s="144" t="s">
        <v>1918</v>
      </c>
      <c r="M464" s="144" t="s">
        <v>188</v>
      </c>
      <c r="N464" s="144" t="s">
        <v>266</v>
      </c>
      <c r="O464" s="343">
        <v>5</v>
      </c>
    </row>
    <row r="465" spans="1:15" s="144" customFormat="1" ht="15">
      <c r="A465" s="342">
        <v>461</v>
      </c>
      <c r="B465" s="144" t="s">
        <v>1919</v>
      </c>
      <c r="C465" s="144" t="s">
        <v>1920</v>
      </c>
      <c r="D465" s="144" t="s">
        <v>1921</v>
      </c>
      <c r="E465" s="144" t="str">
        <f>VLOOKUP(A465,'2'!$X:$AB,2,FALSE)</f>
        <v>Within an hour</v>
      </c>
      <c r="F465" s="144">
        <f>VLOOKUP($A465,'2'!$X:$AB,3,FALSE)</f>
        <v>1</v>
      </c>
      <c r="G465" s="144">
        <f>VLOOKUP($A465,'2'!$X:$AB,4,FALSE)</f>
        <v>0.96</v>
      </c>
      <c r="H465" s="343" t="str">
        <f>VLOOKUP($A465,'2'!$X:$AB,5,FALSE)</f>
        <v>Yes</v>
      </c>
      <c r="J465" s="144">
        <v>13.99</v>
      </c>
      <c r="K465" s="144">
        <v>806</v>
      </c>
      <c r="L465" s="144" t="s">
        <v>1922</v>
      </c>
      <c r="M465" s="144" t="s">
        <v>164</v>
      </c>
      <c r="N465" s="144" t="s">
        <v>266</v>
      </c>
      <c r="O465" s="343">
        <v>13.99</v>
      </c>
    </row>
    <row r="466" spans="1:15" s="144" customFormat="1" ht="15">
      <c r="A466" s="342">
        <v>462</v>
      </c>
      <c r="B466" s="144" t="s">
        <v>443</v>
      </c>
      <c r="C466" s="144" t="s">
        <v>1923</v>
      </c>
      <c r="D466" s="144" t="s">
        <v>1921</v>
      </c>
      <c r="E466" s="144" t="str">
        <f>VLOOKUP(A466,'2'!$X:$AB,2,FALSE)</f>
        <v>Within an hour</v>
      </c>
      <c r="F466" s="144">
        <f>VLOOKUP($A466,'2'!$X:$AB,3,FALSE)</f>
        <v>1</v>
      </c>
      <c r="G466" s="144">
        <f>VLOOKUP($A466,'2'!$X:$AB,4,FALSE)</f>
        <v>0.99</v>
      </c>
      <c r="H466" s="343" t="str">
        <f>VLOOKUP($A466,'2'!$X:$AB,5,FALSE)</f>
        <v>No</v>
      </c>
      <c r="J466" s="144">
        <v>0.83</v>
      </c>
      <c r="K466" s="144">
        <v>820</v>
      </c>
      <c r="L466" s="144" t="s">
        <v>1924</v>
      </c>
      <c r="M466" s="144" t="s">
        <v>188</v>
      </c>
      <c r="N466" s="144" t="s">
        <v>165</v>
      </c>
      <c r="O466" s="343">
        <v>0.83</v>
      </c>
    </row>
    <row r="467" spans="1:15" s="144" customFormat="1" ht="15">
      <c r="A467" s="342">
        <v>463</v>
      </c>
      <c r="B467" s="144" t="s">
        <v>1925</v>
      </c>
      <c r="C467" s="144" t="s">
        <v>1926</v>
      </c>
      <c r="D467" s="144" t="s">
        <v>1927</v>
      </c>
      <c r="E467" s="144" t="str">
        <f>VLOOKUP(A467,'2'!$X:$AB,2,FALSE)</f>
        <v>Within an hour</v>
      </c>
      <c r="F467" s="144">
        <f>VLOOKUP($A467,'2'!$X:$AB,3,FALSE)</f>
        <v>1</v>
      </c>
      <c r="G467" s="144">
        <f>VLOOKUP($A467,'2'!$X:$AB,4,FALSE)</f>
        <v>0.92</v>
      </c>
      <c r="H467" s="343" t="str">
        <f>VLOOKUP($A467,'2'!$X:$AB,5,FALSE)</f>
        <v>No</v>
      </c>
      <c r="J467" s="144">
        <v>5.22</v>
      </c>
      <c r="K467" s="144">
        <v>823</v>
      </c>
      <c r="L467" s="144" t="s">
        <v>1928</v>
      </c>
      <c r="M467" s="144" t="s">
        <v>188</v>
      </c>
      <c r="N467" s="144" t="s">
        <v>189</v>
      </c>
      <c r="O467" s="343">
        <v>5.22</v>
      </c>
    </row>
    <row r="468" spans="1:15" s="144" customFormat="1" ht="15">
      <c r="A468" s="342">
        <v>464</v>
      </c>
      <c r="B468" s="144" t="s">
        <v>1929</v>
      </c>
      <c r="C468" s="144" t="s">
        <v>1930</v>
      </c>
      <c r="D468" s="144" t="s">
        <v>1927</v>
      </c>
      <c r="E468" s="144" t="str">
        <f>VLOOKUP(A468,'2'!$X:$AB,2,FALSE)</f>
        <v>Within a day</v>
      </c>
      <c r="F468" s="144">
        <f>VLOOKUP($A468,'2'!$X:$AB,3,FALSE)</f>
        <v>1</v>
      </c>
      <c r="G468" s="144">
        <f>VLOOKUP($A468,'2'!$X:$AB,4,FALSE)</f>
        <v>1</v>
      </c>
      <c r="H468" s="343" t="str">
        <f>VLOOKUP($A468,'2'!$X:$AB,5,FALSE)</f>
        <v>Yes</v>
      </c>
      <c r="J468" s="144">
        <v>41.91</v>
      </c>
      <c r="K468" s="144">
        <v>824</v>
      </c>
      <c r="L468" s="144" t="s">
        <v>1931</v>
      </c>
      <c r="M468" s="144" t="s">
        <v>176</v>
      </c>
      <c r="N468" s="144" t="s">
        <v>597</v>
      </c>
      <c r="O468" s="343">
        <v>41.91</v>
      </c>
    </row>
    <row r="469" spans="1:15" s="144" customFormat="1" ht="15">
      <c r="A469" s="342">
        <v>465</v>
      </c>
      <c r="B469" s="144" t="s">
        <v>1932</v>
      </c>
      <c r="C469" s="144" t="s">
        <v>1933</v>
      </c>
      <c r="D469" s="144" t="s">
        <v>1927</v>
      </c>
      <c r="E469" s="144" t="str">
        <f>VLOOKUP(A469,'2'!$X:$AB,2,FALSE)</f>
        <v>Within a day</v>
      </c>
      <c r="F469" s="144">
        <f>VLOOKUP($A469,'2'!$X:$AB,3,FALSE)</f>
        <v>1</v>
      </c>
      <c r="G469" s="144">
        <f>VLOOKUP($A469,'2'!$X:$AB,4,FALSE)</f>
        <v>0.82</v>
      </c>
      <c r="H469" s="343" t="str">
        <f>VLOOKUP($A469,'2'!$X:$AB,5,FALSE)</f>
        <v>No</v>
      </c>
      <c r="J469" s="144">
        <v>4.9800000000000004</v>
      </c>
      <c r="K469" s="144">
        <v>825</v>
      </c>
      <c r="L469" s="144" t="s">
        <v>1934</v>
      </c>
      <c r="M469" s="144" t="s">
        <v>188</v>
      </c>
      <c r="N469" s="144" t="s">
        <v>708</v>
      </c>
      <c r="O469" s="343">
        <v>4.9800000000000004</v>
      </c>
    </row>
    <row r="470" spans="1:15" s="144" customFormat="1" ht="15">
      <c r="A470" s="342">
        <v>466</v>
      </c>
      <c r="B470" s="144" t="s">
        <v>1935</v>
      </c>
      <c r="C470" s="144" t="s">
        <v>1936</v>
      </c>
      <c r="D470" s="144" t="s">
        <v>1937</v>
      </c>
      <c r="E470" s="144" t="str">
        <f>VLOOKUP(A470,'2'!$X:$AB,2,FALSE)</f>
        <v>Within an hour</v>
      </c>
      <c r="F470" s="144">
        <f>VLOOKUP($A470,'2'!$X:$AB,3,FALSE)</f>
        <v>1</v>
      </c>
      <c r="G470" s="144">
        <f>VLOOKUP($A470,'2'!$X:$AB,4,FALSE)</f>
        <v>0.95</v>
      </c>
      <c r="H470" s="343" t="str">
        <f>VLOOKUP($A470,'2'!$X:$AB,5,FALSE)</f>
        <v>No</v>
      </c>
      <c r="J470" s="144">
        <v>1.6</v>
      </c>
      <c r="K470" s="144">
        <v>827</v>
      </c>
      <c r="L470" s="144" t="s">
        <v>1938</v>
      </c>
      <c r="M470" s="144" t="s">
        <v>188</v>
      </c>
      <c r="N470" s="144" t="s">
        <v>315</v>
      </c>
      <c r="O470" s="343">
        <v>1.6</v>
      </c>
    </row>
    <row r="471" spans="1:15" s="144" customFormat="1" ht="15">
      <c r="A471" s="342">
        <v>467</v>
      </c>
      <c r="B471" s="144" t="s">
        <v>1939</v>
      </c>
      <c r="C471" s="144" t="s">
        <v>1940</v>
      </c>
      <c r="D471" s="144" t="s">
        <v>1941</v>
      </c>
      <c r="E471" s="144" t="str">
        <f>VLOOKUP(A471,'2'!$X:$AB,2,FALSE)</f>
        <v>Within an hour</v>
      </c>
      <c r="F471" s="144">
        <f>VLOOKUP($A471,'2'!$X:$AB,3,FALSE)</f>
        <v>1</v>
      </c>
      <c r="G471" s="144">
        <f>VLOOKUP($A471,'2'!$X:$AB,4,FALSE)</f>
        <v>0.88</v>
      </c>
      <c r="H471" s="343" t="str">
        <f>VLOOKUP($A471,'2'!$X:$AB,5,FALSE)</f>
        <v>Yes</v>
      </c>
      <c r="J471" s="144">
        <v>2.04</v>
      </c>
      <c r="K471" s="144">
        <v>829</v>
      </c>
      <c r="L471" s="144" t="s">
        <v>1942</v>
      </c>
      <c r="M471" s="144" t="s">
        <v>188</v>
      </c>
      <c r="N471" s="144" t="s">
        <v>315</v>
      </c>
      <c r="O471" s="343">
        <v>2.04</v>
      </c>
    </row>
    <row r="472" spans="1:15" s="144" customFormat="1" ht="15">
      <c r="A472" s="342">
        <v>468</v>
      </c>
      <c r="B472" s="144" t="s">
        <v>1943</v>
      </c>
      <c r="C472" s="144" t="s">
        <v>1944</v>
      </c>
      <c r="D472" s="144" t="s">
        <v>1945</v>
      </c>
      <c r="E472" s="144" t="str">
        <f>VLOOKUP(A472,'2'!$X:$AB,2,FALSE)</f>
        <v>Within an hour</v>
      </c>
      <c r="F472" s="144">
        <f>VLOOKUP($A472,'2'!$X:$AB,3,FALSE)</f>
        <v>1</v>
      </c>
      <c r="G472" s="144">
        <f>VLOOKUP($A472,'2'!$X:$AB,4,FALSE)</f>
        <v>1</v>
      </c>
      <c r="H472" s="343" t="str">
        <f>VLOOKUP($A472,'2'!$X:$AB,5,FALSE)</f>
        <v>Yes</v>
      </c>
      <c r="J472" s="144">
        <v>6.75</v>
      </c>
      <c r="K472" s="144">
        <v>830</v>
      </c>
      <c r="L472" s="144" t="s">
        <v>1946</v>
      </c>
      <c r="M472" s="144" t="s">
        <v>188</v>
      </c>
      <c r="N472" s="144" t="s">
        <v>708</v>
      </c>
      <c r="O472" s="343">
        <v>6.75</v>
      </c>
    </row>
    <row r="473" spans="1:15" s="144" customFormat="1" ht="15">
      <c r="A473" s="342">
        <v>469</v>
      </c>
      <c r="B473" s="144" t="s">
        <v>1947</v>
      </c>
      <c r="C473" s="144" t="s">
        <v>1948</v>
      </c>
      <c r="D473" s="144" t="s">
        <v>1949</v>
      </c>
      <c r="E473" s="144">
        <f>VLOOKUP(A473,'2'!$X:$AB,2,FALSE)</f>
        <v>0</v>
      </c>
      <c r="F473" s="144">
        <f>VLOOKUP($A473,'2'!$X:$AB,3,FALSE)</f>
        <v>0</v>
      </c>
      <c r="G473" s="144">
        <f>VLOOKUP($A473,'2'!$X:$AB,4,FALSE)</f>
        <v>0</v>
      </c>
      <c r="H473" s="343">
        <f>VLOOKUP($A473,'2'!$X:$AB,5,FALSE)</f>
        <v>0</v>
      </c>
      <c r="J473" s="144">
        <v>8.99</v>
      </c>
      <c r="K473" s="144">
        <v>833</v>
      </c>
      <c r="L473" s="144" t="s">
        <v>1950</v>
      </c>
      <c r="M473" s="144" t="s">
        <v>164</v>
      </c>
      <c r="N473" s="144" t="s">
        <v>165</v>
      </c>
      <c r="O473" s="343">
        <v>8.99</v>
      </c>
    </row>
    <row r="474" spans="1:15" s="144" customFormat="1" ht="15">
      <c r="A474" s="342">
        <v>470</v>
      </c>
      <c r="B474" s="144" t="s">
        <v>1951</v>
      </c>
      <c r="C474" s="144" t="s">
        <v>1952</v>
      </c>
      <c r="D474" s="144" t="s">
        <v>1949</v>
      </c>
      <c r="E474" s="144">
        <f>VLOOKUP(A474,'2'!$X:$AB,2,FALSE)</f>
        <v>0</v>
      </c>
      <c r="F474" s="144">
        <f>VLOOKUP($A474,'2'!$X:$AB,3,FALSE)</f>
        <v>0</v>
      </c>
      <c r="G474" s="144">
        <f>VLOOKUP($A474,'2'!$X:$AB,4,FALSE)</f>
        <v>0</v>
      </c>
      <c r="H474" s="343">
        <f>VLOOKUP($A474,'2'!$X:$AB,5,FALSE)</f>
        <v>0</v>
      </c>
      <c r="J474" s="144">
        <v>0.91</v>
      </c>
      <c r="K474" s="144">
        <v>850</v>
      </c>
      <c r="L474" s="144" t="s">
        <v>1953</v>
      </c>
      <c r="M474" s="144" t="s">
        <v>188</v>
      </c>
      <c r="N474" s="144" t="s">
        <v>165</v>
      </c>
      <c r="O474" s="343">
        <v>0.91</v>
      </c>
    </row>
    <row r="475" spans="1:15" s="144" customFormat="1" ht="15">
      <c r="A475" s="342">
        <v>471</v>
      </c>
      <c r="B475" s="144" t="s">
        <v>1954</v>
      </c>
      <c r="C475" s="144" t="s">
        <v>1955</v>
      </c>
      <c r="D475" s="144" t="s">
        <v>1956</v>
      </c>
      <c r="E475" s="144" t="str">
        <f>VLOOKUP(A475,'2'!$X:$AB,2,FALSE)</f>
        <v>A few days or more</v>
      </c>
      <c r="F475" s="144">
        <f>VLOOKUP($A475,'2'!$X:$AB,3,FALSE)</f>
        <v>0.44</v>
      </c>
      <c r="G475" s="144">
        <f>VLOOKUP($A475,'2'!$X:$AB,4,FALSE)</f>
        <v>0.96</v>
      </c>
      <c r="H475" s="343" t="str">
        <f>VLOOKUP($A475,'2'!$X:$AB,5,FALSE)</f>
        <v>Yes</v>
      </c>
      <c r="J475" s="144">
        <v>22.24</v>
      </c>
      <c r="K475" s="144">
        <v>851</v>
      </c>
      <c r="L475" s="144" t="s">
        <v>1957</v>
      </c>
      <c r="M475" s="144" t="s">
        <v>188</v>
      </c>
      <c r="N475" s="144" t="s">
        <v>189</v>
      </c>
      <c r="O475" s="343">
        <v>22.24</v>
      </c>
    </row>
    <row r="476" spans="1:15" s="144" customFormat="1" ht="15">
      <c r="A476" s="342">
        <v>472</v>
      </c>
      <c r="B476" s="144" t="s">
        <v>1958</v>
      </c>
      <c r="C476" s="144" t="s">
        <v>1959</v>
      </c>
      <c r="D476" s="144" t="s">
        <v>1960</v>
      </c>
      <c r="E476" s="144" t="str">
        <f>VLOOKUP(A476,'2'!$X:$AB,2,FALSE)</f>
        <v>Within a day</v>
      </c>
      <c r="F476" s="144">
        <f>VLOOKUP($A476,'2'!$X:$AB,3,FALSE)</f>
        <v>0.5</v>
      </c>
      <c r="G476" s="144">
        <f>VLOOKUP($A476,'2'!$X:$AB,4,FALSE)</f>
        <v>0.74</v>
      </c>
      <c r="H476" s="343" t="str">
        <f>VLOOKUP($A476,'2'!$X:$AB,5,FALSE)</f>
        <v>Yes</v>
      </c>
      <c r="J476" s="144">
        <v>5.29</v>
      </c>
      <c r="K476" s="144">
        <v>851</v>
      </c>
      <c r="L476" s="144" t="s">
        <v>1957</v>
      </c>
      <c r="M476" s="144" t="s">
        <v>188</v>
      </c>
      <c r="N476" s="144" t="s">
        <v>708</v>
      </c>
      <c r="O476" s="343">
        <v>5.29</v>
      </c>
    </row>
    <row r="477" spans="1:15" s="144" customFormat="1" ht="15">
      <c r="A477" s="342">
        <v>473</v>
      </c>
      <c r="B477" s="144" t="s">
        <v>1961</v>
      </c>
      <c r="C477" s="144" t="s">
        <v>1962</v>
      </c>
      <c r="D477" s="144" t="s">
        <v>1963</v>
      </c>
      <c r="E477" s="144" t="str">
        <f>VLOOKUP(A477,'2'!$X:$AB,2,FALSE)</f>
        <v>Within a day</v>
      </c>
      <c r="F477" s="144">
        <f>VLOOKUP($A477,'2'!$X:$AB,3,FALSE)</f>
        <v>0.57999999999999996</v>
      </c>
      <c r="G477" s="144">
        <f>VLOOKUP($A477,'2'!$X:$AB,4,FALSE)</f>
        <v>0.9</v>
      </c>
      <c r="H477" s="343" t="str">
        <f>VLOOKUP($A477,'2'!$X:$AB,5,FALSE)</f>
        <v>No</v>
      </c>
      <c r="J477" s="144">
        <v>6.27</v>
      </c>
      <c r="K477" s="144">
        <v>851</v>
      </c>
      <c r="L477" s="144" t="s">
        <v>1957</v>
      </c>
      <c r="M477" s="144" t="s">
        <v>188</v>
      </c>
      <c r="N477" s="144" t="s">
        <v>369</v>
      </c>
      <c r="O477" s="343">
        <v>6.27</v>
      </c>
    </row>
    <row r="478" spans="1:15" s="144" customFormat="1" ht="15">
      <c r="A478" s="342">
        <v>474</v>
      </c>
      <c r="B478" s="144" t="s">
        <v>1964</v>
      </c>
      <c r="C478" s="144" t="s">
        <v>1965</v>
      </c>
      <c r="D478" s="144" t="s">
        <v>1966</v>
      </c>
      <c r="E478" s="144" t="str">
        <f>VLOOKUP(A478,'2'!$X:$AB,2,FALSE)</f>
        <v>Within an hour</v>
      </c>
      <c r="F478" s="144">
        <f>VLOOKUP($A478,'2'!$X:$AB,3,FALSE)</f>
        <v>1</v>
      </c>
      <c r="G478" s="144">
        <f>VLOOKUP($A478,'2'!$X:$AB,4,FALSE)</f>
        <v>0.83</v>
      </c>
      <c r="H478" s="343" t="str">
        <f>VLOOKUP($A478,'2'!$X:$AB,5,FALSE)</f>
        <v>No</v>
      </c>
      <c r="J478" s="144">
        <v>0.7</v>
      </c>
      <c r="K478" s="144">
        <v>851</v>
      </c>
      <c r="L478" s="144" t="s">
        <v>1957</v>
      </c>
      <c r="M478" s="144" t="s">
        <v>188</v>
      </c>
      <c r="N478" s="144" t="s">
        <v>229</v>
      </c>
      <c r="O478" s="343">
        <v>0.7</v>
      </c>
    </row>
    <row r="479" spans="1:15" s="144" customFormat="1" ht="15">
      <c r="A479" s="342">
        <v>475</v>
      </c>
      <c r="B479" s="144" t="s">
        <v>1967</v>
      </c>
      <c r="C479" s="144" t="s">
        <v>1968</v>
      </c>
      <c r="D479" s="144" t="s">
        <v>1969</v>
      </c>
      <c r="E479" s="144" t="str">
        <f>VLOOKUP(A479,'2'!$X:$AB,2,FALSE)</f>
        <v>Within an hour</v>
      </c>
      <c r="F479" s="144">
        <f>VLOOKUP($A479,'2'!$X:$AB,3,FALSE)</f>
        <v>1</v>
      </c>
      <c r="G479" s="144">
        <f>VLOOKUP($A479,'2'!$X:$AB,4,FALSE)</f>
        <v>0.92</v>
      </c>
      <c r="H479" s="343" t="str">
        <f>VLOOKUP($A479,'2'!$X:$AB,5,FALSE)</f>
        <v>Yes</v>
      </c>
      <c r="J479" s="144">
        <v>5.41</v>
      </c>
      <c r="K479" s="144">
        <v>853</v>
      </c>
      <c r="L479" s="144" t="s">
        <v>1970</v>
      </c>
      <c r="M479" s="144" t="s">
        <v>188</v>
      </c>
      <c r="N479" s="144" t="s">
        <v>369</v>
      </c>
      <c r="O479" s="343">
        <v>5.41</v>
      </c>
    </row>
    <row r="480" spans="1:15" s="144" customFormat="1" ht="15">
      <c r="A480" s="342">
        <v>476</v>
      </c>
      <c r="B480" s="144" t="s">
        <v>1971</v>
      </c>
      <c r="C480" s="144" t="s">
        <v>1972</v>
      </c>
      <c r="D480" s="144" t="s">
        <v>1969</v>
      </c>
      <c r="E480" s="144" t="str">
        <f>VLOOKUP(A480,'2'!$X:$AB,2,FALSE)</f>
        <v>Within a few hours</v>
      </c>
      <c r="F480" s="144">
        <f>VLOOKUP($A480,'2'!$X:$AB,3,FALSE)</f>
        <v>0.9</v>
      </c>
      <c r="G480" s="144">
        <f>VLOOKUP($A480,'2'!$X:$AB,4,FALSE)</f>
        <v>0.93</v>
      </c>
      <c r="H480" s="343" t="str">
        <f>VLOOKUP($A480,'2'!$X:$AB,5,FALSE)</f>
        <v>No</v>
      </c>
      <c r="J480" s="144">
        <v>0.7</v>
      </c>
      <c r="K480" s="144">
        <v>854</v>
      </c>
      <c r="L480" s="144" t="s">
        <v>1973</v>
      </c>
      <c r="M480" s="144" t="s">
        <v>188</v>
      </c>
      <c r="N480" s="144" t="s">
        <v>165</v>
      </c>
      <c r="O480" s="343">
        <v>0.7</v>
      </c>
    </row>
    <row r="481" spans="1:15" s="144" customFormat="1" ht="15">
      <c r="A481" s="342">
        <v>477</v>
      </c>
      <c r="B481" s="144" t="s">
        <v>1974</v>
      </c>
      <c r="C481" s="144" t="s">
        <v>1975</v>
      </c>
      <c r="D481" s="144" t="s">
        <v>1976</v>
      </c>
      <c r="E481" s="144" t="str">
        <f>VLOOKUP(A481,'2'!$X:$AB,2,FALSE)</f>
        <v>Within an hour</v>
      </c>
      <c r="F481" s="144">
        <f>VLOOKUP($A481,'2'!$X:$AB,3,FALSE)</f>
        <v>1</v>
      </c>
      <c r="G481" s="144">
        <f>VLOOKUP($A481,'2'!$X:$AB,4,FALSE)</f>
        <v>1</v>
      </c>
      <c r="H481" s="343" t="str">
        <f>VLOOKUP($A481,'2'!$X:$AB,5,FALSE)</f>
        <v>No</v>
      </c>
      <c r="J481" s="144">
        <v>8.7899999999999991</v>
      </c>
      <c r="K481" s="144">
        <v>855</v>
      </c>
      <c r="L481" s="144" t="s">
        <v>1977</v>
      </c>
      <c r="M481" s="144" t="s">
        <v>188</v>
      </c>
      <c r="N481" s="144" t="s">
        <v>463</v>
      </c>
      <c r="O481" s="343">
        <v>8.7899999999999991</v>
      </c>
    </row>
    <row r="482" spans="1:15" s="144" customFormat="1" ht="15">
      <c r="A482" s="342">
        <v>478</v>
      </c>
      <c r="B482" s="144" t="s">
        <v>1978</v>
      </c>
      <c r="C482" s="144" t="s">
        <v>1979</v>
      </c>
      <c r="D482" s="144" t="s">
        <v>1980</v>
      </c>
      <c r="E482" s="144" t="str">
        <f>VLOOKUP(A482,'2'!$X:$AB,2,FALSE)</f>
        <v>Within a day</v>
      </c>
      <c r="F482" s="144">
        <f>VLOOKUP($A482,'2'!$X:$AB,3,FALSE)</f>
        <v>0.5</v>
      </c>
      <c r="G482" s="144">
        <f>VLOOKUP($A482,'2'!$X:$AB,4,FALSE)</f>
        <v>1</v>
      </c>
      <c r="H482" s="343" t="str">
        <f>VLOOKUP($A482,'2'!$X:$AB,5,FALSE)</f>
        <v>No</v>
      </c>
      <c r="J482" s="144">
        <v>5.99</v>
      </c>
      <c r="K482" s="144">
        <v>858</v>
      </c>
      <c r="L482" s="144" t="s">
        <v>1981</v>
      </c>
      <c r="M482" s="144" t="s">
        <v>164</v>
      </c>
      <c r="N482" s="144" t="s">
        <v>266</v>
      </c>
      <c r="O482" s="343">
        <v>5.99</v>
      </c>
    </row>
    <row r="483" spans="1:15" s="144" customFormat="1" ht="15">
      <c r="A483" s="342">
        <v>479</v>
      </c>
      <c r="B483" s="144" t="s">
        <v>1982</v>
      </c>
      <c r="C483" s="144" t="s">
        <v>1983</v>
      </c>
      <c r="D483" s="144" t="s">
        <v>1980</v>
      </c>
      <c r="E483" s="144" t="str">
        <f>VLOOKUP(A483,'2'!$X:$AB,2,FALSE)</f>
        <v>A few days or more</v>
      </c>
      <c r="F483" s="144">
        <f>VLOOKUP($A483,'2'!$X:$AB,3,FALSE)</f>
        <v>0</v>
      </c>
      <c r="G483" s="144">
        <f>VLOOKUP($A483,'2'!$X:$AB,4,FALSE)</f>
        <v>0.28000000000000003</v>
      </c>
      <c r="H483" s="343" t="str">
        <f>VLOOKUP($A483,'2'!$X:$AB,5,FALSE)</f>
        <v>No</v>
      </c>
      <c r="J483" s="144">
        <v>5.3</v>
      </c>
      <c r="K483" s="144">
        <v>865</v>
      </c>
      <c r="L483" s="144" t="s">
        <v>1984</v>
      </c>
      <c r="M483" s="144" t="s">
        <v>188</v>
      </c>
      <c r="N483" s="144" t="s">
        <v>189</v>
      </c>
      <c r="O483" s="343">
        <v>5.3</v>
      </c>
    </row>
    <row r="484" spans="1:15" s="144" customFormat="1" ht="15">
      <c r="A484" s="342">
        <v>480</v>
      </c>
      <c r="B484" s="144" t="s">
        <v>1985</v>
      </c>
      <c r="C484" s="144" t="s">
        <v>1986</v>
      </c>
      <c r="D484" s="144" t="s">
        <v>1980</v>
      </c>
      <c r="E484" s="144" t="str">
        <f>VLOOKUP(A484,'2'!$X:$AB,2,FALSE)</f>
        <v>Within a day</v>
      </c>
      <c r="F484" s="144">
        <f>VLOOKUP($A484,'2'!$X:$AB,3,FALSE)</f>
        <v>1</v>
      </c>
      <c r="G484" s="144">
        <f>VLOOKUP($A484,'2'!$X:$AB,4,FALSE)</f>
        <v>0.67</v>
      </c>
      <c r="H484" s="343" t="str">
        <f>VLOOKUP($A484,'2'!$X:$AB,5,FALSE)</f>
        <v>No</v>
      </c>
      <c r="J484" s="144">
        <v>5.16</v>
      </c>
      <c r="K484" s="144">
        <v>865</v>
      </c>
      <c r="L484" s="144" t="s">
        <v>1984</v>
      </c>
      <c r="M484" s="144" t="s">
        <v>164</v>
      </c>
      <c r="N484" s="144" t="s">
        <v>315</v>
      </c>
      <c r="O484" s="343">
        <v>5.16</v>
      </c>
    </row>
    <row r="485" spans="1:15" s="144" customFormat="1" ht="15">
      <c r="A485" s="342">
        <v>481</v>
      </c>
      <c r="B485" s="144" t="s">
        <v>1987</v>
      </c>
      <c r="C485" s="144" t="s">
        <v>1988</v>
      </c>
      <c r="D485" s="144" t="s">
        <v>1989</v>
      </c>
      <c r="E485" s="144" t="str">
        <f>VLOOKUP(A485,'2'!$X:$AB,2,FALSE)</f>
        <v>Within a day</v>
      </c>
      <c r="F485" s="144">
        <f>VLOOKUP($A485,'2'!$X:$AB,3,FALSE)</f>
        <v>0.85</v>
      </c>
      <c r="G485" s="144">
        <f>VLOOKUP($A485,'2'!$X:$AB,4,FALSE)</f>
        <v>0.94</v>
      </c>
      <c r="H485" s="343" t="str">
        <f>VLOOKUP($A485,'2'!$X:$AB,5,FALSE)</f>
        <v>No</v>
      </c>
      <c r="J485" s="144">
        <v>8.5500000000000007</v>
      </c>
      <c r="K485" s="144">
        <v>868</v>
      </c>
      <c r="L485" s="144" t="s">
        <v>1990</v>
      </c>
      <c r="M485" s="144" t="s">
        <v>164</v>
      </c>
      <c r="N485" s="144" t="s">
        <v>189</v>
      </c>
      <c r="O485" s="343">
        <v>8.5500000000000007</v>
      </c>
    </row>
    <row r="486" spans="1:15" s="144" customFormat="1" ht="15">
      <c r="A486" s="342">
        <v>482</v>
      </c>
      <c r="B486" s="144" t="s">
        <v>1991</v>
      </c>
      <c r="C486" s="144" t="s">
        <v>1992</v>
      </c>
      <c r="D486" s="144" t="s">
        <v>1989</v>
      </c>
      <c r="E486" s="144">
        <f>VLOOKUP(A486,'2'!$X:$AB,2,FALSE)</f>
        <v>0</v>
      </c>
      <c r="F486" s="144">
        <f>VLOOKUP($A486,'2'!$X:$AB,3,FALSE)</f>
        <v>0</v>
      </c>
      <c r="G486" s="144">
        <f>VLOOKUP($A486,'2'!$X:$AB,4,FALSE)</f>
        <v>0</v>
      </c>
      <c r="H486" s="343">
        <f>VLOOKUP($A486,'2'!$X:$AB,5,FALSE)</f>
        <v>0</v>
      </c>
      <c r="J486" s="144">
        <v>35</v>
      </c>
      <c r="K486" s="144">
        <v>868</v>
      </c>
      <c r="L486" s="144" t="s">
        <v>1990</v>
      </c>
      <c r="M486" s="144" t="s">
        <v>188</v>
      </c>
      <c r="N486" s="144" t="s">
        <v>463</v>
      </c>
      <c r="O486" s="343">
        <v>35</v>
      </c>
    </row>
    <row r="487" spans="1:15" s="144" customFormat="1" ht="15">
      <c r="A487" s="342">
        <v>483</v>
      </c>
      <c r="B487" s="144" t="s">
        <v>1993</v>
      </c>
      <c r="C487" s="144" t="s">
        <v>1994</v>
      </c>
      <c r="D487" s="144" t="s">
        <v>1989</v>
      </c>
      <c r="E487" s="144" t="str">
        <f>VLOOKUP(A487,'2'!$X:$AB,2,FALSE)</f>
        <v>Within an hour</v>
      </c>
      <c r="F487" s="144">
        <f>VLOOKUP($A487,'2'!$X:$AB,3,FALSE)</f>
        <v>1</v>
      </c>
      <c r="G487" s="144">
        <f>VLOOKUP($A487,'2'!$X:$AB,4,FALSE)</f>
        <v>0.71</v>
      </c>
      <c r="H487" s="343" t="str">
        <f>VLOOKUP($A487,'2'!$X:$AB,5,FALSE)</f>
        <v>No</v>
      </c>
      <c r="J487" s="144">
        <v>8.8800000000000008</v>
      </c>
      <c r="K487" s="144">
        <v>868</v>
      </c>
      <c r="L487" s="144" t="s">
        <v>1990</v>
      </c>
      <c r="M487" s="144" t="s">
        <v>188</v>
      </c>
      <c r="N487" s="144" t="s">
        <v>315</v>
      </c>
      <c r="O487" s="343">
        <v>8.8800000000000008</v>
      </c>
    </row>
    <row r="488" spans="1:15" s="144" customFormat="1" ht="15">
      <c r="A488" s="342">
        <v>484</v>
      </c>
      <c r="B488" s="144" t="s">
        <v>1995</v>
      </c>
      <c r="C488" s="144" t="s">
        <v>1996</v>
      </c>
      <c r="D488" s="144" t="s">
        <v>1997</v>
      </c>
      <c r="E488" s="144" t="str">
        <f>VLOOKUP(A488,'2'!$X:$AB,2,FALSE)</f>
        <v>Within an hour</v>
      </c>
      <c r="F488" s="144">
        <f>VLOOKUP($A488,'2'!$X:$AB,3,FALSE)</f>
        <v>1</v>
      </c>
      <c r="G488" s="144">
        <f>VLOOKUP($A488,'2'!$X:$AB,4,FALSE)</f>
        <v>1</v>
      </c>
      <c r="H488" s="343" t="str">
        <f>VLOOKUP($A488,'2'!$X:$AB,5,FALSE)</f>
        <v>No</v>
      </c>
      <c r="J488" s="144">
        <v>60</v>
      </c>
      <c r="K488" s="144">
        <v>868</v>
      </c>
      <c r="L488" s="144" t="s">
        <v>1990</v>
      </c>
      <c r="M488" s="144" t="s">
        <v>176</v>
      </c>
      <c r="N488" s="144" t="s">
        <v>511</v>
      </c>
      <c r="O488" s="343">
        <v>60</v>
      </c>
    </row>
    <row r="489" spans="1:15" s="144" customFormat="1" ht="15">
      <c r="A489" s="342">
        <v>485</v>
      </c>
      <c r="B489" s="144" t="s">
        <v>1998</v>
      </c>
      <c r="C489" s="144" t="s">
        <v>1999</v>
      </c>
      <c r="D489" s="144" t="s">
        <v>2000</v>
      </c>
      <c r="E489" s="144" t="str">
        <f>VLOOKUP(A489,'2'!$X:$AB,2,FALSE)</f>
        <v>Within an hour</v>
      </c>
      <c r="F489" s="144">
        <f>VLOOKUP($A489,'2'!$X:$AB,3,FALSE)</f>
        <v>1</v>
      </c>
      <c r="G489" s="144">
        <f>VLOOKUP($A489,'2'!$X:$AB,4,FALSE)</f>
        <v>1</v>
      </c>
      <c r="H489" s="343" t="str">
        <f>VLOOKUP($A489,'2'!$X:$AB,5,FALSE)</f>
        <v>No</v>
      </c>
      <c r="J489" s="144">
        <v>5.3</v>
      </c>
      <c r="K489" s="144">
        <v>871</v>
      </c>
      <c r="L489" s="144" t="s">
        <v>2001</v>
      </c>
      <c r="M489" s="144" t="s">
        <v>188</v>
      </c>
      <c r="N489" s="144" t="s">
        <v>189</v>
      </c>
      <c r="O489" s="343">
        <v>5.3</v>
      </c>
    </row>
    <row r="490" spans="1:15" s="144" customFormat="1" ht="15">
      <c r="A490" s="342">
        <v>486</v>
      </c>
      <c r="B490" s="144" t="s">
        <v>2002</v>
      </c>
      <c r="C490" s="144" t="s">
        <v>2003</v>
      </c>
      <c r="D490" s="144" t="s">
        <v>2000</v>
      </c>
      <c r="E490" s="144" t="str">
        <f>VLOOKUP(A490,'2'!$X:$AB,2,FALSE)</f>
        <v>Within a few hours</v>
      </c>
      <c r="F490" s="144">
        <f>VLOOKUP($A490,'2'!$X:$AB,3,FALSE)</f>
        <v>1</v>
      </c>
      <c r="G490" s="144">
        <f>VLOOKUP($A490,'2'!$X:$AB,4,FALSE)</f>
        <v>0.97</v>
      </c>
      <c r="H490" s="343" t="str">
        <f>VLOOKUP($A490,'2'!$X:$AB,5,FALSE)</f>
        <v>No</v>
      </c>
      <c r="J490" s="144">
        <v>9.92</v>
      </c>
      <c r="K490" s="144">
        <v>871</v>
      </c>
      <c r="L490" s="144" t="s">
        <v>2001</v>
      </c>
      <c r="M490" s="144" t="s">
        <v>188</v>
      </c>
      <c r="N490" s="144" t="s">
        <v>369</v>
      </c>
      <c r="O490" s="343">
        <v>9.92</v>
      </c>
    </row>
    <row r="491" spans="1:15" s="144" customFormat="1" ht="15">
      <c r="A491" s="342">
        <v>487</v>
      </c>
      <c r="B491" s="144" t="s">
        <v>2004</v>
      </c>
      <c r="C491" s="144" t="s">
        <v>2005</v>
      </c>
      <c r="D491" s="144" t="s">
        <v>2000</v>
      </c>
      <c r="E491" s="144" t="str">
        <f>VLOOKUP(A491,'2'!$X:$AB,2,FALSE)</f>
        <v>Within a day</v>
      </c>
      <c r="F491" s="144">
        <f>VLOOKUP($A491,'2'!$X:$AB,3,FALSE)</f>
        <v>1</v>
      </c>
      <c r="G491" s="144">
        <f>VLOOKUP($A491,'2'!$X:$AB,4,FALSE)</f>
        <v>0.95</v>
      </c>
      <c r="H491" s="343" t="str">
        <f>VLOOKUP($A491,'2'!$X:$AB,5,FALSE)</f>
        <v>No</v>
      </c>
      <c r="J491" s="144">
        <v>5.1100000000000003</v>
      </c>
      <c r="K491" s="144">
        <v>871</v>
      </c>
      <c r="L491" s="144" t="s">
        <v>2001</v>
      </c>
      <c r="M491" s="144" t="s">
        <v>188</v>
      </c>
      <c r="N491" s="144" t="s">
        <v>315</v>
      </c>
      <c r="O491" s="343">
        <v>5.1100000000000003</v>
      </c>
    </row>
    <row r="492" spans="1:15" s="144" customFormat="1" ht="15">
      <c r="A492" s="342">
        <v>488</v>
      </c>
      <c r="B492" s="144" t="s">
        <v>2006</v>
      </c>
      <c r="C492" s="144" t="s">
        <v>2007</v>
      </c>
      <c r="D492" s="144" t="s">
        <v>2008</v>
      </c>
      <c r="E492" s="144" t="str">
        <f>VLOOKUP(A492,'2'!$X:$AB,2,FALSE)</f>
        <v>Within a few hours</v>
      </c>
      <c r="F492" s="144">
        <f>VLOOKUP($A492,'2'!$X:$AB,3,FALSE)</f>
        <v>1</v>
      </c>
      <c r="G492" s="144">
        <f>VLOOKUP($A492,'2'!$X:$AB,4,FALSE)</f>
        <v>0.92</v>
      </c>
      <c r="H492" s="343" t="str">
        <f>VLOOKUP($A492,'2'!$X:$AB,5,FALSE)</f>
        <v>No</v>
      </c>
      <c r="J492" s="144">
        <v>5.15</v>
      </c>
      <c r="K492" s="144">
        <v>875</v>
      </c>
      <c r="L492" s="144" t="s">
        <v>2009</v>
      </c>
      <c r="M492" s="144" t="s">
        <v>188</v>
      </c>
      <c r="N492" s="144" t="s">
        <v>708</v>
      </c>
      <c r="O492" s="343">
        <v>5.15</v>
      </c>
    </row>
    <row r="493" spans="1:15" s="144" customFormat="1" ht="15">
      <c r="A493" s="342">
        <v>489</v>
      </c>
      <c r="B493" s="144" t="s">
        <v>2010</v>
      </c>
      <c r="C493" s="144" t="s">
        <v>2011</v>
      </c>
      <c r="D493" s="144" t="s">
        <v>2008</v>
      </c>
      <c r="E493" s="144">
        <f>VLOOKUP(A493,'2'!$X:$AB,2,FALSE)</f>
        <v>0</v>
      </c>
      <c r="F493" s="144">
        <f>VLOOKUP($A493,'2'!$X:$AB,3,FALSE)</f>
        <v>0</v>
      </c>
      <c r="G493" s="144">
        <f>VLOOKUP($A493,'2'!$X:$AB,4,FALSE)</f>
        <v>0</v>
      </c>
      <c r="H493" s="343">
        <f>VLOOKUP($A493,'2'!$X:$AB,5,FALSE)</f>
        <v>0</v>
      </c>
      <c r="J493" s="144">
        <v>8.99</v>
      </c>
      <c r="K493" s="144">
        <v>875</v>
      </c>
      <c r="L493" s="144" t="s">
        <v>2009</v>
      </c>
      <c r="M493" s="144" t="s">
        <v>188</v>
      </c>
      <c r="N493" s="144" t="s">
        <v>266</v>
      </c>
      <c r="O493" s="343">
        <v>8.99</v>
      </c>
    </row>
    <row r="494" spans="1:15" s="144" customFormat="1" ht="15">
      <c r="A494" s="342">
        <v>490</v>
      </c>
      <c r="B494" s="144" t="s">
        <v>2012</v>
      </c>
      <c r="C494" s="144" t="s">
        <v>2013</v>
      </c>
      <c r="D494" s="144" t="s">
        <v>2014</v>
      </c>
      <c r="E494" s="144" t="str">
        <f>VLOOKUP(A494,'2'!$X:$AB,2,FALSE)</f>
        <v>Within an hour</v>
      </c>
      <c r="F494" s="144">
        <f>VLOOKUP($A494,'2'!$X:$AB,3,FALSE)</f>
        <v>1</v>
      </c>
      <c r="G494" s="144">
        <f>VLOOKUP($A494,'2'!$X:$AB,4,FALSE)</f>
        <v>1</v>
      </c>
      <c r="H494" s="343" t="str">
        <f>VLOOKUP($A494,'2'!$X:$AB,5,FALSE)</f>
        <v>No</v>
      </c>
      <c r="J494" s="144">
        <v>1.39</v>
      </c>
      <c r="K494" s="144">
        <v>880</v>
      </c>
      <c r="L494" s="144" t="s">
        <v>2015</v>
      </c>
      <c r="M494" s="144" t="s">
        <v>188</v>
      </c>
      <c r="N494" s="144" t="s">
        <v>240</v>
      </c>
      <c r="O494" s="343">
        <v>1.39</v>
      </c>
    </row>
    <row r="495" spans="1:15" s="144" customFormat="1" ht="15">
      <c r="A495" s="342">
        <v>491</v>
      </c>
      <c r="B495" s="144" t="s">
        <v>2016</v>
      </c>
      <c r="C495" s="144" t="s">
        <v>2017</v>
      </c>
      <c r="D495" s="144" t="s">
        <v>2014</v>
      </c>
      <c r="E495" s="144" t="str">
        <f>VLOOKUP(A495,'2'!$X:$AB,2,FALSE)</f>
        <v>A few days or more</v>
      </c>
      <c r="F495" s="144">
        <f>VLOOKUP($A495,'2'!$X:$AB,3,FALSE)</f>
        <v>0</v>
      </c>
      <c r="G495" s="144">
        <f>VLOOKUP($A495,'2'!$X:$AB,4,FALSE)</f>
        <v>0.97</v>
      </c>
      <c r="H495" s="343" t="str">
        <f>VLOOKUP($A495,'2'!$X:$AB,5,FALSE)</f>
        <v>Yes</v>
      </c>
      <c r="J495" s="144">
        <v>11.54</v>
      </c>
      <c r="K495" s="144">
        <v>880</v>
      </c>
      <c r="L495" s="144" t="s">
        <v>2015</v>
      </c>
      <c r="M495" s="144" t="s">
        <v>188</v>
      </c>
      <c r="N495" s="144" t="s">
        <v>315</v>
      </c>
      <c r="O495" s="343">
        <v>11.54</v>
      </c>
    </row>
    <row r="496" spans="1:15" s="144" customFormat="1" ht="15">
      <c r="A496" s="342">
        <v>492</v>
      </c>
      <c r="B496" s="144" t="s">
        <v>2018</v>
      </c>
      <c r="C496" s="144" t="s">
        <v>2019</v>
      </c>
      <c r="D496" s="144" t="s">
        <v>2020</v>
      </c>
      <c r="E496" s="144" t="str">
        <f>VLOOKUP(A496,'2'!$X:$AB,2,FALSE)</f>
        <v>Within an hour</v>
      </c>
      <c r="F496" s="144">
        <f>VLOOKUP($A496,'2'!$X:$AB,3,FALSE)</f>
        <v>1</v>
      </c>
      <c r="G496" s="144">
        <f>VLOOKUP($A496,'2'!$X:$AB,4,FALSE)</f>
        <v>1</v>
      </c>
      <c r="H496" s="343" t="str">
        <f>VLOOKUP($A496,'2'!$X:$AB,5,FALSE)</f>
        <v>Yes</v>
      </c>
      <c r="J496" s="144">
        <v>14.36</v>
      </c>
      <c r="K496" s="144">
        <v>885</v>
      </c>
      <c r="L496" s="144" t="s">
        <v>2021</v>
      </c>
      <c r="M496" s="144" t="s">
        <v>176</v>
      </c>
      <c r="N496" s="144" t="s">
        <v>177</v>
      </c>
      <c r="O496" s="343">
        <v>14.36</v>
      </c>
    </row>
    <row r="497" spans="1:15" s="144" customFormat="1" ht="15">
      <c r="A497" s="342">
        <v>493</v>
      </c>
      <c r="B497" s="144" t="s">
        <v>2022</v>
      </c>
      <c r="C497" s="144" t="s">
        <v>2023</v>
      </c>
      <c r="D497" s="144" t="s">
        <v>2020</v>
      </c>
      <c r="E497" s="144">
        <f>VLOOKUP(A497,'2'!$X:$AB,2,FALSE)</f>
        <v>0</v>
      </c>
      <c r="F497" s="144">
        <f>VLOOKUP($A497,'2'!$X:$AB,3,FALSE)</f>
        <v>0</v>
      </c>
      <c r="G497" s="144">
        <f>VLOOKUP($A497,'2'!$X:$AB,4,FALSE)</f>
        <v>0</v>
      </c>
      <c r="H497" s="343">
        <f>VLOOKUP($A497,'2'!$X:$AB,5,FALSE)</f>
        <v>0</v>
      </c>
      <c r="J497" s="144">
        <v>0.75</v>
      </c>
      <c r="K497" s="144">
        <v>890</v>
      </c>
      <c r="L497" s="144" t="s">
        <v>2024</v>
      </c>
      <c r="M497" s="144" t="s">
        <v>188</v>
      </c>
      <c r="N497" s="144" t="s">
        <v>177</v>
      </c>
      <c r="O497" s="343">
        <v>0.75</v>
      </c>
    </row>
    <row r="498" spans="1:15" s="144" customFormat="1" ht="15">
      <c r="A498" s="342">
        <v>494</v>
      </c>
      <c r="B498" s="144" t="s">
        <v>2025</v>
      </c>
      <c r="C498" s="144" t="s">
        <v>2026</v>
      </c>
      <c r="D498" s="144" t="s">
        <v>2020</v>
      </c>
      <c r="E498" s="144" t="str">
        <f>VLOOKUP(A498,'2'!$X:$AB,2,FALSE)</f>
        <v>Within a day</v>
      </c>
      <c r="F498" s="144">
        <f>VLOOKUP($A498,'2'!$X:$AB,3,FALSE)</f>
        <v>1</v>
      </c>
      <c r="G498" s="144">
        <f>VLOOKUP($A498,'2'!$X:$AB,4,FALSE)</f>
        <v>1</v>
      </c>
      <c r="H498" s="343" t="str">
        <f>VLOOKUP($A498,'2'!$X:$AB,5,FALSE)</f>
        <v>No</v>
      </c>
      <c r="J498" s="144">
        <v>5.26</v>
      </c>
      <c r="K498" s="144">
        <v>890</v>
      </c>
      <c r="L498" s="144" t="s">
        <v>2024</v>
      </c>
      <c r="M498" s="144" t="s">
        <v>188</v>
      </c>
      <c r="N498" s="144" t="s">
        <v>266</v>
      </c>
      <c r="O498" s="343">
        <v>5.26</v>
      </c>
    </row>
    <row r="499" spans="1:15" s="144" customFormat="1" ht="15">
      <c r="A499" s="342">
        <v>495</v>
      </c>
      <c r="B499" s="144" t="s">
        <v>2027</v>
      </c>
      <c r="C499" s="144" t="s">
        <v>2028</v>
      </c>
      <c r="D499" s="144" t="s">
        <v>2029</v>
      </c>
      <c r="E499" s="144">
        <f>VLOOKUP(A499,'2'!$X:$AB,2,FALSE)</f>
        <v>0</v>
      </c>
      <c r="F499" s="144">
        <f>VLOOKUP($A499,'2'!$X:$AB,3,FALSE)</f>
        <v>0</v>
      </c>
      <c r="G499" s="144">
        <f>VLOOKUP($A499,'2'!$X:$AB,4,FALSE)</f>
        <v>0</v>
      </c>
      <c r="H499" s="343">
        <f>VLOOKUP($A499,'2'!$X:$AB,5,FALSE)</f>
        <v>0</v>
      </c>
      <c r="J499" s="144">
        <v>0.96</v>
      </c>
      <c r="K499" s="144">
        <v>894</v>
      </c>
      <c r="L499" s="144" t="s">
        <v>2030</v>
      </c>
      <c r="M499" s="144" t="s">
        <v>188</v>
      </c>
      <c r="N499" s="144" t="s">
        <v>189</v>
      </c>
      <c r="O499" s="343">
        <v>0.96</v>
      </c>
    </row>
    <row r="500" spans="1:15" s="144" customFormat="1" ht="15">
      <c r="A500" s="342">
        <v>496</v>
      </c>
      <c r="B500" s="144" t="s">
        <v>2031</v>
      </c>
      <c r="C500" s="144" t="s">
        <v>2032</v>
      </c>
      <c r="D500" s="144" t="s">
        <v>2033</v>
      </c>
      <c r="E500" s="144" t="str">
        <f>VLOOKUP(A500,'2'!$X:$AB,2,FALSE)</f>
        <v>Within a day</v>
      </c>
      <c r="F500" s="144">
        <f>VLOOKUP($A500,'2'!$X:$AB,3,FALSE)</f>
        <v>1</v>
      </c>
      <c r="G500" s="144">
        <f>VLOOKUP($A500,'2'!$X:$AB,4,FALSE)</f>
        <v>0</v>
      </c>
      <c r="H500" s="343" t="str">
        <f>VLOOKUP($A500,'2'!$X:$AB,5,FALSE)</f>
        <v>No</v>
      </c>
      <c r="J500" s="144">
        <v>3.97</v>
      </c>
      <c r="K500" s="144">
        <v>894</v>
      </c>
      <c r="L500" s="144" t="s">
        <v>2030</v>
      </c>
      <c r="M500" s="144" t="s">
        <v>188</v>
      </c>
      <c r="N500" s="144" t="s">
        <v>165</v>
      </c>
      <c r="O500" s="343">
        <v>3.97</v>
      </c>
    </row>
    <row r="501" spans="1:15" s="144" customFormat="1" ht="15">
      <c r="A501" s="342">
        <v>497</v>
      </c>
      <c r="B501" s="144" t="s">
        <v>2034</v>
      </c>
      <c r="C501" s="144" t="s">
        <v>2035</v>
      </c>
      <c r="D501" s="144" t="s">
        <v>2036</v>
      </c>
      <c r="E501" s="144" t="str">
        <f>VLOOKUP(A501,'2'!$X:$AB,2,FALSE)</f>
        <v>Within a few hours</v>
      </c>
      <c r="F501" s="144">
        <f>VLOOKUP($A501,'2'!$X:$AB,3,FALSE)</f>
        <v>0.82</v>
      </c>
      <c r="G501" s="144">
        <f>VLOOKUP($A501,'2'!$X:$AB,4,FALSE)</f>
        <v>0.85</v>
      </c>
      <c r="H501" s="343" t="str">
        <f>VLOOKUP($A501,'2'!$X:$AB,5,FALSE)</f>
        <v>Yes</v>
      </c>
      <c r="J501" s="144">
        <v>0.7</v>
      </c>
      <c r="K501" s="144">
        <v>894</v>
      </c>
      <c r="L501" s="144" t="s">
        <v>2030</v>
      </c>
      <c r="M501" s="144" t="s">
        <v>188</v>
      </c>
      <c r="N501" s="144" t="s">
        <v>229</v>
      </c>
      <c r="O501" s="343">
        <v>0.7</v>
      </c>
    </row>
    <row r="502" spans="1:15" s="144" customFormat="1" ht="15">
      <c r="A502" s="342">
        <v>498</v>
      </c>
      <c r="B502" s="144" t="s">
        <v>2037</v>
      </c>
      <c r="C502" s="144" t="s">
        <v>2038</v>
      </c>
      <c r="D502" s="144" t="s">
        <v>2039</v>
      </c>
      <c r="E502" s="144">
        <f>VLOOKUP(A502,'2'!$X:$AB,2,FALSE)</f>
        <v>0</v>
      </c>
      <c r="F502" s="144">
        <f>VLOOKUP($A502,'2'!$X:$AB,3,FALSE)</f>
        <v>0</v>
      </c>
      <c r="G502" s="144">
        <f>VLOOKUP($A502,'2'!$X:$AB,4,FALSE)</f>
        <v>0</v>
      </c>
      <c r="H502" s="343">
        <f>VLOOKUP($A502,'2'!$X:$AB,5,FALSE)</f>
        <v>0</v>
      </c>
      <c r="J502" s="144">
        <v>0.96</v>
      </c>
      <c r="K502" s="144">
        <v>896</v>
      </c>
      <c r="L502" s="144" t="s">
        <v>2040</v>
      </c>
      <c r="M502" s="144" t="s">
        <v>188</v>
      </c>
      <c r="N502" s="144" t="s">
        <v>189</v>
      </c>
      <c r="O502" s="343">
        <v>0.96</v>
      </c>
    </row>
    <row r="503" spans="1:15" s="144" customFormat="1" ht="15">
      <c r="A503" s="342">
        <v>499</v>
      </c>
      <c r="B503" s="144" t="s">
        <v>2041</v>
      </c>
      <c r="C503" s="144" t="s">
        <v>2042</v>
      </c>
      <c r="D503" s="144" t="s">
        <v>2043</v>
      </c>
      <c r="E503" s="144" t="str">
        <f>VLOOKUP(A503,'2'!$X:$AB,2,FALSE)</f>
        <v>Within a few hours</v>
      </c>
      <c r="F503" s="144">
        <f>VLOOKUP($A503,'2'!$X:$AB,3,FALSE)</f>
        <v>1</v>
      </c>
      <c r="G503" s="144">
        <f>VLOOKUP($A503,'2'!$X:$AB,4,FALSE)</f>
        <v>0.92</v>
      </c>
      <c r="H503" s="343" t="str">
        <f>VLOOKUP($A503,'2'!$X:$AB,5,FALSE)</f>
        <v>No</v>
      </c>
      <c r="J503" s="144">
        <v>3.97</v>
      </c>
      <c r="K503" s="144">
        <v>896</v>
      </c>
      <c r="L503" s="144" t="s">
        <v>2040</v>
      </c>
      <c r="M503" s="144" t="s">
        <v>188</v>
      </c>
      <c r="N503" s="144" t="s">
        <v>165</v>
      </c>
      <c r="O503" s="343">
        <v>3.97</v>
      </c>
    </row>
    <row r="504" spans="1:15" s="144" customFormat="1" ht="15">
      <c r="A504" s="342">
        <v>500</v>
      </c>
      <c r="B504" s="144" t="s">
        <v>2044</v>
      </c>
      <c r="C504" s="144" t="s">
        <v>2045</v>
      </c>
      <c r="D504" s="144" t="s">
        <v>2046</v>
      </c>
      <c r="E504" s="144" t="str">
        <f>VLOOKUP(A504,'2'!$X:$AB,2,FALSE)</f>
        <v>Within a day</v>
      </c>
      <c r="F504" s="144">
        <f>VLOOKUP($A504,'2'!$X:$AB,3,FALSE)</f>
        <v>1</v>
      </c>
      <c r="G504" s="144">
        <f>VLOOKUP($A504,'2'!$X:$AB,4,FALSE)</f>
        <v>0.17</v>
      </c>
      <c r="H504" s="343" t="str">
        <f>VLOOKUP($A504,'2'!$X:$AB,5,FALSE)</f>
        <v>No</v>
      </c>
      <c r="J504" s="144">
        <v>3.61</v>
      </c>
      <c r="K504" s="144">
        <v>896</v>
      </c>
      <c r="L504" s="144" t="s">
        <v>2040</v>
      </c>
      <c r="M504" s="144" t="s">
        <v>188</v>
      </c>
      <c r="N504" s="144" t="s">
        <v>582</v>
      </c>
      <c r="O504" s="343">
        <v>3.61</v>
      </c>
    </row>
    <row r="505" spans="1:15" s="144" customFormat="1" ht="15">
      <c r="A505" s="342">
        <v>501</v>
      </c>
      <c r="B505" s="144" t="s">
        <v>2047</v>
      </c>
      <c r="C505" s="144" t="s">
        <v>2048</v>
      </c>
      <c r="D505" s="144" t="s">
        <v>2049</v>
      </c>
      <c r="E505" s="144" t="str">
        <f>VLOOKUP(A505,'2'!$X:$AB,2,FALSE)</f>
        <v>Within an hour</v>
      </c>
      <c r="F505" s="144">
        <f>VLOOKUP($A505,'2'!$X:$AB,3,FALSE)</f>
        <v>1</v>
      </c>
      <c r="G505" s="144">
        <f>VLOOKUP($A505,'2'!$X:$AB,4,FALSE)</f>
        <v>0.88</v>
      </c>
      <c r="H505" s="343" t="str">
        <f>VLOOKUP($A505,'2'!$X:$AB,5,FALSE)</f>
        <v>Yes</v>
      </c>
      <c r="J505" s="144">
        <v>28</v>
      </c>
      <c r="K505" s="144">
        <v>898</v>
      </c>
      <c r="L505" s="144" t="s">
        <v>2050</v>
      </c>
      <c r="M505" s="144" t="s">
        <v>176</v>
      </c>
      <c r="N505" s="144" t="s">
        <v>283</v>
      </c>
      <c r="O505" s="343">
        <v>28</v>
      </c>
    </row>
    <row r="506" spans="1:15" s="144" customFormat="1" ht="15">
      <c r="A506" s="342">
        <v>502</v>
      </c>
      <c r="B506" s="144" t="s">
        <v>2051</v>
      </c>
      <c r="C506" s="144" t="s">
        <v>2052</v>
      </c>
      <c r="D506" s="144" t="s">
        <v>2053</v>
      </c>
      <c r="E506" s="144" t="str">
        <f>VLOOKUP(A506,'2'!$X:$AB,2,FALSE)</f>
        <v>Within an hour</v>
      </c>
      <c r="F506" s="144">
        <f>VLOOKUP($A506,'2'!$X:$AB,3,FALSE)</f>
        <v>1</v>
      </c>
      <c r="G506" s="144">
        <f>VLOOKUP($A506,'2'!$X:$AB,4,FALSE)</f>
        <v>0.88</v>
      </c>
      <c r="H506" s="343" t="str">
        <f>VLOOKUP($A506,'2'!$X:$AB,5,FALSE)</f>
        <v>No</v>
      </c>
      <c r="J506" s="144">
        <v>35</v>
      </c>
      <c r="K506" s="144">
        <v>898</v>
      </c>
      <c r="L506" s="144" t="s">
        <v>2050</v>
      </c>
      <c r="M506" s="144" t="s">
        <v>188</v>
      </c>
      <c r="N506" s="144" t="s">
        <v>463</v>
      </c>
      <c r="O506" s="343">
        <v>35</v>
      </c>
    </row>
    <row r="507" spans="1:15" s="144" customFormat="1" ht="15">
      <c r="A507" s="342">
        <v>503</v>
      </c>
      <c r="B507" s="144" t="s">
        <v>2054</v>
      </c>
      <c r="C507" s="144" t="s">
        <v>2055</v>
      </c>
      <c r="D507" s="144" t="s">
        <v>2056</v>
      </c>
      <c r="E507" s="144">
        <f>VLOOKUP(A507,'2'!$X:$AB,2,FALSE)</f>
        <v>0</v>
      </c>
      <c r="F507" s="144">
        <f>VLOOKUP($A507,'2'!$X:$AB,3,FALSE)</f>
        <v>0</v>
      </c>
      <c r="G507" s="144">
        <f>VLOOKUP($A507,'2'!$X:$AB,4,FALSE)</f>
        <v>0</v>
      </c>
      <c r="H507" s="343">
        <f>VLOOKUP($A507,'2'!$X:$AB,5,FALSE)</f>
        <v>0</v>
      </c>
      <c r="J507" s="144">
        <v>0.49</v>
      </c>
      <c r="K507" s="144">
        <v>898</v>
      </c>
      <c r="L507" s="144" t="s">
        <v>2050</v>
      </c>
      <c r="M507" s="144" t="s">
        <v>188</v>
      </c>
      <c r="N507" s="144" t="s">
        <v>447</v>
      </c>
      <c r="O507" s="343">
        <v>0.49</v>
      </c>
    </row>
    <row r="508" spans="1:15" s="144" customFormat="1" ht="15">
      <c r="A508" s="342">
        <v>504</v>
      </c>
      <c r="B508" s="144" t="s">
        <v>2057</v>
      </c>
      <c r="C508" s="144" t="s">
        <v>2058</v>
      </c>
      <c r="D508" s="144" t="s">
        <v>2056</v>
      </c>
      <c r="E508" s="144" t="str">
        <f>VLOOKUP(A508,'2'!$X:$AB,2,FALSE)</f>
        <v>Within an hour</v>
      </c>
      <c r="F508" s="144">
        <f>VLOOKUP($A508,'2'!$X:$AB,3,FALSE)</f>
        <v>1</v>
      </c>
      <c r="G508" s="144">
        <f>VLOOKUP($A508,'2'!$X:$AB,4,FALSE)</f>
        <v>1</v>
      </c>
      <c r="H508" s="343" t="str">
        <f>VLOOKUP($A508,'2'!$X:$AB,5,FALSE)</f>
        <v>No</v>
      </c>
      <c r="J508" s="144">
        <v>2.04</v>
      </c>
      <c r="K508" s="144">
        <v>898</v>
      </c>
      <c r="L508" s="144" t="s">
        <v>2050</v>
      </c>
      <c r="M508" s="144" t="s">
        <v>164</v>
      </c>
      <c r="N508" s="144" t="s">
        <v>315</v>
      </c>
      <c r="O508" s="343">
        <v>2.04</v>
      </c>
    </row>
    <row r="509" spans="1:15" s="144" customFormat="1" ht="15">
      <c r="A509" s="342">
        <v>505</v>
      </c>
      <c r="B509" s="144" t="s">
        <v>2059</v>
      </c>
      <c r="C509" s="144" t="s">
        <v>2060</v>
      </c>
      <c r="D509" s="144" t="s">
        <v>2061</v>
      </c>
      <c r="E509" s="144" t="str">
        <f>VLOOKUP(A509,'2'!$X:$AB,2,FALSE)</f>
        <v>Within a day</v>
      </c>
      <c r="F509" s="144">
        <f>VLOOKUP($A509,'2'!$X:$AB,3,FALSE)</f>
        <v>0.5</v>
      </c>
      <c r="G509" s="144">
        <f>VLOOKUP($A509,'2'!$X:$AB,4,FALSE)</f>
        <v>0.45</v>
      </c>
      <c r="H509" s="343" t="str">
        <f>VLOOKUP($A509,'2'!$X:$AB,5,FALSE)</f>
        <v>No</v>
      </c>
      <c r="J509" s="144">
        <v>28</v>
      </c>
      <c r="K509" s="144">
        <v>899</v>
      </c>
      <c r="L509" s="144" t="s">
        <v>2062</v>
      </c>
      <c r="M509" s="144" t="s">
        <v>176</v>
      </c>
      <c r="N509" s="144" t="s">
        <v>283</v>
      </c>
      <c r="O509" s="343">
        <v>28</v>
      </c>
    </row>
    <row r="510" spans="1:15" s="144" customFormat="1" ht="15">
      <c r="A510" s="342">
        <v>506</v>
      </c>
      <c r="B510" s="144" t="s">
        <v>2063</v>
      </c>
      <c r="C510" s="144" t="s">
        <v>2064</v>
      </c>
      <c r="D510" s="144" t="s">
        <v>2065</v>
      </c>
      <c r="E510" s="144" t="str">
        <f>VLOOKUP(A510,'2'!$X:$AB,2,FALSE)</f>
        <v>Within an hour</v>
      </c>
      <c r="F510" s="144">
        <f>VLOOKUP($A510,'2'!$X:$AB,3,FALSE)</f>
        <v>1</v>
      </c>
      <c r="G510" s="144">
        <f>VLOOKUP($A510,'2'!$X:$AB,4,FALSE)</f>
        <v>1</v>
      </c>
      <c r="H510" s="343" t="str">
        <f>VLOOKUP($A510,'2'!$X:$AB,5,FALSE)</f>
        <v>Yes</v>
      </c>
      <c r="J510" s="144">
        <v>35</v>
      </c>
      <c r="K510" s="144">
        <v>899</v>
      </c>
      <c r="L510" s="144" t="s">
        <v>2062</v>
      </c>
      <c r="M510" s="144" t="s">
        <v>188</v>
      </c>
      <c r="N510" s="144" t="s">
        <v>463</v>
      </c>
      <c r="O510" s="343">
        <v>35</v>
      </c>
    </row>
    <row r="511" spans="1:15" s="144" customFormat="1" ht="15">
      <c r="A511" s="342">
        <v>507</v>
      </c>
      <c r="B511" s="144" t="s">
        <v>2066</v>
      </c>
      <c r="C511" s="144" t="s">
        <v>2067</v>
      </c>
      <c r="D511" s="144" t="s">
        <v>2065</v>
      </c>
      <c r="E511" s="144" t="str">
        <f>VLOOKUP(A511,'2'!$X:$AB,2,FALSE)</f>
        <v>Within an hour</v>
      </c>
      <c r="F511" s="144">
        <f>VLOOKUP($A511,'2'!$X:$AB,3,FALSE)</f>
        <v>1</v>
      </c>
      <c r="G511" s="144">
        <f>VLOOKUP($A511,'2'!$X:$AB,4,FALSE)</f>
        <v>1</v>
      </c>
      <c r="H511" s="343" t="str">
        <f>VLOOKUP($A511,'2'!$X:$AB,5,FALSE)</f>
        <v>No</v>
      </c>
      <c r="J511" s="144">
        <v>0.49</v>
      </c>
      <c r="K511" s="144">
        <v>899</v>
      </c>
      <c r="L511" s="144" t="s">
        <v>2062</v>
      </c>
      <c r="M511" s="144" t="s">
        <v>188</v>
      </c>
      <c r="N511" s="144" t="s">
        <v>447</v>
      </c>
      <c r="O511" s="343">
        <v>0.49</v>
      </c>
    </row>
    <row r="512" spans="1:15" s="144" customFormat="1" ht="15">
      <c r="A512" s="342">
        <v>508</v>
      </c>
      <c r="B512" s="144" t="s">
        <v>2068</v>
      </c>
      <c r="C512" s="144" t="s">
        <v>2069</v>
      </c>
      <c r="D512" s="144" t="s">
        <v>2070</v>
      </c>
      <c r="E512" s="144" t="str">
        <f>VLOOKUP(A512,'2'!$X:$AB,2,FALSE)</f>
        <v>Within an hour</v>
      </c>
      <c r="F512" s="144">
        <f>VLOOKUP($A512,'2'!$X:$AB,3,FALSE)</f>
        <v>1</v>
      </c>
      <c r="G512" s="144">
        <f>VLOOKUP($A512,'2'!$X:$AB,4,FALSE)</f>
        <v>0.67</v>
      </c>
      <c r="H512" s="343" t="str">
        <f>VLOOKUP($A512,'2'!$X:$AB,5,FALSE)</f>
        <v>No</v>
      </c>
      <c r="J512" s="144">
        <v>2.04</v>
      </c>
      <c r="K512" s="144">
        <v>899</v>
      </c>
      <c r="L512" s="144" t="s">
        <v>2062</v>
      </c>
      <c r="M512" s="144" t="s">
        <v>164</v>
      </c>
      <c r="N512" s="144" t="s">
        <v>315</v>
      </c>
      <c r="O512" s="343">
        <v>2.04</v>
      </c>
    </row>
    <row r="513" spans="1:15" s="144" customFormat="1" ht="15">
      <c r="A513" s="342">
        <v>509</v>
      </c>
      <c r="B513" s="144" t="s">
        <v>2071</v>
      </c>
      <c r="C513" s="144" t="s">
        <v>2072</v>
      </c>
      <c r="D513" s="144" t="s">
        <v>2070</v>
      </c>
      <c r="E513" s="144" t="str">
        <f>VLOOKUP(A513,'2'!$X:$AB,2,FALSE)</f>
        <v>Within a few hours</v>
      </c>
      <c r="F513" s="144">
        <f>VLOOKUP($A513,'2'!$X:$AB,3,FALSE)</f>
        <v>0.88</v>
      </c>
      <c r="G513" s="144">
        <f>VLOOKUP($A513,'2'!$X:$AB,4,FALSE)</f>
        <v>0.68</v>
      </c>
      <c r="H513" s="343" t="str">
        <f>VLOOKUP($A513,'2'!$X:$AB,5,FALSE)</f>
        <v>No</v>
      </c>
      <c r="J513" s="144">
        <v>1.49</v>
      </c>
      <c r="K513" s="144">
        <v>903</v>
      </c>
      <c r="L513" s="144" t="s">
        <v>2073</v>
      </c>
      <c r="M513" s="144" t="s">
        <v>188</v>
      </c>
      <c r="N513" s="144" t="s">
        <v>369</v>
      </c>
      <c r="O513" s="343">
        <v>1.49</v>
      </c>
    </row>
    <row r="514" spans="1:15" s="144" customFormat="1" ht="15">
      <c r="A514" s="342">
        <v>510</v>
      </c>
      <c r="B514" s="144" t="s">
        <v>2074</v>
      </c>
      <c r="C514" s="144" t="s">
        <v>2075</v>
      </c>
      <c r="D514" s="144" t="s">
        <v>2070</v>
      </c>
      <c r="E514" s="144" t="str">
        <f>VLOOKUP(A514,'2'!$X:$AB,2,FALSE)</f>
        <v>Within an hour</v>
      </c>
      <c r="F514" s="144">
        <f>VLOOKUP($A514,'2'!$X:$AB,3,FALSE)</f>
        <v>1</v>
      </c>
      <c r="G514" s="144">
        <f>VLOOKUP($A514,'2'!$X:$AB,4,FALSE)</f>
        <v>1</v>
      </c>
      <c r="H514" s="343" t="str">
        <f>VLOOKUP($A514,'2'!$X:$AB,5,FALSE)</f>
        <v>No</v>
      </c>
      <c r="J514" s="144">
        <v>5.99</v>
      </c>
      <c r="K514" s="144">
        <v>907</v>
      </c>
      <c r="L514" s="144" t="s">
        <v>2076</v>
      </c>
      <c r="M514" s="144" t="s">
        <v>188</v>
      </c>
      <c r="N514" s="144" t="s">
        <v>266</v>
      </c>
      <c r="O514" s="343">
        <v>5.99</v>
      </c>
    </row>
    <row r="515" spans="1:15" s="144" customFormat="1" ht="15">
      <c r="A515" s="342">
        <v>511</v>
      </c>
      <c r="B515" s="144" t="s">
        <v>2077</v>
      </c>
      <c r="C515" s="144" t="s">
        <v>2078</v>
      </c>
      <c r="D515" s="144" t="s">
        <v>2079</v>
      </c>
      <c r="E515" s="144" t="str">
        <f>VLOOKUP(A515,'2'!$X:$AB,2,FALSE)</f>
        <v>Within a few hours</v>
      </c>
      <c r="F515" s="144">
        <f>VLOOKUP($A515,'2'!$X:$AB,3,FALSE)</f>
        <v>1</v>
      </c>
      <c r="G515" s="144">
        <f>VLOOKUP($A515,'2'!$X:$AB,4,FALSE)</f>
        <v>0.97</v>
      </c>
      <c r="H515" s="343" t="str">
        <f>VLOOKUP($A515,'2'!$X:$AB,5,FALSE)</f>
        <v>No</v>
      </c>
      <c r="J515" s="144">
        <v>2.4</v>
      </c>
      <c r="K515" s="144">
        <v>907</v>
      </c>
      <c r="L515" s="144" t="s">
        <v>2076</v>
      </c>
      <c r="M515" s="144" t="s">
        <v>188</v>
      </c>
      <c r="N515" s="144" t="s">
        <v>165</v>
      </c>
      <c r="O515" s="343">
        <v>2.4</v>
      </c>
    </row>
    <row r="516" spans="1:15" s="144" customFormat="1" ht="15">
      <c r="A516" s="342">
        <v>512</v>
      </c>
      <c r="B516" s="144" t="s">
        <v>2080</v>
      </c>
      <c r="C516" s="144" t="s">
        <v>2081</v>
      </c>
      <c r="D516" s="144" t="s">
        <v>2079</v>
      </c>
      <c r="E516" s="144" t="str">
        <f>VLOOKUP(A516,'2'!$X:$AB,2,FALSE)</f>
        <v>Within a day</v>
      </c>
      <c r="F516" s="144">
        <f>VLOOKUP($A516,'2'!$X:$AB,3,FALSE)</f>
        <v>0.5</v>
      </c>
      <c r="G516" s="144">
        <f>VLOOKUP($A516,'2'!$X:$AB,4,FALSE)</f>
        <v>0.9</v>
      </c>
      <c r="H516" s="343" t="str">
        <f>VLOOKUP($A516,'2'!$X:$AB,5,FALSE)</f>
        <v>No</v>
      </c>
      <c r="J516" s="144">
        <v>5.61</v>
      </c>
      <c r="K516" s="144">
        <v>910</v>
      </c>
      <c r="L516" s="144" t="s">
        <v>2082</v>
      </c>
      <c r="M516" s="144" t="s">
        <v>188</v>
      </c>
      <c r="N516" s="144" t="s">
        <v>315</v>
      </c>
      <c r="O516" s="343">
        <v>5.61</v>
      </c>
    </row>
    <row r="517" spans="1:15" s="144" customFormat="1" ht="15">
      <c r="A517" s="342">
        <v>513</v>
      </c>
      <c r="B517" s="144" t="s">
        <v>2083</v>
      </c>
      <c r="C517" s="144" t="s">
        <v>2084</v>
      </c>
      <c r="D517" s="144" t="s">
        <v>2085</v>
      </c>
      <c r="E517" s="144" t="str">
        <f>VLOOKUP(A517,'2'!$X:$AB,2,FALSE)</f>
        <v>Within a few hours</v>
      </c>
      <c r="F517" s="144">
        <f>VLOOKUP($A517,'2'!$X:$AB,3,FALSE)</f>
        <v>1</v>
      </c>
      <c r="G517" s="144">
        <f>VLOOKUP($A517,'2'!$X:$AB,4,FALSE)</f>
        <v>0.64</v>
      </c>
      <c r="H517" s="343" t="str">
        <f>VLOOKUP($A517,'2'!$X:$AB,5,FALSE)</f>
        <v>No</v>
      </c>
      <c r="J517" s="144">
        <v>5.83</v>
      </c>
      <c r="K517" s="144">
        <v>911</v>
      </c>
      <c r="L517" s="144" t="s">
        <v>2086</v>
      </c>
      <c r="M517" s="144" t="s">
        <v>188</v>
      </c>
      <c r="N517" s="144" t="s">
        <v>315</v>
      </c>
      <c r="O517" s="343">
        <v>5.83</v>
      </c>
    </row>
    <row r="518" spans="1:15" s="144" customFormat="1" ht="15">
      <c r="A518" s="342">
        <v>514</v>
      </c>
      <c r="B518" s="144" t="s">
        <v>2087</v>
      </c>
      <c r="C518" s="144" t="s">
        <v>2088</v>
      </c>
      <c r="D518" s="144" t="s">
        <v>2089</v>
      </c>
      <c r="E518" s="144">
        <f>VLOOKUP(A518,'2'!$X:$AB,2,FALSE)</f>
        <v>0</v>
      </c>
      <c r="F518" s="144">
        <f>VLOOKUP($A518,'2'!$X:$AB,3,FALSE)</f>
        <v>0</v>
      </c>
      <c r="G518" s="144">
        <f>VLOOKUP($A518,'2'!$X:$AB,4,FALSE)</f>
        <v>0</v>
      </c>
      <c r="H518" s="343">
        <f>VLOOKUP($A518,'2'!$X:$AB,5,FALSE)</f>
        <v>0</v>
      </c>
      <c r="J518" s="144">
        <v>69.64</v>
      </c>
      <c r="K518" s="144">
        <v>911</v>
      </c>
      <c r="L518" s="144" t="s">
        <v>2086</v>
      </c>
      <c r="M518" s="144" t="s">
        <v>176</v>
      </c>
      <c r="N518" s="144" t="s">
        <v>511</v>
      </c>
      <c r="O518" s="343">
        <v>69.64</v>
      </c>
    </row>
    <row r="519" spans="1:15" s="144" customFormat="1" ht="15">
      <c r="A519" s="342">
        <v>515</v>
      </c>
      <c r="B519" s="144" t="s">
        <v>2090</v>
      </c>
      <c r="C519" s="144" t="s">
        <v>2091</v>
      </c>
      <c r="D519" s="144" t="s">
        <v>2089</v>
      </c>
      <c r="E519" s="144" t="str">
        <f>VLOOKUP(A519,'2'!$X:$AB,2,FALSE)</f>
        <v>Within an hour</v>
      </c>
      <c r="F519" s="144">
        <f>VLOOKUP($A519,'2'!$X:$AB,3,FALSE)</f>
        <v>1</v>
      </c>
      <c r="G519" s="144">
        <f>VLOOKUP($A519,'2'!$X:$AB,4,FALSE)</f>
        <v>0.91</v>
      </c>
      <c r="H519" s="343" t="str">
        <f>VLOOKUP($A519,'2'!$X:$AB,5,FALSE)</f>
        <v>Yes</v>
      </c>
      <c r="J519" s="144">
        <v>9.7100000000000009</v>
      </c>
      <c r="K519" s="144">
        <v>911</v>
      </c>
      <c r="L519" s="144" t="s">
        <v>2086</v>
      </c>
      <c r="M519" s="144" t="s">
        <v>188</v>
      </c>
      <c r="N519" s="144" t="s">
        <v>463</v>
      </c>
      <c r="O519" s="343">
        <v>9.7100000000000009</v>
      </c>
    </row>
    <row r="520" spans="1:15" s="144" customFormat="1" ht="15">
      <c r="A520" s="342">
        <v>516</v>
      </c>
      <c r="B520" s="144" t="s">
        <v>2092</v>
      </c>
      <c r="C520" s="144" t="s">
        <v>2093</v>
      </c>
      <c r="D520" s="144" t="s">
        <v>2089</v>
      </c>
      <c r="E520" s="144" t="str">
        <f>VLOOKUP(A520,'2'!$X:$AB,2,FALSE)</f>
        <v>A few days or more</v>
      </c>
      <c r="F520" s="144">
        <f>VLOOKUP($A520,'2'!$X:$AB,3,FALSE)</f>
        <v>0.4</v>
      </c>
      <c r="G520" s="144">
        <f>VLOOKUP($A520,'2'!$X:$AB,4,FALSE)</f>
        <v>0.53</v>
      </c>
      <c r="H520" s="343" t="str">
        <f>VLOOKUP($A520,'2'!$X:$AB,5,FALSE)</f>
        <v>No</v>
      </c>
      <c r="J520" s="144">
        <v>30</v>
      </c>
      <c r="K520" s="144">
        <v>915</v>
      </c>
      <c r="L520" s="144" t="s">
        <v>2094</v>
      </c>
      <c r="M520" s="144" t="s">
        <v>176</v>
      </c>
      <c r="N520" s="144" t="s">
        <v>177</v>
      </c>
      <c r="O520" s="343">
        <v>30</v>
      </c>
    </row>
    <row r="521" spans="1:15" s="144" customFormat="1" ht="15">
      <c r="A521" s="342">
        <v>517</v>
      </c>
      <c r="B521" s="144" t="s">
        <v>2095</v>
      </c>
      <c r="C521" s="144" t="s">
        <v>2096</v>
      </c>
      <c r="D521" s="144" t="s">
        <v>2097</v>
      </c>
      <c r="E521" s="144" t="str">
        <f>VLOOKUP(A521,'2'!$X:$AB,2,FALSE)</f>
        <v>Within an hour</v>
      </c>
      <c r="F521" s="144">
        <f>VLOOKUP($A521,'2'!$X:$AB,3,FALSE)</f>
        <v>1</v>
      </c>
      <c r="G521" s="144">
        <f>VLOOKUP($A521,'2'!$X:$AB,4,FALSE)</f>
        <v>0.97</v>
      </c>
      <c r="H521" s="343" t="str">
        <f>VLOOKUP($A521,'2'!$X:$AB,5,FALSE)</f>
        <v>Yes</v>
      </c>
      <c r="J521" s="144">
        <v>19.989999999999998</v>
      </c>
      <c r="K521" s="144">
        <v>916</v>
      </c>
      <c r="L521" s="144" t="s">
        <v>2098</v>
      </c>
      <c r="M521" s="144" t="s">
        <v>188</v>
      </c>
      <c r="N521" s="144" t="s">
        <v>463</v>
      </c>
      <c r="O521" s="343">
        <v>19.989999999999998</v>
      </c>
    </row>
    <row r="522" spans="1:15" s="144" customFormat="1" ht="15">
      <c r="A522" s="342">
        <v>518</v>
      </c>
      <c r="B522" s="144" t="s">
        <v>2099</v>
      </c>
      <c r="C522" s="144" t="s">
        <v>2100</v>
      </c>
      <c r="D522" s="144" t="s">
        <v>2097</v>
      </c>
      <c r="E522" s="144" t="str">
        <f>VLOOKUP(A522,'2'!$X:$AB,2,FALSE)</f>
        <v>Within a day</v>
      </c>
      <c r="F522" s="144">
        <f>VLOOKUP($A522,'2'!$X:$AB,3,FALSE)</f>
        <v>1</v>
      </c>
      <c r="G522" s="144">
        <f>VLOOKUP($A522,'2'!$X:$AB,4,FALSE)</f>
        <v>0.14000000000000001</v>
      </c>
      <c r="H522" s="343" t="str">
        <f>VLOOKUP($A522,'2'!$X:$AB,5,FALSE)</f>
        <v>No</v>
      </c>
      <c r="J522" s="144">
        <v>6.31</v>
      </c>
      <c r="K522" s="144">
        <v>918</v>
      </c>
      <c r="L522" s="144" t="s">
        <v>2101</v>
      </c>
      <c r="M522" s="144" t="s">
        <v>188</v>
      </c>
      <c r="N522" s="144" t="s">
        <v>463</v>
      </c>
      <c r="O522" s="343">
        <v>6.31</v>
      </c>
    </row>
    <row r="523" spans="1:15" s="144" customFormat="1" ht="15">
      <c r="A523" s="342">
        <v>519</v>
      </c>
      <c r="B523" s="144" t="s">
        <v>2102</v>
      </c>
      <c r="C523" s="144" t="s">
        <v>2103</v>
      </c>
      <c r="D523" s="144" t="s">
        <v>2097</v>
      </c>
      <c r="E523" s="144" t="str">
        <f>VLOOKUP(A523,'2'!$X:$AB,2,FALSE)</f>
        <v>A few days or more</v>
      </c>
      <c r="F523" s="144">
        <f>VLOOKUP($A523,'2'!$X:$AB,3,FALSE)</f>
        <v>0</v>
      </c>
      <c r="G523" s="144">
        <f>VLOOKUP($A523,'2'!$X:$AB,4,FALSE)</f>
        <v>0</v>
      </c>
      <c r="H523" s="343" t="str">
        <f>VLOOKUP($A523,'2'!$X:$AB,5,FALSE)</f>
        <v>No</v>
      </c>
      <c r="J523" s="144">
        <v>36.61</v>
      </c>
      <c r="K523" s="144">
        <v>918</v>
      </c>
      <c r="L523" s="144" t="s">
        <v>2101</v>
      </c>
      <c r="M523" s="144" t="s">
        <v>176</v>
      </c>
      <c r="N523" s="144" t="s">
        <v>597</v>
      </c>
      <c r="O523" s="343">
        <v>36.61</v>
      </c>
    </row>
    <row r="524" spans="1:15" s="144" customFormat="1" ht="15">
      <c r="A524" s="342">
        <v>520</v>
      </c>
      <c r="B524" s="144" t="s">
        <v>2104</v>
      </c>
      <c r="C524" s="144" t="s">
        <v>2105</v>
      </c>
      <c r="D524" s="144" t="s">
        <v>2106</v>
      </c>
      <c r="E524" s="144" t="str">
        <f>VLOOKUP(A524,'2'!$X:$AB,2,FALSE)</f>
        <v>Within a few hours</v>
      </c>
      <c r="F524" s="144">
        <f>VLOOKUP($A524,'2'!$X:$AB,3,FALSE)</f>
        <v>0.9</v>
      </c>
      <c r="G524" s="144">
        <f>VLOOKUP($A524,'2'!$X:$AB,4,FALSE)</f>
        <v>0.52</v>
      </c>
      <c r="H524" s="343" t="str">
        <f>VLOOKUP($A524,'2'!$X:$AB,5,FALSE)</f>
        <v>No</v>
      </c>
      <c r="J524" s="144">
        <v>2.64</v>
      </c>
      <c r="K524" s="144">
        <v>919</v>
      </c>
      <c r="L524" s="144" t="s">
        <v>2107</v>
      </c>
      <c r="M524" s="144" t="s">
        <v>188</v>
      </c>
      <c r="N524" s="144" t="s">
        <v>574</v>
      </c>
      <c r="O524" s="343">
        <v>2.64</v>
      </c>
    </row>
    <row r="525" spans="1:15" s="144" customFormat="1" ht="15">
      <c r="A525" s="342">
        <v>521</v>
      </c>
      <c r="B525" s="144" t="s">
        <v>2108</v>
      </c>
      <c r="C525" s="144" t="s">
        <v>2109</v>
      </c>
      <c r="D525" s="144" t="s">
        <v>2106</v>
      </c>
      <c r="E525" s="144">
        <f>VLOOKUP(A525,'2'!$X:$AB,2,FALSE)</f>
        <v>0</v>
      </c>
      <c r="F525" s="144">
        <f>VLOOKUP($A525,'2'!$X:$AB,3,FALSE)</f>
        <v>0</v>
      </c>
      <c r="G525" s="144">
        <f>VLOOKUP($A525,'2'!$X:$AB,4,FALSE)</f>
        <v>0</v>
      </c>
      <c r="H525" s="343">
        <f>VLOOKUP($A525,'2'!$X:$AB,5,FALSE)</f>
        <v>0</v>
      </c>
      <c r="J525" s="144">
        <v>4</v>
      </c>
      <c r="K525" s="144">
        <v>920</v>
      </c>
      <c r="L525" s="144" t="s">
        <v>2110</v>
      </c>
      <c r="M525" s="144" t="s">
        <v>188</v>
      </c>
      <c r="N525" s="144" t="s">
        <v>582</v>
      </c>
      <c r="O525" s="343">
        <v>4</v>
      </c>
    </row>
    <row r="526" spans="1:15" s="144" customFormat="1" ht="15">
      <c r="A526" s="342">
        <v>522</v>
      </c>
      <c r="B526" s="144" t="s">
        <v>2111</v>
      </c>
      <c r="C526" s="144" t="s">
        <v>2112</v>
      </c>
      <c r="D526" s="144" t="s">
        <v>2106</v>
      </c>
      <c r="E526" s="144" t="str">
        <f>VLOOKUP(A526,'2'!$X:$AB,2,FALSE)</f>
        <v>Within an hour</v>
      </c>
      <c r="F526" s="144">
        <f>VLOOKUP($A526,'2'!$X:$AB,3,FALSE)</f>
        <v>1</v>
      </c>
      <c r="G526" s="144">
        <f>VLOOKUP($A526,'2'!$X:$AB,4,FALSE)</f>
        <v>0.46</v>
      </c>
      <c r="H526" s="343" t="str">
        <f>VLOOKUP($A526,'2'!$X:$AB,5,FALSE)</f>
        <v>Yes</v>
      </c>
      <c r="J526" s="144">
        <v>8.94</v>
      </c>
      <c r="K526" s="144">
        <v>920</v>
      </c>
      <c r="L526" s="144" t="s">
        <v>2110</v>
      </c>
      <c r="M526" s="144" t="s">
        <v>188</v>
      </c>
      <c r="N526" s="144" t="s">
        <v>369</v>
      </c>
      <c r="O526" s="343">
        <v>8.94</v>
      </c>
    </row>
    <row r="527" spans="1:15" s="144" customFormat="1" ht="15">
      <c r="A527" s="342">
        <v>523</v>
      </c>
      <c r="B527" s="144" t="s">
        <v>2113</v>
      </c>
      <c r="C527" s="144" t="s">
        <v>2114</v>
      </c>
      <c r="D527" s="144" t="s">
        <v>2106</v>
      </c>
      <c r="E527" s="144">
        <f>VLOOKUP(A527,'2'!$X:$AB,2,FALSE)</f>
        <v>0</v>
      </c>
      <c r="F527" s="144">
        <f>VLOOKUP($A527,'2'!$X:$AB,3,FALSE)</f>
        <v>0</v>
      </c>
      <c r="G527" s="144">
        <f>VLOOKUP($A527,'2'!$X:$AB,4,FALSE)</f>
        <v>0</v>
      </c>
      <c r="H527" s="343">
        <f>VLOOKUP($A527,'2'!$X:$AB,5,FALSE)</f>
        <v>0</v>
      </c>
      <c r="J527" s="144">
        <v>8.99</v>
      </c>
      <c r="K527" s="144">
        <v>922</v>
      </c>
      <c r="L527" s="144" t="s">
        <v>2115</v>
      </c>
      <c r="M527" s="144" t="s">
        <v>164</v>
      </c>
      <c r="N527" s="144" t="s">
        <v>266</v>
      </c>
      <c r="O527" s="343">
        <v>8.99</v>
      </c>
    </row>
    <row r="528" spans="1:15" s="144" customFormat="1" ht="15">
      <c r="A528" s="342">
        <v>524</v>
      </c>
      <c r="B528" s="144" t="s">
        <v>2116</v>
      </c>
      <c r="C528" s="144" t="s">
        <v>2117</v>
      </c>
      <c r="D528" s="144" t="s">
        <v>2118</v>
      </c>
      <c r="E528" s="144" t="str">
        <f>VLOOKUP(A528,'2'!$X:$AB,2,FALSE)</f>
        <v>Within an hour</v>
      </c>
      <c r="F528" s="144">
        <f>VLOOKUP($A528,'2'!$X:$AB,3,FALSE)</f>
        <v>0.96</v>
      </c>
      <c r="G528" s="144">
        <f>VLOOKUP($A528,'2'!$X:$AB,4,FALSE)</f>
        <v>0.99</v>
      </c>
      <c r="H528" s="343" t="str">
        <f>VLOOKUP($A528,'2'!$X:$AB,5,FALSE)</f>
        <v>No</v>
      </c>
      <c r="J528" s="144">
        <v>1.38</v>
      </c>
      <c r="K528" s="144">
        <v>925</v>
      </c>
      <c r="L528" s="144" t="s">
        <v>2119</v>
      </c>
      <c r="M528" s="144" t="s">
        <v>188</v>
      </c>
      <c r="N528" s="144" t="s">
        <v>229</v>
      </c>
      <c r="O528" s="343">
        <v>1.38</v>
      </c>
    </row>
    <row r="529" spans="1:15" s="144" customFormat="1" ht="15">
      <c r="A529" s="342">
        <v>525</v>
      </c>
      <c r="B529" s="144" t="s">
        <v>2120</v>
      </c>
      <c r="C529" s="144" t="s">
        <v>2121</v>
      </c>
      <c r="D529" s="144" t="s">
        <v>2122</v>
      </c>
      <c r="E529" s="144" t="str">
        <f>VLOOKUP(A529,'2'!$X:$AB,2,FALSE)</f>
        <v>Within a day</v>
      </c>
      <c r="F529" s="144">
        <f>VLOOKUP($A529,'2'!$X:$AB,3,FALSE)</f>
        <v>0.5</v>
      </c>
      <c r="G529" s="144">
        <f>VLOOKUP($A529,'2'!$X:$AB,4,FALSE)</f>
        <v>0.25</v>
      </c>
      <c r="H529" s="343" t="str">
        <f>VLOOKUP($A529,'2'!$X:$AB,5,FALSE)</f>
        <v>No</v>
      </c>
      <c r="J529" s="144">
        <v>35.89</v>
      </c>
      <c r="K529" s="144">
        <v>929</v>
      </c>
      <c r="L529" s="144" t="s">
        <v>2123</v>
      </c>
      <c r="M529" s="144" t="s">
        <v>176</v>
      </c>
      <c r="N529" s="144" t="s">
        <v>597</v>
      </c>
      <c r="O529" s="343">
        <v>35.89</v>
      </c>
    </row>
    <row r="530" spans="1:15" s="144" customFormat="1" ht="15">
      <c r="A530" s="342">
        <v>526</v>
      </c>
      <c r="B530" s="144" t="s">
        <v>2124</v>
      </c>
      <c r="C530" s="144" t="s">
        <v>2125</v>
      </c>
      <c r="D530" s="144" t="s">
        <v>2122</v>
      </c>
      <c r="E530" s="144">
        <f>VLOOKUP(A530,'2'!$X:$AB,2,FALSE)</f>
        <v>0</v>
      </c>
      <c r="F530" s="144">
        <f>VLOOKUP($A530,'2'!$X:$AB,3,FALSE)</f>
        <v>0</v>
      </c>
      <c r="G530" s="144">
        <f>VLOOKUP($A530,'2'!$X:$AB,4,FALSE)</f>
        <v>0</v>
      </c>
      <c r="H530" s="343">
        <f>VLOOKUP($A530,'2'!$X:$AB,5,FALSE)</f>
        <v>0</v>
      </c>
      <c r="J530" s="144">
        <v>2.14</v>
      </c>
      <c r="K530" s="144">
        <v>936</v>
      </c>
      <c r="L530" s="144" t="s">
        <v>2126</v>
      </c>
      <c r="M530" s="144" t="s">
        <v>164</v>
      </c>
      <c r="N530" s="144" t="s">
        <v>315</v>
      </c>
      <c r="O530" s="343">
        <v>2.14</v>
      </c>
    </row>
    <row r="531" spans="1:15" s="144" customFormat="1" ht="15">
      <c r="A531" s="342">
        <v>527</v>
      </c>
      <c r="B531" s="144" t="s">
        <v>2127</v>
      </c>
      <c r="C531" s="144" t="s">
        <v>2128</v>
      </c>
      <c r="D531" s="144" t="s">
        <v>2122</v>
      </c>
      <c r="E531" s="144" t="str">
        <f>VLOOKUP(A531,'2'!$X:$AB,2,FALSE)</f>
        <v>Within an hour</v>
      </c>
      <c r="F531" s="144">
        <f>VLOOKUP($A531,'2'!$X:$AB,3,FALSE)</f>
        <v>0.88</v>
      </c>
      <c r="G531" s="144">
        <f>VLOOKUP($A531,'2'!$X:$AB,4,FALSE)</f>
        <v>0.93</v>
      </c>
      <c r="H531" s="343" t="str">
        <f>VLOOKUP($A531,'2'!$X:$AB,5,FALSE)</f>
        <v>No</v>
      </c>
      <c r="J531" s="144">
        <v>5.46</v>
      </c>
      <c r="K531" s="144">
        <v>936</v>
      </c>
      <c r="L531" s="144" t="s">
        <v>2126</v>
      </c>
      <c r="M531" s="144" t="s">
        <v>188</v>
      </c>
      <c r="N531" s="144" t="s">
        <v>315</v>
      </c>
      <c r="O531" s="343">
        <v>5.46</v>
      </c>
    </row>
    <row r="532" spans="1:15" s="144" customFormat="1" ht="15">
      <c r="A532" s="342">
        <v>528</v>
      </c>
      <c r="B532" s="144" t="s">
        <v>2129</v>
      </c>
      <c r="C532" s="144" t="s">
        <v>2130</v>
      </c>
      <c r="D532" s="144" t="s">
        <v>2131</v>
      </c>
      <c r="E532" s="144">
        <f>VLOOKUP(A532,'2'!$X:$AB,2,FALSE)</f>
        <v>0</v>
      </c>
      <c r="F532" s="144">
        <f>VLOOKUP($A532,'2'!$X:$AB,3,FALSE)</f>
        <v>0</v>
      </c>
      <c r="G532" s="144">
        <f>VLOOKUP($A532,'2'!$X:$AB,4,FALSE)</f>
        <v>0</v>
      </c>
      <c r="H532" s="343">
        <f>VLOOKUP($A532,'2'!$X:$AB,5,FALSE)</f>
        <v>0</v>
      </c>
      <c r="J532" s="144">
        <v>3.99</v>
      </c>
      <c r="K532" s="144">
        <v>937</v>
      </c>
      <c r="L532" s="144" t="s">
        <v>2132</v>
      </c>
      <c r="M532" s="144" t="s">
        <v>188</v>
      </c>
      <c r="N532" s="144" t="s">
        <v>266</v>
      </c>
      <c r="O532" s="343">
        <v>3.99</v>
      </c>
    </row>
    <row r="533" spans="1:15" s="144" customFormat="1" ht="15">
      <c r="A533" s="342">
        <v>529</v>
      </c>
      <c r="B533" s="144" t="s">
        <v>2133</v>
      </c>
      <c r="C533" s="144" t="s">
        <v>2134</v>
      </c>
      <c r="D533" s="144" t="s">
        <v>2131</v>
      </c>
      <c r="E533" s="144" t="str">
        <f>VLOOKUP(A533,'2'!$X:$AB,2,FALSE)</f>
        <v>Within a few hours</v>
      </c>
      <c r="F533" s="144">
        <f>VLOOKUP($A533,'2'!$X:$AB,3,FALSE)</f>
        <v>1</v>
      </c>
      <c r="G533" s="144">
        <f>VLOOKUP($A533,'2'!$X:$AB,4,FALSE)</f>
        <v>0.97</v>
      </c>
      <c r="H533" s="343" t="str">
        <f>VLOOKUP($A533,'2'!$X:$AB,5,FALSE)</f>
        <v>Yes</v>
      </c>
      <c r="J533" s="144">
        <v>35.840000000000003</v>
      </c>
      <c r="K533" s="144">
        <v>940</v>
      </c>
      <c r="L533" s="144" t="s">
        <v>2135</v>
      </c>
      <c r="M533" s="144" t="s">
        <v>176</v>
      </c>
      <c r="N533" s="144" t="s">
        <v>597</v>
      </c>
      <c r="O533" s="343">
        <v>35.840000000000003</v>
      </c>
    </row>
    <row r="534" spans="1:15" s="144" customFormat="1" ht="15">
      <c r="A534" s="342">
        <v>530</v>
      </c>
      <c r="B534" s="144" t="s">
        <v>2136</v>
      </c>
      <c r="C534" s="144" t="s">
        <v>2137</v>
      </c>
      <c r="D534" s="144" t="s">
        <v>2138</v>
      </c>
      <c r="E534" s="144">
        <f>VLOOKUP(A534,'2'!$X:$AB,2,FALSE)</f>
        <v>0</v>
      </c>
      <c r="F534" s="144">
        <f>VLOOKUP($A534,'2'!$X:$AB,3,FALSE)</f>
        <v>0</v>
      </c>
      <c r="G534" s="144">
        <f>VLOOKUP($A534,'2'!$X:$AB,4,FALSE)</f>
        <v>0</v>
      </c>
      <c r="H534" s="343">
        <f>VLOOKUP($A534,'2'!$X:$AB,5,FALSE)</f>
        <v>0</v>
      </c>
      <c r="J534" s="144">
        <v>12.62</v>
      </c>
      <c r="K534" s="144">
        <v>945</v>
      </c>
      <c r="L534" s="144" t="s">
        <v>2139</v>
      </c>
      <c r="M534" s="144" t="s">
        <v>188</v>
      </c>
      <c r="N534" s="144" t="s">
        <v>369</v>
      </c>
      <c r="O534" s="343">
        <v>12.62</v>
      </c>
    </row>
    <row r="535" spans="1:15" s="144" customFormat="1" ht="15">
      <c r="A535" s="342">
        <v>531</v>
      </c>
      <c r="B535" s="144" t="s">
        <v>2140</v>
      </c>
      <c r="C535" s="144" t="s">
        <v>2141</v>
      </c>
      <c r="D535" s="144" t="s">
        <v>2142</v>
      </c>
      <c r="E535" s="144" t="str">
        <f>VLOOKUP(A535,'2'!$X:$AB,2,FALSE)</f>
        <v>Within an hour</v>
      </c>
      <c r="F535" s="144">
        <f>VLOOKUP($A535,'2'!$X:$AB,3,FALSE)</f>
        <v>1</v>
      </c>
      <c r="G535" s="144">
        <f>VLOOKUP($A535,'2'!$X:$AB,4,FALSE)</f>
        <v>1</v>
      </c>
      <c r="H535" s="343" t="str">
        <f>VLOOKUP($A535,'2'!$X:$AB,5,FALSE)</f>
        <v>Yes</v>
      </c>
      <c r="J535" s="144">
        <v>56.2</v>
      </c>
      <c r="K535" s="144">
        <v>946</v>
      </c>
      <c r="L535" s="144" t="s">
        <v>2143</v>
      </c>
      <c r="M535" s="144" t="s">
        <v>164</v>
      </c>
      <c r="N535" s="144" t="s">
        <v>189</v>
      </c>
      <c r="O535" s="343">
        <v>56.2</v>
      </c>
    </row>
    <row r="536" spans="1:15" s="144" customFormat="1" ht="15">
      <c r="A536" s="342">
        <v>532</v>
      </c>
      <c r="B536" s="144" t="s">
        <v>2144</v>
      </c>
      <c r="C536" s="144" t="s">
        <v>2145</v>
      </c>
      <c r="D536" s="144" t="s">
        <v>2146</v>
      </c>
      <c r="E536" s="144" t="str">
        <f>VLOOKUP(A536,'2'!$X:$AB,2,FALSE)</f>
        <v>Within a day</v>
      </c>
      <c r="F536" s="144">
        <f>VLOOKUP($A536,'2'!$X:$AB,3,FALSE)</f>
        <v>0.5</v>
      </c>
      <c r="G536" s="144">
        <f>VLOOKUP($A536,'2'!$X:$AB,4,FALSE)</f>
        <v>0.94</v>
      </c>
      <c r="H536" s="343" t="str">
        <f>VLOOKUP($A536,'2'!$X:$AB,5,FALSE)</f>
        <v>Yes</v>
      </c>
      <c r="J536" s="144">
        <v>5.3</v>
      </c>
      <c r="K536" s="144">
        <v>947</v>
      </c>
      <c r="L536" s="144" t="s">
        <v>2147</v>
      </c>
      <c r="M536" s="144" t="s">
        <v>164</v>
      </c>
      <c r="N536" s="144" t="s">
        <v>189</v>
      </c>
      <c r="O536" s="343">
        <v>5.3</v>
      </c>
    </row>
    <row r="537" spans="1:15" s="144" customFormat="1" ht="15">
      <c r="A537" s="342">
        <v>533</v>
      </c>
      <c r="B537" s="144" t="s">
        <v>2148</v>
      </c>
      <c r="C537" s="144" t="s">
        <v>2149</v>
      </c>
      <c r="D537" s="144" t="s">
        <v>2150</v>
      </c>
      <c r="E537" s="144" t="str">
        <f>VLOOKUP(A537,'2'!$X:$AB,2,FALSE)</f>
        <v>Within an hour</v>
      </c>
      <c r="F537" s="144">
        <f>VLOOKUP($A537,'2'!$X:$AB,3,FALSE)</f>
        <v>1</v>
      </c>
      <c r="G537" s="144">
        <f>VLOOKUP($A537,'2'!$X:$AB,4,FALSE)</f>
        <v>1</v>
      </c>
      <c r="H537" s="343" t="str">
        <f>VLOOKUP($A537,'2'!$X:$AB,5,FALSE)</f>
        <v>Yes</v>
      </c>
      <c r="J537" s="144">
        <v>2.99</v>
      </c>
      <c r="K537" s="144">
        <v>949</v>
      </c>
      <c r="L537" s="144" t="s">
        <v>2151</v>
      </c>
      <c r="M537" s="144" t="s">
        <v>188</v>
      </c>
      <c r="N537" s="144" t="s">
        <v>369</v>
      </c>
      <c r="O537" s="343">
        <v>2.99</v>
      </c>
    </row>
    <row r="538" spans="1:15" s="144" customFormat="1" ht="15">
      <c r="A538" s="342">
        <v>534</v>
      </c>
      <c r="B538" s="144" t="s">
        <v>2152</v>
      </c>
      <c r="C538" s="144" t="s">
        <v>2153</v>
      </c>
      <c r="D538" s="144" t="s">
        <v>2154</v>
      </c>
      <c r="E538" s="144">
        <f>VLOOKUP(A538,'2'!$X:$AB,2,FALSE)</f>
        <v>0</v>
      </c>
      <c r="F538" s="144">
        <f>VLOOKUP($A538,'2'!$X:$AB,3,FALSE)</f>
        <v>0</v>
      </c>
      <c r="G538" s="144">
        <f>VLOOKUP($A538,'2'!$X:$AB,4,FALSE)</f>
        <v>0</v>
      </c>
      <c r="H538" s="343">
        <f>VLOOKUP($A538,'2'!$X:$AB,5,FALSE)</f>
        <v>0</v>
      </c>
      <c r="J538" s="144">
        <v>5.09</v>
      </c>
      <c r="K538" s="144">
        <v>949</v>
      </c>
      <c r="L538" s="144" t="s">
        <v>2151</v>
      </c>
      <c r="M538" s="144" t="s">
        <v>188</v>
      </c>
      <c r="N538" s="144" t="s">
        <v>315</v>
      </c>
      <c r="O538" s="343">
        <v>5.09</v>
      </c>
    </row>
    <row r="539" spans="1:15" s="144" customFormat="1" ht="15">
      <c r="A539" s="342">
        <v>535</v>
      </c>
      <c r="B539" s="144" t="s">
        <v>2155</v>
      </c>
      <c r="C539" s="144" t="s">
        <v>2156</v>
      </c>
      <c r="D539" s="144" t="s">
        <v>2154</v>
      </c>
      <c r="E539" s="144">
        <f>VLOOKUP(A539,'2'!$X:$AB,2,FALSE)</f>
        <v>0</v>
      </c>
      <c r="F539" s="144">
        <f>VLOOKUP($A539,'2'!$X:$AB,3,FALSE)</f>
        <v>0</v>
      </c>
      <c r="G539" s="144">
        <f>VLOOKUP($A539,'2'!$X:$AB,4,FALSE)</f>
        <v>0</v>
      </c>
      <c r="H539" s="343">
        <f>VLOOKUP($A539,'2'!$X:$AB,5,FALSE)</f>
        <v>0</v>
      </c>
      <c r="J539" s="144">
        <v>2.99</v>
      </c>
      <c r="K539" s="144">
        <v>950</v>
      </c>
      <c r="L539" s="144" t="s">
        <v>2157</v>
      </c>
      <c r="M539" s="144" t="s">
        <v>188</v>
      </c>
      <c r="N539" s="144" t="s">
        <v>369</v>
      </c>
      <c r="O539" s="343">
        <v>2.99</v>
      </c>
    </row>
    <row r="540" spans="1:15" s="144" customFormat="1" ht="15">
      <c r="A540" s="342">
        <v>536</v>
      </c>
      <c r="B540" s="144" t="s">
        <v>2158</v>
      </c>
      <c r="C540" s="144" t="s">
        <v>2159</v>
      </c>
      <c r="D540" s="144" t="s">
        <v>2160</v>
      </c>
      <c r="E540" s="144" t="str">
        <f>VLOOKUP(A540,'2'!$X:$AB,2,FALSE)</f>
        <v>Within a day</v>
      </c>
      <c r="F540" s="144">
        <f>VLOOKUP($A540,'2'!$X:$AB,3,FALSE)</f>
        <v>0.91</v>
      </c>
      <c r="G540" s="144">
        <f>VLOOKUP($A540,'2'!$X:$AB,4,FALSE)</f>
        <v>0.6</v>
      </c>
      <c r="H540" s="343" t="str">
        <f>VLOOKUP($A540,'2'!$X:$AB,5,FALSE)</f>
        <v>No</v>
      </c>
      <c r="J540" s="144">
        <v>29.7</v>
      </c>
      <c r="K540" s="144">
        <v>950</v>
      </c>
      <c r="L540" s="144" t="s">
        <v>2157</v>
      </c>
      <c r="M540" s="144" t="s">
        <v>176</v>
      </c>
      <c r="N540" s="144" t="s">
        <v>283</v>
      </c>
      <c r="O540" s="343">
        <v>29.7</v>
      </c>
    </row>
    <row r="541" spans="1:15" s="144" customFormat="1" ht="15">
      <c r="A541" s="342">
        <v>537</v>
      </c>
      <c r="B541" s="144" t="s">
        <v>2161</v>
      </c>
      <c r="C541" s="144" t="s">
        <v>2162</v>
      </c>
      <c r="D541" s="144" t="s">
        <v>2160</v>
      </c>
      <c r="E541" s="144" t="str">
        <f>VLOOKUP(A541,'2'!$X:$AB,2,FALSE)</f>
        <v>Within an hour</v>
      </c>
      <c r="F541" s="144">
        <f>VLOOKUP($A541,'2'!$X:$AB,3,FALSE)</f>
        <v>1</v>
      </c>
      <c r="G541" s="144">
        <f>VLOOKUP($A541,'2'!$X:$AB,4,FALSE)</f>
        <v>0.96</v>
      </c>
      <c r="H541" s="343" t="str">
        <f>VLOOKUP($A541,'2'!$X:$AB,5,FALSE)</f>
        <v>No</v>
      </c>
      <c r="J541" s="144">
        <v>5.09</v>
      </c>
      <c r="K541" s="144">
        <v>950</v>
      </c>
      <c r="L541" s="144" t="s">
        <v>2157</v>
      </c>
      <c r="M541" s="144" t="s">
        <v>188</v>
      </c>
      <c r="N541" s="144" t="s">
        <v>315</v>
      </c>
      <c r="O541" s="343">
        <v>5.09</v>
      </c>
    </row>
    <row r="542" spans="1:15" s="144" customFormat="1" ht="15">
      <c r="A542" s="342">
        <v>538</v>
      </c>
      <c r="B542" s="144" t="s">
        <v>2163</v>
      </c>
      <c r="C542" s="144" t="s">
        <v>2164</v>
      </c>
      <c r="D542" s="144" t="s">
        <v>2160</v>
      </c>
      <c r="E542" s="144" t="str">
        <f>VLOOKUP(A542,'2'!$X:$AB,2,FALSE)</f>
        <v>Within an hour</v>
      </c>
      <c r="F542" s="144">
        <f>VLOOKUP($A542,'2'!$X:$AB,3,FALSE)</f>
        <v>1</v>
      </c>
      <c r="G542" s="144">
        <f>VLOOKUP($A542,'2'!$X:$AB,4,FALSE)</f>
        <v>0.93</v>
      </c>
      <c r="H542" s="343" t="str">
        <f>VLOOKUP($A542,'2'!$X:$AB,5,FALSE)</f>
        <v>No</v>
      </c>
      <c r="J542" s="144">
        <v>1.6</v>
      </c>
      <c r="K542" s="144">
        <v>950</v>
      </c>
      <c r="L542" s="144" t="s">
        <v>2157</v>
      </c>
      <c r="M542" s="144" t="s">
        <v>188</v>
      </c>
      <c r="N542" s="144" t="s">
        <v>165</v>
      </c>
      <c r="O542" s="343">
        <v>1.6</v>
      </c>
    </row>
    <row r="543" spans="1:15" s="144" customFormat="1" ht="15">
      <c r="A543" s="342">
        <v>539</v>
      </c>
      <c r="B543" s="144" t="s">
        <v>2165</v>
      </c>
      <c r="C543" s="144" t="s">
        <v>2166</v>
      </c>
      <c r="D543" s="144" t="s">
        <v>2167</v>
      </c>
      <c r="E543" s="144" t="str">
        <f>VLOOKUP(A543,'2'!$X:$AB,2,FALSE)</f>
        <v>Within an hour</v>
      </c>
      <c r="F543" s="144">
        <f>VLOOKUP($A543,'2'!$X:$AB,3,FALSE)</f>
        <v>0.8</v>
      </c>
      <c r="G543" s="144">
        <f>VLOOKUP($A543,'2'!$X:$AB,4,FALSE)</f>
        <v>0.98</v>
      </c>
      <c r="H543" s="343" t="str">
        <f>VLOOKUP($A543,'2'!$X:$AB,5,FALSE)</f>
        <v>Yes</v>
      </c>
      <c r="J543" s="144">
        <v>0.49</v>
      </c>
      <c r="K543" s="144">
        <v>954</v>
      </c>
      <c r="L543" s="144" t="s">
        <v>2168</v>
      </c>
      <c r="M543" s="144" t="s">
        <v>188</v>
      </c>
      <c r="N543" s="144" t="s">
        <v>447</v>
      </c>
      <c r="O543" s="343">
        <v>0.49</v>
      </c>
    </row>
    <row r="544" spans="1:15" s="144" customFormat="1" ht="15">
      <c r="A544" s="342">
        <v>540</v>
      </c>
      <c r="B544" s="144" t="s">
        <v>2169</v>
      </c>
      <c r="C544" s="144" t="s">
        <v>2170</v>
      </c>
      <c r="D544" s="144" t="s">
        <v>2171</v>
      </c>
      <c r="E544" s="144" t="str">
        <f>VLOOKUP(A544,'2'!$X:$AB,2,FALSE)</f>
        <v>Within an hour</v>
      </c>
      <c r="F544" s="144">
        <f>VLOOKUP($A544,'2'!$X:$AB,3,FALSE)</f>
        <v>0.71</v>
      </c>
      <c r="G544" s="144">
        <f>VLOOKUP($A544,'2'!$X:$AB,4,FALSE)</f>
        <v>0.96</v>
      </c>
      <c r="H544" s="343" t="str">
        <f>VLOOKUP($A544,'2'!$X:$AB,5,FALSE)</f>
        <v>No</v>
      </c>
      <c r="J544" s="144">
        <v>1.56</v>
      </c>
      <c r="K544" s="144">
        <v>954</v>
      </c>
      <c r="L544" s="144" t="s">
        <v>2168</v>
      </c>
      <c r="M544" s="144" t="s">
        <v>188</v>
      </c>
      <c r="N544" s="144" t="s">
        <v>165</v>
      </c>
      <c r="O544" s="343">
        <v>1.56</v>
      </c>
    </row>
    <row r="545" spans="1:15" s="144" customFormat="1" ht="15">
      <c r="A545" s="342">
        <v>541</v>
      </c>
      <c r="B545" s="144" t="s">
        <v>2172</v>
      </c>
      <c r="C545" s="144" t="s">
        <v>2173</v>
      </c>
      <c r="D545" s="144" t="s">
        <v>2174</v>
      </c>
      <c r="E545" s="144" t="str">
        <f>VLOOKUP(A545,'2'!$X:$AB,2,FALSE)</f>
        <v>Within a few hours</v>
      </c>
      <c r="F545" s="144">
        <f>VLOOKUP($A545,'2'!$X:$AB,3,FALSE)</f>
        <v>1</v>
      </c>
      <c r="G545" s="144">
        <f>VLOOKUP($A545,'2'!$X:$AB,4,FALSE)</f>
        <v>1</v>
      </c>
      <c r="H545" s="343" t="str">
        <f>VLOOKUP($A545,'2'!$X:$AB,5,FALSE)</f>
        <v>No</v>
      </c>
      <c r="J545" s="144">
        <v>17.850000000000001</v>
      </c>
      <c r="K545" s="144">
        <v>959</v>
      </c>
      <c r="L545" s="144" t="s">
        <v>2175</v>
      </c>
      <c r="M545" s="144" t="s">
        <v>176</v>
      </c>
      <c r="N545" s="144" t="s">
        <v>283</v>
      </c>
      <c r="O545" s="343">
        <v>17.850000000000001</v>
      </c>
    </row>
    <row r="546" spans="1:15" s="144" customFormat="1" ht="15">
      <c r="A546" s="342">
        <v>542</v>
      </c>
      <c r="B546" s="144" t="s">
        <v>2176</v>
      </c>
      <c r="C546" s="144" t="s">
        <v>2177</v>
      </c>
      <c r="D546" s="144" t="s">
        <v>2174</v>
      </c>
      <c r="E546" s="144" t="str">
        <f>VLOOKUP(A546,'2'!$X:$AB,2,FALSE)</f>
        <v>Within an hour</v>
      </c>
      <c r="F546" s="144">
        <f>VLOOKUP($A546,'2'!$X:$AB,3,FALSE)</f>
        <v>0.87</v>
      </c>
      <c r="G546" s="144">
        <f>VLOOKUP($A546,'2'!$X:$AB,4,FALSE)</f>
        <v>0.96</v>
      </c>
      <c r="H546" s="343" t="str">
        <f>VLOOKUP($A546,'2'!$X:$AB,5,FALSE)</f>
        <v>Yes</v>
      </c>
      <c r="J546" s="144">
        <v>0.96</v>
      </c>
      <c r="K546" s="144">
        <v>960</v>
      </c>
      <c r="L546" s="144" t="s">
        <v>2178</v>
      </c>
      <c r="M546" s="144" t="s">
        <v>188</v>
      </c>
      <c r="N546" s="144" t="s">
        <v>165</v>
      </c>
      <c r="O546" s="343">
        <v>0.96</v>
      </c>
    </row>
    <row r="547" spans="1:15" s="144" customFormat="1" ht="15">
      <c r="A547" s="342">
        <v>543</v>
      </c>
      <c r="B547" s="144" t="s">
        <v>2179</v>
      </c>
      <c r="C547" s="144" t="s">
        <v>2180</v>
      </c>
      <c r="D547" s="144" t="s">
        <v>2181</v>
      </c>
      <c r="E547" s="144" t="str">
        <f>VLOOKUP(A547,'2'!$X:$AB,2,FALSE)</f>
        <v>A few days or more</v>
      </c>
      <c r="F547" s="144">
        <f>VLOOKUP($A547,'2'!$X:$AB,3,FALSE)</f>
        <v>0.33</v>
      </c>
      <c r="G547" s="144">
        <f>VLOOKUP($A547,'2'!$X:$AB,4,FALSE)</f>
        <v>0.85</v>
      </c>
      <c r="H547" s="343" t="str">
        <f>VLOOKUP($A547,'2'!$X:$AB,5,FALSE)</f>
        <v>No</v>
      </c>
      <c r="J547" s="144">
        <v>51.94</v>
      </c>
      <c r="K547" s="144">
        <v>961</v>
      </c>
      <c r="L547" s="144" t="s">
        <v>2182</v>
      </c>
      <c r="M547" s="144" t="s">
        <v>176</v>
      </c>
      <c r="N547" s="144" t="s">
        <v>511</v>
      </c>
      <c r="O547" s="343">
        <v>51.94</v>
      </c>
    </row>
    <row r="548" spans="1:15" s="144" customFormat="1" ht="15">
      <c r="A548" s="342">
        <v>544</v>
      </c>
      <c r="B548" s="144" t="s">
        <v>2183</v>
      </c>
      <c r="C548" s="144" t="s">
        <v>2184</v>
      </c>
      <c r="D548" s="144" t="s">
        <v>2185</v>
      </c>
      <c r="E548" s="144" t="str">
        <f>VLOOKUP(A548,'2'!$X:$AB,2,FALSE)</f>
        <v>Within a day</v>
      </c>
      <c r="F548" s="144">
        <f>VLOOKUP($A548,'2'!$X:$AB,3,FALSE)</f>
        <v>1</v>
      </c>
      <c r="G548" s="144">
        <f>VLOOKUP($A548,'2'!$X:$AB,4,FALSE)</f>
        <v>0.88</v>
      </c>
      <c r="H548" s="343" t="str">
        <f>VLOOKUP($A548,'2'!$X:$AB,5,FALSE)</f>
        <v>No</v>
      </c>
      <c r="J548" s="144">
        <v>0.96</v>
      </c>
      <c r="K548" s="144">
        <v>962</v>
      </c>
      <c r="L548" s="144" t="s">
        <v>2186</v>
      </c>
      <c r="M548" s="144" t="s">
        <v>188</v>
      </c>
      <c r="N548" s="144" t="s">
        <v>165</v>
      </c>
      <c r="O548" s="343">
        <v>0.96</v>
      </c>
    </row>
    <row r="549" spans="1:15" s="144" customFormat="1" ht="15">
      <c r="A549" s="342">
        <v>545</v>
      </c>
      <c r="B549" s="144" t="s">
        <v>2187</v>
      </c>
      <c r="C549" s="144" t="s">
        <v>2188</v>
      </c>
      <c r="D549" s="144" t="s">
        <v>2185</v>
      </c>
      <c r="E549" s="144" t="str">
        <f>VLOOKUP(A549,'2'!$X:$AB,2,FALSE)</f>
        <v>Within a few hours</v>
      </c>
      <c r="F549" s="144">
        <f>VLOOKUP($A549,'2'!$X:$AB,3,FALSE)</f>
        <v>1</v>
      </c>
      <c r="G549" s="144">
        <f>VLOOKUP($A549,'2'!$X:$AB,4,FALSE)</f>
        <v>1</v>
      </c>
      <c r="H549" s="343" t="str">
        <f>VLOOKUP($A549,'2'!$X:$AB,5,FALSE)</f>
        <v>No</v>
      </c>
      <c r="J549" s="144">
        <v>35.89</v>
      </c>
      <c r="K549" s="144">
        <v>970</v>
      </c>
      <c r="L549" s="144" t="s">
        <v>2189</v>
      </c>
      <c r="M549" s="144" t="s">
        <v>176</v>
      </c>
      <c r="N549" s="144" t="s">
        <v>597</v>
      </c>
      <c r="O549" s="343">
        <v>35.89</v>
      </c>
    </row>
    <row r="550" spans="1:15" s="144" customFormat="1" ht="15">
      <c r="A550" s="342">
        <v>546</v>
      </c>
      <c r="B550" s="144" t="s">
        <v>2190</v>
      </c>
      <c r="C550" s="144" t="s">
        <v>2191</v>
      </c>
      <c r="D550" s="144" t="s">
        <v>2192</v>
      </c>
      <c r="E550" s="144">
        <f>VLOOKUP(A550,'2'!$X:$AB,2,FALSE)</f>
        <v>0</v>
      </c>
      <c r="F550" s="144">
        <f>VLOOKUP($A550,'2'!$X:$AB,3,FALSE)</f>
        <v>0</v>
      </c>
      <c r="G550" s="144">
        <f>VLOOKUP($A550,'2'!$X:$AB,4,FALSE)</f>
        <v>0</v>
      </c>
      <c r="H550" s="343">
        <f>VLOOKUP($A550,'2'!$X:$AB,5,FALSE)</f>
        <v>0</v>
      </c>
      <c r="J550" s="144">
        <v>69.55</v>
      </c>
      <c r="K550" s="144">
        <v>972</v>
      </c>
      <c r="L550" s="144" t="s">
        <v>2193</v>
      </c>
      <c r="M550" s="144" t="s">
        <v>176</v>
      </c>
      <c r="N550" s="144" t="s">
        <v>177</v>
      </c>
      <c r="O550" s="343">
        <v>69.55</v>
      </c>
    </row>
    <row r="551" spans="1:15" s="144" customFormat="1" ht="15">
      <c r="A551" s="342">
        <v>547</v>
      </c>
      <c r="B551" s="144" t="s">
        <v>2194</v>
      </c>
      <c r="C551" s="144" t="s">
        <v>2195</v>
      </c>
      <c r="D551" s="144" t="s">
        <v>2192</v>
      </c>
      <c r="E551" s="144" t="str">
        <f>VLOOKUP(A551,'2'!$X:$AB,2,FALSE)</f>
        <v>Within an hour</v>
      </c>
      <c r="F551" s="144">
        <f>VLOOKUP($A551,'2'!$X:$AB,3,FALSE)</f>
        <v>1</v>
      </c>
      <c r="G551" s="144">
        <f>VLOOKUP($A551,'2'!$X:$AB,4,FALSE)</f>
        <v>1</v>
      </c>
      <c r="H551" s="343" t="str">
        <f>VLOOKUP($A551,'2'!$X:$AB,5,FALSE)</f>
        <v>Yes</v>
      </c>
      <c r="J551" s="144">
        <v>14.37</v>
      </c>
      <c r="K551" s="144">
        <v>972</v>
      </c>
      <c r="L551" s="144" t="s">
        <v>2193</v>
      </c>
      <c r="M551" s="144" t="s">
        <v>188</v>
      </c>
      <c r="N551" s="144" t="s">
        <v>189</v>
      </c>
      <c r="O551" s="343">
        <v>14.37</v>
      </c>
    </row>
    <row r="552" spans="1:15" s="144" customFormat="1" ht="15">
      <c r="A552" s="342">
        <v>548</v>
      </c>
      <c r="B552" s="144" t="s">
        <v>2196</v>
      </c>
      <c r="C552" s="144" t="s">
        <v>2197</v>
      </c>
      <c r="D552" s="144" t="s">
        <v>2192</v>
      </c>
      <c r="E552" s="144" t="str">
        <f>VLOOKUP(A552,'2'!$X:$AB,2,FALSE)</f>
        <v>Within a few hours</v>
      </c>
      <c r="F552" s="144">
        <f>VLOOKUP($A552,'2'!$X:$AB,3,FALSE)</f>
        <v>1</v>
      </c>
      <c r="G552" s="144">
        <f>VLOOKUP($A552,'2'!$X:$AB,4,FALSE)</f>
        <v>0.96</v>
      </c>
      <c r="H552" s="343" t="str">
        <f>VLOOKUP($A552,'2'!$X:$AB,5,FALSE)</f>
        <v>No</v>
      </c>
      <c r="J552" s="144">
        <v>5</v>
      </c>
      <c r="K552" s="144">
        <v>975</v>
      </c>
      <c r="L552" s="144" t="s">
        <v>2198</v>
      </c>
      <c r="M552" s="144" t="s">
        <v>188</v>
      </c>
      <c r="N552" s="144" t="s">
        <v>708</v>
      </c>
      <c r="O552" s="343">
        <v>5</v>
      </c>
    </row>
    <row r="553" spans="1:15" s="144" customFormat="1" ht="15">
      <c r="A553" s="342">
        <v>549</v>
      </c>
      <c r="B553" s="144" t="s">
        <v>2199</v>
      </c>
      <c r="C553" s="144" t="s">
        <v>2200</v>
      </c>
      <c r="D553" s="144" t="s">
        <v>2201</v>
      </c>
      <c r="E553" s="144" t="str">
        <f>VLOOKUP(A553,'2'!$X:$AB,2,FALSE)</f>
        <v>Within an hour</v>
      </c>
      <c r="F553" s="144">
        <f>VLOOKUP($A553,'2'!$X:$AB,3,FALSE)</f>
        <v>1</v>
      </c>
      <c r="G553" s="144">
        <f>VLOOKUP($A553,'2'!$X:$AB,4,FALSE)</f>
        <v>1</v>
      </c>
      <c r="H553" s="343" t="str">
        <f>VLOOKUP($A553,'2'!$X:$AB,5,FALSE)</f>
        <v>No</v>
      </c>
      <c r="J553" s="144">
        <v>12.9</v>
      </c>
      <c r="K553" s="144">
        <v>980</v>
      </c>
      <c r="L553" s="144" t="s">
        <v>2202</v>
      </c>
      <c r="M553" s="144" t="s">
        <v>188</v>
      </c>
      <c r="N553" s="144" t="s">
        <v>463</v>
      </c>
      <c r="O553" s="343">
        <v>12.9</v>
      </c>
    </row>
    <row r="554" spans="1:15" s="144" customFormat="1" ht="15">
      <c r="A554" s="342">
        <v>550</v>
      </c>
      <c r="B554" s="144" t="s">
        <v>2203</v>
      </c>
      <c r="C554" s="144" t="s">
        <v>2204</v>
      </c>
      <c r="D554" s="144" t="s">
        <v>2201</v>
      </c>
      <c r="E554" s="144" t="str">
        <f>VLOOKUP(A554,'2'!$X:$AB,2,FALSE)</f>
        <v>Within an hour</v>
      </c>
      <c r="F554" s="144">
        <f>VLOOKUP($A554,'2'!$X:$AB,3,FALSE)</f>
        <v>1</v>
      </c>
      <c r="G554" s="144">
        <f>VLOOKUP($A554,'2'!$X:$AB,4,FALSE)</f>
        <v>0.96</v>
      </c>
      <c r="H554" s="343" t="str">
        <f>VLOOKUP($A554,'2'!$X:$AB,5,FALSE)</f>
        <v>Yes</v>
      </c>
      <c r="J554" s="144">
        <v>7.18</v>
      </c>
      <c r="K554" s="144">
        <v>983</v>
      </c>
      <c r="L554" s="144" t="s">
        <v>2205</v>
      </c>
      <c r="M554" s="144" t="s">
        <v>188</v>
      </c>
      <c r="N554" s="144" t="s">
        <v>582</v>
      </c>
      <c r="O554" s="343">
        <v>7.18</v>
      </c>
    </row>
    <row r="555" spans="1:15" s="144" customFormat="1" ht="15">
      <c r="A555" s="342">
        <v>551</v>
      </c>
      <c r="B555" s="144" t="s">
        <v>2206</v>
      </c>
      <c r="C555" s="144" t="s">
        <v>2207</v>
      </c>
      <c r="D555" s="144" t="s">
        <v>2208</v>
      </c>
      <c r="E555" s="144" t="str">
        <f>VLOOKUP(A555,'2'!$X:$AB,2,FALSE)</f>
        <v>Within a day</v>
      </c>
      <c r="F555" s="144">
        <f>VLOOKUP($A555,'2'!$X:$AB,3,FALSE)</f>
        <v>1</v>
      </c>
      <c r="G555" s="144">
        <f>VLOOKUP($A555,'2'!$X:$AB,4,FALSE)</f>
        <v>0.6</v>
      </c>
      <c r="H555" s="343" t="str">
        <f>VLOOKUP($A555,'2'!$X:$AB,5,FALSE)</f>
        <v>Yes</v>
      </c>
      <c r="J555" s="144">
        <v>5.17</v>
      </c>
      <c r="K555" s="144">
        <v>993</v>
      </c>
      <c r="L555" s="144" t="s">
        <v>2209</v>
      </c>
      <c r="M555" s="144" t="s">
        <v>188</v>
      </c>
      <c r="N555" s="144" t="s">
        <v>315</v>
      </c>
      <c r="O555" s="343">
        <v>5.17</v>
      </c>
    </row>
    <row r="556" spans="1:15" s="144" customFormat="1" ht="15">
      <c r="A556" s="342">
        <v>552</v>
      </c>
      <c r="B556" s="144" t="s">
        <v>2210</v>
      </c>
      <c r="C556" s="144" t="s">
        <v>2211</v>
      </c>
      <c r="D556" s="144" t="s">
        <v>2208</v>
      </c>
      <c r="E556" s="144" t="str">
        <f>VLOOKUP(A556,'2'!$X:$AB,2,FALSE)</f>
        <v>A few days or more</v>
      </c>
      <c r="F556" s="144">
        <f>VLOOKUP($A556,'2'!$X:$AB,3,FALSE)</f>
        <v>0.21</v>
      </c>
      <c r="G556" s="144">
        <f>VLOOKUP($A556,'2'!$X:$AB,4,FALSE)</f>
        <v>0.84</v>
      </c>
      <c r="H556" s="343" t="str">
        <f>VLOOKUP($A556,'2'!$X:$AB,5,FALSE)</f>
        <v>Yes</v>
      </c>
      <c r="J556" s="144">
        <v>76.37</v>
      </c>
      <c r="K556" s="144">
        <v>994</v>
      </c>
      <c r="L556" s="144" t="s">
        <v>2212</v>
      </c>
      <c r="M556" s="144" t="s">
        <v>176</v>
      </c>
      <c r="N556" s="144" t="s">
        <v>511</v>
      </c>
      <c r="O556" s="343">
        <v>76.37</v>
      </c>
    </row>
    <row r="557" spans="1:15" s="144" customFormat="1" ht="15">
      <c r="A557" s="342">
        <v>553</v>
      </c>
      <c r="B557" s="144" t="s">
        <v>2213</v>
      </c>
      <c r="C557" s="144" t="s">
        <v>2214</v>
      </c>
      <c r="D557" s="144" t="s">
        <v>2215</v>
      </c>
      <c r="E557" s="144">
        <f>VLOOKUP(A557,'2'!$X:$AB,2,FALSE)</f>
        <v>0</v>
      </c>
      <c r="F557" s="144">
        <f>VLOOKUP($A557,'2'!$X:$AB,3,FALSE)</f>
        <v>0</v>
      </c>
      <c r="G557" s="144">
        <f>VLOOKUP($A557,'2'!$X:$AB,4,FALSE)</f>
        <v>0</v>
      </c>
      <c r="H557" s="343">
        <f>VLOOKUP($A557,'2'!$X:$AB,5,FALSE)</f>
        <v>0</v>
      </c>
      <c r="J557" s="144">
        <v>5.83</v>
      </c>
      <c r="K557" s="144">
        <v>995</v>
      </c>
      <c r="L557" s="144" t="s">
        <v>2216</v>
      </c>
      <c r="M557" s="144" t="s">
        <v>188</v>
      </c>
      <c r="N557" s="144" t="s">
        <v>315</v>
      </c>
      <c r="O557" s="343">
        <v>5.83</v>
      </c>
    </row>
    <row r="558" spans="1:15" s="144" customFormat="1" ht="15">
      <c r="A558" s="342">
        <v>554</v>
      </c>
      <c r="B558" s="144" t="s">
        <v>2217</v>
      </c>
      <c r="C558" s="144" t="s">
        <v>2218</v>
      </c>
      <c r="D558" s="144" t="s">
        <v>2219</v>
      </c>
      <c r="E558" s="144" t="str">
        <f>VLOOKUP(A558,'2'!$X:$AB,2,FALSE)</f>
        <v>Within a few hours</v>
      </c>
      <c r="F558" s="144">
        <f>VLOOKUP($A558,'2'!$X:$AB,3,FALSE)</f>
        <v>1</v>
      </c>
      <c r="G558" s="144">
        <f>VLOOKUP($A558,'2'!$X:$AB,4,FALSE)</f>
        <v>0.94</v>
      </c>
      <c r="H558" s="343" t="str">
        <f>VLOOKUP($A558,'2'!$X:$AB,5,FALSE)</f>
        <v>Yes</v>
      </c>
      <c r="J558" s="144">
        <v>0.99</v>
      </c>
      <c r="K558" s="144">
        <v>997</v>
      </c>
      <c r="L558" s="144" t="s">
        <v>2220</v>
      </c>
      <c r="M558" s="144" t="s">
        <v>188</v>
      </c>
      <c r="N558" s="144" t="s">
        <v>708</v>
      </c>
      <c r="O558" s="343">
        <v>0.99</v>
      </c>
    </row>
    <row r="559" spans="1:15" s="144" customFormat="1" ht="15">
      <c r="A559" s="342">
        <v>555</v>
      </c>
      <c r="B559" s="144" t="s">
        <v>2221</v>
      </c>
      <c r="C559" s="144" t="s">
        <v>2222</v>
      </c>
      <c r="D559" s="144" t="s">
        <v>2219</v>
      </c>
      <c r="E559" s="144">
        <f>VLOOKUP(A559,'2'!$X:$AB,2,FALSE)</f>
        <v>0</v>
      </c>
      <c r="F559" s="144">
        <f>VLOOKUP($A559,'2'!$X:$AB,3,FALSE)</f>
        <v>0</v>
      </c>
      <c r="G559" s="144">
        <f>VLOOKUP($A559,'2'!$X:$AB,4,FALSE)</f>
        <v>0</v>
      </c>
      <c r="H559" s="343">
        <f>VLOOKUP($A559,'2'!$X:$AB,5,FALSE)</f>
        <v>0</v>
      </c>
      <c r="J559" s="144">
        <v>1.99</v>
      </c>
      <c r="K559" s="144">
        <v>999</v>
      </c>
      <c r="L559" s="144" t="s">
        <v>2223</v>
      </c>
      <c r="M559" s="144" t="s">
        <v>188</v>
      </c>
      <c r="N559" s="144" t="s">
        <v>582</v>
      </c>
      <c r="O559" s="343">
        <v>1.99</v>
      </c>
    </row>
    <row r="560" spans="1:15" s="144" customFormat="1" ht="15">
      <c r="A560" s="342">
        <v>556</v>
      </c>
      <c r="B560" s="144" t="s">
        <v>2224</v>
      </c>
      <c r="C560" s="144" t="s">
        <v>2225</v>
      </c>
      <c r="D560" s="144" t="s">
        <v>2226</v>
      </c>
      <c r="E560" s="144" t="str">
        <f>VLOOKUP(A560,'2'!$X:$AB,2,FALSE)</f>
        <v>Within a day</v>
      </c>
      <c r="F560" s="144">
        <f>VLOOKUP($A560,'2'!$X:$AB,3,FALSE)</f>
        <v>0.75</v>
      </c>
      <c r="G560" s="144">
        <f>VLOOKUP($A560,'2'!$X:$AB,4,FALSE)</f>
        <v>0.57999999999999996</v>
      </c>
      <c r="H560" s="343" t="str">
        <f>VLOOKUP($A560,'2'!$X:$AB,5,FALSE)</f>
        <v>No</v>
      </c>
      <c r="J560" s="144">
        <v>19.989999999999998</v>
      </c>
      <c r="K560" s="144">
        <v>1000</v>
      </c>
      <c r="L560" s="144" t="s">
        <v>2227</v>
      </c>
      <c r="M560" s="144" t="s">
        <v>188</v>
      </c>
      <c r="N560" s="144" t="s">
        <v>189</v>
      </c>
      <c r="O560" s="343">
        <v>19.989999999999998</v>
      </c>
    </row>
    <row r="561" spans="1:15" s="144" customFormat="1" ht="15">
      <c r="A561" s="342">
        <v>557</v>
      </c>
      <c r="B561" s="144" t="s">
        <v>2228</v>
      </c>
      <c r="C561" s="144" t="s">
        <v>2229</v>
      </c>
      <c r="D561" s="144" t="s">
        <v>2226</v>
      </c>
      <c r="E561" s="144" t="str">
        <f>VLOOKUP(A561,'2'!$X:$AB,2,FALSE)</f>
        <v>Within an hour</v>
      </c>
      <c r="F561" s="144">
        <f>VLOOKUP($A561,'2'!$X:$AB,3,FALSE)</f>
        <v>1</v>
      </c>
      <c r="G561" s="144">
        <f>VLOOKUP($A561,'2'!$X:$AB,4,FALSE)</f>
        <v>0.95</v>
      </c>
      <c r="H561" s="343" t="str">
        <f>VLOOKUP($A561,'2'!$X:$AB,5,FALSE)</f>
        <v>Yes</v>
      </c>
      <c r="J561" s="144">
        <v>2.27</v>
      </c>
      <c r="K561" s="144">
        <v>1005</v>
      </c>
      <c r="L561" s="144" t="s">
        <v>2230</v>
      </c>
      <c r="M561" s="144" t="s">
        <v>188</v>
      </c>
      <c r="N561" s="144" t="s">
        <v>315</v>
      </c>
      <c r="O561" s="343">
        <v>2.27</v>
      </c>
    </row>
    <row r="562" spans="1:15" s="144" customFormat="1" ht="15">
      <c r="A562" s="342">
        <v>558</v>
      </c>
      <c r="B562" s="144" t="s">
        <v>2231</v>
      </c>
      <c r="C562" s="144" t="s">
        <v>2232</v>
      </c>
      <c r="D562" s="144" t="s">
        <v>2226</v>
      </c>
      <c r="E562" s="144" t="str">
        <f>VLOOKUP(A562,'2'!$X:$AB,2,FALSE)</f>
        <v>Within an hour</v>
      </c>
      <c r="F562" s="144">
        <f>VLOOKUP($A562,'2'!$X:$AB,3,FALSE)</f>
        <v>1</v>
      </c>
      <c r="G562" s="144">
        <f>VLOOKUP($A562,'2'!$X:$AB,4,FALSE)</f>
        <v>0.77</v>
      </c>
      <c r="H562" s="343" t="str">
        <f>VLOOKUP($A562,'2'!$X:$AB,5,FALSE)</f>
        <v>Yes</v>
      </c>
      <c r="J562" s="144">
        <v>17.48</v>
      </c>
      <c r="K562" s="144">
        <v>1005</v>
      </c>
      <c r="L562" s="144" t="s">
        <v>2230</v>
      </c>
      <c r="M562" s="144" t="s">
        <v>188</v>
      </c>
      <c r="N562" s="144" t="s">
        <v>315</v>
      </c>
      <c r="O562" s="343">
        <v>17.48</v>
      </c>
    </row>
    <row r="563" spans="1:15" s="144" customFormat="1" ht="15">
      <c r="A563" s="342">
        <v>559</v>
      </c>
      <c r="B563" s="144" t="s">
        <v>2233</v>
      </c>
      <c r="C563" s="144" t="s">
        <v>2234</v>
      </c>
      <c r="D563" s="144" t="s">
        <v>2235</v>
      </c>
      <c r="E563" s="144" t="str">
        <f>VLOOKUP(A563,'2'!$X:$AB,2,FALSE)</f>
        <v>Within an hour</v>
      </c>
      <c r="F563" s="144">
        <f>VLOOKUP($A563,'2'!$X:$AB,3,FALSE)</f>
        <v>1</v>
      </c>
      <c r="G563" s="144">
        <f>VLOOKUP($A563,'2'!$X:$AB,4,FALSE)</f>
        <v>1</v>
      </c>
      <c r="H563" s="343" t="str">
        <f>VLOOKUP($A563,'2'!$X:$AB,5,FALSE)</f>
        <v>No</v>
      </c>
      <c r="J563" s="144">
        <v>0.49</v>
      </c>
      <c r="K563" s="144">
        <v>1008</v>
      </c>
      <c r="L563" s="144" t="s">
        <v>2236</v>
      </c>
      <c r="M563" s="144" t="s">
        <v>188</v>
      </c>
      <c r="N563" s="144" t="s">
        <v>447</v>
      </c>
      <c r="O563" s="343">
        <v>0.49</v>
      </c>
    </row>
    <row r="564" spans="1:15" s="144" customFormat="1" ht="15">
      <c r="A564" s="342">
        <v>560</v>
      </c>
      <c r="B564" s="144" t="s">
        <v>2237</v>
      </c>
      <c r="C564" s="144" t="s">
        <v>2238</v>
      </c>
      <c r="D564" s="144" t="s">
        <v>2239</v>
      </c>
      <c r="E564" s="144" t="str">
        <f>VLOOKUP(A564,'2'!$X:$AB,2,FALSE)</f>
        <v>Within an hour</v>
      </c>
      <c r="F564" s="144">
        <f>VLOOKUP($A564,'2'!$X:$AB,3,FALSE)</f>
        <v>0.94</v>
      </c>
      <c r="G564" s="144">
        <f>VLOOKUP($A564,'2'!$X:$AB,4,FALSE)</f>
        <v>0.89</v>
      </c>
      <c r="H564" s="343" t="str">
        <f>VLOOKUP($A564,'2'!$X:$AB,5,FALSE)</f>
        <v>No</v>
      </c>
      <c r="J564" s="144">
        <v>45.7</v>
      </c>
      <c r="K564" s="144">
        <v>1009</v>
      </c>
      <c r="L564" s="144" t="s">
        <v>2240</v>
      </c>
      <c r="M564" s="144" t="s">
        <v>176</v>
      </c>
      <c r="N564" s="144" t="s">
        <v>511</v>
      </c>
      <c r="O564" s="343">
        <v>45.7</v>
      </c>
    </row>
    <row r="565" spans="1:15" s="144" customFormat="1" ht="15">
      <c r="A565" s="342">
        <v>561</v>
      </c>
      <c r="B565" s="144" t="s">
        <v>2241</v>
      </c>
      <c r="C565" s="144" t="s">
        <v>2242</v>
      </c>
      <c r="D565" s="144" t="s">
        <v>2243</v>
      </c>
      <c r="E565" s="144">
        <f>VLOOKUP(A565,'2'!$X:$AB,2,FALSE)</f>
        <v>0</v>
      </c>
      <c r="F565" s="144">
        <f>VLOOKUP($A565,'2'!$X:$AB,3,FALSE)</f>
        <v>0</v>
      </c>
      <c r="G565" s="144">
        <f>VLOOKUP($A565,'2'!$X:$AB,4,FALSE)</f>
        <v>0</v>
      </c>
      <c r="H565" s="343">
        <f>VLOOKUP($A565,'2'!$X:$AB,5,FALSE)</f>
        <v>0</v>
      </c>
      <c r="J565" s="144">
        <v>1.99</v>
      </c>
      <c r="K565" s="144">
        <v>1014</v>
      </c>
      <c r="L565" s="144" t="s">
        <v>2244</v>
      </c>
      <c r="M565" s="144" t="s">
        <v>188</v>
      </c>
      <c r="N565" s="144" t="s">
        <v>582</v>
      </c>
      <c r="O565" s="343">
        <v>1.99</v>
      </c>
    </row>
    <row r="566" spans="1:15" s="144" customFormat="1" ht="15">
      <c r="A566" s="342">
        <v>562</v>
      </c>
      <c r="B566" s="144" t="s">
        <v>2245</v>
      </c>
      <c r="C566" s="144" t="s">
        <v>2246</v>
      </c>
      <c r="D566" s="144" t="s">
        <v>2243</v>
      </c>
      <c r="E566" s="144" t="str">
        <f>VLOOKUP(A566,'2'!$X:$AB,2,FALSE)</f>
        <v>Within an hour</v>
      </c>
      <c r="F566" s="144">
        <f>VLOOKUP($A566,'2'!$X:$AB,3,FALSE)</f>
        <v>1</v>
      </c>
      <c r="G566" s="144">
        <f>VLOOKUP($A566,'2'!$X:$AB,4,FALSE)</f>
        <v>0.89</v>
      </c>
      <c r="H566" s="343" t="str">
        <f>VLOOKUP($A566,'2'!$X:$AB,5,FALSE)</f>
        <v>No</v>
      </c>
      <c r="J566" s="144">
        <v>5.33</v>
      </c>
      <c r="K566" s="144">
        <v>1014</v>
      </c>
      <c r="L566" s="144" t="s">
        <v>2244</v>
      </c>
      <c r="M566" s="144" t="s">
        <v>188</v>
      </c>
      <c r="N566" s="144" t="s">
        <v>189</v>
      </c>
      <c r="O566" s="343">
        <v>5.33</v>
      </c>
    </row>
    <row r="567" spans="1:15" s="144" customFormat="1" ht="15">
      <c r="A567" s="342">
        <v>563</v>
      </c>
      <c r="B567" s="144" t="s">
        <v>2247</v>
      </c>
      <c r="C567" s="144" t="s">
        <v>2248</v>
      </c>
      <c r="D567" s="144" t="s">
        <v>2243</v>
      </c>
      <c r="E567" s="144" t="str">
        <f>VLOOKUP(A567,'2'!$X:$AB,2,FALSE)</f>
        <v>Within an hour</v>
      </c>
      <c r="F567" s="144">
        <f>VLOOKUP($A567,'2'!$X:$AB,3,FALSE)</f>
        <v>1</v>
      </c>
      <c r="G567" s="144">
        <f>VLOOKUP($A567,'2'!$X:$AB,4,FALSE)</f>
        <v>0.8</v>
      </c>
      <c r="H567" s="343" t="str">
        <f>VLOOKUP($A567,'2'!$X:$AB,5,FALSE)</f>
        <v>No</v>
      </c>
      <c r="J567" s="144">
        <v>4.99</v>
      </c>
      <c r="K567" s="144">
        <v>1014</v>
      </c>
      <c r="L567" s="144" t="s">
        <v>2244</v>
      </c>
      <c r="M567" s="144" t="s">
        <v>164</v>
      </c>
      <c r="N567" s="144" t="s">
        <v>266</v>
      </c>
      <c r="O567" s="343">
        <v>4.99</v>
      </c>
    </row>
    <row r="568" spans="1:15" s="144" customFormat="1" ht="15">
      <c r="A568" s="342">
        <v>564</v>
      </c>
      <c r="B568" s="144" t="s">
        <v>2249</v>
      </c>
      <c r="C568" s="144" t="s">
        <v>2250</v>
      </c>
      <c r="D568" s="144" t="s">
        <v>2251</v>
      </c>
      <c r="E568" s="144">
        <f>VLOOKUP(A568,'2'!$X:$AB,2,FALSE)</f>
        <v>0</v>
      </c>
      <c r="F568" s="144">
        <f>VLOOKUP($A568,'2'!$X:$AB,3,FALSE)</f>
        <v>0</v>
      </c>
      <c r="G568" s="144">
        <f>VLOOKUP($A568,'2'!$X:$AB,4,FALSE)</f>
        <v>0</v>
      </c>
      <c r="H568" s="343">
        <f>VLOOKUP($A568,'2'!$X:$AB,5,FALSE)</f>
        <v>0</v>
      </c>
      <c r="J568" s="144">
        <v>2.99</v>
      </c>
      <c r="K568" s="144">
        <v>1014</v>
      </c>
      <c r="L568" s="144" t="s">
        <v>2244</v>
      </c>
      <c r="M568" s="144" t="s">
        <v>188</v>
      </c>
      <c r="N568" s="144" t="s">
        <v>369</v>
      </c>
      <c r="O568" s="343">
        <v>2.99</v>
      </c>
    </row>
    <row r="569" spans="1:15" s="144" customFormat="1" ht="15">
      <c r="A569" s="342">
        <v>565</v>
      </c>
      <c r="B569" s="144" t="s">
        <v>2252</v>
      </c>
      <c r="C569" s="144" t="s">
        <v>2253</v>
      </c>
      <c r="D569" s="144" t="s">
        <v>2254</v>
      </c>
      <c r="E569" s="144" t="str">
        <f>VLOOKUP(A569,'2'!$X:$AB,2,FALSE)</f>
        <v>Within a day</v>
      </c>
      <c r="F569" s="144">
        <f>VLOOKUP($A569,'2'!$X:$AB,3,FALSE)</f>
        <v>1</v>
      </c>
      <c r="G569" s="144">
        <f>VLOOKUP($A569,'2'!$X:$AB,4,FALSE)</f>
        <v>1</v>
      </c>
      <c r="H569" s="343" t="str">
        <f>VLOOKUP($A569,'2'!$X:$AB,5,FALSE)</f>
        <v>No</v>
      </c>
      <c r="J569" s="144">
        <v>8.99</v>
      </c>
      <c r="K569" s="144">
        <v>1015</v>
      </c>
      <c r="L569" s="144" t="s">
        <v>2255</v>
      </c>
      <c r="M569" s="144" t="s">
        <v>188</v>
      </c>
      <c r="N569" s="144" t="s">
        <v>165</v>
      </c>
      <c r="O569" s="343">
        <v>8.99</v>
      </c>
    </row>
    <row r="570" spans="1:15" s="144" customFormat="1" ht="15">
      <c r="A570" s="342">
        <v>566</v>
      </c>
      <c r="B570" s="144" t="s">
        <v>2256</v>
      </c>
      <c r="C570" s="144" t="s">
        <v>2257</v>
      </c>
      <c r="D570" s="144" t="s">
        <v>2258</v>
      </c>
      <c r="E570" s="144" t="str">
        <f>VLOOKUP(A570,'2'!$X:$AB,2,FALSE)</f>
        <v>Within a day</v>
      </c>
      <c r="F570" s="144">
        <f>VLOOKUP($A570,'2'!$X:$AB,3,FALSE)</f>
        <v>1</v>
      </c>
      <c r="G570" s="144">
        <f>VLOOKUP($A570,'2'!$X:$AB,4,FALSE)</f>
        <v>0.65</v>
      </c>
      <c r="H570" s="343" t="str">
        <f>VLOOKUP($A570,'2'!$X:$AB,5,FALSE)</f>
        <v>No</v>
      </c>
      <c r="J570" s="144">
        <v>7.86</v>
      </c>
      <c r="K570" s="144">
        <v>1016</v>
      </c>
      <c r="L570" s="144" t="s">
        <v>2259</v>
      </c>
      <c r="M570" s="144" t="s">
        <v>164</v>
      </c>
      <c r="N570" s="144" t="s">
        <v>315</v>
      </c>
      <c r="O570" s="343">
        <v>7.86</v>
      </c>
    </row>
    <row r="571" spans="1:15" s="144" customFormat="1" ht="15">
      <c r="A571" s="342">
        <v>567</v>
      </c>
      <c r="B571" s="144" t="s">
        <v>2260</v>
      </c>
      <c r="C571" s="144" t="s">
        <v>2261</v>
      </c>
      <c r="D571" s="144" t="s">
        <v>2258</v>
      </c>
      <c r="E571" s="144">
        <f>VLOOKUP(A571,'2'!$X:$AB,2,FALSE)</f>
        <v>0</v>
      </c>
      <c r="F571" s="144">
        <f>VLOOKUP($A571,'2'!$X:$AB,3,FALSE)</f>
        <v>0</v>
      </c>
      <c r="G571" s="144">
        <f>VLOOKUP($A571,'2'!$X:$AB,4,FALSE)</f>
        <v>0</v>
      </c>
      <c r="H571" s="343">
        <f>VLOOKUP($A571,'2'!$X:$AB,5,FALSE)</f>
        <v>0</v>
      </c>
      <c r="J571" s="144">
        <v>14.72</v>
      </c>
      <c r="K571" s="144">
        <v>1018</v>
      </c>
      <c r="L571" s="144" t="s">
        <v>2262</v>
      </c>
      <c r="M571" s="144" t="s">
        <v>188</v>
      </c>
      <c r="N571" s="144" t="s">
        <v>240</v>
      </c>
      <c r="O571" s="343">
        <v>14.72</v>
      </c>
    </row>
    <row r="572" spans="1:15" s="144" customFormat="1" ht="15">
      <c r="A572" s="342">
        <v>568</v>
      </c>
      <c r="B572" s="144" t="s">
        <v>2263</v>
      </c>
      <c r="C572" s="144" t="s">
        <v>2264</v>
      </c>
      <c r="D572" s="144" t="s">
        <v>2258</v>
      </c>
      <c r="E572" s="144" t="str">
        <f>VLOOKUP(A572,'2'!$X:$AB,2,FALSE)</f>
        <v>Within an hour</v>
      </c>
      <c r="F572" s="144">
        <f>VLOOKUP($A572,'2'!$X:$AB,3,FALSE)</f>
        <v>1</v>
      </c>
      <c r="G572" s="144">
        <f>VLOOKUP($A572,'2'!$X:$AB,4,FALSE)</f>
        <v>0.81</v>
      </c>
      <c r="H572" s="343" t="str">
        <f>VLOOKUP($A572,'2'!$X:$AB,5,FALSE)</f>
        <v>No</v>
      </c>
      <c r="J572" s="144">
        <v>5.43</v>
      </c>
      <c r="K572" s="144">
        <v>1018</v>
      </c>
      <c r="L572" s="144" t="s">
        <v>2262</v>
      </c>
      <c r="M572" s="144" t="s">
        <v>188</v>
      </c>
      <c r="N572" s="144" t="s">
        <v>315</v>
      </c>
      <c r="O572" s="343">
        <v>5.43</v>
      </c>
    </row>
    <row r="573" spans="1:15" s="144" customFormat="1" ht="15">
      <c r="A573" s="342">
        <v>569</v>
      </c>
      <c r="B573" s="144" t="s">
        <v>2265</v>
      </c>
      <c r="C573" s="144" t="s">
        <v>2266</v>
      </c>
      <c r="D573" s="144" t="s">
        <v>2267</v>
      </c>
      <c r="E573" s="144" t="str">
        <f>VLOOKUP(A573,'2'!$X:$AB,2,FALSE)</f>
        <v>Within an hour</v>
      </c>
      <c r="F573" s="144">
        <f>VLOOKUP($A573,'2'!$X:$AB,3,FALSE)</f>
        <v>0.8</v>
      </c>
      <c r="G573" s="144">
        <f>VLOOKUP($A573,'2'!$X:$AB,4,FALSE)</f>
        <v>1</v>
      </c>
      <c r="H573" s="343" t="str">
        <f>VLOOKUP($A573,'2'!$X:$AB,5,FALSE)</f>
        <v>No</v>
      </c>
      <c r="J573" s="144">
        <v>16.63</v>
      </c>
      <c r="K573" s="144">
        <v>1020</v>
      </c>
      <c r="L573" s="144" t="s">
        <v>2268</v>
      </c>
      <c r="M573" s="144" t="s">
        <v>176</v>
      </c>
      <c r="N573" s="144" t="s">
        <v>283</v>
      </c>
      <c r="O573" s="343">
        <v>16.63</v>
      </c>
    </row>
    <row r="574" spans="1:15" s="144" customFormat="1" ht="15">
      <c r="A574" s="342">
        <v>570</v>
      </c>
      <c r="B574" s="144" t="s">
        <v>2269</v>
      </c>
      <c r="C574" s="144" t="s">
        <v>2270</v>
      </c>
      <c r="D574" s="144" t="s">
        <v>2271</v>
      </c>
      <c r="E574" s="144" t="str">
        <f>VLOOKUP(A574,'2'!$X:$AB,2,FALSE)</f>
        <v>Within a day</v>
      </c>
      <c r="F574" s="144">
        <f>VLOOKUP($A574,'2'!$X:$AB,3,FALSE)</f>
        <v>1</v>
      </c>
      <c r="G574" s="144">
        <f>VLOOKUP($A574,'2'!$X:$AB,4,FALSE)</f>
        <v>0.78</v>
      </c>
      <c r="H574" s="343" t="str">
        <f>VLOOKUP($A574,'2'!$X:$AB,5,FALSE)</f>
        <v>No</v>
      </c>
      <c r="J574" s="144">
        <v>5.04</v>
      </c>
      <c r="K574" s="144">
        <v>1020</v>
      </c>
      <c r="L574" s="144" t="s">
        <v>2268</v>
      </c>
      <c r="M574" s="144" t="s">
        <v>188</v>
      </c>
      <c r="N574" s="144" t="s">
        <v>369</v>
      </c>
      <c r="O574" s="343">
        <v>5.04</v>
      </c>
    </row>
    <row r="575" spans="1:15" s="144" customFormat="1" ht="15">
      <c r="A575" s="342">
        <v>571</v>
      </c>
      <c r="B575" s="144" t="s">
        <v>2272</v>
      </c>
      <c r="C575" s="144" t="s">
        <v>2273</v>
      </c>
      <c r="D575" s="144" t="s">
        <v>2274</v>
      </c>
      <c r="E575" s="144" t="str">
        <f>VLOOKUP(A575,'2'!$X:$AB,2,FALSE)</f>
        <v>Within an hour</v>
      </c>
      <c r="F575" s="144">
        <f>VLOOKUP($A575,'2'!$X:$AB,3,FALSE)</f>
        <v>0.9</v>
      </c>
      <c r="G575" s="144">
        <f>VLOOKUP($A575,'2'!$X:$AB,4,FALSE)</f>
        <v>0.98</v>
      </c>
      <c r="H575" s="343" t="str">
        <f>VLOOKUP($A575,'2'!$X:$AB,5,FALSE)</f>
        <v>No</v>
      </c>
      <c r="J575" s="144">
        <v>2.5</v>
      </c>
      <c r="K575" s="144">
        <v>1020</v>
      </c>
      <c r="L575" s="144" t="s">
        <v>2268</v>
      </c>
      <c r="M575" s="144" t="s">
        <v>188</v>
      </c>
      <c r="N575" s="144" t="s">
        <v>240</v>
      </c>
      <c r="O575" s="343">
        <v>2.5</v>
      </c>
    </row>
    <row r="576" spans="1:15" s="144" customFormat="1" ht="15">
      <c r="A576" s="342">
        <v>572</v>
      </c>
      <c r="B576" s="144" t="s">
        <v>2275</v>
      </c>
      <c r="C576" s="144" t="s">
        <v>2276</v>
      </c>
      <c r="D576" s="144" t="s">
        <v>2274</v>
      </c>
      <c r="E576" s="144" t="str">
        <f>VLOOKUP(A576,'2'!$X:$AB,2,FALSE)</f>
        <v>Within a few hours</v>
      </c>
      <c r="F576" s="144">
        <f>VLOOKUP($A576,'2'!$X:$AB,3,FALSE)</f>
        <v>0.96</v>
      </c>
      <c r="G576" s="144">
        <f>VLOOKUP($A576,'2'!$X:$AB,4,FALSE)</f>
        <v>0.79</v>
      </c>
      <c r="H576" s="343" t="str">
        <f>VLOOKUP($A576,'2'!$X:$AB,5,FALSE)</f>
        <v>No</v>
      </c>
      <c r="J576" s="144">
        <v>10.55</v>
      </c>
      <c r="K576" s="144">
        <v>1023</v>
      </c>
      <c r="L576" s="144" t="s">
        <v>2277</v>
      </c>
      <c r="M576" s="144" t="s">
        <v>188</v>
      </c>
      <c r="N576" s="144" t="s">
        <v>369</v>
      </c>
      <c r="O576" s="343">
        <v>10.55</v>
      </c>
    </row>
    <row r="577" spans="1:15" s="144" customFormat="1" ht="15">
      <c r="A577" s="342">
        <v>573</v>
      </c>
      <c r="B577" s="144" t="s">
        <v>2278</v>
      </c>
      <c r="C577" s="144" t="s">
        <v>2279</v>
      </c>
      <c r="D577" s="144" t="s">
        <v>2280</v>
      </c>
      <c r="E577" s="144">
        <f>VLOOKUP(A577,'2'!$X:$AB,2,FALSE)</f>
        <v>0</v>
      </c>
      <c r="F577" s="144">
        <f>VLOOKUP($A577,'2'!$X:$AB,3,FALSE)</f>
        <v>0</v>
      </c>
      <c r="G577" s="144">
        <f>VLOOKUP($A577,'2'!$X:$AB,4,FALSE)</f>
        <v>0</v>
      </c>
      <c r="H577" s="343">
        <f>VLOOKUP($A577,'2'!$X:$AB,5,FALSE)</f>
        <v>0</v>
      </c>
      <c r="J577" s="144">
        <v>2.99</v>
      </c>
      <c r="K577" s="144">
        <v>1023</v>
      </c>
      <c r="L577" s="144" t="s">
        <v>2277</v>
      </c>
      <c r="M577" s="144" t="s">
        <v>188</v>
      </c>
      <c r="N577" s="144" t="s">
        <v>369</v>
      </c>
      <c r="O577" s="343">
        <v>2.99</v>
      </c>
    </row>
    <row r="578" spans="1:15" s="144" customFormat="1" ht="15">
      <c r="A578" s="342">
        <v>574</v>
      </c>
      <c r="B578" s="144" t="s">
        <v>2281</v>
      </c>
      <c r="C578" s="144" t="s">
        <v>2282</v>
      </c>
      <c r="D578" s="144" t="s">
        <v>2280</v>
      </c>
      <c r="E578" s="144" t="str">
        <f>VLOOKUP(A578,'2'!$X:$AB,2,FALSE)</f>
        <v>Within a day</v>
      </c>
      <c r="F578" s="144">
        <f>VLOOKUP($A578,'2'!$X:$AB,3,FALSE)</f>
        <v>1</v>
      </c>
      <c r="G578" s="144">
        <f>VLOOKUP($A578,'2'!$X:$AB,4,FALSE)</f>
        <v>1</v>
      </c>
      <c r="H578" s="343" t="str">
        <f>VLOOKUP($A578,'2'!$X:$AB,5,FALSE)</f>
        <v>No</v>
      </c>
      <c r="J578" s="144">
        <v>5.92</v>
      </c>
      <c r="K578" s="144">
        <v>1026</v>
      </c>
      <c r="L578" s="144" t="s">
        <v>2283</v>
      </c>
      <c r="M578" s="144" t="s">
        <v>188</v>
      </c>
      <c r="N578" s="144" t="s">
        <v>266</v>
      </c>
      <c r="O578" s="343">
        <v>5.92</v>
      </c>
    </row>
    <row r="579" spans="1:15" s="144" customFormat="1" ht="15">
      <c r="A579" s="342">
        <v>575</v>
      </c>
      <c r="B579" s="144" t="s">
        <v>2284</v>
      </c>
      <c r="C579" s="144" t="s">
        <v>2285</v>
      </c>
      <c r="D579" s="144" t="s">
        <v>2280</v>
      </c>
      <c r="E579" s="144" t="str">
        <f>VLOOKUP(A579,'2'!$X:$AB,2,FALSE)</f>
        <v>Within a day</v>
      </c>
      <c r="F579" s="144">
        <f>VLOOKUP($A579,'2'!$X:$AB,3,FALSE)</f>
        <v>1</v>
      </c>
      <c r="G579" s="144">
        <f>VLOOKUP($A579,'2'!$X:$AB,4,FALSE)</f>
        <v>0.75</v>
      </c>
      <c r="H579" s="343" t="str">
        <f>VLOOKUP($A579,'2'!$X:$AB,5,FALSE)</f>
        <v>Yes</v>
      </c>
      <c r="J579" s="144">
        <v>3.85</v>
      </c>
      <c r="K579" s="144">
        <v>1026</v>
      </c>
      <c r="L579" s="144" t="s">
        <v>2283</v>
      </c>
      <c r="M579" s="144" t="s">
        <v>188</v>
      </c>
      <c r="N579" s="144" t="s">
        <v>582</v>
      </c>
      <c r="O579" s="343">
        <v>3.85</v>
      </c>
    </row>
    <row r="580" spans="1:15" s="144" customFormat="1" ht="15">
      <c r="A580" s="342">
        <v>576</v>
      </c>
      <c r="B580" s="144" t="s">
        <v>2286</v>
      </c>
      <c r="C580" s="144" t="s">
        <v>2287</v>
      </c>
      <c r="D580" s="144" t="s">
        <v>2288</v>
      </c>
      <c r="E580" s="144" t="str">
        <f>VLOOKUP(A580,'2'!$X:$AB,2,FALSE)</f>
        <v>Within a few hours</v>
      </c>
      <c r="F580" s="144">
        <f>VLOOKUP($A580,'2'!$X:$AB,3,FALSE)</f>
        <v>1</v>
      </c>
      <c r="G580" s="144">
        <f>VLOOKUP($A580,'2'!$X:$AB,4,FALSE)</f>
        <v>0.98</v>
      </c>
      <c r="H580" s="343" t="str">
        <f>VLOOKUP($A580,'2'!$X:$AB,5,FALSE)</f>
        <v>Yes</v>
      </c>
      <c r="J580" s="144">
        <v>0.5</v>
      </c>
      <c r="K580" s="144">
        <v>1026</v>
      </c>
      <c r="L580" s="144" t="s">
        <v>2283</v>
      </c>
      <c r="M580" s="144" t="s">
        <v>188</v>
      </c>
      <c r="N580" s="144" t="s">
        <v>447</v>
      </c>
      <c r="O580" s="343">
        <v>0.5</v>
      </c>
    </row>
    <row r="581" spans="1:15" s="144" customFormat="1" ht="15">
      <c r="A581" s="342">
        <v>577</v>
      </c>
      <c r="B581" s="144" t="s">
        <v>2289</v>
      </c>
      <c r="C581" s="144" t="s">
        <v>2290</v>
      </c>
      <c r="D581" s="144" t="s">
        <v>2291</v>
      </c>
      <c r="E581" s="144" t="str">
        <f>VLOOKUP(A581,'2'!$X:$AB,2,FALSE)</f>
        <v>Within an hour</v>
      </c>
      <c r="F581" s="144">
        <f>VLOOKUP($A581,'2'!$X:$AB,3,FALSE)</f>
        <v>1</v>
      </c>
      <c r="G581" s="144">
        <f>VLOOKUP($A581,'2'!$X:$AB,4,FALSE)</f>
        <v>0.99</v>
      </c>
      <c r="H581" s="343" t="str">
        <f>VLOOKUP($A581,'2'!$X:$AB,5,FALSE)</f>
        <v>Yes</v>
      </c>
      <c r="J581" s="144">
        <v>4</v>
      </c>
      <c r="K581" s="144">
        <v>1027</v>
      </c>
      <c r="L581" s="144" t="s">
        <v>2292</v>
      </c>
      <c r="M581" s="144" t="s">
        <v>188</v>
      </c>
      <c r="N581" s="144" t="s">
        <v>582</v>
      </c>
      <c r="O581" s="343">
        <v>4</v>
      </c>
    </row>
    <row r="582" spans="1:15" s="144" customFormat="1" ht="15">
      <c r="A582" s="342">
        <v>578</v>
      </c>
      <c r="B582" s="144" t="s">
        <v>2293</v>
      </c>
      <c r="C582" s="144" t="s">
        <v>2294</v>
      </c>
      <c r="D582" s="144" t="s">
        <v>2295</v>
      </c>
      <c r="E582" s="144" t="str">
        <f>VLOOKUP(A582,'2'!$X:$AB,2,FALSE)</f>
        <v>Within a few hours</v>
      </c>
      <c r="F582" s="144">
        <f>VLOOKUP($A582,'2'!$X:$AB,3,FALSE)</f>
        <v>1</v>
      </c>
      <c r="G582" s="144">
        <f>VLOOKUP($A582,'2'!$X:$AB,4,FALSE)</f>
        <v>0.67</v>
      </c>
      <c r="H582" s="343" t="str">
        <f>VLOOKUP($A582,'2'!$X:$AB,5,FALSE)</f>
        <v>No</v>
      </c>
      <c r="J582" s="144">
        <v>10.17</v>
      </c>
      <c r="K582" s="144">
        <v>1027</v>
      </c>
      <c r="L582" s="144" t="s">
        <v>2292</v>
      </c>
      <c r="M582" s="144" t="s">
        <v>188</v>
      </c>
      <c r="N582" s="144" t="s">
        <v>283</v>
      </c>
      <c r="O582" s="343">
        <v>10.17</v>
      </c>
    </row>
    <row r="583" spans="1:15" s="144" customFormat="1" ht="15">
      <c r="A583" s="342">
        <v>579</v>
      </c>
      <c r="B583" s="144" t="s">
        <v>2296</v>
      </c>
      <c r="C583" s="144" t="s">
        <v>2297</v>
      </c>
      <c r="D583" s="144" t="s">
        <v>2295</v>
      </c>
      <c r="E583" s="144" t="str">
        <f>VLOOKUP(A583,'2'!$X:$AB,2,FALSE)</f>
        <v>Within an hour</v>
      </c>
      <c r="F583" s="144">
        <f>VLOOKUP($A583,'2'!$X:$AB,3,FALSE)</f>
        <v>1</v>
      </c>
      <c r="G583" s="144">
        <f>VLOOKUP($A583,'2'!$X:$AB,4,FALSE)</f>
        <v>0.97</v>
      </c>
      <c r="H583" s="343" t="str">
        <f>VLOOKUP($A583,'2'!$X:$AB,5,FALSE)</f>
        <v>No</v>
      </c>
      <c r="J583" s="144">
        <v>2.35</v>
      </c>
      <c r="K583" s="144">
        <v>1028</v>
      </c>
      <c r="L583" s="144" t="s">
        <v>2298</v>
      </c>
      <c r="M583" s="144" t="s">
        <v>164</v>
      </c>
      <c r="N583" s="144" t="s">
        <v>165</v>
      </c>
      <c r="O583" s="343">
        <v>2.35</v>
      </c>
    </row>
    <row r="584" spans="1:15" s="144" customFormat="1" ht="15">
      <c r="A584" s="342">
        <v>580</v>
      </c>
      <c r="B584" s="144" t="s">
        <v>2299</v>
      </c>
      <c r="C584" s="144" t="s">
        <v>2300</v>
      </c>
      <c r="D584" s="144" t="s">
        <v>2295</v>
      </c>
      <c r="E584" s="144" t="str">
        <f>VLOOKUP(A584,'2'!$X:$AB,2,FALSE)</f>
        <v>Within an hour</v>
      </c>
      <c r="F584" s="144">
        <f>VLOOKUP($A584,'2'!$X:$AB,3,FALSE)</f>
        <v>1</v>
      </c>
      <c r="G584" s="144">
        <f>VLOOKUP($A584,'2'!$X:$AB,4,FALSE)</f>
        <v>0.87</v>
      </c>
      <c r="H584" s="343" t="str">
        <f>VLOOKUP($A584,'2'!$X:$AB,5,FALSE)</f>
        <v>Yes</v>
      </c>
      <c r="J584" s="144">
        <v>6.13</v>
      </c>
      <c r="K584" s="144">
        <v>1028</v>
      </c>
      <c r="L584" s="144" t="s">
        <v>2298</v>
      </c>
      <c r="M584" s="144" t="s">
        <v>164</v>
      </c>
      <c r="N584" s="144" t="s">
        <v>582</v>
      </c>
      <c r="O584" s="343">
        <v>6.13</v>
      </c>
    </row>
    <row r="585" spans="1:15" s="144" customFormat="1" ht="15">
      <c r="A585" s="342">
        <v>581</v>
      </c>
      <c r="B585" s="144" t="s">
        <v>2301</v>
      </c>
      <c r="C585" s="144" t="s">
        <v>2302</v>
      </c>
      <c r="D585" s="144" t="s">
        <v>2295</v>
      </c>
      <c r="E585" s="144">
        <f>VLOOKUP(A585,'2'!$X:$AB,2,FALSE)</f>
        <v>0</v>
      </c>
      <c r="F585" s="144">
        <f>VLOOKUP($A585,'2'!$X:$AB,3,FALSE)</f>
        <v>0</v>
      </c>
      <c r="G585" s="144">
        <f>VLOOKUP($A585,'2'!$X:$AB,4,FALSE)</f>
        <v>0</v>
      </c>
      <c r="H585" s="343">
        <f>VLOOKUP($A585,'2'!$X:$AB,5,FALSE)</f>
        <v>0</v>
      </c>
      <c r="J585" s="144">
        <v>2.5</v>
      </c>
      <c r="K585" s="144">
        <v>1035</v>
      </c>
      <c r="L585" s="144" t="s">
        <v>2303</v>
      </c>
      <c r="M585" s="144" t="s">
        <v>188</v>
      </c>
      <c r="N585" s="144" t="s">
        <v>266</v>
      </c>
      <c r="O585" s="343">
        <v>2.5</v>
      </c>
    </row>
    <row r="586" spans="1:15" s="144" customFormat="1" ht="15">
      <c r="A586" s="342">
        <v>582</v>
      </c>
      <c r="B586" s="144" t="s">
        <v>2304</v>
      </c>
      <c r="C586" s="144" t="s">
        <v>2305</v>
      </c>
      <c r="D586" s="144" t="s">
        <v>2306</v>
      </c>
      <c r="E586" s="144" t="str">
        <f>VLOOKUP(A586,'2'!$X:$AB,2,FALSE)</f>
        <v>Within an hour</v>
      </c>
      <c r="F586" s="144">
        <f>VLOOKUP($A586,'2'!$X:$AB,3,FALSE)</f>
        <v>1</v>
      </c>
      <c r="G586" s="144">
        <f>VLOOKUP($A586,'2'!$X:$AB,4,FALSE)</f>
        <v>0.86</v>
      </c>
      <c r="H586" s="343" t="str">
        <f>VLOOKUP($A586,'2'!$X:$AB,5,FALSE)</f>
        <v>No</v>
      </c>
      <c r="J586" s="144">
        <v>19.989999999999998</v>
      </c>
      <c r="K586" s="144">
        <v>1036</v>
      </c>
      <c r="L586" s="144" t="s">
        <v>2307</v>
      </c>
      <c r="M586" s="144" t="s">
        <v>188</v>
      </c>
      <c r="N586" s="144" t="s">
        <v>582</v>
      </c>
      <c r="O586" s="343">
        <v>19.989999999999998</v>
      </c>
    </row>
    <row r="587" spans="1:15" s="144" customFormat="1" ht="15">
      <c r="A587" s="342">
        <v>583</v>
      </c>
      <c r="B587" s="144" t="s">
        <v>2308</v>
      </c>
      <c r="C587" s="144" t="s">
        <v>2309</v>
      </c>
      <c r="D587" s="144" t="s">
        <v>2306</v>
      </c>
      <c r="E587" s="144" t="str">
        <f>VLOOKUP(A587,'2'!$X:$AB,2,FALSE)</f>
        <v>Within an hour</v>
      </c>
      <c r="F587" s="144">
        <f>VLOOKUP($A587,'2'!$X:$AB,3,FALSE)</f>
        <v>1</v>
      </c>
      <c r="G587" s="144">
        <f>VLOOKUP($A587,'2'!$X:$AB,4,FALSE)</f>
        <v>1</v>
      </c>
      <c r="H587" s="343" t="str">
        <f>VLOOKUP($A587,'2'!$X:$AB,5,FALSE)</f>
        <v>Yes</v>
      </c>
      <c r="J587" s="144">
        <v>5.83</v>
      </c>
      <c r="K587" s="144">
        <v>1038</v>
      </c>
      <c r="L587" s="144" t="s">
        <v>2310</v>
      </c>
      <c r="M587" s="144" t="s">
        <v>188</v>
      </c>
      <c r="N587" s="144" t="s">
        <v>315</v>
      </c>
      <c r="O587" s="343">
        <v>5.83</v>
      </c>
    </row>
    <row r="588" spans="1:15" s="144" customFormat="1" ht="15">
      <c r="A588" s="342">
        <v>584</v>
      </c>
      <c r="B588" s="144" t="s">
        <v>2311</v>
      </c>
      <c r="C588" s="144" t="s">
        <v>2312</v>
      </c>
      <c r="D588" s="144" t="s">
        <v>2313</v>
      </c>
      <c r="E588" s="144">
        <f>VLOOKUP(A588,'2'!$X:$AB,2,FALSE)</f>
        <v>0</v>
      </c>
      <c r="F588" s="144">
        <f>VLOOKUP($A588,'2'!$X:$AB,3,FALSE)</f>
        <v>0</v>
      </c>
      <c r="G588" s="144">
        <f>VLOOKUP($A588,'2'!$X:$AB,4,FALSE)</f>
        <v>0</v>
      </c>
      <c r="H588" s="343">
        <f>VLOOKUP($A588,'2'!$X:$AB,5,FALSE)</f>
        <v>0</v>
      </c>
      <c r="J588" s="144">
        <v>4</v>
      </c>
      <c r="K588" s="144">
        <v>1041</v>
      </c>
      <c r="L588" s="144" t="s">
        <v>2314</v>
      </c>
      <c r="M588" s="144" t="s">
        <v>188</v>
      </c>
      <c r="N588" s="144" t="s">
        <v>582</v>
      </c>
      <c r="O588" s="343">
        <v>4</v>
      </c>
    </row>
    <row r="589" spans="1:15" s="144" customFormat="1" ht="15">
      <c r="A589" s="342">
        <v>585</v>
      </c>
      <c r="B589" s="144" t="s">
        <v>2315</v>
      </c>
      <c r="C589" s="144" t="s">
        <v>2316</v>
      </c>
      <c r="D589" s="144" t="s">
        <v>2317</v>
      </c>
      <c r="E589" s="144" t="str">
        <f>VLOOKUP(A589,'2'!$X:$AB,2,FALSE)</f>
        <v>Within an hour</v>
      </c>
      <c r="F589" s="144">
        <f>VLOOKUP($A589,'2'!$X:$AB,3,FALSE)</f>
        <v>1</v>
      </c>
      <c r="G589" s="144">
        <f>VLOOKUP($A589,'2'!$X:$AB,4,FALSE)</f>
        <v>0.6</v>
      </c>
      <c r="H589" s="343" t="str">
        <f>VLOOKUP($A589,'2'!$X:$AB,5,FALSE)</f>
        <v>Yes</v>
      </c>
      <c r="J589" s="144">
        <v>0.5</v>
      </c>
      <c r="K589" s="144">
        <v>1041</v>
      </c>
      <c r="L589" s="144" t="s">
        <v>2314</v>
      </c>
      <c r="M589" s="144" t="s">
        <v>188</v>
      </c>
      <c r="N589" s="144" t="s">
        <v>447</v>
      </c>
      <c r="O589" s="343">
        <v>0.5</v>
      </c>
    </row>
    <row r="590" spans="1:15" s="144" customFormat="1" ht="15">
      <c r="A590" s="342">
        <v>586</v>
      </c>
      <c r="B590" s="144" t="s">
        <v>2318</v>
      </c>
      <c r="C590" s="144" t="s">
        <v>2319</v>
      </c>
      <c r="D590" s="144" t="s">
        <v>2317</v>
      </c>
      <c r="E590" s="144" t="str">
        <f>VLOOKUP(A590,'2'!$X:$AB,2,FALSE)</f>
        <v>Within an hour</v>
      </c>
      <c r="F590" s="144">
        <f>VLOOKUP($A590,'2'!$X:$AB,3,FALSE)</f>
        <v>0.8</v>
      </c>
      <c r="G590" s="144">
        <f>VLOOKUP($A590,'2'!$X:$AB,4,FALSE)</f>
        <v>1</v>
      </c>
      <c r="H590" s="343" t="str">
        <f>VLOOKUP($A590,'2'!$X:$AB,5,FALSE)</f>
        <v>Yes</v>
      </c>
      <c r="J590" s="144">
        <v>6.75</v>
      </c>
      <c r="K590" s="144">
        <v>1042</v>
      </c>
      <c r="L590" s="144" t="s">
        <v>2320</v>
      </c>
      <c r="M590" s="144" t="s">
        <v>164</v>
      </c>
      <c r="N590" s="144" t="s">
        <v>708</v>
      </c>
      <c r="O590" s="343">
        <v>6.75</v>
      </c>
    </row>
    <row r="591" spans="1:15" s="144" customFormat="1" ht="15">
      <c r="A591" s="342">
        <v>587</v>
      </c>
      <c r="B591" s="144" t="s">
        <v>2321</v>
      </c>
      <c r="C591" s="144" t="s">
        <v>2322</v>
      </c>
      <c r="D591" s="144" t="s">
        <v>2323</v>
      </c>
      <c r="E591" s="144" t="str">
        <f>VLOOKUP(A591,'2'!$X:$AB,2,FALSE)</f>
        <v>A few days or more</v>
      </c>
      <c r="F591" s="144">
        <f>VLOOKUP($A591,'2'!$X:$AB,3,FALSE)</f>
        <v>0.4</v>
      </c>
      <c r="G591" s="144">
        <f>VLOOKUP($A591,'2'!$X:$AB,4,FALSE)</f>
        <v>1</v>
      </c>
      <c r="H591" s="343" t="str">
        <f>VLOOKUP($A591,'2'!$X:$AB,5,FALSE)</f>
        <v>Yes</v>
      </c>
      <c r="J591" s="144">
        <v>21.21</v>
      </c>
      <c r="K591" s="144">
        <v>1044</v>
      </c>
      <c r="L591" s="144" t="s">
        <v>2324</v>
      </c>
      <c r="M591" s="144" t="s">
        <v>188</v>
      </c>
      <c r="N591" s="144" t="s">
        <v>189</v>
      </c>
      <c r="O591" s="343">
        <v>21.21</v>
      </c>
    </row>
    <row r="592" spans="1:15" s="144" customFormat="1" ht="15">
      <c r="A592" s="342">
        <v>588</v>
      </c>
      <c r="B592" s="144" t="s">
        <v>2325</v>
      </c>
      <c r="C592" s="144" t="s">
        <v>2326</v>
      </c>
      <c r="D592" s="144" t="s">
        <v>2327</v>
      </c>
      <c r="E592" s="144" t="str">
        <f>VLOOKUP(A592,'2'!$X:$AB,2,FALSE)</f>
        <v>Within an hour</v>
      </c>
      <c r="F592" s="144">
        <f>VLOOKUP($A592,'2'!$X:$AB,3,FALSE)</f>
        <v>1</v>
      </c>
      <c r="G592" s="144">
        <f>VLOOKUP($A592,'2'!$X:$AB,4,FALSE)</f>
        <v>0.91</v>
      </c>
      <c r="H592" s="343" t="str">
        <f>VLOOKUP($A592,'2'!$X:$AB,5,FALSE)</f>
        <v>Yes</v>
      </c>
      <c r="J592" s="144">
        <v>11.54</v>
      </c>
      <c r="K592" s="144">
        <v>1044</v>
      </c>
      <c r="L592" s="144" t="s">
        <v>2324</v>
      </c>
      <c r="M592" s="144" t="s">
        <v>188</v>
      </c>
      <c r="N592" s="144" t="s">
        <v>189</v>
      </c>
      <c r="O592" s="343">
        <v>11.54</v>
      </c>
    </row>
    <row r="593" spans="1:15" s="144" customFormat="1" ht="15">
      <c r="A593" s="342">
        <v>589</v>
      </c>
      <c r="B593" s="144" t="s">
        <v>2328</v>
      </c>
      <c r="C593" s="144" t="s">
        <v>2329</v>
      </c>
      <c r="D593" s="144" t="s">
        <v>2327</v>
      </c>
      <c r="E593" s="144" t="str">
        <f>VLOOKUP(A593,'2'!$X:$AB,2,FALSE)</f>
        <v>Within a day</v>
      </c>
      <c r="F593" s="144">
        <f>VLOOKUP($A593,'2'!$X:$AB,3,FALSE)</f>
        <v>0.5</v>
      </c>
      <c r="G593" s="144">
        <f>VLOOKUP($A593,'2'!$X:$AB,4,FALSE)</f>
        <v>0.9</v>
      </c>
      <c r="H593" s="343" t="str">
        <f>VLOOKUP($A593,'2'!$X:$AB,5,FALSE)</f>
        <v>No</v>
      </c>
      <c r="J593" s="144">
        <v>5.66</v>
      </c>
      <c r="K593" s="144">
        <v>1044</v>
      </c>
      <c r="L593" s="144" t="s">
        <v>2324</v>
      </c>
      <c r="M593" s="144" t="s">
        <v>188</v>
      </c>
      <c r="N593" s="144" t="s">
        <v>315</v>
      </c>
      <c r="O593" s="343">
        <v>5.66</v>
      </c>
    </row>
    <row r="594" spans="1:15" s="144" customFormat="1" ht="15">
      <c r="A594" s="342">
        <v>590</v>
      </c>
      <c r="B594" s="144" t="s">
        <v>2330</v>
      </c>
      <c r="C594" s="144" t="s">
        <v>2331</v>
      </c>
      <c r="D594" s="144" t="s">
        <v>2327</v>
      </c>
      <c r="E594" s="144" t="str">
        <f>VLOOKUP(A594,'2'!$X:$AB,2,FALSE)</f>
        <v>Within a day</v>
      </c>
      <c r="F594" s="144">
        <f>VLOOKUP($A594,'2'!$X:$AB,3,FALSE)</f>
        <v>1</v>
      </c>
      <c r="G594" s="144">
        <f>VLOOKUP($A594,'2'!$X:$AB,4,FALSE)</f>
        <v>1</v>
      </c>
      <c r="H594" s="343" t="str">
        <f>VLOOKUP($A594,'2'!$X:$AB,5,FALSE)</f>
        <v>No</v>
      </c>
      <c r="J594" s="144">
        <v>5.66</v>
      </c>
      <c r="K594" s="144">
        <v>1047</v>
      </c>
      <c r="L594" s="144" t="s">
        <v>2332</v>
      </c>
      <c r="M594" s="144" t="s">
        <v>188</v>
      </c>
      <c r="N594" s="144" t="s">
        <v>315</v>
      </c>
      <c r="O594" s="343">
        <v>5.66</v>
      </c>
    </row>
    <row r="595" spans="1:15" s="144" customFormat="1" ht="15">
      <c r="A595" s="342">
        <v>591</v>
      </c>
      <c r="B595" s="144" t="s">
        <v>2333</v>
      </c>
      <c r="C595" s="144" t="s">
        <v>2334</v>
      </c>
      <c r="D595" s="144" t="s">
        <v>2335</v>
      </c>
      <c r="E595" s="144">
        <f>VLOOKUP(A595,'2'!$X:$AB,2,FALSE)</f>
        <v>0</v>
      </c>
      <c r="F595" s="144">
        <f>VLOOKUP($A595,'2'!$X:$AB,3,FALSE)</f>
        <v>0</v>
      </c>
      <c r="G595" s="144">
        <f>VLOOKUP($A595,'2'!$X:$AB,4,FALSE)</f>
        <v>0</v>
      </c>
      <c r="H595" s="343">
        <f>VLOOKUP($A595,'2'!$X:$AB,5,FALSE)</f>
        <v>0</v>
      </c>
      <c r="J595" s="144">
        <v>7.46</v>
      </c>
      <c r="K595" s="144">
        <v>1054</v>
      </c>
      <c r="L595" s="144" t="s">
        <v>2336</v>
      </c>
      <c r="M595" s="144" t="s">
        <v>164</v>
      </c>
      <c r="N595" s="144" t="s">
        <v>369</v>
      </c>
      <c r="O595" s="343">
        <v>7.46</v>
      </c>
    </row>
    <row r="596" spans="1:15" s="144" customFormat="1" ht="15">
      <c r="A596" s="342">
        <v>592</v>
      </c>
      <c r="B596" s="144" t="s">
        <v>2337</v>
      </c>
      <c r="C596" s="144" t="s">
        <v>2338</v>
      </c>
      <c r="D596" s="144" t="s">
        <v>2335</v>
      </c>
      <c r="E596" s="144" t="str">
        <f>VLOOKUP(A596,'2'!$X:$AB,2,FALSE)</f>
        <v>Within an hour</v>
      </c>
      <c r="F596" s="144">
        <f>VLOOKUP($A596,'2'!$X:$AB,3,FALSE)</f>
        <v>1</v>
      </c>
      <c r="G596" s="144">
        <f>VLOOKUP($A596,'2'!$X:$AB,4,FALSE)</f>
        <v>0.84</v>
      </c>
      <c r="H596" s="343" t="str">
        <f>VLOOKUP($A596,'2'!$X:$AB,5,FALSE)</f>
        <v>No</v>
      </c>
      <c r="J596" s="144">
        <v>5.58</v>
      </c>
      <c r="K596" s="144">
        <v>1054</v>
      </c>
      <c r="L596" s="144" t="s">
        <v>2336</v>
      </c>
      <c r="M596" s="144" t="s">
        <v>188</v>
      </c>
      <c r="N596" s="144" t="s">
        <v>315</v>
      </c>
      <c r="O596" s="343">
        <v>5.58</v>
      </c>
    </row>
    <row r="597" spans="1:15" s="144" customFormat="1" ht="15">
      <c r="A597" s="342">
        <v>593</v>
      </c>
      <c r="B597" s="144" t="s">
        <v>2339</v>
      </c>
      <c r="C597" s="144" t="s">
        <v>2340</v>
      </c>
      <c r="D597" s="144" t="s">
        <v>2335</v>
      </c>
      <c r="E597" s="144">
        <f>VLOOKUP(A597,'2'!$X:$AB,2,FALSE)</f>
        <v>0</v>
      </c>
      <c r="F597" s="144">
        <f>VLOOKUP($A597,'2'!$X:$AB,3,FALSE)</f>
        <v>0</v>
      </c>
      <c r="G597" s="144">
        <f>VLOOKUP($A597,'2'!$X:$AB,4,FALSE)</f>
        <v>0</v>
      </c>
      <c r="H597" s="343">
        <f>VLOOKUP($A597,'2'!$X:$AB,5,FALSE)</f>
        <v>0</v>
      </c>
      <c r="J597" s="144">
        <v>2.5</v>
      </c>
      <c r="K597" s="144">
        <v>1054</v>
      </c>
      <c r="L597" s="144" t="s">
        <v>2336</v>
      </c>
      <c r="M597" s="144" t="s">
        <v>188</v>
      </c>
      <c r="N597" s="144" t="s">
        <v>266</v>
      </c>
      <c r="O597" s="343">
        <v>2.5</v>
      </c>
    </row>
    <row r="598" spans="1:15" s="144" customFormat="1" ht="15">
      <c r="A598" s="342">
        <v>594</v>
      </c>
      <c r="B598" s="144" t="s">
        <v>2341</v>
      </c>
      <c r="C598" s="144" t="s">
        <v>2342</v>
      </c>
      <c r="D598" s="144" t="s">
        <v>2343</v>
      </c>
      <c r="E598" s="144" t="str">
        <f>VLOOKUP(A598,'2'!$X:$AB,2,FALSE)</f>
        <v>Within an hour</v>
      </c>
      <c r="F598" s="144">
        <f>VLOOKUP($A598,'2'!$X:$AB,3,FALSE)</f>
        <v>1</v>
      </c>
      <c r="G598" s="144">
        <f>VLOOKUP($A598,'2'!$X:$AB,4,FALSE)</f>
        <v>1</v>
      </c>
      <c r="H598" s="343" t="str">
        <f>VLOOKUP($A598,'2'!$X:$AB,5,FALSE)</f>
        <v>No</v>
      </c>
      <c r="J598" s="144">
        <v>52.42</v>
      </c>
      <c r="K598" s="144">
        <v>1060</v>
      </c>
      <c r="L598" s="144" t="s">
        <v>2344</v>
      </c>
      <c r="M598" s="144" t="s">
        <v>176</v>
      </c>
      <c r="N598" s="144" t="s">
        <v>511</v>
      </c>
      <c r="O598" s="343">
        <v>52.42</v>
      </c>
    </row>
    <row r="599" spans="1:15" s="144" customFormat="1" ht="15">
      <c r="A599" s="342">
        <v>595</v>
      </c>
      <c r="B599" s="144" t="s">
        <v>2345</v>
      </c>
      <c r="C599" s="144" t="s">
        <v>2346</v>
      </c>
      <c r="D599" s="144" t="s">
        <v>2347</v>
      </c>
      <c r="E599" s="144">
        <f>VLOOKUP(A599,'2'!$X:$AB,2,FALSE)</f>
        <v>0</v>
      </c>
      <c r="F599" s="144">
        <f>VLOOKUP($A599,'2'!$X:$AB,3,FALSE)</f>
        <v>0</v>
      </c>
      <c r="G599" s="144">
        <f>VLOOKUP($A599,'2'!$X:$AB,4,FALSE)</f>
        <v>0</v>
      </c>
      <c r="H599" s="343">
        <f>VLOOKUP($A599,'2'!$X:$AB,5,FALSE)</f>
        <v>0</v>
      </c>
      <c r="J599" s="144">
        <v>0.5</v>
      </c>
      <c r="K599" s="144">
        <v>1060</v>
      </c>
      <c r="L599" s="144" t="s">
        <v>2344</v>
      </c>
      <c r="M599" s="144" t="s">
        <v>188</v>
      </c>
      <c r="N599" s="144" t="s">
        <v>447</v>
      </c>
      <c r="O599" s="343">
        <v>0.5</v>
      </c>
    </row>
    <row r="600" spans="1:15" s="144" customFormat="1" ht="15">
      <c r="A600" s="342">
        <v>596</v>
      </c>
      <c r="B600" s="144" t="s">
        <v>2348</v>
      </c>
      <c r="C600" s="144" t="s">
        <v>2349</v>
      </c>
      <c r="D600" s="144" t="s">
        <v>2350</v>
      </c>
      <c r="E600" s="144" t="str">
        <f>VLOOKUP(A600,'2'!$X:$AB,2,FALSE)</f>
        <v>Within a few hours</v>
      </c>
      <c r="F600" s="144">
        <f>VLOOKUP($A600,'2'!$X:$AB,3,FALSE)</f>
        <v>1</v>
      </c>
      <c r="G600" s="144">
        <f>VLOOKUP($A600,'2'!$X:$AB,4,FALSE)</f>
        <v>1</v>
      </c>
      <c r="H600" s="343" t="str">
        <f>VLOOKUP($A600,'2'!$X:$AB,5,FALSE)</f>
        <v>No</v>
      </c>
      <c r="J600" s="144">
        <v>52.42</v>
      </c>
      <c r="K600" s="144">
        <v>1062</v>
      </c>
      <c r="L600" s="144" t="s">
        <v>2351</v>
      </c>
      <c r="M600" s="144" t="s">
        <v>176</v>
      </c>
      <c r="N600" s="144" t="s">
        <v>511</v>
      </c>
      <c r="O600" s="343">
        <v>52.42</v>
      </c>
    </row>
    <row r="601" spans="1:15" s="144" customFormat="1" ht="15">
      <c r="A601" s="342">
        <v>597</v>
      </c>
      <c r="B601" s="144" t="s">
        <v>2352</v>
      </c>
      <c r="C601" s="144" t="s">
        <v>2353</v>
      </c>
      <c r="D601" s="144" t="s">
        <v>2350</v>
      </c>
      <c r="E601" s="144" t="str">
        <f>VLOOKUP(A601,'2'!$X:$AB,2,FALSE)</f>
        <v>Within a day</v>
      </c>
      <c r="F601" s="144">
        <f>VLOOKUP($A601,'2'!$X:$AB,3,FALSE)</f>
        <v>1</v>
      </c>
      <c r="G601" s="144">
        <f>VLOOKUP($A601,'2'!$X:$AB,4,FALSE)</f>
        <v>0.98</v>
      </c>
      <c r="H601" s="343" t="str">
        <f>VLOOKUP($A601,'2'!$X:$AB,5,FALSE)</f>
        <v>Yes</v>
      </c>
      <c r="J601" s="144">
        <v>15.1</v>
      </c>
      <c r="K601" s="144">
        <v>1062</v>
      </c>
      <c r="L601" s="144" t="s">
        <v>2351</v>
      </c>
      <c r="M601" s="144" t="s">
        <v>188</v>
      </c>
      <c r="N601" s="144" t="s">
        <v>369</v>
      </c>
      <c r="O601" s="343">
        <v>15.1</v>
      </c>
    </row>
    <row r="602" spans="1:15" s="144" customFormat="1" ht="15">
      <c r="A602" s="342">
        <v>598</v>
      </c>
      <c r="B602" s="144" t="s">
        <v>2354</v>
      </c>
      <c r="C602" s="144" t="s">
        <v>2355</v>
      </c>
      <c r="D602" s="144" t="s">
        <v>2356</v>
      </c>
      <c r="E602" s="144" t="str">
        <f>VLOOKUP(A602,'2'!$X:$AB,2,FALSE)</f>
        <v>Within an hour</v>
      </c>
      <c r="F602" s="144">
        <f>VLOOKUP($A602,'2'!$X:$AB,3,FALSE)</f>
        <v>1</v>
      </c>
      <c r="G602" s="144">
        <f>VLOOKUP($A602,'2'!$X:$AB,4,FALSE)</f>
        <v>1</v>
      </c>
      <c r="H602" s="343" t="str">
        <f>VLOOKUP($A602,'2'!$X:$AB,5,FALSE)</f>
        <v>No</v>
      </c>
      <c r="J602" s="144">
        <v>5.03</v>
      </c>
      <c r="K602" s="144">
        <v>1062</v>
      </c>
      <c r="L602" s="144" t="s">
        <v>2351</v>
      </c>
      <c r="M602" s="144" t="s">
        <v>188</v>
      </c>
      <c r="N602" s="144" t="s">
        <v>189</v>
      </c>
      <c r="O602" s="343">
        <v>5.03</v>
      </c>
    </row>
    <row r="603" spans="1:15" s="144" customFormat="1" ht="15">
      <c r="A603" s="342">
        <v>599</v>
      </c>
      <c r="B603" s="144" t="s">
        <v>2357</v>
      </c>
      <c r="C603" s="144" t="s">
        <v>2358</v>
      </c>
      <c r="D603" s="144" t="s">
        <v>2359</v>
      </c>
      <c r="E603" s="144" t="str">
        <f>VLOOKUP(A603,'2'!$X:$AB,2,FALSE)</f>
        <v>Within an hour</v>
      </c>
      <c r="F603" s="144">
        <f>VLOOKUP($A603,'2'!$X:$AB,3,FALSE)</f>
        <v>1</v>
      </c>
      <c r="G603" s="144">
        <f>VLOOKUP($A603,'2'!$X:$AB,4,FALSE)</f>
        <v>1</v>
      </c>
      <c r="H603" s="343" t="str">
        <f>VLOOKUP($A603,'2'!$X:$AB,5,FALSE)</f>
        <v>No</v>
      </c>
      <c r="J603" s="144">
        <v>13.18</v>
      </c>
      <c r="K603" s="144">
        <v>1065</v>
      </c>
      <c r="L603" s="144" t="s">
        <v>2360</v>
      </c>
      <c r="M603" s="144" t="s">
        <v>188</v>
      </c>
      <c r="N603" s="144" t="s">
        <v>369</v>
      </c>
      <c r="O603" s="343">
        <v>13.18</v>
      </c>
    </row>
    <row r="604" spans="1:15" s="144" customFormat="1" ht="15">
      <c r="A604" s="342">
        <v>600</v>
      </c>
      <c r="B604" s="144" t="s">
        <v>2361</v>
      </c>
      <c r="C604" s="144" t="s">
        <v>2362</v>
      </c>
      <c r="D604" s="144" t="s">
        <v>2359</v>
      </c>
      <c r="E604" s="144" t="str">
        <f>VLOOKUP(A604,'2'!$X:$AB,2,FALSE)</f>
        <v>Within a few hours</v>
      </c>
      <c r="F604" s="144">
        <f>VLOOKUP($A604,'2'!$X:$AB,3,FALSE)</f>
        <v>1</v>
      </c>
      <c r="G604" s="144">
        <f>VLOOKUP($A604,'2'!$X:$AB,4,FALSE)</f>
        <v>1</v>
      </c>
      <c r="H604" s="343" t="str">
        <f>VLOOKUP($A604,'2'!$X:$AB,5,FALSE)</f>
        <v>No</v>
      </c>
      <c r="J604" s="144">
        <v>16.87</v>
      </c>
      <c r="K604" s="144">
        <v>1068</v>
      </c>
      <c r="L604" s="144" t="s">
        <v>2363</v>
      </c>
      <c r="M604" s="144" t="s">
        <v>188</v>
      </c>
      <c r="N604" s="144" t="s">
        <v>315</v>
      </c>
      <c r="O604" s="343">
        <v>16.87</v>
      </c>
    </row>
    <row r="605" spans="1:15" s="144" customFormat="1" ht="15">
      <c r="A605" s="342">
        <v>601</v>
      </c>
      <c r="B605" s="144" t="s">
        <v>2364</v>
      </c>
      <c r="C605" s="144" t="s">
        <v>2365</v>
      </c>
      <c r="D605" s="144" t="s">
        <v>2366</v>
      </c>
      <c r="E605" s="144" t="str">
        <f>VLOOKUP(A605,'2'!$X:$AB,2,FALSE)</f>
        <v>Within a few hours</v>
      </c>
      <c r="F605" s="144">
        <f>VLOOKUP($A605,'2'!$X:$AB,3,FALSE)</f>
        <v>1</v>
      </c>
      <c r="G605" s="144">
        <f>VLOOKUP($A605,'2'!$X:$AB,4,FALSE)</f>
        <v>0.9</v>
      </c>
      <c r="H605" s="343" t="str">
        <f>VLOOKUP($A605,'2'!$X:$AB,5,FALSE)</f>
        <v>No</v>
      </c>
      <c r="J605" s="144">
        <v>5.45</v>
      </c>
      <c r="K605" s="144">
        <v>1069</v>
      </c>
      <c r="L605" s="144" t="s">
        <v>2367</v>
      </c>
      <c r="M605" s="144" t="s">
        <v>188</v>
      </c>
      <c r="N605" s="144" t="s">
        <v>165</v>
      </c>
      <c r="O605" s="343">
        <v>5.45</v>
      </c>
    </row>
    <row r="606" spans="1:15" s="144" customFormat="1" ht="15">
      <c r="A606" s="342">
        <v>602</v>
      </c>
      <c r="B606" s="144" t="s">
        <v>2368</v>
      </c>
      <c r="C606" s="144" t="s">
        <v>2369</v>
      </c>
      <c r="D606" s="144" t="s">
        <v>2366</v>
      </c>
      <c r="E606" s="144" t="str">
        <f>VLOOKUP(A606,'2'!$X:$AB,2,FALSE)</f>
        <v>Within an hour</v>
      </c>
      <c r="F606" s="144">
        <f>VLOOKUP($A606,'2'!$X:$AB,3,FALSE)</f>
        <v>0.96</v>
      </c>
      <c r="G606" s="144">
        <f>VLOOKUP($A606,'2'!$X:$AB,4,FALSE)</f>
        <v>0.67</v>
      </c>
      <c r="H606" s="343" t="str">
        <f>VLOOKUP($A606,'2'!$X:$AB,5,FALSE)</f>
        <v>No</v>
      </c>
      <c r="J606" s="144">
        <v>60.2</v>
      </c>
      <c r="K606" s="144">
        <v>1072</v>
      </c>
      <c r="L606" s="144" t="s">
        <v>2370</v>
      </c>
      <c r="M606" s="144" t="s">
        <v>176</v>
      </c>
      <c r="N606" s="144" t="s">
        <v>177</v>
      </c>
      <c r="O606" s="343">
        <v>60.2</v>
      </c>
    </row>
    <row r="607" spans="1:15" s="144" customFormat="1" ht="15">
      <c r="A607" s="342">
        <v>603</v>
      </c>
      <c r="B607" s="144" t="s">
        <v>2371</v>
      </c>
      <c r="C607" s="144" t="s">
        <v>2372</v>
      </c>
      <c r="D607" s="144" t="s">
        <v>2373</v>
      </c>
      <c r="E607" s="144" t="str">
        <f>VLOOKUP(A607,'2'!$X:$AB,2,FALSE)</f>
        <v>Within a day</v>
      </c>
      <c r="F607" s="144">
        <f>VLOOKUP($A607,'2'!$X:$AB,3,FALSE)</f>
        <v>1</v>
      </c>
      <c r="G607" s="144">
        <f>VLOOKUP($A607,'2'!$X:$AB,4,FALSE)</f>
        <v>0.71</v>
      </c>
      <c r="H607" s="343" t="str">
        <f>VLOOKUP($A607,'2'!$X:$AB,5,FALSE)</f>
        <v>Yes</v>
      </c>
      <c r="J607" s="144">
        <v>6.15</v>
      </c>
      <c r="K607" s="144">
        <v>1075</v>
      </c>
      <c r="L607" s="144" t="s">
        <v>2374</v>
      </c>
      <c r="M607" s="144" t="s">
        <v>188</v>
      </c>
      <c r="N607" s="144" t="s">
        <v>189</v>
      </c>
      <c r="O607" s="343">
        <v>6.15</v>
      </c>
    </row>
    <row r="608" spans="1:15" s="144" customFormat="1" ht="15">
      <c r="A608" s="342">
        <v>604</v>
      </c>
      <c r="B608" s="144" t="s">
        <v>2375</v>
      </c>
      <c r="C608" s="144" t="s">
        <v>2376</v>
      </c>
      <c r="D608" s="144" t="s">
        <v>2373</v>
      </c>
      <c r="E608" s="144">
        <f>VLOOKUP(A608,'2'!$X:$AB,2,FALSE)</f>
        <v>0</v>
      </c>
      <c r="F608" s="144">
        <f>VLOOKUP($A608,'2'!$X:$AB,3,FALSE)</f>
        <v>0</v>
      </c>
      <c r="G608" s="144">
        <f>VLOOKUP($A608,'2'!$X:$AB,4,FALSE)</f>
        <v>0</v>
      </c>
      <c r="H608" s="343">
        <f>VLOOKUP($A608,'2'!$X:$AB,5,FALSE)</f>
        <v>0</v>
      </c>
      <c r="J608" s="144">
        <v>7.59</v>
      </c>
      <c r="K608" s="144">
        <v>1080</v>
      </c>
      <c r="L608" s="144" t="s">
        <v>2377</v>
      </c>
      <c r="M608" s="144" t="s">
        <v>188</v>
      </c>
      <c r="N608" s="144" t="s">
        <v>574</v>
      </c>
      <c r="O608" s="343">
        <v>7.59</v>
      </c>
    </row>
    <row r="609" spans="1:15" s="144" customFormat="1" ht="15">
      <c r="A609" s="342">
        <v>605</v>
      </c>
      <c r="B609" s="144" t="s">
        <v>2378</v>
      </c>
      <c r="C609" s="144" t="s">
        <v>2379</v>
      </c>
      <c r="D609" s="144" t="s">
        <v>2380</v>
      </c>
      <c r="E609" s="144" t="str">
        <f>VLOOKUP(A609,'2'!$X:$AB,2,FALSE)</f>
        <v>Within an hour</v>
      </c>
      <c r="F609" s="144">
        <f>VLOOKUP($A609,'2'!$X:$AB,3,FALSE)</f>
        <v>1</v>
      </c>
      <c r="G609" s="144">
        <f>VLOOKUP($A609,'2'!$X:$AB,4,FALSE)</f>
        <v>0.81</v>
      </c>
      <c r="H609" s="343" t="str">
        <f>VLOOKUP($A609,'2'!$X:$AB,5,FALSE)</f>
        <v>Yes</v>
      </c>
      <c r="J609" s="144">
        <v>5</v>
      </c>
      <c r="K609" s="144">
        <v>1083</v>
      </c>
      <c r="L609" s="144" t="s">
        <v>2381</v>
      </c>
      <c r="M609" s="144" t="s">
        <v>164</v>
      </c>
      <c r="N609" s="144" t="s">
        <v>266</v>
      </c>
      <c r="O609" s="343">
        <v>5</v>
      </c>
    </row>
    <row r="610" spans="1:15" s="144" customFormat="1" ht="15">
      <c r="A610" s="342">
        <v>606</v>
      </c>
      <c r="B610" s="144" t="s">
        <v>2382</v>
      </c>
      <c r="C610" s="144" t="s">
        <v>2383</v>
      </c>
      <c r="D610" s="144" t="s">
        <v>2380</v>
      </c>
      <c r="E610" s="144" t="str">
        <f>VLOOKUP(A610,'2'!$X:$AB,2,FALSE)</f>
        <v>A few days or more</v>
      </c>
      <c r="F610" s="144">
        <f>VLOOKUP($A610,'2'!$X:$AB,3,FALSE)</f>
        <v>0</v>
      </c>
      <c r="G610" s="144">
        <f>VLOOKUP($A610,'2'!$X:$AB,4,FALSE)</f>
        <v>0.97</v>
      </c>
      <c r="H610" s="343" t="str">
        <f>VLOOKUP($A610,'2'!$X:$AB,5,FALSE)</f>
        <v>No</v>
      </c>
      <c r="J610" s="144">
        <v>5.83</v>
      </c>
      <c r="K610" s="144">
        <v>1085</v>
      </c>
      <c r="L610" s="144" t="s">
        <v>2384</v>
      </c>
      <c r="M610" s="144" t="s">
        <v>188</v>
      </c>
      <c r="N610" s="144" t="s">
        <v>315</v>
      </c>
      <c r="O610" s="343">
        <v>5.83</v>
      </c>
    </row>
    <row r="611" spans="1:15" s="144" customFormat="1" ht="15">
      <c r="A611" s="342">
        <v>607</v>
      </c>
      <c r="B611" s="144" t="s">
        <v>2385</v>
      </c>
      <c r="C611" s="144" t="s">
        <v>2386</v>
      </c>
      <c r="D611" s="144" t="s">
        <v>2380</v>
      </c>
      <c r="E611" s="144" t="str">
        <f>VLOOKUP(A611,'2'!$X:$AB,2,FALSE)</f>
        <v>Within a few hours</v>
      </c>
      <c r="F611" s="144">
        <f>VLOOKUP($A611,'2'!$X:$AB,3,FALSE)</f>
        <v>1</v>
      </c>
      <c r="G611" s="144">
        <f>VLOOKUP($A611,'2'!$X:$AB,4,FALSE)</f>
        <v>0.76</v>
      </c>
      <c r="H611" s="343" t="str">
        <f>VLOOKUP($A611,'2'!$X:$AB,5,FALSE)</f>
        <v>No</v>
      </c>
      <c r="J611" s="144">
        <v>9.86</v>
      </c>
      <c r="K611" s="144">
        <v>1085</v>
      </c>
      <c r="L611" s="144" t="s">
        <v>2384</v>
      </c>
      <c r="M611" s="144" t="s">
        <v>188</v>
      </c>
      <c r="N611" s="144" t="s">
        <v>315</v>
      </c>
      <c r="O611" s="343">
        <v>9.86</v>
      </c>
    </row>
    <row r="612" spans="1:15" s="144" customFormat="1" ht="15">
      <c r="A612" s="342">
        <v>608</v>
      </c>
      <c r="B612" s="144" t="s">
        <v>2387</v>
      </c>
      <c r="C612" s="144" t="s">
        <v>2388</v>
      </c>
      <c r="D612" s="144" t="s">
        <v>2389</v>
      </c>
      <c r="E612" s="144" t="str">
        <f>VLOOKUP(A612,'2'!$X:$AB,2,FALSE)</f>
        <v>Within an hour</v>
      </c>
      <c r="F612" s="144">
        <f>VLOOKUP($A612,'2'!$X:$AB,3,FALSE)</f>
        <v>1</v>
      </c>
      <c r="G612" s="144">
        <f>VLOOKUP($A612,'2'!$X:$AB,4,FALSE)</f>
        <v>0.91</v>
      </c>
      <c r="H612" s="343" t="str">
        <f>VLOOKUP($A612,'2'!$X:$AB,5,FALSE)</f>
        <v>Yes</v>
      </c>
      <c r="J612" s="144">
        <v>8.65</v>
      </c>
      <c r="K612" s="144">
        <v>1085</v>
      </c>
      <c r="L612" s="144" t="s">
        <v>2384</v>
      </c>
      <c r="M612" s="144" t="s">
        <v>188</v>
      </c>
      <c r="N612" s="144" t="s">
        <v>582</v>
      </c>
      <c r="O612" s="343">
        <v>8.65</v>
      </c>
    </row>
    <row r="613" spans="1:15" s="144" customFormat="1" ht="15">
      <c r="A613" s="342">
        <v>609</v>
      </c>
      <c r="B613" s="144" t="s">
        <v>2390</v>
      </c>
      <c r="C613" s="144" t="s">
        <v>2391</v>
      </c>
      <c r="D613" s="144" t="s">
        <v>2389</v>
      </c>
      <c r="E613" s="144" t="str">
        <f>VLOOKUP(A613,'2'!$X:$AB,2,FALSE)</f>
        <v>Within a few hours</v>
      </c>
      <c r="F613" s="144">
        <f>VLOOKUP($A613,'2'!$X:$AB,3,FALSE)</f>
        <v>0.83</v>
      </c>
      <c r="G613" s="144">
        <f>VLOOKUP($A613,'2'!$X:$AB,4,FALSE)</f>
        <v>1</v>
      </c>
      <c r="H613" s="343" t="str">
        <f>VLOOKUP($A613,'2'!$X:$AB,5,FALSE)</f>
        <v>No</v>
      </c>
      <c r="J613" s="144">
        <v>5.08</v>
      </c>
      <c r="K613" s="144">
        <v>1085</v>
      </c>
      <c r="L613" s="144" t="s">
        <v>2384</v>
      </c>
      <c r="M613" s="144" t="s">
        <v>188</v>
      </c>
      <c r="N613" s="144" t="s">
        <v>315</v>
      </c>
      <c r="O613" s="343">
        <v>5.08</v>
      </c>
    </row>
    <row r="614" spans="1:15" s="144" customFormat="1" ht="15">
      <c r="A614" s="342">
        <v>610</v>
      </c>
      <c r="B614" s="144" t="s">
        <v>2392</v>
      </c>
      <c r="C614" s="144" t="s">
        <v>2393</v>
      </c>
      <c r="D614" s="144" t="s">
        <v>2394</v>
      </c>
      <c r="E614" s="144" t="str">
        <f>VLOOKUP(A614,'2'!$X:$AB,2,FALSE)</f>
        <v>Within an hour</v>
      </c>
      <c r="F614" s="144">
        <f>VLOOKUP($A614,'2'!$X:$AB,3,FALSE)</f>
        <v>1</v>
      </c>
      <c r="G614" s="144">
        <f>VLOOKUP($A614,'2'!$X:$AB,4,FALSE)</f>
        <v>0.97</v>
      </c>
      <c r="H614" s="343" t="str">
        <f>VLOOKUP($A614,'2'!$X:$AB,5,FALSE)</f>
        <v>No</v>
      </c>
      <c r="J614" s="144">
        <v>7.27</v>
      </c>
      <c r="K614" s="144">
        <v>1086</v>
      </c>
      <c r="L614" s="144" t="s">
        <v>2395</v>
      </c>
      <c r="M614" s="144" t="s">
        <v>188</v>
      </c>
      <c r="N614" s="144" t="s">
        <v>369</v>
      </c>
      <c r="O614" s="343">
        <v>7.27</v>
      </c>
    </row>
    <row r="615" spans="1:15" s="144" customFormat="1" ht="15">
      <c r="A615" s="342">
        <v>611</v>
      </c>
      <c r="B615" s="144" t="s">
        <v>2396</v>
      </c>
      <c r="C615" s="144" t="s">
        <v>2397</v>
      </c>
      <c r="D615" s="144" t="s">
        <v>2398</v>
      </c>
      <c r="E615" s="144" t="str">
        <f>VLOOKUP(A615,'2'!$X:$AB,2,FALSE)</f>
        <v>Within an hour</v>
      </c>
      <c r="F615" s="144">
        <f>VLOOKUP($A615,'2'!$X:$AB,3,FALSE)</f>
        <v>1</v>
      </c>
      <c r="G615" s="144">
        <f>VLOOKUP($A615,'2'!$X:$AB,4,FALSE)</f>
        <v>1</v>
      </c>
      <c r="H615" s="343" t="str">
        <f>VLOOKUP($A615,'2'!$X:$AB,5,FALSE)</f>
        <v>Yes</v>
      </c>
      <c r="J615" s="144">
        <v>4.53</v>
      </c>
      <c r="K615" s="144">
        <v>1101</v>
      </c>
      <c r="L615" s="144" t="s">
        <v>2399</v>
      </c>
      <c r="M615" s="144" t="s">
        <v>188</v>
      </c>
      <c r="N615" s="144" t="s">
        <v>463</v>
      </c>
      <c r="O615" s="343">
        <v>4.53</v>
      </c>
    </row>
    <row r="616" spans="1:15" s="144" customFormat="1" ht="15">
      <c r="A616" s="342">
        <v>612</v>
      </c>
      <c r="B616" s="144" t="s">
        <v>2400</v>
      </c>
      <c r="C616" s="144" t="s">
        <v>2401</v>
      </c>
      <c r="D616" s="144" t="s">
        <v>2402</v>
      </c>
      <c r="E616" s="144" t="str">
        <f>VLOOKUP(A616,'2'!$X:$AB,2,FALSE)</f>
        <v>Within an hour</v>
      </c>
      <c r="F616" s="144">
        <f>VLOOKUP($A616,'2'!$X:$AB,3,FALSE)</f>
        <v>1</v>
      </c>
      <c r="G616" s="144">
        <f>VLOOKUP($A616,'2'!$X:$AB,4,FALSE)</f>
        <v>1</v>
      </c>
      <c r="H616" s="343" t="str">
        <f>VLOOKUP($A616,'2'!$X:$AB,5,FALSE)</f>
        <v>No</v>
      </c>
      <c r="J616" s="144">
        <v>91.05</v>
      </c>
      <c r="K616" s="144">
        <v>1103</v>
      </c>
      <c r="L616" s="144" t="s">
        <v>2403</v>
      </c>
      <c r="M616" s="144" t="s">
        <v>176</v>
      </c>
      <c r="N616" s="144" t="s">
        <v>708</v>
      </c>
      <c r="O616" s="343">
        <v>91.05</v>
      </c>
    </row>
    <row r="617" spans="1:15" s="144" customFormat="1" ht="15">
      <c r="A617" s="342">
        <v>613</v>
      </c>
      <c r="B617" s="144" t="s">
        <v>2404</v>
      </c>
      <c r="C617" s="144" t="s">
        <v>2405</v>
      </c>
      <c r="D617" s="144" t="s">
        <v>2406</v>
      </c>
      <c r="E617" s="144" t="str">
        <f>VLOOKUP(A617,'2'!$X:$AB,2,FALSE)</f>
        <v>Within a few hours</v>
      </c>
      <c r="F617" s="144">
        <f>VLOOKUP($A617,'2'!$X:$AB,3,FALSE)</f>
        <v>1</v>
      </c>
      <c r="G617" s="144">
        <f>VLOOKUP($A617,'2'!$X:$AB,4,FALSE)</f>
        <v>1</v>
      </c>
      <c r="H617" s="343" t="str">
        <f>VLOOKUP($A617,'2'!$X:$AB,5,FALSE)</f>
        <v>Yes</v>
      </c>
      <c r="J617" s="144">
        <v>91.05</v>
      </c>
      <c r="K617" s="144">
        <v>1104</v>
      </c>
      <c r="L617" s="144" t="s">
        <v>2407</v>
      </c>
      <c r="M617" s="144" t="s">
        <v>176</v>
      </c>
      <c r="N617" s="144" t="s">
        <v>708</v>
      </c>
      <c r="O617" s="343">
        <v>91.05</v>
      </c>
    </row>
    <row r="618" spans="1:15" s="144" customFormat="1" ht="15">
      <c r="A618" s="342">
        <v>614</v>
      </c>
      <c r="B618" s="144" t="s">
        <v>2408</v>
      </c>
      <c r="C618" s="144" t="s">
        <v>2409</v>
      </c>
      <c r="D618" s="144" t="s">
        <v>2406</v>
      </c>
      <c r="E618" s="144" t="str">
        <f>VLOOKUP(A618,'2'!$X:$AB,2,FALSE)</f>
        <v>Within a day</v>
      </c>
      <c r="F618" s="144">
        <f>VLOOKUP($A618,'2'!$X:$AB,3,FALSE)</f>
        <v>0.82</v>
      </c>
      <c r="G618" s="144">
        <f>VLOOKUP($A618,'2'!$X:$AB,4,FALSE)</f>
        <v>0.39</v>
      </c>
      <c r="H618" s="343" t="str">
        <f>VLOOKUP($A618,'2'!$X:$AB,5,FALSE)</f>
        <v>No</v>
      </c>
      <c r="J618" s="144">
        <v>1.02</v>
      </c>
      <c r="K618" s="144">
        <v>1106</v>
      </c>
      <c r="L618" s="144" t="s">
        <v>2410</v>
      </c>
      <c r="M618" s="144" t="s">
        <v>188</v>
      </c>
      <c r="N618" s="144" t="s">
        <v>315</v>
      </c>
      <c r="O618" s="343">
        <v>1.02</v>
      </c>
    </row>
    <row r="619" spans="1:15" s="144" customFormat="1" ht="15">
      <c r="A619" s="342">
        <v>615</v>
      </c>
      <c r="B619" s="144" t="s">
        <v>2411</v>
      </c>
      <c r="C619" s="144" t="s">
        <v>2412</v>
      </c>
      <c r="D619" s="144" t="s">
        <v>2406</v>
      </c>
      <c r="E619" s="144" t="str">
        <f>VLOOKUP(A619,'2'!$X:$AB,2,FALSE)</f>
        <v>Within an hour</v>
      </c>
      <c r="F619" s="144">
        <f>VLOOKUP($A619,'2'!$X:$AB,3,FALSE)</f>
        <v>1</v>
      </c>
      <c r="G619" s="144">
        <f>VLOOKUP($A619,'2'!$X:$AB,4,FALSE)</f>
        <v>0.36</v>
      </c>
      <c r="H619" s="343" t="str">
        <f>VLOOKUP($A619,'2'!$X:$AB,5,FALSE)</f>
        <v>No</v>
      </c>
      <c r="J619" s="144">
        <v>3.98</v>
      </c>
      <c r="K619" s="144">
        <v>1106</v>
      </c>
      <c r="L619" s="144" t="s">
        <v>2410</v>
      </c>
      <c r="M619" s="144" t="s">
        <v>188</v>
      </c>
      <c r="N619" s="144" t="s">
        <v>574</v>
      </c>
      <c r="O619" s="343">
        <v>3.98</v>
      </c>
    </row>
    <row r="620" spans="1:15" s="144" customFormat="1" ht="15">
      <c r="A620" s="342">
        <v>616</v>
      </c>
      <c r="B620" s="144" t="s">
        <v>2413</v>
      </c>
      <c r="C620" s="144" t="s">
        <v>2414</v>
      </c>
      <c r="D620" s="144" t="s">
        <v>2406</v>
      </c>
      <c r="E620" s="144" t="str">
        <f>VLOOKUP(A620,'2'!$X:$AB,2,FALSE)</f>
        <v>Within a few hours</v>
      </c>
      <c r="F620" s="144">
        <f>VLOOKUP($A620,'2'!$X:$AB,3,FALSE)</f>
        <v>1</v>
      </c>
      <c r="G620" s="144">
        <f>VLOOKUP($A620,'2'!$X:$AB,4,FALSE)</f>
        <v>1</v>
      </c>
      <c r="H620" s="343" t="str">
        <f>VLOOKUP($A620,'2'!$X:$AB,5,FALSE)</f>
        <v>Yes</v>
      </c>
      <c r="J620" s="144">
        <v>24.49</v>
      </c>
      <c r="K620" s="144">
        <v>1106</v>
      </c>
      <c r="L620" s="144" t="s">
        <v>2410</v>
      </c>
      <c r="M620" s="144" t="s">
        <v>188</v>
      </c>
      <c r="N620" s="144" t="s">
        <v>177</v>
      </c>
      <c r="O620" s="343">
        <v>24.49</v>
      </c>
    </row>
    <row r="621" spans="1:15" s="144" customFormat="1" ht="15">
      <c r="A621" s="342">
        <v>617</v>
      </c>
      <c r="B621" s="144" t="s">
        <v>2415</v>
      </c>
      <c r="C621" s="144" t="s">
        <v>2416</v>
      </c>
      <c r="D621" s="144" t="s">
        <v>2406</v>
      </c>
      <c r="E621" s="144" t="str">
        <f>VLOOKUP(A621,'2'!$X:$AB,2,FALSE)</f>
        <v>Within a day</v>
      </c>
      <c r="F621" s="144">
        <f>VLOOKUP($A621,'2'!$X:$AB,3,FALSE)</f>
        <v>1</v>
      </c>
      <c r="G621" s="144">
        <f>VLOOKUP($A621,'2'!$X:$AB,4,FALSE)</f>
        <v>0.48</v>
      </c>
      <c r="H621" s="343" t="str">
        <f>VLOOKUP($A621,'2'!$X:$AB,5,FALSE)</f>
        <v>No</v>
      </c>
      <c r="J621" s="144">
        <v>3.98</v>
      </c>
      <c r="K621" s="144">
        <v>1107</v>
      </c>
      <c r="L621" s="144" t="s">
        <v>2417</v>
      </c>
      <c r="M621" s="144" t="s">
        <v>188</v>
      </c>
      <c r="N621" s="144" t="s">
        <v>574</v>
      </c>
      <c r="O621" s="343">
        <v>3.98</v>
      </c>
    </row>
    <row r="622" spans="1:15" s="144" customFormat="1" ht="15">
      <c r="A622" s="342">
        <v>618</v>
      </c>
      <c r="B622" s="144" t="s">
        <v>2418</v>
      </c>
      <c r="C622" s="144" t="s">
        <v>2419</v>
      </c>
      <c r="D622" s="144" t="s">
        <v>2406</v>
      </c>
      <c r="E622" s="144" t="str">
        <f>VLOOKUP(A622,'2'!$X:$AB,2,FALSE)</f>
        <v>Within a few hours</v>
      </c>
      <c r="F622" s="144">
        <f>VLOOKUP($A622,'2'!$X:$AB,3,FALSE)</f>
        <v>0.9</v>
      </c>
      <c r="G622" s="144">
        <f>VLOOKUP($A622,'2'!$X:$AB,4,FALSE)</f>
        <v>0.96</v>
      </c>
      <c r="H622" s="343" t="str">
        <f>VLOOKUP($A622,'2'!$X:$AB,5,FALSE)</f>
        <v>No</v>
      </c>
      <c r="J622" s="144">
        <v>12.62</v>
      </c>
      <c r="K622" s="144">
        <v>1108</v>
      </c>
      <c r="L622" s="144" t="s">
        <v>2420</v>
      </c>
      <c r="M622" s="144" t="s">
        <v>164</v>
      </c>
      <c r="N622" s="144" t="s">
        <v>369</v>
      </c>
      <c r="O622" s="343">
        <v>12.62</v>
      </c>
    </row>
    <row r="623" spans="1:15" s="144" customFormat="1" ht="15">
      <c r="A623" s="342">
        <v>619</v>
      </c>
      <c r="B623" s="144" t="s">
        <v>2421</v>
      </c>
      <c r="C623" s="144" t="s">
        <v>2422</v>
      </c>
      <c r="D623" s="144" t="s">
        <v>2423</v>
      </c>
      <c r="E623" s="144" t="str">
        <f>VLOOKUP(A623,'2'!$X:$AB,2,FALSE)</f>
        <v>Within an hour</v>
      </c>
      <c r="F623" s="144">
        <f>VLOOKUP($A623,'2'!$X:$AB,3,FALSE)</f>
        <v>1</v>
      </c>
      <c r="G623" s="144">
        <f>VLOOKUP($A623,'2'!$X:$AB,4,FALSE)</f>
        <v>0.77</v>
      </c>
      <c r="H623" s="343" t="str">
        <f>VLOOKUP($A623,'2'!$X:$AB,5,FALSE)</f>
        <v>Yes</v>
      </c>
      <c r="J623" s="144">
        <v>1.02</v>
      </c>
      <c r="K623" s="144">
        <v>1108</v>
      </c>
      <c r="L623" s="144" t="s">
        <v>2420</v>
      </c>
      <c r="M623" s="144" t="s">
        <v>188</v>
      </c>
      <c r="N623" s="144" t="s">
        <v>315</v>
      </c>
      <c r="O623" s="343">
        <v>1.02</v>
      </c>
    </row>
    <row r="624" spans="1:15" s="144" customFormat="1" ht="15">
      <c r="A624" s="342">
        <v>620</v>
      </c>
      <c r="B624" s="144" t="s">
        <v>2424</v>
      </c>
      <c r="C624" s="144" t="s">
        <v>2425</v>
      </c>
      <c r="D624" s="144" t="s">
        <v>2423</v>
      </c>
      <c r="E624" s="144" t="str">
        <f>VLOOKUP(A624,'2'!$X:$AB,2,FALSE)</f>
        <v>Within a day</v>
      </c>
      <c r="F624" s="144">
        <f>VLOOKUP($A624,'2'!$X:$AB,3,FALSE)</f>
        <v>0.67</v>
      </c>
      <c r="G624" s="144">
        <f>VLOOKUP($A624,'2'!$X:$AB,4,FALSE)</f>
        <v>0.5</v>
      </c>
      <c r="H624" s="343" t="str">
        <f>VLOOKUP($A624,'2'!$X:$AB,5,FALSE)</f>
        <v>No</v>
      </c>
      <c r="J624" s="144">
        <v>8.99</v>
      </c>
      <c r="K624" s="144">
        <v>1108</v>
      </c>
      <c r="L624" s="144" t="s">
        <v>2420</v>
      </c>
      <c r="M624" s="144" t="s">
        <v>164</v>
      </c>
      <c r="N624" s="144" t="s">
        <v>266</v>
      </c>
      <c r="O624" s="343">
        <v>8.99</v>
      </c>
    </row>
    <row r="625" spans="1:15" s="144" customFormat="1" ht="15">
      <c r="A625" s="342">
        <v>621</v>
      </c>
      <c r="B625" s="144" t="s">
        <v>2426</v>
      </c>
      <c r="C625" s="144" t="s">
        <v>2427</v>
      </c>
      <c r="D625" s="144" t="s">
        <v>2428</v>
      </c>
      <c r="E625" s="144" t="str">
        <f>VLOOKUP(A625,'2'!$X:$AB,2,FALSE)</f>
        <v>Within a few hours</v>
      </c>
      <c r="F625" s="144">
        <f>VLOOKUP($A625,'2'!$X:$AB,3,FALSE)</f>
        <v>1</v>
      </c>
      <c r="G625" s="144">
        <f>VLOOKUP($A625,'2'!$X:$AB,4,FALSE)</f>
        <v>0.44</v>
      </c>
      <c r="H625" s="343" t="str">
        <f>VLOOKUP($A625,'2'!$X:$AB,5,FALSE)</f>
        <v>Yes</v>
      </c>
      <c r="J625" s="144">
        <v>10.16</v>
      </c>
      <c r="K625" s="144">
        <v>1109</v>
      </c>
      <c r="L625" s="144" t="s">
        <v>2429</v>
      </c>
      <c r="M625" s="144" t="s">
        <v>188</v>
      </c>
      <c r="N625" s="144" t="s">
        <v>189</v>
      </c>
      <c r="O625" s="343">
        <v>10.16</v>
      </c>
    </row>
    <row r="626" spans="1:15" s="144" customFormat="1" ht="15">
      <c r="A626" s="342">
        <v>622</v>
      </c>
      <c r="B626" s="144" t="s">
        <v>2430</v>
      </c>
      <c r="C626" s="144" t="s">
        <v>2431</v>
      </c>
      <c r="D626" s="144" t="s">
        <v>2432</v>
      </c>
      <c r="E626" s="144" t="str">
        <f>VLOOKUP(A626,'2'!$X:$AB,2,FALSE)</f>
        <v>Within a few hours</v>
      </c>
      <c r="F626" s="144">
        <f>VLOOKUP($A626,'2'!$X:$AB,3,FALSE)</f>
        <v>1</v>
      </c>
      <c r="G626" s="144">
        <f>VLOOKUP($A626,'2'!$X:$AB,4,FALSE)</f>
        <v>0.74</v>
      </c>
      <c r="H626" s="343" t="str">
        <f>VLOOKUP($A626,'2'!$X:$AB,5,FALSE)</f>
        <v>No</v>
      </c>
      <c r="J626" s="144">
        <v>54.92</v>
      </c>
      <c r="K626" s="144">
        <v>1112</v>
      </c>
      <c r="L626" s="144" t="s">
        <v>2433</v>
      </c>
      <c r="M626" s="144" t="s">
        <v>176</v>
      </c>
      <c r="N626" s="144" t="s">
        <v>597</v>
      </c>
      <c r="O626" s="343">
        <v>54.92</v>
      </c>
    </row>
    <row r="627" spans="1:15" s="144" customFormat="1" ht="15">
      <c r="A627" s="342">
        <v>623</v>
      </c>
      <c r="B627" s="144" t="s">
        <v>2434</v>
      </c>
      <c r="C627" s="144" t="s">
        <v>2435</v>
      </c>
      <c r="D627" s="144" t="s">
        <v>2432</v>
      </c>
      <c r="E627" s="144">
        <f>VLOOKUP(A627,'2'!$X:$AB,2,FALSE)</f>
        <v>0</v>
      </c>
      <c r="F627" s="144">
        <f>VLOOKUP($A627,'2'!$X:$AB,3,FALSE)</f>
        <v>0</v>
      </c>
      <c r="G627" s="144">
        <f>VLOOKUP($A627,'2'!$X:$AB,4,FALSE)</f>
        <v>0</v>
      </c>
      <c r="H627" s="343">
        <f>VLOOKUP($A627,'2'!$X:$AB,5,FALSE)</f>
        <v>0</v>
      </c>
      <c r="J627" s="144">
        <v>29.7</v>
      </c>
      <c r="K627" s="144">
        <v>1112</v>
      </c>
      <c r="L627" s="144" t="s">
        <v>2433</v>
      </c>
      <c r="M627" s="144" t="s">
        <v>176</v>
      </c>
      <c r="N627" s="144" t="s">
        <v>283</v>
      </c>
      <c r="O627" s="343">
        <v>29.7</v>
      </c>
    </row>
    <row r="628" spans="1:15" s="144" customFormat="1" ht="15">
      <c r="A628" s="342">
        <v>624</v>
      </c>
      <c r="B628" s="144" t="s">
        <v>2436</v>
      </c>
      <c r="C628" s="144" t="s">
        <v>2437</v>
      </c>
      <c r="D628" s="144" t="s">
        <v>2432</v>
      </c>
      <c r="E628" s="144" t="str">
        <f>VLOOKUP(A628,'2'!$X:$AB,2,FALSE)</f>
        <v>Within a few hours</v>
      </c>
      <c r="F628" s="144">
        <f>VLOOKUP($A628,'2'!$X:$AB,3,FALSE)</f>
        <v>1</v>
      </c>
      <c r="G628" s="144">
        <f>VLOOKUP($A628,'2'!$X:$AB,4,FALSE)</f>
        <v>0.86</v>
      </c>
      <c r="H628" s="343" t="str">
        <f>VLOOKUP($A628,'2'!$X:$AB,5,FALSE)</f>
        <v>No</v>
      </c>
      <c r="J628" s="144">
        <v>0.5</v>
      </c>
      <c r="K628" s="144">
        <v>1113</v>
      </c>
      <c r="L628" s="144" t="s">
        <v>2438</v>
      </c>
      <c r="M628" s="144" t="s">
        <v>188</v>
      </c>
      <c r="N628" s="144" t="s">
        <v>447</v>
      </c>
      <c r="O628" s="343">
        <v>0.5</v>
      </c>
    </row>
    <row r="629" spans="1:15" s="144" customFormat="1" ht="15">
      <c r="A629" s="342">
        <v>625</v>
      </c>
      <c r="B629" s="144" t="s">
        <v>2439</v>
      </c>
      <c r="C629" s="144" t="s">
        <v>2440</v>
      </c>
      <c r="D629" s="144" t="s">
        <v>2441</v>
      </c>
      <c r="E629" s="144" t="str">
        <f>VLOOKUP(A629,'2'!$X:$AB,2,FALSE)</f>
        <v>Within a day</v>
      </c>
      <c r="F629" s="144">
        <f>VLOOKUP($A629,'2'!$X:$AB,3,FALSE)</f>
        <v>1</v>
      </c>
      <c r="G629" s="144">
        <f>VLOOKUP($A629,'2'!$X:$AB,4,FALSE)</f>
        <v>1</v>
      </c>
      <c r="H629" s="343" t="str">
        <f>VLOOKUP($A629,'2'!$X:$AB,5,FALSE)</f>
        <v>Yes</v>
      </c>
      <c r="J629" s="144">
        <v>5</v>
      </c>
      <c r="K629" s="144">
        <v>1113</v>
      </c>
      <c r="L629" s="144" t="s">
        <v>2438</v>
      </c>
      <c r="M629" s="144" t="s">
        <v>188</v>
      </c>
      <c r="N629" s="144" t="s">
        <v>266</v>
      </c>
      <c r="O629" s="343">
        <v>5</v>
      </c>
    </row>
    <row r="630" spans="1:15" s="144" customFormat="1" ht="15">
      <c r="A630" s="342">
        <v>626</v>
      </c>
      <c r="B630" s="144" t="s">
        <v>2442</v>
      </c>
      <c r="C630" s="144" t="s">
        <v>2443</v>
      </c>
      <c r="D630" s="144" t="s">
        <v>2441</v>
      </c>
      <c r="E630" s="144" t="str">
        <f>VLOOKUP(A630,'2'!$X:$AB,2,FALSE)</f>
        <v>Within a few hours</v>
      </c>
      <c r="F630" s="144">
        <f>VLOOKUP($A630,'2'!$X:$AB,3,FALSE)</f>
        <v>1</v>
      </c>
      <c r="G630" s="144">
        <f>VLOOKUP($A630,'2'!$X:$AB,4,FALSE)</f>
        <v>0.94</v>
      </c>
      <c r="H630" s="343" t="str">
        <f>VLOOKUP($A630,'2'!$X:$AB,5,FALSE)</f>
        <v>Yes</v>
      </c>
      <c r="J630" s="144">
        <v>35</v>
      </c>
      <c r="K630" s="144">
        <v>1117</v>
      </c>
      <c r="L630" s="144" t="s">
        <v>2444</v>
      </c>
      <c r="M630" s="144" t="s">
        <v>188</v>
      </c>
      <c r="N630" s="144" t="s">
        <v>463</v>
      </c>
      <c r="O630" s="343">
        <v>35</v>
      </c>
    </row>
    <row r="631" spans="1:15" s="144" customFormat="1" ht="15">
      <c r="A631" s="342">
        <v>627</v>
      </c>
      <c r="B631" s="144" t="s">
        <v>2445</v>
      </c>
      <c r="C631" s="144" t="s">
        <v>2446</v>
      </c>
      <c r="D631" s="144" t="s">
        <v>2447</v>
      </c>
      <c r="E631" s="144" t="str">
        <f>VLOOKUP(A631,'2'!$X:$AB,2,FALSE)</f>
        <v>Within a day</v>
      </c>
      <c r="F631" s="144">
        <f>VLOOKUP($A631,'2'!$X:$AB,3,FALSE)</f>
        <v>1</v>
      </c>
      <c r="G631" s="144">
        <f>VLOOKUP($A631,'2'!$X:$AB,4,FALSE)</f>
        <v>0.88</v>
      </c>
      <c r="H631" s="343" t="str">
        <f>VLOOKUP($A631,'2'!$X:$AB,5,FALSE)</f>
        <v>Yes</v>
      </c>
      <c r="J631" s="144">
        <v>8.68</v>
      </c>
      <c r="K631" s="144">
        <v>1121</v>
      </c>
      <c r="L631" s="144" t="s">
        <v>2448</v>
      </c>
      <c r="M631" s="144" t="s">
        <v>188</v>
      </c>
      <c r="N631" s="144" t="s">
        <v>315</v>
      </c>
      <c r="O631" s="343">
        <v>8.68</v>
      </c>
    </row>
    <row r="632" spans="1:15" s="144" customFormat="1" ht="15">
      <c r="A632" s="342">
        <v>628</v>
      </c>
      <c r="B632" s="144" t="s">
        <v>2449</v>
      </c>
      <c r="C632" s="144" t="s">
        <v>2450</v>
      </c>
      <c r="D632" s="144" t="s">
        <v>2447</v>
      </c>
      <c r="E632" s="144">
        <f>VLOOKUP(A632,'2'!$X:$AB,2,FALSE)</f>
        <v>0</v>
      </c>
      <c r="F632" s="144">
        <f>VLOOKUP($A632,'2'!$X:$AB,3,FALSE)</f>
        <v>0</v>
      </c>
      <c r="G632" s="144">
        <f>VLOOKUP($A632,'2'!$X:$AB,4,FALSE)</f>
        <v>0</v>
      </c>
      <c r="H632" s="343">
        <f>VLOOKUP($A632,'2'!$X:$AB,5,FALSE)</f>
        <v>0</v>
      </c>
      <c r="J632" s="144">
        <v>7.69</v>
      </c>
      <c r="K632" s="144">
        <v>1121</v>
      </c>
      <c r="L632" s="144" t="s">
        <v>2448</v>
      </c>
      <c r="M632" s="144" t="s">
        <v>188</v>
      </c>
      <c r="N632" s="144" t="s">
        <v>266</v>
      </c>
      <c r="O632" s="343">
        <v>7.69</v>
      </c>
    </row>
    <row r="633" spans="1:15" s="144" customFormat="1" ht="15">
      <c r="A633" s="342">
        <v>629</v>
      </c>
      <c r="B633" s="144" t="s">
        <v>2451</v>
      </c>
      <c r="C633" s="144" t="s">
        <v>2452</v>
      </c>
      <c r="D633" s="144" t="s">
        <v>2447</v>
      </c>
      <c r="E633" s="144">
        <f>VLOOKUP(A633,'2'!$X:$AB,2,FALSE)</f>
        <v>0</v>
      </c>
      <c r="F633" s="144">
        <f>VLOOKUP($A633,'2'!$X:$AB,3,FALSE)</f>
        <v>0</v>
      </c>
      <c r="G633" s="144">
        <f>VLOOKUP($A633,'2'!$X:$AB,4,FALSE)</f>
        <v>0</v>
      </c>
      <c r="H633" s="343">
        <f>VLOOKUP($A633,'2'!$X:$AB,5,FALSE)</f>
        <v>0</v>
      </c>
      <c r="J633" s="144">
        <v>7.72</v>
      </c>
      <c r="K633" s="144">
        <v>1123</v>
      </c>
      <c r="L633" s="144" t="s">
        <v>2453</v>
      </c>
      <c r="M633" s="144" t="s">
        <v>188</v>
      </c>
      <c r="N633" s="144" t="s">
        <v>369</v>
      </c>
      <c r="O633" s="343">
        <v>7.72</v>
      </c>
    </row>
    <row r="634" spans="1:15" s="144" customFormat="1" ht="15">
      <c r="A634" s="342">
        <v>630</v>
      </c>
      <c r="B634" s="144" t="s">
        <v>2454</v>
      </c>
      <c r="C634" s="144" t="s">
        <v>2455</v>
      </c>
      <c r="D634" s="144" t="s">
        <v>2447</v>
      </c>
      <c r="E634" s="144" t="str">
        <f>VLOOKUP(A634,'2'!$X:$AB,2,FALSE)</f>
        <v>Within a few hours</v>
      </c>
      <c r="F634" s="144">
        <f>VLOOKUP($A634,'2'!$X:$AB,3,FALSE)</f>
        <v>1</v>
      </c>
      <c r="G634" s="144">
        <f>VLOOKUP($A634,'2'!$X:$AB,4,FALSE)</f>
        <v>1</v>
      </c>
      <c r="H634" s="343" t="str">
        <f>VLOOKUP($A634,'2'!$X:$AB,5,FALSE)</f>
        <v>No</v>
      </c>
      <c r="J634" s="144">
        <v>4.99</v>
      </c>
      <c r="K634" s="144">
        <v>1123</v>
      </c>
      <c r="L634" s="144" t="s">
        <v>2453</v>
      </c>
      <c r="M634" s="144" t="s">
        <v>188</v>
      </c>
      <c r="N634" s="144" t="s">
        <v>266</v>
      </c>
      <c r="O634" s="343">
        <v>4.99</v>
      </c>
    </row>
    <row r="635" spans="1:15" s="144" customFormat="1" ht="15">
      <c r="A635" s="342">
        <v>631</v>
      </c>
      <c r="B635" s="144" t="s">
        <v>2456</v>
      </c>
      <c r="C635" s="144" t="s">
        <v>2457</v>
      </c>
      <c r="D635" s="144" t="s">
        <v>2447</v>
      </c>
      <c r="E635" s="144" t="str">
        <f>VLOOKUP(A635,'2'!$X:$AB,2,FALSE)</f>
        <v>Within an hour</v>
      </c>
      <c r="F635" s="144">
        <f>VLOOKUP($A635,'2'!$X:$AB,3,FALSE)</f>
        <v>1</v>
      </c>
      <c r="G635" s="144">
        <f>VLOOKUP($A635,'2'!$X:$AB,4,FALSE)</f>
        <v>0.96</v>
      </c>
      <c r="H635" s="343" t="str">
        <f>VLOOKUP($A635,'2'!$X:$AB,5,FALSE)</f>
        <v>Yes</v>
      </c>
      <c r="J635" s="144">
        <v>35.020000000000003</v>
      </c>
      <c r="K635" s="144">
        <v>1124</v>
      </c>
      <c r="L635" s="144" t="s">
        <v>2458</v>
      </c>
      <c r="M635" s="144" t="s">
        <v>176</v>
      </c>
      <c r="N635" s="144" t="s">
        <v>597</v>
      </c>
      <c r="O635" s="343">
        <v>35.020000000000003</v>
      </c>
    </row>
    <row r="636" spans="1:15" s="144" customFormat="1" ht="15">
      <c r="A636" s="342">
        <v>632</v>
      </c>
      <c r="B636" s="144" t="s">
        <v>2459</v>
      </c>
      <c r="C636" s="144" t="s">
        <v>2460</v>
      </c>
      <c r="D636" s="144" t="s">
        <v>2461</v>
      </c>
      <c r="E636" s="144" t="str">
        <f>VLOOKUP(A636,'2'!$X:$AB,2,FALSE)</f>
        <v>Within a few hours</v>
      </c>
      <c r="F636" s="144">
        <f>VLOOKUP($A636,'2'!$X:$AB,3,FALSE)</f>
        <v>1</v>
      </c>
      <c r="G636" s="144">
        <f>VLOOKUP($A636,'2'!$X:$AB,4,FALSE)</f>
        <v>1</v>
      </c>
      <c r="H636" s="343" t="str">
        <f>VLOOKUP($A636,'2'!$X:$AB,5,FALSE)</f>
        <v>Yes</v>
      </c>
      <c r="J636" s="144">
        <v>6.89</v>
      </c>
      <c r="K636" s="144">
        <v>1127</v>
      </c>
      <c r="L636" s="144" t="s">
        <v>2462</v>
      </c>
      <c r="M636" s="144" t="s">
        <v>188</v>
      </c>
      <c r="N636" s="144" t="s">
        <v>708</v>
      </c>
      <c r="O636" s="343">
        <v>6.89</v>
      </c>
    </row>
    <row r="637" spans="1:15" s="144" customFormat="1" ht="15">
      <c r="A637" s="342">
        <v>633</v>
      </c>
      <c r="B637" s="144" t="s">
        <v>2463</v>
      </c>
      <c r="C637" s="144" t="s">
        <v>2464</v>
      </c>
      <c r="D637" s="144" t="s">
        <v>2461</v>
      </c>
      <c r="E637" s="144">
        <f>VLOOKUP(A637,'2'!$X:$AB,2,FALSE)</f>
        <v>0</v>
      </c>
      <c r="F637" s="144">
        <f>VLOOKUP($A637,'2'!$X:$AB,3,FALSE)</f>
        <v>0</v>
      </c>
      <c r="G637" s="144">
        <f>VLOOKUP($A637,'2'!$X:$AB,4,FALSE)</f>
        <v>0</v>
      </c>
      <c r="H637" s="343">
        <f>VLOOKUP($A637,'2'!$X:$AB,5,FALSE)</f>
        <v>0</v>
      </c>
      <c r="J637" s="144">
        <v>0.7</v>
      </c>
      <c r="K637" s="144">
        <v>1127</v>
      </c>
      <c r="L637" s="144" t="s">
        <v>2462</v>
      </c>
      <c r="M637" s="144" t="s">
        <v>188</v>
      </c>
      <c r="N637" s="144" t="s">
        <v>229</v>
      </c>
      <c r="O637" s="343">
        <v>0.7</v>
      </c>
    </row>
    <row r="638" spans="1:15" s="144" customFormat="1" ht="15">
      <c r="A638" s="342">
        <v>634</v>
      </c>
      <c r="B638" s="144" t="s">
        <v>2465</v>
      </c>
      <c r="C638" s="144" t="s">
        <v>2466</v>
      </c>
      <c r="D638" s="144" t="s">
        <v>2467</v>
      </c>
      <c r="E638" s="144" t="str">
        <f>VLOOKUP(A638,'2'!$X:$AB,2,FALSE)</f>
        <v>Within an hour</v>
      </c>
      <c r="F638" s="144">
        <f>VLOOKUP($A638,'2'!$X:$AB,3,FALSE)</f>
        <v>1</v>
      </c>
      <c r="G638" s="144">
        <f>VLOOKUP($A638,'2'!$X:$AB,4,FALSE)</f>
        <v>0.89</v>
      </c>
      <c r="H638" s="343" t="str">
        <f>VLOOKUP($A638,'2'!$X:$AB,5,FALSE)</f>
        <v>Yes</v>
      </c>
      <c r="J638" s="144">
        <v>2.2599999999999998</v>
      </c>
      <c r="K638" s="144">
        <v>1128</v>
      </c>
      <c r="L638" s="144" t="s">
        <v>2468</v>
      </c>
      <c r="M638" s="144" t="s">
        <v>188</v>
      </c>
      <c r="N638" s="144" t="s">
        <v>315</v>
      </c>
      <c r="O638" s="343">
        <v>2.2599999999999998</v>
      </c>
    </row>
    <row r="639" spans="1:15" s="144" customFormat="1" ht="15">
      <c r="A639" s="342">
        <v>635</v>
      </c>
      <c r="B639" s="144" t="s">
        <v>2469</v>
      </c>
      <c r="C639" s="144" t="s">
        <v>2470</v>
      </c>
      <c r="D639" s="144" t="s">
        <v>2467</v>
      </c>
      <c r="E639" s="144" t="str">
        <f>VLOOKUP(A639,'2'!$X:$AB,2,FALSE)</f>
        <v>Within a few hours</v>
      </c>
      <c r="F639" s="144">
        <f>VLOOKUP($A639,'2'!$X:$AB,3,FALSE)</f>
        <v>1</v>
      </c>
      <c r="G639" s="144">
        <f>VLOOKUP($A639,'2'!$X:$AB,4,FALSE)</f>
        <v>1</v>
      </c>
      <c r="H639" s="343" t="str">
        <f>VLOOKUP($A639,'2'!$X:$AB,5,FALSE)</f>
        <v>No</v>
      </c>
      <c r="J639" s="144">
        <v>6.19</v>
      </c>
      <c r="K639" s="144">
        <v>1129</v>
      </c>
      <c r="L639" s="144" t="s">
        <v>2471</v>
      </c>
      <c r="M639" s="144" t="s">
        <v>188</v>
      </c>
      <c r="N639" s="144" t="s">
        <v>369</v>
      </c>
      <c r="O639" s="343">
        <v>6.19</v>
      </c>
    </row>
    <row r="640" spans="1:15" s="144" customFormat="1" ht="15">
      <c r="A640" s="342">
        <v>636</v>
      </c>
      <c r="B640" s="144" t="s">
        <v>2472</v>
      </c>
      <c r="C640" s="144" t="s">
        <v>2473</v>
      </c>
      <c r="D640" s="144" t="s">
        <v>2474</v>
      </c>
      <c r="E640" s="144" t="str">
        <f>VLOOKUP(A640,'2'!$X:$AB,2,FALSE)</f>
        <v>Within a few hours</v>
      </c>
      <c r="F640" s="144">
        <f>VLOOKUP($A640,'2'!$X:$AB,3,FALSE)</f>
        <v>1</v>
      </c>
      <c r="G640" s="144">
        <f>VLOOKUP($A640,'2'!$X:$AB,4,FALSE)</f>
        <v>0.82</v>
      </c>
      <c r="H640" s="343" t="str">
        <f>VLOOKUP($A640,'2'!$X:$AB,5,FALSE)</f>
        <v>Yes</v>
      </c>
      <c r="J640" s="144">
        <v>24.49</v>
      </c>
      <c r="K640" s="144">
        <v>1129</v>
      </c>
      <c r="L640" s="144" t="s">
        <v>2471</v>
      </c>
      <c r="M640" s="144" t="s">
        <v>188</v>
      </c>
      <c r="N640" s="144" t="s">
        <v>1254</v>
      </c>
      <c r="O640" s="343">
        <v>24.49</v>
      </c>
    </row>
    <row r="641" spans="1:15" s="144" customFormat="1" ht="15">
      <c r="A641" s="342">
        <v>637</v>
      </c>
      <c r="B641" s="144" t="s">
        <v>2475</v>
      </c>
      <c r="C641" s="144" t="s">
        <v>2476</v>
      </c>
      <c r="D641" s="144" t="s">
        <v>2477</v>
      </c>
      <c r="E641" s="144" t="str">
        <f>VLOOKUP(A641,'2'!$X:$AB,2,FALSE)</f>
        <v>Within an hour</v>
      </c>
      <c r="F641" s="144">
        <f>VLOOKUP($A641,'2'!$X:$AB,3,FALSE)</f>
        <v>1</v>
      </c>
      <c r="G641" s="144">
        <f>VLOOKUP($A641,'2'!$X:$AB,4,FALSE)</f>
        <v>0.6</v>
      </c>
      <c r="H641" s="343" t="str">
        <f>VLOOKUP($A641,'2'!$X:$AB,5,FALSE)</f>
        <v>Yes</v>
      </c>
      <c r="J641" s="144">
        <v>7.64</v>
      </c>
      <c r="K641" s="144">
        <v>1129</v>
      </c>
      <c r="L641" s="144" t="s">
        <v>2471</v>
      </c>
      <c r="M641" s="144" t="s">
        <v>164</v>
      </c>
      <c r="N641" s="144" t="s">
        <v>315</v>
      </c>
      <c r="O641" s="343">
        <v>7.64</v>
      </c>
    </row>
    <row r="642" spans="1:15" s="144" customFormat="1" ht="15">
      <c r="A642" s="342">
        <v>638</v>
      </c>
      <c r="B642" s="144" t="s">
        <v>2478</v>
      </c>
      <c r="C642" s="144" t="s">
        <v>2479</v>
      </c>
      <c r="D642" s="144" t="s">
        <v>2477</v>
      </c>
      <c r="E642" s="144">
        <f>VLOOKUP(A642,'2'!$X:$AB,2,FALSE)</f>
        <v>0</v>
      </c>
      <c r="F642" s="144">
        <f>VLOOKUP($A642,'2'!$X:$AB,3,FALSE)</f>
        <v>0</v>
      </c>
      <c r="G642" s="144">
        <f>VLOOKUP($A642,'2'!$X:$AB,4,FALSE)</f>
        <v>0</v>
      </c>
      <c r="H642" s="343">
        <f>VLOOKUP($A642,'2'!$X:$AB,5,FALSE)</f>
        <v>0</v>
      </c>
      <c r="J642" s="144">
        <v>1.39</v>
      </c>
      <c r="K642" s="144">
        <v>1129</v>
      </c>
      <c r="L642" s="144" t="s">
        <v>2471</v>
      </c>
      <c r="M642" s="144" t="s">
        <v>188</v>
      </c>
      <c r="N642" s="144" t="s">
        <v>240</v>
      </c>
      <c r="O642" s="343">
        <v>1.39</v>
      </c>
    </row>
    <row r="643" spans="1:15" s="144" customFormat="1" ht="15">
      <c r="A643" s="342">
        <v>639</v>
      </c>
      <c r="B643" s="144" t="s">
        <v>2480</v>
      </c>
      <c r="C643" s="144" t="s">
        <v>2481</v>
      </c>
      <c r="D643" s="144" t="s">
        <v>2482</v>
      </c>
      <c r="E643" s="144" t="str">
        <f>VLOOKUP(A643,'2'!$X:$AB,2,FALSE)</f>
        <v>Within an hour</v>
      </c>
      <c r="F643" s="144">
        <f>VLOOKUP($A643,'2'!$X:$AB,3,FALSE)</f>
        <v>1</v>
      </c>
      <c r="G643" s="144">
        <f>VLOOKUP($A643,'2'!$X:$AB,4,FALSE)</f>
        <v>0.99</v>
      </c>
      <c r="H643" s="343" t="str">
        <f>VLOOKUP($A643,'2'!$X:$AB,5,FALSE)</f>
        <v>Yes</v>
      </c>
      <c r="J643" s="144">
        <v>6.5</v>
      </c>
      <c r="K643" s="144">
        <v>1129</v>
      </c>
      <c r="L643" s="144" t="s">
        <v>2471</v>
      </c>
      <c r="M643" s="144" t="s">
        <v>188</v>
      </c>
      <c r="N643" s="144" t="s">
        <v>582</v>
      </c>
      <c r="O643" s="343">
        <v>6.5</v>
      </c>
    </row>
    <row r="644" spans="1:15" s="144" customFormat="1" ht="15">
      <c r="A644" s="342">
        <v>640</v>
      </c>
      <c r="B644" s="144" t="s">
        <v>2483</v>
      </c>
      <c r="C644" s="144" t="s">
        <v>2484</v>
      </c>
      <c r="D644" s="144" t="s">
        <v>2485</v>
      </c>
      <c r="E644" s="144" t="str">
        <f>VLOOKUP(A644,'2'!$X:$AB,2,FALSE)</f>
        <v>Within an hour</v>
      </c>
      <c r="F644" s="144">
        <f>VLOOKUP($A644,'2'!$X:$AB,3,FALSE)</f>
        <v>0.79</v>
      </c>
      <c r="G644" s="144">
        <f>VLOOKUP($A644,'2'!$X:$AB,4,FALSE)</f>
        <v>1</v>
      </c>
      <c r="H644" s="343" t="str">
        <f>VLOOKUP($A644,'2'!$X:$AB,5,FALSE)</f>
        <v>Yes</v>
      </c>
      <c r="J644" s="144">
        <v>6.07</v>
      </c>
      <c r="K644" s="144">
        <v>1129</v>
      </c>
      <c r="L644" s="144" t="s">
        <v>2471</v>
      </c>
      <c r="M644" s="144" t="s">
        <v>188</v>
      </c>
      <c r="N644" s="144" t="s">
        <v>315</v>
      </c>
      <c r="O644" s="343">
        <v>6.07</v>
      </c>
    </row>
    <row r="645" spans="1:15" s="144" customFormat="1" ht="15">
      <c r="A645" s="342">
        <v>641</v>
      </c>
      <c r="B645" s="144" t="s">
        <v>2486</v>
      </c>
      <c r="C645" s="144" t="s">
        <v>2487</v>
      </c>
      <c r="D645" s="144" t="s">
        <v>2485</v>
      </c>
      <c r="E645" s="144" t="str">
        <f>VLOOKUP(A645,'2'!$X:$AB,2,FALSE)</f>
        <v>Within an hour</v>
      </c>
      <c r="F645" s="144">
        <f>VLOOKUP($A645,'2'!$X:$AB,3,FALSE)</f>
        <v>1</v>
      </c>
      <c r="G645" s="144">
        <f>VLOOKUP($A645,'2'!$X:$AB,4,FALSE)</f>
        <v>1</v>
      </c>
      <c r="H645" s="343" t="str">
        <f>VLOOKUP($A645,'2'!$X:$AB,5,FALSE)</f>
        <v>Yes</v>
      </c>
      <c r="J645" s="144">
        <v>1.39</v>
      </c>
      <c r="K645" s="144">
        <v>1131</v>
      </c>
      <c r="L645" s="144" t="s">
        <v>2488</v>
      </c>
      <c r="M645" s="144" t="s">
        <v>188</v>
      </c>
      <c r="N645" s="144" t="s">
        <v>240</v>
      </c>
      <c r="O645" s="343">
        <v>1.39</v>
      </c>
    </row>
    <row r="646" spans="1:15" s="144" customFormat="1" ht="15">
      <c r="A646" s="342">
        <v>642</v>
      </c>
      <c r="B646" s="144" t="s">
        <v>2489</v>
      </c>
      <c r="C646" s="144" t="s">
        <v>2490</v>
      </c>
      <c r="D646" s="144" t="s">
        <v>2485</v>
      </c>
      <c r="E646" s="144" t="str">
        <f>VLOOKUP(A646,'2'!$X:$AB,2,FALSE)</f>
        <v>Within an hour</v>
      </c>
      <c r="F646" s="144">
        <f>VLOOKUP($A646,'2'!$X:$AB,3,FALSE)</f>
        <v>0.99</v>
      </c>
      <c r="G646" s="144">
        <f>VLOOKUP($A646,'2'!$X:$AB,4,FALSE)</f>
        <v>0.96</v>
      </c>
      <c r="H646" s="343" t="str">
        <f>VLOOKUP($A646,'2'!$X:$AB,5,FALSE)</f>
        <v>No</v>
      </c>
      <c r="J646" s="144">
        <v>5.19</v>
      </c>
      <c r="K646" s="144">
        <v>1132</v>
      </c>
      <c r="L646" s="144" t="s">
        <v>2491</v>
      </c>
      <c r="M646" s="144" t="s">
        <v>188</v>
      </c>
      <c r="N646" s="144" t="s">
        <v>369</v>
      </c>
      <c r="O646" s="343">
        <v>5.19</v>
      </c>
    </row>
    <row r="647" spans="1:15" s="144" customFormat="1" ht="15">
      <c r="A647" s="342">
        <v>643</v>
      </c>
      <c r="B647" s="144" t="s">
        <v>2492</v>
      </c>
      <c r="C647" s="144" t="s">
        <v>2493</v>
      </c>
      <c r="D647" s="144" t="s">
        <v>2494</v>
      </c>
      <c r="E647" s="144" t="str">
        <f>VLOOKUP(A647,'2'!$X:$AB,2,FALSE)</f>
        <v>A few days or more</v>
      </c>
      <c r="F647" s="144">
        <f>VLOOKUP($A647,'2'!$X:$AB,3,FALSE)</f>
        <v>0.22</v>
      </c>
      <c r="G647" s="144">
        <f>VLOOKUP($A647,'2'!$X:$AB,4,FALSE)</f>
        <v>0.79</v>
      </c>
      <c r="H647" s="343" t="str">
        <f>VLOOKUP($A647,'2'!$X:$AB,5,FALSE)</f>
        <v>Yes</v>
      </c>
      <c r="J647" s="144">
        <v>6.19</v>
      </c>
      <c r="K647" s="144">
        <v>1132</v>
      </c>
      <c r="L647" s="144" t="s">
        <v>2491</v>
      </c>
      <c r="M647" s="144" t="s">
        <v>188</v>
      </c>
      <c r="N647" s="144" t="s">
        <v>369</v>
      </c>
      <c r="O647" s="343">
        <v>6.19</v>
      </c>
    </row>
    <row r="648" spans="1:15" s="144" customFormat="1" ht="15">
      <c r="A648" s="342">
        <v>644</v>
      </c>
      <c r="B648" s="144" t="s">
        <v>2495</v>
      </c>
      <c r="C648" s="144" t="s">
        <v>2496</v>
      </c>
      <c r="D648" s="144" t="s">
        <v>2497</v>
      </c>
      <c r="E648" s="144" t="str">
        <f>VLOOKUP(A648,'2'!$X:$AB,2,FALSE)</f>
        <v>Within a few hours</v>
      </c>
      <c r="F648" s="144">
        <f>VLOOKUP($A648,'2'!$X:$AB,3,FALSE)</f>
        <v>1</v>
      </c>
      <c r="G648" s="144">
        <f>VLOOKUP($A648,'2'!$X:$AB,4,FALSE)</f>
        <v>0.86</v>
      </c>
      <c r="H648" s="343" t="str">
        <f>VLOOKUP($A648,'2'!$X:$AB,5,FALSE)</f>
        <v>No</v>
      </c>
      <c r="J648" s="144">
        <v>24.49</v>
      </c>
      <c r="K648" s="144">
        <v>1132</v>
      </c>
      <c r="L648" s="144" t="s">
        <v>2491</v>
      </c>
      <c r="M648" s="144" t="s">
        <v>188</v>
      </c>
      <c r="N648" s="144" t="s">
        <v>1254</v>
      </c>
      <c r="O648" s="343">
        <v>24.49</v>
      </c>
    </row>
    <row r="649" spans="1:15" s="144" customFormat="1" ht="15">
      <c r="A649" s="342">
        <v>645</v>
      </c>
      <c r="B649" s="144" t="s">
        <v>2498</v>
      </c>
      <c r="C649" s="144" t="s">
        <v>2499</v>
      </c>
      <c r="D649" s="144" t="s">
        <v>2500</v>
      </c>
      <c r="E649" s="144">
        <f>VLOOKUP(A649,'2'!$X:$AB,2,FALSE)</f>
        <v>0</v>
      </c>
      <c r="F649" s="144">
        <f>VLOOKUP($A649,'2'!$X:$AB,3,FALSE)</f>
        <v>0</v>
      </c>
      <c r="G649" s="144">
        <f>VLOOKUP($A649,'2'!$X:$AB,4,FALSE)</f>
        <v>0</v>
      </c>
      <c r="H649" s="343">
        <f>VLOOKUP($A649,'2'!$X:$AB,5,FALSE)</f>
        <v>0</v>
      </c>
      <c r="J649" s="144">
        <v>6.5</v>
      </c>
      <c r="K649" s="144">
        <v>1132</v>
      </c>
      <c r="L649" s="144" t="s">
        <v>2491</v>
      </c>
      <c r="M649" s="144" t="s">
        <v>188</v>
      </c>
      <c r="N649" s="144" t="s">
        <v>582</v>
      </c>
      <c r="O649" s="343">
        <v>6.5</v>
      </c>
    </row>
    <row r="650" spans="1:15" s="144" customFormat="1" ht="15">
      <c r="A650" s="342">
        <v>646</v>
      </c>
      <c r="B650" s="144" t="s">
        <v>2501</v>
      </c>
      <c r="C650" s="144" t="s">
        <v>2502</v>
      </c>
      <c r="D650" s="144" t="s">
        <v>2503</v>
      </c>
      <c r="E650" s="144" t="str">
        <f>VLOOKUP(A650,'2'!$X:$AB,2,FALSE)</f>
        <v>Within a day</v>
      </c>
      <c r="F650" s="144">
        <f>VLOOKUP($A650,'2'!$X:$AB,3,FALSE)</f>
        <v>0.56999999999999995</v>
      </c>
      <c r="G650" s="144">
        <f>VLOOKUP($A650,'2'!$X:$AB,4,FALSE)</f>
        <v>0.78</v>
      </c>
      <c r="H650" s="343" t="str">
        <f>VLOOKUP($A650,'2'!$X:$AB,5,FALSE)</f>
        <v>Yes</v>
      </c>
      <c r="J650" s="144">
        <v>6.07</v>
      </c>
      <c r="K650" s="144">
        <v>1133</v>
      </c>
      <c r="L650" s="144" t="s">
        <v>2504</v>
      </c>
      <c r="M650" s="144" t="s">
        <v>188</v>
      </c>
      <c r="N650" s="144" t="s">
        <v>315</v>
      </c>
      <c r="O650" s="343">
        <v>6.07</v>
      </c>
    </row>
    <row r="651" spans="1:15" s="144" customFormat="1" ht="15">
      <c r="A651" s="342">
        <v>647</v>
      </c>
      <c r="B651" s="144" t="s">
        <v>2505</v>
      </c>
      <c r="C651" s="144" t="s">
        <v>2506</v>
      </c>
      <c r="D651" s="144" t="s">
        <v>2503</v>
      </c>
      <c r="E651" s="144">
        <f>VLOOKUP(A651,'2'!$X:$AB,2,FALSE)</f>
        <v>0</v>
      </c>
      <c r="F651" s="144">
        <f>VLOOKUP($A651,'2'!$X:$AB,3,FALSE)</f>
        <v>0</v>
      </c>
      <c r="G651" s="144">
        <f>VLOOKUP($A651,'2'!$X:$AB,4,FALSE)</f>
        <v>0</v>
      </c>
      <c r="H651" s="343">
        <f>VLOOKUP($A651,'2'!$X:$AB,5,FALSE)</f>
        <v>0</v>
      </c>
      <c r="J651" s="144">
        <v>28.06</v>
      </c>
      <c r="K651" s="144">
        <v>1136</v>
      </c>
      <c r="L651" s="144" t="s">
        <v>2507</v>
      </c>
      <c r="M651" s="144" t="s">
        <v>176</v>
      </c>
      <c r="N651" s="144" t="s">
        <v>283</v>
      </c>
      <c r="O651" s="343">
        <v>28.06</v>
      </c>
    </row>
    <row r="652" spans="1:15" s="144" customFormat="1" ht="15">
      <c r="A652" s="342">
        <v>648</v>
      </c>
      <c r="B652" s="144" t="s">
        <v>2508</v>
      </c>
      <c r="C652" s="144" t="s">
        <v>2509</v>
      </c>
      <c r="D652" s="144" t="s">
        <v>2510</v>
      </c>
      <c r="E652" s="144" t="str">
        <f>VLOOKUP(A652,'2'!$X:$AB,2,FALSE)</f>
        <v>Within a few hours</v>
      </c>
      <c r="F652" s="144">
        <f>VLOOKUP($A652,'2'!$X:$AB,3,FALSE)</f>
        <v>1</v>
      </c>
      <c r="G652" s="144">
        <f>VLOOKUP($A652,'2'!$X:$AB,4,FALSE)</f>
        <v>0.67</v>
      </c>
      <c r="H652" s="343" t="str">
        <f>VLOOKUP($A652,'2'!$X:$AB,5,FALSE)</f>
        <v>No</v>
      </c>
      <c r="J652" s="144">
        <v>30</v>
      </c>
      <c r="K652" s="144">
        <v>1138</v>
      </c>
      <c r="L652" s="144" t="s">
        <v>2511</v>
      </c>
      <c r="M652" s="144" t="s">
        <v>176</v>
      </c>
      <c r="N652" s="144" t="s">
        <v>177</v>
      </c>
      <c r="O652" s="343">
        <v>30</v>
      </c>
    </row>
    <row r="653" spans="1:15" s="144" customFormat="1" ht="15">
      <c r="A653" s="342">
        <v>649</v>
      </c>
      <c r="B653" s="144" t="s">
        <v>2512</v>
      </c>
      <c r="C653" s="144" t="s">
        <v>2513</v>
      </c>
      <c r="D653" s="144" t="s">
        <v>2514</v>
      </c>
      <c r="E653" s="144" t="str">
        <f>VLOOKUP(A653,'2'!$X:$AB,2,FALSE)</f>
        <v>Within a few hours</v>
      </c>
      <c r="F653" s="144">
        <f>VLOOKUP($A653,'2'!$X:$AB,3,FALSE)</f>
        <v>1</v>
      </c>
      <c r="G653" s="144">
        <f>VLOOKUP($A653,'2'!$X:$AB,4,FALSE)</f>
        <v>0.86</v>
      </c>
      <c r="H653" s="343" t="str">
        <f>VLOOKUP($A653,'2'!$X:$AB,5,FALSE)</f>
        <v>Yes</v>
      </c>
      <c r="J653" s="144">
        <v>19.989999999999998</v>
      </c>
      <c r="K653" s="144">
        <v>1142</v>
      </c>
      <c r="L653" s="144" t="s">
        <v>2515</v>
      </c>
      <c r="M653" s="144" t="s">
        <v>188</v>
      </c>
      <c r="N653" s="144" t="s">
        <v>708</v>
      </c>
      <c r="O653" s="343">
        <v>19.989999999999998</v>
      </c>
    </row>
    <row r="654" spans="1:15" s="144" customFormat="1" ht="15">
      <c r="A654" s="342">
        <v>650</v>
      </c>
      <c r="B654" s="144" t="s">
        <v>2516</v>
      </c>
      <c r="C654" s="144" t="s">
        <v>2517</v>
      </c>
      <c r="D654" s="144" t="s">
        <v>2518</v>
      </c>
      <c r="E654" s="144" t="str">
        <f>VLOOKUP(A654,'2'!$X:$AB,2,FALSE)</f>
        <v>Within a few hours</v>
      </c>
      <c r="F654" s="144">
        <f>VLOOKUP($A654,'2'!$X:$AB,3,FALSE)</f>
        <v>0.78</v>
      </c>
      <c r="G654" s="144">
        <f>VLOOKUP($A654,'2'!$X:$AB,4,FALSE)</f>
        <v>1</v>
      </c>
      <c r="H654" s="343" t="str">
        <f>VLOOKUP($A654,'2'!$X:$AB,5,FALSE)</f>
        <v>No</v>
      </c>
      <c r="J654" s="144">
        <v>9.5399999999999991</v>
      </c>
      <c r="K654" s="144">
        <v>1142</v>
      </c>
      <c r="L654" s="144" t="s">
        <v>2515</v>
      </c>
      <c r="M654" s="144" t="s">
        <v>188</v>
      </c>
      <c r="N654" s="144" t="s">
        <v>315</v>
      </c>
      <c r="O654" s="343">
        <v>9.5399999999999991</v>
      </c>
    </row>
    <row r="655" spans="1:15" s="144" customFormat="1" ht="15">
      <c r="A655" s="342">
        <v>651</v>
      </c>
      <c r="B655" s="144" t="s">
        <v>2519</v>
      </c>
      <c r="C655" s="144" t="s">
        <v>2520</v>
      </c>
      <c r="D655" s="144" t="s">
        <v>2521</v>
      </c>
      <c r="E655" s="144" t="str">
        <f>VLOOKUP(A655,'2'!$X:$AB,2,FALSE)</f>
        <v>Within an hour</v>
      </c>
      <c r="F655" s="144">
        <f>VLOOKUP($A655,'2'!$X:$AB,3,FALSE)</f>
        <v>1</v>
      </c>
      <c r="G655" s="144">
        <f>VLOOKUP($A655,'2'!$X:$AB,4,FALSE)</f>
        <v>1</v>
      </c>
      <c r="H655" s="343" t="str">
        <f>VLOOKUP($A655,'2'!$X:$AB,5,FALSE)</f>
        <v>No</v>
      </c>
      <c r="J655" s="144">
        <v>4</v>
      </c>
      <c r="K655" s="144">
        <v>1151</v>
      </c>
      <c r="L655" s="144" t="s">
        <v>2522</v>
      </c>
      <c r="M655" s="144" t="s">
        <v>188</v>
      </c>
      <c r="N655" s="144" t="s">
        <v>189</v>
      </c>
      <c r="O655" s="343">
        <v>4</v>
      </c>
    </row>
    <row r="656" spans="1:15" s="144" customFormat="1" ht="15">
      <c r="A656" s="342">
        <v>652</v>
      </c>
      <c r="B656" s="144" t="s">
        <v>2523</v>
      </c>
      <c r="C656" s="144" t="s">
        <v>2524</v>
      </c>
      <c r="D656" s="144" t="s">
        <v>2521</v>
      </c>
      <c r="E656" s="144" t="str">
        <f>VLOOKUP(A656,'2'!$X:$AB,2,FALSE)</f>
        <v>Within a few hours</v>
      </c>
      <c r="F656" s="144">
        <f>VLOOKUP($A656,'2'!$X:$AB,3,FALSE)</f>
        <v>1</v>
      </c>
      <c r="G656" s="144">
        <f>VLOOKUP($A656,'2'!$X:$AB,4,FALSE)</f>
        <v>0.67</v>
      </c>
      <c r="H656" s="343" t="str">
        <f>VLOOKUP($A656,'2'!$X:$AB,5,FALSE)</f>
        <v>Yes</v>
      </c>
      <c r="J656" s="144">
        <v>2.15</v>
      </c>
      <c r="K656" s="144">
        <v>1155</v>
      </c>
      <c r="L656" s="144" t="s">
        <v>2525</v>
      </c>
      <c r="M656" s="144" t="s">
        <v>164</v>
      </c>
      <c r="N656" s="144" t="s">
        <v>315</v>
      </c>
      <c r="O656" s="343">
        <v>2.15</v>
      </c>
    </row>
    <row r="657" spans="1:15" s="144" customFormat="1" ht="15">
      <c r="A657" s="342">
        <v>653</v>
      </c>
      <c r="B657" s="144" t="s">
        <v>2526</v>
      </c>
      <c r="C657" s="144" t="s">
        <v>2527</v>
      </c>
      <c r="D657" s="144" t="s">
        <v>2528</v>
      </c>
      <c r="E657" s="144" t="str">
        <f>VLOOKUP(A657,'2'!$X:$AB,2,FALSE)</f>
        <v>Within a day</v>
      </c>
      <c r="F657" s="144">
        <f>VLOOKUP($A657,'2'!$X:$AB,3,FALSE)</f>
        <v>1</v>
      </c>
      <c r="G657" s="144">
        <f>VLOOKUP($A657,'2'!$X:$AB,4,FALSE)</f>
        <v>0.5</v>
      </c>
      <c r="H657" s="343" t="str">
        <f>VLOOKUP($A657,'2'!$X:$AB,5,FALSE)</f>
        <v>No</v>
      </c>
      <c r="J657" s="144">
        <v>1.97</v>
      </c>
      <c r="K657" s="144">
        <v>1155</v>
      </c>
      <c r="L657" s="144" t="s">
        <v>2525</v>
      </c>
      <c r="M657" s="144" t="s">
        <v>188</v>
      </c>
      <c r="N657" s="144" t="s">
        <v>315</v>
      </c>
      <c r="O657" s="343">
        <v>1.97</v>
      </c>
    </row>
    <row r="658" spans="1:15" s="144" customFormat="1" ht="15">
      <c r="A658" s="342">
        <v>654</v>
      </c>
      <c r="B658" s="144" t="s">
        <v>2529</v>
      </c>
      <c r="C658" s="144" t="s">
        <v>2530</v>
      </c>
      <c r="D658" s="144" t="s">
        <v>2528</v>
      </c>
      <c r="E658" s="144" t="str">
        <f>VLOOKUP(A658,'2'!$X:$AB,2,FALSE)</f>
        <v>Within a few hours</v>
      </c>
      <c r="F658" s="144">
        <f>VLOOKUP($A658,'2'!$X:$AB,3,FALSE)</f>
        <v>0.8</v>
      </c>
      <c r="G658" s="144">
        <f>VLOOKUP($A658,'2'!$X:$AB,4,FALSE)</f>
        <v>0.48</v>
      </c>
      <c r="H658" s="343" t="str">
        <f>VLOOKUP($A658,'2'!$X:$AB,5,FALSE)</f>
        <v>No</v>
      </c>
      <c r="J658" s="144">
        <v>8.99</v>
      </c>
      <c r="K658" s="144">
        <v>1156</v>
      </c>
      <c r="L658" s="144" t="s">
        <v>2531</v>
      </c>
      <c r="M658" s="144" t="s">
        <v>188</v>
      </c>
      <c r="N658" s="144" t="s">
        <v>266</v>
      </c>
      <c r="O658" s="343">
        <v>8.99</v>
      </c>
    </row>
    <row r="659" spans="1:15" s="144" customFormat="1" ht="15">
      <c r="A659" s="342">
        <v>655</v>
      </c>
      <c r="B659" s="144" t="s">
        <v>2532</v>
      </c>
      <c r="C659" s="144" t="s">
        <v>2533</v>
      </c>
      <c r="D659" s="144" t="s">
        <v>2528</v>
      </c>
      <c r="E659" s="144">
        <f>VLOOKUP(A659,'2'!$X:$AB,2,FALSE)</f>
        <v>0</v>
      </c>
      <c r="F659" s="144">
        <f>VLOOKUP($A659,'2'!$X:$AB,3,FALSE)</f>
        <v>0</v>
      </c>
      <c r="G659" s="144">
        <f>VLOOKUP($A659,'2'!$X:$AB,4,FALSE)</f>
        <v>0</v>
      </c>
      <c r="H659" s="343">
        <f>VLOOKUP($A659,'2'!$X:$AB,5,FALSE)</f>
        <v>0</v>
      </c>
      <c r="J659" s="144">
        <v>35.840000000000003</v>
      </c>
      <c r="K659" s="144">
        <v>1159</v>
      </c>
      <c r="L659" s="144" t="s">
        <v>2534</v>
      </c>
      <c r="M659" s="144" t="s">
        <v>176</v>
      </c>
      <c r="N659" s="144" t="s">
        <v>597</v>
      </c>
      <c r="O659" s="343">
        <v>35.840000000000003</v>
      </c>
    </row>
    <row r="660" spans="1:15" s="144" customFormat="1" ht="15">
      <c r="A660" s="342">
        <v>656</v>
      </c>
      <c r="B660" s="144" t="s">
        <v>2535</v>
      </c>
      <c r="C660" s="144" t="s">
        <v>2536</v>
      </c>
      <c r="D660" s="144" t="s">
        <v>2528</v>
      </c>
      <c r="E660" s="144">
        <f>VLOOKUP(A660,'2'!$X:$AB,2,FALSE)</f>
        <v>0</v>
      </c>
      <c r="F660" s="144">
        <f>VLOOKUP($A660,'2'!$X:$AB,3,FALSE)</f>
        <v>0</v>
      </c>
      <c r="G660" s="144">
        <f>VLOOKUP($A660,'2'!$X:$AB,4,FALSE)</f>
        <v>0</v>
      </c>
      <c r="H660" s="343">
        <f>VLOOKUP($A660,'2'!$X:$AB,5,FALSE)</f>
        <v>0</v>
      </c>
      <c r="J660" s="144">
        <v>1.39</v>
      </c>
      <c r="K660" s="144">
        <v>1170</v>
      </c>
      <c r="L660" s="144" t="s">
        <v>2537</v>
      </c>
      <c r="M660" s="144" t="s">
        <v>188</v>
      </c>
      <c r="N660" s="144" t="s">
        <v>240</v>
      </c>
      <c r="O660" s="343">
        <v>1.39</v>
      </c>
    </row>
    <row r="661" spans="1:15" s="144" customFormat="1" ht="15">
      <c r="A661" s="342">
        <v>657</v>
      </c>
      <c r="B661" s="144" t="s">
        <v>2538</v>
      </c>
      <c r="C661" s="144" t="s">
        <v>2539</v>
      </c>
      <c r="D661" s="144" t="s">
        <v>2528</v>
      </c>
      <c r="E661" s="144" t="str">
        <f>VLOOKUP(A661,'2'!$X:$AB,2,FALSE)</f>
        <v>A few days or more</v>
      </c>
      <c r="F661" s="144">
        <f>VLOOKUP($A661,'2'!$X:$AB,3,FALSE)</f>
        <v>0</v>
      </c>
      <c r="G661" s="144">
        <f>VLOOKUP($A661,'2'!$X:$AB,4,FALSE)</f>
        <v>0.74</v>
      </c>
      <c r="H661" s="343" t="str">
        <f>VLOOKUP($A661,'2'!$X:$AB,5,FALSE)</f>
        <v>No</v>
      </c>
      <c r="J661" s="144">
        <v>8.08</v>
      </c>
      <c r="K661" s="144">
        <v>1170</v>
      </c>
      <c r="L661" s="144" t="s">
        <v>2537</v>
      </c>
      <c r="M661" s="144" t="s">
        <v>188</v>
      </c>
      <c r="N661" s="144" t="s">
        <v>266</v>
      </c>
      <c r="O661" s="343">
        <v>8.08</v>
      </c>
    </row>
    <row r="662" spans="1:15" s="144" customFormat="1" ht="15">
      <c r="A662" s="342">
        <v>658</v>
      </c>
      <c r="B662" s="144" t="s">
        <v>2540</v>
      </c>
      <c r="C662" s="144" t="s">
        <v>2541</v>
      </c>
      <c r="D662" s="144" t="s">
        <v>2542</v>
      </c>
      <c r="E662" s="144" t="str">
        <f>VLOOKUP(A662,'2'!$X:$AB,2,FALSE)</f>
        <v>Within an hour</v>
      </c>
      <c r="F662" s="144">
        <f>VLOOKUP($A662,'2'!$X:$AB,3,FALSE)</f>
        <v>1</v>
      </c>
      <c r="G662" s="144">
        <f>VLOOKUP($A662,'2'!$X:$AB,4,FALSE)</f>
        <v>1</v>
      </c>
      <c r="H662" s="343" t="str">
        <f>VLOOKUP($A662,'2'!$X:$AB,5,FALSE)</f>
        <v>Yes</v>
      </c>
      <c r="J662" s="144">
        <v>49</v>
      </c>
      <c r="K662" s="144">
        <v>1178</v>
      </c>
      <c r="L662" s="144" t="s">
        <v>2543</v>
      </c>
      <c r="M662" s="144" t="s">
        <v>188</v>
      </c>
      <c r="N662" s="144" t="s">
        <v>708</v>
      </c>
      <c r="O662" s="343">
        <v>49</v>
      </c>
    </row>
    <row r="663" spans="1:15" s="144" customFormat="1" ht="15">
      <c r="A663" s="342">
        <v>659</v>
      </c>
      <c r="B663" s="144" t="s">
        <v>2544</v>
      </c>
      <c r="C663" s="144" t="s">
        <v>2545</v>
      </c>
      <c r="D663" s="144" t="s">
        <v>2542</v>
      </c>
      <c r="E663" s="144" t="str">
        <f>VLOOKUP(A663,'2'!$X:$AB,2,FALSE)</f>
        <v>Within an hour</v>
      </c>
      <c r="F663" s="144">
        <f>VLOOKUP($A663,'2'!$X:$AB,3,FALSE)</f>
        <v>1</v>
      </c>
      <c r="G663" s="144">
        <f>VLOOKUP($A663,'2'!$X:$AB,4,FALSE)</f>
        <v>0.8</v>
      </c>
      <c r="H663" s="343" t="str">
        <f>VLOOKUP($A663,'2'!$X:$AB,5,FALSE)</f>
        <v>No</v>
      </c>
      <c r="J663" s="144">
        <v>39</v>
      </c>
      <c r="K663" s="144">
        <v>1178</v>
      </c>
      <c r="L663" s="144" t="s">
        <v>2543</v>
      </c>
      <c r="M663" s="144" t="s">
        <v>176</v>
      </c>
      <c r="N663" s="144" t="s">
        <v>177</v>
      </c>
      <c r="O663" s="343">
        <v>39</v>
      </c>
    </row>
    <row r="664" spans="1:15" s="144" customFormat="1" ht="15">
      <c r="A664" s="342">
        <v>660</v>
      </c>
      <c r="B664" s="144" t="s">
        <v>2546</v>
      </c>
      <c r="C664" s="144" t="s">
        <v>2547</v>
      </c>
      <c r="D664" s="144" t="s">
        <v>2542</v>
      </c>
      <c r="E664" s="144">
        <f>VLOOKUP(A664,'2'!$X:$AB,2,FALSE)</f>
        <v>0</v>
      </c>
      <c r="F664" s="144">
        <f>VLOOKUP($A664,'2'!$X:$AB,3,FALSE)</f>
        <v>0</v>
      </c>
      <c r="G664" s="144">
        <f>VLOOKUP($A664,'2'!$X:$AB,4,FALSE)</f>
        <v>0</v>
      </c>
      <c r="H664" s="343">
        <f>VLOOKUP($A664,'2'!$X:$AB,5,FALSE)</f>
        <v>0</v>
      </c>
      <c r="J664" s="144">
        <v>6.5</v>
      </c>
      <c r="K664" s="144">
        <v>1178</v>
      </c>
      <c r="L664" s="144" t="s">
        <v>2543</v>
      </c>
      <c r="M664" s="144" t="s">
        <v>164</v>
      </c>
      <c r="N664" s="144" t="s">
        <v>582</v>
      </c>
      <c r="O664" s="343">
        <v>6.5</v>
      </c>
    </row>
    <row r="665" spans="1:15" s="144" customFormat="1" ht="15">
      <c r="A665" s="342">
        <v>661</v>
      </c>
      <c r="B665" s="144" t="s">
        <v>2548</v>
      </c>
      <c r="C665" s="144" t="s">
        <v>2549</v>
      </c>
      <c r="D665" s="144" t="s">
        <v>2542</v>
      </c>
      <c r="E665" s="144" t="str">
        <f>VLOOKUP(A665,'2'!$X:$AB,2,FALSE)</f>
        <v>Within a day</v>
      </c>
      <c r="F665" s="144">
        <f>VLOOKUP($A665,'2'!$X:$AB,3,FALSE)</f>
        <v>0.5</v>
      </c>
      <c r="G665" s="144">
        <f>VLOOKUP($A665,'2'!$X:$AB,4,FALSE)</f>
        <v>0</v>
      </c>
      <c r="H665" s="343" t="str">
        <f>VLOOKUP($A665,'2'!$X:$AB,5,FALSE)</f>
        <v>No</v>
      </c>
      <c r="J665" s="144">
        <v>60</v>
      </c>
      <c r="K665" s="144">
        <v>1178</v>
      </c>
      <c r="L665" s="144" t="s">
        <v>2543</v>
      </c>
      <c r="M665" s="144" t="s">
        <v>176</v>
      </c>
      <c r="N665" s="144" t="s">
        <v>511</v>
      </c>
      <c r="O665" s="343">
        <v>60</v>
      </c>
    </row>
    <row r="666" spans="1:15" s="144" customFormat="1" ht="15">
      <c r="A666" s="342">
        <v>662</v>
      </c>
      <c r="B666" s="144" t="s">
        <v>2550</v>
      </c>
      <c r="C666" s="144" t="s">
        <v>2551</v>
      </c>
      <c r="D666" s="144" t="s">
        <v>2552</v>
      </c>
      <c r="E666" s="144" t="str">
        <f>VLOOKUP(A666,'2'!$X:$AB,2,FALSE)</f>
        <v>A few days or more</v>
      </c>
      <c r="F666" s="144">
        <f>VLOOKUP($A666,'2'!$X:$AB,3,FALSE)</f>
        <v>0</v>
      </c>
      <c r="G666" s="144">
        <f>VLOOKUP($A666,'2'!$X:$AB,4,FALSE)</f>
        <v>0.5</v>
      </c>
      <c r="H666" s="343" t="str">
        <f>VLOOKUP($A666,'2'!$X:$AB,5,FALSE)</f>
        <v>No</v>
      </c>
      <c r="J666" s="144">
        <v>0.5</v>
      </c>
      <c r="K666" s="144">
        <v>1182</v>
      </c>
      <c r="L666" s="144" t="s">
        <v>2553</v>
      </c>
      <c r="M666" s="144" t="s">
        <v>188</v>
      </c>
      <c r="N666" s="144" t="s">
        <v>447</v>
      </c>
      <c r="O666" s="343">
        <v>0.5</v>
      </c>
    </row>
    <row r="667" spans="1:15" s="144" customFormat="1" ht="15">
      <c r="A667" s="342">
        <v>663</v>
      </c>
      <c r="B667" s="144" t="s">
        <v>2554</v>
      </c>
      <c r="C667" s="144" t="s">
        <v>2555</v>
      </c>
      <c r="D667" s="144" t="s">
        <v>2556</v>
      </c>
      <c r="E667" s="144" t="str">
        <f>VLOOKUP(A667,'2'!$X:$AB,2,FALSE)</f>
        <v>Within an hour</v>
      </c>
      <c r="F667" s="144">
        <f>VLOOKUP($A667,'2'!$X:$AB,3,FALSE)</f>
        <v>1</v>
      </c>
      <c r="G667" s="144">
        <f>VLOOKUP($A667,'2'!$X:$AB,4,FALSE)</f>
        <v>0.98</v>
      </c>
      <c r="H667" s="343" t="str">
        <f>VLOOKUP($A667,'2'!$X:$AB,5,FALSE)</f>
        <v>Yes</v>
      </c>
      <c r="J667" s="144">
        <v>3.3</v>
      </c>
      <c r="K667" s="144">
        <v>1183</v>
      </c>
      <c r="L667" s="144" t="s">
        <v>2557</v>
      </c>
      <c r="M667" s="144" t="s">
        <v>188</v>
      </c>
      <c r="N667" s="144" t="s">
        <v>266</v>
      </c>
      <c r="O667" s="343">
        <v>3.3</v>
      </c>
    </row>
    <row r="668" spans="1:15" s="144" customFormat="1" ht="15">
      <c r="A668" s="342">
        <v>664</v>
      </c>
      <c r="B668" s="144" t="s">
        <v>2558</v>
      </c>
      <c r="C668" s="144" t="s">
        <v>2559</v>
      </c>
      <c r="D668" s="144" t="s">
        <v>2560</v>
      </c>
      <c r="E668" s="144">
        <f>VLOOKUP(A668,'2'!$X:$AB,2,FALSE)</f>
        <v>0</v>
      </c>
      <c r="F668" s="144">
        <f>VLOOKUP($A668,'2'!$X:$AB,3,FALSE)</f>
        <v>0</v>
      </c>
      <c r="G668" s="144">
        <f>VLOOKUP($A668,'2'!$X:$AB,4,FALSE)</f>
        <v>0</v>
      </c>
      <c r="H668" s="343">
        <f>VLOOKUP($A668,'2'!$X:$AB,5,FALSE)</f>
        <v>0</v>
      </c>
      <c r="J668" s="144">
        <v>24.49</v>
      </c>
      <c r="K668" s="144">
        <v>1185</v>
      </c>
      <c r="L668" s="144" t="s">
        <v>2561</v>
      </c>
      <c r="M668" s="144" t="s">
        <v>188</v>
      </c>
      <c r="N668" s="144" t="s">
        <v>283</v>
      </c>
      <c r="O668" s="343">
        <v>24.49</v>
      </c>
    </row>
    <row r="669" spans="1:15" s="144" customFormat="1" ht="15">
      <c r="A669" s="342">
        <v>665</v>
      </c>
      <c r="B669" s="144" t="s">
        <v>2562</v>
      </c>
      <c r="C669" s="144" t="s">
        <v>2563</v>
      </c>
      <c r="D669" s="144" t="s">
        <v>2560</v>
      </c>
      <c r="E669" s="144">
        <f>VLOOKUP(A669,'2'!$X:$AB,2,FALSE)</f>
        <v>0</v>
      </c>
      <c r="F669" s="144">
        <f>VLOOKUP($A669,'2'!$X:$AB,3,FALSE)</f>
        <v>0</v>
      </c>
      <c r="G669" s="144">
        <f>VLOOKUP($A669,'2'!$X:$AB,4,FALSE)</f>
        <v>0</v>
      </c>
      <c r="H669" s="343">
        <f>VLOOKUP($A669,'2'!$X:$AB,5,FALSE)</f>
        <v>0</v>
      </c>
      <c r="J669" s="144">
        <v>6.96</v>
      </c>
      <c r="K669" s="144">
        <v>1185</v>
      </c>
      <c r="L669" s="144" t="s">
        <v>2561</v>
      </c>
      <c r="M669" s="144" t="s">
        <v>188</v>
      </c>
      <c r="N669" s="144" t="s">
        <v>708</v>
      </c>
      <c r="O669" s="343">
        <v>6.96</v>
      </c>
    </row>
    <row r="670" spans="1:15" s="144" customFormat="1" ht="15">
      <c r="A670" s="342">
        <v>666</v>
      </c>
      <c r="B670" s="144" t="s">
        <v>2564</v>
      </c>
      <c r="C670" s="144" t="s">
        <v>2565</v>
      </c>
      <c r="D670" s="144" t="s">
        <v>2560</v>
      </c>
      <c r="E670" s="144">
        <f>VLOOKUP(A670,'2'!$X:$AB,2,FALSE)</f>
        <v>0</v>
      </c>
      <c r="F670" s="144">
        <f>VLOOKUP($A670,'2'!$X:$AB,3,FALSE)</f>
        <v>0</v>
      </c>
      <c r="G670" s="144">
        <f>VLOOKUP($A670,'2'!$X:$AB,4,FALSE)</f>
        <v>0</v>
      </c>
      <c r="H670" s="343">
        <f>VLOOKUP($A670,'2'!$X:$AB,5,FALSE)</f>
        <v>0</v>
      </c>
      <c r="J670" s="144">
        <v>48.26</v>
      </c>
      <c r="K670" s="144">
        <v>1186</v>
      </c>
      <c r="L670" s="144" t="s">
        <v>2566</v>
      </c>
      <c r="M670" s="144" t="s">
        <v>176</v>
      </c>
      <c r="N670" s="144" t="s">
        <v>283</v>
      </c>
      <c r="O670" s="343">
        <v>48.26</v>
      </c>
    </row>
    <row r="671" spans="1:15" s="144" customFormat="1" ht="15">
      <c r="A671" s="342">
        <v>667</v>
      </c>
      <c r="B671" s="144" t="s">
        <v>2567</v>
      </c>
      <c r="C671" s="144" t="s">
        <v>2568</v>
      </c>
      <c r="D671" s="144" t="s">
        <v>2569</v>
      </c>
      <c r="E671" s="144" t="str">
        <f>VLOOKUP(A671,'2'!$X:$AB,2,FALSE)</f>
        <v>A few days or more</v>
      </c>
      <c r="F671" s="144">
        <f>VLOOKUP($A671,'2'!$X:$AB,3,FALSE)</f>
        <v>0.22</v>
      </c>
      <c r="G671" s="144">
        <f>VLOOKUP($A671,'2'!$X:$AB,4,FALSE)</f>
        <v>0</v>
      </c>
      <c r="H671" s="343" t="str">
        <f>VLOOKUP($A671,'2'!$X:$AB,5,FALSE)</f>
        <v>No</v>
      </c>
      <c r="J671" s="144">
        <v>4.5</v>
      </c>
      <c r="K671" s="144">
        <v>1189</v>
      </c>
      <c r="L671" s="144" t="s">
        <v>2570</v>
      </c>
      <c r="M671" s="144" t="s">
        <v>188</v>
      </c>
      <c r="N671" s="144" t="s">
        <v>708</v>
      </c>
      <c r="O671" s="343">
        <v>4.5</v>
      </c>
    </row>
    <row r="672" spans="1:15" s="144" customFormat="1" ht="15">
      <c r="A672" s="342">
        <v>668</v>
      </c>
      <c r="B672" s="144" t="s">
        <v>2571</v>
      </c>
      <c r="C672" s="144" t="s">
        <v>2572</v>
      </c>
      <c r="D672" s="144" t="s">
        <v>2569</v>
      </c>
      <c r="E672" s="144" t="str">
        <f>VLOOKUP(A672,'2'!$X:$AB,2,FALSE)</f>
        <v>Within an hour</v>
      </c>
      <c r="F672" s="144">
        <f>VLOOKUP($A672,'2'!$X:$AB,3,FALSE)</f>
        <v>1</v>
      </c>
      <c r="G672" s="144">
        <f>VLOOKUP($A672,'2'!$X:$AB,4,FALSE)</f>
        <v>1</v>
      </c>
      <c r="H672" s="343" t="str">
        <f>VLOOKUP($A672,'2'!$X:$AB,5,FALSE)</f>
        <v>Yes</v>
      </c>
      <c r="J672" s="144">
        <v>5.16</v>
      </c>
      <c r="K672" s="144">
        <v>1189</v>
      </c>
      <c r="L672" s="144" t="s">
        <v>2570</v>
      </c>
      <c r="M672" s="144" t="s">
        <v>188</v>
      </c>
      <c r="N672" s="144" t="s">
        <v>189</v>
      </c>
      <c r="O672" s="343">
        <v>5.16</v>
      </c>
    </row>
    <row r="673" spans="1:15" s="144" customFormat="1" ht="15">
      <c r="A673" s="342">
        <v>669</v>
      </c>
      <c r="B673" s="144" t="s">
        <v>2573</v>
      </c>
      <c r="C673" s="144" t="s">
        <v>2574</v>
      </c>
      <c r="D673" s="144" t="s">
        <v>2569</v>
      </c>
      <c r="E673" s="144" t="str">
        <f>VLOOKUP(A673,'2'!$X:$AB,2,FALSE)</f>
        <v>Within a day</v>
      </c>
      <c r="F673" s="144">
        <f>VLOOKUP($A673,'2'!$X:$AB,3,FALSE)</f>
        <v>0.5</v>
      </c>
      <c r="G673" s="144">
        <f>VLOOKUP($A673,'2'!$X:$AB,4,FALSE)</f>
        <v>1</v>
      </c>
      <c r="H673" s="343" t="str">
        <f>VLOOKUP($A673,'2'!$X:$AB,5,FALSE)</f>
        <v>No</v>
      </c>
      <c r="J673" s="144">
        <v>4.95</v>
      </c>
      <c r="K673" s="144">
        <v>1189</v>
      </c>
      <c r="L673" s="144" t="s">
        <v>2570</v>
      </c>
      <c r="M673" s="144" t="s">
        <v>188</v>
      </c>
      <c r="N673" s="144" t="s">
        <v>189</v>
      </c>
      <c r="O673" s="343">
        <v>4.95</v>
      </c>
    </row>
    <row r="674" spans="1:15" s="144" customFormat="1" ht="15">
      <c r="A674" s="342">
        <v>670</v>
      </c>
      <c r="B674" s="144" t="s">
        <v>2575</v>
      </c>
      <c r="C674" s="144" t="s">
        <v>2576</v>
      </c>
      <c r="D674" s="144" t="s">
        <v>2577</v>
      </c>
      <c r="E674" s="144" t="str">
        <f>VLOOKUP(A674,'2'!$X:$AB,2,FALSE)</f>
        <v>Within a day</v>
      </c>
      <c r="F674" s="144">
        <f>VLOOKUP($A674,'2'!$X:$AB,3,FALSE)</f>
        <v>0.7</v>
      </c>
      <c r="G674" s="144">
        <f>VLOOKUP($A674,'2'!$X:$AB,4,FALSE)</f>
        <v>0.96</v>
      </c>
      <c r="H674" s="343" t="str">
        <f>VLOOKUP($A674,'2'!$X:$AB,5,FALSE)</f>
        <v>Yes</v>
      </c>
      <c r="J674" s="144">
        <v>1.49</v>
      </c>
      <c r="K674" s="144">
        <v>1191</v>
      </c>
      <c r="L674" s="144" t="s">
        <v>2578</v>
      </c>
      <c r="M674" s="144" t="s">
        <v>188</v>
      </c>
      <c r="N674" s="144" t="s">
        <v>369</v>
      </c>
      <c r="O674" s="343">
        <v>1.49</v>
      </c>
    </row>
    <row r="675" spans="1:15" s="144" customFormat="1" ht="15">
      <c r="A675" s="342">
        <v>671</v>
      </c>
      <c r="B675" s="144" t="s">
        <v>2579</v>
      </c>
      <c r="C675" s="144" t="s">
        <v>2580</v>
      </c>
      <c r="D675" s="144" t="s">
        <v>2577</v>
      </c>
      <c r="E675" s="144" t="str">
        <f>VLOOKUP(A675,'2'!$X:$AB,2,FALSE)</f>
        <v>Within a day</v>
      </c>
      <c r="F675" s="144">
        <f>VLOOKUP($A675,'2'!$X:$AB,3,FALSE)</f>
        <v>1</v>
      </c>
      <c r="G675" s="144">
        <f>VLOOKUP($A675,'2'!$X:$AB,4,FALSE)</f>
        <v>0.52</v>
      </c>
      <c r="H675" s="343" t="str">
        <f>VLOOKUP($A675,'2'!$X:$AB,5,FALSE)</f>
        <v>Yes</v>
      </c>
      <c r="J675" s="144">
        <v>5.16</v>
      </c>
      <c r="K675" s="144">
        <v>1193</v>
      </c>
      <c r="L675" s="144" t="s">
        <v>2581</v>
      </c>
      <c r="M675" s="144" t="s">
        <v>188</v>
      </c>
      <c r="N675" s="144" t="s">
        <v>189</v>
      </c>
      <c r="O675" s="343">
        <v>5.16</v>
      </c>
    </row>
    <row r="676" spans="1:15" s="144" customFormat="1" ht="15">
      <c r="A676" s="342">
        <v>672</v>
      </c>
      <c r="B676" s="144" t="s">
        <v>2582</v>
      </c>
      <c r="C676" s="144" t="s">
        <v>2583</v>
      </c>
      <c r="D676" s="144" t="s">
        <v>2577</v>
      </c>
      <c r="E676" s="144" t="str">
        <f>VLOOKUP(A676,'2'!$X:$AB,2,FALSE)</f>
        <v>A few days or more</v>
      </c>
      <c r="F676" s="144">
        <f>VLOOKUP($A676,'2'!$X:$AB,3,FALSE)</f>
        <v>0</v>
      </c>
      <c r="G676" s="144">
        <f>VLOOKUP($A676,'2'!$X:$AB,4,FALSE)</f>
        <v>1</v>
      </c>
      <c r="H676" s="343" t="str">
        <f>VLOOKUP($A676,'2'!$X:$AB,5,FALSE)</f>
        <v>No</v>
      </c>
      <c r="J676" s="144">
        <v>4.95</v>
      </c>
      <c r="K676" s="144">
        <v>1193</v>
      </c>
      <c r="L676" s="144" t="s">
        <v>2581</v>
      </c>
      <c r="M676" s="144" t="s">
        <v>188</v>
      </c>
      <c r="N676" s="144" t="s">
        <v>189</v>
      </c>
      <c r="O676" s="343">
        <v>4.95</v>
      </c>
    </row>
    <row r="677" spans="1:15" s="144" customFormat="1" ht="15">
      <c r="A677" s="342">
        <v>673</v>
      </c>
      <c r="B677" s="144" t="s">
        <v>2584</v>
      </c>
      <c r="C677" s="144" t="s">
        <v>2585</v>
      </c>
      <c r="D677" s="144" t="s">
        <v>2577</v>
      </c>
      <c r="E677" s="144" t="str">
        <f>VLOOKUP(A677,'2'!$X:$AB,2,FALSE)</f>
        <v>Within an hour</v>
      </c>
      <c r="F677" s="144">
        <f>VLOOKUP($A677,'2'!$X:$AB,3,FALSE)</f>
        <v>1</v>
      </c>
      <c r="G677" s="144">
        <f>VLOOKUP($A677,'2'!$X:$AB,4,FALSE)</f>
        <v>0.97</v>
      </c>
      <c r="H677" s="343" t="str">
        <f>VLOOKUP($A677,'2'!$X:$AB,5,FALSE)</f>
        <v>No</v>
      </c>
      <c r="J677" s="144">
        <v>16.11</v>
      </c>
      <c r="K677" s="144">
        <v>1193</v>
      </c>
      <c r="L677" s="144" t="s">
        <v>2581</v>
      </c>
      <c r="M677" s="144" t="s">
        <v>188</v>
      </c>
      <c r="N677" s="144" t="s">
        <v>369</v>
      </c>
      <c r="O677" s="343">
        <v>16.11</v>
      </c>
    </row>
    <row r="678" spans="1:15" s="144" customFormat="1" ht="15">
      <c r="A678" s="342">
        <v>674</v>
      </c>
      <c r="B678" s="144" t="s">
        <v>2586</v>
      </c>
      <c r="C678" s="144" t="s">
        <v>2587</v>
      </c>
      <c r="D678" s="144" t="s">
        <v>2577</v>
      </c>
      <c r="E678" s="144">
        <f>VLOOKUP(A678,'2'!$X:$AB,2,FALSE)</f>
        <v>0</v>
      </c>
      <c r="F678" s="144">
        <f>VLOOKUP($A678,'2'!$X:$AB,3,FALSE)</f>
        <v>0</v>
      </c>
      <c r="G678" s="144">
        <f>VLOOKUP($A678,'2'!$X:$AB,4,FALSE)</f>
        <v>0</v>
      </c>
      <c r="H678" s="343">
        <f>VLOOKUP($A678,'2'!$X:$AB,5,FALSE)</f>
        <v>0</v>
      </c>
      <c r="J678" s="144">
        <v>13.89</v>
      </c>
      <c r="K678" s="144">
        <v>1193</v>
      </c>
      <c r="L678" s="144" t="s">
        <v>2581</v>
      </c>
      <c r="M678" s="144" t="s">
        <v>164</v>
      </c>
      <c r="N678" s="144" t="s">
        <v>165</v>
      </c>
      <c r="O678" s="343">
        <v>13.89</v>
      </c>
    </row>
    <row r="679" spans="1:15" s="144" customFormat="1" ht="15">
      <c r="A679" s="342">
        <v>675</v>
      </c>
      <c r="B679" s="144" t="s">
        <v>2588</v>
      </c>
      <c r="C679" s="144" t="s">
        <v>2589</v>
      </c>
      <c r="D679" s="144" t="s">
        <v>2590</v>
      </c>
      <c r="E679" s="144" t="str">
        <f>VLOOKUP(A679,'2'!$X:$AB,2,FALSE)</f>
        <v>Within a day</v>
      </c>
      <c r="F679" s="144">
        <f>VLOOKUP($A679,'2'!$X:$AB,3,FALSE)</f>
        <v>1</v>
      </c>
      <c r="G679" s="144">
        <f>VLOOKUP($A679,'2'!$X:$AB,4,FALSE)</f>
        <v>0.84</v>
      </c>
      <c r="H679" s="343" t="str">
        <f>VLOOKUP($A679,'2'!$X:$AB,5,FALSE)</f>
        <v>Yes</v>
      </c>
      <c r="J679" s="144">
        <v>1.49</v>
      </c>
      <c r="K679" s="144">
        <v>1193</v>
      </c>
      <c r="L679" s="144" t="s">
        <v>2581</v>
      </c>
      <c r="M679" s="144" t="s">
        <v>188</v>
      </c>
      <c r="N679" s="144" t="s">
        <v>369</v>
      </c>
      <c r="O679" s="343">
        <v>1.49</v>
      </c>
    </row>
    <row r="680" spans="1:15" s="144" customFormat="1" ht="15">
      <c r="A680" s="342">
        <v>676</v>
      </c>
      <c r="B680" s="144" t="s">
        <v>2591</v>
      </c>
      <c r="C680" s="144" t="s">
        <v>2592</v>
      </c>
      <c r="D680" s="144" t="s">
        <v>2593</v>
      </c>
      <c r="E680" s="144">
        <f>VLOOKUP(A680,'2'!$X:$AB,2,FALSE)</f>
        <v>0</v>
      </c>
      <c r="F680" s="144">
        <f>VLOOKUP($A680,'2'!$X:$AB,3,FALSE)</f>
        <v>0</v>
      </c>
      <c r="G680" s="144">
        <f>VLOOKUP($A680,'2'!$X:$AB,4,FALSE)</f>
        <v>0</v>
      </c>
      <c r="H680" s="343">
        <f>VLOOKUP($A680,'2'!$X:$AB,5,FALSE)</f>
        <v>0</v>
      </c>
      <c r="J680" s="144">
        <v>19.989999999999998</v>
      </c>
      <c r="K680" s="144">
        <v>1193</v>
      </c>
      <c r="L680" s="144" t="s">
        <v>2581</v>
      </c>
      <c r="M680" s="144" t="s">
        <v>188</v>
      </c>
      <c r="N680" s="144" t="s">
        <v>582</v>
      </c>
      <c r="O680" s="343">
        <v>19.989999999999998</v>
      </c>
    </row>
    <row r="681" spans="1:15" s="144" customFormat="1" ht="15">
      <c r="A681" s="342">
        <v>677</v>
      </c>
      <c r="B681" s="144" t="s">
        <v>2594</v>
      </c>
      <c r="C681" s="144" t="s">
        <v>2595</v>
      </c>
      <c r="D681" s="144" t="s">
        <v>2593</v>
      </c>
      <c r="E681" s="144" t="str">
        <f>VLOOKUP(A681,'2'!$X:$AB,2,FALSE)</f>
        <v>A few days or more</v>
      </c>
      <c r="F681" s="144">
        <f>VLOOKUP($A681,'2'!$X:$AB,3,FALSE)</f>
        <v>0.33</v>
      </c>
      <c r="G681" s="144">
        <f>VLOOKUP($A681,'2'!$X:$AB,4,FALSE)</f>
        <v>0.65</v>
      </c>
      <c r="H681" s="343" t="str">
        <f>VLOOKUP($A681,'2'!$X:$AB,5,FALSE)</f>
        <v>No</v>
      </c>
      <c r="J681" s="144">
        <v>1.49</v>
      </c>
      <c r="K681" s="144">
        <v>1193</v>
      </c>
      <c r="L681" s="144" t="s">
        <v>2581</v>
      </c>
      <c r="M681" s="144" t="s">
        <v>188</v>
      </c>
      <c r="N681" s="144" t="s">
        <v>369</v>
      </c>
      <c r="O681" s="343">
        <v>1.49</v>
      </c>
    </row>
    <row r="682" spans="1:15" s="144" customFormat="1" ht="15">
      <c r="A682" s="342">
        <v>678</v>
      </c>
      <c r="B682" s="144" t="s">
        <v>2596</v>
      </c>
      <c r="C682" s="144" t="s">
        <v>2597</v>
      </c>
      <c r="D682" s="144" t="s">
        <v>2593</v>
      </c>
      <c r="E682" s="144" t="str">
        <f>VLOOKUP(A682,'2'!$X:$AB,2,FALSE)</f>
        <v>Within a day</v>
      </c>
      <c r="F682" s="144">
        <f>VLOOKUP($A682,'2'!$X:$AB,3,FALSE)</f>
        <v>0.6</v>
      </c>
      <c r="G682" s="144">
        <f>VLOOKUP($A682,'2'!$X:$AB,4,FALSE)</f>
        <v>0.24</v>
      </c>
      <c r="H682" s="343" t="str">
        <f>VLOOKUP($A682,'2'!$X:$AB,5,FALSE)</f>
        <v>No</v>
      </c>
      <c r="J682" s="144">
        <v>1.49</v>
      </c>
      <c r="K682" s="144">
        <v>1194</v>
      </c>
      <c r="L682" s="144" t="s">
        <v>2598</v>
      </c>
      <c r="M682" s="144" t="s">
        <v>188</v>
      </c>
      <c r="N682" s="144" t="s">
        <v>369</v>
      </c>
      <c r="O682" s="343">
        <v>1.49</v>
      </c>
    </row>
    <row r="683" spans="1:15" s="144" customFormat="1" ht="15">
      <c r="A683" s="342">
        <v>679</v>
      </c>
      <c r="B683" s="144" t="s">
        <v>2599</v>
      </c>
      <c r="C683" s="144" t="s">
        <v>2600</v>
      </c>
      <c r="D683" s="144" t="s">
        <v>2601</v>
      </c>
      <c r="E683" s="144" t="str">
        <f>VLOOKUP(A683,'2'!$X:$AB,2,FALSE)</f>
        <v>Within an hour</v>
      </c>
      <c r="F683" s="144">
        <f>VLOOKUP($A683,'2'!$X:$AB,3,FALSE)</f>
        <v>1</v>
      </c>
      <c r="G683" s="144">
        <f>VLOOKUP($A683,'2'!$X:$AB,4,FALSE)</f>
        <v>0.79</v>
      </c>
      <c r="H683" s="343" t="str">
        <f>VLOOKUP($A683,'2'!$X:$AB,5,FALSE)</f>
        <v>Yes</v>
      </c>
      <c r="J683" s="144">
        <v>58.92</v>
      </c>
      <c r="K683" s="144">
        <v>1197</v>
      </c>
      <c r="L683" s="144" t="s">
        <v>2602</v>
      </c>
      <c r="M683" s="144" t="s">
        <v>176</v>
      </c>
      <c r="N683" s="144" t="s">
        <v>177</v>
      </c>
      <c r="O683" s="343">
        <v>58.92</v>
      </c>
    </row>
    <row r="684" spans="1:15" s="144" customFormat="1" ht="15">
      <c r="A684" s="342">
        <v>680</v>
      </c>
      <c r="B684" s="144" t="s">
        <v>2603</v>
      </c>
      <c r="C684" s="144" t="s">
        <v>2604</v>
      </c>
      <c r="D684" s="144" t="s">
        <v>2601</v>
      </c>
      <c r="E684" s="144" t="str">
        <f>VLOOKUP(A684,'2'!$X:$AB,2,FALSE)</f>
        <v>Within an hour</v>
      </c>
      <c r="F684" s="144">
        <f>VLOOKUP($A684,'2'!$X:$AB,3,FALSE)</f>
        <v>1</v>
      </c>
      <c r="G684" s="144">
        <f>VLOOKUP($A684,'2'!$X:$AB,4,FALSE)</f>
        <v>0.4</v>
      </c>
      <c r="H684" s="343" t="str">
        <f>VLOOKUP($A684,'2'!$X:$AB,5,FALSE)</f>
        <v>No</v>
      </c>
      <c r="J684" s="144">
        <v>4.53</v>
      </c>
      <c r="K684" s="144">
        <v>1199</v>
      </c>
      <c r="L684" s="144" t="s">
        <v>2605</v>
      </c>
      <c r="M684" s="144" t="s">
        <v>188</v>
      </c>
      <c r="N684" s="144" t="s">
        <v>463</v>
      </c>
      <c r="O684" s="343">
        <v>4.53</v>
      </c>
    </row>
    <row r="685" spans="1:15" s="144" customFormat="1" ht="15">
      <c r="A685" s="342">
        <v>681</v>
      </c>
      <c r="B685" s="144" t="s">
        <v>2606</v>
      </c>
      <c r="C685" s="144" t="s">
        <v>2607</v>
      </c>
      <c r="D685" s="144" t="s">
        <v>2601</v>
      </c>
      <c r="E685" s="144" t="str">
        <f>VLOOKUP(A685,'2'!$X:$AB,2,FALSE)</f>
        <v>Within a day</v>
      </c>
      <c r="F685" s="144">
        <f>VLOOKUP($A685,'2'!$X:$AB,3,FALSE)</f>
        <v>1</v>
      </c>
      <c r="G685" s="144">
        <f>VLOOKUP($A685,'2'!$X:$AB,4,FALSE)</f>
        <v>0.8</v>
      </c>
      <c r="H685" s="343" t="str">
        <f>VLOOKUP($A685,'2'!$X:$AB,5,FALSE)</f>
        <v>No</v>
      </c>
      <c r="J685" s="144">
        <v>16.11</v>
      </c>
      <c r="K685" s="144">
        <v>1200</v>
      </c>
      <c r="L685" s="144" t="s">
        <v>2608</v>
      </c>
      <c r="M685" s="144" t="s">
        <v>188</v>
      </c>
      <c r="N685" s="144" t="s">
        <v>369</v>
      </c>
      <c r="O685" s="343">
        <v>16.11</v>
      </c>
    </row>
    <row r="686" spans="1:15" s="144" customFormat="1" ht="15">
      <c r="A686" s="342">
        <v>682</v>
      </c>
      <c r="B686" s="144" t="s">
        <v>2609</v>
      </c>
      <c r="C686" s="144" t="s">
        <v>2610</v>
      </c>
      <c r="D686" s="144" t="s">
        <v>2611</v>
      </c>
      <c r="E686" s="144" t="str">
        <f>VLOOKUP(A686,'2'!$X:$AB,2,FALSE)</f>
        <v>Within a day</v>
      </c>
      <c r="F686" s="144">
        <f>VLOOKUP($A686,'2'!$X:$AB,3,FALSE)</f>
        <v>1</v>
      </c>
      <c r="G686" s="144">
        <f>VLOOKUP($A686,'2'!$X:$AB,4,FALSE)</f>
        <v>0.4</v>
      </c>
      <c r="H686" s="343" t="str">
        <f>VLOOKUP($A686,'2'!$X:$AB,5,FALSE)</f>
        <v>Yes</v>
      </c>
      <c r="J686" s="144">
        <v>13.89</v>
      </c>
      <c r="K686" s="144">
        <v>1202</v>
      </c>
      <c r="L686" s="144" t="s">
        <v>2612</v>
      </c>
      <c r="M686" s="144" t="s">
        <v>164</v>
      </c>
      <c r="N686" s="144" t="s">
        <v>165</v>
      </c>
      <c r="O686" s="343">
        <v>13.89</v>
      </c>
    </row>
    <row r="687" spans="1:15" s="144" customFormat="1" ht="15">
      <c r="A687" s="342">
        <v>683</v>
      </c>
      <c r="B687" s="144" t="s">
        <v>2613</v>
      </c>
      <c r="C687" s="144" t="s">
        <v>2614</v>
      </c>
      <c r="D687" s="144" t="s">
        <v>2611</v>
      </c>
      <c r="E687" s="144" t="str">
        <f>VLOOKUP(A687,'2'!$X:$AB,2,FALSE)</f>
        <v>Within an hour</v>
      </c>
      <c r="F687" s="144">
        <f>VLOOKUP($A687,'2'!$X:$AB,3,FALSE)</f>
        <v>1</v>
      </c>
      <c r="G687" s="144">
        <f>VLOOKUP($A687,'2'!$X:$AB,4,FALSE)</f>
        <v>0.99</v>
      </c>
      <c r="H687" s="343" t="str">
        <f>VLOOKUP($A687,'2'!$X:$AB,5,FALSE)</f>
        <v>Yes</v>
      </c>
      <c r="J687" s="144">
        <v>19.989999999999998</v>
      </c>
      <c r="K687" s="144">
        <v>1203</v>
      </c>
      <c r="L687" s="144" t="s">
        <v>2615</v>
      </c>
      <c r="M687" s="144" t="s">
        <v>188</v>
      </c>
      <c r="N687" s="144" t="s">
        <v>582</v>
      </c>
      <c r="O687" s="343">
        <v>19.989999999999998</v>
      </c>
    </row>
    <row r="688" spans="1:15" s="144" customFormat="1" ht="15">
      <c r="A688" s="342">
        <v>684</v>
      </c>
      <c r="B688" s="144" t="s">
        <v>2616</v>
      </c>
      <c r="C688" s="144" t="s">
        <v>2617</v>
      </c>
      <c r="D688" s="144" t="s">
        <v>2618</v>
      </c>
      <c r="E688" s="144">
        <f>VLOOKUP(A688,'2'!$X:$AB,2,FALSE)</f>
        <v>0</v>
      </c>
      <c r="F688" s="144">
        <f>VLOOKUP($A688,'2'!$X:$AB,3,FALSE)</f>
        <v>0</v>
      </c>
      <c r="G688" s="144">
        <f>VLOOKUP($A688,'2'!$X:$AB,4,FALSE)</f>
        <v>0</v>
      </c>
      <c r="H688" s="343">
        <f>VLOOKUP($A688,'2'!$X:$AB,5,FALSE)</f>
        <v>0</v>
      </c>
      <c r="J688" s="144">
        <v>0.5</v>
      </c>
      <c r="K688" s="144">
        <v>1211</v>
      </c>
      <c r="L688" s="144" t="s">
        <v>2619</v>
      </c>
      <c r="M688" s="144" t="s">
        <v>188</v>
      </c>
      <c r="N688" s="144" t="s">
        <v>447</v>
      </c>
      <c r="O688" s="343">
        <v>0.5</v>
      </c>
    </row>
    <row r="689" spans="1:15" s="144" customFormat="1" ht="15">
      <c r="A689" s="342">
        <v>685</v>
      </c>
      <c r="B689" s="144" t="s">
        <v>2620</v>
      </c>
      <c r="C689" s="144" t="s">
        <v>2621</v>
      </c>
      <c r="D689" s="144" t="s">
        <v>2618</v>
      </c>
      <c r="E689" s="144" t="str">
        <f>VLOOKUP(A689,'2'!$X:$AB,2,FALSE)</f>
        <v>Within an hour</v>
      </c>
      <c r="F689" s="144">
        <f>VLOOKUP($A689,'2'!$X:$AB,3,FALSE)</f>
        <v>1</v>
      </c>
      <c r="G689" s="144">
        <f>VLOOKUP($A689,'2'!$X:$AB,4,FALSE)</f>
        <v>0.9</v>
      </c>
      <c r="H689" s="343" t="str">
        <f>VLOOKUP($A689,'2'!$X:$AB,5,FALSE)</f>
        <v>Yes</v>
      </c>
      <c r="J689" s="144">
        <v>4.97</v>
      </c>
      <c r="K689" s="144">
        <v>1212</v>
      </c>
      <c r="L689" s="144" t="s">
        <v>2622</v>
      </c>
      <c r="M689" s="144" t="s">
        <v>188</v>
      </c>
      <c r="N689" s="144" t="s">
        <v>369</v>
      </c>
      <c r="O689" s="343">
        <v>4.97</v>
      </c>
    </row>
    <row r="690" spans="1:15" s="144" customFormat="1" ht="15">
      <c r="A690" s="342">
        <v>686</v>
      </c>
      <c r="B690" s="144" t="s">
        <v>2623</v>
      </c>
      <c r="C690" s="144" t="s">
        <v>2624</v>
      </c>
      <c r="D690" s="144" t="s">
        <v>2625</v>
      </c>
      <c r="E690" s="144" t="str">
        <f>VLOOKUP(A690,'2'!$X:$AB,2,FALSE)</f>
        <v>Within a few hours</v>
      </c>
      <c r="F690" s="144">
        <f>VLOOKUP($A690,'2'!$X:$AB,3,FALSE)</f>
        <v>0.75</v>
      </c>
      <c r="G690" s="144">
        <f>VLOOKUP($A690,'2'!$X:$AB,4,FALSE)</f>
        <v>1</v>
      </c>
      <c r="H690" s="343" t="str">
        <f>VLOOKUP($A690,'2'!$X:$AB,5,FALSE)</f>
        <v>No</v>
      </c>
      <c r="J690" s="144">
        <v>24.49</v>
      </c>
      <c r="K690" s="144">
        <v>1212</v>
      </c>
      <c r="L690" s="144" t="s">
        <v>2622</v>
      </c>
      <c r="M690" s="144" t="s">
        <v>188</v>
      </c>
      <c r="N690" s="144" t="s">
        <v>1254</v>
      </c>
      <c r="O690" s="343">
        <v>24.49</v>
      </c>
    </row>
    <row r="691" spans="1:15" s="144" customFormat="1" ht="15">
      <c r="A691" s="342">
        <v>687</v>
      </c>
      <c r="B691" s="144" t="s">
        <v>2626</v>
      </c>
      <c r="C691" s="144" t="s">
        <v>2627</v>
      </c>
      <c r="D691" s="144" t="s">
        <v>2625</v>
      </c>
      <c r="E691" s="144" t="str">
        <f>VLOOKUP(A691,'2'!$X:$AB,2,FALSE)</f>
        <v>Within an hour</v>
      </c>
      <c r="F691" s="144">
        <f>VLOOKUP($A691,'2'!$X:$AB,3,FALSE)</f>
        <v>1</v>
      </c>
      <c r="G691" s="144">
        <f>VLOOKUP($A691,'2'!$X:$AB,4,FALSE)</f>
        <v>0.96</v>
      </c>
      <c r="H691" s="343" t="str">
        <f>VLOOKUP($A691,'2'!$X:$AB,5,FALSE)</f>
        <v>No</v>
      </c>
      <c r="J691" s="144">
        <v>1.99</v>
      </c>
      <c r="K691" s="144">
        <v>1213</v>
      </c>
      <c r="L691" s="144" t="s">
        <v>2628</v>
      </c>
      <c r="M691" s="144" t="s">
        <v>164</v>
      </c>
      <c r="N691" s="144" t="s">
        <v>582</v>
      </c>
      <c r="O691" s="343">
        <v>1.99</v>
      </c>
    </row>
    <row r="692" spans="1:15" s="144" customFormat="1" ht="15">
      <c r="A692" s="342">
        <v>688</v>
      </c>
      <c r="B692" s="144" t="s">
        <v>2629</v>
      </c>
      <c r="C692" s="144" t="s">
        <v>2630</v>
      </c>
      <c r="D692" s="144" t="s">
        <v>2631</v>
      </c>
      <c r="E692" s="144" t="str">
        <f>VLOOKUP(A692,'2'!$X:$AB,2,FALSE)</f>
        <v>Within an hour</v>
      </c>
      <c r="F692" s="144">
        <f>VLOOKUP($A692,'2'!$X:$AB,3,FALSE)</f>
        <v>0.88</v>
      </c>
      <c r="G692" s="144">
        <f>VLOOKUP($A692,'2'!$X:$AB,4,FALSE)</f>
        <v>0.93</v>
      </c>
      <c r="H692" s="343" t="str">
        <f>VLOOKUP($A692,'2'!$X:$AB,5,FALSE)</f>
        <v>No</v>
      </c>
      <c r="J692" s="144">
        <v>4.82</v>
      </c>
      <c r="K692" s="144">
        <v>1213</v>
      </c>
      <c r="L692" s="144" t="s">
        <v>2628</v>
      </c>
      <c r="M692" s="144" t="s">
        <v>188</v>
      </c>
      <c r="N692" s="144" t="s">
        <v>315</v>
      </c>
      <c r="O692" s="343">
        <v>4.82</v>
      </c>
    </row>
    <row r="693" spans="1:15" s="144" customFormat="1" ht="15">
      <c r="A693" s="342">
        <v>689</v>
      </c>
      <c r="B693" s="144" t="s">
        <v>2632</v>
      </c>
      <c r="C693" s="144" t="s">
        <v>2633</v>
      </c>
      <c r="D693" s="144" t="s">
        <v>2631</v>
      </c>
      <c r="E693" s="144" t="str">
        <f>VLOOKUP(A693,'2'!$X:$AB,2,FALSE)</f>
        <v>Within a few hours</v>
      </c>
      <c r="F693" s="144">
        <f>VLOOKUP($A693,'2'!$X:$AB,3,FALSE)</f>
        <v>1</v>
      </c>
      <c r="G693" s="144">
        <f>VLOOKUP($A693,'2'!$X:$AB,4,FALSE)</f>
        <v>0.88</v>
      </c>
      <c r="H693" s="343" t="str">
        <f>VLOOKUP($A693,'2'!$X:$AB,5,FALSE)</f>
        <v>Yes</v>
      </c>
      <c r="J693" s="144">
        <v>1.2</v>
      </c>
      <c r="K693" s="144">
        <v>1213</v>
      </c>
      <c r="L693" s="144" t="s">
        <v>2628</v>
      </c>
      <c r="M693" s="144" t="s">
        <v>188</v>
      </c>
      <c r="N693" s="144" t="s">
        <v>165</v>
      </c>
      <c r="O693" s="343">
        <v>1.2</v>
      </c>
    </row>
    <row r="694" spans="1:15" s="144" customFormat="1" ht="15">
      <c r="A694" s="342">
        <v>690</v>
      </c>
      <c r="B694" s="144" t="s">
        <v>2634</v>
      </c>
      <c r="C694" s="144" t="s">
        <v>2635</v>
      </c>
      <c r="D694" s="144" t="s">
        <v>2631</v>
      </c>
      <c r="E694" s="144" t="str">
        <f>VLOOKUP(A694,'2'!$X:$AB,2,FALSE)</f>
        <v>Within an hour</v>
      </c>
      <c r="F694" s="144">
        <f>VLOOKUP($A694,'2'!$X:$AB,3,FALSE)</f>
        <v>1</v>
      </c>
      <c r="G694" s="144">
        <f>VLOOKUP($A694,'2'!$X:$AB,4,FALSE)</f>
        <v>1</v>
      </c>
      <c r="H694" s="343" t="str">
        <f>VLOOKUP($A694,'2'!$X:$AB,5,FALSE)</f>
        <v>No</v>
      </c>
      <c r="J694" s="144">
        <v>30</v>
      </c>
      <c r="K694" s="144">
        <v>1217</v>
      </c>
      <c r="L694" s="144" t="s">
        <v>2636</v>
      </c>
      <c r="M694" s="144" t="s">
        <v>176</v>
      </c>
      <c r="N694" s="144" t="s">
        <v>177</v>
      </c>
      <c r="O694" s="343">
        <v>30</v>
      </c>
    </row>
    <row r="695" spans="1:15" s="144" customFormat="1" ht="15">
      <c r="A695" s="342">
        <v>691</v>
      </c>
      <c r="B695" s="144" t="s">
        <v>2637</v>
      </c>
      <c r="C695" s="144" t="s">
        <v>2638</v>
      </c>
      <c r="D695" s="144" t="s">
        <v>2631</v>
      </c>
      <c r="E695" s="144" t="str">
        <f>VLOOKUP(A695,'2'!$X:$AB,2,FALSE)</f>
        <v>Within an hour</v>
      </c>
      <c r="F695" s="144">
        <f>VLOOKUP($A695,'2'!$X:$AB,3,FALSE)</f>
        <v>1</v>
      </c>
      <c r="G695" s="144">
        <f>VLOOKUP($A695,'2'!$X:$AB,4,FALSE)</f>
        <v>0.99</v>
      </c>
      <c r="H695" s="343" t="str">
        <f>VLOOKUP($A695,'2'!$X:$AB,5,FALSE)</f>
        <v>No</v>
      </c>
      <c r="J695" s="144">
        <v>2.64</v>
      </c>
      <c r="K695" s="144">
        <v>1226</v>
      </c>
      <c r="L695" s="144" t="s">
        <v>2639</v>
      </c>
      <c r="M695" s="144" t="s">
        <v>188</v>
      </c>
      <c r="N695" s="144" t="s">
        <v>574</v>
      </c>
      <c r="O695" s="343">
        <v>2.64</v>
      </c>
    </row>
    <row r="696" spans="1:15" s="144" customFormat="1" ht="15">
      <c r="A696" s="342">
        <v>692</v>
      </c>
      <c r="B696" s="144" t="s">
        <v>2640</v>
      </c>
      <c r="C696" s="144" t="s">
        <v>2641</v>
      </c>
      <c r="D696" s="144" t="s">
        <v>2631</v>
      </c>
      <c r="E696" s="144" t="str">
        <f>VLOOKUP(A696,'2'!$X:$AB,2,FALSE)</f>
        <v>Within a day</v>
      </c>
      <c r="F696" s="144">
        <f>VLOOKUP($A696,'2'!$X:$AB,3,FALSE)</f>
        <v>0.89</v>
      </c>
      <c r="G696" s="144">
        <f>VLOOKUP($A696,'2'!$X:$AB,4,FALSE)</f>
        <v>0.89</v>
      </c>
      <c r="H696" s="343" t="str">
        <f>VLOOKUP($A696,'2'!$X:$AB,5,FALSE)</f>
        <v>Yes</v>
      </c>
      <c r="J696" s="144">
        <v>30</v>
      </c>
      <c r="K696" s="144">
        <v>1227</v>
      </c>
      <c r="L696" s="144" t="s">
        <v>2642</v>
      </c>
      <c r="M696" s="144" t="s">
        <v>176</v>
      </c>
      <c r="N696" s="144" t="s">
        <v>177</v>
      </c>
      <c r="O696" s="343">
        <v>30</v>
      </c>
    </row>
    <row r="697" spans="1:15" s="144" customFormat="1" ht="15">
      <c r="A697" s="342">
        <v>693</v>
      </c>
      <c r="B697" s="144" t="s">
        <v>2643</v>
      </c>
      <c r="C697" s="144" t="s">
        <v>2644</v>
      </c>
      <c r="D697" s="144" t="s">
        <v>2645</v>
      </c>
      <c r="E697" s="144" t="str">
        <f>VLOOKUP(A697,'2'!$X:$AB,2,FALSE)</f>
        <v>Within an hour</v>
      </c>
      <c r="F697" s="144">
        <f>VLOOKUP($A697,'2'!$X:$AB,3,FALSE)</f>
        <v>1</v>
      </c>
      <c r="G697" s="144">
        <f>VLOOKUP($A697,'2'!$X:$AB,4,FALSE)</f>
        <v>0.94</v>
      </c>
      <c r="H697" s="343" t="str">
        <f>VLOOKUP($A697,'2'!$X:$AB,5,FALSE)</f>
        <v>No</v>
      </c>
      <c r="J697" s="144">
        <v>6.05</v>
      </c>
      <c r="K697" s="144">
        <v>1228</v>
      </c>
      <c r="L697" s="144" t="s">
        <v>2646</v>
      </c>
      <c r="M697" s="144" t="s">
        <v>188</v>
      </c>
      <c r="N697" s="144" t="s">
        <v>369</v>
      </c>
      <c r="O697" s="343">
        <v>6.05</v>
      </c>
    </row>
    <row r="698" spans="1:15" s="144" customFormat="1" ht="15">
      <c r="A698" s="342">
        <v>694</v>
      </c>
      <c r="B698" s="144" t="s">
        <v>2647</v>
      </c>
      <c r="C698" s="144" t="s">
        <v>2648</v>
      </c>
      <c r="D698" s="144" t="s">
        <v>2645</v>
      </c>
      <c r="E698" s="144" t="str">
        <f>VLOOKUP(A698,'2'!$X:$AB,2,FALSE)</f>
        <v>Within a day</v>
      </c>
      <c r="F698" s="144">
        <f>VLOOKUP($A698,'2'!$X:$AB,3,FALSE)</f>
        <v>0.6</v>
      </c>
      <c r="G698" s="144">
        <f>VLOOKUP($A698,'2'!$X:$AB,4,FALSE)</f>
        <v>0.27</v>
      </c>
      <c r="H698" s="343" t="str">
        <f>VLOOKUP($A698,'2'!$X:$AB,5,FALSE)</f>
        <v>No</v>
      </c>
      <c r="J698" s="144">
        <v>4.62</v>
      </c>
      <c r="K698" s="144">
        <v>1228</v>
      </c>
      <c r="L698" s="144" t="s">
        <v>2646</v>
      </c>
      <c r="M698" s="144" t="s">
        <v>164</v>
      </c>
      <c r="N698" s="144" t="s">
        <v>582</v>
      </c>
      <c r="O698" s="343">
        <v>4.62</v>
      </c>
    </row>
    <row r="699" spans="1:15" s="144" customFormat="1" ht="15">
      <c r="A699" s="342">
        <v>695</v>
      </c>
      <c r="B699" s="144" t="s">
        <v>2649</v>
      </c>
      <c r="C699" s="144" t="s">
        <v>2650</v>
      </c>
      <c r="D699" s="144" t="s">
        <v>2645</v>
      </c>
      <c r="E699" s="144" t="str">
        <f>VLOOKUP(A699,'2'!$X:$AB,2,FALSE)</f>
        <v>A few days or more</v>
      </c>
      <c r="F699" s="144">
        <f>VLOOKUP($A699,'2'!$X:$AB,3,FALSE)</f>
        <v>0</v>
      </c>
      <c r="G699" s="144">
        <f>VLOOKUP($A699,'2'!$X:$AB,4,FALSE)</f>
        <v>0.52</v>
      </c>
      <c r="H699" s="343" t="str">
        <f>VLOOKUP($A699,'2'!$X:$AB,5,FALSE)</f>
        <v>Yes</v>
      </c>
      <c r="J699" s="144">
        <v>1.39</v>
      </c>
      <c r="K699" s="144">
        <v>1228</v>
      </c>
      <c r="L699" s="144" t="s">
        <v>2646</v>
      </c>
      <c r="M699" s="144" t="s">
        <v>188</v>
      </c>
      <c r="N699" s="144" t="s">
        <v>240</v>
      </c>
      <c r="O699" s="343">
        <v>1.39</v>
      </c>
    </row>
    <row r="700" spans="1:15" s="144" customFormat="1" ht="15">
      <c r="A700" s="342">
        <v>696</v>
      </c>
      <c r="B700" s="144" t="s">
        <v>2651</v>
      </c>
      <c r="C700" s="144" t="s">
        <v>2652</v>
      </c>
      <c r="D700" s="144" t="s">
        <v>2653</v>
      </c>
      <c r="E700" s="144" t="str">
        <f>VLOOKUP(A700,'2'!$X:$AB,2,FALSE)</f>
        <v>Within an hour</v>
      </c>
      <c r="F700" s="144">
        <f>VLOOKUP($A700,'2'!$X:$AB,3,FALSE)</f>
        <v>1</v>
      </c>
      <c r="G700" s="144">
        <f>VLOOKUP($A700,'2'!$X:$AB,4,FALSE)</f>
        <v>0.72</v>
      </c>
      <c r="H700" s="343" t="str">
        <f>VLOOKUP($A700,'2'!$X:$AB,5,FALSE)</f>
        <v>Yes</v>
      </c>
      <c r="J700" s="144">
        <v>4.62</v>
      </c>
      <c r="K700" s="144">
        <v>1229</v>
      </c>
      <c r="L700" s="144" t="s">
        <v>2654</v>
      </c>
      <c r="M700" s="144" t="s">
        <v>164</v>
      </c>
      <c r="N700" s="144" t="s">
        <v>582</v>
      </c>
      <c r="O700" s="343">
        <v>4.62</v>
      </c>
    </row>
    <row r="701" spans="1:15" s="144" customFormat="1" ht="15">
      <c r="A701" s="342">
        <v>697</v>
      </c>
      <c r="B701" s="144" t="s">
        <v>2655</v>
      </c>
      <c r="C701" s="144" t="s">
        <v>2656</v>
      </c>
      <c r="D701" s="144" t="s">
        <v>2653</v>
      </c>
      <c r="E701" s="144">
        <f>VLOOKUP(A701,'2'!$X:$AB,2,FALSE)</f>
        <v>0</v>
      </c>
      <c r="F701" s="144">
        <f>VLOOKUP($A701,'2'!$X:$AB,3,FALSE)</f>
        <v>0</v>
      </c>
      <c r="G701" s="144">
        <f>VLOOKUP($A701,'2'!$X:$AB,4,FALSE)</f>
        <v>0</v>
      </c>
      <c r="H701" s="343">
        <f>VLOOKUP($A701,'2'!$X:$AB,5,FALSE)</f>
        <v>0</v>
      </c>
      <c r="J701" s="144">
        <v>9.07</v>
      </c>
      <c r="K701" s="144">
        <v>1233</v>
      </c>
      <c r="L701" s="144" t="s">
        <v>2657</v>
      </c>
      <c r="M701" s="144" t="s">
        <v>164</v>
      </c>
      <c r="N701" s="144" t="s">
        <v>369</v>
      </c>
      <c r="O701" s="343">
        <v>9.07</v>
      </c>
    </row>
    <row r="702" spans="1:15" s="144" customFormat="1" ht="15">
      <c r="A702" s="342">
        <v>698</v>
      </c>
      <c r="B702" s="144" t="s">
        <v>2658</v>
      </c>
      <c r="C702" s="144" t="s">
        <v>2659</v>
      </c>
      <c r="D702" s="144" t="s">
        <v>2660</v>
      </c>
      <c r="E702" s="144" t="str">
        <f>VLOOKUP(A702,'2'!$X:$AB,2,FALSE)</f>
        <v>Within an hour</v>
      </c>
      <c r="F702" s="144">
        <f>VLOOKUP($A702,'2'!$X:$AB,3,FALSE)</f>
        <v>1</v>
      </c>
      <c r="G702" s="144">
        <f>VLOOKUP($A702,'2'!$X:$AB,4,FALSE)</f>
        <v>1</v>
      </c>
      <c r="H702" s="343" t="str">
        <f>VLOOKUP($A702,'2'!$X:$AB,5,FALSE)</f>
        <v>Yes</v>
      </c>
      <c r="J702" s="144">
        <v>6.5</v>
      </c>
      <c r="K702" s="144">
        <v>1233</v>
      </c>
      <c r="L702" s="144" t="s">
        <v>2657</v>
      </c>
      <c r="M702" s="144" t="s">
        <v>164</v>
      </c>
      <c r="N702" s="144" t="s">
        <v>582</v>
      </c>
      <c r="O702" s="343">
        <v>6.5</v>
      </c>
    </row>
    <row r="703" spans="1:15" s="144" customFormat="1" ht="15">
      <c r="A703" s="342">
        <v>699</v>
      </c>
      <c r="B703" s="144" t="s">
        <v>2661</v>
      </c>
      <c r="C703" s="144" t="s">
        <v>2662</v>
      </c>
      <c r="D703" s="144" t="s">
        <v>2663</v>
      </c>
      <c r="E703" s="144" t="str">
        <f>VLOOKUP(A703,'2'!$X:$AB,2,FALSE)</f>
        <v>Within an hour</v>
      </c>
      <c r="F703" s="144">
        <f>VLOOKUP($A703,'2'!$X:$AB,3,FALSE)</f>
        <v>1</v>
      </c>
      <c r="G703" s="144">
        <f>VLOOKUP($A703,'2'!$X:$AB,4,FALSE)</f>
        <v>0.97</v>
      </c>
      <c r="H703" s="343" t="str">
        <f>VLOOKUP($A703,'2'!$X:$AB,5,FALSE)</f>
        <v>No</v>
      </c>
      <c r="J703" s="144">
        <v>19.989999999999998</v>
      </c>
      <c r="K703" s="144">
        <v>1233</v>
      </c>
      <c r="L703" s="144" t="s">
        <v>2657</v>
      </c>
      <c r="M703" s="144" t="s">
        <v>188</v>
      </c>
      <c r="N703" s="144" t="s">
        <v>582</v>
      </c>
      <c r="O703" s="343">
        <v>19.989999999999998</v>
      </c>
    </row>
    <row r="704" spans="1:15" s="144" customFormat="1" ht="15">
      <c r="A704" s="342">
        <v>700</v>
      </c>
      <c r="B704" s="144" t="s">
        <v>2664</v>
      </c>
      <c r="C704" s="144" t="s">
        <v>2665</v>
      </c>
      <c r="D704" s="144" t="s">
        <v>2666</v>
      </c>
      <c r="E704" s="144" t="str">
        <f>VLOOKUP(A704,'2'!$X:$AB,2,FALSE)</f>
        <v>Within an hour</v>
      </c>
      <c r="F704" s="144">
        <f>VLOOKUP($A704,'2'!$X:$AB,3,FALSE)</f>
        <v>1</v>
      </c>
      <c r="G704" s="144">
        <f>VLOOKUP($A704,'2'!$X:$AB,4,FALSE)</f>
        <v>1</v>
      </c>
      <c r="H704" s="343" t="str">
        <f>VLOOKUP($A704,'2'!$X:$AB,5,FALSE)</f>
        <v>Yes</v>
      </c>
      <c r="J704" s="144">
        <v>5.26</v>
      </c>
      <c r="K704" s="144">
        <v>1233</v>
      </c>
      <c r="L704" s="144" t="s">
        <v>2657</v>
      </c>
      <c r="M704" s="144" t="s">
        <v>188</v>
      </c>
      <c r="N704" s="144" t="s">
        <v>266</v>
      </c>
      <c r="O704" s="343">
        <v>5.26</v>
      </c>
    </row>
    <row r="705" spans="1:15" s="144" customFormat="1" ht="15">
      <c r="A705" s="342">
        <v>701</v>
      </c>
      <c r="B705" s="144" t="s">
        <v>2667</v>
      </c>
      <c r="C705" s="144" t="s">
        <v>2668</v>
      </c>
      <c r="D705" s="144" t="s">
        <v>2666</v>
      </c>
      <c r="E705" s="144" t="str">
        <f>VLOOKUP(A705,'2'!$X:$AB,2,FALSE)</f>
        <v>Within an hour</v>
      </c>
      <c r="F705" s="144">
        <f>VLOOKUP($A705,'2'!$X:$AB,3,FALSE)</f>
        <v>1</v>
      </c>
      <c r="G705" s="144">
        <f>VLOOKUP($A705,'2'!$X:$AB,4,FALSE)</f>
        <v>0.4</v>
      </c>
      <c r="H705" s="343" t="str">
        <f>VLOOKUP($A705,'2'!$X:$AB,5,FALSE)</f>
        <v>No</v>
      </c>
      <c r="J705" s="144">
        <v>12.65</v>
      </c>
      <c r="K705" s="144">
        <v>1237</v>
      </c>
      <c r="L705" s="144" t="s">
        <v>2669</v>
      </c>
      <c r="M705" s="144" t="s">
        <v>188</v>
      </c>
      <c r="N705" s="144" t="s">
        <v>177</v>
      </c>
      <c r="O705" s="343">
        <v>12.65</v>
      </c>
    </row>
    <row r="706" spans="1:15" s="144" customFormat="1" ht="15">
      <c r="A706" s="342">
        <v>702</v>
      </c>
      <c r="B706" s="144" t="s">
        <v>2670</v>
      </c>
      <c r="C706" s="144" t="s">
        <v>2671</v>
      </c>
      <c r="D706" s="144" t="s">
        <v>2672</v>
      </c>
      <c r="E706" s="144">
        <f>VLOOKUP(A706,'2'!$X:$AB,2,FALSE)</f>
        <v>0</v>
      </c>
      <c r="F706" s="144">
        <f>VLOOKUP($A706,'2'!$X:$AB,3,FALSE)</f>
        <v>0</v>
      </c>
      <c r="G706" s="144">
        <f>VLOOKUP($A706,'2'!$X:$AB,4,FALSE)</f>
        <v>0</v>
      </c>
      <c r="H706" s="343">
        <f>VLOOKUP($A706,'2'!$X:$AB,5,FALSE)</f>
        <v>0</v>
      </c>
      <c r="J706" s="144">
        <v>5.21</v>
      </c>
      <c r="K706" s="144">
        <v>1237</v>
      </c>
      <c r="L706" s="144" t="s">
        <v>2669</v>
      </c>
      <c r="M706" s="144" t="s">
        <v>188</v>
      </c>
      <c r="N706" s="144" t="s">
        <v>189</v>
      </c>
      <c r="O706" s="343">
        <v>5.21</v>
      </c>
    </row>
    <row r="707" spans="1:15" s="144" customFormat="1" ht="15">
      <c r="A707" s="342">
        <v>703</v>
      </c>
      <c r="B707" s="144" t="s">
        <v>2673</v>
      </c>
      <c r="C707" s="144" t="s">
        <v>2674</v>
      </c>
      <c r="D707" s="144" t="s">
        <v>2672</v>
      </c>
      <c r="E707" s="144" t="str">
        <f>VLOOKUP(A707,'2'!$X:$AB,2,FALSE)</f>
        <v>Within an hour</v>
      </c>
      <c r="F707" s="144">
        <f>VLOOKUP($A707,'2'!$X:$AB,3,FALSE)</f>
        <v>1</v>
      </c>
      <c r="G707" s="144">
        <f>VLOOKUP($A707,'2'!$X:$AB,4,FALSE)</f>
        <v>0.67</v>
      </c>
      <c r="H707" s="343" t="str">
        <f>VLOOKUP($A707,'2'!$X:$AB,5,FALSE)</f>
        <v>Yes</v>
      </c>
      <c r="J707" s="144">
        <v>13.99</v>
      </c>
      <c r="K707" s="144">
        <v>1237</v>
      </c>
      <c r="L707" s="144" t="s">
        <v>2669</v>
      </c>
      <c r="M707" s="144" t="s">
        <v>188</v>
      </c>
      <c r="N707" s="144" t="s">
        <v>283</v>
      </c>
      <c r="O707" s="343">
        <v>13.99</v>
      </c>
    </row>
    <row r="708" spans="1:15" s="144" customFormat="1" ht="15">
      <c r="A708" s="342">
        <v>704</v>
      </c>
      <c r="B708" s="144" t="s">
        <v>2675</v>
      </c>
      <c r="C708" s="144" t="s">
        <v>2676</v>
      </c>
      <c r="D708" s="144" t="s">
        <v>2672</v>
      </c>
      <c r="E708" s="144" t="str">
        <f>VLOOKUP(A708,'2'!$X:$AB,2,FALSE)</f>
        <v>Within an hour</v>
      </c>
      <c r="F708" s="144">
        <f>VLOOKUP($A708,'2'!$X:$AB,3,FALSE)</f>
        <v>1</v>
      </c>
      <c r="G708" s="144">
        <f>VLOOKUP($A708,'2'!$X:$AB,4,FALSE)</f>
        <v>1</v>
      </c>
      <c r="H708" s="343" t="str">
        <f>VLOOKUP($A708,'2'!$X:$AB,5,FALSE)</f>
        <v>No</v>
      </c>
      <c r="J708" s="144">
        <v>5</v>
      </c>
      <c r="K708" s="144">
        <v>1237</v>
      </c>
      <c r="L708" s="144" t="s">
        <v>2669</v>
      </c>
      <c r="M708" s="144" t="s">
        <v>164</v>
      </c>
      <c r="N708" s="144" t="s">
        <v>266</v>
      </c>
      <c r="O708" s="343">
        <v>5</v>
      </c>
    </row>
    <row r="709" spans="1:15" s="144" customFormat="1" ht="15">
      <c r="A709" s="342">
        <v>705</v>
      </c>
      <c r="B709" s="144" t="s">
        <v>2677</v>
      </c>
      <c r="C709" s="144" t="s">
        <v>2678</v>
      </c>
      <c r="D709" s="144" t="s">
        <v>2679</v>
      </c>
      <c r="E709" s="144" t="str">
        <f>VLOOKUP(A709,'2'!$X:$AB,2,FALSE)</f>
        <v>Within an hour</v>
      </c>
      <c r="F709" s="144">
        <f>VLOOKUP($A709,'2'!$X:$AB,3,FALSE)</f>
        <v>1</v>
      </c>
      <c r="G709" s="144">
        <f>VLOOKUP($A709,'2'!$X:$AB,4,FALSE)</f>
        <v>0.35</v>
      </c>
      <c r="H709" s="343" t="str">
        <f>VLOOKUP($A709,'2'!$X:$AB,5,FALSE)</f>
        <v>Yes</v>
      </c>
      <c r="J709" s="144">
        <v>30</v>
      </c>
      <c r="K709" s="144">
        <v>1238</v>
      </c>
      <c r="L709" s="144" t="s">
        <v>2680</v>
      </c>
      <c r="M709" s="144" t="s">
        <v>176</v>
      </c>
      <c r="N709" s="144" t="s">
        <v>177</v>
      </c>
      <c r="O709" s="343">
        <v>30</v>
      </c>
    </row>
    <row r="710" spans="1:15" s="144" customFormat="1" ht="15">
      <c r="A710" s="342">
        <v>706</v>
      </c>
      <c r="B710" s="144" t="s">
        <v>2681</v>
      </c>
      <c r="C710" s="144" t="s">
        <v>2682</v>
      </c>
      <c r="D710" s="144" t="s">
        <v>2683</v>
      </c>
      <c r="E710" s="144" t="str">
        <f>VLOOKUP(A710,'2'!$X:$AB,2,FALSE)</f>
        <v>Within a few hours</v>
      </c>
      <c r="F710" s="144">
        <f>VLOOKUP($A710,'2'!$X:$AB,3,FALSE)</f>
        <v>1</v>
      </c>
      <c r="G710" s="144">
        <f>VLOOKUP($A710,'2'!$X:$AB,4,FALSE)</f>
        <v>0.91</v>
      </c>
      <c r="H710" s="343" t="str">
        <f>VLOOKUP($A710,'2'!$X:$AB,5,FALSE)</f>
        <v>Yes</v>
      </c>
      <c r="J710" s="144">
        <v>19.989999999999998</v>
      </c>
      <c r="K710" s="144">
        <v>1241</v>
      </c>
      <c r="L710" s="144" t="s">
        <v>2684</v>
      </c>
      <c r="M710" s="144" t="s">
        <v>188</v>
      </c>
      <c r="N710" s="144" t="s">
        <v>369</v>
      </c>
      <c r="O710" s="343">
        <v>19.989999999999998</v>
      </c>
    </row>
    <row r="711" spans="1:15" s="144" customFormat="1" ht="15">
      <c r="A711" s="342">
        <v>707</v>
      </c>
      <c r="B711" s="144" t="s">
        <v>2685</v>
      </c>
      <c r="C711" s="144" t="s">
        <v>2686</v>
      </c>
      <c r="D711" s="144" t="s">
        <v>2687</v>
      </c>
      <c r="E711" s="144" t="str">
        <f>VLOOKUP(A711,'2'!$X:$AB,2,FALSE)</f>
        <v>Within a day</v>
      </c>
      <c r="F711" s="144">
        <f>VLOOKUP($A711,'2'!$X:$AB,3,FALSE)</f>
        <v>1</v>
      </c>
      <c r="G711" s="144">
        <f>VLOOKUP($A711,'2'!$X:$AB,4,FALSE)</f>
        <v>0</v>
      </c>
      <c r="H711" s="343" t="str">
        <f>VLOOKUP($A711,'2'!$X:$AB,5,FALSE)</f>
        <v>No</v>
      </c>
      <c r="J711" s="144">
        <v>15.59</v>
      </c>
      <c r="K711" s="144">
        <v>1241</v>
      </c>
      <c r="L711" s="144" t="s">
        <v>2684</v>
      </c>
      <c r="M711" s="144" t="s">
        <v>176</v>
      </c>
      <c r="N711" s="144" t="s">
        <v>283</v>
      </c>
      <c r="O711" s="343">
        <v>15.59</v>
      </c>
    </row>
    <row r="712" spans="1:15" s="144" customFormat="1" ht="15">
      <c r="A712" s="342">
        <v>708</v>
      </c>
      <c r="B712" s="144" t="s">
        <v>2688</v>
      </c>
      <c r="C712" s="144" t="s">
        <v>2689</v>
      </c>
      <c r="D712" s="144" t="s">
        <v>2690</v>
      </c>
      <c r="E712" s="144" t="str">
        <f>VLOOKUP(A712,'2'!$X:$AB,2,FALSE)</f>
        <v>A few days or more</v>
      </c>
      <c r="F712" s="144">
        <f>VLOOKUP($A712,'2'!$X:$AB,3,FALSE)</f>
        <v>0</v>
      </c>
      <c r="G712" s="144">
        <f>VLOOKUP($A712,'2'!$X:$AB,4,FALSE)</f>
        <v>0.92</v>
      </c>
      <c r="H712" s="343" t="str">
        <f>VLOOKUP($A712,'2'!$X:$AB,5,FALSE)</f>
        <v>No</v>
      </c>
      <c r="J712" s="144">
        <v>15.1</v>
      </c>
      <c r="K712" s="144">
        <v>1246</v>
      </c>
      <c r="L712" s="144" t="s">
        <v>2691</v>
      </c>
      <c r="M712" s="144" t="s">
        <v>188</v>
      </c>
      <c r="N712" s="144" t="s">
        <v>369</v>
      </c>
      <c r="O712" s="343">
        <v>15.1</v>
      </c>
    </row>
    <row r="713" spans="1:15" s="144" customFormat="1" ht="15">
      <c r="A713" s="342">
        <v>709</v>
      </c>
      <c r="B713" s="144" t="s">
        <v>2692</v>
      </c>
      <c r="C713" s="144" t="s">
        <v>2693</v>
      </c>
      <c r="D713" s="144" t="s">
        <v>2690</v>
      </c>
      <c r="E713" s="144" t="str">
        <f>VLOOKUP(A713,'2'!$X:$AB,2,FALSE)</f>
        <v>Within an hour</v>
      </c>
      <c r="F713" s="144">
        <f>VLOOKUP($A713,'2'!$X:$AB,3,FALSE)</f>
        <v>1</v>
      </c>
      <c r="G713" s="144">
        <f>VLOOKUP($A713,'2'!$X:$AB,4,FALSE)</f>
        <v>0.88</v>
      </c>
      <c r="H713" s="343" t="str">
        <f>VLOOKUP($A713,'2'!$X:$AB,5,FALSE)</f>
        <v>No</v>
      </c>
      <c r="J713" s="144">
        <v>2.83</v>
      </c>
      <c r="K713" s="144">
        <v>1246</v>
      </c>
      <c r="L713" s="144" t="s">
        <v>2691</v>
      </c>
      <c r="M713" s="144" t="s">
        <v>188</v>
      </c>
      <c r="N713" s="144" t="s">
        <v>189</v>
      </c>
      <c r="O713" s="343">
        <v>2.83</v>
      </c>
    </row>
    <row r="714" spans="1:15" s="144" customFormat="1" ht="15">
      <c r="A714" s="342">
        <v>710</v>
      </c>
      <c r="B714" s="144" t="s">
        <v>2694</v>
      </c>
      <c r="C714" s="144" t="s">
        <v>2695</v>
      </c>
      <c r="D714" s="144" t="s">
        <v>2690</v>
      </c>
      <c r="E714" s="144" t="str">
        <f>VLOOKUP(A714,'2'!$X:$AB,2,FALSE)</f>
        <v>A few days or more</v>
      </c>
      <c r="F714" s="144">
        <f>VLOOKUP($A714,'2'!$X:$AB,3,FALSE)</f>
        <v>0</v>
      </c>
      <c r="G714" s="144">
        <f>VLOOKUP($A714,'2'!$X:$AB,4,FALSE)</f>
        <v>0.36</v>
      </c>
      <c r="H714" s="343" t="str">
        <f>VLOOKUP($A714,'2'!$X:$AB,5,FALSE)</f>
        <v>No</v>
      </c>
      <c r="J714" s="144">
        <v>11.25</v>
      </c>
      <c r="K714" s="144">
        <v>1246</v>
      </c>
      <c r="L714" s="144" t="s">
        <v>2691</v>
      </c>
      <c r="M714" s="144" t="s">
        <v>188</v>
      </c>
      <c r="N714" s="144" t="s">
        <v>582</v>
      </c>
      <c r="O714" s="343">
        <v>11.25</v>
      </c>
    </row>
    <row r="715" spans="1:15" s="144" customFormat="1" ht="15">
      <c r="A715" s="342">
        <v>711</v>
      </c>
      <c r="B715" s="144" t="s">
        <v>2696</v>
      </c>
      <c r="C715" s="144" t="s">
        <v>2697</v>
      </c>
      <c r="D715" s="144" t="s">
        <v>2698</v>
      </c>
      <c r="E715" s="144" t="str">
        <f>VLOOKUP(A715,'2'!$X:$AB,2,FALSE)</f>
        <v>Within a few hours</v>
      </c>
      <c r="F715" s="144">
        <f>VLOOKUP($A715,'2'!$X:$AB,3,FALSE)</f>
        <v>0.8</v>
      </c>
      <c r="G715" s="144">
        <f>VLOOKUP($A715,'2'!$X:$AB,4,FALSE)</f>
        <v>0.94</v>
      </c>
      <c r="H715" s="343" t="str">
        <f>VLOOKUP($A715,'2'!$X:$AB,5,FALSE)</f>
        <v>No</v>
      </c>
      <c r="J715" s="144">
        <v>15.1</v>
      </c>
      <c r="K715" s="144">
        <v>1247</v>
      </c>
      <c r="L715" s="144" t="s">
        <v>2699</v>
      </c>
      <c r="M715" s="144" t="s">
        <v>188</v>
      </c>
      <c r="N715" s="144" t="s">
        <v>369</v>
      </c>
      <c r="O715" s="343">
        <v>15.1</v>
      </c>
    </row>
    <row r="716" spans="1:15" s="144" customFormat="1" ht="15">
      <c r="A716" s="342">
        <v>712</v>
      </c>
      <c r="B716" s="144" t="s">
        <v>2700</v>
      </c>
      <c r="C716" s="144" t="s">
        <v>2701</v>
      </c>
      <c r="D716" s="144" t="s">
        <v>2698</v>
      </c>
      <c r="E716" s="144" t="str">
        <f>VLOOKUP(A716,'2'!$X:$AB,2,FALSE)</f>
        <v>Within a few hours</v>
      </c>
      <c r="F716" s="144">
        <f>VLOOKUP($A716,'2'!$X:$AB,3,FALSE)</f>
        <v>1</v>
      </c>
      <c r="G716" s="144">
        <f>VLOOKUP($A716,'2'!$X:$AB,4,FALSE)</f>
        <v>0.73</v>
      </c>
      <c r="H716" s="343" t="str">
        <f>VLOOKUP($A716,'2'!$X:$AB,5,FALSE)</f>
        <v>Yes</v>
      </c>
      <c r="J716" s="144">
        <v>2.83</v>
      </c>
      <c r="K716" s="144">
        <v>1247</v>
      </c>
      <c r="L716" s="144" t="s">
        <v>2699</v>
      </c>
      <c r="M716" s="144" t="s">
        <v>188</v>
      </c>
      <c r="N716" s="144" t="s">
        <v>189</v>
      </c>
      <c r="O716" s="343">
        <v>2.83</v>
      </c>
    </row>
    <row r="717" spans="1:15" s="144" customFormat="1" ht="15">
      <c r="A717" s="342">
        <v>713</v>
      </c>
      <c r="B717" s="144" t="s">
        <v>2702</v>
      </c>
      <c r="C717" s="144" t="s">
        <v>2703</v>
      </c>
      <c r="D717" s="144" t="s">
        <v>2698</v>
      </c>
      <c r="E717" s="144" t="str">
        <f>VLOOKUP(A717,'2'!$X:$AB,2,FALSE)</f>
        <v>Within an hour</v>
      </c>
      <c r="F717" s="144">
        <f>VLOOKUP($A717,'2'!$X:$AB,3,FALSE)</f>
        <v>1</v>
      </c>
      <c r="G717" s="144">
        <f>VLOOKUP($A717,'2'!$X:$AB,4,FALSE)</f>
        <v>0.99</v>
      </c>
      <c r="H717" s="343" t="str">
        <f>VLOOKUP($A717,'2'!$X:$AB,5,FALSE)</f>
        <v>Yes</v>
      </c>
      <c r="J717" s="144">
        <v>7.01</v>
      </c>
      <c r="K717" s="144">
        <v>1250</v>
      </c>
      <c r="L717" s="144" t="s">
        <v>2704</v>
      </c>
      <c r="M717" s="144" t="s">
        <v>188</v>
      </c>
      <c r="N717" s="144" t="s">
        <v>369</v>
      </c>
      <c r="O717" s="343">
        <v>7.01</v>
      </c>
    </row>
    <row r="718" spans="1:15" s="144" customFormat="1" ht="15">
      <c r="A718" s="342">
        <v>714</v>
      </c>
      <c r="B718" s="144" t="s">
        <v>2705</v>
      </c>
      <c r="C718" s="144" t="s">
        <v>2706</v>
      </c>
      <c r="D718" s="144" t="s">
        <v>2698</v>
      </c>
      <c r="E718" s="144" t="str">
        <f>VLOOKUP(A718,'2'!$X:$AB,2,FALSE)</f>
        <v>Within a few hours</v>
      </c>
      <c r="F718" s="144">
        <f>VLOOKUP($A718,'2'!$X:$AB,3,FALSE)</f>
        <v>1</v>
      </c>
      <c r="G718" s="144">
        <f>VLOOKUP($A718,'2'!$X:$AB,4,FALSE)</f>
        <v>1</v>
      </c>
      <c r="H718" s="343" t="str">
        <f>VLOOKUP($A718,'2'!$X:$AB,5,FALSE)</f>
        <v>No</v>
      </c>
      <c r="J718" s="144">
        <v>30</v>
      </c>
      <c r="K718" s="144">
        <v>1250</v>
      </c>
      <c r="L718" s="144" t="s">
        <v>2704</v>
      </c>
      <c r="M718" s="144" t="s">
        <v>176</v>
      </c>
      <c r="N718" s="144" t="s">
        <v>177</v>
      </c>
      <c r="O718" s="343">
        <v>30</v>
      </c>
    </row>
    <row r="719" spans="1:15" s="144" customFormat="1" ht="15">
      <c r="A719" s="342">
        <v>715</v>
      </c>
      <c r="B719" s="144" t="s">
        <v>2707</v>
      </c>
      <c r="C719" s="144" t="s">
        <v>2708</v>
      </c>
      <c r="D719" s="144" t="s">
        <v>2709</v>
      </c>
      <c r="E719" s="144" t="str">
        <f>VLOOKUP(A719,'2'!$X:$AB,2,FALSE)</f>
        <v>Within an hour</v>
      </c>
      <c r="F719" s="144">
        <f>VLOOKUP($A719,'2'!$X:$AB,3,FALSE)</f>
        <v>1</v>
      </c>
      <c r="G719" s="144">
        <f>VLOOKUP($A719,'2'!$X:$AB,4,FALSE)</f>
        <v>0.97</v>
      </c>
      <c r="H719" s="343" t="str">
        <f>VLOOKUP($A719,'2'!$X:$AB,5,FALSE)</f>
        <v>Yes</v>
      </c>
      <c r="J719" s="144">
        <v>5.76</v>
      </c>
      <c r="K719" s="144">
        <v>1250</v>
      </c>
      <c r="L719" s="144" t="s">
        <v>2704</v>
      </c>
      <c r="M719" s="144" t="s">
        <v>188</v>
      </c>
      <c r="N719" s="144" t="s">
        <v>315</v>
      </c>
      <c r="O719" s="343">
        <v>5.76</v>
      </c>
    </row>
    <row r="720" spans="1:15" s="144" customFormat="1" ht="15">
      <c r="A720" s="342">
        <v>716</v>
      </c>
      <c r="B720" s="144" t="s">
        <v>2710</v>
      </c>
      <c r="C720" s="144" t="s">
        <v>2711</v>
      </c>
      <c r="D720" s="144" t="s">
        <v>2709</v>
      </c>
      <c r="E720" s="144" t="str">
        <f>VLOOKUP(A720,'2'!$X:$AB,2,FALSE)</f>
        <v>Within a day</v>
      </c>
      <c r="F720" s="144">
        <f>VLOOKUP($A720,'2'!$X:$AB,3,FALSE)</f>
        <v>1</v>
      </c>
      <c r="G720" s="144">
        <f>VLOOKUP($A720,'2'!$X:$AB,4,FALSE)</f>
        <v>0.96</v>
      </c>
      <c r="H720" s="343" t="str">
        <f>VLOOKUP($A720,'2'!$X:$AB,5,FALSE)</f>
        <v>Yes</v>
      </c>
      <c r="J720" s="144">
        <v>5.0999999999999996</v>
      </c>
      <c r="K720" s="144">
        <v>1253</v>
      </c>
      <c r="L720" s="144" t="s">
        <v>2712</v>
      </c>
      <c r="M720" s="144" t="s">
        <v>188</v>
      </c>
      <c r="N720" s="144" t="s">
        <v>708</v>
      </c>
      <c r="O720" s="343">
        <v>5.0999999999999996</v>
      </c>
    </row>
    <row r="721" spans="1:15" s="144" customFormat="1" ht="15">
      <c r="A721" s="342">
        <v>717</v>
      </c>
      <c r="B721" s="144" t="s">
        <v>2713</v>
      </c>
      <c r="C721" s="144" t="s">
        <v>2714</v>
      </c>
      <c r="D721" s="144" t="s">
        <v>2715</v>
      </c>
      <c r="E721" s="144" t="str">
        <f>VLOOKUP(A721,'2'!$X:$AB,2,FALSE)</f>
        <v>Within a few hours</v>
      </c>
      <c r="F721" s="144">
        <f>VLOOKUP($A721,'2'!$X:$AB,3,FALSE)</f>
        <v>1</v>
      </c>
      <c r="G721" s="144">
        <f>VLOOKUP($A721,'2'!$X:$AB,4,FALSE)</f>
        <v>1</v>
      </c>
      <c r="H721" s="343" t="str">
        <f>VLOOKUP($A721,'2'!$X:$AB,5,FALSE)</f>
        <v>No</v>
      </c>
      <c r="J721" s="144">
        <v>36.090000000000003</v>
      </c>
      <c r="K721" s="144">
        <v>1253</v>
      </c>
      <c r="L721" s="144" t="s">
        <v>2712</v>
      </c>
      <c r="M721" s="144" t="s">
        <v>176</v>
      </c>
      <c r="N721" s="144" t="s">
        <v>597</v>
      </c>
      <c r="O721" s="343">
        <v>36.090000000000003</v>
      </c>
    </row>
    <row r="722" spans="1:15" s="144" customFormat="1" ht="15">
      <c r="A722" s="342">
        <v>718</v>
      </c>
      <c r="B722" s="144" t="s">
        <v>2716</v>
      </c>
      <c r="C722" s="144" t="s">
        <v>2717</v>
      </c>
      <c r="D722" s="144" t="s">
        <v>2718</v>
      </c>
      <c r="E722" s="144" t="str">
        <f>VLOOKUP(A722,'2'!$X:$AB,2,FALSE)</f>
        <v>Within a few hours</v>
      </c>
      <c r="F722" s="144">
        <f>VLOOKUP($A722,'2'!$X:$AB,3,FALSE)</f>
        <v>1</v>
      </c>
      <c r="G722" s="144">
        <f>VLOOKUP($A722,'2'!$X:$AB,4,FALSE)</f>
        <v>0.13</v>
      </c>
      <c r="H722" s="343" t="str">
        <f>VLOOKUP($A722,'2'!$X:$AB,5,FALSE)</f>
        <v>No</v>
      </c>
      <c r="J722" s="144">
        <v>110.2</v>
      </c>
      <c r="K722" s="144">
        <v>1253</v>
      </c>
      <c r="L722" s="144" t="s">
        <v>2712</v>
      </c>
      <c r="M722" s="144" t="s">
        <v>176</v>
      </c>
      <c r="N722" s="144" t="s">
        <v>511</v>
      </c>
      <c r="O722" s="343">
        <v>110.2</v>
      </c>
    </row>
    <row r="723" spans="1:15" s="144" customFormat="1" ht="15">
      <c r="A723" s="342">
        <v>719</v>
      </c>
      <c r="B723" s="144" t="s">
        <v>2719</v>
      </c>
      <c r="C723" s="144" t="s">
        <v>2720</v>
      </c>
      <c r="D723" s="144" t="s">
        <v>2718</v>
      </c>
      <c r="E723" s="144" t="str">
        <f>VLOOKUP(A723,'2'!$X:$AB,2,FALSE)</f>
        <v>Within a few hours</v>
      </c>
      <c r="F723" s="144">
        <f>VLOOKUP($A723,'2'!$X:$AB,3,FALSE)</f>
        <v>1</v>
      </c>
      <c r="G723" s="144">
        <f>VLOOKUP($A723,'2'!$X:$AB,4,FALSE)</f>
        <v>0.75</v>
      </c>
      <c r="H723" s="343" t="str">
        <f>VLOOKUP($A723,'2'!$X:$AB,5,FALSE)</f>
        <v>No</v>
      </c>
      <c r="J723" s="144">
        <v>1.49</v>
      </c>
      <c r="K723" s="144">
        <v>1254</v>
      </c>
      <c r="L723" s="144" t="s">
        <v>2721</v>
      </c>
      <c r="M723" s="144" t="s">
        <v>188</v>
      </c>
      <c r="N723" s="144" t="s">
        <v>369</v>
      </c>
      <c r="O723" s="343">
        <v>1.49</v>
      </c>
    </row>
    <row r="724" spans="1:15" s="144" customFormat="1" ht="15">
      <c r="A724" s="342">
        <v>720</v>
      </c>
      <c r="B724" s="144" t="s">
        <v>2722</v>
      </c>
      <c r="C724" s="144" t="s">
        <v>2723</v>
      </c>
      <c r="D724" s="144" t="s">
        <v>2718</v>
      </c>
      <c r="E724" s="144" t="str">
        <f>VLOOKUP(A724,'2'!$X:$AB,2,FALSE)</f>
        <v>Within a day</v>
      </c>
      <c r="F724" s="144">
        <f>VLOOKUP($A724,'2'!$X:$AB,3,FALSE)</f>
        <v>0.5</v>
      </c>
      <c r="G724" s="144">
        <f>VLOOKUP($A724,'2'!$X:$AB,4,FALSE)</f>
        <v>0.63</v>
      </c>
      <c r="H724" s="343" t="str">
        <f>VLOOKUP($A724,'2'!$X:$AB,5,FALSE)</f>
        <v>Yes</v>
      </c>
      <c r="J724" s="144">
        <v>35</v>
      </c>
      <c r="K724" s="144">
        <v>1254</v>
      </c>
      <c r="L724" s="144" t="s">
        <v>2721</v>
      </c>
      <c r="M724" s="144" t="s">
        <v>188</v>
      </c>
      <c r="N724" s="144" t="s">
        <v>463</v>
      </c>
      <c r="O724" s="343">
        <v>35</v>
      </c>
    </row>
    <row r="725" spans="1:15" s="144" customFormat="1" ht="15">
      <c r="A725" s="342">
        <v>721</v>
      </c>
      <c r="B725" s="144" t="s">
        <v>2724</v>
      </c>
      <c r="C725" s="144" t="s">
        <v>2725</v>
      </c>
      <c r="D725" s="144" t="s">
        <v>2718</v>
      </c>
      <c r="E725" s="144" t="str">
        <f>VLOOKUP(A725,'2'!$X:$AB,2,FALSE)</f>
        <v>Within an hour</v>
      </c>
      <c r="F725" s="144">
        <f>VLOOKUP($A725,'2'!$X:$AB,3,FALSE)</f>
        <v>0.98</v>
      </c>
      <c r="G725" s="144">
        <f>VLOOKUP($A725,'2'!$X:$AB,4,FALSE)</f>
        <v>0.93</v>
      </c>
      <c r="H725" s="343" t="str">
        <f>VLOOKUP($A725,'2'!$X:$AB,5,FALSE)</f>
        <v>Yes</v>
      </c>
      <c r="J725" s="144">
        <v>2</v>
      </c>
      <c r="K725" s="144">
        <v>1254</v>
      </c>
      <c r="L725" s="144" t="s">
        <v>2721</v>
      </c>
      <c r="M725" s="144" t="s">
        <v>188</v>
      </c>
      <c r="N725" s="144" t="s">
        <v>229</v>
      </c>
      <c r="O725" s="343">
        <v>2</v>
      </c>
    </row>
    <row r="726" spans="1:15" s="144" customFormat="1" ht="15">
      <c r="A726" s="342">
        <v>722</v>
      </c>
      <c r="B726" s="144" t="s">
        <v>2726</v>
      </c>
      <c r="C726" s="144" t="s">
        <v>2727</v>
      </c>
      <c r="D726" s="144" t="s">
        <v>2718</v>
      </c>
      <c r="E726" s="144" t="str">
        <f>VLOOKUP(A726,'2'!$X:$AB,2,FALSE)</f>
        <v>Within a day</v>
      </c>
      <c r="F726" s="144">
        <f>VLOOKUP($A726,'2'!$X:$AB,3,FALSE)</f>
        <v>1</v>
      </c>
      <c r="G726" s="144">
        <f>VLOOKUP($A726,'2'!$X:$AB,4,FALSE)</f>
        <v>0.28999999999999998</v>
      </c>
      <c r="H726" s="343" t="str">
        <f>VLOOKUP($A726,'2'!$X:$AB,5,FALSE)</f>
        <v>No</v>
      </c>
      <c r="J726" s="144">
        <v>56.14</v>
      </c>
      <c r="K726" s="144">
        <v>1257</v>
      </c>
      <c r="L726" s="144" t="s">
        <v>2728</v>
      </c>
      <c r="M726" s="144" t="s">
        <v>176</v>
      </c>
      <c r="N726" s="144" t="s">
        <v>283</v>
      </c>
      <c r="O726" s="343">
        <v>56.14</v>
      </c>
    </row>
    <row r="727" spans="1:15" s="144" customFormat="1" ht="15">
      <c r="A727" s="342">
        <v>723</v>
      </c>
      <c r="B727" s="144" t="s">
        <v>2729</v>
      </c>
      <c r="C727" s="144" t="s">
        <v>2730</v>
      </c>
      <c r="D727" s="144" t="s">
        <v>2731</v>
      </c>
      <c r="E727" s="144" t="str">
        <f>VLOOKUP(A727,'2'!$X:$AB,2,FALSE)</f>
        <v>Within an hour</v>
      </c>
      <c r="F727" s="144">
        <f>VLOOKUP($A727,'2'!$X:$AB,3,FALSE)</f>
        <v>0.9</v>
      </c>
      <c r="G727" s="144">
        <f>VLOOKUP($A727,'2'!$X:$AB,4,FALSE)</f>
        <v>0.93</v>
      </c>
      <c r="H727" s="343" t="str">
        <f>VLOOKUP($A727,'2'!$X:$AB,5,FALSE)</f>
        <v>Yes</v>
      </c>
      <c r="J727" s="144">
        <v>1.92</v>
      </c>
      <c r="K727" s="144">
        <v>1257</v>
      </c>
      <c r="L727" s="144" t="s">
        <v>2728</v>
      </c>
      <c r="M727" s="144" t="s">
        <v>188</v>
      </c>
      <c r="N727" s="144" t="s">
        <v>574</v>
      </c>
      <c r="O727" s="343">
        <v>1.92</v>
      </c>
    </row>
    <row r="728" spans="1:15" s="144" customFormat="1" ht="15">
      <c r="A728" s="342">
        <v>724</v>
      </c>
      <c r="B728" s="144" t="s">
        <v>2732</v>
      </c>
      <c r="C728" s="144" t="s">
        <v>2733</v>
      </c>
      <c r="D728" s="144" t="s">
        <v>2731</v>
      </c>
      <c r="E728" s="144" t="str">
        <f>VLOOKUP(A728,'2'!$X:$AB,2,FALSE)</f>
        <v>A few days or more</v>
      </c>
      <c r="F728" s="144">
        <f>VLOOKUP($A728,'2'!$X:$AB,3,FALSE)</f>
        <v>0.33</v>
      </c>
      <c r="G728" s="144">
        <f>VLOOKUP($A728,'2'!$X:$AB,4,FALSE)</f>
        <v>0.5</v>
      </c>
      <c r="H728" s="343" t="str">
        <f>VLOOKUP($A728,'2'!$X:$AB,5,FALSE)</f>
        <v>No</v>
      </c>
      <c r="J728" s="144">
        <v>2.5</v>
      </c>
      <c r="K728" s="144">
        <v>1259</v>
      </c>
      <c r="L728" s="144" t="s">
        <v>2734</v>
      </c>
      <c r="M728" s="144" t="s">
        <v>164</v>
      </c>
      <c r="N728" s="144" t="s">
        <v>240</v>
      </c>
      <c r="O728" s="343">
        <v>2.5</v>
      </c>
    </row>
    <row r="729" spans="1:15" s="144" customFormat="1" ht="15">
      <c r="A729" s="342">
        <v>725</v>
      </c>
      <c r="B729" s="144" t="s">
        <v>2735</v>
      </c>
      <c r="C729" s="144" t="s">
        <v>2736</v>
      </c>
      <c r="D729" s="144" t="s">
        <v>2731</v>
      </c>
      <c r="E729" s="144">
        <f>VLOOKUP(A729,'2'!$X:$AB,2,FALSE)</f>
        <v>0</v>
      </c>
      <c r="F729" s="144">
        <f>VLOOKUP($A729,'2'!$X:$AB,3,FALSE)</f>
        <v>0</v>
      </c>
      <c r="G729" s="144">
        <f>VLOOKUP($A729,'2'!$X:$AB,4,FALSE)</f>
        <v>0</v>
      </c>
      <c r="H729" s="343">
        <f>VLOOKUP($A729,'2'!$X:$AB,5,FALSE)</f>
        <v>0</v>
      </c>
      <c r="J729" s="144">
        <v>14.52</v>
      </c>
      <c r="K729" s="144">
        <v>1261</v>
      </c>
      <c r="L729" s="144" t="s">
        <v>2737</v>
      </c>
      <c r="M729" s="144" t="s">
        <v>188</v>
      </c>
      <c r="N729" s="144" t="s">
        <v>582</v>
      </c>
      <c r="O729" s="343">
        <v>14.52</v>
      </c>
    </row>
    <row r="730" spans="1:15" s="144" customFormat="1" ht="15">
      <c r="A730" s="342">
        <v>726</v>
      </c>
      <c r="B730" s="144" t="s">
        <v>2738</v>
      </c>
      <c r="C730" s="144" t="s">
        <v>2739</v>
      </c>
      <c r="D730" s="144" t="s">
        <v>2740</v>
      </c>
      <c r="E730" s="144">
        <f>VLOOKUP(A730,'2'!$X:$AB,2,FALSE)</f>
        <v>0</v>
      </c>
      <c r="F730" s="144">
        <f>VLOOKUP($A730,'2'!$X:$AB,3,FALSE)</f>
        <v>0</v>
      </c>
      <c r="G730" s="144">
        <f>VLOOKUP($A730,'2'!$X:$AB,4,FALSE)</f>
        <v>0</v>
      </c>
      <c r="H730" s="343">
        <f>VLOOKUP($A730,'2'!$X:$AB,5,FALSE)</f>
        <v>0</v>
      </c>
      <c r="J730" s="144">
        <v>6.26</v>
      </c>
      <c r="K730" s="144">
        <v>1265</v>
      </c>
      <c r="L730" s="144" t="s">
        <v>2741</v>
      </c>
      <c r="M730" s="144" t="s">
        <v>188</v>
      </c>
      <c r="N730" s="144" t="s">
        <v>315</v>
      </c>
      <c r="O730" s="343">
        <v>6.26</v>
      </c>
    </row>
    <row r="731" spans="1:15" s="144" customFormat="1" ht="15">
      <c r="A731" s="342">
        <v>727</v>
      </c>
      <c r="B731" s="144" t="s">
        <v>2742</v>
      </c>
      <c r="C731" s="144" t="s">
        <v>2743</v>
      </c>
      <c r="D731" s="144" t="s">
        <v>2740</v>
      </c>
      <c r="E731" s="144" t="str">
        <f>VLOOKUP(A731,'2'!$X:$AB,2,FALSE)</f>
        <v>Within an hour</v>
      </c>
      <c r="F731" s="144">
        <f>VLOOKUP($A731,'2'!$X:$AB,3,FALSE)</f>
        <v>1</v>
      </c>
      <c r="G731" s="144">
        <f>VLOOKUP($A731,'2'!$X:$AB,4,FALSE)</f>
        <v>1</v>
      </c>
      <c r="H731" s="343" t="str">
        <f>VLOOKUP($A731,'2'!$X:$AB,5,FALSE)</f>
        <v>Yes</v>
      </c>
      <c r="J731" s="144">
        <v>7.51</v>
      </c>
      <c r="K731" s="144">
        <v>1267</v>
      </c>
      <c r="L731" s="144" t="s">
        <v>2744</v>
      </c>
      <c r="M731" s="144" t="s">
        <v>188</v>
      </c>
      <c r="N731" s="144" t="s">
        <v>283</v>
      </c>
      <c r="O731" s="343">
        <v>7.51</v>
      </c>
    </row>
    <row r="732" spans="1:15" s="144" customFormat="1" ht="15">
      <c r="A732" s="342">
        <v>728</v>
      </c>
      <c r="B732" s="144" t="s">
        <v>2745</v>
      </c>
      <c r="C732" s="144" t="s">
        <v>2746</v>
      </c>
      <c r="D732" s="144" t="s">
        <v>2740</v>
      </c>
      <c r="E732" s="144" t="str">
        <f>VLOOKUP(A732,'2'!$X:$AB,2,FALSE)</f>
        <v>Within an hour</v>
      </c>
      <c r="F732" s="144">
        <f>VLOOKUP($A732,'2'!$X:$AB,3,FALSE)</f>
        <v>1</v>
      </c>
      <c r="G732" s="144">
        <f>VLOOKUP($A732,'2'!$X:$AB,4,FALSE)</f>
        <v>0.33</v>
      </c>
      <c r="H732" s="343" t="str">
        <f>VLOOKUP($A732,'2'!$X:$AB,5,FALSE)</f>
        <v>No</v>
      </c>
      <c r="J732" s="144">
        <v>12.65</v>
      </c>
      <c r="K732" s="144">
        <v>1267</v>
      </c>
      <c r="L732" s="144" t="s">
        <v>2744</v>
      </c>
      <c r="M732" s="144" t="s">
        <v>188</v>
      </c>
      <c r="N732" s="144" t="s">
        <v>177</v>
      </c>
      <c r="O732" s="343">
        <v>12.65</v>
      </c>
    </row>
    <row r="733" spans="1:15" s="144" customFormat="1" ht="15">
      <c r="A733" s="342">
        <v>729</v>
      </c>
      <c r="B733" s="144" t="s">
        <v>2747</v>
      </c>
      <c r="C733" s="144" t="s">
        <v>2748</v>
      </c>
      <c r="D733" s="144" t="s">
        <v>2749</v>
      </c>
      <c r="E733" s="144" t="str">
        <f>VLOOKUP(A733,'2'!$X:$AB,2,FALSE)</f>
        <v>Within a few hours</v>
      </c>
      <c r="F733" s="144">
        <f>VLOOKUP($A733,'2'!$X:$AB,3,FALSE)</f>
        <v>0.9</v>
      </c>
      <c r="G733" s="144">
        <f>VLOOKUP($A733,'2'!$X:$AB,4,FALSE)</f>
        <v>0.97</v>
      </c>
      <c r="H733" s="343" t="str">
        <f>VLOOKUP($A733,'2'!$X:$AB,5,FALSE)</f>
        <v>No</v>
      </c>
      <c r="J733" s="144">
        <v>4.38</v>
      </c>
      <c r="K733" s="144">
        <v>1267</v>
      </c>
      <c r="L733" s="144" t="s">
        <v>2744</v>
      </c>
      <c r="M733" s="144" t="s">
        <v>188</v>
      </c>
      <c r="N733" s="144" t="s">
        <v>582</v>
      </c>
      <c r="O733" s="343">
        <v>4.38</v>
      </c>
    </row>
    <row r="734" spans="1:15" s="144" customFormat="1" ht="15">
      <c r="A734" s="342">
        <v>730</v>
      </c>
      <c r="B734" s="144" t="s">
        <v>2750</v>
      </c>
      <c r="C734" s="144" t="s">
        <v>2751</v>
      </c>
      <c r="D734" s="144" t="s">
        <v>2749</v>
      </c>
      <c r="E734" s="144">
        <f>VLOOKUP(A734,'2'!$X:$AB,2,FALSE)</f>
        <v>0</v>
      </c>
      <c r="F734" s="144">
        <f>VLOOKUP($A734,'2'!$X:$AB,3,FALSE)</f>
        <v>0</v>
      </c>
      <c r="G734" s="144">
        <f>VLOOKUP($A734,'2'!$X:$AB,4,FALSE)</f>
        <v>0</v>
      </c>
      <c r="H734" s="343">
        <f>VLOOKUP($A734,'2'!$X:$AB,5,FALSE)</f>
        <v>0</v>
      </c>
      <c r="J734" s="144">
        <v>7.69</v>
      </c>
      <c r="K734" s="144">
        <v>1271</v>
      </c>
      <c r="L734" s="144" t="s">
        <v>2752</v>
      </c>
      <c r="M734" s="144" t="s">
        <v>188</v>
      </c>
      <c r="N734" s="144" t="s">
        <v>266</v>
      </c>
      <c r="O734" s="343">
        <v>7.69</v>
      </c>
    </row>
    <row r="735" spans="1:15" s="144" customFormat="1" ht="15">
      <c r="A735" s="342">
        <v>731</v>
      </c>
      <c r="B735" s="144" t="s">
        <v>2753</v>
      </c>
      <c r="C735" s="144" t="s">
        <v>2754</v>
      </c>
      <c r="D735" s="144" t="s">
        <v>2755</v>
      </c>
      <c r="E735" s="144" t="str">
        <f>VLOOKUP(A735,'2'!$X:$AB,2,FALSE)</f>
        <v>Within a few hours</v>
      </c>
      <c r="F735" s="144">
        <f>VLOOKUP($A735,'2'!$X:$AB,3,FALSE)</f>
        <v>1</v>
      </c>
      <c r="G735" s="144">
        <f>VLOOKUP($A735,'2'!$X:$AB,4,FALSE)</f>
        <v>0.89</v>
      </c>
      <c r="H735" s="343" t="str">
        <f>VLOOKUP($A735,'2'!$X:$AB,5,FALSE)</f>
        <v>Yes</v>
      </c>
      <c r="J735" s="144">
        <v>5.0199999999999996</v>
      </c>
      <c r="K735" s="144">
        <v>1271</v>
      </c>
      <c r="L735" s="144" t="s">
        <v>2752</v>
      </c>
      <c r="M735" s="144" t="s">
        <v>188</v>
      </c>
      <c r="N735" s="144" t="s">
        <v>189</v>
      </c>
      <c r="O735" s="343">
        <v>5.0199999999999996</v>
      </c>
    </row>
    <row r="736" spans="1:15" s="144" customFormat="1" ht="15">
      <c r="A736" s="342">
        <v>732</v>
      </c>
      <c r="B736" s="144" t="s">
        <v>2756</v>
      </c>
      <c r="C736" s="144" t="s">
        <v>2757</v>
      </c>
      <c r="D736" s="144" t="s">
        <v>2758</v>
      </c>
      <c r="E736" s="144">
        <f>VLOOKUP(A736,'2'!$X:$AB,2,FALSE)</f>
        <v>0</v>
      </c>
      <c r="F736" s="144">
        <f>VLOOKUP($A736,'2'!$X:$AB,3,FALSE)</f>
        <v>0</v>
      </c>
      <c r="G736" s="144">
        <f>VLOOKUP($A736,'2'!$X:$AB,4,FALSE)</f>
        <v>0</v>
      </c>
      <c r="H736" s="343">
        <f>VLOOKUP($A736,'2'!$X:$AB,5,FALSE)</f>
        <v>0</v>
      </c>
      <c r="J736" s="144">
        <v>7.47</v>
      </c>
      <c r="K736" s="144">
        <v>1279</v>
      </c>
      <c r="L736" s="144" t="s">
        <v>2759</v>
      </c>
      <c r="M736" s="144" t="s">
        <v>188</v>
      </c>
      <c r="N736" s="144" t="s">
        <v>369</v>
      </c>
      <c r="O736" s="343">
        <v>7.47</v>
      </c>
    </row>
    <row r="737" spans="1:15" s="144" customFormat="1" ht="15">
      <c r="A737" s="342">
        <v>733</v>
      </c>
      <c r="B737" s="144" t="s">
        <v>2760</v>
      </c>
      <c r="C737" s="144" t="s">
        <v>2761</v>
      </c>
      <c r="D737" s="144" t="s">
        <v>2762</v>
      </c>
      <c r="E737" s="144">
        <f>VLOOKUP(A737,'2'!$X:$AB,2,FALSE)</f>
        <v>0</v>
      </c>
      <c r="F737" s="144">
        <f>VLOOKUP($A737,'2'!$X:$AB,3,FALSE)</f>
        <v>0</v>
      </c>
      <c r="G737" s="144">
        <f>VLOOKUP($A737,'2'!$X:$AB,4,FALSE)</f>
        <v>0</v>
      </c>
      <c r="H737" s="343">
        <f>VLOOKUP($A737,'2'!$X:$AB,5,FALSE)</f>
        <v>0</v>
      </c>
      <c r="J737" s="144">
        <v>14.7</v>
      </c>
      <c r="K737" s="144">
        <v>1279</v>
      </c>
      <c r="L737" s="144" t="s">
        <v>2759</v>
      </c>
      <c r="M737" s="144" t="s">
        <v>176</v>
      </c>
      <c r="N737" s="144" t="s">
        <v>283</v>
      </c>
      <c r="O737" s="343">
        <v>14.7</v>
      </c>
    </row>
    <row r="738" spans="1:15" s="144" customFormat="1" ht="15">
      <c r="A738" s="342">
        <v>734</v>
      </c>
      <c r="B738" s="144" t="s">
        <v>2763</v>
      </c>
      <c r="C738" s="144" t="s">
        <v>2764</v>
      </c>
      <c r="D738" s="144" t="s">
        <v>2762</v>
      </c>
      <c r="E738" s="144" t="str">
        <f>VLOOKUP(A738,'2'!$X:$AB,2,FALSE)</f>
        <v>Within a few hours</v>
      </c>
      <c r="F738" s="144">
        <f>VLOOKUP($A738,'2'!$X:$AB,3,FALSE)</f>
        <v>0.75</v>
      </c>
      <c r="G738" s="144">
        <f>VLOOKUP($A738,'2'!$X:$AB,4,FALSE)</f>
        <v>0.97</v>
      </c>
      <c r="H738" s="343" t="str">
        <f>VLOOKUP($A738,'2'!$X:$AB,5,FALSE)</f>
        <v>No</v>
      </c>
      <c r="J738" s="144">
        <v>7.47</v>
      </c>
      <c r="K738" s="144">
        <v>1280</v>
      </c>
      <c r="L738" s="144" t="s">
        <v>2765</v>
      </c>
      <c r="M738" s="144" t="s">
        <v>188</v>
      </c>
      <c r="N738" s="144" t="s">
        <v>369</v>
      </c>
      <c r="O738" s="343">
        <v>7.47</v>
      </c>
    </row>
    <row r="739" spans="1:15" s="144" customFormat="1" ht="15">
      <c r="A739" s="342">
        <v>735</v>
      </c>
      <c r="B739" s="144" t="s">
        <v>2766</v>
      </c>
      <c r="C739" s="144" t="s">
        <v>2767</v>
      </c>
      <c r="D739" s="144" t="s">
        <v>2762</v>
      </c>
      <c r="E739" s="144" t="str">
        <f>VLOOKUP(A739,'2'!$X:$AB,2,FALSE)</f>
        <v>Within an hour</v>
      </c>
      <c r="F739" s="144">
        <f>VLOOKUP($A739,'2'!$X:$AB,3,FALSE)</f>
        <v>1</v>
      </c>
      <c r="G739" s="144">
        <f>VLOOKUP($A739,'2'!$X:$AB,4,FALSE)</f>
        <v>0.96</v>
      </c>
      <c r="H739" s="343" t="str">
        <f>VLOOKUP($A739,'2'!$X:$AB,5,FALSE)</f>
        <v>No</v>
      </c>
      <c r="J739" s="144">
        <v>24.49</v>
      </c>
      <c r="K739" s="144">
        <v>1281</v>
      </c>
      <c r="L739" s="144" t="s">
        <v>2768</v>
      </c>
      <c r="M739" s="144" t="s">
        <v>188</v>
      </c>
      <c r="N739" s="144" t="s">
        <v>177</v>
      </c>
      <c r="O739" s="343">
        <v>24.49</v>
      </c>
    </row>
    <row r="740" spans="1:15" s="144" customFormat="1" ht="15">
      <c r="A740" s="342">
        <v>736</v>
      </c>
      <c r="B740" s="144" t="s">
        <v>2769</v>
      </c>
      <c r="C740" s="144" t="s">
        <v>2770</v>
      </c>
      <c r="D740" s="144" t="s">
        <v>2771</v>
      </c>
      <c r="E740" s="144" t="str">
        <f>VLOOKUP(A740,'2'!$X:$AB,2,FALSE)</f>
        <v>Within a day</v>
      </c>
      <c r="F740" s="144">
        <f>VLOOKUP($A740,'2'!$X:$AB,3,FALSE)</f>
        <v>1</v>
      </c>
      <c r="G740" s="144">
        <f>VLOOKUP($A740,'2'!$X:$AB,4,FALSE)</f>
        <v>0.67</v>
      </c>
      <c r="H740" s="343" t="str">
        <f>VLOOKUP($A740,'2'!$X:$AB,5,FALSE)</f>
        <v>No</v>
      </c>
      <c r="J740" s="144">
        <v>24.49</v>
      </c>
      <c r="K740" s="144">
        <v>1281</v>
      </c>
      <c r="L740" s="144" t="s">
        <v>2768</v>
      </c>
      <c r="M740" s="144" t="s">
        <v>164</v>
      </c>
      <c r="N740" s="144" t="s">
        <v>1254</v>
      </c>
      <c r="O740" s="343">
        <v>24.49</v>
      </c>
    </row>
    <row r="741" spans="1:15" s="144" customFormat="1" ht="15">
      <c r="A741" s="342">
        <v>737</v>
      </c>
      <c r="B741" s="144" t="s">
        <v>2772</v>
      </c>
      <c r="C741" s="144" t="s">
        <v>2773</v>
      </c>
      <c r="D741" s="144" t="s">
        <v>2771</v>
      </c>
      <c r="E741" s="144" t="str">
        <f>VLOOKUP(A741,'2'!$X:$AB,2,FALSE)</f>
        <v>Within an hour</v>
      </c>
      <c r="F741" s="144">
        <f>VLOOKUP($A741,'2'!$X:$AB,3,FALSE)</f>
        <v>1</v>
      </c>
      <c r="G741" s="144">
        <f>VLOOKUP($A741,'2'!$X:$AB,4,FALSE)</f>
        <v>0.92</v>
      </c>
      <c r="H741" s="343" t="str">
        <f>VLOOKUP($A741,'2'!$X:$AB,5,FALSE)</f>
        <v>Yes</v>
      </c>
      <c r="J741" s="144">
        <v>24.49</v>
      </c>
      <c r="K741" s="144">
        <v>1282</v>
      </c>
      <c r="L741" s="144" t="s">
        <v>2774</v>
      </c>
      <c r="M741" s="144" t="s">
        <v>188</v>
      </c>
      <c r="N741" s="144" t="s">
        <v>177</v>
      </c>
      <c r="O741" s="343">
        <v>24.49</v>
      </c>
    </row>
    <row r="742" spans="1:15" s="144" customFormat="1" ht="15">
      <c r="A742" s="342">
        <v>738</v>
      </c>
      <c r="B742" s="144" t="s">
        <v>2775</v>
      </c>
      <c r="C742" s="144" t="s">
        <v>2776</v>
      </c>
      <c r="D742" s="144" t="s">
        <v>2777</v>
      </c>
      <c r="E742" s="144" t="str">
        <f>VLOOKUP(A742,'2'!$X:$AB,2,FALSE)</f>
        <v>Within a few hours</v>
      </c>
      <c r="F742" s="144">
        <f>VLOOKUP($A742,'2'!$X:$AB,3,FALSE)</f>
        <v>1</v>
      </c>
      <c r="G742" s="144">
        <f>VLOOKUP($A742,'2'!$X:$AB,4,FALSE)</f>
        <v>0.35</v>
      </c>
      <c r="H742" s="343" t="str">
        <f>VLOOKUP($A742,'2'!$X:$AB,5,FALSE)</f>
        <v>Yes</v>
      </c>
      <c r="J742" s="144">
        <v>24.49</v>
      </c>
      <c r="K742" s="144">
        <v>1282</v>
      </c>
      <c r="L742" s="144" t="s">
        <v>2774</v>
      </c>
      <c r="M742" s="144" t="s">
        <v>164</v>
      </c>
      <c r="N742" s="144" t="s">
        <v>1254</v>
      </c>
      <c r="O742" s="343">
        <v>24.49</v>
      </c>
    </row>
    <row r="743" spans="1:15" s="144" customFormat="1" ht="15">
      <c r="A743" s="342">
        <v>739</v>
      </c>
      <c r="B743" s="144" t="s">
        <v>2778</v>
      </c>
      <c r="C743" s="144" t="s">
        <v>2779</v>
      </c>
      <c r="D743" s="144" t="s">
        <v>2777</v>
      </c>
      <c r="E743" s="144" t="str">
        <f>VLOOKUP(A743,'2'!$X:$AB,2,FALSE)</f>
        <v>Within an hour</v>
      </c>
      <c r="F743" s="144">
        <f>VLOOKUP($A743,'2'!$X:$AB,3,FALSE)</f>
        <v>0.89</v>
      </c>
      <c r="G743" s="144">
        <f>VLOOKUP($A743,'2'!$X:$AB,4,FALSE)</f>
        <v>0.24</v>
      </c>
      <c r="H743" s="343" t="str">
        <f>VLOOKUP($A743,'2'!$X:$AB,5,FALSE)</f>
        <v>No</v>
      </c>
      <c r="J743" s="144">
        <v>13.99</v>
      </c>
      <c r="K743" s="144">
        <v>1298</v>
      </c>
      <c r="L743" s="144" t="s">
        <v>2780</v>
      </c>
      <c r="M743" s="144" t="s">
        <v>188</v>
      </c>
      <c r="N743" s="144" t="s">
        <v>283</v>
      </c>
      <c r="O743" s="343">
        <v>13.99</v>
      </c>
    </row>
    <row r="744" spans="1:15" s="144" customFormat="1" ht="15">
      <c r="A744" s="342">
        <v>740</v>
      </c>
      <c r="B744" s="144" t="s">
        <v>2781</v>
      </c>
      <c r="C744" s="144" t="s">
        <v>2782</v>
      </c>
      <c r="D744" s="144" t="s">
        <v>2783</v>
      </c>
      <c r="E744" s="144" t="str">
        <f>VLOOKUP(A744,'2'!$X:$AB,2,FALSE)</f>
        <v>Within an hour</v>
      </c>
      <c r="F744" s="144">
        <f>VLOOKUP($A744,'2'!$X:$AB,3,FALSE)</f>
        <v>1</v>
      </c>
      <c r="G744" s="144">
        <f>VLOOKUP($A744,'2'!$X:$AB,4,FALSE)</f>
        <v>0.98</v>
      </c>
      <c r="H744" s="343" t="str">
        <f>VLOOKUP($A744,'2'!$X:$AB,5,FALSE)</f>
        <v>Yes</v>
      </c>
      <c r="J744" s="144">
        <v>11.87</v>
      </c>
      <c r="K744" s="144">
        <v>1298</v>
      </c>
      <c r="L744" s="144" t="s">
        <v>2780</v>
      </c>
      <c r="M744" s="144" t="s">
        <v>188</v>
      </c>
      <c r="N744" s="144" t="s">
        <v>463</v>
      </c>
      <c r="O744" s="343">
        <v>11.87</v>
      </c>
    </row>
    <row r="745" spans="1:15" s="144" customFormat="1" ht="15">
      <c r="A745" s="342">
        <v>741</v>
      </c>
      <c r="B745" s="144" t="s">
        <v>2784</v>
      </c>
      <c r="C745" s="144" t="s">
        <v>2785</v>
      </c>
      <c r="D745" s="144" t="s">
        <v>2786</v>
      </c>
      <c r="E745" s="144">
        <f>VLOOKUP(A745,'2'!$X:$AB,2,FALSE)</f>
        <v>0</v>
      </c>
      <c r="F745" s="144">
        <f>VLOOKUP($A745,'2'!$X:$AB,3,FALSE)</f>
        <v>0</v>
      </c>
      <c r="G745" s="144">
        <f>VLOOKUP($A745,'2'!$X:$AB,4,FALSE)</f>
        <v>0</v>
      </c>
      <c r="H745" s="343">
        <f>VLOOKUP($A745,'2'!$X:$AB,5,FALSE)</f>
        <v>0</v>
      </c>
      <c r="J745" s="144">
        <v>1.99</v>
      </c>
      <c r="K745" s="144">
        <v>1303</v>
      </c>
      <c r="L745" s="144" t="s">
        <v>2787</v>
      </c>
      <c r="M745" s="144" t="s">
        <v>188</v>
      </c>
      <c r="N745" s="144" t="s">
        <v>582</v>
      </c>
      <c r="O745" s="343">
        <v>1.99</v>
      </c>
    </row>
    <row r="746" spans="1:15" s="144" customFormat="1" ht="15">
      <c r="A746" s="342">
        <v>742</v>
      </c>
      <c r="B746" s="144" t="s">
        <v>2788</v>
      </c>
      <c r="C746" s="144" t="s">
        <v>2789</v>
      </c>
      <c r="D746" s="144" t="s">
        <v>2786</v>
      </c>
      <c r="E746" s="144" t="str">
        <f>VLOOKUP(A746,'2'!$X:$AB,2,FALSE)</f>
        <v>Within a few hours</v>
      </c>
      <c r="F746" s="144">
        <f>VLOOKUP($A746,'2'!$X:$AB,3,FALSE)</f>
        <v>0.97</v>
      </c>
      <c r="G746" s="144">
        <f>VLOOKUP($A746,'2'!$X:$AB,4,FALSE)</f>
        <v>1</v>
      </c>
      <c r="H746" s="343" t="str">
        <f>VLOOKUP($A746,'2'!$X:$AB,5,FALSE)</f>
        <v>No</v>
      </c>
      <c r="J746" s="144">
        <v>5.31</v>
      </c>
      <c r="K746" s="144">
        <v>1303</v>
      </c>
      <c r="L746" s="144" t="s">
        <v>2787</v>
      </c>
      <c r="M746" s="144" t="s">
        <v>188</v>
      </c>
      <c r="N746" s="144" t="s">
        <v>266</v>
      </c>
      <c r="O746" s="343">
        <v>5.31</v>
      </c>
    </row>
    <row r="747" spans="1:15" s="144" customFormat="1" ht="15">
      <c r="A747" s="342">
        <v>743</v>
      </c>
      <c r="B747" s="144" t="s">
        <v>2790</v>
      </c>
      <c r="C747" s="144" t="s">
        <v>2791</v>
      </c>
      <c r="D747" s="144" t="s">
        <v>2786</v>
      </c>
      <c r="E747" s="144" t="str">
        <f>VLOOKUP(A747,'2'!$X:$AB,2,FALSE)</f>
        <v>Within an hour</v>
      </c>
      <c r="F747" s="144">
        <f>VLOOKUP($A747,'2'!$X:$AB,3,FALSE)</f>
        <v>1</v>
      </c>
      <c r="G747" s="144">
        <f>VLOOKUP($A747,'2'!$X:$AB,4,FALSE)</f>
        <v>0.94</v>
      </c>
      <c r="H747" s="343" t="str">
        <f>VLOOKUP($A747,'2'!$X:$AB,5,FALSE)</f>
        <v>No</v>
      </c>
      <c r="J747" s="144">
        <v>0.5</v>
      </c>
      <c r="K747" s="144">
        <v>1304</v>
      </c>
      <c r="L747" s="144" t="s">
        <v>2792</v>
      </c>
      <c r="M747" s="144" t="s">
        <v>188</v>
      </c>
      <c r="N747" s="144" t="s">
        <v>447</v>
      </c>
      <c r="O747" s="343">
        <v>0.5</v>
      </c>
    </row>
    <row r="748" spans="1:15" s="144" customFormat="1" ht="15">
      <c r="A748" s="342">
        <v>744</v>
      </c>
      <c r="B748" s="144" t="s">
        <v>2793</v>
      </c>
      <c r="C748" s="144" t="s">
        <v>2794</v>
      </c>
      <c r="D748" s="144" t="s">
        <v>2795</v>
      </c>
      <c r="E748" s="144" t="str">
        <f>VLOOKUP(A748,'2'!$X:$AB,2,FALSE)</f>
        <v>Within an hour</v>
      </c>
      <c r="F748" s="144">
        <f>VLOOKUP($A748,'2'!$X:$AB,3,FALSE)</f>
        <v>1</v>
      </c>
      <c r="G748" s="144">
        <f>VLOOKUP($A748,'2'!$X:$AB,4,FALSE)</f>
        <v>0.93</v>
      </c>
      <c r="H748" s="343" t="str">
        <f>VLOOKUP($A748,'2'!$X:$AB,5,FALSE)</f>
        <v>No</v>
      </c>
      <c r="J748" s="144">
        <v>10.84</v>
      </c>
      <c r="K748" s="144">
        <v>1305</v>
      </c>
      <c r="L748" s="144" t="s">
        <v>2796</v>
      </c>
      <c r="M748" s="144" t="s">
        <v>188</v>
      </c>
      <c r="N748" s="144" t="s">
        <v>189</v>
      </c>
      <c r="O748" s="343">
        <v>10.84</v>
      </c>
    </row>
    <row r="749" spans="1:15" s="144" customFormat="1" ht="15">
      <c r="A749" s="342">
        <v>745</v>
      </c>
      <c r="B749" s="144" t="s">
        <v>2797</v>
      </c>
      <c r="C749" s="144" t="s">
        <v>2798</v>
      </c>
      <c r="D749" s="144" t="s">
        <v>2799</v>
      </c>
      <c r="E749" s="144" t="str">
        <f>VLOOKUP(A749,'2'!$X:$AB,2,FALSE)</f>
        <v>Within a few hours</v>
      </c>
      <c r="F749" s="144">
        <f>VLOOKUP($A749,'2'!$X:$AB,3,FALSE)</f>
        <v>1</v>
      </c>
      <c r="G749" s="144">
        <f>VLOOKUP($A749,'2'!$X:$AB,4,FALSE)</f>
        <v>0.68</v>
      </c>
      <c r="H749" s="343" t="str">
        <f>VLOOKUP($A749,'2'!$X:$AB,5,FALSE)</f>
        <v>No</v>
      </c>
      <c r="J749" s="144">
        <v>1.99</v>
      </c>
      <c r="K749" s="144">
        <v>1307</v>
      </c>
      <c r="L749" s="144" t="s">
        <v>2800</v>
      </c>
      <c r="M749" s="144" t="s">
        <v>188</v>
      </c>
      <c r="N749" s="144" t="s">
        <v>582</v>
      </c>
      <c r="O749" s="343">
        <v>1.99</v>
      </c>
    </row>
    <row r="750" spans="1:15" s="144" customFormat="1" ht="15">
      <c r="A750" s="342">
        <v>746</v>
      </c>
      <c r="B750" s="144" t="s">
        <v>2801</v>
      </c>
      <c r="C750" s="144" t="s">
        <v>2802</v>
      </c>
      <c r="D750" s="144" t="s">
        <v>2799</v>
      </c>
      <c r="E750" s="144" t="str">
        <f>VLOOKUP(A750,'2'!$X:$AB,2,FALSE)</f>
        <v>Within a day</v>
      </c>
      <c r="F750" s="144">
        <f>VLOOKUP($A750,'2'!$X:$AB,3,FALSE)</f>
        <v>1</v>
      </c>
      <c r="G750" s="144">
        <f>VLOOKUP($A750,'2'!$X:$AB,4,FALSE)</f>
        <v>0.68</v>
      </c>
      <c r="H750" s="343" t="str">
        <f>VLOOKUP($A750,'2'!$X:$AB,5,FALSE)</f>
        <v>Yes</v>
      </c>
      <c r="J750" s="144">
        <v>2.99</v>
      </c>
      <c r="K750" s="144">
        <v>1314</v>
      </c>
      <c r="L750" s="144" t="s">
        <v>2803</v>
      </c>
      <c r="M750" s="144" t="s">
        <v>188</v>
      </c>
      <c r="N750" s="144" t="s">
        <v>369</v>
      </c>
      <c r="O750" s="343">
        <v>2.99</v>
      </c>
    </row>
    <row r="751" spans="1:15" s="144" customFormat="1" ht="15">
      <c r="A751" s="342">
        <v>747</v>
      </c>
      <c r="B751" s="144" t="s">
        <v>2804</v>
      </c>
      <c r="C751" s="144" t="s">
        <v>2805</v>
      </c>
      <c r="D751" s="144" t="s">
        <v>2806</v>
      </c>
      <c r="E751" s="144" t="str">
        <f>VLOOKUP(A751,'2'!$X:$AB,2,FALSE)</f>
        <v>Within a day</v>
      </c>
      <c r="F751" s="144">
        <f>VLOOKUP($A751,'2'!$X:$AB,3,FALSE)</f>
        <v>0.5</v>
      </c>
      <c r="G751" s="144">
        <f>VLOOKUP($A751,'2'!$X:$AB,4,FALSE)</f>
        <v>1</v>
      </c>
      <c r="H751" s="343" t="str">
        <f>VLOOKUP($A751,'2'!$X:$AB,5,FALSE)</f>
        <v>Yes</v>
      </c>
      <c r="J751" s="144">
        <v>5</v>
      </c>
      <c r="K751" s="144">
        <v>1314</v>
      </c>
      <c r="L751" s="144" t="s">
        <v>2803</v>
      </c>
      <c r="M751" s="144" t="s">
        <v>188</v>
      </c>
      <c r="N751" s="144" t="s">
        <v>266</v>
      </c>
      <c r="O751" s="343">
        <v>5</v>
      </c>
    </row>
    <row r="752" spans="1:15" s="144" customFormat="1" ht="15">
      <c r="A752" s="342">
        <v>748</v>
      </c>
      <c r="B752" s="144" t="s">
        <v>2807</v>
      </c>
      <c r="C752" s="144" t="s">
        <v>2808</v>
      </c>
      <c r="D752" s="144" t="s">
        <v>2809</v>
      </c>
      <c r="E752" s="144">
        <f>VLOOKUP(A752,'2'!$X:$AB,2,FALSE)</f>
        <v>0</v>
      </c>
      <c r="F752" s="144">
        <f>VLOOKUP($A752,'2'!$X:$AB,3,FALSE)</f>
        <v>0</v>
      </c>
      <c r="G752" s="144">
        <f>VLOOKUP($A752,'2'!$X:$AB,4,FALSE)</f>
        <v>0</v>
      </c>
      <c r="H752" s="343">
        <f>VLOOKUP($A752,'2'!$X:$AB,5,FALSE)</f>
        <v>0</v>
      </c>
      <c r="J752" s="144">
        <v>35</v>
      </c>
      <c r="K752" s="144">
        <v>1314</v>
      </c>
      <c r="L752" s="144" t="s">
        <v>2803</v>
      </c>
      <c r="M752" s="144" t="s">
        <v>188</v>
      </c>
      <c r="N752" s="144" t="s">
        <v>463</v>
      </c>
      <c r="O752" s="343">
        <v>35</v>
      </c>
    </row>
    <row r="753" spans="1:15" s="144" customFormat="1" ht="15">
      <c r="A753" s="342">
        <v>749</v>
      </c>
      <c r="B753" s="144" t="s">
        <v>2810</v>
      </c>
      <c r="C753" s="144" t="s">
        <v>2811</v>
      </c>
      <c r="D753" s="144" t="s">
        <v>2812</v>
      </c>
      <c r="E753" s="144" t="str">
        <f>VLOOKUP(A753,'2'!$X:$AB,2,FALSE)</f>
        <v>Within a few hours</v>
      </c>
      <c r="F753" s="144">
        <f>VLOOKUP($A753,'2'!$X:$AB,3,FALSE)</f>
        <v>0.86</v>
      </c>
      <c r="G753" s="144">
        <f>VLOOKUP($A753,'2'!$X:$AB,4,FALSE)</f>
        <v>0.97</v>
      </c>
      <c r="H753" s="343" t="str">
        <f>VLOOKUP($A753,'2'!$X:$AB,5,FALSE)</f>
        <v>No</v>
      </c>
      <c r="J753" s="144">
        <v>35</v>
      </c>
      <c r="K753" s="144">
        <v>1314</v>
      </c>
      <c r="L753" s="144" t="s">
        <v>2803</v>
      </c>
      <c r="M753" s="144" t="s">
        <v>188</v>
      </c>
      <c r="N753" s="144" t="s">
        <v>463</v>
      </c>
      <c r="O753" s="343">
        <v>35</v>
      </c>
    </row>
    <row r="754" spans="1:15" s="144" customFormat="1" ht="15">
      <c r="A754" s="342">
        <v>750</v>
      </c>
      <c r="B754" s="144" t="s">
        <v>2813</v>
      </c>
      <c r="C754" s="144" t="s">
        <v>2814</v>
      </c>
      <c r="D754" s="144" t="s">
        <v>2812</v>
      </c>
      <c r="E754" s="144">
        <f>VLOOKUP(A754,'2'!$X:$AB,2,FALSE)</f>
        <v>0</v>
      </c>
      <c r="F754" s="144">
        <f>VLOOKUP($A754,'2'!$X:$AB,3,FALSE)</f>
        <v>0</v>
      </c>
      <c r="G754" s="144">
        <f>VLOOKUP($A754,'2'!$X:$AB,4,FALSE)</f>
        <v>0</v>
      </c>
      <c r="H754" s="343">
        <f>VLOOKUP($A754,'2'!$X:$AB,5,FALSE)</f>
        <v>0</v>
      </c>
      <c r="J754" s="144">
        <v>5.68</v>
      </c>
      <c r="K754" s="144">
        <v>1315</v>
      </c>
      <c r="L754" s="144" t="s">
        <v>2815</v>
      </c>
      <c r="M754" s="144" t="s">
        <v>188</v>
      </c>
      <c r="N754" s="144" t="s">
        <v>369</v>
      </c>
      <c r="O754" s="343">
        <v>5.68</v>
      </c>
    </row>
    <row r="755" spans="1:15" s="144" customFormat="1" ht="15">
      <c r="A755" s="342">
        <v>751</v>
      </c>
      <c r="B755" s="144" t="s">
        <v>2816</v>
      </c>
      <c r="C755" s="144" t="s">
        <v>2817</v>
      </c>
      <c r="D755" s="144" t="s">
        <v>2812</v>
      </c>
      <c r="E755" s="144" t="str">
        <f>VLOOKUP(A755,'2'!$X:$AB,2,FALSE)</f>
        <v>Within an hour</v>
      </c>
      <c r="F755" s="144">
        <f>VLOOKUP($A755,'2'!$X:$AB,3,FALSE)</f>
        <v>1</v>
      </c>
      <c r="G755" s="144">
        <f>VLOOKUP($A755,'2'!$X:$AB,4,FALSE)</f>
        <v>0.89</v>
      </c>
      <c r="H755" s="343" t="str">
        <f>VLOOKUP($A755,'2'!$X:$AB,5,FALSE)</f>
        <v>No</v>
      </c>
      <c r="J755" s="144">
        <v>2.99</v>
      </c>
      <c r="K755" s="144">
        <v>1316</v>
      </c>
      <c r="L755" s="144" t="s">
        <v>2818</v>
      </c>
      <c r="M755" s="144" t="s">
        <v>188</v>
      </c>
      <c r="N755" s="144" t="s">
        <v>369</v>
      </c>
      <c r="O755" s="343">
        <v>2.99</v>
      </c>
    </row>
    <row r="756" spans="1:15" s="144" customFormat="1" ht="15">
      <c r="A756" s="342">
        <v>752</v>
      </c>
      <c r="B756" s="144" t="s">
        <v>2819</v>
      </c>
      <c r="C756" s="144" t="s">
        <v>2820</v>
      </c>
      <c r="D756" s="144" t="s">
        <v>2812</v>
      </c>
      <c r="E756" s="144" t="str">
        <f>VLOOKUP(A756,'2'!$X:$AB,2,FALSE)</f>
        <v>Within a few hours</v>
      </c>
      <c r="F756" s="144">
        <f>VLOOKUP($A756,'2'!$X:$AB,3,FALSE)</f>
        <v>0.95</v>
      </c>
      <c r="G756" s="144">
        <f>VLOOKUP($A756,'2'!$X:$AB,4,FALSE)</f>
        <v>0.97</v>
      </c>
      <c r="H756" s="343" t="str">
        <f>VLOOKUP($A756,'2'!$X:$AB,5,FALSE)</f>
        <v>No</v>
      </c>
      <c r="J756" s="144">
        <v>5</v>
      </c>
      <c r="K756" s="144">
        <v>1316</v>
      </c>
      <c r="L756" s="144" t="s">
        <v>2818</v>
      </c>
      <c r="M756" s="144" t="s">
        <v>188</v>
      </c>
      <c r="N756" s="144" t="s">
        <v>266</v>
      </c>
      <c r="O756" s="343">
        <v>5</v>
      </c>
    </row>
    <row r="757" spans="1:15" s="144" customFormat="1" ht="15">
      <c r="A757" s="342">
        <v>753</v>
      </c>
      <c r="B757" s="144" t="s">
        <v>2821</v>
      </c>
      <c r="C757" s="144" t="s">
        <v>2822</v>
      </c>
      <c r="D757" s="144" t="s">
        <v>2823</v>
      </c>
      <c r="E757" s="144" t="str">
        <f>VLOOKUP(A757,'2'!$X:$AB,2,FALSE)</f>
        <v>Within a few hours</v>
      </c>
      <c r="F757" s="144">
        <f>VLOOKUP($A757,'2'!$X:$AB,3,FALSE)</f>
        <v>0.95</v>
      </c>
      <c r="G757" s="144">
        <f>VLOOKUP($A757,'2'!$X:$AB,4,FALSE)</f>
        <v>0.85</v>
      </c>
      <c r="H757" s="343" t="str">
        <f>VLOOKUP($A757,'2'!$X:$AB,5,FALSE)</f>
        <v>No</v>
      </c>
      <c r="J757" s="144">
        <v>35</v>
      </c>
      <c r="K757" s="144">
        <v>1316</v>
      </c>
      <c r="L757" s="144" t="s">
        <v>2818</v>
      </c>
      <c r="M757" s="144" t="s">
        <v>188</v>
      </c>
      <c r="N757" s="144" t="s">
        <v>463</v>
      </c>
      <c r="O757" s="343">
        <v>35</v>
      </c>
    </row>
    <row r="758" spans="1:15" s="144" customFormat="1" ht="15">
      <c r="A758" s="342">
        <v>754</v>
      </c>
      <c r="B758" s="144" t="s">
        <v>2824</v>
      </c>
      <c r="C758" s="144" t="s">
        <v>2825</v>
      </c>
      <c r="D758" s="144" t="s">
        <v>2826</v>
      </c>
      <c r="E758" s="144">
        <f>VLOOKUP(A758,'2'!$X:$AB,2,FALSE)</f>
        <v>0</v>
      </c>
      <c r="F758" s="144">
        <f>VLOOKUP($A758,'2'!$X:$AB,3,FALSE)</f>
        <v>0</v>
      </c>
      <c r="G758" s="144">
        <f>VLOOKUP($A758,'2'!$X:$AB,4,FALSE)</f>
        <v>0</v>
      </c>
      <c r="H758" s="343">
        <f>VLOOKUP($A758,'2'!$X:$AB,5,FALSE)</f>
        <v>0</v>
      </c>
      <c r="J758" s="144">
        <v>35</v>
      </c>
      <c r="K758" s="144">
        <v>1316</v>
      </c>
      <c r="L758" s="144" t="s">
        <v>2818</v>
      </c>
      <c r="M758" s="144" t="s">
        <v>188</v>
      </c>
      <c r="N758" s="144" t="s">
        <v>463</v>
      </c>
      <c r="O758" s="343">
        <v>35</v>
      </c>
    </row>
    <row r="759" spans="1:15" s="144" customFormat="1" ht="15">
      <c r="A759" s="342">
        <v>755</v>
      </c>
      <c r="B759" s="144" t="s">
        <v>2827</v>
      </c>
      <c r="C759" s="144" t="s">
        <v>2828</v>
      </c>
      <c r="D759" s="144" t="s">
        <v>2829</v>
      </c>
      <c r="E759" s="144">
        <f>VLOOKUP(A759,'2'!$X:$AB,2,FALSE)</f>
        <v>0</v>
      </c>
      <c r="F759" s="144">
        <f>VLOOKUP($A759,'2'!$X:$AB,3,FALSE)</f>
        <v>0</v>
      </c>
      <c r="G759" s="144">
        <f>VLOOKUP($A759,'2'!$X:$AB,4,FALSE)</f>
        <v>0</v>
      </c>
      <c r="H759" s="343">
        <f>VLOOKUP($A759,'2'!$X:$AB,5,FALSE)</f>
        <v>0</v>
      </c>
      <c r="J759" s="144">
        <v>3.3</v>
      </c>
      <c r="K759" s="144">
        <v>1338</v>
      </c>
      <c r="L759" s="144" t="s">
        <v>2830</v>
      </c>
      <c r="M759" s="144" t="s">
        <v>188</v>
      </c>
      <c r="N759" s="144" t="s">
        <v>266</v>
      </c>
      <c r="O759" s="343">
        <v>3.3</v>
      </c>
    </row>
    <row r="760" spans="1:15" s="144" customFormat="1" ht="15">
      <c r="A760" s="342">
        <v>756</v>
      </c>
      <c r="B760" s="144" t="s">
        <v>2831</v>
      </c>
      <c r="C760" s="144" t="s">
        <v>2832</v>
      </c>
      <c r="D760" s="144" t="s">
        <v>2829</v>
      </c>
      <c r="E760" s="144" t="str">
        <f>VLOOKUP(A760,'2'!$X:$AB,2,FALSE)</f>
        <v>Within an hour</v>
      </c>
      <c r="F760" s="144">
        <f>VLOOKUP($A760,'2'!$X:$AB,3,FALSE)</f>
        <v>1</v>
      </c>
      <c r="G760" s="144">
        <f>VLOOKUP($A760,'2'!$X:$AB,4,FALSE)</f>
        <v>1</v>
      </c>
      <c r="H760" s="343" t="str">
        <f>VLOOKUP($A760,'2'!$X:$AB,5,FALSE)</f>
        <v>No</v>
      </c>
      <c r="J760" s="144">
        <v>15.1</v>
      </c>
      <c r="K760" s="144">
        <v>1340</v>
      </c>
      <c r="L760" s="144" t="s">
        <v>2833</v>
      </c>
      <c r="M760" s="144" t="s">
        <v>164</v>
      </c>
      <c r="N760" s="144" t="s">
        <v>369</v>
      </c>
      <c r="O760" s="343">
        <v>15.1</v>
      </c>
    </row>
    <row r="761" spans="1:15" s="144" customFormat="1" ht="15">
      <c r="A761" s="342">
        <v>757</v>
      </c>
      <c r="B761" s="144" t="s">
        <v>2834</v>
      </c>
      <c r="C761" s="144" t="s">
        <v>2835</v>
      </c>
      <c r="D761" s="144" t="s">
        <v>2829</v>
      </c>
      <c r="E761" s="144" t="str">
        <f>VLOOKUP(A761,'2'!$X:$AB,2,FALSE)</f>
        <v>Within a few hours</v>
      </c>
      <c r="F761" s="144">
        <f>VLOOKUP($A761,'2'!$X:$AB,3,FALSE)</f>
        <v>0.83</v>
      </c>
      <c r="G761" s="144">
        <f>VLOOKUP($A761,'2'!$X:$AB,4,FALSE)</f>
        <v>0.93</v>
      </c>
      <c r="H761" s="343" t="str">
        <f>VLOOKUP($A761,'2'!$X:$AB,5,FALSE)</f>
        <v>Yes</v>
      </c>
      <c r="J761" s="144">
        <v>4.6900000000000004</v>
      </c>
      <c r="K761" s="144">
        <v>1340</v>
      </c>
      <c r="L761" s="144" t="s">
        <v>2833</v>
      </c>
      <c r="M761" s="144" t="s">
        <v>188</v>
      </c>
      <c r="N761" s="144" t="s">
        <v>463</v>
      </c>
      <c r="O761" s="343">
        <v>4.6900000000000004</v>
      </c>
    </row>
    <row r="762" spans="1:15" s="144" customFormat="1" ht="15">
      <c r="A762" s="342">
        <v>758</v>
      </c>
      <c r="B762" s="144" t="s">
        <v>2836</v>
      </c>
      <c r="C762" s="144" t="s">
        <v>2837</v>
      </c>
      <c r="D762" s="144" t="s">
        <v>2829</v>
      </c>
      <c r="E762" s="144" t="str">
        <f>VLOOKUP(A762,'2'!$X:$AB,2,FALSE)</f>
        <v>Within a few hours</v>
      </c>
      <c r="F762" s="144">
        <f>VLOOKUP($A762,'2'!$X:$AB,3,FALSE)</f>
        <v>1</v>
      </c>
      <c r="G762" s="144">
        <f>VLOOKUP($A762,'2'!$X:$AB,4,FALSE)</f>
        <v>0.5</v>
      </c>
      <c r="H762" s="343" t="str">
        <f>VLOOKUP($A762,'2'!$X:$AB,5,FALSE)</f>
        <v>No</v>
      </c>
      <c r="J762" s="144">
        <v>3.3</v>
      </c>
      <c r="K762" s="144">
        <v>1340</v>
      </c>
      <c r="L762" s="144" t="s">
        <v>2833</v>
      </c>
      <c r="M762" s="144" t="s">
        <v>188</v>
      </c>
      <c r="N762" s="144" t="s">
        <v>266</v>
      </c>
      <c r="O762" s="343">
        <v>3.3</v>
      </c>
    </row>
    <row r="763" spans="1:15" s="144" customFormat="1" ht="15">
      <c r="A763" s="342">
        <v>759</v>
      </c>
      <c r="B763" s="144" t="s">
        <v>2838</v>
      </c>
      <c r="C763" s="144" t="s">
        <v>2839</v>
      </c>
      <c r="D763" s="144" t="s">
        <v>2840</v>
      </c>
      <c r="E763" s="144">
        <f>VLOOKUP(A763,'2'!$X:$AB,2,FALSE)</f>
        <v>0</v>
      </c>
      <c r="F763" s="144">
        <f>VLOOKUP($A763,'2'!$X:$AB,3,FALSE)</f>
        <v>0</v>
      </c>
      <c r="G763" s="144">
        <f>VLOOKUP($A763,'2'!$X:$AB,4,FALSE)</f>
        <v>0</v>
      </c>
      <c r="H763" s="343">
        <f>VLOOKUP($A763,'2'!$X:$AB,5,FALSE)</f>
        <v>0</v>
      </c>
      <c r="J763" s="144">
        <v>0.83</v>
      </c>
      <c r="K763" s="144">
        <v>1340</v>
      </c>
      <c r="L763" s="144" t="s">
        <v>2833</v>
      </c>
      <c r="M763" s="144" t="s">
        <v>188</v>
      </c>
      <c r="N763" s="144" t="s">
        <v>165</v>
      </c>
      <c r="O763" s="343">
        <v>0.83</v>
      </c>
    </row>
    <row r="764" spans="1:15" s="144" customFormat="1" ht="15">
      <c r="A764" s="342">
        <v>760</v>
      </c>
      <c r="B764" s="144" t="s">
        <v>2841</v>
      </c>
      <c r="C764" s="144" t="s">
        <v>2842</v>
      </c>
      <c r="D764" s="144" t="s">
        <v>2840</v>
      </c>
      <c r="E764" s="144" t="str">
        <f>VLOOKUP(A764,'2'!$X:$AB,2,FALSE)</f>
        <v>Within a day</v>
      </c>
      <c r="F764" s="144">
        <f>VLOOKUP($A764,'2'!$X:$AB,3,FALSE)</f>
        <v>1</v>
      </c>
      <c r="G764" s="144">
        <f>VLOOKUP($A764,'2'!$X:$AB,4,FALSE)</f>
        <v>0.33</v>
      </c>
      <c r="H764" s="343" t="str">
        <f>VLOOKUP($A764,'2'!$X:$AB,5,FALSE)</f>
        <v>No</v>
      </c>
      <c r="J764" s="144">
        <v>4.6900000000000004</v>
      </c>
      <c r="K764" s="144">
        <v>1341</v>
      </c>
      <c r="L764" s="144" t="s">
        <v>2843</v>
      </c>
      <c r="M764" s="144" t="s">
        <v>188</v>
      </c>
      <c r="N764" s="144" t="s">
        <v>463</v>
      </c>
      <c r="O764" s="343">
        <v>4.6900000000000004</v>
      </c>
    </row>
    <row r="765" spans="1:15" s="144" customFormat="1" ht="15">
      <c r="A765" s="342">
        <v>761</v>
      </c>
      <c r="B765" s="144" t="s">
        <v>2844</v>
      </c>
      <c r="C765" s="144" t="s">
        <v>2845</v>
      </c>
      <c r="D765" s="144" t="s">
        <v>2846</v>
      </c>
      <c r="E765" s="144" t="str">
        <f>VLOOKUP(A765,'2'!$X:$AB,2,FALSE)</f>
        <v>A few days or more</v>
      </c>
      <c r="F765" s="144">
        <f>VLOOKUP($A765,'2'!$X:$AB,3,FALSE)</f>
        <v>0</v>
      </c>
      <c r="G765" s="144">
        <f>VLOOKUP($A765,'2'!$X:$AB,4,FALSE)</f>
        <v>0.5</v>
      </c>
      <c r="H765" s="343" t="str">
        <f>VLOOKUP($A765,'2'!$X:$AB,5,FALSE)</f>
        <v>No</v>
      </c>
      <c r="J765" s="144">
        <v>1.99</v>
      </c>
      <c r="K765" s="144">
        <v>1341</v>
      </c>
      <c r="L765" s="144" t="s">
        <v>2843</v>
      </c>
      <c r="M765" s="144" t="s">
        <v>188</v>
      </c>
      <c r="N765" s="144" t="s">
        <v>582</v>
      </c>
      <c r="O765" s="343">
        <v>1.99</v>
      </c>
    </row>
    <row r="766" spans="1:15" s="144" customFormat="1" ht="15">
      <c r="A766" s="342">
        <v>762</v>
      </c>
      <c r="B766" s="144" t="s">
        <v>2847</v>
      </c>
      <c r="C766" s="144" t="s">
        <v>2848</v>
      </c>
      <c r="D766" s="144" t="s">
        <v>2849</v>
      </c>
      <c r="E766" s="144" t="str">
        <f>VLOOKUP(A766,'2'!$X:$AB,2,FALSE)</f>
        <v>Within a day</v>
      </c>
      <c r="F766" s="144">
        <f>VLOOKUP($A766,'2'!$X:$AB,3,FALSE)</f>
        <v>1</v>
      </c>
      <c r="G766" s="144">
        <f>VLOOKUP($A766,'2'!$X:$AB,4,FALSE)</f>
        <v>1</v>
      </c>
      <c r="H766" s="343" t="str">
        <f>VLOOKUP($A766,'2'!$X:$AB,5,FALSE)</f>
        <v>No</v>
      </c>
      <c r="J766" s="144">
        <v>0.83</v>
      </c>
      <c r="K766" s="144">
        <v>1341</v>
      </c>
      <c r="L766" s="144" t="s">
        <v>2843</v>
      </c>
      <c r="M766" s="144" t="s">
        <v>188</v>
      </c>
      <c r="N766" s="144" t="s">
        <v>165</v>
      </c>
      <c r="O766" s="343">
        <v>0.83</v>
      </c>
    </row>
    <row r="767" spans="1:15" s="144" customFormat="1" ht="15">
      <c r="A767" s="342">
        <v>763</v>
      </c>
      <c r="B767" s="144" t="s">
        <v>2850</v>
      </c>
      <c r="C767" s="144" t="s">
        <v>2851</v>
      </c>
      <c r="D767" s="144" t="s">
        <v>2849</v>
      </c>
      <c r="E767" s="144" t="str">
        <f>VLOOKUP(A767,'2'!$X:$AB,2,FALSE)</f>
        <v>Within an hour</v>
      </c>
      <c r="F767" s="144">
        <f>VLOOKUP($A767,'2'!$X:$AB,3,FALSE)</f>
        <v>1</v>
      </c>
      <c r="G767" s="144">
        <f>VLOOKUP($A767,'2'!$X:$AB,4,FALSE)</f>
        <v>0.69</v>
      </c>
      <c r="H767" s="343" t="str">
        <f>VLOOKUP($A767,'2'!$X:$AB,5,FALSE)</f>
        <v>Yes</v>
      </c>
      <c r="J767" s="144">
        <v>0.8</v>
      </c>
      <c r="K767" s="144">
        <v>1347</v>
      </c>
      <c r="L767" s="144" t="s">
        <v>2852</v>
      </c>
      <c r="M767" s="144" t="s">
        <v>188</v>
      </c>
      <c r="N767" s="144" t="s">
        <v>229</v>
      </c>
      <c r="O767" s="343">
        <v>0.8</v>
      </c>
    </row>
    <row r="768" spans="1:15" s="144" customFormat="1" ht="15">
      <c r="A768" s="342">
        <v>764</v>
      </c>
      <c r="B768" s="144" t="s">
        <v>2853</v>
      </c>
      <c r="C768" s="144" t="s">
        <v>2854</v>
      </c>
      <c r="D768" s="144" t="s">
        <v>2855</v>
      </c>
      <c r="E768" s="144" t="str">
        <f>VLOOKUP(A768,'2'!$X:$AB,2,FALSE)</f>
        <v>Within an hour</v>
      </c>
      <c r="F768" s="144">
        <f>VLOOKUP($A768,'2'!$X:$AB,3,FALSE)</f>
        <v>1</v>
      </c>
      <c r="G768" s="144">
        <f>VLOOKUP($A768,'2'!$X:$AB,4,FALSE)</f>
        <v>0.97</v>
      </c>
      <c r="H768" s="343" t="str">
        <f>VLOOKUP($A768,'2'!$X:$AB,5,FALSE)</f>
        <v>No</v>
      </c>
      <c r="J768" s="144">
        <v>6.02</v>
      </c>
      <c r="K768" s="144">
        <v>1350</v>
      </c>
      <c r="L768" s="144" t="s">
        <v>2856</v>
      </c>
      <c r="M768" s="144" t="s">
        <v>164</v>
      </c>
      <c r="N768" s="144" t="s">
        <v>189</v>
      </c>
      <c r="O768" s="343">
        <v>6.02</v>
      </c>
    </row>
    <row r="769" spans="1:15" s="144" customFormat="1" ht="15">
      <c r="A769" s="342">
        <v>765</v>
      </c>
      <c r="B769" s="144" t="s">
        <v>2857</v>
      </c>
      <c r="C769" s="144" t="s">
        <v>2858</v>
      </c>
      <c r="D769" s="144" t="s">
        <v>2855</v>
      </c>
      <c r="E769" s="144" t="str">
        <f>VLOOKUP(A769,'2'!$X:$AB,2,FALSE)</f>
        <v>Within a few hours</v>
      </c>
      <c r="F769" s="144">
        <f>VLOOKUP($A769,'2'!$X:$AB,3,FALSE)</f>
        <v>1</v>
      </c>
      <c r="G769" s="144">
        <f>VLOOKUP($A769,'2'!$X:$AB,4,FALSE)</f>
        <v>0.89</v>
      </c>
      <c r="H769" s="343" t="str">
        <f>VLOOKUP($A769,'2'!$X:$AB,5,FALSE)</f>
        <v>Yes</v>
      </c>
      <c r="J769" s="144">
        <v>8.99</v>
      </c>
      <c r="K769" s="144">
        <v>1351</v>
      </c>
      <c r="L769" s="144" t="s">
        <v>2859</v>
      </c>
      <c r="M769" s="144" t="s">
        <v>164</v>
      </c>
      <c r="N769" s="144" t="s">
        <v>266</v>
      </c>
      <c r="O769" s="343">
        <v>8.99</v>
      </c>
    </row>
    <row r="770" spans="1:15" s="144" customFormat="1" ht="15">
      <c r="A770" s="342">
        <v>766</v>
      </c>
      <c r="B770" s="144" t="s">
        <v>2860</v>
      </c>
      <c r="C770" s="144" t="s">
        <v>2861</v>
      </c>
      <c r="D770" s="144" t="s">
        <v>2855</v>
      </c>
      <c r="E770" s="144" t="str">
        <f>VLOOKUP(A770,'2'!$X:$AB,2,FALSE)</f>
        <v>Within a day</v>
      </c>
      <c r="F770" s="144">
        <f>VLOOKUP($A770,'2'!$X:$AB,3,FALSE)</f>
        <v>1</v>
      </c>
      <c r="G770" s="144">
        <f>VLOOKUP($A770,'2'!$X:$AB,4,FALSE)</f>
        <v>0.93</v>
      </c>
      <c r="H770" s="343" t="str">
        <f>VLOOKUP($A770,'2'!$X:$AB,5,FALSE)</f>
        <v>Yes</v>
      </c>
      <c r="J770" s="144">
        <v>8.99</v>
      </c>
      <c r="K770" s="144">
        <v>1352</v>
      </c>
      <c r="L770" s="144" t="s">
        <v>2862</v>
      </c>
      <c r="M770" s="144" t="s">
        <v>188</v>
      </c>
      <c r="N770" s="144" t="s">
        <v>189</v>
      </c>
      <c r="O770" s="343">
        <v>8.99</v>
      </c>
    </row>
    <row r="771" spans="1:15" s="144" customFormat="1" ht="15">
      <c r="A771" s="342">
        <v>767</v>
      </c>
      <c r="B771" s="144" t="s">
        <v>2863</v>
      </c>
      <c r="C771" s="144" t="s">
        <v>2864</v>
      </c>
      <c r="D771" s="144" t="s">
        <v>2865</v>
      </c>
      <c r="E771" s="144" t="str">
        <f>VLOOKUP(A771,'2'!$X:$AB,2,FALSE)</f>
        <v>Within an hour</v>
      </c>
      <c r="F771" s="144">
        <f>VLOOKUP($A771,'2'!$X:$AB,3,FALSE)</f>
        <v>1</v>
      </c>
      <c r="G771" s="144">
        <f>VLOOKUP($A771,'2'!$X:$AB,4,FALSE)</f>
        <v>0.99</v>
      </c>
      <c r="H771" s="343" t="str">
        <f>VLOOKUP($A771,'2'!$X:$AB,5,FALSE)</f>
        <v>No</v>
      </c>
      <c r="J771" s="144">
        <v>0.99</v>
      </c>
      <c r="K771" s="144">
        <v>1354</v>
      </c>
      <c r="L771" s="144" t="s">
        <v>2866</v>
      </c>
      <c r="M771" s="144" t="s">
        <v>188</v>
      </c>
      <c r="N771" s="144" t="s">
        <v>447</v>
      </c>
      <c r="O771" s="343">
        <v>0.99</v>
      </c>
    </row>
    <row r="772" spans="1:15" s="144" customFormat="1" ht="15">
      <c r="A772" s="342">
        <v>768</v>
      </c>
      <c r="B772" s="144" t="s">
        <v>2867</v>
      </c>
      <c r="C772" s="144" t="s">
        <v>2868</v>
      </c>
      <c r="D772" s="144" t="s">
        <v>2869</v>
      </c>
      <c r="E772" s="144">
        <f>VLOOKUP(A772,'2'!$X:$AB,2,FALSE)</f>
        <v>0</v>
      </c>
      <c r="F772" s="144">
        <f>VLOOKUP($A772,'2'!$X:$AB,3,FALSE)</f>
        <v>0</v>
      </c>
      <c r="G772" s="144">
        <f>VLOOKUP($A772,'2'!$X:$AB,4,FALSE)</f>
        <v>0</v>
      </c>
      <c r="H772" s="343">
        <f>VLOOKUP($A772,'2'!$X:$AB,5,FALSE)</f>
        <v>0</v>
      </c>
      <c r="J772" s="144">
        <v>0.49</v>
      </c>
      <c r="K772" s="144">
        <v>1354</v>
      </c>
      <c r="L772" s="144" t="s">
        <v>2866</v>
      </c>
      <c r="M772" s="144" t="s">
        <v>188</v>
      </c>
      <c r="N772" s="144" t="s">
        <v>447</v>
      </c>
      <c r="O772" s="343">
        <v>0.49</v>
      </c>
    </row>
    <row r="773" spans="1:15" s="144" customFormat="1" ht="15">
      <c r="A773" s="342">
        <v>769</v>
      </c>
      <c r="B773" s="144" t="s">
        <v>2870</v>
      </c>
      <c r="C773" s="144" t="s">
        <v>2871</v>
      </c>
      <c r="D773" s="144" t="s">
        <v>2869</v>
      </c>
      <c r="E773" s="144" t="str">
        <f>VLOOKUP(A773,'2'!$X:$AB,2,FALSE)</f>
        <v>Within an hour</v>
      </c>
      <c r="F773" s="144">
        <f>VLOOKUP($A773,'2'!$X:$AB,3,FALSE)</f>
        <v>1</v>
      </c>
      <c r="G773" s="144">
        <f>VLOOKUP($A773,'2'!$X:$AB,4,FALSE)</f>
        <v>0.47</v>
      </c>
      <c r="H773" s="343" t="str">
        <f>VLOOKUP($A773,'2'!$X:$AB,5,FALSE)</f>
        <v>Yes</v>
      </c>
      <c r="J773" s="144">
        <v>7.69</v>
      </c>
      <c r="K773" s="144">
        <v>1357</v>
      </c>
      <c r="L773" s="144" t="s">
        <v>2872</v>
      </c>
      <c r="M773" s="144" t="s">
        <v>188</v>
      </c>
      <c r="N773" s="144" t="s">
        <v>266</v>
      </c>
      <c r="O773" s="343">
        <v>7.69</v>
      </c>
    </row>
    <row r="774" spans="1:15" s="144" customFormat="1" ht="15">
      <c r="A774" s="342">
        <v>770</v>
      </c>
      <c r="B774" s="144" t="s">
        <v>2873</v>
      </c>
      <c r="C774" s="144" t="s">
        <v>2874</v>
      </c>
      <c r="D774" s="144" t="s">
        <v>2875</v>
      </c>
      <c r="E774" s="144" t="str">
        <f>VLOOKUP(A774,'2'!$X:$AB,2,FALSE)</f>
        <v>Within a day</v>
      </c>
      <c r="F774" s="144">
        <f>VLOOKUP($A774,'2'!$X:$AB,3,FALSE)</f>
        <v>1</v>
      </c>
      <c r="G774" s="144">
        <f>VLOOKUP($A774,'2'!$X:$AB,4,FALSE)</f>
        <v>0.2</v>
      </c>
      <c r="H774" s="343" t="str">
        <f>VLOOKUP($A774,'2'!$X:$AB,5,FALSE)</f>
        <v>No</v>
      </c>
      <c r="J774" s="144">
        <v>16.8</v>
      </c>
      <c r="K774" s="144">
        <v>1357</v>
      </c>
      <c r="L774" s="144" t="s">
        <v>2872</v>
      </c>
      <c r="M774" s="144" t="s">
        <v>176</v>
      </c>
      <c r="N774" s="144" t="s">
        <v>283</v>
      </c>
      <c r="O774" s="343">
        <v>16.8</v>
      </c>
    </row>
    <row r="775" spans="1:15" s="144" customFormat="1" ht="15">
      <c r="A775" s="342">
        <v>771</v>
      </c>
      <c r="B775" s="144" t="s">
        <v>2876</v>
      </c>
      <c r="C775" s="144" t="s">
        <v>2877</v>
      </c>
      <c r="D775" s="144" t="s">
        <v>2875</v>
      </c>
      <c r="E775" s="144">
        <f>VLOOKUP(A775,'2'!$X:$AB,2,FALSE)</f>
        <v>0</v>
      </c>
      <c r="F775" s="144">
        <f>VLOOKUP($A775,'2'!$X:$AB,3,FALSE)</f>
        <v>0</v>
      </c>
      <c r="G775" s="144">
        <f>VLOOKUP($A775,'2'!$X:$AB,4,FALSE)</f>
        <v>0</v>
      </c>
      <c r="H775" s="343">
        <f>VLOOKUP($A775,'2'!$X:$AB,5,FALSE)</f>
        <v>0</v>
      </c>
      <c r="J775" s="144">
        <v>5</v>
      </c>
      <c r="K775" s="144">
        <v>1360</v>
      </c>
      <c r="L775" s="144" t="s">
        <v>2878</v>
      </c>
      <c r="M775" s="144" t="s">
        <v>188</v>
      </c>
      <c r="N775" s="144" t="s">
        <v>189</v>
      </c>
      <c r="O775" s="343">
        <v>5</v>
      </c>
    </row>
    <row r="776" spans="1:15" s="144" customFormat="1" ht="15">
      <c r="A776" s="342">
        <v>772</v>
      </c>
      <c r="B776" s="144" t="s">
        <v>2879</v>
      </c>
      <c r="C776" s="144" t="s">
        <v>2880</v>
      </c>
      <c r="D776" s="144" t="s">
        <v>2875</v>
      </c>
      <c r="E776" s="144" t="str">
        <f>VLOOKUP(A776,'2'!$X:$AB,2,FALSE)</f>
        <v>Within an hour</v>
      </c>
      <c r="F776" s="144">
        <f>VLOOKUP($A776,'2'!$X:$AB,3,FALSE)</f>
        <v>0.88</v>
      </c>
      <c r="G776" s="144">
        <f>VLOOKUP($A776,'2'!$X:$AB,4,FALSE)</f>
        <v>0.91</v>
      </c>
      <c r="H776" s="343" t="str">
        <f>VLOOKUP($A776,'2'!$X:$AB,5,FALSE)</f>
        <v>Yes</v>
      </c>
      <c r="J776" s="144">
        <v>0.5</v>
      </c>
      <c r="K776" s="144">
        <v>1361</v>
      </c>
      <c r="L776" s="144" t="s">
        <v>2881</v>
      </c>
      <c r="M776" s="144" t="s">
        <v>188</v>
      </c>
      <c r="N776" s="144" t="s">
        <v>447</v>
      </c>
      <c r="O776" s="343">
        <v>0.5</v>
      </c>
    </row>
    <row r="777" spans="1:15" s="144" customFormat="1" ht="15">
      <c r="A777" s="342">
        <v>773</v>
      </c>
      <c r="B777" s="144" t="s">
        <v>2882</v>
      </c>
      <c r="C777" s="144" t="s">
        <v>2883</v>
      </c>
      <c r="D777" s="144" t="s">
        <v>2884</v>
      </c>
      <c r="E777" s="144" t="str">
        <f>VLOOKUP(A777,'2'!$X:$AB,2,FALSE)</f>
        <v>Within an hour</v>
      </c>
      <c r="F777" s="144">
        <f>VLOOKUP($A777,'2'!$X:$AB,3,FALSE)</f>
        <v>1</v>
      </c>
      <c r="G777" s="144">
        <f>VLOOKUP($A777,'2'!$X:$AB,4,FALSE)</f>
        <v>1</v>
      </c>
      <c r="H777" s="343" t="str">
        <f>VLOOKUP($A777,'2'!$X:$AB,5,FALSE)</f>
        <v>No</v>
      </c>
      <c r="J777" s="144">
        <v>6.22</v>
      </c>
      <c r="K777" s="144">
        <v>1361</v>
      </c>
      <c r="L777" s="144" t="s">
        <v>2881</v>
      </c>
      <c r="M777" s="144" t="s">
        <v>164</v>
      </c>
      <c r="N777" s="144" t="s">
        <v>315</v>
      </c>
      <c r="O777" s="343">
        <v>6.22</v>
      </c>
    </row>
    <row r="778" spans="1:15" s="144" customFormat="1" ht="15">
      <c r="A778" s="342">
        <v>774</v>
      </c>
      <c r="B778" s="144" t="s">
        <v>2885</v>
      </c>
      <c r="C778" s="144" t="s">
        <v>2886</v>
      </c>
      <c r="D778" s="144" t="s">
        <v>2887</v>
      </c>
      <c r="E778" s="144" t="str">
        <f>VLOOKUP(A778,'2'!$X:$AB,2,FALSE)</f>
        <v>Within an hour</v>
      </c>
      <c r="F778" s="144">
        <f>VLOOKUP($A778,'2'!$X:$AB,3,FALSE)</f>
        <v>1</v>
      </c>
      <c r="G778" s="144">
        <f>VLOOKUP($A778,'2'!$X:$AB,4,FALSE)</f>
        <v>0.63</v>
      </c>
      <c r="H778" s="343" t="str">
        <f>VLOOKUP($A778,'2'!$X:$AB,5,FALSE)</f>
        <v>Yes</v>
      </c>
      <c r="J778" s="144">
        <v>3.3</v>
      </c>
      <c r="K778" s="144">
        <v>1361</v>
      </c>
      <c r="L778" s="144" t="s">
        <v>2881</v>
      </c>
      <c r="M778" s="144" t="s">
        <v>188</v>
      </c>
      <c r="N778" s="144" t="s">
        <v>266</v>
      </c>
      <c r="O778" s="343">
        <v>3.3</v>
      </c>
    </row>
    <row r="779" spans="1:15" s="144" customFormat="1" ht="15">
      <c r="A779" s="342">
        <v>775</v>
      </c>
      <c r="B779" s="144" t="s">
        <v>2888</v>
      </c>
      <c r="C779" s="144" t="s">
        <v>2889</v>
      </c>
      <c r="D779" s="144" t="s">
        <v>2887</v>
      </c>
      <c r="E779" s="144" t="str">
        <f>VLOOKUP(A779,'2'!$X:$AB,2,FALSE)</f>
        <v>Within an hour</v>
      </c>
      <c r="F779" s="144">
        <f>VLOOKUP($A779,'2'!$X:$AB,3,FALSE)</f>
        <v>1</v>
      </c>
      <c r="G779" s="144">
        <f>VLOOKUP($A779,'2'!$X:$AB,4,FALSE)</f>
        <v>0.8</v>
      </c>
      <c r="H779" s="343" t="str">
        <f>VLOOKUP($A779,'2'!$X:$AB,5,FALSE)</f>
        <v>No</v>
      </c>
      <c r="J779" s="144">
        <v>1.49</v>
      </c>
      <c r="K779" s="144">
        <v>1363</v>
      </c>
      <c r="L779" s="144" t="s">
        <v>2890</v>
      </c>
      <c r="M779" s="144" t="s">
        <v>188</v>
      </c>
      <c r="N779" s="144" t="s">
        <v>369</v>
      </c>
      <c r="O779" s="343">
        <v>1.49</v>
      </c>
    </row>
    <row r="780" spans="1:15" s="144" customFormat="1" ht="15">
      <c r="A780" s="342">
        <v>776</v>
      </c>
      <c r="B780" s="144" t="s">
        <v>2891</v>
      </c>
      <c r="C780" s="144" t="s">
        <v>2892</v>
      </c>
      <c r="D780" s="144" t="s">
        <v>2893</v>
      </c>
      <c r="E780" s="144" t="str">
        <f>VLOOKUP(A780,'2'!$X:$AB,2,FALSE)</f>
        <v>Within an hour</v>
      </c>
      <c r="F780" s="144">
        <f>VLOOKUP($A780,'2'!$X:$AB,3,FALSE)</f>
        <v>1</v>
      </c>
      <c r="G780" s="144">
        <f>VLOOKUP($A780,'2'!$X:$AB,4,FALSE)</f>
        <v>1</v>
      </c>
      <c r="H780" s="343" t="str">
        <f>VLOOKUP($A780,'2'!$X:$AB,5,FALSE)</f>
        <v>Yes</v>
      </c>
      <c r="J780" s="144">
        <v>3.37</v>
      </c>
      <c r="K780" s="144">
        <v>1363</v>
      </c>
      <c r="L780" s="144" t="s">
        <v>2890</v>
      </c>
      <c r="M780" s="144" t="s">
        <v>188</v>
      </c>
      <c r="N780" s="144" t="s">
        <v>229</v>
      </c>
      <c r="O780" s="343">
        <v>3.37</v>
      </c>
    </row>
    <row r="781" spans="1:15" s="144" customFormat="1" ht="15">
      <c r="A781" s="342">
        <v>777</v>
      </c>
      <c r="B781" s="144" t="s">
        <v>2894</v>
      </c>
      <c r="C781" s="144" t="s">
        <v>2895</v>
      </c>
      <c r="D781" s="144" t="s">
        <v>2896</v>
      </c>
      <c r="E781" s="144" t="str">
        <f>VLOOKUP(A781,'2'!$X:$AB,2,FALSE)</f>
        <v>Within an hour</v>
      </c>
      <c r="F781" s="144">
        <f>VLOOKUP($A781,'2'!$X:$AB,3,FALSE)</f>
        <v>1</v>
      </c>
      <c r="G781" s="144">
        <f>VLOOKUP($A781,'2'!$X:$AB,4,FALSE)</f>
        <v>0.92</v>
      </c>
      <c r="H781" s="343" t="str">
        <f>VLOOKUP($A781,'2'!$X:$AB,5,FALSE)</f>
        <v>No</v>
      </c>
      <c r="J781" s="144">
        <v>5.35</v>
      </c>
      <c r="K781" s="144">
        <v>1364</v>
      </c>
      <c r="L781" s="144" t="s">
        <v>2897</v>
      </c>
      <c r="M781" s="144" t="s">
        <v>188</v>
      </c>
      <c r="N781" s="144" t="s">
        <v>315</v>
      </c>
      <c r="O781" s="343">
        <v>5.35</v>
      </c>
    </row>
    <row r="782" spans="1:15" s="144" customFormat="1" ht="15">
      <c r="A782" s="342">
        <v>778</v>
      </c>
      <c r="B782" s="144" t="s">
        <v>2898</v>
      </c>
      <c r="C782" s="144" t="s">
        <v>2899</v>
      </c>
      <c r="D782" s="144" t="s">
        <v>2896</v>
      </c>
      <c r="E782" s="144" t="str">
        <f>VLOOKUP(A782,'2'!$X:$AB,2,FALSE)</f>
        <v>Within a day</v>
      </c>
      <c r="F782" s="144">
        <f>VLOOKUP($A782,'2'!$X:$AB,3,FALSE)</f>
        <v>1</v>
      </c>
      <c r="G782" s="144">
        <f>VLOOKUP($A782,'2'!$X:$AB,4,FALSE)</f>
        <v>0.45</v>
      </c>
      <c r="H782" s="343" t="str">
        <f>VLOOKUP($A782,'2'!$X:$AB,5,FALSE)</f>
        <v>Yes</v>
      </c>
      <c r="J782" s="144">
        <v>14.52</v>
      </c>
      <c r="K782" s="144">
        <v>1367</v>
      </c>
      <c r="L782" s="144" t="s">
        <v>2900</v>
      </c>
      <c r="M782" s="144" t="s">
        <v>188</v>
      </c>
      <c r="N782" s="144" t="s">
        <v>582</v>
      </c>
      <c r="O782" s="343">
        <v>14.52</v>
      </c>
    </row>
    <row r="783" spans="1:15" s="144" customFormat="1" ht="15">
      <c r="A783" s="342">
        <v>779</v>
      </c>
      <c r="B783" s="144" t="s">
        <v>2901</v>
      </c>
      <c r="C783" s="144" t="s">
        <v>2902</v>
      </c>
      <c r="D783" s="144" t="s">
        <v>2896</v>
      </c>
      <c r="E783" s="144" t="str">
        <f>VLOOKUP(A783,'2'!$X:$AB,2,FALSE)</f>
        <v>Within a day</v>
      </c>
      <c r="F783" s="144">
        <f>VLOOKUP($A783,'2'!$X:$AB,3,FALSE)</f>
        <v>0.5</v>
      </c>
      <c r="G783" s="144">
        <f>VLOOKUP($A783,'2'!$X:$AB,4,FALSE)</f>
        <v>0.62</v>
      </c>
      <c r="H783" s="343" t="str">
        <f>VLOOKUP($A783,'2'!$X:$AB,5,FALSE)</f>
        <v>No</v>
      </c>
      <c r="J783" s="144">
        <v>1.49</v>
      </c>
      <c r="K783" s="144">
        <v>1368</v>
      </c>
      <c r="L783" s="144" t="s">
        <v>2903</v>
      </c>
      <c r="M783" s="144" t="s">
        <v>188</v>
      </c>
      <c r="N783" s="144" t="s">
        <v>369</v>
      </c>
      <c r="O783" s="343">
        <v>1.49</v>
      </c>
    </row>
    <row r="784" spans="1:15" s="144" customFormat="1" ht="15">
      <c r="A784" s="342">
        <v>780</v>
      </c>
      <c r="B784" s="144" t="s">
        <v>2904</v>
      </c>
      <c r="C784" s="144" t="s">
        <v>2905</v>
      </c>
      <c r="D784" s="144" t="s">
        <v>2896</v>
      </c>
      <c r="E784" s="144" t="str">
        <f>VLOOKUP(A784,'2'!$X:$AB,2,FALSE)</f>
        <v>Within a few hours</v>
      </c>
      <c r="F784" s="144">
        <f>VLOOKUP($A784,'2'!$X:$AB,3,FALSE)</f>
        <v>0.95</v>
      </c>
      <c r="G784" s="144">
        <f>VLOOKUP($A784,'2'!$X:$AB,4,FALSE)</f>
        <v>0.92</v>
      </c>
      <c r="H784" s="343" t="str">
        <f>VLOOKUP($A784,'2'!$X:$AB,5,FALSE)</f>
        <v>No</v>
      </c>
      <c r="J784" s="144">
        <v>5.76</v>
      </c>
      <c r="K784" s="144">
        <v>1369</v>
      </c>
      <c r="L784" s="144" t="s">
        <v>2906</v>
      </c>
      <c r="M784" s="144" t="s">
        <v>164</v>
      </c>
      <c r="N784" s="144" t="s">
        <v>240</v>
      </c>
      <c r="O784" s="343">
        <v>5.76</v>
      </c>
    </row>
    <row r="785" spans="1:15" s="144" customFormat="1" ht="15">
      <c r="A785" s="342">
        <v>781</v>
      </c>
      <c r="B785" s="144" t="s">
        <v>2907</v>
      </c>
      <c r="C785" s="144" t="s">
        <v>2908</v>
      </c>
      <c r="D785" s="144" t="s">
        <v>2909</v>
      </c>
      <c r="E785" s="144" t="str">
        <f>VLOOKUP(A785,'2'!$X:$AB,2,FALSE)</f>
        <v>Within an hour</v>
      </c>
      <c r="F785" s="144">
        <f>VLOOKUP($A785,'2'!$X:$AB,3,FALSE)</f>
        <v>1</v>
      </c>
      <c r="G785" s="144">
        <f>VLOOKUP($A785,'2'!$X:$AB,4,FALSE)</f>
        <v>0.93</v>
      </c>
      <c r="H785" s="343" t="str">
        <f>VLOOKUP($A785,'2'!$X:$AB,5,FALSE)</f>
        <v>Yes</v>
      </c>
      <c r="J785" s="144">
        <v>3.5</v>
      </c>
      <c r="K785" s="144">
        <v>1374</v>
      </c>
      <c r="L785" s="144" t="s">
        <v>2910</v>
      </c>
      <c r="M785" s="144" t="s">
        <v>188</v>
      </c>
      <c r="N785" s="144" t="s">
        <v>708</v>
      </c>
      <c r="O785" s="343">
        <v>3.5</v>
      </c>
    </row>
    <row r="786" spans="1:15" s="144" customFormat="1" ht="15">
      <c r="A786" s="342">
        <v>782</v>
      </c>
      <c r="B786" s="144" t="s">
        <v>2911</v>
      </c>
      <c r="C786" s="144" t="s">
        <v>2912</v>
      </c>
      <c r="D786" s="144" t="s">
        <v>2913</v>
      </c>
      <c r="E786" s="144" t="str">
        <f>VLOOKUP(A786,'2'!$X:$AB,2,FALSE)</f>
        <v>Within a few hours</v>
      </c>
      <c r="F786" s="144">
        <f>VLOOKUP($A786,'2'!$X:$AB,3,FALSE)</f>
        <v>1</v>
      </c>
      <c r="G786" s="144">
        <f>VLOOKUP($A786,'2'!$X:$AB,4,FALSE)</f>
        <v>1</v>
      </c>
      <c r="H786" s="343" t="str">
        <f>VLOOKUP($A786,'2'!$X:$AB,5,FALSE)</f>
        <v>No</v>
      </c>
      <c r="J786" s="144">
        <v>0.5</v>
      </c>
      <c r="K786" s="144">
        <v>1380</v>
      </c>
      <c r="L786" s="144" t="s">
        <v>2914</v>
      </c>
      <c r="M786" s="144" t="s">
        <v>188</v>
      </c>
      <c r="N786" s="144" t="s">
        <v>447</v>
      </c>
      <c r="O786" s="343">
        <v>0.5</v>
      </c>
    </row>
    <row r="787" spans="1:15" s="144" customFormat="1" ht="15">
      <c r="A787" s="342">
        <v>783</v>
      </c>
      <c r="B787" s="144" t="s">
        <v>2915</v>
      </c>
      <c r="C787" s="144" t="s">
        <v>2916</v>
      </c>
      <c r="D787" s="144" t="s">
        <v>2917</v>
      </c>
      <c r="E787" s="144">
        <f>VLOOKUP(A787,'2'!$X:$AB,2,FALSE)</f>
        <v>0</v>
      </c>
      <c r="F787" s="144">
        <f>VLOOKUP($A787,'2'!$X:$AB,3,FALSE)</f>
        <v>0</v>
      </c>
      <c r="G787" s="144">
        <f>VLOOKUP($A787,'2'!$X:$AB,4,FALSE)</f>
        <v>0</v>
      </c>
      <c r="H787" s="343">
        <f>VLOOKUP($A787,'2'!$X:$AB,5,FALSE)</f>
        <v>0</v>
      </c>
      <c r="J787" s="144">
        <v>4.57</v>
      </c>
      <c r="K787" s="144">
        <v>1383</v>
      </c>
      <c r="L787" s="144" t="s">
        <v>2918</v>
      </c>
      <c r="M787" s="144" t="s">
        <v>188</v>
      </c>
      <c r="N787" s="144" t="s">
        <v>189</v>
      </c>
      <c r="O787" s="343">
        <v>4.57</v>
      </c>
    </row>
    <row r="788" spans="1:15" s="144" customFormat="1" ht="15">
      <c r="A788" s="342">
        <v>784</v>
      </c>
      <c r="B788" s="144" t="s">
        <v>2919</v>
      </c>
      <c r="C788" s="144" t="s">
        <v>2920</v>
      </c>
      <c r="D788" s="144" t="s">
        <v>2917</v>
      </c>
      <c r="E788" s="144">
        <f>VLOOKUP(A788,'2'!$X:$AB,2,FALSE)</f>
        <v>0</v>
      </c>
      <c r="F788" s="144">
        <f>VLOOKUP($A788,'2'!$X:$AB,3,FALSE)</f>
        <v>0</v>
      </c>
      <c r="G788" s="144">
        <f>VLOOKUP($A788,'2'!$X:$AB,4,FALSE)</f>
        <v>0</v>
      </c>
      <c r="H788" s="343">
        <f>VLOOKUP($A788,'2'!$X:$AB,5,FALSE)</f>
        <v>0</v>
      </c>
      <c r="J788" s="144">
        <v>5.03</v>
      </c>
      <c r="K788" s="144">
        <v>1384</v>
      </c>
      <c r="L788" s="144" t="s">
        <v>2921</v>
      </c>
      <c r="M788" s="144" t="s">
        <v>188</v>
      </c>
      <c r="N788" s="144" t="s">
        <v>463</v>
      </c>
      <c r="O788" s="343">
        <v>5.03</v>
      </c>
    </row>
    <row r="789" spans="1:15" s="144" customFormat="1" ht="15">
      <c r="A789" s="342">
        <v>785</v>
      </c>
      <c r="B789" s="144" t="s">
        <v>2922</v>
      </c>
      <c r="C789" s="144" t="s">
        <v>2923</v>
      </c>
      <c r="D789" s="144" t="s">
        <v>2917</v>
      </c>
      <c r="E789" s="144" t="str">
        <f>VLOOKUP(A789,'2'!$X:$AB,2,FALSE)</f>
        <v>Within an hour</v>
      </c>
      <c r="F789" s="144">
        <f>VLOOKUP($A789,'2'!$X:$AB,3,FALSE)</f>
        <v>1</v>
      </c>
      <c r="G789" s="144">
        <f>VLOOKUP($A789,'2'!$X:$AB,4,FALSE)</f>
        <v>0.5</v>
      </c>
      <c r="H789" s="343" t="str">
        <f>VLOOKUP($A789,'2'!$X:$AB,5,FALSE)</f>
        <v>No</v>
      </c>
      <c r="J789" s="144">
        <v>3.5</v>
      </c>
      <c r="K789" s="144">
        <v>1384</v>
      </c>
      <c r="L789" s="144" t="s">
        <v>2921</v>
      </c>
      <c r="M789" s="144" t="s">
        <v>188</v>
      </c>
      <c r="N789" s="144" t="s">
        <v>708</v>
      </c>
      <c r="O789" s="343">
        <v>3.5</v>
      </c>
    </row>
    <row r="790" spans="1:15" s="144" customFormat="1" ht="15">
      <c r="A790" s="342">
        <v>786</v>
      </c>
      <c r="B790" s="144" t="s">
        <v>2924</v>
      </c>
      <c r="C790" s="144" t="s">
        <v>2925</v>
      </c>
      <c r="D790" s="144" t="s">
        <v>2926</v>
      </c>
      <c r="E790" s="144" t="str">
        <f>VLOOKUP(A790,'2'!$X:$AB,2,FALSE)</f>
        <v>Within a few hours</v>
      </c>
      <c r="F790" s="144">
        <f>VLOOKUP($A790,'2'!$X:$AB,3,FALSE)</f>
        <v>1</v>
      </c>
      <c r="G790" s="144">
        <f>VLOOKUP($A790,'2'!$X:$AB,4,FALSE)</f>
        <v>0.66</v>
      </c>
      <c r="H790" s="343" t="str">
        <f>VLOOKUP($A790,'2'!$X:$AB,5,FALSE)</f>
        <v>Yes</v>
      </c>
      <c r="J790" s="144">
        <v>4.08</v>
      </c>
      <c r="K790" s="144">
        <v>1389</v>
      </c>
      <c r="L790" s="144" t="s">
        <v>2927</v>
      </c>
      <c r="M790" s="144" t="s">
        <v>188</v>
      </c>
      <c r="N790" s="144" t="s">
        <v>189</v>
      </c>
      <c r="O790" s="343">
        <v>4.08</v>
      </c>
    </row>
    <row r="791" spans="1:15" s="144" customFormat="1" ht="15">
      <c r="A791" s="342">
        <v>787</v>
      </c>
      <c r="B791" s="144" t="s">
        <v>2928</v>
      </c>
      <c r="C791" s="144" t="s">
        <v>2929</v>
      </c>
      <c r="D791" s="144" t="s">
        <v>2926</v>
      </c>
      <c r="E791" s="144" t="str">
        <f>VLOOKUP(A791,'2'!$X:$AB,2,FALSE)</f>
        <v>Within an hour</v>
      </c>
      <c r="F791" s="144">
        <f>VLOOKUP($A791,'2'!$X:$AB,3,FALSE)</f>
        <v>1</v>
      </c>
      <c r="G791" s="144">
        <f>VLOOKUP($A791,'2'!$X:$AB,4,FALSE)</f>
        <v>1</v>
      </c>
      <c r="H791" s="343" t="str">
        <f>VLOOKUP($A791,'2'!$X:$AB,5,FALSE)</f>
        <v>No</v>
      </c>
      <c r="J791" s="144">
        <v>0.8</v>
      </c>
      <c r="K791" s="144">
        <v>1389</v>
      </c>
      <c r="L791" s="144" t="s">
        <v>2927</v>
      </c>
      <c r="M791" s="144" t="s">
        <v>164</v>
      </c>
      <c r="N791" s="144" t="s">
        <v>229</v>
      </c>
      <c r="O791" s="343">
        <v>0.8</v>
      </c>
    </row>
    <row r="792" spans="1:15" s="144" customFormat="1" ht="15">
      <c r="A792" s="342">
        <v>788</v>
      </c>
      <c r="B792" s="144" t="s">
        <v>2930</v>
      </c>
      <c r="C792" s="144" t="s">
        <v>2931</v>
      </c>
      <c r="D792" s="144" t="s">
        <v>2926</v>
      </c>
      <c r="E792" s="144" t="str">
        <f>VLOOKUP(A792,'2'!$X:$AB,2,FALSE)</f>
        <v>Within an hour</v>
      </c>
      <c r="F792" s="144">
        <f>VLOOKUP($A792,'2'!$X:$AB,3,FALSE)</f>
        <v>0.97</v>
      </c>
      <c r="G792" s="144">
        <f>VLOOKUP($A792,'2'!$X:$AB,4,FALSE)</f>
        <v>0.98</v>
      </c>
      <c r="H792" s="343" t="str">
        <f>VLOOKUP($A792,'2'!$X:$AB,5,FALSE)</f>
        <v>Yes</v>
      </c>
      <c r="J792" s="144">
        <v>0.5</v>
      </c>
      <c r="K792" s="144">
        <v>1389</v>
      </c>
      <c r="L792" s="144" t="s">
        <v>2927</v>
      </c>
      <c r="M792" s="144" t="s">
        <v>188</v>
      </c>
      <c r="N792" s="144" t="s">
        <v>447</v>
      </c>
      <c r="O792" s="343">
        <v>0.5</v>
      </c>
    </row>
    <row r="793" spans="1:15" s="144" customFormat="1" ht="15">
      <c r="A793" s="342">
        <v>789</v>
      </c>
      <c r="B793" s="144" t="s">
        <v>2932</v>
      </c>
      <c r="C793" s="144" t="s">
        <v>2933</v>
      </c>
      <c r="D793" s="144" t="s">
        <v>2926</v>
      </c>
      <c r="E793" s="144" t="str">
        <f>VLOOKUP(A793,'2'!$X:$AB,2,FALSE)</f>
        <v>Within a day</v>
      </c>
      <c r="F793" s="144">
        <f>VLOOKUP($A793,'2'!$X:$AB,3,FALSE)</f>
        <v>1</v>
      </c>
      <c r="G793" s="144">
        <f>VLOOKUP($A793,'2'!$X:$AB,4,FALSE)</f>
        <v>0.71</v>
      </c>
      <c r="H793" s="343" t="str">
        <f>VLOOKUP($A793,'2'!$X:$AB,5,FALSE)</f>
        <v>No</v>
      </c>
      <c r="J793" s="144">
        <v>1.69</v>
      </c>
      <c r="K793" s="144">
        <v>1390</v>
      </c>
      <c r="L793" s="144" t="s">
        <v>2934</v>
      </c>
      <c r="M793" s="144" t="s">
        <v>188</v>
      </c>
      <c r="N793" s="144" t="s">
        <v>315</v>
      </c>
      <c r="O793" s="343">
        <v>1.69</v>
      </c>
    </row>
    <row r="794" spans="1:15" s="144" customFormat="1" ht="15">
      <c r="A794" s="342">
        <v>790</v>
      </c>
      <c r="B794" s="144" t="s">
        <v>2935</v>
      </c>
      <c r="C794" s="144" t="s">
        <v>2936</v>
      </c>
      <c r="D794" s="144" t="s">
        <v>2937</v>
      </c>
      <c r="E794" s="144" t="str">
        <f>VLOOKUP(A794,'2'!$X:$AB,2,FALSE)</f>
        <v>Within an hour</v>
      </c>
      <c r="F794" s="144">
        <f>VLOOKUP($A794,'2'!$X:$AB,3,FALSE)</f>
        <v>1</v>
      </c>
      <c r="G794" s="144">
        <f>VLOOKUP($A794,'2'!$X:$AB,4,FALSE)</f>
        <v>0.96</v>
      </c>
      <c r="H794" s="343" t="str">
        <f>VLOOKUP($A794,'2'!$X:$AB,5,FALSE)</f>
        <v>Yes</v>
      </c>
      <c r="J794" s="144">
        <v>2.5</v>
      </c>
      <c r="K794" s="144">
        <v>1390</v>
      </c>
      <c r="L794" s="144" t="s">
        <v>2934</v>
      </c>
      <c r="M794" s="144" t="s">
        <v>188</v>
      </c>
      <c r="N794" s="144" t="s">
        <v>266</v>
      </c>
      <c r="O794" s="343">
        <v>2.5</v>
      </c>
    </row>
    <row r="795" spans="1:15" s="144" customFormat="1" ht="15">
      <c r="A795" s="342">
        <v>791</v>
      </c>
      <c r="B795" s="144" t="s">
        <v>2938</v>
      </c>
      <c r="C795" s="144" t="s">
        <v>2939</v>
      </c>
      <c r="D795" s="144" t="s">
        <v>2937</v>
      </c>
      <c r="E795" s="144" t="str">
        <f>VLOOKUP(A795,'2'!$X:$AB,2,FALSE)</f>
        <v>Within a few hours</v>
      </c>
      <c r="F795" s="144">
        <f>VLOOKUP($A795,'2'!$X:$AB,3,FALSE)</f>
        <v>0.95</v>
      </c>
      <c r="G795" s="144">
        <f>VLOOKUP($A795,'2'!$X:$AB,4,FALSE)</f>
        <v>0.96</v>
      </c>
      <c r="H795" s="343" t="str">
        <f>VLOOKUP($A795,'2'!$X:$AB,5,FALSE)</f>
        <v>Yes</v>
      </c>
      <c r="J795" s="144">
        <v>0.7</v>
      </c>
      <c r="K795" s="144">
        <v>1391</v>
      </c>
      <c r="L795" s="144" t="s">
        <v>2940</v>
      </c>
      <c r="M795" s="144" t="s">
        <v>164</v>
      </c>
      <c r="N795" s="144" t="s">
        <v>165</v>
      </c>
      <c r="O795" s="343">
        <v>0.7</v>
      </c>
    </row>
    <row r="796" spans="1:15" s="144" customFormat="1" ht="15">
      <c r="A796" s="342">
        <v>792</v>
      </c>
      <c r="B796" s="144" t="s">
        <v>2941</v>
      </c>
      <c r="C796" s="144" t="s">
        <v>2942</v>
      </c>
      <c r="D796" s="144" t="s">
        <v>2943</v>
      </c>
      <c r="E796" s="144" t="str">
        <f>VLOOKUP(A796,'2'!$X:$AB,2,FALSE)</f>
        <v>Within a day</v>
      </c>
      <c r="F796" s="144">
        <f>VLOOKUP($A796,'2'!$X:$AB,3,FALSE)</f>
        <v>0.8</v>
      </c>
      <c r="G796" s="144">
        <f>VLOOKUP($A796,'2'!$X:$AB,4,FALSE)</f>
        <v>0.78</v>
      </c>
      <c r="H796" s="343" t="str">
        <f>VLOOKUP($A796,'2'!$X:$AB,5,FALSE)</f>
        <v>Yes</v>
      </c>
      <c r="J796" s="144">
        <v>6.13</v>
      </c>
      <c r="K796" s="144">
        <v>1391</v>
      </c>
      <c r="L796" s="144" t="s">
        <v>2940</v>
      </c>
      <c r="M796" s="144" t="s">
        <v>188</v>
      </c>
      <c r="N796" s="144" t="s">
        <v>463</v>
      </c>
      <c r="O796" s="343">
        <v>6.13</v>
      </c>
    </row>
    <row r="797" spans="1:15" s="144" customFormat="1" ht="15">
      <c r="A797" s="342">
        <v>793</v>
      </c>
      <c r="B797" s="144" t="s">
        <v>2944</v>
      </c>
      <c r="C797" s="144" t="s">
        <v>2945</v>
      </c>
      <c r="D797" s="144" t="s">
        <v>2946</v>
      </c>
      <c r="E797" s="144" t="str">
        <f>VLOOKUP(A797,'2'!$X:$AB,2,FALSE)</f>
        <v>Within a few hours</v>
      </c>
      <c r="F797" s="144">
        <f>VLOOKUP($A797,'2'!$X:$AB,3,FALSE)</f>
        <v>1</v>
      </c>
      <c r="G797" s="144">
        <f>VLOOKUP($A797,'2'!$X:$AB,4,FALSE)</f>
        <v>0.8</v>
      </c>
      <c r="H797" s="343" t="str">
        <f>VLOOKUP($A797,'2'!$X:$AB,5,FALSE)</f>
        <v>Yes</v>
      </c>
      <c r="J797" s="144">
        <v>6.19</v>
      </c>
      <c r="K797" s="144">
        <v>1402</v>
      </c>
      <c r="L797" s="144" t="s">
        <v>2947</v>
      </c>
      <c r="M797" s="144" t="s">
        <v>188</v>
      </c>
      <c r="N797" s="144" t="s">
        <v>369</v>
      </c>
      <c r="O797" s="343">
        <v>6.19</v>
      </c>
    </row>
    <row r="798" spans="1:15" s="144" customFormat="1" ht="15">
      <c r="A798" s="342">
        <v>794</v>
      </c>
      <c r="B798" s="144" t="s">
        <v>2948</v>
      </c>
      <c r="C798" s="144" t="s">
        <v>2949</v>
      </c>
      <c r="D798" s="144" t="s">
        <v>2950</v>
      </c>
      <c r="E798" s="144" t="str">
        <f>VLOOKUP(A798,'2'!$X:$AB,2,FALSE)</f>
        <v>A few days or more</v>
      </c>
      <c r="F798" s="144">
        <f>VLOOKUP($A798,'2'!$X:$AB,3,FALSE)</f>
        <v>0</v>
      </c>
      <c r="G798" s="144">
        <f>VLOOKUP($A798,'2'!$X:$AB,4,FALSE)</f>
        <v>0.56000000000000005</v>
      </c>
      <c r="H798" s="343" t="str">
        <f>VLOOKUP($A798,'2'!$X:$AB,5,FALSE)</f>
        <v>No</v>
      </c>
      <c r="J798" s="144">
        <v>4</v>
      </c>
      <c r="K798" s="144">
        <v>1402</v>
      </c>
      <c r="L798" s="144" t="s">
        <v>2947</v>
      </c>
      <c r="M798" s="144" t="s">
        <v>188</v>
      </c>
      <c r="N798" s="144" t="s">
        <v>582</v>
      </c>
      <c r="O798" s="343">
        <v>4</v>
      </c>
    </row>
    <row r="799" spans="1:15" s="144" customFormat="1" ht="15">
      <c r="A799" s="342">
        <v>795</v>
      </c>
      <c r="B799" s="144" t="s">
        <v>2951</v>
      </c>
      <c r="C799" s="144" t="s">
        <v>2952</v>
      </c>
      <c r="D799" s="144" t="s">
        <v>2950</v>
      </c>
      <c r="E799" s="144" t="str">
        <f>VLOOKUP(A799,'2'!$X:$AB,2,FALSE)</f>
        <v>Within a day</v>
      </c>
      <c r="F799" s="144">
        <f>VLOOKUP($A799,'2'!$X:$AB,3,FALSE)</f>
        <v>0.7</v>
      </c>
      <c r="G799" s="144">
        <f>VLOOKUP($A799,'2'!$X:$AB,4,FALSE)</f>
        <v>0.74</v>
      </c>
      <c r="H799" s="343" t="str">
        <f>VLOOKUP($A799,'2'!$X:$AB,5,FALSE)</f>
        <v>No</v>
      </c>
      <c r="J799" s="144">
        <v>6.19</v>
      </c>
      <c r="K799" s="144">
        <v>1405</v>
      </c>
      <c r="L799" s="144" t="s">
        <v>2953</v>
      </c>
      <c r="M799" s="144" t="s">
        <v>188</v>
      </c>
      <c r="N799" s="144" t="s">
        <v>369</v>
      </c>
      <c r="O799" s="343">
        <v>6.19</v>
      </c>
    </row>
    <row r="800" spans="1:15" s="144" customFormat="1" ht="15">
      <c r="A800" s="342">
        <v>796</v>
      </c>
      <c r="B800" s="144" t="s">
        <v>2954</v>
      </c>
      <c r="C800" s="144" t="s">
        <v>2955</v>
      </c>
      <c r="D800" s="144" t="s">
        <v>2950</v>
      </c>
      <c r="E800" s="144" t="str">
        <f>VLOOKUP(A800,'2'!$X:$AB,2,FALSE)</f>
        <v>A few days or more</v>
      </c>
      <c r="F800" s="144">
        <f>VLOOKUP($A800,'2'!$X:$AB,3,FALSE)</f>
        <v>0.33</v>
      </c>
      <c r="G800" s="144">
        <f>VLOOKUP($A800,'2'!$X:$AB,4,FALSE)</f>
        <v>0.7</v>
      </c>
      <c r="H800" s="343" t="str">
        <f>VLOOKUP($A800,'2'!$X:$AB,5,FALSE)</f>
        <v>No</v>
      </c>
      <c r="J800" s="144">
        <v>4</v>
      </c>
      <c r="K800" s="144">
        <v>1405</v>
      </c>
      <c r="L800" s="144" t="s">
        <v>2953</v>
      </c>
      <c r="M800" s="144" t="s">
        <v>188</v>
      </c>
      <c r="N800" s="144" t="s">
        <v>582</v>
      </c>
      <c r="O800" s="343">
        <v>4</v>
      </c>
    </row>
    <row r="801" spans="1:15" s="144" customFormat="1" ht="15">
      <c r="A801" s="342">
        <v>797</v>
      </c>
      <c r="B801" s="144" t="s">
        <v>2956</v>
      </c>
      <c r="C801" s="144" t="s">
        <v>2957</v>
      </c>
      <c r="D801" s="144" t="s">
        <v>2958</v>
      </c>
      <c r="E801" s="144" t="str">
        <f>VLOOKUP(A801,'2'!$X:$AB,2,FALSE)</f>
        <v>A few days or more</v>
      </c>
      <c r="F801" s="144">
        <f>VLOOKUP($A801,'2'!$X:$AB,3,FALSE)</f>
        <v>0</v>
      </c>
      <c r="G801" s="144">
        <f>VLOOKUP($A801,'2'!$X:$AB,4,FALSE)</f>
        <v>0.71</v>
      </c>
      <c r="H801" s="343" t="str">
        <f>VLOOKUP($A801,'2'!$X:$AB,5,FALSE)</f>
        <v>Yes</v>
      </c>
      <c r="J801" s="144">
        <v>5.26</v>
      </c>
      <c r="K801" s="144">
        <v>1410</v>
      </c>
      <c r="L801" s="144" t="s">
        <v>2959</v>
      </c>
      <c r="M801" s="144" t="s">
        <v>188</v>
      </c>
      <c r="N801" s="144" t="s">
        <v>266</v>
      </c>
      <c r="O801" s="343">
        <v>5.26</v>
      </c>
    </row>
    <row r="802" spans="1:15" s="144" customFormat="1" ht="15">
      <c r="A802" s="342">
        <v>798</v>
      </c>
      <c r="B802" s="144" t="s">
        <v>2960</v>
      </c>
      <c r="C802" s="144" t="s">
        <v>2961</v>
      </c>
      <c r="D802" s="144" t="s">
        <v>2958</v>
      </c>
      <c r="E802" s="144" t="str">
        <f>VLOOKUP(A802,'2'!$X:$AB,2,FALSE)</f>
        <v>Within a few hours</v>
      </c>
      <c r="F802" s="144">
        <f>VLOOKUP($A802,'2'!$X:$AB,3,FALSE)</f>
        <v>1</v>
      </c>
      <c r="G802" s="144">
        <f>VLOOKUP($A802,'2'!$X:$AB,4,FALSE)</f>
        <v>0.93</v>
      </c>
      <c r="H802" s="343" t="str">
        <f>VLOOKUP($A802,'2'!$X:$AB,5,FALSE)</f>
        <v>No</v>
      </c>
      <c r="J802" s="144">
        <v>0.85</v>
      </c>
      <c r="K802" s="144">
        <v>1412</v>
      </c>
      <c r="L802" s="144" t="s">
        <v>2962</v>
      </c>
      <c r="M802" s="144" t="s">
        <v>188</v>
      </c>
      <c r="N802" s="144" t="s">
        <v>165</v>
      </c>
      <c r="O802" s="343">
        <v>0.85</v>
      </c>
    </row>
    <row r="803" spans="1:15" s="144" customFormat="1" ht="15">
      <c r="A803" s="342">
        <v>799</v>
      </c>
      <c r="B803" s="144" t="s">
        <v>2963</v>
      </c>
      <c r="C803" s="144" t="s">
        <v>2964</v>
      </c>
      <c r="D803" s="144" t="s">
        <v>2958</v>
      </c>
      <c r="E803" s="144">
        <f>VLOOKUP(A803,'2'!$X:$AB,2,FALSE)</f>
        <v>0</v>
      </c>
      <c r="F803" s="144">
        <f>VLOOKUP($A803,'2'!$X:$AB,3,FALSE)</f>
        <v>0</v>
      </c>
      <c r="G803" s="144">
        <f>VLOOKUP($A803,'2'!$X:$AB,4,FALSE)</f>
        <v>0</v>
      </c>
      <c r="H803" s="343">
        <f>VLOOKUP($A803,'2'!$X:$AB,5,FALSE)</f>
        <v>0</v>
      </c>
      <c r="J803" s="144">
        <v>5.26</v>
      </c>
      <c r="K803" s="144">
        <v>1413</v>
      </c>
      <c r="L803" s="144" t="s">
        <v>2965</v>
      </c>
      <c r="M803" s="144" t="s">
        <v>188</v>
      </c>
      <c r="N803" s="144" t="s">
        <v>266</v>
      </c>
      <c r="O803" s="343">
        <v>5.26</v>
      </c>
    </row>
    <row r="804" spans="1:15" s="144" customFormat="1" ht="15">
      <c r="A804" s="342">
        <v>800</v>
      </c>
      <c r="B804" s="144" t="s">
        <v>2966</v>
      </c>
      <c r="C804" s="144" t="s">
        <v>2967</v>
      </c>
      <c r="D804" s="144" t="s">
        <v>2968</v>
      </c>
      <c r="E804" s="144" t="str">
        <f>VLOOKUP(A804,'2'!$X:$AB,2,FALSE)</f>
        <v>Within a day</v>
      </c>
      <c r="F804" s="144">
        <f>VLOOKUP($A804,'2'!$X:$AB,3,FALSE)</f>
        <v>0.9</v>
      </c>
      <c r="G804" s="144">
        <f>VLOOKUP($A804,'2'!$X:$AB,4,FALSE)</f>
        <v>0.85</v>
      </c>
      <c r="H804" s="343" t="str">
        <f>VLOOKUP($A804,'2'!$X:$AB,5,FALSE)</f>
        <v>Yes</v>
      </c>
      <c r="J804" s="144">
        <v>1.99</v>
      </c>
      <c r="K804" s="144">
        <v>1413</v>
      </c>
      <c r="L804" s="144" t="s">
        <v>2965</v>
      </c>
      <c r="M804" s="144" t="s">
        <v>164</v>
      </c>
      <c r="N804" s="144" t="s">
        <v>582</v>
      </c>
      <c r="O804" s="343">
        <v>1.99</v>
      </c>
    </row>
    <row r="805" spans="1:15" s="144" customFormat="1" ht="15">
      <c r="A805" s="342">
        <v>801</v>
      </c>
      <c r="B805" s="144" t="s">
        <v>2969</v>
      </c>
      <c r="C805" s="144" t="s">
        <v>2970</v>
      </c>
      <c r="D805" s="144" t="s">
        <v>2968</v>
      </c>
      <c r="E805" s="144" t="str">
        <f>VLOOKUP(A805,'2'!$X:$AB,2,FALSE)</f>
        <v>Within a few hours</v>
      </c>
      <c r="F805" s="144">
        <f>VLOOKUP($A805,'2'!$X:$AB,3,FALSE)</f>
        <v>0.7</v>
      </c>
      <c r="G805" s="144">
        <f>VLOOKUP($A805,'2'!$X:$AB,4,FALSE)</f>
        <v>0.86</v>
      </c>
      <c r="H805" s="343" t="str">
        <f>VLOOKUP($A805,'2'!$X:$AB,5,FALSE)</f>
        <v>Yes</v>
      </c>
      <c r="J805" s="144">
        <v>75.23</v>
      </c>
      <c r="K805" s="144">
        <v>1416</v>
      </c>
      <c r="L805" s="144" t="s">
        <v>2971</v>
      </c>
      <c r="M805" s="144" t="s">
        <v>176</v>
      </c>
      <c r="N805" s="144" t="s">
        <v>511</v>
      </c>
      <c r="O805" s="343">
        <v>75.23</v>
      </c>
    </row>
    <row r="806" spans="1:15" s="144" customFormat="1" ht="15">
      <c r="A806" s="342">
        <v>802</v>
      </c>
      <c r="B806" s="144" t="s">
        <v>2972</v>
      </c>
      <c r="C806" s="144" t="s">
        <v>2973</v>
      </c>
      <c r="D806" s="144" t="s">
        <v>2974</v>
      </c>
      <c r="E806" s="144" t="str">
        <f>VLOOKUP(A806,'2'!$X:$AB,2,FALSE)</f>
        <v>Within an hour</v>
      </c>
      <c r="F806" s="144">
        <f>VLOOKUP($A806,'2'!$X:$AB,3,FALSE)</f>
        <v>1</v>
      </c>
      <c r="G806" s="144">
        <f>VLOOKUP($A806,'2'!$X:$AB,4,FALSE)</f>
        <v>1</v>
      </c>
      <c r="H806" s="343" t="str">
        <f>VLOOKUP($A806,'2'!$X:$AB,5,FALSE)</f>
        <v>Yes</v>
      </c>
      <c r="J806" s="144">
        <v>5.0999999999999996</v>
      </c>
      <c r="K806" s="144">
        <v>1416</v>
      </c>
      <c r="L806" s="144" t="s">
        <v>2971</v>
      </c>
      <c r="M806" s="144" t="s">
        <v>188</v>
      </c>
      <c r="N806" s="144" t="s">
        <v>708</v>
      </c>
      <c r="O806" s="343">
        <v>5.0999999999999996</v>
      </c>
    </row>
    <row r="807" spans="1:15" s="144" customFormat="1" ht="15">
      <c r="A807" s="342">
        <v>803</v>
      </c>
      <c r="B807" s="144" t="s">
        <v>2975</v>
      </c>
      <c r="C807" s="144" t="s">
        <v>2976</v>
      </c>
      <c r="D807" s="144" t="s">
        <v>2974</v>
      </c>
      <c r="E807" s="144" t="str">
        <f>VLOOKUP(A807,'2'!$X:$AB,2,FALSE)</f>
        <v>Within an hour</v>
      </c>
      <c r="F807" s="144">
        <f>VLOOKUP($A807,'2'!$X:$AB,3,FALSE)</f>
        <v>1</v>
      </c>
      <c r="G807" s="144">
        <f>VLOOKUP($A807,'2'!$X:$AB,4,FALSE)</f>
        <v>1</v>
      </c>
      <c r="H807" s="343" t="str">
        <f>VLOOKUP($A807,'2'!$X:$AB,5,FALSE)</f>
        <v>No</v>
      </c>
      <c r="J807" s="144">
        <v>0.71</v>
      </c>
      <c r="K807" s="144">
        <v>1418</v>
      </c>
      <c r="L807" s="144" t="s">
        <v>2977</v>
      </c>
      <c r="M807" s="144" t="s">
        <v>188</v>
      </c>
      <c r="N807" s="144" t="s">
        <v>165</v>
      </c>
      <c r="O807" s="343">
        <v>0.71</v>
      </c>
    </row>
    <row r="808" spans="1:15" s="144" customFormat="1" ht="15">
      <c r="A808" s="342">
        <v>804</v>
      </c>
      <c r="B808" s="144" t="s">
        <v>2978</v>
      </c>
      <c r="C808" s="144" t="s">
        <v>2979</v>
      </c>
      <c r="D808" s="144" t="s">
        <v>2980</v>
      </c>
      <c r="E808" s="144" t="str">
        <f>VLOOKUP(A808,'2'!$X:$AB,2,FALSE)</f>
        <v>A few days or more</v>
      </c>
      <c r="F808" s="144">
        <f>VLOOKUP($A808,'2'!$X:$AB,3,FALSE)</f>
        <v>0.4</v>
      </c>
      <c r="G808" s="144">
        <f>VLOOKUP($A808,'2'!$X:$AB,4,FALSE)</f>
        <v>0.75</v>
      </c>
      <c r="H808" s="343" t="str">
        <f>VLOOKUP($A808,'2'!$X:$AB,5,FALSE)</f>
        <v>Yes</v>
      </c>
      <c r="J808" s="144">
        <v>51.94</v>
      </c>
      <c r="K808" s="144">
        <v>1419</v>
      </c>
      <c r="L808" s="144" t="s">
        <v>2981</v>
      </c>
      <c r="M808" s="144" t="s">
        <v>176</v>
      </c>
      <c r="N808" s="144" t="s">
        <v>511</v>
      </c>
      <c r="O808" s="343">
        <v>51.94</v>
      </c>
    </row>
    <row r="809" spans="1:15" s="144" customFormat="1" ht="15">
      <c r="A809" s="342">
        <v>805</v>
      </c>
      <c r="B809" s="144" t="s">
        <v>2982</v>
      </c>
      <c r="C809" s="144" t="s">
        <v>2983</v>
      </c>
      <c r="D809" s="144" t="s">
        <v>2980</v>
      </c>
      <c r="E809" s="144" t="str">
        <f>VLOOKUP(A809,'2'!$X:$AB,2,FALSE)</f>
        <v>Within an hour</v>
      </c>
      <c r="F809" s="144">
        <f>VLOOKUP($A809,'2'!$X:$AB,3,FALSE)</f>
        <v>1</v>
      </c>
      <c r="G809" s="144">
        <f>VLOOKUP($A809,'2'!$X:$AB,4,FALSE)</f>
        <v>0.62</v>
      </c>
      <c r="H809" s="343" t="str">
        <f>VLOOKUP($A809,'2'!$X:$AB,5,FALSE)</f>
        <v>Yes</v>
      </c>
      <c r="J809" s="144">
        <v>39</v>
      </c>
      <c r="K809" s="144">
        <v>1424</v>
      </c>
      <c r="L809" s="144" t="s">
        <v>2984</v>
      </c>
      <c r="M809" s="144" t="s">
        <v>176</v>
      </c>
      <c r="N809" s="144" t="s">
        <v>177</v>
      </c>
      <c r="O809" s="343">
        <v>39</v>
      </c>
    </row>
    <row r="810" spans="1:15" s="144" customFormat="1" ht="15">
      <c r="A810" s="342">
        <v>806</v>
      </c>
      <c r="B810" s="144" t="s">
        <v>2985</v>
      </c>
      <c r="C810" s="144" t="s">
        <v>2986</v>
      </c>
      <c r="D810" s="144" t="s">
        <v>2987</v>
      </c>
      <c r="E810" s="144" t="str">
        <f>VLOOKUP(A810,'2'!$X:$AB,2,FALSE)</f>
        <v>Within an hour</v>
      </c>
      <c r="F810" s="144">
        <f>VLOOKUP($A810,'2'!$X:$AB,3,FALSE)</f>
        <v>1</v>
      </c>
      <c r="G810" s="144">
        <f>VLOOKUP($A810,'2'!$X:$AB,4,FALSE)</f>
        <v>0.98</v>
      </c>
      <c r="H810" s="343" t="str">
        <f>VLOOKUP($A810,'2'!$X:$AB,5,FALSE)</f>
        <v>Yes</v>
      </c>
      <c r="J810" s="144">
        <v>1.39</v>
      </c>
      <c r="K810" s="144">
        <v>1424</v>
      </c>
      <c r="L810" s="144" t="s">
        <v>2984</v>
      </c>
      <c r="M810" s="144" t="s">
        <v>188</v>
      </c>
      <c r="N810" s="144" t="s">
        <v>240</v>
      </c>
      <c r="O810" s="343">
        <v>1.39</v>
      </c>
    </row>
    <row r="811" spans="1:15" s="144" customFormat="1" ht="15">
      <c r="A811" s="342">
        <v>807</v>
      </c>
      <c r="B811" s="144" t="s">
        <v>2988</v>
      </c>
      <c r="C811" s="144" t="s">
        <v>2989</v>
      </c>
      <c r="D811" s="144" t="s">
        <v>2987</v>
      </c>
      <c r="E811" s="144" t="str">
        <f>VLOOKUP(A811,'2'!$X:$AB,2,FALSE)</f>
        <v>Within a few hours</v>
      </c>
      <c r="F811" s="144">
        <f>VLOOKUP($A811,'2'!$X:$AB,3,FALSE)</f>
        <v>0.89</v>
      </c>
      <c r="G811" s="144">
        <f>VLOOKUP($A811,'2'!$X:$AB,4,FALSE)</f>
        <v>0.89</v>
      </c>
      <c r="H811" s="343" t="str">
        <f>VLOOKUP($A811,'2'!$X:$AB,5,FALSE)</f>
        <v>No</v>
      </c>
      <c r="J811" s="144">
        <v>0.7</v>
      </c>
      <c r="K811" s="144">
        <v>1424</v>
      </c>
      <c r="L811" s="144" t="s">
        <v>2984</v>
      </c>
      <c r="M811" s="144" t="s">
        <v>188</v>
      </c>
      <c r="N811" s="144" t="s">
        <v>229</v>
      </c>
      <c r="O811" s="343">
        <v>0.7</v>
      </c>
    </row>
    <row r="812" spans="1:15" s="144" customFormat="1" ht="15">
      <c r="A812" s="342">
        <v>808</v>
      </c>
      <c r="B812" s="144" t="s">
        <v>2990</v>
      </c>
      <c r="C812" s="144" t="s">
        <v>2991</v>
      </c>
      <c r="D812" s="144" t="s">
        <v>2992</v>
      </c>
      <c r="E812" s="144" t="str">
        <f>VLOOKUP(A812,'2'!$X:$AB,2,FALSE)</f>
        <v>Within an hour</v>
      </c>
      <c r="F812" s="144">
        <f>VLOOKUP($A812,'2'!$X:$AB,3,FALSE)</f>
        <v>1</v>
      </c>
      <c r="G812" s="144">
        <f>VLOOKUP($A812,'2'!$X:$AB,4,FALSE)</f>
        <v>1</v>
      </c>
      <c r="H812" s="343" t="str">
        <f>VLOOKUP($A812,'2'!$X:$AB,5,FALSE)</f>
        <v>Yes</v>
      </c>
      <c r="J812" s="144">
        <v>8.94</v>
      </c>
      <c r="K812" s="144">
        <v>1424</v>
      </c>
      <c r="L812" s="144" t="s">
        <v>2984</v>
      </c>
      <c r="M812" s="144" t="s">
        <v>188</v>
      </c>
      <c r="N812" s="144" t="s">
        <v>369</v>
      </c>
      <c r="O812" s="343">
        <v>8.94</v>
      </c>
    </row>
    <row r="813" spans="1:15" s="144" customFormat="1" ht="15">
      <c r="A813" s="342">
        <v>809</v>
      </c>
      <c r="B813" s="144" t="s">
        <v>2993</v>
      </c>
      <c r="C813" s="144" t="s">
        <v>2994</v>
      </c>
      <c r="D813" s="144" t="s">
        <v>2992</v>
      </c>
      <c r="E813" s="144" t="str">
        <f>VLOOKUP(A813,'2'!$X:$AB,2,FALSE)</f>
        <v>A few days or more</v>
      </c>
      <c r="F813" s="144">
        <f>VLOOKUP($A813,'2'!$X:$AB,3,FALSE)</f>
        <v>0</v>
      </c>
      <c r="G813" s="144">
        <f>VLOOKUP($A813,'2'!$X:$AB,4,FALSE)</f>
        <v>0.6</v>
      </c>
      <c r="H813" s="343" t="str">
        <f>VLOOKUP($A813,'2'!$X:$AB,5,FALSE)</f>
        <v>No</v>
      </c>
      <c r="J813" s="144">
        <v>14.7</v>
      </c>
      <c r="K813" s="144">
        <v>1425</v>
      </c>
      <c r="L813" s="144" t="s">
        <v>2995</v>
      </c>
      <c r="M813" s="144" t="s">
        <v>176</v>
      </c>
      <c r="N813" s="144" t="s">
        <v>283</v>
      </c>
      <c r="O813" s="343">
        <v>14.7</v>
      </c>
    </row>
    <row r="814" spans="1:15" s="144" customFormat="1" ht="15">
      <c r="A814" s="342">
        <v>810</v>
      </c>
      <c r="B814" s="144" t="s">
        <v>2996</v>
      </c>
      <c r="C814" s="144" t="s">
        <v>2997</v>
      </c>
      <c r="D814" s="144" t="s">
        <v>2998</v>
      </c>
      <c r="E814" s="144" t="str">
        <f>VLOOKUP(A814,'2'!$X:$AB,2,FALSE)</f>
        <v>Within an hour</v>
      </c>
      <c r="F814" s="144">
        <f>VLOOKUP($A814,'2'!$X:$AB,3,FALSE)</f>
        <v>1</v>
      </c>
      <c r="G814" s="144">
        <f>VLOOKUP($A814,'2'!$X:$AB,4,FALSE)</f>
        <v>0.75</v>
      </c>
      <c r="H814" s="343" t="str">
        <f>VLOOKUP($A814,'2'!$X:$AB,5,FALSE)</f>
        <v>No</v>
      </c>
      <c r="J814" s="144">
        <v>2.5</v>
      </c>
      <c r="K814" s="144">
        <v>1427</v>
      </c>
      <c r="L814" s="144" t="s">
        <v>2999</v>
      </c>
      <c r="M814" s="144" t="s">
        <v>188</v>
      </c>
      <c r="N814" s="144" t="s">
        <v>266</v>
      </c>
      <c r="O814" s="343">
        <v>2.5</v>
      </c>
    </row>
    <row r="815" spans="1:15" s="144" customFormat="1" ht="15">
      <c r="A815" s="342">
        <v>811</v>
      </c>
      <c r="B815" s="144" t="s">
        <v>3000</v>
      </c>
      <c r="C815" s="144" t="s">
        <v>3001</v>
      </c>
      <c r="D815" s="144" t="s">
        <v>3002</v>
      </c>
      <c r="E815" s="144" t="str">
        <f>VLOOKUP(A815,'2'!$X:$AB,2,FALSE)</f>
        <v>Within a day</v>
      </c>
      <c r="F815" s="144">
        <f>VLOOKUP($A815,'2'!$X:$AB,3,FALSE)</f>
        <v>0.5</v>
      </c>
      <c r="G815" s="144">
        <f>VLOOKUP($A815,'2'!$X:$AB,4,FALSE)</f>
        <v>0.36</v>
      </c>
      <c r="H815" s="343" t="str">
        <f>VLOOKUP($A815,'2'!$X:$AB,5,FALSE)</f>
        <v>No</v>
      </c>
      <c r="J815" s="144">
        <v>1.39</v>
      </c>
      <c r="K815" s="144">
        <v>1432</v>
      </c>
      <c r="L815" s="144" t="s">
        <v>3003</v>
      </c>
      <c r="M815" s="144" t="s">
        <v>188</v>
      </c>
      <c r="N815" s="144" t="s">
        <v>240</v>
      </c>
      <c r="O815" s="343">
        <v>1.39</v>
      </c>
    </row>
    <row r="816" spans="1:15" s="144" customFormat="1" ht="15">
      <c r="A816" s="342">
        <v>812</v>
      </c>
      <c r="B816" s="144" t="s">
        <v>3004</v>
      </c>
      <c r="C816" s="144" t="s">
        <v>3005</v>
      </c>
      <c r="D816" s="144" t="s">
        <v>3002</v>
      </c>
      <c r="E816" s="144" t="str">
        <f>VLOOKUP(A816,'2'!$X:$AB,2,FALSE)</f>
        <v>Within a day</v>
      </c>
      <c r="F816" s="144">
        <f>VLOOKUP($A816,'2'!$X:$AB,3,FALSE)</f>
        <v>0.71</v>
      </c>
      <c r="G816" s="144">
        <f>VLOOKUP($A816,'2'!$X:$AB,4,FALSE)</f>
        <v>0</v>
      </c>
      <c r="H816" s="343" t="str">
        <f>VLOOKUP($A816,'2'!$X:$AB,5,FALSE)</f>
        <v>No</v>
      </c>
      <c r="J816" s="144">
        <v>4.8</v>
      </c>
      <c r="K816" s="144">
        <v>1432</v>
      </c>
      <c r="L816" s="144" t="s">
        <v>3003</v>
      </c>
      <c r="M816" s="144" t="s">
        <v>188</v>
      </c>
      <c r="N816" s="144" t="s">
        <v>240</v>
      </c>
      <c r="O816" s="343">
        <v>4.8</v>
      </c>
    </row>
    <row r="817" spans="1:15" s="144" customFormat="1" ht="15">
      <c r="A817" s="342">
        <v>813</v>
      </c>
      <c r="B817" s="144" t="s">
        <v>3006</v>
      </c>
      <c r="C817" s="144" t="s">
        <v>3007</v>
      </c>
      <c r="D817" s="144" t="s">
        <v>3008</v>
      </c>
      <c r="E817" s="144" t="str">
        <f>VLOOKUP(A817,'2'!$X:$AB,2,FALSE)</f>
        <v>Within an hour</v>
      </c>
      <c r="F817" s="144">
        <f>VLOOKUP($A817,'2'!$X:$AB,3,FALSE)</f>
        <v>1</v>
      </c>
      <c r="G817" s="144">
        <f>VLOOKUP($A817,'2'!$X:$AB,4,FALSE)</f>
        <v>0.95</v>
      </c>
      <c r="H817" s="343" t="str">
        <f>VLOOKUP($A817,'2'!$X:$AB,5,FALSE)</f>
        <v>No</v>
      </c>
      <c r="J817" s="144">
        <v>3.97</v>
      </c>
      <c r="K817" s="144">
        <v>1433</v>
      </c>
      <c r="L817" s="144" t="s">
        <v>3009</v>
      </c>
      <c r="M817" s="144" t="s">
        <v>164</v>
      </c>
      <c r="N817" s="144" t="s">
        <v>165</v>
      </c>
      <c r="O817" s="343">
        <v>3.97</v>
      </c>
    </row>
    <row r="818" spans="1:15" s="144" customFormat="1" ht="15">
      <c r="A818" s="342">
        <v>814</v>
      </c>
      <c r="B818" s="144" t="s">
        <v>3010</v>
      </c>
      <c r="C818" s="144" t="s">
        <v>3011</v>
      </c>
      <c r="D818" s="144" t="s">
        <v>3012</v>
      </c>
      <c r="E818" s="144" t="str">
        <f>VLOOKUP(A818,'2'!$X:$AB,2,FALSE)</f>
        <v>Within an hour</v>
      </c>
      <c r="F818" s="144">
        <f>VLOOKUP($A818,'2'!$X:$AB,3,FALSE)</f>
        <v>1</v>
      </c>
      <c r="G818" s="144">
        <f>VLOOKUP($A818,'2'!$X:$AB,4,FALSE)</f>
        <v>1</v>
      </c>
      <c r="H818" s="343" t="str">
        <f>VLOOKUP($A818,'2'!$X:$AB,5,FALSE)</f>
        <v>Yes</v>
      </c>
      <c r="J818" s="144">
        <v>64.73</v>
      </c>
      <c r="K818" s="144">
        <v>1433</v>
      </c>
      <c r="L818" s="144" t="s">
        <v>3009</v>
      </c>
      <c r="M818" s="144" t="s">
        <v>176</v>
      </c>
      <c r="N818" s="144" t="s">
        <v>177</v>
      </c>
      <c r="O818" s="343">
        <v>64.73</v>
      </c>
    </row>
    <row r="819" spans="1:15" s="144" customFormat="1" ht="15">
      <c r="A819" s="342">
        <v>815</v>
      </c>
      <c r="B819" s="144" t="s">
        <v>3013</v>
      </c>
      <c r="C819" s="144" t="s">
        <v>3014</v>
      </c>
      <c r="D819" s="144" t="s">
        <v>3012</v>
      </c>
      <c r="E819" s="144" t="str">
        <f>VLOOKUP(A819,'2'!$X:$AB,2,FALSE)</f>
        <v>Within a few hours</v>
      </c>
      <c r="F819" s="144">
        <f>VLOOKUP($A819,'2'!$X:$AB,3,FALSE)</f>
        <v>1</v>
      </c>
      <c r="G819" s="144">
        <f>VLOOKUP($A819,'2'!$X:$AB,4,FALSE)</f>
        <v>0.9</v>
      </c>
      <c r="H819" s="343" t="str">
        <f>VLOOKUP($A819,'2'!$X:$AB,5,FALSE)</f>
        <v>Yes</v>
      </c>
      <c r="J819" s="144">
        <v>45</v>
      </c>
      <c r="K819" s="144">
        <v>1433</v>
      </c>
      <c r="L819" s="144" t="s">
        <v>3009</v>
      </c>
      <c r="M819" s="144" t="s">
        <v>176</v>
      </c>
      <c r="N819" s="144" t="s">
        <v>463</v>
      </c>
      <c r="O819" s="343">
        <v>45</v>
      </c>
    </row>
    <row r="820" spans="1:15" s="144" customFormat="1" ht="15">
      <c r="A820" s="342">
        <v>816</v>
      </c>
      <c r="B820" s="144" t="s">
        <v>3015</v>
      </c>
      <c r="C820" s="144" t="s">
        <v>3016</v>
      </c>
      <c r="D820" s="144" t="s">
        <v>3017</v>
      </c>
      <c r="E820" s="144" t="str">
        <f>VLOOKUP(A820,'2'!$X:$AB,2,FALSE)</f>
        <v>Within a day</v>
      </c>
      <c r="F820" s="144">
        <f>VLOOKUP($A820,'2'!$X:$AB,3,FALSE)</f>
        <v>0.9</v>
      </c>
      <c r="G820" s="144">
        <f>VLOOKUP($A820,'2'!$X:$AB,4,FALSE)</f>
        <v>0.91</v>
      </c>
      <c r="H820" s="343" t="str">
        <f>VLOOKUP($A820,'2'!$X:$AB,5,FALSE)</f>
        <v>No</v>
      </c>
      <c r="J820" s="144">
        <v>35</v>
      </c>
      <c r="K820" s="144">
        <v>1438</v>
      </c>
      <c r="L820" s="144" t="s">
        <v>3018</v>
      </c>
      <c r="M820" s="144" t="s">
        <v>188</v>
      </c>
      <c r="N820" s="144" t="s">
        <v>463</v>
      </c>
      <c r="O820" s="343">
        <v>35</v>
      </c>
    </row>
    <row r="821" spans="1:15" s="144" customFormat="1" ht="15">
      <c r="A821" s="342">
        <v>817</v>
      </c>
      <c r="B821" s="144" t="s">
        <v>3019</v>
      </c>
      <c r="C821" s="144" t="s">
        <v>3020</v>
      </c>
      <c r="D821" s="144" t="s">
        <v>3021</v>
      </c>
      <c r="E821" s="144" t="str">
        <f>VLOOKUP(A821,'2'!$X:$AB,2,FALSE)</f>
        <v>A few days or more</v>
      </c>
      <c r="F821" s="144">
        <f>VLOOKUP($A821,'2'!$X:$AB,3,FALSE)</f>
        <v>0.33</v>
      </c>
      <c r="G821" s="144">
        <f>VLOOKUP($A821,'2'!$X:$AB,4,FALSE)</f>
        <v>0.2</v>
      </c>
      <c r="H821" s="343" t="str">
        <f>VLOOKUP($A821,'2'!$X:$AB,5,FALSE)</f>
        <v>No</v>
      </c>
      <c r="J821" s="144">
        <v>6.22</v>
      </c>
      <c r="K821" s="144">
        <v>1439</v>
      </c>
      <c r="L821" s="144" t="s">
        <v>3022</v>
      </c>
      <c r="M821" s="144" t="s">
        <v>188</v>
      </c>
      <c r="N821" s="144" t="s">
        <v>315</v>
      </c>
      <c r="O821" s="343">
        <v>6.22</v>
      </c>
    </row>
    <row r="822" spans="1:15" s="144" customFormat="1" ht="15">
      <c r="A822" s="342">
        <v>818</v>
      </c>
      <c r="B822" s="144" t="s">
        <v>3023</v>
      </c>
      <c r="C822" s="144" t="s">
        <v>3024</v>
      </c>
      <c r="D822" s="144" t="s">
        <v>3025</v>
      </c>
      <c r="E822" s="144" t="str">
        <f>VLOOKUP(A822,'2'!$X:$AB,2,FALSE)</f>
        <v>Within a few hours</v>
      </c>
      <c r="F822" s="144">
        <f>VLOOKUP($A822,'2'!$X:$AB,3,FALSE)</f>
        <v>0.81</v>
      </c>
      <c r="G822" s="144">
        <f>VLOOKUP($A822,'2'!$X:$AB,4,FALSE)</f>
        <v>1</v>
      </c>
      <c r="H822" s="343" t="str">
        <f>VLOOKUP($A822,'2'!$X:$AB,5,FALSE)</f>
        <v>Yes</v>
      </c>
      <c r="J822" s="144">
        <v>0.99</v>
      </c>
      <c r="K822" s="144">
        <v>1442</v>
      </c>
      <c r="L822" s="144" t="s">
        <v>3026</v>
      </c>
      <c r="M822" s="144" t="s">
        <v>188</v>
      </c>
      <c r="N822" s="144" t="s">
        <v>708</v>
      </c>
      <c r="O822" s="343">
        <v>0.99</v>
      </c>
    </row>
    <row r="823" spans="1:15" s="144" customFormat="1" ht="15">
      <c r="A823" s="342">
        <v>819</v>
      </c>
      <c r="B823" s="144" t="s">
        <v>3027</v>
      </c>
      <c r="C823" s="144" t="s">
        <v>3028</v>
      </c>
      <c r="D823" s="144" t="s">
        <v>3025</v>
      </c>
      <c r="E823" s="144" t="str">
        <f>VLOOKUP(A823,'2'!$X:$AB,2,FALSE)</f>
        <v>Within a day</v>
      </c>
      <c r="F823" s="144">
        <f>VLOOKUP($A823,'2'!$X:$AB,3,FALSE)</f>
        <v>1</v>
      </c>
      <c r="G823" s="144">
        <f>VLOOKUP($A823,'2'!$X:$AB,4,FALSE)</f>
        <v>0</v>
      </c>
      <c r="H823" s="343" t="str">
        <f>VLOOKUP($A823,'2'!$X:$AB,5,FALSE)</f>
        <v>No</v>
      </c>
      <c r="J823" s="144">
        <v>13.18</v>
      </c>
      <c r="K823" s="144">
        <v>1442</v>
      </c>
      <c r="L823" s="144" t="s">
        <v>3026</v>
      </c>
      <c r="M823" s="144" t="s">
        <v>164</v>
      </c>
      <c r="N823" s="144" t="s">
        <v>369</v>
      </c>
      <c r="O823" s="343">
        <v>13.18</v>
      </c>
    </row>
    <row r="824" spans="1:15" s="144" customFormat="1" ht="15">
      <c r="A824" s="342">
        <v>820</v>
      </c>
      <c r="B824" s="144" t="s">
        <v>3029</v>
      </c>
      <c r="C824" s="144" t="s">
        <v>3030</v>
      </c>
      <c r="D824" s="144" t="s">
        <v>3031</v>
      </c>
      <c r="E824" s="144" t="str">
        <f>VLOOKUP(A824,'2'!$X:$AB,2,FALSE)</f>
        <v>Within a few hours</v>
      </c>
      <c r="F824" s="144">
        <f>VLOOKUP($A824,'2'!$X:$AB,3,FALSE)</f>
        <v>1</v>
      </c>
      <c r="G824" s="144">
        <f>VLOOKUP($A824,'2'!$X:$AB,4,FALSE)</f>
        <v>0.56999999999999995</v>
      </c>
      <c r="H824" s="343" t="str">
        <f>VLOOKUP($A824,'2'!$X:$AB,5,FALSE)</f>
        <v>No</v>
      </c>
      <c r="J824" s="144">
        <v>6.77</v>
      </c>
      <c r="K824" s="144">
        <v>1442</v>
      </c>
      <c r="L824" s="144" t="s">
        <v>3026</v>
      </c>
      <c r="M824" s="144" t="s">
        <v>164</v>
      </c>
      <c r="N824" s="144" t="s">
        <v>189</v>
      </c>
      <c r="O824" s="343">
        <v>6.77</v>
      </c>
    </row>
    <row r="825" spans="1:15" s="144" customFormat="1" ht="15">
      <c r="A825" s="342">
        <v>821</v>
      </c>
      <c r="B825" s="144" t="s">
        <v>3032</v>
      </c>
      <c r="C825" s="144" t="s">
        <v>3033</v>
      </c>
      <c r="D825" s="144" t="s">
        <v>3034</v>
      </c>
      <c r="E825" s="144" t="str">
        <f>VLOOKUP(A825,'2'!$X:$AB,2,FALSE)</f>
        <v>Within a few hours</v>
      </c>
      <c r="F825" s="144">
        <f>VLOOKUP($A825,'2'!$X:$AB,3,FALSE)</f>
        <v>0.7</v>
      </c>
      <c r="G825" s="144">
        <f>VLOOKUP($A825,'2'!$X:$AB,4,FALSE)</f>
        <v>0.86</v>
      </c>
      <c r="H825" s="343" t="str">
        <f>VLOOKUP($A825,'2'!$X:$AB,5,FALSE)</f>
        <v>No</v>
      </c>
      <c r="J825" s="144">
        <v>18.059999999999999</v>
      </c>
      <c r="K825" s="144">
        <v>1450</v>
      </c>
      <c r="L825" s="144" t="s">
        <v>3035</v>
      </c>
      <c r="M825" s="144" t="s">
        <v>164</v>
      </c>
      <c r="N825" s="144" t="s">
        <v>177</v>
      </c>
      <c r="O825" s="343">
        <v>18.059999999999999</v>
      </c>
    </row>
    <row r="826" spans="1:15" s="144" customFormat="1" ht="15">
      <c r="A826" s="342">
        <v>822</v>
      </c>
      <c r="B826" s="144" t="s">
        <v>3036</v>
      </c>
      <c r="C826" s="144" t="s">
        <v>3037</v>
      </c>
      <c r="D826" s="144" t="s">
        <v>3038</v>
      </c>
      <c r="E826" s="144" t="str">
        <f>VLOOKUP(A826,'2'!$X:$AB,2,FALSE)</f>
        <v>Within a few hours</v>
      </c>
      <c r="F826" s="144">
        <f>VLOOKUP($A826,'2'!$X:$AB,3,FALSE)</f>
        <v>0.9</v>
      </c>
      <c r="G826" s="144">
        <f>VLOOKUP($A826,'2'!$X:$AB,4,FALSE)</f>
        <v>0.94</v>
      </c>
      <c r="H826" s="343" t="str">
        <f>VLOOKUP($A826,'2'!$X:$AB,5,FALSE)</f>
        <v>No</v>
      </c>
      <c r="J826" s="144">
        <v>0.99</v>
      </c>
      <c r="K826" s="144">
        <v>1459</v>
      </c>
      <c r="L826" s="144" t="s">
        <v>3039</v>
      </c>
      <c r="M826" s="144" t="s">
        <v>188</v>
      </c>
      <c r="N826" s="144" t="s">
        <v>266</v>
      </c>
      <c r="O826" s="343">
        <v>0.99</v>
      </c>
    </row>
    <row r="827" spans="1:15" s="144" customFormat="1" ht="15">
      <c r="A827" s="342">
        <v>823</v>
      </c>
      <c r="B827" s="144" t="s">
        <v>3040</v>
      </c>
      <c r="C827" s="144" t="s">
        <v>3041</v>
      </c>
      <c r="D827" s="144" t="s">
        <v>3042</v>
      </c>
      <c r="E827" s="144" t="str">
        <f>VLOOKUP(A827,'2'!$X:$AB,2,FALSE)</f>
        <v>Within a few hours</v>
      </c>
      <c r="F827" s="144">
        <f>VLOOKUP($A827,'2'!$X:$AB,3,FALSE)</f>
        <v>1</v>
      </c>
      <c r="G827" s="144">
        <f>VLOOKUP($A827,'2'!$X:$AB,4,FALSE)</f>
        <v>0.94</v>
      </c>
      <c r="H827" s="343" t="str">
        <f>VLOOKUP($A827,'2'!$X:$AB,5,FALSE)</f>
        <v>Yes</v>
      </c>
      <c r="J827" s="144">
        <v>4.9800000000000004</v>
      </c>
      <c r="K827" s="144">
        <v>1461</v>
      </c>
      <c r="L827" s="144" t="s">
        <v>3043</v>
      </c>
      <c r="M827" s="144" t="s">
        <v>188</v>
      </c>
      <c r="N827" s="144" t="s">
        <v>369</v>
      </c>
      <c r="O827" s="343">
        <v>4.9800000000000004</v>
      </c>
    </row>
    <row r="828" spans="1:15" s="144" customFormat="1" ht="15">
      <c r="A828" s="342">
        <v>824</v>
      </c>
      <c r="B828" s="144" t="s">
        <v>3044</v>
      </c>
      <c r="C828" s="144" t="s">
        <v>3045</v>
      </c>
      <c r="D828" s="144" t="s">
        <v>3042</v>
      </c>
      <c r="E828" s="144" t="str">
        <f>VLOOKUP(A828,'2'!$X:$AB,2,FALSE)</f>
        <v>A few days or more</v>
      </c>
      <c r="F828" s="144">
        <f>VLOOKUP($A828,'2'!$X:$AB,3,FALSE)</f>
        <v>0</v>
      </c>
      <c r="G828" s="144">
        <f>VLOOKUP($A828,'2'!$X:$AB,4,FALSE)</f>
        <v>0.17</v>
      </c>
      <c r="H828" s="343" t="str">
        <f>VLOOKUP($A828,'2'!$X:$AB,5,FALSE)</f>
        <v>No</v>
      </c>
      <c r="J828" s="144">
        <v>8.99</v>
      </c>
      <c r="K828" s="144">
        <v>1466</v>
      </c>
      <c r="L828" s="144" t="s">
        <v>3046</v>
      </c>
      <c r="M828" s="144" t="s">
        <v>188</v>
      </c>
      <c r="N828" s="144" t="s">
        <v>266</v>
      </c>
      <c r="O828" s="343">
        <v>8.99</v>
      </c>
    </row>
    <row r="829" spans="1:15" s="144" customFormat="1" ht="15">
      <c r="A829" s="342">
        <v>825</v>
      </c>
      <c r="B829" s="144" t="s">
        <v>3047</v>
      </c>
      <c r="C829" s="144" t="s">
        <v>3048</v>
      </c>
      <c r="D829" s="144" t="s">
        <v>3049</v>
      </c>
      <c r="E829" s="144">
        <f>VLOOKUP(A829,'2'!$X:$AB,2,FALSE)</f>
        <v>0</v>
      </c>
      <c r="F829" s="144">
        <f>VLOOKUP($A829,'2'!$X:$AB,3,FALSE)</f>
        <v>0</v>
      </c>
      <c r="G829" s="144">
        <f>VLOOKUP($A829,'2'!$X:$AB,4,FALSE)</f>
        <v>0</v>
      </c>
      <c r="H829" s="343">
        <f>VLOOKUP($A829,'2'!$X:$AB,5,FALSE)</f>
        <v>0</v>
      </c>
      <c r="J829" s="144">
        <v>54.74</v>
      </c>
      <c r="K829" s="144">
        <v>1466</v>
      </c>
      <c r="L829" s="144" t="s">
        <v>3046</v>
      </c>
      <c r="M829" s="144" t="s">
        <v>176</v>
      </c>
      <c r="N829" s="144" t="s">
        <v>597</v>
      </c>
      <c r="O829" s="343">
        <v>54.74</v>
      </c>
    </row>
    <row r="830" spans="1:15" s="144" customFormat="1" ht="15">
      <c r="A830" s="342">
        <v>826</v>
      </c>
      <c r="B830" s="144" t="s">
        <v>3050</v>
      </c>
      <c r="C830" s="144" t="s">
        <v>3051</v>
      </c>
      <c r="D830" s="144" t="s">
        <v>3049</v>
      </c>
      <c r="E830" s="144" t="str">
        <f>VLOOKUP(A830,'2'!$X:$AB,2,FALSE)</f>
        <v>Within an hour</v>
      </c>
      <c r="F830" s="144">
        <f>VLOOKUP($A830,'2'!$X:$AB,3,FALSE)</f>
        <v>1</v>
      </c>
      <c r="G830" s="144">
        <f>VLOOKUP($A830,'2'!$X:$AB,4,FALSE)</f>
        <v>1</v>
      </c>
      <c r="H830" s="343" t="str">
        <f>VLOOKUP($A830,'2'!$X:$AB,5,FALSE)</f>
        <v>Yes</v>
      </c>
      <c r="J830" s="144">
        <v>10.119999999999999</v>
      </c>
      <c r="K830" s="144">
        <v>1469</v>
      </c>
      <c r="L830" s="144" t="s">
        <v>3052</v>
      </c>
      <c r="M830" s="144" t="s">
        <v>188</v>
      </c>
      <c r="N830" s="144" t="s">
        <v>189</v>
      </c>
      <c r="O830" s="343">
        <v>10.119999999999999</v>
      </c>
    </row>
    <row r="831" spans="1:15" s="144" customFormat="1" ht="15">
      <c r="A831" s="342">
        <v>827</v>
      </c>
      <c r="B831" s="144" t="s">
        <v>3053</v>
      </c>
      <c r="C831" s="144" t="s">
        <v>3054</v>
      </c>
      <c r="D831" s="144" t="s">
        <v>3055</v>
      </c>
      <c r="E831" s="144" t="str">
        <f>VLOOKUP(A831,'2'!$X:$AB,2,FALSE)</f>
        <v>Within an hour</v>
      </c>
      <c r="F831" s="144">
        <f>VLOOKUP($A831,'2'!$X:$AB,3,FALSE)</f>
        <v>1</v>
      </c>
      <c r="G831" s="144">
        <f>VLOOKUP($A831,'2'!$X:$AB,4,FALSE)</f>
        <v>0.91</v>
      </c>
      <c r="H831" s="343" t="str">
        <f>VLOOKUP($A831,'2'!$X:$AB,5,FALSE)</f>
        <v>Yes</v>
      </c>
      <c r="J831" s="144">
        <v>45.51</v>
      </c>
      <c r="K831" s="144">
        <v>1469</v>
      </c>
      <c r="L831" s="144" t="s">
        <v>3052</v>
      </c>
      <c r="M831" s="144" t="s">
        <v>176</v>
      </c>
      <c r="N831" s="144" t="s">
        <v>511</v>
      </c>
      <c r="O831" s="343">
        <v>45.51</v>
      </c>
    </row>
    <row r="832" spans="1:15" s="144" customFormat="1" ht="15">
      <c r="A832" s="342">
        <v>828</v>
      </c>
      <c r="B832" s="144" t="s">
        <v>3056</v>
      </c>
      <c r="C832" s="144" t="s">
        <v>3057</v>
      </c>
      <c r="D832" s="144" t="s">
        <v>3055</v>
      </c>
      <c r="E832" s="144">
        <f>VLOOKUP(A832,'2'!$X:$AB,2,FALSE)</f>
        <v>0</v>
      </c>
      <c r="F832" s="144">
        <f>VLOOKUP($A832,'2'!$X:$AB,3,FALSE)</f>
        <v>0</v>
      </c>
      <c r="G832" s="144">
        <f>VLOOKUP($A832,'2'!$X:$AB,4,FALSE)</f>
        <v>0</v>
      </c>
      <c r="H832" s="343">
        <f>VLOOKUP($A832,'2'!$X:$AB,5,FALSE)</f>
        <v>0</v>
      </c>
      <c r="J832" s="144">
        <v>19.989999999999998</v>
      </c>
      <c r="K832" s="144">
        <v>1471</v>
      </c>
      <c r="L832" s="144" t="s">
        <v>3058</v>
      </c>
      <c r="M832" s="144" t="s">
        <v>188</v>
      </c>
      <c r="N832" s="144" t="s">
        <v>369</v>
      </c>
      <c r="O832" s="343">
        <v>19.989999999999998</v>
      </c>
    </row>
    <row r="833" spans="1:15" s="144" customFormat="1" ht="15">
      <c r="A833" s="342">
        <v>829</v>
      </c>
      <c r="B833" s="144" t="s">
        <v>3059</v>
      </c>
      <c r="C833" s="144" t="s">
        <v>3060</v>
      </c>
      <c r="D833" s="144" t="s">
        <v>3061</v>
      </c>
      <c r="E833" s="144" t="str">
        <f>VLOOKUP(A833,'2'!$X:$AB,2,FALSE)</f>
        <v>Within a few hours</v>
      </c>
      <c r="F833" s="144">
        <f>VLOOKUP($A833,'2'!$X:$AB,3,FALSE)</f>
        <v>1</v>
      </c>
      <c r="G833" s="144">
        <f>VLOOKUP($A833,'2'!$X:$AB,4,FALSE)</f>
        <v>0.3</v>
      </c>
      <c r="H833" s="343" t="str">
        <f>VLOOKUP($A833,'2'!$X:$AB,5,FALSE)</f>
        <v>No</v>
      </c>
      <c r="J833" s="144">
        <v>6.5</v>
      </c>
      <c r="K833" s="144">
        <v>1472</v>
      </c>
      <c r="L833" s="144" t="s">
        <v>3062</v>
      </c>
      <c r="M833" s="144" t="s">
        <v>164</v>
      </c>
      <c r="N833" s="144" t="s">
        <v>582</v>
      </c>
      <c r="O833" s="343">
        <v>6.5</v>
      </c>
    </row>
    <row r="834" spans="1:15" s="144" customFormat="1" ht="15">
      <c r="A834" s="342">
        <v>830</v>
      </c>
      <c r="B834" s="144" t="s">
        <v>3063</v>
      </c>
      <c r="C834" s="144" t="s">
        <v>3064</v>
      </c>
      <c r="D834" s="144" t="s">
        <v>3061</v>
      </c>
      <c r="E834" s="144" t="str">
        <f>VLOOKUP(A834,'2'!$X:$AB,2,FALSE)</f>
        <v>Within an hour</v>
      </c>
      <c r="F834" s="144">
        <f>VLOOKUP($A834,'2'!$X:$AB,3,FALSE)</f>
        <v>1</v>
      </c>
      <c r="G834" s="144">
        <f>VLOOKUP($A834,'2'!$X:$AB,4,FALSE)</f>
        <v>0.97</v>
      </c>
      <c r="H834" s="343" t="str">
        <f>VLOOKUP($A834,'2'!$X:$AB,5,FALSE)</f>
        <v>Yes</v>
      </c>
      <c r="J834" s="144">
        <v>3.99</v>
      </c>
      <c r="K834" s="144">
        <v>1472</v>
      </c>
      <c r="L834" s="144" t="s">
        <v>3062</v>
      </c>
      <c r="M834" s="144" t="s">
        <v>188</v>
      </c>
      <c r="N834" s="144" t="s">
        <v>708</v>
      </c>
      <c r="O834" s="343">
        <v>3.99</v>
      </c>
    </row>
    <row r="835" spans="1:15" s="144" customFormat="1" ht="15">
      <c r="A835" s="342">
        <v>831</v>
      </c>
      <c r="B835" s="144" t="s">
        <v>3065</v>
      </c>
      <c r="C835" s="144" t="s">
        <v>3066</v>
      </c>
      <c r="D835" s="144" t="s">
        <v>3067</v>
      </c>
      <c r="E835" s="144" t="str">
        <f>VLOOKUP(A835,'2'!$X:$AB,2,FALSE)</f>
        <v>Within a few hours</v>
      </c>
      <c r="F835" s="144">
        <f>VLOOKUP($A835,'2'!$X:$AB,3,FALSE)</f>
        <v>1</v>
      </c>
      <c r="G835" s="144">
        <f>VLOOKUP($A835,'2'!$X:$AB,4,FALSE)</f>
        <v>1</v>
      </c>
      <c r="H835" s="343" t="str">
        <f>VLOOKUP($A835,'2'!$X:$AB,5,FALSE)</f>
        <v>No</v>
      </c>
      <c r="J835" s="144">
        <v>1.99</v>
      </c>
      <c r="K835" s="144">
        <v>1473</v>
      </c>
      <c r="L835" s="144" t="s">
        <v>3068</v>
      </c>
      <c r="M835" s="144" t="s">
        <v>164</v>
      </c>
      <c r="N835" s="144" t="s">
        <v>582</v>
      </c>
      <c r="O835" s="343">
        <v>1.99</v>
      </c>
    </row>
    <row r="836" spans="1:15" s="144" customFormat="1" ht="15">
      <c r="A836" s="342">
        <v>832</v>
      </c>
      <c r="B836" s="144" t="s">
        <v>3069</v>
      </c>
      <c r="C836" s="144" t="s">
        <v>3070</v>
      </c>
      <c r="D836" s="144" t="s">
        <v>3067</v>
      </c>
      <c r="E836" s="144" t="str">
        <f>VLOOKUP(A836,'2'!$X:$AB,2,FALSE)</f>
        <v>Within an hour</v>
      </c>
      <c r="F836" s="144">
        <f>VLOOKUP($A836,'2'!$X:$AB,3,FALSE)</f>
        <v>1</v>
      </c>
      <c r="G836" s="144">
        <f>VLOOKUP($A836,'2'!$X:$AB,4,FALSE)</f>
        <v>1</v>
      </c>
      <c r="H836" s="343" t="str">
        <f>VLOOKUP($A836,'2'!$X:$AB,5,FALSE)</f>
        <v>Yes</v>
      </c>
      <c r="J836" s="144">
        <v>2.0099999999999998</v>
      </c>
      <c r="K836" s="144">
        <v>1481</v>
      </c>
      <c r="L836" s="144" t="s">
        <v>3071</v>
      </c>
      <c r="M836" s="144" t="s">
        <v>188</v>
      </c>
      <c r="N836" s="144" t="s">
        <v>315</v>
      </c>
      <c r="O836" s="343">
        <v>2.0099999999999998</v>
      </c>
    </row>
    <row r="837" spans="1:15" s="144" customFormat="1" ht="15">
      <c r="A837" s="342">
        <v>833</v>
      </c>
      <c r="B837" s="144" t="s">
        <v>3072</v>
      </c>
      <c r="C837" s="144" t="s">
        <v>3073</v>
      </c>
      <c r="D837" s="144" t="s">
        <v>3074</v>
      </c>
      <c r="E837" s="144">
        <f>VLOOKUP(A837,'2'!$X:$AB,2,FALSE)</f>
        <v>0</v>
      </c>
      <c r="F837" s="144">
        <f>VLOOKUP($A837,'2'!$X:$AB,3,FALSE)</f>
        <v>0</v>
      </c>
      <c r="G837" s="144">
        <f>VLOOKUP($A837,'2'!$X:$AB,4,FALSE)</f>
        <v>0</v>
      </c>
      <c r="H837" s="343">
        <f>VLOOKUP($A837,'2'!$X:$AB,5,FALSE)</f>
        <v>0</v>
      </c>
      <c r="J837" s="144">
        <v>2.0099999999999998</v>
      </c>
      <c r="K837" s="144">
        <v>1482</v>
      </c>
      <c r="L837" s="144" t="s">
        <v>3075</v>
      </c>
      <c r="M837" s="144" t="s">
        <v>188</v>
      </c>
      <c r="N837" s="144" t="s">
        <v>315</v>
      </c>
      <c r="O837" s="343">
        <v>2.0099999999999998</v>
      </c>
    </row>
    <row r="838" spans="1:15" s="144" customFormat="1" ht="15">
      <c r="A838" s="342">
        <v>834</v>
      </c>
      <c r="B838" s="144" t="s">
        <v>3076</v>
      </c>
      <c r="C838" s="144" t="s">
        <v>3077</v>
      </c>
      <c r="D838" s="144" t="s">
        <v>3078</v>
      </c>
      <c r="E838" s="144" t="str">
        <f>VLOOKUP(A838,'2'!$X:$AB,2,FALSE)</f>
        <v>Within an hour</v>
      </c>
      <c r="F838" s="144">
        <f>VLOOKUP($A838,'2'!$X:$AB,3,FALSE)</f>
        <v>1</v>
      </c>
      <c r="G838" s="144">
        <f>VLOOKUP($A838,'2'!$X:$AB,4,FALSE)</f>
        <v>0.92</v>
      </c>
      <c r="H838" s="343" t="str">
        <f>VLOOKUP($A838,'2'!$X:$AB,5,FALSE)</f>
        <v>Yes</v>
      </c>
      <c r="J838" s="144">
        <v>6.22</v>
      </c>
      <c r="K838" s="144">
        <v>1482</v>
      </c>
      <c r="L838" s="144" t="s">
        <v>3075</v>
      </c>
      <c r="M838" s="144" t="s">
        <v>188</v>
      </c>
      <c r="N838" s="144" t="s">
        <v>189</v>
      </c>
      <c r="O838" s="343">
        <v>6.22</v>
      </c>
    </row>
    <row r="839" spans="1:15" s="144" customFormat="1" ht="15">
      <c r="A839" s="342">
        <v>835</v>
      </c>
      <c r="B839" s="144" t="s">
        <v>3079</v>
      </c>
      <c r="C839" s="144" t="s">
        <v>3080</v>
      </c>
      <c r="D839" s="144" t="s">
        <v>3081</v>
      </c>
      <c r="E839" s="144" t="str">
        <f>VLOOKUP(A839,'2'!$X:$AB,2,FALSE)</f>
        <v>Within a day</v>
      </c>
      <c r="F839" s="144">
        <f>VLOOKUP($A839,'2'!$X:$AB,3,FALSE)</f>
        <v>0.6</v>
      </c>
      <c r="G839" s="144">
        <f>VLOOKUP($A839,'2'!$X:$AB,4,FALSE)</f>
        <v>0.96</v>
      </c>
      <c r="H839" s="343" t="str">
        <f>VLOOKUP($A839,'2'!$X:$AB,5,FALSE)</f>
        <v>No</v>
      </c>
      <c r="J839" s="144">
        <v>19.989999999999998</v>
      </c>
      <c r="K839" s="144">
        <v>1484</v>
      </c>
      <c r="L839" s="144" t="s">
        <v>3082</v>
      </c>
      <c r="M839" s="144" t="s">
        <v>188</v>
      </c>
      <c r="N839" s="144" t="s">
        <v>582</v>
      </c>
      <c r="O839" s="343">
        <v>19.989999999999998</v>
      </c>
    </row>
    <row r="840" spans="1:15" s="144" customFormat="1" ht="15">
      <c r="A840" s="342">
        <v>836</v>
      </c>
      <c r="B840" s="144" t="s">
        <v>3083</v>
      </c>
      <c r="C840" s="144" t="s">
        <v>3084</v>
      </c>
      <c r="D840" s="144" t="s">
        <v>3085</v>
      </c>
      <c r="E840" s="144" t="str">
        <f>VLOOKUP(A840,'2'!$X:$AB,2,FALSE)</f>
        <v>Within a few hours</v>
      </c>
      <c r="F840" s="144">
        <f>VLOOKUP($A840,'2'!$X:$AB,3,FALSE)</f>
        <v>1</v>
      </c>
      <c r="G840" s="144">
        <f>VLOOKUP($A840,'2'!$X:$AB,4,FALSE)</f>
        <v>1</v>
      </c>
      <c r="H840" s="343" t="str">
        <f>VLOOKUP($A840,'2'!$X:$AB,5,FALSE)</f>
        <v>Yes</v>
      </c>
      <c r="J840" s="144">
        <v>19.989999999999998</v>
      </c>
      <c r="K840" s="144">
        <v>1484</v>
      </c>
      <c r="L840" s="144" t="s">
        <v>3082</v>
      </c>
      <c r="M840" s="144" t="s">
        <v>188</v>
      </c>
      <c r="N840" s="144" t="s">
        <v>463</v>
      </c>
      <c r="O840" s="343">
        <v>19.989999999999998</v>
      </c>
    </row>
    <row r="841" spans="1:15" s="144" customFormat="1" ht="15">
      <c r="A841" s="342">
        <v>837</v>
      </c>
      <c r="B841" s="144" t="s">
        <v>3086</v>
      </c>
      <c r="C841" s="144" t="s">
        <v>3087</v>
      </c>
      <c r="D841" s="144" t="s">
        <v>3088</v>
      </c>
      <c r="E841" s="144" t="str">
        <f>VLOOKUP(A841,'2'!$X:$AB,2,FALSE)</f>
        <v>Within an hour</v>
      </c>
      <c r="F841" s="144">
        <f>VLOOKUP($A841,'2'!$X:$AB,3,FALSE)</f>
        <v>1</v>
      </c>
      <c r="G841" s="144">
        <f>VLOOKUP($A841,'2'!$X:$AB,4,FALSE)</f>
        <v>0.99</v>
      </c>
      <c r="H841" s="343" t="str">
        <f>VLOOKUP($A841,'2'!$X:$AB,5,FALSE)</f>
        <v>Yes</v>
      </c>
      <c r="J841" s="144">
        <v>3.3</v>
      </c>
      <c r="K841" s="144">
        <v>1484</v>
      </c>
      <c r="L841" s="144" t="s">
        <v>3082</v>
      </c>
      <c r="M841" s="144" t="s">
        <v>164</v>
      </c>
      <c r="N841" s="144" t="s">
        <v>266</v>
      </c>
      <c r="O841" s="343">
        <v>3.3</v>
      </c>
    </row>
    <row r="842" spans="1:15" s="144" customFormat="1" ht="15">
      <c r="A842" s="342">
        <v>838</v>
      </c>
      <c r="B842" s="144" t="s">
        <v>3089</v>
      </c>
      <c r="C842" s="144" t="s">
        <v>3090</v>
      </c>
      <c r="D842" s="144" t="s">
        <v>3088</v>
      </c>
      <c r="E842" s="144" t="str">
        <f>VLOOKUP(A842,'2'!$X:$AB,2,FALSE)</f>
        <v>Within an hour</v>
      </c>
      <c r="F842" s="144">
        <f>VLOOKUP($A842,'2'!$X:$AB,3,FALSE)</f>
        <v>1</v>
      </c>
      <c r="G842" s="144">
        <f>VLOOKUP($A842,'2'!$X:$AB,4,FALSE)</f>
        <v>0.96</v>
      </c>
      <c r="H842" s="343" t="str">
        <f>VLOOKUP($A842,'2'!$X:$AB,5,FALSE)</f>
        <v>No</v>
      </c>
      <c r="J842" s="144">
        <v>7.19</v>
      </c>
      <c r="K842" s="144">
        <v>1485</v>
      </c>
      <c r="L842" s="144" t="s">
        <v>3091</v>
      </c>
      <c r="M842" s="144" t="s">
        <v>188</v>
      </c>
      <c r="N842" s="144" t="s">
        <v>369</v>
      </c>
      <c r="O842" s="343">
        <v>7.19</v>
      </c>
    </row>
    <row r="843" spans="1:15" s="144" customFormat="1" ht="15">
      <c r="A843" s="342">
        <v>839</v>
      </c>
      <c r="B843" s="144" t="s">
        <v>3092</v>
      </c>
      <c r="C843" s="144" t="s">
        <v>3093</v>
      </c>
      <c r="D843" s="144" t="s">
        <v>3088</v>
      </c>
      <c r="E843" s="144" t="str">
        <f>VLOOKUP(A843,'2'!$X:$AB,2,FALSE)</f>
        <v>Within an hour</v>
      </c>
      <c r="F843" s="144">
        <f>VLOOKUP($A843,'2'!$X:$AB,3,FALSE)</f>
        <v>1</v>
      </c>
      <c r="G843" s="144">
        <f>VLOOKUP($A843,'2'!$X:$AB,4,FALSE)</f>
        <v>0.91</v>
      </c>
      <c r="H843" s="343" t="str">
        <f>VLOOKUP($A843,'2'!$X:$AB,5,FALSE)</f>
        <v>Yes</v>
      </c>
      <c r="J843" s="144">
        <v>11.25</v>
      </c>
      <c r="K843" s="144">
        <v>1485</v>
      </c>
      <c r="L843" s="144" t="s">
        <v>3091</v>
      </c>
      <c r="M843" s="144" t="s">
        <v>188</v>
      </c>
      <c r="N843" s="144" t="s">
        <v>463</v>
      </c>
      <c r="O843" s="343">
        <v>11.25</v>
      </c>
    </row>
    <row r="844" spans="1:15" s="144" customFormat="1" ht="15">
      <c r="A844" s="342">
        <v>840</v>
      </c>
      <c r="B844" s="144" t="s">
        <v>3094</v>
      </c>
      <c r="C844" s="144" t="s">
        <v>3095</v>
      </c>
      <c r="D844" s="144" t="s">
        <v>3096</v>
      </c>
      <c r="E844" s="144">
        <f>VLOOKUP(A844,'2'!$X:$AB,2,FALSE)</f>
        <v>0</v>
      </c>
      <c r="F844" s="144">
        <f>VLOOKUP($A844,'2'!$X:$AB,3,FALSE)</f>
        <v>0</v>
      </c>
      <c r="G844" s="144">
        <f>VLOOKUP($A844,'2'!$X:$AB,4,FALSE)</f>
        <v>0</v>
      </c>
      <c r="H844" s="343">
        <f>VLOOKUP($A844,'2'!$X:$AB,5,FALSE)</f>
        <v>0</v>
      </c>
      <c r="J844" s="144">
        <v>28.66</v>
      </c>
      <c r="K844" s="144">
        <v>1485</v>
      </c>
      <c r="L844" s="144" t="s">
        <v>3091</v>
      </c>
      <c r="M844" s="144" t="s">
        <v>176</v>
      </c>
      <c r="N844" s="144" t="s">
        <v>463</v>
      </c>
      <c r="O844" s="343">
        <v>28.66</v>
      </c>
    </row>
    <row r="845" spans="1:15" s="144" customFormat="1" ht="15">
      <c r="A845" s="342">
        <v>841</v>
      </c>
      <c r="B845" s="144" t="s">
        <v>3097</v>
      </c>
      <c r="C845" s="144" t="s">
        <v>3098</v>
      </c>
      <c r="D845" s="144" t="s">
        <v>3096</v>
      </c>
      <c r="E845" s="144" t="str">
        <f>VLOOKUP(A845,'2'!$X:$AB,2,FALSE)</f>
        <v>Within a few hours</v>
      </c>
      <c r="F845" s="144">
        <f>VLOOKUP($A845,'2'!$X:$AB,3,FALSE)</f>
        <v>1</v>
      </c>
      <c r="G845" s="144">
        <f>VLOOKUP($A845,'2'!$X:$AB,4,FALSE)</f>
        <v>0.84</v>
      </c>
      <c r="H845" s="343" t="str">
        <f>VLOOKUP($A845,'2'!$X:$AB,5,FALSE)</f>
        <v>No</v>
      </c>
      <c r="J845" s="144">
        <v>14</v>
      </c>
      <c r="K845" s="144">
        <v>1492</v>
      </c>
      <c r="L845" s="144" t="s">
        <v>3099</v>
      </c>
      <c r="M845" s="144" t="s">
        <v>176</v>
      </c>
      <c r="N845" s="144" t="s">
        <v>283</v>
      </c>
      <c r="O845" s="343">
        <v>14</v>
      </c>
    </row>
    <row r="846" spans="1:15" s="144" customFormat="1" ht="15">
      <c r="A846" s="342">
        <v>842</v>
      </c>
      <c r="B846" s="144" t="s">
        <v>3100</v>
      </c>
      <c r="C846" s="144" t="s">
        <v>3101</v>
      </c>
      <c r="D846" s="144" t="s">
        <v>3102</v>
      </c>
      <c r="E846" s="144" t="str">
        <f>VLOOKUP(A846,'2'!$X:$AB,2,FALSE)</f>
        <v>Within a day</v>
      </c>
      <c r="F846" s="144">
        <f>VLOOKUP($A846,'2'!$X:$AB,3,FALSE)</f>
        <v>1</v>
      </c>
      <c r="G846" s="144">
        <f>VLOOKUP($A846,'2'!$X:$AB,4,FALSE)</f>
        <v>0.48</v>
      </c>
      <c r="H846" s="343" t="str">
        <f>VLOOKUP($A846,'2'!$X:$AB,5,FALSE)</f>
        <v>No</v>
      </c>
      <c r="J846" s="144">
        <v>10.16</v>
      </c>
      <c r="K846" s="144">
        <v>1494</v>
      </c>
      <c r="L846" s="144" t="s">
        <v>3103</v>
      </c>
      <c r="M846" s="144" t="s">
        <v>188</v>
      </c>
      <c r="N846" s="144" t="s">
        <v>189</v>
      </c>
      <c r="O846" s="343">
        <v>10.16</v>
      </c>
    </row>
    <row r="847" spans="1:15" s="144" customFormat="1" ht="15">
      <c r="A847" s="342">
        <v>843</v>
      </c>
      <c r="B847" s="144" t="s">
        <v>3104</v>
      </c>
      <c r="C847" s="144" t="s">
        <v>3105</v>
      </c>
      <c r="D847" s="144" t="s">
        <v>3106</v>
      </c>
      <c r="E847" s="144" t="str">
        <f>VLOOKUP(A847,'2'!$X:$AB,2,FALSE)</f>
        <v>Within an hour</v>
      </c>
      <c r="F847" s="144">
        <f>VLOOKUP($A847,'2'!$X:$AB,3,FALSE)</f>
        <v>1</v>
      </c>
      <c r="G847" s="144">
        <f>VLOOKUP($A847,'2'!$X:$AB,4,FALSE)</f>
        <v>1</v>
      </c>
      <c r="H847" s="343" t="str">
        <f>VLOOKUP($A847,'2'!$X:$AB,5,FALSE)</f>
        <v>No</v>
      </c>
      <c r="J847" s="144">
        <v>9.17</v>
      </c>
      <c r="K847" s="144">
        <v>1494</v>
      </c>
      <c r="L847" s="144" t="s">
        <v>3103</v>
      </c>
      <c r="M847" s="144" t="s">
        <v>164</v>
      </c>
      <c r="N847" s="144" t="s">
        <v>315</v>
      </c>
      <c r="O847" s="343">
        <v>9.17</v>
      </c>
    </row>
    <row r="848" spans="1:15" s="144" customFormat="1" ht="15">
      <c r="A848" s="342">
        <v>844</v>
      </c>
      <c r="B848" s="144" t="s">
        <v>3107</v>
      </c>
      <c r="C848" s="144" t="s">
        <v>3108</v>
      </c>
      <c r="D848" s="144" t="s">
        <v>3109</v>
      </c>
      <c r="E848" s="144" t="str">
        <f>VLOOKUP(A848,'2'!$X:$AB,2,FALSE)</f>
        <v>Within a few hours</v>
      </c>
      <c r="F848" s="144">
        <f>VLOOKUP($A848,'2'!$X:$AB,3,FALSE)</f>
        <v>0.8</v>
      </c>
      <c r="G848" s="144">
        <f>VLOOKUP($A848,'2'!$X:$AB,4,FALSE)</f>
        <v>0.88</v>
      </c>
      <c r="H848" s="343" t="str">
        <f>VLOOKUP($A848,'2'!$X:$AB,5,FALSE)</f>
        <v>No</v>
      </c>
      <c r="J848" s="144">
        <v>5.29</v>
      </c>
      <c r="K848" s="144">
        <v>1497</v>
      </c>
      <c r="L848" s="144" t="s">
        <v>3110</v>
      </c>
      <c r="M848" s="144" t="s">
        <v>188</v>
      </c>
      <c r="N848" s="144" t="s">
        <v>189</v>
      </c>
      <c r="O848" s="343">
        <v>5.29</v>
      </c>
    </row>
    <row r="849" spans="1:15" s="144" customFormat="1" ht="15">
      <c r="A849" s="342">
        <v>845</v>
      </c>
      <c r="B849" s="144" t="s">
        <v>3111</v>
      </c>
      <c r="C849" s="144" t="s">
        <v>3112</v>
      </c>
      <c r="D849" s="144" t="s">
        <v>3113</v>
      </c>
      <c r="E849" s="144" t="str">
        <f>VLOOKUP(A849,'2'!$X:$AB,2,FALSE)</f>
        <v>Within an hour</v>
      </c>
      <c r="F849" s="144">
        <f>VLOOKUP($A849,'2'!$X:$AB,3,FALSE)</f>
        <v>1</v>
      </c>
      <c r="G849" s="144">
        <f>VLOOKUP($A849,'2'!$X:$AB,4,FALSE)</f>
        <v>0</v>
      </c>
      <c r="H849" s="343" t="str">
        <f>VLOOKUP($A849,'2'!$X:$AB,5,FALSE)</f>
        <v>No</v>
      </c>
      <c r="J849" s="144">
        <v>4.53</v>
      </c>
      <c r="K849" s="144">
        <v>1497</v>
      </c>
      <c r="L849" s="144" t="s">
        <v>3110</v>
      </c>
      <c r="M849" s="144" t="s">
        <v>188</v>
      </c>
      <c r="N849" s="144" t="s">
        <v>463</v>
      </c>
      <c r="O849" s="343">
        <v>4.53</v>
      </c>
    </row>
    <row r="850" spans="1:15" s="144" customFormat="1" ht="15">
      <c r="A850" s="342">
        <v>846</v>
      </c>
      <c r="B850" s="144" t="s">
        <v>3114</v>
      </c>
      <c r="C850" s="144" t="s">
        <v>3115</v>
      </c>
      <c r="D850" s="144" t="s">
        <v>3113</v>
      </c>
      <c r="E850" s="144" t="str">
        <f>VLOOKUP(A850,'2'!$X:$AB,2,FALSE)</f>
        <v>Within an hour</v>
      </c>
      <c r="F850" s="144">
        <f>VLOOKUP($A850,'2'!$X:$AB,3,FALSE)</f>
        <v>1</v>
      </c>
      <c r="G850" s="144">
        <f>VLOOKUP($A850,'2'!$X:$AB,4,FALSE)</f>
        <v>0.6</v>
      </c>
      <c r="H850" s="343" t="str">
        <f>VLOOKUP($A850,'2'!$X:$AB,5,FALSE)</f>
        <v>No</v>
      </c>
      <c r="J850" s="144">
        <v>6.05</v>
      </c>
      <c r="K850" s="144">
        <v>1499</v>
      </c>
      <c r="L850" s="144" t="s">
        <v>3116</v>
      </c>
      <c r="M850" s="144" t="s">
        <v>188</v>
      </c>
      <c r="N850" s="144" t="s">
        <v>369</v>
      </c>
      <c r="O850" s="343">
        <v>6.05</v>
      </c>
    </row>
    <row r="851" spans="1:15" s="144" customFormat="1" ht="15">
      <c r="A851" s="342">
        <v>847</v>
      </c>
      <c r="B851" s="144" t="s">
        <v>3117</v>
      </c>
      <c r="C851" s="144" t="s">
        <v>3118</v>
      </c>
      <c r="D851" s="144" t="s">
        <v>3119</v>
      </c>
      <c r="E851" s="144" t="str">
        <f>VLOOKUP(A851,'2'!$X:$AB,2,FALSE)</f>
        <v>Within an hour</v>
      </c>
      <c r="F851" s="144">
        <f>VLOOKUP($A851,'2'!$X:$AB,3,FALSE)</f>
        <v>1</v>
      </c>
      <c r="G851" s="144">
        <f>VLOOKUP($A851,'2'!$X:$AB,4,FALSE)</f>
        <v>1</v>
      </c>
      <c r="H851" s="343" t="str">
        <f>VLOOKUP($A851,'2'!$X:$AB,5,FALSE)</f>
        <v>Yes</v>
      </c>
      <c r="J851" s="144">
        <v>6.6</v>
      </c>
      <c r="K851" s="144">
        <v>1499</v>
      </c>
      <c r="L851" s="144" t="s">
        <v>3116</v>
      </c>
      <c r="M851" s="144" t="s">
        <v>188</v>
      </c>
      <c r="N851" s="144" t="s">
        <v>315</v>
      </c>
      <c r="O851" s="343">
        <v>6.6</v>
      </c>
    </row>
    <row r="852" spans="1:15" s="144" customFormat="1" ht="15">
      <c r="A852" s="342">
        <v>848</v>
      </c>
      <c r="B852" s="144" t="s">
        <v>3120</v>
      </c>
      <c r="C852" s="144" t="s">
        <v>3121</v>
      </c>
      <c r="D852" s="144" t="s">
        <v>3119</v>
      </c>
      <c r="E852" s="144">
        <f>VLOOKUP(A852,'2'!$X:$AB,2,FALSE)</f>
        <v>0</v>
      </c>
      <c r="F852" s="144">
        <f>VLOOKUP($A852,'2'!$X:$AB,3,FALSE)</f>
        <v>0</v>
      </c>
      <c r="G852" s="144">
        <f>VLOOKUP($A852,'2'!$X:$AB,4,FALSE)</f>
        <v>0</v>
      </c>
      <c r="H852" s="343">
        <f>VLOOKUP($A852,'2'!$X:$AB,5,FALSE)</f>
        <v>0</v>
      </c>
      <c r="J852" s="144">
        <v>80.2</v>
      </c>
      <c r="K852" s="144">
        <v>1499</v>
      </c>
      <c r="L852" s="144" t="s">
        <v>3116</v>
      </c>
      <c r="M852" s="144" t="s">
        <v>176</v>
      </c>
      <c r="N852" s="144" t="s">
        <v>511</v>
      </c>
      <c r="O852" s="343">
        <v>80.2</v>
      </c>
    </row>
    <row r="853" spans="1:15" s="144" customFormat="1" ht="15">
      <c r="A853" s="342">
        <v>849</v>
      </c>
      <c r="B853" s="144" t="s">
        <v>3122</v>
      </c>
      <c r="C853" s="144" t="s">
        <v>3123</v>
      </c>
      <c r="D853" s="144" t="s">
        <v>3124</v>
      </c>
      <c r="E853" s="144" t="str">
        <f>VLOOKUP(A853,'2'!$X:$AB,2,FALSE)</f>
        <v>Within an hour</v>
      </c>
      <c r="F853" s="144">
        <f>VLOOKUP($A853,'2'!$X:$AB,3,FALSE)</f>
        <v>1</v>
      </c>
      <c r="G853" s="144">
        <f>VLOOKUP($A853,'2'!$X:$AB,4,FALSE)</f>
        <v>1</v>
      </c>
      <c r="H853" s="343" t="str">
        <f>VLOOKUP($A853,'2'!$X:$AB,5,FALSE)</f>
        <v>Yes</v>
      </c>
      <c r="J853" s="144">
        <v>0.5</v>
      </c>
      <c r="K853" s="144">
        <v>1502</v>
      </c>
      <c r="L853" s="144" t="s">
        <v>3125</v>
      </c>
      <c r="M853" s="144" t="s">
        <v>188</v>
      </c>
      <c r="N853" s="144" t="s">
        <v>447</v>
      </c>
      <c r="O853" s="343">
        <v>0.5</v>
      </c>
    </row>
    <row r="854" spans="1:15" s="144" customFormat="1" ht="15">
      <c r="A854" s="342">
        <v>850</v>
      </c>
      <c r="B854" s="144" t="s">
        <v>3126</v>
      </c>
      <c r="C854" s="144" t="s">
        <v>3127</v>
      </c>
      <c r="D854" s="144" t="s">
        <v>3128</v>
      </c>
      <c r="E854" s="144" t="str">
        <f>VLOOKUP(A854,'2'!$X:$AB,2,FALSE)</f>
        <v>Within a few hours</v>
      </c>
      <c r="F854" s="144">
        <f>VLOOKUP($A854,'2'!$X:$AB,3,FALSE)</f>
        <v>1</v>
      </c>
      <c r="G854" s="144">
        <f>VLOOKUP($A854,'2'!$X:$AB,4,FALSE)</f>
        <v>1</v>
      </c>
      <c r="H854" s="343" t="str">
        <f>VLOOKUP($A854,'2'!$X:$AB,5,FALSE)</f>
        <v>Yes</v>
      </c>
      <c r="J854" s="144">
        <v>1</v>
      </c>
      <c r="K854" s="144">
        <v>1502</v>
      </c>
      <c r="L854" s="144" t="s">
        <v>3125</v>
      </c>
      <c r="M854" s="144" t="s">
        <v>164</v>
      </c>
      <c r="N854" s="144" t="s">
        <v>165</v>
      </c>
      <c r="O854" s="343">
        <v>1</v>
      </c>
    </row>
    <row r="855" spans="1:15" s="144" customFormat="1" ht="15">
      <c r="A855" s="342">
        <v>851</v>
      </c>
      <c r="B855" s="144" t="s">
        <v>3129</v>
      </c>
      <c r="C855" s="144" t="s">
        <v>3130</v>
      </c>
      <c r="D855" s="144" t="s">
        <v>3128</v>
      </c>
      <c r="E855" s="144" t="str">
        <f>VLOOKUP(A855,'2'!$X:$AB,2,FALSE)</f>
        <v>Within a day</v>
      </c>
      <c r="F855" s="144">
        <f>VLOOKUP($A855,'2'!$X:$AB,3,FALSE)</f>
        <v>0.67</v>
      </c>
      <c r="G855" s="144">
        <f>VLOOKUP($A855,'2'!$X:$AB,4,FALSE)</f>
        <v>0.81</v>
      </c>
      <c r="H855" s="343" t="str">
        <f>VLOOKUP($A855,'2'!$X:$AB,5,FALSE)</f>
        <v>No</v>
      </c>
      <c r="J855" s="144">
        <v>8.99</v>
      </c>
      <c r="K855" s="144">
        <v>1502</v>
      </c>
      <c r="L855" s="144" t="s">
        <v>3125</v>
      </c>
      <c r="M855" s="144" t="s">
        <v>188</v>
      </c>
      <c r="N855" s="144" t="s">
        <v>266</v>
      </c>
      <c r="O855" s="343">
        <v>8.99</v>
      </c>
    </row>
    <row r="856" spans="1:15" s="144" customFormat="1" ht="15">
      <c r="A856" s="342">
        <v>852</v>
      </c>
      <c r="B856" s="144" t="s">
        <v>3131</v>
      </c>
      <c r="C856" s="144" t="s">
        <v>3132</v>
      </c>
      <c r="D856" s="144" t="s">
        <v>3133</v>
      </c>
      <c r="E856" s="144" t="str">
        <f>VLOOKUP(A856,'2'!$X:$AB,2,FALSE)</f>
        <v>Within an hour</v>
      </c>
      <c r="F856" s="144">
        <f>VLOOKUP($A856,'2'!$X:$AB,3,FALSE)</f>
        <v>1</v>
      </c>
      <c r="G856" s="144">
        <f>VLOOKUP($A856,'2'!$X:$AB,4,FALSE)</f>
        <v>0.67</v>
      </c>
      <c r="H856" s="343" t="str">
        <f>VLOOKUP($A856,'2'!$X:$AB,5,FALSE)</f>
        <v>Yes</v>
      </c>
      <c r="J856" s="144">
        <v>0.99</v>
      </c>
      <c r="K856" s="144">
        <v>1505</v>
      </c>
      <c r="L856" s="144" t="s">
        <v>3134</v>
      </c>
      <c r="M856" s="144" t="s">
        <v>188</v>
      </c>
      <c r="N856" s="144" t="s">
        <v>266</v>
      </c>
      <c r="O856" s="343">
        <v>0.99</v>
      </c>
    </row>
    <row r="857" spans="1:15" s="144" customFormat="1" ht="15">
      <c r="A857" s="342">
        <v>853</v>
      </c>
      <c r="B857" s="144" t="s">
        <v>3135</v>
      </c>
      <c r="C857" s="144" t="s">
        <v>3136</v>
      </c>
      <c r="D857" s="144" t="s">
        <v>3133</v>
      </c>
      <c r="E857" s="144" t="str">
        <f>VLOOKUP(A857,'2'!$X:$AB,2,FALSE)</f>
        <v>Within a day</v>
      </c>
      <c r="F857" s="144">
        <f>VLOOKUP($A857,'2'!$X:$AB,3,FALSE)</f>
        <v>0.5</v>
      </c>
      <c r="G857" s="144">
        <f>VLOOKUP($A857,'2'!$X:$AB,4,FALSE)</f>
        <v>1</v>
      </c>
      <c r="H857" s="343" t="str">
        <f>VLOOKUP($A857,'2'!$X:$AB,5,FALSE)</f>
        <v>No</v>
      </c>
      <c r="J857" s="144">
        <v>1.49</v>
      </c>
      <c r="K857" s="144">
        <v>1511</v>
      </c>
      <c r="L857" s="144" t="s">
        <v>3137</v>
      </c>
      <c r="M857" s="144" t="s">
        <v>188</v>
      </c>
      <c r="N857" s="144" t="s">
        <v>369</v>
      </c>
      <c r="O857" s="343">
        <v>1.49</v>
      </c>
    </row>
    <row r="858" spans="1:15" s="144" customFormat="1" ht="15">
      <c r="A858" s="342">
        <v>854</v>
      </c>
      <c r="B858" s="144" t="s">
        <v>3138</v>
      </c>
      <c r="C858" s="144" t="s">
        <v>3139</v>
      </c>
      <c r="D858" s="144" t="s">
        <v>3133</v>
      </c>
      <c r="E858" s="144" t="str">
        <f>VLOOKUP(A858,'2'!$X:$AB,2,FALSE)</f>
        <v>Within a day</v>
      </c>
      <c r="F858" s="144">
        <f>VLOOKUP($A858,'2'!$X:$AB,3,FALSE)</f>
        <v>0.8</v>
      </c>
      <c r="G858" s="144">
        <f>VLOOKUP($A858,'2'!$X:$AB,4,FALSE)</f>
        <v>0.69</v>
      </c>
      <c r="H858" s="343" t="str">
        <f>VLOOKUP($A858,'2'!$X:$AB,5,FALSE)</f>
        <v>No</v>
      </c>
      <c r="J858" s="144">
        <v>4.8499999999999996</v>
      </c>
      <c r="K858" s="144">
        <v>1519</v>
      </c>
      <c r="L858" s="144" t="s">
        <v>3140</v>
      </c>
      <c r="M858" s="144" t="s">
        <v>188</v>
      </c>
      <c r="N858" s="144" t="s">
        <v>315</v>
      </c>
      <c r="O858" s="343">
        <v>4.8499999999999996</v>
      </c>
    </row>
    <row r="859" spans="1:15" s="144" customFormat="1" ht="15">
      <c r="A859" s="342">
        <v>855</v>
      </c>
      <c r="B859" s="144" t="s">
        <v>3141</v>
      </c>
      <c r="C859" s="144" t="s">
        <v>3142</v>
      </c>
      <c r="D859" s="144" t="s">
        <v>3143</v>
      </c>
      <c r="E859" s="144" t="str">
        <f>VLOOKUP(A859,'2'!$X:$AB,2,FALSE)</f>
        <v>Within an hour</v>
      </c>
      <c r="F859" s="144">
        <f>VLOOKUP($A859,'2'!$X:$AB,3,FALSE)</f>
        <v>1</v>
      </c>
      <c r="G859" s="144">
        <f>VLOOKUP($A859,'2'!$X:$AB,4,FALSE)</f>
        <v>1</v>
      </c>
      <c r="H859" s="343" t="str">
        <f>VLOOKUP($A859,'2'!$X:$AB,5,FALSE)</f>
        <v>Yes</v>
      </c>
      <c r="J859" s="144">
        <v>70.2</v>
      </c>
      <c r="K859" s="144">
        <v>1522</v>
      </c>
      <c r="L859" s="144" t="s">
        <v>3144</v>
      </c>
      <c r="M859" s="144" t="s">
        <v>176</v>
      </c>
      <c r="N859" s="144" t="s">
        <v>177</v>
      </c>
      <c r="O859" s="343">
        <v>70.2</v>
      </c>
    </row>
    <row r="860" spans="1:15" s="144" customFormat="1" ht="15">
      <c r="A860" s="342">
        <v>856</v>
      </c>
      <c r="B860" s="144" t="s">
        <v>3145</v>
      </c>
      <c r="C860" s="144" t="s">
        <v>3146</v>
      </c>
      <c r="D860" s="144" t="s">
        <v>3143</v>
      </c>
      <c r="E860" s="144" t="str">
        <f>VLOOKUP(A860,'2'!$X:$AB,2,FALSE)</f>
        <v>A few days or more</v>
      </c>
      <c r="F860" s="144">
        <f>VLOOKUP($A860,'2'!$X:$AB,3,FALSE)</f>
        <v>0.33</v>
      </c>
      <c r="G860" s="144">
        <f>VLOOKUP($A860,'2'!$X:$AB,4,FALSE)</f>
        <v>1</v>
      </c>
      <c r="H860" s="343" t="str">
        <f>VLOOKUP($A860,'2'!$X:$AB,5,FALSE)</f>
        <v>No</v>
      </c>
      <c r="J860" s="144">
        <v>5.01</v>
      </c>
      <c r="K860" s="144">
        <v>1526</v>
      </c>
      <c r="L860" s="144" t="s">
        <v>3147</v>
      </c>
      <c r="M860" s="144" t="s">
        <v>188</v>
      </c>
      <c r="N860" s="144" t="s">
        <v>315</v>
      </c>
      <c r="O860" s="343">
        <v>5.01</v>
      </c>
    </row>
    <row r="861" spans="1:15" s="144" customFormat="1" ht="15">
      <c r="A861" s="342">
        <v>857</v>
      </c>
      <c r="B861" s="144" t="s">
        <v>3148</v>
      </c>
      <c r="C861" s="144" t="s">
        <v>3149</v>
      </c>
      <c r="D861" s="144" t="s">
        <v>3143</v>
      </c>
      <c r="E861" s="144" t="str">
        <f>VLOOKUP(A861,'2'!$X:$AB,2,FALSE)</f>
        <v>Within a day</v>
      </c>
      <c r="F861" s="144">
        <f>VLOOKUP($A861,'2'!$X:$AB,3,FALSE)</f>
        <v>1</v>
      </c>
      <c r="G861" s="144">
        <f>VLOOKUP($A861,'2'!$X:$AB,4,FALSE)</f>
        <v>0.86</v>
      </c>
      <c r="H861" s="343" t="str">
        <f>VLOOKUP($A861,'2'!$X:$AB,5,FALSE)</f>
        <v>Yes</v>
      </c>
      <c r="J861" s="144">
        <v>8.99</v>
      </c>
      <c r="K861" s="144">
        <v>1527</v>
      </c>
      <c r="L861" s="144" t="s">
        <v>3150</v>
      </c>
      <c r="M861" s="144" t="s">
        <v>164</v>
      </c>
      <c r="N861" s="144" t="s">
        <v>165</v>
      </c>
      <c r="O861" s="343">
        <v>8.99</v>
      </c>
    </row>
    <row r="862" spans="1:15" s="144" customFormat="1" ht="15">
      <c r="A862" s="342">
        <v>858</v>
      </c>
      <c r="B862" s="144" t="s">
        <v>3151</v>
      </c>
      <c r="C862" s="144" t="s">
        <v>3152</v>
      </c>
      <c r="D862" s="144" t="s">
        <v>3153</v>
      </c>
      <c r="E862" s="144" t="str">
        <f>VLOOKUP(A862,'2'!$X:$AB,2,FALSE)</f>
        <v>Within an hour</v>
      </c>
      <c r="F862" s="144">
        <f>VLOOKUP($A862,'2'!$X:$AB,3,FALSE)</f>
        <v>1</v>
      </c>
      <c r="G862" s="144">
        <f>VLOOKUP($A862,'2'!$X:$AB,4,FALSE)</f>
        <v>1</v>
      </c>
      <c r="H862" s="343" t="str">
        <f>VLOOKUP($A862,'2'!$X:$AB,5,FALSE)</f>
        <v>Yes</v>
      </c>
      <c r="J862" s="144">
        <v>5.26</v>
      </c>
      <c r="K862" s="144">
        <v>1527</v>
      </c>
      <c r="L862" s="144" t="s">
        <v>3150</v>
      </c>
      <c r="M862" s="144" t="s">
        <v>188</v>
      </c>
      <c r="N862" s="144" t="s">
        <v>266</v>
      </c>
      <c r="O862" s="343">
        <v>5.26</v>
      </c>
    </row>
    <row r="863" spans="1:15" s="144" customFormat="1" ht="15">
      <c r="A863" s="342">
        <v>859</v>
      </c>
      <c r="B863" s="144" t="s">
        <v>3154</v>
      </c>
      <c r="C863" s="144" t="s">
        <v>3155</v>
      </c>
      <c r="D863" s="144" t="s">
        <v>3153</v>
      </c>
      <c r="E863" s="144" t="str">
        <f>VLOOKUP(A863,'2'!$X:$AB,2,FALSE)</f>
        <v>Within an hour</v>
      </c>
      <c r="F863" s="144">
        <f>VLOOKUP($A863,'2'!$X:$AB,3,FALSE)</f>
        <v>1</v>
      </c>
      <c r="G863" s="144">
        <f>VLOOKUP($A863,'2'!$X:$AB,4,FALSE)</f>
        <v>1</v>
      </c>
      <c r="H863" s="343" t="str">
        <f>VLOOKUP($A863,'2'!$X:$AB,5,FALSE)</f>
        <v>Yes</v>
      </c>
      <c r="J863" s="144">
        <v>6.5</v>
      </c>
      <c r="K863" s="144">
        <v>1527</v>
      </c>
      <c r="L863" s="144" t="s">
        <v>3150</v>
      </c>
      <c r="M863" s="144" t="s">
        <v>188</v>
      </c>
      <c r="N863" s="144" t="s">
        <v>582</v>
      </c>
      <c r="O863" s="343">
        <v>6.5</v>
      </c>
    </row>
    <row r="864" spans="1:15" s="144" customFormat="1" ht="15">
      <c r="A864" s="342">
        <v>860</v>
      </c>
      <c r="B864" s="144" t="s">
        <v>3156</v>
      </c>
      <c r="C864" s="144" t="s">
        <v>3157</v>
      </c>
      <c r="D864" s="144" t="s">
        <v>3153</v>
      </c>
      <c r="E864" s="144" t="str">
        <f>VLOOKUP(A864,'2'!$X:$AB,2,FALSE)</f>
        <v>Within an hour</v>
      </c>
      <c r="F864" s="144">
        <f>VLOOKUP($A864,'2'!$X:$AB,3,FALSE)</f>
        <v>1</v>
      </c>
      <c r="G864" s="144">
        <f>VLOOKUP($A864,'2'!$X:$AB,4,FALSE)</f>
        <v>1</v>
      </c>
      <c r="H864" s="343" t="str">
        <f>VLOOKUP($A864,'2'!$X:$AB,5,FALSE)</f>
        <v>Yes</v>
      </c>
      <c r="J864" s="144">
        <v>19.989999999999998</v>
      </c>
      <c r="K864" s="144">
        <v>1528</v>
      </c>
      <c r="L864" s="144" t="s">
        <v>3158</v>
      </c>
      <c r="M864" s="144" t="s">
        <v>188</v>
      </c>
      <c r="N864" s="144" t="s">
        <v>369</v>
      </c>
      <c r="O864" s="343">
        <v>19.989999999999998</v>
      </c>
    </row>
    <row r="865" spans="1:15" s="144" customFormat="1" ht="15">
      <c r="A865" s="342">
        <v>861</v>
      </c>
      <c r="B865" s="144" t="s">
        <v>3159</v>
      </c>
      <c r="C865" s="144" t="s">
        <v>3160</v>
      </c>
      <c r="D865" s="144" t="s">
        <v>3161</v>
      </c>
      <c r="E865" s="144" t="str">
        <f>VLOOKUP(A865,'2'!$X:$AB,2,FALSE)</f>
        <v>Within an hour</v>
      </c>
      <c r="F865" s="144">
        <f>VLOOKUP($A865,'2'!$X:$AB,3,FALSE)</f>
        <v>0.9</v>
      </c>
      <c r="G865" s="144">
        <f>VLOOKUP($A865,'2'!$X:$AB,4,FALSE)</f>
        <v>0.86</v>
      </c>
      <c r="H865" s="343" t="str">
        <f>VLOOKUP($A865,'2'!$X:$AB,5,FALSE)</f>
        <v>Yes</v>
      </c>
      <c r="J865" s="144">
        <v>0.5</v>
      </c>
      <c r="K865" s="144">
        <v>1531</v>
      </c>
      <c r="L865" s="144" t="s">
        <v>3162</v>
      </c>
      <c r="M865" s="144" t="s">
        <v>188</v>
      </c>
      <c r="N865" s="144" t="s">
        <v>447</v>
      </c>
      <c r="O865" s="343">
        <v>0.5</v>
      </c>
    </row>
    <row r="866" spans="1:15" s="144" customFormat="1" ht="15">
      <c r="A866" s="342">
        <v>862</v>
      </c>
      <c r="B866" s="144" t="s">
        <v>3163</v>
      </c>
      <c r="C866" s="144" t="s">
        <v>3164</v>
      </c>
      <c r="D866" s="144" t="s">
        <v>3161</v>
      </c>
      <c r="E866" s="144">
        <f>VLOOKUP(A866,'2'!$X:$AB,2,FALSE)</f>
        <v>0</v>
      </c>
      <c r="F866" s="144">
        <f>VLOOKUP($A866,'2'!$X:$AB,3,FALSE)</f>
        <v>0</v>
      </c>
      <c r="G866" s="144">
        <f>VLOOKUP($A866,'2'!$X:$AB,4,FALSE)</f>
        <v>0</v>
      </c>
      <c r="H866" s="343">
        <f>VLOOKUP($A866,'2'!$X:$AB,5,FALSE)</f>
        <v>0</v>
      </c>
      <c r="J866" s="144">
        <v>4.93</v>
      </c>
      <c r="K866" s="144">
        <v>1533</v>
      </c>
      <c r="L866" s="144" t="s">
        <v>3165</v>
      </c>
      <c r="M866" s="144" t="s">
        <v>188</v>
      </c>
      <c r="N866" s="144" t="s">
        <v>582</v>
      </c>
      <c r="O866" s="343">
        <v>4.93</v>
      </c>
    </row>
    <row r="867" spans="1:15" s="144" customFormat="1" ht="15">
      <c r="A867" s="342">
        <v>863</v>
      </c>
      <c r="B867" s="144" t="s">
        <v>3166</v>
      </c>
      <c r="C867" s="144" t="s">
        <v>3167</v>
      </c>
      <c r="D867" s="144" t="s">
        <v>3168</v>
      </c>
      <c r="E867" s="144" t="str">
        <f>VLOOKUP(A867,'2'!$X:$AB,2,FALSE)</f>
        <v>Within an hour</v>
      </c>
      <c r="F867" s="144">
        <f>VLOOKUP($A867,'2'!$X:$AB,3,FALSE)</f>
        <v>1</v>
      </c>
      <c r="G867" s="144">
        <f>VLOOKUP($A867,'2'!$X:$AB,4,FALSE)</f>
        <v>0.97</v>
      </c>
      <c r="H867" s="343" t="str">
        <f>VLOOKUP($A867,'2'!$X:$AB,5,FALSE)</f>
        <v>Yes</v>
      </c>
      <c r="J867" s="144">
        <v>2.06</v>
      </c>
      <c r="K867" s="144">
        <v>1533</v>
      </c>
      <c r="L867" s="144" t="s">
        <v>3165</v>
      </c>
      <c r="M867" s="144" t="s">
        <v>188</v>
      </c>
      <c r="N867" s="144" t="s">
        <v>315</v>
      </c>
      <c r="O867" s="343">
        <v>2.06</v>
      </c>
    </row>
    <row r="868" spans="1:15" s="144" customFormat="1" ht="15">
      <c r="A868" s="342">
        <v>864</v>
      </c>
      <c r="B868" s="144" t="s">
        <v>3169</v>
      </c>
      <c r="C868" s="144" t="s">
        <v>3170</v>
      </c>
      <c r="D868" s="144" t="s">
        <v>3171</v>
      </c>
      <c r="E868" s="144" t="str">
        <f>VLOOKUP(A868,'2'!$X:$AB,2,FALSE)</f>
        <v>Within a few hours</v>
      </c>
      <c r="F868" s="144">
        <f>VLOOKUP($A868,'2'!$X:$AB,3,FALSE)</f>
        <v>1</v>
      </c>
      <c r="G868" s="144">
        <f>VLOOKUP($A868,'2'!$X:$AB,4,FALSE)</f>
        <v>0.5</v>
      </c>
      <c r="H868" s="343" t="str">
        <f>VLOOKUP($A868,'2'!$X:$AB,5,FALSE)</f>
        <v>No</v>
      </c>
      <c r="J868" s="144">
        <v>24.49</v>
      </c>
      <c r="K868" s="144">
        <v>1548</v>
      </c>
      <c r="L868" s="144" t="s">
        <v>3172</v>
      </c>
      <c r="M868" s="144" t="s">
        <v>188</v>
      </c>
      <c r="N868" s="144" t="s">
        <v>1254</v>
      </c>
      <c r="O868" s="343">
        <v>24.49</v>
      </c>
    </row>
    <row r="869" spans="1:15" s="144" customFormat="1" ht="15">
      <c r="A869" s="342">
        <v>865</v>
      </c>
      <c r="B869" s="144" t="s">
        <v>3173</v>
      </c>
      <c r="C869" s="144" t="s">
        <v>3174</v>
      </c>
      <c r="D869" s="144" t="s">
        <v>3171</v>
      </c>
      <c r="E869" s="144" t="str">
        <f>VLOOKUP(A869,'2'!$X:$AB,2,FALSE)</f>
        <v>Within a few hours</v>
      </c>
      <c r="F869" s="144">
        <f>VLOOKUP($A869,'2'!$X:$AB,3,FALSE)</f>
        <v>1</v>
      </c>
      <c r="G869" s="144">
        <f>VLOOKUP($A869,'2'!$X:$AB,4,FALSE)</f>
        <v>0.83</v>
      </c>
      <c r="H869" s="343" t="str">
        <f>VLOOKUP($A869,'2'!$X:$AB,5,FALSE)</f>
        <v>No</v>
      </c>
      <c r="J869" s="144">
        <v>9.4700000000000006</v>
      </c>
      <c r="K869" s="144">
        <v>1551</v>
      </c>
      <c r="L869" s="144" t="s">
        <v>3175</v>
      </c>
      <c r="M869" s="144" t="s">
        <v>188</v>
      </c>
      <c r="N869" s="144" t="s">
        <v>463</v>
      </c>
      <c r="O869" s="343">
        <v>9.4700000000000006</v>
      </c>
    </row>
    <row r="870" spans="1:15" s="144" customFormat="1" ht="15">
      <c r="A870" s="342">
        <v>866</v>
      </c>
      <c r="B870" s="144" t="s">
        <v>3176</v>
      </c>
      <c r="C870" s="144" t="s">
        <v>3177</v>
      </c>
      <c r="D870" s="144" t="s">
        <v>3178</v>
      </c>
      <c r="E870" s="144">
        <f>VLOOKUP(A870,'2'!$X:$AB,2,FALSE)</f>
        <v>0</v>
      </c>
      <c r="F870" s="144">
        <f>VLOOKUP($A870,'2'!$X:$AB,3,FALSE)</f>
        <v>0</v>
      </c>
      <c r="G870" s="144">
        <f>VLOOKUP($A870,'2'!$X:$AB,4,FALSE)</f>
        <v>0</v>
      </c>
      <c r="H870" s="343">
        <f>VLOOKUP($A870,'2'!$X:$AB,5,FALSE)</f>
        <v>0</v>
      </c>
      <c r="J870" s="144">
        <v>40.19</v>
      </c>
      <c r="K870" s="144">
        <v>1552</v>
      </c>
      <c r="L870" s="144" t="s">
        <v>3179</v>
      </c>
      <c r="M870" s="144" t="s">
        <v>176</v>
      </c>
      <c r="N870" s="144" t="s">
        <v>511</v>
      </c>
      <c r="O870" s="343">
        <v>40.19</v>
      </c>
    </row>
    <row r="871" spans="1:15" s="144" customFormat="1" ht="15">
      <c r="A871" s="342">
        <v>867</v>
      </c>
      <c r="B871" s="144" t="s">
        <v>3180</v>
      </c>
      <c r="C871" s="144" t="s">
        <v>3181</v>
      </c>
      <c r="D871" s="144" t="s">
        <v>3182</v>
      </c>
      <c r="E871" s="144" t="str">
        <f>VLOOKUP(A871,'2'!$X:$AB,2,FALSE)</f>
        <v>Within a few hours</v>
      </c>
      <c r="F871" s="144">
        <f>VLOOKUP($A871,'2'!$X:$AB,3,FALSE)</f>
        <v>1</v>
      </c>
      <c r="G871" s="144">
        <f>VLOOKUP($A871,'2'!$X:$AB,4,FALSE)</f>
        <v>0.71</v>
      </c>
      <c r="H871" s="343" t="str">
        <f>VLOOKUP($A871,'2'!$X:$AB,5,FALSE)</f>
        <v>No</v>
      </c>
      <c r="J871" s="144">
        <v>6.35</v>
      </c>
      <c r="K871" s="144">
        <v>1553</v>
      </c>
      <c r="L871" s="144" t="s">
        <v>3183</v>
      </c>
      <c r="M871" s="144" t="s">
        <v>188</v>
      </c>
      <c r="N871" s="144" t="s">
        <v>315</v>
      </c>
      <c r="O871" s="343">
        <v>6.35</v>
      </c>
    </row>
    <row r="872" spans="1:15" s="144" customFormat="1" ht="15">
      <c r="A872" s="342">
        <v>868</v>
      </c>
      <c r="B872" s="144" t="s">
        <v>3184</v>
      </c>
      <c r="C872" s="144" t="s">
        <v>3185</v>
      </c>
      <c r="D872" s="144" t="s">
        <v>3182</v>
      </c>
      <c r="E872" s="144" t="str">
        <f>VLOOKUP(A872,'2'!$X:$AB,2,FALSE)</f>
        <v>Within an hour</v>
      </c>
      <c r="F872" s="144">
        <f>VLOOKUP($A872,'2'!$X:$AB,3,FALSE)</f>
        <v>1</v>
      </c>
      <c r="G872" s="144">
        <f>VLOOKUP($A872,'2'!$X:$AB,4,FALSE)</f>
        <v>0.99</v>
      </c>
      <c r="H872" s="343" t="str">
        <f>VLOOKUP($A872,'2'!$X:$AB,5,FALSE)</f>
        <v>No</v>
      </c>
      <c r="J872" s="144">
        <v>3.99</v>
      </c>
      <c r="K872" s="144">
        <v>1554</v>
      </c>
      <c r="L872" s="144" t="s">
        <v>3186</v>
      </c>
      <c r="M872" s="144" t="s">
        <v>188</v>
      </c>
      <c r="N872" s="144" t="s">
        <v>708</v>
      </c>
      <c r="O872" s="343">
        <v>3.99</v>
      </c>
    </row>
    <row r="873" spans="1:15" s="144" customFormat="1" ht="15">
      <c r="A873" s="342">
        <v>869</v>
      </c>
      <c r="B873" s="144" t="s">
        <v>3187</v>
      </c>
      <c r="C873" s="144" t="s">
        <v>3188</v>
      </c>
      <c r="D873" s="144" t="s">
        <v>3189</v>
      </c>
      <c r="E873" s="144" t="str">
        <f>VLOOKUP(A873,'2'!$X:$AB,2,FALSE)</f>
        <v>Within a few hours</v>
      </c>
      <c r="F873" s="144">
        <f>VLOOKUP($A873,'2'!$X:$AB,3,FALSE)</f>
        <v>1</v>
      </c>
      <c r="G873" s="144">
        <f>VLOOKUP($A873,'2'!$X:$AB,4,FALSE)</f>
        <v>1</v>
      </c>
      <c r="H873" s="343" t="str">
        <f>VLOOKUP($A873,'2'!$X:$AB,5,FALSE)</f>
        <v>Yes</v>
      </c>
      <c r="J873" s="144">
        <v>51.94</v>
      </c>
      <c r="K873" s="144">
        <v>1554</v>
      </c>
      <c r="L873" s="144" t="s">
        <v>3186</v>
      </c>
      <c r="M873" s="144" t="s">
        <v>176</v>
      </c>
      <c r="N873" s="144" t="s">
        <v>511</v>
      </c>
      <c r="O873" s="343">
        <v>51.94</v>
      </c>
    </row>
    <row r="874" spans="1:15" s="144" customFormat="1" ht="15">
      <c r="A874" s="342">
        <v>870</v>
      </c>
      <c r="B874" s="144" t="s">
        <v>3190</v>
      </c>
      <c r="C874" s="144" t="s">
        <v>3191</v>
      </c>
      <c r="D874" s="144" t="s">
        <v>3189</v>
      </c>
      <c r="E874" s="144" t="str">
        <f>VLOOKUP(A874,'2'!$X:$AB,2,FALSE)</f>
        <v>Within an hour</v>
      </c>
      <c r="F874" s="144">
        <f>VLOOKUP($A874,'2'!$X:$AB,3,FALSE)</f>
        <v>1</v>
      </c>
      <c r="G874" s="144">
        <f>VLOOKUP($A874,'2'!$X:$AB,4,FALSE)</f>
        <v>1</v>
      </c>
      <c r="H874" s="343" t="str">
        <f>VLOOKUP($A874,'2'!$X:$AB,5,FALSE)</f>
        <v>Yes</v>
      </c>
      <c r="J874" s="144">
        <v>0.99</v>
      </c>
      <c r="K874" s="144">
        <v>1556</v>
      </c>
      <c r="L874" s="144" t="s">
        <v>3192</v>
      </c>
      <c r="M874" s="144" t="s">
        <v>188</v>
      </c>
      <c r="N874" s="144" t="s">
        <v>447</v>
      </c>
      <c r="O874" s="343">
        <v>0.99</v>
      </c>
    </row>
    <row r="875" spans="1:15" s="144" customFormat="1" ht="15">
      <c r="A875" s="342">
        <v>871</v>
      </c>
      <c r="B875" s="144" t="s">
        <v>3193</v>
      </c>
      <c r="C875" s="144" t="s">
        <v>3194</v>
      </c>
      <c r="D875" s="144" t="s">
        <v>3189</v>
      </c>
      <c r="E875" s="144" t="str">
        <f>VLOOKUP(A875,'2'!$X:$AB,2,FALSE)</f>
        <v>Within an hour</v>
      </c>
      <c r="F875" s="144">
        <f>VLOOKUP($A875,'2'!$X:$AB,3,FALSE)</f>
        <v>1</v>
      </c>
      <c r="G875" s="144">
        <f>VLOOKUP($A875,'2'!$X:$AB,4,FALSE)</f>
        <v>1</v>
      </c>
      <c r="H875" s="343" t="str">
        <f>VLOOKUP($A875,'2'!$X:$AB,5,FALSE)</f>
        <v>No</v>
      </c>
      <c r="J875" s="144">
        <v>11.54</v>
      </c>
      <c r="K875" s="144">
        <v>1556</v>
      </c>
      <c r="L875" s="144" t="s">
        <v>3192</v>
      </c>
      <c r="M875" s="144" t="s">
        <v>188</v>
      </c>
      <c r="N875" s="144" t="s">
        <v>315</v>
      </c>
      <c r="O875" s="343">
        <v>11.54</v>
      </c>
    </row>
    <row r="876" spans="1:15" s="144" customFormat="1" ht="15">
      <c r="A876" s="342">
        <v>872</v>
      </c>
      <c r="B876" s="144" t="s">
        <v>3195</v>
      </c>
      <c r="C876" s="144" t="s">
        <v>3196</v>
      </c>
      <c r="D876" s="144" t="s">
        <v>3197</v>
      </c>
      <c r="E876" s="144">
        <f>VLOOKUP(A876,'2'!$X:$AB,2,FALSE)</f>
        <v>0</v>
      </c>
      <c r="F876" s="144">
        <f>VLOOKUP($A876,'2'!$X:$AB,3,FALSE)</f>
        <v>0</v>
      </c>
      <c r="G876" s="144">
        <f>VLOOKUP($A876,'2'!$X:$AB,4,FALSE)</f>
        <v>0</v>
      </c>
      <c r="H876" s="343">
        <f>VLOOKUP($A876,'2'!$X:$AB,5,FALSE)</f>
        <v>0</v>
      </c>
      <c r="J876" s="144">
        <v>49</v>
      </c>
      <c r="K876" s="144">
        <v>1557</v>
      </c>
      <c r="L876" s="144" t="s">
        <v>3198</v>
      </c>
      <c r="M876" s="144" t="s">
        <v>188</v>
      </c>
      <c r="N876" s="144" t="s">
        <v>708</v>
      </c>
      <c r="O876" s="343">
        <v>49</v>
      </c>
    </row>
    <row r="877" spans="1:15" s="144" customFormat="1" ht="15">
      <c r="A877" s="342">
        <v>873</v>
      </c>
      <c r="B877" s="144" t="s">
        <v>3199</v>
      </c>
      <c r="C877" s="144" t="s">
        <v>3200</v>
      </c>
      <c r="D877" s="144" t="s">
        <v>3197</v>
      </c>
      <c r="E877" s="144" t="str">
        <f>VLOOKUP(A877,'2'!$X:$AB,2,FALSE)</f>
        <v>Within a day</v>
      </c>
      <c r="F877" s="144">
        <f>VLOOKUP($A877,'2'!$X:$AB,3,FALSE)</f>
        <v>0.6</v>
      </c>
      <c r="G877" s="144">
        <f>VLOOKUP($A877,'2'!$X:$AB,4,FALSE)</f>
        <v>0.28999999999999998</v>
      </c>
      <c r="H877" s="343" t="str">
        <f>VLOOKUP($A877,'2'!$X:$AB,5,FALSE)</f>
        <v>No</v>
      </c>
      <c r="J877" s="144">
        <v>1.99</v>
      </c>
      <c r="K877" s="144">
        <v>1557</v>
      </c>
      <c r="L877" s="144" t="s">
        <v>3198</v>
      </c>
      <c r="M877" s="144" t="s">
        <v>188</v>
      </c>
      <c r="N877" s="144" t="s">
        <v>582</v>
      </c>
      <c r="O877" s="343">
        <v>1.99</v>
      </c>
    </row>
    <row r="878" spans="1:15" s="144" customFormat="1" ht="15">
      <c r="A878" s="342">
        <v>874</v>
      </c>
      <c r="B878" s="144" t="s">
        <v>3201</v>
      </c>
      <c r="C878" s="144" t="s">
        <v>3202</v>
      </c>
      <c r="D878" s="144" t="s">
        <v>3197</v>
      </c>
      <c r="E878" s="144" t="str">
        <f>VLOOKUP(A878,'2'!$X:$AB,2,FALSE)</f>
        <v>Within an hour</v>
      </c>
      <c r="F878" s="144">
        <f>VLOOKUP($A878,'2'!$X:$AB,3,FALSE)</f>
        <v>1</v>
      </c>
      <c r="G878" s="144">
        <f>VLOOKUP($A878,'2'!$X:$AB,4,FALSE)</f>
        <v>0.97</v>
      </c>
      <c r="H878" s="343" t="str">
        <f>VLOOKUP($A878,'2'!$X:$AB,5,FALSE)</f>
        <v>Yes</v>
      </c>
      <c r="J878" s="144">
        <v>28.16</v>
      </c>
      <c r="K878" s="144">
        <v>1559</v>
      </c>
      <c r="L878" s="144" t="s">
        <v>3203</v>
      </c>
      <c r="M878" s="144" t="s">
        <v>176</v>
      </c>
      <c r="N878" s="144" t="s">
        <v>177</v>
      </c>
      <c r="O878" s="343">
        <v>28.16</v>
      </c>
    </row>
    <row r="879" spans="1:15" s="144" customFormat="1" ht="15">
      <c r="A879" s="342">
        <v>875</v>
      </c>
      <c r="B879" s="144" t="s">
        <v>3204</v>
      </c>
      <c r="C879" s="144" t="s">
        <v>3205</v>
      </c>
      <c r="D879" s="144" t="s">
        <v>3206</v>
      </c>
      <c r="E879" s="144" t="str">
        <f>VLOOKUP(A879,'2'!$X:$AB,2,FALSE)</f>
        <v>Within a day</v>
      </c>
      <c r="F879" s="144">
        <f>VLOOKUP($A879,'2'!$X:$AB,3,FALSE)</f>
        <v>1</v>
      </c>
      <c r="G879" s="144">
        <f>VLOOKUP($A879,'2'!$X:$AB,4,FALSE)</f>
        <v>0.91</v>
      </c>
      <c r="H879" s="343" t="str">
        <f>VLOOKUP($A879,'2'!$X:$AB,5,FALSE)</f>
        <v>Yes</v>
      </c>
      <c r="J879" s="144">
        <v>11.25</v>
      </c>
      <c r="K879" s="144">
        <v>1561</v>
      </c>
      <c r="L879" s="144" t="s">
        <v>3207</v>
      </c>
      <c r="M879" s="144" t="s">
        <v>188</v>
      </c>
      <c r="N879" s="144" t="s">
        <v>315</v>
      </c>
      <c r="O879" s="343">
        <v>11.25</v>
      </c>
    </row>
    <row r="880" spans="1:15" s="144" customFormat="1" ht="15">
      <c r="A880" s="342">
        <v>876</v>
      </c>
      <c r="B880" s="144" t="s">
        <v>3208</v>
      </c>
      <c r="C880" s="144" t="s">
        <v>3209</v>
      </c>
      <c r="D880" s="144" t="s">
        <v>3210</v>
      </c>
      <c r="E880" s="144">
        <f>VLOOKUP(A880,'2'!$X:$AB,2,FALSE)</f>
        <v>0</v>
      </c>
      <c r="F880" s="144">
        <f>VLOOKUP($A880,'2'!$X:$AB,3,FALSE)</f>
        <v>0</v>
      </c>
      <c r="G880" s="144">
        <f>VLOOKUP($A880,'2'!$X:$AB,4,FALSE)</f>
        <v>0</v>
      </c>
      <c r="H880" s="343">
        <f>VLOOKUP($A880,'2'!$X:$AB,5,FALSE)</f>
        <v>0</v>
      </c>
      <c r="J880" s="144">
        <v>6.02</v>
      </c>
      <c r="K880" s="144">
        <v>1561</v>
      </c>
      <c r="L880" s="144" t="s">
        <v>3207</v>
      </c>
      <c r="M880" s="144" t="s">
        <v>188</v>
      </c>
      <c r="N880" s="144" t="s">
        <v>189</v>
      </c>
      <c r="O880" s="343">
        <v>6.02</v>
      </c>
    </row>
    <row r="881" spans="1:15" s="144" customFormat="1" ht="15">
      <c r="A881" s="342">
        <v>877</v>
      </c>
      <c r="B881" s="144" t="s">
        <v>3211</v>
      </c>
      <c r="C881" s="144" t="s">
        <v>3212</v>
      </c>
      <c r="D881" s="144" t="s">
        <v>3210</v>
      </c>
      <c r="E881" s="144" t="str">
        <f>VLOOKUP(A881,'2'!$X:$AB,2,FALSE)</f>
        <v>Within a few hours</v>
      </c>
      <c r="F881" s="144">
        <f>VLOOKUP($A881,'2'!$X:$AB,3,FALSE)</f>
        <v>1</v>
      </c>
      <c r="G881" s="144">
        <f>VLOOKUP($A881,'2'!$X:$AB,4,FALSE)</f>
        <v>1</v>
      </c>
      <c r="H881" s="343" t="str">
        <f>VLOOKUP($A881,'2'!$X:$AB,5,FALSE)</f>
        <v>No</v>
      </c>
      <c r="J881" s="144">
        <v>5.99</v>
      </c>
      <c r="K881" s="144">
        <v>1574</v>
      </c>
      <c r="L881" s="144" t="s">
        <v>3213</v>
      </c>
      <c r="M881" s="144" t="s">
        <v>188</v>
      </c>
      <c r="N881" s="144" t="s">
        <v>582</v>
      </c>
      <c r="O881" s="343">
        <v>5.99</v>
      </c>
    </row>
    <row r="882" spans="1:15" s="144" customFormat="1" ht="15">
      <c r="A882" s="342">
        <v>878</v>
      </c>
      <c r="B882" s="144" t="s">
        <v>3214</v>
      </c>
      <c r="C882" s="144" t="s">
        <v>3215</v>
      </c>
      <c r="D882" s="144" t="s">
        <v>3216</v>
      </c>
      <c r="E882" s="144">
        <f>VLOOKUP(A882,'2'!$X:$AB,2,FALSE)</f>
        <v>0</v>
      </c>
      <c r="F882" s="144">
        <f>VLOOKUP($A882,'2'!$X:$AB,3,FALSE)</f>
        <v>0</v>
      </c>
      <c r="G882" s="144">
        <f>VLOOKUP($A882,'2'!$X:$AB,4,FALSE)</f>
        <v>0</v>
      </c>
      <c r="H882" s="343">
        <f>VLOOKUP($A882,'2'!$X:$AB,5,FALSE)</f>
        <v>0</v>
      </c>
      <c r="J882" s="144">
        <v>6.97</v>
      </c>
      <c r="K882" s="144">
        <v>1580</v>
      </c>
      <c r="L882" s="144" t="s">
        <v>3217</v>
      </c>
      <c r="M882" s="144" t="s">
        <v>188</v>
      </c>
      <c r="N882" s="144" t="s">
        <v>240</v>
      </c>
      <c r="O882" s="343">
        <v>6.97</v>
      </c>
    </row>
    <row r="883" spans="1:15" s="144" customFormat="1" ht="15">
      <c r="A883" s="342">
        <v>879</v>
      </c>
      <c r="B883" s="144" t="s">
        <v>3218</v>
      </c>
      <c r="C883" s="144" t="s">
        <v>3219</v>
      </c>
      <c r="D883" s="144" t="s">
        <v>3216</v>
      </c>
      <c r="E883" s="144" t="str">
        <f>VLOOKUP(A883,'2'!$X:$AB,2,FALSE)</f>
        <v>Within an hour</v>
      </c>
      <c r="F883" s="144">
        <f>VLOOKUP($A883,'2'!$X:$AB,3,FALSE)</f>
        <v>1</v>
      </c>
      <c r="G883" s="144">
        <f>VLOOKUP($A883,'2'!$X:$AB,4,FALSE)</f>
        <v>0.99</v>
      </c>
      <c r="H883" s="343" t="str">
        <f>VLOOKUP($A883,'2'!$X:$AB,5,FALSE)</f>
        <v>No</v>
      </c>
      <c r="J883" s="144">
        <v>6.38</v>
      </c>
      <c r="K883" s="144">
        <v>1590</v>
      </c>
      <c r="L883" s="144" t="s">
        <v>3220</v>
      </c>
      <c r="M883" s="144" t="s">
        <v>164</v>
      </c>
      <c r="N883" s="144" t="s">
        <v>189</v>
      </c>
      <c r="O883" s="343">
        <v>6.38</v>
      </c>
    </row>
    <row r="884" spans="1:15" s="144" customFormat="1" ht="15">
      <c r="A884" s="342">
        <v>880</v>
      </c>
      <c r="B884" s="144" t="s">
        <v>3221</v>
      </c>
      <c r="C884" s="144" t="s">
        <v>3222</v>
      </c>
      <c r="D884" s="144" t="s">
        <v>3223</v>
      </c>
      <c r="E884" s="144" t="str">
        <f>VLOOKUP(A884,'2'!$X:$AB,2,FALSE)</f>
        <v>Within a few hours</v>
      </c>
      <c r="F884" s="144">
        <f>VLOOKUP($A884,'2'!$X:$AB,3,FALSE)</f>
        <v>1</v>
      </c>
      <c r="G884" s="144">
        <f>VLOOKUP($A884,'2'!$X:$AB,4,FALSE)</f>
        <v>0.83</v>
      </c>
      <c r="H884" s="343" t="str">
        <f>VLOOKUP($A884,'2'!$X:$AB,5,FALSE)</f>
        <v>Yes</v>
      </c>
      <c r="J884" s="144">
        <v>6.98</v>
      </c>
      <c r="K884" s="144">
        <v>1593</v>
      </c>
      <c r="L884" s="144" t="s">
        <v>3224</v>
      </c>
      <c r="M884" s="144" t="s">
        <v>188</v>
      </c>
      <c r="N884" s="144" t="s">
        <v>369</v>
      </c>
      <c r="O884" s="343">
        <v>6.98</v>
      </c>
    </row>
    <row r="885" spans="1:15" s="144" customFormat="1" ht="15">
      <c r="A885" s="342">
        <v>881</v>
      </c>
      <c r="B885" s="144" t="s">
        <v>3225</v>
      </c>
      <c r="C885" s="144" t="s">
        <v>3226</v>
      </c>
      <c r="D885" s="144" t="s">
        <v>3227</v>
      </c>
      <c r="E885" s="144" t="str">
        <f>VLOOKUP(A885,'2'!$X:$AB,2,FALSE)</f>
        <v>Within an hour</v>
      </c>
      <c r="F885" s="144">
        <f>VLOOKUP($A885,'2'!$X:$AB,3,FALSE)</f>
        <v>1</v>
      </c>
      <c r="G885" s="144">
        <f>VLOOKUP($A885,'2'!$X:$AB,4,FALSE)</f>
        <v>0.91</v>
      </c>
      <c r="H885" s="343" t="str">
        <f>VLOOKUP($A885,'2'!$X:$AB,5,FALSE)</f>
        <v>Yes</v>
      </c>
      <c r="J885" s="144">
        <v>26</v>
      </c>
      <c r="K885" s="144">
        <v>1595</v>
      </c>
      <c r="L885" s="144" t="s">
        <v>3228</v>
      </c>
      <c r="M885" s="144" t="s">
        <v>176</v>
      </c>
      <c r="N885" s="144" t="s">
        <v>177</v>
      </c>
      <c r="O885" s="343">
        <v>26</v>
      </c>
    </row>
    <row r="886" spans="1:15" s="144" customFormat="1" ht="15">
      <c r="A886" s="342">
        <v>882</v>
      </c>
      <c r="B886" s="144" t="s">
        <v>3229</v>
      </c>
      <c r="C886" s="144" t="s">
        <v>3230</v>
      </c>
      <c r="D886" s="144" t="s">
        <v>3227</v>
      </c>
      <c r="E886" s="144" t="str">
        <f>VLOOKUP(A886,'2'!$X:$AB,2,FALSE)</f>
        <v>Within an hour</v>
      </c>
      <c r="F886" s="144">
        <f>VLOOKUP($A886,'2'!$X:$AB,3,FALSE)</f>
        <v>1</v>
      </c>
      <c r="G886" s="144">
        <f>VLOOKUP($A886,'2'!$X:$AB,4,FALSE)</f>
        <v>0.98</v>
      </c>
      <c r="H886" s="343" t="str">
        <f>VLOOKUP($A886,'2'!$X:$AB,5,FALSE)</f>
        <v>Yes</v>
      </c>
      <c r="J886" s="144">
        <v>6.02</v>
      </c>
      <c r="K886" s="144">
        <v>1595</v>
      </c>
      <c r="L886" s="144" t="s">
        <v>3228</v>
      </c>
      <c r="M886" s="144" t="s">
        <v>188</v>
      </c>
      <c r="N886" s="144" t="s">
        <v>189</v>
      </c>
      <c r="O886" s="343">
        <v>6.02</v>
      </c>
    </row>
    <row r="887" spans="1:15" s="144" customFormat="1" ht="15">
      <c r="A887" s="342">
        <v>883</v>
      </c>
      <c r="B887" s="144" t="s">
        <v>3231</v>
      </c>
      <c r="C887" s="144" t="s">
        <v>3232</v>
      </c>
      <c r="D887" s="144" t="s">
        <v>3233</v>
      </c>
      <c r="E887" s="144" t="str">
        <f>VLOOKUP(A887,'2'!$X:$AB,2,FALSE)</f>
        <v>Within an hour</v>
      </c>
      <c r="F887" s="144">
        <f>VLOOKUP($A887,'2'!$X:$AB,3,FALSE)</f>
        <v>1</v>
      </c>
      <c r="G887" s="144">
        <f>VLOOKUP($A887,'2'!$X:$AB,4,FALSE)</f>
        <v>1</v>
      </c>
      <c r="H887" s="343" t="str">
        <f>VLOOKUP($A887,'2'!$X:$AB,5,FALSE)</f>
        <v>No</v>
      </c>
      <c r="J887" s="144">
        <v>0.98</v>
      </c>
      <c r="K887" s="144">
        <v>1595</v>
      </c>
      <c r="L887" s="144" t="s">
        <v>3228</v>
      </c>
      <c r="M887" s="144" t="s">
        <v>188</v>
      </c>
      <c r="N887" s="144" t="s">
        <v>165</v>
      </c>
      <c r="O887" s="343">
        <v>0.98</v>
      </c>
    </row>
    <row r="888" spans="1:15" s="144" customFormat="1" ht="15">
      <c r="A888" s="342">
        <v>884</v>
      </c>
      <c r="B888" s="144" t="s">
        <v>3234</v>
      </c>
      <c r="C888" s="144" t="s">
        <v>3235</v>
      </c>
      <c r="D888" s="144" t="s">
        <v>3236</v>
      </c>
      <c r="E888" s="144" t="str">
        <f>VLOOKUP(A888,'2'!$X:$AB,2,FALSE)</f>
        <v>Within a few hours</v>
      </c>
      <c r="F888" s="144">
        <f>VLOOKUP($A888,'2'!$X:$AB,3,FALSE)</f>
        <v>1</v>
      </c>
      <c r="G888" s="144">
        <f>VLOOKUP($A888,'2'!$X:$AB,4,FALSE)</f>
        <v>1</v>
      </c>
      <c r="H888" s="343" t="str">
        <f>VLOOKUP($A888,'2'!$X:$AB,5,FALSE)</f>
        <v>No</v>
      </c>
      <c r="J888" s="144">
        <v>2.15</v>
      </c>
      <c r="K888" s="144">
        <v>1602</v>
      </c>
      <c r="L888" s="144" t="s">
        <v>3237</v>
      </c>
      <c r="M888" s="144" t="s">
        <v>188</v>
      </c>
      <c r="N888" s="144" t="s">
        <v>315</v>
      </c>
      <c r="O888" s="343">
        <v>2.15</v>
      </c>
    </row>
    <row r="889" spans="1:15" s="144" customFormat="1" ht="15">
      <c r="A889" s="342">
        <v>885</v>
      </c>
      <c r="B889" s="144" t="s">
        <v>3238</v>
      </c>
      <c r="C889" s="144" t="s">
        <v>3239</v>
      </c>
      <c r="D889" s="144" t="s">
        <v>3240</v>
      </c>
      <c r="E889" s="144" t="str">
        <f>VLOOKUP(A889,'2'!$X:$AB,2,FALSE)</f>
        <v>Within an hour</v>
      </c>
      <c r="F889" s="144">
        <f>VLOOKUP($A889,'2'!$X:$AB,3,FALSE)</f>
        <v>1</v>
      </c>
      <c r="G889" s="144">
        <f>VLOOKUP($A889,'2'!$X:$AB,4,FALSE)</f>
        <v>0.8</v>
      </c>
      <c r="H889" s="343" t="str">
        <f>VLOOKUP($A889,'2'!$X:$AB,5,FALSE)</f>
        <v>No</v>
      </c>
      <c r="J889" s="144">
        <v>0.78</v>
      </c>
      <c r="K889" s="144">
        <v>1603</v>
      </c>
      <c r="L889" s="144" t="s">
        <v>3241</v>
      </c>
      <c r="M889" s="144" t="s">
        <v>188</v>
      </c>
      <c r="N889" s="144" t="s">
        <v>229</v>
      </c>
      <c r="O889" s="343">
        <v>0.78</v>
      </c>
    </row>
    <row r="890" spans="1:15" s="144" customFormat="1" ht="15">
      <c r="A890" s="342">
        <v>886</v>
      </c>
      <c r="B890" s="144" t="s">
        <v>3242</v>
      </c>
      <c r="C890" s="144" t="s">
        <v>3243</v>
      </c>
      <c r="D890" s="144" t="s">
        <v>3244</v>
      </c>
      <c r="E890" s="144" t="str">
        <f>VLOOKUP(A890,'2'!$X:$AB,2,FALSE)</f>
        <v>Within a day</v>
      </c>
      <c r="F890" s="144">
        <f>VLOOKUP($A890,'2'!$X:$AB,3,FALSE)</f>
        <v>0.9</v>
      </c>
      <c r="G890" s="144">
        <f>VLOOKUP($A890,'2'!$X:$AB,4,FALSE)</f>
        <v>0.24</v>
      </c>
      <c r="H890" s="343" t="str">
        <f>VLOOKUP($A890,'2'!$X:$AB,5,FALSE)</f>
        <v>No</v>
      </c>
      <c r="J890" s="144">
        <v>29.21</v>
      </c>
      <c r="K890" s="144">
        <v>1603</v>
      </c>
      <c r="L890" s="144" t="s">
        <v>3241</v>
      </c>
      <c r="M890" s="144" t="s">
        <v>176</v>
      </c>
      <c r="N890" s="144" t="s">
        <v>511</v>
      </c>
      <c r="O890" s="343">
        <v>29.21</v>
      </c>
    </row>
    <row r="891" spans="1:15" s="144" customFormat="1" ht="15">
      <c r="A891" s="342">
        <v>887</v>
      </c>
      <c r="B891" s="144" t="s">
        <v>3245</v>
      </c>
      <c r="C891" s="144" t="s">
        <v>3246</v>
      </c>
      <c r="D891" s="144" t="s">
        <v>3244</v>
      </c>
      <c r="E891" s="144" t="str">
        <f>VLOOKUP(A891,'2'!$X:$AB,2,FALSE)</f>
        <v>Within a day</v>
      </c>
      <c r="F891" s="144">
        <f>VLOOKUP($A891,'2'!$X:$AB,3,FALSE)</f>
        <v>0.7</v>
      </c>
      <c r="G891" s="144">
        <f>VLOOKUP($A891,'2'!$X:$AB,4,FALSE)</f>
        <v>0.97</v>
      </c>
      <c r="H891" s="343" t="str">
        <f>VLOOKUP($A891,'2'!$X:$AB,5,FALSE)</f>
        <v>Yes</v>
      </c>
      <c r="J891" s="144">
        <v>4.7699999999999996</v>
      </c>
      <c r="K891" s="144">
        <v>1606</v>
      </c>
      <c r="L891" s="144" t="s">
        <v>3247</v>
      </c>
      <c r="M891" s="144" t="s">
        <v>188</v>
      </c>
      <c r="N891" s="144" t="s">
        <v>369</v>
      </c>
      <c r="O891" s="343">
        <v>4.7699999999999996</v>
      </c>
    </row>
    <row r="892" spans="1:15" s="144" customFormat="1" ht="15">
      <c r="A892" s="342">
        <v>888</v>
      </c>
      <c r="B892" s="144" t="s">
        <v>3248</v>
      </c>
      <c r="C892" s="144" t="s">
        <v>3249</v>
      </c>
      <c r="D892" s="144" t="s">
        <v>3250</v>
      </c>
      <c r="E892" s="144" t="str">
        <f>VLOOKUP(A892,'2'!$X:$AB,2,FALSE)</f>
        <v>Within a day</v>
      </c>
      <c r="F892" s="144">
        <f>VLOOKUP($A892,'2'!$X:$AB,3,FALSE)</f>
        <v>0.85</v>
      </c>
      <c r="G892" s="144">
        <f>VLOOKUP($A892,'2'!$X:$AB,4,FALSE)</f>
        <v>0.52</v>
      </c>
      <c r="H892" s="343" t="str">
        <f>VLOOKUP($A892,'2'!$X:$AB,5,FALSE)</f>
        <v>No</v>
      </c>
      <c r="J892" s="144">
        <v>24.49</v>
      </c>
      <c r="K892" s="144">
        <v>1606</v>
      </c>
      <c r="L892" s="144" t="s">
        <v>3247</v>
      </c>
      <c r="M892" s="144" t="s">
        <v>164</v>
      </c>
      <c r="N892" s="144" t="s">
        <v>1254</v>
      </c>
      <c r="O892" s="343">
        <v>24.49</v>
      </c>
    </row>
    <row r="893" spans="1:15" s="144" customFormat="1" ht="15">
      <c r="A893" s="342">
        <v>889</v>
      </c>
      <c r="B893" s="144" t="s">
        <v>3251</v>
      </c>
      <c r="C893" s="144" t="s">
        <v>3252</v>
      </c>
      <c r="D893" s="144" t="s">
        <v>3250</v>
      </c>
      <c r="E893" s="144" t="str">
        <f>VLOOKUP(A893,'2'!$X:$AB,2,FALSE)</f>
        <v>Within an hour</v>
      </c>
      <c r="F893" s="144">
        <f>VLOOKUP($A893,'2'!$X:$AB,3,FALSE)</f>
        <v>1</v>
      </c>
      <c r="G893" s="144">
        <f>VLOOKUP($A893,'2'!$X:$AB,4,FALSE)</f>
        <v>0.97</v>
      </c>
      <c r="H893" s="343" t="str">
        <f>VLOOKUP($A893,'2'!$X:$AB,5,FALSE)</f>
        <v>Yes</v>
      </c>
      <c r="J893" s="144">
        <v>24.49</v>
      </c>
      <c r="K893" s="144">
        <v>1606</v>
      </c>
      <c r="L893" s="144" t="s">
        <v>3247</v>
      </c>
      <c r="M893" s="144" t="s">
        <v>188</v>
      </c>
      <c r="N893" s="144" t="s">
        <v>283</v>
      </c>
      <c r="O893" s="343">
        <v>24.49</v>
      </c>
    </row>
    <row r="894" spans="1:15" s="144" customFormat="1" ht="15">
      <c r="A894" s="342">
        <v>890</v>
      </c>
      <c r="B894" s="144" t="s">
        <v>3253</v>
      </c>
      <c r="C894" s="144" t="s">
        <v>3254</v>
      </c>
      <c r="D894" s="144" t="s">
        <v>3255</v>
      </c>
      <c r="E894" s="144" t="str">
        <f>VLOOKUP(A894,'2'!$X:$AB,2,FALSE)</f>
        <v>Within an hour</v>
      </c>
      <c r="F894" s="144">
        <f>VLOOKUP($A894,'2'!$X:$AB,3,FALSE)</f>
        <v>1</v>
      </c>
      <c r="G894" s="144">
        <f>VLOOKUP($A894,'2'!$X:$AB,4,FALSE)</f>
        <v>0.93</v>
      </c>
      <c r="H894" s="343" t="str">
        <f>VLOOKUP($A894,'2'!$X:$AB,5,FALSE)</f>
        <v>No</v>
      </c>
      <c r="J894" s="144">
        <v>15.09</v>
      </c>
      <c r="K894" s="144">
        <v>1607</v>
      </c>
      <c r="L894" s="144" t="s">
        <v>3256</v>
      </c>
      <c r="M894" s="144" t="s">
        <v>188</v>
      </c>
      <c r="N894" s="144" t="s">
        <v>369</v>
      </c>
      <c r="O894" s="343">
        <v>15.09</v>
      </c>
    </row>
    <row r="895" spans="1:15" s="144" customFormat="1" ht="15">
      <c r="A895" s="342">
        <v>891</v>
      </c>
      <c r="B895" s="144" t="s">
        <v>3257</v>
      </c>
      <c r="C895" s="144" t="s">
        <v>3258</v>
      </c>
      <c r="D895" s="144" t="s">
        <v>3255</v>
      </c>
      <c r="E895" s="144" t="str">
        <f>VLOOKUP(A895,'2'!$X:$AB,2,FALSE)</f>
        <v>Within a day</v>
      </c>
      <c r="F895" s="144">
        <f>VLOOKUP($A895,'2'!$X:$AB,3,FALSE)</f>
        <v>0.5</v>
      </c>
      <c r="G895" s="144">
        <f>VLOOKUP($A895,'2'!$X:$AB,4,FALSE)</f>
        <v>0.69</v>
      </c>
      <c r="H895" s="343" t="str">
        <f>VLOOKUP($A895,'2'!$X:$AB,5,FALSE)</f>
        <v>No</v>
      </c>
      <c r="J895" s="144">
        <v>3.6</v>
      </c>
      <c r="K895" s="144">
        <v>1607</v>
      </c>
      <c r="L895" s="144" t="s">
        <v>3256</v>
      </c>
      <c r="M895" s="144" t="s">
        <v>164</v>
      </c>
      <c r="N895" s="144" t="s">
        <v>574</v>
      </c>
      <c r="O895" s="343">
        <v>3.6</v>
      </c>
    </row>
    <row r="896" spans="1:15" s="144" customFormat="1" ht="15">
      <c r="A896" s="342">
        <v>892</v>
      </c>
      <c r="B896" s="144" t="s">
        <v>3259</v>
      </c>
      <c r="C896" s="144" t="s">
        <v>3260</v>
      </c>
      <c r="D896" s="144" t="s">
        <v>3261</v>
      </c>
      <c r="E896" s="144" t="str">
        <f>VLOOKUP(A896,'2'!$X:$AB,2,FALSE)</f>
        <v>Within a day</v>
      </c>
      <c r="F896" s="144">
        <f>VLOOKUP($A896,'2'!$X:$AB,3,FALSE)</f>
        <v>1</v>
      </c>
      <c r="G896" s="144">
        <f>VLOOKUP($A896,'2'!$X:$AB,4,FALSE)</f>
        <v>1</v>
      </c>
      <c r="H896" s="343" t="str">
        <f>VLOOKUP($A896,'2'!$X:$AB,5,FALSE)</f>
        <v>Yes</v>
      </c>
      <c r="J896" s="144">
        <v>6.05</v>
      </c>
      <c r="K896" s="144">
        <v>1609</v>
      </c>
      <c r="L896" s="144" t="s">
        <v>3262</v>
      </c>
      <c r="M896" s="144" t="s">
        <v>188</v>
      </c>
      <c r="N896" s="144" t="s">
        <v>369</v>
      </c>
      <c r="O896" s="343">
        <v>6.05</v>
      </c>
    </row>
    <row r="897" spans="1:15" s="144" customFormat="1" ht="15">
      <c r="A897" s="342">
        <v>893</v>
      </c>
      <c r="B897" s="144" t="s">
        <v>3263</v>
      </c>
      <c r="C897" s="144" t="s">
        <v>3264</v>
      </c>
      <c r="D897" s="144" t="s">
        <v>3265</v>
      </c>
      <c r="E897" s="144" t="str">
        <f>VLOOKUP(A897,'2'!$X:$AB,2,FALSE)</f>
        <v>Within an hour</v>
      </c>
      <c r="F897" s="144">
        <f>VLOOKUP($A897,'2'!$X:$AB,3,FALSE)</f>
        <v>1</v>
      </c>
      <c r="G897" s="144">
        <f>VLOOKUP($A897,'2'!$X:$AB,4,FALSE)</f>
        <v>0.97</v>
      </c>
      <c r="H897" s="343" t="str">
        <f>VLOOKUP($A897,'2'!$X:$AB,5,FALSE)</f>
        <v>No</v>
      </c>
      <c r="J897" s="144">
        <v>9.4499999999999993</v>
      </c>
      <c r="K897" s="144">
        <v>1609</v>
      </c>
      <c r="L897" s="144" t="s">
        <v>3262</v>
      </c>
      <c r="M897" s="144" t="s">
        <v>188</v>
      </c>
      <c r="N897" s="144" t="s">
        <v>463</v>
      </c>
      <c r="O897" s="343">
        <v>9.4499999999999993</v>
      </c>
    </row>
    <row r="898" spans="1:15" s="144" customFormat="1" ht="15">
      <c r="A898" s="342">
        <v>894</v>
      </c>
      <c r="B898" s="144" t="s">
        <v>3266</v>
      </c>
      <c r="C898" s="144" t="s">
        <v>3267</v>
      </c>
      <c r="D898" s="144" t="s">
        <v>3268</v>
      </c>
      <c r="E898" s="144" t="str">
        <f>VLOOKUP(A898,'2'!$X:$AB,2,FALSE)</f>
        <v>Within a few hours</v>
      </c>
      <c r="F898" s="144">
        <f>VLOOKUP($A898,'2'!$X:$AB,3,FALSE)</f>
        <v>1</v>
      </c>
      <c r="G898" s="144">
        <f>VLOOKUP($A898,'2'!$X:$AB,4,FALSE)</f>
        <v>0.94</v>
      </c>
      <c r="H898" s="343" t="str">
        <f>VLOOKUP($A898,'2'!$X:$AB,5,FALSE)</f>
        <v>No</v>
      </c>
      <c r="J898" s="144">
        <v>1.99</v>
      </c>
      <c r="K898" s="144">
        <v>1614</v>
      </c>
      <c r="L898" s="144" t="s">
        <v>3269</v>
      </c>
      <c r="M898" s="144" t="s">
        <v>188</v>
      </c>
      <c r="N898" s="144" t="s">
        <v>582</v>
      </c>
      <c r="O898" s="343">
        <v>1.99</v>
      </c>
    </row>
    <row r="899" spans="1:15" s="144" customFormat="1" ht="15">
      <c r="A899" s="342">
        <v>895</v>
      </c>
      <c r="B899" s="144" t="s">
        <v>3270</v>
      </c>
      <c r="C899" s="144" t="s">
        <v>3271</v>
      </c>
      <c r="D899" s="144" t="s">
        <v>3268</v>
      </c>
      <c r="E899" s="144" t="str">
        <f>VLOOKUP(A899,'2'!$X:$AB,2,FALSE)</f>
        <v>Within a few hours</v>
      </c>
      <c r="F899" s="144">
        <f>VLOOKUP($A899,'2'!$X:$AB,3,FALSE)</f>
        <v>1</v>
      </c>
      <c r="G899" s="144">
        <f>VLOOKUP($A899,'2'!$X:$AB,4,FALSE)</f>
        <v>0.98</v>
      </c>
      <c r="H899" s="343" t="str">
        <f>VLOOKUP($A899,'2'!$X:$AB,5,FALSE)</f>
        <v>Yes</v>
      </c>
      <c r="J899" s="144">
        <v>4.59</v>
      </c>
      <c r="K899" s="144">
        <v>1618</v>
      </c>
      <c r="L899" s="144" t="s">
        <v>3272</v>
      </c>
      <c r="M899" s="144" t="s">
        <v>188</v>
      </c>
      <c r="N899" s="144" t="s">
        <v>574</v>
      </c>
      <c r="O899" s="343">
        <v>4.59</v>
      </c>
    </row>
    <row r="900" spans="1:15" s="144" customFormat="1" ht="15">
      <c r="A900" s="342">
        <v>896</v>
      </c>
      <c r="B900" s="144" t="s">
        <v>3273</v>
      </c>
      <c r="C900" s="144" t="s">
        <v>3274</v>
      </c>
      <c r="D900" s="144" t="s">
        <v>3275</v>
      </c>
      <c r="E900" s="144" t="str">
        <f>VLOOKUP(A900,'2'!$X:$AB,2,FALSE)</f>
        <v>Within an hour</v>
      </c>
      <c r="F900" s="144">
        <f>VLOOKUP($A900,'2'!$X:$AB,3,FALSE)</f>
        <v>1</v>
      </c>
      <c r="G900" s="144">
        <f>VLOOKUP($A900,'2'!$X:$AB,4,FALSE)</f>
        <v>0.96</v>
      </c>
      <c r="H900" s="343" t="str">
        <f>VLOOKUP($A900,'2'!$X:$AB,5,FALSE)</f>
        <v>Yes</v>
      </c>
      <c r="J900" s="144">
        <v>4.99</v>
      </c>
      <c r="K900" s="144">
        <v>1620</v>
      </c>
      <c r="L900" s="144" t="s">
        <v>3276</v>
      </c>
      <c r="M900" s="144" t="s">
        <v>164</v>
      </c>
      <c r="N900" s="144" t="s">
        <v>266</v>
      </c>
      <c r="O900" s="343">
        <v>4.99</v>
      </c>
    </row>
    <row r="901" spans="1:15" s="144" customFormat="1" ht="15">
      <c r="A901" s="342">
        <v>897</v>
      </c>
      <c r="B901" s="144" t="s">
        <v>3277</v>
      </c>
      <c r="C901" s="144" t="s">
        <v>3278</v>
      </c>
      <c r="D901" s="144" t="s">
        <v>3275</v>
      </c>
      <c r="E901" s="144" t="str">
        <f>VLOOKUP(A901,'2'!$X:$AB,2,FALSE)</f>
        <v>Within an hour</v>
      </c>
      <c r="F901" s="144">
        <f>VLOOKUP($A901,'2'!$X:$AB,3,FALSE)</f>
        <v>1</v>
      </c>
      <c r="G901" s="144">
        <f>VLOOKUP($A901,'2'!$X:$AB,4,FALSE)</f>
        <v>0.92</v>
      </c>
      <c r="H901" s="343" t="str">
        <f>VLOOKUP($A901,'2'!$X:$AB,5,FALSE)</f>
        <v>Yes</v>
      </c>
      <c r="J901" s="144">
        <v>8.4</v>
      </c>
      <c r="K901" s="144">
        <v>1623</v>
      </c>
      <c r="L901" s="144" t="s">
        <v>3279</v>
      </c>
      <c r="M901" s="144" t="s">
        <v>188</v>
      </c>
      <c r="N901" s="144" t="s">
        <v>369</v>
      </c>
      <c r="O901" s="343">
        <v>8.4</v>
      </c>
    </row>
    <row r="902" spans="1:15" s="144" customFormat="1" ht="15">
      <c r="A902" s="342">
        <v>898</v>
      </c>
      <c r="B902" s="144" t="s">
        <v>3280</v>
      </c>
      <c r="C902" s="144" t="s">
        <v>3281</v>
      </c>
      <c r="D902" s="144" t="s">
        <v>3282</v>
      </c>
      <c r="E902" s="144">
        <f>VLOOKUP(A902,'2'!$X:$AB,2,FALSE)</f>
        <v>0</v>
      </c>
      <c r="F902" s="144">
        <f>VLOOKUP($A902,'2'!$X:$AB,3,FALSE)</f>
        <v>0</v>
      </c>
      <c r="G902" s="144">
        <f>VLOOKUP($A902,'2'!$X:$AB,4,FALSE)</f>
        <v>0</v>
      </c>
      <c r="H902" s="343">
        <f>VLOOKUP($A902,'2'!$X:$AB,5,FALSE)</f>
        <v>0</v>
      </c>
      <c r="J902" s="144">
        <v>19.989999999999998</v>
      </c>
      <c r="K902" s="144">
        <v>1623</v>
      </c>
      <c r="L902" s="144" t="s">
        <v>3279</v>
      </c>
      <c r="M902" s="144" t="s">
        <v>188</v>
      </c>
      <c r="N902" s="144" t="s">
        <v>582</v>
      </c>
      <c r="O902" s="343">
        <v>19.989999999999998</v>
      </c>
    </row>
    <row r="903" spans="1:15" s="144" customFormat="1" ht="15">
      <c r="A903" s="342">
        <v>899</v>
      </c>
      <c r="B903" s="144" t="s">
        <v>3283</v>
      </c>
      <c r="C903" s="144" t="s">
        <v>3284</v>
      </c>
      <c r="D903" s="144" t="s">
        <v>3285</v>
      </c>
      <c r="E903" s="144" t="str">
        <f>VLOOKUP(A903,'2'!$X:$AB,2,FALSE)</f>
        <v>Within an hour</v>
      </c>
      <c r="F903" s="144">
        <f>VLOOKUP($A903,'2'!$X:$AB,3,FALSE)</f>
        <v>1</v>
      </c>
      <c r="G903" s="144">
        <f>VLOOKUP($A903,'2'!$X:$AB,4,FALSE)</f>
        <v>0.94</v>
      </c>
      <c r="H903" s="343" t="str">
        <f>VLOOKUP($A903,'2'!$X:$AB,5,FALSE)</f>
        <v>Yes</v>
      </c>
      <c r="J903" s="144">
        <v>6.13</v>
      </c>
      <c r="K903" s="144">
        <v>1623</v>
      </c>
      <c r="L903" s="144" t="s">
        <v>3279</v>
      </c>
      <c r="M903" s="144" t="s">
        <v>188</v>
      </c>
      <c r="N903" s="144" t="s">
        <v>463</v>
      </c>
      <c r="O903" s="343">
        <v>6.13</v>
      </c>
    </row>
    <row r="904" spans="1:15" s="144" customFormat="1" ht="15">
      <c r="A904" s="342">
        <v>900</v>
      </c>
      <c r="B904" s="144" t="s">
        <v>3286</v>
      </c>
      <c r="C904" s="144" t="s">
        <v>3287</v>
      </c>
      <c r="D904" s="144" t="s">
        <v>3285</v>
      </c>
      <c r="E904" s="144" t="str">
        <f>VLOOKUP(A904,'2'!$X:$AB,2,FALSE)</f>
        <v>Within a day</v>
      </c>
      <c r="F904" s="144">
        <f>VLOOKUP($A904,'2'!$X:$AB,3,FALSE)</f>
        <v>1</v>
      </c>
      <c r="G904" s="144">
        <f>VLOOKUP($A904,'2'!$X:$AB,4,FALSE)</f>
        <v>0.93</v>
      </c>
      <c r="H904" s="343" t="str">
        <f>VLOOKUP($A904,'2'!$X:$AB,5,FALSE)</f>
        <v>Yes</v>
      </c>
      <c r="J904" s="144">
        <v>14.7</v>
      </c>
      <c r="K904" s="144">
        <v>1625</v>
      </c>
      <c r="L904" s="144" t="s">
        <v>3288</v>
      </c>
      <c r="M904" s="144" t="s">
        <v>176</v>
      </c>
      <c r="N904" s="144" t="s">
        <v>283</v>
      </c>
      <c r="O904" s="343">
        <v>14.7</v>
      </c>
    </row>
    <row r="905" spans="1:15" s="144" customFormat="1" ht="15">
      <c r="A905" s="342">
        <v>901</v>
      </c>
      <c r="B905" s="144" t="s">
        <v>3289</v>
      </c>
      <c r="C905" s="144" t="s">
        <v>3290</v>
      </c>
      <c r="D905" s="144" t="s">
        <v>3291</v>
      </c>
      <c r="E905" s="144" t="str">
        <f>VLOOKUP(A905,'2'!$X:$AB,2,FALSE)</f>
        <v>A few days or more</v>
      </c>
      <c r="F905" s="144">
        <f>VLOOKUP($A905,'2'!$X:$AB,3,FALSE)</f>
        <v>0.4</v>
      </c>
      <c r="G905" s="144">
        <f>VLOOKUP($A905,'2'!$X:$AB,4,FALSE)</f>
        <v>0.9</v>
      </c>
      <c r="H905" s="343" t="str">
        <f>VLOOKUP($A905,'2'!$X:$AB,5,FALSE)</f>
        <v>No</v>
      </c>
      <c r="J905" s="144">
        <v>13.88</v>
      </c>
      <c r="K905" s="144">
        <v>1625</v>
      </c>
      <c r="L905" s="144" t="s">
        <v>3288</v>
      </c>
      <c r="M905" s="144" t="s">
        <v>188</v>
      </c>
      <c r="N905" s="144" t="s">
        <v>315</v>
      </c>
      <c r="O905" s="343">
        <v>13.88</v>
      </c>
    </row>
    <row r="906" spans="1:15" s="144" customFormat="1" ht="15">
      <c r="A906" s="342">
        <v>902</v>
      </c>
      <c r="B906" s="144" t="s">
        <v>3292</v>
      </c>
      <c r="C906" s="144" t="s">
        <v>3293</v>
      </c>
      <c r="D906" s="144" t="s">
        <v>3291</v>
      </c>
      <c r="E906" s="144" t="str">
        <f>VLOOKUP(A906,'2'!$X:$AB,2,FALSE)</f>
        <v>Within a day</v>
      </c>
      <c r="F906" s="144">
        <f>VLOOKUP($A906,'2'!$X:$AB,3,FALSE)</f>
        <v>1</v>
      </c>
      <c r="G906" s="144">
        <f>VLOOKUP($A906,'2'!$X:$AB,4,FALSE)</f>
        <v>0.12</v>
      </c>
      <c r="H906" s="343" t="str">
        <f>VLOOKUP($A906,'2'!$X:$AB,5,FALSE)</f>
        <v>No</v>
      </c>
      <c r="J906" s="144">
        <v>8.34</v>
      </c>
      <c r="K906" s="144">
        <v>1625</v>
      </c>
      <c r="L906" s="144" t="s">
        <v>3288</v>
      </c>
      <c r="M906" s="144" t="s">
        <v>188</v>
      </c>
      <c r="N906" s="144" t="s">
        <v>463</v>
      </c>
      <c r="O906" s="343">
        <v>8.34</v>
      </c>
    </row>
    <row r="907" spans="1:15" s="144" customFormat="1" ht="15">
      <c r="A907" s="342">
        <v>903</v>
      </c>
      <c r="B907" s="144" t="s">
        <v>3294</v>
      </c>
      <c r="C907" s="144" t="s">
        <v>3295</v>
      </c>
      <c r="D907" s="144" t="s">
        <v>3296</v>
      </c>
      <c r="E907" s="144">
        <f>VLOOKUP(A907,'2'!$X:$AB,2,FALSE)</f>
        <v>0</v>
      </c>
      <c r="F907" s="144">
        <f>VLOOKUP($A907,'2'!$X:$AB,3,FALSE)</f>
        <v>0</v>
      </c>
      <c r="G907" s="144">
        <f>VLOOKUP($A907,'2'!$X:$AB,4,FALSE)</f>
        <v>0</v>
      </c>
      <c r="H907" s="343">
        <f>VLOOKUP($A907,'2'!$X:$AB,5,FALSE)</f>
        <v>0</v>
      </c>
      <c r="J907" s="144">
        <v>69</v>
      </c>
      <c r="K907" s="144">
        <v>1625</v>
      </c>
      <c r="L907" s="144" t="s">
        <v>3288</v>
      </c>
      <c r="M907" s="144" t="s">
        <v>188</v>
      </c>
      <c r="N907" s="144" t="s">
        <v>511</v>
      </c>
      <c r="O907" s="343">
        <v>69</v>
      </c>
    </row>
    <row r="908" spans="1:15" s="144" customFormat="1" ht="15">
      <c r="A908" s="342">
        <v>904</v>
      </c>
      <c r="B908" s="144" t="s">
        <v>3297</v>
      </c>
      <c r="C908" s="144" t="s">
        <v>3298</v>
      </c>
      <c r="D908" s="144" t="s">
        <v>3299</v>
      </c>
      <c r="E908" s="144" t="str">
        <f>VLOOKUP(A908,'2'!$X:$AB,2,FALSE)</f>
        <v>Within an hour</v>
      </c>
      <c r="F908" s="144">
        <f>VLOOKUP($A908,'2'!$X:$AB,3,FALSE)</f>
        <v>1</v>
      </c>
      <c r="G908" s="144">
        <f>VLOOKUP($A908,'2'!$X:$AB,4,FALSE)</f>
        <v>0.99</v>
      </c>
      <c r="H908" s="343" t="str">
        <f>VLOOKUP($A908,'2'!$X:$AB,5,FALSE)</f>
        <v>Yes</v>
      </c>
      <c r="J908" s="144">
        <v>16.36</v>
      </c>
      <c r="K908" s="144">
        <v>1627</v>
      </c>
      <c r="L908" s="144" t="s">
        <v>3300</v>
      </c>
      <c r="M908" s="144" t="s">
        <v>188</v>
      </c>
      <c r="N908" s="144" t="s">
        <v>463</v>
      </c>
      <c r="O908" s="343">
        <v>16.36</v>
      </c>
    </row>
    <row r="909" spans="1:15" s="144" customFormat="1" ht="15">
      <c r="A909" s="342">
        <v>905</v>
      </c>
      <c r="B909" s="144" t="s">
        <v>3301</v>
      </c>
      <c r="C909" s="144" t="s">
        <v>3302</v>
      </c>
      <c r="D909" s="144" t="s">
        <v>3299</v>
      </c>
      <c r="E909" s="144" t="str">
        <f>VLOOKUP(A909,'2'!$X:$AB,2,FALSE)</f>
        <v>Within an hour</v>
      </c>
      <c r="F909" s="144">
        <f>VLOOKUP($A909,'2'!$X:$AB,3,FALSE)</f>
        <v>1</v>
      </c>
      <c r="G909" s="144">
        <f>VLOOKUP($A909,'2'!$X:$AB,4,FALSE)</f>
        <v>1</v>
      </c>
      <c r="H909" s="343" t="str">
        <f>VLOOKUP($A909,'2'!$X:$AB,5,FALSE)</f>
        <v>No</v>
      </c>
      <c r="J909" s="144">
        <v>7.96</v>
      </c>
      <c r="K909" s="144">
        <v>1632</v>
      </c>
      <c r="L909" s="144" t="s">
        <v>3303</v>
      </c>
      <c r="M909" s="144" t="s">
        <v>164</v>
      </c>
      <c r="N909" s="144" t="s">
        <v>189</v>
      </c>
      <c r="O909" s="343">
        <v>7.96</v>
      </c>
    </row>
    <row r="910" spans="1:15" s="144" customFormat="1" ht="15">
      <c r="A910" s="342">
        <v>906</v>
      </c>
      <c r="B910" s="144" t="s">
        <v>3304</v>
      </c>
      <c r="C910" s="144" t="s">
        <v>3305</v>
      </c>
      <c r="D910" s="144" t="s">
        <v>3299</v>
      </c>
      <c r="E910" s="144" t="str">
        <f>VLOOKUP(A910,'2'!$X:$AB,2,FALSE)</f>
        <v>Within a few hours</v>
      </c>
      <c r="F910" s="144">
        <f>VLOOKUP($A910,'2'!$X:$AB,3,FALSE)</f>
        <v>1</v>
      </c>
      <c r="G910" s="144">
        <f>VLOOKUP($A910,'2'!$X:$AB,4,FALSE)</f>
        <v>1</v>
      </c>
      <c r="H910" s="343" t="str">
        <f>VLOOKUP($A910,'2'!$X:$AB,5,FALSE)</f>
        <v>Yes</v>
      </c>
      <c r="J910" s="144">
        <v>5.37</v>
      </c>
      <c r="K910" s="144">
        <v>1632</v>
      </c>
      <c r="L910" s="144" t="s">
        <v>3303</v>
      </c>
      <c r="M910" s="144" t="s">
        <v>188</v>
      </c>
      <c r="N910" s="144" t="s">
        <v>165</v>
      </c>
      <c r="O910" s="343">
        <v>5.37</v>
      </c>
    </row>
    <row r="911" spans="1:15" s="144" customFormat="1" ht="15">
      <c r="A911" s="342">
        <v>907</v>
      </c>
      <c r="B911" s="144" t="s">
        <v>3306</v>
      </c>
      <c r="C911" s="144" t="s">
        <v>3307</v>
      </c>
      <c r="D911" s="144" t="s">
        <v>3308</v>
      </c>
      <c r="E911" s="144" t="str">
        <f>VLOOKUP(A911,'2'!$X:$AB,2,FALSE)</f>
        <v>Within a few hours</v>
      </c>
      <c r="F911" s="144">
        <f>VLOOKUP($A911,'2'!$X:$AB,3,FALSE)</f>
        <v>0.92</v>
      </c>
      <c r="G911" s="144">
        <f>VLOOKUP($A911,'2'!$X:$AB,4,FALSE)</f>
        <v>0.66</v>
      </c>
      <c r="H911" s="343" t="str">
        <f>VLOOKUP($A911,'2'!$X:$AB,5,FALSE)</f>
        <v>Yes</v>
      </c>
      <c r="J911" s="144">
        <v>3.85</v>
      </c>
      <c r="K911" s="144">
        <v>1633</v>
      </c>
      <c r="L911" s="144" t="s">
        <v>3309</v>
      </c>
      <c r="M911" s="144" t="s">
        <v>188</v>
      </c>
      <c r="N911" s="144" t="s">
        <v>582</v>
      </c>
      <c r="O911" s="343">
        <v>3.85</v>
      </c>
    </row>
    <row r="912" spans="1:15" s="144" customFormat="1" ht="15">
      <c r="A912" s="342">
        <v>908</v>
      </c>
      <c r="B912" s="144" t="s">
        <v>3310</v>
      </c>
      <c r="C912" s="144" t="s">
        <v>3311</v>
      </c>
      <c r="D912" s="144" t="s">
        <v>3308</v>
      </c>
      <c r="E912" s="144" t="str">
        <f>VLOOKUP(A912,'2'!$X:$AB,2,FALSE)</f>
        <v>Within an hour</v>
      </c>
      <c r="F912" s="144">
        <f>VLOOKUP($A912,'2'!$X:$AB,3,FALSE)</f>
        <v>1</v>
      </c>
      <c r="G912" s="144">
        <f>VLOOKUP($A912,'2'!$X:$AB,4,FALSE)</f>
        <v>0.56999999999999995</v>
      </c>
      <c r="H912" s="343" t="str">
        <f>VLOOKUP($A912,'2'!$X:$AB,5,FALSE)</f>
        <v>No</v>
      </c>
      <c r="J912" s="144">
        <v>14</v>
      </c>
      <c r="K912" s="144">
        <v>1634</v>
      </c>
      <c r="L912" s="144" t="s">
        <v>3312</v>
      </c>
      <c r="M912" s="144" t="s">
        <v>176</v>
      </c>
      <c r="N912" s="144" t="s">
        <v>283</v>
      </c>
      <c r="O912" s="343">
        <v>14</v>
      </c>
    </row>
    <row r="913" spans="1:15" s="144" customFormat="1" ht="15">
      <c r="A913" s="342">
        <v>909</v>
      </c>
      <c r="B913" s="144" t="s">
        <v>3313</v>
      </c>
      <c r="C913" s="144" t="s">
        <v>3314</v>
      </c>
      <c r="D913" s="144" t="s">
        <v>3315</v>
      </c>
      <c r="E913" s="144" t="str">
        <f>VLOOKUP(A913,'2'!$X:$AB,2,FALSE)</f>
        <v>Within an hour</v>
      </c>
      <c r="F913" s="144">
        <f>VLOOKUP($A913,'2'!$X:$AB,3,FALSE)</f>
        <v>1</v>
      </c>
      <c r="G913" s="144">
        <f>VLOOKUP($A913,'2'!$X:$AB,4,FALSE)</f>
        <v>1</v>
      </c>
      <c r="H913" s="343" t="str">
        <f>VLOOKUP($A913,'2'!$X:$AB,5,FALSE)</f>
        <v>Yes</v>
      </c>
      <c r="J913" s="144">
        <v>56.14</v>
      </c>
      <c r="K913" s="144">
        <v>1636</v>
      </c>
      <c r="L913" s="144" t="s">
        <v>3316</v>
      </c>
      <c r="M913" s="144" t="s">
        <v>176</v>
      </c>
      <c r="N913" s="144" t="s">
        <v>283</v>
      </c>
      <c r="O913" s="343">
        <v>56.14</v>
      </c>
    </row>
    <row r="914" spans="1:15" s="144" customFormat="1" ht="15">
      <c r="A914" s="342">
        <v>910</v>
      </c>
      <c r="B914" s="144" t="s">
        <v>3317</v>
      </c>
      <c r="C914" s="144" t="s">
        <v>3318</v>
      </c>
      <c r="D914" s="144" t="s">
        <v>3319</v>
      </c>
      <c r="E914" s="144" t="str">
        <f>VLOOKUP(A914,'2'!$X:$AB,2,FALSE)</f>
        <v>Within an hour</v>
      </c>
      <c r="F914" s="144">
        <f>VLOOKUP($A914,'2'!$X:$AB,3,FALSE)</f>
        <v>1</v>
      </c>
      <c r="G914" s="144">
        <f>VLOOKUP($A914,'2'!$X:$AB,4,FALSE)</f>
        <v>0.95</v>
      </c>
      <c r="H914" s="343" t="str">
        <f>VLOOKUP($A914,'2'!$X:$AB,5,FALSE)</f>
        <v>Yes</v>
      </c>
      <c r="J914" s="144">
        <v>0.94</v>
      </c>
      <c r="K914" s="144">
        <v>1636</v>
      </c>
      <c r="L914" s="144" t="s">
        <v>3316</v>
      </c>
      <c r="M914" s="144" t="s">
        <v>188</v>
      </c>
      <c r="N914" s="144" t="s">
        <v>165</v>
      </c>
      <c r="O914" s="343">
        <v>0.94</v>
      </c>
    </row>
    <row r="915" spans="1:15" s="144" customFormat="1" ht="15">
      <c r="A915" s="342">
        <v>911</v>
      </c>
      <c r="B915" s="144" t="s">
        <v>3320</v>
      </c>
      <c r="C915" s="144" t="s">
        <v>3321</v>
      </c>
      <c r="D915" s="144" t="s">
        <v>3322</v>
      </c>
      <c r="E915" s="144">
        <f>VLOOKUP(A915,'2'!$X:$AB,2,FALSE)</f>
        <v>0</v>
      </c>
      <c r="F915" s="144">
        <f>VLOOKUP($A915,'2'!$X:$AB,3,FALSE)</f>
        <v>0</v>
      </c>
      <c r="G915" s="144">
        <f>VLOOKUP($A915,'2'!$X:$AB,4,FALSE)</f>
        <v>0</v>
      </c>
      <c r="H915" s="343">
        <f>VLOOKUP($A915,'2'!$X:$AB,5,FALSE)</f>
        <v>0</v>
      </c>
      <c r="J915" s="144">
        <v>24.49</v>
      </c>
      <c r="K915" s="144">
        <v>1636</v>
      </c>
      <c r="L915" s="144" t="s">
        <v>3316</v>
      </c>
      <c r="M915" s="144" t="s">
        <v>164</v>
      </c>
      <c r="N915" s="144" t="s">
        <v>189</v>
      </c>
      <c r="O915" s="343">
        <v>24.49</v>
      </c>
    </row>
    <row r="916" spans="1:15" s="144" customFormat="1" ht="15">
      <c r="A916" s="342">
        <v>912</v>
      </c>
      <c r="B916" s="144" t="s">
        <v>3323</v>
      </c>
      <c r="C916" s="144" t="s">
        <v>3324</v>
      </c>
      <c r="D916" s="144" t="s">
        <v>3322</v>
      </c>
      <c r="E916" s="144" t="str">
        <f>VLOOKUP(A916,'2'!$X:$AB,2,FALSE)</f>
        <v>Within a day</v>
      </c>
      <c r="F916" s="144">
        <f>VLOOKUP($A916,'2'!$X:$AB,3,FALSE)</f>
        <v>0.5</v>
      </c>
      <c r="G916" s="144">
        <f>VLOOKUP($A916,'2'!$X:$AB,4,FALSE)</f>
        <v>0.97</v>
      </c>
      <c r="H916" s="343" t="str">
        <f>VLOOKUP($A916,'2'!$X:$AB,5,FALSE)</f>
        <v>Yes</v>
      </c>
      <c r="J916" s="144">
        <v>6.79</v>
      </c>
      <c r="K916" s="144">
        <v>1639</v>
      </c>
      <c r="L916" s="144" t="s">
        <v>3325</v>
      </c>
      <c r="M916" s="144" t="s">
        <v>188</v>
      </c>
      <c r="N916" s="144" t="s">
        <v>315</v>
      </c>
      <c r="O916" s="343">
        <v>6.79</v>
      </c>
    </row>
    <row r="917" spans="1:15" s="144" customFormat="1" ht="15">
      <c r="A917" s="342">
        <v>913</v>
      </c>
      <c r="B917" s="144" t="s">
        <v>3326</v>
      </c>
      <c r="C917" s="144" t="s">
        <v>3327</v>
      </c>
      <c r="D917" s="144" t="s">
        <v>3328</v>
      </c>
      <c r="E917" s="144">
        <f>VLOOKUP(A917,'2'!$X:$AB,2,FALSE)</f>
        <v>0</v>
      </c>
      <c r="F917" s="144">
        <f>VLOOKUP($A917,'2'!$X:$AB,3,FALSE)</f>
        <v>0</v>
      </c>
      <c r="G917" s="144">
        <f>VLOOKUP($A917,'2'!$X:$AB,4,FALSE)</f>
        <v>0</v>
      </c>
      <c r="H917" s="343">
        <f>VLOOKUP($A917,'2'!$X:$AB,5,FALSE)</f>
        <v>0</v>
      </c>
      <c r="J917" s="144">
        <v>5.81</v>
      </c>
      <c r="K917" s="144">
        <v>1644</v>
      </c>
      <c r="L917" s="144" t="s">
        <v>3329</v>
      </c>
      <c r="M917" s="144" t="s">
        <v>188</v>
      </c>
      <c r="N917" s="144" t="s">
        <v>189</v>
      </c>
      <c r="O917" s="343">
        <v>5.81</v>
      </c>
    </row>
    <row r="918" spans="1:15" s="144" customFormat="1" ht="15">
      <c r="A918" s="342">
        <v>914</v>
      </c>
      <c r="B918" s="144" t="s">
        <v>3330</v>
      </c>
      <c r="C918" s="144" t="s">
        <v>3331</v>
      </c>
      <c r="D918" s="144" t="s">
        <v>3332</v>
      </c>
      <c r="E918" s="144" t="str">
        <f>VLOOKUP(A918,'2'!$X:$AB,2,FALSE)</f>
        <v>Within an hour</v>
      </c>
      <c r="F918" s="144">
        <f>VLOOKUP($A918,'2'!$X:$AB,3,FALSE)</f>
        <v>1</v>
      </c>
      <c r="G918" s="144">
        <f>VLOOKUP($A918,'2'!$X:$AB,4,FALSE)</f>
        <v>0.95</v>
      </c>
      <c r="H918" s="343" t="str">
        <f>VLOOKUP($A918,'2'!$X:$AB,5,FALSE)</f>
        <v>No</v>
      </c>
      <c r="J918" s="144">
        <v>1.35</v>
      </c>
      <c r="K918" s="144">
        <v>1646</v>
      </c>
      <c r="L918" s="144" t="s">
        <v>3333</v>
      </c>
      <c r="M918" s="144" t="s">
        <v>188</v>
      </c>
      <c r="N918" s="144" t="s">
        <v>229</v>
      </c>
      <c r="O918" s="343">
        <v>1.35</v>
      </c>
    </row>
    <row r="919" spans="1:15" s="144" customFormat="1" ht="15">
      <c r="A919" s="342">
        <v>915</v>
      </c>
      <c r="B919" s="144" t="s">
        <v>3334</v>
      </c>
      <c r="C919" s="144" t="s">
        <v>3335</v>
      </c>
      <c r="D919" s="144" t="s">
        <v>3336</v>
      </c>
      <c r="E919" s="144" t="str">
        <f>VLOOKUP(A919,'2'!$X:$AB,2,FALSE)</f>
        <v>Within a few hours</v>
      </c>
      <c r="F919" s="144">
        <f>VLOOKUP($A919,'2'!$X:$AB,3,FALSE)</f>
        <v>1</v>
      </c>
      <c r="G919" s="144">
        <f>VLOOKUP($A919,'2'!$X:$AB,4,FALSE)</f>
        <v>0.33</v>
      </c>
      <c r="H919" s="343" t="str">
        <f>VLOOKUP($A919,'2'!$X:$AB,5,FALSE)</f>
        <v>No</v>
      </c>
      <c r="J919" s="144">
        <v>5.0999999999999996</v>
      </c>
      <c r="K919" s="144">
        <v>1648</v>
      </c>
      <c r="L919" s="144" t="s">
        <v>3337</v>
      </c>
      <c r="M919" s="144" t="s">
        <v>188</v>
      </c>
      <c r="N919" s="144" t="s">
        <v>708</v>
      </c>
      <c r="O919" s="343">
        <v>5.0999999999999996</v>
      </c>
    </row>
    <row r="920" spans="1:15" s="144" customFormat="1" ht="15">
      <c r="A920" s="342">
        <v>916</v>
      </c>
      <c r="B920" s="144" t="s">
        <v>3338</v>
      </c>
      <c r="C920" s="144" t="s">
        <v>3339</v>
      </c>
      <c r="D920" s="144" t="s">
        <v>3340</v>
      </c>
      <c r="E920" s="144">
        <f>VLOOKUP(A920,'2'!$X:$AB,2,FALSE)</f>
        <v>0</v>
      </c>
      <c r="F920" s="144">
        <f>VLOOKUP($A920,'2'!$X:$AB,3,FALSE)</f>
        <v>0</v>
      </c>
      <c r="G920" s="144">
        <f>VLOOKUP($A920,'2'!$X:$AB,4,FALSE)</f>
        <v>0</v>
      </c>
      <c r="H920" s="343">
        <f>VLOOKUP($A920,'2'!$X:$AB,5,FALSE)</f>
        <v>0</v>
      </c>
      <c r="J920" s="144">
        <v>3.14</v>
      </c>
      <c r="K920" s="144">
        <v>1648</v>
      </c>
      <c r="L920" s="144" t="s">
        <v>3337</v>
      </c>
      <c r="M920" s="144" t="s">
        <v>188</v>
      </c>
      <c r="N920" s="144" t="s">
        <v>574</v>
      </c>
      <c r="O920" s="343">
        <v>3.14</v>
      </c>
    </row>
    <row r="921" spans="1:15" s="144" customFormat="1" ht="15">
      <c r="A921" s="342">
        <v>917</v>
      </c>
      <c r="B921" s="144" t="s">
        <v>3341</v>
      </c>
      <c r="C921" s="144" t="s">
        <v>3342</v>
      </c>
      <c r="D921" s="144" t="s">
        <v>3343</v>
      </c>
      <c r="E921" s="144" t="str">
        <f>VLOOKUP(A921,'2'!$X:$AB,2,FALSE)</f>
        <v>Within a few hours</v>
      </c>
      <c r="F921" s="144">
        <f>VLOOKUP($A921,'2'!$X:$AB,3,FALSE)</f>
        <v>1</v>
      </c>
      <c r="G921" s="144">
        <f>VLOOKUP($A921,'2'!$X:$AB,4,FALSE)</f>
        <v>0.96</v>
      </c>
      <c r="H921" s="343" t="str">
        <f>VLOOKUP($A921,'2'!$X:$AB,5,FALSE)</f>
        <v>Yes</v>
      </c>
      <c r="J921" s="144">
        <v>3.99</v>
      </c>
      <c r="K921" s="144">
        <v>1649</v>
      </c>
      <c r="L921" s="144" t="s">
        <v>3344</v>
      </c>
      <c r="M921" s="144" t="s">
        <v>164</v>
      </c>
      <c r="N921" s="144" t="s">
        <v>708</v>
      </c>
      <c r="O921" s="343">
        <v>3.99</v>
      </c>
    </row>
    <row r="922" spans="1:15" s="144" customFormat="1" ht="15">
      <c r="A922" s="342">
        <v>918</v>
      </c>
      <c r="B922" s="144" t="s">
        <v>3345</v>
      </c>
      <c r="C922" s="144" t="s">
        <v>3346</v>
      </c>
      <c r="D922" s="144" t="s">
        <v>3343</v>
      </c>
      <c r="E922" s="144" t="str">
        <f>VLOOKUP(A922,'2'!$X:$AB,2,FALSE)</f>
        <v>Within an hour</v>
      </c>
      <c r="F922" s="144">
        <f>VLOOKUP($A922,'2'!$X:$AB,3,FALSE)</f>
        <v>0.75</v>
      </c>
      <c r="G922" s="144">
        <f>VLOOKUP($A922,'2'!$X:$AB,4,FALSE)</f>
        <v>1</v>
      </c>
      <c r="H922" s="343" t="str">
        <f>VLOOKUP($A922,'2'!$X:$AB,5,FALSE)</f>
        <v>No</v>
      </c>
      <c r="J922" s="144">
        <v>2.74</v>
      </c>
      <c r="K922" s="144">
        <v>1650</v>
      </c>
      <c r="L922" s="144" t="s">
        <v>3347</v>
      </c>
      <c r="M922" s="144" t="s">
        <v>188</v>
      </c>
      <c r="N922" s="144" t="s">
        <v>582</v>
      </c>
      <c r="O922" s="343">
        <v>2.74</v>
      </c>
    </row>
    <row r="923" spans="1:15" s="144" customFormat="1" ht="15">
      <c r="A923" s="342">
        <v>919</v>
      </c>
      <c r="B923" s="144" t="s">
        <v>3348</v>
      </c>
      <c r="C923" s="144" t="s">
        <v>3349</v>
      </c>
      <c r="D923" s="144" t="s">
        <v>3350</v>
      </c>
      <c r="E923" s="144" t="str">
        <f>VLOOKUP(A923,'2'!$X:$AB,2,FALSE)</f>
        <v>Within an hour</v>
      </c>
      <c r="F923" s="144">
        <f>VLOOKUP($A923,'2'!$X:$AB,3,FALSE)</f>
        <v>1</v>
      </c>
      <c r="G923" s="144">
        <f>VLOOKUP($A923,'2'!$X:$AB,4,FALSE)</f>
        <v>0.97</v>
      </c>
      <c r="H923" s="343" t="str">
        <f>VLOOKUP($A923,'2'!$X:$AB,5,FALSE)</f>
        <v>Yes</v>
      </c>
      <c r="J923" s="144">
        <v>0.5</v>
      </c>
      <c r="K923" s="144">
        <v>1650</v>
      </c>
      <c r="L923" s="144" t="s">
        <v>3347</v>
      </c>
      <c r="M923" s="144" t="s">
        <v>188</v>
      </c>
      <c r="N923" s="144" t="s">
        <v>447</v>
      </c>
      <c r="O923" s="343">
        <v>0.5</v>
      </c>
    </row>
    <row r="924" spans="1:15" s="144" customFormat="1" ht="15">
      <c r="A924" s="342">
        <v>920</v>
      </c>
      <c r="B924" s="144" t="s">
        <v>3351</v>
      </c>
      <c r="C924" s="144" t="s">
        <v>3352</v>
      </c>
      <c r="D924" s="144" t="s">
        <v>3353</v>
      </c>
      <c r="E924" s="144" t="str">
        <f>VLOOKUP(A924,'2'!$X:$AB,2,FALSE)</f>
        <v>Within a day</v>
      </c>
      <c r="F924" s="144">
        <f>VLOOKUP($A924,'2'!$X:$AB,3,FALSE)</f>
        <v>1</v>
      </c>
      <c r="G924" s="144">
        <f>VLOOKUP($A924,'2'!$X:$AB,4,FALSE)</f>
        <v>0.93</v>
      </c>
      <c r="H924" s="343" t="str">
        <f>VLOOKUP($A924,'2'!$X:$AB,5,FALSE)</f>
        <v>Yes</v>
      </c>
      <c r="J924" s="144">
        <v>8.99</v>
      </c>
      <c r="K924" s="144">
        <v>1650</v>
      </c>
      <c r="L924" s="144" t="s">
        <v>3347</v>
      </c>
      <c r="M924" s="144" t="s">
        <v>164</v>
      </c>
      <c r="N924" s="144" t="s">
        <v>266</v>
      </c>
      <c r="O924" s="343">
        <v>8.99</v>
      </c>
    </row>
    <row r="925" spans="1:15" s="144" customFormat="1" ht="15">
      <c r="A925" s="342">
        <v>921</v>
      </c>
      <c r="B925" s="144" t="s">
        <v>3354</v>
      </c>
      <c r="C925" s="144" t="s">
        <v>3355</v>
      </c>
      <c r="D925" s="144" t="s">
        <v>3356</v>
      </c>
      <c r="E925" s="144" t="str">
        <f>VLOOKUP(A925,'2'!$X:$AB,2,FALSE)</f>
        <v>Within a few hours</v>
      </c>
      <c r="F925" s="144">
        <f>VLOOKUP($A925,'2'!$X:$AB,3,FALSE)</f>
        <v>1</v>
      </c>
      <c r="G925" s="144">
        <f>VLOOKUP($A925,'2'!$X:$AB,4,FALSE)</f>
        <v>0.97</v>
      </c>
      <c r="H925" s="343" t="str">
        <f>VLOOKUP($A925,'2'!$X:$AB,5,FALSE)</f>
        <v>Yes</v>
      </c>
      <c r="J925" s="144">
        <v>35</v>
      </c>
      <c r="K925" s="144">
        <v>1653</v>
      </c>
      <c r="L925" s="144" t="s">
        <v>3357</v>
      </c>
      <c r="M925" s="144" t="s">
        <v>164</v>
      </c>
      <c r="N925" s="144" t="s">
        <v>463</v>
      </c>
      <c r="O925" s="343">
        <v>35</v>
      </c>
    </row>
    <row r="926" spans="1:15" s="144" customFormat="1" ht="15">
      <c r="A926" s="342">
        <v>922</v>
      </c>
      <c r="B926" s="144" t="s">
        <v>3358</v>
      </c>
      <c r="C926" s="144" t="s">
        <v>3359</v>
      </c>
      <c r="D926" s="144" t="s">
        <v>3360</v>
      </c>
      <c r="E926" s="144" t="str">
        <f>VLOOKUP(A926,'2'!$X:$AB,2,FALSE)</f>
        <v>Within a day</v>
      </c>
      <c r="F926" s="144">
        <f>VLOOKUP($A926,'2'!$X:$AB,3,FALSE)</f>
        <v>0.86</v>
      </c>
      <c r="G926" s="144">
        <f>VLOOKUP($A926,'2'!$X:$AB,4,FALSE)</f>
        <v>0.96</v>
      </c>
      <c r="H926" s="343" t="str">
        <f>VLOOKUP($A926,'2'!$X:$AB,5,FALSE)</f>
        <v>Yes</v>
      </c>
      <c r="J926" s="144">
        <v>4.9000000000000004</v>
      </c>
      <c r="K926" s="144">
        <v>1653</v>
      </c>
      <c r="L926" s="144" t="s">
        <v>3357</v>
      </c>
      <c r="M926" s="144" t="s">
        <v>188</v>
      </c>
      <c r="N926" s="144" t="s">
        <v>266</v>
      </c>
      <c r="O926" s="343">
        <v>4.9000000000000004</v>
      </c>
    </row>
    <row r="927" spans="1:15" s="144" customFormat="1" ht="15">
      <c r="A927" s="342">
        <v>923</v>
      </c>
      <c r="B927" s="144" t="s">
        <v>3361</v>
      </c>
      <c r="C927" s="144" t="s">
        <v>3362</v>
      </c>
      <c r="D927" s="144" t="s">
        <v>3363</v>
      </c>
      <c r="E927" s="144" t="str">
        <f>VLOOKUP(A927,'2'!$X:$AB,2,FALSE)</f>
        <v>Within an hour</v>
      </c>
      <c r="F927" s="144">
        <f>VLOOKUP($A927,'2'!$X:$AB,3,FALSE)</f>
        <v>1</v>
      </c>
      <c r="G927" s="144">
        <f>VLOOKUP($A927,'2'!$X:$AB,4,FALSE)</f>
        <v>1</v>
      </c>
      <c r="H927" s="343" t="str">
        <f>VLOOKUP($A927,'2'!$X:$AB,5,FALSE)</f>
        <v>Yes</v>
      </c>
      <c r="J927" s="144">
        <v>2.2000000000000002</v>
      </c>
      <c r="K927" s="144">
        <v>1665</v>
      </c>
      <c r="L927" s="144" t="s">
        <v>3364</v>
      </c>
      <c r="M927" s="144" t="s">
        <v>188</v>
      </c>
      <c r="N927" s="144" t="s">
        <v>315</v>
      </c>
      <c r="O927" s="343">
        <v>2.2000000000000002</v>
      </c>
    </row>
    <row r="928" spans="1:15" s="144" customFormat="1" ht="15">
      <c r="A928" s="342">
        <v>924</v>
      </c>
      <c r="B928" s="144" t="s">
        <v>3365</v>
      </c>
      <c r="C928" s="144" t="s">
        <v>3366</v>
      </c>
      <c r="D928" s="144" t="s">
        <v>3363</v>
      </c>
      <c r="E928" s="144" t="str">
        <f>VLOOKUP(A928,'2'!$X:$AB,2,FALSE)</f>
        <v>A few days or more</v>
      </c>
      <c r="F928" s="144">
        <f>VLOOKUP($A928,'2'!$X:$AB,3,FALSE)</f>
        <v>0</v>
      </c>
      <c r="G928" s="144">
        <f>VLOOKUP($A928,'2'!$X:$AB,4,FALSE)</f>
        <v>0.13</v>
      </c>
      <c r="H928" s="343" t="str">
        <f>VLOOKUP($A928,'2'!$X:$AB,5,FALSE)</f>
        <v>No</v>
      </c>
      <c r="J928" s="144">
        <v>1.99</v>
      </c>
      <c r="K928" s="144">
        <v>1670</v>
      </c>
      <c r="L928" s="144" t="s">
        <v>3367</v>
      </c>
      <c r="M928" s="144" t="s">
        <v>188</v>
      </c>
      <c r="N928" s="144" t="s">
        <v>582</v>
      </c>
      <c r="O928" s="343">
        <v>1.99</v>
      </c>
    </row>
    <row r="929" spans="1:15" s="144" customFormat="1" ht="15">
      <c r="A929" s="342">
        <v>925</v>
      </c>
      <c r="B929" s="144" t="s">
        <v>3368</v>
      </c>
      <c r="C929" s="144" t="s">
        <v>3369</v>
      </c>
      <c r="D929" s="144" t="s">
        <v>3370</v>
      </c>
      <c r="E929" s="144" t="str">
        <f>VLOOKUP(A929,'2'!$X:$AB,2,FALSE)</f>
        <v>A few days or more</v>
      </c>
      <c r="F929" s="144">
        <f>VLOOKUP($A929,'2'!$X:$AB,3,FALSE)</f>
        <v>0.2</v>
      </c>
      <c r="G929" s="144">
        <f>VLOOKUP($A929,'2'!$X:$AB,4,FALSE)</f>
        <v>0.62</v>
      </c>
      <c r="H929" s="343" t="str">
        <f>VLOOKUP($A929,'2'!$X:$AB,5,FALSE)</f>
        <v>No</v>
      </c>
      <c r="J929" s="144">
        <v>19.989999999999998</v>
      </c>
      <c r="K929" s="144">
        <v>1670</v>
      </c>
      <c r="L929" s="144" t="s">
        <v>3367</v>
      </c>
      <c r="M929" s="144" t="s">
        <v>188</v>
      </c>
      <c r="N929" s="144" t="s">
        <v>463</v>
      </c>
      <c r="O929" s="343">
        <v>19.989999999999998</v>
      </c>
    </row>
    <row r="930" spans="1:15" s="144" customFormat="1" ht="15">
      <c r="A930" s="342">
        <v>926</v>
      </c>
      <c r="B930" s="144" t="s">
        <v>3371</v>
      </c>
      <c r="C930" s="144" t="s">
        <v>3372</v>
      </c>
      <c r="D930" s="144" t="s">
        <v>3373</v>
      </c>
      <c r="E930" s="144" t="str">
        <f>VLOOKUP(A930,'2'!$X:$AB,2,FALSE)</f>
        <v>Within an hour</v>
      </c>
      <c r="F930" s="144">
        <f>VLOOKUP($A930,'2'!$X:$AB,3,FALSE)</f>
        <v>1</v>
      </c>
      <c r="G930" s="144">
        <f>VLOOKUP($A930,'2'!$X:$AB,4,FALSE)</f>
        <v>1</v>
      </c>
      <c r="H930" s="343" t="str">
        <f>VLOOKUP($A930,'2'!$X:$AB,5,FALSE)</f>
        <v>Yes</v>
      </c>
      <c r="J930" s="144">
        <v>0.99</v>
      </c>
      <c r="K930" s="144">
        <v>1671</v>
      </c>
      <c r="L930" s="144" t="s">
        <v>3374</v>
      </c>
      <c r="M930" s="144" t="s">
        <v>188</v>
      </c>
      <c r="N930" s="144" t="s">
        <v>447</v>
      </c>
      <c r="O930" s="343">
        <v>0.99</v>
      </c>
    </row>
    <row r="931" spans="1:15" s="144" customFormat="1" ht="15">
      <c r="A931" s="342">
        <v>927</v>
      </c>
      <c r="B931" s="144" t="s">
        <v>3375</v>
      </c>
      <c r="C931" s="144" t="s">
        <v>3376</v>
      </c>
      <c r="D931" s="144" t="s">
        <v>3377</v>
      </c>
      <c r="E931" s="144">
        <f>VLOOKUP(A931,'2'!$X:$AB,2,FALSE)</f>
        <v>0</v>
      </c>
      <c r="F931" s="144">
        <f>VLOOKUP($A931,'2'!$X:$AB,3,FALSE)</f>
        <v>0</v>
      </c>
      <c r="G931" s="144">
        <f>VLOOKUP($A931,'2'!$X:$AB,4,FALSE)</f>
        <v>0</v>
      </c>
      <c r="H931" s="343">
        <f>VLOOKUP($A931,'2'!$X:$AB,5,FALSE)</f>
        <v>0</v>
      </c>
      <c r="J931" s="144">
        <v>15.01</v>
      </c>
      <c r="K931" s="144">
        <v>1671</v>
      </c>
      <c r="L931" s="144" t="s">
        <v>3374</v>
      </c>
      <c r="M931" s="144" t="s">
        <v>188</v>
      </c>
      <c r="N931" s="144" t="s">
        <v>369</v>
      </c>
      <c r="O931" s="343">
        <v>15.01</v>
      </c>
    </row>
    <row r="932" spans="1:15" s="144" customFormat="1" ht="15">
      <c r="A932" s="342">
        <v>928</v>
      </c>
      <c r="B932" s="144" t="s">
        <v>3378</v>
      </c>
      <c r="C932" s="144" t="s">
        <v>3379</v>
      </c>
      <c r="D932" s="144" t="s">
        <v>3377</v>
      </c>
      <c r="E932" s="144">
        <f>VLOOKUP(A932,'2'!$X:$AB,2,FALSE)</f>
        <v>0</v>
      </c>
      <c r="F932" s="144">
        <f>VLOOKUP($A932,'2'!$X:$AB,3,FALSE)</f>
        <v>0</v>
      </c>
      <c r="G932" s="144">
        <f>VLOOKUP($A932,'2'!$X:$AB,4,FALSE)</f>
        <v>0</v>
      </c>
      <c r="H932" s="343">
        <f>VLOOKUP($A932,'2'!$X:$AB,5,FALSE)</f>
        <v>0</v>
      </c>
      <c r="J932" s="144">
        <v>69.55</v>
      </c>
      <c r="K932" s="144">
        <v>1672</v>
      </c>
      <c r="L932" s="144" t="s">
        <v>3380</v>
      </c>
      <c r="M932" s="144" t="s">
        <v>176</v>
      </c>
      <c r="N932" s="144" t="s">
        <v>177</v>
      </c>
      <c r="O932" s="343">
        <v>69.55</v>
      </c>
    </row>
    <row r="933" spans="1:15" s="144" customFormat="1" ht="15">
      <c r="A933" s="342">
        <v>929</v>
      </c>
      <c r="B933" s="144" t="s">
        <v>3381</v>
      </c>
      <c r="C933" s="144" t="s">
        <v>3382</v>
      </c>
      <c r="D933" s="144" t="s">
        <v>3377</v>
      </c>
      <c r="E933" s="144" t="str">
        <f>VLOOKUP(A933,'2'!$X:$AB,2,FALSE)</f>
        <v>Within a few hours</v>
      </c>
      <c r="F933" s="144">
        <f>VLOOKUP($A933,'2'!$X:$AB,3,FALSE)</f>
        <v>1</v>
      </c>
      <c r="G933" s="144">
        <f>VLOOKUP($A933,'2'!$X:$AB,4,FALSE)</f>
        <v>0.98</v>
      </c>
      <c r="H933" s="343" t="str">
        <f>VLOOKUP($A933,'2'!$X:$AB,5,FALSE)</f>
        <v>Yes</v>
      </c>
      <c r="J933" s="144">
        <v>14.3</v>
      </c>
      <c r="K933" s="144">
        <v>1672</v>
      </c>
      <c r="L933" s="144" t="s">
        <v>3380</v>
      </c>
      <c r="M933" s="144" t="s">
        <v>188</v>
      </c>
      <c r="N933" s="144" t="s">
        <v>315</v>
      </c>
      <c r="O933" s="343">
        <v>14.3</v>
      </c>
    </row>
    <row r="934" spans="1:15" s="144" customFormat="1" ht="15">
      <c r="A934" s="342">
        <v>930</v>
      </c>
      <c r="B934" s="144" t="s">
        <v>3383</v>
      </c>
      <c r="C934" s="144" t="s">
        <v>3384</v>
      </c>
      <c r="D934" s="144" t="s">
        <v>3385</v>
      </c>
      <c r="E934" s="144" t="str">
        <f>VLOOKUP(A934,'2'!$X:$AB,2,FALSE)</f>
        <v>Within an hour</v>
      </c>
      <c r="F934" s="144">
        <f>VLOOKUP($A934,'2'!$X:$AB,3,FALSE)</f>
        <v>0.9</v>
      </c>
      <c r="G934" s="144">
        <f>VLOOKUP($A934,'2'!$X:$AB,4,FALSE)</f>
        <v>0.82</v>
      </c>
      <c r="H934" s="343" t="str">
        <f>VLOOKUP($A934,'2'!$X:$AB,5,FALSE)</f>
        <v>No</v>
      </c>
      <c r="J934" s="144">
        <v>6.85</v>
      </c>
      <c r="K934" s="144">
        <v>1679</v>
      </c>
      <c r="L934" s="144" t="s">
        <v>3386</v>
      </c>
      <c r="M934" s="144" t="s">
        <v>188</v>
      </c>
      <c r="N934" s="144" t="s">
        <v>189</v>
      </c>
      <c r="O934" s="343">
        <v>6.85</v>
      </c>
    </row>
    <row r="935" spans="1:15" s="144" customFormat="1" ht="15">
      <c r="A935" s="342">
        <v>931</v>
      </c>
      <c r="B935" s="144" t="s">
        <v>3387</v>
      </c>
      <c r="C935" s="144" t="s">
        <v>3388</v>
      </c>
      <c r="D935" s="144" t="s">
        <v>3385</v>
      </c>
      <c r="E935" s="144" t="str">
        <f>VLOOKUP(A935,'2'!$X:$AB,2,FALSE)</f>
        <v>Within an hour</v>
      </c>
      <c r="F935" s="144">
        <f>VLOOKUP($A935,'2'!$X:$AB,3,FALSE)</f>
        <v>1</v>
      </c>
      <c r="G935" s="144">
        <f>VLOOKUP($A935,'2'!$X:$AB,4,FALSE)</f>
        <v>0.94</v>
      </c>
      <c r="H935" s="343" t="str">
        <f>VLOOKUP($A935,'2'!$X:$AB,5,FALSE)</f>
        <v>Yes</v>
      </c>
      <c r="J935" s="144">
        <v>19.510000000000002</v>
      </c>
      <c r="K935" s="144">
        <v>1680</v>
      </c>
      <c r="L935" s="144" t="s">
        <v>3389</v>
      </c>
      <c r="M935" s="144" t="s">
        <v>188</v>
      </c>
      <c r="N935" s="144" t="s">
        <v>240</v>
      </c>
      <c r="O935" s="343">
        <v>19.510000000000002</v>
      </c>
    </row>
    <row r="936" spans="1:15" s="144" customFormat="1" ht="15">
      <c r="A936" s="342">
        <v>932</v>
      </c>
      <c r="B936" s="144" t="s">
        <v>3390</v>
      </c>
      <c r="C936" s="144" t="s">
        <v>3391</v>
      </c>
      <c r="D936" s="144" t="s">
        <v>3392</v>
      </c>
      <c r="E936" s="144" t="str">
        <f>VLOOKUP(A936,'2'!$X:$AB,2,FALSE)</f>
        <v>Within a day</v>
      </c>
      <c r="F936" s="144">
        <f>VLOOKUP($A936,'2'!$X:$AB,3,FALSE)</f>
        <v>1</v>
      </c>
      <c r="G936" s="144">
        <f>VLOOKUP($A936,'2'!$X:$AB,4,FALSE)</f>
        <v>0.75</v>
      </c>
      <c r="H936" s="343" t="str">
        <f>VLOOKUP($A936,'2'!$X:$AB,5,FALSE)</f>
        <v>No</v>
      </c>
      <c r="J936" s="144">
        <v>10.25</v>
      </c>
      <c r="K936" s="144">
        <v>1680</v>
      </c>
      <c r="L936" s="144" t="s">
        <v>3389</v>
      </c>
      <c r="M936" s="144" t="s">
        <v>188</v>
      </c>
      <c r="N936" s="144" t="s">
        <v>189</v>
      </c>
      <c r="O936" s="343">
        <v>10.25</v>
      </c>
    </row>
    <row r="937" spans="1:15" s="144" customFormat="1" ht="15">
      <c r="A937" s="342">
        <v>933</v>
      </c>
      <c r="B937" s="144" t="s">
        <v>3393</v>
      </c>
      <c r="C937" s="144" t="s">
        <v>3394</v>
      </c>
      <c r="D937" s="144" t="s">
        <v>3392</v>
      </c>
      <c r="E937" s="144" t="str">
        <f>VLOOKUP(A937,'2'!$X:$AB,2,FALSE)</f>
        <v>Within a day</v>
      </c>
      <c r="F937" s="144">
        <f>VLOOKUP($A937,'2'!$X:$AB,3,FALSE)</f>
        <v>0.56000000000000005</v>
      </c>
      <c r="G937" s="144">
        <f>VLOOKUP($A937,'2'!$X:$AB,4,FALSE)</f>
        <v>0.99</v>
      </c>
      <c r="H937" s="343" t="str">
        <f>VLOOKUP($A937,'2'!$X:$AB,5,FALSE)</f>
        <v>No</v>
      </c>
      <c r="J937" s="144">
        <v>5.41</v>
      </c>
      <c r="K937" s="144">
        <v>1682</v>
      </c>
      <c r="L937" s="144" t="s">
        <v>3395</v>
      </c>
      <c r="M937" s="144" t="s">
        <v>188</v>
      </c>
      <c r="N937" s="144" t="s">
        <v>189</v>
      </c>
      <c r="O937" s="343">
        <v>5.41</v>
      </c>
    </row>
    <row r="938" spans="1:15" s="144" customFormat="1" ht="15">
      <c r="A938" s="342">
        <v>934</v>
      </c>
      <c r="B938" s="144" t="s">
        <v>3396</v>
      </c>
      <c r="C938" s="144" t="s">
        <v>3397</v>
      </c>
      <c r="D938" s="144" t="s">
        <v>3398</v>
      </c>
      <c r="E938" s="144" t="str">
        <f>VLOOKUP(A938,'2'!$X:$AB,2,FALSE)</f>
        <v>Within an hour</v>
      </c>
      <c r="F938" s="144">
        <f>VLOOKUP($A938,'2'!$X:$AB,3,FALSE)</f>
        <v>1</v>
      </c>
      <c r="G938" s="144">
        <f>VLOOKUP($A938,'2'!$X:$AB,4,FALSE)</f>
        <v>0.96</v>
      </c>
      <c r="H938" s="343" t="str">
        <f>VLOOKUP($A938,'2'!$X:$AB,5,FALSE)</f>
        <v>Yes</v>
      </c>
      <c r="J938" s="144">
        <v>4.7</v>
      </c>
      <c r="K938" s="144">
        <v>1682</v>
      </c>
      <c r="L938" s="144" t="s">
        <v>3395</v>
      </c>
      <c r="M938" s="144" t="s">
        <v>188</v>
      </c>
      <c r="N938" s="144" t="s">
        <v>315</v>
      </c>
      <c r="O938" s="343">
        <v>4.7</v>
      </c>
    </row>
    <row r="939" spans="1:15" s="144" customFormat="1" ht="15">
      <c r="A939" s="342">
        <v>935</v>
      </c>
      <c r="B939" s="144" t="s">
        <v>3399</v>
      </c>
      <c r="C939" s="144" t="s">
        <v>3400</v>
      </c>
      <c r="D939" s="144" t="s">
        <v>3401</v>
      </c>
      <c r="E939" s="144" t="str">
        <f>VLOOKUP(A939,'2'!$X:$AB,2,FALSE)</f>
        <v>Within an hour</v>
      </c>
      <c r="F939" s="144">
        <f>VLOOKUP($A939,'2'!$X:$AB,3,FALSE)</f>
        <v>1</v>
      </c>
      <c r="G939" s="144">
        <f>VLOOKUP($A939,'2'!$X:$AB,4,FALSE)</f>
        <v>0</v>
      </c>
      <c r="H939" s="343" t="str">
        <f>VLOOKUP($A939,'2'!$X:$AB,5,FALSE)</f>
        <v>Yes</v>
      </c>
      <c r="J939" s="144">
        <v>5.41</v>
      </c>
      <c r="K939" s="144">
        <v>1683</v>
      </c>
      <c r="L939" s="144" t="s">
        <v>3402</v>
      </c>
      <c r="M939" s="144" t="s">
        <v>188</v>
      </c>
      <c r="N939" s="144" t="s">
        <v>189</v>
      </c>
      <c r="O939" s="343">
        <v>5.41</v>
      </c>
    </row>
    <row r="940" spans="1:15" s="144" customFormat="1" ht="15">
      <c r="A940" s="342">
        <v>936</v>
      </c>
      <c r="B940" s="144" t="s">
        <v>3403</v>
      </c>
      <c r="C940" s="144" t="s">
        <v>3404</v>
      </c>
      <c r="D940" s="144" t="s">
        <v>3401</v>
      </c>
      <c r="E940" s="144" t="str">
        <f>VLOOKUP(A940,'2'!$X:$AB,2,FALSE)</f>
        <v>Within a few hours</v>
      </c>
      <c r="F940" s="144">
        <f>VLOOKUP($A940,'2'!$X:$AB,3,FALSE)</f>
        <v>0.76</v>
      </c>
      <c r="G940" s="144">
        <f>VLOOKUP($A940,'2'!$X:$AB,4,FALSE)</f>
        <v>0.65</v>
      </c>
      <c r="H940" s="343" t="str">
        <f>VLOOKUP($A940,'2'!$X:$AB,5,FALSE)</f>
        <v>Yes</v>
      </c>
      <c r="J940" s="144">
        <v>4.7</v>
      </c>
      <c r="K940" s="144">
        <v>1683</v>
      </c>
      <c r="L940" s="144" t="s">
        <v>3402</v>
      </c>
      <c r="M940" s="144" t="s">
        <v>188</v>
      </c>
      <c r="N940" s="144" t="s">
        <v>315</v>
      </c>
      <c r="O940" s="343">
        <v>4.7</v>
      </c>
    </row>
    <row r="941" spans="1:15" s="144" customFormat="1" ht="15">
      <c r="A941" s="342">
        <v>937</v>
      </c>
      <c r="B941" s="144" t="s">
        <v>3405</v>
      </c>
      <c r="C941" s="144" t="s">
        <v>3406</v>
      </c>
      <c r="D941" s="144" t="s">
        <v>3407</v>
      </c>
      <c r="E941" s="144">
        <f>VLOOKUP(A941,'2'!$X:$AB,2,FALSE)</f>
        <v>0</v>
      </c>
      <c r="F941" s="144">
        <f>VLOOKUP($A941,'2'!$X:$AB,3,FALSE)</f>
        <v>0</v>
      </c>
      <c r="G941" s="144">
        <f>VLOOKUP($A941,'2'!$X:$AB,4,FALSE)</f>
        <v>0</v>
      </c>
      <c r="H941" s="343">
        <f>VLOOKUP($A941,'2'!$X:$AB,5,FALSE)</f>
        <v>0</v>
      </c>
      <c r="J941" s="144">
        <v>5.33</v>
      </c>
      <c r="K941" s="144">
        <v>1686</v>
      </c>
      <c r="L941" s="144" t="s">
        <v>3408</v>
      </c>
      <c r="M941" s="144" t="s">
        <v>188</v>
      </c>
      <c r="N941" s="144" t="s">
        <v>189</v>
      </c>
      <c r="O941" s="343">
        <v>5.33</v>
      </c>
    </row>
    <row r="942" spans="1:15" s="144" customFormat="1" ht="15">
      <c r="A942" s="342">
        <v>938</v>
      </c>
      <c r="B942" s="144" t="s">
        <v>3409</v>
      </c>
      <c r="C942" s="144" t="s">
        <v>3410</v>
      </c>
      <c r="D942" s="144" t="s">
        <v>3411</v>
      </c>
      <c r="E942" s="144" t="str">
        <f>VLOOKUP(A942,'2'!$X:$AB,2,FALSE)</f>
        <v>Within a few hours</v>
      </c>
      <c r="F942" s="144">
        <f>VLOOKUP($A942,'2'!$X:$AB,3,FALSE)</f>
        <v>1</v>
      </c>
      <c r="G942" s="144">
        <f>VLOOKUP($A942,'2'!$X:$AB,4,FALSE)</f>
        <v>0.56000000000000005</v>
      </c>
      <c r="H942" s="343" t="str">
        <f>VLOOKUP($A942,'2'!$X:$AB,5,FALSE)</f>
        <v>No</v>
      </c>
      <c r="J942" s="144">
        <v>35</v>
      </c>
      <c r="K942" s="144">
        <v>1689</v>
      </c>
      <c r="L942" s="144" t="s">
        <v>3412</v>
      </c>
      <c r="M942" s="144" t="s">
        <v>188</v>
      </c>
      <c r="N942" s="144" t="s">
        <v>463</v>
      </c>
      <c r="O942" s="343">
        <v>35</v>
      </c>
    </row>
    <row r="943" spans="1:15" s="144" customFormat="1" ht="15">
      <c r="A943" s="342">
        <v>939</v>
      </c>
      <c r="B943" s="144" t="s">
        <v>3413</v>
      </c>
      <c r="C943" s="144" t="s">
        <v>3414</v>
      </c>
      <c r="D943" s="144" t="s">
        <v>3411</v>
      </c>
      <c r="E943" s="144" t="str">
        <f>VLOOKUP(A943,'2'!$X:$AB,2,FALSE)</f>
        <v>Within an hour</v>
      </c>
      <c r="F943" s="144">
        <f>VLOOKUP($A943,'2'!$X:$AB,3,FALSE)</f>
        <v>1</v>
      </c>
      <c r="G943" s="144">
        <f>VLOOKUP($A943,'2'!$X:$AB,4,FALSE)</f>
        <v>1</v>
      </c>
      <c r="H943" s="343" t="str">
        <f>VLOOKUP($A943,'2'!$X:$AB,5,FALSE)</f>
        <v>Yes</v>
      </c>
      <c r="J943" s="144">
        <v>5.26</v>
      </c>
      <c r="K943" s="144">
        <v>1690</v>
      </c>
      <c r="L943" s="144" t="s">
        <v>3415</v>
      </c>
      <c r="M943" s="144" t="s">
        <v>188</v>
      </c>
      <c r="N943" s="144" t="s">
        <v>266</v>
      </c>
      <c r="O943" s="343">
        <v>5.26</v>
      </c>
    </row>
    <row r="944" spans="1:15" s="144" customFormat="1" ht="15">
      <c r="A944" s="342">
        <v>940</v>
      </c>
      <c r="B944" s="144" t="s">
        <v>3416</v>
      </c>
      <c r="C944" s="144" t="s">
        <v>3417</v>
      </c>
      <c r="D944" s="144" t="s">
        <v>3411</v>
      </c>
      <c r="E944" s="144" t="str">
        <f>VLOOKUP(A944,'2'!$X:$AB,2,FALSE)</f>
        <v>Within a day</v>
      </c>
      <c r="F944" s="144">
        <f>VLOOKUP($A944,'2'!$X:$AB,3,FALSE)</f>
        <v>1</v>
      </c>
      <c r="G944" s="144">
        <f>VLOOKUP($A944,'2'!$X:$AB,4,FALSE)</f>
        <v>0.72</v>
      </c>
      <c r="H944" s="343" t="str">
        <f>VLOOKUP($A944,'2'!$X:$AB,5,FALSE)</f>
        <v>Yes</v>
      </c>
      <c r="J944" s="144">
        <v>19.989999999999998</v>
      </c>
      <c r="K944" s="144">
        <v>1690</v>
      </c>
      <c r="L944" s="144" t="s">
        <v>3415</v>
      </c>
      <c r="M944" s="144" t="s">
        <v>188</v>
      </c>
      <c r="N944" s="144" t="s">
        <v>463</v>
      </c>
      <c r="O944" s="343">
        <v>19.989999999999998</v>
      </c>
    </row>
    <row r="945" spans="1:15" s="144" customFormat="1" ht="15">
      <c r="A945" s="342">
        <v>941</v>
      </c>
      <c r="B945" s="144" t="s">
        <v>3418</v>
      </c>
      <c r="C945" s="144" t="s">
        <v>3419</v>
      </c>
      <c r="D945" s="144" t="s">
        <v>3411</v>
      </c>
      <c r="E945" s="144" t="str">
        <f>VLOOKUP(A945,'2'!$X:$AB,2,FALSE)</f>
        <v>Within a few hours</v>
      </c>
      <c r="F945" s="144">
        <f>VLOOKUP($A945,'2'!$X:$AB,3,FALSE)</f>
        <v>1</v>
      </c>
      <c r="G945" s="144">
        <f>VLOOKUP($A945,'2'!$X:$AB,4,FALSE)</f>
        <v>0.82</v>
      </c>
      <c r="H945" s="343" t="str">
        <f>VLOOKUP($A945,'2'!$X:$AB,5,FALSE)</f>
        <v>No</v>
      </c>
      <c r="J945" s="144">
        <v>8.3699999999999992</v>
      </c>
      <c r="K945" s="144">
        <v>1692</v>
      </c>
      <c r="L945" s="144" t="s">
        <v>3420</v>
      </c>
      <c r="M945" s="144" t="s">
        <v>188</v>
      </c>
      <c r="N945" s="144" t="s">
        <v>574</v>
      </c>
      <c r="O945" s="343">
        <v>8.3699999999999992</v>
      </c>
    </row>
    <row r="946" spans="1:15" s="144" customFormat="1" ht="15">
      <c r="A946" s="342">
        <v>942</v>
      </c>
      <c r="B946" s="144" t="s">
        <v>3421</v>
      </c>
      <c r="C946" s="144" t="s">
        <v>3422</v>
      </c>
      <c r="D946" s="144" t="s">
        <v>3423</v>
      </c>
      <c r="E946" s="144" t="str">
        <f>VLOOKUP(A946,'2'!$X:$AB,2,FALSE)</f>
        <v>Within an hour</v>
      </c>
      <c r="F946" s="144">
        <f>VLOOKUP($A946,'2'!$X:$AB,3,FALSE)</f>
        <v>1</v>
      </c>
      <c r="G946" s="144">
        <f>VLOOKUP($A946,'2'!$X:$AB,4,FALSE)</f>
        <v>0.98</v>
      </c>
      <c r="H946" s="343" t="str">
        <f>VLOOKUP($A946,'2'!$X:$AB,5,FALSE)</f>
        <v>Yes</v>
      </c>
      <c r="J946" s="144">
        <v>5.76</v>
      </c>
      <c r="K946" s="144">
        <v>1693</v>
      </c>
      <c r="L946" s="144" t="s">
        <v>3424</v>
      </c>
      <c r="M946" s="144" t="s">
        <v>188</v>
      </c>
      <c r="N946" s="144" t="s">
        <v>315</v>
      </c>
      <c r="O946" s="343">
        <v>5.76</v>
      </c>
    </row>
    <row r="947" spans="1:15" s="144" customFormat="1" ht="15">
      <c r="A947" s="342">
        <v>943</v>
      </c>
      <c r="B947" s="144" t="s">
        <v>3425</v>
      </c>
      <c r="C947" s="144" t="s">
        <v>3426</v>
      </c>
      <c r="D947" s="144" t="s">
        <v>3423</v>
      </c>
      <c r="E947" s="144" t="str">
        <f>VLOOKUP(A947,'2'!$X:$AB,2,FALSE)</f>
        <v>Within an hour</v>
      </c>
      <c r="F947" s="144">
        <f>VLOOKUP($A947,'2'!$X:$AB,3,FALSE)</f>
        <v>1</v>
      </c>
      <c r="G947" s="144">
        <f>VLOOKUP($A947,'2'!$X:$AB,4,FALSE)</f>
        <v>0.75</v>
      </c>
      <c r="H947" s="343" t="str">
        <f>VLOOKUP($A947,'2'!$X:$AB,5,FALSE)</f>
        <v>No</v>
      </c>
      <c r="J947" s="144">
        <v>1.39</v>
      </c>
      <c r="K947" s="144">
        <v>1693</v>
      </c>
      <c r="L947" s="144" t="s">
        <v>3424</v>
      </c>
      <c r="M947" s="144" t="s">
        <v>164</v>
      </c>
      <c r="N947" s="144" t="s">
        <v>240</v>
      </c>
      <c r="O947" s="343">
        <v>1.39</v>
      </c>
    </row>
    <row r="948" spans="1:15" s="144" customFormat="1" ht="15">
      <c r="A948" s="342">
        <v>944</v>
      </c>
      <c r="B948" s="144" t="s">
        <v>3427</v>
      </c>
      <c r="C948" s="144" t="s">
        <v>3428</v>
      </c>
      <c r="D948" s="144" t="s">
        <v>3429</v>
      </c>
      <c r="E948" s="144" t="str">
        <f>VLOOKUP(A948,'2'!$X:$AB,2,FALSE)</f>
        <v>Within an hour</v>
      </c>
      <c r="F948" s="144">
        <f>VLOOKUP($A948,'2'!$X:$AB,3,FALSE)</f>
        <v>1</v>
      </c>
      <c r="G948" s="144">
        <f>VLOOKUP($A948,'2'!$X:$AB,4,FALSE)</f>
        <v>0.99</v>
      </c>
      <c r="H948" s="343" t="str">
        <f>VLOOKUP($A948,'2'!$X:$AB,5,FALSE)</f>
        <v>No</v>
      </c>
      <c r="J948" s="144">
        <v>5.5</v>
      </c>
      <c r="K948" s="144">
        <v>1697</v>
      </c>
      <c r="L948" s="144" t="s">
        <v>3430</v>
      </c>
      <c r="M948" s="144" t="s">
        <v>188</v>
      </c>
      <c r="N948" s="144" t="s">
        <v>463</v>
      </c>
      <c r="O948" s="343">
        <v>5.5</v>
      </c>
    </row>
    <row r="949" spans="1:15" s="144" customFormat="1" ht="15">
      <c r="A949" s="342">
        <v>945</v>
      </c>
      <c r="B949" s="144" t="s">
        <v>3431</v>
      </c>
      <c r="C949" s="144" t="s">
        <v>3432</v>
      </c>
      <c r="D949" s="144" t="s">
        <v>3433</v>
      </c>
      <c r="E949" s="144">
        <f>VLOOKUP(A949,'2'!$X:$AB,2,FALSE)</f>
        <v>0</v>
      </c>
      <c r="F949" s="144">
        <f>VLOOKUP($A949,'2'!$X:$AB,3,FALSE)</f>
        <v>0</v>
      </c>
      <c r="G949" s="144">
        <f>VLOOKUP($A949,'2'!$X:$AB,4,FALSE)</f>
        <v>0</v>
      </c>
      <c r="H949" s="343">
        <f>VLOOKUP($A949,'2'!$X:$AB,5,FALSE)</f>
        <v>0</v>
      </c>
      <c r="J949" s="144">
        <v>5.26</v>
      </c>
      <c r="K949" s="144">
        <v>1699</v>
      </c>
      <c r="L949" s="144" t="s">
        <v>3434</v>
      </c>
      <c r="M949" s="144" t="s">
        <v>188</v>
      </c>
      <c r="N949" s="144" t="s">
        <v>369</v>
      </c>
      <c r="O949" s="343">
        <v>5.26</v>
      </c>
    </row>
    <row r="950" spans="1:15" s="144" customFormat="1" ht="15">
      <c r="A950" s="342">
        <v>946</v>
      </c>
      <c r="B950" s="144" t="s">
        <v>3435</v>
      </c>
      <c r="C950" s="144" t="s">
        <v>3436</v>
      </c>
      <c r="D950" s="144" t="s">
        <v>3437</v>
      </c>
      <c r="E950" s="144" t="str">
        <f>VLOOKUP(A950,'2'!$X:$AB,2,FALSE)</f>
        <v>Within an hour</v>
      </c>
      <c r="F950" s="144">
        <f>VLOOKUP($A950,'2'!$X:$AB,3,FALSE)</f>
        <v>1</v>
      </c>
      <c r="G950" s="144">
        <f>VLOOKUP($A950,'2'!$X:$AB,4,FALSE)</f>
        <v>0.97</v>
      </c>
      <c r="H950" s="343" t="str">
        <f>VLOOKUP($A950,'2'!$X:$AB,5,FALSE)</f>
        <v>No</v>
      </c>
      <c r="J950" s="144">
        <v>5.4</v>
      </c>
      <c r="K950" s="144">
        <v>1699</v>
      </c>
      <c r="L950" s="144" t="s">
        <v>3434</v>
      </c>
      <c r="M950" s="144" t="s">
        <v>188</v>
      </c>
      <c r="N950" s="144" t="s">
        <v>315</v>
      </c>
      <c r="O950" s="343">
        <v>5.4</v>
      </c>
    </row>
    <row r="951" spans="1:15" s="144" customFormat="1" ht="15">
      <c r="A951" s="342">
        <v>947</v>
      </c>
      <c r="B951" s="144" t="s">
        <v>3438</v>
      </c>
      <c r="C951" s="144" t="s">
        <v>3439</v>
      </c>
      <c r="D951" s="144" t="s">
        <v>3440</v>
      </c>
      <c r="E951" s="144" t="str">
        <f>VLOOKUP(A951,'2'!$X:$AB,2,FALSE)</f>
        <v>Within an hour</v>
      </c>
      <c r="F951" s="144">
        <f>VLOOKUP($A951,'2'!$X:$AB,3,FALSE)</f>
        <v>1</v>
      </c>
      <c r="G951" s="144">
        <f>VLOOKUP($A951,'2'!$X:$AB,4,FALSE)</f>
        <v>0.71</v>
      </c>
      <c r="H951" s="343" t="str">
        <f>VLOOKUP($A951,'2'!$X:$AB,5,FALSE)</f>
        <v>No</v>
      </c>
      <c r="J951" s="144">
        <v>13.32</v>
      </c>
      <c r="K951" s="144">
        <v>1702</v>
      </c>
      <c r="L951" s="144" t="s">
        <v>3441</v>
      </c>
      <c r="M951" s="144" t="s">
        <v>188</v>
      </c>
      <c r="N951" s="144" t="s">
        <v>708</v>
      </c>
      <c r="O951" s="343">
        <v>13.32</v>
      </c>
    </row>
    <row r="952" spans="1:15" s="144" customFormat="1" ht="15">
      <c r="A952" s="342">
        <v>948</v>
      </c>
      <c r="B952" s="144" t="s">
        <v>3442</v>
      </c>
      <c r="C952" s="144" t="s">
        <v>3443</v>
      </c>
      <c r="D952" s="144" t="s">
        <v>3440</v>
      </c>
      <c r="E952" s="144" t="str">
        <f>VLOOKUP(A952,'2'!$X:$AB,2,FALSE)</f>
        <v>Within a day</v>
      </c>
      <c r="F952" s="144">
        <f>VLOOKUP($A952,'2'!$X:$AB,3,FALSE)</f>
        <v>1</v>
      </c>
      <c r="G952" s="144">
        <f>VLOOKUP($A952,'2'!$X:$AB,4,FALSE)</f>
        <v>1</v>
      </c>
      <c r="H952" s="343" t="str">
        <f>VLOOKUP($A952,'2'!$X:$AB,5,FALSE)</f>
        <v>No</v>
      </c>
      <c r="J952" s="144">
        <v>2.2599999999999998</v>
      </c>
      <c r="K952" s="144">
        <v>1702</v>
      </c>
      <c r="L952" s="144" t="s">
        <v>3441</v>
      </c>
      <c r="M952" s="144" t="s">
        <v>164</v>
      </c>
      <c r="N952" s="144" t="s">
        <v>315</v>
      </c>
      <c r="O952" s="343">
        <v>2.2599999999999998</v>
      </c>
    </row>
    <row r="953" spans="1:15" s="144" customFormat="1" ht="15">
      <c r="A953" s="342">
        <v>949</v>
      </c>
      <c r="B953" s="144" t="s">
        <v>3444</v>
      </c>
      <c r="C953" s="144" t="s">
        <v>3445</v>
      </c>
      <c r="D953" s="144" t="s">
        <v>3446</v>
      </c>
      <c r="E953" s="144" t="str">
        <f>VLOOKUP(A953,'2'!$X:$AB,2,FALSE)</f>
        <v>Within an hour</v>
      </c>
      <c r="F953" s="144">
        <f>VLOOKUP($A953,'2'!$X:$AB,3,FALSE)</f>
        <v>0.9</v>
      </c>
      <c r="G953" s="144">
        <f>VLOOKUP($A953,'2'!$X:$AB,4,FALSE)</f>
        <v>1</v>
      </c>
      <c r="H953" s="343" t="str">
        <f>VLOOKUP($A953,'2'!$X:$AB,5,FALSE)</f>
        <v>Yes</v>
      </c>
      <c r="J953" s="144">
        <v>1.39</v>
      </c>
      <c r="K953" s="144">
        <v>1708</v>
      </c>
      <c r="L953" s="144" t="s">
        <v>3447</v>
      </c>
      <c r="M953" s="144" t="s">
        <v>188</v>
      </c>
      <c r="N953" s="144" t="s">
        <v>240</v>
      </c>
      <c r="O953" s="343">
        <v>1.39</v>
      </c>
    </row>
    <row r="954" spans="1:15" s="144" customFormat="1" ht="15">
      <c r="A954" s="342">
        <v>950</v>
      </c>
      <c r="B954" s="144" t="s">
        <v>3448</v>
      </c>
      <c r="C954" s="144" t="s">
        <v>3449</v>
      </c>
      <c r="D954" s="144" t="s">
        <v>3446</v>
      </c>
      <c r="E954" s="144" t="str">
        <f>VLOOKUP(A954,'2'!$X:$AB,2,FALSE)</f>
        <v>Within an hour</v>
      </c>
      <c r="F954" s="144">
        <f>VLOOKUP($A954,'2'!$X:$AB,3,FALSE)</f>
        <v>1</v>
      </c>
      <c r="G954" s="144">
        <f>VLOOKUP($A954,'2'!$X:$AB,4,FALSE)</f>
        <v>0.9</v>
      </c>
      <c r="H954" s="343" t="str">
        <f>VLOOKUP($A954,'2'!$X:$AB,5,FALSE)</f>
        <v>Yes</v>
      </c>
      <c r="J954" s="144">
        <v>3</v>
      </c>
      <c r="K954" s="144">
        <v>1708</v>
      </c>
      <c r="L954" s="144" t="s">
        <v>3447</v>
      </c>
      <c r="M954" s="144" t="s">
        <v>188</v>
      </c>
      <c r="N954" s="144" t="s">
        <v>266</v>
      </c>
      <c r="O954" s="343">
        <v>3</v>
      </c>
    </row>
    <row r="955" spans="1:15" s="144" customFormat="1" ht="15">
      <c r="A955" s="342">
        <v>951</v>
      </c>
      <c r="B955" s="144" t="s">
        <v>3450</v>
      </c>
      <c r="C955" s="144" t="s">
        <v>3451</v>
      </c>
      <c r="D955" s="144" t="s">
        <v>3452</v>
      </c>
      <c r="E955" s="144">
        <f>VLOOKUP(A955,'2'!$X:$AB,2,FALSE)</f>
        <v>0</v>
      </c>
      <c r="F955" s="144">
        <f>VLOOKUP($A955,'2'!$X:$AB,3,FALSE)</f>
        <v>0</v>
      </c>
      <c r="G955" s="144">
        <f>VLOOKUP($A955,'2'!$X:$AB,4,FALSE)</f>
        <v>0</v>
      </c>
      <c r="H955" s="343">
        <f>VLOOKUP($A955,'2'!$X:$AB,5,FALSE)</f>
        <v>0</v>
      </c>
      <c r="J955" s="144">
        <v>2.99</v>
      </c>
      <c r="K955" s="144">
        <v>1709</v>
      </c>
      <c r="L955" s="144" t="s">
        <v>3453</v>
      </c>
      <c r="M955" s="144" t="s">
        <v>188</v>
      </c>
      <c r="N955" s="144" t="s">
        <v>369</v>
      </c>
      <c r="O955" s="343">
        <v>2.99</v>
      </c>
    </row>
    <row r="956" spans="1:15" s="144" customFormat="1" ht="15">
      <c r="A956" s="342">
        <v>952</v>
      </c>
      <c r="B956" s="144" t="s">
        <v>3454</v>
      </c>
      <c r="C956" s="144" t="s">
        <v>3455</v>
      </c>
      <c r="D956" s="144" t="s">
        <v>3456</v>
      </c>
      <c r="E956" s="144" t="str">
        <f>VLOOKUP(A956,'2'!$X:$AB,2,FALSE)</f>
        <v>A few days or more</v>
      </c>
      <c r="F956" s="144">
        <f>VLOOKUP($A956,'2'!$X:$AB,3,FALSE)</f>
        <v>0</v>
      </c>
      <c r="G956" s="144">
        <f>VLOOKUP($A956,'2'!$X:$AB,4,FALSE)</f>
        <v>1</v>
      </c>
      <c r="H956" s="343" t="str">
        <f>VLOOKUP($A956,'2'!$X:$AB,5,FALSE)</f>
        <v>No</v>
      </c>
      <c r="J956" s="144">
        <v>19.989999999999998</v>
      </c>
      <c r="K956" s="144">
        <v>1709</v>
      </c>
      <c r="L956" s="144" t="s">
        <v>3453</v>
      </c>
      <c r="M956" s="144" t="s">
        <v>188</v>
      </c>
      <c r="N956" s="144" t="s">
        <v>463</v>
      </c>
      <c r="O956" s="343">
        <v>19.989999999999998</v>
      </c>
    </row>
    <row r="957" spans="1:15" s="144" customFormat="1" ht="15">
      <c r="A957" s="342">
        <v>953</v>
      </c>
      <c r="B957" s="144" t="s">
        <v>3457</v>
      </c>
      <c r="C957" s="144" t="s">
        <v>3458</v>
      </c>
      <c r="D957" s="144" t="s">
        <v>3459</v>
      </c>
      <c r="E957" s="144" t="str">
        <f>VLOOKUP(A957,'2'!$X:$AB,2,FALSE)</f>
        <v>A few days or more</v>
      </c>
      <c r="F957" s="144">
        <f>VLOOKUP($A957,'2'!$X:$AB,3,FALSE)</f>
        <v>0</v>
      </c>
      <c r="G957" s="144">
        <f>VLOOKUP($A957,'2'!$X:$AB,4,FALSE)</f>
        <v>0.9</v>
      </c>
      <c r="H957" s="343" t="str">
        <f>VLOOKUP($A957,'2'!$X:$AB,5,FALSE)</f>
        <v>Yes</v>
      </c>
      <c r="J957" s="144">
        <v>4</v>
      </c>
      <c r="K957" s="144">
        <v>1711</v>
      </c>
      <c r="L957" s="144" t="s">
        <v>3460</v>
      </c>
      <c r="M957" s="144" t="s">
        <v>188</v>
      </c>
      <c r="N957" s="144" t="s">
        <v>189</v>
      </c>
      <c r="O957" s="343">
        <v>4</v>
      </c>
    </row>
    <row r="958" spans="1:15" s="144" customFormat="1" ht="15">
      <c r="A958" s="342">
        <v>954</v>
      </c>
      <c r="B958" s="144" t="s">
        <v>3461</v>
      </c>
      <c r="C958" s="144" t="s">
        <v>3462</v>
      </c>
      <c r="D958" s="144" t="s">
        <v>3463</v>
      </c>
      <c r="E958" s="144" t="str">
        <f>VLOOKUP(A958,'2'!$X:$AB,2,FALSE)</f>
        <v>A few days or more</v>
      </c>
      <c r="F958" s="144">
        <f>VLOOKUP($A958,'2'!$X:$AB,3,FALSE)</f>
        <v>0</v>
      </c>
      <c r="G958" s="144">
        <f>VLOOKUP($A958,'2'!$X:$AB,4,FALSE)</f>
        <v>0.5</v>
      </c>
      <c r="H958" s="343" t="str">
        <f>VLOOKUP($A958,'2'!$X:$AB,5,FALSE)</f>
        <v>No</v>
      </c>
      <c r="J958" s="144">
        <v>7.95</v>
      </c>
      <c r="K958" s="144">
        <v>1712</v>
      </c>
      <c r="L958" s="144" t="s">
        <v>3464</v>
      </c>
      <c r="M958" s="144" t="s">
        <v>188</v>
      </c>
      <c r="N958" s="144" t="s">
        <v>165</v>
      </c>
      <c r="O958" s="343">
        <v>7.95</v>
      </c>
    </row>
    <row r="959" spans="1:15" s="144" customFormat="1" ht="15">
      <c r="A959" s="342">
        <v>955</v>
      </c>
      <c r="B959" s="144" t="s">
        <v>3465</v>
      </c>
      <c r="C959" s="144" t="s">
        <v>3466</v>
      </c>
      <c r="D959" s="144" t="s">
        <v>3463</v>
      </c>
      <c r="E959" s="144" t="str">
        <f>VLOOKUP(A959,'2'!$X:$AB,2,FALSE)</f>
        <v>Within an hour</v>
      </c>
      <c r="F959" s="144">
        <f>VLOOKUP($A959,'2'!$X:$AB,3,FALSE)</f>
        <v>1</v>
      </c>
      <c r="G959" s="144">
        <f>VLOOKUP($A959,'2'!$X:$AB,4,FALSE)</f>
        <v>0.9</v>
      </c>
      <c r="H959" s="343" t="str">
        <f>VLOOKUP($A959,'2'!$X:$AB,5,FALSE)</f>
        <v>No</v>
      </c>
      <c r="J959" s="144">
        <v>6.3</v>
      </c>
      <c r="K959" s="144">
        <v>1713</v>
      </c>
      <c r="L959" s="144" t="s">
        <v>3467</v>
      </c>
      <c r="M959" s="144" t="s">
        <v>188</v>
      </c>
      <c r="N959" s="144" t="s">
        <v>283</v>
      </c>
      <c r="O959" s="343">
        <v>6.3</v>
      </c>
    </row>
    <row r="960" spans="1:15" s="144" customFormat="1" ht="15">
      <c r="A960" s="342">
        <v>956</v>
      </c>
      <c r="B960" s="144" t="s">
        <v>3468</v>
      </c>
      <c r="C960" s="144" t="s">
        <v>3469</v>
      </c>
      <c r="D960" s="144" t="s">
        <v>3470</v>
      </c>
      <c r="E960" s="144" t="str">
        <f>VLOOKUP(A960,'2'!$X:$AB,2,FALSE)</f>
        <v>Within a day</v>
      </c>
      <c r="F960" s="144">
        <f>VLOOKUP($A960,'2'!$X:$AB,3,FALSE)</f>
        <v>0.83</v>
      </c>
      <c r="G960" s="144">
        <f>VLOOKUP($A960,'2'!$X:$AB,4,FALSE)</f>
        <v>0.91</v>
      </c>
      <c r="H960" s="343" t="str">
        <f>VLOOKUP($A960,'2'!$X:$AB,5,FALSE)</f>
        <v>No</v>
      </c>
      <c r="J960" s="144">
        <v>64.73</v>
      </c>
      <c r="K960" s="144">
        <v>1718</v>
      </c>
      <c r="L960" s="144" t="s">
        <v>3471</v>
      </c>
      <c r="M960" s="144" t="s">
        <v>176</v>
      </c>
      <c r="N960" s="144" t="s">
        <v>177</v>
      </c>
      <c r="O960" s="343">
        <v>64.73</v>
      </c>
    </row>
    <row r="961" spans="1:15" s="144" customFormat="1" ht="15">
      <c r="A961" s="342">
        <v>957</v>
      </c>
      <c r="B961" s="144" t="s">
        <v>3472</v>
      </c>
      <c r="C961" s="144" t="s">
        <v>3473</v>
      </c>
      <c r="D961" s="144" t="s">
        <v>3474</v>
      </c>
      <c r="E961" s="144" t="str">
        <f>VLOOKUP(A961,'2'!$X:$AB,2,FALSE)</f>
        <v>Within an hour</v>
      </c>
      <c r="F961" s="144">
        <f>VLOOKUP($A961,'2'!$X:$AB,3,FALSE)</f>
        <v>1</v>
      </c>
      <c r="G961" s="144">
        <f>VLOOKUP($A961,'2'!$X:$AB,4,FALSE)</f>
        <v>1</v>
      </c>
      <c r="H961" s="343" t="str">
        <f>VLOOKUP($A961,'2'!$X:$AB,5,FALSE)</f>
        <v>Yes</v>
      </c>
      <c r="J961" s="144">
        <v>1.99</v>
      </c>
      <c r="K961" s="144">
        <v>1719</v>
      </c>
      <c r="L961" s="144" t="s">
        <v>3475</v>
      </c>
      <c r="M961" s="144" t="s">
        <v>188</v>
      </c>
      <c r="N961" s="144" t="s">
        <v>582</v>
      </c>
      <c r="O961" s="343">
        <v>1.99</v>
      </c>
    </row>
    <row r="962" spans="1:15" s="144" customFormat="1" ht="15">
      <c r="A962" s="342">
        <v>958</v>
      </c>
      <c r="B962" s="144" t="s">
        <v>3476</v>
      </c>
      <c r="C962" s="144" t="s">
        <v>3477</v>
      </c>
      <c r="D962" s="144" t="s">
        <v>3474</v>
      </c>
      <c r="E962" s="144" t="str">
        <f>VLOOKUP(A962,'2'!$X:$AB,2,FALSE)</f>
        <v>Within a few hours</v>
      </c>
      <c r="F962" s="144">
        <f>VLOOKUP($A962,'2'!$X:$AB,3,FALSE)</f>
        <v>0.9</v>
      </c>
      <c r="G962" s="144">
        <f>VLOOKUP($A962,'2'!$X:$AB,4,FALSE)</f>
        <v>0.99</v>
      </c>
      <c r="H962" s="343" t="str">
        <f>VLOOKUP($A962,'2'!$X:$AB,5,FALSE)</f>
        <v>Yes</v>
      </c>
      <c r="J962" s="144">
        <v>6.27</v>
      </c>
      <c r="K962" s="144">
        <v>1721</v>
      </c>
      <c r="L962" s="144" t="s">
        <v>3478</v>
      </c>
      <c r="M962" s="144" t="s">
        <v>188</v>
      </c>
      <c r="N962" s="144" t="s">
        <v>463</v>
      </c>
      <c r="O962" s="343">
        <v>6.27</v>
      </c>
    </row>
    <row r="963" spans="1:15" s="144" customFormat="1" ht="15">
      <c r="A963" s="342">
        <v>959</v>
      </c>
      <c r="B963" s="144" t="s">
        <v>3479</v>
      </c>
      <c r="C963" s="144" t="s">
        <v>3480</v>
      </c>
      <c r="D963" s="144" t="s">
        <v>3481</v>
      </c>
      <c r="E963" s="144">
        <f>VLOOKUP(A963,'2'!$X:$AB,2,FALSE)</f>
        <v>0</v>
      </c>
      <c r="F963" s="144">
        <f>VLOOKUP($A963,'2'!$X:$AB,3,FALSE)</f>
        <v>0</v>
      </c>
      <c r="G963" s="144">
        <f>VLOOKUP($A963,'2'!$X:$AB,4,FALSE)</f>
        <v>0</v>
      </c>
      <c r="H963" s="343">
        <f>VLOOKUP($A963,'2'!$X:$AB,5,FALSE)</f>
        <v>0</v>
      </c>
      <c r="J963" s="144">
        <v>19.989999999999998</v>
      </c>
      <c r="K963" s="144">
        <v>1723</v>
      </c>
      <c r="L963" s="144" t="s">
        <v>3482</v>
      </c>
      <c r="M963" s="144" t="s">
        <v>164</v>
      </c>
      <c r="N963" s="144" t="s">
        <v>582</v>
      </c>
      <c r="O963" s="343">
        <v>19.989999999999998</v>
      </c>
    </row>
    <row r="964" spans="1:15" s="144" customFormat="1" ht="15">
      <c r="A964" s="342">
        <v>960</v>
      </c>
      <c r="B964" s="144" t="s">
        <v>3483</v>
      </c>
      <c r="C964" s="144" t="s">
        <v>3484</v>
      </c>
      <c r="D964" s="144" t="s">
        <v>3485</v>
      </c>
      <c r="E964" s="144" t="str">
        <f>VLOOKUP(A964,'2'!$X:$AB,2,FALSE)</f>
        <v>Within a day</v>
      </c>
      <c r="F964" s="144">
        <f>VLOOKUP($A964,'2'!$X:$AB,3,FALSE)</f>
        <v>1</v>
      </c>
      <c r="G964" s="144">
        <f>VLOOKUP($A964,'2'!$X:$AB,4,FALSE)</f>
        <v>0.28000000000000003</v>
      </c>
      <c r="H964" s="343" t="str">
        <f>VLOOKUP($A964,'2'!$X:$AB,5,FALSE)</f>
        <v>No</v>
      </c>
      <c r="J964" s="144">
        <v>5.66</v>
      </c>
      <c r="K964" s="144">
        <v>1723</v>
      </c>
      <c r="L964" s="144" t="s">
        <v>3482</v>
      </c>
      <c r="M964" s="144" t="s">
        <v>188</v>
      </c>
      <c r="N964" s="144" t="s">
        <v>315</v>
      </c>
      <c r="O964" s="343">
        <v>5.66</v>
      </c>
    </row>
    <row r="965" spans="1:15" s="144" customFormat="1" ht="15">
      <c r="A965" s="342">
        <v>961</v>
      </c>
      <c r="B965" s="144" t="s">
        <v>3486</v>
      </c>
      <c r="C965" s="144" t="s">
        <v>3487</v>
      </c>
      <c r="D965" s="144" t="s">
        <v>3488</v>
      </c>
      <c r="E965" s="144" t="str">
        <f>VLOOKUP(A965,'2'!$X:$AB,2,FALSE)</f>
        <v>Within a few hours</v>
      </c>
      <c r="F965" s="144">
        <f>VLOOKUP($A965,'2'!$X:$AB,3,FALSE)</f>
        <v>0.9</v>
      </c>
      <c r="G965" s="144">
        <f>VLOOKUP($A965,'2'!$X:$AB,4,FALSE)</f>
        <v>0.94</v>
      </c>
      <c r="H965" s="343" t="str">
        <f>VLOOKUP($A965,'2'!$X:$AB,5,FALSE)</f>
        <v>No</v>
      </c>
      <c r="J965" s="144">
        <v>9.4700000000000006</v>
      </c>
      <c r="K965" s="144">
        <v>1723</v>
      </c>
      <c r="L965" s="144" t="s">
        <v>3482</v>
      </c>
      <c r="M965" s="144" t="s">
        <v>188</v>
      </c>
      <c r="N965" s="144" t="s">
        <v>463</v>
      </c>
      <c r="O965" s="343">
        <v>9.4700000000000006</v>
      </c>
    </row>
    <row r="966" spans="1:15" s="144" customFormat="1" ht="15">
      <c r="A966" s="342">
        <v>962</v>
      </c>
      <c r="B966" s="144" t="s">
        <v>3489</v>
      </c>
      <c r="C966" s="144" t="s">
        <v>3490</v>
      </c>
      <c r="D966" s="144" t="s">
        <v>3491</v>
      </c>
      <c r="E966" s="144" t="str">
        <f>VLOOKUP(A966,'2'!$X:$AB,2,FALSE)</f>
        <v>Within an hour</v>
      </c>
      <c r="F966" s="144">
        <f>VLOOKUP($A966,'2'!$X:$AB,3,FALSE)</f>
        <v>1</v>
      </c>
      <c r="G966" s="144">
        <f>VLOOKUP($A966,'2'!$X:$AB,4,FALSE)</f>
        <v>0.99</v>
      </c>
      <c r="H966" s="343" t="str">
        <f>VLOOKUP($A966,'2'!$X:$AB,5,FALSE)</f>
        <v>No</v>
      </c>
      <c r="J966" s="144">
        <v>6.27</v>
      </c>
      <c r="K966" s="144">
        <v>1723</v>
      </c>
      <c r="L966" s="144" t="s">
        <v>3482</v>
      </c>
      <c r="M966" s="144" t="s">
        <v>188</v>
      </c>
      <c r="N966" s="144" t="s">
        <v>463</v>
      </c>
      <c r="O966" s="343">
        <v>6.27</v>
      </c>
    </row>
    <row r="967" spans="1:15" s="144" customFormat="1" ht="15">
      <c r="A967" s="342">
        <v>963</v>
      </c>
      <c r="B967" s="144" t="s">
        <v>3492</v>
      </c>
      <c r="C967" s="144" t="s">
        <v>3493</v>
      </c>
      <c r="D967" s="144" t="s">
        <v>3494</v>
      </c>
      <c r="E967" s="144" t="str">
        <f>VLOOKUP(A967,'2'!$X:$AB,2,FALSE)</f>
        <v>Within a day</v>
      </c>
      <c r="F967" s="144">
        <f>VLOOKUP($A967,'2'!$X:$AB,3,FALSE)</f>
        <v>0.89</v>
      </c>
      <c r="G967" s="144">
        <f>VLOOKUP($A967,'2'!$X:$AB,4,FALSE)</f>
        <v>0.17</v>
      </c>
      <c r="H967" s="343" t="str">
        <f>VLOOKUP($A967,'2'!$X:$AB,5,FALSE)</f>
        <v>No</v>
      </c>
      <c r="J967" s="144">
        <v>1.1000000000000001</v>
      </c>
      <c r="K967" s="144">
        <v>1725</v>
      </c>
      <c r="L967" s="144" t="s">
        <v>3495</v>
      </c>
      <c r="M967" s="144" t="s">
        <v>188</v>
      </c>
      <c r="N967" s="144" t="s">
        <v>266</v>
      </c>
      <c r="O967" s="343">
        <v>1.1000000000000001</v>
      </c>
    </row>
    <row r="968" spans="1:15" s="144" customFormat="1" ht="15">
      <c r="A968" s="342">
        <v>964</v>
      </c>
      <c r="B968" s="144" t="s">
        <v>3496</v>
      </c>
      <c r="C968" s="144" t="s">
        <v>3497</v>
      </c>
      <c r="D968" s="144" t="s">
        <v>3498</v>
      </c>
      <c r="E968" s="144" t="str">
        <f>VLOOKUP(A968,'2'!$X:$AB,2,FALSE)</f>
        <v>Within a day</v>
      </c>
      <c r="F968" s="144">
        <f>VLOOKUP($A968,'2'!$X:$AB,3,FALSE)</f>
        <v>1</v>
      </c>
      <c r="G968" s="144">
        <f>VLOOKUP($A968,'2'!$X:$AB,4,FALSE)</f>
        <v>0.94</v>
      </c>
      <c r="H968" s="343" t="str">
        <f>VLOOKUP($A968,'2'!$X:$AB,5,FALSE)</f>
        <v>Yes</v>
      </c>
      <c r="J968" s="144">
        <v>7.69</v>
      </c>
      <c r="K968" s="144">
        <v>1727</v>
      </c>
      <c r="L968" s="144" t="s">
        <v>3499</v>
      </c>
      <c r="M968" s="144" t="s">
        <v>164</v>
      </c>
      <c r="N968" s="144" t="s">
        <v>463</v>
      </c>
      <c r="O968" s="343">
        <v>7.69</v>
      </c>
    </row>
    <row r="969" spans="1:15" s="144" customFormat="1" ht="15">
      <c r="A969" s="342">
        <v>965</v>
      </c>
      <c r="B969" s="144" t="s">
        <v>3500</v>
      </c>
      <c r="C969" s="144" t="s">
        <v>3501</v>
      </c>
      <c r="D969" s="144" t="s">
        <v>3498</v>
      </c>
      <c r="E969" s="144" t="str">
        <f>VLOOKUP(A969,'2'!$X:$AB,2,FALSE)</f>
        <v>Within an hour</v>
      </c>
      <c r="F969" s="144">
        <f>VLOOKUP($A969,'2'!$X:$AB,3,FALSE)</f>
        <v>1</v>
      </c>
      <c r="G969" s="144">
        <f>VLOOKUP($A969,'2'!$X:$AB,4,FALSE)</f>
        <v>1</v>
      </c>
      <c r="H969" s="343" t="str">
        <f>VLOOKUP($A969,'2'!$X:$AB,5,FALSE)</f>
        <v>No</v>
      </c>
      <c r="J969" s="144">
        <v>6.79</v>
      </c>
      <c r="K969" s="144">
        <v>1728</v>
      </c>
      <c r="L969" s="144" t="s">
        <v>3502</v>
      </c>
      <c r="M969" s="144" t="s">
        <v>188</v>
      </c>
      <c r="N969" s="144" t="s">
        <v>315</v>
      </c>
      <c r="O969" s="343">
        <v>6.79</v>
      </c>
    </row>
    <row r="970" spans="1:15" s="144" customFormat="1" ht="15">
      <c r="A970" s="342">
        <v>966</v>
      </c>
      <c r="B970" s="144" t="s">
        <v>3503</v>
      </c>
      <c r="C970" s="144" t="s">
        <v>3504</v>
      </c>
      <c r="D970" s="144" t="s">
        <v>3498</v>
      </c>
      <c r="E970" s="144" t="str">
        <f>VLOOKUP(A970,'2'!$X:$AB,2,FALSE)</f>
        <v>Within an hour</v>
      </c>
      <c r="F970" s="144">
        <f>VLOOKUP($A970,'2'!$X:$AB,3,FALSE)</f>
        <v>1</v>
      </c>
      <c r="G970" s="144">
        <f>VLOOKUP($A970,'2'!$X:$AB,4,FALSE)</f>
        <v>0.98</v>
      </c>
      <c r="H970" s="343" t="str">
        <f>VLOOKUP($A970,'2'!$X:$AB,5,FALSE)</f>
        <v>Yes</v>
      </c>
      <c r="J970" s="144">
        <v>3.99</v>
      </c>
      <c r="K970" s="144">
        <v>1730</v>
      </c>
      <c r="L970" s="144" t="s">
        <v>3505</v>
      </c>
      <c r="M970" s="144" t="s">
        <v>164</v>
      </c>
      <c r="N970" s="144" t="s">
        <v>266</v>
      </c>
      <c r="O970" s="343">
        <v>3.99</v>
      </c>
    </row>
    <row r="971" spans="1:15" s="144" customFormat="1" ht="15">
      <c r="A971" s="342">
        <v>967</v>
      </c>
      <c r="B971" s="144" t="s">
        <v>3506</v>
      </c>
      <c r="C971" s="144" t="s">
        <v>3507</v>
      </c>
      <c r="D971" s="144" t="s">
        <v>3498</v>
      </c>
      <c r="E971" s="144" t="str">
        <f>VLOOKUP(A971,'2'!$X:$AB,2,FALSE)</f>
        <v>Within a day</v>
      </c>
      <c r="F971" s="144">
        <f>VLOOKUP($A971,'2'!$X:$AB,3,FALSE)</f>
        <v>0.6</v>
      </c>
      <c r="G971" s="144">
        <f>VLOOKUP($A971,'2'!$X:$AB,4,FALSE)</f>
        <v>0.22</v>
      </c>
      <c r="H971" s="343" t="str">
        <f>VLOOKUP($A971,'2'!$X:$AB,5,FALSE)</f>
        <v>No</v>
      </c>
      <c r="J971" s="144">
        <v>49</v>
      </c>
      <c r="K971" s="144">
        <v>1733</v>
      </c>
      <c r="L971" s="144" t="s">
        <v>3508</v>
      </c>
      <c r="M971" s="144" t="s">
        <v>188</v>
      </c>
      <c r="N971" s="144" t="s">
        <v>708</v>
      </c>
      <c r="O971" s="343">
        <v>49</v>
      </c>
    </row>
    <row r="972" spans="1:15" s="144" customFormat="1" ht="15">
      <c r="A972" s="342">
        <v>968</v>
      </c>
      <c r="B972" s="144" t="s">
        <v>3509</v>
      </c>
      <c r="C972" s="144" t="s">
        <v>3510</v>
      </c>
      <c r="D972" s="144" t="s">
        <v>3511</v>
      </c>
      <c r="E972" s="144" t="str">
        <f>VLOOKUP(A972,'2'!$X:$AB,2,FALSE)</f>
        <v>Within a few hours</v>
      </c>
      <c r="F972" s="144">
        <f>VLOOKUP($A972,'2'!$X:$AB,3,FALSE)</f>
        <v>1</v>
      </c>
      <c r="G972" s="144">
        <f>VLOOKUP($A972,'2'!$X:$AB,4,FALSE)</f>
        <v>1</v>
      </c>
      <c r="H972" s="343" t="str">
        <f>VLOOKUP($A972,'2'!$X:$AB,5,FALSE)</f>
        <v>No</v>
      </c>
      <c r="J972" s="144">
        <v>19.989999999999998</v>
      </c>
      <c r="K972" s="144">
        <v>1733</v>
      </c>
      <c r="L972" s="144" t="s">
        <v>3508</v>
      </c>
      <c r="M972" s="144" t="s">
        <v>188</v>
      </c>
      <c r="N972" s="144" t="s">
        <v>369</v>
      </c>
      <c r="O972" s="343">
        <v>19.989999999999998</v>
      </c>
    </row>
    <row r="973" spans="1:15" s="144" customFormat="1" ht="15">
      <c r="A973" s="342">
        <v>969</v>
      </c>
      <c r="B973" s="144" t="s">
        <v>3512</v>
      </c>
      <c r="C973" s="144" t="s">
        <v>3513</v>
      </c>
      <c r="D973" s="144" t="s">
        <v>3511</v>
      </c>
      <c r="E973" s="144" t="str">
        <f>VLOOKUP(A973,'2'!$X:$AB,2,FALSE)</f>
        <v>Within a day</v>
      </c>
      <c r="F973" s="144">
        <f>VLOOKUP($A973,'2'!$X:$AB,3,FALSE)</f>
        <v>1</v>
      </c>
      <c r="G973" s="144">
        <f>VLOOKUP($A973,'2'!$X:$AB,4,FALSE)</f>
        <v>1</v>
      </c>
      <c r="H973" s="343" t="str">
        <f>VLOOKUP($A973,'2'!$X:$AB,5,FALSE)</f>
        <v>No</v>
      </c>
      <c r="J973" s="144">
        <v>17.079999999999998</v>
      </c>
      <c r="K973" s="144">
        <v>1733</v>
      </c>
      <c r="L973" s="144" t="s">
        <v>3508</v>
      </c>
      <c r="M973" s="144" t="s">
        <v>188</v>
      </c>
      <c r="N973" s="144" t="s">
        <v>315</v>
      </c>
      <c r="O973" s="343">
        <v>17.079999999999998</v>
      </c>
    </row>
    <row r="974" spans="1:15" s="144" customFormat="1" ht="15">
      <c r="A974" s="342">
        <v>970</v>
      </c>
      <c r="B974" s="144" t="s">
        <v>3514</v>
      </c>
      <c r="C974" s="144" t="s">
        <v>3515</v>
      </c>
      <c r="D974" s="144" t="s">
        <v>3511</v>
      </c>
      <c r="E974" s="144" t="str">
        <f>VLOOKUP(A974,'2'!$X:$AB,2,FALSE)</f>
        <v>Within an hour</v>
      </c>
      <c r="F974" s="144">
        <f>VLOOKUP($A974,'2'!$X:$AB,3,FALSE)</f>
        <v>1</v>
      </c>
      <c r="G974" s="144">
        <f>VLOOKUP($A974,'2'!$X:$AB,4,FALSE)</f>
        <v>0.9</v>
      </c>
      <c r="H974" s="343" t="str">
        <f>VLOOKUP($A974,'2'!$X:$AB,5,FALSE)</f>
        <v>No</v>
      </c>
      <c r="J974" s="144">
        <v>49</v>
      </c>
      <c r="K974" s="144">
        <v>1734</v>
      </c>
      <c r="L974" s="144" t="s">
        <v>3516</v>
      </c>
      <c r="M974" s="144" t="s">
        <v>188</v>
      </c>
      <c r="N974" s="144" t="s">
        <v>708</v>
      </c>
      <c r="O974" s="343">
        <v>49</v>
      </c>
    </row>
    <row r="975" spans="1:15" s="144" customFormat="1" ht="15">
      <c r="A975" s="342">
        <v>971</v>
      </c>
      <c r="B975" s="144" t="s">
        <v>3517</v>
      </c>
      <c r="C975" s="144" t="s">
        <v>3518</v>
      </c>
      <c r="D975" s="144" t="s">
        <v>3519</v>
      </c>
      <c r="E975" s="144" t="str">
        <f>VLOOKUP(A975,'2'!$X:$AB,2,FALSE)</f>
        <v>Within a day</v>
      </c>
      <c r="F975" s="144">
        <f>VLOOKUP($A975,'2'!$X:$AB,3,FALSE)</f>
        <v>1</v>
      </c>
      <c r="G975" s="144">
        <f>VLOOKUP($A975,'2'!$X:$AB,4,FALSE)</f>
        <v>1</v>
      </c>
      <c r="H975" s="343" t="str">
        <f>VLOOKUP($A975,'2'!$X:$AB,5,FALSE)</f>
        <v>No</v>
      </c>
      <c r="J975" s="144">
        <v>19.989999999999998</v>
      </c>
      <c r="K975" s="144">
        <v>1734</v>
      </c>
      <c r="L975" s="144" t="s">
        <v>3516</v>
      </c>
      <c r="M975" s="144" t="s">
        <v>188</v>
      </c>
      <c r="N975" s="144" t="s">
        <v>369</v>
      </c>
      <c r="O975" s="343">
        <v>19.989999999999998</v>
      </c>
    </row>
    <row r="976" spans="1:15" s="144" customFormat="1" ht="15">
      <c r="A976" s="342">
        <v>972</v>
      </c>
      <c r="B976" s="144" t="s">
        <v>3520</v>
      </c>
      <c r="C976" s="144" t="s">
        <v>3521</v>
      </c>
      <c r="D976" s="144" t="s">
        <v>3519</v>
      </c>
      <c r="E976" s="144">
        <f>VLOOKUP(A976,'2'!$X:$AB,2,FALSE)</f>
        <v>0</v>
      </c>
      <c r="F976" s="144">
        <f>VLOOKUP($A976,'2'!$X:$AB,3,FALSE)</f>
        <v>0</v>
      </c>
      <c r="G976" s="144">
        <f>VLOOKUP($A976,'2'!$X:$AB,4,FALSE)</f>
        <v>0</v>
      </c>
      <c r="H976" s="343">
        <f>VLOOKUP($A976,'2'!$X:$AB,5,FALSE)</f>
        <v>0</v>
      </c>
      <c r="J976" s="144">
        <v>8.99</v>
      </c>
      <c r="K976" s="144">
        <v>1734</v>
      </c>
      <c r="L976" s="144" t="s">
        <v>3516</v>
      </c>
      <c r="M976" s="144" t="s">
        <v>164</v>
      </c>
      <c r="N976" s="144" t="s">
        <v>266</v>
      </c>
      <c r="O976" s="343">
        <v>8.99</v>
      </c>
    </row>
    <row r="977" spans="1:15" s="144" customFormat="1" ht="15">
      <c r="A977" s="342">
        <v>973</v>
      </c>
      <c r="B977" s="144" t="s">
        <v>3522</v>
      </c>
      <c r="C977" s="144" t="s">
        <v>3523</v>
      </c>
      <c r="D977" s="144" t="s">
        <v>3519</v>
      </c>
      <c r="E977" s="144" t="str">
        <f>VLOOKUP(A977,'2'!$X:$AB,2,FALSE)</f>
        <v>Within an hour</v>
      </c>
      <c r="F977" s="144">
        <f>VLOOKUP($A977,'2'!$X:$AB,3,FALSE)</f>
        <v>1</v>
      </c>
      <c r="G977" s="144">
        <f>VLOOKUP($A977,'2'!$X:$AB,4,FALSE)</f>
        <v>0.97</v>
      </c>
      <c r="H977" s="343" t="str">
        <f>VLOOKUP($A977,'2'!$X:$AB,5,FALSE)</f>
        <v>No</v>
      </c>
      <c r="J977" s="144">
        <v>17.079999999999998</v>
      </c>
      <c r="K977" s="144">
        <v>1735</v>
      </c>
      <c r="L977" s="144" t="s">
        <v>3524</v>
      </c>
      <c r="M977" s="144" t="s">
        <v>188</v>
      </c>
      <c r="N977" s="144" t="s">
        <v>315</v>
      </c>
      <c r="O977" s="343">
        <v>17.079999999999998</v>
      </c>
    </row>
    <row r="978" spans="1:15" s="144" customFormat="1" ht="15">
      <c r="A978" s="342">
        <v>974</v>
      </c>
      <c r="B978" s="144" t="s">
        <v>3525</v>
      </c>
      <c r="C978" s="144" t="s">
        <v>3526</v>
      </c>
      <c r="D978" s="144" t="s">
        <v>3527</v>
      </c>
      <c r="E978" s="144" t="str">
        <f>VLOOKUP(A978,'2'!$X:$AB,2,FALSE)</f>
        <v>Within an hour</v>
      </c>
      <c r="F978" s="144">
        <f>VLOOKUP($A978,'2'!$X:$AB,3,FALSE)</f>
        <v>1</v>
      </c>
      <c r="G978" s="144">
        <f>VLOOKUP($A978,'2'!$X:$AB,4,FALSE)</f>
        <v>0.92</v>
      </c>
      <c r="H978" s="343" t="str">
        <f>VLOOKUP($A978,'2'!$X:$AB,5,FALSE)</f>
        <v>Yes</v>
      </c>
      <c r="J978" s="144">
        <v>3.92</v>
      </c>
      <c r="K978" s="144">
        <v>1737</v>
      </c>
      <c r="L978" s="144" t="s">
        <v>3528</v>
      </c>
      <c r="M978" s="144" t="s">
        <v>188</v>
      </c>
      <c r="N978" s="144" t="s">
        <v>189</v>
      </c>
      <c r="O978" s="343">
        <v>3.92</v>
      </c>
    </row>
    <row r="979" spans="1:15" s="144" customFormat="1" ht="15">
      <c r="A979" s="342">
        <v>975</v>
      </c>
      <c r="B979" s="144" t="s">
        <v>3529</v>
      </c>
      <c r="C979" s="144" t="s">
        <v>3530</v>
      </c>
      <c r="D979" s="144" t="s">
        <v>3531</v>
      </c>
      <c r="E979" s="144" t="str">
        <f>VLOOKUP(A979,'2'!$X:$AB,2,FALSE)</f>
        <v>Within a few hours</v>
      </c>
      <c r="F979" s="144">
        <f>VLOOKUP($A979,'2'!$X:$AB,3,FALSE)</f>
        <v>1</v>
      </c>
      <c r="G979" s="144">
        <f>VLOOKUP($A979,'2'!$X:$AB,4,FALSE)</f>
        <v>0.43</v>
      </c>
      <c r="H979" s="343" t="str">
        <f>VLOOKUP($A979,'2'!$X:$AB,5,FALSE)</f>
        <v>No</v>
      </c>
      <c r="J979" s="144">
        <v>0.7</v>
      </c>
      <c r="K979" s="144">
        <v>1737</v>
      </c>
      <c r="L979" s="144" t="s">
        <v>3528</v>
      </c>
      <c r="M979" s="144" t="s">
        <v>164</v>
      </c>
      <c r="N979" s="144" t="s">
        <v>165</v>
      </c>
      <c r="O979" s="343">
        <v>0.7</v>
      </c>
    </row>
    <row r="980" spans="1:15" s="144" customFormat="1" ht="15">
      <c r="A980" s="342">
        <v>976</v>
      </c>
      <c r="B980" s="144" t="s">
        <v>3532</v>
      </c>
      <c r="C980" s="144" t="s">
        <v>3533</v>
      </c>
      <c r="D980" s="144" t="s">
        <v>3534</v>
      </c>
      <c r="E980" s="144" t="str">
        <f>VLOOKUP(A980,'2'!$X:$AB,2,FALSE)</f>
        <v>Within an hour</v>
      </c>
      <c r="F980" s="144">
        <f>VLOOKUP($A980,'2'!$X:$AB,3,FALSE)</f>
        <v>1</v>
      </c>
      <c r="G980" s="144">
        <f>VLOOKUP($A980,'2'!$X:$AB,4,FALSE)</f>
        <v>0.63</v>
      </c>
      <c r="H980" s="343" t="str">
        <f>VLOOKUP($A980,'2'!$X:$AB,5,FALSE)</f>
        <v>No</v>
      </c>
      <c r="J980" s="144">
        <v>4.99</v>
      </c>
      <c r="K980" s="144">
        <v>1738</v>
      </c>
      <c r="L980" s="144" t="s">
        <v>3535</v>
      </c>
      <c r="M980" s="144" t="s">
        <v>188</v>
      </c>
      <c r="N980" s="144" t="s">
        <v>266</v>
      </c>
      <c r="O980" s="343">
        <v>4.99</v>
      </c>
    </row>
    <row r="981" spans="1:15" s="144" customFormat="1" ht="15">
      <c r="A981" s="342">
        <v>977</v>
      </c>
      <c r="B981" s="144" t="s">
        <v>3536</v>
      </c>
      <c r="C981" s="144" t="s">
        <v>3537</v>
      </c>
      <c r="D981" s="144" t="s">
        <v>3538</v>
      </c>
      <c r="E981" s="144" t="str">
        <f>VLOOKUP(A981,'2'!$X:$AB,2,FALSE)</f>
        <v>Within a day</v>
      </c>
      <c r="F981" s="144">
        <f>VLOOKUP($A981,'2'!$X:$AB,3,FALSE)</f>
        <v>1</v>
      </c>
      <c r="G981" s="144">
        <f>VLOOKUP($A981,'2'!$X:$AB,4,FALSE)</f>
        <v>0.89</v>
      </c>
      <c r="H981" s="343" t="str">
        <f>VLOOKUP($A981,'2'!$X:$AB,5,FALSE)</f>
        <v>Yes</v>
      </c>
      <c r="J981" s="144">
        <v>19.989999999999998</v>
      </c>
      <c r="K981" s="144">
        <v>1738</v>
      </c>
      <c r="L981" s="144" t="s">
        <v>3535</v>
      </c>
      <c r="M981" s="144" t="s">
        <v>188</v>
      </c>
      <c r="N981" s="144" t="s">
        <v>315</v>
      </c>
      <c r="O981" s="343">
        <v>19.989999999999998</v>
      </c>
    </row>
    <row r="982" spans="1:15" s="144" customFormat="1" ht="15">
      <c r="A982" s="342">
        <v>978</v>
      </c>
      <c r="B982" s="144" t="s">
        <v>3539</v>
      </c>
      <c r="C982" s="144" t="s">
        <v>3540</v>
      </c>
      <c r="D982" s="144" t="s">
        <v>3538</v>
      </c>
      <c r="E982" s="144" t="str">
        <f>VLOOKUP(A982,'2'!$X:$AB,2,FALSE)</f>
        <v>Within a day</v>
      </c>
      <c r="F982" s="144">
        <f>VLOOKUP($A982,'2'!$X:$AB,3,FALSE)</f>
        <v>1</v>
      </c>
      <c r="G982" s="144">
        <f>VLOOKUP($A982,'2'!$X:$AB,4,FALSE)</f>
        <v>0.88</v>
      </c>
      <c r="H982" s="343" t="str">
        <f>VLOOKUP($A982,'2'!$X:$AB,5,FALSE)</f>
        <v>No</v>
      </c>
      <c r="J982" s="144">
        <v>60</v>
      </c>
      <c r="K982" s="144">
        <v>1739</v>
      </c>
      <c r="L982" s="144" t="s">
        <v>3541</v>
      </c>
      <c r="M982" s="144" t="s">
        <v>176</v>
      </c>
      <c r="N982" s="144" t="s">
        <v>511</v>
      </c>
      <c r="O982" s="343">
        <v>60</v>
      </c>
    </row>
    <row r="983" spans="1:15" s="144" customFormat="1" ht="15">
      <c r="A983" s="342">
        <v>979</v>
      </c>
      <c r="B983" s="144" t="s">
        <v>3542</v>
      </c>
      <c r="C983" s="144" t="s">
        <v>3543</v>
      </c>
      <c r="D983" s="144" t="s">
        <v>3544</v>
      </c>
      <c r="E983" s="144" t="str">
        <f>VLOOKUP(A983,'2'!$X:$AB,2,FALSE)</f>
        <v>Within an hour</v>
      </c>
      <c r="F983" s="144">
        <f>VLOOKUP($A983,'2'!$X:$AB,3,FALSE)</f>
        <v>1</v>
      </c>
      <c r="G983" s="144">
        <f>VLOOKUP($A983,'2'!$X:$AB,4,FALSE)</f>
        <v>0.92</v>
      </c>
      <c r="H983" s="343" t="str">
        <f>VLOOKUP($A983,'2'!$X:$AB,5,FALSE)</f>
        <v>Yes</v>
      </c>
      <c r="J983" s="144">
        <v>2.5</v>
      </c>
      <c r="K983" s="144">
        <v>1743</v>
      </c>
      <c r="L983" s="144" t="s">
        <v>3545</v>
      </c>
      <c r="M983" s="144" t="s">
        <v>188</v>
      </c>
      <c r="N983" s="144" t="s">
        <v>266</v>
      </c>
      <c r="O983" s="343">
        <v>2.5</v>
      </c>
    </row>
    <row r="984" spans="1:15" s="144" customFormat="1" ht="15">
      <c r="A984" s="342">
        <v>980</v>
      </c>
      <c r="B984" s="144" t="s">
        <v>3546</v>
      </c>
      <c r="C984" s="144" t="s">
        <v>3547</v>
      </c>
      <c r="D984" s="144" t="s">
        <v>3544</v>
      </c>
      <c r="E984" s="144" t="str">
        <f>VLOOKUP(A984,'2'!$X:$AB,2,FALSE)</f>
        <v>Within an hour</v>
      </c>
      <c r="F984" s="144">
        <f>VLOOKUP($A984,'2'!$X:$AB,3,FALSE)</f>
        <v>1</v>
      </c>
      <c r="G984" s="144">
        <f>VLOOKUP($A984,'2'!$X:$AB,4,FALSE)</f>
        <v>1</v>
      </c>
      <c r="H984" s="343" t="str">
        <f>VLOOKUP($A984,'2'!$X:$AB,5,FALSE)</f>
        <v>No</v>
      </c>
      <c r="J984" s="144">
        <v>6.89</v>
      </c>
      <c r="K984" s="144">
        <v>1745</v>
      </c>
      <c r="L984" s="144" t="s">
        <v>3548</v>
      </c>
      <c r="M984" s="144" t="s">
        <v>188</v>
      </c>
      <c r="N984" s="144" t="s">
        <v>447</v>
      </c>
      <c r="O984" s="343">
        <v>6.89</v>
      </c>
    </row>
    <row r="985" spans="1:15" s="144" customFormat="1" ht="15">
      <c r="A985" s="342">
        <v>981</v>
      </c>
      <c r="B985" s="144" t="s">
        <v>3549</v>
      </c>
      <c r="C985" s="144" t="s">
        <v>3550</v>
      </c>
      <c r="D985" s="144" t="s">
        <v>3551</v>
      </c>
      <c r="E985" s="144" t="str">
        <f>VLOOKUP(A985,'2'!$X:$AB,2,FALSE)</f>
        <v>Within an hour</v>
      </c>
      <c r="F985" s="144">
        <f>VLOOKUP($A985,'2'!$X:$AB,3,FALSE)</f>
        <v>1</v>
      </c>
      <c r="G985" s="144">
        <f>VLOOKUP($A985,'2'!$X:$AB,4,FALSE)</f>
        <v>1</v>
      </c>
      <c r="H985" s="343" t="str">
        <f>VLOOKUP($A985,'2'!$X:$AB,5,FALSE)</f>
        <v>Yes</v>
      </c>
      <c r="J985" s="144">
        <v>12.23</v>
      </c>
      <c r="K985" s="144">
        <v>1745</v>
      </c>
      <c r="L985" s="144" t="s">
        <v>3548</v>
      </c>
      <c r="M985" s="144" t="s">
        <v>188</v>
      </c>
      <c r="N985" s="144" t="s">
        <v>189</v>
      </c>
      <c r="O985" s="343">
        <v>12.23</v>
      </c>
    </row>
    <row r="986" spans="1:15" s="144" customFormat="1" ht="15">
      <c r="A986" s="342">
        <v>982</v>
      </c>
      <c r="B986" s="144" t="s">
        <v>3552</v>
      </c>
      <c r="C986" s="144" t="s">
        <v>3553</v>
      </c>
      <c r="D986" s="144" t="s">
        <v>3551</v>
      </c>
      <c r="E986" s="144">
        <f>VLOOKUP(A986,'2'!$X:$AB,2,FALSE)</f>
        <v>0</v>
      </c>
      <c r="F986" s="144">
        <f>VLOOKUP($A986,'2'!$X:$AB,3,FALSE)</f>
        <v>0</v>
      </c>
      <c r="G986" s="144">
        <f>VLOOKUP($A986,'2'!$X:$AB,4,FALSE)</f>
        <v>0</v>
      </c>
      <c r="H986" s="343">
        <f>VLOOKUP($A986,'2'!$X:$AB,5,FALSE)</f>
        <v>0</v>
      </c>
      <c r="J986" s="144">
        <v>51.94</v>
      </c>
      <c r="K986" s="144">
        <v>1745</v>
      </c>
      <c r="L986" s="144" t="s">
        <v>3548</v>
      </c>
      <c r="M986" s="144" t="s">
        <v>176</v>
      </c>
      <c r="N986" s="144" t="s">
        <v>511</v>
      </c>
      <c r="O986" s="343">
        <v>51.94</v>
      </c>
    </row>
    <row r="987" spans="1:15" s="144" customFormat="1" ht="15">
      <c r="A987" s="342">
        <v>983</v>
      </c>
      <c r="B987" s="144" t="s">
        <v>3554</v>
      </c>
      <c r="C987" s="144" t="s">
        <v>3555</v>
      </c>
      <c r="D987" s="144" t="s">
        <v>3556</v>
      </c>
      <c r="E987" s="144" t="str">
        <f>VLOOKUP(A987,'2'!$X:$AB,2,FALSE)</f>
        <v>Within an hour</v>
      </c>
      <c r="F987" s="144">
        <f>VLOOKUP($A987,'2'!$X:$AB,3,FALSE)</f>
        <v>1</v>
      </c>
      <c r="G987" s="144">
        <f>VLOOKUP($A987,'2'!$X:$AB,4,FALSE)</f>
        <v>0.98</v>
      </c>
      <c r="H987" s="343" t="str">
        <f>VLOOKUP($A987,'2'!$X:$AB,5,FALSE)</f>
        <v>No</v>
      </c>
      <c r="J987" s="144">
        <v>5</v>
      </c>
      <c r="K987" s="144">
        <v>1745</v>
      </c>
      <c r="L987" s="144" t="s">
        <v>3548</v>
      </c>
      <c r="M987" s="144" t="s">
        <v>188</v>
      </c>
      <c r="N987" s="144" t="s">
        <v>266</v>
      </c>
      <c r="O987" s="343">
        <v>5</v>
      </c>
    </row>
    <row r="988" spans="1:15" s="144" customFormat="1" ht="15">
      <c r="A988" s="342">
        <v>984</v>
      </c>
      <c r="B988" s="144" t="s">
        <v>3557</v>
      </c>
      <c r="C988" s="144" t="s">
        <v>3558</v>
      </c>
      <c r="D988" s="144" t="s">
        <v>3556</v>
      </c>
      <c r="E988" s="144" t="str">
        <f>VLOOKUP(A988,'2'!$X:$AB,2,FALSE)</f>
        <v>Within a day</v>
      </c>
      <c r="F988" s="144">
        <f>VLOOKUP($A988,'2'!$X:$AB,3,FALSE)</f>
        <v>0.67</v>
      </c>
      <c r="G988" s="144">
        <f>VLOOKUP($A988,'2'!$X:$AB,4,FALSE)</f>
        <v>1</v>
      </c>
      <c r="H988" s="343" t="str">
        <f>VLOOKUP($A988,'2'!$X:$AB,5,FALSE)</f>
        <v>No</v>
      </c>
      <c r="J988" s="144">
        <v>51.94</v>
      </c>
      <c r="K988" s="144">
        <v>1748</v>
      </c>
      <c r="L988" s="144" t="s">
        <v>3559</v>
      </c>
      <c r="M988" s="144" t="s">
        <v>176</v>
      </c>
      <c r="N988" s="144" t="s">
        <v>511</v>
      </c>
      <c r="O988" s="343">
        <v>51.94</v>
      </c>
    </row>
    <row r="989" spans="1:15" s="144" customFormat="1" ht="15">
      <c r="A989" s="342">
        <v>985</v>
      </c>
      <c r="B989" s="144" t="s">
        <v>3560</v>
      </c>
      <c r="C989" s="144" t="s">
        <v>3561</v>
      </c>
      <c r="D989" s="144" t="s">
        <v>3562</v>
      </c>
      <c r="E989" s="144" t="str">
        <f>VLOOKUP(A989,'2'!$X:$AB,2,FALSE)</f>
        <v>A few days or more</v>
      </c>
      <c r="F989" s="144">
        <f>VLOOKUP($A989,'2'!$X:$AB,3,FALSE)</f>
        <v>0.4</v>
      </c>
      <c r="G989" s="144">
        <f>VLOOKUP($A989,'2'!$X:$AB,4,FALSE)</f>
        <v>0.85</v>
      </c>
      <c r="H989" s="343" t="str">
        <f>VLOOKUP($A989,'2'!$X:$AB,5,FALSE)</f>
        <v>Yes</v>
      </c>
      <c r="J989" s="144">
        <v>6.89</v>
      </c>
      <c r="K989" s="144">
        <v>1749</v>
      </c>
      <c r="L989" s="144" t="s">
        <v>3563</v>
      </c>
      <c r="M989" s="144" t="s">
        <v>188</v>
      </c>
      <c r="N989" s="144" t="s">
        <v>447</v>
      </c>
      <c r="O989" s="343">
        <v>6.89</v>
      </c>
    </row>
    <row r="990" spans="1:15" s="144" customFormat="1" ht="15">
      <c r="A990" s="342">
        <v>986</v>
      </c>
      <c r="B990" s="144" t="s">
        <v>3564</v>
      </c>
      <c r="C990" s="144" t="s">
        <v>3565</v>
      </c>
      <c r="D990" s="144" t="s">
        <v>3566</v>
      </c>
      <c r="E990" s="144" t="str">
        <f>VLOOKUP(A990,'2'!$X:$AB,2,FALSE)</f>
        <v>Within an hour</v>
      </c>
      <c r="F990" s="144">
        <f>VLOOKUP($A990,'2'!$X:$AB,3,FALSE)</f>
        <v>1</v>
      </c>
      <c r="G990" s="144">
        <f>VLOOKUP($A990,'2'!$X:$AB,4,FALSE)</f>
        <v>0.99</v>
      </c>
      <c r="H990" s="343" t="str">
        <f>VLOOKUP($A990,'2'!$X:$AB,5,FALSE)</f>
        <v>No</v>
      </c>
      <c r="J990" s="144">
        <v>12.23</v>
      </c>
      <c r="K990" s="144">
        <v>1749</v>
      </c>
      <c r="L990" s="144" t="s">
        <v>3563</v>
      </c>
      <c r="M990" s="144" t="s">
        <v>188</v>
      </c>
      <c r="N990" s="144" t="s">
        <v>189</v>
      </c>
      <c r="O990" s="343">
        <v>12.23</v>
      </c>
    </row>
    <row r="991" spans="1:15" s="144" customFormat="1" ht="15">
      <c r="A991" s="342">
        <v>987</v>
      </c>
      <c r="B991" s="144" t="s">
        <v>3567</v>
      </c>
      <c r="C991" s="144" t="s">
        <v>3568</v>
      </c>
      <c r="D991" s="144" t="s">
        <v>3569</v>
      </c>
      <c r="E991" s="144" t="str">
        <f>VLOOKUP(A991,'2'!$X:$AB,2,FALSE)</f>
        <v>A few days or more</v>
      </c>
      <c r="F991" s="144">
        <f>VLOOKUP($A991,'2'!$X:$AB,3,FALSE)</f>
        <v>0.25</v>
      </c>
      <c r="G991" s="144">
        <f>VLOOKUP($A991,'2'!$X:$AB,4,FALSE)</f>
        <v>0.27</v>
      </c>
      <c r="H991" s="343" t="str">
        <f>VLOOKUP($A991,'2'!$X:$AB,5,FALSE)</f>
        <v>No</v>
      </c>
      <c r="J991" s="144">
        <v>1.99</v>
      </c>
      <c r="K991" s="144">
        <v>1754</v>
      </c>
      <c r="L991" s="144" t="s">
        <v>3570</v>
      </c>
      <c r="M991" s="144" t="s">
        <v>188</v>
      </c>
      <c r="N991" s="144" t="s">
        <v>582</v>
      </c>
      <c r="O991" s="343">
        <v>1.99</v>
      </c>
    </row>
    <row r="992" spans="1:15" s="144" customFormat="1" ht="15">
      <c r="A992" s="342">
        <v>988</v>
      </c>
      <c r="B992" s="144" t="s">
        <v>3571</v>
      </c>
      <c r="C992" s="144" t="s">
        <v>3572</v>
      </c>
      <c r="D992" s="144" t="s">
        <v>3573</v>
      </c>
      <c r="E992" s="144" t="str">
        <f>VLOOKUP(A992,'2'!$X:$AB,2,FALSE)</f>
        <v>Within an hour</v>
      </c>
      <c r="F992" s="144">
        <f>VLOOKUP($A992,'2'!$X:$AB,3,FALSE)</f>
        <v>1</v>
      </c>
      <c r="G992" s="144">
        <f>VLOOKUP($A992,'2'!$X:$AB,4,FALSE)</f>
        <v>0.92</v>
      </c>
      <c r="H992" s="343" t="str">
        <f>VLOOKUP($A992,'2'!$X:$AB,5,FALSE)</f>
        <v>No</v>
      </c>
      <c r="J992" s="144">
        <v>9.4</v>
      </c>
      <c r="K992" s="144">
        <v>1754</v>
      </c>
      <c r="L992" s="144" t="s">
        <v>3570</v>
      </c>
      <c r="M992" s="144" t="s">
        <v>188</v>
      </c>
      <c r="N992" s="144" t="s">
        <v>283</v>
      </c>
      <c r="O992" s="343">
        <v>9.4</v>
      </c>
    </row>
    <row r="993" spans="1:15" s="144" customFormat="1" ht="15">
      <c r="A993" s="342">
        <v>989</v>
      </c>
      <c r="B993" s="144" t="s">
        <v>3574</v>
      </c>
      <c r="C993" s="144" t="s">
        <v>3575</v>
      </c>
      <c r="D993" s="144" t="s">
        <v>3573</v>
      </c>
      <c r="E993" s="144" t="str">
        <f>VLOOKUP(A993,'2'!$X:$AB,2,FALSE)</f>
        <v>Within an hour</v>
      </c>
      <c r="F993" s="144">
        <f>VLOOKUP($A993,'2'!$X:$AB,3,FALSE)</f>
        <v>1</v>
      </c>
      <c r="G993" s="144">
        <f>VLOOKUP($A993,'2'!$X:$AB,4,FALSE)</f>
        <v>1</v>
      </c>
      <c r="H993" s="343" t="str">
        <f>VLOOKUP($A993,'2'!$X:$AB,5,FALSE)</f>
        <v>No</v>
      </c>
      <c r="J993" s="144">
        <v>8.99</v>
      </c>
      <c r="K993" s="144">
        <v>1754</v>
      </c>
      <c r="L993" s="144" t="s">
        <v>3570</v>
      </c>
      <c r="M993" s="144" t="s">
        <v>188</v>
      </c>
      <c r="N993" s="144" t="s">
        <v>266</v>
      </c>
      <c r="O993" s="343">
        <v>8.99</v>
      </c>
    </row>
    <row r="994" spans="1:15" s="144" customFormat="1" ht="15">
      <c r="A994" s="342">
        <v>990</v>
      </c>
      <c r="B994" s="144" t="s">
        <v>3576</v>
      </c>
      <c r="C994" s="144" t="s">
        <v>3577</v>
      </c>
      <c r="D994" s="144" t="s">
        <v>3578</v>
      </c>
      <c r="E994" s="144" t="str">
        <f>VLOOKUP(A994,'2'!$X:$AB,2,FALSE)</f>
        <v>Within a few hours</v>
      </c>
      <c r="F994" s="144">
        <f>VLOOKUP($A994,'2'!$X:$AB,3,FALSE)</f>
        <v>1</v>
      </c>
      <c r="G994" s="144">
        <f>VLOOKUP($A994,'2'!$X:$AB,4,FALSE)</f>
        <v>0.5</v>
      </c>
      <c r="H994" s="343" t="str">
        <f>VLOOKUP($A994,'2'!$X:$AB,5,FALSE)</f>
        <v>No</v>
      </c>
      <c r="J994" s="144">
        <v>5.92</v>
      </c>
      <c r="K994" s="144">
        <v>1764</v>
      </c>
      <c r="L994" s="144" t="s">
        <v>3579</v>
      </c>
      <c r="M994" s="144" t="s">
        <v>188</v>
      </c>
      <c r="N994" s="144" t="s">
        <v>266</v>
      </c>
      <c r="O994" s="343">
        <v>5.92</v>
      </c>
    </row>
    <row r="995" spans="1:15" s="144" customFormat="1" ht="15">
      <c r="A995" s="342">
        <v>991</v>
      </c>
      <c r="B995" s="144" t="s">
        <v>3580</v>
      </c>
      <c r="C995" s="144" t="s">
        <v>3581</v>
      </c>
      <c r="D995" s="144" t="s">
        <v>3578</v>
      </c>
      <c r="E995" s="144" t="str">
        <f>VLOOKUP(A995,'2'!$X:$AB,2,FALSE)</f>
        <v>Within an hour</v>
      </c>
      <c r="F995" s="144">
        <f>VLOOKUP($A995,'2'!$X:$AB,3,FALSE)</f>
        <v>1</v>
      </c>
      <c r="G995" s="144">
        <f>VLOOKUP($A995,'2'!$X:$AB,4,FALSE)</f>
        <v>0.97</v>
      </c>
      <c r="H995" s="343" t="str">
        <f>VLOOKUP($A995,'2'!$X:$AB,5,FALSE)</f>
        <v>Yes</v>
      </c>
      <c r="J995" s="144">
        <v>10.49</v>
      </c>
      <c r="K995" s="144">
        <v>1764</v>
      </c>
      <c r="L995" s="144" t="s">
        <v>3579</v>
      </c>
      <c r="M995" s="144" t="s">
        <v>188</v>
      </c>
      <c r="N995" s="144" t="s">
        <v>189</v>
      </c>
      <c r="O995" s="343">
        <v>10.49</v>
      </c>
    </row>
    <row r="996" spans="1:15" s="144" customFormat="1" ht="15">
      <c r="A996" s="342">
        <v>992</v>
      </c>
      <c r="B996" s="144" t="s">
        <v>3582</v>
      </c>
      <c r="C996" s="144" t="s">
        <v>3583</v>
      </c>
      <c r="D996" s="144" t="s">
        <v>3584</v>
      </c>
      <c r="E996" s="144" t="str">
        <f>VLOOKUP(A996,'2'!$X:$AB,2,FALSE)</f>
        <v>Within a day</v>
      </c>
      <c r="F996" s="144">
        <f>VLOOKUP($A996,'2'!$X:$AB,3,FALSE)</f>
        <v>1</v>
      </c>
      <c r="G996" s="144">
        <f>VLOOKUP($A996,'2'!$X:$AB,4,FALSE)</f>
        <v>1</v>
      </c>
      <c r="H996" s="343" t="str">
        <f>VLOOKUP($A996,'2'!$X:$AB,5,FALSE)</f>
        <v>No</v>
      </c>
      <c r="J996" s="144">
        <v>4.8600000000000003</v>
      </c>
      <c r="K996" s="144">
        <v>1764</v>
      </c>
      <c r="L996" s="144" t="s">
        <v>3579</v>
      </c>
      <c r="M996" s="144" t="s">
        <v>188</v>
      </c>
      <c r="N996" s="144" t="s">
        <v>189</v>
      </c>
      <c r="O996" s="343">
        <v>4.8600000000000003</v>
      </c>
    </row>
    <row r="997" spans="1:15" s="144" customFormat="1" ht="15">
      <c r="A997" s="342">
        <v>993</v>
      </c>
      <c r="B997" s="144" t="s">
        <v>3585</v>
      </c>
      <c r="C997" s="144" t="s">
        <v>3586</v>
      </c>
      <c r="D997" s="144" t="s">
        <v>3587</v>
      </c>
      <c r="E997" s="144">
        <f>VLOOKUP(A997,'2'!$X:$AB,2,FALSE)</f>
        <v>0</v>
      </c>
      <c r="F997" s="144">
        <f>VLOOKUP($A997,'2'!$X:$AB,3,FALSE)</f>
        <v>0</v>
      </c>
      <c r="G997" s="144">
        <f>VLOOKUP($A997,'2'!$X:$AB,4,FALSE)</f>
        <v>0</v>
      </c>
      <c r="H997" s="343">
        <f>VLOOKUP($A997,'2'!$X:$AB,5,FALSE)</f>
        <v>0</v>
      </c>
      <c r="J997" s="144">
        <v>4.97</v>
      </c>
      <c r="K997" s="144">
        <v>1765</v>
      </c>
      <c r="L997" s="144" t="s">
        <v>3588</v>
      </c>
      <c r="M997" s="144" t="s">
        <v>188</v>
      </c>
      <c r="N997" s="144" t="s">
        <v>369</v>
      </c>
      <c r="O997" s="343">
        <v>4.97</v>
      </c>
    </row>
    <row r="998" spans="1:15" s="144" customFormat="1" ht="15">
      <c r="A998" s="342">
        <v>994</v>
      </c>
      <c r="B998" s="144" t="s">
        <v>3589</v>
      </c>
      <c r="C998" s="144" t="s">
        <v>3590</v>
      </c>
      <c r="D998" s="144" t="s">
        <v>3587</v>
      </c>
      <c r="E998" s="144" t="str">
        <f>VLOOKUP(A998,'2'!$X:$AB,2,FALSE)</f>
        <v>Within a day</v>
      </c>
      <c r="F998" s="144">
        <f>VLOOKUP($A998,'2'!$X:$AB,3,FALSE)</f>
        <v>0.86</v>
      </c>
      <c r="G998" s="144">
        <f>VLOOKUP($A998,'2'!$X:$AB,4,FALSE)</f>
        <v>0.33</v>
      </c>
      <c r="H998" s="343" t="str">
        <f>VLOOKUP($A998,'2'!$X:$AB,5,FALSE)</f>
        <v>No</v>
      </c>
      <c r="J998" s="144">
        <v>6.5</v>
      </c>
      <c r="K998" s="144">
        <v>1767</v>
      </c>
      <c r="L998" s="144" t="s">
        <v>3591</v>
      </c>
      <c r="M998" s="144" t="s">
        <v>188</v>
      </c>
      <c r="N998" s="144" t="s">
        <v>582</v>
      </c>
      <c r="O998" s="343">
        <v>6.5</v>
      </c>
    </row>
    <row r="999" spans="1:15" s="144" customFormat="1" ht="15">
      <c r="A999" s="342">
        <v>995</v>
      </c>
      <c r="B999" s="144" t="s">
        <v>3592</v>
      </c>
      <c r="C999" s="144" t="s">
        <v>3593</v>
      </c>
      <c r="D999" s="144" t="s">
        <v>3594</v>
      </c>
      <c r="E999" s="144" t="str">
        <f>VLOOKUP(A999,'2'!$X:$AB,2,FALSE)</f>
        <v>Within an hour</v>
      </c>
      <c r="F999" s="144">
        <f>VLOOKUP($A999,'2'!$X:$AB,3,FALSE)</f>
        <v>1</v>
      </c>
      <c r="G999" s="144">
        <f>VLOOKUP($A999,'2'!$X:$AB,4,FALSE)</f>
        <v>0.97</v>
      </c>
      <c r="H999" s="343" t="str">
        <f>VLOOKUP($A999,'2'!$X:$AB,5,FALSE)</f>
        <v>No</v>
      </c>
      <c r="J999" s="144">
        <v>49</v>
      </c>
      <c r="K999" s="144">
        <v>1771</v>
      </c>
      <c r="L999" s="144" t="s">
        <v>3595</v>
      </c>
      <c r="M999" s="144" t="s">
        <v>188</v>
      </c>
      <c r="N999" s="144" t="s">
        <v>708</v>
      </c>
      <c r="O999" s="343">
        <v>49</v>
      </c>
    </row>
    <row r="1000" spans="1:15" s="144" customFormat="1" ht="15">
      <c r="A1000" s="342">
        <v>996</v>
      </c>
      <c r="B1000" s="144" t="s">
        <v>3596</v>
      </c>
      <c r="C1000" s="144" t="s">
        <v>3597</v>
      </c>
      <c r="D1000" s="144" t="s">
        <v>3594</v>
      </c>
      <c r="E1000" s="144" t="str">
        <f>VLOOKUP(A1000,'2'!$X:$AB,2,FALSE)</f>
        <v>Within a day</v>
      </c>
      <c r="F1000" s="144">
        <f>VLOOKUP($A1000,'2'!$X:$AB,3,FALSE)</f>
        <v>0.5</v>
      </c>
      <c r="G1000" s="144">
        <f>VLOOKUP($A1000,'2'!$X:$AB,4,FALSE)</f>
        <v>0.86</v>
      </c>
      <c r="H1000" s="343" t="str">
        <f>VLOOKUP($A1000,'2'!$X:$AB,5,FALSE)</f>
        <v>No</v>
      </c>
      <c r="J1000" s="144">
        <v>4.9800000000000004</v>
      </c>
      <c r="K1000" s="144">
        <v>1775</v>
      </c>
      <c r="L1000" s="144" t="s">
        <v>3598</v>
      </c>
      <c r="M1000" s="144" t="s">
        <v>188</v>
      </c>
      <c r="N1000" s="144" t="s">
        <v>369</v>
      </c>
      <c r="O1000" s="343">
        <v>4.9800000000000004</v>
      </c>
    </row>
    <row r="1001" spans="1:15" s="144" customFormat="1" ht="15">
      <c r="A1001" s="342">
        <v>997</v>
      </c>
      <c r="B1001" s="144" t="s">
        <v>3599</v>
      </c>
      <c r="C1001" s="144" t="s">
        <v>3600</v>
      </c>
      <c r="D1001" s="144" t="s">
        <v>3601</v>
      </c>
      <c r="E1001" s="144" t="str">
        <f>VLOOKUP(A1001,'2'!$X:$AB,2,FALSE)</f>
        <v>Within a few hours</v>
      </c>
      <c r="F1001" s="144">
        <f>VLOOKUP($A1001,'2'!$X:$AB,3,FALSE)</f>
        <v>1</v>
      </c>
      <c r="G1001" s="144">
        <f>VLOOKUP($A1001,'2'!$X:$AB,4,FALSE)</f>
        <v>1</v>
      </c>
      <c r="H1001" s="343" t="str">
        <f>VLOOKUP($A1001,'2'!$X:$AB,5,FALSE)</f>
        <v>Yes</v>
      </c>
      <c r="J1001" s="144">
        <v>5.67</v>
      </c>
      <c r="K1001" s="144">
        <v>1776</v>
      </c>
      <c r="L1001" s="144" t="s">
        <v>3602</v>
      </c>
      <c r="M1001" s="144" t="s">
        <v>188</v>
      </c>
      <c r="N1001" s="144" t="s">
        <v>315</v>
      </c>
      <c r="O1001" s="343">
        <v>5.67</v>
      </c>
    </row>
    <row r="1002" spans="1:15" s="144" customFormat="1" ht="15">
      <c r="A1002" s="342">
        <v>998</v>
      </c>
      <c r="B1002" s="144" t="s">
        <v>3603</v>
      </c>
      <c r="C1002" s="144" t="s">
        <v>3604</v>
      </c>
      <c r="D1002" s="144" t="s">
        <v>3605</v>
      </c>
      <c r="E1002" s="144">
        <f>VLOOKUP(A1002,'2'!$X:$AB,2,FALSE)</f>
        <v>0</v>
      </c>
      <c r="F1002" s="144">
        <f>VLOOKUP($A1002,'2'!$X:$AB,3,FALSE)</f>
        <v>0</v>
      </c>
      <c r="G1002" s="144">
        <f>VLOOKUP($A1002,'2'!$X:$AB,4,FALSE)</f>
        <v>0</v>
      </c>
      <c r="H1002" s="343">
        <f>VLOOKUP($A1002,'2'!$X:$AB,5,FALSE)</f>
        <v>0</v>
      </c>
      <c r="J1002" s="144">
        <v>0.95</v>
      </c>
      <c r="K1002" s="144">
        <v>1777</v>
      </c>
      <c r="L1002" s="144" t="s">
        <v>3606</v>
      </c>
      <c r="M1002" s="144" t="s">
        <v>188</v>
      </c>
      <c r="N1002" s="144" t="s">
        <v>315</v>
      </c>
      <c r="O1002" s="343">
        <v>0.95</v>
      </c>
    </row>
    <row r="1003" spans="1:15" s="144" customFormat="1" ht="15">
      <c r="A1003" s="342">
        <v>999</v>
      </c>
      <c r="B1003" s="144" t="s">
        <v>3607</v>
      </c>
      <c r="C1003" s="144" t="s">
        <v>3608</v>
      </c>
      <c r="D1003" s="144" t="s">
        <v>3605</v>
      </c>
      <c r="E1003" s="144" t="str">
        <f>VLOOKUP(A1003,'2'!$X:$AB,2,FALSE)</f>
        <v>Within a day</v>
      </c>
      <c r="F1003" s="144">
        <f>VLOOKUP($A1003,'2'!$X:$AB,3,FALSE)</f>
        <v>1</v>
      </c>
      <c r="G1003" s="144">
        <f>VLOOKUP($A1003,'2'!$X:$AB,4,FALSE)</f>
        <v>0.21</v>
      </c>
      <c r="H1003" s="343" t="str">
        <f>VLOOKUP($A1003,'2'!$X:$AB,5,FALSE)</f>
        <v>No</v>
      </c>
      <c r="J1003" s="144">
        <v>2.06</v>
      </c>
      <c r="K1003" s="144">
        <v>1777</v>
      </c>
      <c r="L1003" s="144" t="s">
        <v>3606</v>
      </c>
      <c r="M1003" s="144" t="s">
        <v>188</v>
      </c>
      <c r="N1003" s="144" t="s">
        <v>315</v>
      </c>
      <c r="O1003" s="343">
        <v>2.06</v>
      </c>
    </row>
    <row r="1004" spans="1:15" s="144" customFormat="1" ht="15">
      <c r="A1004" s="342">
        <v>1000</v>
      </c>
      <c r="B1004" s="144" t="s">
        <v>3609</v>
      </c>
      <c r="C1004" s="144" t="s">
        <v>3610</v>
      </c>
      <c r="D1004" s="144" t="s">
        <v>3611</v>
      </c>
      <c r="E1004" s="144">
        <f>VLOOKUP(A1004,'2'!$X:$AB,2,FALSE)</f>
        <v>0</v>
      </c>
      <c r="F1004" s="144">
        <f>VLOOKUP($A1004,'2'!$X:$AB,3,FALSE)</f>
        <v>0</v>
      </c>
      <c r="G1004" s="144">
        <f>VLOOKUP($A1004,'2'!$X:$AB,4,FALSE)</f>
        <v>0</v>
      </c>
      <c r="H1004" s="343">
        <f>VLOOKUP($A1004,'2'!$X:$AB,5,FALSE)</f>
        <v>0</v>
      </c>
      <c r="J1004" s="144">
        <v>11.17</v>
      </c>
      <c r="K1004" s="144">
        <v>1777</v>
      </c>
      <c r="L1004" s="144" t="s">
        <v>3606</v>
      </c>
      <c r="M1004" s="144" t="s">
        <v>188</v>
      </c>
      <c r="N1004" s="144" t="s">
        <v>189</v>
      </c>
      <c r="O1004" s="343">
        <v>11.17</v>
      </c>
    </row>
    <row r="1005" spans="1:15" s="144" customFormat="1" ht="15">
      <c r="A1005" s="342">
        <v>1001</v>
      </c>
      <c r="B1005" s="144" t="s">
        <v>3612</v>
      </c>
      <c r="C1005" s="144" t="s">
        <v>3613</v>
      </c>
      <c r="D1005" s="144" t="s">
        <v>3614</v>
      </c>
      <c r="E1005" s="144" t="str">
        <f>VLOOKUP(A1005,'2'!$X:$AB,2,FALSE)</f>
        <v>Within an hour</v>
      </c>
      <c r="F1005" s="144">
        <f>VLOOKUP($A1005,'2'!$X:$AB,3,FALSE)</f>
        <v>1</v>
      </c>
      <c r="G1005" s="144">
        <f>VLOOKUP($A1005,'2'!$X:$AB,4,FALSE)</f>
        <v>1</v>
      </c>
      <c r="H1005" s="343" t="str">
        <f>VLOOKUP($A1005,'2'!$X:$AB,5,FALSE)</f>
        <v>Yes</v>
      </c>
      <c r="J1005" s="144">
        <v>7.51</v>
      </c>
      <c r="K1005" s="144">
        <v>1778</v>
      </c>
      <c r="L1005" s="144" t="s">
        <v>3615</v>
      </c>
      <c r="M1005" s="144" t="s">
        <v>188</v>
      </c>
      <c r="N1005" s="144" t="s">
        <v>283</v>
      </c>
      <c r="O1005" s="343">
        <v>7.51</v>
      </c>
    </row>
    <row r="1006" spans="1:15" s="144" customFormat="1" ht="15">
      <c r="A1006" s="342">
        <v>1002</v>
      </c>
      <c r="B1006" s="144" t="s">
        <v>3616</v>
      </c>
      <c r="C1006" s="144" t="s">
        <v>3617</v>
      </c>
      <c r="D1006" s="144" t="s">
        <v>3614</v>
      </c>
      <c r="E1006" s="144" t="str">
        <f>VLOOKUP(A1006,'2'!$X:$AB,2,FALSE)</f>
        <v>Within a few hours</v>
      </c>
      <c r="F1006" s="144">
        <f>VLOOKUP($A1006,'2'!$X:$AB,3,FALSE)</f>
        <v>1</v>
      </c>
      <c r="G1006" s="144">
        <f>VLOOKUP($A1006,'2'!$X:$AB,4,FALSE)</f>
        <v>1</v>
      </c>
      <c r="H1006" s="343" t="str">
        <f>VLOOKUP($A1006,'2'!$X:$AB,5,FALSE)</f>
        <v>No</v>
      </c>
      <c r="J1006" s="144">
        <v>1.97</v>
      </c>
      <c r="K1006" s="144">
        <v>1778</v>
      </c>
      <c r="L1006" s="144" t="s">
        <v>3615</v>
      </c>
      <c r="M1006" s="144" t="s">
        <v>188</v>
      </c>
      <c r="N1006" s="144" t="s">
        <v>315</v>
      </c>
      <c r="O1006" s="343">
        <v>1.97</v>
      </c>
    </row>
    <row r="1007" spans="1:15" s="144" customFormat="1" ht="15">
      <c r="A1007" s="342">
        <v>1003</v>
      </c>
      <c r="B1007" s="144" t="s">
        <v>3618</v>
      </c>
      <c r="C1007" s="144" t="s">
        <v>3619</v>
      </c>
      <c r="D1007" s="144" t="s">
        <v>3614</v>
      </c>
      <c r="E1007" s="144" t="str">
        <f>VLOOKUP(A1007,'2'!$X:$AB,2,FALSE)</f>
        <v>Within a day</v>
      </c>
      <c r="F1007" s="144">
        <f>VLOOKUP($A1007,'2'!$X:$AB,3,FALSE)</f>
        <v>0.7</v>
      </c>
      <c r="G1007" s="144">
        <f>VLOOKUP($A1007,'2'!$X:$AB,4,FALSE)</f>
        <v>0.87</v>
      </c>
      <c r="H1007" s="343" t="str">
        <f>VLOOKUP($A1007,'2'!$X:$AB,5,FALSE)</f>
        <v>No</v>
      </c>
      <c r="J1007" s="144">
        <v>14.3</v>
      </c>
      <c r="K1007" s="144">
        <v>1781</v>
      </c>
      <c r="L1007" s="144" t="s">
        <v>3620</v>
      </c>
      <c r="M1007" s="144" t="s">
        <v>188</v>
      </c>
      <c r="N1007" s="144" t="s">
        <v>315</v>
      </c>
      <c r="O1007" s="343">
        <v>14.3</v>
      </c>
    </row>
    <row r="1008" spans="1:15" s="144" customFormat="1" ht="15">
      <c r="A1008" s="342">
        <v>1004</v>
      </c>
      <c r="B1008" s="144" t="s">
        <v>3621</v>
      </c>
      <c r="C1008" s="144" t="s">
        <v>3622</v>
      </c>
      <c r="D1008" s="144" t="s">
        <v>3623</v>
      </c>
      <c r="E1008" s="144" t="str">
        <f>VLOOKUP(A1008,'2'!$X:$AB,2,FALSE)</f>
        <v>Within an hour</v>
      </c>
      <c r="F1008" s="144">
        <f>VLOOKUP($A1008,'2'!$X:$AB,3,FALSE)</f>
        <v>1</v>
      </c>
      <c r="G1008" s="144">
        <f>VLOOKUP($A1008,'2'!$X:$AB,4,FALSE)</f>
        <v>0.99</v>
      </c>
      <c r="H1008" s="343" t="str">
        <f>VLOOKUP($A1008,'2'!$X:$AB,5,FALSE)</f>
        <v>Yes</v>
      </c>
      <c r="J1008" s="144">
        <v>2.0299999999999998</v>
      </c>
      <c r="K1008" s="144">
        <v>1781</v>
      </c>
      <c r="L1008" s="144" t="s">
        <v>3620</v>
      </c>
      <c r="M1008" s="144" t="s">
        <v>188</v>
      </c>
      <c r="N1008" s="144" t="s">
        <v>189</v>
      </c>
      <c r="O1008" s="343">
        <v>2.0299999999999998</v>
      </c>
    </row>
    <row r="1009" spans="1:15" s="144" customFormat="1" ht="15">
      <c r="A1009" s="342">
        <v>1005</v>
      </c>
      <c r="B1009" s="144" t="s">
        <v>3624</v>
      </c>
      <c r="C1009" s="144" t="s">
        <v>3625</v>
      </c>
      <c r="D1009" s="144" t="s">
        <v>3623</v>
      </c>
      <c r="E1009" s="144" t="str">
        <f>VLOOKUP(A1009,'2'!$X:$AB,2,FALSE)</f>
        <v>Within an hour</v>
      </c>
      <c r="F1009" s="144">
        <f>VLOOKUP($A1009,'2'!$X:$AB,3,FALSE)</f>
        <v>1</v>
      </c>
      <c r="G1009" s="144">
        <f>VLOOKUP($A1009,'2'!$X:$AB,4,FALSE)</f>
        <v>0.96</v>
      </c>
      <c r="H1009" s="343" t="str">
        <f>VLOOKUP($A1009,'2'!$X:$AB,5,FALSE)</f>
        <v>No</v>
      </c>
      <c r="J1009" s="144">
        <v>3.97</v>
      </c>
      <c r="K1009" s="144">
        <v>1782</v>
      </c>
      <c r="L1009" s="144" t="s">
        <v>3626</v>
      </c>
      <c r="M1009" s="144" t="s">
        <v>188</v>
      </c>
      <c r="N1009" s="144" t="s">
        <v>165</v>
      </c>
      <c r="O1009" s="343">
        <v>3.97</v>
      </c>
    </row>
    <row r="1010" spans="1:15" s="144" customFormat="1" ht="15">
      <c r="A1010" s="342">
        <v>1006</v>
      </c>
      <c r="B1010" s="144" t="s">
        <v>3627</v>
      </c>
      <c r="C1010" s="144" t="s">
        <v>3628</v>
      </c>
      <c r="D1010" s="144" t="s">
        <v>3629</v>
      </c>
      <c r="E1010" s="144" t="str">
        <f>VLOOKUP(A1010,'2'!$X:$AB,2,FALSE)</f>
        <v>Within an hour</v>
      </c>
      <c r="F1010" s="144">
        <f>VLOOKUP($A1010,'2'!$X:$AB,3,FALSE)</f>
        <v>1</v>
      </c>
      <c r="G1010" s="144">
        <f>VLOOKUP($A1010,'2'!$X:$AB,4,FALSE)</f>
        <v>0</v>
      </c>
      <c r="H1010" s="343" t="str">
        <f>VLOOKUP($A1010,'2'!$X:$AB,5,FALSE)</f>
        <v>No</v>
      </c>
      <c r="J1010" s="144">
        <v>8.99</v>
      </c>
      <c r="K1010" s="144">
        <v>1788</v>
      </c>
      <c r="L1010" s="144" t="s">
        <v>3630</v>
      </c>
      <c r="M1010" s="144" t="s">
        <v>188</v>
      </c>
      <c r="N1010" s="144" t="s">
        <v>266</v>
      </c>
      <c r="O1010" s="343">
        <v>8.99</v>
      </c>
    </row>
    <row r="1011" spans="1:15" s="144" customFormat="1" ht="15">
      <c r="A1011" s="342">
        <v>1007</v>
      </c>
      <c r="B1011" s="144" t="s">
        <v>3631</v>
      </c>
      <c r="C1011" s="144" t="s">
        <v>3632</v>
      </c>
      <c r="D1011" s="144" t="s">
        <v>3629</v>
      </c>
      <c r="E1011" s="144" t="str">
        <f>VLOOKUP(A1011,'2'!$X:$AB,2,FALSE)</f>
        <v>Within an hour</v>
      </c>
      <c r="F1011" s="144">
        <f>VLOOKUP($A1011,'2'!$X:$AB,3,FALSE)</f>
        <v>1</v>
      </c>
      <c r="G1011" s="144">
        <f>VLOOKUP($A1011,'2'!$X:$AB,4,FALSE)</f>
        <v>0.98</v>
      </c>
      <c r="H1011" s="343" t="str">
        <f>VLOOKUP($A1011,'2'!$X:$AB,5,FALSE)</f>
        <v>No</v>
      </c>
      <c r="J1011" s="144">
        <v>44.55</v>
      </c>
      <c r="K1011" s="144">
        <v>1793</v>
      </c>
      <c r="L1011" s="144" t="s">
        <v>3633</v>
      </c>
      <c r="M1011" s="144" t="s">
        <v>176</v>
      </c>
      <c r="N1011" s="144" t="s">
        <v>597</v>
      </c>
      <c r="O1011" s="343">
        <v>44.55</v>
      </c>
    </row>
    <row r="1012" spans="1:15" s="144" customFormat="1" ht="15">
      <c r="A1012" s="342">
        <v>1008</v>
      </c>
      <c r="B1012" s="144" t="s">
        <v>3634</v>
      </c>
      <c r="C1012" s="144" t="s">
        <v>3635</v>
      </c>
      <c r="D1012" s="144" t="s">
        <v>3629</v>
      </c>
      <c r="E1012" s="144" t="str">
        <f>VLOOKUP(A1012,'2'!$X:$AB,2,FALSE)</f>
        <v>Within a day</v>
      </c>
      <c r="F1012" s="144">
        <f>VLOOKUP($A1012,'2'!$X:$AB,3,FALSE)</f>
        <v>0.7</v>
      </c>
      <c r="G1012" s="144">
        <f>VLOOKUP($A1012,'2'!$X:$AB,4,FALSE)</f>
        <v>1</v>
      </c>
      <c r="H1012" s="343" t="str">
        <f>VLOOKUP($A1012,'2'!$X:$AB,5,FALSE)</f>
        <v>No</v>
      </c>
      <c r="J1012" s="144">
        <v>1.32</v>
      </c>
      <c r="K1012" s="144">
        <v>1802</v>
      </c>
      <c r="L1012" s="144" t="s">
        <v>3636</v>
      </c>
      <c r="M1012" s="144" t="s">
        <v>188</v>
      </c>
      <c r="N1012" s="144" t="s">
        <v>574</v>
      </c>
      <c r="O1012" s="343">
        <v>1.32</v>
      </c>
    </row>
    <row r="1013" spans="1:15" s="144" customFormat="1" ht="15">
      <c r="A1013" s="342">
        <v>1009</v>
      </c>
      <c r="B1013" s="144" t="s">
        <v>3637</v>
      </c>
      <c r="C1013" s="144" t="s">
        <v>3638</v>
      </c>
      <c r="D1013" s="144" t="s">
        <v>3639</v>
      </c>
      <c r="E1013" s="144" t="str">
        <f>VLOOKUP(A1013,'2'!$X:$AB,2,FALSE)</f>
        <v>Within an hour</v>
      </c>
      <c r="F1013" s="144">
        <f>VLOOKUP($A1013,'2'!$X:$AB,3,FALSE)</f>
        <v>1</v>
      </c>
      <c r="G1013" s="144">
        <f>VLOOKUP($A1013,'2'!$X:$AB,4,FALSE)</f>
        <v>0.94</v>
      </c>
      <c r="H1013" s="343" t="str">
        <f>VLOOKUP($A1013,'2'!$X:$AB,5,FALSE)</f>
        <v>No</v>
      </c>
      <c r="J1013" s="144">
        <v>2.83</v>
      </c>
      <c r="K1013" s="144">
        <v>1808</v>
      </c>
      <c r="L1013" s="144" t="s">
        <v>3640</v>
      </c>
      <c r="M1013" s="144" t="s">
        <v>164</v>
      </c>
      <c r="N1013" s="144" t="s">
        <v>582</v>
      </c>
      <c r="O1013" s="343">
        <v>2.83</v>
      </c>
    </row>
    <row r="1014" spans="1:15" s="144" customFormat="1" ht="15">
      <c r="A1014" s="342">
        <v>1010</v>
      </c>
      <c r="B1014" s="144" t="s">
        <v>3641</v>
      </c>
      <c r="C1014" s="144" t="s">
        <v>3642</v>
      </c>
      <c r="D1014" s="144" t="s">
        <v>3643</v>
      </c>
      <c r="E1014" s="144" t="str">
        <f>VLOOKUP(A1014,'2'!$X:$AB,2,FALSE)</f>
        <v>Within an hour</v>
      </c>
      <c r="F1014" s="144">
        <f>VLOOKUP($A1014,'2'!$X:$AB,3,FALSE)</f>
        <v>1</v>
      </c>
      <c r="G1014" s="144">
        <f>VLOOKUP($A1014,'2'!$X:$AB,4,FALSE)</f>
        <v>0.97</v>
      </c>
      <c r="H1014" s="343" t="str">
        <f>VLOOKUP($A1014,'2'!$X:$AB,5,FALSE)</f>
        <v>Yes</v>
      </c>
      <c r="J1014" s="144">
        <v>4</v>
      </c>
      <c r="K1014" s="144">
        <v>1814</v>
      </c>
      <c r="L1014" s="144" t="s">
        <v>3644</v>
      </c>
      <c r="M1014" s="144" t="s">
        <v>164</v>
      </c>
      <c r="N1014" s="144" t="s">
        <v>582</v>
      </c>
      <c r="O1014" s="343">
        <v>4</v>
      </c>
    </row>
    <row r="1015" spans="1:15" s="144" customFormat="1" ht="15">
      <c r="A1015" s="342">
        <v>1011</v>
      </c>
      <c r="B1015" s="144" t="s">
        <v>3645</v>
      </c>
      <c r="C1015" s="144" t="s">
        <v>3646</v>
      </c>
      <c r="D1015" s="144" t="s">
        <v>3643</v>
      </c>
      <c r="E1015" s="144" t="str">
        <f>VLOOKUP(A1015,'2'!$X:$AB,2,FALSE)</f>
        <v>Within an hour</v>
      </c>
      <c r="F1015" s="144">
        <f>VLOOKUP($A1015,'2'!$X:$AB,3,FALSE)</f>
        <v>0.9</v>
      </c>
      <c r="G1015" s="144">
        <f>VLOOKUP($A1015,'2'!$X:$AB,4,FALSE)</f>
        <v>0.93</v>
      </c>
      <c r="H1015" s="343" t="str">
        <f>VLOOKUP($A1015,'2'!$X:$AB,5,FALSE)</f>
        <v>Yes</v>
      </c>
      <c r="J1015" s="144">
        <v>0.7</v>
      </c>
      <c r="K1015" s="144">
        <v>1814</v>
      </c>
      <c r="L1015" s="144" t="s">
        <v>3644</v>
      </c>
      <c r="M1015" s="144" t="s">
        <v>188</v>
      </c>
      <c r="N1015" s="144" t="s">
        <v>165</v>
      </c>
      <c r="O1015" s="343">
        <v>0.7</v>
      </c>
    </row>
    <row r="1016" spans="1:15" s="144" customFormat="1" ht="15">
      <c r="A1016" s="342">
        <v>1012</v>
      </c>
      <c r="B1016" s="144" t="s">
        <v>3647</v>
      </c>
      <c r="C1016" s="144" t="s">
        <v>3648</v>
      </c>
      <c r="D1016" s="144" t="s">
        <v>3649</v>
      </c>
      <c r="E1016" s="144">
        <f>VLOOKUP(A1016,'2'!$X:$AB,2,FALSE)</f>
        <v>0</v>
      </c>
      <c r="F1016" s="144">
        <f>VLOOKUP($A1016,'2'!$X:$AB,3,FALSE)</f>
        <v>0</v>
      </c>
      <c r="G1016" s="144">
        <f>VLOOKUP($A1016,'2'!$X:$AB,4,FALSE)</f>
        <v>0</v>
      </c>
      <c r="H1016" s="343">
        <f>VLOOKUP($A1016,'2'!$X:$AB,5,FALSE)</f>
        <v>0</v>
      </c>
      <c r="J1016" s="144">
        <v>14</v>
      </c>
      <c r="K1016" s="144">
        <v>1815</v>
      </c>
      <c r="L1016" s="144" t="s">
        <v>3650</v>
      </c>
      <c r="M1016" s="144" t="s">
        <v>176</v>
      </c>
      <c r="N1016" s="144" t="s">
        <v>283</v>
      </c>
      <c r="O1016" s="343">
        <v>14</v>
      </c>
    </row>
    <row r="1017" spans="1:15" s="144" customFormat="1" ht="15">
      <c r="A1017" s="342">
        <v>1013</v>
      </c>
      <c r="B1017" s="144" t="s">
        <v>3651</v>
      </c>
      <c r="C1017" s="144" t="s">
        <v>3652</v>
      </c>
      <c r="D1017" s="144" t="s">
        <v>3653</v>
      </c>
      <c r="E1017" s="144" t="str">
        <f>VLOOKUP(A1017,'2'!$X:$AB,2,FALSE)</f>
        <v>Within a few hours</v>
      </c>
      <c r="F1017" s="144">
        <f>VLOOKUP($A1017,'2'!$X:$AB,3,FALSE)</f>
        <v>1</v>
      </c>
      <c r="G1017" s="144">
        <f>VLOOKUP($A1017,'2'!$X:$AB,4,FALSE)</f>
        <v>0.9</v>
      </c>
      <c r="H1017" s="343" t="str">
        <f>VLOOKUP($A1017,'2'!$X:$AB,5,FALSE)</f>
        <v>Yes</v>
      </c>
      <c r="J1017" s="144">
        <v>2.89</v>
      </c>
      <c r="K1017" s="144">
        <v>1816</v>
      </c>
      <c r="L1017" s="144" t="s">
        <v>3654</v>
      </c>
      <c r="M1017" s="144" t="s">
        <v>188</v>
      </c>
      <c r="N1017" s="144" t="s">
        <v>165</v>
      </c>
      <c r="O1017" s="343">
        <v>2.89</v>
      </c>
    </row>
    <row r="1018" spans="1:15" s="144" customFormat="1" ht="15">
      <c r="A1018" s="342">
        <v>1014</v>
      </c>
      <c r="B1018" s="144" t="s">
        <v>3655</v>
      </c>
      <c r="C1018" s="144" t="s">
        <v>3656</v>
      </c>
      <c r="D1018" s="144" t="s">
        <v>3657</v>
      </c>
      <c r="E1018" s="144" t="str">
        <f>VLOOKUP(A1018,'2'!$X:$AB,2,FALSE)</f>
        <v>Within an hour</v>
      </c>
      <c r="F1018" s="144">
        <f>VLOOKUP($A1018,'2'!$X:$AB,3,FALSE)</f>
        <v>1</v>
      </c>
      <c r="G1018" s="144">
        <f>VLOOKUP($A1018,'2'!$X:$AB,4,FALSE)</f>
        <v>1</v>
      </c>
      <c r="H1018" s="343" t="str">
        <f>VLOOKUP($A1018,'2'!$X:$AB,5,FALSE)</f>
        <v>No</v>
      </c>
      <c r="J1018" s="144">
        <v>8.51</v>
      </c>
      <c r="K1018" s="144">
        <v>1818</v>
      </c>
      <c r="L1018" s="144" t="s">
        <v>3658</v>
      </c>
      <c r="M1018" s="144" t="s">
        <v>188</v>
      </c>
      <c r="N1018" s="144" t="s">
        <v>283</v>
      </c>
      <c r="O1018" s="343">
        <v>8.51</v>
      </c>
    </row>
    <row r="1019" spans="1:15" s="144" customFormat="1" ht="15">
      <c r="A1019" s="342">
        <v>1015</v>
      </c>
      <c r="B1019" s="144" t="s">
        <v>3659</v>
      </c>
      <c r="C1019" s="144" t="s">
        <v>3660</v>
      </c>
      <c r="D1019" s="144" t="s">
        <v>3657</v>
      </c>
      <c r="E1019" s="144" t="str">
        <f>VLOOKUP(A1019,'2'!$X:$AB,2,FALSE)</f>
        <v>Within an hour</v>
      </c>
      <c r="F1019" s="144">
        <f>VLOOKUP($A1019,'2'!$X:$AB,3,FALSE)</f>
        <v>1</v>
      </c>
      <c r="G1019" s="144">
        <f>VLOOKUP($A1019,'2'!$X:$AB,4,FALSE)</f>
        <v>1</v>
      </c>
      <c r="H1019" s="343" t="str">
        <f>VLOOKUP($A1019,'2'!$X:$AB,5,FALSE)</f>
        <v>Yes</v>
      </c>
      <c r="J1019" s="144">
        <v>4.78</v>
      </c>
      <c r="K1019" s="144">
        <v>1818</v>
      </c>
      <c r="L1019" s="144" t="s">
        <v>3658</v>
      </c>
      <c r="M1019" s="144" t="s">
        <v>164</v>
      </c>
      <c r="N1019" s="144" t="s">
        <v>315</v>
      </c>
      <c r="O1019" s="343">
        <v>4.78</v>
      </c>
    </row>
    <row r="1020" spans="1:15" s="144" customFormat="1" ht="15">
      <c r="A1020" s="342">
        <v>1016</v>
      </c>
      <c r="B1020" s="144" t="s">
        <v>3661</v>
      </c>
      <c r="C1020" s="144" t="s">
        <v>3662</v>
      </c>
      <c r="D1020" s="144" t="s">
        <v>3657</v>
      </c>
      <c r="E1020" s="144">
        <f>VLOOKUP(A1020,'2'!$X:$AB,2,FALSE)</f>
        <v>0</v>
      </c>
      <c r="F1020" s="144">
        <f>VLOOKUP($A1020,'2'!$X:$AB,3,FALSE)</f>
        <v>0</v>
      </c>
      <c r="G1020" s="144">
        <f>VLOOKUP($A1020,'2'!$X:$AB,4,FALSE)</f>
        <v>0</v>
      </c>
      <c r="H1020" s="343">
        <f>VLOOKUP($A1020,'2'!$X:$AB,5,FALSE)</f>
        <v>0</v>
      </c>
      <c r="J1020" s="144">
        <v>2.89</v>
      </c>
      <c r="K1020" s="144">
        <v>1821</v>
      </c>
      <c r="L1020" s="144" t="s">
        <v>3663</v>
      </c>
      <c r="M1020" s="144" t="s">
        <v>188</v>
      </c>
      <c r="N1020" s="144" t="s">
        <v>165</v>
      </c>
      <c r="O1020" s="343">
        <v>2.89</v>
      </c>
    </row>
    <row r="1021" spans="1:15" s="144" customFormat="1" ht="15">
      <c r="A1021" s="342">
        <v>1017</v>
      </c>
      <c r="B1021" s="144" t="s">
        <v>3664</v>
      </c>
      <c r="C1021" s="144" t="s">
        <v>3665</v>
      </c>
      <c r="D1021" s="144" t="s">
        <v>3666</v>
      </c>
      <c r="E1021" s="144" t="str">
        <f>VLOOKUP(A1021,'2'!$X:$AB,2,FALSE)</f>
        <v>Within an hour</v>
      </c>
      <c r="F1021" s="144">
        <f>VLOOKUP($A1021,'2'!$X:$AB,3,FALSE)</f>
        <v>1</v>
      </c>
      <c r="G1021" s="144">
        <f>VLOOKUP($A1021,'2'!$X:$AB,4,FALSE)</f>
        <v>0.97</v>
      </c>
      <c r="H1021" s="343" t="str">
        <f>VLOOKUP($A1021,'2'!$X:$AB,5,FALSE)</f>
        <v>Yes</v>
      </c>
      <c r="J1021" s="144">
        <v>3.77</v>
      </c>
      <c r="K1021" s="144">
        <v>1821</v>
      </c>
      <c r="L1021" s="144" t="s">
        <v>3663</v>
      </c>
      <c r="M1021" s="144" t="s">
        <v>188</v>
      </c>
      <c r="N1021" s="144" t="s">
        <v>189</v>
      </c>
      <c r="O1021" s="343">
        <v>3.77</v>
      </c>
    </row>
    <row r="1022" spans="1:15" s="144" customFormat="1" ht="15">
      <c r="A1022" s="342">
        <v>1018</v>
      </c>
      <c r="B1022" s="144" t="s">
        <v>3667</v>
      </c>
      <c r="C1022" s="144" t="s">
        <v>3668</v>
      </c>
      <c r="D1022" s="144" t="s">
        <v>3669</v>
      </c>
      <c r="E1022" s="144" t="str">
        <f>VLOOKUP(A1022,'2'!$X:$AB,2,FALSE)</f>
        <v>Within a few hours</v>
      </c>
      <c r="F1022" s="144">
        <f>VLOOKUP($A1022,'2'!$X:$AB,3,FALSE)</f>
        <v>1</v>
      </c>
      <c r="G1022" s="144">
        <f>VLOOKUP($A1022,'2'!$X:$AB,4,FALSE)</f>
        <v>1</v>
      </c>
      <c r="H1022" s="343" t="str">
        <f>VLOOKUP($A1022,'2'!$X:$AB,5,FALSE)</f>
        <v>No</v>
      </c>
      <c r="J1022" s="144">
        <v>8.51</v>
      </c>
      <c r="K1022" s="144">
        <v>1821</v>
      </c>
      <c r="L1022" s="144" t="s">
        <v>3663</v>
      </c>
      <c r="M1022" s="144" t="s">
        <v>188</v>
      </c>
      <c r="N1022" s="144" t="s">
        <v>283</v>
      </c>
      <c r="O1022" s="343">
        <v>8.51</v>
      </c>
    </row>
    <row r="1023" spans="1:15" s="144" customFormat="1" ht="15">
      <c r="A1023" s="342">
        <v>1019</v>
      </c>
      <c r="B1023" s="144" t="s">
        <v>3670</v>
      </c>
      <c r="C1023" s="144" t="s">
        <v>3671</v>
      </c>
      <c r="D1023" s="144" t="s">
        <v>3669</v>
      </c>
      <c r="E1023" s="144">
        <f>VLOOKUP(A1023,'2'!$X:$AB,2,FALSE)</f>
        <v>0</v>
      </c>
      <c r="F1023" s="144">
        <f>VLOOKUP($A1023,'2'!$X:$AB,3,FALSE)</f>
        <v>0</v>
      </c>
      <c r="G1023" s="144">
        <f>VLOOKUP($A1023,'2'!$X:$AB,4,FALSE)</f>
        <v>0</v>
      </c>
      <c r="H1023" s="343">
        <f>VLOOKUP($A1023,'2'!$X:$AB,5,FALSE)</f>
        <v>0</v>
      </c>
      <c r="J1023" s="144">
        <v>4.78</v>
      </c>
      <c r="K1023" s="144">
        <v>1821</v>
      </c>
      <c r="L1023" s="144" t="s">
        <v>3663</v>
      </c>
      <c r="M1023" s="144" t="s">
        <v>164</v>
      </c>
      <c r="N1023" s="144" t="s">
        <v>315</v>
      </c>
      <c r="O1023" s="343">
        <v>4.78</v>
      </c>
    </row>
    <row r="1024" spans="1:15" s="144" customFormat="1" ht="15">
      <c r="A1024" s="342">
        <v>1020</v>
      </c>
      <c r="B1024" s="144" t="s">
        <v>3672</v>
      </c>
      <c r="C1024" s="144" t="s">
        <v>3673</v>
      </c>
      <c r="D1024" s="144" t="s">
        <v>3674</v>
      </c>
      <c r="E1024" s="144">
        <f>VLOOKUP(A1024,'2'!$X:$AB,2,FALSE)</f>
        <v>0</v>
      </c>
      <c r="F1024" s="144">
        <f>VLOOKUP($A1024,'2'!$X:$AB,3,FALSE)</f>
        <v>0</v>
      </c>
      <c r="G1024" s="144">
        <f>VLOOKUP($A1024,'2'!$X:$AB,4,FALSE)</f>
        <v>0</v>
      </c>
      <c r="H1024" s="343">
        <f>VLOOKUP($A1024,'2'!$X:$AB,5,FALSE)</f>
        <v>0</v>
      </c>
      <c r="J1024" s="144">
        <v>8.99</v>
      </c>
      <c r="K1024" s="144">
        <v>1821</v>
      </c>
      <c r="L1024" s="144" t="s">
        <v>3663</v>
      </c>
      <c r="M1024" s="144" t="s">
        <v>164</v>
      </c>
      <c r="N1024" s="144" t="s">
        <v>266</v>
      </c>
      <c r="O1024" s="343">
        <v>8.99</v>
      </c>
    </row>
    <row r="1025" spans="1:15" s="144" customFormat="1" ht="15">
      <c r="A1025" s="342">
        <v>1021</v>
      </c>
      <c r="B1025" s="144" t="s">
        <v>3675</v>
      </c>
      <c r="C1025" s="144" t="s">
        <v>3676</v>
      </c>
      <c r="D1025" s="144" t="s">
        <v>3674</v>
      </c>
      <c r="E1025" s="144" t="str">
        <f>VLOOKUP(A1025,'2'!$X:$AB,2,FALSE)</f>
        <v>Within a few hours</v>
      </c>
      <c r="F1025" s="144">
        <f>VLOOKUP($A1025,'2'!$X:$AB,3,FALSE)</f>
        <v>0.96</v>
      </c>
      <c r="G1025" s="144">
        <f>VLOOKUP($A1025,'2'!$X:$AB,4,FALSE)</f>
        <v>0.92</v>
      </c>
      <c r="H1025" s="343" t="str">
        <f>VLOOKUP($A1025,'2'!$X:$AB,5,FALSE)</f>
        <v>No</v>
      </c>
      <c r="J1025" s="144">
        <v>19.989999999999998</v>
      </c>
      <c r="K1025" s="144">
        <v>1826</v>
      </c>
      <c r="L1025" s="144" t="s">
        <v>3677</v>
      </c>
      <c r="M1025" s="144" t="s">
        <v>164</v>
      </c>
      <c r="N1025" s="144" t="s">
        <v>463</v>
      </c>
      <c r="O1025" s="343">
        <v>19.989999999999998</v>
      </c>
    </row>
    <row r="1026" spans="1:15" s="144" customFormat="1" ht="15">
      <c r="A1026" s="342">
        <v>1022</v>
      </c>
      <c r="B1026" s="144" t="s">
        <v>3678</v>
      </c>
      <c r="C1026" s="144" t="s">
        <v>3679</v>
      </c>
      <c r="D1026" s="144" t="s">
        <v>3674</v>
      </c>
      <c r="E1026" s="144" t="str">
        <f>VLOOKUP(A1026,'2'!$X:$AB,2,FALSE)</f>
        <v>Within an hour</v>
      </c>
      <c r="F1026" s="144">
        <f>VLOOKUP($A1026,'2'!$X:$AB,3,FALSE)</f>
        <v>1</v>
      </c>
      <c r="G1026" s="144">
        <f>VLOOKUP($A1026,'2'!$X:$AB,4,FALSE)</f>
        <v>0.88</v>
      </c>
      <c r="H1026" s="343" t="str">
        <f>VLOOKUP($A1026,'2'!$X:$AB,5,FALSE)</f>
        <v>Yes</v>
      </c>
      <c r="J1026" s="144">
        <v>4.3899999999999997</v>
      </c>
      <c r="K1026" s="144">
        <v>1826</v>
      </c>
      <c r="L1026" s="144" t="s">
        <v>3677</v>
      </c>
      <c r="M1026" s="144" t="s">
        <v>188</v>
      </c>
      <c r="N1026" s="144" t="s">
        <v>315</v>
      </c>
      <c r="O1026" s="343">
        <v>4.3899999999999997</v>
      </c>
    </row>
    <row r="1027" spans="1:15" s="144" customFormat="1" ht="15">
      <c r="A1027" s="342">
        <v>1023</v>
      </c>
      <c r="B1027" s="144" t="s">
        <v>3680</v>
      </c>
      <c r="C1027" s="144" t="s">
        <v>3681</v>
      </c>
      <c r="D1027" s="144" t="s">
        <v>3674</v>
      </c>
      <c r="E1027" s="144" t="str">
        <f>VLOOKUP(A1027,'2'!$X:$AB,2,FALSE)</f>
        <v>Within an hour</v>
      </c>
      <c r="F1027" s="144">
        <f>VLOOKUP($A1027,'2'!$X:$AB,3,FALSE)</f>
        <v>0.9</v>
      </c>
      <c r="G1027" s="144">
        <f>VLOOKUP($A1027,'2'!$X:$AB,4,FALSE)</f>
        <v>1</v>
      </c>
      <c r="H1027" s="343" t="str">
        <f>VLOOKUP($A1027,'2'!$X:$AB,5,FALSE)</f>
        <v>Yes</v>
      </c>
      <c r="J1027" s="144">
        <v>0.96</v>
      </c>
      <c r="K1027" s="144">
        <v>1827</v>
      </c>
      <c r="L1027" s="144" t="s">
        <v>3682</v>
      </c>
      <c r="M1027" s="144" t="s">
        <v>188</v>
      </c>
      <c r="N1027" s="144" t="s">
        <v>165</v>
      </c>
      <c r="O1027" s="343">
        <v>0.96</v>
      </c>
    </row>
    <row r="1028" spans="1:15" s="144" customFormat="1" ht="15">
      <c r="A1028" s="342">
        <v>1024</v>
      </c>
      <c r="B1028" s="144" t="s">
        <v>3683</v>
      </c>
      <c r="C1028" s="144" t="s">
        <v>3684</v>
      </c>
      <c r="D1028" s="144" t="s">
        <v>3685</v>
      </c>
      <c r="E1028" s="144" t="str">
        <f>VLOOKUP(A1028,'2'!$X:$AB,2,FALSE)</f>
        <v>Within a few hours</v>
      </c>
      <c r="F1028" s="144">
        <f>VLOOKUP($A1028,'2'!$X:$AB,3,FALSE)</f>
        <v>1</v>
      </c>
      <c r="G1028" s="144">
        <f>VLOOKUP($A1028,'2'!$X:$AB,4,FALSE)</f>
        <v>0.67</v>
      </c>
      <c r="H1028" s="343" t="str">
        <f>VLOOKUP($A1028,'2'!$X:$AB,5,FALSE)</f>
        <v>Yes</v>
      </c>
      <c r="J1028" s="144">
        <v>57.38</v>
      </c>
      <c r="K1028" s="144">
        <v>1827</v>
      </c>
      <c r="L1028" s="144" t="s">
        <v>3682</v>
      </c>
      <c r="M1028" s="144" t="s">
        <v>176</v>
      </c>
      <c r="N1028" s="144" t="s">
        <v>597</v>
      </c>
      <c r="O1028" s="343">
        <v>57.38</v>
      </c>
    </row>
    <row r="1029" spans="1:15" s="144" customFormat="1" ht="15">
      <c r="A1029" s="342">
        <v>1025</v>
      </c>
      <c r="B1029" s="144" t="s">
        <v>3686</v>
      </c>
      <c r="C1029" s="144" t="s">
        <v>3687</v>
      </c>
      <c r="D1029" s="144" t="s">
        <v>3688</v>
      </c>
      <c r="E1029" s="144" t="str">
        <f>VLOOKUP(A1029,'2'!$X:$AB,2,FALSE)</f>
        <v>A few days or more</v>
      </c>
      <c r="F1029" s="144">
        <f>VLOOKUP($A1029,'2'!$X:$AB,3,FALSE)</f>
        <v>0</v>
      </c>
      <c r="G1029" s="144">
        <f>VLOOKUP($A1029,'2'!$X:$AB,4,FALSE)</f>
        <v>1</v>
      </c>
      <c r="H1029" s="343" t="str">
        <f>VLOOKUP($A1029,'2'!$X:$AB,5,FALSE)</f>
        <v>No</v>
      </c>
      <c r="J1029" s="144">
        <v>0.99</v>
      </c>
      <c r="K1029" s="144">
        <v>1827</v>
      </c>
      <c r="L1029" s="144" t="s">
        <v>3682</v>
      </c>
      <c r="M1029" s="144" t="s">
        <v>188</v>
      </c>
      <c r="N1029" s="144" t="s">
        <v>266</v>
      </c>
      <c r="O1029" s="343">
        <v>0.99</v>
      </c>
    </row>
    <row r="1030" spans="1:15" s="144" customFormat="1" ht="15">
      <c r="A1030" s="342">
        <v>1026</v>
      </c>
      <c r="B1030" s="144" t="s">
        <v>3689</v>
      </c>
      <c r="C1030" s="144" t="s">
        <v>3690</v>
      </c>
      <c r="D1030" s="144" t="s">
        <v>3691</v>
      </c>
      <c r="E1030" s="144">
        <f>VLOOKUP(A1030,'2'!$X:$AB,2,FALSE)</f>
        <v>0</v>
      </c>
      <c r="F1030" s="144">
        <f>VLOOKUP($A1030,'2'!$X:$AB,3,FALSE)</f>
        <v>0</v>
      </c>
      <c r="G1030" s="144">
        <f>VLOOKUP($A1030,'2'!$X:$AB,4,FALSE)</f>
        <v>0</v>
      </c>
      <c r="H1030" s="343">
        <f>VLOOKUP($A1030,'2'!$X:$AB,5,FALSE)</f>
        <v>0</v>
      </c>
      <c r="J1030" s="144">
        <v>5.46</v>
      </c>
      <c r="K1030" s="144">
        <v>1828</v>
      </c>
      <c r="L1030" s="144" t="s">
        <v>3692</v>
      </c>
      <c r="M1030" s="144" t="s">
        <v>188</v>
      </c>
      <c r="N1030" s="144" t="s">
        <v>315</v>
      </c>
      <c r="O1030" s="343">
        <v>5.46</v>
      </c>
    </row>
    <row r="1031" spans="1:15" s="144" customFormat="1" ht="15">
      <c r="A1031" s="342">
        <v>1027</v>
      </c>
      <c r="B1031" s="144" t="s">
        <v>3693</v>
      </c>
      <c r="C1031" s="144" t="s">
        <v>3694</v>
      </c>
      <c r="D1031" s="144" t="s">
        <v>3691</v>
      </c>
      <c r="E1031" s="144" t="str">
        <f>VLOOKUP(A1031,'2'!$X:$AB,2,FALSE)</f>
        <v>Within a few hours</v>
      </c>
      <c r="F1031" s="144">
        <f>VLOOKUP($A1031,'2'!$X:$AB,3,FALSE)</f>
        <v>0.9</v>
      </c>
      <c r="G1031" s="144">
        <f>VLOOKUP($A1031,'2'!$X:$AB,4,FALSE)</f>
        <v>0.09</v>
      </c>
      <c r="H1031" s="343" t="str">
        <f>VLOOKUP($A1031,'2'!$X:$AB,5,FALSE)</f>
        <v>No</v>
      </c>
      <c r="J1031" s="144">
        <v>6.05</v>
      </c>
      <c r="K1031" s="144">
        <v>1828</v>
      </c>
      <c r="L1031" s="144" t="s">
        <v>3692</v>
      </c>
      <c r="M1031" s="144" t="s">
        <v>188</v>
      </c>
      <c r="N1031" s="144" t="s">
        <v>369</v>
      </c>
      <c r="O1031" s="343">
        <v>6.05</v>
      </c>
    </row>
    <row r="1032" spans="1:15" s="144" customFormat="1" ht="15">
      <c r="A1032" s="342">
        <v>1028</v>
      </c>
      <c r="B1032" s="144" t="s">
        <v>3695</v>
      </c>
      <c r="C1032" s="144" t="s">
        <v>3696</v>
      </c>
      <c r="D1032" s="144" t="s">
        <v>3697</v>
      </c>
      <c r="E1032" s="144" t="str">
        <f>VLOOKUP(A1032,'2'!$X:$AB,2,FALSE)</f>
        <v>Within an hour</v>
      </c>
      <c r="F1032" s="144">
        <f>VLOOKUP($A1032,'2'!$X:$AB,3,FALSE)</f>
        <v>1</v>
      </c>
      <c r="G1032" s="144">
        <f>VLOOKUP($A1032,'2'!$X:$AB,4,FALSE)</f>
        <v>0.91</v>
      </c>
      <c r="H1032" s="343" t="str">
        <f>VLOOKUP($A1032,'2'!$X:$AB,5,FALSE)</f>
        <v>No</v>
      </c>
      <c r="J1032" s="144">
        <v>4</v>
      </c>
      <c r="K1032" s="144">
        <v>1828</v>
      </c>
      <c r="L1032" s="144" t="s">
        <v>3692</v>
      </c>
      <c r="M1032" s="144" t="s">
        <v>188</v>
      </c>
      <c r="N1032" s="144" t="s">
        <v>582</v>
      </c>
      <c r="O1032" s="343">
        <v>4</v>
      </c>
    </row>
    <row r="1033" spans="1:15" s="144" customFormat="1" ht="15">
      <c r="A1033" s="342">
        <v>1029</v>
      </c>
      <c r="B1033" s="144" t="s">
        <v>3698</v>
      </c>
      <c r="C1033" s="144" t="s">
        <v>3699</v>
      </c>
      <c r="D1033" s="144" t="s">
        <v>3700</v>
      </c>
      <c r="E1033" s="144" t="str">
        <f>VLOOKUP(A1033,'2'!$X:$AB,2,FALSE)</f>
        <v>Within a few hours</v>
      </c>
      <c r="F1033" s="144">
        <f>VLOOKUP($A1033,'2'!$X:$AB,3,FALSE)</f>
        <v>1</v>
      </c>
      <c r="G1033" s="144">
        <f>VLOOKUP($A1033,'2'!$X:$AB,4,FALSE)</f>
        <v>0.95</v>
      </c>
      <c r="H1033" s="343" t="str">
        <f>VLOOKUP($A1033,'2'!$X:$AB,5,FALSE)</f>
        <v>No</v>
      </c>
      <c r="J1033" s="144">
        <v>5.16</v>
      </c>
      <c r="K1033" s="144">
        <v>1829</v>
      </c>
      <c r="L1033" s="144" t="s">
        <v>3701</v>
      </c>
      <c r="M1033" s="144" t="s">
        <v>164</v>
      </c>
      <c r="N1033" s="144" t="s">
        <v>189</v>
      </c>
      <c r="O1033" s="343">
        <v>5.16</v>
      </c>
    </row>
    <row r="1034" spans="1:15" s="144" customFormat="1" ht="15">
      <c r="A1034" s="342">
        <v>1030</v>
      </c>
      <c r="B1034" s="144" t="s">
        <v>3702</v>
      </c>
      <c r="C1034" s="144" t="s">
        <v>3703</v>
      </c>
      <c r="D1034" s="144" t="s">
        <v>3700</v>
      </c>
      <c r="E1034" s="144" t="str">
        <f>VLOOKUP(A1034,'2'!$X:$AB,2,FALSE)</f>
        <v>Within an hour</v>
      </c>
      <c r="F1034" s="144">
        <f>VLOOKUP($A1034,'2'!$X:$AB,3,FALSE)</f>
        <v>1</v>
      </c>
      <c r="G1034" s="144">
        <f>VLOOKUP($A1034,'2'!$X:$AB,4,FALSE)</f>
        <v>1</v>
      </c>
      <c r="H1034" s="343" t="str">
        <f>VLOOKUP($A1034,'2'!$X:$AB,5,FALSE)</f>
        <v>Yes</v>
      </c>
      <c r="J1034" s="144">
        <v>10.55</v>
      </c>
      <c r="K1034" s="144">
        <v>1829</v>
      </c>
      <c r="L1034" s="144" t="s">
        <v>3701</v>
      </c>
      <c r="M1034" s="144" t="s">
        <v>188</v>
      </c>
      <c r="N1034" s="144" t="s">
        <v>369</v>
      </c>
      <c r="O1034" s="343">
        <v>10.55</v>
      </c>
    </row>
    <row r="1035" spans="1:15" s="144" customFormat="1" ht="15">
      <c r="A1035" s="342">
        <v>1031</v>
      </c>
      <c r="B1035" s="144" t="s">
        <v>3704</v>
      </c>
      <c r="C1035" s="144" t="s">
        <v>3705</v>
      </c>
      <c r="D1035" s="144" t="s">
        <v>3706</v>
      </c>
      <c r="E1035" s="144" t="str">
        <f>VLOOKUP(A1035,'2'!$X:$AB,2,FALSE)</f>
        <v>Within a day</v>
      </c>
      <c r="F1035" s="144">
        <f>VLOOKUP($A1035,'2'!$X:$AB,3,FALSE)</f>
        <v>1</v>
      </c>
      <c r="G1035" s="144">
        <f>VLOOKUP($A1035,'2'!$X:$AB,4,FALSE)</f>
        <v>0.83</v>
      </c>
      <c r="H1035" s="343" t="str">
        <f>VLOOKUP($A1035,'2'!$X:$AB,5,FALSE)</f>
        <v>No</v>
      </c>
      <c r="J1035" s="144">
        <v>6.83</v>
      </c>
      <c r="K1035" s="144">
        <v>1829</v>
      </c>
      <c r="L1035" s="144" t="s">
        <v>3701</v>
      </c>
      <c r="M1035" s="144" t="s">
        <v>188</v>
      </c>
      <c r="N1035" s="144" t="s">
        <v>369</v>
      </c>
      <c r="O1035" s="343">
        <v>6.83</v>
      </c>
    </row>
    <row r="1036" spans="1:15" s="144" customFormat="1" ht="15">
      <c r="A1036" s="342">
        <v>1032</v>
      </c>
      <c r="B1036" s="144" t="s">
        <v>3707</v>
      </c>
      <c r="C1036" s="144" t="s">
        <v>3708</v>
      </c>
      <c r="D1036" s="144" t="s">
        <v>3709</v>
      </c>
      <c r="E1036" s="144" t="str">
        <f>VLOOKUP(A1036,'2'!$X:$AB,2,FALSE)</f>
        <v>Within an hour</v>
      </c>
      <c r="F1036" s="144">
        <f>VLOOKUP($A1036,'2'!$X:$AB,3,FALSE)</f>
        <v>1</v>
      </c>
      <c r="G1036" s="144">
        <f>VLOOKUP($A1036,'2'!$X:$AB,4,FALSE)</f>
        <v>0.98</v>
      </c>
      <c r="H1036" s="343" t="str">
        <f>VLOOKUP($A1036,'2'!$X:$AB,5,FALSE)</f>
        <v>No</v>
      </c>
      <c r="J1036" s="144">
        <v>17.78</v>
      </c>
      <c r="K1036" s="144">
        <v>1829</v>
      </c>
      <c r="L1036" s="144" t="s">
        <v>3701</v>
      </c>
      <c r="M1036" s="144" t="s">
        <v>188</v>
      </c>
      <c r="N1036" s="144" t="s">
        <v>463</v>
      </c>
      <c r="O1036" s="343">
        <v>17.78</v>
      </c>
    </row>
    <row r="1037" spans="1:15" s="144" customFormat="1" ht="15">
      <c r="A1037" s="342">
        <v>1033</v>
      </c>
      <c r="B1037" s="144" t="s">
        <v>3710</v>
      </c>
      <c r="C1037" s="144" t="s">
        <v>3711</v>
      </c>
      <c r="D1037" s="144" t="s">
        <v>3709</v>
      </c>
      <c r="E1037" s="144" t="str">
        <f>VLOOKUP(A1037,'2'!$X:$AB,2,FALSE)</f>
        <v>Within an hour</v>
      </c>
      <c r="F1037" s="144">
        <f>VLOOKUP($A1037,'2'!$X:$AB,3,FALSE)</f>
        <v>0.9</v>
      </c>
      <c r="G1037" s="144">
        <f>VLOOKUP($A1037,'2'!$X:$AB,4,FALSE)</f>
        <v>0.99</v>
      </c>
      <c r="H1037" s="343" t="str">
        <f>VLOOKUP($A1037,'2'!$X:$AB,5,FALSE)</f>
        <v>Yes</v>
      </c>
      <c r="J1037" s="144">
        <v>8.99</v>
      </c>
      <c r="K1037" s="144">
        <v>1836</v>
      </c>
      <c r="L1037" s="144" t="s">
        <v>3712</v>
      </c>
      <c r="M1037" s="144" t="s">
        <v>164</v>
      </c>
      <c r="N1037" s="144" t="s">
        <v>266</v>
      </c>
      <c r="O1037" s="343">
        <v>8.99</v>
      </c>
    </row>
    <row r="1038" spans="1:15" s="144" customFormat="1" ht="15">
      <c r="A1038" s="342">
        <v>1034</v>
      </c>
      <c r="B1038" s="144" t="s">
        <v>3713</v>
      </c>
      <c r="C1038" s="144" t="s">
        <v>3714</v>
      </c>
      <c r="D1038" s="144" t="s">
        <v>3715</v>
      </c>
      <c r="E1038" s="144" t="str">
        <f>VLOOKUP(A1038,'2'!$X:$AB,2,FALSE)</f>
        <v>Within an hour</v>
      </c>
      <c r="F1038" s="144">
        <f>VLOOKUP($A1038,'2'!$X:$AB,3,FALSE)</f>
        <v>1</v>
      </c>
      <c r="G1038" s="144">
        <f>VLOOKUP($A1038,'2'!$X:$AB,4,FALSE)</f>
        <v>1</v>
      </c>
      <c r="H1038" s="343" t="str">
        <f>VLOOKUP($A1038,'2'!$X:$AB,5,FALSE)</f>
        <v>No</v>
      </c>
      <c r="J1038" s="144">
        <v>5.46</v>
      </c>
      <c r="K1038" s="144">
        <v>1837</v>
      </c>
      <c r="L1038" s="144" t="s">
        <v>3716</v>
      </c>
      <c r="M1038" s="144" t="s">
        <v>188</v>
      </c>
      <c r="N1038" s="144" t="s">
        <v>315</v>
      </c>
      <c r="O1038" s="343">
        <v>5.46</v>
      </c>
    </row>
    <row r="1039" spans="1:15" s="144" customFormat="1" ht="15">
      <c r="A1039" s="342">
        <v>1035</v>
      </c>
      <c r="B1039" s="144" t="s">
        <v>3717</v>
      </c>
      <c r="C1039" s="144" t="s">
        <v>3718</v>
      </c>
      <c r="D1039" s="144" t="s">
        <v>3719</v>
      </c>
      <c r="E1039" s="144">
        <f>VLOOKUP(A1039,'2'!$X:$AB,2,FALSE)</f>
        <v>0</v>
      </c>
      <c r="F1039" s="144">
        <f>VLOOKUP($A1039,'2'!$X:$AB,3,FALSE)</f>
        <v>0</v>
      </c>
      <c r="G1039" s="144">
        <f>VLOOKUP($A1039,'2'!$X:$AB,4,FALSE)</f>
        <v>0</v>
      </c>
      <c r="H1039" s="343">
        <f>VLOOKUP($A1039,'2'!$X:$AB,5,FALSE)</f>
        <v>0</v>
      </c>
      <c r="J1039" s="144">
        <v>2.99</v>
      </c>
      <c r="K1039" s="144">
        <v>1840</v>
      </c>
      <c r="L1039" s="144" t="s">
        <v>3720</v>
      </c>
      <c r="M1039" s="144" t="s">
        <v>188</v>
      </c>
      <c r="N1039" s="144" t="s">
        <v>369</v>
      </c>
      <c r="O1039" s="343">
        <v>2.99</v>
      </c>
    </row>
    <row r="1040" spans="1:15" s="144" customFormat="1" ht="15">
      <c r="A1040" s="342">
        <v>1036</v>
      </c>
      <c r="B1040" s="144" t="s">
        <v>3721</v>
      </c>
      <c r="C1040" s="144" t="s">
        <v>3722</v>
      </c>
      <c r="D1040" s="144" t="s">
        <v>3723</v>
      </c>
      <c r="E1040" s="144" t="str">
        <f>VLOOKUP(A1040,'2'!$X:$AB,2,FALSE)</f>
        <v>Within an hour</v>
      </c>
      <c r="F1040" s="144">
        <f>VLOOKUP($A1040,'2'!$X:$AB,3,FALSE)</f>
        <v>1</v>
      </c>
      <c r="G1040" s="144">
        <f>VLOOKUP($A1040,'2'!$X:$AB,4,FALSE)</f>
        <v>0.31</v>
      </c>
      <c r="H1040" s="343" t="str">
        <f>VLOOKUP($A1040,'2'!$X:$AB,5,FALSE)</f>
        <v>No</v>
      </c>
      <c r="J1040" s="144">
        <v>1.1000000000000001</v>
      </c>
      <c r="K1040" s="144">
        <v>1849</v>
      </c>
      <c r="L1040" s="144" t="s">
        <v>3724</v>
      </c>
      <c r="M1040" s="144" t="s">
        <v>188</v>
      </c>
      <c r="N1040" s="144" t="s">
        <v>266</v>
      </c>
      <c r="O1040" s="343">
        <v>1.1000000000000001</v>
      </c>
    </row>
    <row r="1041" spans="1:15" s="144" customFormat="1" ht="15">
      <c r="A1041" s="342">
        <v>1037</v>
      </c>
      <c r="B1041" s="144" t="s">
        <v>3725</v>
      </c>
      <c r="C1041" s="144" t="s">
        <v>3726</v>
      </c>
      <c r="D1041" s="144" t="s">
        <v>3727</v>
      </c>
      <c r="E1041" s="144" t="str">
        <f>VLOOKUP(A1041,'2'!$X:$AB,2,FALSE)</f>
        <v>Within a day</v>
      </c>
      <c r="F1041" s="144">
        <f>VLOOKUP($A1041,'2'!$X:$AB,3,FALSE)</f>
        <v>0.5</v>
      </c>
      <c r="G1041" s="144">
        <f>VLOOKUP($A1041,'2'!$X:$AB,4,FALSE)</f>
        <v>0.94</v>
      </c>
      <c r="H1041" s="343" t="str">
        <f>VLOOKUP($A1041,'2'!$X:$AB,5,FALSE)</f>
        <v>No</v>
      </c>
      <c r="J1041" s="144">
        <v>2.5</v>
      </c>
      <c r="K1041" s="144">
        <v>1849</v>
      </c>
      <c r="L1041" s="144" t="s">
        <v>3724</v>
      </c>
      <c r="M1041" s="144" t="s">
        <v>188</v>
      </c>
      <c r="N1041" s="144" t="s">
        <v>266</v>
      </c>
      <c r="O1041" s="343">
        <v>2.5</v>
      </c>
    </row>
    <row r="1042" spans="1:15" s="144" customFormat="1" ht="15">
      <c r="A1042" s="342">
        <v>1038</v>
      </c>
      <c r="B1042" s="144" t="s">
        <v>3728</v>
      </c>
      <c r="C1042" s="144" t="s">
        <v>3729</v>
      </c>
      <c r="D1042" s="144" t="s">
        <v>3727</v>
      </c>
      <c r="E1042" s="144" t="str">
        <f>VLOOKUP(A1042,'2'!$X:$AB,2,FALSE)</f>
        <v>Within a few hours</v>
      </c>
      <c r="F1042" s="144">
        <f>VLOOKUP($A1042,'2'!$X:$AB,3,FALSE)</f>
        <v>0.83</v>
      </c>
      <c r="G1042" s="144">
        <f>VLOOKUP($A1042,'2'!$X:$AB,4,FALSE)</f>
        <v>0.89</v>
      </c>
      <c r="H1042" s="343" t="str">
        <f>VLOOKUP($A1042,'2'!$X:$AB,5,FALSE)</f>
        <v>Yes</v>
      </c>
      <c r="J1042" s="144">
        <v>5.14</v>
      </c>
      <c r="K1042" s="144">
        <v>1852</v>
      </c>
      <c r="L1042" s="144" t="s">
        <v>3730</v>
      </c>
      <c r="M1042" s="144" t="s">
        <v>164</v>
      </c>
      <c r="N1042" s="144" t="s">
        <v>315</v>
      </c>
      <c r="O1042" s="343">
        <v>5.14</v>
      </c>
    </row>
    <row r="1043" spans="1:15" s="144" customFormat="1" ht="15">
      <c r="A1043" s="342">
        <v>1039</v>
      </c>
      <c r="B1043" s="144" t="s">
        <v>3731</v>
      </c>
      <c r="C1043" s="144" t="s">
        <v>3732</v>
      </c>
      <c r="D1043" s="144" t="s">
        <v>3727</v>
      </c>
      <c r="E1043" s="144" t="str">
        <f>VLOOKUP(A1043,'2'!$X:$AB,2,FALSE)</f>
        <v>Within an hour</v>
      </c>
      <c r="F1043" s="144">
        <f>VLOOKUP($A1043,'2'!$X:$AB,3,FALSE)</f>
        <v>1</v>
      </c>
      <c r="G1043" s="144">
        <f>VLOOKUP($A1043,'2'!$X:$AB,4,FALSE)</f>
        <v>1</v>
      </c>
      <c r="H1043" s="343" t="str">
        <f>VLOOKUP($A1043,'2'!$X:$AB,5,FALSE)</f>
        <v>No</v>
      </c>
      <c r="J1043" s="144">
        <v>4</v>
      </c>
      <c r="K1043" s="144">
        <v>1854</v>
      </c>
      <c r="L1043" s="144" t="s">
        <v>3733</v>
      </c>
      <c r="M1043" s="144" t="s">
        <v>188</v>
      </c>
      <c r="N1043" s="144" t="s">
        <v>582</v>
      </c>
      <c r="O1043" s="343">
        <v>4</v>
      </c>
    </row>
    <row r="1044" spans="1:15" s="144" customFormat="1" ht="15">
      <c r="A1044" s="342">
        <v>1040</v>
      </c>
      <c r="B1044" s="144" t="s">
        <v>3734</v>
      </c>
      <c r="C1044" s="144" t="s">
        <v>3735</v>
      </c>
      <c r="D1044" s="144" t="s">
        <v>3727</v>
      </c>
      <c r="E1044" s="144" t="str">
        <f>VLOOKUP(A1044,'2'!$X:$AB,2,FALSE)</f>
        <v>Within a few hours</v>
      </c>
      <c r="F1044" s="144">
        <f>VLOOKUP($A1044,'2'!$X:$AB,3,FALSE)</f>
        <v>1</v>
      </c>
      <c r="G1044" s="144">
        <f>VLOOKUP($A1044,'2'!$X:$AB,4,FALSE)</f>
        <v>0.83</v>
      </c>
      <c r="H1044" s="343" t="str">
        <f>VLOOKUP($A1044,'2'!$X:$AB,5,FALSE)</f>
        <v>Yes</v>
      </c>
      <c r="J1044" s="144">
        <v>1.49</v>
      </c>
      <c r="K1044" s="144">
        <v>1860</v>
      </c>
      <c r="L1044" s="144" t="s">
        <v>3736</v>
      </c>
      <c r="M1044" s="144" t="s">
        <v>188</v>
      </c>
      <c r="N1044" s="144" t="s">
        <v>369</v>
      </c>
      <c r="O1044" s="343">
        <v>1.49</v>
      </c>
    </row>
    <row r="1045" spans="1:15" s="144" customFormat="1" ht="15">
      <c r="A1045" s="342">
        <v>1041</v>
      </c>
      <c r="B1045" s="144" t="s">
        <v>3737</v>
      </c>
      <c r="C1045" s="144" t="s">
        <v>3738</v>
      </c>
      <c r="D1045" s="144" t="s">
        <v>3727</v>
      </c>
      <c r="E1045" s="144" t="str">
        <f>VLOOKUP(A1045,'2'!$X:$AB,2,FALSE)</f>
        <v>Within a few hours</v>
      </c>
      <c r="F1045" s="144">
        <f>VLOOKUP($A1045,'2'!$X:$AB,3,FALSE)</f>
        <v>1</v>
      </c>
      <c r="G1045" s="144">
        <f>VLOOKUP($A1045,'2'!$X:$AB,4,FALSE)</f>
        <v>0.9</v>
      </c>
      <c r="H1045" s="343" t="str">
        <f>VLOOKUP($A1045,'2'!$X:$AB,5,FALSE)</f>
        <v>Yes</v>
      </c>
      <c r="J1045" s="144">
        <v>7.96</v>
      </c>
      <c r="K1045" s="144">
        <v>1869</v>
      </c>
      <c r="L1045" s="144" t="s">
        <v>3739</v>
      </c>
      <c r="M1045" s="144" t="s">
        <v>188</v>
      </c>
      <c r="N1045" s="144" t="s">
        <v>189</v>
      </c>
      <c r="O1045" s="343">
        <v>7.96</v>
      </c>
    </row>
    <row r="1046" spans="1:15" s="144" customFormat="1" ht="15">
      <c r="A1046" s="342">
        <v>1042</v>
      </c>
      <c r="B1046" s="144" t="s">
        <v>3740</v>
      </c>
      <c r="C1046" s="144" t="s">
        <v>3741</v>
      </c>
      <c r="D1046" s="144" t="s">
        <v>3742</v>
      </c>
      <c r="E1046" s="144" t="str">
        <f>VLOOKUP(A1046,'2'!$X:$AB,2,FALSE)</f>
        <v>Within an hour</v>
      </c>
      <c r="F1046" s="144">
        <f>VLOOKUP($A1046,'2'!$X:$AB,3,FALSE)</f>
        <v>1</v>
      </c>
      <c r="G1046" s="144">
        <f>VLOOKUP($A1046,'2'!$X:$AB,4,FALSE)</f>
        <v>0.99</v>
      </c>
      <c r="H1046" s="343" t="str">
        <f>VLOOKUP($A1046,'2'!$X:$AB,5,FALSE)</f>
        <v>Yes</v>
      </c>
      <c r="J1046" s="144">
        <v>19.989999999999998</v>
      </c>
      <c r="K1046" s="144">
        <v>1873</v>
      </c>
      <c r="L1046" s="144" t="s">
        <v>3743</v>
      </c>
      <c r="M1046" s="144" t="s">
        <v>188</v>
      </c>
      <c r="N1046" s="144" t="s">
        <v>240</v>
      </c>
      <c r="O1046" s="343">
        <v>19.989999999999998</v>
      </c>
    </row>
    <row r="1047" spans="1:15" s="144" customFormat="1" ht="15">
      <c r="A1047" s="342">
        <v>1043</v>
      </c>
      <c r="B1047" s="144" t="s">
        <v>3744</v>
      </c>
      <c r="C1047" s="144" t="s">
        <v>3745</v>
      </c>
      <c r="D1047" s="144" t="s">
        <v>3746</v>
      </c>
      <c r="E1047" s="144" t="str">
        <f>VLOOKUP(A1047,'2'!$X:$AB,2,FALSE)</f>
        <v>Within a day</v>
      </c>
      <c r="F1047" s="144">
        <f>VLOOKUP($A1047,'2'!$X:$AB,3,FALSE)</f>
        <v>1</v>
      </c>
      <c r="G1047" s="144">
        <f>VLOOKUP($A1047,'2'!$X:$AB,4,FALSE)</f>
        <v>0.47</v>
      </c>
      <c r="H1047" s="343" t="str">
        <f>VLOOKUP($A1047,'2'!$X:$AB,5,FALSE)</f>
        <v>No</v>
      </c>
      <c r="J1047" s="144">
        <v>8.18</v>
      </c>
      <c r="K1047" s="144">
        <v>1873</v>
      </c>
      <c r="L1047" s="144" t="s">
        <v>3743</v>
      </c>
      <c r="M1047" s="144" t="s">
        <v>188</v>
      </c>
      <c r="N1047" s="144" t="s">
        <v>315</v>
      </c>
      <c r="O1047" s="343">
        <v>8.18</v>
      </c>
    </row>
    <row r="1048" spans="1:15" s="144" customFormat="1" ht="15">
      <c r="A1048" s="342">
        <v>1044</v>
      </c>
      <c r="B1048" s="144" t="s">
        <v>3747</v>
      </c>
      <c r="C1048" s="144" t="s">
        <v>3748</v>
      </c>
      <c r="D1048" s="144" t="s">
        <v>3746</v>
      </c>
      <c r="E1048" s="144">
        <f>VLOOKUP(A1048,'2'!$X:$AB,2,FALSE)</f>
        <v>0</v>
      </c>
      <c r="F1048" s="144">
        <f>VLOOKUP($A1048,'2'!$X:$AB,3,FALSE)</f>
        <v>0</v>
      </c>
      <c r="G1048" s="144">
        <f>VLOOKUP($A1048,'2'!$X:$AB,4,FALSE)</f>
        <v>0</v>
      </c>
      <c r="H1048" s="343">
        <f>VLOOKUP($A1048,'2'!$X:$AB,5,FALSE)</f>
        <v>0</v>
      </c>
      <c r="J1048" s="144">
        <v>4.9000000000000004</v>
      </c>
      <c r="K1048" s="144">
        <v>1875</v>
      </c>
      <c r="L1048" s="144" t="s">
        <v>3749</v>
      </c>
      <c r="M1048" s="144" t="s">
        <v>188</v>
      </c>
      <c r="N1048" s="144" t="s">
        <v>266</v>
      </c>
      <c r="O1048" s="343">
        <v>4.9000000000000004</v>
      </c>
    </row>
    <row r="1049" spans="1:15" s="144" customFormat="1" ht="15">
      <c r="A1049" s="342">
        <v>1045</v>
      </c>
      <c r="B1049" s="144" t="s">
        <v>3750</v>
      </c>
      <c r="C1049" s="144" t="s">
        <v>3751</v>
      </c>
      <c r="D1049" s="144" t="s">
        <v>3746</v>
      </c>
      <c r="E1049" s="144" t="str">
        <f>VLOOKUP(A1049,'2'!$X:$AB,2,FALSE)</f>
        <v>Within an hour</v>
      </c>
      <c r="F1049" s="144">
        <f>VLOOKUP($A1049,'2'!$X:$AB,3,FALSE)</f>
        <v>1</v>
      </c>
      <c r="G1049" s="144">
        <f>VLOOKUP($A1049,'2'!$X:$AB,4,FALSE)</f>
        <v>1</v>
      </c>
      <c r="H1049" s="343" t="str">
        <f>VLOOKUP($A1049,'2'!$X:$AB,5,FALSE)</f>
        <v>No</v>
      </c>
      <c r="J1049" s="144">
        <v>5.67</v>
      </c>
      <c r="K1049" s="144">
        <v>1882</v>
      </c>
      <c r="L1049" s="144" t="s">
        <v>3752</v>
      </c>
      <c r="M1049" s="144" t="s">
        <v>188</v>
      </c>
      <c r="N1049" s="144" t="s">
        <v>315</v>
      </c>
      <c r="O1049" s="343">
        <v>5.67</v>
      </c>
    </row>
    <row r="1050" spans="1:15" s="144" customFormat="1" ht="15">
      <c r="A1050" s="342">
        <v>1046</v>
      </c>
      <c r="B1050" s="144" t="s">
        <v>3753</v>
      </c>
      <c r="C1050" s="144" t="s">
        <v>3754</v>
      </c>
      <c r="D1050" s="144" t="s">
        <v>3755</v>
      </c>
      <c r="E1050" s="144" t="str">
        <f>VLOOKUP(A1050,'2'!$X:$AB,2,FALSE)</f>
        <v>Within an hour</v>
      </c>
      <c r="F1050" s="144">
        <f>VLOOKUP($A1050,'2'!$X:$AB,3,FALSE)</f>
        <v>1</v>
      </c>
      <c r="G1050" s="144">
        <f>VLOOKUP($A1050,'2'!$X:$AB,4,FALSE)</f>
        <v>0.87</v>
      </c>
      <c r="H1050" s="343" t="str">
        <f>VLOOKUP($A1050,'2'!$X:$AB,5,FALSE)</f>
        <v>Yes</v>
      </c>
      <c r="J1050" s="144">
        <v>14.7</v>
      </c>
      <c r="K1050" s="144">
        <v>1885</v>
      </c>
      <c r="L1050" s="144" t="s">
        <v>3756</v>
      </c>
      <c r="M1050" s="144" t="s">
        <v>176</v>
      </c>
      <c r="N1050" s="144" t="s">
        <v>283</v>
      </c>
      <c r="O1050" s="343">
        <v>14.7</v>
      </c>
    </row>
    <row r="1051" spans="1:15" s="144" customFormat="1" ht="15">
      <c r="A1051" s="342">
        <v>1047</v>
      </c>
      <c r="B1051" s="144" t="s">
        <v>3757</v>
      </c>
      <c r="C1051" s="144" t="s">
        <v>3758</v>
      </c>
      <c r="D1051" s="144" t="s">
        <v>3755</v>
      </c>
      <c r="E1051" s="144" t="str">
        <f>VLOOKUP(A1051,'2'!$X:$AB,2,FALSE)</f>
        <v>Within an hour</v>
      </c>
      <c r="F1051" s="144">
        <f>VLOOKUP($A1051,'2'!$X:$AB,3,FALSE)</f>
        <v>1</v>
      </c>
      <c r="G1051" s="144">
        <f>VLOOKUP($A1051,'2'!$X:$AB,4,FALSE)</f>
        <v>1</v>
      </c>
      <c r="H1051" s="343" t="str">
        <f>VLOOKUP($A1051,'2'!$X:$AB,5,FALSE)</f>
        <v>No</v>
      </c>
      <c r="J1051" s="144">
        <v>35</v>
      </c>
      <c r="K1051" s="144">
        <v>1889</v>
      </c>
      <c r="L1051" s="144" t="s">
        <v>3759</v>
      </c>
      <c r="M1051" s="144" t="s">
        <v>188</v>
      </c>
      <c r="N1051" s="144" t="s">
        <v>463</v>
      </c>
      <c r="O1051" s="343">
        <v>35</v>
      </c>
    </row>
    <row r="1052" spans="1:15" s="144" customFormat="1" ht="15">
      <c r="A1052" s="342">
        <v>1048</v>
      </c>
      <c r="B1052" s="144" t="s">
        <v>3760</v>
      </c>
      <c r="C1052" s="144" t="s">
        <v>3761</v>
      </c>
      <c r="D1052" s="144" t="s">
        <v>3762</v>
      </c>
      <c r="E1052" s="144" t="str">
        <f>VLOOKUP(A1052,'2'!$X:$AB,2,FALSE)</f>
        <v>A few days or more</v>
      </c>
      <c r="F1052" s="144">
        <f>VLOOKUP($A1052,'2'!$X:$AB,3,FALSE)</f>
        <v>0.2</v>
      </c>
      <c r="G1052" s="144">
        <f>VLOOKUP($A1052,'2'!$X:$AB,4,FALSE)</f>
        <v>0.75</v>
      </c>
      <c r="H1052" s="343" t="str">
        <f>VLOOKUP($A1052,'2'!$X:$AB,5,FALSE)</f>
        <v>No</v>
      </c>
      <c r="J1052" s="144">
        <v>29.2</v>
      </c>
      <c r="K1052" s="144">
        <v>1891</v>
      </c>
      <c r="L1052" s="144" t="s">
        <v>3763</v>
      </c>
      <c r="M1052" s="144" t="s">
        <v>176</v>
      </c>
      <c r="N1052" s="144" t="s">
        <v>511</v>
      </c>
      <c r="O1052" s="343">
        <v>29.2</v>
      </c>
    </row>
    <row r="1053" spans="1:15" s="144" customFormat="1" ht="15">
      <c r="A1053" s="342">
        <v>1049</v>
      </c>
      <c r="B1053" s="144" t="s">
        <v>3764</v>
      </c>
      <c r="C1053" s="144" t="s">
        <v>3765</v>
      </c>
      <c r="D1053" s="144" t="s">
        <v>3762</v>
      </c>
      <c r="E1053" s="144" t="str">
        <f>VLOOKUP(A1053,'2'!$X:$AB,2,FALSE)</f>
        <v>Within a few hours</v>
      </c>
      <c r="F1053" s="144">
        <f>VLOOKUP($A1053,'2'!$X:$AB,3,FALSE)</f>
        <v>1</v>
      </c>
      <c r="G1053" s="144">
        <f>VLOOKUP($A1053,'2'!$X:$AB,4,FALSE)</f>
        <v>0.79</v>
      </c>
      <c r="H1053" s="343" t="str">
        <f>VLOOKUP($A1053,'2'!$X:$AB,5,FALSE)</f>
        <v>Yes</v>
      </c>
      <c r="J1053" s="144">
        <v>26.2</v>
      </c>
      <c r="K1053" s="144">
        <v>1893</v>
      </c>
      <c r="L1053" s="144" t="s">
        <v>3766</v>
      </c>
      <c r="M1053" s="144" t="s">
        <v>176</v>
      </c>
      <c r="N1053" s="144" t="s">
        <v>177</v>
      </c>
      <c r="O1053" s="343">
        <v>26.2</v>
      </c>
    </row>
    <row r="1054" spans="1:15" s="144" customFormat="1" ht="15">
      <c r="A1054" s="342">
        <v>1050</v>
      </c>
      <c r="B1054" s="144" t="s">
        <v>3767</v>
      </c>
      <c r="C1054" s="144" t="s">
        <v>3768</v>
      </c>
      <c r="D1054" s="144" t="s">
        <v>3769</v>
      </c>
      <c r="E1054" s="144" t="str">
        <f>VLOOKUP(A1054,'2'!$X:$AB,2,FALSE)</f>
        <v>Within a few hours</v>
      </c>
      <c r="F1054" s="144">
        <f>VLOOKUP($A1054,'2'!$X:$AB,3,FALSE)</f>
        <v>0.7</v>
      </c>
      <c r="G1054" s="144">
        <f>VLOOKUP($A1054,'2'!$X:$AB,4,FALSE)</f>
        <v>0.92</v>
      </c>
      <c r="H1054" s="343" t="str">
        <f>VLOOKUP($A1054,'2'!$X:$AB,5,FALSE)</f>
        <v>No</v>
      </c>
      <c r="J1054" s="144">
        <v>164.73</v>
      </c>
      <c r="K1054" s="144">
        <v>1894</v>
      </c>
      <c r="L1054" s="144" t="s">
        <v>3770</v>
      </c>
      <c r="M1054" s="144" t="s">
        <v>176</v>
      </c>
      <c r="N1054" s="144" t="s">
        <v>177</v>
      </c>
      <c r="O1054" s="343">
        <v>164.73</v>
      </c>
    </row>
    <row r="1055" spans="1:15" s="144" customFormat="1" ht="15">
      <c r="A1055" s="342">
        <v>1051</v>
      </c>
      <c r="B1055" s="144" t="s">
        <v>3771</v>
      </c>
      <c r="C1055" s="144" t="s">
        <v>3772</v>
      </c>
      <c r="D1055" s="144" t="s">
        <v>3769</v>
      </c>
      <c r="E1055" s="144" t="str">
        <f>VLOOKUP(A1055,'2'!$X:$AB,2,FALSE)</f>
        <v>Within a few hours</v>
      </c>
      <c r="F1055" s="144">
        <f>VLOOKUP($A1055,'2'!$X:$AB,3,FALSE)</f>
        <v>1</v>
      </c>
      <c r="G1055" s="144">
        <f>VLOOKUP($A1055,'2'!$X:$AB,4,FALSE)</f>
        <v>0.76</v>
      </c>
      <c r="H1055" s="343" t="str">
        <f>VLOOKUP($A1055,'2'!$X:$AB,5,FALSE)</f>
        <v>No</v>
      </c>
      <c r="J1055" s="144">
        <v>0.96</v>
      </c>
      <c r="K1055" s="144">
        <v>1894</v>
      </c>
      <c r="L1055" s="144" t="s">
        <v>3770</v>
      </c>
      <c r="M1055" s="144" t="s">
        <v>188</v>
      </c>
      <c r="N1055" s="144" t="s">
        <v>165</v>
      </c>
      <c r="O1055" s="343">
        <v>0.96</v>
      </c>
    </row>
    <row r="1056" spans="1:15" s="144" customFormat="1" ht="15">
      <c r="A1056" s="342">
        <v>1052</v>
      </c>
      <c r="B1056" s="144" t="s">
        <v>3773</v>
      </c>
      <c r="C1056" s="144" t="s">
        <v>3774</v>
      </c>
      <c r="D1056" s="144" t="s">
        <v>3769</v>
      </c>
      <c r="E1056" s="144" t="str">
        <f>VLOOKUP(A1056,'2'!$X:$AB,2,FALSE)</f>
        <v>Within an hour</v>
      </c>
      <c r="F1056" s="144">
        <f>VLOOKUP($A1056,'2'!$X:$AB,3,FALSE)</f>
        <v>1</v>
      </c>
      <c r="G1056" s="144">
        <f>VLOOKUP($A1056,'2'!$X:$AB,4,FALSE)</f>
        <v>0.5</v>
      </c>
      <c r="H1056" s="343" t="str">
        <f>VLOOKUP($A1056,'2'!$X:$AB,5,FALSE)</f>
        <v>Yes</v>
      </c>
      <c r="J1056" s="144">
        <v>1.39</v>
      </c>
      <c r="K1056" s="144">
        <v>1894</v>
      </c>
      <c r="L1056" s="144" t="s">
        <v>3770</v>
      </c>
      <c r="M1056" s="144" t="s">
        <v>188</v>
      </c>
      <c r="N1056" s="144" t="s">
        <v>240</v>
      </c>
      <c r="O1056" s="343">
        <v>1.39</v>
      </c>
    </row>
    <row r="1057" spans="1:15" s="144" customFormat="1" ht="15">
      <c r="A1057" s="342">
        <v>1053</v>
      </c>
      <c r="B1057" s="144" t="s">
        <v>3775</v>
      </c>
      <c r="C1057" s="144" t="s">
        <v>3776</v>
      </c>
      <c r="D1057" s="144" t="s">
        <v>3777</v>
      </c>
      <c r="E1057" s="144" t="str">
        <f>VLOOKUP(A1057,'2'!$X:$AB,2,FALSE)</f>
        <v>A few days or more</v>
      </c>
      <c r="F1057" s="144">
        <f>VLOOKUP($A1057,'2'!$X:$AB,3,FALSE)</f>
        <v>0</v>
      </c>
      <c r="G1057" s="144">
        <f>VLOOKUP($A1057,'2'!$X:$AB,4,FALSE)</f>
        <v>1</v>
      </c>
      <c r="H1057" s="343" t="str">
        <f>VLOOKUP($A1057,'2'!$X:$AB,5,FALSE)</f>
        <v>No</v>
      </c>
      <c r="J1057" s="144">
        <v>19.989999999999998</v>
      </c>
      <c r="K1057" s="144">
        <v>1906</v>
      </c>
      <c r="L1057" s="144" t="s">
        <v>3778</v>
      </c>
      <c r="M1057" s="144" t="s">
        <v>188</v>
      </c>
      <c r="N1057" s="144" t="s">
        <v>369</v>
      </c>
      <c r="O1057" s="343">
        <v>19.989999999999998</v>
      </c>
    </row>
    <row r="1058" spans="1:15" s="144" customFormat="1" ht="15">
      <c r="A1058" s="342">
        <v>1054</v>
      </c>
      <c r="B1058" s="144" t="s">
        <v>3779</v>
      </c>
      <c r="C1058" s="144" t="s">
        <v>3780</v>
      </c>
      <c r="D1058" s="144" t="s">
        <v>3781</v>
      </c>
      <c r="E1058" s="144" t="str">
        <f>VLOOKUP(A1058,'2'!$X:$AB,2,FALSE)</f>
        <v>Within a few hours</v>
      </c>
      <c r="F1058" s="144">
        <f>VLOOKUP($A1058,'2'!$X:$AB,3,FALSE)</f>
        <v>0.8</v>
      </c>
      <c r="G1058" s="144">
        <f>VLOOKUP($A1058,'2'!$X:$AB,4,FALSE)</f>
        <v>0.92</v>
      </c>
      <c r="H1058" s="343" t="str">
        <f>VLOOKUP($A1058,'2'!$X:$AB,5,FALSE)</f>
        <v>No</v>
      </c>
      <c r="J1058" s="144">
        <v>1.39</v>
      </c>
      <c r="K1058" s="144">
        <v>1907</v>
      </c>
      <c r="L1058" s="144" t="s">
        <v>3782</v>
      </c>
      <c r="M1058" s="144" t="s">
        <v>188</v>
      </c>
      <c r="N1058" s="144" t="s">
        <v>240</v>
      </c>
      <c r="O1058" s="343">
        <v>1.39</v>
      </c>
    </row>
    <row r="1059" spans="1:15" s="144" customFormat="1" ht="15">
      <c r="A1059" s="342">
        <v>1055</v>
      </c>
      <c r="B1059" s="144" t="s">
        <v>3783</v>
      </c>
      <c r="C1059" s="144" t="s">
        <v>3784</v>
      </c>
      <c r="D1059" s="144" t="s">
        <v>3785</v>
      </c>
      <c r="E1059" s="144" t="str">
        <f>VLOOKUP(A1059,'2'!$X:$AB,2,FALSE)</f>
        <v>Within an hour</v>
      </c>
      <c r="F1059" s="144">
        <f>VLOOKUP($A1059,'2'!$X:$AB,3,FALSE)</f>
        <v>1</v>
      </c>
      <c r="G1059" s="144">
        <f>VLOOKUP($A1059,'2'!$X:$AB,4,FALSE)</f>
        <v>1</v>
      </c>
      <c r="H1059" s="343" t="str">
        <f>VLOOKUP($A1059,'2'!$X:$AB,5,FALSE)</f>
        <v>Yes</v>
      </c>
      <c r="J1059" s="144">
        <v>6.27</v>
      </c>
      <c r="K1059" s="144">
        <v>1910</v>
      </c>
      <c r="L1059" s="144" t="s">
        <v>3786</v>
      </c>
      <c r="M1059" s="144" t="s">
        <v>188</v>
      </c>
      <c r="N1059" s="144" t="s">
        <v>369</v>
      </c>
      <c r="O1059" s="343">
        <v>6.27</v>
      </c>
    </row>
    <row r="1060" spans="1:15" s="144" customFormat="1" ht="15">
      <c r="A1060" s="342">
        <v>1056</v>
      </c>
      <c r="B1060" s="144" t="s">
        <v>3787</v>
      </c>
      <c r="C1060" s="144" t="s">
        <v>3788</v>
      </c>
      <c r="D1060" s="144" t="s">
        <v>3785</v>
      </c>
      <c r="E1060" s="144" t="str">
        <f>VLOOKUP(A1060,'2'!$X:$AB,2,FALSE)</f>
        <v>Within a few hours</v>
      </c>
      <c r="F1060" s="144">
        <f>VLOOKUP($A1060,'2'!$X:$AB,3,FALSE)</f>
        <v>1</v>
      </c>
      <c r="G1060" s="144">
        <f>VLOOKUP($A1060,'2'!$X:$AB,4,FALSE)</f>
        <v>1</v>
      </c>
      <c r="H1060" s="343" t="str">
        <f>VLOOKUP($A1060,'2'!$X:$AB,5,FALSE)</f>
        <v>Yes</v>
      </c>
      <c r="J1060" s="144">
        <v>5.99</v>
      </c>
      <c r="K1060" s="144">
        <v>1916</v>
      </c>
      <c r="L1060" s="144" t="s">
        <v>3789</v>
      </c>
      <c r="M1060" s="144" t="s">
        <v>188</v>
      </c>
      <c r="N1060" s="144" t="s">
        <v>283</v>
      </c>
      <c r="O1060" s="343">
        <v>5.99</v>
      </c>
    </row>
    <row r="1061" spans="1:15" s="144" customFormat="1" ht="15">
      <c r="A1061" s="342">
        <v>1057</v>
      </c>
      <c r="B1061" s="144" t="s">
        <v>3790</v>
      </c>
      <c r="C1061" s="144" t="s">
        <v>3791</v>
      </c>
      <c r="D1061" s="144" t="s">
        <v>3785</v>
      </c>
      <c r="E1061" s="144" t="str">
        <f>VLOOKUP(A1061,'2'!$X:$AB,2,FALSE)</f>
        <v>Within an hour</v>
      </c>
      <c r="F1061" s="144">
        <f>VLOOKUP($A1061,'2'!$X:$AB,3,FALSE)</f>
        <v>1</v>
      </c>
      <c r="G1061" s="144">
        <f>VLOOKUP($A1061,'2'!$X:$AB,4,FALSE)</f>
        <v>0.89</v>
      </c>
      <c r="H1061" s="343" t="str">
        <f>VLOOKUP($A1061,'2'!$X:$AB,5,FALSE)</f>
        <v>No</v>
      </c>
      <c r="J1061" s="144">
        <v>8.99</v>
      </c>
      <c r="K1061" s="144">
        <v>1916</v>
      </c>
      <c r="L1061" s="144" t="s">
        <v>3789</v>
      </c>
      <c r="M1061" s="144" t="s">
        <v>188</v>
      </c>
      <c r="N1061" s="144" t="s">
        <v>266</v>
      </c>
      <c r="O1061" s="343">
        <v>8.99</v>
      </c>
    </row>
    <row r="1062" spans="1:15" s="144" customFormat="1" ht="15">
      <c r="A1062" s="342">
        <v>1058</v>
      </c>
      <c r="B1062" s="144" t="s">
        <v>3792</v>
      </c>
      <c r="C1062" s="144" t="s">
        <v>3793</v>
      </c>
      <c r="D1062" s="144" t="s">
        <v>3785</v>
      </c>
      <c r="E1062" s="144" t="str">
        <f>VLOOKUP(A1062,'2'!$X:$AB,2,FALSE)</f>
        <v>Within an hour</v>
      </c>
      <c r="F1062" s="144">
        <f>VLOOKUP($A1062,'2'!$X:$AB,3,FALSE)</f>
        <v>1</v>
      </c>
      <c r="G1062" s="144">
        <f>VLOOKUP($A1062,'2'!$X:$AB,4,FALSE)</f>
        <v>0.99</v>
      </c>
      <c r="H1062" s="343" t="str">
        <f>VLOOKUP($A1062,'2'!$X:$AB,5,FALSE)</f>
        <v>No</v>
      </c>
      <c r="J1062" s="144">
        <v>8.99</v>
      </c>
      <c r="K1062" s="144">
        <v>1917</v>
      </c>
      <c r="L1062" s="144" t="s">
        <v>3794</v>
      </c>
      <c r="M1062" s="144" t="s">
        <v>188</v>
      </c>
      <c r="N1062" s="144" t="s">
        <v>189</v>
      </c>
      <c r="O1062" s="343">
        <v>8.99</v>
      </c>
    </row>
    <row r="1063" spans="1:15" s="144" customFormat="1" ht="15">
      <c r="A1063" s="342">
        <v>1059</v>
      </c>
      <c r="B1063" s="144" t="s">
        <v>3795</v>
      </c>
      <c r="C1063" s="144" t="s">
        <v>3796</v>
      </c>
      <c r="D1063" s="144" t="s">
        <v>3797</v>
      </c>
      <c r="E1063" s="144" t="str">
        <f>VLOOKUP(A1063,'2'!$X:$AB,2,FALSE)</f>
        <v>Within an hour</v>
      </c>
      <c r="F1063" s="144">
        <f>VLOOKUP($A1063,'2'!$X:$AB,3,FALSE)</f>
        <v>1</v>
      </c>
      <c r="G1063" s="144">
        <f>VLOOKUP($A1063,'2'!$X:$AB,4,FALSE)</f>
        <v>0.99</v>
      </c>
      <c r="H1063" s="343" t="str">
        <f>VLOOKUP($A1063,'2'!$X:$AB,5,FALSE)</f>
        <v>Yes</v>
      </c>
      <c r="J1063" s="144">
        <v>3.63</v>
      </c>
      <c r="K1063" s="144">
        <v>1917</v>
      </c>
      <c r="L1063" s="144" t="s">
        <v>3794</v>
      </c>
      <c r="M1063" s="144" t="s">
        <v>188</v>
      </c>
      <c r="N1063" s="144" t="s">
        <v>189</v>
      </c>
      <c r="O1063" s="343">
        <v>3.63</v>
      </c>
    </row>
    <row r="1064" spans="1:15" s="144" customFormat="1" ht="15">
      <c r="A1064" s="342">
        <v>1060</v>
      </c>
      <c r="B1064" s="144" t="s">
        <v>3798</v>
      </c>
      <c r="C1064" s="144" t="s">
        <v>3799</v>
      </c>
      <c r="D1064" s="144" t="s">
        <v>3797</v>
      </c>
      <c r="E1064" s="144">
        <f>VLOOKUP(A1064,'2'!$X:$AB,2,FALSE)</f>
        <v>0</v>
      </c>
      <c r="F1064" s="144">
        <f>VLOOKUP($A1064,'2'!$X:$AB,3,FALSE)</f>
        <v>0</v>
      </c>
      <c r="G1064" s="144">
        <f>VLOOKUP($A1064,'2'!$X:$AB,4,FALSE)</f>
        <v>0</v>
      </c>
      <c r="H1064" s="343">
        <f>VLOOKUP($A1064,'2'!$X:$AB,5,FALSE)</f>
        <v>0</v>
      </c>
      <c r="J1064" s="144">
        <v>5.75</v>
      </c>
      <c r="K1064" s="144">
        <v>1918</v>
      </c>
      <c r="L1064" s="144" t="s">
        <v>3800</v>
      </c>
      <c r="M1064" s="144" t="s">
        <v>164</v>
      </c>
      <c r="N1064" s="144" t="s">
        <v>369</v>
      </c>
      <c r="O1064" s="343">
        <v>5.75</v>
      </c>
    </row>
    <row r="1065" spans="1:15" s="144" customFormat="1" ht="15">
      <c r="A1065" s="342">
        <v>1061</v>
      </c>
      <c r="B1065" s="144" t="s">
        <v>3801</v>
      </c>
      <c r="C1065" s="144" t="s">
        <v>3802</v>
      </c>
      <c r="D1065" s="144" t="s">
        <v>3797</v>
      </c>
      <c r="E1065" s="144" t="str">
        <f>VLOOKUP(A1065,'2'!$X:$AB,2,FALSE)</f>
        <v>Within an hour</v>
      </c>
      <c r="F1065" s="144">
        <f>VLOOKUP($A1065,'2'!$X:$AB,3,FALSE)</f>
        <v>1</v>
      </c>
      <c r="G1065" s="144">
        <f>VLOOKUP($A1065,'2'!$X:$AB,4,FALSE)</f>
        <v>0.99</v>
      </c>
      <c r="H1065" s="343" t="str">
        <f>VLOOKUP($A1065,'2'!$X:$AB,5,FALSE)</f>
        <v>No</v>
      </c>
      <c r="J1065" s="144">
        <v>8.99</v>
      </c>
      <c r="K1065" s="144">
        <v>1919</v>
      </c>
      <c r="L1065" s="144" t="s">
        <v>3803</v>
      </c>
      <c r="M1065" s="144" t="s">
        <v>188</v>
      </c>
      <c r="N1065" s="144" t="s">
        <v>266</v>
      </c>
      <c r="O1065" s="343">
        <v>8.99</v>
      </c>
    </row>
    <row r="1066" spans="1:15" s="144" customFormat="1" ht="15">
      <c r="A1066" s="342">
        <v>1062</v>
      </c>
      <c r="B1066" s="144" t="s">
        <v>3804</v>
      </c>
      <c r="C1066" s="144" t="s">
        <v>3805</v>
      </c>
      <c r="D1066" s="144" t="s">
        <v>3806</v>
      </c>
      <c r="E1066" s="144" t="str">
        <f>VLOOKUP(A1066,'2'!$X:$AB,2,FALSE)</f>
        <v>Within an hour</v>
      </c>
      <c r="F1066" s="144">
        <f>VLOOKUP($A1066,'2'!$X:$AB,3,FALSE)</f>
        <v>1</v>
      </c>
      <c r="G1066" s="144">
        <f>VLOOKUP($A1066,'2'!$X:$AB,4,FALSE)</f>
        <v>1</v>
      </c>
      <c r="H1066" s="343" t="str">
        <f>VLOOKUP($A1066,'2'!$X:$AB,5,FALSE)</f>
        <v>No</v>
      </c>
      <c r="J1066" s="144">
        <v>66.67</v>
      </c>
      <c r="K1066" s="144">
        <v>1927</v>
      </c>
      <c r="L1066" s="144" t="s">
        <v>3807</v>
      </c>
      <c r="M1066" s="144" t="s">
        <v>176</v>
      </c>
      <c r="N1066" s="144" t="s">
        <v>511</v>
      </c>
      <c r="O1066" s="343">
        <v>66.67</v>
      </c>
    </row>
    <row r="1067" spans="1:15" s="144" customFormat="1" ht="15">
      <c r="A1067" s="342">
        <v>1063</v>
      </c>
      <c r="B1067" s="144" t="s">
        <v>3808</v>
      </c>
      <c r="C1067" s="144" t="s">
        <v>3809</v>
      </c>
      <c r="D1067" s="144" t="s">
        <v>3810</v>
      </c>
      <c r="E1067" s="144" t="str">
        <f>VLOOKUP(A1067,'2'!$X:$AB,2,FALSE)</f>
        <v>Within a few hours</v>
      </c>
      <c r="F1067" s="144">
        <f>VLOOKUP($A1067,'2'!$X:$AB,3,FALSE)</f>
        <v>0.89</v>
      </c>
      <c r="G1067" s="144">
        <f>VLOOKUP($A1067,'2'!$X:$AB,4,FALSE)</f>
        <v>0.86</v>
      </c>
      <c r="H1067" s="343" t="str">
        <f>VLOOKUP($A1067,'2'!$X:$AB,5,FALSE)</f>
        <v>Yes</v>
      </c>
      <c r="J1067" s="144">
        <v>19.989999999999998</v>
      </c>
      <c r="K1067" s="144">
        <v>1928</v>
      </c>
      <c r="L1067" s="144" t="s">
        <v>3811</v>
      </c>
      <c r="M1067" s="144" t="s">
        <v>188</v>
      </c>
      <c r="N1067" s="144" t="s">
        <v>369</v>
      </c>
      <c r="O1067" s="343">
        <v>19.989999999999998</v>
      </c>
    </row>
    <row r="1068" spans="1:15" s="144" customFormat="1" ht="15">
      <c r="A1068" s="342">
        <v>1064</v>
      </c>
      <c r="B1068" s="144" t="s">
        <v>3812</v>
      </c>
      <c r="C1068" s="144" t="s">
        <v>3813</v>
      </c>
      <c r="D1068" s="144" t="s">
        <v>3810</v>
      </c>
      <c r="E1068" s="144" t="str">
        <f>VLOOKUP(A1068,'2'!$X:$AB,2,FALSE)</f>
        <v>Within an hour</v>
      </c>
      <c r="F1068" s="144">
        <f>VLOOKUP($A1068,'2'!$X:$AB,3,FALSE)</f>
        <v>1</v>
      </c>
      <c r="G1068" s="144">
        <f>VLOOKUP($A1068,'2'!$X:$AB,4,FALSE)</f>
        <v>0.8</v>
      </c>
      <c r="H1068" s="343" t="str">
        <f>VLOOKUP($A1068,'2'!$X:$AB,5,FALSE)</f>
        <v>Yes</v>
      </c>
      <c r="J1068" s="144">
        <v>1.63</v>
      </c>
      <c r="K1068" s="144">
        <v>1933</v>
      </c>
      <c r="L1068" s="144" t="s">
        <v>3814</v>
      </c>
      <c r="M1068" s="144" t="s">
        <v>188</v>
      </c>
      <c r="N1068" s="144" t="s">
        <v>229</v>
      </c>
      <c r="O1068" s="343">
        <v>1.63</v>
      </c>
    </row>
    <row r="1069" spans="1:15" s="144" customFormat="1" ht="15">
      <c r="A1069" s="342">
        <v>1065</v>
      </c>
      <c r="B1069" s="144" t="s">
        <v>3815</v>
      </c>
      <c r="C1069" s="144" t="s">
        <v>3816</v>
      </c>
      <c r="D1069" s="144" t="s">
        <v>3817</v>
      </c>
      <c r="E1069" s="144" t="str">
        <f>VLOOKUP(A1069,'2'!$X:$AB,2,FALSE)</f>
        <v>Within a day</v>
      </c>
      <c r="F1069" s="144">
        <f>VLOOKUP($A1069,'2'!$X:$AB,3,FALSE)</f>
        <v>1</v>
      </c>
      <c r="G1069" s="144">
        <f>VLOOKUP($A1069,'2'!$X:$AB,4,FALSE)</f>
        <v>0.47</v>
      </c>
      <c r="H1069" s="343" t="str">
        <f>VLOOKUP($A1069,'2'!$X:$AB,5,FALSE)</f>
        <v>Yes</v>
      </c>
      <c r="J1069" s="144">
        <v>30</v>
      </c>
      <c r="K1069" s="144">
        <v>1934</v>
      </c>
      <c r="L1069" s="144" t="s">
        <v>3818</v>
      </c>
      <c r="M1069" s="144" t="s">
        <v>176</v>
      </c>
      <c r="N1069" s="144" t="s">
        <v>177</v>
      </c>
      <c r="O1069" s="343">
        <v>30</v>
      </c>
    </row>
    <row r="1070" spans="1:15" s="144" customFormat="1" ht="15">
      <c r="A1070" s="342">
        <v>1066</v>
      </c>
      <c r="B1070" s="144" t="s">
        <v>3819</v>
      </c>
      <c r="C1070" s="144" t="s">
        <v>3820</v>
      </c>
      <c r="D1070" s="144" t="s">
        <v>3817</v>
      </c>
      <c r="E1070" s="144" t="str">
        <f>VLOOKUP(A1070,'2'!$X:$AB,2,FALSE)</f>
        <v>Within a day</v>
      </c>
      <c r="F1070" s="144">
        <f>VLOOKUP($A1070,'2'!$X:$AB,3,FALSE)</f>
        <v>1</v>
      </c>
      <c r="G1070" s="144">
        <f>VLOOKUP($A1070,'2'!$X:$AB,4,FALSE)</f>
        <v>0.69</v>
      </c>
      <c r="H1070" s="343" t="str">
        <f>VLOOKUP($A1070,'2'!$X:$AB,5,FALSE)</f>
        <v>No</v>
      </c>
      <c r="J1070" s="144">
        <v>4.62</v>
      </c>
      <c r="K1070" s="144">
        <v>1935</v>
      </c>
      <c r="L1070" s="144" t="s">
        <v>3821</v>
      </c>
      <c r="M1070" s="144" t="s">
        <v>164</v>
      </c>
      <c r="N1070" s="144" t="s">
        <v>708</v>
      </c>
      <c r="O1070" s="343">
        <v>4.62</v>
      </c>
    </row>
    <row r="1071" spans="1:15" s="144" customFormat="1" ht="15">
      <c r="A1071" s="342">
        <v>1067</v>
      </c>
      <c r="B1071" s="144" t="s">
        <v>3822</v>
      </c>
      <c r="C1071" s="144" t="s">
        <v>3823</v>
      </c>
      <c r="D1071" s="144" t="s">
        <v>3824</v>
      </c>
      <c r="E1071" s="144" t="str">
        <f>VLOOKUP(A1071,'2'!$X:$AB,2,FALSE)</f>
        <v>Within an hour</v>
      </c>
      <c r="F1071" s="144">
        <f>VLOOKUP($A1071,'2'!$X:$AB,3,FALSE)</f>
        <v>1</v>
      </c>
      <c r="G1071" s="144">
        <f>VLOOKUP($A1071,'2'!$X:$AB,4,FALSE)</f>
        <v>0.8</v>
      </c>
      <c r="H1071" s="343" t="str">
        <f>VLOOKUP($A1071,'2'!$X:$AB,5,FALSE)</f>
        <v>Yes</v>
      </c>
      <c r="J1071" s="144">
        <v>49</v>
      </c>
      <c r="K1071" s="144">
        <v>1935</v>
      </c>
      <c r="L1071" s="144" t="s">
        <v>3821</v>
      </c>
      <c r="M1071" s="144" t="s">
        <v>188</v>
      </c>
      <c r="N1071" s="144" t="s">
        <v>708</v>
      </c>
      <c r="O1071" s="343">
        <v>49</v>
      </c>
    </row>
    <row r="1072" spans="1:15" s="144" customFormat="1" ht="15">
      <c r="A1072" s="342">
        <v>1068</v>
      </c>
      <c r="B1072" s="144" t="s">
        <v>3825</v>
      </c>
      <c r="C1072" s="144" t="s">
        <v>3826</v>
      </c>
      <c r="D1072" s="144" t="s">
        <v>3827</v>
      </c>
      <c r="E1072" s="144" t="str">
        <f>VLOOKUP(A1072,'2'!$X:$AB,2,FALSE)</f>
        <v>Within a few hours</v>
      </c>
      <c r="F1072" s="144">
        <f>VLOOKUP($A1072,'2'!$X:$AB,3,FALSE)</f>
        <v>1</v>
      </c>
      <c r="G1072" s="144">
        <f>VLOOKUP($A1072,'2'!$X:$AB,4,FALSE)</f>
        <v>1</v>
      </c>
      <c r="H1072" s="343" t="str">
        <f>VLOOKUP($A1072,'2'!$X:$AB,5,FALSE)</f>
        <v>No</v>
      </c>
      <c r="J1072" s="144">
        <v>13.99</v>
      </c>
      <c r="K1072" s="144">
        <v>1935</v>
      </c>
      <c r="L1072" s="144" t="s">
        <v>3821</v>
      </c>
      <c r="M1072" s="144" t="s">
        <v>188</v>
      </c>
      <c r="N1072" s="144" t="s">
        <v>189</v>
      </c>
      <c r="O1072" s="343">
        <v>13.99</v>
      </c>
    </row>
    <row r="1073" spans="1:15" s="144" customFormat="1" ht="15">
      <c r="A1073" s="342">
        <v>1069</v>
      </c>
      <c r="B1073" s="144" t="s">
        <v>3828</v>
      </c>
      <c r="C1073" s="144" t="s">
        <v>3829</v>
      </c>
      <c r="D1073" s="144" t="s">
        <v>3830</v>
      </c>
      <c r="E1073" s="144" t="str">
        <f>VLOOKUP(A1073,'2'!$X:$AB,2,FALSE)</f>
        <v>Within a day</v>
      </c>
      <c r="F1073" s="144">
        <f>VLOOKUP($A1073,'2'!$X:$AB,3,FALSE)</f>
        <v>1</v>
      </c>
      <c r="G1073" s="144">
        <f>VLOOKUP($A1073,'2'!$X:$AB,4,FALSE)</f>
        <v>0.54</v>
      </c>
      <c r="H1073" s="343" t="str">
        <f>VLOOKUP($A1073,'2'!$X:$AB,5,FALSE)</f>
        <v>Yes</v>
      </c>
      <c r="J1073" s="144">
        <v>2</v>
      </c>
      <c r="K1073" s="144">
        <v>1935</v>
      </c>
      <c r="L1073" s="144" t="s">
        <v>3821</v>
      </c>
      <c r="M1073" s="144" t="s">
        <v>164</v>
      </c>
      <c r="N1073" s="144" t="s">
        <v>229</v>
      </c>
      <c r="O1073" s="343">
        <v>2</v>
      </c>
    </row>
    <row r="1074" spans="1:15" s="144" customFormat="1" ht="15">
      <c r="A1074" s="342">
        <v>1070</v>
      </c>
      <c r="B1074" s="144" t="s">
        <v>3831</v>
      </c>
      <c r="C1074" s="144" t="s">
        <v>3832</v>
      </c>
      <c r="D1074" s="144" t="s">
        <v>3830</v>
      </c>
      <c r="E1074" s="144" t="str">
        <f>VLOOKUP(A1074,'2'!$X:$AB,2,FALSE)</f>
        <v>Within an hour</v>
      </c>
      <c r="F1074" s="144">
        <f>VLOOKUP($A1074,'2'!$X:$AB,3,FALSE)</f>
        <v>1</v>
      </c>
      <c r="G1074" s="144">
        <f>VLOOKUP($A1074,'2'!$X:$AB,4,FALSE)</f>
        <v>1</v>
      </c>
      <c r="H1074" s="343" t="str">
        <f>VLOOKUP($A1074,'2'!$X:$AB,5,FALSE)</f>
        <v>No</v>
      </c>
      <c r="J1074" s="144">
        <v>4</v>
      </c>
      <c r="K1074" s="144">
        <v>1938</v>
      </c>
      <c r="L1074" s="144" t="s">
        <v>3833</v>
      </c>
      <c r="M1074" s="144" t="s">
        <v>164</v>
      </c>
      <c r="N1074" s="144" t="s">
        <v>582</v>
      </c>
      <c r="O1074" s="343">
        <v>4</v>
      </c>
    </row>
    <row r="1075" spans="1:15" s="144" customFormat="1" ht="15">
      <c r="A1075" s="342">
        <v>1071</v>
      </c>
      <c r="B1075" s="144" t="s">
        <v>3834</v>
      </c>
      <c r="C1075" s="144" t="s">
        <v>3835</v>
      </c>
      <c r="D1075" s="144" t="s">
        <v>3836</v>
      </c>
      <c r="E1075" s="144" t="str">
        <f>VLOOKUP(A1075,'2'!$X:$AB,2,FALSE)</f>
        <v>Within an hour</v>
      </c>
      <c r="F1075" s="144">
        <f>VLOOKUP($A1075,'2'!$X:$AB,3,FALSE)</f>
        <v>1</v>
      </c>
      <c r="G1075" s="144">
        <f>VLOOKUP($A1075,'2'!$X:$AB,4,FALSE)</f>
        <v>0.28000000000000003</v>
      </c>
      <c r="H1075" s="343" t="str">
        <f>VLOOKUP($A1075,'2'!$X:$AB,5,FALSE)</f>
        <v>Yes</v>
      </c>
      <c r="J1075" s="144">
        <v>8.3699999999999992</v>
      </c>
      <c r="K1075" s="144">
        <v>1940</v>
      </c>
      <c r="L1075" s="144" t="s">
        <v>3837</v>
      </c>
      <c r="M1075" s="144" t="s">
        <v>188</v>
      </c>
      <c r="N1075" s="144" t="s">
        <v>574</v>
      </c>
      <c r="O1075" s="343">
        <v>8.3699999999999992</v>
      </c>
    </row>
    <row r="1076" spans="1:15" s="144" customFormat="1" ht="15">
      <c r="A1076" s="342">
        <v>1072</v>
      </c>
      <c r="B1076" s="144" t="s">
        <v>3838</v>
      </c>
      <c r="C1076" s="144" t="s">
        <v>3839</v>
      </c>
      <c r="D1076" s="144" t="s">
        <v>3840</v>
      </c>
      <c r="E1076" s="144" t="str">
        <f>VLOOKUP(A1076,'2'!$X:$AB,2,FALSE)</f>
        <v>Within a few hours</v>
      </c>
      <c r="F1076" s="144">
        <f>VLOOKUP($A1076,'2'!$X:$AB,3,FALSE)</f>
        <v>1</v>
      </c>
      <c r="G1076" s="144">
        <f>VLOOKUP($A1076,'2'!$X:$AB,4,FALSE)</f>
        <v>0.92</v>
      </c>
      <c r="H1076" s="343" t="str">
        <f>VLOOKUP($A1076,'2'!$X:$AB,5,FALSE)</f>
        <v>No</v>
      </c>
      <c r="J1076" s="144">
        <v>13.99</v>
      </c>
      <c r="K1076" s="144">
        <v>1940</v>
      </c>
      <c r="L1076" s="144" t="s">
        <v>3837</v>
      </c>
      <c r="M1076" s="144" t="s">
        <v>188</v>
      </c>
      <c r="N1076" s="144" t="s">
        <v>708</v>
      </c>
      <c r="O1076" s="343">
        <v>13.99</v>
      </c>
    </row>
    <row r="1077" spans="1:15" s="144" customFormat="1" ht="15">
      <c r="A1077" s="342">
        <v>1073</v>
      </c>
      <c r="B1077" s="144" t="s">
        <v>3841</v>
      </c>
      <c r="C1077" s="144" t="s">
        <v>3842</v>
      </c>
      <c r="D1077" s="144" t="s">
        <v>3843</v>
      </c>
      <c r="E1077" s="144" t="str">
        <f>VLOOKUP(A1077,'2'!$X:$AB,2,FALSE)</f>
        <v>Within a day</v>
      </c>
      <c r="F1077" s="144">
        <f>VLOOKUP($A1077,'2'!$X:$AB,3,FALSE)</f>
        <v>1</v>
      </c>
      <c r="G1077" s="144">
        <f>VLOOKUP($A1077,'2'!$X:$AB,4,FALSE)</f>
        <v>0</v>
      </c>
      <c r="H1077" s="343" t="str">
        <f>VLOOKUP($A1077,'2'!$X:$AB,5,FALSE)</f>
        <v>No</v>
      </c>
      <c r="J1077" s="144">
        <v>70.2</v>
      </c>
      <c r="K1077" s="144">
        <v>1940</v>
      </c>
      <c r="L1077" s="144" t="s">
        <v>3837</v>
      </c>
      <c r="M1077" s="144" t="s">
        <v>176</v>
      </c>
      <c r="N1077" s="144" t="s">
        <v>177</v>
      </c>
      <c r="O1077" s="343">
        <v>70.2</v>
      </c>
    </row>
    <row r="1078" spans="1:15" s="144" customFormat="1" ht="15">
      <c r="A1078" s="342">
        <v>1074</v>
      </c>
      <c r="B1078" s="144" t="s">
        <v>3844</v>
      </c>
      <c r="C1078" s="144" t="s">
        <v>3845</v>
      </c>
      <c r="D1078" s="144" t="s">
        <v>3846</v>
      </c>
      <c r="E1078" s="144" t="str">
        <f>VLOOKUP(A1078,'2'!$X:$AB,2,FALSE)</f>
        <v>Within an hour</v>
      </c>
      <c r="F1078" s="144">
        <f>VLOOKUP($A1078,'2'!$X:$AB,3,FALSE)</f>
        <v>1</v>
      </c>
      <c r="G1078" s="144">
        <f>VLOOKUP($A1078,'2'!$X:$AB,4,FALSE)</f>
        <v>1</v>
      </c>
      <c r="H1078" s="343" t="str">
        <f>VLOOKUP($A1078,'2'!$X:$AB,5,FALSE)</f>
        <v>No</v>
      </c>
      <c r="J1078" s="144">
        <v>56.2</v>
      </c>
      <c r="K1078" s="144">
        <v>1946</v>
      </c>
      <c r="L1078" s="144" t="s">
        <v>3847</v>
      </c>
      <c r="M1078" s="144" t="s">
        <v>188</v>
      </c>
      <c r="N1078" s="144" t="s">
        <v>189</v>
      </c>
      <c r="O1078" s="343">
        <v>56.2</v>
      </c>
    </row>
    <row r="1079" spans="1:15" s="144" customFormat="1" ht="15">
      <c r="A1079" s="342">
        <v>1075</v>
      </c>
      <c r="B1079" s="144" t="s">
        <v>3848</v>
      </c>
      <c r="C1079" s="144" t="s">
        <v>3849</v>
      </c>
      <c r="D1079" s="144" t="s">
        <v>3850</v>
      </c>
      <c r="E1079" s="144" t="str">
        <f>VLOOKUP(A1079,'2'!$X:$AB,2,FALSE)</f>
        <v>A few days or more</v>
      </c>
      <c r="F1079" s="144">
        <f>VLOOKUP($A1079,'2'!$X:$AB,3,FALSE)</f>
        <v>0.43</v>
      </c>
      <c r="G1079" s="144">
        <f>VLOOKUP($A1079,'2'!$X:$AB,4,FALSE)</f>
        <v>0.6</v>
      </c>
      <c r="H1079" s="343" t="str">
        <f>VLOOKUP($A1079,'2'!$X:$AB,5,FALSE)</f>
        <v>No</v>
      </c>
      <c r="J1079" s="144">
        <v>5.35</v>
      </c>
      <c r="K1079" s="144">
        <v>1946</v>
      </c>
      <c r="L1079" s="144" t="s">
        <v>3847</v>
      </c>
      <c r="M1079" s="144" t="s">
        <v>188</v>
      </c>
      <c r="N1079" s="144" t="s">
        <v>315</v>
      </c>
      <c r="O1079" s="343">
        <v>5.35</v>
      </c>
    </row>
    <row r="1080" spans="1:15" s="144" customFormat="1" ht="15">
      <c r="A1080" s="342">
        <v>1076</v>
      </c>
      <c r="B1080" s="144" t="s">
        <v>3851</v>
      </c>
      <c r="C1080" s="144" t="s">
        <v>3852</v>
      </c>
      <c r="D1080" s="144" t="s">
        <v>3853</v>
      </c>
      <c r="E1080" s="144" t="str">
        <f>VLOOKUP(A1080,'2'!$X:$AB,2,FALSE)</f>
        <v>Within an hour</v>
      </c>
      <c r="F1080" s="144">
        <f>VLOOKUP($A1080,'2'!$X:$AB,3,FALSE)</f>
        <v>1</v>
      </c>
      <c r="G1080" s="144">
        <f>VLOOKUP($A1080,'2'!$X:$AB,4,FALSE)</f>
        <v>0.98</v>
      </c>
      <c r="H1080" s="343" t="str">
        <f>VLOOKUP($A1080,'2'!$X:$AB,5,FALSE)</f>
        <v>Yes</v>
      </c>
      <c r="J1080" s="144">
        <v>110.2</v>
      </c>
      <c r="K1080" s="144">
        <v>1949</v>
      </c>
      <c r="L1080" s="144" t="s">
        <v>3854</v>
      </c>
      <c r="M1080" s="144" t="s">
        <v>176</v>
      </c>
      <c r="N1080" s="144" t="s">
        <v>511</v>
      </c>
      <c r="O1080" s="343">
        <v>110.2</v>
      </c>
    </row>
    <row r="1081" spans="1:15" s="144" customFormat="1" ht="15">
      <c r="A1081" s="342">
        <v>1077</v>
      </c>
      <c r="B1081" s="144" t="s">
        <v>3855</v>
      </c>
      <c r="C1081" s="144" t="s">
        <v>3856</v>
      </c>
      <c r="D1081" s="144" t="s">
        <v>3853</v>
      </c>
      <c r="E1081" s="144" t="str">
        <f>VLOOKUP(A1081,'2'!$X:$AB,2,FALSE)</f>
        <v>Within a few hours</v>
      </c>
      <c r="F1081" s="144">
        <f>VLOOKUP($A1081,'2'!$X:$AB,3,FALSE)</f>
        <v>0.9</v>
      </c>
      <c r="G1081" s="144">
        <f>VLOOKUP($A1081,'2'!$X:$AB,4,FALSE)</f>
        <v>0.97</v>
      </c>
      <c r="H1081" s="343" t="str">
        <f>VLOOKUP($A1081,'2'!$X:$AB,5,FALSE)</f>
        <v>No</v>
      </c>
      <c r="J1081" s="144">
        <v>4.91</v>
      </c>
      <c r="K1081" s="144">
        <v>1950</v>
      </c>
      <c r="L1081" s="144" t="s">
        <v>3857</v>
      </c>
      <c r="M1081" s="144" t="s">
        <v>188</v>
      </c>
      <c r="N1081" s="144" t="s">
        <v>315</v>
      </c>
      <c r="O1081" s="343">
        <v>4.91</v>
      </c>
    </row>
    <row r="1082" spans="1:15" s="144" customFormat="1" ht="15">
      <c r="A1082" s="342">
        <v>1078</v>
      </c>
      <c r="B1082" s="144" t="s">
        <v>3858</v>
      </c>
      <c r="C1082" s="144" t="s">
        <v>3859</v>
      </c>
      <c r="D1082" s="144" t="s">
        <v>3860</v>
      </c>
      <c r="E1082" s="144" t="str">
        <f>VLOOKUP(A1082,'2'!$X:$AB,2,FALSE)</f>
        <v>Within a few hours</v>
      </c>
      <c r="F1082" s="144">
        <f>VLOOKUP($A1082,'2'!$X:$AB,3,FALSE)</f>
        <v>1</v>
      </c>
      <c r="G1082" s="144">
        <f>VLOOKUP($A1082,'2'!$X:$AB,4,FALSE)</f>
        <v>0.8</v>
      </c>
      <c r="H1082" s="343" t="str">
        <f>VLOOKUP($A1082,'2'!$X:$AB,5,FALSE)</f>
        <v>No</v>
      </c>
      <c r="J1082" s="144">
        <v>6.5</v>
      </c>
      <c r="K1082" s="144">
        <v>1956</v>
      </c>
      <c r="L1082" s="144" t="s">
        <v>3861</v>
      </c>
      <c r="M1082" s="144" t="s">
        <v>188</v>
      </c>
      <c r="N1082" s="144" t="s">
        <v>582</v>
      </c>
      <c r="O1082" s="343">
        <v>6.5</v>
      </c>
    </row>
    <row r="1083" spans="1:15" s="144" customFormat="1" ht="15">
      <c r="A1083" s="342">
        <v>1079</v>
      </c>
      <c r="B1083" s="144" t="s">
        <v>3862</v>
      </c>
      <c r="C1083" s="144" t="s">
        <v>3863</v>
      </c>
      <c r="D1083" s="144" t="s">
        <v>3864</v>
      </c>
      <c r="E1083" s="144" t="str">
        <f>VLOOKUP(A1083,'2'!$X:$AB,2,FALSE)</f>
        <v>Within a day</v>
      </c>
      <c r="F1083" s="144">
        <f>VLOOKUP($A1083,'2'!$X:$AB,3,FALSE)</f>
        <v>0.67</v>
      </c>
      <c r="G1083" s="144">
        <f>VLOOKUP($A1083,'2'!$X:$AB,4,FALSE)</f>
        <v>1</v>
      </c>
      <c r="H1083" s="343" t="str">
        <f>VLOOKUP($A1083,'2'!$X:$AB,5,FALSE)</f>
        <v>Yes</v>
      </c>
      <c r="J1083" s="144">
        <v>4</v>
      </c>
      <c r="K1083" s="144">
        <v>1957</v>
      </c>
      <c r="L1083" s="144" t="s">
        <v>3865</v>
      </c>
      <c r="M1083" s="144" t="s">
        <v>188</v>
      </c>
      <c r="N1083" s="144" t="s">
        <v>582</v>
      </c>
      <c r="O1083" s="343">
        <v>4</v>
      </c>
    </row>
    <row r="1084" spans="1:15" s="144" customFormat="1" ht="15">
      <c r="A1084" s="342">
        <v>1080</v>
      </c>
      <c r="B1084" s="144" t="s">
        <v>3866</v>
      </c>
      <c r="C1084" s="144" t="s">
        <v>3867</v>
      </c>
      <c r="D1084" s="144" t="s">
        <v>3864</v>
      </c>
      <c r="E1084" s="144" t="str">
        <f>VLOOKUP(A1084,'2'!$X:$AB,2,FALSE)</f>
        <v>Within a few hours</v>
      </c>
      <c r="F1084" s="144">
        <f>VLOOKUP($A1084,'2'!$X:$AB,3,FALSE)</f>
        <v>1</v>
      </c>
      <c r="G1084" s="144">
        <f>VLOOKUP($A1084,'2'!$X:$AB,4,FALSE)</f>
        <v>0.98</v>
      </c>
      <c r="H1084" s="343" t="str">
        <f>VLOOKUP($A1084,'2'!$X:$AB,5,FALSE)</f>
        <v>Yes</v>
      </c>
      <c r="J1084" s="144">
        <v>6.5</v>
      </c>
      <c r="K1084" s="144">
        <v>1958</v>
      </c>
      <c r="L1084" s="144" t="s">
        <v>3868</v>
      </c>
      <c r="M1084" s="144" t="s">
        <v>164</v>
      </c>
      <c r="N1084" s="144" t="s">
        <v>582</v>
      </c>
      <c r="O1084" s="343">
        <v>6.5</v>
      </c>
    </row>
    <row r="1085" spans="1:15" s="144" customFormat="1" ht="15">
      <c r="A1085" s="342">
        <v>1081</v>
      </c>
      <c r="B1085" s="144" t="s">
        <v>3869</v>
      </c>
      <c r="C1085" s="144" t="s">
        <v>3870</v>
      </c>
      <c r="D1085" s="144" t="s">
        <v>3871</v>
      </c>
      <c r="E1085" s="144" t="str">
        <f>VLOOKUP(A1085,'2'!$X:$AB,2,FALSE)</f>
        <v>Within a day</v>
      </c>
      <c r="F1085" s="144">
        <f>VLOOKUP($A1085,'2'!$X:$AB,3,FALSE)</f>
        <v>1</v>
      </c>
      <c r="G1085" s="144">
        <f>VLOOKUP($A1085,'2'!$X:$AB,4,FALSE)</f>
        <v>0.81</v>
      </c>
      <c r="H1085" s="343" t="str">
        <f>VLOOKUP($A1085,'2'!$X:$AB,5,FALSE)</f>
        <v>No</v>
      </c>
      <c r="J1085" s="144">
        <v>14.39</v>
      </c>
      <c r="K1085" s="144">
        <v>1959</v>
      </c>
      <c r="L1085" s="144" t="s">
        <v>3872</v>
      </c>
      <c r="M1085" s="144" t="s">
        <v>188</v>
      </c>
      <c r="N1085" s="144" t="s">
        <v>189</v>
      </c>
      <c r="O1085" s="343">
        <v>14.39</v>
      </c>
    </row>
    <row r="1086" spans="1:15" s="144" customFormat="1" ht="15">
      <c r="A1086" s="342">
        <v>1082</v>
      </c>
      <c r="B1086" s="144" t="s">
        <v>3873</v>
      </c>
      <c r="C1086" s="144" t="s">
        <v>3874</v>
      </c>
      <c r="D1086" s="144" t="s">
        <v>3871</v>
      </c>
      <c r="E1086" s="144" t="str">
        <f>VLOOKUP(A1086,'2'!$X:$AB,2,FALSE)</f>
        <v>Within an hour</v>
      </c>
      <c r="F1086" s="144">
        <f>VLOOKUP($A1086,'2'!$X:$AB,3,FALSE)</f>
        <v>1</v>
      </c>
      <c r="G1086" s="144">
        <f>VLOOKUP($A1086,'2'!$X:$AB,4,FALSE)</f>
        <v>0.75</v>
      </c>
      <c r="H1086" s="343" t="str">
        <f>VLOOKUP($A1086,'2'!$X:$AB,5,FALSE)</f>
        <v>Yes</v>
      </c>
      <c r="J1086" s="144">
        <v>11.59</v>
      </c>
      <c r="K1086" s="144">
        <v>1959</v>
      </c>
      <c r="L1086" s="144" t="s">
        <v>3872</v>
      </c>
      <c r="M1086" s="144" t="s">
        <v>188</v>
      </c>
      <c r="N1086" s="144" t="s">
        <v>315</v>
      </c>
      <c r="O1086" s="343">
        <v>11.59</v>
      </c>
    </row>
    <row r="1087" spans="1:15" s="144" customFormat="1" ht="15">
      <c r="A1087" s="342">
        <v>1083</v>
      </c>
      <c r="B1087" s="144" t="s">
        <v>3875</v>
      </c>
      <c r="C1087" s="144" t="s">
        <v>3876</v>
      </c>
      <c r="D1087" s="144" t="s">
        <v>3871</v>
      </c>
      <c r="E1087" s="144" t="str">
        <f>VLOOKUP(A1087,'2'!$X:$AB,2,FALSE)</f>
        <v>Within a day</v>
      </c>
      <c r="F1087" s="144">
        <f>VLOOKUP($A1087,'2'!$X:$AB,3,FALSE)</f>
        <v>1</v>
      </c>
      <c r="G1087" s="144">
        <f>VLOOKUP($A1087,'2'!$X:$AB,4,FALSE)</f>
        <v>0.97</v>
      </c>
      <c r="H1087" s="343" t="str">
        <f>VLOOKUP($A1087,'2'!$X:$AB,5,FALSE)</f>
        <v>Yes</v>
      </c>
      <c r="J1087" s="144">
        <v>5.79</v>
      </c>
      <c r="K1087" s="144">
        <v>1959</v>
      </c>
      <c r="L1087" s="144" t="s">
        <v>3872</v>
      </c>
      <c r="M1087" s="144" t="s">
        <v>188</v>
      </c>
      <c r="N1087" s="144" t="s">
        <v>315</v>
      </c>
      <c r="O1087" s="343">
        <v>5.79</v>
      </c>
    </row>
    <row r="1088" spans="1:15" s="144" customFormat="1" ht="15">
      <c r="A1088" s="342">
        <v>1084</v>
      </c>
      <c r="B1088" s="144" t="s">
        <v>3877</v>
      </c>
      <c r="C1088" s="144" t="s">
        <v>3878</v>
      </c>
      <c r="D1088" s="144" t="s">
        <v>3871</v>
      </c>
      <c r="E1088" s="144" t="str">
        <f>VLOOKUP(A1088,'2'!$X:$AB,2,FALSE)</f>
        <v>Within a few hours</v>
      </c>
      <c r="F1088" s="144">
        <f>VLOOKUP($A1088,'2'!$X:$AB,3,FALSE)</f>
        <v>0.92</v>
      </c>
      <c r="G1088" s="144">
        <f>VLOOKUP($A1088,'2'!$X:$AB,4,FALSE)</f>
        <v>0.64</v>
      </c>
      <c r="H1088" s="343" t="str">
        <f>VLOOKUP($A1088,'2'!$X:$AB,5,FALSE)</f>
        <v>Yes</v>
      </c>
      <c r="J1088" s="144">
        <v>4.91</v>
      </c>
      <c r="K1088" s="144">
        <v>1959</v>
      </c>
      <c r="L1088" s="144" t="s">
        <v>3872</v>
      </c>
      <c r="M1088" s="144" t="s">
        <v>188</v>
      </c>
      <c r="N1088" s="144" t="s">
        <v>315</v>
      </c>
      <c r="O1088" s="343">
        <v>4.91</v>
      </c>
    </row>
    <row r="1089" spans="1:15" s="144" customFormat="1" ht="15">
      <c r="A1089" s="342">
        <v>1085</v>
      </c>
      <c r="B1089" s="144" t="s">
        <v>3879</v>
      </c>
      <c r="C1089" s="144" t="s">
        <v>3880</v>
      </c>
      <c r="D1089" s="144" t="s">
        <v>3871</v>
      </c>
      <c r="E1089" s="144" t="str">
        <f>VLOOKUP(A1089,'2'!$X:$AB,2,FALSE)</f>
        <v>Within a few hours</v>
      </c>
      <c r="F1089" s="144">
        <f>VLOOKUP($A1089,'2'!$X:$AB,3,FALSE)</f>
        <v>1</v>
      </c>
      <c r="G1089" s="144">
        <f>VLOOKUP($A1089,'2'!$X:$AB,4,FALSE)</f>
        <v>0.92</v>
      </c>
      <c r="H1089" s="343" t="str">
        <f>VLOOKUP($A1089,'2'!$X:$AB,5,FALSE)</f>
        <v>No</v>
      </c>
      <c r="J1089" s="144">
        <v>5.79</v>
      </c>
      <c r="K1089" s="144">
        <v>1962</v>
      </c>
      <c r="L1089" s="144" t="s">
        <v>3881</v>
      </c>
      <c r="M1089" s="144" t="s">
        <v>188</v>
      </c>
      <c r="N1089" s="144" t="s">
        <v>315</v>
      </c>
      <c r="O1089" s="343">
        <v>5.79</v>
      </c>
    </row>
    <row r="1090" spans="1:15" s="144" customFormat="1" ht="15">
      <c r="A1090" s="342">
        <v>1086</v>
      </c>
      <c r="B1090" s="144" t="s">
        <v>3882</v>
      </c>
      <c r="C1090" s="144" t="s">
        <v>3883</v>
      </c>
      <c r="D1090" s="144" t="s">
        <v>3884</v>
      </c>
      <c r="E1090" s="144" t="str">
        <f>VLOOKUP(A1090,'2'!$X:$AB,2,FALSE)</f>
        <v>Within an hour</v>
      </c>
      <c r="F1090" s="144">
        <f>VLOOKUP($A1090,'2'!$X:$AB,3,FALSE)</f>
        <v>1</v>
      </c>
      <c r="G1090" s="144">
        <f>VLOOKUP($A1090,'2'!$X:$AB,4,FALSE)</f>
        <v>1</v>
      </c>
      <c r="H1090" s="343" t="str">
        <f>VLOOKUP($A1090,'2'!$X:$AB,5,FALSE)</f>
        <v>Yes</v>
      </c>
      <c r="J1090" s="144">
        <v>4.91</v>
      </c>
      <c r="K1090" s="144">
        <v>1962</v>
      </c>
      <c r="L1090" s="144" t="s">
        <v>3881</v>
      </c>
      <c r="M1090" s="144" t="s">
        <v>188</v>
      </c>
      <c r="N1090" s="144" t="s">
        <v>315</v>
      </c>
      <c r="O1090" s="343">
        <v>4.91</v>
      </c>
    </row>
    <row r="1091" spans="1:15" s="144" customFormat="1" ht="15">
      <c r="A1091" s="342">
        <v>1087</v>
      </c>
      <c r="B1091" s="144" t="s">
        <v>3885</v>
      </c>
      <c r="C1091" s="144" t="s">
        <v>3886</v>
      </c>
      <c r="D1091" s="144" t="s">
        <v>3884</v>
      </c>
      <c r="E1091" s="144" t="str">
        <f>VLOOKUP(A1091,'2'!$X:$AB,2,FALSE)</f>
        <v>Within an hour</v>
      </c>
      <c r="F1091" s="144">
        <f>VLOOKUP($A1091,'2'!$X:$AB,3,FALSE)</f>
        <v>1</v>
      </c>
      <c r="G1091" s="144">
        <f>VLOOKUP($A1091,'2'!$X:$AB,4,FALSE)</f>
        <v>0.67</v>
      </c>
      <c r="H1091" s="343" t="str">
        <f>VLOOKUP($A1091,'2'!$X:$AB,5,FALSE)</f>
        <v>Yes</v>
      </c>
      <c r="J1091" s="144">
        <v>13.99</v>
      </c>
      <c r="K1091" s="144">
        <v>1967</v>
      </c>
      <c r="L1091" s="144" t="s">
        <v>3887</v>
      </c>
      <c r="M1091" s="144" t="s">
        <v>164</v>
      </c>
      <c r="N1091" s="144" t="s">
        <v>708</v>
      </c>
      <c r="O1091" s="343">
        <v>13.99</v>
      </c>
    </row>
    <row r="1092" spans="1:15" s="144" customFormat="1" ht="15">
      <c r="A1092" s="342">
        <v>1088</v>
      </c>
      <c r="B1092" s="144" t="s">
        <v>3888</v>
      </c>
      <c r="C1092" s="144" t="s">
        <v>3889</v>
      </c>
      <c r="D1092" s="144" t="s">
        <v>3884</v>
      </c>
      <c r="E1092" s="144" t="str">
        <f>VLOOKUP(A1092,'2'!$X:$AB,2,FALSE)</f>
        <v>Within a day</v>
      </c>
      <c r="F1092" s="144">
        <f>VLOOKUP($A1092,'2'!$X:$AB,3,FALSE)</f>
        <v>0.8</v>
      </c>
      <c r="G1092" s="144">
        <f>VLOOKUP($A1092,'2'!$X:$AB,4,FALSE)</f>
        <v>0.33</v>
      </c>
      <c r="H1092" s="343" t="str">
        <f>VLOOKUP($A1092,'2'!$X:$AB,5,FALSE)</f>
        <v>No</v>
      </c>
      <c r="J1092" s="144">
        <v>5.72</v>
      </c>
      <c r="K1092" s="144">
        <v>1971</v>
      </c>
      <c r="L1092" s="144" t="s">
        <v>3890</v>
      </c>
      <c r="M1092" s="144" t="s">
        <v>188</v>
      </c>
      <c r="N1092" s="144" t="s">
        <v>240</v>
      </c>
      <c r="O1092" s="343">
        <v>5.72</v>
      </c>
    </row>
    <row r="1093" spans="1:15" s="144" customFormat="1" ht="15">
      <c r="A1093" s="342">
        <v>1089</v>
      </c>
      <c r="B1093" s="144" t="s">
        <v>3891</v>
      </c>
      <c r="C1093" s="144" t="s">
        <v>3892</v>
      </c>
      <c r="D1093" s="144" t="s">
        <v>3884</v>
      </c>
      <c r="E1093" s="144" t="str">
        <f>VLOOKUP(A1093,'2'!$X:$AB,2,FALSE)</f>
        <v>Within a day</v>
      </c>
      <c r="F1093" s="144">
        <f>VLOOKUP($A1093,'2'!$X:$AB,3,FALSE)</f>
        <v>0.8</v>
      </c>
      <c r="G1093" s="144">
        <f>VLOOKUP($A1093,'2'!$X:$AB,4,FALSE)</f>
        <v>0.85</v>
      </c>
      <c r="H1093" s="343" t="str">
        <f>VLOOKUP($A1093,'2'!$X:$AB,5,FALSE)</f>
        <v>No</v>
      </c>
      <c r="J1093" s="144">
        <v>39</v>
      </c>
      <c r="K1093" s="144">
        <v>1972</v>
      </c>
      <c r="L1093" s="144" t="s">
        <v>3893</v>
      </c>
      <c r="M1093" s="144" t="s">
        <v>176</v>
      </c>
      <c r="N1093" s="144" t="s">
        <v>177</v>
      </c>
      <c r="O1093" s="343">
        <v>39</v>
      </c>
    </row>
    <row r="1094" spans="1:15" s="144" customFormat="1" ht="15">
      <c r="A1094" s="342">
        <v>1090</v>
      </c>
      <c r="B1094" s="144" t="s">
        <v>3894</v>
      </c>
      <c r="C1094" s="144" t="s">
        <v>3895</v>
      </c>
      <c r="D1094" s="144" t="s">
        <v>3884</v>
      </c>
      <c r="E1094" s="144" t="str">
        <f>VLOOKUP(A1094,'2'!$X:$AB,2,FALSE)</f>
        <v>Within a day</v>
      </c>
      <c r="F1094" s="144">
        <f>VLOOKUP($A1094,'2'!$X:$AB,3,FALSE)</f>
        <v>1</v>
      </c>
      <c r="G1094" s="144">
        <f>VLOOKUP($A1094,'2'!$X:$AB,4,FALSE)</f>
        <v>0.87</v>
      </c>
      <c r="H1094" s="343" t="str">
        <f>VLOOKUP($A1094,'2'!$X:$AB,5,FALSE)</f>
        <v>Yes</v>
      </c>
      <c r="J1094" s="144">
        <v>9.4</v>
      </c>
      <c r="K1094" s="144">
        <v>1972</v>
      </c>
      <c r="L1094" s="144" t="s">
        <v>3893</v>
      </c>
      <c r="M1094" s="144" t="s">
        <v>164</v>
      </c>
      <c r="N1094" s="144" t="s">
        <v>283</v>
      </c>
      <c r="O1094" s="343">
        <v>9.4</v>
      </c>
    </row>
    <row r="1095" spans="1:15" s="144" customFormat="1" ht="15">
      <c r="A1095" s="342">
        <v>1091</v>
      </c>
      <c r="B1095" s="144" t="s">
        <v>3896</v>
      </c>
      <c r="C1095" s="144" t="s">
        <v>3897</v>
      </c>
      <c r="D1095" s="144" t="s">
        <v>3884</v>
      </c>
      <c r="E1095" s="144">
        <f>VLOOKUP(A1095,'2'!$X:$AB,2,FALSE)</f>
        <v>0</v>
      </c>
      <c r="F1095" s="144">
        <f>VLOOKUP($A1095,'2'!$X:$AB,3,FALSE)</f>
        <v>0</v>
      </c>
      <c r="G1095" s="144">
        <f>VLOOKUP($A1095,'2'!$X:$AB,4,FALSE)</f>
        <v>0</v>
      </c>
      <c r="H1095" s="343">
        <f>VLOOKUP($A1095,'2'!$X:$AB,5,FALSE)</f>
        <v>0</v>
      </c>
      <c r="J1095" s="144">
        <v>6.32</v>
      </c>
      <c r="K1095" s="144">
        <v>1974</v>
      </c>
      <c r="L1095" s="144" t="s">
        <v>3898</v>
      </c>
      <c r="M1095" s="144" t="s">
        <v>188</v>
      </c>
      <c r="N1095" s="144" t="s">
        <v>708</v>
      </c>
      <c r="O1095" s="343">
        <v>6.32</v>
      </c>
    </row>
    <row r="1096" spans="1:15" s="144" customFormat="1" ht="15">
      <c r="A1096" s="342">
        <v>1092</v>
      </c>
      <c r="B1096" s="144" t="s">
        <v>3899</v>
      </c>
      <c r="C1096" s="144" t="s">
        <v>3900</v>
      </c>
      <c r="D1096" s="144" t="s">
        <v>3884</v>
      </c>
      <c r="E1096" s="144" t="str">
        <f>VLOOKUP(A1096,'2'!$X:$AB,2,FALSE)</f>
        <v>Within an hour</v>
      </c>
      <c r="F1096" s="144">
        <f>VLOOKUP($A1096,'2'!$X:$AB,3,FALSE)</f>
        <v>1</v>
      </c>
      <c r="G1096" s="144">
        <f>VLOOKUP($A1096,'2'!$X:$AB,4,FALSE)</f>
        <v>0.93</v>
      </c>
      <c r="H1096" s="343" t="str">
        <f>VLOOKUP($A1096,'2'!$X:$AB,5,FALSE)</f>
        <v>No</v>
      </c>
      <c r="J1096" s="144">
        <v>1.39</v>
      </c>
      <c r="K1096" s="144">
        <v>1974</v>
      </c>
      <c r="L1096" s="144" t="s">
        <v>3898</v>
      </c>
      <c r="M1096" s="144" t="s">
        <v>188</v>
      </c>
      <c r="N1096" s="144" t="s">
        <v>240</v>
      </c>
      <c r="O1096" s="343">
        <v>1.39</v>
      </c>
    </row>
    <row r="1097" spans="1:15" s="144" customFormat="1" ht="15">
      <c r="A1097" s="342">
        <v>1093</v>
      </c>
      <c r="B1097" s="144" t="s">
        <v>3901</v>
      </c>
      <c r="C1097" s="144" t="s">
        <v>3902</v>
      </c>
      <c r="D1097" s="144" t="s">
        <v>3903</v>
      </c>
      <c r="E1097" s="144" t="str">
        <f>VLOOKUP(A1097,'2'!$X:$AB,2,FALSE)</f>
        <v>Within an hour</v>
      </c>
      <c r="F1097" s="144">
        <f>VLOOKUP($A1097,'2'!$X:$AB,3,FALSE)</f>
        <v>1</v>
      </c>
      <c r="G1097" s="144">
        <f>VLOOKUP($A1097,'2'!$X:$AB,4,FALSE)</f>
        <v>0.98</v>
      </c>
      <c r="H1097" s="343" t="str">
        <f>VLOOKUP($A1097,'2'!$X:$AB,5,FALSE)</f>
        <v>Yes</v>
      </c>
      <c r="J1097" s="144">
        <v>46.74</v>
      </c>
      <c r="K1097" s="144">
        <v>1976</v>
      </c>
      <c r="L1097" s="144" t="s">
        <v>3904</v>
      </c>
      <c r="M1097" s="144" t="s">
        <v>176</v>
      </c>
      <c r="N1097" s="144" t="s">
        <v>597</v>
      </c>
      <c r="O1097" s="343">
        <v>46.74</v>
      </c>
    </row>
    <row r="1098" spans="1:15" s="144" customFormat="1" ht="15">
      <c r="A1098" s="342">
        <v>1094</v>
      </c>
      <c r="B1098" s="144" t="s">
        <v>3905</v>
      </c>
      <c r="C1098" s="144" t="s">
        <v>3906</v>
      </c>
      <c r="D1098" s="144" t="s">
        <v>3907</v>
      </c>
      <c r="E1098" s="144" t="str">
        <f>VLOOKUP(A1098,'2'!$X:$AB,2,FALSE)</f>
        <v>Within an hour</v>
      </c>
      <c r="F1098" s="144">
        <f>VLOOKUP($A1098,'2'!$X:$AB,3,FALSE)</f>
        <v>1</v>
      </c>
      <c r="G1098" s="144">
        <f>VLOOKUP($A1098,'2'!$X:$AB,4,FALSE)</f>
        <v>1</v>
      </c>
      <c r="H1098" s="343" t="str">
        <f>VLOOKUP($A1098,'2'!$X:$AB,5,FALSE)</f>
        <v>Yes</v>
      </c>
      <c r="J1098" s="144">
        <v>2.36</v>
      </c>
      <c r="K1098" s="144">
        <v>1976</v>
      </c>
      <c r="L1098" s="144" t="s">
        <v>3904</v>
      </c>
      <c r="M1098" s="144" t="s">
        <v>188</v>
      </c>
      <c r="N1098" s="144" t="s">
        <v>165</v>
      </c>
      <c r="O1098" s="343">
        <v>2.36</v>
      </c>
    </row>
    <row r="1099" spans="1:15" s="144" customFormat="1" ht="15">
      <c r="A1099" s="342">
        <v>1095</v>
      </c>
      <c r="B1099" s="144" t="s">
        <v>3908</v>
      </c>
      <c r="C1099" s="144" t="s">
        <v>3909</v>
      </c>
      <c r="D1099" s="144" t="s">
        <v>3910</v>
      </c>
      <c r="E1099" s="144" t="str">
        <f>VLOOKUP(A1099,'2'!$X:$AB,2,FALSE)</f>
        <v>Within an hour</v>
      </c>
      <c r="F1099" s="144">
        <f>VLOOKUP($A1099,'2'!$X:$AB,3,FALSE)</f>
        <v>0.98</v>
      </c>
      <c r="G1099" s="144">
        <f>VLOOKUP($A1099,'2'!$X:$AB,4,FALSE)</f>
        <v>0.96</v>
      </c>
      <c r="H1099" s="343" t="str">
        <f>VLOOKUP($A1099,'2'!$X:$AB,5,FALSE)</f>
        <v>Yes</v>
      </c>
      <c r="J1099" s="144">
        <v>17.48</v>
      </c>
      <c r="K1099" s="144">
        <v>1976</v>
      </c>
      <c r="L1099" s="144" t="s">
        <v>3904</v>
      </c>
      <c r="M1099" s="144" t="s">
        <v>188</v>
      </c>
      <c r="N1099" s="144" t="s">
        <v>315</v>
      </c>
      <c r="O1099" s="343">
        <v>17.48</v>
      </c>
    </row>
    <row r="1100" spans="1:15" s="144" customFormat="1" ht="15">
      <c r="A1100" s="342">
        <v>1096</v>
      </c>
      <c r="B1100" s="144" t="s">
        <v>3911</v>
      </c>
      <c r="C1100" s="144" t="s">
        <v>3912</v>
      </c>
      <c r="D1100" s="144" t="s">
        <v>3910</v>
      </c>
      <c r="E1100" s="144">
        <f>VLOOKUP(A1100,'2'!$X:$AB,2,FALSE)</f>
        <v>0</v>
      </c>
      <c r="F1100" s="144">
        <f>VLOOKUP($A1100,'2'!$X:$AB,3,FALSE)</f>
        <v>0</v>
      </c>
      <c r="G1100" s="144">
        <f>VLOOKUP($A1100,'2'!$X:$AB,4,FALSE)</f>
        <v>0</v>
      </c>
      <c r="H1100" s="343">
        <f>VLOOKUP($A1100,'2'!$X:$AB,5,FALSE)</f>
        <v>0</v>
      </c>
      <c r="J1100" s="144">
        <v>3.3</v>
      </c>
      <c r="K1100" s="144">
        <v>1979</v>
      </c>
      <c r="L1100" s="144" t="s">
        <v>3913</v>
      </c>
      <c r="M1100" s="144" t="s">
        <v>188</v>
      </c>
      <c r="N1100" s="144" t="s">
        <v>266</v>
      </c>
      <c r="O1100" s="343">
        <v>3.3</v>
      </c>
    </row>
    <row r="1101" spans="1:15" s="144" customFormat="1" ht="15">
      <c r="A1101" s="342">
        <v>1097</v>
      </c>
      <c r="B1101" s="144" t="s">
        <v>3914</v>
      </c>
      <c r="C1101" s="144" t="s">
        <v>3915</v>
      </c>
      <c r="D1101" s="144" t="s">
        <v>3916</v>
      </c>
      <c r="E1101" s="144" t="str">
        <f>VLOOKUP(A1101,'2'!$X:$AB,2,FALSE)</f>
        <v>Within a few hours</v>
      </c>
      <c r="F1101" s="144">
        <f>VLOOKUP($A1101,'2'!$X:$AB,3,FALSE)</f>
        <v>1</v>
      </c>
      <c r="G1101" s="144">
        <f>VLOOKUP($A1101,'2'!$X:$AB,4,FALSE)</f>
        <v>1</v>
      </c>
      <c r="H1101" s="343" t="str">
        <f>VLOOKUP($A1101,'2'!$X:$AB,5,FALSE)</f>
        <v>No</v>
      </c>
      <c r="J1101" s="144">
        <v>5.53</v>
      </c>
      <c r="K1101" s="144">
        <v>1984</v>
      </c>
      <c r="L1101" s="144" t="s">
        <v>3917</v>
      </c>
      <c r="M1101" s="144" t="s">
        <v>188</v>
      </c>
      <c r="N1101" s="144" t="s">
        <v>582</v>
      </c>
      <c r="O1101" s="343">
        <v>5.53</v>
      </c>
    </row>
    <row r="1102" spans="1:15" s="144" customFormat="1" ht="15">
      <c r="A1102" s="342">
        <v>1098</v>
      </c>
      <c r="B1102" s="144" t="s">
        <v>3918</v>
      </c>
      <c r="C1102" s="144" t="s">
        <v>3919</v>
      </c>
      <c r="D1102" s="144" t="s">
        <v>3920</v>
      </c>
      <c r="E1102" s="144" t="str">
        <f>VLOOKUP(A1102,'2'!$X:$AB,2,FALSE)</f>
        <v>Within an hour</v>
      </c>
      <c r="F1102" s="144">
        <f>VLOOKUP($A1102,'2'!$X:$AB,3,FALSE)</f>
        <v>1</v>
      </c>
      <c r="G1102" s="144">
        <f>VLOOKUP($A1102,'2'!$X:$AB,4,FALSE)</f>
        <v>0.92</v>
      </c>
      <c r="H1102" s="343" t="str">
        <f>VLOOKUP($A1102,'2'!$X:$AB,5,FALSE)</f>
        <v>Yes</v>
      </c>
      <c r="J1102" s="144">
        <v>8.7799999999999994</v>
      </c>
      <c r="K1102" s="144">
        <v>1986</v>
      </c>
      <c r="L1102" s="144" t="s">
        <v>3921</v>
      </c>
      <c r="M1102" s="144" t="s">
        <v>188</v>
      </c>
      <c r="N1102" s="144" t="s">
        <v>463</v>
      </c>
      <c r="O1102" s="343">
        <v>8.7799999999999994</v>
      </c>
    </row>
    <row r="1103" spans="1:15" s="144" customFormat="1" ht="15">
      <c r="A1103" s="342">
        <v>1099</v>
      </c>
      <c r="B1103" s="144" t="s">
        <v>3922</v>
      </c>
      <c r="C1103" s="144" t="s">
        <v>3923</v>
      </c>
      <c r="D1103" s="144" t="s">
        <v>3924</v>
      </c>
      <c r="E1103" s="144">
        <f>VLOOKUP(A1103,'2'!$X:$AB,2,FALSE)</f>
        <v>0</v>
      </c>
      <c r="F1103" s="144">
        <f>VLOOKUP($A1103,'2'!$X:$AB,3,FALSE)</f>
        <v>0</v>
      </c>
      <c r="G1103" s="144">
        <f>VLOOKUP($A1103,'2'!$X:$AB,4,FALSE)</f>
        <v>0</v>
      </c>
      <c r="H1103" s="343">
        <f>VLOOKUP($A1103,'2'!$X:$AB,5,FALSE)</f>
        <v>0</v>
      </c>
      <c r="J1103" s="144">
        <v>5.03</v>
      </c>
      <c r="K1103" s="144">
        <v>1986</v>
      </c>
      <c r="L1103" s="144" t="s">
        <v>3921</v>
      </c>
      <c r="M1103" s="144" t="s">
        <v>164</v>
      </c>
      <c r="N1103" s="144" t="s">
        <v>266</v>
      </c>
      <c r="O1103" s="343">
        <v>5.03</v>
      </c>
    </row>
    <row r="1104" spans="1:15" s="144" customFormat="1" ht="15">
      <c r="A1104" s="342">
        <v>1100</v>
      </c>
      <c r="B1104" s="144" t="s">
        <v>3925</v>
      </c>
      <c r="C1104" s="144" t="s">
        <v>3926</v>
      </c>
      <c r="D1104" s="144" t="s">
        <v>3924</v>
      </c>
      <c r="E1104" s="144" t="str">
        <f>VLOOKUP(A1104,'2'!$X:$AB,2,FALSE)</f>
        <v>Within a few hours</v>
      </c>
      <c r="F1104" s="144">
        <f>VLOOKUP($A1104,'2'!$X:$AB,3,FALSE)</f>
        <v>1</v>
      </c>
      <c r="G1104" s="144">
        <f>VLOOKUP($A1104,'2'!$X:$AB,4,FALSE)</f>
        <v>0.68</v>
      </c>
      <c r="H1104" s="343" t="str">
        <f>VLOOKUP($A1104,'2'!$X:$AB,5,FALSE)</f>
        <v>No</v>
      </c>
      <c r="J1104" s="144">
        <v>21.2</v>
      </c>
      <c r="K1104" s="144">
        <v>1988</v>
      </c>
      <c r="L1104" s="144" t="s">
        <v>3927</v>
      </c>
      <c r="M1104" s="144" t="s">
        <v>188</v>
      </c>
      <c r="N1104" s="144" t="s">
        <v>189</v>
      </c>
      <c r="O1104" s="343">
        <v>21.2</v>
      </c>
    </row>
    <row r="1105" spans="1:15" s="144" customFormat="1" ht="15">
      <c r="A1105" s="342">
        <v>1102</v>
      </c>
      <c r="B1105" s="144" t="s">
        <v>3928</v>
      </c>
      <c r="C1105" s="144" t="s">
        <v>3929</v>
      </c>
      <c r="D1105" s="144" t="s">
        <v>3930</v>
      </c>
      <c r="E1105" s="144" t="str">
        <f>VLOOKUP(A1105,'2'!$X:$AB,2,FALSE)</f>
        <v>Within a few hours</v>
      </c>
      <c r="F1105" s="144">
        <f>VLOOKUP($A1105,'2'!$X:$AB,3,FALSE)</f>
        <v>1</v>
      </c>
      <c r="G1105" s="144">
        <f>VLOOKUP($A1105,'2'!$X:$AB,4,FALSE)</f>
        <v>0.96</v>
      </c>
      <c r="H1105" s="343" t="str">
        <f>VLOOKUP($A1105,'2'!$X:$AB,5,FALSE)</f>
        <v>Yes</v>
      </c>
      <c r="J1105" s="144">
        <v>58.92</v>
      </c>
      <c r="K1105" s="144">
        <v>1989</v>
      </c>
      <c r="L1105" s="144" t="s">
        <v>3931</v>
      </c>
      <c r="M1105" s="144" t="s">
        <v>176</v>
      </c>
      <c r="N1105" s="144" t="s">
        <v>177</v>
      </c>
      <c r="O1105" s="343">
        <v>58.92</v>
      </c>
    </row>
    <row r="1106" spans="1:15" s="144" customFormat="1" ht="15">
      <c r="A1106" s="342">
        <v>1103</v>
      </c>
      <c r="B1106" s="144" t="s">
        <v>3932</v>
      </c>
      <c r="C1106" s="144" t="s">
        <v>3933</v>
      </c>
      <c r="D1106" s="144" t="s">
        <v>3934</v>
      </c>
      <c r="E1106" s="144" t="str">
        <f>VLOOKUP(A1106,'2'!$X:$AB,2,FALSE)</f>
        <v>A few days or more</v>
      </c>
      <c r="F1106" s="144">
        <f>VLOOKUP($A1106,'2'!$X:$AB,3,FALSE)</f>
        <v>0</v>
      </c>
      <c r="G1106" s="144">
        <f>VLOOKUP($A1106,'2'!$X:$AB,4,FALSE)</f>
        <v>0.71</v>
      </c>
      <c r="H1106" s="343" t="str">
        <f>VLOOKUP($A1106,'2'!$X:$AB,5,FALSE)</f>
        <v>No</v>
      </c>
      <c r="J1106" s="144">
        <v>8.68</v>
      </c>
      <c r="K1106" s="144">
        <v>1989</v>
      </c>
      <c r="L1106" s="144" t="s">
        <v>3931</v>
      </c>
      <c r="M1106" s="144" t="s">
        <v>188</v>
      </c>
      <c r="N1106" s="144" t="s">
        <v>315</v>
      </c>
      <c r="O1106" s="343">
        <v>8.68</v>
      </c>
    </row>
    <row r="1107" spans="1:15" s="144" customFormat="1" ht="15">
      <c r="A1107" s="342">
        <v>1104</v>
      </c>
      <c r="B1107" s="144" t="s">
        <v>3935</v>
      </c>
      <c r="C1107" s="144" t="s">
        <v>3936</v>
      </c>
      <c r="D1107" s="144" t="s">
        <v>3934</v>
      </c>
      <c r="E1107" s="144" t="str">
        <f>VLOOKUP(A1107,'2'!$X:$AB,2,FALSE)</f>
        <v>Within an hour</v>
      </c>
      <c r="F1107" s="144">
        <f>VLOOKUP($A1107,'2'!$X:$AB,3,FALSE)</f>
        <v>1</v>
      </c>
      <c r="G1107" s="144">
        <f>VLOOKUP($A1107,'2'!$X:$AB,4,FALSE)</f>
        <v>1</v>
      </c>
      <c r="H1107" s="343" t="str">
        <f>VLOOKUP($A1107,'2'!$X:$AB,5,FALSE)</f>
        <v>Yes</v>
      </c>
      <c r="J1107" s="144">
        <v>6.5</v>
      </c>
      <c r="K1107" s="144">
        <v>1989</v>
      </c>
      <c r="L1107" s="144" t="s">
        <v>3931</v>
      </c>
      <c r="M1107" s="144" t="s">
        <v>188</v>
      </c>
      <c r="N1107" s="144" t="s">
        <v>582</v>
      </c>
      <c r="O1107" s="343">
        <v>6.5</v>
      </c>
    </row>
    <row r="1108" spans="1:15" s="144" customFormat="1" ht="15">
      <c r="A1108" s="342">
        <v>1105</v>
      </c>
      <c r="B1108" s="144" t="s">
        <v>3937</v>
      </c>
      <c r="C1108" s="144" t="s">
        <v>3938</v>
      </c>
      <c r="D1108" s="144" t="s">
        <v>3939</v>
      </c>
      <c r="E1108" s="144" t="str">
        <f>VLOOKUP(A1108,'2'!$X:$AB,2,FALSE)</f>
        <v>A few days or more</v>
      </c>
      <c r="F1108" s="144">
        <f>VLOOKUP($A1108,'2'!$X:$AB,3,FALSE)</f>
        <v>0</v>
      </c>
      <c r="G1108" s="144">
        <f>VLOOKUP($A1108,'2'!$X:$AB,4,FALSE)</f>
        <v>1</v>
      </c>
      <c r="H1108" s="343" t="str">
        <f>VLOOKUP($A1108,'2'!$X:$AB,5,FALSE)</f>
        <v>Yes</v>
      </c>
      <c r="J1108" s="144">
        <v>19.989999999999998</v>
      </c>
      <c r="K1108" s="144">
        <v>1989</v>
      </c>
      <c r="L1108" s="144" t="s">
        <v>3931</v>
      </c>
      <c r="M1108" s="144" t="s">
        <v>188</v>
      </c>
      <c r="N1108" s="144" t="s">
        <v>315</v>
      </c>
      <c r="O1108" s="343">
        <v>19.989999999999998</v>
      </c>
    </row>
    <row r="1109" spans="1:15" s="144" customFormat="1" ht="15">
      <c r="A1109" s="342">
        <v>1106</v>
      </c>
      <c r="B1109" s="144" t="s">
        <v>3940</v>
      </c>
      <c r="C1109" s="144" t="s">
        <v>3941</v>
      </c>
      <c r="D1109" s="144" t="s">
        <v>3939</v>
      </c>
      <c r="E1109" s="144">
        <f>VLOOKUP(A1109,'2'!$X:$AB,2,FALSE)</f>
        <v>0</v>
      </c>
      <c r="F1109" s="144">
        <f>VLOOKUP($A1109,'2'!$X:$AB,3,FALSE)</f>
        <v>0</v>
      </c>
      <c r="G1109" s="144">
        <f>VLOOKUP($A1109,'2'!$X:$AB,4,FALSE)</f>
        <v>0</v>
      </c>
      <c r="H1109" s="343">
        <f>VLOOKUP($A1109,'2'!$X:$AB,5,FALSE)</f>
        <v>0</v>
      </c>
      <c r="J1109" s="144">
        <v>1.29</v>
      </c>
      <c r="K1109" s="144">
        <v>1989</v>
      </c>
      <c r="L1109" s="144" t="s">
        <v>3931</v>
      </c>
      <c r="M1109" s="144" t="s">
        <v>188</v>
      </c>
      <c r="N1109" s="144" t="s">
        <v>165</v>
      </c>
      <c r="O1109" s="343">
        <v>1.29</v>
      </c>
    </row>
    <row r="1110" spans="1:15" s="144" customFormat="1" ht="15">
      <c r="A1110" s="342">
        <v>1107</v>
      </c>
      <c r="B1110" s="144" t="s">
        <v>3942</v>
      </c>
      <c r="C1110" s="144" t="s">
        <v>3943</v>
      </c>
      <c r="D1110" s="144" t="s">
        <v>3944</v>
      </c>
      <c r="E1110" s="144" t="str">
        <f>VLOOKUP(A1110,'2'!$X:$AB,2,FALSE)</f>
        <v>Within a day</v>
      </c>
      <c r="F1110" s="144">
        <f>VLOOKUP($A1110,'2'!$X:$AB,3,FALSE)</f>
        <v>1</v>
      </c>
      <c r="G1110" s="144">
        <f>VLOOKUP($A1110,'2'!$X:$AB,4,FALSE)</f>
        <v>0.96</v>
      </c>
      <c r="H1110" s="343" t="str">
        <f>VLOOKUP($A1110,'2'!$X:$AB,5,FALSE)</f>
        <v>Yes</v>
      </c>
      <c r="J1110" s="144">
        <v>5.86</v>
      </c>
      <c r="K1110" s="144">
        <v>1991</v>
      </c>
      <c r="L1110" s="144" t="s">
        <v>3945</v>
      </c>
      <c r="M1110" s="144" t="s">
        <v>188</v>
      </c>
      <c r="N1110" s="144" t="s">
        <v>315</v>
      </c>
      <c r="O1110" s="343">
        <v>5.86</v>
      </c>
    </row>
    <row r="1111" spans="1:15" s="144" customFormat="1" ht="15">
      <c r="A1111" s="342">
        <v>1108</v>
      </c>
      <c r="B1111" s="144" t="s">
        <v>3946</v>
      </c>
      <c r="C1111" s="144" t="s">
        <v>3947</v>
      </c>
      <c r="D1111" s="144" t="s">
        <v>3944</v>
      </c>
      <c r="E1111" s="144" t="str">
        <f>VLOOKUP(A1111,'2'!$X:$AB,2,FALSE)</f>
        <v>Within a day</v>
      </c>
      <c r="F1111" s="144">
        <f>VLOOKUP($A1111,'2'!$X:$AB,3,FALSE)</f>
        <v>1</v>
      </c>
      <c r="G1111" s="144">
        <f>VLOOKUP($A1111,'2'!$X:$AB,4,FALSE)</f>
        <v>1</v>
      </c>
      <c r="H1111" s="343" t="str">
        <f>VLOOKUP($A1111,'2'!$X:$AB,5,FALSE)</f>
        <v>Yes</v>
      </c>
      <c r="J1111" s="144">
        <v>8.99</v>
      </c>
      <c r="K1111" s="144">
        <v>1997</v>
      </c>
      <c r="L1111" s="144" t="s">
        <v>3948</v>
      </c>
      <c r="M1111" s="144" t="s">
        <v>188</v>
      </c>
      <c r="N1111" s="144" t="s">
        <v>266</v>
      </c>
      <c r="O1111" s="343">
        <v>8.99</v>
      </c>
    </row>
    <row r="1112" spans="1:15" s="144" customFormat="1" ht="15">
      <c r="A1112" s="342">
        <v>1109</v>
      </c>
      <c r="B1112" s="144" t="s">
        <v>3949</v>
      </c>
      <c r="C1112" s="144" t="s">
        <v>3950</v>
      </c>
      <c r="D1112" s="144" t="s">
        <v>3944</v>
      </c>
      <c r="E1112" s="144" t="str">
        <f>VLOOKUP(A1112,'2'!$X:$AB,2,FALSE)</f>
        <v>Within a few hours</v>
      </c>
      <c r="F1112" s="144">
        <f>VLOOKUP($A1112,'2'!$X:$AB,3,FALSE)</f>
        <v>0.8</v>
      </c>
      <c r="G1112" s="144">
        <f>VLOOKUP($A1112,'2'!$X:$AB,4,FALSE)</f>
        <v>0.86</v>
      </c>
      <c r="H1112" s="343" t="str">
        <f>VLOOKUP($A1112,'2'!$X:$AB,5,FALSE)</f>
        <v>No</v>
      </c>
      <c r="J1112" s="144">
        <v>1.99</v>
      </c>
      <c r="K1112" s="144">
        <v>1997</v>
      </c>
      <c r="L1112" s="144" t="s">
        <v>3948</v>
      </c>
      <c r="M1112" s="144" t="s">
        <v>188</v>
      </c>
      <c r="N1112" s="144" t="s">
        <v>582</v>
      </c>
      <c r="O1112" s="343">
        <v>1.99</v>
      </c>
    </row>
    <row r="1113" spans="1:15" s="144" customFormat="1" ht="15">
      <c r="A1113" s="342">
        <v>1110</v>
      </c>
      <c r="B1113" s="144" t="s">
        <v>3951</v>
      </c>
      <c r="C1113" s="144" t="s">
        <v>3952</v>
      </c>
      <c r="D1113" s="144" t="s">
        <v>3944</v>
      </c>
      <c r="E1113" s="144" t="str">
        <f>VLOOKUP(A1113,'2'!$X:$AB,2,FALSE)</f>
        <v>Within an hour</v>
      </c>
      <c r="F1113" s="144">
        <f>VLOOKUP($A1113,'2'!$X:$AB,3,FALSE)</f>
        <v>1</v>
      </c>
      <c r="G1113" s="144">
        <f>VLOOKUP($A1113,'2'!$X:$AB,4,FALSE)</f>
        <v>0.96</v>
      </c>
      <c r="H1113" s="343" t="str">
        <f>VLOOKUP($A1113,'2'!$X:$AB,5,FALSE)</f>
        <v>No</v>
      </c>
      <c r="J1113" s="144">
        <v>12.98</v>
      </c>
      <c r="K1113" s="144">
        <v>1997</v>
      </c>
      <c r="L1113" s="144" t="s">
        <v>3948</v>
      </c>
      <c r="M1113" s="144" t="s">
        <v>188</v>
      </c>
      <c r="N1113" s="144" t="s">
        <v>369</v>
      </c>
      <c r="O1113" s="343">
        <v>12.98</v>
      </c>
    </row>
    <row r="1114" spans="1:15" s="144" customFormat="1" ht="15">
      <c r="A1114" s="342">
        <v>1111</v>
      </c>
      <c r="B1114" s="144" t="s">
        <v>3953</v>
      </c>
      <c r="C1114" s="144" t="s">
        <v>3954</v>
      </c>
      <c r="D1114" s="144" t="s">
        <v>3955</v>
      </c>
      <c r="E1114" s="144" t="str">
        <f>VLOOKUP(A1114,'2'!$X:$AB,2,FALSE)</f>
        <v>Within a few hours</v>
      </c>
      <c r="F1114" s="144">
        <f>VLOOKUP($A1114,'2'!$X:$AB,3,FALSE)</f>
        <v>1</v>
      </c>
      <c r="G1114" s="144">
        <f>VLOOKUP($A1114,'2'!$X:$AB,4,FALSE)</f>
        <v>0.93</v>
      </c>
      <c r="H1114" s="343" t="str">
        <f>VLOOKUP($A1114,'2'!$X:$AB,5,FALSE)</f>
        <v>No</v>
      </c>
      <c r="J1114" s="144">
        <v>4.99</v>
      </c>
      <c r="K1114" s="144">
        <v>1998</v>
      </c>
      <c r="L1114" s="144" t="s">
        <v>3956</v>
      </c>
      <c r="M1114" s="144" t="s">
        <v>188</v>
      </c>
      <c r="N1114" s="144" t="s">
        <v>240</v>
      </c>
      <c r="O1114" s="343">
        <v>4.99</v>
      </c>
    </row>
    <row r="1115" spans="1:15" s="144" customFormat="1" ht="15">
      <c r="A1115" s="342">
        <v>1112</v>
      </c>
      <c r="B1115" s="144" t="s">
        <v>3957</v>
      </c>
      <c r="C1115" s="144" t="s">
        <v>3958</v>
      </c>
      <c r="D1115" s="144" t="s">
        <v>3959</v>
      </c>
      <c r="E1115" s="144" t="str">
        <f>VLOOKUP(A1115,'2'!$X:$AB,2,FALSE)</f>
        <v>Within a few hours</v>
      </c>
      <c r="F1115" s="144">
        <f>VLOOKUP($A1115,'2'!$X:$AB,3,FALSE)</f>
        <v>0.83</v>
      </c>
      <c r="G1115" s="144">
        <f>VLOOKUP($A1115,'2'!$X:$AB,4,FALSE)</f>
        <v>0.96</v>
      </c>
      <c r="H1115" s="343" t="str">
        <f>VLOOKUP($A1115,'2'!$X:$AB,5,FALSE)</f>
        <v>No</v>
      </c>
      <c r="J1115" s="144">
        <v>5.41</v>
      </c>
      <c r="K1115" s="144">
        <v>2004</v>
      </c>
      <c r="L1115" s="144" t="s">
        <v>3960</v>
      </c>
      <c r="M1115" s="144" t="s">
        <v>188</v>
      </c>
      <c r="N1115" s="144" t="s">
        <v>369</v>
      </c>
      <c r="O1115" s="343">
        <v>5.41</v>
      </c>
    </row>
    <row r="1116" spans="1:15" s="144" customFormat="1" ht="15">
      <c r="A1116" s="342">
        <v>1113</v>
      </c>
      <c r="B1116" s="144" t="s">
        <v>3961</v>
      </c>
      <c r="C1116" s="144" t="s">
        <v>3962</v>
      </c>
      <c r="D1116" s="144" t="s">
        <v>3963</v>
      </c>
      <c r="E1116" s="144" t="str">
        <f>VLOOKUP(A1116,'2'!$X:$AB,2,FALSE)</f>
        <v>Within a day</v>
      </c>
      <c r="F1116" s="144">
        <f>VLOOKUP($A1116,'2'!$X:$AB,3,FALSE)</f>
        <v>0.6</v>
      </c>
      <c r="G1116" s="144">
        <f>VLOOKUP($A1116,'2'!$X:$AB,4,FALSE)</f>
        <v>0.44</v>
      </c>
      <c r="H1116" s="343" t="str">
        <f>VLOOKUP($A1116,'2'!$X:$AB,5,FALSE)</f>
        <v>No</v>
      </c>
      <c r="J1116" s="144">
        <v>24.49</v>
      </c>
      <c r="K1116" s="144">
        <v>2004</v>
      </c>
      <c r="L1116" s="144" t="s">
        <v>3960</v>
      </c>
      <c r="M1116" s="144" t="s">
        <v>188</v>
      </c>
      <c r="N1116" s="144" t="s">
        <v>283</v>
      </c>
      <c r="O1116" s="343">
        <v>24.49</v>
      </c>
    </row>
    <row r="1117" spans="1:15" s="144" customFormat="1" ht="15">
      <c r="A1117" s="342">
        <v>1114</v>
      </c>
      <c r="B1117" s="144" t="s">
        <v>3964</v>
      </c>
      <c r="C1117" s="144" t="s">
        <v>3965</v>
      </c>
      <c r="D1117" s="144" t="s">
        <v>3963</v>
      </c>
      <c r="E1117" s="144" t="str">
        <f>VLOOKUP(A1117,'2'!$X:$AB,2,FALSE)</f>
        <v>Within an hour</v>
      </c>
      <c r="F1117" s="144">
        <f>VLOOKUP($A1117,'2'!$X:$AB,3,FALSE)</f>
        <v>0.99</v>
      </c>
      <c r="G1117" s="144">
        <f>VLOOKUP($A1117,'2'!$X:$AB,4,FALSE)</f>
        <v>0.94</v>
      </c>
      <c r="H1117" s="343" t="str">
        <f>VLOOKUP($A1117,'2'!$X:$AB,5,FALSE)</f>
        <v>Yes</v>
      </c>
      <c r="J1117" s="144">
        <v>5.37</v>
      </c>
      <c r="K1117" s="144">
        <v>2006</v>
      </c>
      <c r="L1117" s="144" t="s">
        <v>3966</v>
      </c>
      <c r="M1117" s="144" t="s">
        <v>188</v>
      </c>
      <c r="N1117" s="144" t="s">
        <v>315</v>
      </c>
      <c r="O1117" s="343">
        <v>5.37</v>
      </c>
    </row>
    <row r="1118" spans="1:15" s="144" customFormat="1" ht="15">
      <c r="A1118" s="342">
        <v>1115</v>
      </c>
      <c r="B1118" s="144" t="s">
        <v>3967</v>
      </c>
      <c r="C1118" s="144" t="s">
        <v>3968</v>
      </c>
      <c r="D1118" s="144" t="s">
        <v>3963</v>
      </c>
      <c r="E1118" s="144" t="str">
        <f>VLOOKUP(A1118,'2'!$X:$AB,2,FALSE)</f>
        <v>A few days or more</v>
      </c>
      <c r="F1118" s="144">
        <f>VLOOKUP($A1118,'2'!$X:$AB,3,FALSE)</f>
        <v>0.14000000000000001</v>
      </c>
      <c r="G1118" s="144">
        <f>VLOOKUP($A1118,'2'!$X:$AB,4,FALSE)</f>
        <v>0.4</v>
      </c>
      <c r="H1118" s="343" t="str">
        <f>VLOOKUP($A1118,'2'!$X:$AB,5,FALSE)</f>
        <v>No</v>
      </c>
      <c r="J1118" s="144">
        <v>1.99</v>
      </c>
      <c r="K1118" s="144">
        <v>2014</v>
      </c>
      <c r="L1118" s="144" t="s">
        <v>3969</v>
      </c>
      <c r="M1118" s="144" t="s">
        <v>188</v>
      </c>
      <c r="N1118" s="144" t="s">
        <v>582</v>
      </c>
      <c r="O1118" s="343">
        <v>1.99</v>
      </c>
    </row>
    <row r="1119" spans="1:15" s="144" customFormat="1" ht="15">
      <c r="A1119" s="342">
        <v>1116</v>
      </c>
      <c r="B1119" s="144" t="s">
        <v>3970</v>
      </c>
      <c r="C1119" s="144" t="s">
        <v>3971</v>
      </c>
      <c r="D1119" s="144" t="s">
        <v>3972</v>
      </c>
      <c r="E1119" s="144">
        <f>VLOOKUP(A1119,'2'!$X:$AB,2,FALSE)</f>
        <v>0</v>
      </c>
      <c r="F1119" s="144">
        <f>VLOOKUP($A1119,'2'!$X:$AB,3,FALSE)</f>
        <v>0</v>
      </c>
      <c r="G1119" s="144">
        <f>VLOOKUP($A1119,'2'!$X:$AB,4,FALSE)</f>
        <v>0</v>
      </c>
      <c r="H1119" s="343">
        <f>VLOOKUP($A1119,'2'!$X:$AB,5,FALSE)</f>
        <v>0</v>
      </c>
      <c r="J1119" s="144">
        <v>0.5</v>
      </c>
      <c r="K1119" s="144">
        <v>2014</v>
      </c>
      <c r="L1119" s="144" t="s">
        <v>3969</v>
      </c>
      <c r="M1119" s="144" t="s">
        <v>188</v>
      </c>
      <c r="N1119" s="144" t="s">
        <v>447</v>
      </c>
      <c r="O1119" s="343">
        <v>0.5</v>
      </c>
    </row>
    <row r="1120" spans="1:15" s="144" customFormat="1" ht="15">
      <c r="A1120" s="342">
        <v>1117</v>
      </c>
      <c r="B1120" s="144" t="s">
        <v>3973</v>
      </c>
      <c r="C1120" s="144" t="s">
        <v>3974</v>
      </c>
      <c r="D1120" s="144" t="s">
        <v>3975</v>
      </c>
      <c r="E1120" s="144" t="str">
        <f>VLOOKUP(A1120,'2'!$X:$AB,2,FALSE)</f>
        <v>Within a few hours</v>
      </c>
      <c r="F1120" s="144">
        <f>VLOOKUP($A1120,'2'!$X:$AB,3,FALSE)</f>
        <v>0.7</v>
      </c>
      <c r="G1120" s="144">
        <f>VLOOKUP($A1120,'2'!$X:$AB,4,FALSE)</f>
        <v>1</v>
      </c>
      <c r="H1120" s="343" t="str">
        <f>VLOOKUP($A1120,'2'!$X:$AB,5,FALSE)</f>
        <v>No</v>
      </c>
      <c r="J1120" s="144">
        <v>7.49</v>
      </c>
      <c r="K1120" s="144">
        <v>2014</v>
      </c>
      <c r="L1120" s="144" t="s">
        <v>3969</v>
      </c>
      <c r="M1120" s="144" t="s">
        <v>188</v>
      </c>
      <c r="N1120" s="144" t="s">
        <v>315</v>
      </c>
      <c r="O1120" s="343">
        <v>7.49</v>
      </c>
    </row>
    <row r="1121" spans="1:15" s="144" customFormat="1" ht="15">
      <c r="A1121" s="342">
        <v>1118</v>
      </c>
      <c r="B1121" s="144" t="s">
        <v>3976</v>
      </c>
      <c r="C1121" s="144" t="s">
        <v>3977</v>
      </c>
      <c r="D1121" s="144" t="s">
        <v>3975</v>
      </c>
      <c r="E1121" s="144">
        <f>VLOOKUP(A1121,'2'!$X:$AB,2,FALSE)</f>
        <v>0</v>
      </c>
      <c r="F1121" s="144">
        <f>VLOOKUP($A1121,'2'!$X:$AB,3,FALSE)</f>
        <v>0</v>
      </c>
      <c r="G1121" s="144">
        <f>VLOOKUP($A1121,'2'!$X:$AB,4,FALSE)</f>
        <v>0</v>
      </c>
      <c r="H1121" s="343">
        <f>VLOOKUP($A1121,'2'!$X:$AB,5,FALSE)</f>
        <v>0</v>
      </c>
      <c r="J1121" s="144">
        <v>2.89</v>
      </c>
      <c r="K1121" s="144">
        <v>2016</v>
      </c>
      <c r="L1121" s="144" t="s">
        <v>3978</v>
      </c>
      <c r="M1121" s="144" t="s">
        <v>188</v>
      </c>
      <c r="N1121" s="144" t="s">
        <v>165</v>
      </c>
      <c r="O1121" s="343">
        <v>2.89</v>
      </c>
    </row>
    <row r="1122" spans="1:15" s="144" customFormat="1" ht="15">
      <c r="A1122" s="342">
        <v>1119</v>
      </c>
      <c r="B1122" s="144" t="s">
        <v>3979</v>
      </c>
      <c r="C1122" s="144" t="s">
        <v>3980</v>
      </c>
      <c r="D1122" s="144" t="s">
        <v>3975</v>
      </c>
      <c r="E1122" s="144" t="str">
        <f>VLOOKUP(A1122,'2'!$X:$AB,2,FALSE)</f>
        <v>Within a few hours</v>
      </c>
      <c r="F1122" s="144">
        <f>VLOOKUP($A1122,'2'!$X:$AB,3,FALSE)</f>
        <v>0.84</v>
      </c>
      <c r="G1122" s="144">
        <f>VLOOKUP($A1122,'2'!$X:$AB,4,FALSE)</f>
        <v>0.99</v>
      </c>
      <c r="H1122" s="343" t="str">
        <f>VLOOKUP($A1122,'2'!$X:$AB,5,FALSE)</f>
        <v>Yes</v>
      </c>
      <c r="J1122" s="144">
        <v>58.64</v>
      </c>
      <c r="K1122" s="144">
        <v>2020</v>
      </c>
      <c r="L1122" s="144" t="s">
        <v>3981</v>
      </c>
      <c r="M1122" s="144" t="s">
        <v>176</v>
      </c>
      <c r="N1122" s="144" t="s">
        <v>597</v>
      </c>
      <c r="O1122" s="343">
        <v>58.64</v>
      </c>
    </row>
    <row r="1123" spans="1:15" s="144" customFormat="1" ht="15">
      <c r="A1123" s="342">
        <v>1120</v>
      </c>
      <c r="B1123" s="144" t="s">
        <v>3982</v>
      </c>
      <c r="C1123" s="144" t="s">
        <v>3983</v>
      </c>
      <c r="D1123" s="144" t="s">
        <v>3975</v>
      </c>
      <c r="E1123" s="144" t="str">
        <f>VLOOKUP(A1123,'2'!$X:$AB,2,FALSE)</f>
        <v>Within a few hours</v>
      </c>
      <c r="F1123" s="144">
        <f>VLOOKUP($A1123,'2'!$X:$AB,3,FALSE)</f>
        <v>1</v>
      </c>
      <c r="G1123" s="144">
        <f>VLOOKUP($A1123,'2'!$X:$AB,4,FALSE)</f>
        <v>0.5</v>
      </c>
      <c r="H1123" s="343" t="str">
        <f>VLOOKUP($A1123,'2'!$X:$AB,5,FALSE)</f>
        <v>No</v>
      </c>
      <c r="J1123" s="144">
        <v>7.11</v>
      </c>
      <c r="K1123" s="144">
        <v>2030</v>
      </c>
      <c r="L1123" s="144" t="s">
        <v>3984</v>
      </c>
      <c r="M1123" s="144" t="s">
        <v>188</v>
      </c>
      <c r="N1123" s="144" t="s">
        <v>283</v>
      </c>
      <c r="O1123" s="343">
        <v>7.11</v>
      </c>
    </row>
    <row r="1124" spans="1:15" s="144" customFormat="1" ht="15">
      <c r="A1124" s="342">
        <v>1121</v>
      </c>
      <c r="B1124" s="144" t="s">
        <v>3985</v>
      </c>
      <c r="C1124" s="144" t="s">
        <v>3986</v>
      </c>
      <c r="D1124" s="144" t="s">
        <v>3987</v>
      </c>
      <c r="E1124" s="144" t="str">
        <f>VLOOKUP(A1124,'2'!$X:$AB,2,FALSE)</f>
        <v>Within a few hours</v>
      </c>
      <c r="F1124" s="144">
        <f>VLOOKUP($A1124,'2'!$X:$AB,3,FALSE)</f>
        <v>1</v>
      </c>
      <c r="G1124" s="144">
        <f>VLOOKUP($A1124,'2'!$X:$AB,4,FALSE)</f>
        <v>0.97</v>
      </c>
      <c r="H1124" s="343" t="str">
        <f>VLOOKUP($A1124,'2'!$X:$AB,5,FALSE)</f>
        <v>Yes</v>
      </c>
      <c r="J1124" s="144">
        <v>4.2</v>
      </c>
      <c r="K1124" s="144">
        <v>2030</v>
      </c>
      <c r="L1124" s="144" t="s">
        <v>3984</v>
      </c>
      <c r="M1124" s="144" t="s">
        <v>188</v>
      </c>
      <c r="N1124" s="144" t="s">
        <v>266</v>
      </c>
      <c r="O1124" s="343">
        <v>4.2</v>
      </c>
    </row>
    <row r="1125" spans="1:15" s="144" customFormat="1" ht="15">
      <c r="A1125" s="342">
        <v>1122</v>
      </c>
      <c r="B1125" s="144" t="s">
        <v>3988</v>
      </c>
      <c r="C1125" s="144" t="s">
        <v>3989</v>
      </c>
      <c r="D1125" s="144" t="s">
        <v>3990</v>
      </c>
      <c r="E1125" s="144" t="str">
        <f>VLOOKUP(A1125,'2'!$X:$AB,2,FALSE)</f>
        <v>Within a day</v>
      </c>
      <c r="F1125" s="144">
        <f>VLOOKUP($A1125,'2'!$X:$AB,3,FALSE)</f>
        <v>1</v>
      </c>
      <c r="G1125" s="144">
        <f>VLOOKUP($A1125,'2'!$X:$AB,4,FALSE)</f>
        <v>1</v>
      </c>
      <c r="H1125" s="343" t="str">
        <f>VLOOKUP($A1125,'2'!$X:$AB,5,FALSE)</f>
        <v>No</v>
      </c>
      <c r="J1125" s="144">
        <v>4.8600000000000003</v>
      </c>
      <c r="K1125" s="144">
        <v>2030</v>
      </c>
      <c r="L1125" s="144" t="s">
        <v>3984</v>
      </c>
      <c r="M1125" s="144" t="s">
        <v>188</v>
      </c>
      <c r="N1125" s="144" t="s">
        <v>315</v>
      </c>
      <c r="O1125" s="343">
        <v>4.8600000000000003</v>
      </c>
    </row>
    <row r="1126" spans="1:15" s="144" customFormat="1" ht="15">
      <c r="A1126" s="342">
        <v>1123</v>
      </c>
      <c r="B1126" s="144" t="s">
        <v>3991</v>
      </c>
      <c r="C1126" s="144" t="s">
        <v>3992</v>
      </c>
      <c r="D1126" s="144" t="s">
        <v>3990</v>
      </c>
      <c r="E1126" s="144" t="str">
        <f>VLOOKUP(A1126,'2'!$X:$AB,2,FALSE)</f>
        <v>Within an hour</v>
      </c>
      <c r="F1126" s="144">
        <f>VLOOKUP($A1126,'2'!$X:$AB,3,FALSE)</f>
        <v>1</v>
      </c>
      <c r="G1126" s="144">
        <f>VLOOKUP($A1126,'2'!$X:$AB,4,FALSE)</f>
        <v>0</v>
      </c>
      <c r="H1126" s="343" t="str">
        <f>VLOOKUP($A1126,'2'!$X:$AB,5,FALSE)</f>
        <v>No</v>
      </c>
      <c r="J1126" s="144">
        <v>0.76</v>
      </c>
      <c r="K1126" s="144">
        <v>2035</v>
      </c>
      <c r="L1126" s="144" t="s">
        <v>3993</v>
      </c>
      <c r="M1126" s="144" t="s">
        <v>188</v>
      </c>
      <c r="N1126" s="144" t="s">
        <v>229</v>
      </c>
      <c r="O1126" s="343">
        <v>0.76</v>
      </c>
    </row>
    <row r="1127" spans="1:15" s="144" customFormat="1" ht="15">
      <c r="A1127" s="342">
        <v>1124</v>
      </c>
      <c r="B1127" s="144" t="s">
        <v>3994</v>
      </c>
      <c r="C1127" s="144" t="s">
        <v>3995</v>
      </c>
      <c r="D1127" s="144" t="s">
        <v>3996</v>
      </c>
      <c r="E1127" s="144">
        <f>VLOOKUP(A1127,'2'!$X:$AB,2,FALSE)</f>
        <v>0</v>
      </c>
      <c r="F1127" s="144">
        <f>VLOOKUP($A1127,'2'!$X:$AB,3,FALSE)</f>
        <v>0</v>
      </c>
      <c r="G1127" s="144">
        <f>VLOOKUP($A1127,'2'!$X:$AB,4,FALSE)</f>
        <v>0</v>
      </c>
      <c r="H1127" s="343">
        <f>VLOOKUP($A1127,'2'!$X:$AB,5,FALSE)</f>
        <v>0</v>
      </c>
      <c r="J1127" s="144">
        <v>14.52</v>
      </c>
      <c r="K1127" s="144">
        <v>2037</v>
      </c>
      <c r="L1127" s="144" t="s">
        <v>3997</v>
      </c>
      <c r="M1127" s="144" t="s">
        <v>188</v>
      </c>
      <c r="N1127" s="144" t="s">
        <v>582</v>
      </c>
      <c r="O1127" s="343">
        <v>14.52</v>
      </c>
    </row>
    <row r="1128" spans="1:15" s="144" customFormat="1" ht="15">
      <c r="A1128" s="342">
        <v>1125</v>
      </c>
      <c r="B1128" s="144" t="s">
        <v>3998</v>
      </c>
      <c r="C1128" s="144" t="s">
        <v>3999</v>
      </c>
      <c r="D1128" s="144" t="s">
        <v>4000</v>
      </c>
      <c r="E1128" s="144" t="str">
        <f>VLOOKUP(A1128,'2'!$X:$AB,2,FALSE)</f>
        <v>Within an hour</v>
      </c>
      <c r="F1128" s="144">
        <f>VLOOKUP($A1128,'2'!$X:$AB,3,FALSE)</f>
        <v>1</v>
      </c>
      <c r="G1128" s="144">
        <f>VLOOKUP($A1128,'2'!$X:$AB,4,FALSE)</f>
        <v>0.92</v>
      </c>
      <c r="H1128" s="343" t="str">
        <f>VLOOKUP($A1128,'2'!$X:$AB,5,FALSE)</f>
        <v>Yes</v>
      </c>
      <c r="J1128" s="144">
        <v>17.48</v>
      </c>
      <c r="K1128" s="144">
        <v>2038</v>
      </c>
      <c r="L1128" s="144" t="s">
        <v>4001</v>
      </c>
      <c r="M1128" s="144" t="s">
        <v>188</v>
      </c>
      <c r="N1128" s="144" t="s">
        <v>315</v>
      </c>
      <c r="O1128" s="343">
        <v>17.48</v>
      </c>
    </row>
    <row r="1129" spans="1:15" s="144" customFormat="1" ht="15">
      <c r="A1129" s="342">
        <v>1127</v>
      </c>
      <c r="B1129" s="144" t="s">
        <v>4002</v>
      </c>
      <c r="C1129" s="144" t="s">
        <v>4003</v>
      </c>
      <c r="D1129" s="144" t="s">
        <v>4004</v>
      </c>
      <c r="E1129" s="144" t="str">
        <f>VLOOKUP(A1129,'2'!$X:$AB,2,FALSE)</f>
        <v>Within a few hours</v>
      </c>
      <c r="F1129" s="144">
        <f>VLOOKUP($A1129,'2'!$X:$AB,3,FALSE)</f>
        <v>1</v>
      </c>
      <c r="G1129" s="144">
        <f>VLOOKUP($A1129,'2'!$X:$AB,4,FALSE)</f>
        <v>0.82</v>
      </c>
      <c r="H1129" s="343" t="str">
        <f>VLOOKUP($A1129,'2'!$X:$AB,5,FALSE)</f>
        <v>No</v>
      </c>
      <c r="J1129" s="144">
        <v>2.5</v>
      </c>
      <c r="K1129" s="144">
        <v>2044</v>
      </c>
      <c r="L1129" s="144" t="s">
        <v>4005</v>
      </c>
      <c r="M1129" s="144" t="s">
        <v>188</v>
      </c>
      <c r="N1129" s="144" t="s">
        <v>266</v>
      </c>
      <c r="O1129" s="343">
        <v>2.5</v>
      </c>
    </row>
    <row r="1130" spans="1:15" s="144" customFormat="1" ht="15">
      <c r="A1130" s="342">
        <v>1128</v>
      </c>
      <c r="B1130" s="144" t="s">
        <v>4006</v>
      </c>
      <c r="C1130" s="144" t="s">
        <v>4007</v>
      </c>
      <c r="D1130" s="144" t="s">
        <v>4004</v>
      </c>
      <c r="E1130" s="144" t="str">
        <f>VLOOKUP(A1130,'2'!$X:$AB,2,FALSE)</f>
        <v>Within an hour</v>
      </c>
      <c r="F1130" s="144">
        <f>VLOOKUP($A1130,'2'!$X:$AB,3,FALSE)</f>
        <v>1</v>
      </c>
      <c r="G1130" s="144">
        <f>VLOOKUP($A1130,'2'!$X:$AB,4,FALSE)</f>
        <v>1</v>
      </c>
      <c r="H1130" s="343" t="str">
        <f>VLOOKUP($A1130,'2'!$X:$AB,5,FALSE)</f>
        <v>Yes</v>
      </c>
      <c r="J1130" s="144">
        <v>5.68</v>
      </c>
      <c r="K1130" s="144">
        <v>2046</v>
      </c>
      <c r="L1130" s="144" t="s">
        <v>4008</v>
      </c>
      <c r="M1130" s="144" t="s">
        <v>188</v>
      </c>
      <c r="N1130" s="144" t="s">
        <v>315</v>
      </c>
      <c r="O1130" s="343">
        <v>5.68</v>
      </c>
    </row>
    <row r="1131" spans="1:15" s="144" customFormat="1" ht="15">
      <c r="A1131" s="342">
        <v>1129</v>
      </c>
      <c r="B1131" s="144" t="s">
        <v>4009</v>
      </c>
      <c r="C1131" s="144" t="s">
        <v>4010</v>
      </c>
      <c r="D1131" s="144" t="s">
        <v>4004</v>
      </c>
      <c r="E1131" s="144" t="str">
        <f>VLOOKUP(A1131,'2'!$X:$AB,2,FALSE)</f>
        <v>Within a few hours</v>
      </c>
      <c r="F1131" s="144">
        <f>VLOOKUP($A1131,'2'!$X:$AB,3,FALSE)</f>
        <v>1</v>
      </c>
      <c r="G1131" s="144">
        <f>VLOOKUP($A1131,'2'!$X:$AB,4,FALSE)</f>
        <v>0.3</v>
      </c>
      <c r="H1131" s="343" t="str">
        <f>VLOOKUP($A1131,'2'!$X:$AB,5,FALSE)</f>
        <v>Yes</v>
      </c>
      <c r="J1131" s="144">
        <v>85.63</v>
      </c>
      <c r="K1131" s="144">
        <v>2046</v>
      </c>
      <c r="L1131" s="144" t="s">
        <v>4008</v>
      </c>
      <c r="M1131" s="144" t="s">
        <v>176</v>
      </c>
      <c r="N1131" s="144" t="s">
        <v>511</v>
      </c>
      <c r="O1131" s="343">
        <v>85.63</v>
      </c>
    </row>
    <row r="1132" spans="1:15" s="144" customFormat="1" ht="15">
      <c r="A1132" s="342">
        <v>1130</v>
      </c>
      <c r="B1132" s="144" t="s">
        <v>4011</v>
      </c>
      <c r="C1132" s="144" t="s">
        <v>4012</v>
      </c>
      <c r="D1132" s="144" t="s">
        <v>4004</v>
      </c>
      <c r="E1132" s="144">
        <f>VLOOKUP(A1132,'2'!$X:$AB,2,FALSE)</f>
        <v>0</v>
      </c>
      <c r="F1132" s="144">
        <f>VLOOKUP($A1132,'2'!$X:$AB,3,FALSE)</f>
        <v>0</v>
      </c>
      <c r="G1132" s="144">
        <f>VLOOKUP($A1132,'2'!$X:$AB,4,FALSE)</f>
        <v>0</v>
      </c>
      <c r="H1132" s="343">
        <f>VLOOKUP($A1132,'2'!$X:$AB,5,FALSE)</f>
        <v>0</v>
      </c>
      <c r="J1132" s="144">
        <v>110.2</v>
      </c>
      <c r="K1132" s="144">
        <v>2046</v>
      </c>
      <c r="L1132" s="144" t="s">
        <v>4008</v>
      </c>
      <c r="M1132" s="144" t="s">
        <v>176</v>
      </c>
      <c r="N1132" s="144" t="s">
        <v>511</v>
      </c>
      <c r="O1132" s="343">
        <v>110.2</v>
      </c>
    </row>
    <row r="1133" spans="1:15" s="144" customFormat="1" ht="15">
      <c r="A1133" s="342">
        <v>1131</v>
      </c>
      <c r="B1133" s="144" t="s">
        <v>4013</v>
      </c>
      <c r="C1133" s="144" t="s">
        <v>4014</v>
      </c>
      <c r="D1133" s="144" t="s">
        <v>4015</v>
      </c>
      <c r="E1133" s="144">
        <f>VLOOKUP(A1133,'2'!$X:$AB,2,FALSE)</f>
        <v>0</v>
      </c>
      <c r="F1133" s="144">
        <f>VLOOKUP($A1133,'2'!$X:$AB,3,FALSE)</f>
        <v>0</v>
      </c>
      <c r="G1133" s="144">
        <f>VLOOKUP($A1133,'2'!$X:$AB,4,FALSE)</f>
        <v>0</v>
      </c>
      <c r="H1133" s="343">
        <f>VLOOKUP($A1133,'2'!$X:$AB,5,FALSE)</f>
        <v>0</v>
      </c>
      <c r="J1133" s="144">
        <v>8.99</v>
      </c>
      <c r="K1133" s="144">
        <v>2046</v>
      </c>
      <c r="L1133" s="144" t="s">
        <v>4008</v>
      </c>
      <c r="M1133" s="144" t="s">
        <v>188</v>
      </c>
      <c r="N1133" s="144" t="s">
        <v>266</v>
      </c>
      <c r="O1133" s="343">
        <v>8.99</v>
      </c>
    </row>
    <row r="1134" spans="1:15" s="144" customFormat="1" ht="15">
      <c r="A1134" s="342">
        <v>1132</v>
      </c>
      <c r="B1134" s="144" t="s">
        <v>4016</v>
      </c>
      <c r="C1134" s="144" t="s">
        <v>4017</v>
      </c>
      <c r="D1134" s="144" t="s">
        <v>4015</v>
      </c>
      <c r="E1134" s="144" t="str">
        <f>VLOOKUP(A1134,'2'!$X:$AB,2,FALSE)</f>
        <v>Within a few hours</v>
      </c>
      <c r="F1134" s="144">
        <f>VLOOKUP($A1134,'2'!$X:$AB,3,FALSE)</f>
        <v>1</v>
      </c>
      <c r="G1134" s="144">
        <f>VLOOKUP($A1134,'2'!$X:$AB,4,FALSE)</f>
        <v>0.96</v>
      </c>
      <c r="H1134" s="343" t="str">
        <f>VLOOKUP($A1134,'2'!$X:$AB,5,FALSE)</f>
        <v>Yes</v>
      </c>
      <c r="J1134" s="144">
        <v>1.99</v>
      </c>
      <c r="K1134" s="144">
        <v>2049</v>
      </c>
      <c r="L1134" s="144" t="s">
        <v>4018</v>
      </c>
      <c r="M1134" s="144" t="s">
        <v>188</v>
      </c>
      <c r="N1134" s="144" t="s">
        <v>582</v>
      </c>
      <c r="O1134" s="343">
        <v>1.99</v>
      </c>
    </row>
    <row r="1135" spans="1:15" s="144" customFormat="1" ht="15">
      <c r="A1135" s="342">
        <v>1134</v>
      </c>
      <c r="B1135" s="144" t="s">
        <v>4019</v>
      </c>
      <c r="C1135" s="144" t="s">
        <v>4020</v>
      </c>
      <c r="D1135" s="144" t="s">
        <v>4015</v>
      </c>
      <c r="E1135" s="144">
        <f>VLOOKUP(A1135,'2'!$X:$AB,2,FALSE)</f>
        <v>0</v>
      </c>
      <c r="F1135" s="144">
        <f>VLOOKUP($A1135,'2'!$X:$AB,3,FALSE)</f>
        <v>0</v>
      </c>
      <c r="G1135" s="144">
        <f>VLOOKUP($A1135,'2'!$X:$AB,4,FALSE)</f>
        <v>0</v>
      </c>
      <c r="H1135" s="343">
        <f>VLOOKUP($A1135,'2'!$X:$AB,5,FALSE)</f>
        <v>0</v>
      </c>
      <c r="J1135" s="144">
        <v>0.7</v>
      </c>
      <c r="K1135" s="144">
        <v>2049</v>
      </c>
      <c r="L1135" s="144" t="s">
        <v>4018</v>
      </c>
      <c r="M1135" s="144" t="s">
        <v>188</v>
      </c>
      <c r="N1135" s="144" t="s">
        <v>165</v>
      </c>
      <c r="O1135" s="343">
        <v>0.7</v>
      </c>
    </row>
    <row r="1136" spans="1:15" s="144" customFormat="1" ht="15">
      <c r="A1136" s="342">
        <v>1135</v>
      </c>
      <c r="B1136" s="144" t="s">
        <v>4021</v>
      </c>
      <c r="C1136" s="144" t="s">
        <v>4022</v>
      </c>
      <c r="D1136" s="144" t="s">
        <v>4023</v>
      </c>
      <c r="E1136" s="144">
        <f>VLOOKUP(A1136,'2'!$X:$AB,2,FALSE)</f>
        <v>0</v>
      </c>
      <c r="F1136" s="144">
        <f>VLOOKUP($A1136,'2'!$X:$AB,3,FALSE)</f>
        <v>0</v>
      </c>
      <c r="G1136" s="144">
        <f>VLOOKUP($A1136,'2'!$X:$AB,4,FALSE)</f>
        <v>0</v>
      </c>
      <c r="H1136" s="343">
        <f>VLOOKUP($A1136,'2'!$X:$AB,5,FALSE)</f>
        <v>0</v>
      </c>
      <c r="J1136" s="144">
        <v>1.99</v>
      </c>
      <c r="K1136" s="144">
        <v>2052</v>
      </c>
      <c r="L1136" s="144" t="s">
        <v>4024</v>
      </c>
      <c r="M1136" s="144" t="s">
        <v>188</v>
      </c>
      <c r="N1136" s="144" t="s">
        <v>582</v>
      </c>
      <c r="O1136" s="343">
        <v>1.99</v>
      </c>
    </row>
    <row r="1137" spans="1:15" s="144" customFormat="1" ht="15">
      <c r="A1137" s="342">
        <v>1136</v>
      </c>
      <c r="B1137" s="144" t="s">
        <v>4025</v>
      </c>
      <c r="C1137" s="144" t="s">
        <v>4026</v>
      </c>
      <c r="D1137" s="144" t="s">
        <v>4023</v>
      </c>
      <c r="E1137" s="144" t="str">
        <f>VLOOKUP(A1137,'2'!$X:$AB,2,FALSE)</f>
        <v>Within a day</v>
      </c>
      <c r="F1137" s="144">
        <f>VLOOKUP($A1137,'2'!$X:$AB,3,FALSE)</f>
        <v>0.8</v>
      </c>
      <c r="G1137" s="144">
        <f>VLOOKUP($A1137,'2'!$X:$AB,4,FALSE)</f>
        <v>0.25</v>
      </c>
      <c r="H1137" s="343" t="str">
        <f>VLOOKUP($A1137,'2'!$X:$AB,5,FALSE)</f>
        <v>No</v>
      </c>
      <c r="J1137" s="144">
        <v>2.5</v>
      </c>
      <c r="K1137" s="144">
        <v>2052</v>
      </c>
      <c r="L1137" s="144" t="s">
        <v>4024</v>
      </c>
      <c r="M1137" s="144" t="s">
        <v>188</v>
      </c>
      <c r="N1137" s="144" t="s">
        <v>240</v>
      </c>
      <c r="O1137" s="343">
        <v>2.5</v>
      </c>
    </row>
    <row r="1138" spans="1:15" s="144" customFormat="1" ht="15">
      <c r="A1138" s="342">
        <v>1137</v>
      </c>
      <c r="B1138" s="144" t="s">
        <v>4027</v>
      </c>
      <c r="C1138" s="144" t="s">
        <v>4028</v>
      </c>
      <c r="D1138" s="144" t="s">
        <v>4029</v>
      </c>
      <c r="E1138" s="144" t="str">
        <f>VLOOKUP(A1138,'2'!$X:$AB,2,FALSE)</f>
        <v>Within an hour</v>
      </c>
      <c r="F1138" s="144">
        <f>VLOOKUP($A1138,'2'!$X:$AB,3,FALSE)</f>
        <v>1</v>
      </c>
      <c r="G1138" s="144">
        <f>VLOOKUP($A1138,'2'!$X:$AB,4,FALSE)</f>
        <v>1</v>
      </c>
      <c r="H1138" s="343" t="str">
        <f>VLOOKUP($A1138,'2'!$X:$AB,5,FALSE)</f>
        <v>Yes</v>
      </c>
      <c r="J1138" s="144">
        <v>1.1000000000000001</v>
      </c>
      <c r="K1138" s="144">
        <v>2052</v>
      </c>
      <c r="L1138" s="144" t="s">
        <v>4024</v>
      </c>
      <c r="M1138" s="144" t="s">
        <v>164</v>
      </c>
      <c r="N1138" s="144" t="s">
        <v>266</v>
      </c>
      <c r="O1138" s="343">
        <v>1.1000000000000001</v>
      </c>
    </row>
    <row r="1139" spans="1:15" s="144" customFormat="1" ht="15">
      <c r="A1139" s="342">
        <v>1138</v>
      </c>
      <c r="B1139" s="144" t="s">
        <v>4030</v>
      </c>
      <c r="C1139" s="144" t="s">
        <v>4031</v>
      </c>
      <c r="D1139" s="144" t="s">
        <v>4029</v>
      </c>
      <c r="E1139" s="144" t="str">
        <f>VLOOKUP(A1139,'2'!$X:$AB,2,FALSE)</f>
        <v>Within an hour</v>
      </c>
      <c r="F1139" s="144">
        <f>VLOOKUP($A1139,'2'!$X:$AB,3,FALSE)</f>
        <v>0.9</v>
      </c>
      <c r="G1139" s="144">
        <f>VLOOKUP($A1139,'2'!$X:$AB,4,FALSE)</f>
        <v>0.87</v>
      </c>
      <c r="H1139" s="343" t="str">
        <f>VLOOKUP($A1139,'2'!$X:$AB,5,FALSE)</f>
        <v>Yes</v>
      </c>
      <c r="J1139" s="144">
        <v>5.46</v>
      </c>
      <c r="K1139" s="144">
        <v>2058</v>
      </c>
      <c r="L1139" s="144" t="s">
        <v>4032</v>
      </c>
      <c r="M1139" s="144" t="s">
        <v>188</v>
      </c>
      <c r="N1139" s="144" t="s">
        <v>315</v>
      </c>
      <c r="O1139" s="343">
        <v>5.46</v>
      </c>
    </row>
    <row r="1140" spans="1:15" s="144" customFormat="1" ht="15">
      <c r="A1140" s="342">
        <v>1139</v>
      </c>
      <c r="B1140" s="144" t="s">
        <v>4033</v>
      </c>
      <c r="C1140" s="144" t="s">
        <v>4034</v>
      </c>
      <c r="D1140" s="144" t="s">
        <v>4029</v>
      </c>
      <c r="E1140" s="144" t="str">
        <f>VLOOKUP(A1140,'2'!$X:$AB,2,FALSE)</f>
        <v>Within a day</v>
      </c>
      <c r="F1140" s="144">
        <f>VLOOKUP($A1140,'2'!$X:$AB,3,FALSE)</f>
        <v>1</v>
      </c>
      <c r="G1140" s="144">
        <f>VLOOKUP($A1140,'2'!$X:$AB,4,FALSE)</f>
        <v>0.1</v>
      </c>
      <c r="H1140" s="343" t="str">
        <f>VLOOKUP($A1140,'2'!$X:$AB,5,FALSE)</f>
        <v>Yes</v>
      </c>
      <c r="J1140" s="144">
        <v>1.99</v>
      </c>
      <c r="K1140" s="144">
        <v>2059</v>
      </c>
      <c r="L1140" s="144" t="s">
        <v>4035</v>
      </c>
      <c r="M1140" s="144" t="s">
        <v>188</v>
      </c>
      <c r="N1140" s="144" t="s">
        <v>582</v>
      </c>
      <c r="O1140" s="343">
        <v>1.99</v>
      </c>
    </row>
    <row r="1141" spans="1:15" s="144" customFormat="1" ht="15">
      <c r="A1141" s="342">
        <v>1140</v>
      </c>
      <c r="B1141" s="144" t="s">
        <v>4036</v>
      </c>
      <c r="C1141" s="144" t="s">
        <v>4037</v>
      </c>
      <c r="D1141" s="144" t="s">
        <v>4038</v>
      </c>
      <c r="E1141" s="144">
        <f>VLOOKUP(A1141,'2'!$X:$AB,2,FALSE)</f>
        <v>0</v>
      </c>
      <c r="F1141" s="144">
        <f>VLOOKUP($A1141,'2'!$X:$AB,3,FALSE)</f>
        <v>0</v>
      </c>
      <c r="G1141" s="144">
        <f>VLOOKUP($A1141,'2'!$X:$AB,4,FALSE)</f>
        <v>0</v>
      </c>
      <c r="H1141" s="343">
        <f>VLOOKUP($A1141,'2'!$X:$AB,5,FALSE)</f>
        <v>0</v>
      </c>
      <c r="J1141" s="144">
        <v>4.82</v>
      </c>
      <c r="K1141" s="144">
        <v>2059</v>
      </c>
      <c r="L1141" s="144" t="s">
        <v>4035</v>
      </c>
      <c r="M1141" s="144" t="s">
        <v>188</v>
      </c>
      <c r="N1141" s="144" t="s">
        <v>165</v>
      </c>
      <c r="O1141" s="343">
        <v>4.82</v>
      </c>
    </row>
    <row r="1142" spans="1:15" s="144" customFormat="1" ht="15">
      <c r="A1142" s="342">
        <v>1141</v>
      </c>
      <c r="B1142" s="144" t="s">
        <v>4039</v>
      </c>
      <c r="C1142" s="144" t="s">
        <v>4040</v>
      </c>
      <c r="D1142" s="144" t="s">
        <v>4038</v>
      </c>
      <c r="E1142" s="144" t="str">
        <f>VLOOKUP(A1142,'2'!$X:$AB,2,FALSE)</f>
        <v>A few days or more</v>
      </c>
      <c r="F1142" s="144">
        <f>VLOOKUP($A1142,'2'!$X:$AB,3,FALSE)</f>
        <v>0</v>
      </c>
      <c r="G1142" s="144">
        <f>VLOOKUP($A1142,'2'!$X:$AB,4,FALSE)</f>
        <v>0.75</v>
      </c>
      <c r="H1142" s="343" t="str">
        <f>VLOOKUP($A1142,'2'!$X:$AB,5,FALSE)</f>
        <v>Yes</v>
      </c>
      <c r="J1142" s="144">
        <v>7.69</v>
      </c>
      <c r="K1142" s="144">
        <v>2059</v>
      </c>
      <c r="L1142" s="144" t="s">
        <v>4035</v>
      </c>
      <c r="M1142" s="144" t="s">
        <v>188</v>
      </c>
      <c r="N1142" s="144" t="s">
        <v>266</v>
      </c>
      <c r="O1142" s="343">
        <v>7.69</v>
      </c>
    </row>
    <row r="1143" spans="1:15" s="144" customFormat="1" ht="15">
      <c r="A1143" s="342">
        <v>1142</v>
      </c>
      <c r="B1143" s="144" t="s">
        <v>4041</v>
      </c>
      <c r="C1143" s="144" t="s">
        <v>4042</v>
      </c>
      <c r="D1143" s="144" t="s">
        <v>4043</v>
      </c>
      <c r="E1143" s="144">
        <f>VLOOKUP(A1143,'2'!$X:$AB,2,FALSE)</f>
        <v>0</v>
      </c>
      <c r="F1143" s="144">
        <f>VLOOKUP($A1143,'2'!$X:$AB,3,FALSE)</f>
        <v>0</v>
      </c>
      <c r="G1143" s="144">
        <f>VLOOKUP($A1143,'2'!$X:$AB,4,FALSE)</f>
        <v>0</v>
      </c>
      <c r="H1143" s="343">
        <f>VLOOKUP($A1143,'2'!$X:$AB,5,FALSE)</f>
        <v>0</v>
      </c>
      <c r="J1143" s="144">
        <v>60.2</v>
      </c>
      <c r="K1143" s="144">
        <v>2061</v>
      </c>
      <c r="L1143" s="144" t="s">
        <v>4044</v>
      </c>
      <c r="M1143" s="144" t="s">
        <v>176</v>
      </c>
      <c r="N1143" s="144" t="s">
        <v>597</v>
      </c>
      <c r="O1143" s="343">
        <v>60.2</v>
      </c>
    </row>
    <row r="1144" spans="1:15" s="144" customFormat="1" ht="15">
      <c r="A1144" s="342">
        <v>1143</v>
      </c>
      <c r="B1144" s="144" t="s">
        <v>4045</v>
      </c>
      <c r="C1144" s="144" t="s">
        <v>4046</v>
      </c>
      <c r="D1144" s="144" t="s">
        <v>4043</v>
      </c>
      <c r="E1144" s="144" t="str">
        <f>VLOOKUP(A1144,'2'!$X:$AB,2,FALSE)</f>
        <v>Within a few hours</v>
      </c>
      <c r="F1144" s="144">
        <f>VLOOKUP($A1144,'2'!$X:$AB,3,FALSE)</f>
        <v>1</v>
      </c>
      <c r="G1144" s="144">
        <f>VLOOKUP($A1144,'2'!$X:$AB,4,FALSE)</f>
        <v>0.76</v>
      </c>
      <c r="H1144" s="343" t="str">
        <f>VLOOKUP($A1144,'2'!$X:$AB,5,FALSE)</f>
        <v>Yes</v>
      </c>
      <c r="J1144" s="144">
        <v>19.989999999999998</v>
      </c>
      <c r="K1144" s="144">
        <v>2062</v>
      </c>
      <c r="L1144" s="144" t="s">
        <v>4047</v>
      </c>
      <c r="M1144" s="144" t="s">
        <v>188</v>
      </c>
      <c r="N1144" s="144" t="s">
        <v>369</v>
      </c>
      <c r="O1144" s="343">
        <v>19.989999999999998</v>
      </c>
    </row>
    <row r="1145" spans="1:15" s="144" customFormat="1" ht="15">
      <c r="A1145" s="342">
        <v>1144</v>
      </c>
      <c r="B1145" s="144" t="s">
        <v>4048</v>
      </c>
      <c r="C1145" s="144" t="s">
        <v>4049</v>
      </c>
      <c r="D1145" s="144" t="s">
        <v>4043</v>
      </c>
      <c r="E1145" s="144" t="str">
        <f>VLOOKUP(A1145,'2'!$X:$AB,2,FALSE)</f>
        <v>Within an hour</v>
      </c>
      <c r="F1145" s="144">
        <f>VLOOKUP($A1145,'2'!$X:$AB,3,FALSE)</f>
        <v>0.91</v>
      </c>
      <c r="G1145" s="144">
        <f>VLOOKUP($A1145,'2'!$X:$AB,4,FALSE)</f>
        <v>0.82</v>
      </c>
      <c r="H1145" s="343" t="str">
        <f>VLOOKUP($A1145,'2'!$X:$AB,5,FALSE)</f>
        <v>Yes</v>
      </c>
      <c r="J1145" s="144">
        <v>48.8</v>
      </c>
      <c r="K1145" s="144">
        <v>2062</v>
      </c>
      <c r="L1145" s="144" t="s">
        <v>4047</v>
      </c>
      <c r="M1145" s="144" t="s">
        <v>176</v>
      </c>
      <c r="N1145" s="144" t="s">
        <v>177</v>
      </c>
      <c r="O1145" s="343">
        <v>48.8</v>
      </c>
    </row>
    <row r="1146" spans="1:15" s="144" customFormat="1" ht="15">
      <c r="A1146" s="342">
        <v>1145</v>
      </c>
      <c r="B1146" s="144" t="s">
        <v>4050</v>
      </c>
      <c r="C1146" s="144" t="s">
        <v>4051</v>
      </c>
      <c r="D1146" s="144" t="s">
        <v>4052</v>
      </c>
      <c r="E1146" s="144" t="str">
        <f>VLOOKUP(A1146,'2'!$X:$AB,2,FALSE)</f>
        <v>Within an hour</v>
      </c>
      <c r="F1146" s="144">
        <f>VLOOKUP($A1146,'2'!$X:$AB,3,FALSE)</f>
        <v>1</v>
      </c>
      <c r="G1146" s="144">
        <f>VLOOKUP($A1146,'2'!$X:$AB,4,FALSE)</f>
        <v>0.97</v>
      </c>
      <c r="H1146" s="343" t="str">
        <f>VLOOKUP($A1146,'2'!$X:$AB,5,FALSE)</f>
        <v>Yes</v>
      </c>
      <c r="J1146" s="144">
        <v>7.18</v>
      </c>
      <c r="K1146" s="144">
        <v>2063</v>
      </c>
      <c r="L1146" s="144" t="s">
        <v>4053</v>
      </c>
      <c r="M1146" s="144" t="s">
        <v>188</v>
      </c>
      <c r="N1146" s="144" t="s">
        <v>582</v>
      </c>
      <c r="O1146" s="343">
        <v>7.18</v>
      </c>
    </row>
    <row r="1147" spans="1:15" s="144" customFormat="1" ht="15">
      <c r="A1147" s="342">
        <v>1146</v>
      </c>
      <c r="B1147" s="144" t="s">
        <v>4054</v>
      </c>
      <c r="C1147" s="144" t="s">
        <v>4055</v>
      </c>
      <c r="D1147" s="144" t="s">
        <v>4052</v>
      </c>
      <c r="E1147" s="144" t="str">
        <f>VLOOKUP(A1147,'2'!$X:$AB,2,FALSE)</f>
        <v>Within an hour</v>
      </c>
      <c r="F1147" s="144">
        <f>VLOOKUP($A1147,'2'!$X:$AB,3,FALSE)</f>
        <v>1</v>
      </c>
      <c r="G1147" s="144">
        <f>VLOOKUP($A1147,'2'!$X:$AB,4,FALSE)</f>
        <v>0.8</v>
      </c>
      <c r="H1147" s="343" t="str">
        <f>VLOOKUP($A1147,'2'!$X:$AB,5,FALSE)</f>
        <v>Yes</v>
      </c>
      <c r="J1147" s="144">
        <v>11.52</v>
      </c>
      <c r="K1147" s="144">
        <v>2066</v>
      </c>
      <c r="L1147" s="144" t="s">
        <v>4056</v>
      </c>
      <c r="M1147" s="144" t="s">
        <v>188</v>
      </c>
      <c r="N1147" s="144" t="s">
        <v>463</v>
      </c>
      <c r="O1147" s="343">
        <v>11.52</v>
      </c>
    </row>
    <row r="1148" spans="1:15" s="144" customFormat="1" ht="15">
      <c r="A1148" s="342">
        <v>1147</v>
      </c>
      <c r="B1148" s="144" t="s">
        <v>4057</v>
      </c>
      <c r="C1148" s="144" t="s">
        <v>4058</v>
      </c>
      <c r="D1148" s="144" t="s">
        <v>4052</v>
      </c>
      <c r="E1148" s="144" t="str">
        <f>VLOOKUP(A1148,'2'!$X:$AB,2,FALSE)</f>
        <v>Within a day</v>
      </c>
      <c r="F1148" s="144">
        <f>VLOOKUP($A1148,'2'!$X:$AB,3,FALSE)</f>
        <v>1</v>
      </c>
      <c r="G1148" s="144">
        <f>VLOOKUP($A1148,'2'!$X:$AB,4,FALSE)</f>
        <v>0.99</v>
      </c>
      <c r="H1148" s="343" t="str">
        <f>VLOOKUP($A1148,'2'!$X:$AB,5,FALSE)</f>
        <v>No</v>
      </c>
      <c r="J1148" s="144">
        <v>4.8099999999999996</v>
      </c>
      <c r="K1148" s="144">
        <v>2066</v>
      </c>
      <c r="L1148" s="144" t="s">
        <v>4056</v>
      </c>
      <c r="M1148" s="144" t="s">
        <v>164</v>
      </c>
      <c r="N1148" s="144" t="s">
        <v>266</v>
      </c>
      <c r="O1148" s="343">
        <v>4.8099999999999996</v>
      </c>
    </row>
    <row r="1149" spans="1:15" s="144" customFormat="1" ht="15">
      <c r="A1149" s="342">
        <v>1148</v>
      </c>
      <c r="B1149" s="144" t="s">
        <v>4059</v>
      </c>
      <c r="C1149" s="144" t="s">
        <v>4060</v>
      </c>
      <c r="D1149" s="144" t="s">
        <v>4052</v>
      </c>
      <c r="E1149" s="144" t="str">
        <f>VLOOKUP(A1149,'2'!$X:$AB,2,FALSE)</f>
        <v>Within an hour</v>
      </c>
      <c r="F1149" s="144">
        <f>VLOOKUP($A1149,'2'!$X:$AB,3,FALSE)</f>
        <v>1</v>
      </c>
      <c r="G1149" s="144">
        <f>VLOOKUP($A1149,'2'!$X:$AB,4,FALSE)</f>
        <v>0.83</v>
      </c>
      <c r="H1149" s="343" t="str">
        <f>VLOOKUP($A1149,'2'!$X:$AB,5,FALSE)</f>
        <v>No</v>
      </c>
      <c r="J1149" s="144">
        <v>5.41</v>
      </c>
      <c r="K1149" s="144">
        <v>2066</v>
      </c>
      <c r="L1149" s="144" t="s">
        <v>4056</v>
      </c>
      <c r="M1149" s="144" t="s">
        <v>188</v>
      </c>
      <c r="N1149" s="144" t="s">
        <v>369</v>
      </c>
      <c r="O1149" s="343">
        <v>5.41</v>
      </c>
    </row>
    <row r="1150" spans="1:15" s="144" customFormat="1" ht="15">
      <c r="A1150" s="342">
        <v>1149</v>
      </c>
      <c r="B1150" s="144" t="s">
        <v>4061</v>
      </c>
      <c r="C1150" s="144" t="s">
        <v>4062</v>
      </c>
      <c r="D1150" s="144" t="s">
        <v>4063</v>
      </c>
      <c r="E1150" s="144" t="str">
        <f>VLOOKUP(A1150,'2'!$X:$AB,2,FALSE)</f>
        <v>Within a few hours</v>
      </c>
      <c r="F1150" s="144">
        <f>VLOOKUP($A1150,'2'!$X:$AB,3,FALSE)</f>
        <v>0.75</v>
      </c>
      <c r="G1150" s="144">
        <f>VLOOKUP($A1150,'2'!$X:$AB,4,FALSE)</f>
        <v>0.97</v>
      </c>
      <c r="H1150" s="343" t="str">
        <f>VLOOKUP($A1150,'2'!$X:$AB,5,FALSE)</f>
        <v>Yes</v>
      </c>
      <c r="J1150" s="144">
        <v>6.5</v>
      </c>
      <c r="K1150" s="144">
        <v>2069</v>
      </c>
      <c r="L1150" s="144" t="s">
        <v>4064</v>
      </c>
      <c r="M1150" s="144" t="s">
        <v>188</v>
      </c>
      <c r="N1150" s="144" t="s">
        <v>582</v>
      </c>
      <c r="O1150" s="343">
        <v>6.5</v>
      </c>
    </row>
    <row r="1151" spans="1:15" s="144" customFormat="1" ht="15">
      <c r="A1151" s="342">
        <v>1150</v>
      </c>
      <c r="B1151" s="144" t="s">
        <v>4065</v>
      </c>
      <c r="C1151" s="144" t="s">
        <v>4066</v>
      </c>
      <c r="D1151" s="144" t="s">
        <v>4063</v>
      </c>
      <c r="E1151" s="144" t="str">
        <f>VLOOKUP(A1151,'2'!$X:$AB,2,FALSE)</f>
        <v>Within a few hours</v>
      </c>
      <c r="F1151" s="144">
        <f>VLOOKUP($A1151,'2'!$X:$AB,3,FALSE)</f>
        <v>0.93</v>
      </c>
      <c r="G1151" s="144">
        <f>VLOOKUP($A1151,'2'!$X:$AB,4,FALSE)</f>
        <v>0.71</v>
      </c>
      <c r="H1151" s="343" t="str">
        <f>VLOOKUP($A1151,'2'!$X:$AB,5,FALSE)</f>
        <v>No</v>
      </c>
      <c r="J1151" s="144">
        <v>5.99</v>
      </c>
      <c r="K1151" s="144">
        <v>2070</v>
      </c>
      <c r="L1151" s="144" t="s">
        <v>4067</v>
      </c>
      <c r="M1151" s="144" t="s">
        <v>188</v>
      </c>
      <c r="N1151" s="144" t="s">
        <v>266</v>
      </c>
      <c r="O1151" s="343">
        <v>5.99</v>
      </c>
    </row>
    <row r="1152" spans="1:15" s="144" customFormat="1" ht="15">
      <c r="A1152" s="342">
        <v>1151</v>
      </c>
      <c r="B1152" s="144" t="s">
        <v>4068</v>
      </c>
      <c r="C1152" s="144" t="s">
        <v>4069</v>
      </c>
      <c r="D1152" s="144" t="s">
        <v>4063</v>
      </c>
      <c r="E1152" s="144" t="str">
        <f>VLOOKUP(A1152,'2'!$X:$AB,2,FALSE)</f>
        <v>Within an hour</v>
      </c>
      <c r="F1152" s="144">
        <f>VLOOKUP($A1152,'2'!$X:$AB,3,FALSE)</f>
        <v>1</v>
      </c>
      <c r="G1152" s="144">
        <f>VLOOKUP($A1152,'2'!$X:$AB,4,FALSE)</f>
        <v>1</v>
      </c>
      <c r="H1152" s="343" t="str">
        <f>VLOOKUP($A1152,'2'!$X:$AB,5,FALSE)</f>
        <v>No</v>
      </c>
      <c r="J1152" s="144">
        <v>1.99</v>
      </c>
      <c r="K1152" s="144">
        <v>2071</v>
      </c>
      <c r="L1152" s="144" t="s">
        <v>4070</v>
      </c>
      <c r="M1152" s="144" t="s">
        <v>188</v>
      </c>
      <c r="N1152" s="144" t="s">
        <v>582</v>
      </c>
      <c r="O1152" s="343">
        <v>1.99</v>
      </c>
    </row>
    <row r="1153" spans="1:15" s="144" customFormat="1" ht="15">
      <c r="A1153" s="342">
        <v>1152</v>
      </c>
      <c r="B1153" s="144" t="s">
        <v>4071</v>
      </c>
      <c r="C1153" s="144" t="s">
        <v>4072</v>
      </c>
      <c r="D1153" s="144" t="s">
        <v>4063</v>
      </c>
      <c r="E1153" s="144" t="str">
        <f>VLOOKUP(A1153,'2'!$X:$AB,2,FALSE)</f>
        <v>Within a few hours</v>
      </c>
      <c r="F1153" s="144">
        <f>VLOOKUP($A1153,'2'!$X:$AB,3,FALSE)</f>
        <v>1</v>
      </c>
      <c r="G1153" s="144">
        <f>VLOOKUP($A1153,'2'!$X:$AB,4,FALSE)</f>
        <v>0.96</v>
      </c>
      <c r="H1153" s="343" t="str">
        <f>VLOOKUP($A1153,'2'!$X:$AB,5,FALSE)</f>
        <v>Yes</v>
      </c>
      <c r="J1153" s="144">
        <v>0.99</v>
      </c>
      <c r="K1153" s="144">
        <v>2071</v>
      </c>
      <c r="L1153" s="144" t="s">
        <v>4070</v>
      </c>
      <c r="M1153" s="144" t="s">
        <v>188</v>
      </c>
      <c r="N1153" s="144" t="s">
        <v>447</v>
      </c>
      <c r="O1153" s="343">
        <v>0.99</v>
      </c>
    </row>
    <row r="1154" spans="1:15" s="144" customFormat="1" ht="15">
      <c r="A1154" s="342">
        <v>1153</v>
      </c>
      <c r="B1154" s="144" t="s">
        <v>4073</v>
      </c>
      <c r="C1154" s="144" t="s">
        <v>4074</v>
      </c>
      <c r="D1154" s="144" t="s">
        <v>4075</v>
      </c>
      <c r="E1154" s="144">
        <f>VLOOKUP(A1154,'2'!$X:$AB,2,FALSE)</f>
        <v>0</v>
      </c>
      <c r="F1154" s="144">
        <f>VLOOKUP($A1154,'2'!$X:$AB,3,FALSE)</f>
        <v>0</v>
      </c>
      <c r="G1154" s="144">
        <f>VLOOKUP($A1154,'2'!$X:$AB,4,FALSE)</f>
        <v>0</v>
      </c>
      <c r="H1154" s="343">
        <f>VLOOKUP($A1154,'2'!$X:$AB,5,FALSE)</f>
        <v>0</v>
      </c>
      <c r="J1154" s="144">
        <v>5.92</v>
      </c>
      <c r="K1154" s="144">
        <v>2071</v>
      </c>
      <c r="L1154" s="144" t="s">
        <v>4070</v>
      </c>
      <c r="M1154" s="144" t="s">
        <v>164</v>
      </c>
      <c r="N1154" s="144" t="s">
        <v>266</v>
      </c>
      <c r="O1154" s="343">
        <v>5.92</v>
      </c>
    </row>
    <row r="1155" spans="1:15" s="144" customFormat="1" ht="15">
      <c r="A1155" s="342">
        <v>1154</v>
      </c>
      <c r="B1155" s="144" t="s">
        <v>4076</v>
      </c>
      <c r="C1155" s="144" t="s">
        <v>4077</v>
      </c>
      <c r="D1155" s="144" t="s">
        <v>4075</v>
      </c>
      <c r="E1155" s="144" t="str">
        <f>VLOOKUP(A1155,'2'!$X:$AB,2,FALSE)</f>
        <v>Within an hour</v>
      </c>
      <c r="F1155" s="144">
        <f>VLOOKUP($A1155,'2'!$X:$AB,3,FALSE)</f>
        <v>0.94</v>
      </c>
      <c r="G1155" s="144">
        <f>VLOOKUP($A1155,'2'!$X:$AB,4,FALSE)</f>
        <v>0.99</v>
      </c>
      <c r="H1155" s="343" t="str">
        <f>VLOOKUP($A1155,'2'!$X:$AB,5,FALSE)</f>
        <v>No</v>
      </c>
      <c r="J1155" s="144">
        <v>1.79</v>
      </c>
      <c r="K1155" s="144">
        <v>2072</v>
      </c>
      <c r="L1155" s="144" t="s">
        <v>4078</v>
      </c>
      <c r="M1155" s="144" t="s">
        <v>188</v>
      </c>
      <c r="N1155" s="144" t="s">
        <v>315</v>
      </c>
      <c r="O1155" s="343">
        <v>1.79</v>
      </c>
    </row>
    <row r="1156" spans="1:15" s="144" customFormat="1" ht="15">
      <c r="A1156" s="342">
        <v>1155</v>
      </c>
      <c r="B1156" s="144" t="s">
        <v>4079</v>
      </c>
      <c r="C1156" s="144" t="s">
        <v>4080</v>
      </c>
      <c r="D1156" s="144" t="s">
        <v>4081</v>
      </c>
      <c r="E1156" s="144" t="str">
        <f>VLOOKUP(A1156,'2'!$X:$AB,2,FALSE)</f>
        <v>Within an hour</v>
      </c>
      <c r="F1156" s="144">
        <f>VLOOKUP($A1156,'2'!$X:$AB,3,FALSE)</f>
        <v>1</v>
      </c>
      <c r="G1156" s="144">
        <f>VLOOKUP($A1156,'2'!$X:$AB,4,FALSE)</f>
        <v>0.98</v>
      </c>
      <c r="H1156" s="343" t="str">
        <f>VLOOKUP($A1156,'2'!$X:$AB,5,FALSE)</f>
        <v>Yes</v>
      </c>
      <c r="J1156" s="144">
        <v>41.91</v>
      </c>
      <c r="K1156" s="144">
        <v>2072</v>
      </c>
      <c r="L1156" s="144" t="s">
        <v>4078</v>
      </c>
      <c r="M1156" s="144" t="s">
        <v>176</v>
      </c>
      <c r="N1156" s="144" t="s">
        <v>597</v>
      </c>
      <c r="O1156" s="343">
        <v>41.91</v>
      </c>
    </row>
    <row r="1157" spans="1:15" s="144" customFormat="1" ht="15">
      <c r="A1157" s="342">
        <v>1156</v>
      </c>
      <c r="B1157" s="144" t="s">
        <v>4082</v>
      </c>
      <c r="C1157" s="144" t="s">
        <v>4083</v>
      </c>
      <c r="D1157" s="144" t="s">
        <v>4081</v>
      </c>
      <c r="E1157" s="144" t="str">
        <f>VLOOKUP(A1157,'2'!$X:$AB,2,FALSE)</f>
        <v>Within a few hours</v>
      </c>
      <c r="F1157" s="144">
        <f>VLOOKUP($A1157,'2'!$X:$AB,3,FALSE)</f>
        <v>1</v>
      </c>
      <c r="G1157" s="144">
        <f>VLOOKUP($A1157,'2'!$X:$AB,4,FALSE)</f>
        <v>0.5</v>
      </c>
      <c r="H1157" s="343" t="str">
        <f>VLOOKUP($A1157,'2'!$X:$AB,5,FALSE)</f>
        <v>Yes</v>
      </c>
      <c r="J1157" s="144">
        <v>7.94</v>
      </c>
      <c r="K1157" s="144">
        <v>2072</v>
      </c>
      <c r="L1157" s="144" t="s">
        <v>4078</v>
      </c>
      <c r="M1157" s="144" t="s">
        <v>188</v>
      </c>
      <c r="N1157" s="144" t="s">
        <v>189</v>
      </c>
      <c r="O1157" s="343">
        <v>7.94</v>
      </c>
    </row>
    <row r="1158" spans="1:15" s="144" customFormat="1" ht="15">
      <c r="A1158" s="342">
        <v>1157</v>
      </c>
      <c r="B1158" s="144" t="s">
        <v>4084</v>
      </c>
      <c r="C1158" s="144" t="s">
        <v>4085</v>
      </c>
      <c r="D1158" s="144" t="s">
        <v>4086</v>
      </c>
      <c r="E1158" s="144" t="str">
        <f>VLOOKUP(A1158,'2'!$X:$AB,2,FALSE)</f>
        <v>Within an hour</v>
      </c>
      <c r="F1158" s="144">
        <f>VLOOKUP($A1158,'2'!$X:$AB,3,FALSE)</f>
        <v>1</v>
      </c>
      <c r="G1158" s="144">
        <f>VLOOKUP($A1158,'2'!$X:$AB,4,FALSE)</f>
        <v>0.99</v>
      </c>
      <c r="H1158" s="343" t="str">
        <f>VLOOKUP($A1158,'2'!$X:$AB,5,FALSE)</f>
        <v>No</v>
      </c>
      <c r="J1158" s="144">
        <v>7.5</v>
      </c>
      <c r="K1158" s="144">
        <v>2072</v>
      </c>
      <c r="L1158" s="144" t="s">
        <v>4078</v>
      </c>
      <c r="M1158" s="144" t="s">
        <v>164</v>
      </c>
      <c r="N1158" s="144" t="s">
        <v>315</v>
      </c>
      <c r="O1158" s="343">
        <v>7.5</v>
      </c>
    </row>
    <row r="1159" spans="1:15" s="144" customFormat="1" ht="15">
      <c r="A1159" s="342">
        <v>1158</v>
      </c>
      <c r="B1159" s="144" t="s">
        <v>4087</v>
      </c>
      <c r="C1159" s="144" t="s">
        <v>4088</v>
      </c>
      <c r="D1159" s="144" t="s">
        <v>4086</v>
      </c>
      <c r="E1159" s="144" t="str">
        <f>VLOOKUP(A1159,'2'!$X:$AB,2,FALSE)</f>
        <v>Within an hour</v>
      </c>
      <c r="F1159" s="144">
        <f>VLOOKUP($A1159,'2'!$X:$AB,3,FALSE)</f>
        <v>1</v>
      </c>
      <c r="G1159" s="144">
        <f>VLOOKUP($A1159,'2'!$X:$AB,4,FALSE)</f>
        <v>1</v>
      </c>
      <c r="H1159" s="343" t="str">
        <f>VLOOKUP($A1159,'2'!$X:$AB,5,FALSE)</f>
        <v>No</v>
      </c>
      <c r="J1159" s="144">
        <v>48.8</v>
      </c>
      <c r="K1159" s="144">
        <v>2073</v>
      </c>
      <c r="L1159" s="144" t="s">
        <v>4089</v>
      </c>
      <c r="M1159" s="144" t="s">
        <v>176</v>
      </c>
      <c r="N1159" s="144" t="s">
        <v>177</v>
      </c>
      <c r="O1159" s="343">
        <v>48.8</v>
      </c>
    </row>
    <row r="1160" spans="1:15" s="144" customFormat="1" ht="15">
      <c r="A1160" s="342">
        <v>1159</v>
      </c>
      <c r="B1160" s="144" t="s">
        <v>4090</v>
      </c>
      <c r="C1160" s="144" t="s">
        <v>4091</v>
      </c>
      <c r="D1160" s="144" t="s">
        <v>4086</v>
      </c>
      <c r="E1160" s="144" t="str">
        <f>VLOOKUP(A1160,'2'!$X:$AB,2,FALSE)</f>
        <v>Within an hour</v>
      </c>
      <c r="F1160" s="144">
        <f>VLOOKUP($A1160,'2'!$X:$AB,3,FALSE)</f>
        <v>1</v>
      </c>
      <c r="G1160" s="144">
        <f>VLOOKUP($A1160,'2'!$X:$AB,4,FALSE)</f>
        <v>1</v>
      </c>
      <c r="H1160" s="343" t="str">
        <f>VLOOKUP($A1160,'2'!$X:$AB,5,FALSE)</f>
        <v>No</v>
      </c>
      <c r="J1160" s="144">
        <v>0.7</v>
      </c>
      <c r="K1160" s="144">
        <v>2081</v>
      </c>
      <c r="L1160" s="144" t="s">
        <v>4092</v>
      </c>
      <c r="M1160" s="144" t="s">
        <v>188</v>
      </c>
      <c r="N1160" s="144" t="s">
        <v>229</v>
      </c>
      <c r="O1160" s="343">
        <v>0.7</v>
      </c>
    </row>
    <row r="1161" spans="1:15" s="144" customFormat="1" ht="15">
      <c r="A1161" s="342">
        <v>1160</v>
      </c>
      <c r="B1161" s="144" t="s">
        <v>4093</v>
      </c>
      <c r="C1161" s="144" t="s">
        <v>4094</v>
      </c>
      <c r="D1161" s="144" t="s">
        <v>4095</v>
      </c>
      <c r="E1161" s="144" t="str">
        <f>VLOOKUP(A1161,'2'!$X:$AB,2,FALSE)</f>
        <v>Within an hour</v>
      </c>
      <c r="F1161" s="144">
        <f>VLOOKUP($A1161,'2'!$X:$AB,3,FALSE)</f>
        <v>1</v>
      </c>
      <c r="G1161" s="144">
        <f>VLOOKUP($A1161,'2'!$X:$AB,4,FALSE)</f>
        <v>0.87</v>
      </c>
      <c r="H1161" s="343" t="str">
        <f>VLOOKUP($A1161,'2'!$X:$AB,5,FALSE)</f>
        <v>Yes</v>
      </c>
      <c r="J1161" s="144">
        <v>4.5</v>
      </c>
      <c r="K1161" s="144">
        <v>2089</v>
      </c>
      <c r="L1161" s="144" t="s">
        <v>4096</v>
      </c>
      <c r="M1161" s="144" t="s">
        <v>188</v>
      </c>
      <c r="N1161" s="144" t="s">
        <v>708</v>
      </c>
      <c r="O1161" s="343">
        <v>4.5</v>
      </c>
    </row>
    <row r="1162" spans="1:15" s="144" customFormat="1" ht="15">
      <c r="A1162" s="342">
        <v>1161</v>
      </c>
      <c r="B1162" s="144" t="s">
        <v>4097</v>
      </c>
      <c r="C1162" s="144" t="s">
        <v>4098</v>
      </c>
      <c r="D1162" s="144" t="s">
        <v>4099</v>
      </c>
      <c r="E1162" s="144" t="str">
        <f>VLOOKUP(A1162,'2'!$X:$AB,2,FALSE)</f>
        <v>Within a few hours</v>
      </c>
      <c r="F1162" s="144">
        <f>VLOOKUP($A1162,'2'!$X:$AB,3,FALSE)</f>
        <v>1</v>
      </c>
      <c r="G1162" s="144">
        <f>VLOOKUP($A1162,'2'!$X:$AB,4,FALSE)</f>
        <v>0.61</v>
      </c>
      <c r="H1162" s="343" t="str">
        <f>VLOOKUP($A1162,'2'!$X:$AB,5,FALSE)</f>
        <v>No</v>
      </c>
      <c r="J1162" s="144">
        <v>24.49</v>
      </c>
      <c r="K1162" s="144">
        <v>2089</v>
      </c>
      <c r="L1162" s="144" t="s">
        <v>4096</v>
      </c>
      <c r="M1162" s="144" t="s">
        <v>188</v>
      </c>
      <c r="N1162" s="144" t="s">
        <v>1254</v>
      </c>
      <c r="O1162" s="343">
        <v>24.49</v>
      </c>
    </row>
    <row r="1163" spans="1:15" s="144" customFormat="1" ht="15">
      <c r="A1163" s="342">
        <v>1162</v>
      </c>
      <c r="B1163" s="144" t="s">
        <v>4100</v>
      </c>
      <c r="C1163" s="144" t="s">
        <v>4101</v>
      </c>
      <c r="D1163" s="144" t="s">
        <v>4099</v>
      </c>
      <c r="E1163" s="144" t="str">
        <f>VLOOKUP(A1163,'2'!$X:$AB,2,FALSE)</f>
        <v>Within a day</v>
      </c>
      <c r="F1163" s="144">
        <f>VLOOKUP($A1163,'2'!$X:$AB,3,FALSE)</f>
        <v>0.7</v>
      </c>
      <c r="G1163" s="144">
        <f>VLOOKUP($A1163,'2'!$X:$AB,4,FALSE)</f>
        <v>0.42</v>
      </c>
      <c r="H1163" s="343" t="str">
        <f>VLOOKUP($A1163,'2'!$X:$AB,5,FALSE)</f>
        <v>No</v>
      </c>
      <c r="J1163" s="144">
        <v>2.97</v>
      </c>
      <c r="K1163" s="144">
        <v>2089</v>
      </c>
      <c r="L1163" s="144" t="s">
        <v>4096</v>
      </c>
      <c r="M1163" s="144" t="s">
        <v>164</v>
      </c>
      <c r="N1163" s="144" t="s">
        <v>315</v>
      </c>
      <c r="O1163" s="343">
        <v>2.97</v>
      </c>
    </row>
    <row r="1164" spans="1:15" s="144" customFormat="1" ht="15">
      <c r="A1164" s="342">
        <v>1163</v>
      </c>
      <c r="B1164" s="144" t="s">
        <v>4102</v>
      </c>
      <c r="C1164" s="144" t="s">
        <v>4103</v>
      </c>
      <c r="D1164" s="144" t="s">
        <v>4099</v>
      </c>
      <c r="E1164" s="144" t="str">
        <f>VLOOKUP(A1164,'2'!$X:$AB,2,FALSE)</f>
        <v>Within a day</v>
      </c>
      <c r="F1164" s="144">
        <f>VLOOKUP($A1164,'2'!$X:$AB,3,FALSE)</f>
        <v>1</v>
      </c>
      <c r="G1164" s="144">
        <f>VLOOKUP($A1164,'2'!$X:$AB,4,FALSE)</f>
        <v>0.61</v>
      </c>
      <c r="H1164" s="343" t="str">
        <f>VLOOKUP($A1164,'2'!$X:$AB,5,FALSE)</f>
        <v>No</v>
      </c>
      <c r="J1164" s="144">
        <v>42.52</v>
      </c>
      <c r="K1164" s="144">
        <v>2094</v>
      </c>
      <c r="L1164" s="144" t="s">
        <v>4104</v>
      </c>
      <c r="M1164" s="144" t="s">
        <v>176</v>
      </c>
      <c r="N1164" s="144" t="s">
        <v>511</v>
      </c>
      <c r="O1164" s="343">
        <v>42.52</v>
      </c>
    </row>
    <row r="1165" spans="1:15" s="144" customFormat="1" ht="15">
      <c r="A1165" s="342">
        <v>1164</v>
      </c>
      <c r="B1165" s="144" t="s">
        <v>4105</v>
      </c>
      <c r="C1165" s="144" t="s">
        <v>4106</v>
      </c>
      <c r="D1165" s="144" t="s">
        <v>4107</v>
      </c>
      <c r="E1165" s="144" t="str">
        <f>VLOOKUP(A1165,'2'!$X:$AB,2,FALSE)</f>
        <v>Within an hour</v>
      </c>
      <c r="F1165" s="144">
        <f>VLOOKUP($A1165,'2'!$X:$AB,3,FALSE)</f>
        <v>0.9</v>
      </c>
      <c r="G1165" s="144">
        <f>VLOOKUP($A1165,'2'!$X:$AB,4,FALSE)</f>
        <v>0.96</v>
      </c>
      <c r="H1165" s="343" t="str">
        <f>VLOOKUP($A1165,'2'!$X:$AB,5,FALSE)</f>
        <v>No</v>
      </c>
      <c r="J1165" s="144">
        <v>7.18</v>
      </c>
      <c r="K1165" s="144">
        <v>2097</v>
      </c>
      <c r="L1165" s="144" t="s">
        <v>4108</v>
      </c>
      <c r="M1165" s="144" t="s">
        <v>188</v>
      </c>
      <c r="N1165" s="144" t="s">
        <v>582</v>
      </c>
      <c r="O1165" s="343">
        <v>7.18</v>
      </c>
    </row>
    <row r="1166" spans="1:15" s="144" customFormat="1" ht="15">
      <c r="A1166" s="342">
        <v>1165</v>
      </c>
      <c r="B1166" s="144" t="s">
        <v>4109</v>
      </c>
      <c r="C1166" s="144" t="s">
        <v>4110</v>
      </c>
      <c r="D1166" s="144" t="s">
        <v>4107</v>
      </c>
      <c r="E1166" s="144" t="str">
        <f>VLOOKUP(A1166,'2'!$X:$AB,2,FALSE)</f>
        <v>Within a day</v>
      </c>
      <c r="F1166" s="144">
        <f>VLOOKUP($A1166,'2'!$X:$AB,3,FALSE)</f>
        <v>0.5</v>
      </c>
      <c r="G1166" s="144">
        <f>VLOOKUP($A1166,'2'!$X:$AB,4,FALSE)</f>
        <v>1</v>
      </c>
      <c r="H1166" s="343" t="str">
        <f>VLOOKUP($A1166,'2'!$X:$AB,5,FALSE)</f>
        <v>Yes</v>
      </c>
      <c r="J1166" s="144">
        <v>3.04</v>
      </c>
      <c r="K1166" s="144">
        <v>2098</v>
      </c>
      <c r="L1166" s="144" t="s">
        <v>4111</v>
      </c>
      <c r="M1166" s="144" t="s">
        <v>188</v>
      </c>
      <c r="N1166" s="144" t="s">
        <v>189</v>
      </c>
      <c r="O1166" s="343">
        <v>3.04</v>
      </c>
    </row>
    <row r="1167" spans="1:15" s="144" customFormat="1" ht="15">
      <c r="A1167" s="342">
        <v>1166</v>
      </c>
      <c r="B1167" s="144" t="s">
        <v>4112</v>
      </c>
      <c r="C1167" s="144" t="s">
        <v>4113</v>
      </c>
      <c r="D1167" s="144" t="s">
        <v>4114</v>
      </c>
      <c r="E1167" s="144" t="str">
        <f>VLOOKUP(A1167,'2'!$X:$AB,2,FALSE)</f>
        <v>Within an hour</v>
      </c>
      <c r="F1167" s="144">
        <f>VLOOKUP($A1167,'2'!$X:$AB,3,FALSE)</f>
        <v>1</v>
      </c>
      <c r="G1167" s="144">
        <f>VLOOKUP($A1167,'2'!$X:$AB,4,FALSE)</f>
        <v>1</v>
      </c>
      <c r="H1167" s="343" t="str">
        <f>VLOOKUP($A1167,'2'!$X:$AB,5,FALSE)</f>
        <v>No</v>
      </c>
      <c r="J1167" s="144">
        <v>3.5</v>
      </c>
      <c r="K1167" s="144">
        <v>2099</v>
      </c>
      <c r="L1167" s="144" t="s">
        <v>4115</v>
      </c>
      <c r="M1167" s="144" t="s">
        <v>188</v>
      </c>
      <c r="N1167" s="144" t="s">
        <v>708</v>
      </c>
      <c r="O1167" s="343">
        <v>3.5</v>
      </c>
    </row>
    <row r="1168" spans="1:15" s="144" customFormat="1" ht="15">
      <c r="A1168" s="342">
        <v>1167</v>
      </c>
      <c r="B1168" s="144" t="s">
        <v>4116</v>
      </c>
      <c r="C1168" s="144" t="s">
        <v>4117</v>
      </c>
      <c r="D1168" s="144" t="s">
        <v>4118</v>
      </c>
      <c r="E1168" s="144" t="str">
        <f>VLOOKUP(A1168,'2'!$X:$AB,2,FALSE)</f>
        <v>A few days or more</v>
      </c>
      <c r="F1168" s="144">
        <f>VLOOKUP($A1168,'2'!$X:$AB,3,FALSE)</f>
        <v>0</v>
      </c>
      <c r="G1168" s="144">
        <f>VLOOKUP($A1168,'2'!$X:$AB,4,FALSE)</f>
        <v>0</v>
      </c>
      <c r="H1168" s="343" t="str">
        <f>VLOOKUP($A1168,'2'!$X:$AB,5,FALSE)</f>
        <v>No</v>
      </c>
      <c r="J1168" s="144">
        <v>12.06</v>
      </c>
      <c r="K1168" s="144">
        <v>2107</v>
      </c>
      <c r="L1168" s="144" t="s">
        <v>4119</v>
      </c>
      <c r="M1168" s="144" t="s">
        <v>176</v>
      </c>
      <c r="N1168" s="144" t="s">
        <v>283</v>
      </c>
      <c r="O1168" s="343">
        <v>12.06</v>
      </c>
    </row>
    <row r="1169" spans="1:15" s="144" customFormat="1" ht="15">
      <c r="A1169" s="342">
        <v>1168</v>
      </c>
      <c r="B1169" s="144" t="s">
        <v>4120</v>
      </c>
      <c r="C1169" s="144" t="s">
        <v>4121</v>
      </c>
      <c r="D1169" s="144" t="s">
        <v>4118</v>
      </c>
      <c r="E1169" s="144" t="str">
        <f>VLOOKUP(A1169,'2'!$X:$AB,2,FALSE)</f>
        <v>Within an hour</v>
      </c>
      <c r="F1169" s="144">
        <f>VLOOKUP($A1169,'2'!$X:$AB,3,FALSE)</f>
        <v>0.67</v>
      </c>
      <c r="G1169" s="144">
        <f>VLOOKUP($A1169,'2'!$X:$AB,4,FALSE)</f>
        <v>0.88</v>
      </c>
      <c r="H1169" s="343" t="str">
        <f>VLOOKUP($A1169,'2'!$X:$AB,5,FALSE)</f>
        <v>Yes</v>
      </c>
      <c r="J1169" s="144">
        <v>5.74</v>
      </c>
      <c r="K1169" s="144">
        <v>2107</v>
      </c>
      <c r="L1169" s="144" t="s">
        <v>4119</v>
      </c>
      <c r="M1169" s="144" t="s">
        <v>188</v>
      </c>
      <c r="N1169" s="144" t="s">
        <v>315</v>
      </c>
      <c r="O1169" s="343">
        <v>5.74</v>
      </c>
    </row>
    <row r="1170" spans="1:15" s="144" customFormat="1" ht="15">
      <c r="A1170" s="342">
        <v>1169</v>
      </c>
      <c r="B1170" s="144" t="s">
        <v>4122</v>
      </c>
      <c r="C1170" s="144" t="s">
        <v>4123</v>
      </c>
      <c r="D1170" s="144" t="s">
        <v>4124</v>
      </c>
      <c r="E1170" s="144" t="str">
        <f>VLOOKUP(A1170,'2'!$X:$AB,2,FALSE)</f>
        <v>Within a few hours</v>
      </c>
      <c r="F1170" s="144">
        <f>VLOOKUP($A1170,'2'!$X:$AB,3,FALSE)</f>
        <v>0.9</v>
      </c>
      <c r="G1170" s="144">
        <f>VLOOKUP($A1170,'2'!$X:$AB,4,FALSE)</f>
        <v>0.97</v>
      </c>
      <c r="H1170" s="343" t="str">
        <f>VLOOKUP($A1170,'2'!$X:$AB,5,FALSE)</f>
        <v>Yes</v>
      </c>
      <c r="J1170" s="144">
        <v>5.74</v>
      </c>
      <c r="K1170" s="144">
        <v>2108</v>
      </c>
      <c r="L1170" s="144" t="s">
        <v>4125</v>
      </c>
      <c r="M1170" s="144" t="s">
        <v>188</v>
      </c>
      <c r="N1170" s="144" t="s">
        <v>315</v>
      </c>
      <c r="O1170" s="343">
        <v>5.74</v>
      </c>
    </row>
    <row r="1171" spans="1:15" s="144" customFormat="1" ht="15">
      <c r="A1171" s="342">
        <v>1170</v>
      </c>
      <c r="B1171" s="144" t="s">
        <v>4126</v>
      </c>
      <c r="C1171" s="144" t="s">
        <v>4127</v>
      </c>
      <c r="D1171" s="144" t="s">
        <v>4124</v>
      </c>
      <c r="E1171" s="144" t="str">
        <f>VLOOKUP(A1171,'2'!$X:$AB,2,FALSE)</f>
        <v>Within a few hours</v>
      </c>
      <c r="F1171" s="144">
        <f>VLOOKUP($A1171,'2'!$X:$AB,3,FALSE)</f>
        <v>0.89</v>
      </c>
      <c r="G1171" s="144">
        <f>VLOOKUP($A1171,'2'!$X:$AB,4,FALSE)</f>
        <v>0.98</v>
      </c>
      <c r="H1171" s="343" t="str">
        <f>VLOOKUP($A1171,'2'!$X:$AB,5,FALSE)</f>
        <v>Yes</v>
      </c>
      <c r="J1171" s="144">
        <v>1.5</v>
      </c>
      <c r="K1171" s="144">
        <v>2114</v>
      </c>
      <c r="L1171" s="144" t="s">
        <v>4128</v>
      </c>
      <c r="M1171" s="144" t="s">
        <v>188</v>
      </c>
      <c r="N1171" s="144" t="s">
        <v>165</v>
      </c>
      <c r="O1171" s="343">
        <v>1.5</v>
      </c>
    </row>
    <row r="1172" spans="1:15" s="144" customFormat="1" ht="15">
      <c r="A1172" s="342">
        <v>1171</v>
      </c>
      <c r="B1172" s="144" t="s">
        <v>4129</v>
      </c>
      <c r="C1172" s="144" t="s">
        <v>4130</v>
      </c>
      <c r="D1172" s="144" t="s">
        <v>4131</v>
      </c>
      <c r="E1172" s="144">
        <f>VLOOKUP(A1172,'2'!$X:$AB,2,FALSE)</f>
        <v>0</v>
      </c>
      <c r="F1172" s="144">
        <f>VLOOKUP($A1172,'2'!$X:$AB,3,FALSE)</f>
        <v>0</v>
      </c>
      <c r="G1172" s="144">
        <f>VLOOKUP($A1172,'2'!$X:$AB,4,FALSE)</f>
        <v>0</v>
      </c>
      <c r="H1172" s="343">
        <f>VLOOKUP($A1172,'2'!$X:$AB,5,FALSE)</f>
        <v>0</v>
      </c>
      <c r="J1172" s="144">
        <v>0.49</v>
      </c>
      <c r="K1172" s="144">
        <v>2114</v>
      </c>
      <c r="L1172" s="144" t="s">
        <v>4128</v>
      </c>
      <c r="M1172" s="144" t="s">
        <v>188</v>
      </c>
      <c r="N1172" s="144" t="s">
        <v>447</v>
      </c>
      <c r="O1172" s="343">
        <v>0.49</v>
      </c>
    </row>
    <row r="1173" spans="1:15" s="144" customFormat="1" ht="15">
      <c r="A1173" s="342">
        <v>1172</v>
      </c>
      <c r="B1173" s="144" t="s">
        <v>4132</v>
      </c>
      <c r="C1173" s="144" t="s">
        <v>4133</v>
      </c>
      <c r="D1173" s="144" t="s">
        <v>4131</v>
      </c>
      <c r="E1173" s="144" t="str">
        <f>VLOOKUP(A1173,'2'!$X:$AB,2,FALSE)</f>
        <v>Within a few hours</v>
      </c>
      <c r="F1173" s="144">
        <f>VLOOKUP($A1173,'2'!$X:$AB,3,FALSE)</f>
        <v>1</v>
      </c>
      <c r="G1173" s="144">
        <f>VLOOKUP($A1173,'2'!$X:$AB,4,FALSE)</f>
        <v>0.97</v>
      </c>
      <c r="H1173" s="343" t="str">
        <f>VLOOKUP($A1173,'2'!$X:$AB,5,FALSE)</f>
        <v>No</v>
      </c>
      <c r="J1173" s="144">
        <v>28.16</v>
      </c>
      <c r="K1173" s="144">
        <v>2114</v>
      </c>
      <c r="L1173" s="144" t="s">
        <v>4128</v>
      </c>
      <c r="M1173" s="144" t="s">
        <v>176</v>
      </c>
      <c r="N1173" s="144" t="s">
        <v>177</v>
      </c>
      <c r="O1173" s="343">
        <v>28.16</v>
      </c>
    </row>
    <row r="1174" spans="1:15" s="144" customFormat="1" ht="15">
      <c r="A1174" s="342">
        <v>1173</v>
      </c>
      <c r="B1174" s="144" t="s">
        <v>4134</v>
      </c>
      <c r="C1174" s="144" t="s">
        <v>4135</v>
      </c>
      <c r="D1174" s="144" t="s">
        <v>4136</v>
      </c>
      <c r="E1174" s="144">
        <f>VLOOKUP(A1174,'2'!$X:$AB,2,FALSE)</f>
        <v>0</v>
      </c>
      <c r="F1174" s="144">
        <f>VLOOKUP($A1174,'2'!$X:$AB,3,FALSE)</f>
        <v>0</v>
      </c>
      <c r="G1174" s="144">
        <f>VLOOKUP($A1174,'2'!$X:$AB,4,FALSE)</f>
        <v>0</v>
      </c>
      <c r="H1174" s="343">
        <f>VLOOKUP($A1174,'2'!$X:$AB,5,FALSE)</f>
        <v>0</v>
      </c>
      <c r="J1174" s="144">
        <v>53.03</v>
      </c>
      <c r="K1174" s="144">
        <v>2114</v>
      </c>
      <c r="L1174" s="144" t="s">
        <v>4128</v>
      </c>
      <c r="M1174" s="144" t="s">
        <v>176</v>
      </c>
      <c r="N1174" s="144" t="s">
        <v>463</v>
      </c>
      <c r="O1174" s="343">
        <v>53.03</v>
      </c>
    </row>
    <row r="1175" spans="1:15" s="144" customFormat="1" ht="15">
      <c r="A1175" s="342">
        <v>1174</v>
      </c>
      <c r="B1175" s="144" t="s">
        <v>4137</v>
      </c>
      <c r="C1175" s="144" t="s">
        <v>4138</v>
      </c>
      <c r="D1175" s="144" t="s">
        <v>4139</v>
      </c>
      <c r="E1175" s="144" t="str">
        <f>VLOOKUP(A1175,'2'!$X:$AB,2,FALSE)</f>
        <v>Within a few hours</v>
      </c>
      <c r="F1175" s="144">
        <f>VLOOKUP($A1175,'2'!$X:$AB,3,FALSE)</f>
        <v>1</v>
      </c>
      <c r="G1175" s="144">
        <f>VLOOKUP($A1175,'2'!$X:$AB,4,FALSE)</f>
        <v>0.94</v>
      </c>
      <c r="H1175" s="343" t="str">
        <f>VLOOKUP($A1175,'2'!$X:$AB,5,FALSE)</f>
        <v>No</v>
      </c>
      <c r="J1175" s="144">
        <v>74.349999999999994</v>
      </c>
      <c r="K1175" s="144">
        <v>2115</v>
      </c>
      <c r="L1175" s="144" t="s">
        <v>4140</v>
      </c>
      <c r="M1175" s="144" t="s">
        <v>176</v>
      </c>
      <c r="N1175" s="144" t="s">
        <v>177</v>
      </c>
      <c r="O1175" s="343">
        <v>74.349999999999994</v>
      </c>
    </row>
    <row r="1176" spans="1:15" s="144" customFormat="1" ht="15">
      <c r="A1176" s="342">
        <v>1175</v>
      </c>
      <c r="B1176" s="144" t="s">
        <v>4141</v>
      </c>
      <c r="C1176" s="144" t="s">
        <v>4142</v>
      </c>
      <c r="D1176" s="144" t="s">
        <v>4143</v>
      </c>
      <c r="E1176" s="144" t="str">
        <f>VLOOKUP(A1176,'2'!$X:$AB,2,FALSE)</f>
        <v>Within a few hours</v>
      </c>
      <c r="F1176" s="144">
        <f>VLOOKUP($A1176,'2'!$X:$AB,3,FALSE)</f>
        <v>1</v>
      </c>
      <c r="G1176" s="144">
        <f>VLOOKUP($A1176,'2'!$X:$AB,4,FALSE)</f>
        <v>0.88</v>
      </c>
      <c r="H1176" s="343" t="str">
        <f>VLOOKUP($A1176,'2'!$X:$AB,5,FALSE)</f>
        <v>No</v>
      </c>
      <c r="J1176" s="144">
        <v>24.49</v>
      </c>
      <c r="K1176" s="144">
        <v>2117</v>
      </c>
      <c r="L1176" s="144" t="s">
        <v>4144</v>
      </c>
      <c r="M1176" s="144" t="s">
        <v>188</v>
      </c>
      <c r="N1176" s="144" t="s">
        <v>177</v>
      </c>
      <c r="O1176" s="343">
        <v>24.49</v>
      </c>
    </row>
    <row r="1177" spans="1:15" s="144" customFormat="1" ht="15">
      <c r="A1177" s="342">
        <v>1176</v>
      </c>
      <c r="B1177" s="144" t="s">
        <v>4145</v>
      </c>
      <c r="C1177" s="144" t="s">
        <v>4146</v>
      </c>
      <c r="D1177" s="144" t="s">
        <v>4143</v>
      </c>
      <c r="E1177" s="144">
        <f>VLOOKUP(A1177,'2'!$X:$AB,2,FALSE)</f>
        <v>0</v>
      </c>
      <c r="F1177" s="144">
        <f>VLOOKUP($A1177,'2'!$X:$AB,3,FALSE)</f>
        <v>0</v>
      </c>
      <c r="G1177" s="144">
        <f>VLOOKUP($A1177,'2'!$X:$AB,4,FALSE)</f>
        <v>0</v>
      </c>
      <c r="H1177" s="343">
        <f>VLOOKUP($A1177,'2'!$X:$AB,5,FALSE)</f>
        <v>0</v>
      </c>
      <c r="J1177" s="144">
        <v>8.8000000000000007</v>
      </c>
      <c r="K1177" s="144">
        <v>2117</v>
      </c>
      <c r="L1177" s="144" t="s">
        <v>4144</v>
      </c>
      <c r="M1177" s="144" t="s">
        <v>188</v>
      </c>
      <c r="N1177" s="144" t="s">
        <v>266</v>
      </c>
      <c r="O1177" s="343">
        <v>8.8000000000000007</v>
      </c>
    </row>
    <row r="1178" spans="1:15" s="144" customFormat="1" ht="15">
      <c r="A1178" s="342">
        <v>1177</v>
      </c>
      <c r="B1178" s="144" t="s">
        <v>4147</v>
      </c>
      <c r="C1178" s="144" t="s">
        <v>4148</v>
      </c>
      <c r="D1178" s="144" t="s">
        <v>4143</v>
      </c>
      <c r="E1178" s="144">
        <f>VLOOKUP(A1178,'2'!$X:$AB,2,FALSE)</f>
        <v>0</v>
      </c>
      <c r="F1178" s="144">
        <f>VLOOKUP($A1178,'2'!$X:$AB,3,FALSE)</f>
        <v>0</v>
      </c>
      <c r="G1178" s="144">
        <f>VLOOKUP($A1178,'2'!$X:$AB,4,FALSE)</f>
        <v>0</v>
      </c>
      <c r="H1178" s="343">
        <f>VLOOKUP($A1178,'2'!$X:$AB,5,FALSE)</f>
        <v>0</v>
      </c>
      <c r="J1178" s="144">
        <v>33.6</v>
      </c>
      <c r="K1178" s="144">
        <v>2122</v>
      </c>
      <c r="L1178" s="144" t="s">
        <v>4149</v>
      </c>
      <c r="M1178" s="144" t="s">
        <v>176</v>
      </c>
      <c r="N1178" s="144" t="s">
        <v>283</v>
      </c>
      <c r="O1178" s="343">
        <v>33.6</v>
      </c>
    </row>
    <row r="1179" spans="1:15" s="144" customFormat="1" ht="15">
      <c r="A1179" s="342">
        <v>1178</v>
      </c>
      <c r="B1179" s="144" t="s">
        <v>4150</v>
      </c>
      <c r="C1179" s="144" t="s">
        <v>4151</v>
      </c>
      <c r="D1179" s="144" t="s">
        <v>4152</v>
      </c>
      <c r="E1179" s="144">
        <f>VLOOKUP(A1179,'2'!$X:$AB,2,FALSE)</f>
        <v>0</v>
      </c>
      <c r="F1179" s="144">
        <f>VLOOKUP($A1179,'2'!$X:$AB,3,FALSE)</f>
        <v>0</v>
      </c>
      <c r="G1179" s="144">
        <f>VLOOKUP($A1179,'2'!$X:$AB,4,FALSE)</f>
        <v>0</v>
      </c>
      <c r="H1179" s="343">
        <f>VLOOKUP($A1179,'2'!$X:$AB,5,FALSE)</f>
        <v>0</v>
      </c>
      <c r="J1179" s="144">
        <v>1.99</v>
      </c>
      <c r="K1179" s="144">
        <v>2124</v>
      </c>
      <c r="L1179" s="144" t="s">
        <v>4153</v>
      </c>
      <c r="M1179" s="144" t="s">
        <v>188</v>
      </c>
      <c r="N1179" s="144" t="s">
        <v>582</v>
      </c>
      <c r="O1179" s="343">
        <v>1.99</v>
      </c>
    </row>
    <row r="1180" spans="1:15" s="144" customFormat="1" ht="15">
      <c r="A1180" s="342">
        <v>1179</v>
      </c>
      <c r="B1180" s="144" t="s">
        <v>4154</v>
      </c>
      <c r="C1180" s="144" t="s">
        <v>4155</v>
      </c>
      <c r="D1180" s="144" t="s">
        <v>4152</v>
      </c>
      <c r="E1180" s="144">
        <f>VLOOKUP(A1180,'2'!$X:$AB,2,FALSE)</f>
        <v>0</v>
      </c>
      <c r="F1180" s="144">
        <f>VLOOKUP($A1180,'2'!$X:$AB,3,FALSE)</f>
        <v>0</v>
      </c>
      <c r="G1180" s="144">
        <f>VLOOKUP($A1180,'2'!$X:$AB,4,FALSE)</f>
        <v>0</v>
      </c>
      <c r="H1180" s="343">
        <f>VLOOKUP($A1180,'2'!$X:$AB,5,FALSE)</f>
        <v>0</v>
      </c>
      <c r="J1180" s="144">
        <v>51.94</v>
      </c>
      <c r="K1180" s="144">
        <v>2124</v>
      </c>
      <c r="L1180" s="144" t="s">
        <v>4153</v>
      </c>
      <c r="M1180" s="144" t="s">
        <v>176</v>
      </c>
      <c r="N1180" s="144" t="s">
        <v>511</v>
      </c>
      <c r="O1180" s="343">
        <v>51.94</v>
      </c>
    </row>
    <row r="1181" spans="1:15" s="144" customFormat="1" ht="15">
      <c r="A1181" s="342">
        <v>1180</v>
      </c>
      <c r="B1181" s="144" t="s">
        <v>4156</v>
      </c>
      <c r="C1181" s="144" t="s">
        <v>4157</v>
      </c>
      <c r="D1181" s="144" t="s">
        <v>4152</v>
      </c>
      <c r="E1181" s="144" t="str">
        <f>VLOOKUP(A1181,'2'!$X:$AB,2,FALSE)</f>
        <v>Within a few hours</v>
      </c>
      <c r="F1181" s="144">
        <f>VLOOKUP($A1181,'2'!$X:$AB,3,FALSE)</f>
        <v>1</v>
      </c>
      <c r="G1181" s="144">
        <f>VLOOKUP($A1181,'2'!$X:$AB,4,FALSE)</f>
        <v>0.59</v>
      </c>
      <c r="H1181" s="343" t="str">
        <f>VLOOKUP($A1181,'2'!$X:$AB,5,FALSE)</f>
        <v>Yes</v>
      </c>
      <c r="J1181" s="144">
        <v>5.14</v>
      </c>
      <c r="K1181" s="144">
        <v>2127</v>
      </c>
      <c r="L1181" s="144" t="s">
        <v>4158</v>
      </c>
      <c r="M1181" s="144" t="s">
        <v>188</v>
      </c>
      <c r="N1181" s="144" t="s">
        <v>315</v>
      </c>
      <c r="O1181" s="343">
        <v>5.14</v>
      </c>
    </row>
    <row r="1182" spans="1:15" s="144" customFormat="1" ht="15">
      <c r="A1182" s="342">
        <v>1181</v>
      </c>
      <c r="B1182" s="144" t="s">
        <v>4159</v>
      </c>
      <c r="C1182" s="144" t="s">
        <v>4160</v>
      </c>
      <c r="D1182" s="144" t="s">
        <v>4152</v>
      </c>
      <c r="E1182" s="144" t="str">
        <f>VLOOKUP(A1182,'2'!$X:$AB,2,FALSE)</f>
        <v>Within a few hours</v>
      </c>
      <c r="F1182" s="144">
        <f>VLOOKUP($A1182,'2'!$X:$AB,3,FALSE)</f>
        <v>1</v>
      </c>
      <c r="G1182" s="144">
        <f>VLOOKUP($A1182,'2'!$X:$AB,4,FALSE)</f>
        <v>0.79</v>
      </c>
      <c r="H1182" s="343" t="str">
        <f>VLOOKUP($A1182,'2'!$X:$AB,5,FALSE)</f>
        <v>Yes</v>
      </c>
      <c r="J1182" s="144">
        <v>66.27</v>
      </c>
      <c r="K1182" s="144">
        <v>2131</v>
      </c>
      <c r="L1182" s="144" t="s">
        <v>4161</v>
      </c>
      <c r="M1182" s="144" t="s">
        <v>176</v>
      </c>
      <c r="N1182" s="144" t="s">
        <v>597</v>
      </c>
      <c r="O1182" s="343">
        <v>66.27</v>
      </c>
    </row>
    <row r="1183" spans="1:15" s="144" customFormat="1" ht="15">
      <c r="A1183" s="342">
        <v>1183</v>
      </c>
      <c r="B1183" s="144" t="s">
        <v>4162</v>
      </c>
      <c r="C1183" s="144" t="s">
        <v>4163</v>
      </c>
      <c r="D1183" s="144" t="s">
        <v>4164</v>
      </c>
      <c r="E1183" s="144" t="str">
        <f>VLOOKUP(A1183,'2'!$X:$AB,2,FALSE)</f>
        <v>Within an hour</v>
      </c>
      <c r="F1183" s="144">
        <f>VLOOKUP($A1183,'2'!$X:$AB,3,FALSE)</f>
        <v>1</v>
      </c>
      <c r="G1183" s="144">
        <f>VLOOKUP($A1183,'2'!$X:$AB,4,FALSE)</f>
        <v>0.67</v>
      </c>
      <c r="H1183" s="343" t="str">
        <f>VLOOKUP($A1183,'2'!$X:$AB,5,FALSE)</f>
        <v>No</v>
      </c>
      <c r="J1183" s="144">
        <v>8.65</v>
      </c>
      <c r="K1183" s="144">
        <v>2132</v>
      </c>
      <c r="L1183" s="144" t="s">
        <v>4165</v>
      </c>
      <c r="M1183" s="144" t="s">
        <v>164</v>
      </c>
      <c r="N1183" s="144" t="s">
        <v>582</v>
      </c>
      <c r="O1183" s="343">
        <v>8.65</v>
      </c>
    </row>
    <row r="1184" spans="1:15" s="144" customFormat="1" ht="15">
      <c r="A1184" s="342">
        <v>1184</v>
      </c>
      <c r="B1184" s="144" t="s">
        <v>4166</v>
      </c>
      <c r="C1184" s="144" t="s">
        <v>4167</v>
      </c>
      <c r="D1184" s="144" t="s">
        <v>4164</v>
      </c>
      <c r="E1184" s="144" t="str">
        <f>VLOOKUP(A1184,'2'!$X:$AB,2,FALSE)</f>
        <v>Within an hour</v>
      </c>
      <c r="F1184" s="144">
        <f>VLOOKUP($A1184,'2'!$X:$AB,3,FALSE)</f>
        <v>1</v>
      </c>
      <c r="G1184" s="144">
        <f>VLOOKUP($A1184,'2'!$X:$AB,4,FALSE)</f>
        <v>1</v>
      </c>
      <c r="H1184" s="343" t="str">
        <f>VLOOKUP($A1184,'2'!$X:$AB,5,FALSE)</f>
        <v>No</v>
      </c>
      <c r="J1184" s="144">
        <v>8.59</v>
      </c>
      <c r="K1184" s="144">
        <v>2135</v>
      </c>
      <c r="L1184" s="144" t="s">
        <v>4168</v>
      </c>
      <c r="M1184" s="144" t="s">
        <v>188</v>
      </c>
      <c r="N1184" s="144" t="s">
        <v>266</v>
      </c>
      <c r="O1184" s="343">
        <v>8.59</v>
      </c>
    </row>
    <row r="1185" spans="1:15" s="144" customFormat="1" ht="15">
      <c r="A1185" s="342">
        <v>1185</v>
      </c>
      <c r="B1185" s="144" t="s">
        <v>4169</v>
      </c>
      <c r="C1185" s="144" t="s">
        <v>4170</v>
      </c>
      <c r="D1185" s="144" t="s">
        <v>4164</v>
      </c>
      <c r="E1185" s="144" t="str">
        <f>VLOOKUP(A1185,'2'!$X:$AB,2,FALSE)</f>
        <v>Within an hour</v>
      </c>
      <c r="F1185" s="144">
        <f>VLOOKUP($A1185,'2'!$X:$AB,3,FALSE)</f>
        <v>1</v>
      </c>
      <c r="G1185" s="144">
        <f>VLOOKUP($A1185,'2'!$X:$AB,4,FALSE)</f>
        <v>1</v>
      </c>
      <c r="H1185" s="343" t="str">
        <f>VLOOKUP($A1185,'2'!$X:$AB,5,FALSE)</f>
        <v>Yes</v>
      </c>
      <c r="J1185" s="144">
        <v>1.6</v>
      </c>
      <c r="K1185" s="144">
        <v>2137</v>
      </c>
      <c r="L1185" s="144" t="s">
        <v>4171</v>
      </c>
      <c r="M1185" s="144" t="s">
        <v>188</v>
      </c>
      <c r="N1185" s="144" t="s">
        <v>315</v>
      </c>
      <c r="O1185" s="343">
        <v>1.6</v>
      </c>
    </row>
    <row r="1186" spans="1:15" s="144" customFormat="1" ht="15">
      <c r="A1186" s="342">
        <v>1186</v>
      </c>
      <c r="B1186" s="144" t="s">
        <v>4172</v>
      </c>
      <c r="C1186" s="144" t="s">
        <v>4173</v>
      </c>
      <c r="D1186" s="144" t="s">
        <v>4164</v>
      </c>
      <c r="E1186" s="144">
        <f>VLOOKUP(A1186,'2'!$X:$AB,2,FALSE)</f>
        <v>0</v>
      </c>
      <c r="F1186" s="144">
        <f>VLOOKUP($A1186,'2'!$X:$AB,3,FALSE)</f>
        <v>0</v>
      </c>
      <c r="G1186" s="144">
        <f>VLOOKUP($A1186,'2'!$X:$AB,4,FALSE)</f>
        <v>0</v>
      </c>
      <c r="H1186" s="343">
        <f>VLOOKUP($A1186,'2'!$X:$AB,5,FALSE)</f>
        <v>0</v>
      </c>
      <c r="J1186" s="144">
        <v>29.7</v>
      </c>
      <c r="K1186" s="144">
        <v>2139</v>
      </c>
      <c r="L1186" s="144" t="s">
        <v>4174</v>
      </c>
      <c r="M1186" s="144" t="s">
        <v>176</v>
      </c>
      <c r="N1186" s="144" t="s">
        <v>283</v>
      </c>
      <c r="O1186" s="343">
        <v>29.7</v>
      </c>
    </row>
    <row r="1187" spans="1:15" s="144" customFormat="1" ht="15">
      <c r="A1187" s="342">
        <v>1187</v>
      </c>
      <c r="B1187" s="144" t="s">
        <v>4175</v>
      </c>
      <c r="C1187" s="144" t="s">
        <v>4176</v>
      </c>
      <c r="D1187" s="144" t="s">
        <v>4177</v>
      </c>
      <c r="E1187" s="144" t="str">
        <f>VLOOKUP(A1187,'2'!$X:$AB,2,FALSE)</f>
        <v>Within a few hours</v>
      </c>
      <c r="F1187" s="144">
        <f>VLOOKUP($A1187,'2'!$X:$AB,3,FALSE)</f>
        <v>0.7</v>
      </c>
      <c r="G1187" s="144">
        <f>VLOOKUP($A1187,'2'!$X:$AB,4,FALSE)</f>
        <v>0.56000000000000005</v>
      </c>
      <c r="H1187" s="343" t="str">
        <f>VLOOKUP($A1187,'2'!$X:$AB,5,FALSE)</f>
        <v>No</v>
      </c>
      <c r="J1187" s="144">
        <v>7.46</v>
      </c>
      <c r="K1187" s="144">
        <v>2141</v>
      </c>
      <c r="L1187" s="144" t="s">
        <v>4178</v>
      </c>
      <c r="M1187" s="144" t="s">
        <v>188</v>
      </c>
      <c r="N1187" s="144" t="s">
        <v>369</v>
      </c>
      <c r="O1187" s="343">
        <v>7.46</v>
      </c>
    </row>
    <row r="1188" spans="1:15" s="144" customFormat="1" ht="15">
      <c r="A1188" s="342">
        <v>1188</v>
      </c>
      <c r="B1188" s="144" t="s">
        <v>4179</v>
      </c>
      <c r="C1188" s="144" t="s">
        <v>4180</v>
      </c>
      <c r="D1188" s="144" t="s">
        <v>4181</v>
      </c>
      <c r="E1188" s="144" t="str">
        <f>VLOOKUP(A1188,'2'!$X:$AB,2,FALSE)</f>
        <v>Within a few hours</v>
      </c>
      <c r="F1188" s="144">
        <f>VLOOKUP($A1188,'2'!$X:$AB,3,FALSE)</f>
        <v>1</v>
      </c>
      <c r="G1188" s="144">
        <f>VLOOKUP($A1188,'2'!$X:$AB,4,FALSE)</f>
        <v>0.55000000000000004</v>
      </c>
      <c r="H1188" s="343" t="str">
        <f>VLOOKUP($A1188,'2'!$X:$AB,5,FALSE)</f>
        <v>Yes</v>
      </c>
      <c r="J1188" s="144">
        <v>49</v>
      </c>
      <c r="K1188" s="144">
        <v>2141</v>
      </c>
      <c r="L1188" s="144" t="s">
        <v>4178</v>
      </c>
      <c r="M1188" s="144" t="s">
        <v>176</v>
      </c>
      <c r="N1188" s="144" t="s">
        <v>1254</v>
      </c>
      <c r="O1188" s="343">
        <v>49</v>
      </c>
    </row>
    <row r="1189" spans="1:15" s="144" customFormat="1" ht="15">
      <c r="A1189" s="342">
        <v>1189</v>
      </c>
      <c r="B1189" s="144" t="s">
        <v>4182</v>
      </c>
      <c r="C1189" s="144" t="s">
        <v>4183</v>
      </c>
      <c r="D1189" s="144" t="s">
        <v>4184</v>
      </c>
      <c r="E1189" s="144" t="str">
        <f>VLOOKUP(A1189,'2'!$X:$AB,2,FALSE)</f>
        <v>A few days or more</v>
      </c>
      <c r="F1189" s="144">
        <f>VLOOKUP($A1189,'2'!$X:$AB,3,FALSE)</f>
        <v>0</v>
      </c>
      <c r="G1189" s="144">
        <f>VLOOKUP($A1189,'2'!$X:$AB,4,FALSE)</f>
        <v>0</v>
      </c>
      <c r="H1189" s="343" t="str">
        <f>VLOOKUP($A1189,'2'!$X:$AB,5,FALSE)</f>
        <v>No</v>
      </c>
      <c r="J1189" s="144">
        <v>5.53</v>
      </c>
      <c r="K1189" s="144">
        <v>2141</v>
      </c>
      <c r="L1189" s="144" t="s">
        <v>4178</v>
      </c>
      <c r="M1189" s="144" t="s">
        <v>164</v>
      </c>
      <c r="N1189" s="144" t="s">
        <v>165</v>
      </c>
      <c r="O1189" s="343">
        <v>5.53</v>
      </c>
    </row>
    <row r="1190" spans="1:15" s="144" customFormat="1" ht="15">
      <c r="A1190" s="342">
        <v>1190</v>
      </c>
      <c r="B1190" s="144" t="s">
        <v>4185</v>
      </c>
      <c r="C1190" s="144" t="s">
        <v>4186</v>
      </c>
      <c r="D1190" s="144" t="s">
        <v>4184</v>
      </c>
      <c r="E1190" s="144" t="str">
        <f>VLOOKUP(A1190,'2'!$X:$AB,2,FALSE)</f>
        <v>Within an hour</v>
      </c>
      <c r="F1190" s="144">
        <f>VLOOKUP($A1190,'2'!$X:$AB,3,FALSE)</f>
        <v>1</v>
      </c>
      <c r="G1190" s="144">
        <f>VLOOKUP($A1190,'2'!$X:$AB,4,FALSE)</f>
        <v>0.97</v>
      </c>
      <c r="H1190" s="343" t="str">
        <f>VLOOKUP($A1190,'2'!$X:$AB,5,FALSE)</f>
        <v>No</v>
      </c>
      <c r="J1190" s="144">
        <v>8.2200000000000006</v>
      </c>
      <c r="K1190" s="144">
        <v>2141</v>
      </c>
      <c r="L1190" s="144" t="s">
        <v>4178</v>
      </c>
      <c r="M1190" s="144" t="s">
        <v>188</v>
      </c>
      <c r="N1190" s="144" t="s">
        <v>463</v>
      </c>
      <c r="O1190" s="343">
        <v>8.2200000000000006</v>
      </c>
    </row>
    <row r="1191" spans="1:15" s="144" customFormat="1" ht="15">
      <c r="A1191" s="342">
        <v>1191</v>
      </c>
      <c r="B1191" s="144" t="s">
        <v>4187</v>
      </c>
      <c r="C1191" s="144" t="s">
        <v>4188</v>
      </c>
      <c r="D1191" s="144" t="s">
        <v>4189</v>
      </c>
      <c r="E1191" s="144" t="str">
        <f>VLOOKUP(A1191,'2'!$X:$AB,2,FALSE)</f>
        <v>Within an hour</v>
      </c>
      <c r="F1191" s="144">
        <f>VLOOKUP($A1191,'2'!$X:$AB,3,FALSE)</f>
        <v>1</v>
      </c>
      <c r="G1191" s="144">
        <f>VLOOKUP($A1191,'2'!$X:$AB,4,FALSE)</f>
        <v>0.97</v>
      </c>
      <c r="H1191" s="343" t="str">
        <f>VLOOKUP($A1191,'2'!$X:$AB,5,FALSE)</f>
        <v>No</v>
      </c>
      <c r="J1191" s="144">
        <v>4.96</v>
      </c>
      <c r="K1191" s="144">
        <v>2143</v>
      </c>
      <c r="L1191" s="144" t="s">
        <v>4190</v>
      </c>
      <c r="M1191" s="144" t="s">
        <v>188</v>
      </c>
      <c r="N1191" s="144" t="s">
        <v>463</v>
      </c>
      <c r="O1191" s="343">
        <v>4.96</v>
      </c>
    </row>
    <row r="1192" spans="1:15" s="144" customFormat="1" ht="15">
      <c r="A1192" s="342">
        <v>1192</v>
      </c>
      <c r="B1192" s="144" t="s">
        <v>4191</v>
      </c>
      <c r="C1192" s="144" t="s">
        <v>4192</v>
      </c>
      <c r="D1192" s="144" t="s">
        <v>4189</v>
      </c>
      <c r="E1192" s="144" t="str">
        <f>VLOOKUP(A1192,'2'!$X:$AB,2,FALSE)</f>
        <v>Within an hour</v>
      </c>
      <c r="F1192" s="144">
        <f>VLOOKUP($A1192,'2'!$X:$AB,3,FALSE)</f>
        <v>1</v>
      </c>
      <c r="G1192" s="144">
        <f>VLOOKUP($A1192,'2'!$X:$AB,4,FALSE)</f>
        <v>1</v>
      </c>
      <c r="H1192" s="343" t="str">
        <f>VLOOKUP($A1192,'2'!$X:$AB,5,FALSE)</f>
        <v>No</v>
      </c>
      <c r="J1192" s="144">
        <v>14.39</v>
      </c>
      <c r="K1192" s="144">
        <v>2145</v>
      </c>
      <c r="L1192" s="144" t="s">
        <v>4193</v>
      </c>
      <c r="M1192" s="144" t="s">
        <v>188</v>
      </c>
      <c r="N1192" s="144" t="s">
        <v>189</v>
      </c>
      <c r="O1192" s="343">
        <v>14.39</v>
      </c>
    </row>
    <row r="1193" spans="1:15" s="144" customFormat="1" ht="15">
      <c r="A1193" s="342">
        <v>1193</v>
      </c>
      <c r="B1193" s="144" t="s">
        <v>4194</v>
      </c>
      <c r="C1193" s="144" t="s">
        <v>4195</v>
      </c>
      <c r="D1193" s="144" t="s">
        <v>4196</v>
      </c>
      <c r="E1193" s="144" t="str">
        <f>VLOOKUP(A1193,'2'!$X:$AB,2,FALSE)</f>
        <v>Within an hour</v>
      </c>
      <c r="F1193" s="144">
        <f>VLOOKUP($A1193,'2'!$X:$AB,3,FALSE)</f>
        <v>1</v>
      </c>
      <c r="G1193" s="144">
        <f>VLOOKUP($A1193,'2'!$X:$AB,4,FALSE)</f>
        <v>0.98</v>
      </c>
      <c r="H1193" s="343" t="str">
        <f>VLOOKUP($A1193,'2'!$X:$AB,5,FALSE)</f>
        <v>No</v>
      </c>
      <c r="J1193" s="144">
        <v>35</v>
      </c>
      <c r="K1193" s="144">
        <v>2146</v>
      </c>
      <c r="L1193" s="144" t="s">
        <v>4197</v>
      </c>
      <c r="M1193" s="144" t="s">
        <v>188</v>
      </c>
      <c r="N1193" s="144" t="s">
        <v>463</v>
      </c>
      <c r="O1193" s="343">
        <v>35</v>
      </c>
    </row>
    <row r="1194" spans="1:15" s="144" customFormat="1" ht="15">
      <c r="A1194" s="342">
        <v>1194</v>
      </c>
      <c r="B1194" s="144" t="s">
        <v>4198</v>
      </c>
      <c r="C1194" s="144" t="s">
        <v>4199</v>
      </c>
      <c r="D1194" s="144" t="s">
        <v>4200</v>
      </c>
      <c r="E1194" s="144" t="str">
        <f>VLOOKUP(A1194,'2'!$X:$AB,2,FALSE)</f>
        <v>Within an hour</v>
      </c>
      <c r="F1194" s="144">
        <f>VLOOKUP($A1194,'2'!$X:$AB,3,FALSE)</f>
        <v>1</v>
      </c>
      <c r="G1194" s="144">
        <f>VLOOKUP($A1194,'2'!$X:$AB,4,FALSE)</f>
        <v>0.9</v>
      </c>
      <c r="H1194" s="343" t="str">
        <f>VLOOKUP($A1194,'2'!$X:$AB,5,FALSE)</f>
        <v>No</v>
      </c>
      <c r="J1194" s="144">
        <v>43.32</v>
      </c>
      <c r="K1194" s="144">
        <v>2151</v>
      </c>
      <c r="L1194" s="144" t="s">
        <v>4201</v>
      </c>
      <c r="M1194" s="144" t="s">
        <v>176</v>
      </c>
      <c r="N1194" s="144" t="s">
        <v>177</v>
      </c>
      <c r="O1194" s="343">
        <v>43.32</v>
      </c>
    </row>
    <row r="1195" spans="1:15" s="144" customFormat="1" ht="15">
      <c r="A1195" s="342">
        <v>1195</v>
      </c>
      <c r="B1195" s="144" t="s">
        <v>4202</v>
      </c>
      <c r="C1195" s="144" t="s">
        <v>4203</v>
      </c>
      <c r="D1195" s="144" t="s">
        <v>4200</v>
      </c>
      <c r="E1195" s="144" t="str">
        <f>VLOOKUP(A1195,'2'!$X:$AB,2,FALSE)</f>
        <v>Within a day</v>
      </c>
      <c r="F1195" s="144">
        <f>VLOOKUP($A1195,'2'!$X:$AB,3,FALSE)</f>
        <v>0.75</v>
      </c>
      <c r="G1195" s="144">
        <f>VLOOKUP($A1195,'2'!$X:$AB,4,FALSE)</f>
        <v>0.6</v>
      </c>
      <c r="H1195" s="343" t="str">
        <f>VLOOKUP($A1195,'2'!$X:$AB,5,FALSE)</f>
        <v>No</v>
      </c>
      <c r="J1195" s="144">
        <v>5.01</v>
      </c>
      <c r="K1195" s="144">
        <v>2151</v>
      </c>
      <c r="L1195" s="144" t="s">
        <v>4201</v>
      </c>
      <c r="M1195" s="144" t="s">
        <v>188</v>
      </c>
      <c r="N1195" s="144" t="s">
        <v>369</v>
      </c>
      <c r="O1195" s="343">
        <v>5.01</v>
      </c>
    </row>
    <row r="1196" spans="1:15" s="144" customFormat="1" ht="15">
      <c r="A1196" s="342">
        <v>1196</v>
      </c>
      <c r="B1196" s="144" t="s">
        <v>4204</v>
      </c>
      <c r="C1196" s="144" t="s">
        <v>4205</v>
      </c>
      <c r="D1196" s="144" t="s">
        <v>4200</v>
      </c>
      <c r="E1196" s="144" t="str">
        <f>VLOOKUP(A1196,'2'!$X:$AB,2,FALSE)</f>
        <v>Within a day</v>
      </c>
      <c r="F1196" s="144">
        <f>VLOOKUP($A1196,'2'!$X:$AB,3,FALSE)</f>
        <v>1</v>
      </c>
      <c r="G1196" s="144">
        <f>VLOOKUP($A1196,'2'!$X:$AB,4,FALSE)</f>
        <v>0.56999999999999995</v>
      </c>
      <c r="H1196" s="343" t="str">
        <f>VLOOKUP($A1196,'2'!$X:$AB,5,FALSE)</f>
        <v>No</v>
      </c>
      <c r="J1196" s="144">
        <v>52.2</v>
      </c>
      <c r="K1196" s="144">
        <v>2157</v>
      </c>
      <c r="L1196" s="144" t="s">
        <v>4206</v>
      </c>
      <c r="M1196" s="144" t="s">
        <v>188</v>
      </c>
      <c r="N1196" s="144" t="s">
        <v>189</v>
      </c>
      <c r="O1196" s="343">
        <v>52.2</v>
      </c>
    </row>
    <row r="1197" spans="1:15" s="144" customFormat="1" ht="15">
      <c r="A1197" s="342">
        <v>1197</v>
      </c>
      <c r="B1197" s="144" t="s">
        <v>4207</v>
      </c>
      <c r="C1197" s="144" t="s">
        <v>4208</v>
      </c>
      <c r="D1197" s="144" t="s">
        <v>4200</v>
      </c>
      <c r="E1197" s="144">
        <f>VLOOKUP(A1197,'2'!$X:$AB,2,FALSE)</f>
        <v>0</v>
      </c>
      <c r="F1197" s="144">
        <f>VLOOKUP($A1197,'2'!$X:$AB,3,FALSE)</f>
        <v>0</v>
      </c>
      <c r="G1197" s="144">
        <f>VLOOKUP($A1197,'2'!$X:$AB,4,FALSE)</f>
        <v>0</v>
      </c>
      <c r="H1197" s="343">
        <f>VLOOKUP($A1197,'2'!$X:$AB,5,FALSE)</f>
        <v>0</v>
      </c>
      <c r="J1197" s="144">
        <v>14.7</v>
      </c>
      <c r="K1197" s="144">
        <v>2157</v>
      </c>
      <c r="L1197" s="144" t="s">
        <v>4206</v>
      </c>
      <c r="M1197" s="144" t="s">
        <v>176</v>
      </c>
      <c r="N1197" s="144" t="s">
        <v>283</v>
      </c>
      <c r="O1197" s="343">
        <v>14.7</v>
      </c>
    </row>
    <row r="1198" spans="1:15" s="144" customFormat="1" ht="15">
      <c r="A1198" s="342">
        <v>1198</v>
      </c>
      <c r="B1198" s="144" t="s">
        <v>4209</v>
      </c>
      <c r="C1198" s="144" t="s">
        <v>4210</v>
      </c>
      <c r="D1198" s="144" t="s">
        <v>4200</v>
      </c>
      <c r="E1198" s="144">
        <f>VLOOKUP(A1198,'2'!$X:$AB,2,FALSE)</f>
        <v>0</v>
      </c>
      <c r="F1198" s="144">
        <f>VLOOKUP($A1198,'2'!$X:$AB,3,FALSE)</f>
        <v>0</v>
      </c>
      <c r="G1198" s="144">
        <f>VLOOKUP($A1198,'2'!$X:$AB,4,FALSE)</f>
        <v>0</v>
      </c>
      <c r="H1198" s="343">
        <f>VLOOKUP($A1198,'2'!$X:$AB,5,FALSE)</f>
        <v>0</v>
      </c>
      <c r="J1198" s="144">
        <v>3.92</v>
      </c>
      <c r="K1198" s="144">
        <v>2157</v>
      </c>
      <c r="L1198" s="144" t="s">
        <v>4206</v>
      </c>
      <c r="M1198" s="144" t="s">
        <v>188</v>
      </c>
      <c r="N1198" s="144" t="s">
        <v>189</v>
      </c>
      <c r="O1198" s="343">
        <v>3.92</v>
      </c>
    </row>
    <row r="1199" spans="1:15" s="144" customFormat="1" ht="15">
      <c r="A1199" s="342">
        <v>1199</v>
      </c>
      <c r="B1199" s="144" t="s">
        <v>4211</v>
      </c>
      <c r="C1199" s="144" t="s">
        <v>4212</v>
      </c>
      <c r="D1199" s="144" t="s">
        <v>4200</v>
      </c>
      <c r="E1199" s="144" t="str">
        <f>VLOOKUP(A1199,'2'!$X:$AB,2,FALSE)</f>
        <v>Within an hour</v>
      </c>
      <c r="F1199" s="144">
        <f>VLOOKUP($A1199,'2'!$X:$AB,3,FALSE)</f>
        <v>1</v>
      </c>
      <c r="G1199" s="144">
        <f>VLOOKUP($A1199,'2'!$X:$AB,4,FALSE)</f>
        <v>0.88</v>
      </c>
      <c r="H1199" s="343" t="str">
        <f>VLOOKUP($A1199,'2'!$X:$AB,5,FALSE)</f>
        <v>Yes</v>
      </c>
      <c r="J1199" s="144">
        <v>18.059999999999999</v>
      </c>
      <c r="K1199" s="144">
        <v>2157</v>
      </c>
      <c r="L1199" s="144" t="s">
        <v>4206</v>
      </c>
      <c r="M1199" s="144" t="s">
        <v>176</v>
      </c>
      <c r="N1199" s="144" t="s">
        <v>283</v>
      </c>
      <c r="O1199" s="343">
        <v>18.059999999999999</v>
      </c>
    </row>
    <row r="1200" spans="1:15" s="144" customFormat="1" ht="15">
      <c r="A1200" s="342">
        <v>1200</v>
      </c>
      <c r="B1200" s="144" t="s">
        <v>4213</v>
      </c>
      <c r="C1200" s="144" t="s">
        <v>4214</v>
      </c>
      <c r="D1200" s="144" t="s">
        <v>4215</v>
      </c>
      <c r="E1200" s="144" t="str">
        <f>VLOOKUP(A1200,'2'!$X:$AB,2,FALSE)</f>
        <v>Within a day</v>
      </c>
      <c r="F1200" s="144">
        <f>VLOOKUP($A1200,'2'!$X:$AB,3,FALSE)</f>
        <v>1</v>
      </c>
      <c r="G1200" s="144">
        <f>VLOOKUP($A1200,'2'!$X:$AB,4,FALSE)</f>
        <v>0</v>
      </c>
      <c r="H1200" s="343" t="str">
        <f>VLOOKUP($A1200,'2'!$X:$AB,5,FALSE)</f>
        <v>No</v>
      </c>
      <c r="J1200" s="144">
        <v>54.12</v>
      </c>
      <c r="K1200" s="144">
        <v>2157</v>
      </c>
      <c r="L1200" s="144" t="s">
        <v>4206</v>
      </c>
      <c r="M1200" s="144" t="s">
        <v>176</v>
      </c>
      <c r="N1200" s="144" t="s">
        <v>511</v>
      </c>
      <c r="O1200" s="343">
        <v>54.12</v>
      </c>
    </row>
    <row r="1201" spans="1:15" s="144" customFormat="1" ht="15">
      <c r="A1201" s="342">
        <v>1201</v>
      </c>
      <c r="B1201" s="144" t="s">
        <v>4216</v>
      </c>
      <c r="C1201" s="144" t="s">
        <v>4217</v>
      </c>
      <c r="D1201" s="144" t="s">
        <v>4218</v>
      </c>
      <c r="E1201" s="144" t="str">
        <f>VLOOKUP(A1201,'2'!$X:$AB,2,FALSE)</f>
        <v>Within an hour</v>
      </c>
      <c r="F1201" s="144">
        <f>VLOOKUP($A1201,'2'!$X:$AB,3,FALSE)</f>
        <v>1</v>
      </c>
      <c r="G1201" s="144">
        <f>VLOOKUP($A1201,'2'!$X:$AB,4,FALSE)</f>
        <v>1</v>
      </c>
      <c r="H1201" s="343" t="str">
        <f>VLOOKUP($A1201,'2'!$X:$AB,5,FALSE)</f>
        <v>No</v>
      </c>
      <c r="J1201" s="144">
        <v>8.74</v>
      </c>
      <c r="K1201" s="144">
        <v>2159</v>
      </c>
      <c r="L1201" s="144" t="s">
        <v>4219</v>
      </c>
      <c r="M1201" s="144" t="s">
        <v>188</v>
      </c>
      <c r="N1201" s="144" t="s">
        <v>315</v>
      </c>
      <c r="O1201" s="343">
        <v>8.74</v>
      </c>
    </row>
    <row r="1202" spans="1:15" s="144" customFormat="1" ht="15">
      <c r="A1202" s="342">
        <v>1202</v>
      </c>
      <c r="B1202" s="144" t="s">
        <v>4220</v>
      </c>
      <c r="C1202" s="144" t="s">
        <v>4221</v>
      </c>
      <c r="D1202" s="144" t="s">
        <v>4218</v>
      </c>
      <c r="E1202" s="144" t="str">
        <f>VLOOKUP(A1202,'2'!$X:$AB,2,FALSE)</f>
        <v>Within a few hours</v>
      </c>
      <c r="F1202" s="144">
        <f>VLOOKUP($A1202,'2'!$X:$AB,3,FALSE)</f>
        <v>1</v>
      </c>
      <c r="G1202" s="144">
        <f>VLOOKUP($A1202,'2'!$X:$AB,4,FALSE)</f>
        <v>0.44</v>
      </c>
      <c r="H1202" s="343" t="str">
        <f>VLOOKUP($A1202,'2'!$X:$AB,5,FALSE)</f>
        <v>No</v>
      </c>
      <c r="J1202" s="144">
        <v>60</v>
      </c>
      <c r="K1202" s="144">
        <v>2162</v>
      </c>
      <c r="L1202" s="144" t="s">
        <v>4222</v>
      </c>
      <c r="M1202" s="144" t="s">
        <v>176</v>
      </c>
      <c r="N1202" s="144" t="s">
        <v>511</v>
      </c>
      <c r="O1202" s="343">
        <v>60</v>
      </c>
    </row>
    <row r="1203" spans="1:15" s="144" customFormat="1" ht="15">
      <c r="A1203" s="342">
        <v>1203</v>
      </c>
      <c r="B1203" s="144" t="s">
        <v>4223</v>
      </c>
      <c r="C1203" s="144" t="s">
        <v>1181</v>
      </c>
      <c r="D1203" s="144" t="s">
        <v>4218</v>
      </c>
      <c r="E1203" s="144">
        <f>VLOOKUP(A1203,'2'!$X:$AB,2,FALSE)</f>
        <v>0</v>
      </c>
      <c r="F1203" s="144">
        <f>VLOOKUP($A1203,'2'!$X:$AB,3,FALSE)</f>
        <v>0</v>
      </c>
      <c r="G1203" s="144">
        <f>VLOOKUP($A1203,'2'!$X:$AB,4,FALSE)</f>
        <v>0</v>
      </c>
      <c r="H1203" s="343">
        <f>VLOOKUP($A1203,'2'!$X:$AB,5,FALSE)</f>
        <v>0</v>
      </c>
      <c r="J1203" s="144">
        <v>5</v>
      </c>
      <c r="K1203" s="144">
        <v>2162</v>
      </c>
      <c r="L1203" s="144" t="s">
        <v>4222</v>
      </c>
      <c r="M1203" s="144" t="s">
        <v>188</v>
      </c>
      <c r="N1203" s="144" t="s">
        <v>266</v>
      </c>
      <c r="O1203" s="343">
        <v>5</v>
      </c>
    </row>
    <row r="1204" spans="1:15" s="144" customFormat="1" ht="15">
      <c r="A1204" s="342">
        <v>1204</v>
      </c>
      <c r="B1204" s="144" t="s">
        <v>4224</v>
      </c>
      <c r="C1204" s="144" t="s">
        <v>4225</v>
      </c>
      <c r="D1204" s="144" t="s">
        <v>4226</v>
      </c>
      <c r="E1204" s="144" t="str">
        <f>VLOOKUP(A1204,'2'!$X:$AB,2,FALSE)</f>
        <v>Within an hour</v>
      </c>
      <c r="F1204" s="144">
        <f>VLOOKUP($A1204,'2'!$X:$AB,3,FALSE)</f>
        <v>1</v>
      </c>
      <c r="G1204" s="144">
        <f>VLOOKUP($A1204,'2'!$X:$AB,4,FALSE)</f>
        <v>0</v>
      </c>
      <c r="H1204" s="343" t="str">
        <f>VLOOKUP($A1204,'2'!$X:$AB,5,FALSE)</f>
        <v>No</v>
      </c>
      <c r="J1204" s="144">
        <v>7.57</v>
      </c>
      <c r="K1204" s="144">
        <v>2164</v>
      </c>
      <c r="L1204" s="144" t="s">
        <v>4227</v>
      </c>
      <c r="M1204" s="144" t="s">
        <v>188</v>
      </c>
      <c r="N1204" s="144" t="s">
        <v>369</v>
      </c>
      <c r="O1204" s="343">
        <v>7.57</v>
      </c>
    </row>
    <row r="1205" spans="1:15" s="144" customFormat="1" ht="15">
      <c r="A1205" s="342">
        <v>1205</v>
      </c>
      <c r="B1205" s="144" t="s">
        <v>4228</v>
      </c>
      <c r="C1205" s="144" t="s">
        <v>4229</v>
      </c>
      <c r="D1205" s="144" t="s">
        <v>4230</v>
      </c>
      <c r="E1205" s="144" t="str">
        <f>VLOOKUP(A1205,'2'!$X:$AB,2,FALSE)</f>
        <v>Within an hour</v>
      </c>
      <c r="F1205" s="144">
        <f>VLOOKUP($A1205,'2'!$X:$AB,3,FALSE)</f>
        <v>1</v>
      </c>
      <c r="G1205" s="144">
        <f>VLOOKUP($A1205,'2'!$X:$AB,4,FALSE)</f>
        <v>0.99</v>
      </c>
      <c r="H1205" s="343" t="str">
        <f>VLOOKUP($A1205,'2'!$X:$AB,5,FALSE)</f>
        <v>Yes</v>
      </c>
      <c r="J1205" s="144">
        <v>3.97</v>
      </c>
      <c r="K1205" s="144">
        <v>2164</v>
      </c>
      <c r="L1205" s="144" t="s">
        <v>4227</v>
      </c>
      <c r="M1205" s="144" t="s">
        <v>188</v>
      </c>
      <c r="N1205" s="144" t="s">
        <v>165</v>
      </c>
      <c r="O1205" s="343">
        <v>3.97</v>
      </c>
    </row>
    <row r="1206" spans="1:15" s="144" customFormat="1" ht="15">
      <c r="A1206" s="342">
        <v>1206</v>
      </c>
      <c r="B1206" s="144" t="s">
        <v>4231</v>
      </c>
      <c r="C1206" s="144" t="s">
        <v>4232</v>
      </c>
      <c r="D1206" s="144" t="s">
        <v>4233</v>
      </c>
      <c r="E1206" s="144">
        <f>VLOOKUP(A1206,'2'!$X:$AB,2,FALSE)</f>
        <v>0</v>
      </c>
      <c r="F1206" s="144">
        <f>VLOOKUP($A1206,'2'!$X:$AB,3,FALSE)</f>
        <v>0</v>
      </c>
      <c r="G1206" s="144">
        <f>VLOOKUP($A1206,'2'!$X:$AB,4,FALSE)</f>
        <v>0</v>
      </c>
      <c r="H1206" s="343">
        <f>VLOOKUP($A1206,'2'!$X:$AB,5,FALSE)</f>
        <v>0</v>
      </c>
      <c r="J1206" s="144">
        <v>0.97</v>
      </c>
      <c r="K1206" s="144">
        <v>2165</v>
      </c>
      <c r="L1206" s="144" t="s">
        <v>4234</v>
      </c>
      <c r="M1206" s="144" t="s">
        <v>188</v>
      </c>
      <c r="N1206" s="144" t="s">
        <v>165</v>
      </c>
      <c r="O1206" s="343">
        <v>0.97</v>
      </c>
    </row>
    <row r="1207" spans="1:15" s="144" customFormat="1" ht="15">
      <c r="A1207" s="342">
        <v>1207</v>
      </c>
      <c r="B1207" s="144" t="s">
        <v>4235</v>
      </c>
      <c r="C1207" s="144" t="s">
        <v>4236</v>
      </c>
      <c r="D1207" s="144" t="s">
        <v>4233</v>
      </c>
      <c r="E1207" s="144" t="str">
        <f>VLOOKUP(A1207,'2'!$X:$AB,2,FALSE)</f>
        <v>Within a day</v>
      </c>
      <c r="F1207" s="144">
        <f>VLOOKUP($A1207,'2'!$X:$AB,3,FALSE)</f>
        <v>0.56999999999999995</v>
      </c>
      <c r="G1207" s="144">
        <f>VLOOKUP($A1207,'2'!$X:$AB,4,FALSE)</f>
        <v>0.56999999999999995</v>
      </c>
      <c r="H1207" s="343" t="str">
        <f>VLOOKUP($A1207,'2'!$X:$AB,5,FALSE)</f>
        <v>No</v>
      </c>
      <c r="J1207" s="144">
        <v>0.96</v>
      </c>
      <c r="K1207" s="144">
        <v>2178</v>
      </c>
      <c r="L1207" s="144" t="s">
        <v>4237</v>
      </c>
      <c r="M1207" s="144" t="s">
        <v>188</v>
      </c>
      <c r="N1207" s="144" t="s">
        <v>165</v>
      </c>
      <c r="O1207" s="343">
        <v>0.96</v>
      </c>
    </row>
    <row r="1208" spans="1:15" s="144" customFormat="1" ht="15">
      <c r="A1208" s="342">
        <v>1208</v>
      </c>
      <c r="B1208" s="144" t="s">
        <v>4238</v>
      </c>
      <c r="C1208" s="144" t="s">
        <v>4239</v>
      </c>
      <c r="D1208" s="144" t="s">
        <v>4240</v>
      </c>
      <c r="E1208" s="144" t="str">
        <f>VLOOKUP(A1208,'2'!$X:$AB,2,FALSE)</f>
        <v>Within a few hours</v>
      </c>
      <c r="F1208" s="144">
        <f>VLOOKUP($A1208,'2'!$X:$AB,3,FALSE)</f>
        <v>1</v>
      </c>
      <c r="G1208" s="144">
        <f>VLOOKUP($A1208,'2'!$X:$AB,4,FALSE)</f>
        <v>0.8</v>
      </c>
      <c r="H1208" s="343" t="str">
        <f>VLOOKUP($A1208,'2'!$X:$AB,5,FALSE)</f>
        <v>Yes</v>
      </c>
      <c r="J1208" s="144">
        <v>0.7</v>
      </c>
      <c r="K1208" s="144">
        <v>2183</v>
      </c>
      <c r="L1208" s="144" t="s">
        <v>4241</v>
      </c>
      <c r="M1208" s="144" t="s">
        <v>188</v>
      </c>
      <c r="N1208" s="144" t="s">
        <v>229</v>
      </c>
      <c r="O1208" s="343">
        <v>0.7</v>
      </c>
    </row>
    <row r="1209" spans="1:15" s="144" customFormat="1" ht="15">
      <c r="A1209" s="342">
        <v>1209</v>
      </c>
      <c r="B1209" s="144" t="s">
        <v>4242</v>
      </c>
      <c r="C1209" s="144" t="s">
        <v>4243</v>
      </c>
      <c r="D1209" s="144" t="s">
        <v>4244</v>
      </c>
      <c r="E1209" s="144" t="str">
        <f>VLOOKUP(A1209,'2'!$X:$AB,2,FALSE)</f>
        <v>A few days or more</v>
      </c>
      <c r="F1209" s="144">
        <f>VLOOKUP($A1209,'2'!$X:$AB,3,FALSE)</f>
        <v>0</v>
      </c>
      <c r="G1209" s="144">
        <f>VLOOKUP($A1209,'2'!$X:$AB,4,FALSE)</f>
        <v>1</v>
      </c>
      <c r="H1209" s="343" t="str">
        <f>VLOOKUP($A1209,'2'!$X:$AB,5,FALSE)</f>
        <v>No</v>
      </c>
      <c r="J1209" s="144">
        <v>12.39</v>
      </c>
      <c r="K1209" s="144">
        <v>2187</v>
      </c>
      <c r="L1209" s="144" t="s">
        <v>4245</v>
      </c>
      <c r="M1209" s="144" t="s">
        <v>188</v>
      </c>
      <c r="N1209" s="144" t="s">
        <v>240</v>
      </c>
      <c r="O1209" s="343">
        <v>12.39</v>
      </c>
    </row>
    <row r="1210" spans="1:15" s="144" customFormat="1" ht="15">
      <c r="A1210" s="342">
        <v>1210</v>
      </c>
      <c r="B1210" s="144" t="s">
        <v>4246</v>
      </c>
      <c r="C1210" s="144" t="s">
        <v>4247</v>
      </c>
      <c r="D1210" s="144" t="s">
        <v>4244</v>
      </c>
      <c r="E1210" s="144" t="str">
        <f>VLOOKUP(A1210,'2'!$X:$AB,2,FALSE)</f>
        <v>Within an hour</v>
      </c>
      <c r="F1210" s="144">
        <f>VLOOKUP($A1210,'2'!$X:$AB,3,FALSE)</f>
        <v>0.75</v>
      </c>
      <c r="G1210" s="144">
        <f>VLOOKUP($A1210,'2'!$X:$AB,4,FALSE)</f>
        <v>0.6</v>
      </c>
      <c r="H1210" s="343" t="str">
        <f>VLOOKUP($A1210,'2'!$X:$AB,5,FALSE)</f>
        <v>No</v>
      </c>
      <c r="J1210" s="144">
        <v>12.39</v>
      </c>
      <c r="K1210" s="144">
        <v>2189</v>
      </c>
      <c r="L1210" s="144" t="s">
        <v>4248</v>
      </c>
      <c r="M1210" s="144" t="s">
        <v>188</v>
      </c>
      <c r="N1210" s="144" t="s">
        <v>240</v>
      </c>
      <c r="O1210" s="343">
        <v>12.39</v>
      </c>
    </row>
    <row r="1211" spans="1:15" s="144" customFormat="1" ht="15">
      <c r="A1211" s="342">
        <v>1211</v>
      </c>
      <c r="B1211" s="144" t="s">
        <v>4249</v>
      </c>
      <c r="C1211" s="144" t="s">
        <v>4250</v>
      </c>
      <c r="D1211" s="144" t="s">
        <v>4251</v>
      </c>
      <c r="E1211" s="144" t="str">
        <f>VLOOKUP(A1211,'2'!$X:$AB,2,FALSE)</f>
        <v>Within an hour</v>
      </c>
      <c r="F1211" s="144">
        <f>VLOOKUP($A1211,'2'!$X:$AB,3,FALSE)</f>
        <v>1</v>
      </c>
      <c r="G1211" s="144">
        <f>VLOOKUP($A1211,'2'!$X:$AB,4,FALSE)</f>
        <v>0.99</v>
      </c>
      <c r="H1211" s="343" t="str">
        <f>VLOOKUP($A1211,'2'!$X:$AB,5,FALSE)</f>
        <v>Yes</v>
      </c>
      <c r="J1211" s="144">
        <v>7.78</v>
      </c>
      <c r="K1211" s="144">
        <v>2190</v>
      </c>
      <c r="L1211" s="144" t="s">
        <v>4252</v>
      </c>
      <c r="M1211" s="144" t="s">
        <v>188</v>
      </c>
      <c r="N1211" s="144" t="s">
        <v>165</v>
      </c>
      <c r="O1211" s="343">
        <v>7.78</v>
      </c>
    </row>
    <row r="1212" spans="1:15" s="144" customFormat="1" ht="15">
      <c r="A1212" s="342">
        <v>1212</v>
      </c>
      <c r="B1212" s="144" t="s">
        <v>4253</v>
      </c>
      <c r="C1212" s="144" t="s">
        <v>4254</v>
      </c>
      <c r="D1212" s="144" t="s">
        <v>4251</v>
      </c>
      <c r="E1212" s="144" t="str">
        <f>VLOOKUP(A1212,'2'!$X:$AB,2,FALSE)</f>
        <v>Within a day</v>
      </c>
      <c r="F1212" s="144">
        <f>VLOOKUP($A1212,'2'!$X:$AB,3,FALSE)</f>
        <v>1</v>
      </c>
      <c r="G1212" s="144">
        <f>VLOOKUP($A1212,'2'!$X:$AB,4,FALSE)</f>
        <v>1</v>
      </c>
      <c r="H1212" s="343" t="str">
        <f>VLOOKUP($A1212,'2'!$X:$AB,5,FALSE)</f>
        <v>Yes</v>
      </c>
      <c r="J1212" s="144">
        <v>4.2300000000000004</v>
      </c>
      <c r="K1212" s="144">
        <v>2190</v>
      </c>
      <c r="L1212" s="144" t="s">
        <v>4252</v>
      </c>
      <c r="M1212" s="144" t="s">
        <v>188</v>
      </c>
      <c r="N1212" s="144" t="s">
        <v>266</v>
      </c>
      <c r="O1212" s="343">
        <v>4.2300000000000004</v>
      </c>
    </row>
    <row r="1213" spans="1:15" s="144" customFormat="1" ht="15">
      <c r="A1213" s="342">
        <v>1213</v>
      </c>
      <c r="B1213" s="144" t="s">
        <v>4255</v>
      </c>
      <c r="C1213" s="144" t="s">
        <v>4256</v>
      </c>
      <c r="D1213" s="144" t="s">
        <v>4257</v>
      </c>
      <c r="E1213" s="144" t="str">
        <f>VLOOKUP(A1213,'2'!$X:$AB,2,FALSE)</f>
        <v>Within an hour</v>
      </c>
      <c r="F1213" s="144">
        <f>VLOOKUP($A1213,'2'!$X:$AB,3,FALSE)</f>
        <v>1</v>
      </c>
      <c r="G1213" s="144">
        <f>VLOOKUP($A1213,'2'!$X:$AB,4,FALSE)</f>
        <v>1</v>
      </c>
      <c r="H1213" s="343" t="str">
        <f>VLOOKUP($A1213,'2'!$X:$AB,5,FALSE)</f>
        <v>Yes</v>
      </c>
      <c r="J1213" s="144">
        <v>7.78</v>
      </c>
      <c r="K1213" s="144">
        <v>2193</v>
      </c>
      <c r="L1213" s="144" t="s">
        <v>4258</v>
      </c>
      <c r="M1213" s="144" t="s">
        <v>188</v>
      </c>
      <c r="N1213" s="144" t="s">
        <v>165</v>
      </c>
      <c r="O1213" s="343">
        <v>7.78</v>
      </c>
    </row>
    <row r="1214" spans="1:15" s="144" customFormat="1" ht="15">
      <c r="A1214" s="342">
        <v>1214</v>
      </c>
      <c r="B1214" s="144" t="s">
        <v>4259</v>
      </c>
      <c r="C1214" s="144" t="s">
        <v>4260</v>
      </c>
      <c r="D1214" s="144" t="s">
        <v>4257</v>
      </c>
      <c r="E1214" s="144" t="str">
        <f>VLOOKUP(A1214,'2'!$X:$AB,2,FALSE)</f>
        <v>Within an hour</v>
      </c>
      <c r="F1214" s="144">
        <f>VLOOKUP($A1214,'2'!$X:$AB,3,FALSE)</f>
        <v>1</v>
      </c>
      <c r="G1214" s="144">
        <f>VLOOKUP($A1214,'2'!$X:$AB,4,FALSE)</f>
        <v>0.98</v>
      </c>
      <c r="H1214" s="343" t="str">
        <f>VLOOKUP($A1214,'2'!$X:$AB,5,FALSE)</f>
        <v>Yes</v>
      </c>
      <c r="J1214" s="144">
        <v>4.2300000000000004</v>
      </c>
      <c r="K1214" s="144">
        <v>2193</v>
      </c>
      <c r="L1214" s="144" t="s">
        <v>4258</v>
      </c>
      <c r="M1214" s="144" t="s">
        <v>188</v>
      </c>
      <c r="N1214" s="144" t="s">
        <v>266</v>
      </c>
      <c r="O1214" s="343">
        <v>4.2300000000000004</v>
      </c>
    </row>
    <row r="1215" spans="1:15" s="144" customFormat="1" ht="15">
      <c r="A1215" s="342">
        <v>1215</v>
      </c>
      <c r="B1215" s="144" t="s">
        <v>4261</v>
      </c>
      <c r="C1215" s="144" t="s">
        <v>4262</v>
      </c>
      <c r="D1215" s="144" t="s">
        <v>4257</v>
      </c>
      <c r="E1215" s="144" t="str">
        <f>VLOOKUP(A1215,'2'!$X:$AB,2,FALSE)</f>
        <v>Within an hour</v>
      </c>
      <c r="F1215" s="144">
        <f>VLOOKUP($A1215,'2'!$X:$AB,3,FALSE)</f>
        <v>1</v>
      </c>
      <c r="G1215" s="144">
        <f>VLOOKUP($A1215,'2'!$X:$AB,4,FALSE)</f>
        <v>0.99</v>
      </c>
      <c r="H1215" s="343" t="str">
        <f>VLOOKUP($A1215,'2'!$X:$AB,5,FALSE)</f>
        <v>No</v>
      </c>
      <c r="J1215" s="144">
        <v>4</v>
      </c>
      <c r="K1215" s="144">
        <v>2196</v>
      </c>
      <c r="L1215" s="144" t="s">
        <v>4263</v>
      </c>
      <c r="M1215" s="144" t="s">
        <v>188</v>
      </c>
      <c r="N1215" s="144" t="s">
        <v>582</v>
      </c>
      <c r="O1215" s="343">
        <v>4</v>
      </c>
    </row>
    <row r="1216" spans="1:15" s="144" customFormat="1" ht="15">
      <c r="A1216" s="342">
        <v>1216</v>
      </c>
      <c r="B1216" s="144" t="s">
        <v>4264</v>
      </c>
      <c r="C1216" s="144" t="s">
        <v>4265</v>
      </c>
      <c r="D1216" s="144" t="s">
        <v>4266</v>
      </c>
      <c r="E1216" s="144" t="str">
        <f>VLOOKUP(A1216,'2'!$X:$AB,2,FALSE)</f>
        <v>Within an hour</v>
      </c>
      <c r="F1216" s="144">
        <f>VLOOKUP($A1216,'2'!$X:$AB,3,FALSE)</f>
        <v>1</v>
      </c>
      <c r="G1216" s="144">
        <f>VLOOKUP($A1216,'2'!$X:$AB,4,FALSE)</f>
        <v>0.94</v>
      </c>
      <c r="H1216" s="343" t="str">
        <f>VLOOKUP($A1216,'2'!$X:$AB,5,FALSE)</f>
        <v>No</v>
      </c>
      <c r="J1216" s="144">
        <v>19.989999999999998</v>
      </c>
      <c r="K1216" s="144">
        <v>2196</v>
      </c>
      <c r="L1216" s="144" t="s">
        <v>4263</v>
      </c>
      <c r="M1216" s="144" t="s">
        <v>188</v>
      </c>
      <c r="N1216" s="144" t="s">
        <v>582</v>
      </c>
      <c r="O1216" s="343">
        <v>19.989999999999998</v>
      </c>
    </row>
    <row r="1217" spans="1:15" s="144" customFormat="1" ht="15">
      <c r="A1217" s="342">
        <v>1217</v>
      </c>
      <c r="B1217" s="144" t="s">
        <v>4267</v>
      </c>
      <c r="C1217" s="144" t="s">
        <v>4268</v>
      </c>
      <c r="D1217" s="144" t="s">
        <v>4269</v>
      </c>
      <c r="E1217" s="144">
        <f>VLOOKUP(A1217,'2'!$X:$AB,2,FALSE)</f>
        <v>0</v>
      </c>
      <c r="F1217" s="144">
        <f>VLOOKUP($A1217,'2'!$X:$AB,3,FALSE)</f>
        <v>0</v>
      </c>
      <c r="G1217" s="144">
        <f>VLOOKUP($A1217,'2'!$X:$AB,4,FALSE)</f>
        <v>0</v>
      </c>
      <c r="H1217" s="343">
        <f>VLOOKUP($A1217,'2'!$X:$AB,5,FALSE)</f>
        <v>0</v>
      </c>
      <c r="J1217" s="144">
        <v>19.989999999999998</v>
      </c>
      <c r="K1217" s="144">
        <v>2196</v>
      </c>
      <c r="L1217" s="144" t="s">
        <v>4263</v>
      </c>
      <c r="M1217" s="144" t="s">
        <v>188</v>
      </c>
      <c r="N1217" s="144" t="s">
        <v>463</v>
      </c>
      <c r="O1217" s="343">
        <v>19.989999999999998</v>
      </c>
    </row>
    <row r="1218" spans="1:15" s="144" customFormat="1" ht="15">
      <c r="A1218" s="342">
        <v>1218</v>
      </c>
      <c r="B1218" s="144" t="s">
        <v>4270</v>
      </c>
      <c r="C1218" s="144" t="s">
        <v>4271</v>
      </c>
      <c r="D1218" s="144" t="s">
        <v>4269</v>
      </c>
      <c r="E1218" s="144" t="str">
        <f>VLOOKUP(A1218,'2'!$X:$AB,2,FALSE)</f>
        <v>Within an hour</v>
      </c>
      <c r="F1218" s="144">
        <f>VLOOKUP($A1218,'2'!$X:$AB,3,FALSE)</f>
        <v>1</v>
      </c>
      <c r="G1218" s="144">
        <f>VLOOKUP($A1218,'2'!$X:$AB,4,FALSE)</f>
        <v>0.99</v>
      </c>
      <c r="H1218" s="343" t="str">
        <f>VLOOKUP($A1218,'2'!$X:$AB,5,FALSE)</f>
        <v>Yes</v>
      </c>
      <c r="J1218" s="144">
        <v>7.18</v>
      </c>
      <c r="K1218" s="144">
        <v>2197</v>
      </c>
      <c r="L1218" s="144" t="s">
        <v>4272</v>
      </c>
      <c r="M1218" s="144" t="s">
        <v>188</v>
      </c>
      <c r="N1218" s="144" t="s">
        <v>582</v>
      </c>
      <c r="O1218" s="343">
        <v>7.18</v>
      </c>
    </row>
    <row r="1219" spans="1:15" s="144" customFormat="1" ht="15">
      <c r="A1219" s="342">
        <v>1219</v>
      </c>
      <c r="B1219" s="144" t="s">
        <v>4273</v>
      </c>
      <c r="C1219" s="144" t="s">
        <v>4274</v>
      </c>
      <c r="D1219" s="144" t="s">
        <v>4269</v>
      </c>
      <c r="E1219" s="144">
        <f>VLOOKUP(A1219,'2'!$X:$AB,2,FALSE)</f>
        <v>0</v>
      </c>
      <c r="F1219" s="144">
        <f>VLOOKUP($A1219,'2'!$X:$AB,3,FALSE)</f>
        <v>0</v>
      </c>
      <c r="G1219" s="144">
        <f>VLOOKUP($A1219,'2'!$X:$AB,4,FALSE)</f>
        <v>0</v>
      </c>
      <c r="H1219" s="343">
        <f>VLOOKUP($A1219,'2'!$X:$AB,5,FALSE)</f>
        <v>0</v>
      </c>
      <c r="J1219" s="144">
        <v>4.95</v>
      </c>
      <c r="K1219" s="144">
        <v>2197</v>
      </c>
      <c r="L1219" s="144" t="s">
        <v>4272</v>
      </c>
      <c r="M1219" s="144" t="s">
        <v>188</v>
      </c>
      <c r="N1219" s="144" t="s">
        <v>189</v>
      </c>
      <c r="O1219" s="343">
        <v>4.95</v>
      </c>
    </row>
    <row r="1220" spans="1:15" s="144" customFormat="1" ht="15">
      <c r="A1220" s="342">
        <v>1220</v>
      </c>
      <c r="B1220" s="144" t="s">
        <v>4275</v>
      </c>
      <c r="C1220" s="144" t="s">
        <v>4276</v>
      </c>
      <c r="D1220" s="144" t="s">
        <v>4269</v>
      </c>
      <c r="E1220" s="144" t="str">
        <f>VLOOKUP(A1220,'2'!$X:$AB,2,FALSE)</f>
        <v>Within a few hours</v>
      </c>
      <c r="F1220" s="144">
        <f>VLOOKUP($A1220,'2'!$X:$AB,3,FALSE)</f>
        <v>1</v>
      </c>
      <c r="G1220" s="144">
        <f>VLOOKUP($A1220,'2'!$X:$AB,4,FALSE)</f>
        <v>1</v>
      </c>
      <c r="H1220" s="343" t="str">
        <f>VLOOKUP($A1220,'2'!$X:$AB,5,FALSE)</f>
        <v>No</v>
      </c>
      <c r="J1220" s="144">
        <v>4.08</v>
      </c>
      <c r="K1220" s="144">
        <v>2198</v>
      </c>
      <c r="L1220" s="144" t="s">
        <v>4277</v>
      </c>
      <c r="M1220" s="144" t="s">
        <v>188</v>
      </c>
      <c r="N1220" s="144" t="s">
        <v>165</v>
      </c>
      <c r="O1220" s="343">
        <v>4.08</v>
      </c>
    </row>
    <row r="1221" spans="1:15" s="144" customFormat="1" ht="15">
      <c r="A1221" s="342">
        <v>1221</v>
      </c>
      <c r="B1221" s="144" t="s">
        <v>4278</v>
      </c>
      <c r="C1221" s="144" t="s">
        <v>4279</v>
      </c>
      <c r="D1221" s="144" t="s">
        <v>4269</v>
      </c>
      <c r="E1221" s="144" t="str">
        <f>VLOOKUP(A1221,'2'!$X:$AB,2,FALSE)</f>
        <v>Within an hour</v>
      </c>
      <c r="F1221" s="144">
        <f>VLOOKUP($A1221,'2'!$X:$AB,3,FALSE)</f>
        <v>0.9</v>
      </c>
      <c r="G1221" s="144">
        <f>VLOOKUP($A1221,'2'!$X:$AB,4,FALSE)</f>
        <v>0.4</v>
      </c>
      <c r="H1221" s="343" t="str">
        <f>VLOOKUP($A1221,'2'!$X:$AB,5,FALSE)</f>
        <v>No</v>
      </c>
      <c r="J1221" s="144">
        <v>53.03</v>
      </c>
      <c r="K1221" s="144">
        <v>2198</v>
      </c>
      <c r="L1221" s="144" t="s">
        <v>4277</v>
      </c>
      <c r="M1221" s="144" t="s">
        <v>176</v>
      </c>
      <c r="N1221" s="144" t="s">
        <v>463</v>
      </c>
      <c r="O1221" s="343">
        <v>53.03</v>
      </c>
    </row>
    <row r="1222" spans="1:15" s="144" customFormat="1" ht="15">
      <c r="A1222" s="342">
        <v>1222</v>
      </c>
      <c r="B1222" s="144" t="s">
        <v>4280</v>
      </c>
      <c r="C1222" s="144" t="s">
        <v>4281</v>
      </c>
      <c r="D1222" s="144" t="s">
        <v>4269</v>
      </c>
      <c r="E1222" s="144" t="str">
        <f>VLOOKUP(A1222,'2'!$X:$AB,2,FALSE)</f>
        <v>Within a day</v>
      </c>
      <c r="F1222" s="144">
        <f>VLOOKUP($A1222,'2'!$X:$AB,3,FALSE)</f>
        <v>1</v>
      </c>
      <c r="G1222" s="144">
        <f>VLOOKUP($A1222,'2'!$X:$AB,4,FALSE)</f>
        <v>0.64</v>
      </c>
      <c r="H1222" s="343" t="str">
        <f>VLOOKUP($A1222,'2'!$X:$AB,5,FALSE)</f>
        <v>Yes</v>
      </c>
      <c r="J1222" s="144">
        <v>13.56</v>
      </c>
      <c r="K1222" s="144">
        <v>2201</v>
      </c>
      <c r="L1222" s="144" t="s">
        <v>4282</v>
      </c>
      <c r="M1222" s="144" t="s">
        <v>188</v>
      </c>
      <c r="N1222" s="144" t="s">
        <v>189</v>
      </c>
      <c r="O1222" s="343">
        <v>13.56</v>
      </c>
    </row>
    <row r="1223" spans="1:15" s="144" customFormat="1" ht="15">
      <c r="A1223" s="342">
        <v>1223</v>
      </c>
      <c r="B1223" s="144" t="s">
        <v>4283</v>
      </c>
      <c r="C1223" s="144" t="s">
        <v>4284</v>
      </c>
      <c r="D1223" s="144" t="s">
        <v>4285</v>
      </c>
      <c r="E1223" s="144" t="str">
        <f>VLOOKUP(A1223,'2'!$X:$AB,2,FALSE)</f>
        <v>Within an hour</v>
      </c>
      <c r="F1223" s="144">
        <f>VLOOKUP($A1223,'2'!$X:$AB,3,FALSE)</f>
        <v>1</v>
      </c>
      <c r="G1223" s="144">
        <f>VLOOKUP($A1223,'2'!$X:$AB,4,FALSE)</f>
        <v>1</v>
      </c>
      <c r="H1223" s="343" t="str">
        <f>VLOOKUP($A1223,'2'!$X:$AB,5,FALSE)</f>
        <v>Yes</v>
      </c>
      <c r="J1223" s="144">
        <v>30</v>
      </c>
      <c r="K1223" s="144">
        <v>2202</v>
      </c>
      <c r="L1223" s="144" t="s">
        <v>4286</v>
      </c>
      <c r="M1223" s="144" t="s">
        <v>176</v>
      </c>
      <c r="N1223" s="144" t="s">
        <v>177</v>
      </c>
      <c r="O1223" s="343">
        <v>30</v>
      </c>
    </row>
    <row r="1224" spans="1:15" s="144" customFormat="1" ht="15">
      <c r="A1224" s="342">
        <v>1224</v>
      </c>
      <c r="B1224" s="144" t="s">
        <v>4287</v>
      </c>
      <c r="C1224" s="144" t="s">
        <v>4288</v>
      </c>
      <c r="D1224" s="144" t="s">
        <v>4285</v>
      </c>
      <c r="E1224" s="144" t="str">
        <f>VLOOKUP(A1224,'2'!$X:$AB,2,FALSE)</f>
        <v>Within a day</v>
      </c>
      <c r="F1224" s="144">
        <f>VLOOKUP($A1224,'2'!$X:$AB,3,FALSE)</f>
        <v>1</v>
      </c>
      <c r="G1224" s="144">
        <f>VLOOKUP($A1224,'2'!$X:$AB,4,FALSE)</f>
        <v>0.4</v>
      </c>
      <c r="H1224" s="343" t="str">
        <f>VLOOKUP($A1224,'2'!$X:$AB,5,FALSE)</f>
        <v>No</v>
      </c>
      <c r="J1224" s="144">
        <v>0.5</v>
      </c>
      <c r="K1224" s="144">
        <v>2202</v>
      </c>
      <c r="L1224" s="144" t="s">
        <v>4286</v>
      </c>
      <c r="M1224" s="144" t="s">
        <v>188</v>
      </c>
      <c r="N1224" s="144" t="s">
        <v>447</v>
      </c>
      <c r="O1224" s="343">
        <v>0.5</v>
      </c>
    </row>
    <row r="1225" spans="1:15" s="144" customFormat="1" ht="15">
      <c r="A1225" s="342">
        <v>1225</v>
      </c>
      <c r="B1225" s="144" t="s">
        <v>4289</v>
      </c>
      <c r="C1225" s="144" t="s">
        <v>4290</v>
      </c>
      <c r="D1225" s="144" t="s">
        <v>4291</v>
      </c>
      <c r="E1225" s="144">
        <f>VLOOKUP(A1225,'2'!$X:$AB,2,FALSE)</f>
        <v>0</v>
      </c>
      <c r="F1225" s="144">
        <f>VLOOKUP($A1225,'2'!$X:$AB,3,FALSE)</f>
        <v>0</v>
      </c>
      <c r="G1225" s="144">
        <f>VLOOKUP($A1225,'2'!$X:$AB,4,FALSE)</f>
        <v>0</v>
      </c>
      <c r="H1225" s="343">
        <f>VLOOKUP($A1225,'2'!$X:$AB,5,FALSE)</f>
        <v>0</v>
      </c>
      <c r="J1225" s="144">
        <v>0.8</v>
      </c>
      <c r="K1225" s="144">
        <v>2202</v>
      </c>
      <c r="L1225" s="144" t="s">
        <v>4286</v>
      </c>
      <c r="M1225" s="144" t="s">
        <v>188</v>
      </c>
      <c r="N1225" s="144" t="s">
        <v>315</v>
      </c>
      <c r="O1225" s="343">
        <v>0.8</v>
      </c>
    </row>
    <row r="1226" spans="1:15" s="144" customFormat="1" ht="15">
      <c r="A1226" s="342">
        <v>1226</v>
      </c>
      <c r="B1226" s="144" t="s">
        <v>4292</v>
      </c>
      <c r="C1226" s="144" t="s">
        <v>4293</v>
      </c>
      <c r="D1226" s="144" t="s">
        <v>4291</v>
      </c>
      <c r="E1226" s="144">
        <f>VLOOKUP(A1226,'2'!$X:$AB,2,FALSE)</f>
        <v>0</v>
      </c>
      <c r="F1226" s="144">
        <f>VLOOKUP($A1226,'2'!$X:$AB,3,FALSE)</f>
        <v>0</v>
      </c>
      <c r="G1226" s="144">
        <f>VLOOKUP($A1226,'2'!$X:$AB,4,FALSE)</f>
        <v>0</v>
      </c>
      <c r="H1226" s="343">
        <f>VLOOKUP($A1226,'2'!$X:$AB,5,FALSE)</f>
        <v>0</v>
      </c>
      <c r="J1226" s="144">
        <v>17.850000000000001</v>
      </c>
      <c r="K1226" s="144">
        <v>2203</v>
      </c>
      <c r="L1226" s="144" t="s">
        <v>4294</v>
      </c>
      <c r="M1226" s="144" t="s">
        <v>176</v>
      </c>
      <c r="N1226" s="144" t="s">
        <v>283</v>
      </c>
      <c r="O1226" s="343">
        <v>17.850000000000001</v>
      </c>
    </row>
    <row r="1227" spans="1:15" s="144" customFormat="1" ht="15">
      <c r="A1227" s="342">
        <v>1227</v>
      </c>
      <c r="B1227" s="144" t="s">
        <v>4295</v>
      </c>
      <c r="C1227" s="144" t="s">
        <v>4296</v>
      </c>
      <c r="D1227" s="144" t="s">
        <v>4297</v>
      </c>
      <c r="E1227" s="144" t="str">
        <f>VLOOKUP(A1227,'2'!$X:$AB,2,FALSE)</f>
        <v>Within a day</v>
      </c>
      <c r="F1227" s="144">
        <f>VLOOKUP($A1227,'2'!$X:$AB,3,FALSE)</f>
        <v>0.5</v>
      </c>
      <c r="G1227" s="144">
        <f>VLOOKUP($A1227,'2'!$X:$AB,4,FALSE)</f>
        <v>0.75</v>
      </c>
      <c r="H1227" s="343" t="str">
        <f>VLOOKUP($A1227,'2'!$X:$AB,5,FALSE)</f>
        <v>No</v>
      </c>
      <c r="J1227" s="144">
        <v>12.06</v>
      </c>
      <c r="K1227" s="144">
        <v>2203</v>
      </c>
      <c r="L1227" s="144" t="s">
        <v>4294</v>
      </c>
      <c r="M1227" s="144" t="s">
        <v>176</v>
      </c>
      <c r="N1227" s="144" t="s">
        <v>283</v>
      </c>
      <c r="O1227" s="343">
        <v>12.06</v>
      </c>
    </row>
    <row r="1228" spans="1:15" s="144" customFormat="1" ht="15">
      <c r="A1228" s="342">
        <v>1228</v>
      </c>
      <c r="B1228" s="144" t="s">
        <v>4298</v>
      </c>
      <c r="C1228" s="144" t="s">
        <v>4299</v>
      </c>
      <c r="D1228" s="144" t="s">
        <v>4297</v>
      </c>
      <c r="E1228" s="144" t="str">
        <f>VLOOKUP(A1228,'2'!$X:$AB,2,FALSE)</f>
        <v>Within an hour</v>
      </c>
      <c r="F1228" s="144">
        <f>VLOOKUP($A1228,'2'!$X:$AB,3,FALSE)</f>
        <v>0.89</v>
      </c>
      <c r="G1228" s="144">
        <f>VLOOKUP($A1228,'2'!$X:$AB,4,FALSE)</f>
        <v>0.82</v>
      </c>
      <c r="H1228" s="343" t="str">
        <f>VLOOKUP($A1228,'2'!$X:$AB,5,FALSE)</f>
        <v>No</v>
      </c>
      <c r="J1228" s="144">
        <v>19.190000000000001</v>
      </c>
      <c r="K1228" s="144">
        <v>2204</v>
      </c>
      <c r="L1228" s="144" t="s">
        <v>4300</v>
      </c>
      <c r="M1228" s="144" t="s">
        <v>176</v>
      </c>
      <c r="N1228" s="144" t="s">
        <v>177</v>
      </c>
      <c r="O1228" s="343">
        <v>19.190000000000001</v>
      </c>
    </row>
    <row r="1229" spans="1:15" s="144" customFormat="1" ht="15">
      <c r="A1229" s="342">
        <v>1229</v>
      </c>
      <c r="B1229" s="144" t="s">
        <v>4301</v>
      </c>
      <c r="C1229" s="144" t="s">
        <v>4302</v>
      </c>
      <c r="D1229" s="144" t="s">
        <v>4303</v>
      </c>
      <c r="E1229" s="144" t="str">
        <f>VLOOKUP(A1229,'2'!$X:$AB,2,FALSE)</f>
        <v>Within a day</v>
      </c>
      <c r="F1229" s="144">
        <f>VLOOKUP($A1229,'2'!$X:$AB,3,FALSE)</f>
        <v>1</v>
      </c>
      <c r="G1229" s="144">
        <f>VLOOKUP($A1229,'2'!$X:$AB,4,FALSE)</f>
        <v>1</v>
      </c>
      <c r="H1229" s="343" t="str">
        <f>VLOOKUP($A1229,'2'!$X:$AB,5,FALSE)</f>
        <v>No</v>
      </c>
      <c r="J1229" s="144">
        <v>154.12</v>
      </c>
      <c r="K1229" s="144">
        <v>2204</v>
      </c>
      <c r="L1229" s="144" t="s">
        <v>4300</v>
      </c>
      <c r="M1229" s="144" t="s">
        <v>176</v>
      </c>
      <c r="N1229" s="144" t="s">
        <v>511</v>
      </c>
      <c r="O1229" s="343">
        <v>154.12</v>
      </c>
    </row>
    <row r="1230" spans="1:15" s="144" customFormat="1" ht="15">
      <c r="A1230" s="342">
        <v>1230</v>
      </c>
      <c r="B1230" s="144" t="s">
        <v>4304</v>
      </c>
      <c r="C1230" s="144" t="s">
        <v>4305</v>
      </c>
      <c r="D1230" s="144" t="s">
        <v>4303</v>
      </c>
      <c r="E1230" s="144" t="str">
        <f>VLOOKUP(A1230,'2'!$X:$AB,2,FALSE)</f>
        <v>Within a few hours</v>
      </c>
      <c r="F1230" s="144">
        <f>VLOOKUP($A1230,'2'!$X:$AB,3,FALSE)</f>
        <v>1</v>
      </c>
      <c r="G1230" s="144">
        <f>VLOOKUP($A1230,'2'!$X:$AB,4,FALSE)</f>
        <v>0.42</v>
      </c>
      <c r="H1230" s="343" t="str">
        <f>VLOOKUP($A1230,'2'!$X:$AB,5,FALSE)</f>
        <v>No</v>
      </c>
      <c r="J1230" s="144">
        <v>1.99</v>
      </c>
      <c r="K1230" s="144">
        <v>2206</v>
      </c>
      <c r="L1230" s="144" t="s">
        <v>4306</v>
      </c>
      <c r="M1230" s="144" t="s">
        <v>188</v>
      </c>
      <c r="N1230" s="144" t="s">
        <v>582</v>
      </c>
      <c r="O1230" s="343">
        <v>1.99</v>
      </c>
    </row>
    <row r="1231" spans="1:15" s="144" customFormat="1" ht="15">
      <c r="A1231" s="342">
        <v>1231</v>
      </c>
      <c r="B1231" s="144" t="s">
        <v>4307</v>
      </c>
      <c r="C1231" s="144" t="s">
        <v>4308</v>
      </c>
      <c r="D1231" s="144" t="s">
        <v>4309</v>
      </c>
      <c r="E1231" s="144" t="str">
        <f>VLOOKUP(A1231,'2'!$X:$AB,2,FALSE)</f>
        <v>A few days or more</v>
      </c>
      <c r="F1231" s="144">
        <f>VLOOKUP($A1231,'2'!$X:$AB,3,FALSE)</f>
        <v>0</v>
      </c>
      <c r="G1231" s="144">
        <f>VLOOKUP($A1231,'2'!$X:$AB,4,FALSE)</f>
        <v>0.5</v>
      </c>
      <c r="H1231" s="343" t="str">
        <f>VLOOKUP($A1231,'2'!$X:$AB,5,FALSE)</f>
        <v>No</v>
      </c>
      <c r="J1231" s="144">
        <v>5.99</v>
      </c>
      <c r="K1231" s="144">
        <v>2206</v>
      </c>
      <c r="L1231" s="144" t="s">
        <v>4306</v>
      </c>
      <c r="M1231" s="144" t="s">
        <v>188</v>
      </c>
      <c r="N1231" s="144" t="s">
        <v>266</v>
      </c>
      <c r="O1231" s="343">
        <v>5.99</v>
      </c>
    </row>
    <row r="1232" spans="1:15" s="144" customFormat="1" ht="15">
      <c r="A1232" s="342">
        <v>1232</v>
      </c>
      <c r="B1232" s="144" t="s">
        <v>4310</v>
      </c>
      <c r="C1232" s="144" t="s">
        <v>4311</v>
      </c>
      <c r="D1232" s="144" t="s">
        <v>4309</v>
      </c>
      <c r="E1232" s="144" t="str">
        <f>VLOOKUP(A1232,'2'!$X:$AB,2,FALSE)</f>
        <v>Within a few hours</v>
      </c>
      <c r="F1232" s="144">
        <f>VLOOKUP($A1232,'2'!$X:$AB,3,FALSE)</f>
        <v>1</v>
      </c>
      <c r="G1232" s="144">
        <f>VLOOKUP($A1232,'2'!$X:$AB,4,FALSE)</f>
        <v>0.92</v>
      </c>
      <c r="H1232" s="343" t="str">
        <f>VLOOKUP($A1232,'2'!$X:$AB,5,FALSE)</f>
        <v>Yes</v>
      </c>
      <c r="J1232" s="144">
        <v>1.6</v>
      </c>
      <c r="K1232" s="144">
        <v>2209</v>
      </c>
      <c r="L1232" s="144" t="s">
        <v>4312</v>
      </c>
      <c r="M1232" s="144" t="s">
        <v>188</v>
      </c>
      <c r="N1232" s="144" t="s">
        <v>315</v>
      </c>
      <c r="O1232" s="343">
        <v>1.6</v>
      </c>
    </row>
    <row r="1233" spans="1:15" s="144" customFormat="1" ht="15">
      <c r="A1233" s="342">
        <v>1233</v>
      </c>
      <c r="B1233" s="144" t="s">
        <v>4313</v>
      </c>
      <c r="C1233" s="144" t="s">
        <v>4314</v>
      </c>
      <c r="D1233" s="144" t="s">
        <v>4309</v>
      </c>
      <c r="E1233" s="144">
        <f>VLOOKUP(A1233,'2'!$X:$AB,2,FALSE)</f>
        <v>0</v>
      </c>
      <c r="F1233" s="144">
        <f>VLOOKUP($A1233,'2'!$X:$AB,3,FALSE)</f>
        <v>0</v>
      </c>
      <c r="G1233" s="144">
        <f>VLOOKUP($A1233,'2'!$X:$AB,4,FALSE)</f>
        <v>0</v>
      </c>
      <c r="H1233" s="343">
        <f>VLOOKUP($A1233,'2'!$X:$AB,5,FALSE)</f>
        <v>0</v>
      </c>
      <c r="J1233" s="144">
        <v>35</v>
      </c>
      <c r="K1233" s="144">
        <v>2211</v>
      </c>
      <c r="L1233" s="144" t="s">
        <v>4315</v>
      </c>
      <c r="M1233" s="144" t="s">
        <v>164</v>
      </c>
      <c r="N1233" s="144" t="s">
        <v>463</v>
      </c>
      <c r="O1233" s="343">
        <v>35</v>
      </c>
    </row>
    <row r="1234" spans="1:15" s="144" customFormat="1" ht="15">
      <c r="A1234" s="342">
        <v>1234</v>
      </c>
      <c r="B1234" s="144" t="s">
        <v>4316</v>
      </c>
      <c r="C1234" s="144" t="s">
        <v>4317</v>
      </c>
      <c r="D1234" s="144" t="s">
        <v>4318</v>
      </c>
      <c r="E1234" s="144" t="str">
        <f>VLOOKUP(A1234,'2'!$X:$AB,2,FALSE)</f>
        <v>Within an hour</v>
      </c>
      <c r="F1234" s="144">
        <f>VLOOKUP($A1234,'2'!$X:$AB,3,FALSE)</f>
        <v>1</v>
      </c>
      <c r="G1234" s="144">
        <f>VLOOKUP($A1234,'2'!$X:$AB,4,FALSE)</f>
        <v>0.94</v>
      </c>
      <c r="H1234" s="343" t="str">
        <f>VLOOKUP($A1234,'2'!$X:$AB,5,FALSE)</f>
        <v>Yes</v>
      </c>
      <c r="J1234" s="144">
        <v>24.49</v>
      </c>
      <c r="K1234" s="144">
        <v>2212</v>
      </c>
      <c r="L1234" s="144" t="s">
        <v>4319</v>
      </c>
      <c r="M1234" s="144" t="s">
        <v>164</v>
      </c>
      <c r="N1234" s="144" t="s">
        <v>1254</v>
      </c>
      <c r="O1234" s="343">
        <v>24.49</v>
      </c>
    </row>
    <row r="1235" spans="1:15" s="144" customFormat="1" ht="15">
      <c r="A1235" s="342">
        <v>1235</v>
      </c>
      <c r="B1235" s="144" t="s">
        <v>4320</v>
      </c>
      <c r="C1235" s="144" t="s">
        <v>4321</v>
      </c>
      <c r="D1235" s="144" t="s">
        <v>4322</v>
      </c>
      <c r="E1235" s="144">
        <f>VLOOKUP(A1235,'2'!$X:$AB,2,FALSE)</f>
        <v>0</v>
      </c>
      <c r="F1235" s="144">
        <f>VLOOKUP($A1235,'2'!$X:$AB,3,FALSE)</f>
        <v>0</v>
      </c>
      <c r="G1235" s="144">
        <f>VLOOKUP($A1235,'2'!$X:$AB,4,FALSE)</f>
        <v>0</v>
      </c>
      <c r="H1235" s="343">
        <f>VLOOKUP($A1235,'2'!$X:$AB,5,FALSE)</f>
        <v>0</v>
      </c>
      <c r="J1235" s="144">
        <v>3.97</v>
      </c>
      <c r="K1235" s="144">
        <v>2215</v>
      </c>
      <c r="L1235" s="144" t="s">
        <v>4323</v>
      </c>
      <c r="M1235" s="144" t="s">
        <v>188</v>
      </c>
      <c r="N1235" s="144" t="s">
        <v>165</v>
      </c>
      <c r="O1235" s="343">
        <v>3.97</v>
      </c>
    </row>
    <row r="1236" spans="1:15" s="144" customFormat="1" ht="15">
      <c r="A1236" s="342">
        <v>1236</v>
      </c>
      <c r="B1236" s="144" t="s">
        <v>4324</v>
      </c>
      <c r="C1236" s="144" t="s">
        <v>4325</v>
      </c>
      <c r="D1236" s="144" t="s">
        <v>4326</v>
      </c>
      <c r="E1236" s="144" t="str">
        <f>VLOOKUP(A1236,'2'!$X:$AB,2,FALSE)</f>
        <v>Within a few hours</v>
      </c>
      <c r="F1236" s="144">
        <f>VLOOKUP($A1236,'2'!$X:$AB,3,FALSE)</f>
        <v>1</v>
      </c>
      <c r="G1236" s="144">
        <f>VLOOKUP($A1236,'2'!$X:$AB,4,FALSE)</f>
        <v>0.75</v>
      </c>
      <c r="H1236" s="343" t="str">
        <f>VLOOKUP($A1236,'2'!$X:$AB,5,FALSE)</f>
        <v>Yes</v>
      </c>
      <c r="J1236" s="144">
        <v>11.25</v>
      </c>
      <c r="K1236" s="144">
        <v>2216</v>
      </c>
      <c r="L1236" s="144" t="s">
        <v>4327</v>
      </c>
      <c r="M1236" s="144" t="s">
        <v>188</v>
      </c>
      <c r="N1236" s="144" t="s">
        <v>582</v>
      </c>
      <c r="O1236" s="343">
        <v>11.25</v>
      </c>
    </row>
    <row r="1237" spans="1:15" s="144" customFormat="1" ht="15">
      <c r="A1237" s="342">
        <v>1237</v>
      </c>
      <c r="B1237" s="144" t="s">
        <v>4328</v>
      </c>
      <c r="C1237" s="144" t="s">
        <v>4329</v>
      </c>
      <c r="D1237" s="144" t="s">
        <v>4326</v>
      </c>
      <c r="E1237" s="144" t="str">
        <f>VLOOKUP(A1237,'2'!$X:$AB,2,FALSE)</f>
        <v>Within a day</v>
      </c>
      <c r="F1237" s="144">
        <f>VLOOKUP($A1237,'2'!$X:$AB,3,FALSE)</f>
        <v>1</v>
      </c>
      <c r="G1237" s="144">
        <f>VLOOKUP($A1237,'2'!$X:$AB,4,FALSE)</f>
        <v>0.91</v>
      </c>
      <c r="H1237" s="343" t="str">
        <f>VLOOKUP($A1237,'2'!$X:$AB,5,FALSE)</f>
        <v>No</v>
      </c>
      <c r="J1237" s="144">
        <v>5.14</v>
      </c>
      <c r="K1237" s="144">
        <v>2216</v>
      </c>
      <c r="L1237" s="144" t="s">
        <v>4327</v>
      </c>
      <c r="M1237" s="144" t="s">
        <v>188</v>
      </c>
      <c r="N1237" s="144" t="s">
        <v>315</v>
      </c>
      <c r="O1237" s="343">
        <v>5.14</v>
      </c>
    </row>
    <row r="1238" spans="1:15" s="144" customFormat="1" ht="15">
      <c r="A1238" s="342">
        <v>1238</v>
      </c>
      <c r="B1238" s="144" t="s">
        <v>4330</v>
      </c>
      <c r="C1238" s="144" t="s">
        <v>4331</v>
      </c>
      <c r="D1238" s="144" t="s">
        <v>4332</v>
      </c>
      <c r="E1238" s="144" t="str">
        <f>VLOOKUP(A1238,'2'!$X:$AB,2,FALSE)</f>
        <v>Within an hour</v>
      </c>
      <c r="F1238" s="144">
        <f>VLOOKUP($A1238,'2'!$X:$AB,3,FALSE)</f>
        <v>1</v>
      </c>
      <c r="G1238" s="144">
        <f>VLOOKUP($A1238,'2'!$X:$AB,4,FALSE)</f>
        <v>0.33</v>
      </c>
      <c r="H1238" s="343" t="str">
        <f>VLOOKUP($A1238,'2'!$X:$AB,5,FALSE)</f>
        <v>No</v>
      </c>
      <c r="J1238" s="144">
        <v>5.3</v>
      </c>
      <c r="K1238" s="144">
        <v>2220</v>
      </c>
      <c r="L1238" s="144" t="s">
        <v>4333</v>
      </c>
      <c r="M1238" s="144" t="s">
        <v>188</v>
      </c>
      <c r="N1238" s="144" t="s">
        <v>189</v>
      </c>
      <c r="O1238" s="343">
        <v>5.3</v>
      </c>
    </row>
    <row r="1239" spans="1:15" s="144" customFormat="1" ht="15">
      <c r="A1239" s="342">
        <v>1239</v>
      </c>
      <c r="B1239" s="144" t="s">
        <v>4334</v>
      </c>
      <c r="C1239" s="144" t="s">
        <v>4335</v>
      </c>
      <c r="D1239" s="144" t="s">
        <v>4336</v>
      </c>
      <c r="E1239" s="144" t="str">
        <f>VLOOKUP(A1239,'2'!$X:$AB,2,FALSE)</f>
        <v>Within a few hours</v>
      </c>
      <c r="F1239" s="144">
        <f>VLOOKUP($A1239,'2'!$X:$AB,3,FALSE)</f>
        <v>1</v>
      </c>
      <c r="G1239" s="144">
        <f>VLOOKUP($A1239,'2'!$X:$AB,4,FALSE)</f>
        <v>0.9</v>
      </c>
      <c r="H1239" s="343" t="str">
        <f>VLOOKUP($A1239,'2'!$X:$AB,5,FALSE)</f>
        <v>Yes</v>
      </c>
      <c r="J1239" s="144">
        <v>42</v>
      </c>
      <c r="K1239" s="144">
        <v>2225</v>
      </c>
      <c r="L1239" s="144" t="s">
        <v>4337</v>
      </c>
      <c r="M1239" s="144" t="s">
        <v>176</v>
      </c>
      <c r="N1239" s="144" t="s">
        <v>177</v>
      </c>
      <c r="O1239" s="343">
        <v>42</v>
      </c>
    </row>
    <row r="1240" spans="1:15" s="144" customFormat="1" ht="15">
      <c r="A1240" s="342">
        <v>1240</v>
      </c>
      <c r="B1240" s="144" t="s">
        <v>4338</v>
      </c>
      <c r="C1240" s="144" t="s">
        <v>4339</v>
      </c>
      <c r="D1240" s="144" t="s">
        <v>4336</v>
      </c>
      <c r="E1240" s="144" t="str">
        <f>VLOOKUP(A1240,'2'!$X:$AB,2,FALSE)</f>
        <v>Within an hour</v>
      </c>
      <c r="F1240" s="144">
        <f>VLOOKUP($A1240,'2'!$X:$AB,3,FALSE)</f>
        <v>1</v>
      </c>
      <c r="G1240" s="144">
        <f>VLOOKUP($A1240,'2'!$X:$AB,4,FALSE)</f>
        <v>0.93</v>
      </c>
      <c r="H1240" s="343" t="str">
        <f>VLOOKUP($A1240,'2'!$X:$AB,5,FALSE)</f>
        <v>Yes</v>
      </c>
      <c r="J1240" s="144">
        <v>5.5</v>
      </c>
      <c r="K1240" s="144">
        <v>2240</v>
      </c>
      <c r="L1240" s="144" t="s">
        <v>4340</v>
      </c>
      <c r="M1240" s="144" t="s">
        <v>164</v>
      </c>
      <c r="N1240" s="144" t="s">
        <v>463</v>
      </c>
      <c r="O1240" s="343">
        <v>5.5</v>
      </c>
    </row>
    <row r="1241" spans="1:15" s="144" customFormat="1" ht="15">
      <c r="A1241" s="342">
        <v>1241</v>
      </c>
      <c r="B1241" s="144" t="s">
        <v>4341</v>
      </c>
      <c r="C1241" s="144" t="s">
        <v>4342</v>
      </c>
      <c r="D1241" s="144" t="s">
        <v>4336</v>
      </c>
      <c r="E1241" s="144" t="str">
        <f>VLOOKUP(A1241,'2'!$X:$AB,2,FALSE)</f>
        <v>Within an hour</v>
      </c>
      <c r="F1241" s="144">
        <f>VLOOKUP($A1241,'2'!$X:$AB,3,FALSE)</f>
        <v>1</v>
      </c>
      <c r="G1241" s="144">
        <f>VLOOKUP($A1241,'2'!$X:$AB,4,FALSE)</f>
        <v>0.4</v>
      </c>
      <c r="H1241" s="343" t="str">
        <f>VLOOKUP($A1241,'2'!$X:$AB,5,FALSE)</f>
        <v>No</v>
      </c>
      <c r="J1241" s="144">
        <v>5.33</v>
      </c>
      <c r="K1241" s="144">
        <v>2250</v>
      </c>
      <c r="L1241" s="144" t="s">
        <v>4343</v>
      </c>
      <c r="M1241" s="144" t="s">
        <v>188</v>
      </c>
      <c r="N1241" s="144" t="s">
        <v>189</v>
      </c>
      <c r="O1241" s="343">
        <v>5.33</v>
      </c>
    </row>
    <row r="1242" spans="1:15" s="144" customFormat="1" ht="15">
      <c r="A1242" s="342">
        <v>1242</v>
      </c>
      <c r="B1242" s="144" t="s">
        <v>4344</v>
      </c>
      <c r="C1242" s="144" t="s">
        <v>4345</v>
      </c>
      <c r="D1242" s="144" t="s">
        <v>4346</v>
      </c>
      <c r="E1242" s="144">
        <f>VLOOKUP(A1242,'2'!$X:$AB,2,FALSE)</f>
        <v>0</v>
      </c>
      <c r="F1242" s="144">
        <f>VLOOKUP($A1242,'2'!$X:$AB,3,FALSE)</f>
        <v>0</v>
      </c>
      <c r="G1242" s="144">
        <f>VLOOKUP($A1242,'2'!$X:$AB,4,FALSE)</f>
        <v>0</v>
      </c>
      <c r="H1242" s="343">
        <f>VLOOKUP($A1242,'2'!$X:$AB,5,FALSE)</f>
        <v>0</v>
      </c>
      <c r="J1242" s="144">
        <v>0.5</v>
      </c>
      <c r="K1242" s="144">
        <v>2254</v>
      </c>
      <c r="L1242" s="144" t="s">
        <v>4347</v>
      </c>
      <c r="M1242" s="144" t="s">
        <v>188</v>
      </c>
      <c r="N1242" s="144" t="s">
        <v>447</v>
      </c>
      <c r="O1242" s="343">
        <v>0.5</v>
      </c>
    </row>
    <row r="1243" spans="1:15" s="144" customFormat="1" ht="15">
      <c r="A1243" s="342">
        <v>1243</v>
      </c>
      <c r="B1243" s="144" t="s">
        <v>4348</v>
      </c>
      <c r="C1243" s="144" t="s">
        <v>4349</v>
      </c>
      <c r="D1243" s="144" t="s">
        <v>4350</v>
      </c>
      <c r="E1243" s="144" t="str">
        <f>VLOOKUP(A1243,'2'!$X:$AB,2,FALSE)</f>
        <v>Within a day</v>
      </c>
      <c r="F1243" s="144">
        <f>VLOOKUP($A1243,'2'!$X:$AB,3,FALSE)</f>
        <v>0.8</v>
      </c>
      <c r="G1243" s="144">
        <f>VLOOKUP($A1243,'2'!$X:$AB,4,FALSE)</f>
        <v>0.35</v>
      </c>
      <c r="H1243" s="343" t="str">
        <f>VLOOKUP($A1243,'2'!$X:$AB,5,FALSE)</f>
        <v>No</v>
      </c>
      <c r="J1243" s="144">
        <v>5.97</v>
      </c>
      <c r="K1243" s="144">
        <v>2254</v>
      </c>
      <c r="L1243" s="144" t="s">
        <v>4347</v>
      </c>
      <c r="M1243" s="144" t="s">
        <v>188</v>
      </c>
      <c r="N1243" s="144" t="s">
        <v>315</v>
      </c>
      <c r="O1243" s="343">
        <v>5.97</v>
      </c>
    </row>
    <row r="1244" spans="1:15" s="144" customFormat="1" ht="15">
      <c r="A1244" s="342">
        <v>1244</v>
      </c>
      <c r="B1244" s="144" t="s">
        <v>4351</v>
      </c>
      <c r="C1244" s="144" t="s">
        <v>4352</v>
      </c>
      <c r="D1244" s="144" t="s">
        <v>4350</v>
      </c>
      <c r="E1244" s="144" t="str">
        <f>VLOOKUP(A1244,'2'!$X:$AB,2,FALSE)</f>
        <v>Within an hour</v>
      </c>
      <c r="F1244" s="144">
        <f>VLOOKUP($A1244,'2'!$X:$AB,3,FALSE)</f>
        <v>0.9</v>
      </c>
      <c r="G1244" s="144">
        <f>VLOOKUP($A1244,'2'!$X:$AB,4,FALSE)</f>
        <v>0.97</v>
      </c>
      <c r="H1244" s="343" t="str">
        <f>VLOOKUP($A1244,'2'!$X:$AB,5,FALSE)</f>
        <v>No</v>
      </c>
      <c r="J1244" s="144">
        <v>5.46</v>
      </c>
      <c r="K1244" s="144">
        <v>2254</v>
      </c>
      <c r="L1244" s="144" t="s">
        <v>4347</v>
      </c>
      <c r="M1244" s="144" t="s">
        <v>188</v>
      </c>
      <c r="N1244" s="144" t="s">
        <v>315</v>
      </c>
      <c r="O1244" s="343">
        <v>5.46</v>
      </c>
    </row>
    <row r="1245" spans="1:15" s="144" customFormat="1" ht="15">
      <c r="A1245" s="342">
        <v>1245</v>
      </c>
      <c r="B1245" s="144" t="s">
        <v>4353</v>
      </c>
      <c r="C1245" s="144" t="s">
        <v>4354</v>
      </c>
      <c r="D1245" s="144" t="s">
        <v>4350</v>
      </c>
      <c r="E1245" s="144" t="str">
        <f>VLOOKUP(A1245,'2'!$X:$AB,2,FALSE)</f>
        <v>Within an hour</v>
      </c>
      <c r="F1245" s="144">
        <f>VLOOKUP($A1245,'2'!$X:$AB,3,FALSE)</f>
        <v>1</v>
      </c>
      <c r="G1245" s="144">
        <f>VLOOKUP($A1245,'2'!$X:$AB,4,FALSE)</f>
        <v>0.85</v>
      </c>
      <c r="H1245" s="343" t="str">
        <f>VLOOKUP($A1245,'2'!$X:$AB,5,FALSE)</f>
        <v>Yes</v>
      </c>
      <c r="J1245" s="144">
        <v>4.5</v>
      </c>
      <c r="K1245" s="144">
        <v>2256</v>
      </c>
      <c r="L1245" s="144" t="s">
        <v>4355</v>
      </c>
      <c r="M1245" s="144" t="s">
        <v>164</v>
      </c>
      <c r="N1245" s="144" t="s">
        <v>708</v>
      </c>
      <c r="O1245" s="343">
        <v>4.5</v>
      </c>
    </row>
    <row r="1246" spans="1:15" s="144" customFormat="1" ht="15">
      <c r="A1246" s="342">
        <v>1246</v>
      </c>
      <c r="B1246" s="144" t="s">
        <v>4356</v>
      </c>
      <c r="C1246" s="144" t="s">
        <v>4357</v>
      </c>
      <c r="D1246" s="144" t="s">
        <v>4350</v>
      </c>
      <c r="E1246" s="144" t="str">
        <f>VLOOKUP(A1246,'2'!$X:$AB,2,FALSE)</f>
        <v>Within a day</v>
      </c>
      <c r="F1246" s="144">
        <f>VLOOKUP($A1246,'2'!$X:$AB,3,FALSE)</f>
        <v>1</v>
      </c>
      <c r="G1246" s="144">
        <f>VLOOKUP($A1246,'2'!$X:$AB,4,FALSE)</f>
        <v>0.94</v>
      </c>
      <c r="H1246" s="343" t="str">
        <f>VLOOKUP($A1246,'2'!$X:$AB,5,FALSE)</f>
        <v>Yes</v>
      </c>
      <c r="J1246" s="144">
        <v>30</v>
      </c>
      <c r="K1246" s="144">
        <v>2256</v>
      </c>
      <c r="L1246" s="144" t="s">
        <v>4355</v>
      </c>
      <c r="M1246" s="144" t="s">
        <v>176</v>
      </c>
      <c r="N1246" s="144" t="s">
        <v>177</v>
      </c>
      <c r="O1246" s="343">
        <v>30</v>
      </c>
    </row>
    <row r="1247" spans="1:15" s="144" customFormat="1" ht="15">
      <c r="A1247" s="342">
        <v>1247</v>
      </c>
      <c r="B1247" s="144" t="s">
        <v>4358</v>
      </c>
      <c r="C1247" s="144" t="s">
        <v>4359</v>
      </c>
      <c r="D1247" s="144" t="s">
        <v>4360</v>
      </c>
      <c r="E1247" s="144" t="str">
        <f>VLOOKUP(A1247,'2'!$X:$AB,2,FALSE)</f>
        <v>Within a few hours</v>
      </c>
      <c r="F1247" s="144">
        <f>VLOOKUP($A1247,'2'!$X:$AB,3,FALSE)</f>
        <v>1</v>
      </c>
      <c r="G1247" s="144">
        <f>VLOOKUP($A1247,'2'!$X:$AB,4,FALSE)</f>
        <v>0.92</v>
      </c>
      <c r="H1247" s="343" t="str">
        <f>VLOOKUP($A1247,'2'!$X:$AB,5,FALSE)</f>
        <v>Yes</v>
      </c>
      <c r="J1247" s="144">
        <v>6.93</v>
      </c>
      <c r="K1247" s="144">
        <v>2257</v>
      </c>
      <c r="L1247" s="144" t="s">
        <v>4361</v>
      </c>
      <c r="M1247" s="144" t="s">
        <v>188</v>
      </c>
      <c r="N1247" s="144" t="s">
        <v>315</v>
      </c>
      <c r="O1247" s="343">
        <v>6.93</v>
      </c>
    </row>
    <row r="1248" spans="1:15" s="144" customFormat="1" ht="15">
      <c r="A1248" s="342">
        <v>1248</v>
      </c>
      <c r="B1248" s="144" t="s">
        <v>4362</v>
      </c>
      <c r="C1248" s="144" t="s">
        <v>4363</v>
      </c>
      <c r="D1248" s="144" t="s">
        <v>4360</v>
      </c>
      <c r="E1248" s="144" t="str">
        <f>VLOOKUP(A1248,'2'!$X:$AB,2,FALSE)</f>
        <v>Within an hour</v>
      </c>
      <c r="F1248" s="144">
        <f>VLOOKUP($A1248,'2'!$X:$AB,3,FALSE)</f>
        <v>1</v>
      </c>
      <c r="G1248" s="144">
        <f>VLOOKUP($A1248,'2'!$X:$AB,4,FALSE)</f>
        <v>0.82</v>
      </c>
      <c r="H1248" s="343" t="str">
        <f>VLOOKUP($A1248,'2'!$X:$AB,5,FALSE)</f>
        <v>Yes</v>
      </c>
      <c r="J1248" s="144">
        <v>1.39</v>
      </c>
      <c r="K1248" s="144">
        <v>2258</v>
      </c>
      <c r="L1248" s="144" t="s">
        <v>4364</v>
      </c>
      <c r="M1248" s="144" t="s">
        <v>164</v>
      </c>
      <c r="N1248" s="144" t="s">
        <v>240</v>
      </c>
      <c r="O1248" s="343">
        <v>1.39</v>
      </c>
    </row>
    <row r="1249" spans="1:15" s="144" customFormat="1" ht="15">
      <c r="A1249" s="342">
        <v>1249</v>
      </c>
      <c r="B1249" s="144" t="s">
        <v>4365</v>
      </c>
      <c r="C1249" s="144" t="s">
        <v>4366</v>
      </c>
      <c r="D1249" s="144" t="s">
        <v>4360</v>
      </c>
      <c r="E1249" s="144" t="str">
        <f>VLOOKUP(A1249,'2'!$X:$AB,2,FALSE)</f>
        <v>Within an hour</v>
      </c>
      <c r="F1249" s="144">
        <f>VLOOKUP($A1249,'2'!$X:$AB,3,FALSE)</f>
        <v>1</v>
      </c>
      <c r="G1249" s="144">
        <f>VLOOKUP($A1249,'2'!$X:$AB,4,FALSE)</f>
        <v>1</v>
      </c>
      <c r="H1249" s="343" t="str">
        <f>VLOOKUP($A1249,'2'!$X:$AB,5,FALSE)</f>
        <v>No</v>
      </c>
      <c r="J1249" s="144">
        <v>48.26</v>
      </c>
      <c r="K1249" s="144">
        <v>2258</v>
      </c>
      <c r="L1249" s="144" t="s">
        <v>4364</v>
      </c>
      <c r="M1249" s="144" t="s">
        <v>176</v>
      </c>
      <c r="N1249" s="144" t="s">
        <v>283</v>
      </c>
      <c r="O1249" s="343">
        <v>48.26</v>
      </c>
    </row>
    <row r="1250" spans="1:15" s="144" customFormat="1" ht="15">
      <c r="A1250" s="342">
        <v>1250</v>
      </c>
      <c r="B1250" s="144" t="s">
        <v>4367</v>
      </c>
      <c r="C1250" s="144" t="s">
        <v>4368</v>
      </c>
      <c r="D1250" s="144" t="s">
        <v>4369</v>
      </c>
      <c r="E1250" s="144" t="str">
        <f>VLOOKUP(A1250,'2'!$X:$AB,2,FALSE)</f>
        <v>Within an hour</v>
      </c>
      <c r="F1250" s="144">
        <f>VLOOKUP($A1250,'2'!$X:$AB,3,FALSE)</f>
        <v>1</v>
      </c>
      <c r="G1250" s="144">
        <f>VLOOKUP($A1250,'2'!$X:$AB,4,FALSE)</f>
        <v>0.94</v>
      </c>
      <c r="H1250" s="343" t="str">
        <f>VLOOKUP($A1250,'2'!$X:$AB,5,FALSE)</f>
        <v>Yes</v>
      </c>
      <c r="J1250" s="144">
        <v>0.49</v>
      </c>
      <c r="K1250" s="144">
        <v>2260</v>
      </c>
      <c r="L1250" s="144" t="s">
        <v>4370</v>
      </c>
      <c r="M1250" s="144" t="s">
        <v>188</v>
      </c>
      <c r="N1250" s="144" t="s">
        <v>447</v>
      </c>
      <c r="O1250" s="343">
        <v>0.49</v>
      </c>
    </row>
    <row r="1251" spans="1:15" s="144" customFormat="1" ht="15">
      <c r="A1251" s="342">
        <v>1251</v>
      </c>
      <c r="B1251" s="144" t="s">
        <v>4371</v>
      </c>
      <c r="C1251" s="144" t="s">
        <v>4372</v>
      </c>
      <c r="D1251" s="144" t="s">
        <v>4369</v>
      </c>
      <c r="E1251" s="144">
        <f>VLOOKUP(A1251,'2'!$X:$AB,2,FALSE)</f>
        <v>0</v>
      </c>
      <c r="F1251" s="144">
        <f>VLOOKUP($A1251,'2'!$X:$AB,3,FALSE)</f>
        <v>0</v>
      </c>
      <c r="G1251" s="144">
        <f>VLOOKUP($A1251,'2'!$X:$AB,4,FALSE)</f>
        <v>0</v>
      </c>
      <c r="H1251" s="343">
        <f>VLOOKUP($A1251,'2'!$X:$AB,5,FALSE)</f>
        <v>0</v>
      </c>
      <c r="J1251" s="144">
        <v>0.99</v>
      </c>
      <c r="K1251" s="144">
        <v>2260</v>
      </c>
      <c r="L1251" s="144" t="s">
        <v>4370</v>
      </c>
      <c r="M1251" s="144" t="s">
        <v>188</v>
      </c>
      <c r="N1251" s="144" t="s">
        <v>266</v>
      </c>
      <c r="O1251" s="343">
        <v>0.99</v>
      </c>
    </row>
    <row r="1252" spans="1:15" s="144" customFormat="1" ht="15">
      <c r="A1252" s="342">
        <v>1252</v>
      </c>
      <c r="B1252" s="144" t="s">
        <v>4373</v>
      </c>
      <c r="C1252" s="144" t="s">
        <v>4374</v>
      </c>
      <c r="D1252" s="144" t="s">
        <v>4375</v>
      </c>
      <c r="E1252" s="144" t="str">
        <f>VLOOKUP(A1252,'2'!$X:$AB,2,FALSE)</f>
        <v>Within a day</v>
      </c>
      <c r="F1252" s="144">
        <f>VLOOKUP($A1252,'2'!$X:$AB,3,FALSE)</f>
        <v>1</v>
      </c>
      <c r="G1252" s="144">
        <f>VLOOKUP($A1252,'2'!$X:$AB,4,FALSE)</f>
        <v>1</v>
      </c>
      <c r="H1252" s="343" t="str">
        <f>VLOOKUP($A1252,'2'!$X:$AB,5,FALSE)</f>
        <v>Yes</v>
      </c>
      <c r="J1252" s="144">
        <v>0.49</v>
      </c>
      <c r="K1252" s="144">
        <v>2260</v>
      </c>
      <c r="L1252" s="144" t="s">
        <v>4370</v>
      </c>
      <c r="M1252" s="144" t="s">
        <v>188</v>
      </c>
      <c r="N1252" s="144" t="s">
        <v>447</v>
      </c>
      <c r="O1252" s="343">
        <v>0.49</v>
      </c>
    </row>
    <row r="1253" spans="1:15" s="144" customFormat="1" ht="15">
      <c r="A1253" s="342">
        <v>1253</v>
      </c>
      <c r="B1253" s="144" t="s">
        <v>4376</v>
      </c>
      <c r="C1253" s="144" t="s">
        <v>4377</v>
      </c>
      <c r="D1253" s="144" t="s">
        <v>4375</v>
      </c>
      <c r="E1253" s="144" t="str">
        <f>VLOOKUP(A1253,'2'!$X:$AB,2,FALSE)</f>
        <v>Within an hour</v>
      </c>
      <c r="F1253" s="144">
        <f>VLOOKUP($A1253,'2'!$X:$AB,3,FALSE)</f>
        <v>1</v>
      </c>
      <c r="G1253" s="144">
        <f>VLOOKUP($A1253,'2'!$X:$AB,4,FALSE)</f>
        <v>1</v>
      </c>
      <c r="H1253" s="343" t="str">
        <f>VLOOKUP($A1253,'2'!$X:$AB,5,FALSE)</f>
        <v>Yes</v>
      </c>
      <c r="J1253" s="144">
        <v>14</v>
      </c>
      <c r="K1253" s="144">
        <v>2260</v>
      </c>
      <c r="L1253" s="144" t="s">
        <v>4370</v>
      </c>
      <c r="M1253" s="144" t="s">
        <v>176</v>
      </c>
      <c r="N1253" s="144" t="s">
        <v>283</v>
      </c>
      <c r="O1253" s="343">
        <v>14</v>
      </c>
    </row>
    <row r="1254" spans="1:15" s="144" customFormat="1" ht="15">
      <c r="A1254" s="342">
        <v>1254</v>
      </c>
      <c r="B1254" s="144" t="s">
        <v>4378</v>
      </c>
      <c r="C1254" s="144" t="s">
        <v>4379</v>
      </c>
      <c r="D1254" s="144" t="s">
        <v>4375</v>
      </c>
      <c r="E1254" s="144">
        <f>VLOOKUP(A1254,'2'!$X:$AB,2,FALSE)</f>
        <v>0</v>
      </c>
      <c r="F1254" s="144">
        <f>VLOOKUP($A1254,'2'!$X:$AB,3,FALSE)</f>
        <v>0</v>
      </c>
      <c r="G1254" s="144">
        <f>VLOOKUP($A1254,'2'!$X:$AB,4,FALSE)</f>
        <v>0</v>
      </c>
      <c r="H1254" s="343">
        <f>VLOOKUP($A1254,'2'!$X:$AB,5,FALSE)</f>
        <v>0</v>
      </c>
      <c r="J1254" s="144">
        <v>0.99</v>
      </c>
      <c r="K1254" s="144">
        <v>2264</v>
      </c>
      <c r="L1254" s="144" t="s">
        <v>4380</v>
      </c>
      <c r="M1254" s="144" t="s">
        <v>188</v>
      </c>
      <c r="N1254" s="144" t="s">
        <v>708</v>
      </c>
      <c r="O1254" s="343">
        <v>0.99</v>
      </c>
    </row>
    <row r="1255" spans="1:15" s="144" customFormat="1" ht="15">
      <c r="A1255" s="342">
        <v>1255</v>
      </c>
      <c r="B1255" s="144" t="s">
        <v>4381</v>
      </c>
      <c r="C1255" s="144" t="s">
        <v>4382</v>
      </c>
      <c r="D1255" s="144" t="s">
        <v>4383</v>
      </c>
      <c r="E1255" s="144" t="str">
        <f>VLOOKUP(A1255,'2'!$X:$AB,2,FALSE)</f>
        <v>A few days or more</v>
      </c>
      <c r="F1255" s="144">
        <f>VLOOKUP($A1255,'2'!$X:$AB,3,FALSE)</f>
        <v>0</v>
      </c>
      <c r="G1255" s="144">
        <f>VLOOKUP($A1255,'2'!$X:$AB,4,FALSE)</f>
        <v>0.2</v>
      </c>
      <c r="H1255" s="343" t="str">
        <f>VLOOKUP($A1255,'2'!$X:$AB,5,FALSE)</f>
        <v>No</v>
      </c>
      <c r="J1255" s="144">
        <v>6.28</v>
      </c>
      <c r="K1255" s="144">
        <v>2265</v>
      </c>
      <c r="L1255" s="144" t="s">
        <v>4384</v>
      </c>
      <c r="M1255" s="144" t="s">
        <v>188</v>
      </c>
      <c r="N1255" s="144" t="s">
        <v>369</v>
      </c>
      <c r="O1255" s="343">
        <v>6.28</v>
      </c>
    </row>
    <row r="1256" spans="1:15" s="144" customFormat="1" ht="15">
      <c r="A1256" s="342">
        <v>1256</v>
      </c>
      <c r="B1256" s="144" t="s">
        <v>4385</v>
      </c>
      <c r="C1256" s="144" t="s">
        <v>4386</v>
      </c>
      <c r="D1256" s="144" t="s">
        <v>4383</v>
      </c>
      <c r="E1256" s="144">
        <f>VLOOKUP(A1256,'2'!$X:$AB,2,FALSE)</f>
        <v>0</v>
      </c>
      <c r="F1256" s="144">
        <f>VLOOKUP($A1256,'2'!$X:$AB,3,FALSE)</f>
        <v>0</v>
      </c>
      <c r="G1256" s="144">
        <f>VLOOKUP($A1256,'2'!$X:$AB,4,FALSE)</f>
        <v>0</v>
      </c>
      <c r="H1256" s="343">
        <f>VLOOKUP($A1256,'2'!$X:$AB,5,FALSE)</f>
        <v>0</v>
      </c>
      <c r="J1256" s="144">
        <v>7.86</v>
      </c>
      <c r="K1256" s="144">
        <v>2265</v>
      </c>
      <c r="L1256" s="144" t="s">
        <v>4384</v>
      </c>
      <c r="M1256" s="144" t="s">
        <v>188</v>
      </c>
      <c r="N1256" s="144" t="s">
        <v>315</v>
      </c>
      <c r="O1256" s="343">
        <v>7.86</v>
      </c>
    </row>
    <row r="1257" spans="1:15" s="144" customFormat="1" ht="15">
      <c r="A1257" s="342">
        <v>1257</v>
      </c>
      <c r="B1257" s="144" t="s">
        <v>4387</v>
      </c>
      <c r="C1257" s="144" t="s">
        <v>4388</v>
      </c>
      <c r="D1257" s="144" t="s">
        <v>4389</v>
      </c>
      <c r="E1257" s="144" t="str">
        <f>VLOOKUP(A1257,'2'!$X:$AB,2,FALSE)</f>
        <v>Within an hour</v>
      </c>
      <c r="F1257" s="144">
        <f>VLOOKUP($A1257,'2'!$X:$AB,3,FALSE)</f>
        <v>1</v>
      </c>
      <c r="G1257" s="144">
        <f>VLOOKUP($A1257,'2'!$X:$AB,4,FALSE)</f>
        <v>0.99</v>
      </c>
      <c r="H1257" s="343" t="str">
        <f>VLOOKUP($A1257,'2'!$X:$AB,5,FALSE)</f>
        <v>Yes</v>
      </c>
      <c r="J1257" s="144">
        <v>6.12</v>
      </c>
      <c r="K1257" s="144">
        <v>2266</v>
      </c>
      <c r="L1257" s="144" t="s">
        <v>4390</v>
      </c>
      <c r="M1257" s="144" t="s">
        <v>188</v>
      </c>
      <c r="N1257" s="144" t="s">
        <v>708</v>
      </c>
      <c r="O1257" s="343">
        <v>6.12</v>
      </c>
    </row>
    <row r="1258" spans="1:15" s="144" customFormat="1" ht="15">
      <c r="A1258" s="342">
        <v>1258</v>
      </c>
      <c r="B1258" s="144" t="s">
        <v>4391</v>
      </c>
      <c r="C1258" s="144" t="s">
        <v>4392</v>
      </c>
      <c r="D1258" s="144" t="s">
        <v>4389</v>
      </c>
      <c r="E1258" s="144" t="str">
        <f>VLOOKUP(A1258,'2'!$X:$AB,2,FALSE)</f>
        <v>Within an hour</v>
      </c>
      <c r="F1258" s="144">
        <f>VLOOKUP($A1258,'2'!$X:$AB,3,FALSE)</f>
        <v>1</v>
      </c>
      <c r="G1258" s="144">
        <f>VLOOKUP($A1258,'2'!$X:$AB,4,FALSE)</f>
        <v>0.89</v>
      </c>
      <c r="H1258" s="343" t="str">
        <f>VLOOKUP($A1258,'2'!$X:$AB,5,FALSE)</f>
        <v>Yes</v>
      </c>
      <c r="J1258" s="144">
        <v>1.39</v>
      </c>
      <c r="K1258" s="144">
        <v>2266</v>
      </c>
      <c r="L1258" s="144" t="s">
        <v>4390</v>
      </c>
      <c r="M1258" s="144" t="s">
        <v>188</v>
      </c>
      <c r="N1258" s="144" t="s">
        <v>240</v>
      </c>
      <c r="O1258" s="343">
        <v>1.39</v>
      </c>
    </row>
    <row r="1259" spans="1:15" s="144" customFormat="1" ht="15">
      <c r="A1259" s="342">
        <v>1259</v>
      </c>
      <c r="B1259" s="144" t="s">
        <v>4393</v>
      </c>
      <c r="C1259" s="144" t="s">
        <v>4394</v>
      </c>
      <c r="D1259" s="144" t="s">
        <v>4389</v>
      </c>
      <c r="E1259" s="144" t="str">
        <f>VLOOKUP(A1259,'2'!$X:$AB,2,FALSE)</f>
        <v>A few days or more</v>
      </c>
      <c r="F1259" s="144">
        <f>VLOOKUP($A1259,'2'!$X:$AB,3,FALSE)</f>
        <v>0.25</v>
      </c>
      <c r="G1259" s="144">
        <f>VLOOKUP($A1259,'2'!$X:$AB,4,FALSE)</f>
        <v>0.36</v>
      </c>
      <c r="H1259" s="343" t="str">
        <f>VLOOKUP($A1259,'2'!$X:$AB,5,FALSE)</f>
        <v>No</v>
      </c>
      <c r="J1259" s="144">
        <v>66.67</v>
      </c>
      <c r="K1259" s="144">
        <v>2268</v>
      </c>
      <c r="L1259" s="144" t="s">
        <v>4395</v>
      </c>
      <c r="M1259" s="144" t="s">
        <v>176</v>
      </c>
      <c r="N1259" s="144" t="s">
        <v>511</v>
      </c>
      <c r="O1259" s="343">
        <v>66.67</v>
      </c>
    </row>
    <row r="1260" spans="1:15" s="144" customFormat="1" ht="15">
      <c r="A1260" s="342">
        <v>1260</v>
      </c>
      <c r="B1260" s="144" t="s">
        <v>4396</v>
      </c>
      <c r="C1260" s="144" t="s">
        <v>4397</v>
      </c>
      <c r="D1260" s="144" t="s">
        <v>4389</v>
      </c>
      <c r="E1260" s="144" t="str">
        <f>VLOOKUP(A1260,'2'!$X:$AB,2,FALSE)</f>
        <v>A few days or more</v>
      </c>
      <c r="F1260" s="144">
        <f>VLOOKUP($A1260,'2'!$X:$AB,3,FALSE)</f>
        <v>0</v>
      </c>
      <c r="G1260" s="144">
        <f>VLOOKUP($A1260,'2'!$X:$AB,4,FALSE)</f>
        <v>0.5</v>
      </c>
      <c r="H1260" s="343" t="str">
        <f>VLOOKUP($A1260,'2'!$X:$AB,5,FALSE)</f>
        <v>No</v>
      </c>
      <c r="J1260" s="144">
        <v>6.32</v>
      </c>
      <c r="K1260" s="144">
        <v>2270</v>
      </c>
      <c r="L1260" s="144" t="s">
        <v>4398</v>
      </c>
      <c r="M1260" s="144" t="s">
        <v>188</v>
      </c>
      <c r="N1260" s="144" t="s">
        <v>708</v>
      </c>
      <c r="O1260" s="343">
        <v>6.32</v>
      </c>
    </row>
    <row r="1261" spans="1:15" s="144" customFormat="1" ht="15">
      <c r="A1261" s="342">
        <v>1261</v>
      </c>
      <c r="B1261" s="144" t="s">
        <v>4399</v>
      </c>
      <c r="C1261" s="144" t="s">
        <v>4400</v>
      </c>
      <c r="D1261" s="144" t="s">
        <v>4389</v>
      </c>
      <c r="E1261" s="144" t="str">
        <f>VLOOKUP(A1261,'2'!$X:$AB,2,FALSE)</f>
        <v>Within a few hours</v>
      </c>
      <c r="F1261" s="144">
        <f>VLOOKUP($A1261,'2'!$X:$AB,3,FALSE)</f>
        <v>0.75</v>
      </c>
      <c r="G1261" s="144">
        <f>VLOOKUP($A1261,'2'!$X:$AB,4,FALSE)</f>
        <v>0.86</v>
      </c>
      <c r="H1261" s="343" t="str">
        <f>VLOOKUP($A1261,'2'!$X:$AB,5,FALSE)</f>
        <v>No</v>
      </c>
      <c r="J1261" s="144">
        <v>2.58</v>
      </c>
      <c r="K1261" s="144">
        <v>2270</v>
      </c>
      <c r="L1261" s="144" t="s">
        <v>4398</v>
      </c>
      <c r="M1261" s="144" t="s">
        <v>188</v>
      </c>
      <c r="N1261" s="144" t="s">
        <v>229</v>
      </c>
      <c r="O1261" s="343">
        <v>2.58</v>
      </c>
    </row>
    <row r="1262" spans="1:15" s="144" customFormat="1" ht="15">
      <c r="A1262" s="342">
        <v>1262</v>
      </c>
      <c r="B1262" s="144" t="s">
        <v>4401</v>
      </c>
      <c r="C1262" s="144" t="s">
        <v>4402</v>
      </c>
      <c r="D1262" s="144" t="s">
        <v>4403</v>
      </c>
      <c r="E1262" s="144" t="str">
        <f>VLOOKUP(A1262,'2'!$X:$AB,2,FALSE)</f>
        <v>Within a day</v>
      </c>
      <c r="F1262" s="144">
        <f>VLOOKUP($A1262,'2'!$X:$AB,3,FALSE)</f>
        <v>0.92</v>
      </c>
      <c r="G1262" s="144">
        <f>VLOOKUP($A1262,'2'!$X:$AB,4,FALSE)</f>
        <v>0.82</v>
      </c>
      <c r="H1262" s="343" t="str">
        <f>VLOOKUP($A1262,'2'!$X:$AB,5,FALSE)</f>
        <v>Yes</v>
      </c>
      <c r="J1262" s="144">
        <v>2.5</v>
      </c>
      <c r="K1262" s="144">
        <v>2270</v>
      </c>
      <c r="L1262" s="144" t="s">
        <v>4398</v>
      </c>
      <c r="M1262" s="144" t="s">
        <v>188</v>
      </c>
      <c r="N1262" s="144" t="s">
        <v>266</v>
      </c>
      <c r="O1262" s="343">
        <v>2.5</v>
      </c>
    </row>
    <row r="1263" spans="1:15" s="144" customFormat="1" ht="15">
      <c r="A1263" s="342">
        <v>1263</v>
      </c>
      <c r="B1263" s="144" t="s">
        <v>4404</v>
      </c>
      <c r="C1263" s="144" t="s">
        <v>4405</v>
      </c>
      <c r="D1263" s="144" t="s">
        <v>4403</v>
      </c>
      <c r="E1263" s="144" t="str">
        <f>VLOOKUP(A1263,'2'!$X:$AB,2,FALSE)</f>
        <v>A few days or more</v>
      </c>
      <c r="F1263" s="144">
        <f>VLOOKUP($A1263,'2'!$X:$AB,3,FALSE)</f>
        <v>0</v>
      </c>
      <c r="G1263" s="144">
        <f>VLOOKUP($A1263,'2'!$X:$AB,4,FALSE)</f>
        <v>1</v>
      </c>
      <c r="H1263" s="343" t="str">
        <f>VLOOKUP($A1263,'2'!$X:$AB,5,FALSE)</f>
        <v>No</v>
      </c>
      <c r="J1263" s="144">
        <v>7.42</v>
      </c>
      <c r="K1263" s="144">
        <v>2272</v>
      </c>
      <c r="L1263" s="144" t="s">
        <v>4406</v>
      </c>
      <c r="M1263" s="144" t="s">
        <v>164</v>
      </c>
      <c r="N1263" s="144" t="s">
        <v>574</v>
      </c>
      <c r="O1263" s="343">
        <v>7.42</v>
      </c>
    </row>
    <row r="1264" spans="1:15" s="144" customFormat="1" ht="15">
      <c r="A1264" s="342">
        <v>1264</v>
      </c>
      <c r="B1264" s="144" t="s">
        <v>4407</v>
      </c>
      <c r="C1264" s="144" t="s">
        <v>4408</v>
      </c>
      <c r="D1264" s="144" t="s">
        <v>4403</v>
      </c>
      <c r="E1264" s="144" t="str">
        <f>VLOOKUP(A1264,'2'!$X:$AB,2,FALSE)</f>
        <v>Within an hour</v>
      </c>
      <c r="F1264" s="144">
        <f>VLOOKUP($A1264,'2'!$X:$AB,3,FALSE)</f>
        <v>1</v>
      </c>
      <c r="G1264" s="144">
        <f>VLOOKUP($A1264,'2'!$X:$AB,4,FALSE)</f>
        <v>0.97</v>
      </c>
      <c r="H1264" s="343" t="str">
        <f>VLOOKUP($A1264,'2'!$X:$AB,5,FALSE)</f>
        <v>No</v>
      </c>
      <c r="J1264" s="144">
        <v>3.99</v>
      </c>
      <c r="K1264" s="144">
        <v>2273</v>
      </c>
      <c r="L1264" s="144" t="s">
        <v>4409</v>
      </c>
      <c r="M1264" s="144" t="s">
        <v>188</v>
      </c>
      <c r="N1264" s="144" t="s">
        <v>708</v>
      </c>
      <c r="O1264" s="343">
        <v>3.99</v>
      </c>
    </row>
    <row r="1265" spans="1:15" s="144" customFormat="1" ht="15">
      <c r="A1265" s="342">
        <v>1265</v>
      </c>
      <c r="B1265" s="144" t="s">
        <v>4410</v>
      </c>
      <c r="C1265" s="144" t="s">
        <v>4411</v>
      </c>
      <c r="D1265" s="144" t="s">
        <v>4412</v>
      </c>
      <c r="E1265" s="144" t="str">
        <f>VLOOKUP(A1265,'2'!$X:$AB,2,FALSE)</f>
        <v>Within an hour</v>
      </c>
      <c r="F1265" s="144">
        <f>VLOOKUP($A1265,'2'!$X:$AB,3,FALSE)</f>
        <v>1</v>
      </c>
      <c r="G1265" s="144">
        <f>VLOOKUP($A1265,'2'!$X:$AB,4,FALSE)</f>
        <v>0.96</v>
      </c>
      <c r="H1265" s="343" t="str">
        <f>VLOOKUP($A1265,'2'!$X:$AB,5,FALSE)</f>
        <v>No</v>
      </c>
      <c r="J1265" s="144">
        <v>5</v>
      </c>
      <c r="K1265" s="144">
        <v>2273</v>
      </c>
      <c r="L1265" s="144" t="s">
        <v>4409</v>
      </c>
      <c r="M1265" s="144" t="s">
        <v>188</v>
      </c>
      <c r="N1265" s="144" t="s">
        <v>266</v>
      </c>
      <c r="O1265" s="343">
        <v>5</v>
      </c>
    </row>
    <row r="1266" spans="1:15" s="144" customFormat="1" ht="15">
      <c r="A1266" s="342">
        <v>1266</v>
      </c>
      <c r="B1266" s="144" t="s">
        <v>4413</v>
      </c>
      <c r="C1266" s="144" t="s">
        <v>4414</v>
      </c>
      <c r="D1266" s="144" t="s">
        <v>4415</v>
      </c>
      <c r="E1266" s="144" t="str">
        <f>VLOOKUP(A1266,'2'!$X:$AB,2,FALSE)</f>
        <v>Within a day</v>
      </c>
      <c r="F1266" s="144">
        <f>VLOOKUP($A1266,'2'!$X:$AB,3,FALSE)</f>
        <v>1</v>
      </c>
      <c r="G1266" s="144">
        <f>VLOOKUP($A1266,'2'!$X:$AB,4,FALSE)</f>
        <v>0.71</v>
      </c>
      <c r="H1266" s="343" t="str">
        <f>VLOOKUP($A1266,'2'!$X:$AB,5,FALSE)</f>
        <v>No</v>
      </c>
      <c r="J1266" s="144">
        <v>15.68</v>
      </c>
      <c r="K1266" s="144">
        <v>2274</v>
      </c>
      <c r="L1266" s="144" t="s">
        <v>4416</v>
      </c>
      <c r="M1266" s="144" t="s">
        <v>176</v>
      </c>
      <c r="N1266" s="144" t="s">
        <v>189</v>
      </c>
      <c r="O1266" s="343">
        <v>15.68</v>
      </c>
    </row>
    <row r="1267" spans="1:15" s="144" customFormat="1" ht="15">
      <c r="A1267" s="342">
        <v>1267</v>
      </c>
      <c r="B1267" s="144" t="s">
        <v>4417</v>
      </c>
      <c r="C1267" s="144" t="s">
        <v>4418</v>
      </c>
      <c r="D1267" s="144" t="s">
        <v>4419</v>
      </c>
      <c r="E1267" s="144" t="str">
        <f>VLOOKUP(A1267,'2'!$X:$AB,2,FALSE)</f>
        <v>Within a day</v>
      </c>
      <c r="F1267" s="144">
        <f>VLOOKUP($A1267,'2'!$X:$AB,3,FALSE)</f>
        <v>0.5</v>
      </c>
      <c r="G1267" s="144">
        <f>VLOOKUP($A1267,'2'!$X:$AB,4,FALSE)</f>
        <v>0.87</v>
      </c>
      <c r="H1267" s="343" t="str">
        <f>VLOOKUP($A1267,'2'!$X:$AB,5,FALSE)</f>
        <v>Yes</v>
      </c>
      <c r="J1267" s="144">
        <v>8.99</v>
      </c>
      <c r="K1267" s="144">
        <v>2276</v>
      </c>
      <c r="L1267" s="144" t="s">
        <v>4420</v>
      </c>
      <c r="M1267" s="144" t="s">
        <v>188</v>
      </c>
      <c r="N1267" s="144" t="s">
        <v>266</v>
      </c>
      <c r="O1267" s="343">
        <v>8.99</v>
      </c>
    </row>
    <row r="1268" spans="1:15" s="144" customFormat="1" ht="15">
      <c r="A1268" s="342">
        <v>1268</v>
      </c>
      <c r="B1268" s="144" t="s">
        <v>4421</v>
      </c>
      <c r="C1268" s="144" t="s">
        <v>4422</v>
      </c>
      <c r="D1268" s="144" t="s">
        <v>4419</v>
      </c>
      <c r="E1268" s="144" t="str">
        <f>VLOOKUP(A1268,'2'!$X:$AB,2,FALSE)</f>
        <v>Within a day</v>
      </c>
      <c r="F1268" s="144">
        <f>VLOOKUP($A1268,'2'!$X:$AB,3,FALSE)</f>
        <v>0.5</v>
      </c>
      <c r="G1268" s="144">
        <f>VLOOKUP($A1268,'2'!$X:$AB,4,FALSE)</f>
        <v>0.93</v>
      </c>
      <c r="H1268" s="343" t="str">
        <f>VLOOKUP($A1268,'2'!$X:$AB,5,FALSE)</f>
        <v>No</v>
      </c>
      <c r="J1268" s="144">
        <v>2.5</v>
      </c>
      <c r="K1268" s="144">
        <v>2279</v>
      </c>
      <c r="L1268" s="144" t="s">
        <v>4423</v>
      </c>
      <c r="M1268" s="144" t="s">
        <v>164</v>
      </c>
      <c r="N1268" s="144" t="s">
        <v>240</v>
      </c>
      <c r="O1268" s="343">
        <v>2.5</v>
      </c>
    </row>
    <row r="1269" spans="1:15" s="144" customFormat="1" ht="15">
      <c r="A1269" s="342">
        <v>1269</v>
      </c>
      <c r="B1269" s="144" t="s">
        <v>4424</v>
      </c>
      <c r="C1269" s="144" t="s">
        <v>4425</v>
      </c>
      <c r="D1269" s="144" t="s">
        <v>4419</v>
      </c>
      <c r="E1269" s="144" t="str">
        <f>VLOOKUP(A1269,'2'!$X:$AB,2,FALSE)</f>
        <v>Within an hour</v>
      </c>
      <c r="F1269" s="144">
        <f>VLOOKUP($A1269,'2'!$X:$AB,3,FALSE)</f>
        <v>1</v>
      </c>
      <c r="G1269" s="144">
        <f>VLOOKUP($A1269,'2'!$X:$AB,4,FALSE)</f>
        <v>0.95</v>
      </c>
      <c r="H1269" s="343" t="str">
        <f>VLOOKUP($A1269,'2'!$X:$AB,5,FALSE)</f>
        <v>Yes</v>
      </c>
      <c r="J1269" s="144">
        <v>2.5</v>
      </c>
      <c r="K1269" s="144">
        <v>2281</v>
      </c>
      <c r="L1269" s="144" t="s">
        <v>4426</v>
      </c>
      <c r="M1269" s="144" t="s">
        <v>188</v>
      </c>
      <c r="N1269" s="144" t="s">
        <v>266</v>
      </c>
      <c r="O1269" s="343">
        <v>2.5</v>
      </c>
    </row>
    <row r="1270" spans="1:15" s="144" customFormat="1" ht="15">
      <c r="A1270" s="342">
        <v>1270</v>
      </c>
      <c r="B1270" s="144" t="s">
        <v>4427</v>
      </c>
      <c r="C1270" s="144" t="s">
        <v>4428</v>
      </c>
      <c r="D1270" s="144" t="s">
        <v>4419</v>
      </c>
      <c r="E1270" s="144" t="str">
        <f>VLOOKUP(A1270,'2'!$X:$AB,2,FALSE)</f>
        <v>Within a day</v>
      </c>
      <c r="F1270" s="144">
        <f>VLOOKUP($A1270,'2'!$X:$AB,3,FALSE)</f>
        <v>0.82</v>
      </c>
      <c r="G1270" s="144">
        <f>VLOOKUP($A1270,'2'!$X:$AB,4,FALSE)</f>
        <v>0.89</v>
      </c>
      <c r="H1270" s="343" t="str">
        <f>VLOOKUP($A1270,'2'!$X:$AB,5,FALSE)</f>
        <v>Yes</v>
      </c>
      <c r="J1270" s="144">
        <v>5.79</v>
      </c>
      <c r="K1270" s="144">
        <v>2282</v>
      </c>
      <c r="L1270" s="144" t="s">
        <v>4429</v>
      </c>
      <c r="M1270" s="144" t="s">
        <v>188</v>
      </c>
      <c r="N1270" s="144" t="s">
        <v>315</v>
      </c>
      <c r="O1270" s="343">
        <v>5.79</v>
      </c>
    </row>
    <row r="1271" spans="1:15" s="144" customFormat="1" ht="15">
      <c r="A1271" s="342">
        <v>1271</v>
      </c>
      <c r="B1271" s="144" t="s">
        <v>4430</v>
      </c>
      <c r="C1271" s="144" t="s">
        <v>4431</v>
      </c>
      <c r="D1271" s="144" t="s">
        <v>4419</v>
      </c>
      <c r="E1271" s="144" t="str">
        <f>VLOOKUP(A1271,'2'!$X:$AB,2,FALSE)</f>
        <v>Within an hour</v>
      </c>
      <c r="F1271" s="144">
        <f>VLOOKUP($A1271,'2'!$X:$AB,3,FALSE)</f>
        <v>1</v>
      </c>
      <c r="G1271" s="144">
        <f>VLOOKUP($A1271,'2'!$X:$AB,4,FALSE)</f>
        <v>0.9</v>
      </c>
      <c r="H1271" s="343" t="str">
        <f>VLOOKUP($A1271,'2'!$X:$AB,5,FALSE)</f>
        <v>No</v>
      </c>
      <c r="J1271" s="144">
        <v>6.96</v>
      </c>
      <c r="K1271" s="144">
        <v>2283</v>
      </c>
      <c r="L1271" s="144" t="s">
        <v>4432</v>
      </c>
      <c r="M1271" s="144" t="s">
        <v>188</v>
      </c>
      <c r="N1271" s="144" t="s">
        <v>708</v>
      </c>
      <c r="O1271" s="343">
        <v>6.96</v>
      </c>
    </row>
    <row r="1272" spans="1:15" s="144" customFormat="1" ht="15">
      <c r="A1272" s="342">
        <v>1272</v>
      </c>
      <c r="B1272" s="144" t="s">
        <v>4433</v>
      </c>
      <c r="C1272" s="144" t="s">
        <v>4434</v>
      </c>
      <c r="D1272" s="144" t="s">
        <v>4435</v>
      </c>
      <c r="E1272" s="144" t="str">
        <f>VLOOKUP(A1272,'2'!$X:$AB,2,FALSE)</f>
        <v>Within a few hours</v>
      </c>
      <c r="F1272" s="144">
        <f>VLOOKUP($A1272,'2'!$X:$AB,3,FALSE)</f>
        <v>1</v>
      </c>
      <c r="G1272" s="144">
        <f>VLOOKUP($A1272,'2'!$X:$AB,4,FALSE)</f>
        <v>0.83</v>
      </c>
      <c r="H1272" s="343" t="str">
        <f>VLOOKUP($A1272,'2'!$X:$AB,5,FALSE)</f>
        <v>No</v>
      </c>
      <c r="J1272" s="144">
        <v>9.4700000000000006</v>
      </c>
      <c r="K1272" s="144">
        <v>2285</v>
      </c>
      <c r="L1272" s="144" t="s">
        <v>4436</v>
      </c>
      <c r="M1272" s="144" t="s">
        <v>164</v>
      </c>
      <c r="N1272" s="144" t="s">
        <v>463</v>
      </c>
      <c r="O1272" s="343">
        <v>9.4700000000000006</v>
      </c>
    </row>
    <row r="1273" spans="1:15" s="144" customFormat="1" ht="15">
      <c r="A1273" s="342">
        <v>1273</v>
      </c>
      <c r="B1273" s="144" t="s">
        <v>4437</v>
      </c>
      <c r="C1273" s="144" t="s">
        <v>4438</v>
      </c>
      <c r="D1273" s="144" t="s">
        <v>4435</v>
      </c>
      <c r="E1273" s="144" t="str">
        <f>VLOOKUP(A1273,'2'!$X:$AB,2,FALSE)</f>
        <v>Within a few hours</v>
      </c>
      <c r="F1273" s="144">
        <f>VLOOKUP($A1273,'2'!$X:$AB,3,FALSE)</f>
        <v>1</v>
      </c>
      <c r="G1273" s="144">
        <f>VLOOKUP($A1273,'2'!$X:$AB,4,FALSE)</f>
        <v>0.46</v>
      </c>
      <c r="H1273" s="343" t="str">
        <f>VLOOKUP($A1273,'2'!$X:$AB,5,FALSE)</f>
        <v>Yes</v>
      </c>
      <c r="J1273" s="144">
        <v>0.5</v>
      </c>
      <c r="K1273" s="144">
        <v>2286</v>
      </c>
      <c r="L1273" s="144" t="s">
        <v>4439</v>
      </c>
      <c r="M1273" s="144" t="s">
        <v>188</v>
      </c>
      <c r="N1273" s="144" t="s">
        <v>447</v>
      </c>
      <c r="O1273" s="343">
        <v>0.5</v>
      </c>
    </row>
    <row r="1274" spans="1:15" s="144" customFormat="1" ht="15">
      <c r="A1274" s="342">
        <v>1274</v>
      </c>
      <c r="B1274" s="144" t="s">
        <v>4440</v>
      </c>
      <c r="C1274" s="144" t="s">
        <v>4441</v>
      </c>
      <c r="D1274" s="144" t="s">
        <v>4435</v>
      </c>
      <c r="E1274" s="144" t="str">
        <f>VLOOKUP(A1274,'2'!$X:$AB,2,FALSE)</f>
        <v>Within an hour</v>
      </c>
      <c r="F1274" s="144">
        <f>VLOOKUP($A1274,'2'!$X:$AB,3,FALSE)</f>
        <v>1</v>
      </c>
      <c r="G1274" s="144">
        <f>VLOOKUP($A1274,'2'!$X:$AB,4,FALSE)</f>
        <v>1</v>
      </c>
      <c r="H1274" s="343" t="str">
        <f>VLOOKUP($A1274,'2'!$X:$AB,5,FALSE)</f>
        <v>Yes</v>
      </c>
      <c r="J1274" s="144">
        <v>11.15</v>
      </c>
      <c r="K1274" s="144">
        <v>2286</v>
      </c>
      <c r="L1274" s="144" t="s">
        <v>4439</v>
      </c>
      <c r="M1274" s="144" t="s">
        <v>188</v>
      </c>
      <c r="N1274" s="144" t="s">
        <v>315</v>
      </c>
      <c r="O1274" s="343">
        <v>11.15</v>
      </c>
    </row>
    <row r="1275" spans="1:15" s="144" customFormat="1" ht="15">
      <c r="A1275" s="342">
        <v>1275</v>
      </c>
      <c r="B1275" s="144" t="s">
        <v>4442</v>
      </c>
      <c r="C1275" s="144" t="s">
        <v>4443</v>
      </c>
      <c r="D1275" s="144" t="s">
        <v>4444</v>
      </c>
      <c r="E1275" s="144">
        <f>VLOOKUP(A1275,'2'!$X:$AB,2,FALSE)</f>
        <v>0</v>
      </c>
      <c r="F1275" s="144">
        <f>VLOOKUP($A1275,'2'!$X:$AB,3,FALSE)</f>
        <v>0</v>
      </c>
      <c r="G1275" s="144">
        <f>VLOOKUP($A1275,'2'!$X:$AB,4,FALSE)</f>
        <v>0</v>
      </c>
      <c r="H1275" s="343">
        <f>VLOOKUP($A1275,'2'!$X:$AB,5,FALSE)</f>
        <v>0</v>
      </c>
      <c r="J1275" s="144">
        <v>6.93</v>
      </c>
      <c r="K1275" s="144">
        <v>2286</v>
      </c>
      <c r="L1275" s="144" t="s">
        <v>4439</v>
      </c>
      <c r="M1275" s="144" t="s">
        <v>188</v>
      </c>
      <c r="N1275" s="144" t="s">
        <v>315</v>
      </c>
      <c r="O1275" s="343">
        <v>6.93</v>
      </c>
    </row>
    <row r="1276" spans="1:15" s="144" customFormat="1" ht="15">
      <c r="A1276" s="342">
        <v>1276</v>
      </c>
      <c r="B1276" s="144" t="s">
        <v>4445</v>
      </c>
      <c r="C1276" s="144" t="s">
        <v>4446</v>
      </c>
      <c r="D1276" s="144" t="s">
        <v>4447</v>
      </c>
      <c r="E1276" s="144" t="str">
        <f>VLOOKUP(A1276,'2'!$X:$AB,2,FALSE)</f>
        <v>Within a few hours</v>
      </c>
      <c r="F1276" s="144">
        <f>VLOOKUP($A1276,'2'!$X:$AB,3,FALSE)</f>
        <v>1</v>
      </c>
      <c r="G1276" s="144">
        <f>VLOOKUP($A1276,'2'!$X:$AB,4,FALSE)</f>
        <v>0.97</v>
      </c>
      <c r="H1276" s="343" t="str">
        <f>VLOOKUP($A1276,'2'!$X:$AB,5,FALSE)</f>
        <v>Yes</v>
      </c>
      <c r="J1276" s="144">
        <v>9.0299999999999994</v>
      </c>
      <c r="K1276" s="144">
        <v>2287</v>
      </c>
      <c r="L1276" s="144" t="s">
        <v>4448</v>
      </c>
      <c r="M1276" s="144" t="s">
        <v>188</v>
      </c>
      <c r="N1276" s="144" t="s">
        <v>315</v>
      </c>
      <c r="O1276" s="343">
        <v>9.0299999999999994</v>
      </c>
    </row>
    <row r="1277" spans="1:15" s="144" customFormat="1" ht="15">
      <c r="A1277" s="342">
        <v>1277</v>
      </c>
      <c r="B1277" s="144" t="s">
        <v>4449</v>
      </c>
      <c r="C1277" s="144" t="s">
        <v>4450</v>
      </c>
      <c r="D1277" s="144" t="s">
        <v>4451</v>
      </c>
      <c r="E1277" s="144" t="str">
        <f>VLOOKUP(A1277,'2'!$X:$AB,2,FALSE)</f>
        <v>Within an hour</v>
      </c>
      <c r="F1277" s="144">
        <f>VLOOKUP($A1277,'2'!$X:$AB,3,FALSE)</f>
        <v>1</v>
      </c>
      <c r="G1277" s="144">
        <f>VLOOKUP($A1277,'2'!$X:$AB,4,FALSE)</f>
        <v>0.97</v>
      </c>
      <c r="H1277" s="343" t="str">
        <f>VLOOKUP($A1277,'2'!$X:$AB,5,FALSE)</f>
        <v>Yes</v>
      </c>
      <c r="J1277" s="144">
        <v>4.8600000000000003</v>
      </c>
      <c r="K1277" s="144">
        <v>2287</v>
      </c>
      <c r="L1277" s="144" t="s">
        <v>4448</v>
      </c>
      <c r="M1277" s="144" t="s">
        <v>188</v>
      </c>
      <c r="N1277" s="144" t="s">
        <v>315</v>
      </c>
      <c r="O1277" s="343">
        <v>4.8600000000000003</v>
      </c>
    </row>
    <row r="1278" spans="1:15" s="144" customFormat="1" ht="15">
      <c r="A1278" s="342">
        <v>1278</v>
      </c>
      <c r="B1278" s="144" t="s">
        <v>4452</v>
      </c>
      <c r="C1278" s="144" t="s">
        <v>4453</v>
      </c>
      <c r="D1278" s="144" t="s">
        <v>4451</v>
      </c>
      <c r="E1278" s="144">
        <f>VLOOKUP(A1278,'2'!$X:$AB,2,FALSE)</f>
        <v>0</v>
      </c>
      <c r="F1278" s="144">
        <f>VLOOKUP($A1278,'2'!$X:$AB,3,FALSE)</f>
        <v>0</v>
      </c>
      <c r="G1278" s="144">
        <f>VLOOKUP($A1278,'2'!$X:$AB,4,FALSE)</f>
        <v>0</v>
      </c>
      <c r="H1278" s="343">
        <f>VLOOKUP($A1278,'2'!$X:$AB,5,FALSE)</f>
        <v>0</v>
      </c>
      <c r="J1278" s="144">
        <v>7.73</v>
      </c>
      <c r="K1278" s="144">
        <v>2287</v>
      </c>
      <c r="L1278" s="144" t="s">
        <v>4448</v>
      </c>
      <c r="M1278" s="144" t="s">
        <v>164</v>
      </c>
      <c r="N1278" s="144" t="s">
        <v>165</v>
      </c>
      <c r="O1278" s="343">
        <v>7.73</v>
      </c>
    </row>
    <row r="1279" spans="1:15" s="144" customFormat="1" ht="15">
      <c r="A1279" s="342">
        <v>1279</v>
      </c>
      <c r="B1279" s="144" t="s">
        <v>4454</v>
      </c>
      <c r="C1279" s="144" t="s">
        <v>4455</v>
      </c>
      <c r="D1279" s="144" t="s">
        <v>4456</v>
      </c>
      <c r="E1279" s="144">
        <f>VLOOKUP(A1279,'2'!$X:$AB,2,FALSE)</f>
        <v>0</v>
      </c>
      <c r="F1279" s="144">
        <f>VLOOKUP($A1279,'2'!$X:$AB,3,FALSE)</f>
        <v>0</v>
      </c>
      <c r="G1279" s="144">
        <f>VLOOKUP($A1279,'2'!$X:$AB,4,FALSE)</f>
        <v>0</v>
      </c>
      <c r="H1279" s="343">
        <f>VLOOKUP($A1279,'2'!$X:$AB,5,FALSE)</f>
        <v>0</v>
      </c>
      <c r="J1279" s="144">
        <v>19.989999999999998</v>
      </c>
      <c r="K1279" s="144">
        <v>2287</v>
      </c>
      <c r="L1279" s="144" t="s">
        <v>4448</v>
      </c>
      <c r="M1279" s="144" t="s">
        <v>188</v>
      </c>
      <c r="N1279" s="144" t="s">
        <v>463</v>
      </c>
      <c r="O1279" s="343">
        <v>19.989999999999998</v>
      </c>
    </row>
    <row r="1280" spans="1:15" s="144" customFormat="1" ht="15">
      <c r="A1280" s="342">
        <v>1280</v>
      </c>
      <c r="B1280" s="144" t="s">
        <v>4457</v>
      </c>
      <c r="C1280" s="144" t="s">
        <v>4458</v>
      </c>
      <c r="D1280" s="144" t="s">
        <v>4456</v>
      </c>
      <c r="E1280" s="144" t="str">
        <f>VLOOKUP(A1280,'2'!$X:$AB,2,FALSE)</f>
        <v>Within an hour</v>
      </c>
      <c r="F1280" s="144">
        <f>VLOOKUP($A1280,'2'!$X:$AB,3,FALSE)</f>
        <v>1</v>
      </c>
      <c r="G1280" s="144">
        <f>VLOOKUP($A1280,'2'!$X:$AB,4,FALSE)</f>
        <v>1</v>
      </c>
      <c r="H1280" s="343" t="str">
        <f>VLOOKUP($A1280,'2'!$X:$AB,5,FALSE)</f>
        <v>Yes</v>
      </c>
      <c r="J1280" s="144">
        <v>4</v>
      </c>
      <c r="K1280" s="144">
        <v>2289</v>
      </c>
      <c r="L1280" s="144" t="s">
        <v>4459</v>
      </c>
      <c r="M1280" s="144" t="s">
        <v>188</v>
      </c>
      <c r="N1280" s="144" t="s">
        <v>189</v>
      </c>
      <c r="O1280" s="343">
        <v>4</v>
      </c>
    </row>
    <row r="1281" spans="1:15" s="144" customFormat="1" ht="15">
      <c r="A1281" s="342">
        <v>1281</v>
      </c>
      <c r="B1281" s="144" t="s">
        <v>4460</v>
      </c>
      <c r="C1281" s="144" t="s">
        <v>4461</v>
      </c>
      <c r="D1281" s="144" t="s">
        <v>4462</v>
      </c>
      <c r="E1281" s="144" t="str">
        <f>VLOOKUP(A1281,'2'!$X:$AB,2,FALSE)</f>
        <v>Within a day</v>
      </c>
      <c r="F1281" s="144">
        <f>VLOOKUP($A1281,'2'!$X:$AB,3,FALSE)</f>
        <v>0.8</v>
      </c>
      <c r="G1281" s="144">
        <f>VLOOKUP($A1281,'2'!$X:$AB,4,FALSE)</f>
        <v>0.97</v>
      </c>
      <c r="H1281" s="343" t="str">
        <f>VLOOKUP($A1281,'2'!$X:$AB,5,FALSE)</f>
        <v>Yes</v>
      </c>
      <c r="J1281" s="144">
        <v>4.62</v>
      </c>
      <c r="K1281" s="144">
        <v>2290</v>
      </c>
      <c r="L1281" s="144" t="s">
        <v>4463</v>
      </c>
      <c r="M1281" s="144" t="s">
        <v>188</v>
      </c>
      <c r="N1281" s="144" t="s">
        <v>708</v>
      </c>
      <c r="O1281" s="343">
        <v>4.62</v>
      </c>
    </row>
    <row r="1282" spans="1:15" s="144" customFormat="1" ht="15">
      <c r="A1282" s="342">
        <v>1282</v>
      </c>
      <c r="B1282" s="144" t="s">
        <v>4464</v>
      </c>
      <c r="C1282" s="144" t="s">
        <v>4465</v>
      </c>
      <c r="D1282" s="144" t="s">
        <v>4462</v>
      </c>
      <c r="E1282" s="144" t="str">
        <f>VLOOKUP(A1282,'2'!$X:$AB,2,FALSE)</f>
        <v>Within a few hours</v>
      </c>
      <c r="F1282" s="144">
        <f>VLOOKUP($A1282,'2'!$X:$AB,3,FALSE)</f>
        <v>1</v>
      </c>
      <c r="G1282" s="144">
        <f>VLOOKUP($A1282,'2'!$X:$AB,4,FALSE)</f>
        <v>0.68</v>
      </c>
      <c r="H1282" s="343" t="str">
        <f>VLOOKUP($A1282,'2'!$X:$AB,5,FALSE)</f>
        <v>Yes</v>
      </c>
      <c r="J1282" s="144">
        <v>5.94</v>
      </c>
      <c r="K1282" s="144">
        <v>2290</v>
      </c>
      <c r="L1282" s="144" t="s">
        <v>4463</v>
      </c>
      <c r="M1282" s="144" t="s">
        <v>188</v>
      </c>
      <c r="N1282" s="144" t="s">
        <v>708</v>
      </c>
      <c r="O1282" s="343">
        <v>5.94</v>
      </c>
    </row>
    <row r="1283" spans="1:15" s="144" customFormat="1" ht="15">
      <c r="A1283" s="342">
        <v>1283</v>
      </c>
      <c r="B1283" s="144" t="s">
        <v>4466</v>
      </c>
      <c r="C1283" s="144" t="s">
        <v>4467</v>
      </c>
      <c r="D1283" s="144" t="s">
        <v>4462</v>
      </c>
      <c r="E1283" s="144" t="str">
        <f>VLOOKUP(A1283,'2'!$X:$AB,2,FALSE)</f>
        <v>Within an hour</v>
      </c>
      <c r="F1283" s="144">
        <f>VLOOKUP($A1283,'2'!$X:$AB,3,FALSE)</f>
        <v>1</v>
      </c>
      <c r="G1283" s="144">
        <f>VLOOKUP($A1283,'2'!$X:$AB,4,FALSE)</f>
        <v>0.99</v>
      </c>
      <c r="H1283" s="343" t="str">
        <f>VLOOKUP($A1283,'2'!$X:$AB,5,FALSE)</f>
        <v>No</v>
      </c>
      <c r="J1283" s="144">
        <v>7.18</v>
      </c>
      <c r="K1283" s="144">
        <v>2290</v>
      </c>
      <c r="L1283" s="144" t="s">
        <v>4463</v>
      </c>
      <c r="M1283" s="144" t="s">
        <v>188</v>
      </c>
      <c r="N1283" s="144" t="s">
        <v>582</v>
      </c>
      <c r="O1283" s="343">
        <v>7.18</v>
      </c>
    </row>
    <row r="1284" spans="1:15" s="144" customFormat="1" ht="15">
      <c r="A1284" s="342">
        <v>1284</v>
      </c>
      <c r="B1284" s="144" t="s">
        <v>4468</v>
      </c>
      <c r="C1284" s="144" t="s">
        <v>4469</v>
      </c>
      <c r="D1284" s="144" t="s">
        <v>4462</v>
      </c>
      <c r="E1284" s="144" t="str">
        <f>VLOOKUP(A1284,'2'!$X:$AB,2,FALSE)</f>
        <v>Within an hour</v>
      </c>
      <c r="F1284" s="144">
        <f>VLOOKUP($A1284,'2'!$X:$AB,3,FALSE)</f>
        <v>1</v>
      </c>
      <c r="G1284" s="144">
        <f>VLOOKUP($A1284,'2'!$X:$AB,4,FALSE)</f>
        <v>0.97</v>
      </c>
      <c r="H1284" s="343" t="str">
        <f>VLOOKUP($A1284,'2'!$X:$AB,5,FALSE)</f>
        <v>Yes</v>
      </c>
      <c r="J1284" s="144">
        <v>50</v>
      </c>
      <c r="K1284" s="144">
        <v>2302</v>
      </c>
      <c r="L1284" s="144" t="s">
        <v>4470</v>
      </c>
      <c r="M1284" s="144" t="s">
        <v>176</v>
      </c>
      <c r="N1284" s="144" t="s">
        <v>177</v>
      </c>
      <c r="O1284" s="343">
        <v>50</v>
      </c>
    </row>
    <row r="1285" spans="1:15" s="144" customFormat="1" ht="15">
      <c r="A1285" s="342">
        <v>1285</v>
      </c>
      <c r="B1285" s="144" t="s">
        <v>4471</v>
      </c>
      <c r="C1285" s="144" t="s">
        <v>4472</v>
      </c>
      <c r="D1285" s="144" t="s">
        <v>4462</v>
      </c>
      <c r="E1285" s="144">
        <f>VLOOKUP(A1285,'2'!$X:$AB,2,FALSE)</f>
        <v>0</v>
      </c>
      <c r="F1285" s="144">
        <f>VLOOKUP($A1285,'2'!$X:$AB,3,FALSE)</f>
        <v>0</v>
      </c>
      <c r="G1285" s="144">
        <f>VLOOKUP($A1285,'2'!$X:$AB,4,FALSE)</f>
        <v>0</v>
      </c>
      <c r="H1285" s="343">
        <f>VLOOKUP($A1285,'2'!$X:$AB,5,FALSE)</f>
        <v>0</v>
      </c>
      <c r="J1285" s="144">
        <v>0.49</v>
      </c>
      <c r="K1285" s="144">
        <v>2302</v>
      </c>
      <c r="L1285" s="144" t="s">
        <v>4470</v>
      </c>
      <c r="M1285" s="144" t="s">
        <v>188</v>
      </c>
      <c r="N1285" s="144" t="s">
        <v>447</v>
      </c>
      <c r="O1285" s="343">
        <v>0.49</v>
      </c>
    </row>
    <row r="1286" spans="1:15" s="144" customFormat="1" ht="15">
      <c r="A1286" s="342">
        <v>1286</v>
      </c>
      <c r="B1286" s="144" t="s">
        <v>4473</v>
      </c>
      <c r="C1286" s="144" t="s">
        <v>4474</v>
      </c>
      <c r="D1286" s="144" t="s">
        <v>4475</v>
      </c>
      <c r="E1286" s="144" t="str">
        <f>VLOOKUP(A1286,'2'!$X:$AB,2,FALSE)</f>
        <v>Within a day</v>
      </c>
      <c r="F1286" s="144">
        <f>VLOOKUP($A1286,'2'!$X:$AB,3,FALSE)</f>
        <v>0.5</v>
      </c>
      <c r="G1286" s="144">
        <f>VLOOKUP($A1286,'2'!$X:$AB,4,FALSE)</f>
        <v>0.39</v>
      </c>
      <c r="H1286" s="343" t="str">
        <f>VLOOKUP($A1286,'2'!$X:$AB,5,FALSE)</f>
        <v>No</v>
      </c>
      <c r="J1286" s="144">
        <v>43.75</v>
      </c>
      <c r="K1286" s="144">
        <v>2302</v>
      </c>
      <c r="L1286" s="144" t="s">
        <v>4470</v>
      </c>
      <c r="M1286" s="144" t="s">
        <v>176</v>
      </c>
      <c r="N1286" s="144" t="s">
        <v>511</v>
      </c>
      <c r="O1286" s="343">
        <v>43.75</v>
      </c>
    </row>
    <row r="1287" spans="1:15" s="144" customFormat="1" ht="15">
      <c r="A1287" s="342">
        <v>1287</v>
      </c>
      <c r="B1287" s="144" t="s">
        <v>4476</v>
      </c>
      <c r="C1287" s="144" t="s">
        <v>4477</v>
      </c>
      <c r="D1287" s="144" t="s">
        <v>4475</v>
      </c>
      <c r="E1287" s="144" t="str">
        <f>VLOOKUP(A1287,'2'!$X:$AB,2,FALSE)</f>
        <v>Within a few hours</v>
      </c>
      <c r="F1287" s="144">
        <f>VLOOKUP($A1287,'2'!$X:$AB,3,FALSE)</f>
        <v>0.75</v>
      </c>
      <c r="G1287" s="144">
        <f>VLOOKUP($A1287,'2'!$X:$AB,4,FALSE)</f>
        <v>0.96</v>
      </c>
      <c r="H1287" s="343" t="str">
        <f>VLOOKUP($A1287,'2'!$X:$AB,5,FALSE)</f>
        <v>No</v>
      </c>
      <c r="J1287" s="144">
        <v>50</v>
      </c>
      <c r="K1287" s="144">
        <v>2303</v>
      </c>
      <c r="L1287" s="144" t="s">
        <v>4478</v>
      </c>
      <c r="M1287" s="144" t="s">
        <v>176</v>
      </c>
      <c r="N1287" s="144" t="s">
        <v>177</v>
      </c>
      <c r="O1287" s="343">
        <v>50</v>
      </c>
    </row>
    <row r="1288" spans="1:15" s="144" customFormat="1" ht="15">
      <c r="A1288" s="342">
        <v>1288</v>
      </c>
      <c r="B1288" s="144" t="s">
        <v>4479</v>
      </c>
      <c r="C1288" s="144" t="s">
        <v>4480</v>
      </c>
      <c r="D1288" s="144" t="s">
        <v>4481</v>
      </c>
      <c r="E1288" s="144">
        <f>VLOOKUP(A1288,'2'!$X:$AB,2,FALSE)</f>
        <v>0</v>
      </c>
      <c r="F1288" s="144">
        <f>VLOOKUP($A1288,'2'!$X:$AB,3,FALSE)</f>
        <v>0</v>
      </c>
      <c r="G1288" s="144">
        <f>VLOOKUP($A1288,'2'!$X:$AB,4,FALSE)</f>
        <v>0</v>
      </c>
      <c r="H1288" s="343">
        <f>VLOOKUP($A1288,'2'!$X:$AB,5,FALSE)</f>
        <v>0</v>
      </c>
      <c r="J1288" s="144">
        <v>43.75</v>
      </c>
      <c r="K1288" s="144">
        <v>2303</v>
      </c>
      <c r="L1288" s="144" t="s">
        <v>4478</v>
      </c>
      <c r="M1288" s="144" t="s">
        <v>176</v>
      </c>
      <c r="N1288" s="144" t="s">
        <v>511</v>
      </c>
      <c r="O1288" s="343">
        <v>43.75</v>
      </c>
    </row>
    <row r="1289" spans="1:15" s="144" customFormat="1" ht="15">
      <c r="A1289" s="342">
        <v>1289</v>
      </c>
      <c r="B1289" s="144" t="s">
        <v>4482</v>
      </c>
      <c r="C1289" s="144" t="s">
        <v>4483</v>
      </c>
      <c r="D1289" s="144" t="s">
        <v>4484</v>
      </c>
      <c r="E1289" s="144" t="str">
        <f>VLOOKUP(A1289,'2'!$X:$AB,2,FALSE)</f>
        <v>Within an hour</v>
      </c>
      <c r="F1289" s="144">
        <f>VLOOKUP($A1289,'2'!$X:$AB,3,FALSE)</f>
        <v>1</v>
      </c>
      <c r="G1289" s="144">
        <f>VLOOKUP($A1289,'2'!$X:$AB,4,FALSE)</f>
        <v>0.98</v>
      </c>
      <c r="H1289" s="343" t="str">
        <f>VLOOKUP($A1289,'2'!$X:$AB,5,FALSE)</f>
        <v>Yes</v>
      </c>
      <c r="J1289" s="144">
        <v>19.989999999999998</v>
      </c>
      <c r="K1289" s="144">
        <v>2305</v>
      </c>
      <c r="L1289" s="144" t="s">
        <v>4485</v>
      </c>
      <c r="M1289" s="144" t="s">
        <v>188</v>
      </c>
      <c r="N1289" s="144" t="s">
        <v>240</v>
      </c>
      <c r="O1289" s="343">
        <v>19.989999999999998</v>
      </c>
    </row>
    <row r="1290" spans="1:15" s="144" customFormat="1" ht="15">
      <c r="A1290" s="342">
        <v>1290</v>
      </c>
      <c r="B1290" s="144" t="s">
        <v>4486</v>
      </c>
      <c r="C1290" s="144" t="s">
        <v>4487</v>
      </c>
      <c r="D1290" s="144" t="s">
        <v>4488</v>
      </c>
      <c r="E1290" s="144" t="str">
        <f>VLOOKUP(A1290,'2'!$X:$AB,2,FALSE)</f>
        <v>A few days or more</v>
      </c>
      <c r="F1290" s="144">
        <f>VLOOKUP($A1290,'2'!$X:$AB,3,FALSE)</f>
        <v>0</v>
      </c>
      <c r="G1290" s="144">
        <f>VLOOKUP($A1290,'2'!$X:$AB,4,FALSE)</f>
        <v>0.78</v>
      </c>
      <c r="H1290" s="343" t="str">
        <f>VLOOKUP($A1290,'2'!$X:$AB,5,FALSE)</f>
        <v>No</v>
      </c>
      <c r="J1290" s="144">
        <v>7.29</v>
      </c>
      <c r="K1290" s="144">
        <v>2308</v>
      </c>
      <c r="L1290" s="144" t="s">
        <v>4489</v>
      </c>
      <c r="M1290" s="144" t="s">
        <v>188</v>
      </c>
      <c r="N1290" s="144" t="s">
        <v>189</v>
      </c>
      <c r="O1290" s="343">
        <v>7.29</v>
      </c>
    </row>
    <row r="1291" spans="1:15" s="144" customFormat="1" ht="15">
      <c r="A1291" s="342">
        <v>1291</v>
      </c>
      <c r="B1291" s="144" t="s">
        <v>4490</v>
      </c>
      <c r="C1291" s="144" t="s">
        <v>4491</v>
      </c>
      <c r="D1291" s="144" t="s">
        <v>4488</v>
      </c>
      <c r="E1291" s="144" t="str">
        <f>VLOOKUP(A1291,'2'!$X:$AB,2,FALSE)</f>
        <v>Within an hour</v>
      </c>
      <c r="F1291" s="144">
        <f>VLOOKUP($A1291,'2'!$X:$AB,3,FALSE)</f>
        <v>1</v>
      </c>
      <c r="G1291" s="144">
        <f>VLOOKUP($A1291,'2'!$X:$AB,4,FALSE)</f>
        <v>0.56000000000000005</v>
      </c>
      <c r="H1291" s="343" t="str">
        <f>VLOOKUP($A1291,'2'!$X:$AB,5,FALSE)</f>
        <v>Yes</v>
      </c>
      <c r="J1291" s="144">
        <v>19.989999999999998</v>
      </c>
      <c r="K1291" s="144">
        <v>2308</v>
      </c>
      <c r="L1291" s="144" t="s">
        <v>4489</v>
      </c>
      <c r="M1291" s="144" t="s">
        <v>188</v>
      </c>
      <c r="N1291" s="144" t="s">
        <v>463</v>
      </c>
      <c r="O1291" s="343">
        <v>19.989999999999998</v>
      </c>
    </row>
    <row r="1292" spans="1:15" s="144" customFormat="1" ht="15">
      <c r="A1292" s="342">
        <v>1292</v>
      </c>
      <c r="B1292" s="144" t="s">
        <v>4492</v>
      </c>
      <c r="C1292" s="144" t="s">
        <v>4493</v>
      </c>
      <c r="D1292" s="144" t="s">
        <v>4494</v>
      </c>
      <c r="E1292" s="144" t="str">
        <f>VLOOKUP(A1292,'2'!$X:$AB,2,FALSE)</f>
        <v>Within a day</v>
      </c>
      <c r="F1292" s="144">
        <f>VLOOKUP($A1292,'2'!$X:$AB,3,FALSE)</f>
        <v>0.67</v>
      </c>
      <c r="G1292" s="144">
        <f>VLOOKUP($A1292,'2'!$X:$AB,4,FALSE)</f>
        <v>0.35</v>
      </c>
      <c r="H1292" s="343" t="str">
        <f>VLOOKUP($A1292,'2'!$X:$AB,5,FALSE)</f>
        <v>No</v>
      </c>
      <c r="J1292" s="144">
        <v>60</v>
      </c>
      <c r="K1292" s="144">
        <v>2323</v>
      </c>
      <c r="L1292" s="144" t="s">
        <v>4495</v>
      </c>
      <c r="M1292" s="144" t="s">
        <v>176</v>
      </c>
      <c r="N1292" s="144" t="s">
        <v>708</v>
      </c>
      <c r="O1292" s="343">
        <v>60</v>
      </c>
    </row>
    <row r="1293" spans="1:15" s="144" customFormat="1" ht="15">
      <c r="A1293" s="342">
        <v>1293</v>
      </c>
      <c r="B1293" s="144" t="s">
        <v>4496</v>
      </c>
      <c r="C1293" s="144" t="s">
        <v>4497</v>
      </c>
      <c r="D1293" s="144" t="s">
        <v>4494</v>
      </c>
      <c r="E1293" s="144" t="str">
        <f>VLOOKUP(A1293,'2'!$X:$AB,2,FALSE)</f>
        <v>Within a day</v>
      </c>
      <c r="F1293" s="144">
        <f>VLOOKUP($A1293,'2'!$X:$AB,3,FALSE)</f>
        <v>0.67</v>
      </c>
      <c r="G1293" s="144">
        <f>VLOOKUP($A1293,'2'!$X:$AB,4,FALSE)</f>
        <v>1</v>
      </c>
      <c r="H1293" s="343" t="str">
        <f>VLOOKUP($A1293,'2'!$X:$AB,5,FALSE)</f>
        <v>No</v>
      </c>
      <c r="J1293" s="144">
        <v>8.99</v>
      </c>
      <c r="K1293" s="144">
        <v>2323</v>
      </c>
      <c r="L1293" s="144" t="s">
        <v>4495</v>
      </c>
      <c r="M1293" s="144" t="s">
        <v>188</v>
      </c>
      <c r="N1293" s="144" t="s">
        <v>165</v>
      </c>
      <c r="O1293" s="343">
        <v>8.99</v>
      </c>
    </row>
    <row r="1294" spans="1:15" s="144" customFormat="1" ht="15">
      <c r="A1294" s="342">
        <v>1294</v>
      </c>
      <c r="B1294" s="144" t="s">
        <v>4498</v>
      </c>
      <c r="C1294" s="144" t="s">
        <v>4499</v>
      </c>
      <c r="D1294" s="144" t="s">
        <v>4494</v>
      </c>
      <c r="E1294" s="144" t="str">
        <f>VLOOKUP(A1294,'2'!$X:$AB,2,FALSE)</f>
        <v>A few days or more</v>
      </c>
      <c r="F1294" s="144">
        <f>VLOOKUP($A1294,'2'!$X:$AB,3,FALSE)</f>
        <v>0</v>
      </c>
      <c r="G1294" s="144">
        <f>VLOOKUP($A1294,'2'!$X:$AB,4,FALSE)</f>
        <v>0.62</v>
      </c>
      <c r="H1294" s="343" t="str">
        <f>VLOOKUP($A1294,'2'!$X:$AB,5,FALSE)</f>
        <v>Yes</v>
      </c>
      <c r="J1294" s="144">
        <v>4.62</v>
      </c>
      <c r="K1294" s="144">
        <v>2323</v>
      </c>
      <c r="L1294" s="144" t="s">
        <v>4495</v>
      </c>
      <c r="M1294" s="144" t="s">
        <v>164</v>
      </c>
      <c r="N1294" s="144" t="s">
        <v>582</v>
      </c>
      <c r="O1294" s="343">
        <v>4.62</v>
      </c>
    </row>
    <row r="1295" spans="1:15" s="144" customFormat="1" ht="15">
      <c r="A1295" s="342">
        <v>1295</v>
      </c>
      <c r="B1295" s="144" t="s">
        <v>4500</v>
      </c>
      <c r="C1295" s="144" t="s">
        <v>4501</v>
      </c>
      <c r="D1295" s="144" t="s">
        <v>4502</v>
      </c>
      <c r="E1295" s="144" t="str">
        <f>VLOOKUP(A1295,'2'!$X:$AB,2,FALSE)</f>
        <v>Within a few hours</v>
      </c>
      <c r="F1295" s="144">
        <f>VLOOKUP($A1295,'2'!$X:$AB,3,FALSE)</f>
        <v>1</v>
      </c>
      <c r="G1295" s="144">
        <f>VLOOKUP($A1295,'2'!$X:$AB,4,FALSE)</f>
        <v>0.96</v>
      </c>
      <c r="H1295" s="343" t="str">
        <f>VLOOKUP($A1295,'2'!$X:$AB,5,FALSE)</f>
        <v>Yes</v>
      </c>
      <c r="J1295" s="144">
        <v>1.49</v>
      </c>
      <c r="K1295" s="144">
        <v>2330</v>
      </c>
      <c r="L1295" s="144" t="s">
        <v>4503</v>
      </c>
      <c r="M1295" s="144" t="s">
        <v>188</v>
      </c>
      <c r="N1295" s="144" t="s">
        <v>369</v>
      </c>
      <c r="O1295" s="343">
        <v>1.49</v>
      </c>
    </row>
    <row r="1296" spans="1:15" s="144" customFormat="1" ht="15">
      <c r="A1296" s="342">
        <v>1296</v>
      </c>
      <c r="B1296" s="144" t="s">
        <v>4504</v>
      </c>
      <c r="C1296" s="144" t="s">
        <v>4505</v>
      </c>
      <c r="D1296" s="144" t="s">
        <v>4502</v>
      </c>
      <c r="E1296" s="144" t="str">
        <f>VLOOKUP(A1296,'2'!$X:$AB,2,FALSE)</f>
        <v>Within an hour</v>
      </c>
      <c r="F1296" s="144">
        <f>VLOOKUP($A1296,'2'!$X:$AB,3,FALSE)</f>
        <v>1</v>
      </c>
      <c r="G1296" s="144">
        <f>VLOOKUP($A1296,'2'!$X:$AB,4,FALSE)</f>
        <v>1</v>
      </c>
      <c r="H1296" s="343" t="str">
        <f>VLOOKUP($A1296,'2'!$X:$AB,5,FALSE)</f>
        <v>Yes</v>
      </c>
      <c r="J1296" s="144">
        <v>26.2</v>
      </c>
      <c r="K1296" s="144">
        <v>2333</v>
      </c>
      <c r="L1296" s="144" t="s">
        <v>4506</v>
      </c>
      <c r="M1296" s="144" t="s">
        <v>176</v>
      </c>
      <c r="N1296" s="144" t="s">
        <v>177</v>
      </c>
      <c r="O1296" s="343">
        <v>26.2</v>
      </c>
    </row>
    <row r="1297" spans="1:15" s="144" customFormat="1" ht="15">
      <c r="A1297" s="342">
        <v>1297</v>
      </c>
      <c r="B1297" s="144" t="s">
        <v>4507</v>
      </c>
      <c r="C1297" s="144" t="s">
        <v>4508</v>
      </c>
      <c r="D1297" s="144" t="s">
        <v>4502</v>
      </c>
      <c r="E1297" s="144" t="str">
        <f>VLOOKUP(A1297,'2'!$X:$AB,2,FALSE)</f>
        <v>Within an hour</v>
      </c>
      <c r="F1297" s="144">
        <f>VLOOKUP($A1297,'2'!$X:$AB,3,FALSE)</f>
        <v>1</v>
      </c>
      <c r="G1297" s="144">
        <f>VLOOKUP($A1297,'2'!$X:$AB,4,FALSE)</f>
        <v>1</v>
      </c>
      <c r="H1297" s="343" t="str">
        <f>VLOOKUP($A1297,'2'!$X:$AB,5,FALSE)</f>
        <v>No</v>
      </c>
      <c r="J1297" s="144">
        <v>12.23</v>
      </c>
      <c r="K1297" s="144">
        <v>2334</v>
      </c>
      <c r="L1297" s="144" t="s">
        <v>4509</v>
      </c>
      <c r="M1297" s="144" t="s">
        <v>188</v>
      </c>
      <c r="N1297" s="144" t="s">
        <v>189</v>
      </c>
      <c r="O1297" s="343">
        <v>12.23</v>
      </c>
    </row>
    <row r="1298" spans="1:15" s="144" customFormat="1" ht="15">
      <c r="A1298" s="342">
        <v>1298</v>
      </c>
      <c r="B1298" s="144" t="s">
        <v>4510</v>
      </c>
      <c r="C1298" s="144" t="s">
        <v>4511</v>
      </c>
      <c r="D1298" s="144" t="s">
        <v>4512</v>
      </c>
      <c r="E1298" s="144">
        <f>VLOOKUP(A1298,'2'!$X:$AB,2,FALSE)</f>
        <v>0</v>
      </c>
      <c r="F1298" s="144">
        <f>VLOOKUP($A1298,'2'!$X:$AB,3,FALSE)</f>
        <v>0</v>
      </c>
      <c r="G1298" s="144">
        <f>VLOOKUP($A1298,'2'!$X:$AB,4,FALSE)</f>
        <v>0</v>
      </c>
      <c r="H1298" s="343">
        <f>VLOOKUP($A1298,'2'!$X:$AB,5,FALSE)</f>
        <v>0</v>
      </c>
      <c r="J1298" s="144">
        <v>13.32</v>
      </c>
      <c r="K1298" s="144">
        <v>2334</v>
      </c>
      <c r="L1298" s="144" t="s">
        <v>4509</v>
      </c>
      <c r="M1298" s="144" t="s">
        <v>188</v>
      </c>
      <c r="N1298" s="144" t="s">
        <v>708</v>
      </c>
      <c r="O1298" s="343">
        <v>13.32</v>
      </c>
    </row>
    <row r="1299" spans="1:15" s="144" customFormat="1" ht="15">
      <c r="A1299" s="342">
        <v>1299</v>
      </c>
      <c r="B1299" s="144" t="s">
        <v>4513</v>
      </c>
      <c r="C1299" s="144" t="s">
        <v>4514</v>
      </c>
      <c r="D1299" s="144" t="s">
        <v>4512</v>
      </c>
      <c r="E1299" s="144" t="str">
        <f>VLOOKUP(A1299,'2'!$X:$AB,2,FALSE)</f>
        <v>Within an hour</v>
      </c>
      <c r="F1299" s="144">
        <f>VLOOKUP($A1299,'2'!$X:$AB,3,FALSE)</f>
        <v>1</v>
      </c>
      <c r="G1299" s="144">
        <f>VLOOKUP($A1299,'2'!$X:$AB,4,FALSE)</f>
        <v>0.96</v>
      </c>
      <c r="H1299" s="343" t="str">
        <f>VLOOKUP($A1299,'2'!$X:$AB,5,FALSE)</f>
        <v>Yes</v>
      </c>
      <c r="J1299" s="144">
        <v>1.25</v>
      </c>
      <c r="K1299" s="144">
        <v>2334</v>
      </c>
      <c r="L1299" s="144" t="s">
        <v>4509</v>
      </c>
      <c r="M1299" s="144" t="s">
        <v>188</v>
      </c>
      <c r="N1299" s="144" t="s">
        <v>165</v>
      </c>
      <c r="O1299" s="343">
        <v>1.25</v>
      </c>
    </row>
    <row r="1300" spans="1:15" s="144" customFormat="1" ht="15">
      <c r="A1300" s="342">
        <v>1301</v>
      </c>
      <c r="B1300" s="144" t="s">
        <v>4515</v>
      </c>
      <c r="C1300" s="144" t="s">
        <v>4516</v>
      </c>
      <c r="D1300" s="144" t="s">
        <v>4517</v>
      </c>
      <c r="E1300" s="144">
        <f>VLOOKUP(A1300,'2'!$X:$AB,2,FALSE)</f>
        <v>0</v>
      </c>
      <c r="F1300" s="144">
        <f>VLOOKUP($A1300,'2'!$X:$AB,3,FALSE)</f>
        <v>0</v>
      </c>
      <c r="G1300" s="144">
        <f>VLOOKUP($A1300,'2'!$X:$AB,4,FALSE)</f>
        <v>0</v>
      </c>
      <c r="H1300" s="343">
        <f>VLOOKUP($A1300,'2'!$X:$AB,5,FALSE)</f>
        <v>0</v>
      </c>
      <c r="J1300" s="144">
        <v>0.94</v>
      </c>
      <c r="K1300" s="144">
        <v>2334</v>
      </c>
      <c r="L1300" s="144" t="s">
        <v>4509</v>
      </c>
      <c r="M1300" s="144" t="s">
        <v>188</v>
      </c>
      <c r="N1300" s="144" t="s">
        <v>229</v>
      </c>
      <c r="O1300" s="343">
        <v>0.94</v>
      </c>
    </row>
    <row r="1301" spans="1:15" s="144" customFormat="1" ht="15">
      <c r="A1301" s="342">
        <v>1302</v>
      </c>
      <c r="B1301" s="144" t="s">
        <v>4518</v>
      </c>
      <c r="C1301" s="144" t="s">
        <v>4519</v>
      </c>
      <c r="D1301" s="144" t="s">
        <v>4520</v>
      </c>
      <c r="E1301" s="144">
        <f>VLOOKUP(A1301,'2'!$X:$AB,2,FALSE)</f>
        <v>0</v>
      </c>
      <c r="F1301" s="144">
        <f>VLOOKUP($A1301,'2'!$X:$AB,3,FALSE)</f>
        <v>0</v>
      </c>
      <c r="G1301" s="144">
        <f>VLOOKUP($A1301,'2'!$X:$AB,4,FALSE)</f>
        <v>0</v>
      </c>
      <c r="H1301" s="343">
        <f>VLOOKUP($A1301,'2'!$X:$AB,5,FALSE)</f>
        <v>0</v>
      </c>
      <c r="J1301" s="144">
        <v>5.33</v>
      </c>
      <c r="K1301" s="144">
        <v>2338</v>
      </c>
      <c r="L1301" s="144" t="s">
        <v>4521</v>
      </c>
      <c r="M1301" s="144" t="s">
        <v>188</v>
      </c>
      <c r="N1301" s="144" t="s">
        <v>189</v>
      </c>
      <c r="O1301" s="343">
        <v>5.33</v>
      </c>
    </row>
    <row r="1302" spans="1:15" s="144" customFormat="1" ht="15">
      <c r="A1302" s="342">
        <v>1303</v>
      </c>
      <c r="B1302" s="144" t="s">
        <v>4522</v>
      </c>
      <c r="C1302" s="144" t="s">
        <v>4523</v>
      </c>
      <c r="D1302" s="144" t="s">
        <v>4524</v>
      </c>
      <c r="E1302" s="144" t="str">
        <f>VLOOKUP(A1302,'2'!$X:$AB,2,FALSE)</f>
        <v>Within a day</v>
      </c>
      <c r="F1302" s="144">
        <f>VLOOKUP($A1302,'2'!$X:$AB,3,FALSE)</f>
        <v>1</v>
      </c>
      <c r="G1302" s="144">
        <f>VLOOKUP($A1302,'2'!$X:$AB,4,FALSE)</f>
        <v>1</v>
      </c>
      <c r="H1302" s="343" t="str">
        <f>VLOOKUP($A1302,'2'!$X:$AB,5,FALSE)</f>
        <v>No</v>
      </c>
      <c r="J1302" s="144">
        <v>2.99</v>
      </c>
      <c r="K1302" s="144">
        <v>2338</v>
      </c>
      <c r="L1302" s="144" t="s">
        <v>4521</v>
      </c>
      <c r="M1302" s="144" t="s">
        <v>188</v>
      </c>
      <c r="N1302" s="144" t="s">
        <v>369</v>
      </c>
      <c r="O1302" s="343">
        <v>2.99</v>
      </c>
    </row>
    <row r="1303" spans="1:15" s="144" customFormat="1" ht="15">
      <c r="A1303" s="342">
        <v>1304</v>
      </c>
      <c r="B1303" s="144" t="s">
        <v>4525</v>
      </c>
      <c r="C1303" s="144" t="s">
        <v>4526</v>
      </c>
      <c r="D1303" s="144" t="s">
        <v>4524</v>
      </c>
      <c r="E1303" s="144" t="str">
        <f>VLOOKUP(A1303,'2'!$X:$AB,2,FALSE)</f>
        <v>Within an hour</v>
      </c>
      <c r="F1303" s="144">
        <f>VLOOKUP($A1303,'2'!$X:$AB,3,FALSE)</f>
        <v>1</v>
      </c>
      <c r="G1303" s="144">
        <f>VLOOKUP($A1303,'2'!$X:$AB,4,FALSE)</f>
        <v>1</v>
      </c>
      <c r="H1303" s="343" t="str">
        <f>VLOOKUP($A1303,'2'!$X:$AB,5,FALSE)</f>
        <v>Yes</v>
      </c>
      <c r="J1303" s="144">
        <v>6.97</v>
      </c>
      <c r="K1303" s="144">
        <v>2339</v>
      </c>
      <c r="L1303" s="144" t="s">
        <v>4527</v>
      </c>
      <c r="M1303" s="144" t="s">
        <v>188</v>
      </c>
      <c r="N1303" s="144" t="s">
        <v>240</v>
      </c>
      <c r="O1303" s="343">
        <v>6.97</v>
      </c>
    </row>
    <row r="1304" spans="1:15" s="144" customFormat="1" ht="15">
      <c r="A1304" s="342">
        <v>1305</v>
      </c>
      <c r="B1304" s="144" t="s">
        <v>4528</v>
      </c>
      <c r="C1304" s="144" t="s">
        <v>4529</v>
      </c>
      <c r="D1304" s="144" t="s">
        <v>4524</v>
      </c>
      <c r="E1304" s="144" t="str">
        <f>VLOOKUP(A1304,'2'!$X:$AB,2,FALSE)</f>
        <v>Within a day</v>
      </c>
      <c r="F1304" s="144">
        <f>VLOOKUP($A1304,'2'!$X:$AB,3,FALSE)</f>
        <v>1</v>
      </c>
      <c r="G1304" s="144">
        <f>VLOOKUP($A1304,'2'!$X:$AB,4,FALSE)</f>
        <v>0.2</v>
      </c>
      <c r="H1304" s="343" t="str">
        <f>VLOOKUP($A1304,'2'!$X:$AB,5,FALSE)</f>
        <v>No</v>
      </c>
      <c r="J1304" s="144">
        <v>23.76</v>
      </c>
      <c r="K1304" s="144">
        <v>2345</v>
      </c>
      <c r="L1304" s="144" t="s">
        <v>4530</v>
      </c>
      <c r="M1304" s="144" t="s">
        <v>176</v>
      </c>
      <c r="N1304" s="144" t="s">
        <v>177</v>
      </c>
      <c r="O1304" s="343">
        <v>23.76</v>
      </c>
    </row>
    <row r="1305" spans="1:15" s="144" customFormat="1" ht="15">
      <c r="A1305" s="342">
        <v>1306</v>
      </c>
      <c r="B1305" s="144" t="s">
        <v>4531</v>
      </c>
      <c r="C1305" s="144" t="s">
        <v>4532</v>
      </c>
      <c r="D1305" s="144" t="s">
        <v>4533</v>
      </c>
      <c r="E1305" s="144" t="str">
        <f>VLOOKUP(A1305,'2'!$X:$AB,2,FALSE)</f>
        <v>Within a few hours</v>
      </c>
      <c r="F1305" s="144">
        <f>VLOOKUP($A1305,'2'!$X:$AB,3,FALSE)</f>
        <v>1</v>
      </c>
      <c r="G1305" s="144">
        <f>VLOOKUP($A1305,'2'!$X:$AB,4,FALSE)</f>
        <v>0.34</v>
      </c>
      <c r="H1305" s="343" t="str">
        <f>VLOOKUP($A1305,'2'!$X:$AB,5,FALSE)</f>
        <v>No</v>
      </c>
      <c r="J1305" s="144">
        <v>29.21</v>
      </c>
      <c r="K1305" s="144">
        <v>2345</v>
      </c>
      <c r="L1305" s="144" t="s">
        <v>4530</v>
      </c>
      <c r="M1305" s="144" t="s">
        <v>176</v>
      </c>
      <c r="N1305" s="144" t="s">
        <v>511</v>
      </c>
      <c r="O1305" s="343">
        <v>29.21</v>
      </c>
    </row>
    <row r="1306" spans="1:15" s="144" customFormat="1" ht="15">
      <c r="A1306" s="342">
        <v>1307</v>
      </c>
      <c r="B1306" s="144" t="s">
        <v>4534</v>
      </c>
      <c r="C1306" s="144" t="s">
        <v>4535</v>
      </c>
      <c r="D1306" s="144" t="s">
        <v>4536</v>
      </c>
      <c r="E1306" s="144" t="str">
        <f>VLOOKUP(A1306,'2'!$X:$AB,2,FALSE)</f>
        <v>Within an hour</v>
      </c>
      <c r="F1306" s="144">
        <f>VLOOKUP($A1306,'2'!$X:$AB,3,FALSE)</f>
        <v>0.91</v>
      </c>
      <c r="G1306" s="144">
        <f>VLOOKUP($A1306,'2'!$X:$AB,4,FALSE)</f>
        <v>1</v>
      </c>
      <c r="H1306" s="343" t="str">
        <f>VLOOKUP($A1306,'2'!$X:$AB,5,FALSE)</f>
        <v>No</v>
      </c>
      <c r="J1306" s="144">
        <v>14.7</v>
      </c>
      <c r="K1306" s="144">
        <v>2346</v>
      </c>
      <c r="L1306" s="144" t="s">
        <v>4537</v>
      </c>
      <c r="M1306" s="144" t="s">
        <v>176</v>
      </c>
      <c r="N1306" s="144" t="s">
        <v>283</v>
      </c>
      <c r="O1306" s="343">
        <v>14.7</v>
      </c>
    </row>
    <row r="1307" spans="1:15" s="144" customFormat="1" ht="15">
      <c r="A1307" s="342">
        <v>1308</v>
      </c>
      <c r="B1307" s="144" t="s">
        <v>4538</v>
      </c>
      <c r="C1307" s="144" t="s">
        <v>4539</v>
      </c>
      <c r="D1307" s="144" t="s">
        <v>4536</v>
      </c>
      <c r="E1307" s="144" t="str">
        <f>VLOOKUP(A1307,'2'!$X:$AB,2,FALSE)</f>
        <v>Within an hour</v>
      </c>
      <c r="F1307" s="144">
        <f>VLOOKUP($A1307,'2'!$X:$AB,3,FALSE)</f>
        <v>1</v>
      </c>
      <c r="G1307" s="144">
        <f>VLOOKUP($A1307,'2'!$X:$AB,4,FALSE)</f>
        <v>0.43</v>
      </c>
      <c r="H1307" s="343" t="str">
        <f>VLOOKUP($A1307,'2'!$X:$AB,5,FALSE)</f>
        <v>No</v>
      </c>
      <c r="J1307" s="144">
        <v>69.64</v>
      </c>
      <c r="K1307" s="144">
        <v>2346</v>
      </c>
      <c r="L1307" s="144" t="s">
        <v>4537</v>
      </c>
      <c r="M1307" s="144" t="s">
        <v>176</v>
      </c>
      <c r="N1307" s="144" t="s">
        <v>511</v>
      </c>
      <c r="O1307" s="343">
        <v>69.64</v>
      </c>
    </row>
    <row r="1308" spans="1:15" s="144" customFormat="1" ht="15">
      <c r="A1308" s="342">
        <v>1309</v>
      </c>
      <c r="B1308" s="144" t="s">
        <v>4540</v>
      </c>
      <c r="C1308" s="144" t="s">
        <v>4541</v>
      </c>
      <c r="D1308" s="144" t="s">
        <v>4542</v>
      </c>
      <c r="E1308" s="144" t="str">
        <f>VLOOKUP(A1308,'2'!$X:$AB,2,FALSE)</f>
        <v>A few days or more</v>
      </c>
      <c r="F1308" s="144">
        <f>VLOOKUP($A1308,'2'!$X:$AB,3,FALSE)</f>
        <v>0.33</v>
      </c>
      <c r="G1308" s="144">
        <f>VLOOKUP($A1308,'2'!$X:$AB,4,FALSE)</f>
        <v>1</v>
      </c>
      <c r="H1308" s="343" t="str">
        <f>VLOOKUP($A1308,'2'!$X:$AB,5,FALSE)</f>
        <v>No</v>
      </c>
      <c r="J1308" s="144">
        <v>7.49</v>
      </c>
      <c r="K1308" s="144">
        <v>2351</v>
      </c>
      <c r="L1308" s="144" t="s">
        <v>4543</v>
      </c>
      <c r="M1308" s="144" t="s">
        <v>188</v>
      </c>
      <c r="N1308" s="144" t="s">
        <v>315</v>
      </c>
      <c r="O1308" s="343">
        <v>7.49</v>
      </c>
    </row>
    <row r="1309" spans="1:15" s="144" customFormat="1" ht="15">
      <c r="A1309" s="342">
        <v>1310</v>
      </c>
      <c r="B1309" s="144" t="s">
        <v>4544</v>
      </c>
      <c r="C1309" s="144" t="s">
        <v>4545</v>
      </c>
      <c r="D1309" s="144" t="s">
        <v>4546</v>
      </c>
      <c r="E1309" s="144" t="str">
        <f>VLOOKUP(A1309,'2'!$X:$AB,2,FALSE)</f>
        <v>Within an hour</v>
      </c>
      <c r="F1309" s="144">
        <f>VLOOKUP($A1309,'2'!$X:$AB,3,FALSE)</f>
        <v>1</v>
      </c>
      <c r="G1309" s="144">
        <f>VLOOKUP($A1309,'2'!$X:$AB,4,FALSE)</f>
        <v>0.5</v>
      </c>
      <c r="H1309" s="343" t="str">
        <f>VLOOKUP($A1309,'2'!$X:$AB,5,FALSE)</f>
        <v>No</v>
      </c>
      <c r="J1309" s="144">
        <v>9.7100000000000009</v>
      </c>
      <c r="K1309" s="144">
        <v>2352</v>
      </c>
      <c r="L1309" s="144" t="s">
        <v>4547</v>
      </c>
      <c r="M1309" s="144" t="s">
        <v>188</v>
      </c>
      <c r="N1309" s="144" t="s">
        <v>463</v>
      </c>
      <c r="O1309" s="343">
        <v>9.7100000000000009</v>
      </c>
    </row>
    <row r="1310" spans="1:15" s="144" customFormat="1" ht="15">
      <c r="A1310" s="342">
        <v>1311</v>
      </c>
      <c r="B1310" s="144" t="s">
        <v>4548</v>
      </c>
      <c r="C1310" s="144" t="s">
        <v>4549</v>
      </c>
      <c r="D1310" s="144" t="s">
        <v>4550</v>
      </c>
      <c r="E1310" s="144" t="str">
        <f>VLOOKUP(A1310,'2'!$X:$AB,2,FALSE)</f>
        <v>Within a few hours</v>
      </c>
      <c r="F1310" s="144">
        <f>VLOOKUP($A1310,'2'!$X:$AB,3,FALSE)</f>
        <v>1</v>
      </c>
      <c r="G1310" s="144">
        <f>VLOOKUP($A1310,'2'!$X:$AB,4,FALSE)</f>
        <v>1</v>
      </c>
      <c r="H1310" s="343" t="str">
        <f>VLOOKUP($A1310,'2'!$X:$AB,5,FALSE)</f>
        <v>Yes</v>
      </c>
      <c r="J1310" s="144">
        <v>4.2</v>
      </c>
      <c r="K1310" s="144">
        <v>2352</v>
      </c>
      <c r="L1310" s="144" t="s">
        <v>4547</v>
      </c>
      <c r="M1310" s="144" t="s">
        <v>188</v>
      </c>
      <c r="N1310" s="144" t="s">
        <v>266</v>
      </c>
      <c r="O1310" s="343">
        <v>4.2</v>
      </c>
    </row>
    <row r="1311" spans="1:15" s="144" customFormat="1" ht="15">
      <c r="A1311" s="342">
        <v>1312</v>
      </c>
      <c r="B1311" s="144" t="s">
        <v>4551</v>
      </c>
      <c r="C1311" s="144" t="s">
        <v>4552</v>
      </c>
      <c r="D1311" s="144" t="s">
        <v>4553</v>
      </c>
      <c r="E1311" s="144">
        <f>VLOOKUP(A1311,'2'!$X:$AB,2,FALSE)</f>
        <v>0</v>
      </c>
      <c r="F1311" s="144">
        <f>VLOOKUP($A1311,'2'!$X:$AB,3,FALSE)</f>
        <v>0</v>
      </c>
      <c r="G1311" s="144">
        <f>VLOOKUP($A1311,'2'!$X:$AB,4,FALSE)</f>
        <v>0</v>
      </c>
      <c r="H1311" s="343">
        <f>VLOOKUP($A1311,'2'!$X:$AB,5,FALSE)</f>
        <v>0</v>
      </c>
      <c r="J1311" s="144">
        <v>69</v>
      </c>
      <c r="K1311" s="144">
        <v>2352</v>
      </c>
      <c r="L1311" s="144" t="s">
        <v>4547</v>
      </c>
      <c r="M1311" s="144" t="s">
        <v>188</v>
      </c>
      <c r="N1311" s="144" t="s">
        <v>511</v>
      </c>
      <c r="O1311" s="343">
        <v>69</v>
      </c>
    </row>
    <row r="1312" spans="1:15" s="144" customFormat="1" ht="15">
      <c r="A1312" s="342">
        <v>1313</v>
      </c>
      <c r="B1312" s="144" t="s">
        <v>4554</v>
      </c>
      <c r="C1312" s="144" t="s">
        <v>4555</v>
      </c>
      <c r="D1312" s="144" t="s">
        <v>4553</v>
      </c>
      <c r="E1312" s="144" t="str">
        <f>VLOOKUP(A1312,'2'!$X:$AB,2,FALSE)</f>
        <v>Within an hour</v>
      </c>
      <c r="F1312" s="144">
        <f>VLOOKUP($A1312,'2'!$X:$AB,3,FALSE)</f>
        <v>0.96</v>
      </c>
      <c r="G1312" s="144">
        <f>VLOOKUP($A1312,'2'!$X:$AB,4,FALSE)</f>
        <v>0.92</v>
      </c>
      <c r="H1312" s="343" t="str">
        <f>VLOOKUP($A1312,'2'!$X:$AB,5,FALSE)</f>
        <v>No</v>
      </c>
      <c r="J1312" s="144">
        <v>0.96</v>
      </c>
      <c r="K1312" s="144">
        <v>2353</v>
      </c>
      <c r="L1312" s="144" t="s">
        <v>4556</v>
      </c>
      <c r="M1312" s="144" t="s">
        <v>188</v>
      </c>
      <c r="N1312" s="144" t="s">
        <v>165</v>
      </c>
      <c r="O1312" s="343">
        <v>0.96</v>
      </c>
    </row>
    <row r="1313" spans="1:15" s="144" customFormat="1" ht="15">
      <c r="A1313" s="342">
        <v>1314</v>
      </c>
      <c r="B1313" s="144" t="s">
        <v>4557</v>
      </c>
      <c r="C1313" s="144" t="s">
        <v>4558</v>
      </c>
      <c r="D1313" s="144" t="s">
        <v>4553</v>
      </c>
      <c r="E1313" s="144" t="str">
        <f>VLOOKUP(A1313,'2'!$X:$AB,2,FALSE)</f>
        <v>A few days or more</v>
      </c>
      <c r="F1313" s="144">
        <f>VLOOKUP($A1313,'2'!$X:$AB,3,FALSE)</f>
        <v>0</v>
      </c>
      <c r="G1313" s="144">
        <f>VLOOKUP($A1313,'2'!$X:$AB,4,FALSE)</f>
        <v>0.4</v>
      </c>
      <c r="H1313" s="343" t="str">
        <f>VLOOKUP($A1313,'2'!$X:$AB,5,FALSE)</f>
        <v>No</v>
      </c>
      <c r="J1313" s="144">
        <v>0.99</v>
      </c>
      <c r="K1313" s="144">
        <v>2353</v>
      </c>
      <c r="L1313" s="144" t="s">
        <v>4556</v>
      </c>
      <c r="M1313" s="144" t="s">
        <v>188</v>
      </c>
      <c r="N1313" s="144" t="s">
        <v>266</v>
      </c>
      <c r="O1313" s="343">
        <v>0.99</v>
      </c>
    </row>
    <row r="1314" spans="1:15" s="144" customFormat="1" ht="15">
      <c r="A1314" s="342">
        <v>1315</v>
      </c>
      <c r="B1314" s="144" t="s">
        <v>4559</v>
      </c>
      <c r="C1314" s="144" t="s">
        <v>4560</v>
      </c>
      <c r="D1314" s="144" t="s">
        <v>4561</v>
      </c>
      <c r="E1314" s="144">
        <f>VLOOKUP(A1314,'2'!$X:$AB,2,FALSE)</f>
        <v>0</v>
      </c>
      <c r="F1314" s="144">
        <f>VLOOKUP($A1314,'2'!$X:$AB,3,FALSE)</f>
        <v>0</v>
      </c>
      <c r="G1314" s="144">
        <f>VLOOKUP($A1314,'2'!$X:$AB,4,FALSE)</f>
        <v>0</v>
      </c>
      <c r="H1314" s="343">
        <f>VLOOKUP($A1314,'2'!$X:$AB,5,FALSE)</f>
        <v>0</v>
      </c>
      <c r="J1314" s="144">
        <v>19.989999999999998</v>
      </c>
      <c r="K1314" s="144">
        <v>2355</v>
      </c>
      <c r="L1314" s="144" t="s">
        <v>4562</v>
      </c>
      <c r="M1314" s="144" t="s">
        <v>188</v>
      </c>
      <c r="N1314" s="144" t="s">
        <v>189</v>
      </c>
      <c r="O1314" s="343">
        <v>19.989999999999998</v>
      </c>
    </row>
    <row r="1315" spans="1:15" s="144" customFormat="1" ht="15">
      <c r="A1315" s="342">
        <v>1316</v>
      </c>
      <c r="B1315" s="144" t="s">
        <v>4563</v>
      </c>
      <c r="C1315" s="144" t="s">
        <v>4564</v>
      </c>
      <c r="D1315" s="144" t="s">
        <v>4565</v>
      </c>
      <c r="E1315" s="144" t="str">
        <f>VLOOKUP(A1315,'2'!$X:$AB,2,FALSE)</f>
        <v>A few days or more</v>
      </c>
      <c r="F1315" s="144">
        <f>VLOOKUP($A1315,'2'!$X:$AB,3,FALSE)</f>
        <v>0</v>
      </c>
      <c r="G1315" s="144">
        <f>VLOOKUP($A1315,'2'!$X:$AB,4,FALSE)</f>
        <v>1</v>
      </c>
      <c r="H1315" s="343" t="str">
        <f>VLOOKUP($A1315,'2'!$X:$AB,5,FALSE)</f>
        <v>Yes</v>
      </c>
      <c r="J1315" s="144">
        <v>43.75</v>
      </c>
      <c r="K1315" s="144">
        <v>2355</v>
      </c>
      <c r="L1315" s="144" t="s">
        <v>4562</v>
      </c>
      <c r="M1315" s="144" t="s">
        <v>176</v>
      </c>
      <c r="N1315" s="144" t="s">
        <v>511</v>
      </c>
      <c r="O1315" s="343">
        <v>43.75</v>
      </c>
    </row>
    <row r="1316" spans="1:15" s="144" customFormat="1" ht="15">
      <c r="A1316" s="342">
        <v>1317</v>
      </c>
      <c r="B1316" s="144" t="s">
        <v>4566</v>
      </c>
      <c r="C1316" s="144" t="s">
        <v>4567</v>
      </c>
      <c r="D1316" s="144" t="s">
        <v>4568</v>
      </c>
      <c r="E1316" s="144" t="str">
        <f>VLOOKUP(A1316,'2'!$X:$AB,2,FALSE)</f>
        <v>Within an hour</v>
      </c>
      <c r="F1316" s="144">
        <f>VLOOKUP($A1316,'2'!$X:$AB,3,FALSE)</f>
        <v>1</v>
      </c>
      <c r="G1316" s="144">
        <f>VLOOKUP($A1316,'2'!$X:$AB,4,FALSE)</f>
        <v>0.93</v>
      </c>
      <c r="H1316" s="343" t="str">
        <f>VLOOKUP($A1316,'2'!$X:$AB,5,FALSE)</f>
        <v>Yes</v>
      </c>
      <c r="J1316" s="144">
        <v>7.87</v>
      </c>
      <c r="K1316" s="144">
        <v>2356</v>
      </c>
      <c r="L1316" s="144" t="s">
        <v>4569</v>
      </c>
      <c r="M1316" s="144" t="s">
        <v>188</v>
      </c>
      <c r="N1316" s="144" t="s">
        <v>189</v>
      </c>
      <c r="O1316" s="343">
        <v>7.87</v>
      </c>
    </row>
    <row r="1317" spans="1:15" s="144" customFormat="1" ht="15">
      <c r="A1317" s="342">
        <v>1318</v>
      </c>
      <c r="B1317" s="144" t="s">
        <v>4570</v>
      </c>
      <c r="C1317" s="144" t="s">
        <v>4571</v>
      </c>
      <c r="D1317" s="144" t="s">
        <v>4572</v>
      </c>
      <c r="E1317" s="144">
        <f>VLOOKUP(A1317,'2'!$X:$AB,2,FALSE)</f>
        <v>0</v>
      </c>
      <c r="F1317" s="144">
        <f>VLOOKUP($A1317,'2'!$X:$AB,3,FALSE)</f>
        <v>0</v>
      </c>
      <c r="G1317" s="144">
        <f>VLOOKUP($A1317,'2'!$X:$AB,4,FALSE)</f>
        <v>0</v>
      </c>
      <c r="H1317" s="343">
        <f>VLOOKUP($A1317,'2'!$X:$AB,5,FALSE)</f>
        <v>0</v>
      </c>
      <c r="J1317" s="144">
        <v>8.99</v>
      </c>
      <c r="K1317" s="144">
        <v>2358</v>
      </c>
      <c r="L1317" s="144" t="s">
        <v>4573</v>
      </c>
      <c r="M1317" s="144" t="s">
        <v>188</v>
      </c>
      <c r="N1317" s="144" t="s">
        <v>266</v>
      </c>
      <c r="O1317" s="343">
        <v>8.99</v>
      </c>
    </row>
    <row r="1318" spans="1:15" s="144" customFormat="1" ht="15">
      <c r="A1318" s="342">
        <v>1319</v>
      </c>
      <c r="B1318" s="144" t="s">
        <v>4574</v>
      </c>
      <c r="C1318" s="144" t="s">
        <v>4575</v>
      </c>
      <c r="D1318" s="144" t="s">
        <v>4576</v>
      </c>
      <c r="E1318" s="144" t="str">
        <f>VLOOKUP(A1318,'2'!$X:$AB,2,FALSE)</f>
        <v>Within an hour</v>
      </c>
      <c r="F1318" s="144">
        <f>VLOOKUP($A1318,'2'!$X:$AB,3,FALSE)</f>
        <v>1</v>
      </c>
      <c r="G1318" s="144">
        <f>VLOOKUP($A1318,'2'!$X:$AB,4,FALSE)</f>
        <v>0.99</v>
      </c>
      <c r="H1318" s="343" t="str">
        <f>VLOOKUP($A1318,'2'!$X:$AB,5,FALSE)</f>
        <v>Yes</v>
      </c>
      <c r="J1318" s="144">
        <v>2.56</v>
      </c>
      <c r="K1318" s="144">
        <v>2358</v>
      </c>
      <c r="L1318" s="144" t="s">
        <v>4573</v>
      </c>
      <c r="M1318" s="144" t="s">
        <v>188</v>
      </c>
      <c r="N1318" s="144" t="s">
        <v>574</v>
      </c>
      <c r="O1318" s="343">
        <v>2.56</v>
      </c>
    </row>
    <row r="1319" spans="1:15" s="144" customFormat="1" ht="15">
      <c r="A1319" s="342">
        <v>1320</v>
      </c>
      <c r="B1319" s="144" t="s">
        <v>4577</v>
      </c>
      <c r="C1319" s="144" t="s">
        <v>4578</v>
      </c>
      <c r="D1319" s="144" t="s">
        <v>4576</v>
      </c>
      <c r="E1319" s="144" t="str">
        <f>VLOOKUP(A1319,'2'!$X:$AB,2,FALSE)</f>
        <v>Within a day</v>
      </c>
      <c r="F1319" s="144">
        <f>VLOOKUP($A1319,'2'!$X:$AB,3,FALSE)</f>
        <v>0.59</v>
      </c>
      <c r="G1319" s="144">
        <f>VLOOKUP($A1319,'2'!$X:$AB,4,FALSE)</f>
        <v>0.65</v>
      </c>
      <c r="H1319" s="343" t="str">
        <f>VLOOKUP($A1319,'2'!$X:$AB,5,FALSE)</f>
        <v>No</v>
      </c>
      <c r="J1319" s="144">
        <v>1.77</v>
      </c>
      <c r="K1319" s="144">
        <v>2359</v>
      </c>
      <c r="L1319" s="144" t="s">
        <v>4579</v>
      </c>
      <c r="M1319" s="144" t="s">
        <v>188</v>
      </c>
      <c r="N1319" s="144" t="s">
        <v>315</v>
      </c>
      <c r="O1319" s="343">
        <v>1.77</v>
      </c>
    </row>
    <row r="1320" spans="1:15" s="144" customFormat="1" ht="15">
      <c r="A1320" s="342">
        <v>1321</v>
      </c>
      <c r="B1320" s="144" t="s">
        <v>4580</v>
      </c>
      <c r="C1320" s="144" t="s">
        <v>4581</v>
      </c>
      <c r="D1320" s="144" t="s">
        <v>4582</v>
      </c>
      <c r="E1320" s="144" t="str">
        <f>VLOOKUP(A1320,'2'!$X:$AB,2,FALSE)</f>
        <v>Within an hour</v>
      </c>
      <c r="F1320" s="144">
        <f>VLOOKUP($A1320,'2'!$X:$AB,3,FALSE)</f>
        <v>1</v>
      </c>
      <c r="G1320" s="144">
        <f>VLOOKUP($A1320,'2'!$X:$AB,4,FALSE)</f>
        <v>0.95</v>
      </c>
      <c r="H1320" s="343" t="str">
        <f>VLOOKUP($A1320,'2'!$X:$AB,5,FALSE)</f>
        <v>Yes</v>
      </c>
      <c r="J1320" s="144">
        <v>1.99</v>
      </c>
      <c r="K1320" s="144">
        <v>2361</v>
      </c>
      <c r="L1320" s="144" t="s">
        <v>4583</v>
      </c>
      <c r="M1320" s="144" t="s">
        <v>188</v>
      </c>
      <c r="N1320" s="144" t="s">
        <v>582</v>
      </c>
      <c r="O1320" s="343">
        <v>1.99</v>
      </c>
    </row>
    <row r="1321" spans="1:15" s="144" customFormat="1" ht="15">
      <c r="A1321" s="342">
        <v>1322</v>
      </c>
      <c r="B1321" s="144" t="s">
        <v>4584</v>
      </c>
      <c r="C1321" s="144" t="s">
        <v>4585</v>
      </c>
      <c r="D1321" s="144" t="s">
        <v>4586</v>
      </c>
      <c r="E1321" s="144" t="str">
        <f>VLOOKUP(A1321,'2'!$X:$AB,2,FALSE)</f>
        <v>Within a day</v>
      </c>
      <c r="F1321" s="144">
        <f>VLOOKUP($A1321,'2'!$X:$AB,3,FALSE)</f>
        <v>1</v>
      </c>
      <c r="G1321" s="144">
        <f>VLOOKUP($A1321,'2'!$X:$AB,4,FALSE)</f>
        <v>0.94</v>
      </c>
      <c r="H1321" s="343" t="str">
        <f>VLOOKUP($A1321,'2'!$X:$AB,5,FALSE)</f>
        <v>Yes</v>
      </c>
      <c r="J1321" s="144">
        <v>5.92</v>
      </c>
      <c r="K1321" s="144">
        <v>2363</v>
      </c>
      <c r="L1321" s="144" t="s">
        <v>4587</v>
      </c>
      <c r="M1321" s="144" t="s">
        <v>188</v>
      </c>
      <c r="N1321" s="144" t="s">
        <v>189</v>
      </c>
      <c r="O1321" s="343">
        <v>5.92</v>
      </c>
    </row>
    <row r="1322" spans="1:15" s="144" customFormat="1" ht="15">
      <c r="A1322" s="342">
        <v>1323</v>
      </c>
      <c r="B1322" s="144" t="s">
        <v>4588</v>
      </c>
      <c r="C1322" s="144" t="s">
        <v>4589</v>
      </c>
      <c r="D1322" s="144" t="s">
        <v>4590</v>
      </c>
      <c r="E1322" s="144" t="str">
        <f>VLOOKUP(A1322,'2'!$X:$AB,2,FALSE)</f>
        <v>Within an hour</v>
      </c>
      <c r="F1322" s="144">
        <f>VLOOKUP($A1322,'2'!$X:$AB,3,FALSE)</f>
        <v>1</v>
      </c>
      <c r="G1322" s="144">
        <f>VLOOKUP($A1322,'2'!$X:$AB,4,FALSE)</f>
        <v>0.9</v>
      </c>
      <c r="H1322" s="343" t="str">
        <f>VLOOKUP($A1322,'2'!$X:$AB,5,FALSE)</f>
        <v>Yes</v>
      </c>
      <c r="J1322" s="144">
        <v>5.79</v>
      </c>
      <c r="K1322" s="144">
        <v>2369</v>
      </c>
      <c r="L1322" s="144" t="s">
        <v>4591</v>
      </c>
      <c r="M1322" s="144" t="s">
        <v>188</v>
      </c>
      <c r="N1322" s="144" t="s">
        <v>315</v>
      </c>
      <c r="O1322" s="343">
        <v>5.79</v>
      </c>
    </row>
    <row r="1323" spans="1:15" s="144" customFormat="1" ht="15">
      <c r="A1323" s="342">
        <v>1324</v>
      </c>
      <c r="B1323" s="144" t="s">
        <v>4592</v>
      </c>
      <c r="C1323" s="144" t="s">
        <v>4593</v>
      </c>
      <c r="D1323" s="144" t="s">
        <v>4590</v>
      </c>
      <c r="E1323" s="144" t="str">
        <f>VLOOKUP(A1323,'2'!$X:$AB,2,FALSE)</f>
        <v>A few days or more</v>
      </c>
      <c r="F1323" s="144">
        <f>VLOOKUP($A1323,'2'!$X:$AB,3,FALSE)</f>
        <v>0.13</v>
      </c>
      <c r="G1323" s="144">
        <f>VLOOKUP($A1323,'2'!$X:$AB,4,FALSE)</f>
        <v>0</v>
      </c>
      <c r="H1323" s="343" t="str">
        <f>VLOOKUP($A1323,'2'!$X:$AB,5,FALSE)</f>
        <v>No</v>
      </c>
      <c r="J1323" s="144">
        <v>0.7</v>
      </c>
      <c r="K1323" s="144">
        <v>2372</v>
      </c>
      <c r="L1323" s="144" t="s">
        <v>4594</v>
      </c>
      <c r="M1323" s="144" t="s">
        <v>188</v>
      </c>
      <c r="N1323" s="144" t="s">
        <v>165</v>
      </c>
      <c r="O1323" s="343">
        <v>0.7</v>
      </c>
    </row>
    <row r="1324" spans="1:15" s="144" customFormat="1" ht="15">
      <c r="A1324" s="342">
        <v>1325</v>
      </c>
      <c r="B1324" s="144" t="s">
        <v>4595</v>
      </c>
      <c r="C1324" s="144" t="s">
        <v>4596</v>
      </c>
      <c r="D1324" s="144" t="s">
        <v>4597</v>
      </c>
      <c r="E1324" s="144" t="str">
        <f>VLOOKUP(A1324,'2'!$X:$AB,2,FALSE)</f>
        <v>Within a day</v>
      </c>
      <c r="F1324" s="144">
        <f>VLOOKUP($A1324,'2'!$X:$AB,3,FALSE)</f>
        <v>0.8</v>
      </c>
      <c r="G1324" s="144">
        <f>VLOOKUP($A1324,'2'!$X:$AB,4,FALSE)</f>
        <v>1</v>
      </c>
      <c r="H1324" s="343" t="str">
        <f>VLOOKUP($A1324,'2'!$X:$AB,5,FALSE)</f>
        <v>Yes</v>
      </c>
      <c r="J1324" s="144">
        <v>3.97</v>
      </c>
      <c r="K1324" s="144">
        <v>2376</v>
      </c>
      <c r="L1324" s="144" t="s">
        <v>4598</v>
      </c>
      <c r="M1324" s="144" t="s">
        <v>188</v>
      </c>
      <c r="N1324" s="144" t="s">
        <v>165</v>
      </c>
      <c r="O1324" s="343">
        <v>3.97</v>
      </c>
    </row>
    <row r="1325" spans="1:15" s="144" customFormat="1" ht="15">
      <c r="A1325" s="342">
        <v>1326</v>
      </c>
      <c r="B1325" s="144" t="s">
        <v>4599</v>
      </c>
      <c r="C1325" s="144" t="s">
        <v>4600</v>
      </c>
      <c r="D1325" s="144" t="s">
        <v>4601</v>
      </c>
      <c r="E1325" s="144" t="str">
        <f>VLOOKUP(A1325,'2'!$X:$AB,2,FALSE)</f>
        <v>Within an hour</v>
      </c>
      <c r="F1325" s="144">
        <f>VLOOKUP($A1325,'2'!$X:$AB,3,FALSE)</f>
        <v>0.9</v>
      </c>
      <c r="G1325" s="144">
        <f>VLOOKUP($A1325,'2'!$X:$AB,4,FALSE)</f>
        <v>0.35</v>
      </c>
      <c r="H1325" s="343" t="str">
        <f>VLOOKUP($A1325,'2'!$X:$AB,5,FALSE)</f>
        <v>Yes</v>
      </c>
      <c r="J1325" s="144">
        <v>9.69</v>
      </c>
      <c r="K1325" s="144">
        <v>2376</v>
      </c>
      <c r="L1325" s="144" t="s">
        <v>4598</v>
      </c>
      <c r="M1325" s="144" t="s">
        <v>188</v>
      </c>
      <c r="N1325" s="144" t="s">
        <v>463</v>
      </c>
      <c r="O1325" s="343">
        <v>9.69</v>
      </c>
    </row>
    <row r="1326" spans="1:15" s="144" customFormat="1" ht="15">
      <c r="A1326" s="342">
        <v>1327</v>
      </c>
      <c r="B1326" s="144" t="s">
        <v>4602</v>
      </c>
      <c r="C1326" s="144" t="s">
        <v>4603</v>
      </c>
      <c r="D1326" s="144" t="s">
        <v>4604</v>
      </c>
      <c r="E1326" s="144" t="str">
        <f>VLOOKUP(A1326,'2'!$X:$AB,2,FALSE)</f>
        <v>Within an hour</v>
      </c>
      <c r="F1326" s="144">
        <f>VLOOKUP($A1326,'2'!$X:$AB,3,FALSE)</f>
        <v>1</v>
      </c>
      <c r="G1326" s="144">
        <f>VLOOKUP($A1326,'2'!$X:$AB,4,FALSE)</f>
        <v>1</v>
      </c>
      <c r="H1326" s="343" t="str">
        <f>VLOOKUP($A1326,'2'!$X:$AB,5,FALSE)</f>
        <v>Yes</v>
      </c>
      <c r="J1326" s="144">
        <v>19.989999999999998</v>
      </c>
      <c r="K1326" s="144">
        <v>2379</v>
      </c>
      <c r="L1326" s="144" t="s">
        <v>4605</v>
      </c>
      <c r="M1326" s="144" t="s">
        <v>188</v>
      </c>
      <c r="N1326" s="144" t="s">
        <v>369</v>
      </c>
      <c r="O1326" s="343">
        <v>19.989999999999998</v>
      </c>
    </row>
    <row r="1327" spans="1:15" s="144" customFormat="1" ht="15">
      <c r="A1327" s="342">
        <v>1328</v>
      </c>
      <c r="B1327" s="144" t="s">
        <v>4606</v>
      </c>
      <c r="C1327" s="144" t="s">
        <v>4607</v>
      </c>
      <c r="D1327" s="144" t="s">
        <v>4604</v>
      </c>
      <c r="E1327" s="144" t="str">
        <f>VLOOKUP(A1327,'2'!$X:$AB,2,FALSE)</f>
        <v>Within an hour</v>
      </c>
      <c r="F1327" s="144">
        <f>VLOOKUP($A1327,'2'!$X:$AB,3,FALSE)</f>
        <v>1</v>
      </c>
      <c r="G1327" s="144">
        <f>VLOOKUP($A1327,'2'!$X:$AB,4,FALSE)</f>
        <v>0.74</v>
      </c>
      <c r="H1327" s="343" t="str">
        <f>VLOOKUP($A1327,'2'!$X:$AB,5,FALSE)</f>
        <v>Yes</v>
      </c>
      <c r="J1327" s="144">
        <v>0.85</v>
      </c>
      <c r="K1327" s="144">
        <v>2380</v>
      </c>
      <c r="L1327" s="144" t="s">
        <v>4608</v>
      </c>
      <c r="M1327" s="144" t="s">
        <v>188</v>
      </c>
      <c r="N1327" s="144" t="s">
        <v>165</v>
      </c>
      <c r="O1327" s="343">
        <v>0.85</v>
      </c>
    </row>
    <row r="1328" spans="1:15" s="144" customFormat="1" ht="15">
      <c r="A1328" s="342">
        <v>1329</v>
      </c>
      <c r="B1328" s="144" t="s">
        <v>4609</v>
      </c>
      <c r="C1328" s="144" t="s">
        <v>4610</v>
      </c>
      <c r="D1328" s="144" t="s">
        <v>4611</v>
      </c>
      <c r="E1328" s="144" t="str">
        <f>VLOOKUP(A1328,'2'!$X:$AB,2,FALSE)</f>
        <v>Within an hour</v>
      </c>
      <c r="F1328" s="144">
        <f>VLOOKUP($A1328,'2'!$X:$AB,3,FALSE)</f>
        <v>1</v>
      </c>
      <c r="G1328" s="144">
        <f>VLOOKUP($A1328,'2'!$X:$AB,4,FALSE)</f>
        <v>0.81</v>
      </c>
      <c r="H1328" s="343" t="str">
        <f>VLOOKUP($A1328,'2'!$X:$AB,5,FALSE)</f>
        <v>No</v>
      </c>
      <c r="J1328" s="144">
        <v>60</v>
      </c>
      <c r="K1328" s="144">
        <v>2380</v>
      </c>
      <c r="L1328" s="144" t="s">
        <v>4608</v>
      </c>
      <c r="M1328" s="144" t="s">
        <v>176</v>
      </c>
      <c r="N1328" s="144" t="s">
        <v>708</v>
      </c>
      <c r="O1328" s="343">
        <v>60</v>
      </c>
    </row>
    <row r="1329" spans="1:15" s="144" customFormat="1" ht="15">
      <c r="A1329" s="342">
        <v>1330</v>
      </c>
      <c r="B1329" s="144" t="s">
        <v>4612</v>
      </c>
      <c r="C1329" s="144" t="s">
        <v>4613</v>
      </c>
      <c r="D1329" s="144" t="s">
        <v>4611</v>
      </c>
      <c r="E1329" s="144" t="str">
        <f>VLOOKUP(A1329,'2'!$X:$AB,2,FALSE)</f>
        <v>A few days or more</v>
      </c>
      <c r="F1329" s="144">
        <f>VLOOKUP($A1329,'2'!$X:$AB,3,FALSE)</f>
        <v>0.33</v>
      </c>
      <c r="G1329" s="144">
        <f>VLOOKUP($A1329,'2'!$X:$AB,4,FALSE)</f>
        <v>0.61</v>
      </c>
      <c r="H1329" s="343" t="str">
        <f>VLOOKUP($A1329,'2'!$X:$AB,5,FALSE)</f>
        <v>No</v>
      </c>
      <c r="J1329" s="144">
        <v>0.85</v>
      </c>
      <c r="K1329" s="144">
        <v>2382</v>
      </c>
      <c r="L1329" s="144" t="s">
        <v>4614</v>
      </c>
      <c r="M1329" s="144" t="s">
        <v>188</v>
      </c>
      <c r="N1329" s="144" t="s">
        <v>165</v>
      </c>
      <c r="O1329" s="343">
        <v>0.85</v>
      </c>
    </row>
    <row r="1330" spans="1:15" s="144" customFormat="1" ht="15">
      <c r="A1330" s="342">
        <v>1331</v>
      </c>
      <c r="B1330" s="144" t="s">
        <v>4615</v>
      </c>
      <c r="C1330" s="144" t="s">
        <v>4616</v>
      </c>
      <c r="D1330" s="144" t="s">
        <v>4611</v>
      </c>
      <c r="E1330" s="144" t="str">
        <f>VLOOKUP(A1330,'2'!$X:$AB,2,FALSE)</f>
        <v>Within a few hours</v>
      </c>
      <c r="F1330" s="144">
        <f>VLOOKUP($A1330,'2'!$X:$AB,3,FALSE)</f>
        <v>1</v>
      </c>
      <c r="G1330" s="144">
        <f>VLOOKUP($A1330,'2'!$X:$AB,4,FALSE)</f>
        <v>0.86</v>
      </c>
      <c r="H1330" s="343" t="str">
        <f>VLOOKUP($A1330,'2'!$X:$AB,5,FALSE)</f>
        <v>Yes</v>
      </c>
      <c r="J1330" s="144">
        <v>19.989999999999998</v>
      </c>
      <c r="K1330" s="144">
        <v>2382</v>
      </c>
      <c r="L1330" s="144" t="s">
        <v>4614</v>
      </c>
      <c r="M1330" s="144" t="s">
        <v>188</v>
      </c>
      <c r="N1330" s="144" t="s">
        <v>369</v>
      </c>
      <c r="O1330" s="343">
        <v>19.989999999999998</v>
      </c>
    </row>
    <row r="1331" spans="1:15" s="144" customFormat="1" ht="15">
      <c r="A1331" s="342">
        <v>1332</v>
      </c>
      <c r="B1331" s="144" t="s">
        <v>4617</v>
      </c>
      <c r="C1331" s="144" t="s">
        <v>4618</v>
      </c>
      <c r="D1331" s="144" t="s">
        <v>4619</v>
      </c>
      <c r="E1331" s="144" t="str">
        <f>VLOOKUP(A1331,'2'!$X:$AB,2,FALSE)</f>
        <v>Within an hour</v>
      </c>
      <c r="F1331" s="144">
        <f>VLOOKUP($A1331,'2'!$X:$AB,3,FALSE)</f>
        <v>0.98</v>
      </c>
      <c r="G1331" s="144">
        <f>VLOOKUP($A1331,'2'!$X:$AB,4,FALSE)</f>
        <v>0.96</v>
      </c>
      <c r="H1331" s="343" t="str">
        <f>VLOOKUP($A1331,'2'!$X:$AB,5,FALSE)</f>
        <v>No</v>
      </c>
      <c r="J1331" s="144">
        <v>60</v>
      </c>
      <c r="K1331" s="144">
        <v>2382</v>
      </c>
      <c r="L1331" s="144" t="s">
        <v>4614</v>
      </c>
      <c r="M1331" s="144" t="s">
        <v>176</v>
      </c>
      <c r="N1331" s="144" t="s">
        <v>708</v>
      </c>
      <c r="O1331" s="343">
        <v>60</v>
      </c>
    </row>
    <row r="1332" spans="1:15" s="144" customFormat="1" ht="15">
      <c r="A1332" s="342">
        <v>1333</v>
      </c>
      <c r="B1332" s="144" t="s">
        <v>4620</v>
      </c>
      <c r="C1332" s="144" t="s">
        <v>4621</v>
      </c>
      <c r="D1332" s="144" t="s">
        <v>4622</v>
      </c>
      <c r="E1332" s="144" t="str">
        <f>VLOOKUP(A1332,'2'!$X:$AB,2,FALSE)</f>
        <v>A few days or more</v>
      </c>
      <c r="F1332" s="144">
        <f>VLOOKUP($A1332,'2'!$X:$AB,3,FALSE)</f>
        <v>0</v>
      </c>
      <c r="G1332" s="144">
        <f>VLOOKUP($A1332,'2'!$X:$AB,4,FALSE)</f>
        <v>0.59</v>
      </c>
      <c r="H1332" s="343" t="str">
        <f>VLOOKUP($A1332,'2'!$X:$AB,5,FALSE)</f>
        <v>No</v>
      </c>
      <c r="J1332" s="144">
        <v>30</v>
      </c>
      <c r="K1332" s="144">
        <v>2385</v>
      </c>
      <c r="L1332" s="144" t="s">
        <v>4623</v>
      </c>
      <c r="M1332" s="144" t="s">
        <v>176</v>
      </c>
      <c r="N1332" s="144" t="s">
        <v>177</v>
      </c>
      <c r="O1332" s="343">
        <v>30</v>
      </c>
    </row>
    <row r="1333" spans="1:15" s="144" customFormat="1" ht="15">
      <c r="A1333" s="342">
        <v>1334</v>
      </c>
      <c r="B1333" s="144" t="s">
        <v>4624</v>
      </c>
      <c r="C1333" s="144" t="s">
        <v>4625</v>
      </c>
      <c r="D1333" s="144" t="s">
        <v>4622</v>
      </c>
      <c r="E1333" s="144" t="str">
        <f>VLOOKUP(A1333,'2'!$X:$AB,2,FALSE)</f>
        <v>Within an hour</v>
      </c>
      <c r="F1333" s="144">
        <f>VLOOKUP($A1333,'2'!$X:$AB,3,FALSE)</f>
        <v>0.9</v>
      </c>
      <c r="G1333" s="144">
        <f>VLOOKUP($A1333,'2'!$X:$AB,4,FALSE)</f>
        <v>1</v>
      </c>
      <c r="H1333" s="343" t="str">
        <f>VLOOKUP($A1333,'2'!$X:$AB,5,FALSE)</f>
        <v>Yes</v>
      </c>
      <c r="J1333" s="144">
        <v>2.39</v>
      </c>
      <c r="K1333" s="144">
        <v>2391</v>
      </c>
      <c r="L1333" s="144" t="s">
        <v>4626</v>
      </c>
      <c r="M1333" s="144" t="s">
        <v>188</v>
      </c>
      <c r="N1333" s="144" t="s">
        <v>582</v>
      </c>
      <c r="O1333" s="343">
        <v>2.39</v>
      </c>
    </row>
    <row r="1334" spans="1:15" s="144" customFormat="1" ht="15">
      <c r="A1334" s="342">
        <v>1335</v>
      </c>
      <c r="B1334" s="144" t="s">
        <v>4627</v>
      </c>
      <c r="C1334" s="144" t="s">
        <v>4628</v>
      </c>
      <c r="D1334" s="144" t="s">
        <v>4629</v>
      </c>
      <c r="E1334" s="144" t="str">
        <f>VLOOKUP(A1334,'2'!$X:$AB,2,FALSE)</f>
        <v>Within a day</v>
      </c>
      <c r="F1334" s="144">
        <f>VLOOKUP($A1334,'2'!$X:$AB,3,FALSE)</f>
        <v>0.67</v>
      </c>
      <c r="G1334" s="144">
        <f>VLOOKUP($A1334,'2'!$X:$AB,4,FALSE)</f>
        <v>0.33</v>
      </c>
      <c r="H1334" s="343" t="str">
        <f>VLOOKUP($A1334,'2'!$X:$AB,5,FALSE)</f>
        <v>No</v>
      </c>
      <c r="J1334" s="144">
        <v>8.23</v>
      </c>
      <c r="K1334" s="144">
        <v>2391</v>
      </c>
      <c r="L1334" s="144" t="s">
        <v>4626</v>
      </c>
      <c r="M1334" s="144" t="s">
        <v>188</v>
      </c>
      <c r="N1334" s="144" t="s">
        <v>240</v>
      </c>
      <c r="O1334" s="343">
        <v>8.23</v>
      </c>
    </row>
    <row r="1335" spans="1:15" s="144" customFormat="1" ht="15">
      <c r="A1335" s="342">
        <v>1336</v>
      </c>
      <c r="B1335" s="144" t="s">
        <v>4630</v>
      </c>
      <c r="C1335" s="144" t="s">
        <v>4631</v>
      </c>
      <c r="D1335" s="144" t="s">
        <v>4632</v>
      </c>
      <c r="E1335" s="144" t="str">
        <f>VLOOKUP(A1335,'2'!$X:$AB,2,FALSE)</f>
        <v>Within a day</v>
      </c>
      <c r="F1335" s="144">
        <f>VLOOKUP($A1335,'2'!$X:$AB,3,FALSE)</f>
        <v>1</v>
      </c>
      <c r="G1335" s="144">
        <f>VLOOKUP($A1335,'2'!$X:$AB,4,FALSE)</f>
        <v>1</v>
      </c>
      <c r="H1335" s="343" t="str">
        <f>VLOOKUP($A1335,'2'!$X:$AB,5,FALSE)</f>
        <v>No</v>
      </c>
      <c r="J1335" s="144">
        <v>13.99</v>
      </c>
      <c r="K1335" s="144">
        <v>2391</v>
      </c>
      <c r="L1335" s="144" t="s">
        <v>4626</v>
      </c>
      <c r="M1335" s="144" t="s">
        <v>188</v>
      </c>
      <c r="N1335" s="144" t="s">
        <v>283</v>
      </c>
      <c r="O1335" s="343">
        <v>13.99</v>
      </c>
    </row>
    <row r="1336" spans="1:15" s="144" customFormat="1" ht="15">
      <c r="A1336" s="342">
        <v>1337</v>
      </c>
      <c r="B1336" s="144" t="s">
        <v>4633</v>
      </c>
      <c r="C1336" s="144" t="s">
        <v>4634</v>
      </c>
      <c r="D1336" s="144" t="s">
        <v>4632</v>
      </c>
      <c r="E1336" s="144" t="str">
        <f>VLOOKUP(A1336,'2'!$X:$AB,2,FALSE)</f>
        <v>Within an hour</v>
      </c>
      <c r="F1336" s="144">
        <f>VLOOKUP($A1336,'2'!$X:$AB,3,FALSE)</f>
        <v>1</v>
      </c>
      <c r="G1336" s="144">
        <f>VLOOKUP($A1336,'2'!$X:$AB,4,FALSE)</f>
        <v>1</v>
      </c>
      <c r="H1336" s="343" t="str">
        <f>VLOOKUP($A1336,'2'!$X:$AB,5,FALSE)</f>
        <v>No</v>
      </c>
      <c r="J1336" s="144">
        <v>5.14</v>
      </c>
      <c r="K1336" s="144">
        <v>2391</v>
      </c>
      <c r="L1336" s="144" t="s">
        <v>4626</v>
      </c>
      <c r="M1336" s="144" t="s">
        <v>164</v>
      </c>
      <c r="N1336" s="144" t="s">
        <v>315</v>
      </c>
      <c r="O1336" s="343">
        <v>5.14</v>
      </c>
    </row>
    <row r="1337" spans="1:15" s="144" customFormat="1" ht="15">
      <c r="A1337" s="342">
        <v>1338</v>
      </c>
      <c r="B1337" s="144" t="s">
        <v>4635</v>
      </c>
      <c r="C1337" s="144" t="s">
        <v>4636</v>
      </c>
      <c r="D1337" s="144" t="s">
        <v>4632</v>
      </c>
      <c r="E1337" s="144" t="str">
        <f>VLOOKUP(A1337,'2'!$X:$AB,2,FALSE)</f>
        <v>Within an hour</v>
      </c>
      <c r="F1337" s="144">
        <f>VLOOKUP($A1337,'2'!$X:$AB,3,FALSE)</f>
        <v>0.9</v>
      </c>
      <c r="G1337" s="144">
        <f>VLOOKUP($A1337,'2'!$X:$AB,4,FALSE)</f>
        <v>0.97</v>
      </c>
      <c r="H1337" s="343" t="str">
        <f>VLOOKUP($A1337,'2'!$X:$AB,5,FALSE)</f>
        <v>No</v>
      </c>
      <c r="J1337" s="144">
        <v>7.91</v>
      </c>
      <c r="K1337" s="144">
        <v>2393</v>
      </c>
      <c r="L1337" s="144" t="s">
        <v>4637</v>
      </c>
      <c r="M1337" s="144" t="s">
        <v>188</v>
      </c>
      <c r="N1337" s="144" t="s">
        <v>315</v>
      </c>
      <c r="O1337" s="343">
        <v>7.91</v>
      </c>
    </row>
    <row r="1338" spans="1:15" s="144" customFormat="1" ht="15">
      <c r="A1338" s="342">
        <v>1339</v>
      </c>
      <c r="B1338" s="144" t="s">
        <v>4638</v>
      </c>
      <c r="C1338" s="144" t="s">
        <v>4639</v>
      </c>
      <c r="D1338" s="144" t="s">
        <v>4640</v>
      </c>
      <c r="E1338" s="144" t="str">
        <f>VLOOKUP(A1338,'2'!$X:$AB,2,FALSE)</f>
        <v>Within an hour</v>
      </c>
      <c r="F1338" s="144">
        <f>VLOOKUP($A1338,'2'!$X:$AB,3,FALSE)</f>
        <v>1</v>
      </c>
      <c r="G1338" s="144">
        <f>VLOOKUP($A1338,'2'!$X:$AB,4,FALSE)</f>
        <v>1</v>
      </c>
      <c r="H1338" s="343" t="str">
        <f>VLOOKUP($A1338,'2'!$X:$AB,5,FALSE)</f>
        <v>No</v>
      </c>
      <c r="J1338" s="144">
        <v>10.119999999999999</v>
      </c>
      <c r="K1338" s="144">
        <v>2393</v>
      </c>
      <c r="L1338" s="144" t="s">
        <v>4637</v>
      </c>
      <c r="M1338" s="144" t="s">
        <v>188</v>
      </c>
      <c r="N1338" s="144" t="s">
        <v>189</v>
      </c>
      <c r="O1338" s="343">
        <v>10.119999999999999</v>
      </c>
    </row>
    <row r="1339" spans="1:15" s="144" customFormat="1" ht="15">
      <c r="A1339" s="342">
        <v>1340</v>
      </c>
      <c r="B1339" s="144" t="s">
        <v>4641</v>
      </c>
      <c r="C1339" s="144" t="s">
        <v>4642</v>
      </c>
      <c r="D1339" s="144" t="s">
        <v>4643</v>
      </c>
      <c r="E1339" s="144" t="str">
        <f>VLOOKUP(A1339,'2'!$X:$AB,2,FALSE)</f>
        <v>Within an hour</v>
      </c>
      <c r="F1339" s="144">
        <f>VLOOKUP($A1339,'2'!$X:$AB,3,FALSE)</f>
        <v>1</v>
      </c>
      <c r="G1339" s="144">
        <f>VLOOKUP($A1339,'2'!$X:$AB,4,FALSE)</f>
        <v>0.95</v>
      </c>
      <c r="H1339" s="343" t="str">
        <f>VLOOKUP($A1339,'2'!$X:$AB,5,FALSE)</f>
        <v>Yes</v>
      </c>
      <c r="J1339" s="144">
        <v>5.63</v>
      </c>
      <c r="K1339" s="144">
        <v>2394</v>
      </c>
      <c r="L1339" s="144" t="s">
        <v>4644</v>
      </c>
      <c r="M1339" s="144" t="s">
        <v>188</v>
      </c>
      <c r="N1339" s="144" t="s">
        <v>369</v>
      </c>
      <c r="O1339" s="343">
        <v>5.63</v>
      </c>
    </row>
    <row r="1340" spans="1:15" s="144" customFormat="1" ht="15">
      <c r="A1340" s="342">
        <v>1341</v>
      </c>
      <c r="B1340" s="144" t="s">
        <v>4645</v>
      </c>
      <c r="C1340" s="144" t="s">
        <v>4646</v>
      </c>
      <c r="D1340" s="144" t="s">
        <v>4643</v>
      </c>
      <c r="E1340" s="144">
        <f>VLOOKUP(A1340,'2'!$X:$AB,2,FALSE)</f>
        <v>0</v>
      </c>
      <c r="F1340" s="144">
        <f>VLOOKUP($A1340,'2'!$X:$AB,3,FALSE)</f>
        <v>0</v>
      </c>
      <c r="G1340" s="144">
        <f>VLOOKUP($A1340,'2'!$X:$AB,4,FALSE)</f>
        <v>0</v>
      </c>
      <c r="H1340" s="343">
        <f>VLOOKUP($A1340,'2'!$X:$AB,5,FALSE)</f>
        <v>0</v>
      </c>
      <c r="J1340" s="144">
        <v>1.49</v>
      </c>
      <c r="K1340" s="144">
        <v>2394</v>
      </c>
      <c r="L1340" s="144" t="s">
        <v>4644</v>
      </c>
      <c r="M1340" s="144" t="s">
        <v>188</v>
      </c>
      <c r="N1340" s="144" t="s">
        <v>369</v>
      </c>
      <c r="O1340" s="343">
        <v>1.49</v>
      </c>
    </row>
    <row r="1341" spans="1:15" s="144" customFormat="1" ht="15">
      <c r="A1341" s="342">
        <v>1342</v>
      </c>
      <c r="B1341" s="144" t="s">
        <v>4647</v>
      </c>
      <c r="C1341" s="144" t="s">
        <v>4648</v>
      </c>
      <c r="D1341" s="144" t="s">
        <v>4643</v>
      </c>
      <c r="E1341" s="144" t="str">
        <f>VLOOKUP(A1341,'2'!$X:$AB,2,FALSE)</f>
        <v>Within an hour</v>
      </c>
      <c r="F1341" s="144">
        <f>VLOOKUP($A1341,'2'!$X:$AB,3,FALSE)</f>
        <v>1</v>
      </c>
      <c r="G1341" s="144">
        <f>VLOOKUP($A1341,'2'!$X:$AB,4,FALSE)</f>
        <v>1</v>
      </c>
      <c r="H1341" s="343" t="str">
        <f>VLOOKUP($A1341,'2'!$X:$AB,5,FALSE)</f>
        <v>Yes</v>
      </c>
      <c r="J1341" s="144">
        <v>4.5</v>
      </c>
      <c r="K1341" s="144">
        <v>2395</v>
      </c>
      <c r="L1341" s="144" t="s">
        <v>4649</v>
      </c>
      <c r="M1341" s="144" t="s">
        <v>188</v>
      </c>
      <c r="N1341" s="144" t="s">
        <v>708</v>
      </c>
      <c r="O1341" s="343">
        <v>4.5</v>
      </c>
    </row>
    <row r="1342" spans="1:15" s="144" customFormat="1" ht="15">
      <c r="A1342" s="342">
        <v>1343</v>
      </c>
      <c r="B1342" s="144" t="s">
        <v>4650</v>
      </c>
      <c r="C1342" s="144" t="s">
        <v>4651</v>
      </c>
      <c r="D1342" s="144" t="s">
        <v>4643</v>
      </c>
      <c r="E1342" s="144" t="str">
        <f>VLOOKUP(A1342,'2'!$X:$AB,2,FALSE)</f>
        <v>Within a day</v>
      </c>
      <c r="F1342" s="144">
        <f>VLOOKUP($A1342,'2'!$X:$AB,3,FALSE)</f>
        <v>1</v>
      </c>
      <c r="G1342" s="144">
        <f>VLOOKUP($A1342,'2'!$X:$AB,4,FALSE)</f>
        <v>0.5</v>
      </c>
      <c r="H1342" s="343" t="str">
        <f>VLOOKUP($A1342,'2'!$X:$AB,5,FALSE)</f>
        <v>No</v>
      </c>
      <c r="J1342" s="144">
        <v>5.83</v>
      </c>
      <c r="K1342" s="144">
        <v>2398</v>
      </c>
      <c r="L1342" s="144" t="s">
        <v>4652</v>
      </c>
      <c r="M1342" s="144" t="s">
        <v>188</v>
      </c>
      <c r="N1342" s="144" t="s">
        <v>315</v>
      </c>
      <c r="O1342" s="343">
        <v>5.83</v>
      </c>
    </row>
    <row r="1343" spans="1:15" s="144" customFormat="1" ht="15">
      <c r="A1343" s="342">
        <v>1344</v>
      </c>
      <c r="B1343" s="144" t="s">
        <v>4653</v>
      </c>
      <c r="C1343" s="144" t="s">
        <v>4654</v>
      </c>
      <c r="D1343" s="144" t="s">
        <v>4655</v>
      </c>
      <c r="E1343" s="144">
        <f>VLOOKUP(A1343,'2'!$X:$AB,2,FALSE)</f>
        <v>0</v>
      </c>
      <c r="F1343" s="144">
        <f>VLOOKUP($A1343,'2'!$X:$AB,3,FALSE)</f>
        <v>0</v>
      </c>
      <c r="G1343" s="144">
        <f>VLOOKUP($A1343,'2'!$X:$AB,4,FALSE)</f>
        <v>0</v>
      </c>
      <c r="H1343" s="343">
        <f>VLOOKUP($A1343,'2'!$X:$AB,5,FALSE)</f>
        <v>0</v>
      </c>
      <c r="J1343" s="144">
        <v>3.99</v>
      </c>
      <c r="K1343" s="144">
        <v>2417</v>
      </c>
      <c r="L1343" s="144" t="s">
        <v>4656</v>
      </c>
      <c r="M1343" s="144" t="s">
        <v>188</v>
      </c>
      <c r="N1343" s="144" t="s">
        <v>266</v>
      </c>
      <c r="O1343" s="343">
        <v>3.99</v>
      </c>
    </row>
    <row r="1344" spans="1:15" s="144" customFormat="1" ht="15">
      <c r="A1344" s="342">
        <v>1345</v>
      </c>
      <c r="B1344" s="144" t="s">
        <v>4657</v>
      </c>
      <c r="C1344" s="144" t="s">
        <v>4658</v>
      </c>
      <c r="D1344" s="144" t="s">
        <v>4655</v>
      </c>
      <c r="E1344" s="144" t="str">
        <f>VLOOKUP(A1344,'2'!$X:$AB,2,FALSE)</f>
        <v>Within an hour</v>
      </c>
      <c r="F1344" s="144">
        <f>VLOOKUP($A1344,'2'!$X:$AB,3,FALSE)</f>
        <v>1</v>
      </c>
      <c r="G1344" s="144">
        <f>VLOOKUP($A1344,'2'!$X:$AB,4,FALSE)</f>
        <v>0.96</v>
      </c>
      <c r="H1344" s="343" t="str">
        <f>VLOOKUP($A1344,'2'!$X:$AB,5,FALSE)</f>
        <v>No</v>
      </c>
      <c r="J1344" s="144">
        <v>0.7</v>
      </c>
      <c r="K1344" s="144">
        <v>2418</v>
      </c>
      <c r="L1344" s="144" t="s">
        <v>4659</v>
      </c>
      <c r="M1344" s="144" t="s">
        <v>188</v>
      </c>
      <c r="N1344" s="144" t="s">
        <v>165</v>
      </c>
      <c r="O1344" s="343">
        <v>0.7</v>
      </c>
    </row>
    <row r="1345" spans="1:15" s="144" customFormat="1" ht="15">
      <c r="A1345" s="342">
        <v>1346</v>
      </c>
      <c r="B1345" s="144" t="s">
        <v>4660</v>
      </c>
      <c r="C1345" s="144" t="s">
        <v>4661</v>
      </c>
      <c r="D1345" s="144" t="s">
        <v>4662</v>
      </c>
      <c r="E1345" s="144" t="str">
        <f>VLOOKUP(A1345,'2'!$X:$AB,2,FALSE)</f>
        <v>Within an hour</v>
      </c>
      <c r="F1345" s="144">
        <f>VLOOKUP($A1345,'2'!$X:$AB,3,FALSE)</f>
        <v>1</v>
      </c>
      <c r="G1345" s="144">
        <f>VLOOKUP($A1345,'2'!$X:$AB,4,FALSE)</f>
        <v>0.95</v>
      </c>
      <c r="H1345" s="343" t="str">
        <f>VLOOKUP($A1345,'2'!$X:$AB,5,FALSE)</f>
        <v>No</v>
      </c>
      <c r="J1345" s="144">
        <v>24.49</v>
      </c>
      <c r="K1345" s="144">
        <v>2418</v>
      </c>
      <c r="L1345" s="144" t="s">
        <v>4659</v>
      </c>
      <c r="M1345" s="144" t="s">
        <v>188</v>
      </c>
      <c r="N1345" s="144" t="s">
        <v>1254</v>
      </c>
      <c r="O1345" s="343">
        <v>24.49</v>
      </c>
    </row>
    <row r="1346" spans="1:15" s="144" customFormat="1" ht="15">
      <c r="A1346" s="342">
        <v>1347</v>
      </c>
      <c r="B1346" s="144" t="s">
        <v>4663</v>
      </c>
      <c r="C1346" s="144" t="s">
        <v>4664</v>
      </c>
      <c r="D1346" s="144" t="s">
        <v>4665</v>
      </c>
      <c r="E1346" s="144" t="str">
        <f>VLOOKUP(A1346,'2'!$X:$AB,2,FALSE)</f>
        <v>Within a few hours</v>
      </c>
      <c r="F1346" s="144">
        <f>VLOOKUP($A1346,'2'!$X:$AB,3,FALSE)</f>
        <v>1</v>
      </c>
      <c r="G1346" s="144">
        <f>VLOOKUP($A1346,'2'!$X:$AB,4,FALSE)</f>
        <v>1</v>
      </c>
      <c r="H1346" s="343" t="str">
        <f>VLOOKUP($A1346,'2'!$X:$AB,5,FALSE)</f>
        <v>Yes</v>
      </c>
      <c r="J1346" s="144">
        <v>1.25</v>
      </c>
      <c r="K1346" s="144">
        <v>2418</v>
      </c>
      <c r="L1346" s="144" t="s">
        <v>4659</v>
      </c>
      <c r="M1346" s="144" t="s">
        <v>188</v>
      </c>
      <c r="N1346" s="144" t="s">
        <v>165</v>
      </c>
      <c r="O1346" s="343">
        <v>1.25</v>
      </c>
    </row>
    <row r="1347" spans="1:15" s="144" customFormat="1" ht="15">
      <c r="A1347" s="342">
        <v>1348</v>
      </c>
      <c r="B1347" s="144" t="s">
        <v>4666</v>
      </c>
      <c r="C1347" s="144" t="s">
        <v>4667</v>
      </c>
      <c r="D1347" s="144" t="s">
        <v>4665</v>
      </c>
      <c r="E1347" s="144" t="str">
        <f>VLOOKUP(A1347,'2'!$X:$AB,2,FALSE)</f>
        <v>Within an hour</v>
      </c>
      <c r="F1347" s="144">
        <f>VLOOKUP($A1347,'2'!$X:$AB,3,FALSE)</f>
        <v>1</v>
      </c>
      <c r="G1347" s="144">
        <f>VLOOKUP($A1347,'2'!$X:$AB,4,FALSE)</f>
        <v>1</v>
      </c>
      <c r="H1347" s="343" t="str">
        <f>VLOOKUP($A1347,'2'!$X:$AB,5,FALSE)</f>
        <v>No</v>
      </c>
      <c r="J1347" s="144">
        <v>11.79</v>
      </c>
      <c r="K1347" s="144">
        <v>2419</v>
      </c>
      <c r="L1347" s="144" t="s">
        <v>4668</v>
      </c>
      <c r="M1347" s="144" t="s">
        <v>188</v>
      </c>
      <c r="N1347" s="144" t="s">
        <v>708</v>
      </c>
      <c r="O1347" s="343">
        <v>11.79</v>
      </c>
    </row>
    <row r="1348" spans="1:15" s="144" customFormat="1" ht="15">
      <c r="A1348" s="342">
        <v>1349</v>
      </c>
      <c r="B1348" s="144" t="s">
        <v>4669</v>
      </c>
      <c r="C1348" s="144" t="s">
        <v>4670</v>
      </c>
      <c r="D1348" s="144" t="s">
        <v>4671</v>
      </c>
      <c r="E1348" s="144" t="str">
        <f>VLOOKUP(A1348,'2'!$X:$AB,2,FALSE)</f>
        <v>Within a few hours</v>
      </c>
      <c r="F1348" s="144">
        <f>VLOOKUP($A1348,'2'!$X:$AB,3,FALSE)</f>
        <v>1</v>
      </c>
      <c r="G1348" s="144">
        <f>VLOOKUP($A1348,'2'!$X:$AB,4,FALSE)</f>
        <v>0.64</v>
      </c>
      <c r="H1348" s="343" t="str">
        <f>VLOOKUP($A1348,'2'!$X:$AB,5,FALSE)</f>
        <v>Yes</v>
      </c>
      <c r="J1348" s="144">
        <v>4.71</v>
      </c>
      <c r="K1348" s="144">
        <v>2419</v>
      </c>
      <c r="L1348" s="144" t="s">
        <v>4668</v>
      </c>
      <c r="M1348" s="144" t="s">
        <v>188</v>
      </c>
      <c r="N1348" s="144" t="s">
        <v>369</v>
      </c>
      <c r="O1348" s="343">
        <v>4.71</v>
      </c>
    </row>
    <row r="1349" spans="1:15" s="144" customFormat="1" ht="15">
      <c r="A1349" s="342">
        <v>1350</v>
      </c>
      <c r="B1349" s="144" t="s">
        <v>4672</v>
      </c>
      <c r="C1349" s="144" t="s">
        <v>4673</v>
      </c>
      <c r="D1349" s="144" t="s">
        <v>4671</v>
      </c>
      <c r="E1349" s="144" t="str">
        <f>VLOOKUP(A1349,'2'!$X:$AB,2,FALSE)</f>
        <v>Within an hour</v>
      </c>
      <c r="F1349" s="144">
        <f>VLOOKUP($A1349,'2'!$X:$AB,3,FALSE)</f>
        <v>1</v>
      </c>
      <c r="G1349" s="144">
        <f>VLOOKUP($A1349,'2'!$X:$AB,4,FALSE)</f>
        <v>0.92</v>
      </c>
      <c r="H1349" s="343" t="str">
        <f>VLOOKUP($A1349,'2'!$X:$AB,5,FALSE)</f>
        <v>Yes</v>
      </c>
      <c r="J1349" s="144">
        <v>2.15</v>
      </c>
      <c r="K1349" s="144">
        <v>2420</v>
      </c>
      <c r="L1349" s="144" t="s">
        <v>4674</v>
      </c>
      <c r="M1349" s="144" t="s">
        <v>188</v>
      </c>
      <c r="N1349" s="144" t="s">
        <v>315</v>
      </c>
      <c r="O1349" s="343">
        <v>2.15</v>
      </c>
    </row>
    <row r="1350" spans="1:15" s="144" customFormat="1" ht="15">
      <c r="A1350" s="342">
        <v>1351</v>
      </c>
      <c r="B1350" s="144" t="s">
        <v>4675</v>
      </c>
      <c r="C1350" s="144" t="s">
        <v>4676</v>
      </c>
      <c r="D1350" s="144" t="s">
        <v>4677</v>
      </c>
      <c r="E1350" s="144">
        <f>VLOOKUP(A1350,'2'!$X:$AB,2,FALSE)</f>
        <v>0</v>
      </c>
      <c r="F1350" s="144">
        <f>VLOOKUP($A1350,'2'!$X:$AB,3,FALSE)</f>
        <v>0</v>
      </c>
      <c r="G1350" s="144">
        <f>VLOOKUP($A1350,'2'!$X:$AB,4,FALSE)</f>
        <v>0</v>
      </c>
      <c r="H1350" s="343">
        <f>VLOOKUP($A1350,'2'!$X:$AB,5,FALSE)</f>
        <v>0</v>
      </c>
      <c r="J1350" s="144">
        <v>43.71</v>
      </c>
      <c r="K1350" s="144">
        <v>2422</v>
      </c>
      <c r="L1350" s="144" t="s">
        <v>4678</v>
      </c>
      <c r="M1350" s="144" t="s">
        <v>176</v>
      </c>
      <c r="N1350" s="144" t="s">
        <v>177</v>
      </c>
      <c r="O1350" s="343">
        <v>43.71</v>
      </c>
    </row>
    <row r="1351" spans="1:15" s="144" customFormat="1" ht="15">
      <c r="A1351" s="342">
        <v>1352</v>
      </c>
      <c r="B1351" s="144" t="s">
        <v>4679</v>
      </c>
      <c r="C1351" s="144" t="s">
        <v>4680</v>
      </c>
      <c r="D1351" s="144" t="s">
        <v>4677</v>
      </c>
      <c r="E1351" s="144" t="str">
        <f>VLOOKUP(A1351,'2'!$X:$AB,2,FALSE)</f>
        <v>Within an hour</v>
      </c>
      <c r="F1351" s="144">
        <f>VLOOKUP($A1351,'2'!$X:$AB,3,FALSE)</f>
        <v>1</v>
      </c>
      <c r="G1351" s="144">
        <f>VLOOKUP($A1351,'2'!$X:$AB,4,FALSE)</f>
        <v>1</v>
      </c>
      <c r="H1351" s="343" t="str">
        <f>VLOOKUP($A1351,'2'!$X:$AB,5,FALSE)</f>
        <v>Yes</v>
      </c>
      <c r="J1351" s="144">
        <v>7.01</v>
      </c>
      <c r="K1351" s="144">
        <v>2422</v>
      </c>
      <c r="L1351" s="144" t="s">
        <v>4678</v>
      </c>
      <c r="M1351" s="144" t="s">
        <v>164</v>
      </c>
      <c r="N1351" s="144" t="s">
        <v>369</v>
      </c>
      <c r="O1351" s="343">
        <v>7.01</v>
      </c>
    </row>
    <row r="1352" spans="1:15" s="144" customFormat="1" ht="15">
      <c r="A1352" s="342">
        <v>1353</v>
      </c>
      <c r="B1352" s="144" t="s">
        <v>4681</v>
      </c>
      <c r="C1352" s="144" t="s">
        <v>4682</v>
      </c>
      <c r="D1352" s="144" t="s">
        <v>4683</v>
      </c>
      <c r="E1352" s="144" t="str">
        <f>VLOOKUP(A1352,'2'!$X:$AB,2,FALSE)</f>
        <v>Within a day</v>
      </c>
      <c r="F1352" s="144">
        <f>VLOOKUP($A1352,'2'!$X:$AB,3,FALSE)</f>
        <v>0.5</v>
      </c>
      <c r="G1352" s="144">
        <f>VLOOKUP($A1352,'2'!$X:$AB,4,FALSE)</f>
        <v>0.91</v>
      </c>
      <c r="H1352" s="343" t="str">
        <f>VLOOKUP($A1352,'2'!$X:$AB,5,FALSE)</f>
        <v>No</v>
      </c>
      <c r="J1352" s="144">
        <v>7.18</v>
      </c>
      <c r="K1352" s="144">
        <v>2423</v>
      </c>
      <c r="L1352" s="144" t="s">
        <v>4684</v>
      </c>
      <c r="M1352" s="144" t="s">
        <v>188</v>
      </c>
      <c r="N1352" s="144" t="s">
        <v>582</v>
      </c>
      <c r="O1352" s="343">
        <v>7.18</v>
      </c>
    </row>
    <row r="1353" spans="1:15" s="144" customFormat="1" ht="15">
      <c r="A1353" s="342">
        <v>1354</v>
      </c>
      <c r="B1353" s="144" t="s">
        <v>4685</v>
      </c>
      <c r="C1353" s="144" t="s">
        <v>4686</v>
      </c>
      <c r="D1353" s="144" t="s">
        <v>4683</v>
      </c>
      <c r="E1353" s="144" t="str">
        <f>VLOOKUP(A1353,'2'!$X:$AB,2,FALSE)</f>
        <v>Within a day</v>
      </c>
      <c r="F1353" s="144">
        <f>VLOOKUP($A1353,'2'!$X:$AB,3,FALSE)</f>
        <v>1</v>
      </c>
      <c r="G1353" s="144">
        <f>VLOOKUP($A1353,'2'!$X:$AB,4,FALSE)</f>
        <v>0.39</v>
      </c>
      <c r="H1353" s="343" t="str">
        <f>VLOOKUP($A1353,'2'!$X:$AB,5,FALSE)</f>
        <v>No</v>
      </c>
      <c r="J1353" s="144">
        <v>3.92</v>
      </c>
      <c r="K1353" s="144">
        <v>2426</v>
      </c>
      <c r="L1353" s="144" t="s">
        <v>4687</v>
      </c>
      <c r="M1353" s="144" t="s">
        <v>188</v>
      </c>
      <c r="N1353" s="144" t="s">
        <v>189</v>
      </c>
      <c r="O1353" s="343">
        <v>3.92</v>
      </c>
    </row>
    <row r="1354" spans="1:15" s="144" customFormat="1" ht="15">
      <c r="A1354" s="342">
        <v>1355</v>
      </c>
      <c r="B1354" s="144" t="s">
        <v>4688</v>
      </c>
      <c r="C1354" s="144" t="s">
        <v>4689</v>
      </c>
      <c r="D1354" s="144" t="s">
        <v>4683</v>
      </c>
      <c r="E1354" s="144" t="str">
        <f>VLOOKUP(A1354,'2'!$X:$AB,2,FALSE)</f>
        <v>Within a few hours</v>
      </c>
      <c r="F1354" s="144">
        <f>VLOOKUP($A1354,'2'!$X:$AB,3,FALSE)</f>
        <v>0.9</v>
      </c>
      <c r="G1354" s="144">
        <f>VLOOKUP($A1354,'2'!$X:$AB,4,FALSE)</f>
        <v>0.87</v>
      </c>
      <c r="H1354" s="343" t="str">
        <f>VLOOKUP($A1354,'2'!$X:$AB,5,FALSE)</f>
        <v>Yes</v>
      </c>
      <c r="J1354" s="144">
        <v>49</v>
      </c>
      <c r="K1354" s="144">
        <v>2426</v>
      </c>
      <c r="L1354" s="144" t="s">
        <v>4687</v>
      </c>
      <c r="M1354" s="144" t="s">
        <v>188</v>
      </c>
      <c r="N1354" s="144" t="s">
        <v>708</v>
      </c>
      <c r="O1354" s="343">
        <v>49</v>
      </c>
    </row>
    <row r="1355" spans="1:15" s="144" customFormat="1" ht="15">
      <c r="A1355" s="342">
        <v>1356</v>
      </c>
      <c r="B1355" s="144" t="s">
        <v>4690</v>
      </c>
      <c r="C1355" s="144" t="s">
        <v>4691</v>
      </c>
      <c r="D1355" s="144" t="s">
        <v>4692</v>
      </c>
      <c r="E1355" s="144" t="str">
        <f>VLOOKUP(A1355,'2'!$X:$AB,2,FALSE)</f>
        <v>Within a few hours</v>
      </c>
      <c r="F1355" s="144">
        <f>VLOOKUP($A1355,'2'!$X:$AB,3,FALSE)</f>
        <v>0.75</v>
      </c>
      <c r="G1355" s="144">
        <f>VLOOKUP($A1355,'2'!$X:$AB,4,FALSE)</f>
        <v>0.42</v>
      </c>
      <c r="H1355" s="343" t="str">
        <f>VLOOKUP($A1355,'2'!$X:$AB,5,FALSE)</f>
        <v>No</v>
      </c>
      <c r="J1355" s="144">
        <v>8.99</v>
      </c>
      <c r="K1355" s="144">
        <v>2426</v>
      </c>
      <c r="L1355" s="144" t="s">
        <v>4687</v>
      </c>
      <c r="M1355" s="144" t="s">
        <v>188</v>
      </c>
      <c r="N1355" s="144" t="s">
        <v>189</v>
      </c>
      <c r="O1355" s="343">
        <v>8.99</v>
      </c>
    </row>
    <row r="1356" spans="1:15" s="144" customFormat="1" ht="15">
      <c r="A1356" s="342">
        <v>1357</v>
      </c>
      <c r="B1356" s="144" t="s">
        <v>4693</v>
      </c>
      <c r="C1356" s="144" t="s">
        <v>4694</v>
      </c>
      <c r="D1356" s="144" t="s">
        <v>4692</v>
      </c>
      <c r="E1356" s="144" t="str">
        <f>VLOOKUP(A1356,'2'!$X:$AB,2,FALSE)</f>
        <v>Within an hour</v>
      </c>
      <c r="F1356" s="144">
        <f>VLOOKUP($A1356,'2'!$X:$AB,3,FALSE)</f>
        <v>1</v>
      </c>
      <c r="G1356" s="144">
        <f>VLOOKUP($A1356,'2'!$X:$AB,4,FALSE)</f>
        <v>1</v>
      </c>
      <c r="H1356" s="343" t="str">
        <f>VLOOKUP($A1356,'2'!$X:$AB,5,FALSE)</f>
        <v>Yes</v>
      </c>
      <c r="J1356" s="144">
        <v>19.989999999999998</v>
      </c>
      <c r="K1356" s="144">
        <v>2427</v>
      </c>
      <c r="L1356" s="144" t="s">
        <v>4695</v>
      </c>
      <c r="M1356" s="144" t="s">
        <v>188</v>
      </c>
      <c r="N1356" s="144" t="s">
        <v>315</v>
      </c>
      <c r="O1356" s="343">
        <v>19.989999999999998</v>
      </c>
    </row>
    <row r="1357" spans="1:15" s="144" customFormat="1" ht="15">
      <c r="A1357" s="342">
        <v>1358</v>
      </c>
      <c r="B1357" s="144" t="s">
        <v>4696</v>
      </c>
      <c r="C1357" s="144" t="s">
        <v>4697</v>
      </c>
      <c r="D1357" s="144" t="s">
        <v>4698</v>
      </c>
      <c r="E1357" s="144">
        <f>VLOOKUP(A1357,'2'!$X:$AB,2,FALSE)</f>
        <v>0</v>
      </c>
      <c r="F1357" s="144">
        <f>VLOOKUP($A1357,'2'!$X:$AB,3,FALSE)</f>
        <v>0</v>
      </c>
      <c r="G1357" s="144">
        <f>VLOOKUP($A1357,'2'!$X:$AB,4,FALSE)</f>
        <v>0</v>
      </c>
      <c r="H1357" s="343">
        <f>VLOOKUP($A1357,'2'!$X:$AB,5,FALSE)</f>
        <v>0</v>
      </c>
      <c r="J1357" s="144">
        <v>2.99</v>
      </c>
      <c r="K1357" s="144">
        <v>2430</v>
      </c>
      <c r="L1357" s="144" t="s">
        <v>4699</v>
      </c>
      <c r="M1357" s="144" t="s">
        <v>188</v>
      </c>
      <c r="N1357" s="144" t="s">
        <v>369</v>
      </c>
      <c r="O1357" s="343">
        <v>2.99</v>
      </c>
    </row>
    <row r="1358" spans="1:15" s="144" customFormat="1" ht="15">
      <c r="A1358" s="342">
        <v>1359</v>
      </c>
      <c r="B1358" s="144" t="s">
        <v>4700</v>
      </c>
      <c r="C1358" s="144" t="s">
        <v>4701</v>
      </c>
      <c r="D1358" s="144" t="s">
        <v>4702</v>
      </c>
      <c r="E1358" s="144" t="str">
        <f>VLOOKUP(A1358,'2'!$X:$AB,2,FALSE)</f>
        <v>Within a day</v>
      </c>
      <c r="F1358" s="144">
        <f>VLOOKUP($A1358,'2'!$X:$AB,3,FALSE)</f>
        <v>1</v>
      </c>
      <c r="G1358" s="144">
        <f>VLOOKUP($A1358,'2'!$X:$AB,4,FALSE)</f>
        <v>0.43</v>
      </c>
      <c r="H1358" s="343" t="str">
        <f>VLOOKUP($A1358,'2'!$X:$AB,5,FALSE)</f>
        <v>No</v>
      </c>
      <c r="J1358" s="144">
        <v>2.35</v>
      </c>
      <c r="K1358" s="144">
        <v>2430</v>
      </c>
      <c r="L1358" s="144" t="s">
        <v>4699</v>
      </c>
      <c r="M1358" s="144" t="s">
        <v>188</v>
      </c>
      <c r="N1358" s="144" t="s">
        <v>165</v>
      </c>
      <c r="O1358" s="343">
        <v>2.35</v>
      </c>
    </row>
    <row r="1359" spans="1:15" s="144" customFormat="1" ht="15">
      <c r="A1359" s="342">
        <v>1360</v>
      </c>
      <c r="B1359" s="144" t="s">
        <v>4703</v>
      </c>
      <c r="C1359" s="144" t="s">
        <v>4704</v>
      </c>
      <c r="D1359" s="144" t="s">
        <v>4702</v>
      </c>
      <c r="E1359" s="144" t="str">
        <f>VLOOKUP(A1359,'2'!$X:$AB,2,FALSE)</f>
        <v>Within an hour</v>
      </c>
      <c r="F1359" s="144">
        <f>VLOOKUP($A1359,'2'!$X:$AB,3,FALSE)</f>
        <v>1</v>
      </c>
      <c r="G1359" s="144">
        <f>VLOOKUP($A1359,'2'!$X:$AB,4,FALSE)</f>
        <v>1</v>
      </c>
      <c r="H1359" s="343" t="str">
        <f>VLOOKUP($A1359,'2'!$X:$AB,5,FALSE)</f>
        <v>No</v>
      </c>
      <c r="J1359" s="144">
        <v>4.2</v>
      </c>
      <c r="K1359" s="144">
        <v>2430</v>
      </c>
      <c r="L1359" s="144" t="s">
        <v>4699</v>
      </c>
      <c r="M1359" s="144" t="s">
        <v>188</v>
      </c>
      <c r="N1359" s="144" t="s">
        <v>266</v>
      </c>
      <c r="O1359" s="343">
        <v>4.2</v>
      </c>
    </row>
    <row r="1360" spans="1:15" s="144" customFormat="1" ht="15">
      <c r="A1360" s="342">
        <v>1361</v>
      </c>
      <c r="B1360" s="144" t="s">
        <v>4705</v>
      </c>
      <c r="C1360" s="144" t="s">
        <v>4706</v>
      </c>
      <c r="D1360" s="144" t="s">
        <v>4707</v>
      </c>
      <c r="E1360" s="144">
        <f>VLOOKUP(A1360,'2'!$X:$AB,2,FALSE)</f>
        <v>0</v>
      </c>
      <c r="F1360" s="144">
        <f>VLOOKUP($A1360,'2'!$X:$AB,3,FALSE)</f>
        <v>0</v>
      </c>
      <c r="G1360" s="144">
        <f>VLOOKUP($A1360,'2'!$X:$AB,4,FALSE)</f>
        <v>0</v>
      </c>
      <c r="H1360" s="343">
        <f>VLOOKUP($A1360,'2'!$X:$AB,5,FALSE)</f>
        <v>0</v>
      </c>
      <c r="J1360" s="144">
        <v>5.6</v>
      </c>
      <c r="K1360" s="144">
        <v>2431</v>
      </c>
      <c r="L1360" s="144" t="s">
        <v>4708</v>
      </c>
      <c r="M1360" s="144" t="s">
        <v>188</v>
      </c>
      <c r="N1360" s="144" t="s">
        <v>369</v>
      </c>
      <c r="O1360" s="343">
        <v>5.6</v>
      </c>
    </row>
    <row r="1361" spans="1:15" s="144" customFormat="1" ht="15">
      <c r="A1361" s="342">
        <v>1362</v>
      </c>
      <c r="B1361" s="144" t="s">
        <v>4709</v>
      </c>
      <c r="C1361" s="144" t="s">
        <v>4710</v>
      </c>
      <c r="D1361" s="144" t="s">
        <v>4707</v>
      </c>
      <c r="E1361" s="144" t="str">
        <f>VLOOKUP(A1361,'2'!$X:$AB,2,FALSE)</f>
        <v>Within an hour</v>
      </c>
      <c r="F1361" s="144">
        <f>VLOOKUP($A1361,'2'!$X:$AB,3,FALSE)</f>
        <v>1</v>
      </c>
      <c r="G1361" s="144">
        <f>VLOOKUP($A1361,'2'!$X:$AB,4,FALSE)</f>
        <v>0.25</v>
      </c>
      <c r="H1361" s="343" t="str">
        <f>VLOOKUP($A1361,'2'!$X:$AB,5,FALSE)</f>
        <v>No</v>
      </c>
      <c r="J1361" s="144">
        <v>7.07</v>
      </c>
      <c r="K1361" s="144">
        <v>2431</v>
      </c>
      <c r="L1361" s="144" t="s">
        <v>4708</v>
      </c>
      <c r="M1361" s="144" t="s">
        <v>188</v>
      </c>
      <c r="N1361" s="144" t="s">
        <v>463</v>
      </c>
      <c r="O1361" s="343">
        <v>7.07</v>
      </c>
    </row>
    <row r="1362" spans="1:15" s="144" customFormat="1" ht="15">
      <c r="A1362" s="342">
        <v>1363</v>
      </c>
      <c r="B1362" s="144" t="s">
        <v>4711</v>
      </c>
      <c r="C1362" s="144" t="s">
        <v>4712</v>
      </c>
      <c r="D1362" s="144" t="s">
        <v>4707</v>
      </c>
      <c r="E1362" s="144">
        <f>VLOOKUP(A1362,'2'!$X:$AB,2,FALSE)</f>
        <v>0</v>
      </c>
      <c r="F1362" s="144">
        <f>VLOOKUP($A1362,'2'!$X:$AB,3,FALSE)</f>
        <v>0</v>
      </c>
      <c r="G1362" s="144">
        <f>VLOOKUP($A1362,'2'!$X:$AB,4,FALSE)</f>
        <v>0</v>
      </c>
      <c r="H1362" s="343">
        <f>VLOOKUP($A1362,'2'!$X:$AB,5,FALSE)</f>
        <v>0</v>
      </c>
      <c r="J1362" s="144">
        <v>7.07</v>
      </c>
      <c r="K1362" s="144">
        <v>2432</v>
      </c>
      <c r="L1362" s="144" t="s">
        <v>4713</v>
      </c>
      <c r="M1362" s="144" t="s">
        <v>188</v>
      </c>
      <c r="N1362" s="144" t="s">
        <v>463</v>
      </c>
      <c r="O1362" s="343">
        <v>7.07</v>
      </c>
    </row>
    <row r="1363" spans="1:15" s="144" customFormat="1" ht="15">
      <c r="A1363" s="342">
        <v>1364</v>
      </c>
      <c r="B1363" s="144" t="s">
        <v>4714</v>
      </c>
      <c r="C1363" s="144" t="s">
        <v>4715</v>
      </c>
      <c r="D1363" s="144" t="s">
        <v>4707</v>
      </c>
      <c r="E1363" s="144" t="str">
        <f>VLOOKUP(A1363,'2'!$X:$AB,2,FALSE)</f>
        <v>Within a day</v>
      </c>
      <c r="F1363" s="144">
        <f>VLOOKUP($A1363,'2'!$X:$AB,3,FALSE)</f>
        <v>0.67</v>
      </c>
      <c r="G1363" s="144">
        <f>VLOOKUP($A1363,'2'!$X:$AB,4,FALSE)</f>
        <v>0</v>
      </c>
      <c r="H1363" s="343" t="str">
        <f>VLOOKUP($A1363,'2'!$X:$AB,5,FALSE)</f>
        <v>No</v>
      </c>
      <c r="J1363" s="144">
        <v>7.78</v>
      </c>
      <c r="K1363" s="144">
        <v>2432</v>
      </c>
      <c r="L1363" s="144" t="s">
        <v>4713</v>
      </c>
      <c r="M1363" s="144" t="s">
        <v>164</v>
      </c>
      <c r="N1363" s="144" t="s">
        <v>369</v>
      </c>
      <c r="O1363" s="343">
        <v>7.78</v>
      </c>
    </row>
    <row r="1364" spans="1:15" s="144" customFormat="1" ht="15">
      <c r="A1364" s="342">
        <v>1365</v>
      </c>
      <c r="B1364" s="144" t="s">
        <v>4716</v>
      </c>
      <c r="C1364" s="144" t="s">
        <v>4717</v>
      </c>
      <c r="D1364" s="144" t="s">
        <v>4718</v>
      </c>
      <c r="E1364" s="144" t="str">
        <f>VLOOKUP(A1364,'2'!$X:$AB,2,FALSE)</f>
        <v>Within an hour</v>
      </c>
      <c r="F1364" s="144">
        <f>VLOOKUP($A1364,'2'!$X:$AB,3,FALSE)</f>
        <v>1</v>
      </c>
      <c r="G1364" s="144">
        <f>VLOOKUP($A1364,'2'!$X:$AB,4,FALSE)</f>
        <v>0.97</v>
      </c>
      <c r="H1364" s="343" t="str">
        <f>VLOOKUP($A1364,'2'!$X:$AB,5,FALSE)</f>
        <v>Yes</v>
      </c>
      <c r="J1364" s="144">
        <v>5.6</v>
      </c>
      <c r="K1364" s="144">
        <v>2433</v>
      </c>
      <c r="L1364" s="144" t="s">
        <v>4719</v>
      </c>
      <c r="M1364" s="144" t="s">
        <v>188</v>
      </c>
      <c r="N1364" s="144" t="s">
        <v>369</v>
      </c>
      <c r="O1364" s="343">
        <v>5.6</v>
      </c>
    </row>
    <row r="1365" spans="1:15" s="144" customFormat="1" ht="15">
      <c r="A1365" s="342">
        <v>1366</v>
      </c>
      <c r="B1365" s="144" t="s">
        <v>4720</v>
      </c>
      <c r="C1365" s="144" t="s">
        <v>4721</v>
      </c>
      <c r="D1365" s="144" t="s">
        <v>4718</v>
      </c>
      <c r="E1365" s="144" t="str">
        <f>VLOOKUP(A1365,'2'!$X:$AB,2,FALSE)</f>
        <v>A few days or more</v>
      </c>
      <c r="F1365" s="144">
        <f>VLOOKUP($A1365,'2'!$X:$AB,3,FALSE)</f>
        <v>0</v>
      </c>
      <c r="G1365" s="144">
        <f>VLOOKUP($A1365,'2'!$X:$AB,4,FALSE)</f>
        <v>0.75</v>
      </c>
      <c r="H1365" s="343" t="str">
        <f>VLOOKUP($A1365,'2'!$X:$AB,5,FALSE)</f>
        <v>No</v>
      </c>
      <c r="J1365" s="144">
        <v>14</v>
      </c>
      <c r="K1365" s="144">
        <v>2437</v>
      </c>
      <c r="L1365" s="144" t="s">
        <v>4722</v>
      </c>
      <c r="M1365" s="144" t="s">
        <v>176</v>
      </c>
      <c r="N1365" s="144" t="s">
        <v>283</v>
      </c>
      <c r="O1365" s="343">
        <v>14</v>
      </c>
    </row>
    <row r="1366" spans="1:15" s="144" customFormat="1" ht="15">
      <c r="A1366" s="342">
        <v>1367</v>
      </c>
      <c r="B1366" s="144" t="s">
        <v>4723</v>
      </c>
      <c r="C1366" s="144" t="s">
        <v>4724</v>
      </c>
      <c r="D1366" s="144" t="s">
        <v>4718</v>
      </c>
      <c r="E1366" s="144" t="str">
        <f>VLOOKUP(A1366,'2'!$X:$AB,2,FALSE)</f>
        <v>Within an hour</v>
      </c>
      <c r="F1366" s="144">
        <f>VLOOKUP($A1366,'2'!$X:$AB,3,FALSE)</f>
        <v>1</v>
      </c>
      <c r="G1366" s="144">
        <f>VLOOKUP($A1366,'2'!$X:$AB,4,FALSE)</f>
        <v>0.5</v>
      </c>
      <c r="H1366" s="343" t="str">
        <f>VLOOKUP($A1366,'2'!$X:$AB,5,FALSE)</f>
        <v>No</v>
      </c>
      <c r="J1366" s="144">
        <v>14.48</v>
      </c>
      <c r="K1366" s="144">
        <v>2441</v>
      </c>
      <c r="L1366" s="144" t="s">
        <v>4725</v>
      </c>
      <c r="M1366" s="144" t="s">
        <v>188</v>
      </c>
      <c r="N1366" s="144" t="s">
        <v>189</v>
      </c>
      <c r="O1366" s="343">
        <v>14.48</v>
      </c>
    </row>
    <row r="1367" spans="1:15" s="144" customFormat="1" ht="15">
      <c r="A1367" s="342">
        <v>1368</v>
      </c>
      <c r="B1367" s="144" t="s">
        <v>4726</v>
      </c>
      <c r="C1367" s="144" t="s">
        <v>4727</v>
      </c>
      <c r="D1367" s="144" t="s">
        <v>4728</v>
      </c>
      <c r="E1367" s="144">
        <f>VLOOKUP(A1367,'2'!$X:$AB,2,FALSE)</f>
        <v>0</v>
      </c>
      <c r="F1367" s="144">
        <f>VLOOKUP($A1367,'2'!$X:$AB,3,FALSE)</f>
        <v>0</v>
      </c>
      <c r="G1367" s="144">
        <f>VLOOKUP($A1367,'2'!$X:$AB,4,FALSE)</f>
        <v>0</v>
      </c>
      <c r="H1367" s="343">
        <f>VLOOKUP($A1367,'2'!$X:$AB,5,FALSE)</f>
        <v>0</v>
      </c>
      <c r="J1367" s="144">
        <v>5.14</v>
      </c>
      <c r="K1367" s="144">
        <v>2442</v>
      </c>
      <c r="L1367" s="144" t="s">
        <v>4729</v>
      </c>
      <c r="M1367" s="144" t="s">
        <v>188</v>
      </c>
      <c r="N1367" s="144" t="s">
        <v>582</v>
      </c>
      <c r="O1367" s="343">
        <v>5.14</v>
      </c>
    </row>
    <row r="1368" spans="1:15" s="144" customFormat="1" ht="15">
      <c r="A1368" s="342">
        <v>1369</v>
      </c>
      <c r="B1368" s="144" t="s">
        <v>4730</v>
      </c>
      <c r="C1368" s="144" t="s">
        <v>4731</v>
      </c>
      <c r="D1368" s="144" t="s">
        <v>4728</v>
      </c>
      <c r="E1368" s="144" t="str">
        <f>VLOOKUP(A1368,'2'!$X:$AB,2,FALSE)</f>
        <v>Within an hour</v>
      </c>
      <c r="F1368" s="144">
        <f>VLOOKUP($A1368,'2'!$X:$AB,3,FALSE)</f>
        <v>0.87</v>
      </c>
      <c r="G1368" s="144">
        <f>VLOOKUP($A1368,'2'!$X:$AB,4,FALSE)</f>
        <v>0.93</v>
      </c>
      <c r="H1368" s="343" t="str">
        <f>VLOOKUP($A1368,'2'!$X:$AB,5,FALSE)</f>
        <v>No</v>
      </c>
      <c r="J1368" s="144">
        <v>1.49</v>
      </c>
      <c r="K1368" s="144">
        <v>2443</v>
      </c>
      <c r="L1368" s="144" t="s">
        <v>4732</v>
      </c>
      <c r="M1368" s="144" t="s">
        <v>188</v>
      </c>
      <c r="N1368" s="144" t="s">
        <v>369</v>
      </c>
      <c r="O1368" s="343">
        <v>1.49</v>
      </c>
    </row>
    <row r="1369" spans="1:15" s="144" customFormat="1" ht="15">
      <c r="A1369" s="342">
        <v>1370</v>
      </c>
      <c r="B1369" s="144" t="s">
        <v>4733</v>
      </c>
      <c r="C1369" s="144" t="s">
        <v>4734</v>
      </c>
      <c r="D1369" s="144" t="s">
        <v>4728</v>
      </c>
      <c r="E1369" s="144" t="str">
        <f>VLOOKUP(A1369,'2'!$X:$AB,2,FALSE)</f>
        <v>Within a day</v>
      </c>
      <c r="F1369" s="144">
        <f>VLOOKUP($A1369,'2'!$X:$AB,3,FALSE)</f>
        <v>0.9</v>
      </c>
      <c r="G1369" s="144">
        <f>VLOOKUP($A1369,'2'!$X:$AB,4,FALSE)</f>
        <v>1</v>
      </c>
      <c r="H1369" s="343" t="str">
        <f>VLOOKUP($A1369,'2'!$X:$AB,5,FALSE)</f>
        <v>No</v>
      </c>
      <c r="J1369" s="144">
        <v>5.2</v>
      </c>
      <c r="K1369" s="144">
        <v>2443</v>
      </c>
      <c r="L1369" s="144" t="s">
        <v>4732</v>
      </c>
      <c r="M1369" s="144" t="s">
        <v>188</v>
      </c>
      <c r="N1369" s="144" t="s">
        <v>165</v>
      </c>
      <c r="O1369" s="343">
        <v>5.2</v>
      </c>
    </row>
    <row r="1370" spans="1:15" s="144" customFormat="1" ht="15">
      <c r="A1370" s="342">
        <v>1371</v>
      </c>
      <c r="B1370" s="144" t="s">
        <v>4735</v>
      </c>
      <c r="C1370" s="144" t="s">
        <v>4736</v>
      </c>
      <c r="D1370" s="144" t="s">
        <v>4737</v>
      </c>
      <c r="E1370" s="144" t="str">
        <f>VLOOKUP(A1370,'2'!$X:$AB,2,FALSE)</f>
        <v>Within a few hours</v>
      </c>
      <c r="F1370" s="144">
        <f>VLOOKUP($A1370,'2'!$X:$AB,3,FALSE)</f>
        <v>1</v>
      </c>
      <c r="G1370" s="144">
        <f>VLOOKUP($A1370,'2'!$X:$AB,4,FALSE)</f>
        <v>0.82</v>
      </c>
      <c r="H1370" s="343" t="str">
        <f>VLOOKUP($A1370,'2'!$X:$AB,5,FALSE)</f>
        <v>Yes</v>
      </c>
      <c r="J1370" s="144">
        <v>7.03</v>
      </c>
      <c r="K1370" s="144">
        <v>2448</v>
      </c>
      <c r="L1370" s="144" t="s">
        <v>4738</v>
      </c>
      <c r="M1370" s="144" t="s">
        <v>188</v>
      </c>
      <c r="N1370" s="144" t="s">
        <v>315</v>
      </c>
      <c r="O1370" s="343">
        <v>7.03</v>
      </c>
    </row>
    <row r="1371" spans="1:15" s="144" customFormat="1" ht="15">
      <c r="A1371" s="342">
        <v>1372</v>
      </c>
      <c r="B1371" s="144" t="s">
        <v>4739</v>
      </c>
      <c r="C1371" s="144" t="s">
        <v>4740</v>
      </c>
      <c r="D1371" s="144" t="s">
        <v>4737</v>
      </c>
      <c r="E1371" s="144" t="str">
        <f>VLOOKUP(A1371,'2'!$X:$AB,2,FALSE)</f>
        <v>Within a few hours</v>
      </c>
      <c r="F1371" s="144">
        <f>VLOOKUP($A1371,'2'!$X:$AB,3,FALSE)</f>
        <v>1</v>
      </c>
      <c r="G1371" s="144">
        <f>VLOOKUP($A1371,'2'!$X:$AB,4,FALSE)</f>
        <v>0.98</v>
      </c>
      <c r="H1371" s="343" t="str">
        <f>VLOOKUP($A1371,'2'!$X:$AB,5,FALSE)</f>
        <v>Yes</v>
      </c>
      <c r="J1371" s="144">
        <v>1.17</v>
      </c>
      <c r="K1371" s="144">
        <v>2450</v>
      </c>
      <c r="L1371" s="144" t="s">
        <v>4741</v>
      </c>
      <c r="M1371" s="144" t="s">
        <v>188</v>
      </c>
      <c r="N1371" s="144" t="s">
        <v>165</v>
      </c>
      <c r="O1371" s="343">
        <v>1.17</v>
      </c>
    </row>
    <row r="1372" spans="1:15" s="144" customFormat="1" ht="15">
      <c r="A1372" s="342">
        <v>1373</v>
      </c>
      <c r="B1372" s="144" t="s">
        <v>4742</v>
      </c>
      <c r="C1372" s="144" t="s">
        <v>4743</v>
      </c>
      <c r="D1372" s="144" t="s">
        <v>4744</v>
      </c>
      <c r="E1372" s="144" t="str">
        <f>VLOOKUP(A1372,'2'!$X:$AB,2,FALSE)</f>
        <v>Within an hour</v>
      </c>
      <c r="F1372" s="144">
        <f>VLOOKUP($A1372,'2'!$X:$AB,3,FALSE)</f>
        <v>1</v>
      </c>
      <c r="G1372" s="144">
        <f>VLOOKUP($A1372,'2'!$X:$AB,4,FALSE)</f>
        <v>1</v>
      </c>
      <c r="H1372" s="343" t="str">
        <f>VLOOKUP($A1372,'2'!$X:$AB,5,FALSE)</f>
        <v>No</v>
      </c>
      <c r="J1372" s="144">
        <v>24.49</v>
      </c>
      <c r="K1372" s="144">
        <v>2454</v>
      </c>
      <c r="L1372" s="144" t="s">
        <v>4745</v>
      </c>
      <c r="M1372" s="144" t="s">
        <v>164</v>
      </c>
      <c r="N1372" s="144" t="s">
        <v>1254</v>
      </c>
      <c r="O1372" s="343">
        <v>24.49</v>
      </c>
    </row>
    <row r="1373" spans="1:15" s="144" customFormat="1" ht="15">
      <c r="A1373" s="342">
        <v>1374</v>
      </c>
      <c r="B1373" s="144" t="s">
        <v>4746</v>
      </c>
      <c r="C1373" s="144" t="s">
        <v>4747</v>
      </c>
      <c r="D1373" s="144" t="s">
        <v>4744</v>
      </c>
      <c r="E1373" s="144" t="str">
        <f>VLOOKUP(A1373,'2'!$X:$AB,2,FALSE)</f>
        <v>Within an hour</v>
      </c>
      <c r="F1373" s="144">
        <f>VLOOKUP($A1373,'2'!$X:$AB,3,FALSE)</f>
        <v>1</v>
      </c>
      <c r="G1373" s="144">
        <f>VLOOKUP($A1373,'2'!$X:$AB,4,FALSE)</f>
        <v>0.83</v>
      </c>
      <c r="H1373" s="343" t="str">
        <f>VLOOKUP($A1373,'2'!$X:$AB,5,FALSE)</f>
        <v>Yes</v>
      </c>
      <c r="J1373" s="144">
        <v>19.989999999999998</v>
      </c>
      <c r="K1373" s="144">
        <v>2456</v>
      </c>
      <c r="L1373" s="144" t="s">
        <v>4748</v>
      </c>
      <c r="M1373" s="144" t="s">
        <v>188</v>
      </c>
      <c r="N1373" s="144" t="s">
        <v>582</v>
      </c>
      <c r="O1373" s="343">
        <v>19.989999999999998</v>
      </c>
    </row>
    <row r="1374" spans="1:15" s="144" customFormat="1" ht="15">
      <c r="A1374" s="342">
        <v>1375</v>
      </c>
      <c r="B1374" s="144" t="s">
        <v>4749</v>
      </c>
      <c r="C1374" s="144" t="s">
        <v>4750</v>
      </c>
      <c r="D1374" s="144" t="s">
        <v>4751</v>
      </c>
      <c r="E1374" s="144">
        <f>VLOOKUP(A1374,'2'!$X:$AB,2,FALSE)</f>
        <v>0</v>
      </c>
      <c r="F1374" s="144">
        <f>VLOOKUP($A1374,'2'!$X:$AB,3,FALSE)</f>
        <v>0</v>
      </c>
      <c r="G1374" s="144">
        <f>VLOOKUP($A1374,'2'!$X:$AB,4,FALSE)</f>
        <v>0</v>
      </c>
      <c r="H1374" s="343">
        <f>VLOOKUP($A1374,'2'!$X:$AB,5,FALSE)</f>
        <v>0</v>
      </c>
      <c r="J1374" s="144">
        <v>39.61</v>
      </c>
      <c r="K1374" s="144">
        <v>2456</v>
      </c>
      <c r="L1374" s="144" t="s">
        <v>4748</v>
      </c>
      <c r="M1374" s="144" t="s">
        <v>164</v>
      </c>
      <c r="N1374" s="144" t="s">
        <v>189</v>
      </c>
      <c r="O1374" s="343">
        <v>39.61</v>
      </c>
    </row>
    <row r="1375" spans="1:15" s="144" customFormat="1" ht="15">
      <c r="A1375" s="342">
        <v>1376</v>
      </c>
      <c r="B1375" s="144" t="s">
        <v>4752</v>
      </c>
      <c r="C1375" s="144" t="s">
        <v>4753</v>
      </c>
      <c r="D1375" s="144" t="s">
        <v>4751</v>
      </c>
      <c r="E1375" s="144" t="str">
        <f>VLOOKUP(A1375,'2'!$X:$AB,2,FALSE)</f>
        <v>Within a few hours</v>
      </c>
      <c r="F1375" s="144">
        <f>VLOOKUP($A1375,'2'!$X:$AB,3,FALSE)</f>
        <v>1</v>
      </c>
      <c r="G1375" s="144">
        <f>VLOOKUP($A1375,'2'!$X:$AB,4,FALSE)</f>
        <v>0.8</v>
      </c>
      <c r="H1375" s="343" t="str">
        <f>VLOOKUP($A1375,'2'!$X:$AB,5,FALSE)</f>
        <v>No</v>
      </c>
      <c r="J1375" s="144">
        <v>9.73</v>
      </c>
      <c r="K1375" s="144">
        <v>2457</v>
      </c>
      <c r="L1375" s="144" t="s">
        <v>4754</v>
      </c>
      <c r="M1375" s="144" t="s">
        <v>188</v>
      </c>
      <c r="N1375" s="144" t="s">
        <v>369</v>
      </c>
      <c r="O1375" s="343">
        <v>9.73</v>
      </c>
    </row>
    <row r="1376" spans="1:15" s="144" customFormat="1" ht="15">
      <c r="A1376" s="342">
        <v>1377</v>
      </c>
      <c r="B1376" s="144" t="s">
        <v>4755</v>
      </c>
      <c r="C1376" s="144" t="s">
        <v>4756</v>
      </c>
      <c r="D1376" s="144" t="s">
        <v>4757</v>
      </c>
      <c r="E1376" s="144">
        <f>VLOOKUP(A1376,'2'!$X:$AB,2,FALSE)</f>
        <v>0</v>
      </c>
      <c r="F1376" s="144">
        <f>VLOOKUP($A1376,'2'!$X:$AB,3,FALSE)</f>
        <v>0</v>
      </c>
      <c r="G1376" s="144">
        <f>VLOOKUP($A1376,'2'!$X:$AB,4,FALSE)</f>
        <v>0</v>
      </c>
      <c r="H1376" s="343">
        <f>VLOOKUP($A1376,'2'!$X:$AB,5,FALSE)</f>
        <v>0</v>
      </c>
      <c r="J1376" s="144">
        <v>8.73</v>
      </c>
      <c r="K1376" s="144">
        <v>2458</v>
      </c>
      <c r="L1376" s="144" t="s">
        <v>4758</v>
      </c>
      <c r="M1376" s="144" t="s">
        <v>188</v>
      </c>
      <c r="N1376" s="144" t="s">
        <v>315</v>
      </c>
      <c r="O1376" s="343">
        <v>8.73</v>
      </c>
    </row>
    <row r="1377" spans="1:15" s="144" customFormat="1" ht="15">
      <c r="A1377" s="342">
        <v>1378</v>
      </c>
      <c r="B1377" s="144" t="s">
        <v>4759</v>
      </c>
      <c r="C1377" s="144" t="s">
        <v>4760</v>
      </c>
      <c r="D1377" s="144" t="s">
        <v>4757</v>
      </c>
      <c r="E1377" s="144" t="str">
        <f>VLOOKUP(A1377,'2'!$X:$AB,2,FALSE)</f>
        <v>Within a few hours</v>
      </c>
      <c r="F1377" s="144">
        <f>VLOOKUP($A1377,'2'!$X:$AB,3,FALSE)</f>
        <v>1</v>
      </c>
      <c r="G1377" s="144">
        <f>VLOOKUP($A1377,'2'!$X:$AB,4,FALSE)</f>
        <v>0.85</v>
      </c>
      <c r="H1377" s="343" t="str">
        <f>VLOOKUP($A1377,'2'!$X:$AB,5,FALSE)</f>
        <v>Yes</v>
      </c>
      <c r="J1377" s="144">
        <v>4.59</v>
      </c>
      <c r="K1377" s="144">
        <v>2458</v>
      </c>
      <c r="L1377" s="144" t="s">
        <v>4758</v>
      </c>
      <c r="M1377" s="144" t="s">
        <v>188</v>
      </c>
      <c r="N1377" s="144" t="s">
        <v>574</v>
      </c>
      <c r="O1377" s="343">
        <v>4.59</v>
      </c>
    </row>
    <row r="1378" spans="1:15" s="144" customFormat="1" ht="15">
      <c r="A1378" s="342">
        <v>1379</v>
      </c>
      <c r="B1378" s="144" t="s">
        <v>4761</v>
      </c>
      <c r="C1378" s="144" t="s">
        <v>4762</v>
      </c>
      <c r="D1378" s="144" t="s">
        <v>4763</v>
      </c>
      <c r="E1378" s="144" t="str">
        <f>VLOOKUP(A1378,'2'!$X:$AB,2,FALSE)</f>
        <v>Within an hour</v>
      </c>
      <c r="F1378" s="144">
        <f>VLOOKUP($A1378,'2'!$X:$AB,3,FALSE)</f>
        <v>0.92</v>
      </c>
      <c r="G1378" s="144">
        <f>VLOOKUP($A1378,'2'!$X:$AB,4,FALSE)</f>
        <v>1</v>
      </c>
      <c r="H1378" s="343" t="str">
        <f>VLOOKUP($A1378,'2'!$X:$AB,5,FALSE)</f>
        <v>Yes</v>
      </c>
      <c r="J1378" s="144">
        <v>8.73</v>
      </c>
      <c r="K1378" s="144">
        <v>2460</v>
      </c>
      <c r="L1378" s="144" t="s">
        <v>4764</v>
      </c>
      <c r="M1378" s="144" t="s">
        <v>188</v>
      </c>
      <c r="N1378" s="144" t="s">
        <v>315</v>
      </c>
      <c r="O1378" s="343">
        <v>8.73</v>
      </c>
    </row>
    <row r="1379" spans="1:15" s="144" customFormat="1" ht="15">
      <c r="A1379" s="342">
        <v>1380</v>
      </c>
      <c r="B1379" s="144" t="s">
        <v>4765</v>
      </c>
      <c r="C1379" s="144" t="s">
        <v>4766</v>
      </c>
      <c r="D1379" s="144" t="s">
        <v>4767</v>
      </c>
      <c r="E1379" s="144" t="str">
        <f>VLOOKUP(A1379,'2'!$X:$AB,2,FALSE)</f>
        <v>A few days or more</v>
      </c>
      <c r="F1379" s="144">
        <f>VLOOKUP($A1379,'2'!$X:$AB,3,FALSE)</f>
        <v>0.33</v>
      </c>
      <c r="G1379" s="144">
        <f>VLOOKUP($A1379,'2'!$X:$AB,4,FALSE)</f>
        <v>0</v>
      </c>
      <c r="H1379" s="343" t="str">
        <f>VLOOKUP($A1379,'2'!$X:$AB,5,FALSE)</f>
        <v>No</v>
      </c>
      <c r="J1379" s="144">
        <v>1.0900000000000001</v>
      </c>
      <c r="K1379" s="144">
        <v>2460</v>
      </c>
      <c r="L1379" s="144" t="s">
        <v>4764</v>
      </c>
      <c r="M1379" s="144" t="s">
        <v>188</v>
      </c>
      <c r="N1379" s="144" t="s">
        <v>165</v>
      </c>
      <c r="O1379" s="343">
        <v>1.0900000000000001</v>
      </c>
    </row>
    <row r="1380" spans="1:15" s="144" customFormat="1" ht="15">
      <c r="A1380" s="342">
        <v>1381</v>
      </c>
      <c r="B1380" s="144" t="s">
        <v>4768</v>
      </c>
      <c r="C1380" s="144" t="s">
        <v>4769</v>
      </c>
      <c r="D1380" s="144" t="s">
        <v>4770</v>
      </c>
      <c r="E1380" s="144" t="str">
        <f>VLOOKUP(A1380,'2'!$X:$AB,2,FALSE)</f>
        <v>Within an hour</v>
      </c>
      <c r="F1380" s="144">
        <f>VLOOKUP($A1380,'2'!$X:$AB,3,FALSE)</f>
        <v>1</v>
      </c>
      <c r="G1380" s="144">
        <f>VLOOKUP($A1380,'2'!$X:$AB,4,FALSE)</f>
        <v>1</v>
      </c>
      <c r="H1380" s="343" t="str">
        <f>VLOOKUP($A1380,'2'!$X:$AB,5,FALSE)</f>
        <v>Yes</v>
      </c>
      <c r="J1380" s="144">
        <v>4.08</v>
      </c>
      <c r="K1380" s="144">
        <v>2464</v>
      </c>
      <c r="L1380" s="144" t="s">
        <v>4771</v>
      </c>
      <c r="M1380" s="144" t="s">
        <v>164</v>
      </c>
      <c r="N1380" s="144" t="s">
        <v>189</v>
      </c>
      <c r="O1380" s="343">
        <v>4.08</v>
      </c>
    </row>
    <row r="1381" spans="1:15" s="144" customFormat="1" ht="15">
      <c r="A1381" s="342">
        <v>1382</v>
      </c>
      <c r="B1381" s="144" t="s">
        <v>4772</v>
      </c>
      <c r="C1381" s="144" t="s">
        <v>4773</v>
      </c>
      <c r="D1381" s="144" t="s">
        <v>4774</v>
      </c>
      <c r="E1381" s="144" t="str">
        <f>VLOOKUP(A1381,'2'!$X:$AB,2,FALSE)</f>
        <v>Within an hour</v>
      </c>
      <c r="F1381" s="144">
        <f>VLOOKUP($A1381,'2'!$X:$AB,3,FALSE)</f>
        <v>1</v>
      </c>
      <c r="G1381" s="144">
        <f>VLOOKUP($A1381,'2'!$X:$AB,4,FALSE)</f>
        <v>0.97</v>
      </c>
      <c r="H1381" s="343" t="str">
        <f>VLOOKUP($A1381,'2'!$X:$AB,5,FALSE)</f>
        <v>Yes</v>
      </c>
      <c r="J1381" s="144">
        <v>32.479999999999997</v>
      </c>
      <c r="K1381" s="144">
        <v>2464</v>
      </c>
      <c r="L1381" s="144" t="s">
        <v>4771</v>
      </c>
      <c r="M1381" s="144" t="s">
        <v>176</v>
      </c>
      <c r="N1381" s="144" t="s">
        <v>511</v>
      </c>
      <c r="O1381" s="343">
        <v>32.479999999999997</v>
      </c>
    </row>
    <row r="1382" spans="1:15" s="144" customFormat="1" ht="15">
      <c r="A1382" s="342">
        <v>1383</v>
      </c>
      <c r="B1382" s="144" t="s">
        <v>4775</v>
      </c>
      <c r="C1382" s="144" t="s">
        <v>4776</v>
      </c>
      <c r="D1382" s="144" t="s">
        <v>4774</v>
      </c>
      <c r="E1382" s="144" t="str">
        <f>VLOOKUP(A1382,'2'!$X:$AB,2,FALSE)</f>
        <v>Within a day</v>
      </c>
      <c r="F1382" s="144">
        <f>VLOOKUP($A1382,'2'!$X:$AB,3,FALSE)</f>
        <v>1</v>
      </c>
      <c r="G1382" s="144">
        <f>VLOOKUP($A1382,'2'!$X:$AB,4,FALSE)</f>
        <v>0.73</v>
      </c>
      <c r="H1382" s="343" t="str">
        <f>VLOOKUP($A1382,'2'!$X:$AB,5,FALSE)</f>
        <v>No</v>
      </c>
      <c r="J1382" s="144">
        <v>5.36</v>
      </c>
      <c r="K1382" s="144">
        <v>2464</v>
      </c>
      <c r="L1382" s="144" t="s">
        <v>4771</v>
      </c>
      <c r="M1382" s="144" t="s">
        <v>188</v>
      </c>
      <c r="N1382" s="144" t="s">
        <v>369</v>
      </c>
      <c r="O1382" s="343">
        <v>5.36</v>
      </c>
    </row>
    <row r="1383" spans="1:15" s="144" customFormat="1" ht="15">
      <c r="A1383" s="342">
        <v>1384</v>
      </c>
      <c r="B1383" s="144" t="s">
        <v>4777</v>
      </c>
      <c r="C1383" s="144" t="s">
        <v>4778</v>
      </c>
      <c r="D1383" s="144" t="s">
        <v>4774</v>
      </c>
      <c r="E1383" s="144" t="str">
        <f>VLOOKUP(A1383,'2'!$X:$AB,2,FALSE)</f>
        <v>Within an hour</v>
      </c>
      <c r="F1383" s="144">
        <f>VLOOKUP($A1383,'2'!$X:$AB,3,FALSE)</f>
        <v>1</v>
      </c>
      <c r="G1383" s="144">
        <f>VLOOKUP($A1383,'2'!$X:$AB,4,FALSE)</f>
        <v>1</v>
      </c>
      <c r="H1383" s="343" t="str">
        <f>VLOOKUP($A1383,'2'!$X:$AB,5,FALSE)</f>
        <v>No</v>
      </c>
      <c r="J1383" s="144">
        <v>0.99</v>
      </c>
      <c r="K1383" s="144">
        <v>2464</v>
      </c>
      <c r="L1383" s="144" t="s">
        <v>4771</v>
      </c>
      <c r="M1383" s="144" t="s">
        <v>188</v>
      </c>
      <c r="N1383" s="144" t="s">
        <v>447</v>
      </c>
      <c r="O1383" s="343">
        <v>0.99</v>
      </c>
    </row>
    <row r="1384" spans="1:15" s="144" customFormat="1" ht="15">
      <c r="A1384" s="342">
        <v>1385</v>
      </c>
      <c r="B1384" s="144" t="s">
        <v>4779</v>
      </c>
      <c r="C1384" s="144" t="s">
        <v>4780</v>
      </c>
      <c r="D1384" s="144" t="s">
        <v>4774</v>
      </c>
      <c r="E1384" s="144" t="str">
        <f>VLOOKUP(A1384,'2'!$X:$AB,2,FALSE)</f>
        <v>Within a few hours</v>
      </c>
      <c r="F1384" s="144">
        <f>VLOOKUP($A1384,'2'!$X:$AB,3,FALSE)</f>
        <v>1</v>
      </c>
      <c r="G1384" s="144">
        <f>VLOOKUP($A1384,'2'!$X:$AB,4,FALSE)</f>
        <v>0.71</v>
      </c>
      <c r="H1384" s="343" t="str">
        <f>VLOOKUP($A1384,'2'!$X:$AB,5,FALSE)</f>
        <v>Yes</v>
      </c>
      <c r="J1384" s="144">
        <v>1.49</v>
      </c>
      <c r="K1384" s="144">
        <v>2466</v>
      </c>
      <c r="L1384" s="144" t="s">
        <v>4781</v>
      </c>
      <c r="M1384" s="144" t="s">
        <v>188</v>
      </c>
      <c r="N1384" s="144" t="s">
        <v>369</v>
      </c>
      <c r="O1384" s="343">
        <v>1.49</v>
      </c>
    </row>
    <row r="1385" spans="1:15" s="144" customFormat="1" ht="15">
      <c r="A1385" s="342">
        <v>1386</v>
      </c>
      <c r="B1385" s="144" t="s">
        <v>4782</v>
      </c>
      <c r="C1385" s="144" t="s">
        <v>4783</v>
      </c>
      <c r="D1385" s="144" t="s">
        <v>4774</v>
      </c>
      <c r="E1385" s="144" t="str">
        <f>VLOOKUP(A1385,'2'!$X:$AB,2,FALSE)</f>
        <v>Within an hour</v>
      </c>
      <c r="F1385" s="144">
        <f>VLOOKUP($A1385,'2'!$X:$AB,3,FALSE)</f>
        <v>1</v>
      </c>
      <c r="G1385" s="144">
        <f>VLOOKUP($A1385,'2'!$X:$AB,4,FALSE)</f>
        <v>1</v>
      </c>
      <c r="H1385" s="343" t="str">
        <f>VLOOKUP($A1385,'2'!$X:$AB,5,FALSE)</f>
        <v>Yes</v>
      </c>
      <c r="J1385" s="144">
        <v>5.5</v>
      </c>
      <c r="K1385" s="144">
        <v>2466</v>
      </c>
      <c r="L1385" s="144" t="s">
        <v>4781</v>
      </c>
      <c r="M1385" s="144" t="s">
        <v>164</v>
      </c>
      <c r="N1385" s="144" t="s">
        <v>582</v>
      </c>
      <c r="O1385" s="343">
        <v>5.5</v>
      </c>
    </row>
    <row r="1386" spans="1:15" s="144" customFormat="1" ht="15">
      <c r="A1386" s="342">
        <v>1387</v>
      </c>
      <c r="B1386" s="144" t="s">
        <v>4784</v>
      </c>
      <c r="C1386" s="144" t="s">
        <v>4785</v>
      </c>
      <c r="D1386" s="144" t="s">
        <v>4786</v>
      </c>
      <c r="E1386" s="144" t="str">
        <f>VLOOKUP(A1386,'2'!$X:$AB,2,FALSE)</f>
        <v>Within an hour</v>
      </c>
      <c r="F1386" s="144">
        <f>VLOOKUP($A1386,'2'!$X:$AB,3,FALSE)</f>
        <v>1</v>
      </c>
      <c r="G1386" s="144">
        <f>VLOOKUP($A1386,'2'!$X:$AB,4,FALSE)</f>
        <v>0.98</v>
      </c>
      <c r="H1386" s="343" t="str">
        <f>VLOOKUP($A1386,'2'!$X:$AB,5,FALSE)</f>
        <v>No</v>
      </c>
      <c r="J1386" s="144">
        <v>5.0199999999999996</v>
      </c>
      <c r="K1386" s="144">
        <v>2466</v>
      </c>
      <c r="L1386" s="144" t="s">
        <v>4781</v>
      </c>
      <c r="M1386" s="144" t="s">
        <v>188</v>
      </c>
      <c r="N1386" s="144" t="s">
        <v>315</v>
      </c>
      <c r="O1386" s="343">
        <v>5.0199999999999996</v>
      </c>
    </row>
    <row r="1387" spans="1:15" s="144" customFormat="1" ht="15">
      <c r="A1387" s="342">
        <v>1388</v>
      </c>
      <c r="B1387" s="144" t="s">
        <v>4787</v>
      </c>
      <c r="C1387" s="144" t="s">
        <v>4788</v>
      </c>
      <c r="D1387" s="144" t="s">
        <v>4786</v>
      </c>
      <c r="E1387" s="144" t="str">
        <f>VLOOKUP(A1387,'2'!$X:$AB,2,FALSE)</f>
        <v>Within a few hours</v>
      </c>
      <c r="F1387" s="144">
        <f>VLOOKUP($A1387,'2'!$X:$AB,3,FALSE)</f>
        <v>1</v>
      </c>
      <c r="G1387" s="144">
        <f>VLOOKUP($A1387,'2'!$X:$AB,4,FALSE)</f>
        <v>0.83</v>
      </c>
      <c r="H1387" s="343" t="str">
        <f>VLOOKUP($A1387,'2'!$X:$AB,5,FALSE)</f>
        <v>Yes</v>
      </c>
      <c r="J1387" s="144">
        <v>1.49</v>
      </c>
      <c r="K1387" s="144">
        <v>2468</v>
      </c>
      <c r="L1387" s="144" t="s">
        <v>4789</v>
      </c>
      <c r="M1387" s="144" t="s">
        <v>164</v>
      </c>
      <c r="N1387" s="144" t="s">
        <v>369</v>
      </c>
      <c r="O1387" s="343">
        <v>1.49</v>
      </c>
    </row>
    <row r="1388" spans="1:15" s="144" customFormat="1" ht="15">
      <c r="A1388" s="342">
        <v>1389</v>
      </c>
      <c r="B1388" s="144" t="s">
        <v>4790</v>
      </c>
      <c r="C1388" s="144" t="s">
        <v>4791</v>
      </c>
      <c r="D1388" s="144" t="s">
        <v>4792</v>
      </c>
      <c r="E1388" s="144" t="str">
        <f>VLOOKUP(A1388,'2'!$X:$AB,2,FALSE)</f>
        <v>Within a few hours</v>
      </c>
      <c r="F1388" s="144">
        <f>VLOOKUP($A1388,'2'!$X:$AB,3,FALSE)</f>
        <v>1</v>
      </c>
      <c r="G1388" s="144">
        <f>VLOOKUP($A1388,'2'!$X:$AB,4,FALSE)</f>
        <v>0.91</v>
      </c>
      <c r="H1388" s="343" t="str">
        <f>VLOOKUP($A1388,'2'!$X:$AB,5,FALSE)</f>
        <v>Yes</v>
      </c>
      <c r="J1388" s="144">
        <v>8.99</v>
      </c>
      <c r="K1388" s="144">
        <v>2468</v>
      </c>
      <c r="L1388" s="144" t="s">
        <v>4789</v>
      </c>
      <c r="M1388" s="144" t="s">
        <v>188</v>
      </c>
      <c r="N1388" s="144" t="s">
        <v>266</v>
      </c>
      <c r="O1388" s="343">
        <v>8.99</v>
      </c>
    </row>
    <row r="1389" spans="1:15" s="144" customFormat="1" ht="15">
      <c r="A1389" s="342">
        <v>1390</v>
      </c>
      <c r="B1389" s="144" t="s">
        <v>4793</v>
      </c>
      <c r="C1389" s="144" t="s">
        <v>4794</v>
      </c>
      <c r="D1389" s="144" t="s">
        <v>4795</v>
      </c>
      <c r="E1389" s="144" t="str">
        <f>VLOOKUP(A1389,'2'!$X:$AB,2,FALSE)</f>
        <v>Within an hour</v>
      </c>
      <c r="F1389" s="144">
        <f>VLOOKUP($A1389,'2'!$X:$AB,3,FALSE)</f>
        <v>1</v>
      </c>
      <c r="G1389" s="144">
        <f>VLOOKUP($A1389,'2'!$X:$AB,4,FALSE)</f>
        <v>1</v>
      </c>
      <c r="H1389" s="343" t="str">
        <f>VLOOKUP($A1389,'2'!$X:$AB,5,FALSE)</f>
        <v>No</v>
      </c>
      <c r="J1389" s="144">
        <v>0.5</v>
      </c>
      <c r="K1389" s="144">
        <v>2472</v>
      </c>
      <c r="L1389" s="144" t="s">
        <v>4796</v>
      </c>
      <c r="M1389" s="144" t="s">
        <v>164</v>
      </c>
      <c r="N1389" s="144" t="s">
        <v>447</v>
      </c>
      <c r="O1389" s="343">
        <v>0.5</v>
      </c>
    </row>
    <row r="1390" spans="1:15" s="144" customFormat="1" ht="15">
      <c r="A1390" s="342">
        <v>1391</v>
      </c>
      <c r="B1390" s="144" t="s">
        <v>4797</v>
      </c>
      <c r="C1390" s="144" t="s">
        <v>4798</v>
      </c>
      <c r="D1390" s="144" t="s">
        <v>4795</v>
      </c>
      <c r="E1390" s="144" t="str">
        <f>VLOOKUP(A1390,'2'!$X:$AB,2,FALSE)</f>
        <v>Within an hour</v>
      </c>
      <c r="F1390" s="144">
        <f>VLOOKUP($A1390,'2'!$X:$AB,3,FALSE)</f>
        <v>0.8</v>
      </c>
      <c r="G1390" s="144">
        <f>VLOOKUP($A1390,'2'!$X:$AB,4,FALSE)</f>
        <v>0.83</v>
      </c>
      <c r="H1390" s="343" t="str">
        <f>VLOOKUP($A1390,'2'!$X:$AB,5,FALSE)</f>
        <v>Yes</v>
      </c>
      <c r="J1390" s="144">
        <v>5.74</v>
      </c>
      <c r="K1390" s="144">
        <v>2481</v>
      </c>
      <c r="L1390" s="144" t="s">
        <v>4799</v>
      </c>
      <c r="M1390" s="144" t="s">
        <v>164</v>
      </c>
      <c r="N1390" s="144" t="s">
        <v>369</v>
      </c>
      <c r="O1390" s="343">
        <v>5.74</v>
      </c>
    </row>
    <row r="1391" spans="1:15" s="144" customFormat="1" ht="15">
      <c r="A1391" s="342">
        <v>1392</v>
      </c>
      <c r="B1391" s="144" t="s">
        <v>4800</v>
      </c>
      <c r="C1391" s="144" t="s">
        <v>4801</v>
      </c>
      <c r="D1391" s="144" t="s">
        <v>4802</v>
      </c>
      <c r="E1391" s="144" t="str">
        <f>VLOOKUP(A1391,'2'!$X:$AB,2,FALSE)</f>
        <v>Within an hour</v>
      </c>
      <c r="F1391" s="144">
        <f>VLOOKUP($A1391,'2'!$X:$AB,3,FALSE)</f>
        <v>1</v>
      </c>
      <c r="G1391" s="144">
        <f>VLOOKUP($A1391,'2'!$X:$AB,4,FALSE)</f>
        <v>0.93</v>
      </c>
      <c r="H1391" s="343" t="str">
        <f>VLOOKUP($A1391,'2'!$X:$AB,5,FALSE)</f>
        <v>Yes</v>
      </c>
      <c r="J1391" s="144">
        <v>7.91</v>
      </c>
      <c r="K1391" s="144">
        <v>2484</v>
      </c>
      <c r="L1391" s="144" t="s">
        <v>4803</v>
      </c>
      <c r="M1391" s="144" t="s">
        <v>188</v>
      </c>
      <c r="N1391" s="144" t="s">
        <v>315</v>
      </c>
      <c r="O1391" s="343">
        <v>7.91</v>
      </c>
    </row>
    <row r="1392" spans="1:15" s="144" customFormat="1" ht="15">
      <c r="A1392" s="342">
        <v>1393</v>
      </c>
      <c r="B1392" s="144" t="s">
        <v>4804</v>
      </c>
      <c r="C1392" s="144" t="s">
        <v>4805</v>
      </c>
      <c r="D1392" s="144" t="s">
        <v>4806</v>
      </c>
      <c r="E1392" s="144">
        <f>VLOOKUP(A1392,'2'!$X:$AB,2,FALSE)</f>
        <v>0</v>
      </c>
      <c r="F1392" s="144">
        <f>VLOOKUP($A1392,'2'!$X:$AB,3,FALSE)</f>
        <v>0</v>
      </c>
      <c r="G1392" s="144">
        <f>VLOOKUP($A1392,'2'!$X:$AB,4,FALSE)</f>
        <v>0</v>
      </c>
      <c r="H1392" s="343">
        <f>VLOOKUP($A1392,'2'!$X:$AB,5,FALSE)</f>
        <v>0</v>
      </c>
      <c r="J1392" s="144">
        <v>8.64</v>
      </c>
      <c r="K1392" s="144">
        <v>2484</v>
      </c>
      <c r="L1392" s="144" t="s">
        <v>4803</v>
      </c>
      <c r="M1392" s="144" t="s">
        <v>188</v>
      </c>
      <c r="N1392" s="144" t="s">
        <v>463</v>
      </c>
      <c r="O1392" s="343">
        <v>8.64</v>
      </c>
    </row>
    <row r="1393" spans="1:15" s="144" customFormat="1" ht="15">
      <c r="A1393" s="342">
        <v>1394</v>
      </c>
      <c r="B1393" s="144" t="s">
        <v>4807</v>
      </c>
      <c r="C1393" s="144" t="s">
        <v>4808</v>
      </c>
      <c r="D1393" s="144" t="s">
        <v>4809</v>
      </c>
      <c r="E1393" s="144" t="str">
        <f>VLOOKUP(A1393,'2'!$X:$AB,2,FALSE)</f>
        <v>Within an hour</v>
      </c>
      <c r="F1393" s="144">
        <f>VLOOKUP($A1393,'2'!$X:$AB,3,FALSE)</f>
        <v>1</v>
      </c>
      <c r="G1393" s="144">
        <f>VLOOKUP($A1393,'2'!$X:$AB,4,FALSE)</f>
        <v>0.93</v>
      </c>
      <c r="H1393" s="343" t="str">
        <f>VLOOKUP($A1393,'2'!$X:$AB,5,FALSE)</f>
        <v>Yes</v>
      </c>
      <c r="J1393" s="144">
        <v>69</v>
      </c>
      <c r="K1393" s="144">
        <v>2486</v>
      </c>
      <c r="L1393" s="144" t="s">
        <v>4810</v>
      </c>
      <c r="M1393" s="144" t="s">
        <v>188</v>
      </c>
      <c r="N1393" s="144" t="s">
        <v>511</v>
      </c>
      <c r="O1393" s="343">
        <v>69</v>
      </c>
    </row>
    <row r="1394" spans="1:15" s="144" customFormat="1" ht="15">
      <c r="A1394" s="342">
        <v>1395</v>
      </c>
      <c r="B1394" s="144" t="s">
        <v>4811</v>
      </c>
      <c r="C1394" s="144" t="s">
        <v>4812</v>
      </c>
      <c r="D1394" s="144" t="s">
        <v>4813</v>
      </c>
      <c r="E1394" s="144" t="str">
        <f>VLOOKUP(A1394,'2'!$X:$AB,2,FALSE)</f>
        <v>Within a day</v>
      </c>
      <c r="F1394" s="144">
        <f>VLOOKUP($A1394,'2'!$X:$AB,3,FALSE)</f>
        <v>0.8</v>
      </c>
      <c r="G1394" s="144">
        <f>VLOOKUP($A1394,'2'!$X:$AB,4,FALSE)</f>
        <v>0.5</v>
      </c>
      <c r="H1394" s="343" t="str">
        <f>VLOOKUP($A1394,'2'!$X:$AB,5,FALSE)</f>
        <v>No</v>
      </c>
      <c r="J1394" s="144">
        <v>8.99</v>
      </c>
      <c r="K1394" s="144">
        <v>2486</v>
      </c>
      <c r="L1394" s="144" t="s">
        <v>4810</v>
      </c>
      <c r="M1394" s="144" t="s">
        <v>164</v>
      </c>
      <c r="N1394" s="144" t="s">
        <v>266</v>
      </c>
      <c r="O1394" s="343">
        <v>8.99</v>
      </c>
    </row>
    <row r="1395" spans="1:15" s="144" customFormat="1" ht="15">
      <c r="A1395" s="342">
        <v>1396</v>
      </c>
      <c r="B1395" s="144" t="s">
        <v>4814</v>
      </c>
      <c r="C1395" s="144" t="s">
        <v>4815</v>
      </c>
      <c r="D1395" s="144" t="s">
        <v>4816</v>
      </c>
      <c r="E1395" s="144">
        <f>VLOOKUP(A1395,'2'!$X:$AB,2,FALSE)</f>
        <v>0</v>
      </c>
      <c r="F1395" s="144">
        <f>VLOOKUP($A1395,'2'!$X:$AB,3,FALSE)</f>
        <v>0</v>
      </c>
      <c r="G1395" s="144">
        <f>VLOOKUP($A1395,'2'!$X:$AB,4,FALSE)</f>
        <v>0</v>
      </c>
      <c r="H1395" s="343">
        <f>VLOOKUP($A1395,'2'!$X:$AB,5,FALSE)</f>
        <v>0</v>
      </c>
      <c r="J1395" s="144">
        <v>30</v>
      </c>
      <c r="K1395" s="144">
        <v>2486</v>
      </c>
      <c r="L1395" s="144" t="s">
        <v>4810</v>
      </c>
      <c r="M1395" s="144" t="s">
        <v>176</v>
      </c>
      <c r="N1395" s="144" t="s">
        <v>177</v>
      </c>
      <c r="O1395" s="343">
        <v>30</v>
      </c>
    </row>
    <row r="1396" spans="1:15" s="144" customFormat="1" ht="15">
      <c r="A1396" s="342">
        <v>1397</v>
      </c>
      <c r="B1396" s="144" t="s">
        <v>4817</v>
      </c>
      <c r="C1396" s="144" t="s">
        <v>4818</v>
      </c>
      <c r="D1396" s="144" t="s">
        <v>4819</v>
      </c>
      <c r="E1396" s="144">
        <f>VLOOKUP(A1396,'2'!$X:$AB,2,FALSE)</f>
        <v>0</v>
      </c>
      <c r="F1396" s="144">
        <f>VLOOKUP($A1396,'2'!$X:$AB,3,FALSE)</f>
        <v>0</v>
      </c>
      <c r="G1396" s="144">
        <f>VLOOKUP($A1396,'2'!$X:$AB,4,FALSE)</f>
        <v>0</v>
      </c>
      <c r="H1396" s="343">
        <f>VLOOKUP($A1396,'2'!$X:$AB,5,FALSE)</f>
        <v>0</v>
      </c>
      <c r="J1396" s="144">
        <v>0.99</v>
      </c>
      <c r="K1396" s="144">
        <v>2487</v>
      </c>
      <c r="L1396" s="144" t="s">
        <v>4820</v>
      </c>
      <c r="M1396" s="144" t="s">
        <v>188</v>
      </c>
      <c r="N1396" s="144" t="s">
        <v>447</v>
      </c>
      <c r="O1396" s="343">
        <v>0.99</v>
      </c>
    </row>
    <row r="1397" spans="1:15" s="144" customFormat="1" ht="15">
      <c r="A1397" s="342">
        <v>1398</v>
      </c>
      <c r="B1397" s="144" t="s">
        <v>4821</v>
      </c>
      <c r="C1397" s="144" t="s">
        <v>4822</v>
      </c>
      <c r="D1397" s="144" t="s">
        <v>4823</v>
      </c>
      <c r="E1397" s="144" t="str">
        <f>VLOOKUP(A1397,'2'!$X:$AB,2,FALSE)</f>
        <v>Within an hour</v>
      </c>
      <c r="F1397" s="144">
        <f>VLOOKUP($A1397,'2'!$X:$AB,3,FALSE)</f>
        <v>0.83</v>
      </c>
      <c r="G1397" s="144">
        <f>VLOOKUP($A1397,'2'!$X:$AB,4,FALSE)</f>
        <v>0.91</v>
      </c>
      <c r="H1397" s="343" t="str">
        <f>VLOOKUP($A1397,'2'!$X:$AB,5,FALSE)</f>
        <v>No</v>
      </c>
      <c r="J1397" s="144">
        <v>1.25</v>
      </c>
      <c r="K1397" s="144">
        <v>2487</v>
      </c>
      <c r="L1397" s="144" t="s">
        <v>4820</v>
      </c>
      <c r="M1397" s="144" t="s">
        <v>188</v>
      </c>
      <c r="N1397" s="144" t="s">
        <v>165</v>
      </c>
      <c r="O1397" s="343">
        <v>1.25</v>
      </c>
    </row>
    <row r="1398" spans="1:15" s="144" customFormat="1" ht="15">
      <c r="A1398" s="342">
        <v>1399</v>
      </c>
      <c r="B1398" s="144" t="s">
        <v>4824</v>
      </c>
      <c r="C1398" s="144" t="s">
        <v>4825</v>
      </c>
      <c r="D1398" s="144" t="s">
        <v>4826</v>
      </c>
      <c r="E1398" s="144" t="str">
        <f>VLOOKUP(A1398,'2'!$X:$AB,2,FALSE)</f>
        <v>Within an hour</v>
      </c>
      <c r="F1398" s="144">
        <f>VLOOKUP($A1398,'2'!$X:$AB,3,FALSE)</f>
        <v>1</v>
      </c>
      <c r="G1398" s="144">
        <f>VLOOKUP($A1398,'2'!$X:$AB,4,FALSE)</f>
        <v>1</v>
      </c>
      <c r="H1398" s="343" t="str">
        <f>VLOOKUP($A1398,'2'!$X:$AB,5,FALSE)</f>
        <v>Yes</v>
      </c>
      <c r="J1398" s="144">
        <v>24.49</v>
      </c>
      <c r="K1398" s="144">
        <v>2487</v>
      </c>
      <c r="L1398" s="144" t="s">
        <v>4820</v>
      </c>
      <c r="M1398" s="144" t="s">
        <v>164</v>
      </c>
      <c r="N1398" s="144" t="s">
        <v>189</v>
      </c>
      <c r="O1398" s="343">
        <v>24.49</v>
      </c>
    </row>
    <row r="1399" spans="1:15" s="144" customFormat="1" ht="15">
      <c r="A1399" s="342">
        <v>1400</v>
      </c>
      <c r="B1399" s="144" t="s">
        <v>4827</v>
      </c>
      <c r="C1399" s="144" t="s">
        <v>1026</v>
      </c>
      <c r="D1399" s="144" t="s">
        <v>4826</v>
      </c>
      <c r="E1399" s="144" t="str">
        <f>VLOOKUP(A1399,'2'!$X:$AB,2,FALSE)</f>
        <v>Within a day</v>
      </c>
      <c r="F1399" s="144">
        <f>VLOOKUP($A1399,'2'!$X:$AB,3,FALSE)</f>
        <v>0.5</v>
      </c>
      <c r="G1399" s="144">
        <f>VLOOKUP($A1399,'2'!$X:$AB,4,FALSE)</f>
        <v>0.63</v>
      </c>
      <c r="H1399" s="343" t="str">
        <f>VLOOKUP($A1399,'2'!$X:$AB,5,FALSE)</f>
        <v>No</v>
      </c>
      <c r="J1399" s="144">
        <v>0.5</v>
      </c>
      <c r="K1399" s="144">
        <v>2488</v>
      </c>
      <c r="L1399" s="144" t="s">
        <v>4828</v>
      </c>
      <c r="M1399" s="144" t="s">
        <v>188</v>
      </c>
      <c r="N1399" s="144" t="s">
        <v>447</v>
      </c>
      <c r="O1399" s="343">
        <v>0.5</v>
      </c>
    </row>
    <row r="1400" spans="1:15" s="144" customFormat="1" ht="15">
      <c r="A1400" s="342">
        <v>1401</v>
      </c>
      <c r="B1400" s="144" t="s">
        <v>4829</v>
      </c>
      <c r="C1400" s="144" t="s">
        <v>4830</v>
      </c>
      <c r="D1400" s="144" t="s">
        <v>4831</v>
      </c>
      <c r="E1400" s="144" t="str">
        <f>VLOOKUP(A1400,'2'!$X:$AB,2,FALSE)</f>
        <v>Within an hour</v>
      </c>
      <c r="F1400" s="144">
        <f>VLOOKUP($A1400,'2'!$X:$AB,3,FALSE)</f>
        <v>1</v>
      </c>
      <c r="G1400" s="144">
        <f>VLOOKUP($A1400,'2'!$X:$AB,4,FALSE)</f>
        <v>1</v>
      </c>
      <c r="H1400" s="343" t="str">
        <f>VLOOKUP($A1400,'2'!$X:$AB,5,FALSE)</f>
        <v>Yes</v>
      </c>
      <c r="J1400" s="144">
        <v>6.17</v>
      </c>
      <c r="K1400" s="144">
        <v>2488</v>
      </c>
      <c r="L1400" s="144" t="s">
        <v>4828</v>
      </c>
      <c r="M1400" s="144" t="s">
        <v>188</v>
      </c>
      <c r="N1400" s="144" t="s">
        <v>165</v>
      </c>
      <c r="O1400" s="343">
        <v>6.17</v>
      </c>
    </row>
    <row r="1401" spans="1:15" s="144" customFormat="1" ht="15">
      <c r="A1401" s="342">
        <v>1402</v>
      </c>
      <c r="B1401" s="144" t="s">
        <v>4832</v>
      </c>
      <c r="C1401" s="144" t="s">
        <v>4833</v>
      </c>
      <c r="D1401" s="144" t="s">
        <v>4831</v>
      </c>
      <c r="E1401" s="144" t="str">
        <f>VLOOKUP(A1401,'2'!$X:$AB,2,FALSE)</f>
        <v>Within an hour</v>
      </c>
      <c r="F1401" s="144">
        <f>VLOOKUP($A1401,'2'!$X:$AB,3,FALSE)</f>
        <v>1</v>
      </c>
      <c r="G1401" s="144">
        <f>VLOOKUP($A1401,'2'!$X:$AB,4,FALSE)</f>
        <v>1</v>
      </c>
      <c r="H1401" s="343" t="str">
        <f>VLOOKUP($A1401,'2'!$X:$AB,5,FALSE)</f>
        <v>Yes</v>
      </c>
      <c r="J1401" s="144">
        <v>14.7</v>
      </c>
      <c r="K1401" s="144">
        <v>2489</v>
      </c>
      <c r="L1401" s="144" t="s">
        <v>4834</v>
      </c>
      <c r="M1401" s="144" t="s">
        <v>176</v>
      </c>
      <c r="N1401" s="144" t="s">
        <v>283</v>
      </c>
      <c r="O1401" s="343">
        <v>14.7</v>
      </c>
    </row>
    <row r="1402" spans="1:15" s="144" customFormat="1" ht="15">
      <c r="A1402" s="342">
        <v>1403</v>
      </c>
      <c r="B1402" s="144" t="s">
        <v>4835</v>
      </c>
      <c r="C1402" s="144" t="s">
        <v>4836</v>
      </c>
      <c r="D1402" s="144" t="s">
        <v>4837</v>
      </c>
      <c r="E1402" s="144" t="str">
        <f>VLOOKUP(A1402,'2'!$X:$AB,2,FALSE)</f>
        <v>Within a few hours</v>
      </c>
      <c r="F1402" s="144">
        <f>VLOOKUP($A1402,'2'!$X:$AB,3,FALSE)</f>
        <v>1</v>
      </c>
      <c r="G1402" s="144">
        <f>VLOOKUP($A1402,'2'!$X:$AB,4,FALSE)</f>
        <v>0.98</v>
      </c>
      <c r="H1402" s="343" t="str">
        <f>VLOOKUP($A1402,'2'!$X:$AB,5,FALSE)</f>
        <v>Yes</v>
      </c>
      <c r="J1402" s="144">
        <v>19.989999999999998</v>
      </c>
      <c r="K1402" s="144">
        <v>2489</v>
      </c>
      <c r="L1402" s="144" t="s">
        <v>4834</v>
      </c>
      <c r="M1402" s="144" t="s">
        <v>188</v>
      </c>
      <c r="N1402" s="144" t="s">
        <v>463</v>
      </c>
      <c r="O1402" s="343">
        <v>19.989999999999998</v>
      </c>
    </row>
    <row r="1403" spans="1:15" s="144" customFormat="1" ht="15">
      <c r="A1403" s="342">
        <v>1404</v>
      </c>
      <c r="B1403" s="144" t="s">
        <v>4838</v>
      </c>
      <c r="C1403" s="144" t="s">
        <v>4839</v>
      </c>
      <c r="D1403" s="144" t="s">
        <v>4837</v>
      </c>
      <c r="E1403" s="144" t="str">
        <f>VLOOKUP(A1403,'2'!$X:$AB,2,FALSE)</f>
        <v>Within an hour</v>
      </c>
      <c r="F1403" s="144">
        <f>VLOOKUP($A1403,'2'!$X:$AB,3,FALSE)</f>
        <v>1</v>
      </c>
      <c r="G1403" s="144">
        <f>VLOOKUP($A1403,'2'!$X:$AB,4,FALSE)</f>
        <v>0.93</v>
      </c>
      <c r="H1403" s="343" t="str">
        <f>VLOOKUP($A1403,'2'!$X:$AB,5,FALSE)</f>
        <v>Yes</v>
      </c>
      <c r="J1403" s="144">
        <v>8.8000000000000007</v>
      </c>
      <c r="K1403" s="144">
        <v>2489</v>
      </c>
      <c r="L1403" s="144" t="s">
        <v>4834</v>
      </c>
      <c r="M1403" s="144" t="s">
        <v>188</v>
      </c>
      <c r="N1403" s="144" t="s">
        <v>266</v>
      </c>
      <c r="O1403" s="343">
        <v>8.8000000000000007</v>
      </c>
    </row>
    <row r="1404" spans="1:15" s="144" customFormat="1" ht="15">
      <c r="A1404" s="342">
        <v>1405</v>
      </c>
      <c r="B1404" s="144" t="s">
        <v>4840</v>
      </c>
      <c r="C1404" s="144" t="s">
        <v>4841</v>
      </c>
      <c r="D1404" s="144" t="s">
        <v>4842</v>
      </c>
      <c r="E1404" s="144" t="str">
        <f>VLOOKUP(A1404,'2'!$X:$AB,2,FALSE)</f>
        <v>Within a day</v>
      </c>
      <c r="F1404" s="144">
        <f>VLOOKUP($A1404,'2'!$X:$AB,3,FALSE)</f>
        <v>0.8</v>
      </c>
      <c r="G1404" s="144">
        <f>VLOOKUP($A1404,'2'!$X:$AB,4,FALSE)</f>
        <v>0.86</v>
      </c>
      <c r="H1404" s="343" t="str">
        <f>VLOOKUP($A1404,'2'!$X:$AB,5,FALSE)</f>
        <v>Yes</v>
      </c>
      <c r="J1404" s="144">
        <v>40.19</v>
      </c>
      <c r="K1404" s="144">
        <v>2490</v>
      </c>
      <c r="L1404" s="144" t="s">
        <v>4843</v>
      </c>
      <c r="M1404" s="144" t="s">
        <v>176</v>
      </c>
      <c r="N1404" s="144" t="s">
        <v>511</v>
      </c>
      <c r="O1404" s="343">
        <v>40.19</v>
      </c>
    </row>
    <row r="1405" spans="1:15" s="144" customFormat="1" ht="15">
      <c r="A1405" s="342">
        <v>1406</v>
      </c>
      <c r="B1405" s="144" t="s">
        <v>4844</v>
      </c>
      <c r="C1405" s="144" t="s">
        <v>4845</v>
      </c>
      <c r="D1405" s="144" t="s">
        <v>4842</v>
      </c>
      <c r="E1405" s="144" t="str">
        <f>VLOOKUP(A1405,'2'!$X:$AB,2,FALSE)</f>
        <v>Within an hour</v>
      </c>
      <c r="F1405" s="144">
        <f>VLOOKUP($A1405,'2'!$X:$AB,3,FALSE)</f>
        <v>1</v>
      </c>
      <c r="G1405" s="144">
        <f>VLOOKUP($A1405,'2'!$X:$AB,4,FALSE)</f>
        <v>1</v>
      </c>
      <c r="H1405" s="343" t="str">
        <f>VLOOKUP($A1405,'2'!$X:$AB,5,FALSE)</f>
        <v>Yes</v>
      </c>
      <c r="J1405" s="144">
        <v>1.99</v>
      </c>
      <c r="K1405" s="144">
        <v>2490</v>
      </c>
      <c r="L1405" s="144" t="s">
        <v>4843</v>
      </c>
      <c r="M1405" s="144" t="s">
        <v>164</v>
      </c>
      <c r="N1405" s="144" t="s">
        <v>582</v>
      </c>
      <c r="O1405" s="343">
        <v>1.99</v>
      </c>
    </row>
    <row r="1406" spans="1:15" s="144" customFormat="1" ht="15">
      <c r="A1406" s="342">
        <v>1407</v>
      </c>
      <c r="B1406" s="144" t="s">
        <v>4846</v>
      </c>
      <c r="C1406" s="144" t="s">
        <v>4847</v>
      </c>
      <c r="D1406" s="144" t="s">
        <v>4842</v>
      </c>
      <c r="E1406" s="144" t="str">
        <f>VLOOKUP(A1406,'2'!$X:$AB,2,FALSE)</f>
        <v>Within an hour</v>
      </c>
      <c r="F1406" s="144">
        <f>VLOOKUP($A1406,'2'!$X:$AB,3,FALSE)</f>
        <v>1</v>
      </c>
      <c r="G1406" s="144">
        <f>VLOOKUP($A1406,'2'!$X:$AB,4,FALSE)</f>
        <v>0.89</v>
      </c>
      <c r="H1406" s="343" t="str">
        <f>VLOOKUP($A1406,'2'!$X:$AB,5,FALSE)</f>
        <v>No</v>
      </c>
      <c r="J1406" s="144">
        <v>40.19</v>
      </c>
      <c r="K1406" s="144">
        <v>2491</v>
      </c>
      <c r="L1406" s="144" t="s">
        <v>4848</v>
      </c>
      <c r="M1406" s="144" t="s">
        <v>176</v>
      </c>
      <c r="N1406" s="144" t="s">
        <v>511</v>
      </c>
      <c r="O1406" s="343">
        <v>40.19</v>
      </c>
    </row>
    <row r="1407" spans="1:15" s="144" customFormat="1" ht="15">
      <c r="A1407" s="342">
        <v>1408</v>
      </c>
      <c r="B1407" s="144" t="s">
        <v>4849</v>
      </c>
      <c r="C1407" s="144" t="s">
        <v>4850</v>
      </c>
      <c r="D1407" s="144" t="s">
        <v>4851</v>
      </c>
      <c r="E1407" s="144" t="str">
        <f>VLOOKUP(A1407,'2'!$X:$AB,2,FALSE)</f>
        <v>Within a few hours</v>
      </c>
      <c r="F1407" s="144">
        <f>VLOOKUP($A1407,'2'!$X:$AB,3,FALSE)</f>
        <v>0.91</v>
      </c>
      <c r="G1407" s="144">
        <f>VLOOKUP($A1407,'2'!$X:$AB,4,FALSE)</f>
        <v>0.82</v>
      </c>
      <c r="H1407" s="343" t="str">
        <f>VLOOKUP($A1407,'2'!$X:$AB,5,FALSE)</f>
        <v>No</v>
      </c>
      <c r="J1407" s="144">
        <v>0.94</v>
      </c>
      <c r="K1407" s="144">
        <v>2491</v>
      </c>
      <c r="L1407" s="144" t="s">
        <v>4848</v>
      </c>
      <c r="M1407" s="144" t="s">
        <v>188</v>
      </c>
      <c r="N1407" s="144" t="s">
        <v>165</v>
      </c>
      <c r="O1407" s="343">
        <v>0.94</v>
      </c>
    </row>
    <row r="1408" spans="1:15" s="144" customFormat="1" ht="15">
      <c r="A1408" s="342">
        <v>1409</v>
      </c>
      <c r="B1408" s="144" t="s">
        <v>4852</v>
      </c>
      <c r="C1408" s="144" t="s">
        <v>4853</v>
      </c>
      <c r="D1408" s="144" t="s">
        <v>4851</v>
      </c>
      <c r="E1408" s="144" t="str">
        <f>VLOOKUP(A1408,'2'!$X:$AB,2,FALSE)</f>
        <v>Within an hour</v>
      </c>
      <c r="F1408" s="144">
        <f>VLOOKUP($A1408,'2'!$X:$AB,3,FALSE)</f>
        <v>1</v>
      </c>
      <c r="G1408" s="144">
        <f>VLOOKUP($A1408,'2'!$X:$AB,4,FALSE)</f>
        <v>1</v>
      </c>
      <c r="H1408" s="343" t="str">
        <f>VLOOKUP($A1408,'2'!$X:$AB,5,FALSE)</f>
        <v>No</v>
      </c>
      <c r="J1408" s="144">
        <v>19.989999999999998</v>
      </c>
      <c r="K1408" s="144">
        <v>2491</v>
      </c>
      <c r="L1408" s="144" t="s">
        <v>4848</v>
      </c>
      <c r="M1408" s="144" t="s">
        <v>188</v>
      </c>
      <c r="N1408" s="144" t="s">
        <v>463</v>
      </c>
      <c r="O1408" s="343">
        <v>19.989999999999998</v>
      </c>
    </row>
    <row r="1409" spans="1:15" s="144" customFormat="1" ht="15">
      <c r="A1409" s="342">
        <v>1410</v>
      </c>
      <c r="B1409" s="144" t="s">
        <v>4854</v>
      </c>
      <c r="C1409" s="144" t="s">
        <v>4855</v>
      </c>
      <c r="D1409" s="144" t="s">
        <v>4856</v>
      </c>
      <c r="E1409" s="144">
        <f>VLOOKUP(A1409,'2'!$X:$AB,2,FALSE)</f>
        <v>0</v>
      </c>
      <c r="F1409" s="144">
        <f>VLOOKUP($A1409,'2'!$X:$AB,3,FALSE)</f>
        <v>0</v>
      </c>
      <c r="G1409" s="144">
        <f>VLOOKUP($A1409,'2'!$X:$AB,4,FALSE)</f>
        <v>0</v>
      </c>
      <c r="H1409" s="343">
        <f>VLOOKUP($A1409,'2'!$X:$AB,5,FALSE)</f>
        <v>0</v>
      </c>
      <c r="J1409" s="144">
        <v>8.8000000000000007</v>
      </c>
      <c r="K1409" s="144">
        <v>2491</v>
      </c>
      <c r="L1409" s="144" t="s">
        <v>4848</v>
      </c>
      <c r="M1409" s="144" t="s">
        <v>188</v>
      </c>
      <c r="N1409" s="144" t="s">
        <v>266</v>
      </c>
      <c r="O1409" s="343">
        <v>8.8000000000000007</v>
      </c>
    </row>
    <row r="1410" spans="1:15" s="144" customFormat="1" ht="15">
      <c r="A1410" s="342">
        <v>1411</v>
      </c>
      <c r="B1410" s="144" t="s">
        <v>4857</v>
      </c>
      <c r="C1410" s="144" t="s">
        <v>4858</v>
      </c>
      <c r="D1410" s="144" t="s">
        <v>4859</v>
      </c>
      <c r="E1410" s="144" t="str">
        <f>VLOOKUP(A1410,'2'!$X:$AB,2,FALSE)</f>
        <v>Within an hour</v>
      </c>
      <c r="F1410" s="144">
        <f>VLOOKUP($A1410,'2'!$X:$AB,3,FALSE)</f>
        <v>1</v>
      </c>
      <c r="G1410" s="144">
        <f>VLOOKUP($A1410,'2'!$X:$AB,4,FALSE)</f>
        <v>0.94</v>
      </c>
      <c r="H1410" s="343" t="str">
        <f>VLOOKUP($A1410,'2'!$X:$AB,5,FALSE)</f>
        <v>Yes</v>
      </c>
      <c r="J1410" s="144">
        <v>1.99</v>
      </c>
      <c r="K1410" s="144">
        <v>2491</v>
      </c>
      <c r="L1410" s="144" t="s">
        <v>4848</v>
      </c>
      <c r="M1410" s="144" t="s">
        <v>164</v>
      </c>
      <c r="N1410" s="144" t="s">
        <v>582</v>
      </c>
      <c r="O1410" s="343">
        <v>1.99</v>
      </c>
    </row>
    <row r="1411" spans="1:15" s="144" customFormat="1" ht="15">
      <c r="A1411" s="342">
        <v>1412</v>
      </c>
      <c r="B1411" s="144" t="s">
        <v>4860</v>
      </c>
      <c r="C1411" s="144" t="s">
        <v>4861</v>
      </c>
      <c r="D1411" s="144" t="s">
        <v>4862</v>
      </c>
      <c r="E1411" s="144" t="str">
        <f>VLOOKUP(A1411,'2'!$X:$AB,2,FALSE)</f>
        <v>Within a day</v>
      </c>
      <c r="F1411" s="144">
        <f>VLOOKUP($A1411,'2'!$X:$AB,3,FALSE)</f>
        <v>0.5</v>
      </c>
      <c r="G1411" s="144">
        <f>VLOOKUP($A1411,'2'!$X:$AB,4,FALSE)</f>
        <v>0</v>
      </c>
      <c r="H1411" s="343" t="str">
        <f>VLOOKUP($A1411,'2'!$X:$AB,5,FALSE)</f>
        <v>No</v>
      </c>
      <c r="J1411" s="144">
        <v>0.5</v>
      </c>
      <c r="K1411" s="144">
        <v>2491</v>
      </c>
      <c r="L1411" s="144" t="s">
        <v>4848</v>
      </c>
      <c r="M1411" s="144" t="s">
        <v>188</v>
      </c>
      <c r="N1411" s="144" t="s">
        <v>447</v>
      </c>
      <c r="O1411" s="343">
        <v>0.5</v>
      </c>
    </row>
    <row r="1412" spans="1:15" s="144" customFormat="1" ht="15">
      <c r="A1412" s="342">
        <v>1413</v>
      </c>
      <c r="B1412" s="144" t="s">
        <v>4863</v>
      </c>
      <c r="C1412" s="144" t="s">
        <v>4864</v>
      </c>
      <c r="D1412" s="144" t="s">
        <v>4862</v>
      </c>
      <c r="E1412" s="144" t="str">
        <f>VLOOKUP(A1412,'2'!$X:$AB,2,FALSE)</f>
        <v>Within an hour</v>
      </c>
      <c r="F1412" s="144">
        <f>VLOOKUP($A1412,'2'!$X:$AB,3,FALSE)</f>
        <v>1</v>
      </c>
      <c r="G1412" s="144">
        <f>VLOOKUP($A1412,'2'!$X:$AB,4,FALSE)</f>
        <v>1</v>
      </c>
      <c r="H1412" s="343" t="str">
        <f>VLOOKUP($A1412,'2'!$X:$AB,5,FALSE)</f>
        <v>No</v>
      </c>
      <c r="J1412" s="144">
        <v>6.17</v>
      </c>
      <c r="K1412" s="144">
        <v>2491</v>
      </c>
      <c r="L1412" s="144" t="s">
        <v>4848</v>
      </c>
      <c r="M1412" s="144" t="s">
        <v>188</v>
      </c>
      <c r="N1412" s="144" t="s">
        <v>165</v>
      </c>
      <c r="O1412" s="343">
        <v>6.17</v>
      </c>
    </row>
    <row r="1413" spans="1:15" s="144" customFormat="1" ht="15">
      <c r="A1413" s="342">
        <v>1414</v>
      </c>
      <c r="B1413" s="144" t="s">
        <v>4865</v>
      </c>
      <c r="C1413" s="144" t="s">
        <v>4866</v>
      </c>
      <c r="D1413" s="144" t="s">
        <v>4867</v>
      </c>
      <c r="E1413" s="144">
        <f>VLOOKUP(A1413,'2'!$X:$AB,2,FALSE)</f>
        <v>0</v>
      </c>
      <c r="F1413" s="144">
        <f>VLOOKUP($A1413,'2'!$X:$AB,3,FALSE)</f>
        <v>0</v>
      </c>
      <c r="G1413" s="144">
        <f>VLOOKUP($A1413,'2'!$X:$AB,4,FALSE)</f>
        <v>0</v>
      </c>
      <c r="H1413" s="343">
        <f>VLOOKUP($A1413,'2'!$X:$AB,5,FALSE)</f>
        <v>0</v>
      </c>
      <c r="J1413" s="144">
        <v>0.94</v>
      </c>
      <c r="K1413" s="144">
        <v>2495</v>
      </c>
      <c r="L1413" s="144" t="s">
        <v>4868</v>
      </c>
      <c r="M1413" s="144" t="s">
        <v>188</v>
      </c>
      <c r="N1413" s="144" t="s">
        <v>165</v>
      </c>
      <c r="O1413" s="343">
        <v>0.94</v>
      </c>
    </row>
    <row r="1414" spans="1:15" s="144" customFormat="1" ht="15">
      <c r="A1414" s="342">
        <v>1415</v>
      </c>
      <c r="B1414" s="144" t="s">
        <v>4869</v>
      </c>
      <c r="C1414" s="144" t="s">
        <v>4870</v>
      </c>
      <c r="D1414" s="144" t="s">
        <v>4867</v>
      </c>
      <c r="E1414" s="144" t="str">
        <f>VLOOKUP(A1414,'2'!$X:$AB,2,FALSE)</f>
        <v>Within a few hours</v>
      </c>
      <c r="F1414" s="144">
        <f>VLOOKUP($A1414,'2'!$X:$AB,3,FALSE)</f>
        <v>1</v>
      </c>
      <c r="G1414" s="144">
        <f>VLOOKUP($A1414,'2'!$X:$AB,4,FALSE)</f>
        <v>1</v>
      </c>
      <c r="H1414" s="343" t="str">
        <f>VLOOKUP($A1414,'2'!$X:$AB,5,FALSE)</f>
        <v>No</v>
      </c>
      <c r="J1414" s="144">
        <v>58.92</v>
      </c>
      <c r="K1414" s="144">
        <v>2498</v>
      </c>
      <c r="L1414" s="144" t="s">
        <v>4871</v>
      </c>
      <c r="M1414" s="144" t="s">
        <v>176</v>
      </c>
      <c r="N1414" s="144" t="s">
        <v>177</v>
      </c>
      <c r="O1414" s="343">
        <v>58.92</v>
      </c>
    </row>
    <row r="1415" spans="1:15" s="144" customFormat="1" ht="15">
      <c r="A1415" s="342">
        <v>1416</v>
      </c>
      <c r="B1415" s="144" t="s">
        <v>4872</v>
      </c>
      <c r="C1415" s="144" t="s">
        <v>4873</v>
      </c>
      <c r="D1415" s="144" t="s">
        <v>4874</v>
      </c>
      <c r="E1415" s="144">
        <f>VLOOKUP(A1415,'2'!$X:$AB,2,FALSE)</f>
        <v>0</v>
      </c>
      <c r="F1415" s="144">
        <f>VLOOKUP($A1415,'2'!$X:$AB,3,FALSE)</f>
        <v>0</v>
      </c>
      <c r="G1415" s="144">
        <f>VLOOKUP($A1415,'2'!$X:$AB,4,FALSE)</f>
        <v>0</v>
      </c>
      <c r="H1415" s="343">
        <f>VLOOKUP($A1415,'2'!$X:$AB,5,FALSE)</f>
        <v>0</v>
      </c>
      <c r="J1415" s="144">
        <v>69.64</v>
      </c>
      <c r="K1415" s="144">
        <v>2498</v>
      </c>
      <c r="L1415" s="144" t="s">
        <v>4871</v>
      </c>
      <c r="M1415" s="144" t="s">
        <v>176</v>
      </c>
      <c r="N1415" s="144" t="s">
        <v>511</v>
      </c>
      <c r="O1415" s="343">
        <v>69.64</v>
      </c>
    </row>
    <row r="1416" spans="1:15" s="144" customFormat="1" ht="15">
      <c r="A1416" s="342">
        <v>1417</v>
      </c>
      <c r="B1416" s="144" t="s">
        <v>4875</v>
      </c>
      <c r="C1416" s="144" t="s">
        <v>4876</v>
      </c>
      <c r="D1416" s="144" t="s">
        <v>4874</v>
      </c>
      <c r="E1416" s="144" t="str">
        <f>VLOOKUP(A1416,'2'!$X:$AB,2,FALSE)</f>
        <v>Within an hour</v>
      </c>
      <c r="F1416" s="144">
        <f>VLOOKUP($A1416,'2'!$X:$AB,3,FALSE)</f>
        <v>1</v>
      </c>
      <c r="G1416" s="144">
        <f>VLOOKUP($A1416,'2'!$X:$AB,4,FALSE)</f>
        <v>0.55000000000000004</v>
      </c>
      <c r="H1416" s="343" t="str">
        <f>VLOOKUP($A1416,'2'!$X:$AB,5,FALSE)</f>
        <v>Yes</v>
      </c>
      <c r="J1416" s="144">
        <v>5.41</v>
      </c>
      <c r="K1416" s="144">
        <v>2498</v>
      </c>
      <c r="L1416" s="144" t="s">
        <v>4871</v>
      </c>
      <c r="M1416" s="144" t="s">
        <v>188</v>
      </c>
      <c r="N1416" s="144" t="s">
        <v>189</v>
      </c>
      <c r="O1416" s="343">
        <v>5.41</v>
      </c>
    </row>
    <row r="1417" spans="1:15" s="144" customFormat="1" ht="15">
      <c r="A1417" s="342">
        <v>1418</v>
      </c>
      <c r="B1417" s="144" t="s">
        <v>4877</v>
      </c>
      <c r="C1417" s="144" t="s">
        <v>4878</v>
      </c>
      <c r="D1417" s="144" t="s">
        <v>4874</v>
      </c>
      <c r="E1417" s="144" t="str">
        <f>VLOOKUP(A1417,'2'!$X:$AB,2,FALSE)</f>
        <v>Within a few hours</v>
      </c>
      <c r="F1417" s="144">
        <f>VLOOKUP($A1417,'2'!$X:$AB,3,FALSE)</f>
        <v>1</v>
      </c>
      <c r="G1417" s="144">
        <f>VLOOKUP($A1417,'2'!$X:$AB,4,FALSE)</f>
        <v>0.4</v>
      </c>
      <c r="H1417" s="343" t="str">
        <f>VLOOKUP($A1417,'2'!$X:$AB,5,FALSE)</f>
        <v>No</v>
      </c>
      <c r="J1417" s="144">
        <v>1.57</v>
      </c>
      <c r="K1417" s="144">
        <v>2498</v>
      </c>
      <c r="L1417" s="144" t="s">
        <v>4871</v>
      </c>
      <c r="M1417" s="144" t="s">
        <v>188</v>
      </c>
      <c r="N1417" s="144" t="s">
        <v>165</v>
      </c>
      <c r="O1417" s="343">
        <v>1.57</v>
      </c>
    </row>
    <row r="1418" spans="1:15" s="144" customFormat="1" ht="15">
      <c r="A1418" s="342">
        <v>1419</v>
      </c>
      <c r="B1418" s="144" t="s">
        <v>4879</v>
      </c>
      <c r="C1418" s="144" t="s">
        <v>4880</v>
      </c>
      <c r="D1418" s="144" t="s">
        <v>4881</v>
      </c>
      <c r="E1418" s="144" t="str">
        <f>VLOOKUP(A1418,'2'!$X:$AB,2,FALSE)</f>
        <v>Within an hour</v>
      </c>
      <c r="F1418" s="144">
        <f>VLOOKUP($A1418,'2'!$X:$AB,3,FALSE)</f>
        <v>1</v>
      </c>
      <c r="G1418" s="144">
        <f>VLOOKUP($A1418,'2'!$X:$AB,4,FALSE)</f>
        <v>1</v>
      </c>
      <c r="H1418" s="343" t="str">
        <f>VLOOKUP($A1418,'2'!$X:$AB,5,FALSE)</f>
        <v>No</v>
      </c>
      <c r="J1418" s="144">
        <v>58.92</v>
      </c>
      <c r="K1418" s="144">
        <v>2499</v>
      </c>
      <c r="L1418" s="144" t="s">
        <v>4882</v>
      </c>
      <c r="M1418" s="144" t="s">
        <v>176</v>
      </c>
      <c r="N1418" s="144" t="s">
        <v>177</v>
      </c>
      <c r="O1418" s="343">
        <v>58.92</v>
      </c>
    </row>
    <row r="1419" spans="1:15" s="144" customFormat="1" ht="15">
      <c r="A1419" s="342">
        <v>1420</v>
      </c>
      <c r="B1419" s="144" t="s">
        <v>4883</v>
      </c>
      <c r="C1419" s="144" t="s">
        <v>4884</v>
      </c>
      <c r="D1419" s="144" t="s">
        <v>4881</v>
      </c>
      <c r="E1419" s="144" t="str">
        <f>VLOOKUP(A1419,'2'!$X:$AB,2,FALSE)</f>
        <v>Within an hour</v>
      </c>
      <c r="F1419" s="144">
        <f>VLOOKUP($A1419,'2'!$X:$AB,3,FALSE)</f>
        <v>1</v>
      </c>
      <c r="G1419" s="144">
        <f>VLOOKUP($A1419,'2'!$X:$AB,4,FALSE)</f>
        <v>0.85</v>
      </c>
      <c r="H1419" s="343" t="str">
        <f>VLOOKUP($A1419,'2'!$X:$AB,5,FALSE)</f>
        <v>Yes</v>
      </c>
      <c r="J1419" s="144">
        <v>5.41</v>
      </c>
      <c r="K1419" s="144">
        <v>2500</v>
      </c>
      <c r="L1419" s="144" t="s">
        <v>4885</v>
      </c>
      <c r="M1419" s="144" t="s">
        <v>188</v>
      </c>
      <c r="N1419" s="144" t="s">
        <v>189</v>
      </c>
      <c r="O1419" s="343">
        <v>5.41</v>
      </c>
    </row>
    <row r="1420" spans="1:15" s="144" customFormat="1" ht="15">
      <c r="A1420" s="342">
        <v>1421</v>
      </c>
      <c r="B1420" s="144" t="s">
        <v>4886</v>
      </c>
      <c r="C1420" s="144" t="s">
        <v>4887</v>
      </c>
      <c r="D1420" s="144" t="s">
        <v>4881</v>
      </c>
      <c r="E1420" s="144" t="str">
        <f>VLOOKUP(A1420,'2'!$X:$AB,2,FALSE)</f>
        <v>Within an hour</v>
      </c>
      <c r="F1420" s="144">
        <f>VLOOKUP($A1420,'2'!$X:$AB,3,FALSE)</f>
        <v>0.83</v>
      </c>
      <c r="G1420" s="144">
        <f>VLOOKUP($A1420,'2'!$X:$AB,4,FALSE)</f>
        <v>0.94</v>
      </c>
      <c r="H1420" s="343" t="str">
        <f>VLOOKUP($A1420,'2'!$X:$AB,5,FALSE)</f>
        <v>No</v>
      </c>
      <c r="J1420" s="144">
        <v>12.98</v>
      </c>
      <c r="K1420" s="144">
        <v>2502</v>
      </c>
      <c r="L1420" s="144" t="s">
        <v>4888</v>
      </c>
      <c r="M1420" s="144" t="s">
        <v>188</v>
      </c>
      <c r="N1420" s="144" t="s">
        <v>369</v>
      </c>
      <c r="O1420" s="343">
        <v>12.98</v>
      </c>
    </row>
    <row r="1421" spans="1:15" s="144" customFormat="1" ht="15">
      <c r="A1421" s="342">
        <v>1422</v>
      </c>
      <c r="B1421" s="144" t="s">
        <v>4889</v>
      </c>
      <c r="C1421" s="144" t="s">
        <v>4890</v>
      </c>
      <c r="D1421" s="144" t="s">
        <v>4881</v>
      </c>
      <c r="E1421" s="144" t="str">
        <f>VLOOKUP(A1421,'2'!$X:$AB,2,FALSE)</f>
        <v>Within an hour</v>
      </c>
      <c r="F1421" s="144">
        <f>VLOOKUP($A1421,'2'!$X:$AB,3,FALSE)</f>
        <v>1</v>
      </c>
      <c r="G1421" s="144">
        <f>VLOOKUP($A1421,'2'!$X:$AB,4,FALSE)</f>
        <v>1</v>
      </c>
      <c r="H1421" s="343" t="str">
        <f>VLOOKUP($A1421,'2'!$X:$AB,5,FALSE)</f>
        <v>Yes</v>
      </c>
      <c r="J1421" s="144">
        <v>6.35</v>
      </c>
      <c r="K1421" s="144">
        <v>2502</v>
      </c>
      <c r="L1421" s="144" t="s">
        <v>4888</v>
      </c>
      <c r="M1421" s="144" t="s">
        <v>164</v>
      </c>
      <c r="N1421" s="144" t="s">
        <v>315</v>
      </c>
      <c r="O1421" s="343">
        <v>6.35</v>
      </c>
    </row>
    <row r="1422" spans="1:15" s="144" customFormat="1" ht="15">
      <c r="A1422" s="342">
        <v>1423</v>
      </c>
      <c r="B1422" s="144" t="s">
        <v>4891</v>
      </c>
      <c r="C1422" s="144" t="s">
        <v>4892</v>
      </c>
      <c r="D1422" s="144" t="s">
        <v>4881</v>
      </c>
      <c r="E1422" s="144" t="str">
        <f>VLOOKUP(A1422,'2'!$X:$AB,2,FALSE)</f>
        <v>Within a few hours</v>
      </c>
      <c r="F1422" s="144">
        <f>VLOOKUP($A1422,'2'!$X:$AB,3,FALSE)</f>
        <v>1</v>
      </c>
      <c r="G1422" s="144">
        <f>VLOOKUP($A1422,'2'!$X:$AB,4,FALSE)</f>
        <v>0.98</v>
      </c>
      <c r="H1422" s="343" t="str">
        <f>VLOOKUP($A1422,'2'!$X:$AB,5,FALSE)</f>
        <v>Yes</v>
      </c>
      <c r="J1422" s="144">
        <v>8.74</v>
      </c>
      <c r="K1422" s="144">
        <v>2506</v>
      </c>
      <c r="L1422" s="144" t="s">
        <v>4893</v>
      </c>
      <c r="M1422" s="144" t="s">
        <v>188</v>
      </c>
      <c r="N1422" s="144" t="s">
        <v>315</v>
      </c>
      <c r="O1422" s="343">
        <v>8.74</v>
      </c>
    </row>
    <row r="1423" spans="1:15" s="144" customFormat="1" ht="15">
      <c r="A1423" s="342">
        <v>1424</v>
      </c>
      <c r="B1423" s="144" t="s">
        <v>4894</v>
      </c>
      <c r="C1423" s="144" t="s">
        <v>4895</v>
      </c>
      <c r="D1423" s="144" t="s">
        <v>4881</v>
      </c>
      <c r="E1423" s="144" t="str">
        <f>VLOOKUP(A1423,'2'!$X:$AB,2,FALSE)</f>
        <v>Within a few hours</v>
      </c>
      <c r="F1423" s="144">
        <f>VLOOKUP($A1423,'2'!$X:$AB,3,FALSE)</f>
        <v>1</v>
      </c>
      <c r="G1423" s="144">
        <f>VLOOKUP($A1423,'2'!$X:$AB,4,FALSE)</f>
        <v>0.74</v>
      </c>
      <c r="H1423" s="343" t="str">
        <f>VLOOKUP($A1423,'2'!$X:$AB,5,FALSE)</f>
        <v>No</v>
      </c>
      <c r="J1423" s="144">
        <v>24.49</v>
      </c>
      <c r="K1423" s="144">
        <v>2507</v>
      </c>
      <c r="L1423" s="144" t="s">
        <v>4896</v>
      </c>
      <c r="M1423" s="144" t="s">
        <v>164</v>
      </c>
      <c r="N1423" s="144" t="s">
        <v>1254</v>
      </c>
      <c r="O1423" s="343">
        <v>24.49</v>
      </c>
    </row>
    <row r="1424" spans="1:15" s="144" customFormat="1" ht="15">
      <c r="A1424" s="342">
        <v>1425</v>
      </c>
      <c r="B1424" s="144" t="s">
        <v>4897</v>
      </c>
      <c r="C1424" s="144" t="s">
        <v>4898</v>
      </c>
      <c r="D1424" s="144" t="s">
        <v>4899</v>
      </c>
      <c r="E1424" s="144" t="str">
        <f>VLOOKUP(A1424,'2'!$X:$AB,2,FALSE)</f>
        <v>Within an hour</v>
      </c>
      <c r="F1424" s="144">
        <f>VLOOKUP($A1424,'2'!$X:$AB,3,FALSE)</f>
        <v>0.92</v>
      </c>
      <c r="G1424" s="144">
        <f>VLOOKUP($A1424,'2'!$X:$AB,4,FALSE)</f>
        <v>0.84</v>
      </c>
      <c r="H1424" s="343" t="str">
        <f>VLOOKUP($A1424,'2'!$X:$AB,5,FALSE)</f>
        <v>No</v>
      </c>
      <c r="J1424" s="144">
        <v>8.49</v>
      </c>
      <c r="K1424" s="144">
        <v>2508</v>
      </c>
      <c r="L1424" s="144" t="s">
        <v>4900</v>
      </c>
      <c r="M1424" s="144" t="s">
        <v>188</v>
      </c>
      <c r="N1424" s="144" t="s">
        <v>369</v>
      </c>
      <c r="O1424" s="343">
        <v>8.49</v>
      </c>
    </row>
    <row r="1425" spans="1:15" s="144" customFormat="1" ht="15">
      <c r="A1425" s="342">
        <v>1426</v>
      </c>
      <c r="B1425" s="144" t="s">
        <v>4901</v>
      </c>
      <c r="C1425" s="144" t="s">
        <v>4902</v>
      </c>
      <c r="D1425" s="144" t="s">
        <v>4903</v>
      </c>
      <c r="E1425" s="144" t="str">
        <f>VLOOKUP(A1425,'2'!$X:$AB,2,FALSE)</f>
        <v>Within a few hours</v>
      </c>
      <c r="F1425" s="144">
        <f>VLOOKUP($A1425,'2'!$X:$AB,3,FALSE)</f>
        <v>1</v>
      </c>
      <c r="G1425" s="144">
        <f>VLOOKUP($A1425,'2'!$X:$AB,4,FALSE)</f>
        <v>0.77</v>
      </c>
      <c r="H1425" s="343" t="str">
        <f>VLOOKUP($A1425,'2'!$X:$AB,5,FALSE)</f>
        <v>Yes</v>
      </c>
      <c r="J1425" s="144">
        <v>9.18</v>
      </c>
      <c r="K1425" s="144">
        <v>2509</v>
      </c>
      <c r="L1425" s="144" t="s">
        <v>4904</v>
      </c>
      <c r="M1425" s="144" t="s">
        <v>188</v>
      </c>
      <c r="N1425" s="144" t="s">
        <v>315</v>
      </c>
      <c r="O1425" s="343">
        <v>9.18</v>
      </c>
    </row>
    <row r="1426" spans="1:15" s="144" customFormat="1" ht="15">
      <c r="A1426" s="342">
        <v>1427</v>
      </c>
      <c r="B1426" s="144" t="s">
        <v>4905</v>
      </c>
      <c r="C1426" s="144" t="s">
        <v>4906</v>
      </c>
      <c r="D1426" s="144" t="s">
        <v>4903</v>
      </c>
      <c r="E1426" s="144" t="str">
        <f>VLOOKUP(A1426,'2'!$X:$AB,2,FALSE)</f>
        <v>Within a few hours</v>
      </c>
      <c r="F1426" s="144">
        <f>VLOOKUP($A1426,'2'!$X:$AB,3,FALSE)</f>
        <v>1</v>
      </c>
      <c r="G1426" s="144">
        <f>VLOOKUP($A1426,'2'!$X:$AB,4,FALSE)</f>
        <v>1</v>
      </c>
      <c r="H1426" s="343" t="str">
        <f>VLOOKUP($A1426,'2'!$X:$AB,5,FALSE)</f>
        <v>No</v>
      </c>
      <c r="J1426" s="144">
        <v>9.5399999999999991</v>
      </c>
      <c r="K1426" s="144">
        <v>2512</v>
      </c>
      <c r="L1426" s="144" t="s">
        <v>4907</v>
      </c>
      <c r="M1426" s="144" t="s">
        <v>188</v>
      </c>
      <c r="N1426" s="144" t="s">
        <v>315</v>
      </c>
      <c r="O1426" s="343">
        <v>9.5399999999999991</v>
      </c>
    </row>
    <row r="1427" spans="1:15" s="144" customFormat="1" ht="15">
      <c r="A1427" s="342">
        <v>1428</v>
      </c>
      <c r="B1427" s="144" t="s">
        <v>4908</v>
      </c>
      <c r="C1427" s="144" t="s">
        <v>4909</v>
      </c>
      <c r="D1427" s="144" t="s">
        <v>4910</v>
      </c>
      <c r="E1427" s="144" t="str">
        <f>VLOOKUP(A1427,'2'!$X:$AB,2,FALSE)</f>
        <v>Within an hour</v>
      </c>
      <c r="F1427" s="144">
        <f>VLOOKUP($A1427,'2'!$X:$AB,3,FALSE)</f>
        <v>1</v>
      </c>
      <c r="G1427" s="144">
        <f>VLOOKUP($A1427,'2'!$X:$AB,4,FALSE)</f>
        <v>1</v>
      </c>
      <c r="H1427" s="343" t="str">
        <f>VLOOKUP($A1427,'2'!$X:$AB,5,FALSE)</f>
        <v>Yes</v>
      </c>
      <c r="J1427" s="144">
        <v>4.96</v>
      </c>
      <c r="K1427" s="144">
        <v>2516</v>
      </c>
      <c r="L1427" s="144" t="s">
        <v>4911</v>
      </c>
      <c r="M1427" s="144" t="s">
        <v>188</v>
      </c>
      <c r="N1427" s="144" t="s">
        <v>463</v>
      </c>
      <c r="O1427" s="343">
        <v>4.96</v>
      </c>
    </row>
    <row r="1428" spans="1:15" s="144" customFormat="1" ht="15">
      <c r="A1428" s="342">
        <v>1429</v>
      </c>
      <c r="B1428" s="144" t="s">
        <v>4912</v>
      </c>
      <c r="C1428" s="144" t="s">
        <v>4913</v>
      </c>
      <c r="D1428" s="144" t="s">
        <v>4910</v>
      </c>
      <c r="E1428" s="144" t="str">
        <f>VLOOKUP(A1428,'2'!$X:$AB,2,FALSE)</f>
        <v>Within an hour</v>
      </c>
      <c r="F1428" s="144">
        <f>VLOOKUP($A1428,'2'!$X:$AB,3,FALSE)</f>
        <v>1</v>
      </c>
      <c r="G1428" s="144">
        <f>VLOOKUP($A1428,'2'!$X:$AB,4,FALSE)</f>
        <v>0.99</v>
      </c>
      <c r="H1428" s="343" t="str">
        <f>VLOOKUP($A1428,'2'!$X:$AB,5,FALSE)</f>
        <v>Yes</v>
      </c>
      <c r="J1428" s="144">
        <v>8.74</v>
      </c>
      <c r="K1428" s="144">
        <v>2520</v>
      </c>
      <c r="L1428" s="144" t="s">
        <v>4914</v>
      </c>
      <c r="M1428" s="144" t="s">
        <v>188</v>
      </c>
      <c r="N1428" s="144" t="s">
        <v>315</v>
      </c>
      <c r="O1428" s="343">
        <v>8.74</v>
      </c>
    </row>
    <row r="1429" spans="1:15" s="144" customFormat="1" ht="15">
      <c r="A1429" s="342">
        <v>1430</v>
      </c>
      <c r="B1429" s="144" t="s">
        <v>4915</v>
      </c>
      <c r="C1429" s="144" t="s">
        <v>4916</v>
      </c>
      <c r="D1429" s="144" t="s">
        <v>4917</v>
      </c>
      <c r="E1429" s="144" t="str">
        <f>VLOOKUP(A1429,'2'!$X:$AB,2,FALSE)</f>
        <v>Within an hour</v>
      </c>
      <c r="F1429" s="144">
        <f>VLOOKUP($A1429,'2'!$X:$AB,3,FALSE)</f>
        <v>1</v>
      </c>
      <c r="G1429" s="144">
        <f>VLOOKUP($A1429,'2'!$X:$AB,4,FALSE)</f>
        <v>0.92</v>
      </c>
      <c r="H1429" s="343" t="str">
        <f>VLOOKUP($A1429,'2'!$X:$AB,5,FALSE)</f>
        <v>No</v>
      </c>
      <c r="J1429" s="144">
        <v>4.99</v>
      </c>
      <c r="K1429" s="144">
        <v>2521</v>
      </c>
      <c r="L1429" s="144" t="s">
        <v>4918</v>
      </c>
      <c r="M1429" s="144" t="s">
        <v>188</v>
      </c>
      <c r="N1429" s="144" t="s">
        <v>266</v>
      </c>
      <c r="O1429" s="343">
        <v>4.99</v>
      </c>
    </row>
    <row r="1430" spans="1:15" s="144" customFormat="1" ht="15">
      <c r="A1430" s="342">
        <v>1431</v>
      </c>
      <c r="B1430" s="144" t="s">
        <v>4919</v>
      </c>
      <c r="C1430" s="144" t="s">
        <v>4920</v>
      </c>
      <c r="D1430" s="144" t="s">
        <v>4921</v>
      </c>
      <c r="E1430" s="144" t="str">
        <f>VLOOKUP(A1430,'2'!$X:$AB,2,FALSE)</f>
        <v>Within an hour</v>
      </c>
      <c r="F1430" s="144">
        <f>VLOOKUP($A1430,'2'!$X:$AB,3,FALSE)</f>
        <v>1</v>
      </c>
      <c r="G1430" s="144">
        <f>VLOOKUP($A1430,'2'!$X:$AB,4,FALSE)</f>
        <v>0.64</v>
      </c>
      <c r="H1430" s="343" t="str">
        <f>VLOOKUP($A1430,'2'!$X:$AB,5,FALSE)</f>
        <v>No</v>
      </c>
      <c r="J1430" s="144">
        <v>14.7</v>
      </c>
      <c r="K1430" s="144">
        <v>2522</v>
      </c>
      <c r="L1430" s="144" t="s">
        <v>4922</v>
      </c>
      <c r="M1430" s="144" t="s">
        <v>176</v>
      </c>
      <c r="N1430" s="144" t="s">
        <v>283</v>
      </c>
      <c r="O1430" s="343">
        <v>14.7</v>
      </c>
    </row>
    <row r="1431" spans="1:15" s="144" customFormat="1" ht="15">
      <c r="A1431" s="342">
        <v>1432</v>
      </c>
      <c r="B1431" s="144" t="s">
        <v>4923</v>
      </c>
      <c r="C1431" s="144" t="s">
        <v>4924</v>
      </c>
      <c r="D1431" s="144" t="s">
        <v>4921</v>
      </c>
      <c r="E1431" s="144" t="str">
        <f>VLOOKUP(A1431,'2'!$X:$AB,2,FALSE)</f>
        <v>Within a few hours</v>
      </c>
      <c r="F1431" s="144">
        <f>VLOOKUP($A1431,'2'!$X:$AB,3,FALSE)</f>
        <v>1</v>
      </c>
      <c r="G1431" s="144">
        <f>VLOOKUP($A1431,'2'!$X:$AB,4,FALSE)</f>
        <v>1</v>
      </c>
      <c r="H1431" s="343" t="str">
        <f>VLOOKUP($A1431,'2'!$X:$AB,5,FALSE)</f>
        <v>Yes</v>
      </c>
      <c r="J1431" s="144">
        <v>6.05</v>
      </c>
      <c r="K1431" s="144">
        <v>2526</v>
      </c>
      <c r="L1431" s="144" t="s">
        <v>4925</v>
      </c>
      <c r="M1431" s="144" t="s">
        <v>188</v>
      </c>
      <c r="N1431" s="144" t="s">
        <v>369</v>
      </c>
      <c r="O1431" s="343">
        <v>6.05</v>
      </c>
    </row>
    <row r="1432" spans="1:15" s="144" customFormat="1" ht="15">
      <c r="A1432" s="342">
        <v>1433</v>
      </c>
      <c r="B1432" s="144" t="s">
        <v>4926</v>
      </c>
      <c r="C1432" s="144" t="s">
        <v>4927</v>
      </c>
      <c r="D1432" s="144" t="s">
        <v>4921</v>
      </c>
      <c r="E1432" s="144" t="str">
        <f>VLOOKUP(A1432,'2'!$X:$AB,2,FALSE)</f>
        <v>Within a day</v>
      </c>
      <c r="F1432" s="144">
        <f>VLOOKUP($A1432,'2'!$X:$AB,3,FALSE)</f>
        <v>1</v>
      </c>
      <c r="G1432" s="144">
        <f>VLOOKUP($A1432,'2'!$X:$AB,4,FALSE)</f>
        <v>0.86</v>
      </c>
      <c r="H1432" s="343" t="str">
        <f>VLOOKUP($A1432,'2'!$X:$AB,5,FALSE)</f>
        <v>No</v>
      </c>
      <c r="J1432" s="144">
        <v>8.99</v>
      </c>
      <c r="K1432" s="144">
        <v>2527</v>
      </c>
      <c r="L1432" s="144" t="s">
        <v>4928</v>
      </c>
      <c r="M1432" s="144" t="s">
        <v>188</v>
      </c>
      <c r="N1432" s="144" t="s">
        <v>165</v>
      </c>
      <c r="O1432" s="343">
        <v>8.99</v>
      </c>
    </row>
    <row r="1433" spans="1:15" s="144" customFormat="1" ht="15">
      <c r="A1433" s="342">
        <v>1434</v>
      </c>
      <c r="B1433" s="144" t="s">
        <v>4929</v>
      </c>
      <c r="C1433" s="144" t="s">
        <v>4930</v>
      </c>
      <c r="D1433" s="144" t="s">
        <v>4921</v>
      </c>
      <c r="E1433" s="144" t="str">
        <f>VLOOKUP(A1433,'2'!$X:$AB,2,FALSE)</f>
        <v>A few days or more</v>
      </c>
      <c r="F1433" s="144">
        <f>VLOOKUP($A1433,'2'!$X:$AB,3,FALSE)</f>
        <v>0.2</v>
      </c>
      <c r="G1433" s="144">
        <f>VLOOKUP($A1433,'2'!$X:$AB,4,FALSE)</f>
        <v>0</v>
      </c>
      <c r="H1433" s="343" t="str">
        <f>VLOOKUP($A1433,'2'!$X:$AB,5,FALSE)</f>
        <v>No</v>
      </c>
      <c r="J1433" s="144">
        <v>6.5</v>
      </c>
      <c r="K1433" s="144">
        <v>2530</v>
      </c>
      <c r="L1433" s="144" t="s">
        <v>4931</v>
      </c>
      <c r="M1433" s="144" t="s">
        <v>188</v>
      </c>
      <c r="N1433" s="144" t="s">
        <v>582</v>
      </c>
      <c r="O1433" s="343">
        <v>6.5</v>
      </c>
    </row>
    <row r="1434" spans="1:15" s="144" customFormat="1" ht="15">
      <c r="A1434" s="342">
        <v>1435</v>
      </c>
      <c r="B1434" s="144" t="s">
        <v>4932</v>
      </c>
      <c r="C1434" s="144" t="s">
        <v>4933</v>
      </c>
      <c r="D1434" s="144" t="s">
        <v>4934</v>
      </c>
      <c r="E1434" s="144" t="str">
        <f>VLOOKUP(A1434,'2'!$X:$AB,2,FALSE)</f>
        <v>Within an hour</v>
      </c>
      <c r="F1434" s="144">
        <f>VLOOKUP($A1434,'2'!$X:$AB,3,FALSE)</f>
        <v>1</v>
      </c>
      <c r="G1434" s="144">
        <f>VLOOKUP($A1434,'2'!$X:$AB,4,FALSE)</f>
        <v>0.83</v>
      </c>
      <c r="H1434" s="343" t="str">
        <f>VLOOKUP($A1434,'2'!$X:$AB,5,FALSE)</f>
        <v>No</v>
      </c>
      <c r="J1434" s="144">
        <v>1.3</v>
      </c>
      <c r="K1434" s="144">
        <v>2531</v>
      </c>
      <c r="L1434" s="144" t="s">
        <v>4935</v>
      </c>
      <c r="M1434" s="144" t="s">
        <v>188</v>
      </c>
      <c r="N1434" s="144" t="s">
        <v>315</v>
      </c>
      <c r="O1434" s="343">
        <v>1.3</v>
      </c>
    </row>
    <row r="1435" spans="1:15" s="144" customFormat="1" ht="15">
      <c r="A1435" s="342">
        <v>1436</v>
      </c>
      <c r="B1435" s="144" t="s">
        <v>4936</v>
      </c>
      <c r="C1435" s="144" t="s">
        <v>4937</v>
      </c>
      <c r="D1435" s="144" t="s">
        <v>4934</v>
      </c>
      <c r="E1435" s="144" t="str">
        <f>VLOOKUP(A1435,'2'!$X:$AB,2,FALSE)</f>
        <v>Within an hour</v>
      </c>
      <c r="F1435" s="144">
        <f>VLOOKUP($A1435,'2'!$X:$AB,3,FALSE)</f>
        <v>0.91</v>
      </c>
      <c r="G1435" s="144">
        <f>VLOOKUP($A1435,'2'!$X:$AB,4,FALSE)</f>
        <v>0.95</v>
      </c>
      <c r="H1435" s="343" t="str">
        <f>VLOOKUP($A1435,'2'!$X:$AB,5,FALSE)</f>
        <v>Yes</v>
      </c>
      <c r="J1435" s="144">
        <v>3.3</v>
      </c>
      <c r="K1435" s="144">
        <v>2534</v>
      </c>
      <c r="L1435" s="144" t="s">
        <v>4938</v>
      </c>
      <c r="M1435" s="144" t="s">
        <v>188</v>
      </c>
      <c r="N1435" s="144" t="s">
        <v>266</v>
      </c>
      <c r="O1435" s="343">
        <v>3.3</v>
      </c>
    </row>
    <row r="1436" spans="1:15" s="144" customFormat="1" ht="15">
      <c r="A1436" s="342">
        <v>1437</v>
      </c>
      <c r="B1436" s="144" t="s">
        <v>4939</v>
      </c>
      <c r="C1436" s="144" t="s">
        <v>4940</v>
      </c>
      <c r="D1436" s="144" t="s">
        <v>4941</v>
      </c>
      <c r="E1436" s="144" t="str">
        <f>VLOOKUP(A1436,'2'!$X:$AB,2,FALSE)</f>
        <v>Within a day</v>
      </c>
      <c r="F1436" s="144">
        <f>VLOOKUP($A1436,'2'!$X:$AB,3,FALSE)</f>
        <v>1</v>
      </c>
      <c r="G1436" s="144">
        <f>VLOOKUP($A1436,'2'!$X:$AB,4,FALSE)</f>
        <v>1</v>
      </c>
      <c r="H1436" s="343" t="str">
        <f>VLOOKUP($A1436,'2'!$X:$AB,5,FALSE)</f>
        <v>No</v>
      </c>
      <c r="J1436" s="144">
        <v>0.5</v>
      </c>
      <c r="K1436" s="144">
        <v>2539</v>
      </c>
      <c r="L1436" s="144" t="s">
        <v>4942</v>
      </c>
      <c r="M1436" s="144" t="s">
        <v>188</v>
      </c>
      <c r="N1436" s="144" t="s">
        <v>447</v>
      </c>
      <c r="O1436" s="343">
        <v>0.5</v>
      </c>
    </row>
    <row r="1437" spans="1:15" s="144" customFormat="1" ht="15">
      <c r="A1437" s="342">
        <v>1438</v>
      </c>
      <c r="B1437" s="144" t="s">
        <v>4943</v>
      </c>
      <c r="C1437" s="144" t="s">
        <v>4944</v>
      </c>
      <c r="D1437" s="144" t="s">
        <v>4941</v>
      </c>
      <c r="E1437" s="144" t="str">
        <f>VLOOKUP(A1437,'2'!$X:$AB,2,FALSE)</f>
        <v>Within an hour</v>
      </c>
      <c r="F1437" s="144">
        <f>VLOOKUP($A1437,'2'!$X:$AB,3,FALSE)</f>
        <v>1</v>
      </c>
      <c r="G1437" s="144">
        <f>VLOOKUP($A1437,'2'!$X:$AB,4,FALSE)</f>
        <v>0.77</v>
      </c>
      <c r="H1437" s="343" t="str">
        <f>VLOOKUP($A1437,'2'!$X:$AB,5,FALSE)</f>
        <v>No</v>
      </c>
      <c r="J1437" s="144">
        <v>19.989999999999998</v>
      </c>
      <c r="K1437" s="144">
        <v>2540</v>
      </c>
      <c r="L1437" s="144" t="s">
        <v>4945</v>
      </c>
      <c r="M1437" s="144" t="s">
        <v>188</v>
      </c>
      <c r="N1437" s="144" t="s">
        <v>463</v>
      </c>
      <c r="O1437" s="343">
        <v>19.989999999999998</v>
      </c>
    </row>
    <row r="1438" spans="1:15" s="144" customFormat="1" ht="15">
      <c r="A1438" s="342">
        <v>1439</v>
      </c>
      <c r="B1438" s="144" t="s">
        <v>4946</v>
      </c>
      <c r="C1438" s="144" t="s">
        <v>4947</v>
      </c>
      <c r="D1438" s="144" t="s">
        <v>4941</v>
      </c>
      <c r="E1438" s="144" t="str">
        <f>VLOOKUP(A1438,'2'!$X:$AB,2,FALSE)</f>
        <v>Within a day</v>
      </c>
      <c r="F1438" s="144">
        <f>VLOOKUP($A1438,'2'!$X:$AB,3,FALSE)</f>
        <v>1</v>
      </c>
      <c r="G1438" s="144">
        <f>VLOOKUP($A1438,'2'!$X:$AB,4,FALSE)</f>
        <v>0.84</v>
      </c>
      <c r="H1438" s="343" t="str">
        <f>VLOOKUP($A1438,'2'!$X:$AB,5,FALSE)</f>
        <v>Yes</v>
      </c>
      <c r="J1438" s="144">
        <v>3.73</v>
      </c>
      <c r="K1438" s="144">
        <v>2543</v>
      </c>
      <c r="L1438" s="144" t="s">
        <v>4948</v>
      </c>
      <c r="M1438" s="144" t="s">
        <v>188</v>
      </c>
      <c r="N1438" s="144" t="s">
        <v>189</v>
      </c>
      <c r="O1438" s="343">
        <v>3.73</v>
      </c>
    </row>
    <row r="1439" spans="1:15" s="144" customFormat="1" ht="15">
      <c r="A1439" s="342">
        <v>1440</v>
      </c>
      <c r="B1439" s="144" t="s">
        <v>4949</v>
      </c>
      <c r="C1439" s="144" t="s">
        <v>4950</v>
      </c>
      <c r="D1439" s="144" t="s">
        <v>4951</v>
      </c>
      <c r="E1439" s="144" t="str">
        <f>VLOOKUP(A1439,'2'!$X:$AB,2,FALSE)</f>
        <v>Within a few hours</v>
      </c>
      <c r="F1439" s="144">
        <f>VLOOKUP($A1439,'2'!$X:$AB,3,FALSE)</f>
        <v>1</v>
      </c>
      <c r="G1439" s="144">
        <f>VLOOKUP($A1439,'2'!$X:$AB,4,FALSE)</f>
        <v>0.94</v>
      </c>
      <c r="H1439" s="343" t="str">
        <f>VLOOKUP($A1439,'2'!$X:$AB,5,FALSE)</f>
        <v>Yes</v>
      </c>
      <c r="J1439" s="144">
        <v>4.2</v>
      </c>
      <c r="K1439" s="144">
        <v>2543</v>
      </c>
      <c r="L1439" s="144" t="s">
        <v>4948</v>
      </c>
      <c r="M1439" s="144" t="s">
        <v>188</v>
      </c>
      <c r="N1439" s="144" t="s">
        <v>266</v>
      </c>
      <c r="O1439" s="343">
        <v>4.2</v>
      </c>
    </row>
    <row r="1440" spans="1:15" s="144" customFormat="1" ht="15">
      <c r="A1440" s="342">
        <v>1441</v>
      </c>
      <c r="B1440" s="144" t="s">
        <v>4952</v>
      </c>
      <c r="C1440" s="144" t="s">
        <v>4953</v>
      </c>
      <c r="D1440" s="144" t="s">
        <v>4951</v>
      </c>
      <c r="E1440" s="144" t="str">
        <f>VLOOKUP(A1440,'2'!$X:$AB,2,FALSE)</f>
        <v>Within a few hours</v>
      </c>
      <c r="F1440" s="144">
        <f>VLOOKUP($A1440,'2'!$X:$AB,3,FALSE)</f>
        <v>0.96</v>
      </c>
      <c r="G1440" s="144">
        <f>VLOOKUP($A1440,'2'!$X:$AB,4,FALSE)</f>
        <v>0.95</v>
      </c>
      <c r="H1440" s="343" t="str">
        <f>VLOOKUP($A1440,'2'!$X:$AB,5,FALSE)</f>
        <v>Yes</v>
      </c>
      <c r="J1440" s="144">
        <v>19.989999999999998</v>
      </c>
      <c r="K1440" s="144">
        <v>2545</v>
      </c>
      <c r="L1440" s="144" t="s">
        <v>4954</v>
      </c>
      <c r="M1440" s="144" t="s">
        <v>164</v>
      </c>
      <c r="N1440" s="144" t="s">
        <v>283</v>
      </c>
      <c r="O1440" s="343">
        <v>19.989999999999998</v>
      </c>
    </row>
    <row r="1441" spans="1:15" s="144" customFormat="1" ht="15">
      <c r="A1441" s="342">
        <v>1442</v>
      </c>
      <c r="B1441" s="144" t="s">
        <v>4955</v>
      </c>
      <c r="C1441" s="144" t="s">
        <v>4956</v>
      </c>
      <c r="D1441" s="144" t="s">
        <v>4957</v>
      </c>
      <c r="E1441" s="144" t="str">
        <f>VLOOKUP(A1441,'2'!$X:$AB,2,FALSE)</f>
        <v>Within an hour</v>
      </c>
      <c r="F1441" s="144">
        <f>VLOOKUP($A1441,'2'!$X:$AB,3,FALSE)</f>
        <v>1</v>
      </c>
      <c r="G1441" s="144">
        <f>VLOOKUP($A1441,'2'!$X:$AB,4,FALSE)</f>
        <v>1</v>
      </c>
      <c r="H1441" s="343" t="str">
        <f>VLOOKUP($A1441,'2'!$X:$AB,5,FALSE)</f>
        <v>No</v>
      </c>
      <c r="J1441" s="144">
        <v>9.5399999999999991</v>
      </c>
      <c r="K1441" s="144">
        <v>2547</v>
      </c>
      <c r="L1441" s="144" t="s">
        <v>4958</v>
      </c>
      <c r="M1441" s="144" t="s">
        <v>188</v>
      </c>
      <c r="N1441" s="144" t="s">
        <v>315</v>
      </c>
      <c r="O1441" s="343">
        <v>9.5399999999999991</v>
      </c>
    </row>
    <row r="1442" spans="1:15" s="144" customFormat="1" ht="15">
      <c r="A1442" s="342">
        <v>1443</v>
      </c>
      <c r="B1442" s="144" t="s">
        <v>4959</v>
      </c>
      <c r="C1442" s="144" t="s">
        <v>4960</v>
      </c>
      <c r="D1442" s="144" t="s">
        <v>4961</v>
      </c>
      <c r="E1442" s="144" t="str">
        <f>VLOOKUP(A1442,'2'!$X:$AB,2,FALSE)</f>
        <v>Within an hour</v>
      </c>
      <c r="F1442" s="144">
        <f>VLOOKUP($A1442,'2'!$X:$AB,3,FALSE)</f>
        <v>1</v>
      </c>
      <c r="G1442" s="144">
        <f>VLOOKUP($A1442,'2'!$X:$AB,4,FALSE)</f>
        <v>0.4</v>
      </c>
      <c r="H1442" s="343" t="str">
        <f>VLOOKUP($A1442,'2'!$X:$AB,5,FALSE)</f>
        <v>No</v>
      </c>
      <c r="J1442" s="144">
        <v>0.99</v>
      </c>
      <c r="K1442" s="144">
        <v>2548</v>
      </c>
      <c r="L1442" s="144" t="s">
        <v>4962</v>
      </c>
      <c r="M1442" s="144" t="s">
        <v>188</v>
      </c>
      <c r="N1442" s="144" t="s">
        <v>266</v>
      </c>
      <c r="O1442" s="343">
        <v>0.99</v>
      </c>
    </row>
    <row r="1443" spans="1:15" s="144" customFormat="1" ht="15">
      <c r="A1443" s="342">
        <v>1444</v>
      </c>
      <c r="B1443" s="144" t="s">
        <v>4963</v>
      </c>
      <c r="C1443" s="144" t="s">
        <v>4964</v>
      </c>
      <c r="D1443" s="144" t="s">
        <v>4965</v>
      </c>
      <c r="E1443" s="144" t="str">
        <f>VLOOKUP(A1443,'2'!$X:$AB,2,FALSE)</f>
        <v>Within a day</v>
      </c>
      <c r="F1443" s="144">
        <f>VLOOKUP($A1443,'2'!$X:$AB,3,FALSE)</f>
        <v>1</v>
      </c>
      <c r="G1443" s="144">
        <f>VLOOKUP($A1443,'2'!$X:$AB,4,FALSE)</f>
        <v>0.6</v>
      </c>
      <c r="H1443" s="343" t="str">
        <f>VLOOKUP($A1443,'2'!$X:$AB,5,FALSE)</f>
        <v>No</v>
      </c>
      <c r="J1443" s="144">
        <v>9.18</v>
      </c>
      <c r="K1443" s="144">
        <v>2548</v>
      </c>
      <c r="L1443" s="144" t="s">
        <v>4962</v>
      </c>
      <c r="M1443" s="144" t="s">
        <v>164</v>
      </c>
      <c r="N1443" s="144" t="s">
        <v>315</v>
      </c>
      <c r="O1443" s="343">
        <v>9.18</v>
      </c>
    </row>
    <row r="1444" spans="1:15" s="144" customFormat="1" ht="15">
      <c r="A1444" s="342">
        <v>1445</v>
      </c>
      <c r="B1444" s="144" t="s">
        <v>4966</v>
      </c>
      <c r="C1444" s="144" t="s">
        <v>4967</v>
      </c>
      <c r="D1444" s="144" t="s">
        <v>4965</v>
      </c>
      <c r="E1444" s="144">
        <f>VLOOKUP(A1444,'2'!$X:$AB,2,FALSE)</f>
        <v>0</v>
      </c>
      <c r="F1444" s="144">
        <f>VLOOKUP($A1444,'2'!$X:$AB,3,FALSE)</f>
        <v>0</v>
      </c>
      <c r="G1444" s="144">
        <f>VLOOKUP($A1444,'2'!$X:$AB,4,FALSE)</f>
        <v>0</v>
      </c>
      <c r="H1444" s="343">
        <f>VLOOKUP($A1444,'2'!$X:$AB,5,FALSE)</f>
        <v>0</v>
      </c>
      <c r="J1444" s="144">
        <v>8.99</v>
      </c>
      <c r="K1444" s="144">
        <v>2548</v>
      </c>
      <c r="L1444" s="144" t="s">
        <v>4962</v>
      </c>
      <c r="M1444" s="144" t="s">
        <v>188</v>
      </c>
      <c r="N1444" s="144" t="s">
        <v>165</v>
      </c>
      <c r="O1444" s="343">
        <v>8.99</v>
      </c>
    </row>
    <row r="1445" spans="1:15" s="144" customFormat="1" ht="15">
      <c r="A1445" s="342">
        <v>1446</v>
      </c>
      <c r="B1445" s="144" t="s">
        <v>4968</v>
      </c>
      <c r="C1445" s="144" t="s">
        <v>4969</v>
      </c>
      <c r="D1445" s="144" t="s">
        <v>4965</v>
      </c>
      <c r="E1445" s="144" t="str">
        <f>VLOOKUP(A1445,'2'!$X:$AB,2,FALSE)</f>
        <v>Within an hour</v>
      </c>
      <c r="F1445" s="144">
        <f>VLOOKUP($A1445,'2'!$X:$AB,3,FALSE)</f>
        <v>1</v>
      </c>
      <c r="G1445" s="144">
        <f>VLOOKUP($A1445,'2'!$X:$AB,4,FALSE)</f>
        <v>1</v>
      </c>
      <c r="H1445" s="343" t="str">
        <f>VLOOKUP($A1445,'2'!$X:$AB,5,FALSE)</f>
        <v>No</v>
      </c>
      <c r="J1445" s="144">
        <v>110.2</v>
      </c>
      <c r="K1445" s="144">
        <v>2548</v>
      </c>
      <c r="L1445" s="144" t="s">
        <v>4962</v>
      </c>
      <c r="M1445" s="144" t="s">
        <v>176</v>
      </c>
      <c r="N1445" s="144" t="s">
        <v>511</v>
      </c>
      <c r="O1445" s="343">
        <v>110.2</v>
      </c>
    </row>
    <row r="1446" spans="1:15" s="144" customFormat="1" ht="15">
      <c r="A1446" s="342">
        <v>1447</v>
      </c>
      <c r="B1446" s="144" t="s">
        <v>4970</v>
      </c>
      <c r="C1446" s="144" t="s">
        <v>4971</v>
      </c>
      <c r="D1446" s="144" t="s">
        <v>4972</v>
      </c>
      <c r="E1446" s="144" t="str">
        <f>VLOOKUP(A1446,'2'!$X:$AB,2,FALSE)</f>
        <v>Within a few hours</v>
      </c>
      <c r="F1446" s="144">
        <f>VLOOKUP($A1446,'2'!$X:$AB,3,FALSE)</f>
        <v>1</v>
      </c>
      <c r="G1446" s="144">
        <f>VLOOKUP($A1446,'2'!$X:$AB,4,FALSE)</f>
        <v>0.88</v>
      </c>
      <c r="H1446" s="343" t="str">
        <f>VLOOKUP($A1446,'2'!$X:$AB,5,FALSE)</f>
        <v>Yes</v>
      </c>
      <c r="J1446" s="144">
        <v>1.67</v>
      </c>
      <c r="K1446" s="144">
        <v>2548</v>
      </c>
      <c r="L1446" s="144" t="s">
        <v>4962</v>
      </c>
      <c r="M1446" s="144" t="s">
        <v>188</v>
      </c>
      <c r="N1446" s="144" t="s">
        <v>165</v>
      </c>
      <c r="O1446" s="343">
        <v>1.67</v>
      </c>
    </row>
    <row r="1447" spans="1:15" s="144" customFormat="1" ht="15">
      <c r="A1447" s="342">
        <v>1448</v>
      </c>
      <c r="B1447" s="144" t="s">
        <v>4973</v>
      </c>
      <c r="C1447" s="144" t="s">
        <v>4974</v>
      </c>
      <c r="D1447" s="144" t="s">
        <v>4975</v>
      </c>
      <c r="E1447" s="144" t="str">
        <f>VLOOKUP(A1447,'2'!$X:$AB,2,FALSE)</f>
        <v>Within an hour</v>
      </c>
      <c r="F1447" s="144">
        <f>VLOOKUP($A1447,'2'!$X:$AB,3,FALSE)</f>
        <v>1</v>
      </c>
      <c r="G1447" s="144">
        <f>VLOOKUP($A1447,'2'!$X:$AB,4,FALSE)</f>
        <v>0.99</v>
      </c>
      <c r="H1447" s="343" t="str">
        <f>VLOOKUP($A1447,'2'!$X:$AB,5,FALSE)</f>
        <v>Yes</v>
      </c>
      <c r="J1447" s="144">
        <v>9.18</v>
      </c>
      <c r="K1447" s="144">
        <v>2549</v>
      </c>
      <c r="L1447" s="144" t="s">
        <v>4976</v>
      </c>
      <c r="M1447" s="144" t="s">
        <v>164</v>
      </c>
      <c r="N1447" s="144" t="s">
        <v>315</v>
      </c>
      <c r="O1447" s="343">
        <v>9.18</v>
      </c>
    </row>
    <row r="1448" spans="1:15" s="144" customFormat="1" ht="15">
      <c r="A1448" s="342">
        <v>1449</v>
      </c>
      <c r="B1448" s="144" t="s">
        <v>4977</v>
      </c>
      <c r="C1448" s="144" t="s">
        <v>4978</v>
      </c>
      <c r="D1448" s="144" t="s">
        <v>4975</v>
      </c>
      <c r="E1448" s="144" t="str">
        <f>VLOOKUP(A1448,'2'!$X:$AB,2,FALSE)</f>
        <v>Within a few hours</v>
      </c>
      <c r="F1448" s="144">
        <f>VLOOKUP($A1448,'2'!$X:$AB,3,FALSE)</f>
        <v>1</v>
      </c>
      <c r="G1448" s="144">
        <f>VLOOKUP($A1448,'2'!$X:$AB,4,FALSE)</f>
        <v>0.25</v>
      </c>
      <c r="H1448" s="343" t="str">
        <f>VLOOKUP($A1448,'2'!$X:$AB,5,FALSE)</f>
        <v>No</v>
      </c>
      <c r="J1448" s="144">
        <v>8.99</v>
      </c>
      <c r="K1448" s="144">
        <v>2549</v>
      </c>
      <c r="L1448" s="144" t="s">
        <v>4976</v>
      </c>
      <c r="M1448" s="144" t="s">
        <v>188</v>
      </c>
      <c r="N1448" s="144" t="s">
        <v>165</v>
      </c>
      <c r="O1448" s="343">
        <v>8.99</v>
      </c>
    </row>
    <row r="1449" spans="1:15" s="144" customFormat="1" ht="15">
      <c r="A1449" s="342">
        <v>1450</v>
      </c>
      <c r="B1449" s="144" t="s">
        <v>4979</v>
      </c>
      <c r="C1449" s="144" t="s">
        <v>4980</v>
      </c>
      <c r="D1449" s="144" t="s">
        <v>4981</v>
      </c>
      <c r="E1449" s="144" t="str">
        <f>VLOOKUP(A1449,'2'!$X:$AB,2,FALSE)</f>
        <v>Within a day</v>
      </c>
      <c r="F1449" s="144">
        <f>VLOOKUP($A1449,'2'!$X:$AB,3,FALSE)</f>
        <v>0.67</v>
      </c>
      <c r="G1449" s="144">
        <f>VLOOKUP($A1449,'2'!$X:$AB,4,FALSE)</f>
        <v>0</v>
      </c>
      <c r="H1449" s="343" t="str">
        <f>VLOOKUP($A1449,'2'!$X:$AB,5,FALSE)</f>
        <v>No</v>
      </c>
      <c r="J1449" s="144">
        <v>110.2</v>
      </c>
      <c r="K1449" s="144">
        <v>2549</v>
      </c>
      <c r="L1449" s="144" t="s">
        <v>4976</v>
      </c>
      <c r="M1449" s="144" t="s">
        <v>176</v>
      </c>
      <c r="N1449" s="144" t="s">
        <v>511</v>
      </c>
      <c r="O1449" s="343">
        <v>110.2</v>
      </c>
    </row>
    <row r="1450" spans="1:15" s="144" customFormat="1" ht="15">
      <c r="A1450" s="342">
        <v>1451</v>
      </c>
      <c r="B1450" s="144" t="s">
        <v>4982</v>
      </c>
      <c r="C1450" s="144" t="s">
        <v>4983</v>
      </c>
      <c r="D1450" s="144" t="s">
        <v>4984</v>
      </c>
      <c r="E1450" s="144" t="str">
        <f>VLOOKUP(A1450,'2'!$X:$AB,2,FALSE)</f>
        <v>Within an hour</v>
      </c>
      <c r="F1450" s="144">
        <f>VLOOKUP($A1450,'2'!$X:$AB,3,FALSE)</f>
        <v>1</v>
      </c>
      <c r="G1450" s="144">
        <f>VLOOKUP($A1450,'2'!$X:$AB,4,FALSE)</f>
        <v>1</v>
      </c>
      <c r="H1450" s="343" t="str">
        <f>VLOOKUP($A1450,'2'!$X:$AB,5,FALSE)</f>
        <v>No</v>
      </c>
      <c r="J1450" s="144">
        <v>1.67</v>
      </c>
      <c r="K1450" s="144">
        <v>2549</v>
      </c>
      <c r="L1450" s="144" t="s">
        <v>4976</v>
      </c>
      <c r="M1450" s="144" t="s">
        <v>188</v>
      </c>
      <c r="N1450" s="144" t="s">
        <v>165</v>
      </c>
      <c r="O1450" s="343">
        <v>1.67</v>
      </c>
    </row>
    <row r="1451" spans="1:15" s="144" customFormat="1" ht="15">
      <c r="A1451" s="342">
        <v>1452</v>
      </c>
      <c r="B1451" s="144" t="s">
        <v>4985</v>
      </c>
      <c r="C1451" s="144" t="s">
        <v>4986</v>
      </c>
      <c r="D1451" s="144" t="s">
        <v>4987</v>
      </c>
      <c r="E1451" s="144" t="str">
        <f>VLOOKUP(A1451,'2'!$X:$AB,2,FALSE)</f>
        <v>Within an hour</v>
      </c>
      <c r="F1451" s="144">
        <f>VLOOKUP($A1451,'2'!$X:$AB,3,FALSE)</f>
        <v>1</v>
      </c>
      <c r="G1451" s="144">
        <f>VLOOKUP($A1451,'2'!$X:$AB,4,FALSE)</f>
        <v>0.86</v>
      </c>
      <c r="H1451" s="343" t="str">
        <f>VLOOKUP($A1451,'2'!$X:$AB,5,FALSE)</f>
        <v>Yes</v>
      </c>
      <c r="J1451" s="144">
        <v>0.99</v>
      </c>
      <c r="K1451" s="144">
        <v>2551</v>
      </c>
      <c r="L1451" s="144" t="s">
        <v>4988</v>
      </c>
      <c r="M1451" s="144" t="s">
        <v>188</v>
      </c>
      <c r="N1451" s="144" t="s">
        <v>266</v>
      </c>
      <c r="O1451" s="343">
        <v>0.99</v>
      </c>
    </row>
    <row r="1452" spans="1:15" s="144" customFormat="1" ht="15">
      <c r="A1452" s="342">
        <v>1453</v>
      </c>
      <c r="B1452" s="144" t="s">
        <v>4989</v>
      </c>
      <c r="C1452" s="144" t="s">
        <v>4990</v>
      </c>
      <c r="D1452" s="144" t="s">
        <v>4987</v>
      </c>
      <c r="E1452" s="144" t="str">
        <f>VLOOKUP(A1452,'2'!$X:$AB,2,FALSE)</f>
        <v>Within an hour</v>
      </c>
      <c r="F1452" s="144">
        <f>VLOOKUP($A1452,'2'!$X:$AB,3,FALSE)</f>
        <v>1</v>
      </c>
      <c r="G1452" s="144">
        <f>VLOOKUP($A1452,'2'!$X:$AB,4,FALSE)</f>
        <v>1</v>
      </c>
      <c r="H1452" s="343" t="str">
        <f>VLOOKUP($A1452,'2'!$X:$AB,5,FALSE)</f>
        <v>No</v>
      </c>
      <c r="J1452" s="144">
        <v>7.17</v>
      </c>
      <c r="K1452" s="144">
        <v>2553</v>
      </c>
      <c r="L1452" s="144" t="s">
        <v>4991</v>
      </c>
      <c r="M1452" s="144" t="s">
        <v>188</v>
      </c>
      <c r="N1452" s="144" t="s">
        <v>369</v>
      </c>
      <c r="O1452" s="343">
        <v>7.17</v>
      </c>
    </row>
    <row r="1453" spans="1:15" s="144" customFormat="1" ht="15">
      <c r="A1453" s="342">
        <v>1454</v>
      </c>
      <c r="B1453" s="144" t="s">
        <v>4992</v>
      </c>
      <c r="C1453" s="144" t="s">
        <v>4993</v>
      </c>
      <c r="D1453" s="144" t="s">
        <v>4987</v>
      </c>
      <c r="E1453" s="144" t="str">
        <f>VLOOKUP(A1453,'2'!$X:$AB,2,FALSE)</f>
        <v>Within a few hours</v>
      </c>
      <c r="F1453" s="144">
        <f>VLOOKUP($A1453,'2'!$X:$AB,3,FALSE)</f>
        <v>1</v>
      </c>
      <c r="G1453" s="144">
        <f>VLOOKUP($A1453,'2'!$X:$AB,4,FALSE)</f>
        <v>0.97</v>
      </c>
      <c r="H1453" s="343" t="str">
        <f>VLOOKUP($A1453,'2'!$X:$AB,5,FALSE)</f>
        <v>No</v>
      </c>
      <c r="J1453" s="144">
        <v>2.4</v>
      </c>
      <c r="K1453" s="144">
        <v>2555</v>
      </c>
      <c r="L1453" s="144" t="s">
        <v>4994</v>
      </c>
      <c r="M1453" s="144" t="s">
        <v>188</v>
      </c>
      <c r="N1453" s="144" t="s">
        <v>165</v>
      </c>
      <c r="O1453" s="343">
        <v>2.4</v>
      </c>
    </row>
    <row r="1454" spans="1:15" s="144" customFormat="1" ht="15">
      <c r="A1454" s="342">
        <v>1455</v>
      </c>
      <c r="B1454" s="144" t="s">
        <v>4995</v>
      </c>
      <c r="C1454" s="144" t="s">
        <v>4996</v>
      </c>
      <c r="D1454" s="144" t="s">
        <v>4997</v>
      </c>
      <c r="E1454" s="144">
        <f>VLOOKUP(A1454,'2'!$X:$AB,2,FALSE)</f>
        <v>0</v>
      </c>
      <c r="F1454" s="144">
        <f>VLOOKUP($A1454,'2'!$X:$AB,3,FALSE)</f>
        <v>0</v>
      </c>
      <c r="G1454" s="144">
        <f>VLOOKUP($A1454,'2'!$X:$AB,4,FALSE)</f>
        <v>0</v>
      </c>
      <c r="H1454" s="343">
        <f>VLOOKUP($A1454,'2'!$X:$AB,5,FALSE)</f>
        <v>0</v>
      </c>
      <c r="J1454" s="144">
        <v>1.49</v>
      </c>
      <c r="K1454" s="144">
        <v>2555</v>
      </c>
      <c r="L1454" s="144" t="s">
        <v>4994</v>
      </c>
      <c r="M1454" s="144" t="s">
        <v>188</v>
      </c>
      <c r="N1454" s="144" t="s">
        <v>369</v>
      </c>
      <c r="O1454" s="343">
        <v>1.49</v>
      </c>
    </row>
    <row r="1455" spans="1:15" s="144" customFormat="1" ht="15">
      <c r="A1455" s="342">
        <v>1456</v>
      </c>
      <c r="B1455" s="144" t="s">
        <v>4998</v>
      </c>
      <c r="C1455" s="144" t="s">
        <v>4999</v>
      </c>
      <c r="D1455" s="144" t="s">
        <v>5000</v>
      </c>
      <c r="E1455" s="144">
        <f>VLOOKUP(A1455,'2'!$X:$AB,2,FALSE)</f>
        <v>0</v>
      </c>
      <c r="F1455" s="144">
        <f>VLOOKUP($A1455,'2'!$X:$AB,3,FALSE)</f>
        <v>0</v>
      </c>
      <c r="G1455" s="144">
        <f>VLOOKUP($A1455,'2'!$X:$AB,4,FALSE)</f>
        <v>0</v>
      </c>
      <c r="H1455" s="343">
        <f>VLOOKUP($A1455,'2'!$X:$AB,5,FALSE)</f>
        <v>0</v>
      </c>
      <c r="J1455" s="144">
        <v>0.5</v>
      </c>
      <c r="K1455" s="144">
        <v>2555</v>
      </c>
      <c r="L1455" s="144" t="s">
        <v>4994</v>
      </c>
      <c r="M1455" s="144" t="s">
        <v>188</v>
      </c>
      <c r="N1455" s="144" t="s">
        <v>447</v>
      </c>
      <c r="O1455" s="343">
        <v>0.5</v>
      </c>
    </row>
    <row r="1456" spans="1:15" s="144" customFormat="1" ht="15">
      <c r="A1456" s="342">
        <v>1457</v>
      </c>
      <c r="B1456" s="144" t="s">
        <v>5001</v>
      </c>
      <c r="C1456" s="144" t="s">
        <v>5002</v>
      </c>
      <c r="D1456" s="144" t="s">
        <v>5000</v>
      </c>
      <c r="E1456" s="144" t="str">
        <f>VLOOKUP(A1456,'2'!$X:$AB,2,FALSE)</f>
        <v>Within a few hours</v>
      </c>
      <c r="F1456" s="144">
        <f>VLOOKUP($A1456,'2'!$X:$AB,3,FALSE)</f>
        <v>0.75</v>
      </c>
      <c r="G1456" s="144">
        <f>VLOOKUP($A1456,'2'!$X:$AB,4,FALSE)</f>
        <v>0.5</v>
      </c>
      <c r="H1456" s="343" t="str">
        <f>VLOOKUP($A1456,'2'!$X:$AB,5,FALSE)</f>
        <v>No</v>
      </c>
      <c r="J1456" s="144">
        <v>30</v>
      </c>
      <c r="K1456" s="144">
        <v>2561</v>
      </c>
      <c r="L1456" s="144" t="s">
        <v>5003</v>
      </c>
      <c r="M1456" s="144" t="s">
        <v>176</v>
      </c>
      <c r="N1456" s="144" t="s">
        <v>177</v>
      </c>
      <c r="O1456" s="343">
        <v>30</v>
      </c>
    </row>
    <row r="1457" spans="1:15" s="144" customFormat="1" ht="15">
      <c r="A1457" s="342">
        <v>1458</v>
      </c>
      <c r="B1457" s="144" t="s">
        <v>5004</v>
      </c>
      <c r="C1457" s="144" t="s">
        <v>5005</v>
      </c>
      <c r="D1457" s="144" t="s">
        <v>5006</v>
      </c>
      <c r="E1457" s="144" t="str">
        <f>VLOOKUP(A1457,'2'!$X:$AB,2,FALSE)</f>
        <v>Within a day</v>
      </c>
      <c r="F1457" s="144">
        <f>VLOOKUP($A1457,'2'!$X:$AB,3,FALSE)</f>
        <v>0.75</v>
      </c>
      <c r="G1457" s="144">
        <f>VLOOKUP($A1457,'2'!$X:$AB,4,FALSE)</f>
        <v>0.94</v>
      </c>
      <c r="H1457" s="343" t="str">
        <f>VLOOKUP($A1457,'2'!$X:$AB,5,FALSE)</f>
        <v>Yes</v>
      </c>
      <c r="J1457" s="144">
        <v>5.26</v>
      </c>
      <c r="K1457" s="144">
        <v>2561</v>
      </c>
      <c r="L1457" s="144" t="s">
        <v>5003</v>
      </c>
      <c r="M1457" s="144" t="s">
        <v>188</v>
      </c>
      <c r="N1457" s="144" t="s">
        <v>369</v>
      </c>
      <c r="O1457" s="343">
        <v>5.26</v>
      </c>
    </row>
    <row r="1458" spans="1:15" s="144" customFormat="1" ht="15">
      <c r="A1458" s="342">
        <v>1459</v>
      </c>
      <c r="B1458" s="144" t="s">
        <v>5007</v>
      </c>
      <c r="C1458" s="144" t="s">
        <v>5008</v>
      </c>
      <c r="D1458" s="144" t="s">
        <v>5006</v>
      </c>
      <c r="E1458" s="144" t="str">
        <f>VLOOKUP(A1458,'2'!$X:$AB,2,FALSE)</f>
        <v>Within a few hours</v>
      </c>
      <c r="F1458" s="144">
        <f>VLOOKUP($A1458,'2'!$X:$AB,3,FALSE)</f>
        <v>0.92</v>
      </c>
      <c r="G1458" s="144">
        <f>VLOOKUP($A1458,'2'!$X:$AB,4,FALSE)</f>
        <v>0.85</v>
      </c>
      <c r="H1458" s="343" t="str">
        <f>VLOOKUP($A1458,'2'!$X:$AB,5,FALSE)</f>
        <v>No</v>
      </c>
      <c r="J1458" s="144">
        <v>2.85</v>
      </c>
      <c r="K1458" s="144">
        <v>2561</v>
      </c>
      <c r="L1458" s="144" t="s">
        <v>5003</v>
      </c>
      <c r="M1458" s="144" t="s">
        <v>188</v>
      </c>
      <c r="N1458" s="144" t="s">
        <v>189</v>
      </c>
      <c r="O1458" s="343">
        <v>2.85</v>
      </c>
    </row>
    <row r="1459" spans="1:15" s="144" customFormat="1" ht="15">
      <c r="A1459" s="342">
        <v>1460</v>
      </c>
      <c r="B1459" s="144" t="s">
        <v>5009</v>
      </c>
      <c r="C1459" s="144" t="s">
        <v>5010</v>
      </c>
      <c r="D1459" s="144" t="s">
        <v>5006</v>
      </c>
      <c r="E1459" s="144" t="str">
        <f>VLOOKUP(A1459,'2'!$X:$AB,2,FALSE)</f>
        <v>Within a day</v>
      </c>
      <c r="F1459" s="144">
        <f>VLOOKUP($A1459,'2'!$X:$AB,3,FALSE)</f>
        <v>0.8</v>
      </c>
      <c r="G1459" s="144">
        <f>VLOOKUP($A1459,'2'!$X:$AB,4,FALSE)</f>
        <v>0.83</v>
      </c>
      <c r="H1459" s="343" t="str">
        <f>VLOOKUP($A1459,'2'!$X:$AB,5,FALSE)</f>
        <v>Yes</v>
      </c>
      <c r="J1459" s="144">
        <v>1.49</v>
      </c>
      <c r="K1459" s="144">
        <v>2563</v>
      </c>
      <c r="L1459" s="144" t="s">
        <v>5011</v>
      </c>
      <c r="M1459" s="144" t="s">
        <v>188</v>
      </c>
      <c r="N1459" s="144" t="s">
        <v>369</v>
      </c>
      <c r="O1459" s="343">
        <v>1.49</v>
      </c>
    </row>
    <row r="1460" spans="1:15" s="144" customFormat="1" ht="15">
      <c r="A1460" s="342">
        <v>1461</v>
      </c>
      <c r="B1460" s="144" t="s">
        <v>5012</v>
      </c>
      <c r="C1460" s="144" t="s">
        <v>5013</v>
      </c>
      <c r="D1460" s="144" t="s">
        <v>5014</v>
      </c>
      <c r="E1460" s="144">
        <f>VLOOKUP(A1460,'2'!$X:$AB,2,FALSE)</f>
        <v>0</v>
      </c>
      <c r="F1460" s="144">
        <f>VLOOKUP($A1460,'2'!$X:$AB,3,FALSE)</f>
        <v>0</v>
      </c>
      <c r="G1460" s="144">
        <f>VLOOKUP($A1460,'2'!$X:$AB,4,FALSE)</f>
        <v>0</v>
      </c>
      <c r="H1460" s="343">
        <f>VLOOKUP($A1460,'2'!$X:$AB,5,FALSE)</f>
        <v>0</v>
      </c>
      <c r="J1460" s="144">
        <v>5.15</v>
      </c>
      <c r="K1460" s="144">
        <v>2570</v>
      </c>
      <c r="L1460" s="144" t="s">
        <v>5015</v>
      </c>
      <c r="M1460" s="144" t="s">
        <v>188</v>
      </c>
      <c r="N1460" s="144" t="s">
        <v>708</v>
      </c>
      <c r="O1460" s="343">
        <v>5.15</v>
      </c>
    </row>
    <row r="1461" spans="1:15" s="144" customFormat="1" ht="15">
      <c r="A1461" s="342">
        <v>1462</v>
      </c>
      <c r="B1461" s="144" t="s">
        <v>5016</v>
      </c>
      <c r="C1461" s="144" t="s">
        <v>5017</v>
      </c>
      <c r="D1461" s="144" t="s">
        <v>5018</v>
      </c>
      <c r="E1461" s="144" t="str">
        <f>VLOOKUP(A1461,'2'!$X:$AB,2,FALSE)</f>
        <v>Within a few hours</v>
      </c>
      <c r="F1461" s="144">
        <f>VLOOKUP($A1461,'2'!$X:$AB,3,FALSE)</f>
        <v>1</v>
      </c>
      <c r="G1461" s="144">
        <f>VLOOKUP($A1461,'2'!$X:$AB,4,FALSE)</f>
        <v>0.83</v>
      </c>
      <c r="H1461" s="343" t="str">
        <f>VLOOKUP($A1461,'2'!$X:$AB,5,FALSE)</f>
        <v>Yes</v>
      </c>
      <c r="J1461" s="144">
        <v>56</v>
      </c>
      <c r="K1461" s="144">
        <v>2570</v>
      </c>
      <c r="L1461" s="144" t="s">
        <v>5015</v>
      </c>
      <c r="M1461" s="144" t="s">
        <v>176</v>
      </c>
      <c r="N1461" s="144" t="s">
        <v>177</v>
      </c>
      <c r="O1461" s="343">
        <v>56</v>
      </c>
    </row>
    <row r="1462" spans="1:15" s="144" customFormat="1" ht="15">
      <c r="A1462" s="342">
        <v>1463</v>
      </c>
      <c r="B1462" s="144" t="s">
        <v>5019</v>
      </c>
      <c r="C1462" s="144" t="s">
        <v>5020</v>
      </c>
      <c r="D1462" s="144" t="s">
        <v>5018</v>
      </c>
      <c r="E1462" s="144" t="str">
        <f>VLOOKUP(A1462,'2'!$X:$AB,2,FALSE)</f>
        <v>A few days or more</v>
      </c>
      <c r="F1462" s="144">
        <f>VLOOKUP($A1462,'2'!$X:$AB,3,FALSE)</f>
        <v>0</v>
      </c>
      <c r="G1462" s="144">
        <f>VLOOKUP($A1462,'2'!$X:$AB,4,FALSE)</f>
        <v>0.94</v>
      </c>
      <c r="H1462" s="343" t="str">
        <f>VLOOKUP($A1462,'2'!$X:$AB,5,FALSE)</f>
        <v>Yes</v>
      </c>
      <c r="J1462" s="144">
        <v>5.16</v>
      </c>
      <c r="K1462" s="144">
        <v>2570</v>
      </c>
      <c r="L1462" s="144" t="s">
        <v>5015</v>
      </c>
      <c r="M1462" s="144" t="s">
        <v>188</v>
      </c>
      <c r="N1462" s="144" t="s">
        <v>189</v>
      </c>
      <c r="O1462" s="343">
        <v>5.16</v>
      </c>
    </row>
    <row r="1463" spans="1:15" s="144" customFormat="1" ht="15">
      <c r="A1463" s="342">
        <v>1464</v>
      </c>
      <c r="B1463" s="144" t="s">
        <v>5021</v>
      </c>
      <c r="C1463" s="144" t="s">
        <v>5022</v>
      </c>
      <c r="D1463" s="144" t="s">
        <v>5023</v>
      </c>
      <c r="E1463" s="144" t="str">
        <f>VLOOKUP(A1463,'2'!$X:$AB,2,FALSE)</f>
        <v>Within a day</v>
      </c>
      <c r="F1463" s="144">
        <f>VLOOKUP($A1463,'2'!$X:$AB,3,FALSE)</f>
        <v>0.9</v>
      </c>
      <c r="G1463" s="144">
        <f>VLOOKUP($A1463,'2'!$X:$AB,4,FALSE)</f>
        <v>0.56999999999999995</v>
      </c>
      <c r="H1463" s="343" t="str">
        <f>VLOOKUP($A1463,'2'!$X:$AB,5,FALSE)</f>
        <v>No</v>
      </c>
      <c r="J1463" s="144">
        <v>3.68</v>
      </c>
      <c r="K1463" s="144">
        <v>2570</v>
      </c>
      <c r="L1463" s="144" t="s">
        <v>5015</v>
      </c>
      <c r="M1463" s="144" t="s">
        <v>188</v>
      </c>
      <c r="N1463" s="144" t="s">
        <v>189</v>
      </c>
      <c r="O1463" s="343">
        <v>3.68</v>
      </c>
    </row>
    <row r="1464" spans="1:15" s="144" customFormat="1" ht="15">
      <c r="A1464" s="342">
        <v>1465</v>
      </c>
      <c r="B1464" s="144" t="s">
        <v>5024</v>
      </c>
      <c r="C1464" s="144" t="s">
        <v>5025</v>
      </c>
      <c r="D1464" s="144" t="s">
        <v>5023</v>
      </c>
      <c r="E1464" s="144" t="str">
        <f>VLOOKUP(A1464,'2'!$X:$AB,2,FALSE)</f>
        <v>Within a day</v>
      </c>
      <c r="F1464" s="144">
        <f>VLOOKUP($A1464,'2'!$X:$AB,3,FALSE)</f>
        <v>1</v>
      </c>
      <c r="G1464" s="144">
        <f>VLOOKUP($A1464,'2'!$X:$AB,4,FALSE)</f>
        <v>1</v>
      </c>
      <c r="H1464" s="343" t="str">
        <f>VLOOKUP($A1464,'2'!$X:$AB,5,FALSE)</f>
        <v>No</v>
      </c>
      <c r="J1464" s="144">
        <v>56</v>
      </c>
      <c r="K1464" s="144">
        <v>2571</v>
      </c>
      <c r="L1464" s="144" t="s">
        <v>5026</v>
      </c>
      <c r="M1464" s="144" t="s">
        <v>176</v>
      </c>
      <c r="N1464" s="144" t="s">
        <v>177</v>
      </c>
      <c r="O1464" s="343">
        <v>56</v>
      </c>
    </row>
    <row r="1465" spans="1:15" s="144" customFormat="1" ht="15">
      <c r="A1465" s="342">
        <v>1466</v>
      </c>
      <c r="B1465" s="144" t="s">
        <v>5027</v>
      </c>
      <c r="C1465" s="144" t="s">
        <v>5028</v>
      </c>
      <c r="D1465" s="144" t="s">
        <v>5029</v>
      </c>
      <c r="E1465" s="144">
        <f>VLOOKUP(A1465,'2'!$X:$AB,2,FALSE)</f>
        <v>0</v>
      </c>
      <c r="F1465" s="144">
        <f>VLOOKUP($A1465,'2'!$X:$AB,3,FALSE)</f>
        <v>0</v>
      </c>
      <c r="G1465" s="144">
        <f>VLOOKUP($A1465,'2'!$X:$AB,4,FALSE)</f>
        <v>0</v>
      </c>
      <c r="H1465" s="343">
        <f>VLOOKUP($A1465,'2'!$X:$AB,5,FALSE)</f>
        <v>0</v>
      </c>
      <c r="J1465" s="144">
        <v>3.68</v>
      </c>
      <c r="K1465" s="144">
        <v>2571</v>
      </c>
      <c r="L1465" s="144" t="s">
        <v>5026</v>
      </c>
      <c r="M1465" s="144" t="s">
        <v>188</v>
      </c>
      <c r="N1465" s="144" t="s">
        <v>189</v>
      </c>
      <c r="O1465" s="343">
        <v>3.68</v>
      </c>
    </row>
    <row r="1466" spans="1:15" s="144" customFormat="1" ht="15">
      <c r="A1466" s="342">
        <v>1467</v>
      </c>
      <c r="B1466" s="144" t="s">
        <v>5030</v>
      </c>
      <c r="C1466" s="144" t="s">
        <v>5031</v>
      </c>
      <c r="D1466" s="144" t="s">
        <v>5029</v>
      </c>
      <c r="E1466" s="144">
        <f>VLOOKUP(A1466,'2'!$X:$AB,2,FALSE)</f>
        <v>0</v>
      </c>
      <c r="F1466" s="144">
        <f>VLOOKUP($A1466,'2'!$X:$AB,3,FALSE)</f>
        <v>0</v>
      </c>
      <c r="G1466" s="144">
        <f>VLOOKUP($A1466,'2'!$X:$AB,4,FALSE)</f>
        <v>0</v>
      </c>
      <c r="H1466" s="343">
        <f>VLOOKUP($A1466,'2'!$X:$AB,5,FALSE)</f>
        <v>0</v>
      </c>
      <c r="J1466" s="144">
        <v>6.19</v>
      </c>
      <c r="K1466" s="144">
        <v>2578</v>
      </c>
      <c r="L1466" s="144" t="s">
        <v>5032</v>
      </c>
      <c r="M1466" s="144" t="s">
        <v>188</v>
      </c>
      <c r="N1466" s="144" t="s">
        <v>369</v>
      </c>
      <c r="O1466" s="343">
        <v>6.19</v>
      </c>
    </row>
    <row r="1467" spans="1:15" s="144" customFormat="1" ht="15">
      <c r="A1467" s="342">
        <v>1468</v>
      </c>
      <c r="B1467" s="144" t="s">
        <v>5033</v>
      </c>
      <c r="C1467" s="144" t="s">
        <v>5034</v>
      </c>
      <c r="D1467" s="144" t="s">
        <v>5035</v>
      </c>
      <c r="E1467" s="144" t="str">
        <f>VLOOKUP(A1467,'2'!$X:$AB,2,FALSE)</f>
        <v>Within an hour</v>
      </c>
      <c r="F1467" s="144">
        <f>VLOOKUP($A1467,'2'!$X:$AB,3,FALSE)</f>
        <v>1</v>
      </c>
      <c r="G1467" s="144">
        <f>VLOOKUP($A1467,'2'!$X:$AB,4,FALSE)</f>
        <v>0.65</v>
      </c>
      <c r="H1467" s="343" t="str">
        <f>VLOOKUP($A1467,'2'!$X:$AB,5,FALSE)</f>
        <v>Yes</v>
      </c>
      <c r="J1467" s="144">
        <v>1.63</v>
      </c>
      <c r="K1467" s="144">
        <v>2578</v>
      </c>
      <c r="L1467" s="144" t="s">
        <v>5032</v>
      </c>
      <c r="M1467" s="144" t="s">
        <v>188</v>
      </c>
      <c r="N1467" s="144" t="s">
        <v>229</v>
      </c>
      <c r="O1467" s="343">
        <v>1.63</v>
      </c>
    </row>
    <row r="1468" spans="1:15" s="144" customFormat="1" ht="15">
      <c r="A1468" s="342">
        <v>1469</v>
      </c>
      <c r="B1468" s="144" t="s">
        <v>5036</v>
      </c>
      <c r="C1468" s="144" t="s">
        <v>5037</v>
      </c>
      <c r="D1468" s="144" t="s">
        <v>5035</v>
      </c>
      <c r="E1468" s="144" t="str">
        <f>VLOOKUP(A1468,'2'!$X:$AB,2,FALSE)</f>
        <v>Within an hour</v>
      </c>
      <c r="F1468" s="144">
        <f>VLOOKUP($A1468,'2'!$X:$AB,3,FALSE)</f>
        <v>1</v>
      </c>
      <c r="G1468" s="144">
        <f>VLOOKUP($A1468,'2'!$X:$AB,4,FALSE)</f>
        <v>1</v>
      </c>
      <c r="H1468" s="343" t="str">
        <f>VLOOKUP($A1468,'2'!$X:$AB,5,FALSE)</f>
        <v>No</v>
      </c>
      <c r="J1468" s="144">
        <v>41.64</v>
      </c>
      <c r="K1468" s="144">
        <v>2578</v>
      </c>
      <c r="L1468" s="144" t="s">
        <v>5032</v>
      </c>
      <c r="M1468" s="144" t="s">
        <v>176</v>
      </c>
      <c r="N1468" s="144" t="s">
        <v>511</v>
      </c>
      <c r="O1468" s="343">
        <v>41.64</v>
      </c>
    </row>
    <row r="1469" spans="1:15" s="144" customFormat="1" ht="15">
      <c r="A1469" s="342">
        <v>1470</v>
      </c>
      <c r="B1469" s="144" t="s">
        <v>5038</v>
      </c>
      <c r="C1469" s="144" t="s">
        <v>5039</v>
      </c>
      <c r="D1469" s="144" t="s">
        <v>5040</v>
      </c>
      <c r="E1469" s="144" t="str">
        <f>VLOOKUP(A1469,'2'!$X:$AB,2,FALSE)</f>
        <v>Within an hour</v>
      </c>
      <c r="F1469" s="144">
        <f>VLOOKUP($A1469,'2'!$X:$AB,3,FALSE)</f>
        <v>1</v>
      </c>
      <c r="G1469" s="144">
        <f>VLOOKUP($A1469,'2'!$X:$AB,4,FALSE)</f>
        <v>1</v>
      </c>
      <c r="H1469" s="343" t="str">
        <f>VLOOKUP($A1469,'2'!$X:$AB,5,FALSE)</f>
        <v>Yes</v>
      </c>
      <c r="J1469" s="144">
        <v>52.2</v>
      </c>
      <c r="K1469" s="144">
        <v>2579</v>
      </c>
      <c r="L1469" s="144" t="s">
        <v>5041</v>
      </c>
      <c r="M1469" s="144" t="s">
        <v>176</v>
      </c>
      <c r="N1469" s="144" t="s">
        <v>511</v>
      </c>
      <c r="O1469" s="343">
        <v>52.2</v>
      </c>
    </row>
    <row r="1470" spans="1:15" s="144" customFormat="1" ht="15">
      <c r="A1470" s="342">
        <v>1471</v>
      </c>
      <c r="B1470" s="144" t="s">
        <v>5042</v>
      </c>
      <c r="C1470" s="144" t="s">
        <v>5043</v>
      </c>
      <c r="D1470" s="144" t="s">
        <v>5040</v>
      </c>
      <c r="E1470" s="144" t="str">
        <f>VLOOKUP(A1470,'2'!$X:$AB,2,FALSE)</f>
        <v>Within a few hours</v>
      </c>
      <c r="F1470" s="144">
        <f>VLOOKUP($A1470,'2'!$X:$AB,3,FALSE)</f>
        <v>0.9</v>
      </c>
      <c r="G1470" s="144">
        <f>VLOOKUP($A1470,'2'!$X:$AB,4,FALSE)</f>
        <v>0.99</v>
      </c>
      <c r="H1470" s="343" t="str">
        <f>VLOOKUP($A1470,'2'!$X:$AB,5,FALSE)</f>
        <v>Yes</v>
      </c>
      <c r="J1470" s="144">
        <v>4.8600000000000003</v>
      </c>
      <c r="K1470" s="144">
        <v>2579</v>
      </c>
      <c r="L1470" s="144" t="s">
        <v>5041</v>
      </c>
      <c r="M1470" s="144" t="s">
        <v>188</v>
      </c>
      <c r="N1470" s="144" t="s">
        <v>189</v>
      </c>
      <c r="O1470" s="343">
        <v>4.8600000000000003</v>
      </c>
    </row>
    <row r="1471" spans="1:15" s="144" customFormat="1" ht="15">
      <c r="A1471" s="342">
        <v>1472</v>
      </c>
      <c r="B1471" s="144" t="s">
        <v>5044</v>
      </c>
      <c r="C1471" s="144" t="s">
        <v>5045</v>
      </c>
      <c r="D1471" s="144" t="s">
        <v>5040</v>
      </c>
      <c r="E1471" s="144" t="str">
        <f>VLOOKUP(A1471,'2'!$X:$AB,2,FALSE)</f>
        <v>Within an hour</v>
      </c>
      <c r="F1471" s="144">
        <f>VLOOKUP($A1471,'2'!$X:$AB,3,FALSE)</f>
        <v>1</v>
      </c>
      <c r="G1471" s="144">
        <f>VLOOKUP($A1471,'2'!$X:$AB,4,FALSE)</f>
        <v>0.96</v>
      </c>
      <c r="H1471" s="343" t="str">
        <f>VLOOKUP($A1471,'2'!$X:$AB,5,FALSE)</f>
        <v>No</v>
      </c>
      <c r="J1471" s="144">
        <v>14.7</v>
      </c>
      <c r="K1471" s="144">
        <v>2583</v>
      </c>
      <c r="L1471" s="144" t="s">
        <v>5046</v>
      </c>
      <c r="M1471" s="144" t="s">
        <v>176</v>
      </c>
      <c r="N1471" s="144" t="s">
        <v>283</v>
      </c>
      <c r="O1471" s="343">
        <v>14.7</v>
      </c>
    </row>
    <row r="1472" spans="1:15" s="144" customFormat="1" ht="15">
      <c r="A1472" s="342">
        <v>1473</v>
      </c>
      <c r="B1472" s="144" t="s">
        <v>5047</v>
      </c>
      <c r="C1472" s="144" t="s">
        <v>5048</v>
      </c>
      <c r="D1472" s="144" t="s">
        <v>5049</v>
      </c>
      <c r="E1472" s="144" t="str">
        <f>VLOOKUP(A1472,'2'!$X:$AB,2,FALSE)</f>
        <v>Within a few hours</v>
      </c>
      <c r="F1472" s="144">
        <f>VLOOKUP($A1472,'2'!$X:$AB,3,FALSE)</f>
        <v>1</v>
      </c>
      <c r="G1472" s="144">
        <f>VLOOKUP($A1472,'2'!$X:$AB,4,FALSE)</f>
        <v>0.97</v>
      </c>
      <c r="H1472" s="343" t="str">
        <f>VLOOKUP($A1472,'2'!$X:$AB,5,FALSE)</f>
        <v>No</v>
      </c>
      <c r="J1472" s="144">
        <v>3.01</v>
      </c>
      <c r="K1472" s="144">
        <v>2583</v>
      </c>
      <c r="L1472" s="144" t="s">
        <v>5046</v>
      </c>
      <c r="M1472" s="144" t="s">
        <v>188</v>
      </c>
      <c r="N1472" s="144" t="s">
        <v>315</v>
      </c>
      <c r="O1472" s="343">
        <v>3.01</v>
      </c>
    </row>
    <row r="1473" spans="1:15" s="144" customFormat="1" ht="15">
      <c r="A1473" s="342">
        <v>1474</v>
      </c>
      <c r="B1473" s="144" t="s">
        <v>5050</v>
      </c>
      <c r="C1473" s="144" t="s">
        <v>5051</v>
      </c>
      <c r="D1473" s="144" t="s">
        <v>5052</v>
      </c>
      <c r="E1473" s="144" t="str">
        <f>VLOOKUP(A1473,'2'!$X:$AB,2,FALSE)</f>
        <v>Within a day</v>
      </c>
      <c r="F1473" s="144">
        <f>VLOOKUP($A1473,'2'!$X:$AB,3,FALSE)</f>
        <v>0.71</v>
      </c>
      <c r="G1473" s="144">
        <f>VLOOKUP($A1473,'2'!$X:$AB,4,FALSE)</f>
        <v>0.54</v>
      </c>
      <c r="H1473" s="343" t="str">
        <f>VLOOKUP($A1473,'2'!$X:$AB,5,FALSE)</f>
        <v>No</v>
      </c>
      <c r="J1473" s="144">
        <v>0.5</v>
      </c>
      <c r="K1473" s="144">
        <v>2584</v>
      </c>
      <c r="L1473" s="144" t="s">
        <v>5053</v>
      </c>
      <c r="M1473" s="144" t="s">
        <v>188</v>
      </c>
      <c r="N1473" s="144" t="s">
        <v>447</v>
      </c>
      <c r="O1473" s="343">
        <v>0.5</v>
      </c>
    </row>
    <row r="1474" spans="1:15" s="144" customFormat="1" ht="15">
      <c r="A1474" s="342">
        <v>1475</v>
      </c>
      <c r="B1474" s="144" t="s">
        <v>5054</v>
      </c>
      <c r="C1474" s="144" t="s">
        <v>5055</v>
      </c>
      <c r="D1474" s="144" t="s">
        <v>5052</v>
      </c>
      <c r="E1474" s="144" t="str">
        <f>VLOOKUP(A1474,'2'!$X:$AB,2,FALSE)</f>
        <v>Within a day</v>
      </c>
      <c r="F1474" s="144">
        <f>VLOOKUP($A1474,'2'!$X:$AB,3,FALSE)</f>
        <v>0.75</v>
      </c>
      <c r="G1474" s="144">
        <f>VLOOKUP($A1474,'2'!$X:$AB,4,FALSE)</f>
        <v>1</v>
      </c>
      <c r="H1474" s="343" t="str">
        <f>VLOOKUP($A1474,'2'!$X:$AB,5,FALSE)</f>
        <v>No</v>
      </c>
      <c r="J1474" s="144">
        <v>6.57</v>
      </c>
      <c r="K1474" s="144">
        <v>2587</v>
      </c>
      <c r="L1474" s="144" t="s">
        <v>5056</v>
      </c>
      <c r="M1474" s="144" t="s">
        <v>164</v>
      </c>
      <c r="N1474" s="144" t="s">
        <v>315</v>
      </c>
      <c r="O1474" s="343">
        <v>6.57</v>
      </c>
    </row>
    <row r="1475" spans="1:15" s="144" customFormat="1" ht="15">
      <c r="A1475" s="342">
        <v>1476</v>
      </c>
      <c r="B1475" s="144" t="s">
        <v>5057</v>
      </c>
      <c r="C1475" s="144" t="s">
        <v>5058</v>
      </c>
      <c r="D1475" s="144" t="s">
        <v>5052</v>
      </c>
      <c r="E1475" s="144">
        <f>VLOOKUP(A1475,'2'!$X:$AB,2,FALSE)</f>
        <v>0</v>
      </c>
      <c r="F1475" s="144">
        <f>VLOOKUP($A1475,'2'!$X:$AB,3,FALSE)</f>
        <v>0</v>
      </c>
      <c r="G1475" s="144">
        <f>VLOOKUP($A1475,'2'!$X:$AB,4,FALSE)</f>
        <v>0</v>
      </c>
      <c r="H1475" s="343">
        <f>VLOOKUP($A1475,'2'!$X:$AB,5,FALSE)</f>
        <v>0</v>
      </c>
      <c r="J1475" s="144">
        <v>8.99</v>
      </c>
      <c r="K1475" s="144">
        <v>2587</v>
      </c>
      <c r="L1475" s="144" t="s">
        <v>5056</v>
      </c>
      <c r="M1475" s="144" t="s">
        <v>188</v>
      </c>
      <c r="N1475" s="144" t="s">
        <v>189</v>
      </c>
      <c r="O1475" s="343">
        <v>8.99</v>
      </c>
    </row>
    <row r="1476" spans="1:15" s="144" customFormat="1" ht="15">
      <c r="A1476" s="342">
        <v>1477</v>
      </c>
      <c r="B1476" s="144" t="s">
        <v>5059</v>
      </c>
      <c r="C1476" s="144" t="s">
        <v>5060</v>
      </c>
      <c r="D1476" s="144" t="s">
        <v>5061</v>
      </c>
      <c r="E1476" s="144" t="str">
        <f>VLOOKUP(A1476,'2'!$X:$AB,2,FALSE)</f>
        <v>Within a few hours</v>
      </c>
      <c r="F1476" s="144">
        <f>VLOOKUP($A1476,'2'!$X:$AB,3,FALSE)</f>
        <v>1</v>
      </c>
      <c r="G1476" s="144">
        <f>VLOOKUP($A1476,'2'!$X:$AB,4,FALSE)</f>
        <v>1</v>
      </c>
      <c r="H1476" s="343" t="str">
        <f>VLOOKUP($A1476,'2'!$X:$AB,5,FALSE)</f>
        <v>No</v>
      </c>
      <c r="J1476" s="144">
        <v>19.989999999999998</v>
      </c>
      <c r="K1476" s="144">
        <v>2593</v>
      </c>
      <c r="L1476" s="144" t="s">
        <v>5062</v>
      </c>
      <c r="M1476" s="144" t="s">
        <v>188</v>
      </c>
      <c r="N1476" s="144" t="s">
        <v>463</v>
      </c>
      <c r="O1476" s="343">
        <v>19.989999999999998</v>
      </c>
    </row>
    <row r="1477" spans="1:15" s="144" customFormat="1" ht="15">
      <c r="A1477" s="342">
        <v>1478</v>
      </c>
      <c r="B1477" s="144" t="s">
        <v>5063</v>
      </c>
      <c r="C1477" s="144" t="s">
        <v>5064</v>
      </c>
      <c r="D1477" s="144" t="s">
        <v>5061</v>
      </c>
      <c r="E1477" s="144">
        <f>VLOOKUP(A1477,'2'!$X:$AB,2,FALSE)</f>
        <v>0</v>
      </c>
      <c r="F1477" s="144">
        <f>VLOOKUP($A1477,'2'!$X:$AB,3,FALSE)</f>
        <v>0</v>
      </c>
      <c r="G1477" s="144">
        <f>VLOOKUP($A1477,'2'!$X:$AB,4,FALSE)</f>
        <v>0</v>
      </c>
      <c r="H1477" s="343">
        <f>VLOOKUP($A1477,'2'!$X:$AB,5,FALSE)</f>
        <v>0</v>
      </c>
      <c r="J1477" s="144">
        <v>0.99</v>
      </c>
      <c r="K1477" s="144">
        <v>2593</v>
      </c>
      <c r="L1477" s="144" t="s">
        <v>5062</v>
      </c>
      <c r="M1477" s="144" t="s">
        <v>188</v>
      </c>
      <c r="N1477" s="144" t="s">
        <v>266</v>
      </c>
      <c r="O1477" s="343">
        <v>0.99</v>
      </c>
    </row>
    <row r="1478" spans="1:15" s="144" customFormat="1" ht="15">
      <c r="A1478" s="342">
        <v>1479</v>
      </c>
      <c r="B1478" s="144" t="s">
        <v>5065</v>
      </c>
      <c r="C1478" s="144" t="s">
        <v>5066</v>
      </c>
      <c r="D1478" s="144" t="s">
        <v>5067</v>
      </c>
      <c r="E1478" s="144" t="str">
        <f>VLOOKUP(A1478,'2'!$X:$AB,2,FALSE)</f>
        <v>Within a day</v>
      </c>
      <c r="F1478" s="144">
        <f>VLOOKUP($A1478,'2'!$X:$AB,3,FALSE)</f>
        <v>0.8</v>
      </c>
      <c r="G1478" s="144">
        <f>VLOOKUP($A1478,'2'!$X:$AB,4,FALSE)</f>
        <v>0.87</v>
      </c>
      <c r="H1478" s="343" t="str">
        <f>VLOOKUP($A1478,'2'!$X:$AB,5,FALSE)</f>
        <v>No</v>
      </c>
      <c r="J1478" s="144">
        <v>5.3</v>
      </c>
      <c r="K1478" s="144">
        <v>2601</v>
      </c>
      <c r="L1478" s="144" t="s">
        <v>5068</v>
      </c>
      <c r="M1478" s="144" t="s">
        <v>188</v>
      </c>
      <c r="N1478" s="144" t="s">
        <v>574</v>
      </c>
      <c r="O1478" s="343">
        <v>5.3</v>
      </c>
    </row>
    <row r="1479" spans="1:15" s="144" customFormat="1" ht="15">
      <c r="A1479" s="342">
        <v>1480</v>
      </c>
      <c r="B1479" s="144" t="s">
        <v>5069</v>
      </c>
      <c r="C1479" s="144" t="s">
        <v>5070</v>
      </c>
      <c r="D1479" s="144" t="s">
        <v>5067</v>
      </c>
      <c r="E1479" s="144" t="str">
        <f>VLOOKUP(A1479,'2'!$X:$AB,2,FALSE)</f>
        <v>Within a day</v>
      </c>
      <c r="F1479" s="144">
        <f>VLOOKUP($A1479,'2'!$X:$AB,3,FALSE)</f>
        <v>1</v>
      </c>
      <c r="G1479" s="144">
        <f>VLOOKUP($A1479,'2'!$X:$AB,4,FALSE)</f>
        <v>0.33</v>
      </c>
      <c r="H1479" s="343" t="str">
        <f>VLOOKUP($A1479,'2'!$X:$AB,5,FALSE)</f>
        <v>Yes</v>
      </c>
      <c r="J1479" s="144">
        <v>4.2</v>
      </c>
      <c r="K1479" s="144">
        <v>2603</v>
      </c>
      <c r="L1479" s="144" t="s">
        <v>5071</v>
      </c>
      <c r="M1479" s="144" t="s">
        <v>188</v>
      </c>
      <c r="N1479" s="144" t="s">
        <v>266</v>
      </c>
      <c r="O1479" s="343">
        <v>4.2</v>
      </c>
    </row>
    <row r="1480" spans="1:15" s="144" customFormat="1" ht="15">
      <c r="A1480" s="342">
        <v>1481</v>
      </c>
      <c r="B1480" s="144" t="s">
        <v>5072</v>
      </c>
      <c r="C1480" s="144" t="s">
        <v>5073</v>
      </c>
      <c r="D1480" s="144" t="s">
        <v>5074</v>
      </c>
      <c r="E1480" s="144">
        <f>VLOOKUP(A1480,'2'!$X:$AB,2,FALSE)</f>
        <v>0</v>
      </c>
      <c r="F1480" s="144">
        <f>VLOOKUP($A1480,'2'!$X:$AB,3,FALSE)</f>
        <v>0</v>
      </c>
      <c r="G1480" s="144">
        <f>VLOOKUP($A1480,'2'!$X:$AB,4,FALSE)</f>
        <v>0</v>
      </c>
      <c r="H1480" s="343">
        <f>VLOOKUP($A1480,'2'!$X:$AB,5,FALSE)</f>
        <v>0</v>
      </c>
      <c r="J1480" s="144">
        <v>18.059999999999999</v>
      </c>
      <c r="K1480" s="144">
        <v>2604</v>
      </c>
      <c r="L1480" s="144" t="s">
        <v>5075</v>
      </c>
      <c r="M1480" s="144" t="s">
        <v>176</v>
      </c>
      <c r="N1480" s="144" t="s">
        <v>283</v>
      </c>
      <c r="O1480" s="343">
        <v>18.059999999999999</v>
      </c>
    </row>
    <row r="1481" spans="1:15" s="144" customFormat="1" ht="15">
      <c r="A1481" s="342">
        <v>1482</v>
      </c>
      <c r="B1481" s="144" t="s">
        <v>5076</v>
      </c>
      <c r="C1481" s="144" t="s">
        <v>5077</v>
      </c>
      <c r="D1481" s="144" t="s">
        <v>5078</v>
      </c>
      <c r="E1481" s="144" t="str">
        <f>VLOOKUP(A1481,'2'!$X:$AB,2,FALSE)</f>
        <v>Within an hour</v>
      </c>
      <c r="F1481" s="144">
        <f>VLOOKUP($A1481,'2'!$X:$AB,3,FALSE)</f>
        <v>1</v>
      </c>
      <c r="G1481" s="144">
        <f>VLOOKUP($A1481,'2'!$X:$AB,4,FALSE)</f>
        <v>0.5</v>
      </c>
      <c r="H1481" s="343" t="str">
        <f>VLOOKUP($A1481,'2'!$X:$AB,5,FALSE)</f>
        <v>No</v>
      </c>
      <c r="J1481" s="144">
        <v>7.78</v>
      </c>
      <c r="K1481" s="144">
        <v>2610</v>
      </c>
      <c r="L1481" s="144" t="s">
        <v>5079</v>
      </c>
      <c r="M1481" s="144" t="s">
        <v>188</v>
      </c>
      <c r="N1481" s="144" t="s">
        <v>369</v>
      </c>
      <c r="O1481" s="343">
        <v>7.78</v>
      </c>
    </row>
    <row r="1482" spans="1:15" s="144" customFormat="1" ht="15">
      <c r="A1482" s="342">
        <v>1483</v>
      </c>
      <c r="B1482" s="144" t="s">
        <v>5080</v>
      </c>
      <c r="C1482" s="144" t="s">
        <v>5081</v>
      </c>
      <c r="D1482" s="144" t="s">
        <v>5082</v>
      </c>
      <c r="E1482" s="144" t="str">
        <f>VLOOKUP(A1482,'2'!$X:$AB,2,FALSE)</f>
        <v>Within a few hours</v>
      </c>
      <c r="F1482" s="144">
        <f>VLOOKUP($A1482,'2'!$X:$AB,3,FALSE)</f>
        <v>1</v>
      </c>
      <c r="G1482" s="144">
        <f>VLOOKUP($A1482,'2'!$X:$AB,4,FALSE)</f>
        <v>1</v>
      </c>
      <c r="H1482" s="343" t="str">
        <f>VLOOKUP($A1482,'2'!$X:$AB,5,FALSE)</f>
        <v>No</v>
      </c>
      <c r="J1482" s="144">
        <v>13.66</v>
      </c>
      <c r="K1482" s="144">
        <v>2613</v>
      </c>
      <c r="L1482" s="144" t="s">
        <v>5083</v>
      </c>
      <c r="M1482" s="144" t="s">
        <v>164</v>
      </c>
      <c r="N1482" s="144" t="s">
        <v>708</v>
      </c>
      <c r="O1482" s="343">
        <v>13.66</v>
      </c>
    </row>
    <row r="1483" spans="1:15" s="144" customFormat="1" ht="15">
      <c r="A1483" s="342">
        <v>1484</v>
      </c>
      <c r="B1483" s="144" t="s">
        <v>5084</v>
      </c>
      <c r="C1483" s="144" t="s">
        <v>5085</v>
      </c>
      <c r="D1483" s="144" t="s">
        <v>5082</v>
      </c>
      <c r="E1483" s="144" t="str">
        <f>VLOOKUP(A1483,'2'!$X:$AB,2,FALSE)</f>
        <v>Within a few hours</v>
      </c>
      <c r="F1483" s="144">
        <f>VLOOKUP($A1483,'2'!$X:$AB,3,FALSE)</f>
        <v>1</v>
      </c>
      <c r="G1483" s="144">
        <f>VLOOKUP($A1483,'2'!$X:$AB,4,FALSE)</f>
        <v>0.89</v>
      </c>
      <c r="H1483" s="343" t="str">
        <f>VLOOKUP($A1483,'2'!$X:$AB,5,FALSE)</f>
        <v>No</v>
      </c>
      <c r="J1483" s="144">
        <v>2.4</v>
      </c>
      <c r="K1483" s="144">
        <v>2616</v>
      </c>
      <c r="L1483" s="144" t="s">
        <v>5086</v>
      </c>
      <c r="M1483" s="144" t="s">
        <v>188</v>
      </c>
      <c r="N1483" s="144" t="s">
        <v>165</v>
      </c>
      <c r="O1483" s="343">
        <v>2.4</v>
      </c>
    </row>
    <row r="1484" spans="1:15" s="144" customFormat="1" ht="15">
      <c r="A1484" s="342">
        <v>1485</v>
      </c>
      <c r="B1484" s="144" t="s">
        <v>5087</v>
      </c>
      <c r="C1484" s="144" t="s">
        <v>5088</v>
      </c>
      <c r="D1484" s="144" t="s">
        <v>5089</v>
      </c>
      <c r="E1484" s="144" t="str">
        <f>VLOOKUP(A1484,'2'!$X:$AB,2,FALSE)</f>
        <v>Within an hour</v>
      </c>
      <c r="F1484" s="144">
        <f>VLOOKUP($A1484,'2'!$X:$AB,3,FALSE)</f>
        <v>1</v>
      </c>
      <c r="G1484" s="144">
        <f>VLOOKUP($A1484,'2'!$X:$AB,4,FALSE)</f>
        <v>0.96</v>
      </c>
      <c r="H1484" s="343" t="str">
        <f>VLOOKUP($A1484,'2'!$X:$AB,5,FALSE)</f>
        <v>Yes</v>
      </c>
      <c r="J1484" s="144">
        <v>49</v>
      </c>
      <c r="K1484" s="144">
        <v>2617</v>
      </c>
      <c r="L1484" s="144" t="s">
        <v>5090</v>
      </c>
      <c r="M1484" s="144" t="s">
        <v>188</v>
      </c>
      <c r="N1484" s="144" t="s">
        <v>708</v>
      </c>
      <c r="O1484" s="343">
        <v>49</v>
      </c>
    </row>
    <row r="1485" spans="1:15" s="144" customFormat="1" ht="15">
      <c r="A1485" s="342">
        <v>1486</v>
      </c>
      <c r="B1485" s="144" t="s">
        <v>5091</v>
      </c>
      <c r="C1485" s="144" t="s">
        <v>5092</v>
      </c>
      <c r="D1485" s="144" t="s">
        <v>5093</v>
      </c>
      <c r="E1485" s="144" t="str">
        <f>VLOOKUP(A1485,'2'!$X:$AB,2,FALSE)</f>
        <v>A few days or more</v>
      </c>
      <c r="F1485" s="144">
        <f>VLOOKUP($A1485,'2'!$X:$AB,3,FALSE)</f>
        <v>0</v>
      </c>
      <c r="G1485" s="144">
        <f>VLOOKUP($A1485,'2'!$X:$AB,4,FALSE)</f>
        <v>0.9</v>
      </c>
      <c r="H1485" s="343" t="str">
        <f>VLOOKUP($A1485,'2'!$X:$AB,5,FALSE)</f>
        <v>No</v>
      </c>
      <c r="J1485" s="144">
        <v>1.39</v>
      </c>
      <c r="K1485" s="144">
        <v>2618</v>
      </c>
      <c r="L1485" s="144" t="s">
        <v>5094</v>
      </c>
      <c r="M1485" s="144" t="s">
        <v>188</v>
      </c>
      <c r="N1485" s="144" t="s">
        <v>240</v>
      </c>
      <c r="O1485" s="343">
        <v>1.39</v>
      </c>
    </row>
    <row r="1486" spans="1:15" s="144" customFormat="1" ht="15">
      <c r="A1486" s="342">
        <v>1487</v>
      </c>
      <c r="B1486" s="144" t="s">
        <v>5095</v>
      </c>
      <c r="C1486" s="144" t="s">
        <v>5096</v>
      </c>
      <c r="D1486" s="144" t="s">
        <v>5093</v>
      </c>
      <c r="E1486" s="144" t="str">
        <f>VLOOKUP(A1486,'2'!$X:$AB,2,FALSE)</f>
        <v>Within a few hours</v>
      </c>
      <c r="F1486" s="144">
        <f>VLOOKUP($A1486,'2'!$X:$AB,3,FALSE)</f>
        <v>1</v>
      </c>
      <c r="G1486" s="144">
        <f>VLOOKUP($A1486,'2'!$X:$AB,4,FALSE)</f>
        <v>0.85</v>
      </c>
      <c r="H1486" s="343" t="str">
        <f>VLOOKUP($A1486,'2'!$X:$AB,5,FALSE)</f>
        <v>No</v>
      </c>
      <c r="J1486" s="144">
        <v>2.5</v>
      </c>
      <c r="K1486" s="144">
        <v>2618</v>
      </c>
      <c r="L1486" s="144" t="s">
        <v>5094</v>
      </c>
      <c r="M1486" s="144" t="s">
        <v>188</v>
      </c>
      <c r="N1486" s="144" t="s">
        <v>266</v>
      </c>
      <c r="O1486" s="343">
        <v>2.5</v>
      </c>
    </row>
    <row r="1487" spans="1:15" s="144" customFormat="1" ht="15">
      <c r="A1487" s="342">
        <v>1488</v>
      </c>
      <c r="B1487" s="144" t="s">
        <v>5097</v>
      </c>
      <c r="C1487" s="144" t="s">
        <v>5098</v>
      </c>
      <c r="D1487" s="144" t="s">
        <v>5093</v>
      </c>
      <c r="E1487" s="144" t="str">
        <f>VLOOKUP(A1487,'2'!$X:$AB,2,FALSE)</f>
        <v>Within a day</v>
      </c>
      <c r="F1487" s="144">
        <f>VLOOKUP($A1487,'2'!$X:$AB,3,FALSE)</f>
        <v>1</v>
      </c>
      <c r="G1487" s="144">
        <f>VLOOKUP($A1487,'2'!$X:$AB,4,FALSE)</f>
        <v>1</v>
      </c>
      <c r="H1487" s="343" t="str">
        <f>VLOOKUP($A1487,'2'!$X:$AB,5,FALSE)</f>
        <v>No</v>
      </c>
      <c r="J1487" s="144">
        <v>2.36</v>
      </c>
      <c r="K1487" s="144">
        <v>2618</v>
      </c>
      <c r="L1487" s="144" t="s">
        <v>5094</v>
      </c>
      <c r="M1487" s="144" t="s">
        <v>188</v>
      </c>
      <c r="N1487" s="144" t="s">
        <v>165</v>
      </c>
      <c r="O1487" s="343">
        <v>2.36</v>
      </c>
    </row>
    <row r="1488" spans="1:15" s="144" customFormat="1" ht="15">
      <c r="A1488" s="342">
        <v>1489</v>
      </c>
      <c r="B1488" s="144" t="s">
        <v>5099</v>
      </c>
      <c r="C1488" s="144" t="s">
        <v>5100</v>
      </c>
      <c r="D1488" s="144" t="s">
        <v>5093</v>
      </c>
      <c r="E1488" s="144" t="str">
        <f>VLOOKUP(A1488,'2'!$X:$AB,2,FALSE)</f>
        <v>Within an hour</v>
      </c>
      <c r="F1488" s="144">
        <f>VLOOKUP($A1488,'2'!$X:$AB,3,FALSE)</f>
        <v>0.92</v>
      </c>
      <c r="G1488" s="144">
        <f>VLOOKUP($A1488,'2'!$X:$AB,4,FALSE)</f>
        <v>0.95</v>
      </c>
      <c r="H1488" s="343" t="str">
        <f>VLOOKUP($A1488,'2'!$X:$AB,5,FALSE)</f>
        <v>Yes</v>
      </c>
      <c r="J1488" s="144">
        <v>0.71</v>
      </c>
      <c r="K1488" s="144">
        <v>2618</v>
      </c>
      <c r="L1488" s="144" t="s">
        <v>5094</v>
      </c>
      <c r="M1488" s="144" t="s">
        <v>164</v>
      </c>
      <c r="N1488" s="144" t="s">
        <v>165</v>
      </c>
      <c r="O1488" s="343">
        <v>0.71</v>
      </c>
    </row>
    <row r="1489" spans="1:15" s="144" customFormat="1" ht="15">
      <c r="A1489" s="342">
        <v>1490</v>
      </c>
      <c r="B1489" s="144" t="s">
        <v>5101</v>
      </c>
      <c r="C1489" s="144" t="s">
        <v>5102</v>
      </c>
      <c r="D1489" s="144" t="s">
        <v>5093</v>
      </c>
      <c r="E1489" s="144" t="str">
        <f>VLOOKUP(A1489,'2'!$X:$AB,2,FALSE)</f>
        <v>Within a day</v>
      </c>
      <c r="F1489" s="144">
        <f>VLOOKUP($A1489,'2'!$X:$AB,3,FALSE)</f>
        <v>1</v>
      </c>
      <c r="G1489" s="144">
        <f>VLOOKUP($A1489,'2'!$X:$AB,4,FALSE)</f>
        <v>0.9</v>
      </c>
      <c r="H1489" s="343" t="str">
        <f>VLOOKUP($A1489,'2'!$X:$AB,5,FALSE)</f>
        <v>Yes</v>
      </c>
      <c r="J1489" s="144">
        <v>7.69</v>
      </c>
      <c r="K1489" s="144">
        <v>2618</v>
      </c>
      <c r="L1489" s="144" t="s">
        <v>5094</v>
      </c>
      <c r="M1489" s="144" t="s">
        <v>188</v>
      </c>
      <c r="N1489" s="144" t="s">
        <v>463</v>
      </c>
      <c r="O1489" s="343">
        <v>7.69</v>
      </c>
    </row>
    <row r="1490" spans="1:15" s="144" customFormat="1" ht="15">
      <c r="A1490" s="342">
        <v>1491</v>
      </c>
      <c r="B1490" s="144" t="s">
        <v>5103</v>
      </c>
      <c r="C1490" s="144" t="s">
        <v>5104</v>
      </c>
      <c r="D1490" s="144" t="s">
        <v>5105</v>
      </c>
      <c r="E1490" s="144">
        <f>VLOOKUP(A1490,'2'!$X:$AB,2,FALSE)</f>
        <v>0</v>
      </c>
      <c r="F1490" s="144">
        <f>VLOOKUP($A1490,'2'!$X:$AB,3,FALSE)</f>
        <v>0</v>
      </c>
      <c r="G1490" s="144">
        <f>VLOOKUP($A1490,'2'!$X:$AB,4,FALSE)</f>
        <v>0</v>
      </c>
      <c r="H1490" s="343">
        <f>VLOOKUP($A1490,'2'!$X:$AB,5,FALSE)</f>
        <v>0</v>
      </c>
      <c r="J1490" s="144">
        <v>3.99</v>
      </c>
      <c r="K1490" s="144">
        <v>2618</v>
      </c>
      <c r="L1490" s="144" t="s">
        <v>5094</v>
      </c>
      <c r="M1490" s="144" t="s">
        <v>188</v>
      </c>
      <c r="N1490" s="144" t="s">
        <v>708</v>
      </c>
      <c r="O1490" s="343">
        <v>3.99</v>
      </c>
    </row>
    <row r="1491" spans="1:15" s="144" customFormat="1" ht="15">
      <c r="A1491" s="342">
        <v>1492</v>
      </c>
      <c r="B1491" s="144" t="s">
        <v>5106</v>
      </c>
      <c r="C1491" s="144" t="s">
        <v>5107</v>
      </c>
      <c r="D1491" s="144" t="s">
        <v>5105</v>
      </c>
      <c r="E1491" s="144" t="str">
        <f>VLOOKUP(A1491,'2'!$X:$AB,2,FALSE)</f>
        <v>Within a day</v>
      </c>
      <c r="F1491" s="144">
        <f>VLOOKUP($A1491,'2'!$X:$AB,3,FALSE)</f>
        <v>0.9</v>
      </c>
      <c r="G1491" s="144">
        <f>VLOOKUP($A1491,'2'!$X:$AB,4,FALSE)</f>
        <v>0.75</v>
      </c>
      <c r="H1491" s="343" t="str">
        <f>VLOOKUP($A1491,'2'!$X:$AB,5,FALSE)</f>
        <v>No</v>
      </c>
      <c r="J1491" s="144">
        <v>0.71</v>
      </c>
      <c r="K1491" s="144">
        <v>2619</v>
      </c>
      <c r="L1491" s="144" t="s">
        <v>5108</v>
      </c>
      <c r="M1491" s="144" t="s">
        <v>164</v>
      </c>
      <c r="N1491" s="144" t="s">
        <v>165</v>
      </c>
      <c r="O1491" s="343">
        <v>0.71</v>
      </c>
    </row>
    <row r="1492" spans="1:15" s="144" customFormat="1" ht="15">
      <c r="A1492" s="342">
        <v>1493</v>
      </c>
      <c r="B1492" s="144" t="s">
        <v>5109</v>
      </c>
      <c r="C1492" s="144" t="s">
        <v>5110</v>
      </c>
      <c r="D1492" s="144" t="s">
        <v>5105</v>
      </c>
      <c r="E1492" s="144">
        <f>VLOOKUP(A1492,'2'!$X:$AB,2,FALSE)</f>
        <v>0</v>
      </c>
      <c r="F1492" s="144">
        <f>VLOOKUP($A1492,'2'!$X:$AB,3,FALSE)</f>
        <v>0</v>
      </c>
      <c r="G1492" s="144">
        <f>VLOOKUP($A1492,'2'!$X:$AB,4,FALSE)</f>
        <v>0</v>
      </c>
      <c r="H1492" s="343">
        <f>VLOOKUP($A1492,'2'!$X:$AB,5,FALSE)</f>
        <v>0</v>
      </c>
      <c r="J1492" s="144">
        <v>8.99</v>
      </c>
      <c r="K1492" s="144">
        <v>2619</v>
      </c>
      <c r="L1492" s="144" t="s">
        <v>5108</v>
      </c>
      <c r="M1492" s="144" t="s">
        <v>188</v>
      </c>
      <c r="N1492" s="144" t="s">
        <v>165</v>
      </c>
      <c r="O1492" s="343">
        <v>8.99</v>
      </c>
    </row>
    <row r="1493" spans="1:15" s="144" customFormat="1" ht="15">
      <c r="A1493" s="342">
        <v>1494</v>
      </c>
      <c r="B1493" s="144" t="s">
        <v>5111</v>
      </c>
      <c r="C1493" s="144" t="s">
        <v>5112</v>
      </c>
      <c r="D1493" s="144" t="s">
        <v>5113</v>
      </c>
      <c r="E1493" s="144" t="str">
        <f>VLOOKUP(A1493,'2'!$X:$AB,2,FALSE)</f>
        <v>Within an hour</v>
      </c>
      <c r="F1493" s="144">
        <f>VLOOKUP($A1493,'2'!$X:$AB,3,FALSE)</f>
        <v>1</v>
      </c>
      <c r="G1493" s="144">
        <f>VLOOKUP($A1493,'2'!$X:$AB,4,FALSE)</f>
        <v>0.98</v>
      </c>
      <c r="H1493" s="343" t="str">
        <f>VLOOKUP($A1493,'2'!$X:$AB,5,FALSE)</f>
        <v>Yes</v>
      </c>
      <c r="J1493" s="144">
        <v>3.99</v>
      </c>
      <c r="K1493" s="144">
        <v>2620</v>
      </c>
      <c r="L1493" s="144" t="s">
        <v>5114</v>
      </c>
      <c r="M1493" s="144" t="s">
        <v>188</v>
      </c>
      <c r="N1493" s="144" t="s">
        <v>708</v>
      </c>
      <c r="O1493" s="343">
        <v>3.99</v>
      </c>
    </row>
    <row r="1494" spans="1:15" s="144" customFormat="1" ht="15">
      <c r="A1494" s="342">
        <v>1495</v>
      </c>
      <c r="B1494" s="144" t="s">
        <v>5115</v>
      </c>
      <c r="C1494" s="144" t="s">
        <v>5116</v>
      </c>
      <c r="D1494" s="144" t="s">
        <v>5113</v>
      </c>
      <c r="E1494" s="144">
        <f>VLOOKUP(A1494,'2'!$X:$AB,2,FALSE)</f>
        <v>0</v>
      </c>
      <c r="F1494" s="144">
        <f>VLOOKUP($A1494,'2'!$X:$AB,3,FALSE)</f>
        <v>0</v>
      </c>
      <c r="G1494" s="144">
        <f>VLOOKUP($A1494,'2'!$X:$AB,4,FALSE)</f>
        <v>0</v>
      </c>
      <c r="H1494" s="343">
        <f>VLOOKUP($A1494,'2'!$X:$AB,5,FALSE)</f>
        <v>0</v>
      </c>
      <c r="J1494" s="144">
        <v>8.99</v>
      </c>
      <c r="K1494" s="144">
        <v>2621</v>
      </c>
      <c r="L1494" s="144" t="s">
        <v>5117</v>
      </c>
      <c r="M1494" s="144" t="s">
        <v>164</v>
      </c>
      <c r="N1494" s="144" t="s">
        <v>165</v>
      </c>
      <c r="O1494" s="343">
        <v>8.99</v>
      </c>
    </row>
    <row r="1495" spans="1:15" s="144" customFormat="1" ht="15">
      <c r="A1495" s="342">
        <v>1496</v>
      </c>
      <c r="B1495" s="144" t="s">
        <v>5118</v>
      </c>
      <c r="C1495" s="144" t="s">
        <v>5119</v>
      </c>
      <c r="D1495" s="144" t="s">
        <v>5120</v>
      </c>
      <c r="E1495" s="144" t="str">
        <f>VLOOKUP(A1495,'2'!$X:$AB,2,FALSE)</f>
        <v>Within a day</v>
      </c>
      <c r="F1495" s="144">
        <f>VLOOKUP($A1495,'2'!$X:$AB,3,FALSE)</f>
        <v>0.75</v>
      </c>
      <c r="G1495" s="144">
        <f>VLOOKUP($A1495,'2'!$X:$AB,4,FALSE)</f>
        <v>0.84</v>
      </c>
      <c r="H1495" s="343" t="str">
        <f>VLOOKUP($A1495,'2'!$X:$AB,5,FALSE)</f>
        <v>No</v>
      </c>
      <c r="J1495" s="144">
        <v>2.99</v>
      </c>
      <c r="K1495" s="144">
        <v>2626</v>
      </c>
      <c r="L1495" s="144" t="s">
        <v>5121</v>
      </c>
      <c r="M1495" s="144" t="s">
        <v>188</v>
      </c>
      <c r="N1495" s="144" t="s">
        <v>369</v>
      </c>
      <c r="O1495" s="343">
        <v>2.99</v>
      </c>
    </row>
    <row r="1496" spans="1:15" s="144" customFormat="1" ht="15">
      <c r="A1496" s="342">
        <v>1497</v>
      </c>
      <c r="B1496" s="144" t="s">
        <v>5122</v>
      </c>
      <c r="C1496" s="144" t="s">
        <v>5123</v>
      </c>
      <c r="D1496" s="144" t="s">
        <v>5120</v>
      </c>
      <c r="E1496" s="144">
        <f>VLOOKUP(A1496,'2'!$X:$AB,2,FALSE)</f>
        <v>0</v>
      </c>
      <c r="F1496" s="144">
        <f>VLOOKUP($A1496,'2'!$X:$AB,3,FALSE)</f>
        <v>0</v>
      </c>
      <c r="G1496" s="144">
        <f>VLOOKUP($A1496,'2'!$X:$AB,4,FALSE)</f>
        <v>0</v>
      </c>
      <c r="H1496" s="343">
        <f>VLOOKUP($A1496,'2'!$X:$AB,5,FALSE)</f>
        <v>0</v>
      </c>
      <c r="J1496" s="144">
        <v>19.989999999999998</v>
      </c>
      <c r="K1496" s="144">
        <v>2628</v>
      </c>
      <c r="L1496" s="144" t="s">
        <v>5124</v>
      </c>
      <c r="M1496" s="144" t="s">
        <v>164</v>
      </c>
      <c r="N1496" s="144" t="s">
        <v>447</v>
      </c>
      <c r="O1496" s="343">
        <v>19.989999999999998</v>
      </c>
    </row>
    <row r="1497" spans="1:15" s="144" customFormat="1" ht="15">
      <c r="A1497" s="342">
        <v>1498</v>
      </c>
      <c r="B1497" s="144" t="s">
        <v>5125</v>
      </c>
      <c r="C1497" s="144" t="s">
        <v>5126</v>
      </c>
      <c r="D1497" s="144" t="s">
        <v>5127</v>
      </c>
      <c r="E1497" s="144" t="str">
        <f>VLOOKUP(A1497,'2'!$X:$AB,2,FALSE)</f>
        <v>Within a few hours</v>
      </c>
      <c r="F1497" s="144">
        <f>VLOOKUP($A1497,'2'!$X:$AB,3,FALSE)</f>
        <v>1</v>
      </c>
      <c r="G1497" s="144">
        <f>VLOOKUP($A1497,'2'!$X:$AB,4,FALSE)</f>
        <v>0.46</v>
      </c>
      <c r="H1497" s="343" t="str">
        <f>VLOOKUP($A1497,'2'!$X:$AB,5,FALSE)</f>
        <v>No</v>
      </c>
      <c r="J1497" s="144">
        <v>11.54</v>
      </c>
      <c r="K1497" s="144">
        <v>2630</v>
      </c>
      <c r="L1497" s="144" t="s">
        <v>5128</v>
      </c>
      <c r="M1497" s="144" t="s">
        <v>188</v>
      </c>
      <c r="N1497" s="144" t="s">
        <v>189</v>
      </c>
      <c r="O1497" s="343">
        <v>11.54</v>
      </c>
    </row>
    <row r="1498" spans="1:15" s="144" customFormat="1" ht="15">
      <c r="A1498" s="342">
        <v>1499</v>
      </c>
      <c r="B1498" s="144" t="s">
        <v>5129</v>
      </c>
      <c r="C1498" s="144" t="s">
        <v>5130</v>
      </c>
      <c r="D1498" s="144" t="s">
        <v>5127</v>
      </c>
      <c r="E1498" s="144" t="str">
        <f>VLOOKUP(A1498,'2'!$X:$AB,2,FALSE)</f>
        <v>Within an hour</v>
      </c>
      <c r="F1498" s="144">
        <f>VLOOKUP($A1498,'2'!$X:$AB,3,FALSE)</f>
        <v>1</v>
      </c>
      <c r="G1498" s="144">
        <f>VLOOKUP($A1498,'2'!$X:$AB,4,FALSE)</f>
        <v>0.8</v>
      </c>
      <c r="H1498" s="343" t="str">
        <f>VLOOKUP($A1498,'2'!$X:$AB,5,FALSE)</f>
        <v>Yes</v>
      </c>
      <c r="J1498" s="144">
        <v>21.21</v>
      </c>
      <c r="K1498" s="144">
        <v>2630</v>
      </c>
      <c r="L1498" s="144" t="s">
        <v>5128</v>
      </c>
      <c r="M1498" s="144" t="s">
        <v>188</v>
      </c>
      <c r="N1498" s="144" t="s">
        <v>189</v>
      </c>
      <c r="O1498" s="343">
        <v>21.21</v>
      </c>
    </row>
    <row r="1499" spans="1:15" s="144" customFormat="1" ht="15">
      <c r="A1499" s="342">
        <v>1500</v>
      </c>
      <c r="B1499" s="144" t="s">
        <v>5131</v>
      </c>
      <c r="C1499" s="144" t="s">
        <v>5132</v>
      </c>
      <c r="D1499" s="144" t="s">
        <v>5133</v>
      </c>
      <c r="E1499" s="144" t="str">
        <f>VLOOKUP(A1499,'2'!$X:$AB,2,FALSE)</f>
        <v>Within an hour</v>
      </c>
      <c r="F1499" s="144">
        <f>VLOOKUP($A1499,'2'!$X:$AB,3,FALSE)</f>
        <v>1</v>
      </c>
      <c r="G1499" s="144">
        <f>VLOOKUP($A1499,'2'!$X:$AB,4,FALSE)</f>
        <v>0.61</v>
      </c>
      <c r="H1499" s="343" t="str">
        <f>VLOOKUP($A1499,'2'!$X:$AB,5,FALSE)</f>
        <v>Yes</v>
      </c>
      <c r="J1499" s="144">
        <v>17.850000000000001</v>
      </c>
      <c r="K1499" s="144">
        <v>2630</v>
      </c>
      <c r="L1499" s="144" t="s">
        <v>5128</v>
      </c>
      <c r="M1499" s="144" t="s">
        <v>176</v>
      </c>
      <c r="N1499" s="144" t="s">
        <v>283</v>
      </c>
      <c r="O1499" s="343">
        <v>17.850000000000001</v>
      </c>
    </row>
    <row r="1500" spans="1:15" s="144" customFormat="1" ht="15">
      <c r="A1500" s="342">
        <v>1501</v>
      </c>
      <c r="B1500" s="144" t="s">
        <v>5134</v>
      </c>
      <c r="C1500" s="144" t="s">
        <v>5135</v>
      </c>
      <c r="D1500" s="144" t="s">
        <v>5133</v>
      </c>
      <c r="E1500" s="144" t="str">
        <f>VLOOKUP(A1500,'2'!$X:$AB,2,FALSE)</f>
        <v>Within an hour</v>
      </c>
      <c r="F1500" s="144">
        <f>VLOOKUP($A1500,'2'!$X:$AB,3,FALSE)</f>
        <v>1</v>
      </c>
      <c r="G1500" s="144">
        <f>VLOOKUP($A1500,'2'!$X:$AB,4,FALSE)</f>
        <v>1</v>
      </c>
      <c r="H1500" s="343" t="str">
        <f>VLOOKUP($A1500,'2'!$X:$AB,5,FALSE)</f>
        <v>Yes</v>
      </c>
      <c r="J1500" s="144">
        <v>5.99</v>
      </c>
      <c r="K1500" s="144">
        <v>2630</v>
      </c>
      <c r="L1500" s="144" t="s">
        <v>5128</v>
      </c>
      <c r="M1500" s="144" t="s">
        <v>188</v>
      </c>
      <c r="N1500" s="144" t="s">
        <v>266</v>
      </c>
      <c r="O1500" s="343">
        <v>5.99</v>
      </c>
    </row>
    <row r="1501" spans="1:15" s="144" customFormat="1" ht="15">
      <c r="A1501" s="342">
        <v>1502</v>
      </c>
      <c r="B1501" s="144" t="s">
        <v>5136</v>
      </c>
      <c r="C1501" s="144" t="s">
        <v>5137</v>
      </c>
      <c r="D1501" s="144" t="s">
        <v>5138</v>
      </c>
      <c r="E1501" s="144">
        <f>VLOOKUP(A1501,'2'!$X:$AB,2,FALSE)</f>
        <v>0</v>
      </c>
      <c r="F1501" s="144">
        <f>VLOOKUP($A1501,'2'!$X:$AB,3,FALSE)</f>
        <v>0</v>
      </c>
      <c r="G1501" s="144">
        <f>VLOOKUP($A1501,'2'!$X:$AB,4,FALSE)</f>
        <v>0</v>
      </c>
      <c r="H1501" s="343">
        <f>VLOOKUP($A1501,'2'!$X:$AB,5,FALSE)</f>
        <v>0</v>
      </c>
      <c r="J1501" s="144">
        <v>7.18</v>
      </c>
      <c r="K1501" s="144">
        <v>2638</v>
      </c>
      <c r="L1501" s="144" t="s">
        <v>5139</v>
      </c>
      <c r="M1501" s="144" t="s">
        <v>164</v>
      </c>
      <c r="N1501" s="144" t="s">
        <v>582</v>
      </c>
      <c r="O1501" s="343">
        <v>7.18</v>
      </c>
    </row>
    <row r="1502" spans="1:15" s="144" customFormat="1" ht="15">
      <c r="A1502" s="342">
        <v>1503</v>
      </c>
      <c r="B1502" s="144" t="s">
        <v>5140</v>
      </c>
      <c r="C1502" s="144" t="s">
        <v>5141</v>
      </c>
      <c r="D1502" s="144" t="s">
        <v>5142</v>
      </c>
      <c r="E1502" s="144" t="str">
        <f>VLOOKUP(A1502,'2'!$X:$AB,2,FALSE)</f>
        <v>Within an hour</v>
      </c>
      <c r="F1502" s="144">
        <f>VLOOKUP($A1502,'2'!$X:$AB,3,FALSE)</f>
        <v>1</v>
      </c>
      <c r="G1502" s="144">
        <f>VLOOKUP($A1502,'2'!$X:$AB,4,FALSE)</f>
        <v>0.88</v>
      </c>
      <c r="H1502" s="343" t="str">
        <f>VLOOKUP($A1502,'2'!$X:$AB,5,FALSE)</f>
        <v>Yes</v>
      </c>
      <c r="J1502" s="144">
        <v>0.49</v>
      </c>
      <c r="K1502" s="144">
        <v>2639</v>
      </c>
      <c r="L1502" s="144" t="s">
        <v>5143</v>
      </c>
      <c r="M1502" s="144" t="s">
        <v>188</v>
      </c>
      <c r="N1502" s="144" t="s">
        <v>447</v>
      </c>
      <c r="O1502" s="343">
        <v>0.49</v>
      </c>
    </row>
    <row r="1503" spans="1:15" s="144" customFormat="1" ht="15">
      <c r="A1503" s="342">
        <v>1504</v>
      </c>
      <c r="B1503" s="144" t="s">
        <v>5144</v>
      </c>
      <c r="C1503" s="144" t="s">
        <v>5145</v>
      </c>
      <c r="D1503" s="144" t="s">
        <v>5146</v>
      </c>
      <c r="E1503" s="144" t="str">
        <f>VLOOKUP(A1503,'2'!$X:$AB,2,FALSE)</f>
        <v>Within a few hours</v>
      </c>
      <c r="F1503" s="144">
        <f>VLOOKUP($A1503,'2'!$X:$AB,3,FALSE)</f>
        <v>1</v>
      </c>
      <c r="G1503" s="144">
        <f>VLOOKUP($A1503,'2'!$X:$AB,4,FALSE)</f>
        <v>0.84</v>
      </c>
      <c r="H1503" s="343" t="str">
        <f>VLOOKUP($A1503,'2'!$X:$AB,5,FALSE)</f>
        <v>Yes</v>
      </c>
      <c r="J1503" s="144">
        <v>3.99</v>
      </c>
      <c r="K1503" s="144">
        <v>2647</v>
      </c>
      <c r="L1503" s="144" t="s">
        <v>5147</v>
      </c>
      <c r="M1503" s="144" t="s">
        <v>188</v>
      </c>
      <c r="N1503" s="144" t="s">
        <v>708</v>
      </c>
      <c r="O1503" s="343">
        <v>3.99</v>
      </c>
    </row>
    <row r="1504" spans="1:15" s="144" customFormat="1" ht="15">
      <c r="A1504" s="342">
        <v>1505</v>
      </c>
      <c r="B1504" s="144" t="s">
        <v>5148</v>
      </c>
      <c r="C1504" s="144" t="s">
        <v>5149</v>
      </c>
      <c r="D1504" s="144" t="s">
        <v>5146</v>
      </c>
      <c r="E1504" s="144" t="str">
        <f>VLOOKUP(A1504,'2'!$X:$AB,2,FALSE)</f>
        <v>Within an hour</v>
      </c>
      <c r="F1504" s="144">
        <f>VLOOKUP($A1504,'2'!$X:$AB,3,FALSE)</f>
        <v>1</v>
      </c>
      <c r="G1504" s="144">
        <f>VLOOKUP($A1504,'2'!$X:$AB,4,FALSE)</f>
        <v>0.99</v>
      </c>
      <c r="H1504" s="343" t="str">
        <f>VLOOKUP($A1504,'2'!$X:$AB,5,FALSE)</f>
        <v>No</v>
      </c>
      <c r="J1504" s="144">
        <v>9.1999999999999993</v>
      </c>
      <c r="K1504" s="144">
        <v>2647</v>
      </c>
      <c r="L1504" s="144" t="s">
        <v>5147</v>
      </c>
      <c r="M1504" s="144" t="s">
        <v>188</v>
      </c>
      <c r="N1504" s="144" t="s">
        <v>189</v>
      </c>
      <c r="O1504" s="343">
        <v>9.1999999999999993</v>
      </c>
    </row>
    <row r="1505" spans="1:15" s="144" customFormat="1" ht="15">
      <c r="A1505" s="342">
        <v>1506</v>
      </c>
      <c r="B1505" s="144" t="s">
        <v>5150</v>
      </c>
      <c r="C1505" s="144" t="s">
        <v>5151</v>
      </c>
      <c r="D1505" s="144" t="s">
        <v>5152</v>
      </c>
      <c r="E1505" s="144" t="str">
        <f>VLOOKUP(A1505,'2'!$X:$AB,2,FALSE)</f>
        <v>Within an hour</v>
      </c>
      <c r="F1505" s="144">
        <f>VLOOKUP($A1505,'2'!$X:$AB,3,FALSE)</f>
        <v>1</v>
      </c>
      <c r="G1505" s="144">
        <f>VLOOKUP($A1505,'2'!$X:$AB,4,FALSE)</f>
        <v>1</v>
      </c>
      <c r="H1505" s="343" t="str">
        <f>VLOOKUP($A1505,'2'!$X:$AB,5,FALSE)</f>
        <v>Yes</v>
      </c>
      <c r="J1505" s="144">
        <v>4</v>
      </c>
      <c r="K1505" s="144">
        <v>2649</v>
      </c>
      <c r="L1505" s="144" t="s">
        <v>5153</v>
      </c>
      <c r="M1505" s="144" t="s">
        <v>188</v>
      </c>
      <c r="N1505" s="144" t="s">
        <v>582</v>
      </c>
      <c r="O1505" s="343">
        <v>4</v>
      </c>
    </row>
    <row r="1506" spans="1:15" s="144" customFormat="1" ht="15">
      <c r="A1506" s="342">
        <v>1507</v>
      </c>
      <c r="B1506" s="144" t="s">
        <v>5154</v>
      </c>
      <c r="C1506" s="144" t="s">
        <v>5155</v>
      </c>
      <c r="D1506" s="144" t="s">
        <v>5156</v>
      </c>
      <c r="E1506" s="144" t="str">
        <f>VLOOKUP(A1506,'2'!$X:$AB,2,FALSE)</f>
        <v>A few days or more</v>
      </c>
      <c r="F1506" s="144">
        <f>VLOOKUP($A1506,'2'!$X:$AB,3,FALSE)</f>
        <v>0</v>
      </c>
      <c r="G1506" s="144">
        <f>VLOOKUP($A1506,'2'!$X:$AB,4,FALSE)</f>
        <v>0.71</v>
      </c>
      <c r="H1506" s="343" t="str">
        <f>VLOOKUP($A1506,'2'!$X:$AB,5,FALSE)</f>
        <v>No</v>
      </c>
      <c r="J1506" s="144">
        <v>5.99</v>
      </c>
      <c r="K1506" s="144">
        <v>2650</v>
      </c>
      <c r="L1506" s="144" t="s">
        <v>5157</v>
      </c>
      <c r="M1506" s="144" t="s">
        <v>188</v>
      </c>
      <c r="N1506" s="144" t="s">
        <v>266</v>
      </c>
      <c r="O1506" s="343">
        <v>5.99</v>
      </c>
    </row>
    <row r="1507" spans="1:15" s="144" customFormat="1" ht="15">
      <c r="A1507" s="342">
        <v>1508</v>
      </c>
      <c r="B1507" s="144" t="s">
        <v>5158</v>
      </c>
      <c r="C1507" s="144" t="s">
        <v>5159</v>
      </c>
      <c r="D1507" s="144" t="s">
        <v>5160</v>
      </c>
      <c r="E1507" s="144" t="str">
        <f>VLOOKUP(A1507,'2'!$X:$AB,2,FALSE)</f>
        <v>Within a few hours</v>
      </c>
      <c r="F1507" s="144">
        <f>VLOOKUP($A1507,'2'!$X:$AB,3,FALSE)</f>
        <v>0.67</v>
      </c>
      <c r="G1507" s="144">
        <f>VLOOKUP($A1507,'2'!$X:$AB,4,FALSE)</f>
        <v>0</v>
      </c>
      <c r="H1507" s="343" t="str">
        <f>VLOOKUP($A1507,'2'!$X:$AB,5,FALSE)</f>
        <v>Yes</v>
      </c>
      <c r="J1507" s="144">
        <v>5.86</v>
      </c>
      <c r="K1507" s="144">
        <v>2652</v>
      </c>
      <c r="L1507" s="144" t="s">
        <v>5161</v>
      </c>
      <c r="M1507" s="144" t="s">
        <v>188</v>
      </c>
      <c r="N1507" s="144" t="s">
        <v>315</v>
      </c>
      <c r="O1507" s="343">
        <v>5.86</v>
      </c>
    </row>
    <row r="1508" spans="1:15" s="144" customFormat="1" ht="15">
      <c r="A1508" s="342">
        <v>1509</v>
      </c>
      <c r="B1508" s="144" t="s">
        <v>5162</v>
      </c>
      <c r="C1508" s="144" t="s">
        <v>5163</v>
      </c>
      <c r="D1508" s="144" t="s">
        <v>5160</v>
      </c>
      <c r="E1508" s="144" t="str">
        <f>VLOOKUP(A1508,'2'!$X:$AB,2,FALSE)</f>
        <v>Within an hour</v>
      </c>
      <c r="F1508" s="144">
        <f>VLOOKUP($A1508,'2'!$X:$AB,3,FALSE)</f>
        <v>1</v>
      </c>
      <c r="G1508" s="144">
        <f>VLOOKUP($A1508,'2'!$X:$AB,4,FALSE)</f>
        <v>0.56000000000000005</v>
      </c>
      <c r="H1508" s="343" t="str">
        <f>VLOOKUP($A1508,'2'!$X:$AB,5,FALSE)</f>
        <v>Yes</v>
      </c>
      <c r="J1508" s="144">
        <v>4.62</v>
      </c>
      <c r="K1508" s="144">
        <v>2653</v>
      </c>
      <c r="L1508" s="144" t="s">
        <v>5164</v>
      </c>
      <c r="M1508" s="144" t="s">
        <v>188</v>
      </c>
      <c r="N1508" s="144" t="s">
        <v>582</v>
      </c>
      <c r="O1508" s="343">
        <v>4.62</v>
      </c>
    </row>
    <row r="1509" spans="1:15" s="144" customFormat="1" ht="15">
      <c r="A1509" s="342">
        <v>1510</v>
      </c>
      <c r="B1509" s="144" t="s">
        <v>5165</v>
      </c>
      <c r="C1509" s="144" t="s">
        <v>5166</v>
      </c>
      <c r="D1509" s="144" t="s">
        <v>5160</v>
      </c>
      <c r="E1509" s="144" t="str">
        <f>VLOOKUP(A1509,'2'!$X:$AB,2,FALSE)</f>
        <v>Within an hour</v>
      </c>
      <c r="F1509" s="144">
        <f>VLOOKUP($A1509,'2'!$X:$AB,3,FALSE)</f>
        <v>1</v>
      </c>
      <c r="G1509" s="144">
        <f>VLOOKUP($A1509,'2'!$X:$AB,4,FALSE)</f>
        <v>0.98</v>
      </c>
      <c r="H1509" s="343" t="str">
        <f>VLOOKUP($A1509,'2'!$X:$AB,5,FALSE)</f>
        <v>Yes</v>
      </c>
      <c r="J1509" s="144">
        <v>5.0199999999999996</v>
      </c>
      <c r="K1509" s="144">
        <v>2653</v>
      </c>
      <c r="L1509" s="144" t="s">
        <v>5164</v>
      </c>
      <c r="M1509" s="144" t="s">
        <v>188</v>
      </c>
      <c r="N1509" s="144" t="s">
        <v>189</v>
      </c>
      <c r="O1509" s="343">
        <v>5.0199999999999996</v>
      </c>
    </row>
    <row r="1510" spans="1:15" s="144" customFormat="1" ht="15">
      <c r="A1510" s="342">
        <v>1511</v>
      </c>
      <c r="B1510" s="144" t="s">
        <v>5167</v>
      </c>
      <c r="C1510" s="144" t="s">
        <v>5168</v>
      </c>
      <c r="D1510" s="144" t="s">
        <v>5160</v>
      </c>
      <c r="E1510" s="144">
        <f>VLOOKUP(A1510,'2'!$X:$AB,2,FALSE)</f>
        <v>0</v>
      </c>
      <c r="F1510" s="144">
        <f>VLOOKUP($A1510,'2'!$X:$AB,3,FALSE)</f>
        <v>0</v>
      </c>
      <c r="G1510" s="144">
        <f>VLOOKUP($A1510,'2'!$X:$AB,4,FALSE)</f>
        <v>0</v>
      </c>
      <c r="H1510" s="343">
        <f>VLOOKUP($A1510,'2'!$X:$AB,5,FALSE)</f>
        <v>0</v>
      </c>
      <c r="J1510" s="144">
        <v>42</v>
      </c>
      <c r="K1510" s="144">
        <v>2655</v>
      </c>
      <c r="L1510" s="144" t="s">
        <v>5169</v>
      </c>
      <c r="M1510" s="144" t="s">
        <v>176</v>
      </c>
      <c r="N1510" s="144" t="s">
        <v>177</v>
      </c>
      <c r="O1510" s="343">
        <v>42</v>
      </c>
    </row>
    <row r="1511" spans="1:15" s="144" customFormat="1" ht="15">
      <c r="A1511" s="342">
        <v>1512</v>
      </c>
      <c r="B1511" s="144" t="s">
        <v>5170</v>
      </c>
      <c r="C1511" s="144" t="s">
        <v>5171</v>
      </c>
      <c r="D1511" s="144" t="s">
        <v>5172</v>
      </c>
      <c r="E1511" s="144" t="str">
        <f>VLOOKUP(A1511,'2'!$X:$AB,2,FALSE)</f>
        <v>Within an hour</v>
      </c>
      <c r="F1511" s="144">
        <f>VLOOKUP($A1511,'2'!$X:$AB,3,FALSE)</f>
        <v>1</v>
      </c>
      <c r="G1511" s="144">
        <f>VLOOKUP($A1511,'2'!$X:$AB,4,FALSE)</f>
        <v>1</v>
      </c>
      <c r="H1511" s="343" t="str">
        <f>VLOOKUP($A1511,'2'!$X:$AB,5,FALSE)</f>
        <v>Yes</v>
      </c>
      <c r="J1511" s="144">
        <v>0.81</v>
      </c>
      <c r="K1511" s="144">
        <v>2655</v>
      </c>
      <c r="L1511" s="144" t="s">
        <v>5169</v>
      </c>
      <c r="M1511" s="144" t="s">
        <v>188</v>
      </c>
      <c r="N1511" s="144" t="s">
        <v>165</v>
      </c>
      <c r="O1511" s="343">
        <v>0.81</v>
      </c>
    </row>
    <row r="1512" spans="1:15" s="144" customFormat="1" ht="15">
      <c r="A1512" s="342">
        <v>1513</v>
      </c>
      <c r="B1512" s="144" t="s">
        <v>5173</v>
      </c>
      <c r="C1512" s="144" t="s">
        <v>5174</v>
      </c>
      <c r="D1512" s="144" t="s">
        <v>5175</v>
      </c>
      <c r="E1512" s="144" t="str">
        <f>VLOOKUP(A1512,'2'!$X:$AB,2,FALSE)</f>
        <v>Within a day</v>
      </c>
      <c r="F1512" s="144">
        <f>VLOOKUP($A1512,'2'!$X:$AB,3,FALSE)</f>
        <v>0.83</v>
      </c>
      <c r="G1512" s="144">
        <f>VLOOKUP($A1512,'2'!$X:$AB,4,FALSE)</f>
        <v>0.8</v>
      </c>
      <c r="H1512" s="343" t="str">
        <f>VLOOKUP($A1512,'2'!$X:$AB,5,FALSE)</f>
        <v>Yes</v>
      </c>
      <c r="J1512" s="144">
        <v>35</v>
      </c>
      <c r="K1512" s="144">
        <v>2660</v>
      </c>
      <c r="L1512" s="144" t="s">
        <v>5176</v>
      </c>
      <c r="M1512" s="144" t="s">
        <v>188</v>
      </c>
      <c r="N1512" s="144" t="s">
        <v>463</v>
      </c>
      <c r="O1512" s="343">
        <v>35</v>
      </c>
    </row>
    <row r="1513" spans="1:15" s="144" customFormat="1" ht="15">
      <c r="A1513" s="342">
        <v>1514</v>
      </c>
      <c r="B1513" s="144" t="s">
        <v>5177</v>
      </c>
      <c r="C1513" s="144" t="s">
        <v>5178</v>
      </c>
      <c r="D1513" s="144" t="s">
        <v>5175</v>
      </c>
      <c r="E1513" s="144" t="str">
        <f>VLOOKUP(A1513,'2'!$X:$AB,2,FALSE)</f>
        <v>Within an hour</v>
      </c>
      <c r="F1513" s="144">
        <f>VLOOKUP($A1513,'2'!$X:$AB,3,FALSE)</f>
        <v>1</v>
      </c>
      <c r="G1513" s="144">
        <f>VLOOKUP($A1513,'2'!$X:$AB,4,FALSE)</f>
        <v>0.95</v>
      </c>
      <c r="H1513" s="343" t="str">
        <f>VLOOKUP($A1513,'2'!$X:$AB,5,FALSE)</f>
        <v>Yes</v>
      </c>
      <c r="J1513" s="144">
        <v>0.99</v>
      </c>
      <c r="K1513" s="144">
        <v>2667</v>
      </c>
      <c r="L1513" s="144" t="s">
        <v>5179</v>
      </c>
      <c r="M1513" s="144" t="s">
        <v>188</v>
      </c>
      <c r="N1513" s="144" t="s">
        <v>708</v>
      </c>
      <c r="O1513" s="343">
        <v>0.99</v>
      </c>
    </row>
    <row r="1514" spans="1:15" s="144" customFormat="1" ht="15">
      <c r="A1514" s="342">
        <v>1515</v>
      </c>
      <c r="B1514" s="144" t="s">
        <v>5180</v>
      </c>
      <c r="C1514" s="144" t="s">
        <v>5181</v>
      </c>
      <c r="D1514" s="144" t="s">
        <v>5182</v>
      </c>
      <c r="E1514" s="144" t="str">
        <f>VLOOKUP(A1514,'2'!$X:$AB,2,FALSE)</f>
        <v>Within an hour</v>
      </c>
      <c r="F1514" s="144">
        <f>VLOOKUP($A1514,'2'!$X:$AB,3,FALSE)</f>
        <v>1</v>
      </c>
      <c r="G1514" s="144">
        <f>VLOOKUP($A1514,'2'!$X:$AB,4,FALSE)</f>
        <v>1</v>
      </c>
      <c r="H1514" s="343" t="str">
        <f>VLOOKUP($A1514,'2'!$X:$AB,5,FALSE)</f>
        <v>Yes</v>
      </c>
      <c r="J1514" s="144">
        <v>5.86</v>
      </c>
      <c r="K1514" s="144">
        <v>2667</v>
      </c>
      <c r="L1514" s="144" t="s">
        <v>5179</v>
      </c>
      <c r="M1514" s="144" t="s">
        <v>164</v>
      </c>
      <c r="N1514" s="144" t="s">
        <v>315</v>
      </c>
      <c r="O1514" s="343">
        <v>5.86</v>
      </c>
    </row>
    <row r="1515" spans="1:15" s="144" customFormat="1" ht="15">
      <c r="A1515" s="342">
        <v>1516</v>
      </c>
      <c r="B1515" s="144" t="s">
        <v>5183</v>
      </c>
      <c r="C1515" s="144" t="s">
        <v>5184</v>
      </c>
      <c r="D1515" s="144" t="s">
        <v>5185</v>
      </c>
      <c r="E1515" s="144" t="str">
        <f>VLOOKUP(A1515,'2'!$X:$AB,2,FALSE)</f>
        <v>Within a few hours</v>
      </c>
      <c r="F1515" s="144">
        <f>VLOOKUP($A1515,'2'!$X:$AB,3,FALSE)</f>
        <v>1</v>
      </c>
      <c r="G1515" s="144">
        <f>VLOOKUP($A1515,'2'!$X:$AB,4,FALSE)</f>
        <v>0.76</v>
      </c>
      <c r="H1515" s="343" t="str">
        <f>VLOOKUP($A1515,'2'!$X:$AB,5,FALSE)</f>
        <v>Yes</v>
      </c>
      <c r="J1515" s="144">
        <v>5.4</v>
      </c>
      <c r="K1515" s="144">
        <v>2668</v>
      </c>
      <c r="L1515" s="144" t="s">
        <v>5186</v>
      </c>
      <c r="M1515" s="144" t="s">
        <v>188</v>
      </c>
      <c r="N1515" s="144" t="s">
        <v>189</v>
      </c>
      <c r="O1515" s="343">
        <v>5.4</v>
      </c>
    </row>
    <row r="1516" spans="1:15" s="144" customFormat="1" ht="15">
      <c r="A1516" s="342">
        <v>1517</v>
      </c>
      <c r="B1516" s="144" t="s">
        <v>5187</v>
      </c>
      <c r="C1516" s="144" t="s">
        <v>5188</v>
      </c>
      <c r="D1516" s="144" t="s">
        <v>5189</v>
      </c>
      <c r="E1516" s="144" t="str">
        <f>VLOOKUP(A1516,'2'!$X:$AB,2,FALSE)</f>
        <v>Within an hour</v>
      </c>
      <c r="F1516" s="144">
        <f>VLOOKUP($A1516,'2'!$X:$AB,3,FALSE)</f>
        <v>1</v>
      </c>
      <c r="G1516" s="144">
        <f>VLOOKUP($A1516,'2'!$X:$AB,4,FALSE)</f>
        <v>0.95</v>
      </c>
      <c r="H1516" s="343" t="str">
        <f>VLOOKUP($A1516,'2'!$X:$AB,5,FALSE)</f>
        <v>No</v>
      </c>
      <c r="J1516" s="144">
        <v>4.79</v>
      </c>
      <c r="K1516" s="144">
        <v>2668</v>
      </c>
      <c r="L1516" s="144" t="s">
        <v>5186</v>
      </c>
      <c r="M1516" s="144" t="s">
        <v>188</v>
      </c>
      <c r="N1516" s="144" t="s">
        <v>315</v>
      </c>
      <c r="O1516" s="343">
        <v>4.79</v>
      </c>
    </row>
    <row r="1517" spans="1:15" s="144" customFormat="1" ht="15">
      <c r="A1517" s="342">
        <v>1518</v>
      </c>
      <c r="B1517" s="144" t="s">
        <v>5190</v>
      </c>
      <c r="C1517" s="144" t="s">
        <v>5191</v>
      </c>
      <c r="D1517" s="144" t="s">
        <v>5189</v>
      </c>
      <c r="E1517" s="144" t="str">
        <f>VLOOKUP(A1517,'2'!$X:$AB,2,FALSE)</f>
        <v>Within an hour</v>
      </c>
      <c r="F1517" s="144">
        <f>VLOOKUP($A1517,'2'!$X:$AB,3,FALSE)</f>
        <v>1</v>
      </c>
      <c r="G1517" s="144">
        <f>VLOOKUP($A1517,'2'!$X:$AB,4,FALSE)</f>
        <v>0.63</v>
      </c>
      <c r="H1517" s="343" t="str">
        <f>VLOOKUP($A1517,'2'!$X:$AB,5,FALSE)</f>
        <v>No</v>
      </c>
      <c r="J1517" s="144">
        <v>0.99</v>
      </c>
      <c r="K1517" s="144">
        <v>2668</v>
      </c>
      <c r="L1517" s="144" t="s">
        <v>5186</v>
      </c>
      <c r="M1517" s="144" t="s">
        <v>188</v>
      </c>
      <c r="N1517" s="144" t="s">
        <v>229</v>
      </c>
      <c r="O1517" s="343">
        <v>0.99</v>
      </c>
    </row>
    <row r="1518" spans="1:15" s="144" customFormat="1" ht="15">
      <c r="A1518" s="342">
        <v>1519</v>
      </c>
      <c r="B1518" s="144" t="s">
        <v>5192</v>
      </c>
      <c r="C1518" s="144" t="s">
        <v>5193</v>
      </c>
      <c r="D1518" s="144" t="s">
        <v>5189</v>
      </c>
      <c r="E1518" s="144" t="str">
        <f>VLOOKUP(A1518,'2'!$X:$AB,2,FALSE)</f>
        <v>Within a day</v>
      </c>
      <c r="F1518" s="144">
        <f>VLOOKUP($A1518,'2'!$X:$AB,3,FALSE)</f>
        <v>1</v>
      </c>
      <c r="G1518" s="144">
        <f>VLOOKUP($A1518,'2'!$X:$AB,4,FALSE)</f>
        <v>1</v>
      </c>
      <c r="H1518" s="343" t="str">
        <f>VLOOKUP($A1518,'2'!$X:$AB,5,FALSE)</f>
        <v>Yes</v>
      </c>
      <c r="J1518" s="144">
        <v>19.989999999999998</v>
      </c>
      <c r="K1518" s="144">
        <v>2670</v>
      </c>
      <c r="L1518" s="144" t="s">
        <v>5194</v>
      </c>
      <c r="M1518" s="144" t="s">
        <v>188</v>
      </c>
      <c r="N1518" s="144" t="s">
        <v>463</v>
      </c>
      <c r="O1518" s="343">
        <v>19.989999999999998</v>
      </c>
    </row>
    <row r="1519" spans="1:15" s="144" customFormat="1" ht="15">
      <c r="A1519" s="342">
        <v>1520</v>
      </c>
      <c r="B1519" s="144" t="s">
        <v>5195</v>
      </c>
      <c r="C1519" s="144" t="s">
        <v>5196</v>
      </c>
      <c r="D1519" s="144" t="s">
        <v>5189</v>
      </c>
      <c r="E1519" s="144" t="str">
        <f>VLOOKUP(A1519,'2'!$X:$AB,2,FALSE)</f>
        <v>Within an hour</v>
      </c>
      <c r="F1519" s="144">
        <f>VLOOKUP($A1519,'2'!$X:$AB,3,FALSE)</f>
        <v>1</v>
      </c>
      <c r="G1519" s="144">
        <f>VLOOKUP($A1519,'2'!$X:$AB,4,FALSE)</f>
        <v>0.93</v>
      </c>
      <c r="H1519" s="343" t="str">
        <f>VLOOKUP($A1519,'2'!$X:$AB,5,FALSE)</f>
        <v>Yes</v>
      </c>
      <c r="J1519" s="144">
        <v>8.65</v>
      </c>
      <c r="K1519" s="144">
        <v>2670</v>
      </c>
      <c r="L1519" s="144" t="s">
        <v>5194</v>
      </c>
      <c r="M1519" s="144" t="s">
        <v>188</v>
      </c>
      <c r="N1519" s="144" t="s">
        <v>165</v>
      </c>
      <c r="O1519" s="343">
        <v>8.65</v>
      </c>
    </row>
    <row r="1520" spans="1:15" s="144" customFormat="1" ht="15">
      <c r="A1520" s="342">
        <v>1521</v>
      </c>
      <c r="B1520" s="144" t="s">
        <v>5197</v>
      </c>
      <c r="C1520" s="144" t="s">
        <v>5198</v>
      </c>
      <c r="D1520" s="144" t="s">
        <v>5199</v>
      </c>
      <c r="E1520" s="144" t="str">
        <f>VLOOKUP(A1520,'2'!$X:$AB,2,FALSE)</f>
        <v>A few days or more</v>
      </c>
      <c r="F1520" s="144">
        <f>VLOOKUP($A1520,'2'!$X:$AB,3,FALSE)</f>
        <v>0.1</v>
      </c>
      <c r="G1520" s="144">
        <f>VLOOKUP($A1520,'2'!$X:$AB,4,FALSE)</f>
        <v>0.25</v>
      </c>
      <c r="H1520" s="343" t="str">
        <f>VLOOKUP($A1520,'2'!$X:$AB,5,FALSE)</f>
        <v>No</v>
      </c>
      <c r="J1520" s="144">
        <v>19.989999999999998</v>
      </c>
      <c r="K1520" s="144">
        <v>2671</v>
      </c>
      <c r="L1520" s="144" t="s">
        <v>5200</v>
      </c>
      <c r="M1520" s="144" t="s">
        <v>188</v>
      </c>
      <c r="N1520" s="144" t="s">
        <v>463</v>
      </c>
      <c r="O1520" s="343">
        <v>19.989999999999998</v>
      </c>
    </row>
    <row r="1521" spans="1:15" s="144" customFormat="1" ht="15">
      <c r="A1521" s="342">
        <v>1522</v>
      </c>
      <c r="B1521" s="144" t="s">
        <v>5201</v>
      </c>
      <c r="C1521" s="144" t="s">
        <v>5202</v>
      </c>
      <c r="D1521" s="144" t="s">
        <v>5203</v>
      </c>
      <c r="E1521" s="144">
        <f>VLOOKUP(A1521,'2'!$X:$AB,2,FALSE)</f>
        <v>0</v>
      </c>
      <c r="F1521" s="144">
        <f>VLOOKUP($A1521,'2'!$X:$AB,3,FALSE)</f>
        <v>0</v>
      </c>
      <c r="G1521" s="144">
        <f>VLOOKUP($A1521,'2'!$X:$AB,4,FALSE)</f>
        <v>0</v>
      </c>
      <c r="H1521" s="343">
        <f>VLOOKUP($A1521,'2'!$X:$AB,5,FALSE)</f>
        <v>0</v>
      </c>
      <c r="J1521" s="144">
        <v>58.66</v>
      </c>
      <c r="K1521" s="144">
        <v>2677</v>
      </c>
      <c r="L1521" s="144" t="s">
        <v>5204</v>
      </c>
      <c r="M1521" s="144" t="s">
        <v>164</v>
      </c>
      <c r="N1521" s="144" t="s">
        <v>189</v>
      </c>
      <c r="O1521" s="343">
        <v>58.66</v>
      </c>
    </row>
    <row r="1522" spans="1:15" s="144" customFormat="1" ht="15">
      <c r="A1522" s="342">
        <v>1523</v>
      </c>
      <c r="B1522" s="144" t="s">
        <v>5205</v>
      </c>
      <c r="C1522" s="144" t="s">
        <v>5206</v>
      </c>
      <c r="D1522" s="144" t="s">
        <v>5203</v>
      </c>
      <c r="E1522" s="144">
        <f>VLOOKUP(A1522,'2'!$X:$AB,2,FALSE)</f>
        <v>0</v>
      </c>
      <c r="F1522" s="144">
        <f>VLOOKUP($A1522,'2'!$X:$AB,3,FALSE)</f>
        <v>0</v>
      </c>
      <c r="G1522" s="144">
        <f>VLOOKUP($A1522,'2'!$X:$AB,4,FALSE)</f>
        <v>0</v>
      </c>
      <c r="H1522" s="343">
        <f>VLOOKUP($A1522,'2'!$X:$AB,5,FALSE)</f>
        <v>0</v>
      </c>
      <c r="J1522" s="144">
        <v>2</v>
      </c>
      <c r="K1522" s="144">
        <v>2677</v>
      </c>
      <c r="L1522" s="144" t="s">
        <v>5204</v>
      </c>
      <c r="M1522" s="144" t="s">
        <v>188</v>
      </c>
      <c r="N1522" s="144" t="s">
        <v>315</v>
      </c>
      <c r="O1522" s="343">
        <v>2</v>
      </c>
    </row>
    <row r="1523" spans="1:15" s="144" customFormat="1" ht="15">
      <c r="A1523" s="342">
        <v>1524</v>
      </c>
      <c r="B1523" s="144" t="s">
        <v>5207</v>
      </c>
      <c r="C1523" s="144" t="s">
        <v>5208</v>
      </c>
      <c r="D1523" s="144" t="s">
        <v>5209</v>
      </c>
      <c r="E1523" s="144" t="str">
        <f>VLOOKUP(A1523,'2'!$X:$AB,2,FALSE)</f>
        <v>Within a day</v>
      </c>
      <c r="F1523" s="144">
        <f>VLOOKUP($A1523,'2'!$X:$AB,3,FALSE)</f>
        <v>0.9</v>
      </c>
      <c r="G1523" s="144">
        <f>VLOOKUP($A1523,'2'!$X:$AB,4,FALSE)</f>
        <v>0.43</v>
      </c>
      <c r="H1523" s="343" t="str">
        <f>VLOOKUP($A1523,'2'!$X:$AB,5,FALSE)</f>
        <v>Yes</v>
      </c>
      <c r="J1523" s="144">
        <v>1.39</v>
      </c>
      <c r="K1523" s="144">
        <v>2684</v>
      </c>
      <c r="L1523" s="144" t="s">
        <v>5210</v>
      </c>
      <c r="M1523" s="144" t="s">
        <v>164</v>
      </c>
      <c r="N1523" s="144" t="s">
        <v>240</v>
      </c>
      <c r="O1523" s="343">
        <v>1.39</v>
      </c>
    </row>
    <row r="1524" spans="1:15" s="144" customFormat="1" ht="15">
      <c r="A1524" s="342">
        <v>1525</v>
      </c>
      <c r="B1524" s="144" t="s">
        <v>5211</v>
      </c>
      <c r="C1524" s="144" t="s">
        <v>5212</v>
      </c>
      <c r="D1524" s="144" t="s">
        <v>5209</v>
      </c>
      <c r="E1524" s="144" t="str">
        <f>VLOOKUP(A1524,'2'!$X:$AB,2,FALSE)</f>
        <v>A few days or more</v>
      </c>
      <c r="F1524" s="144">
        <f>VLOOKUP($A1524,'2'!$X:$AB,3,FALSE)</f>
        <v>0.42</v>
      </c>
      <c r="G1524" s="144">
        <f>VLOOKUP($A1524,'2'!$X:$AB,4,FALSE)</f>
        <v>0.96</v>
      </c>
      <c r="H1524" s="343" t="str">
        <f>VLOOKUP($A1524,'2'!$X:$AB,5,FALSE)</f>
        <v>No</v>
      </c>
      <c r="J1524" s="144">
        <v>9.0299999999999994</v>
      </c>
      <c r="K1524" s="144">
        <v>2684</v>
      </c>
      <c r="L1524" s="144" t="s">
        <v>5210</v>
      </c>
      <c r="M1524" s="144" t="s">
        <v>188</v>
      </c>
      <c r="N1524" s="144" t="s">
        <v>315</v>
      </c>
      <c r="O1524" s="343">
        <v>9.0299999999999994</v>
      </c>
    </row>
    <row r="1525" spans="1:15" s="144" customFormat="1" ht="15">
      <c r="A1525" s="342">
        <v>1526</v>
      </c>
      <c r="B1525" s="144" t="s">
        <v>5213</v>
      </c>
      <c r="C1525" s="144" t="s">
        <v>5214</v>
      </c>
      <c r="D1525" s="144" t="s">
        <v>5215</v>
      </c>
      <c r="E1525" s="144" t="str">
        <f>VLOOKUP(A1525,'2'!$X:$AB,2,FALSE)</f>
        <v>Within a few hours</v>
      </c>
      <c r="F1525" s="144">
        <f>VLOOKUP($A1525,'2'!$X:$AB,3,FALSE)</f>
        <v>1</v>
      </c>
      <c r="G1525" s="144">
        <f>VLOOKUP($A1525,'2'!$X:$AB,4,FALSE)</f>
        <v>0.33</v>
      </c>
      <c r="H1525" s="343" t="str">
        <f>VLOOKUP($A1525,'2'!$X:$AB,5,FALSE)</f>
        <v>No</v>
      </c>
      <c r="J1525" s="144">
        <v>5.71</v>
      </c>
      <c r="K1525" s="144">
        <v>2684</v>
      </c>
      <c r="L1525" s="144" t="s">
        <v>5210</v>
      </c>
      <c r="M1525" s="144" t="s">
        <v>188</v>
      </c>
      <c r="N1525" s="144" t="s">
        <v>189</v>
      </c>
      <c r="O1525" s="343">
        <v>5.71</v>
      </c>
    </row>
    <row r="1526" spans="1:15" s="144" customFormat="1" ht="15">
      <c r="A1526" s="342">
        <v>1527</v>
      </c>
      <c r="B1526" s="144" t="s">
        <v>5216</v>
      </c>
      <c r="C1526" s="144" t="s">
        <v>5217</v>
      </c>
      <c r="D1526" s="144" t="s">
        <v>5218</v>
      </c>
      <c r="E1526" s="144" t="str">
        <f>VLOOKUP(A1526,'2'!$X:$AB,2,FALSE)</f>
        <v>Within a few hours</v>
      </c>
      <c r="F1526" s="144">
        <f>VLOOKUP($A1526,'2'!$X:$AB,3,FALSE)</f>
        <v>1</v>
      </c>
      <c r="G1526" s="144">
        <f>VLOOKUP($A1526,'2'!$X:$AB,4,FALSE)</f>
        <v>0.86</v>
      </c>
      <c r="H1526" s="343" t="str">
        <f>VLOOKUP($A1526,'2'!$X:$AB,5,FALSE)</f>
        <v>Yes</v>
      </c>
      <c r="J1526" s="144">
        <v>0.8</v>
      </c>
      <c r="K1526" s="144">
        <v>2684</v>
      </c>
      <c r="L1526" s="144" t="s">
        <v>5210</v>
      </c>
      <c r="M1526" s="144" t="s">
        <v>188</v>
      </c>
      <c r="N1526" s="144" t="s">
        <v>229</v>
      </c>
      <c r="O1526" s="343">
        <v>0.8</v>
      </c>
    </row>
    <row r="1527" spans="1:15" s="144" customFormat="1" ht="15">
      <c r="A1527" s="342">
        <v>1528</v>
      </c>
      <c r="B1527" s="144" t="s">
        <v>5219</v>
      </c>
      <c r="C1527" s="144" t="s">
        <v>5220</v>
      </c>
      <c r="D1527" s="144" t="s">
        <v>5218</v>
      </c>
      <c r="E1527" s="144">
        <f>VLOOKUP(A1527,'2'!$X:$AB,2,FALSE)</f>
        <v>0</v>
      </c>
      <c r="F1527" s="144">
        <f>VLOOKUP($A1527,'2'!$X:$AB,3,FALSE)</f>
        <v>0</v>
      </c>
      <c r="G1527" s="144">
        <f>VLOOKUP($A1527,'2'!$X:$AB,4,FALSE)</f>
        <v>0</v>
      </c>
      <c r="H1527" s="343">
        <f>VLOOKUP($A1527,'2'!$X:$AB,5,FALSE)</f>
        <v>0</v>
      </c>
      <c r="J1527" s="144">
        <v>8.8000000000000007</v>
      </c>
      <c r="K1527" s="144">
        <v>2684</v>
      </c>
      <c r="L1527" s="144" t="s">
        <v>5210</v>
      </c>
      <c r="M1527" s="144" t="s">
        <v>188</v>
      </c>
      <c r="N1527" s="144" t="s">
        <v>266</v>
      </c>
      <c r="O1527" s="343">
        <v>8.8000000000000007</v>
      </c>
    </row>
    <row r="1528" spans="1:15" s="144" customFormat="1" ht="15">
      <c r="A1528" s="342">
        <v>1529</v>
      </c>
      <c r="B1528" s="144" t="s">
        <v>5221</v>
      </c>
      <c r="C1528" s="144" t="s">
        <v>5222</v>
      </c>
      <c r="D1528" s="144" t="s">
        <v>5223</v>
      </c>
      <c r="E1528" s="144">
        <f>VLOOKUP(A1528,'2'!$X:$AB,2,FALSE)</f>
        <v>0</v>
      </c>
      <c r="F1528" s="144">
        <f>VLOOKUP($A1528,'2'!$X:$AB,3,FALSE)</f>
        <v>0</v>
      </c>
      <c r="G1528" s="144">
        <f>VLOOKUP($A1528,'2'!$X:$AB,4,FALSE)</f>
        <v>0</v>
      </c>
      <c r="H1528" s="343">
        <f>VLOOKUP($A1528,'2'!$X:$AB,5,FALSE)</f>
        <v>0</v>
      </c>
      <c r="J1528" s="144">
        <v>11.51</v>
      </c>
      <c r="K1528" s="144">
        <v>2685</v>
      </c>
      <c r="L1528" s="144" t="s">
        <v>5224</v>
      </c>
      <c r="M1528" s="144" t="s">
        <v>188</v>
      </c>
      <c r="N1528" s="144" t="s">
        <v>369</v>
      </c>
      <c r="O1528" s="343">
        <v>11.51</v>
      </c>
    </row>
    <row r="1529" spans="1:15" s="144" customFormat="1" ht="15">
      <c r="A1529" s="342">
        <v>1530</v>
      </c>
      <c r="B1529" s="144" t="s">
        <v>5225</v>
      </c>
      <c r="C1529" s="144" t="s">
        <v>5226</v>
      </c>
      <c r="D1529" s="144" t="s">
        <v>5223</v>
      </c>
      <c r="E1529" s="144" t="str">
        <f>VLOOKUP(A1529,'2'!$X:$AB,2,FALSE)</f>
        <v>Within a day</v>
      </c>
      <c r="F1529" s="144">
        <f>VLOOKUP($A1529,'2'!$X:$AB,3,FALSE)</f>
        <v>1</v>
      </c>
      <c r="G1529" s="144">
        <f>VLOOKUP($A1529,'2'!$X:$AB,4,FALSE)</f>
        <v>1</v>
      </c>
      <c r="H1529" s="343" t="str">
        <f>VLOOKUP($A1529,'2'!$X:$AB,5,FALSE)</f>
        <v>Yes</v>
      </c>
      <c r="J1529" s="144">
        <v>0.5</v>
      </c>
      <c r="K1529" s="144">
        <v>2689</v>
      </c>
      <c r="L1529" s="144" t="s">
        <v>5227</v>
      </c>
      <c r="M1529" s="144" t="s">
        <v>188</v>
      </c>
      <c r="N1529" s="144" t="s">
        <v>447</v>
      </c>
      <c r="O1529" s="343">
        <v>0.5</v>
      </c>
    </row>
    <row r="1530" spans="1:15" s="144" customFormat="1" ht="15">
      <c r="A1530" s="342">
        <v>1531</v>
      </c>
      <c r="B1530" s="144" t="s">
        <v>5228</v>
      </c>
      <c r="C1530" s="144" t="s">
        <v>5229</v>
      </c>
      <c r="D1530" s="144" t="s">
        <v>5230</v>
      </c>
      <c r="E1530" s="144">
        <f>VLOOKUP(A1530,'2'!$X:$AB,2,FALSE)</f>
        <v>0</v>
      </c>
      <c r="F1530" s="144">
        <f>VLOOKUP($A1530,'2'!$X:$AB,3,FALSE)</f>
        <v>0</v>
      </c>
      <c r="G1530" s="144">
        <f>VLOOKUP($A1530,'2'!$X:$AB,4,FALSE)</f>
        <v>0</v>
      </c>
      <c r="H1530" s="343">
        <f>VLOOKUP($A1530,'2'!$X:$AB,5,FALSE)</f>
        <v>0</v>
      </c>
      <c r="J1530" s="144">
        <v>9.18</v>
      </c>
      <c r="K1530" s="144">
        <v>2693</v>
      </c>
      <c r="L1530" s="144" t="s">
        <v>5231</v>
      </c>
      <c r="M1530" s="144" t="s">
        <v>188</v>
      </c>
      <c r="N1530" s="144" t="s">
        <v>315</v>
      </c>
      <c r="O1530" s="343">
        <v>9.18</v>
      </c>
    </row>
    <row r="1531" spans="1:15" s="144" customFormat="1" ht="15">
      <c r="A1531" s="342">
        <v>1532</v>
      </c>
      <c r="B1531" s="144" t="s">
        <v>5232</v>
      </c>
      <c r="C1531" s="144" t="s">
        <v>5233</v>
      </c>
      <c r="D1531" s="144" t="s">
        <v>5230</v>
      </c>
      <c r="E1531" s="144" t="str">
        <f>VLOOKUP(A1531,'2'!$X:$AB,2,FALSE)</f>
        <v>Within an hour</v>
      </c>
      <c r="F1531" s="144">
        <f>VLOOKUP($A1531,'2'!$X:$AB,3,FALSE)</f>
        <v>1</v>
      </c>
      <c r="G1531" s="144">
        <f>VLOOKUP($A1531,'2'!$X:$AB,4,FALSE)</f>
        <v>0.94</v>
      </c>
      <c r="H1531" s="343" t="str">
        <f>VLOOKUP($A1531,'2'!$X:$AB,5,FALSE)</f>
        <v>No</v>
      </c>
      <c r="J1531" s="144">
        <v>5.81</v>
      </c>
      <c r="K1531" s="144">
        <v>2696</v>
      </c>
      <c r="L1531" s="144" t="s">
        <v>5234</v>
      </c>
      <c r="M1531" s="144" t="s">
        <v>188</v>
      </c>
      <c r="N1531" s="144" t="s">
        <v>189</v>
      </c>
      <c r="O1531" s="343">
        <v>5.81</v>
      </c>
    </row>
    <row r="1532" spans="1:15" s="144" customFormat="1" ht="15">
      <c r="A1532" s="342">
        <v>1533</v>
      </c>
      <c r="B1532" s="144" t="s">
        <v>5235</v>
      </c>
      <c r="C1532" s="144" t="s">
        <v>5236</v>
      </c>
      <c r="D1532" s="144" t="s">
        <v>5230</v>
      </c>
      <c r="E1532" s="144" t="str">
        <f>VLOOKUP(A1532,'2'!$X:$AB,2,FALSE)</f>
        <v>Within a day</v>
      </c>
      <c r="F1532" s="144">
        <f>VLOOKUP($A1532,'2'!$X:$AB,3,FALSE)</f>
        <v>0.86</v>
      </c>
      <c r="G1532" s="144">
        <f>VLOOKUP($A1532,'2'!$X:$AB,4,FALSE)</f>
        <v>0.77</v>
      </c>
      <c r="H1532" s="343" t="str">
        <f>VLOOKUP($A1532,'2'!$X:$AB,5,FALSE)</f>
        <v>No</v>
      </c>
      <c r="J1532" s="144">
        <v>4.08</v>
      </c>
      <c r="K1532" s="144">
        <v>2697</v>
      </c>
      <c r="L1532" s="144" t="s">
        <v>5237</v>
      </c>
      <c r="M1532" s="144" t="s">
        <v>188</v>
      </c>
      <c r="N1532" s="144" t="s">
        <v>189</v>
      </c>
      <c r="O1532" s="343">
        <v>4.08</v>
      </c>
    </row>
    <row r="1533" spans="1:15" s="144" customFormat="1" ht="15">
      <c r="A1533" s="342">
        <v>1534</v>
      </c>
      <c r="B1533" s="144" t="s">
        <v>5238</v>
      </c>
      <c r="C1533" s="144" t="s">
        <v>5239</v>
      </c>
      <c r="D1533" s="144" t="s">
        <v>5240</v>
      </c>
      <c r="E1533" s="144" t="str">
        <f>VLOOKUP(A1533,'2'!$X:$AB,2,FALSE)</f>
        <v>Within an hour</v>
      </c>
      <c r="F1533" s="144">
        <f>VLOOKUP($A1533,'2'!$X:$AB,3,FALSE)</f>
        <v>1</v>
      </c>
      <c r="G1533" s="144">
        <f>VLOOKUP($A1533,'2'!$X:$AB,4,FALSE)</f>
        <v>0.89</v>
      </c>
      <c r="H1533" s="343" t="str">
        <f>VLOOKUP($A1533,'2'!$X:$AB,5,FALSE)</f>
        <v>Yes</v>
      </c>
      <c r="J1533" s="144">
        <v>56.14</v>
      </c>
      <c r="K1533" s="144">
        <v>2697</v>
      </c>
      <c r="L1533" s="144" t="s">
        <v>5237</v>
      </c>
      <c r="M1533" s="144" t="s">
        <v>176</v>
      </c>
      <c r="N1533" s="144" t="s">
        <v>283</v>
      </c>
      <c r="O1533" s="343">
        <v>56.14</v>
      </c>
    </row>
    <row r="1534" spans="1:15" s="144" customFormat="1" ht="15">
      <c r="A1534" s="342">
        <v>1535</v>
      </c>
      <c r="B1534" s="144" t="s">
        <v>5241</v>
      </c>
      <c r="C1534" s="144" t="s">
        <v>5242</v>
      </c>
      <c r="D1534" s="144" t="s">
        <v>5243</v>
      </c>
      <c r="E1534" s="144" t="str">
        <f>VLOOKUP(A1534,'2'!$X:$AB,2,FALSE)</f>
        <v>Within an hour</v>
      </c>
      <c r="F1534" s="144">
        <f>VLOOKUP($A1534,'2'!$X:$AB,3,FALSE)</f>
        <v>0.67</v>
      </c>
      <c r="G1534" s="144">
        <f>VLOOKUP($A1534,'2'!$X:$AB,4,FALSE)</f>
        <v>1</v>
      </c>
      <c r="H1534" s="343" t="str">
        <f>VLOOKUP($A1534,'2'!$X:$AB,5,FALSE)</f>
        <v>No</v>
      </c>
      <c r="J1534" s="144">
        <v>4.95</v>
      </c>
      <c r="K1534" s="144">
        <v>2699</v>
      </c>
      <c r="L1534" s="144" t="s">
        <v>5244</v>
      </c>
      <c r="M1534" s="144" t="s">
        <v>188</v>
      </c>
      <c r="N1534" s="144" t="s">
        <v>369</v>
      </c>
      <c r="O1534" s="343">
        <v>4.95</v>
      </c>
    </row>
    <row r="1535" spans="1:15" s="144" customFormat="1" ht="15">
      <c r="A1535" s="342">
        <v>1536</v>
      </c>
      <c r="B1535" s="144" t="s">
        <v>5245</v>
      </c>
      <c r="C1535" s="144" t="s">
        <v>5246</v>
      </c>
      <c r="D1535" s="144" t="s">
        <v>5247</v>
      </c>
      <c r="E1535" s="144" t="str">
        <f>VLOOKUP(A1535,'2'!$X:$AB,2,FALSE)</f>
        <v>Within a day</v>
      </c>
      <c r="F1535" s="144">
        <f>VLOOKUP($A1535,'2'!$X:$AB,3,FALSE)</f>
        <v>1</v>
      </c>
      <c r="G1535" s="144">
        <f>VLOOKUP($A1535,'2'!$X:$AB,4,FALSE)</f>
        <v>0</v>
      </c>
      <c r="H1535" s="343" t="str">
        <f>VLOOKUP($A1535,'2'!$X:$AB,5,FALSE)</f>
        <v>No</v>
      </c>
      <c r="J1535" s="144">
        <v>26.74</v>
      </c>
      <c r="K1535" s="144">
        <v>2699</v>
      </c>
      <c r="L1535" s="144" t="s">
        <v>5244</v>
      </c>
      <c r="M1535" s="144" t="s">
        <v>176</v>
      </c>
      <c r="N1535" s="144" t="s">
        <v>597</v>
      </c>
      <c r="O1535" s="343">
        <v>26.74</v>
      </c>
    </row>
    <row r="1536" spans="1:15" s="144" customFormat="1" ht="15">
      <c r="A1536" s="342">
        <v>1537</v>
      </c>
      <c r="B1536" s="144" t="s">
        <v>5248</v>
      </c>
      <c r="C1536" s="144" t="s">
        <v>5249</v>
      </c>
      <c r="D1536" s="144" t="s">
        <v>5247</v>
      </c>
      <c r="E1536" s="144" t="str">
        <f>VLOOKUP(A1536,'2'!$X:$AB,2,FALSE)</f>
        <v>Within an hour</v>
      </c>
      <c r="F1536" s="144">
        <f>VLOOKUP($A1536,'2'!$X:$AB,3,FALSE)</f>
        <v>1</v>
      </c>
      <c r="G1536" s="144">
        <f>VLOOKUP($A1536,'2'!$X:$AB,4,FALSE)</f>
        <v>0.97</v>
      </c>
      <c r="H1536" s="343" t="str">
        <f>VLOOKUP($A1536,'2'!$X:$AB,5,FALSE)</f>
        <v>Yes</v>
      </c>
      <c r="J1536" s="144">
        <v>2.2000000000000002</v>
      </c>
      <c r="K1536" s="144">
        <v>2704</v>
      </c>
      <c r="L1536" s="144" t="s">
        <v>5250</v>
      </c>
      <c r="M1536" s="144" t="s">
        <v>188</v>
      </c>
      <c r="N1536" s="144" t="s">
        <v>315</v>
      </c>
      <c r="O1536" s="343">
        <v>2.2000000000000002</v>
      </c>
    </row>
    <row r="1537" spans="1:15" s="144" customFormat="1" ht="15">
      <c r="A1537" s="342">
        <v>1538</v>
      </c>
      <c r="B1537" s="144" t="s">
        <v>5251</v>
      </c>
      <c r="C1537" s="144" t="s">
        <v>5252</v>
      </c>
      <c r="D1537" s="144" t="s">
        <v>5253</v>
      </c>
      <c r="E1537" s="144" t="str">
        <f>VLOOKUP(A1537,'2'!$X:$AB,2,FALSE)</f>
        <v>A few days or more</v>
      </c>
      <c r="F1537" s="144">
        <f>VLOOKUP($A1537,'2'!$X:$AB,3,FALSE)</f>
        <v>0</v>
      </c>
      <c r="G1537" s="144">
        <f>VLOOKUP($A1537,'2'!$X:$AB,4,FALSE)</f>
        <v>0.95</v>
      </c>
      <c r="H1537" s="343" t="str">
        <f>VLOOKUP($A1537,'2'!$X:$AB,5,FALSE)</f>
        <v>Yes</v>
      </c>
      <c r="J1537" s="144">
        <v>4.51</v>
      </c>
      <c r="K1537" s="144">
        <v>2704</v>
      </c>
      <c r="L1537" s="144" t="s">
        <v>5250</v>
      </c>
      <c r="M1537" s="144" t="s">
        <v>164</v>
      </c>
      <c r="N1537" s="144" t="s">
        <v>463</v>
      </c>
      <c r="O1537" s="343">
        <v>4.51</v>
      </c>
    </row>
    <row r="1538" spans="1:15" s="144" customFormat="1" ht="15">
      <c r="A1538" s="342">
        <v>1539</v>
      </c>
      <c r="B1538" s="144" t="s">
        <v>5254</v>
      </c>
      <c r="C1538" s="144" t="s">
        <v>5255</v>
      </c>
      <c r="D1538" s="144" t="s">
        <v>5256</v>
      </c>
      <c r="E1538" s="144" t="str">
        <f>VLOOKUP(A1538,'2'!$X:$AB,2,FALSE)</f>
        <v>Within a few hours</v>
      </c>
      <c r="F1538" s="144">
        <f>VLOOKUP($A1538,'2'!$X:$AB,3,FALSE)</f>
        <v>1</v>
      </c>
      <c r="G1538" s="144">
        <f>VLOOKUP($A1538,'2'!$X:$AB,4,FALSE)</f>
        <v>0.9</v>
      </c>
      <c r="H1538" s="343" t="str">
        <f>VLOOKUP($A1538,'2'!$X:$AB,5,FALSE)</f>
        <v>No</v>
      </c>
      <c r="J1538" s="144">
        <v>4.5</v>
      </c>
      <c r="K1538" s="144">
        <v>2709</v>
      </c>
      <c r="L1538" s="144" t="s">
        <v>5257</v>
      </c>
      <c r="M1538" s="144" t="s">
        <v>188</v>
      </c>
      <c r="N1538" s="144" t="s">
        <v>708</v>
      </c>
      <c r="O1538" s="343">
        <v>4.5</v>
      </c>
    </row>
    <row r="1539" spans="1:15" s="144" customFormat="1" ht="15">
      <c r="A1539" s="342">
        <v>1540</v>
      </c>
      <c r="B1539" s="144" t="s">
        <v>5258</v>
      </c>
      <c r="C1539" s="144" t="s">
        <v>5259</v>
      </c>
      <c r="D1539" s="144" t="s">
        <v>5256</v>
      </c>
      <c r="E1539" s="144" t="str">
        <f>VLOOKUP(A1539,'2'!$X:$AB,2,FALSE)</f>
        <v>Within an hour</v>
      </c>
      <c r="F1539" s="144">
        <f>VLOOKUP($A1539,'2'!$X:$AB,3,FALSE)</f>
        <v>1</v>
      </c>
      <c r="G1539" s="144">
        <f>VLOOKUP($A1539,'2'!$X:$AB,4,FALSE)</f>
        <v>1</v>
      </c>
      <c r="H1539" s="343" t="str">
        <f>VLOOKUP($A1539,'2'!$X:$AB,5,FALSE)</f>
        <v>Yes</v>
      </c>
      <c r="J1539" s="144">
        <v>56.2</v>
      </c>
      <c r="K1539" s="144">
        <v>2709</v>
      </c>
      <c r="L1539" s="144" t="s">
        <v>5257</v>
      </c>
      <c r="M1539" s="144" t="s">
        <v>188</v>
      </c>
      <c r="N1539" s="144" t="s">
        <v>189</v>
      </c>
      <c r="O1539" s="343">
        <v>56.2</v>
      </c>
    </row>
    <row r="1540" spans="1:15" s="144" customFormat="1" ht="15">
      <c r="A1540" s="342">
        <v>1541</v>
      </c>
      <c r="B1540" s="144" t="s">
        <v>5260</v>
      </c>
      <c r="C1540" s="144" t="s">
        <v>5261</v>
      </c>
      <c r="D1540" s="144" t="s">
        <v>5256</v>
      </c>
      <c r="E1540" s="144" t="str">
        <f>VLOOKUP(A1540,'2'!$X:$AB,2,FALSE)</f>
        <v>Within a day</v>
      </c>
      <c r="F1540" s="144">
        <f>VLOOKUP($A1540,'2'!$X:$AB,3,FALSE)</f>
        <v>1</v>
      </c>
      <c r="G1540" s="144">
        <f>VLOOKUP($A1540,'2'!$X:$AB,4,FALSE)</f>
        <v>0.92</v>
      </c>
      <c r="H1540" s="343" t="str">
        <f>VLOOKUP($A1540,'2'!$X:$AB,5,FALSE)</f>
        <v>No</v>
      </c>
      <c r="J1540" s="144">
        <v>0.5</v>
      </c>
      <c r="K1540" s="144">
        <v>2713</v>
      </c>
      <c r="L1540" s="144" t="s">
        <v>5262</v>
      </c>
      <c r="M1540" s="144" t="s">
        <v>188</v>
      </c>
      <c r="N1540" s="144" t="s">
        <v>447</v>
      </c>
      <c r="O1540" s="343">
        <v>0.5</v>
      </c>
    </row>
    <row r="1541" spans="1:15" s="144" customFormat="1" ht="15">
      <c r="A1541" s="342">
        <v>1542</v>
      </c>
      <c r="B1541" s="144" t="s">
        <v>5263</v>
      </c>
      <c r="C1541" s="144" t="s">
        <v>5264</v>
      </c>
      <c r="D1541" s="144" t="s">
        <v>5265</v>
      </c>
      <c r="E1541" s="144" t="str">
        <f>VLOOKUP(A1541,'2'!$X:$AB,2,FALSE)</f>
        <v>Within an hour</v>
      </c>
      <c r="F1541" s="144">
        <f>VLOOKUP($A1541,'2'!$X:$AB,3,FALSE)</f>
        <v>1</v>
      </c>
      <c r="G1541" s="144">
        <f>VLOOKUP($A1541,'2'!$X:$AB,4,FALSE)</f>
        <v>0.82</v>
      </c>
      <c r="H1541" s="343" t="str">
        <f>VLOOKUP($A1541,'2'!$X:$AB,5,FALSE)</f>
        <v>No</v>
      </c>
      <c r="J1541" s="144">
        <v>40.19</v>
      </c>
      <c r="K1541" s="144">
        <v>2713</v>
      </c>
      <c r="L1541" s="144" t="s">
        <v>5262</v>
      </c>
      <c r="M1541" s="144" t="s">
        <v>176</v>
      </c>
      <c r="N1541" s="144" t="s">
        <v>511</v>
      </c>
      <c r="O1541" s="343">
        <v>40.19</v>
      </c>
    </row>
    <row r="1542" spans="1:15" s="144" customFormat="1" ht="15">
      <c r="A1542" s="342">
        <v>1543</v>
      </c>
      <c r="B1542" s="144" t="s">
        <v>5266</v>
      </c>
      <c r="C1542" s="144" t="s">
        <v>5267</v>
      </c>
      <c r="D1542" s="144" t="s">
        <v>5265</v>
      </c>
      <c r="E1542" s="144" t="str">
        <f>VLOOKUP(A1542,'2'!$X:$AB,2,FALSE)</f>
        <v>Within a day</v>
      </c>
      <c r="F1542" s="144">
        <f>VLOOKUP($A1542,'2'!$X:$AB,3,FALSE)</f>
        <v>1</v>
      </c>
      <c r="G1542" s="144">
        <f>VLOOKUP($A1542,'2'!$X:$AB,4,FALSE)</f>
        <v>1</v>
      </c>
      <c r="H1542" s="343" t="str">
        <f>VLOOKUP($A1542,'2'!$X:$AB,5,FALSE)</f>
        <v>No</v>
      </c>
      <c r="J1542" s="144">
        <v>1.99</v>
      </c>
      <c r="K1542" s="144">
        <v>2715</v>
      </c>
      <c r="L1542" s="144" t="s">
        <v>5268</v>
      </c>
      <c r="M1542" s="144" t="s">
        <v>188</v>
      </c>
      <c r="N1542" s="144" t="s">
        <v>582</v>
      </c>
      <c r="O1542" s="343">
        <v>1.99</v>
      </c>
    </row>
    <row r="1543" spans="1:15" s="144" customFormat="1" ht="15">
      <c r="A1543" s="342">
        <v>1544</v>
      </c>
      <c r="B1543" s="144" t="s">
        <v>5269</v>
      </c>
      <c r="C1543" s="144" t="s">
        <v>5270</v>
      </c>
      <c r="D1543" s="144" t="s">
        <v>5271</v>
      </c>
      <c r="E1543" s="144" t="str">
        <f>VLOOKUP(A1543,'2'!$X:$AB,2,FALSE)</f>
        <v>Within an hour</v>
      </c>
      <c r="F1543" s="144">
        <f>VLOOKUP($A1543,'2'!$X:$AB,3,FALSE)</f>
        <v>1</v>
      </c>
      <c r="G1543" s="144">
        <f>VLOOKUP($A1543,'2'!$X:$AB,4,FALSE)</f>
        <v>1</v>
      </c>
      <c r="H1543" s="343" t="str">
        <f>VLOOKUP($A1543,'2'!$X:$AB,5,FALSE)</f>
        <v>No</v>
      </c>
      <c r="J1543" s="144">
        <v>1.72</v>
      </c>
      <c r="K1543" s="144">
        <v>2718</v>
      </c>
      <c r="L1543" s="144" t="s">
        <v>5272</v>
      </c>
      <c r="M1543" s="144" t="s">
        <v>188</v>
      </c>
      <c r="N1543" s="144" t="s">
        <v>315</v>
      </c>
      <c r="O1543" s="343">
        <v>1.72</v>
      </c>
    </row>
    <row r="1544" spans="1:15" s="144" customFormat="1" ht="15">
      <c r="A1544" s="342">
        <v>1545</v>
      </c>
      <c r="B1544" s="144" t="s">
        <v>5273</v>
      </c>
      <c r="C1544" s="144" t="s">
        <v>5274</v>
      </c>
      <c r="D1544" s="144" t="s">
        <v>5271</v>
      </c>
      <c r="E1544" s="144">
        <f>VLOOKUP(A1544,'2'!$X:$AB,2,FALSE)</f>
        <v>0</v>
      </c>
      <c r="F1544" s="144">
        <f>VLOOKUP($A1544,'2'!$X:$AB,3,FALSE)</f>
        <v>0</v>
      </c>
      <c r="G1544" s="144">
        <f>VLOOKUP($A1544,'2'!$X:$AB,4,FALSE)</f>
        <v>0</v>
      </c>
      <c r="H1544" s="343">
        <f>VLOOKUP($A1544,'2'!$X:$AB,5,FALSE)</f>
        <v>0</v>
      </c>
      <c r="J1544" s="144">
        <v>19.989999999999998</v>
      </c>
      <c r="K1544" s="144">
        <v>2720</v>
      </c>
      <c r="L1544" s="144" t="s">
        <v>5275</v>
      </c>
      <c r="M1544" s="144" t="s">
        <v>188</v>
      </c>
      <c r="N1544" s="144" t="s">
        <v>582</v>
      </c>
      <c r="O1544" s="343">
        <v>19.989999999999998</v>
      </c>
    </row>
    <row r="1545" spans="1:15" s="144" customFormat="1" ht="15">
      <c r="A1545" s="342">
        <v>1546</v>
      </c>
      <c r="B1545" s="144" t="s">
        <v>5276</v>
      </c>
      <c r="C1545" s="144" t="s">
        <v>5277</v>
      </c>
      <c r="D1545" s="144" t="s">
        <v>5278</v>
      </c>
      <c r="E1545" s="144">
        <f>VLOOKUP(A1545,'2'!$X:$AB,2,FALSE)</f>
        <v>0</v>
      </c>
      <c r="F1545" s="144">
        <f>VLOOKUP($A1545,'2'!$X:$AB,3,FALSE)</f>
        <v>0</v>
      </c>
      <c r="G1545" s="144">
        <f>VLOOKUP($A1545,'2'!$X:$AB,4,FALSE)</f>
        <v>0</v>
      </c>
      <c r="H1545" s="343">
        <f>VLOOKUP($A1545,'2'!$X:$AB,5,FALSE)</f>
        <v>0</v>
      </c>
      <c r="J1545" s="144">
        <v>7.44</v>
      </c>
      <c r="K1545" s="144">
        <v>2724</v>
      </c>
      <c r="L1545" s="144" t="s">
        <v>5279</v>
      </c>
      <c r="M1545" s="144" t="s">
        <v>188</v>
      </c>
      <c r="N1545" s="144" t="s">
        <v>315</v>
      </c>
      <c r="O1545" s="343">
        <v>7.44</v>
      </c>
    </row>
    <row r="1546" spans="1:15" s="144" customFormat="1" ht="15">
      <c r="A1546" s="342">
        <v>1547</v>
      </c>
      <c r="B1546" s="144" t="s">
        <v>5280</v>
      </c>
      <c r="C1546" s="144" t="s">
        <v>5281</v>
      </c>
      <c r="D1546" s="144" t="s">
        <v>5282</v>
      </c>
      <c r="E1546" s="144" t="str">
        <f>VLOOKUP(A1546,'2'!$X:$AB,2,FALSE)</f>
        <v>Within an hour</v>
      </c>
      <c r="F1546" s="144">
        <f>VLOOKUP($A1546,'2'!$X:$AB,3,FALSE)</f>
        <v>1</v>
      </c>
      <c r="G1546" s="144">
        <f>VLOOKUP($A1546,'2'!$X:$AB,4,FALSE)</f>
        <v>1</v>
      </c>
      <c r="H1546" s="343" t="str">
        <f>VLOOKUP($A1546,'2'!$X:$AB,5,FALSE)</f>
        <v>Yes</v>
      </c>
      <c r="J1546" s="144">
        <v>7.37</v>
      </c>
      <c r="K1546" s="144">
        <v>2724</v>
      </c>
      <c r="L1546" s="144" t="s">
        <v>5279</v>
      </c>
      <c r="M1546" s="144" t="s">
        <v>188</v>
      </c>
      <c r="N1546" s="144" t="s">
        <v>315</v>
      </c>
      <c r="O1546" s="343">
        <v>7.37</v>
      </c>
    </row>
    <row r="1547" spans="1:15" s="144" customFormat="1" ht="15">
      <c r="A1547" s="342">
        <v>1548</v>
      </c>
      <c r="B1547" s="144" t="s">
        <v>5283</v>
      </c>
      <c r="C1547" s="144" t="s">
        <v>5284</v>
      </c>
      <c r="D1547" s="144" t="s">
        <v>5282</v>
      </c>
      <c r="E1547" s="144" t="str">
        <f>VLOOKUP(A1547,'2'!$X:$AB,2,FALSE)</f>
        <v>Within a few hours</v>
      </c>
      <c r="F1547" s="144">
        <f>VLOOKUP($A1547,'2'!$X:$AB,3,FALSE)</f>
        <v>1</v>
      </c>
      <c r="G1547" s="144">
        <f>VLOOKUP($A1547,'2'!$X:$AB,4,FALSE)</f>
        <v>1</v>
      </c>
      <c r="H1547" s="343" t="str">
        <f>VLOOKUP($A1547,'2'!$X:$AB,5,FALSE)</f>
        <v>No</v>
      </c>
      <c r="J1547" s="144">
        <v>6.17</v>
      </c>
      <c r="K1547" s="144">
        <v>2725</v>
      </c>
      <c r="L1547" s="144" t="s">
        <v>5285</v>
      </c>
      <c r="M1547" s="144" t="s">
        <v>188</v>
      </c>
      <c r="N1547" s="144" t="s">
        <v>165</v>
      </c>
      <c r="O1547" s="343">
        <v>6.17</v>
      </c>
    </row>
    <row r="1548" spans="1:15" s="144" customFormat="1" ht="15">
      <c r="A1548" s="342">
        <v>1549</v>
      </c>
      <c r="B1548" s="144" t="s">
        <v>5286</v>
      </c>
      <c r="C1548" s="144" t="s">
        <v>5287</v>
      </c>
      <c r="D1548" s="144" t="s">
        <v>5288</v>
      </c>
      <c r="E1548" s="144" t="str">
        <f>VLOOKUP(A1548,'2'!$X:$AB,2,FALSE)</f>
        <v>Within a few hours</v>
      </c>
      <c r="F1548" s="144">
        <f>VLOOKUP($A1548,'2'!$X:$AB,3,FALSE)</f>
        <v>0.93</v>
      </c>
      <c r="G1548" s="144">
        <f>VLOOKUP($A1548,'2'!$X:$AB,4,FALSE)</f>
        <v>0.87</v>
      </c>
      <c r="H1548" s="343" t="str">
        <f>VLOOKUP($A1548,'2'!$X:$AB,5,FALSE)</f>
        <v>No</v>
      </c>
      <c r="J1548" s="144">
        <v>23.78</v>
      </c>
      <c r="K1548" s="144">
        <v>2729</v>
      </c>
      <c r="L1548" s="144" t="s">
        <v>5289</v>
      </c>
      <c r="M1548" s="144" t="s">
        <v>176</v>
      </c>
      <c r="N1548" s="144" t="s">
        <v>511</v>
      </c>
      <c r="O1548" s="343">
        <v>23.78</v>
      </c>
    </row>
    <row r="1549" spans="1:15" s="144" customFormat="1" ht="15">
      <c r="A1549" s="342">
        <v>1550</v>
      </c>
      <c r="B1549" s="144" t="s">
        <v>5290</v>
      </c>
      <c r="C1549" s="144" t="s">
        <v>5291</v>
      </c>
      <c r="D1549" s="144" t="s">
        <v>5288</v>
      </c>
      <c r="E1549" s="144" t="str">
        <f>VLOOKUP(A1549,'2'!$X:$AB,2,FALSE)</f>
        <v>Within an hour</v>
      </c>
      <c r="F1549" s="144">
        <f>VLOOKUP($A1549,'2'!$X:$AB,3,FALSE)</f>
        <v>1</v>
      </c>
      <c r="G1549" s="144">
        <f>VLOOKUP($A1549,'2'!$X:$AB,4,FALSE)</f>
        <v>0.97</v>
      </c>
      <c r="H1549" s="343" t="str">
        <f>VLOOKUP($A1549,'2'!$X:$AB,5,FALSE)</f>
        <v>Yes</v>
      </c>
      <c r="J1549" s="144">
        <v>7.18</v>
      </c>
      <c r="K1549" s="144">
        <v>2737</v>
      </c>
      <c r="L1549" s="144" t="s">
        <v>5292</v>
      </c>
      <c r="M1549" s="144" t="s">
        <v>188</v>
      </c>
      <c r="N1549" s="144" t="s">
        <v>582</v>
      </c>
      <c r="O1549" s="343">
        <v>7.18</v>
      </c>
    </row>
    <row r="1550" spans="1:15" s="144" customFormat="1" ht="15">
      <c r="A1550" s="342">
        <v>1551</v>
      </c>
      <c r="B1550" s="144" t="s">
        <v>5293</v>
      </c>
      <c r="C1550" s="144" t="s">
        <v>5294</v>
      </c>
      <c r="D1550" s="144" t="s">
        <v>5288</v>
      </c>
      <c r="E1550" s="144" t="str">
        <f>VLOOKUP(A1550,'2'!$X:$AB,2,FALSE)</f>
        <v>Within a day</v>
      </c>
      <c r="F1550" s="144">
        <f>VLOOKUP($A1550,'2'!$X:$AB,3,FALSE)</f>
        <v>0.6</v>
      </c>
      <c r="G1550" s="144">
        <f>VLOOKUP($A1550,'2'!$X:$AB,4,FALSE)</f>
        <v>0.86</v>
      </c>
      <c r="H1550" s="343" t="str">
        <f>VLOOKUP($A1550,'2'!$X:$AB,5,FALSE)</f>
        <v>No</v>
      </c>
      <c r="J1550" s="144">
        <v>8.7799999999999994</v>
      </c>
      <c r="K1550" s="144">
        <v>2737</v>
      </c>
      <c r="L1550" s="144" t="s">
        <v>5292</v>
      </c>
      <c r="M1550" s="144" t="s">
        <v>188</v>
      </c>
      <c r="N1550" s="144" t="s">
        <v>463</v>
      </c>
      <c r="O1550" s="343">
        <v>8.7799999999999994</v>
      </c>
    </row>
    <row r="1551" spans="1:15" s="144" customFormat="1" ht="15">
      <c r="A1551" s="342">
        <v>1552</v>
      </c>
      <c r="B1551" s="144" t="s">
        <v>5295</v>
      </c>
      <c r="C1551" s="144" t="s">
        <v>5296</v>
      </c>
      <c r="D1551" s="144" t="s">
        <v>5297</v>
      </c>
      <c r="E1551" s="144" t="str">
        <f>VLOOKUP(A1551,'2'!$X:$AB,2,FALSE)</f>
        <v>Within an hour</v>
      </c>
      <c r="F1551" s="144">
        <f>VLOOKUP($A1551,'2'!$X:$AB,3,FALSE)</f>
        <v>1</v>
      </c>
      <c r="G1551" s="144">
        <f>VLOOKUP($A1551,'2'!$X:$AB,4,FALSE)</f>
        <v>0.96</v>
      </c>
      <c r="H1551" s="343" t="str">
        <f>VLOOKUP($A1551,'2'!$X:$AB,5,FALSE)</f>
        <v>No</v>
      </c>
      <c r="J1551" s="144">
        <v>1.99</v>
      </c>
      <c r="K1551" s="144">
        <v>2738</v>
      </c>
      <c r="L1551" s="144" t="s">
        <v>5298</v>
      </c>
      <c r="M1551" s="144" t="s">
        <v>188</v>
      </c>
      <c r="N1551" s="144" t="s">
        <v>582</v>
      </c>
      <c r="O1551" s="343">
        <v>1.99</v>
      </c>
    </row>
    <row r="1552" spans="1:15" s="144" customFormat="1" ht="15">
      <c r="A1552" s="342">
        <v>1553</v>
      </c>
      <c r="B1552" s="144" t="s">
        <v>5299</v>
      </c>
      <c r="C1552" s="144" t="s">
        <v>5300</v>
      </c>
      <c r="D1552" s="144" t="s">
        <v>5297</v>
      </c>
      <c r="E1552" s="144" t="str">
        <f>VLOOKUP(A1552,'2'!$X:$AB,2,FALSE)</f>
        <v>Within a day</v>
      </c>
      <c r="F1552" s="144">
        <f>VLOOKUP($A1552,'2'!$X:$AB,3,FALSE)</f>
        <v>0.8</v>
      </c>
      <c r="G1552" s="144">
        <f>VLOOKUP($A1552,'2'!$X:$AB,4,FALSE)</f>
        <v>0.69</v>
      </c>
      <c r="H1552" s="343" t="str">
        <f>VLOOKUP($A1552,'2'!$X:$AB,5,FALSE)</f>
        <v>No</v>
      </c>
      <c r="J1552" s="144">
        <v>5.99</v>
      </c>
      <c r="K1552" s="144">
        <v>2741</v>
      </c>
      <c r="L1552" s="144" t="s">
        <v>5301</v>
      </c>
      <c r="M1552" s="144" t="s">
        <v>188</v>
      </c>
      <c r="N1552" s="144" t="s">
        <v>266</v>
      </c>
      <c r="O1552" s="343">
        <v>5.99</v>
      </c>
    </row>
    <row r="1553" spans="1:15" s="144" customFormat="1" ht="15">
      <c r="A1553" s="342">
        <v>1554</v>
      </c>
      <c r="B1553" s="144" t="s">
        <v>5302</v>
      </c>
      <c r="C1553" s="144" t="s">
        <v>5303</v>
      </c>
      <c r="D1553" s="144" t="s">
        <v>5297</v>
      </c>
      <c r="E1553" s="144" t="str">
        <f>VLOOKUP(A1553,'2'!$X:$AB,2,FALSE)</f>
        <v>Within an hour</v>
      </c>
      <c r="F1553" s="144">
        <f>VLOOKUP($A1553,'2'!$X:$AB,3,FALSE)</f>
        <v>0.83</v>
      </c>
      <c r="G1553" s="144">
        <f>VLOOKUP($A1553,'2'!$X:$AB,4,FALSE)</f>
        <v>0.72</v>
      </c>
      <c r="H1553" s="343" t="str">
        <f>VLOOKUP($A1553,'2'!$X:$AB,5,FALSE)</f>
        <v>No</v>
      </c>
      <c r="J1553" s="144">
        <v>64.66</v>
      </c>
      <c r="K1553" s="144">
        <v>2745</v>
      </c>
      <c r="L1553" s="144" t="s">
        <v>5304</v>
      </c>
      <c r="M1553" s="144" t="s">
        <v>176</v>
      </c>
      <c r="N1553" s="144" t="s">
        <v>597</v>
      </c>
      <c r="O1553" s="343">
        <v>64.66</v>
      </c>
    </row>
    <row r="1554" spans="1:15" s="144" customFormat="1" ht="15">
      <c r="A1554" s="342">
        <v>1555</v>
      </c>
      <c r="B1554" s="144" t="s">
        <v>5305</v>
      </c>
      <c r="C1554" s="144" t="s">
        <v>5306</v>
      </c>
      <c r="D1554" s="144" t="s">
        <v>5297</v>
      </c>
      <c r="E1554" s="144" t="str">
        <f>VLOOKUP(A1554,'2'!$X:$AB,2,FALSE)</f>
        <v>A few days or more</v>
      </c>
      <c r="F1554" s="144">
        <f>VLOOKUP($A1554,'2'!$X:$AB,3,FALSE)</f>
        <v>0</v>
      </c>
      <c r="G1554" s="144">
        <f>VLOOKUP($A1554,'2'!$X:$AB,4,FALSE)</f>
        <v>0</v>
      </c>
      <c r="H1554" s="343" t="str">
        <f>VLOOKUP($A1554,'2'!$X:$AB,5,FALSE)</f>
        <v>No</v>
      </c>
      <c r="J1554" s="144">
        <v>12.52</v>
      </c>
      <c r="K1554" s="144">
        <v>2747</v>
      </c>
      <c r="L1554" s="144" t="s">
        <v>5307</v>
      </c>
      <c r="M1554" s="144" t="s">
        <v>188</v>
      </c>
      <c r="N1554" s="144" t="s">
        <v>189</v>
      </c>
      <c r="O1554" s="343">
        <v>12.52</v>
      </c>
    </row>
    <row r="1555" spans="1:15" s="144" customFormat="1" ht="15">
      <c r="A1555" s="342">
        <v>1556</v>
      </c>
      <c r="B1555" s="144" t="s">
        <v>5308</v>
      </c>
      <c r="C1555" s="144" t="s">
        <v>5309</v>
      </c>
      <c r="D1555" s="144" t="s">
        <v>5310</v>
      </c>
      <c r="E1555" s="144" t="str">
        <f>VLOOKUP(A1555,'2'!$X:$AB,2,FALSE)</f>
        <v>Within a day</v>
      </c>
      <c r="F1555" s="144">
        <f>VLOOKUP($A1555,'2'!$X:$AB,3,FALSE)</f>
        <v>1</v>
      </c>
      <c r="G1555" s="144">
        <f>VLOOKUP($A1555,'2'!$X:$AB,4,FALSE)</f>
        <v>1</v>
      </c>
      <c r="H1555" s="343" t="str">
        <f>VLOOKUP($A1555,'2'!$X:$AB,5,FALSE)</f>
        <v>Yes</v>
      </c>
      <c r="J1555" s="144">
        <v>64.66</v>
      </c>
      <c r="K1555" s="144">
        <v>2747</v>
      </c>
      <c r="L1555" s="144" t="s">
        <v>5307</v>
      </c>
      <c r="M1555" s="144" t="s">
        <v>176</v>
      </c>
      <c r="N1555" s="144" t="s">
        <v>597</v>
      </c>
      <c r="O1555" s="343">
        <v>64.66</v>
      </c>
    </row>
    <row r="1556" spans="1:15" s="144" customFormat="1" ht="15">
      <c r="A1556" s="342">
        <v>1557</v>
      </c>
      <c r="B1556" s="144" t="s">
        <v>5311</v>
      </c>
      <c r="C1556" s="144" t="s">
        <v>5312</v>
      </c>
      <c r="D1556" s="144" t="s">
        <v>5310</v>
      </c>
      <c r="E1556" s="144" t="str">
        <f>VLOOKUP(A1556,'2'!$X:$AB,2,FALSE)</f>
        <v>Within an hour</v>
      </c>
      <c r="F1556" s="144">
        <f>VLOOKUP($A1556,'2'!$X:$AB,3,FALSE)</f>
        <v>1</v>
      </c>
      <c r="G1556" s="144">
        <f>VLOOKUP($A1556,'2'!$X:$AB,4,FALSE)</f>
        <v>1</v>
      </c>
      <c r="H1556" s="343" t="str">
        <f>VLOOKUP($A1556,'2'!$X:$AB,5,FALSE)</f>
        <v>Yes</v>
      </c>
      <c r="J1556" s="144">
        <v>19.989999999999998</v>
      </c>
      <c r="K1556" s="144">
        <v>2750</v>
      </c>
      <c r="L1556" s="144" t="s">
        <v>5313</v>
      </c>
      <c r="M1556" s="144" t="s">
        <v>188</v>
      </c>
      <c r="N1556" s="144" t="s">
        <v>463</v>
      </c>
      <c r="O1556" s="343">
        <v>19.989999999999998</v>
      </c>
    </row>
    <row r="1557" spans="1:15" s="144" customFormat="1" ht="15">
      <c r="A1557" s="342">
        <v>1558</v>
      </c>
      <c r="B1557" s="144" t="s">
        <v>5314</v>
      </c>
      <c r="C1557" s="144" t="s">
        <v>5315</v>
      </c>
      <c r="D1557" s="144" t="s">
        <v>5316</v>
      </c>
      <c r="E1557" s="144" t="str">
        <f>VLOOKUP(A1557,'2'!$X:$AB,2,FALSE)</f>
        <v>Within an hour</v>
      </c>
      <c r="F1557" s="144">
        <f>VLOOKUP($A1557,'2'!$X:$AB,3,FALSE)</f>
        <v>1</v>
      </c>
      <c r="G1557" s="144">
        <f>VLOOKUP($A1557,'2'!$X:$AB,4,FALSE)</f>
        <v>0.98</v>
      </c>
      <c r="H1557" s="343" t="str">
        <f>VLOOKUP($A1557,'2'!$X:$AB,5,FALSE)</f>
        <v>Yes</v>
      </c>
      <c r="J1557" s="144">
        <v>5.53</v>
      </c>
      <c r="K1557" s="144">
        <v>2760</v>
      </c>
      <c r="L1557" s="144" t="s">
        <v>5317</v>
      </c>
      <c r="M1557" s="144" t="s">
        <v>188</v>
      </c>
      <c r="N1557" s="144" t="s">
        <v>165</v>
      </c>
      <c r="O1557" s="343">
        <v>5.53</v>
      </c>
    </row>
    <row r="1558" spans="1:15" s="144" customFormat="1" ht="15">
      <c r="A1558" s="342">
        <v>1559</v>
      </c>
      <c r="B1558" s="144" t="s">
        <v>5318</v>
      </c>
      <c r="C1558" s="144" t="s">
        <v>5319</v>
      </c>
      <c r="D1558" s="144" t="s">
        <v>5320</v>
      </c>
      <c r="E1558" s="144">
        <f>VLOOKUP(A1558,'2'!$X:$AB,2,FALSE)</f>
        <v>0</v>
      </c>
      <c r="F1558" s="144">
        <f>VLOOKUP($A1558,'2'!$X:$AB,3,FALSE)</f>
        <v>0</v>
      </c>
      <c r="G1558" s="144">
        <f>VLOOKUP($A1558,'2'!$X:$AB,4,FALSE)</f>
        <v>0</v>
      </c>
      <c r="H1558" s="343">
        <f>VLOOKUP($A1558,'2'!$X:$AB,5,FALSE)</f>
        <v>0</v>
      </c>
      <c r="J1558" s="144">
        <v>6.64</v>
      </c>
      <c r="K1558" s="144">
        <v>2764</v>
      </c>
      <c r="L1558" s="144" t="s">
        <v>5321</v>
      </c>
      <c r="M1558" s="144" t="s">
        <v>188</v>
      </c>
      <c r="N1558" s="144" t="s">
        <v>463</v>
      </c>
      <c r="O1558" s="343">
        <v>6.64</v>
      </c>
    </row>
    <row r="1559" spans="1:15" s="144" customFormat="1" ht="15">
      <c r="A1559" s="342">
        <v>1560</v>
      </c>
      <c r="B1559" s="144" t="s">
        <v>5322</v>
      </c>
      <c r="C1559" s="144" t="s">
        <v>5323</v>
      </c>
      <c r="D1559" s="144" t="s">
        <v>5320</v>
      </c>
      <c r="E1559" s="144" t="str">
        <f>VLOOKUP(A1559,'2'!$X:$AB,2,FALSE)</f>
        <v>Within a day</v>
      </c>
      <c r="F1559" s="144">
        <f>VLOOKUP($A1559,'2'!$X:$AB,3,FALSE)</f>
        <v>1</v>
      </c>
      <c r="G1559" s="144">
        <f>VLOOKUP($A1559,'2'!$X:$AB,4,FALSE)</f>
        <v>0.6</v>
      </c>
      <c r="H1559" s="343" t="str">
        <f>VLOOKUP($A1559,'2'!$X:$AB,5,FALSE)</f>
        <v>No</v>
      </c>
      <c r="J1559" s="144">
        <v>2.27</v>
      </c>
      <c r="K1559" s="144">
        <v>2765</v>
      </c>
      <c r="L1559" s="144" t="s">
        <v>5324</v>
      </c>
      <c r="M1559" s="144" t="s">
        <v>188</v>
      </c>
      <c r="N1559" s="144" t="s">
        <v>165</v>
      </c>
      <c r="O1559" s="343">
        <v>2.27</v>
      </c>
    </row>
    <row r="1560" spans="1:15" s="144" customFormat="1" ht="15">
      <c r="A1560" s="342">
        <v>1561</v>
      </c>
      <c r="B1560" s="144" t="s">
        <v>5325</v>
      </c>
      <c r="C1560" s="144" t="s">
        <v>5326</v>
      </c>
      <c r="D1560" s="144" t="s">
        <v>5320</v>
      </c>
      <c r="E1560" s="144" t="str">
        <f>VLOOKUP(A1560,'2'!$X:$AB,2,FALSE)</f>
        <v>Within an hour</v>
      </c>
      <c r="F1560" s="144">
        <f>VLOOKUP($A1560,'2'!$X:$AB,3,FALSE)</f>
        <v>1</v>
      </c>
      <c r="G1560" s="144">
        <f>VLOOKUP($A1560,'2'!$X:$AB,4,FALSE)</f>
        <v>1</v>
      </c>
      <c r="H1560" s="343" t="str">
        <f>VLOOKUP($A1560,'2'!$X:$AB,5,FALSE)</f>
        <v>Yes</v>
      </c>
      <c r="J1560" s="144">
        <v>2.36</v>
      </c>
      <c r="K1560" s="144">
        <v>2770</v>
      </c>
      <c r="L1560" s="144" t="s">
        <v>5327</v>
      </c>
      <c r="M1560" s="144" t="s">
        <v>188</v>
      </c>
      <c r="N1560" s="144" t="s">
        <v>165</v>
      </c>
      <c r="O1560" s="343">
        <v>2.36</v>
      </c>
    </row>
    <row r="1561" spans="1:15" s="144" customFormat="1" ht="15">
      <c r="A1561" s="342">
        <v>1562</v>
      </c>
      <c r="B1561" s="144" t="s">
        <v>5328</v>
      </c>
      <c r="C1561" s="144" t="s">
        <v>5329</v>
      </c>
      <c r="D1561" s="144" t="s">
        <v>5330</v>
      </c>
      <c r="E1561" s="144" t="str">
        <f>VLOOKUP(A1561,'2'!$X:$AB,2,FALSE)</f>
        <v>Within a day</v>
      </c>
      <c r="F1561" s="144">
        <f>VLOOKUP($A1561,'2'!$X:$AB,3,FALSE)</f>
        <v>0.6</v>
      </c>
      <c r="G1561" s="144">
        <f>VLOOKUP($A1561,'2'!$X:$AB,4,FALSE)</f>
        <v>0.85</v>
      </c>
      <c r="H1561" s="343" t="str">
        <f>VLOOKUP($A1561,'2'!$X:$AB,5,FALSE)</f>
        <v>No</v>
      </c>
      <c r="J1561" s="144">
        <v>0.99</v>
      </c>
      <c r="K1561" s="144">
        <v>2771</v>
      </c>
      <c r="L1561" s="144" t="s">
        <v>5331</v>
      </c>
      <c r="M1561" s="144" t="s">
        <v>188</v>
      </c>
      <c r="N1561" s="144" t="s">
        <v>708</v>
      </c>
      <c r="O1561" s="343">
        <v>0.99</v>
      </c>
    </row>
    <row r="1562" spans="1:15" s="144" customFormat="1" ht="15">
      <c r="A1562" s="342">
        <v>1563</v>
      </c>
      <c r="B1562" s="144" t="s">
        <v>5332</v>
      </c>
      <c r="C1562" s="144" t="s">
        <v>5333</v>
      </c>
      <c r="D1562" s="144" t="s">
        <v>5334</v>
      </c>
      <c r="E1562" s="144">
        <f>VLOOKUP(A1562,'2'!$X:$AB,2,FALSE)</f>
        <v>0</v>
      </c>
      <c r="F1562" s="144">
        <f>VLOOKUP($A1562,'2'!$X:$AB,3,FALSE)</f>
        <v>0</v>
      </c>
      <c r="G1562" s="144">
        <f>VLOOKUP($A1562,'2'!$X:$AB,4,FALSE)</f>
        <v>0</v>
      </c>
      <c r="H1562" s="343">
        <f>VLOOKUP($A1562,'2'!$X:$AB,5,FALSE)</f>
        <v>0</v>
      </c>
      <c r="J1562" s="144">
        <v>5.74</v>
      </c>
      <c r="K1562" s="144">
        <v>2773</v>
      </c>
      <c r="L1562" s="144" t="s">
        <v>5335</v>
      </c>
      <c r="M1562" s="144" t="s">
        <v>188</v>
      </c>
      <c r="N1562" s="144" t="s">
        <v>369</v>
      </c>
      <c r="O1562" s="343">
        <v>5.74</v>
      </c>
    </row>
    <row r="1563" spans="1:15" s="144" customFormat="1" ht="15">
      <c r="A1563" s="342">
        <v>1564</v>
      </c>
      <c r="B1563" s="144" t="s">
        <v>5336</v>
      </c>
      <c r="C1563" s="144" t="s">
        <v>5337</v>
      </c>
      <c r="D1563" s="144" t="s">
        <v>5334</v>
      </c>
      <c r="E1563" s="144" t="str">
        <f>VLOOKUP(A1563,'2'!$X:$AB,2,FALSE)</f>
        <v>Within an hour</v>
      </c>
      <c r="F1563" s="144">
        <f>VLOOKUP($A1563,'2'!$X:$AB,3,FALSE)</f>
        <v>1</v>
      </c>
      <c r="G1563" s="144">
        <f>VLOOKUP($A1563,'2'!$X:$AB,4,FALSE)</f>
        <v>0.98</v>
      </c>
      <c r="H1563" s="343" t="str">
        <f>VLOOKUP($A1563,'2'!$X:$AB,5,FALSE)</f>
        <v>Yes</v>
      </c>
      <c r="J1563" s="144">
        <v>24.49</v>
      </c>
      <c r="K1563" s="144">
        <v>2775</v>
      </c>
      <c r="L1563" s="144" t="s">
        <v>5338</v>
      </c>
      <c r="M1563" s="144" t="s">
        <v>188</v>
      </c>
      <c r="N1563" s="144" t="s">
        <v>283</v>
      </c>
      <c r="O1563" s="343">
        <v>24.49</v>
      </c>
    </row>
    <row r="1564" spans="1:15" s="144" customFormat="1" ht="15">
      <c r="A1564" s="342">
        <v>1565</v>
      </c>
      <c r="B1564" s="144" t="s">
        <v>5339</v>
      </c>
      <c r="C1564" s="144" t="s">
        <v>5340</v>
      </c>
      <c r="D1564" s="144" t="s">
        <v>5334</v>
      </c>
      <c r="E1564" s="144" t="str">
        <f>VLOOKUP(A1564,'2'!$X:$AB,2,FALSE)</f>
        <v>Within an hour</v>
      </c>
      <c r="F1564" s="144">
        <f>VLOOKUP($A1564,'2'!$X:$AB,3,FALSE)</f>
        <v>1</v>
      </c>
      <c r="G1564" s="144">
        <f>VLOOKUP($A1564,'2'!$X:$AB,4,FALSE)</f>
        <v>0.93</v>
      </c>
      <c r="H1564" s="343" t="str">
        <f>VLOOKUP($A1564,'2'!$X:$AB,5,FALSE)</f>
        <v>Yes</v>
      </c>
      <c r="J1564" s="144">
        <v>30</v>
      </c>
      <c r="K1564" s="144">
        <v>2776</v>
      </c>
      <c r="L1564" s="144" t="s">
        <v>5341</v>
      </c>
      <c r="M1564" s="144" t="s">
        <v>176</v>
      </c>
      <c r="N1564" s="144" t="s">
        <v>177</v>
      </c>
      <c r="O1564" s="343">
        <v>30</v>
      </c>
    </row>
    <row r="1565" spans="1:15" s="144" customFormat="1" ht="15">
      <c r="A1565" s="342">
        <v>1566</v>
      </c>
      <c r="B1565" s="144" t="s">
        <v>5342</v>
      </c>
      <c r="C1565" s="144" t="s">
        <v>5343</v>
      </c>
      <c r="D1565" s="144" t="s">
        <v>5344</v>
      </c>
      <c r="E1565" s="144" t="str">
        <f>VLOOKUP(A1565,'2'!$X:$AB,2,FALSE)</f>
        <v>Within a few hours</v>
      </c>
      <c r="F1565" s="144">
        <f>VLOOKUP($A1565,'2'!$X:$AB,3,FALSE)</f>
        <v>1</v>
      </c>
      <c r="G1565" s="144">
        <f>VLOOKUP($A1565,'2'!$X:$AB,4,FALSE)</f>
        <v>0.68</v>
      </c>
      <c r="H1565" s="343" t="str">
        <f>VLOOKUP($A1565,'2'!$X:$AB,5,FALSE)</f>
        <v>Yes</v>
      </c>
      <c r="J1565" s="144">
        <v>1</v>
      </c>
      <c r="K1565" s="144">
        <v>2776</v>
      </c>
      <c r="L1565" s="144" t="s">
        <v>5341</v>
      </c>
      <c r="M1565" s="144" t="s">
        <v>188</v>
      </c>
      <c r="N1565" s="144" t="s">
        <v>165</v>
      </c>
      <c r="O1565" s="343">
        <v>1</v>
      </c>
    </row>
    <row r="1566" spans="1:15" s="144" customFormat="1" ht="15">
      <c r="A1566" s="342">
        <v>1567</v>
      </c>
      <c r="B1566" s="144" t="s">
        <v>5345</v>
      </c>
      <c r="C1566" s="144" t="s">
        <v>5346</v>
      </c>
      <c r="D1566" s="144" t="s">
        <v>5344</v>
      </c>
      <c r="E1566" s="144" t="str">
        <f>VLOOKUP(A1566,'2'!$X:$AB,2,FALSE)</f>
        <v>Within a day</v>
      </c>
      <c r="F1566" s="144">
        <f>VLOOKUP($A1566,'2'!$X:$AB,3,FALSE)</f>
        <v>1</v>
      </c>
      <c r="G1566" s="144">
        <f>VLOOKUP($A1566,'2'!$X:$AB,4,FALSE)</f>
        <v>0.97</v>
      </c>
      <c r="H1566" s="343" t="str">
        <f>VLOOKUP($A1566,'2'!$X:$AB,5,FALSE)</f>
        <v>Yes</v>
      </c>
      <c r="J1566" s="144">
        <v>8.99</v>
      </c>
      <c r="K1566" s="144">
        <v>2778</v>
      </c>
      <c r="L1566" s="144" t="s">
        <v>5347</v>
      </c>
      <c r="M1566" s="144" t="s">
        <v>164</v>
      </c>
      <c r="N1566" s="144" t="s">
        <v>266</v>
      </c>
      <c r="O1566" s="343">
        <v>8.99</v>
      </c>
    </row>
    <row r="1567" spans="1:15" s="144" customFormat="1" ht="15">
      <c r="A1567" s="342">
        <v>1568</v>
      </c>
      <c r="B1567" s="144" t="s">
        <v>5348</v>
      </c>
      <c r="C1567" s="144" t="s">
        <v>5349</v>
      </c>
      <c r="D1567" s="144" t="s">
        <v>5350</v>
      </c>
      <c r="E1567" s="144" t="str">
        <f>VLOOKUP(A1567,'2'!$X:$AB,2,FALSE)</f>
        <v>Within a day</v>
      </c>
      <c r="F1567" s="144">
        <f>VLOOKUP($A1567,'2'!$X:$AB,3,FALSE)</f>
        <v>1</v>
      </c>
      <c r="G1567" s="144">
        <f>VLOOKUP($A1567,'2'!$X:$AB,4,FALSE)</f>
        <v>1</v>
      </c>
      <c r="H1567" s="343" t="str">
        <f>VLOOKUP($A1567,'2'!$X:$AB,5,FALSE)</f>
        <v>No</v>
      </c>
      <c r="J1567" s="144">
        <v>8.99</v>
      </c>
      <c r="K1567" s="144">
        <v>2778</v>
      </c>
      <c r="L1567" s="144" t="s">
        <v>5347</v>
      </c>
      <c r="M1567" s="144" t="s">
        <v>188</v>
      </c>
      <c r="N1567" s="144" t="s">
        <v>266</v>
      </c>
      <c r="O1567" s="343">
        <v>8.99</v>
      </c>
    </row>
    <row r="1568" spans="1:15" s="144" customFormat="1" ht="15">
      <c r="A1568" s="342">
        <v>1569</v>
      </c>
      <c r="B1568" s="144" t="s">
        <v>5351</v>
      </c>
      <c r="C1568" s="144" t="s">
        <v>5352</v>
      </c>
      <c r="D1568" s="144" t="s">
        <v>5350</v>
      </c>
      <c r="E1568" s="144">
        <f>VLOOKUP(A1568,'2'!$X:$AB,2,FALSE)</f>
        <v>0</v>
      </c>
      <c r="F1568" s="144">
        <f>VLOOKUP($A1568,'2'!$X:$AB,3,FALSE)</f>
        <v>0</v>
      </c>
      <c r="G1568" s="144">
        <f>VLOOKUP($A1568,'2'!$X:$AB,4,FALSE)</f>
        <v>0</v>
      </c>
      <c r="H1568" s="343">
        <f>VLOOKUP($A1568,'2'!$X:$AB,5,FALSE)</f>
        <v>0</v>
      </c>
      <c r="J1568" s="144">
        <v>5.99</v>
      </c>
      <c r="K1568" s="144">
        <v>2779</v>
      </c>
      <c r="L1568" s="144" t="s">
        <v>5353</v>
      </c>
      <c r="M1568" s="144" t="s">
        <v>188</v>
      </c>
      <c r="N1568" s="144" t="s">
        <v>266</v>
      </c>
      <c r="O1568" s="343">
        <v>5.99</v>
      </c>
    </row>
    <row r="1569" spans="1:15" s="144" customFormat="1" ht="15">
      <c r="A1569" s="342">
        <v>1570</v>
      </c>
      <c r="B1569" s="144" t="s">
        <v>5354</v>
      </c>
      <c r="C1569" s="144" t="s">
        <v>5355</v>
      </c>
      <c r="D1569" s="144" t="s">
        <v>5350</v>
      </c>
      <c r="E1569" s="144">
        <f>VLOOKUP(A1569,'2'!$X:$AB,2,FALSE)</f>
        <v>0</v>
      </c>
      <c r="F1569" s="144">
        <f>VLOOKUP($A1569,'2'!$X:$AB,3,FALSE)</f>
        <v>0</v>
      </c>
      <c r="G1569" s="144">
        <f>VLOOKUP($A1569,'2'!$X:$AB,4,FALSE)</f>
        <v>0</v>
      </c>
      <c r="H1569" s="343">
        <f>VLOOKUP($A1569,'2'!$X:$AB,5,FALSE)</f>
        <v>0</v>
      </c>
      <c r="J1569" s="144">
        <v>6.05</v>
      </c>
      <c r="K1569" s="144">
        <v>2781</v>
      </c>
      <c r="L1569" s="144" t="s">
        <v>5356</v>
      </c>
      <c r="M1569" s="144" t="s">
        <v>188</v>
      </c>
      <c r="N1569" s="144" t="s">
        <v>369</v>
      </c>
      <c r="O1569" s="343">
        <v>6.05</v>
      </c>
    </row>
    <row r="1570" spans="1:15" s="144" customFormat="1" ht="15">
      <c r="A1570" s="342">
        <v>1571</v>
      </c>
      <c r="B1570" s="144" t="s">
        <v>5357</v>
      </c>
      <c r="C1570" s="144" t="s">
        <v>5358</v>
      </c>
      <c r="D1570" s="144" t="s">
        <v>5350</v>
      </c>
      <c r="E1570" s="144">
        <f>VLOOKUP(A1570,'2'!$X:$AB,2,FALSE)</f>
        <v>0</v>
      </c>
      <c r="F1570" s="144">
        <f>VLOOKUP($A1570,'2'!$X:$AB,3,FALSE)</f>
        <v>0</v>
      </c>
      <c r="G1570" s="144">
        <f>VLOOKUP($A1570,'2'!$X:$AB,4,FALSE)</f>
        <v>0</v>
      </c>
      <c r="H1570" s="343">
        <f>VLOOKUP($A1570,'2'!$X:$AB,5,FALSE)</f>
        <v>0</v>
      </c>
      <c r="J1570" s="144">
        <v>55.3</v>
      </c>
      <c r="K1570" s="144">
        <v>2781</v>
      </c>
      <c r="L1570" s="144" t="s">
        <v>5356</v>
      </c>
      <c r="M1570" s="144" t="s">
        <v>176</v>
      </c>
      <c r="N1570" s="144" t="s">
        <v>283</v>
      </c>
      <c r="O1570" s="343">
        <v>55.3</v>
      </c>
    </row>
    <row r="1571" spans="1:15" s="144" customFormat="1" ht="15">
      <c r="A1571" s="342">
        <v>1572</v>
      </c>
      <c r="B1571" s="144" t="s">
        <v>5359</v>
      </c>
      <c r="C1571" s="144" t="s">
        <v>5360</v>
      </c>
      <c r="D1571" s="144" t="s">
        <v>5361</v>
      </c>
      <c r="E1571" s="144" t="str">
        <f>VLOOKUP(A1571,'2'!$X:$AB,2,FALSE)</f>
        <v>Within an hour</v>
      </c>
      <c r="F1571" s="144">
        <f>VLOOKUP($A1571,'2'!$X:$AB,3,FALSE)</f>
        <v>1</v>
      </c>
      <c r="G1571" s="144">
        <f>VLOOKUP($A1571,'2'!$X:$AB,4,FALSE)</f>
        <v>1</v>
      </c>
      <c r="H1571" s="343" t="str">
        <f>VLOOKUP($A1571,'2'!$X:$AB,5,FALSE)</f>
        <v>No</v>
      </c>
      <c r="J1571" s="144">
        <v>8.19</v>
      </c>
      <c r="K1571" s="144">
        <v>2781</v>
      </c>
      <c r="L1571" s="144" t="s">
        <v>5356</v>
      </c>
      <c r="M1571" s="144" t="s">
        <v>188</v>
      </c>
      <c r="N1571" s="144" t="s">
        <v>315</v>
      </c>
      <c r="O1571" s="343">
        <v>8.19</v>
      </c>
    </row>
    <row r="1572" spans="1:15" s="144" customFormat="1" ht="15">
      <c r="A1572" s="342">
        <v>1573</v>
      </c>
      <c r="B1572" s="144" t="s">
        <v>5362</v>
      </c>
      <c r="C1572" s="144" t="s">
        <v>5363</v>
      </c>
      <c r="D1572" s="144" t="s">
        <v>5361</v>
      </c>
      <c r="E1572" s="144" t="str">
        <f>VLOOKUP(A1572,'2'!$X:$AB,2,FALSE)</f>
        <v>Within an hour</v>
      </c>
      <c r="F1572" s="144">
        <f>VLOOKUP($A1572,'2'!$X:$AB,3,FALSE)</f>
        <v>1</v>
      </c>
      <c r="G1572" s="144">
        <f>VLOOKUP($A1572,'2'!$X:$AB,4,FALSE)</f>
        <v>0.96</v>
      </c>
      <c r="H1572" s="343" t="str">
        <f>VLOOKUP($A1572,'2'!$X:$AB,5,FALSE)</f>
        <v>No</v>
      </c>
      <c r="J1572" s="144">
        <v>3.61</v>
      </c>
      <c r="K1572" s="144">
        <v>2787</v>
      </c>
      <c r="L1572" s="144" t="s">
        <v>5364</v>
      </c>
      <c r="M1572" s="144" t="s">
        <v>164</v>
      </c>
      <c r="N1572" s="144" t="s">
        <v>582</v>
      </c>
      <c r="O1572" s="343">
        <v>3.61</v>
      </c>
    </row>
    <row r="1573" spans="1:15" s="144" customFormat="1" ht="15">
      <c r="A1573" s="342">
        <v>1574</v>
      </c>
      <c r="B1573" s="144" t="s">
        <v>5365</v>
      </c>
      <c r="C1573" s="144" t="s">
        <v>5366</v>
      </c>
      <c r="D1573" s="144" t="s">
        <v>5367</v>
      </c>
      <c r="E1573" s="144" t="str">
        <f>VLOOKUP(A1573,'2'!$X:$AB,2,FALSE)</f>
        <v>Within an hour</v>
      </c>
      <c r="F1573" s="144">
        <f>VLOOKUP($A1573,'2'!$X:$AB,3,FALSE)</f>
        <v>1</v>
      </c>
      <c r="G1573" s="144">
        <f>VLOOKUP($A1573,'2'!$X:$AB,4,FALSE)</f>
        <v>1</v>
      </c>
      <c r="H1573" s="343" t="str">
        <f>VLOOKUP($A1573,'2'!$X:$AB,5,FALSE)</f>
        <v>No</v>
      </c>
      <c r="J1573" s="144">
        <v>0.7</v>
      </c>
      <c r="K1573" s="144">
        <v>2791</v>
      </c>
      <c r="L1573" s="144" t="s">
        <v>5368</v>
      </c>
      <c r="M1573" s="144" t="s">
        <v>188</v>
      </c>
      <c r="N1573" s="144" t="s">
        <v>165</v>
      </c>
      <c r="O1573" s="343">
        <v>0.7</v>
      </c>
    </row>
    <row r="1574" spans="1:15" s="144" customFormat="1" ht="15">
      <c r="A1574" s="342">
        <v>1575</v>
      </c>
      <c r="B1574" s="144" t="s">
        <v>5369</v>
      </c>
      <c r="C1574" s="144" t="s">
        <v>5370</v>
      </c>
      <c r="D1574" s="144" t="s">
        <v>5371</v>
      </c>
      <c r="E1574" s="144" t="str">
        <f>VLOOKUP(A1574,'2'!$X:$AB,2,FALSE)</f>
        <v>Within an hour</v>
      </c>
      <c r="F1574" s="144">
        <f>VLOOKUP($A1574,'2'!$X:$AB,3,FALSE)</f>
        <v>1</v>
      </c>
      <c r="G1574" s="144">
        <f>VLOOKUP($A1574,'2'!$X:$AB,4,FALSE)</f>
        <v>1</v>
      </c>
      <c r="H1574" s="343" t="str">
        <f>VLOOKUP($A1574,'2'!$X:$AB,5,FALSE)</f>
        <v>Yes</v>
      </c>
      <c r="J1574" s="144">
        <v>0.5</v>
      </c>
      <c r="K1574" s="144">
        <v>2794</v>
      </c>
      <c r="L1574" s="144" t="s">
        <v>5372</v>
      </c>
      <c r="M1574" s="144" t="s">
        <v>188</v>
      </c>
      <c r="N1574" s="144" t="s">
        <v>447</v>
      </c>
      <c r="O1574" s="343">
        <v>0.5</v>
      </c>
    </row>
    <row r="1575" spans="1:15" s="144" customFormat="1" ht="15">
      <c r="A1575" s="342">
        <v>1576</v>
      </c>
      <c r="B1575" s="144" t="s">
        <v>5373</v>
      </c>
      <c r="C1575" s="144" t="s">
        <v>5374</v>
      </c>
      <c r="D1575" s="144" t="s">
        <v>5371</v>
      </c>
      <c r="E1575" s="144" t="str">
        <f>VLOOKUP(A1575,'2'!$X:$AB,2,FALSE)</f>
        <v>Within an hour</v>
      </c>
      <c r="F1575" s="144">
        <f>VLOOKUP($A1575,'2'!$X:$AB,3,FALSE)</f>
        <v>1</v>
      </c>
      <c r="G1575" s="144">
        <f>VLOOKUP($A1575,'2'!$X:$AB,4,FALSE)</f>
        <v>0.99</v>
      </c>
      <c r="H1575" s="343" t="str">
        <f>VLOOKUP($A1575,'2'!$X:$AB,5,FALSE)</f>
        <v>Yes</v>
      </c>
      <c r="J1575" s="144">
        <v>0.88</v>
      </c>
      <c r="K1575" s="144">
        <v>2794</v>
      </c>
      <c r="L1575" s="144" t="s">
        <v>5372</v>
      </c>
      <c r="M1575" s="144" t="s">
        <v>188</v>
      </c>
      <c r="N1575" s="144" t="s">
        <v>315</v>
      </c>
      <c r="O1575" s="343">
        <v>0.88</v>
      </c>
    </row>
    <row r="1576" spans="1:15" s="144" customFormat="1" ht="15">
      <c r="A1576" s="342">
        <v>1577</v>
      </c>
      <c r="B1576" s="144" t="s">
        <v>5375</v>
      </c>
      <c r="C1576" s="144" t="s">
        <v>5376</v>
      </c>
      <c r="D1576" s="144" t="s">
        <v>5371</v>
      </c>
      <c r="E1576" s="144" t="str">
        <f>VLOOKUP(A1576,'2'!$X:$AB,2,FALSE)</f>
        <v>Within an hour</v>
      </c>
      <c r="F1576" s="144">
        <f>VLOOKUP($A1576,'2'!$X:$AB,3,FALSE)</f>
        <v>1</v>
      </c>
      <c r="G1576" s="144">
        <f>VLOOKUP($A1576,'2'!$X:$AB,4,FALSE)</f>
        <v>1</v>
      </c>
      <c r="H1576" s="343" t="str">
        <f>VLOOKUP($A1576,'2'!$X:$AB,5,FALSE)</f>
        <v>Yes</v>
      </c>
      <c r="J1576" s="144">
        <v>4.17</v>
      </c>
      <c r="K1576" s="144">
        <v>2795</v>
      </c>
      <c r="L1576" s="144" t="s">
        <v>5377</v>
      </c>
      <c r="M1576" s="144" t="s">
        <v>188</v>
      </c>
      <c r="N1576" s="144" t="s">
        <v>165</v>
      </c>
      <c r="O1576" s="343">
        <v>4.17</v>
      </c>
    </row>
    <row r="1577" spans="1:15" s="144" customFormat="1" ht="15">
      <c r="A1577" s="342">
        <v>1578</v>
      </c>
      <c r="B1577" s="144" t="s">
        <v>5378</v>
      </c>
      <c r="C1577" s="144" t="s">
        <v>5379</v>
      </c>
      <c r="D1577" s="144" t="s">
        <v>5380</v>
      </c>
      <c r="E1577" s="144" t="str">
        <f>VLOOKUP(A1577,'2'!$X:$AB,2,FALSE)</f>
        <v>Within an hour</v>
      </c>
      <c r="F1577" s="144">
        <f>VLOOKUP($A1577,'2'!$X:$AB,3,FALSE)</f>
        <v>0.92</v>
      </c>
      <c r="G1577" s="144">
        <f>VLOOKUP($A1577,'2'!$X:$AB,4,FALSE)</f>
        <v>1</v>
      </c>
      <c r="H1577" s="343" t="str">
        <f>VLOOKUP($A1577,'2'!$X:$AB,5,FALSE)</f>
        <v>No</v>
      </c>
      <c r="J1577" s="144">
        <v>4.2</v>
      </c>
      <c r="K1577" s="144">
        <v>2795</v>
      </c>
      <c r="L1577" s="144" t="s">
        <v>5377</v>
      </c>
      <c r="M1577" s="144" t="s">
        <v>188</v>
      </c>
      <c r="N1577" s="144" t="s">
        <v>266</v>
      </c>
      <c r="O1577" s="343">
        <v>4.2</v>
      </c>
    </row>
    <row r="1578" spans="1:15" s="144" customFormat="1" ht="15">
      <c r="A1578" s="342">
        <v>1579</v>
      </c>
      <c r="B1578" s="144" t="s">
        <v>5381</v>
      </c>
      <c r="C1578" s="144" t="s">
        <v>5382</v>
      </c>
      <c r="D1578" s="144" t="s">
        <v>5383</v>
      </c>
      <c r="E1578" s="144" t="str">
        <f>VLOOKUP(A1578,'2'!$X:$AB,2,FALSE)</f>
        <v>Within an hour</v>
      </c>
      <c r="F1578" s="144">
        <f>VLOOKUP($A1578,'2'!$X:$AB,3,FALSE)</f>
        <v>1</v>
      </c>
      <c r="G1578" s="144">
        <f>VLOOKUP($A1578,'2'!$X:$AB,4,FALSE)</f>
        <v>0.33</v>
      </c>
      <c r="H1578" s="343" t="str">
        <f>VLOOKUP($A1578,'2'!$X:$AB,5,FALSE)</f>
        <v>No</v>
      </c>
      <c r="J1578" s="144">
        <v>8.99</v>
      </c>
      <c r="K1578" s="144">
        <v>2795</v>
      </c>
      <c r="L1578" s="144" t="s">
        <v>5377</v>
      </c>
      <c r="M1578" s="144" t="s">
        <v>188</v>
      </c>
      <c r="N1578" s="144" t="s">
        <v>266</v>
      </c>
      <c r="O1578" s="343">
        <v>8.99</v>
      </c>
    </row>
    <row r="1579" spans="1:15" s="144" customFormat="1" ht="15">
      <c r="A1579" s="342">
        <v>1580</v>
      </c>
      <c r="B1579" s="144" t="s">
        <v>5384</v>
      </c>
      <c r="C1579" s="144" t="s">
        <v>5385</v>
      </c>
      <c r="D1579" s="144" t="s">
        <v>5383</v>
      </c>
      <c r="E1579" s="144" t="str">
        <f>VLOOKUP(A1579,'2'!$X:$AB,2,FALSE)</f>
        <v>Within a few hours</v>
      </c>
      <c r="F1579" s="144">
        <f>VLOOKUP($A1579,'2'!$X:$AB,3,FALSE)</f>
        <v>1</v>
      </c>
      <c r="G1579" s="144">
        <f>VLOOKUP($A1579,'2'!$X:$AB,4,FALSE)</f>
        <v>0.83</v>
      </c>
      <c r="H1579" s="343" t="str">
        <f>VLOOKUP($A1579,'2'!$X:$AB,5,FALSE)</f>
        <v>Yes</v>
      </c>
      <c r="J1579" s="144">
        <v>1.49</v>
      </c>
      <c r="K1579" s="144">
        <v>2796</v>
      </c>
      <c r="L1579" s="144" t="s">
        <v>5386</v>
      </c>
      <c r="M1579" s="144" t="s">
        <v>188</v>
      </c>
      <c r="N1579" s="144" t="s">
        <v>369</v>
      </c>
      <c r="O1579" s="343">
        <v>1.49</v>
      </c>
    </row>
    <row r="1580" spans="1:15" s="144" customFormat="1" ht="15">
      <c r="A1580" s="342">
        <v>1581</v>
      </c>
      <c r="B1580" s="144" t="s">
        <v>5387</v>
      </c>
      <c r="C1580" s="144" t="s">
        <v>5388</v>
      </c>
      <c r="D1580" s="144" t="s">
        <v>5389</v>
      </c>
      <c r="E1580" s="144" t="str">
        <f>VLOOKUP(A1580,'2'!$X:$AB,2,FALSE)</f>
        <v>Within a day</v>
      </c>
      <c r="F1580" s="144">
        <f>VLOOKUP($A1580,'2'!$X:$AB,3,FALSE)</f>
        <v>0.67</v>
      </c>
      <c r="G1580" s="144">
        <f>VLOOKUP($A1580,'2'!$X:$AB,4,FALSE)</f>
        <v>1</v>
      </c>
      <c r="H1580" s="343" t="str">
        <f>VLOOKUP($A1580,'2'!$X:$AB,5,FALSE)</f>
        <v>No</v>
      </c>
      <c r="J1580" s="144">
        <v>5.14</v>
      </c>
      <c r="K1580" s="144">
        <v>2797</v>
      </c>
      <c r="L1580" s="144" t="s">
        <v>5390</v>
      </c>
      <c r="M1580" s="144" t="s">
        <v>188</v>
      </c>
      <c r="N1580" s="144" t="s">
        <v>582</v>
      </c>
      <c r="O1580" s="343">
        <v>5.14</v>
      </c>
    </row>
    <row r="1581" spans="1:15" s="144" customFormat="1" ht="15">
      <c r="A1581" s="342">
        <v>1582</v>
      </c>
      <c r="B1581" s="144" t="s">
        <v>5391</v>
      </c>
      <c r="C1581" s="144" t="s">
        <v>5392</v>
      </c>
      <c r="D1581" s="144" t="s">
        <v>5389</v>
      </c>
      <c r="E1581" s="144" t="str">
        <f>VLOOKUP(A1581,'2'!$X:$AB,2,FALSE)</f>
        <v>Within an hour</v>
      </c>
      <c r="F1581" s="144">
        <f>VLOOKUP($A1581,'2'!$X:$AB,3,FALSE)</f>
        <v>1</v>
      </c>
      <c r="G1581" s="144">
        <f>VLOOKUP($A1581,'2'!$X:$AB,4,FALSE)</f>
        <v>1</v>
      </c>
      <c r="H1581" s="343" t="str">
        <f>VLOOKUP($A1581,'2'!$X:$AB,5,FALSE)</f>
        <v>Yes</v>
      </c>
      <c r="J1581" s="144">
        <v>0.5</v>
      </c>
      <c r="K1581" s="144">
        <v>2797</v>
      </c>
      <c r="L1581" s="144" t="s">
        <v>5390</v>
      </c>
      <c r="M1581" s="144" t="s">
        <v>188</v>
      </c>
      <c r="N1581" s="144" t="s">
        <v>447</v>
      </c>
      <c r="O1581" s="343">
        <v>0.5</v>
      </c>
    </row>
    <row r="1582" spans="1:15" s="144" customFormat="1" ht="15">
      <c r="A1582" s="342">
        <v>1583</v>
      </c>
      <c r="B1582" s="144" t="s">
        <v>5393</v>
      </c>
      <c r="C1582" s="144" t="s">
        <v>5394</v>
      </c>
      <c r="D1582" s="144" t="s">
        <v>5389</v>
      </c>
      <c r="E1582" s="144">
        <f>VLOOKUP(A1582,'2'!$X:$AB,2,FALSE)</f>
        <v>0</v>
      </c>
      <c r="F1582" s="144">
        <f>VLOOKUP($A1582,'2'!$X:$AB,3,FALSE)</f>
        <v>0</v>
      </c>
      <c r="G1582" s="144">
        <f>VLOOKUP($A1582,'2'!$X:$AB,4,FALSE)</f>
        <v>0</v>
      </c>
      <c r="H1582" s="343">
        <f>VLOOKUP($A1582,'2'!$X:$AB,5,FALSE)</f>
        <v>0</v>
      </c>
      <c r="J1582" s="144">
        <v>8.17</v>
      </c>
      <c r="K1582" s="144">
        <v>2801</v>
      </c>
      <c r="L1582" s="144" t="s">
        <v>5395</v>
      </c>
      <c r="M1582" s="144" t="s">
        <v>188</v>
      </c>
      <c r="N1582" s="144" t="s">
        <v>708</v>
      </c>
      <c r="O1582" s="343">
        <v>8.17</v>
      </c>
    </row>
    <row r="1583" spans="1:15" s="144" customFormat="1" ht="15">
      <c r="A1583" s="342">
        <v>1584</v>
      </c>
      <c r="B1583" s="144" t="s">
        <v>5396</v>
      </c>
      <c r="C1583" s="144" t="s">
        <v>5397</v>
      </c>
      <c r="D1583" s="144" t="s">
        <v>5398</v>
      </c>
      <c r="E1583" s="144" t="str">
        <f>VLOOKUP(A1583,'2'!$X:$AB,2,FALSE)</f>
        <v>Within a few hours</v>
      </c>
      <c r="F1583" s="144">
        <f>VLOOKUP($A1583,'2'!$X:$AB,3,FALSE)</f>
        <v>1</v>
      </c>
      <c r="G1583" s="144">
        <f>VLOOKUP($A1583,'2'!$X:$AB,4,FALSE)</f>
        <v>0.91</v>
      </c>
      <c r="H1583" s="343" t="str">
        <f>VLOOKUP($A1583,'2'!$X:$AB,5,FALSE)</f>
        <v>Yes</v>
      </c>
      <c r="J1583" s="144">
        <v>28.14</v>
      </c>
      <c r="K1583" s="144">
        <v>2803</v>
      </c>
      <c r="L1583" s="144" t="s">
        <v>5399</v>
      </c>
      <c r="M1583" s="144" t="s">
        <v>176</v>
      </c>
      <c r="N1583" s="144" t="s">
        <v>283</v>
      </c>
      <c r="O1583" s="343">
        <v>28.14</v>
      </c>
    </row>
    <row r="1584" spans="1:15" s="144" customFormat="1" ht="15">
      <c r="A1584" s="342">
        <v>1585</v>
      </c>
      <c r="B1584" s="144" t="s">
        <v>5400</v>
      </c>
      <c r="C1584" s="144" t="s">
        <v>5401</v>
      </c>
      <c r="D1584" s="144" t="s">
        <v>5398</v>
      </c>
      <c r="E1584" s="144" t="str">
        <f>VLOOKUP(A1584,'2'!$X:$AB,2,FALSE)</f>
        <v>A few days or more</v>
      </c>
      <c r="F1584" s="144">
        <f>VLOOKUP($A1584,'2'!$X:$AB,3,FALSE)</f>
        <v>0.4</v>
      </c>
      <c r="G1584" s="144">
        <f>VLOOKUP($A1584,'2'!$X:$AB,4,FALSE)</f>
        <v>0.64</v>
      </c>
      <c r="H1584" s="343" t="str">
        <f>VLOOKUP($A1584,'2'!$X:$AB,5,FALSE)</f>
        <v>No</v>
      </c>
      <c r="J1584" s="144">
        <v>19.989999999999998</v>
      </c>
      <c r="K1584" s="144">
        <v>2803</v>
      </c>
      <c r="L1584" s="144" t="s">
        <v>5399</v>
      </c>
      <c r="M1584" s="144" t="s">
        <v>188</v>
      </c>
      <c r="N1584" s="144" t="s">
        <v>463</v>
      </c>
      <c r="O1584" s="343">
        <v>19.989999999999998</v>
      </c>
    </row>
    <row r="1585" spans="1:15" s="144" customFormat="1" ht="15">
      <c r="A1585" s="342">
        <v>1586</v>
      </c>
      <c r="B1585" s="144" t="s">
        <v>5402</v>
      </c>
      <c r="C1585" s="144" t="s">
        <v>5403</v>
      </c>
      <c r="D1585" s="144" t="s">
        <v>5404</v>
      </c>
      <c r="E1585" s="144" t="str">
        <f>VLOOKUP(A1585,'2'!$X:$AB,2,FALSE)</f>
        <v>Within a day</v>
      </c>
      <c r="F1585" s="144">
        <f>VLOOKUP($A1585,'2'!$X:$AB,3,FALSE)</f>
        <v>0.7</v>
      </c>
      <c r="G1585" s="144">
        <f>VLOOKUP($A1585,'2'!$X:$AB,4,FALSE)</f>
        <v>0.38</v>
      </c>
      <c r="H1585" s="343" t="str">
        <f>VLOOKUP($A1585,'2'!$X:$AB,5,FALSE)</f>
        <v>No</v>
      </c>
      <c r="J1585" s="144">
        <v>2.99</v>
      </c>
      <c r="K1585" s="144">
        <v>2813</v>
      </c>
      <c r="L1585" s="144" t="s">
        <v>5405</v>
      </c>
      <c r="M1585" s="144" t="s">
        <v>188</v>
      </c>
      <c r="N1585" s="144" t="s">
        <v>369</v>
      </c>
      <c r="O1585" s="343">
        <v>2.99</v>
      </c>
    </row>
    <row r="1586" spans="1:15" s="144" customFormat="1" ht="15">
      <c r="A1586" s="342">
        <v>1587</v>
      </c>
      <c r="B1586" s="144" t="s">
        <v>5406</v>
      </c>
      <c r="C1586" s="144" t="s">
        <v>5407</v>
      </c>
      <c r="D1586" s="144" t="s">
        <v>5404</v>
      </c>
      <c r="E1586" s="144" t="str">
        <f>VLOOKUP(A1586,'2'!$X:$AB,2,FALSE)</f>
        <v>Within an hour</v>
      </c>
      <c r="F1586" s="144">
        <f>VLOOKUP($A1586,'2'!$X:$AB,3,FALSE)</f>
        <v>1</v>
      </c>
      <c r="G1586" s="144">
        <f>VLOOKUP($A1586,'2'!$X:$AB,4,FALSE)</f>
        <v>1</v>
      </c>
      <c r="H1586" s="343" t="str">
        <f>VLOOKUP($A1586,'2'!$X:$AB,5,FALSE)</f>
        <v>Yes</v>
      </c>
      <c r="J1586" s="144">
        <v>0.7</v>
      </c>
      <c r="K1586" s="144">
        <v>2817</v>
      </c>
      <c r="L1586" s="144" t="s">
        <v>5408</v>
      </c>
      <c r="M1586" s="144" t="s">
        <v>164</v>
      </c>
      <c r="N1586" s="144" t="s">
        <v>229</v>
      </c>
      <c r="O1586" s="343">
        <v>0.7</v>
      </c>
    </row>
    <row r="1587" spans="1:15" s="144" customFormat="1" ht="15">
      <c r="A1587" s="342">
        <v>1588</v>
      </c>
      <c r="B1587" s="144" t="s">
        <v>5409</v>
      </c>
      <c r="C1587" s="144" t="s">
        <v>5410</v>
      </c>
      <c r="D1587" s="144" t="s">
        <v>5411</v>
      </c>
      <c r="E1587" s="144" t="str">
        <f>VLOOKUP(A1587,'2'!$X:$AB,2,FALSE)</f>
        <v>Within an hour</v>
      </c>
      <c r="F1587" s="144">
        <f>VLOOKUP($A1587,'2'!$X:$AB,3,FALSE)</f>
        <v>1</v>
      </c>
      <c r="G1587" s="144">
        <f>VLOOKUP($A1587,'2'!$X:$AB,4,FALSE)</f>
        <v>0.86</v>
      </c>
      <c r="H1587" s="343" t="str">
        <f>VLOOKUP($A1587,'2'!$X:$AB,5,FALSE)</f>
        <v>Yes</v>
      </c>
      <c r="J1587" s="144">
        <v>1.25</v>
      </c>
      <c r="K1587" s="144">
        <v>2817</v>
      </c>
      <c r="L1587" s="144" t="s">
        <v>5408</v>
      </c>
      <c r="M1587" s="144" t="s">
        <v>164</v>
      </c>
      <c r="N1587" s="144" t="s">
        <v>266</v>
      </c>
      <c r="O1587" s="343">
        <v>1.25</v>
      </c>
    </row>
    <row r="1588" spans="1:15" s="144" customFormat="1" ht="15">
      <c r="A1588" s="342">
        <v>1589</v>
      </c>
      <c r="B1588" s="144" t="s">
        <v>5412</v>
      </c>
      <c r="C1588" s="144" t="s">
        <v>5413</v>
      </c>
      <c r="D1588" s="144" t="s">
        <v>5414</v>
      </c>
      <c r="E1588" s="144" t="str">
        <f>VLOOKUP(A1588,'2'!$X:$AB,2,FALSE)</f>
        <v>A few days or more</v>
      </c>
      <c r="F1588" s="144">
        <f>VLOOKUP($A1588,'2'!$X:$AB,3,FALSE)</f>
        <v>0</v>
      </c>
      <c r="G1588" s="144">
        <f>VLOOKUP($A1588,'2'!$X:$AB,4,FALSE)</f>
        <v>0.67</v>
      </c>
      <c r="H1588" s="343" t="str">
        <f>VLOOKUP($A1588,'2'!$X:$AB,5,FALSE)</f>
        <v>No</v>
      </c>
      <c r="J1588" s="144">
        <v>2.74</v>
      </c>
      <c r="K1588" s="144">
        <v>2820</v>
      </c>
      <c r="L1588" s="144" t="s">
        <v>5415</v>
      </c>
      <c r="M1588" s="144" t="s">
        <v>188</v>
      </c>
      <c r="N1588" s="144" t="s">
        <v>582</v>
      </c>
      <c r="O1588" s="343">
        <v>2.74</v>
      </c>
    </row>
    <row r="1589" spans="1:15" s="144" customFormat="1" ht="15">
      <c r="A1589" s="342">
        <v>1590</v>
      </c>
      <c r="B1589" s="144" t="s">
        <v>5416</v>
      </c>
      <c r="C1589" s="144" t="s">
        <v>5417</v>
      </c>
      <c r="D1589" s="144" t="s">
        <v>5418</v>
      </c>
      <c r="E1589" s="144" t="str">
        <f>VLOOKUP(A1589,'2'!$X:$AB,2,FALSE)</f>
        <v>Within a few hours</v>
      </c>
      <c r="F1589" s="144">
        <f>VLOOKUP($A1589,'2'!$X:$AB,3,FALSE)</f>
        <v>1</v>
      </c>
      <c r="G1589" s="144">
        <f>VLOOKUP($A1589,'2'!$X:$AB,4,FALSE)</f>
        <v>0.97</v>
      </c>
      <c r="H1589" s="343" t="str">
        <f>VLOOKUP($A1589,'2'!$X:$AB,5,FALSE)</f>
        <v>Yes</v>
      </c>
      <c r="J1589" s="144">
        <v>5.53</v>
      </c>
      <c r="K1589" s="144">
        <v>2820</v>
      </c>
      <c r="L1589" s="144" t="s">
        <v>5415</v>
      </c>
      <c r="M1589" s="144" t="s">
        <v>188</v>
      </c>
      <c r="N1589" s="144" t="s">
        <v>165</v>
      </c>
      <c r="O1589" s="343">
        <v>5.53</v>
      </c>
    </row>
    <row r="1590" spans="1:15" s="144" customFormat="1" ht="15">
      <c r="A1590" s="342">
        <v>1591</v>
      </c>
      <c r="B1590" s="144" t="s">
        <v>5419</v>
      </c>
      <c r="C1590" s="144" t="s">
        <v>5420</v>
      </c>
      <c r="D1590" s="144" t="s">
        <v>5421</v>
      </c>
      <c r="E1590" s="144" t="str">
        <f>VLOOKUP(A1590,'2'!$X:$AB,2,FALSE)</f>
        <v>Within an hour</v>
      </c>
      <c r="F1590" s="144">
        <f>VLOOKUP($A1590,'2'!$X:$AB,3,FALSE)</f>
        <v>1</v>
      </c>
      <c r="G1590" s="144">
        <f>VLOOKUP($A1590,'2'!$X:$AB,4,FALSE)</f>
        <v>0.95</v>
      </c>
      <c r="H1590" s="343" t="str">
        <f>VLOOKUP($A1590,'2'!$X:$AB,5,FALSE)</f>
        <v>Yes</v>
      </c>
      <c r="J1590" s="144">
        <v>2.87</v>
      </c>
      <c r="K1590" s="144">
        <v>2823</v>
      </c>
      <c r="L1590" s="144" t="s">
        <v>5422</v>
      </c>
      <c r="M1590" s="144" t="s">
        <v>188</v>
      </c>
      <c r="N1590" s="144" t="s">
        <v>165</v>
      </c>
      <c r="O1590" s="343">
        <v>2.87</v>
      </c>
    </row>
    <row r="1591" spans="1:15" s="144" customFormat="1" ht="15">
      <c r="A1591" s="342">
        <v>1592</v>
      </c>
      <c r="B1591" s="144" t="s">
        <v>5423</v>
      </c>
      <c r="C1591" s="144" t="s">
        <v>5424</v>
      </c>
      <c r="D1591" s="144" t="s">
        <v>5421</v>
      </c>
      <c r="E1591" s="144" t="str">
        <f>VLOOKUP(A1591,'2'!$X:$AB,2,FALSE)</f>
        <v>Within a day</v>
      </c>
      <c r="F1591" s="144">
        <f>VLOOKUP($A1591,'2'!$X:$AB,3,FALSE)</f>
        <v>0.9</v>
      </c>
      <c r="G1591" s="144">
        <f>VLOOKUP($A1591,'2'!$X:$AB,4,FALSE)</f>
        <v>0.95</v>
      </c>
      <c r="H1591" s="343" t="str">
        <f>VLOOKUP($A1591,'2'!$X:$AB,5,FALSE)</f>
        <v>No</v>
      </c>
      <c r="J1591" s="144">
        <v>4</v>
      </c>
      <c r="K1591" s="144">
        <v>2825</v>
      </c>
      <c r="L1591" s="144" t="s">
        <v>5425</v>
      </c>
      <c r="M1591" s="144" t="s">
        <v>188</v>
      </c>
      <c r="N1591" s="144" t="s">
        <v>582</v>
      </c>
      <c r="O1591" s="343">
        <v>4</v>
      </c>
    </row>
    <row r="1592" spans="1:15" s="144" customFormat="1" ht="15">
      <c r="A1592" s="342">
        <v>1593</v>
      </c>
      <c r="B1592" s="144" t="s">
        <v>5426</v>
      </c>
      <c r="C1592" s="144" t="s">
        <v>5427</v>
      </c>
      <c r="D1592" s="144" t="s">
        <v>5421</v>
      </c>
      <c r="E1592" s="144" t="str">
        <f>VLOOKUP(A1592,'2'!$X:$AB,2,FALSE)</f>
        <v>Within an hour</v>
      </c>
      <c r="F1592" s="144">
        <f>VLOOKUP($A1592,'2'!$X:$AB,3,FALSE)</f>
        <v>1</v>
      </c>
      <c r="G1592" s="144">
        <f>VLOOKUP($A1592,'2'!$X:$AB,4,FALSE)</f>
        <v>0.82</v>
      </c>
      <c r="H1592" s="343" t="str">
        <f>VLOOKUP($A1592,'2'!$X:$AB,5,FALSE)</f>
        <v>Yes</v>
      </c>
      <c r="J1592" s="144">
        <v>2.06</v>
      </c>
      <c r="K1592" s="144">
        <v>2825</v>
      </c>
      <c r="L1592" s="144" t="s">
        <v>5425</v>
      </c>
      <c r="M1592" s="144" t="s">
        <v>188</v>
      </c>
      <c r="N1592" s="144" t="s">
        <v>315</v>
      </c>
      <c r="O1592" s="343">
        <v>2.06</v>
      </c>
    </row>
    <row r="1593" spans="1:15" s="144" customFormat="1" ht="15">
      <c r="A1593" s="342">
        <v>1594</v>
      </c>
      <c r="B1593" s="144" t="s">
        <v>5428</v>
      </c>
      <c r="C1593" s="144" t="s">
        <v>5429</v>
      </c>
      <c r="D1593" s="144" t="s">
        <v>5421</v>
      </c>
      <c r="E1593" s="144" t="str">
        <f>VLOOKUP(A1593,'2'!$X:$AB,2,FALSE)</f>
        <v>Within a few hours</v>
      </c>
      <c r="F1593" s="144">
        <f>VLOOKUP($A1593,'2'!$X:$AB,3,FALSE)</f>
        <v>1</v>
      </c>
      <c r="G1593" s="144">
        <f>VLOOKUP($A1593,'2'!$X:$AB,4,FALSE)</f>
        <v>0.83</v>
      </c>
      <c r="H1593" s="343" t="str">
        <f>VLOOKUP($A1593,'2'!$X:$AB,5,FALSE)</f>
        <v>No</v>
      </c>
      <c r="J1593" s="144">
        <v>5.03</v>
      </c>
      <c r="K1593" s="144">
        <v>2828</v>
      </c>
      <c r="L1593" s="144" t="s">
        <v>5430</v>
      </c>
      <c r="M1593" s="144" t="s">
        <v>188</v>
      </c>
      <c r="N1593" s="144" t="s">
        <v>463</v>
      </c>
      <c r="O1593" s="343">
        <v>5.03</v>
      </c>
    </row>
    <row r="1594" spans="1:15" s="144" customFormat="1" ht="15">
      <c r="A1594" s="342">
        <v>1595</v>
      </c>
      <c r="B1594" s="144" t="s">
        <v>5431</v>
      </c>
      <c r="C1594" s="144" t="s">
        <v>5432</v>
      </c>
      <c r="D1594" s="144" t="s">
        <v>5421</v>
      </c>
      <c r="E1594" s="144">
        <f>VLOOKUP(A1594,'2'!$X:$AB,2,FALSE)</f>
        <v>0</v>
      </c>
      <c r="F1594" s="144">
        <f>VLOOKUP($A1594,'2'!$X:$AB,3,FALSE)</f>
        <v>0</v>
      </c>
      <c r="G1594" s="144">
        <f>VLOOKUP($A1594,'2'!$X:$AB,4,FALSE)</f>
        <v>0</v>
      </c>
      <c r="H1594" s="343">
        <f>VLOOKUP($A1594,'2'!$X:$AB,5,FALSE)</f>
        <v>0</v>
      </c>
      <c r="J1594" s="144">
        <v>1.99</v>
      </c>
      <c r="K1594" s="144">
        <v>2828</v>
      </c>
      <c r="L1594" s="144" t="s">
        <v>5430</v>
      </c>
      <c r="M1594" s="144" t="s">
        <v>188</v>
      </c>
      <c r="N1594" s="144" t="s">
        <v>582</v>
      </c>
      <c r="O1594" s="343">
        <v>1.99</v>
      </c>
    </row>
    <row r="1595" spans="1:15" s="144" customFormat="1" ht="15">
      <c r="A1595" s="342">
        <v>1596</v>
      </c>
      <c r="B1595" s="144" t="s">
        <v>5433</v>
      </c>
      <c r="C1595" s="144" t="s">
        <v>5434</v>
      </c>
      <c r="D1595" s="144" t="s">
        <v>5421</v>
      </c>
      <c r="E1595" s="144">
        <f>VLOOKUP(A1595,'2'!$X:$AB,2,FALSE)</f>
        <v>0</v>
      </c>
      <c r="F1595" s="144">
        <f>VLOOKUP($A1595,'2'!$X:$AB,3,FALSE)</f>
        <v>0</v>
      </c>
      <c r="G1595" s="144">
        <f>VLOOKUP($A1595,'2'!$X:$AB,4,FALSE)</f>
        <v>0</v>
      </c>
      <c r="H1595" s="343">
        <f>VLOOKUP($A1595,'2'!$X:$AB,5,FALSE)</f>
        <v>0</v>
      </c>
      <c r="J1595" s="144">
        <v>36.090000000000003</v>
      </c>
      <c r="K1595" s="144">
        <v>2833</v>
      </c>
      <c r="L1595" s="144" t="s">
        <v>5435</v>
      </c>
      <c r="M1595" s="144" t="s">
        <v>176</v>
      </c>
      <c r="N1595" s="144" t="s">
        <v>597</v>
      </c>
      <c r="O1595" s="343">
        <v>36.090000000000003</v>
      </c>
    </row>
    <row r="1596" spans="1:15" s="144" customFormat="1" ht="15">
      <c r="A1596" s="342">
        <v>1597</v>
      </c>
      <c r="B1596" s="144" t="s">
        <v>5436</v>
      </c>
      <c r="C1596" s="144" t="s">
        <v>5437</v>
      </c>
      <c r="D1596" s="144" t="s">
        <v>5438</v>
      </c>
      <c r="E1596" s="144" t="str">
        <f>VLOOKUP(A1596,'2'!$X:$AB,2,FALSE)</f>
        <v>Within a day</v>
      </c>
      <c r="F1596" s="144">
        <f>VLOOKUP($A1596,'2'!$X:$AB,3,FALSE)</f>
        <v>1</v>
      </c>
      <c r="G1596" s="144">
        <f>VLOOKUP($A1596,'2'!$X:$AB,4,FALSE)</f>
        <v>0.95</v>
      </c>
      <c r="H1596" s="343" t="str">
        <f>VLOOKUP($A1596,'2'!$X:$AB,5,FALSE)</f>
        <v>Yes</v>
      </c>
      <c r="J1596" s="144">
        <v>8.99</v>
      </c>
      <c r="K1596" s="144">
        <v>2833</v>
      </c>
      <c r="L1596" s="144" t="s">
        <v>5435</v>
      </c>
      <c r="M1596" s="144" t="s">
        <v>188</v>
      </c>
      <c r="N1596" s="144" t="s">
        <v>266</v>
      </c>
      <c r="O1596" s="343">
        <v>8.99</v>
      </c>
    </row>
    <row r="1597" spans="1:15" s="144" customFormat="1" ht="15">
      <c r="A1597" s="342">
        <v>1598</v>
      </c>
      <c r="B1597" s="144" t="s">
        <v>5439</v>
      </c>
      <c r="C1597" s="144" t="s">
        <v>5440</v>
      </c>
      <c r="D1597" s="144" t="s">
        <v>5441</v>
      </c>
      <c r="E1597" s="144">
        <f>VLOOKUP(A1597,'2'!$X:$AB,2,FALSE)</f>
        <v>0</v>
      </c>
      <c r="F1597" s="144">
        <f>VLOOKUP($A1597,'2'!$X:$AB,3,FALSE)</f>
        <v>0</v>
      </c>
      <c r="G1597" s="144">
        <f>VLOOKUP($A1597,'2'!$X:$AB,4,FALSE)</f>
        <v>0</v>
      </c>
      <c r="H1597" s="343">
        <f>VLOOKUP($A1597,'2'!$X:$AB,5,FALSE)</f>
        <v>0</v>
      </c>
      <c r="J1597" s="144">
        <v>10.17</v>
      </c>
      <c r="K1597" s="144">
        <v>2837</v>
      </c>
      <c r="L1597" s="144" t="s">
        <v>5442</v>
      </c>
      <c r="M1597" s="144" t="s">
        <v>188</v>
      </c>
      <c r="N1597" s="144" t="s">
        <v>283</v>
      </c>
      <c r="O1597" s="343">
        <v>10.17</v>
      </c>
    </row>
    <row r="1598" spans="1:15" s="144" customFormat="1" ht="15">
      <c r="A1598" s="342">
        <v>1599</v>
      </c>
      <c r="B1598" s="144" t="s">
        <v>5443</v>
      </c>
      <c r="C1598" s="144" t="s">
        <v>5444</v>
      </c>
      <c r="D1598" s="144" t="s">
        <v>5445</v>
      </c>
      <c r="E1598" s="144" t="str">
        <f>VLOOKUP(A1598,'2'!$X:$AB,2,FALSE)</f>
        <v>Within an hour</v>
      </c>
      <c r="F1598" s="144">
        <f>VLOOKUP($A1598,'2'!$X:$AB,3,FALSE)</f>
        <v>1</v>
      </c>
      <c r="G1598" s="144">
        <f>VLOOKUP($A1598,'2'!$X:$AB,4,FALSE)</f>
        <v>0.47</v>
      </c>
      <c r="H1598" s="343" t="str">
        <f>VLOOKUP($A1598,'2'!$X:$AB,5,FALSE)</f>
        <v>No</v>
      </c>
      <c r="J1598" s="144">
        <v>33.6</v>
      </c>
      <c r="K1598" s="144">
        <v>2837</v>
      </c>
      <c r="L1598" s="144" t="s">
        <v>5442</v>
      </c>
      <c r="M1598" s="144" t="s">
        <v>176</v>
      </c>
      <c r="N1598" s="144" t="s">
        <v>283</v>
      </c>
      <c r="O1598" s="343">
        <v>33.6</v>
      </c>
    </row>
    <row r="1599" spans="1:15" s="144" customFormat="1" ht="15">
      <c r="A1599" s="342">
        <v>1600</v>
      </c>
      <c r="B1599" s="144" t="s">
        <v>5446</v>
      </c>
      <c r="C1599" s="144" t="s">
        <v>5447</v>
      </c>
      <c r="D1599" s="144" t="s">
        <v>5445</v>
      </c>
      <c r="E1599" s="144">
        <f>VLOOKUP(A1599,'2'!$X:$AB,2,FALSE)</f>
        <v>0</v>
      </c>
      <c r="F1599" s="144">
        <f>VLOOKUP($A1599,'2'!$X:$AB,3,FALSE)</f>
        <v>0</v>
      </c>
      <c r="G1599" s="144">
        <f>VLOOKUP($A1599,'2'!$X:$AB,4,FALSE)</f>
        <v>0</v>
      </c>
      <c r="H1599" s="343">
        <f>VLOOKUP($A1599,'2'!$X:$AB,5,FALSE)</f>
        <v>0</v>
      </c>
      <c r="J1599" s="144">
        <v>2.87</v>
      </c>
      <c r="K1599" s="144">
        <v>2840</v>
      </c>
      <c r="L1599" s="144" t="s">
        <v>5448</v>
      </c>
      <c r="M1599" s="144" t="s">
        <v>188</v>
      </c>
      <c r="N1599" s="144" t="s">
        <v>165</v>
      </c>
      <c r="O1599" s="343">
        <v>2.87</v>
      </c>
    </row>
    <row r="1600" spans="1:15" s="144" customFormat="1" ht="15">
      <c r="A1600" s="342">
        <v>1601</v>
      </c>
      <c r="B1600" s="144" t="s">
        <v>5449</v>
      </c>
      <c r="C1600" s="144" t="s">
        <v>5450</v>
      </c>
      <c r="D1600" s="144" t="s">
        <v>5445</v>
      </c>
      <c r="E1600" s="144">
        <f>VLOOKUP(A1600,'2'!$X:$AB,2,FALSE)</f>
        <v>0</v>
      </c>
      <c r="F1600" s="144">
        <f>VLOOKUP($A1600,'2'!$X:$AB,3,FALSE)</f>
        <v>0</v>
      </c>
      <c r="G1600" s="144">
        <f>VLOOKUP($A1600,'2'!$X:$AB,4,FALSE)</f>
        <v>0</v>
      </c>
      <c r="H1600" s="343">
        <f>VLOOKUP($A1600,'2'!$X:$AB,5,FALSE)</f>
        <v>0</v>
      </c>
      <c r="J1600" s="144">
        <v>3.73</v>
      </c>
      <c r="K1600" s="144">
        <v>2840</v>
      </c>
      <c r="L1600" s="144" t="s">
        <v>5448</v>
      </c>
      <c r="M1600" s="144" t="s">
        <v>188</v>
      </c>
      <c r="N1600" s="144" t="s">
        <v>189</v>
      </c>
      <c r="O1600" s="343">
        <v>3.73</v>
      </c>
    </row>
    <row r="1601" spans="1:15" s="144" customFormat="1" ht="15">
      <c r="A1601" s="342">
        <v>1602</v>
      </c>
      <c r="B1601" s="144" t="s">
        <v>5451</v>
      </c>
      <c r="C1601" s="144" t="s">
        <v>5452</v>
      </c>
      <c r="D1601" s="144" t="s">
        <v>5453</v>
      </c>
      <c r="E1601" s="144" t="str">
        <f>VLOOKUP(A1601,'2'!$X:$AB,2,FALSE)</f>
        <v>Within an hour</v>
      </c>
      <c r="F1601" s="144">
        <f>VLOOKUP($A1601,'2'!$X:$AB,3,FALSE)</f>
        <v>1</v>
      </c>
      <c r="G1601" s="144">
        <f>VLOOKUP($A1601,'2'!$X:$AB,4,FALSE)</f>
        <v>0.89</v>
      </c>
      <c r="H1601" s="343" t="str">
        <f>VLOOKUP($A1601,'2'!$X:$AB,5,FALSE)</f>
        <v>Yes</v>
      </c>
      <c r="J1601" s="144">
        <v>8.99</v>
      </c>
      <c r="K1601" s="144">
        <v>2840</v>
      </c>
      <c r="L1601" s="144" t="s">
        <v>5448</v>
      </c>
      <c r="M1601" s="144" t="s">
        <v>188</v>
      </c>
      <c r="N1601" s="144" t="s">
        <v>189</v>
      </c>
      <c r="O1601" s="343">
        <v>8.99</v>
      </c>
    </row>
    <row r="1602" spans="1:15" s="144" customFormat="1" ht="15">
      <c r="A1602" s="342">
        <v>1603</v>
      </c>
      <c r="B1602" s="144" t="s">
        <v>5454</v>
      </c>
      <c r="C1602" s="144" t="s">
        <v>5455</v>
      </c>
      <c r="D1602" s="144" t="s">
        <v>5456</v>
      </c>
      <c r="E1602" s="144" t="str">
        <f>VLOOKUP(A1602,'2'!$X:$AB,2,FALSE)</f>
        <v>Within a few hours</v>
      </c>
      <c r="F1602" s="144">
        <f>VLOOKUP($A1602,'2'!$X:$AB,3,FALSE)</f>
        <v>1</v>
      </c>
      <c r="G1602" s="144">
        <f>VLOOKUP($A1602,'2'!$X:$AB,4,FALSE)</f>
        <v>0.72</v>
      </c>
      <c r="H1602" s="343" t="str">
        <f>VLOOKUP($A1602,'2'!$X:$AB,5,FALSE)</f>
        <v>No</v>
      </c>
      <c r="J1602" s="144">
        <v>13.26</v>
      </c>
      <c r="K1602" s="144">
        <v>2840</v>
      </c>
      <c r="L1602" s="144" t="s">
        <v>5448</v>
      </c>
      <c r="M1602" s="144" t="s">
        <v>188</v>
      </c>
      <c r="N1602" s="144" t="s">
        <v>315</v>
      </c>
      <c r="O1602" s="343">
        <v>13.26</v>
      </c>
    </row>
    <row r="1603" spans="1:15" s="144" customFormat="1" ht="15">
      <c r="A1603" s="342">
        <v>1604</v>
      </c>
      <c r="B1603" s="144" t="s">
        <v>5457</v>
      </c>
      <c r="C1603" s="144" t="s">
        <v>5458</v>
      </c>
      <c r="D1603" s="144" t="s">
        <v>5459</v>
      </c>
      <c r="E1603" s="144" t="str">
        <f>VLOOKUP(A1603,'2'!$X:$AB,2,FALSE)</f>
        <v>Within a day</v>
      </c>
      <c r="F1603" s="144">
        <f>VLOOKUP($A1603,'2'!$X:$AB,3,FALSE)</f>
        <v>0.67</v>
      </c>
      <c r="G1603" s="144">
        <f>VLOOKUP($A1603,'2'!$X:$AB,4,FALSE)</f>
        <v>0.63</v>
      </c>
      <c r="H1603" s="343" t="str">
        <f>VLOOKUP($A1603,'2'!$X:$AB,5,FALSE)</f>
        <v>No</v>
      </c>
      <c r="J1603" s="144">
        <v>19.989999999999998</v>
      </c>
      <c r="K1603" s="144">
        <v>2847</v>
      </c>
      <c r="L1603" s="144" t="s">
        <v>5460</v>
      </c>
      <c r="M1603" s="144" t="s">
        <v>188</v>
      </c>
      <c r="N1603" s="144" t="s">
        <v>240</v>
      </c>
      <c r="O1603" s="343">
        <v>19.989999999999998</v>
      </c>
    </row>
    <row r="1604" spans="1:15" s="144" customFormat="1" ht="15">
      <c r="A1604" s="342">
        <v>1605</v>
      </c>
      <c r="B1604" s="144" t="s">
        <v>5461</v>
      </c>
      <c r="C1604" s="144" t="s">
        <v>5462</v>
      </c>
      <c r="D1604" s="144" t="s">
        <v>5459</v>
      </c>
      <c r="E1604" s="144" t="str">
        <f>VLOOKUP(A1604,'2'!$X:$AB,2,FALSE)</f>
        <v>Within an hour</v>
      </c>
      <c r="F1604" s="144">
        <f>VLOOKUP($A1604,'2'!$X:$AB,3,FALSE)</f>
        <v>1</v>
      </c>
      <c r="G1604" s="144">
        <f>VLOOKUP($A1604,'2'!$X:$AB,4,FALSE)</f>
        <v>0.4</v>
      </c>
      <c r="H1604" s="343" t="str">
        <f>VLOOKUP($A1604,'2'!$X:$AB,5,FALSE)</f>
        <v>No</v>
      </c>
      <c r="J1604" s="144">
        <v>6.02</v>
      </c>
      <c r="K1604" s="144">
        <v>2847</v>
      </c>
      <c r="L1604" s="144" t="s">
        <v>5460</v>
      </c>
      <c r="M1604" s="144" t="s">
        <v>188</v>
      </c>
      <c r="N1604" s="144" t="s">
        <v>189</v>
      </c>
      <c r="O1604" s="343">
        <v>6.02</v>
      </c>
    </row>
    <row r="1605" spans="1:15" s="144" customFormat="1" ht="15">
      <c r="A1605" s="342">
        <v>1606</v>
      </c>
      <c r="B1605" s="144" t="s">
        <v>5463</v>
      </c>
      <c r="C1605" s="144" t="s">
        <v>5464</v>
      </c>
      <c r="D1605" s="144" t="s">
        <v>5465</v>
      </c>
      <c r="E1605" s="144" t="str">
        <f>VLOOKUP(A1605,'2'!$X:$AB,2,FALSE)</f>
        <v>Within an hour</v>
      </c>
      <c r="F1605" s="144">
        <f>VLOOKUP($A1605,'2'!$X:$AB,3,FALSE)</f>
        <v>1</v>
      </c>
      <c r="G1605" s="144">
        <f>VLOOKUP($A1605,'2'!$X:$AB,4,FALSE)</f>
        <v>1</v>
      </c>
      <c r="H1605" s="343" t="str">
        <f>VLOOKUP($A1605,'2'!$X:$AB,5,FALSE)</f>
        <v>No</v>
      </c>
      <c r="J1605" s="144">
        <v>7.73</v>
      </c>
      <c r="K1605" s="144">
        <v>2847</v>
      </c>
      <c r="L1605" s="144" t="s">
        <v>5460</v>
      </c>
      <c r="M1605" s="144" t="s">
        <v>188</v>
      </c>
      <c r="N1605" s="144" t="s">
        <v>165</v>
      </c>
      <c r="O1605" s="343">
        <v>7.73</v>
      </c>
    </row>
    <row r="1606" spans="1:15" s="144" customFormat="1" ht="15">
      <c r="A1606" s="342">
        <v>1607</v>
      </c>
      <c r="B1606" s="144" t="s">
        <v>5466</v>
      </c>
      <c r="C1606" s="144" t="s">
        <v>5467</v>
      </c>
      <c r="D1606" s="144" t="s">
        <v>5465</v>
      </c>
      <c r="E1606" s="144" t="str">
        <f>VLOOKUP(A1606,'2'!$X:$AB,2,FALSE)</f>
        <v>Within a few hours</v>
      </c>
      <c r="F1606" s="144">
        <f>VLOOKUP($A1606,'2'!$X:$AB,3,FALSE)</f>
        <v>1</v>
      </c>
      <c r="G1606" s="144">
        <f>VLOOKUP($A1606,'2'!$X:$AB,4,FALSE)</f>
        <v>0.73</v>
      </c>
      <c r="H1606" s="343" t="str">
        <f>VLOOKUP($A1606,'2'!$X:$AB,5,FALSE)</f>
        <v>Yes</v>
      </c>
      <c r="J1606" s="144">
        <v>19.989999999999998</v>
      </c>
      <c r="K1606" s="144">
        <v>2848</v>
      </c>
      <c r="L1606" s="144" t="s">
        <v>5468</v>
      </c>
      <c r="M1606" s="144" t="s">
        <v>188</v>
      </c>
      <c r="N1606" s="144" t="s">
        <v>582</v>
      </c>
      <c r="O1606" s="343">
        <v>19.989999999999998</v>
      </c>
    </row>
    <row r="1607" spans="1:15" s="144" customFormat="1" ht="15">
      <c r="A1607" s="342">
        <v>1608</v>
      </c>
      <c r="B1607" s="144" t="s">
        <v>5469</v>
      </c>
      <c r="C1607" s="144" t="s">
        <v>5470</v>
      </c>
      <c r="D1607" s="144" t="s">
        <v>5465</v>
      </c>
      <c r="E1607" s="144" t="str">
        <f>VLOOKUP(A1607,'2'!$X:$AB,2,FALSE)</f>
        <v>Within an hour</v>
      </c>
      <c r="F1607" s="144">
        <f>VLOOKUP($A1607,'2'!$X:$AB,3,FALSE)</f>
        <v>1</v>
      </c>
      <c r="G1607" s="144">
        <f>VLOOKUP($A1607,'2'!$X:$AB,4,FALSE)</f>
        <v>1</v>
      </c>
      <c r="H1607" s="343" t="str">
        <f>VLOOKUP($A1607,'2'!$X:$AB,5,FALSE)</f>
        <v>No</v>
      </c>
      <c r="J1607" s="144">
        <v>8.99</v>
      </c>
      <c r="K1607" s="144">
        <v>2851</v>
      </c>
      <c r="L1607" s="144" t="s">
        <v>5471</v>
      </c>
      <c r="M1607" s="144" t="s">
        <v>188</v>
      </c>
      <c r="N1607" s="144" t="s">
        <v>266</v>
      </c>
      <c r="O1607" s="343">
        <v>8.99</v>
      </c>
    </row>
    <row r="1608" spans="1:15" s="144" customFormat="1" ht="15">
      <c r="A1608" s="342">
        <v>1609</v>
      </c>
      <c r="B1608" s="144" t="s">
        <v>5472</v>
      </c>
      <c r="C1608" s="144" t="s">
        <v>5473</v>
      </c>
      <c r="D1608" s="144" t="s">
        <v>5465</v>
      </c>
      <c r="E1608" s="144" t="str">
        <f>VLOOKUP(A1608,'2'!$X:$AB,2,FALSE)</f>
        <v>Within an hour</v>
      </c>
      <c r="F1608" s="144">
        <f>VLOOKUP($A1608,'2'!$X:$AB,3,FALSE)</f>
        <v>1</v>
      </c>
      <c r="G1608" s="144">
        <f>VLOOKUP($A1608,'2'!$X:$AB,4,FALSE)</f>
        <v>0.82</v>
      </c>
      <c r="H1608" s="343" t="str">
        <f>VLOOKUP($A1608,'2'!$X:$AB,5,FALSE)</f>
        <v>No</v>
      </c>
      <c r="J1608" s="144">
        <v>4.71</v>
      </c>
      <c r="K1608" s="144">
        <v>2855</v>
      </c>
      <c r="L1608" s="144" t="s">
        <v>5474</v>
      </c>
      <c r="M1608" s="144" t="s">
        <v>188</v>
      </c>
      <c r="N1608" s="144" t="s">
        <v>369</v>
      </c>
      <c r="O1608" s="343">
        <v>4.71</v>
      </c>
    </row>
    <row r="1609" spans="1:15" s="144" customFormat="1" ht="15">
      <c r="A1609" s="342">
        <v>1610</v>
      </c>
      <c r="B1609" s="144" t="s">
        <v>5475</v>
      </c>
      <c r="C1609" s="144" t="s">
        <v>5476</v>
      </c>
      <c r="D1609" s="144" t="s">
        <v>5477</v>
      </c>
      <c r="E1609" s="144">
        <f>VLOOKUP(A1609,'2'!$X:$AB,2,FALSE)</f>
        <v>0</v>
      </c>
      <c r="F1609" s="144">
        <f>VLOOKUP($A1609,'2'!$X:$AB,3,FALSE)</f>
        <v>0</v>
      </c>
      <c r="G1609" s="144">
        <f>VLOOKUP($A1609,'2'!$X:$AB,4,FALSE)</f>
        <v>0</v>
      </c>
      <c r="H1609" s="343">
        <f>VLOOKUP($A1609,'2'!$X:$AB,5,FALSE)</f>
        <v>0</v>
      </c>
      <c r="J1609" s="144">
        <v>24.49</v>
      </c>
      <c r="K1609" s="144">
        <v>2855</v>
      </c>
      <c r="L1609" s="144" t="s">
        <v>5474</v>
      </c>
      <c r="M1609" s="144" t="s">
        <v>188</v>
      </c>
      <c r="N1609" s="144" t="s">
        <v>189</v>
      </c>
      <c r="O1609" s="343">
        <v>24.49</v>
      </c>
    </row>
    <row r="1610" spans="1:15" s="144" customFormat="1" ht="15">
      <c r="A1610" s="342">
        <v>1611</v>
      </c>
      <c r="B1610" s="144" t="s">
        <v>5478</v>
      </c>
      <c r="C1610" s="144" t="s">
        <v>5479</v>
      </c>
      <c r="D1610" s="144" t="s">
        <v>5477</v>
      </c>
      <c r="E1610" s="144" t="str">
        <f>VLOOKUP(A1610,'2'!$X:$AB,2,FALSE)</f>
        <v>Within a few hours</v>
      </c>
      <c r="F1610" s="144">
        <f>VLOOKUP($A1610,'2'!$X:$AB,3,FALSE)</f>
        <v>1</v>
      </c>
      <c r="G1610" s="144">
        <f>VLOOKUP($A1610,'2'!$X:$AB,4,FALSE)</f>
        <v>0.67</v>
      </c>
      <c r="H1610" s="343" t="str">
        <f>VLOOKUP($A1610,'2'!$X:$AB,5,FALSE)</f>
        <v>No</v>
      </c>
      <c r="J1610" s="144">
        <v>24.49</v>
      </c>
      <c r="K1610" s="144">
        <v>2855</v>
      </c>
      <c r="L1610" s="144" t="s">
        <v>5474</v>
      </c>
      <c r="M1610" s="144" t="s">
        <v>188</v>
      </c>
      <c r="N1610" s="144" t="s">
        <v>283</v>
      </c>
      <c r="O1610" s="343">
        <v>24.49</v>
      </c>
    </row>
    <row r="1611" spans="1:15" s="144" customFormat="1" ht="15">
      <c r="A1611" s="342">
        <v>1612</v>
      </c>
      <c r="B1611" s="144" t="s">
        <v>5480</v>
      </c>
      <c r="C1611" s="144" t="s">
        <v>5481</v>
      </c>
      <c r="D1611" s="144" t="s">
        <v>5477</v>
      </c>
      <c r="E1611" s="144" t="str">
        <f>VLOOKUP(A1611,'2'!$X:$AB,2,FALSE)</f>
        <v>A few days or more</v>
      </c>
      <c r="F1611" s="144">
        <f>VLOOKUP($A1611,'2'!$X:$AB,3,FALSE)</f>
        <v>0</v>
      </c>
      <c r="G1611" s="144">
        <f>VLOOKUP($A1611,'2'!$X:$AB,4,FALSE)</f>
        <v>0.32</v>
      </c>
      <c r="H1611" s="343" t="str">
        <f>VLOOKUP($A1611,'2'!$X:$AB,5,FALSE)</f>
        <v>No</v>
      </c>
      <c r="J1611" s="144">
        <v>0.96</v>
      </c>
      <c r="K1611" s="144">
        <v>2858</v>
      </c>
      <c r="L1611" s="144" t="s">
        <v>5482</v>
      </c>
      <c r="M1611" s="144" t="s">
        <v>188</v>
      </c>
      <c r="N1611" s="144" t="s">
        <v>165</v>
      </c>
      <c r="O1611" s="343">
        <v>0.96</v>
      </c>
    </row>
    <row r="1612" spans="1:15" s="144" customFormat="1" ht="15">
      <c r="A1612" s="342">
        <v>1613</v>
      </c>
      <c r="B1612" s="144" t="s">
        <v>5483</v>
      </c>
      <c r="C1612" s="144" t="s">
        <v>5484</v>
      </c>
      <c r="D1612" s="144" t="s">
        <v>5477</v>
      </c>
      <c r="E1612" s="144" t="str">
        <f>VLOOKUP(A1612,'2'!$X:$AB,2,FALSE)</f>
        <v>Within an hour</v>
      </c>
      <c r="F1612" s="144">
        <f>VLOOKUP($A1612,'2'!$X:$AB,3,FALSE)</f>
        <v>1</v>
      </c>
      <c r="G1612" s="144">
        <f>VLOOKUP($A1612,'2'!$X:$AB,4,FALSE)</f>
        <v>1</v>
      </c>
      <c r="H1612" s="343" t="str">
        <f>VLOOKUP($A1612,'2'!$X:$AB,5,FALSE)</f>
        <v>No</v>
      </c>
      <c r="J1612" s="144">
        <v>19.989999999999998</v>
      </c>
      <c r="K1612" s="144">
        <v>2858</v>
      </c>
      <c r="L1612" s="144" t="s">
        <v>5482</v>
      </c>
      <c r="M1612" s="144" t="s">
        <v>188</v>
      </c>
      <c r="N1612" s="144" t="s">
        <v>369</v>
      </c>
      <c r="O1612" s="343">
        <v>19.989999999999998</v>
      </c>
    </row>
    <row r="1613" spans="1:15" s="144" customFormat="1" ht="15">
      <c r="A1613" s="342">
        <v>1614</v>
      </c>
      <c r="B1613" s="144" t="s">
        <v>5485</v>
      </c>
      <c r="C1613" s="144" t="s">
        <v>5486</v>
      </c>
      <c r="D1613" s="144" t="s">
        <v>5477</v>
      </c>
      <c r="E1613" s="144" t="str">
        <f>VLOOKUP(A1613,'2'!$X:$AB,2,FALSE)</f>
        <v>Within a day</v>
      </c>
      <c r="F1613" s="144">
        <f>VLOOKUP($A1613,'2'!$X:$AB,3,FALSE)</f>
        <v>0.63</v>
      </c>
      <c r="G1613" s="144">
        <f>VLOOKUP($A1613,'2'!$X:$AB,4,FALSE)</f>
        <v>0.91</v>
      </c>
      <c r="H1613" s="343" t="str">
        <f>VLOOKUP($A1613,'2'!$X:$AB,5,FALSE)</f>
        <v>Yes</v>
      </c>
      <c r="J1613" s="144">
        <v>54.74</v>
      </c>
      <c r="K1613" s="144">
        <v>2858</v>
      </c>
      <c r="L1613" s="144" t="s">
        <v>5482</v>
      </c>
      <c r="M1613" s="144" t="s">
        <v>176</v>
      </c>
      <c r="N1613" s="144" t="s">
        <v>597</v>
      </c>
      <c r="O1613" s="343">
        <v>54.74</v>
      </c>
    </row>
    <row r="1614" spans="1:15" s="144" customFormat="1" ht="15">
      <c r="A1614" s="342">
        <v>1615</v>
      </c>
      <c r="B1614" s="144" t="s">
        <v>5487</v>
      </c>
      <c r="C1614" s="144" t="s">
        <v>5488</v>
      </c>
      <c r="D1614" s="144" t="s">
        <v>5477</v>
      </c>
      <c r="E1614" s="144">
        <f>VLOOKUP(A1614,'2'!$X:$AB,2,FALSE)</f>
        <v>0</v>
      </c>
      <c r="F1614" s="144">
        <f>VLOOKUP($A1614,'2'!$X:$AB,3,FALSE)</f>
        <v>0</v>
      </c>
      <c r="G1614" s="144">
        <f>VLOOKUP($A1614,'2'!$X:$AB,4,FALSE)</f>
        <v>0</v>
      </c>
      <c r="H1614" s="343">
        <f>VLOOKUP($A1614,'2'!$X:$AB,5,FALSE)</f>
        <v>0</v>
      </c>
      <c r="J1614" s="144">
        <v>1.25</v>
      </c>
      <c r="K1614" s="144">
        <v>2858</v>
      </c>
      <c r="L1614" s="144" t="s">
        <v>5482</v>
      </c>
      <c r="M1614" s="144" t="s">
        <v>188</v>
      </c>
      <c r="N1614" s="144" t="s">
        <v>165</v>
      </c>
      <c r="O1614" s="343">
        <v>1.25</v>
      </c>
    </row>
    <row r="1615" spans="1:15" s="144" customFormat="1" ht="15">
      <c r="A1615" s="342">
        <v>1616</v>
      </c>
      <c r="B1615" s="144" t="s">
        <v>5489</v>
      </c>
      <c r="C1615" s="144" t="s">
        <v>5490</v>
      </c>
      <c r="D1615" s="144" t="s">
        <v>5491</v>
      </c>
      <c r="E1615" s="144" t="str">
        <f>VLOOKUP(A1615,'2'!$X:$AB,2,FALSE)</f>
        <v>Within an hour</v>
      </c>
      <c r="F1615" s="144">
        <f>VLOOKUP($A1615,'2'!$X:$AB,3,FALSE)</f>
        <v>1</v>
      </c>
      <c r="G1615" s="144">
        <f>VLOOKUP($A1615,'2'!$X:$AB,4,FALSE)</f>
        <v>1</v>
      </c>
      <c r="H1615" s="343" t="str">
        <f>VLOOKUP($A1615,'2'!$X:$AB,5,FALSE)</f>
        <v>Yes</v>
      </c>
      <c r="J1615" s="144">
        <v>19.989999999999998</v>
      </c>
      <c r="K1615" s="144">
        <v>2859</v>
      </c>
      <c r="L1615" s="144" t="s">
        <v>5492</v>
      </c>
      <c r="M1615" s="144" t="s">
        <v>188</v>
      </c>
      <c r="N1615" s="144" t="s">
        <v>463</v>
      </c>
      <c r="O1615" s="343">
        <v>19.989999999999998</v>
      </c>
    </row>
    <row r="1616" spans="1:15" s="144" customFormat="1" ht="15">
      <c r="A1616" s="342">
        <v>1617</v>
      </c>
      <c r="B1616" s="144" t="s">
        <v>5493</v>
      </c>
      <c r="C1616" s="144" t="s">
        <v>5494</v>
      </c>
      <c r="D1616" s="144" t="s">
        <v>5495</v>
      </c>
      <c r="E1616" s="144" t="str">
        <f>VLOOKUP(A1616,'2'!$X:$AB,2,FALSE)</f>
        <v>Within a day</v>
      </c>
      <c r="F1616" s="144">
        <f>VLOOKUP($A1616,'2'!$X:$AB,3,FALSE)</f>
        <v>1</v>
      </c>
      <c r="G1616" s="144">
        <f>VLOOKUP($A1616,'2'!$X:$AB,4,FALSE)</f>
        <v>0.71</v>
      </c>
      <c r="H1616" s="343" t="str">
        <f>VLOOKUP($A1616,'2'!$X:$AB,5,FALSE)</f>
        <v>Yes</v>
      </c>
      <c r="J1616" s="144">
        <v>4.8099999999999996</v>
      </c>
      <c r="K1616" s="144">
        <v>2861</v>
      </c>
      <c r="L1616" s="144" t="s">
        <v>5496</v>
      </c>
      <c r="M1616" s="144" t="s">
        <v>188</v>
      </c>
      <c r="N1616" s="144" t="s">
        <v>266</v>
      </c>
      <c r="O1616" s="343">
        <v>4.8099999999999996</v>
      </c>
    </row>
    <row r="1617" spans="1:15" s="144" customFormat="1" ht="15">
      <c r="A1617" s="342">
        <v>1618</v>
      </c>
      <c r="B1617" s="144" t="s">
        <v>5497</v>
      </c>
      <c r="C1617" s="144" t="s">
        <v>5498</v>
      </c>
      <c r="D1617" s="144" t="s">
        <v>5495</v>
      </c>
      <c r="E1617" s="144" t="str">
        <f>VLOOKUP(A1617,'2'!$X:$AB,2,FALSE)</f>
        <v>Within an hour</v>
      </c>
      <c r="F1617" s="144">
        <f>VLOOKUP($A1617,'2'!$X:$AB,3,FALSE)</f>
        <v>1</v>
      </c>
      <c r="G1617" s="144">
        <f>VLOOKUP($A1617,'2'!$X:$AB,4,FALSE)</f>
        <v>0.91</v>
      </c>
      <c r="H1617" s="343" t="str">
        <f>VLOOKUP($A1617,'2'!$X:$AB,5,FALSE)</f>
        <v>Yes</v>
      </c>
      <c r="J1617" s="144">
        <v>2.85</v>
      </c>
      <c r="K1617" s="144">
        <v>2862</v>
      </c>
      <c r="L1617" s="144" t="s">
        <v>5499</v>
      </c>
      <c r="M1617" s="144" t="s">
        <v>188</v>
      </c>
      <c r="N1617" s="144" t="s">
        <v>189</v>
      </c>
      <c r="O1617" s="343">
        <v>2.85</v>
      </c>
    </row>
    <row r="1618" spans="1:15" s="144" customFormat="1" ht="15">
      <c r="A1618" s="342">
        <v>1619</v>
      </c>
      <c r="B1618" s="144" t="s">
        <v>5500</v>
      </c>
      <c r="C1618" s="144" t="s">
        <v>5501</v>
      </c>
      <c r="D1618" s="144" t="s">
        <v>5495</v>
      </c>
      <c r="E1618" s="144" t="str">
        <f>VLOOKUP(A1618,'2'!$X:$AB,2,FALSE)</f>
        <v>Within an hour</v>
      </c>
      <c r="F1618" s="144">
        <f>VLOOKUP($A1618,'2'!$X:$AB,3,FALSE)</f>
        <v>0.8</v>
      </c>
      <c r="G1618" s="144">
        <f>VLOOKUP($A1618,'2'!$X:$AB,4,FALSE)</f>
        <v>1</v>
      </c>
      <c r="H1618" s="343" t="str">
        <f>VLOOKUP($A1618,'2'!$X:$AB,5,FALSE)</f>
        <v>No</v>
      </c>
      <c r="J1618" s="144">
        <v>8.7799999999999994</v>
      </c>
      <c r="K1618" s="144">
        <v>2865</v>
      </c>
      <c r="L1618" s="144" t="s">
        <v>5502</v>
      </c>
      <c r="M1618" s="144" t="s">
        <v>188</v>
      </c>
      <c r="N1618" s="144" t="s">
        <v>189</v>
      </c>
      <c r="O1618" s="343">
        <v>8.7799999999999994</v>
      </c>
    </row>
    <row r="1619" spans="1:15" s="144" customFormat="1" ht="15">
      <c r="A1619" s="342">
        <v>1620</v>
      </c>
      <c r="B1619" s="144" t="s">
        <v>5503</v>
      </c>
      <c r="C1619" s="144" t="s">
        <v>5504</v>
      </c>
      <c r="D1619" s="144" t="s">
        <v>5505</v>
      </c>
      <c r="E1619" s="144" t="str">
        <f>VLOOKUP(A1619,'2'!$X:$AB,2,FALSE)</f>
        <v>A few days or more</v>
      </c>
      <c r="F1619" s="144">
        <f>VLOOKUP($A1619,'2'!$X:$AB,3,FALSE)</f>
        <v>0</v>
      </c>
      <c r="G1619" s="144">
        <f>VLOOKUP($A1619,'2'!$X:$AB,4,FALSE)</f>
        <v>1</v>
      </c>
      <c r="H1619" s="343" t="str">
        <f>VLOOKUP($A1619,'2'!$X:$AB,5,FALSE)</f>
        <v>No</v>
      </c>
      <c r="J1619" s="144">
        <v>8.74</v>
      </c>
      <c r="K1619" s="144">
        <v>2865</v>
      </c>
      <c r="L1619" s="144" t="s">
        <v>5502</v>
      </c>
      <c r="M1619" s="144" t="s">
        <v>188</v>
      </c>
      <c r="N1619" s="144" t="s">
        <v>463</v>
      </c>
      <c r="O1619" s="343">
        <v>8.74</v>
      </c>
    </row>
    <row r="1620" spans="1:15" s="144" customFormat="1" ht="15">
      <c r="A1620" s="342">
        <v>1621</v>
      </c>
      <c r="B1620" s="144" t="s">
        <v>5506</v>
      </c>
      <c r="C1620" s="144" t="s">
        <v>5507</v>
      </c>
      <c r="D1620" s="144" t="s">
        <v>5505</v>
      </c>
      <c r="E1620" s="144">
        <f>VLOOKUP(A1620,'2'!$X:$AB,2,FALSE)</f>
        <v>0</v>
      </c>
      <c r="F1620" s="144">
        <f>VLOOKUP($A1620,'2'!$X:$AB,3,FALSE)</f>
        <v>0</v>
      </c>
      <c r="G1620" s="144">
        <f>VLOOKUP($A1620,'2'!$X:$AB,4,FALSE)</f>
        <v>0</v>
      </c>
      <c r="H1620" s="343">
        <f>VLOOKUP($A1620,'2'!$X:$AB,5,FALSE)</f>
        <v>0</v>
      </c>
      <c r="J1620" s="144">
        <v>8.99</v>
      </c>
      <c r="K1620" s="144">
        <v>2867</v>
      </c>
      <c r="L1620" s="144" t="s">
        <v>5508</v>
      </c>
      <c r="M1620" s="144" t="s">
        <v>188</v>
      </c>
      <c r="N1620" s="144" t="s">
        <v>266</v>
      </c>
      <c r="O1620" s="343">
        <v>8.99</v>
      </c>
    </row>
    <row r="1621" spans="1:15" s="144" customFormat="1" ht="15">
      <c r="A1621" s="342">
        <v>1622</v>
      </c>
      <c r="B1621" s="144" t="s">
        <v>5509</v>
      </c>
      <c r="C1621" s="144" t="s">
        <v>5510</v>
      </c>
      <c r="D1621" s="144" t="s">
        <v>5505</v>
      </c>
      <c r="E1621" s="144" t="str">
        <f>VLOOKUP(A1621,'2'!$X:$AB,2,FALSE)</f>
        <v>Within an hour</v>
      </c>
      <c r="F1621" s="144">
        <f>VLOOKUP($A1621,'2'!$X:$AB,3,FALSE)</f>
        <v>1</v>
      </c>
      <c r="G1621" s="144">
        <f>VLOOKUP($A1621,'2'!$X:$AB,4,FALSE)</f>
        <v>1</v>
      </c>
      <c r="H1621" s="343" t="str">
        <f>VLOOKUP($A1621,'2'!$X:$AB,5,FALSE)</f>
        <v>Yes</v>
      </c>
      <c r="J1621" s="144">
        <v>19.989999999999998</v>
      </c>
      <c r="K1621" s="144">
        <v>2868</v>
      </c>
      <c r="L1621" s="144" t="s">
        <v>5511</v>
      </c>
      <c r="M1621" s="144" t="s">
        <v>188</v>
      </c>
      <c r="N1621" s="144" t="s">
        <v>369</v>
      </c>
      <c r="O1621" s="343">
        <v>19.989999999999998</v>
      </c>
    </row>
    <row r="1622" spans="1:15" s="144" customFormat="1" ht="15">
      <c r="A1622" s="342">
        <v>1623</v>
      </c>
      <c r="B1622" s="144" t="s">
        <v>5512</v>
      </c>
      <c r="C1622" s="144" t="s">
        <v>5513</v>
      </c>
      <c r="D1622" s="144" t="s">
        <v>5514</v>
      </c>
      <c r="E1622" s="144" t="str">
        <f>VLOOKUP(A1622,'2'!$X:$AB,2,FALSE)</f>
        <v>Within a few hours</v>
      </c>
      <c r="F1622" s="144">
        <f>VLOOKUP($A1622,'2'!$X:$AB,3,FALSE)</f>
        <v>0.91</v>
      </c>
      <c r="G1622" s="144">
        <f>VLOOKUP($A1622,'2'!$X:$AB,4,FALSE)</f>
        <v>0.78</v>
      </c>
      <c r="H1622" s="343" t="str">
        <f>VLOOKUP($A1622,'2'!$X:$AB,5,FALSE)</f>
        <v>No</v>
      </c>
      <c r="J1622" s="144">
        <v>8.99</v>
      </c>
      <c r="K1622" s="144">
        <v>2868</v>
      </c>
      <c r="L1622" s="144" t="s">
        <v>5511</v>
      </c>
      <c r="M1622" s="144" t="s">
        <v>188</v>
      </c>
      <c r="N1622" s="144" t="s">
        <v>266</v>
      </c>
      <c r="O1622" s="343">
        <v>8.99</v>
      </c>
    </row>
    <row r="1623" spans="1:15" s="144" customFormat="1" ht="15">
      <c r="A1623" s="342">
        <v>1624</v>
      </c>
      <c r="B1623" s="144" t="s">
        <v>5515</v>
      </c>
      <c r="C1623" s="144" t="s">
        <v>5516</v>
      </c>
      <c r="D1623" s="144" t="s">
        <v>5517</v>
      </c>
      <c r="E1623" s="144" t="str">
        <f>VLOOKUP(A1623,'2'!$X:$AB,2,FALSE)</f>
        <v>Within a few hours</v>
      </c>
      <c r="F1623" s="144">
        <f>VLOOKUP($A1623,'2'!$X:$AB,3,FALSE)</f>
        <v>1</v>
      </c>
      <c r="G1623" s="144">
        <f>VLOOKUP($A1623,'2'!$X:$AB,4,FALSE)</f>
        <v>1</v>
      </c>
      <c r="H1623" s="343" t="str">
        <f>VLOOKUP($A1623,'2'!$X:$AB,5,FALSE)</f>
        <v>Yes</v>
      </c>
      <c r="J1623" s="144">
        <v>13.18</v>
      </c>
      <c r="K1623" s="144">
        <v>2868</v>
      </c>
      <c r="L1623" s="144" t="s">
        <v>5511</v>
      </c>
      <c r="M1623" s="144" t="s">
        <v>164</v>
      </c>
      <c r="N1623" s="144" t="s">
        <v>369</v>
      </c>
      <c r="O1623" s="343">
        <v>13.18</v>
      </c>
    </row>
    <row r="1624" spans="1:15" s="144" customFormat="1" ht="15">
      <c r="A1624" s="342">
        <v>1625</v>
      </c>
      <c r="B1624" s="144" t="s">
        <v>5518</v>
      </c>
      <c r="C1624" s="144" t="s">
        <v>5519</v>
      </c>
      <c r="D1624" s="144" t="s">
        <v>5520</v>
      </c>
      <c r="E1624" s="144" t="str">
        <f>VLOOKUP(A1624,'2'!$X:$AB,2,FALSE)</f>
        <v>Within a day</v>
      </c>
      <c r="F1624" s="144">
        <f>VLOOKUP($A1624,'2'!$X:$AB,3,FALSE)</f>
        <v>0.7</v>
      </c>
      <c r="G1624" s="144">
        <f>VLOOKUP($A1624,'2'!$X:$AB,4,FALSE)</f>
        <v>0.89</v>
      </c>
      <c r="H1624" s="343" t="str">
        <f>VLOOKUP($A1624,'2'!$X:$AB,5,FALSE)</f>
        <v>No</v>
      </c>
      <c r="J1624" s="144">
        <v>0.5</v>
      </c>
      <c r="K1624" s="144">
        <v>2873</v>
      </c>
      <c r="L1624" s="144" t="s">
        <v>5521</v>
      </c>
      <c r="M1624" s="144" t="s">
        <v>188</v>
      </c>
      <c r="N1624" s="144" t="s">
        <v>447</v>
      </c>
      <c r="O1624" s="343">
        <v>0.5</v>
      </c>
    </row>
    <row r="1625" spans="1:15" s="144" customFormat="1" ht="15">
      <c r="A1625" s="342">
        <v>1626</v>
      </c>
      <c r="B1625" s="144" t="s">
        <v>5522</v>
      </c>
      <c r="C1625" s="144" t="s">
        <v>5523</v>
      </c>
      <c r="D1625" s="144" t="s">
        <v>5520</v>
      </c>
      <c r="E1625" s="144" t="str">
        <f>VLOOKUP(A1625,'2'!$X:$AB,2,FALSE)</f>
        <v>Within a day</v>
      </c>
      <c r="F1625" s="144">
        <f>VLOOKUP($A1625,'2'!$X:$AB,3,FALSE)</f>
        <v>0.75</v>
      </c>
      <c r="G1625" s="144">
        <f>VLOOKUP($A1625,'2'!$X:$AB,4,FALSE)</f>
        <v>0.98</v>
      </c>
      <c r="H1625" s="343" t="str">
        <f>VLOOKUP($A1625,'2'!$X:$AB,5,FALSE)</f>
        <v>Yes</v>
      </c>
      <c r="J1625" s="144">
        <v>29.1</v>
      </c>
      <c r="K1625" s="144">
        <v>2873</v>
      </c>
      <c r="L1625" s="144" t="s">
        <v>5521</v>
      </c>
      <c r="M1625" s="144" t="s">
        <v>176</v>
      </c>
      <c r="N1625" s="144" t="s">
        <v>511</v>
      </c>
      <c r="O1625" s="343">
        <v>29.1</v>
      </c>
    </row>
    <row r="1626" spans="1:15" s="144" customFormat="1" ht="15">
      <c r="A1626" s="342">
        <v>1627</v>
      </c>
      <c r="B1626" s="144" t="s">
        <v>5524</v>
      </c>
      <c r="C1626" s="144" t="s">
        <v>5525</v>
      </c>
      <c r="D1626" s="144" t="s">
        <v>5526</v>
      </c>
      <c r="E1626" s="144">
        <f>VLOOKUP(A1626,'2'!$X:$AB,2,FALSE)</f>
        <v>0</v>
      </c>
      <c r="F1626" s="144">
        <f>VLOOKUP($A1626,'2'!$X:$AB,3,FALSE)</f>
        <v>0</v>
      </c>
      <c r="G1626" s="144">
        <f>VLOOKUP($A1626,'2'!$X:$AB,4,FALSE)</f>
        <v>0</v>
      </c>
      <c r="H1626" s="343">
        <f>VLOOKUP($A1626,'2'!$X:$AB,5,FALSE)</f>
        <v>0</v>
      </c>
      <c r="J1626" s="144">
        <v>0.71</v>
      </c>
      <c r="K1626" s="144">
        <v>2874</v>
      </c>
      <c r="L1626" s="144" t="s">
        <v>5527</v>
      </c>
      <c r="M1626" s="144" t="s">
        <v>188</v>
      </c>
      <c r="N1626" s="144" t="s">
        <v>165</v>
      </c>
      <c r="O1626" s="343">
        <v>0.71</v>
      </c>
    </row>
    <row r="1627" spans="1:15" s="144" customFormat="1" ht="15">
      <c r="A1627" s="342">
        <v>1628</v>
      </c>
      <c r="B1627" s="144" t="s">
        <v>5528</v>
      </c>
      <c r="C1627" s="144" t="s">
        <v>5529</v>
      </c>
      <c r="D1627" s="144" t="s">
        <v>5526</v>
      </c>
      <c r="E1627" s="144">
        <f>VLOOKUP(A1627,'2'!$X:$AB,2,FALSE)</f>
        <v>0</v>
      </c>
      <c r="F1627" s="144">
        <f>VLOOKUP($A1627,'2'!$X:$AB,3,FALSE)</f>
        <v>0</v>
      </c>
      <c r="G1627" s="144">
        <f>VLOOKUP($A1627,'2'!$X:$AB,4,FALSE)</f>
        <v>0</v>
      </c>
      <c r="H1627" s="343">
        <f>VLOOKUP($A1627,'2'!$X:$AB,5,FALSE)</f>
        <v>0</v>
      </c>
      <c r="J1627" s="144">
        <v>19.989999999999998</v>
      </c>
      <c r="K1627" s="144">
        <v>2874</v>
      </c>
      <c r="L1627" s="144" t="s">
        <v>5527</v>
      </c>
      <c r="M1627" s="144" t="s">
        <v>188</v>
      </c>
      <c r="N1627" s="144" t="s">
        <v>369</v>
      </c>
      <c r="O1627" s="343">
        <v>19.989999999999998</v>
      </c>
    </row>
    <row r="1628" spans="1:15" s="144" customFormat="1" ht="15">
      <c r="A1628" s="342">
        <v>1629</v>
      </c>
      <c r="B1628" s="144" t="s">
        <v>5530</v>
      </c>
      <c r="C1628" s="144" t="s">
        <v>5531</v>
      </c>
      <c r="D1628" s="144" t="s">
        <v>5532</v>
      </c>
      <c r="E1628" s="144" t="str">
        <f>VLOOKUP(A1628,'2'!$X:$AB,2,FALSE)</f>
        <v>Within a few hours</v>
      </c>
      <c r="F1628" s="144">
        <f>VLOOKUP($A1628,'2'!$X:$AB,3,FALSE)</f>
        <v>1</v>
      </c>
      <c r="G1628" s="144">
        <f>VLOOKUP($A1628,'2'!$X:$AB,4,FALSE)</f>
        <v>1</v>
      </c>
      <c r="H1628" s="343" t="str">
        <f>VLOOKUP($A1628,'2'!$X:$AB,5,FALSE)</f>
        <v>Yes</v>
      </c>
      <c r="J1628" s="144">
        <v>8.99</v>
      </c>
      <c r="K1628" s="144">
        <v>2874</v>
      </c>
      <c r="L1628" s="144" t="s">
        <v>5527</v>
      </c>
      <c r="M1628" s="144" t="s">
        <v>188</v>
      </c>
      <c r="N1628" s="144" t="s">
        <v>266</v>
      </c>
      <c r="O1628" s="343">
        <v>8.99</v>
      </c>
    </row>
    <row r="1629" spans="1:15" s="144" customFormat="1" ht="15">
      <c r="A1629" s="342">
        <v>1630</v>
      </c>
      <c r="B1629" s="144" t="s">
        <v>5533</v>
      </c>
      <c r="C1629" s="144" t="s">
        <v>5534</v>
      </c>
      <c r="D1629" s="144" t="s">
        <v>5535</v>
      </c>
      <c r="E1629" s="144">
        <f>VLOOKUP(A1629,'2'!$X:$AB,2,FALSE)</f>
        <v>0</v>
      </c>
      <c r="F1629" s="144">
        <f>VLOOKUP($A1629,'2'!$X:$AB,3,FALSE)</f>
        <v>0</v>
      </c>
      <c r="G1629" s="144">
        <f>VLOOKUP($A1629,'2'!$X:$AB,4,FALSE)</f>
        <v>0</v>
      </c>
      <c r="H1629" s="343">
        <f>VLOOKUP($A1629,'2'!$X:$AB,5,FALSE)</f>
        <v>0</v>
      </c>
      <c r="J1629" s="144">
        <v>1.99</v>
      </c>
      <c r="K1629" s="144">
        <v>2877</v>
      </c>
      <c r="L1629" s="144" t="s">
        <v>5536</v>
      </c>
      <c r="M1629" s="144" t="s">
        <v>164</v>
      </c>
      <c r="N1629" s="144" t="s">
        <v>582</v>
      </c>
      <c r="O1629" s="343">
        <v>1.99</v>
      </c>
    </row>
    <row r="1630" spans="1:15" s="144" customFormat="1" ht="15">
      <c r="A1630" s="342">
        <v>1631</v>
      </c>
      <c r="B1630" s="144" t="s">
        <v>5537</v>
      </c>
      <c r="C1630" s="144" t="s">
        <v>5538</v>
      </c>
      <c r="D1630" s="144" t="s">
        <v>5535</v>
      </c>
      <c r="E1630" s="144">
        <f>VLOOKUP(A1630,'2'!$X:$AB,2,FALSE)</f>
        <v>0</v>
      </c>
      <c r="F1630" s="144">
        <f>VLOOKUP($A1630,'2'!$X:$AB,3,FALSE)</f>
        <v>0</v>
      </c>
      <c r="G1630" s="144">
        <f>VLOOKUP($A1630,'2'!$X:$AB,4,FALSE)</f>
        <v>0</v>
      </c>
      <c r="H1630" s="343">
        <f>VLOOKUP($A1630,'2'!$X:$AB,5,FALSE)</f>
        <v>0</v>
      </c>
      <c r="J1630" s="144">
        <v>1.99</v>
      </c>
      <c r="K1630" s="144">
        <v>2878</v>
      </c>
      <c r="L1630" s="144" t="s">
        <v>5539</v>
      </c>
      <c r="M1630" s="144" t="s">
        <v>164</v>
      </c>
      <c r="N1630" s="144" t="s">
        <v>582</v>
      </c>
      <c r="O1630" s="343">
        <v>1.99</v>
      </c>
    </row>
    <row r="1631" spans="1:15" s="144" customFormat="1" ht="15">
      <c r="A1631" s="342">
        <v>1632</v>
      </c>
      <c r="B1631" s="144" t="s">
        <v>5540</v>
      </c>
      <c r="C1631" s="144" t="s">
        <v>5541</v>
      </c>
      <c r="D1631" s="144" t="s">
        <v>5542</v>
      </c>
      <c r="E1631" s="144">
        <f>VLOOKUP(A1631,'2'!$X:$AB,2,FALSE)</f>
        <v>0</v>
      </c>
      <c r="F1631" s="144">
        <f>VLOOKUP($A1631,'2'!$X:$AB,3,FALSE)</f>
        <v>0</v>
      </c>
      <c r="G1631" s="144">
        <f>VLOOKUP($A1631,'2'!$X:$AB,4,FALSE)</f>
        <v>0</v>
      </c>
      <c r="H1631" s="343">
        <f>VLOOKUP($A1631,'2'!$X:$AB,5,FALSE)</f>
        <v>0</v>
      </c>
      <c r="J1631" s="144">
        <v>6.93</v>
      </c>
      <c r="K1631" s="144">
        <v>2880</v>
      </c>
      <c r="L1631" s="144" t="s">
        <v>5543</v>
      </c>
      <c r="M1631" s="144" t="s">
        <v>188</v>
      </c>
      <c r="N1631" s="144" t="s">
        <v>315</v>
      </c>
      <c r="O1631" s="343">
        <v>6.93</v>
      </c>
    </row>
    <row r="1632" spans="1:15" s="144" customFormat="1" ht="15">
      <c r="A1632" s="342">
        <v>1633</v>
      </c>
      <c r="B1632" s="144" t="s">
        <v>5544</v>
      </c>
      <c r="C1632" s="144" t="s">
        <v>5545</v>
      </c>
      <c r="D1632" s="144" t="s">
        <v>5542</v>
      </c>
      <c r="E1632" s="144" t="str">
        <f>VLOOKUP(A1632,'2'!$X:$AB,2,FALSE)</f>
        <v>Within an hour</v>
      </c>
      <c r="F1632" s="144">
        <f>VLOOKUP($A1632,'2'!$X:$AB,3,FALSE)</f>
        <v>1</v>
      </c>
      <c r="G1632" s="144">
        <f>VLOOKUP($A1632,'2'!$X:$AB,4,FALSE)</f>
        <v>0.67</v>
      </c>
      <c r="H1632" s="343" t="str">
        <f>VLOOKUP($A1632,'2'!$X:$AB,5,FALSE)</f>
        <v>Yes</v>
      </c>
      <c r="J1632" s="144">
        <v>43.32</v>
      </c>
      <c r="K1632" s="144">
        <v>2880</v>
      </c>
      <c r="L1632" s="144" t="s">
        <v>5543</v>
      </c>
      <c r="M1632" s="144" t="s">
        <v>176</v>
      </c>
      <c r="N1632" s="144" t="s">
        <v>177</v>
      </c>
      <c r="O1632" s="343">
        <v>43.32</v>
      </c>
    </row>
    <row r="1633" spans="1:15" s="144" customFormat="1" ht="15">
      <c r="A1633" s="342">
        <v>1634</v>
      </c>
      <c r="B1633" s="144" t="s">
        <v>5546</v>
      </c>
      <c r="C1633" s="144" t="s">
        <v>5547</v>
      </c>
      <c r="D1633" s="144" t="s">
        <v>5542</v>
      </c>
      <c r="E1633" s="144">
        <f>VLOOKUP(A1633,'2'!$X:$AB,2,FALSE)</f>
        <v>0</v>
      </c>
      <c r="F1633" s="144">
        <f>VLOOKUP($A1633,'2'!$X:$AB,3,FALSE)</f>
        <v>0</v>
      </c>
      <c r="G1633" s="144">
        <f>VLOOKUP($A1633,'2'!$X:$AB,4,FALSE)</f>
        <v>0</v>
      </c>
      <c r="H1633" s="343">
        <f>VLOOKUP($A1633,'2'!$X:$AB,5,FALSE)</f>
        <v>0</v>
      </c>
      <c r="J1633" s="144">
        <v>6.89</v>
      </c>
      <c r="K1633" s="144">
        <v>2882</v>
      </c>
      <c r="L1633" s="144" t="s">
        <v>5548</v>
      </c>
      <c r="M1633" s="144" t="s">
        <v>188</v>
      </c>
      <c r="N1633" s="144" t="s">
        <v>708</v>
      </c>
      <c r="O1633" s="343">
        <v>6.89</v>
      </c>
    </row>
    <row r="1634" spans="1:15" s="144" customFormat="1" ht="15">
      <c r="A1634" s="342">
        <v>1635</v>
      </c>
      <c r="B1634" s="144" t="s">
        <v>5549</v>
      </c>
      <c r="C1634" s="144" t="s">
        <v>5550</v>
      </c>
      <c r="D1634" s="144" t="s">
        <v>5551</v>
      </c>
      <c r="E1634" s="144" t="str">
        <f>VLOOKUP(A1634,'2'!$X:$AB,2,FALSE)</f>
        <v>Within an hour</v>
      </c>
      <c r="F1634" s="144">
        <f>VLOOKUP($A1634,'2'!$X:$AB,3,FALSE)</f>
        <v>1</v>
      </c>
      <c r="G1634" s="144">
        <f>VLOOKUP($A1634,'2'!$X:$AB,4,FALSE)</f>
        <v>0.75</v>
      </c>
      <c r="H1634" s="343" t="str">
        <f>VLOOKUP($A1634,'2'!$X:$AB,5,FALSE)</f>
        <v>Yes</v>
      </c>
      <c r="J1634" s="144">
        <v>0.5</v>
      </c>
      <c r="K1634" s="144">
        <v>2882</v>
      </c>
      <c r="L1634" s="144" t="s">
        <v>5548</v>
      </c>
      <c r="M1634" s="144" t="s">
        <v>188</v>
      </c>
      <c r="N1634" s="144" t="s">
        <v>447</v>
      </c>
      <c r="O1634" s="343">
        <v>0.5</v>
      </c>
    </row>
    <row r="1635" spans="1:15" s="144" customFormat="1" ht="15">
      <c r="A1635" s="342">
        <v>1636</v>
      </c>
      <c r="B1635" s="144" t="s">
        <v>5552</v>
      </c>
      <c r="C1635" s="144" t="s">
        <v>5553</v>
      </c>
      <c r="D1635" s="144" t="s">
        <v>5554</v>
      </c>
      <c r="E1635" s="144" t="str">
        <f>VLOOKUP(A1635,'2'!$X:$AB,2,FALSE)</f>
        <v>Within a few hours</v>
      </c>
      <c r="F1635" s="144">
        <f>VLOOKUP($A1635,'2'!$X:$AB,3,FALSE)</f>
        <v>0.9</v>
      </c>
      <c r="G1635" s="144">
        <f>VLOOKUP($A1635,'2'!$X:$AB,4,FALSE)</f>
        <v>0.95</v>
      </c>
      <c r="H1635" s="343" t="str">
        <f>VLOOKUP($A1635,'2'!$X:$AB,5,FALSE)</f>
        <v>Yes</v>
      </c>
      <c r="J1635" s="144">
        <v>13.04</v>
      </c>
      <c r="K1635" s="144">
        <v>2882</v>
      </c>
      <c r="L1635" s="144" t="s">
        <v>5548</v>
      </c>
      <c r="M1635" s="144" t="s">
        <v>188</v>
      </c>
      <c r="N1635" s="144" t="s">
        <v>189</v>
      </c>
      <c r="O1635" s="343">
        <v>13.04</v>
      </c>
    </row>
    <row r="1636" spans="1:15" s="144" customFormat="1" ht="15">
      <c r="A1636" s="342">
        <v>1637</v>
      </c>
      <c r="B1636" s="144" t="s">
        <v>5555</v>
      </c>
      <c r="C1636" s="144" t="s">
        <v>5556</v>
      </c>
      <c r="D1636" s="144" t="s">
        <v>5554</v>
      </c>
      <c r="E1636" s="144" t="str">
        <f>VLOOKUP(A1636,'2'!$X:$AB,2,FALSE)</f>
        <v>Within a day</v>
      </c>
      <c r="F1636" s="144">
        <f>VLOOKUP($A1636,'2'!$X:$AB,3,FALSE)</f>
        <v>0.68</v>
      </c>
      <c r="G1636" s="144">
        <f>VLOOKUP($A1636,'2'!$X:$AB,4,FALSE)</f>
        <v>0.68</v>
      </c>
      <c r="H1636" s="343" t="str">
        <f>VLOOKUP($A1636,'2'!$X:$AB,5,FALSE)</f>
        <v>No</v>
      </c>
      <c r="J1636" s="144">
        <v>8.59</v>
      </c>
      <c r="K1636" s="144">
        <v>2882</v>
      </c>
      <c r="L1636" s="144" t="s">
        <v>5548</v>
      </c>
      <c r="M1636" s="144" t="s">
        <v>188</v>
      </c>
      <c r="N1636" s="144" t="s">
        <v>266</v>
      </c>
      <c r="O1636" s="343">
        <v>8.59</v>
      </c>
    </row>
    <row r="1637" spans="1:15" s="144" customFormat="1" ht="15">
      <c r="A1637" s="342">
        <v>1638</v>
      </c>
      <c r="B1637" s="144" t="s">
        <v>5557</v>
      </c>
      <c r="C1637" s="144" t="s">
        <v>5558</v>
      </c>
      <c r="D1637" s="144" t="s">
        <v>5554</v>
      </c>
      <c r="E1637" s="144" t="str">
        <f>VLOOKUP(A1637,'2'!$X:$AB,2,FALSE)</f>
        <v>Within a few hours</v>
      </c>
      <c r="F1637" s="144">
        <f>VLOOKUP($A1637,'2'!$X:$AB,3,FALSE)</f>
        <v>1</v>
      </c>
      <c r="G1637" s="144">
        <f>VLOOKUP($A1637,'2'!$X:$AB,4,FALSE)</f>
        <v>1</v>
      </c>
      <c r="H1637" s="343" t="str">
        <f>VLOOKUP($A1637,'2'!$X:$AB,5,FALSE)</f>
        <v>No</v>
      </c>
      <c r="J1637" s="144">
        <v>8.73</v>
      </c>
      <c r="K1637" s="144">
        <v>2882</v>
      </c>
      <c r="L1637" s="144" t="s">
        <v>5548</v>
      </c>
      <c r="M1637" s="144" t="s">
        <v>188</v>
      </c>
      <c r="N1637" s="144" t="s">
        <v>315</v>
      </c>
      <c r="O1637" s="343">
        <v>8.73</v>
      </c>
    </row>
    <row r="1638" spans="1:15" s="144" customFormat="1" ht="15">
      <c r="A1638" s="342">
        <v>1639</v>
      </c>
      <c r="B1638" s="144" t="s">
        <v>5559</v>
      </c>
      <c r="C1638" s="144" t="s">
        <v>5560</v>
      </c>
      <c r="D1638" s="144" t="s">
        <v>5561</v>
      </c>
      <c r="E1638" s="144">
        <f>VLOOKUP(A1638,'2'!$X:$AB,2,FALSE)</f>
        <v>0</v>
      </c>
      <c r="F1638" s="144">
        <f>VLOOKUP($A1638,'2'!$X:$AB,3,FALSE)</f>
        <v>0</v>
      </c>
      <c r="G1638" s="144">
        <f>VLOOKUP($A1638,'2'!$X:$AB,4,FALSE)</f>
        <v>0</v>
      </c>
      <c r="H1638" s="343">
        <f>VLOOKUP($A1638,'2'!$X:$AB,5,FALSE)</f>
        <v>0</v>
      </c>
      <c r="J1638" s="144">
        <v>19.989999999999998</v>
      </c>
      <c r="K1638" s="144">
        <v>2882</v>
      </c>
      <c r="L1638" s="144" t="s">
        <v>5548</v>
      </c>
      <c r="M1638" s="144" t="s">
        <v>188</v>
      </c>
      <c r="N1638" s="144" t="s">
        <v>708</v>
      </c>
      <c r="O1638" s="343">
        <v>19.989999999999998</v>
      </c>
    </row>
    <row r="1639" spans="1:15" s="144" customFormat="1" ht="15">
      <c r="A1639" s="342">
        <v>1640</v>
      </c>
      <c r="B1639" s="144" t="s">
        <v>5562</v>
      </c>
      <c r="C1639" s="144" t="s">
        <v>5563</v>
      </c>
      <c r="D1639" s="144" t="s">
        <v>5564</v>
      </c>
      <c r="E1639" s="144" t="str">
        <f>VLOOKUP(A1639,'2'!$X:$AB,2,FALSE)</f>
        <v>Within an hour</v>
      </c>
      <c r="F1639" s="144">
        <f>VLOOKUP($A1639,'2'!$X:$AB,3,FALSE)</f>
        <v>1</v>
      </c>
      <c r="G1639" s="144">
        <f>VLOOKUP($A1639,'2'!$X:$AB,4,FALSE)</f>
        <v>0.98</v>
      </c>
      <c r="H1639" s="343" t="str">
        <f>VLOOKUP($A1639,'2'!$X:$AB,5,FALSE)</f>
        <v>No</v>
      </c>
      <c r="J1639" s="144">
        <v>14.48</v>
      </c>
      <c r="K1639" s="144">
        <v>2882</v>
      </c>
      <c r="L1639" s="144" t="s">
        <v>5548</v>
      </c>
      <c r="M1639" s="144" t="s">
        <v>164</v>
      </c>
      <c r="N1639" s="144" t="s">
        <v>189</v>
      </c>
      <c r="O1639" s="343">
        <v>14.48</v>
      </c>
    </row>
    <row r="1640" spans="1:15" s="144" customFormat="1" ht="15">
      <c r="A1640" s="342">
        <v>1641</v>
      </c>
      <c r="B1640" s="144" t="s">
        <v>5565</v>
      </c>
      <c r="C1640" s="144" t="s">
        <v>5566</v>
      </c>
      <c r="D1640" s="144" t="s">
        <v>5567</v>
      </c>
      <c r="E1640" s="144">
        <f>VLOOKUP(A1640,'2'!$X:$AB,2,FALSE)</f>
        <v>0</v>
      </c>
      <c r="F1640" s="144">
        <f>VLOOKUP($A1640,'2'!$X:$AB,3,FALSE)</f>
        <v>0</v>
      </c>
      <c r="G1640" s="144">
        <f>VLOOKUP($A1640,'2'!$X:$AB,4,FALSE)</f>
        <v>0</v>
      </c>
      <c r="H1640" s="343">
        <f>VLOOKUP($A1640,'2'!$X:$AB,5,FALSE)</f>
        <v>0</v>
      </c>
      <c r="J1640" s="144">
        <v>1.99</v>
      </c>
      <c r="K1640" s="144">
        <v>2882</v>
      </c>
      <c r="L1640" s="144" t="s">
        <v>5548</v>
      </c>
      <c r="M1640" s="144" t="s">
        <v>188</v>
      </c>
      <c r="N1640" s="144" t="s">
        <v>582</v>
      </c>
      <c r="O1640" s="343">
        <v>1.99</v>
      </c>
    </row>
    <row r="1641" spans="1:15" s="144" customFormat="1" ht="15">
      <c r="A1641" s="342">
        <v>1642</v>
      </c>
      <c r="B1641" s="144" t="s">
        <v>5568</v>
      </c>
      <c r="C1641" s="144" t="s">
        <v>5569</v>
      </c>
      <c r="D1641" s="144" t="s">
        <v>5567</v>
      </c>
      <c r="E1641" s="144">
        <f>VLOOKUP(A1641,'2'!$X:$AB,2,FALSE)</f>
        <v>0</v>
      </c>
      <c r="F1641" s="144">
        <f>VLOOKUP($A1641,'2'!$X:$AB,3,FALSE)</f>
        <v>0</v>
      </c>
      <c r="G1641" s="144">
        <f>VLOOKUP($A1641,'2'!$X:$AB,4,FALSE)</f>
        <v>0</v>
      </c>
      <c r="H1641" s="343">
        <f>VLOOKUP($A1641,'2'!$X:$AB,5,FALSE)</f>
        <v>0</v>
      </c>
      <c r="J1641" s="144">
        <v>8.73</v>
      </c>
      <c r="K1641" s="144">
        <v>2883</v>
      </c>
      <c r="L1641" s="144" t="s">
        <v>5570</v>
      </c>
      <c r="M1641" s="144" t="s">
        <v>188</v>
      </c>
      <c r="N1641" s="144" t="s">
        <v>315</v>
      </c>
      <c r="O1641" s="343">
        <v>8.73</v>
      </c>
    </row>
    <row r="1642" spans="1:15" s="144" customFormat="1" ht="15">
      <c r="A1642" s="342">
        <v>1643</v>
      </c>
      <c r="B1642" s="144" t="s">
        <v>5571</v>
      </c>
      <c r="C1642" s="144" t="s">
        <v>5572</v>
      </c>
      <c r="D1642" s="144" t="s">
        <v>5567</v>
      </c>
      <c r="E1642" s="144" t="str">
        <f>VLOOKUP(A1642,'2'!$X:$AB,2,FALSE)</f>
        <v>Within an hour</v>
      </c>
      <c r="F1642" s="144">
        <f>VLOOKUP($A1642,'2'!$X:$AB,3,FALSE)</f>
        <v>1</v>
      </c>
      <c r="G1642" s="144">
        <f>VLOOKUP($A1642,'2'!$X:$AB,4,FALSE)</f>
        <v>0.93</v>
      </c>
      <c r="H1642" s="343" t="str">
        <f>VLOOKUP($A1642,'2'!$X:$AB,5,FALSE)</f>
        <v>No</v>
      </c>
      <c r="J1642" s="144">
        <v>8.59</v>
      </c>
      <c r="K1642" s="144">
        <v>2884</v>
      </c>
      <c r="L1642" s="144" t="s">
        <v>5573</v>
      </c>
      <c r="M1642" s="144" t="s">
        <v>188</v>
      </c>
      <c r="N1642" s="144" t="s">
        <v>266</v>
      </c>
      <c r="O1642" s="343">
        <v>8.59</v>
      </c>
    </row>
    <row r="1643" spans="1:15" s="144" customFormat="1" ht="15">
      <c r="A1643" s="342">
        <v>1644</v>
      </c>
      <c r="B1643" s="144" t="s">
        <v>5574</v>
      </c>
      <c r="C1643" s="144" t="s">
        <v>5575</v>
      </c>
      <c r="D1643" s="144" t="s">
        <v>5576</v>
      </c>
      <c r="E1643" s="144" t="str">
        <f>VLOOKUP(A1643,'2'!$X:$AB,2,FALSE)</f>
        <v>Within a few hours</v>
      </c>
      <c r="F1643" s="144">
        <f>VLOOKUP($A1643,'2'!$X:$AB,3,FALSE)</f>
        <v>1</v>
      </c>
      <c r="G1643" s="144">
        <f>VLOOKUP($A1643,'2'!$X:$AB,4,FALSE)</f>
        <v>0.95</v>
      </c>
      <c r="H1643" s="343" t="str">
        <f>VLOOKUP($A1643,'2'!$X:$AB,5,FALSE)</f>
        <v>No</v>
      </c>
      <c r="J1643" s="144">
        <v>19.989999999999998</v>
      </c>
      <c r="K1643" s="144">
        <v>2884</v>
      </c>
      <c r="L1643" s="144" t="s">
        <v>5573</v>
      </c>
      <c r="M1643" s="144" t="s">
        <v>188</v>
      </c>
      <c r="N1643" s="144" t="s">
        <v>708</v>
      </c>
      <c r="O1643" s="343">
        <v>19.989999999999998</v>
      </c>
    </row>
    <row r="1644" spans="1:15" s="144" customFormat="1" ht="15">
      <c r="A1644" s="342">
        <v>1645</v>
      </c>
      <c r="B1644" s="144" t="s">
        <v>5577</v>
      </c>
      <c r="C1644" s="144" t="s">
        <v>5578</v>
      </c>
      <c r="D1644" s="144" t="s">
        <v>5579</v>
      </c>
      <c r="E1644" s="144" t="str">
        <f>VLOOKUP(A1644,'2'!$X:$AB,2,FALSE)</f>
        <v>Within an hour</v>
      </c>
      <c r="F1644" s="144">
        <f>VLOOKUP($A1644,'2'!$X:$AB,3,FALSE)</f>
        <v>0.95</v>
      </c>
      <c r="G1644" s="144">
        <f>VLOOKUP($A1644,'2'!$X:$AB,4,FALSE)</f>
        <v>1</v>
      </c>
      <c r="H1644" s="343" t="str">
        <f>VLOOKUP($A1644,'2'!$X:$AB,5,FALSE)</f>
        <v>No</v>
      </c>
      <c r="J1644" s="144">
        <v>14.48</v>
      </c>
      <c r="K1644" s="144">
        <v>2885</v>
      </c>
      <c r="L1644" s="144" t="s">
        <v>5580</v>
      </c>
      <c r="M1644" s="144" t="s">
        <v>164</v>
      </c>
      <c r="N1644" s="144" t="s">
        <v>189</v>
      </c>
      <c r="O1644" s="343">
        <v>14.48</v>
      </c>
    </row>
    <row r="1645" spans="1:15" s="144" customFormat="1" ht="15">
      <c r="A1645" s="342">
        <v>1646</v>
      </c>
      <c r="B1645" s="144" t="s">
        <v>5581</v>
      </c>
      <c r="C1645" s="144" t="s">
        <v>5582</v>
      </c>
      <c r="D1645" s="144" t="s">
        <v>5579</v>
      </c>
      <c r="E1645" s="144" t="str">
        <f>VLOOKUP(A1645,'2'!$X:$AB,2,FALSE)</f>
        <v>Within a day</v>
      </c>
      <c r="F1645" s="144">
        <f>VLOOKUP($A1645,'2'!$X:$AB,3,FALSE)</f>
        <v>0.5</v>
      </c>
      <c r="G1645" s="144">
        <f>VLOOKUP($A1645,'2'!$X:$AB,4,FALSE)</f>
        <v>0.95</v>
      </c>
      <c r="H1645" s="343" t="str">
        <f>VLOOKUP($A1645,'2'!$X:$AB,5,FALSE)</f>
        <v>No</v>
      </c>
      <c r="J1645" s="144">
        <v>6.89</v>
      </c>
      <c r="K1645" s="144">
        <v>2886</v>
      </c>
      <c r="L1645" s="144" t="s">
        <v>5583</v>
      </c>
      <c r="M1645" s="144" t="s">
        <v>188</v>
      </c>
      <c r="N1645" s="144" t="s">
        <v>708</v>
      </c>
      <c r="O1645" s="343">
        <v>6.89</v>
      </c>
    </row>
    <row r="1646" spans="1:15" s="144" customFormat="1" ht="15">
      <c r="A1646" s="342">
        <v>1647</v>
      </c>
      <c r="B1646" s="144" t="s">
        <v>5584</v>
      </c>
      <c r="C1646" s="144" t="s">
        <v>5585</v>
      </c>
      <c r="D1646" s="144" t="s">
        <v>5586</v>
      </c>
      <c r="E1646" s="144" t="str">
        <f>VLOOKUP(A1646,'2'!$X:$AB,2,FALSE)</f>
        <v>Within a day</v>
      </c>
      <c r="F1646" s="144">
        <f>VLOOKUP($A1646,'2'!$X:$AB,3,FALSE)</f>
        <v>1</v>
      </c>
      <c r="G1646" s="144">
        <f>VLOOKUP($A1646,'2'!$X:$AB,4,FALSE)</f>
        <v>0.95</v>
      </c>
      <c r="H1646" s="343" t="str">
        <f>VLOOKUP($A1646,'2'!$X:$AB,5,FALSE)</f>
        <v>Yes</v>
      </c>
      <c r="J1646" s="144">
        <v>0.5</v>
      </c>
      <c r="K1646" s="144">
        <v>2886</v>
      </c>
      <c r="L1646" s="144" t="s">
        <v>5583</v>
      </c>
      <c r="M1646" s="144" t="s">
        <v>188</v>
      </c>
      <c r="N1646" s="144" t="s">
        <v>447</v>
      </c>
      <c r="O1646" s="343">
        <v>0.5</v>
      </c>
    </row>
    <row r="1647" spans="1:15" s="144" customFormat="1" ht="15">
      <c r="A1647" s="342">
        <v>1648</v>
      </c>
      <c r="B1647" s="144" t="s">
        <v>5587</v>
      </c>
      <c r="C1647" s="144" t="s">
        <v>5588</v>
      </c>
      <c r="D1647" s="144" t="s">
        <v>5589</v>
      </c>
      <c r="E1647" s="144" t="str">
        <f>VLOOKUP(A1647,'2'!$X:$AB,2,FALSE)</f>
        <v>Within a day</v>
      </c>
      <c r="F1647" s="144">
        <f>VLOOKUP($A1647,'2'!$X:$AB,3,FALSE)</f>
        <v>1</v>
      </c>
      <c r="G1647" s="144">
        <f>VLOOKUP($A1647,'2'!$X:$AB,4,FALSE)</f>
        <v>1</v>
      </c>
      <c r="H1647" s="343" t="str">
        <f>VLOOKUP($A1647,'2'!$X:$AB,5,FALSE)</f>
        <v>Yes</v>
      </c>
      <c r="J1647" s="144">
        <v>13.04</v>
      </c>
      <c r="K1647" s="144">
        <v>2886</v>
      </c>
      <c r="L1647" s="144" t="s">
        <v>5583</v>
      </c>
      <c r="M1647" s="144" t="s">
        <v>188</v>
      </c>
      <c r="N1647" s="144" t="s">
        <v>189</v>
      </c>
      <c r="O1647" s="343">
        <v>13.04</v>
      </c>
    </row>
    <row r="1648" spans="1:15" s="144" customFormat="1" ht="15">
      <c r="A1648" s="342">
        <v>1649</v>
      </c>
      <c r="B1648" s="144" t="s">
        <v>5590</v>
      </c>
      <c r="C1648" s="144" t="s">
        <v>5591</v>
      </c>
      <c r="D1648" s="144" t="s">
        <v>5592</v>
      </c>
      <c r="E1648" s="144" t="str">
        <f>VLOOKUP(A1648,'2'!$X:$AB,2,FALSE)</f>
        <v>Within an hour</v>
      </c>
      <c r="F1648" s="144">
        <f>VLOOKUP($A1648,'2'!$X:$AB,3,FALSE)</f>
        <v>1</v>
      </c>
      <c r="G1648" s="144">
        <f>VLOOKUP($A1648,'2'!$X:$AB,4,FALSE)</f>
        <v>0.67</v>
      </c>
      <c r="H1648" s="343" t="str">
        <f>VLOOKUP($A1648,'2'!$X:$AB,5,FALSE)</f>
        <v>No</v>
      </c>
      <c r="J1648" s="144">
        <v>69</v>
      </c>
      <c r="K1648" s="144">
        <v>2892</v>
      </c>
      <c r="L1648" s="144" t="s">
        <v>5593</v>
      </c>
      <c r="M1648" s="144" t="s">
        <v>188</v>
      </c>
      <c r="N1648" s="144" t="s">
        <v>511</v>
      </c>
      <c r="O1648" s="343">
        <v>69</v>
      </c>
    </row>
    <row r="1649" spans="1:15" s="144" customFormat="1" ht="15">
      <c r="A1649" s="342">
        <v>1650</v>
      </c>
      <c r="B1649" s="144" t="s">
        <v>5594</v>
      </c>
      <c r="C1649" s="144" t="s">
        <v>5595</v>
      </c>
      <c r="D1649" s="144" t="s">
        <v>5596</v>
      </c>
      <c r="E1649" s="144" t="str">
        <f>VLOOKUP(A1649,'2'!$X:$AB,2,FALSE)</f>
        <v>Within an hour</v>
      </c>
      <c r="F1649" s="144">
        <f>VLOOKUP($A1649,'2'!$X:$AB,3,FALSE)</f>
        <v>0.67</v>
      </c>
      <c r="G1649" s="144">
        <f>VLOOKUP($A1649,'2'!$X:$AB,4,FALSE)</f>
        <v>0.71</v>
      </c>
      <c r="H1649" s="343" t="str">
        <f>VLOOKUP($A1649,'2'!$X:$AB,5,FALSE)</f>
        <v>No</v>
      </c>
      <c r="J1649" s="144">
        <v>4.7</v>
      </c>
      <c r="K1649" s="144">
        <v>2893</v>
      </c>
      <c r="L1649" s="144" t="s">
        <v>5597</v>
      </c>
      <c r="M1649" s="144" t="s">
        <v>188</v>
      </c>
      <c r="N1649" s="144" t="s">
        <v>315</v>
      </c>
      <c r="O1649" s="343">
        <v>4.7</v>
      </c>
    </row>
    <row r="1650" spans="1:15" s="144" customFormat="1" ht="15">
      <c r="A1650" s="342">
        <v>1651</v>
      </c>
      <c r="B1650" s="144" t="s">
        <v>5598</v>
      </c>
      <c r="C1650" s="144" t="s">
        <v>5599</v>
      </c>
      <c r="D1650" s="144" t="s">
        <v>5596</v>
      </c>
      <c r="E1650" s="144" t="str">
        <f>VLOOKUP(A1650,'2'!$X:$AB,2,FALSE)</f>
        <v>Within an hour</v>
      </c>
      <c r="F1650" s="144">
        <f>VLOOKUP($A1650,'2'!$X:$AB,3,FALSE)</f>
        <v>1</v>
      </c>
      <c r="G1650" s="144">
        <f>VLOOKUP($A1650,'2'!$X:$AB,4,FALSE)</f>
        <v>0.38</v>
      </c>
      <c r="H1650" s="343" t="str">
        <f>VLOOKUP($A1650,'2'!$X:$AB,5,FALSE)</f>
        <v>No</v>
      </c>
      <c r="J1650" s="144">
        <v>44.55</v>
      </c>
      <c r="K1650" s="144">
        <v>2896</v>
      </c>
      <c r="L1650" s="144" t="s">
        <v>5600</v>
      </c>
      <c r="M1650" s="144" t="s">
        <v>176</v>
      </c>
      <c r="N1650" s="144" t="s">
        <v>597</v>
      </c>
      <c r="O1650" s="343">
        <v>44.55</v>
      </c>
    </row>
    <row r="1651" spans="1:15" s="144" customFormat="1" ht="15">
      <c r="A1651" s="342">
        <v>1652</v>
      </c>
      <c r="B1651" s="144" t="s">
        <v>5601</v>
      </c>
      <c r="C1651" s="144" t="s">
        <v>5602</v>
      </c>
      <c r="D1651" s="144" t="s">
        <v>5596</v>
      </c>
      <c r="E1651" s="144" t="str">
        <f>VLOOKUP(A1651,'2'!$X:$AB,2,FALSE)</f>
        <v>Within a few hours</v>
      </c>
      <c r="F1651" s="144">
        <f>VLOOKUP($A1651,'2'!$X:$AB,3,FALSE)</f>
        <v>1</v>
      </c>
      <c r="G1651" s="144">
        <f>VLOOKUP($A1651,'2'!$X:$AB,4,FALSE)</f>
        <v>0.63</v>
      </c>
      <c r="H1651" s="343" t="str">
        <f>VLOOKUP($A1651,'2'!$X:$AB,5,FALSE)</f>
        <v>Yes</v>
      </c>
      <c r="J1651" s="144">
        <v>16.920000000000002</v>
      </c>
      <c r="K1651" s="144">
        <v>2896</v>
      </c>
      <c r="L1651" s="144" t="s">
        <v>5600</v>
      </c>
      <c r="M1651" s="144" t="s">
        <v>188</v>
      </c>
      <c r="N1651" s="144" t="s">
        <v>315</v>
      </c>
      <c r="O1651" s="343">
        <v>16.920000000000002</v>
      </c>
    </row>
    <row r="1652" spans="1:15" s="144" customFormat="1" ht="15">
      <c r="A1652" s="342">
        <v>1653</v>
      </c>
      <c r="B1652" s="144" t="s">
        <v>5603</v>
      </c>
      <c r="C1652" s="144" t="s">
        <v>5604</v>
      </c>
      <c r="D1652" s="144" t="s">
        <v>5605</v>
      </c>
      <c r="E1652" s="144" t="str">
        <f>VLOOKUP(A1652,'2'!$X:$AB,2,FALSE)</f>
        <v>Within an hour</v>
      </c>
      <c r="F1652" s="144">
        <f>VLOOKUP($A1652,'2'!$X:$AB,3,FALSE)</f>
        <v>1</v>
      </c>
      <c r="G1652" s="144">
        <f>VLOOKUP($A1652,'2'!$X:$AB,4,FALSE)</f>
        <v>1</v>
      </c>
      <c r="H1652" s="343" t="str">
        <f>VLOOKUP($A1652,'2'!$X:$AB,5,FALSE)</f>
        <v>Yes</v>
      </c>
      <c r="J1652" s="144">
        <v>30.06</v>
      </c>
      <c r="K1652" s="144">
        <v>2897</v>
      </c>
      <c r="L1652" s="144" t="s">
        <v>5606</v>
      </c>
      <c r="M1652" s="144" t="s">
        <v>176</v>
      </c>
      <c r="N1652" s="144" t="s">
        <v>283</v>
      </c>
      <c r="O1652" s="343">
        <v>30.06</v>
      </c>
    </row>
    <row r="1653" spans="1:15" s="144" customFormat="1" ht="15">
      <c r="A1653" s="342">
        <v>1654</v>
      </c>
      <c r="B1653" s="144" t="s">
        <v>5607</v>
      </c>
      <c r="C1653" s="144" t="s">
        <v>5608</v>
      </c>
      <c r="D1653" s="144" t="s">
        <v>5605</v>
      </c>
      <c r="E1653" s="144" t="str">
        <f>VLOOKUP(A1653,'2'!$X:$AB,2,FALSE)</f>
        <v>Within a day</v>
      </c>
      <c r="F1653" s="144">
        <f>VLOOKUP($A1653,'2'!$X:$AB,3,FALSE)</f>
        <v>0.8</v>
      </c>
      <c r="G1653" s="144">
        <f>VLOOKUP($A1653,'2'!$X:$AB,4,FALSE)</f>
        <v>0.87</v>
      </c>
      <c r="H1653" s="343" t="str">
        <f>VLOOKUP($A1653,'2'!$X:$AB,5,FALSE)</f>
        <v>No</v>
      </c>
      <c r="J1653" s="144">
        <v>10.050000000000001</v>
      </c>
      <c r="K1653" s="144">
        <v>2897</v>
      </c>
      <c r="L1653" s="144" t="s">
        <v>5606</v>
      </c>
      <c r="M1653" s="144" t="s">
        <v>188</v>
      </c>
      <c r="N1653" s="144" t="s">
        <v>315</v>
      </c>
      <c r="O1653" s="343">
        <v>10.050000000000001</v>
      </c>
    </row>
    <row r="1654" spans="1:15" s="144" customFormat="1" ht="15">
      <c r="A1654" s="342">
        <v>1655</v>
      </c>
      <c r="B1654" s="144" t="s">
        <v>5609</v>
      </c>
      <c r="C1654" s="144" t="s">
        <v>5610</v>
      </c>
      <c r="D1654" s="144" t="s">
        <v>5605</v>
      </c>
      <c r="E1654" s="144">
        <f>VLOOKUP(A1654,'2'!$X:$AB,2,FALSE)</f>
        <v>0</v>
      </c>
      <c r="F1654" s="144">
        <f>VLOOKUP($A1654,'2'!$X:$AB,3,FALSE)</f>
        <v>0</v>
      </c>
      <c r="G1654" s="144">
        <f>VLOOKUP($A1654,'2'!$X:$AB,4,FALSE)</f>
        <v>0</v>
      </c>
      <c r="H1654" s="343">
        <f>VLOOKUP($A1654,'2'!$X:$AB,5,FALSE)</f>
        <v>0</v>
      </c>
      <c r="J1654" s="144">
        <v>89.3</v>
      </c>
      <c r="K1654" s="144">
        <v>2903</v>
      </c>
      <c r="L1654" s="144" t="s">
        <v>5611</v>
      </c>
      <c r="M1654" s="144" t="s">
        <v>176</v>
      </c>
      <c r="N1654" s="144" t="s">
        <v>511</v>
      </c>
      <c r="O1654" s="343">
        <v>89.3</v>
      </c>
    </row>
    <row r="1655" spans="1:15" s="144" customFormat="1" ht="15">
      <c r="A1655" s="342">
        <v>1656</v>
      </c>
      <c r="B1655" s="144" t="s">
        <v>5612</v>
      </c>
      <c r="C1655" s="144" t="s">
        <v>5613</v>
      </c>
      <c r="D1655" s="144" t="s">
        <v>5614</v>
      </c>
      <c r="E1655" s="144" t="str">
        <f>VLOOKUP(A1655,'2'!$X:$AB,2,FALSE)</f>
        <v>Within an hour</v>
      </c>
      <c r="F1655" s="144">
        <f>VLOOKUP($A1655,'2'!$X:$AB,3,FALSE)</f>
        <v>1</v>
      </c>
      <c r="G1655" s="144">
        <f>VLOOKUP($A1655,'2'!$X:$AB,4,FALSE)</f>
        <v>1</v>
      </c>
      <c r="H1655" s="343" t="str">
        <f>VLOOKUP($A1655,'2'!$X:$AB,5,FALSE)</f>
        <v>Yes</v>
      </c>
      <c r="J1655" s="144">
        <v>0.99</v>
      </c>
      <c r="K1655" s="144">
        <v>2908</v>
      </c>
      <c r="L1655" s="144" t="s">
        <v>5615</v>
      </c>
      <c r="M1655" s="144" t="s">
        <v>188</v>
      </c>
      <c r="N1655" s="144" t="s">
        <v>447</v>
      </c>
      <c r="O1655" s="343">
        <v>0.99</v>
      </c>
    </row>
    <row r="1656" spans="1:15" s="144" customFormat="1" ht="15">
      <c r="A1656" s="342">
        <v>1657</v>
      </c>
      <c r="B1656" s="144" t="s">
        <v>5616</v>
      </c>
      <c r="C1656" s="144" t="s">
        <v>5617</v>
      </c>
      <c r="D1656" s="144" t="s">
        <v>5614</v>
      </c>
      <c r="E1656" s="144" t="str">
        <f>VLOOKUP(A1656,'2'!$X:$AB,2,FALSE)</f>
        <v>Within a few hours</v>
      </c>
      <c r="F1656" s="144">
        <f>VLOOKUP($A1656,'2'!$X:$AB,3,FALSE)</f>
        <v>1</v>
      </c>
      <c r="G1656" s="144">
        <f>VLOOKUP($A1656,'2'!$X:$AB,4,FALSE)</f>
        <v>0.75</v>
      </c>
      <c r="H1656" s="343" t="str">
        <f>VLOOKUP($A1656,'2'!$X:$AB,5,FALSE)</f>
        <v>No</v>
      </c>
      <c r="J1656" s="144">
        <v>8.99</v>
      </c>
      <c r="K1656" s="144">
        <v>2908</v>
      </c>
      <c r="L1656" s="144" t="s">
        <v>5615</v>
      </c>
      <c r="M1656" s="144" t="s">
        <v>188</v>
      </c>
      <c r="N1656" s="144" t="s">
        <v>189</v>
      </c>
      <c r="O1656" s="343">
        <v>8.99</v>
      </c>
    </row>
    <row r="1657" spans="1:15" s="144" customFormat="1" ht="15">
      <c r="A1657" s="342">
        <v>1658</v>
      </c>
      <c r="B1657" s="144" t="s">
        <v>5618</v>
      </c>
      <c r="C1657" s="144" t="s">
        <v>5619</v>
      </c>
      <c r="D1657" s="144" t="s">
        <v>5620</v>
      </c>
      <c r="E1657" s="144">
        <f>VLOOKUP(A1657,'2'!$X:$AB,2,FALSE)</f>
        <v>0</v>
      </c>
      <c r="F1657" s="144">
        <f>VLOOKUP($A1657,'2'!$X:$AB,3,FALSE)</f>
        <v>0</v>
      </c>
      <c r="G1657" s="144">
        <f>VLOOKUP($A1657,'2'!$X:$AB,4,FALSE)</f>
        <v>0</v>
      </c>
      <c r="H1657" s="343">
        <f>VLOOKUP($A1657,'2'!$X:$AB,5,FALSE)</f>
        <v>0</v>
      </c>
      <c r="J1657" s="144">
        <v>7.53</v>
      </c>
      <c r="K1657" s="144">
        <v>2908</v>
      </c>
      <c r="L1657" s="144" t="s">
        <v>5615</v>
      </c>
      <c r="M1657" s="144" t="s">
        <v>164</v>
      </c>
      <c r="N1657" s="144" t="s">
        <v>582</v>
      </c>
      <c r="O1657" s="343">
        <v>7.53</v>
      </c>
    </row>
    <row r="1658" spans="1:15" s="144" customFormat="1" ht="15">
      <c r="A1658" s="342">
        <v>1659</v>
      </c>
      <c r="B1658" s="144" t="s">
        <v>5621</v>
      </c>
      <c r="C1658" s="144" t="s">
        <v>5622</v>
      </c>
      <c r="D1658" s="144" t="s">
        <v>5623</v>
      </c>
      <c r="E1658" s="144" t="str">
        <f>VLOOKUP(A1658,'2'!$X:$AB,2,FALSE)</f>
        <v>Within an hour</v>
      </c>
      <c r="F1658" s="144">
        <f>VLOOKUP($A1658,'2'!$X:$AB,3,FALSE)</f>
        <v>1</v>
      </c>
      <c r="G1658" s="144">
        <f>VLOOKUP($A1658,'2'!$X:$AB,4,FALSE)</f>
        <v>0.86</v>
      </c>
      <c r="H1658" s="343" t="str">
        <f>VLOOKUP($A1658,'2'!$X:$AB,5,FALSE)</f>
        <v>Yes</v>
      </c>
      <c r="J1658" s="144">
        <v>1.92</v>
      </c>
      <c r="K1658" s="144">
        <v>2908</v>
      </c>
      <c r="L1658" s="144" t="s">
        <v>5615</v>
      </c>
      <c r="M1658" s="144" t="s">
        <v>188</v>
      </c>
      <c r="N1658" s="144" t="s">
        <v>574</v>
      </c>
      <c r="O1658" s="343">
        <v>1.92</v>
      </c>
    </row>
    <row r="1659" spans="1:15" s="144" customFormat="1" ht="15">
      <c r="A1659" s="342">
        <v>1660</v>
      </c>
      <c r="B1659" s="144" t="s">
        <v>5624</v>
      </c>
      <c r="C1659" s="144" t="s">
        <v>5625</v>
      </c>
      <c r="D1659" s="144" t="s">
        <v>5623</v>
      </c>
      <c r="E1659" s="144">
        <f>VLOOKUP(A1659,'2'!$X:$AB,2,FALSE)</f>
        <v>0</v>
      </c>
      <c r="F1659" s="144">
        <f>VLOOKUP($A1659,'2'!$X:$AB,3,FALSE)</f>
        <v>0</v>
      </c>
      <c r="G1659" s="144">
        <f>VLOOKUP($A1659,'2'!$X:$AB,4,FALSE)</f>
        <v>0</v>
      </c>
      <c r="H1659" s="343">
        <f>VLOOKUP($A1659,'2'!$X:$AB,5,FALSE)</f>
        <v>0</v>
      </c>
      <c r="J1659" s="144">
        <v>0.99</v>
      </c>
      <c r="K1659" s="144">
        <v>2912</v>
      </c>
      <c r="L1659" s="144" t="s">
        <v>5626</v>
      </c>
      <c r="M1659" s="144" t="s">
        <v>164</v>
      </c>
      <c r="N1659" s="144" t="s">
        <v>447</v>
      </c>
      <c r="O1659" s="343">
        <v>0.99</v>
      </c>
    </row>
    <row r="1660" spans="1:15" s="144" customFormat="1" ht="15">
      <c r="A1660" s="342">
        <v>1661</v>
      </c>
      <c r="B1660" s="144" t="s">
        <v>5627</v>
      </c>
      <c r="C1660" s="144" t="s">
        <v>5628</v>
      </c>
      <c r="D1660" s="144" t="s">
        <v>5623</v>
      </c>
      <c r="E1660" s="144" t="str">
        <f>VLOOKUP(A1660,'2'!$X:$AB,2,FALSE)</f>
        <v>Within an hour</v>
      </c>
      <c r="F1660" s="144">
        <f>VLOOKUP($A1660,'2'!$X:$AB,3,FALSE)</f>
        <v>1</v>
      </c>
      <c r="G1660" s="144">
        <f>VLOOKUP($A1660,'2'!$X:$AB,4,FALSE)</f>
        <v>0.96</v>
      </c>
      <c r="H1660" s="343" t="str">
        <f>VLOOKUP($A1660,'2'!$X:$AB,5,FALSE)</f>
        <v>No</v>
      </c>
      <c r="J1660" s="144">
        <v>14.3</v>
      </c>
      <c r="K1660" s="144">
        <v>2912</v>
      </c>
      <c r="L1660" s="144" t="s">
        <v>5626</v>
      </c>
      <c r="M1660" s="144" t="s">
        <v>188</v>
      </c>
      <c r="N1660" s="144" t="s">
        <v>315</v>
      </c>
      <c r="O1660" s="343">
        <v>14.3</v>
      </c>
    </row>
    <row r="1661" spans="1:15" s="144" customFormat="1" ht="15">
      <c r="A1661" s="342">
        <v>1662</v>
      </c>
      <c r="B1661" s="144" t="s">
        <v>5629</v>
      </c>
      <c r="C1661" s="144" t="s">
        <v>5630</v>
      </c>
      <c r="D1661" s="144" t="s">
        <v>5631</v>
      </c>
      <c r="E1661" s="144" t="str">
        <f>VLOOKUP(A1661,'2'!$X:$AB,2,FALSE)</f>
        <v>Within an hour</v>
      </c>
      <c r="F1661" s="144">
        <f>VLOOKUP($A1661,'2'!$X:$AB,3,FALSE)</f>
        <v>1</v>
      </c>
      <c r="G1661" s="144">
        <f>VLOOKUP($A1661,'2'!$X:$AB,4,FALSE)</f>
        <v>0.93</v>
      </c>
      <c r="H1661" s="343" t="str">
        <f>VLOOKUP($A1661,'2'!$X:$AB,5,FALSE)</f>
        <v>No</v>
      </c>
      <c r="J1661" s="144">
        <v>14.7</v>
      </c>
      <c r="K1661" s="144">
        <v>2920</v>
      </c>
      <c r="L1661" s="144" t="s">
        <v>5632</v>
      </c>
      <c r="M1661" s="144" t="s">
        <v>176</v>
      </c>
      <c r="N1661" s="144" t="s">
        <v>283</v>
      </c>
      <c r="O1661" s="343">
        <v>14.7</v>
      </c>
    </row>
    <row r="1662" spans="1:15" s="144" customFormat="1" ht="15">
      <c r="A1662" s="342">
        <v>1663</v>
      </c>
      <c r="B1662" s="144" t="s">
        <v>5633</v>
      </c>
      <c r="C1662" s="144" t="s">
        <v>5634</v>
      </c>
      <c r="D1662" s="144" t="s">
        <v>5631</v>
      </c>
      <c r="E1662" s="144" t="str">
        <f>VLOOKUP(A1662,'2'!$X:$AB,2,FALSE)</f>
        <v>Within a few hours</v>
      </c>
      <c r="F1662" s="144">
        <f>VLOOKUP($A1662,'2'!$X:$AB,3,FALSE)</f>
        <v>1</v>
      </c>
      <c r="G1662" s="144">
        <f>VLOOKUP($A1662,'2'!$X:$AB,4,FALSE)</f>
        <v>0.94</v>
      </c>
      <c r="H1662" s="343" t="str">
        <f>VLOOKUP($A1662,'2'!$X:$AB,5,FALSE)</f>
        <v>No</v>
      </c>
      <c r="J1662" s="144">
        <v>5.19</v>
      </c>
      <c r="K1662" s="144">
        <v>2923</v>
      </c>
      <c r="L1662" s="144" t="s">
        <v>5635</v>
      </c>
      <c r="M1662" s="144" t="s">
        <v>188</v>
      </c>
      <c r="N1662" s="144" t="s">
        <v>369</v>
      </c>
      <c r="O1662" s="343">
        <v>5.19</v>
      </c>
    </row>
    <row r="1663" spans="1:15" s="144" customFormat="1" ht="15">
      <c r="A1663" s="342">
        <v>1664</v>
      </c>
      <c r="B1663" s="144" t="s">
        <v>5636</v>
      </c>
      <c r="C1663" s="144" t="s">
        <v>5637</v>
      </c>
      <c r="D1663" s="144" t="s">
        <v>5631</v>
      </c>
      <c r="E1663" s="144">
        <f>VLOOKUP(A1663,'2'!$X:$AB,2,FALSE)</f>
        <v>0</v>
      </c>
      <c r="F1663" s="144">
        <f>VLOOKUP($A1663,'2'!$X:$AB,3,FALSE)</f>
        <v>0</v>
      </c>
      <c r="G1663" s="144">
        <f>VLOOKUP($A1663,'2'!$X:$AB,4,FALSE)</f>
        <v>0</v>
      </c>
      <c r="H1663" s="343">
        <f>VLOOKUP($A1663,'2'!$X:$AB,5,FALSE)</f>
        <v>0</v>
      </c>
      <c r="J1663" s="144">
        <v>13.99</v>
      </c>
      <c r="K1663" s="144">
        <v>2924</v>
      </c>
      <c r="L1663" s="144" t="s">
        <v>5638</v>
      </c>
      <c r="M1663" s="144" t="s">
        <v>188</v>
      </c>
      <c r="N1663" s="144" t="s">
        <v>189</v>
      </c>
      <c r="O1663" s="343">
        <v>13.99</v>
      </c>
    </row>
    <row r="1664" spans="1:15" s="144" customFormat="1" ht="15">
      <c r="A1664" s="342">
        <v>1665</v>
      </c>
      <c r="B1664" s="144" t="s">
        <v>5639</v>
      </c>
      <c r="C1664" s="144" t="s">
        <v>5640</v>
      </c>
      <c r="D1664" s="144" t="s">
        <v>5641</v>
      </c>
      <c r="E1664" s="144">
        <f>VLOOKUP(A1664,'2'!$X:$AB,2,FALSE)</f>
        <v>0</v>
      </c>
      <c r="F1664" s="144">
        <f>VLOOKUP($A1664,'2'!$X:$AB,3,FALSE)</f>
        <v>0</v>
      </c>
      <c r="G1664" s="144">
        <f>VLOOKUP($A1664,'2'!$X:$AB,4,FALSE)</f>
        <v>0</v>
      </c>
      <c r="H1664" s="343">
        <f>VLOOKUP($A1664,'2'!$X:$AB,5,FALSE)</f>
        <v>0</v>
      </c>
      <c r="J1664" s="144">
        <v>2.87</v>
      </c>
      <c r="K1664" s="144">
        <v>2924</v>
      </c>
      <c r="L1664" s="144" t="s">
        <v>5638</v>
      </c>
      <c r="M1664" s="144" t="s">
        <v>188</v>
      </c>
      <c r="N1664" s="144" t="s">
        <v>315</v>
      </c>
      <c r="O1664" s="343">
        <v>2.87</v>
      </c>
    </row>
    <row r="1665" spans="1:15" s="144" customFormat="1" ht="15">
      <c r="A1665" s="342">
        <v>1666</v>
      </c>
      <c r="B1665" s="144" t="s">
        <v>5642</v>
      </c>
      <c r="C1665" s="144" t="s">
        <v>5643</v>
      </c>
      <c r="D1665" s="144" t="s">
        <v>5641</v>
      </c>
      <c r="E1665" s="144">
        <f>VLOOKUP(A1665,'2'!$X:$AB,2,FALSE)</f>
        <v>0</v>
      </c>
      <c r="F1665" s="144">
        <f>VLOOKUP($A1665,'2'!$X:$AB,3,FALSE)</f>
        <v>0</v>
      </c>
      <c r="G1665" s="144">
        <f>VLOOKUP($A1665,'2'!$X:$AB,4,FALSE)</f>
        <v>0</v>
      </c>
      <c r="H1665" s="343">
        <f>VLOOKUP($A1665,'2'!$X:$AB,5,FALSE)</f>
        <v>0</v>
      </c>
      <c r="J1665" s="144">
        <v>2.99</v>
      </c>
      <c r="K1665" s="144">
        <v>2928</v>
      </c>
      <c r="L1665" s="144" t="s">
        <v>5644</v>
      </c>
      <c r="M1665" s="144" t="s">
        <v>188</v>
      </c>
      <c r="N1665" s="144" t="s">
        <v>369</v>
      </c>
      <c r="O1665" s="343">
        <v>2.99</v>
      </c>
    </row>
    <row r="1666" spans="1:15" s="144" customFormat="1" ht="15">
      <c r="A1666" s="342">
        <v>1667</v>
      </c>
      <c r="B1666" s="144" t="s">
        <v>5645</v>
      </c>
      <c r="C1666" s="144" t="s">
        <v>5646</v>
      </c>
      <c r="D1666" s="144" t="s">
        <v>5641</v>
      </c>
      <c r="E1666" s="144" t="str">
        <f>VLOOKUP(A1666,'2'!$X:$AB,2,FALSE)</f>
        <v>Within an hour</v>
      </c>
      <c r="F1666" s="144">
        <f>VLOOKUP($A1666,'2'!$X:$AB,3,FALSE)</f>
        <v>1</v>
      </c>
      <c r="G1666" s="144">
        <f>VLOOKUP($A1666,'2'!$X:$AB,4,FALSE)</f>
        <v>0.6</v>
      </c>
      <c r="H1666" s="343" t="str">
        <f>VLOOKUP($A1666,'2'!$X:$AB,5,FALSE)</f>
        <v>No</v>
      </c>
      <c r="J1666" s="144">
        <v>19.989999999999998</v>
      </c>
      <c r="K1666" s="144">
        <v>2928</v>
      </c>
      <c r="L1666" s="144" t="s">
        <v>5644</v>
      </c>
      <c r="M1666" s="144" t="s">
        <v>188</v>
      </c>
      <c r="N1666" s="144" t="s">
        <v>463</v>
      </c>
      <c r="O1666" s="343">
        <v>19.989999999999998</v>
      </c>
    </row>
    <row r="1667" spans="1:15" s="144" customFormat="1" ht="15">
      <c r="A1667" s="342">
        <v>1668</v>
      </c>
      <c r="B1667" s="144" t="s">
        <v>5647</v>
      </c>
      <c r="C1667" s="144" t="s">
        <v>5648</v>
      </c>
      <c r="D1667" s="144" t="s">
        <v>5649</v>
      </c>
      <c r="E1667" s="144" t="str">
        <f>VLOOKUP(A1667,'2'!$X:$AB,2,FALSE)</f>
        <v>Within a day</v>
      </c>
      <c r="F1667" s="144">
        <f>VLOOKUP($A1667,'2'!$X:$AB,3,FALSE)</f>
        <v>0.67</v>
      </c>
      <c r="G1667" s="144">
        <f>VLOOKUP($A1667,'2'!$X:$AB,4,FALSE)</f>
        <v>0.71</v>
      </c>
      <c r="H1667" s="343" t="str">
        <f>VLOOKUP($A1667,'2'!$X:$AB,5,FALSE)</f>
        <v>No</v>
      </c>
      <c r="J1667" s="144">
        <v>2.36</v>
      </c>
      <c r="K1667" s="144">
        <v>2931</v>
      </c>
      <c r="L1667" s="144" t="s">
        <v>5650</v>
      </c>
      <c r="M1667" s="144" t="s">
        <v>188</v>
      </c>
      <c r="N1667" s="144" t="s">
        <v>165</v>
      </c>
      <c r="O1667" s="343">
        <v>2.36</v>
      </c>
    </row>
    <row r="1668" spans="1:15" s="144" customFormat="1" ht="15">
      <c r="A1668" s="342">
        <v>1669</v>
      </c>
      <c r="B1668" s="144" t="s">
        <v>5651</v>
      </c>
      <c r="C1668" s="144" t="s">
        <v>5652</v>
      </c>
      <c r="D1668" s="144" t="s">
        <v>5653</v>
      </c>
      <c r="E1668" s="144">
        <f>VLOOKUP(A1668,'2'!$X:$AB,2,FALSE)</f>
        <v>0</v>
      </c>
      <c r="F1668" s="144">
        <f>VLOOKUP($A1668,'2'!$X:$AB,3,FALSE)</f>
        <v>0</v>
      </c>
      <c r="G1668" s="144">
        <f>VLOOKUP($A1668,'2'!$X:$AB,4,FALSE)</f>
        <v>0</v>
      </c>
      <c r="H1668" s="343">
        <f>VLOOKUP($A1668,'2'!$X:$AB,5,FALSE)</f>
        <v>0</v>
      </c>
      <c r="J1668" s="144">
        <v>19.989999999999998</v>
      </c>
      <c r="K1668" s="144">
        <v>2932</v>
      </c>
      <c r="L1668" s="144" t="s">
        <v>5654</v>
      </c>
      <c r="M1668" s="144" t="s">
        <v>188</v>
      </c>
      <c r="N1668" s="144" t="s">
        <v>315</v>
      </c>
      <c r="O1668" s="343">
        <v>19.989999999999998</v>
      </c>
    </row>
    <row r="1669" spans="1:15" s="144" customFormat="1" ht="15">
      <c r="A1669" s="342">
        <v>1671</v>
      </c>
      <c r="B1669" s="144" t="s">
        <v>5655</v>
      </c>
      <c r="C1669" s="144" t="s">
        <v>5656</v>
      </c>
      <c r="D1669" s="144" t="s">
        <v>5653</v>
      </c>
      <c r="E1669" s="144" t="str">
        <f>VLOOKUP(A1669,'2'!$X:$AB,2,FALSE)</f>
        <v>Within a few hours</v>
      </c>
      <c r="F1669" s="144">
        <f>VLOOKUP($A1669,'2'!$X:$AB,3,FALSE)</f>
        <v>1</v>
      </c>
      <c r="G1669" s="144">
        <f>VLOOKUP($A1669,'2'!$X:$AB,4,FALSE)</f>
        <v>0.77</v>
      </c>
      <c r="H1669" s="343" t="str">
        <f>VLOOKUP($A1669,'2'!$X:$AB,5,FALSE)</f>
        <v>Yes</v>
      </c>
      <c r="J1669" s="144">
        <v>1.49</v>
      </c>
      <c r="K1669" s="144">
        <v>2935</v>
      </c>
      <c r="L1669" s="144" t="s">
        <v>5657</v>
      </c>
      <c r="M1669" s="144" t="s">
        <v>188</v>
      </c>
      <c r="N1669" s="144" t="s">
        <v>369</v>
      </c>
      <c r="O1669" s="343">
        <v>1.49</v>
      </c>
    </row>
    <row r="1670" spans="1:15" s="144" customFormat="1" ht="15">
      <c r="A1670" s="342">
        <v>1672</v>
      </c>
      <c r="B1670" s="144" t="s">
        <v>5658</v>
      </c>
      <c r="C1670" s="144" t="s">
        <v>5659</v>
      </c>
      <c r="D1670" s="144" t="s">
        <v>5660</v>
      </c>
      <c r="E1670" s="144">
        <f>VLOOKUP(A1670,'2'!$X:$AB,2,FALSE)</f>
        <v>0</v>
      </c>
      <c r="F1670" s="144">
        <f>VLOOKUP($A1670,'2'!$X:$AB,3,FALSE)</f>
        <v>0</v>
      </c>
      <c r="G1670" s="144">
        <f>VLOOKUP($A1670,'2'!$X:$AB,4,FALSE)</f>
        <v>0</v>
      </c>
      <c r="H1670" s="343">
        <f>VLOOKUP($A1670,'2'!$X:$AB,5,FALSE)</f>
        <v>0</v>
      </c>
      <c r="J1670" s="144">
        <v>5.86</v>
      </c>
      <c r="K1670" s="144">
        <v>2938</v>
      </c>
      <c r="L1670" s="144" t="s">
        <v>5661</v>
      </c>
      <c r="M1670" s="144" t="s">
        <v>188</v>
      </c>
      <c r="N1670" s="144" t="s">
        <v>315</v>
      </c>
      <c r="O1670" s="343">
        <v>5.86</v>
      </c>
    </row>
    <row r="1671" spans="1:15" s="144" customFormat="1" ht="15">
      <c r="A1671" s="342">
        <v>1673</v>
      </c>
      <c r="B1671" s="144" t="s">
        <v>5662</v>
      </c>
      <c r="C1671" s="144" t="s">
        <v>5663</v>
      </c>
      <c r="D1671" s="144" t="s">
        <v>5664</v>
      </c>
      <c r="E1671" s="144" t="str">
        <f>VLOOKUP(A1671,'2'!$X:$AB,2,FALSE)</f>
        <v>A few days or more</v>
      </c>
      <c r="F1671" s="144">
        <f>VLOOKUP($A1671,'2'!$X:$AB,3,FALSE)</f>
        <v>0</v>
      </c>
      <c r="G1671" s="144">
        <f>VLOOKUP($A1671,'2'!$X:$AB,4,FALSE)</f>
        <v>0.83</v>
      </c>
      <c r="H1671" s="343" t="str">
        <f>VLOOKUP($A1671,'2'!$X:$AB,5,FALSE)</f>
        <v>No</v>
      </c>
      <c r="J1671" s="144">
        <v>0.8</v>
      </c>
      <c r="K1671" s="144">
        <v>2941</v>
      </c>
      <c r="L1671" s="144" t="s">
        <v>5665</v>
      </c>
      <c r="M1671" s="144" t="s">
        <v>188</v>
      </c>
      <c r="N1671" s="144" t="s">
        <v>229</v>
      </c>
      <c r="O1671" s="343">
        <v>0.8</v>
      </c>
    </row>
    <row r="1672" spans="1:15" s="144" customFormat="1" ht="15">
      <c r="A1672" s="342">
        <v>1674</v>
      </c>
      <c r="B1672" s="144" t="s">
        <v>5666</v>
      </c>
      <c r="C1672" s="144" t="s">
        <v>5667</v>
      </c>
      <c r="D1672" s="144" t="s">
        <v>5668</v>
      </c>
      <c r="E1672" s="144" t="str">
        <f>VLOOKUP(A1672,'2'!$X:$AB,2,FALSE)</f>
        <v>Within an hour</v>
      </c>
      <c r="F1672" s="144">
        <f>VLOOKUP($A1672,'2'!$X:$AB,3,FALSE)</f>
        <v>1</v>
      </c>
      <c r="G1672" s="144">
        <f>VLOOKUP($A1672,'2'!$X:$AB,4,FALSE)</f>
        <v>0.63</v>
      </c>
      <c r="H1672" s="343" t="str">
        <f>VLOOKUP($A1672,'2'!$X:$AB,5,FALSE)</f>
        <v>No</v>
      </c>
      <c r="J1672" s="144">
        <v>1.49</v>
      </c>
      <c r="K1672" s="144">
        <v>2944</v>
      </c>
      <c r="L1672" s="144" t="s">
        <v>5669</v>
      </c>
      <c r="M1672" s="144" t="s">
        <v>188</v>
      </c>
      <c r="N1672" s="144" t="s">
        <v>369</v>
      </c>
      <c r="O1672" s="343">
        <v>1.49</v>
      </c>
    </row>
    <row r="1673" spans="1:15" s="144" customFormat="1" ht="15">
      <c r="A1673" s="342">
        <v>1675</v>
      </c>
      <c r="B1673" s="144" t="s">
        <v>5670</v>
      </c>
      <c r="C1673" s="144" t="s">
        <v>5671</v>
      </c>
      <c r="D1673" s="144" t="s">
        <v>5668</v>
      </c>
      <c r="E1673" s="144" t="str">
        <f>VLOOKUP(A1673,'2'!$X:$AB,2,FALSE)</f>
        <v>Within an hour</v>
      </c>
      <c r="F1673" s="144">
        <f>VLOOKUP($A1673,'2'!$X:$AB,3,FALSE)</f>
        <v>1</v>
      </c>
      <c r="G1673" s="144">
        <f>VLOOKUP($A1673,'2'!$X:$AB,4,FALSE)</f>
        <v>0.98</v>
      </c>
      <c r="H1673" s="343" t="str">
        <f>VLOOKUP($A1673,'2'!$X:$AB,5,FALSE)</f>
        <v>No</v>
      </c>
      <c r="J1673" s="144">
        <v>1.39</v>
      </c>
      <c r="K1673" s="144">
        <v>2947</v>
      </c>
      <c r="L1673" s="144" t="s">
        <v>5672</v>
      </c>
      <c r="M1673" s="144" t="s">
        <v>188</v>
      </c>
      <c r="N1673" s="144" t="s">
        <v>240</v>
      </c>
      <c r="O1673" s="343">
        <v>1.39</v>
      </c>
    </row>
    <row r="1674" spans="1:15" s="144" customFormat="1" ht="15">
      <c r="A1674" s="342">
        <v>1676</v>
      </c>
      <c r="B1674" s="144" t="s">
        <v>5673</v>
      </c>
      <c r="C1674" s="144" t="s">
        <v>5674</v>
      </c>
      <c r="D1674" s="144" t="s">
        <v>5675</v>
      </c>
      <c r="E1674" s="144" t="str">
        <f>VLOOKUP(A1674,'2'!$X:$AB,2,FALSE)</f>
        <v>Within a few hours</v>
      </c>
      <c r="F1674" s="144">
        <f>VLOOKUP($A1674,'2'!$X:$AB,3,FALSE)</f>
        <v>1</v>
      </c>
      <c r="G1674" s="144">
        <f>VLOOKUP($A1674,'2'!$X:$AB,4,FALSE)</f>
        <v>0.89</v>
      </c>
      <c r="H1674" s="343" t="str">
        <f>VLOOKUP($A1674,'2'!$X:$AB,5,FALSE)</f>
        <v>Yes</v>
      </c>
      <c r="J1674" s="144">
        <v>4.62</v>
      </c>
      <c r="K1674" s="144">
        <v>2951</v>
      </c>
      <c r="L1674" s="144" t="s">
        <v>5676</v>
      </c>
      <c r="M1674" s="144" t="s">
        <v>164</v>
      </c>
      <c r="N1674" s="144" t="s">
        <v>708</v>
      </c>
      <c r="O1674" s="343">
        <v>4.62</v>
      </c>
    </row>
    <row r="1675" spans="1:15" s="144" customFormat="1" ht="15">
      <c r="A1675" s="342">
        <v>1677</v>
      </c>
      <c r="B1675" s="144" t="s">
        <v>5677</v>
      </c>
      <c r="C1675" s="144" t="s">
        <v>5678</v>
      </c>
      <c r="D1675" s="144" t="s">
        <v>5675</v>
      </c>
      <c r="E1675" s="144" t="str">
        <f>VLOOKUP(A1675,'2'!$X:$AB,2,FALSE)</f>
        <v>Within an hour</v>
      </c>
      <c r="F1675" s="144">
        <f>VLOOKUP($A1675,'2'!$X:$AB,3,FALSE)</f>
        <v>0.83</v>
      </c>
      <c r="G1675" s="144">
        <f>VLOOKUP($A1675,'2'!$X:$AB,4,FALSE)</f>
        <v>1</v>
      </c>
      <c r="H1675" s="343" t="str">
        <f>VLOOKUP($A1675,'2'!$X:$AB,5,FALSE)</f>
        <v>No</v>
      </c>
      <c r="J1675" s="144">
        <v>42</v>
      </c>
      <c r="K1675" s="144">
        <v>2951</v>
      </c>
      <c r="L1675" s="144" t="s">
        <v>5676</v>
      </c>
      <c r="M1675" s="144" t="s">
        <v>176</v>
      </c>
      <c r="N1675" s="144" t="s">
        <v>177</v>
      </c>
      <c r="O1675" s="343">
        <v>42</v>
      </c>
    </row>
    <row r="1676" spans="1:15" s="144" customFormat="1" ht="15">
      <c r="A1676" s="342">
        <v>1678</v>
      </c>
      <c r="B1676" s="144" t="s">
        <v>5679</v>
      </c>
      <c r="C1676" s="144" t="s">
        <v>5680</v>
      </c>
      <c r="D1676" s="144" t="s">
        <v>5681</v>
      </c>
      <c r="E1676" s="144" t="str">
        <f>VLOOKUP(A1676,'2'!$X:$AB,2,FALSE)</f>
        <v>Within an hour</v>
      </c>
      <c r="F1676" s="144">
        <f>VLOOKUP($A1676,'2'!$X:$AB,3,FALSE)</f>
        <v>1</v>
      </c>
      <c r="G1676" s="144">
        <f>VLOOKUP($A1676,'2'!$X:$AB,4,FALSE)</f>
        <v>1</v>
      </c>
      <c r="H1676" s="343" t="str">
        <f>VLOOKUP($A1676,'2'!$X:$AB,5,FALSE)</f>
        <v>Yes</v>
      </c>
      <c r="J1676" s="144">
        <v>5.01</v>
      </c>
      <c r="K1676" s="144">
        <v>2952</v>
      </c>
      <c r="L1676" s="144" t="s">
        <v>5682</v>
      </c>
      <c r="M1676" s="144" t="s">
        <v>164</v>
      </c>
      <c r="N1676" s="144" t="s">
        <v>369</v>
      </c>
      <c r="O1676" s="343">
        <v>5.01</v>
      </c>
    </row>
    <row r="1677" spans="1:15" s="144" customFormat="1" ht="15">
      <c r="A1677" s="342">
        <v>1679</v>
      </c>
      <c r="B1677" s="144" t="s">
        <v>5683</v>
      </c>
      <c r="C1677" s="144" t="s">
        <v>5684</v>
      </c>
      <c r="D1677" s="144" t="s">
        <v>5681</v>
      </c>
      <c r="E1677" s="144" t="str">
        <f>VLOOKUP(A1677,'2'!$X:$AB,2,FALSE)</f>
        <v>A few days or more</v>
      </c>
      <c r="F1677" s="144">
        <f>VLOOKUP($A1677,'2'!$X:$AB,3,FALSE)</f>
        <v>0.33</v>
      </c>
      <c r="G1677" s="144">
        <f>VLOOKUP($A1677,'2'!$X:$AB,4,FALSE)</f>
        <v>0</v>
      </c>
      <c r="H1677" s="343" t="str">
        <f>VLOOKUP($A1677,'2'!$X:$AB,5,FALSE)</f>
        <v>No</v>
      </c>
      <c r="J1677" s="144">
        <v>2.85</v>
      </c>
      <c r="K1677" s="144">
        <v>2954</v>
      </c>
      <c r="L1677" s="144" t="s">
        <v>5685</v>
      </c>
      <c r="M1677" s="144" t="s">
        <v>188</v>
      </c>
      <c r="N1677" s="144" t="s">
        <v>189</v>
      </c>
      <c r="O1677" s="343">
        <v>2.85</v>
      </c>
    </row>
    <row r="1678" spans="1:15" s="144" customFormat="1" ht="15">
      <c r="A1678" s="342">
        <v>1680</v>
      </c>
      <c r="B1678" s="144" t="s">
        <v>5686</v>
      </c>
      <c r="C1678" s="144" t="s">
        <v>5687</v>
      </c>
      <c r="D1678" s="144" t="s">
        <v>5681</v>
      </c>
      <c r="E1678" s="144" t="str">
        <f>VLOOKUP(A1678,'2'!$X:$AB,2,FALSE)</f>
        <v>Within an hour</v>
      </c>
      <c r="F1678" s="144">
        <f>VLOOKUP($A1678,'2'!$X:$AB,3,FALSE)</f>
        <v>1</v>
      </c>
      <c r="G1678" s="144">
        <f>VLOOKUP($A1678,'2'!$X:$AB,4,FALSE)</f>
        <v>0.92</v>
      </c>
      <c r="H1678" s="343" t="str">
        <f>VLOOKUP($A1678,'2'!$X:$AB,5,FALSE)</f>
        <v>No</v>
      </c>
      <c r="J1678" s="144">
        <v>5.08</v>
      </c>
      <c r="K1678" s="144">
        <v>2957</v>
      </c>
      <c r="L1678" s="144" t="s">
        <v>5688</v>
      </c>
      <c r="M1678" s="144" t="s">
        <v>164</v>
      </c>
      <c r="N1678" s="144" t="s">
        <v>315</v>
      </c>
      <c r="O1678" s="343">
        <v>5.08</v>
      </c>
    </row>
    <row r="1679" spans="1:15" s="144" customFormat="1" ht="15">
      <c r="A1679" s="342">
        <v>1681</v>
      </c>
      <c r="B1679" s="144" t="s">
        <v>5689</v>
      </c>
      <c r="C1679" s="144" t="s">
        <v>5690</v>
      </c>
      <c r="D1679" s="144" t="s">
        <v>5691</v>
      </c>
      <c r="E1679" s="144" t="str">
        <f>VLOOKUP(A1679,'2'!$X:$AB,2,FALSE)</f>
        <v>Within a few hours</v>
      </c>
      <c r="F1679" s="144">
        <f>VLOOKUP($A1679,'2'!$X:$AB,3,FALSE)</f>
        <v>1</v>
      </c>
      <c r="G1679" s="144">
        <f>VLOOKUP($A1679,'2'!$X:$AB,4,FALSE)</f>
        <v>0.76</v>
      </c>
      <c r="H1679" s="343" t="str">
        <f>VLOOKUP($A1679,'2'!$X:$AB,5,FALSE)</f>
        <v>Yes</v>
      </c>
      <c r="J1679" s="144">
        <v>0.99</v>
      </c>
      <c r="K1679" s="144">
        <v>2958</v>
      </c>
      <c r="L1679" s="144" t="s">
        <v>5692</v>
      </c>
      <c r="M1679" s="144" t="s">
        <v>188</v>
      </c>
      <c r="N1679" s="144" t="s">
        <v>266</v>
      </c>
      <c r="O1679" s="343">
        <v>0.99</v>
      </c>
    </row>
    <row r="1680" spans="1:15" s="144" customFormat="1" ht="15">
      <c r="A1680" s="342">
        <v>1682</v>
      </c>
      <c r="B1680" s="144" t="s">
        <v>5693</v>
      </c>
      <c r="C1680" s="144" t="s">
        <v>5694</v>
      </c>
      <c r="D1680" s="144" t="s">
        <v>5695</v>
      </c>
      <c r="E1680" s="144" t="str">
        <f>VLOOKUP(A1680,'2'!$X:$AB,2,FALSE)</f>
        <v>Within a day</v>
      </c>
      <c r="F1680" s="144">
        <f>VLOOKUP($A1680,'2'!$X:$AB,3,FALSE)</f>
        <v>0.75</v>
      </c>
      <c r="G1680" s="144">
        <f>VLOOKUP($A1680,'2'!$X:$AB,4,FALSE)</f>
        <v>0.83</v>
      </c>
      <c r="H1680" s="343" t="str">
        <f>VLOOKUP($A1680,'2'!$X:$AB,5,FALSE)</f>
        <v>No</v>
      </c>
      <c r="J1680" s="144">
        <v>13.89</v>
      </c>
      <c r="K1680" s="144">
        <v>2960</v>
      </c>
      <c r="L1680" s="144" t="s">
        <v>5696</v>
      </c>
      <c r="M1680" s="144" t="s">
        <v>188</v>
      </c>
      <c r="N1680" s="144" t="s">
        <v>165</v>
      </c>
      <c r="O1680" s="343">
        <v>13.89</v>
      </c>
    </row>
    <row r="1681" spans="1:15" s="144" customFormat="1" ht="15">
      <c r="A1681" s="342">
        <v>1683</v>
      </c>
      <c r="B1681" s="144" t="s">
        <v>5697</v>
      </c>
      <c r="C1681" s="144" t="s">
        <v>5698</v>
      </c>
      <c r="D1681" s="144" t="s">
        <v>5695</v>
      </c>
      <c r="E1681" s="144">
        <f>VLOOKUP(A1681,'2'!$X:$AB,2,FALSE)</f>
        <v>0</v>
      </c>
      <c r="F1681" s="144">
        <f>VLOOKUP($A1681,'2'!$X:$AB,3,FALSE)</f>
        <v>0</v>
      </c>
      <c r="G1681" s="144">
        <f>VLOOKUP($A1681,'2'!$X:$AB,4,FALSE)</f>
        <v>0</v>
      </c>
      <c r="H1681" s="343">
        <f>VLOOKUP($A1681,'2'!$X:$AB,5,FALSE)</f>
        <v>0</v>
      </c>
      <c r="J1681" s="144">
        <v>0.88</v>
      </c>
      <c r="K1681" s="144">
        <v>2962</v>
      </c>
      <c r="L1681" s="144" t="s">
        <v>5699</v>
      </c>
      <c r="M1681" s="144" t="s">
        <v>164</v>
      </c>
      <c r="N1681" s="144" t="s">
        <v>315</v>
      </c>
      <c r="O1681" s="343">
        <v>0.88</v>
      </c>
    </row>
    <row r="1682" spans="1:15" s="144" customFormat="1" ht="15">
      <c r="A1682" s="342">
        <v>1684</v>
      </c>
      <c r="B1682" s="144" t="s">
        <v>5700</v>
      </c>
      <c r="C1682" s="144" t="s">
        <v>5701</v>
      </c>
      <c r="D1682" s="144" t="s">
        <v>5702</v>
      </c>
      <c r="E1682" s="144" t="str">
        <f>VLOOKUP(A1682,'2'!$X:$AB,2,FALSE)</f>
        <v>Within an hour</v>
      </c>
      <c r="F1682" s="144">
        <f>VLOOKUP($A1682,'2'!$X:$AB,3,FALSE)</f>
        <v>1</v>
      </c>
      <c r="G1682" s="144">
        <f>VLOOKUP($A1682,'2'!$X:$AB,4,FALSE)</f>
        <v>1</v>
      </c>
      <c r="H1682" s="343" t="str">
        <f>VLOOKUP($A1682,'2'!$X:$AB,5,FALSE)</f>
        <v>No</v>
      </c>
      <c r="J1682" s="144">
        <v>6.5</v>
      </c>
      <c r="K1682" s="144">
        <v>2963</v>
      </c>
      <c r="L1682" s="144" t="s">
        <v>5703</v>
      </c>
      <c r="M1682" s="144" t="s">
        <v>188</v>
      </c>
      <c r="N1682" s="144" t="s">
        <v>463</v>
      </c>
      <c r="O1682" s="343">
        <v>6.5</v>
      </c>
    </row>
    <row r="1683" spans="1:15" s="144" customFormat="1" ht="15">
      <c r="A1683" s="342">
        <v>1685</v>
      </c>
      <c r="B1683" s="144" t="s">
        <v>5704</v>
      </c>
      <c r="C1683" s="144" t="s">
        <v>5705</v>
      </c>
      <c r="D1683" s="144" t="s">
        <v>5706</v>
      </c>
      <c r="E1683" s="144">
        <f>VLOOKUP(A1683,'2'!$X:$AB,2,FALSE)</f>
        <v>0</v>
      </c>
      <c r="F1683" s="144">
        <f>VLOOKUP($A1683,'2'!$X:$AB,3,FALSE)</f>
        <v>0</v>
      </c>
      <c r="G1683" s="144">
        <f>VLOOKUP($A1683,'2'!$X:$AB,4,FALSE)</f>
        <v>0</v>
      </c>
      <c r="H1683" s="343">
        <f>VLOOKUP($A1683,'2'!$X:$AB,5,FALSE)</f>
        <v>0</v>
      </c>
      <c r="J1683" s="144">
        <v>4.62</v>
      </c>
      <c r="K1683" s="144">
        <v>2964</v>
      </c>
      <c r="L1683" s="144" t="s">
        <v>5707</v>
      </c>
      <c r="M1683" s="144" t="s">
        <v>188</v>
      </c>
      <c r="N1683" s="144" t="s">
        <v>708</v>
      </c>
      <c r="O1683" s="343">
        <v>4.62</v>
      </c>
    </row>
    <row r="1684" spans="1:15" s="144" customFormat="1" ht="15">
      <c r="A1684" s="342">
        <v>1686</v>
      </c>
      <c r="B1684" s="144" t="s">
        <v>5708</v>
      </c>
      <c r="C1684" s="144" t="s">
        <v>5709</v>
      </c>
      <c r="D1684" s="144" t="s">
        <v>5710</v>
      </c>
      <c r="E1684" s="144" t="str">
        <f>VLOOKUP(A1684,'2'!$X:$AB,2,FALSE)</f>
        <v>Within a day</v>
      </c>
      <c r="F1684" s="144">
        <f>VLOOKUP($A1684,'2'!$X:$AB,3,FALSE)</f>
        <v>1</v>
      </c>
      <c r="G1684" s="144">
        <f>VLOOKUP($A1684,'2'!$X:$AB,4,FALSE)</f>
        <v>0</v>
      </c>
      <c r="H1684" s="343" t="str">
        <f>VLOOKUP($A1684,'2'!$X:$AB,5,FALSE)</f>
        <v>No</v>
      </c>
      <c r="J1684" s="144">
        <v>2.0299999999999998</v>
      </c>
      <c r="K1684" s="144">
        <v>2968</v>
      </c>
      <c r="L1684" s="144" t="s">
        <v>5711</v>
      </c>
      <c r="M1684" s="144" t="s">
        <v>188</v>
      </c>
      <c r="N1684" s="144" t="s">
        <v>315</v>
      </c>
      <c r="O1684" s="343">
        <v>2.0299999999999998</v>
      </c>
    </row>
    <row r="1685" spans="1:15" s="144" customFormat="1" ht="15">
      <c r="A1685" s="342">
        <v>1687</v>
      </c>
      <c r="B1685" s="144" t="s">
        <v>5712</v>
      </c>
      <c r="C1685" s="144" t="s">
        <v>5713</v>
      </c>
      <c r="D1685" s="144" t="s">
        <v>5714</v>
      </c>
      <c r="E1685" s="144" t="str">
        <f>VLOOKUP(A1685,'2'!$X:$AB,2,FALSE)</f>
        <v>Within a day</v>
      </c>
      <c r="F1685" s="144">
        <f>VLOOKUP($A1685,'2'!$X:$AB,3,FALSE)</f>
        <v>1</v>
      </c>
      <c r="G1685" s="144">
        <f>VLOOKUP($A1685,'2'!$X:$AB,4,FALSE)</f>
        <v>0.5</v>
      </c>
      <c r="H1685" s="343" t="str">
        <f>VLOOKUP($A1685,'2'!$X:$AB,5,FALSE)</f>
        <v>No</v>
      </c>
      <c r="J1685" s="144">
        <v>16.010000000000002</v>
      </c>
      <c r="K1685" s="144">
        <v>2968</v>
      </c>
      <c r="L1685" s="144" t="s">
        <v>5711</v>
      </c>
      <c r="M1685" s="144" t="s">
        <v>176</v>
      </c>
      <c r="N1685" s="144" t="s">
        <v>511</v>
      </c>
      <c r="O1685" s="343">
        <v>16.010000000000002</v>
      </c>
    </row>
    <row r="1686" spans="1:15" s="144" customFormat="1" ht="15">
      <c r="A1686" s="342">
        <v>1688</v>
      </c>
      <c r="B1686" s="144" t="s">
        <v>5715</v>
      </c>
      <c r="C1686" s="144" t="s">
        <v>5716</v>
      </c>
      <c r="D1686" s="144" t="s">
        <v>5717</v>
      </c>
      <c r="E1686" s="144" t="str">
        <f>VLOOKUP(A1686,'2'!$X:$AB,2,FALSE)</f>
        <v>Within a day</v>
      </c>
      <c r="F1686" s="144">
        <f>VLOOKUP($A1686,'2'!$X:$AB,3,FALSE)</f>
        <v>0.5</v>
      </c>
      <c r="G1686" s="144">
        <f>VLOOKUP($A1686,'2'!$X:$AB,4,FALSE)</f>
        <v>0.9</v>
      </c>
      <c r="H1686" s="343" t="str">
        <f>VLOOKUP($A1686,'2'!$X:$AB,5,FALSE)</f>
        <v>No</v>
      </c>
      <c r="J1686" s="144">
        <v>19.989999999999998</v>
      </c>
      <c r="K1686" s="144">
        <v>2968</v>
      </c>
      <c r="L1686" s="144" t="s">
        <v>5711</v>
      </c>
      <c r="M1686" s="144" t="s">
        <v>188</v>
      </c>
      <c r="N1686" s="144" t="s">
        <v>708</v>
      </c>
      <c r="O1686" s="343">
        <v>19.989999999999998</v>
      </c>
    </row>
    <row r="1687" spans="1:15" s="144" customFormat="1" ht="15">
      <c r="A1687" s="342">
        <v>1689</v>
      </c>
      <c r="B1687" s="144" t="s">
        <v>5718</v>
      </c>
      <c r="C1687" s="144" t="s">
        <v>5719</v>
      </c>
      <c r="D1687" s="144" t="s">
        <v>5717</v>
      </c>
      <c r="E1687" s="144" t="str">
        <f>VLOOKUP(A1687,'2'!$X:$AB,2,FALSE)</f>
        <v>Within a few hours</v>
      </c>
      <c r="F1687" s="144">
        <f>VLOOKUP($A1687,'2'!$X:$AB,3,FALSE)</f>
        <v>1</v>
      </c>
      <c r="G1687" s="144">
        <f>VLOOKUP($A1687,'2'!$X:$AB,4,FALSE)</f>
        <v>0.91</v>
      </c>
      <c r="H1687" s="343" t="str">
        <f>VLOOKUP($A1687,'2'!$X:$AB,5,FALSE)</f>
        <v>No</v>
      </c>
      <c r="J1687" s="144">
        <v>4</v>
      </c>
      <c r="K1687" s="144">
        <v>2973</v>
      </c>
      <c r="L1687" s="144" t="s">
        <v>5720</v>
      </c>
      <c r="M1687" s="144" t="s">
        <v>188</v>
      </c>
      <c r="N1687" s="144" t="s">
        <v>582</v>
      </c>
      <c r="O1687" s="343">
        <v>4</v>
      </c>
    </row>
    <row r="1688" spans="1:15" s="144" customFormat="1" ht="15">
      <c r="A1688" s="342">
        <v>1690</v>
      </c>
      <c r="B1688" s="144" t="s">
        <v>5721</v>
      </c>
      <c r="C1688" s="144" t="s">
        <v>5722</v>
      </c>
      <c r="D1688" s="144" t="s">
        <v>5723</v>
      </c>
      <c r="E1688" s="144" t="str">
        <f>VLOOKUP(A1688,'2'!$X:$AB,2,FALSE)</f>
        <v>Within an hour</v>
      </c>
      <c r="F1688" s="144">
        <f>VLOOKUP($A1688,'2'!$X:$AB,3,FALSE)</f>
        <v>0.81</v>
      </c>
      <c r="G1688" s="144">
        <f>VLOOKUP($A1688,'2'!$X:$AB,4,FALSE)</f>
        <v>1</v>
      </c>
      <c r="H1688" s="343" t="str">
        <f>VLOOKUP($A1688,'2'!$X:$AB,5,FALSE)</f>
        <v>No</v>
      </c>
      <c r="J1688" s="144">
        <v>7.69</v>
      </c>
      <c r="K1688" s="144">
        <v>2973</v>
      </c>
      <c r="L1688" s="144" t="s">
        <v>5720</v>
      </c>
      <c r="M1688" s="144" t="s">
        <v>188</v>
      </c>
      <c r="N1688" s="144" t="s">
        <v>266</v>
      </c>
      <c r="O1688" s="343">
        <v>7.69</v>
      </c>
    </row>
    <row r="1689" spans="1:15" s="144" customFormat="1" ht="15">
      <c r="A1689" s="342">
        <v>1691</v>
      </c>
      <c r="B1689" s="144" t="s">
        <v>5724</v>
      </c>
      <c r="C1689" s="144" t="s">
        <v>5725</v>
      </c>
      <c r="D1689" s="144" t="s">
        <v>5723</v>
      </c>
      <c r="E1689" s="144" t="str">
        <f>VLOOKUP(A1689,'2'!$X:$AB,2,FALSE)</f>
        <v>Within a day</v>
      </c>
      <c r="F1689" s="144">
        <f>VLOOKUP($A1689,'2'!$X:$AB,3,FALSE)</f>
        <v>1</v>
      </c>
      <c r="G1689" s="144">
        <f>VLOOKUP($A1689,'2'!$X:$AB,4,FALSE)</f>
        <v>0.93</v>
      </c>
      <c r="H1689" s="343" t="str">
        <f>VLOOKUP($A1689,'2'!$X:$AB,5,FALSE)</f>
        <v>No</v>
      </c>
      <c r="J1689" s="144">
        <v>14.7</v>
      </c>
      <c r="K1689" s="144">
        <v>2973</v>
      </c>
      <c r="L1689" s="144" t="s">
        <v>5720</v>
      </c>
      <c r="M1689" s="144" t="s">
        <v>176</v>
      </c>
      <c r="N1689" s="144" t="s">
        <v>283</v>
      </c>
      <c r="O1689" s="343">
        <v>14.7</v>
      </c>
    </row>
    <row r="1690" spans="1:15" s="144" customFormat="1" ht="15">
      <c r="A1690" s="342">
        <v>1692</v>
      </c>
      <c r="B1690" s="144" t="s">
        <v>5726</v>
      </c>
      <c r="C1690" s="144" t="s">
        <v>5727</v>
      </c>
      <c r="D1690" s="144" t="s">
        <v>5728</v>
      </c>
      <c r="E1690" s="144">
        <f>VLOOKUP(A1690,'2'!$X:$AB,2,FALSE)</f>
        <v>0</v>
      </c>
      <c r="F1690" s="144">
        <f>VLOOKUP($A1690,'2'!$X:$AB,3,FALSE)</f>
        <v>0</v>
      </c>
      <c r="G1690" s="144">
        <f>VLOOKUP($A1690,'2'!$X:$AB,4,FALSE)</f>
        <v>0</v>
      </c>
      <c r="H1690" s="343">
        <f>VLOOKUP($A1690,'2'!$X:$AB,5,FALSE)</f>
        <v>0</v>
      </c>
      <c r="J1690" s="144">
        <v>0.99</v>
      </c>
      <c r="K1690" s="144">
        <v>2976</v>
      </c>
      <c r="L1690" s="144" t="s">
        <v>5729</v>
      </c>
      <c r="M1690" s="144" t="s">
        <v>188</v>
      </c>
      <c r="N1690" s="144" t="s">
        <v>266</v>
      </c>
      <c r="O1690" s="343">
        <v>0.99</v>
      </c>
    </row>
    <row r="1691" spans="1:15" s="144" customFormat="1" ht="15">
      <c r="A1691" s="342">
        <v>1693</v>
      </c>
      <c r="B1691" s="144" t="s">
        <v>5730</v>
      </c>
      <c r="C1691" s="144" t="s">
        <v>5731</v>
      </c>
      <c r="D1691" s="144" t="s">
        <v>5732</v>
      </c>
      <c r="E1691" s="144" t="str">
        <f>VLOOKUP(A1691,'2'!$X:$AB,2,FALSE)</f>
        <v>Within an hour</v>
      </c>
      <c r="F1691" s="144">
        <f>VLOOKUP($A1691,'2'!$X:$AB,3,FALSE)</f>
        <v>1</v>
      </c>
      <c r="G1691" s="144">
        <f>VLOOKUP($A1691,'2'!$X:$AB,4,FALSE)</f>
        <v>0.94</v>
      </c>
      <c r="H1691" s="343" t="str">
        <f>VLOOKUP($A1691,'2'!$X:$AB,5,FALSE)</f>
        <v>No</v>
      </c>
      <c r="J1691" s="144">
        <v>0.7</v>
      </c>
      <c r="K1691" s="144">
        <v>2979</v>
      </c>
      <c r="L1691" s="144" t="s">
        <v>5733</v>
      </c>
      <c r="M1691" s="144" t="s">
        <v>188</v>
      </c>
      <c r="N1691" s="144" t="s">
        <v>165</v>
      </c>
      <c r="O1691" s="343">
        <v>0.7</v>
      </c>
    </row>
    <row r="1692" spans="1:15" s="144" customFormat="1" ht="15">
      <c r="A1692" s="342">
        <v>1694</v>
      </c>
      <c r="B1692" s="144" t="s">
        <v>5734</v>
      </c>
      <c r="C1692" s="144" t="s">
        <v>5735</v>
      </c>
      <c r="D1692" s="144" t="s">
        <v>5732</v>
      </c>
      <c r="E1692" s="144" t="str">
        <f>VLOOKUP(A1692,'2'!$X:$AB,2,FALSE)</f>
        <v>A few days or more</v>
      </c>
      <c r="F1692" s="144">
        <f>VLOOKUP($A1692,'2'!$X:$AB,3,FALSE)</f>
        <v>0.28999999999999998</v>
      </c>
      <c r="G1692" s="144">
        <f>VLOOKUP($A1692,'2'!$X:$AB,4,FALSE)</f>
        <v>0.28000000000000003</v>
      </c>
      <c r="H1692" s="343" t="str">
        <f>VLOOKUP($A1692,'2'!$X:$AB,5,FALSE)</f>
        <v>No</v>
      </c>
      <c r="J1692" s="144">
        <v>2.99</v>
      </c>
      <c r="K1692" s="144">
        <v>2979</v>
      </c>
      <c r="L1692" s="144" t="s">
        <v>5733</v>
      </c>
      <c r="M1692" s="144" t="s">
        <v>188</v>
      </c>
      <c r="N1692" s="144" t="s">
        <v>369</v>
      </c>
      <c r="O1692" s="343">
        <v>2.99</v>
      </c>
    </row>
    <row r="1693" spans="1:15" s="144" customFormat="1" ht="15">
      <c r="A1693" s="342">
        <v>1695</v>
      </c>
      <c r="B1693" s="144" t="s">
        <v>5736</v>
      </c>
      <c r="C1693" s="144" t="s">
        <v>5737</v>
      </c>
      <c r="D1693" s="144" t="s">
        <v>5732</v>
      </c>
      <c r="E1693" s="144">
        <f>VLOOKUP(A1693,'2'!$X:$AB,2,FALSE)</f>
        <v>0</v>
      </c>
      <c r="F1693" s="144">
        <f>VLOOKUP($A1693,'2'!$X:$AB,3,FALSE)</f>
        <v>0</v>
      </c>
      <c r="G1693" s="144">
        <f>VLOOKUP($A1693,'2'!$X:$AB,4,FALSE)</f>
        <v>0</v>
      </c>
      <c r="H1693" s="343">
        <f>VLOOKUP($A1693,'2'!$X:$AB,5,FALSE)</f>
        <v>0</v>
      </c>
      <c r="J1693" s="144">
        <v>7.47</v>
      </c>
      <c r="K1693" s="144">
        <v>2979</v>
      </c>
      <c r="L1693" s="144" t="s">
        <v>5733</v>
      </c>
      <c r="M1693" s="144" t="s">
        <v>188</v>
      </c>
      <c r="N1693" s="144" t="s">
        <v>369</v>
      </c>
      <c r="O1693" s="343">
        <v>7.47</v>
      </c>
    </row>
    <row r="1694" spans="1:15" s="144" customFormat="1" ht="15">
      <c r="A1694" s="342">
        <v>1696</v>
      </c>
      <c r="B1694" s="144" t="s">
        <v>5738</v>
      </c>
      <c r="C1694" s="144" t="s">
        <v>5739</v>
      </c>
      <c r="D1694" s="144" t="s">
        <v>5732</v>
      </c>
      <c r="E1694" s="144" t="str">
        <f>VLOOKUP(A1694,'2'!$X:$AB,2,FALSE)</f>
        <v>Within a few hours</v>
      </c>
      <c r="F1694" s="144">
        <f>VLOOKUP($A1694,'2'!$X:$AB,3,FALSE)</f>
        <v>1</v>
      </c>
      <c r="G1694" s="144">
        <f>VLOOKUP($A1694,'2'!$X:$AB,4,FALSE)</f>
        <v>0.5</v>
      </c>
      <c r="H1694" s="343" t="str">
        <f>VLOOKUP($A1694,'2'!$X:$AB,5,FALSE)</f>
        <v>No</v>
      </c>
      <c r="J1694" s="144">
        <v>0.83</v>
      </c>
      <c r="K1694" s="144">
        <v>2979</v>
      </c>
      <c r="L1694" s="144" t="s">
        <v>5733</v>
      </c>
      <c r="M1694" s="144" t="s">
        <v>188</v>
      </c>
      <c r="N1694" s="144" t="s">
        <v>165</v>
      </c>
      <c r="O1694" s="343">
        <v>0.83</v>
      </c>
    </row>
    <row r="1695" spans="1:15" s="144" customFormat="1" ht="15">
      <c r="A1695" s="342">
        <v>1697</v>
      </c>
      <c r="B1695" s="144" t="s">
        <v>5740</v>
      </c>
      <c r="C1695" s="144" t="s">
        <v>5741</v>
      </c>
      <c r="D1695" s="144" t="s">
        <v>5742</v>
      </c>
      <c r="E1695" s="144" t="str">
        <f>VLOOKUP(A1695,'2'!$X:$AB,2,FALSE)</f>
        <v>Within an hour</v>
      </c>
      <c r="F1695" s="144">
        <f>VLOOKUP($A1695,'2'!$X:$AB,3,FALSE)</f>
        <v>1</v>
      </c>
      <c r="G1695" s="144">
        <f>VLOOKUP($A1695,'2'!$X:$AB,4,FALSE)</f>
        <v>1</v>
      </c>
      <c r="H1695" s="343" t="str">
        <f>VLOOKUP($A1695,'2'!$X:$AB,5,FALSE)</f>
        <v>Yes</v>
      </c>
      <c r="J1695" s="144">
        <v>8.99</v>
      </c>
      <c r="K1695" s="144">
        <v>2980</v>
      </c>
      <c r="L1695" s="144" t="s">
        <v>5743</v>
      </c>
      <c r="M1695" s="144" t="s">
        <v>188</v>
      </c>
      <c r="N1695" s="144" t="s">
        <v>165</v>
      </c>
      <c r="O1695" s="343">
        <v>8.99</v>
      </c>
    </row>
    <row r="1696" spans="1:15" s="144" customFormat="1" ht="15">
      <c r="A1696" s="342">
        <v>1698</v>
      </c>
      <c r="B1696" s="144" t="s">
        <v>5744</v>
      </c>
      <c r="C1696" s="144" t="s">
        <v>5745</v>
      </c>
      <c r="D1696" s="144" t="s">
        <v>5742</v>
      </c>
      <c r="E1696" s="144" t="str">
        <f>VLOOKUP(A1696,'2'!$X:$AB,2,FALSE)</f>
        <v>Within a few hours</v>
      </c>
      <c r="F1696" s="144">
        <f>VLOOKUP($A1696,'2'!$X:$AB,3,FALSE)</f>
        <v>1</v>
      </c>
      <c r="G1696" s="144">
        <f>VLOOKUP($A1696,'2'!$X:$AB,4,FALSE)</f>
        <v>0.98</v>
      </c>
      <c r="H1696" s="343" t="str">
        <f>VLOOKUP($A1696,'2'!$X:$AB,5,FALSE)</f>
        <v>Yes</v>
      </c>
      <c r="J1696" s="144">
        <v>0.7</v>
      </c>
      <c r="K1696" s="144">
        <v>2980</v>
      </c>
      <c r="L1696" s="144" t="s">
        <v>5743</v>
      </c>
      <c r="M1696" s="144" t="s">
        <v>188</v>
      </c>
      <c r="N1696" s="144" t="s">
        <v>229</v>
      </c>
      <c r="O1696" s="343">
        <v>0.7</v>
      </c>
    </row>
    <row r="1697" spans="1:15" s="144" customFormat="1" ht="15">
      <c r="A1697" s="342">
        <v>1699</v>
      </c>
      <c r="B1697" s="144" t="s">
        <v>5746</v>
      </c>
      <c r="C1697" s="144" t="s">
        <v>5747</v>
      </c>
      <c r="D1697" s="144" t="s">
        <v>5742</v>
      </c>
      <c r="E1697" s="144" t="str">
        <f>VLOOKUP(A1697,'2'!$X:$AB,2,FALSE)</f>
        <v>Within an hour</v>
      </c>
      <c r="F1697" s="144">
        <f>VLOOKUP($A1697,'2'!$X:$AB,3,FALSE)</f>
        <v>1</v>
      </c>
      <c r="G1697" s="144">
        <f>VLOOKUP($A1697,'2'!$X:$AB,4,FALSE)</f>
        <v>0.94</v>
      </c>
      <c r="H1697" s="343" t="str">
        <f>VLOOKUP($A1697,'2'!$X:$AB,5,FALSE)</f>
        <v>No</v>
      </c>
      <c r="J1697" s="144">
        <v>0.5</v>
      </c>
      <c r="K1697" s="144">
        <v>2980</v>
      </c>
      <c r="L1697" s="144" t="s">
        <v>5743</v>
      </c>
      <c r="M1697" s="144" t="s">
        <v>188</v>
      </c>
      <c r="N1697" s="144" t="s">
        <v>447</v>
      </c>
      <c r="O1697" s="343">
        <v>0.5</v>
      </c>
    </row>
    <row r="1698" spans="1:15" s="144" customFormat="1" ht="15">
      <c r="A1698" s="342">
        <v>1700</v>
      </c>
      <c r="B1698" s="144" t="s">
        <v>5748</v>
      </c>
      <c r="C1698" s="144" t="s">
        <v>5749</v>
      </c>
      <c r="D1698" s="144" t="s">
        <v>5750</v>
      </c>
      <c r="E1698" s="144" t="str">
        <f>VLOOKUP(A1698,'2'!$X:$AB,2,FALSE)</f>
        <v>A few days or more</v>
      </c>
      <c r="F1698" s="144">
        <f>VLOOKUP($A1698,'2'!$X:$AB,3,FALSE)</f>
        <v>0.33</v>
      </c>
      <c r="G1698" s="144">
        <f>VLOOKUP($A1698,'2'!$X:$AB,4,FALSE)</f>
        <v>0.5</v>
      </c>
      <c r="H1698" s="343" t="str">
        <f>VLOOKUP($A1698,'2'!$X:$AB,5,FALSE)</f>
        <v>No</v>
      </c>
      <c r="J1698" s="144">
        <v>1.01</v>
      </c>
      <c r="K1698" s="144">
        <v>2980</v>
      </c>
      <c r="L1698" s="144" t="s">
        <v>5743</v>
      </c>
      <c r="M1698" s="144" t="s">
        <v>188</v>
      </c>
      <c r="N1698" s="144" t="s">
        <v>165</v>
      </c>
      <c r="O1698" s="343">
        <v>1.01</v>
      </c>
    </row>
    <row r="1699" spans="1:15" s="144" customFormat="1" ht="15">
      <c r="A1699" s="342">
        <v>1701</v>
      </c>
      <c r="B1699" s="144" t="s">
        <v>5751</v>
      </c>
      <c r="C1699" s="144" t="s">
        <v>5752</v>
      </c>
      <c r="D1699" s="144" t="s">
        <v>5753</v>
      </c>
      <c r="E1699" s="144">
        <f>VLOOKUP(A1699,'2'!$X:$AB,2,FALSE)</f>
        <v>0</v>
      </c>
      <c r="F1699" s="144">
        <f>VLOOKUP($A1699,'2'!$X:$AB,3,FALSE)</f>
        <v>0</v>
      </c>
      <c r="G1699" s="144">
        <f>VLOOKUP($A1699,'2'!$X:$AB,4,FALSE)</f>
        <v>0</v>
      </c>
      <c r="H1699" s="343">
        <f>VLOOKUP($A1699,'2'!$X:$AB,5,FALSE)</f>
        <v>0</v>
      </c>
      <c r="J1699" s="144">
        <v>35.840000000000003</v>
      </c>
      <c r="K1699" s="144">
        <v>2987</v>
      </c>
      <c r="L1699" s="144" t="s">
        <v>5754</v>
      </c>
      <c r="M1699" s="144" t="s">
        <v>176</v>
      </c>
      <c r="N1699" s="144" t="s">
        <v>597</v>
      </c>
      <c r="O1699" s="343">
        <v>35.840000000000003</v>
      </c>
    </row>
    <row r="1700" spans="1:15" s="144" customFormat="1" ht="15">
      <c r="A1700" s="342">
        <v>1702</v>
      </c>
      <c r="B1700" s="144" t="s">
        <v>5755</v>
      </c>
      <c r="C1700" s="144" t="s">
        <v>5756</v>
      </c>
      <c r="D1700" s="144" t="s">
        <v>5753</v>
      </c>
      <c r="E1700" s="144" t="str">
        <f>VLOOKUP(A1700,'2'!$X:$AB,2,FALSE)</f>
        <v>Within a few hours</v>
      </c>
      <c r="F1700" s="144">
        <f>VLOOKUP($A1700,'2'!$X:$AB,3,FALSE)</f>
        <v>0.96</v>
      </c>
      <c r="G1700" s="144">
        <f>VLOOKUP($A1700,'2'!$X:$AB,4,FALSE)</f>
        <v>0.95</v>
      </c>
      <c r="H1700" s="343" t="str">
        <f>VLOOKUP($A1700,'2'!$X:$AB,5,FALSE)</f>
        <v>Yes</v>
      </c>
      <c r="J1700" s="144">
        <v>7.96</v>
      </c>
      <c r="K1700" s="144">
        <v>2987</v>
      </c>
      <c r="L1700" s="144" t="s">
        <v>5754</v>
      </c>
      <c r="M1700" s="144" t="s">
        <v>188</v>
      </c>
      <c r="N1700" s="144" t="s">
        <v>315</v>
      </c>
      <c r="O1700" s="343">
        <v>7.96</v>
      </c>
    </row>
    <row r="1701" spans="1:15" s="144" customFormat="1" ht="15">
      <c r="A1701" s="342">
        <v>1703</v>
      </c>
      <c r="B1701" s="144" t="s">
        <v>5757</v>
      </c>
      <c r="C1701" s="144" t="s">
        <v>5758</v>
      </c>
      <c r="D1701" s="144" t="s">
        <v>5753</v>
      </c>
      <c r="E1701" s="144" t="str">
        <f>VLOOKUP(A1701,'2'!$X:$AB,2,FALSE)</f>
        <v>Within an hour</v>
      </c>
      <c r="F1701" s="144">
        <f>VLOOKUP($A1701,'2'!$X:$AB,3,FALSE)</f>
        <v>1</v>
      </c>
      <c r="G1701" s="144">
        <f>VLOOKUP($A1701,'2'!$X:$AB,4,FALSE)</f>
        <v>1</v>
      </c>
      <c r="H1701" s="343" t="str">
        <f>VLOOKUP($A1701,'2'!$X:$AB,5,FALSE)</f>
        <v>Yes</v>
      </c>
      <c r="J1701" s="144">
        <v>3.5</v>
      </c>
      <c r="K1701" s="144">
        <v>2991</v>
      </c>
      <c r="L1701" s="144" t="s">
        <v>5759</v>
      </c>
      <c r="M1701" s="144" t="s">
        <v>188</v>
      </c>
      <c r="N1701" s="144" t="s">
        <v>708</v>
      </c>
      <c r="O1701" s="343">
        <v>3.5</v>
      </c>
    </row>
    <row r="1702" spans="1:15" s="144" customFormat="1" ht="15">
      <c r="A1702" s="342">
        <v>1704</v>
      </c>
      <c r="B1702" s="144" t="s">
        <v>5760</v>
      </c>
      <c r="C1702" s="144" t="s">
        <v>5761</v>
      </c>
      <c r="D1702" s="144" t="s">
        <v>5753</v>
      </c>
      <c r="E1702" s="144">
        <f>VLOOKUP(A1702,'2'!$X:$AB,2,FALSE)</f>
        <v>0</v>
      </c>
      <c r="F1702" s="144">
        <f>VLOOKUP($A1702,'2'!$X:$AB,3,FALSE)</f>
        <v>0</v>
      </c>
      <c r="G1702" s="144">
        <f>VLOOKUP($A1702,'2'!$X:$AB,4,FALSE)</f>
        <v>0</v>
      </c>
      <c r="H1702" s="343">
        <f>VLOOKUP($A1702,'2'!$X:$AB,5,FALSE)</f>
        <v>0</v>
      </c>
      <c r="J1702" s="144">
        <v>6.26</v>
      </c>
      <c r="K1702" s="144">
        <v>2992</v>
      </c>
      <c r="L1702" s="144" t="s">
        <v>5762</v>
      </c>
      <c r="M1702" s="144" t="s">
        <v>188</v>
      </c>
      <c r="N1702" s="144" t="s">
        <v>315</v>
      </c>
      <c r="O1702" s="343">
        <v>6.26</v>
      </c>
    </row>
    <row r="1703" spans="1:15" s="144" customFormat="1" ht="15">
      <c r="A1703" s="342">
        <v>1705</v>
      </c>
      <c r="B1703" s="144" t="s">
        <v>5763</v>
      </c>
      <c r="C1703" s="144" t="s">
        <v>5764</v>
      </c>
      <c r="D1703" s="144" t="s">
        <v>5765</v>
      </c>
      <c r="E1703" s="144" t="str">
        <f>VLOOKUP(A1703,'2'!$X:$AB,2,FALSE)</f>
        <v>Within an hour</v>
      </c>
      <c r="F1703" s="144">
        <f>VLOOKUP($A1703,'2'!$X:$AB,3,FALSE)</f>
        <v>1</v>
      </c>
      <c r="G1703" s="144">
        <f>VLOOKUP($A1703,'2'!$X:$AB,4,FALSE)</f>
        <v>1</v>
      </c>
      <c r="H1703" s="343" t="str">
        <f>VLOOKUP($A1703,'2'!$X:$AB,5,FALSE)</f>
        <v>No</v>
      </c>
      <c r="J1703" s="144">
        <v>3.37</v>
      </c>
      <c r="K1703" s="144">
        <v>2999</v>
      </c>
      <c r="L1703" s="144" t="s">
        <v>5766</v>
      </c>
      <c r="M1703" s="144" t="s">
        <v>188</v>
      </c>
      <c r="N1703" s="144" t="s">
        <v>574</v>
      </c>
      <c r="O1703" s="343">
        <v>3.37</v>
      </c>
    </row>
    <row r="1704" spans="1:15" s="144" customFormat="1" ht="15">
      <c r="A1704" s="342">
        <v>1706</v>
      </c>
      <c r="B1704" s="144" t="s">
        <v>5767</v>
      </c>
      <c r="C1704" s="144" t="s">
        <v>5768</v>
      </c>
      <c r="D1704" s="144" t="s">
        <v>5769</v>
      </c>
      <c r="E1704" s="144">
        <f>VLOOKUP(A1704,'2'!$X:$AB,2,FALSE)</f>
        <v>0</v>
      </c>
      <c r="F1704" s="144">
        <f>VLOOKUP($A1704,'2'!$X:$AB,3,FALSE)</f>
        <v>0</v>
      </c>
      <c r="G1704" s="144">
        <f>VLOOKUP($A1704,'2'!$X:$AB,4,FALSE)</f>
        <v>0</v>
      </c>
      <c r="H1704" s="343">
        <f>VLOOKUP($A1704,'2'!$X:$AB,5,FALSE)</f>
        <v>0</v>
      </c>
      <c r="J1704" s="144">
        <v>2.27</v>
      </c>
      <c r="K1704" s="144">
        <v>3000</v>
      </c>
      <c r="L1704" s="144" t="s">
        <v>5770</v>
      </c>
      <c r="M1704" s="144" t="s">
        <v>188</v>
      </c>
      <c r="N1704" s="144" t="s">
        <v>315</v>
      </c>
      <c r="O1704" s="343">
        <v>2.27</v>
      </c>
    </row>
    <row r="1705" spans="1:15" s="144" customFormat="1" ht="15">
      <c r="A1705" s="342">
        <v>1707</v>
      </c>
      <c r="B1705" s="144" t="s">
        <v>5771</v>
      </c>
      <c r="C1705" s="144" t="s">
        <v>5772</v>
      </c>
      <c r="D1705" s="144" t="s">
        <v>5773</v>
      </c>
      <c r="E1705" s="144">
        <f>VLOOKUP(A1705,'2'!$X:$AB,2,FALSE)</f>
        <v>0</v>
      </c>
      <c r="F1705" s="144">
        <f>VLOOKUP($A1705,'2'!$X:$AB,3,FALSE)</f>
        <v>0</v>
      </c>
      <c r="G1705" s="144">
        <f>VLOOKUP($A1705,'2'!$X:$AB,4,FALSE)</f>
        <v>0</v>
      </c>
      <c r="H1705" s="343">
        <f>VLOOKUP($A1705,'2'!$X:$AB,5,FALSE)</f>
        <v>0</v>
      </c>
      <c r="J1705" s="144">
        <v>7.78</v>
      </c>
      <c r="K1705" s="144">
        <v>3001</v>
      </c>
      <c r="L1705" s="144" t="s">
        <v>5774</v>
      </c>
      <c r="M1705" s="144" t="s">
        <v>188</v>
      </c>
      <c r="N1705" s="144" t="s">
        <v>369</v>
      </c>
      <c r="O1705" s="343">
        <v>7.78</v>
      </c>
    </row>
    <row r="1706" spans="1:15" s="144" customFormat="1" ht="15">
      <c r="A1706" s="342">
        <v>1708</v>
      </c>
      <c r="B1706" s="144" t="s">
        <v>5775</v>
      </c>
      <c r="C1706" s="144" t="s">
        <v>5776</v>
      </c>
      <c r="D1706" s="144" t="s">
        <v>5773</v>
      </c>
      <c r="E1706" s="144" t="str">
        <f>VLOOKUP(A1706,'2'!$X:$AB,2,FALSE)</f>
        <v>Within an hour</v>
      </c>
      <c r="F1706" s="144">
        <f>VLOOKUP($A1706,'2'!$X:$AB,3,FALSE)</f>
        <v>1</v>
      </c>
      <c r="G1706" s="144">
        <f>VLOOKUP($A1706,'2'!$X:$AB,4,FALSE)</f>
        <v>1</v>
      </c>
      <c r="H1706" s="343" t="str">
        <f>VLOOKUP($A1706,'2'!$X:$AB,5,FALSE)</f>
        <v>Yes</v>
      </c>
      <c r="J1706" s="144">
        <v>0.99</v>
      </c>
      <c r="K1706" s="144">
        <v>3003</v>
      </c>
      <c r="L1706" s="144" t="s">
        <v>5777</v>
      </c>
      <c r="M1706" s="144" t="s">
        <v>188</v>
      </c>
      <c r="N1706" s="144" t="s">
        <v>266</v>
      </c>
      <c r="O1706" s="343">
        <v>0.99</v>
      </c>
    </row>
    <row r="1707" spans="1:15" s="144" customFormat="1" ht="15">
      <c r="A1707" s="342">
        <v>1709</v>
      </c>
      <c r="B1707" s="144" t="s">
        <v>5778</v>
      </c>
      <c r="C1707" s="144" t="s">
        <v>5779</v>
      </c>
      <c r="D1707" s="144" t="s">
        <v>5773</v>
      </c>
      <c r="E1707" s="144" t="str">
        <f>VLOOKUP(A1707,'2'!$X:$AB,2,FALSE)</f>
        <v>Within a few hours</v>
      </c>
      <c r="F1707" s="144">
        <f>VLOOKUP($A1707,'2'!$X:$AB,3,FALSE)</f>
        <v>1</v>
      </c>
      <c r="G1707" s="144">
        <f>VLOOKUP($A1707,'2'!$X:$AB,4,FALSE)</f>
        <v>1</v>
      </c>
      <c r="H1707" s="343" t="str">
        <f>VLOOKUP($A1707,'2'!$X:$AB,5,FALSE)</f>
        <v>Yes</v>
      </c>
      <c r="J1707" s="144">
        <v>6.81</v>
      </c>
      <c r="K1707" s="144">
        <v>3004</v>
      </c>
      <c r="L1707" s="144" t="s">
        <v>5780</v>
      </c>
      <c r="M1707" s="144" t="s">
        <v>188</v>
      </c>
      <c r="N1707" s="144" t="s">
        <v>315</v>
      </c>
      <c r="O1707" s="343">
        <v>6.81</v>
      </c>
    </row>
    <row r="1708" spans="1:15" s="144" customFormat="1" ht="15">
      <c r="A1708" s="342">
        <v>1710</v>
      </c>
      <c r="B1708" s="144" t="s">
        <v>5781</v>
      </c>
      <c r="C1708" s="144" t="s">
        <v>5782</v>
      </c>
      <c r="D1708" s="144" t="s">
        <v>5783</v>
      </c>
      <c r="E1708" s="144" t="str">
        <f>VLOOKUP(A1708,'2'!$X:$AB,2,FALSE)</f>
        <v>Within an hour</v>
      </c>
      <c r="F1708" s="144">
        <f>VLOOKUP($A1708,'2'!$X:$AB,3,FALSE)</f>
        <v>1</v>
      </c>
      <c r="G1708" s="144">
        <f>VLOOKUP($A1708,'2'!$X:$AB,4,FALSE)</f>
        <v>0.96</v>
      </c>
      <c r="H1708" s="343" t="str">
        <f>VLOOKUP($A1708,'2'!$X:$AB,5,FALSE)</f>
        <v>Yes</v>
      </c>
      <c r="J1708" s="144">
        <v>53.03</v>
      </c>
      <c r="K1708" s="144">
        <v>3004</v>
      </c>
      <c r="L1708" s="144" t="s">
        <v>5780</v>
      </c>
      <c r="M1708" s="144" t="s">
        <v>176</v>
      </c>
      <c r="N1708" s="144" t="s">
        <v>463</v>
      </c>
      <c r="O1708" s="343">
        <v>53.03</v>
      </c>
    </row>
    <row r="1709" spans="1:15" s="144" customFormat="1" ht="15">
      <c r="A1709" s="342">
        <v>1711</v>
      </c>
      <c r="B1709" s="144" t="s">
        <v>5784</v>
      </c>
      <c r="C1709" s="144" t="s">
        <v>5785</v>
      </c>
      <c r="D1709" s="144" t="s">
        <v>5786</v>
      </c>
      <c r="E1709" s="144" t="str">
        <f>VLOOKUP(A1709,'2'!$X:$AB,2,FALSE)</f>
        <v>Within an hour</v>
      </c>
      <c r="F1709" s="144">
        <f>VLOOKUP($A1709,'2'!$X:$AB,3,FALSE)</f>
        <v>1</v>
      </c>
      <c r="G1709" s="144">
        <f>VLOOKUP($A1709,'2'!$X:$AB,4,FALSE)</f>
        <v>1</v>
      </c>
      <c r="H1709" s="343" t="str">
        <f>VLOOKUP($A1709,'2'!$X:$AB,5,FALSE)</f>
        <v>No</v>
      </c>
      <c r="J1709" s="144">
        <v>19.989999999999998</v>
      </c>
      <c r="K1709" s="144">
        <v>3005</v>
      </c>
      <c r="L1709" s="144" t="s">
        <v>5787</v>
      </c>
      <c r="M1709" s="144" t="s">
        <v>164</v>
      </c>
      <c r="N1709" s="144" t="s">
        <v>369</v>
      </c>
      <c r="O1709" s="343">
        <v>19.989999999999998</v>
      </c>
    </row>
    <row r="1710" spans="1:15" s="144" customFormat="1" ht="15">
      <c r="A1710" s="342">
        <v>1712</v>
      </c>
      <c r="B1710" s="144" t="s">
        <v>5788</v>
      </c>
      <c r="C1710" s="144" t="s">
        <v>5789</v>
      </c>
      <c r="D1710" s="144" t="s">
        <v>5786</v>
      </c>
      <c r="E1710" s="144" t="str">
        <f>VLOOKUP(A1710,'2'!$X:$AB,2,FALSE)</f>
        <v>Within an hour</v>
      </c>
      <c r="F1710" s="144">
        <f>VLOOKUP($A1710,'2'!$X:$AB,3,FALSE)</f>
        <v>1</v>
      </c>
      <c r="G1710" s="144">
        <f>VLOOKUP($A1710,'2'!$X:$AB,4,FALSE)</f>
        <v>0.88</v>
      </c>
      <c r="H1710" s="343" t="str">
        <f>VLOOKUP($A1710,'2'!$X:$AB,5,FALSE)</f>
        <v>Yes</v>
      </c>
      <c r="J1710" s="144">
        <v>6.81</v>
      </c>
      <c r="K1710" s="144">
        <v>3006</v>
      </c>
      <c r="L1710" s="144" t="s">
        <v>5790</v>
      </c>
      <c r="M1710" s="144" t="s">
        <v>188</v>
      </c>
      <c r="N1710" s="144" t="s">
        <v>315</v>
      </c>
      <c r="O1710" s="343">
        <v>6.81</v>
      </c>
    </row>
    <row r="1711" spans="1:15" s="144" customFormat="1" ht="15">
      <c r="A1711" s="342">
        <v>1713</v>
      </c>
      <c r="B1711" s="144" t="s">
        <v>5791</v>
      </c>
      <c r="C1711" s="144" t="s">
        <v>5792</v>
      </c>
      <c r="D1711" s="144" t="s">
        <v>5793</v>
      </c>
      <c r="E1711" s="144" t="str">
        <f>VLOOKUP(A1711,'2'!$X:$AB,2,FALSE)</f>
        <v>Within an hour</v>
      </c>
      <c r="F1711" s="144">
        <f>VLOOKUP($A1711,'2'!$X:$AB,3,FALSE)</f>
        <v>1</v>
      </c>
      <c r="G1711" s="144">
        <f>VLOOKUP($A1711,'2'!$X:$AB,4,FALSE)</f>
        <v>0.94</v>
      </c>
      <c r="H1711" s="343" t="str">
        <f>VLOOKUP($A1711,'2'!$X:$AB,5,FALSE)</f>
        <v>Yes</v>
      </c>
      <c r="J1711" s="144">
        <v>53.03</v>
      </c>
      <c r="K1711" s="144">
        <v>3006</v>
      </c>
      <c r="L1711" s="144" t="s">
        <v>5790</v>
      </c>
      <c r="M1711" s="144" t="s">
        <v>176</v>
      </c>
      <c r="N1711" s="144" t="s">
        <v>463</v>
      </c>
      <c r="O1711" s="343">
        <v>53.03</v>
      </c>
    </row>
    <row r="1712" spans="1:15" s="144" customFormat="1" ht="15">
      <c r="A1712" s="342">
        <v>1714</v>
      </c>
      <c r="B1712" s="144" t="s">
        <v>5794</v>
      </c>
      <c r="C1712" s="144" t="s">
        <v>5795</v>
      </c>
      <c r="D1712" s="144" t="s">
        <v>5793</v>
      </c>
      <c r="E1712" s="144" t="str">
        <f>VLOOKUP(A1712,'2'!$X:$AB,2,FALSE)</f>
        <v>Within an hour</v>
      </c>
      <c r="F1712" s="144">
        <f>VLOOKUP($A1712,'2'!$X:$AB,3,FALSE)</f>
        <v>1</v>
      </c>
      <c r="G1712" s="144">
        <f>VLOOKUP($A1712,'2'!$X:$AB,4,FALSE)</f>
        <v>0.98</v>
      </c>
      <c r="H1712" s="343" t="str">
        <f>VLOOKUP($A1712,'2'!$X:$AB,5,FALSE)</f>
        <v>Yes</v>
      </c>
      <c r="J1712" s="144">
        <v>4.78</v>
      </c>
      <c r="K1712" s="144">
        <v>3008</v>
      </c>
      <c r="L1712" s="144" t="s">
        <v>5796</v>
      </c>
      <c r="M1712" s="144" t="s">
        <v>188</v>
      </c>
      <c r="N1712" s="144" t="s">
        <v>315</v>
      </c>
      <c r="O1712" s="343">
        <v>4.78</v>
      </c>
    </row>
    <row r="1713" spans="1:15" s="144" customFormat="1" ht="15">
      <c r="A1713" s="342">
        <v>1715</v>
      </c>
      <c r="B1713" s="144" t="s">
        <v>5797</v>
      </c>
      <c r="C1713" s="144" t="s">
        <v>5798</v>
      </c>
      <c r="D1713" s="144" t="s">
        <v>5793</v>
      </c>
      <c r="E1713" s="144" t="str">
        <f>VLOOKUP(A1713,'2'!$X:$AB,2,FALSE)</f>
        <v>Within a few hours</v>
      </c>
      <c r="F1713" s="144">
        <f>VLOOKUP($A1713,'2'!$X:$AB,3,FALSE)</f>
        <v>0.9</v>
      </c>
      <c r="G1713" s="144">
        <f>VLOOKUP($A1713,'2'!$X:$AB,4,FALSE)</f>
        <v>0.94</v>
      </c>
      <c r="H1713" s="343" t="str">
        <f>VLOOKUP($A1713,'2'!$X:$AB,5,FALSE)</f>
        <v>Yes</v>
      </c>
      <c r="J1713" s="144">
        <v>6.47</v>
      </c>
      <c r="K1713" s="144">
        <v>3008</v>
      </c>
      <c r="L1713" s="144" t="s">
        <v>5796</v>
      </c>
      <c r="M1713" s="144" t="s">
        <v>188</v>
      </c>
      <c r="N1713" s="144" t="s">
        <v>315</v>
      </c>
      <c r="O1713" s="343">
        <v>6.47</v>
      </c>
    </row>
    <row r="1714" spans="1:15" s="144" customFormat="1" ht="15">
      <c r="A1714" s="342">
        <v>1716</v>
      </c>
      <c r="B1714" s="144" t="s">
        <v>5799</v>
      </c>
      <c r="C1714" s="144" t="s">
        <v>5800</v>
      </c>
      <c r="D1714" s="144" t="s">
        <v>5793</v>
      </c>
      <c r="E1714" s="144">
        <f>VLOOKUP(A1714,'2'!$X:$AB,2,FALSE)</f>
        <v>0</v>
      </c>
      <c r="F1714" s="144">
        <f>VLOOKUP($A1714,'2'!$X:$AB,3,FALSE)</f>
        <v>0</v>
      </c>
      <c r="G1714" s="144">
        <f>VLOOKUP($A1714,'2'!$X:$AB,4,FALSE)</f>
        <v>0</v>
      </c>
      <c r="H1714" s="343">
        <f>VLOOKUP($A1714,'2'!$X:$AB,5,FALSE)</f>
        <v>0</v>
      </c>
      <c r="J1714" s="144">
        <v>5.35</v>
      </c>
      <c r="K1714" s="144">
        <v>3011</v>
      </c>
      <c r="L1714" s="144" t="s">
        <v>5801</v>
      </c>
      <c r="M1714" s="144" t="s">
        <v>188</v>
      </c>
      <c r="N1714" s="144" t="s">
        <v>315</v>
      </c>
      <c r="O1714" s="343">
        <v>5.35</v>
      </c>
    </row>
    <row r="1715" spans="1:15" s="144" customFormat="1" ht="15">
      <c r="A1715" s="342">
        <v>1717</v>
      </c>
      <c r="B1715" s="144" t="s">
        <v>5802</v>
      </c>
      <c r="C1715" s="144" t="s">
        <v>5803</v>
      </c>
      <c r="D1715" s="144" t="s">
        <v>5804</v>
      </c>
      <c r="E1715" s="144">
        <f>VLOOKUP(A1715,'2'!$X:$AB,2,FALSE)</f>
        <v>0</v>
      </c>
      <c r="F1715" s="144">
        <f>VLOOKUP($A1715,'2'!$X:$AB,3,FALSE)</f>
        <v>0</v>
      </c>
      <c r="G1715" s="144">
        <f>VLOOKUP($A1715,'2'!$X:$AB,4,FALSE)</f>
        <v>0</v>
      </c>
      <c r="H1715" s="343">
        <f>VLOOKUP($A1715,'2'!$X:$AB,5,FALSE)</f>
        <v>0</v>
      </c>
      <c r="J1715" s="144">
        <v>24.49</v>
      </c>
      <c r="K1715" s="144">
        <v>3011</v>
      </c>
      <c r="L1715" s="144" t="s">
        <v>5801</v>
      </c>
      <c r="M1715" s="144" t="s">
        <v>188</v>
      </c>
      <c r="N1715" s="144" t="s">
        <v>708</v>
      </c>
      <c r="O1715" s="343">
        <v>24.49</v>
      </c>
    </row>
    <row r="1716" spans="1:15" s="144" customFormat="1" ht="15">
      <c r="A1716" s="342">
        <v>1718</v>
      </c>
      <c r="B1716" s="144" t="s">
        <v>5805</v>
      </c>
      <c r="C1716" s="144" t="s">
        <v>5806</v>
      </c>
      <c r="D1716" s="144" t="s">
        <v>5804</v>
      </c>
      <c r="E1716" s="144" t="str">
        <f>VLOOKUP(A1716,'2'!$X:$AB,2,FALSE)</f>
        <v>Within a day</v>
      </c>
      <c r="F1716" s="144">
        <f>VLOOKUP($A1716,'2'!$X:$AB,3,FALSE)</f>
        <v>1</v>
      </c>
      <c r="G1716" s="144">
        <f>VLOOKUP($A1716,'2'!$X:$AB,4,FALSE)</f>
        <v>0.5</v>
      </c>
      <c r="H1716" s="343" t="str">
        <f>VLOOKUP($A1716,'2'!$X:$AB,5,FALSE)</f>
        <v>No</v>
      </c>
      <c r="J1716" s="144">
        <v>19.989999999999998</v>
      </c>
      <c r="K1716" s="144">
        <v>3011</v>
      </c>
      <c r="L1716" s="144" t="s">
        <v>5801</v>
      </c>
      <c r="M1716" s="144" t="s">
        <v>188</v>
      </c>
      <c r="N1716" s="144" t="s">
        <v>582</v>
      </c>
      <c r="O1716" s="343">
        <v>19.989999999999998</v>
      </c>
    </row>
    <row r="1717" spans="1:15" s="144" customFormat="1" ht="15">
      <c r="A1717" s="342">
        <v>1719</v>
      </c>
      <c r="B1717" s="144" t="s">
        <v>5807</v>
      </c>
      <c r="C1717" s="144" t="s">
        <v>5808</v>
      </c>
      <c r="D1717" s="144" t="s">
        <v>5809</v>
      </c>
      <c r="E1717" s="144" t="str">
        <f>VLOOKUP(A1717,'2'!$X:$AB,2,FALSE)</f>
        <v>Within a few hours</v>
      </c>
      <c r="F1717" s="144">
        <f>VLOOKUP($A1717,'2'!$X:$AB,3,FALSE)</f>
        <v>1</v>
      </c>
      <c r="G1717" s="144">
        <f>VLOOKUP($A1717,'2'!$X:$AB,4,FALSE)</f>
        <v>0.43</v>
      </c>
      <c r="H1717" s="343" t="str">
        <f>VLOOKUP($A1717,'2'!$X:$AB,5,FALSE)</f>
        <v>No</v>
      </c>
      <c r="J1717" s="144">
        <v>4.6500000000000004</v>
      </c>
      <c r="K1717" s="144">
        <v>3011</v>
      </c>
      <c r="L1717" s="144" t="s">
        <v>5801</v>
      </c>
      <c r="M1717" s="144" t="s">
        <v>188</v>
      </c>
      <c r="N1717" s="144" t="s">
        <v>315</v>
      </c>
      <c r="O1717" s="343">
        <v>4.6500000000000004</v>
      </c>
    </row>
    <row r="1718" spans="1:15" s="144" customFormat="1" ht="15">
      <c r="A1718" s="342">
        <v>1720</v>
      </c>
      <c r="B1718" s="144" t="s">
        <v>5810</v>
      </c>
      <c r="C1718" s="144" t="s">
        <v>5811</v>
      </c>
      <c r="D1718" s="144" t="s">
        <v>5809</v>
      </c>
      <c r="E1718" s="144" t="str">
        <f>VLOOKUP(A1718,'2'!$X:$AB,2,FALSE)</f>
        <v>Within a few hours</v>
      </c>
      <c r="F1718" s="144">
        <f>VLOOKUP($A1718,'2'!$X:$AB,3,FALSE)</f>
        <v>1</v>
      </c>
      <c r="G1718" s="144">
        <f>VLOOKUP($A1718,'2'!$X:$AB,4,FALSE)</f>
        <v>0.69</v>
      </c>
      <c r="H1718" s="343" t="str">
        <f>VLOOKUP($A1718,'2'!$X:$AB,5,FALSE)</f>
        <v>Yes</v>
      </c>
      <c r="J1718" s="144">
        <v>24.49</v>
      </c>
      <c r="K1718" s="144">
        <v>3012</v>
      </c>
      <c r="L1718" s="144" t="s">
        <v>5812</v>
      </c>
      <c r="M1718" s="144" t="s">
        <v>188</v>
      </c>
      <c r="N1718" s="144" t="s">
        <v>708</v>
      </c>
      <c r="O1718" s="343">
        <v>24.49</v>
      </c>
    </row>
    <row r="1719" spans="1:15" s="144" customFormat="1" ht="15">
      <c r="A1719" s="342">
        <v>1721</v>
      </c>
      <c r="B1719" s="144" t="s">
        <v>5813</v>
      </c>
      <c r="C1719" s="144" t="s">
        <v>5814</v>
      </c>
      <c r="D1719" s="144" t="s">
        <v>5815</v>
      </c>
      <c r="E1719" s="144" t="str">
        <f>VLOOKUP(A1719,'2'!$X:$AB,2,FALSE)</f>
        <v>A few days or more</v>
      </c>
      <c r="F1719" s="144">
        <f>VLOOKUP($A1719,'2'!$X:$AB,3,FALSE)</f>
        <v>0.33</v>
      </c>
      <c r="G1719" s="144">
        <f>VLOOKUP($A1719,'2'!$X:$AB,4,FALSE)</f>
        <v>0.91</v>
      </c>
      <c r="H1719" s="343" t="str">
        <f>VLOOKUP($A1719,'2'!$X:$AB,5,FALSE)</f>
        <v>Yes</v>
      </c>
      <c r="J1719" s="144">
        <v>19.989999999999998</v>
      </c>
      <c r="K1719" s="144">
        <v>3012</v>
      </c>
      <c r="L1719" s="144" t="s">
        <v>5812</v>
      </c>
      <c r="M1719" s="144" t="s">
        <v>188</v>
      </c>
      <c r="N1719" s="144" t="s">
        <v>582</v>
      </c>
      <c r="O1719" s="343">
        <v>19.989999999999998</v>
      </c>
    </row>
    <row r="1720" spans="1:15" s="144" customFormat="1" ht="15">
      <c r="A1720" s="342">
        <v>1722</v>
      </c>
      <c r="B1720" s="144" t="s">
        <v>5816</v>
      </c>
      <c r="C1720" s="144" t="s">
        <v>5817</v>
      </c>
      <c r="D1720" s="144" t="s">
        <v>5815</v>
      </c>
      <c r="E1720" s="144">
        <f>VLOOKUP(A1720,'2'!$X:$AB,2,FALSE)</f>
        <v>0</v>
      </c>
      <c r="F1720" s="144">
        <f>VLOOKUP($A1720,'2'!$X:$AB,3,FALSE)</f>
        <v>0</v>
      </c>
      <c r="G1720" s="144">
        <f>VLOOKUP($A1720,'2'!$X:$AB,4,FALSE)</f>
        <v>0</v>
      </c>
      <c r="H1720" s="343">
        <f>VLOOKUP($A1720,'2'!$X:$AB,5,FALSE)</f>
        <v>0</v>
      </c>
      <c r="J1720" s="144">
        <v>4.6500000000000004</v>
      </c>
      <c r="K1720" s="144">
        <v>3012</v>
      </c>
      <c r="L1720" s="144" t="s">
        <v>5812</v>
      </c>
      <c r="M1720" s="144" t="s">
        <v>188</v>
      </c>
      <c r="N1720" s="144" t="s">
        <v>315</v>
      </c>
      <c r="O1720" s="343">
        <v>4.6500000000000004</v>
      </c>
    </row>
    <row r="1721" spans="1:15" s="144" customFormat="1" ht="15">
      <c r="A1721" s="342">
        <v>1723</v>
      </c>
      <c r="B1721" s="144" t="s">
        <v>5818</v>
      </c>
      <c r="C1721" s="144" t="s">
        <v>5819</v>
      </c>
      <c r="D1721" s="144" t="s">
        <v>5815</v>
      </c>
      <c r="E1721" s="144" t="str">
        <f>VLOOKUP(A1721,'2'!$X:$AB,2,FALSE)</f>
        <v>Within a day</v>
      </c>
      <c r="F1721" s="144">
        <f>VLOOKUP($A1721,'2'!$X:$AB,3,FALSE)</f>
        <v>0.5</v>
      </c>
      <c r="G1721" s="144">
        <f>VLOOKUP($A1721,'2'!$X:$AB,4,FALSE)</f>
        <v>0</v>
      </c>
      <c r="H1721" s="343" t="str">
        <f>VLOOKUP($A1721,'2'!$X:$AB,5,FALSE)</f>
        <v>No</v>
      </c>
      <c r="J1721" s="144">
        <v>5.3</v>
      </c>
      <c r="K1721" s="144">
        <v>3017</v>
      </c>
      <c r="L1721" s="144" t="s">
        <v>5820</v>
      </c>
      <c r="M1721" s="144" t="s">
        <v>188</v>
      </c>
      <c r="N1721" s="144" t="s">
        <v>240</v>
      </c>
      <c r="O1721" s="343">
        <v>5.3</v>
      </c>
    </row>
    <row r="1722" spans="1:15" s="144" customFormat="1" ht="15">
      <c r="A1722" s="342">
        <v>1725</v>
      </c>
      <c r="B1722" s="144" t="s">
        <v>5821</v>
      </c>
      <c r="C1722" s="144" t="s">
        <v>5822</v>
      </c>
      <c r="D1722" s="144" t="s">
        <v>5823</v>
      </c>
      <c r="E1722" s="144" t="str">
        <f>VLOOKUP(A1722,'2'!$X:$AB,2,FALSE)</f>
        <v>Within a few hours</v>
      </c>
      <c r="F1722" s="144">
        <f>VLOOKUP($A1722,'2'!$X:$AB,3,FALSE)</f>
        <v>1</v>
      </c>
      <c r="G1722" s="144">
        <f>VLOOKUP($A1722,'2'!$X:$AB,4,FALSE)</f>
        <v>1</v>
      </c>
      <c r="H1722" s="343" t="str">
        <f>VLOOKUP($A1722,'2'!$X:$AB,5,FALSE)</f>
        <v>Yes</v>
      </c>
      <c r="J1722" s="144">
        <v>0.7</v>
      </c>
      <c r="K1722" s="144">
        <v>3017</v>
      </c>
      <c r="L1722" s="144" t="s">
        <v>5820</v>
      </c>
      <c r="M1722" s="144" t="s">
        <v>188</v>
      </c>
      <c r="N1722" s="144" t="s">
        <v>165</v>
      </c>
      <c r="O1722" s="343">
        <v>0.7</v>
      </c>
    </row>
    <row r="1723" spans="1:15" s="144" customFormat="1" ht="15">
      <c r="A1723" s="342">
        <v>1726</v>
      </c>
      <c r="B1723" s="144" t="s">
        <v>5824</v>
      </c>
      <c r="C1723" s="144" t="s">
        <v>5825</v>
      </c>
      <c r="D1723" s="144" t="s">
        <v>5826</v>
      </c>
      <c r="E1723" s="144" t="str">
        <f>VLOOKUP(A1723,'2'!$X:$AB,2,FALSE)</f>
        <v>Within an hour</v>
      </c>
      <c r="F1723" s="144">
        <f>VLOOKUP($A1723,'2'!$X:$AB,3,FALSE)</f>
        <v>1</v>
      </c>
      <c r="G1723" s="144">
        <f>VLOOKUP($A1723,'2'!$X:$AB,4,FALSE)</f>
        <v>1</v>
      </c>
      <c r="H1723" s="343" t="str">
        <f>VLOOKUP($A1723,'2'!$X:$AB,5,FALSE)</f>
        <v>Yes</v>
      </c>
      <c r="J1723" s="144">
        <v>4.75</v>
      </c>
      <c r="K1723" s="144">
        <v>3035</v>
      </c>
      <c r="L1723" s="144" t="s">
        <v>5827</v>
      </c>
      <c r="M1723" s="144" t="s">
        <v>188</v>
      </c>
      <c r="N1723" s="144" t="s">
        <v>315</v>
      </c>
      <c r="O1723" s="343">
        <v>4.75</v>
      </c>
    </row>
    <row r="1724" spans="1:15" s="144" customFormat="1" ht="15">
      <c r="A1724" s="342">
        <v>1727</v>
      </c>
      <c r="B1724" s="144" t="s">
        <v>5828</v>
      </c>
      <c r="C1724" s="144" t="s">
        <v>5829</v>
      </c>
      <c r="D1724" s="144" t="s">
        <v>5830</v>
      </c>
      <c r="E1724" s="144" t="str">
        <f>VLOOKUP(A1724,'2'!$X:$AB,2,FALSE)</f>
        <v>Within an hour</v>
      </c>
      <c r="F1724" s="144">
        <f>VLOOKUP($A1724,'2'!$X:$AB,3,FALSE)</f>
        <v>1</v>
      </c>
      <c r="G1724" s="144">
        <f>VLOOKUP($A1724,'2'!$X:$AB,4,FALSE)</f>
        <v>0.9</v>
      </c>
      <c r="H1724" s="343" t="str">
        <f>VLOOKUP($A1724,'2'!$X:$AB,5,FALSE)</f>
        <v>No</v>
      </c>
      <c r="J1724" s="144">
        <v>1.02</v>
      </c>
      <c r="K1724" s="144">
        <v>3035</v>
      </c>
      <c r="L1724" s="144" t="s">
        <v>5827</v>
      </c>
      <c r="M1724" s="144" t="s">
        <v>188</v>
      </c>
      <c r="N1724" s="144" t="s">
        <v>315</v>
      </c>
      <c r="O1724" s="343">
        <v>1.02</v>
      </c>
    </row>
    <row r="1725" spans="1:15" s="144" customFormat="1" ht="15">
      <c r="A1725" s="342">
        <v>1728</v>
      </c>
      <c r="B1725" s="144" t="s">
        <v>5831</v>
      </c>
      <c r="C1725" s="144" t="s">
        <v>5832</v>
      </c>
      <c r="D1725" s="144" t="s">
        <v>5830</v>
      </c>
      <c r="E1725" s="144" t="str">
        <f>VLOOKUP(A1725,'2'!$X:$AB,2,FALSE)</f>
        <v>Within an hour</v>
      </c>
      <c r="F1725" s="144">
        <f>VLOOKUP($A1725,'2'!$X:$AB,3,FALSE)</f>
        <v>1</v>
      </c>
      <c r="G1725" s="144">
        <f>VLOOKUP($A1725,'2'!$X:$AB,4,FALSE)</f>
        <v>0.98</v>
      </c>
      <c r="H1725" s="343" t="str">
        <f>VLOOKUP($A1725,'2'!$X:$AB,5,FALSE)</f>
        <v>Yes</v>
      </c>
      <c r="J1725" s="144">
        <v>14.37</v>
      </c>
      <c r="K1725" s="144">
        <v>3036</v>
      </c>
      <c r="L1725" s="144" t="s">
        <v>5833</v>
      </c>
      <c r="M1725" s="144" t="s">
        <v>188</v>
      </c>
      <c r="N1725" s="144" t="s">
        <v>189</v>
      </c>
      <c r="O1725" s="343">
        <v>14.37</v>
      </c>
    </row>
    <row r="1726" spans="1:15" s="144" customFormat="1" ht="15">
      <c r="A1726" s="342">
        <v>1729</v>
      </c>
      <c r="B1726" s="144" t="s">
        <v>5834</v>
      </c>
      <c r="C1726" s="144" t="s">
        <v>5835</v>
      </c>
      <c r="D1726" s="144" t="s">
        <v>5830</v>
      </c>
      <c r="E1726" s="144" t="str">
        <f>VLOOKUP(A1726,'2'!$X:$AB,2,FALSE)</f>
        <v>Within an hour</v>
      </c>
      <c r="F1726" s="144">
        <f>VLOOKUP($A1726,'2'!$X:$AB,3,FALSE)</f>
        <v>1</v>
      </c>
      <c r="G1726" s="144">
        <f>VLOOKUP($A1726,'2'!$X:$AB,4,FALSE)</f>
        <v>0.8</v>
      </c>
      <c r="H1726" s="343" t="str">
        <f>VLOOKUP($A1726,'2'!$X:$AB,5,FALSE)</f>
        <v>Yes</v>
      </c>
      <c r="J1726" s="144">
        <v>7.5</v>
      </c>
      <c r="K1726" s="144">
        <v>3036</v>
      </c>
      <c r="L1726" s="144" t="s">
        <v>5833</v>
      </c>
      <c r="M1726" s="144" t="s">
        <v>188</v>
      </c>
      <c r="N1726" s="144" t="s">
        <v>315</v>
      </c>
      <c r="O1726" s="343">
        <v>7.5</v>
      </c>
    </row>
    <row r="1727" spans="1:15" s="144" customFormat="1" ht="15">
      <c r="A1727" s="342">
        <v>1730</v>
      </c>
      <c r="B1727" s="144" t="s">
        <v>5836</v>
      </c>
      <c r="C1727" s="144" t="s">
        <v>5837</v>
      </c>
      <c r="D1727" s="144" t="s">
        <v>5830</v>
      </c>
      <c r="E1727" s="144">
        <f>VLOOKUP(A1727,'2'!$X:$AB,2,FALSE)</f>
        <v>0</v>
      </c>
      <c r="F1727" s="144">
        <f>VLOOKUP($A1727,'2'!$X:$AB,3,FALSE)</f>
        <v>0</v>
      </c>
      <c r="G1727" s="144">
        <f>VLOOKUP($A1727,'2'!$X:$AB,4,FALSE)</f>
        <v>0</v>
      </c>
      <c r="H1727" s="343">
        <f>VLOOKUP($A1727,'2'!$X:$AB,5,FALSE)</f>
        <v>0</v>
      </c>
      <c r="J1727" s="144">
        <v>3.14</v>
      </c>
      <c r="K1727" s="144">
        <v>3036</v>
      </c>
      <c r="L1727" s="144" t="s">
        <v>5833</v>
      </c>
      <c r="M1727" s="144" t="s">
        <v>188</v>
      </c>
      <c r="N1727" s="144" t="s">
        <v>574</v>
      </c>
      <c r="O1727" s="343">
        <v>3.14</v>
      </c>
    </row>
    <row r="1728" spans="1:15" s="144" customFormat="1" ht="15">
      <c r="A1728" s="342">
        <v>1731</v>
      </c>
      <c r="B1728" s="144" t="s">
        <v>5838</v>
      </c>
      <c r="C1728" s="144" t="s">
        <v>5839</v>
      </c>
      <c r="D1728" s="144" t="s">
        <v>5830</v>
      </c>
      <c r="E1728" s="144" t="str">
        <f>VLOOKUP(A1728,'2'!$X:$AB,2,FALSE)</f>
        <v>Within an hour</v>
      </c>
      <c r="F1728" s="144">
        <f>VLOOKUP($A1728,'2'!$X:$AB,3,FALSE)</f>
        <v>1</v>
      </c>
      <c r="G1728" s="144">
        <f>VLOOKUP($A1728,'2'!$X:$AB,4,FALSE)</f>
        <v>0.94</v>
      </c>
      <c r="H1728" s="343" t="str">
        <f>VLOOKUP($A1728,'2'!$X:$AB,5,FALSE)</f>
        <v>Yes</v>
      </c>
      <c r="J1728" s="144">
        <v>19.989999999999998</v>
      </c>
      <c r="K1728" s="144">
        <v>3036</v>
      </c>
      <c r="L1728" s="144" t="s">
        <v>5833</v>
      </c>
      <c r="M1728" s="144" t="s">
        <v>188</v>
      </c>
      <c r="N1728" s="144" t="s">
        <v>463</v>
      </c>
      <c r="O1728" s="343">
        <v>19.989999999999998</v>
      </c>
    </row>
    <row r="1729" spans="1:15" s="144" customFormat="1" ht="15">
      <c r="A1729" s="342">
        <v>1732</v>
      </c>
      <c r="B1729" s="144" t="s">
        <v>5840</v>
      </c>
      <c r="C1729" s="144" t="s">
        <v>5841</v>
      </c>
      <c r="D1729" s="144" t="s">
        <v>5842</v>
      </c>
      <c r="E1729" s="144" t="str">
        <f>VLOOKUP(A1729,'2'!$X:$AB,2,FALSE)</f>
        <v>Within an hour</v>
      </c>
      <c r="F1729" s="144">
        <f>VLOOKUP($A1729,'2'!$X:$AB,3,FALSE)</f>
        <v>1</v>
      </c>
      <c r="G1729" s="144">
        <f>VLOOKUP($A1729,'2'!$X:$AB,4,FALSE)</f>
        <v>0.97</v>
      </c>
      <c r="H1729" s="343" t="str">
        <f>VLOOKUP($A1729,'2'!$X:$AB,5,FALSE)</f>
        <v>No</v>
      </c>
      <c r="J1729" s="144">
        <v>4</v>
      </c>
      <c r="K1729" s="144">
        <v>3041</v>
      </c>
      <c r="L1729" s="144" t="s">
        <v>5843</v>
      </c>
      <c r="M1729" s="144" t="s">
        <v>188</v>
      </c>
      <c r="N1729" s="144" t="s">
        <v>582</v>
      </c>
      <c r="O1729" s="343">
        <v>4</v>
      </c>
    </row>
    <row r="1730" spans="1:15" s="144" customFormat="1" ht="15">
      <c r="A1730" s="342">
        <v>1733</v>
      </c>
      <c r="B1730" s="144" t="s">
        <v>5844</v>
      </c>
      <c r="C1730" s="144" t="s">
        <v>5845</v>
      </c>
      <c r="D1730" s="144" t="s">
        <v>5842</v>
      </c>
      <c r="E1730" s="144" t="str">
        <f>VLOOKUP(A1730,'2'!$X:$AB,2,FALSE)</f>
        <v>Within an hour</v>
      </c>
      <c r="F1730" s="144">
        <f>VLOOKUP($A1730,'2'!$X:$AB,3,FALSE)</f>
        <v>1</v>
      </c>
      <c r="G1730" s="144">
        <f>VLOOKUP($A1730,'2'!$X:$AB,4,FALSE)</f>
        <v>0.95</v>
      </c>
      <c r="H1730" s="343" t="str">
        <f>VLOOKUP($A1730,'2'!$X:$AB,5,FALSE)</f>
        <v>Yes</v>
      </c>
      <c r="J1730" s="144">
        <v>1.32</v>
      </c>
      <c r="K1730" s="144">
        <v>3041</v>
      </c>
      <c r="L1730" s="144" t="s">
        <v>5843</v>
      </c>
      <c r="M1730" s="144" t="s">
        <v>188</v>
      </c>
      <c r="N1730" s="144" t="s">
        <v>574</v>
      </c>
      <c r="O1730" s="343">
        <v>1.32</v>
      </c>
    </row>
    <row r="1731" spans="1:15" s="144" customFormat="1" ht="15">
      <c r="A1731" s="342">
        <v>1734</v>
      </c>
      <c r="B1731" s="144" t="s">
        <v>5846</v>
      </c>
      <c r="C1731" s="144" t="s">
        <v>5847</v>
      </c>
      <c r="D1731" s="144" t="s">
        <v>5842</v>
      </c>
      <c r="E1731" s="144" t="str">
        <f>VLOOKUP(A1731,'2'!$X:$AB,2,FALSE)</f>
        <v>Within a few hours</v>
      </c>
      <c r="F1731" s="144">
        <f>VLOOKUP($A1731,'2'!$X:$AB,3,FALSE)</f>
        <v>1</v>
      </c>
      <c r="G1731" s="144">
        <f>VLOOKUP($A1731,'2'!$X:$AB,4,FALSE)</f>
        <v>1</v>
      </c>
      <c r="H1731" s="343" t="str">
        <f>VLOOKUP($A1731,'2'!$X:$AB,5,FALSE)</f>
        <v>Yes</v>
      </c>
      <c r="J1731" s="144">
        <v>6.46</v>
      </c>
      <c r="K1731" s="144">
        <v>3042</v>
      </c>
      <c r="L1731" s="144" t="s">
        <v>5848</v>
      </c>
      <c r="M1731" s="144" t="s">
        <v>188</v>
      </c>
      <c r="N1731" s="144" t="s">
        <v>369</v>
      </c>
      <c r="O1731" s="343">
        <v>6.46</v>
      </c>
    </row>
    <row r="1732" spans="1:15" s="144" customFormat="1" ht="15">
      <c r="A1732" s="342">
        <v>1735</v>
      </c>
      <c r="B1732" s="144" t="s">
        <v>5849</v>
      </c>
      <c r="C1732" s="144" t="s">
        <v>5850</v>
      </c>
      <c r="D1732" s="144" t="s">
        <v>5842</v>
      </c>
      <c r="E1732" s="144" t="str">
        <f>VLOOKUP(A1732,'2'!$X:$AB,2,FALSE)</f>
        <v>Within a day</v>
      </c>
      <c r="F1732" s="144">
        <f>VLOOKUP($A1732,'2'!$X:$AB,3,FALSE)</f>
        <v>0.5</v>
      </c>
      <c r="G1732" s="144">
        <f>VLOOKUP($A1732,'2'!$X:$AB,4,FALSE)</f>
        <v>0.88</v>
      </c>
      <c r="H1732" s="343" t="str">
        <f>VLOOKUP($A1732,'2'!$X:$AB,5,FALSE)</f>
        <v>No</v>
      </c>
      <c r="J1732" s="144">
        <v>5.19</v>
      </c>
      <c r="K1732" s="144">
        <v>3045</v>
      </c>
      <c r="L1732" s="144" t="s">
        <v>5851</v>
      </c>
      <c r="M1732" s="144" t="s">
        <v>188</v>
      </c>
      <c r="N1732" s="144" t="s">
        <v>315</v>
      </c>
      <c r="O1732" s="343">
        <v>5.19</v>
      </c>
    </row>
    <row r="1733" spans="1:15" s="144" customFormat="1" ht="15">
      <c r="A1733" s="342">
        <v>1736</v>
      </c>
      <c r="B1733" s="144" t="s">
        <v>5852</v>
      </c>
      <c r="C1733" s="144" t="s">
        <v>5853</v>
      </c>
      <c r="D1733" s="144" t="s">
        <v>5854</v>
      </c>
      <c r="E1733" s="144" t="str">
        <f>VLOOKUP(A1733,'2'!$X:$AB,2,FALSE)</f>
        <v>Within an hour</v>
      </c>
      <c r="F1733" s="144">
        <f>VLOOKUP($A1733,'2'!$X:$AB,3,FALSE)</f>
        <v>1</v>
      </c>
      <c r="G1733" s="144">
        <f>VLOOKUP($A1733,'2'!$X:$AB,4,FALSE)</f>
        <v>0.88</v>
      </c>
      <c r="H1733" s="343" t="str">
        <f>VLOOKUP($A1733,'2'!$X:$AB,5,FALSE)</f>
        <v>Yes</v>
      </c>
      <c r="J1733" s="144">
        <v>30</v>
      </c>
      <c r="K1733" s="144">
        <v>3046</v>
      </c>
      <c r="L1733" s="144" t="s">
        <v>5855</v>
      </c>
      <c r="M1733" s="144" t="s">
        <v>176</v>
      </c>
      <c r="N1733" s="144" t="s">
        <v>177</v>
      </c>
      <c r="O1733" s="343">
        <v>30</v>
      </c>
    </row>
    <row r="1734" spans="1:15" s="144" customFormat="1" ht="15">
      <c r="A1734" s="342">
        <v>1737</v>
      </c>
      <c r="B1734" s="144" t="s">
        <v>5856</v>
      </c>
      <c r="C1734" s="144" t="s">
        <v>5857</v>
      </c>
      <c r="D1734" s="144" t="s">
        <v>5854</v>
      </c>
      <c r="E1734" s="144">
        <f>VLOOKUP(A1734,'2'!$X:$AB,2,FALSE)</f>
        <v>0</v>
      </c>
      <c r="F1734" s="144">
        <f>VLOOKUP($A1734,'2'!$X:$AB,3,FALSE)</f>
        <v>0</v>
      </c>
      <c r="G1734" s="144">
        <f>VLOOKUP($A1734,'2'!$X:$AB,4,FALSE)</f>
        <v>0</v>
      </c>
      <c r="H1734" s="343">
        <f>VLOOKUP($A1734,'2'!$X:$AB,5,FALSE)</f>
        <v>0</v>
      </c>
      <c r="J1734" s="144">
        <v>24.49</v>
      </c>
      <c r="K1734" s="144">
        <v>3048</v>
      </c>
      <c r="L1734" s="144" t="s">
        <v>5858</v>
      </c>
      <c r="M1734" s="144" t="s">
        <v>164</v>
      </c>
      <c r="N1734" s="144" t="s">
        <v>177</v>
      </c>
      <c r="O1734" s="343">
        <v>24.49</v>
      </c>
    </row>
    <row r="1735" spans="1:15" s="144" customFormat="1" ht="15">
      <c r="A1735" s="342">
        <v>1738</v>
      </c>
      <c r="B1735" s="144" t="s">
        <v>5859</v>
      </c>
      <c r="C1735" s="144" t="s">
        <v>5860</v>
      </c>
      <c r="D1735" s="144" t="s">
        <v>5861</v>
      </c>
      <c r="E1735" s="144" t="str">
        <f>VLOOKUP(A1735,'2'!$X:$AB,2,FALSE)</f>
        <v>Within an hour</v>
      </c>
      <c r="F1735" s="144">
        <f>VLOOKUP($A1735,'2'!$X:$AB,3,FALSE)</f>
        <v>1</v>
      </c>
      <c r="G1735" s="144">
        <f>VLOOKUP($A1735,'2'!$X:$AB,4,FALSE)</f>
        <v>0.67</v>
      </c>
      <c r="H1735" s="343" t="str">
        <f>VLOOKUP($A1735,'2'!$X:$AB,5,FALSE)</f>
        <v>No</v>
      </c>
      <c r="J1735" s="144">
        <v>2.5</v>
      </c>
      <c r="K1735" s="144">
        <v>3053</v>
      </c>
      <c r="L1735" s="144" t="s">
        <v>5862</v>
      </c>
      <c r="M1735" s="144" t="s">
        <v>188</v>
      </c>
      <c r="N1735" s="144" t="s">
        <v>266</v>
      </c>
      <c r="O1735" s="343">
        <v>2.5</v>
      </c>
    </row>
    <row r="1736" spans="1:15" s="144" customFormat="1" ht="15">
      <c r="A1736" s="342">
        <v>1739</v>
      </c>
      <c r="B1736" s="144" t="s">
        <v>5863</v>
      </c>
      <c r="C1736" s="144" t="s">
        <v>5864</v>
      </c>
      <c r="D1736" s="144" t="s">
        <v>5865</v>
      </c>
      <c r="E1736" s="144" t="str">
        <f>VLOOKUP(A1736,'2'!$X:$AB,2,FALSE)</f>
        <v>Within an hour</v>
      </c>
      <c r="F1736" s="144">
        <f>VLOOKUP($A1736,'2'!$X:$AB,3,FALSE)</f>
        <v>1</v>
      </c>
      <c r="G1736" s="144">
        <f>VLOOKUP($A1736,'2'!$X:$AB,4,FALSE)</f>
        <v>1</v>
      </c>
      <c r="H1736" s="343" t="str">
        <f>VLOOKUP($A1736,'2'!$X:$AB,5,FALSE)</f>
        <v>Yes</v>
      </c>
      <c r="J1736" s="144">
        <v>1.99</v>
      </c>
      <c r="K1736" s="144">
        <v>3063</v>
      </c>
      <c r="L1736" s="144" t="s">
        <v>5866</v>
      </c>
      <c r="M1736" s="144" t="s">
        <v>188</v>
      </c>
      <c r="N1736" s="144" t="s">
        <v>582</v>
      </c>
      <c r="O1736" s="343">
        <v>1.99</v>
      </c>
    </row>
    <row r="1737" spans="1:15" s="144" customFormat="1" ht="15">
      <c r="A1737" s="342">
        <v>1740</v>
      </c>
      <c r="B1737" s="144" t="s">
        <v>5867</v>
      </c>
      <c r="C1737" s="144" t="s">
        <v>5868</v>
      </c>
      <c r="D1737" s="144" t="s">
        <v>5865</v>
      </c>
      <c r="E1737" s="144" t="str">
        <f>VLOOKUP(A1737,'2'!$X:$AB,2,FALSE)</f>
        <v>Within an hour</v>
      </c>
      <c r="F1737" s="144">
        <f>VLOOKUP($A1737,'2'!$X:$AB,3,FALSE)</f>
        <v>1</v>
      </c>
      <c r="G1737" s="144">
        <f>VLOOKUP($A1737,'2'!$X:$AB,4,FALSE)</f>
        <v>1</v>
      </c>
      <c r="H1737" s="343" t="str">
        <f>VLOOKUP($A1737,'2'!$X:$AB,5,FALSE)</f>
        <v>No</v>
      </c>
      <c r="J1737" s="144">
        <v>24.49</v>
      </c>
      <c r="K1737" s="144">
        <v>3063</v>
      </c>
      <c r="L1737" s="144" t="s">
        <v>5866</v>
      </c>
      <c r="M1737" s="144" t="s">
        <v>188</v>
      </c>
      <c r="N1737" s="144" t="s">
        <v>1254</v>
      </c>
      <c r="O1737" s="343">
        <v>24.49</v>
      </c>
    </row>
    <row r="1738" spans="1:15" s="144" customFormat="1" ht="15">
      <c r="A1738" s="342">
        <v>1741</v>
      </c>
      <c r="B1738" s="144" t="s">
        <v>5869</v>
      </c>
      <c r="C1738" s="144" t="s">
        <v>5870</v>
      </c>
      <c r="D1738" s="144" t="s">
        <v>5871</v>
      </c>
      <c r="E1738" s="144" t="str">
        <f>VLOOKUP(A1738,'2'!$X:$AB,2,FALSE)</f>
        <v>A few days or more</v>
      </c>
      <c r="F1738" s="144">
        <f>VLOOKUP($A1738,'2'!$X:$AB,3,FALSE)</f>
        <v>0.25</v>
      </c>
      <c r="G1738" s="144">
        <f>VLOOKUP($A1738,'2'!$X:$AB,4,FALSE)</f>
        <v>0.54</v>
      </c>
      <c r="H1738" s="343" t="str">
        <f>VLOOKUP($A1738,'2'!$X:$AB,5,FALSE)</f>
        <v>No</v>
      </c>
      <c r="J1738" s="144">
        <v>0.99</v>
      </c>
      <c r="K1738" s="144">
        <v>3063</v>
      </c>
      <c r="L1738" s="144" t="s">
        <v>5866</v>
      </c>
      <c r="M1738" s="144" t="s">
        <v>188</v>
      </c>
      <c r="N1738" s="144" t="s">
        <v>266</v>
      </c>
      <c r="O1738" s="343">
        <v>0.99</v>
      </c>
    </row>
    <row r="1739" spans="1:15" s="144" customFormat="1" ht="15">
      <c r="A1739" s="342">
        <v>1742</v>
      </c>
      <c r="B1739" s="144" t="s">
        <v>5872</v>
      </c>
      <c r="C1739" s="144" t="s">
        <v>5873</v>
      </c>
      <c r="D1739" s="144" t="s">
        <v>5871</v>
      </c>
      <c r="E1739" s="144" t="str">
        <f>VLOOKUP(A1739,'2'!$X:$AB,2,FALSE)</f>
        <v>Within a day</v>
      </c>
      <c r="F1739" s="144">
        <f>VLOOKUP($A1739,'2'!$X:$AB,3,FALSE)</f>
        <v>1</v>
      </c>
      <c r="G1739" s="144">
        <f>VLOOKUP($A1739,'2'!$X:$AB,4,FALSE)</f>
        <v>1</v>
      </c>
      <c r="H1739" s="343" t="str">
        <f>VLOOKUP($A1739,'2'!$X:$AB,5,FALSE)</f>
        <v>Yes</v>
      </c>
      <c r="J1739" s="144">
        <v>1.34</v>
      </c>
      <c r="K1739" s="144">
        <v>3064</v>
      </c>
      <c r="L1739" s="144" t="s">
        <v>5874</v>
      </c>
      <c r="M1739" s="144" t="s">
        <v>188</v>
      </c>
      <c r="N1739" s="144" t="s">
        <v>315</v>
      </c>
      <c r="O1739" s="343">
        <v>1.34</v>
      </c>
    </row>
    <row r="1740" spans="1:15" s="144" customFormat="1" ht="15">
      <c r="A1740" s="342">
        <v>1743</v>
      </c>
      <c r="B1740" s="144" t="s">
        <v>5875</v>
      </c>
      <c r="C1740" s="144" t="s">
        <v>5876</v>
      </c>
      <c r="D1740" s="144" t="s">
        <v>5871</v>
      </c>
      <c r="E1740" s="144" t="str">
        <f>VLOOKUP(A1740,'2'!$X:$AB,2,FALSE)</f>
        <v>Within an hour</v>
      </c>
      <c r="F1740" s="144">
        <f>VLOOKUP($A1740,'2'!$X:$AB,3,FALSE)</f>
        <v>0.85</v>
      </c>
      <c r="G1740" s="144">
        <f>VLOOKUP($A1740,'2'!$X:$AB,4,FALSE)</f>
        <v>1</v>
      </c>
      <c r="H1740" s="343" t="str">
        <f>VLOOKUP($A1740,'2'!$X:$AB,5,FALSE)</f>
        <v>No</v>
      </c>
      <c r="J1740" s="144">
        <v>58.92</v>
      </c>
      <c r="K1740" s="144">
        <v>3067</v>
      </c>
      <c r="L1740" s="144" t="s">
        <v>5877</v>
      </c>
      <c r="M1740" s="144" t="s">
        <v>176</v>
      </c>
      <c r="N1740" s="144" t="s">
        <v>177</v>
      </c>
      <c r="O1740" s="343">
        <v>58.92</v>
      </c>
    </row>
    <row r="1741" spans="1:15" s="144" customFormat="1" ht="15">
      <c r="A1741" s="342">
        <v>1744</v>
      </c>
      <c r="B1741" s="144" t="s">
        <v>5878</v>
      </c>
      <c r="C1741" s="144" t="s">
        <v>5879</v>
      </c>
      <c r="D1741" s="144" t="s">
        <v>5871</v>
      </c>
      <c r="E1741" s="144" t="str">
        <f>VLOOKUP(A1741,'2'!$X:$AB,2,FALSE)</f>
        <v>Within an hour</v>
      </c>
      <c r="F1741" s="144">
        <f>VLOOKUP($A1741,'2'!$X:$AB,3,FALSE)</f>
        <v>0.56999999999999995</v>
      </c>
      <c r="G1741" s="144">
        <f>VLOOKUP($A1741,'2'!$X:$AB,4,FALSE)</f>
        <v>1</v>
      </c>
      <c r="H1741" s="343" t="str">
        <f>VLOOKUP($A1741,'2'!$X:$AB,5,FALSE)</f>
        <v>Yes</v>
      </c>
      <c r="J1741" s="144">
        <v>30</v>
      </c>
      <c r="K1741" s="144">
        <v>3069</v>
      </c>
      <c r="L1741" s="144" t="s">
        <v>5880</v>
      </c>
      <c r="M1741" s="144" t="s">
        <v>176</v>
      </c>
      <c r="N1741" s="144" t="s">
        <v>177</v>
      </c>
      <c r="O1741" s="343">
        <v>30</v>
      </c>
    </row>
    <row r="1742" spans="1:15" s="144" customFormat="1" ht="15">
      <c r="A1742" s="342">
        <v>1745</v>
      </c>
      <c r="B1742" s="144" t="s">
        <v>5881</v>
      </c>
      <c r="C1742" s="144" t="s">
        <v>5882</v>
      </c>
      <c r="D1742" s="144" t="s">
        <v>5883</v>
      </c>
      <c r="E1742" s="144" t="str">
        <f>VLOOKUP(A1742,'2'!$X:$AB,2,FALSE)</f>
        <v>Within an hour</v>
      </c>
      <c r="F1742" s="144">
        <f>VLOOKUP($A1742,'2'!$X:$AB,3,FALSE)</f>
        <v>1</v>
      </c>
      <c r="G1742" s="144">
        <f>VLOOKUP($A1742,'2'!$X:$AB,4,FALSE)</f>
        <v>0.88</v>
      </c>
      <c r="H1742" s="343" t="str">
        <f>VLOOKUP($A1742,'2'!$X:$AB,5,FALSE)</f>
        <v>No</v>
      </c>
      <c r="J1742" s="144">
        <v>3.73</v>
      </c>
      <c r="K1742" s="144">
        <v>3069</v>
      </c>
      <c r="L1742" s="144" t="s">
        <v>5880</v>
      </c>
      <c r="M1742" s="144" t="s">
        <v>188</v>
      </c>
      <c r="N1742" s="144" t="s">
        <v>189</v>
      </c>
      <c r="O1742" s="343">
        <v>3.73</v>
      </c>
    </row>
    <row r="1743" spans="1:15" s="144" customFormat="1" ht="15">
      <c r="A1743" s="342">
        <v>1746</v>
      </c>
      <c r="B1743" s="144" t="s">
        <v>5884</v>
      </c>
      <c r="C1743" s="144" t="s">
        <v>5885</v>
      </c>
      <c r="D1743" s="144" t="s">
        <v>5886</v>
      </c>
      <c r="E1743" s="144" t="str">
        <f>VLOOKUP(A1743,'2'!$X:$AB,2,FALSE)</f>
        <v>Within a day</v>
      </c>
      <c r="F1743" s="144">
        <f>VLOOKUP($A1743,'2'!$X:$AB,3,FALSE)</f>
        <v>0.5</v>
      </c>
      <c r="G1743" s="144">
        <f>VLOOKUP($A1743,'2'!$X:$AB,4,FALSE)</f>
        <v>0.69</v>
      </c>
      <c r="H1743" s="343" t="str">
        <f>VLOOKUP($A1743,'2'!$X:$AB,5,FALSE)</f>
        <v>Yes</v>
      </c>
      <c r="J1743" s="144">
        <v>0.83</v>
      </c>
      <c r="K1743" s="144">
        <v>3069</v>
      </c>
      <c r="L1743" s="144" t="s">
        <v>5880</v>
      </c>
      <c r="M1743" s="144" t="s">
        <v>188</v>
      </c>
      <c r="N1743" s="144" t="s">
        <v>165</v>
      </c>
      <c r="O1743" s="343">
        <v>0.83</v>
      </c>
    </row>
    <row r="1744" spans="1:15" s="144" customFormat="1" ht="15">
      <c r="A1744" s="342">
        <v>1747</v>
      </c>
      <c r="B1744" s="144" t="s">
        <v>5887</v>
      </c>
      <c r="C1744" s="144" t="s">
        <v>5888</v>
      </c>
      <c r="D1744" s="144" t="s">
        <v>5886</v>
      </c>
      <c r="E1744" s="144" t="str">
        <f>VLOOKUP(A1744,'2'!$X:$AB,2,FALSE)</f>
        <v>Within a day</v>
      </c>
      <c r="F1744" s="144">
        <f>VLOOKUP($A1744,'2'!$X:$AB,3,FALSE)</f>
        <v>1</v>
      </c>
      <c r="G1744" s="144">
        <f>VLOOKUP($A1744,'2'!$X:$AB,4,FALSE)</f>
        <v>0.82</v>
      </c>
      <c r="H1744" s="343" t="str">
        <f>VLOOKUP($A1744,'2'!$X:$AB,5,FALSE)</f>
        <v>Yes</v>
      </c>
      <c r="J1744" s="144">
        <v>6.15</v>
      </c>
      <c r="K1744" s="144">
        <v>3075</v>
      </c>
      <c r="L1744" s="144" t="s">
        <v>5889</v>
      </c>
      <c r="M1744" s="144" t="s">
        <v>188</v>
      </c>
      <c r="N1744" s="144" t="s">
        <v>189</v>
      </c>
      <c r="O1744" s="343">
        <v>6.15</v>
      </c>
    </row>
    <row r="1745" spans="1:15" s="144" customFormat="1" ht="15">
      <c r="A1745" s="342">
        <v>1748</v>
      </c>
      <c r="B1745" s="144" t="s">
        <v>5890</v>
      </c>
      <c r="C1745" s="144" t="s">
        <v>5891</v>
      </c>
      <c r="D1745" s="144" t="s">
        <v>5892</v>
      </c>
      <c r="E1745" s="144" t="str">
        <f>VLOOKUP(A1745,'2'!$X:$AB,2,FALSE)</f>
        <v>Within an hour</v>
      </c>
      <c r="F1745" s="144">
        <f>VLOOKUP($A1745,'2'!$X:$AB,3,FALSE)</f>
        <v>0.96</v>
      </c>
      <c r="G1745" s="144">
        <f>VLOOKUP($A1745,'2'!$X:$AB,4,FALSE)</f>
        <v>0.99</v>
      </c>
      <c r="H1745" s="343" t="str">
        <f>VLOOKUP($A1745,'2'!$X:$AB,5,FALSE)</f>
        <v>No</v>
      </c>
      <c r="J1745" s="144">
        <v>32.18</v>
      </c>
      <c r="K1745" s="144">
        <v>3076</v>
      </c>
      <c r="L1745" s="144" t="s">
        <v>5893</v>
      </c>
      <c r="M1745" s="144" t="s">
        <v>176</v>
      </c>
      <c r="N1745" s="144" t="s">
        <v>597</v>
      </c>
      <c r="O1745" s="343">
        <v>32.18</v>
      </c>
    </row>
    <row r="1746" spans="1:15" s="144" customFormat="1" ht="15">
      <c r="A1746" s="342">
        <v>1749</v>
      </c>
      <c r="B1746" s="144" t="s">
        <v>5894</v>
      </c>
      <c r="C1746" s="144" t="s">
        <v>5895</v>
      </c>
      <c r="D1746" s="144" t="s">
        <v>5892</v>
      </c>
      <c r="E1746" s="144" t="str">
        <f>VLOOKUP(A1746,'2'!$X:$AB,2,FALSE)</f>
        <v>Within a day</v>
      </c>
      <c r="F1746" s="144">
        <f>VLOOKUP($A1746,'2'!$X:$AB,3,FALSE)</f>
        <v>1</v>
      </c>
      <c r="G1746" s="144">
        <f>VLOOKUP($A1746,'2'!$X:$AB,4,FALSE)</f>
        <v>0.6</v>
      </c>
      <c r="H1746" s="343" t="str">
        <f>VLOOKUP($A1746,'2'!$X:$AB,5,FALSE)</f>
        <v>Yes</v>
      </c>
      <c r="J1746" s="144">
        <v>7.18</v>
      </c>
      <c r="K1746" s="144">
        <v>3077</v>
      </c>
      <c r="L1746" s="144" t="s">
        <v>5896</v>
      </c>
      <c r="M1746" s="144" t="s">
        <v>188</v>
      </c>
      <c r="N1746" s="144" t="s">
        <v>582</v>
      </c>
      <c r="O1746" s="343">
        <v>7.18</v>
      </c>
    </row>
    <row r="1747" spans="1:15" s="144" customFormat="1" ht="15">
      <c r="A1747" s="342">
        <v>1750</v>
      </c>
      <c r="B1747" s="144" t="s">
        <v>5897</v>
      </c>
      <c r="C1747" s="144" t="s">
        <v>5898</v>
      </c>
      <c r="D1747" s="144" t="s">
        <v>5892</v>
      </c>
      <c r="E1747" s="144" t="str">
        <f>VLOOKUP(A1747,'2'!$X:$AB,2,FALSE)</f>
        <v>Within a day</v>
      </c>
      <c r="F1747" s="144">
        <f>VLOOKUP($A1747,'2'!$X:$AB,3,FALSE)</f>
        <v>0.5</v>
      </c>
      <c r="G1747" s="144">
        <f>VLOOKUP($A1747,'2'!$X:$AB,4,FALSE)</f>
        <v>0.87</v>
      </c>
      <c r="H1747" s="343" t="str">
        <f>VLOOKUP($A1747,'2'!$X:$AB,5,FALSE)</f>
        <v>No</v>
      </c>
      <c r="J1747" s="144">
        <v>5.09</v>
      </c>
      <c r="K1747" s="144">
        <v>3078</v>
      </c>
      <c r="L1747" s="144" t="s">
        <v>5899</v>
      </c>
      <c r="M1747" s="144" t="s">
        <v>188</v>
      </c>
      <c r="N1747" s="144" t="s">
        <v>315</v>
      </c>
      <c r="O1747" s="343">
        <v>5.09</v>
      </c>
    </row>
    <row r="1748" spans="1:15" s="144" customFormat="1" ht="15">
      <c r="A1748" s="342">
        <v>1751</v>
      </c>
      <c r="B1748" s="144" t="s">
        <v>5900</v>
      </c>
      <c r="C1748" s="144" t="s">
        <v>5901</v>
      </c>
      <c r="D1748" s="144" t="s">
        <v>5892</v>
      </c>
      <c r="E1748" s="144">
        <f>VLOOKUP(A1748,'2'!$X:$AB,2,FALSE)</f>
        <v>0</v>
      </c>
      <c r="F1748" s="144">
        <f>VLOOKUP($A1748,'2'!$X:$AB,3,FALSE)</f>
        <v>0</v>
      </c>
      <c r="G1748" s="144">
        <f>VLOOKUP($A1748,'2'!$X:$AB,4,FALSE)</f>
        <v>0</v>
      </c>
      <c r="H1748" s="343">
        <f>VLOOKUP($A1748,'2'!$X:$AB,5,FALSE)</f>
        <v>0</v>
      </c>
      <c r="J1748" s="144">
        <v>0.7</v>
      </c>
      <c r="K1748" s="144">
        <v>3078</v>
      </c>
      <c r="L1748" s="144" t="s">
        <v>5899</v>
      </c>
      <c r="M1748" s="144" t="s">
        <v>188</v>
      </c>
      <c r="N1748" s="144" t="s">
        <v>165</v>
      </c>
      <c r="O1748" s="343">
        <v>0.7</v>
      </c>
    </row>
    <row r="1749" spans="1:15" s="144" customFormat="1" ht="15">
      <c r="A1749" s="342">
        <v>1752</v>
      </c>
      <c r="B1749" s="144" t="s">
        <v>5902</v>
      </c>
      <c r="C1749" s="144" t="s">
        <v>5903</v>
      </c>
      <c r="D1749" s="144" t="s">
        <v>5904</v>
      </c>
      <c r="E1749" s="144">
        <f>VLOOKUP(A1749,'2'!$X:$AB,2,FALSE)</f>
        <v>0</v>
      </c>
      <c r="F1749" s="144">
        <f>VLOOKUP($A1749,'2'!$X:$AB,3,FALSE)</f>
        <v>0</v>
      </c>
      <c r="G1749" s="144">
        <f>VLOOKUP($A1749,'2'!$X:$AB,4,FALSE)</f>
        <v>0</v>
      </c>
      <c r="H1749" s="343">
        <f>VLOOKUP($A1749,'2'!$X:$AB,5,FALSE)</f>
        <v>0</v>
      </c>
      <c r="J1749" s="144">
        <v>7.18</v>
      </c>
      <c r="K1749" s="144">
        <v>3079</v>
      </c>
      <c r="L1749" s="144" t="s">
        <v>5905</v>
      </c>
      <c r="M1749" s="144" t="s">
        <v>188</v>
      </c>
      <c r="N1749" s="144" t="s">
        <v>582</v>
      </c>
      <c r="O1749" s="343">
        <v>7.18</v>
      </c>
    </row>
    <row r="1750" spans="1:15" s="144" customFormat="1" ht="15">
      <c r="A1750" s="342">
        <v>1753</v>
      </c>
      <c r="B1750" s="144" t="s">
        <v>5906</v>
      </c>
      <c r="C1750" s="144" t="s">
        <v>5907</v>
      </c>
      <c r="D1750" s="144" t="s">
        <v>5908</v>
      </c>
      <c r="E1750" s="144" t="str">
        <f>VLOOKUP(A1750,'2'!$X:$AB,2,FALSE)</f>
        <v>Within a few hours</v>
      </c>
      <c r="F1750" s="144">
        <f>VLOOKUP($A1750,'2'!$X:$AB,3,FALSE)</f>
        <v>1</v>
      </c>
      <c r="G1750" s="144">
        <f>VLOOKUP($A1750,'2'!$X:$AB,4,FALSE)</f>
        <v>0.4</v>
      </c>
      <c r="H1750" s="343" t="str">
        <f>VLOOKUP($A1750,'2'!$X:$AB,5,FALSE)</f>
        <v>No</v>
      </c>
      <c r="J1750" s="144">
        <v>5.09</v>
      </c>
      <c r="K1750" s="144">
        <v>3079</v>
      </c>
      <c r="L1750" s="144" t="s">
        <v>5905</v>
      </c>
      <c r="M1750" s="144" t="s">
        <v>188</v>
      </c>
      <c r="N1750" s="144" t="s">
        <v>315</v>
      </c>
      <c r="O1750" s="343">
        <v>5.09</v>
      </c>
    </row>
    <row r="1751" spans="1:15" s="144" customFormat="1" ht="15">
      <c r="A1751" s="342">
        <v>1754</v>
      </c>
      <c r="B1751" s="144" t="s">
        <v>5909</v>
      </c>
      <c r="C1751" s="144" t="s">
        <v>5910</v>
      </c>
      <c r="D1751" s="144" t="s">
        <v>5911</v>
      </c>
      <c r="E1751" s="144" t="str">
        <f>VLOOKUP(A1751,'2'!$X:$AB,2,FALSE)</f>
        <v>Within an hour</v>
      </c>
      <c r="F1751" s="144">
        <f>VLOOKUP($A1751,'2'!$X:$AB,3,FALSE)</f>
        <v>1</v>
      </c>
      <c r="G1751" s="144">
        <f>VLOOKUP($A1751,'2'!$X:$AB,4,FALSE)</f>
        <v>0.97</v>
      </c>
      <c r="H1751" s="343" t="str">
        <f>VLOOKUP($A1751,'2'!$X:$AB,5,FALSE)</f>
        <v>Yes</v>
      </c>
      <c r="J1751" s="144">
        <v>0.7</v>
      </c>
      <c r="K1751" s="144">
        <v>3079</v>
      </c>
      <c r="L1751" s="144" t="s">
        <v>5905</v>
      </c>
      <c r="M1751" s="144" t="s">
        <v>188</v>
      </c>
      <c r="N1751" s="144" t="s">
        <v>165</v>
      </c>
      <c r="O1751" s="343">
        <v>0.7</v>
      </c>
    </row>
    <row r="1752" spans="1:15" s="144" customFormat="1" ht="15">
      <c r="A1752" s="342">
        <v>1755</v>
      </c>
      <c r="B1752" s="144" t="s">
        <v>5912</v>
      </c>
      <c r="C1752" s="144" t="s">
        <v>5913</v>
      </c>
      <c r="D1752" s="144" t="s">
        <v>5914</v>
      </c>
      <c r="E1752" s="144" t="str">
        <f>VLOOKUP(A1752,'2'!$X:$AB,2,FALSE)</f>
        <v>Within a day</v>
      </c>
      <c r="F1752" s="144">
        <f>VLOOKUP($A1752,'2'!$X:$AB,3,FALSE)</f>
        <v>1</v>
      </c>
      <c r="G1752" s="144">
        <f>VLOOKUP($A1752,'2'!$X:$AB,4,FALSE)</f>
        <v>0.89</v>
      </c>
      <c r="H1752" s="343" t="str">
        <f>VLOOKUP($A1752,'2'!$X:$AB,5,FALSE)</f>
        <v>Yes</v>
      </c>
      <c r="J1752" s="144">
        <v>0.7</v>
      </c>
      <c r="K1752" s="144">
        <v>3079</v>
      </c>
      <c r="L1752" s="144" t="s">
        <v>5905</v>
      </c>
      <c r="M1752" s="144" t="s">
        <v>188</v>
      </c>
      <c r="N1752" s="144" t="s">
        <v>165</v>
      </c>
      <c r="O1752" s="343">
        <v>0.7</v>
      </c>
    </row>
    <row r="1753" spans="1:15" s="144" customFormat="1" ht="15">
      <c r="A1753" s="342">
        <v>1756</v>
      </c>
      <c r="B1753" s="144" t="s">
        <v>5915</v>
      </c>
      <c r="C1753" s="144" t="s">
        <v>5916</v>
      </c>
      <c r="D1753" s="144" t="s">
        <v>5914</v>
      </c>
      <c r="E1753" s="144" t="str">
        <f>VLOOKUP(A1753,'2'!$X:$AB,2,FALSE)</f>
        <v>Within an hour</v>
      </c>
      <c r="F1753" s="144">
        <f>VLOOKUP($A1753,'2'!$X:$AB,3,FALSE)</f>
        <v>1</v>
      </c>
      <c r="G1753" s="144">
        <f>VLOOKUP($A1753,'2'!$X:$AB,4,FALSE)</f>
        <v>0.93</v>
      </c>
      <c r="H1753" s="343" t="str">
        <f>VLOOKUP($A1753,'2'!$X:$AB,5,FALSE)</f>
        <v>Yes</v>
      </c>
      <c r="J1753" s="144">
        <v>19.989999999999998</v>
      </c>
      <c r="K1753" s="144">
        <v>3079</v>
      </c>
      <c r="L1753" s="144" t="s">
        <v>5905</v>
      </c>
      <c r="M1753" s="144" t="s">
        <v>164</v>
      </c>
      <c r="N1753" s="144" t="s">
        <v>463</v>
      </c>
      <c r="O1753" s="343">
        <v>19.989999999999998</v>
      </c>
    </row>
    <row r="1754" spans="1:15" s="144" customFormat="1" ht="15">
      <c r="A1754" s="342">
        <v>1757</v>
      </c>
      <c r="B1754" s="144" t="s">
        <v>5917</v>
      </c>
      <c r="C1754" s="144" t="s">
        <v>5918</v>
      </c>
      <c r="D1754" s="144" t="s">
        <v>5919</v>
      </c>
      <c r="E1754" s="144" t="str">
        <f>VLOOKUP(A1754,'2'!$X:$AB,2,FALSE)</f>
        <v>Within a few hours</v>
      </c>
      <c r="F1754" s="144">
        <f>VLOOKUP($A1754,'2'!$X:$AB,3,FALSE)</f>
        <v>1</v>
      </c>
      <c r="G1754" s="144">
        <f>VLOOKUP($A1754,'2'!$X:$AB,4,FALSE)</f>
        <v>0.94</v>
      </c>
      <c r="H1754" s="343" t="str">
        <f>VLOOKUP($A1754,'2'!$X:$AB,5,FALSE)</f>
        <v>Yes</v>
      </c>
      <c r="J1754" s="144">
        <v>32.18</v>
      </c>
      <c r="K1754" s="144">
        <v>3079</v>
      </c>
      <c r="L1754" s="144" t="s">
        <v>5905</v>
      </c>
      <c r="M1754" s="144" t="s">
        <v>176</v>
      </c>
      <c r="N1754" s="144" t="s">
        <v>597</v>
      </c>
      <c r="O1754" s="343">
        <v>32.18</v>
      </c>
    </row>
    <row r="1755" spans="1:15" s="144" customFormat="1" ht="15">
      <c r="A1755" s="342">
        <v>1758</v>
      </c>
      <c r="B1755" s="144" t="s">
        <v>5920</v>
      </c>
      <c r="C1755" s="144" t="s">
        <v>5921</v>
      </c>
      <c r="D1755" s="144" t="s">
        <v>5922</v>
      </c>
      <c r="E1755" s="144">
        <f>VLOOKUP(A1755,'2'!$X:$AB,2,FALSE)</f>
        <v>0</v>
      </c>
      <c r="F1755" s="144">
        <f>VLOOKUP($A1755,'2'!$X:$AB,3,FALSE)</f>
        <v>0</v>
      </c>
      <c r="G1755" s="144">
        <f>VLOOKUP($A1755,'2'!$X:$AB,4,FALSE)</f>
        <v>0</v>
      </c>
      <c r="H1755" s="343">
        <f>VLOOKUP($A1755,'2'!$X:$AB,5,FALSE)</f>
        <v>0</v>
      </c>
      <c r="J1755" s="144">
        <v>1</v>
      </c>
      <c r="K1755" s="144">
        <v>3079</v>
      </c>
      <c r="L1755" s="144" t="s">
        <v>5905</v>
      </c>
      <c r="M1755" s="144" t="s">
        <v>164</v>
      </c>
      <c r="N1755" s="144" t="s">
        <v>165</v>
      </c>
      <c r="O1755" s="343">
        <v>1</v>
      </c>
    </row>
    <row r="1756" spans="1:15" s="144" customFormat="1" ht="15">
      <c r="A1756" s="342">
        <v>1759</v>
      </c>
      <c r="B1756" s="144" t="s">
        <v>5923</v>
      </c>
      <c r="C1756" s="144" t="s">
        <v>5924</v>
      </c>
      <c r="D1756" s="144" t="s">
        <v>5925</v>
      </c>
      <c r="E1756" s="144" t="str">
        <f>VLOOKUP(A1756,'2'!$X:$AB,2,FALSE)</f>
        <v>Within a few hours</v>
      </c>
      <c r="F1756" s="144">
        <f>VLOOKUP($A1756,'2'!$X:$AB,3,FALSE)</f>
        <v>1</v>
      </c>
      <c r="G1756" s="144">
        <f>VLOOKUP($A1756,'2'!$X:$AB,4,FALSE)</f>
        <v>0.68</v>
      </c>
      <c r="H1756" s="343" t="str">
        <f>VLOOKUP($A1756,'2'!$X:$AB,5,FALSE)</f>
        <v>Yes</v>
      </c>
      <c r="J1756" s="144">
        <v>5.99</v>
      </c>
      <c r="K1756" s="144">
        <v>3084</v>
      </c>
      <c r="L1756" s="144" t="s">
        <v>5926</v>
      </c>
      <c r="M1756" s="144" t="s">
        <v>164</v>
      </c>
      <c r="N1756" s="144" t="s">
        <v>266</v>
      </c>
      <c r="O1756" s="343">
        <v>5.99</v>
      </c>
    </row>
    <row r="1757" spans="1:15" s="144" customFormat="1" ht="15">
      <c r="A1757" s="342">
        <v>1760</v>
      </c>
      <c r="B1757" s="144" t="s">
        <v>5927</v>
      </c>
      <c r="C1757" s="144" t="s">
        <v>5928</v>
      </c>
      <c r="D1757" s="144" t="s">
        <v>5925</v>
      </c>
      <c r="E1757" s="144" t="str">
        <f>VLOOKUP(A1757,'2'!$X:$AB,2,FALSE)</f>
        <v>Within a few hours</v>
      </c>
      <c r="F1757" s="144">
        <f>VLOOKUP($A1757,'2'!$X:$AB,3,FALSE)</f>
        <v>1</v>
      </c>
      <c r="G1757" s="144">
        <f>VLOOKUP($A1757,'2'!$X:$AB,4,FALSE)</f>
        <v>0.33</v>
      </c>
      <c r="H1757" s="343" t="str">
        <f>VLOOKUP($A1757,'2'!$X:$AB,5,FALSE)</f>
        <v>No</v>
      </c>
      <c r="J1757" s="144">
        <v>6.05</v>
      </c>
      <c r="K1757" s="144">
        <v>3084</v>
      </c>
      <c r="L1757" s="144" t="s">
        <v>5926</v>
      </c>
      <c r="M1757" s="144" t="s">
        <v>188</v>
      </c>
      <c r="N1757" s="144" t="s">
        <v>369</v>
      </c>
      <c r="O1757" s="343">
        <v>6.05</v>
      </c>
    </row>
    <row r="1758" spans="1:15" s="144" customFormat="1" ht="15">
      <c r="A1758" s="342">
        <v>1761</v>
      </c>
      <c r="B1758" s="144" t="s">
        <v>5929</v>
      </c>
      <c r="C1758" s="144" t="s">
        <v>5930</v>
      </c>
      <c r="D1758" s="144" t="s">
        <v>5925</v>
      </c>
      <c r="E1758" s="144" t="str">
        <f>VLOOKUP(A1758,'2'!$X:$AB,2,FALSE)</f>
        <v>Within an hour</v>
      </c>
      <c r="F1758" s="144">
        <f>VLOOKUP($A1758,'2'!$X:$AB,3,FALSE)</f>
        <v>1</v>
      </c>
      <c r="G1758" s="144">
        <f>VLOOKUP($A1758,'2'!$X:$AB,4,FALSE)</f>
        <v>0.73</v>
      </c>
      <c r="H1758" s="343" t="str">
        <f>VLOOKUP($A1758,'2'!$X:$AB,5,FALSE)</f>
        <v>No</v>
      </c>
      <c r="J1758" s="144">
        <v>9.0299999999999994</v>
      </c>
      <c r="K1758" s="144">
        <v>3084</v>
      </c>
      <c r="L1758" s="144" t="s">
        <v>5926</v>
      </c>
      <c r="M1758" s="144" t="s">
        <v>188</v>
      </c>
      <c r="N1758" s="144" t="s">
        <v>315</v>
      </c>
      <c r="O1758" s="343">
        <v>9.0299999999999994</v>
      </c>
    </row>
    <row r="1759" spans="1:15" s="144" customFormat="1" ht="15">
      <c r="A1759" s="342">
        <v>1762</v>
      </c>
      <c r="B1759" s="144" t="s">
        <v>5931</v>
      </c>
      <c r="C1759" s="144" t="s">
        <v>5932</v>
      </c>
      <c r="D1759" s="144" t="s">
        <v>5933</v>
      </c>
      <c r="E1759" s="144">
        <f>VLOOKUP(A1759,'2'!$X:$AB,2,FALSE)</f>
        <v>0</v>
      </c>
      <c r="F1759" s="144">
        <f>VLOOKUP($A1759,'2'!$X:$AB,3,FALSE)</f>
        <v>0</v>
      </c>
      <c r="G1759" s="144">
        <f>VLOOKUP($A1759,'2'!$X:$AB,4,FALSE)</f>
        <v>0</v>
      </c>
      <c r="H1759" s="343">
        <f>VLOOKUP($A1759,'2'!$X:$AB,5,FALSE)</f>
        <v>0</v>
      </c>
      <c r="J1759" s="144">
        <v>10.25</v>
      </c>
      <c r="K1759" s="144">
        <v>3086</v>
      </c>
      <c r="L1759" s="144" t="s">
        <v>5934</v>
      </c>
      <c r="M1759" s="144" t="s">
        <v>164</v>
      </c>
      <c r="N1759" s="144" t="s">
        <v>582</v>
      </c>
      <c r="O1759" s="343">
        <v>10.25</v>
      </c>
    </row>
    <row r="1760" spans="1:15" s="144" customFormat="1" ht="15">
      <c r="A1760" s="342">
        <v>1763</v>
      </c>
      <c r="B1760" s="144" t="s">
        <v>5935</v>
      </c>
      <c r="C1760" s="144" t="s">
        <v>5936</v>
      </c>
      <c r="D1760" s="144" t="s">
        <v>5937</v>
      </c>
      <c r="E1760" s="144" t="str">
        <f>VLOOKUP(A1760,'2'!$X:$AB,2,FALSE)</f>
        <v>A few days or more</v>
      </c>
      <c r="F1760" s="144">
        <f>VLOOKUP($A1760,'2'!$X:$AB,3,FALSE)</f>
        <v>0.28999999999999998</v>
      </c>
      <c r="G1760" s="144">
        <f>VLOOKUP($A1760,'2'!$X:$AB,4,FALSE)</f>
        <v>0.6</v>
      </c>
      <c r="H1760" s="343" t="str">
        <f>VLOOKUP($A1760,'2'!$X:$AB,5,FALSE)</f>
        <v>No</v>
      </c>
      <c r="J1760" s="144">
        <v>19.989999999999998</v>
      </c>
      <c r="K1760" s="144">
        <v>3089</v>
      </c>
      <c r="L1760" s="144" t="s">
        <v>5938</v>
      </c>
      <c r="M1760" s="144" t="s">
        <v>188</v>
      </c>
      <c r="N1760" s="144" t="s">
        <v>708</v>
      </c>
      <c r="O1760" s="343">
        <v>19.989999999999998</v>
      </c>
    </row>
    <row r="1761" spans="1:15" s="144" customFormat="1" ht="15">
      <c r="A1761" s="342">
        <v>1764</v>
      </c>
      <c r="B1761" s="144" t="s">
        <v>5939</v>
      </c>
      <c r="C1761" s="144" t="s">
        <v>5940</v>
      </c>
      <c r="D1761" s="144" t="s">
        <v>5937</v>
      </c>
      <c r="E1761" s="144" t="str">
        <f>VLOOKUP(A1761,'2'!$X:$AB,2,FALSE)</f>
        <v>Within a few hours</v>
      </c>
      <c r="F1761" s="144">
        <f>VLOOKUP($A1761,'2'!$X:$AB,3,FALSE)</f>
        <v>0.94</v>
      </c>
      <c r="G1761" s="144">
        <f>VLOOKUP($A1761,'2'!$X:$AB,4,FALSE)</f>
        <v>0.37</v>
      </c>
      <c r="H1761" s="343" t="str">
        <f>VLOOKUP($A1761,'2'!$X:$AB,5,FALSE)</f>
        <v>No</v>
      </c>
      <c r="J1761" s="144">
        <v>0.99</v>
      </c>
      <c r="K1761" s="144">
        <v>3095</v>
      </c>
      <c r="L1761" s="144" t="s">
        <v>5941</v>
      </c>
      <c r="M1761" s="144" t="s">
        <v>188</v>
      </c>
      <c r="N1761" s="144" t="s">
        <v>708</v>
      </c>
      <c r="O1761" s="343">
        <v>0.99</v>
      </c>
    </row>
    <row r="1762" spans="1:15" s="144" customFormat="1" ht="15">
      <c r="A1762" s="342">
        <v>1765</v>
      </c>
      <c r="B1762" s="144" t="s">
        <v>5942</v>
      </c>
      <c r="C1762" s="144" t="s">
        <v>5943</v>
      </c>
      <c r="D1762" s="144" t="s">
        <v>5937</v>
      </c>
      <c r="E1762" s="144" t="str">
        <f>VLOOKUP(A1762,'2'!$X:$AB,2,FALSE)</f>
        <v>Within a few hours</v>
      </c>
      <c r="F1762" s="144">
        <f>VLOOKUP($A1762,'2'!$X:$AB,3,FALSE)</f>
        <v>0.93</v>
      </c>
      <c r="G1762" s="144">
        <f>VLOOKUP($A1762,'2'!$X:$AB,4,FALSE)</f>
        <v>0.97</v>
      </c>
      <c r="H1762" s="343" t="str">
        <f>VLOOKUP($A1762,'2'!$X:$AB,5,FALSE)</f>
        <v>Yes</v>
      </c>
      <c r="J1762" s="144">
        <v>7.2</v>
      </c>
      <c r="K1762" s="144">
        <v>3096</v>
      </c>
      <c r="L1762" s="144" t="s">
        <v>5944</v>
      </c>
      <c r="M1762" s="144" t="s">
        <v>164</v>
      </c>
      <c r="N1762" s="144" t="s">
        <v>708</v>
      </c>
      <c r="O1762" s="343">
        <v>7.2</v>
      </c>
    </row>
    <row r="1763" spans="1:15" s="144" customFormat="1" ht="15">
      <c r="A1763" s="342">
        <v>1766</v>
      </c>
      <c r="B1763" s="144" t="s">
        <v>5945</v>
      </c>
      <c r="C1763" s="144" t="s">
        <v>5946</v>
      </c>
      <c r="D1763" s="144" t="s">
        <v>5947</v>
      </c>
      <c r="E1763" s="144" t="str">
        <f>VLOOKUP(A1763,'2'!$X:$AB,2,FALSE)</f>
        <v>Within a day</v>
      </c>
      <c r="F1763" s="144">
        <f>VLOOKUP($A1763,'2'!$X:$AB,3,FALSE)</f>
        <v>0.75</v>
      </c>
      <c r="G1763" s="144">
        <f>VLOOKUP($A1763,'2'!$X:$AB,4,FALSE)</f>
        <v>0.4</v>
      </c>
      <c r="H1763" s="343" t="str">
        <f>VLOOKUP($A1763,'2'!$X:$AB,5,FALSE)</f>
        <v>No</v>
      </c>
      <c r="J1763" s="144">
        <v>2.83</v>
      </c>
      <c r="K1763" s="144">
        <v>3096</v>
      </c>
      <c r="L1763" s="144" t="s">
        <v>5944</v>
      </c>
      <c r="M1763" s="144" t="s">
        <v>164</v>
      </c>
      <c r="N1763" s="144" t="s">
        <v>582</v>
      </c>
      <c r="O1763" s="343">
        <v>2.83</v>
      </c>
    </row>
    <row r="1764" spans="1:15" s="144" customFormat="1" ht="15">
      <c r="A1764" s="342">
        <v>1767</v>
      </c>
      <c r="B1764" s="144" t="s">
        <v>5948</v>
      </c>
      <c r="C1764" s="144" t="s">
        <v>5949</v>
      </c>
      <c r="D1764" s="144" t="s">
        <v>5947</v>
      </c>
      <c r="E1764" s="144" t="str">
        <f>VLOOKUP(A1764,'2'!$X:$AB,2,FALSE)</f>
        <v>Within a day</v>
      </c>
      <c r="F1764" s="144">
        <f>VLOOKUP($A1764,'2'!$X:$AB,3,FALSE)</f>
        <v>1</v>
      </c>
      <c r="G1764" s="144">
        <f>VLOOKUP($A1764,'2'!$X:$AB,4,FALSE)</f>
        <v>0.75</v>
      </c>
      <c r="H1764" s="343" t="str">
        <f>VLOOKUP($A1764,'2'!$X:$AB,5,FALSE)</f>
        <v>Yes</v>
      </c>
      <c r="J1764" s="144">
        <v>62.74</v>
      </c>
      <c r="K1764" s="144">
        <v>3096</v>
      </c>
      <c r="L1764" s="144" t="s">
        <v>5944</v>
      </c>
      <c r="M1764" s="144" t="s">
        <v>176</v>
      </c>
      <c r="N1764" s="144" t="s">
        <v>511</v>
      </c>
      <c r="O1764" s="343">
        <v>62.74</v>
      </c>
    </row>
    <row r="1765" spans="1:15" s="144" customFormat="1" ht="15">
      <c r="A1765" s="342">
        <v>1768</v>
      </c>
      <c r="B1765" s="144" t="s">
        <v>5950</v>
      </c>
      <c r="C1765" s="144" t="s">
        <v>5951</v>
      </c>
      <c r="D1765" s="144" t="s">
        <v>5952</v>
      </c>
      <c r="E1765" s="144" t="str">
        <f>VLOOKUP(A1765,'2'!$X:$AB,2,FALSE)</f>
        <v>Within an hour</v>
      </c>
      <c r="F1765" s="144">
        <f>VLOOKUP($A1765,'2'!$X:$AB,3,FALSE)</f>
        <v>1</v>
      </c>
      <c r="G1765" s="144">
        <f>VLOOKUP($A1765,'2'!$X:$AB,4,FALSE)</f>
        <v>0.98</v>
      </c>
      <c r="H1765" s="343" t="str">
        <f>VLOOKUP($A1765,'2'!$X:$AB,5,FALSE)</f>
        <v>Yes</v>
      </c>
      <c r="J1765" s="144">
        <v>5.0999999999999996</v>
      </c>
      <c r="K1765" s="144">
        <v>3096</v>
      </c>
      <c r="L1765" s="144" t="s">
        <v>5944</v>
      </c>
      <c r="M1765" s="144" t="s">
        <v>164</v>
      </c>
      <c r="N1765" s="144" t="s">
        <v>463</v>
      </c>
      <c r="O1765" s="343">
        <v>5.0999999999999996</v>
      </c>
    </row>
    <row r="1766" spans="1:15" s="144" customFormat="1" ht="15">
      <c r="A1766" s="342">
        <v>1769</v>
      </c>
      <c r="B1766" s="144" t="s">
        <v>5953</v>
      </c>
      <c r="C1766" s="144" t="s">
        <v>5954</v>
      </c>
      <c r="D1766" s="144" t="s">
        <v>5952</v>
      </c>
      <c r="E1766" s="144" t="str">
        <f>VLOOKUP(A1766,'2'!$X:$AB,2,FALSE)</f>
        <v>Within an hour</v>
      </c>
      <c r="F1766" s="144">
        <f>VLOOKUP($A1766,'2'!$X:$AB,3,FALSE)</f>
        <v>1</v>
      </c>
      <c r="G1766" s="144">
        <f>VLOOKUP($A1766,'2'!$X:$AB,4,FALSE)</f>
        <v>0.89</v>
      </c>
      <c r="H1766" s="343" t="str">
        <f>VLOOKUP($A1766,'2'!$X:$AB,5,FALSE)</f>
        <v>Yes</v>
      </c>
      <c r="J1766" s="144">
        <v>5.09</v>
      </c>
      <c r="K1766" s="144">
        <v>3098</v>
      </c>
      <c r="L1766" s="144" t="s">
        <v>5955</v>
      </c>
      <c r="M1766" s="144" t="s">
        <v>188</v>
      </c>
      <c r="N1766" s="144" t="s">
        <v>315</v>
      </c>
      <c r="O1766" s="343">
        <v>5.09</v>
      </c>
    </row>
    <row r="1767" spans="1:15" s="144" customFormat="1" ht="15">
      <c r="A1767" s="342">
        <v>1770</v>
      </c>
      <c r="B1767" s="144" t="s">
        <v>5956</v>
      </c>
      <c r="C1767" s="144" t="s">
        <v>5957</v>
      </c>
      <c r="D1767" s="144" t="s">
        <v>5958</v>
      </c>
      <c r="E1767" s="144">
        <f>VLOOKUP(A1767,'2'!$X:$AB,2,FALSE)</f>
        <v>0</v>
      </c>
      <c r="F1767" s="144">
        <f>VLOOKUP($A1767,'2'!$X:$AB,3,FALSE)</f>
        <v>0</v>
      </c>
      <c r="G1767" s="144">
        <f>VLOOKUP($A1767,'2'!$X:$AB,4,FALSE)</f>
        <v>0</v>
      </c>
      <c r="H1767" s="343">
        <f>VLOOKUP($A1767,'2'!$X:$AB,5,FALSE)</f>
        <v>0</v>
      </c>
      <c r="J1767" s="144">
        <v>6.96</v>
      </c>
      <c r="K1767" s="144">
        <v>3098</v>
      </c>
      <c r="L1767" s="144" t="s">
        <v>5955</v>
      </c>
      <c r="M1767" s="144" t="s">
        <v>164</v>
      </c>
      <c r="N1767" s="144" t="s">
        <v>708</v>
      </c>
      <c r="O1767" s="343">
        <v>6.96</v>
      </c>
    </row>
    <row r="1768" spans="1:15" s="144" customFormat="1" ht="15">
      <c r="A1768" s="342">
        <v>1771</v>
      </c>
      <c r="B1768" s="144" t="s">
        <v>5959</v>
      </c>
      <c r="C1768" s="144" t="s">
        <v>5960</v>
      </c>
      <c r="D1768" s="144" t="s">
        <v>5961</v>
      </c>
      <c r="E1768" s="144" t="str">
        <f>VLOOKUP(A1768,'2'!$X:$AB,2,FALSE)</f>
        <v>Within an hour</v>
      </c>
      <c r="F1768" s="144">
        <f>VLOOKUP($A1768,'2'!$X:$AB,3,FALSE)</f>
        <v>1</v>
      </c>
      <c r="G1768" s="144">
        <f>VLOOKUP($A1768,'2'!$X:$AB,4,FALSE)</f>
        <v>0.9</v>
      </c>
      <c r="H1768" s="343" t="str">
        <f>VLOOKUP($A1768,'2'!$X:$AB,5,FALSE)</f>
        <v>Yes</v>
      </c>
      <c r="J1768" s="144">
        <v>0.5</v>
      </c>
      <c r="K1768" s="144">
        <v>3098</v>
      </c>
      <c r="L1768" s="144" t="s">
        <v>5955</v>
      </c>
      <c r="M1768" s="144" t="s">
        <v>188</v>
      </c>
      <c r="N1768" s="144" t="s">
        <v>447</v>
      </c>
      <c r="O1768" s="343">
        <v>0.5</v>
      </c>
    </row>
    <row r="1769" spans="1:15" s="144" customFormat="1" ht="15">
      <c r="A1769" s="342">
        <v>1772</v>
      </c>
      <c r="B1769" s="144" t="s">
        <v>5962</v>
      </c>
      <c r="C1769" s="144" t="s">
        <v>5963</v>
      </c>
      <c r="D1769" s="144" t="s">
        <v>5961</v>
      </c>
      <c r="E1769" s="144" t="str">
        <f>VLOOKUP(A1769,'2'!$X:$AB,2,FALSE)</f>
        <v>Within an hour</v>
      </c>
      <c r="F1769" s="144">
        <f>VLOOKUP($A1769,'2'!$X:$AB,3,FALSE)</f>
        <v>1</v>
      </c>
      <c r="G1769" s="144">
        <f>VLOOKUP($A1769,'2'!$X:$AB,4,FALSE)</f>
        <v>0.67</v>
      </c>
      <c r="H1769" s="343" t="str">
        <f>VLOOKUP($A1769,'2'!$X:$AB,5,FALSE)</f>
        <v>No</v>
      </c>
      <c r="J1769" s="144">
        <v>5</v>
      </c>
      <c r="K1769" s="144">
        <v>3100</v>
      </c>
      <c r="L1769" s="144" t="s">
        <v>5964</v>
      </c>
      <c r="M1769" s="144" t="s">
        <v>188</v>
      </c>
      <c r="N1769" s="144" t="s">
        <v>266</v>
      </c>
      <c r="O1769" s="343">
        <v>5</v>
      </c>
    </row>
    <row r="1770" spans="1:15" s="144" customFormat="1" ht="15">
      <c r="A1770" s="342">
        <v>1773</v>
      </c>
      <c r="B1770" s="144" t="s">
        <v>5965</v>
      </c>
      <c r="C1770" s="144" t="s">
        <v>5966</v>
      </c>
      <c r="D1770" s="144" t="s">
        <v>5961</v>
      </c>
      <c r="E1770" s="144" t="str">
        <f>VLOOKUP(A1770,'2'!$X:$AB,2,FALSE)</f>
        <v>Within an hour</v>
      </c>
      <c r="F1770" s="144">
        <f>VLOOKUP($A1770,'2'!$X:$AB,3,FALSE)</f>
        <v>1</v>
      </c>
      <c r="G1770" s="144">
        <f>VLOOKUP($A1770,'2'!$X:$AB,4,FALSE)</f>
        <v>1</v>
      </c>
      <c r="H1770" s="343" t="str">
        <f>VLOOKUP($A1770,'2'!$X:$AB,5,FALSE)</f>
        <v>No</v>
      </c>
      <c r="J1770" s="144">
        <v>0.99</v>
      </c>
      <c r="K1770" s="144">
        <v>3105</v>
      </c>
      <c r="L1770" s="144" t="s">
        <v>5967</v>
      </c>
      <c r="M1770" s="144" t="s">
        <v>188</v>
      </c>
      <c r="N1770" s="144" t="s">
        <v>447</v>
      </c>
      <c r="O1770" s="343">
        <v>0.99</v>
      </c>
    </row>
    <row r="1771" spans="1:15" s="144" customFormat="1" ht="15">
      <c r="A1771" s="342">
        <v>1774</v>
      </c>
      <c r="B1771" s="144" t="s">
        <v>5968</v>
      </c>
      <c r="C1771" s="144" t="s">
        <v>5969</v>
      </c>
      <c r="D1771" s="144" t="s">
        <v>5961</v>
      </c>
      <c r="E1771" s="144" t="str">
        <f>VLOOKUP(A1771,'2'!$X:$AB,2,FALSE)</f>
        <v>Within an hour</v>
      </c>
      <c r="F1771" s="144">
        <f>VLOOKUP($A1771,'2'!$X:$AB,3,FALSE)</f>
        <v>1</v>
      </c>
      <c r="G1771" s="144">
        <f>VLOOKUP($A1771,'2'!$X:$AB,4,FALSE)</f>
        <v>0.91</v>
      </c>
      <c r="H1771" s="343" t="str">
        <f>VLOOKUP($A1771,'2'!$X:$AB,5,FALSE)</f>
        <v>Yes</v>
      </c>
      <c r="J1771" s="144">
        <v>5.9</v>
      </c>
      <c r="K1771" s="144">
        <v>3105</v>
      </c>
      <c r="L1771" s="144" t="s">
        <v>5967</v>
      </c>
      <c r="M1771" s="144" t="s">
        <v>188</v>
      </c>
      <c r="N1771" s="144" t="s">
        <v>315</v>
      </c>
      <c r="O1771" s="343">
        <v>5.9</v>
      </c>
    </row>
    <row r="1772" spans="1:15" s="144" customFormat="1" ht="15">
      <c r="A1772" s="342">
        <v>1775</v>
      </c>
      <c r="B1772" s="144" t="s">
        <v>5970</v>
      </c>
      <c r="C1772" s="144" t="s">
        <v>5971</v>
      </c>
      <c r="D1772" s="144" t="s">
        <v>5961</v>
      </c>
      <c r="E1772" s="144" t="str">
        <f>VLOOKUP(A1772,'2'!$X:$AB,2,FALSE)</f>
        <v>Within a day</v>
      </c>
      <c r="F1772" s="144">
        <f>VLOOKUP($A1772,'2'!$X:$AB,3,FALSE)</f>
        <v>0.5</v>
      </c>
      <c r="G1772" s="144">
        <f>VLOOKUP($A1772,'2'!$X:$AB,4,FALSE)</f>
        <v>0.33</v>
      </c>
      <c r="H1772" s="343" t="str">
        <f>VLOOKUP($A1772,'2'!$X:$AB,5,FALSE)</f>
        <v>No</v>
      </c>
      <c r="J1772" s="144">
        <v>4.2</v>
      </c>
      <c r="K1772" s="144">
        <v>3105</v>
      </c>
      <c r="L1772" s="144" t="s">
        <v>5967</v>
      </c>
      <c r="M1772" s="144" t="s">
        <v>188</v>
      </c>
      <c r="N1772" s="144" t="s">
        <v>266</v>
      </c>
      <c r="O1772" s="343">
        <v>4.2</v>
      </c>
    </row>
    <row r="1773" spans="1:15" s="144" customFormat="1" ht="15">
      <c r="A1773" s="342">
        <v>1776</v>
      </c>
      <c r="B1773" s="144" t="s">
        <v>5972</v>
      </c>
      <c r="C1773" s="144" t="s">
        <v>5973</v>
      </c>
      <c r="D1773" s="144" t="s">
        <v>5974</v>
      </c>
      <c r="E1773" s="144" t="str">
        <f>VLOOKUP(A1773,'2'!$X:$AB,2,FALSE)</f>
        <v>Within an hour</v>
      </c>
      <c r="F1773" s="144">
        <f>VLOOKUP($A1773,'2'!$X:$AB,3,FALSE)</f>
        <v>1</v>
      </c>
      <c r="G1773" s="144">
        <f>VLOOKUP($A1773,'2'!$X:$AB,4,FALSE)</f>
        <v>0.9</v>
      </c>
      <c r="H1773" s="343" t="str">
        <f>VLOOKUP($A1773,'2'!$X:$AB,5,FALSE)</f>
        <v>No</v>
      </c>
      <c r="J1773" s="144">
        <v>0.99</v>
      </c>
      <c r="K1773" s="144">
        <v>3106</v>
      </c>
      <c r="L1773" s="144" t="s">
        <v>5975</v>
      </c>
      <c r="M1773" s="144" t="s">
        <v>188</v>
      </c>
      <c r="N1773" s="144" t="s">
        <v>447</v>
      </c>
      <c r="O1773" s="343">
        <v>0.99</v>
      </c>
    </row>
    <row r="1774" spans="1:15" s="144" customFormat="1" ht="15">
      <c r="A1774" s="342">
        <v>1777</v>
      </c>
      <c r="B1774" s="144" t="s">
        <v>5976</v>
      </c>
      <c r="C1774" s="144" t="s">
        <v>5977</v>
      </c>
      <c r="D1774" s="144" t="s">
        <v>5974</v>
      </c>
      <c r="E1774" s="144">
        <f>VLOOKUP(A1774,'2'!$X:$AB,2,FALSE)</f>
        <v>0</v>
      </c>
      <c r="F1774" s="144">
        <f>VLOOKUP($A1774,'2'!$X:$AB,3,FALSE)</f>
        <v>0</v>
      </c>
      <c r="G1774" s="144">
        <f>VLOOKUP($A1774,'2'!$X:$AB,4,FALSE)</f>
        <v>0</v>
      </c>
      <c r="H1774" s="343">
        <f>VLOOKUP($A1774,'2'!$X:$AB,5,FALSE)</f>
        <v>0</v>
      </c>
      <c r="J1774" s="144">
        <v>5.9</v>
      </c>
      <c r="K1774" s="144">
        <v>3106</v>
      </c>
      <c r="L1774" s="144" t="s">
        <v>5975</v>
      </c>
      <c r="M1774" s="144" t="s">
        <v>188</v>
      </c>
      <c r="N1774" s="144" t="s">
        <v>315</v>
      </c>
      <c r="O1774" s="343">
        <v>5.9</v>
      </c>
    </row>
    <row r="1775" spans="1:15" s="144" customFormat="1" ht="15">
      <c r="A1775" s="342">
        <v>1778</v>
      </c>
      <c r="B1775" s="144" t="s">
        <v>5978</v>
      </c>
      <c r="C1775" s="144" t="s">
        <v>5979</v>
      </c>
      <c r="D1775" s="144" t="s">
        <v>5980</v>
      </c>
      <c r="E1775" s="144">
        <f>VLOOKUP(A1775,'2'!$X:$AB,2,FALSE)</f>
        <v>0</v>
      </c>
      <c r="F1775" s="144">
        <f>VLOOKUP($A1775,'2'!$X:$AB,3,FALSE)</f>
        <v>0</v>
      </c>
      <c r="G1775" s="144">
        <f>VLOOKUP($A1775,'2'!$X:$AB,4,FALSE)</f>
        <v>0</v>
      </c>
      <c r="H1775" s="343">
        <f>VLOOKUP($A1775,'2'!$X:$AB,5,FALSE)</f>
        <v>0</v>
      </c>
      <c r="J1775" s="144">
        <v>4.2</v>
      </c>
      <c r="K1775" s="144">
        <v>3106</v>
      </c>
      <c r="L1775" s="144" t="s">
        <v>5975</v>
      </c>
      <c r="M1775" s="144" t="s">
        <v>188</v>
      </c>
      <c r="N1775" s="144" t="s">
        <v>266</v>
      </c>
      <c r="O1775" s="343">
        <v>4.2</v>
      </c>
    </row>
    <row r="1776" spans="1:15" s="144" customFormat="1" ht="15">
      <c r="A1776" s="342">
        <v>1779</v>
      </c>
      <c r="B1776" s="144" t="s">
        <v>5981</v>
      </c>
      <c r="C1776" s="144" t="s">
        <v>5982</v>
      </c>
      <c r="D1776" s="144" t="s">
        <v>5983</v>
      </c>
      <c r="E1776" s="144" t="str">
        <f>VLOOKUP(A1776,'2'!$X:$AB,2,FALSE)</f>
        <v>Within an hour</v>
      </c>
      <c r="F1776" s="144">
        <f>VLOOKUP($A1776,'2'!$X:$AB,3,FALSE)</f>
        <v>1</v>
      </c>
      <c r="G1776" s="144">
        <f>VLOOKUP($A1776,'2'!$X:$AB,4,FALSE)</f>
        <v>0.77</v>
      </c>
      <c r="H1776" s="343" t="str">
        <f>VLOOKUP($A1776,'2'!$X:$AB,5,FALSE)</f>
        <v>No</v>
      </c>
      <c r="J1776" s="144">
        <v>14.72</v>
      </c>
      <c r="K1776" s="144">
        <v>3113</v>
      </c>
      <c r="L1776" s="144" t="s">
        <v>5984</v>
      </c>
      <c r="M1776" s="144" t="s">
        <v>188</v>
      </c>
      <c r="N1776" s="144" t="s">
        <v>369</v>
      </c>
      <c r="O1776" s="343">
        <v>14.72</v>
      </c>
    </row>
    <row r="1777" spans="1:15" s="144" customFormat="1" ht="15">
      <c r="A1777" s="342">
        <v>1780</v>
      </c>
      <c r="B1777" s="144" t="s">
        <v>5985</v>
      </c>
      <c r="C1777" s="144" t="s">
        <v>5986</v>
      </c>
      <c r="D1777" s="144" t="s">
        <v>5987</v>
      </c>
      <c r="E1777" s="144" t="str">
        <f>VLOOKUP(A1777,'2'!$X:$AB,2,FALSE)</f>
        <v>Within a day</v>
      </c>
      <c r="F1777" s="144">
        <f>VLOOKUP($A1777,'2'!$X:$AB,3,FALSE)</f>
        <v>0.7</v>
      </c>
      <c r="G1777" s="144">
        <f>VLOOKUP($A1777,'2'!$X:$AB,4,FALSE)</f>
        <v>0.7</v>
      </c>
      <c r="H1777" s="343" t="str">
        <f>VLOOKUP($A1777,'2'!$X:$AB,5,FALSE)</f>
        <v>No</v>
      </c>
      <c r="J1777" s="144">
        <v>6.47</v>
      </c>
      <c r="K1777" s="144">
        <v>3113</v>
      </c>
      <c r="L1777" s="144" t="s">
        <v>5984</v>
      </c>
      <c r="M1777" s="144" t="s">
        <v>188</v>
      </c>
      <c r="N1777" s="144" t="s">
        <v>315</v>
      </c>
      <c r="O1777" s="343">
        <v>6.47</v>
      </c>
    </row>
    <row r="1778" spans="1:15" s="144" customFormat="1" ht="15">
      <c r="A1778" s="342">
        <v>1781</v>
      </c>
      <c r="B1778" s="144" t="s">
        <v>5988</v>
      </c>
      <c r="C1778" s="144" t="s">
        <v>5989</v>
      </c>
      <c r="D1778" s="144" t="s">
        <v>5990</v>
      </c>
      <c r="E1778" s="144">
        <f>VLOOKUP(A1778,'2'!$X:$AB,2,FALSE)</f>
        <v>0</v>
      </c>
      <c r="F1778" s="144">
        <f>VLOOKUP($A1778,'2'!$X:$AB,3,FALSE)</f>
        <v>0</v>
      </c>
      <c r="G1778" s="144">
        <f>VLOOKUP($A1778,'2'!$X:$AB,4,FALSE)</f>
        <v>0</v>
      </c>
      <c r="H1778" s="343">
        <f>VLOOKUP($A1778,'2'!$X:$AB,5,FALSE)</f>
        <v>0</v>
      </c>
      <c r="J1778" s="144">
        <v>8.99</v>
      </c>
      <c r="K1778" s="144">
        <v>3113</v>
      </c>
      <c r="L1778" s="144" t="s">
        <v>5984</v>
      </c>
      <c r="M1778" s="144" t="s">
        <v>164</v>
      </c>
      <c r="N1778" s="144" t="s">
        <v>165</v>
      </c>
      <c r="O1778" s="343">
        <v>8.99</v>
      </c>
    </row>
    <row r="1779" spans="1:15" s="144" customFormat="1" ht="15">
      <c r="A1779" s="342">
        <v>1782</v>
      </c>
      <c r="B1779" s="144" t="s">
        <v>5991</v>
      </c>
      <c r="C1779" s="144" t="s">
        <v>5992</v>
      </c>
      <c r="D1779" s="144" t="s">
        <v>5990</v>
      </c>
      <c r="E1779" s="144" t="str">
        <f>VLOOKUP(A1779,'2'!$X:$AB,2,FALSE)</f>
        <v>Within a few hours</v>
      </c>
      <c r="F1779" s="144">
        <f>VLOOKUP($A1779,'2'!$X:$AB,3,FALSE)</f>
        <v>1</v>
      </c>
      <c r="G1779" s="144">
        <f>VLOOKUP($A1779,'2'!$X:$AB,4,FALSE)</f>
        <v>0.9</v>
      </c>
      <c r="H1779" s="343" t="str">
        <f>VLOOKUP($A1779,'2'!$X:$AB,5,FALSE)</f>
        <v>Yes</v>
      </c>
      <c r="J1779" s="144">
        <v>60</v>
      </c>
      <c r="K1779" s="144">
        <v>3119</v>
      </c>
      <c r="L1779" s="144" t="s">
        <v>5993</v>
      </c>
      <c r="M1779" s="144" t="s">
        <v>176</v>
      </c>
      <c r="N1779" s="144" t="s">
        <v>511</v>
      </c>
      <c r="O1779" s="343">
        <v>60</v>
      </c>
    </row>
    <row r="1780" spans="1:15" s="144" customFormat="1" ht="15">
      <c r="A1780" s="342">
        <v>1783</v>
      </c>
      <c r="B1780" s="144" t="s">
        <v>5994</v>
      </c>
      <c r="C1780" s="144" t="s">
        <v>5995</v>
      </c>
      <c r="D1780" s="144" t="s">
        <v>5990</v>
      </c>
      <c r="E1780" s="144">
        <f>VLOOKUP(A1780,'2'!$X:$AB,2,FALSE)</f>
        <v>0</v>
      </c>
      <c r="F1780" s="144">
        <f>VLOOKUP($A1780,'2'!$X:$AB,3,FALSE)</f>
        <v>0</v>
      </c>
      <c r="G1780" s="144">
        <f>VLOOKUP($A1780,'2'!$X:$AB,4,FALSE)</f>
        <v>0</v>
      </c>
      <c r="H1780" s="343">
        <f>VLOOKUP($A1780,'2'!$X:$AB,5,FALSE)</f>
        <v>0</v>
      </c>
      <c r="J1780" s="144">
        <v>19.989999999999998</v>
      </c>
      <c r="K1780" s="144">
        <v>3120</v>
      </c>
      <c r="L1780" s="144" t="s">
        <v>5996</v>
      </c>
      <c r="M1780" s="144" t="s">
        <v>188</v>
      </c>
      <c r="N1780" s="144" t="s">
        <v>369</v>
      </c>
      <c r="O1780" s="343">
        <v>19.989999999999998</v>
      </c>
    </row>
    <row r="1781" spans="1:15" s="144" customFormat="1" ht="15">
      <c r="A1781" s="342">
        <v>1784</v>
      </c>
      <c r="B1781" s="144" t="s">
        <v>5997</v>
      </c>
      <c r="C1781" s="144" t="s">
        <v>5998</v>
      </c>
      <c r="D1781" s="144" t="s">
        <v>5999</v>
      </c>
      <c r="E1781" s="144" t="str">
        <f>VLOOKUP(A1781,'2'!$X:$AB,2,FALSE)</f>
        <v>Within a day</v>
      </c>
      <c r="F1781" s="144">
        <f>VLOOKUP($A1781,'2'!$X:$AB,3,FALSE)</f>
        <v>1</v>
      </c>
      <c r="G1781" s="144">
        <f>VLOOKUP($A1781,'2'!$X:$AB,4,FALSE)</f>
        <v>0.92</v>
      </c>
      <c r="H1781" s="343" t="str">
        <f>VLOOKUP($A1781,'2'!$X:$AB,5,FALSE)</f>
        <v>Yes</v>
      </c>
      <c r="J1781" s="144">
        <v>6.05</v>
      </c>
      <c r="K1781" s="144">
        <v>3123</v>
      </c>
      <c r="L1781" s="144" t="s">
        <v>6000</v>
      </c>
      <c r="M1781" s="144" t="s">
        <v>188</v>
      </c>
      <c r="N1781" s="144" t="s">
        <v>369</v>
      </c>
      <c r="O1781" s="343">
        <v>6.05</v>
      </c>
    </row>
    <row r="1782" spans="1:15" s="144" customFormat="1" ht="15">
      <c r="A1782" s="342">
        <v>1785</v>
      </c>
      <c r="B1782" s="144" t="s">
        <v>6001</v>
      </c>
      <c r="C1782" s="144" t="s">
        <v>6002</v>
      </c>
      <c r="D1782" s="144" t="s">
        <v>6003</v>
      </c>
      <c r="E1782" s="144" t="str">
        <f>VLOOKUP(A1782,'2'!$X:$AB,2,FALSE)</f>
        <v>Within a day</v>
      </c>
      <c r="F1782" s="144">
        <f>VLOOKUP($A1782,'2'!$X:$AB,3,FALSE)</f>
        <v>1</v>
      </c>
      <c r="G1782" s="144">
        <f>VLOOKUP($A1782,'2'!$X:$AB,4,FALSE)</f>
        <v>0.98</v>
      </c>
      <c r="H1782" s="343" t="str">
        <f>VLOOKUP($A1782,'2'!$X:$AB,5,FALSE)</f>
        <v>Yes</v>
      </c>
      <c r="J1782" s="144">
        <v>9.07</v>
      </c>
      <c r="K1782" s="144">
        <v>3124</v>
      </c>
      <c r="L1782" s="144" t="s">
        <v>6004</v>
      </c>
      <c r="M1782" s="144" t="s">
        <v>188</v>
      </c>
      <c r="N1782" s="144" t="s">
        <v>369</v>
      </c>
      <c r="O1782" s="343">
        <v>9.07</v>
      </c>
    </row>
    <row r="1783" spans="1:15" s="144" customFormat="1" ht="15">
      <c r="A1783" s="342">
        <v>1786</v>
      </c>
      <c r="B1783" s="144" t="s">
        <v>6005</v>
      </c>
      <c r="C1783" s="144" t="s">
        <v>6006</v>
      </c>
      <c r="D1783" s="144" t="s">
        <v>6003</v>
      </c>
      <c r="E1783" s="144">
        <f>VLOOKUP(A1783,'2'!$X:$AB,2,FALSE)</f>
        <v>0</v>
      </c>
      <c r="F1783" s="144">
        <f>VLOOKUP($A1783,'2'!$X:$AB,3,FALSE)</f>
        <v>0</v>
      </c>
      <c r="G1783" s="144">
        <f>VLOOKUP($A1783,'2'!$X:$AB,4,FALSE)</f>
        <v>0</v>
      </c>
      <c r="H1783" s="343">
        <f>VLOOKUP($A1783,'2'!$X:$AB,5,FALSE)</f>
        <v>0</v>
      </c>
      <c r="J1783" s="144">
        <v>26.3</v>
      </c>
      <c r="K1783" s="144">
        <v>3125</v>
      </c>
      <c r="L1783" s="144" t="s">
        <v>6007</v>
      </c>
      <c r="M1783" s="144" t="s">
        <v>176</v>
      </c>
      <c r="N1783" s="144" t="s">
        <v>283</v>
      </c>
      <c r="O1783" s="343">
        <v>26.3</v>
      </c>
    </row>
    <row r="1784" spans="1:15" s="144" customFormat="1" ht="15">
      <c r="A1784" s="342">
        <v>1788</v>
      </c>
      <c r="B1784" s="144" t="s">
        <v>6008</v>
      </c>
      <c r="C1784" s="144" t="s">
        <v>6009</v>
      </c>
      <c r="D1784" s="144" t="s">
        <v>6010</v>
      </c>
      <c r="E1784" s="144" t="str">
        <f>VLOOKUP(A1784,'2'!$X:$AB,2,FALSE)</f>
        <v>Within a few hours</v>
      </c>
      <c r="F1784" s="144">
        <f>VLOOKUP($A1784,'2'!$X:$AB,3,FALSE)</f>
        <v>0.83</v>
      </c>
      <c r="G1784" s="144">
        <f>VLOOKUP($A1784,'2'!$X:$AB,4,FALSE)</f>
        <v>0.96</v>
      </c>
      <c r="H1784" s="343" t="str">
        <f>VLOOKUP($A1784,'2'!$X:$AB,5,FALSE)</f>
        <v>Yes</v>
      </c>
      <c r="J1784" s="144">
        <v>2.5</v>
      </c>
      <c r="K1784" s="144">
        <v>3128</v>
      </c>
      <c r="L1784" s="144" t="s">
        <v>6011</v>
      </c>
      <c r="M1784" s="144" t="s">
        <v>188</v>
      </c>
      <c r="N1784" s="144" t="s">
        <v>240</v>
      </c>
      <c r="O1784" s="343">
        <v>2.5</v>
      </c>
    </row>
    <row r="1785" spans="1:15" s="144" customFormat="1" ht="15">
      <c r="A1785" s="342">
        <v>1789</v>
      </c>
      <c r="B1785" s="144" t="s">
        <v>6012</v>
      </c>
      <c r="C1785" s="144" t="s">
        <v>6013</v>
      </c>
      <c r="D1785" s="144" t="s">
        <v>6010</v>
      </c>
      <c r="E1785" s="144" t="str">
        <f>VLOOKUP(A1785,'2'!$X:$AB,2,FALSE)</f>
        <v>Within a day</v>
      </c>
      <c r="F1785" s="144">
        <f>VLOOKUP($A1785,'2'!$X:$AB,3,FALSE)</f>
        <v>1</v>
      </c>
      <c r="G1785" s="144">
        <f>VLOOKUP($A1785,'2'!$X:$AB,4,FALSE)</f>
        <v>1</v>
      </c>
      <c r="H1785" s="343" t="str">
        <f>VLOOKUP($A1785,'2'!$X:$AB,5,FALSE)</f>
        <v>No</v>
      </c>
      <c r="J1785" s="144">
        <v>26.2</v>
      </c>
      <c r="K1785" s="144">
        <v>3132</v>
      </c>
      <c r="L1785" s="144" t="s">
        <v>6014</v>
      </c>
      <c r="M1785" s="144" t="s">
        <v>176</v>
      </c>
      <c r="N1785" s="144" t="s">
        <v>177</v>
      </c>
      <c r="O1785" s="343">
        <v>26.2</v>
      </c>
    </row>
    <row r="1786" spans="1:15" s="144" customFormat="1" ht="15">
      <c r="A1786" s="342">
        <v>1790</v>
      </c>
      <c r="B1786" s="144" t="s">
        <v>6015</v>
      </c>
      <c r="C1786" s="144" t="s">
        <v>6016</v>
      </c>
      <c r="D1786" s="144" t="s">
        <v>6017</v>
      </c>
      <c r="E1786" s="144">
        <f>VLOOKUP(A1786,'2'!$X:$AB,2,FALSE)</f>
        <v>0</v>
      </c>
      <c r="F1786" s="144">
        <f>VLOOKUP($A1786,'2'!$X:$AB,3,FALSE)</f>
        <v>0</v>
      </c>
      <c r="G1786" s="144">
        <f>VLOOKUP($A1786,'2'!$X:$AB,4,FALSE)</f>
        <v>0</v>
      </c>
      <c r="H1786" s="343">
        <f>VLOOKUP($A1786,'2'!$X:$AB,5,FALSE)</f>
        <v>0</v>
      </c>
      <c r="J1786" s="144">
        <v>3.99</v>
      </c>
      <c r="K1786" s="144">
        <v>3132</v>
      </c>
      <c r="L1786" s="144" t="s">
        <v>6014</v>
      </c>
      <c r="M1786" s="144" t="s">
        <v>188</v>
      </c>
      <c r="N1786" s="144" t="s">
        <v>708</v>
      </c>
      <c r="O1786" s="343">
        <v>3.99</v>
      </c>
    </row>
    <row r="1787" spans="1:15" s="144" customFormat="1" ht="15">
      <c r="A1787" s="342">
        <v>1791</v>
      </c>
      <c r="B1787" s="144" t="s">
        <v>6018</v>
      </c>
      <c r="C1787" s="144" t="s">
        <v>6019</v>
      </c>
      <c r="D1787" s="144" t="s">
        <v>6020</v>
      </c>
      <c r="E1787" s="144">
        <f>VLOOKUP(A1787,'2'!$X:$AB,2,FALSE)</f>
        <v>0</v>
      </c>
      <c r="F1787" s="144">
        <f>VLOOKUP($A1787,'2'!$X:$AB,3,FALSE)</f>
        <v>0</v>
      </c>
      <c r="G1787" s="144">
        <f>VLOOKUP($A1787,'2'!$X:$AB,4,FALSE)</f>
        <v>0</v>
      </c>
      <c r="H1787" s="343">
        <f>VLOOKUP($A1787,'2'!$X:$AB,5,FALSE)</f>
        <v>0</v>
      </c>
      <c r="J1787" s="144">
        <v>8.49</v>
      </c>
      <c r="K1787" s="144">
        <v>3133</v>
      </c>
      <c r="L1787" s="144" t="s">
        <v>6021</v>
      </c>
      <c r="M1787" s="144" t="s">
        <v>188</v>
      </c>
      <c r="N1787" s="144" t="s">
        <v>369</v>
      </c>
      <c r="O1787" s="343">
        <v>8.49</v>
      </c>
    </row>
    <row r="1788" spans="1:15" s="144" customFormat="1" ht="15">
      <c r="A1788" s="342">
        <v>1792</v>
      </c>
      <c r="B1788" s="144" t="s">
        <v>6022</v>
      </c>
      <c r="C1788" s="144" t="s">
        <v>6023</v>
      </c>
      <c r="D1788" s="144" t="s">
        <v>6020</v>
      </c>
      <c r="E1788" s="144">
        <f>VLOOKUP(A1788,'2'!$X:$AB,2,FALSE)</f>
        <v>0</v>
      </c>
      <c r="F1788" s="144">
        <f>VLOOKUP($A1788,'2'!$X:$AB,3,FALSE)</f>
        <v>0</v>
      </c>
      <c r="G1788" s="144">
        <f>VLOOKUP($A1788,'2'!$X:$AB,4,FALSE)</f>
        <v>0</v>
      </c>
      <c r="H1788" s="343">
        <f>VLOOKUP($A1788,'2'!$X:$AB,5,FALSE)</f>
        <v>0</v>
      </c>
      <c r="J1788" s="144">
        <v>0.75</v>
      </c>
      <c r="K1788" s="144">
        <v>3133</v>
      </c>
      <c r="L1788" s="144" t="s">
        <v>6021</v>
      </c>
      <c r="M1788" s="144" t="s">
        <v>188</v>
      </c>
      <c r="N1788" s="144" t="s">
        <v>229</v>
      </c>
      <c r="O1788" s="343">
        <v>0.75</v>
      </c>
    </row>
    <row r="1789" spans="1:15" s="144" customFormat="1" ht="15">
      <c r="A1789" s="342">
        <v>1793</v>
      </c>
      <c r="B1789" s="144" t="s">
        <v>6024</v>
      </c>
      <c r="C1789" s="144" t="s">
        <v>6025</v>
      </c>
      <c r="D1789" s="144" t="s">
        <v>6026</v>
      </c>
      <c r="E1789" s="144" t="str">
        <f>VLOOKUP(A1789,'2'!$X:$AB,2,FALSE)</f>
        <v>Within a few hours</v>
      </c>
      <c r="F1789" s="144">
        <f>VLOOKUP($A1789,'2'!$X:$AB,3,FALSE)</f>
        <v>1</v>
      </c>
      <c r="G1789" s="144">
        <f>VLOOKUP($A1789,'2'!$X:$AB,4,FALSE)</f>
        <v>1</v>
      </c>
      <c r="H1789" s="343" t="str">
        <f>VLOOKUP($A1789,'2'!$X:$AB,5,FALSE)</f>
        <v>No</v>
      </c>
      <c r="J1789" s="144">
        <v>7.78</v>
      </c>
      <c r="K1789" s="144">
        <v>3133</v>
      </c>
      <c r="L1789" s="144" t="s">
        <v>6021</v>
      </c>
      <c r="M1789" s="144" t="s">
        <v>188</v>
      </c>
      <c r="N1789" s="144" t="s">
        <v>369</v>
      </c>
      <c r="O1789" s="343">
        <v>7.78</v>
      </c>
    </row>
    <row r="1790" spans="1:15" s="144" customFormat="1" ht="15">
      <c r="A1790" s="342">
        <v>1794</v>
      </c>
      <c r="B1790" s="144" t="s">
        <v>6027</v>
      </c>
      <c r="C1790" s="144" t="s">
        <v>6028</v>
      </c>
      <c r="D1790" s="144" t="s">
        <v>6026</v>
      </c>
      <c r="E1790" s="144" t="str">
        <f>VLOOKUP(A1790,'2'!$X:$AB,2,FALSE)</f>
        <v>Within a day</v>
      </c>
      <c r="F1790" s="144">
        <f>VLOOKUP($A1790,'2'!$X:$AB,3,FALSE)</f>
        <v>1</v>
      </c>
      <c r="G1790" s="144">
        <f>VLOOKUP($A1790,'2'!$X:$AB,4,FALSE)</f>
        <v>1</v>
      </c>
      <c r="H1790" s="343" t="str">
        <f>VLOOKUP($A1790,'2'!$X:$AB,5,FALSE)</f>
        <v>Yes</v>
      </c>
      <c r="J1790" s="144">
        <v>8.99</v>
      </c>
      <c r="K1790" s="144">
        <v>3133</v>
      </c>
      <c r="L1790" s="144" t="s">
        <v>6021</v>
      </c>
      <c r="M1790" s="144" t="s">
        <v>164</v>
      </c>
      <c r="N1790" s="144" t="s">
        <v>582</v>
      </c>
      <c r="O1790" s="343">
        <v>8.99</v>
      </c>
    </row>
    <row r="1791" spans="1:15" s="144" customFormat="1" ht="15">
      <c r="A1791" s="342">
        <v>1795</v>
      </c>
      <c r="B1791" s="144" t="s">
        <v>6029</v>
      </c>
      <c r="C1791" s="144" t="s">
        <v>6030</v>
      </c>
      <c r="D1791" s="144" t="s">
        <v>6026</v>
      </c>
      <c r="E1791" s="144">
        <f>VLOOKUP(A1791,'2'!$X:$AB,2,FALSE)</f>
        <v>0</v>
      </c>
      <c r="F1791" s="144">
        <f>VLOOKUP($A1791,'2'!$X:$AB,3,FALSE)</f>
        <v>0</v>
      </c>
      <c r="G1791" s="144">
        <f>VLOOKUP($A1791,'2'!$X:$AB,4,FALSE)</f>
        <v>0</v>
      </c>
      <c r="H1791" s="343">
        <f>VLOOKUP($A1791,'2'!$X:$AB,5,FALSE)</f>
        <v>0</v>
      </c>
      <c r="J1791" s="144">
        <v>8.99</v>
      </c>
      <c r="K1791" s="144">
        <v>3133</v>
      </c>
      <c r="L1791" s="144" t="s">
        <v>6021</v>
      </c>
      <c r="M1791" s="144" t="s">
        <v>188</v>
      </c>
      <c r="N1791" s="144" t="s">
        <v>189</v>
      </c>
      <c r="O1791" s="343">
        <v>8.99</v>
      </c>
    </row>
    <row r="1792" spans="1:15" s="144" customFormat="1" ht="15">
      <c r="A1792" s="342">
        <v>1796</v>
      </c>
      <c r="B1792" s="144" t="s">
        <v>6031</v>
      </c>
      <c r="C1792" s="144" t="s">
        <v>6032</v>
      </c>
      <c r="D1792" s="144" t="s">
        <v>6033</v>
      </c>
      <c r="E1792" s="144" t="str">
        <f>VLOOKUP(A1792,'2'!$X:$AB,2,FALSE)</f>
        <v>Within an hour</v>
      </c>
      <c r="F1792" s="144">
        <f>VLOOKUP($A1792,'2'!$X:$AB,3,FALSE)</f>
        <v>1</v>
      </c>
      <c r="G1792" s="144">
        <f>VLOOKUP($A1792,'2'!$X:$AB,4,FALSE)</f>
        <v>0.92</v>
      </c>
      <c r="H1792" s="343" t="str">
        <f>VLOOKUP($A1792,'2'!$X:$AB,5,FALSE)</f>
        <v>Yes</v>
      </c>
      <c r="J1792" s="144">
        <v>8.08</v>
      </c>
      <c r="K1792" s="144">
        <v>3133</v>
      </c>
      <c r="L1792" s="144" t="s">
        <v>6021</v>
      </c>
      <c r="M1792" s="144" t="s">
        <v>188</v>
      </c>
      <c r="N1792" s="144" t="s">
        <v>266</v>
      </c>
      <c r="O1792" s="343">
        <v>8.08</v>
      </c>
    </row>
    <row r="1793" spans="1:15" s="144" customFormat="1" ht="15">
      <c r="A1793" s="342">
        <v>1797</v>
      </c>
      <c r="B1793" s="144" t="s">
        <v>6034</v>
      </c>
      <c r="C1793" s="144" t="s">
        <v>6035</v>
      </c>
      <c r="D1793" s="144" t="s">
        <v>6036</v>
      </c>
      <c r="E1793" s="144">
        <f>VLOOKUP(A1793,'2'!$X:$AB,2,FALSE)</f>
        <v>0</v>
      </c>
      <c r="F1793" s="144">
        <f>VLOOKUP($A1793,'2'!$X:$AB,3,FALSE)</f>
        <v>0</v>
      </c>
      <c r="G1793" s="144">
        <f>VLOOKUP($A1793,'2'!$X:$AB,4,FALSE)</f>
        <v>0</v>
      </c>
      <c r="H1793" s="343">
        <f>VLOOKUP($A1793,'2'!$X:$AB,5,FALSE)</f>
        <v>0</v>
      </c>
      <c r="J1793" s="144">
        <v>60.2</v>
      </c>
      <c r="K1793" s="144">
        <v>3136</v>
      </c>
      <c r="L1793" s="144" t="s">
        <v>6037</v>
      </c>
      <c r="M1793" s="144" t="s">
        <v>176</v>
      </c>
      <c r="N1793" s="144" t="s">
        <v>177</v>
      </c>
      <c r="O1793" s="343">
        <v>60.2</v>
      </c>
    </row>
    <row r="1794" spans="1:15" s="144" customFormat="1" ht="15">
      <c r="A1794" s="342">
        <v>1798</v>
      </c>
      <c r="B1794" s="144" t="s">
        <v>6038</v>
      </c>
      <c r="C1794" s="144" t="s">
        <v>6039</v>
      </c>
      <c r="D1794" s="144" t="s">
        <v>6040</v>
      </c>
      <c r="E1794" s="144">
        <f>VLOOKUP(A1794,'2'!$X:$AB,2,FALSE)</f>
        <v>0</v>
      </c>
      <c r="F1794" s="144">
        <f>VLOOKUP($A1794,'2'!$X:$AB,3,FALSE)</f>
        <v>0</v>
      </c>
      <c r="G1794" s="144">
        <f>VLOOKUP($A1794,'2'!$X:$AB,4,FALSE)</f>
        <v>0</v>
      </c>
      <c r="H1794" s="343">
        <f>VLOOKUP($A1794,'2'!$X:$AB,5,FALSE)</f>
        <v>0</v>
      </c>
      <c r="J1794" s="144">
        <v>19.989999999999998</v>
      </c>
      <c r="K1794" s="144">
        <v>3137</v>
      </c>
      <c r="L1794" s="144" t="s">
        <v>6041</v>
      </c>
      <c r="M1794" s="144" t="s">
        <v>188</v>
      </c>
      <c r="N1794" s="144" t="s">
        <v>369</v>
      </c>
      <c r="O1794" s="343">
        <v>19.989999999999998</v>
      </c>
    </row>
    <row r="1795" spans="1:15" s="144" customFormat="1" ht="15">
      <c r="A1795" s="342">
        <v>1799</v>
      </c>
      <c r="B1795" s="144" t="s">
        <v>6042</v>
      </c>
      <c r="C1795" s="144" t="s">
        <v>6043</v>
      </c>
      <c r="D1795" s="144" t="s">
        <v>6044</v>
      </c>
      <c r="E1795" s="144" t="str">
        <f>VLOOKUP(A1795,'2'!$X:$AB,2,FALSE)</f>
        <v>Within an hour</v>
      </c>
      <c r="F1795" s="144">
        <f>VLOOKUP($A1795,'2'!$X:$AB,3,FALSE)</f>
        <v>0.86</v>
      </c>
      <c r="G1795" s="144">
        <f>VLOOKUP($A1795,'2'!$X:$AB,4,FALSE)</f>
        <v>0.93</v>
      </c>
      <c r="H1795" s="343" t="str">
        <f>VLOOKUP($A1795,'2'!$X:$AB,5,FALSE)</f>
        <v>Yes</v>
      </c>
      <c r="J1795" s="144">
        <v>6.89</v>
      </c>
      <c r="K1795" s="144">
        <v>3138</v>
      </c>
      <c r="L1795" s="144" t="s">
        <v>6045</v>
      </c>
      <c r="M1795" s="144" t="s">
        <v>164</v>
      </c>
      <c r="N1795" s="144" t="s">
        <v>708</v>
      </c>
      <c r="O1795" s="343">
        <v>6.89</v>
      </c>
    </row>
    <row r="1796" spans="1:15" s="144" customFormat="1" ht="15">
      <c r="A1796" s="342">
        <v>1800</v>
      </c>
      <c r="B1796" s="144" t="s">
        <v>6046</v>
      </c>
      <c r="C1796" s="144" t="s">
        <v>6047</v>
      </c>
      <c r="D1796" s="144" t="s">
        <v>6048</v>
      </c>
      <c r="E1796" s="144" t="str">
        <f>VLOOKUP(A1796,'2'!$X:$AB,2,FALSE)</f>
        <v>Within an hour</v>
      </c>
      <c r="F1796" s="144">
        <f>VLOOKUP($A1796,'2'!$X:$AB,3,FALSE)</f>
        <v>1</v>
      </c>
      <c r="G1796" s="144">
        <f>VLOOKUP($A1796,'2'!$X:$AB,4,FALSE)</f>
        <v>0.55000000000000004</v>
      </c>
      <c r="H1796" s="343" t="str">
        <f>VLOOKUP($A1796,'2'!$X:$AB,5,FALSE)</f>
        <v>No</v>
      </c>
      <c r="J1796" s="144">
        <v>57</v>
      </c>
      <c r="K1796" s="144">
        <v>3139</v>
      </c>
      <c r="L1796" s="144" t="s">
        <v>6049</v>
      </c>
      <c r="M1796" s="144" t="s">
        <v>176</v>
      </c>
      <c r="N1796" s="144" t="s">
        <v>177</v>
      </c>
      <c r="O1796" s="343">
        <v>57</v>
      </c>
    </row>
    <row r="1797" spans="1:15" s="144" customFormat="1" ht="15">
      <c r="A1797" s="342">
        <v>1801</v>
      </c>
      <c r="B1797" s="144" t="s">
        <v>6050</v>
      </c>
      <c r="C1797" s="144" t="s">
        <v>6051</v>
      </c>
      <c r="D1797" s="144" t="s">
        <v>6052</v>
      </c>
      <c r="E1797" s="144" t="str">
        <f>VLOOKUP(A1797,'2'!$X:$AB,2,FALSE)</f>
        <v>Within an hour</v>
      </c>
      <c r="F1797" s="144">
        <f>VLOOKUP($A1797,'2'!$X:$AB,3,FALSE)</f>
        <v>1</v>
      </c>
      <c r="G1797" s="144">
        <f>VLOOKUP($A1797,'2'!$X:$AB,4,FALSE)</f>
        <v>1</v>
      </c>
      <c r="H1797" s="343" t="str">
        <f>VLOOKUP($A1797,'2'!$X:$AB,5,FALSE)</f>
        <v>Yes</v>
      </c>
      <c r="J1797" s="144">
        <v>8.3699999999999992</v>
      </c>
      <c r="K1797" s="144">
        <v>3141</v>
      </c>
      <c r="L1797" s="144" t="s">
        <v>6053</v>
      </c>
      <c r="M1797" s="144" t="s">
        <v>188</v>
      </c>
      <c r="N1797" s="144" t="s">
        <v>574</v>
      </c>
      <c r="O1797" s="343">
        <v>8.3699999999999992</v>
      </c>
    </row>
    <row r="1798" spans="1:15" s="144" customFormat="1" ht="15">
      <c r="A1798" s="342">
        <v>1802</v>
      </c>
      <c r="B1798" s="144" t="s">
        <v>6054</v>
      </c>
      <c r="C1798" s="144" t="s">
        <v>6055</v>
      </c>
      <c r="D1798" s="144" t="s">
        <v>6052</v>
      </c>
      <c r="E1798" s="144" t="str">
        <f>VLOOKUP(A1798,'2'!$X:$AB,2,FALSE)</f>
        <v>Within an hour</v>
      </c>
      <c r="F1798" s="144">
        <f>VLOOKUP($A1798,'2'!$X:$AB,3,FALSE)</f>
        <v>0.8</v>
      </c>
      <c r="G1798" s="144">
        <f>VLOOKUP($A1798,'2'!$X:$AB,4,FALSE)</f>
        <v>0.94</v>
      </c>
      <c r="H1798" s="343" t="str">
        <f>VLOOKUP($A1798,'2'!$X:$AB,5,FALSE)</f>
        <v>Yes</v>
      </c>
      <c r="J1798" s="144">
        <v>35</v>
      </c>
      <c r="K1798" s="144">
        <v>3141</v>
      </c>
      <c r="L1798" s="144" t="s">
        <v>6053</v>
      </c>
      <c r="M1798" s="144" t="s">
        <v>164</v>
      </c>
      <c r="N1798" s="144" t="s">
        <v>463</v>
      </c>
      <c r="O1798" s="343">
        <v>35</v>
      </c>
    </row>
    <row r="1799" spans="1:15" s="144" customFormat="1" ht="15">
      <c r="A1799" s="342">
        <v>1803</v>
      </c>
      <c r="B1799" s="144" t="s">
        <v>6056</v>
      </c>
      <c r="C1799" s="144" t="s">
        <v>6057</v>
      </c>
      <c r="D1799" s="144" t="s">
        <v>6052</v>
      </c>
      <c r="E1799" s="144" t="str">
        <f>VLOOKUP(A1799,'2'!$X:$AB,2,FALSE)</f>
        <v>Within an hour</v>
      </c>
      <c r="F1799" s="144">
        <f>VLOOKUP($A1799,'2'!$X:$AB,3,FALSE)</f>
        <v>1</v>
      </c>
      <c r="G1799" s="144">
        <f>VLOOKUP($A1799,'2'!$X:$AB,4,FALSE)</f>
        <v>0.89</v>
      </c>
      <c r="H1799" s="343" t="str">
        <f>VLOOKUP($A1799,'2'!$X:$AB,5,FALSE)</f>
        <v>No</v>
      </c>
      <c r="J1799" s="144">
        <v>5.41</v>
      </c>
      <c r="K1799" s="144">
        <v>3143</v>
      </c>
      <c r="L1799" s="144" t="s">
        <v>6058</v>
      </c>
      <c r="M1799" s="144" t="s">
        <v>188</v>
      </c>
      <c r="N1799" s="144" t="s">
        <v>463</v>
      </c>
      <c r="O1799" s="343">
        <v>5.41</v>
      </c>
    </row>
    <row r="1800" spans="1:15" s="144" customFormat="1" ht="15">
      <c r="A1800" s="342">
        <v>1804</v>
      </c>
      <c r="B1800" s="144" t="s">
        <v>6059</v>
      </c>
      <c r="C1800" s="144" t="s">
        <v>6060</v>
      </c>
      <c r="D1800" s="144" t="s">
        <v>6061</v>
      </c>
      <c r="E1800" s="144" t="str">
        <f>VLOOKUP(A1800,'2'!$X:$AB,2,FALSE)</f>
        <v>Within a few hours</v>
      </c>
      <c r="F1800" s="144">
        <f>VLOOKUP($A1800,'2'!$X:$AB,3,FALSE)</f>
        <v>1</v>
      </c>
      <c r="G1800" s="144">
        <f>VLOOKUP($A1800,'2'!$X:$AB,4,FALSE)</f>
        <v>1</v>
      </c>
      <c r="H1800" s="343" t="str">
        <f>VLOOKUP($A1800,'2'!$X:$AB,5,FALSE)</f>
        <v>No</v>
      </c>
      <c r="J1800" s="144">
        <v>6.27</v>
      </c>
      <c r="K1800" s="144">
        <v>3146</v>
      </c>
      <c r="L1800" s="144" t="s">
        <v>6062</v>
      </c>
      <c r="M1800" s="144" t="s">
        <v>188</v>
      </c>
      <c r="N1800" s="144" t="s">
        <v>369</v>
      </c>
      <c r="O1800" s="343">
        <v>6.27</v>
      </c>
    </row>
    <row r="1801" spans="1:15" s="144" customFormat="1" ht="15">
      <c r="A1801" s="342">
        <v>1805</v>
      </c>
      <c r="B1801" s="144" t="s">
        <v>6063</v>
      </c>
      <c r="C1801" s="144" t="s">
        <v>6064</v>
      </c>
      <c r="D1801" s="144" t="s">
        <v>6065</v>
      </c>
      <c r="E1801" s="144" t="str">
        <f>VLOOKUP(A1801,'2'!$X:$AB,2,FALSE)</f>
        <v>Within an hour</v>
      </c>
      <c r="F1801" s="144">
        <f>VLOOKUP($A1801,'2'!$X:$AB,3,FALSE)</f>
        <v>1</v>
      </c>
      <c r="G1801" s="144">
        <f>VLOOKUP($A1801,'2'!$X:$AB,4,FALSE)</f>
        <v>0.96</v>
      </c>
      <c r="H1801" s="343" t="str">
        <f>VLOOKUP($A1801,'2'!$X:$AB,5,FALSE)</f>
        <v>Yes</v>
      </c>
      <c r="J1801" s="144">
        <v>1.93</v>
      </c>
      <c r="K1801" s="144">
        <v>3146</v>
      </c>
      <c r="L1801" s="144" t="s">
        <v>6062</v>
      </c>
      <c r="M1801" s="144" t="s">
        <v>164</v>
      </c>
      <c r="N1801" s="144" t="s">
        <v>315</v>
      </c>
      <c r="O1801" s="343">
        <v>1.93</v>
      </c>
    </row>
    <row r="1802" spans="1:15" s="144" customFormat="1" ht="15">
      <c r="A1802" s="342">
        <v>1806</v>
      </c>
      <c r="B1802" s="144" t="s">
        <v>6066</v>
      </c>
      <c r="C1802" s="144" t="s">
        <v>6067</v>
      </c>
      <c r="D1802" s="144" t="s">
        <v>6068</v>
      </c>
      <c r="E1802" s="144" t="str">
        <f>VLOOKUP(A1802,'2'!$X:$AB,2,FALSE)</f>
        <v>Within an hour</v>
      </c>
      <c r="F1802" s="144">
        <f>VLOOKUP($A1802,'2'!$X:$AB,3,FALSE)</f>
        <v>1</v>
      </c>
      <c r="G1802" s="144">
        <f>VLOOKUP($A1802,'2'!$X:$AB,4,FALSE)</f>
        <v>0.9</v>
      </c>
      <c r="H1802" s="343" t="str">
        <f>VLOOKUP($A1802,'2'!$X:$AB,5,FALSE)</f>
        <v>Yes</v>
      </c>
      <c r="J1802" s="144">
        <v>11.17</v>
      </c>
      <c r="K1802" s="144">
        <v>3148</v>
      </c>
      <c r="L1802" s="144" t="s">
        <v>6069</v>
      </c>
      <c r="M1802" s="144" t="s">
        <v>188</v>
      </c>
      <c r="N1802" s="144" t="s">
        <v>189</v>
      </c>
      <c r="O1802" s="343">
        <v>11.17</v>
      </c>
    </row>
    <row r="1803" spans="1:15" s="144" customFormat="1" ht="15">
      <c r="A1803" s="342">
        <v>1807</v>
      </c>
      <c r="B1803" s="144" t="s">
        <v>6070</v>
      </c>
      <c r="C1803" s="144" t="s">
        <v>6071</v>
      </c>
      <c r="D1803" s="144" t="s">
        <v>6068</v>
      </c>
      <c r="E1803" s="144" t="str">
        <f>VLOOKUP(A1803,'2'!$X:$AB,2,FALSE)</f>
        <v>Within an hour</v>
      </c>
      <c r="F1803" s="144">
        <f>VLOOKUP($A1803,'2'!$X:$AB,3,FALSE)</f>
        <v>1</v>
      </c>
      <c r="G1803" s="144">
        <f>VLOOKUP($A1803,'2'!$X:$AB,4,FALSE)</f>
        <v>0.71</v>
      </c>
      <c r="H1803" s="343" t="str">
        <f>VLOOKUP($A1803,'2'!$X:$AB,5,FALSE)</f>
        <v>Yes</v>
      </c>
      <c r="J1803" s="144">
        <v>58.95</v>
      </c>
      <c r="K1803" s="144">
        <v>3149</v>
      </c>
      <c r="L1803" s="144" t="s">
        <v>6072</v>
      </c>
      <c r="M1803" s="144" t="s">
        <v>176</v>
      </c>
      <c r="N1803" s="144" t="s">
        <v>177</v>
      </c>
      <c r="O1803" s="343">
        <v>58.95</v>
      </c>
    </row>
    <row r="1804" spans="1:15" s="144" customFormat="1" ht="15">
      <c r="A1804" s="342">
        <v>1808</v>
      </c>
      <c r="B1804" s="144" t="s">
        <v>6073</v>
      </c>
      <c r="C1804" s="144" t="s">
        <v>6074</v>
      </c>
      <c r="D1804" s="144" t="s">
        <v>6075</v>
      </c>
      <c r="E1804" s="144" t="str">
        <f>VLOOKUP(A1804,'2'!$X:$AB,2,FALSE)</f>
        <v>Within a few hours</v>
      </c>
      <c r="F1804" s="144">
        <f>VLOOKUP($A1804,'2'!$X:$AB,3,FALSE)</f>
        <v>1</v>
      </c>
      <c r="G1804" s="144">
        <f>VLOOKUP($A1804,'2'!$X:$AB,4,FALSE)</f>
        <v>0.98</v>
      </c>
      <c r="H1804" s="343" t="str">
        <f>VLOOKUP($A1804,'2'!$X:$AB,5,FALSE)</f>
        <v>No</v>
      </c>
      <c r="J1804" s="144">
        <v>46.2</v>
      </c>
      <c r="K1804" s="144">
        <v>3151</v>
      </c>
      <c r="L1804" s="144" t="s">
        <v>6076</v>
      </c>
      <c r="M1804" s="144" t="s">
        <v>176</v>
      </c>
      <c r="N1804" s="144" t="s">
        <v>511</v>
      </c>
      <c r="O1804" s="343">
        <v>46.2</v>
      </c>
    </row>
    <row r="1805" spans="1:15" s="144" customFormat="1" ht="15">
      <c r="A1805" s="342">
        <v>1809</v>
      </c>
      <c r="B1805" s="144" t="s">
        <v>6077</v>
      </c>
      <c r="C1805" s="144" t="s">
        <v>6078</v>
      </c>
      <c r="D1805" s="144" t="s">
        <v>6079</v>
      </c>
      <c r="E1805" s="144" t="str">
        <f>VLOOKUP(A1805,'2'!$X:$AB,2,FALSE)</f>
        <v>Within an hour</v>
      </c>
      <c r="F1805" s="144">
        <f>VLOOKUP($A1805,'2'!$X:$AB,3,FALSE)</f>
        <v>1</v>
      </c>
      <c r="G1805" s="144">
        <f>VLOOKUP($A1805,'2'!$X:$AB,4,FALSE)</f>
        <v>1</v>
      </c>
      <c r="H1805" s="343" t="str">
        <f>VLOOKUP($A1805,'2'!$X:$AB,5,FALSE)</f>
        <v>No</v>
      </c>
      <c r="J1805" s="144">
        <v>8.73</v>
      </c>
      <c r="K1805" s="144">
        <v>3151</v>
      </c>
      <c r="L1805" s="144" t="s">
        <v>6076</v>
      </c>
      <c r="M1805" s="144" t="s">
        <v>176</v>
      </c>
      <c r="N1805" s="144" t="s">
        <v>283</v>
      </c>
      <c r="O1805" s="343">
        <v>8.73</v>
      </c>
    </row>
    <row r="1806" spans="1:15" s="144" customFormat="1" ht="15">
      <c r="A1806" s="342">
        <v>1810</v>
      </c>
      <c r="B1806" s="144" t="s">
        <v>6080</v>
      </c>
      <c r="C1806" s="144" t="s">
        <v>6081</v>
      </c>
      <c r="D1806" s="144" t="s">
        <v>6079</v>
      </c>
      <c r="E1806" s="144" t="str">
        <f>VLOOKUP(A1806,'2'!$X:$AB,2,FALSE)</f>
        <v>Within a few hours</v>
      </c>
      <c r="F1806" s="144">
        <f>VLOOKUP($A1806,'2'!$X:$AB,3,FALSE)</f>
        <v>1</v>
      </c>
      <c r="G1806" s="144">
        <f>VLOOKUP($A1806,'2'!$X:$AB,4,FALSE)</f>
        <v>1</v>
      </c>
      <c r="H1806" s="343" t="str">
        <f>VLOOKUP($A1806,'2'!$X:$AB,5,FALSE)</f>
        <v>No</v>
      </c>
      <c r="J1806" s="144">
        <v>7.42</v>
      </c>
      <c r="K1806" s="144">
        <v>3151</v>
      </c>
      <c r="L1806" s="144" t="s">
        <v>6076</v>
      </c>
      <c r="M1806" s="144" t="s">
        <v>188</v>
      </c>
      <c r="N1806" s="144" t="s">
        <v>574</v>
      </c>
      <c r="O1806" s="343">
        <v>7.42</v>
      </c>
    </row>
    <row r="1807" spans="1:15" s="144" customFormat="1" ht="15">
      <c r="A1807" s="342">
        <v>1811</v>
      </c>
      <c r="B1807" s="144" t="s">
        <v>6082</v>
      </c>
      <c r="C1807" s="144" t="s">
        <v>6083</v>
      </c>
      <c r="D1807" s="144" t="s">
        <v>6084</v>
      </c>
      <c r="E1807" s="144" t="str">
        <f>VLOOKUP(A1807,'2'!$X:$AB,2,FALSE)</f>
        <v>Within a day</v>
      </c>
      <c r="F1807" s="144">
        <f>VLOOKUP($A1807,'2'!$X:$AB,3,FALSE)</f>
        <v>0.75</v>
      </c>
      <c r="G1807" s="144">
        <f>VLOOKUP($A1807,'2'!$X:$AB,4,FALSE)</f>
        <v>0.97</v>
      </c>
      <c r="H1807" s="343" t="str">
        <f>VLOOKUP($A1807,'2'!$X:$AB,5,FALSE)</f>
        <v>Yes</v>
      </c>
      <c r="J1807" s="144">
        <v>5.37</v>
      </c>
      <c r="K1807" s="144">
        <v>3151</v>
      </c>
      <c r="L1807" s="144" t="s">
        <v>6076</v>
      </c>
      <c r="M1807" s="144" t="s">
        <v>164</v>
      </c>
      <c r="N1807" s="144" t="s">
        <v>165</v>
      </c>
      <c r="O1807" s="343">
        <v>5.37</v>
      </c>
    </row>
    <row r="1808" spans="1:15" s="144" customFormat="1" ht="15">
      <c r="A1808" s="342">
        <v>1812</v>
      </c>
      <c r="B1808" s="144" t="s">
        <v>6085</v>
      </c>
      <c r="C1808" s="144" t="s">
        <v>6086</v>
      </c>
      <c r="D1808" s="144" t="s">
        <v>6087</v>
      </c>
      <c r="E1808" s="144">
        <f>VLOOKUP(A1808,'2'!$X:$AB,2,FALSE)</f>
        <v>0</v>
      </c>
      <c r="F1808" s="144">
        <f>VLOOKUP($A1808,'2'!$X:$AB,3,FALSE)</f>
        <v>0</v>
      </c>
      <c r="G1808" s="144">
        <f>VLOOKUP($A1808,'2'!$X:$AB,4,FALSE)</f>
        <v>0</v>
      </c>
      <c r="H1808" s="343">
        <f>VLOOKUP($A1808,'2'!$X:$AB,5,FALSE)</f>
        <v>0</v>
      </c>
      <c r="J1808" s="144">
        <v>3.26</v>
      </c>
      <c r="K1808" s="144">
        <v>3151</v>
      </c>
      <c r="L1808" s="144" t="s">
        <v>6076</v>
      </c>
      <c r="M1808" s="144" t="s">
        <v>188</v>
      </c>
      <c r="N1808" s="144" t="s">
        <v>574</v>
      </c>
      <c r="O1808" s="343">
        <v>3.26</v>
      </c>
    </row>
    <row r="1809" spans="1:15" s="144" customFormat="1" ht="15">
      <c r="A1809" s="342">
        <v>1813</v>
      </c>
      <c r="B1809" s="144" t="s">
        <v>6088</v>
      </c>
      <c r="C1809" s="144" t="s">
        <v>6089</v>
      </c>
      <c r="D1809" s="144" t="s">
        <v>6090</v>
      </c>
      <c r="E1809" s="144" t="str">
        <f>VLOOKUP(A1809,'2'!$X:$AB,2,FALSE)</f>
        <v>Within an hour</v>
      </c>
      <c r="F1809" s="144">
        <f>VLOOKUP($A1809,'2'!$X:$AB,3,FALSE)</f>
        <v>1</v>
      </c>
      <c r="G1809" s="144">
        <f>VLOOKUP($A1809,'2'!$X:$AB,4,FALSE)</f>
        <v>0.38</v>
      </c>
      <c r="H1809" s="343" t="str">
        <f>VLOOKUP($A1809,'2'!$X:$AB,5,FALSE)</f>
        <v>No</v>
      </c>
      <c r="J1809" s="144">
        <v>1.49</v>
      </c>
      <c r="K1809" s="144">
        <v>3151</v>
      </c>
      <c r="L1809" s="144" t="s">
        <v>6076</v>
      </c>
      <c r="M1809" s="144" t="s">
        <v>188</v>
      </c>
      <c r="N1809" s="144" t="s">
        <v>369</v>
      </c>
      <c r="O1809" s="343">
        <v>1.49</v>
      </c>
    </row>
    <row r="1810" spans="1:15" s="144" customFormat="1" ht="15">
      <c r="A1810" s="342">
        <v>1814</v>
      </c>
      <c r="B1810" s="144" t="s">
        <v>6091</v>
      </c>
      <c r="C1810" s="144" t="s">
        <v>6092</v>
      </c>
      <c r="D1810" s="144" t="s">
        <v>6090</v>
      </c>
      <c r="E1810" s="144">
        <f>VLOOKUP(A1810,'2'!$X:$AB,2,FALSE)</f>
        <v>0</v>
      </c>
      <c r="F1810" s="144">
        <f>VLOOKUP($A1810,'2'!$X:$AB,3,FALSE)</f>
        <v>0</v>
      </c>
      <c r="G1810" s="144">
        <f>VLOOKUP($A1810,'2'!$X:$AB,4,FALSE)</f>
        <v>0</v>
      </c>
      <c r="H1810" s="343">
        <f>VLOOKUP($A1810,'2'!$X:$AB,5,FALSE)</f>
        <v>0</v>
      </c>
      <c r="J1810" s="144">
        <v>8.99</v>
      </c>
      <c r="K1810" s="144">
        <v>3151</v>
      </c>
      <c r="L1810" s="144" t="s">
        <v>6076</v>
      </c>
      <c r="M1810" s="144" t="s">
        <v>188</v>
      </c>
      <c r="N1810" s="144" t="s">
        <v>189</v>
      </c>
      <c r="O1810" s="343">
        <v>8.99</v>
      </c>
    </row>
    <row r="1811" spans="1:15" s="144" customFormat="1" ht="15">
      <c r="A1811" s="342">
        <v>1815</v>
      </c>
      <c r="B1811" s="144" t="s">
        <v>6093</v>
      </c>
      <c r="C1811" s="144" t="s">
        <v>6094</v>
      </c>
      <c r="D1811" s="144" t="s">
        <v>6090</v>
      </c>
      <c r="E1811" s="144" t="str">
        <f>VLOOKUP(A1811,'2'!$X:$AB,2,FALSE)</f>
        <v>Within an hour</v>
      </c>
      <c r="F1811" s="144">
        <f>VLOOKUP($A1811,'2'!$X:$AB,3,FALSE)</f>
        <v>1</v>
      </c>
      <c r="G1811" s="144">
        <f>VLOOKUP($A1811,'2'!$X:$AB,4,FALSE)</f>
        <v>0.96</v>
      </c>
      <c r="H1811" s="343" t="str">
        <f>VLOOKUP($A1811,'2'!$X:$AB,5,FALSE)</f>
        <v>No</v>
      </c>
      <c r="J1811" s="144">
        <v>13.99</v>
      </c>
      <c r="K1811" s="144">
        <v>3154</v>
      </c>
      <c r="L1811" s="144" t="s">
        <v>6095</v>
      </c>
      <c r="M1811" s="144" t="s">
        <v>164</v>
      </c>
      <c r="N1811" s="144" t="s">
        <v>283</v>
      </c>
      <c r="O1811" s="343">
        <v>13.99</v>
      </c>
    </row>
    <row r="1812" spans="1:15" s="144" customFormat="1" ht="15">
      <c r="A1812" s="342">
        <v>1816</v>
      </c>
      <c r="B1812" s="144" t="s">
        <v>6096</v>
      </c>
      <c r="C1812" s="144" t="s">
        <v>6097</v>
      </c>
      <c r="D1812" s="144" t="s">
        <v>6090</v>
      </c>
      <c r="E1812" s="144" t="str">
        <f>VLOOKUP(A1812,'2'!$X:$AB,2,FALSE)</f>
        <v>Within a few hours</v>
      </c>
      <c r="F1812" s="144">
        <f>VLOOKUP($A1812,'2'!$X:$AB,3,FALSE)</f>
        <v>0.8</v>
      </c>
      <c r="G1812" s="144">
        <f>VLOOKUP($A1812,'2'!$X:$AB,4,FALSE)</f>
        <v>0.42</v>
      </c>
      <c r="H1812" s="343" t="str">
        <f>VLOOKUP($A1812,'2'!$X:$AB,5,FALSE)</f>
        <v>No</v>
      </c>
      <c r="J1812" s="144">
        <v>9.4700000000000006</v>
      </c>
      <c r="K1812" s="144">
        <v>3154</v>
      </c>
      <c r="L1812" s="144" t="s">
        <v>6095</v>
      </c>
      <c r="M1812" s="144" t="s">
        <v>188</v>
      </c>
      <c r="N1812" s="144" t="s">
        <v>463</v>
      </c>
      <c r="O1812" s="343">
        <v>9.4700000000000006</v>
      </c>
    </row>
    <row r="1813" spans="1:15" s="144" customFormat="1" ht="15">
      <c r="A1813" s="342">
        <v>1817</v>
      </c>
      <c r="B1813" s="144" t="s">
        <v>6098</v>
      </c>
      <c r="C1813" s="144" t="s">
        <v>6099</v>
      </c>
      <c r="D1813" s="144" t="s">
        <v>6100</v>
      </c>
      <c r="E1813" s="144" t="str">
        <f>VLOOKUP(A1813,'2'!$X:$AB,2,FALSE)</f>
        <v>Within an hour</v>
      </c>
      <c r="F1813" s="144">
        <f>VLOOKUP($A1813,'2'!$X:$AB,3,FALSE)</f>
        <v>1</v>
      </c>
      <c r="G1813" s="144">
        <f>VLOOKUP($A1813,'2'!$X:$AB,4,FALSE)</f>
        <v>0.98</v>
      </c>
      <c r="H1813" s="343" t="str">
        <f>VLOOKUP($A1813,'2'!$X:$AB,5,FALSE)</f>
        <v>Yes</v>
      </c>
      <c r="J1813" s="144">
        <v>8.99</v>
      </c>
      <c r="K1813" s="144">
        <v>3154</v>
      </c>
      <c r="L1813" s="144" t="s">
        <v>6095</v>
      </c>
      <c r="M1813" s="144" t="s">
        <v>188</v>
      </c>
      <c r="N1813" s="144" t="s">
        <v>165</v>
      </c>
      <c r="O1813" s="343">
        <v>8.99</v>
      </c>
    </row>
    <row r="1814" spans="1:15" s="144" customFormat="1" ht="15">
      <c r="A1814" s="342">
        <v>1818</v>
      </c>
      <c r="B1814" s="144" t="s">
        <v>6101</v>
      </c>
      <c r="C1814" s="144" t="s">
        <v>6102</v>
      </c>
      <c r="D1814" s="144" t="s">
        <v>6100</v>
      </c>
      <c r="E1814" s="144" t="str">
        <f>VLOOKUP(A1814,'2'!$X:$AB,2,FALSE)</f>
        <v>Within a few hours</v>
      </c>
      <c r="F1814" s="144">
        <f>VLOOKUP($A1814,'2'!$X:$AB,3,FALSE)</f>
        <v>1</v>
      </c>
      <c r="G1814" s="144">
        <f>VLOOKUP($A1814,'2'!$X:$AB,4,FALSE)</f>
        <v>0.62</v>
      </c>
      <c r="H1814" s="343" t="str">
        <f>VLOOKUP($A1814,'2'!$X:$AB,5,FALSE)</f>
        <v>No</v>
      </c>
      <c r="J1814" s="144">
        <v>3.5</v>
      </c>
      <c r="K1814" s="144">
        <v>3155</v>
      </c>
      <c r="L1814" s="144" t="s">
        <v>6103</v>
      </c>
      <c r="M1814" s="144" t="s">
        <v>188</v>
      </c>
      <c r="N1814" s="144" t="s">
        <v>708</v>
      </c>
      <c r="O1814" s="343">
        <v>3.5</v>
      </c>
    </row>
    <row r="1815" spans="1:15" s="144" customFormat="1" ht="15">
      <c r="A1815" s="342">
        <v>1819</v>
      </c>
      <c r="B1815" s="144" t="s">
        <v>6104</v>
      </c>
      <c r="C1815" s="144" t="s">
        <v>6105</v>
      </c>
      <c r="D1815" s="144" t="s">
        <v>6100</v>
      </c>
      <c r="E1815" s="144" t="str">
        <f>VLOOKUP(A1815,'2'!$X:$AB,2,FALSE)</f>
        <v>Within an hour</v>
      </c>
      <c r="F1815" s="144">
        <f>VLOOKUP($A1815,'2'!$X:$AB,3,FALSE)</f>
        <v>1</v>
      </c>
      <c r="G1815" s="144">
        <f>VLOOKUP($A1815,'2'!$X:$AB,4,FALSE)</f>
        <v>0.91</v>
      </c>
      <c r="H1815" s="343" t="str">
        <f>VLOOKUP($A1815,'2'!$X:$AB,5,FALSE)</f>
        <v>Yes</v>
      </c>
      <c r="J1815" s="144">
        <v>14.36</v>
      </c>
      <c r="K1815" s="144">
        <v>3155</v>
      </c>
      <c r="L1815" s="144" t="s">
        <v>6103</v>
      </c>
      <c r="M1815" s="144" t="s">
        <v>176</v>
      </c>
      <c r="N1815" s="144" t="s">
        <v>177</v>
      </c>
      <c r="O1815" s="343">
        <v>14.36</v>
      </c>
    </row>
    <row r="1816" spans="1:15" s="144" customFormat="1" ht="15">
      <c r="A1816" s="342">
        <v>1820</v>
      </c>
      <c r="B1816" s="144" t="s">
        <v>6106</v>
      </c>
      <c r="C1816" s="144" t="s">
        <v>6107</v>
      </c>
      <c r="D1816" s="144" t="s">
        <v>6100</v>
      </c>
      <c r="E1816" s="144" t="str">
        <f>VLOOKUP(A1816,'2'!$X:$AB,2,FALSE)</f>
        <v>Within a few hours</v>
      </c>
      <c r="F1816" s="144">
        <f>VLOOKUP($A1816,'2'!$X:$AB,3,FALSE)</f>
        <v>1</v>
      </c>
      <c r="G1816" s="144">
        <f>VLOOKUP($A1816,'2'!$X:$AB,4,FALSE)</f>
        <v>0.97</v>
      </c>
      <c r="H1816" s="343" t="str">
        <f>VLOOKUP($A1816,'2'!$X:$AB,5,FALSE)</f>
        <v>Yes</v>
      </c>
      <c r="J1816" s="144">
        <v>35</v>
      </c>
      <c r="K1816" s="144">
        <v>3155</v>
      </c>
      <c r="L1816" s="144" t="s">
        <v>6103</v>
      </c>
      <c r="M1816" s="144" t="s">
        <v>188</v>
      </c>
      <c r="N1816" s="144" t="s">
        <v>463</v>
      </c>
      <c r="O1816" s="343">
        <v>35</v>
      </c>
    </row>
    <row r="1817" spans="1:15" s="144" customFormat="1" ht="15">
      <c r="A1817" s="342">
        <v>1821</v>
      </c>
      <c r="B1817" s="144" t="s">
        <v>6108</v>
      </c>
      <c r="C1817" s="144" t="s">
        <v>6109</v>
      </c>
      <c r="D1817" s="144" t="s">
        <v>6100</v>
      </c>
      <c r="E1817" s="144">
        <f>VLOOKUP(A1817,'2'!$X:$AB,2,FALSE)</f>
        <v>0</v>
      </c>
      <c r="F1817" s="144">
        <f>VLOOKUP($A1817,'2'!$X:$AB,3,FALSE)</f>
        <v>0</v>
      </c>
      <c r="G1817" s="144">
        <f>VLOOKUP($A1817,'2'!$X:$AB,4,FALSE)</f>
        <v>0</v>
      </c>
      <c r="H1817" s="343">
        <f>VLOOKUP($A1817,'2'!$X:$AB,5,FALSE)</f>
        <v>0</v>
      </c>
      <c r="J1817" s="144">
        <v>5.5</v>
      </c>
      <c r="K1817" s="144">
        <v>3155</v>
      </c>
      <c r="L1817" s="144" t="s">
        <v>6103</v>
      </c>
      <c r="M1817" s="144" t="s">
        <v>188</v>
      </c>
      <c r="N1817" s="144" t="s">
        <v>582</v>
      </c>
      <c r="O1817" s="343">
        <v>5.5</v>
      </c>
    </row>
    <row r="1818" spans="1:15" s="144" customFormat="1" ht="15">
      <c r="A1818" s="342">
        <v>1822</v>
      </c>
      <c r="B1818" s="144" t="s">
        <v>6110</v>
      </c>
      <c r="C1818" s="144" t="s">
        <v>6111</v>
      </c>
      <c r="D1818" s="144" t="s">
        <v>6112</v>
      </c>
      <c r="E1818" s="144" t="str">
        <f>VLOOKUP(A1818,'2'!$X:$AB,2,FALSE)</f>
        <v>Within a day</v>
      </c>
      <c r="F1818" s="144">
        <f>VLOOKUP($A1818,'2'!$X:$AB,3,FALSE)</f>
        <v>1</v>
      </c>
      <c r="G1818" s="144">
        <f>VLOOKUP($A1818,'2'!$X:$AB,4,FALSE)</f>
        <v>1</v>
      </c>
      <c r="H1818" s="343" t="str">
        <f>VLOOKUP($A1818,'2'!$X:$AB,5,FALSE)</f>
        <v>Yes</v>
      </c>
      <c r="J1818" s="144">
        <v>57</v>
      </c>
      <c r="K1818" s="144">
        <v>3167</v>
      </c>
      <c r="L1818" s="144" t="s">
        <v>6113</v>
      </c>
      <c r="M1818" s="144" t="s">
        <v>176</v>
      </c>
      <c r="N1818" s="144" t="s">
        <v>177</v>
      </c>
      <c r="O1818" s="343">
        <v>57</v>
      </c>
    </row>
    <row r="1819" spans="1:15" s="144" customFormat="1" ht="15">
      <c r="A1819" s="342">
        <v>1823</v>
      </c>
      <c r="B1819" s="144" t="s">
        <v>6114</v>
      </c>
      <c r="C1819" s="144" t="s">
        <v>6115</v>
      </c>
      <c r="D1819" s="144" t="s">
        <v>6116</v>
      </c>
      <c r="E1819" s="144">
        <f>VLOOKUP(A1819,'2'!$X:$AB,2,FALSE)</f>
        <v>0</v>
      </c>
      <c r="F1819" s="144">
        <f>VLOOKUP($A1819,'2'!$X:$AB,3,FALSE)</f>
        <v>0</v>
      </c>
      <c r="G1819" s="144">
        <f>VLOOKUP($A1819,'2'!$X:$AB,4,FALSE)</f>
        <v>0</v>
      </c>
      <c r="H1819" s="343">
        <f>VLOOKUP($A1819,'2'!$X:$AB,5,FALSE)</f>
        <v>0</v>
      </c>
      <c r="J1819" s="144">
        <v>7.44</v>
      </c>
      <c r="K1819" s="144">
        <v>3167</v>
      </c>
      <c r="L1819" s="144" t="s">
        <v>6113</v>
      </c>
      <c r="M1819" s="144" t="s">
        <v>188</v>
      </c>
      <c r="N1819" s="144" t="s">
        <v>315</v>
      </c>
      <c r="O1819" s="343">
        <v>7.44</v>
      </c>
    </row>
    <row r="1820" spans="1:15" s="144" customFormat="1" ht="15">
      <c r="A1820" s="342">
        <v>1824</v>
      </c>
      <c r="B1820" s="144" t="s">
        <v>6117</v>
      </c>
      <c r="C1820" s="144" t="s">
        <v>6118</v>
      </c>
      <c r="D1820" s="144" t="s">
        <v>6116</v>
      </c>
      <c r="E1820" s="144" t="str">
        <f>VLOOKUP(A1820,'2'!$X:$AB,2,FALSE)</f>
        <v>Within an hour</v>
      </c>
      <c r="F1820" s="144">
        <f>VLOOKUP($A1820,'2'!$X:$AB,3,FALSE)</f>
        <v>1</v>
      </c>
      <c r="G1820" s="144">
        <f>VLOOKUP($A1820,'2'!$X:$AB,4,FALSE)</f>
        <v>1</v>
      </c>
      <c r="H1820" s="343" t="str">
        <f>VLOOKUP($A1820,'2'!$X:$AB,5,FALSE)</f>
        <v>Yes</v>
      </c>
      <c r="J1820" s="144">
        <v>0.83</v>
      </c>
      <c r="K1820" s="144">
        <v>3167</v>
      </c>
      <c r="L1820" s="144" t="s">
        <v>6113</v>
      </c>
      <c r="M1820" s="144" t="s">
        <v>188</v>
      </c>
      <c r="N1820" s="144" t="s">
        <v>165</v>
      </c>
      <c r="O1820" s="343">
        <v>0.83</v>
      </c>
    </row>
    <row r="1821" spans="1:15" s="144" customFormat="1" ht="15">
      <c r="A1821" s="342">
        <v>1825</v>
      </c>
      <c r="B1821" s="144" t="s">
        <v>6119</v>
      </c>
      <c r="C1821" s="144" t="s">
        <v>6120</v>
      </c>
      <c r="D1821" s="144" t="s">
        <v>6116</v>
      </c>
      <c r="E1821" s="144" t="str">
        <f>VLOOKUP(A1821,'2'!$X:$AB,2,FALSE)</f>
        <v>Within a day</v>
      </c>
      <c r="F1821" s="144">
        <f>VLOOKUP($A1821,'2'!$X:$AB,3,FALSE)</f>
        <v>1</v>
      </c>
      <c r="G1821" s="144">
        <f>VLOOKUP($A1821,'2'!$X:$AB,4,FALSE)</f>
        <v>0.5</v>
      </c>
      <c r="H1821" s="343" t="str">
        <f>VLOOKUP($A1821,'2'!$X:$AB,5,FALSE)</f>
        <v>No</v>
      </c>
      <c r="J1821" s="144">
        <v>11.15</v>
      </c>
      <c r="K1821" s="144">
        <v>3169</v>
      </c>
      <c r="L1821" s="144" t="s">
        <v>6121</v>
      </c>
      <c r="M1821" s="144" t="s">
        <v>164</v>
      </c>
      <c r="N1821" s="144" t="s">
        <v>315</v>
      </c>
      <c r="O1821" s="343">
        <v>11.15</v>
      </c>
    </row>
    <row r="1822" spans="1:15" s="144" customFormat="1" ht="15">
      <c r="A1822" s="342">
        <v>1826</v>
      </c>
      <c r="B1822" s="144" t="s">
        <v>6122</v>
      </c>
      <c r="C1822" s="144" t="s">
        <v>6123</v>
      </c>
      <c r="D1822" s="144" t="s">
        <v>6124</v>
      </c>
      <c r="E1822" s="144" t="str">
        <f>VLOOKUP(A1822,'2'!$X:$AB,2,FALSE)</f>
        <v>Within a few hours</v>
      </c>
      <c r="F1822" s="144">
        <f>VLOOKUP($A1822,'2'!$X:$AB,3,FALSE)</f>
        <v>1</v>
      </c>
      <c r="G1822" s="144">
        <f>VLOOKUP($A1822,'2'!$X:$AB,4,FALSE)</f>
        <v>0.96</v>
      </c>
      <c r="H1822" s="343" t="str">
        <f>VLOOKUP($A1822,'2'!$X:$AB,5,FALSE)</f>
        <v>Yes</v>
      </c>
      <c r="J1822" s="144">
        <v>5.47</v>
      </c>
      <c r="K1822" s="144">
        <v>3170</v>
      </c>
      <c r="L1822" s="144" t="s">
        <v>6125</v>
      </c>
      <c r="M1822" s="144" t="s">
        <v>188</v>
      </c>
      <c r="N1822" s="144" t="s">
        <v>315</v>
      </c>
      <c r="O1822" s="343">
        <v>5.47</v>
      </c>
    </row>
    <row r="1823" spans="1:15" s="144" customFormat="1" ht="15">
      <c r="A1823" s="342">
        <v>1827</v>
      </c>
      <c r="B1823" s="144" t="s">
        <v>6126</v>
      </c>
      <c r="C1823" s="144" t="s">
        <v>6127</v>
      </c>
      <c r="D1823" s="144" t="s">
        <v>6124</v>
      </c>
      <c r="E1823" s="144" t="str">
        <f>VLOOKUP(A1823,'2'!$X:$AB,2,FALSE)</f>
        <v>Within a few hours</v>
      </c>
      <c r="F1823" s="144">
        <f>VLOOKUP($A1823,'2'!$X:$AB,3,FALSE)</f>
        <v>0.75</v>
      </c>
      <c r="G1823" s="144">
        <f>VLOOKUP($A1823,'2'!$X:$AB,4,FALSE)</f>
        <v>0</v>
      </c>
      <c r="H1823" s="343" t="str">
        <f>VLOOKUP($A1823,'2'!$X:$AB,5,FALSE)</f>
        <v>No</v>
      </c>
      <c r="J1823" s="144">
        <v>6.5</v>
      </c>
      <c r="K1823" s="144">
        <v>3176</v>
      </c>
      <c r="L1823" s="144" t="s">
        <v>6128</v>
      </c>
      <c r="M1823" s="144" t="s">
        <v>188</v>
      </c>
      <c r="N1823" s="144" t="s">
        <v>582</v>
      </c>
      <c r="O1823" s="343">
        <v>6.5</v>
      </c>
    </row>
    <row r="1824" spans="1:15" s="144" customFormat="1" ht="15">
      <c r="A1824" s="342">
        <v>1828</v>
      </c>
      <c r="B1824" s="144" t="s">
        <v>6129</v>
      </c>
      <c r="C1824" s="144" t="s">
        <v>6130</v>
      </c>
      <c r="D1824" s="144" t="s">
        <v>6131</v>
      </c>
      <c r="E1824" s="144" t="str">
        <f>VLOOKUP(A1824,'2'!$X:$AB,2,FALSE)</f>
        <v>Within an hour</v>
      </c>
      <c r="F1824" s="144">
        <f>VLOOKUP($A1824,'2'!$X:$AB,3,FALSE)</f>
        <v>1</v>
      </c>
      <c r="G1824" s="144">
        <f>VLOOKUP($A1824,'2'!$X:$AB,4,FALSE)</f>
        <v>0.84</v>
      </c>
      <c r="H1824" s="343" t="str">
        <f>VLOOKUP($A1824,'2'!$X:$AB,5,FALSE)</f>
        <v>Yes</v>
      </c>
      <c r="J1824" s="144">
        <v>36.61</v>
      </c>
      <c r="K1824" s="144">
        <v>3176</v>
      </c>
      <c r="L1824" s="144" t="s">
        <v>6128</v>
      </c>
      <c r="M1824" s="144" t="s">
        <v>176</v>
      </c>
      <c r="N1824" s="144" t="s">
        <v>597</v>
      </c>
      <c r="O1824" s="343">
        <v>36.61</v>
      </c>
    </row>
    <row r="1825" spans="1:15" s="144" customFormat="1" ht="15">
      <c r="A1825" s="342">
        <v>1829</v>
      </c>
      <c r="B1825" s="144" t="s">
        <v>6132</v>
      </c>
      <c r="C1825" s="144" t="s">
        <v>6133</v>
      </c>
      <c r="D1825" s="144" t="s">
        <v>6131</v>
      </c>
      <c r="E1825" s="144" t="str">
        <f>VLOOKUP(A1825,'2'!$X:$AB,2,FALSE)</f>
        <v>Within a day</v>
      </c>
      <c r="F1825" s="144">
        <f>VLOOKUP($A1825,'2'!$X:$AB,3,FALSE)</f>
        <v>0.82</v>
      </c>
      <c r="G1825" s="144">
        <f>VLOOKUP($A1825,'2'!$X:$AB,4,FALSE)</f>
        <v>0.88</v>
      </c>
      <c r="H1825" s="343" t="str">
        <f>VLOOKUP($A1825,'2'!$X:$AB,5,FALSE)</f>
        <v>No</v>
      </c>
      <c r="J1825" s="144">
        <v>1.39</v>
      </c>
      <c r="K1825" s="144">
        <v>3176</v>
      </c>
      <c r="L1825" s="144" t="s">
        <v>6128</v>
      </c>
      <c r="M1825" s="144" t="s">
        <v>188</v>
      </c>
      <c r="N1825" s="144" t="s">
        <v>240</v>
      </c>
      <c r="O1825" s="343">
        <v>1.39</v>
      </c>
    </row>
    <row r="1826" spans="1:15" s="144" customFormat="1" ht="15">
      <c r="A1826" s="342">
        <v>1830</v>
      </c>
      <c r="B1826" s="144" t="s">
        <v>6134</v>
      </c>
      <c r="C1826" s="144" t="s">
        <v>6135</v>
      </c>
      <c r="D1826" s="144" t="s">
        <v>6131</v>
      </c>
      <c r="E1826" s="144" t="str">
        <f>VLOOKUP(A1826,'2'!$X:$AB,2,FALSE)</f>
        <v>Within an hour</v>
      </c>
      <c r="F1826" s="144">
        <f>VLOOKUP($A1826,'2'!$X:$AB,3,FALSE)</f>
        <v>1</v>
      </c>
      <c r="G1826" s="144">
        <f>VLOOKUP($A1826,'2'!$X:$AB,4,FALSE)</f>
        <v>1</v>
      </c>
      <c r="H1826" s="343" t="str">
        <f>VLOOKUP($A1826,'2'!$X:$AB,5,FALSE)</f>
        <v>Yes</v>
      </c>
      <c r="J1826" s="144">
        <v>10.84</v>
      </c>
      <c r="K1826" s="144">
        <v>3177</v>
      </c>
      <c r="L1826" s="144" t="s">
        <v>6136</v>
      </c>
      <c r="M1826" s="144" t="s">
        <v>188</v>
      </c>
      <c r="N1826" s="144" t="s">
        <v>189</v>
      </c>
      <c r="O1826" s="343">
        <v>10.84</v>
      </c>
    </row>
    <row r="1827" spans="1:15" s="144" customFormat="1" ht="15">
      <c r="A1827" s="342">
        <v>1831</v>
      </c>
      <c r="B1827" s="144" t="s">
        <v>6137</v>
      </c>
      <c r="C1827" s="144" t="s">
        <v>6138</v>
      </c>
      <c r="D1827" s="144" t="s">
        <v>6139</v>
      </c>
      <c r="E1827" s="144">
        <f>VLOOKUP(A1827,'2'!$X:$AB,2,FALSE)</f>
        <v>0</v>
      </c>
      <c r="F1827" s="144">
        <f>VLOOKUP($A1827,'2'!$X:$AB,3,FALSE)</f>
        <v>0</v>
      </c>
      <c r="G1827" s="144">
        <f>VLOOKUP($A1827,'2'!$X:$AB,4,FALSE)</f>
        <v>0</v>
      </c>
      <c r="H1827" s="343">
        <f>VLOOKUP($A1827,'2'!$X:$AB,5,FALSE)</f>
        <v>0</v>
      </c>
      <c r="J1827" s="144">
        <v>1</v>
      </c>
      <c r="K1827" s="144">
        <v>3177</v>
      </c>
      <c r="L1827" s="144" t="s">
        <v>6136</v>
      </c>
      <c r="M1827" s="144" t="s">
        <v>188</v>
      </c>
      <c r="N1827" s="144" t="s">
        <v>165</v>
      </c>
      <c r="O1827" s="343">
        <v>1</v>
      </c>
    </row>
    <row r="1828" spans="1:15" s="144" customFormat="1" ht="15">
      <c r="A1828" s="342">
        <v>1832</v>
      </c>
      <c r="B1828" s="144" t="s">
        <v>6140</v>
      </c>
      <c r="C1828" s="144" t="s">
        <v>6141</v>
      </c>
      <c r="D1828" s="144" t="s">
        <v>6142</v>
      </c>
      <c r="E1828" s="144" t="str">
        <f>VLOOKUP(A1828,'2'!$X:$AB,2,FALSE)</f>
        <v>Within a few hours</v>
      </c>
      <c r="F1828" s="144">
        <f>VLOOKUP($A1828,'2'!$X:$AB,3,FALSE)</f>
        <v>1</v>
      </c>
      <c r="G1828" s="144">
        <f>VLOOKUP($A1828,'2'!$X:$AB,4,FALSE)</f>
        <v>0.67</v>
      </c>
      <c r="H1828" s="343" t="str">
        <f>VLOOKUP($A1828,'2'!$X:$AB,5,FALSE)</f>
        <v>No</v>
      </c>
      <c r="J1828" s="144">
        <v>7.5</v>
      </c>
      <c r="K1828" s="144">
        <v>3179</v>
      </c>
      <c r="L1828" s="144" t="s">
        <v>6143</v>
      </c>
      <c r="M1828" s="144" t="s">
        <v>188</v>
      </c>
      <c r="N1828" s="144" t="s">
        <v>315</v>
      </c>
      <c r="O1828" s="343">
        <v>7.5</v>
      </c>
    </row>
    <row r="1829" spans="1:15" s="144" customFormat="1" ht="15">
      <c r="A1829" s="342">
        <v>1833</v>
      </c>
      <c r="B1829" s="144" t="s">
        <v>6144</v>
      </c>
      <c r="C1829" s="144" t="s">
        <v>6145</v>
      </c>
      <c r="D1829" s="144" t="s">
        <v>6142</v>
      </c>
      <c r="E1829" s="144" t="str">
        <f>VLOOKUP(A1829,'2'!$X:$AB,2,FALSE)</f>
        <v>Within an hour</v>
      </c>
      <c r="F1829" s="144">
        <f>VLOOKUP($A1829,'2'!$X:$AB,3,FALSE)</f>
        <v>1</v>
      </c>
      <c r="G1829" s="144">
        <f>VLOOKUP($A1829,'2'!$X:$AB,4,FALSE)</f>
        <v>0.92</v>
      </c>
      <c r="H1829" s="343" t="str">
        <f>VLOOKUP($A1829,'2'!$X:$AB,5,FALSE)</f>
        <v>Yes</v>
      </c>
      <c r="J1829" s="144">
        <v>35.89</v>
      </c>
      <c r="K1829" s="144">
        <v>3187</v>
      </c>
      <c r="L1829" s="144" t="s">
        <v>6146</v>
      </c>
      <c r="M1829" s="144" t="s">
        <v>176</v>
      </c>
      <c r="N1829" s="144" t="s">
        <v>597</v>
      </c>
      <c r="O1829" s="343">
        <v>35.89</v>
      </c>
    </row>
    <row r="1830" spans="1:15" s="144" customFormat="1" ht="15">
      <c r="A1830" s="342">
        <v>1834</v>
      </c>
      <c r="B1830" s="144" t="s">
        <v>6147</v>
      </c>
      <c r="C1830" s="144" t="s">
        <v>6148</v>
      </c>
      <c r="D1830" s="144" t="s">
        <v>6149</v>
      </c>
      <c r="E1830" s="144">
        <f>VLOOKUP(A1830,'2'!$X:$AB,2,FALSE)</f>
        <v>0</v>
      </c>
      <c r="F1830" s="144">
        <f>VLOOKUP($A1830,'2'!$X:$AB,3,FALSE)</f>
        <v>0</v>
      </c>
      <c r="G1830" s="144">
        <f>VLOOKUP($A1830,'2'!$X:$AB,4,FALSE)</f>
        <v>0</v>
      </c>
      <c r="H1830" s="343">
        <f>VLOOKUP($A1830,'2'!$X:$AB,5,FALSE)</f>
        <v>0</v>
      </c>
      <c r="J1830" s="144">
        <v>4.8099999999999996</v>
      </c>
      <c r="K1830" s="144">
        <v>3191</v>
      </c>
      <c r="L1830" s="144" t="s">
        <v>6150</v>
      </c>
      <c r="M1830" s="144" t="s">
        <v>188</v>
      </c>
      <c r="N1830" s="144" t="s">
        <v>266</v>
      </c>
      <c r="O1830" s="343">
        <v>4.8099999999999996</v>
      </c>
    </row>
    <row r="1831" spans="1:15" s="144" customFormat="1" ht="15">
      <c r="A1831" s="342">
        <v>1835</v>
      </c>
      <c r="B1831" s="144" t="s">
        <v>6151</v>
      </c>
      <c r="C1831" s="144" t="s">
        <v>6152</v>
      </c>
      <c r="D1831" s="144" t="s">
        <v>6153</v>
      </c>
      <c r="E1831" s="144">
        <f>VLOOKUP(A1831,'2'!$X:$AB,2,FALSE)</f>
        <v>0</v>
      </c>
      <c r="F1831" s="144">
        <f>VLOOKUP($A1831,'2'!$X:$AB,3,FALSE)</f>
        <v>0</v>
      </c>
      <c r="G1831" s="144">
        <f>VLOOKUP($A1831,'2'!$X:$AB,4,FALSE)</f>
        <v>0</v>
      </c>
      <c r="H1831" s="343">
        <f>VLOOKUP($A1831,'2'!$X:$AB,5,FALSE)</f>
        <v>0</v>
      </c>
      <c r="J1831" s="144">
        <v>6.66</v>
      </c>
      <c r="K1831" s="144">
        <v>3191</v>
      </c>
      <c r="L1831" s="144" t="s">
        <v>6150</v>
      </c>
      <c r="M1831" s="144" t="s">
        <v>188</v>
      </c>
      <c r="N1831" s="144" t="s">
        <v>240</v>
      </c>
      <c r="O1831" s="343">
        <v>6.66</v>
      </c>
    </row>
    <row r="1832" spans="1:15" s="144" customFormat="1" ht="15">
      <c r="A1832" s="342">
        <v>1836</v>
      </c>
      <c r="B1832" s="144" t="s">
        <v>6154</v>
      </c>
      <c r="C1832" s="144" t="s">
        <v>6155</v>
      </c>
      <c r="D1832" s="144" t="s">
        <v>6153</v>
      </c>
      <c r="E1832" s="144" t="str">
        <f>VLOOKUP(A1832,'2'!$X:$AB,2,FALSE)</f>
        <v>A few days or more</v>
      </c>
      <c r="F1832" s="144">
        <f>VLOOKUP($A1832,'2'!$X:$AB,3,FALSE)</f>
        <v>0.33</v>
      </c>
      <c r="G1832" s="144">
        <f>VLOOKUP($A1832,'2'!$X:$AB,4,FALSE)</f>
        <v>0.89</v>
      </c>
      <c r="H1832" s="343" t="str">
        <f>VLOOKUP($A1832,'2'!$X:$AB,5,FALSE)</f>
        <v>No</v>
      </c>
      <c r="J1832" s="144">
        <v>7.54</v>
      </c>
      <c r="K1832" s="144">
        <v>3194</v>
      </c>
      <c r="L1832" s="144" t="s">
        <v>6156</v>
      </c>
      <c r="M1832" s="144" t="s">
        <v>188</v>
      </c>
      <c r="N1832" s="144" t="s">
        <v>315</v>
      </c>
      <c r="O1832" s="343">
        <v>7.54</v>
      </c>
    </row>
    <row r="1833" spans="1:15" s="144" customFormat="1" ht="15">
      <c r="A1833" s="342">
        <v>1837</v>
      </c>
      <c r="B1833" s="144" t="s">
        <v>6157</v>
      </c>
      <c r="C1833" s="144" t="s">
        <v>6158</v>
      </c>
      <c r="D1833" s="144" t="s">
        <v>6159</v>
      </c>
      <c r="E1833" s="144" t="str">
        <f>VLOOKUP(A1833,'2'!$X:$AB,2,FALSE)</f>
        <v>Within a day</v>
      </c>
      <c r="F1833" s="144">
        <f>VLOOKUP($A1833,'2'!$X:$AB,3,FALSE)</f>
        <v>0.9</v>
      </c>
      <c r="G1833" s="144">
        <f>VLOOKUP($A1833,'2'!$X:$AB,4,FALSE)</f>
        <v>0.4</v>
      </c>
      <c r="H1833" s="343" t="str">
        <f>VLOOKUP($A1833,'2'!$X:$AB,5,FALSE)</f>
        <v>No</v>
      </c>
      <c r="J1833" s="144">
        <v>8.18</v>
      </c>
      <c r="K1833" s="144">
        <v>3194</v>
      </c>
      <c r="L1833" s="144" t="s">
        <v>6156</v>
      </c>
      <c r="M1833" s="144" t="s">
        <v>188</v>
      </c>
      <c r="N1833" s="144" t="s">
        <v>315</v>
      </c>
      <c r="O1833" s="343">
        <v>8.18</v>
      </c>
    </row>
    <row r="1834" spans="1:15" s="144" customFormat="1" ht="15">
      <c r="A1834" s="342">
        <v>1838</v>
      </c>
      <c r="B1834" s="144" t="s">
        <v>6160</v>
      </c>
      <c r="C1834" s="144" t="s">
        <v>6161</v>
      </c>
      <c r="D1834" s="144" t="s">
        <v>6159</v>
      </c>
      <c r="E1834" s="144" t="str">
        <f>VLOOKUP(A1834,'2'!$X:$AB,2,FALSE)</f>
        <v>Within an hour</v>
      </c>
      <c r="F1834" s="144">
        <f>VLOOKUP($A1834,'2'!$X:$AB,3,FALSE)</f>
        <v>1</v>
      </c>
      <c r="G1834" s="144">
        <f>VLOOKUP($A1834,'2'!$X:$AB,4,FALSE)</f>
        <v>1</v>
      </c>
      <c r="H1834" s="343" t="str">
        <f>VLOOKUP($A1834,'2'!$X:$AB,5,FALSE)</f>
        <v>Yes</v>
      </c>
      <c r="J1834" s="144">
        <v>15.59</v>
      </c>
      <c r="K1834" s="144">
        <v>3196</v>
      </c>
      <c r="L1834" s="144" t="s">
        <v>6162</v>
      </c>
      <c r="M1834" s="144" t="s">
        <v>176</v>
      </c>
      <c r="N1834" s="144" t="s">
        <v>283</v>
      </c>
      <c r="O1834" s="343">
        <v>15.59</v>
      </c>
    </row>
    <row r="1835" spans="1:15" s="144" customFormat="1" ht="15">
      <c r="A1835" s="342">
        <v>1839</v>
      </c>
      <c r="B1835" s="144" t="s">
        <v>6163</v>
      </c>
      <c r="C1835" s="144" t="s">
        <v>6164</v>
      </c>
      <c r="D1835" s="144" t="s">
        <v>6165</v>
      </c>
      <c r="E1835" s="144">
        <f>VLOOKUP(A1835,'2'!$X:$AB,2,FALSE)</f>
        <v>0</v>
      </c>
      <c r="F1835" s="144">
        <f>VLOOKUP($A1835,'2'!$X:$AB,3,FALSE)</f>
        <v>0</v>
      </c>
      <c r="G1835" s="144">
        <f>VLOOKUP($A1835,'2'!$X:$AB,4,FALSE)</f>
        <v>0</v>
      </c>
      <c r="H1835" s="343">
        <f>VLOOKUP($A1835,'2'!$X:$AB,5,FALSE)</f>
        <v>0</v>
      </c>
      <c r="J1835" s="144">
        <v>15.59</v>
      </c>
      <c r="K1835" s="144">
        <v>3197</v>
      </c>
      <c r="L1835" s="144" t="s">
        <v>6166</v>
      </c>
      <c r="M1835" s="144" t="s">
        <v>176</v>
      </c>
      <c r="N1835" s="144" t="s">
        <v>283</v>
      </c>
      <c r="O1835" s="343">
        <v>15.59</v>
      </c>
    </row>
    <row r="1836" spans="1:15" s="144" customFormat="1" ht="15">
      <c r="A1836" s="342">
        <v>1840</v>
      </c>
      <c r="B1836" s="144" t="s">
        <v>6167</v>
      </c>
      <c r="C1836" s="144" t="s">
        <v>6168</v>
      </c>
      <c r="D1836" s="144" t="s">
        <v>6165</v>
      </c>
      <c r="E1836" s="144" t="str">
        <f>VLOOKUP(A1836,'2'!$X:$AB,2,FALSE)</f>
        <v>Within an hour</v>
      </c>
      <c r="F1836" s="144">
        <f>VLOOKUP($A1836,'2'!$X:$AB,3,FALSE)</f>
        <v>1</v>
      </c>
      <c r="G1836" s="144">
        <f>VLOOKUP($A1836,'2'!$X:$AB,4,FALSE)</f>
        <v>0.96</v>
      </c>
      <c r="H1836" s="343" t="str">
        <f>VLOOKUP($A1836,'2'!$X:$AB,5,FALSE)</f>
        <v>Yes</v>
      </c>
      <c r="J1836" s="144">
        <v>0.96</v>
      </c>
      <c r="K1836" s="144">
        <v>3205</v>
      </c>
      <c r="L1836" s="144" t="s">
        <v>6169</v>
      </c>
      <c r="M1836" s="144" t="s">
        <v>188</v>
      </c>
      <c r="N1836" s="144" t="s">
        <v>165</v>
      </c>
      <c r="O1836" s="343">
        <v>0.96</v>
      </c>
    </row>
    <row r="1837" spans="1:15" s="144" customFormat="1" ht="15">
      <c r="A1837" s="342">
        <v>1841</v>
      </c>
      <c r="B1837" s="144" t="s">
        <v>6170</v>
      </c>
      <c r="C1837" s="144" t="s">
        <v>6171</v>
      </c>
      <c r="D1837" s="144" t="s">
        <v>6165</v>
      </c>
      <c r="E1837" s="144" t="str">
        <f>VLOOKUP(A1837,'2'!$X:$AB,2,FALSE)</f>
        <v>Within a day</v>
      </c>
      <c r="F1837" s="144">
        <f>VLOOKUP($A1837,'2'!$X:$AB,3,FALSE)</f>
        <v>1</v>
      </c>
      <c r="G1837" s="144">
        <f>VLOOKUP($A1837,'2'!$X:$AB,4,FALSE)</f>
        <v>0.9</v>
      </c>
      <c r="H1837" s="343" t="str">
        <f>VLOOKUP($A1837,'2'!$X:$AB,5,FALSE)</f>
        <v>Yes</v>
      </c>
      <c r="J1837" s="144">
        <v>4</v>
      </c>
      <c r="K1837" s="144">
        <v>3206</v>
      </c>
      <c r="L1837" s="144" t="s">
        <v>6172</v>
      </c>
      <c r="M1837" s="144" t="s">
        <v>188</v>
      </c>
      <c r="N1837" s="144" t="s">
        <v>582</v>
      </c>
      <c r="O1837" s="343">
        <v>4</v>
      </c>
    </row>
    <row r="1838" spans="1:15" s="144" customFormat="1" ht="15">
      <c r="A1838" s="342">
        <v>1842</v>
      </c>
      <c r="B1838" s="144" t="s">
        <v>6173</v>
      </c>
      <c r="C1838" s="144" t="s">
        <v>6174</v>
      </c>
      <c r="D1838" s="144" t="s">
        <v>6175</v>
      </c>
      <c r="E1838" s="144">
        <f>VLOOKUP(A1838,'2'!$X:$AB,2,FALSE)</f>
        <v>0</v>
      </c>
      <c r="F1838" s="144">
        <f>VLOOKUP($A1838,'2'!$X:$AB,3,FALSE)</f>
        <v>0</v>
      </c>
      <c r="G1838" s="144">
        <f>VLOOKUP($A1838,'2'!$X:$AB,4,FALSE)</f>
        <v>0</v>
      </c>
      <c r="H1838" s="343">
        <f>VLOOKUP($A1838,'2'!$X:$AB,5,FALSE)</f>
        <v>0</v>
      </c>
      <c r="J1838" s="144">
        <v>18.059999999999999</v>
      </c>
      <c r="K1838" s="144">
        <v>3206</v>
      </c>
      <c r="L1838" s="144" t="s">
        <v>6172</v>
      </c>
      <c r="M1838" s="144" t="s">
        <v>164</v>
      </c>
      <c r="N1838" s="144" t="s">
        <v>177</v>
      </c>
      <c r="O1838" s="343">
        <v>18.059999999999999</v>
      </c>
    </row>
    <row r="1839" spans="1:15" s="144" customFormat="1" ht="15">
      <c r="A1839" s="342">
        <v>1843</v>
      </c>
      <c r="B1839" s="144" t="s">
        <v>6176</v>
      </c>
      <c r="C1839" s="144" t="s">
        <v>6177</v>
      </c>
      <c r="D1839" s="144" t="s">
        <v>6178</v>
      </c>
      <c r="E1839" s="144">
        <f>VLOOKUP(A1839,'2'!$X:$AB,2,FALSE)</f>
        <v>0</v>
      </c>
      <c r="F1839" s="144">
        <f>VLOOKUP($A1839,'2'!$X:$AB,3,FALSE)</f>
        <v>0</v>
      </c>
      <c r="G1839" s="144">
        <f>VLOOKUP($A1839,'2'!$X:$AB,4,FALSE)</f>
        <v>0</v>
      </c>
      <c r="H1839" s="343">
        <f>VLOOKUP($A1839,'2'!$X:$AB,5,FALSE)</f>
        <v>0</v>
      </c>
      <c r="J1839" s="144">
        <v>5.09</v>
      </c>
      <c r="K1839" s="144">
        <v>3206</v>
      </c>
      <c r="L1839" s="144" t="s">
        <v>6172</v>
      </c>
      <c r="M1839" s="144" t="s">
        <v>188</v>
      </c>
      <c r="N1839" s="144" t="s">
        <v>315</v>
      </c>
      <c r="O1839" s="343">
        <v>5.09</v>
      </c>
    </row>
    <row r="1840" spans="1:15" s="144" customFormat="1" ht="15">
      <c r="A1840" s="342">
        <v>1844</v>
      </c>
      <c r="B1840" s="144" t="s">
        <v>6179</v>
      </c>
      <c r="C1840" s="144" t="s">
        <v>6180</v>
      </c>
      <c r="D1840" s="144" t="s">
        <v>6181</v>
      </c>
      <c r="E1840" s="144" t="str">
        <f>VLOOKUP(A1840,'2'!$X:$AB,2,FALSE)</f>
        <v>Within an hour</v>
      </c>
      <c r="F1840" s="144">
        <f>VLOOKUP($A1840,'2'!$X:$AB,3,FALSE)</f>
        <v>1</v>
      </c>
      <c r="G1840" s="144">
        <f>VLOOKUP($A1840,'2'!$X:$AB,4,FALSE)</f>
        <v>1</v>
      </c>
      <c r="H1840" s="343" t="str">
        <f>VLOOKUP($A1840,'2'!$X:$AB,5,FALSE)</f>
        <v>Yes</v>
      </c>
      <c r="J1840" s="144">
        <v>4.62</v>
      </c>
      <c r="K1840" s="144">
        <v>3209</v>
      </c>
      <c r="L1840" s="144" t="s">
        <v>6182</v>
      </c>
      <c r="M1840" s="144" t="s">
        <v>164</v>
      </c>
      <c r="N1840" s="144" t="s">
        <v>582</v>
      </c>
      <c r="O1840" s="343">
        <v>4.62</v>
      </c>
    </row>
    <row r="1841" spans="1:15" s="144" customFormat="1" ht="15">
      <c r="A1841" s="342">
        <v>1845</v>
      </c>
      <c r="B1841" s="144" t="s">
        <v>6183</v>
      </c>
      <c r="C1841" s="144" t="s">
        <v>6184</v>
      </c>
      <c r="D1841" s="144" t="s">
        <v>6181</v>
      </c>
      <c r="E1841" s="144" t="str">
        <f>VLOOKUP(A1841,'2'!$X:$AB,2,FALSE)</f>
        <v>A few days or more</v>
      </c>
      <c r="F1841" s="144">
        <f>VLOOKUP($A1841,'2'!$X:$AB,3,FALSE)</f>
        <v>0</v>
      </c>
      <c r="G1841" s="144">
        <f>VLOOKUP($A1841,'2'!$X:$AB,4,FALSE)</f>
        <v>0.8</v>
      </c>
      <c r="H1841" s="343" t="str">
        <f>VLOOKUP($A1841,'2'!$X:$AB,5,FALSE)</f>
        <v>No</v>
      </c>
      <c r="J1841" s="144">
        <v>0.49</v>
      </c>
      <c r="K1841" s="144">
        <v>3211</v>
      </c>
      <c r="L1841" s="144" t="s">
        <v>6185</v>
      </c>
      <c r="M1841" s="144" t="s">
        <v>188</v>
      </c>
      <c r="N1841" s="144" t="s">
        <v>447</v>
      </c>
      <c r="O1841" s="343">
        <v>0.49</v>
      </c>
    </row>
    <row r="1842" spans="1:15" s="144" customFormat="1" ht="15">
      <c r="A1842" s="342">
        <v>1846</v>
      </c>
      <c r="B1842" s="144" t="s">
        <v>6186</v>
      </c>
      <c r="C1842" s="144" t="s">
        <v>6187</v>
      </c>
      <c r="D1842" s="144" t="s">
        <v>6181</v>
      </c>
      <c r="E1842" s="144">
        <f>VLOOKUP(A1842,'2'!$X:$AB,2,FALSE)</f>
        <v>0</v>
      </c>
      <c r="F1842" s="144">
        <f>VLOOKUP($A1842,'2'!$X:$AB,3,FALSE)</f>
        <v>0</v>
      </c>
      <c r="G1842" s="144">
        <f>VLOOKUP($A1842,'2'!$X:$AB,4,FALSE)</f>
        <v>0</v>
      </c>
      <c r="H1842" s="343">
        <f>VLOOKUP($A1842,'2'!$X:$AB,5,FALSE)</f>
        <v>0</v>
      </c>
      <c r="J1842" s="144">
        <v>2.5</v>
      </c>
      <c r="K1842" s="144">
        <v>3211</v>
      </c>
      <c r="L1842" s="144" t="s">
        <v>6185</v>
      </c>
      <c r="M1842" s="144" t="s">
        <v>188</v>
      </c>
      <c r="N1842" s="144" t="s">
        <v>266</v>
      </c>
      <c r="O1842" s="343">
        <v>2.5</v>
      </c>
    </row>
    <row r="1843" spans="1:15" s="144" customFormat="1" ht="15">
      <c r="A1843" s="342">
        <v>1847</v>
      </c>
      <c r="B1843" s="144" t="s">
        <v>6188</v>
      </c>
      <c r="C1843" s="144" t="s">
        <v>6189</v>
      </c>
      <c r="D1843" s="144" t="s">
        <v>6181</v>
      </c>
      <c r="E1843" s="144" t="str">
        <f>VLOOKUP(A1843,'2'!$X:$AB,2,FALSE)</f>
        <v>Within an hour</v>
      </c>
      <c r="F1843" s="144">
        <f>VLOOKUP($A1843,'2'!$X:$AB,3,FALSE)</f>
        <v>0.83</v>
      </c>
      <c r="G1843" s="144">
        <f>VLOOKUP($A1843,'2'!$X:$AB,4,FALSE)</f>
        <v>1</v>
      </c>
      <c r="H1843" s="343" t="str">
        <f>VLOOKUP($A1843,'2'!$X:$AB,5,FALSE)</f>
        <v>Yes</v>
      </c>
      <c r="J1843" s="144">
        <v>1.5</v>
      </c>
      <c r="K1843" s="144">
        <v>3221</v>
      </c>
      <c r="L1843" s="144" t="s">
        <v>6190</v>
      </c>
      <c r="M1843" s="144" t="s">
        <v>188</v>
      </c>
      <c r="N1843" s="144" t="s">
        <v>165</v>
      </c>
      <c r="O1843" s="343">
        <v>1.5</v>
      </c>
    </row>
    <row r="1844" spans="1:15" s="144" customFormat="1" ht="15">
      <c r="A1844" s="342">
        <v>1848</v>
      </c>
      <c r="B1844" s="144" t="s">
        <v>6191</v>
      </c>
      <c r="C1844" s="144" t="s">
        <v>6192</v>
      </c>
      <c r="D1844" s="144" t="s">
        <v>6193</v>
      </c>
      <c r="E1844" s="144" t="str">
        <f>VLOOKUP(A1844,'2'!$X:$AB,2,FALSE)</f>
        <v>Within an hour</v>
      </c>
      <c r="F1844" s="144">
        <f>VLOOKUP($A1844,'2'!$X:$AB,3,FALSE)</f>
        <v>1</v>
      </c>
      <c r="G1844" s="144">
        <f>VLOOKUP($A1844,'2'!$X:$AB,4,FALSE)</f>
        <v>1</v>
      </c>
      <c r="H1844" s="343" t="str">
        <f>VLOOKUP($A1844,'2'!$X:$AB,5,FALSE)</f>
        <v>No</v>
      </c>
      <c r="J1844" s="144">
        <v>1.99</v>
      </c>
      <c r="K1844" s="144">
        <v>3222</v>
      </c>
      <c r="L1844" s="144" t="s">
        <v>6194</v>
      </c>
      <c r="M1844" s="144" t="s">
        <v>164</v>
      </c>
      <c r="N1844" s="144" t="s">
        <v>582</v>
      </c>
      <c r="O1844" s="343">
        <v>1.99</v>
      </c>
    </row>
    <row r="1845" spans="1:15" s="144" customFormat="1" ht="15">
      <c r="A1845" s="342">
        <v>1849</v>
      </c>
      <c r="B1845" s="144" t="s">
        <v>6195</v>
      </c>
      <c r="C1845" s="144" t="s">
        <v>6196</v>
      </c>
      <c r="D1845" s="144" t="s">
        <v>6193</v>
      </c>
      <c r="E1845" s="144" t="str">
        <f>VLOOKUP(A1845,'2'!$X:$AB,2,FALSE)</f>
        <v>Within a few hours</v>
      </c>
      <c r="F1845" s="144">
        <f>VLOOKUP($A1845,'2'!$X:$AB,3,FALSE)</f>
        <v>1</v>
      </c>
      <c r="G1845" s="144">
        <f>VLOOKUP($A1845,'2'!$X:$AB,4,FALSE)</f>
        <v>0.8</v>
      </c>
      <c r="H1845" s="343" t="str">
        <f>VLOOKUP($A1845,'2'!$X:$AB,5,FALSE)</f>
        <v>Yes</v>
      </c>
      <c r="J1845" s="144">
        <v>2.83</v>
      </c>
      <c r="K1845" s="144">
        <v>3222</v>
      </c>
      <c r="L1845" s="144" t="s">
        <v>6194</v>
      </c>
      <c r="M1845" s="144" t="s">
        <v>188</v>
      </c>
      <c r="N1845" s="144" t="s">
        <v>582</v>
      </c>
      <c r="O1845" s="343">
        <v>2.83</v>
      </c>
    </row>
    <row r="1846" spans="1:15" s="144" customFormat="1" ht="15">
      <c r="A1846" s="342">
        <v>1850</v>
      </c>
      <c r="B1846" s="144" t="s">
        <v>6197</v>
      </c>
      <c r="C1846" s="144" t="s">
        <v>6198</v>
      </c>
      <c r="D1846" s="144" t="s">
        <v>6193</v>
      </c>
      <c r="E1846" s="144" t="str">
        <f>VLOOKUP(A1846,'2'!$X:$AB,2,FALSE)</f>
        <v>Within a day</v>
      </c>
      <c r="F1846" s="144">
        <f>VLOOKUP($A1846,'2'!$X:$AB,3,FALSE)</f>
        <v>1</v>
      </c>
      <c r="G1846" s="144">
        <f>VLOOKUP($A1846,'2'!$X:$AB,4,FALSE)</f>
        <v>0.62</v>
      </c>
      <c r="H1846" s="343" t="str">
        <f>VLOOKUP($A1846,'2'!$X:$AB,5,FALSE)</f>
        <v>No</v>
      </c>
      <c r="J1846" s="144">
        <v>30</v>
      </c>
      <c r="K1846" s="144">
        <v>3224</v>
      </c>
      <c r="L1846" s="144" t="s">
        <v>6199</v>
      </c>
      <c r="M1846" s="144" t="s">
        <v>176</v>
      </c>
      <c r="N1846" s="144" t="s">
        <v>177</v>
      </c>
      <c r="O1846" s="343">
        <v>30</v>
      </c>
    </row>
    <row r="1847" spans="1:15" s="144" customFormat="1" ht="15">
      <c r="A1847" s="342">
        <v>1851</v>
      </c>
      <c r="B1847" s="144" t="s">
        <v>6200</v>
      </c>
      <c r="C1847" s="144" t="s">
        <v>6201</v>
      </c>
      <c r="D1847" s="144" t="s">
        <v>6193</v>
      </c>
      <c r="E1847" s="144" t="str">
        <f>VLOOKUP(A1847,'2'!$X:$AB,2,FALSE)</f>
        <v>Within an hour</v>
      </c>
      <c r="F1847" s="144">
        <f>VLOOKUP($A1847,'2'!$X:$AB,3,FALSE)</f>
        <v>1</v>
      </c>
      <c r="G1847" s="144">
        <f>VLOOKUP($A1847,'2'!$X:$AB,4,FALSE)</f>
        <v>0.84</v>
      </c>
      <c r="H1847" s="343" t="str">
        <f>VLOOKUP($A1847,'2'!$X:$AB,5,FALSE)</f>
        <v>No</v>
      </c>
      <c r="J1847" s="144">
        <v>68.02</v>
      </c>
      <c r="K1847" s="144">
        <v>3225</v>
      </c>
      <c r="L1847" s="144" t="s">
        <v>6202</v>
      </c>
      <c r="M1847" s="144" t="s">
        <v>176</v>
      </c>
      <c r="N1847" s="144" t="s">
        <v>708</v>
      </c>
      <c r="O1847" s="343">
        <v>68.02</v>
      </c>
    </row>
    <row r="1848" spans="1:15" s="144" customFormat="1" ht="15">
      <c r="A1848" s="342">
        <v>1852</v>
      </c>
      <c r="B1848" s="144" t="s">
        <v>6203</v>
      </c>
      <c r="C1848" s="144" t="s">
        <v>6204</v>
      </c>
      <c r="D1848" s="144" t="s">
        <v>6193</v>
      </c>
      <c r="E1848" s="144" t="str">
        <f>VLOOKUP(A1848,'2'!$X:$AB,2,FALSE)</f>
        <v>Within a few hours</v>
      </c>
      <c r="F1848" s="144">
        <f>VLOOKUP($A1848,'2'!$X:$AB,3,FALSE)</f>
        <v>1</v>
      </c>
      <c r="G1848" s="144">
        <f>VLOOKUP($A1848,'2'!$X:$AB,4,FALSE)</f>
        <v>1</v>
      </c>
      <c r="H1848" s="343" t="str">
        <f>VLOOKUP($A1848,'2'!$X:$AB,5,FALSE)</f>
        <v>No</v>
      </c>
      <c r="J1848" s="144">
        <v>19.989999999999998</v>
      </c>
      <c r="K1848" s="144">
        <v>3226</v>
      </c>
      <c r="L1848" s="144" t="s">
        <v>6205</v>
      </c>
      <c r="M1848" s="144" t="s">
        <v>188</v>
      </c>
      <c r="N1848" s="144" t="s">
        <v>240</v>
      </c>
      <c r="O1848" s="343">
        <v>19.989999999999998</v>
      </c>
    </row>
    <row r="1849" spans="1:15" s="144" customFormat="1" ht="15">
      <c r="A1849" s="342">
        <v>1853</v>
      </c>
      <c r="B1849" s="144" t="s">
        <v>6206</v>
      </c>
      <c r="C1849" s="144" t="s">
        <v>6207</v>
      </c>
      <c r="D1849" s="144" t="s">
        <v>6193</v>
      </c>
      <c r="E1849" s="144">
        <f>VLOOKUP(A1849,'2'!$X:$AB,2,FALSE)</f>
        <v>0</v>
      </c>
      <c r="F1849" s="144">
        <f>VLOOKUP($A1849,'2'!$X:$AB,3,FALSE)</f>
        <v>0</v>
      </c>
      <c r="G1849" s="144">
        <f>VLOOKUP($A1849,'2'!$X:$AB,4,FALSE)</f>
        <v>0</v>
      </c>
      <c r="H1849" s="343">
        <f>VLOOKUP($A1849,'2'!$X:$AB,5,FALSE)</f>
        <v>0</v>
      </c>
      <c r="J1849" s="144">
        <v>7.29</v>
      </c>
      <c r="K1849" s="144">
        <v>3226</v>
      </c>
      <c r="L1849" s="144" t="s">
        <v>6205</v>
      </c>
      <c r="M1849" s="144" t="s">
        <v>164</v>
      </c>
      <c r="N1849" s="144" t="s">
        <v>189</v>
      </c>
      <c r="O1849" s="343">
        <v>7.29</v>
      </c>
    </row>
    <row r="1850" spans="1:15" s="144" customFormat="1" ht="15">
      <c r="A1850" s="342">
        <v>1854</v>
      </c>
      <c r="B1850" s="144" t="s">
        <v>6208</v>
      </c>
      <c r="C1850" s="144" t="s">
        <v>6209</v>
      </c>
      <c r="D1850" s="144" t="s">
        <v>6193</v>
      </c>
      <c r="E1850" s="144" t="str">
        <f>VLOOKUP(A1850,'2'!$X:$AB,2,FALSE)</f>
        <v>Within an hour</v>
      </c>
      <c r="F1850" s="144">
        <f>VLOOKUP($A1850,'2'!$X:$AB,3,FALSE)</f>
        <v>1</v>
      </c>
      <c r="G1850" s="144">
        <f>VLOOKUP($A1850,'2'!$X:$AB,4,FALSE)</f>
        <v>0.98</v>
      </c>
      <c r="H1850" s="343" t="str">
        <f>VLOOKUP($A1850,'2'!$X:$AB,5,FALSE)</f>
        <v>Yes</v>
      </c>
      <c r="J1850" s="144">
        <v>0.94</v>
      </c>
      <c r="K1850" s="144">
        <v>3226</v>
      </c>
      <c r="L1850" s="144" t="s">
        <v>6205</v>
      </c>
      <c r="M1850" s="144" t="s">
        <v>188</v>
      </c>
      <c r="N1850" s="144" t="s">
        <v>165</v>
      </c>
      <c r="O1850" s="343">
        <v>0.94</v>
      </c>
    </row>
    <row r="1851" spans="1:15" s="144" customFormat="1" ht="15">
      <c r="A1851" s="342">
        <v>1855</v>
      </c>
      <c r="B1851" s="144" t="s">
        <v>6210</v>
      </c>
      <c r="C1851" s="144" t="s">
        <v>6211</v>
      </c>
      <c r="D1851" s="144" t="s">
        <v>6212</v>
      </c>
      <c r="E1851" s="144">
        <f>VLOOKUP(A1851,'2'!$X:$AB,2,FALSE)</f>
        <v>0</v>
      </c>
      <c r="F1851" s="144">
        <f>VLOOKUP($A1851,'2'!$X:$AB,3,FALSE)</f>
        <v>0</v>
      </c>
      <c r="G1851" s="144">
        <f>VLOOKUP($A1851,'2'!$X:$AB,4,FALSE)</f>
        <v>0</v>
      </c>
      <c r="H1851" s="343">
        <f>VLOOKUP($A1851,'2'!$X:$AB,5,FALSE)</f>
        <v>0</v>
      </c>
      <c r="J1851" s="144">
        <v>1.99</v>
      </c>
      <c r="K1851" s="144">
        <v>3226</v>
      </c>
      <c r="L1851" s="144" t="s">
        <v>6205</v>
      </c>
      <c r="M1851" s="144" t="s">
        <v>188</v>
      </c>
      <c r="N1851" s="144" t="s">
        <v>582</v>
      </c>
      <c r="O1851" s="343">
        <v>1.99</v>
      </c>
    </row>
    <row r="1852" spans="1:15" s="144" customFormat="1" ht="15">
      <c r="A1852" s="342">
        <v>1856</v>
      </c>
      <c r="B1852" s="144" t="s">
        <v>6213</v>
      </c>
      <c r="C1852" s="144" t="s">
        <v>6214</v>
      </c>
      <c r="D1852" s="144" t="s">
        <v>6215</v>
      </c>
      <c r="E1852" s="144" t="str">
        <f>VLOOKUP(A1852,'2'!$X:$AB,2,FALSE)</f>
        <v>Within an hour</v>
      </c>
      <c r="F1852" s="144">
        <f>VLOOKUP($A1852,'2'!$X:$AB,3,FALSE)</f>
        <v>0.97</v>
      </c>
      <c r="G1852" s="144">
        <f>VLOOKUP($A1852,'2'!$X:$AB,4,FALSE)</f>
        <v>0.85</v>
      </c>
      <c r="H1852" s="343" t="str">
        <f>VLOOKUP($A1852,'2'!$X:$AB,5,FALSE)</f>
        <v>Yes</v>
      </c>
      <c r="J1852" s="144">
        <v>2.99</v>
      </c>
      <c r="K1852" s="144">
        <v>3229</v>
      </c>
      <c r="L1852" s="144" t="s">
        <v>6216</v>
      </c>
      <c r="M1852" s="144" t="s">
        <v>188</v>
      </c>
      <c r="N1852" s="144" t="s">
        <v>369</v>
      </c>
      <c r="O1852" s="343">
        <v>2.99</v>
      </c>
    </row>
    <row r="1853" spans="1:15" s="144" customFormat="1" ht="15">
      <c r="A1853" s="342">
        <v>1857</v>
      </c>
      <c r="B1853" s="144" t="s">
        <v>6217</v>
      </c>
      <c r="C1853" s="144" t="s">
        <v>6218</v>
      </c>
      <c r="D1853" s="144" t="s">
        <v>6215</v>
      </c>
      <c r="E1853" s="144" t="str">
        <f>VLOOKUP(A1853,'2'!$X:$AB,2,FALSE)</f>
        <v>Within a few hours</v>
      </c>
      <c r="F1853" s="144">
        <f>VLOOKUP($A1853,'2'!$X:$AB,3,FALSE)</f>
        <v>0.98</v>
      </c>
      <c r="G1853" s="144">
        <f>VLOOKUP($A1853,'2'!$X:$AB,4,FALSE)</f>
        <v>0.99</v>
      </c>
      <c r="H1853" s="343" t="str">
        <f>VLOOKUP($A1853,'2'!$X:$AB,5,FALSE)</f>
        <v>No</v>
      </c>
      <c r="J1853" s="144">
        <v>8.99</v>
      </c>
      <c r="K1853" s="144">
        <v>3230</v>
      </c>
      <c r="L1853" s="144" t="s">
        <v>6219</v>
      </c>
      <c r="M1853" s="144" t="s">
        <v>188</v>
      </c>
      <c r="N1853" s="144" t="s">
        <v>582</v>
      </c>
      <c r="O1853" s="343">
        <v>8.99</v>
      </c>
    </row>
    <row r="1854" spans="1:15" s="144" customFormat="1" ht="15">
      <c r="A1854" s="342">
        <v>1858</v>
      </c>
      <c r="B1854" s="144" t="s">
        <v>6220</v>
      </c>
      <c r="C1854" s="144" t="s">
        <v>6221</v>
      </c>
      <c r="D1854" s="144" t="s">
        <v>6222</v>
      </c>
      <c r="E1854" s="144" t="str">
        <f>VLOOKUP(A1854,'2'!$X:$AB,2,FALSE)</f>
        <v>Within an hour</v>
      </c>
      <c r="F1854" s="144">
        <f>VLOOKUP($A1854,'2'!$X:$AB,3,FALSE)</f>
        <v>1</v>
      </c>
      <c r="G1854" s="144">
        <f>VLOOKUP($A1854,'2'!$X:$AB,4,FALSE)</f>
        <v>0.91</v>
      </c>
      <c r="H1854" s="343" t="str">
        <f>VLOOKUP($A1854,'2'!$X:$AB,5,FALSE)</f>
        <v>Yes</v>
      </c>
      <c r="J1854" s="144">
        <v>5.68</v>
      </c>
      <c r="K1854" s="144">
        <v>3230</v>
      </c>
      <c r="L1854" s="144" t="s">
        <v>6219</v>
      </c>
      <c r="M1854" s="144" t="s">
        <v>164</v>
      </c>
      <c r="N1854" s="144" t="s">
        <v>369</v>
      </c>
      <c r="O1854" s="343">
        <v>5.68</v>
      </c>
    </row>
    <row r="1855" spans="1:15" s="144" customFormat="1" ht="15">
      <c r="A1855" s="342">
        <v>1859</v>
      </c>
      <c r="B1855" s="144" t="s">
        <v>6223</v>
      </c>
      <c r="C1855" s="144" t="s">
        <v>6224</v>
      </c>
      <c r="D1855" s="144" t="s">
        <v>6222</v>
      </c>
      <c r="E1855" s="144" t="str">
        <f>VLOOKUP(A1855,'2'!$X:$AB,2,FALSE)</f>
        <v>Within an hour</v>
      </c>
      <c r="F1855" s="144">
        <f>VLOOKUP($A1855,'2'!$X:$AB,3,FALSE)</f>
        <v>1</v>
      </c>
      <c r="G1855" s="144">
        <f>VLOOKUP($A1855,'2'!$X:$AB,4,FALSE)</f>
        <v>0.81</v>
      </c>
      <c r="H1855" s="343" t="str">
        <f>VLOOKUP($A1855,'2'!$X:$AB,5,FALSE)</f>
        <v>Yes</v>
      </c>
      <c r="J1855" s="144">
        <v>5.86</v>
      </c>
      <c r="K1855" s="144">
        <v>3230</v>
      </c>
      <c r="L1855" s="144" t="s">
        <v>6219</v>
      </c>
      <c r="M1855" s="144" t="s">
        <v>164</v>
      </c>
      <c r="N1855" s="144" t="s">
        <v>315</v>
      </c>
      <c r="O1855" s="343">
        <v>5.86</v>
      </c>
    </row>
    <row r="1856" spans="1:15" s="144" customFormat="1" ht="15">
      <c r="A1856" s="342">
        <v>1860</v>
      </c>
      <c r="B1856" s="144" t="s">
        <v>6225</v>
      </c>
      <c r="C1856" s="144" t="s">
        <v>6226</v>
      </c>
      <c r="D1856" s="144" t="s">
        <v>6227</v>
      </c>
      <c r="E1856" s="144" t="str">
        <f>VLOOKUP(A1856,'2'!$X:$AB,2,FALSE)</f>
        <v>Within a few hours</v>
      </c>
      <c r="F1856" s="144">
        <f>VLOOKUP($A1856,'2'!$X:$AB,3,FALSE)</f>
        <v>0.8</v>
      </c>
      <c r="G1856" s="144">
        <f>VLOOKUP($A1856,'2'!$X:$AB,4,FALSE)</f>
        <v>0.76</v>
      </c>
      <c r="H1856" s="343" t="str">
        <f>VLOOKUP($A1856,'2'!$X:$AB,5,FALSE)</f>
        <v>No</v>
      </c>
      <c r="J1856" s="144">
        <v>5.92</v>
      </c>
      <c r="K1856" s="144">
        <v>3238</v>
      </c>
      <c r="L1856" s="144" t="s">
        <v>6228</v>
      </c>
      <c r="M1856" s="144" t="s">
        <v>188</v>
      </c>
      <c r="N1856" s="144" t="s">
        <v>266</v>
      </c>
      <c r="O1856" s="343">
        <v>5.92</v>
      </c>
    </row>
    <row r="1857" spans="1:15" s="144" customFormat="1" ht="15">
      <c r="A1857" s="342">
        <v>1861</v>
      </c>
      <c r="B1857" s="144" t="s">
        <v>6229</v>
      </c>
      <c r="C1857" s="144" t="s">
        <v>6230</v>
      </c>
      <c r="D1857" s="144" t="s">
        <v>6231</v>
      </c>
      <c r="E1857" s="144">
        <f>VLOOKUP(A1857,'2'!$X:$AB,2,FALSE)</f>
        <v>0</v>
      </c>
      <c r="F1857" s="144">
        <f>VLOOKUP($A1857,'2'!$X:$AB,3,FALSE)</f>
        <v>0</v>
      </c>
      <c r="G1857" s="144">
        <f>VLOOKUP($A1857,'2'!$X:$AB,4,FALSE)</f>
        <v>0</v>
      </c>
      <c r="H1857" s="343">
        <f>VLOOKUP($A1857,'2'!$X:$AB,5,FALSE)</f>
        <v>0</v>
      </c>
      <c r="J1857" s="144">
        <v>3.52</v>
      </c>
      <c r="K1857" s="144">
        <v>3243</v>
      </c>
      <c r="L1857" s="144" t="s">
        <v>6232</v>
      </c>
      <c r="M1857" s="144" t="s">
        <v>188</v>
      </c>
      <c r="N1857" s="144" t="s">
        <v>582</v>
      </c>
      <c r="O1857" s="343">
        <v>3.52</v>
      </c>
    </row>
    <row r="1858" spans="1:15" s="144" customFormat="1" ht="15">
      <c r="A1858" s="342">
        <v>1862</v>
      </c>
      <c r="B1858" s="144" t="s">
        <v>6233</v>
      </c>
      <c r="C1858" s="144" t="s">
        <v>6234</v>
      </c>
      <c r="D1858" s="144" t="s">
        <v>6231</v>
      </c>
      <c r="E1858" s="144" t="str">
        <f>VLOOKUP(A1858,'2'!$X:$AB,2,FALSE)</f>
        <v>Within an hour</v>
      </c>
      <c r="F1858" s="144">
        <f>VLOOKUP($A1858,'2'!$X:$AB,3,FALSE)</f>
        <v>1</v>
      </c>
      <c r="G1858" s="144">
        <f>VLOOKUP($A1858,'2'!$X:$AB,4,FALSE)</f>
        <v>0.91</v>
      </c>
      <c r="H1858" s="343" t="str">
        <f>VLOOKUP($A1858,'2'!$X:$AB,5,FALSE)</f>
        <v>Yes</v>
      </c>
      <c r="J1858" s="144">
        <v>2.04</v>
      </c>
      <c r="K1858" s="144">
        <v>3246</v>
      </c>
      <c r="L1858" s="144" t="s">
        <v>6235</v>
      </c>
      <c r="M1858" s="144" t="s">
        <v>188</v>
      </c>
      <c r="N1858" s="144" t="s">
        <v>315</v>
      </c>
      <c r="O1858" s="343">
        <v>2.04</v>
      </c>
    </row>
    <row r="1859" spans="1:15" s="144" customFormat="1" ht="15">
      <c r="A1859" s="342">
        <v>1863</v>
      </c>
      <c r="B1859" s="144" t="s">
        <v>6236</v>
      </c>
      <c r="C1859" s="144" t="s">
        <v>6237</v>
      </c>
      <c r="D1859" s="144" t="s">
        <v>6231</v>
      </c>
      <c r="E1859" s="144" t="str">
        <f>VLOOKUP(A1859,'2'!$X:$AB,2,FALSE)</f>
        <v>Within a day</v>
      </c>
      <c r="F1859" s="144">
        <f>VLOOKUP($A1859,'2'!$X:$AB,3,FALSE)</f>
        <v>1</v>
      </c>
      <c r="G1859" s="144">
        <f>VLOOKUP($A1859,'2'!$X:$AB,4,FALSE)</f>
        <v>0.62</v>
      </c>
      <c r="H1859" s="343" t="str">
        <f>VLOOKUP($A1859,'2'!$X:$AB,5,FALSE)</f>
        <v>Yes</v>
      </c>
      <c r="J1859" s="144">
        <v>1.49</v>
      </c>
      <c r="K1859" s="144">
        <v>3248</v>
      </c>
      <c r="L1859" s="144" t="s">
        <v>6238</v>
      </c>
      <c r="M1859" s="144" t="s">
        <v>188</v>
      </c>
      <c r="N1859" s="144" t="s">
        <v>369</v>
      </c>
      <c r="O1859" s="343">
        <v>1.49</v>
      </c>
    </row>
    <row r="1860" spans="1:15" s="144" customFormat="1" ht="15">
      <c r="A1860" s="342">
        <v>1864</v>
      </c>
      <c r="B1860" s="144" t="s">
        <v>6239</v>
      </c>
      <c r="C1860" s="144" t="s">
        <v>6240</v>
      </c>
      <c r="D1860" s="144" t="s">
        <v>6241</v>
      </c>
      <c r="E1860" s="144" t="str">
        <f>VLOOKUP(A1860,'2'!$X:$AB,2,FALSE)</f>
        <v>Within an hour</v>
      </c>
      <c r="F1860" s="144">
        <f>VLOOKUP($A1860,'2'!$X:$AB,3,FALSE)</f>
        <v>1</v>
      </c>
      <c r="G1860" s="144">
        <f>VLOOKUP($A1860,'2'!$X:$AB,4,FALSE)</f>
        <v>1</v>
      </c>
      <c r="H1860" s="343" t="str">
        <f>VLOOKUP($A1860,'2'!$X:$AB,5,FALSE)</f>
        <v>Yes</v>
      </c>
      <c r="J1860" s="144">
        <v>2.99</v>
      </c>
      <c r="K1860" s="144">
        <v>3249</v>
      </c>
      <c r="L1860" s="144" t="s">
        <v>6242</v>
      </c>
      <c r="M1860" s="144" t="s">
        <v>188</v>
      </c>
      <c r="N1860" s="144" t="s">
        <v>369</v>
      </c>
      <c r="O1860" s="343">
        <v>2.99</v>
      </c>
    </row>
    <row r="1861" spans="1:15" s="144" customFormat="1" ht="15">
      <c r="A1861" s="342">
        <v>1865</v>
      </c>
      <c r="B1861" s="144" t="s">
        <v>6243</v>
      </c>
      <c r="C1861" s="144" t="s">
        <v>6244</v>
      </c>
      <c r="D1861" s="144" t="s">
        <v>6245</v>
      </c>
      <c r="E1861" s="144">
        <f>VLOOKUP(A1861,'2'!$X:$AB,2,FALSE)</f>
        <v>0</v>
      </c>
      <c r="F1861" s="144">
        <f>VLOOKUP($A1861,'2'!$X:$AB,3,FALSE)</f>
        <v>0</v>
      </c>
      <c r="G1861" s="144">
        <f>VLOOKUP($A1861,'2'!$X:$AB,4,FALSE)</f>
        <v>0</v>
      </c>
      <c r="H1861" s="343">
        <f>VLOOKUP($A1861,'2'!$X:$AB,5,FALSE)</f>
        <v>0</v>
      </c>
      <c r="J1861" s="144">
        <v>6.26</v>
      </c>
      <c r="K1861" s="144">
        <v>3251</v>
      </c>
      <c r="L1861" s="144" t="s">
        <v>6246</v>
      </c>
      <c r="M1861" s="144" t="s">
        <v>188</v>
      </c>
      <c r="N1861" s="144" t="s">
        <v>315</v>
      </c>
      <c r="O1861" s="343">
        <v>6.26</v>
      </c>
    </row>
    <row r="1862" spans="1:15" s="144" customFormat="1" ht="15">
      <c r="A1862" s="342">
        <v>1866</v>
      </c>
      <c r="B1862" s="144" t="s">
        <v>6247</v>
      </c>
      <c r="C1862" s="144" t="s">
        <v>6248</v>
      </c>
      <c r="D1862" s="144" t="s">
        <v>6245</v>
      </c>
      <c r="E1862" s="144" t="str">
        <f>VLOOKUP(A1862,'2'!$X:$AB,2,FALSE)</f>
        <v>Within a day</v>
      </c>
      <c r="F1862" s="144">
        <f>VLOOKUP($A1862,'2'!$X:$AB,3,FALSE)</f>
        <v>1</v>
      </c>
      <c r="G1862" s="144">
        <f>VLOOKUP($A1862,'2'!$X:$AB,4,FALSE)</f>
        <v>0.94</v>
      </c>
      <c r="H1862" s="343" t="str">
        <f>VLOOKUP($A1862,'2'!$X:$AB,5,FALSE)</f>
        <v>Yes</v>
      </c>
      <c r="J1862" s="144">
        <v>5.01</v>
      </c>
      <c r="K1862" s="144">
        <v>3252</v>
      </c>
      <c r="L1862" s="144" t="s">
        <v>6249</v>
      </c>
      <c r="M1862" s="144" t="s">
        <v>188</v>
      </c>
      <c r="N1862" s="144" t="s">
        <v>315</v>
      </c>
      <c r="O1862" s="343">
        <v>5.01</v>
      </c>
    </row>
    <row r="1863" spans="1:15" s="144" customFormat="1" ht="15">
      <c r="A1863" s="342">
        <v>1867</v>
      </c>
      <c r="B1863" s="144" t="s">
        <v>6250</v>
      </c>
      <c r="C1863" s="144" t="s">
        <v>6251</v>
      </c>
      <c r="D1863" s="144" t="s">
        <v>6252</v>
      </c>
      <c r="E1863" s="144">
        <f>VLOOKUP(A1863,'2'!$X:$AB,2,FALSE)</f>
        <v>0</v>
      </c>
      <c r="F1863" s="144">
        <f>VLOOKUP($A1863,'2'!$X:$AB,3,FALSE)</f>
        <v>0</v>
      </c>
      <c r="G1863" s="144">
        <f>VLOOKUP($A1863,'2'!$X:$AB,4,FALSE)</f>
        <v>0</v>
      </c>
      <c r="H1863" s="343">
        <f>VLOOKUP($A1863,'2'!$X:$AB,5,FALSE)</f>
        <v>0</v>
      </c>
      <c r="J1863" s="144">
        <v>6.26</v>
      </c>
      <c r="K1863" s="144">
        <v>3252</v>
      </c>
      <c r="L1863" s="144" t="s">
        <v>6249</v>
      </c>
      <c r="M1863" s="144" t="s">
        <v>188</v>
      </c>
      <c r="N1863" s="144" t="s">
        <v>315</v>
      </c>
      <c r="O1863" s="343">
        <v>6.26</v>
      </c>
    </row>
    <row r="1864" spans="1:15" s="144" customFormat="1" ht="15">
      <c r="A1864" s="342">
        <v>1868</v>
      </c>
      <c r="B1864" s="144" t="s">
        <v>6253</v>
      </c>
      <c r="C1864" s="144" t="s">
        <v>6254</v>
      </c>
      <c r="D1864" s="144" t="s">
        <v>6252</v>
      </c>
      <c r="E1864" s="144" t="str">
        <f>VLOOKUP(A1864,'2'!$X:$AB,2,FALSE)</f>
        <v>Within a few hours</v>
      </c>
      <c r="F1864" s="144">
        <f>VLOOKUP($A1864,'2'!$X:$AB,3,FALSE)</f>
        <v>1</v>
      </c>
      <c r="G1864" s="144">
        <f>VLOOKUP($A1864,'2'!$X:$AB,4,FALSE)</f>
        <v>0.81</v>
      </c>
      <c r="H1864" s="343" t="str">
        <f>VLOOKUP($A1864,'2'!$X:$AB,5,FALSE)</f>
        <v>No</v>
      </c>
      <c r="J1864" s="144">
        <v>3.61</v>
      </c>
      <c r="K1864" s="144">
        <v>3255</v>
      </c>
      <c r="L1864" s="144" t="s">
        <v>6255</v>
      </c>
      <c r="M1864" s="144" t="s">
        <v>188</v>
      </c>
      <c r="N1864" s="144" t="s">
        <v>582</v>
      </c>
      <c r="O1864" s="343">
        <v>3.61</v>
      </c>
    </row>
    <row r="1865" spans="1:15" s="144" customFormat="1" ht="15">
      <c r="A1865" s="342">
        <v>1869</v>
      </c>
      <c r="B1865" s="144" t="s">
        <v>6256</v>
      </c>
      <c r="C1865" s="144" t="s">
        <v>6257</v>
      </c>
      <c r="D1865" s="144" t="s">
        <v>6258</v>
      </c>
      <c r="E1865" s="144" t="str">
        <f>VLOOKUP(A1865,'2'!$X:$AB,2,FALSE)</f>
        <v>Within an hour</v>
      </c>
      <c r="F1865" s="144">
        <f>VLOOKUP($A1865,'2'!$X:$AB,3,FALSE)</f>
        <v>1</v>
      </c>
      <c r="G1865" s="144">
        <f>VLOOKUP($A1865,'2'!$X:$AB,4,FALSE)</f>
        <v>1</v>
      </c>
      <c r="H1865" s="343" t="str">
        <f>VLOOKUP($A1865,'2'!$X:$AB,5,FALSE)</f>
        <v>No</v>
      </c>
      <c r="J1865" s="144">
        <v>60</v>
      </c>
      <c r="K1865" s="144">
        <v>3257</v>
      </c>
      <c r="L1865" s="144" t="s">
        <v>6259</v>
      </c>
      <c r="M1865" s="144" t="s">
        <v>176</v>
      </c>
      <c r="N1865" s="144" t="s">
        <v>511</v>
      </c>
      <c r="O1865" s="343">
        <v>60</v>
      </c>
    </row>
    <row r="1866" spans="1:15" s="144" customFormat="1" ht="15">
      <c r="A1866" s="342">
        <v>1870</v>
      </c>
      <c r="B1866" s="144" t="s">
        <v>6260</v>
      </c>
      <c r="C1866" s="144" t="s">
        <v>6261</v>
      </c>
      <c r="D1866" s="144" t="s">
        <v>6258</v>
      </c>
      <c r="E1866" s="144" t="str">
        <f>VLOOKUP(A1866,'2'!$X:$AB,2,FALSE)</f>
        <v>A few days or more</v>
      </c>
      <c r="F1866" s="144">
        <f>VLOOKUP($A1866,'2'!$X:$AB,3,FALSE)</f>
        <v>0</v>
      </c>
      <c r="G1866" s="144">
        <f>VLOOKUP($A1866,'2'!$X:$AB,4,FALSE)</f>
        <v>1</v>
      </c>
      <c r="H1866" s="343" t="str">
        <f>VLOOKUP($A1866,'2'!$X:$AB,5,FALSE)</f>
        <v>No</v>
      </c>
      <c r="J1866" s="144">
        <v>8.99</v>
      </c>
      <c r="K1866" s="144">
        <v>3257</v>
      </c>
      <c r="L1866" s="144" t="s">
        <v>6259</v>
      </c>
      <c r="M1866" s="144" t="s">
        <v>188</v>
      </c>
      <c r="N1866" s="144" t="s">
        <v>189</v>
      </c>
      <c r="O1866" s="343">
        <v>8.99</v>
      </c>
    </row>
    <row r="1867" spans="1:15" s="144" customFormat="1" ht="15">
      <c r="A1867" s="342">
        <v>1871</v>
      </c>
      <c r="B1867" s="144" t="s">
        <v>6262</v>
      </c>
      <c r="C1867" s="144" t="s">
        <v>6263</v>
      </c>
      <c r="D1867" s="144" t="s">
        <v>6258</v>
      </c>
      <c r="E1867" s="144" t="str">
        <f>VLOOKUP(A1867,'2'!$X:$AB,2,FALSE)</f>
        <v>Within an hour</v>
      </c>
      <c r="F1867" s="144">
        <f>VLOOKUP($A1867,'2'!$X:$AB,3,FALSE)</f>
        <v>1</v>
      </c>
      <c r="G1867" s="144">
        <f>VLOOKUP($A1867,'2'!$X:$AB,4,FALSE)</f>
        <v>1</v>
      </c>
      <c r="H1867" s="343" t="str">
        <f>VLOOKUP($A1867,'2'!$X:$AB,5,FALSE)</f>
        <v>Yes</v>
      </c>
      <c r="J1867" s="144">
        <v>6.55</v>
      </c>
      <c r="K1867" s="144">
        <v>3258</v>
      </c>
      <c r="L1867" s="144" t="s">
        <v>6264</v>
      </c>
      <c r="M1867" s="144" t="s">
        <v>188</v>
      </c>
      <c r="N1867" s="144" t="s">
        <v>582</v>
      </c>
      <c r="O1867" s="343">
        <v>6.55</v>
      </c>
    </row>
    <row r="1868" spans="1:15" s="144" customFormat="1" ht="15">
      <c r="A1868" s="342">
        <v>1872</v>
      </c>
      <c r="B1868" s="144" t="s">
        <v>6265</v>
      </c>
      <c r="C1868" s="144" t="s">
        <v>6266</v>
      </c>
      <c r="D1868" s="144" t="s">
        <v>6267</v>
      </c>
      <c r="E1868" s="144" t="str">
        <f>VLOOKUP(A1868,'2'!$X:$AB,2,FALSE)</f>
        <v>Within an hour</v>
      </c>
      <c r="F1868" s="144">
        <f>VLOOKUP($A1868,'2'!$X:$AB,3,FALSE)</f>
        <v>1</v>
      </c>
      <c r="G1868" s="144">
        <f>VLOOKUP($A1868,'2'!$X:$AB,4,FALSE)</f>
        <v>0.56000000000000005</v>
      </c>
      <c r="H1868" s="343" t="str">
        <f>VLOOKUP($A1868,'2'!$X:$AB,5,FALSE)</f>
        <v>No</v>
      </c>
      <c r="J1868" s="144">
        <v>24.49</v>
      </c>
      <c r="K1868" s="144">
        <v>3261</v>
      </c>
      <c r="L1868" s="144" t="s">
        <v>6268</v>
      </c>
      <c r="M1868" s="144" t="s">
        <v>164</v>
      </c>
      <c r="N1868" s="144" t="s">
        <v>189</v>
      </c>
      <c r="O1868" s="343">
        <v>24.49</v>
      </c>
    </row>
    <row r="1869" spans="1:15" s="144" customFormat="1" ht="15">
      <c r="A1869" s="342">
        <v>1873</v>
      </c>
      <c r="B1869" s="144" t="s">
        <v>6269</v>
      </c>
      <c r="C1869" s="144" t="s">
        <v>6270</v>
      </c>
      <c r="D1869" s="144" t="s">
        <v>6271</v>
      </c>
      <c r="E1869" s="144">
        <f>VLOOKUP(A1869,'2'!$X:$AB,2,FALSE)</f>
        <v>0</v>
      </c>
      <c r="F1869" s="144">
        <f>VLOOKUP($A1869,'2'!$X:$AB,3,FALSE)</f>
        <v>0</v>
      </c>
      <c r="G1869" s="144">
        <f>VLOOKUP($A1869,'2'!$X:$AB,4,FALSE)</f>
        <v>0</v>
      </c>
      <c r="H1869" s="343">
        <f>VLOOKUP($A1869,'2'!$X:$AB,5,FALSE)</f>
        <v>0</v>
      </c>
      <c r="J1869" s="144">
        <v>11.59</v>
      </c>
      <c r="K1869" s="144">
        <v>3264</v>
      </c>
      <c r="L1869" s="144" t="s">
        <v>6272</v>
      </c>
      <c r="M1869" s="144" t="s">
        <v>188</v>
      </c>
      <c r="N1869" s="144" t="s">
        <v>315</v>
      </c>
      <c r="O1869" s="343">
        <v>11.59</v>
      </c>
    </row>
    <row r="1870" spans="1:15" s="144" customFormat="1" ht="15">
      <c r="A1870" s="342">
        <v>1874</v>
      </c>
      <c r="B1870" s="144" t="s">
        <v>6273</v>
      </c>
      <c r="C1870" s="144" t="s">
        <v>6274</v>
      </c>
      <c r="D1870" s="144" t="s">
        <v>6271</v>
      </c>
      <c r="E1870" s="144" t="str">
        <f>VLOOKUP(A1870,'2'!$X:$AB,2,FALSE)</f>
        <v>Within a day</v>
      </c>
      <c r="F1870" s="144">
        <f>VLOOKUP($A1870,'2'!$X:$AB,3,FALSE)</f>
        <v>1</v>
      </c>
      <c r="G1870" s="144">
        <f>VLOOKUP($A1870,'2'!$X:$AB,4,FALSE)</f>
        <v>1</v>
      </c>
      <c r="H1870" s="343" t="str">
        <f>VLOOKUP($A1870,'2'!$X:$AB,5,FALSE)</f>
        <v>No</v>
      </c>
      <c r="J1870" s="144">
        <v>70.2</v>
      </c>
      <c r="K1870" s="144">
        <v>3266</v>
      </c>
      <c r="L1870" s="144" t="s">
        <v>6275</v>
      </c>
      <c r="M1870" s="144" t="s">
        <v>176</v>
      </c>
      <c r="N1870" s="144" t="s">
        <v>177</v>
      </c>
      <c r="O1870" s="343">
        <v>70.2</v>
      </c>
    </row>
    <row r="1871" spans="1:15" s="144" customFormat="1" ht="15">
      <c r="A1871" s="342">
        <v>1875</v>
      </c>
      <c r="B1871" s="144" t="s">
        <v>6276</v>
      </c>
      <c r="C1871" s="144" t="s">
        <v>6277</v>
      </c>
      <c r="D1871" s="144" t="s">
        <v>6271</v>
      </c>
      <c r="E1871" s="144" t="str">
        <f>VLOOKUP(A1871,'2'!$X:$AB,2,FALSE)</f>
        <v>Within an hour</v>
      </c>
      <c r="F1871" s="144">
        <f>VLOOKUP($A1871,'2'!$X:$AB,3,FALSE)</f>
        <v>1</v>
      </c>
      <c r="G1871" s="144">
        <f>VLOOKUP($A1871,'2'!$X:$AB,4,FALSE)</f>
        <v>0.98</v>
      </c>
      <c r="H1871" s="343" t="str">
        <f>VLOOKUP($A1871,'2'!$X:$AB,5,FALSE)</f>
        <v>Yes</v>
      </c>
      <c r="J1871" s="144">
        <v>4.5</v>
      </c>
      <c r="K1871" s="144">
        <v>3269</v>
      </c>
      <c r="L1871" s="144" t="s">
        <v>6278</v>
      </c>
      <c r="M1871" s="144" t="s">
        <v>164</v>
      </c>
      <c r="N1871" s="144" t="s">
        <v>708</v>
      </c>
      <c r="O1871" s="343">
        <v>4.5</v>
      </c>
    </row>
    <row r="1872" spans="1:15" s="144" customFormat="1" ht="15">
      <c r="A1872" s="342">
        <v>1876</v>
      </c>
      <c r="B1872" s="144" t="s">
        <v>6279</v>
      </c>
      <c r="C1872" s="144" t="s">
        <v>6280</v>
      </c>
      <c r="D1872" s="144" t="s">
        <v>6281</v>
      </c>
      <c r="E1872" s="144" t="str">
        <f>VLOOKUP(A1872,'2'!$X:$AB,2,FALSE)</f>
        <v>Within a few hours</v>
      </c>
      <c r="F1872" s="144">
        <f>VLOOKUP($A1872,'2'!$X:$AB,3,FALSE)</f>
        <v>1</v>
      </c>
      <c r="G1872" s="144">
        <f>VLOOKUP($A1872,'2'!$X:$AB,4,FALSE)</f>
        <v>1</v>
      </c>
      <c r="H1872" s="343" t="str">
        <f>VLOOKUP($A1872,'2'!$X:$AB,5,FALSE)</f>
        <v>No</v>
      </c>
      <c r="J1872" s="144">
        <v>4.51</v>
      </c>
      <c r="K1872" s="144">
        <v>3275</v>
      </c>
      <c r="L1872" s="144" t="s">
        <v>6282</v>
      </c>
      <c r="M1872" s="144" t="s">
        <v>188</v>
      </c>
      <c r="N1872" s="144" t="s">
        <v>463</v>
      </c>
      <c r="O1872" s="343">
        <v>4.51</v>
      </c>
    </row>
    <row r="1873" spans="1:15" s="144" customFormat="1" ht="15">
      <c r="A1873" s="342">
        <v>1877</v>
      </c>
      <c r="B1873" s="144" t="s">
        <v>6283</v>
      </c>
      <c r="C1873" s="144" t="s">
        <v>6284</v>
      </c>
      <c r="D1873" s="144" t="s">
        <v>6281</v>
      </c>
      <c r="E1873" s="144">
        <f>VLOOKUP(A1873,'2'!$X:$AB,2,FALSE)</f>
        <v>0</v>
      </c>
      <c r="F1873" s="144">
        <f>VLOOKUP($A1873,'2'!$X:$AB,3,FALSE)</f>
        <v>0</v>
      </c>
      <c r="G1873" s="144">
        <f>VLOOKUP($A1873,'2'!$X:$AB,4,FALSE)</f>
        <v>0</v>
      </c>
      <c r="H1873" s="343">
        <f>VLOOKUP($A1873,'2'!$X:$AB,5,FALSE)</f>
        <v>0</v>
      </c>
      <c r="J1873" s="144">
        <v>24.49</v>
      </c>
      <c r="K1873" s="144">
        <v>3275</v>
      </c>
      <c r="L1873" s="144" t="s">
        <v>6282</v>
      </c>
      <c r="M1873" s="144" t="s">
        <v>188</v>
      </c>
      <c r="N1873" s="144" t="s">
        <v>1254</v>
      </c>
      <c r="O1873" s="343">
        <v>24.49</v>
      </c>
    </row>
    <row r="1874" spans="1:15" s="144" customFormat="1" ht="15">
      <c r="A1874" s="342">
        <v>1878</v>
      </c>
      <c r="B1874" s="144" t="s">
        <v>6285</v>
      </c>
      <c r="C1874" s="144" t="s">
        <v>6286</v>
      </c>
      <c r="D1874" s="144" t="s">
        <v>6287</v>
      </c>
      <c r="E1874" s="144" t="str">
        <f>VLOOKUP(A1874,'2'!$X:$AB,2,FALSE)</f>
        <v>A few days or more</v>
      </c>
      <c r="F1874" s="144">
        <f>VLOOKUP($A1874,'2'!$X:$AB,3,FALSE)</f>
        <v>0.25</v>
      </c>
      <c r="G1874" s="144">
        <f>VLOOKUP($A1874,'2'!$X:$AB,4,FALSE)</f>
        <v>0.84</v>
      </c>
      <c r="H1874" s="343" t="str">
        <f>VLOOKUP($A1874,'2'!$X:$AB,5,FALSE)</f>
        <v>Yes</v>
      </c>
      <c r="J1874" s="144">
        <v>1.2</v>
      </c>
      <c r="K1874" s="144">
        <v>3275</v>
      </c>
      <c r="L1874" s="144" t="s">
        <v>6282</v>
      </c>
      <c r="M1874" s="144" t="s">
        <v>188</v>
      </c>
      <c r="N1874" s="144" t="s">
        <v>165</v>
      </c>
      <c r="O1874" s="343">
        <v>1.2</v>
      </c>
    </row>
    <row r="1875" spans="1:15" s="144" customFormat="1" ht="15">
      <c r="A1875" s="342">
        <v>1879</v>
      </c>
      <c r="B1875" s="144" t="s">
        <v>6288</v>
      </c>
      <c r="C1875" s="144" t="s">
        <v>6289</v>
      </c>
      <c r="D1875" s="144" t="s">
        <v>6287</v>
      </c>
      <c r="E1875" s="144" t="str">
        <f>VLOOKUP(A1875,'2'!$X:$AB,2,FALSE)</f>
        <v>Within a day</v>
      </c>
      <c r="F1875" s="144">
        <f>VLOOKUP($A1875,'2'!$X:$AB,3,FALSE)</f>
        <v>0.75</v>
      </c>
      <c r="G1875" s="144">
        <f>VLOOKUP($A1875,'2'!$X:$AB,4,FALSE)</f>
        <v>0.67</v>
      </c>
      <c r="H1875" s="343" t="str">
        <f>VLOOKUP($A1875,'2'!$X:$AB,5,FALSE)</f>
        <v>No</v>
      </c>
      <c r="J1875" s="144">
        <v>35</v>
      </c>
      <c r="K1875" s="144">
        <v>3279</v>
      </c>
      <c r="L1875" s="144" t="s">
        <v>6290</v>
      </c>
      <c r="M1875" s="144" t="s">
        <v>188</v>
      </c>
      <c r="N1875" s="144" t="s">
        <v>463</v>
      </c>
      <c r="O1875" s="343">
        <v>35</v>
      </c>
    </row>
    <row r="1876" spans="1:15" s="144" customFormat="1" ht="15">
      <c r="A1876" s="342">
        <v>1880</v>
      </c>
      <c r="B1876" s="144" t="s">
        <v>6291</v>
      </c>
      <c r="C1876" s="144" t="s">
        <v>6292</v>
      </c>
      <c r="D1876" s="144" t="s">
        <v>6287</v>
      </c>
      <c r="E1876" s="144" t="str">
        <f>VLOOKUP(A1876,'2'!$X:$AB,2,FALSE)</f>
        <v>Within a day</v>
      </c>
      <c r="F1876" s="144">
        <f>VLOOKUP($A1876,'2'!$X:$AB,3,FALSE)</f>
        <v>1</v>
      </c>
      <c r="G1876" s="144">
        <f>VLOOKUP($A1876,'2'!$X:$AB,4,FALSE)</f>
        <v>0.67</v>
      </c>
      <c r="H1876" s="343" t="str">
        <f>VLOOKUP($A1876,'2'!$X:$AB,5,FALSE)</f>
        <v>Yes</v>
      </c>
      <c r="J1876" s="144">
        <v>5.5</v>
      </c>
      <c r="K1876" s="144">
        <v>3279</v>
      </c>
      <c r="L1876" s="144" t="s">
        <v>6290</v>
      </c>
      <c r="M1876" s="144" t="s">
        <v>188</v>
      </c>
      <c r="N1876" s="144" t="s">
        <v>463</v>
      </c>
      <c r="O1876" s="343">
        <v>5.5</v>
      </c>
    </row>
    <row r="1877" spans="1:15" s="144" customFormat="1" ht="15">
      <c r="A1877" s="342">
        <v>1881</v>
      </c>
      <c r="B1877" s="144" t="s">
        <v>6293</v>
      </c>
      <c r="C1877" s="144" t="s">
        <v>6294</v>
      </c>
      <c r="D1877" s="144" t="s">
        <v>6287</v>
      </c>
      <c r="E1877" s="144" t="str">
        <f>VLOOKUP(A1877,'2'!$X:$AB,2,FALSE)</f>
        <v>Within an hour</v>
      </c>
      <c r="F1877" s="144">
        <f>VLOOKUP($A1877,'2'!$X:$AB,3,FALSE)</f>
        <v>1</v>
      </c>
      <c r="G1877" s="144">
        <f>VLOOKUP($A1877,'2'!$X:$AB,4,FALSE)</f>
        <v>1</v>
      </c>
      <c r="H1877" s="343" t="str">
        <f>VLOOKUP($A1877,'2'!$X:$AB,5,FALSE)</f>
        <v>No</v>
      </c>
      <c r="J1877" s="144">
        <v>7.69</v>
      </c>
      <c r="K1877" s="144">
        <v>3279</v>
      </c>
      <c r="L1877" s="144" t="s">
        <v>6290</v>
      </c>
      <c r="M1877" s="144" t="s">
        <v>188</v>
      </c>
      <c r="N1877" s="144" t="s">
        <v>266</v>
      </c>
      <c r="O1877" s="343">
        <v>7.69</v>
      </c>
    </row>
    <row r="1878" spans="1:15" s="144" customFormat="1" ht="15">
      <c r="A1878" s="342">
        <v>1882</v>
      </c>
      <c r="B1878" s="144" t="s">
        <v>6295</v>
      </c>
      <c r="C1878" s="144" t="s">
        <v>6296</v>
      </c>
      <c r="D1878" s="144" t="s">
        <v>6287</v>
      </c>
      <c r="E1878" s="144" t="str">
        <f>VLOOKUP(A1878,'2'!$X:$AB,2,FALSE)</f>
        <v>Within an hour</v>
      </c>
      <c r="F1878" s="144">
        <f>VLOOKUP($A1878,'2'!$X:$AB,3,FALSE)</f>
        <v>1</v>
      </c>
      <c r="G1878" s="144">
        <f>VLOOKUP($A1878,'2'!$X:$AB,4,FALSE)</f>
        <v>1</v>
      </c>
      <c r="H1878" s="343" t="str">
        <f>VLOOKUP($A1878,'2'!$X:$AB,5,FALSE)</f>
        <v>Yes</v>
      </c>
      <c r="J1878" s="144">
        <v>4.99</v>
      </c>
      <c r="K1878" s="144">
        <v>3279</v>
      </c>
      <c r="L1878" s="144" t="s">
        <v>6290</v>
      </c>
      <c r="M1878" s="144" t="s">
        <v>188</v>
      </c>
      <c r="N1878" s="144" t="s">
        <v>266</v>
      </c>
      <c r="O1878" s="343">
        <v>4.99</v>
      </c>
    </row>
    <row r="1879" spans="1:15" s="144" customFormat="1" ht="15">
      <c r="A1879" s="342">
        <v>1883</v>
      </c>
      <c r="B1879" s="144" t="s">
        <v>6297</v>
      </c>
      <c r="C1879" s="144" t="s">
        <v>6298</v>
      </c>
      <c r="D1879" s="144" t="s">
        <v>6299</v>
      </c>
      <c r="E1879" s="144" t="str">
        <f>VLOOKUP(A1879,'2'!$X:$AB,2,FALSE)</f>
        <v>Within an hour</v>
      </c>
      <c r="F1879" s="144">
        <f>VLOOKUP($A1879,'2'!$X:$AB,3,FALSE)</f>
        <v>1</v>
      </c>
      <c r="G1879" s="144">
        <f>VLOOKUP($A1879,'2'!$X:$AB,4,FALSE)</f>
        <v>0.99</v>
      </c>
      <c r="H1879" s="343" t="str">
        <f>VLOOKUP($A1879,'2'!$X:$AB,5,FALSE)</f>
        <v>Yes</v>
      </c>
      <c r="J1879" s="144">
        <v>19.989999999999998</v>
      </c>
      <c r="K1879" s="144">
        <v>3283</v>
      </c>
      <c r="L1879" s="144" t="s">
        <v>6300</v>
      </c>
      <c r="M1879" s="144" t="s">
        <v>164</v>
      </c>
      <c r="N1879" s="144" t="s">
        <v>708</v>
      </c>
      <c r="O1879" s="343">
        <v>19.989999999999998</v>
      </c>
    </row>
    <row r="1880" spans="1:15" s="144" customFormat="1" ht="15">
      <c r="A1880" s="342">
        <v>1884</v>
      </c>
      <c r="B1880" s="144" t="s">
        <v>6301</v>
      </c>
      <c r="C1880" s="144" t="s">
        <v>6302</v>
      </c>
      <c r="D1880" s="144" t="s">
        <v>6303</v>
      </c>
      <c r="E1880" s="144" t="str">
        <f>VLOOKUP(A1880,'2'!$X:$AB,2,FALSE)</f>
        <v>Within an hour</v>
      </c>
      <c r="F1880" s="144">
        <f>VLOOKUP($A1880,'2'!$X:$AB,3,FALSE)</f>
        <v>1</v>
      </c>
      <c r="G1880" s="144">
        <f>VLOOKUP($A1880,'2'!$X:$AB,4,FALSE)</f>
        <v>0.9</v>
      </c>
      <c r="H1880" s="343" t="str">
        <f>VLOOKUP($A1880,'2'!$X:$AB,5,FALSE)</f>
        <v>No</v>
      </c>
      <c r="J1880" s="144">
        <v>1.99</v>
      </c>
      <c r="K1880" s="144">
        <v>3283</v>
      </c>
      <c r="L1880" s="144" t="s">
        <v>6300</v>
      </c>
      <c r="M1880" s="144" t="s">
        <v>188</v>
      </c>
      <c r="N1880" s="144" t="s">
        <v>582</v>
      </c>
      <c r="O1880" s="343">
        <v>1.99</v>
      </c>
    </row>
    <row r="1881" spans="1:15" s="144" customFormat="1" ht="15">
      <c r="A1881" s="342">
        <v>1885</v>
      </c>
      <c r="B1881" s="144" t="s">
        <v>6304</v>
      </c>
      <c r="C1881" s="144" t="s">
        <v>6305</v>
      </c>
      <c r="D1881" s="144" t="s">
        <v>6303</v>
      </c>
      <c r="E1881" s="144" t="str">
        <f>VLOOKUP(A1881,'2'!$X:$AB,2,FALSE)</f>
        <v>Within a few hours</v>
      </c>
      <c r="F1881" s="144">
        <f>VLOOKUP($A1881,'2'!$X:$AB,3,FALSE)</f>
        <v>1</v>
      </c>
      <c r="G1881" s="144">
        <f>VLOOKUP($A1881,'2'!$X:$AB,4,FALSE)</f>
        <v>1</v>
      </c>
      <c r="H1881" s="343" t="str">
        <f>VLOOKUP($A1881,'2'!$X:$AB,5,FALSE)</f>
        <v>Yes</v>
      </c>
      <c r="J1881" s="144">
        <v>6.15</v>
      </c>
      <c r="K1881" s="144">
        <v>3284</v>
      </c>
      <c r="L1881" s="144" t="s">
        <v>6306</v>
      </c>
      <c r="M1881" s="144" t="s">
        <v>164</v>
      </c>
      <c r="N1881" s="144" t="s">
        <v>189</v>
      </c>
      <c r="O1881" s="343">
        <v>6.15</v>
      </c>
    </row>
    <row r="1882" spans="1:15" s="144" customFormat="1" ht="15">
      <c r="A1882" s="342">
        <v>1886</v>
      </c>
      <c r="B1882" s="144" t="s">
        <v>6307</v>
      </c>
      <c r="C1882" s="144" t="s">
        <v>6308</v>
      </c>
      <c r="D1882" s="144" t="s">
        <v>6303</v>
      </c>
      <c r="E1882" s="144">
        <f>VLOOKUP(A1882,'2'!$X:$AB,2,FALSE)</f>
        <v>0</v>
      </c>
      <c r="F1882" s="144">
        <f>VLOOKUP($A1882,'2'!$X:$AB,3,FALSE)</f>
        <v>0</v>
      </c>
      <c r="G1882" s="144">
        <f>VLOOKUP($A1882,'2'!$X:$AB,4,FALSE)</f>
        <v>0</v>
      </c>
      <c r="H1882" s="343">
        <f>VLOOKUP($A1882,'2'!$X:$AB,5,FALSE)</f>
        <v>0</v>
      </c>
      <c r="J1882" s="144">
        <v>1.99</v>
      </c>
      <c r="K1882" s="144">
        <v>3285</v>
      </c>
      <c r="L1882" s="144" t="s">
        <v>6309</v>
      </c>
      <c r="M1882" s="144" t="s">
        <v>188</v>
      </c>
      <c r="N1882" s="144" t="s">
        <v>582</v>
      </c>
      <c r="O1882" s="343">
        <v>1.99</v>
      </c>
    </row>
    <row r="1883" spans="1:15" s="144" customFormat="1" ht="15">
      <c r="A1883" s="342">
        <v>1887</v>
      </c>
      <c r="B1883" s="144" t="s">
        <v>6310</v>
      </c>
      <c r="C1883" s="144" t="s">
        <v>6311</v>
      </c>
      <c r="D1883" s="144" t="s">
        <v>6312</v>
      </c>
      <c r="E1883" s="144" t="str">
        <f>VLOOKUP(A1883,'2'!$X:$AB,2,FALSE)</f>
        <v>Within an hour</v>
      </c>
      <c r="F1883" s="144">
        <f>VLOOKUP($A1883,'2'!$X:$AB,3,FALSE)</f>
        <v>1</v>
      </c>
      <c r="G1883" s="144">
        <f>VLOOKUP($A1883,'2'!$X:$AB,4,FALSE)</f>
        <v>0.83</v>
      </c>
      <c r="H1883" s="343" t="str">
        <f>VLOOKUP($A1883,'2'!$X:$AB,5,FALSE)</f>
        <v>No</v>
      </c>
      <c r="J1883" s="144">
        <v>5.09</v>
      </c>
      <c r="K1883" s="144">
        <v>3285</v>
      </c>
      <c r="L1883" s="144" t="s">
        <v>6309</v>
      </c>
      <c r="M1883" s="144" t="s">
        <v>188</v>
      </c>
      <c r="N1883" s="144" t="s">
        <v>315</v>
      </c>
      <c r="O1883" s="343">
        <v>5.09</v>
      </c>
    </row>
    <row r="1884" spans="1:15" s="144" customFormat="1" ht="15">
      <c r="A1884" s="342">
        <v>1888</v>
      </c>
      <c r="B1884" s="144" t="s">
        <v>6313</v>
      </c>
      <c r="C1884" s="144" t="s">
        <v>6314</v>
      </c>
      <c r="D1884" s="144" t="s">
        <v>6315</v>
      </c>
      <c r="E1884" s="144" t="str">
        <f>VLOOKUP(A1884,'2'!$X:$AB,2,FALSE)</f>
        <v>Within an hour</v>
      </c>
      <c r="F1884" s="144">
        <f>VLOOKUP($A1884,'2'!$X:$AB,3,FALSE)</f>
        <v>0.7</v>
      </c>
      <c r="G1884" s="144">
        <f>VLOOKUP($A1884,'2'!$X:$AB,4,FALSE)</f>
        <v>0.97</v>
      </c>
      <c r="H1884" s="343" t="str">
        <f>VLOOKUP($A1884,'2'!$X:$AB,5,FALSE)</f>
        <v>No</v>
      </c>
      <c r="J1884" s="144">
        <v>2.99</v>
      </c>
      <c r="K1884" s="144">
        <v>3287</v>
      </c>
      <c r="L1884" s="144" t="s">
        <v>6316</v>
      </c>
      <c r="M1884" s="144" t="s">
        <v>188</v>
      </c>
      <c r="N1884" s="144" t="s">
        <v>369</v>
      </c>
      <c r="O1884" s="343">
        <v>2.99</v>
      </c>
    </row>
    <row r="1885" spans="1:15" s="144" customFormat="1" ht="15">
      <c r="A1885" s="342">
        <v>1889</v>
      </c>
      <c r="B1885" s="144" t="s">
        <v>6317</v>
      </c>
      <c r="C1885" s="144" t="s">
        <v>6318</v>
      </c>
      <c r="D1885" s="144" t="s">
        <v>6319</v>
      </c>
      <c r="E1885" s="144" t="str">
        <f>VLOOKUP(A1885,'2'!$X:$AB,2,FALSE)</f>
        <v>Within an hour</v>
      </c>
      <c r="F1885" s="144">
        <f>VLOOKUP($A1885,'2'!$X:$AB,3,FALSE)</f>
        <v>1</v>
      </c>
      <c r="G1885" s="144">
        <f>VLOOKUP($A1885,'2'!$X:$AB,4,FALSE)</f>
        <v>0.64</v>
      </c>
      <c r="H1885" s="343" t="str">
        <f>VLOOKUP($A1885,'2'!$X:$AB,5,FALSE)</f>
        <v>No</v>
      </c>
      <c r="J1885" s="144">
        <v>5.0999999999999996</v>
      </c>
      <c r="K1885" s="144">
        <v>3303</v>
      </c>
      <c r="L1885" s="144" t="s">
        <v>6320</v>
      </c>
      <c r="M1885" s="144" t="s">
        <v>188</v>
      </c>
      <c r="N1885" s="144" t="s">
        <v>463</v>
      </c>
      <c r="O1885" s="343">
        <v>5.0999999999999996</v>
      </c>
    </row>
    <row r="1886" spans="1:15" s="144" customFormat="1" ht="15">
      <c r="A1886" s="342">
        <v>1890</v>
      </c>
      <c r="B1886" s="144" t="s">
        <v>6321</v>
      </c>
      <c r="C1886" s="144" t="s">
        <v>6322</v>
      </c>
      <c r="D1886" s="144" t="s">
        <v>6319</v>
      </c>
      <c r="E1886" s="144" t="str">
        <f>VLOOKUP(A1886,'2'!$X:$AB,2,FALSE)</f>
        <v>Within an hour</v>
      </c>
      <c r="F1886" s="144">
        <f>VLOOKUP($A1886,'2'!$X:$AB,3,FALSE)</f>
        <v>1</v>
      </c>
      <c r="G1886" s="144">
        <f>VLOOKUP($A1886,'2'!$X:$AB,4,FALSE)</f>
        <v>0.83</v>
      </c>
      <c r="H1886" s="343" t="str">
        <f>VLOOKUP($A1886,'2'!$X:$AB,5,FALSE)</f>
        <v>Yes</v>
      </c>
      <c r="J1886" s="144">
        <v>6.12</v>
      </c>
      <c r="K1886" s="144">
        <v>3306</v>
      </c>
      <c r="L1886" s="144" t="s">
        <v>6323</v>
      </c>
      <c r="M1886" s="144" t="s">
        <v>188</v>
      </c>
      <c r="N1886" s="144" t="s">
        <v>708</v>
      </c>
      <c r="O1886" s="343">
        <v>6.12</v>
      </c>
    </row>
    <row r="1887" spans="1:15" s="144" customFormat="1" ht="15">
      <c r="A1887" s="342">
        <v>1891</v>
      </c>
      <c r="B1887" s="144" t="s">
        <v>6324</v>
      </c>
      <c r="C1887" s="144" t="s">
        <v>6325</v>
      </c>
      <c r="D1887" s="144" t="s">
        <v>6326</v>
      </c>
      <c r="E1887" s="144">
        <f>VLOOKUP(A1887,'2'!$X:$AB,2,FALSE)</f>
        <v>0</v>
      </c>
      <c r="F1887" s="144">
        <f>VLOOKUP($A1887,'2'!$X:$AB,3,FALSE)</f>
        <v>0</v>
      </c>
      <c r="G1887" s="144">
        <f>VLOOKUP($A1887,'2'!$X:$AB,4,FALSE)</f>
        <v>0</v>
      </c>
      <c r="H1887" s="343">
        <f>VLOOKUP($A1887,'2'!$X:$AB,5,FALSE)</f>
        <v>0</v>
      </c>
      <c r="J1887" s="144">
        <v>7.04</v>
      </c>
      <c r="K1887" s="144">
        <v>3307</v>
      </c>
      <c r="L1887" s="144" t="s">
        <v>6327</v>
      </c>
      <c r="M1887" s="144" t="s">
        <v>188</v>
      </c>
      <c r="N1887" s="144" t="s">
        <v>463</v>
      </c>
      <c r="O1887" s="343">
        <v>7.04</v>
      </c>
    </row>
    <row r="1888" spans="1:15" s="144" customFormat="1" ht="15">
      <c r="A1888" s="342">
        <v>1892</v>
      </c>
      <c r="B1888" s="144" t="s">
        <v>6328</v>
      </c>
      <c r="C1888" s="144" t="s">
        <v>6329</v>
      </c>
      <c r="D1888" s="144" t="s">
        <v>6326</v>
      </c>
      <c r="E1888" s="144">
        <f>VLOOKUP(A1888,'2'!$X:$AB,2,FALSE)</f>
        <v>0</v>
      </c>
      <c r="F1888" s="144">
        <f>VLOOKUP($A1888,'2'!$X:$AB,3,FALSE)</f>
        <v>0</v>
      </c>
      <c r="G1888" s="144">
        <f>VLOOKUP($A1888,'2'!$X:$AB,4,FALSE)</f>
        <v>0</v>
      </c>
      <c r="H1888" s="343">
        <f>VLOOKUP($A1888,'2'!$X:$AB,5,FALSE)</f>
        <v>0</v>
      </c>
      <c r="J1888" s="144">
        <v>54.95</v>
      </c>
      <c r="K1888" s="144">
        <v>3309</v>
      </c>
      <c r="L1888" s="144" t="s">
        <v>6330</v>
      </c>
      <c r="M1888" s="144" t="s">
        <v>188</v>
      </c>
      <c r="N1888" s="144" t="s">
        <v>189</v>
      </c>
      <c r="O1888" s="343">
        <v>54.95</v>
      </c>
    </row>
    <row r="1889" spans="1:15" s="144" customFormat="1" ht="15">
      <c r="A1889" s="342">
        <v>1893</v>
      </c>
      <c r="B1889" s="144" t="s">
        <v>6331</v>
      </c>
      <c r="C1889" s="144" t="s">
        <v>6332</v>
      </c>
      <c r="D1889" s="144" t="s">
        <v>6333</v>
      </c>
      <c r="E1889" s="144">
        <f>VLOOKUP(A1889,'2'!$X:$AB,2,FALSE)</f>
        <v>0</v>
      </c>
      <c r="F1889" s="144">
        <f>VLOOKUP($A1889,'2'!$X:$AB,3,FALSE)</f>
        <v>0</v>
      </c>
      <c r="G1889" s="144">
        <f>VLOOKUP($A1889,'2'!$X:$AB,4,FALSE)</f>
        <v>0</v>
      </c>
      <c r="H1889" s="343">
        <f>VLOOKUP($A1889,'2'!$X:$AB,5,FALSE)</f>
        <v>0</v>
      </c>
      <c r="J1889" s="144">
        <v>19.989999999999998</v>
      </c>
      <c r="K1889" s="144">
        <v>3310</v>
      </c>
      <c r="L1889" s="144" t="s">
        <v>6334</v>
      </c>
      <c r="M1889" s="144" t="s">
        <v>188</v>
      </c>
      <c r="N1889" s="144" t="s">
        <v>240</v>
      </c>
      <c r="O1889" s="343">
        <v>19.989999999999998</v>
      </c>
    </row>
    <row r="1890" spans="1:15" s="144" customFormat="1" ht="15">
      <c r="A1890" s="342">
        <v>1894</v>
      </c>
      <c r="B1890" s="144" t="s">
        <v>6335</v>
      </c>
      <c r="C1890" s="144" t="s">
        <v>6336</v>
      </c>
      <c r="D1890" s="144" t="s">
        <v>6337</v>
      </c>
      <c r="E1890" s="144" t="str">
        <f>VLOOKUP(A1890,'2'!$X:$AB,2,FALSE)</f>
        <v>A few days or more</v>
      </c>
      <c r="F1890" s="144">
        <f>VLOOKUP($A1890,'2'!$X:$AB,3,FALSE)</f>
        <v>0</v>
      </c>
      <c r="G1890" s="144">
        <f>VLOOKUP($A1890,'2'!$X:$AB,4,FALSE)</f>
        <v>0.85</v>
      </c>
      <c r="H1890" s="343" t="str">
        <f>VLOOKUP($A1890,'2'!$X:$AB,5,FALSE)</f>
        <v>No</v>
      </c>
      <c r="J1890" s="144">
        <v>1.34</v>
      </c>
      <c r="K1890" s="144">
        <v>3311</v>
      </c>
      <c r="L1890" s="144" t="s">
        <v>6338</v>
      </c>
      <c r="M1890" s="144" t="s">
        <v>188</v>
      </c>
      <c r="N1890" s="144" t="s">
        <v>315</v>
      </c>
      <c r="O1890" s="343">
        <v>1.34</v>
      </c>
    </row>
    <row r="1891" spans="1:15" s="144" customFormat="1" ht="15">
      <c r="A1891" s="342">
        <v>1895</v>
      </c>
      <c r="B1891" s="144" t="s">
        <v>6339</v>
      </c>
      <c r="C1891" s="144" t="s">
        <v>6340</v>
      </c>
      <c r="D1891" s="144" t="s">
        <v>6337</v>
      </c>
      <c r="E1891" s="144">
        <f>VLOOKUP(A1891,'2'!$X:$AB,2,FALSE)</f>
        <v>0</v>
      </c>
      <c r="F1891" s="144">
        <f>VLOOKUP($A1891,'2'!$X:$AB,3,FALSE)</f>
        <v>0</v>
      </c>
      <c r="G1891" s="144">
        <f>VLOOKUP($A1891,'2'!$X:$AB,4,FALSE)</f>
        <v>0</v>
      </c>
      <c r="H1891" s="343">
        <f>VLOOKUP($A1891,'2'!$X:$AB,5,FALSE)</f>
        <v>0</v>
      </c>
      <c r="J1891" s="144">
        <v>70.2</v>
      </c>
      <c r="K1891" s="144">
        <v>3314</v>
      </c>
      <c r="L1891" s="144" t="s">
        <v>6341</v>
      </c>
      <c r="M1891" s="144" t="s">
        <v>176</v>
      </c>
      <c r="N1891" s="144" t="s">
        <v>177</v>
      </c>
      <c r="O1891" s="343">
        <v>70.2</v>
      </c>
    </row>
    <row r="1892" spans="1:15" s="144" customFormat="1" ht="15">
      <c r="A1892" s="342">
        <v>1896</v>
      </c>
      <c r="B1892" s="144" t="s">
        <v>6342</v>
      </c>
      <c r="C1892" s="144" t="s">
        <v>6343</v>
      </c>
      <c r="D1892" s="144" t="s">
        <v>6344</v>
      </c>
      <c r="E1892" s="144">
        <f>VLOOKUP(A1892,'2'!$X:$AB,2,FALSE)</f>
        <v>0</v>
      </c>
      <c r="F1892" s="144">
        <f>VLOOKUP($A1892,'2'!$X:$AB,3,FALSE)</f>
        <v>0</v>
      </c>
      <c r="G1892" s="144">
        <f>VLOOKUP($A1892,'2'!$X:$AB,4,FALSE)</f>
        <v>0</v>
      </c>
      <c r="H1892" s="343">
        <f>VLOOKUP($A1892,'2'!$X:$AB,5,FALSE)</f>
        <v>0</v>
      </c>
      <c r="J1892" s="144">
        <v>1.49</v>
      </c>
      <c r="K1892" s="144">
        <v>3319</v>
      </c>
      <c r="L1892" s="144" t="s">
        <v>6345</v>
      </c>
      <c r="M1892" s="144" t="s">
        <v>188</v>
      </c>
      <c r="N1892" s="144" t="s">
        <v>369</v>
      </c>
      <c r="O1892" s="343">
        <v>1.49</v>
      </c>
    </row>
    <row r="1893" spans="1:15" s="144" customFormat="1" ht="15">
      <c r="A1893" s="342">
        <v>1897</v>
      </c>
      <c r="B1893" s="144" t="s">
        <v>6346</v>
      </c>
      <c r="C1893" s="144" t="s">
        <v>6347</v>
      </c>
      <c r="D1893" s="144" t="s">
        <v>6348</v>
      </c>
      <c r="E1893" s="144" t="str">
        <f>VLOOKUP(A1893,'2'!$X:$AB,2,FALSE)</f>
        <v>Within a few hours</v>
      </c>
      <c r="F1893" s="144">
        <f>VLOOKUP($A1893,'2'!$X:$AB,3,FALSE)</f>
        <v>1</v>
      </c>
      <c r="G1893" s="144">
        <f>VLOOKUP($A1893,'2'!$X:$AB,4,FALSE)</f>
        <v>0.95</v>
      </c>
      <c r="H1893" s="343" t="str">
        <f>VLOOKUP($A1893,'2'!$X:$AB,5,FALSE)</f>
        <v>Yes</v>
      </c>
      <c r="J1893" s="144">
        <v>3.97</v>
      </c>
      <c r="K1893" s="144">
        <v>3320</v>
      </c>
      <c r="L1893" s="144" t="s">
        <v>6349</v>
      </c>
      <c r="M1893" s="144" t="s">
        <v>188</v>
      </c>
      <c r="N1893" s="144" t="s">
        <v>165</v>
      </c>
      <c r="O1893" s="343">
        <v>3.97</v>
      </c>
    </row>
    <row r="1894" spans="1:15" s="144" customFormat="1" ht="15">
      <c r="A1894" s="342">
        <v>1898</v>
      </c>
      <c r="B1894" s="144" t="s">
        <v>6350</v>
      </c>
      <c r="C1894" s="144" t="s">
        <v>6351</v>
      </c>
      <c r="D1894" s="144" t="s">
        <v>6352</v>
      </c>
      <c r="E1894" s="144">
        <f>VLOOKUP(A1894,'2'!$X:$AB,2,FALSE)</f>
        <v>0</v>
      </c>
      <c r="F1894" s="144">
        <f>VLOOKUP($A1894,'2'!$X:$AB,3,FALSE)</f>
        <v>0</v>
      </c>
      <c r="G1894" s="144">
        <f>VLOOKUP($A1894,'2'!$X:$AB,4,FALSE)</f>
        <v>0</v>
      </c>
      <c r="H1894" s="343">
        <f>VLOOKUP($A1894,'2'!$X:$AB,5,FALSE)</f>
        <v>0</v>
      </c>
      <c r="J1894" s="144">
        <v>8.99</v>
      </c>
      <c r="K1894" s="144">
        <v>3320</v>
      </c>
      <c r="L1894" s="144" t="s">
        <v>6349</v>
      </c>
      <c r="M1894" s="144" t="s">
        <v>164</v>
      </c>
      <c r="N1894" s="144" t="s">
        <v>165</v>
      </c>
      <c r="O1894" s="343">
        <v>8.99</v>
      </c>
    </row>
    <row r="1895" spans="1:15" s="144" customFormat="1" ht="15">
      <c r="A1895" s="342">
        <v>1899</v>
      </c>
      <c r="B1895" s="144" t="s">
        <v>6353</v>
      </c>
      <c r="C1895" s="144" t="s">
        <v>6354</v>
      </c>
      <c r="D1895" s="144" t="s">
        <v>6352</v>
      </c>
      <c r="E1895" s="144" t="str">
        <f>VLOOKUP(A1895,'2'!$X:$AB,2,FALSE)</f>
        <v>Within a day</v>
      </c>
      <c r="F1895" s="144">
        <f>VLOOKUP($A1895,'2'!$X:$AB,3,FALSE)</f>
        <v>1</v>
      </c>
      <c r="G1895" s="144">
        <f>VLOOKUP($A1895,'2'!$X:$AB,4,FALSE)</f>
        <v>1</v>
      </c>
      <c r="H1895" s="343" t="str">
        <f>VLOOKUP($A1895,'2'!$X:$AB,5,FALSE)</f>
        <v>No</v>
      </c>
      <c r="J1895" s="144">
        <v>8.19</v>
      </c>
      <c r="K1895" s="144">
        <v>3324</v>
      </c>
      <c r="L1895" s="144" t="s">
        <v>6355</v>
      </c>
      <c r="M1895" s="144" t="s">
        <v>188</v>
      </c>
      <c r="N1895" s="144" t="s">
        <v>315</v>
      </c>
      <c r="O1895" s="343">
        <v>8.19</v>
      </c>
    </row>
    <row r="1896" spans="1:15" s="144" customFormat="1" ht="15">
      <c r="A1896" s="342">
        <v>1900</v>
      </c>
      <c r="B1896" s="144" t="s">
        <v>6356</v>
      </c>
      <c r="C1896" s="144" t="s">
        <v>6357</v>
      </c>
      <c r="D1896" s="144" t="s">
        <v>6358</v>
      </c>
      <c r="E1896" s="144" t="str">
        <f>VLOOKUP(A1896,'2'!$X:$AB,2,FALSE)</f>
        <v>Within a few hours</v>
      </c>
      <c r="F1896" s="144">
        <f>VLOOKUP($A1896,'2'!$X:$AB,3,FALSE)</f>
        <v>1</v>
      </c>
      <c r="G1896" s="144">
        <f>VLOOKUP($A1896,'2'!$X:$AB,4,FALSE)</f>
        <v>0.97</v>
      </c>
      <c r="H1896" s="343" t="str">
        <f>VLOOKUP($A1896,'2'!$X:$AB,5,FALSE)</f>
        <v>Yes</v>
      </c>
      <c r="J1896" s="144">
        <v>8.2899999999999991</v>
      </c>
      <c r="K1896" s="144">
        <v>3325</v>
      </c>
      <c r="L1896" s="144" t="s">
        <v>6359</v>
      </c>
      <c r="M1896" s="144" t="s">
        <v>188</v>
      </c>
      <c r="N1896" s="144" t="s">
        <v>240</v>
      </c>
      <c r="O1896" s="343">
        <v>8.2899999999999991</v>
      </c>
    </row>
    <row r="1897" spans="1:15" s="144" customFormat="1" ht="15">
      <c r="A1897" s="342">
        <v>1901</v>
      </c>
      <c r="B1897" s="144" t="s">
        <v>6360</v>
      </c>
      <c r="C1897" s="144" t="s">
        <v>6361</v>
      </c>
      <c r="D1897" s="144" t="s">
        <v>6358</v>
      </c>
      <c r="E1897" s="144" t="str">
        <f>VLOOKUP(A1897,'2'!$X:$AB,2,FALSE)</f>
        <v>Within a few hours</v>
      </c>
      <c r="F1897" s="144">
        <f>VLOOKUP($A1897,'2'!$X:$AB,3,FALSE)</f>
        <v>1</v>
      </c>
      <c r="G1897" s="144">
        <f>VLOOKUP($A1897,'2'!$X:$AB,4,FALSE)</f>
        <v>0.5</v>
      </c>
      <c r="H1897" s="343" t="str">
        <f>VLOOKUP($A1897,'2'!$X:$AB,5,FALSE)</f>
        <v>No</v>
      </c>
      <c r="J1897" s="144">
        <v>1.99</v>
      </c>
      <c r="K1897" s="144">
        <v>3325</v>
      </c>
      <c r="L1897" s="144" t="s">
        <v>6359</v>
      </c>
      <c r="M1897" s="144" t="s">
        <v>188</v>
      </c>
      <c r="N1897" s="144" t="s">
        <v>165</v>
      </c>
      <c r="O1897" s="343">
        <v>1.99</v>
      </c>
    </row>
    <row r="1898" spans="1:15" s="144" customFormat="1" ht="15">
      <c r="A1898" s="342">
        <v>1902</v>
      </c>
      <c r="B1898" s="144" t="s">
        <v>6362</v>
      </c>
      <c r="C1898" s="144" t="s">
        <v>6363</v>
      </c>
      <c r="D1898" s="144" t="s">
        <v>6364</v>
      </c>
      <c r="E1898" s="144" t="str">
        <f>VLOOKUP(A1898,'2'!$X:$AB,2,FALSE)</f>
        <v>Within an hour</v>
      </c>
      <c r="F1898" s="144">
        <f>VLOOKUP($A1898,'2'!$X:$AB,3,FALSE)</f>
        <v>1</v>
      </c>
      <c r="G1898" s="144">
        <f>VLOOKUP($A1898,'2'!$X:$AB,4,FALSE)</f>
        <v>0.97</v>
      </c>
      <c r="H1898" s="343" t="str">
        <f>VLOOKUP($A1898,'2'!$X:$AB,5,FALSE)</f>
        <v>Yes</v>
      </c>
      <c r="J1898" s="144">
        <v>30</v>
      </c>
      <c r="K1898" s="144">
        <v>3327</v>
      </c>
      <c r="L1898" s="144" t="s">
        <v>6365</v>
      </c>
      <c r="M1898" s="144" t="s">
        <v>176</v>
      </c>
      <c r="N1898" s="144" t="s">
        <v>177</v>
      </c>
      <c r="O1898" s="343">
        <v>30</v>
      </c>
    </row>
    <row r="1899" spans="1:15" s="144" customFormat="1" ht="15">
      <c r="A1899" s="342">
        <v>1903</v>
      </c>
      <c r="B1899" s="144" t="s">
        <v>6366</v>
      </c>
      <c r="C1899" s="144" t="s">
        <v>6367</v>
      </c>
      <c r="D1899" s="144" t="s">
        <v>6368</v>
      </c>
      <c r="E1899" s="144">
        <f>VLOOKUP(A1899,'2'!$X:$AB,2,FALSE)</f>
        <v>0</v>
      </c>
      <c r="F1899" s="144">
        <f>VLOOKUP($A1899,'2'!$X:$AB,3,FALSE)</f>
        <v>0</v>
      </c>
      <c r="G1899" s="144">
        <f>VLOOKUP($A1899,'2'!$X:$AB,4,FALSE)</f>
        <v>0</v>
      </c>
      <c r="H1899" s="343">
        <f>VLOOKUP($A1899,'2'!$X:$AB,5,FALSE)</f>
        <v>0</v>
      </c>
      <c r="J1899" s="144">
        <v>6.86</v>
      </c>
      <c r="K1899" s="144">
        <v>3327</v>
      </c>
      <c r="L1899" s="144" t="s">
        <v>6365</v>
      </c>
      <c r="M1899" s="144" t="s">
        <v>188</v>
      </c>
      <c r="N1899" s="144" t="s">
        <v>315</v>
      </c>
      <c r="O1899" s="343">
        <v>6.86</v>
      </c>
    </row>
    <row r="1900" spans="1:15" s="144" customFormat="1" ht="15">
      <c r="A1900" s="342">
        <v>1904</v>
      </c>
      <c r="B1900" s="144" t="s">
        <v>6369</v>
      </c>
      <c r="C1900" s="144" t="s">
        <v>6370</v>
      </c>
      <c r="D1900" s="144" t="s">
        <v>6371</v>
      </c>
      <c r="E1900" s="144" t="str">
        <f>VLOOKUP(A1900,'2'!$X:$AB,2,FALSE)</f>
        <v>Within a day</v>
      </c>
      <c r="F1900" s="144">
        <f>VLOOKUP($A1900,'2'!$X:$AB,3,FALSE)</f>
        <v>1</v>
      </c>
      <c r="G1900" s="144">
        <f>VLOOKUP($A1900,'2'!$X:$AB,4,FALSE)</f>
        <v>0.88</v>
      </c>
      <c r="H1900" s="343" t="str">
        <f>VLOOKUP($A1900,'2'!$X:$AB,5,FALSE)</f>
        <v>No</v>
      </c>
      <c r="J1900" s="144">
        <v>4.6900000000000004</v>
      </c>
      <c r="K1900" s="144">
        <v>3331</v>
      </c>
      <c r="L1900" s="144" t="s">
        <v>6372</v>
      </c>
      <c r="M1900" s="144" t="s">
        <v>188</v>
      </c>
      <c r="N1900" s="144" t="s">
        <v>463</v>
      </c>
      <c r="O1900" s="343">
        <v>4.6900000000000004</v>
      </c>
    </row>
    <row r="1901" spans="1:15" s="144" customFormat="1" ht="15">
      <c r="A1901" s="342">
        <v>1905</v>
      </c>
      <c r="B1901" s="144" t="s">
        <v>6373</v>
      </c>
      <c r="C1901" s="144" t="s">
        <v>6374</v>
      </c>
      <c r="D1901" s="144" t="s">
        <v>6375</v>
      </c>
      <c r="E1901" s="144" t="str">
        <f>VLOOKUP(A1901,'2'!$X:$AB,2,FALSE)</f>
        <v>A few days or more</v>
      </c>
      <c r="F1901" s="144">
        <f>VLOOKUP($A1901,'2'!$X:$AB,3,FALSE)</f>
        <v>0.08</v>
      </c>
      <c r="G1901" s="144">
        <f>VLOOKUP($A1901,'2'!$X:$AB,4,FALSE)</f>
        <v>0.25</v>
      </c>
      <c r="H1901" s="343" t="str">
        <f>VLOOKUP($A1901,'2'!$X:$AB,5,FALSE)</f>
        <v>No</v>
      </c>
      <c r="J1901" s="144">
        <v>1.3</v>
      </c>
      <c r="K1901" s="144">
        <v>3331</v>
      </c>
      <c r="L1901" s="144" t="s">
        <v>6372</v>
      </c>
      <c r="M1901" s="144" t="s">
        <v>188</v>
      </c>
      <c r="N1901" s="144" t="s">
        <v>315</v>
      </c>
      <c r="O1901" s="343">
        <v>1.3</v>
      </c>
    </row>
    <row r="1902" spans="1:15" s="144" customFormat="1" ht="15">
      <c r="A1902" s="342">
        <v>1906</v>
      </c>
      <c r="B1902" s="144" t="s">
        <v>6376</v>
      </c>
      <c r="C1902" s="144" t="s">
        <v>6377</v>
      </c>
      <c r="D1902" s="144" t="s">
        <v>6375</v>
      </c>
      <c r="E1902" s="144">
        <f>VLOOKUP(A1902,'2'!$X:$AB,2,FALSE)</f>
        <v>0</v>
      </c>
      <c r="F1902" s="144">
        <f>VLOOKUP($A1902,'2'!$X:$AB,3,FALSE)</f>
        <v>0</v>
      </c>
      <c r="G1902" s="144">
        <f>VLOOKUP($A1902,'2'!$X:$AB,4,FALSE)</f>
        <v>0</v>
      </c>
      <c r="H1902" s="343">
        <f>VLOOKUP($A1902,'2'!$X:$AB,5,FALSE)</f>
        <v>0</v>
      </c>
      <c r="J1902" s="144">
        <v>8.4</v>
      </c>
      <c r="K1902" s="144">
        <v>3338</v>
      </c>
      <c r="L1902" s="144" t="s">
        <v>6378</v>
      </c>
      <c r="M1902" s="144" t="s">
        <v>188</v>
      </c>
      <c r="N1902" s="144" t="s">
        <v>315</v>
      </c>
      <c r="O1902" s="343">
        <v>8.4</v>
      </c>
    </row>
    <row r="1903" spans="1:15" s="144" customFormat="1" ht="15">
      <c r="A1903" s="342">
        <v>1907</v>
      </c>
      <c r="B1903" s="144" t="s">
        <v>6379</v>
      </c>
      <c r="C1903" s="144" t="s">
        <v>6380</v>
      </c>
      <c r="D1903" s="144" t="s">
        <v>6381</v>
      </c>
      <c r="E1903" s="144" t="str">
        <f>VLOOKUP(A1903,'2'!$X:$AB,2,FALSE)</f>
        <v>Within an hour</v>
      </c>
      <c r="F1903" s="144">
        <f>VLOOKUP($A1903,'2'!$X:$AB,3,FALSE)</f>
        <v>1</v>
      </c>
      <c r="G1903" s="144">
        <f>VLOOKUP($A1903,'2'!$X:$AB,4,FALSE)</f>
        <v>0.98</v>
      </c>
      <c r="H1903" s="343" t="str">
        <f>VLOOKUP($A1903,'2'!$X:$AB,5,FALSE)</f>
        <v>No</v>
      </c>
      <c r="J1903" s="144">
        <v>0.5</v>
      </c>
      <c r="K1903" s="144">
        <v>3339</v>
      </c>
      <c r="L1903" s="144" t="s">
        <v>6382</v>
      </c>
      <c r="M1903" s="144" t="s">
        <v>188</v>
      </c>
      <c r="N1903" s="144" t="s">
        <v>447</v>
      </c>
      <c r="O1903" s="343">
        <v>0.5</v>
      </c>
    </row>
    <row r="1904" spans="1:15" s="144" customFormat="1" ht="15">
      <c r="A1904" s="342">
        <v>1908</v>
      </c>
      <c r="B1904" s="144" t="s">
        <v>6383</v>
      </c>
      <c r="C1904" s="144" t="s">
        <v>6384</v>
      </c>
      <c r="D1904" s="144" t="s">
        <v>6381</v>
      </c>
      <c r="E1904" s="144" t="str">
        <f>VLOOKUP(A1904,'2'!$X:$AB,2,FALSE)</f>
        <v>Within a few hours</v>
      </c>
      <c r="F1904" s="144">
        <f>VLOOKUP($A1904,'2'!$X:$AB,3,FALSE)</f>
        <v>1</v>
      </c>
      <c r="G1904" s="144">
        <f>VLOOKUP($A1904,'2'!$X:$AB,4,FALSE)</f>
        <v>0.83</v>
      </c>
      <c r="H1904" s="343" t="str">
        <f>VLOOKUP($A1904,'2'!$X:$AB,5,FALSE)</f>
        <v>No</v>
      </c>
      <c r="J1904" s="144">
        <v>7.95</v>
      </c>
      <c r="K1904" s="144">
        <v>3339</v>
      </c>
      <c r="L1904" s="144" t="s">
        <v>6382</v>
      </c>
      <c r="M1904" s="144" t="s">
        <v>188</v>
      </c>
      <c r="N1904" s="144" t="s">
        <v>165</v>
      </c>
      <c r="O1904" s="343">
        <v>7.95</v>
      </c>
    </row>
    <row r="1905" spans="1:15" s="144" customFormat="1" ht="15">
      <c r="A1905" s="342">
        <v>1909</v>
      </c>
      <c r="B1905" s="144" t="s">
        <v>6385</v>
      </c>
      <c r="C1905" s="144" t="s">
        <v>6386</v>
      </c>
      <c r="D1905" s="144" t="s">
        <v>6381</v>
      </c>
      <c r="E1905" s="144" t="str">
        <f>VLOOKUP(A1905,'2'!$X:$AB,2,FALSE)</f>
        <v>Within an hour</v>
      </c>
      <c r="F1905" s="144">
        <f>VLOOKUP($A1905,'2'!$X:$AB,3,FALSE)</f>
        <v>0.92</v>
      </c>
      <c r="G1905" s="144">
        <f>VLOOKUP($A1905,'2'!$X:$AB,4,FALSE)</f>
        <v>0.87</v>
      </c>
      <c r="H1905" s="343" t="str">
        <f>VLOOKUP($A1905,'2'!$X:$AB,5,FALSE)</f>
        <v>Yes</v>
      </c>
      <c r="J1905" s="144">
        <v>4.2</v>
      </c>
      <c r="K1905" s="144">
        <v>3340</v>
      </c>
      <c r="L1905" s="144" t="s">
        <v>6387</v>
      </c>
      <c r="M1905" s="144" t="s">
        <v>188</v>
      </c>
      <c r="N1905" s="144" t="s">
        <v>266</v>
      </c>
      <c r="O1905" s="343">
        <v>4.2</v>
      </c>
    </row>
    <row r="1906" spans="1:15" s="144" customFormat="1" ht="15">
      <c r="A1906" s="342">
        <v>1910</v>
      </c>
      <c r="B1906" s="144" t="s">
        <v>6388</v>
      </c>
      <c r="C1906" s="144" t="s">
        <v>6389</v>
      </c>
      <c r="D1906" s="144" t="s">
        <v>6381</v>
      </c>
      <c r="E1906" s="144" t="str">
        <f>VLOOKUP(A1906,'2'!$X:$AB,2,FALSE)</f>
        <v>A few days or more</v>
      </c>
      <c r="F1906" s="144">
        <f>VLOOKUP($A1906,'2'!$X:$AB,3,FALSE)</f>
        <v>0</v>
      </c>
      <c r="G1906" s="144">
        <f>VLOOKUP($A1906,'2'!$X:$AB,4,FALSE)</f>
        <v>0.85</v>
      </c>
      <c r="H1906" s="343" t="str">
        <f>VLOOKUP($A1906,'2'!$X:$AB,5,FALSE)</f>
        <v>Yes</v>
      </c>
      <c r="J1906" s="144">
        <v>11.54</v>
      </c>
      <c r="K1906" s="144">
        <v>3342</v>
      </c>
      <c r="L1906" s="144" t="s">
        <v>6390</v>
      </c>
      <c r="M1906" s="144" t="s">
        <v>188</v>
      </c>
      <c r="N1906" s="144" t="s">
        <v>189</v>
      </c>
      <c r="O1906" s="343">
        <v>11.54</v>
      </c>
    </row>
    <row r="1907" spans="1:15" s="144" customFormat="1" ht="15">
      <c r="A1907" s="342">
        <v>1911</v>
      </c>
      <c r="B1907" s="144" t="s">
        <v>6391</v>
      </c>
      <c r="C1907" s="144" t="s">
        <v>6392</v>
      </c>
      <c r="D1907" s="144" t="s">
        <v>6393</v>
      </c>
      <c r="E1907" s="144" t="str">
        <f>VLOOKUP(A1907,'2'!$X:$AB,2,FALSE)</f>
        <v>Within an hour</v>
      </c>
      <c r="F1907" s="144">
        <f>VLOOKUP($A1907,'2'!$X:$AB,3,FALSE)</f>
        <v>1</v>
      </c>
      <c r="G1907" s="144">
        <f>VLOOKUP($A1907,'2'!$X:$AB,4,FALSE)</f>
        <v>0.94</v>
      </c>
      <c r="H1907" s="343" t="str">
        <f>VLOOKUP($A1907,'2'!$X:$AB,5,FALSE)</f>
        <v>Yes</v>
      </c>
      <c r="J1907" s="144">
        <v>11.54</v>
      </c>
      <c r="K1907" s="144">
        <v>3344</v>
      </c>
      <c r="L1907" s="144" t="s">
        <v>6394</v>
      </c>
      <c r="M1907" s="144" t="s">
        <v>188</v>
      </c>
      <c r="N1907" s="144" t="s">
        <v>189</v>
      </c>
      <c r="O1907" s="343">
        <v>11.54</v>
      </c>
    </row>
    <row r="1908" spans="1:15" s="144" customFormat="1" ht="15">
      <c r="A1908" s="342">
        <v>1912</v>
      </c>
      <c r="B1908" s="144" t="s">
        <v>6395</v>
      </c>
      <c r="C1908" s="144" t="s">
        <v>6396</v>
      </c>
      <c r="D1908" s="144" t="s">
        <v>6393</v>
      </c>
      <c r="E1908" s="144">
        <f>VLOOKUP(A1908,'2'!$X:$AB,2,FALSE)</f>
        <v>0</v>
      </c>
      <c r="F1908" s="144">
        <f>VLOOKUP($A1908,'2'!$X:$AB,3,FALSE)</f>
        <v>0</v>
      </c>
      <c r="G1908" s="144">
        <f>VLOOKUP($A1908,'2'!$X:$AB,4,FALSE)</f>
        <v>0</v>
      </c>
      <c r="H1908" s="343">
        <f>VLOOKUP($A1908,'2'!$X:$AB,5,FALSE)</f>
        <v>0</v>
      </c>
      <c r="J1908" s="144">
        <v>6.16</v>
      </c>
      <c r="K1908" s="144">
        <v>3347</v>
      </c>
      <c r="L1908" s="144" t="s">
        <v>6397</v>
      </c>
      <c r="M1908" s="144" t="s">
        <v>164</v>
      </c>
      <c r="N1908" s="144" t="s">
        <v>369</v>
      </c>
      <c r="O1908" s="343">
        <v>6.16</v>
      </c>
    </row>
    <row r="1909" spans="1:15" s="144" customFormat="1" ht="15">
      <c r="A1909" s="342">
        <v>1913</v>
      </c>
      <c r="B1909" s="144" t="s">
        <v>6398</v>
      </c>
      <c r="C1909" s="144" t="s">
        <v>6399</v>
      </c>
      <c r="D1909" s="144" t="s">
        <v>6400</v>
      </c>
      <c r="E1909" s="144">
        <f>VLOOKUP(A1909,'2'!$X:$AB,2,FALSE)</f>
        <v>0</v>
      </c>
      <c r="F1909" s="144">
        <f>VLOOKUP($A1909,'2'!$X:$AB,3,FALSE)</f>
        <v>0</v>
      </c>
      <c r="G1909" s="144">
        <f>VLOOKUP($A1909,'2'!$X:$AB,4,FALSE)</f>
        <v>0</v>
      </c>
      <c r="H1909" s="343">
        <f>VLOOKUP($A1909,'2'!$X:$AB,5,FALSE)</f>
        <v>0</v>
      </c>
      <c r="J1909" s="144">
        <v>4.95</v>
      </c>
      <c r="K1909" s="144">
        <v>3347</v>
      </c>
      <c r="L1909" s="144" t="s">
        <v>6397</v>
      </c>
      <c r="M1909" s="144" t="s">
        <v>164</v>
      </c>
      <c r="N1909" s="144" t="s">
        <v>189</v>
      </c>
      <c r="O1909" s="343">
        <v>4.95</v>
      </c>
    </row>
    <row r="1910" spans="1:15" s="144" customFormat="1" ht="15">
      <c r="A1910" s="342">
        <v>1914</v>
      </c>
      <c r="B1910" s="144" t="s">
        <v>6401</v>
      </c>
      <c r="C1910" s="144" t="s">
        <v>6402</v>
      </c>
      <c r="D1910" s="144" t="s">
        <v>6400</v>
      </c>
      <c r="E1910" s="144" t="str">
        <f>VLOOKUP(A1910,'2'!$X:$AB,2,FALSE)</f>
        <v>Within a few hours</v>
      </c>
      <c r="F1910" s="144">
        <f>VLOOKUP($A1910,'2'!$X:$AB,3,FALSE)</f>
        <v>1</v>
      </c>
      <c r="G1910" s="144">
        <f>VLOOKUP($A1910,'2'!$X:$AB,4,FALSE)</f>
        <v>0.9</v>
      </c>
      <c r="H1910" s="343" t="str">
        <f>VLOOKUP($A1910,'2'!$X:$AB,5,FALSE)</f>
        <v>Yes</v>
      </c>
      <c r="J1910" s="144">
        <v>2.5</v>
      </c>
      <c r="K1910" s="144">
        <v>3347</v>
      </c>
      <c r="L1910" s="144" t="s">
        <v>6397</v>
      </c>
      <c r="M1910" s="144" t="s">
        <v>188</v>
      </c>
      <c r="N1910" s="144" t="s">
        <v>266</v>
      </c>
      <c r="O1910" s="343">
        <v>2.5</v>
      </c>
    </row>
    <row r="1911" spans="1:15" s="144" customFormat="1" ht="15">
      <c r="A1911" s="342">
        <v>1915</v>
      </c>
      <c r="B1911" s="144" t="s">
        <v>6403</v>
      </c>
      <c r="C1911" s="144" t="s">
        <v>6404</v>
      </c>
      <c r="D1911" s="144" t="s">
        <v>6405</v>
      </c>
      <c r="E1911" s="144" t="str">
        <f>VLOOKUP(A1911,'2'!$X:$AB,2,FALSE)</f>
        <v>Within a few hours</v>
      </c>
      <c r="F1911" s="144">
        <f>VLOOKUP($A1911,'2'!$X:$AB,3,FALSE)</f>
        <v>1</v>
      </c>
      <c r="G1911" s="144">
        <f>VLOOKUP($A1911,'2'!$X:$AB,4,FALSE)</f>
        <v>0.98</v>
      </c>
      <c r="H1911" s="343" t="str">
        <f>VLOOKUP($A1911,'2'!$X:$AB,5,FALSE)</f>
        <v>Yes</v>
      </c>
      <c r="J1911" s="144">
        <v>12.14</v>
      </c>
      <c r="K1911" s="144">
        <v>3350</v>
      </c>
      <c r="L1911" s="144" t="s">
        <v>6406</v>
      </c>
      <c r="M1911" s="144" t="s">
        <v>188</v>
      </c>
      <c r="N1911" s="144" t="s">
        <v>582</v>
      </c>
      <c r="O1911" s="343">
        <v>12.14</v>
      </c>
    </row>
    <row r="1912" spans="1:15" s="144" customFormat="1" ht="15">
      <c r="A1912" s="342">
        <v>1916</v>
      </c>
      <c r="B1912" s="144" t="s">
        <v>6407</v>
      </c>
      <c r="C1912" s="144" t="s">
        <v>6408</v>
      </c>
      <c r="D1912" s="144" t="s">
        <v>6405</v>
      </c>
      <c r="E1912" s="144" t="str">
        <f>VLOOKUP(A1912,'2'!$X:$AB,2,FALSE)</f>
        <v>Within a day</v>
      </c>
      <c r="F1912" s="144">
        <f>VLOOKUP($A1912,'2'!$X:$AB,3,FALSE)</f>
        <v>0.5</v>
      </c>
      <c r="G1912" s="144">
        <f>VLOOKUP($A1912,'2'!$X:$AB,4,FALSE)</f>
        <v>0.44</v>
      </c>
      <c r="H1912" s="343" t="str">
        <f>VLOOKUP($A1912,'2'!$X:$AB,5,FALSE)</f>
        <v>No</v>
      </c>
      <c r="J1912" s="144">
        <v>4.5</v>
      </c>
      <c r="K1912" s="144">
        <v>3351</v>
      </c>
      <c r="L1912" s="144" t="s">
        <v>6409</v>
      </c>
      <c r="M1912" s="144" t="s">
        <v>188</v>
      </c>
      <c r="N1912" s="144" t="s">
        <v>708</v>
      </c>
      <c r="O1912" s="343">
        <v>4.5</v>
      </c>
    </row>
    <row r="1913" spans="1:15" s="144" customFormat="1" ht="15">
      <c r="A1913" s="342">
        <v>1917</v>
      </c>
      <c r="B1913" s="144" t="s">
        <v>6410</v>
      </c>
      <c r="C1913" s="144" t="s">
        <v>6411</v>
      </c>
      <c r="D1913" s="144" t="s">
        <v>6412</v>
      </c>
      <c r="E1913" s="144" t="str">
        <f>VLOOKUP(A1913,'2'!$X:$AB,2,FALSE)</f>
        <v>Within an hour</v>
      </c>
      <c r="F1913" s="144">
        <f>VLOOKUP($A1913,'2'!$X:$AB,3,FALSE)</f>
        <v>1</v>
      </c>
      <c r="G1913" s="144">
        <f>VLOOKUP($A1913,'2'!$X:$AB,4,FALSE)</f>
        <v>1</v>
      </c>
      <c r="H1913" s="343" t="str">
        <f>VLOOKUP($A1913,'2'!$X:$AB,5,FALSE)</f>
        <v>Yes</v>
      </c>
      <c r="J1913" s="144">
        <v>1.56</v>
      </c>
      <c r="K1913" s="144">
        <v>3351</v>
      </c>
      <c r="L1913" s="144" t="s">
        <v>6409</v>
      </c>
      <c r="M1913" s="144" t="s">
        <v>164</v>
      </c>
      <c r="N1913" s="144" t="s">
        <v>165</v>
      </c>
      <c r="O1913" s="343">
        <v>1.56</v>
      </c>
    </row>
    <row r="1914" spans="1:15" s="144" customFormat="1" ht="15">
      <c r="A1914" s="342">
        <v>1918</v>
      </c>
      <c r="B1914" s="144" t="s">
        <v>6413</v>
      </c>
      <c r="C1914" s="144" t="s">
        <v>6414</v>
      </c>
      <c r="D1914" s="144" t="s">
        <v>6412</v>
      </c>
      <c r="E1914" s="144" t="str">
        <f>VLOOKUP(A1914,'2'!$X:$AB,2,FALSE)</f>
        <v>Within an hour</v>
      </c>
      <c r="F1914" s="144">
        <f>VLOOKUP($A1914,'2'!$X:$AB,3,FALSE)</f>
        <v>1</v>
      </c>
      <c r="G1914" s="144">
        <f>VLOOKUP($A1914,'2'!$X:$AB,4,FALSE)</f>
        <v>0.5</v>
      </c>
      <c r="H1914" s="343" t="str">
        <f>VLOOKUP($A1914,'2'!$X:$AB,5,FALSE)</f>
        <v>No</v>
      </c>
      <c r="J1914" s="144">
        <v>1.49</v>
      </c>
      <c r="K1914" s="144">
        <v>3354</v>
      </c>
      <c r="L1914" s="144" t="s">
        <v>6415</v>
      </c>
      <c r="M1914" s="144" t="s">
        <v>188</v>
      </c>
      <c r="N1914" s="144" t="s">
        <v>369</v>
      </c>
      <c r="O1914" s="343">
        <v>1.49</v>
      </c>
    </row>
    <row r="1915" spans="1:15" s="144" customFormat="1" ht="15">
      <c r="A1915" s="342">
        <v>1919</v>
      </c>
      <c r="B1915" s="144" t="s">
        <v>6416</v>
      </c>
      <c r="C1915" s="144" t="s">
        <v>6417</v>
      </c>
      <c r="D1915" s="144" t="s">
        <v>6412</v>
      </c>
      <c r="E1915" s="144" t="str">
        <f>VLOOKUP(A1915,'2'!$X:$AB,2,FALSE)</f>
        <v>Within a few hours</v>
      </c>
      <c r="F1915" s="144">
        <f>VLOOKUP($A1915,'2'!$X:$AB,3,FALSE)</f>
        <v>1</v>
      </c>
      <c r="G1915" s="144">
        <f>VLOOKUP($A1915,'2'!$X:$AB,4,FALSE)</f>
        <v>1</v>
      </c>
      <c r="H1915" s="343" t="str">
        <f>VLOOKUP($A1915,'2'!$X:$AB,5,FALSE)</f>
        <v>Yes</v>
      </c>
      <c r="J1915" s="144">
        <v>7.15</v>
      </c>
      <c r="K1915" s="144">
        <v>3354</v>
      </c>
      <c r="L1915" s="144" t="s">
        <v>6415</v>
      </c>
      <c r="M1915" s="144" t="s">
        <v>188</v>
      </c>
      <c r="N1915" s="144" t="s">
        <v>315</v>
      </c>
      <c r="O1915" s="343">
        <v>7.15</v>
      </c>
    </row>
    <row r="1916" spans="1:15" s="144" customFormat="1" ht="15">
      <c r="A1916" s="342">
        <v>1920</v>
      </c>
      <c r="B1916" s="144" t="s">
        <v>6418</v>
      </c>
      <c r="C1916" s="144" t="s">
        <v>6419</v>
      </c>
      <c r="D1916" s="144" t="s">
        <v>6412</v>
      </c>
      <c r="E1916" s="144" t="str">
        <f>VLOOKUP(A1916,'2'!$X:$AB,2,FALSE)</f>
        <v>Within an hour</v>
      </c>
      <c r="F1916" s="144">
        <f>VLOOKUP($A1916,'2'!$X:$AB,3,FALSE)</f>
        <v>1</v>
      </c>
      <c r="G1916" s="144">
        <f>VLOOKUP($A1916,'2'!$X:$AB,4,FALSE)</f>
        <v>0.93</v>
      </c>
      <c r="H1916" s="343" t="str">
        <f>VLOOKUP($A1916,'2'!$X:$AB,5,FALSE)</f>
        <v>Yes</v>
      </c>
      <c r="J1916" s="144">
        <v>0.5</v>
      </c>
      <c r="K1916" s="144">
        <v>3354</v>
      </c>
      <c r="L1916" s="144" t="s">
        <v>6415</v>
      </c>
      <c r="M1916" s="144" t="s">
        <v>188</v>
      </c>
      <c r="N1916" s="144" t="s">
        <v>447</v>
      </c>
      <c r="O1916" s="343">
        <v>0.5</v>
      </c>
    </row>
    <row r="1917" spans="1:15" s="144" customFormat="1" ht="15">
      <c r="A1917" s="342">
        <v>1921</v>
      </c>
      <c r="B1917" s="144" t="s">
        <v>6420</v>
      </c>
      <c r="C1917" s="144" t="s">
        <v>6421</v>
      </c>
      <c r="D1917" s="144" t="s">
        <v>6412</v>
      </c>
      <c r="E1917" s="144" t="str">
        <f>VLOOKUP(A1917,'2'!$X:$AB,2,FALSE)</f>
        <v>Within an hour</v>
      </c>
      <c r="F1917" s="144">
        <f>VLOOKUP($A1917,'2'!$X:$AB,3,FALSE)</f>
        <v>1</v>
      </c>
      <c r="G1917" s="144">
        <f>VLOOKUP($A1917,'2'!$X:$AB,4,FALSE)</f>
        <v>1</v>
      </c>
      <c r="H1917" s="343" t="str">
        <f>VLOOKUP($A1917,'2'!$X:$AB,5,FALSE)</f>
        <v>Yes</v>
      </c>
      <c r="J1917" s="144">
        <v>9.07</v>
      </c>
      <c r="K1917" s="144">
        <v>3355</v>
      </c>
      <c r="L1917" s="144" t="s">
        <v>6422</v>
      </c>
      <c r="M1917" s="144" t="s">
        <v>188</v>
      </c>
      <c r="N1917" s="144" t="s">
        <v>369</v>
      </c>
      <c r="O1917" s="343">
        <v>9.07</v>
      </c>
    </row>
    <row r="1918" spans="1:15" s="144" customFormat="1" ht="15">
      <c r="A1918" s="342">
        <v>1922</v>
      </c>
      <c r="B1918" s="144" t="s">
        <v>6423</v>
      </c>
      <c r="C1918" s="144" t="s">
        <v>6424</v>
      </c>
      <c r="D1918" s="144" t="s">
        <v>6412</v>
      </c>
      <c r="E1918" s="144">
        <f>VLOOKUP(A1918,'2'!$X:$AB,2,FALSE)</f>
        <v>0</v>
      </c>
      <c r="F1918" s="144">
        <f>VLOOKUP($A1918,'2'!$X:$AB,3,FALSE)</f>
        <v>0</v>
      </c>
      <c r="G1918" s="144">
        <f>VLOOKUP($A1918,'2'!$X:$AB,4,FALSE)</f>
        <v>0</v>
      </c>
      <c r="H1918" s="343">
        <f>VLOOKUP($A1918,'2'!$X:$AB,5,FALSE)</f>
        <v>0</v>
      </c>
      <c r="J1918" s="144">
        <v>2.38</v>
      </c>
      <c r="K1918" s="144">
        <v>3355</v>
      </c>
      <c r="L1918" s="144" t="s">
        <v>6422</v>
      </c>
      <c r="M1918" s="144" t="s">
        <v>164</v>
      </c>
      <c r="N1918" s="144" t="s">
        <v>582</v>
      </c>
      <c r="O1918" s="343">
        <v>2.38</v>
      </c>
    </row>
    <row r="1919" spans="1:15" s="144" customFormat="1" ht="15">
      <c r="A1919" s="342">
        <v>1923</v>
      </c>
      <c r="B1919" s="144" t="s">
        <v>6425</v>
      </c>
      <c r="C1919" s="144" t="s">
        <v>6426</v>
      </c>
      <c r="D1919" s="144" t="s">
        <v>6412</v>
      </c>
      <c r="E1919" s="144" t="str">
        <f>VLOOKUP(A1919,'2'!$X:$AB,2,FALSE)</f>
        <v>Within an hour</v>
      </c>
      <c r="F1919" s="144">
        <f>VLOOKUP($A1919,'2'!$X:$AB,3,FALSE)</f>
        <v>0.96</v>
      </c>
      <c r="G1919" s="144">
        <f>VLOOKUP($A1919,'2'!$X:$AB,4,FALSE)</f>
        <v>1</v>
      </c>
      <c r="H1919" s="343" t="str">
        <f>VLOOKUP($A1919,'2'!$X:$AB,5,FALSE)</f>
        <v>No</v>
      </c>
      <c r="J1919" s="144">
        <v>4.2</v>
      </c>
      <c r="K1919" s="144">
        <v>3355</v>
      </c>
      <c r="L1919" s="144" t="s">
        <v>6422</v>
      </c>
      <c r="M1919" s="144" t="s">
        <v>188</v>
      </c>
      <c r="N1919" s="144" t="s">
        <v>266</v>
      </c>
      <c r="O1919" s="343">
        <v>4.2</v>
      </c>
    </row>
    <row r="1920" spans="1:15" s="144" customFormat="1" ht="15">
      <c r="A1920" s="342">
        <v>1924</v>
      </c>
      <c r="B1920" s="144" t="s">
        <v>6427</v>
      </c>
      <c r="C1920" s="144" t="s">
        <v>6428</v>
      </c>
      <c r="D1920" s="144" t="s">
        <v>6429</v>
      </c>
      <c r="E1920" s="144" t="str">
        <f>VLOOKUP(A1920,'2'!$X:$AB,2,FALSE)</f>
        <v>Within a few hours</v>
      </c>
      <c r="F1920" s="144">
        <f>VLOOKUP($A1920,'2'!$X:$AB,3,FALSE)</f>
        <v>1</v>
      </c>
      <c r="G1920" s="144">
        <f>VLOOKUP($A1920,'2'!$X:$AB,4,FALSE)</f>
        <v>0.89</v>
      </c>
      <c r="H1920" s="343" t="str">
        <f>VLOOKUP($A1920,'2'!$X:$AB,5,FALSE)</f>
        <v>Yes</v>
      </c>
      <c r="J1920" s="144">
        <v>5.63</v>
      </c>
      <c r="K1920" s="144">
        <v>3356</v>
      </c>
      <c r="L1920" s="144" t="s">
        <v>6430</v>
      </c>
      <c r="M1920" s="144" t="s">
        <v>188</v>
      </c>
      <c r="N1920" s="144" t="s">
        <v>369</v>
      </c>
      <c r="O1920" s="343">
        <v>5.63</v>
      </c>
    </row>
    <row r="1921" spans="1:15" s="144" customFormat="1" ht="15">
      <c r="A1921" s="342">
        <v>1925</v>
      </c>
      <c r="B1921" s="144" t="s">
        <v>6431</v>
      </c>
      <c r="C1921" s="144" t="s">
        <v>6432</v>
      </c>
      <c r="D1921" s="144" t="s">
        <v>6433</v>
      </c>
      <c r="E1921" s="144" t="str">
        <f>VLOOKUP(A1921,'2'!$X:$AB,2,FALSE)</f>
        <v>Within an hour</v>
      </c>
      <c r="F1921" s="144">
        <f>VLOOKUP($A1921,'2'!$X:$AB,3,FALSE)</f>
        <v>1</v>
      </c>
      <c r="G1921" s="144">
        <f>VLOOKUP($A1921,'2'!$X:$AB,4,FALSE)</f>
        <v>1</v>
      </c>
      <c r="H1921" s="343" t="str">
        <f>VLOOKUP($A1921,'2'!$X:$AB,5,FALSE)</f>
        <v>No</v>
      </c>
      <c r="J1921" s="144">
        <v>30</v>
      </c>
      <c r="K1921" s="144">
        <v>3356</v>
      </c>
      <c r="L1921" s="144" t="s">
        <v>6430</v>
      </c>
      <c r="M1921" s="144" t="s">
        <v>176</v>
      </c>
      <c r="N1921" s="144" t="s">
        <v>177</v>
      </c>
      <c r="O1921" s="343">
        <v>30</v>
      </c>
    </row>
    <row r="1922" spans="1:15" s="144" customFormat="1" ht="15">
      <c r="A1922" s="342">
        <v>1926</v>
      </c>
      <c r="B1922" s="144" t="s">
        <v>6434</v>
      </c>
      <c r="C1922" s="144" t="s">
        <v>6435</v>
      </c>
      <c r="D1922" s="144" t="s">
        <v>6436</v>
      </c>
      <c r="E1922" s="144" t="str">
        <f>VLOOKUP(A1922,'2'!$X:$AB,2,FALSE)</f>
        <v>Within a day</v>
      </c>
      <c r="F1922" s="144">
        <f>VLOOKUP($A1922,'2'!$X:$AB,3,FALSE)</f>
        <v>0.67</v>
      </c>
      <c r="G1922" s="144">
        <f>VLOOKUP($A1922,'2'!$X:$AB,4,FALSE)</f>
        <v>0.92</v>
      </c>
      <c r="H1922" s="343" t="str">
        <f>VLOOKUP($A1922,'2'!$X:$AB,5,FALSE)</f>
        <v>No</v>
      </c>
      <c r="J1922" s="144">
        <v>5.63</v>
      </c>
      <c r="K1922" s="144">
        <v>3356</v>
      </c>
      <c r="L1922" s="144" t="s">
        <v>6430</v>
      </c>
      <c r="M1922" s="144" t="s">
        <v>164</v>
      </c>
      <c r="N1922" s="144" t="s">
        <v>266</v>
      </c>
      <c r="O1922" s="343">
        <v>5.63</v>
      </c>
    </row>
    <row r="1923" spans="1:15" s="144" customFormat="1" ht="15">
      <c r="A1923" s="342">
        <v>1927</v>
      </c>
      <c r="B1923" s="144" t="s">
        <v>6437</v>
      </c>
      <c r="C1923" s="144" t="s">
        <v>6438</v>
      </c>
      <c r="D1923" s="144" t="s">
        <v>6439</v>
      </c>
      <c r="E1923" s="144" t="str">
        <f>VLOOKUP(A1923,'2'!$X:$AB,2,FALSE)</f>
        <v>Within a few hours</v>
      </c>
      <c r="F1923" s="144">
        <f>VLOOKUP($A1923,'2'!$X:$AB,3,FALSE)</f>
        <v>1</v>
      </c>
      <c r="G1923" s="144">
        <f>VLOOKUP($A1923,'2'!$X:$AB,4,FALSE)</f>
        <v>0.5</v>
      </c>
      <c r="H1923" s="343" t="str">
        <f>VLOOKUP($A1923,'2'!$X:$AB,5,FALSE)</f>
        <v>No</v>
      </c>
      <c r="J1923" s="144">
        <v>1.49</v>
      </c>
      <c r="K1923" s="144">
        <v>3359</v>
      </c>
      <c r="L1923" s="144" t="s">
        <v>6440</v>
      </c>
      <c r="M1923" s="144" t="s">
        <v>188</v>
      </c>
      <c r="N1923" s="144" t="s">
        <v>369</v>
      </c>
      <c r="O1923" s="343">
        <v>1.49</v>
      </c>
    </row>
    <row r="1924" spans="1:15" s="144" customFormat="1" ht="15">
      <c r="A1924" s="342">
        <v>1928</v>
      </c>
      <c r="B1924" s="144" t="s">
        <v>6441</v>
      </c>
      <c r="C1924" s="144" t="s">
        <v>6442</v>
      </c>
      <c r="D1924" s="144" t="s">
        <v>6439</v>
      </c>
      <c r="E1924" s="144">
        <f>VLOOKUP(A1924,'2'!$X:$AB,2,FALSE)</f>
        <v>0</v>
      </c>
      <c r="F1924" s="144">
        <f>VLOOKUP($A1924,'2'!$X:$AB,3,FALSE)</f>
        <v>0</v>
      </c>
      <c r="G1924" s="144">
        <f>VLOOKUP($A1924,'2'!$X:$AB,4,FALSE)</f>
        <v>0</v>
      </c>
      <c r="H1924" s="343">
        <f>VLOOKUP($A1924,'2'!$X:$AB,5,FALSE)</f>
        <v>0</v>
      </c>
      <c r="J1924" s="144">
        <v>2.15</v>
      </c>
      <c r="K1924" s="144">
        <v>3360</v>
      </c>
      <c r="L1924" s="144" t="s">
        <v>6443</v>
      </c>
      <c r="M1924" s="144" t="s">
        <v>188</v>
      </c>
      <c r="N1924" s="144" t="s">
        <v>315</v>
      </c>
      <c r="O1924" s="343">
        <v>2.15</v>
      </c>
    </row>
    <row r="1925" spans="1:15" s="144" customFormat="1" ht="15">
      <c r="A1925" s="342">
        <v>1929</v>
      </c>
      <c r="B1925" s="144" t="s">
        <v>6444</v>
      </c>
      <c r="C1925" s="144" t="s">
        <v>6445</v>
      </c>
      <c r="D1925" s="144" t="s">
        <v>6446</v>
      </c>
      <c r="E1925" s="144" t="str">
        <f>VLOOKUP(A1925,'2'!$X:$AB,2,FALSE)</f>
        <v>Within an hour</v>
      </c>
      <c r="F1925" s="144">
        <f>VLOOKUP($A1925,'2'!$X:$AB,3,FALSE)</f>
        <v>1</v>
      </c>
      <c r="G1925" s="144">
        <f>VLOOKUP($A1925,'2'!$X:$AB,4,FALSE)</f>
        <v>0.93</v>
      </c>
      <c r="H1925" s="343" t="str">
        <f>VLOOKUP($A1925,'2'!$X:$AB,5,FALSE)</f>
        <v>Yes</v>
      </c>
      <c r="J1925" s="144">
        <v>4.9800000000000004</v>
      </c>
      <c r="K1925" s="144">
        <v>3361</v>
      </c>
      <c r="L1925" s="144" t="s">
        <v>6447</v>
      </c>
      <c r="M1925" s="144" t="s">
        <v>188</v>
      </c>
      <c r="N1925" s="144" t="s">
        <v>189</v>
      </c>
      <c r="O1925" s="343">
        <v>4.9800000000000004</v>
      </c>
    </row>
    <row r="1926" spans="1:15" s="144" customFormat="1" ht="15">
      <c r="A1926" s="342">
        <v>1930</v>
      </c>
      <c r="B1926" s="144" t="s">
        <v>6448</v>
      </c>
      <c r="C1926" s="144" t="s">
        <v>6449</v>
      </c>
      <c r="D1926" s="144" t="s">
        <v>6450</v>
      </c>
      <c r="E1926" s="144" t="str">
        <f>VLOOKUP(A1926,'2'!$X:$AB,2,FALSE)</f>
        <v>Within an hour</v>
      </c>
      <c r="F1926" s="144">
        <f>VLOOKUP($A1926,'2'!$X:$AB,3,FALSE)</f>
        <v>1</v>
      </c>
      <c r="G1926" s="144">
        <f>VLOOKUP($A1926,'2'!$X:$AB,4,FALSE)</f>
        <v>0.67</v>
      </c>
      <c r="H1926" s="343" t="str">
        <f>VLOOKUP($A1926,'2'!$X:$AB,5,FALSE)</f>
        <v>No</v>
      </c>
      <c r="J1926" s="144">
        <v>4.95</v>
      </c>
      <c r="K1926" s="144">
        <v>3361</v>
      </c>
      <c r="L1926" s="144" t="s">
        <v>6447</v>
      </c>
      <c r="M1926" s="144" t="s">
        <v>188</v>
      </c>
      <c r="N1926" s="144" t="s">
        <v>189</v>
      </c>
      <c r="O1926" s="343">
        <v>4.95</v>
      </c>
    </row>
    <row r="1927" spans="1:15" s="144" customFormat="1" ht="15">
      <c r="A1927" s="342">
        <v>1931</v>
      </c>
      <c r="B1927" s="144" t="s">
        <v>6451</v>
      </c>
      <c r="C1927" s="144" t="s">
        <v>6452</v>
      </c>
      <c r="D1927" s="144" t="s">
        <v>6450</v>
      </c>
      <c r="E1927" s="144" t="str">
        <f>VLOOKUP(A1927,'2'!$X:$AB,2,FALSE)</f>
        <v>A few days or more</v>
      </c>
      <c r="F1927" s="144">
        <f>VLOOKUP($A1927,'2'!$X:$AB,3,FALSE)</f>
        <v>0</v>
      </c>
      <c r="G1927" s="144">
        <f>VLOOKUP($A1927,'2'!$X:$AB,4,FALSE)</f>
        <v>0.5</v>
      </c>
      <c r="H1927" s="343" t="str">
        <f>VLOOKUP($A1927,'2'!$X:$AB,5,FALSE)</f>
        <v>No</v>
      </c>
      <c r="J1927" s="144">
        <v>4.95</v>
      </c>
      <c r="K1927" s="144">
        <v>3361</v>
      </c>
      <c r="L1927" s="144" t="s">
        <v>6447</v>
      </c>
      <c r="M1927" s="144" t="s">
        <v>188</v>
      </c>
      <c r="N1927" s="144" t="s">
        <v>369</v>
      </c>
      <c r="O1927" s="343">
        <v>4.95</v>
      </c>
    </row>
    <row r="1928" spans="1:15" s="144" customFormat="1" ht="15">
      <c r="A1928" s="342">
        <v>1932</v>
      </c>
      <c r="B1928" s="144" t="s">
        <v>6453</v>
      </c>
      <c r="C1928" s="144" t="s">
        <v>6454</v>
      </c>
      <c r="D1928" s="144" t="s">
        <v>6455</v>
      </c>
      <c r="E1928" s="144" t="str">
        <f>VLOOKUP(A1928,'2'!$X:$AB,2,FALSE)</f>
        <v>Within an hour</v>
      </c>
      <c r="F1928" s="144">
        <f>VLOOKUP($A1928,'2'!$X:$AB,3,FALSE)</f>
        <v>0.83</v>
      </c>
      <c r="G1928" s="144">
        <f>VLOOKUP($A1928,'2'!$X:$AB,4,FALSE)</f>
        <v>0.97</v>
      </c>
      <c r="H1928" s="343" t="str">
        <f>VLOOKUP($A1928,'2'!$X:$AB,5,FALSE)</f>
        <v>No</v>
      </c>
      <c r="J1928" s="144">
        <v>33.6</v>
      </c>
      <c r="K1928" s="144">
        <v>3366</v>
      </c>
      <c r="L1928" s="144" t="s">
        <v>6456</v>
      </c>
      <c r="M1928" s="144" t="s">
        <v>176</v>
      </c>
      <c r="N1928" s="144" t="s">
        <v>283</v>
      </c>
      <c r="O1928" s="343">
        <v>33.6</v>
      </c>
    </row>
    <row r="1929" spans="1:15" s="144" customFormat="1" ht="15">
      <c r="A1929" s="342">
        <v>1933</v>
      </c>
      <c r="B1929" s="144" t="s">
        <v>6457</v>
      </c>
      <c r="C1929" s="144" t="s">
        <v>6458</v>
      </c>
      <c r="D1929" s="144" t="s">
        <v>6455</v>
      </c>
      <c r="E1929" s="144" t="str">
        <f>VLOOKUP(A1929,'2'!$X:$AB,2,FALSE)</f>
        <v>Within an hour</v>
      </c>
      <c r="F1929" s="144">
        <f>VLOOKUP($A1929,'2'!$X:$AB,3,FALSE)</f>
        <v>1</v>
      </c>
      <c r="G1929" s="144">
        <f>VLOOKUP($A1929,'2'!$X:$AB,4,FALSE)</f>
        <v>0.85</v>
      </c>
      <c r="H1929" s="343" t="str">
        <f>VLOOKUP($A1929,'2'!$X:$AB,5,FALSE)</f>
        <v>No</v>
      </c>
      <c r="J1929" s="144">
        <v>5.1100000000000003</v>
      </c>
      <c r="K1929" s="144">
        <v>3366</v>
      </c>
      <c r="L1929" s="144" t="s">
        <v>6456</v>
      </c>
      <c r="M1929" s="144" t="s">
        <v>188</v>
      </c>
      <c r="N1929" s="144" t="s">
        <v>315</v>
      </c>
      <c r="O1929" s="343">
        <v>5.1100000000000003</v>
      </c>
    </row>
    <row r="1930" spans="1:15" s="144" customFormat="1" ht="15">
      <c r="A1930" s="342">
        <v>1934</v>
      </c>
      <c r="B1930" s="144" t="s">
        <v>6459</v>
      </c>
      <c r="C1930" s="144" t="s">
        <v>6460</v>
      </c>
      <c r="D1930" s="144" t="s">
        <v>6455</v>
      </c>
      <c r="E1930" s="144" t="str">
        <f>VLOOKUP(A1930,'2'!$X:$AB,2,FALSE)</f>
        <v>Within a day</v>
      </c>
      <c r="F1930" s="144">
        <f>VLOOKUP($A1930,'2'!$X:$AB,3,FALSE)</f>
        <v>0.9</v>
      </c>
      <c r="G1930" s="144">
        <f>VLOOKUP($A1930,'2'!$X:$AB,4,FALSE)</f>
        <v>0.5</v>
      </c>
      <c r="H1930" s="343" t="str">
        <f>VLOOKUP($A1930,'2'!$X:$AB,5,FALSE)</f>
        <v>Yes</v>
      </c>
      <c r="J1930" s="144">
        <v>4</v>
      </c>
      <c r="K1930" s="144">
        <v>3367</v>
      </c>
      <c r="L1930" s="144" t="s">
        <v>6461</v>
      </c>
      <c r="M1930" s="144" t="s">
        <v>188</v>
      </c>
      <c r="N1930" s="144" t="s">
        <v>582</v>
      </c>
      <c r="O1930" s="343">
        <v>4</v>
      </c>
    </row>
    <row r="1931" spans="1:15" s="144" customFormat="1" ht="15">
      <c r="A1931" s="342">
        <v>1935</v>
      </c>
      <c r="B1931" s="144" t="s">
        <v>6462</v>
      </c>
      <c r="C1931" s="144" t="s">
        <v>6463</v>
      </c>
      <c r="D1931" s="144" t="s">
        <v>6455</v>
      </c>
      <c r="E1931" s="144" t="str">
        <f>VLOOKUP(A1931,'2'!$X:$AB,2,FALSE)</f>
        <v>Within an hour</v>
      </c>
      <c r="F1931" s="144">
        <f>VLOOKUP($A1931,'2'!$X:$AB,3,FALSE)</f>
        <v>1</v>
      </c>
      <c r="G1931" s="144">
        <f>VLOOKUP($A1931,'2'!$X:$AB,4,FALSE)</f>
        <v>1</v>
      </c>
      <c r="H1931" s="343" t="str">
        <f>VLOOKUP($A1931,'2'!$X:$AB,5,FALSE)</f>
        <v>Yes</v>
      </c>
      <c r="J1931" s="144">
        <v>0.5</v>
      </c>
      <c r="K1931" s="144">
        <v>3367</v>
      </c>
      <c r="L1931" s="144" t="s">
        <v>6461</v>
      </c>
      <c r="M1931" s="144" t="s">
        <v>164</v>
      </c>
      <c r="N1931" s="144" t="s">
        <v>447</v>
      </c>
      <c r="O1931" s="343">
        <v>0.5</v>
      </c>
    </row>
    <row r="1932" spans="1:15" s="144" customFormat="1" ht="15">
      <c r="A1932" s="342">
        <v>1936</v>
      </c>
      <c r="B1932" s="144" t="s">
        <v>6464</v>
      </c>
      <c r="C1932" s="144" t="s">
        <v>6465</v>
      </c>
      <c r="D1932" s="144" t="s">
        <v>6466</v>
      </c>
      <c r="E1932" s="144" t="str">
        <f>VLOOKUP(A1932,'2'!$X:$AB,2,FALSE)</f>
        <v>Within a day</v>
      </c>
      <c r="F1932" s="144">
        <f>VLOOKUP($A1932,'2'!$X:$AB,3,FALSE)</f>
        <v>0.6</v>
      </c>
      <c r="G1932" s="144">
        <f>VLOOKUP($A1932,'2'!$X:$AB,4,FALSE)</f>
        <v>0.96</v>
      </c>
      <c r="H1932" s="343" t="str">
        <f>VLOOKUP($A1932,'2'!$X:$AB,5,FALSE)</f>
        <v>Yes</v>
      </c>
      <c r="J1932" s="144">
        <v>6.05</v>
      </c>
      <c r="K1932" s="144">
        <v>3369</v>
      </c>
      <c r="L1932" s="144" t="s">
        <v>6467</v>
      </c>
      <c r="M1932" s="144" t="s">
        <v>188</v>
      </c>
      <c r="N1932" s="144" t="s">
        <v>369</v>
      </c>
      <c r="O1932" s="343">
        <v>6.05</v>
      </c>
    </row>
    <row r="1933" spans="1:15" s="144" customFormat="1" ht="15">
      <c r="A1933" s="342">
        <v>1937</v>
      </c>
      <c r="B1933" s="144" t="s">
        <v>6468</v>
      </c>
      <c r="C1933" s="144" t="s">
        <v>6469</v>
      </c>
      <c r="D1933" s="144" t="s">
        <v>6466</v>
      </c>
      <c r="E1933" s="144" t="str">
        <f>VLOOKUP(A1933,'2'!$X:$AB,2,FALSE)</f>
        <v>Within an hour</v>
      </c>
      <c r="F1933" s="144">
        <f>VLOOKUP($A1933,'2'!$X:$AB,3,FALSE)</f>
        <v>0.8</v>
      </c>
      <c r="G1933" s="144">
        <f>VLOOKUP($A1933,'2'!$X:$AB,4,FALSE)</f>
        <v>0.99</v>
      </c>
      <c r="H1933" s="343" t="str">
        <f>VLOOKUP($A1933,'2'!$X:$AB,5,FALSE)</f>
        <v>No</v>
      </c>
      <c r="J1933" s="144">
        <v>29.21</v>
      </c>
      <c r="K1933" s="144">
        <v>3374</v>
      </c>
      <c r="L1933" s="144" t="s">
        <v>6470</v>
      </c>
      <c r="M1933" s="144" t="s">
        <v>176</v>
      </c>
      <c r="N1933" s="144" t="s">
        <v>511</v>
      </c>
      <c r="O1933" s="343">
        <v>29.21</v>
      </c>
    </row>
    <row r="1934" spans="1:15" s="144" customFormat="1" ht="15">
      <c r="A1934" s="342">
        <v>1938</v>
      </c>
      <c r="B1934" s="144" t="s">
        <v>6471</v>
      </c>
      <c r="C1934" s="144" t="s">
        <v>6472</v>
      </c>
      <c r="D1934" s="144" t="s">
        <v>6466</v>
      </c>
      <c r="E1934" s="144" t="str">
        <f>VLOOKUP(A1934,'2'!$X:$AB,2,FALSE)</f>
        <v>Within a day</v>
      </c>
      <c r="F1934" s="144">
        <f>VLOOKUP($A1934,'2'!$X:$AB,3,FALSE)</f>
        <v>1</v>
      </c>
      <c r="G1934" s="144">
        <f>VLOOKUP($A1934,'2'!$X:$AB,4,FALSE)</f>
        <v>0.8</v>
      </c>
      <c r="H1934" s="343" t="str">
        <f>VLOOKUP($A1934,'2'!$X:$AB,5,FALSE)</f>
        <v>No</v>
      </c>
      <c r="J1934" s="144">
        <v>12.14</v>
      </c>
      <c r="K1934" s="144">
        <v>3374</v>
      </c>
      <c r="L1934" s="144" t="s">
        <v>6470</v>
      </c>
      <c r="M1934" s="144" t="s">
        <v>188</v>
      </c>
      <c r="N1934" s="144" t="s">
        <v>582</v>
      </c>
      <c r="O1934" s="343">
        <v>12.14</v>
      </c>
    </row>
    <row r="1935" spans="1:15" s="144" customFormat="1" ht="15">
      <c r="A1935" s="342">
        <v>1939</v>
      </c>
      <c r="B1935" s="144" t="s">
        <v>6473</v>
      </c>
      <c r="C1935" s="144" t="s">
        <v>6474</v>
      </c>
      <c r="D1935" s="144" t="s">
        <v>6475</v>
      </c>
      <c r="E1935" s="144" t="str">
        <f>VLOOKUP(A1935,'2'!$X:$AB,2,FALSE)</f>
        <v>Within an hour</v>
      </c>
      <c r="F1935" s="144">
        <f>VLOOKUP($A1935,'2'!$X:$AB,3,FALSE)</f>
        <v>1</v>
      </c>
      <c r="G1935" s="144">
        <f>VLOOKUP($A1935,'2'!$X:$AB,4,FALSE)</f>
        <v>1</v>
      </c>
      <c r="H1935" s="343" t="str">
        <f>VLOOKUP($A1935,'2'!$X:$AB,5,FALSE)</f>
        <v>No</v>
      </c>
      <c r="J1935" s="144">
        <v>7.15</v>
      </c>
      <c r="K1935" s="144">
        <v>3374</v>
      </c>
      <c r="L1935" s="144" t="s">
        <v>6470</v>
      </c>
      <c r="M1935" s="144" t="s">
        <v>188</v>
      </c>
      <c r="N1935" s="144" t="s">
        <v>315</v>
      </c>
      <c r="O1935" s="343">
        <v>7.15</v>
      </c>
    </row>
    <row r="1936" spans="1:15" s="144" customFormat="1" ht="15">
      <c r="A1936" s="342">
        <v>1940</v>
      </c>
      <c r="B1936" s="144" t="s">
        <v>6476</v>
      </c>
      <c r="C1936" s="144" t="s">
        <v>6477</v>
      </c>
      <c r="D1936" s="144" t="s">
        <v>6478</v>
      </c>
      <c r="E1936" s="144" t="str">
        <f>VLOOKUP(A1936,'2'!$X:$AB,2,FALSE)</f>
        <v>Within a day</v>
      </c>
      <c r="F1936" s="144">
        <f>VLOOKUP($A1936,'2'!$X:$AB,3,FALSE)</f>
        <v>0.5</v>
      </c>
      <c r="G1936" s="144">
        <f>VLOOKUP($A1936,'2'!$X:$AB,4,FALSE)</f>
        <v>0.67</v>
      </c>
      <c r="H1936" s="343" t="str">
        <f>VLOOKUP($A1936,'2'!$X:$AB,5,FALSE)</f>
        <v>No</v>
      </c>
      <c r="J1936" s="144">
        <v>4.17</v>
      </c>
      <c r="K1936" s="144">
        <v>3374</v>
      </c>
      <c r="L1936" s="144" t="s">
        <v>6470</v>
      </c>
      <c r="M1936" s="144" t="s">
        <v>188</v>
      </c>
      <c r="N1936" s="144" t="s">
        <v>165</v>
      </c>
      <c r="O1936" s="343">
        <v>4.17</v>
      </c>
    </row>
    <row r="1937" spans="1:15" s="144" customFormat="1" ht="15">
      <c r="A1937" s="342">
        <v>1941</v>
      </c>
      <c r="B1937" s="144" t="s">
        <v>6479</v>
      </c>
      <c r="C1937" s="144" t="s">
        <v>6480</v>
      </c>
      <c r="D1937" s="144" t="s">
        <v>6481</v>
      </c>
      <c r="E1937" s="144" t="str">
        <f>VLOOKUP(A1937,'2'!$X:$AB,2,FALSE)</f>
        <v>Within an hour</v>
      </c>
      <c r="F1937" s="144">
        <f>VLOOKUP($A1937,'2'!$X:$AB,3,FALSE)</f>
        <v>1</v>
      </c>
      <c r="G1937" s="144">
        <f>VLOOKUP($A1937,'2'!$X:$AB,4,FALSE)</f>
        <v>1</v>
      </c>
      <c r="H1937" s="343" t="str">
        <f>VLOOKUP($A1937,'2'!$X:$AB,5,FALSE)</f>
        <v>Yes</v>
      </c>
      <c r="J1937" s="144">
        <v>5.97</v>
      </c>
      <c r="K1937" s="144">
        <v>3379</v>
      </c>
      <c r="L1937" s="144" t="s">
        <v>6482</v>
      </c>
      <c r="M1937" s="144" t="s">
        <v>164</v>
      </c>
      <c r="N1937" s="144" t="s">
        <v>315</v>
      </c>
      <c r="O1937" s="343">
        <v>5.97</v>
      </c>
    </row>
    <row r="1938" spans="1:15" s="144" customFormat="1" ht="15">
      <c r="A1938" s="342">
        <v>1942</v>
      </c>
      <c r="B1938" s="144" t="s">
        <v>6483</v>
      </c>
      <c r="C1938" s="144" t="s">
        <v>6484</v>
      </c>
      <c r="D1938" s="144" t="s">
        <v>6481</v>
      </c>
      <c r="E1938" s="144" t="str">
        <f>VLOOKUP(A1938,'2'!$X:$AB,2,FALSE)</f>
        <v>Within a few hours</v>
      </c>
      <c r="F1938" s="144">
        <f>VLOOKUP($A1938,'2'!$X:$AB,3,FALSE)</f>
        <v>0.9</v>
      </c>
      <c r="G1938" s="144">
        <f>VLOOKUP($A1938,'2'!$X:$AB,4,FALSE)</f>
        <v>1</v>
      </c>
      <c r="H1938" s="343" t="str">
        <f>VLOOKUP($A1938,'2'!$X:$AB,5,FALSE)</f>
        <v>Yes</v>
      </c>
      <c r="J1938" s="144">
        <v>1.92</v>
      </c>
      <c r="K1938" s="144">
        <v>3379</v>
      </c>
      <c r="L1938" s="144" t="s">
        <v>6482</v>
      </c>
      <c r="M1938" s="144" t="s">
        <v>164</v>
      </c>
      <c r="N1938" s="144" t="s">
        <v>574</v>
      </c>
      <c r="O1938" s="343">
        <v>1.92</v>
      </c>
    </row>
    <row r="1939" spans="1:15" s="144" customFormat="1" ht="15">
      <c r="A1939" s="342">
        <v>1943</v>
      </c>
      <c r="B1939" s="144" t="s">
        <v>6485</v>
      </c>
      <c r="C1939" s="144" t="s">
        <v>6486</v>
      </c>
      <c r="D1939" s="144" t="s">
        <v>6487</v>
      </c>
      <c r="E1939" s="144" t="str">
        <f>VLOOKUP(A1939,'2'!$X:$AB,2,FALSE)</f>
        <v>Within an hour</v>
      </c>
      <c r="F1939" s="144">
        <f>VLOOKUP($A1939,'2'!$X:$AB,3,FALSE)</f>
        <v>1</v>
      </c>
      <c r="G1939" s="144">
        <f>VLOOKUP($A1939,'2'!$X:$AB,4,FALSE)</f>
        <v>1</v>
      </c>
      <c r="H1939" s="343" t="str">
        <f>VLOOKUP($A1939,'2'!$X:$AB,5,FALSE)</f>
        <v>No</v>
      </c>
      <c r="J1939" s="144">
        <v>19.989999999999998</v>
      </c>
      <c r="K1939" s="144">
        <v>3380</v>
      </c>
      <c r="L1939" s="144" t="s">
        <v>6488</v>
      </c>
      <c r="M1939" s="144" t="s">
        <v>188</v>
      </c>
      <c r="N1939" s="144" t="s">
        <v>369</v>
      </c>
      <c r="O1939" s="343">
        <v>19.989999999999998</v>
      </c>
    </row>
    <row r="1940" spans="1:15" s="144" customFormat="1" ht="15">
      <c r="A1940" s="342">
        <v>1944</v>
      </c>
      <c r="B1940" s="144" t="s">
        <v>6489</v>
      </c>
      <c r="C1940" s="144" t="s">
        <v>6490</v>
      </c>
      <c r="D1940" s="144" t="s">
        <v>6491</v>
      </c>
      <c r="E1940" s="144" t="str">
        <f>VLOOKUP(A1940,'2'!$X:$AB,2,FALSE)</f>
        <v>A few days or more</v>
      </c>
      <c r="F1940" s="144">
        <f>VLOOKUP($A1940,'2'!$X:$AB,3,FALSE)</f>
        <v>0.14000000000000001</v>
      </c>
      <c r="G1940" s="144">
        <f>VLOOKUP($A1940,'2'!$X:$AB,4,FALSE)</f>
        <v>0.8</v>
      </c>
      <c r="H1940" s="343" t="str">
        <f>VLOOKUP($A1940,'2'!$X:$AB,5,FALSE)</f>
        <v>Yes</v>
      </c>
      <c r="J1940" s="144">
        <v>24.49</v>
      </c>
      <c r="K1940" s="144">
        <v>3380</v>
      </c>
      <c r="L1940" s="144" t="s">
        <v>6488</v>
      </c>
      <c r="M1940" s="144" t="s">
        <v>188</v>
      </c>
      <c r="N1940" s="144" t="s">
        <v>177</v>
      </c>
      <c r="O1940" s="343">
        <v>24.49</v>
      </c>
    </row>
    <row r="1941" spans="1:15" s="144" customFormat="1" ht="15">
      <c r="A1941" s="342">
        <v>1945</v>
      </c>
      <c r="B1941" s="144" t="s">
        <v>6492</v>
      </c>
      <c r="C1941" s="144" t="s">
        <v>6493</v>
      </c>
      <c r="D1941" s="144" t="s">
        <v>6491</v>
      </c>
      <c r="E1941" s="144" t="str">
        <f>VLOOKUP(A1941,'2'!$X:$AB,2,FALSE)</f>
        <v>Within an hour</v>
      </c>
      <c r="F1941" s="144">
        <f>VLOOKUP($A1941,'2'!$X:$AB,3,FALSE)</f>
        <v>1</v>
      </c>
      <c r="G1941" s="144">
        <f>VLOOKUP($A1941,'2'!$X:$AB,4,FALSE)</f>
        <v>0.76</v>
      </c>
      <c r="H1941" s="343" t="str">
        <f>VLOOKUP($A1941,'2'!$X:$AB,5,FALSE)</f>
        <v>Yes</v>
      </c>
      <c r="J1941" s="144">
        <v>14.48</v>
      </c>
      <c r="K1941" s="144">
        <v>3380</v>
      </c>
      <c r="L1941" s="144" t="s">
        <v>6488</v>
      </c>
      <c r="M1941" s="144" t="s">
        <v>188</v>
      </c>
      <c r="N1941" s="144" t="s">
        <v>189</v>
      </c>
      <c r="O1941" s="343">
        <v>14.48</v>
      </c>
    </row>
    <row r="1942" spans="1:15" s="144" customFormat="1" ht="15">
      <c r="A1942" s="342">
        <v>1946</v>
      </c>
      <c r="B1942" s="144" t="s">
        <v>6494</v>
      </c>
      <c r="C1942" s="144" t="s">
        <v>6495</v>
      </c>
      <c r="D1942" s="144" t="s">
        <v>6496</v>
      </c>
      <c r="E1942" s="144">
        <f>VLOOKUP(A1942,'2'!$X:$AB,2,FALSE)</f>
        <v>0</v>
      </c>
      <c r="F1942" s="144">
        <f>VLOOKUP($A1942,'2'!$X:$AB,3,FALSE)</f>
        <v>0</v>
      </c>
      <c r="G1942" s="144">
        <f>VLOOKUP($A1942,'2'!$X:$AB,4,FALSE)</f>
        <v>0</v>
      </c>
      <c r="H1942" s="343">
        <f>VLOOKUP($A1942,'2'!$X:$AB,5,FALSE)</f>
        <v>0</v>
      </c>
      <c r="J1942" s="144">
        <v>5.81</v>
      </c>
      <c r="K1942" s="144">
        <v>3381</v>
      </c>
      <c r="L1942" s="144" t="s">
        <v>6497</v>
      </c>
      <c r="M1942" s="144" t="s">
        <v>188</v>
      </c>
      <c r="N1942" s="144" t="s">
        <v>165</v>
      </c>
      <c r="O1942" s="343">
        <v>5.81</v>
      </c>
    </row>
    <row r="1943" spans="1:15" s="144" customFormat="1" ht="15">
      <c r="A1943" s="342">
        <v>1947</v>
      </c>
      <c r="B1943" s="144" t="s">
        <v>6498</v>
      </c>
      <c r="C1943" s="144" t="s">
        <v>6499</v>
      </c>
      <c r="D1943" s="144" t="s">
        <v>6496</v>
      </c>
      <c r="E1943" s="144" t="str">
        <f>VLOOKUP(A1943,'2'!$X:$AB,2,FALSE)</f>
        <v>Within an hour</v>
      </c>
      <c r="F1943" s="144">
        <f>VLOOKUP($A1943,'2'!$X:$AB,3,FALSE)</f>
        <v>1</v>
      </c>
      <c r="G1943" s="144">
        <f>VLOOKUP($A1943,'2'!$X:$AB,4,FALSE)</f>
        <v>1</v>
      </c>
      <c r="H1943" s="343" t="str">
        <f>VLOOKUP($A1943,'2'!$X:$AB,5,FALSE)</f>
        <v>Yes</v>
      </c>
      <c r="J1943" s="144">
        <v>1.49</v>
      </c>
      <c r="K1943" s="144">
        <v>3381</v>
      </c>
      <c r="L1943" s="144" t="s">
        <v>6497</v>
      </c>
      <c r="M1943" s="144" t="s">
        <v>188</v>
      </c>
      <c r="N1943" s="144" t="s">
        <v>369</v>
      </c>
      <c r="O1943" s="343">
        <v>1.49</v>
      </c>
    </row>
    <row r="1944" spans="1:15" s="144" customFormat="1" ht="15">
      <c r="A1944" s="342">
        <v>1948</v>
      </c>
      <c r="B1944" s="144" t="s">
        <v>6500</v>
      </c>
      <c r="C1944" s="144" t="s">
        <v>6501</v>
      </c>
      <c r="D1944" s="144" t="s">
        <v>6496</v>
      </c>
      <c r="E1944" s="144" t="str">
        <f>VLOOKUP(A1944,'2'!$X:$AB,2,FALSE)</f>
        <v>Within a few hours</v>
      </c>
      <c r="F1944" s="144">
        <f>VLOOKUP($A1944,'2'!$X:$AB,3,FALSE)</f>
        <v>0.92</v>
      </c>
      <c r="G1944" s="144">
        <f>VLOOKUP($A1944,'2'!$X:$AB,4,FALSE)</f>
        <v>0.67</v>
      </c>
      <c r="H1944" s="343" t="str">
        <f>VLOOKUP($A1944,'2'!$X:$AB,5,FALSE)</f>
        <v>Yes</v>
      </c>
      <c r="J1944" s="144">
        <v>2.0299999999999998</v>
      </c>
      <c r="K1944" s="144">
        <v>3385</v>
      </c>
      <c r="L1944" s="144" t="s">
        <v>6502</v>
      </c>
      <c r="M1944" s="144" t="s">
        <v>164</v>
      </c>
      <c r="N1944" s="144" t="s">
        <v>165</v>
      </c>
      <c r="O1944" s="343">
        <v>2.0299999999999998</v>
      </c>
    </row>
    <row r="1945" spans="1:15" s="144" customFormat="1" ht="15">
      <c r="A1945" s="342">
        <v>1949</v>
      </c>
      <c r="B1945" s="144" t="s">
        <v>6503</v>
      </c>
      <c r="C1945" s="144" t="s">
        <v>6504</v>
      </c>
      <c r="D1945" s="144" t="s">
        <v>6505</v>
      </c>
      <c r="E1945" s="144">
        <f>VLOOKUP(A1945,'2'!$X:$AB,2,FALSE)</f>
        <v>0</v>
      </c>
      <c r="F1945" s="144">
        <f>VLOOKUP($A1945,'2'!$X:$AB,3,FALSE)</f>
        <v>0</v>
      </c>
      <c r="G1945" s="144">
        <f>VLOOKUP($A1945,'2'!$X:$AB,4,FALSE)</f>
        <v>0</v>
      </c>
      <c r="H1945" s="343">
        <f>VLOOKUP($A1945,'2'!$X:$AB,5,FALSE)</f>
        <v>0</v>
      </c>
      <c r="J1945" s="144">
        <v>8.99</v>
      </c>
      <c r="K1945" s="144">
        <v>3385</v>
      </c>
      <c r="L1945" s="144" t="s">
        <v>6502</v>
      </c>
      <c r="M1945" s="144" t="s">
        <v>188</v>
      </c>
      <c r="N1945" s="144" t="s">
        <v>266</v>
      </c>
      <c r="O1945" s="343">
        <v>8.99</v>
      </c>
    </row>
    <row r="1946" spans="1:15" s="144" customFormat="1" ht="15">
      <c r="A1946" s="342">
        <v>1950</v>
      </c>
      <c r="B1946" s="144" t="s">
        <v>6506</v>
      </c>
      <c r="C1946" s="144" t="s">
        <v>6507</v>
      </c>
      <c r="D1946" s="144" t="s">
        <v>6508</v>
      </c>
      <c r="E1946" s="144">
        <f>VLOOKUP(A1946,'2'!$X:$AB,2,FALSE)</f>
        <v>0</v>
      </c>
      <c r="F1946" s="144">
        <f>VLOOKUP($A1946,'2'!$X:$AB,3,FALSE)</f>
        <v>0</v>
      </c>
      <c r="G1946" s="144">
        <f>VLOOKUP($A1946,'2'!$X:$AB,4,FALSE)</f>
        <v>0</v>
      </c>
      <c r="H1946" s="343">
        <f>VLOOKUP($A1946,'2'!$X:$AB,5,FALSE)</f>
        <v>0</v>
      </c>
      <c r="J1946" s="144">
        <v>0.5</v>
      </c>
      <c r="K1946" s="144">
        <v>3386</v>
      </c>
      <c r="L1946" s="144" t="s">
        <v>6509</v>
      </c>
      <c r="M1946" s="144" t="s">
        <v>188</v>
      </c>
      <c r="N1946" s="144" t="s">
        <v>447</v>
      </c>
      <c r="O1946" s="343">
        <v>0.5</v>
      </c>
    </row>
    <row r="1947" spans="1:15" s="144" customFormat="1" ht="15">
      <c r="A1947" s="342">
        <v>1951</v>
      </c>
      <c r="B1947" s="144" t="s">
        <v>6510</v>
      </c>
      <c r="C1947" s="144" t="s">
        <v>6511</v>
      </c>
      <c r="D1947" s="144" t="s">
        <v>6512</v>
      </c>
      <c r="E1947" s="144" t="str">
        <f>VLOOKUP(A1947,'2'!$X:$AB,2,FALSE)</f>
        <v>Within an hour</v>
      </c>
      <c r="F1947" s="144">
        <f>VLOOKUP($A1947,'2'!$X:$AB,3,FALSE)</f>
        <v>1</v>
      </c>
      <c r="G1947" s="144">
        <f>VLOOKUP($A1947,'2'!$X:$AB,4,FALSE)</f>
        <v>1</v>
      </c>
      <c r="H1947" s="343" t="str">
        <f>VLOOKUP($A1947,'2'!$X:$AB,5,FALSE)</f>
        <v>Yes</v>
      </c>
      <c r="J1947" s="144">
        <v>8.99</v>
      </c>
      <c r="K1947" s="144">
        <v>3386</v>
      </c>
      <c r="L1947" s="144" t="s">
        <v>6509</v>
      </c>
      <c r="M1947" s="144" t="s">
        <v>164</v>
      </c>
      <c r="N1947" s="144" t="s">
        <v>189</v>
      </c>
      <c r="O1947" s="343">
        <v>8.99</v>
      </c>
    </row>
    <row r="1948" spans="1:15" s="144" customFormat="1" ht="15">
      <c r="A1948" s="342">
        <v>1952</v>
      </c>
      <c r="B1948" s="144" t="s">
        <v>6513</v>
      </c>
      <c r="C1948" s="144" t="s">
        <v>6514</v>
      </c>
      <c r="D1948" s="144" t="s">
        <v>6515</v>
      </c>
      <c r="E1948" s="144">
        <f>VLOOKUP(A1948,'2'!$X:$AB,2,FALSE)</f>
        <v>0</v>
      </c>
      <c r="F1948" s="144">
        <f>VLOOKUP($A1948,'2'!$X:$AB,3,FALSE)</f>
        <v>0</v>
      </c>
      <c r="G1948" s="144">
        <f>VLOOKUP($A1948,'2'!$X:$AB,4,FALSE)</f>
        <v>0</v>
      </c>
      <c r="H1948" s="343">
        <f>VLOOKUP($A1948,'2'!$X:$AB,5,FALSE)</f>
        <v>0</v>
      </c>
      <c r="J1948" s="144">
        <v>35</v>
      </c>
      <c r="K1948" s="144">
        <v>3388</v>
      </c>
      <c r="L1948" s="144" t="s">
        <v>6516</v>
      </c>
      <c r="M1948" s="144" t="s">
        <v>188</v>
      </c>
      <c r="N1948" s="144" t="s">
        <v>463</v>
      </c>
      <c r="O1948" s="343">
        <v>35</v>
      </c>
    </row>
    <row r="1949" spans="1:15" s="144" customFormat="1" ht="15">
      <c r="A1949" s="342">
        <v>1953</v>
      </c>
      <c r="B1949" s="144" t="s">
        <v>6517</v>
      </c>
      <c r="C1949" s="144" t="s">
        <v>6518</v>
      </c>
      <c r="D1949" s="144" t="s">
        <v>6519</v>
      </c>
      <c r="E1949" s="144" t="str">
        <f>VLOOKUP(A1949,'2'!$X:$AB,2,FALSE)</f>
        <v>Within an hour</v>
      </c>
      <c r="F1949" s="144">
        <f>VLOOKUP($A1949,'2'!$X:$AB,3,FALSE)</f>
        <v>1</v>
      </c>
      <c r="G1949" s="144">
        <f>VLOOKUP($A1949,'2'!$X:$AB,4,FALSE)</f>
        <v>1</v>
      </c>
      <c r="H1949" s="343" t="str">
        <f>VLOOKUP($A1949,'2'!$X:$AB,5,FALSE)</f>
        <v>No</v>
      </c>
      <c r="J1949" s="144">
        <v>7.69</v>
      </c>
      <c r="K1949" s="144">
        <v>3393</v>
      </c>
      <c r="L1949" s="144" t="s">
        <v>6520</v>
      </c>
      <c r="M1949" s="144" t="s">
        <v>188</v>
      </c>
      <c r="N1949" s="144" t="s">
        <v>266</v>
      </c>
      <c r="O1949" s="343">
        <v>7.69</v>
      </c>
    </row>
    <row r="1950" spans="1:15" s="144" customFormat="1" ht="15">
      <c r="A1950" s="342">
        <v>1954</v>
      </c>
      <c r="B1950" s="144" t="s">
        <v>6521</v>
      </c>
      <c r="C1950" s="144" t="s">
        <v>6522</v>
      </c>
      <c r="D1950" s="144" t="s">
        <v>6519</v>
      </c>
      <c r="E1950" s="144" t="str">
        <f>VLOOKUP(A1950,'2'!$X:$AB,2,FALSE)</f>
        <v>Within an hour</v>
      </c>
      <c r="F1950" s="144">
        <f>VLOOKUP($A1950,'2'!$X:$AB,3,FALSE)</f>
        <v>1</v>
      </c>
      <c r="G1950" s="144">
        <f>VLOOKUP($A1950,'2'!$X:$AB,4,FALSE)</f>
        <v>0.89</v>
      </c>
      <c r="H1950" s="343" t="str">
        <f>VLOOKUP($A1950,'2'!$X:$AB,5,FALSE)</f>
        <v>Yes</v>
      </c>
      <c r="J1950" s="144">
        <v>2.5</v>
      </c>
      <c r="K1950" s="144">
        <v>3393</v>
      </c>
      <c r="L1950" s="144" t="s">
        <v>6520</v>
      </c>
      <c r="M1950" s="144" t="s">
        <v>188</v>
      </c>
      <c r="N1950" s="144" t="s">
        <v>240</v>
      </c>
      <c r="O1950" s="343">
        <v>2.5</v>
      </c>
    </row>
    <row r="1951" spans="1:15" s="144" customFormat="1" ht="15">
      <c r="A1951" s="342">
        <v>1955</v>
      </c>
      <c r="B1951" s="144" t="s">
        <v>6523</v>
      </c>
      <c r="C1951" s="144" t="s">
        <v>6524</v>
      </c>
      <c r="D1951" s="144" t="s">
        <v>6525</v>
      </c>
      <c r="E1951" s="144" t="str">
        <f>VLOOKUP(A1951,'2'!$X:$AB,2,FALSE)</f>
        <v>Within a few hours</v>
      </c>
      <c r="F1951" s="144">
        <f>VLOOKUP($A1951,'2'!$X:$AB,3,FALSE)</f>
        <v>1</v>
      </c>
      <c r="G1951" s="144">
        <f>VLOOKUP($A1951,'2'!$X:$AB,4,FALSE)</f>
        <v>0.98</v>
      </c>
      <c r="H1951" s="343" t="str">
        <f>VLOOKUP($A1951,'2'!$X:$AB,5,FALSE)</f>
        <v>Yes</v>
      </c>
      <c r="J1951" s="144">
        <v>19.989999999999998</v>
      </c>
      <c r="K1951" s="144">
        <v>3397</v>
      </c>
      <c r="L1951" s="144" t="s">
        <v>6526</v>
      </c>
      <c r="M1951" s="144" t="s">
        <v>188</v>
      </c>
      <c r="N1951" s="144" t="s">
        <v>369</v>
      </c>
      <c r="O1951" s="343">
        <v>19.989999999999998</v>
      </c>
    </row>
    <row r="1952" spans="1:15" s="144" customFormat="1" ht="15">
      <c r="A1952" s="342">
        <v>1956</v>
      </c>
      <c r="B1952" s="144" t="s">
        <v>6527</v>
      </c>
      <c r="C1952" s="144" t="s">
        <v>6528</v>
      </c>
      <c r="D1952" s="144" t="s">
        <v>6525</v>
      </c>
      <c r="E1952" s="144" t="str">
        <f>VLOOKUP(A1952,'2'!$X:$AB,2,FALSE)</f>
        <v>Within an hour</v>
      </c>
      <c r="F1952" s="144">
        <f>VLOOKUP($A1952,'2'!$X:$AB,3,FALSE)</f>
        <v>1</v>
      </c>
      <c r="G1952" s="144">
        <f>VLOOKUP($A1952,'2'!$X:$AB,4,FALSE)</f>
        <v>0.92</v>
      </c>
      <c r="H1952" s="343" t="str">
        <f>VLOOKUP($A1952,'2'!$X:$AB,5,FALSE)</f>
        <v>No</v>
      </c>
      <c r="J1952" s="144">
        <v>7.46</v>
      </c>
      <c r="K1952" s="144">
        <v>3397</v>
      </c>
      <c r="L1952" s="144" t="s">
        <v>6526</v>
      </c>
      <c r="M1952" s="144" t="s">
        <v>188</v>
      </c>
      <c r="N1952" s="144" t="s">
        <v>463</v>
      </c>
      <c r="O1952" s="343">
        <v>7.46</v>
      </c>
    </row>
    <row r="1953" spans="1:15" s="144" customFormat="1" ht="15">
      <c r="A1953" s="342">
        <v>1957</v>
      </c>
      <c r="B1953" s="144" t="s">
        <v>6529</v>
      </c>
      <c r="C1953" s="144" t="s">
        <v>6530</v>
      </c>
      <c r="D1953" s="144" t="s">
        <v>6525</v>
      </c>
      <c r="E1953" s="144" t="str">
        <f>VLOOKUP(A1953,'2'!$X:$AB,2,FALSE)</f>
        <v>Within an hour</v>
      </c>
      <c r="F1953" s="144">
        <f>VLOOKUP($A1953,'2'!$X:$AB,3,FALSE)</f>
        <v>1</v>
      </c>
      <c r="G1953" s="144">
        <f>VLOOKUP($A1953,'2'!$X:$AB,4,FALSE)</f>
        <v>1</v>
      </c>
      <c r="H1953" s="343" t="str">
        <f>VLOOKUP($A1953,'2'!$X:$AB,5,FALSE)</f>
        <v>Yes</v>
      </c>
      <c r="J1953" s="144">
        <v>5.03</v>
      </c>
      <c r="K1953" s="144">
        <v>3397</v>
      </c>
      <c r="L1953" s="144" t="s">
        <v>6526</v>
      </c>
      <c r="M1953" s="144" t="s">
        <v>188</v>
      </c>
      <c r="N1953" s="144" t="s">
        <v>266</v>
      </c>
      <c r="O1953" s="343">
        <v>5.03</v>
      </c>
    </row>
    <row r="1954" spans="1:15" s="144" customFormat="1" ht="15">
      <c r="A1954" s="342">
        <v>1958</v>
      </c>
      <c r="B1954" s="144" t="s">
        <v>6531</v>
      </c>
      <c r="C1954" s="144" t="s">
        <v>6532</v>
      </c>
      <c r="D1954" s="144" t="s">
        <v>6533</v>
      </c>
      <c r="E1954" s="144" t="str">
        <f>VLOOKUP(A1954,'2'!$X:$AB,2,FALSE)</f>
        <v>Within a few hours</v>
      </c>
      <c r="F1954" s="144">
        <f>VLOOKUP($A1954,'2'!$X:$AB,3,FALSE)</f>
        <v>1</v>
      </c>
      <c r="G1954" s="144">
        <f>VLOOKUP($A1954,'2'!$X:$AB,4,FALSE)</f>
        <v>1</v>
      </c>
      <c r="H1954" s="343" t="str">
        <f>VLOOKUP($A1954,'2'!$X:$AB,5,FALSE)</f>
        <v>Yes</v>
      </c>
      <c r="J1954" s="144">
        <v>5.81</v>
      </c>
      <c r="K1954" s="144">
        <v>3399</v>
      </c>
      <c r="L1954" s="144" t="s">
        <v>6534</v>
      </c>
      <c r="M1954" s="144" t="s">
        <v>188</v>
      </c>
      <c r="N1954" s="144" t="s">
        <v>165</v>
      </c>
      <c r="O1954" s="343">
        <v>5.81</v>
      </c>
    </row>
    <row r="1955" spans="1:15" s="144" customFormat="1" ht="15">
      <c r="A1955" s="342">
        <v>1959</v>
      </c>
      <c r="B1955" s="144" t="s">
        <v>6535</v>
      </c>
      <c r="C1955" s="144" t="s">
        <v>6536</v>
      </c>
      <c r="D1955" s="144" t="s">
        <v>6533</v>
      </c>
      <c r="E1955" s="144" t="str">
        <f>VLOOKUP(A1955,'2'!$X:$AB,2,FALSE)</f>
        <v>Within an hour</v>
      </c>
      <c r="F1955" s="144">
        <f>VLOOKUP($A1955,'2'!$X:$AB,3,FALSE)</f>
        <v>0.75</v>
      </c>
      <c r="G1955" s="144">
        <f>VLOOKUP($A1955,'2'!$X:$AB,4,FALSE)</f>
        <v>0.77</v>
      </c>
      <c r="H1955" s="343" t="str">
        <f>VLOOKUP($A1955,'2'!$X:$AB,5,FALSE)</f>
        <v>Yes</v>
      </c>
      <c r="J1955" s="144">
        <v>4.93</v>
      </c>
      <c r="K1955" s="144">
        <v>3400</v>
      </c>
      <c r="L1955" s="144" t="s">
        <v>6537</v>
      </c>
      <c r="M1955" s="144" t="s">
        <v>164</v>
      </c>
      <c r="N1955" s="144" t="s">
        <v>189</v>
      </c>
      <c r="O1955" s="343">
        <v>4.93</v>
      </c>
    </row>
    <row r="1956" spans="1:15" s="144" customFormat="1" thickBot="1">
      <c r="A1956" s="342">
        <v>1960</v>
      </c>
      <c r="B1956" s="144" t="s">
        <v>6538</v>
      </c>
      <c r="C1956" s="144" t="s">
        <v>6539</v>
      </c>
      <c r="D1956" s="144" t="s">
        <v>6533</v>
      </c>
      <c r="E1956" s="144" t="str">
        <f>VLOOKUP(A1956,'2'!$X:$AB,2,FALSE)</f>
        <v>Within a few hours</v>
      </c>
      <c r="F1956" s="144">
        <f>VLOOKUP($A1956,'2'!$X:$AB,3,FALSE)</f>
        <v>1</v>
      </c>
      <c r="G1956" s="144">
        <f>VLOOKUP($A1956,'2'!$X:$AB,4,FALSE)</f>
        <v>0.81</v>
      </c>
      <c r="H1956" s="343" t="str">
        <f>VLOOKUP($A1956,'2'!$X:$AB,5,FALSE)</f>
        <v>Yes</v>
      </c>
      <c r="J1956" s="144">
        <v>13.99</v>
      </c>
      <c r="K1956" s="144">
        <v>3403</v>
      </c>
      <c r="L1956" s="144" t="s">
        <v>6540</v>
      </c>
      <c r="M1956" s="144" t="s">
        <v>164</v>
      </c>
      <c r="N1956" s="144" t="s">
        <v>189</v>
      </c>
      <c r="O1956" s="349">
        <v>13.99</v>
      </c>
    </row>
    <row r="1957" spans="1:15" s="144" customFormat="1" ht="15">
      <c r="A1957" s="342">
        <v>1961</v>
      </c>
      <c r="B1957" s="144" t="s">
        <v>6541</v>
      </c>
      <c r="C1957" s="144" t="s">
        <v>6542</v>
      </c>
      <c r="D1957" s="144" t="s">
        <v>6543</v>
      </c>
      <c r="E1957" s="144" t="str">
        <f>VLOOKUP(A1957,'2'!$X:$AB,2,FALSE)</f>
        <v>Within an hour</v>
      </c>
      <c r="F1957" s="144">
        <f>VLOOKUP($A1957,'2'!$X:$AB,3,FALSE)</f>
        <v>1</v>
      </c>
      <c r="G1957" s="144">
        <f>VLOOKUP($A1957,'2'!$X:$AB,4,FALSE)</f>
        <v>0.6</v>
      </c>
      <c r="H1957" s="343" t="str">
        <f>VLOOKUP($A1957,'2'!$X:$AB,5,FALSE)</f>
        <v>No</v>
      </c>
    </row>
    <row r="1958" spans="1:15" s="144" customFormat="1" ht="15">
      <c r="A1958" s="342">
        <v>1962</v>
      </c>
      <c r="B1958" s="144" t="s">
        <v>6544</v>
      </c>
      <c r="C1958" s="144" t="s">
        <v>6545</v>
      </c>
      <c r="D1958" s="144" t="s">
        <v>6546</v>
      </c>
      <c r="E1958" s="144" t="str">
        <f>VLOOKUP(A1958,'2'!$X:$AB,2,FALSE)</f>
        <v>Within an hour</v>
      </c>
      <c r="F1958" s="144">
        <f>VLOOKUP($A1958,'2'!$X:$AB,3,FALSE)</f>
        <v>1</v>
      </c>
      <c r="G1958" s="144">
        <f>VLOOKUP($A1958,'2'!$X:$AB,4,FALSE)</f>
        <v>1</v>
      </c>
      <c r="H1958" s="343" t="str">
        <f>VLOOKUP($A1958,'2'!$X:$AB,5,FALSE)</f>
        <v>Yes</v>
      </c>
    </row>
    <row r="1959" spans="1:15" s="144" customFormat="1" ht="15">
      <c r="A1959" s="342">
        <v>1963</v>
      </c>
      <c r="B1959" s="144" t="s">
        <v>6547</v>
      </c>
      <c r="C1959" s="144" t="s">
        <v>6548</v>
      </c>
      <c r="D1959" s="144" t="s">
        <v>6549</v>
      </c>
      <c r="E1959" s="144" t="str">
        <f>VLOOKUP(A1959,'2'!$X:$AB,2,FALSE)</f>
        <v>Within an hour</v>
      </c>
      <c r="F1959" s="144">
        <f>VLOOKUP($A1959,'2'!$X:$AB,3,FALSE)</f>
        <v>1</v>
      </c>
      <c r="G1959" s="144">
        <f>VLOOKUP($A1959,'2'!$X:$AB,4,FALSE)</f>
        <v>0.99</v>
      </c>
      <c r="H1959" s="343" t="str">
        <f>VLOOKUP($A1959,'2'!$X:$AB,5,FALSE)</f>
        <v>Yes</v>
      </c>
    </row>
    <row r="1960" spans="1:15" s="144" customFormat="1" ht="15">
      <c r="A1960" s="342">
        <v>1964</v>
      </c>
      <c r="B1960" s="144" t="s">
        <v>6550</v>
      </c>
      <c r="C1960" s="144" t="s">
        <v>6551</v>
      </c>
      <c r="D1960" s="144" t="s">
        <v>6549</v>
      </c>
      <c r="E1960" s="144">
        <f>VLOOKUP(A1960,'2'!$X:$AB,2,FALSE)</f>
        <v>0</v>
      </c>
      <c r="F1960" s="144">
        <f>VLOOKUP($A1960,'2'!$X:$AB,3,FALSE)</f>
        <v>0</v>
      </c>
      <c r="G1960" s="144">
        <f>VLOOKUP($A1960,'2'!$X:$AB,4,FALSE)</f>
        <v>0</v>
      </c>
      <c r="H1960" s="343">
        <f>VLOOKUP($A1960,'2'!$X:$AB,5,FALSE)</f>
        <v>0</v>
      </c>
    </row>
    <row r="1961" spans="1:15" s="144" customFormat="1" ht="15">
      <c r="A1961" s="342">
        <v>1965</v>
      </c>
      <c r="B1961" s="144" t="s">
        <v>6552</v>
      </c>
      <c r="C1961" s="144" t="s">
        <v>6553</v>
      </c>
      <c r="D1961" s="144" t="s">
        <v>6549</v>
      </c>
      <c r="E1961" s="144" t="str">
        <f>VLOOKUP(A1961,'2'!$X:$AB,2,FALSE)</f>
        <v>Within a day</v>
      </c>
      <c r="F1961" s="144">
        <f>VLOOKUP($A1961,'2'!$X:$AB,3,FALSE)</f>
        <v>0.63</v>
      </c>
      <c r="G1961" s="144">
        <f>VLOOKUP($A1961,'2'!$X:$AB,4,FALSE)</f>
        <v>0.89</v>
      </c>
      <c r="H1961" s="343" t="str">
        <f>VLOOKUP($A1961,'2'!$X:$AB,5,FALSE)</f>
        <v>No</v>
      </c>
    </row>
    <row r="1962" spans="1:15" s="144" customFormat="1" ht="15">
      <c r="A1962" s="342">
        <v>1966</v>
      </c>
      <c r="B1962" s="144" t="s">
        <v>6554</v>
      </c>
      <c r="C1962" s="144" t="s">
        <v>6555</v>
      </c>
      <c r="D1962" s="144" t="s">
        <v>6549</v>
      </c>
      <c r="E1962" s="144" t="str">
        <f>VLOOKUP(A1962,'2'!$X:$AB,2,FALSE)</f>
        <v>Within a few hours</v>
      </c>
      <c r="F1962" s="144">
        <f>VLOOKUP($A1962,'2'!$X:$AB,3,FALSE)</f>
        <v>1</v>
      </c>
      <c r="G1962" s="144">
        <f>VLOOKUP($A1962,'2'!$X:$AB,4,FALSE)</f>
        <v>0.53</v>
      </c>
      <c r="H1962" s="343" t="str">
        <f>VLOOKUP($A1962,'2'!$X:$AB,5,FALSE)</f>
        <v>Yes</v>
      </c>
    </row>
    <row r="1963" spans="1:15" s="144" customFormat="1" ht="15">
      <c r="A1963" s="342">
        <v>1967</v>
      </c>
      <c r="B1963" s="144" t="s">
        <v>6556</v>
      </c>
      <c r="C1963" s="144" t="s">
        <v>6557</v>
      </c>
      <c r="D1963" s="144" t="s">
        <v>6558</v>
      </c>
      <c r="E1963" s="144" t="str">
        <f>VLOOKUP(A1963,'2'!$X:$AB,2,FALSE)</f>
        <v>Within an hour</v>
      </c>
      <c r="F1963" s="144">
        <f>VLOOKUP($A1963,'2'!$X:$AB,3,FALSE)</f>
        <v>0.92</v>
      </c>
      <c r="G1963" s="144">
        <f>VLOOKUP($A1963,'2'!$X:$AB,4,FALSE)</f>
        <v>0.99</v>
      </c>
      <c r="H1963" s="343" t="str">
        <f>VLOOKUP($A1963,'2'!$X:$AB,5,FALSE)</f>
        <v>No</v>
      </c>
    </row>
    <row r="1964" spans="1:15" s="144" customFormat="1" ht="15">
      <c r="A1964" s="342">
        <v>1968</v>
      </c>
      <c r="B1964" s="144" t="s">
        <v>6559</v>
      </c>
      <c r="C1964" s="144" t="s">
        <v>6560</v>
      </c>
      <c r="D1964" s="144" t="s">
        <v>6561</v>
      </c>
      <c r="E1964" s="144" t="str">
        <f>VLOOKUP(A1964,'2'!$X:$AB,2,FALSE)</f>
        <v>Within an hour</v>
      </c>
      <c r="F1964" s="144">
        <f>VLOOKUP($A1964,'2'!$X:$AB,3,FALSE)</f>
        <v>0.9</v>
      </c>
      <c r="G1964" s="144">
        <f>VLOOKUP($A1964,'2'!$X:$AB,4,FALSE)</f>
        <v>0.97</v>
      </c>
      <c r="H1964" s="343" t="str">
        <f>VLOOKUP($A1964,'2'!$X:$AB,5,FALSE)</f>
        <v>No</v>
      </c>
    </row>
    <row r="1965" spans="1:15" s="144" customFormat="1" ht="15">
      <c r="A1965" s="342">
        <v>1969</v>
      </c>
      <c r="B1965" s="144" t="s">
        <v>6562</v>
      </c>
      <c r="C1965" s="144" t="s">
        <v>6563</v>
      </c>
      <c r="D1965" s="144" t="s">
        <v>6561</v>
      </c>
      <c r="E1965" s="144" t="str">
        <f>VLOOKUP(A1965,'2'!$X:$AB,2,FALSE)</f>
        <v>Within an hour</v>
      </c>
      <c r="F1965" s="144">
        <f>VLOOKUP($A1965,'2'!$X:$AB,3,FALSE)</f>
        <v>1</v>
      </c>
      <c r="G1965" s="144">
        <f>VLOOKUP($A1965,'2'!$X:$AB,4,FALSE)</f>
        <v>0.92</v>
      </c>
      <c r="H1965" s="343" t="str">
        <f>VLOOKUP($A1965,'2'!$X:$AB,5,FALSE)</f>
        <v>Yes</v>
      </c>
    </row>
    <row r="1966" spans="1:15" s="144" customFormat="1" ht="15">
      <c r="A1966" s="342">
        <v>1970</v>
      </c>
      <c r="B1966" s="144" t="s">
        <v>6564</v>
      </c>
      <c r="C1966" s="144" t="s">
        <v>6565</v>
      </c>
      <c r="D1966" s="144" t="s">
        <v>6566</v>
      </c>
      <c r="E1966" s="144" t="str">
        <f>VLOOKUP(A1966,'2'!$X:$AB,2,FALSE)</f>
        <v>Within a few hours</v>
      </c>
      <c r="F1966" s="144">
        <f>VLOOKUP($A1966,'2'!$X:$AB,3,FALSE)</f>
        <v>0.89</v>
      </c>
      <c r="G1966" s="144">
        <f>VLOOKUP($A1966,'2'!$X:$AB,4,FALSE)</f>
        <v>0.99</v>
      </c>
      <c r="H1966" s="343" t="str">
        <f>VLOOKUP($A1966,'2'!$X:$AB,5,FALSE)</f>
        <v>No</v>
      </c>
    </row>
    <row r="1967" spans="1:15" s="144" customFormat="1" ht="15">
      <c r="A1967" s="342">
        <v>1971</v>
      </c>
      <c r="B1967" s="144" t="s">
        <v>6567</v>
      </c>
      <c r="C1967" s="144" t="s">
        <v>6568</v>
      </c>
      <c r="D1967" s="144" t="s">
        <v>6566</v>
      </c>
      <c r="E1967" s="144" t="str">
        <f>VLOOKUP(A1967,'2'!$X:$AB,2,FALSE)</f>
        <v>Within a few hours</v>
      </c>
      <c r="F1967" s="144">
        <f>VLOOKUP($A1967,'2'!$X:$AB,3,FALSE)</f>
        <v>1</v>
      </c>
      <c r="G1967" s="144">
        <f>VLOOKUP($A1967,'2'!$X:$AB,4,FALSE)</f>
        <v>0.82</v>
      </c>
      <c r="H1967" s="343" t="str">
        <f>VLOOKUP($A1967,'2'!$X:$AB,5,FALSE)</f>
        <v>Yes</v>
      </c>
    </row>
    <row r="1968" spans="1:15" s="144" customFormat="1" ht="15">
      <c r="A1968" s="342">
        <v>1972</v>
      </c>
      <c r="B1968" s="144" t="s">
        <v>6569</v>
      </c>
      <c r="C1968" s="144" t="s">
        <v>6570</v>
      </c>
      <c r="D1968" s="144" t="s">
        <v>6571</v>
      </c>
      <c r="E1968" s="144" t="str">
        <f>VLOOKUP(A1968,'2'!$X:$AB,2,FALSE)</f>
        <v>Within an hour</v>
      </c>
      <c r="F1968" s="144">
        <f>VLOOKUP($A1968,'2'!$X:$AB,3,FALSE)</f>
        <v>1</v>
      </c>
      <c r="G1968" s="144">
        <f>VLOOKUP($A1968,'2'!$X:$AB,4,FALSE)</f>
        <v>0.96</v>
      </c>
      <c r="H1968" s="343" t="str">
        <f>VLOOKUP($A1968,'2'!$X:$AB,5,FALSE)</f>
        <v>Yes</v>
      </c>
    </row>
    <row r="1969" spans="1:8" s="144" customFormat="1" ht="15">
      <c r="A1969" s="342">
        <v>1973</v>
      </c>
      <c r="B1969" s="144" t="s">
        <v>6572</v>
      </c>
      <c r="C1969" s="144" t="s">
        <v>6573</v>
      </c>
      <c r="D1969" s="144" t="s">
        <v>6571</v>
      </c>
      <c r="E1969" s="144" t="str">
        <f>VLOOKUP(A1969,'2'!$X:$AB,2,FALSE)</f>
        <v>Within an hour</v>
      </c>
      <c r="F1969" s="144">
        <f>VLOOKUP($A1969,'2'!$X:$AB,3,FALSE)</f>
        <v>1</v>
      </c>
      <c r="G1969" s="144">
        <f>VLOOKUP($A1969,'2'!$X:$AB,4,FALSE)</f>
        <v>1</v>
      </c>
      <c r="H1969" s="343" t="str">
        <f>VLOOKUP($A1969,'2'!$X:$AB,5,FALSE)</f>
        <v>Yes</v>
      </c>
    </row>
    <row r="1970" spans="1:8" s="144" customFormat="1" ht="15">
      <c r="A1970" s="342">
        <v>1974</v>
      </c>
      <c r="B1970" s="144" t="s">
        <v>6574</v>
      </c>
      <c r="C1970" s="144" t="s">
        <v>6575</v>
      </c>
      <c r="D1970" s="144" t="s">
        <v>6571</v>
      </c>
      <c r="E1970" s="144">
        <f>VLOOKUP(A1970,'2'!$X:$AB,2,FALSE)</f>
        <v>0</v>
      </c>
      <c r="F1970" s="144">
        <f>VLOOKUP($A1970,'2'!$X:$AB,3,FALSE)</f>
        <v>0</v>
      </c>
      <c r="G1970" s="144">
        <f>VLOOKUP($A1970,'2'!$X:$AB,4,FALSE)</f>
        <v>0</v>
      </c>
      <c r="H1970" s="343">
        <f>VLOOKUP($A1970,'2'!$X:$AB,5,FALSE)</f>
        <v>0</v>
      </c>
    </row>
    <row r="1971" spans="1:8" s="144" customFormat="1" ht="15">
      <c r="A1971" s="342">
        <v>1975</v>
      </c>
      <c r="B1971" s="144" t="s">
        <v>6576</v>
      </c>
      <c r="C1971" s="144" t="s">
        <v>6577</v>
      </c>
      <c r="D1971" s="144" t="s">
        <v>6578</v>
      </c>
      <c r="E1971" s="144" t="str">
        <f>VLOOKUP(A1971,'2'!$X:$AB,2,FALSE)</f>
        <v>Within an hour</v>
      </c>
      <c r="F1971" s="144">
        <f>VLOOKUP($A1971,'2'!$X:$AB,3,FALSE)</f>
        <v>1</v>
      </c>
      <c r="G1971" s="144">
        <f>VLOOKUP($A1971,'2'!$X:$AB,4,FALSE)</f>
        <v>0.98</v>
      </c>
      <c r="H1971" s="343" t="str">
        <f>VLOOKUP($A1971,'2'!$X:$AB,5,FALSE)</f>
        <v>Yes</v>
      </c>
    </row>
    <row r="1972" spans="1:8" s="144" customFormat="1" ht="15">
      <c r="A1972" s="342">
        <v>1976</v>
      </c>
      <c r="B1972" s="144" t="s">
        <v>6579</v>
      </c>
      <c r="C1972" s="144" t="s">
        <v>6580</v>
      </c>
      <c r="D1972" s="144" t="s">
        <v>6578</v>
      </c>
      <c r="E1972" s="144" t="str">
        <f>VLOOKUP(A1972,'2'!$X:$AB,2,FALSE)</f>
        <v>Within a few hours</v>
      </c>
      <c r="F1972" s="144">
        <f>VLOOKUP($A1972,'2'!$X:$AB,3,FALSE)</f>
        <v>0.9</v>
      </c>
      <c r="G1972" s="144">
        <f>VLOOKUP($A1972,'2'!$X:$AB,4,FALSE)</f>
        <v>0.92</v>
      </c>
      <c r="H1972" s="343" t="str">
        <f>VLOOKUP($A1972,'2'!$X:$AB,5,FALSE)</f>
        <v>No</v>
      </c>
    </row>
    <row r="1973" spans="1:8" s="144" customFormat="1" ht="15">
      <c r="A1973" s="342">
        <v>1977</v>
      </c>
      <c r="B1973" s="144" t="s">
        <v>6581</v>
      </c>
      <c r="C1973" s="144" t="s">
        <v>6582</v>
      </c>
      <c r="D1973" s="144" t="s">
        <v>6578</v>
      </c>
      <c r="E1973" s="144" t="str">
        <f>VLOOKUP(A1973,'2'!$X:$AB,2,FALSE)</f>
        <v>Within a day</v>
      </c>
      <c r="F1973" s="144">
        <f>VLOOKUP($A1973,'2'!$X:$AB,3,FALSE)</f>
        <v>0.6</v>
      </c>
      <c r="G1973" s="144">
        <f>VLOOKUP($A1973,'2'!$X:$AB,4,FALSE)</f>
        <v>0.95</v>
      </c>
      <c r="H1973" s="343" t="str">
        <f>VLOOKUP($A1973,'2'!$X:$AB,5,FALSE)</f>
        <v>No</v>
      </c>
    </row>
    <row r="1974" spans="1:8" s="144" customFormat="1" ht="15">
      <c r="A1974" s="342">
        <v>1978</v>
      </c>
      <c r="B1974" s="144" t="s">
        <v>6583</v>
      </c>
      <c r="C1974" s="144" t="s">
        <v>6584</v>
      </c>
      <c r="D1974" s="144" t="s">
        <v>6578</v>
      </c>
      <c r="E1974" s="144" t="str">
        <f>VLOOKUP(A1974,'2'!$X:$AB,2,FALSE)</f>
        <v>Within a day</v>
      </c>
      <c r="F1974" s="144">
        <f>VLOOKUP($A1974,'2'!$X:$AB,3,FALSE)</f>
        <v>1</v>
      </c>
      <c r="G1974" s="144">
        <f>VLOOKUP($A1974,'2'!$X:$AB,4,FALSE)</f>
        <v>1</v>
      </c>
      <c r="H1974" s="343" t="str">
        <f>VLOOKUP($A1974,'2'!$X:$AB,5,FALSE)</f>
        <v>No</v>
      </c>
    </row>
    <row r="1975" spans="1:8" s="144" customFormat="1" ht="15">
      <c r="A1975" s="342">
        <v>1979</v>
      </c>
      <c r="B1975" s="144" t="s">
        <v>6585</v>
      </c>
      <c r="C1975" s="144" t="s">
        <v>6586</v>
      </c>
      <c r="D1975" s="144" t="s">
        <v>6587</v>
      </c>
      <c r="E1975" s="144" t="str">
        <f>VLOOKUP(A1975,'2'!$X:$AB,2,FALSE)</f>
        <v>Within an hour</v>
      </c>
      <c r="F1975" s="144">
        <f>VLOOKUP($A1975,'2'!$X:$AB,3,FALSE)</f>
        <v>1</v>
      </c>
      <c r="G1975" s="144">
        <f>VLOOKUP($A1975,'2'!$X:$AB,4,FALSE)</f>
        <v>1</v>
      </c>
      <c r="H1975" s="343" t="str">
        <f>VLOOKUP($A1975,'2'!$X:$AB,5,FALSE)</f>
        <v>Yes</v>
      </c>
    </row>
    <row r="1976" spans="1:8" s="144" customFormat="1" ht="15">
      <c r="A1976" s="342">
        <v>1980</v>
      </c>
      <c r="B1976" s="144" t="s">
        <v>6588</v>
      </c>
      <c r="C1976" s="144" t="s">
        <v>6589</v>
      </c>
      <c r="D1976" s="144" t="s">
        <v>6587</v>
      </c>
      <c r="E1976" s="144" t="str">
        <f>VLOOKUP(A1976,'2'!$X:$AB,2,FALSE)</f>
        <v>Within a day</v>
      </c>
      <c r="F1976" s="144">
        <f>VLOOKUP($A1976,'2'!$X:$AB,3,FALSE)</f>
        <v>1</v>
      </c>
      <c r="G1976" s="144">
        <f>VLOOKUP($A1976,'2'!$X:$AB,4,FALSE)</f>
        <v>1</v>
      </c>
      <c r="H1976" s="343" t="str">
        <f>VLOOKUP($A1976,'2'!$X:$AB,5,FALSE)</f>
        <v>No</v>
      </c>
    </row>
    <row r="1977" spans="1:8" s="144" customFormat="1" ht="15">
      <c r="A1977" s="342">
        <v>1981</v>
      </c>
      <c r="B1977" s="144" t="s">
        <v>6590</v>
      </c>
      <c r="C1977" s="144" t="s">
        <v>6591</v>
      </c>
      <c r="D1977" s="144" t="s">
        <v>6592</v>
      </c>
      <c r="E1977" s="144" t="str">
        <f>VLOOKUP(A1977,'2'!$X:$AB,2,FALSE)</f>
        <v>Within an hour</v>
      </c>
      <c r="F1977" s="144">
        <f>VLOOKUP($A1977,'2'!$X:$AB,3,FALSE)</f>
        <v>0.67</v>
      </c>
      <c r="G1977" s="144">
        <f>VLOOKUP($A1977,'2'!$X:$AB,4,FALSE)</f>
        <v>1</v>
      </c>
      <c r="H1977" s="343" t="str">
        <f>VLOOKUP($A1977,'2'!$X:$AB,5,FALSE)</f>
        <v>No</v>
      </c>
    </row>
    <row r="1978" spans="1:8" s="144" customFormat="1" ht="15">
      <c r="A1978" s="342">
        <v>1982</v>
      </c>
      <c r="B1978" s="144" t="s">
        <v>6593</v>
      </c>
      <c r="C1978" s="144" t="s">
        <v>6594</v>
      </c>
      <c r="D1978" s="144" t="s">
        <v>6592</v>
      </c>
      <c r="E1978" s="144" t="str">
        <f>VLOOKUP(A1978,'2'!$X:$AB,2,FALSE)</f>
        <v>Within a few hours</v>
      </c>
      <c r="F1978" s="144">
        <f>VLOOKUP($A1978,'2'!$X:$AB,3,FALSE)</f>
        <v>1</v>
      </c>
      <c r="G1978" s="144">
        <f>VLOOKUP($A1978,'2'!$X:$AB,4,FALSE)</f>
        <v>0.96</v>
      </c>
      <c r="H1978" s="343" t="str">
        <f>VLOOKUP($A1978,'2'!$X:$AB,5,FALSE)</f>
        <v>Yes</v>
      </c>
    </row>
    <row r="1979" spans="1:8" s="144" customFormat="1" ht="15">
      <c r="A1979" s="342">
        <v>1983</v>
      </c>
      <c r="B1979" s="144" t="s">
        <v>6595</v>
      </c>
      <c r="C1979" s="144" t="s">
        <v>6596</v>
      </c>
      <c r="D1979" s="144" t="s">
        <v>6592</v>
      </c>
      <c r="E1979" s="144" t="str">
        <f>VLOOKUP(A1979,'2'!$X:$AB,2,FALSE)</f>
        <v>A few days or more</v>
      </c>
      <c r="F1979" s="144">
        <f>VLOOKUP($A1979,'2'!$X:$AB,3,FALSE)</f>
        <v>0</v>
      </c>
      <c r="G1979" s="144">
        <f>VLOOKUP($A1979,'2'!$X:$AB,4,FALSE)</f>
        <v>0.94</v>
      </c>
      <c r="H1979" s="343" t="str">
        <f>VLOOKUP($A1979,'2'!$X:$AB,5,FALSE)</f>
        <v>No</v>
      </c>
    </row>
    <row r="1980" spans="1:8" s="144" customFormat="1" ht="15">
      <c r="A1980" s="342">
        <v>1984</v>
      </c>
      <c r="B1980" s="144" t="s">
        <v>6597</v>
      </c>
      <c r="C1980" s="144" t="s">
        <v>6598</v>
      </c>
      <c r="D1980" s="144" t="s">
        <v>6599</v>
      </c>
      <c r="E1980" s="144">
        <f>VLOOKUP(A1980,'2'!$X:$AB,2,FALSE)</f>
        <v>0</v>
      </c>
      <c r="F1980" s="144">
        <f>VLOOKUP($A1980,'2'!$X:$AB,3,FALSE)</f>
        <v>0</v>
      </c>
      <c r="G1980" s="144">
        <f>VLOOKUP($A1980,'2'!$X:$AB,4,FALSE)</f>
        <v>0</v>
      </c>
      <c r="H1980" s="343">
        <f>VLOOKUP($A1980,'2'!$X:$AB,5,FALSE)</f>
        <v>0</v>
      </c>
    </row>
    <row r="1981" spans="1:8" s="144" customFormat="1" ht="15">
      <c r="A1981" s="342">
        <v>1985</v>
      </c>
      <c r="B1981" s="144" t="s">
        <v>6600</v>
      </c>
      <c r="C1981" s="144" t="s">
        <v>6601</v>
      </c>
      <c r="D1981" s="144" t="s">
        <v>6599</v>
      </c>
      <c r="E1981" s="144">
        <f>VLOOKUP(A1981,'2'!$X:$AB,2,FALSE)</f>
        <v>0</v>
      </c>
      <c r="F1981" s="144">
        <f>VLOOKUP($A1981,'2'!$X:$AB,3,FALSE)</f>
        <v>0</v>
      </c>
      <c r="G1981" s="144">
        <f>VLOOKUP($A1981,'2'!$X:$AB,4,FALSE)</f>
        <v>0</v>
      </c>
      <c r="H1981" s="343">
        <f>VLOOKUP($A1981,'2'!$X:$AB,5,FALSE)</f>
        <v>0</v>
      </c>
    </row>
    <row r="1982" spans="1:8" s="144" customFormat="1" ht="15">
      <c r="A1982" s="342">
        <v>1986</v>
      </c>
      <c r="B1982" s="144" t="s">
        <v>6602</v>
      </c>
      <c r="C1982" s="144" t="s">
        <v>6603</v>
      </c>
      <c r="D1982" s="144" t="s">
        <v>6599</v>
      </c>
      <c r="E1982" s="144" t="str">
        <f>VLOOKUP(A1982,'2'!$X:$AB,2,FALSE)</f>
        <v>Within a few hours</v>
      </c>
      <c r="F1982" s="144">
        <f>VLOOKUP($A1982,'2'!$X:$AB,3,FALSE)</f>
        <v>1</v>
      </c>
      <c r="G1982" s="144">
        <f>VLOOKUP($A1982,'2'!$X:$AB,4,FALSE)</f>
        <v>0.56000000000000005</v>
      </c>
      <c r="H1982" s="343" t="str">
        <f>VLOOKUP($A1982,'2'!$X:$AB,5,FALSE)</f>
        <v>No</v>
      </c>
    </row>
    <row r="1983" spans="1:8" s="144" customFormat="1" ht="15">
      <c r="A1983" s="342">
        <v>1987</v>
      </c>
      <c r="B1983" s="144" t="s">
        <v>6604</v>
      </c>
      <c r="C1983" s="144" t="s">
        <v>6605</v>
      </c>
      <c r="D1983" s="144" t="s">
        <v>6599</v>
      </c>
      <c r="E1983" s="144">
        <f>VLOOKUP(A1983,'2'!$X:$AB,2,FALSE)</f>
        <v>0</v>
      </c>
      <c r="F1983" s="144">
        <f>VLOOKUP($A1983,'2'!$X:$AB,3,FALSE)</f>
        <v>0</v>
      </c>
      <c r="G1983" s="144">
        <f>VLOOKUP($A1983,'2'!$X:$AB,4,FALSE)</f>
        <v>0</v>
      </c>
      <c r="H1983" s="343">
        <f>VLOOKUP($A1983,'2'!$X:$AB,5,FALSE)</f>
        <v>0</v>
      </c>
    </row>
    <row r="1984" spans="1:8" s="144" customFormat="1" ht="15">
      <c r="A1984" s="342">
        <v>1988</v>
      </c>
      <c r="B1984" s="144" t="s">
        <v>6606</v>
      </c>
      <c r="C1984" s="144" t="s">
        <v>6607</v>
      </c>
      <c r="D1984" s="144" t="s">
        <v>6599</v>
      </c>
      <c r="E1984" s="144" t="str">
        <f>VLOOKUP(A1984,'2'!$X:$AB,2,FALSE)</f>
        <v>Within an hour</v>
      </c>
      <c r="F1984" s="144">
        <f>VLOOKUP($A1984,'2'!$X:$AB,3,FALSE)</f>
        <v>1</v>
      </c>
      <c r="G1984" s="144">
        <f>VLOOKUP($A1984,'2'!$X:$AB,4,FALSE)</f>
        <v>0.96</v>
      </c>
      <c r="H1984" s="343" t="str">
        <f>VLOOKUP($A1984,'2'!$X:$AB,5,FALSE)</f>
        <v>No</v>
      </c>
    </row>
    <row r="1985" spans="1:8" s="144" customFormat="1" ht="15">
      <c r="A1985" s="342">
        <v>1989</v>
      </c>
      <c r="B1985" s="144" t="s">
        <v>6608</v>
      </c>
      <c r="C1985" s="144" t="s">
        <v>6609</v>
      </c>
      <c r="D1985" s="144" t="s">
        <v>6599</v>
      </c>
      <c r="E1985" s="144" t="str">
        <f>VLOOKUP(A1985,'2'!$X:$AB,2,FALSE)</f>
        <v>Within an hour</v>
      </c>
      <c r="F1985" s="144">
        <f>VLOOKUP($A1985,'2'!$X:$AB,3,FALSE)</f>
        <v>0.96</v>
      </c>
      <c r="G1985" s="144">
        <f>VLOOKUP($A1985,'2'!$X:$AB,4,FALSE)</f>
        <v>0.96</v>
      </c>
      <c r="H1985" s="343" t="str">
        <f>VLOOKUP($A1985,'2'!$X:$AB,5,FALSE)</f>
        <v>No</v>
      </c>
    </row>
    <row r="1986" spans="1:8" s="144" customFormat="1" ht="15">
      <c r="A1986" s="342">
        <v>1990</v>
      </c>
      <c r="B1986" s="144" t="s">
        <v>6610</v>
      </c>
      <c r="C1986" s="144" t="s">
        <v>6611</v>
      </c>
      <c r="D1986" s="144" t="s">
        <v>6599</v>
      </c>
      <c r="E1986" s="144">
        <f>VLOOKUP(A1986,'2'!$X:$AB,2,FALSE)</f>
        <v>0</v>
      </c>
      <c r="F1986" s="144">
        <f>VLOOKUP($A1986,'2'!$X:$AB,3,FALSE)</f>
        <v>0</v>
      </c>
      <c r="G1986" s="144">
        <f>VLOOKUP($A1986,'2'!$X:$AB,4,FALSE)</f>
        <v>0</v>
      </c>
      <c r="H1986" s="343">
        <f>VLOOKUP($A1986,'2'!$X:$AB,5,FALSE)</f>
        <v>0</v>
      </c>
    </row>
    <row r="1987" spans="1:8" s="144" customFormat="1" ht="15">
      <c r="A1987" s="342">
        <v>1991</v>
      </c>
      <c r="B1987" s="144" t="s">
        <v>6612</v>
      </c>
      <c r="C1987" s="144" t="s">
        <v>6613</v>
      </c>
      <c r="D1987" s="144" t="s">
        <v>6614</v>
      </c>
      <c r="E1987" s="144" t="str">
        <f>VLOOKUP(A1987,'2'!$X:$AB,2,FALSE)</f>
        <v>Within an hour</v>
      </c>
      <c r="F1987" s="144">
        <f>VLOOKUP($A1987,'2'!$X:$AB,3,FALSE)</f>
        <v>1</v>
      </c>
      <c r="G1987" s="144">
        <f>VLOOKUP($A1987,'2'!$X:$AB,4,FALSE)</f>
        <v>0.96</v>
      </c>
      <c r="H1987" s="343" t="str">
        <f>VLOOKUP($A1987,'2'!$X:$AB,5,FALSE)</f>
        <v>Yes</v>
      </c>
    </row>
    <row r="1988" spans="1:8" s="144" customFormat="1" ht="15">
      <c r="A1988" s="342">
        <v>1992</v>
      </c>
      <c r="B1988" s="144" t="s">
        <v>6615</v>
      </c>
      <c r="C1988" s="144" t="s">
        <v>6616</v>
      </c>
      <c r="D1988" s="144" t="s">
        <v>6614</v>
      </c>
      <c r="E1988" s="144" t="str">
        <f>VLOOKUP(A1988,'2'!$X:$AB,2,FALSE)</f>
        <v>Within an hour</v>
      </c>
      <c r="F1988" s="144">
        <f>VLOOKUP($A1988,'2'!$X:$AB,3,FALSE)</f>
        <v>0.9</v>
      </c>
      <c r="G1988" s="144">
        <f>VLOOKUP($A1988,'2'!$X:$AB,4,FALSE)</f>
        <v>0.97</v>
      </c>
      <c r="H1988" s="343" t="str">
        <f>VLOOKUP($A1988,'2'!$X:$AB,5,FALSE)</f>
        <v>No</v>
      </c>
    </row>
    <row r="1989" spans="1:8" s="144" customFormat="1" ht="15">
      <c r="A1989" s="342">
        <v>1993</v>
      </c>
      <c r="B1989" s="144" t="s">
        <v>6617</v>
      </c>
      <c r="C1989" s="144" t="s">
        <v>6618</v>
      </c>
      <c r="D1989" s="144" t="s">
        <v>6614</v>
      </c>
      <c r="E1989" s="144" t="str">
        <f>VLOOKUP(A1989,'2'!$X:$AB,2,FALSE)</f>
        <v>Within an hour</v>
      </c>
      <c r="F1989" s="144">
        <f>VLOOKUP($A1989,'2'!$X:$AB,3,FALSE)</f>
        <v>0.6</v>
      </c>
      <c r="G1989" s="144">
        <f>VLOOKUP($A1989,'2'!$X:$AB,4,FALSE)</f>
        <v>0.55000000000000004</v>
      </c>
      <c r="H1989" s="343" t="str">
        <f>VLOOKUP($A1989,'2'!$X:$AB,5,FALSE)</f>
        <v>No</v>
      </c>
    </row>
    <row r="1990" spans="1:8" s="144" customFormat="1" ht="15">
      <c r="A1990" s="342">
        <v>1994</v>
      </c>
      <c r="B1990" s="144" t="s">
        <v>6619</v>
      </c>
      <c r="C1990" s="144" t="s">
        <v>6620</v>
      </c>
      <c r="D1990" s="144" t="s">
        <v>6621</v>
      </c>
      <c r="E1990" s="144" t="str">
        <f>VLOOKUP(A1990,'2'!$X:$AB,2,FALSE)</f>
        <v>Within a day</v>
      </c>
      <c r="F1990" s="144">
        <f>VLOOKUP($A1990,'2'!$X:$AB,3,FALSE)</f>
        <v>0.5</v>
      </c>
      <c r="G1990" s="144">
        <f>VLOOKUP($A1990,'2'!$X:$AB,4,FALSE)</f>
        <v>0</v>
      </c>
      <c r="H1990" s="343" t="str">
        <f>VLOOKUP($A1990,'2'!$X:$AB,5,FALSE)</f>
        <v>No</v>
      </c>
    </row>
    <row r="1991" spans="1:8" s="144" customFormat="1" ht="15">
      <c r="A1991" s="342">
        <v>1995</v>
      </c>
      <c r="B1991" s="144" t="s">
        <v>6622</v>
      </c>
      <c r="C1991" s="144" t="s">
        <v>6623</v>
      </c>
      <c r="D1991" s="144" t="s">
        <v>6621</v>
      </c>
      <c r="E1991" s="144" t="str">
        <f>VLOOKUP(A1991,'2'!$X:$AB,2,FALSE)</f>
        <v>Within a day</v>
      </c>
      <c r="F1991" s="144">
        <f>VLOOKUP($A1991,'2'!$X:$AB,3,FALSE)</f>
        <v>1</v>
      </c>
      <c r="G1991" s="144">
        <f>VLOOKUP($A1991,'2'!$X:$AB,4,FALSE)</f>
        <v>1</v>
      </c>
      <c r="H1991" s="343" t="str">
        <f>VLOOKUP($A1991,'2'!$X:$AB,5,FALSE)</f>
        <v>Yes</v>
      </c>
    </row>
    <row r="1992" spans="1:8" s="144" customFormat="1" ht="15">
      <c r="A1992" s="342">
        <v>1996</v>
      </c>
      <c r="B1992" s="144" t="s">
        <v>6624</v>
      </c>
      <c r="C1992" s="144" t="s">
        <v>6625</v>
      </c>
      <c r="D1992" s="144" t="s">
        <v>6626</v>
      </c>
      <c r="E1992" s="144" t="str">
        <f>VLOOKUP(A1992,'2'!$X:$AB,2,FALSE)</f>
        <v>Within a day</v>
      </c>
      <c r="F1992" s="144">
        <f>VLOOKUP($A1992,'2'!$X:$AB,3,FALSE)</f>
        <v>0.5</v>
      </c>
      <c r="G1992" s="144">
        <f>VLOOKUP($A1992,'2'!$X:$AB,4,FALSE)</f>
        <v>0</v>
      </c>
      <c r="H1992" s="343" t="str">
        <f>VLOOKUP($A1992,'2'!$X:$AB,5,FALSE)</f>
        <v>No</v>
      </c>
    </row>
    <row r="1993" spans="1:8" s="144" customFormat="1" ht="15">
      <c r="A1993" s="342">
        <v>1997</v>
      </c>
      <c r="B1993" s="144" t="s">
        <v>6627</v>
      </c>
      <c r="C1993" s="144" t="s">
        <v>4425</v>
      </c>
      <c r="D1993" s="144" t="s">
        <v>6626</v>
      </c>
      <c r="E1993" s="144" t="str">
        <f>VLOOKUP(A1993,'2'!$X:$AB,2,FALSE)</f>
        <v>Within a few hours</v>
      </c>
      <c r="F1993" s="144">
        <f>VLOOKUP($A1993,'2'!$X:$AB,3,FALSE)</f>
        <v>1</v>
      </c>
      <c r="G1993" s="144">
        <f>VLOOKUP($A1993,'2'!$X:$AB,4,FALSE)</f>
        <v>0.98</v>
      </c>
      <c r="H1993" s="343" t="str">
        <f>VLOOKUP($A1993,'2'!$X:$AB,5,FALSE)</f>
        <v>No</v>
      </c>
    </row>
    <row r="1994" spans="1:8" s="144" customFormat="1" ht="15">
      <c r="A1994" s="342">
        <v>1998</v>
      </c>
      <c r="B1994" s="144" t="s">
        <v>6628</v>
      </c>
      <c r="C1994" s="144" t="s">
        <v>6629</v>
      </c>
      <c r="D1994" s="144" t="s">
        <v>6626</v>
      </c>
      <c r="E1994" s="144" t="str">
        <f>VLOOKUP(A1994,'2'!$X:$AB,2,FALSE)</f>
        <v>Within an hour</v>
      </c>
      <c r="F1994" s="144">
        <f>VLOOKUP($A1994,'2'!$X:$AB,3,FALSE)</f>
        <v>1</v>
      </c>
      <c r="G1994" s="144">
        <f>VLOOKUP($A1994,'2'!$X:$AB,4,FALSE)</f>
        <v>0.73</v>
      </c>
      <c r="H1994" s="343" t="str">
        <f>VLOOKUP($A1994,'2'!$X:$AB,5,FALSE)</f>
        <v>Yes</v>
      </c>
    </row>
    <row r="1995" spans="1:8" s="144" customFormat="1" ht="15">
      <c r="A1995" s="342">
        <v>1999</v>
      </c>
      <c r="B1995" s="144" t="s">
        <v>6630</v>
      </c>
      <c r="C1995" s="144" t="s">
        <v>6631</v>
      </c>
      <c r="D1995" s="144" t="s">
        <v>6632</v>
      </c>
      <c r="E1995" s="144" t="str">
        <f>VLOOKUP(A1995,'2'!$X:$AB,2,FALSE)</f>
        <v>Within an hour</v>
      </c>
      <c r="F1995" s="144">
        <f>VLOOKUP($A1995,'2'!$X:$AB,3,FALSE)</f>
        <v>1</v>
      </c>
      <c r="G1995" s="144">
        <f>VLOOKUP($A1995,'2'!$X:$AB,4,FALSE)</f>
        <v>0.7</v>
      </c>
      <c r="H1995" s="343" t="str">
        <f>VLOOKUP($A1995,'2'!$X:$AB,5,FALSE)</f>
        <v>Yes</v>
      </c>
    </row>
    <row r="1996" spans="1:8" s="144" customFormat="1" ht="15">
      <c r="A1996" s="342">
        <v>2000</v>
      </c>
      <c r="B1996" s="144" t="s">
        <v>6633</v>
      </c>
      <c r="C1996" s="144" t="s">
        <v>6634</v>
      </c>
      <c r="D1996" s="144" t="s">
        <v>6632</v>
      </c>
      <c r="E1996" s="144" t="str">
        <f>VLOOKUP(A1996,'2'!$X:$AB,2,FALSE)</f>
        <v>Within an hour</v>
      </c>
      <c r="F1996" s="144">
        <f>VLOOKUP($A1996,'2'!$X:$AB,3,FALSE)</f>
        <v>1</v>
      </c>
      <c r="G1996" s="144">
        <f>VLOOKUP($A1996,'2'!$X:$AB,4,FALSE)</f>
        <v>0.79</v>
      </c>
      <c r="H1996" s="343" t="str">
        <f>VLOOKUP($A1996,'2'!$X:$AB,5,FALSE)</f>
        <v>Yes</v>
      </c>
    </row>
    <row r="1997" spans="1:8" s="144" customFormat="1" ht="15">
      <c r="A1997" s="342">
        <v>2001</v>
      </c>
      <c r="B1997" s="144" t="s">
        <v>6635</v>
      </c>
      <c r="C1997" s="144" t="s">
        <v>6636</v>
      </c>
      <c r="D1997" s="144" t="s">
        <v>6632</v>
      </c>
      <c r="E1997" s="144" t="str">
        <f>VLOOKUP(A1997,'2'!$X:$AB,2,FALSE)</f>
        <v>Within a day</v>
      </c>
      <c r="F1997" s="144">
        <f>VLOOKUP($A1997,'2'!$X:$AB,3,FALSE)</f>
        <v>1</v>
      </c>
      <c r="G1997" s="144">
        <f>VLOOKUP($A1997,'2'!$X:$AB,4,FALSE)</f>
        <v>0.4</v>
      </c>
      <c r="H1997" s="343" t="str">
        <f>VLOOKUP($A1997,'2'!$X:$AB,5,FALSE)</f>
        <v>No</v>
      </c>
    </row>
    <row r="1998" spans="1:8" s="144" customFormat="1" ht="15">
      <c r="A1998" s="342">
        <v>2002</v>
      </c>
      <c r="B1998" s="144" t="s">
        <v>6637</v>
      </c>
      <c r="C1998" s="144" t="s">
        <v>6638</v>
      </c>
      <c r="D1998" s="144" t="s">
        <v>6632</v>
      </c>
      <c r="E1998" s="144" t="str">
        <f>VLOOKUP(A1998,'2'!$X:$AB,2,FALSE)</f>
        <v>Within an hour</v>
      </c>
      <c r="F1998" s="144">
        <f>VLOOKUP($A1998,'2'!$X:$AB,3,FALSE)</f>
        <v>0.8</v>
      </c>
      <c r="G1998" s="144">
        <f>VLOOKUP($A1998,'2'!$X:$AB,4,FALSE)</f>
        <v>0.81</v>
      </c>
      <c r="H1998" s="343" t="str">
        <f>VLOOKUP($A1998,'2'!$X:$AB,5,FALSE)</f>
        <v>Yes</v>
      </c>
    </row>
    <row r="1999" spans="1:8" s="144" customFormat="1" ht="15">
      <c r="A1999" s="342">
        <v>2003</v>
      </c>
      <c r="B1999" s="144" t="s">
        <v>6639</v>
      </c>
      <c r="C1999" s="144" t="s">
        <v>6640</v>
      </c>
      <c r="D1999" s="144" t="s">
        <v>6641</v>
      </c>
      <c r="E1999" s="144" t="str">
        <f>VLOOKUP(A1999,'2'!$X:$AB,2,FALSE)</f>
        <v>Within a few hours</v>
      </c>
      <c r="F1999" s="144">
        <f>VLOOKUP($A1999,'2'!$X:$AB,3,FALSE)</f>
        <v>1</v>
      </c>
      <c r="G1999" s="144">
        <f>VLOOKUP($A1999,'2'!$X:$AB,4,FALSE)</f>
        <v>0.94</v>
      </c>
      <c r="H1999" s="343" t="str">
        <f>VLOOKUP($A1999,'2'!$X:$AB,5,FALSE)</f>
        <v>Yes</v>
      </c>
    </row>
    <row r="2000" spans="1:8" s="144" customFormat="1" ht="15">
      <c r="A2000" s="342">
        <v>2004</v>
      </c>
      <c r="B2000" s="144" t="s">
        <v>6642</v>
      </c>
      <c r="C2000" s="144" t="s">
        <v>6643</v>
      </c>
      <c r="D2000" s="144" t="s">
        <v>6641</v>
      </c>
      <c r="E2000" s="144" t="str">
        <f>VLOOKUP(A2000,'2'!$X:$AB,2,FALSE)</f>
        <v>Within an hour</v>
      </c>
      <c r="F2000" s="144">
        <f>VLOOKUP($A2000,'2'!$X:$AB,3,FALSE)</f>
        <v>1</v>
      </c>
      <c r="G2000" s="144">
        <f>VLOOKUP($A2000,'2'!$X:$AB,4,FALSE)</f>
        <v>0.94</v>
      </c>
      <c r="H2000" s="343" t="str">
        <f>VLOOKUP($A2000,'2'!$X:$AB,5,FALSE)</f>
        <v>Yes</v>
      </c>
    </row>
    <row r="2001" spans="1:8" s="144" customFormat="1" ht="15">
      <c r="A2001" s="342">
        <v>2005</v>
      </c>
      <c r="B2001" s="144" t="s">
        <v>6644</v>
      </c>
      <c r="C2001" s="144" t="s">
        <v>6645</v>
      </c>
      <c r="D2001" s="144" t="s">
        <v>6646</v>
      </c>
      <c r="E2001" s="144" t="str">
        <f>VLOOKUP(A2001,'2'!$X:$AB,2,FALSE)</f>
        <v>Within a day</v>
      </c>
      <c r="F2001" s="144">
        <f>VLOOKUP($A2001,'2'!$X:$AB,3,FALSE)</f>
        <v>1</v>
      </c>
      <c r="G2001" s="144">
        <f>VLOOKUP($A2001,'2'!$X:$AB,4,FALSE)</f>
        <v>0.28999999999999998</v>
      </c>
      <c r="H2001" s="343" t="str">
        <f>VLOOKUP($A2001,'2'!$X:$AB,5,FALSE)</f>
        <v>No</v>
      </c>
    </row>
    <row r="2002" spans="1:8" s="144" customFormat="1" ht="15">
      <c r="A2002" s="342">
        <v>2006</v>
      </c>
      <c r="B2002" s="144" t="s">
        <v>6647</v>
      </c>
      <c r="C2002" s="144" t="s">
        <v>6648</v>
      </c>
      <c r="D2002" s="144" t="s">
        <v>6646</v>
      </c>
      <c r="E2002" s="144">
        <f>VLOOKUP(A2002,'2'!$X:$AB,2,FALSE)</f>
        <v>0</v>
      </c>
      <c r="F2002" s="144">
        <f>VLOOKUP($A2002,'2'!$X:$AB,3,FALSE)</f>
        <v>0</v>
      </c>
      <c r="G2002" s="144">
        <f>VLOOKUP($A2002,'2'!$X:$AB,4,FALSE)</f>
        <v>0</v>
      </c>
      <c r="H2002" s="343">
        <f>VLOOKUP($A2002,'2'!$X:$AB,5,FALSE)</f>
        <v>0</v>
      </c>
    </row>
    <row r="2003" spans="1:8" s="144" customFormat="1" ht="15">
      <c r="A2003" s="342">
        <v>2007</v>
      </c>
      <c r="B2003" s="144" t="s">
        <v>6649</v>
      </c>
      <c r="C2003" s="144" t="s">
        <v>6650</v>
      </c>
      <c r="D2003" s="144" t="s">
        <v>6646</v>
      </c>
      <c r="E2003" s="144">
        <f>VLOOKUP(A2003,'2'!$X:$AB,2,FALSE)</f>
        <v>0</v>
      </c>
      <c r="F2003" s="144">
        <f>VLOOKUP($A2003,'2'!$X:$AB,3,FALSE)</f>
        <v>0</v>
      </c>
      <c r="G2003" s="144">
        <f>VLOOKUP($A2003,'2'!$X:$AB,4,FALSE)</f>
        <v>0</v>
      </c>
      <c r="H2003" s="343">
        <f>VLOOKUP($A2003,'2'!$X:$AB,5,FALSE)</f>
        <v>0</v>
      </c>
    </row>
    <row r="2004" spans="1:8" s="144" customFormat="1" ht="15">
      <c r="A2004" s="342">
        <v>2008</v>
      </c>
      <c r="B2004" s="144" t="s">
        <v>6651</v>
      </c>
      <c r="C2004" s="144" t="s">
        <v>6652</v>
      </c>
      <c r="D2004" s="144" t="s">
        <v>6653</v>
      </c>
      <c r="E2004" s="144" t="str">
        <f>VLOOKUP(A2004,'2'!$X:$AB,2,FALSE)</f>
        <v>Within a few hours</v>
      </c>
      <c r="F2004" s="144">
        <f>VLOOKUP($A2004,'2'!$X:$AB,3,FALSE)</f>
        <v>1</v>
      </c>
      <c r="G2004" s="144">
        <f>VLOOKUP($A2004,'2'!$X:$AB,4,FALSE)</f>
        <v>0.75</v>
      </c>
      <c r="H2004" s="343" t="str">
        <f>VLOOKUP($A2004,'2'!$X:$AB,5,FALSE)</f>
        <v>No</v>
      </c>
    </row>
    <row r="2005" spans="1:8" s="144" customFormat="1" ht="15">
      <c r="A2005" s="342">
        <v>2009</v>
      </c>
      <c r="B2005" s="144" t="s">
        <v>6654</v>
      </c>
      <c r="C2005" s="144" t="s">
        <v>6655</v>
      </c>
      <c r="D2005" s="144" t="s">
        <v>6653</v>
      </c>
      <c r="E2005" s="144">
        <f>VLOOKUP(A2005,'2'!$X:$AB,2,FALSE)</f>
        <v>0</v>
      </c>
      <c r="F2005" s="144">
        <f>VLOOKUP($A2005,'2'!$X:$AB,3,FALSE)</f>
        <v>0</v>
      </c>
      <c r="G2005" s="144">
        <f>VLOOKUP($A2005,'2'!$X:$AB,4,FALSE)</f>
        <v>0</v>
      </c>
      <c r="H2005" s="343">
        <f>VLOOKUP($A2005,'2'!$X:$AB,5,FALSE)</f>
        <v>0</v>
      </c>
    </row>
    <row r="2006" spans="1:8" s="144" customFormat="1" ht="15">
      <c r="A2006" s="342">
        <v>2010</v>
      </c>
      <c r="B2006" s="144" t="s">
        <v>6656</v>
      </c>
      <c r="C2006" s="144" t="s">
        <v>6657</v>
      </c>
      <c r="D2006" s="144" t="s">
        <v>6653</v>
      </c>
      <c r="E2006" s="144">
        <f>VLOOKUP(A2006,'2'!$X:$AB,2,FALSE)</f>
        <v>0</v>
      </c>
      <c r="F2006" s="144">
        <f>VLOOKUP($A2006,'2'!$X:$AB,3,FALSE)</f>
        <v>0</v>
      </c>
      <c r="G2006" s="144">
        <f>VLOOKUP($A2006,'2'!$X:$AB,4,FALSE)</f>
        <v>0</v>
      </c>
      <c r="H2006" s="343">
        <f>VLOOKUP($A2006,'2'!$X:$AB,5,FALSE)</f>
        <v>0</v>
      </c>
    </row>
    <row r="2007" spans="1:8" s="144" customFormat="1" ht="15">
      <c r="A2007" s="342">
        <v>2011</v>
      </c>
      <c r="B2007" s="144" t="s">
        <v>6658</v>
      </c>
      <c r="C2007" s="144" t="s">
        <v>6659</v>
      </c>
      <c r="D2007" s="144" t="s">
        <v>6653</v>
      </c>
      <c r="E2007" s="144" t="str">
        <f>VLOOKUP(A2007,'2'!$X:$AB,2,FALSE)</f>
        <v>Within a day</v>
      </c>
      <c r="F2007" s="144">
        <f>VLOOKUP($A2007,'2'!$X:$AB,3,FALSE)</f>
        <v>1</v>
      </c>
      <c r="G2007" s="144">
        <f>VLOOKUP($A2007,'2'!$X:$AB,4,FALSE)</f>
        <v>0</v>
      </c>
      <c r="H2007" s="343" t="str">
        <f>VLOOKUP($A2007,'2'!$X:$AB,5,FALSE)</f>
        <v>Yes</v>
      </c>
    </row>
    <row r="2008" spans="1:8" s="144" customFormat="1" ht="15">
      <c r="A2008" s="342">
        <v>2012</v>
      </c>
      <c r="B2008" s="144" t="s">
        <v>6660</v>
      </c>
      <c r="C2008" s="144" t="s">
        <v>6661</v>
      </c>
      <c r="D2008" s="144" t="s">
        <v>6653</v>
      </c>
      <c r="E2008" s="144">
        <f>VLOOKUP(A2008,'2'!$X:$AB,2,FALSE)</f>
        <v>0</v>
      </c>
      <c r="F2008" s="144">
        <f>VLOOKUP($A2008,'2'!$X:$AB,3,FALSE)</f>
        <v>0</v>
      </c>
      <c r="G2008" s="144">
        <f>VLOOKUP($A2008,'2'!$X:$AB,4,FALSE)</f>
        <v>0</v>
      </c>
      <c r="H2008" s="343">
        <f>VLOOKUP($A2008,'2'!$X:$AB,5,FALSE)</f>
        <v>0</v>
      </c>
    </row>
    <row r="2009" spans="1:8" s="144" customFormat="1" ht="15">
      <c r="A2009" s="342">
        <v>2013</v>
      </c>
      <c r="B2009" s="144" t="s">
        <v>6662</v>
      </c>
      <c r="C2009" s="144" t="s">
        <v>6663</v>
      </c>
      <c r="D2009" s="144" t="s">
        <v>6653</v>
      </c>
      <c r="E2009" s="144" t="str">
        <f>VLOOKUP(A2009,'2'!$X:$AB,2,FALSE)</f>
        <v>Within an hour</v>
      </c>
      <c r="F2009" s="144">
        <f>VLOOKUP($A2009,'2'!$X:$AB,3,FALSE)</f>
        <v>1</v>
      </c>
      <c r="G2009" s="144">
        <f>VLOOKUP($A2009,'2'!$X:$AB,4,FALSE)</f>
        <v>0.94</v>
      </c>
      <c r="H2009" s="343" t="str">
        <f>VLOOKUP($A2009,'2'!$X:$AB,5,FALSE)</f>
        <v>No</v>
      </c>
    </row>
    <row r="2010" spans="1:8" s="144" customFormat="1" ht="15">
      <c r="A2010" s="342">
        <v>2014</v>
      </c>
      <c r="B2010" s="144" t="s">
        <v>6664</v>
      </c>
      <c r="C2010" s="144" t="s">
        <v>6665</v>
      </c>
      <c r="D2010" s="144" t="s">
        <v>6666</v>
      </c>
      <c r="E2010" s="144" t="str">
        <f>VLOOKUP(A2010,'2'!$X:$AB,2,FALSE)</f>
        <v>Within an hour</v>
      </c>
      <c r="F2010" s="144">
        <f>VLOOKUP($A2010,'2'!$X:$AB,3,FALSE)</f>
        <v>1</v>
      </c>
      <c r="G2010" s="144">
        <f>VLOOKUP($A2010,'2'!$X:$AB,4,FALSE)</f>
        <v>0.99</v>
      </c>
      <c r="H2010" s="343" t="str">
        <f>VLOOKUP($A2010,'2'!$X:$AB,5,FALSE)</f>
        <v>No</v>
      </c>
    </row>
    <row r="2011" spans="1:8" s="144" customFormat="1" ht="15">
      <c r="A2011" s="342">
        <v>2015</v>
      </c>
      <c r="B2011" s="144" t="s">
        <v>6667</v>
      </c>
      <c r="C2011" s="144" t="s">
        <v>6668</v>
      </c>
      <c r="D2011" s="144" t="s">
        <v>6666</v>
      </c>
      <c r="E2011" s="144" t="str">
        <f>VLOOKUP(A2011,'2'!$X:$AB,2,FALSE)</f>
        <v>Within an hour</v>
      </c>
      <c r="F2011" s="144">
        <f>VLOOKUP($A2011,'2'!$X:$AB,3,FALSE)</f>
        <v>1</v>
      </c>
      <c r="G2011" s="144">
        <f>VLOOKUP($A2011,'2'!$X:$AB,4,FALSE)</f>
        <v>0.94</v>
      </c>
      <c r="H2011" s="343" t="str">
        <f>VLOOKUP($A2011,'2'!$X:$AB,5,FALSE)</f>
        <v>No</v>
      </c>
    </row>
    <row r="2012" spans="1:8" s="144" customFormat="1" ht="15">
      <c r="A2012" s="342">
        <v>2016</v>
      </c>
      <c r="B2012" s="144" t="s">
        <v>6669</v>
      </c>
      <c r="C2012" s="144" t="s">
        <v>6670</v>
      </c>
      <c r="D2012" s="144" t="s">
        <v>6671</v>
      </c>
      <c r="E2012" s="144" t="str">
        <f>VLOOKUP(A2012,'2'!$X:$AB,2,FALSE)</f>
        <v>Within a day</v>
      </c>
      <c r="F2012" s="144">
        <f>VLOOKUP($A2012,'2'!$X:$AB,3,FALSE)</f>
        <v>1</v>
      </c>
      <c r="G2012" s="144">
        <f>VLOOKUP($A2012,'2'!$X:$AB,4,FALSE)</f>
        <v>1</v>
      </c>
      <c r="H2012" s="343" t="str">
        <f>VLOOKUP($A2012,'2'!$X:$AB,5,FALSE)</f>
        <v>Yes</v>
      </c>
    </row>
    <row r="2013" spans="1:8" s="144" customFormat="1" ht="15">
      <c r="A2013" s="342">
        <v>2017</v>
      </c>
      <c r="B2013" s="144" t="s">
        <v>6672</v>
      </c>
      <c r="C2013" s="144" t="s">
        <v>6673</v>
      </c>
      <c r="D2013" s="144" t="s">
        <v>6671</v>
      </c>
      <c r="E2013" s="144" t="str">
        <f>VLOOKUP(A2013,'2'!$X:$AB,2,FALSE)</f>
        <v>Within an hour</v>
      </c>
      <c r="F2013" s="144">
        <f>VLOOKUP($A2013,'2'!$X:$AB,3,FALSE)</f>
        <v>1</v>
      </c>
      <c r="G2013" s="144">
        <f>VLOOKUP($A2013,'2'!$X:$AB,4,FALSE)</f>
        <v>0.75</v>
      </c>
      <c r="H2013" s="343" t="str">
        <f>VLOOKUP($A2013,'2'!$X:$AB,5,FALSE)</f>
        <v>No</v>
      </c>
    </row>
    <row r="2014" spans="1:8" s="144" customFormat="1" ht="15">
      <c r="A2014" s="342">
        <v>2018</v>
      </c>
      <c r="B2014" s="144" t="s">
        <v>6674</v>
      </c>
      <c r="C2014" s="144" t="s">
        <v>6675</v>
      </c>
      <c r="D2014" s="144" t="s">
        <v>6671</v>
      </c>
      <c r="E2014" s="144" t="str">
        <f>VLOOKUP(A2014,'2'!$X:$AB,2,FALSE)</f>
        <v>Within a day</v>
      </c>
      <c r="F2014" s="144">
        <f>VLOOKUP($A2014,'2'!$X:$AB,3,FALSE)</f>
        <v>1</v>
      </c>
      <c r="G2014" s="144">
        <f>VLOOKUP($A2014,'2'!$X:$AB,4,FALSE)</f>
        <v>0.95</v>
      </c>
      <c r="H2014" s="343" t="str">
        <f>VLOOKUP($A2014,'2'!$X:$AB,5,FALSE)</f>
        <v>Yes</v>
      </c>
    </row>
    <row r="2015" spans="1:8" s="144" customFormat="1" ht="15">
      <c r="A2015" s="342">
        <v>2019</v>
      </c>
      <c r="B2015" s="144" t="s">
        <v>6676</v>
      </c>
      <c r="C2015" s="144" t="s">
        <v>6677</v>
      </c>
      <c r="D2015" s="144" t="s">
        <v>6678</v>
      </c>
      <c r="E2015" s="144" t="str">
        <f>VLOOKUP(A2015,'2'!$X:$AB,2,FALSE)</f>
        <v>Within an hour</v>
      </c>
      <c r="F2015" s="144">
        <f>VLOOKUP($A2015,'2'!$X:$AB,3,FALSE)</f>
        <v>1</v>
      </c>
      <c r="G2015" s="144">
        <f>VLOOKUP($A2015,'2'!$X:$AB,4,FALSE)</f>
        <v>1</v>
      </c>
      <c r="H2015" s="343" t="str">
        <f>VLOOKUP($A2015,'2'!$X:$AB,5,FALSE)</f>
        <v>Yes</v>
      </c>
    </row>
    <row r="2016" spans="1:8" s="144" customFormat="1" ht="15">
      <c r="A2016" s="342">
        <v>2020</v>
      </c>
      <c r="B2016" s="144" t="s">
        <v>6679</v>
      </c>
      <c r="C2016" s="144" t="s">
        <v>6680</v>
      </c>
      <c r="D2016" s="144" t="s">
        <v>6678</v>
      </c>
      <c r="E2016" s="144" t="str">
        <f>VLOOKUP(A2016,'2'!$X:$AB,2,FALSE)</f>
        <v>Within an hour</v>
      </c>
      <c r="F2016" s="144">
        <f>VLOOKUP($A2016,'2'!$X:$AB,3,FALSE)</f>
        <v>0.89</v>
      </c>
      <c r="G2016" s="144">
        <f>VLOOKUP($A2016,'2'!$X:$AB,4,FALSE)</f>
        <v>0.9</v>
      </c>
      <c r="H2016" s="343" t="str">
        <f>VLOOKUP($A2016,'2'!$X:$AB,5,FALSE)</f>
        <v>No</v>
      </c>
    </row>
    <row r="2017" spans="1:8" s="144" customFormat="1" ht="15">
      <c r="A2017" s="342">
        <v>2021</v>
      </c>
      <c r="B2017" s="144" t="s">
        <v>6681</v>
      </c>
      <c r="C2017" s="144" t="s">
        <v>6682</v>
      </c>
      <c r="D2017" s="144" t="s">
        <v>6683</v>
      </c>
      <c r="E2017" s="144" t="str">
        <f>VLOOKUP(A2017,'2'!$X:$AB,2,FALSE)</f>
        <v>Within a day</v>
      </c>
      <c r="F2017" s="144">
        <f>VLOOKUP($A2017,'2'!$X:$AB,3,FALSE)</f>
        <v>0.5</v>
      </c>
      <c r="G2017" s="144">
        <f>VLOOKUP($A2017,'2'!$X:$AB,4,FALSE)</f>
        <v>0.78</v>
      </c>
      <c r="H2017" s="343" t="str">
        <f>VLOOKUP($A2017,'2'!$X:$AB,5,FALSE)</f>
        <v>Yes</v>
      </c>
    </row>
    <row r="2018" spans="1:8" s="144" customFormat="1" ht="15">
      <c r="A2018" s="342">
        <v>2022</v>
      </c>
      <c r="B2018" s="144" t="s">
        <v>6684</v>
      </c>
      <c r="C2018" s="144" t="s">
        <v>6685</v>
      </c>
      <c r="D2018" s="144" t="s">
        <v>6683</v>
      </c>
      <c r="E2018" s="144" t="str">
        <f>VLOOKUP(A2018,'2'!$X:$AB,2,FALSE)</f>
        <v>Within an hour</v>
      </c>
      <c r="F2018" s="144">
        <f>VLOOKUP($A2018,'2'!$X:$AB,3,FALSE)</f>
        <v>1</v>
      </c>
      <c r="G2018" s="144">
        <f>VLOOKUP($A2018,'2'!$X:$AB,4,FALSE)</f>
        <v>1</v>
      </c>
      <c r="H2018" s="343" t="str">
        <f>VLOOKUP($A2018,'2'!$X:$AB,5,FALSE)</f>
        <v>No</v>
      </c>
    </row>
    <row r="2019" spans="1:8" s="144" customFormat="1" ht="15">
      <c r="A2019" s="342">
        <v>2023</v>
      </c>
      <c r="B2019" s="144" t="s">
        <v>6686</v>
      </c>
      <c r="C2019" s="144" t="s">
        <v>6687</v>
      </c>
      <c r="D2019" s="144" t="s">
        <v>6688</v>
      </c>
      <c r="E2019" s="144" t="str">
        <f>VLOOKUP(A2019,'2'!$X:$AB,2,FALSE)</f>
        <v>Within a day</v>
      </c>
      <c r="F2019" s="144">
        <f>VLOOKUP($A2019,'2'!$X:$AB,3,FALSE)</f>
        <v>1</v>
      </c>
      <c r="G2019" s="144">
        <f>VLOOKUP($A2019,'2'!$X:$AB,4,FALSE)</f>
        <v>1</v>
      </c>
      <c r="H2019" s="343" t="str">
        <f>VLOOKUP($A2019,'2'!$X:$AB,5,FALSE)</f>
        <v>No</v>
      </c>
    </row>
    <row r="2020" spans="1:8" s="144" customFormat="1" ht="15">
      <c r="A2020" s="342">
        <v>2024</v>
      </c>
      <c r="B2020" s="144" t="s">
        <v>6689</v>
      </c>
      <c r="C2020" s="144" t="s">
        <v>6690</v>
      </c>
      <c r="D2020" s="144" t="s">
        <v>6691</v>
      </c>
      <c r="E2020" s="144" t="str">
        <f>VLOOKUP(A2020,'2'!$X:$AB,2,FALSE)</f>
        <v>Within an hour</v>
      </c>
      <c r="F2020" s="144">
        <f>VLOOKUP($A2020,'2'!$X:$AB,3,FALSE)</f>
        <v>0.93</v>
      </c>
      <c r="G2020" s="144">
        <f>VLOOKUP($A2020,'2'!$X:$AB,4,FALSE)</f>
        <v>0.99</v>
      </c>
      <c r="H2020" s="343" t="str">
        <f>VLOOKUP($A2020,'2'!$X:$AB,5,FALSE)</f>
        <v>No</v>
      </c>
    </row>
    <row r="2021" spans="1:8" s="144" customFormat="1" ht="15">
      <c r="A2021" s="342">
        <v>2025</v>
      </c>
      <c r="B2021" s="144" t="s">
        <v>6692</v>
      </c>
      <c r="C2021" s="144" t="s">
        <v>6693</v>
      </c>
      <c r="D2021" s="144" t="s">
        <v>6694</v>
      </c>
      <c r="E2021" s="144" t="str">
        <f>VLOOKUP(A2021,'2'!$X:$AB,2,FALSE)</f>
        <v>Within an hour</v>
      </c>
      <c r="F2021" s="144">
        <f>VLOOKUP($A2021,'2'!$X:$AB,3,FALSE)</f>
        <v>1</v>
      </c>
      <c r="G2021" s="144">
        <f>VLOOKUP($A2021,'2'!$X:$AB,4,FALSE)</f>
        <v>0.86</v>
      </c>
      <c r="H2021" s="343" t="str">
        <f>VLOOKUP($A2021,'2'!$X:$AB,5,FALSE)</f>
        <v>Yes</v>
      </c>
    </row>
    <row r="2022" spans="1:8" s="144" customFormat="1" ht="15">
      <c r="A2022" s="342">
        <v>2026</v>
      </c>
      <c r="B2022" s="144" t="s">
        <v>6695</v>
      </c>
      <c r="C2022" s="144" t="s">
        <v>6696</v>
      </c>
      <c r="D2022" s="144" t="s">
        <v>6694</v>
      </c>
      <c r="E2022" s="144" t="str">
        <f>VLOOKUP(A2022,'2'!$X:$AB,2,FALSE)</f>
        <v>Within an hour</v>
      </c>
      <c r="F2022" s="144">
        <f>VLOOKUP($A2022,'2'!$X:$AB,3,FALSE)</f>
        <v>1</v>
      </c>
      <c r="G2022" s="144">
        <f>VLOOKUP($A2022,'2'!$X:$AB,4,FALSE)</f>
        <v>1</v>
      </c>
      <c r="H2022" s="343" t="str">
        <f>VLOOKUP($A2022,'2'!$X:$AB,5,FALSE)</f>
        <v>No</v>
      </c>
    </row>
    <row r="2023" spans="1:8" s="144" customFormat="1" ht="15">
      <c r="A2023" s="342">
        <v>2027</v>
      </c>
      <c r="B2023" s="144" t="s">
        <v>6697</v>
      </c>
      <c r="C2023" s="144" t="s">
        <v>6698</v>
      </c>
      <c r="D2023" s="144" t="s">
        <v>6694</v>
      </c>
      <c r="E2023" s="144" t="str">
        <f>VLOOKUP(A2023,'2'!$X:$AB,2,FALSE)</f>
        <v>Within a few hours</v>
      </c>
      <c r="F2023" s="144">
        <f>VLOOKUP($A2023,'2'!$X:$AB,3,FALSE)</f>
        <v>0.89</v>
      </c>
      <c r="G2023" s="144">
        <f>VLOOKUP($A2023,'2'!$X:$AB,4,FALSE)</f>
        <v>0.95</v>
      </c>
      <c r="H2023" s="343" t="str">
        <f>VLOOKUP($A2023,'2'!$X:$AB,5,FALSE)</f>
        <v>Yes</v>
      </c>
    </row>
    <row r="2024" spans="1:8" s="144" customFormat="1" ht="15">
      <c r="A2024" s="342">
        <v>2028</v>
      </c>
      <c r="B2024" s="144" t="s">
        <v>6699</v>
      </c>
      <c r="C2024" s="144" t="s">
        <v>6700</v>
      </c>
      <c r="D2024" s="144" t="s">
        <v>6701</v>
      </c>
      <c r="E2024" s="144" t="str">
        <f>VLOOKUP(A2024,'2'!$X:$AB,2,FALSE)</f>
        <v>Within an hour</v>
      </c>
      <c r="F2024" s="144">
        <f>VLOOKUP($A2024,'2'!$X:$AB,3,FALSE)</f>
        <v>1</v>
      </c>
      <c r="G2024" s="144">
        <f>VLOOKUP($A2024,'2'!$X:$AB,4,FALSE)</f>
        <v>0.77</v>
      </c>
      <c r="H2024" s="343" t="str">
        <f>VLOOKUP($A2024,'2'!$X:$AB,5,FALSE)</f>
        <v>Yes</v>
      </c>
    </row>
    <row r="2025" spans="1:8" s="144" customFormat="1" ht="15">
      <c r="A2025" s="342">
        <v>2029</v>
      </c>
      <c r="B2025" s="144" t="s">
        <v>6702</v>
      </c>
      <c r="C2025" s="144" t="s">
        <v>6703</v>
      </c>
      <c r="D2025" s="144" t="s">
        <v>6701</v>
      </c>
      <c r="E2025" s="144" t="str">
        <f>VLOOKUP(A2025,'2'!$X:$AB,2,FALSE)</f>
        <v>Within an hour</v>
      </c>
      <c r="F2025" s="144">
        <f>VLOOKUP($A2025,'2'!$X:$AB,3,FALSE)</f>
        <v>1</v>
      </c>
      <c r="G2025" s="144">
        <f>VLOOKUP($A2025,'2'!$X:$AB,4,FALSE)</f>
        <v>0.96</v>
      </c>
      <c r="H2025" s="343" t="str">
        <f>VLOOKUP($A2025,'2'!$X:$AB,5,FALSE)</f>
        <v>No</v>
      </c>
    </row>
    <row r="2026" spans="1:8" s="144" customFormat="1" ht="15">
      <c r="A2026" s="342">
        <v>2030</v>
      </c>
      <c r="B2026" s="144" t="s">
        <v>6704</v>
      </c>
      <c r="C2026" s="144" t="s">
        <v>6705</v>
      </c>
      <c r="D2026" s="144" t="s">
        <v>6706</v>
      </c>
      <c r="E2026" s="144">
        <f>VLOOKUP(A2026,'2'!$X:$AB,2,FALSE)</f>
        <v>0</v>
      </c>
      <c r="F2026" s="144">
        <f>VLOOKUP($A2026,'2'!$X:$AB,3,FALSE)</f>
        <v>0</v>
      </c>
      <c r="G2026" s="144">
        <f>VLOOKUP($A2026,'2'!$X:$AB,4,FALSE)</f>
        <v>0</v>
      </c>
      <c r="H2026" s="343">
        <f>VLOOKUP($A2026,'2'!$X:$AB,5,FALSE)</f>
        <v>0</v>
      </c>
    </row>
    <row r="2027" spans="1:8" s="144" customFormat="1" ht="15">
      <c r="A2027" s="342">
        <v>2031</v>
      </c>
      <c r="B2027" s="144" t="s">
        <v>6707</v>
      </c>
      <c r="C2027" s="144" t="s">
        <v>6708</v>
      </c>
      <c r="D2027" s="144" t="s">
        <v>6709</v>
      </c>
      <c r="E2027" s="144" t="str">
        <f>VLOOKUP(A2027,'2'!$X:$AB,2,FALSE)</f>
        <v>A few days or more</v>
      </c>
      <c r="F2027" s="144">
        <f>VLOOKUP($A2027,'2'!$X:$AB,3,FALSE)</f>
        <v>0</v>
      </c>
      <c r="G2027" s="144">
        <f>VLOOKUP($A2027,'2'!$X:$AB,4,FALSE)</f>
        <v>0.97</v>
      </c>
      <c r="H2027" s="343" t="str">
        <f>VLOOKUP($A2027,'2'!$X:$AB,5,FALSE)</f>
        <v>No</v>
      </c>
    </row>
    <row r="2028" spans="1:8" s="144" customFormat="1" ht="15">
      <c r="A2028" s="342">
        <v>2032</v>
      </c>
      <c r="B2028" s="144" t="s">
        <v>6710</v>
      </c>
      <c r="C2028" s="144" t="s">
        <v>6711</v>
      </c>
      <c r="D2028" s="144" t="s">
        <v>6709</v>
      </c>
      <c r="E2028" s="144" t="str">
        <f>VLOOKUP(A2028,'2'!$X:$AB,2,FALSE)</f>
        <v>Within an hour</v>
      </c>
      <c r="F2028" s="144">
        <f>VLOOKUP($A2028,'2'!$X:$AB,3,FALSE)</f>
        <v>1</v>
      </c>
      <c r="G2028" s="144">
        <f>VLOOKUP($A2028,'2'!$X:$AB,4,FALSE)</f>
        <v>0.9</v>
      </c>
      <c r="H2028" s="343" t="str">
        <f>VLOOKUP($A2028,'2'!$X:$AB,5,FALSE)</f>
        <v>Yes</v>
      </c>
    </row>
    <row r="2029" spans="1:8" s="144" customFormat="1" ht="15">
      <c r="A2029" s="342">
        <v>2033</v>
      </c>
      <c r="B2029" s="144" t="s">
        <v>6712</v>
      </c>
      <c r="C2029" s="144" t="s">
        <v>6713</v>
      </c>
      <c r="D2029" s="144" t="s">
        <v>6709</v>
      </c>
      <c r="E2029" s="144" t="str">
        <f>VLOOKUP(A2029,'2'!$X:$AB,2,FALSE)</f>
        <v>Within an hour</v>
      </c>
      <c r="F2029" s="144">
        <f>VLOOKUP($A2029,'2'!$X:$AB,3,FALSE)</f>
        <v>1</v>
      </c>
      <c r="G2029" s="144">
        <f>VLOOKUP($A2029,'2'!$X:$AB,4,FALSE)</f>
        <v>1</v>
      </c>
      <c r="H2029" s="343" t="str">
        <f>VLOOKUP($A2029,'2'!$X:$AB,5,FALSE)</f>
        <v>No</v>
      </c>
    </row>
    <row r="2030" spans="1:8" s="144" customFormat="1" ht="15">
      <c r="A2030" s="342">
        <v>2034</v>
      </c>
      <c r="B2030" s="144" t="s">
        <v>6714</v>
      </c>
      <c r="C2030" s="144" t="s">
        <v>6715</v>
      </c>
      <c r="D2030" s="144" t="s">
        <v>6709</v>
      </c>
      <c r="E2030" s="144" t="str">
        <f>VLOOKUP(A2030,'2'!$X:$AB,2,FALSE)</f>
        <v>Within an hour</v>
      </c>
      <c r="F2030" s="144">
        <f>VLOOKUP($A2030,'2'!$X:$AB,3,FALSE)</f>
        <v>0.88</v>
      </c>
      <c r="G2030" s="144">
        <f>VLOOKUP($A2030,'2'!$X:$AB,4,FALSE)</f>
        <v>0.9</v>
      </c>
      <c r="H2030" s="343" t="str">
        <f>VLOOKUP($A2030,'2'!$X:$AB,5,FALSE)</f>
        <v>No</v>
      </c>
    </row>
    <row r="2031" spans="1:8" s="144" customFormat="1" ht="15">
      <c r="A2031" s="342">
        <v>2035</v>
      </c>
      <c r="B2031" s="144" t="s">
        <v>6716</v>
      </c>
      <c r="C2031" s="144" t="s">
        <v>6717</v>
      </c>
      <c r="D2031" s="144" t="s">
        <v>6718</v>
      </c>
      <c r="E2031" s="144" t="str">
        <f>VLOOKUP(A2031,'2'!$X:$AB,2,FALSE)</f>
        <v>Within an hour</v>
      </c>
      <c r="F2031" s="144">
        <f>VLOOKUP($A2031,'2'!$X:$AB,3,FALSE)</f>
        <v>1</v>
      </c>
      <c r="G2031" s="144">
        <f>VLOOKUP($A2031,'2'!$X:$AB,4,FALSE)</f>
        <v>0.89</v>
      </c>
      <c r="H2031" s="343" t="str">
        <f>VLOOKUP($A2031,'2'!$X:$AB,5,FALSE)</f>
        <v>Yes</v>
      </c>
    </row>
    <row r="2032" spans="1:8" s="144" customFormat="1" ht="15">
      <c r="A2032" s="342">
        <v>2036</v>
      </c>
      <c r="B2032" s="144" t="s">
        <v>6719</v>
      </c>
      <c r="C2032" s="144" t="s">
        <v>6720</v>
      </c>
      <c r="D2032" s="144" t="s">
        <v>6721</v>
      </c>
      <c r="E2032" s="144" t="str">
        <f>VLOOKUP(A2032,'2'!$X:$AB,2,FALSE)</f>
        <v>Within an hour</v>
      </c>
      <c r="F2032" s="144">
        <f>VLOOKUP($A2032,'2'!$X:$AB,3,FALSE)</f>
        <v>1</v>
      </c>
      <c r="G2032" s="144">
        <f>VLOOKUP($A2032,'2'!$X:$AB,4,FALSE)</f>
        <v>0.98</v>
      </c>
      <c r="H2032" s="343" t="str">
        <f>VLOOKUP($A2032,'2'!$X:$AB,5,FALSE)</f>
        <v>Yes</v>
      </c>
    </row>
    <row r="2033" spans="1:8" s="144" customFormat="1" ht="15">
      <c r="A2033" s="342">
        <v>2037</v>
      </c>
      <c r="B2033" s="144" t="s">
        <v>6722</v>
      </c>
      <c r="C2033" s="144" t="s">
        <v>6723</v>
      </c>
      <c r="D2033" s="144" t="s">
        <v>6721</v>
      </c>
      <c r="E2033" s="144" t="str">
        <f>VLOOKUP(A2033,'2'!$X:$AB,2,FALSE)</f>
        <v>Within a day</v>
      </c>
      <c r="F2033" s="144">
        <f>VLOOKUP($A2033,'2'!$X:$AB,3,FALSE)</f>
        <v>1</v>
      </c>
      <c r="G2033" s="144">
        <f>VLOOKUP($A2033,'2'!$X:$AB,4,FALSE)</f>
        <v>1</v>
      </c>
      <c r="H2033" s="343" t="str">
        <f>VLOOKUP($A2033,'2'!$X:$AB,5,FALSE)</f>
        <v>Yes</v>
      </c>
    </row>
    <row r="2034" spans="1:8" s="144" customFormat="1" ht="15">
      <c r="A2034" s="342">
        <v>2038</v>
      </c>
      <c r="B2034" s="144" t="s">
        <v>6724</v>
      </c>
      <c r="C2034" s="144" t="s">
        <v>6725</v>
      </c>
      <c r="D2034" s="144" t="s">
        <v>6726</v>
      </c>
      <c r="E2034" s="144" t="str">
        <f>VLOOKUP(A2034,'2'!$X:$AB,2,FALSE)</f>
        <v>Within a few hours</v>
      </c>
      <c r="F2034" s="144">
        <f>VLOOKUP($A2034,'2'!$X:$AB,3,FALSE)</f>
        <v>1</v>
      </c>
      <c r="G2034" s="144">
        <f>VLOOKUP($A2034,'2'!$X:$AB,4,FALSE)</f>
        <v>1</v>
      </c>
      <c r="H2034" s="343" t="str">
        <f>VLOOKUP($A2034,'2'!$X:$AB,5,FALSE)</f>
        <v>Yes</v>
      </c>
    </row>
    <row r="2035" spans="1:8" s="144" customFormat="1" ht="15">
      <c r="A2035" s="342">
        <v>2039</v>
      </c>
      <c r="B2035" s="144" t="s">
        <v>6727</v>
      </c>
      <c r="C2035" s="144" t="s">
        <v>6728</v>
      </c>
      <c r="D2035" s="144" t="s">
        <v>6726</v>
      </c>
      <c r="E2035" s="144" t="str">
        <f>VLOOKUP(A2035,'2'!$X:$AB,2,FALSE)</f>
        <v>Within a few hours</v>
      </c>
      <c r="F2035" s="144">
        <f>VLOOKUP($A2035,'2'!$X:$AB,3,FALSE)</f>
        <v>1</v>
      </c>
      <c r="G2035" s="144">
        <f>VLOOKUP($A2035,'2'!$X:$AB,4,FALSE)</f>
        <v>0.95</v>
      </c>
      <c r="H2035" s="343" t="str">
        <f>VLOOKUP($A2035,'2'!$X:$AB,5,FALSE)</f>
        <v>Yes</v>
      </c>
    </row>
    <row r="2036" spans="1:8" s="144" customFormat="1" ht="15">
      <c r="A2036" s="342">
        <v>2040</v>
      </c>
      <c r="B2036" s="144" t="s">
        <v>6729</v>
      </c>
      <c r="C2036" s="144" t="s">
        <v>6730</v>
      </c>
      <c r="D2036" s="144" t="s">
        <v>6731</v>
      </c>
      <c r="E2036" s="144" t="str">
        <f>VLOOKUP(A2036,'2'!$X:$AB,2,FALSE)</f>
        <v>Within an hour</v>
      </c>
      <c r="F2036" s="144">
        <f>VLOOKUP($A2036,'2'!$X:$AB,3,FALSE)</f>
        <v>1</v>
      </c>
      <c r="G2036" s="144">
        <f>VLOOKUP($A2036,'2'!$X:$AB,4,FALSE)</f>
        <v>1</v>
      </c>
      <c r="H2036" s="343" t="str">
        <f>VLOOKUP($A2036,'2'!$X:$AB,5,FALSE)</f>
        <v>Yes</v>
      </c>
    </row>
    <row r="2037" spans="1:8" s="144" customFormat="1" ht="15">
      <c r="A2037" s="342">
        <v>2041</v>
      </c>
      <c r="B2037" s="144" t="s">
        <v>6732</v>
      </c>
      <c r="C2037" s="144" t="s">
        <v>6733</v>
      </c>
      <c r="D2037" s="144" t="s">
        <v>6731</v>
      </c>
      <c r="E2037" s="144" t="str">
        <f>VLOOKUP(A2037,'2'!$X:$AB,2,FALSE)</f>
        <v>A few days or more</v>
      </c>
      <c r="F2037" s="144">
        <f>VLOOKUP($A2037,'2'!$X:$AB,3,FALSE)</f>
        <v>0</v>
      </c>
      <c r="G2037" s="144">
        <f>VLOOKUP($A2037,'2'!$X:$AB,4,FALSE)</f>
        <v>0.93</v>
      </c>
      <c r="H2037" s="343" t="str">
        <f>VLOOKUP($A2037,'2'!$X:$AB,5,FALSE)</f>
        <v>Yes</v>
      </c>
    </row>
    <row r="2038" spans="1:8" s="144" customFormat="1" ht="15">
      <c r="A2038" s="342">
        <v>2042</v>
      </c>
      <c r="B2038" s="144" t="s">
        <v>6734</v>
      </c>
      <c r="C2038" s="144" t="s">
        <v>6735</v>
      </c>
      <c r="D2038" s="144" t="s">
        <v>6736</v>
      </c>
      <c r="E2038" s="144" t="str">
        <f>VLOOKUP(A2038,'2'!$X:$AB,2,FALSE)</f>
        <v>Within an hour</v>
      </c>
      <c r="F2038" s="144">
        <f>VLOOKUP($A2038,'2'!$X:$AB,3,FALSE)</f>
        <v>0.94</v>
      </c>
      <c r="G2038" s="144">
        <f>VLOOKUP($A2038,'2'!$X:$AB,4,FALSE)</f>
        <v>0.99</v>
      </c>
      <c r="H2038" s="343" t="str">
        <f>VLOOKUP($A2038,'2'!$X:$AB,5,FALSE)</f>
        <v>No</v>
      </c>
    </row>
    <row r="2039" spans="1:8" s="144" customFormat="1" ht="15">
      <c r="A2039" s="342">
        <v>2043</v>
      </c>
      <c r="B2039" s="144" t="s">
        <v>6737</v>
      </c>
      <c r="C2039" s="144" t="s">
        <v>6738</v>
      </c>
      <c r="D2039" s="144" t="s">
        <v>6736</v>
      </c>
      <c r="E2039" s="144">
        <f>VLOOKUP(A2039,'2'!$X:$AB,2,FALSE)</f>
        <v>0</v>
      </c>
      <c r="F2039" s="144">
        <f>VLOOKUP($A2039,'2'!$X:$AB,3,FALSE)</f>
        <v>0</v>
      </c>
      <c r="G2039" s="144">
        <f>VLOOKUP($A2039,'2'!$X:$AB,4,FALSE)</f>
        <v>0</v>
      </c>
      <c r="H2039" s="343">
        <f>VLOOKUP($A2039,'2'!$X:$AB,5,FALSE)</f>
        <v>0</v>
      </c>
    </row>
    <row r="2040" spans="1:8" s="144" customFormat="1" ht="15">
      <c r="A2040" s="342">
        <v>2044</v>
      </c>
      <c r="B2040" s="144" t="s">
        <v>6739</v>
      </c>
      <c r="C2040" s="144" t="s">
        <v>6740</v>
      </c>
      <c r="D2040" s="144" t="s">
        <v>6736</v>
      </c>
      <c r="E2040" s="144" t="str">
        <f>VLOOKUP(A2040,'2'!$X:$AB,2,FALSE)</f>
        <v>Within a day</v>
      </c>
      <c r="F2040" s="144">
        <f>VLOOKUP($A2040,'2'!$X:$AB,3,FALSE)</f>
        <v>1</v>
      </c>
      <c r="G2040" s="144">
        <f>VLOOKUP($A2040,'2'!$X:$AB,4,FALSE)</f>
        <v>0.89</v>
      </c>
      <c r="H2040" s="343" t="str">
        <f>VLOOKUP($A2040,'2'!$X:$AB,5,FALSE)</f>
        <v>Yes</v>
      </c>
    </row>
    <row r="2041" spans="1:8" s="144" customFormat="1" ht="15">
      <c r="A2041" s="342">
        <v>2045</v>
      </c>
      <c r="B2041" s="144" t="s">
        <v>6741</v>
      </c>
      <c r="C2041" s="144" t="s">
        <v>6742</v>
      </c>
      <c r="D2041" s="144" t="s">
        <v>6743</v>
      </c>
      <c r="E2041" s="144" t="str">
        <f>VLOOKUP(A2041,'2'!$X:$AB,2,FALSE)</f>
        <v>Within a day</v>
      </c>
      <c r="F2041" s="144">
        <f>VLOOKUP($A2041,'2'!$X:$AB,3,FALSE)</f>
        <v>1</v>
      </c>
      <c r="G2041" s="144">
        <f>VLOOKUP($A2041,'2'!$X:$AB,4,FALSE)</f>
        <v>0.5</v>
      </c>
      <c r="H2041" s="343" t="str">
        <f>VLOOKUP($A2041,'2'!$X:$AB,5,FALSE)</f>
        <v>No</v>
      </c>
    </row>
    <row r="2042" spans="1:8" s="144" customFormat="1" ht="15">
      <c r="A2042" s="342">
        <v>2046</v>
      </c>
      <c r="B2042" s="144" t="s">
        <v>6744</v>
      </c>
      <c r="C2042" s="144" t="s">
        <v>6745</v>
      </c>
      <c r="D2042" s="144" t="s">
        <v>6743</v>
      </c>
      <c r="E2042" s="144" t="str">
        <f>VLOOKUP(A2042,'2'!$X:$AB,2,FALSE)</f>
        <v>Within a few hours</v>
      </c>
      <c r="F2042" s="144">
        <f>VLOOKUP($A2042,'2'!$X:$AB,3,FALSE)</f>
        <v>1</v>
      </c>
      <c r="G2042" s="144">
        <f>VLOOKUP($A2042,'2'!$X:$AB,4,FALSE)</f>
        <v>1</v>
      </c>
      <c r="H2042" s="343" t="str">
        <f>VLOOKUP($A2042,'2'!$X:$AB,5,FALSE)</f>
        <v>No</v>
      </c>
    </row>
    <row r="2043" spans="1:8" s="144" customFormat="1" ht="15">
      <c r="A2043" s="342">
        <v>2047</v>
      </c>
      <c r="B2043" s="144" t="s">
        <v>6746</v>
      </c>
      <c r="C2043" s="144" t="s">
        <v>6747</v>
      </c>
      <c r="D2043" s="144" t="s">
        <v>6748</v>
      </c>
      <c r="E2043" s="144">
        <f>VLOOKUP(A2043,'2'!$X:$AB,2,FALSE)</f>
        <v>0</v>
      </c>
      <c r="F2043" s="144">
        <f>VLOOKUP($A2043,'2'!$X:$AB,3,FALSE)</f>
        <v>0</v>
      </c>
      <c r="G2043" s="144">
        <f>VLOOKUP($A2043,'2'!$X:$AB,4,FALSE)</f>
        <v>0</v>
      </c>
      <c r="H2043" s="343">
        <f>VLOOKUP($A2043,'2'!$X:$AB,5,FALSE)</f>
        <v>0</v>
      </c>
    </row>
    <row r="2044" spans="1:8" s="144" customFormat="1" ht="15">
      <c r="A2044" s="342">
        <v>2048</v>
      </c>
      <c r="B2044" s="144" t="s">
        <v>6749</v>
      </c>
      <c r="C2044" s="144" t="s">
        <v>6750</v>
      </c>
      <c r="D2044" s="144" t="s">
        <v>6748</v>
      </c>
      <c r="E2044" s="144" t="str">
        <f>VLOOKUP(A2044,'2'!$X:$AB,2,FALSE)</f>
        <v>Within a few hours</v>
      </c>
      <c r="F2044" s="144">
        <f>VLOOKUP($A2044,'2'!$X:$AB,3,FALSE)</f>
        <v>0.9</v>
      </c>
      <c r="G2044" s="144">
        <f>VLOOKUP($A2044,'2'!$X:$AB,4,FALSE)</f>
        <v>0.99</v>
      </c>
      <c r="H2044" s="343" t="str">
        <f>VLOOKUP($A2044,'2'!$X:$AB,5,FALSE)</f>
        <v>No</v>
      </c>
    </row>
    <row r="2045" spans="1:8" s="144" customFormat="1" ht="15">
      <c r="A2045" s="342">
        <v>2049</v>
      </c>
      <c r="B2045" s="144" t="s">
        <v>6751</v>
      </c>
      <c r="C2045" s="144" t="s">
        <v>6752</v>
      </c>
      <c r="D2045" s="144" t="s">
        <v>6748</v>
      </c>
      <c r="E2045" s="144" t="str">
        <f>VLOOKUP(A2045,'2'!$X:$AB,2,FALSE)</f>
        <v>Within an hour</v>
      </c>
      <c r="F2045" s="144">
        <f>VLOOKUP($A2045,'2'!$X:$AB,3,FALSE)</f>
        <v>1</v>
      </c>
      <c r="G2045" s="144">
        <f>VLOOKUP($A2045,'2'!$X:$AB,4,FALSE)</f>
        <v>0.96</v>
      </c>
      <c r="H2045" s="343" t="str">
        <f>VLOOKUP($A2045,'2'!$X:$AB,5,FALSE)</f>
        <v>Yes</v>
      </c>
    </row>
    <row r="2046" spans="1:8" s="144" customFormat="1" ht="15">
      <c r="A2046" s="342">
        <v>2050</v>
      </c>
      <c r="B2046" s="144" t="s">
        <v>6753</v>
      </c>
      <c r="C2046" s="144" t="s">
        <v>6754</v>
      </c>
      <c r="D2046" s="144" t="s">
        <v>6755</v>
      </c>
      <c r="E2046" s="144">
        <f>VLOOKUP(A2046,'2'!$X:$AB,2,FALSE)</f>
        <v>0</v>
      </c>
      <c r="F2046" s="144">
        <f>VLOOKUP($A2046,'2'!$X:$AB,3,FALSE)</f>
        <v>0</v>
      </c>
      <c r="G2046" s="144">
        <f>VLOOKUP($A2046,'2'!$X:$AB,4,FALSE)</f>
        <v>0</v>
      </c>
      <c r="H2046" s="343">
        <f>VLOOKUP($A2046,'2'!$X:$AB,5,FALSE)</f>
        <v>0</v>
      </c>
    </row>
    <row r="2047" spans="1:8" s="144" customFormat="1" ht="15">
      <c r="A2047" s="342">
        <v>2051</v>
      </c>
      <c r="B2047" s="144" t="s">
        <v>6756</v>
      </c>
      <c r="C2047" s="144" t="s">
        <v>6757</v>
      </c>
      <c r="D2047" s="144" t="s">
        <v>6758</v>
      </c>
      <c r="E2047" s="144" t="str">
        <f>VLOOKUP(A2047,'2'!$X:$AB,2,FALSE)</f>
        <v>Within an hour</v>
      </c>
      <c r="F2047" s="144">
        <f>VLOOKUP($A2047,'2'!$X:$AB,3,FALSE)</f>
        <v>1</v>
      </c>
      <c r="G2047" s="144">
        <f>VLOOKUP($A2047,'2'!$X:$AB,4,FALSE)</f>
        <v>0.99</v>
      </c>
      <c r="H2047" s="343" t="str">
        <f>VLOOKUP($A2047,'2'!$X:$AB,5,FALSE)</f>
        <v>No</v>
      </c>
    </row>
    <row r="2048" spans="1:8" s="144" customFormat="1" ht="15">
      <c r="A2048" s="342">
        <v>2052</v>
      </c>
      <c r="B2048" s="144" t="s">
        <v>6759</v>
      </c>
      <c r="C2048" s="144" t="s">
        <v>6760</v>
      </c>
      <c r="D2048" s="144" t="s">
        <v>6758</v>
      </c>
      <c r="E2048" s="144" t="str">
        <f>VLOOKUP(A2048,'2'!$X:$AB,2,FALSE)</f>
        <v>Within an hour</v>
      </c>
      <c r="F2048" s="144">
        <f>VLOOKUP($A2048,'2'!$X:$AB,3,FALSE)</f>
        <v>1</v>
      </c>
      <c r="G2048" s="144">
        <f>VLOOKUP($A2048,'2'!$X:$AB,4,FALSE)</f>
        <v>0.96</v>
      </c>
      <c r="H2048" s="343" t="str">
        <f>VLOOKUP($A2048,'2'!$X:$AB,5,FALSE)</f>
        <v>Yes</v>
      </c>
    </row>
    <row r="2049" spans="1:8" s="144" customFormat="1" ht="15">
      <c r="A2049" s="342">
        <v>2053</v>
      </c>
      <c r="B2049" s="144" t="s">
        <v>6761</v>
      </c>
      <c r="C2049" s="144" t="s">
        <v>6762</v>
      </c>
      <c r="D2049" s="144" t="s">
        <v>6763</v>
      </c>
      <c r="E2049" s="144" t="str">
        <f>VLOOKUP(A2049,'2'!$X:$AB,2,FALSE)</f>
        <v>Within an hour</v>
      </c>
      <c r="F2049" s="144">
        <f>VLOOKUP($A2049,'2'!$X:$AB,3,FALSE)</f>
        <v>1</v>
      </c>
      <c r="G2049" s="144">
        <f>VLOOKUP($A2049,'2'!$X:$AB,4,FALSE)</f>
        <v>1</v>
      </c>
      <c r="H2049" s="343" t="str">
        <f>VLOOKUP($A2049,'2'!$X:$AB,5,FALSE)</f>
        <v>No</v>
      </c>
    </row>
    <row r="2050" spans="1:8" s="144" customFormat="1" ht="15">
      <c r="A2050" s="342">
        <v>2054</v>
      </c>
      <c r="B2050" s="144" t="s">
        <v>6764</v>
      </c>
      <c r="C2050" s="144" t="s">
        <v>6765</v>
      </c>
      <c r="D2050" s="144" t="s">
        <v>6766</v>
      </c>
      <c r="E2050" s="144">
        <f>VLOOKUP(A2050,'2'!$X:$AB,2,FALSE)</f>
        <v>0</v>
      </c>
      <c r="F2050" s="144">
        <f>VLOOKUP($A2050,'2'!$X:$AB,3,FALSE)</f>
        <v>0</v>
      </c>
      <c r="G2050" s="144">
        <f>VLOOKUP($A2050,'2'!$X:$AB,4,FALSE)</f>
        <v>0</v>
      </c>
      <c r="H2050" s="343">
        <f>VLOOKUP($A2050,'2'!$X:$AB,5,FALSE)</f>
        <v>0</v>
      </c>
    </row>
    <row r="2051" spans="1:8" s="144" customFormat="1" ht="15">
      <c r="A2051" s="342">
        <v>2055</v>
      </c>
      <c r="B2051" s="144" t="s">
        <v>6767</v>
      </c>
      <c r="C2051" s="144" t="s">
        <v>6768</v>
      </c>
      <c r="D2051" s="144" t="s">
        <v>6769</v>
      </c>
      <c r="E2051" s="144" t="str">
        <f>VLOOKUP(A2051,'2'!$X:$AB,2,FALSE)</f>
        <v>Within a few hours</v>
      </c>
      <c r="F2051" s="144">
        <f>VLOOKUP($A2051,'2'!$X:$AB,3,FALSE)</f>
        <v>0.8</v>
      </c>
      <c r="G2051" s="144">
        <f>VLOOKUP($A2051,'2'!$X:$AB,4,FALSE)</f>
        <v>0.8</v>
      </c>
      <c r="H2051" s="343" t="str">
        <f>VLOOKUP($A2051,'2'!$X:$AB,5,FALSE)</f>
        <v>No</v>
      </c>
    </row>
    <row r="2052" spans="1:8" s="144" customFormat="1" ht="15">
      <c r="A2052" s="342">
        <v>2056</v>
      </c>
      <c r="B2052" s="144" t="s">
        <v>6770</v>
      </c>
      <c r="C2052" s="144" t="s">
        <v>6771</v>
      </c>
      <c r="D2052" s="144" t="s">
        <v>6769</v>
      </c>
      <c r="E2052" s="144">
        <f>VLOOKUP(A2052,'2'!$X:$AB,2,FALSE)</f>
        <v>0</v>
      </c>
      <c r="F2052" s="144">
        <f>VLOOKUP($A2052,'2'!$X:$AB,3,FALSE)</f>
        <v>0</v>
      </c>
      <c r="G2052" s="144">
        <f>VLOOKUP($A2052,'2'!$X:$AB,4,FALSE)</f>
        <v>0</v>
      </c>
      <c r="H2052" s="343">
        <f>VLOOKUP($A2052,'2'!$X:$AB,5,FALSE)</f>
        <v>0</v>
      </c>
    </row>
    <row r="2053" spans="1:8" s="144" customFormat="1" ht="15">
      <c r="A2053" s="342">
        <v>2057</v>
      </c>
      <c r="B2053" s="144" t="s">
        <v>6772</v>
      </c>
      <c r="C2053" s="144" t="s">
        <v>6773</v>
      </c>
      <c r="D2053" s="144" t="s">
        <v>6774</v>
      </c>
      <c r="E2053" s="144" t="str">
        <f>VLOOKUP(A2053,'2'!$X:$AB,2,FALSE)</f>
        <v>Within a few hours</v>
      </c>
      <c r="F2053" s="144">
        <f>VLOOKUP($A2053,'2'!$X:$AB,3,FALSE)</f>
        <v>1</v>
      </c>
      <c r="G2053" s="144">
        <f>VLOOKUP($A2053,'2'!$X:$AB,4,FALSE)</f>
        <v>0.93</v>
      </c>
      <c r="H2053" s="343" t="str">
        <f>VLOOKUP($A2053,'2'!$X:$AB,5,FALSE)</f>
        <v>Yes</v>
      </c>
    </row>
    <row r="2054" spans="1:8" s="144" customFormat="1" ht="15">
      <c r="A2054" s="342">
        <v>2058</v>
      </c>
      <c r="B2054" s="144" t="s">
        <v>6775</v>
      </c>
      <c r="C2054" s="144" t="s">
        <v>6776</v>
      </c>
      <c r="D2054" s="144" t="s">
        <v>6777</v>
      </c>
      <c r="E2054" s="144" t="str">
        <f>VLOOKUP(A2054,'2'!$X:$AB,2,FALSE)</f>
        <v>Within a few hours</v>
      </c>
      <c r="F2054" s="144">
        <f>VLOOKUP($A2054,'2'!$X:$AB,3,FALSE)</f>
        <v>1</v>
      </c>
      <c r="G2054" s="144">
        <f>VLOOKUP($A2054,'2'!$X:$AB,4,FALSE)</f>
        <v>0.73</v>
      </c>
      <c r="H2054" s="343" t="str">
        <f>VLOOKUP($A2054,'2'!$X:$AB,5,FALSE)</f>
        <v>No</v>
      </c>
    </row>
    <row r="2055" spans="1:8" s="144" customFormat="1" ht="15">
      <c r="A2055" s="342">
        <v>2059</v>
      </c>
      <c r="B2055" s="144" t="s">
        <v>6778</v>
      </c>
      <c r="C2055" s="144" t="s">
        <v>6779</v>
      </c>
      <c r="D2055" s="144" t="s">
        <v>6780</v>
      </c>
      <c r="E2055" s="144" t="str">
        <f>VLOOKUP(A2055,'2'!$X:$AB,2,FALSE)</f>
        <v>Within an hour</v>
      </c>
      <c r="F2055" s="144">
        <f>VLOOKUP($A2055,'2'!$X:$AB,3,FALSE)</f>
        <v>1</v>
      </c>
      <c r="G2055" s="144">
        <f>VLOOKUP($A2055,'2'!$X:$AB,4,FALSE)</f>
        <v>0.32</v>
      </c>
      <c r="H2055" s="343" t="str">
        <f>VLOOKUP($A2055,'2'!$X:$AB,5,FALSE)</f>
        <v>No</v>
      </c>
    </row>
    <row r="2056" spans="1:8" s="144" customFormat="1" ht="15">
      <c r="A2056" s="342">
        <v>2060</v>
      </c>
      <c r="B2056" s="144" t="s">
        <v>6781</v>
      </c>
      <c r="C2056" s="144" t="s">
        <v>6782</v>
      </c>
      <c r="D2056" s="144" t="s">
        <v>6780</v>
      </c>
      <c r="E2056" s="144" t="str">
        <f>VLOOKUP(A2056,'2'!$X:$AB,2,FALSE)</f>
        <v>Within a few hours</v>
      </c>
      <c r="F2056" s="144">
        <f>VLOOKUP($A2056,'2'!$X:$AB,3,FALSE)</f>
        <v>1</v>
      </c>
      <c r="G2056" s="144">
        <f>VLOOKUP($A2056,'2'!$X:$AB,4,FALSE)</f>
        <v>0.97</v>
      </c>
      <c r="H2056" s="343" t="str">
        <f>VLOOKUP($A2056,'2'!$X:$AB,5,FALSE)</f>
        <v>No</v>
      </c>
    </row>
    <row r="2057" spans="1:8" s="144" customFormat="1" ht="15">
      <c r="A2057" s="342">
        <v>2061</v>
      </c>
      <c r="B2057" s="144" t="s">
        <v>6783</v>
      </c>
      <c r="C2057" s="144" t="s">
        <v>6784</v>
      </c>
      <c r="D2057" s="144" t="s">
        <v>6785</v>
      </c>
      <c r="E2057" s="144">
        <f>VLOOKUP(A2057,'2'!$X:$AB,2,FALSE)</f>
        <v>0</v>
      </c>
      <c r="F2057" s="144">
        <f>VLOOKUP($A2057,'2'!$X:$AB,3,FALSE)</f>
        <v>0</v>
      </c>
      <c r="G2057" s="144">
        <f>VLOOKUP($A2057,'2'!$X:$AB,4,FALSE)</f>
        <v>0</v>
      </c>
      <c r="H2057" s="343">
        <f>VLOOKUP($A2057,'2'!$X:$AB,5,FALSE)</f>
        <v>0</v>
      </c>
    </row>
    <row r="2058" spans="1:8" s="144" customFormat="1" ht="15">
      <c r="A2058" s="342">
        <v>2062</v>
      </c>
      <c r="B2058" s="144" t="s">
        <v>6786</v>
      </c>
      <c r="C2058" s="144" t="s">
        <v>6787</v>
      </c>
      <c r="D2058" s="144" t="s">
        <v>6788</v>
      </c>
      <c r="E2058" s="144" t="str">
        <f>VLOOKUP(A2058,'2'!$X:$AB,2,FALSE)</f>
        <v>Within a few hours</v>
      </c>
      <c r="F2058" s="144">
        <f>VLOOKUP($A2058,'2'!$X:$AB,3,FALSE)</f>
        <v>0.9</v>
      </c>
      <c r="G2058" s="144">
        <f>VLOOKUP($A2058,'2'!$X:$AB,4,FALSE)</f>
        <v>0.95</v>
      </c>
      <c r="H2058" s="343" t="str">
        <f>VLOOKUP($A2058,'2'!$X:$AB,5,FALSE)</f>
        <v>No</v>
      </c>
    </row>
    <row r="2059" spans="1:8" s="144" customFormat="1" ht="15">
      <c r="A2059" s="342">
        <v>2063</v>
      </c>
      <c r="B2059" s="144" t="s">
        <v>6789</v>
      </c>
      <c r="C2059" s="144" t="s">
        <v>6790</v>
      </c>
      <c r="D2059" s="144" t="s">
        <v>6791</v>
      </c>
      <c r="E2059" s="144" t="str">
        <f>VLOOKUP(A2059,'2'!$X:$AB,2,FALSE)</f>
        <v>Within an hour</v>
      </c>
      <c r="F2059" s="144">
        <f>VLOOKUP($A2059,'2'!$X:$AB,3,FALSE)</f>
        <v>1</v>
      </c>
      <c r="G2059" s="144">
        <f>VLOOKUP($A2059,'2'!$X:$AB,4,FALSE)</f>
        <v>0.9</v>
      </c>
      <c r="H2059" s="343" t="str">
        <f>VLOOKUP($A2059,'2'!$X:$AB,5,FALSE)</f>
        <v>Yes</v>
      </c>
    </row>
    <row r="2060" spans="1:8" s="144" customFormat="1" ht="15">
      <c r="A2060" s="342">
        <v>2064</v>
      </c>
      <c r="B2060" s="144" t="s">
        <v>6792</v>
      </c>
      <c r="C2060" s="144" t="s">
        <v>6793</v>
      </c>
      <c r="D2060" s="144" t="s">
        <v>6791</v>
      </c>
      <c r="E2060" s="144">
        <f>VLOOKUP(A2060,'2'!$X:$AB,2,FALSE)</f>
        <v>0</v>
      </c>
      <c r="F2060" s="144">
        <f>VLOOKUP($A2060,'2'!$X:$AB,3,FALSE)</f>
        <v>0</v>
      </c>
      <c r="G2060" s="144">
        <f>VLOOKUP($A2060,'2'!$X:$AB,4,FALSE)</f>
        <v>0</v>
      </c>
      <c r="H2060" s="343">
        <f>VLOOKUP($A2060,'2'!$X:$AB,5,FALSE)</f>
        <v>0</v>
      </c>
    </row>
    <row r="2061" spans="1:8" s="144" customFormat="1" ht="15">
      <c r="A2061" s="342">
        <v>2065</v>
      </c>
      <c r="B2061" s="144" t="s">
        <v>6794</v>
      </c>
      <c r="C2061" s="144" t="s">
        <v>6795</v>
      </c>
      <c r="D2061" s="144" t="s">
        <v>6791</v>
      </c>
      <c r="E2061" s="144" t="str">
        <f>VLOOKUP(A2061,'2'!$X:$AB,2,FALSE)</f>
        <v>Within an hour</v>
      </c>
      <c r="F2061" s="144">
        <f>VLOOKUP($A2061,'2'!$X:$AB,3,FALSE)</f>
        <v>1</v>
      </c>
      <c r="G2061" s="144">
        <f>VLOOKUP($A2061,'2'!$X:$AB,4,FALSE)</f>
        <v>0.98</v>
      </c>
      <c r="H2061" s="343" t="str">
        <f>VLOOKUP($A2061,'2'!$X:$AB,5,FALSE)</f>
        <v>Yes</v>
      </c>
    </row>
    <row r="2062" spans="1:8" s="144" customFormat="1" ht="15">
      <c r="A2062" s="342">
        <v>2066</v>
      </c>
      <c r="B2062" s="144" t="s">
        <v>6796</v>
      </c>
      <c r="C2062" s="144" t="s">
        <v>6797</v>
      </c>
      <c r="D2062" s="144" t="s">
        <v>6798</v>
      </c>
      <c r="E2062" s="144" t="str">
        <f>VLOOKUP(A2062,'2'!$X:$AB,2,FALSE)</f>
        <v>Within an hour</v>
      </c>
      <c r="F2062" s="144">
        <f>VLOOKUP($A2062,'2'!$X:$AB,3,FALSE)</f>
        <v>1</v>
      </c>
      <c r="G2062" s="144">
        <f>VLOOKUP($A2062,'2'!$X:$AB,4,FALSE)</f>
        <v>0.95</v>
      </c>
      <c r="H2062" s="343" t="str">
        <f>VLOOKUP($A2062,'2'!$X:$AB,5,FALSE)</f>
        <v>No</v>
      </c>
    </row>
    <row r="2063" spans="1:8" s="144" customFormat="1" ht="15">
      <c r="A2063" s="342">
        <v>2067</v>
      </c>
      <c r="B2063" s="144" t="s">
        <v>6799</v>
      </c>
      <c r="C2063" s="144" t="s">
        <v>6800</v>
      </c>
      <c r="D2063" s="144" t="s">
        <v>6798</v>
      </c>
      <c r="E2063" s="144">
        <f>VLOOKUP(A2063,'2'!$X:$AB,2,FALSE)</f>
        <v>0</v>
      </c>
      <c r="F2063" s="144">
        <f>VLOOKUP($A2063,'2'!$X:$AB,3,FALSE)</f>
        <v>0</v>
      </c>
      <c r="G2063" s="144">
        <f>VLOOKUP($A2063,'2'!$X:$AB,4,FALSE)</f>
        <v>0</v>
      </c>
      <c r="H2063" s="343">
        <f>VLOOKUP($A2063,'2'!$X:$AB,5,FALSE)</f>
        <v>0</v>
      </c>
    </row>
    <row r="2064" spans="1:8" s="144" customFormat="1" ht="15">
      <c r="A2064" s="342">
        <v>2068</v>
      </c>
      <c r="B2064" s="144" t="s">
        <v>6801</v>
      </c>
      <c r="C2064" s="144" t="s">
        <v>6802</v>
      </c>
      <c r="D2064" s="144" t="s">
        <v>6803</v>
      </c>
      <c r="E2064" s="144" t="str">
        <f>VLOOKUP(A2064,'2'!$X:$AB,2,FALSE)</f>
        <v>Within an hour</v>
      </c>
      <c r="F2064" s="144">
        <f>VLOOKUP($A2064,'2'!$X:$AB,3,FALSE)</f>
        <v>1</v>
      </c>
      <c r="G2064" s="144">
        <f>VLOOKUP($A2064,'2'!$X:$AB,4,FALSE)</f>
        <v>0.83</v>
      </c>
      <c r="H2064" s="343" t="str">
        <f>VLOOKUP($A2064,'2'!$X:$AB,5,FALSE)</f>
        <v>Yes</v>
      </c>
    </row>
    <row r="2065" spans="1:8" s="144" customFormat="1" ht="15">
      <c r="A2065" s="342">
        <v>2069</v>
      </c>
      <c r="B2065" s="144" t="s">
        <v>6804</v>
      </c>
      <c r="C2065" s="144" t="s">
        <v>6805</v>
      </c>
      <c r="D2065" s="144" t="s">
        <v>6803</v>
      </c>
      <c r="E2065" s="144" t="str">
        <f>VLOOKUP(A2065,'2'!$X:$AB,2,FALSE)</f>
        <v>Within a few hours</v>
      </c>
      <c r="F2065" s="144">
        <f>VLOOKUP($A2065,'2'!$X:$AB,3,FALSE)</f>
        <v>1</v>
      </c>
      <c r="G2065" s="144">
        <f>VLOOKUP($A2065,'2'!$X:$AB,4,FALSE)</f>
        <v>0.92</v>
      </c>
      <c r="H2065" s="343" t="str">
        <f>VLOOKUP($A2065,'2'!$X:$AB,5,FALSE)</f>
        <v>Yes</v>
      </c>
    </row>
    <row r="2066" spans="1:8" s="144" customFormat="1" ht="15">
      <c r="A2066" s="342">
        <v>2070</v>
      </c>
      <c r="B2066" s="144" t="s">
        <v>6806</v>
      </c>
      <c r="C2066" s="144" t="s">
        <v>6807</v>
      </c>
      <c r="D2066" s="144" t="s">
        <v>6808</v>
      </c>
      <c r="E2066" s="144" t="str">
        <f>VLOOKUP(A2066,'2'!$X:$AB,2,FALSE)</f>
        <v>Within an hour</v>
      </c>
      <c r="F2066" s="144">
        <f>VLOOKUP($A2066,'2'!$X:$AB,3,FALSE)</f>
        <v>1</v>
      </c>
      <c r="G2066" s="144">
        <f>VLOOKUP($A2066,'2'!$X:$AB,4,FALSE)</f>
        <v>1</v>
      </c>
      <c r="H2066" s="343" t="str">
        <f>VLOOKUP($A2066,'2'!$X:$AB,5,FALSE)</f>
        <v>Yes</v>
      </c>
    </row>
    <row r="2067" spans="1:8" s="144" customFormat="1" ht="15">
      <c r="A2067" s="342">
        <v>2071</v>
      </c>
      <c r="B2067" s="144" t="s">
        <v>6809</v>
      </c>
      <c r="C2067" s="144" t="s">
        <v>6810</v>
      </c>
      <c r="D2067" s="144" t="s">
        <v>6808</v>
      </c>
      <c r="E2067" s="144" t="str">
        <f>VLOOKUP(A2067,'2'!$X:$AB,2,FALSE)</f>
        <v>Within an hour</v>
      </c>
      <c r="F2067" s="144">
        <f>VLOOKUP($A2067,'2'!$X:$AB,3,FALSE)</f>
        <v>1</v>
      </c>
      <c r="G2067" s="144">
        <f>VLOOKUP($A2067,'2'!$X:$AB,4,FALSE)</f>
        <v>0.68</v>
      </c>
      <c r="H2067" s="343" t="str">
        <f>VLOOKUP($A2067,'2'!$X:$AB,5,FALSE)</f>
        <v>No</v>
      </c>
    </row>
    <row r="2068" spans="1:8" s="144" customFormat="1" ht="15">
      <c r="A2068" s="342">
        <v>2072</v>
      </c>
      <c r="B2068" s="144" t="s">
        <v>6811</v>
      </c>
      <c r="C2068" s="144" t="s">
        <v>6812</v>
      </c>
      <c r="D2068" s="144" t="s">
        <v>6813</v>
      </c>
      <c r="E2068" s="144" t="str">
        <f>VLOOKUP(A2068,'2'!$X:$AB,2,FALSE)</f>
        <v>Within a few hours</v>
      </c>
      <c r="F2068" s="144">
        <f>VLOOKUP($A2068,'2'!$X:$AB,3,FALSE)</f>
        <v>0.86</v>
      </c>
      <c r="G2068" s="144">
        <f>VLOOKUP($A2068,'2'!$X:$AB,4,FALSE)</f>
        <v>0.98</v>
      </c>
      <c r="H2068" s="343" t="str">
        <f>VLOOKUP($A2068,'2'!$X:$AB,5,FALSE)</f>
        <v>Yes</v>
      </c>
    </row>
    <row r="2069" spans="1:8" s="144" customFormat="1" ht="15">
      <c r="A2069" s="342">
        <v>2073</v>
      </c>
      <c r="B2069" s="144" t="s">
        <v>6814</v>
      </c>
      <c r="C2069" s="144" t="s">
        <v>6815</v>
      </c>
      <c r="D2069" s="144" t="s">
        <v>6813</v>
      </c>
      <c r="E2069" s="144" t="str">
        <f>VLOOKUP(A2069,'2'!$X:$AB,2,FALSE)</f>
        <v>Within a few hours</v>
      </c>
      <c r="F2069" s="144">
        <f>VLOOKUP($A2069,'2'!$X:$AB,3,FALSE)</f>
        <v>0.88</v>
      </c>
      <c r="G2069" s="144">
        <f>VLOOKUP($A2069,'2'!$X:$AB,4,FALSE)</f>
        <v>1</v>
      </c>
      <c r="H2069" s="343" t="str">
        <f>VLOOKUP($A2069,'2'!$X:$AB,5,FALSE)</f>
        <v>No</v>
      </c>
    </row>
    <row r="2070" spans="1:8" s="144" customFormat="1" ht="15">
      <c r="A2070" s="342">
        <v>2074</v>
      </c>
      <c r="B2070" s="144" t="s">
        <v>6816</v>
      </c>
      <c r="C2070" s="144" t="s">
        <v>6817</v>
      </c>
      <c r="D2070" s="144" t="s">
        <v>6818</v>
      </c>
      <c r="E2070" s="144" t="str">
        <f>VLOOKUP(A2070,'2'!$X:$AB,2,FALSE)</f>
        <v>Within a day</v>
      </c>
      <c r="F2070" s="144">
        <f>VLOOKUP($A2070,'2'!$X:$AB,3,FALSE)</f>
        <v>0.5</v>
      </c>
      <c r="G2070" s="144">
        <f>VLOOKUP($A2070,'2'!$X:$AB,4,FALSE)</f>
        <v>1</v>
      </c>
      <c r="H2070" s="343" t="str">
        <f>VLOOKUP($A2070,'2'!$X:$AB,5,FALSE)</f>
        <v>No</v>
      </c>
    </row>
    <row r="2071" spans="1:8" s="144" customFormat="1" ht="15">
      <c r="A2071" s="342">
        <v>2075</v>
      </c>
      <c r="B2071" s="144" t="s">
        <v>6819</v>
      </c>
      <c r="C2071" s="144" t="s">
        <v>6820</v>
      </c>
      <c r="D2071" s="144" t="s">
        <v>6821</v>
      </c>
      <c r="E2071" s="144" t="str">
        <f>VLOOKUP(A2071,'2'!$X:$AB,2,FALSE)</f>
        <v>Within an hour</v>
      </c>
      <c r="F2071" s="144">
        <f>VLOOKUP($A2071,'2'!$X:$AB,3,FALSE)</f>
        <v>1</v>
      </c>
      <c r="G2071" s="144">
        <f>VLOOKUP($A2071,'2'!$X:$AB,4,FALSE)</f>
        <v>0.92</v>
      </c>
      <c r="H2071" s="343" t="str">
        <f>VLOOKUP($A2071,'2'!$X:$AB,5,FALSE)</f>
        <v>Yes</v>
      </c>
    </row>
    <row r="2072" spans="1:8" s="144" customFormat="1" ht="15">
      <c r="A2072" s="342">
        <v>2076</v>
      </c>
      <c r="B2072" s="144" t="s">
        <v>6822</v>
      </c>
      <c r="C2072" s="144" t="s">
        <v>6823</v>
      </c>
      <c r="D2072" s="144" t="s">
        <v>6824</v>
      </c>
      <c r="E2072" s="144" t="str">
        <f>VLOOKUP(A2072,'2'!$X:$AB,2,FALSE)</f>
        <v>Within a few hours</v>
      </c>
      <c r="F2072" s="144">
        <f>VLOOKUP($A2072,'2'!$X:$AB,3,FALSE)</f>
        <v>1</v>
      </c>
      <c r="G2072" s="144">
        <f>VLOOKUP($A2072,'2'!$X:$AB,4,FALSE)</f>
        <v>1</v>
      </c>
      <c r="H2072" s="343" t="str">
        <f>VLOOKUP($A2072,'2'!$X:$AB,5,FALSE)</f>
        <v>No</v>
      </c>
    </row>
    <row r="2073" spans="1:8" s="144" customFormat="1" ht="15">
      <c r="A2073" s="342">
        <v>2077</v>
      </c>
      <c r="B2073" s="144" t="s">
        <v>6825</v>
      </c>
      <c r="C2073" s="144" t="s">
        <v>6826</v>
      </c>
      <c r="D2073" s="144" t="s">
        <v>6827</v>
      </c>
      <c r="E2073" s="144" t="str">
        <f>VLOOKUP(A2073,'2'!$X:$AB,2,FALSE)</f>
        <v>Within an hour</v>
      </c>
      <c r="F2073" s="144">
        <f>VLOOKUP($A2073,'2'!$X:$AB,3,FALSE)</f>
        <v>1</v>
      </c>
      <c r="G2073" s="144">
        <f>VLOOKUP($A2073,'2'!$X:$AB,4,FALSE)</f>
        <v>0.83</v>
      </c>
      <c r="H2073" s="343" t="str">
        <f>VLOOKUP($A2073,'2'!$X:$AB,5,FALSE)</f>
        <v>Yes</v>
      </c>
    </row>
    <row r="2074" spans="1:8" s="144" customFormat="1" ht="15">
      <c r="A2074" s="342">
        <v>2078</v>
      </c>
      <c r="B2074" s="144" t="s">
        <v>6828</v>
      </c>
      <c r="C2074" s="144" t="s">
        <v>6829</v>
      </c>
      <c r="D2074" s="144" t="s">
        <v>6830</v>
      </c>
      <c r="E2074" s="144" t="str">
        <f>VLOOKUP(A2074,'2'!$X:$AB,2,FALSE)</f>
        <v>Within an hour</v>
      </c>
      <c r="F2074" s="144">
        <f>VLOOKUP($A2074,'2'!$X:$AB,3,FALSE)</f>
        <v>1</v>
      </c>
      <c r="G2074" s="144">
        <f>VLOOKUP($A2074,'2'!$X:$AB,4,FALSE)</f>
        <v>0.69</v>
      </c>
      <c r="H2074" s="343" t="str">
        <f>VLOOKUP($A2074,'2'!$X:$AB,5,FALSE)</f>
        <v>No</v>
      </c>
    </row>
    <row r="2075" spans="1:8" s="144" customFormat="1" ht="15">
      <c r="A2075" s="342">
        <v>2079</v>
      </c>
      <c r="B2075" s="144" t="s">
        <v>6831</v>
      </c>
      <c r="C2075" s="144" t="s">
        <v>6832</v>
      </c>
      <c r="D2075" s="144" t="s">
        <v>6833</v>
      </c>
      <c r="E2075" s="144">
        <f>VLOOKUP(A2075,'2'!$X:$AB,2,FALSE)</f>
        <v>0</v>
      </c>
      <c r="F2075" s="144">
        <f>VLOOKUP($A2075,'2'!$X:$AB,3,FALSE)</f>
        <v>0</v>
      </c>
      <c r="G2075" s="144">
        <f>VLOOKUP($A2075,'2'!$X:$AB,4,FALSE)</f>
        <v>0</v>
      </c>
      <c r="H2075" s="343">
        <f>VLOOKUP($A2075,'2'!$X:$AB,5,FALSE)</f>
        <v>0</v>
      </c>
    </row>
    <row r="2076" spans="1:8" s="144" customFormat="1" ht="15">
      <c r="A2076" s="342">
        <v>2080</v>
      </c>
      <c r="B2076" s="144" t="s">
        <v>6834</v>
      </c>
      <c r="C2076" s="144" t="s">
        <v>6835</v>
      </c>
      <c r="D2076" s="144" t="s">
        <v>6833</v>
      </c>
      <c r="E2076" s="144" t="str">
        <f>VLOOKUP(A2076,'2'!$X:$AB,2,FALSE)</f>
        <v>Within a few hours</v>
      </c>
      <c r="F2076" s="144">
        <f>VLOOKUP($A2076,'2'!$X:$AB,3,FALSE)</f>
        <v>1</v>
      </c>
      <c r="G2076" s="144">
        <f>VLOOKUP($A2076,'2'!$X:$AB,4,FALSE)</f>
        <v>0.4</v>
      </c>
      <c r="H2076" s="343" t="str">
        <f>VLOOKUP($A2076,'2'!$X:$AB,5,FALSE)</f>
        <v>Yes</v>
      </c>
    </row>
    <row r="2077" spans="1:8" s="144" customFormat="1" ht="15">
      <c r="A2077" s="342">
        <v>2081</v>
      </c>
      <c r="B2077" s="144" t="s">
        <v>6836</v>
      </c>
      <c r="C2077" s="144" t="s">
        <v>6837</v>
      </c>
      <c r="D2077" s="144" t="s">
        <v>6838</v>
      </c>
      <c r="E2077" s="144" t="str">
        <f>VLOOKUP(A2077,'2'!$X:$AB,2,FALSE)</f>
        <v>Within a day</v>
      </c>
      <c r="F2077" s="144">
        <f>VLOOKUP($A2077,'2'!$X:$AB,3,FALSE)</f>
        <v>0.6</v>
      </c>
      <c r="G2077" s="144">
        <f>VLOOKUP($A2077,'2'!$X:$AB,4,FALSE)</f>
        <v>0.76</v>
      </c>
      <c r="H2077" s="343" t="str">
        <f>VLOOKUP($A2077,'2'!$X:$AB,5,FALSE)</f>
        <v>No</v>
      </c>
    </row>
    <row r="2078" spans="1:8" s="144" customFormat="1" ht="15">
      <c r="A2078" s="342">
        <v>2082</v>
      </c>
      <c r="B2078" s="144" t="s">
        <v>6839</v>
      </c>
      <c r="C2078" s="144" t="s">
        <v>6840</v>
      </c>
      <c r="D2078" s="144" t="s">
        <v>6841</v>
      </c>
      <c r="E2078" s="144">
        <f>VLOOKUP(A2078,'2'!$X:$AB,2,FALSE)</f>
        <v>0</v>
      </c>
      <c r="F2078" s="144">
        <f>VLOOKUP($A2078,'2'!$X:$AB,3,FALSE)</f>
        <v>0</v>
      </c>
      <c r="G2078" s="144">
        <f>VLOOKUP($A2078,'2'!$X:$AB,4,FALSE)</f>
        <v>0</v>
      </c>
      <c r="H2078" s="343">
        <f>VLOOKUP($A2078,'2'!$X:$AB,5,FALSE)</f>
        <v>0</v>
      </c>
    </row>
    <row r="2079" spans="1:8" s="144" customFormat="1" ht="15">
      <c r="A2079" s="342">
        <v>2083</v>
      </c>
      <c r="B2079" s="144" t="s">
        <v>6842</v>
      </c>
      <c r="C2079" s="144" t="s">
        <v>6843</v>
      </c>
      <c r="D2079" s="144" t="s">
        <v>6844</v>
      </c>
      <c r="E2079" s="144" t="str">
        <f>VLOOKUP(A2079,'2'!$X:$AB,2,FALSE)</f>
        <v>Within a day</v>
      </c>
      <c r="F2079" s="144">
        <f>VLOOKUP($A2079,'2'!$X:$AB,3,FALSE)</f>
        <v>1</v>
      </c>
      <c r="G2079" s="144">
        <f>VLOOKUP($A2079,'2'!$X:$AB,4,FALSE)</f>
        <v>0.27</v>
      </c>
      <c r="H2079" s="343" t="str">
        <f>VLOOKUP($A2079,'2'!$X:$AB,5,FALSE)</f>
        <v>No</v>
      </c>
    </row>
    <row r="2080" spans="1:8" s="144" customFormat="1" ht="15">
      <c r="A2080" s="342">
        <v>2084</v>
      </c>
      <c r="B2080" s="144" t="s">
        <v>6845</v>
      </c>
      <c r="C2080" s="144" t="s">
        <v>6846</v>
      </c>
      <c r="D2080" s="144" t="s">
        <v>6847</v>
      </c>
      <c r="E2080" s="144" t="str">
        <f>VLOOKUP(A2080,'2'!$X:$AB,2,FALSE)</f>
        <v>Within a day</v>
      </c>
      <c r="F2080" s="144">
        <f>VLOOKUP($A2080,'2'!$X:$AB,3,FALSE)</f>
        <v>1</v>
      </c>
      <c r="G2080" s="144">
        <f>VLOOKUP($A2080,'2'!$X:$AB,4,FALSE)</f>
        <v>0.89</v>
      </c>
      <c r="H2080" s="343" t="str">
        <f>VLOOKUP($A2080,'2'!$X:$AB,5,FALSE)</f>
        <v>No</v>
      </c>
    </row>
    <row r="2081" spans="1:8" s="144" customFormat="1" ht="15">
      <c r="A2081" s="342">
        <v>2085</v>
      </c>
      <c r="B2081" s="144" t="s">
        <v>6848</v>
      </c>
      <c r="C2081" s="144" t="s">
        <v>6849</v>
      </c>
      <c r="D2081" s="144" t="s">
        <v>6847</v>
      </c>
      <c r="E2081" s="144" t="str">
        <f>VLOOKUP(A2081,'2'!$X:$AB,2,FALSE)</f>
        <v>Within an hour</v>
      </c>
      <c r="F2081" s="144">
        <f>VLOOKUP($A2081,'2'!$X:$AB,3,FALSE)</f>
        <v>1</v>
      </c>
      <c r="G2081" s="144">
        <f>VLOOKUP($A2081,'2'!$X:$AB,4,FALSE)</f>
        <v>0.95</v>
      </c>
      <c r="H2081" s="343" t="str">
        <f>VLOOKUP($A2081,'2'!$X:$AB,5,FALSE)</f>
        <v>Yes</v>
      </c>
    </row>
    <row r="2082" spans="1:8" s="144" customFormat="1" ht="15">
      <c r="A2082" s="342">
        <v>2086</v>
      </c>
      <c r="B2082" s="144" t="s">
        <v>6850</v>
      </c>
      <c r="C2082" s="144" t="s">
        <v>6851</v>
      </c>
      <c r="D2082" s="144" t="s">
        <v>6852</v>
      </c>
      <c r="E2082" s="144">
        <f>VLOOKUP(A2082,'2'!$X:$AB,2,FALSE)</f>
        <v>0</v>
      </c>
      <c r="F2082" s="144">
        <f>VLOOKUP($A2082,'2'!$X:$AB,3,FALSE)</f>
        <v>0</v>
      </c>
      <c r="G2082" s="144">
        <f>VLOOKUP($A2082,'2'!$X:$AB,4,FALSE)</f>
        <v>0</v>
      </c>
      <c r="H2082" s="343">
        <f>VLOOKUP($A2082,'2'!$X:$AB,5,FALSE)</f>
        <v>0</v>
      </c>
    </row>
    <row r="2083" spans="1:8" s="144" customFormat="1" ht="15">
      <c r="A2083" s="342">
        <v>2087</v>
      </c>
      <c r="B2083" s="144" t="s">
        <v>6853</v>
      </c>
      <c r="C2083" s="144" t="s">
        <v>6854</v>
      </c>
      <c r="D2083" s="144" t="s">
        <v>6855</v>
      </c>
      <c r="E2083" s="144" t="str">
        <f>VLOOKUP(A2083,'2'!$X:$AB,2,FALSE)</f>
        <v>A few days or more</v>
      </c>
      <c r="F2083" s="144">
        <f>VLOOKUP($A2083,'2'!$X:$AB,3,FALSE)</f>
        <v>0</v>
      </c>
      <c r="G2083" s="144">
        <f>VLOOKUP($A2083,'2'!$X:$AB,4,FALSE)</f>
        <v>0.35</v>
      </c>
      <c r="H2083" s="343" t="str">
        <f>VLOOKUP($A2083,'2'!$X:$AB,5,FALSE)</f>
        <v>No</v>
      </c>
    </row>
    <row r="2084" spans="1:8" s="144" customFormat="1" ht="15">
      <c r="A2084" s="342">
        <v>2088</v>
      </c>
      <c r="B2084" s="144" t="s">
        <v>6856</v>
      </c>
      <c r="C2084" s="144" t="s">
        <v>6857</v>
      </c>
      <c r="D2084" s="144" t="s">
        <v>6858</v>
      </c>
      <c r="E2084" s="144" t="str">
        <f>VLOOKUP(A2084,'2'!$X:$AB,2,FALSE)</f>
        <v>Within a few hours</v>
      </c>
      <c r="F2084" s="144">
        <f>VLOOKUP($A2084,'2'!$X:$AB,3,FALSE)</f>
        <v>1</v>
      </c>
      <c r="G2084" s="144">
        <f>VLOOKUP($A2084,'2'!$X:$AB,4,FALSE)</f>
        <v>0.43</v>
      </c>
      <c r="H2084" s="343" t="str">
        <f>VLOOKUP($A2084,'2'!$X:$AB,5,FALSE)</f>
        <v>No</v>
      </c>
    </row>
    <row r="2085" spans="1:8" s="144" customFormat="1" ht="15">
      <c r="A2085" s="342">
        <v>2089</v>
      </c>
      <c r="B2085" s="144" t="s">
        <v>6859</v>
      </c>
      <c r="C2085" s="144" t="s">
        <v>6860</v>
      </c>
      <c r="D2085" s="144" t="s">
        <v>6858</v>
      </c>
      <c r="E2085" s="144" t="str">
        <f>VLOOKUP(A2085,'2'!$X:$AB,2,FALSE)</f>
        <v>Within a few hours</v>
      </c>
      <c r="F2085" s="144">
        <f>VLOOKUP($A2085,'2'!$X:$AB,3,FALSE)</f>
        <v>1</v>
      </c>
      <c r="G2085" s="144">
        <f>VLOOKUP($A2085,'2'!$X:$AB,4,FALSE)</f>
        <v>1</v>
      </c>
      <c r="H2085" s="343" t="str">
        <f>VLOOKUP($A2085,'2'!$X:$AB,5,FALSE)</f>
        <v>No</v>
      </c>
    </row>
    <row r="2086" spans="1:8" s="144" customFormat="1" ht="15">
      <c r="A2086" s="342">
        <v>2090</v>
      </c>
      <c r="B2086" s="144" t="s">
        <v>6861</v>
      </c>
      <c r="C2086" s="144" t="s">
        <v>6862</v>
      </c>
      <c r="D2086" s="144" t="s">
        <v>6863</v>
      </c>
      <c r="E2086" s="144" t="str">
        <f>VLOOKUP(A2086,'2'!$X:$AB,2,FALSE)</f>
        <v>A few days or more</v>
      </c>
      <c r="F2086" s="144">
        <f>VLOOKUP($A2086,'2'!$X:$AB,3,FALSE)</f>
        <v>0</v>
      </c>
      <c r="G2086" s="144">
        <f>VLOOKUP($A2086,'2'!$X:$AB,4,FALSE)</f>
        <v>0.35</v>
      </c>
      <c r="H2086" s="343" t="str">
        <f>VLOOKUP($A2086,'2'!$X:$AB,5,FALSE)</f>
        <v>No</v>
      </c>
    </row>
    <row r="2087" spans="1:8" s="144" customFormat="1" ht="15">
      <c r="A2087" s="342">
        <v>2091</v>
      </c>
      <c r="B2087" s="144" t="s">
        <v>6864</v>
      </c>
      <c r="C2087" s="144" t="s">
        <v>6865</v>
      </c>
      <c r="D2087" s="144" t="s">
        <v>6866</v>
      </c>
      <c r="E2087" s="144" t="str">
        <f>VLOOKUP(A2087,'2'!$X:$AB,2,FALSE)</f>
        <v>Within an hour</v>
      </c>
      <c r="F2087" s="144">
        <f>VLOOKUP($A2087,'2'!$X:$AB,3,FALSE)</f>
        <v>1</v>
      </c>
      <c r="G2087" s="144">
        <f>VLOOKUP($A2087,'2'!$X:$AB,4,FALSE)</f>
        <v>0.56000000000000005</v>
      </c>
      <c r="H2087" s="343" t="str">
        <f>VLOOKUP($A2087,'2'!$X:$AB,5,FALSE)</f>
        <v>No</v>
      </c>
    </row>
    <row r="2088" spans="1:8" s="144" customFormat="1" ht="15">
      <c r="A2088" s="342">
        <v>2092</v>
      </c>
      <c r="B2088" s="144" t="s">
        <v>6867</v>
      </c>
      <c r="C2088" s="144" t="s">
        <v>6868</v>
      </c>
      <c r="D2088" s="144" t="s">
        <v>6869</v>
      </c>
      <c r="E2088" s="144" t="str">
        <f>VLOOKUP(A2088,'2'!$X:$AB,2,FALSE)</f>
        <v>Within a day</v>
      </c>
      <c r="F2088" s="144">
        <f>VLOOKUP($A2088,'2'!$X:$AB,3,FALSE)</f>
        <v>1</v>
      </c>
      <c r="G2088" s="144">
        <f>VLOOKUP($A2088,'2'!$X:$AB,4,FALSE)</f>
        <v>0.93</v>
      </c>
      <c r="H2088" s="343" t="str">
        <f>VLOOKUP($A2088,'2'!$X:$AB,5,FALSE)</f>
        <v>Yes</v>
      </c>
    </row>
    <row r="2089" spans="1:8" s="144" customFormat="1" ht="15">
      <c r="A2089" s="342">
        <v>2093</v>
      </c>
      <c r="B2089" s="144" t="s">
        <v>6870</v>
      </c>
      <c r="C2089" s="144" t="s">
        <v>6871</v>
      </c>
      <c r="D2089" s="144" t="s">
        <v>6869</v>
      </c>
      <c r="E2089" s="144" t="str">
        <f>VLOOKUP(A2089,'2'!$X:$AB,2,FALSE)</f>
        <v>Within a few hours</v>
      </c>
      <c r="F2089" s="144">
        <f>VLOOKUP($A2089,'2'!$X:$AB,3,FALSE)</f>
        <v>1</v>
      </c>
      <c r="G2089" s="144">
        <f>VLOOKUP($A2089,'2'!$X:$AB,4,FALSE)</f>
        <v>1</v>
      </c>
      <c r="H2089" s="343" t="str">
        <f>VLOOKUP($A2089,'2'!$X:$AB,5,FALSE)</f>
        <v>No</v>
      </c>
    </row>
    <row r="2090" spans="1:8" s="144" customFormat="1" ht="15">
      <c r="A2090" s="342">
        <v>2094</v>
      </c>
      <c r="B2090" s="144" t="s">
        <v>6872</v>
      </c>
      <c r="C2090" s="144" t="s">
        <v>6873</v>
      </c>
      <c r="D2090" s="144" t="s">
        <v>6869</v>
      </c>
      <c r="E2090" s="144" t="str">
        <f>VLOOKUP(A2090,'2'!$X:$AB,2,FALSE)</f>
        <v>Within an hour</v>
      </c>
      <c r="F2090" s="144">
        <f>VLOOKUP($A2090,'2'!$X:$AB,3,FALSE)</f>
        <v>1</v>
      </c>
      <c r="G2090" s="144">
        <f>VLOOKUP($A2090,'2'!$X:$AB,4,FALSE)</f>
        <v>0.97</v>
      </c>
      <c r="H2090" s="343" t="str">
        <f>VLOOKUP($A2090,'2'!$X:$AB,5,FALSE)</f>
        <v>Yes</v>
      </c>
    </row>
    <row r="2091" spans="1:8" s="144" customFormat="1" ht="15">
      <c r="A2091" s="342">
        <v>2095</v>
      </c>
      <c r="B2091" s="144" t="s">
        <v>6874</v>
      </c>
      <c r="C2091" s="144" t="s">
        <v>6875</v>
      </c>
      <c r="D2091" s="144" t="s">
        <v>6876</v>
      </c>
      <c r="E2091" s="144">
        <f>VLOOKUP(A2091,'2'!$X:$AB,2,FALSE)</f>
        <v>0</v>
      </c>
      <c r="F2091" s="144">
        <f>VLOOKUP($A2091,'2'!$X:$AB,3,FALSE)</f>
        <v>0</v>
      </c>
      <c r="G2091" s="144">
        <f>VLOOKUP($A2091,'2'!$X:$AB,4,FALSE)</f>
        <v>0</v>
      </c>
      <c r="H2091" s="343">
        <f>VLOOKUP($A2091,'2'!$X:$AB,5,FALSE)</f>
        <v>0</v>
      </c>
    </row>
    <row r="2092" spans="1:8" s="144" customFormat="1" ht="15">
      <c r="A2092" s="342">
        <v>2096</v>
      </c>
      <c r="B2092" s="144" t="s">
        <v>6877</v>
      </c>
      <c r="C2092" s="144" t="s">
        <v>6878</v>
      </c>
      <c r="D2092" s="144" t="s">
        <v>6876</v>
      </c>
      <c r="E2092" s="144" t="str">
        <f>VLOOKUP(A2092,'2'!$X:$AB,2,FALSE)</f>
        <v>Within an hour</v>
      </c>
      <c r="F2092" s="144">
        <f>VLOOKUP($A2092,'2'!$X:$AB,3,FALSE)</f>
        <v>1</v>
      </c>
      <c r="G2092" s="144">
        <f>VLOOKUP($A2092,'2'!$X:$AB,4,FALSE)</f>
        <v>1</v>
      </c>
      <c r="H2092" s="343" t="str">
        <f>VLOOKUP($A2092,'2'!$X:$AB,5,FALSE)</f>
        <v>Yes</v>
      </c>
    </row>
    <row r="2093" spans="1:8" s="144" customFormat="1" ht="15">
      <c r="A2093" s="342">
        <v>2097</v>
      </c>
      <c r="B2093" s="144" t="s">
        <v>6879</v>
      </c>
      <c r="C2093" s="144" t="s">
        <v>6880</v>
      </c>
      <c r="D2093" s="144" t="s">
        <v>6876</v>
      </c>
      <c r="E2093" s="144" t="str">
        <f>VLOOKUP(A2093,'2'!$X:$AB,2,FALSE)</f>
        <v>Within an hour</v>
      </c>
      <c r="F2093" s="144">
        <f>VLOOKUP($A2093,'2'!$X:$AB,3,FALSE)</f>
        <v>1</v>
      </c>
      <c r="G2093" s="144">
        <f>VLOOKUP($A2093,'2'!$X:$AB,4,FALSE)</f>
        <v>0.57999999999999996</v>
      </c>
      <c r="H2093" s="343" t="str">
        <f>VLOOKUP($A2093,'2'!$X:$AB,5,FALSE)</f>
        <v>No</v>
      </c>
    </row>
    <row r="2094" spans="1:8" s="144" customFormat="1" ht="15">
      <c r="A2094" s="342">
        <v>2098</v>
      </c>
      <c r="B2094" s="144" t="s">
        <v>6881</v>
      </c>
      <c r="C2094" s="144" t="s">
        <v>6882</v>
      </c>
      <c r="D2094" s="144" t="s">
        <v>6876</v>
      </c>
      <c r="E2094" s="144" t="str">
        <f>VLOOKUP(A2094,'2'!$X:$AB,2,FALSE)</f>
        <v>Within a few hours</v>
      </c>
      <c r="F2094" s="144">
        <f>VLOOKUP($A2094,'2'!$X:$AB,3,FALSE)</f>
        <v>1</v>
      </c>
      <c r="G2094" s="144">
        <f>VLOOKUP($A2094,'2'!$X:$AB,4,FALSE)</f>
        <v>0.95</v>
      </c>
      <c r="H2094" s="343" t="str">
        <f>VLOOKUP($A2094,'2'!$X:$AB,5,FALSE)</f>
        <v>Yes</v>
      </c>
    </row>
    <row r="2095" spans="1:8" s="144" customFormat="1" ht="15">
      <c r="A2095" s="342">
        <v>2099</v>
      </c>
      <c r="B2095" s="144" t="s">
        <v>6883</v>
      </c>
      <c r="C2095" s="144" t="s">
        <v>6884</v>
      </c>
      <c r="D2095" s="144" t="s">
        <v>6885</v>
      </c>
      <c r="E2095" s="144" t="str">
        <f>VLOOKUP(A2095,'2'!$X:$AB,2,FALSE)</f>
        <v>Within an hour</v>
      </c>
      <c r="F2095" s="144">
        <f>VLOOKUP($A2095,'2'!$X:$AB,3,FALSE)</f>
        <v>1</v>
      </c>
      <c r="G2095" s="144">
        <f>VLOOKUP($A2095,'2'!$X:$AB,4,FALSE)</f>
        <v>0.97</v>
      </c>
      <c r="H2095" s="343" t="str">
        <f>VLOOKUP($A2095,'2'!$X:$AB,5,FALSE)</f>
        <v>Yes</v>
      </c>
    </row>
    <row r="2096" spans="1:8" s="144" customFormat="1" ht="15">
      <c r="A2096" s="342">
        <v>2100</v>
      </c>
      <c r="B2096" s="144" t="s">
        <v>6886</v>
      </c>
      <c r="C2096" s="144" t="s">
        <v>6887</v>
      </c>
      <c r="D2096" s="144" t="s">
        <v>6885</v>
      </c>
      <c r="E2096" s="144" t="str">
        <f>VLOOKUP(A2096,'2'!$X:$AB,2,FALSE)</f>
        <v>Within an hour</v>
      </c>
      <c r="F2096" s="144">
        <f>VLOOKUP($A2096,'2'!$X:$AB,3,FALSE)</f>
        <v>1</v>
      </c>
      <c r="G2096" s="144">
        <f>VLOOKUP($A2096,'2'!$X:$AB,4,FALSE)</f>
        <v>0.78</v>
      </c>
      <c r="H2096" s="343" t="str">
        <f>VLOOKUP($A2096,'2'!$X:$AB,5,FALSE)</f>
        <v>No</v>
      </c>
    </row>
    <row r="2097" spans="1:8" s="144" customFormat="1" ht="15">
      <c r="A2097" s="342">
        <v>2101</v>
      </c>
      <c r="B2097" s="144" t="s">
        <v>6888</v>
      </c>
      <c r="C2097" s="144" t="s">
        <v>6889</v>
      </c>
      <c r="D2097" s="144" t="s">
        <v>6890</v>
      </c>
      <c r="E2097" s="144" t="str">
        <f>VLOOKUP(A2097,'2'!$X:$AB,2,FALSE)</f>
        <v>Within an hour</v>
      </c>
      <c r="F2097" s="144">
        <f>VLOOKUP($A2097,'2'!$X:$AB,3,FALSE)</f>
        <v>1</v>
      </c>
      <c r="G2097" s="144">
        <f>VLOOKUP($A2097,'2'!$X:$AB,4,FALSE)</f>
        <v>0</v>
      </c>
      <c r="H2097" s="343" t="str">
        <f>VLOOKUP($A2097,'2'!$X:$AB,5,FALSE)</f>
        <v>No</v>
      </c>
    </row>
    <row r="2098" spans="1:8" s="144" customFormat="1" ht="15">
      <c r="A2098" s="342">
        <v>2102</v>
      </c>
      <c r="B2098" s="144" t="s">
        <v>6891</v>
      </c>
      <c r="C2098" s="144" t="s">
        <v>6892</v>
      </c>
      <c r="D2098" s="144" t="s">
        <v>6890</v>
      </c>
      <c r="E2098" s="144" t="str">
        <f>VLOOKUP(A2098,'2'!$X:$AB,2,FALSE)</f>
        <v>Within an hour</v>
      </c>
      <c r="F2098" s="144">
        <f>VLOOKUP($A2098,'2'!$X:$AB,3,FALSE)</f>
        <v>1</v>
      </c>
      <c r="G2098" s="144">
        <f>VLOOKUP($A2098,'2'!$X:$AB,4,FALSE)</f>
        <v>0.97</v>
      </c>
      <c r="H2098" s="343" t="str">
        <f>VLOOKUP($A2098,'2'!$X:$AB,5,FALSE)</f>
        <v>Yes</v>
      </c>
    </row>
    <row r="2099" spans="1:8" s="144" customFormat="1" ht="15">
      <c r="A2099" s="342">
        <v>2103</v>
      </c>
      <c r="B2099" s="144" t="s">
        <v>6893</v>
      </c>
      <c r="C2099" s="144" t="s">
        <v>6894</v>
      </c>
      <c r="D2099" s="144" t="s">
        <v>6895</v>
      </c>
      <c r="E2099" s="144" t="str">
        <f>VLOOKUP(A2099,'2'!$X:$AB,2,FALSE)</f>
        <v>Within a day</v>
      </c>
      <c r="F2099" s="144">
        <f>VLOOKUP($A2099,'2'!$X:$AB,3,FALSE)</f>
        <v>0.7</v>
      </c>
      <c r="G2099" s="144">
        <f>VLOOKUP($A2099,'2'!$X:$AB,4,FALSE)</f>
        <v>0.74</v>
      </c>
      <c r="H2099" s="343" t="str">
        <f>VLOOKUP($A2099,'2'!$X:$AB,5,FALSE)</f>
        <v>No</v>
      </c>
    </row>
    <row r="2100" spans="1:8" s="144" customFormat="1" ht="15">
      <c r="A2100" s="342">
        <v>2104</v>
      </c>
      <c r="B2100" s="144" t="s">
        <v>6896</v>
      </c>
      <c r="C2100" s="144" t="s">
        <v>6897</v>
      </c>
      <c r="D2100" s="144" t="s">
        <v>6898</v>
      </c>
      <c r="E2100" s="144">
        <f>VLOOKUP(A2100,'2'!$X:$AB,2,FALSE)</f>
        <v>0</v>
      </c>
      <c r="F2100" s="144">
        <f>VLOOKUP($A2100,'2'!$X:$AB,3,FALSE)</f>
        <v>0</v>
      </c>
      <c r="G2100" s="144">
        <f>VLOOKUP($A2100,'2'!$X:$AB,4,FALSE)</f>
        <v>0</v>
      </c>
      <c r="H2100" s="343">
        <f>VLOOKUP($A2100,'2'!$X:$AB,5,FALSE)</f>
        <v>0</v>
      </c>
    </row>
    <row r="2101" spans="1:8" s="144" customFormat="1" ht="15">
      <c r="A2101" s="342">
        <v>2105</v>
      </c>
      <c r="B2101" s="144" t="s">
        <v>6899</v>
      </c>
      <c r="C2101" s="144" t="s">
        <v>6900</v>
      </c>
      <c r="D2101" s="144" t="s">
        <v>6901</v>
      </c>
      <c r="E2101" s="144" t="str">
        <f>VLOOKUP(A2101,'2'!$X:$AB,2,FALSE)</f>
        <v>Within a day</v>
      </c>
      <c r="F2101" s="144">
        <f>VLOOKUP($A2101,'2'!$X:$AB,3,FALSE)</f>
        <v>0.9</v>
      </c>
      <c r="G2101" s="144">
        <f>VLOOKUP($A2101,'2'!$X:$AB,4,FALSE)</f>
        <v>0.99</v>
      </c>
      <c r="H2101" s="343" t="str">
        <f>VLOOKUP($A2101,'2'!$X:$AB,5,FALSE)</f>
        <v>Yes</v>
      </c>
    </row>
    <row r="2102" spans="1:8" s="144" customFormat="1" ht="15">
      <c r="A2102" s="342">
        <v>2106</v>
      </c>
      <c r="B2102" s="144" t="s">
        <v>6902</v>
      </c>
      <c r="C2102" s="144" t="s">
        <v>6903</v>
      </c>
      <c r="D2102" s="144" t="s">
        <v>6904</v>
      </c>
      <c r="E2102" s="144">
        <f>VLOOKUP(A2102,'2'!$X:$AB,2,FALSE)</f>
        <v>0</v>
      </c>
      <c r="F2102" s="144">
        <f>VLOOKUP($A2102,'2'!$X:$AB,3,FALSE)</f>
        <v>0</v>
      </c>
      <c r="G2102" s="144">
        <f>VLOOKUP($A2102,'2'!$X:$AB,4,FALSE)</f>
        <v>0</v>
      </c>
      <c r="H2102" s="343">
        <f>VLOOKUP($A2102,'2'!$X:$AB,5,FALSE)</f>
        <v>0</v>
      </c>
    </row>
    <row r="2103" spans="1:8" s="144" customFormat="1" ht="15">
      <c r="A2103" s="342">
        <v>2107</v>
      </c>
      <c r="B2103" s="144" t="s">
        <v>6905</v>
      </c>
      <c r="C2103" s="144" t="s">
        <v>6906</v>
      </c>
      <c r="D2103" s="144" t="s">
        <v>6904</v>
      </c>
      <c r="E2103" s="144" t="str">
        <f>VLOOKUP(A2103,'2'!$X:$AB,2,FALSE)</f>
        <v>Within a few hours</v>
      </c>
      <c r="F2103" s="144">
        <f>VLOOKUP($A2103,'2'!$X:$AB,3,FALSE)</f>
        <v>1</v>
      </c>
      <c r="G2103" s="144">
        <f>VLOOKUP($A2103,'2'!$X:$AB,4,FALSE)</f>
        <v>0.98</v>
      </c>
      <c r="H2103" s="343" t="str">
        <f>VLOOKUP($A2103,'2'!$X:$AB,5,FALSE)</f>
        <v>Yes</v>
      </c>
    </row>
    <row r="2104" spans="1:8" s="144" customFormat="1" ht="15">
      <c r="A2104" s="342">
        <v>2108</v>
      </c>
      <c r="B2104" s="144" t="s">
        <v>6907</v>
      </c>
      <c r="C2104" s="144" t="s">
        <v>6908</v>
      </c>
      <c r="D2104" s="144" t="s">
        <v>6909</v>
      </c>
      <c r="E2104" s="144" t="str">
        <f>VLOOKUP(A2104,'2'!$X:$AB,2,FALSE)</f>
        <v>Within an hour</v>
      </c>
      <c r="F2104" s="144">
        <f>VLOOKUP($A2104,'2'!$X:$AB,3,FALSE)</f>
        <v>1</v>
      </c>
      <c r="G2104" s="144">
        <f>VLOOKUP($A2104,'2'!$X:$AB,4,FALSE)</f>
        <v>0.95</v>
      </c>
      <c r="H2104" s="343" t="str">
        <f>VLOOKUP($A2104,'2'!$X:$AB,5,FALSE)</f>
        <v>Yes</v>
      </c>
    </row>
    <row r="2105" spans="1:8" s="144" customFormat="1" ht="15">
      <c r="A2105" s="342">
        <v>2109</v>
      </c>
      <c r="B2105" s="144" t="s">
        <v>6910</v>
      </c>
      <c r="C2105" s="144" t="s">
        <v>6911</v>
      </c>
      <c r="D2105" s="144" t="s">
        <v>6909</v>
      </c>
      <c r="E2105" s="144" t="str">
        <f>VLOOKUP(A2105,'2'!$X:$AB,2,FALSE)</f>
        <v>Within a day</v>
      </c>
      <c r="F2105" s="144">
        <f>VLOOKUP($A2105,'2'!$X:$AB,3,FALSE)</f>
        <v>0.5</v>
      </c>
      <c r="G2105" s="144">
        <f>VLOOKUP($A2105,'2'!$X:$AB,4,FALSE)</f>
        <v>0.66</v>
      </c>
      <c r="H2105" s="343" t="str">
        <f>VLOOKUP($A2105,'2'!$X:$AB,5,FALSE)</f>
        <v>No</v>
      </c>
    </row>
    <row r="2106" spans="1:8" s="144" customFormat="1" ht="15">
      <c r="A2106" s="342">
        <v>2110</v>
      </c>
      <c r="B2106" s="144" t="s">
        <v>6912</v>
      </c>
      <c r="C2106" s="144" t="s">
        <v>6913</v>
      </c>
      <c r="D2106" s="144" t="s">
        <v>6909</v>
      </c>
      <c r="E2106" s="144" t="str">
        <f>VLOOKUP(A2106,'2'!$X:$AB,2,FALSE)</f>
        <v>Within a few hours</v>
      </c>
      <c r="F2106" s="144">
        <f>VLOOKUP($A2106,'2'!$X:$AB,3,FALSE)</f>
        <v>1</v>
      </c>
      <c r="G2106" s="144">
        <f>VLOOKUP($A2106,'2'!$X:$AB,4,FALSE)</f>
        <v>1</v>
      </c>
      <c r="H2106" s="343" t="str">
        <f>VLOOKUP($A2106,'2'!$X:$AB,5,FALSE)</f>
        <v>No</v>
      </c>
    </row>
    <row r="2107" spans="1:8" s="144" customFormat="1" ht="15">
      <c r="A2107" s="342">
        <v>2111</v>
      </c>
      <c r="B2107" s="144" t="s">
        <v>6914</v>
      </c>
      <c r="C2107" s="144" t="s">
        <v>6915</v>
      </c>
      <c r="D2107" s="144" t="s">
        <v>6916</v>
      </c>
      <c r="E2107" s="144" t="str">
        <f>VLOOKUP(A2107,'2'!$X:$AB,2,FALSE)</f>
        <v>Within a day</v>
      </c>
      <c r="F2107" s="144">
        <f>VLOOKUP($A2107,'2'!$X:$AB,3,FALSE)</f>
        <v>1</v>
      </c>
      <c r="G2107" s="144">
        <f>VLOOKUP($A2107,'2'!$X:$AB,4,FALSE)</f>
        <v>0.67</v>
      </c>
      <c r="H2107" s="343" t="str">
        <f>VLOOKUP($A2107,'2'!$X:$AB,5,FALSE)</f>
        <v>Yes</v>
      </c>
    </row>
    <row r="2108" spans="1:8" s="144" customFormat="1" ht="15">
      <c r="A2108" s="342">
        <v>2112</v>
      </c>
      <c r="B2108" s="144" t="s">
        <v>6917</v>
      </c>
      <c r="C2108" s="144" t="s">
        <v>6918</v>
      </c>
      <c r="D2108" s="144" t="s">
        <v>6919</v>
      </c>
      <c r="E2108" s="144" t="str">
        <f>VLOOKUP(A2108,'2'!$X:$AB,2,FALSE)</f>
        <v>Within an hour</v>
      </c>
      <c r="F2108" s="144">
        <f>VLOOKUP($A2108,'2'!$X:$AB,3,FALSE)</f>
        <v>1</v>
      </c>
      <c r="G2108" s="144">
        <f>VLOOKUP($A2108,'2'!$X:$AB,4,FALSE)</f>
        <v>0.5</v>
      </c>
      <c r="H2108" s="343" t="str">
        <f>VLOOKUP($A2108,'2'!$X:$AB,5,FALSE)</f>
        <v>No</v>
      </c>
    </row>
    <row r="2109" spans="1:8" s="144" customFormat="1" ht="15">
      <c r="A2109" s="342">
        <v>2113</v>
      </c>
      <c r="B2109" s="144" t="s">
        <v>6920</v>
      </c>
      <c r="C2109" s="144" t="s">
        <v>6921</v>
      </c>
      <c r="D2109" s="144" t="s">
        <v>6922</v>
      </c>
      <c r="E2109" s="144" t="str">
        <f>VLOOKUP(A2109,'2'!$X:$AB,2,FALSE)</f>
        <v>Within a day</v>
      </c>
      <c r="F2109" s="144">
        <f>VLOOKUP($A2109,'2'!$X:$AB,3,FALSE)</f>
        <v>1</v>
      </c>
      <c r="G2109" s="144">
        <f>VLOOKUP($A2109,'2'!$X:$AB,4,FALSE)</f>
        <v>1</v>
      </c>
      <c r="H2109" s="343" t="str">
        <f>VLOOKUP($A2109,'2'!$X:$AB,5,FALSE)</f>
        <v>No</v>
      </c>
    </row>
    <row r="2110" spans="1:8" s="144" customFormat="1" ht="15">
      <c r="A2110" s="342">
        <v>2114</v>
      </c>
      <c r="B2110" s="144" t="s">
        <v>6923</v>
      </c>
      <c r="C2110" s="144" t="s">
        <v>6924</v>
      </c>
      <c r="D2110" s="144" t="s">
        <v>6922</v>
      </c>
      <c r="E2110" s="144">
        <f>VLOOKUP(A2110,'2'!$X:$AB,2,FALSE)</f>
        <v>0</v>
      </c>
      <c r="F2110" s="144">
        <f>VLOOKUP($A2110,'2'!$X:$AB,3,FALSE)</f>
        <v>0</v>
      </c>
      <c r="G2110" s="144">
        <f>VLOOKUP($A2110,'2'!$X:$AB,4,FALSE)</f>
        <v>0</v>
      </c>
      <c r="H2110" s="343">
        <f>VLOOKUP($A2110,'2'!$X:$AB,5,FALSE)</f>
        <v>0</v>
      </c>
    </row>
    <row r="2111" spans="1:8" s="144" customFormat="1" ht="15">
      <c r="A2111" s="342">
        <v>2115</v>
      </c>
      <c r="B2111" s="144" t="s">
        <v>6925</v>
      </c>
      <c r="C2111" s="144" t="s">
        <v>6926</v>
      </c>
      <c r="D2111" s="144" t="s">
        <v>6927</v>
      </c>
      <c r="E2111" s="144" t="str">
        <f>VLOOKUP(A2111,'2'!$X:$AB,2,FALSE)</f>
        <v>Within a day</v>
      </c>
      <c r="F2111" s="144">
        <f>VLOOKUP($A2111,'2'!$X:$AB,3,FALSE)</f>
        <v>1</v>
      </c>
      <c r="G2111" s="144">
        <f>VLOOKUP($A2111,'2'!$X:$AB,4,FALSE)</f>
        <v>1</v>
      </c>
      <c r="H2111" s="343" t="str">
        <f>VLOOKUP($A2111,'2'!$X:$AB,5,FALSE)</f>
        <v>No</v>
      </c>
    </row>
    <row r="2112" spans="1:8" s="144" customFormat="1" ht="15">
      <c r="A2112" s="342">
        <v>2116</v>
      </c>
      <c r="B2112" s="144" t="s">
        <v>6928</v>
      </c>
      <c r="C2112" s="144" t="s">
        <v>6929</v>
      </c>
      <c r="D2112" s="144" t="s">
        <v>6930</v>
      </c>
      <c r="E2112" s="144" t="str">
        <f>VLOOKUP(A2112,'2'!$X:$AB,2,FALSE)</f>
        <v>Within an hour</v>
      </c>
      <c r="F2112" s="144">
        <f>VLOOKUP($A2112,'2'!$X:$AB,3,FALSE)</f>
        <v>1</v>
      </c>
      <c r="G2112" s="144">
        <f>VLOOKUP($A2112,'2'!$X:$AB,4,FALSE)</f>
        <v>1</v>
      </c>
      <c r="H2112" s="343" t="str">
        <f>VLOOKUP($A2112,'2'!$X:$AB,5,FALSE)</f>
        <v>No</v>
      </c>
    </row>
    <row r="2113" spans="1:8" s="144" customFormat="1" ht="15">
      <c r="A2113" s="342">
        <v>2117</v>
      </c>
      <c r="B2113" s="144" t="s">
        <v>6931</v>
      </c>
      <c r="C2113" s="144" t="s">
        <v>6932</v>
      </c>
      <c r="D2113" s="144" t="s">
        <v>6933</v>
      </c>
      <c r="E2113" s="144" t="str">
        <f>VLOOKUP(A2113,'2'!$X:$AB,2,FALSE)</f>
        <v>Within an hour</v>
      </c>
      <c r="F2113" s="144">
        <f>VLOOKUP($A2113,'2'!$X:$AB,3,FALSE)</f>
        <v>1</v>
      </c>
      <c r="G2113" s="144">
        <f>VLOOKUP($A2113,'2'!$X:$AB,4,FALSE)</f>
        <v>1</v>
      </c>
      <c r="H2113" s="343" t="str">
        <f>VLOOKUP($A2113,'2'!$X:$AB,5,FALSE)</f>
        <v>Yes</v>
      </c>
    </row>
    <row r="2114" spans="1:8" s="144" customFormat="1" ht="15">
      <c r="A2114" s="342">
        <v>2118</v>
      </c>
      <c r="B2114" s="144" t="s">
        <v>6934</v>
      </c>
      <c r="C2114" s="144" t="s">
        <v>6935</v>
      </c>
      <c r="D2114" s="144" t="s">
        <v>6933</v>
      </c>
      <c r="E2114" s="144">
        <f>VLOOKUP(A2114,'2'!$X:$AB,2,FALSE)</f>
        <v>0</v>
      </c>
      <c r="F2114" s="144">
        <f>VLOOKUP($A2114,'2'!$X:$AB,3,FALSE)</f>
        <v>0</v>
      </c>
      <c r="G2114" s="144">
        <f>VLOOKUP($A2114,'2'!$X:$AB,4,FALSE)</f>
        <v>0</v>
      </c>
      <c r="H2114" s="343">
        <f>VLOOKUP($A2114,'2'!$X:$AB,5,FALSE)</f>
        <v>0</v>
      </c>
    </row>
    <row r="2115" spans="1:8" s="144" customFormat="1" ht="15">
      <c r="A2115" s="342">
        <v>2119</v>
      </c>
      <c r="B2115" s="144" t="s">
        <v>6936</v>
      </c>
      <c r="C2115" s="144" t="s">
        <v>6937</v>
      </c>
      <c r="D2115" s="144" t="s">
        <v>6938</v>
      </c>
      <c r="E2115" s="144" t="str">
        <f>VLOOKUP(A2115,'2'!$X:$AB,2,FALSE)</f>
        <v>Within a day</v>
      </c>
      <c r="F2115" s="144">
        <f>VLOOKUP($A2115,'2'!$X:$AB,3,FALSE)</f>
        <v>0.92</v>
      </c>
      <c r="G2115" s="144">
        <f>VLOOKUP($A2115,'2'!$X:$AB,4,FALSE)</f>
        <v>0.67</v>
      </c>
      <c r="H2115" s="343" t="str">
        <f>VLOOKUP($A2115,'2'!$X:$AB,5,FALSE)</f>
        <v>No</v>
      </c>
    </row>
    <row r="2116" spans="1:8" s="144" customFormat="1" ht="15">
      <c r="A2116" s="342">
        <v>2120</v>
      </c>
      <c r="B2116" s="144" t="s">
        <v>6939</v>
      </c>
      <c r="C2116" s="144" t="s">
        <v>6940</v>
      </c>
      <c r="D2116" s="144" t="s">
        <v>6941</v>
      </c>
      <c r="E2116" s="144" t="str">
        <f>VLOOKUP(A2116,'2'!$X:$AB,2,FALSE)</f>
        <v>Within a few hours</v>
      </c>
      <c r="F2116" s="144">
        <f>VLOOKUP($A2116,'2'!$X:$AB,3,FALSE)</f>
        <v>1</v>
      </c>
      <c r="G2116" s="144">
        <f>VLOOKUP($A2116,'2'!$X:$AB,4,FALSE)</f>
        <v>0.74</v>
      </c>
      <c r="H2116" s="343" t="str">
        <f>VLOOKUP($A2116,'2'!$X:$AB,5,FALSE)</f>
        <v>No</v>
      </c>
    </row>
    <row r="2117" spans="1:8" s="144" customFormat="1" ht="15">
      <c r="A2117" s="342">
        <v>2121</v>
      </c>
      <c r="B2117" s="144" t="s">
        <v>6942</v>
      </c>
      <c r="C2117" s="144" t="s">
        <v>6943</v>
      </c>
      <c r="D2117" s="144" t="s">
        <v>6941</v>
      </c>
      <c r="E2117" s="144" t="str">
        <f>VLOOKUP(A2117,'2'!$X:$AB,2,FALSE)</f>
        <v>A few days or more</v>
      </c>
      <c r="F2117" s="144">
        <f>VLOOKUP($A2117,'2'!$X:$AB,3,FALSE)</f>
        <v>0</v>
      </c>
      <c r="G2117" s="144">
        <f>VLOOKUP($A2117,'2'!$X:$AB,4,FALSE)</f>
        <v>0.92</v>
      </c>
      <c r="H2117" s="343" t="str">
        <f>VLOOKUP($A2117,'2'!$X:$AB,5,FALSE)</f>
        <v>No</v>
      </c>
    </row>
    <row r="2118" spans="1:8" s="144" customFormat="1" ht="15">
      <c r="A2118" s="342">
        <v>2122</v>
      </c>
      <c r="B2118" s="144" t="s">
        <v>6944</v>
      </c>
      <c r="C2118" s="144" t="s">
        <v>6945</v>
      </c>
      <c r="D2118" s="144" t="s">
        <v>6946</v>
      </c>
      <c r="E2118" s="144" t="str">
        <f>VLOOKUP(A2118,'2'!$X:$AB,2,FALSE)</f>
        <v>Within an hour</v>
      </c>
      <c r="F2118" s="144">
        <f>VLOOKUP($A2118,'2'!$X:$AB,3,FALSE)</f>
        <v>1</v>
      </c>
      <c r="G2118" s="144">
        <f>VLOOKUP($A2118,'2'!$X:$AB,4,FALSE)</f>
        <v>1</v>
      </c>
      <c r="H2118" s="343" t="str">
        <f>VLOOKUP($A2118,'2'!$X:$AB,5,FALSE)</f>
        <v>Yes</v>
      </c>
    </row>
    <row r="2119" spans="1:8" s="144" customFormat="1" ht="15">
      <c r="A2119" s="342">
        <v>2123</v>
      </c>
      <c r="B2119" s="144" t="s">
        <v>6947</v>
      </c>
      <c r="C2119" s="144" t="s">
        <v>6948</v>
      </c>
      <c r="D2119" s="144" t="s">
        <v>6946</v>
      </c>
      <c r="E2119" s="144" t="str">
        <f>VLOOKUP(A2119,'2'!$X:$AB,2,FALSE)</f>
        <v>Within an hour</v>
      </c>
      <c r="F2119" s="144">
        <f>VLOOKUP($A2119,'2'!$X:$AB,3,FALSE)</f>
        <v>1</v>
      </c>
      <c r="G2119" s="144">
        <f>VLOOKUP($A2119,'2'!$X:$AB,4,FALSE)</f>
        <v>1</v>
      </c>
      <c r="H2119" s="343" t="str">
        <f>VLOOKUP($A2119,'2'!$X:$AB,5,FALSE)</f>
        <v>No</v>
      </c>
    </row>
    <row r="2120" spans="1:8" s="144" customFormat="1" ht="15">
      <c r="A2120" s="342">
        <v>2124</v>
      </c>
      <c r="B2120" s="144" t="s">
        <v>6949</v>
      </c>
      <c r="C2120" s="144" t="s">
        <v>6950</v>
      </c>
      <c r="D2120" s="144" t="s">
        <v>6951</v>
      </c>
      <c r="E2120" s="144">
        <f>VLOOKUP(A2120,'2'!$X:$AB,2,FALSE)</f>
        <v>0</v>
      </c>
      <c r="F2120" s="144">
        <f>VLOOKUP($A2120,'2'!$X:$AB,3,FALSE)</f>
        <v>0</v>
      </c>
      <c r="G2120" s="144">
        <f>VLOOKUP($A2120,'2'!$X:$AB,4,FALSE)</f>
        <v>0</v>
      </c>
      <c r="H2120" s="343">
        <f>VLOOKUP($A2120,'2'!$X:$AB,5,FALSE)</f>
        <v>0</v>
      </c>
    </row>
    <row r="2121" spans="1:8" s="144" customFormat="1" ht="15">
      <c r="A2121" s="342">
        <v>2125</v>
      </c>
      <c r="B2121" s="144" t="s">
        <v>6952</v>
      </c>
      <c r="C2121" s="144" t="s">
        <v>6953</v>
      </c>
      <c r="D2121" s="144" t="s">
        <v>6954</v>
      </c>
      <c r="E2121" s="144">
        <f>VLOOKUP(A2121,'2'!$X:$AB,2,FALSE)</f>
        <v>0</v>
      </c>
      <c r="F2121" s="144">
        <f>VLOOKUP($A2121,'2'!$X:$AB,3,FALSE)</f>
        <v>0</v>
      </c>
      <c r="G2121" s="144">
        <f>VLOOKUP($A2121,'2'!$X:$AB,4,FALSE)</f>
        <v>0</v>
      </c>
      <c r="H2121" s="343">
        <f>VLOOKUP($A2121,'2'!$X:$AB,5,FALSE)</f>
        <v>0</v>
      </c>
    </row>
    <row r="2122" spans="1:8" s="144" customFormat="1" ht="15">
      <c r="A2122" s="342">
        <v>2126</v>
      </c>
      <c r="B2122" s="144" t="s">
        <v>6955</v>
      </c>
      <c r="C2122" s="144" t="s">
        <v>6956</v>
      </c>
      <c r="D2122" s="144" t="s">
        <v>6957</v>
      </c>
      <c r="E2122" s="144" t="str">
        <f>VLOOKUP(A2122,'2'!$X:$AB,2,FALSE)</f>
        <v>Within a day</v>
      </c>
      <c r="F2122" s="144">
        <f>VLOOKUP($A2122,'2'!$X:$AB,3,FALSE)</f>
        <v>0.5</v>
      </c>
      <c r="G2122" s="144">
        <f>VLOOKUP($A2122,'2'!$X:$AB,4,FALSE)</f>
        <v>0</v>
      </c>
      <c r="H2122" s="343" t="str">
        <f>VLOOKUP($A2122,'2'!$X:$AB,5,FALSE)</f>
        <v>No</v>
      </c>
    </row>
    <row r="2123" spans="1:8" s="144" customFormat="1" ht="15">
      <c r="A2123" s="342">
        <v>2127</v>
      </c>
      <c r="B2123" s="144" t="s">
        <v>6958</v>
      </c>
      <c r="C2123" s="144" t="s">
        <v>6959</v>
      </c>
      <c r="D2123" s="144" t="s">
        <v>6957</v>
      </c>
      <c r="E2123" s="144">
        <f>VLOOKUP(A2123,'2'!$X:$AB,2,FALSE)</f>
        <v>0</v>
      </c>
      <c r="F2123" s="144">
        <f>VLOOKUP($A2123,'2'!$X:$AB,3,FALSE)</f>
        <v>0</v>
      </c>
      <c r="G2123" s="144">
        <f>VLOOKUP($A2123,'2'!$X:$AB,4,FALSE)</f>
        <v>0</v>
      </c>
      <c r="H2123" s="343">
        <f>VLOOKUP($A2123,'2'!$X:$AB,5,FALSE)</f>
        <v>0</v>
      </c>
    </row>
    <row r="2124" spans="1:8" s="144" customFormat="1" ht="15">
      <c r="A2124" s="342">
        <v>2128</v>
      </c>
      <c r="B2124" s="144" t="s">
        <v>6960</v>
      </c>
      <c r="C2124" s="144" t="s">
        <v>6961</v>
      </c>
      <c r="D2124" s="144" t="s">
        <v>6957</v>
      </c>
      <c r="E2124" s="144" t="str">
        <f>VLOOKUP(A2124,'2'!$X:$AB,2,FALSE)</f>
        <v>Within an hour</v>
      </c>
      <c r="F2124" s="144">
        <f>VLOOKUP($A2124,'2'!$X:$AB,3,FALSE)</f>
        <v>1</v>
      </c>
      <c r="G2124" s="144">
        <f>VLOOKUP($A2124,'2'!$X:$AB,4,FALSE)</f>
        <v>0.73</v>
      </c>
      <c r="H2124" s="343" t="str">
        <f>VLOOKUP($A2124,'2'!$X:$AB,5,FALSE)</f>
        <v>No</v>
      </c>
    </row>
    <row r="2125" spans="1:8" s="144" customFormat="1" ht="15">
      <c r="A2125" s="342">
        <v>2129</v>
      </c>
      <c r="B2125" s="144" t="s">
        <v>6962</v>
      </c>
      <c r="C2125" s="144" t="s">
        <v>6963</v>
      </c>
      <c r="D2125" s="144" t="s">
        <v>6957</v>
      </c>
      <c r="E2125" s="144" t="str">
        <f>VLOOKUP(A2125,'2'!$X:$AB,2,FALSE)</f>
        <v>Within an hour</v>
      </c>
      <c r="F2125" s="144">
        <f>VLOOKUP($A2125,'2'!$X:$AB,3,FALSE)</f>
        <v>1</v>
      </c>
      <c r="G2125" s="144">
        <f>VLOOKUP($A2125,'2'!$X:$AB,4,FALSE)</f>
        <v>0.92</v>
      </c>
      <c r="H2125" s="343" t="str">
        <f>VLOOKUP($A2125,'2'!$X:$AB,5,FALSE)</f>
        <v>Yes</v>
      </c>
    </row>
    <row r="2126" spans="1:8" s="144" customFormat="1" ht="15">
      <c r="A2126" s="342">
        <v>2130</v>
      </c>
      <c r="B2126" s="144" t="s">
        <v>6964</v>
      </c>
      <c r="C2126" s="144" t="s">
        <v>6965</v>
      </c>
      <c r="D2126" s="144" t="s">
        <v>6966</v>
      </c>
      <c r="E2126" s="144" t="str">
        <f>VLOOKUP(A2126,'2'!$X:$AB,2,FALSE)</f>
        <v>Within an hour</v>
      </c>
      <c r="F2126" s="144">
        <f>VLOOKUP($A2126,'2'!$X:$AB,3,FALSE)</f>
        <v>0.9</v>
      </c>
      <c r="G2126" s="144">
        <f>VLOOKUP($A2126,'2'!$X:$AB,4,FALSE)</f>
        <v>0.94</v>
      </c>
      <c r="H2126" s="343" t="str">
        <f>VLOOKUP($A2126,'2'!$X:$AB,5,FALSE)</f>
        <v>No</v>
      </c>
    </row>
    <row r="2127" spans="1:8" s="144" customFormat="1" ht="15">
      <c r="A2127" s="342">
        <v>2131</v>
      </c>
      <c r="B2127" s="144" t="s">
        <v>6967</v>
      </c>
      <c r="C2127" s="144" t="s">
        <v>6968</v>
      </c>
      <c r="D2127" s="144" t="s">
        <v>6969</v>
      </c>
      <c r="E2127" s="144" t="str">
        <f>VLOOKUP(A2127,'2'!$X:$AB,2,FALSE)</f>
        <v>Within a few hours</v>
      </c>
      <c r="F2127" s="144">
        <f>VLOOKUP($A2127,'2'!$X:$AB,3,FALSE)</f>
        <v>0.77</v>
      </c>
      <c r="G2127" s="144">
        <f>VLOOKUP($A2127,'2'!$X:$AB,4,FALSE)</f>
        <v>0.99</v>
      </c>
      <c r="H2127" s="343" t="str">
        <f>VLOOKUP($A2127,'2'!$X:$AB,5,FALSE)</f>
        <v>No</v>
      </c>
    </row>
    <row r="2128" spans="1:8" s="144" customFormat="1" ht="15">
      <c r="A2128" s="342">
        <v>2132</v>
      </c>
      <c r="B2128" s="144" t="s">
        <v>6970</v>
      </c>
      <c r="C2128" s="144" t="s">
        <v>6971</v>
      </c>
      <c r="D2128" s="144" t="s">
        <v>6972</v>
      </c>
      <c r="E2128" s="144" t="str">
        <f>VLOOKUP(A2128,'2'!$X:$AB,2,FALSE)</f>
        <v>Within an hour</v>
      </c>
      <c r="F2128" s="144">
        <f>VLOOKUP($A2128,'2'!$X:$AB,3,FALSE)</f>
        <v>1</v>
      </c>
      <c r="G2128" s="144">
        <f>VLOOKUP($A2128,'2'!$X:$AB,4,FALSE)</f>
        <v>1</v>
      </c>
      <c r="H2128" s="343" t="str">
        <f>VLOOKUP($A2128,'2'!$X:$AB,5,FALSE)</f>
        <v>Yes</v>
      </c>
    </row>
    <row r="2129" spans="1:8" s="144" customFormat="1" ht="15">
      <c r="A2129" s="342">
        <v>2133</v>
      </c>
      <c r="B2129" s="144" t="s">
        <v>6973</v>
      </c>
      <c r="C2129" s="144" t="s">
        <v>6974</v>
      </c>
      <c r="D2129" s="144" t="s">
        <v>6972</v>
      </c>
      <c r="E2129" s="144" t="str">
        <f>VLOOKUP(A2129,'2'!$X:$AB,2,FALSE)</f>
        <v>Within a few hours</v>
      </c>
      <c r="F2129" s="144">
        <f>VLOOKUP($A2129,'2'!$X:$AB,3,FALSE)</f>
        <v>0.67</v>
      </c>
      <c r="G2129" s="144">
        <f>VLOOKUP($A2129,'2'!$X:$AB,4,FALSE)</f>
        <v>0.94</v>
      </c>
      <c r="H2129" s="343" t="str">
        <f>VLOOKUP($A2129,'2'!$X:$AB,5,FALSE)</f>
        <v>No</v>
      </c>
    </row>
    <row r="2130" spans="1:8" s="144" customFormat="1" ht="15">
      <c r="A2130" s="342">
        <v>2134</v>
      </c>
      <c r="B2130" s="144" t="s">
        <v>6975</v>
      </c>
      <c r="C2130" s="144" t="s">
        <v>6976</v>
      </c>
      <c r="D2130" s="144" t="s">
        <v>6977</v>
      </c>
      <c r="E2130" s="144" t="str">
        <f>VLOOKUP(A2130,'2'!$X:$AB,2,FALSE)</f>
        <v>Within a day</v>
      </c>
      <c r="F2130" s="144">
        <f>VLOOKUP($A2130,'2'!$X:$AB,3,FALSE)</f>
        <v>1</v>
      </c>
      <c r="G2130" s="144">
        <f>VLOOKUP($A2130,'2'!$X:$AB,4,FALSE)</f>
        <v>0.42</v>
      </c>
      <c r="H2130" s="343" t="str">
        <f>VLOOKUP($A2130,'2'!$X:$AB,5,FALSE)</f>
        <v>No</v>
      </c>
    </row>
    <row r="2131" spans="1:8" s="144" customFormat="1" ht="15">
      <c r="A2131" s="342">
        <v>2135</v>
      </c>
      <c r="B2131" s="144" t="s">
        <v>6978</v>
      </c>
      <c r="C2131" s="144" t="s">
        <v>6979</v>
      </c>
      <c r="D2131" s="144" t="s">
        <v>6977</v>
      </c>
      <c r="E2131" s="144" t="str">
        <f>VLOOKUP(A2131,'2'!$X:$AB,2,FALSE)</f>
        <v>Within a day</v>
      </c>
      <c r="F2131" s="144">
        <f>VLOOKUP($A2131,'2'!$X:$AB,3,FALSE)</f>
        <v>1</v>
      </c>
      <c r="G2131" s="144">
        <f>VLOOKUP($A2131,'2'!$X:$AB,4,FALSE)</f>
        <v>0.56999999999999995</v>
      </c>
      <c r="H2131" s="343" t="str">
        <f>VLOOKUP($A2131,'2'!$X:$AB,5,FALSE)</f>
        <v>No</v>
      </c>
    </row>
    <row r="2132" spans="1:8" s="144" customFormat="1" ht="15">
      <c r="A2132" s="342">
        <v>2136</v>
      </c>
      <c r="B2132" s="144" t="s">
        <v>6980</v>
      </c>
      <c r="C2132" s="144" t="s">
        <v>6981</v>
      </c>
      <c r="D2132" s="144" t="s">
        <v>6977</v>
      </c>
      <c r="E2132" s="144" t="str">
        <f>VLOOKUP(A2132,'2'!$X:$AB,2,FALSE)</f>
        <v>Within a few hours</v>
      </c>
      <c r="F2132" s="144">
        <f>VLOOKUP($A2132,'2'!$X:$AB,3,FALSE)</f>
        <v>1</v>
      </c>
      <c r="G2132" s="144">
        <f>VLOOKUP($A2132,'2'!$X:$AB,4,FALSE)</f>
        <v>0.95</v>
      </c>
      <c r="H2132" s="343" t="str">
        <f>VLOOKUP($A2132,'2'!$X:$AB,5,FALSE)</f>
        <v>No</v>
      </c>
    </row>
    <row r="2133" spans="1:8" s="144" customFormat="1" ht="15">
      <c r="A2133" s="342">
        <v>2137</v>
      </c>
      <c r="B2133" s="144" t="s">
        <v>6982</v>
      </c>
      <c r="C2133" s="144" t="s">
        <v>6983</v>
      </c>
      <c r="D2133" s="144" t="s">
        <v>6977</v>
      </c>
      <c r="E2133" s="144" t="str">
        <f>VLOOKUP(A2133,'2'!$X:$AB,2,FALSE)</f>
        <v>Within a few hours</v>
      </c>
      <c r="F2133" s="144">
        <f>VLOOKUP($A2133,'2'!$X:$AB,3,FALSE)</f>
        <v>1</v>
      </c>
      <c r="G2133" s="144">
        <f>VLOOKUP($A2133,'2'!$X:$AB,4,FALSE)</f>
        <v>0.95</v>
      </c>
      <c r="H2133" s="343" t="str">
        <f>VLOOKUP($A2133,'2'!$X:$AB,5,FALSE)</f>
        <v>Yes</v>
      </c>
    </row>
    <row r="2134" spans="1:8" s="144" customFormat="1" ht="15">
      <c r="A2134" s="342">
        <v>2138</v>
      </c>
      <c r="B2134" s="144" t="s">
        <v>6984</v>
      </c>
      <c r="C2134" s="144" t="s">
        <v>6985</v>
      </c>
      <c r="D2134" s="144" t="s">
        <v>6986</v>
      </c>
      <c r="E2134" s="144">
        <f>VLOOKUP(A2134,'2'!$X:$AB,2,FALSE)</f>
        <v>0</v>
      </c>
      <c r="F2134" s="144">
        <f>VLOOKUP($A2134,'2'!$X:$AB,3,FALSE)</f>
        <v>0</v>
      </c>
      <c r="G2134" s="144">
        <f>VLOOKUP($A2134,'2'!$X:$AB,4,FALSE)</f>
        <v>0</v>
      </c>
      <c r="H2134" s="343">
        <f>VLOOKUP($A2134,'2'!$X:$AB,5,FALSE)</f>
        <v>0</v>
      </c>
    </row>
    <row r="2135" spans="1:8" s="144" customFormat="1" ht="15">
      <c r="A2135" s="342">
        <v>2139</v>
      </c>
      <c r="B2135" s="144" t="s">
        <v>6987</v>
      </c>
      <c r="C2135" s="144" t="s">
        <v>6988</v>
      </c>
      <c r="D2135" s="144" t="s">
        <v>6986</v>
      </c>
      <c r="E2135" s="144" t="str">
        <f>VLOOKUP(A2135,'2'!$X:$AB,2,FALSE)</f>
        <v>Within an hour</v>
      </c>
      <c r="F2135" s="144">
        <f>VLOOKUP($A2135,'2'!$X:$AB,3,FALSE)</f>
        <v>0.8</v>
      </c>
      <c r="G2135" s="144">
        <f>VLOOKUP($A2135,'2'!$X:$AB,4,FALSE)</f>
        <v>0.99</v>
      </c>
      <c r="H2135" s="343" t="str">
        <f>VLOOKUP($A2135,'2'!$X:$AB,5,FALSE)</f>
        <v>No</v>
      </c>
    </row>
    <row r="2136" spans="1:8" s="144" customFormat="1" ht="15">
      <c r="A2136" s="342">
        <v>2140</v>
      </c>
      <c r="B2136" s="144" t="s">
        <v>6989</v>
      </c>
      <c r="C2136" s="144" t="s">
        <v>6990</v>
      </c>
      <c r="D2136" s="144" t="s">
        <v>6991</v>
      </c>
      <c r="E2136" s="144">
        <f>VLOOKUP(A2136,'2'!$X:$AB,2,FALSE)</f>
        <v>0</v>
      </c>
      <c r="F2136" s="144">
        <f>VLOOKUP($A2136,'2'!$X:$AB,3,FALSE)</f>
        <v>0</v>
      </c>
      <c r="G2136" s="144">
        <f>VLOOKUP($A2136,'2'!$X:$AB,4,FALSE)</f>
        <v>0</v>
      </c>
      <c r="H2136" s="343">
        <f>VLOOKUP($A2136,'2'!$X:$AB,5,FALSE)</f>
        <v>0</v>
      </c>
    </row>
    <row r="2137" spans="1:8" s="144" customFormat="1" ht="15">
      <c r="A2137" s="342">
        <v>2141</v>
      </c>
      <c r="B2137" s="144" t="s">
        <v>6992</v>
      </c>
      <c r="C2137" s="144" t="s">
        <v>6993</v>
      </c>
      <c r="D2137" s="144" t="s">
        <v>6994</v>
      </c>
      <c r="E2137" s="144" t="str">
        <f>VLOOKUP(A2137,'2'!$X:$AB,2,FALSE)</f>
        <v>Within a few hours</v>
      </c>
      <c r="F2137" s="144">
        <f>VLOOKUP($A2137,'2'!$X:$AB,3,FALSE)</f>
        <v>0.54</v>
      </c>
      <c r="G2137" s="144">
        <f>VLOOKUP($A2137,'2'!$X:$AB,4,FALSE)</f>
        <v>0.86</v>
      </c>
      <c r="H2137" s="343" t="str">
        <f>VLOOKUP($A2137,'2'!$X:$AB,5,FALSE)</f>
        <v>No</v>
      </c>
    </row>
    <row r="2138" spans="1:8" s="144" customFormat="1" ht="15">
      <c r="A2138" s="342">
        <v>2142</v>
      </c>
      <c r="B2138" s="144" t="s">
        <v>6995</v>
      </c>
      <c r="C2138" s="144" t="s">
        <v>6996</v>
      </c>
      <c r="D2138" s="144" t="s">
        <v>6997</v>
      </c>
      <c r="E2138" s="144" t="str">
        <f>VLOOKUP(A2138,'2'!$X:$AB,2,FALSE)</f>
        <v>Within an hour</v>
      </c>
      <c r="F2138" s="144">
        <f>VLOOKUP($A2138,'2'!$X:$AB,3,FALSE)</f>
        <v>0.9</v>
      </c>
      <c r="G2138" s="144">
        <f>VLOOKUP($A2138,'2'!$X:$AB,4,FALSE)</f>
        <v>1</v>
      </c>
      <c r="H2138" s="343" t="str">
        <f>VLOOKUP($A2138,'2'!$X:$AB,5,FALSE)</f>
        <v>Yes</v>
      </c>
    </row>
    <row r="2139" spans="1:8" s="144" customFormat="1" ht="15">
      <c r="A2139" s="342">
        <v>2143</v>
      </c>
      <c r="B2139" s="144" t="s">
        <v>6998</v>
      </c>
      <c r="C2139" s="144" t="s">
        <v>6999</v>
      </c>
      <c r="D2139" s="144" t="s">
        <v>6997</v>
      </c>
      <c r="E2139" s="144" t="str">
        <f>VLOOKUP(A2139,'2'!$X:$AB,2,FALSE)</f>
        <v>Within a day</v>
      </c>
      <c r="F2139" s="144">
        <f>VLOOKUP($A2139,'2'!$X:$AB,3,FALSE)</f>
        <v>0.5</v>
      </c>
      <c r="G2139" s="144">
        <f>VLOOKUP($A2139,'2'!$X:$AB,4,FALSE)</f>
        <v>1</v>
      </c>
      <c r="H2139" s="343" t="str">
        <f>VLOOKUP($A2139,'2'!$X:$AB,5,FALSE)</f>
        <v>No</v>
      </c>
    </row>
    <row r="2140" spans="1:8" s="144" customFormat="1" ht="15">
      <c r="A2140" s="342">
        <v>2144</v>
      </c>
      <c r="B2140" s="144" t="s">
        <v>7000</v>
      </c>
      <c r="C2140" s="144" t="s">
        <v>7001</v>
      </c>
      <c r="D2140" s="144" t="s">
        <v>6997</v>
      </c>
      <c r="E2140" s="144" t="str">
        <f>VLOOKUP(A2140,'2'!$X:$AB,2,FALSE)</f>
        <v>Within an hour</v>
      </c>
      <c r="F2140" s="144">
        <f>VLOOKUP($A2140,'2'!$X:$AB,3,FALSE)</f>
        <v>1</v>
      </c>
      <c r="G2140" s="144">
        <f>VLOOKUP($A2140,'2'!$X:$AB,4,FALSE)</f>
        <v>0.33</v>
      </c>
      <c r="H2140" s="343" t="str">
        <f>VLOOKUP($A2140,'2'!$X:$AB,5,FALSE)</f>
        <v>No</v>
      </c>
    </row>
    <row r="2141" spans="1:8" s="144" customFormat="1" ht="15">
      <c r="A2141" s="342">
        <v>2145</v>
      </c>
      <c r="B2141" s="144" t="s">
        <v>7002</v>
      </c>
      <c r="C2141" s="144" t="s">
        <v>7003</v>
      </c>
      <c r="D2141" s="144" t="s">
        <v>7004</v>
      </c>
      <c r="E2141" s="144" t="str">
        <f>VLOOKUP(A2141,'2'!$X:$AB,2,FALSE)</f>
        <v>Within a few hours</v>
      </c>
      <c r="F2141" s="144">
        <f>VLOOKUP($A2141,'2'!$X:$AB,3,FALSE)</f>
        <v>0.8</v>
      </c>
      <c r="G2141" s="144">
        <f>VLOOKUP($A2141,'2'!$X:$AB,4,FALSE)</f>
        <v>1</v>
      </c>
      <c r="H2141" s="343" t="str">
        <f>VLOOKUP($A2141,'2'!$X:$AB,5,FALSE)</f>
        <v>No</v>
      </c>
    </row>
    <row r="2142" spans="1:8" s="144" customFormat="1" ht="15">
      <c r="A2142" s="342">
        <v>2146</v>
      </c>
      <c r="B2142" s="144" t="s">
        <v>7005</v>
      </c>
      <c r="C2142" s="144" t="s">
        <v>7006</v>
      </c>
      <c r="D2142" s="144" t="s">
        <v>7004</v>
      </c>
      <c r="E2142" s="144" t="str">
        <f>VLOOKUP(A2142,'2'!$X:$AB,2,FALSE)</f>
        <v>Within a few hours</v>
      </c>
      <c r="F2142" s="144">
        <f>VLOOKUP($A2142,'2'!$X:$AB,3,FALSE)</f>
        <v>1</v>
      </c>
      <c r="G2142" s="144">
        <f>VLOOKUP($A2142,'2'!$X:$AB,4,FALSE)</f>
        <v>0.77</v>
      </c>
      <c r="H2142" s="343" t="str">
        <f>VLOOKUP($A2142,'2'!$X:$AB,5,FALSE)</f>
        <v>No</v>
      </c>
    </row>
    <row r="2143" spans="1:8" s="144" customFormat="1" ht="15">
      <c r="A2143" s="342">
        <v>2147</v>
      </c>
      <c r="B2143" s="144" t="s">
        <v>7007</v>
      </c>
      <c r="C2143" s="144" t="s">
        <v>7008</v>
      </c>
      <c r="D2143" s="144" t="s">
        <v>7009</v>
      </c>
      <c r="E2143" s="144" t="str">
        <f>VLOOKUP(A2143,'2'!$X:$AB,2,FALSE)</f>
        <v>Within a day</v>
      </c>
      <c r="F2143" s="144">
        <f>VLOOKUP($A2143,'2'!$X:$AB,3,FALSE)</f>
        <v>1</v>
      </c>
      <c r="G2143" s="144">
        <f>VLOOKUP($A2143,'2'!$X:$AB,4,FALSE)</f>
        <v>0.88</v>
      </c>
      <c r="H2143" s="343" t="str">
        <f>VLOOKUP($A2143,'2'!$X:$AB,5,FALSE)</f>
        <v>Yes</v>
      </c>
    </row>
    <row r="2144" spans="1:8" s="144" customFormat="1" ht="15">
      <c r="A2144" s="342">
        <v>2148</v>
      </c>
      <c r="B2144" s="144" t="s">
        <v>7010</v>
      </c>
      <c r="C2144" s="144" t="s">
        <v>7011</v>
      </c>
      <c r="D2144" s="144" t="s">
        <v>7009</v>
      </c>
      <c r="E2144" s="144" t="str">
        <f>VLOOKUP(A2144,'2'!$X:$AB,2,FALSE)</f>
        <v>Within an hour</v>
      </c>
      <c r="F2144" s="144">
        <f>VLOOKUP($A2144,'2'!$X:$AB,3,FALSE)</f>
        <v>1</v>
      </c>
      <c r="G2144" s="144">
        <f>VLOOKUP($A2144,'2'!$X:$AB,4,FALSE)</f>
        <v>0.93</v>
      </c>
      <c r="H2144" s="343" t="str">
        <f>VLOOKUP($A2144,'2'!$X:$AB,5,FALSE)</f>
        <v>No</v>
      </c>
    </row>
    <row r="2145" spans="1:8" s="144" customFormat="1" ht="15">
      <c r="A2145" s="342">
        <v>2149</v>
      </c>
      <c r="B2145" s="144" t="s">
        <v>7012</v>
      </c>
      <c r="C2145" s="144" t="s">
        <v>7013</v>
      </c>
      <c r="D2145" s="144" t="s">
        <v>7014</v>
      </c>
      <c r="E2145" s="144" t="str">
        <f>VLOOKUP(A2145,'2'!$X:$AB,2,FALSE)</f>
        <v>Within an hour</v>
      </c>
      <c r="F2145" s="144">
        <f>VLOOKUP($A2145,'2'!$X:$AB,3,FALSE)</f>
        <v>1</v>
      </c>
      <c r="G2145" s="144">
        <f>VLOOKUP($A2145,'2'!$X:$AB,4,FALSE)</f>
        <v>0.97</v>
      </c>
      <c r="H2145" s="343" t="str">
        <f>VLOOKUP($A2145,'2'!$X:$AB,5,FALSE)</f>
        <v>Yes</v>
      </c>
    </row>
    <row r="2146" spans="1:8" s="144" customFormat="1" ht="15">
      <c r="A2146" s="342">
        <v>2150</v>
      </c>
      <c r="B2146" s="144" t="s">
        <v>7015</v>
      </c>
      <c r="C2146" s="144" t="s">
        <v>7016</v>
      </c>
      <c r="D2146" s="144" t="s">
        <v>7014</v>
      </c>
      <c r="E2146" s="144" t="str">
        <f>VLOOKUP(A2146,'2'!$X:$AB,2,FALSE)</f>
        <v>Within a few hours</v>
      </c>
      <c r="F2146" s="144">
        <f>VLOOKUP($A2146,'2'!$X:$AB,3,FALSE)</f>
        <v>1</v>
      </c>
      <c r="G2146" s="144">
        <f>VLOOKUP($A2146,'2'!$X:$AB,4,FALSE)</f>
        <v>0.86</v>
      </c>
      <c r="H2146" s="343" t="str">
        <f>VLOOKUP($A2146,'2'!$X:$AB,5,FALSE)</f>
        <v>Yes</v>
      </c>
    </row>
    <row r="2147" spans="1:8" s="144" customFormat="1" ht="15">
      <c r="A2147" s="342">
        <v>2151</v>
      </c>
      <c r="B2147" s="144" t="s">
        <v>7017</v>
      </c>
      <c r="C2147" s="144" t="s">
        <v>7018</v>
      </c>
      <c r="D2147" s="144" t="s">
        <v>7019</v>
      </c>
      <c r="E2147" s="144" t="str">
        <f>VLOOKUP(A2147,'2'!$X:$AB,2,FALSE)</f>
        <v>Within a day</v>
      </c>
      <c r="F2147" s="144">
        <f>VLOOKUP($A2147,'2'!$X:$AB,3,FALSE)</f>
        <v>1</v>
      </c>
      <c r="G2147" s="144">
        <f>VLOOKUP($A2147,'2'!$X:$AB,4,FALSE)</f>
        <v>0.88</v>
      </c>
      <c r="H2147" s="343" t="str">
        <f>VLOOKUP($A2147,'2'!$X:$AB,5,FALSE)</f>
        <v>Yes</v>
      </c>
    </row>
    <row r="2148" spans="1:8" s="144" customFormat="1" ht="15">
      <c r="A2148" s="342">
        <v>2152</v>
      </c>
      <c r="B2148" s="144" t="s">
        <v>7020</v>
      </c>
      <c r="C2148" s="144" t="s">
        <v>7021</v>
      </c>
      <c r="D2148" s="144" t="s">
        <v>7019</v>
      </c>
      <c r="E2148" s="144" t="str">
        <f>VLOOKUP(A2148,'2'!$X:$AB,2,FALSE)</f>
        <v>Within an hour</v>
      </c>
      <c r="F2148" s="144">
        <f>VLOOKUP($A2148,'2'!$X:$AB,3,FALSE)</f>
        <v>1</v>
      </c>
      <c r="G2148" s="144">
        <f>VLOOKUP($A2148,'2'!$X:$AB,4,FALSE)</f>
        <v>0.97</v>
      </c>
      <c r="H2148" s="343" t="str">
        <f>VLOOKUP($A2148,'2'!$X:$AB,5,FALSE)</f>
        <v>Yes</v>
      </c>
    </row>
    <row r="2149" spans="1:8" s="144" customFormat="1" ht="15">
      <c r="A2149" s="342">
        <v>2153</v>
      </c>
      <c r="B2149" s="144" t="s">
        <v>7022</v>
      </c>
      <c r="C2149" s="144" t="s">
        <v>7023</v>
      </c>
      <c r="D2149" s="144" t="s">
        <v>7019</v>
      </c>
      <c r="E2149" s="144" t="str">
        <f>VLOOKUP(A2149,'2'!$X:$AB,2,FALSE)</f>
        <v>A few days or more</v>
      </c>
      <c r="F2149" s="144">
        <f>VLOOKUP($A2149,'2'!$X:$AB,3,FALSE)</f>
        <v>0</v>
      </c>
      <c r="G2149" s="144">
        <f>VLOOKUP($A2149,'2'!$X:$AB,4,FALSE)</f>
        <v>0.92</v>
      </c>
      <c r="H2149" s="343" t="str">
        <f>VLOOKUP($A2149,'2'!$X:$AB,5,FALSE)</f>
        <v>No</v>
      </c>
    </row>
    <row r="2150" spans="1:8" s="144" customFormat="1" ht="15">
      <c r="A2150" s="342">
        <v>2154</v>
      </c>
      <c r="B2150" s="144" t="s">
        <v>7024</v>
      </c>
      <c r="C2150" s="144" t="s">
        <v>7025</v>
      </c>
      <c r="D2150" s="144" t="s">
        <v>7019</v>
      </c>
      <c r="E2150" s="144" t="str">
        <f>VLOOKUP(A2150,'2'!$X:$AB,2,FALSE)</f>
        <v>Within an hour</v>
      </c>
      <c r="F2150" s="144">
        <f>VLOOKUP($A2150,'2'!$X:$AB,3,FALSE)</f>
        <v>1</v>
      </c>
      <c r="G2150" s="144">
        <f>VLOOKUP($A2150,'2'!$X:$AB,4,FALSE)</f>
        <v>0.82</v>
      </c>
      <c r="H2150" s="343" t="str">
        <f>VLOOKUP($A2150,'2'!$X:$AB,5,FALSE)</f>
        <v>No</v>
      </c>
    </row>
    <row r="2151" spans="1:8" s="144" customFormat="1" ht="15">
      <c r="A2151" s="342">
        <v>2155</v>
      </c>
      <c r="B2151" s="144" t="s">
        <v>7026</v>
      </c>
      <c r="C2151" s="144" t="s">
        <v>7027</v>
      </c>
      <c r="D2151" s="144" t="s">
        <v>7028</v>
      </c>
      <c r="E2151" s="144" t="str">
        <f>VLOOKUP(A2151,'2'!$X:$AB,2,FALSE)</f>
        <v>Within an hour</v>
      </c>
      <c r="F2151" s="144">
        <f>VLOOKUP($A2151,'2'!$X:$AB,3,FALSE)</f>
        <v>1</v>
      </c>
      <c r="G2151" s="144">
        <f>VLOOKUP($A2151,'2'!$X:$AB,4,FALSE)</f>
        <v>0.56000000000000005</v>
      </c>
      <c r="H2151" s="343" t="str">
        <f>VLOOKUP($A2151,'2'!$X:$AB,5,FALSE)</f>
        <v>Yes</v>
      </c>
    </row>
    <row r="2152" spans="1:8" s="144" customFormat="1" ht="15">
      <c r="A2152" s="342">
        <v>2156</v>
      </c>
      <c r="B2152" s="144" t="s">
        <v>7029</v>
      </c>
      <c r="C2152" s="144" t="s">
        <v>7030</v>
      </c>
      <c r="D2152" s="144" t="s">
        <v>7028</v>
      </c>
      <c r="E2152" s="144" t="str">
        <f>VLOOKUP(A2152,'2'!$X:$AB,2,FALSE)</f>
        <v>Within an hour</v>
      </c>
      <c r="F2152" s="144">
        <f>VLOOKUP($A2152,'2'!$X:$AB,3,FALSE)</f>
        <v>1</v>
      </c>
      <c r="G2152" s="144">
        <f>VLOOKUP($A2152,'2'!$X:$AB,4,FALSE)</f>
        <v>0.99</v>
      </c>
      <c r="H2152" s="343" t="str">
        <f>VLOOKUP($A2152,'2'!$X:$AB,5,FALSE)</f>
        <v>Yes</v>
      </c>
    </row>
    <row r="2153" spans="1:8" s="144" customFormat="1" ht="15">
      <c r="A2153" s="342">
        <v>2157</v>
      </c>
      <c r="B2153" s="144" t="s">
        <v>7031</v>
      </c>
      <c r="C2153" s="144" t="s">
        <v>7032</v>
      </c>
      <c r="D2153" s="144" t="s">
        <v>7033</v>
      </c>
      <c r="E2153" s="144">
        <f>VLOOKUP(A2153,'2'!$X:$AB,2,FALSE)</f>
        <v>0</v>
      </c>
      <c r="F2153" s="144">
        <f>VLOOKUP($A2153,'2'!$X:$AB,3,FALSE)</f>
        <v>0</v>
      </c>
      <c r="G2153" s="144">
        <f>VLOOKUP($A2153,'2'!$X:$AB,4,FALSE)</f>
        <v>0</v>
      </c>
      <c r="H2153" s="343">
        <f>VLOOKUP($A2153,'2'!$X:$AB,5,FALSE)</f>
        <v>0</v>
      </c>
    </row>
    <row r="2154" spans="1:8" s="144" customFormat="1" ht="15">
      <c r="A2154" s="342">
        <v>2158</v>
      </c>
      <c r="B2154" s="144" t="s">
        <v>7034</v>
      </c>
      <c r="C2154" s="144" t="s">
        <v>7035</v>
      </c>
      <c r="D2154" s="144" t="s">
        <v>7036</v>
      </c>
      <c r="E2154" s="144" t="str">
        <f>VLOOKUP(A2154,'2'!$X:$AB,2,FALSE)</f>
        <v>Within an hour</v>
      </c>
      <c r="F2154" s="144">
        <f>VLOOKUP($A2154,'2'!$X:$AB,3,FALSE)</f>
        <v>0.89</v>
      </c>
      <c r="G2154" s="144">
        <f>VLOOKUP($A2154,'2'!$X:$AB,4,FALSE)</f>
        <v>0.91</v>
      </c>
      <c r="H2154" s="343" t="str">
        <f>VLOOKUP($A2154,'2'!$X:$AB,5,FALSE)</f>
        <v>Yes</v>
      </c>
    </row>
    <row r="2155" spans="1:8" s="144" customFormat="1" ht="15">
      <c r="A2155" s="342">
        <v>2159</v>
      </c>
      <c r="B2155" s="144" t="s">
        <v>7037</v>
      </c>
      <c r="C2155" s="144" t="s">
        <v>7038</v>
      </c>
      <c r="D2155" s="144" t="s">
        <v>7039</v>
      </c>
      <c r="E2155" s="144" t="str">
        <f>VLOOKUP(A2155,'2'!$X:$AB,2,FALSE)</f>
        <v>Within an hour</v>
      </c>
      <c r="F2155" s="144">
        <f>VLOOKUP($A2155,'2'!$X:$AB,3,FALSE)</f>
        <v>1</v>
      </c>
      <c r="G2155" s="144">
        <f>VLOOKUP($A2155,'2'!$X:$AB,4,FALSE)</f>
        <v>1</v>
      </c>
      <c r="H2155" s="343" t="str">
        <f>VLOOKUP($A2155,'2'!$X:$AB,5,FALSE)</f>
        <v>Yes</v>
      </c>
    </row>
    <row r="2156" spans="1:8" s="144" customFormat="1" ht="15">
      <c r="A2156" s="342">
        <v>2160</v>
      </c>
      <c r="B2156" s="144" t="s">
        <v>7040</v>
      </c>
      <c r="C2156" s="144" t="s">
        <v>7041</v>
      </c>
      <c r="D2156" s="144" t="s">
        <v>7039</v>
      </c>
      <c r="E2156" s="144">
        <f>VLOOKUP(A2156,'2'!$X:$AB,2,FALSE)</f>
        <v>0</v>
      </c>
      <c r="F2156" s="144">
        <f>VLOOKUP($A2156,'2'!$X:$AB,3,FALSE)</f>
        <v>0</v>
      </c>
      <c r="G2156" s="144">
        <f>VLOOKUP($A2156,'2'!$X:$AB,4,FALSE)</f>
        <v>0</v>
      </c>
      <c r="H2156" s="343">
        <f>VLOOKUP($A2156,'2'!$X:$AB,5,FALSE)</f>
        <v>0</v>
      </c>
    </row>
    <row r="2157" spans="1:8" s="144" customFormat="1" ht="15">
      <c r="A2157" s="342">
        <v>2161</v>
      </c>
      <c r="B2157" s="144" t="s">
        <v>7042</v>
      </c>
      <c r="C2157" s="144" t="s">
        <v>7043</v>
      </c>
      <c r="D2157" s="144" t="s">
        <v>7039</v>
      </c>
      <c r="E2157" s="144" t="str">
        <f>VLOOKUP(A2157,'2'!$X:$AB,2,FALSE)</f>
        <v>Within a few hours</v>
      </c>
      <c r="F2157" s="144">
        <f>VLOOKUP($A2157,'2'!$X:$AB,3,FALSE)</f>
        <v>1</v>
      </c>
      <c r="G2157" s="144">
        <f>VLOOKUP($A2157,'2'!$X:$AB,4,FALSE)</f>
        <v>0.61</v>
      </c>
      <c r="H2157" s="343" t="str">
        <f>VLOOKUP($A2157,'2'!$X:$AB,5,FALSE)</f>
        <v>No</v>
      </c>
    </row>
    <row r="2158" spans="1:8" s="144" customFormat="1" ht="15">
      <c r="A2158" s="342">
        <v>2162</v>
      </c>
      <c r="B2158" s="144" t="s">
        <v>7044</v>
      </c>
      <c r="C2158" s="144" t="s">
        <v>7045</v>
      </c>
      <c r="D2158" s="144" t="s">
        <v>7046</v>
      </c>
      <c r="E2158" s="144">
        <f>VLOOKUP(A2158,'2'!$X:$AB,2,FALSE)</f>
        <v>0</v>
      </c>
      <c r="F2158" s="144">
        <f>VLOOKUP($A2158,'2'!$X:$AB,3,FALSE)</f>
        <v>0</v>
      </c>
      <c r="G2158" s="144">
        <f>VLOOKUP($A2158,'2'!$X:$AB,4,FALSE)</f>
        <v>0</v>
      </c>
      <c r="H2158" s="343">
        <f>VLOOKUP($A2158,'2'!$X:$AB,5,FALSE)</f>
        <v>0</v>
      </c>
    </row>
    <row r="2159" spans="1:8" s="144" customFormat="1" ht="15">
      <c r="A2159" s="342">
        <v>2163</v>
      </c>
      <c r="B2159" s="144" t="s">
        <v>7047</v>
      </c>
      <c r="C2159" s="144" t="s">
        <v>7048</v>
      </c>
      <c r="D2159" s="144" t="s">
        <v>7046</v>
      </c>
      <c r="E2159" s="144" t="str">
        <f>VLOOKUP(A2159,'2'!$X:$AB,2,FALSE)</f>
        <v>Within an hour</v>
      </c>
      <c r="F2159" s="144">
        <f>VLOOKUP($A2159,'2'!$X:$AB,3,FALSE)</f>
        <v>1</v>
      </c>
      <c r="G2159" s="144">
        <f>VLOOKUP($A2159,'2'!$X:$AB,4,FALSE)</f>
        <v>0.97</v>
      </c>
      <c r="H2159" s="343" t="str">
        <f>VLOOKUP($A2159,'2'!$X:$AB,5,FALSE)</f>
        <v>No</v>
      </c>
    </row>
    <row r="2160" spans="1:8" s="144" customFormat="1" ht="15">
      <c r="A2160" s="342">
        <v>2164</v>
      </c>
      <c r="B2160" s="144" t="s">
        <v>7049</v>
      </c>
      <c r="C2160" s="144" t="s">
        <v>7050</v>
      </c>
      <c r="D2160" s="144" t="s">
        <v>7046</v>
      </c>
      <c r="E2160" s="144" t="str">
        <f>VLOOKUP(A2160,'2'!$X:$AB,2,FALSE)</f>
        <v>Within an hour</v>
      </c>
      <c r="F2160" s="144">
        <f>VLOOKUP($A2160,'2'!$X:$AB,3,FALSE)</f>
        <v>1</v>
      </c>
      <c r="G2160" s="144">
        <f>VLOOKUP($A2160,'2'!$X:$AB,4,FALSE)</f>
        <v>0.97</v>
      </c>
      <c r="H2160" s="343" t="str">
        <f>VLOOKUP($A2160,'2'!$X:$AB,5,FALSE)</f>
        <v>Yes</v>
      </c>
    </row>
    <row r="2161" spans="1:8" s="144" customFormat="1" ht="15">
      <c r="A2161" s="342">
        <v>2165</v>
      </c>
      <c r="B2161" s="144" t="s">
        <v>7051</v>
      </c>
      <c r="C2161" s="144" t="s">
        <v>7052</v>
      </c>
      <c r="D2161" s="144" t="s">
        <v>7053</v>
      </c>
      <c r="E2161" s="144">
        <f>VLOOKUP(A2161,'2'!$X:$AB,2,FALSE)</f>
        <v>0</v>
      </c>
      <c r="F2161" s="144">
        <f>VLOOKUP($A2161,'2'!$X:$AB,3,FALSE)</f>
        <v>0</v>
      </c>
      <c r="G2161" s="144">
        <f>VLOOKUP($A2161,'2'!$X:$AB,4,FALSE)</f>
        <v>0</v>
      </c>
      <c r="H2161" s="343">
        <f>VLOOKUP($A2161,'2'!$X:$AB,5,FALSE)</f>
        <v>0</v>
      </c>
    </row>
    <row r="2162" spans="1:8" s="144" customFormat="1" ht="15">
      <c r="A2162" s="342">
        <v>2166</v>
      </c>
      <c r="B2162" s="144" t="s">
        <v>7054</v>
      </c>
      <c r="C2162" s="144" t="s">
        <v>7055</v>
      </c>
      <c r="D2162" s="144" t="s">
        <v>7056</v>
      </c>
      <c r="E2162" s="144" t="str">
        <f>VLOOKUP(A2162,'2'!$X:$AB,2,FALSE)</f>
        <v>Within a few hours</v>
      </c>
      <c r="F2162" s="144">
        <f>VLOOKUP($A2162,'2'!$X:$AB,3,FALSE)</f>
        <v>1</v>
      </c>
      <c r="G2162" s="144">
        <f>VLOOKUP($A2162,'2'!$X:$AB,4,FALSE)</f>
        <v>1</v>
      </c>
      <c r="H2162" s="343" t="str">
        <f>VLOOKUP($A2162,'2'!$X:$AB,5,FALSE)</f>
        <v>No</v>
      </c>
    </row>
    <row r="2163" spans="1:8" s="144" customFormat="1" ht="15">
      <c r="A2163" s="342">
        <v>2167</v>
      </c>
      <c r="B2163" s="144" t="s">
        <v>7057</v>
      </c>
      <c r="C2163" s="144" t="s">
        <v>7058</v>
      </c>
      <c r="D2163" s="144" t="s">
        <v>7059</v>
      </c>
      <c r="E2163" s="144" t="str">
        <f>VLOOKUP(A2163,'2'!$X:$AB,2,FALSE)</f>
        <v>Within an hour</v>
      </c>
      <c r="F2163" s="144">
        <f>VLOOKUP($A2163,'2'!$X:$AB,3,FALSE)</f>
        <v>1</v>
      </c>
      <c r="G2163" s="144">
        <f>VLOOKUP($A2163,'2'!$X:$AB,4,FALSE)</f>
        <v>0.99</v>
      </c>
      <c r="H2163" s="343" t="str">
        <f>VLOOKUP($A2163,'2'!$X:$AB,5,FALSE)</f>
        <v>Yes</v>
      </c>
    </row>
    <row r="2164" spans="1:8" s="144" customFormat="1" ht="15">
      <c r="A2164" s="342">
        <v>2168</v>
      </c>
      <c r="B2164" s="144" t="s">
        <v>7060</v>
      </c>
      <c r="C2164" s="144" t="s">
        <v>7061</v>
      </c>
      <c r="D2164" s="144" t="s">
        <v>7059</v>
      </c>
      <c r="E2164" s="144" t="str">
        <f>VLOOKUP(A2164,'2'!$X:$AB,2,FALSE)</f>
        <v>Within a day</v>
      </c>
      <c r="F2164" s="144">
        <f>VLOOKUP($A2164,'2'!$X:$AB,3,FALSE)</f>
        <v>0.5</v>
      </c>
      <c r="G2164" s="144">
        <f>VLOOKUP($A2164,'2'!$X:$AB,4,FALSE)</f>
        <v>0.83</v>
      </c>
      <c r="H2164" s="343" t="str">
        <f>VLOOKUP($A2164,'2'!$X:$AB,5,FALSE)</f>
        <v>No</v>
      </c>
    </row>
    <row r="2165" spans="1:8" s="144" customFormat="1" ht="15">
      <c r="A2165" s="342">
        <v>2169</v>
      </c>
      <c r="B2165" s="144" t="s">
        <v>7062</v>
      </c>
      <c r="C2165" s="144" t="s">
        <v>7063</v>
      </c>
      <c r="D2165" s="144" t="s">
        <v>7064</v>
      </c>
      <c r="E2165" s="144">
        <f>VLOOKUP(A2165,'2'!$X:$AB,2,FALSE)</f>
        <v>0</v>
      </c>
      <c r="F2165" s="144">
        <f>VLOOKUP($A2165,'2'!$X:$AB,3,FALSE)</f>
        <v>0</v>
      </c>
      <c r="G2165" s="144">
        <f>VLOOKUP($A2165,'2'!$X:$AB,4,FALSE)</f>
        <v>0</v>
      </c>
      <c r="H2165" s="343">
        <f>VLOOKUP($A2165,'2'!$X:$AB,5,FALSE)</f>
        <v>0</v>
      </c>
    </row>
    <row r="2166" spans="1:8" s="144" customFormat="1" ht="15">
      <c r="A2166" s="342">
        <v>2170</v>
      </c>
      <c r="B2166" s="144" t="s">
        <v>7065</v>
      </c>
      <c r="C2166" s="144" t="s">
        <v>7066</v>
      </c>
      <c r="D2166" s="144" t="s">
        <v>7067</v>
      </c>
      <c r="E2166" s="144" t="str">
        <f>VLOOKUP(A2166,'2'!$X:$AB,2,FALSE)</f>
        <v>Within an hour</v>
      </c>
      <c r="F2166" s="144">
        <f>VLOOKUP($A2166,'2'!$X:$AB,3,FALSE)</f>
        <v>1</v>
      </c>
      <c r="G2166" s="144">
        <f>VLOOKUP($A2166,'2'!$X:$AB,4,FALSE)</f>
        <v>1</v>
      </c>
      <c r="H2166" s="343" t="str">
        <f>VLOOKUP($A2166,'2'!$X:$AB,5,FALSE)</f>
        <v>Yes</v>
      </c>
    </row>
    <row r="2167" spans="1:8" s="144" customFormat="1" ht="15">
      <c r="A2167" s="342">
        <v>2171</v>
      </c>
      <c r="B2167" s="144" t="s">
        <v>7068</v>
      </c>
      <c r="C2167" s="144" t="s">
        <v>7069</v>
      </c>
      <c r="D2167" s="144" t="s">
        <v>7070</v>
      </c>
      <c r="E2167" s="144" t="str">
        <f>VLOOKUP(A2167,'2'!$X:$AB,2,FALSE)</f>
        <v>Within a day</v>
      </c>
      <c r="F2167" s="144">
        <f>VLOOKUP($A2167,'2'!$X:$AB,3,FALSE)</f>
        <v>1</v>
      </c>
      <c r="G2167" s="144">
        <f>VLOOKUP($A2167,'2'!$X:$AB,4,FALSE)</f>
        <v>1</v>
      </c>
      <c r="H2167" s="343" t="str">
        <f>VLOOKUP($A2167,'2'!$X:$AB,5,FALSE)</f>
        <v>No</v>
      </c>
    </row>
    <row r="2168" spans="1:8" s="144" customFormat="1" ht="15">
      <c r="A2168" s="342">
        <v>2172</v>
      </c>
      <c r="B2168" s="144" t="s">
        <v>7071</v>
      </c>
      <c r="C2168" s="144" t="s">
        <v>7072</v>
      </c>
      <c r="D2168" s="144" t="s">
        <v>7073</v>
      </c>
      <c r="E2168" s="144" t="str">
        <f>VLOOKUP(A2168,'2'!$X:$AB,2,FALSE)</f>
        <v>A few days or more</v>
      </c>
      <c r="F2168" s="144">
        <f>VLOOKUP($A2168,'2'!$X:$AB,3,FALSE)</f>
        <v>0.25</v>
      </c>
      <c r="G2168" s="144">
        <f>VLOOKUP($A2168,'2'!$X:$AB,4,FALSE)</f>
        <v>0.44</v>
      </c>
      <c r="H2168" s="343" t="str">
        <f>VLOOKUP($A2168,'2'!$X:$AB,5,FALSE)</f>
        <v>No</v>
      </c>
    </row>
    <row r="2169" spans="1:8" s="144" customFormat="1" ht="15">
      <c r="A2169" s="342">
        <v>2173</v>
      </c>
      <c r="B2169" s="144" t="s">
        <v>7074</v>
      </c>
      <c r="C2169" s="144" t="s">
        <v>7075</v>
      </c>
      <c r="D2169" s="144" t="s">
        <v>7076</v>
      </c>
      <c r="E2169" s="144">
        <f>VLOOKUP(A2169,'2'!$X:$AB,2,FALSE)</f>
        <v>0</v>
      </c>
      <c r="F2169" s="144">
        <f>VLOOKUP($A2169,'2'!$X:$AB,3,FALSE)</f>
        <v>0</v>
      </c>
      <c r="G2169" s="144">
        <f>VLOOKUP($A2169,'2'!$X:$AB,4,FALSE)</f>
        <v>0</v>
      </c>
      <c r="H2169" s="343">
        <f>VLOOKUP($A2169,'2'!$X:$AB,5,FALSE)</f>
        <v>0</v>
      </c>
    </row>
    <row r="2170" spans="1:8" s="144" customFormat="1" ht="15">
      <c r="A2170" s="342">
        <v>2174</v>
      </c>
      <c r="B2170" s="144" t="s">
        <v>7077</v>
      </c>
      <c r="C2170" s="144" t="s">
        <v>7078</v>
      </c>
      <c r="D2170" s="144" t="s">
        <v>7079</v>
      </c>
      <c r="E2170" s="144">
        <f>VLOOKUP(A2170,'2'!$X:$AB,2,FALSE)</f>
        <v>0</v>
      </c>
      <c r="F2170" s="144">
        <f>VLOOKUP($A2170,'2'!$X:$AB,3,FALSE)</f>
        <v>0</v>
      </c>
      <c r="G2170" s="144">
        <f>VLOOKUP($A2170,'2'!$X:$AB,4,FALSE)</f>
        <v>0</v>
      </c>
      <c r="H2170" s="343">
        <f>VLOOKUP($A2170,'2'!$X:$AB,5,FALSE)</f>
        <v>0</v>
      </c>
    </row>
    <row r="2171" spans="1:8" s="144" customFormat="1" ht="15">
      <c r="A2171" s="342">
        <v>2175</v>
      </c>
      <c r="B2171" s="144" t="s">
        <v>7080</v>
      </c>
      <c r="C2171" s="144" t="s">
        <v>7081</v>
      </c>
      <c r="D2171" s="144" t="s">
        <v>7082</v>
      </c>
      <c r="E2171" s="144">
        <f>VLOOKUP(A2171,'2'!$X:$AB,2,FALSE)</f>
        <v>0</v>
      </c>
      <c r="F2171" s="144">
        <f>VLOOKUP($A2171,'2'!$X:$AB,3,FALSE)</f>
        <v>0</v>
      </c>
      <c r="G2171" s="144">
        <f>VLOOKUP($A2171,'2'!$X:$AB,4,FALSE)</f>
        <v>0</v>
      </c>
      <c r="H2171" s="343">
        <f>VLOOKUP($A2171,'2'!$X:$AB,5,FALSE)</f>
        <v>0</v>
      </c>
    </row>
    <row r="2172" spans="1:8" s="144" customFormat="1" ht="15">
      <c r="A2172" s="342">
        <v>2176</v>
      </c>
      <c r="B2172" s="144" t="s">
        <v>7083</v>
      </c>
      <c r="C2172" s="144" t="s">
        <v>7084</v>
      </c>
      <c r="D2172" s="144" t="s">
        <v>7085</v>
      </c>
      <c r="E2172" s="144" t="str">
        <f>VLOOKUP(A2172,'2'!$X:$AB,2,FALSE)</f>
        <v>Within a day</v>
      </c>
      <c r="F2172" s="144">
        <f>VLOOKUP($A2172,'2'!$X:$AB,3,FALSE)</f>
        <v>1</v>
      </c>
      <c r="G2172" s="144">
        <f>VLOOKUP($A2172,'2'!$X:$AB,4,FALSE)</f>
        <v>1</v>
      </c>
      <c r="H2172" s="343" t="str">
        <f>VLOOKUP($A2172,'2'!$X:$AB,5,FALSE)</f>
        <v>Yes</v>
      </c>
    </row>
    <row r="2173" spans="1:8" s="144" customFormat="1" ht="15">
      <c r="A2173" s="342">
        <v>2177</v>
      </c>
      <c r="B2173" s="144" t="s">
        <v>7086</v>
      </c>
      <c r="C2173" s="144" t="s">
        <v>7087</v>
      </c>
      <c r="D2173" s="144" t="s">
        <v>7088</v>
      </c>
      <c r="E2173" s="144" t="str">
        <f>VLOOKUP(A2173,'2'!$X:$AB,2,FALSE)</f>
        <v>Within a day</v>
      </c>
      <c r="F2173" s="144">
        <f>VLOOKUP($A2173,'2'!$X:$AB,3,FALSE)</f>
        <v>1</v>
      </c>
      <c r="G2173" s="144">
        <f>VLOOKUP($A2173,'2'!$X:$AB,4,FALSE)</f>
        <v>1</v>
      </c>
      <c r="H2173" s="343" t="str">
        <f>VLOOKUP($A2173,'2'!$X:$AB,5,FALSE)</f>
        <v>Yes</v>
      </c>
    </row>
    <row r="2174" spans="1:8" s="144" customFormat="1" ht="15">
      <c r="A2174" s="342">
        <v>2178</v>
      </c>
      <c r="B2174" s="144" t="s">
        <v>7089</v>
      </c>
      <c r="C2174" s="144" t="s">
        <v>7090</v>
      </c>
      <c r="D2174" s="144" t="s">
        <v>7088</v>
      </c>
      <c r="E2174" s="144" t="str">
        <f>VLOOKUP(A2174,'2'!$X:$AB,2,FALSE)</f>
        <v>Within an hour</v>
      </c>
      <c r="F2174" s="144">
        <f>VLOOKUP($A2174,'2'!$X:$AB,3,FALSE)</f>
        <v>1</v>
      </c>
      <c r="G2174" s="144">
        <f>VLOOKUP($A2174,'2'!$X:$AB,4,FALSE)</f>
        <v>0.97</v>
      </c>
      <c r="H2174" s="343" t="str">
        <f>VLOOKUP($A2174,'2'!$X:$AB,5,FALSE)</f>
        <v>Yes</v>
      </c>
    </row>
    <row r="2175" spans="1:8" s="144" customFormat="1" ht="15">
      <c r="A2175" s="342">
        <v>2179</v>
      </c>
      <c r="B2175" s="144" t="s">
        <v>7091</v>
      </c>
      <c r="C2175" s="144" t="s">
        <v>7092</v>
      </c>
      <c r="D2175" s="144" t="s">
        <v>7093</v>
      </c>
      <c r="E2175" s="144" t="str">
        <f>VLOOKUP(A2175,'2'!$X:$AB,2,FALSE)</f>
        <v>Within a few hours</v>
      </c>
      <c r="F2175" s="144">
        <f>VLOOKUP($A2175,'2'!$X:$AB,3,FALSE)</f>
        <v>1</v>
      </c>
      <c r="G2175" s="144">
        <f>VLOOKUP($A2175,'2'!$X:$AB,4,FALSE)</f>
        <v>0.93</v>
      </c>
      <c r="H2175" s="343" t="str">
        <f>VLOOKUP($A2175,'2'!$X:$AB,5,FALSE)</f>
        <v>No</v>
      </c>
    </row>
    <row r="2176" spans="1:8" s="144" customFormat="1" ht="15">
      <c r="A2176" s="342">
        <v>2180</v>
      </c>
      <c r="B2176" s="144" t="s">
        <v>7094</v>
      </c>
      <c r="C2176" s="144" t="s">
        <v>7095</v>
      </c>
      <c r="D2176" s="144" t="s">
        <v>7096</v>
      </c>
      <c r="E2176" s="144" t="str">
        <f>VLOOKUP(A2176,'2'!$X:$AB,2,FALSE)</f>
        <v>Within an hour</v>
      </c>
      <c r="F2176" s="144">
        <f>VLOOKUP($A2176,'2'!$X:$AB,3,FALSE)</f>
        <v>1</v>
      </c>
      <c r="G2176" s="144">
        <f>VLOOKUP($A2176,'2'!$X:$AB,4,FALSE)</f>
        <v>1</v>
      </c>
      <c r="H2176" s="343" t="str">
        <f>VLOOKUP($A2176,'2'!$X:$AB,5,FALSE)</f>
        <v>No</v>
      </c>
    </row>
    <row r="2177" spans="1:8" s="144" customFormat="1" ht="15">
      <c r="A2177" s="342">
        <v>2181</v>
      </c>
      <c r="B2177" s="144" t="s">
        <v>7097</v>
      </c>
      <c r="C2177" s="144" t="s">
        <v>7098</v>
      </c>
      <c r="D2177" s="144" t="s">
        <v>7096</v>
      </c>
      <c r="E2177" s="144">
        <f>VLOOKUP(A2177,'2'!$X:$AB,2,FALSE)</f>
        <v>0</v>
      </c>
      <c r="F2177" s="144">
        <f>VLOOKUP($A2177,'2'!$X:$AB,3,FALSE)</f>
        <v>0</v>
      </c>
      <c r="G2177" s="144">
        <f>VLOOKUP($A2177,'2'!$X:$AB,4,FALSE)</f>
        <v>0</v>
      </c>
      <c r="H2177" s="343">
        <f>VLOOKUP($A2177,'2'!$X:$AB,5,FALSE)</f>
        <v>0</v>
      </c>
    </row>
    <row r="2178" spans="1:8" s="144" customFormat="1" ht="15">
      <c r="A2178" s="342">
        <v>2182</v>
      </c>
      <c r="B2178" s="144" t="s">
        <v>7099</v>
      </c>
      <c r="C2178" s="144" t="s">
        <v>7100</v>
      </c>
      <c r="D2178" s="144" t="s">
        <v>7101</v>
      </c>
      <c r="E2178" s="144" t="str">
        <f>VLOOKUP(A2178,'2'!$X:$AB,2,FALSE)</f>
        <v>Within an hour</v>
      </c>
      <c r="F2178" s="144">
        <f>VLOOKUP($A2178,'2'!$X:$AB,3,FALSE)</f>
        <v>1</v>
      </c>
      <c r="G2178" s="144">
        <f>VLOOKUP($A2178,'2'!$X:$AB,4,FALSE)</f>
        <v>1</v>
      </c>
      <c r="H2178" s="343" t="str">
        <f>VLOOKUP($A2178,'2'!$X:$AB,5,FALSE)</f>
        <v>Yes</v>
      </c>
    </row>
    <row r="2179" spans="1:8" s="144" customFormat="1" ht="15">
      <c r="A2179" s="342">
        <v>2183</v>
      </c>
      <c r="B2179" s="144" t="s">
        <v>7102</v>
      </c>
      <c r="C2179" s="144" t="s">
        <v>7103</v>
      </c>
      <c r="D2179" s="144" t="s">
        <v>7101</v>
      </c>
      <c r="E2179" s="144" t="str">
        <f>VLOOKUP(A2179,'2'!$X:$AB,2,FALSE)</f>
        <v>Within an hour</v>
      </c>
      <c r="F2179" s="144">
        <f>VLOOKUP($A2179,'2'!$X:$AB,3,FALSE)</f>
        <v>1</v>
      </c>
      <c r="G2179" s="144">
        <f>VLOOKUP($A2179,'2'!$X:$AB,4,FALSE)</f>
        <v>0.79</v>
      </c>
      <c r="H2179" s="343" t="str">
        <f>VLOOKUP($A2179,'2'!$X:$AB,5,FALSE)</f>
        <v>No</v>
      </c>
    </row>
    <row r="2180" spans="1:8" s="144" customFormat="1" ht="15">
      <c r="A2180" s="342">
        <v>2184</v>
      </c>
      <c r="B2180" s="144" t="s">
        <v>7104</v>
      </c>
      <c r="C2180" s="144" t="s">
        <v>7105</v>
      </c>
      <c r="D2180" s="144" t="s">
        <v>7106</v>
      </c>
      <c r="E2180" s="144">
        <f>VLOOKUP(A2180,'2'!$X:$AB,2,FALSE)</f>
        <v>0</v>
      </c>
      <c r="F2180" s="144">
        <f>VLOOKUP($A2180,'2'!$X:$AB,3,FALSE)</f>
        <v>0</v>
      </c>
      <c r="G2180" s="144">
        <f>VLOOKUP($A2180,'2'!$X:$AB,4,FALSE)</f>
        <v>0</v>
      </c>
      <c r="H2180" s="343">
        <f>VLOOKUP($A2180,'2'!$X:$AB,5,FALSE)</f>
        <v>0</v>
      </c>
    </row>
    <row r="2181" spans="1:8" s="144" customFormat="1" ht="15">
      <c r="A2181" s="342">
        <v>2185</v>
      </c>
      <c r="B2181" s="144" t="s">
        <v>7107</v>
      </c>
      <c r="C2181" s="144" t="s">
        <v>7108</v>
      </c>
      <c r="D2181" s="144" t="s">
        <v>7106</v>
      </c>
      <c r="E2181" s="144" t="str">
        <f>VLOOKUP(A2181,'2'!$X:$AB,2,FALSE)</f>
        <v>Within an hour</v>
      </c>
      <c r="F2181" s="144">
        <f>VLOOKUP($A2181,'2'!$X:$AB,3,FALSE)</f>
        <v>1</v>
      </c>
      <c r="G2181" s="144">
        <f>VLOOKUP($A2181,'2'!$X:$AB,4,FALSE)</f>
        <v>0.88</v>
      </c>
      <c r="H2181" s="343" t="str">
        <f>VLOOKUP($A2181,'2'!$X:$AB,5,FALSE)</f>
        <v>No</v>
      </c>
    </row>
    <row r="2182" spans="1:8" s="144" customFormat="1" ht="15">
      <c r="A2182" s="342">
        <v>2186</v>
      </c>
      <c r="B2182" s="144" t="s">
        <v>7109</v>
      </c>
      <c r="C2182" s="144" t="s">
        <v>7110</v>
      </c>
      <c r="D2182" s="144" t="s">
        <v>7111</v>
      </c>
      <c r="E2182" s="144">
        <f>VLOOKUP(A2182,'2'!$X:$AB,2,FALSE)</f>
        <v>0</v>
      </c>
      <c r="F2182" s="144">
        <f>VLOOKUP($A2182,'2'!$X:$AB,3,FALSE)</f>
        <v>0</v>
      </c>
      <c r="G2182" s="144">
        <f>VLOOKUP($A2182,'2'!$X:$AB,4,FALSE)</f>
        <v>0</v>
      </c>
      <c r="H2182" s="343">
        <f>VLOOKUP($A2182,'2'!$X:$AB,5,FALSE)</f>
        <v>0</v>
      </c>
    </row>
    <row r="2183" spans="1:8" s="144" customFormat="1" ht="15">
      <c r="A2183" s="342">
        <v>2187</v>
      </c>
      <c r="B2183" s="144" t="s">
        <v>7112</v>
      </c>
      <c r="C2183" s="144" t="s">
        <v>7113</v>
      </c>
      <c r="D2183" s="144" t="s">
        <v>7111</v>
      </c>
      <c r="E2183" s="144" t="str">
        <f>VLOOKUP(A2183,'2'!$X:$AB,2,FALSE)</f>
        <v>Within an hour</v>
      </c>
      <c r="F2183" s="144">
        <f>VLOOKUP($A2183,'2'!$X:$AB,3,FALSE)</f>
        <v>1</v>
      </c>
      <c r="G2183" s="144">
        <f>VLOOKUP($A2183,'2'!$X:$AB,4,FALSE)</f>
        <v>1</v>
      </c>
      <c r="H2183" s="343" t="str">
        <f>VLOOKUP($A2183,'2'!$X:$AB,5,FALSE)</f>
        <v>No</v>
      </c>
    </row>
    <row r="2184" spans="1:8" s="144" customFormat="1" ht="15">
      <c r="A2184" s="342">
        <v>2188</v>
      </c>
      <c r="B2184" s="144" t="s">
        <v>7114</v>
      </c>
      <c r="C2184" s="144" t="s">
        <v>7115</v>
      </c>
      <c r="D2184" s="144" t="s">
        <v>7116</v>
      </c>
      <c r="E2184" s="144" t="str">
        <f>VLOOKUP(A2184,'2'!$X:$AB,2,FALSE)</f>
        <v>Within a day</v>
      </c>
      <c r="F2184" s="144">
        <f>VLOOKUP($A2184,'2'!$X:$AB,3,FALSE)</f>
        <v>0.6</v>
      </c>
      <c r="G2184" s="144">
        <f>VLOOKUP($A2184,'2'!$X:$AB,4,FALSE)</f>
        <v>0.13</v>
      </c>
      <c r="H2184" s="343" t="str">
        <f>VLOOKUP($A2184,'2'!$X:$AB,5,FALSE)</f>
        <v>No</v>
      </c>
    </row>
    <row r="2185" spans="1:8" s="144" customFormat="1" ht="15">
      <c r="A2185" s="342">
        <v>2189</v>
      </c>
      <c r="B2185" s="144" t="s">
        <v>7117</v>
      </c>
      <c r="C2185" s="144" t="s">
        <v>7118</v>
      </c>
      <c r="D2185" s="144" t="s">
        <v>7119</v>
      </c>
      <c r="E2185" s="144" t="str">
        <f>VLOOKUP(A2185,'2'!$X:$AB,2,FALSE)</f>
        <v>Within an hour</v>
      </c>
      <c r="F2185" s="144">
        <f>VLOOKUP($A2185,'2'!$X:$AB,3,FALSE)</f>
        <v>1</v>
      </c>
      <c r="G2185" s="144">
        <f>VLOOKUP($A2185,'2'!$X:$AB,4,FALSE)</f>
        <v>0.86</v>
      </c>
      <c r="H2185" s="343" t="str">
        <f>VLOOKUP($A2185,'2'!$X:$AB,5,FALSE)</f>
        <v>No</v>
      </c>
    </row>
    <row r="2186" spans="1:8" s="144" customFormat="1" ht="15">
      <c r="A2186" s="342">
        <v>2190</v>
      </c>
      <c r="B2186" s="144" t="s">
        <v>7120</v>
      </c>
      <c r="C2186" s="144" t="s">
        <v>7121</v>
      </c>
      <c r="D2186" s="144" t="s">
        <v>7122</v>
      </c>
      <c r="E2186" s="144">
        <f>VLOOKUP(A2186,'2'!$X:$AB,2,FALSE)</f>
        <v>0</v>
      </c>
      <c r="F2186" s="144">
        <f>VLOOKUP($A2186,'2'!$X:$AB,3,FALSE)</f>
        <v>0</v>
      </c>
      <c r="G2186" s="144">
        <f>VLOOKUP($A2186,'2'!$X:$AB,4,FALSE)</f>
        <v>0</v>
      </c>
      <c r="H2186" s="343">
        <f>VLOOKUP($A2186,'2'!$X:$AB,5,FALSE)</f>
        <v>0</v>
      </c>
    </row>
    <row r="2187" spans="1:8" s="144" customFormat="1" ht="15">
      <c r="A2187" s="342">
        <v>2191</v>
      </c>
      <c r="B2187" s="144" t="s">
        <v>7123</v>
      </c>
      <c r="C2187" s="144" t="s">
        <v>7124</v>
      </c>
      <c r="D2187" s="144" t="s">
        <v>7125</v>
      </c>
      <c r="E2187" s="144" t="str">
        <f>VLOOKUP(A2187,'2'!$X:$AB,2,FALSE)</f>
        <v>Within a day</v>
      </c>
      <c r="F2187" s="144">
        <f>VLOOKUP($A2187,'2'!$X:$AB,3,FALSE)</f>
        <v>0.75</v>
      </c>
      <c r="G2187" s="144">
        <f>VLOOKUP($A2187,'2'!$X:$AB,4,FALSE)</f>
        <v>0.86</v>
      </c>
      <c r="H2187" s="343" t="str">
        <f>VLOOKUP($A2187,'2'!$X:$AB,5,FALSE)</f>
        <v>Yes</v>
      </c>
    </row>
    <row r="2188" spans="1:8" s="144" customFormat="1" ht="15">
      <c r="A2188" s="342">
        <v>2192</v>
      </c>
      <c r="B2188" s="144" t="s">
        <v>7126</v>
      </c>
      <c r="C2188" s="144" t="s">
        <v>7127</v>
      </c>
      <c r="D2188" s="144" t="s">
        <v>7125</v>
      </c>
      <c r="E2188" s="144" t="str">
        <f>VLOOKUP(A2188,'2'!$X:$AB,2,FALSE)</f>
        <v>Within a day</v>
      </c>
      <c r="F2188" s="144">
        <f>VLOOKUP($A2188,'2'!$X:$AB,3,FALSE)</f>
        <v>1</v>
      </c>
      <c r="G2188" s="144">
        <f>VLOOKUP($A2188,'2'!$X:$AB,4,FALSE)</f>
        <v>0.89</v>
      </c>
      <c r="H2188" s="343" t="str">
        <f>VLOOKUP($A2188,'2'!$X:$AB,5,FALSE)</f>
        <v>No</v>
      </c>
    </row>
    <row r="2189" spans="1:8" s="144" customFormat="1" ht="15">
      <c r="A2189" s="342">
        <v>2193</v>
      </c>
      <c r="B2189" s="144" t="s">
        <v>7128</v>
      </c>
      <c r="C2189" s="144" t="s">
        <v>7129</v>
      </c>
      <c r="D2189" s="144" t="s">
        <v>7130</v>
      </c>
      <c r="E2189" s="144" t="str">
        <f>VLOOKUP(A2189,'2'!$X:$AB,2,FALSE)</f>
        <v>Within an hour</v>
      </c>
      <c r="F2189" s="144">
        <f>VLOOKUP($A2189,'2'!$X:$AB,3,FALSE)</f>
        <v>0.98</v>
      </c>
      <c r="G2189" s="144">
        <f>VLOOKUP($A2189,'2'!$X:$AB,4,FALSE)</f>
        <v>1</v>
      </c>
      <c r="H2189" s="343" t="str">
        <f>VLOOKUP($A2189,'2'!$X:$AB,5,FALSE)</f>
        <v>No</v>
      </c>
    </row>
    <row r="2190" spans="1:8" s="144" customFormat="1" ht="15">
      <c r="A2190" s="342">
        <v>2194</v>
      </c>
      <c r="B2190" s="144" t="s">
        <v>7131</v>
      </c>
      <c r="C2190" s="144" t="s">
        <v>7132</v>
      </c>
      <c r="D2190" s="144" t="s">
        <v>7133</v>
      </c>
      <c r="E2190" s="144" t="str">
        <f>VLOOKUP(A2190,'2'!$X:$AB,2,FALSE)</f>
        <v>Within a few hours</v>
      </c>
      <c r="F2190" s="144">
        <f>VLOOKUP($A2190,'2'!$X:$AB,3,FALSE)</f>
        <v>0.8</v>
      </c>
      <c r="G2190" s="144">
        <f>VLOOKUP($A2190,'2'!$X:$AB,4,FALSE)</f>
        <v>1</v>
      </c>
      <c r="H2190" s="343" t="str">
        <f>VLOOKUP($A2190,'2'!$X:$AB,5,FALSE)</f>
        <v>No</v>
      </c>
    </row>
    <row r="2191" spans="1:8" s="144" customFormat="1" ht="15">
      <c r="A2191" s="342">
        <v>2195</v>
      </c>
      <c r="B2191" s="144" t="s">
        <v>7134</v>
      </c>
      <c r="C2191" s="144" t="s">
        <v>7135</v>
      </c>
      <c r="D2191" s="144" t="s">
        <v>7133</v>
      </c>
      <c r="E2191" s="144" t="str">
        <f>VLOOKUP(A2191,'2'!$X:$AB,2,FALSE)</f>
        <v>Within an hour</v>
      </c>
      <c r="F2191" s="144">
        <f>VLOOKUP($A2191,'2'!$X:$AB,3,FALSE)</f>
        <v>1</v>
      </c>
      <c r="G2191" s="144">
        <f>VLOOKUP($A2191,'2'!$X:$AB,4,FALSE)</f>
        <v>0.97</v>
      </c>
      <c r="H2191" s="343" t="str">
        <f>VLOOKUP($A2191,'2'!$X:$AB,5,FALSE)</f>
        <v>No</v>
      </c>
    </row>
    <row r="2192" spans="1:8" s="144" customFormat="1" ht="15">
      <c r="A2192" s="342">
        <v>2196</v>
      </c>
      <c r="B2192" s="144" t="s">
        <v>7136</v>
      </c>
      <c r="C2192" s="144" t="s">
        <v>7137</v>
      </c>
      <c r="D2192" s="144" t="s">
        <v>7138</v>
      </c>
      <c r="E2192" s="144" t="str">
        <f>VLOOKUP(A2192,'2'!$X:$AB,2,FALSE)</f>
        <v>Within an hour</v>
      </c>
      <c r="F2192" s="144">
        <f>VLOOKUP($A2192,'2'!$X:$AB,3,FALSE)</f>
        <v>0.96</v>
      </c>
      <c r="G2192" s="144">
        <f>VLOOKUP($A2192,'2'!$X:$AB,4,FALSE)</f>
        <v>1</v>
      </c>
      <c r="H2192" s="343" t="str">
        <f>VLOOKUP($A2192,'2'!$X:$AB,5,FALSE)</f>
        <v>No</v>
      </c>
    </row>
    <row r="2193" spans="1:8" s="144" customFormat="1" ht="15">
      <c r="A2193" s="342">
        <v>2197</v>
      </c>
      <c r="B2193" s="144" t="s">
        <v>7139</v>
      </c>
      <c r="C2193" s="144" t="s">
        <v>7140</v>
      </c>
      <c r="D2193" s="144" t="s">
        <v>7138</v>
      </c>
      <c r="E2193" s="144" t="str">
        <f>VLOOKUP(A2193,'2'!$X:$AB,2,FALSE)</f>
        <v>Within an hour</v>
      </c>
      <c r="F2193" s="144">
        <f>VLOOKUP($A2193,'2'!$X:$AB,3,FALSE)</f>
        <v>1</v>
      </c>
      <c r="G2193" s="144">
        <f>VLOOKUP($A2193,'2'!$X:$AB,4,FALSE)</f>
        <v>0.97</v>
      </c>
      <c r="H2193" s="343" t="str">
        <f>VLOOKUP($A2193,'2'!$X:$AB,5,FALSE)</f>
        <v>Yes</v>
      </c>
    </row>
    <row r="2194" spans="1:8" s="144" customFormat="1" ht="15">
      <c r="A2194" s="342">
        <v>2198</v>
      </c>
      <c r="B2194" s="144" t="s">
        <v>7141</v>
      </c>
      <c r="C2194" s="144" t="s">
        <v>7142</v>
      </c>
      <c r="D2194" s="144" t="s">
        <v>7138</v>
      </c>
      <c r="E2194" s="144" t="str">
        <f>VLOOKUP(A2194,'2'!$X:$AB,2,FALSE)</f>
        <v>Within a few hours</v>
      </c>
      <c r="F2194" s="144">
        <f>VLOOKUP($A2194,'2'!$X:$AB,3,FALSE)</f>
        <v>1</v>
      </c>
      <c r="G2194" s="144">
        <f>VLOOKUP($A2194,'2'!$X:$AB,4,FALSE)</f>
        <v>0.2</v>
      </c>
      <c r="H2194" s="343" t="str">
        <f>VLOOKUP($A2194,'2'!$X:$AB,5,FALSE)</f>
        <v>No</v>
      </c>
    </row>
    <row r="2195" spans="1:8" s="144" customFormat="1" ht="15">
      <c r="A2195" s="342">
        <v>2199</v>
      </c>
      <c r="B2195" s="144" t="s">
        <v>7143</v>
      </c>
      <c r="C2195" s="144" t="s">
        <v>7144</v>
      </c>
      <c r="D2195" s="144" t="s">
        <v>7145</v>
      </c>
      <c r="E2195" s="144" t="str">
        <f>VLOOKUP(A2195,'2'!$X:$AB,2,FALSE)</f>
        <v>Within a few hours</v>
      </c>
      <c r="F2195" s="144">
        <f>VLOOKUP($A2195,'2'!$X:$AB,3,FALSE)</f>
        <v>1</v>
      </c>
      <c r="G2195" s="144">
        <f>VLOOKUP($A2195,'2'!$X:$AB,4,FALSE)</f>
        <v>0.92</v>
      </c>
      <c r="H2195" s="343" t="str">
        <f>VLOOKUP($A2195,'2'!$X:$AB,5,FALSE)</f>
        <v>No</v>
      </c>
    </row>
    <row r="2196" spans="1:8" s="144" customFormat="1" ht="15">
      <c r="A2196" s="342">
        <v>2200</v>
      </c>
      <c r="B2196" s="144" t="s">
        <v>7146</v>
      </c>
      <c r="C2196" s="144" t="s">
        <v>7147</v>
      </c>
      <c r="D2196" s="144" t="s">
        <v>7145</v>
      </c>
      <c r="E2196" s="144" t="str">
        <f>VLOOKUP(A2196,'2'!$X:$AB,2,FALSE)</f>
        <v>Within a day</v>
      </c>
      <c r="F2196" s="144">
        <f>VLOOKUP($A2196,'2'!$X:$AB,3,FALSE)</f>
        <v>0.5</v>
      </c>
      <c r="G2196" s="144">
        <f>VLOOKUP($A2196,'2'!$X:$AB,4,FALSE)</f>
        <v>0.8</v>
      </c>
      <c r="H2196" s="343" t="str">
        <f>VLOOKUP($A2196,'2'!$X:$AB,5,FALSE)</f>
        <v>No</v>
      </c>
    </row>
    <row r="2197" spans="1:8" s="144" customFormat="1" ht="15">
      <c r="A2197" s="342">
        <v>2201</v>
      </c>
      <c r="B2197" s="144" t="s">
        <v>7148</v>
      </c>
      <c r="C2197" s="144" t="s">
        <v>7149</v>
      </c>
      <c r="D2197" s="144" t="s">
        <v>7150</v>
      </c>
      <c r="E2197" s="144">
        <f>VLOOKUP(A2197,'2'!$X:$AB,2,FALSE)</f>
        <v>0</v>
      </c>
      <c r="F2197" s="144">
        <f>VLOOKUP($A2197,'2'!$X:$AB,3,FALSE)</f>
        <v>0</v>
      </c>
      <c r="G2197" s="144">
        <f>VLOOKUP($A2197,'2'!$X:$AB,4,FALSE)</f>
        <v>0</v>
      </c>
      <c r="H2197" s="343">
        <f>VLOOKUP($A2197,'2'!$X:$AB,5,FALSE)</f>
        <v>0</v>
      </c>
    </row>
    <row r="2198" spans="1:8" s="144" customFormat="1" ht="15">
      <c r="A2198" s="342">
        <v>2202</v>
      </c>
      <c r="B2198" s="144" t="s">
        <v>7151</v>
      </c>
      <c r="C2198" s="144" t="s">
        <v>7152</v>
      </c>
      <c r="D2198" s="144" t="s">
        <v>7153</v>
      </c>
      <c r="E2198" s="144" t="str">
        <f>VLOOKUP(A2198,'2'!$X:$AB,2,FALSE)</f>
        <v>Within a few hours</v>
      </c>
      <c r="F2198" s="144">
        <f>VLOOKUP($A2198,'2'!$X:$AB,3,FALSE)</f>
        <v>1</v>
      </c>
      <c r="G2198" s="144">
        <f>VLOOKUP($A2198,'2'!$X:$AB,4,FALSE)</f>
        <v>0.81</v>
      </c>
      <c r="H2198" s="343" t="str">
        <f>VLOOKUP($A2198,'2'!$X:$AB,5,FALSE)</f>
        <v>No</v>
      </c>
    </row>
    <row r="2199" spans="1:8" s="144" customFormat="1" ht="15">
      <c r="A2199" s="342">
        <v>2203</v>
      </c>
      <c r="B2199" s="144" t="s">
        <v>7154</v>
      </c>
      <c r="C2199" s="144" t="s">
        <v>7155</v>
      </c>
      <c r="D2199" s="144" t="s">
        <v>7153</v>
      </c>
      <c r="E2199" s="144" t="str">
        <f>VLOOKUP(A2199,'2'!$X:$AB,2,FALSE)</f>
        <v>Within an hour</v>
      </c>
      <c r="F2199" s="144">
        <f>VLOOKUP($A2199,'2'!$X:$AB,3,FALSE)</f>
        <v>1</v>
      </c>
      <c r="G2199" s="144">
        <f>VLOOKUP($A2199,'2'!$X:$AB,4,FALSE)</f>
        <v>1</v>
      </c>
      <c r="H2199" s="343" t="str">
        <f>VLOOKUP($A2199,'2'!$X:$AB,5,FALSE)</f>
        <v>Yes</v>
      </c>
    </row>
    <row r="2200" spans="1:8" s="144" customFormat="1" ht="15">
      <c r="A2200" s="342">
        <v>2204</v>
      </c>
      <c r="B2200" s="144" t="s">
        <v>7156</v>
      </c>
      <c r="C2200" s="144" t="s">
        <v>7157</v>
      </c>
      <c r="D2200" s="144" t="s">
        <v>7153</v>
      </c>
      <c r="E2200" s="144" t="str">
        <f>VLOOKUP(A2200,'2'!$X:$AB,2,FALSE)</f>
        <v>Within an hour</v>
      </c>
      <c r="F2200" s="144">
        <f>VLOOKUP($A2200,'2'!$X:$AB,3,FALSE)</f>
        <v>1</v>
      </c>
      <c r="G2200" s="144">
        <f>VLOOKUP($A2200,'2'!$X:$AB,4,FALSE)</f>
        <v>1</v>
      </c>
      <c r="H2200" s="343" t="str">
        <f>VLOOKUP($A2200,'2'!$X:$AB,5,FALSE)</f>
        <v>No</v>
      </c>
    </row>
    <row r="2201" spans="1:8" s="144" customFormat="1" ht="15">
      <c r="A2201" s="342">
        <v>2205</v>
      </c>
      <c r="B2201" s="144" t="s">
        <v>7158</v>
      </c>
      <c r="C2201" s="144" t="s">
        <v>7159</v>
      </c>
      <c r="D2201" s="144" t="s">
        <v>7160</v>
      </c>
      <c r="E2201" s="144" t="str">
        <f>VLOOKUP(A2201,'2'!$X:$AB,2,FALSE)</f>
        <v>Within a few hours</v>
      </c>
      <c r="F2201" s="144">
        <f>VLOOKUP($A2201,'2'!$X:$AB,3,FALSE)</f>
        <v>1</v>
      </c>
      <c r="G2201" s="144">
        <f>VLOOKUP($A2201,'2'!$X:$AB,4,FALSE)</f>
        <v>0.93</v>
      </c>
      <c r="H2201" s="343" t="str">
        <f>VLOOKUP($A2201,'2'!$X:$AB,5,FALSE)</f>
        <v>Yes</v>
      </c>
    </row>
    <row r="2202" spans="1:8" s="144" customFormat="1" ht="15">
      <c r="A2202" s="342">
        <v>2206</v>
      </c>
      <c r="B2202" s="144" t="s">
        <v>7161</v>
      </c>
      <c r="C2202" s="144" t="s">
        <v>7162</v>
      </c>
      <c r="D2202" s="144" t="s">
        <v>7160</v>
      </c>
      <c r="E2202" s="144">
        <f>VLOOKUP(A2202,'2'!$X:$AB,2,FALSE)</f>
        <v>0</v>
      </c>
      <c r="F2202" s="144">
        <f>VLOOKUP($A2202,'2'!$X:$AB,3,FALSE)</f>
        <v>0</v>
      </c>
      <c r="G2202" s="144">
        <f>VLOOKUP($A2202,'2'!$X:$AB,4,FALSE)</f>
        <v>0</v>
      </c>
      <c r="H2202" s="343">
        <f>VLOOKUP($A2202,'2'!$X:$AB,5,FALSE)</f>
        <v>0</v>
      </c>
    </row>
    <row r="2203" spans="1:8" s="144" customFormat="1" ht="15">
      <c r="A2203" s="342">
        <v>2207</v>
      </c>
      <c r="B2203" s="144" t="s">
        <v>7163</v>
      </c>
      <c r="C2203" s="144" t="s">
        <v>7164</v>
      </c>
      <c r="D2203" s="144" t="s">
        <v>7165</v>
      </c>
      <c r="E2203" s="144">
        <f>VLOOKUP(A2203,'2'!$X:$AB,2,FALSE)</f>
        <v>0</v>
      </c>
      <c r="F2203" s="144">
        <f>VLOOKUP($A2203,'2'!$X:$AB,3,FALSE)</f>
        <v>0</v>
      </c>
      <c r="G2203" s="144">
        <f>VLOOKUP($A2203,'2'!$X:$AB,4,FALSE)</f>
        <v>0</v>
      </c>
      <c r="H2203" s="343">
        <f>VLOOKUP($A2203,'2'!$X:$AB,5,FALSE)</f>
        <v>0</v>
      </c>
    </row>
    <row r="2204" spans="1:8" s="144" customFormat="1" ht="15">
      <c r="A2204" s="342">
        <v>2208</v>
      </c>
      <c r="B2204" s="144" t="s">
        <v>7166</v>
      </c>
      <c r="C2204" s="144" t="s">
        <v>7167</v>
      </c>
      <c r="D2204" s="144" t="s">
        <v>7168</v>
      </c>
      <c r="E2204" s="144" t="str">
        <f>VLOOKUP(A2204,'2'!$X:$AB,2,FALSE)</f>
        <v>Within a few hours</v>
      </c>
      <c r="F2204" s="144">
        <f>VLOOKUP($A2204,'2'!$X:$AB,3,FALSE)</f>
        <v>0.83</v>
      </c>
      <c r="G2204" s="144">
        <f>VLOOKUP($A2204,'2'!$X:$AB,4,FALSE)</f>
        <v>0.83</v>
      </c>
      <c r="H2204" s="343" t="str">
        <f>VLOOKUP($A2204,'2'!$X:$AB,5,FALSE)</f>
        <v>Yes</v>
      </c>
    </row>
    <row r="2205" spans="1:8" s="144" customFormat="1" ht="15">
      <c r="A2205" s="342">
        <v>2209</v>
      </c>
      <c r="B2205" s="144" t="s">
        <v>7169</v>
      </c>
      <c r="C2205" s="144" t="s">
        <v>7170</v>
      </c>
      <c r="D2205" s="144" t="s">
        <v>7171</v>
      </c>
      <c r="E2205" s="144" t="str">
        <f>VLOOKUP(A2205,'2'!$X:$AB,2,FALSE)</f>
        <v>Within a day</v>
      </c>
      <c r="F2205" s="144">
        <f>VLOOKUP($A2205,'2'!$X:$AB,3,FALSE)</f>
        <v>1</v>
      </c>
      <c r="G2205" s="144">
        <f>VLOOKUP($A2205,'2'!$X:$AB,4,FALSE)</f>
        <v>1</v>
      </c>
      <c r="H2205" s="343" t="str">
        <f>VLOOKUP($A2205,'2'!$X:$AB,5,FALSE)</f>
        <v>Yes</v>
      </c>
    </row>
    <row r="2206" spans="1:8" s="144" customFormat="1" ht="15">
      <c r="A2206" s="342">
        <v>2210</v>
      </c>
      <c r="B2206" s="144" t="s">
        <v>7172</v>
      </c>
      <c r="C2206" s="144" t="s">
        <v>7173</v>
      </c>
      <c r="D2206" s="144" t="s">
        <v>7171</v>
      </c>
      <c r="E2206" s="144" t="str">
        <f>VLOOKUP(A2206,'2'!$X:$AB,2,FALSE)</f>
        <v>Within a few hours</v>
      </c>
      <c r="F2206" s="144">
        <f>VLOOKUP($A2206,'2'!$X:$AB,3,FALSE)</f>
        <v>1</v>
      </c>
      <c r="G2206" s="144">
        <f>VLOOKUP($A2206,'2'!$X:$AB,4,FALSE)</f>
        <v>0.83</v>
      </c>
      <c r="H2206" s="343" t="str">
        <f>VLOOKUP($A2206,'2'!$X:$AB,5,FALSE)</f>
        <v>Yes</v>
      </c>
    </row>
    <row r="2207" spans="1:8" s="144" customFormat="1" ht="15">
      <c r="A2207" s="342">
        <v>2211</v>
      </c>
      <c r="B2207" s="144" t="s">
        <v>7174</v>
      </c>
      <c r="C2207" s="144" t="s">
        <v>7175</v>
      </c>
      <c r="D2207" s="144" t="s">
        <v>7171</v>
      </c>
      <c r="E2207" s="144" t="str">
        <f>VLOOKUP(A2207,'2'!$X:$AB,2,FALSE)</f>
        <v>Within an hour</v>
      </c>
      <c r="F2207" s="144">
        <f>VLOOKUP($A2207,'2'!$X:$AB,3,FALSE)</f>
        <v>0.99</v>
      </c>
      <c r="G2207" s="144">
        <f>VLOOKUP($A2207,'2'!$X:$AB,4,FALSE)</f>
        <v>0.96</v>
      </c>
      <c r="H2207" s="343" t="str">
        <f>VLOOKUP($A2207,'2'!$X:$AB,5,FALSE)</f>
        <v>Yes</v>
      </c>
    </row>
    <row r="2208" spans="1:8" s="144" customFormat="1" ht="15">
      <c r="A2208" s="342">
        <v>2212</v>
      </c>
      <c r="B2208" s="144" t="s">
        <v>7176</v>
      </c>
      <c r="C2208" s="144" t="s">
        <v>7177</v>
      </c>
      <c r="D2208" s="144" t="s">
        <v>7178</v>
      </c>
      <c r="E2208" s="144" t="str">
        <f>VLOOKUP(A2208,'2'!$X:$AB,2,FALSE)</f>
        <v>Within a few hours</v>
      </c>
      <c r="F2208" s="144">
        <f>VLOOKUP($A2208,'2'!$X:$AB,3,FALSE)</f>
        <v>0.83</v>
      </c>
      <c r="G2208" s="144">
        <f>VLOOKUP($A2208,'2'!$X:$AB,4,FALSE)</f>
        <v>0.85</v>
      </c>
      <c r="H2208" s="343" t="str">
        <f>VLOOKUP($A2208,'2'!$X:$AB,5,FALSE)</f>
        <v>No</v>
      </c>
    </row>
    <row r="2209" spans="1:8" s="144" customFormat="1" ht="15">
      <c r="A2209" s="342">
        <v>2213</v>
      </c>
      <c r="B2209" s="144" t="s">
        <v>7179</v>
      </c>
      <c r="C2209" s="144" t="s">
        <v>7180</v>
      </c>
      <c r="D2209" s="144" t="s">
        <v>7181</v>
      </c>
      <c r="E2209" s="144" t="str">
        <f>VLOOKUP(A2209,'2'!$X:$AB,2,FALSE)</f>
        <v>Within an hour</v>
      </c>
      <c r="F2209" s="144">
        <f>VLOOKUP($A2209,'2'!$X:$AB,3,FALSE)</f>
        <v>0.94</v>
      </c>
      <c r="G2209" s="144">
        <f>VLOOKUP($A2209,'2'!$X:$AB,4,FALSE)</f>
        <v>0.98</v>
      </c>
      <c r="H2209" s="343" t="str">
        <f>VLOOKUP($A2209,'2'!$X:$AB,5,FALSE)</f>
        <v>Yes</v>
      </c>
    </row>
    <row r="2210" spans="1:8" s="144" customFormat="1" ht="15">
      <c r="A2210" s="342">
        <v>2214</v>
      </c>
      <c r="B2210" s="144" t="s">
        <v>7182</v>
      </c>
      <c r="C2210" s="144" t="s">
        <v>7183</v>
      </c>
      <c r="D2210" s="144" t="s">
        <v>7184</v>
      </c>
      <c r="E2210" s="144" t="str">
        <f>VLOOKUP(A2210,'2'!$X:$AB,2,FALSE)</f>
        <v>Within an hour</v>
      </c>
      <c r="F2210" s="144">
        <f>VLOOKUP($A2210,'2'!$X:$AB,3,FALSE)</f>
        <v>1</v>
      </c>
      <c r="G2210" s="144">
        <f>VLOOKUP($A2210,'2'!$X:$AB,4,FALSE)</f>
        <v>0.99</v>
      </c>
      <c r="H2210" s="343" t="str">
        <f>VLOOKUP($A2210,'2'!$X:$AB,5,FALSE)</f>
        <v>No</v>
      </c>
    </row>
    <row r="2211" spans="1:8" s="144" customFormat="1" ht="15">
      <c r="A2211" s="342">
        <v>2215</v>
      </c>
      <c r="B2211" s="144" t="s">
        <v>7185</v>
      </c>
      <c r="C2211" s="144" t="s">
        <v>7186</v>
      </c>
      <c r="D2211" s="144" t="s">
        <v>7184</v>
      </c>
      <c r="E2211" s="144">
        <f>VLOOKUP(A2211,'2'!$X:$AB,2,FALSE)</f>
        <v>0</v>
      </c>
      <c r="F2211" s="144">
        <f>VLOOKUP($A2211,'2'!$X:$AB,3,FALSE)</f>
        <v>0</v>
      </c>
      <c r="G2211" s="144">
        <f>VLOOKUP($A2211,'2'!$X:$AB,4,FALSE)</f>
        <v>0</v>
      </c>
      <c r="H2211" s="343">
        <f>VLOOKUP($A2211,'2'!$X:$AB,5,FALSE)</f>
        <v>0</v>
      </c>
    </row>
    <row r="2212" spans="1:8" s="144" customFormat="1" ht="15">
      <c r="A2212" s="342">
        <v>2216</v>
      </c>
      <c r="B2212" s="144" t="s">
        <v>7187</v>
      </c>
      <c r="C2212" s="144" t="s">
        <v>7188</v>
      </c>
      <c r="D2212" s="144" t="s">
        <v>7184</v>
      </c>
      <c r="E2212" s="144">
        <f>VLOOKUP(A2212,'2'!$X:$AB,2,FALSE)</f>
        <v>0</v>
      </c>
      <c r="F2212" s="144">
        <f>VLOOKUP($A2212,'2'!$X:$AB,3,FALSE)</f>
        <v>0</v>
      </c>
      <c r="G2212" s="144">
        <f>VLOOKUP($A2212,'2'!$X:$AB,4,FALSE)</f>
        <v>0</v>
      </c>
      <c r="H2212" s="343">
        <f>VLOOKUP($A2212,'2'!$X:$AB,5,FALSE)</f>
        <v>0</v>
      </c>
    </row>
    <row r="2213" spans="1:8" s="144" customFormat="1" ht="15">
      <c r="A2213" s="342">
        <v>2217</v>
      </c>
      <c r="B2213" s="144" t="s">
        <v>7189</v>
      </c>
      <c r="C2213" s="144" t="s">
        <v>7190</v>
      </c>
      <c r="D2213" s="144" t="s">
        <v>7184</v>
      </c>
      <c r="E2213" s="144" t="str">
        <f>VLOOKUP(A2213,'2'!$X:$AB,2,FALSE)</f>
        <v>Within an hour</v>
      </c>
      <c r="F2213" s="144">
        <f>VLOOKUP($A2213,'2'!$X:$AB,3,FALSE)</f>
        <v>1</v>
      </c>
      <c r="G2213" s="144">
        <f>VLOOKUP($A2213,'2'!$X:$AB,4,FALSE)</f>
        <v>1</v>
      </c>
      <c r="H2213" s="343" t="str">
        <f>VLOOKUP($A2213,'2'!$X:$AB,5,FALSE)</f>
        <v>No</v>
      </c>
    </row>
    <row r="2214" spans="1:8" s="144" customFormat="1" ht="15">
      <c r="A2214" s="342">
        <v>2218</v>
      </c>
      <c r="B2214" s="144" t="s">
        <v>7191</v>
      </c>
      <c r="C2214" s="144" t="s">
        <v>7192</v>
      </c>
      <c r="D2214" s="144" t="s">
        <v>7184</v>
      </c>
      <c r="E2214" s="144" t="str">
        <f>VLOOKUP(A2214,'2'!$X:$AB,2,FALSE)</f>
        <v>Within an hour</v>
      </c>
      <c r="F2214" s="144">
        <f>VLOOKUP($A2214,'2'!$X:$AB,3,FALSE)</f>
        <v>1</v>
      </c>
      <c r="G2214" s="144">
        <f>VLOOKUP($A2214,'2'!$X:$AB,4,FALSE)</f>
        <v>0.56999999999999995</v>
      </c>
      <c r="H2214" s="343" t="str">
        <f>VLOOKUP($A2214,'2'!$X:$AB,5,FALSE)</f>
        <v>Yes</v>
      </c>
    </row>
    <row r="2215" spans="1:8" s="144" customFormat="1" ht="15">
      <c r="A2215" s="342">
        <v>2219</v>
      </c>
      <c r="B2215" s="144" t="s">
        <v>7193</v>
      </c>
      <c r="C2215" s="144" t="s">
        <v>7194</v>
      </c>
      <c r="D2215" s="144" t="s">
        <v>7184</v>
      </c>
      <c r="E2215" s="144" t="str">
        <f>VLOOKUP(A2215,'2'!$X:$AB,2,FALSE)</f>
        <v>Within a few hours</v>
      </c>
      <c r="F2215" s="144">
        <f>VLOOKUP($A2215,'2'!$X:$AB,3,FALSE)</f>
        <v>0.88</v>
      </c>
      <c r="G2215" s="144">
        <f>VLOOKUP($A2215,'2'!$X:$AB,4,FALSE)</f>
        <v>0.95</v>
      </c>
      <c r="H2215" s="343" t="str">
        <f>VLOOKUP($A2215,'2'!$X:$AB,5,FALSE)</f>
        <v>Yes</v>
      </c>
    </row>
    <row r="2216" spans="1:8" s="144" customFormat="1" ht="15">
      <c r="A2216" s="342">
        <v>2220</v>
      </c>
      <c r="B2216" s="144" t="s">
        <v>7195</v>
      </c>
      <c r="C2216" s="144" t="s">
        <v>7196</v>
      </c>
      <c r="D2216" s="144" t="s">
        <v>7197</v>
      </c>
      <c r="E2216" s="144" t="str">
        <f>VLOOKUP(A2216,'2'!$X:$AB,2,FALSE)</f>
        <v>Within an hour</v>
      </c>
      <c r="F2216" s="144">
        <f>VLOOKUP($A2216,'2'!$X:$AB,3,FALSE)</f>
        <v>1</v>
      </c>
      <c r="G2216" s="144">
        <f>VLOOKUP($A2216,'2'!$X:$AB,4,FALSE)</f>
        <v>0.92</v>
      </c>
      <c r="H2216" s="343" t="str">
        <f>VLOOKUP($A2216,'2'!$X:$AB,5,FALSE)</f>
        <v>Yes</v>
      </c>
    </row>
    <row r="2217" spans="1:8" s="144" customFormat="1" ht="15">
      <c r="A2217" s="342">
        <v>2221</v>
      </c>
      <c r="B2217" s="144" t="s">
        <v>7198</v>
      </c>
      <c r="C2217" s="144" t="s">
        <v>7199</v>
      </c>
      <c r="D2217" s="144" t="s">
        <v>7197</v>
      </c>
      <c r="E2217" s="144" t="str">
        <f>VLOOKUP(A2217,'2'!$X:$AB,2,FALSE)</f>
        <v>Within a few hours</v>
      </c>
      <c r="F2217" s="144">
        <f>VLOOKUP($A2217,'2'!$X:$AB,3,FALSE)</f>
        <v>1</v>
      </c>
      <c r="G2217" s="144">
        <f>VLOOKUP($A2217,'2'!$X:$AB,4,FALSE)</f>
        <v>0.75</v>
      </c>
      <c r="H2217" s="343" t="str">
        <f>VLOOKUP($A2217,'2'!$X:$AB,5,FALSE)</f>
        <v>No</v>
      </c>
    </row>
    <row r="2218" spans="1:8" s="144" customFormat="1" ht="15">
      <c r="A2218" s="342">
        <v>2222</v>
      </c>
      <c r="B2218" s="144" t="s">
        <v>7200</v>
      </c>
      <c r="C2218" s="144" t="s">
        <v>7201</v>
      </c>
      <c r="D2218" s="144" t="s">
        <v>7202</v>
      </c>
      <c r="E2218" s="144">
        <f>VLOOKUP(A2218,'2'!$X:$AB,2,FALSE)</f>
        <v>0</v>
      </c>
      <c r="F2218" s="144">
        <f>VLOOKUP($A2218,'2'!$X:$AB,3,FALSE)</f>
        <v>0</v>
      </c>
      <c r="G2218" s="144">
        <f>VLOOKUP($A2218,'2'!$X:$AB,4,FALSE)</f>
        <v>0</v>
      </c>
      <c r="H2218" s="343">
        <f>VLOOKUP($A2218,'2'!$X:$AB,5,FALSE)</f>
        <v>0</v>
      </c>
    </row>
    <row r="2219" spans="1:8" s="144" customFormat="1" ht="15">
      <c r="A2219" s="342">
        <v>2223</v>
      </c>
      <c r="B2219" s="144" t="s">
        <v>7203</v>
      </c>
      <c r="C2219" s="144" t="s">
        <v>7204</v>
      </c>
      <c r="D2219" s="144" t="s">
        <v>7202</v>
      </c>
      <c r="E2219" s="144">
        <f>VLOOKUP(A2219,'2'!$X:$AB,2,FALSE)</f>
        <v>0</v>
      </c>
      <c r="F2219" s="144">
        <f>VLOOKUP($A2219,'2'!$X:$AB,3,FALSE)</f>
        <v>0</v>
      </c>
      <c r="G2219" s="144">
        <f>VLOOKUP($A2219,'2'!$X:$AB,4,FALSE)</f>
        <v>0</v>
      </c>
      <c r="H2219" s="343">
        <f>VLOOKUP($A2219,'2'!$X:$AB,5,FALSE)</f>
        <v>0</v>
      </c>
    </row>
    <row r="2220" spans="1:8" s="144" customFormat="1" ht="15">
      <c r="A2220" s="342">
        <v>2224</v>
      </c>
      <c r="B2220" s="144" t="s">
        <v>7205</v>
      </c>
      <c r="C2220" s="144" t="s">
        <v>7206</v>
      </c>
      <c r="D2220" s="144" t="s">
        <v>7207</v>
      </c>
      <c r="E2220" s="144" t="str">
        <f>VLOOKUP(A2220,'2'!$X:$AB,2,FALSE)</f>
        <v>Within a few hours</v>
      </c>
      <c r="F2220" s="144">
        <f>VLOOKUP($A2220,'2'!$X:$AB,3,FALSE)</f>
        <v>0.8</v>
      </c>
      <c r="G2220" s="144">
        <f>VLOOKUP($A2220,'2'!$X:$AB,4,FALSE)</f>
        <v>0.94</v>
      </c>
      <c r="H2220" s="343" t="str">
        <f>VLOOKUP($A2220,'2'!$X:$AB,5,FALSE)</f>
        <v>No</v>
      </c>
    </row>
    <row r="2221" spans="1:8" s="144" customFormat="1" ht="15">
      <c r="A2221" s="342">
        <v>2225</v>
      </c>
      <c r="B2221" s="144" t="s">
        <v>7208</v>
      </c>
      <c r="C2221" s="144" t="s">
        <v>7209</v>
      </c>
      <c r="D2221" s="144" t="s">
        <v>7210</v>
      </c>
      <c r="E2221" s="144" t="str">
        <f>VLOOKUP(A2221,'2'!$X:$AB,2,FALSE)</f>
        <v>Within an hour</v>
      </c>
      <c r="F2221" s="144">
        <f>VLOOKUP($A2221,'2'!$X:$AB,3,FALSE)</f>
        <v>1</v>
      </c>
      <c r="G2221" s="144">
        <f>VLOOKUP($A2221,'2'!$X:$AB,4,FALSE)</f>
        <v>1</v>
      </c>
      <c r="H2221" s="343" t="str">
        <f>VLOOKUP($A2221,'2'!$X:$AB,5,FALSE)</f>
        <v>Yes</v>
      </c>
    </row>
    <row r="2222" spans="1:8" s="144" customFormat="1" ht="15">
      <c r="A2222" s="342">
        <v>2226</v>
      </c>
      <c r="B2222" s="144" t="s">
        <v>7211</v>
      </c>
      <c r="C2222" s="144" t="s">
        <v>7212</v>
      </c>
      <c r="D2222" s="144" t="s">
        <v>7210</v>
      </c>
      <c r="E2222" s="144" t="str">
        <f>VLOOKUP(A2222,'2'!$X:$AB,2,FALSE)</f>
        <v>Within a day</v>
      </c>
      <c r="F2222" s="144">
        <f>VLOOKUP($A2222,'2'!$X:$AB,3,FALSE)</f>
        <v>1</v>
      </c>
      <c r="G2222" s="144">
        <f>VLOOKUP($A2222,'2'!$X:$AB,4,FALSE)</f>
        <v>0</v>
      </c>
      <c r="H2222" s="343" t="str">
        <f>VLOOKUP($A2222,'2'!$X:$AB,5,FALSE)</f>
        <v>No</v>
      </c>
    </row>
    <row r="2223" spans="1:8" s="144" customFormat="1" ht="15">
      <c r="A2223" s="342">
        <v>2227</v>
      </c>
      <c r="B2223" s="144" t="s">
        <v>7213</v>
      </c>
      <c r="C2223" s="144" t="s">
        <v>7214</v>
      </c>
      <c r="D2223" s="144" t="s">
        <v>7210</v>
      </c>
      <c r="E2223" s="144" t="str">
        <f>VLOOKUP(A2223,'2'!$X:$AB,2,FALSE)</f>
        <v>Within an hour</v>
      </c>
      <c r="F2223" s="144">
        <f>VLOOKUP($A2223,'2'!$X:$AB,3,FALSE)</f>
        <v>1</v>
      </c>
      <c r="G2223" s="144">
        <f>VLOOKUP($A2223,'2'!$X:$AB,4,FALSE)</f>
        <v>1</v>
      </c>
      <c r="H2223" s="343" t="str">
        <f>VLOOKUP($A2223,'2'!$X:$AB,5,FALSE)</f>
        <v>Yes</v>
      </c>
    </row>
    <row r="2224" spans="1:8" s="144" customFormat="1" ht="15">
      <c r="A2224" s="342">
        <v>2228</v>
      </c>
      <c r="B2224" s="144" t="s">
        <v>7215</v>
      </c>
      <c r="C2224" s="144" t="s">
        <v>7216</v>
      </c>
      <c r="D2224" s="144" t="s">
        <v>7217</v>
      </c>
      <c r="E2224" s="144" t="str">
        <f>VLOOKUP(A2224,'2'!$X:$AB,2,FALSE)</f>
        <v>Within an hour</v>
      </c>
      <c r="F2224" s="144">
        <f>VLOOKUP($A2224,'2'!$X:$AB,3,FALSE)</f>
        <v>1</v>
      </c>
      <c r="G2224" s="144">
        <f>VLOOKUP($A2224,'2'!$X:$AB,4,FALSE)</f>
        <v>0.98</v>
      </c>
      <c r="H2224" s="343" t="str">
        <f>VLOOKUP($A2224,'2'!$X:$AB,5,FALSE)</f>
        <v>Yes</v>
      </c>
    </row>
    <row r="2225" spans="1:8" s="144" customFormat="1" ht="15">
      <c r="A2225" s="342">
        <v>2229</v>
      </c>
      <c r="B2225" s="144" t="s">
        <v>7218</v>
      </c>
      <c r="C2225" s="144" t="s">
        <v>7219</v>
      </c>
      <c r="D2225" s="144" t="s">
        <v>7220</v>
      </c>
      <c r="E2225" s="144" t="str">
        <f>VLOOKUP(A2225,'2'!$X:$AB,2,FALSE)</f>
        <v>Within an hour</v>
      </c>
      <c r="F2225" s="144">
        <f>VLOOKUP($A2225,'2'!$X:$AB,3,FALSE)</f>
        <v>1</v>
      </c>
      <c r="G2225" s="144">
        <f>VLOOKUP($A2225,'2'!$X:$AB,4,FALSE)</f>
        <v>0.99</v>
      </c>
      <c r="H2225" s="343" t="str">
        <f>VLOOKUP($A2225,'2'!$X:$AB,5,FALSE)</f>
        <v>Yes</v>
      </c>
    </row>
    <row r="2226" spans="1:8" s="144" customFormat="1" ht="15">
      <c r="A2226" s="342">
        <v>2230</v>
      </c>
      <c r="B2226" s="144" t="s">
        <v>7221</v>
      </c>
      <c r="C2226" s="144" t="s">
        <v>7222</v>
      </c>
      <c r="D2226" s="144" t="s">
        <v>7223</v>
      </c>
      <c r="E2226" s="144" t="str">
        <f>VLOOKUP(A2226,'2'!$X:$AB,2,FALSE)</f>
        <v>Within an hour</v>
      </c>
      <c r="F2226" s="144">
        <f>VLOOKUP($A2226,'2'!$X:$AB,3,FALSE)</f>
        <v>0.98</v>
      </c>
      <c r="G2226" s="144">
        <f>VLOOKUP($A2226,'2'!$X:$AB,4,FALSE)</f>
        <v>0.81</v>
      </c>
      <c r="H2226" s="343" t="str">
        <f>VLOOKUP($A2226,'2'!$X:$AB,5,FALSE)</f>
        <v>Yes</v>
      </c>
    </row>
    <row r="2227" spans="1:8" s="144" customFormat="1" ht="15">
      <c r="A2227" s="342">
        <v>2231</v>
      </c>
      <c r="B2227" s="144" t="s">
        <v>7224</v>
      </c>
      <c r="C2227" s="144" t="s">
        <v>7225</v>
      </c>
      <c r="D2227" s="144" t="s">
        <v>7223</v>
      </c>
      <c r="E2227" s="144">
        <f>VLOOKUP(A2227,'2'!$X:$AB,2,FALSE)</f>
        <v>0</v>
      </c>
      <c r="F2227" s="144">
        <f>VLOOKUP($A2227,'2'!$X:$AB,3,FALSE)</f>
        <v>0</v>
      </c>
      <c r="G2227" s="144">
        <f>VLOOKUP($A2227,'2'!$X:$AB,4,FALSE)</f>
        <v>0</v>
      </c>
      <c r="H2227" s="343">
        <f>VLOOKUP($A2227,'2'!$X:$AB,5,FALSE)</f>
        <v>0</v>
      </c>
    </row>
    <row r="2228" spans="1:8" s="144" customFormat="1" ht="15">
      <c r="A2228" s="342">
        <v>2232</v>
      </c>
      <c r="B2228" s="144" t="s">
        <v>7226</v>
      </c>
      <c r="C2228" s="144" t="s">
        <v>7227</v>
      </c>
      <c r="D2228" s="144" t="s">
        <v>7228</v>
      </c>
      <c r="E2228" s="144" t="str">
        <f>VLOOKUP(A2228,'2'!$X:$AB,2,FALSE)</f>
        <v>Within an hour</v>
      </c>
      <c r="F2228" s="144">
        <f>VLOOKUP($A2228,'2'!$X:$AB,3,FALSE)</f>
        <v>0.88</v>
      </c>
      <c r="G2228" s="144">
        <f>VLOOKUP($A2228,'2'!$X:$AB,4,FALSE)</f>
        <v>0.5</v>
      </c>
      <c r="H2228" s="343" t="str">
        <f>VLOOKUP($A2228,'2'!$X:$AB,5,FALSE)</f>
        <v>No</v>
      </c>
    </row>
    <row r="2229" spans="1:8" s="144" customFormat="1" ht="15">
      <c r="A2229" s="342">
        <v>2233</v>
      </c>
      <c r="B2229" s="144" t="s">
        <v>7229</v>
      </c>
      <c r="C2229" s="144" t="s">
        <v>7230</v>
      </c>
      <c r="D2229" s="144" t="s">
        <v>7231</v>
      </c>
      <c r="E2229" s="144" t="str">
        <f>VLOOKUP(A2229,'2'!$X:$AB,2,FALSE)</f>
        <v>Within an hour</v>
      </c>
      <c r="F2229" s="144">
        <f>VLOOKUP($A2229,'2'!$X:$AB,3,FALSE)</f>
        <v>1</v>
      </c>
      <c r="G2229" s="144">
        <f>VLOOKUP($A2229,'2'!$X:$AB,4,FALSE)</f>
        <v>1</v>
      </c>
      <c r="H2229" s="343" t="str">
        <f>VLOOKUP($A2229,'2'!$X:$AB,5,FALSE)</f>
        <v>Yes</v>
      </c>
    </row>
    <row r="2230" spans="1:8" s="144" customFormat="1" ht="15">
      <c r="A2230" s="342">
        <v>2234</v>
      </c>
      <c r="B2230" s="144" t="s">
        <v>7232</v>
      </c>
      <c r="C2230" s="144" t="s">
        <v>7233</v>
      </c>
      <c r="D2230" s="144" t="s">
        <v>7231</v>
      </c>
      <c r="E2230" s="144" t="str">
        <f>VLOOKUP(A2230,'2'!$X:$AB,2,FALSE)</f>
        <v>Within an hour</v>
      </c>
      <c r="F2230" s="144">
        <f>VLOOKUP($A2230,'2'!$X:$AB,3,FALSE)</f>
        <v>1</v>
      </c>
      <c r="G2230" s="144">
        <f>VLOOKUP($A2230,'2'!$X:$AB,4,FALSE)</f>
        <v>1</v>
      </c>
      <c r="H2230" s="343" t="str">
        <f>VLOOKUP($A2230,'2'!$X:$AB,5,FALSE)</f>
        <v>No</v>
      </c>
    </row>
    <row r="2231" spans="1:8" s="144" customFormat="1" ht="15">
      <c r="A2231" s="342">
        <v>2235</v>
      </c>
      <c r="B2231" s="144" t="s">
        <v>7234</v>
      </c>
      <c r="C2231" s="144" t="s">
        <v>7235</v>
      </c>
      <c r="D2231" s="144" t="s">
        <v>7231</v>
      </c>
      <c r="E2231" s="144" t="str">
        <f>VLOOKUP(A2231,'2'!$X:$AB,2,FALSE)</f>
        <v>Within a day</v>
      </c>
      <c r="F2231" s="144">
        <f>VLOOKUP($A2231,'2'!$X:$AB,3,FALSE)</f>
        <v>0.56000000000000005</v>
      </c>
      <c r="G2231" s="144">
        <f>VLOOKUP($A2231,'2'!$X:$AB,4,FALSE)</f>
        <v>0.48</v>
      </c>
      <c r="H2231" s="343" t="str">
        <f>VLOOKUP($A2231,'2'!$X:$AB,5,FALSE)</f>
        <v>No</v>
      </c>
    </row>
    <row r="2232" spans="1:8" s="144" customFormat="1" ht="15">
      <c r="A2232" s="342">
        <v>2236</v>
      </c>
      <c r="B2232" s="144" t="s">
        <v>7236</v>
      </c>
      <c r="C2232" s="144" t="s">
        <v>7237</v>
      </c>
      <c r="D2232" s="144" t="s">
        <v>7238</v>
      </c>
      <c r="E2232" s="144" t="str">
        <f>VLOOKUP(A2232,'2'!$X:$AB,2,FALSE)</f>
        <v>Within an hour</v>
      </c>
      <c r="F2232" s="144">
        <f>VLOOKUP($A2232,'2'!$X:$AB,3,FALSE)</f>
        <v>1</v>
      </c>
      <c r="G2232" s="144">
        <f>VLOOKUP($A2232,'2'!$X:$AB,4,FALSE)</f>
        <v>0.99</v>
      </c>
      <c r="H2232" s="343" t="str">
        <f>VLOOKUP($A2232,'2'!$X:$AB,5,FALSE)</f>
        <v>Yes</v>
      </c>
    </row>
    <row r="2233" spans="1:8" s="144" customFormat="1" ht="15">
      <c r="A2233" s="342">
        <v>2237</v>
      </c>
      <c r="B2233" s="144" t="s">
        <v>7239</v>
      </c>
      <c r="C2233" s="144" t="s">
        <v>7240</v>
      </c>
      <c r="D2233" s="144" t="s">
        <v>7238</v>
      </c>
      <c r="E2233" s="144">
        <f>VLOOKUP(A2233,'2'!$X:$AB,2,FALSE)</f>
        <v>0</v>
      </c>
      <c r="F2233" s="144">
        <f>VLOOKUP($A2233,'2'!$X:$AB,3,FALSE)</f>
        <v>0</v>
      </c>
      <c r="G2233" s="144">
        <f>VLOOKUP($A2233,'2'!$X:$AB,4,FALSE)</f>
        <v>0</v>
      </c>
      <c r="H2233" s="343">
        <f>VLOOKUP($A2233,'2'!$X:$AB,5,FALSE)</f>
        <v>0</v>
      </c>
    </row>
    <row r="2234" spans="1:8" s="144" customFormat="1" ht="15">
      <c r="A2234" s="342">
        <v>2238</v>
      </c>
      <c r="B2234" s="144" t="s">
        <v>7241</v>
      </c>
      <c r="C2234" s="144" t="s">
        <v>7242</v>
      </c>
      <c r="D2234" s="144" t="s">
        <v>7238</v>
      </c>
      <c r="E2234" s="144" t="str">
        <f>VLOOKUP(A2234,'2'!$X:$AB,2,FALSE)</f>
        <v>Within a day</v>
      </c>
      <c r="F2234" s="144">
        <f>VLOOKUP($A2234,'2'!$X:$AB,3,FALSE)</f>
        <v>1</v>
      </c>
      <c r="G2234" s="144">
        <f>VLOOKUP($A2234,'2'!$X:$AB,4,FALSE)</f>
        <v>0.39</v>
      </c>
      <c r="H2234" s="343" t="str">
        <f>VLOOKUP($A2234,'2'!$X:$AB,5,FALSE)</f>
        <v>No</v>
      </c>
    </row>
    <row r="2235" spans="1:8" s="144" customFormat="1" ht="15">
      <c r="A2235" s="342">
        <v>2239</v>
      </c>
      <c r="B2235" s="144" t="s">
        <v>7243</v>
      </c>
      <c r="C2235" s="144" t="s">
        <v>7244</v>
      </c>
      <c r="D2235" s="144" t="s">
        <v>7245</v>
      </c>
      <c r="E2235" s="144" t="str">
        <f>VLOOKUP(A2235,'2'!$X:$AB,2,FALSE)</f>
        <v>Within a day</v>
      </c>
      <c r="F2235" s="144">
        <f>VLOOKUP($A2235,'2'!$X:$AB,3,FALSE)</f>
        <v>1</v>
      </c>
      <c r="G2235" s="144">
        <f>VLOOKUP($A2235,'2'!$X:$AB,4,FALSE)</f>
        <v>0.89</v>
      </c>
      <c r="H2235" s="343" t="str">
        <f>VLOOKUP($A2235,'2'!$X:$AB,5,FALSE)</f>
        <v>Yes</v>
      </c>
    </row>
    <row r="2236" spans="1:8" s="144" customFormat="1" ht="15">
      <c r="A2236" s="342">
        <v>2240</v>
      </c>
      <c r="B2236" s="144" t="s">
        <v>7246</v>
      </c>
      <c r="C2236" s="144" t="s">
        <v>7247</v>
      </c>
      <c r="D2236" s="144" t="s">
        <v>7248</v>
      </c>
      <c r="E2236" s="144" t="str">
        <f>VLOOKUP(A2236,'2'!$X:$AB,2,FALSE)</f>
        <v>Within an hour</v>
      </c>
      <c r="F2236" s="144">
        <f>VLOOKUP($A2236,'2'!$X:$AB,3,FALSE)</f>
        <v>1</v>
      </c>
      <c r="G2236" s="144">
        <f>VLOOKUP($A2236,'2'!$X:$AB,4,FALSE)</f>
        <v>0.87</v>
      </c>
      <c r="H2236" s="343" t="str">
        <f>VLOOKUP($A2236,'2'!$X:$AB,5,FALSE)</f>
        <v>Yes</v>
      </c>
    </row>
    <row r="2237" spans="1:8" s="144" customFormat="1" ht="15">
      <c r="A2237" s="342">
        <v>2241</v>
      </c>
      <c r="B2237" s="144" t="s">
        <v>7249</v>
      </c>
      <c r="C2237" s="144" t="s">
        <v>7250</v>
      </c>
      <c r="D2237" s="144" t="s">
        <v>7248</v>
      </c>
      <c r="E2237" s="144" t="str">
        <f>VLOOKUP(A2237,'2'!$X:$AB,2,FALSE)</f>
        <v>Within an hour</v>
      </c>
      <c r="F2237" s="144">
        <f>VLOOKUP($A2237,'2'!$X:$AB,3,FALSE)</f>
        <v>1</v>
      </c>
      <c r="G2237" s="144">
        <f>VLOOKUP($A2237,'2'!$X:$AB,4,FALSE)</f>
        <v>1</v>
      </c>
      <c r="H2237" s="343" t="str">
        <f>VLOOKUP($A2237,'2'!$X:$AB,5,FALSE)</f>
        <v>No</v>
      </c>
    </row>
    <row r="2238" spans="1:8" s="144" customFormat="1" ht="15">
      <c r="A2238" s="342">
        <v>2242</v>
      </c>
      <c r="B2238" s="144" t="s">
        <v>7251</v>
      </c>
      <c r="C2238" s="144" t="s">
        <v>7252</v>
      </c>
      <c r="D2238" s="144" t="s">
        <v>7253</v>
      </c>
      <c r="E2238" s="144" t="str">
        <f>VLOOKUP(A2238,'2'!$X:$AB,2,FALSE)</f>
        <v>Within an hour</v>
      </c>
      <c r="F2238" s="144">
        <f>VLOOKUP($A2238,'2'!$X:$AB,3,FALSE)</f>
        <v>1</v>
      </c>
      <c r="G2238" s="144">
        <f>VLOOKUP($A2238,'2'!$X:$AB,4,FALSE)</f>
        <v>0.71</v>
      </c>
      <c r="H2238" s="343" t="str">
        <f>VLOOKUP($A2238,'2'!$X:$AB,5,FALSE)</f>
        <v>No</v>
      </c>
    </row>
    <row r="2239" spans="1:8" s="144" customFormat="1" ht="15">
      <c r="A2239" s="342">
        <v>2243</v>
      </c>
      <c r="B2239" s="144" t="s">
        <v>7254</v>
      </c>
      <c r="C2239" s="144" t="s">
        <v>7255</v>
      </c>
      <c r="D2239" s="144" t="s">
        <v>7253</v>
      </c>
      <c r="E2239" s="144" t="str">
        <f>VLOOKUP(A2239,'2'!$X:$AB,2,FALSE)</f>
        <v>Within an hour</v>
      </c>
      <c r="F2239" s="144">
        <f>VLOOKUP($A2239,'2'!$X:$AB,3,FALSE)</f>
        <v>1</v>
      </c>
      <c r="G2239" s="144">
        <f>VLOOKUP($A2239,'2'!$X:$AB,4,FALSE)</f>
        <v>0.91</v>
      </c>
      <c r="H2239" s="343" t="str">
        <f>VLOOKUP($A2239,'2'!$X:$AB,5,FALSE)</f>
        <v>Yes</v>
      </c>
    </row>
    <row r="2240" spans="1:8" s="144" customFormat="1" ht="15">
      <c r="A2240" s="342">
        <v>2244</v>
      </c>
      <c r="B2240" s="144" t="s">
        <v>7256</v>
      </c>
      <c r="C2240" s="144" t="s">
        <v>7257</v>
      </c>
      <c r="D2240" s="144" t="s">
        <v>7253</v>
      </c>
      <c r="E2240" s="144" t="str">
        <f>VLOOKUP(A2240,'2'!$X:$AB,2,FALSE)</f>
        <v>Within a few hours</v>
      </c>
      <c r="F2240" s="144">
        <f>VLOOKUP($A2240,'2'!$X:$AB,3,FALSE)</f>
        <v>1</v>
      </c>
      <c r="G2240" s="144">
        <f>VLOOKUP($A2240,'2'!$X:$AB,4,FALSE)</f>
        <v>1</v>
      </c>
      <c r="H2240" s="343" t="str">
        <f>VLOOKUP($A2240,'2'!$X:$AB,5,FALSE)</f>
        <v>No</v>
      </c>
    </row>
    <row r="2241" spans="1:8" s="144" customFormat="1" ht="15">
      <c r="A2241" s="342">
        <v>2245</v>
      </c>
      <c r="B2241" s="144" t="s">
        <v>7258</v>
      </c>
      <c r="C2241" s="144" t="s">
        <v>7259</v>
      </c>
      <c r="D2241" s="144" t="s">
        <v>7260</v>
      </c>
      <c r="E2241" s="144" t="str">
        <f>VLOOKUP(A2241,'2'!$X:$AB,2,FALSE)</f>
        <v>Within an hour</v>
      </c>
      <c r="F2241" s="144">
        <f>VLOOKUP($A2241,'2'!$X:$AB,3,FALSE)</f>
        <v>1</v>
      </c>
      <c r="G2241" s="144">
        <f>VLOOKUP($A2241,'2'!$X:$AB,4,FALSE)</f>
        <v>1</v>
      </c>
      <c r="H2241" s="343" t="str">
        <f>VLOOKUP($A2241,'2'!$X:$AB,5,FALSE)</f>
        <v>No</v>
      </c>
    </row>
    <row r="2242" spans="1:8" s="144" customFormat="1" ht="15">
      <c r="A2242" s="342">
        <v>2246</v>
      </c>
      <c r="B2242" s="144" t="s">
        <v>7261</v>
      </c>
      <c r="C2242" s="144" t="s">
        <v>7262</v>
      </c>
      <c r="D2242" s="144" t="s">
        <v>7263</v>
      </c>
      <c r="E2242" s="144" t="str">
        <f>VLOOKUP(A2242,'2'!$X:$AB,2,FALSE)</f>
        <v>Within a few hours</v>
      </c>
      <c r="F2242" s="144">
        <f>VLOOKUP($A2242,'2'!$X:$AB,3,FALSE)</f>
        <v>1</v>
      </c>
      <c r="G2242" s="144">
        <f>VLOOKUP($A2242,'2'!$X:$AB,4,FALSE)</f>
        <v>0.79</v>
      </c>
      <c r="H2242" s="343" t="str">
        <f>VLOOKUP($A2242,'2'!$X:$AB,5,FALSE)</f>
        <v>Yes</v>
      </c>
    </row>
    <row r="2243" spans="1:8" s="144" customFormat="1" ht="15">
      <c r="A2243" s="342">
        <v>2247</v>
      </c>
      <c r="B2243" s="144" t="s">
        <v>7264</v>
      </c>
      <c r="C2243" s="144" t="s">
        <v>7265</v>
      </c>
      <c r="D2243" s="144" t="s">
        <v>7266</v>
      </c>
      <c r="E2243" s="144" t="str">
        <f>VLOOKUP(A2243,'2'!$X:$AB,2,FALSE)</f>
        <v>Within an hour</v>
      </c>
      <c r="F2243" s="144">
        <f>VLOOKUP($A2243,'2'!$X:$AB,3,FALSE)</f>
        <v>1</v>
      </c>
      <c r="G2243" s="144">
        <f>VLOOKUP($A2243,'2'!$X:$AB,4,FALSE)</f>
        <v>0.82</v>
      </c>
      <c r="H2243" s="343" t="str">
        <f>VLOOKUP($A2243,'2'!$X:$AB,5,FALSE)</f>
        <v>Yes</v>
      </c>
    </row>
    <row r="2244" spans="1:8" s="144" customFormat="1" ht="15">
      <c r="A2244" s="342">
        <v>2248</v>
      </c>
      <c r="B2244" s="144" t="s">
        <v>7267</v>
      </c>
      <c r="C2244" s="144" t="s">
        <v>7268</v>
      </c>
      <c r="D2244" s="144" t="s">
        <v>7269</v>
      </c>
      <c r="E2244" s="144" t="str">
        <f>VLOOKUP(A2244,'2'!$X:$AB,2,FALSE)</f>
        <v>Within a day</v>
      </c>
      <c r="F2244" s="144">
        <f>VLOOKUP($A2244,'2'!$X:$AB,3,FALSE)</f>
        <v>1</v>
      </c>
      <c r="G2244" s="144">
        <f>VLOOKUP($A2244,'2'!$X:$AB,4,FALSE)</f>
        <v>0.92</v>
      </c>
      <c r="H2244" s="343" t="str">
        <f>VLOOKUP($A2244,'2'!$X:$AB,5,FALSE)</f>
        <v>No</v>
      </c>
    </row>
    <row r="2245" spans="1:8" s="144" customFormat="1" ht="15">
      <c r="A2245" s="342">
        <v>2249</v>
      </c>
      <c r="B2245" s="144" t="s">
        <v>7270</v>
      </c>
      <c r="C2245" s="144" t="s">
        <v>7271</v>
      </c>
      <c r="D2245" s="144" t="s">
        <v>7272</v>
      </c>
      <c r="E2245" s="144" t="str">
        <f>VLOOKUP(A2245,'2'!$X:$AB,2,FALSE)</f>
        <v>Within an hour</v>
      </c>
      <c r="F2245" s="144">
        <f>VLOOKUP($A2245,'2'!$X:$AB,3,FALSE)</f>
        <v>1</v>
      </c>
      <c r="G2245" s="144">
        <f>VLOOKUP($A2245,'2'!$X:$AB,4,FALSE)</f>
        <v>1</v>
      </c>
      <c r="H2245" s="343" t="str">
        <f>VLOOKUP($A2245,'2'!$X:$AB,5,FALSE)</f>
        <v>Yes</v>
      </c>
    </row>
    <row r="2246" spans="1:8" s="144" customFormat="1" ht="15">
      <c r="A2246" s="342">
        <v>2250</v>
      </c>
      <c r="B2246" s="144" t="s">
        <v>7273</v>
      </c>
      <c r="C2246" s="144" t="s">
        <v>7274</v>
      </c>
      <c r="D2246" s="144" t="s">
        <v>7272</v>
      </c>
      <c r="E2246" s="144">
        <f>VLOOKUP(A2246,'2'!$X:$AB,2,FALSE)</f>
        <v>0</v>
      </c>
      <c r="F2246" s="144">
        <f>VLOOKUP($A2246,'2'!$X:$AB,3,FALSE)</f>
        <v>0</v>
      </c>
      <c r="G2246" s="144">
        <f>VLOOKUP($A2246,'2'!$X:$AB,4,FALSE)</f>
        <v>0</v>
      </c>
      <c r="H2246" s="343">
        <f>VLOOKUP($A2246,'2'!$X:$AB,5,FALSE)</f>
        <v>0</v>
      </c>
    </row>
    <row r="2247" spans="1:8" s="144" customFormat="1" ht="15">
      <c r="A2247" s="342">
        <v>2251</v>
      </c>
      <c r="B2247" s="144" t="s">
        <v>7275</v>
      </c>
      <c r="C2247" s="144" t="s">
        <v>7276</v>
      </c>
      <c r="D2247" s="144" t="s">
        <v>7272</v>
      </c>
      <c r="E2247" s="144">
        <f>VLOOKUP(A2247,'2'!$X:$AB,2,FALSE)</f>
        <v>0</v>
      </c>
      <c r="F2247" s="144">
        <f>VLOOKUP($A2247,'2'!$X:$AB,3,FALSE)</f>
        <v>0</v>
      </c>
      <c r="G2247" s="144">
        <f>VLOOKUP($A2247,'2'!$X:$AB,4,FALSE)</f>
        <v>0</v>
      </c>
      <c r="H2247" s="343">
        <f>VLOOKUP($A2247,'2'!$X:$AB,5,FALSE)</f>
        <v>0</v>
      </c>
    </row>
    <row r="2248" spans="1:8" s="144" customFormat="1" ht="15">
      <c r="A2248" s="342">
        <v>2252</v>
      </c>
      <c r="B2248" s="144" t="s">
        <v>7277</v>
      </c>
      <c r="C2248" s="144" t="s">
        <v>7278</v>
      </c>
      <c r="D2248" s="144" t="s">
        <v>7272</v>
      </c>
      <c r="E2248" s="144" t="str">
        <f>VLOOKUP(A2248,'2'!$X:$AB,2,FALSE)</f>
        <v>Within a few hours</v>
      </c>
      <c r="F2248" s="144">
        <f>VLOOKUP($A2248,'2'!$X:$AB,3,FALSE)</f>
        <v>1</v>
      </c>
      <c r="G2248" s="144">
        <f>VLOOKUP($A2248,'2'!$X:$AB,4,FALSE)</f>
        <v>0.86</v>
      </c>
      <c r="H2248" s="343" t="str">
        <f>VLOOKUP($A2248,'2'!$X:$AB,5,FALSE)</f>
        <v>Yes</v>
      </c>
    </row>
    <row r="2249" spans="1:8" s="144" customFormat="1" ht="15">
      <c r="A2249" s="342">
        <v>2253</v>
      </c>
      <c r="B2249" s="144" t="s">
        <v>7279</v>
      </c>
      <c r="C2249" s="144" t="s">
        <v>7280</v>
      </c>
      <c r="D2249" s="144" t="s">
        <v>7272</v>
      </c>
      <c r="E2249" s="144">
        <f>VLOOKUP(A2249,'2'!$X:$AB,2,FALSE)</f>
        <v>0</v>
      </c>
      <c r="F2249" s="144">
        <f>VLOOKUP($A2249,'2'!$X:$AB,3,FALSE)</f>
        <v>0</v>
      </c>
      <c r="G2249" s="144">
        <f>VLOOKUP($A2249,'2'!$X:$AB,4,FALSE)</f>
        <v>0</v>
      </c>
      <c r="H2249" s="343">
        <f>VLOOKUP($A2249,'2'!$X:$AB,5,FALSE)</f>
        <v>0</v>
      </c>
    </row>
    <row r="2250" spans="1:8" s="144" customFormat="1" ht="15">
      <c r="A2250" s="342">
        <v>2254</v>
      </c>
      <c r="B2250" s="144" t="s">
        <v>7281</v>
      </c>
      <c r="C2250" s="144" t="s">
        <v>7282</v>
      </c>
      <c r="D2250" s="144" t="s">
        <v>7283</v>
      </c>
      <c r="E2250" s="144" t="str">
        <f>VLOOKUP(A2250,'2'!$X:$AB,2,FALSE)</f>
        <v>Within an hour</v>
      </c>
      <c r="F2250" s="144">
        <f>VLOOKUP($A2250,'2'!$X:$AB,3,FALSE)</f>
        <v>1</v>
      </c>
      <c r="G2250" s="144">
        <f>VLOOKUP($A2250,'2'!$X:$AB,4,FALSE)</f>
        <v>1</v>
      </c>
      <c r="H2250" s="343" t="str">
        <f>VLOOKUP($A2250,'2'!$X:$AB,5,FALSE)</f>
        <v>Yes</v>
      </c>
    </row>
    <row r="2251" spans="1:8" s="144" customFormat="1" ht="15">
      <c r="A2251" s="342">
        <v>2255</v>
      </c>
      <c r="B2251" s="144" t="s">
        <v>7284</v>
      </c>
      <c r="C2251" s="144" t="s">
        <v>7285</v>
      </c>
      <c r="D2251" s="144" t="s">
        <v>7283</v>
      </c>
      <c r="E2251" s="144">
        <f>VLOOKUP(A2251,'2'!$X:$AB,2,FALSE)</f>
        <v>0</v>
      </c>
      <c r="F2251" s="144">
        <f>VLOOKUP($A2251,'2'!$X:$AB,3,FALSE)</f>
        <v>0</v>
      </c>
      <c r="G2251" s="144">
        <f>VLOOKUP($A2251,'2'!$X:$AB,4,FALSE)</f>
        <v>0</v>
      </c>
      <c r="H2251" s="343">
        <f>VLOOKUP($A2251,'2'!$X:$AB,5,FALSE)</f>
        <v>0</v>
      </c>
    </row>
    <row r="2252" spans="1:8" s="144" customFormat="1" ht="15">
      <c r="A2252" s="342">
        <v>2256</v>
      </c>
      <c r="B2252" s="144" t="s">
        <v>7286</v>
      </c>
      <c r="C2252" s="144" t="s">
        <v>7287</v>
      </c>
      <c r="D2252" s="144" t="s">
        <v>7283</v>
      </c>
      <c r="E2252" s="144">
        <f>VLOOKUP(A2252,'2'!$X:$AB,2,FALSE)</f>
        <v>0</v>
      </c>
      <c r="F2252" s="144">
        <f>VLOOKUP($A2252,'2'!$X:$AB,3,FALSE)</f>
        <v>0</v>
      </c>
      <c r="G2252" s="144">
        <f>VLOOKUP($A2252,'2'!$X:$AB,4,FALSE)</f>
        <v>0</v>
      </c>
      <c r="H2252" s="343">
        <f>VLOOKUP($A2252,'2'!$X:$AB,5,FALSE)</f>
        <v>0</v>
      </c>
    </row>
    <row r="2253" spans="1:8" s="144" customFormat="1" ht="15">
      <c r="A2253" s="342">
        <v>2257</v>
      </c>
      <c r="B2253" s="144" t="s">
        <v>7288</v>
      </c>
      <c r="C2253" s="144" t="s">
        <v>7289</v>
      </c>
      <c r="D2253" s="144" t="s">
        <v>7290</v>
      </c>
      <c r="E2253" s="144" t="str">
        <f>VLOOKUP(A2253,'2'!$X:$AB,2,FALSE)</f>
        <v>Within an hour</v>
      </c>
      <c r="F2253" s="144">
        <f>VLOOKUP($A2253,'2'!$X:$AB,3,FALSE)</f>
        <v>1</v>
      </c>
      <c r="G2253" s="144">
        <f>VLOOKUP($A2253,'2'!$X:$AB,4,FALSE)</f>
        <v>1</v>
      </c>
      <c r="H2253" s="343" t="str">
        <f>VLOOKUP($A2253,'2'!$X:$AB,5,FALSE)</f>
        <v>Yes</v>
      </c>
    </row>
    <row r="2254" spans="1:8" s="144" customFormat="1" ht="15">
      <c r="A2254" s="342">
        <v>2258</v>
      </c>
      <c r="B2254" s="144" t="s">
        <v>7291</v>
      </c>
      <c r="C2254" s="144" t="s">
        <v>7292</v>
      </c>
      <c r="D2254" s="144" t="s">
        <v>7290</v>
      </c>
      <c r="E2254" s="144" t="str">
        <f>VLOOKUP(A2254,'2'!$X:$AB,2,FALSE)</f>
        <v>Within an hour</v>
      </c>
      <c r="F2254" s="144">
        <f>VLOOKUP($A2254,'2'!$X:$AB,3,FALSE)</f>
        <v>1</v>
      </c>
      <c r="G2254" s="144">
        <f>VLOOKUP($A2254,'2'!$X:$AB,4,FALSE)</f>
        <v>0.99</v>
      </c>
      <c r="H2254" s="343" t="str">
        <f>VLOOKUP($A2254,'2'!$X:$AB,5,FALSE)</f>
        <v>No</v>
      </c>
    </row>
    <row r="2255" spans="1:8" s="144" customFormat="1" ht="15">
      <c r="A2255" s="342">
        <v>2259</v>
      </c>
      <c r="B2255" s="144" t="s">
        <v>7293</v>
      </c>
      <c r="C2255" s="144" t="s">
        <v>7294</v>
      </c>
      <c r="D2255" s="144" t="s">
        <v>7295</v>
      </c>
      <c r="E2255" s="144">
        <f>VLOOKUP(A2255,'2'!$X:$AB,2,FALSE)</f>
        <v>0</v>
      </c>
      <c r="F2255" s="144">
        <f>VLOOKUP($A2255,'2'!$X:$AB,3,FALSE)</f>
        <v>0</v>
      </c>
      <c r="G2255" s="144">
        <f>VLOOKUP($A2255,'2'!$X:$AB,4,FALSE)</f>
        <v>0</v>
      </c>
      <c r="H2255" s="343">
        <f>VLOOKUP($A2255,'2'!$X:$AB,5,FALSE)</f>
        <v>0</v>
      </c>
    </row>
    <row r="2256" spans="1:8" s="144" customFormat="1" ht="15">
      <c r="A2256" s="342">
        <v>2260</v>
      </c>
      <c r="B2256" s="144" t="s">
        <v>7296</v>
      </c>
      <c r="C2256" s="144" t="s">
        <v>7297</v>
      </c>
      <c r="D2256" s="144" t="s">
        <v>7295</v>
      </c>
      <c r="E2256" s="144" t="str">
        <f>VLOOKUP(A2256,'2'!$X:$AB,2,FALSE)</f>
        <v>Within a few hours</v>
      </c>
      <c r="F2256" s="144">
        <f>VLOOKUP($A2256,'2'!$X:$AB,3,FALSE)</f>
        <v>1</v>
      </c>
      <c r="G2256" s="144">
        <f>VLOOKUP($A2256,'2'!$X:$AB,4,FALSE)</f>
        <v>0.96</v>
      </c>
      <c r="H2256" s="343" t="str">
        <f>VLOOKUP($A2256,'2'!$X:$AB,5,FALSE)</f>
        <v>Yes</v>
      </c>
    </row>
    <row r="2257" spans="1:8" s="144" customFormat="1" ht="15">
      <c r="A2257" s="342">
        <v>2261</v>
      </c>
      <c r="B2257" s="144" t="s">
        <v>7298</v>
      </c>
      <c r="C2257" s="144" t="s">
        <v>7299</v>
      </c>
      <c r="D2257" s="144" t="s">
        <v>7300</v>
      </c>
      <c r="E2257" s="144" t="str">
        <f>VLOOKUP(A2257,'2'!$X:$AB,2,FALSE)</f>
        <v>Within an hour</v>
      </c>
      <c r="F2257" s="144">
        <f>VLOOKUP($A2257,'2'!$X:$AB,3,FALSE)</f>
        <v>1</v>
      </c>
      <c r="G2257" s="144">
        <f>VLOOKUP($A2257,'2'!$X:$AB,4,FALSE)</f>
        <v>0.52</v>
      </c>
      <c r="H2257" s="343" t="str">
        <f>VLOOKUP($A2257,'2'!$X:$AB,5,FALSE)</f>
        <v>No</v>
      </c>
    </row>
    <row r="2258" spans="1:8" s="144" customFormat="1" ht="15">
      <c r="A2258" s="342">
        <v>2262</v>
      </c>
      <c r="B2258" s="144" t="s">
        <v>7301</v>
      </c>
      <c r="C2258" s="144" t="s">
        <v>7302</v>
      </c>
      <c r="D2258" s="144" t="s">
        <v>7300</v>
      </c>
      <c r="E2258" s="144">
        <f>VLOOKUP(A2258,'2'!$X:$AB,2,FALSE)</f>
        <v>0</v>
      </c>
      <c r="F2258" s="144">
        <f>VLOOKUP($A2258,'2'!$X:$AB,3,FALSE)</f>
        <v>0</v>
      </c>
      <c r="G2258" s="144">
        <f>VLOOKUP($A2258,'2'!$X:$AB,4,FALSE)</f>
        <v>0</v>
      </c>
      <c r="H2258" s="343">
        <f>VLOOKUP($A2258,'2'!$X:$AB,5,FALSE)</f>
        <v>0</v>
      </c>
    </row>
    <row r="2259" spans="1:8" s="144" customFormat="1" ht="15">
      <c r="A2259" s="342">
        <v>2263</v>
      </c>
      <c r="B2259" s="144" t="s">
        <v>7303</v>
      </c>
      <c r="C2259" s="144" t="s">
        <v>7304</v>
      </c>
      <c r="D2259" s="144" t="s">
        <v>7305</v>
      </c>
      <c r="E2259" s="144" t="str">
        <f>VLOOKUP(A2259,'2'!$X:$AB,2,FALSE)</f>
        <v>Within an hour</v>
      </c>
      <c r="F2259" s="144">
        <f>VLOOKUP($A2259,'2'!$X:$AB,3,FALSE)</f>
        <v>1</v>
      </c>
      <c r="G2259" s="144">
        <f>VLOOKUP($A2259,'2'!$X:$AB,4,FALSE)</f>
        <v>1</v>
      </c>
      <c r="H2259" s="343" t="str">
        <f>VLOOKUP($A2259,'2'!$X:$AB,5,FALSE)</f>
        <v>No</v>
      </c>
    </row>
    <row r="2260" spans="1:8" s="144" customFormat="1" ht="15">
      <c r="A2260" s="342">
        <v>2264</v>
      </c>
      <c r="B2260" s="144" t="s">
        <v>7306</v>
      </c>
      <c r="C2260" s="144" t="s">
        <v>7307</v>
      </c>
      <c r="D2260" s="144" t="s">
        <v>7305</v>
      </c>
      <c r="E2260" s="144" t="str">
        <f>VLOOKUP(A2260,'2'!$X:$AB,2,FALSE)</f>
        <v>Within an hour</v>
      </c>
      <c r="F2260" s="144">
        <f>VLOOKUP($A2260,'2'!$X:$AB,3,FALSE)</f>
        <v>0.94</v>
      </c>
      <c r="G2260" s="144">
        <f>VLOOKUP($A2260,'2'!$X:$AB,4,FALSE)</f>
        <v>0.92</v>
      </c>
      <c r="H2260" s="343" t="str">
        <f>VLOOKUP($A2260,'2'!$X:$AB,5,FALSE)</f>
        <v>No</v>
      </c>
    </row>
    <row r="2261" spans="1:8" s="144" customFormat="1" ht="15">
      <c r="A2261" s="342">
        <v>2265</v>
      </c>
      <c r="B2261" s="144" t="s">
        <v>7308</v>
      </c>
      <c r="C2261" s="144" t="s">
        <v>7309</v>
      </c>
      <c r="D2261" s="144" t="s">
        <v>7310</v>
      </c>
      <c r="E2261" s="144" t="str">
        <f>VLOOKUP(A2261,'2'!$X:$AB,2,FALSE)</f>
        <v>Within a few hours</v>
      </c>
      <c r="F2261" s="144">
        <f>VLOOKUP($A2261,'2'!$X:$AB,3,FALSE)</f>
        <v>1</v>
      </c>
      <c r="G2261" s="144">
        <f>VLOOKUP($A2261,'2'!$X:$AB,4,FALSE)</f>
        <v>0.89</v>
      </c>
      <c r="H2261" s="343" t="str">
        <f>VLOOKUP($A2261,'2'!$X:$AB,5,FALSE)</f>
        <v>Yes</v>
      </c>
    </row>
    <row r="2262" spans="1:8" s="144" customFormat="1" ht="15">
      <c r="A2262" s="342">
        <v>2266</v>
      </c>
      <c r="B2262" s="144" t="s">
        <v>7311</v>
      </c>
      <c r="C2262" s="144" t="s">
        <v>7312</v>
      </c>
      <c r="D2262" s="144" t="s">
        <v>7310</v>
      </c>
      <c r="E2262" s="144" t="str">
        <f>VLOOKUP(A2262,'2'!$X:$AB,2,FALSE)</f>
        <v>Within a few hours</v>
      </c>
      <c r="F2262" s="144">
        <f>VLOOKUP($A2262,'2'!$X:$AB,3,FALSE)</f>
        <v>0.93</v>
      </c>
      <c r="G2262" s="144">
        <f>VLOOKUP($A2262,'2'!$X:$AB,4,FALSE)</f>
        <v>1</v>
      </c>
      <c r="H2262" s="343" t="str">
        <f>VLOOKUP($A2262,'2'!$X:$AB,5,FALSE)</f>
        <v>Yes</v>
      </c>
    </row>
    <row r="2263" spans="1:8" s="144" customFormat="1" ht="15">
      <c r="A2263" s="342">
        <v>2267</v>
      </c>
      <c r="B2263" s="144" t="s">
        <v>7313</v>
      </c>
      <c r="C2263" s="144" t="s">
        <v>7314</v>
      </c>
      <c r="D2263" s="144" t="s">
        <v>7310</v>
      </c>
      <c r="E2263" s="144" t="str">
        <f>VLOOKUP(A2263,'2'!$X:$AB,2,FALSE)</f>
        <v>Within an hour</v>
      </c>
      <c r="F2263" s="144">
        <f>VLOOKUP($A2263,'2'!$X:$AB,3,FALSE)</f>
        <v>1</v>
      </c>
      <c r="G2263" s="144">
        <f>VLOOKUP($A2263,'2'!$X:$AB,4,FALSE)</f>
        <v>1</v>
      </c>
      <c r="H2263" s="343" t="str">
        <f>VLOOKUP($A2263,'2'!$X:$AB,5,FALSE)</f>
        <v>Yes</v>
      </c>
    </row>
    <row r="2264" spans="1:8" s="144" customFormat="1" ht="15">
      <c r="A2264" s="342">
        <v>2268</v>
      </c>
      <c r="B2264" s="144" t="s">
        <v>7315</v>
      </c>
      <c r="C2264" s="144" t="s">
        <v>7316</v>
      </c>
      <c r="D2264" s="144" t="s">
        <v>7317</v>
      </c>
      <c r="E2264" s="144" t="str">
        <f>VLOOKUP(A2264,'2'!$X:$AB,2,FALSE)</f>
        <v>Within a day</v>
      </c>
      <c r="F2264" s="144">
        <f>VLOOKUP($A2264,'2'!$X:$AB,3,FALSE)</f>
        <v>0.9</v>
      </c>
      <c r="G2264" s="144">
        <f>VLOOKUP($A2264,'2'!$X:$AB,4,FALSE)</f>
        <v>0.37</v>
      </c>
      <c r="H2264" s="343" t="str">
        <f>VLOOKUP($A2264,'2'!$X:$AB,5,FALSE)</f>
        <v>No</v>
      </c>
    </row>
    <row r="2265" spans="1:8" s="144" customFormat="1" ht="15">
      <c r="A2265" s="342">
        <v>2269</v>
      </c>
      <c r="B2265" s="144" t="s">
        <v>7318</v>
      </c>
      <c r="C2265" s="144" t="s">
        <v>7319</v>
      </c>
      <c r="D2265" s="144" t="s">
        <v>7320</v>
      </c>
      <c r="E2265" s="144" t="str">
        <f>VLOOKUP(A2265,'2'!$X:$AB,2,FALSE)</f>
        <v>Within an hour</v>
      </c>
      <c r="F2265" s="144">
        <f>VLOOKUP($A2265,'2'!$X:$AB,3,FALSE)</f>
        <v>1</v>
      </c>
      <c r="G2265" s="144">
        <f>VLOOKUP($A2265,'2'!$X:$AB,4,FALSE)</f>
        <v>0.97</v>
      </c>
      <c r="H2265" s="343" t="str">
        <f>VLOOKUP($A2265,'2'!$X:$AB,5,FALSE)</f>
        <v>Yes</v>
      </c>
    </row>
    <row r="2266" spans="1:8" s="144" customFormat="1" ht="15">
      <c r="A2266" s="342">
        <v>2270</v>
      </c>
      <c r="B2266" s="144" t="s">
        <v>7321</v>
      </c>
      <c r="C2266" s="144" t="s">
        <v>7322</v>
      </c>
      <c r="D2266" s="144" t="s">
        <v>7320</v>
      </c>
      <c r="E2266" s="144" t="str">
        <f>VLOOKUP(A2266,'2'!$X:$AB,2,FALSE)</f>
        <v>A few days or more</v>
      </c>
      <c r="F2266" s="144">
        <f>VLOOKUP($A2266,'2'!$X:$AB,3,FALSE)</f>
        <v>0.33</v>
      </c>
      <c r="G2266" s="144">
        <f>VLOOKUP($A2266,'2'!$X:$AB,4,FALSE)</f>
        <v>0.74</v>
      </c>
      <c r="H2266" s="343" t="str">
        <f>VLOOKUP($A2266,'2'!$X:$AB,5,FALSE)</f>
        <v>No</v>
      </c>
    </row>
    <row r="2267" spans="1:8" s="144" customFormat="1" ht="15">
      <c r="A2267" s="342">
        <v>2271</v>
      </c>
      <c r="B2267" s="144" t="s">
        <v>7323</v>
      </c>
      <c r="C2267" s="144" t="s">
        <v>7324</v>
      </c>
      <c r="D2267" s="144" t="s">
        <v>7320</v>
      </c>
      <c r="E2267" s="144">
        <f>VLOOKUP(A2267,'2'!$X:$AB,2,FALSE)</f>
        <v>0</v>
      </c>
      <c r="F2267" s="144">
        <f>VLOOKUP($A2267,'2'!$X:$AB,3,FALSE)</f>
        <v>0</v>
      </c>
      <c r="G2267" s="144">
        <f>VLOOKUP($A2267,'2'!$X:$AB,4,FALSE)</f>
        <v>0</v>
      </c>
      <c r="H2267" s="343">
        <f>VLOOKUP($A2267,'2'!$X:$AB,5,FALSE)</f>
        <v>0</v>
      </c>
    </row>
    <row r="2268" spans="1:8" s="144" customFormat="1" ht="15">
      <c r="A2268" s="342">
        <v>2272</v>
      </c>
      <c r="B2268" s="144" t="s">
        <v>7325</v>
      </c>
      <c r="C2268" s="144" t="s">
        <v>7326</v>
      </c>
      <c r="D2268" s="144" t="s">
        <v>7320</v>
      </c>
      <c r="E2268" s="144" t="str">
        <f>VLOOKUP(A2268,'2'!$X:$AB,2,FALSE)</f>
        <v>Within an hour</v>
      </c>
      <c r="F2268" s="144">
        <f>VLOOKUP($A2268,'2'!$X:$AB,3,FALSE)</f>
        <v>1</v>
      </c>
      <c r="G2268" s="144">
        <f>VLOOKUP($A2268,'2'!$X:$AB,4,FALSE)</f>
        <v>0.77</v>
      </c>
      <c r="H2268" s="343" t="str">
        <f>VLOOKUP($A2268,'2'!$X:$AB,5,FALSE)</f>
        <v>Yes</v>
      </c>
    </row>
    <row r="2269" spans="1:8" s="144" customFormat="1" ht="15">
      <c r="A2269" s="342">
        <v>2273</v>
      </c>
      <c r="B2269" s="144" t="s">
        <v>7327</v>
      </c>
      <c r="C2269" s="144" t="s">
        <v>7328</v>
      </c>
      <c r="D2269" s="144" t="s">
        <v>7320</v>
      </c>
      <c r="E2269" s="144">
        <f>VLOOKUP(A2269,'2'!$X:$AB,2,FALSE)</f>
        <v>0</v>
      </c>
      <c r="F2269" s="144">
        <f>VLOOKUP($A2269,'2'!$X:$AB,3,FALSE)</f>
        <v>0</v>
      </c>
      <c r="G2269" s="144">
        <f>VLOOKUP($A2269,'2'!$X:$AB,4,FALSE)</f>
        <v>0</v>
      </c>
      <c r="H2269" s="343">
        <f>VLOOKUP($A2269,'2'!$X:$AB,5,FALSE)</f>
        <v>0</v>
      </c>
    </row>
    <row r="2270" spans="1:8" s="144" customFormat="1" ht="15">
      <c r="A2270" s="342">
        <v>2274</v>
      </c>
      <c r="B2270" s="144" t="s">
        <v>7329</v>
      </c>
      <c r="C2270" s="144" t="s">
        <v>7330</v>
      </c>
      <c r="D2270" s="144" t="s">
        <v>7331</v>
      </c>
      <c r="E2270" s="144" t="str">
        <f>VLOOKUP(A2270,'2'!$X:$AB,2,FALSE)</f>
        <v>Within an hour</v>
      </c>
      <c r="F2270" s="144">
        <f>VLOOKUP($A2270,'2'!$X:$AB,3,FALSE)</f>
        <v>1</v>
      </c>
      <c r="G2270" s="144">
        <f>VLOOKUP($A2270,'2'!$X:$AB,4,FALSE)</f>
        <v>0</v>
      </c>
      <c r="H2270" s="343" t="str">
        <f>VLOOKUP($A2270,'2'!$X:$AB,5,FALSE)</f>
        <v>No</v>
      </c>
    </row>
    <row r="2271" spans="1:8" s="144" customFormat="1" ht="15">
      <c r="A2271" s="342">
        <v>2275</v>
      </c>
      <c r="B2271" s="144" t="s">
        <v>7332</v>
      </c>
      <c r="C2271" s="144" t="s">
        <v>7333</v>
      </c>
      <c r="D2271" s="144" t="s">
        <v>7331</v>
      </c>
      <c r="E2271" s="144" t="str">
        <f>VLOOKUP(A2271,'2'!$X:$AB,2,FALSE)</f>
        <v>Within an hour</v>
      </c>
      <c r="F2271" s="144">
        <f>VLOOKUP($A2271,'2'!$X:$AB,3,FALSE)</f>
        <v>0.9</v>
      </c>
      <c r="G2271" s="144">
        <f>VLOOKUP($A2271,'2'!$X:$AB,4,FALSE)</f>
        <v>0.96</v>
      </c>
      <c r="H2271" s="343" t="str">
        <f>VLOOKUP($A2271,'2'!$X:$AB,5,FALSE)</f>
        <v>No</v>
      </c>
    </row>
    <row r="2272" spans="1:8" s="144" customFormat="1" ht="15">
      <c r="A2272" s="342">
        <v>2276</v>
      </c>
      <c r="B2272" s="144" t="s">
        <v>7334</v>
      </c>
      <c r="C2272" s="144" t="s">
        <v>7335</v>
      </c>
      <c r="D2272" s="144" t="s">
        <v>7336</v>
      </c>
      <c r="E2272" s="144" t="str">
        <f>VLOOKUP(A2272,'2'!$X:$AB,2,FALSE)</f>
        <v>Within an hour</v>
      </c>
      <c r="F2272" s="144">
        <f>VLOOKUP($A2272,'2'!$X:$AB,3,FALSE)</f>
        <v>1</v>
      </c>
      <c r="G2272" s="144">
        <f>VLOOKUP($A2272,'2'!$X:$AB,4,FALSE)</f>
        <v>1</v>
      </c>
      <c r="H2272" s="343" t="str">
        <f>VLOOKUP($A2272,'2'!$X:$AB,5,FALSE)</f>
        <v>Yes</v>
      </c>
    </row>
    <row r="2273" spans="1:8" s="144" customFormat="1" ht="15">
      <c r="A2273" s="342">
        <v>2277</v>
      </c>
      <c r="B2273" s="144" t="s">
        <v>7337</v>
      </c>
      <c r="C2273" s="144" t="s">
        <v>7338</v>
      </c>
      <c r="D2273" s="144" t="s">
        <v>7339</v>
      </c>
      <c r="E2273" s="144" t="str">
        <f>VLOOKUP(A2273,'2'!$X:$AB,2,FALSE)</f>
        <v>Within a day</v>
      </c>
      <c r="F2273" s="144">
        <f>VLOOKUP($A2273,'2'!$X:$AB,3,FALSE)</f>
        <v>0.7</v>
      </c>
      <c r="G2273" s="144">
        <f>VLOOKUP($A2273,'2'!$X:$AB,4,FALSE)</f>
        <v>1</v>
      </c>
      <c r="H2273" s="343" t="str">
        <f>VLOOKUP($A2273,'2'!$X:$AB,5,FALSE)</f>
        <v>No</v>
      </c>
    </row>
    <row r="2274" spans="1:8" s="144" customFormat="1" ht="15">
      <c r="A2274" s="342">
        <v>2278</v>
      </c>
      <c r="B2274" s="144" t="s">
        <v>7340</v>
      </c>
      <c r="C2274" s="144" t="s">
        <v>7341</v>
      </c>
      <c r="D2274" s="144" t="s">
        <v>7339</v>
      </c>
      <c r="E2274" s="144" t="str">
        <f>VLOOKUP(A2274,'2'!$X:$AB,2,FALSE)</f>
        <v>Within a few hours</v>
      </c>
      <c r="F2274" s="144">
        <f>VLOOKUP($A2274,'2'!$X:$AB,3,FALSE)</f>
        <v>0.9</v>
      </c>
      <c r="G2274" s="144">
        <f>VLOOKUP($A2274,'2'!$X:$AB,4,FALSE)</f>
        <v>0.99</v>
      </c>
      <c r="H2274" s="343" t="str">
        <f>VLOOKUP($A2274,'2'!$X:$AB,5,FALSE)</f>
        <v>No</v>
      </c>
    </row>
    <row r="2275" spans="1:8" s="144" customFormat="1" ht="15">
      <c r="A2275" s="342">
        <v>2279</v>
      </c>
      <c r="B2275" s="144" t="s">
        <v>7342</v>
      </c>
      <c r="C2275" s="144" t="s">
        <v>7343</v>
      </c>
      <c r="D2275" s="144" t="s">
        <v>7344</v>
      </c>
      <c r="E2275" s="144" t="str">
        <f>VLOOKUP(A2275,'2'!$X:$AB,2,FALSE)</f>
        <v>Within a few hours</v>
      </c>
      <c r="F2275" s="144">
        <f>VLOOKUP($A2275,'2'!$X:$AB,3,FALSE)</f>
        <v>1</v>
      </c>
      <c r="G2275" s="144">
        <f>VLOOKUP($A2275,'2'!$X:$AB,4,FALSE)</f>
        <v>0.6</v>
      </c>
      <c r="H2275" s="343" t="str">
        <f>VLOOKUP($A2275,'2'!$X:$AB,5,FALSE)</f>
        <v>No</v>
      </c>
    </row>
    <row r="2276" spans="1:8" s="144" customFormat="1" ht="15">
      <c r="A2276" s="342">
        <v>2280</v>
      </c>
      <c r="B2276" s="144" t="s">
        <v>7345</v>
      </c>
      <c r="C2276" s="144" t="s">
        <v>7346</v>
      </c>
      <c r="D2276" s="144" t="s">
        <v>7344</v>
      </c>
      <c r="E2276" s="144" t="str">
        <f>VLOOKUP(A2276,'2'!$X:$AB,2,FALSE)</f>
        <v>Within an hour</v>
      </c>
      <c r="F2276" s="144">
        <f>VLOOKUP($A2276,'2'!$X:$AB,3,FALSE)</f>
        <v>1</v>
      </c>
      <c r="G2276" s="144">
        <f>VLOOKUP($A2276,'2'!$X:$AB,4,FALSE)</f>
        <v>0.98</v>
      </c>
      <c r="H2276" s="343" t="str">
        <f>VLOOKUP($A2276,'2'!$X:$AB,5,FALSE)</f>
        <v>No</v>
      </c>
    </row>
    <row r="2277" spans="1:8" s="144" customFormat="1" ht="15">
      <c r="A2277" s="342">
        <v>2281</v>
      </c>
      <c r="B2277" s="144" t="s">
        <v>7347</v>
      </c>
      <c r="C2277" s="144" t="s">
        <v>7348</v>
      </c>
      <c r="D2277" s="144" t="s">
        <v>7344</v>
      </c>
      <c r="E2277" s="144">
        <f>VLOOKUP(A2277,'2'!$X:$AB,2,FALSE)</f>
        <v>0</v>
      </c>
      <c r="F2277" s="144">
        <f>VLOOKUP($A2277,'2'!$X:$AB,3,FALSE)</f>
        <v>0</v>
      </c>
      <c r="G2277" s="144">
        <f>VLOOKUP($A2277,'2'!$X:$AB,4,FALSE)</f>
        <v>0</v>
      </c>
      <c r="H2277" s="343">
        <f>VLOOKUP($A2277,'2'!$X:$AB,5,FALSE)</f>
        <v>0</v>
      </c>
    </row>
    <row r="2278" spans="1:8" s="144" customFormat="1" ht="15">
      <c r="A2278" s="342">
        <v>2282</v>
      </c>
      <c r="B2278" s="144" t="s">
        <v>7349</v>
      </c>
      <c r="C2278" s="144" t="s">
        <v>7350</v>
      </c>
      <c r="D2278" s="144" t="s">
        <v>7344</v>
      </c>
      <c r="E2278" s="144">
        <f>VLOOKUP(A2278,'2'!$X:$AB,2,FALSE)</f>
        <v>0</v>
      </c>
      <c r="F2278" s="144">
        <f>VLOOKUP($A2278,'2'!$X:$AB,3,FALSE)</f>
        <v>0</v>
      </c>
      <c r="G2278" s="144">
        <f>VLOOKUP($A2278,'2'!$X:$AB,4,FALSE)</f>
        <v>0</v>
      </c>
      <c r="H2278" s="343">
        <f>VLOOKUP($A2278,'2'!$X:$AB,5,FALSE)</f>
        <v>0</v>
      </c>
    </row>
    <row r="2279" spans="1:8" s="144" customFormat="1" ht="15">
      <c r="A2279" s="342">
        <v>2283</v>
      </c>
      <c r="B2279" s="144" t="s">
        <v>7351</v>
      </c>
      <c r="C2279" s="144" t="s">
        <v>7352</v>
      </c>
      <c r="D2279" s="144" t="s">
        <v>7353</v>
      </c>
      <c r="E2279" s="144" t="str">
        <f>VLOOKUP(A2279,'2'!$X:$AB,2,FALSE)</f>
        <v>Within an hour</v>
      </c>
      <c r="F2279" s="144">
        <f>VLOOKUP($A2279,'2'!$X:$AB,3,FALSE)</f>
        <v>1</v>
      </c>
      <c r="G2279" s="144">
        <f>VLOOKUP($A2279,'2'!$X:$AB,4,FALSE)</f>
        <v>0.96</v>
      </c>
      <c r="H2279" s="343" t="str">
        <f>VLOOKUP($A2279,'2'!$X:$AB,5,FALSE)</f>
        <v>No</v>
      </c>
    </row>
    <row r="2280" spans="1:8" s="144" customFormat="1" ht="15">
      <c r="A2280" s="342">
        <v>2284</v>
      </c>
      <c r="B2280" s="144" t="s">
        <v>7354</v>
      </c>
      <c r="C2280" s="144" t="s">
        <v>7355</v>
      </c>
      <c r="D2280" s="144" t="s">
        <v>7356</v>
      </c>
      <c r="E2280" s="144" t="str">
        <f>VLOOKUP(A2280,'2'!$X:$AB,2,FALSE)</f>
        <v>Within a day</v>
      </c>
      <c r="F2280" s="144">
        <f>VLOOKUP($A2280,'2'!$X:$AB,3,FALSE)</f>
        <v>0.5</v>
      </c>
      <c r="G2280" s="144">
        <f>VLOOKUP($A2280,'2'!$X:$AB,4,FALSE)</f>
        <v>0.56000000000000005</v>
      </c>
      <c r="H2280" s="343" t="str">
        <f>VLOOKUP($A2280,'2'!$X:$AB,5,FALSE)</f>
        <v>No</v>
      </c>
    </row>
    <row r="2281" spans="1:8" s="144" customFormat="1" ht="15">
      <c r="A2281" s="342">
        <v>2285</v>
      </c>
      <c r="B2281" s="144" t="s">
        <v>7357</v>
      </c>
      <c r="C2281" s="144" t="s">
        <v>7358</v>
      </c>
      <c r="D2281" s="144" t="s">
        <v>7356</v>
      </c>
      <c r="E2281" s="144" t="str">
        <f>VLOOKUP(A2281,'2'!$X:$AB,2,FALSE)</f>
        <v>Within an hour</v>
      </c>
      <c r="F2281" s="144">
        <f>VLOOKUP($A2281,'2'!$X:$AB,3,FALSE)</f>
        <v>1</v>
      </c>
      <c r="G2281" s="144">
        <f>VLOOKUP($A2281,'2'!$X:$AB,4,FALSE)</f>
        <v>1</v>
      </c>
      <c r="H2281" s="343" t="str">
        <f>VLOOKUP($A2281,'2'!$X:$AB,5,FALSE)</f>
        <v>Yes</v>
      </c>
    </row>
    <row r="2282" spans="1:8" s="144" customFormat="1" ht="15">
      <c r="A2282" s="342">
        <v>2286</v>
      </c>
      <c r="B2282" s="144" t="s">
        <v>7359</v>
      </c>
      <c r="C2282" s="144" t="s">
        <v>7360</v>
      </c>
      <c r="D2282" s="144" t="s">
        <v>7361</v>
      </c>
      <c r="E2282" s="144">
        <f>VLOOKUP(A2282,'2'!$X:$AB,2,FALSE)</f>
        <v>0</v>
      </c>
      <c r="F2282" s="144">
        <f>VLOOKUP($A2282,'2'!$X:$AB,3,FALSE)</f>
        <v>0</v>
      </c>
      <c r="G2282" s="144">
        <f>VLOOKUP($A2282,'2'!$X:$AB,4,FALSE)</f>
        <v>0</v>
      </c>
      <c r="H2282" s="343">
        <f>VLOOKUP($A2282,'2'!$X:$AB,5,FALSE)</f>
        <v>0</v>
      </c>
    </row>
    <row r="2283" spans="1:8" s="144" customFormat="1" ht="15">
      <c r="A2283" s="342">
        <v>2287</v>
      </c>
      <c r="B2283" s="144" t="s">
        <v>7362</v>
      </c>
      <c r="C2283" s="144" t="s">
        <v>7363</v>
      </c>
      <c r="D2283" s="144" t="s">
        <v>7361</v>
      </c>
      <c r="E2283" s="144">
        <f>VLOOKUP(A2283,'2'!$X:$AB,2,FALSE)</f>
        <v>0</v>
      </c>
      <c r="F2283" s="144">
        <f>VLOOKUP($A2283,'2'!$X:$AB,3,FALSE)</f>
        <v>0</v>
      </c>
      <c r="G2283" s="144">
        <f>VLOOKUP($A2283,'2'!$X:$AB,4,FALSE)</f>
        <v>0</v>
      </c>
      <c r="H2283" s="343">
        <f>VLOOKUP($A2283,'2'!$X:$AB,5,FALSE)</f>
        <v>0</v>
      </c>
    </row>
    <row r="2284" spans="1:8" s="144" customFormat="1" ht="15">
      <c r="A2284" s="342">
        <v>2288</v>
      </c>
      <c r="B2284" s="144" t="s">
        <v>7364</v>
      </c>
      <c r="C2284" s="144" t="s">
        <v>7365</v>
      </c>
      <c r="D2284" s="144" t="s">
        <v>7361</v>
      </c>
      <c r="E2284" s="144" t="str">
        <f>VLOOKUP(A2284,'2'!$X:$AB,2,FALSE)</f>
        <v>Within an hour</v>
      </c>
      <c r="F2284" s="144">
        <f>VLOOKUP($A2284,'2'!$X:$AB,3,FALSE)</f>
        <v>1</v>
      </c>
      <c r="G2284" s="144">
        <f>VLOOKUP($A2284,'2'!$X:$AB,4,FALSE)</f>
        <v>0.92</v>
      </c>
      <c r="H2284" s="343" t="str">
        <f>VLOOKUP($A2284,'2'!$X:$AB,5,FALSE)</f>
        <v>Yes</v>
      </c>
    </row>
    <row r="2285" spans="1:8" s="144" customFormat="1" ht="15">
      <c r="A2285" s="342">
        <v>2289</v>
      </c>
      <c r="B2285" s="144" t="s">
        <v>7366</v>
      </c>
      <c r="C2285" s="144" t="s">
        <v>7367</v>
      </c>
      <c r="D2285" s="144" t="s">
        <v>7368</v>
      </c>
      <c r="E2285" s="144" t="str">
        <f>VLOOKUP(A2285,'2'!$X:$AB,2,FALSE)</f>
        <v>Within a day</v>
      </c>
      <c r="F2285" s="144">
        <f>VLOOKUP($A2285,'2'!$X:$AB,3,FALSE)</f>
        <v>1</v>
      </c>
      <c r="G2285" s="144">
        <f>VLOOKUP($A2285,'2'!$X:$AB,4,FALSE)</f>
        <v>1</v>
      </c>
      <c r="H2285" s="343" t="str">
        <f>VLOOKUP($A2285,'2'!$X:$AB,5,FALSE)</f>
        <v>No</v>
      </c>
    </row>
    <row r="2286" spans="1:8" s="144" customFormat="1" ht="15">
      <c r="A2286" s="342">
        <v>2290</v>
      </c>
      <c r="B2286" s="144" t="s">
        <v>7369</v>
      </c>
      <c r="C2286" s="144" t="s">
        <v>7370</v>
      </c>
      <c r="D2286" s="144" t="s">
        <v>7371</v>
      </c>
      <c r="E2286" s="144" t="str">
        <f>VLOOKUP(A2286,'2'!$X:$AB,2,FALSE)</f>
        <v>Within a day</v>
      </c>
      <c r="F2286" s="144">
        <f>VLOOKUP($A2286,'2'!$X:$AB,3,FALSE)</f>
        <v>0.5</v>
      </c>
      <c r="G2286" s="144">
        <f>VLOOKUP($A2286,'2'!$X:$AB,4,FALSE)</f>
        <v>0.86</v>
      </c>
      <c r="H2286" s="343" t="str">
        <f>VLOOKUP($A2286,'2'!$X:$AB,5,FALSE)</f>
        <v>No</v>
      </c>
    </row>
    <row r="2287" spans="1:8" s="144" customFormat="1" ht="15">
      <c r="A2287" s="342">
        <v>2291</v>
      </c>
      <c r="B2287" s="144" t="s">
        <v>7372</v>
      </c>
      <c r="C2287" s="144" t="s">
        <v>7373</v>
      </c>
      <c r="D2287" s="144" t="s">
        <v>7371</v>
      </c>
      <c r="E2287" s="144" t="str">
        <f>VLOOKUP(A2287,'2'!$X:$AB,2,FALSE)</f>
        <v>Within an hour</v>
      </c>
      <c r="F2287" s="144">
        <f>VLOOKUP($A2287,'2'!$X:$AB,3,FALSE)</f>
        <v>1</v>
      </c>
      <c r="G2287" s="144">
        <f>VLOOKUP($A2287,'2'!$X:$AB,4,FALSE)</f>
        <v>0.54</v>
      </c>
      <c r="H2287" s="343" t="str">
        <f>VLOOKUP($A2287,'2'!$X:$AB,5,FALSE)</f>
        <v>Yes</v>
      </c>
    </row>
    <row r="2288" spans="1:8" s="144" customFormat="1" ht="15">
      <c r="A2288" s="342">
        <v>2292</v>
      </c>
      <c r="B2288" s="144" t="s">
        <v>7374</v>
      </c>
      <c r="C2288" s="144" t="s">
        <v>7375</v>
      </c>
      <c r="D2288" s="144" t="s">
        <v>7371</v>
      </c>
      <c r="E2288" s="144" t="str">
        <f>VLOOKUP(A2288,'2'!$X:$AB,2,FALSE)</f>
        <v>Within an hour</v>
      </c>
      <c r="F2288" s="144">
        <f>VLOOKUP($A2288,'2'!$X:$AB,3,FALSE)</f>
        <v>1</v>
      </c>
      <c r="G2288" s="144">
        <f>VLOOKUP($A2288,'2'!$X:$AB,4,FALSE)</f>
        <v>0.99</v>
      </c>
      <c r="H2288" s="343" t="str">
        <f>VLOOKUP($A2288,'2'!$X:$AB,5,FALSE)</f>
        <v>No</v>
      </c>
    </row>
    <row r="2289" spans="1:8" s="144" customFormat="1" ht="15">
      <c r="A2289" s="342">
        <v>2293</v>
      </c>
      <c r="B2289" s="144" t="s">
        <v>7376</v>
      </c>
      <c r="C2289" s="144" t="s">
        <v>7377</v>
      </c>
      <c r="D2289" s="144" t="s">
        <v>7371</v>
      </c>
      <c r="E2289" s="144" t="str">
        <f>VLOOKUP(A2289,'2'!$X:$AB,2,FALSE)</f>
        <v>Within an hour</v>
      </c>
      <c r="F2289" s="144">
        <f>VLOOKUP($A2289,'2'!$X:$AB,3,FALSE)</f>
        <v>1</v>
      </c>
      <c r="G2289" s="144">
        <f>VLOOKUP($A2289,'2'!$X:$AB,4,FALSE)</f>
        <v>1</v>
      </c>
      <c r="H2289" s="343" t="str">
        <f>VLOOKUP($A2289,'2'!$X:$AB,5,FALSE)</f>
        <v>No</v>
      </c>
    </row>
    <row r="2290" spans="1:8" s="144" customFormat="1" ht="15">
      <c r="A2290" s="342">
        <v>2294</v>
      </c>
      <c r="B2290" s="144" t="s">
        <v>7378</v>
      </c>
      <c r="C2290" s="144" t="s">
        <v>7379</v>
      </c>
      <c r="D2290" s="144" t="s">
        <v>7380</v>
      </c>
      <c r="E2290" s="144" t="str">
        <f>VLOOKUP(A2290,'2'!$X:$AB,2,FALSE)</f>
        <v>Within a few hours</v>
      </c>
      <c r="F2290" s="144">
        <f>VLOOKUP($A2290,'2'!$X:$AB,3,FALSE)</f>
        <v>1</v>
      </c>
      <c r="G2290" s="144">
        <f>VLOOKUP($A2290,'2'!$X:$AB,4,FALSE)</f>
        <v>0.98</v>
      </c>
      <c r="H2290" s="343" t="str">
        <f>VLOOKUP($A2290,'2'!$X:$AB,5,FALSE)</f>
        <v>No</v>
      </c>
    </row>
    <row r="2291" spans="1:8" s="144" customFormat="1" ht="15">
      <c r="A2291" s="342">
        <v>2295</v>
      </c>
      <c r="B2291" s="144" t="s">
        <v>7381</v>
      </c>
      <c r="C2291" s="144" t="s">
        <v>7382</v>
      </c>
      <c r="D2291" s="144" t="s">
        <v>7380</v>
      </c>
      <c r="E2291" s="144">
        <f>VLOOKUP(A2291,'2'!$X:$AB,2,FALSE)</f>
        <v>0</v>
      </c>
      <c r="F2291" s="144">
        <f>VLOOKUP($A2291,'2'!$X:$AB,3,FALSE)</f>
        <v>0</v>
      </c>
      <c r="G2291" s="144">
        <f>VLOOKUP($A2291,'2'!$X:$AB,4,FALSE)</f>
        <v>0</v>
      </c>
      <c r="H2291" s="343">
        <f>VLOOKUP($A2291,'2'!$X:$AB,5,FALSE)</f>
        <v>0</v>
      </c>
    </row>
    <row r="2292" spans="1:8" s="144" customFormat="1" ht="15">
      <c r="A2292" s="342">
        <v>2296</v>
      </c>
      <c r="B2292" s="144" t="s">
        <v>7383</v>
      </c>
      <c r="C2292" s="144" t="s">
        <v>7384</v>
      </c>
      <c r="D2292" s="144" t="s">
        <v>7380</v>
      </c>
      <c r="E2292" s="144" t="str">
        <f>VLOOKUP(A2292,'2'!$X:$AB,2,FALSE)</f>
        <v>Within an hour</v>
      </c>
      <c r="F2292" s="144">
        <f>VLOOKUP($A2292,'2'!$X:$AB,3,FALSE)</f>
        <v>1</v>
      </c>
      <c r="G2292" s="144">
        <f>VLOOKUP($A2292,'2'!$X:$AB,4,FALSE)</f>
        <v>0.88</v>
      </c>
      <c r="H2292" s="343" t="str">
        <f>VLOOKUP($A2292,'2'!$X:$AB,5,FALSE)</f>
        <v>Yes</v>
      </c>
    </row>
    <row r="2293" spans="1:8" s="144" customFormat="1" ht="15">
      <c r="A2293" s="342">
        <v>2297</v>
      </c>
      <c r="B2293" s="144" t="s">
        <v>7385</v>
      </c>
      <c r="C2293" s="144" t="s">
        <v>7386</v>
      </c>
      <c r="D2293" s="144" t="s">
        <v>7380</v>
      </c>
      <c r="E2293" s="144" t="str">
        <f>VLOOKUP(A2293,'2'!$X:$AB,2,FALSE)</f>
        <v>Within an hour</v>
      </c>
      <c r="F2293" s="144">
        <f>VLOOKUP($A2293,'2'!$X:$AB,3,FALSE)</f>
        <v>1</v>
      </c>
      <c r="G2293" s="144">
        <f>VLOOKUP($A2293,'2'!$X:$AB,4,FALSE)</f>
        <v>0.81</v>
      </c>
      <c r="H2293" s="343" t="str">
        <f>VLOOKUP($A2293,'2'!$X:$AB,5,FALSE)</f>
        <v>No</v>
      </c>
    </row>
    <row r="2294" spans="1:8" s="144" customFormat="1" ht="15">
      <c r="A2294" s="342">
        <v>2298</v>
      </c>
      <c r="B2294" s="144" t="s">
        <v>7387</v>
      </c>
      <c r="C2294" s="144" t="s">
        <v>7388</v>
      </c>
      <c r="D2294" s="144" t="s">
        <v>7389</v>
      </c>
      <c r="E2294" s="144">
        <f>VLOOKUP(A2294,'2'!$X:$AB,2,FALSE)</f>
        <v>0</v>
      </c>
      <c r="F2294" s="144">
        <f>VLOOKUP($A2294,'2'!$X:$AB,3,FALSE)</f>
        <v>0</v>
      </c>
      <c r="G2294" s="144">
        <f>VLOOKUP($A2294,'2'!$X:$AB,4,FALSE)</f>
        <v>0</v>
      </c>
      <c r="H2294" s="343">
        <f>VLOOKUP($A2294,'2'!$X:$AB,5,FALSE)</f>
        <v>0</v>
      </c>
    </row>
    <row r="2295" spans="1:8" s="144" customFormat="1" ht="15">
      <c r="A2295" s="342">
        <v>2299</v>
      </c>
      <c r="B2295" s="144" t="s">
        <v>7390</v>
      </c>
      <c r="C2295" s="144" t="s">
        <v>7391</v>
      </c>
      <c r="D2295" s="144" t="s">
        <v>7392</v>
      </c>
      <c r="E2295" s="144" t="str">
        <f>VLOOKUP(A2295,'2'!$X:$AB,2,FALSE)</f>
        <v>Within an hour</v>
      </c>
      <c r="F2295" s="144">
        <f>VLOOKUP($A2295,'2'!$X:$AB,3,FALSE)</f>
        <v>1</v>
      </c>
      <c r="G2295" s="144">
        <f>VLOOKUP($A2295,'2'!$X:$AB,4,FALSE)</f>
        <v>0.79</v>
      </c>
      <c r="H2295" s="343" t="str">
        <f>VLOOKUP($A2295,'2'!$X:$AB,5,FALSE)</f>
        <v>Yes</v>
      </c>
    </row>
    <row r="2296" spans="1:8" s="144" customFormat="1" ht="15">
      <c r="A2296" s="342">
        <v>2300</v>
      </c>
      <c r="B2296" s="144" t="s">
        <v>7393</v>
      </c>
      <c r="C2296" s="144" t="s">
        <v>7394</v>
      </c>
      <c r="D2296" s="144" t="s">
        <v>7392</v>
      </c>
      <c r="E2296" s="144" t="str">
        <f>VLOOKUP(A2296,'2'!$X:$AB,2,FALSE)</f>
        <v>Within an hour</v>
      </c>
      <c r="F2296" s="144">
        <f>VLOOKUP($A2296,'2'!$X:$AB,3,FALSE)</f>
        <v>1</v>
      </c>
      <c r="G2296" s="144">
        <f>VLOOKUP($A2296,'2'!$X:$AB,4,FALSE)</f>
        <v>0.98</v>
      </c>
      <c r="H2296" s="343" t="str">
        <f>VLOOKUP($A2296,'2'!$X:$AB,5,FALSE)</f>
        <v>Yes</v>
      </c>
    </row>
    <row r="2297" spans="1:8" s="144" customFormat="1" ht="15">
      <c r="A2297" s="342">
        <v>2301</v>
      </c>
      <c r="B2297" s="144" t="s">
        <v>7395</v>
      </c>
      <c r="C2297" s="144" t="s">
        <v>7396</v>
      </c>
      <c r="D2297" s="144" t="s">
        <v>7397</v>
      </c>
      <c r="E2297" s="144" t="str">
        <f>VLOOKUP(A2297,'2'!$X:$AB,2,FALSE)</f>
        <v>A few days or more</v>
      </c>
      <c r="F2297" s="144">
        <f>VLOOKUP($A2297,'2'!$X:$AB,3,FALSE)</f>
        <v>0</v>
      </c>
      <c r="G2297" s="144">
        <f>VLOOKUP($A2297,'2'!$X:$AB,4,FALSE)</f>
        <v>0</v>
      </c>
      <c r="H2297" s="343" t="str">
        <f>VLOOKUP($A2297,'2'!$X:$AB,5,FALSE)</f>
        <v>No</v>
      </c>
    </row>
    <row r="2298" spans="1:8" s="144" customFormat="1" ht="15">
      <c r="A2298" s="342">
        <v>2302</v>
      </c>
      <c r="B2298" s="144" t="s">
        <v>7398</v>
      </c>
      <c r="C2298" s="144" t="s">
        <v>7399</v>
      </c>
      <c r="D2298" s="144" t="s">
        <v>7397</v>
      </c>
      <c r="E2298" s="144" t="str">
        <f>VLOOKUP(A2298,'2'!$X:$AB,2,FALSE)</f>
        <v>Within a few hours</v>
      </c>
      <c r="F2298" s="144">
        <f>VLOOKUP($A2298,'2'!$X:$AB,3,FALSE)</f>
        <v>1</v>
      </c>
      <c r="G2298" s="144">
        <f>VLOOKUP($A2298,'2'!$X:$AB,4,FALSE)</f>
        <v>1</v>
      </c>
      <c r="H2298" s="343" t="str">
        <f>VLOOKUP($A2298,'2'!$X:$AB,5,FALSE)</f>
        <v>No</v>
      </c>
    </row>
    <row r="2299" spans="1:8" s="144" customFormat="1" ht="15">
      <c r="A2299" s="342">
        <v>2303</v>
      </c>
      <c r="B2299" s="144" t="s">
        <v>7400</v>
      </c>
      <c r="C2299" s="144" t="s">
        <v>7401</v>
      </c>
      <c r="D2299" s="144" t="s">
        <v>7397</v>
      </c>
      <c r="E2299" s="144" t="str">
        <f>VLOOKUP(A2299,'2'!$X:$AB,2,FALSE)</f>
        <v>A few days or more</v>
      </c>
      <c r="F2299" s="144">
        <f>VLOOKUP($A2299,'2'!$X:$AB,3,FALSE)</f>
        <v>0</v>
      </c>
      <c r="G2299" s="144">
        <f>VLOOKUP($A2299,'2'!$X:$AB,4,FALSE)</f>
        <v>0.3</v>
      </c>
      <c r="H2299" s="343" t="str">
        <f>VLOOKUP($A2299,'2'!$X:$AB,5,FALSE)</f>
        <v>No</v>
      </c>
    </row>
    <row r="2300" spans="1:8" s="144" customFormat="1" ht="15">
      <c r="A2300" s="342">
        <v>2304</v>
      </c>
      <c r="B2300" s="144" t="s">
        <v>7402</v>
      </c>
      <c r="C2300" s="144" t="s">
        <v>7403</v>
      </c>
      <c r="D2300" s="144" t="s">
        <v>7397</v>
      </c>
      <c r="E2300" s="144">
        <f>VLOOKUP(A2300,'2'!$X:$AB,2,FALSE)</f>
        <v>0</v>
      </c>
      <c r="F2300" s="144">
        <f>VLOOKUP($A2300,'2'!$X:$AB,3,FALSE)</f>
        <v>0</v>
      </c>
      <c r="G2300" s="144">
        <f>VLOOKUP($A2300,'2'!$X:$AB,4,FALSE)</f>
        <v>0</v>
      </c>
      <c r="H2300" s="343">
        <f>VLOOKUP($A2300,'2'!$X:$AB,5,FALSE)</f>
        <v>0</v>
      </c>
    </row>
    <row r="2301" spans="1:8" s="144" customFormat="1" ht="15">
      <c r="A2301" s="342">
        <v>2305</v>
      </c>
      <c r="B2301" s="144" t="s">
        <v>7404</v>
      </c>
      <c r="C2301" s="144" t="s">
        <v>7405</v>
      </c>
      <c r="D2301" s="144" t="s">
        <v>7406</v>
      </c>
      <c r="E2301" s="144">
        <f>VLOOKUP(A2301,'2'!$X:$AB,2,FALSE)</f>
        <v>0</v>
      </c>
      <c r="F2301" s="144">
        <f>VLOOKUP($A2301,'2'!$X:$AB,3,FALSE)</f>
        <v>0</v>
      </c>
      <c r="G2301" s="144">
        <f>VLOOKUP($A2301,'2'!$X:$AB,4,FALSE)</f>
        <v>0</v>
      </c>
      <c r="H2301" s="343">
        <f>VLOOKUP($A2301,'2'!$X:$AB,5,FALSE)</f>
        <v>0</v>
      </c>
    </row>
    <row r="2302" spans="1:8" s="144" customFormat="1" ht="15">
      <c r="A2302" s="342">
        <v>2306</v>
      </c>
      <c r="B2302" s="144" t="s">
        <v>7407</v>
      </c>
      <c r="C2302" s="144" t="s">
        <v>7408</v>
      </c>
      <c r="D2302" s="144" t="s">
        <v>7409</v>
      </c>
      <c r="E2302" s="144" t="str">
        <f>VLOOKUP(A2302,'2'!$X:$AB,2,FALSE)</f>
        <v>Within an hour</v>
      </c>
      <c r="F2302" s="144">
        <f>VLOOKUP($A2302,'2'!$X:$AB,3,FALSE)</f>
        <v>1</v>
      </c>
      <c r="G2302" s="144">
        <f>VLOOKUP($A2302,'2'!$X:$AB,4,FALSE)</f>
        <v>1</v>
      </c>
      <c r="H2302" s="343" t="str">
        <f>VLOOKUP($A2302,'2'!$X:$AB,5,FALSE)</f>
        <v>Yes</v>
      </c>
    </row>
    <row r="2303" spans="1:8" s="144" customFormat="1" ht="15">
      <c r="A2303" s="342">
        <v>2307</v>
      </c>
      <c r="B2303" s="144" t="s">
        <v>7410</v>
      </c>
      <c r="C2303" s="144" t="s">
        <v>7411</v>
      </c>
      <c r="D2303" s="144" t="s">
        <v>7412</v>
      </c>
      <c r="E2303" s="144" t="str">
        <f>VLOOKUP(A2303,'2'!$X:$AB,2,FALSE)</f>
        <v>Within an hour</v>
      </c>
      <c r="F2303" s="144">
        <f>VLOOKUP($A2303,'2'!$X:$AB,3,FALSE)</f>
        <v>1</v>
      </c>
      <c r="G2303" s="144">
        <f>VLOOKUP($A2303,'2'!$X:$AB,4,FALSE)</f>
        <v>1</v>
      </c>
      <c r="H2303" s="343" t="str">
        <f>VLOOKUP($A2303,'2'!$X:$AB,5,FALSE)</f>
        <v>No</v>
      </c>
    </row>
    <row r="2304" spans="1:8" s="144" customFormat="1" ht="15">
      <c r="A2304" s="342">
        <v>2308</v>
      </c>
      <c r="B2304" s="144" t="s">
        <v>7413</v>
      </c>
      <c r="C2304" s="144" t="s">
        <v>7414</v>
      </c>
      <c r="D2304" s="144" t="s">
        <v>7412</v>
      </c>
      <c r="E2304" s="144">
        <f>VLOOKUP(A2304,'2'!$X:$AB,2,FALSE)</f>
        <v>0</v>
      </c>
      <c r="F2304" s="144">
        <f>VLOOKUP($A2304,'2'!$X:$AB,3,FALSE)</f>
        <v>0</v>
      </c>
      <c r="G2304" s="144">
        <f>VLOOKUP($A2304,'2'!$X:$AB,4,FALSE)</f>
        <v>0</v>
      </c>
      <c r="H2304" s="343">
        <f>VLOOKUP($A2304,'2'!$X:$AB,5,FALSE)</f>
        <v>0</v>
      </c>
    </row>
    <row r="2305" spans="1:8" s="144" customFormat="1" ht="15">
      <c r="A2305" s="342">
        <v>2309</v>
      </c>
      <c r="B2305" s="144" t="s">
        <v>7415</v>
      </c>
      <c r="C2305" s="144" t="s">
        <v>7416</v>
      </c>
      <c r="D2305" s="144" t="s">
        <v>7412</v>
      </c>
      <c r="E2305" s="144" t="str">
        <f>VLOOKUP(A2305,'2'!$X:$AB,2,FALSE)</f>
        <v>Within an hour</v>
      </c>
      <c r="F2305" s="144">
        <f>VLOOKUP($A2305,'2'!$X:$AB,3,FALSE)</f>
        <v>1</v>
      </c>
      <c r="G2305" s="144">
        <f>VLOOKUP($A2305,'2'!$X:$AB,4,FALSE)</f>
        <v>1</v>
      </c>
      <c r="H2305" s="343" t="str">
        <f>VLOOKUP($A2305,'2'!$X:$AB,5,FALSE)</f>
        <v>Yes</v>
      </c>
    </row>
    <row r="2306" spans="1:8" s="144" customFormat="1" ht="15">
      <c r="A2306" s="342">
        <v>2310</v>
      </c>
      <c r="B2306" s="144" t="s">
        <v>7417</v>
      </c>
      <c r="C2306" s="144" t="s">
        <v>7418</v>
      </c>
      <c r="D2306" s="144" t="s">
        <v>7419</v>
      </c>
      <c r="E2306" s="144" t="str">
        <f>VLOOKUP(A2306,'2'!$X:$AB,2,FALSE)</f>
        <v>Within an hour</v>
      </c>
      <c r="F2306" s="144">
        <f>VLOOKUP($A2306,'2'!$X:$AB,3,FALSE)</f>
        <v>0.7</v>
      </c>
      <c r="G2306" s="144">
        <f>VLOOKUP($A2306,'2'!$X:$AB,4,FALSE)</f>
        <v>0.99</v>
      </c>
      <c r="H2306" s="343" t="str">
        <f>VLOOKUP($A2306,'2'!$X:$AB,5,FALSE)</f>
        <v>No</v>
      </c>
    </row>
    <row r="2307" spans="1:8" s="144" customFormat="1" ht="15">
      <c r="A2307" s="342">
        <v>2311</v>
      </c>
      <c r="B2307" s="144" t="s">
        <v>7420</v>
      </c>
      <c r="C2307" s="144" t="s">
        <v>7421</v>
      </c>
      <c r="D2307" s="144" t="s">
        <v>7419</v>
      </c>
      <c r="E2307" s="144" t="str">
        <f>VLOOKUP(A2307,'2'!$X:$AB,2,FALSE)</f>
        <v>Within a few hours</v>
      </c>
      <c r="F2307" s="144">
        <f>VLOOKUP($A2307,'2'!$X:$AB,3,FALSE)</f>
        <v>1</v>
      </c>
      <c r="G2307" s="144">
        <f>VLOOKUP($A2307,'2'!$X:$AB,4,FALSE)</f>
        <v>0.72</v>
      </c>
      <c r="H2307" s="343" t="str">
        <f>VLOOKUP($A2307,'2'!$X:$AB,5,FALSE)</f>
        <v>Yes</v>
      </c>
    </row>
    <row r="2308" spans="1:8" s="144" customFormat="1" ht="15">
      <c r="A2308" s="342">
        <v>2312</v>
      </c>
      <c r="B2308" s="144" t="s">
        <v>7422</v>
      </c>
      <c r="C2308" s="144" t="s">
        <v>7423</v>
      </c>
      <c r="D2308" s="144" t="s">
        <v>7424</v>
      </c>
      <c r="E2308" s="144" t="str">
        <f>VLOOKUP(A2308,'2'!$X:$AB,2,FALSE)</f>
        <v>Within a few hours</v>
      </c>
      <c r="F2308" s="144">
        <f>VLOOKUP($A2308,'2'!$X:$AB,3,FALSE)</f>
        <v>1</v>
      </c>
      <c r="G2308" s="144">
        <f>VLOOKUP($A2308,'2'!$X:$AB,4,FALSE)</f>
        <v>0.5</v>
      </c>
      <c r="H2308" s="343" t="str">
        <f>VLOOKUP($A2308,'2'!$X:$AB,5,FALSE)</f>
        <v>No</v>
      </c>
    </row>
    <row r="2309" spans="1:8" s="144" customFormat="1" ht="15">
      <c r="A2309" s="342">
        <v>2313</v>
      </c>
      <c r="B2309" s="144" t="s">
        <v>7425</v>
      </c>
      <c r="C2309" s="144" t="s">
        <v>7426</v>
      </c>
      <c r="D2309" s="144" t="s">
        <v>7427</v>
      </c>
      <c r="E2309" s="144" t="str">
        <f>VLOOKUP(A2309,'2'!$X:$AB,2,FALSE)</f>
        <v>Within an hour</v>
      </c>
      <c r="F2309" s="144">
        <f>VLOOKUP($A2309,'2'!$X:$AB,3,FALSE)</f>
        <v>1</v>
      </c>
      <c r="G2309" s="144">
        <f>VLOOKUP($A2309,'2'!$X:$AB,4,FALSE)</f>
        <v>0.38</v>
      </c>
      <c r="H2309" s="343" t="str">
        <f>VLOOKUP($A2309,'2'!$X:$AB,5,FALSE)</f>
        <v>Yes</v>
      </c>
    </row>
    <row r="2310" spans="1:8" s="144" customFormat="1" ht="15">
      <c r="A2310" s="342">
        <v>2314</v>
      </c>
      <c r="B2310" s="144" t="s">
        <v>7428</v>
      </c>
      <c r="C2310" s="144" t="s">
        <v>7429</v>
      </c>
      <c r="D2310" s="144" t="s">
        <v>7427</v>
      </c>
      <c r="E2310" s="144" t="str">
        <f>VLOOKUP(A2310,'2'!$X:$AB,2,FALSE)</f>
        <v>Within an hour</v>
      </c>
      <c r="F2310" s="144">
        <f>VLOOKUP($A2310,'2'!$X:$AB,3,FALSE)</f>
        <v>1</v>
      </c>
      <c r="G2310" s="144">
        <f>VLOOKUP($A2310,'2'!$X:$AB,4,FALSE)</f>
        <v>0.98</v>
      </c>
      <c r="H2310" s="343" t="str">
        <f>VLOOKUP($A2310,'2'!$X:$AB,5,FALSE)</f>
        <v>Yes</v>
      </c>
    </row>
    <row r="2311" spans="1:8" s="144" customFormat="1" ht="15">
      <c r="A2311" s="342">
        <v>2315</v>
      </c>
      <c r="B2311" s="144" t="s">
        <v>7430</v>
      </c>
      <c r="C2311" s="144" t="s">
        <v>7431</v>
      </c>
      <c r="D2311" s="144" t="s">
        <v>7432</v>
      </c>
      <c r="E2311" s="144" t="str">
        <f>VLOOKUP(A2311,'2'!$X:$AB,2,FALSE)</f>
        <v>Within a few hours</v>
      </c>
      <c r="F2311" s="144">
        <f>VLOOKUP($A2311,'2'!$X:$AB,3,FALSE)</f>
        <v>1</v>
      </c>
      <c r="G2311" s="144">
        <f>VLOOKUP($A2311,'2'!$X:$AB,4,FALSE)</f>
        <v>0.95</v>
      </c>
      <c r="H2311" s="343" t="str">
        <f>VLOOKUP($A2311,'2'!$X:$AB,5,FALSE)</f>
        <v>Yes</v>
      </c>
    </row>
    <row r="2312" spans="1:8" s="144" customFormat="1" ht="15">
      <c r="A2312" s="342">
        <v>2316</v>
      </c>
      <c r="B2312" s="144" t="s">
        <v>7433</v>
      </c>
      <c r="C2312" s="144" t="s">
        <v>7434</v>
      </c>
      <c r="D2312" s="144" t="s">
        <v>7435</v>
      </c>
      <c r="E2312" s="144" t="str">
        <f>VLOOKUP(A2312,'2'!$X:$AB,2,FALSE)</f>
        <v>Within an hour</v>
      </c>
      <c r="F2312" s="144">
        <f>VLOOKUP($A2312,'2'!$X:$AB,3,FALSE)</f>
        <v>1</v>
      </c>
      <c r="G2312" s="144">
        <f>VLOOKUP($A2312,'2'!$X:$AB,4,FALSE)</f>
        <v>0.95</v>
      </c>
      <c r="H2312" s="343" t="str">
        <f>VLOOKUP($A2312,'2'!$X:$AB,5,FALSE)</f>
        <v>Yes</v>
      </c>
    </row>
    <row r="2313" spans="1:8" s="144" customFormat="1" ht="15">
      <c r="A2313" s="342">
        <v>2317</v>
      </c>
      <c r="B2313" s="144" t="s">
        <v>7436</v>
      </c>
      <c r="C2313" s="144" t="s">
        <v>7437</v>
      </c>
      <c r="D2313" s="144" t="s">
        <v>7438</v>
      </c>
      <c r="E2313" s="144" t="str">
        <f>VLOOKUP(A2313,'2'!$X:$AB,2,FALSE)</f>
        <v>Within an hour</v>
      </c>
      <c r="F2313" s="144">
        <f>VLOOKUP($A2313,'2'!$X:$AB,3,FALSE)</f>
        <v>1</v>
      </c>
      <c r="G2313" s="144">
        <f>VLOOKUP($A2313,'2'!$X:$AB,4,FALSE)</f>
        <v>0.93</v>
      </c>
      <c r="H2313" s="343" t="str">
        <f>VLOOKUP($A2313,'2'!$X:$AB,5,FALSE)</f>
        <v>No</v>
      </c>
    </row>
    <row r="2314" spans="1:8" s="144" customFormat="1" ht="15">
      <c r="A2314" s="342">
        <v>2318</v>
      </c>
      <c r="B2314" s="144" t="s">
        <v>7439</v>
      </c>
      <c r="C2314" s="144" t="s">
        <v>7440</v>
      </c>
      <c r="D2314" s="144" t="s">
        <v>7441</v>
      </c>
      <c r="E2314" s="144" t="str">
        <f>VLOOKUP(A2314,'2'!$X:$AB,2,FALSE)</f>
        <v>Within a day</v>
      </c>
      <c r="F2314" s="144">
        <f>VLOOKUP($A2314,'2'!$X:$AB,3,FALSE)</f>
        <v>0.5</v>
      </c>
      <c r="G2314" s="144">
        <f>VLOOKUP($A2314,'2'!$X:$AB,4,FALSE)</f>
        <v>0.43</v>
      </c>
      <c r="H2314" s="343" t="str">
        <f>VLOOKUP($A2314,'2'!$X:$AB,5,FALSE)</f>
        <v>No</v>
      </c>
    </row>
    <row r="2315" spans="1:8" s="144" customFormat="1" ht="15">
      <c r="A2315" s="342">
        <v>2319</v>
      </c>
      <c r="B2315" s="144" t="s">
        <v>7442</v>
      </c>
      <c r="C2315" s="144" t="s">
        <v>7443</v>
      </c>
      <c r="D2315" s="144" t="s">
        <v>7441</v>
      </c>
      <c r="E2315" s="144">
        <f>VLOOKUP(A2315,'2'!$X:$AB,2,FALSE)</f>
        <v>0</v>
      </c>
      <c r="F2315" s="144">
        <f>VLOOKUP($A2315,'2'!$X:$AB,3,FALSE)</f>
        <v>0</v>
      </c>
      <c r="G2315" s="144">
        <f>VLOOKUP($A2315,'2'!$X:$AB,4,FALSE)</f>
        <v>0</v>
      </c>
      <c r="H2315" s="343">
        <f>VLOOKUP($A2315,'2'!$X:$AB,5,FALSE)</f>
        <v>0</v>
      </c>
    </row>
    <row r="2316" spans="1:8" s="144" customFormat="1" ht="15">
      <c r="A2316" s="342">
        <v>2320</v>
      </c>
      <c r="B2316" s="144" t="s">
        <v>7444</v>
      </c>
      <c r="C2316" s="144" t="s">
        <v>7445</v>
      </c>
      <c r="D2316" s="144" t="s">
        <v>7446</v>
      </c>
      <c r="E2316" s="144" t="str">
        <f>VLOOKUP(A2316,'2'!$X:$AB,2,FALSE)</f>
        <v>Within an hour</v>
      </c>
      <c r="F2316" s="144">
        <f>VLOOKUP($A2316,'2'!$X:$AB,3,FALSE)</f>
        <v>0.88</v>
      </c>
      <c r="G2316" s="144">
        <f>VLOOKUP($A2316,'2'!$X:$AB,4,FALSE)</f>
        <v>0.98</v>
      </c>
      <c r="H2316" s="343" t="str">
        <f>VLOOKUP($A2316,'2'!$X:$AB,5,FALSE)</f>
        <v>Yes</v>
      </c>
    </row>
    <row r="2317" spans="1:8" s="144" customFormat="1" ht="15">
      <c r="A2317" s="342">
        <v>2321</v>
      </c>
      <c r="B2317" s="144" t="s">
        <v>7447</v>
      </c>
      <c r="C2317" s="144" t="s">
        <v>7448</v>
      </c>
      <c r="D2317" s="144" t="s">
        <v>7449</v>
      </c>
      <c r="E2317" s="144" t="str">
        <f>VLOOKUP(A2317,'2'!$X:$AB,2,FALSE)</f>
        <v>Within an hour</v>
      </c>
      <c r="F2317" s="144">
        <f>VLOOKUP($A2317,'2'!$X:$AB,3,FALSE)</f>
        <v>1</v>
      </c>
      <c r="G2317" s="144">
        <f>VLOOKUP($A2317,'2'!$X:$AB,4,FALSE)</f>
        <v>0.92</v>
      </c>
      <c r="H2317" s="343" t="str">
        <f>VLOOKUP($A2317,'2'!$X:$AB,5,FALSE)</f>
        <v>Yes</v>
      </c>
    </row>
    <row r="2318" spans="1:8" s="144" customFormat="1" ht="15">
      <c r="A2318" s="342">
        <v>2322</v>
      </c>
      <c r="B2318" s="144" t="s">
        <v>7450</v>
      </c>
      <c r="C2318" s="144" t="s">
        <v>7451</v>
      </c>
      <c r="D2318" s="144" t="s">
        <v>7449</v>
      </c>
      <c r="E2318" s="144" t="str">
        <f>VLOOKUP(A2318,'2'!$X:$AB,2,FALSE)</f>
        <v>Within an hour</v>
      </c>
      <c r="F2318" s="144">
        <f>VLOOKUP($A2318,'2'!$X:$AB,3,FALSE)</f>
        <v>1</v>
      </c>
      <c r="G2318" s="144">
        <f>VLOOKUP($A2318,'2'!$X:$AB,4,FALSE)</f>
        <v>0.96</v>
      </c>
      <c r="H2318" s="343" t="str">
        <f>VLOOKUP($A2318,'2'!$X:$AB,5,FALSE)</f>
        <v>No</v>
      </c>
    </row>
    <row r="2319" spans="1:8" s="144" customFormat="1" ht="15">
      <c r="A2319" s="342">
        <v>2323</v>
      </c>
      <c r="B2319" s="144" t="s">
        <v>7452</v>
      </c>
      <c r="C2319" s="144" t="s">
        <v>7453</v>
      </c>
      <c r="D2319" s="144" t="s">
        <v>7449</v>
      </c>
      <c r="E2319" s="144" t="str">
        <f>VLOOKUP(A2319,'2'!$X:$AB,2,FALSE)</f>
        <v>Within an hour</v>
      </c>
      <c r="F2319" s="144">
        <f>VLOOKUP($A2319,'2'!$X:$AB,3,FALSE)</f>
        <v>1</v>
      </c>
      <c r="G2319" s="144">
        <f>VLOOKUP($A2319,'2'!$X:$AB,4,FALSE)</f>
        <v>0.97</v>
      </c>
      <c r="H2319" s="343" t="str">
        <f>VLOOKUP($A2319,'2'!$X:$AB,5,FALSE)</f>
        <v>Yes</v>
      </c>
    </row>
    <row r="2320" spans="1:8" s="144" customFormat="1" ht="15">
      <c r="A2320" s="342">
        <v>2324</v>
      </c>
      <c r="B2320" s="144" t="s">
        <v>7454</v>
      </c>
      <c r="C2320" s="144" t="s">
        <v>7455</v>
      </c>
      <c r="D2320" s="144" t="s">
        <v>7456</v>
      </c>
      <c r="E2320" s="144" t="str">
        <f>VLOOKUP(A2320,'2'!$X:$AB,2,FALSE)</f>
        <v>Within a day</v>
      </c>
      <c r="F2320" s="144">
        <f>VLOOKUP($A2320,'2'!$X:$AB,3,FALSE)</f>
        <v>1</v>
      </c>
      <c r="G2320" s="144">
        <f>VLOOKUP($A2320,'2'!$X:$AB,4,FALSE)</f>
        <v>0.92</v>
      </c>
      <c r="H2320" s="343" t="str">
        <f>VLOOKUP($A2320,'2'!$X:$AB,5,FALSE)</f>
        <v>Yes</v>
      </c>
    </row>
    <row r="2321" spans="1:8" s="144" customFormat="1" ht="15">
      <c r="A2321" s="342">
        <v>2325</v>
      </c>
      <c r="B2321" s="144" t="s">
        <v>7457</v>
      </c>
      <c r="C2321" s="144" t="s">
        <v>7458</v>
      </c>
      <c r="D2321" s="144" t="s">
        <v>7456</v>
      </c>
      <c r="E2321" s="144" t="str">
        <f>VLOOKUP(A2321,'2'!$X:$AB,2,FALSE)</f>
        <v>Within an hour</v>
      </c>
      <c r="F2321" s="144">
        <f>VLOOKUP($A2321,'2'!$X:$AB,3,FALSE)</f>
        <v>1</v>
      </c>
      <c r="G2321" s="144">
        <f>VLOOKUP($A2321,'2'!$X:$AB,4,FALSE)</f>
        <v>0.89</v>
      </c>
      <c r="H2321" s="343" t="str">
        <f>VLOOKUP($A2321,'2'!$X:$AB,5,FALSE)</f>
        <v>Yes</v>
      </c>
    </row>
    <row r="2322" spans="1:8" s="144" customFormat="1" ht="15">
      <c r="A2322" s="342">
        <v>2326</v>
      </c>
      <c r="B2322" s="144" t="s">
        <v>7459</v>
      </c>
      <c r="C2322" s="144" t="s">
        <v>7460</v>
      </c>
      <c r="D2322" s="144" t="s">
        <v>7456</v>
      </c>
      <c r="E2322" s="144" t="str">
        <f>VLOOKUP(A2322,'2'!$X:$AB,2,FALSE)</f>
        <v>Within an hour</v>
      </c>
      <c r="F2322" s="144">
        <f>VLOOKUP($A2322,'2'!$X:$AB,3,FALSE)</f>
        <v>1</v>
      </c>
      <c r="G2322" s="144">
        <f>VLOOKUP($A2322,'2'!$X:$AB,4,FALSE)</f>
        <v>1</v>
      </c>
      <c r="H2322" s="343" t="str">
        <f>VLOOKUP($A2322,'2'!$X:$AB,5,FALSE)</f>
        <v>Yes</v>
      </c>
    </row>
    <row r="2323" spans="1:8" s="144" customFormat="1" ht="15">
      <c r="A2323" s="342">
        <v>2327</v>
      </c>
      <c r="B2323" s="144" t="s">
        <v>7461</v>
      </c>
      <c r="C2323" s="144" t="s">
        <v>7462</v>
      </c>
      <c r="D2323" s="144" t="s">
        <v>7463</v>
      </c>
      <c r="E2323" s="144" t="str">
        <f>VLOOKUP(A2323,'2'!$X:$AB,2,FALSE)</f>
        <v>Within a few hours</v>
      </c>
      <c r="F2323" s="144">
        <f>VLOOKUP($A2323,'2'!$X:$AB,3,FALSE)</f>
        <v>1</v>
      </c>
      <c r="G2323" s="144">
        <f>VLOOKUP($A2323,'2'!$X:$AB,4,FALSE)</f>
        <v>0.85</v>
      </c>
      <c r="H2323" s="343" t="str">
        <f>VLOOKUP($A2323,'2'!$X:$AB,5,FALSE)</f>
        <v>Yes</v>
      </c>
    </row>
    <row r="2324" spans="1:8" s="144" customFormat="1" ht="15">
      <c r="A2324" s="342">
        <v>2328</v>
      </c>
      <c r="B2324" s="144" t="s">
        <v>7464</v>
      </c>
      <c r="C2324" s="144" t="s">
        <v>7465</v>
      </c>
      <c r="D2324" s="144" t="s">
        <v>7463</v>
      </c>
      <c r="E2324" s="144" t="str">
        <f>VLOOKUP(A2324,'2'!$X:$AB,2,FALSE)</f>
        <v>Within a day</v>
      </c>
      <c r="F2324" s="144">
        <f>VLOOKUP($A2324,'2'!$X:$AB,3,FALSE)</f>
        <v>1</v>
      </c>
      <c r="G2324" s="144">
        <f>VLOOKUP($A2324,'2'!$X:$AB,4,FALSE)</f>
        <v>0</v>
      </c>
      <c r="H2324" s="343" t="str">
        <f>VLOOKUP($A2324,'2'!$X:$AB,5,FALSE)</f>
        <v>No</v>
      </c>
    </row>
    <row r="2325" spans="1:8" s="144" customFormat="1" ht="15">
      <c r="A2325" s="342">
        <v>2329</v>
      </c>
      <c r="B2325" s="144" t="s">
        <v>7466</v>
      </c>
      <c r="C2325" s="144" t="s">
        <v>7467</v>
      </c>
      <c r="D2325" s="144" t="s">
        <v>7463</v>
      </c>
      <c r="E2325" s="144" t="str">
        <f>VLOOKUP(A2325,'2'!$X:$AB,2,FALSE)</f>
        <v>Within an hour</v>
      </c>
      <c r="F2325" s="144">
        <f>VLOOKUP($A2325,'2'!$X:$AB,3,FALSE)</f>
        <v>1</v>
      </c>
      <c r="G2325" s="144">
        <f>VLOOKUP($A2325,'2'!$X:$AB,4,FALSE)</f>
        <v>1</v>
      </c>
      <c r="H2325" s="343" t="str">
        <f>VLOOKUP($A2325,'2'!$X:$AB,5,FALSE)</f>
        <v>No</v>
      </c>
    </row>
    <row r="2326" spans="1:8" s="144" customFormat="1" ht="15">
      <c r="A2326" s="342">
        <v>2330</v>
      </c>
      <c r="B2326" s="144" t="s">
        <v>7468</v>
      </c>
      <c r="C2326" s="144" t="s">
        <v>7469</v>
      </c>
      <c r="D2326" s="144" t="s">
        <v>7463</v>
      </c>
      <c r="E2326" s="144" t="str">
        <f>VLOOKUP(A2326,'2'!$X:$AB,2,FALSE)</f>
        <v>Within an hour</v>
      </c>
      <c r="F2326" s="144">
        <f>VLOOKUP($A2326,'2'!$X:$AB,3,FALSE)</f>
        <v>1</v>
      </c>
      <c r="G2326" s="144">
        <f>VLOOKUP($A2326,'2'!$X:$AB,4,FALSE)</f>
        <v>1</v>
      </c>
      <c r="H2326" s="343" t="str">
        <f>VLOOKUP($A2326,'2'!$X:$AB,5,FALSE)</f>
        <v>Yes</v>
      </c>
    </row>
    <row r="2327" spans="1:8" s="144" customFormat="1" ht="15">
      <c r="A2327" s="342">
        <v>2331</v>
      </c>
      <c r="B2327" s="144" t="s">
        <v>7470</v>
      </c>
      <c r="C2327" s="144" t="s">
        <v>7471</v>
      </c>
      <c r="D2327" s="144" t="s">
        <v>7472</v>
      </c>
      <c r="E2327" s="144" t="str">
        <f>VLOOKUP(A2327,'2'!$X:$AB,2,FALSE)</f>
        <v>Within an hour</v>
      </c>
      <c r="F2327" s="144">
        <f>VLOOKUP($A2327,'2'!$X:$AB,3,FALSE)</f>
        <v>1</v>
      </c>
      <c r="G2327" s="144">
        <f>VLOOKUP($A2327,'2'!$X:$AB,4,FALSE)</f>
        <v>1</v>
      </c>
      <c r="H2327" s="343" t="str">
        <f>VLOOKUP($A2327,'2'!$X:$AB,5,FALSE)</f>
        <v>Yes</v>
      </c>
    </row>
    <row r="2328" spans="1:8" s="144" customFormat="1" ht="15">
      <c r="A2328" s="342">
        <v>2332</v>
      </c>
      <c r="B2328" s="144" t="s">
        <v>7473</v>
      </c>
      <c r="C2328" s="144" t="s">
        <v>7474</v>
      </c>
      <c r="D2328" s="144" t="s">
        <v>7472</v>
      </c>
      <c r="E2328" s="144" t="str">
        <f>VLOOKUP(A2328,'2'!$X:$AB,2,FALSE)</f>
        <v>Within an hour</v>
      </c>
      <c r="F2328" s="144">
        <f>VLOOKUP($A2328,'2'!$X:$AB,3,FALSE)</f>
        <v>1</v>
      </c>
      <c r="G2328" s="144">
        <f>VLOOKUP($A2328,'2'!$X:$AB,4,FALSE)</f>
        <v>1</v>
      </c>
      <c r="H2328" s="343" t="str">
        <f>VLOOKUP($A2328,'2'!$X:$AB,5,FALSE)</f>
        <v>Yes</v>
      </c>
    </row>
    <row r="2329" spans="1:8" s="144" customFormat="1" ht="15">
      <c r="A2329" s="342">
        <v>2333</v>
      </c>
      <c r="B2329" s="144" t="s">
        <v>7475</v>
      </c>
      <c r="C2329" s="144" t="s">
        <v>7476</v>
      </c>
      <c r="D2329" s="144" t="s">
        <v>7477</v>
      </c>
      <c r="E2329" s="144">
        <f>VLOOKUP(A2329,'2'!$X:$AB,2,FALSE)</f>
        <v>0</v>
      </c>
      <c r="F2329" s="144">
        <f>VLOOKUP($A2329,'2'!$X:$AB,3,FALSE)</f>
        <v>0</v>
      </c>
      <c r="G2329" s="144">
        <f>VLOOKUP($A2329,'2'!$X:$AB,4,FALSE)</f>
        <v>0</v>
      </c>
      <c r="H2329" s="343">
        <f>VLOOKUP($A2329,'2'!$X:$AB,5,FALSE)</f>
        <v>0</v>
      </c>
    </row>
    <row r="2330" spans="1:8" s="144" customFormat="1" ht="15">
      <c r="A2330" s="342">
        <v>2334</v>
      </c>
      <c r="B2330" s="144" t="s">
        <v>7478</v>
      </c>
      <c r="C2330" s="144" t="s">
        <v>7479</v>
      </c>
      <c r="D2330" s="144" t="s">
        <v>7477</v>
      </c>
      <c r="E2330" s="144" t="str">
        <f>VLOOKUP(A2330,'2'!$X:$AB,2,FALSE)</f>
        <v>Within a day</v>
      </c>
      <c r="F2330" s="144">
        <f>VLOOKUP($A2330,'2'!$X:$AB,3,FALSE)</f>
        <v>1</v>
      </c>
      <c r="G2330" s="144">
        <f>VLOOKUP($A2330,'2'!$X:$AB,4,FALSE)</f>
        <v>0.96</v>
      </c>
      <c r="H2330" s="343" t="str">
        <f>VLOOKUP($A2330,'2'!$X:$AB,5,FALSE)</f>
        <v>Yes</v>
      </c>
    </row>
    <row r="2331" spans="1:8" s="144" customFormat="1" ht="15">
      <c r="A2331" s="342">
        <v>2335</v>
      </c>
      <c r="B2331" s="144" t="s">
        <v>7480</v>
      </c>
      <c r="C2331" s="144" t="s">
        <v>7481</v>
      </c>
      <c r="D2331" s="144" t="s">
        <v>7477</v>
      </c>
      <c r="E2331" s="144" t="str">
        <f>VLOOKUP(A2331,'2'!$X:$AB,2,FALSE)</f>
        <v>Within a few hours</v>
      </c>
      <c r="F2331" s="144">
        <f>VLOOKUP($A2331,'2'!$X:$AB,3,FALSE)</f>
        <v>1</v>
      </c>
      <c r="G2331" s="144">
        <f>VLOOKUP($A2331,'2'!$X:$AB,4,FALSE)</f>
        <v>1</v>
      </c>
      <c r="H2331" s="343" t="str">
        <f>VLOOKUP($A2331,'2'!$X:$AB,5,FALSE)</f>
        <v>Yes</v>
      </c>
    </row>
    <row r="2332" spans="1:8" s="144" customFormat="1" ht="15">
      <c r="A2332" s="342">
        <v>2336</v>
      </c>
      <c r="B2332" s="144" t="s">
        <v>7482</v>
      </c>
      <c r="C2332" s="144" t="s">
        <v>7483</v>
      </c>
      <c r="D2332" s="144" t="s">
        <v>7477</v>
      </c>
      <c r="E2332" s="144">
        <f>VLOOKUP(A2332,'2'!$X:$AB,2,FALSE)</f>
        <v>0</v>
      </c>
      <c r="F2332" s="144">
        <f>VLOOKUP($A2332,'2'!$X:$AB,3,FALSE)</f>
        <v>0</v>
      </c>
      <c r="G2332" s="144">
        <f>VLOOKUP($A2332,'2'!$X:$AB,4,FALSE)</f>
        <v>0</v>
      </c>
      <c r="H2332" s="343">
        <f>VLOOKUP($A2332,'2'!$X:$AB,5,FALSE)</f>
        <v>0</v>
      </c>
    </row>
    <row r="2333" spans="1:8" s="144" customFormat="1" ht="15">
      <c r="A2333" s="342">
        <v>2337</v>
      </c>
      <c r="B2333" s="144" t="s">
        <v>7484</v>
      </c>
      <c r="C2333" s="144" t="s">
        <v>7485</v>
      </c>
      <c r="D2333" s="144" t="s">
        <v>7486</v>
      </c>
      <c r="E2333" s="144" t="str">
        <f>VLOOKUP(A2333,'2'!$X:$AB,2,FALSE)</f>
        <v>Within an hour</v>
      </c>
      <c r="F2333" s="144">
        <f>VLOOKUP($A2333,'2'!$X:$AB,3,FALSE)</f>
        <v>1</v>
      </c>
      <c r="G2333" s="144">
        <f>VLOOKUP($A2333,'2'!$X:$AB,4,FALSE)</f>
        <v>1</v>
      </c>
      <c r="H2333" s="343" t="str">
        <f>VLOOKUP($A2333,'2'!$X:$AB,5,FALSE)</f>
        <v>Yes</v>
      </c>
    </row>
    <row r="2334" spans="1:8" s="144" customFormat="1" ht="15">
      <c r="A2334" s="342">
        <v>2338</v>
      </c>
      <c r="B2334" s="144" t="s">
        <v>7487</v>
      </c>
      <c r="C2334" s="144" t="s">
        <v>7488</v>
      </c>
      <c r="D2334" s="144" t="s">
        <v>7486</v>
      </c>
      <c r="E2334" s="144" t="str">
        <f>VLOOKUP(A2334,'2'!$X:$AB,2,FALSE)</f>
        <v>Within an hour</v>
      </c>
      <c r="F2334" s="144">
        <f>VLOOKUP($A2334,'2'!$X:$AB,3,FALSE)</f>
        <v>1</v>
      </c>
      <c r="G2334" s="144">
        <f>VLOOKUP($A2334,'2'!$X:$AB,4,FALSE)</f>
        <v>0.87</v>
      </c>
      <c r="H2334" s="343" t="str">
        <f>VLOOKUP($A2334,'2'!$X:$AB,5,FALSE)</f>
        <v>Yes</v>
      </c>
    </row>
    <row r="2335" spans="1:8" s="144" customFormat="1" ht="15">
      <c r="A2335" s="342">
        <v>2339</v>
      </c>
      <c r="B2335" s="144" t="s">
        <v>7489</v>
      </c>
      <c r="C2335" s="144" t="s">
        <v>7490</v>
      </c>
      <c r="D2335" s="144" t="s">
        <v>7486</v>
      </c>
      <c r="E2335" s="144">
        <f>VLOOKUP(A2335,'2'!$X:$AB,2,FALSE)</f>
        <v>0</v>
      </c>
      <c r="F2335" s="144">
        <f>VLOOKUP($A2335,'2'!$X:$AB,3,FALSE)</f>
        <v>0</v>
      </c>
      <c r="G2335" s="144">
        <f>VLOOKUP($A2335,'2'!$X:$AB,4,FALSE)</f>
        <v>0</v>
      </c>
      <c r="H2335" s="343">
        <f>VLOOKUP($A2335,'2'!$X:$AB,5,FALSE)</f>
        <v>0</v>
      </c>
    </row>
    <row r="2336" spans="1:8" s="144" customFormat="1" ht="15">
      <c r="A2336" s="342">
        <v>2340</v>
      </c>
      <c r="B2336" s="144" t="s">
        <v>7491</v>
      </c>
      <c r="C2336" s="144" t="s">
        <v>7492</v>
      </c>
      <c r="D2336" s="144" t="s">
        <v>7486</v>
      </c>
      <c r="E2336" s="144" t="str">
        <f>VLOOKUP(A2336,'2'!$X:$AB,2,FALSE)</f>
        <v>Within an hour</v>
      </c>
      <c r="F2336" s="144">
        <f>VLOOKUP($A2336,'2'!$X:$AB,3,FALSE)</f>
        <v>1</v>
      </c>
      <c r="G2336" s="144">
        <f>VLOOKUP($A2336,'2'!$X:$AB,4,FALSE)</f>
        <v>1</v>
      </c>
      <c r="H2336" s="343" t="str">
        <f>VLOOKUP($A2336,'2'!$X:$AB,5,FALSE)</f>
        <v>No</v>
      </c>
    </row>
    <row r="2337" spans="1:8" s="144" customFormat="1" ht="15">
      <c r="A2337" s="342">
        <v>2341</v>
      </c>
      <c r="B2337" s="144" t="s">
        <v>7493</v>
      </c>
      <c r="C2337" s="144" t="s">
        <v>7494</v>
      </c>
      <c r="D2337" s="144" t="s">
        <v>7495</v>
      </c>
      <c r="E2337" s="144">
        <f>VLOOKUP(A2337,'2'!$X:$AB,2,FALSE)</f>
        <v>0</v>
      </c>
      <c r="F2337" s="144">
        <f>VLOOKUP($A2337,'2'!$X:$AB,3,FALSE)</f>
        <v>0</v>
      </c>
      <c r="G2337" s="144">
        <f>VLOOKUP($A2337,'2'!$X:$AB,4,FALSE)</f>
        <v>0</v>
      </c>
      <c r="H2337" s="343">
        <f>VLOOKUP($A2337,'2'!$X:$AB,5,FALSE)</f>
        <v>0</v>
      </c>
    </row>
    <row r="2338" spans="1:8" s="144" customFormat="1" ht="15">
      <c r="A2338" s="342">
        <v>2342</v>
      </c>
      <c r="B2338" s="144" t="s">
        <v>7496</v>
      </c>
      <c r="C2338" s="144" t="s">
        <v>7497</v>
      </c>
      <c r="D2338" s="144" t="s">
        <v>7498</v>
      </c>
      <c r="E2338" s="144" t="str">
        <f>VLOOKUP(A2338,'2'!$X:$AB,2,FALSE)</f>
        <v>Within a few hours</v>
      </c>
      <c r="F2338" s="144">
        <f>VLOOKUP($A2338,'2'!$X:$AB,3,FALSE)</f>
        <v>1</v>
      </c>
      <c r="G2338" s="144">
        <f>VLOOKUP($A2338,'2'!$X:$AB,4,FALSE)</f>
        <v>0.98</v>
      </c>
      <c r="H2338" s="343" t="str">
        <f>VLOOKUP($A2338,'2'!$X:$AB,5,FALSE)</f>
        <v>No</v>
      </c>
    </row>
    <row r="2339" spans="1:8" s="144" customFormat="1" ht="15">
      <c r="A2339" s="342">
        <v>2343</v>
      </c>
      <c r="B2339" s="144" t="s">
        <v>7499</v>
      </c>
      <c r="C2339" s="144" t="s">
        <v>7500</v>
      </c>
      <c r="D2339" s="144" t="s">
        <v>7498</v>
      </c>
      <c r="E2339" s="144" t="str">
        <f>VLOOKUP(A2339,'2'!$X:$AB,2,FALSE)</f>
        <v>Within an hour</v>
      </c>
      <c r="F2339" s="144">
        <f>VLOOKUP($A2339,'2'!$X:$AB,3,FALSE)</f>
        <v>1</v>
      </c>
      <c r="G2339" s="144">
        <f>VLOOKUP($A2339,'2'!$X:$AB,4,FALSE)</f>
        <v>0.83</v>
      </c>
      <c r="H2339" s="343" t="str">
        <f>VLOOKUP($A2339,'2'!$X:$AB,5,FALSE)</f>
        <v>Yes</v>
      </c>
    </row>
    <row r="2340" spans="1:8" s="144" customFormat="1" ht="15">
      <c r="A2340" s="342">
        <v>2344</v>
      </c>
      <c r="B2340" s="144" t="s">
        <v>7501</v>
      </c>
      <c r="C2340" s="144" t="s">
        <v>7502</v>
      </c>
      <c r="D2340" s="144" t="s">
        <v>7498</v>
      </c>
      <c r="E2340" s="144" t="str">
        <f>VLOOKUP(A2340,'2'!$X:$AB,2,FALSE)</f>
        <v>Within an hour</v>
      </c>
      <c r="F2340" s="144">
        <f>VLOOKUP($A2340,'2'!$X:$AB,3,FALSE)</f>
        <v>1</v>
      </c>
      <c r="G2340" s="144">
        <f>VLOOKUP($A2340,'2'!$X:$AB,4,FALSE)</f>
        <v>1</v>
      </c>
      <c r="H2340" s="343" t="str">
        <f>VLOOKUP($A2340,'2'!$X:$AB,5,FALSE)</f>
        <v>No</v>
      </c>
    </row>
    <row r="2341" spans="1:8" s="144" customFormat="1" ht="15">
      <c r="A2341" s="342">
        <v>2345</v>
      </c>
      <c r="B2341" s="144" t="s">
        <v>7503</v>
      </c>
      <c r="C2341" s="144" t="s">
        <v>7504</v>
      </c>
      <c r="D2341" s="144" t="s">
        <v>7498</v>
      </c>
      <c r="E2341" s="144" t="str">
        <f>VLOOKUP(A2341,'2'!$X:$AB,2,FALSE)</f>
        <v>Within an hour</v>
      </c>
      <c r="F2341" s="144">
        <f>VLOOKUP($A2341,'2'!$X:$AB,3,FALSE)</f>
        <v>1</v>
      </c>
      <c r="G2341" s="144">
        <f>VLOOKUP($A2341,'2'!$X:$AB,4,FALSE)</f>
        <v>0</v>
      </c>
      <c r="H2341" s="343" t="str">
        <f>VLOOKUP($A2341,'2'!$X:$AB,5,FALSE)</f>
        <v>Yes</v>
      </c>
    </row>
    <row r="2342" spans="1:8" s="144" customFormat="1" ht="15">
      <c r="A2342" s="342">
        <v>2346</v>
      </c>
      <c r="B2342" s="144" t="s">
        <v>7505</v>
      </c>
      <c r="C2342" s="144" t="s">
        <v>7506</v>
      </c>
      <c r="D2342" s="144" t="s">
        <v>7507</v>
      </c>
      <c r="E2342" s="144" t="str">
        <f>VLOOKUP(A2342,'2'!$X:$AB,2,FALSE)</f>
        <v>A few days or more</v>
      </c>
      <c r="F2342" s="144">
        <f>VLOOKUP($A2342,'2'!$X:$AB,3,FALSE)</f>
        <v>0.4</v>
      </c>
      <c r="G2342" s="144">
        <f>VLOOKUP($A2342,'2'!$X:$AB,4,FALSE)</f>
        <v>0.22</v>
      </c>
      <c r="H2342" s="343" t="str">
        <f>VLOOKUP($A2342,'2'!$X:$AB,5,FALSE)</f>
        <v>No</v>
      </c>
    </row>
    <row r="2343" spans="1:8" s="144" customFormat="1" ht="15">
      <c r="A2343" s="342">
        <v>2347</v>
      </c>
      <c r="B2343" s="144" t="s">
        <v>7508</v>
      </c>
      <c r="C2343" s="144" t="s">
        <v>7509</v>
      </c>
      <c r="D2343" s="144" t="s">
        <v>7507</v>
      </c>
      <c r="E2343" s="144" t="str">
        <f>VLOOKUP(A2343,'2'!$X:$AB,2,FALSE)</f>
        <v>Within a few hours</v>
      </c>
      <c r="F2343" s="144">
        <f>VLOOKUP($A2343,'2'!$X:$AB,3,FALSE)</f>
        <v>1</v>
      </c>
      <c r="G2343" s="144">
        <f>VLOOKUP($A2343,'2'!$X:$AB,4,FALSE)</f>
        <v>1</v>
      </c>
      <c r="H2343" s="343" t="str">
        <f>VLOOKUP($A2343,'2'!$X:$AB,5,FALSE)</f>
        <v>No</v>
      </c>
    </row>
    <row r="2344" spans="1:8" s="144" customFormat="1" ht="15">
      <c r="A2344" s="342">
        <v>2348</v>
      </c>
      <c r="B2344" s="144" t="s">
        <v>7510</v>
      </c>
      <c r="C2344" s="144" t="s">
        <v>7511</v>
      </c>
      <c r="D2344" s="144" t="s">
        <v>7512</v>
      </c>
      <c r="E2344" s="144" t="str">
        <f>VLOOKUP(A2344,'2'!$X:$AB,2,FALSE)</f>
        <v>Within an hour</v>
      </c>
      <c r="F2344" s="144">
        <f>VLOOKUP($A2344,'2'!$X:$AB,3,FALSE)</f>
        <v>1</v>
      </c>
      <c r="G2344" s="144">
        <f>VLOOKUP($A2344,'2'!$X:$AB,4,FALSE)</f>
        <v>0.98</v>
      </c>
      <c r="H2344" s="343" t="str">
        <f>VLOOKUP($A2344,'2'!$X:$AB,5,FALSE)</f>
        <v>Yes</v>
      </c>
    </row>
    <row r="2345" spans="1:8" s="144" customFormat="1" ht="15">
      <c r="A2345" s="342">
        <v>2349</v>
      </c>
      <c r="B2345" s="144" t="s">
        <v>7513</v>
      </c>
      <c r="C2345" s="144" t="s">
        <v>7514</v>
      </c>
      <c r="D2345" s="144" t="s">
        <v>7515</v>
      </c>
      <c r="E2345" s="144" t="str">
        <f>VLOOKUP(A2345,'2'!$X:$AB,2,FALSE)</f>
        <v>Within a few hours</v>
      </c>
      <c r="F2345" s="144">
        <f>VLOOKUP($A2345,'2'!$X:$AB,3,FALSE)</f>
        <v>1</v>
      </c>
      <c r="G2345" s="144">
        <f>VLOOKUP($A2345,'2'!$X:$AB,4,FALSE)</f>
        <v>0.1</v>
      </c>
      <c r="H2345" s="343" t="str">
        <f>VLOOKUP($A2345,'2'!$X:$AB,5,FALSE)</f>
        <v>No</v>
      </c>
    </row>
    <row r="2346" spans="1:8" s="144" customFormat="1" ht="15">
      <c r="A2346" s="342">
        <v>2350</v>
      </c>
      <c r="B2346" s="144" t="s">
        <v>7516</v>
      </c>
      <c r="C2346" s="144" t="s">
        <v>7517</v>
      </c>
      <c r="D2346" s="144" t="s">
        <v>7518</v>
      </c>
      <c r="E2346" s="144" t="str">
        <f>VLOOKUP(A2346,'2'!$X:$AB,2,FALSE)</f>
        <v>Within an hour</v>
      </c>
      <c r="F2346" s="144">
        <f>VLOOKUP($A2346,'2'!$X:$AB,3,FALSE)</f>
        <v>1</v>
      </c>
      <c r="G2346" s="144">
        <f>VLOOKUP($A2346,'2'!$X:$AB,4,FALSE)</f>
        <v>0.67</v>
      </c>
      <c r="H2346" s="343" t="str">
        <f>VLOOKUP($A2346,'2'!$X:$AB,5,FALSE)</f>
        <v>No</v>
      </c>
    </row>
    <row r="2347" spans="1:8" s="144" customFormat="1" ht="15">
      <c r="A2347" s="342">
        <v>2351</v>
      </c>
      <c r="B2347" s="144" t="s">
        <v>7519</v>
      </c>
      <c r="C2347" s="144" t="s">
        <v>7520</v>
      </c>
      <c r="D2347" s="144" t="s">
        <v>7521</v>
      </c>
      <c r="E2347" s="144" t="str">
        <f>VLOOKUP(A2347,'2'!$X:$AB,2,FALSE)</f>
        <v>A few days or more</v>
      </c>
      <c r="F2347" s="144">
        <f>VLOOKUP($A2347,'2'!$X:$AB,3,FALSE)</f>
        <v>0.3</v>
      </c>
      <c r="G2347" s="144">
        <f>VLOOKUP($A2347,'2'!$X:$AB,4,FALSE)</f>
        <v>0.56999999999999995</v>
      </c>
      <c r="H2347" s="343" t="str">
        <f>VLOOKUP($A2347,'2'!$X:$AB,5,FALSE)</f>
        <v>No</v>
      </c>
    </row>
    <row r="2348" spans="1:8" s="144" customFormat="1" ht="15">
      <c r="A2348" s="342">
        <v>2352</v>
      </c>
      <c r="B2348" s="144" t="s">
        <v>7522</v>
      </c>
      <c r="C2348" s="144" t="s">
        <v>7523</v>
      </c>
      <c r="D2348" s="144" t="s">
        <v>7521</v>
      </c>
      <c r="E2348" s="144" t="str">
        <f>VLOOKUP(A2348,'2'!$X:$AB,2,FALSE)</f>
        <v>Within an hour</v>
      </c>
      <c r="F2348" s="144">
        <f>VLOOKUP($A2348,'2'!$X:$AB,3,FALSE)</f>
        <v>0.95</v>
      </c>
      <c r="G2348" s="144">
        <f>VLOOKUP($A2348,'2'!$X:$AB,4,FALSE)</f>
        <v>0.99</v>
      </c>
      <c r="H2348" s="343" t="str">
        <f>VLOOKUP($A2348,'2'!$X:$AB,5,FALSE)</f>
        <v>No</v>
      </c>
    </row>
    <row r="2349" spans="1:8" s="144" customFormat="1" ht="15">
      <c r="A2349" s="342">
        <v>2353</v>
      </c>
      <c r="B2349" s="144" t="s">
        <v>7524</v>
      </c>
      <c r="C2349" s="144" t="s">
        <v>7525</v>
      </c>
      <c r="D2349" s="144" t="s">
        <v>7526</v>
      </c>
      <c r="E2349" s="144" t="str">
        <f>VLOOKUP(A2349,'2'!$X:$AB,2,FALSE)</f>
        <v>Within a few hours</v>
      </c>
      <c r="F2349" s="144">
        <f>VLOOKUP($A2349,'2'!$X:$AB,3,FALSE)</f>
        <v>0.86</v>
      </c>
      <c r="G2349" s="144">
        <f>VLOOKUP($A2349,'2'!$X:$AB,4,FALSE)</f>
        <v>0.98</v>
      </c>
      <c r="H2349" s="343" t="str">
        <f>VLOOKUP($A2349,'2'!$X:$AB,5,FALSE)</f>
        <v>Yes</v>
      </c>
    </row>
    <row r="2350" spans="1:8" s="144" customFormat="1" ht="15">
      <c r="A2350" s="342">
        <v>2354</v>
      </c>
      <c r="B2350" s="144" t="s">
        <v>7527</v>
      </c>
      <c r="C2350" s="144" t="s">
        <v>7528</v>
      </c>
      <c r="D2350" s="144" t="s">
        <v>7526</v>
      </c>
      <c r="E2350" s="144" t="str">
        <f>VLOOKUP(A2350,'2'!$X:$AB,2,FALSE)</f>
        <v>Within an hour</v>
      </c>
      <c r="F2350" s="144">
        <f>VLOOKUP($A2350,'2'!$X:$AB,3,FALSE)</f>
        <v>1</v>
      </c>
      <c r="G2350" s="144">
        <f>VLOOKUP($A2350,'2'!$X:$AB,4,FALSE)</f>
        <v>0.97</v>
      </c>
      <c r="H2350" s="343" t="str">
        <f>VLOOKUP($A2350,'2'!$X:$AB,5,FALSE)</f>
        <v>Yes</v>
      </c>
    </row>
    <row r="2351" spans="1:8" s="144" customFormat="1" ht="15">
      <c r="A2351" s="342">
        <v>2355</v>
      </c>
      <c r="B2351" s="144" t="s">
        <v>7529</v>
      </c>
      <c r="C2351" s="144" t="s">
        <v>7530</v>
      </c>
      <c r="D2351" s="144" t="s">
        <v>7531</v>
      </c>
      <c r="E2351" s="144">
        <f>VLOOKUP(A2351,'2'!$X:$AB,2,FALSE)</f>
        <v>0</v>
      </c>
      <c r="F2351" s="144">
        <f>VLOOKUP($A2351,'2'!$X:$AB,3,FALSE)</f>
        <v>0</v>
      </c>
      <c r="G2351" s="144">
        <f>VLOOKUP($A2351,'2'!$X:$AB,4,FALSE)</f>
        <v>0</v>
      </c>
      <c r="H2351" s="343">
        <f>VLOOKUP($A2351,'2'!$X:$AB,5,FALSE)</f>
        <v>0</v>
      </c>
    </row>
    <row r="2352" spans="1:8" s="144" customFormat="1" ht="15">
      <c r="A2352" s="342">
        <v>2356</v>
      </c>
      <c r="B2352" s="144" t="s">
        <v>7532</v>
      </c>
      <c r="C2352" s="144" t="s">
        <v>7533</v>
      </c>
      <c r="D2352" s="144" t="s">
        <v>7534</v>
      </c>
      <c r="E2352" s="144" t="str">
        <f>VLOOKUP(A2352,'2'!$X:$AB,2,FALSE)</f>
        <v>Within an hour</v>
      </c>
      <c r="F2352" s="144">
        <f>VLOOKUP($A2352,'2'!$X:$AB,3,FALSE)</f>
        <v>1</v>
      </c>
      <c r="G2352" s="144">
        <f>VLOOKUP($A2352,'2'!$X:$AB,4,FALSE)</f>
        <v>0.94</v>
      </c>
      <c r="H2352" s="343" t="str">
        <f>VLOOKUP($A2352,'2'!$X:$AB,5,FALSE)</f>
        <v>No</v>
      </c>
    </row>
    <row r="2353" spans="1:8" s="144" customFormat="1" ht="15">
      <c r="A2353" s="342">
        <v>2357</v>
      </c>
      <c r="B2353" s="144" t="s">
        <v>7535</v>
      </c>
      <c r="C2353" s="144" t="s">
        <v>7536</v>
      </c>
      <c r="D2353" s="144" t="s">
        <v>7537</v>
      </c>
      <c r="E2353" s="144" t="str">
        <f>VLOOKUP(A2353,'2'!$X:$AB,2,FALSE)</f>
        <v>Within an hour</v>
      </c>
      <c r="F2353" s="144">
        <f>VLOOKUP($A2353,'2'!$X:$AB,3,FALSE)</f>
        <v>0.91</v>
      </c>
      <c r="G2353" s="144">
        <f>VLOOKUP($A2353,'2'!$X:$AB,4,FALSE)</f>
        <v>0.89</v>
      </c>
      <c r="H2353" s="343" t="str">
        <f>VLOOKUP($A2353,'2'!$X:$AB,5,FALSE)</f>
        <v>Yes</v>
      </c>
    </row>
    <row r="2354" spans="1:8" s="144" customFormat="1" ht="15">
      <c r="A2354" s="342">
        <v>2358</v>
      </c>
      <c r="B2354" s="144" t="s">
        <v>7538</v>
      </c>
      <c r="C2354" s="144" t="s">
        <v>7539</v>
      </c>
      <c r="D2354" s="144" t="s">
        <v>7540</v>
      </c>
      <c r="E2354" s="144" t="str">
        <f>VLOOKUP(A2354,'2'!$X:$AB,2,FALSE)</f>
        <v>Within a few hours</v>
      </c>
      <c r="F2354" s="144">
        <f>VLOOKUP($A2354,'2'!$X:$AB,3,FALSE)</f>
        <v>1</v>
      </c>
      <c r="G2354" s="144">
        <f>VLOOKUP($A2354,'2'!$X:$AB,4,FALSE)</f>
        <v>0.96</v>
      </c>
      <c r="H2354" s="343" t="str">
        <f>VLOOKUP($A2354,'2'!$X:$AB,5,FALSE)</f>
        <v>Yes</v>
      </c>
    </row>
    <row r="2355" spans="1:8" s="144" customFormat="1" ht="15">
      <c r="A2355" s="342">
        <v>2359</v>
      </c>
      <c r="B2355" s="144" t="s">
        <v>7541</v>
      </c>
      <c r="C2355" s="144" t="s">
        <v>7542</v>
      </c>
      <c r="D2355" s="144" t="s">
        <v>7540</v>
      </c>
      <c r="E2355" s="144">
        <f>VLOOKUP(A2355,'2'!$X:$AB,2,FALSE)</f>
        <v>0</v>
      </c>
      <c r="F2355" s="144">
        <f>VLOOKUP($A2355,'2'!$X:$AB,3,FALSE)</f>
        <v>0</v>
      </c>
      <c r="G2355" s="144">
        <f>VLOOKUP($A2355,'2'!$X:$AB,4,FALSE)</f>
        <v>0</v>
      </c>
      <c r="H2355" s="343">
        <f>VLOOKUP($A2355,'2'!$X:$AB,5,FALSE)</f>
        <v>0</v>
      </c>
    </row>
    <row r="2356" spans="1:8" s="144" customFormat="1" ht="15">
      <c r="A2356" s="342">
        <v>2360</v>
      </c>
      <c r="B2356" s="144" t="s">
        <v>7543</v>
      </c>
      <c r="C2356" s="144" t="s">
        <v>7544</v>
      </c>
      <c r="D2356" s="144" t="s">
        <v>7540</v>
      </c>
      <c r="E2356" s="144" t="str">
        <f>VLOOKUP(A2356,'2'!$X:$AB,2,FALSE)</f>
        <v>Within a day</v>
      </c>
      <c r="F2356" s="144">
        <f>VLOOKUP($A2356,'2'!$X:$AB,3,FALSE)</f>
        <v>0.9</v>
      </c>
      <c r="G2356" s="144">
        <f>VLOOKUP($A2356,'2'!$X:$AB,4,FALSE)</f>
        <v>0.75</v>
      </c>
      <c r="H2356" s="343" t="str">
        <f>VLOOKUP($A2356,'2'!$X:$AB,5,FALSE)</f>
        <v>No</v>
      </c>
    </row>
    <row r="2357" spans="1:8" s="144" customFormat="1" ht="15">
      <c r="A2357" s="342">
        <v>2361</v>
      </c>
      <c r="B2357" s="144" t="s">
        <v>7545</v>
      </c>
      <c r="C2357" s="144" t="s">
        <v>7546</v>
      </c>
      <c r="D2357" s="144" t="s">
        <v>7540</v>
      </c>
      <c r="E2357" s="144" t="str">
        <f>VLOOKUP(A2357,'2'!$X:$AB,2,FALSE)</f>
        <v>Within an hour</v>
      </c>
      <c r="F2357" s="144">
        <f>VLOOKUP($A2357,'2'!$X:$AB,3,FALSE)</f>
        <v>1</v>
      </c>
      <c r="G2357" s="144">
        <f>VLOOKUP($A2357,'2'!$X:$AB,4,FALSE)</f>
        <v>0.83</v>
      </c>
      <c r="H2357" s="343" t="str">
        <f>VLOOKUP($A2357,'2'!$X:$AB,5,FALSE)</f>
        <v>Yes</v>
      </c>
    </row>
    <row r="2358" spans="1:8" s="144" customFormat="1" ht="15">
      <c r="A2358" s="342">
        <v>2362</v>
      </c>
      <c r="B2358" s="144" t="s">
        <v>7547</v>
      </c>
      <c r="C2358" s="144" t="s">
        <v>7548</v>
      </c>
      <c r="D2358" s="144" t="s">
        <v>7540</v>
      </c>
      <c r="E2358" s="144" t="str">
        <f>VLOOKUP(A2358,'2'!$X:$AB,2,FALSE)</f>
        <v>Within a few hours</v>
      </c>
      <c r="F2358" s="144">
        <f>VLOOKUP($A2358,'2'!$X:$AB,3,FALSE)</f>
        <v>1</v>
      </c>
      <c r="G2358" s="144">
        <f>VLOOKUP($A2358,'2'!$X:$AB,4,FALSE)</f>
        <v>0.63</v>
      </c>
      <c r="H2358" s="343" t="str">
        <f>VLOOKUP($A2358,'2'!$X:$AB,5,FALSE)</f>
        <v>No</v>
      </c>
    </row>
    <row r="2359" spans="1:8" s="144" customFormat="1" ht="15">
      <c r="A2359" s="342">
        <v>2363</v>
      </c>
      <c r="B2359" s="144" t="s">
        <v>7549</v>
      </c>
      <c r="C2359" s="144" t="s">
        <v>7550</v>
      </c>
      <c r="D2359" s="144" t="s">
        <v>7551</v>
      </c>
      <c r="E2359" s="144">
        <f>VLOOKUP(A2359,'2'!$X:$AB,2,FALSE)</f>
        <v>0</v>
      </c>
      <c r="F2359" s="144">
        <f>VLOOKUP($A2359,'2'!$X:$AB,3,FALSE)</f>
        <v>0</v>
      </c>
      <c r="G2359" s="144">
        <f>VLOOKUP($A2359,'2'!$X:$AB,4,FALSE)</f>
        <v>0</v>
      </c>
      <c r="H2359" s="343">
        <f>VLOOKUP($A2359,'2'!$X:$AB,5,FALSE)</f>
        <v>0</v>
      </c>
    </row>
    <row r="2360" spans="1:8" s="144" customFormat="1" ht="15">
      <c r="A2360" s="342">
        <v>2364</v>
      </c>
      <c r="B2360" s="144" t="s">
        <v>7552</v>
      </c>
      <c r="C2360" s="144" t="s">
        <v>7553</v>
      </c>
      <c r="D2360" s="144" t="s">
        <v>7551</v>
      </c>
      <c r="E2360" s="144" t="str">
        <f>VLOOKUP(A2360,'2'!$X:$AB,2,FALSE)</f>
        <v>Within an hour</v>
      </c>
      <c r="F2360" s="144">
        <f>VLOOKUP($A2360,'2'!$X:$AB,3,FALSE)</f>
        <v>1</v>
      </c>
      <c r="G2360" s="144">
        <f>VLOOKUP($A2360,'2'!$X:$AB,4,FALSE)</f>
        <v>0.96</v>
      </c>
      <c r="H2360" s="343" t="str">
        <f>VLOOKUP($A2360,'2'!$X:$AB,5,FALSE)</f>
        <v>No</v>
      </c>
    </row>
    <row r="2361" spans="1:8" s="144" customFormat="1" ht="15">
      <c r="A2361" s="342">
        <v>2365</v>
      </c>
      <c r="B2361" s="144" t="s">
        <v>7554</v>
      </c>
      <c r="C2361" s="144" t="s">
        <v>7555</v>
      </c>
      <c r="D2361" s="144" t="s">
        <v>7556</v>
      </c>
      <c r="E2361" s="144" t="str">
        <f>VLOOKUP(A2361,'2'!$X:$AB,2,FALSE)</f>
        <v>Within a few hours</v>
      </c>
      <c r="F2361" s="144">
        <f>VLOOKUP($A2361,'2'!$X:$AB,3,FALSE)</f>
        <v>1</v>
      </c>
      <c r="G2361" s="144">
        <f>VLOOKUP($A2361,'2'!$X:$AB,4,FALSE)</f>
        <v>1</v>
      </c>
      <c r="H2361" s="343" t="str">
        <f>VLOOKUP($A2361,'2'!$X:$AB,5,FALSE)</f>
        <v>No</v>
      </c>
    </row>
    <row r="2362" spans="1:8" s="144" customFormat="1" ht="15">
      <c r="A2362" s="342">
        <v>2366</v>
      </c>
      <c r="B2362" s="144" t="s">
        <v>7557</v>
      </c>
      <c r="C2362" s="144" t="s">
        <v>7558</v>
      </c>
      <c r="D2362" s="144" t="s">
        <v>7556</v>
      </c>
      <c r="E2362" s="144" t="str">
        <f>VLOOKUP(A2362,'2'!$X:$AB,2,FALSE)</f>
        <v>Within an hour</v>
      </c>
      <c r="F2362" s="144">
        <f>VLOOKUP($A2362,'2'!$X:$AB,3,FALSE)</f>
        <v>1</v>
      </c>
      <c r="G2362" s="144">
        <f>VLOOKUP($A2362,'2'!$X:$AB,4,FALSE)</f>
        <v>0.99</v>
      </c>
      <c r="H2362" s="343" t="str">
        <f>VLOOKUP($A2362,'2'!$X:$AB,5,FALSE)</f>
        <v>Yes</v>
      </c>
    </row>
    <row r="2363" spans="1:8" s="144" customFormat="1" ht="15">
      <c r="A2363" s="342">
        <v>2367</v>
      </c>
      <c r="B2363" s="144" t="s">
        <v>7559</v>
      </c>
      <c r="C2363" s="144" t="s">
        <v>7560</v>
      </c>
      <c r="D2363" s="144" t="s">
        <v>7561</v>
      </c>
      <c r="E2363" s="144">
        <f>VLOOKUP(A2363,'2'!$X:$AB,2,FALSE)</f>
        <v>0</v>
      </c>
      <c r="F2363" s="144">
        <f>VLOOKUP($A2363,'2'!$X:$AB,3,FALSE)</f>
        <v>0</v>
      </c>
      <c r="G2363" s="144">
        <f>VLOOKUP($A2363,'2'!$X:$AB,4,FALSE)</f>
        <v>0</v>
      </c>
      <c r="H2363" s="343">
        <f>VLOOKUP($A2363,'2'!$X:$AB,5,FALSE)</f>
        <v>0</v>
      </c>
    </row>
    <row r="2364" spans="1:8" s="144" customFormat="1" ht="15">
      <c r="A2364" s="342">
        <v>2368</v>
      </c>
      <c r="B2364" s="144" t="s">
        <v>7562</v>
      </c>
      <c r="C2364" s="144" t="s">
        <v>7563</v>
      </c>
      <c r="D2364" s="144" t="s">
        <v>7564</v>
      </c>
      <c r="E2364" s="144" t="str">
        <f>VLOOKUP(A2364,'2'!$X:$AB,2,FALSE)</f>
        <v>Within a few hours</v>
      </c>
      <c r="F2364" s="144">
        <f>VLOOKUP($A2364,'2'!$X:$AB,3,FALSE)</f>
        <v>1</v>
      </c>
      <c r="G2364" s="144">
        <f>VLOOKUP($A2364,'2'!$X:$AB,4,FALSE)</f>
        <v>1</v>
      </c>
      <c r="H2364" s="343" t="str">
        <f>VLOOKUP($A2364,'2'!$X:$AB,5,FALSE)</f>
        <v>Yes</v>
      </c>
    </row>
    <row r="2365" spans="1:8" s="144" customFormat="1" ht="15">
      <c r="A2365" s="342">
        <v>2369</v>
      </c>
      <c r="B2365" s="144" t="s">
        <v>7565</v>
      </c>
      <c r="C2365" s="144" t="s">
        <v>7566</v>
      </c>
      <c r="D2365" s="144" t="s">
        <v>7564</v>
      </c>
      <c r="E2365" s="144" t="str">
        <f>VLOOKUP(A2365,'2'!$X:$AB,2,FALSE)</f>
        <v>Within a few hours</v>
      </c>
      <c r="F2365" s="144">
        <f>VLOOKUP($A2365,'2'!$X:$AB,3,FALSE)</f>
        <v>1</v>
      </c>
      <c r="G2365" s="144">
        <f>VLOOKUP($A2365,'2'!$X:$AB,4,FALSE)</f>
        <v>1</v>
      </c>
      <c r="H2365" s="343" t="str">
        <f>VLOOKUP($A2365,'2'!$X:$AB,5,FALSE)</f>
        <v>Yes</v>
      </c>
    </row>
    <row r="2366" spans="1:8" s="144" customFormat="1" ht="15">
      <c r="A2366" s="342">
        <v>2370</v>
      </c>
      <c r="B2366" s="144" t="s">
        <v>7567</v>
      </c>
      <c r="C2366" s="144" t="s">
        <v>7568</v>
      </c>
      <c r="D2366" s="144" t="s">
        <v>7564</v>
      </c>
      <c r="E2366" s="144" t="str">
        <f>VLOOKUP(A2366,'2'!$X:$AB,2,FALSE)</f>
        <v>Within an hour</v>
      </c>
      <c r="F2366" s="144">
        <f>VLOOKUP($A2366,'2'!$X:$AB,3,FALSE)</f>
        <v>1</v>
      </c>
      <c r="G2366" s="144">
        <f>VLOOKUP($A2366,'2'!$X:$AB,4,FALSE)</f>
        <v>1</v>
      </c>
      <c r="H2366" s="343" t="str">
        <f>VLOOKUP($A2366,'2'!$X:$AB,5,FALSE)</f>
        <v>Yes</v>
      </c>
    </row>
    <row r="2367" spans="1:8" s="144" customFormat="1" ht="15">
      <c r="A2367" s="342">
        <v>2371</v>
      </c>
      <c r="B2367" s="144" t="s">
        <v>7569</v>
      </c>
      <c r="C2367" s="144" t="s">
        <v>7570</v>
      </c>
      <c r="D2367" s="144" t="s">
        <v>7571</v>
      </c>
      <c r="E2367" s="144" t="str">
        <f>VLOOKUP(A2367,'2'!$X:$AB,2,FALSE)</f>
        <v>Within a day</v>
      </c>
      <c r="F2367" s="144">
        <f>VLOOKUP($A2367,'2'!$X:$AB,3,FALSE)</f>
        <v>0.67</v>
      </c>
      <c r="G2367" s="144">
        <f>VLOOKUP($A2367,'2'!$X:$AB,4,FALSE)</f>
        <v>0.2</v>
      </c>
      <c r="H2367" s="343" t="str">
        <f>VLOOKUP($A2367,'2'!$X:$AB,5,FALSE)</f>
        <v>No</v>
      </c>
    </row>
    <row r="2368" spans="1:8" s="144" customFormat="1" ht="15">
      <c r="A2368" s="342">
        <v>2372</v>
      </c>
      <c r="B2368" s="144" t="s">
        <v>7572</v>
      </c>
      <c r="C2368" s="144" t="s">
        <v>7573</v>
      </c>
      <c r="D2368" s="144" t="s">
        <v>7571</v>
      </c>
      <c r="E2368" s="144">
        <f>VLOOKUP(A2368,'2'!$X:$AB,2,FALSE)</f>
        <v>0</v>
      </c>
      <c r="F2368" s="144">
        <f>VLOOKUP($A2368,'2'!$X:$AB,3,FALSE)</f>
        <v>0</v>
      </c>
      <c r="G2368" s="144">
        <f>VLOOKUP($A2368,'2'!$X:$AB,4,FALSE)</f>
        <v>0</v>
      </c>
      <c r="H2368" s="343">
        <f>VLOOKUP($A2368,'2'!$X:$AB,5,FALSE)</f>
        <v>0</v>
      </c>
    </row>
    <row r="2369" spans="1:8" s="144" customFormat="1" ht="15">
      <c r="A2369" s="342">
        <v>2373</v>
      </c>
      <c r="B2369" s="144" t="s">
        <v>7574</v>
      </c>
      <c r="C2369" s="144" t="s">
        <v>7575</v>
      </c>
      <c r="D2369" s="144" t="s">
        <v>7576</v>
      </c>
      <c r="E2369" s="144" t="str">
        <f>VLOOKUP(A2369,'2'!$X:$AB,2,FALSE)</f>
        <v>Within a day</v>
      </c>
      <c r="F2369" s="144">
        <f>VLOOKUP($A2369,'2'!$X:$AB,3,FALSE)</f>
        <v>0.8</v>
      </c>
      <c r="G2369" s="144">
        <f>VLOOKUP($A2369,'2'!$X:$AB,4,FALSE)</f>
        <v>0.77</v>
      </c>
      <c r="H2369" s="343" t="str">
        <f>VLOOKUP($A2369,'2'!$X:$AB,5,FALSE)</f>
        <v>Yes</v>
      </c>
    </row>
    <row r="2370" spans="1:8" s="144" customFormat="1" ht="15">
      <c r="A2370" s="342">
        <v>2374</v>
      </c>
      <c r="B2370" s="144" t="s">
        <v>7577</v>
      </c>
      <c r="C2370" s="144" t="s">
        <v>7578</v>
      </c>
      <c r="D2370" s="144" t="s">
        <v>7576</v>
      </c>
      <c r="E2370" s="144">
        <f>VLOOKUP(A2370,'2'!$X:$AB,2,FALSE)</f>
        <v>0</v>
      </c>
      <c r="F2370" s="144">
        <f>VLOOKUP($A2370,'2'!$X:$AB,3,FALSE)</f>
        <v>0</v>
      </c>
      <c r="G2370" s="144">
        <f>VLOOKUP($A2370,'2'!$X:$AB,4,FALSE)</f>
        <v>0</v>
      </c>
      <c r="H2370" s="343">
        <f>VLOOKUP($A2370,'2'!$X:$AB,5,FALSE)</f>
        <v>0</v>
      </c>
    </row>
    <row r="2371" spans="1:8" s="144" customFormat="1" ht="15">
      <c r="A2371" s="342">
        <v>1133</v>
      </c>
      <c r="B2371" s="144" t="s">
        <v>7579</v>
      </c>
      <c r="C2371" s="144" t="s">
        <v>7580</v>
      </c>
      <c r="D2371" s="144" t="s">
        <v>7581</v>
      </c>
      <c r="E2371" s="144" t="str">
        <f>VLOOKUP(A2371,'2'!$X:$AB,2,FALSE)</f>
        <v>Within an hour</v>
      </c>
      <c r="F2371" s="144">
        <f>VLOOKUP($A2371,'2'!$X:$AB,3,FALSE)</f>
        <v>1</v>
      </c>
      <c r="G2371" s="144">
        <f>VLOOKUP($A2371,'2'!$X:$AB,4,FALSE)</f>
        <v>0.99</v>
      </c>
      <c r="H2371" s="343" t="str">
        <f>VLOOKUP($A2371,'2'!$X:$AB,5,FALSE)</f>
        <v>No</v>
      </c>
    </row>
    <row r="2372" spans="1:8" s="144" customFormat="1" ht="15">
      <c r="A2372" s="342">
        <v>2375</v>
      </c>
      <c r="B2372" s="144" t="s">
        <v>7582</v>
      </c>
      <c r="C2372" s="144" t="s">
        <v>7583</v>
      </c>
      <c r="D2372" s="144" t="s">
        <v>7581</v>
      </c>
      <c r="E2372" s="144" t="str">
        <f>VLOOKUP(A2372,'2'!$X:$AB,2,FALSE)</f>
        <v>Within an hour</v>
      </c>
      <c r="F2372" s="144">
        <f>VLOOKUP($A2372,'2'!$X:$AB,3,FALSE)</f>
        <v>1</v>
      </c>
      <c r="G2372" s="144">
        <f>VLOOKUP($A2372,'2'!$X:$AB,4,FALSE)</f>
        <v>0.89</v>
      </c>
      <c r="H2372" s="343" t="str">
        <f>VLOOKUP($A2372,'2'!$X:$AB,5,FALSE)</f>
        <v>No</v>
      </c>
    </row>
    <row r="2373" spans="1:8" s="144" customFormat="1" ht="15">
      <c r="A2373" s="342">
        <v>2376</v>
      </c>
      <c r="B2373" s="144" t="s">
        <v>7584</v>
      </c>
      <c r="C2373" s="144" t="s">
        <v>7585</v>
      </c>
      <c r="D2373" s="144" t="s">
        <v>7586</v>
      </c>
      <c r="E2373" s="144" t="str">
        <f>VLOOKUP(A2373,'2'!$X:$AB,2,FALSE)</f>
        <v>Within an hour</v>
      </c>
      <c r="F2373" s="144">
        <f>VLOOKUP($A2373,'2'!$X:$AB,3,FALSE)</f>
        <v>1</v>
      </c>
      <c r="G2373" s="144">
        <f>VLOOKUP($A2373,'2'!$X:$AB,4,FALSE)</f>
        <v>1</v>
      </c>
      <c r="H2373" s="343" t="str">
        <f>VLOOKUP($A2373,'2'!$X:$AB,5,FALSE)</f>
        <v>No</v>
      </c>
    </row>
    <row r="2374" spans="1:8" s="144" customFormat="1" ht="15">
      <c r="A2374" s="342">
        <v>2377</v>
      </c>
      <c r="B2374" s="144" t="s">
        <v>7587</v>
      </c>
      <c r="C2374" s="144" t="s">
        <v>7588</v>
      </c>
      <c r="D2374" s="144" t="s">
        <v>7589</v>
      </c>
      <c r="E2374" s="144" t="str">
        <f>VLOOKUP(A2374,'2'!$X:$AB,2,FALSE)</f>
        <v>Within a few hours</v>
      </c>
      <c r="F2374" s="144">
        <f>VLOOKUP($A2374,'2'!$X:$AB,3,FALSE)</f>
        <v>1</v>
      </c>
      <c r="G2374" s="144">
        <f>VLOOKUP($A2374,'2'!$X:$AB,4,FALSE)</f>
        <v>0.63</v>
      </c>
      <c r="H2374" s="343" t="str">
        <f>VLOOKUP($A2374,'2'!$X:$AB,5,FALSE)</f>
        <v>No</v>
      </c>
    </row>
    <row r="2375" spans="1:8" s="144" customFormat="1" ht="15">
      <c r="A2375" s="342">
        <v>2378</v>
      </c>
      <c r="B2375" s="144" t="s">
        <v>7590</v>
      </c>
      <c r="C2375" s="144" t="s">
        <v>7591</v>
      </c>
      <c r="D2375" s="144" t="s">
        <v>7589</v>
      </c>
      <c r="E2375" s="144" t="str">
        <f>VLOOKUP(A2375,'2'!$X:$AB,2,FALSE)</f>
        <v>A few days or more</v>
      </c>
      <c r="F2375" s="144">
        <f>VLOOKUP($A2375,'2'!$X:$AB,3,FALSE)</f>
        <v>0</v>
      </c>
      <c r="G2375" s="144">
        <f>VLOOKUP($A2375,'2'!$X:$AB,4,FALSE)</f>
        <v>0</v>
      </c>
      <c r="H2375" s="343" t="str">
        <f>VLOOKUP($A2375,'2'!$X:$AB,5,FALSE)</f>
        <v>No</v>
      </c>
    </row>
    <row r="2376" spans="1:8" s="144" customFormat="1" ht="15">
      <c r="A2376" s="342">
        <v>2379</v>
      </c>
      <c r="B2376" s="144" t="s">
        <v>7592</v>
      </c>
      <c r="C2376" s="144" t="s">
        <v>7593</v>
      </c>
      <c r="D2376" s="144" t="s">
        <v>7589</v>
      </c>
      <c r="E2376" s="144">
        <f>VLOOKUP(A2376,'2'!$X:$AB,2,FALSE)</f>
        <v>0</v>
      </c>
      <c r="F2376" s="144">
        <f>VLOOKUP($A2376,'2'!$X:$AB,3,FALSE)</f>
        <v>0</v>
      </c>
      <c r="G2376" s="144">
        <f>VLOOKUP($A2376,'2'!$X:$AB,4,FALSE)</f>
        <v>0</v>
      </c>
      <c r="H2376" s="343">
        <f>VLOOKUP($A2376,'2'!$X:$AB,5,FALSE)</f>
        <v>0</v>
      </c>
    </row>
    <row r="2377" spans="1:8" s="144" customFormat="1" ht="15">
      <c r="A2377" s="342">
        <v>2380</v>
      </c>
      <c r="B2377" s="144" t="s">
        <v>7594</v>
      </c>
      <c r="C2377" s="144" t="s">
        <v>7595</v>
      </c>
      <c r="D2377" s="144" t="s">
        <v>7589</v>
      </c>
      <c r="E2377" s="144" t="str">
        <f>VLOOKUP(A2377,'2'!$X:$AB,2,FALSE)</f>
        <v>Within a day</v>
      </c>
      <c r="F2377" s="144">
        <f>VLOOKUP($A2377,'2'!$X:$AB,3,FALSE)</f>
        <v>1</v>
      </c>
      <c r="G2377" s="144">
        <f>VLOOKUP($A2377,'2'!$X:$AB,4,FALSE)</f>
        <v>0.73</v>
      </c>
      <c r="H2377" s="343" t="str">
        <f>VLOOKUP($A2377,'2'!$X:$AB,5,FALSE)</f>
        <v>Yes</v>
      </c>
    </row>
    <row r="2378" spans="1:8" s="144" customFormat="1" ht="15">
      <c r="A2378" s="342">
        <v>2381</v>
      </c>
      <c r="B2378" s="144" t="s">
        <v>7596</v>
      </c>
      <c r="C2378" s="144" t="s">
        <v>7597</v>
      </c>
      <c r="D2378" s="144" t="s">
        <v>7589</v>
      </c>
      <c r="E2378" s="144" t="str">
        <f>VLOOKUP(A2378,'2'!$X:$AB,2,FALSE)</f>
        <v>Within a few hours</v>
      </c>
      <c r="F2378" s="144">
        <f>VLOOKUP($A2378,'2'!$X:$AB,3,FALSE)</f>
        <v>1</v>
      </c>
      <c r="G2378" s="144">
        <f>VLOOKUP($A2378,'2'!$X:$AB,4,FALSE)</f>
        <v>1</v>
      </c>
      <c r="H2378" s="343" t="str">
        <f>VLOOKUP($A2378,'2'!$X:$AB,5,FALSE)</f>
        <v>No</v>
      </c>
    </row>
    <row r="2379" spans="1:8" s="144" customFormat="1" ht="15">
      <c r="A2379" s="342">
        <v>2382</v>
      </c>
      <c r="B2379" s="144" t="s">
        <v>7598</v>
      </c>
      <c r="C2379" s="144" t="s">
        <v>7599</v>
      </c>
      <c r="D2379" s="144" t="s">
        <v>7600</v>
      </c>
      <c r="E2379" s="144" t="str">
        <f>VLOOKUP(A2379,'2'!$X:$AB,2,FALSE)</f>
        <v>Within an hour</v>
      </c>
      <c r="F2379" s="144">
        <f>VLOOKUP($A2379,'2'!$X:$AB,3,FALSE)</f>
        <v>1</v>
      </c>
      <c r="G2379" s="144">
        <f>VLOOKUP($A2379,'2'!$X:$AB,4,FALSE)</f>
        <v>0.95</v>
      </c>
      <c r="H2379" s="343" t="str">
        <f>VLOOKUP($A2379,'2'!$X:$AB,5,FALSE)</f>
        <v>Yes</v>
      </c>
    </row>
    <row r="2380" spans="1:8" s="144" customFormat="1" ht="15">
      <c r="A2380" s="342">
        <v>2383</v>
      </c>
      <c r="B2380" s="144" t="s">
        <v>7601</v>
      </c>
      <c r="C2380" s="144" t="s">
        <v>7602</v>
      </c>
      <c r="D2380" s="144" t="s">
        <v>7603</v>
      </c>
      <c r="E2380" s="144">
        <f>VLOOKUP(A2380,'2'!$X:$AB,2,FALSE)</f>
        <v>0</v>
      </c>
      <c r="F2380" s="144">
        <f>VLOOKUP($A2380,'2'!$X:$AB,3,FALSE)</f>
        <v>0</v>
      </c>
      <c r="G2380" s="144">
        <f>VLOOKUP($A2380,'2'!$X:$AB,4,FALSE)</f>
        <v>0</v>
      </c>
      <c r="H2380" s="343">
        <f>VLOOKUP($A2380,'2'!$X:$AB,5,FALSE)</f>
        <v>0</v>
      </c>
    </row>
    <row r="2381" spans="1:8" s="144" customFormat="1" ht="15">
      <c r="A2381" s="342">
        <v>2384</v>
      </c>
      <c r="B2381" s="144" t="s">
        <v>7604</v>
      </c>
      <c r="C2381" s="144" t="s">
        <v>7605</v>
      </c>
      <c r="D2381" s="144" t="s">
        <v>7603</v>
      </c>
      <c r="E2381" s="144" t="str">
        <f>VLOOKUP(A2381,'2'!$X:$AB,2,FALSE)</f>
        <v>Within an hour</v>
      </c>
      <c r="F2381" s="144">
        <f>VLOOKUP($A2381,'2'!$X:$AB,3,FALSE)</f>
        <v>1</v>
      </c>
      <c r="G2381" s="144">
        <f>VLOOKUP($A2381,'2'!$X:$AB,4,FALSE)</f>
        <v>1</v>
      </c>
      <c r="H2381" s="343" t="str">
        <f>VLOOKUP($A2381,'2'!$X:$AB,5,FALSE)</f>
        <v>No</v>
      </c>
    </row>
    <row r="2382" spans="1:8" s="144" customFormat="1" ht="15">
      <c r="A2382" s="342">
        <v>2385</v>
      </c>
      <c r="B2382" s="144" t="s">
        <v>7606</v>
      </c>
      <c r="C2382" s="144" t="s">
        <v>7607</v>
      </c>
      <c r="D2382" s="144" t="s">
        <v>7603</v>
      </c>
      <c r="E2382" s="144" t="str">
        <f>VLOOKUP(A2382,'2'!$X:$AB,2,FALSE)</f>
        <v>Within an hour</v>
      </c>
      <c r="F2382" s="144">
        <f>VLOOKUP($A2382,'2'!$X:$AB,3,FALSE)</f>
        <v>1</v>
      </c>
      <c r="G2382" s="144">
        <f>VLOOKUP($A2382,'2'!$X:$AB,4,FALSE)</f>
        <v>0.65</v>
      </c>
      <c r="H2382" s="343" t="str">
        <f>VLOOKUP($A2382,'2'!$X:$AB,5,FALSE)</f>
        <v>Yes</v>
      </c>
    </row>
    <row r="2383" spans="1:8" s="144" customFormat="1" ht="15">
      <c r="A2383" s="342">
        <v>2386</v>
      </c>
      <c r="B2383" s="144" t="s">
        <v>7608</v>
      </c>
      <c r="C2383" s="144" t="s">
        <v>7609</v>
      </c>
      <c r="D2383" s="144" t="s">
        <v>7603</v>
      </c>
      <c r="E2383" s="144" t="str">
        <f>VLOOKUP(A2383,'2'!$X:$AB,2,FALSE)</f>
        <v>Within an hour</v>
      </c>
      <c r="F2383" s="144">
        <f>VLOOKUP($A2383,'2'!$X:$AB,3,FALSE)</f>
        <v>1</v>
      </c>
      <c r="G2383" s="144">
        <f>VLOOKUP($A2383,'2'!$X:$AB,4,FALSE)</f>
        <v>0.97</v>
      </c>
      <c r="H2383" s="343" t="str">
        <f>VLOOKUP($A2383,'2'!$X:$AB,5,FALSE)</f>
        <v>Yes</v>
      </c>
    </row>
    <row r="2384" spans="1:8" s="144" customFormat="1" ht="15">
      <c r="A2384" s="342">
        <v>2387</v>
      </c>
      <c r="B2384" s="144" t="s">
        <v>7610</v>
      </c>
      <c r="C2384" s="144" t="s">
        <v>7611</v>
      </c>
      <c r="D2384" s="144" t="s">
        <v>7612</v>
      </c>
      <c r="E2384" s="144" t="str">
        <f>VLOOKUP(A2384,'2'!$X:$AB,2,FALSE)</f>
        <v>Within an hour</v>
      </c>
      <c r="F2384" s="144">
        <f>VLOOKUP($A2384,'2'!$X:$AB,3,FALSE)</f>
        <v>0.9</v>
      </c>
      <c r="G2384" s="144">
        <f>VLOOKUP($A2384,'2'!$X:$AB,4,FALSE)</f>
        <v>1</v>
      </c>
      <c r="H2384" s="343" t="str">
        <f>VLOOKUP($A2384,'2'!$X:$AB,5,FALSE)</f>
        <v>No</v>
      </c>
    </row>
    <row r="2385" spans="1:8" s="144" customFormat="1" ht="15">
      <c r="A2385" s="342">
        <v>2388</v>
      </c>
      <c r="B2385" s="144" t="s">
        <v>7613</v>
      </c>
      <c r="C2385" s="144" t="s">
        <v>7614</v>
      </c>
      <c r="D2385" s="144" t="s">
        <v>7615</v>
      </c>
      <c r="E2385" s="144" t="str">
        <f>VLOOKUP(A2385,'2'!$X:$AB,2,FALSE)</f>
        <v>Within an hour</v>
      </c>
      <c r="F2385" s="144">
        <f>VLOOKUP($A2385,'2'!$X:$AB,3,FALSE)</f>
        <v>1</v>
      </c>
      <c r="G2385" s="144">
        <f>VLOOKUP($A2385,'2'!$X:$AB,4,FALSE)</f>
        <v>0.88</v>
      </c>
      <c r="H2385" s="343" t="str">
        <f>VLOOKUP($A2385,'2'!$X:$AB,5,FALSE)</f>
        <v>Yes</v>
      </c>
    </row>
    <row r="2386" spans="1:8" s="144" customFormat="1" ht="15">
      <c r="A2386" s="342">
        <v>2389</v>
      </c>
      <c r="B2386" s="144" t="s">
        <v>7616</v>
      </c>
      <c r="C2386" s="144" t="s">
        <v>7617</v>
      </c>
      <c r="D2386" s="144" t="s">
        <v>7615</v>
      </c>
      <c r="E2386" s="144" t="str">
        <f>VLOOKUP(A2386,'2'!$X:$AB,2,FALSE)</f>
        <v>Within an hour</v>
      </c>
      <c r="F2386" s="144">
        <f>VLOOKUP($A2386,'2'!$X:$AB,3,FALSE)</f>
        <v>1</v>
      </c>
      <c r="G2386" s="144">
        <f>VLOOKUP($A2386,'2'!$X:$AB,4,FALSE)</f>
        <v>1</v>
      </c>
      <c r="H2386" s="343" t="str">
        <f>VLOOKUP($A2386,'2'!$X:$AB,5,FALSE)</f>
        <v>Yes</v>
      </c>
    </row>
    <row r="2387" spans="1:8" s="144" customFormat="1" ht="15">
      <c r="A2387" s="342">
        <v>2390</v>
      </c>
      <c r="B2387" s="144" t="s">
        <v>7618</v>
      </c>
      <c r="C2387" s="144" t="s">
        <v>7619</v>
      </c>
      <c r="D2387" s="144" t="s">
        <v>7615</v>
      </c>
      <c r="E2387" s="144" t="str">
        <f>VLOOKUP(A2387,'2'!$X:$AB,2,FALSE)</f>
        <v>Within a day</v>
      </c>
      <c r="F2387" s="144">
        <f>VLOOKUP($A2387,'2'!$X:$AB,3,FALSE)</f>
        <v>1</v>
      </c>
      <c r="G2387" s="144">
        <f>VLOOKUP($A2387,'2'!$X:$AB,4,FALSE)</f>
        <v>0.19</v>
      </c>
      <c r="H2387" s="343" t="str">
        <f>VLOOKUP($A2387,'2'!$X:$AB,5,FALSE)</f>
        <v>No</v>
      </c>
    </row>
    <row r="2388" spans="1:8" s="144" customFormat="1" ht="15">
      <c r="A2388" s="342">
        <v>2391</v>
      </c>
      <c r="B2388" s="144" t="s">
        <v>7620</v>
      </c>
      <c r="C2388" s="144" t="s">
        <v>7621</v>
      </c>
      <c r="D2388" s="144" t="s">
        <v>7622</v>
      </c>
      <c r="E2388" s="144" t="str">
        <f>VLOOKUP(A2388,'2'!$X:$AB,2,FALSE)</f>
        <v>Within an hour</v>
      </c>
      <c r="F2388" s="144">
        <f>VLOOKUP($A2388,'2'!$X:$AB,3,FALSE)</f>
        <v>1</v>
      </c>
      <c r="G2388" s="144">
        <f>VLOOKUP($A2388,'2'!$X:$AB,4,FALSE)</f>
        <v>1</v>
      </c>
      <c r="H2388" s="343" t="str">
        <f>VLOOKUP($A2388,'2'!$X:$AB,5,FALSE)</f>
        <v>Yes</v>
      </c>
    </row>
    <row r="2389" spans="1:8" s="144" customFormat="1" ht="15">
      <c r="A2389" s="342">
        <v>2392</v>
      </c>
      <c r="B2389" s="144" t="s">
        <v>7623</v>
      </c>
      <c r="C2389" s="144" t="s">
        <v>7624</v>
      </c>
      <c r="D2389" s="144" t="s">
        <v>7622</v>
      </c>
      <c r="E2389" s="144">
        <f>VLOOKUP(A2389,'2'!$X:$AB,2,FALSE)</f>
        <v>0</v>
      </c>
      <c r="F2389" s="144">
        <f>VLOOKUP($A2389,'2'!$X:$AB,3,FALSE)</f>
        <v>0</v>
      </c>
      <c r="G2389" s="144">
        <f>VLOOKUP($A2389,'2'!$X:$AB,4,FALSE)</f>
        <v>0</v>
      </c>
      <c r="H2389" s="343">
        <f>VLOOKUP($A2389,'2'!$X:$AB,5,FALSE)</f>
        <v>0</v>
      </c>
    </row>
    <row r="2390" spans="1:8" s="144" customFormat="1" ht="15">
      <c r="A2390" s="342">
        <v>2393</v>
      </c>
      <c r="B2390" s="144" t="s">
        <v>7625</v>
      </c>
      <c r="C2390" s="144" t="s">
        <v>7626</v>
      </c>
      <c r="D2390" s="144" t="s">
        <v>7627</v>
      </c>
      <c r="E2390" s="144" t="str">
        <f>VLOOKUP(A2390,'2'!$X:$AB,2,FALSE)</f>
        <v>Within a few hours</v>
      </c>
      <c r="F2390" s="144">
        <f>VLOOKUP($A2390,'2'!$X:$AB,3,FALSE)</f>
        <v>0.8</v>
      </c>
      <c r="G2390" s="144">
        <f>VLOOKUP($A2390,'2'!$X:$AB,4,FALSE)</f>
        <v>1</v>
      </c>
      <c r="H2390" s="343" t="str">
        <f>VLOOKUP($A2390,'2'!$X:$AB,5,FALSE)</f>
        <v>Yes</v>
      </c>
    </row>
    <row r="2391" spans="1:8" s="144" customFormat="1" ht="15">
      <c r="A2391" s="342">
        <v>2394</v>
      </c>
      <c r="B2391" s="144" t="s">
        <v>7628</v>
      </c>
      <c r="C2391" s="144" t="s">
        <v>7629</v>
      </c>
      <c r="D2391" s="144" t="s">
        <v>7627</v>
      </c>
      <c r="E2391" s="144" t="str">
        <f>VLOOKUP(A2391,'2'!$X:$AB,2,FALSE)</f>
        <v>Within an hour</v>
      </c>
      <c r="F2391" s="144">
        <f>VLOOKUP($A2391,'2'!$X:$AB,3,FALSE)</f>
        <v>1</v>
      </c>
      <c r="G2391" s="144">
        <f>VLOOKUP($A2391,'2'!$X:$AB,4,FALSE)</f>
        <v>0.97</v>
      </c>
      <c r="H2391" s="343" t="str">
        <f>VLOOKUP($A2391,'2'!$X:$AB,5,FALSE)</f>
        <v>No</v>
      </c>
    </row>
    <row r="2392" spans="1:8" s="144" customFormat="1" ht="15">
      <c r="A2392" s="342">
        <v>2395</v>
      </c>
      <c r="B2392" s="144" t="s">
        <v>7630</v>
      </c>
      <c r="C2392" s="144" t="s">
        <v>7631</v>
      </c>
      <c r="D2392" s="144" t="s">
        <v>7627</v>
      </c>
      <c r="E2392" s="144" t="str">
        <f>VLOOKUP(A2392,'2'!$X:$AB,2,FALSE)</f>
        <v>Within an hour</v>
      </c>
      <c r="F2392" s="144">
        <f>VLOOKUP($A2392,'2'!$X:$AB,3,FALSE)</f>
        <v>1</v>
      </c>
      <c r="G2392" s="144">
        <f>VLOOKUP($A2392,'2'!$X:$AB,4,FALSE)</f>
        <v>0.96</v>
      </c>
      <c r="H2392" s="343" t="str">
        <f>VLOOKUP($A2392,'2'!$X:$AB,5,FALSE)</f>
        <v>Yes</v>
      </c>
    </row>
    <row r="2393" spans="1:8" s="144" customFormat="1" ht="15">
      <c r="A2393" s="342">
        <v>2396</v>
      </c>
      <c r="B2393" s="144" t="s">
        <v>7632</v>
      </c>
      <c r="C2393" s="144" t="s">
        <v>7633</v>
      </c>
      <c r="D2393" s="144" t="s">
        <v>7627</v>
      </c>
      <c r="E2393" s="144" t="str">
        <f>VLOOKUP(A2393,'2'!$X:$AB,2,FALSE)</f>
        <v>Within an hour</v>
      </c>
      <c r="F2393" s="144">
        <f>VLOOKUP($A2393,'2'!$X:$AB,3,FALSE)</f>
        <v>1</v>
      </c>
      <c r="G2393" s="144">
        <f>VLOOKUP($A2393,'2'!$X:$AB,4,FALSE)</f>
        <v>1</v>
      </c>
      <c r="H2393" s="343" t="str">
        <f>VLOOKUP($A2393,'2'!$X:$AB,5,FALSE)</f>
        <v>Yes</v>
      </c>
    </row>
    <row r="2394" spans="1:8" s="144" customFormat="1" ht="15">
      <c r="A2394" s="342">
        <v>2397</v>
      </c>
      <c r="B2394" s="144" t="s">
        <v>7634</v>
      </c>
      <c r="C2394" s="144" t="s">
        <v>7635</v>
      </c>
      <c r="D2394" s="144" t="s">
        <v>7627</v>
      </c>
      <c r="E2394" s="144" t="str">
        <f>VLOOKUP(A2394,'2'!$X:$AB,2,FALSE)</f>
        <v>Within an hour</v>
      </c>
      <c r="F2394" s="144">
        <f>VLOOKUP($A2394,'2'!$X:$AB,3,FALSE)</f>
        <v>1</v>
      </c>
      <c r="G2394" s="144">
        <f>VLOOKUP($A2394,'2'!$X:$AB,4,FALSE)</f>
        <v>0.98</v>
      </c>
      <c r="H2394" s="343" t="str">
        <f>VLOOKUP($A2394,'2'!$X:$AB,5,FALSE)</f>
        <v>Yes</v>
      </c>
    </row>
    <row r="2395" spans="1:8" s="144" customFormat="1" ht="15">
      <c r="A2395" s="342">
        <v>2398</v>
      </c>
      <c r="B2395" s="144" t="s">
        <v>7636</v>
      </c>
      <c r="C2395" s="144" t="s">
        <v>7637</v>
      </c>
      <c r="D2395" s="144" t="s">
        <v>7627</v>
      </c>
      <c r="E2395" s="144" t="str">
        <f>VLOOKUP(A2395,'2'!$X:$AB,2,FALSE)</f>
        <v>Within a few hours</v>
      </c>
      <c r="F2395" s="144">
        <f>VLOOKUP($A2395,'2'!$X:$AB,3,FALSE)</f>
        <v>1</v>
      </c>
      <c r="G2395" s="144">
        <f>VLOOKUP($A2395,'2'!$X:$AB,4,FALSE)</f>
        <v>0.94</v>
      </c>
      <c r="H2395" s="343" t="str">
        <f>VLOOKUP($A2395,'2'!$X:$AB,5,FALSE)</f>
        <v>Yes</v>
      </c>
    </row>
    <row r="2396" spans="1:8" s="144" customFormat="1" ht="15">
      <c r="A2396" s="342">
        <v>2399</v>
      </c>
      <c r="B2396" s="144" t="s">
        <v>7638</v>
      </c>
      <c r="C2396" s="144" t="s">
        <v>7639</v>
      </c>
      <c r="D2396" s="144" t="s">
        <v>7640</v>
      </c>
      <c r="E2396" s="144" t="str">
        <f>VLOOKUP(A2396,'2'!$X:$AB,2,FALSE)</f>
        <v>Within an hour</v>
      </c>
      <c r="F2396" s="144">
        <f>VLOOKUP($A2396,'2'!$X:$AB,3,FALSE)</f>
        <v>0.94</v>
      </c>
      <c r="G2396" s="144">
        <f>VLOOKUP($A2396,'2'!$X:$AB,4,FALSE)</f>
        <v>0.99</v>
      </c>
      <c r="H2396" s="343" t="str">
        <f>VLOOKUP($A2396,'2'!$X:$AB,5,FALSE)</f>
        <v>No</v>
      </c>
    </row>
    <row r="2397" spans="1:8" s="144" customFormat="1" ht="15">
      <c r="A2397" s="342">
        <v>2400</v>
      </c>
      <c r="B2397" s="144" t="s">
        <v>7641</v>
      </c>
      <c r="C2397" s="144" t="s">
        <v>7642</v>
      </c>
      <c r="D2397" s="144" t="s">
        <v>7643</v>
      </c>
      <c r="E2397" s="144">
        <f>VLOOKUP(A2397,'2'!$X:$AB,2,FALSE)</f>
        <v>0</v>
      </c>
      <c r="F2397" s="144">
        <f>VLOOKUP($A2397,'2'!$X:$AB,3,FALSE)</f>
        <v>0</v>
      </c>
      <c r="G2397" s="144">
        <f>VLOOKUP($A2397,'2'!$X:$AB,4,FALSE)</f>
        <v>0</v>
      </c>
      <c r="H2397" s="343">
        <f>VLOOKUP($A2397,'2'!$X:$AB,5,FALSE)</f>
        <v>0</v>
      </c>
    </row>
    <row r="2398" spans="1:8" s="144" customFormat="1" ht="15">
      <c r="A2398" s="342">
        <v>2401</v>
      </c>
      <c r="B2398" s="144" t="s">
        <v>7644</v>
      </c>
      <c r="C2398" s="144" t="s">
        <v>7645</v>
      </c>
      <c r="D2398" s="144" t="s">
        <v>7643</v>
      </c>
      <c r="E2398" s="144" t="str">
        <f>VLOOKUP(A2398,'2'!$X:$AB,2,FALSE)</f>
        <v>Within an hour</v>
      </c>
      <c r="F2398" s="144">
        <f>VLOOKUP($A2398,'2'!$X:$AB,3,FALSE)</f>
        <v>0.98</v>
      </c>
      <c r="G2398" s="144">
        <f>VLOOKUP($A2398,'2'!$X:$AB,4,FALSE)</f>
        <v>0.99</v>
      </c>
      <c r="H2398" s="343" t="str">
        <f>VLOOKUP($A2398,'2'!$X:$AB,5,FALSE)</f>
        <v>Yes</v>
      </c>
    </row>
    <row r="2399" spans="1:8" s="144" customFormat="1" ht="15">
      <c r="A2399" s="342">
        <v>2402</v>
      </c>
      <c r="B2399" s="144" t="s">
        <v>7646</v>
      </c>
      <c r="C2399" s="144" t="s">
        <v>7647</v>
      </c>
      <c r="D2399" s="144" t="s">
        <v>7648</v>
      </c>
      <c r="E2399" s="144" t="str">
        <f>VLOOKUP(A2399,'2'!$X:$AB,2,FALSE)</f>
        <v>Within a day</v>
      </c>
      <c r="F2399" s="144">
        <f>VLOOKUP($A2399,'2'!$X:$AB,3,FALSE)</f>
        <v>1</v>
      </c>
      <c r="G2399" s="144">
        <f>VLOOKUP($A2399,'2'!$X:$AB,4,FALSE)</f>
        <v>1</v>
      </c>
      <c r="H2399" s="343" t="str">
        <f>VLOOKUP($A2399,'2'!$X:$AB,5,FALSE)</f>
        <v>Yes</v>
      </c>
    </row>
    <row r="2400" spans="1:8" s="144" customFormat="1" ht="15">
      <c r="A2400" s="342">
        <v>2403</v>
      </c>
      <c r="B2400" s="144" t="s">
        <v>7649</v>
      </c>
      <c r="C2400" s="144" t="s">
        <v>7650</v>
      </c>
      <c r="D2400" s="144" t="s">
        <v>7648</v>
      </c>
      <c r="E2400" s="144" t="str">
        <f>VLOOKUP(A2400,'2'!$X:$AB,2,FALSE)</f>
        <v>Within a few hours</v>
      </c>
      <c r="F2400" s="144">
        <f>VLOOKUP($A2400,'2'!$X:$AB,3,FALSE)</f>
        <v>1</v>
      </c>
      <c r="G2400" s="144">
        <f>VLOOKUP($A2400,'2'!$X:$AB,4,FALSE)</f>
        <v>1</v>
      </c>
      <c r="H2400" s="343" t="str">
        <f>VLOOKUP($A2400,'2'!$X:$AB,5,FALSE)</f>
        <v>No</v>
      </c>
    </row>
    <row r="2401" spans="1:8" s="144" customFormat="1" ht="15">
      <c r="A2401" s="342">
        <v>2404</v>
      </c>
      <c r="B2401" s="144" t="s">
        <v>7651</v>
      </c>
      <c r="C2401" s="144" t="s">
        <v>7652</v>
      </c>
      <c r="D2401" s="144" t="s">
        <v>7653</v>
      </c>
      <c r="E2401" s="144" t="str">
        <f>VLOOKUP(A2401,'2'!$X:$AB,2,FALSE)</f>
        <v>Within an hour</v>
      </c>
      <c r="F2401" s="144">
        <f>VLOOKUP($A2401,'2'!$X:$AB,3,FALSE)</f>
        <v>1</v>
      </c>
      <c r="G2401" s="144">
        <f>VLOOKUP($A2401,'2'!$X:$AB,4,FALSE)</f>
        <v>0.93</v>
      </c>
      <c r="H2401" s="343" t="str">
        <f>VLOOKUP($A2401,'2'!$X:$AB,5,FALSE)</f>
        <v>No</v>
      </c>
    </row>
    <row r="2402" spans="1:8" s="144" customFormat="1" ht="15">
      <c r="A2402" s="342">
        <v>2405</v>
      </c>
      <c r="B2402" s="144" t="s">
        <v>7654</v>
      </c>
      <c r="C2402" s="144" t="s">
        <v>7655</v>
      </c>
      <c r="D2402" s="144" t="s">
        <v>7656</v>
      </c>
      <c r="E2402" s="144">
        <f>VLOOKUP(A2402,'2'!$X:$AB,2,FALSE)</f>
        <v>0</v>
      </c>
      <c r="F2402" s="144">
        <f>VLOOKUP($A2402,'2'!$X:$AB,3,FALSE)</f>
        <v>0</v>
      </c>
      <c r="G2402" s="144">
        <f>VLOOKUP($A2402,'2'!$X:$AB,4,FALSE)</f>
        <v>0</v>
      </c>
      <c r="H2402" s="343">
        <f>VLOOKUP($A2402,'2'!$X:$AB,5,FALSE)</f>
        <v>0</v>
      </c>
    </row>
    <row r="2403" spans="1:8" s="144" customFormat="1" ht="15">
      <c r="A2403" s="342">
        <v>2406</v>
      </c>
      <c r="B2403" s="144" t="s">
        <v>7657</v>
      </c>
      <c r="C2403" s="144" t="s">
        <v>7658</v>
      </c>
      <c r="D2403" s="144" t="s">
        <v>7659</v>
      </c>
      <c r="E2403" s="144" t="str">
        <f>VLOOKUP(A2403,'2'!$X:$AB,2,FALSE)</f>
        <v>Within a few hours</v>
      </c>
      <c r="F2403" s="144">
        <f>VLOOKUP($A2403,'2'!$X:$AB,3,FALSE)</f>
        <v>0.83</v>
      </c>
      <c r="G2403" s="144">
        <f>VLOOKUP($A2403,'2'!$X:$AB,4,FALSE)</f>
        <v>0.93</v>
      </c>
      <c r="H2403" s="343" t="str">
        <f>VLOOKUP($A2403,'2'!$X:$AB,5,FALSE)</f>
        <v>Yes</v>
      </c>
    </row>
    <row r="2404" spans="1:8" s="144" customFormat="1" ht="15">
      <c r="A2404" s="342">
        <v>2407</v>
      </c>
      <c r="B2404" s="144" t="s">
        <v>7660</v>
      </c>
      <c r="C2404" s="144" t="s">
        <v>7661</v>
      </c>
      <c r="D2404" s="144" t="s">
        <v>7659</v>
      </c>
      <c r="E2404" s="144" t="str">
        <f>VLOOKUP(A2404,'2'!$X:$AB,2,FALSE)</f>
        <v>Within an hour</v>
      </c>
      <c r="F2404" s="144">
        <f>VLOOKUP($A2404,'2'!$X:$AB,3,FALSE)</f>
        <v>1</v>
      </c>
      <c r="G2404" s="144">
        <f>VLOOKUP($A2404,'2'!$X:$AB,4,FALSE)</f>
        <v>1</v>
      </c>
      <c r="H2404" s="343" t="str">
        <f>VLOOKUP($A2404,'2'!$X:$AB,5,FALSE)</f>
        <v>No</v>
      </c>
    </row>
    <row r="2405" spans="1:8" s="144" customFormat="1" ht="15">
      <c r="A2405" s="342">
        <v>2408</v>
      </c>
      <c r="B2405" s="144" t="s">
        <v>7662</v>
      </c>
      <c r="C2405" s="144" t="s">
        <v>7663</v>
      </c>
      <c r="D2405" s="144" t="s">
        <v>7659</v>
      </c>
      <c r="E2405" s="144" t="str">
        <f>VLOOKUP(A2405,'2'!$X:$AB,2,FALSE)</f>
        <v>Within a few hours</v>
      </c>
      <c r="F2405" s="144">
        <f>VLOOKUP($A2405,'2'!$X:$AB,3,FALSE)</f>
        <v>0.71</v>
      </c>
      <c r="G2405" s="144">
        <f>VLOOKUP($A2405,'2'!$X:$AB,4,FALSE)</f>
        <v>0.89</v>
      </c>
      <c r="H2405" s="343" t="str">
        <f>VLOOKUP($A2405,'2'!$X:$AB,5,FALSE)</f>
        <v>No</v>
      </c>
    </row>
    <row r="2406" spans="1:8" s="144" customFormat="1" ht="15">
      <c r="A2406" s="342">
        <v>2409</v>
      </c>
      <c r="B2406" s="144" t="s">
        <v>7664</v>
      </c>
      <c r="C2406" s="144" t="s">
        <v>7665</v>
      </c>
      <c r="D2406" s="144" t="s">
        <v>7666</v>
      </c>
      <c r="E2406" s="144" t="str">
        <f>VLOOKUP(A2406,'2'!$X:$AB,2,FALSE)</f>
        <v>Within an hour</v>
      </c>
      <c r="F2406" s="144">
        <f>VLOOKUP($A2406,'2'!$X:$AB,3,FALSE)</f>
        <v>1</v>
      </c>
      <c r="G2406" s="144">
        <f>VLOOKUP($A2406,'2'!$X:$AB,4,FALSE)</f>
        <v>0.93</v>
      </c>
      <c r="H2406" s="343" t="str">
        <f>VLOOKUP($A2406,'2'!$X:$AB,5,FALSE)</f>
        <v>Yes</v>
      </c>
    </row>
    <row r="2407" spans="1:8" s="144" customFormat="1" ht="15">
      <c r="A2407" s="342">
        <v>2410</v>
      </c>
      <c r="B2407" s="144" t="s">
        <v>7667</v>
      </c>
      <c r="C2407" s="144" t="s">
        <v>7668</v>
      </c>
      <c r="D2407" s="144" t="s">
        <v>7666</v>
      </c>
      <c r="E2407" s="144" t="str">
        <f>VLOOKUP(A2407,'2'!$X:$AB,2,FALSE)</f>
        <v>Within a day</v>
      </c>
      <c r="F2407" s="144">
        <f>VLOOKUP($A2407,'2'!$X:$AB,3,FALSE)</f>
        <v>1</v>
      </c>
      <c r="G2407" s="144">
        <f>VLOOKUP($A2407,'2'!$X:$AB,4,FALSE)</f>
        <v>0.87</v>
      </c>
      <c r="H2407" s="343" t="str">
        <f>VLOOKUP($A2407,'2'!$X:$AB,5,FALSE)</f>
        <v>No</v>
      </c>
    </row>
    <row r="2408" spans="1:8" s="144" customFormat="1" ht="15">
      <c r="A2408" s="342">
        <v>2411</v>
      </c>
      <c r="B2408" s="144" t="s">
        <v>7669</v>
      </c>
      <c r="C2408" s="144" t="s">
        <v>7670</v>
      </c>
      <c r="D2408" s="144" t="s">
        <v>7666</v>
      </c>
      <c r="E2408" s="144" t="str">
        <f>VLOOKUP(A2408,'2'!$X:$AB,2,FALSE)</f>
        <v>Within a few hours</v>
      </c>
      <c r="F2408" s="144">
        <f>VLOOKUP($A2408,'2'!$X:$AB,3,FALSE)</f>
        <v>0.7</v>
      </c>
      <c r="G2408" s="144">
        <f>VLOOKUP($A2408,'2'!$X:$AB,4,FALSE)</f>
        <v>0.89</v>
      </c>
      <c r="H2408" s="343" t="str">
        <f>VLOOKUP($A2408,'2'!$X:$AB,5,FALSE)</f>
        <v>No</v>
      </c>
    </row>
    <row r="2409" spans="1:8" s="144" customFormat="1" ht="15">
      <c r="A2409" s="342">
        <v>2412</v>
      </c>
      <c r="B2409" s="144" t="s">
        <v>7671</v>
      </c>
      <c r="C2409" s="144" t="s">
        <v>7672</v>
      </c>
      <c r="D2409" s="144" t="s">
        <v>7673</v>
      </c>
      <c r="E2409" s="144">
        <f>VLOOKUP(A2409,'2'!$X:$AB,2,FALSE)</f>
        <v>0</v>
      </c>
      <c r="F2409" s="144">
        <f>VLOOKUP($A2409,'2'!$X:$AB,3,FALSE)</f>
        <v>0</v>
      </c>
      <c r="G2409" s="144">
        <f>VLOOKUP($A2409,'2'!$X:$AB,4,FALSE)</f>
        <v>0</v>
      </c>
      <c r="H2409" s="343">
        <f>VLOOKUP($A2409,'2'!$X:$AB,5,FALSE)</f>
        <v>0</v>
      </c>
    </row>
    <row r="2410" spans="1:8" s="144" customFormat="1" ht="15">
      <c r="A2410" s="342">
        <v>2413</v>
      </c>
      <c r="B2410" s="144" t="s">
        <v>7674</v>
      </c>
      <c r="C2410" s="144" t="s">
        <v>7675</v>
      </c>
      <c r="D2410" s="144" t="s">
        <v>7676</v>
      </c>
      <c r="E2410" s="144">
        <f>VLOOKUP(A2410,'2'!$X:$AB,2,FALSE)</f>
        <v>0</v>
      </c>
      <c r="F2410" s="144">
        <f>VLOOKUP($A2410,'2'!$X:$AB,3,FALSE)</f>
        <v>0</v>
      </c>
      <c r="G2410" s="144">
        <f>VLOOKUP($A2410,'2'!$X:$AB,4,FALSE)</f>
        <v>0</v>
      </c>
      <c r="H2410" s="343">
        <f>VLOOKUP($A2410,'2'!$X:$AB,5,FALSE)</f>
        <v>0</v>
      </c>
    </row>
    <row r="2411" spans="1:8" s="144" customFormat="1" ht="15">
      <c r="A2411" s="342">
        <v>2414</v>
      </c>
      <c r="B2411" s="144" t="s">
        <v>7677</v>
      </c>
      <c r="C2411" s="144" t="s">
        <v>7678</v>
      </c>
      <c r="D2411" s="144" t="s">
        <v>7676</v>
      </c>
      <c r="E2411" s="144" t="str">
        <f>VLOOKUP(A2411,'2'!$X:$AB,2,FALSE)</f>
        <v>A few days or more</v>
      </c>
      <c r="F2411" s="144">
        <f>VLOOKUP($A2411,'2'!$X:$AB,3,FALSE)</f>
        <v>0.2</v>
      </c>
      <c r="G2411" s="144">
        <f>VLOOKUP($A2411,'2'!$X:$AB,4,FALSE)</f>
        <v>0.84</v>
      </c>
      <c r="H2411" s="343" t="str">
        <f>VLOOKUP($A2411,'2'!$X:$AB,5,FALSE)</f>
        <v>No</v>
      </c>
    </row>
    <row r="2412" spans="1:8" s="144" customFormat="1" ht="15">
      <c r="A2412" s="342">
        <v>2415</v>
      </c>
      <c r="B2412" s="144" t="s">
        <v>7679</v>
      </c>
      <c r="C2412" s="144" t="s">
        <v>7680</v>
      </c>
      <c r="D2412" s="144" t="s">
        <v>7676</v>
      </c>
      <c r="E2412" s="144" t="str">
        <f>VLOOKUP(A2412,'2'!$X:$AB,2,FALSE)</f>
        <v>Within an hour</v>
      </c>
      <c r="F2412" s="144">
        <f>VLOOKUP($A2412,'2'!$X:$AB,3,FALSE)</f>
        <v>1</v>
      </c>
      <c r="G2412" s="144">
        <f>VLOOKUP($A2412,'2'!$X:$AB,4,FALSE)</f>
        <v>0.97</v>
      </c>
      <c r="H2412" s="343" t="str">
        <f>VLOOKUP($A2412,'2'!$X:$AB,5,FALSE)</f>
        <v>No</v>
      </c>
    </row>
    <row r="2413" spans="1:8" s="144" customFormat="1" ht="15">
      <c r="A2413" s="342">
        <v>2416</v>
      </c>
      <c r="B2413" s="144" t="s">
        <v>7681</v>
      </c>
      <c r="C2413" s="144" t="s">
        <v>7682</v>
      </c>
      <c r="D2413" s="144" t="s">
        <v>7683</v>
      </c>
      <c r="E2413" s="144">
        <f>VLOOKUP(A2413,'2'!$X:$AB,2,FALSE)</f>
        <v>0</v>
      </c>
      <c r="F2413" s="144">
        <f>VLOOKUP($A2413,'2'!$X:$AB,3,FALSE)</f>
        <v>0</v>
      </c>
      <c r="G2413" s="144">
        <f>VLOOKUP($A2413,'2'!$X:$AB,4,FALSE)</f>
        <v>0</v>
      </c>
      <c r="H2413" s="343">
        <f>VLOOKUP($A2413,'2'!$X:$AB,5,FALSE)</f>
        <v>0</v>
      </c>
    </row>
    <row r="2414" spans="1:8" s="144" customFormat="1" ht="15">
      <c r="A2414" s="342">
        <v>2417</v>
      </c>
      <c r="B2414" s="144" t="s">
        <v>7684</v>
      </c>
      <c r="C2414" s="144" t="s">
        <v>7685</v>
      </c>
      <c r="D2414" s="144" t="s">
        <v>7683</v>
      </c>
      <c r="E2414" s="144">
        <f>VLOOKUP(A2414,'2'!$X:$AB,2,FALSE)</f>
        <v>0</v>
      </c>
      <c r="F2414" s="144">
        <f>VLOOKUP($A2414,'2'!$X:$AB,3,FALSE)</f>
        <v>0</v>
      </c>
      <c r="G2414" s="144">
        <f>VLOOKUP($A2414,'2'!$X:$AB,4,FALSE)</f>
        <v>0</v>
      </c>
      <c r="H2414" s="343">
        <f>VLOOKUP($A2414,'2'!$X:$AB,5,FALSE)</f>
        <v>0</v>
      </c>
    </row>
    <row r="2415" spans="1:8" s="144" customFormat="1" ht="15">
      <c r="A2415" s="342">
        <v>2418</v>
      </c>
      <c r="B2415" s="144" t="s">
        <v>7686</v>
      </c>
      <c r="C2415" s="144" t="s">
        <v>7687</v>
      </c>
      <c r="D2415" s="144" t="s">
        <v>7683</v>
      </c>
      <c r="E2415" s="144" t="str">
        <f>VLOOKUP(A2415,'2'!$X:$AB,2,FALSE)</f>
        <v>Within a few hours</v>
      </c>
      <c r="F2415" s="144">
        <f>VLOOKUP($A2415,'2'!$X:$AB,3,FALSE)</f>
        <v>0.72</v>
      </c>
      <c r="G2415" s="144">
        <f>VLOOKUP($A2415,'2'!$X:$AB,4,FALSE)</f>
        <v>0.9</v>
      </c>
      <c r="H2415" s="343" t="str">
        <f>VLOOKUP($A2415,'2'!$X:$AB,5,FALSE)</f>
        <v>No</v>
      </c>
    </row>
    <row r="2416" spans="1:8" s="144" customFormat="1" ht="15">
      <c r="A2416" s="342">
        <v>2419</v>
      </c>
      <c r="B2416" s="144" t="s">
        <v>7688</v>
      </c>
      <c r="C2416" s="144" t="s">
        <v>7689</v>
      </c>
      <c r="D2416" s="144" t="s">
        <v>7690</v>
      </c>
      <c r="E2416" s="144">
        <f>VLOOKUP(A2416,'2'!$X:$AB,2,FALSE)</f>
        <v>0</v>
      </c>
      <c r="F2416" s="144">
        <f>VLOOKUP($A2416,'2'!$X:$AB,3,FALSE)</f>
        <v>0</v>
      </c>
      <c r="G2416" s="144">
        <f>VLOOKUP($A2416,'2'!$X:$AB,4,FALSE)</f>
        <v>0</v>
      </c>
      <c r="H2416" s="343">
        <f>VLOOKUP($A2416,'2'!$X:$AB,5,FALSE)</f>
        <v>0</v>
      </c>
    </row>
    <row r="2417" spans="1:8" s="144" customFormat="1" ht="15">
      <c r="A2417" s="342">
        <v>2420</v>
      </c>
      <c r="B2417" s="144" t="s">
        <v>7691</v>
      </c>
      <c r="C2417" s="144" t="s">
        <v>7692</v>
      </c>
      <c r="D2417" s="144" t="s">
        <v>7690</v>
      </c>
      <c r="E2417" s="144" t="str">
        <f>VLOOKUP(A2417,'2'!$X:$AB,2,FALSE)</f>
        <v>Within an hour</v>
      </c>
      <c r="F2417" s="144">
        <f>VLOOKUP($A2417,'2'!$X:$AB,3,FALSE)</f>
        <v>0.88</v>
      </c>
      <c r="G2417" s="144">
        <f>VLOOKUP($A2417,'2'!$X:$AB,4,FALSE)</f>
        <v>1</v>
      </c>
      <c r="H2417" s="343" t="str">
        <f>VLOOKUP($A2417,'2'!$X:$AB,5,FALSE)</f>
        <v>Yes</v>
      </c>
    </row>
    <row r="2418" spans="1:8" s="144" customFormat="1" ht="15">
      <c r="A2418" s="342">
        <v>2421</v>
      </c>
      <c r="B2418" s="144" t="s">
        <v>7693</v>
      </c>
      <c r="C2418" s="144" t="s">
        <v>7694</v>
      </c>
      <c r="D2418" s="144" t="s">
        <v>7690</v>
      </c>
      <c r="E2418" s="144" t="str">
        <f>VLOOKUP(A2418,'2'!$X:$AB,2,FALSE)</f>
        <v>Within a few hours</v>
      </c>
      <c r="F2418" s="144">
        <f>VLOOKUP($A2418,'2'!$X:$AB,3,FALSE)</f>
        <v>0.9</v>
      </c>
      <c r="G2418" s="144">
        <f>VLOOKUP($A2418,'2'!$X:$AB,4,FALSE)</f>
        <v>0.85</v>
      </c>
      <c r="H2418" s="343" t="str">
        <f>VLOOKUP($A2418,'2'!$X:$AB,5,FALSE)</f>
        <v>No</v>
      </c>
    </row>
    <row r="2419" spans="1:8" s="144" customFormat="1" ht="15">
      <c r="A2419" s="342">
        <v>2422</v>
      </c>
      <c r="B2419" s="144" t="s">
        <v>7695</v>
      </c>
      <c r="C2419" s="144" t="s">
        <v>7696</v>
      </c>
      <c r="D2419" s="144" t="s">
        <v>7690</v>
      </c>
      <c r="E2419" s="144" t="str">
        <f>VLOOKUP(A2419,'2'!$X:$AB,2,FALSE)</f>
        <v>Within an hour</v>
      </c>
      <c r="F2419" s="144">
        <f>VLOOKUP($A2419,'2'!$X:$AB,3,FALSE)</f>
        <v>1</v>
      </c>
      <c r="G2419" s="144">
        <f>VLOOKUP($A2419,'2'!$X:$AB,4,FALSE)</f>
        <v>0.94</v>
      </c>
      <c r="H2419" s="343" t="str">
        <f>VLOOKUP($A2419,'2'!$X:$AB,5,FALSE)</f>
        <v>Yes</v>
      </c>
    </row>
    <row r="2420" spans="1:8" s="144" customFormat="1" ht="15">
      <c r="A2420" s="342">
        <v>2423</v>
      </c>
      <c r="B2420" s="144" t="s">
        <v>7697</v>
      </c>
      <c r="C2420" s="144" t="s">
        <v>7698</v>
      </c>
      <c r="D2420" s="144" t="s">
        <v>7699</v>
      </c>
      <c r="E2420" s="144">
        <f>VLOOKUP(A2420,'2'!$X:$AB,2,FALSE)</f>
        <v>0</v>
      </c>
      <c r="F2420" s="144">
        <f>VLOOKUP($A2420,'2'!$X:$AB,3,FALSE)</f>
        <v>0</v>
      </c>
      <c r="G2420" s="144">
        <f>VLOOKUP($A2420,'2'!$X:$AB,4,FALSE)</f>
        <v>0</v>
      </c>
      <c r="H2420" s="343">
        <f>VLOOKUP($A2420,'2'!$X:$AB,5,FALSE)</f>
        <v>0</v>
      </c>
    </row>
    <row r="2421" spans="1:8" s="144" customFormat="1" ht="15">
      <c r="A2421" s="342">
        <v>2424</v>
      </c>
      <c r="B2421" s="144" t="s">
        <v>7700</v>
      </c>
      <c r="C2421" s="144" t="s">
        <v>7701</v>
      </c>
      <c r="D2421" s="144" t="s">
        <v>7702</v>
      </c>
      <c r="E2421" s="144">
        <f>VLOOKUP(A2421,'2'!$X:$AB,2,FALSE)</f>
        <v>0</v>
      </c>
      <c r="F2421" s="144">
        <f>VLOOKUP($A2421,'2'!$X:$AB,3,FALSE)</f>
        <v>0</v>
      </c>
      <c r="G2421" s="144">
        <f>VLOOKUP($A2421,'2'!$X:$AB,4,FALSE)</f>
        <v>0</v>
      </c>
      <c r="H2421" s="343">
        <f>VLOOKUP($A2421,'2'!$X:$AB,5,FALSE)</f>
        <v>0</v>
      </c>
    </row>
    <row r="2422" spans="1:8" s="144" customFormat="1" ht="15">
      <c r="A2422" s="342">
        <v>2425</v>
      </c>
      <c r="B2422" s="144" t="s">
        <v>7703</v>
      </c>
      <c r="C2422" s="144" t="s">
        <v>7704</v>
      </c>
      <c r="D2422" s="144" t="s">
        <v>7702</v>
      </c>
      <c r="E2422" s="144" t="str">
        <f>VLOOKUP(A2422,'2'!$X:$AB,2,FALSE)</f>
        <v>Within a few hours</v>
      </c>
      <c r="F2422" s="144">
        <f>VLOOKUP($A2422,'2'!$X:$AB,3,FALSE)</f>
        <v>0.86</v>
      </c>
      <c r="G2422" s="144">
        <f>VLOOKUP($A2422,'2'!$X:$AB,4,FALSE)</f>
        <v>0.5</v>
      </c>
      <c r="H2422" s="343" t="str">
        <f>VLOOKUP($A2422,'2'!$X:$AB,5,FALSE)</f>
        <v>No</v>
      </c>
    </row>
    <row r="2423" spans="1:8" s="144" customFormat="1" ht="15">
      <c r="A2423" s="342">
        <v>2426</v>
      </c>
      <c r="B2423" s="144" t="s">
        <v>7705</v>
      </c>
      <c r="C2423" s="144" t="s">
        <v>7706</v>
      </c>
      <c r="D2423" s="144" t="s">
        <v>7707</v>
      </c>
      <c r="E2423" s="144">
        <f>VLOOKUP(A2423,'2'!$X:$AB,2,FALSE)</f>
        <v>0</v>
      </c>
      <c r="F2423" s="144">
        <f>VLOOKUP($A2423,'2'!$X:$AB,3,FALSE)</f>
        <v>0</v>
      </c>
      <c r="G2423" s="144">
        <f>VLOOKUP($A2423,'2'!$X:$AB,4,FALSE)</f>
        <v>0</v>
      </c>
      <c r="H2423" s="343">
        <f>VLOOKUP($A2423,'2'!$X:$AB,5,FALSE)</f>
        <v>0</v>
      </c>
    </row>
    <row r="2424" spans="1:8" s="144" customFormat="1" ht="15">
      <c r="A2424" s="342">
        <v>2427</v>
      </c>
      <c r="B2424" s="144" t="s">
        <v>7708</v>
      </c>
      <c r="C2424" s="144" t="s">
        <v>7709</v>
      </c>
      <c r="D2424" s="144" t="s">
        <v>7707</v>
      </c>
      <c r="E2424" s="144" t="str">
        <f>VLOOKUP(A2424,'2'!$X:$AB,2,FALSE)</f>
        <v>Within an hour</v>
      </c>
      <c r="F2424" s="144">
        <f>VLOOKUP($A2424,'2'!$X:$AB,3,FALSE)</f>
        <v>1</v>
      </c>
      <c r="G2424" s="144">
        <f>VLOOKUP($A2424,'2'!$X:$AB,4,FALSE)</f>
        <v>1</v>
      </c>
      <c r="H2424" s="343" t="str">
        <f>VLOOKUP($A2424,'2'!$X:$AB,5,FALSE)</f>
        <v>Yes</v>
      </c>
    </row>
    <row r="2425" spans="1:8" s="144" customFormat="1" ht="15">
      <c r="A2425" s="342">
        <v>2428</v>
      </c>
      <c r="B2425" s="144" t="s">
        <v>7710</v>
      </c>
      <c r="C2425" s="144" t="s">
        <v>7711</v>
      </c>
      <c r="D2425" s="144" t="s">
        <v>7712</v>
      </c>
      <c r="E2425" s="144" t="str">
        <f>VLOOKUP(A2425,'2'!$X:$AB,2,FALSE)</f>
        <v>Within an hour</v>
      </c>
      <c r="F2425" s="144">
        <f>VLOOKUP($A2425,'2'!$X:$AB,3,FALSE)</f>
        <v>1</v>
      </c>
      <c r="G2425" s="144">
        <f>VLOOKUP($A2425,'2'!$X:$AB,4,FALSE)</f>
        <v>0.99</v>
      </c>
      <c r="H2425" s="343" t="str">
        <f>VLOOKUP($A2425,'2'!$X:$AB,5,FALSE)</f>
        <v>Yes</v>
      </c>
    </row>
    <row r="2426" spans="1:8" s="144" customFormat="1" ht="15">
      <c r="A2426" s="342">
        <v>2429</v>
      </c>
      <c r="B2426" s="144" t="s">
        <v>7713</v>
      </c>
      <c r="C2426" s="144" t="s">
        <v>7714</v>
      </c>
      <c r="D2426" s="144" t="s">
        <v>7712</v>
      </c>
      <c r="E2426" s="144" t="str">
        <f>VLOOKUP(A2426,'2'!$X:$AB,2,FALSE)</f>
        <v>Within a few hours</v>
      </c>
      <c r="F2426" s="144">
        <f>VLOOKUP($A2426,'2'!$X:$AB,3,FALSE)</f>
        <v>1</v>
      </c>
      <c r="G2426" s="144">
        <f>VLOOKUP($A2426,'2'!$X:$AB,4,FALSE)</f>
        <v>1</v>
      </c>
      <c r="H2426" s="343" t="str">
        <f>VLOOKUP($A2426,'2'!$X:$AB,5,FALSE)</f>
        <v>No</v>
      </c>
    </row>
    <row r="2427" spans="1:8" s="144" customFormat="1" ht="15">
      <c r="A2427" s="342">
        <v>2430</v>
      </c>
      <c r="B2427" s="144" t="s">
        <v>7715</v>
      </c>
      <c r="C2427" s="144" t="s">
        <v>7716</v>
      </c>
      <c r="D2427" s="144" t="s">
        <v>7712</v>
      </c>
      <c r="E2427" s="144">
        <f>VLOOKUP(A2427,'2'!$X:$AB,2,FALSE)</f>
        <v>0</v>
      </c>
      <c r="F2427" s="144">
        <f>VLOOKUP($A2427,'2'!$X:$AB,3,FALSE)</f>
        <v>0</v>
      </c>
      <c r="G2427" s="144">
        <f>VLOOKUP($A2427,'2'!$X:$AB,4,FALSE)</f>
        <v>0</v>
      </c>
      <c r="H2427" s="343">
        <f>VLOOKUP($A2427,'2'!$X:$AB,5,FALSE)</f>
        <v>0</v>
      </c>
    </row>
    <row r="2428" spans="1:8" s="144" customFormat="1" ht="15">
      <c r="A2428" s="342">
        <v>2431</v>
      </c>
      <c r="B2428" s="144" t="s">
        <v>7717</v>
      </c>
      <c r="C2428" s="144" t="s">
        <v>7718</v>
      </c>
      <c r="D2428" s="144" t="s">
        <v>7719</v>
      </c>
      <c r="E2428" s="144" t="str">
        <f>VLOOKUP(A2428,'2'!$X:$AB,2,FALSE)</f>
        <v>Within a few hours</v>
      </c>
      <c r="F2428" s="144">
        <f>VLOOKUP($A2428,'2'!$X:$AB,3,FALSE)</f>
        <v>1</v>
      </c>
      <c r="G2428" s="144">
        <f>VLOOKUP($A2428,'2'!$X:$AB,4,FALSE)</f>
        <v>0.5</v>
      </c>
      <c r="H2428" s="343" t="str">
        <f>VLOOKUP($A2428,'2'!$X:$AB,5,FALSE)</f>
        <v>No</v>
      </c>
    </row>
    <row r="2429" spans="1:8" s="144" customFormat="1" ht="15">
      <c r="A2429" s="342">
        <v>2432</v>
      </c>
      <c r="B2429" s="144" t="s">
        <v>7720</v>
      </c>
      <c r="C2429" s="144" t="s">
        <v>7721</v>
      </c>
      <c r="D2429" s="144" t="s">
        <v>7719</v>
      </c>
      <c r="E2429" s="144" t="str">
        <f>VLOOKUP(A2429,'2'!$X:$AB,2,FALSE)</f>
        <v>Within an hour</v>
      </c>
      <c r="F2429" s="144">
        <f>VLOOKUP($A2429,'2'!$X:$AB,3,FALSE)</f>
        <v>1</v>
      </c>
      <c r="G2429" s="144">
        <f>VLOOKUP($A2429,'2'!$X:$AB,4,FALSE)</f>
        <v>0.83</v>
      </c>
      <c r="H2429" s="343" t="str">
        <f>VLOOKUP($A2429,'2'!$X:$AB,5,FALSE)</f>
        <v>No</v>
      </c>
    </row>
    <row r="2430" spans="1:8" s="144" customFormat="1" ht="15">
      <c r="A2430" s="342">
        <v>2433</v>
      </c>
      <c r="B2430" s="144" t="s">
        <v>7722</v>
      </c>
      <c r="C2430" s="144" t="s">
        <v>7723</v>
      </c>
      <c r="D2430" s="144" t="s">
        <v>7724</v>
      </c>
      <c r="E2430" s="144" t="str">
        <f>VLOOKUP(A2430,'2'!$X:$AB,2,FALSE)</f>
        <v>Within an hour</v>
      </c>
      <c r="F2430" s="144">
        <f>VLOOKUP($A2430,'2'!$X:$AB,3,FALSE)</f>
        <v>1</v>
      </c>
      <c r="G2430" s="144">
        <f>VLOOKUP($A2430,'2'!$X:$AB,4,FALSE)</f>
        <v>0.98</v>
      </c>
      <c r="H2430" s="343" t="str">
        <f>VLOOKUP($A2430,'2'!$X:$AB,5,FALSE)</f>
        <v>Yes</v>
      </c>
    </row>
    <row r="2431" spans="1:8" s="144" customFormat="1" ht="15">
      <c r="A2431" s="342">
        <v>2434</v>
      </c>
      <c r="B2431" s="144" t="s">
        <v>7725</v>
      </c>
      <c r="C2431" s="144" t="s">
        <v>7726</v>
      </c>
      <c r="D2431" s="144" t="s">
        <v>7727</v>
      </c>
      <c r="E2431" s="144" t="str">
        <f>VLOOKUP(A2431,'2'!$X:$AB,2,FALSE)</f>
        <v>Within a day</v>
      </c>
      <c r="F2431" s="144">
        <f>VLOOKUP($A2431,'2'!$X:$AB,3,FALSE)</f>
        <v>0.8</v>
      </c>
      <c r="G2431" s="144">
        <f>VLOOKUP($A2431,'2'!$X:$AB,4,FALSE)</f>
        <v>0.67</v>
      </c>
      <c r="H2431" s="343" t="str">
        <f>VLOOKUP($A2431,'2'!$X:$AB,5,FALSE)</f>
        <v>No</v>
      </c>
    </row>
    <row r="2432" spans="1:8" s="144" customFormat="1" ht="15">
      <c r="A2432" s="342">
        <v>2435</v>
      </c>
      <c r="B2432" s="144" t="s">
        <v>7728</v>
      </c>
      <c r="C2432" s="144" t="s">
        <v>7729</v>
      </c>
      <c r="D2432" s="144" t="s">
        <v>7727</v>
      </c>
      <c r="E2432" s="144">
        <f>VLOOKUP(A2432,'2'!$X:$AB,2,FALSE)</f>
        <v>0</v>
      </c>
      <c r="F2432" s="144">
        <f>VLOOKUP($A2432,'2'!$X:$AB,3,FALSE)</f>
        <v>0</v>
      </c>
      <c r="G2432" s="144">
        <f>VLOOKUP($A2432,'2'!$X:$AB,4,FALSE)</f>
        <v>0</v>
      </c>
      <c r="H2432" s="343">
        <f>VLOOKUP($A2432,'2'!$X:$AB,5,FALSE)</f>
        <v>0</v>
      </c>
    </row>
    <row r="2433" spans="1:8" s="144" customFormat="1" ht="15">
      <c r="A2433" s="342">
        <v>2436</v>
      </c>
      <c r="B2433" s="144" t="s">
        <v>7730</v>
      </c>
      <c r="C2433" s="144" t="s">
        <v>7731</v>
      </c>
      <c r="D2433" s="144" t="s">
        <v>7727</v>
      </c>
      <c r="E2433" s="144" t="str">
        <f>VLOOKUP(A2433,'2'!$X:$AB,2,FALSE)</f>
        <v>Within a day</v>
      </c>
      <c r="F2433" s="144">
        <f>VLOOKUP($A2433,'2'!$X:$AB,3,FALSE)</f>
        <v>0.75</v>
      </c>
      <c r="G2433" s="144">
        <f>VLOOKUP($A2433,'2'!$X:$AB,4,FALSE)</f>
        <v>0.73</v>
      </c>
      <c r="H2433" s="343" t="str">
        <f>VLOOKUP($A2433,'2'!$X:$AB,5,FALSE)</f>
        <v>No</v>
      </c>
    </row>
    <row r="2434" spans="1:8" s="144" customFormat="1" ht="15">
      <c r="A2434" s="342">
        <v>2437</v>
      </c>
      <c r="B2434" s="144" t="s">
        <v>7732</v>
      </c>
      <c r="C2434" s="144" t="s">
        <v>7733</v>
      </c>
      <c r="D2434" s="144" t="s">
        <v>7734</v>
      </c>
      <c r="E2434" s="144" t="str">
        <f>VLOOKUP(A2434,'2'!$X:$AB,2,FALSE)</f>
        <v>Within an hour</v>
      </c>
      <c r="F2434" s="144">
        <f>VLOOKUP($A2434,'2'!$X:$AB,3,FALSE)</f>
        <v>1</v>
      </c>
      <c r="G2434" s="144">
        <f>VLOOKUP($A2434,'2'!$X:$AB,4,FALSE)</f>
        <v>0.98</v>
      </c>
      <c r="H2434" s="343" t="str">
        <f>VLOOKUP($A2434,'2'!$X:$AB,5,FALSE)</f>
        <v>Yes</v>
      </c>
    </row>
    <row r="2435" spans="1:8" s="144" customFormat="1" ht="15">
      <c r="A2435" s="342">
        <v>2438</v>
      </c>
      <c r="B2435" s="144" t="s">
        <v>7735</v>
      </c>
      <c r="C2435" s="144" t="s">
        <v>7736</v>
      </c>
      <c r="D2435" s="144" t="s">
        <v>7737</v>
      </c>
      <c r="E2435" s="144" t="str">
        <f>VLOOKUP(A2435,'2'!$X:$AB,2,FALSE)</f>
        <v>A few days or more</v>
      </c>
      <c r="F2435" s="144">
        <f>VLOOKUP($A2435,'2'!$X:$AB,3,FALSE)</f>
        <v>0</v>
      </c>
      <c r="G2435" s="144">
        <f>VLOOKUP($A2435,'2'!$X:$AB,4,FALSE)</f>
        <v>0</v>
      </c>
      <c r="H2435" s="343" t="str">
        <f>VLOOKUP($A2435,'2'!$X:$AB,5,FALSE)</f>
        <v>No</v>
      </c>
    </row>
    <row r="2436" spans="1:8" s="144" customFormat="1" ht="15">
      <c r="A2436" s="342">
        <v>2439</v>
      </c>
      <c r="B2436" s="144" t="s">
        <v>7738</v>
      </c>
      <c r="C2436" s="144" t="s">
        <v>7739</v>
      </c>
      <c r="D2436" s="144" t="s">
        <v>7740</v>
      </c>
      <c r="E2436" s="144">
        <f>VLOOKUP(A2436,'2'!$X:$AB,2,FALSE)</f>
        <v>0</v>
      </c>
      <c r="F2436" s="144">
        <f>VLOOKUP($A2436,'2'!$X:$AB,3,FALSE)</f>
        <v>0</v>
      </c>
      <c r="G2436" s="144">
        <f>VLOOKUP($A2436,'2'!$X:$AB,4,FALSE)</f>
        <v>0</v>
      </c>
      <c r="H2436" s="343">
        <f>VLOOKUP($A2436,'2'!$X:$AB,5,FALSE)</f>
        <v>0</v>
      </c>
    </row>
    <row r="2437" spans="1:8" s="144" customFormat="1" ht="15">
      <c r="A2437" s="342">
        <v>2440</v>
      </c>
      <c r="B2437" s="144" t="s">
        <v>7741</v>
      </c>
      <c r="C2437" s="144" t="s">
        <v>7742</v>
      </c>
      <c r="D2437" s="144" t="s">
        <v>7740</v>
      </c>
      <c r="E2437" s="144" t="str">
        <f>VLOOKUP(A2437,'2'!$X:$AB,2,FALSE)</f>
        <v>Within an hour</v>
      </c>
      <c r="F2437" s="144">
        <f>VLOOKUP($A2437,'2'!$X:$AB,3,FALSE)</f>
        <v>0.9</v>
      </c>
      <c r="G2437" s="144">
        <f>VLOOKUP($A2437,'2'!$X:$AB,4,FALSE)</f>
        <v>1</v>
      </c>
      <c r="H2437" s="343" t="str">
        <f>VLOOKUP($A2437,'2'!$X:$AB,5,FALSE)</f>
        <v>No</v>
      </c>
    </row>
    <row r="2438" spans="1:8" s="144" customFormat="1" ht="15">
      <c r="A2438" s="342">
        <v>2441</v>
      </c>
      <c r="B2438" s="144" t="s">
        <v>7743</v>
      </c>
      <c r="C2438" s="144" t="s">
        <v>7744</v>
      </c>
      <c r="D2438" s="144" t="s">
        <v>7740</v>
      </c>
      <c r="E2438" s="144" t="str">
        <f>VLOOKUP(A2438,'2'!$X:$AB,2,FALSE)</f>
        <v>Within a day</v>
      </c>
      <c r="F2438" s="144">
        <f>VLOOKUP($A2438,'2'!$X:$AB,3,FALSE)</f>
        <v>0.64</v>
      </c>
      <c r="G2438" s="144">
        <f>VLOOKUP($A2438,'2'!$X:$AB,4,FALSE)</f>
        <v>0.85</v>
      </c>
      <c r="H2438" s="343" t="str">
        <f>VLOOKUP($A2438,'2'!$X:$AB,5,FALSE)</f>
        <v>No</v>
      </c>
    </row>
    <row r="2439" spans="1:8" s="144" customFormat="1" ht="15">
      <c r="A2439" s="342">
        <v>2442</v>
      </c>
      <c r="B2439" s="144" t="s">
        <v>7745</v>
      </c>
      <c r="C2439" s="144" t="s">
        <v>7746</v>
      </c>
      <c r="D2439" s="144" t="s">
        <v>7747</v>
      </c>
      <c r="E2439" s="144" t="str">
        <f>VLOOKUP(A2439,'2'!$X:$AB,2,FALSE)</f>
        <v>Within an hour</v>
      </c>
      <c r="F2439" s="144">
        <f>VLOOKUP($A2439,'2'!$X:$AB,3,FALSE)</f>
        <v>1</v>
      </c>
      <c r="G2439" s="144">
        <f>VLOOKUP($A2439,'2'!$X:$AB,4,FALSE)</f>
        <v>1</v>
      </c>
      <c r="H2439" s="343" t="str">
        <f>VLOOKUP($A2439,'2'!$X:$AB,5,FALSE)</f>
        <v>No</v>
      </c>
    </row>
    <row r="2440" spans="1:8" s="144" customFormat="1" ht="15">
      <c r="A2440" s="342">
        <v>2443</v>
      </c>
      <c r="B2440" s="144" t="s">
        <v>7748</v>
      </c>
      <c r="C2440" s="144" t="s">
        <v>7749</v>
      </c>
      <c r="D2440" s="144" t="s">
        <v>7747</v>
      </c>
      <c r="E2440" s="144">
        <f>VLOOKUP(A2440,'2'!$X:$AB,2,FALSE)</f>
        <v>0</v>
      </c>
      <c r="F2440" s="144">
        <f>VLOOKUP($A2440,'2'!$X:$AB,3,FALSE)</f>
        <v>0</v>
      </c>
      <c r="G2440" s="144">
        <f>VLOOKUP($A2440,'2'!$X:$AB,4,FALSE)</f>
        <v>0</v>
      </c>
      <c r="H2440" s="343">
        <f>VLOOKUP($A2440,'2'!$X:$AB,5,FALSE)</f>
        <v>0</v>
      </c>
    </row>
    <row r="2441" spans="1:8" s="144" customFormat="1" ht="15">
      <c r="A2441" s="342">
        <v>2444</v>
      </c>
      <c r="B2441" s="144" t="s">
        <v>7750</v>
      </c>
      <c r="C2441" s="144" t="s">
        <v>7751</v>
      </c>
      <c r="D2441" s="144" t="s">
        <v>7747</v>
      </c>
      <c r="E2441" s="144" t="str">
        <f>VLOOKUP(A2441,'2'!$X:$AB,2,FALSE)</f>
        <v>Within a few hours</v>
      </c>
      <c r="F2441" s="144">
        <f>VLOOKUP($A2441,'2'!$X:$AB,3,FALSE)</f>
        <v>1</v>
      </c>
      <c r="G2441" s="144">
        <f>VLOOKUP($A2441,'2'!$X:$AB,4,FALSE)</f>
        <v>0.67</v>
      </c>
      <c r="H2441" s="343" t="str">
        <f>VLOOKUP($A2441,'2'!$X:$AB,5,FALSE)</f>
        <v>No</v>
      </c>
    </row>
    <row r="2442" spans="1:8" s="144" customFormat="1" ht="15">
      <c r="A2442" s="342">
        <v>2445</v>
      </c>
      <c r="B2442" s="144" t="s">
        <v>7752</v>
      </c>
      <c r="C2442" s="144" t="s">
        <v>7753</v>
      </c>
      <c r="D2442" s="144" t="s">
        <v>7747</v>
      </c>
      <c r="E2442" s="144" t="str">
        <f>VLOOKUP(A2442,'2'!$X:$AB,2,FALSE)</f>
        <v>Within an hour</v>
      </c>
      <c r="F2442" s="144">
        <f>VLOOKUP($A2442,'2'!$X:$AB,3,FALSE)</f>
        <v>1</v>
      </c>
      <c r="G2442" s="144">
        <f>VLOOKUP($A2442,'2'!$X:$AB,4,FALSE)</f>
        <v>0.97</v>
      </c>
      <c r="H2442" s="343" t="str">
        <f>VLOOKUP($A2442,'2'!$X:$AB,5,FALSE)</f>
        <v>Yes</v>
      </c>
    </row>
    <row r="2443" spans="1:8" s="144" customFormat="1" ht="15">
      <c r="A2443" s="342">
        <v>2446</v>
      </c>
      <c r="B2443" s="144" t="s">
        <v>7754</v>
      </c>
      <c r="C2443" s="144" t="s">
        <v>7755</v>
      </c>
      <c r="D2443" s="144" t="s">
        <v>7747</v>
      </c>
      <c r="E2443" s="144" t="str">
        <f>VLOOKUP(A2443,'2'!$X:$AB,2,FALSE)</f>
        <v>Within an hour</v>
      </c>
      <c r="F2443" s="144">
        <f>VLOOKUP($A2443,'2'!$X:$AB,3,FALSE)</f>
        <v>1</v>
      </c>
      <c r="G2443" s="144">
        <f>VLOOKUP($A2443,'2'!$X:$AB,4,FALSE)</f>
        <v>0.93</v>
      </c>
      <c r="H2443" s="343" t="str">
        <f>VLOOKUP($A2443,'2'!$X:$AB,5,FALSE)</f>
        <v>No</v>
      </c>
    </row>
    <row r="2444" spans="1:8" s="144" customFormat="1" ht="15">
      <c r="A2444" s="342">
        <v>2447</v>
      </c>
      <c r="B2444" s="144" t="s">
        <v>7756</v>
      </c>
      <c r="C2444" s="144" t="s">
        <v>7757</v>
      </c>
      <c r="D2444" s="144" t="s">
        <v>7758</v>
      </c>
      <c r="E2444" s="144" t="str">
        <f>VLOOKUP(A2444,'2'!$X:$AB,2,FALSE)</f>
        <v>Within a few hours</v>
      </c>
      <c r="F2444" s="144">
        <f>VLOOKUP($A2444,'2'!$X:$AB,3,FALSE)</f>
        <v>1</v>
      </c>
      <c r="G2444" s="144">
        <f>VLOOKUP($A2444,'2'!$X:$AB,4,FALSE)</f>
        <v>1</v>
      </c>
      <c r="H2444" s="343" t="str">
        <f>VLOOKUP($A2444,'2'!$X:$AB,5,FALSE)</f>
        <v>No</v>
      </c>
    </row>
    <row r="2445" spans="1:8" s="144" customFormat="1" ht="15">
      <c r="A2445" s="342">
        <v>2448</v>
      </c>
      <c r="B2445" s="144" t="s">
        <v>7759</v>
      </c>
      <c r="C2445" s="144" t="s">
        <v>7760</v>
      </c>
      <c r="D2445" s="144" t="s">
        <v>7761</v>
      </c>
      <c r="E2445" s="144" t="str">
        <f>VLOOKUP(A2445,'2'!$X:$AB,2,FALSE)</f>
        <v>Within a few hours</v>
      </c>
      <c r="F2445" s="144">
        <f>VLOOKUP($A2445,'2'!$X:$AB,3,FALSE)</f>
        <v>1</v>
      </c>
      <c r="G2445" s="144">
        <f>VLOOKUP($A2445,'2'!$X:$AB,4,FALSE)</f>
        <v>0.85</v>
      </c>
      <c r="H2445" s="343" t="str">
        <f>VLOOKUP($A2445,'2'!$X:$AB,5,FALSE)</f>
        <v>No</v>
      </c>
    </row>
    <row r="2446" spans="1:8" s="144" customFormat="1" ht="15">
      <c r="A2446" s="342">
        <v>2449</v>
      </c>
      <c r="B2446" s="144" t="s">
        <v>7762</v>
      </c>
      <c r="C2446" s="144" t="s">
        <v>7763</v>
      </c>
      <c r="D2446" s="144" t="s">
        <v>7764</v>
      </c>
      <c r="E2446" s="144" t="str">
        <f>VLOOKUP(A2446,'2'!$X:$AB,2,FALSE)</f>
        <v>Within a few hours</v>
      </c>
      <c r="F2446" s="144">
        <f>VLOOKUP($A2446,'2'!$X:$AB,3,FALSE)</f>
        <v>1</v>
      </c>
      <c r="G2446" s="144">
        <f>VLOOKUP($A2446,'2'!$X:$AB,4,FALSE)</f>
        <v>0.97</v>
      </c>
      <c r="H2446" s="343" t="str">
        <f>VLOOKUP($A2446,'2'!$X:$AB,5,FALSE)</f>
        <v>No</v>
      </c>
    </row>
    <row r="2447" spans="1:8" s="144" customFormat="1" ht="15">
      <c r="A2447" s="342">
        <v>2450</v>
      </c>
      <c r="B2447" s="144" t="s">
        <v>7765</v>
      </c>
      <c r="C2447" s="144" t="s">
        <v>7766</v>
      </c>
      <c r="D2447" s="144" t="s">
        <v>7764</v>
      </c>
      <c r="E2447" s="144" t="str">
        <f>VLOOKUP(A2447,'2'!$X:$AB,2,FALSE)</f>
        <v>A few days or more</v>
      </c>
      <c r="F2447" s="144">
        <f>VLOOKUP($A2447,'2'!$X:$AB,3,FALSE)</f>
        <v>0</v>
      </c>
      <c r="G2447" s="144">
        <f>VLOOKUP($A2447,'2'!$X:$AB,4,FALSE)</f>
        <v>0.5</v>
      </c>
      <c r="H2447" s="343" t="str">
        <f>VLOOKUP($A2447,'2'!$X:$AB,5,FALSE)</f>
        <v>No</v>
      </c>
    </row>
    <row r="2448" spans="1:8" s="144" customFormat="1" ht="15">
      <c r="A2448" s="342">
        <v>2451</v>
      </c>
      <c r="B2448" s="144" t="s">
        <v>7767</v>
      </c>
      <c r="C2448" s="144" t="s">
        <v>7768</v>
      </c>
      <c r="D2448" s="144" t="s">
        <v>7769</v>
      </c>
      <c r="E2448" s="144" t="str">
        <f>VLOOKUP(A2448,'2'!$X:$AB,2,FALSE)</f>
        <v>A few days or more</v>
      </c>
      <c r="F2448" s="144">
        <f>VLOOKUP($A2448,'2'!$X:$AB,3,FALSE)</f>
        <v>0.2</v>
      </c>
      <c r="G2448" s="144">
        <f>VLOOKUP($A2448,'2'!$X:$AB,4,FALSE)</f>
        <v>0.2</v>
      </c>
      <c r="H2448" s="343" t="str">
        <f>VLOOKUP($A2448,'2'!$X:$AB,5,FALSE)</f>
        <v>No</v>
      </c>
    </row>
    <row r="2449" spans="1:8" s="144" customFormat="1" ht="15">
      <c r="A2449" s="342">
        <v>2452</v>
      </c>
      <c r="B2449" s="144" t="s">
        <v>7770</v>
      </c>
      <c r="C2449" s="144" t="s">
        <v>7771</v>
      </c>
      <c r="D2449" s="144" t="s">
        <v>7769</v>
      </c>
      <c r="E2449" s="144" t="str">
        <f>VLOOKUP(A2449,'2'!$X:$AB,2,FALSE)</f>
        <v>Within a day</v>
      </c>
      <c r="F2449" s="144">
        <f>VLOOKUP($A2449,'2'!$X:$AB,3,FALSE)</f>
        <v>1</v>
      </c>
      <c r="G2449" s="144">
        <f>VLOOKUP($A2449,'2'!$X:$AB,4,FALSE)</f>
        <v>0.8</v>
      </c>
      <c r="H2449" s="343" t="str">
        <f>VLOOKUP($A2449,'2'!$X:$AB,5,FALSE)</f>
        <v>No</v>
      </c>
    </row>
    <row r="2450" spans="1:8" s="144" customFormat="1" ht="15">
      <c r="A2450" s="342">
        <v>2453</v>
      </c>
      <c r="B2450" s="144" t="s">
        <v>7772</v>
      </c>
      <c r="C2450" s="144" t="s">
        <v>7773</v>
      </c>
      <c r="D2450" s="144" t="s">
        <v>7774</v>
      </c>
      <c r="E2450" s="144" t="str">
        <f>VLOOKUP(A2450,'2'!$X:$AB,2,FALSE)</f>
        <v>Within an hour</v>
      </c>
      <c r="F2450" s="144">
        <f>VLOOKUP($A2450,'2'!$X:$AB,3,FALSE)</f>
        <v>1</v>
      </c>
      <c r="G2450" s="144">
        <f>VLOOKUP($A2450,'2'!$X:$AB,4,FALSE)</f>
        <v>1</v>
      </c>
      <c r="H2450" s="343" t="str">
        <f>VLOOKUP($A2450,'2'!$X:$AB,5,FALSE)</f>
        <v>No</v>
      </c>
    </row>
    <row r="2451" spans="1:8" s="144" customFormat="1" ht="15">
      <c r="A2451" s="342">
        <v>2454</v>
      </c>
      <c r="B2451" s="144" t="s">
        <v>7775</v>
      </c>
      <c r="C2451" s="144" t="s">
        <v>7776</v>
      </c>
      <c r="D2451" s="144" t="s">
        <v>7777</v>
      </c>
      <c r="E2451" s="144" t="str">
        <f>VLOOKUP(A2451,'2'!$X:$AB,2,FALSE)</f>
        <v>Within an hour</v>
      </c>
      <c r="F2451" s="144">
        <f>VLOOKUP($A2451,'2'!$X:$AB,3,FALSE)</f>
        <v>1</v>
      </c>
      <c r="G2451" s="144">
        <f>VLOOKUP($A2451,'2'!$X:$AB,4,FALSE)</f>
        <v>0.93</v>
      </c>
      <c r="H2451" s="343" t="str">
        <f>VLOOKUP($A2451,'2'!$X:$AB,5,FALSE)</f>
        <v>Yes</v>
      </c>
    </row>
    <row r="2452" spans="1:8" s="144" customFormat="1" ht="15">
      <c r="A2452" s="342">
        <v>2455</v>
      </c>
      <c r="B2452" s="144" t="s">
        <v>7778</v>
      </c>
      <c r="C2452" s="144" t="s">
        <v>7779</v>
      </c>
      <c r="D2452" s="144" t="s">
        <v>7780</v>
      </c>
      <c r="E2452" s="144" t="str">
        <f>VLOOKUP(A2452,'2'!$X:$AB,2,FALSE)</f>
        <v>Within a day</v>
      </c>
      <c r="F2452" s="144">
        <f>VLOOKUP($A2452,'2'!$X:$AB,3,FALSE)</f>
        <v>1</v>
      </c>
      <c r="G2452" s="144">
        <f>VLOOKUP($A2452,'2'!$X:$AB,4,FALSE)</f>
        <v>1</v>
      </c>
      <c r="H2452" s="343" t="str">
        <f>VLOOKUP($A2452,'2'!$X:$AB,5,FALSE)</f>
        <v>Yes</v>
      </c>
    </row>
    <row r="2453" spans="1:8" s="144" customFormat="1" ht="15">
      <c r="A2453" s="342">
        <v>2456</v>
      </c>
      <c r="B2453" s="144" t="s">
        <v>7781</v>
      </c>
      <c r="C2453" s="144" t="s">
        <v>7782</v>
      </c>
      <c r="D2453" s="144" t="s">
        <v>7783</v>
      </c>
      <c r="E2453" s="144" t="str">
        <f>VLOOKUP(A2453,'2'!$X:$AB,2,FALSE)</f>
        <v>Within a few hours</v>
      </c>
      <c r="F2453" s="144">
        <f>VLOOKUP($A2453,'2'!$X:$AB,3,FALSE)</f>
        <v>1</v>
      </c>
      <c r="G2453" s="144">
        <f>VLOOKUP($A2453,'2'!$X:$AB,4,FALSE)</f>
        <v>0.93</v>
      </c>
      <c r="H2453" s="343" t="str">
        <f>VLOOKUP($A2453,'2'!$X:$AB,5,FALSE)</f>
        <v>Yes</v>
      </c>
    </row>
    <row r="2454" spans="1:8" s="144" customFormat="1" ht="15">
      <c r="A2454" s="342">
        <v>2457</v>
      </c>
      <c r="B2454" s="144" t="s">
        <v>7784</v>
      </c>
      <c r="C2454" s="144" t="s">
        <v>7785</v>
      </c>
      <c r="D2454" s="144" t="s">
        <v>7783</v>
      </c>
      <c r="E2454" s="144" t="str">
        <f>VLOOKUP(A2454,'2'!$X:$AB,2,FALSE)</f>
        <v>Within an hour</v>
      </c>
      <c r="F2454" s="144">
        <f>VLOOKUP($A2454,'2'!$X:$AB,3,FALSE)</f>
        <v>1</v>
      </c>
      <c r="G2454" s="144">
        <f>VLOOKUP($A2454,'2'!$X:$AB,4,FALSE)</f>
        <v>1</v>
      </c>
      <c r="H2454" s="343" t="str">
        <f>VLOOKUP($A2454,'2'!$X:$AB,5,FALSE)</f>
        <v>No</v>
      </c>
    </row>
    <row r="2455" spans="1:8" s="144" customFormat="1" ht="15">
      <c r="A2455" s="342">
        <v>2458</v>
      </c>
      <c r="B2455" s="144" t="s">
        <v>7786</v>
      </c>
      <c r="C2455" s="144" t="s">
        <v>7787</v>
      </c>
      <c r="D2455" s="144" t="s">
        <v>7783</v>
      </c>
      <c r="E2455" s="144" t="str">
        <f>VLOOKUP(A2455,'2'!$X:$AB,2,FALSE)</f>
        <v>Within a day</v>
      </c>
      <c r="F2455" s="144">
        <f>VLOOKUP($A2455,'2'!$X:$AB,3,FALSE)</f>
        <v>0.83</v>
      </c>
      <c r="G2455" s="144">
        <f>VLOOKUP($A2455,'2'!$X:$AB,4,FALSE)</f>
        <v>0.92</v>
      </c>
      <c r="H2455" s="343" t="str">
        <f>VLOOKUP($A2455,'2'!$X:$AB,5,FALSE)</f>
        <v>No</v>
      </c>
    </row>
    <row r="2456" spans="1:8" s="144" customFormat="1" ht="15">
      <c r="A2456" s="342">
        <v>2459</v>
      </c>
      <c r="B2456" s="144" t="s">
        <v>7788</v>
      </c>
      <c r="C2456" s="144" t="s">
        <v>7789</v>
      </c>
      <c r="D2456" s="144" t="s">
        <v>7783</v>
      </c>
      <c r="E2456" s="144" t="str">
        <f>VLOOKUP(A2456,'2'!$X:$AB,2,FALSE)</f>
        <v>Within a day</v>
      </c>
      <c r="F2456" s="144">
        <f>VLOOKUP($A2456,'2'!$X:$AB,3,FALSE)</f>
        <v>0.67</v>
      </c>
      <c r="G2456" s="144">
        <f>VLOOKUP($A2456,'2'!$X:$AB,4,FALSE)</f>
        <v>0</v>
      </c>
      <c r="H2456" s="343" t="str">
        <f>VLOOKUP($A2456,'2'!$X:$AB,5,FALSE)</f>
        <v>No</v>
      </c>
    </row>
    <row r="2457" spans="1:8" s="144" customFormat="1" ht="15">
      <c r="A2457" s="342">
        <v>2460</v>
      </c>
      <c r="B2457" s="144" t="s">
        <v>7790</v>
      </c>
      <c r="C2457" s="144" t="s">
        <v>7791</v>
      </c>
      <c r="D2457" s="144" t="s">
        <v>7792</v>
      </c>
      <c r="E2457" s="144" t="str">
        <f>VLOOKUP(A2457,'2'!$X:$AB,2,FALSE)</f>
        <v>Within an hour</v>
      </c>
      <c r="F2457" s="144">
        <f>VLOOKUP($A2457,'2'!$X:$AB,3,FALSE)</f>
        <v>1</v>
      </c>
      <c r="G2457" s="144">
        <f>VLOOKUP($A2457,'2'!$X:$AB,4,FALSE)</f>
        <v>0.89</v>
      </c>
      <c r="H2457" s="343" t="str">
        <f>VLOOKUP($A2457,'2'!$X:$AB,5,FALSE)</f>
        <v>No</v>
      </c>
    </row>
    <row r="2458" spans="1:8" s="144" customFormat="1" ht="15">
      <c r="A2458" s="342">
        <v>2461</v>
      </c>
      <c r="B2458" s="144" t="s">
        <v>7793</v>
      </c>
      <c r="C2458" s="144" t="s">
        <v>7794</v>
      </c>
      <c r="D2458" s="144" t="s">
        <v>7792</v>
      </c>
      <c r="E2458" s="144">
        <f>VLOOKUP(A2458,'2'!$X:$AB,2,FALSE)</f>
        <v>0</v>
      </c>
      <c r="F2458" s="144">
        <f>VLOOKUP($A2458,'2'!$X:$AB,3,FALSE)</f>
        <v>0</v>
      </c>
      <c r="G2458" s="144">
        <f>VLOOKUP($A2458,'2'!$X:$AB,4,FALSE)</f>
        <v>0</v>
      </c>
      <c r="H2458" s="343">
        <f>VLOOKUP($A2458,'2'!$X:$AB,5,FALSE)</f>
        <v>0</v>
      </c>
    </row>
    <row r="2459" spans="1:8" s="144" customFormat="1" ht="15">
      <c r="A2459" s="342">
        <v>2462</v>
      </c>
      <c r="B2459" s="144" t="s">
        <v>7795</v>
      </c>
      <c r="C2459" s="144" t="s">
        <v>7796</v>
      </c>
      <c r="D2459" s="144" t="s">
        <v>7797</v>
      </c>
      <c r="E2459" s="144" t="str">
        <f>VLOOKUP(A2459,'2'!$X:$AB,2,FALSE)</f>
        <v>Within a day</v>
      </c>
      <c r="F2459" s="144">
        <f>VLOOKUP($A2459,'2'!$X:$AB,3,FALSE)</f>
        <v>1</v>
      </c>
      <c r="G2459" s="144">
        <f>VLOOKUP($A2459,'2'!$X:$AB,4,FALSE)</f>
        <v>0.2</v>
      </c>
      <c r="H2459" s="343" t="str">
        <f>VLOOKUP($A2459,'2'!$X:$AB,5,FALSE)</f>
        <v>No</v>
      </c>
    </row>
    <row r="2460" spans="1:8" s="144" customFormat="1" ht="15">
      <c r="A2460" s="342">
        <v>2463</v>
      </c>
      <c r="B2460" s="144" t="s">
        <v>7798</v>
      </c>
      <c r="C2460" s="144" t="s">
        <v>7799</v>
      </c>
      <c r="D2460" s="144" t="s">
        <v>7800</v>
      </c>
      <c r="E2460" s="144" t="str">
        <f>VLOOKUP(A2460,'2'!$X:$AB,2,FALSE)</f>
        <v>Within a few hours</v>
      </c>
      <c r="F2460" s="144">
        <f>VLOOKUP($A2460,'2'!$X:$AB,3,FALSE)</f>
        <v>1</v>
      </c>
      <c r="G2460" s="144">
        <f>VLOOKUP($A2460,'2'!$X:$AB,4,FALSE)</f>
        <v>1</v>
      </c>
      <c r="H2460" s="343" t="str">
        <f>VLOOKUP($A2460,'2'!$X:$AB,5,FALSE)</f>
        <v>Yes</v>
      </c>
    </row>
    <row r="2461" spans="1:8" s="144" customFormat="1" ht="15">
      <c r="A2461" s="342">
        <v>2464</v>
      </c>
      <c r="B2461" s="144" t="s">
        <v>7801</v>
      </c>
      <c r="C2461" s="144" t="s">
        <v>7802</v>
      </c>
      <c r="D2461" s="144" t="s">
        <v>7800</v>
      </c>
      <c r="E2461" s="144" t="str">
        <f>VLOOKUP(A2461,'2'!$X:$AB,2,FALSE)</f>
        <v>Within an hour</v>
      </c>
      <c r="F2461" s="144">
        <f>VLOOKUP($A2461,'2'!$X:$AB,3,FALSE)</f>
        <v>1</v>
      </c>
      <c r="G2461" s="144">
        <f>VLOOKUP($A2461,'2'!$X:$AB,4,FALSE)</f>
        <v>1</v>
      </c>
      <c r="H2461" s="343" t="str">
        <f>VLOOKUP($A2461,'2'!$X:$AB,5,FALSE)</f>
        <v>Yes</v>
      </c>
    </row>
    <row r="2462" spans="1:8" s="144" customFormat="1" ht="15">
      <c r="A2462" s="342">
        <v>2465</v>
      </c>
      <c r="B2462" s="144" t="s">
        <v>7803</v>
      </c>
      <c r="C2462" s="144" t="s">
        <v>7804</v>
      </c>
      <c r="D2462" s="144" t="s">
        <v>7805</v>
      </c>
      <c r="E2462" s="144" t="str">
        <f>VLOOKUP(A2462,'2'!$X:$AB,2,FALSE)</f>
        <v>Within a few hours</v>
      </c>
      <c r="F2462" s="144">
        <f>VLOOKUP($A2462,'2'!$X:$AB,3,FALSE)</f>
        <v>1</v>
      </c>
      <c r="G2462" s="144">
        <f>VLOOKUP($A2462,'2'!$X:$AB,4,FALSE)</f>
        <v>0.97</v>
      </c>
      <c r="H2462" s="343" t="str">
        <f>VLOOKUP($A2462,'2'!$X:$AB,5,FALSE)</f>
        <v>No</v>
      </c>
    </row>
    <row r="2463" spans="1:8" s="144" customFormat="1" ht="15">
      <c r="A2463" s="342">
        <v>2466</v>
      </c>
      <c r="B2463" s="144" t="s">
        <v>7806</v>
      </c>
      <c r="C2463" s="144" t="s">
        <v>7807</v>
      </c>
      <c r="D2463" s="144" t="s">
        <v>7805</v>
      </c>
      <c r="E2463" s="144" t="str">
        <f>VLOOKUP(A2463,'2'!$X:$AB,2,FALSE)</f>
        <v>Within a few hours</v>
      </c>
      <c r="F2463" s="144">
        <f>VLOOKUP($A2463,'2'!$X:$AB,3,FALSE)</f>
        <v>1</v>
      </c>
      <c r="G2463" s="144">
        <f>VLOOKUP($A2463,'2'!$X:$AB,4,FALSE)</f>
        <v>1</v>
      </c>
      <c r="H2463" s="343" t="str">
        <f>VLOOKUP($A2463,'2'!$X:$AB,5,FALSE)</f>
        <v>No</v>
      </c>
    </row>
    <row r="2464" spans="1:8" s="144" customFormat="1" ht="15">
      <c r="A2464" s="342">
        <v>2467</v>
      </c>
      <c r="B2464" s="144" t="s">
        <v>7808</v>
      </c>
      <c r="C2464" s="144" t="s">
        <v>7809</v>
      </c>
      <c r="D2464" s="144" t="s">
        <v>7805</v>
      </c>
      <c r="E2464" s="144" t="str">
        <f>VLOOKUP(A2464,'2'!$X:$AB,2,FALSE)</f>
        <v>Within an hour</v>
      </c>
      <c r="F2464" s="144">
        <f>VLOOKUP($A2464,'2'!$X:$AB,3,FALSE)</f>
        <v>1</v>
      </c>
      <c r="G2464" s="144">
        <f>VLOOKUP($A2464,'2'!$X:$AB,4,FALSE)</f>
        <v>0.75</v>
      </c>
      <c r="H2464" s="343" t="str">
        <f>VLOOKUP($A2464,'2'!$X:$AB,5,FALSE)</f>
        <v>No</v>
      </c>
    </row>
    <row r="2465" spans="1:8" s="144" customFormat="1" ht="15">
      <c r="A2465" s="342">
        <v>2468</v>
      </c>
      <c r="B2465" s="144" t="s">
        <v>7810</v>
      </c>
      <c r="C2465" s="144" t="s">
        <v>7811</v>
      </c>
      <c r="D2465" s="144" t="s">
        <v>7812</v>
      </c>
      <c r="E2465" s="144">
        <f>VLOOKUP(A2465,'2'!$X:$AB,2,FALSE)</f>
        <v>0</v>
      </c>
      <c r="F2465" s="144">
        <f>VLOOKUP($A2465,'2'!$X:$AB,3,FALSE)</f>
        <v>0</v>
      </c>
      <c r="G2465" s="144">
        <f>VLOOKUP($A2465,'2'!$X:$AB,4,FALSE)</f>
        <v>0</v>
      </c>
      <c r="H2465" s="343">
        <f>VLOOKUP($A2465,'2'!$X:$AB,5,FALSE)</f>
        <v>0</v>
      </c>
    </row>
    <row r="2466" spans="1:8" s="144" customFormat="1" ht="15">
      <c r="A2466" s="342">
        <v>2469</v>
      </c>
      <c r="B2466" s="144" t="s">
        <v>7813</v>
      </c>
      <c r="C2466" s="144" t="s">
        <v>7814</v>
      </c>
      <c r="D2466" s="144" t="s">
        <v>7815</v>
      </c>
      <c r="E2466" s="144" t="str">
        <f>VLOOKUP(A2466,'2'!$X:$AB,2,FALSE)</f>
        <v>Within a day</v>
      </c>
      <c r="F2466" s="144">
        <f>VLOOKUP($A2466,'2'!$X:$AB,3,FALSE)</f>
        <v>1</v>
      </c>
      <c r="G2466" s="144">
        <f>VLOOKUP($A2466,'2'!$X:$AB,4,FALSE)</f>
        <v>0.93</v>
      </c>
      <c r="H2466" s="343" t="str">
        <f>VLOOKUP($A2466,'2'!$X:$AB,5,FALSE)</f>
        <v>Yes</v>
      </c>
    </row>
    <row r="2467" spans="1:8" s="144" customFormat="1" ht="15">
      <c r="A2467" s="342">
        <v>2470</v>
      </c>
      <c r="B2467" s="144" t="s">
        <v>7816</v>
      </c>
      <c r="C2467" s="144" t="s">
        <v>7817</v>
      </c>
      <c r="D2467" s="144" t="s">
        <v>7815</v>
      </c>
      <c r="E2467" s="144" t="str">
        <f>VLOOKUP(A2467,'2'!$X:$AB,2,FALSE)</f>
        <v>Within a few hours</v>
      </c>
      <c r="F2467" s="144">
        <f>VLOOKUP($A2467,'2'!$X:$AB,3,FALSE)</f>
        <v>0.69</v>
      </c>
      <c r="G2467" s="144">
        <f>VLOOKUP($A2467,'2'!$X:$AB,4,FALSE)</f>
        <v>0.99</v>
      </c>
      <c r="H2467" s="343" t="str">
        <f>VLOOKUP($A2467,'2'!$X:$AB,5,FALSE)</f>
        <v>No</v>
      </c>
    </row>
    <row r="2468" spans="1:8" s="144" customFormat="1" ht="15">
      <c r="A2468" s="342">
        <v>2471</v>
      </c>
      <c r="B2468" s="144" t="s">
        <v>7818</v>
      </c>
      <c r="C2468" s="144" t="s">
        <v>7819</v>
      </c>
      <c r="D2468" s="144" t="s">
        <v>7820</v>
      </c>
      <c r="E2468" s="144" t="str">
        <f>VLOOKUP(A2468,'2'!$X:$AB,2,FALSE)</f>
        <v>Within an hour</v>
      </c>
      <c r="F2468" s="144">
        <f>VLOOKUP($A2468,'2'!$X:$AB,3,FALSE)</f>
        <v>1</v>
      </c>
      <c r="G2468" s="144">
        <f>VLOOKUP($A2468,'2'!$X:$AB,4,FALSE)</f>
        <v>0.98</v>
      </c>
      <c r="H2468" s="343" t="str">
        <f>VLOOKUP($A2468,'2'!$X:$AB,5,FALSE)</f>
        <v>Yes</v>
      </c>
    </row>
    <row r="2469" spans="1:8" s="144" customFormat="1" ht="15">
      <c r="A2469" s="342">
        <v>2472</v>
      </c>
      <c r="B2469" s="144" t="s">
        <v>7821</v>
      </c>
      <c r="C2469" s="144" t="s">
        <v>7822</v>
      </c>
      <c r="D2469" s="144" t="s">
        <v>7820</v>
      </c>
      <c r="E2469" s="144" t="str">
        <f>VLOOKUP(A2469,'2'!$X:$AB,2,FALSE)</f>
        <v>Within an hour</v>
      </c>
      <c r="F2469" s="144">
        <f>VLOOKUP($A2469,'2'!$X:$AB,3,FALSE)</f>
        <v>1</v>
      </c>
      <c r="G2469" s="144">
        <f>VLOOKUP($A2469,'2'!$X:$AB,4,FALSE)</f>
        <v>0.91</v>
      </c>
      <c r="H2469" s="343" t="str">
        <f>VLOOKUP($A2469,'2'!$X:$AB,5,FALSE)</f>
        <v>No</v>
      </c>
    </row>
    <row r="2470" spans="1:8" s="144" customFormat="1" ht="15">
      <c r="A2470" s="342">
        <v>2473</v>
      </c>
      <c r="B2470" s="144" t="s">
        <v>7823</v>
      </c>
      <c r="C2470" s="144" t="s">
        <v>7824</v>
      </c>
      <c r="D2470" s="144" t="s">
        <v>7825</v>
      </c>
      <c r="E2470" s="144" t="str">
        <f>VLOOKUP(A2470,'2'!$X:$AB,2,FALSE)</f>
        <v>Within an hour</v>
      </c>
      <c r="F2470" s="144">
        <f>VLOOKUP($A2470,'2'!$X:$AB,3,FALSE)</f>
        <v>1</v>
      </c>
      <c r="G2470" s="144">
        <f>VLOOKUP($A2470,'2'!$X:$AB,4,FALSE)</f>
        <v>1</v>
      </c>
      <c r="H2470" s="343" t="str">
        <f>VLOOKUP($A2470,'2'!$X:$AB,5,FALSE)</f>
        <v>Yes</v>
      </c>
    </row>
    <row r="2471" spans="1:8" s="144" customFormat="1" ht="15">
      <c r="A2471" s="342">
        <v>2474</v>
      </c>
      <c r="B2471" s="144" t="s">
        <v>7826</v>
      </c>
      <c r="C2471" s="144" t="s">
        <v>7827</v>
      </c>
      <c r="D2471" s="144" t="s">
        <v>7825</v>
      </c>
      <c r="E2471" s="144" t="str">
        <f>VLOOKUP(A2471,'2'!$X:$AB,2,FALSE)</f>
        <v>Within a few hours</v>
      </c>
      <c r="F2471" s="144">
        <f>VLOOKUP($A2471,'2'!$X:$AB,3,FALSE)</f>
        <v>1</v>
      </c>
      <c r="G2471" s="144">
        <f>VLOOKUP($A2471,'2'!$X:$AB,4,FALSE)</f>
        <v>0.91</v>
      </c>
      <c r="H2471" s="343" t="str">
        <f>VLOOKUP($A2471,'2'!$X:$AB,5,FALSE)</f>
        <v>Yes</v>
      </c>
    </row>
    <row r="2472" spans="1:8" s="144" customFormat="1" ht="15">
      <c r="A2472" s="342">
        <v>2475</v>
      </c>
      <c r="B2472" s="144" t="s">
        <v>7828</v>
      </c>
      <c r="C2472" s="144" t="s">
        <v>7829</v>
      </c>
      <c r="D2472" s="144" t="s">
        <v>7825</v>
      </c>
      <c r="E2472" s="144" t="str">
        <f>VLOOKUP(A2472,'2'!$X:$AB,2,FALSE)</f>
        <v>Within an hour</v>
      </c>
      <c r="F2472" s="144">
        <f>VLOOKUP($A2472,'2'!$X:$AB,3,FALSE)</f>
        <v>1</v>
      </c>
      <c r="G2472" s="144">
        <f>VLOOKUP($A2472,'2'!$X:$AB,4,FALSE)</f>
        <v>1</v>
      </c>
      <c r="H2472" s="343" t="str">
        <f>VLOOKUP($A2472,'2'!$X:$AB,5,FALSE)</f>
        <v>No</v>
      </c>
    </row>
    <row r="2473" spans="1:8" s="144" customFormat="1" ht="15">
      <c r="A2473" s="342">
        <v>2476</v>
      </c>
      <c r="B2473" s="144" t="s">
        <v>7830</v>
      </c>
      <c r="C2473" s="144" t="s">
        <v>7831</v>
      </c>
      <c r="D2473" s="144" t="s">
        <v>7832</v>
      </c>
      <c r="E2473" s="144" t="str">
        <f>VLOOKUP(A2473,'2'!$X:$AB,2,FALSE)</f>
        <v>Within a few hours</v>
      </c>
      <c r="F2473" s="144">
        <f>VLOOKUP($A2473,'2'!$X:$AB,3,FALSE)</f>
        <v>1</v>
      </c>
      <c r="G2473" s="144">
        <f>VLOOKUP($A2473,'2'!$X:$AB,4,FALSE)</f>
        <v>0.96</v>
      </c>
      <c r="H2473" s="343" t="str">
        <f>VLOOKUP($A2473,'2'!$X:$AB,5,FALSE)</f>
        <v>Yes</v>
      </c>
    </row>
    <row r="2474" spans="1:8" s="144" customFormat="1" ht="15">
      <c r="A2474" s="342">
        <v>2477</v>
      </c>
      <c r="B2474" s="144" t="s">
        <v>7833</v>
      </c>
      <c r="C2474" s="144" t="s">
        <v>7834</v>
      </c>
      <c r="D2474" s="144" t="s">
        <v>7832</v>
      </c>
      <c r="E2474" s="144">
        <f>VLOOKUP(A2474,'2'!$X:$AB,2,FALSE)</f>
        <v>0</v>
      </c>
      <c r="F2474" s="144">
        <f>VLOOKUP($A2474,'2'!$X:$AB,3,FALSE)</f>
        <v>0</v>
      </c>
      <c r="G2474" s="144">
        <f>VLOOKUP($A2474,'2'!$X:$AB,4,FALSE)</f>
        <v>0</v>
      </c>
      <c r="H2474" s="343">
        <f>VLOOKUP($A2474,'2'!$X:$AB,5,FALSE)</f>
        <v>0</v>
      </c>
    </row>
    <row r="2475" spans="1:8" s="144" customFormat="1" ht="15">
      <c r="A2475" s="342">
        <v>2478</v>
      </c>
      <c r="B2475" s="144" t="s">
        <v>7835</v>
      </c>
      <c r="C2475" s="144" t="s">
        <v>7836</v>
      </c>
      <c r="D2475" s="144" t="s">
        <v>7832</v>
      </c>
      <c r="E2475" s="144">
        <f>VLOOKUP(A2475,'2'!$X:$AB,2,FALSE)</f>
        <v>0</v>
      </c>
      <c r="F2475" s="144">
        <f>VLOOKUP($A2475,'2'!$X:$AB,3,FALSE)</f>
        <v>0</v>
      </c>
      <c r="G2475" s="144">
        <f>VLOOKUP($A2475,'2'!$X:$AB,4,FALSE)</f>
        <v>0</v>
      </c>
      <c r="H2475" s="343">
        <f>VLOOKUP($A2475,'2'!$X:$AB,5,FALSE)</f>
        <v>0</v>
      </c>
    </row>
    <row r="2476" spans="1:8" s="144" customFormat="1" ht="15">
      <c r="A2476" s="342">
        <v>2479</v>
      </c>
      <c r="B2476" s="144" t="s">
        <v>7837</v>
      </c>
      <c r="C2476" s="144" t="s">
        <v>7838</v>
      </c>
      <c r="D2476" s="144" t="s">
        <v>7832</v>
      </c>
      <c r="E2476" s="144" t="str">
        <f>VLOOKUP(A2476,'2'!$X:$AB,2,FALSE)</f>
        <v>Within a few hours</v>
      </c>
      <c r="F2476" s="144">
        <f>VLOOKUP($A2476,'2'!$X:$AB,3,FALSE)</f>
        <v>0.9</v>
      </c>
      <c r="G2476" s="144">
        <f>VLOOKUP($A2476,'2'!$X:$AB,4,FALSE)</f>
        <v>0.8</v>
      </c>
      <c r="H2476" s="343" t="str">
        <f>VLOOKUP($A2476,'2'!$X:$AB,5,FALSE)</f>
        <v>Yes</v>
      </c>
    </row>
    <row r="2477" spans="1:8" s="144" customFormat="1" ht="15">
      <c r="A2477" s="342">
        <v>2480</v>
      </c>
      <c r="B2477" s="144" t="s">
        <v>7839</v>
      </c>
      <c r="C2477" s="144" t="s">
        <v>7840</v>
      </c>
      <c r="D2477" s="144" t="s">
        <v>7841</v>
      </c>
      <c r="E2477" s="144" t="str">
        <f>VLOOKUP(A2477,'2'!$X:$AB,2,FALSE)</f>
        <v>Within a few hours</v>
      </c>
      <c r="F2477" s="144">
        <f>VLOOKUP($A2477,'2'!$X:$AB,3,FALSE)</f>
        <v>1</v>
      </c>
      <c r="G2477" s="144">
        <f>VLOOKUP($A2477,'2'!$X:$AB,4,FALSE)</f>
        <v>0.67</v>
      </c>
      <c r="H2477" s="343" t="str">
        <f>VLOOKUP($A2477,'2'!$X:$AB,5,FALSE)</f>
        <v>No</v>
      </c>
    </row>
    <row r="2478" spans="1:8" s="144" customFormat="1" ht="15">
      <c r="A2478" s="342">
        <v>2481</v>
      </c>
      <c r="B2478" s="144" t="s">
        <v>7842</v>
      </c>
      <c r="C2478" s="144" t="s">
        <v>7843</v>
      </c>
      <c r="D2478" s="144" t="s">
        <v>7844</v>
      </c>
      <c r="E2478" s="144" t="str">
        <f>VLOOKUP(A2478,'2'!$X:$AB,2,FALSE)</f>
        <v>Within a few hours</v>
      </c>
      <c r="F2478" s="144">
        <f>VLOOKUP($A2478,'2'!$X:$AB,3,FALSE)</f>
        <v>1</v>
      </c>
      <c r="G2478" s="144">
        <f>VLOOKUP($A2478,'2'!$X:$AB,4,FALSE)</f>
        <v>1</v>
      </c>
      <c r="H2478" s="343" t="str">
        <f>VLOOKUP($A2478,'2'!$X:$AB,5,FALSE)</f>
        <v>No</v>
      </c>
    </row>
    <row r="2479" spans="1:8" s="144" customFormat="1" ht="15">
      <c r="A2479" s="342">
        <v>2482</v>
      </c>
      <c r="B2479" s="144" t="s">
        <v>7845</v>
      </c>
      <c r="C2479" s="144" t="s">
        <v>7846</v>
      </c>
      <c r="D2479" s="144" t="s">
        <v>7844</v>
      </c>
      <c r="E2479" s="144" t="str">
        <f>VLOOKUP(A2479,'2'!$X:$AB,2,FALSE)</f>
        <v>Within a day</v>
      </c>
      <c r="F2479" s="144">
        <f>VLOOKUP($A2479,'2'!$X:$AB,3,FALSE)</f>
        <v>0.75</v>
      </c>
      <c r="G2479" s="144">
        <f>VLOOKUP($A2479,'2'!$X:$AB,4,FALSE)</f>
        <v>0.68</v>
      </c>
      <c r="H2479" s="343" t="str">
        <f>VLOOKUP($A2479,'2'!$X:$AB,5,FALSE)</f>
        <v>Yes</v>
      </c>
    </row>
    <row r="2480" spans="1:8" s="144" customFormat="1" ht="15">
      <c r="A2480" s="342">
        <v>2483</v>
      </c>
      <c r="B2480" s="144" t="s">
        <v>7847</v>
      </c>
      <c r="C2480" s="144" t="s">
        <v>7848</v>
      </c>
      <c r="D2480" s="144" t="s">
        <v>7844</v>
      </c>
      <c r="E2480" s="144" t="str">
        <f>VLOOKUP(A2480,'2'!$X:$AB,2,FALSE)</f>
        <v>A few days or more</v>
      </c>
      <c r="F2480" s="144">
        <f>VLOOKUP($A2480,'2'!$X:$AB,3,FALSE)</f>
        <v>0</v>
      </c>
      <c r="G2480" s="144">
        <f>VLOOKUP($A2480,'2'!$X:$AB,4,FALSE)</f>
        <v>0.83</v>
      </c>
      <c r="H2480" s="343" t="str">
        <f>VLOOKUP($A2480,'2'!$X:$AB,5,FALSE)</f>
        <v>Yes</v>
      </c>
    </row>
    <row r="2481" spans="1:8" s="144" customFormat="1" ht="15">
      <c r="A2481" s="342">
        <v>2484</v>
      </c>
      <c r="B2481" s="144" t="s">
        <v>7849</v>
      </c>
      <c r="C2481" s="144" t="s">
        <v>7850</v>
      </c>
      <c r="D2481" s="144" t="s">
        <v>7851</v>
      </c>
      <c r="E2481" s="144" t="str">
        <f>VLOOKUP(A2481,'2'!$X:$AB,2,FALSE)</f>
        <v>Within an hour</v>
      </c>
      <c r="F2481" s="144">
        <f>VLOOKUP($A2481,'2'!$X:$AB,3,FALSE)</f>
        <v>1</v>
      </c>
      <c r="G2481" s="144">
        <f>VLOOKUP($A2481,'2'!$X:$AB,4,FALSE)</f>
        <v>0.75</v>
      </c>
      <c r="H2481" s="343" t="str">
        <f>VLOOKUP($A2481,'2'!$X:$AB,5,FALSE)</f>
        <v>Yes</v>
      </c>
    </row>
    <row r="2482" spans="1:8" s="144" customFormat="1" ht="15">
      <c r="A2482" s="342">
        <v>2485</v>
      </c>
      <c r="B2482" s="144" t="s">
        <v>7852</v>
      </c>
      <c r="C2482" s="144" t="s">
        <v>7853</v>
      </c>
      <c r="D2482" s="144" t="s">
        <v>7854</v>
      </c>
      <c r="E2482" s="144" t="str">
        <f>VLOOKUP(A2482,'2'!$X:$AB,2,FALSE)</f>
        <v>Within an hour</v>
      </c>
      <c r="F2482" s="144">
        <f>VLOOKUP($A2482,'2'!$X:$AB,3,FALSE)</f>
        <v>1</v>
      </c>
      <c r="G2482" s="144">
        <f>VLOOKUP($A2482,'2'!$X:$AB,4,FALSE)</f>
        <v>1</v>
      </c>
      <c r="H2482" s="343" t="str">
        <f>VLOOKUP($A2482,'2'!$X:$AB,5,FALSE)</f>
        <v>No</v>
      </c>
    </row>
    <row r="2483" spans="1:8" s="144" customFormat="1" ht="15">
      <c r="A2483" s="342">
        <v>2486</v>
      </c>
      <c r="B2483" s="144" t="s">
        <v>7855</v>
      </c>
      <c r="C2483" s="144" t="s">
        <v>7856</v>
      </c>
      <c r="D2483" s="144" t="s">
        <v>7857</v>
      </c>
      <c r="E2483" s="144">
        <f>VLOOKUP(A2483,'2'!$X:$AB,2,FALSE)</f>
        <v>0</v>
      </c>
      <c r="F2483" s="144">
        <f>VLOOKUP($A2483,'2'!$X:$AB,3,FALSE)</f>
        <v>0</v>
      </c>
      <c r="G2483" s="144">
        <f>VLOOKUP($A2483,'2'!$X:$AB,4,FALSE)</f>
        <v>0</v>
      </c>
      <c r="H2483" s="343">
        <f>VLOOKUP($A2483,'2'!$X:$AB,5,FALSE)</f>
        <v>0</v>
      </c>
    </row>
    <row r="2484" spans="1:8" s="144" customFormat="1" ht="15">
      <c r="A2484" s="342">
        <v>2487</v>
      </c>
      <c r="B2484" s="144" t="s">
        <v>7858</v>
      </c>
      <c r="C2484" s="144" t="s">
        <v>7859</v>
      </c>
      <c r="D2484" s="144" t="s">
        <v>7857</v>
      </c>
      <c r="E2484" s="144" t="str">
        <f>VLOOKUP(A2484,'2'!$X:$AB,2,FALSE)</f>
        <v>Within an hour</v>
      </c>
      <c r="F2484" s="144">
        <f>VLOOKUP($A2484,'2'!$X:$AB,3,FALSE)</f>
        <v>1</v>
      </c>
      <c r="G2484" s="144">
        <f>VLOOKUP($A2484,'2'!$X:$AB,4,FALSE)</f>
        <v>0.97</v>
      </c>
      <c r="H2484" s="343" t="str">
        <f>VLOOKUP($A2484,'2'!$X:$AB,5,FALSE)</f>
        <v>Yes</v>
      </c>
    </row>
    <row r="2485" spans="1:8" s="144" customFormat="1" ht="15">
      <c r="A2485" s="342">
        <v>2488</v>
      </c>
      <c r="B2485" s="144" t="s">
        <v>7860</v>
      </c>
      <c r="C2485" s="144" t="s">
        <v>7861</v>
      </c>
      <c r="D2485" s="144" t="s">
        <v>7857</v>
      </c>
      <c r="E2485" s="144" t="str">
        <f>VLOOKUP(A2485,'2'!$X:$AB,2,FALSE)</f>
        <v>A few days or more</v>
      </c>
      <c r="F2485" s="144">
        <f>VLOOKUP($A2485,'2'!$X:$AB,3,FALSE)</f>
        <v>0</v>
      </c>
      <c r="G2485" s="144">
        <f>VLOOKUP($A2485,'2'!$X:$AB,4,FALSE)</f>
        <v>0.39</v>
      </c>
      <c r="H2485" s="343" t="str">
        <f>VLOOKUP($A2485,'2'!$X:$AB,5,FALSE)</f>
        <v>Yes</v>
      </c>
    </row>
    <row r="2486" spans="1:8" s="144" customFormat="1" ht="15">
      <c r="A2486" s="342">
        <v>2489</v>
      </c>
      <c r="B2486" s="144" t="s">
        <v>7862</v>
      </c>
      <c r="C2486" s="144" t="s">
        <v>7863</v>
      </c>
      <c r="D2486" s="144" t="s">
        <v>7864</v>
      </c>
      <c r="E2486" s="144" t="str">
        <f>VLOOKUP(A2486,'2'!$X:$AB,2,FALSE)</f>
        <v>Within an hour</v>
      </c>
      <c r="F2486" s="144">
        <f>VLOOKUP($A2486,'2'!$X:$AB,3,FALSE)</f>
        <v>1</v>
      </c>
      <c r="G2486" s="144">
        <f>VLOOKUP($A2486,'2'!$X:$AB,4,FALSE)</f>
        <v>0.92</v>
      </c>
      <c r="H2486" s="343" t="str">
        <f>VLOOKUP($A2486,'2'!$X:$AB,5,FALSE)</f>
        <v>Yes</v>
      </c>
    </row>
    <row r="2487" spans="1:8" s="144" customFormat="1" ht="15">
      <c r="A2487" s="342">
        <v>2490</v>
      </c>
      <c r="B2487" s="144" t="s">
        <v>7865</v>
      </c>
      <c r="C2487" s="144" t="s">
        <v>7866</v>
      </c>
      <c r="D2487" s="144" t="s">
        <v>7864</v>
      </c>
      <c r="E2487" s="144" t="str">
        <f>VLOOKUP(A2487,'2'!$X:$AB,2,FALSE)</f>
        <v>Within an hour</v>
      </c>
      <c r="F2487" s="144">
        <f>VLOOKUP($A2487,'2'!$X:$AB,3,FALSE)</f>
        <v>1</v>
      </c>
      <c r="G2487" s="144">
        <f>VLOOKUP($A2487,'2'!$X:$AB,4,FALSE)</f>
        <v>1</v>
      </c>
      <c r="H2487" s="343" t="str">
        <f>VLOOKUP($A2487,'2'!$X:$AB,5,FALSE)</f>
        <v>Yes</v>
      </c>
    </row>
    <row r="2488" spans="1:8" s="144" customFormat="1" ht="15">
      <c r="A2488" s="342">
        <v>2491</v>
      </c>
      <c r="B2488" s="144" t="s">
        <v>7867</v>
      </c>
      <c r="C2488" s="144" t="s">
        <v>7868</v>
      </c>
      <c r="D2488" s="144" t="s">
        <v>7869</v>
      </c>
      <c r="E2488" s="144" t="str">
        <f>VLOOKUP(A2488,'2'!$X:$AB,2,FALSE)</f>
        <v>Within an hour</v>
      </c>
      <c r="F2488" s="144">
        <f>VLOOKUP($A2488,'2'!$X:$AB,3,FALSE)</f>
        <v>0.94</v>
      </c>
      <c r="G2488" s="144">
        <f>VLOOKUP($A2488,'2'!$X:$AB,4,FALSE)</f>
        <v>0.95</v>
      </c>
      <c r="H2488" s="343" t="str">
        <f>VLOOKUP($A2488,'2'!$X:$AB,5,FALSE)</f>
        <v>No</v>
      </c>
    </row>
    <row r="2489" spans="1:8" s="144" customFormat="1" ht="15">
      <c r="A2489" s="342">
        <v>2492</v>
      </c>
      <c r="B2489" s="144" t="s">
        <v>7870</v>
      </c>
      <c r="C2489" s="144" t="s">
        <v>7871</v>
      </c>
      <c r="D2489" s="144" t="s">
        <v>7872</v>
      </c>
      <c r="E2489" s="144" t="str">
        <f>VLOOKUP(A2489,'2'!$X:$AB,2,FALSE)</f>
        <v>Within a few hours</v>
      </c>
      <c r="F2489" s="144">
        <f>VLOOKUP($A2489,'2'!$X:$AB,3,FALSE)</f>
        <v>0.8</v>
      </c>
      <c r="G2489" s="144">
        <f>VLOOKUP($A2489,'2'!$X:$AB,4,FALSE)</f>
        <v>0.83</v>
      </c>
      <c r="H2489" s="343" t="str">
        <f>VLOOKUP($A2489,'2'!$X:$AB,5,FALSE)</f>
        <v>Yes</v>
      </c>
    </row>
    <row r="2490" spans="1:8" s="144" customFormat="1" ht="15">
      <c r="A2490" s="342">
        <v>2493</v>
      </c>
      <c r="B2490" s="144" t="s">
        <v>7873</v>
      </c>
      <c r="C2490" s="144" t="s">
        <v>7874</v>
      </c>
      <c r="D2490" s="144" t="s">
        <v>7872</v>
      </c>
      <c r="E2490" s="144" t="str">
        <f>VLOOKUP(A2490,'2'!$X:$AB,2,FALSE)</f>
        <v>Within an hour</v>
      </c>
      <c r="F2490" s="144">
        <f>VLOOKUP($A2490,'2'!$X:$AB,3,FALSE)</f>
        <v>1</v>
      </c>
      <c r="G2490" s="144">
        <f>VLOOKUP($A2490,'2'!$X:$AB,4,FALSE)</f>
        <v>1</v>
      </c>
      <c r="H2490" s="343" t="str">
        <f>VLOOKUP($A2490,'2'!$X:$AB,5,FALSE)</f>
        <v>No</v>
      </c>
    </row>
    <row r="2491" spans="1:8" s="144" customFormat="1" ht="15">
      <c r="A2491" s="342">
        <v>2494</v>
      </c>
      <c r="B2491" s="144" t="s">
        <v>7875</v>
      </c>
      <c r="C2491" s="144" t="s">
        <v>7876</v>
      </c>
      <c r="D2491" s="144" t="s">
        <v>7872</v>
      </c>
      <c r="E2491" s="144">
        <f>VLOOKUP(A2491,'2'!$X:$AB,2,FALSE)</f>
        <v>0</v>
      </c>
      <c r="F2491" s="144">
        <f>VLOOKUP($A2491,'2'!$X:$AB,3,FALSE)</f>
        <v>0</v>
      </c>
      <c r="G2491" s="144">
        <f>VLOOKUP($A2491,'2'!$X:$AB,4,FALSE)</f>
        <v>0</v>
      </c>
      <c r="H2491" s="343">
        <f>VLOOKUP($A2491,'2'!$X:$AB,5,FALSE)</f>
        <v>0</v>
      </c>
    </row>
    <row r="2492" spans="1:8" s="144" customFormat="1" ht="15">
      <c r="A2492" s="342">
        <v>2495</v>
      </c>
      <c r="B2492" s="144" t="s">
        <v>7877</v>
      </c>
      <c r="C2492" s="144" t="s">
        <v>7878</v>
      </c>
      <c r="D2492" s="144" t="s">
        <v>7879</v>
      </c>
      <c r="E2492" s="144" t="str">
        <f>VLOOKUP(A2492,'2'!$X:$AB,2,FALSE)</f>
        <v>A few days or more</v>
      </c>
      <c r="F2492" s="144">
        <f>VLOOKUP($A2492,'2'!$X:$AB,3,FALSE)</f>
        <v>0</v>
      </c>
      <c r="G2492" s="144">
        <f>VLOOKUP($A2492,'2'!$X:$AB,4,FALSE)</f>
        <v>0.33</v>
      </c>
      <c r="H2492" s="343" t="str">
        <f>VLOOKUP($A2492,'2'!$X:$AB,5,FALSE)</f>
        <v>No</v>
      </c>
    </row>
    <row r="2493" spans="1:8" s="144" customFormat="1" ht="15">
      <c r="A2493" s="342">
        <v>2496</v>
      </c>
      <c r="B2493" s="144" t="s">
        <v>7880</v>
      </c>
      <c r="C2493" s="144" t="s">
        <v>7881</v>
      </c>
      <c r="D2493" s="144" t="s">
        <v>7882</v>
      </c>
      <c r="E2493" s="144" t="str">
        <f>VLOOKUP(A2493,'2'!$X:$AB,2,FALSE)</f>
        <v>Within an hour</v>
      </c>
      <c r="F2493" s="144">
        <f>VLOOKUP($A2493,'2'!$X:$AB,3,FALSE)</f>
        <v>1</v>
      </c>
      <c r="G2493" s="144">
        <f>VLOOKUP($A2493,'2'!$X:$AB,4,FALSE)</f>
        <v>0.97</v>
      </c>
      <c r="H2493" s="343" t="str">
        <f>VLOOKUP($A2493,'2'!$X:$AB,5,FALSE)</f>
        <v>No</v>
      </c>
    </row>
    <row r="2494" spans="1:8" s="144" customFormat="1" ht="15">
      <c r="A2494" s="342">
        <v>2497</v>
      </c>
      <c r="B2494" s="144" t="s">
        <v>7883</v>
      </c>
      <c r="C2494" s="144" t="s">
        <v>7884</v>
      </c>
      <c r="D2494" s="144" t="s">
        <v>7882</v>
      </c>
      <c r="E2494" s="144">
        <f>VLOOKUP(A2494,'2'!$X:$AB,2,FALSE)</f>
        <v>0</v>
      </c>
      <c r="F2494" s="144">
        <f>VLOOKUP($A2494,'2'!$X:$AB,3,FALSE)</f>
        <v>0</v>
      </c>
      <c r="G2494" s="144">
        <f>VLOOKUP($A2494,'2'!$X:$AB,4,FALSE)</f>
        <v>0</v>
      </c>
      <c r="H2494" s="343">
        <f>VLOOKUP($A2494,'2'!$X:$AB,5,FALSE)</f>
        <v>0</v>
      </c>
    </row>
    <row r="2495" spans="1:8" s="144" customFormat="1" ht="15">
      <c r="A2495" s="342">
        <v>2498</v>
      </c>
      <c r="B2495" s="144" t="s">
        <v>7885</v>
      </c>
      <c r="C2495" s="144" t="s">
        <v>7886</v>
      </c>
      <c r="D2495" s="144" t="s">
        <v>7887</v>
      </c>
      <c r="E2495" s="144" t="str">
        <f>VLOOKUP(A2495,'2'!$X:$AB,2,FALSE)</f>
        <v>Within a few hours</v>
      </c>
      <c r="F2495" s="144">
        <f>VLOOKUP($A2495,'2'!$X:$AB,3,FALSE)</f>
        <v>1</v>
      </c>
      <c r="G2495" s="144">
        <f>VLOOKUP($A2495,'2'!$X:$AB,4,FALSE)</f>
        <v>0.82</v>
      </c>
      <c r="H2495" s="343" t="str">
        <f>VLOOKUP($A2495,'2'!$X:$AB,5,FALSE)</f>
        <v>No</v>
      </c>
    </row>
    <row r="2496" spans="1:8" s="144" customFormat="1" ht="15">
      <c r="A2496" s="342">
        <v>2499</v>
      </c>
      <c r="B2496" s="144" t="s">
        <v>7888</v>
      </c>
      <c r="C2496" s="144" t="s">
        <v>7889</v>
      </c>
      <c r="D2496" s="144" t="s">
        <v>7887</v>
      </c>
      <c r="E2496" s="144" t="str">
        <f>VLOOKUP(A2496,'2'!$X:$AB,2,FALSE)</f>
        <v>Within a few hours</v>
      </c>
      <c r="F2496" s="144">
        <f>VLOOKUP($A2496,'2'!$X:$AB,3,FALSE)</f>
        <v>1</v>
      </c>
      <c r="G2496" s="144">
        <f>VLOOKUP($A2496,'2'!$X:$AB,4,FALSE)</f>
        <v>0.67</v>
      </c>
      <c r="H2496" s="343" t="str">
        <f>VLOOKUP($A2496,'2'!$X:$AB,5,FALSE)</f>
        <v>No</v>
      </c>
    </row>
    <row r="2497" spans="1:8" s="144" customFormat="1" ht="15">
      <c r="A2497" s="342">
        <v>2500</v>
      </c>
      <c r="B2497" s="144" t="s">
        <v>7890</v>
      </c>
      <c r="C2497" s="144" t="s">
        <v>7891</v>
      </c>
      <c r="D2497" s="144" t="s">
        <v>7892</v>
      </c>
      <c r="E2497" s="144" t="str">
        <f>VLOOKUP(A2497,'2'!$X:$AB,2,FALSE)</f>
        <v>Within a few hours</v>
      </c>
      <c r="F2497" s="144">
        <f>VLOOKUP($A2497,'2'!$X:$AB,3,FALSE)</f>
        <v>1</v>
      </c>
      <c r="G2497" s="144">
        <f>VLOOKUP($A2497,'2'!$X:$AB,4,FALSE)</f>
        <v>1</v>
      </c>
      <c r="H2497" s="343" t="str">
        <f>VLOOKUP($A2497,'2'!$X:$AB,5,FALSE)</f>
        <v>Yes</v>
      </c>
    </row>
    <row r="2498" spans="1:8" s="144" customFormat="1" ht="15">
      <c r="A2498" s="342">
        <v>2501</v>
      </c>
      <c r="B2498" s="144" t="s">
        <v>7893</v>
      </c>
      <c r="C2498" s="144" t="s">
        <v>7894</v>
      </c>
      <c r="D2498" s="144" t="s">
        <v>7892</v>
      </c>
      <c r="E2498" s="144" t="str">
        <f>VLOOKUP(A2498,'2'!$X:$AB,2,FALSE)</f>
        <v>Within a day</v>
      </c>
      <c r="F2498" s="144">
        <f>VLOOKUP($A2498,'2'!$X:$AB,3,FALSE)</f>
        <v>1</v>
      </c>
      <c r="G2498" s="144">
        <f>VLOOKUP($A2498,'2'!$X:$AB,4,FALSE)</f>
        <v>1</v>
      </c>
      <c r="H2498" s="343" t="str">
        <f>VLOOKUP($A2498,'2'!$X:$AB,5,FALSE)</f>
        <v>No</v>
      </c>
    </row>
    <row r="2499" spans="1:8" s="144" customFormat="1" ht="15">
      <c r="A2499" s="342">
        <v>2502</v>
      </c>
      <c r="B2499" s="144" t="s">
        <v>7895</v>
      </c>
      <c r="C2499" s="144" t="s">
        <v>7896</v>
      </c>
      <c r="D2499" s="144" t="s">
        <v>7897</v>
      </c>
      <c r="E2499" s="144">
        <f>VLOOKUP(A2499,'2'!$X:$AB,2,FALSE)</f>
        <v>0</v>
      </c>
      <c r="F2499" s="144">
        <f>VLOOKUP($A2499,'2'!$X:$AB,3,FALSE)</f>
        <v>0</v>
      </c>
      <c r="G2499" s="144">
        <f>VLOOKUP($A2499,'2'!$X:$AB,4,FALSE)</f>
        <v>0</v>
      </c>
      <c r="H2499" s="343">
        <f>VLOOKUP($A2499,'2'!$X:$AB,5,FALSE)</f>
        <v>0</v>
      </c>
    </row>
    <row r="2500" spans="1:8" s="144" customFormat="1" ht="15">
      <c r="A2500" s="342">
        <v>2503</v>
      </c>
      <c r="B2500" s="144" t="s">
        <v>7898</v>
      </c>
      <c r="C2500" s="144" t="s">
        <v>7899</v>
      </c>
      <c r="D2500" s="144" t="s">
        <v>7900</v>
      </c>
      <c r="E2500" s="144">
        <f>VLOOKUP(A2500,'2'!$X:$AB,2,FALSE)</f>
        <v>0</v>
      </c>
      <c r="F2500" s="144">
        <f>VLOOKUP($A2500,'2'!$X:$AB,3,FALSE)</f>
        <v>0</v>
      </c>
      <c r="G2500" s="144">
        <f>VLOOKUP($A2500,'2'!$X:$AB,4,FALSE)</f>
        <v>0</v>
      </c>
      <c r="H2500" s="343">
        <f>VLOOKUP($A2500,'2'!$X:$AB,5,FALSE)</f>
        <v>0</v>
      </c>
    </row>
    <row r="2501" spans="1:8" s="144" customFormat="1" ht="15">
      <c r="A2501" s="342">
        <v>2504</v>
      </c>
      <c r="B2501" s="144" t="s">
        <v>7901</v>
      </c>
      <c r="C2501" s="144" t="s">
        <v>7902</v>
      </c>
      <c r="D2501" s="144" t="s">
        <v>7903</v>
      </c>
      <c r="E2501" s="144">
        <f>VLOOKUP(A2501,'2'!$X:$AB,2,FALSE)</f>
        <v>0</v>
      </c>
      <c r="F2501" s="144">
        <f>VLOOKUP($A2501,'2'!$X:$AB,3,FALSE)</f>
        <v>0</v>
      </c>
      <c r="G2501" s="144">
        <f>VLOOKUP($A2501,'2'!$X:$AB,4,FALSE)</f>
        <v>0</v>
      </c>
      <c r="H2501" s="343">
        <f>VLOOKUP($A2501,'2'!$X:$AB,5,FALSE)</f>
        <v>0</v>
      </c>
    </row>
    <row r="2502" spans="1:8" s="144" customFormat="1" ht="15">
      <c r="A2502" s="342">
        <v>2505</v>
      </c>
      <c r="B2502" s="144" t="s">
        <v>7904</v>
      </c>
      <c r="C2502" s="144" t="s">
        <v>7905</v>
      </c>
      <c r="D2502" s="144" t="s">
        <v>7903</v>
      </c>
      <c r="E2502" s="144">
        <f>VLOOKUP(A2502,'2'!$X:$AB,2,FALSE)</f>
        <v>0</v>
      </c>
      <c r="F2502" s="144">
        <f>VLOOKUP($A2502,'2'!$X:$AB,3,FALSE)</f>
        <v>0</v>
      </c>
      <c r="G2502" s="144">
        <f>VLOOKUP($A2502,'2'!$X:$AB,4,FALSE)</f>
        <v>0</v>
      </c>
      <c r="H2502" s="343">
        <f>VLOOKUP($A2502,'2'!$X:$AB,5,FALSE)</f>
        <v>0</v>
      </c>
    </row>
    <row r="2503" spans="1:8" s="144" customFormat="1" ht="15">
      <c r="A2503" s="342">
        <v>2506</v>
      </c>
      <c r="B2503" s="144" t="s">
        <v>7906</v>
      </c>
      <c r="C2503" s="144" t="s">
        <v>7907</v>
      </c>
      <c r="D2503" s="144" t="s">
        <v>7908</v>
      </c>
      <c r="E2503" s="144" t="str">
        <f>VLOOKUP(A2503,'2'!$X:$AB,2,FALSE)</f>
        <v>Within a few hours</v>
      </c>
      <c r="F2503" s="144">
        <f>VLOOKUP($A2503,'2'!$X:$AB,3,FALSE)</f>
        <v>0.9</v>
      </c>
      <c r="G2503" s="144">
        <f>VLOOKUP($A2503,'2'!$X:$AB,4,FALSE)</f>
        <v>0.97</v>
      </c>
      <c r="H2503" s="343" t="str">
        <f>VLOOKUP($A2503,'2'!$X:$AB,5,FALSE)</f>
        <v>No</v>
      </c>
    </row>
    <row r="2504" spans="1:8" s="144" customFormat="1" ht="15">
      <c r="A2504" s="342">
        <v>2507</v>
      </c>
      <c r="B2504" s="144" t="s">
        <v>7909</v>
      </c>
      <c r="C2504" s="144" t="s">
        <v>7910</v>
      </c>
      <c r="D2504" s="144" t="s">
        <v>7911</v>
      </c>
      <c r="E2504" s="144" t="str">
        <f>VLOOKUP(A2504,'2'!$X:$AB,2,FALSE)</f>
        <v>Within a few hours</v>
      </c>
      <c r="F2504" s="144">
        <f>VLOOKUP($A2504,'2'!$X:$AB,3,FALSE)</f>
        <v>0.67</v>
      </c>
      <c r="G2504" s="144">
        <f>VLOOKUP($A2504,'2'!$X:$AB,4,FALSE)</f>
        <v>1</v>
      </c>
      <c r="H2504" s="343" t="str">
        <f>VLOOKUP($A2504,'2'!$X:$AB,5,FALSE)</f>
        <v>Yes</v>
      </c>
    </row>
    <row r="2505" spans="1:8" s="144" customFormat="1" ht="15">
      <c r="A2505" s="342">
        <v>2508</v>
      </c>
      <c r="B2505" s="144" t="s">
        <v>7912</v>
      </c>
      <c r="C2505" s="144" t="s">
        <v>7913</v>
      </c>
      <c r="D2505" s="144" t="s">
        <v>7914</v>
      </c>
      <c r="E2505" s="144" t="str">
        <f>VLOOKUP(A2505,'2'!$X:$AB,2,FALSE)</f>
        <v>Within an hour</v>
      </c>
      <c r="F2505" s="144">
        <f>VLOOKUP($A2505,'2'!$X:$AB,3,FALSE)</f>
        <v>1</v>
      </c>
      <c r="G2505" s="144">
        <f>VLOOKUP($A2505,'2'!$X:$AB,4,FALSE)</f>
        <v>1</v>
      </c>
      <c r="H2505" s="343" t="str">
        <f>VLOOKUP($A2505,'2'!$X:$AB,5,FALSE)</f>
        <v>No</v>
      </c>
    </row>
    <row r="2506" spans="1:8" s="144" customFormat="1" ht="15">
      <c r="A2506" s="342">
        <v>2509</v>
      </c>
      <c r="B2506" s="144" t="s">
        <v>7915</v>
      </c>
      <c r="C2506" s="144" t="s">
        <v>7916</v>
      </c>
      <c r="D2506" s="144" t="s">
        <v>7917</v>
      </c>
      <c r="E2506" s="144" t="str">
        <f>VLOOKUP(A2506,'2'!$X:$AB,2,FALSE)</f>
        <v>Within an hour</v>
      </c>
      <c r="F2506" s="144">
        <f>VLOOKUP($A2506,'2'!$X:$AB,3,FALSE)</f>
        <v>1</v>
      </c>
      <c r="G2506" s="144">
        <f>VLOOKUP($A2506,'2'!$X:$AB,4,FALSE)</f>
        <v>1</v>
      </c>
      <c r="H2506" s="343" t="str">
        <f>VLOOKUP($A2506,'2'!$X:$AB,5,FALSE)</f>
        <v>Yes</v>
      </c>
    </row>
    <row r="2507" spans="1:8" s="144" customFormat="1" ht="15">
      <c r="A2507" s="342">
        <v>2510</v>
      </c>
      <c r="B2507" s="144" t="s">
        <v>7918</v>
      </c>
      <c r="C2507" s="144" t="s">
        <v>7919</v>
      </c>
      <c r="D2507" s="144" t="s">
        <v>7920</v>
      </c>
      <c r="E2507" s="144">
        <f>VLOOKUP(A2507,'2'!$X:$AB,2,FALSE)</f>
        <v>0</v>
      </c>
      <c r="F2507" s="144">
        <f>VLOOKUP($A2507,'2'!$X:$AB,3,FALSE)</f>
        <v>0</v>
      </c>
      <c r="G2507" s="144">
        <f>VLOOKUP($A2507,'2'!$X:$AB,4,FALSE)</f>
        <v>0</v>
      </c>
      <c r="H2507" s="343">
        <f>VLOOKUP($A2507,'2'!$X:$AB,5,FALSE)</f>
        <v>0</v>
      </c>
    </row>
    <row r="2508" spans="1:8" s="144" customFormat="1" ht="15">
      <c r="A2508" s="342">
        <v>2511</v>
      </c>
      <c r="B2508" s="144" t="s">
        <v>7921</v>
      </c>
      <c r="C2508" s="144" t="s">
        <v>7922</v>
      </c>
      <c r="D2508" s="144" t="s">
        <v>7923</v>
      </c>
      <c r="E2508" s="144" t="str">
        <f>VLOOKUP(A2508,'2'!$X:$AB,2,FALSE)</f>
        <v>Within an hour</v>
      </c>
      <c r="F2508" s="144">
        <f>VLOOKUP($A2508,'2'!$X:$AB,3,FALSE)</f>
        <v>1</v>
      </c>
      <c r="G2508" s="144">
        <f>VLOOKUP($A2508,'2'!$X:$AB,4,FALSE)</f>
        <v>0.99</v>
      </c>
      <c r="H2508" s="343" t="str">
        <f>VLOOKUP($A2508,'2'!$X:$AB,5,FALSE)</f>
        <v>Yes</v>
      </c>
    </row>
    <row r="2509" spans="1:8" s="144" customFormat="1" ht="15">
      <c r="A2509" s="342">
        <v>2512</v>
      </c>
      <c r="B2509" s="144" t="s">
        <v>7924</v>
      </c>
      <c r="C2509" s="144" t="s">
        <v>7925</v>
      </c>
      <c r="D2509" s="144" t="s">
        <v>7926</v>
      </c>
      <c r="E2509" s="144" t="str">
        <f>VLOOKUP(A2509,'2'!$X:$AB,2,FALSE)</f>
        <v>Within a day</v>
      </c>
      <c r="F2509" s="144">
        <f>VLOOKUP($A2509,'2'!$X:$AB,3,FALSE)</f>
        <v>1</v>
      </c>
      <c r="G2509" s="144">
        <f>VLOOKUP($A2509,'2'!$X:$AB,4,FALSE)</f>
        <v>0.96</v>
      </c>
      <c r="H2509" s="343" t="str">
        <f>VLOOKUP($A2509,'2'!$X:$AB,5,FALSE)</f>
        <v>Yes</v>
      </c>
    </row>
    <row r="2510" spans="1:8" s="144" customFormat="1" ht="15">
      <c r="A2510" s="342">
        <v>2513</v>
      </c>
      <c r="B2510" s="144" t="s">
        <v>7927</v>
      </c>
      <c r="C2510" s="144" t="s">
        <v>7928</v>
      </c>
      <c r="D2510" s="144" t="s">
        <v>7929</v>
      </c>
      <c r="E2510" s="144" t="str">
        <f>VLOOKUP(A2510,'2'!$X:$AB,2,FALSE)</f>
        <v>Within an hour</v>
      </c>
      <c r="F2510" s="144">
        <f>VLOOKUP($A2510,'2'!$X:$AB,3,FALSE)</f>
        <v>1</v>
      </c>
      <c r="G2510" s="144">
        <f>VLOOKUP($A2510,'2'!$X:$AB,4,FALSE)</f>
        <v>0.98</v>
      </c>
      <c r="H2510" s="343" t="str">
        <f>VLOOKUP($A2510,'2'!$X:$AB,5,FALSE)</f>
        <v>Yes</v>
      </c>
    </row>
    <row r="2511" spans="1:8" s="144" customFormat="1" ht="15">
      <c r="A2511" s="342">
        <v>2514</v>
      </c>
      <c r="B2511" s="144" t="s">
        <v>7930</v>
      </c>
      <c r="C2511" s="144" t="s">
        <v>7931</v>
      </c>
      <c r="D2511" s="144" t="s">
        <v>7929</v>
      </c>
      <c r="E2511" s="144" t="str">
        <f>VLOOKUP(A2511,'2'!$X:$AB,2,FALSE)</f>
        <v>Within a few hours</v>
      </c>
      <c r="F2511" s="144">
        <f>VLOOKUP($A2511,'2'!$X:$AB,3,FALSE)</f>
        <v>0.8</v>
      </c>
      <c r="G2511" s="144">
        <f>VLOOKUP($A2511,'2'!$X:$AB,4,FALSE)</f>
        <v>0.88</v>
      </c>
      <c r="H2511" s="343" t="str">
        <f>VLOOKUP($A2511,'2'!$X:$AB,5,FALSE)</f>
        <v>Yes</v>
      </c>
    </row>
    <row r="2512" spans="1:8" s="144" customFormat="1" ht="15">
      <c r="A2512" s="342">
        <v>2515</v>
      </c>
      <c r="B2512" s="144" t="s">
        <v>7932</v>
      </c>
      <c r="C2512" s="144" t="s">
        <v>7933</v>
      </c>
      <c r="D2512" s="144" t="s">
        <v>7934</v>
      </c>
      <c r="E2512" s="144" t="str">
        <f>VLOOKUP(A2512,'2'!$X:$AB,2,FALSE)</f>
        <v>Within an hour</v>
      </c>
      <c r="F2512" s="144">
        <f>VLOOKUP($A2512,'2'!$X:$AB,3,FALSE)</f>
        <v>1</v>
      </c>
      <c r="G2512" s="144">
        <f>VLOOKUP($A2512,'2'!$X:$AB,4,FALSE)</f>
        <v>0.85</v>
      </c>
      <c r="H2512" s="343" t="str">
        <f>VLOOKUP($A2512,'2'!$X:$AB,5,FALSE)</f>
        <v>Yes</v>
      </c>
    </row>
    <row r="2513" spans="1:8" s="144" customFormat="1" ht="15">
      <c r="A2513" s="342">
        <v>2516</v>
      </c>
      <c r="B2513" s="144" t="s">
        <v>7935</v>
      </c>
      <c r="C2513" s="144" t="s">
        <v>7936</v>
      </c>
      <c r="D2513" s="144" t="s">
        <v>7937</v>
      </c>
      <c r="E2513" s="144" t="str">
        <f>VLOOKUP(A2513,'2'!$X:$AB,2,FALSE)</f>
        <v>Within an hour</v>
      </c>
      <c r="F2513" s="144">
        <f>VLOOKUP($A2513,'2'!$X:$AB,3,FALSE)</f>
        <v>0.83</v>
      </c>
      <c r="G2513" s="144">
        <f>VLOOKUP($A2513,'2'!$X:$AB,4,FALSE)</f>
        <v>0.9</v>
      </c>
      <c r="H2513" s="343" t="str">
        <f>VLOOKUP($A2513,'2'!$X:$AB,5,FALSE)</f>
        <v>No</v>
      </c>
    </row>
    <row r="2514" spans="1:8" s="144" customFormat="1" ht="15">
      <c r="A2514" s="342">
        <v>2517</v>
      </c>
      <c r="B2514" s="144" t="s">
        <v>7938</v>
      </c>
      <c r="C2514" s="144" t="s">
        <v>7939</v>
      </c>
      <c r="D2514" s="144" t="s">
        <v>7937</v>
      </c>
      <c r="E2514" s="144" t="str">
        <f>VLOOKUP(A2514,'2'!$X:$AB,2,FALSE)</f>
        <v>Within an hour</v>
      </c>
      <c r="F2514" s="144">
        <f>VLOOKUP($A2514,'2'!$X:$AB,3,FALSE)</f>
        <v>1</v>
      </c>
      <c r="G2514" s="144">
        <f>VLOOKUP($A2514,'2'!$X:$AB,4,FALSE)</f>
        <v>0.91</v>
      </c>
      <c r="H2514" s="343" t="str">
        <f>VLOOKUP($A2514,'2'!$X:$AB,5,FALSE)</f>
        <v>Yes</v>
      </c>
    </row>
    <row r="2515" spans="1:8" s="144" customFormat="1" ht="15">
      <c r="A2515" s="342">
        <v>2518</v>
      </c>
      <c r="B2515" s="144" t="s">
        <v>7940</v>
      </c>
      <c r="C2515" s="144" t="s">
        <v>7941</v>
      </c>
      <c r="D2515" s="144" t="s">
        <v>7937</v>
      </c>
      <c r="E2515" s="144" t="str">
        <f>VLOOKUP(A2515,'2'!$X:$AB,2,FALSE)</f>
        <v>Within a few hours</v>
      </c>
      <c r="F2515" s="144">
        <f>VLOOKUP($A2515,'2'!$X:$AB,3,FALSE)</f>
        <v>0.8</v>
      </c>
      <c r="G2515" s="144">
        <f>VLOOKUP($A2515,'2'!$X:$AB,4,FALSE)</f>
        <v>0.44</v>
      </c>
      <c r="H2515" s="343" t="str">
        <f>VLOOKUP($A2515,'2'!$X:$AB,5,FALSE)</f>
        <v>No</v>
      </c>
    </row>
    <row r="2516" spans="1:8" s="144" customFormat="1" ht="15">
      <c r="A2516" s="342">
        <v>2519</v>
      </c>
      <c r="B2516" s="144" t="s">
        <v>7942</v>
      </c>
      <c r="C2516" s="144" t="s">
        <v>7943</v>
      </c>
      <c r="D2516" s="144" t="s">
        <v>7937</v>
      </c>
      <c r="E2516" s="144" t="str">
        <f>VLOOKUP(A2516,'2'!$X:$AB,2,FALSE)</f>
        <v>Within a few hours</v>
      </c>
      <c r="F2516" s="144">
        <f>VLOOKUP($A2516,'2'!$X:$AB,3,FALSE)</f>
        <v>1</v>
      </c>
      <c r="G2516" s="144">
        <f>VLOOKUP($A2516,'2'!$X:$AB,4,FALSE)</f>
        <v>1</v>
      </c>
      <c r="H2516" s="343" t="str">
        <f>VLOOKUP($A2516,'2'!$X:$AB,5,FALSE)</f>
        <v>No</v>
      </c>
    </row>
    <row r="2517" spans="1:8" s="144" customFormat="1" ht="15">
      <c r="A2517" s="342">
        <v>2520</v>
      </c>
      <c r="B2517" s="144" t="s">
        <v>7944</v>
      </c>
      <c r="C2517" s="144" t="s">
        <v>7945</v>
      </c>
      <c r="D2517" s="144" t="s">
        <v>7946</v>
      </c>
      <c r="E2517" s="144">
        <f>VLOOKUP(A2517,'2'!$X:$AB,2,FALSE)</f>
        <v>0</v>
      </c>
      <c r="F2517" s="144">
        <f>VLOOKUP($A2517,'2'!$X:$AB,3,FALSE)</f>
        <v>0</v>
      </c>
      <c r="G2517" s="144">
        <f>VLOOKUP($A2517,'2'!$X:$AB,4,FALSE)</f>
        <v>0</v>
      </c>
      <c r="H2517" s="343">
        <f>VLOOKUP($A2517,'2'!$X:$AB,5,FALSE)</f>
        <v>0</v>
      </c>
    </row>
    <row r="2518" spans="1:8" s="144" customFormat="1" ht="15">
      <c r="A2518" s="342">
        <v>2521</v>
      </c>
      <c r="B2518" s="144" t="s">
        <v>7947</v>
      </c>
      <c r="C2518" s="144" t="s">
        <v>7948</v>
      </c>
      <c r="D2518" s="144" t="s">
        <v>7946</v>
      </c>
      <c r="E2518" s="144" t="str">
        <f>VLOOKUP(A2518,'2'!$X:$AB,2,FALSE)</f>
        <v>Within a day</v>
      </c>
      <c r="F2518" s="144">
        <f>VLOOKUP($A2518,'2'!$X:$AB,3,FALSE)</f>
        <v>0.56999999999999995</v>
      </c>
      <c r="G2518" s="144">
        <f>VLOOKUP($A2518,'2'!$X:$AB,4,FALSE)</f>
        <v>1</v>
      </c>
      <c r="H2518" s="343" t="str">
        <f>VLOOKUP($A2518,'2'!$X:$AB,5,FALSE)</f>
        <v>Yes</v>
      </c>
    </row>
    <row r="2519" spans="1:8" s="144" customFormat="1" ht="15">
      <c r="A2519" s="342">
        <v>2522</v>
      </c>
      <c r="B2519" s="144" t="s">
        <v>7949</v>
      </c>
      <c r="C2519" s="144" t="s">
        <v>7950</v>
      </c>
      <c r="D2519" s="144" t="s">
        <v>7946</v>
      </c>
      <c r="E2519" s="144" t="str">
        <f>VLOOKUP(A2519,'2'!$X:$AB,2,FALSE)</f>
        <v>A few days or more</v>
      </c>
      <c r="F2519" s="144">
        <f>VLOOKUP($A2519,'2'!$X:$AB,3,FALSE)</f>
        <v>0</v>
      </c>
      <c r="G2519" s="144">
        <f>VLOOKUP($A2519,'2'!$X:$AB,4,FALSE)</f>
        <v>1</v>
      </c>
      <c r="H2519" s="343" t="str">
        <f>VLOOKUP($A2519,'2'!$X:$AB,5,FALSE)</f>
        <v>Yes</v>
      </c>
    </row>
    <row r="2520" spans="1:8" s="144" customFormat="1" ht="15">
      <c r="A2520" s="342">
        <v>2523</v>
      </c>
      <c r="B2520" s="144" t="s">
        <v>7951</v>
      </c>
      <c r="C2520" s="144" t="s">
        <v>7952</v>
      </c>
      <c r="D2520" s="144" t="s">
        <v>7953</v>
      </c>
      <c r="E2520" s="144" t="str">
        <f>VLOOKUP(A2520,'2'!$X:$AB,2,FALSE)</f>
        <v>Within an hour</v>
      </c>
      <c r="F2520" s="144">
        <f>VLOOKUP($A2520,'2'!$X:$AB,3,FALSE)</f>
        <v>1</v>
      </c>
      <c r="G2520" s="144">
        <f>VLOOKUP($A2520,'2'!$X:$AB,4,FALSE)</f>
        <v>1</v>
      </c>
      <c r="H2520" s="343" t="str">
        <f>VLOOKUP($A2520,'2'!$X:$AB,5,FALSE)</f>
        <v>Yes</v>
      </c>
    </row>
    <row r="2521" spans="1:8" s="144" customFormat="1" ht="15">
      <c r="A2521" s="342">
        <v>2524</v>
      </c>
      <c r="B2521" s="144" t="s">
        <v>7954</v>
      </c>
      <c r="C2521" s="144" t="s">
        <v>7955</v>
      </c>
      <c r="D2521" s="144" t="s">
        <v>7953</v>
      </c>
      <c r="E2521" s="144" t="str">
        <f>VLOOKUP(A2521,'2'!$X:$AB,2,FALSE)</f>
        <v>A few days or more</v>
      </c>
      <c r="F2521" s="144">
        <f>VLOOKUP($A2521,'2'!$X:$AB,3,FALSE)</f>
        <v>0</v>
      </c>
      <c r="G2521" s="144">
        <f>VLOOKUP($A2521,'2'!$X:$AB,4,FALSE)</f>
        <v>0.44</v>
      </c>
      <c r="H2521" s="343" t="str">
        <f>VLOOKUP($A2521,'2'!$X:$AB,5,FALSE)</f>
        <v>No</v>
      </c>
    </row>
    <row r="2522" spans="1:8" s="144" customFormat="1" ht="15">
      <c r="A2522" s="342">
        <v>2525</v>
      </c>
      <c r="B2522" s="144" t="s">
        <v>7956</v>
      </c>
      <c r="C2522" s="144" t="s">
        <v>7957</v>
      </c>
      <c r="D2522" s="144" t="s">
        <v>7958</v>
      </c>
      <c r="E2522" s="144" t="str">
        <f>VLOOKUP(A2522,'2'!$X:$AB,2,FALSE)</f>
        <v>Within an hour</v>
      </c>
      <c r="F2522" s="144">
        <f>VLOOKUP($A2522,'2'!$X:$AB,3,FALSE)</f>
        <v>1</v>
      </c>
      <c r="G2522" s="144">
        <f>VLOOKUP($A2522,'2'!$X:$AB,4,FALSE)</f>
        <v>1</v>
      </c>
      <c r="H2522" s="343" t="str">
        <f>VLOOKUP($A2522,'2'!$X:$AB,5,FALSE)</f>
        <v>No</v>
      </c>
    </row>
    <row r="2523" spans="1:8" s="144" customFormat="1" ht="15">
      <c r="A2523" s="342">
        <v>2526</v>
      </c>
      <c r="B2523" s="144" t="s">
        <v>7959</v>
      </c>
      <c r="C2523" s="144" t="s">
        <v>7960</v>
      </c>
      <c r="D2523" s="144" t="s">
        <v>7958</v>
      </c>
      <c r="E2523" s="144" t="str">
        <f>VLOOKUP(A2523,'2'!$X:$AB,2,FALSE)</f>
        <v>Within an hour</v>
      </c>
      <c r="F2523" s="144">
        <f>VLOOKUP($A2523,'2'!$X:$AB,3,FALSE)</f>
        <v>0.9</v>
      </c>
      <c r="G2523" s="144">
        <f>VLOOKUP($A2523,'2'!$X:$AB,4,FALSE)</f>
        <v>0.92</v>
      </c>
      <c r="H2523" s="343" t="str">
        <f>VLOOKUP($A2523,'2'!$X:$AB,5,FALSE)</f>
        <v>Yes</v>
      </c>
    </row>
    <row r="2524" spans="1:8" s="144" customFormat="1" ht="15">
      <c r="A2524" s="342">
        <v>2527</v>
      </c>
      <c r="B2524" s="144" t="s">
        <v>7961</v>
      </c>
      <c r="C2524" s="144" t="s">
        <v>7962</v>
      </c>
      <c r="D2524" s="144" t="s">
        <v>7958</v>
      </c>
      <c r="E2524" s="144" t="str">
        <f>VLOOKUP(A2524,'2'!$X:$AB,2,FALSE)</f>
        <v>Within an hour</v>
      </c>
      <c r="F2524" s="144">
        <f>VLOOKUP($A2524,'2'!$X:$AB,3,FALSE)</f>
        <v>1</v>
      </c>
      <c r="G2524" s="144">
        <f>VLOOKUP($A2524,'2'!$X:$AB,4,FALSE)</f>
        <v>0.71</v>
      </c>
      <c r="H2524" s="343" t="str">
        <f>VLOOKUP($A2524,'2'!$X:$AB,5,FALSE)</f>
        <v>No</v>
      </c>
    </row>
    <row r="2525" spans="1:8" s="144" customFormat="1" ht="15">
      <c r="A2525" s="342">
        <v>2528</v>
      </c>
      <c r="B2525" s="144" t="s">
        <v>7963</v>
      </c>
      <c r="C2525" s="144" t="s">
        <v>7964</v>
      </c>
      <c r="D2525" s="144" t="s">
        <v>7965</v>
      </c>
      <c r="E2525" s="144">
        <f>VLOOKUP(A2525,'2'!$X:$AB,2,FALSE)</f>
        <v>0</v>
      </c>
      <c r="F2525" s="144">
        <f>VLOOKUP($A2525,'2'!$X:$AB,3,FALSE)</f>
        <v>0</v>
      </c>
      <c r="G2525" s="144">
        <f>VLOOKUP($A2525,'2'!$X:$AB,4,FALSE)</f>
        <v>0</v>
      </c>
      <c r="H2525" s="343">
        <f>VLOOKUP($A2525,'2'!$X:$AB,5,FALSE)</f>
        <v>0</v>
      </c>
    </row>
    <row r="2526" spans="1:8" s="144" customFormat="1" ht="15">
      <c r="A2526" s="342">
        <v>2529</v>
      </c>
      <c r="B2526" s="144" t="s">
        <v>7966</v>
      </c>
      <c r="C2526" s="144" t="s">
        <v>7967</v>
      </c>
      <c r="D2526" s="144" t="s">
        <v>7965</v>
      </c>
      <c r="E2526" s="144" t="str">
        <f>VLOOKUP(A2526,'2'!$X:$AB,2,FALSE)</f>
        <v>Within a day</v>
      </c>
      <c r="F2526" s="144">
        <f>VLOOKUP($A2526,'2'!$X:$AB,3,FALSE)</f>
        <v>1</v>
      </c>
      <c r="G2526" s="144">
        <f>VLOOKUP($A2526,'2'!$X:$AB,4,FALSE)</f>
        <v>1</v>
      </c>
      <c r="H2526" s="343" t="str">
        <f>VLOOKUP($A2526,'2'!$X:$AB,5,FALSE)</f>
        <v>Yes</v>
      </c>
    </row>
    <row r="2527" spans="1:8" s="144" customFormat="1" ht="15">
      <c r="A2527" s="342">
        <v>2530</v>
      </c>
      <c r="B2527" s="144" t="s">
        <v>7968</v>
      </c>
      <c r="C2527" s="144" t="s">
        <v>7969</v>
      </c>
      <c r="D2527" s="144" t="s">
        <v>7970</v>
      </c>
      <c r="E2527" s="144" t="str">
        <f>VLOOKUP(A2527,'2'!$X:$AB,2,FALSE)</f>
        <v>Within a few hours</v>
      </c>
      <c r="F2527" s="144">
        <f>VLOOKUP($A2527,'2'!$X:$AB,3,FALSE)</f>
        <v>1</v>
      </c>
      <c r="G2527" s="144">
        <f>VLOOKUP($A2527,'2'!$X:$AB,4,FALSE)</f>
        <v>0.96</v>
      </c>
      <c r="H2527" s="343" t="str">
        <f>VLOOKUP($A2527,'2'!$X:$AB,5,FALSE)</f>
        <v>No</v>
      </c>
    </row>
    <row r="2528" spans="1:8" s="144" customFormat="1" ht="15">
      <c r="A2528" s="342">
        <v>2531</v>
      </c>
      <c r="B2528" s="144" t="s">
        <v>7971</v>
      </c>
      <c r="C2528" s="144" t="s">
        <v>7972</v>
      </c>
      <c r="D2528" s="144" t="s">
        <v>7973</v>
      </c>
      <c r="E2528" s="144" t="str">
        <f>VLOOKUP(A2528,'2'!$X:$AB,2,FALSE)</f>
        <v>Within an hour</v>
      </c>
      <c r="F2528" s="144">
        <f>VLOOKUP($A2528,'2'!$X:$AB,3,FALSE)</f>
        <v>1</v>
      </c>
      <c r="G2528" s="144">
        <f>VLOOKUP($A2528,'2'!$X:$AB,4,FALSE)</f>
        <v>0.83</v>
      </c>
      <c r="H2528" s="343" t="str">
        <f>VLOOKUP($A2528,'2'!$X:$AB,5,FALSE)</f>
        <v>No</v>
      </c>
    </row>
    <row r="2529" spans="1:8" s="144" customFormat="1" ht="15">
      <c r="A2529" s="342">
        <v>2532</v>
      </c>
      <c r="B2529" s="144" t="s">
        <v>7974</v>
      </c>
      <c r="C2529" s="144" t="s">
        <v>7975</v>
      </c>
      <c r="D2529" s="144" t="s">
        <v>7973</v>
      </c>
      <c r="E2529" s="144">
        <f>VLOOKUP(A2529,'2'!$X:$AB,2,FALSE)</f>
        <v>0</v>
      </c>
      <c r="F2529" s="144">
        <f>VLOOKUP($A2529,'2'!$X:$AB,3,FALSE)</f>
        <v>0</v>
      </c>
      <c r="G2529" s="144">
        <f>VLOOKUP($A2529,'2'!$X:$AB,4,FALSE)</f>
        <v>0</v>
      </c>
      <c r="H2529" s="343">
        <f>VLOOKUP($A2529,'2'!$X:$AB,5,FALSE)</f>
        <v>0</v>
      </c>
    </row>
    <row r="2530" spans="1:8" s="144" customFormat="1" ht="15">
      <c r="A2530" s="342">
        <v>2533</v>
      </c>
      <c r="B2530" s="144" t="s">
        <v>7976</v>
      </c>
      <c r="C2530" s="144" t="s">
        <v>7977</v>
      </c>
      <c r="D2530" s="144" t="s">
        <v>7978</v>
      </c>
      <c r="E2530" s="144">
        <f>VLOOKUP(A2530,'2'!$X:$AB,2,FALSE)</f>
        <v>0</v>
      </c>
      <c r="F2530" s="144">
        <f>VLOOKUP($A2530,'2'!$X:$AB,3,FALSE)</f>
        <v>0</v>
      </c>
      <c r="G2530" s="144">
        <f>VLOOKUP($A2530,'2'!$X:$AB,4,FALSE)</f>
        <v>0</v>
      </c>
      <c r="H2530" s="343">
        <f>VLOOKUP($A2530,'2'!$X:$AB,5,FALSE)</f>
        <v>0</v>
      </c>
    </row>
    <row r="2531" spans="1:8" s="144" customFormat="1" ht="15">
      <c r="A2531" s="342">
        <v>2534</v>
      </c>
      <c r="B2531" s="144" t="s">
        <v>7979</v>
      </c>
      <c r="C2531" s="144" t="s">
        <v>7980</v>
      </c>
      <c r="D2531" s="144" t="s">
        <v>7981</v>
      </c>
      <c r="E2531" s="144" t="str">
        <f>VLOOKUP(A2531,'2'!$X:$AB,2,FALSE)</f>
        <v>Within an hour</v>
      </c>
      <c r="F2531" s="144">
        <f>VLOOKUP($A2531,'2'!$X:$AB,3,FALSE)</f>
        <v>1</v>
      </c>
      <c r="G2531" s="144">
        <f>VLOOKUP($A2531,'2'!$X:$AB,4,FALSE)</f>
        <v>0.97</v>
      </c>
      <c r="H2531" s="343" t="str">
        <f>VLOOKUP($A2531,'2'!$X:$AB,5,FALSE)</f>
        <v>Yes</v>
      </c>
    </row>
    <row r="2532" spans="1:8" s="144" customFormat="1" ht="15">
      <c r="A2532" s="342">
        <v>2535</v>
      </c>
      <c r="B2532" s="144" t="s">
        <v>7982</v>
      </c>
      <c r="C2532" s="144" t="s">
        <v>7983</v>
      </c>
      <c r="D2532" s="144" t="s">
        <v>7984</v>
      </c>
      <c r="E2532" s="144">
        <f>VLOOKUP(A2532,'2'!$X:$AB,2,FALSE)</f>
        <v>0</v>
      </c>
      <c r="F2532" s="144">
        <f>VLOOKUP($A2532,'2'!$X:$AB,3,FALSE)</f>
        <v>0</v>
      </c>
      <c r="G2532" s="144">
        <f>VLOOKUP($A2532,'2'!$X:$AB,4,FALSE)</f>
        <v>0</v>
      </c>
      <c r="H2532" s="343">
        <f>VLOOKUP($A2532,'2'!$X:$AB,5,FALSE)</f>
        <v>0</v>
      </c>
    </row>
    <row r="2533" spans="1:8" s="144" customFormat="1" ht="15">
      <c r="A2533" s="342">
        <v>2536</v>
      </c>
      <c r="B2533" s="144" t="s">
        <v>7985</v>
      </c>
      <c r="C2533" s="144" t="s">
        <v>7986</v>
      </c>
      <c r="D2533" s="144" t="s">
        <v>7987</v>
      </c>
      <c r="E2533" s="144" t="str">
        <f>VLOOKUP(A2533,'2'!$X:$AB,2,FALSE)</f>
        <v>Within a few hours</v>
      </c>
      <c r="F2533" s="144">
        <f>VLOOKUP($A2533,'2'!$X:$AB,3,FALSE)</f>
        <v>1</v>
      </c>
      <c r="G2533" s="144">
        <f>VLOOKUP($A2533,'2'!$X:$AB,4,FALSE)</f>
        <v>0.74</v>
      </c>
      <c r="H2533" s="343" t="str">
        <f>VLOOKUP($A2533,'2'!$X:$AB,5,FALSE)</f>
        <v>No</v>
      </c>
    </row>
    <row r="2534" spans="1:8" s="144" customFormat="1" ht="15">
      <c r="A2534" s="342">
        <v>2537</v>
      </c>
      <c r="B2534" s="144" t="s">
        <v>7988</v>
      </c>
      <c r="C2534" s="144" t="s">
        <v>7989</v>
      </c>
      <c r="D2534" s="144" t="s">
        <v>7990</v>
      </c>
      <c r="E2534" s="144" t="str">
        <f>VLOOKUP(A2534,'2'!$X:$AB,2,FALSE)</f>
        <v>A few days or more</v>
      </c>
      <c r="F2534" s="144">
        <f>VLOOKUP($A2534,'2'!$X:$AB,3,FALSE)</f>
        <v>0.17</v>
      </c>
      <c r="G2534" s="144">
        <f>VLOOKUP($A2534,'2'!$X:$AB,4,FALSE)</f>
        <v>0.95</v>
      </c>
      <c r="H2534" s="343" t="str">
        <f>VLOOKUP($A2534,'2'!$X:$AB,5,FALSE)</f>
        <v>No</v>
      </c>
    </row>
    <row r="2535" spans="1:8" s="144" customFormat="1" ht="15">
      <c r="A2535" s="342">
        <v>2538</v>
      </c>
      <c r="B2535" s="144" t="s">
        <v>7991</v>
      </c>
      <c r="C2535" s="144" t="s">
        <v>7992</v>
      </c>
      <c r="D2535" s="144" t="s">
        <v>7993</v>
      </c>
      <c r="E2535" s="144" t="str">
        <f>VLOOKUP(A2535,'2'!$X:$AB,2,FALSE)</f>
        <v>Within a few hours</v>
      </c>
      <c r="F2535" s="144">
        <f>VLOOKUP($A2535,'2'!$X:$AB,3,FALSE)</f>
        <v>1</v>
      </c>
      <c r="G2535" s="144">
        <f>VLOOKUP($A2535,'2'!$X:$AB,4,FALSE)</f>
        <v>0.44</v>
      </c>
      <c r="H2535" s="343" t="str">
        <f>VLOOKUP($A2535,'2'!$X:$AB,5,FALSE)</f>
        <v>Yes</v>
      </c>
    </row>
    <row r="2536" spans="1:8" s="144" customFormat="1" ht="15">
      <c r="A2536" s="342">
        <v>2539</v>
      </c>
      <c r="B2536" s="144" t="s">
        <v>7994</v>
      </c>
      <c r="C2536" s="144" t="s">
        <v>7995</v>
      </c>
      <c r="D2536" s="144" t="s">
        <v>7996</v>
      </c>
      <c r="E2536" s="144" t="str">
        <f>VLOOKUP(A2536,'2'!$X:$AB,2,FALSE)</f>
        <v>Within a day</v>
      </c>
      <c r="F2536" s="144">
        <f>VLOOKUP($A2536,'2'!$X:$AB,3,FALSE)</f>
        <v>1</v>
      </c>
      <c r="G2536" s="144">
        <f>VLOOKUP($A2536,'2'!$X:$AB,4,FALSE)</f>
        <v>1</v>
      </c>
      <c r="H2536" s="343" t="str">
        <f>VLOOKUP($A2536,'2'!$X:$AB,5,FALSE)</f>
        <v>No</v>
      </c>
    </row>
    <row r="2537" spans="1:8" s="144" customFormat="1" ht="15">
      <c r="A2537" s="342">
        <v>2540</v>
      </c>
      <c r="B2537" s="144" t="s">
        <v>7997</v>
      </c>
      <c r="C2537" s="144" t="s">
        <v>7998</v>
      </c>
      <c r="D2537" s="144" t="s">
        <v>7999</v>
      </c>
      <c r="E2537" s="144">
        <f>VLOOKUP(A2537,'2'!$X:$AB,2,FALSE)</f>
        <v>0</v>
      </c>
      <c r="F2537" s="144">
        <f>VLOOKUP($A2537,'2'!$X:$AB,3,FALSE)</f>
        <v>0</v>
      </c>
      <c r="G2537" s="144">
        <f>VLOOKUP($A2537,'2'!$X:$AB,4,FALSE)</f>
        <v>0</v>
      </c>
      <c r="H2537" s="343">
        <f>VLOOKUP($A2537,'2'!$X:$AB,5,FALSE)</f>
        <v>0</v>
      </c>
    </row>
    <row r="2538" spans="1:8" s="144" customFormat="1" ht="15">
      <c r="A2538" s="342">
        <v>2541</v>
      </c>
      <c r="B2538" s="144" t="s">
        <v>8000</v>
      </c>
      <c r="C2538" s="144" t="s">
        <v>8001</v>
      </c>
      <c r="D2538" s="144" t="s">
        <v>7999</v>
      </c>
      <c r="E2538" s="144" t="str">
        <f>VLOOKUP(A2538,'2'!$X:$AB,2,FALSE)</f>
        <v>Within an hour</v>
      </c>
      <c r="F2538" s="144">
        <f>VLOOKUP($A2538,'2'!$X:$AB,3,FALSE)</f>
        <v>1</v>
      </c>
      <c r="G2538" s="144">
        <f>VLOOKUP($A2538,'2'!$X:$AB,4,FALSE)</f>
        <v>1</v>
      </c>
      <c r="H2538" s="343" t="str">
        <f>VLOOKUP($A2538,'2'!$X:$AB,5,FALSE)</f>
        <v>Yes</v>
      </c>
    </row>
    <row r="2539" spans="1:8" s="144" customFormat="1" ht="15">
      <c r="A2539" s="342">
        <v>2542</v>
      </c>
      <c r="B2539" s="144" t="s">
        <v>8002</v>
      </c>
      <c r="C2539" s="144" t="s">
        <v>8003</v>
      </c>
      <c r="D2539" s="144" t="s">
        <v>7999</v>
      </c>
      <c r="E2539" s="144" t="str">
        <f>VLOOKUP(A2539,'2'!$X:$AB,2,FALSE)</f>
        <v>Within an hour</v>
      </c>
      <c r="F2539" s="144">
        <f>VLOOKUP($A2539,'2'!$X:$AB,3,FALSE)</f>
        <v>1</v>
      </c>
      <c r="G2539" s="144">
        <f>VLOOKUP($A2539,'2'!$X:$AB,4,FALSE)</f>
        <v>0.91</v>
      </c>
      <c r="H2539" s="343" t="str">
        <f>VLOOKUP($A2539,'2'!$X:$AB,5,FALSE)</f>
        <v>Yes</v>
      </c>
    </row>
    <row r="2540" spans="1:8" s="144" customFormat="1" ht="15">
      <c r="A2540" s="342">
        <v>2543</v>
      </c>
      <c r="B2540" s="144" t="s">
        <v>8004</v>
      </c>
      <c r="C2540" s="144" t="s">
        <v>8005</v>
      </c>
      <c r="D2540" s="144" t="s">
        <v>8006</v>
      </c>
      <c r="E2540" s="144" t="str">
        <f>VLOOKUP(A2540,'2'!$X:$AB,2,FALSE)</f>
        <v>Within a few hours</v>
      </c>
      <c r="F2540" s="144">
        <f>VLOOKUP($A2540,'2'!$X:$AB,3,FALSE)</f>
        <v>1</v>
      </c>
      <c r="G2540" s="144">
        <f>VLOOKUP($A2540,'2'!$X:$AB,4,FALSE)</f>
        <v>0.86</v>
      </c>
      <c r="H2540" s="343" t="str">
        <f>VLOOKUP($A2540,'2'!$X:$AB,5,FALSE)</f>
        <v>Yes</v>
      </c>
    </row>
    <row r="2541" spans="1:8" s="144" customFormat="1" ht="15">
      <c r="A2541" s="342">
        <v>2544</v>
      </c>
      <c r="B2541" s="144" t="s">
        <v>8007</v>
      </c>
      <c r="C2541" s="144" t="s">
        <v>8008</v>
      </c>
      <c r="D2541" s="144" t="s">
        <v>8009</v>
      </c>
      <c r="E2541" s="144" t="str">
        <f>VLOOKUP(A2541,'2'!$X:$AB,2,FALSE)</f>
        <v>Within an hour</v>
      </c>
      <c r="F2541" s="144">
        <f>VLOOKUP($A2541,'2'!$X:$AB,3,FALSE)</f>
        <v>1</v>
      </c>
      <c r="G2541" s="144">
        <f>VLOOKUP($A2541,'2'!$X:$AB,4,FALSE)</f>
        <v>1</v>
      </c>
      <c r="H2541" s="343" t="str">
        <f>VLOOKUP($A2541,'2'!$X:$AB,5,FALSE)</f>
        <v>No</v>
      </c>
    </row>
    <row r="2542" spans="1:8" s="144" customFormat="1" ht="15">
      <c r="A2542" s="342">
        <v>2545</v>
      </c>
      <c r="B2542" s="144" t="s">
        <v>8010</v>
      </c>
      <c r="C2542" s="144" t="s">
        <v>8011</v>
      </c>
      <c r="D2542" s="144" t="s">
        <v>8009</v>
      </c>
      <c r="E2542" s="144">
        <f>VLOOKUP(A2542,'2'!$X:$AB,2,FALSE)</f>
        <v>0</v>
      </c>
      <c r="F2542" s="144">
        <f>VLOOKUP($A2542,'2'!$X:$AB,3,FALSE)</f>
        <v>0</v>
      </c>
      <c r="G2542" s="144">
        <f>VLOOKUP($A2542,'2'!$X:$AB,4,FALSE)</f>
        <v>0</v>
      </c>
      <c r="H2542" s="343">
        <f>VLOOKUP($A2542,'2'!$X:$AB,5,FALSE)</f>
        <v>0</v>
      </c>
    </row>
    <row r="2543" spans="1:8" s="144" customFormat="1" ht="15">
      <c r="A2543" s="342">
        <v>2546</v>
      </c>
      <c r="B2543" s="144" t="s">
        <v>8012</v>
      </c>
      <c r="C2543" s="144" t="s">
        <v>8013</v>
      </c>
      <c r="D2543" s="144" t="s">
        <v>8009</v>
      </c>
      <c r="E2543" s="144">
        <f>VLOOKUP(A2543,'2'!$X:$AB,2,FALSE)</f>
        <v>0</v>
      </c>
      <c r="F2543" s="144">
        <f>VLOOKUP($A2543,'2'!$X:$AB,3,FALSE)</f>
        <v>0</v>
      </c>
      <c r="G2543" s="144">
        <f>VLOOKUP($A2543,'2'!$X:$AB,4,FALSE)</f>
        <v>0</v>
      </c>
      <c r="H2543" s="343">
        <f>VLOOKUP($A2543,'2'!$X:$AB,5,FALSE)</f>
        <v>0</v>
      </c>
    </row>
    <row r="2544" spans="1:8" s="144" customFormat="1" ht="15">
      <c r="A2544" s="342">
        <v>2547</v>
      </c>
      <c r="B2544" s="144" t="s">
        <v>8014</v>
      </c>
      <c r="C2544" s="144" t="s">
        <v>8015</v>
      </c>
      <c r="D2544" s="144" t="s">
        <v>8009</v>
      </c>
      <c r="E2544" s="144" t="str">
        <f>VLOOKUP(A2544,'2'!$X:$AB,2,FALSE)</f>
        <v>Within a few hours</v>
      </c>
      <c r="F2544" s="144">
        <f>VLOOKUP($A2544,'2'!$X:$AB,3,FALSE)</f>
        <v>1</v>
      </c>
      <c r="G2544" s="144">
        <f>VLOOKUP($A2544,'2'!$X:$AB,4,FALSE)</f>
        <v>0.86</v>
      </c>
      <c r="H2544" s="343" t="str">
        <f>VLOOKUP($A2544,'2'!$X:$AB,5,FALSE)</f>
        <v>Yes</v>
      </c>
    </row>
    <row r="2545" spans="1:8" s="144" customFormat="1" ht="15">
      <c r="A2545" s="342">
        <v>2548</v>
      </c>
      <c r="B2545" s="144" t="s">
        <v>8016</v>
      </c>
      <c r="C2545" s="144" t="s">
        <v>8017</v>
      </c>
      <c r="D2545" s="144" t="s">
        <v>8009</v>
      </c>
      <c r="E2545" s="144" t="str">
        <f>VLOOKUP(A2545,'2'!$X:$AB,2,FALSE)</f>
        <v>Within an hour</v>
      </c>
      <c r="F2545" s="144">
        <f>VLOOKUP($A2545,'2'!$X:$AB,3,FALSE)</f>
        <v>1</v>
      </c>
      <c r="G2545" s="144">
        <f>VLOOKUP($A2545,'2'!$X:$AB,4,FALSE)</f>
        <v>0.97</v>
      </c>
      <c r="H2545" s="343" t="str">
        <f>VLOOKUP($A2545,'2'!$X:$AB,5,FALSE)</f>
        <v>Yes</v>
      </c>
    </row>
    <row r="2546" spans="1:8" s="144" customFormat="1" ht="15">
      <c r="A2546" s="342">
        <v>2549</v>
      </c>
      <c r="B2546" s="144" t="s">
        <v>8018</v>
      </c>
      <c r="C2546" s="144" t="s">
        <v>8019</v>
      </c>
      <c r="D2546" s="144" t="s">
        <v>8009</v>
      </c>
      <c r="E2546" s="144" t="str">
        <f>VLOOKUP(A2546,'2'!$X:$AB,2,FALSE)</f>
        <v>Within an hour</v>
      </c>
      <c r="F2546" s="144">
        <f>VLOOKUP($A2546,'2'!$X:$AB,3,FALSE)</f>
        <v>1</v>
      </c>
      <c r="G2546" s="144">
        <f>VLOOKUP($A2546,'2'!$X:$AB,4,FALSE)</f>
        <v>0.89</v>
      </c>
      <c r="H2546" s="343" t="str">
        <f>VLOOKUP($A2546,'2'!$X:$AB,5,FALSE)</f>
        <v>Yes</v>
      </c>
    </row>
    <row r="2547" spans="1:8" s="144" customFormat="1" ht="15">
      <c r="A2547" s="342">
        <v>2550</v>
      </c>
      <c r="B2547" s="144" t="s">
        <v>8020</v>
      </c>
      <c r="C2547" s="144" t="s">
        <v>8021</v>
      </c>
      <c r="D2547" s="144" t="s">
        <v>8022</v>
      </c>
      <c r="E2547" s="144">
        <f>VLOOKUP(A2547,'2'!$X:$AB,2,FALSE)</f>
        <v>0</v>
      </c>
      <c r="F2547" s="144">
        <f>VLOOKUP($A2547,'2'!$X:$AB,3,FALSE)</f>
        <v>0</v>
      </c>
      <c r="G2547" s="144">
        <f>VLOOKUP($A2547,'2'!$X:$AB,4,FALSE)</f>
        <v>0</v>
      </c>
      <c r="H2547" s="343">
        <f>VLOOKUP($A2547,'2'!$X:$AB,5,FALSE)</f>
        <v>0</v>
      </c>
    </row>
    <row r="2548" spans="1:8" s="144" customFormat="1" ht="15">
      <c r="A2548" s="342">
        <v>2551</v>
      </c>
      <c r="B2548" s="144" t="s">
        <v>8023</v>
      </c>
      <c r="C2548" s="144" t="s">
        <v>8024</v>
      </c>
      <c r="D2548" s="144" t="s">
        <v>8022</v>
      </c>
      <c r="E2548" s="144" t="str">
        <f>VLOOKUP(A2548,'2'!$X:$AB,2,FALSE)</f>
        <v>A few days or more</v>
      </c>
      <c r="F2548" s="144">
        <f>VLOOKUP($A2548,'2'!$X:$AB,3,FALSE)</f>
        <v>0</v>
      </c>
      <c r="G2548" s="144">
        <f>VLOOKUP($A2548,'2'!$X:$AB,4,FALSE)</f>
        <v>1</v>
      </c>
      <c r="H2548" s="343" t="str">
        <f>VLOOKUP($A2548,'2'!$X:$AB,5,FALSE)</f>
        <v>No</v>
      </c>
    </row>
    <row r="2549" spans="1:8" s="144" customFormat="1" ht="15">
      <c r="A2549" s="342">
        <v>2552</v>
      </c>
      <c r="B2549" s="144" t="s">
        <v>8025</v>
      </c>
      <c r="C2549" s="144" t="s">
        <v>8026</v>
      </c>
      <c r="D2549" s="144" t="s">
        <v>8022</v>
      </c>
      <c r="E2549" s="144" t="str">
        <f>VLOOKUP(A2549,'2'!$X:$AB,2,FALSE)</f>
        <v>Within an hour</v>
      </c>
      <c r="F2549" s="144">
        <f>VLOOKUP($A2549,'2'!$X:$AB,3,FALSE)</f>
        <v>1</v>
      </c>
      <c r="G2549" s="144">
        <f>VLOOKUP($A2549,'2'!$X:$AB,4,FALSE)</f>
        <v>0.85</v>
      </c>
      <c r="H2549" s="343" t="str">
        <f>VLOOKUP($A2549,'2'!$X:$AB,5,FALSE)</f>
        <v>Yes</v>
      </c>
    </row>
    <row r="2550" spans="1:8" s="144" customFormat="1" ht="15">
      <c r="A2550" s="342">
        <v>2553</v>
      </c>
      <c r="B2550" s="144" t="s">
        <v>8027</v>
      </c>
      <c r="C2550" s="144" t="s">
        <v>8028</v>
      </c>
      <c r="D2550" s="144" t="s">
        <v>8029</v>
      </c>
      <c r="E2550" s="144" t="str">
        <f>VLOOKUP(A2550,'2'!$X:$AB,2,FALSE)</f>
        <v>A few days or more</v>
      </c>
      <c r="F2550" s="144">
        <f>VLOOKUP($A2550,'2'!$X:$AB,3,FALSE)</f>
        <v>0</v>
      </c>
      <c r="G2550" s="144">
        <f>VLOOKUP($A2550,'2'!$X:$AB,4,FALSE)</f>
        <v>0.71</v>
      </c>
      <c r="H2550" s="343" t="str">
        <f>VLOOKUP($A2550,'2'!$X:$AB,5,FALSE)</f>
        <v>No</v>
      </c>
    </row>
    <row r="2551" spans="1:8" s="144" customFormat="1" ht="15">
      <c r="A2551" s="342">
        <v>2554</v>
      </c>
      <c r="B2551" s="144" t="s">
        <v>8030</v>
      </c>
      <c r="C2551" s="144" t="s">
        <v>8031</v>
      </c>
      <c r="D2551" s="144" t="s">
        <v>8032</v>
      </c>
      <c r="E2551" s="144" t="str">
        <f>VLOOKUP(A2551,'2'!$X:$AB,2,FALSE)</f>
        <v>Within a few hours</v>
      </c>
      <c r="F2551" s="144">
        <f>VLOOKUP($A2551,'2'!$X:$AB,3,FALSE)</f>
        <v>1</v>
      </c>
      <c r="G2551" s="144">
        <f>VLOOKUP($A2551,'2'!$X:$AB,4,FALSE)</f>
        <v>1</v>
      </c>
      <c r="H2551" s="343" t="str">
        <f>VLOOKUP($A2551,'2'!$X:$AB,5,FALSE)</f>
        <v>Yes</v>
      </c>
    </row>
    <row r="2552" spans="1:8" s="144" customFormat="1" ht="15">
      <c r="A2552" s="342">
        <v>2555</v>
      </c>
      <c r="B2552" s="144" t="s">
        <v>8033</v>
      </c>
      <c r="C2552" s="144" t="s">
        <v>8034</v>
      </c>
      <c r="D2552" s="144" t="s">
        <v>8035</v>
      </c>
      <c r="E2552" s="144" t="str">
        <f>VLOOKUP(A2552,'2'!$X:$AB,2,FALSE)</f>
        <v>Within a day</v>
      </c>
      <c r="F2552" s="144">
        <f>VLOOKUP($A2552,'2'!$X:$AB,3,FALSE)</f>
        <v>0.5</v>
      </c>
      <c r="G2552" s="144">
        <f>VLOOKUP($A2552,'2'!$X:$AB,4,FALSE)</f>
        <v>0.96</v>
      </c>
      <c r="H2552" s="343" t="str">
        <f>VLOOKUP($A2552,'2'!$X:$AB,5,FALSE)</f>
        <v>No</v>
      </c>
    </row>
    <row r="2553" spans="1:8" s="144" customFormat="1" ht="15">
      <c r="A2553" s="342">
        <v>2556</v>
      </c>
      <c r="B2553" s="144" t="s">
        <v>8036</v>
      </c>
      <c r="C2553" s="144" t="s">
        <v>8037</v>
      </c>
      <c r="D2553" s="144" t="s">
        <v>8035</v>
      </c>
      <c r="E2553" s="144">
        <f>VLOOKUP(A2553,'2'!$X:$AB,2,FALSE)</f>
        <v>0</v>
      </c>
      <c r="F2553" s="144">
        <f>VLOOKUP($A2553,'2'!$X:$AB,3,FALSE)</f>
        <v>0</v>
      </c>
      <c r="G2553" s="144">
        <f>VLOOKUP($A2553,'2'!$X:$AB,4,FALSE)</f>
        <v>0</v>
      </c>
      <c r="H2553" s="343">
        <f>VLOOKUP($A2553,'2'!$X:$AB,5,FALSE)</f>
        <v>0</v>
      </c>
    </row>
    <row r="2554" spans="1:8" s="144" customFormat="1" ht="15">
      <c r="A2554" s="342">
        <v>2557</v>
      </c>
      <c r="B2554" s="144" t="s">
        <v>8038</v>
      </c>
      <c r="C2554" s="144" t="s">
        <v>8039</v>
      </c>
      <c r="D2554" s="144" t="s">
        <v>8035</v>
      </c>
      <c r="E2554" s="144" t="str">
        <f>VLOOKUP(A2554,'2'!$X:$AB,2,FALSE)</f>
        <v>Within an hour</v>
      </c>
      <c r="F2554" s="144">
        <f>VLOOKUP($A2554,'2'!$X:$AB,3,FALSE)</f>
        <v>1</v>
      </c>
      <c r="G2554" s="144">
        <f>VLOOKUP($A2554,'2'!$X:$AB,4,FALSE)</f>
        <v>1</v>
      </c>
      <c r="H2554" s="343" t="str">
        <f>VLOOKUP($A2554,'2'!$X:$AB,5,FALSE)</f>
        <v>Yes</v>
      </c>
    </row>
    <row r="2555" spans="1:8" s="144" customFormat="1" ht="15">
      <c r="A2555" s="342">
        <v>2558</v>
      </c>
      <c r="B2555" s="144" t="s">
        <v>8040</v>
      </c>
      <c r="C2555" s="144" t="s">
        <v>8041</v>
      </c>
      <c r="D2555" s="144" t="s">
        <v>8042</v>
      </c>
      <c r="E2555" s="144" t="str">
        <f>VLOOKUP(A2555,'2'!$X:$AB,2,FALSE)</f>
        <v>A few days or more</v>
      </c>
      <c r="F2555" s="144">
        <f>VLOOKUP($A2555,'2'!$X:$AB,3,FALSE)</f>
        <v>0.33</v>
      </c>
      <c r="G2555" s="144">
        <f>VLOOKUP($A2555,'2'!$X:$AB,4,FALSE)</f>
        <v>0.14000000000000001</v>
      </c>
      <c r="H2555" s="343" t="str">
        <f>VLOOKUP($A2555,'2'!$X:$AB,5,FALSE)</f>
        <v>No</v>
      </c>
    </row>
    <row r="2556" spans="1:8" s="144" customFormat="1" ht="15">
      <c r="A2556" s="342">
        <v>2559</v>
      </c>
      <c r="B2556" s="144" t="s">
        <v>8043</v>
      </c>
      <c r="C2556" s="144" t="s">
        <v>8044</v>
      </c>
      <c r="D2556" s="144" t="s">
        <v>8042</v>
      </c>
      <c r="E2556" s="144" t="str">
        <f>VLOOKUP(A2556,'2'!$X:$AB,2,FALSE)</f>
        <v>Within an hour</v>
      </c>
      <c r="F2556" s="144">
        <f>VLOOKUP($A2556,'2'!$X:$AB,3,FALSE)</f>
        <v>1</v>
      </c>
      <c r="G2556" s="144">
        <f>VLOOKUP($A2556,'2'!$X:$AB,4,FALSE)</f>
        <v>0.96</v>
      </c>
      <c r="H2556" s="343" t="str">
        <f>VLOOKUP($A2556,'2'!$X:$AB,5,FALSE)</f>
        <v>Yes</v>
      </c>
    </row>
    <row r="2557" spans="1:8" s="144" customFormat="1" ht="15">
      <c r="A2557" s="342">
        <v>2560</v>
      </c>
      <c r="B2557" s="144" t="s">
        <v>8045</v>
      </c>
      <c r="C2557" s="144" t="s">
        <v>8046</v>
      </c>
      <c r="D2557" s="144" t="s">
        <v>8047</v>
      </c>
      <c r="E2557" s="144" t="str">
        <f>VLOOKUP(A2557,'2'!$X:$AB,2,FALSE)</f>
        <v>Within an hour</v>
      </c>
      <c r="F2557" s="144">
        <f>VLOOKUP($A2557,'2'!$X:$AB,3,FALSE)</f>
        <v>1</v>
      </c>
      <c r="G2557" s="144">
        <f>VLOOKUP($A2557,'2'!$X:$AB,4,FALSE)</f>
        <v>1</v>
      </c>
      <c r="H2557" s="343" t="str">
        <f>VLOOKUP($A2557,'2'!$X:$AB,5,FALSE)</f>
        <v>Yes</v>
      </c>
    </row>
    <row r="2558" spans="1:8" s="144" customFormat="1" ht="15">
      <c r="A2558" s="342">
        <v>2561</v>
      </c>
      <c r="B2558" s="144" t="s">
        <v>8048</v>
      </c>
      <c r="C2558" s="144" t="s">
        <v>8049</v>
      </c>
      <c r="D2558" s="144" t="s">
        <v>8050</v>
      </c>
      <c r="E2558" s="144">
        <f>VLOOKUP(A2558,'2'!$X:$AB,2,FALSE)</f>
        <v>0</v>
      </c>
      <c r="F2558" s="144">
        <f>VLOOKUP($A2558,'2'!$X:$AB,3,FALSE)</f>
        <v>0</v>
      </c>
      <c r="G2558" s="144">
        <f>VLOOKUP($A2558,'2'!$X:$AB,4,FALSE)</f>
        <v>0</v>
      </c>
      <c r="H2558" s="343">
        <f>VLOOKUP($A2558,'2'!$X:$AB,5,FALSE)</f>
        <v>0</v>
      </c>
    </row>
    <row r="2559" spans="1:8" s="144" customFormat="1" ht="15">
      <c r="A2559" s="342">
        <v>2562</v>
      </c>
      <c r="B2559" s="144" t="s">
        <v>8051</v>
      </c>
      <c r="C2559" s="144" t="s">
        <v>8052</v>
      </c>
      <c r="D2559" s="144" t="s">
        <v>8050</v>
      </c>
      <c r="E2559" s="144" t="str">
        <f>VLOOKUP(A2559,'2'!$X:$AB,2,FALSE)</f>
        <v>Within an hour</v>
      </c>
      <c r="F2559" s="144">
        <f>VLOOKUP($A2559,'2'!$X:$AB,3,FALSE)</f>
        <v>1</v>
      </c>
      <c r="G2559" s="144">
        <f>VLOOKUP($A2559,'2'!$X:$AB,4,FALSE)</f>
        <v>0.99</v>
      </c>
      <c r="H2559" s="343" t="str">
        <f>VLOOKUP($A2559,'2'!$X:$AB,5,FALSE)</f>
        <v>Yes</v>
      </c>
    </row>
    <row r="2560" spans="1:8" s="144" customFormat="1" ht="15">
      <c r="A2560" s="342">
        <v>2563</v>
      </c>
      <c r="B2560" s="144" t="s">
        <v>8053</v>
      </c>
      <c r="C2560" s="144" t="s">
        <v>8054</v>
      </c>
      <c r="D2560" s="144" t="s">
        <v>8055</v>
      </c>
      <c r="E2560" s="144" t="str">
        <f>VLOOKUP(A2560,'2'!$X:$AB,2,FALSE)</f>
        <v>A few days or more</v>
      </c>
      <c r="F2560" s="144">
        <f>VLOOKUP($A2560,'2'!$X:$AB,3,FALSE)</f>
        <v>0</v>
      </c>
      <c r="G2560" s="144">
        <f>VLOOKUP($A2560,'2'!$X:$AB,4,FALSE)</f>
        <v>0.88</v>
      </c>
      <c r="H2560" s="343" t="str">
        <f>VLOOKUP($A2560,'2'!$X:$AB,5,FALSE)</f>
        <v>Yes</v>
      </c>
    </row>
    <row r="2561" spans="1:8" s="144" customFormat="1" ht="15">
      <c r="A2561" s="342">
        <v>2564</v>
      </c>
      <c r="B2561" s="144" t="s">
        <v>8056</v>
      </c>
      <c r="C2561" s="144" t="s">
        <v>8057</v>
      </c>
      <c r="D2561" s="144" t="s">
        <v>8058</v>
      </c>
      <c r="E2561" s="144" t="str">
        <f>VLOOKUP(A2561,'2'!$X:$AB,2,FALSE)</f>
        <v>Within an hour</v>
      </c>
      <c r="F2561" s="144">
        <f>VLOOKUP($A2561,'2'!$X:$AB,3,FALSE)</f>
        <v>1</v>
      </c>
      <c r="G2561" s="144">
        <f>VLOOKUP($A2561,'2'!$X:$AB,4,FALSE)</f>
        <v>1</v>
      </c>
      <c r="H2561" s="343" t="str">
        <f>VLOOKUP($A2561,'2'!$X:$AB,5,FALSE)</f>
        <v>No</v>
      </c>
    </row>
    <row r="2562" spans="1:8" s="144" customFormat="1" ht="15">
      <c r="A2562" s="342">
        <v>2565</v>
      </c>
      <c r="B2562" s="144" t="s">
        <v>8059</v>
      </c>
      <c r="C2562" s="144" t="s">
        <v>8060</v>
      </c>
      <c r="D2562" s="144" t="s">
        <v>8058</v>
      </c>
      <c r="E2562" s="144">
        <f>VLOOKUP(A2562,'2'!$X:$AB,2,FALSE)</f>
        <v>0</v>
      </c>
      <c r="F2562" s="144">
        <f>VLOOKUP($A2562,'2'!$X:$AB,3,FALSE)</f>
        <v>0</v>
      </c>
      <c r="G2562" s="144">
        <f>VLOOKUP($A2562,'2'!$X:$AB,4,FALSE)</f>
        <v>0</v>
      </c>
      <c r="H2562" s="343">
        <f>VLOOKUP($A2562,'2'!$X:$AB,5,FALSE)</f>
        <v>0</v>
      </c>
    </row>
    <row r="2563" spans="1:8" s="144" customFormat="1" ht="15">
      <c r="A2563" s="342">
        <v>2566</v>
      </c>
      <c r="B2563" s="144" t="s">
        <v>8061</v>
      </c>
      <c r="C2563" s="144" t="s">
        <v>8062</v>
      </c>
      <c r="D2563" s="144" t="s">
        <v>8063</v>
      </c>
      <c r="E2563" s="144" t="str">
        <f>VLOOKUP(A2563,'2'!$X:$AB,2,FALSE)</f>
        <v>Within a few hours</v>
      </c>
      <c r="F2563" s="144">
        <f>VLOOKUP($A2563,'2'!$X:$AB,3,FALSE)</f>
        <v>1</v>
      </c>
      <c r="G2563" s="144">
        <f>VLOOKUP($A2563,'2'!$X:$AB,4,FALSE)</f>
        <v>1</v>
      </c>
      <c r="H2563" s="343" t="str">
        <f>VLOOKUP($A2563,'2'!$X:$AB,5,FALSE)</f>
        <v>No</v>
      </c>
    </row>
    <row r="2564" spans="1:8" s="144" customFormat="1" ht="15">
      <c r="A2564" s="342">
        <v>2567</v>
      </c>
      <c r="B2564" s="144" t="s">
        <v>8064</v>
      </c>
      <c r="C2564" s="144" t="s">
        <v>8065</v>
      </c>
      <c r="D2564" s="144" t="s">
        <v>8063</v>
      </c>
      <c r="E2564" s="144" t="str">
        <f>VLOOKUP(A2564,'2'!$X:$AB,2,FALSE)</f>
        <v>Within a day</v>
      </c>
      <c r="F2564" s="144">
        <f>VLOOKUP($A2564,'2'!$X:$AB,3,FALSE)</f>
        <v>0.5</v>
      </c>
      <c r="G2564" s="144">
        <f>VLOOKUP($A2564,'2'!$X:$AB,4,FALSE)</f>
        <v>0.14000000000000001</v>
      </c>
      <c r="H2564" s="343" t="str">
        <f>VLOOKUP($A2564,'2'!$X:$AB,5,FALSE)</f>
        <v>No</v>
      </c>
    </row>
    <row r="2565" spans="1:8" s="144" customFormat="1" ht="15">
      <c r="A2565" s="342">
        <v>2568</v>
      </c>
      <c r="B2565" s="144" t="s">
        <v>8066</v>
      </c>
      <c r="C2565" s="144" t="s">
        <v>8067</v>
      </c>
      <c r="D2565" s="144" t="s">
        <v>8068</v>
      </c>
      <c r="E2565" s="144" t="str">
        <f>VLOOKUP(A2565,'2'!$X:$AB,2,FALSE)</f>
        <v>Within an hour</v>
      </c>
      <c r="F2565" s="144">
        <f>VLOOKUP($A2565,'2'!$X:$AB,3,FALSE)</f>
        <v>1</v>
      </c>
      <c r="G2565" s="144">
        <f>VLOOKUP($A2565,'2'!$X:$AB,4,FALSE)</f>
        <v>0.73</v>
      </c>
      <c r="H2565" s="343" t="str">
        <f>VLOOKUP($A2565,'2'!$X:$AB,5,FALSE)</f>
        <v>No</v>
      </c>
    </row>
    <row r="2566" spans="1:8" s="144" customFormat="1" ht="15">
      <c r="A2566" s="342">
        <v>2569</v>
      </c>
      <c r="B2566" s="144" t="s">
        <v>8069</v>
      </c>
      <c r="C2566" s="144" t="s">
        <v>8070</v>
      </c>
      <c r="D2566" s="144" t="s">
        <v>8071</v>
      </c>
      <c r="E2566" s="144" t="str">
        <f>VLOOKUP(A2566,'2'!$X:$AB,2,FALSE)</f>
        <v>Within an hour</v>
      </c>
      <c r="F2566" s="144">
        <f>VLOOKUP($A2566,'2'!$X:$AB,3,FALSE)</f>
        <v>0.96</v>
      </c>
      <c r="G2566" s="144">
        <f>VLOOKUP($A2566,'2'!$X:$AB,4,FALSE)</f>
        <v>0.98</v>
      </c>
      <c r="H2566" s="343" t="str">
        <f>VLOOKUP($A2566,'2'!$X:$AB,5,FALSE)</f>
        <v>Yes</v>
      </c>
    </row>
    <row r="2567" spans="1:8" s="144" customFormat="1" ht="15">
      <c r="A2567" s="342">
        <v>2570</v>
      </c>
      <c r="B2567" s="144" t="s">
        <v>8072</v>
      </c>
      <c r="C2567" s="144" t="s">
        <v>8073</v>
      </c>
      <c r="D2567" s="144" t="s">
        <v>8071</v>
      </c>
      <c r="E2567" s="144" t="str">
        <f>VLOOKUP(A2567,'2'!$X:$AB,2,FALSE)</f>
        <v>Within an hour</v>
      </c>
      <c r="F2567" s="144">
        <f>VLOOKUP($A2567,'2'!$X:$AB,3,FALSE)</f>
        <v>1</v>
      </c>
      <c r="G2567" s="144">
        <f>VLOOKUP($A2567,'2'!$X:$AB,4,FALSE)</f>
        <v>0.98</v>
      </c>
      <c r="H2567" s="343" t="str">
        <f>VLOOKUP($A2567,'2'!$X:$AB,5,FALSE)</f>
        <v>Yes</v>
      </c>
    </row>
    <row r="2568" spans="1:8" s="144" customFormat="1" ht="15">
      <c r="A2568" s="342">
        <v>2571</v>
      </c>
      <c r="B2568" s="144" t="s">
        <v>8074</v>
      </c>
      <c r="C2568" s="144" t="s">
        <v>8075</v>
      </c>
      <c r="D2568" s="144" t="s">
        <v>8071</v>
      </c>
      <c r="E2568" s="144" t="str">
        <f>VLOOKUP(A2568,'2'!$X:$AB,2,FALSE)</f>
        <v>Within a day</v>
      </c>
      <c r="F2568" s="144">
        <f>VLOOKUP($A2568,'2'!$X:$AB,3,FALSE)</f>
        <v>0.5</v>
      </c>
      <c r="G2568" s="144">
        <f>VLOOKUP($A2568,'2'!$X:$AB,4,FALSE)</f>
        <v>0.77</v>
      </c>
      <c r="H2568" s="343" t="str">
        <f>VLOOKUP($A2568,'2'!$X:$AB,5,FALSE)</f>
        <v>No</v>
      </c>
    </row>
    <row r="2569" spans="1:8" s="144" customFormat="1" ht="15">
      <c r="A2569" s="342">
        <v>2572</v>
      </c>
      <c r="B2569" s="144" t="s">
        <v>8076</v>
      </c>
      <c r="C2569" s="144" t="s">
        <v>8077</v>
      </c>
      <c r="D2569" s="144" t="s">
        <v>8071</v>
      </c>
      <c r="E2569" s="144">
        <f>VLOOKUP(A2569,'2'!$X:$AB,2,FALSE)</f>
        <v>0</v>
      </c>
      <c r="F2569" s="144">
        <f>VLOOKUP($A2569,'2'!$X:$AB,3,FALSE)</f>
        <v>0</v>
      </c>
      <c r="G2569" s="144">
        <f>VLOOKUP($A2569,'2'!$X:$AB,4,FALSE)</f>
        <v>0</v>
      </c>
      <c r="H2569" s="343">
        <f>VLOOKUP($A2569,'2'!$X:$AB,5,FALSE)</f>
        <v>0</v>
      </c>
    </row>
    <row r="2570" spans="1:8" s="144" customFormat="1" ht="15">
      <c r="A2570" s="342">
        <v>2573</v>
      </c>
      <c r="B2570" s="144" t="s">
        <v>8078</v>
      </c>
      <c r="C2570" s="144" t="s">
        <v>8079</v>
      </c>
      <c r="D2570" s="144" t="s">
        <v>8080</v>
      </c>
      <c r="E2570" s="144">
        <f>VLOOKUP(A2570,'2'!$X:$AB,2,FALSE)</f>
        <v>0</v>
      </c>
      <c r="F2570" s="144">
        <f>VLOOKUP($A2570,'2'!$X:$AB,3,FALSE)</f>
        <v>0</v>
      </c>
      <c r="G2570" s="144">
        <f>VLOOKUP($A2570,'2'!$X:$AB,4,FALSE)</f>
        <v>0</v>
      </c>
      <c r="H2570" s="343">
        <f>VLOOKUP($A2570,'2'!$X:$AB,5,FALSE)</f>
        <v>0</v>
      </c>
    </row>
    <row r="2571" spans="1:8" s="144" customFormat="1" ht="15">
      <c r="A2571" s="342">
        <v>2574</v>
      </c>
      <c r="B2571" s="144" t="s">
        <v>8081</v>
      </c>
      <c r="C2571" s="144" t="s">
        <v>8082</v>
      </c>
      <c r="D2571" s="144" t="s">
        <v>8080</v>
      </c>
      <c r="E2571" s="144" t="str">
        <f>VLOOKUP(A2571,'2'!$X:$AB,2,FALSE)</f>
        <v>Within a few hours</v>
      </c>
      <c r="F2571" s="144">
        <f>VLOOKUP($A2571,'2'!$X:$AB,3,FALSE)</f>
        <v>0.96</v>
      </c>
      <c r="G2571" s="144">
        <f>VLOOKUP($A2571,'2'!$X:$AB,4,FALSE)</f>
        <v>0</v>
      </c>
      <c r="H2571" s="343" t="str">
        <f>VLOOKUP($A2571,'2'!$X:$AB,5,FALSE)</f>
        <v>No</v>
      </c>
    </row>
    <row r="2572" spans="1:8" s="144" customFormat="1" ht="15">
      <c r="A2572" s="342">
        <v>2575</v>
      </c>
      <c r="B2572" s="144" t="s">
        <v>8083</v>
      </c>
      <c r="C2572" s="144" t="s">
        <v>8084</v>
      </c>
      <c r="D2572" s="144" t="s">
        <v>8085</v>
      </c>
      <c r="E2572" s="144">
        <f>VLOOKUP(A2572,'2'!$X:$AB,2,FALSE)</f>
        <v>0</v>
      </c>
      <c r="F2572" s="144">
        <f>VLOOKUP($A2572,'2'!$X:$AB,3,FALSE)</f>
        <v>0</v>
      </c>
      <c r="G2572" s="144">
        <f>VLOOKUP($A2572,'2'!$X:$AB,4,FALSE)</f>
        <v>0</v>
      </c>
      <c r="H2572" s="343">
        <f>VLOOKUP($A2572,'2'!$X:$AB,5,FALSE)</f>
        <v>0</v>
      </c>
    </row>
    <row r="2573" spans="1:8" s="144" customFormat="1" ht="15">
      <c r="A2573" s="342">
        <v>2576</v>
      </c>
      <c r="B2573" s="144" t="s">
        <v>8086</v>
      </c>
      <c r="C2573" s="144" t="s">
        <v>8087</v>
      </c>
      <c r="D2573" s="144" t="s">
        <v>8085</v>
      </c>
      <c r="E2573" s="144" t="str">
        <f>VLOOKUP(A2573,'2'!$X:$AB,2,FALSE)</f>
        <v>Within an hour</v>
      </c>
      <c r="F2573" s="144">
        <f>VLOOKUP($A2573,'2'!$X:$AB,3,FALSE)</f>
        <v>1</v>
      </c>
      <c r="G2573" s="144">
        <f>VLOOKUP($A2573,'2'!$X:$AB,4,FALSE)</f>
        <v>1</v>
      </c>
      <c r="H2573" s="343" t="str">
        <f>VLOOKUP($A2573,'2'!$X:$AB,5,FALSE)</f>
        <v>No</v>
      </c>
    </row>
    <row r="2574" spans="1:8" s="144" customFormat="1" ht="15">
      <c r="A2574" s="342">
        <v>2577</v>
      </c>
      <c r="B2574" s="144" t="s">
        <v>8088</v>
      </c>
      <c r="C2574" s="144" t="s">
        <v>8089</v>
      </c>
      <c r="D2574" s="144" t="s">
        <v>8090</v>
      </c>
      <c r="E2574" s="144">
        <f>VLOOKUP(A2574,'2'!$X:$AB,2,FALSE)</f>
        <v>0</v>
      </c>
      <c r="F2574" s="144">
        <f>VLOOKUP($A2574,'2'!$X:$AB,3,FALSE)</f>
        <v>0</v>
      </c>
      <c r="G2574" s="144">
        <f>VLOOKUP($A2574,'2'!$X:$AB,4,FALSE)</f>
        <v>0</v>
      </c>
      <c r="H2574" s="343">
        <f>VLOOKUP($A2574,'2'!$X:$AB,5,FALSE)</f>
        <v>0</v>
      </c>
    </row>
    <row r="2575" spans="1:8" s="144" customFormat="1" ht="15">
      <c r="A2575" s="342">
        <v>2578</v>
      </c>
      <c r="B2575" s="144" t="s">
        <v>8091</v>
      </c>
      <c r="C2575" s="144" t="s">
        <v>8092</v>
      </c>
      <c r="D2575" s="144" t="s">
        <v>8090</v>
      </c>
      <c r="E2575" s="144" t="str">
        <f>VLOOKUP(A2575,'2'!$X:$AB,2,FALSE)</f>
        <v>Within an hour</v>
      </c>
      <c r="F2575" s="144">
        <f>VLOOKUP($A2575,'2'!$X:$AB,3,FALSE)</f>
        <v>1</v>
      </c>
      <c r="G2575" s="144">
        <f>VLOOKUP($A2575,'2'!$X:$AB,4,FALSE)</f>
        <v>0.97</v>
      </c>
      <c r="H2575" s="343" t="str">
        <f>VLOOKUP($A2575,'2'!$X:$AB,5,FALSE)</f>
        <v>Yes</v>
      </c>
    </row>
    <row r="2576" spans="1:8" s="144" customFormat="1" ht="15">
      <c r="A2576" s="342">
        <v>2579</v>
      </c>
      <c r="B2576" s="144" t="s">
        <v>8093</v>
      </c>
      <c r="C2576" s="144" t="s">
        <v>8094</v>
      </c>
      <c r="D2576" s="144" t="s">
        <v>8095</v>
      </c>
      <c r="E2576" s="144" t="str">
        <f>VLOOKUP(A2576,'2'!$X:$AB,2,FALSE)</f>
        <v>Within an hour</v>
      </c>
      <c r="F2576" s="144">
        <f>VLOOKUP($A2576,'2'!$X:$AB,3,FALSE)</f>
        <v>1</v>
      </c>
      <c r="G2576" s="144">
        <f>VLOOKUP($A2576,'2'!$X:$AB,4,FALSE)</f>
        <v>0.9</v>
      </c>
      <c r="H2576" s="343" t="str">
        <f>VLOOKUP($A2576,'2'!$X:$AB,5,FALSE)</f>
        <v>No</v>
      </c>
    </row>
    <row r="2577" spans="1:8" s="144" customFormat="1" ht="15">
      <c r="A2577" s="342">
        <v>2580</v>
      </c>
      <c r="B2577" s="144" t="s">
        <v>8096</v>
      </c>
      <c r="C2577" s="144" t="s">
        <v>8097</v>
      </c>
      <c r="D2577" s="144" t="s">
        <v>8095</v>
      </c>
      <c r="E2577" s="144" t="str">
        <f>VLOOKUP(A2577,'2'!$X:$AB,2,FALSE)</f>
        <v>Within a few hours</v>
      </c>
      <c r="F2577" s="144">
        <f>VLOOKUP($A2577,'2'!$X:$AB,3,FALSE)</f>
        <v>1</v>
      </c>
      <c r="G2577" s="144">
        <f>VLOOKUP($A2577,'2'!$X:$AB,4,FALSE)</f>
        <v>0.89</v>
      </c>
      <c r="H2577" s="343" t="str">
        <f>VLOOKUP($A2577,'2'!$X:$AB,5,FALSE)</f>
        <v>Yes</v>
      </c>
    </row>
    <row r="2578" spans="1:8" s="144" customFormat="1" ht="15">
      <c r="A2578" s="342">
        <v>2581</v>
      </c>
      <c r="B2578" s="144" t="s">
        <v>8098</v>
      </c>
      <c r="C2578" s="144" t="s">
        <v>8099</v>
      </c>
      <c r="D2578" s="144" t="s">
        <v>8100</v>
      </c>
      <c r="E2578" s="144" t="str">
        <f>VLOOKUP(A2578,'2'!$X:$AB,2,FALSE)</f>
        <v>Within a day</v>
      </c>
      <c r="F2578" s="144">
        <f>VLOOKUP($A2578,'2'!$X:$AB,3,FALSE)</f>
        <v>1</v>
      </c>
      <c r="G2578" s="144">
        <f>VLOOKUP($A2578,'2'!$X:$AB,4,FALSE)</f>
        <v>0.92</v>
      </c>
      <c r="H2578" s="343" t="str">
        <f>VLOOKUP($A2578,'2'!$X:$AB,5,FALSE)</f>
        <v>Yes</v>
      </c>
    </row>
    <row r="2579" spans="1:8" s="144" customFormat="1" ht="15">
      <c r="A2579" s="342">
        <v>2582</v>
      </c>
      <c r="B2579" s="144" t="s">
        <v>8101</v>
      </c>
      <c r="C2579" s="144" t="s">
        <v>8102</v>
      </c>
      <c r="D2579" s="144" t="s">
        <v>8100</v>
      </c>
      <c r="E2579" s="144" t="str">
        <f>VLOOKUP(A2579,'2'!$X:$AB,2,FALSE)</f>
        <v>Within a few hours</v>
      </c>
      <c r="F2579" s="144">
        <f>VLOOKUP($A2579,'2'!$X:$AB,3,FALSE)</f>
        <v>0.67</v>
      </c>
      <c r="G2579" s="144">
        <f>VLOOKUP($A2579,'2'!$X:$AB,4,FALSE)</f>
        <v>0.8</v>
      </c>
      <c r="H2579" s="343" t="str">
        <f>VLOOKUP($A2579,'2'!$X:$AB,5,FALSE)</f>
        <v>No</v>
      </c>
    </row>
    <row r="2580" spans="1:8" s="144" customFormat="1" ht="15">
      <c r="A2580" s="342">
        <v>2583</v>
      </c>
      <c r="B2580" s="144" t="s">
        <v>8103</v>
      </c>
      <c r="C2580" s="144" t="s">
        <v>8104</v>
      </c>
      <c r="D2580" s="144" t="s">
        <v>8105</v>
      </c>
      <c r="E2580" s="144" t="str">
        <f>VLOOKUP(A2580,'2'!$X:$AB,2,FALSE)</f>
        <v>Within a few hours</v>
      </c>
      <c r="F2580" s="144">
        <f>VLOOKUP($A2580,'2'!$X:$AB,3,FALSE)</f>
        <v>1</v>
      </c>
      <c r="G2580" s="144">
        <f>VLOOKUP($A2580,'2'!$X:$AB,4,FALSE)</f>
        <v>1</v>
      </c>
      <c r="H2580" s="343" t="str">
        <f>VLOOKUP($A2580,'2'!$X:$AB,5,FALSE)</f>
        <v>No</v>
      </c>
    </row>
    <row r="2581" spans="1:8" s="144" customFormat="1" ht="15">
      <c r="A2581" s="342">
        <v>2584</v>
      </c>
      <c r="B2581" s="144" t="s">
        <v>8106</v>
      </c>
      <c r="C2581" s="144" t="s">
        <v>8107</v>
      </c>
      <c r="D2581" s="144" t="s">
        <v>8105</v>
      </c>
      <c r="E2581" s="144">
        <f>VLOOKUP(A2581,'2'!$X:$AB,2,FALSE)</f>
        <v>0</v>
      </c>
      <c r="F2581" s="144">
        <f>VLOOKUP($A2581,'2'!$X:$AB,3,FALSE)</f>
        <v>0</v>
      </c>
      <c r="G2581" s="144">
        <f>VLOOKUP($A2581,'2'!$X:$AB,4,FALSE)</f>
        <v>0</v>
      </c>
      <c r="H2581" s="343">
        <f>VLOOKUP($A2581,'2'!$X:$AB,5,FALSE)</f>
        <v>0</v>
      </c>
    </row>
    <row r="2582" spans="1:8" s="144" customFormat="1" ht="15">
      <c r="A2582" s="342">
        <v>2585</v>
      </c>
      <c r="B2582" s="144" t="s">
        <v>8108</v>
      </c>
      <c r="C2582" s="144" t="s">
        <v>8109</v>
      </c>
      <c r="D2582" s="144" t="s">
        <v>8110</v>
      </c>
      <c r="E2582" s="144" t="str">
        <f>VLOOKUP(A2582,'2'!$X:$AB,2,FALSE)</f>
        <v>Within a few hours</v>
      </c>
      <c r="F2582" s="144">
        <f>VLOOKUP($A2582,'2'!$X:$AB,3,FALSE)</f>
        <v>1</v>
      </c>
      <c r="G2582" s="144">
        <f>VLOOKUP($A2582,'2'!$X:$AB,4,FALSE)</f>
        <v>0.5</v>
      </c>
      <c r="H2582" s="343" t="str">
        <f>VLOOKUP($A2582,'2'!$X:$AB,5,FALSE)</f>
        <v>No</v>
      </c>
    </row>
    <row r="2583" spans="1:8" s="144" customFormat="1" ht="15">
      <c r="A2583" s="342">
        <v>2586</v>
      </c>
      <c r="B2583" s="144" t="s">
        <v>8111</v>
      </c>
      <c r="C2583" s="144" t="s">
        <v>8112</v>
      </c>
      <c r="D2583" s="144" t="s">
        <v>8110</v>
      </c>
      <c r="E2583" s="144" t="str">
        <f>VLOOKUP(A2583,'2'!$X:$AB,2,FALSE)</f>
        <v>Within an hour</v>
      </c>
      <c r="F2583" s="144">
        <f>VLOOKUP($A2583,'2'!$X:$AB,3,FALSE)</f>
        <v>1</v>
      </c>
      <c r="G2583" s="144">
        <f>VLOOKUP($A2583,'2'!$X:$AB,4,FALSE)</f>
        <v>1</v>
      </c>
      <c r="H2583" s="343" t="str">
        <f>VLOOKUP($A2583,'2'!$X:$AB,5,FALSE)</f>
        <v>No</v>
      </c>
    </row>
    <row r="2584" spans="1:8" s="144" customFormat="1" ht="15">
      <c r="A2584" s="342">
        <v>2587</v>
      </c>
      <c r="B2584" s="144" t="s">
        <v>8113</v>
      </c>
      <c r="C2584" s="144" t="s">
        <v>8114</v>
      </c>
      <c r="D2584" s="144" t="s">
        <v>8115</v>
      </c>
      <c r="E2584" s="144" t="str">
        <f>VLOOKUP(A2584,'2'!$X:$AB,2,FALSE)</f>
        <v>Within a day</v>
      </c>
      <c r="F2584" s="144">
        <f>VLOOKUP($A2584,'2'!$X:$AB,3,FALSE)</f>
        <v>0.5</v>
      </c>
      <c r="G2584" s="144">
        <f>VLOOKUP($A2584,'2'!$X:$AB,4,FALSE)</f>
        <v>1</v>
      </c>
      <c r="H2584" s="343" t="str">
        <f>VLOOKUP($A2584,'2'!$X:$AB,5,FALSE)</f>
        <v>No</v>
      </c>
    </row>
    <row r="2585" spans="1:8" s="144" customFormat="1" ht="15">
      <c r="A2585" s="342">
        <v>2588</v>
      </c>
      <c r="B2585" s="144" t="s">
        <v>8116</v>
      </c>
      <c r="C2585" s="144" t="s">
        <v>8117</v>
      </c>
      <c r="D2585" s="144" t="s">
        <v>8115</v>
      </c>
      <c r="E2585" s="144">
        <f>VLOOKUP(A2585,'2'!$X:$AB,2,FALSE)</f>
        <v>0</v>
      </c>
      <c r="F2585" s="144">
        <f>VLOOKUP($A2585,'2'!$X:$AB,3,FALSE)</f>
        <v>0</v>
      </c>
      <c r="G2585" s="144">
        <f>VLOOKUP($A2585,'2'!$X:$AB,4,FALSE)</f>
        <v>0</v>
      </c>
      <c r="H2585" s="343">
        <f>VLOOKUP($A2585,'2'!$X:$AB,5,FALSE)</f>
        <v>0</v>
      </c>
    </row>
    <row r="2586" spans="1:8" s="144" customFormat="1" ht="15">
      <c r="A2586" s="342">
        <v>2589</v>
      </c>
      <c r="B2586" s="144" t="s">
        <v>8118</v>
      </c>
      <c r="C2586" s="144" t="s">
        <v>8119</v>
      </c>
      <c r="D2586" s="144" t="s">
        <v>8115</v>
      </c>
      <c r="E2586" s="144" t="str">
        <f>VLOOKUP(A2586,'2'!$X:$AB,2,FALSE)</f>
        <v>Within an hour</v>
      </c>
      <c r="F2586" s="144">
        <f>VLOOKUP($A2586,'2'!$X:$AB,3,FALSE)</f>
        <v>1</v>
      </c>
      <c r="G2586" s="144">
        <f>VLOOKUP($A2586,'2'!$X:$AB,4,FALSE)</f>
        <v>0.86</v>
      </c>
      <c r="H2586" s="343" t="str">
        <f>VLOOKUP($A2586,'2'!$X:$AB,5,FALSE)</f>
        <v>No</v>
      </c>
    </row>
    <row r="2587" spans="1:8" s="144" customFormat="1" ht="15">
      <c r="A2587" s="342">
        <v>2590</v>
      </c>
      <c r="B2587" s="144" t="s">
        <v>8120</v>
      </c>
      <c r="C2587" s="144" t="s">
        <v>8121</v>
      </c>
      <c r="D2587" s="144" t="s">
        <v>8122</v>
      </c>
      <c r="E2587" s="144" t="str">
        <f>VLOOKUP(A2587,'2'!$X:$AB,2,FALSE)</f>
        <v>Within a few hours</v>
      </c>
      <c r="F2587" s="144">
        <f>VLOOKUP($A2587,'2'!$X:$AB,3,FALSE)</f>
        <v>1</v>
      </c>
      <c r="G2587" s="144">
        <f>VLOOKUP($A2587,'2'!$X:$AB,4,FALSE)</f>
        <v>0.38</v>
      </c>
      <c r="H2587" s="343" t="str">
        <f>VLOOKUP($A2587,'2'!$X:$AB,5,FALSE)</f>
        <v>No</v>
      </c>
    </row>
    <row r="2588" spans="1:8" s="144" customFormat="1" ht="15">
      <c r="A2588" s="342">
        <v>2591</v>
      </c>
      <c r="B2588" s="144" t="s">
        <v>8123</v>
      </c>
      <c r="C2588" s="144" t="s">
        <v>8124</v>
      </c>
      <c r="D2588" s="144" t="s">
        <v>8122</v>
      </c>
      <c r="E2588" s="144" t="str">
        <f>VLOOKUP(A2588,'2'!$X:$AB,2,FALSE)</f>
        <v>Within an hour</v>
      </c>
      <c r="F2588" s="144">
        <f>VLOOKUP($A2588,'2'!$X:$AB,3,FALSE)</f>
        <v>1</v>
      </c>
      <c r="G2588" s="144">
        <f>VLOOKUP($A2588,'2'!$X:$AB,4,FALSE)</f>
        <v>1</v>
      </c>
      <c r="H2588" s="343" t="str">
        <f>VLOOKUP($A2588,'2'!$X:$AB,5,FALSE)</f>
        <v>No</v>
      </c>
    </row>
    <row r="2589" spans="1:8" s="144" customFormat="1" ht="15">
      <c r="A2589" s="342">
        <v>2592</v>
      </c>
      <c r="B2589" s="144" t="s">
        <v>8125</v>
      </c>
      <c r="C2589" s="144" t="s">
        <v>8126</v>
      </c>
      <c r="D2589" s="144" t="s">
        <v>8122</v>
      </c>
      <c r="E2589" s="144" t="str">
        <f>VLOOKUP(A2589,'2'!$X:$AB,2,FALSE)</f>
        <v>Within an hour</v>
      </c>
      <c r="F2589" s="144">
        <f>VLOOKUP($A2589,'2'!$X:$AB,3,FALSE)</f>
        <v>1</v>
      </c>
      <c r="G2589" s="144">
        <f>VLOOKUP($A2589,'2'!$X:$AB,4,FALSE)</f>
        <v>1</v>
      </c>
      <c r="H2589" s="343" t="str">
        <f>VLOOKUP($A2589,'2'!$X:$AB,5,FALSE)</f>
        <v>No</v>
      </c>
    </row>
    <row r="2590" spans="1:8" s="144" customFormat="1" ht="15">
      <c r="A2590" s="342">
        <v>2593</v>
      </c>
      <c r="B2590" s="144" t="s">
        <v>8127</v>
      </c>
      <c r="C2590" s="144" t="s">
        <v>8128</v>
      </c>
      <c r="D2590" s="144" t="s">
        <v>8129</v>
      </c>
      <c r="E2590" s="144" t="str">
        <f>VLOOKUP(A2590,'2'!$X:$AB,2,FALSE)</f>
        <v>Within an hour</v>
      </c>
      <c r="F2590" s="144">
        <f>VLOOKUP($A2590,'2'!$X:$AB,3,FALSE)</f>
        <v>1</v>
      </c>
      <c r="G2590" s="144">
        <f>VLOOKUP($A2590,'2'!$X:$AB,4,FALSE)</f>
        <v>0.9</v>
      </c>
      <c r="H2590" s="343" t="str">
        <f>VLOOKUP($A2590,'2'!$X:$AB,5,FALSE)</f>
        <v>No</v>
      </c>
    </row>
    <row r="2591" spans="1:8" s="144" customFormat="1" ht="15">
      <c r="A2591" s="342">
        <v>2594</v>
      </c>
      <c r="B2591" s="144" t="s">
        <v>8130</v>
      </c>
      <c r="C2591" s="144" t="s">
        <v>8131</v>
      </c>
      <c r="D2591" s="144" t="s">
        <v>8129</v>
      </c>
      <c r="E2591" s="144" t="str">
        <f>VLOOKUP(A2591,'2'!$X:$AB,2,FALSE)</f>
        <v>A few days or more</v>
      </c>
      <c r="F2591" s="144">
        <f>VLOOKUP($A2591,'2'!$X:$AB,3,FALSE)</f>
        <v>0</v>
      </c>
      <c r="G2591" s="144">
        <f>VLOOKUP($A2591,'2'!$X:$AB,4,FALSE)</f>
        <v>0.88</v>
      </c>
      <c r="H2591" s="343" t="str">
        <f>VLOOKUP($A2591,'2'!$X:$AB,5,FALSE)</f>
        <v>No</v>
      </c>
    </row>
    <row r="2592" spans="1:8" s="144" customFormat="1" ht="15">
      <c r="A2592" s="342">
        <v>2595</v>
      </c>
      <c r="B2592" s="144" t="s">
        <v>8132</v>
      </c>
      <c r="C2592" s="144" t="s">
        <v>8133</v>
      </c>
      <c r="D2592" s="144" t="s">
        <v>8134</v>
      </c>
      <c r="E2592" s="144">
        <f>VLOOKUP(A2592,'2'!$X:$AB,2,FALSE)</f>
        <v>0</v>
      </c>
      <c r="F2592" s="144">
        <f>VLOOKUP($A2592,'2'!$X:$AB,3,FALSE)</f>
        <v>0</v>
      </c>
      <c r="G2592" s="144">
        <f>VLOOKUP($A2592,'2'!$X:$AB,4,FALSE)</f>
        <v>0</v>
      </c>
      <c r="H2592" s="343">
        <f>VLOOKUP($A2592,'2'!$X:$AB,5,FALSE)</f>
        <v>0</v>
      </c>
    </row>
    <row r="2593" spans="1:8" s="144" customFormat="1" ht="15">
      <c r="A2593" s="342">
        <v>2596</v>
      </c>
      <c r="B2593" s="144" t="s">
        <v>8135</v>
      </c>
      <c r="C2593" s="144" t="s">
        <v>8136</v>
      </c>
      <c r="D2593" s="144" t="s">
        <v>8134</v>
      </c>
      <c r="E2593" s="144">
        <f>VLOOKUP(A2593,'2'!$X:$AB,2,FALSE)</f>
        <v>0</v>
      </c>
      <c r="F2593" s="144">
        <f>VLOOKUP($A2593,'2'!$X:$AB,3,FALSE)</f>
        <v>0</v>
      </c>
      <c r="G2593" s="144">
        <f>VLOOKUP($A2593,'2'!$X:$AB,4,FALSE)</f>
        <v>0</v>
      </c>
      <c r="H2593" s="343">
        <f>VLOOKUP($A2593,'2'!$X:$AB,5,FALSE)</f>
        <v>0</v>
      </c>
    </row>
    <row r="2594" spans="1:8" s="144" customFormat="1" ht="15">
      <c r="A2594" s="342">
        <v>2597</v>
      </c>
      <c r="B2594" s="144" t="s">
        <v>8137</v>
      </c>
      <c r="C2594" s="144" t="s">
        <v>8138</v>
      </c>
      <c r="D2594" s="144" t="s">
        <v>8139</v>
      </c>
      <c r="E2594" s="144">
        <f>VLOOKUP(A2594,'2'!$X:$AB,2,FALSE)</f>
        <v>0</v>
      </c>
      <c r="F2594" s="144">
        <f>VLOOKUP($A2594,'2'!$X:$AB,3,FALSE)</f>
        <v>0</v>
      </c>
      <c r="G2594" s="144">
        <f>VLOOKUP($A2594,'2'!$X:$AB,4,FALSE)</f>
        <v>0</v>
      </c>
      <c r="H2594" s="343">
        <f>VLOOKUP($A2594,'2'!$X:$AB,5,FALSE)</f>
        <v>0</v>
      </c>
    </row>
    <row r="2595" spans="1:8" s="144" customFormat="1" ht="15">
      <c r="A2595" s="342">
        <v>2598</v>
      </c>
      <c r="B2595" s="144" t="s">
        <v>8140</v>
      </c>
      <c r="C2595" s="144" t="s">
        <v>8141</v>
      </c>
      <c r="D2595" s="144" t="s">
        <v>8142</v>
      </c>
      <c r="E2595" s="144" t="str">
        <f>VLOOKUP(A2595,'2'!$X:$AB,2,FALSE)</f>
        <v>Within a day</v>
      </c>
      <c r="F2595" s="144">
        <f>VLOOKUP($A2595,'2'!$X:$AB,3,FALSE)</f>
        <v>1</v>
      </c>
      <c r="G2595" s="144">
        <f>VLOOKUP($A2595,'2'!$X:$AB,4,FALSE)</f>
        <v>1</v>
      </c>
      <c r="H2595" s="343" t="str">
        <f>VLOOKUP($A2595,'2'!$X:$AB,5,FALSE)</f>
        <v>Yes</v>
      </c>
    </row>
    <row r="2596" spans="1:8" s="144" customFormat="1" ht="15">
      <c r="A2596" s="342">
        <v>2599</v>
      </c>
      <c r="B2596" s="144" t="s">
        <v>8143</v>
      </c>
      <c r="C2596" s="144" t="s">
        <v>8144</v>
      </c>
      <c r="D2596" s="144" t="s">
        <v>8142</v>
      </c>
      <c r="E2596" s="144" t="str">
        <f>VLOOKUP(A2596,'2'!$X:$AB,2,FALSE)</f>
        <v>Within an hour</v>
      </c>
      <c r="F2596" s="144">
        <f>VLOOKUP($A2596,'2'!$X:$AB,3,FALSE)</f>
        <v>1</v>
      </c>
      <c r="G2596" s="144">
        <f>VLOOKUP($A2596,'2'!$X:$AB,4,FALSE)</f>
        <v>1</v>
      </c>
      <c r="H2596" s="343" t="str">
        <f>VLOOKUP($A2596,'2'!$X:$AB,5,FALSE)</f>
        <v>No</v>
      </c>
    </row>
    <row r="2597" spans="1:8" s="144" customFormat="1" ht="15">
      <c r="A2597" s="342">
        <v>2600</v>
      </c>
      <c r="B2597" s="144" t="s">
        <v>8145</v>
      </c>
      <c r="C2597" s="144" t="s">
        <v>8146</v>
      </c>
      <c r="D2597" s="144" t="s">
        <v>8147</v>
      </c>
      <c r="E2597" s="144">
        <f>VLOOKUP(A2597,'2'!$X:$AB,2,FALSE)</f>
        <v>0</v>
      </c>
      <c r="F2597" s="144">
        <f>VLOOKUP($A2597,'2'!$X:$AB,3,FALSE)</f>
        <v>0</v>
      </c>
      <c r="G2597" s="144">
        <f>VLOOKUP($A2597,'2'!$X:$AB,4,FALSE)</f>
        <v>0</v>
      </c>
      <c r="H2597" s="343">
        <f>VLOOKUP($A2597,'2'!$X:$AB,5,FALSE)</f>
        <v>0</v>
      </c>
    </row>
    <row r="2598" spans="1:8" s="144" customFormat="1" ht="15">
      <c r="A2598" s="342">
        <v>2601</v>
      </c>
      <c r="B2598" s="144" t="s">
        <v>8148</v>
      </c>
      <c r="C2598" s="144" t="s">
        <v>8149</v>
      </c>
      <c r="D2598" s="144" t="s">
        <v>8150</v>
      </c>
      <c r="E2598" s="144">
        <f>VLOOKUP(A2598,'2'!$X:$AB,2,FALSE)</f>
        <v>0</v>
      </c>
      <c r="F2598" s="144">
        <f>VLOOKUP($A2598,'2'!$X:$AB,3,FALSE)</f>
        <v>0</v>
      </c>
      <c r="G2598" s="144">
        <f>VLOOKUP($A2598,'2'!$X:$AB,4,FALSE)</f>
        <v>0</v>
      </c>
      <c r="H2598" s="343">
        <f>VLOOKUP($A2598,'2'!$X:$AB,5,FALSE)</f>
        <v>0</v>
      </c>
    </row>
    <row r="2599" spans="1:8" s="144" customFormat="1" ht="15">
      <c r="A2599" s="342">
        <v>2602</v>
      </c>
      <c r="B2599" s="144" t="s">
        <v>8151</v>
      </c>
      <c r="C2599" s="144" t="s">
        <v>8152</v>
      </c>
      <c r="D2599" s="144" t="s">
        <v>8150</v>
      </c>
      <c r="E2599" s="144" t="str">
        <f>VLOOKUP(A2599,'2'!$X:$AB,2,FALSE)</f>
        <v>Within an hour</v>
      </c>
      <c r="F2599" s="144">
        <f>VLOOKUP($A2599,'2'!$X:$AB,3,FALSE)</f>
        <v>1</v>
      </c>
      <c r="G2599" s="144">
        <f>VLOOKUP($A2599,'2'!$X:$AB,4,FALSE)</f>
        <v>0.86</v>
      </c>
      <c r="H2599" s="343" t="str">
        <f>VLOOKUP($A2599,'2'!$X:$AB,5,FALSE)</f>
        <v>No</v>
      </c>
    </row>
    <row r="2600" spans="1:8" s="144" customFormat="1" ht="15">
      <c r="A2600" s="342">
        <v>2603</v>
      </c>
      <c r="B2600" s="144" t="s">
        <v>8153</v>
      </c>
      <c r="C2600" s="144" t="s">
        <v>8154</v>
      </c>
      <c r="D2600" s="144" t="s">
        <v>8155</v>
      </c>
      <c r="E2600" s="144" t="str">
        <f>VLOOKUP(A2600,'2'!$X:$AB,2,FALSE)</f>
        <v>Within a day</v>
      </c>
      <c r="F2600" s="144">
        <f>VLOOKUP($A2600,'2'!$X:$AB,3,FALSE)</f>
        <v>0.56000000000000005</v>
      </c>
      <c r="G2600" s="144">
        <f>VLOOKUP($A2600,'2'!$X:$AB,4,FALSE)</f>
        <v>0.63</v>
      </c>
      <c r="H2600" s="343" t="str">
        <f>VLOOKUP($A2600,'2'!$X:$AB,5,FALSE)</f>
        <v>No</v>
      </c>
    </row>
    <row r="2601" spans="1:8" s="144" customFormat="1" ht="15">
      <c r="A2601" s="342">
        <v>2604</v>
      </c>
      <c r="B2601" s="144" t="s">
        <v>8156</v>
      </c>
      <c r="C2601" s="144" t="s">
        <v>8157</v>
      </c>
      <c r="D2601" s="144" t="s">
        <v>8155</v>
      </c>
      <c r="E2601" s="144">
        <f>VLOOKUP(A2601,'2'!$X:$AB,2,FALSE)</f>
        <v>0</v>
      </c>
      <c r="F2601" s="144">
        <f>VLOOKUP($A2601,'2'!$X:$AB,3,FALSE)</f>
        <v>0</v>
      </c>
      <c r="G2601" s="144">
        <f>VLOOKUP($A2601,'2'!$X:$AB,4,FALSE)</f>
        <v>0</v>
      </c>
      <c r="H2601" s="343">
        <f>VLOOKUP($A2601,'2'!$X:$AB,5,FALSE)</f>
        <v>0</v>
      </c>
    </row>
    <row r="2602" spans="1:8" s="144" customFormat="1" ht="15">
      <c r="A2602" s="342">
        <v>2605</v>
      </c>
      <c r="B2602" s="144" t="s">
        <v>8158</v>
      </c>
      <c r="C2602" s="144" t="s">
        <v>8159</v>
      </c>
      <c r="D2602" s="144" t="s">
        <v>8155</v>
      </c>
      <c r="E2602" s="144" t="str">
        <f>VLOOKUP(A2602,'2'!$X:$AB,2,FALSE)</f>
        <v>Within an hour</v>
      </c>
      <c r="F2602" s="144">
        <f>VLOOKUP($A2602,'2'!$X:$AB,3,FALSE)</f>
        <v>1</v>
      </c>
      <c r="G2602" s="144">
        <f>VLOOKUP($A2602,'2'!$X:$AB,4,FALSE)</f>
        <v>0.93</v>
      </c>
      <c r="H2602" s="343" t="str">
        <f>VLOOKUP($A2602,'2'!$X:$AB,5,FALSE)</f>
        <v>No</v>
      </c>
    </row>
    <row r="2603" spans="1:8" s="144" customFormat="1" ht="15">
      <c r="A2603" s="342">
        <v>2606</v>
      </c>
      <c r="B2603" s="144" t="s">
        <v>8160</v>
      </c>
      <c r="C2603" s="144" t="s">
        <v>8161</v>
      </c>
      <c r="D2603" s="144" t="s">
        <v>8162</v>
      </c>
      <c r="E2603" s="144" t="str">
        <f>VLOOKUP(A2603,'2'!$X:$AB,2,FALSE)</f>
        <v>Within a few hours</v>
      </c>
      <c r="F2603" s="144">
        <f>VLOOKUP($A2603,'2'!$X:$AB,3,FALSE)</f>
        <v>1</v>
      </c>
      <c r="G2603" s="144">
        <f>VLOOKUP($A2603,'2'!$X:$AB,4,FALSE)</f>
        <v>0.79</v>
      </c>
      <c r="H2603" s="343" t="str">
        <f>VLOOKUP($A2603,'2'!$X:$AB,5,FALSE)</f>
        <v>Yes</v>
      </c>
    </row>
    <row r="2604" spans="1:8" s="144" customFormat="1" ht="15">
      <c r="A2604" s="342">
        <v>2607</v>
      </c>
      <c r="B2604" s="144" t="s">
        <v>8163</v>
      </c>
      <c r="C2604" s="144" t="s">
        <v>8164</v>
      </c>
      <c r="D2604" s="144" t="s">
        <v>8162</v>
      </c>
      <c r="E2604" s="144">
        <f>VLOOKUP(A2604,'2'!$X:$AB,2,FALSE)</f>
        <v>0</v>
      </c>
      <c r="F2604" s="144">
        <f>VLOOKUP($A2604,'2'!$X:$AB,3,FALSE)</f>
        <v>0</v>
      </c>
      <c r="G2604" s="144">
        <f>VLOOKUP($A2604,'2'!$X:$AB,4,FALSE)</f>
        <v>0</v>
      </c>
      <c r="H2604" s="343">
        <f>VLOOKUP($A2604,'2'!$X:$AB,5,FALSE)</f>
        <v>0</v>
      </c>
    </row>
    <row r="2605" spans="1:8" s="144" customFormat="1" ht="15">
      <c r="A2605" s="342">
        <v>2608</v>
      </c>
      <c r="B2605" s="144" t="s">
        <v>8165</v>
      </c>
      <c r="C2605" s="144" t="s">
        <v>8166</v>
      </c>
      <c r="D2605" s="144" t="s">
        <v>8167</v>
      </c>
      <c r="E2605" s="144" t="str">
        <f>VLOOKUP(A2605,'2'!$X:$AB,2,FALSE)</f>
        <v>Within an hour</v>
      </c>
      <c r="F2605" s="144">
        <f>VLOOKUP($A2605,'2'!$X:$AB,3,FALSE)</f>
        <v>1</v>
      </c>
      <c r="G2605" s="144">
        <f>VLOOKUP($A2605,'2'!$X:$AB,4,FALSE)</f>
        <v>0.89</v>
      </c>
      <c r="H2605" s="343" t="str">
        <f>VLOOKUP($A2605,'2'!$X:$AB,5,FALSE)</f>
        <v>No</v>
      </c>
    </row>
    <row r="2606" spans="1:8" s="144" customFormat="1" ht="15">
      <c r="A2606" s="342">
        <v>2609</v>
      </c>
      <c r="B2606" s="144" t="s">
        <v>8168</v>
      </c>
      <c r="C2606" s="144" t="s">
        <v>8169</v>
      </c>
      <c r="D2606" s="144" t="s">
        <v>8167</v>
      </c>
      <c r="E2606" s="144" t="str">
        <f>VLOOKUP(A2606,'2'!$X:$AB,2,FALSE)</f>
        <v>Within a few hours</v>
      </c>
      <c r="F2606" s="144">
        <f>VLOOKUP($A2606,'2'!$X:$AB,3,FALSE)</f>
        <v>1</v>
      </c>
      <c r="G2606" s="144">
        <f>VLOOKUP($A2606,'2'!$X:$AB,4,FALSE)</f>
        <v>0.77</v>
      </c>
      <c r="H2606" s="343" t="str">
        <f>VLOOKUP($A2606,'2'!$X:$AB,5,FALSE)</f>
        <v>No</v>
      </c>
    </row>
    <row r="2607" spans="1:8" s="144" customFormat="1" ht="15">
      <c r="A2607" s="342">
        <v>2610</v>
      </c>
      <c r="B2607" s="144" t="s">
        <v>8170</v>
      </c>
      <c r="C2607" s="144" t="s">
        <v>8171</v>
      </c>
      <c r="D2607" s="144" t="s">
        <v>8172</v>
      </c>
      <c r="E2607" s="144" t="str">
        <f>VLOOKUP(A2607,'2'!$X:$AB,2,FALSE)</f>
        <v>Within a day</v>
      </c>
      <c r="F2607" s="144">
        <f>VLOOKUP($A2607,'2'!$X:$AB,3,FALSE)</f>
        <v>0.61</v>
      </c>
      <c r="G2607" s="144">
        <f>VLOOKUP($A2607,'2'!$X:$AB,4,FALSE)</f>
        <v>0.99</v>
      </c>
      <c r="H2607" s="343" t="str">
        <f>VLOOKUP($A2607,'2'!$X:$AB,5,FALSE)</f>
        <v>No</v>
      </c>
    </row>
    <row r="2608" spans="1:8" s="144" customFormat="1" ht="15">
      <c r="A2608" s="342">
        <v>2611</v>
      </c>
      <c r="B2608" s="144" t="s">
        <v>8173</v>
      </c>
      <c r="C2608" s="144" t="s">
        <v>8174</v>
      </c>
      <c r="D2608" s="144" t="s">
        <v>8172</v>
      </c>
      <c r="E2608" s="144">
        <f>VLOOKUP(A2608,'2'!$X:$AB,2,FALSE)</f>
        <v>0</v>
      </c>
      <c r="F2608" s="144">
        <f>VLOOKUP($A2608,'2'!$X:$AB,3,FALSE)</f>
        <v>0</v>
      </c>
      <c r="G2608" s="144">
        <f>VLOOKUP($A2608,'2'!$X:$AB,4,FALSE)</f>
        <v>0</v>
      </c>
      <c r="H2608" s="343">
        <f>VLOOKUP($A2608,'2'!$X:$AB,5,FALSE)</f>
        <v>0</v>
      </c>
    </row>
    <row r="2609" spans="1:8" s="144" customFormat="1" ht="15">
      <c r="A2609" s="342">
        <v>2612</v>
      </c>
      <c r="B2609" s="144" t="s">
        <v>8175</v>
      </c>
      <c r="C2609" s="144" t="s">
        <v>8176</v>
      </c>
      <c r="D2609" s="144" t="s">
        <v>8177</v>
      </c>
      <c r="E2609" s="144">
        <f>VLOOKUP(A2609,'2'!$X:$AB,2,FALSE)</f>
        <v>0</v>
      </c>
      <c r="F2609" s="144">
        <f>VLOOKUP($A2609,'2'!$X:$AB,3,FALSE)</f>
        <v>0</v>
      </c>
      <c r="G2609" s="144">
        <f>VLOOKUP($A2609,'2'!$X:$AB,4,FALSE)</f>
        <v>0</v>
      </c>
      <c r="H2609" s="343">
        <f>VLOOKUP($A2609,'2'!$X:$AB,5,FALSE)</f>
        <v>0</v>
      </c>
    </row>
    <row r="2610" spans="1:8" s="144" customFormat="1" ht="15">
      <c r="A2610" s="342">
        <v>2613</v>
      </c>
      <c r="B2610" s="144" t="s">
        <v>8178</v>
      </c>
      <c r="C2610" s="144" t="s">
        <v>8179</v>
      </c>
      <c r="D2610" s="144" t="s">
        <v>8180</v>
      </c>
      <c r="E2610" s="144">
        <f>VLOOKUP(A2610,'2'!$X:$AB,2,FALSE)</f>
        <v>0</v>
      </c>
      <c r="F2610" s="144">
        <f>VLOOKUP($A2610,'2'!$X:$AB,3,FALSE)</f>
        <v>0</v>
      </c>
      <c r="G2610" s="144">
        <f>VLOOKUP($A2610,'2'!$X:$AB,4,FALSE)</f>
        <v>0</v>
      </c>
      <c r="H2610" s="343">
        <f>VLOOKUP($A2610,'2'!$X:$AB,5,FALSE)</f>
        <v>0</v>
      </c>
    </row>
    <row r="2611" spans="1:8" s="144" customFormat="1" ht="15">
      <c r="A2611" s="342">
        <v>2614</v>
      </c>
      <c r="B2611" s="144" t="s">
        <v>8181</v>
      </c>
      <c r="C2611" s="144" t="s">
        <v>8182</v>
      </c>
      <c r="D2611" s="144" t="s">
        <v>8180</v>
      </c>
      <c r="E2611" s="144" t="str">
        <f>VLOOKUP(A2611,'2'!$X:$AB,2,FALSE)</f>
        <v>Within a day</v>
      </c>
      <c r="F2611" s="144">
        <f>VLOOKUP($A2611,'2'!$X:$AB,3,FALSE)</f>
        <v>0.88</v>
      </c>
      <c r="G2611" s="144">
        <f>VLOOKUP($A2611,'2'!$X:$AB,4,FALSE)</f>
        <v>0.99</v>
      </c>
      <c r="H2611" s="343" t="str">
        <f>VLOOKUP($A2611,'2'!$X:$AB,5,FALSE)</f>
        <v>No</v>
      </c>
    </row>
    <row r="2612" spans="1:8" s="144" customFormat="1" ht="15">
      <c r="A2612" s="342">
        <v>2615</v>
      </c>
      <c r="B2612" s="144" t="s">
        <v>8183</v>
      </c>
      <c r="C2612" s="144" t="s">
        <v>8184</v>
      </c>
      <c r="D2612" s="144" t="s">
        <v>8180</v>
      </c>
      <c r="E2612" s="144">
        <f>VLOOKUP(A2612,'2'!$X:$AB,2,FALSE)</f>
        <v>0</v>
      </c>
      <c r="F2612" s="144">
        <f>VLOOKUP($A2612,'2'!$X:$AB,3,FALSE)</f>
        <v>0</v>
      </c>
      <c r="G2612" s="144">
        <f>VLOOKUP($A2612,'2'!$X:$AB,4,FALSE)</f>
        <v>0</v>
      </c>
      <c r="H2612" s="343">
        <f>VLOOKUP($A2612,'2'!$X:$AB,5,FALSE)</f>
        <v>0</v>
      </c>
    </row>
    <row r="2613" spans="1:8" s="144" customFormat="1" ht="15">
      <c r="A2613" s="342">
        <v>2616</v>
      </c>
      <c r="B2613" s="144" t="s">
        <v>8185</v>
      </c>
      <c r="C2613" s="144" t="s">
        <v>8186</v>
      </c>
      <c r="D2613" s="144" t="s">
        <v>8180</v>
      </c>
      <c r="E2613" s="144" t="str">
        <f>VLOOKUP(A2613,'2'!$X:$AB,2,FALSE)</f>
        <v>A few days or more</v>
      </c>
      <c r="F2613" s="144">
        <f>VLOOKUP($A2613,'2'!$X:$AB,3,FALSE)</f>
        <v>0</v>
      </c>
      <c r="G2613" s="144">
        <f>VLOOKUP($A2613,'2'!$X:$AB,4,FALSE)</f>
        <v>0.46</v>
      </c>
      <c r="H2613" s="343" t="str">
        <f>VLOOKUP($A2613,'2'!$X:$AB,5,FALSE)</f>
        <v>No</v>
      </c>
    </row>
    <row r="2614" spans="1:8" s="144" customFormat="1" ht="15">
      <c r="A2614" s="342">
        <v>2617</v>
      </c>
      <c r="B2614" s="144" t="s">
        <v>8187</v>
      </c>
      <c r="C2614" s="144" t="s">
        <v>8188</v>
      </c>
      <c r="D2614" s="144" t="s">
        <v>8180</v>
      </c>
      <c r="E2614" s="144">
        <f>VLOOKUP(A2614,'2'!$X:$AB,2,FALSE)</f>
        <v>0</v>
      </c>
      <c r="F2614" s="144">
        <f>VLOOKUP($A2614,'2'!$X:$AB,3,FALSE)</f>
        <v>0</v>
      </c>
      <c r="G2614" s="144">
        <f>VLOOKUP($A2614,'2'!$X:$AB,4,FALSE)</f>
        <v>0</v>
      </c>
      <c r="H2614" s="343">
        <f>VLOOKUP($A2614,'2'!$X:$AB,5,FALSE)</f>
        <v>0</v>
      </c>
    </row>
    <row r="2615" spans="1:8" s="144" customFormat="1" ht="15">
      <c r="A2615" s="342">
        <v>2618</v>
      </c>
      <c r="B2615" s="144" t="s">
        <v>8189</v>
      </c>
      <c r="C2615" s="144" t="s">
        <v>8190</v>
      </c>
      <c r="D2615" s="144" t="s">
        <v>8191</v>
      </c>
      <c r="E2615" s="144" t="str">
        <f>VLOOKUP(A2615,'2'!$X:$AB,2,FALSE)</f>
        <v>Within an hour</v>
      </c>
      <c r="F2615" s="144">
        <f>VLOOKUP($A2615,'2'!$X:$AB,3,FALSE)</f>
        <v>1</v>
      </c>
      <c r="G2615" s="144">
        <f>VLOOKUP($A2615,'2'!$X:$AB,4,FALSE)</f>
        <v>1</v>
      </c>
      <c r="H2615" s="343" t="str">
        <f>VLOOKUP($A2615,'2'!$X:$AB,5,FALSE)</f>
        <v>Yes</v>
      </c>
    </row>
    <row r="2616" spans="1:8" s="144" customFormat="1" ht="15">
      <c r="A2616" s="342">
        <v>2619</v>
      </c>
      <c r="B2616" s="144" t="s">
        <v>8192</v>
      </c>
      <c r="C2616" s="144" t="s">
        <v>8193</v>
      </c>
      <c r="D2616" s="144" t="s">
        <v>8194</v>
      </c>
      <c r="E2616" s="144" t="str">
        <f>VLOOKUP(A2616,'2'!$X:$AB,2,FALSE)</f>
        <v>Within an hour</v>
      </c>
      <c r="F2616" s="144">
        <f>VLOOKUP($A2616,'2'!$X:$AB,3,FALSE)</f>
        <v>1</v>
      </c>
      <c r="G2616" s="144">
        <f>VLOOKUP($A2616,'2'!$X:$AB,4,FALSE)</f>
        <v>0.63</v>
      </c>
      <c r="H2616" s="343" t="str">
        <f>VLOOKUP($A2616,'2'!$X:$AB,5,FALSE)</f>
        <v>No</v>
      </c>
    </row>
    <row r="2617" spans="1:8" s="144" customFormat="1" ht="15">
      <c r="A2617" s="342">
        <v>2620</v>
      </c>
      <c r="B2617" s="144" t="s">
        <v>8195</v>
      </c>
      <c r="C2617" s="144" t="s">
        <v>8196</v>
      </c>
      <c r="D2617" s="144" t="s">
        <v>8194</v>
      </c>
      <c r="E2617" s="144" t="str">
        <f>VLOOKUP(A2617,'2'!$X:$AB,2,FALSE)</f>
        <v>A few days or more</v>
      </c>
      <c r="F2617" s="144">
        <f>VLOOKUP($A2617,'2'!$X:$AB,3,FALSE)</f>
        <v>0</v>
      </c>
      <c r="G2617" s="144">
        <f>VLOOKUP($A2617,'2'!$X:$AB,4,FALSE)</f>
        <v>0.73</v>
      </c>
      <c r="H2617" s="343" t="str">
        <f>VLOOKUP($A2617,'2'!$X:$AB,5,FALSE)</f>
        <v>Yes</v>
      </c>
    </row>
    <row r="2618" spans="1:8" s="144" customFormat="1" ht="15">
      <c r="A2618" s="342">
        <v>2621</v>
      </c>
      <c r="B2618" s="144" t="s">
        <v>8197</v>
      </c>
      <c r="C2618" s="144" t="s">
        <v>8198</v>
      </c>
      <c r="D2618" s="144" t="s">
        <v>8199</v>
      </c>
      <c r="E2618" s="144" t="str">
        <f>VLOOKUP(A2618,'2'!$X:$AB,2,FALSE)</f>
        <v>Within an hour</v>
      </c>
      <c r="F2618" s="144">
        <f>VLOOKUP($A2618,'2'!$X:$AB,3,FALSE)</f>
        <v>1</v>
      </c>
      <c r="G2618" s="144">
        <f>VLOOKUP($A2618,'2'!$X:$AB,4,FALSE)</f>
        <v>1</v>
      </c>
      <c r="H2618" s="343" t="str">
        <f>VLOOKUP($A2618,'2'!$X:$AB,5,FALSE)</f>
        <v>No</v>
      </c>
    </row>
    <row r="2619" spans="1:8" s="144" customFormat="1" ht="15">
      <c r="A2619" s="342">
        <v>2622</v>
      </c>
      <c r="B2619" s="144" t="s">
        <v>8200</v>
      </c>
      <c r="C2619" s="144" t="s">
        <v>8201</v>
      </c>
      <c r="D2619" s="144" t="s">
        <v>8199</v>
      </c>
      <c r="E2619" s="144" t="str">
        <f>VLOOKUP(A2619,'2'!$X:$AB,2,FALSE)</f>
        <v>Within a day</v>
      </c>
      <c r="F2619" s="144">
        <f>VLOOKUP($A2619,'2'!$X:$AB,3,FALSE)</f>
        <v>1</v>
      </c>
      <c r="G2619" s="144">
        <f>VLOOKUP($A2619,'2'!$X:$AB,4,FALSE)</f>
        <v>1</v>
      </c>
      <c r="H2619" s="343" t="str">
        <f>VLOOKUP($A2619,'2'!$X:$AB,5,FALSE)</f>
        <v>Yes</v>
      </c>
    </row>
    <row r="2620" spans="1:8" s="144" customFormat="1" ht="15">
      <c r="A2620" s="342">
        <v>2623</v>
      </c>
      <c r="B2620" s="144" t="s">
        <v>8202</v>
      </c>
      <c r="C2620" s="144" t="s">
        <v>8203</v>
      </c>
      <c r="D2620" s="144" t="s">
        <v>8199</v>
      </c>
      <c r="E2620" s="144" t="str">
        <f>VLOOKUP(A2620,'2'!$X:$AB,2,FALSE)</f>
        <v>Within a few hours</v>
      </c>
      <c r="F2620" s="144">
        <f>VLOOKUP($A2620,'2'!$X:$AB,3,FALSE)</f>
        <v>0.94</v>
      </c>
      <c r="G2620" s="144">
        <f>VLOOKUP($A2620,'2'!$X:$AB,4,FALSE)</f>
        <v>0.77</v>
      </c>
      <c r="H2620" s="343" t="str">
        <f>VLOOKUP($A2620,'2'!$X:$AB,5,FALSE)</f>
        <v>No</v>
      </c>
    </row>
    <row r="2621" spans="1:8" s="144" customFormat="1" ht="15">
      <c r="A2621" s="342">
        <v>2624</v>
      </c>
      <c r="B2621" s="144" t="s">
        <v>8204</v>
      </c>
      <c r="C2621" s="144" t="s">
        <v>8205</v>
      </c>
      <c r="D2621" s="144" t="s">
        <v>8199</v>
      </c>
      <c r="E2621" s="144" t="str">
        <f>VLOOKUP(A2621,'2'!$X:$AB,2,FALSE)</f>
        <v>Within an hour</v>
      </c>
      <c r="F2621" s="144">
        <f>VLOOKUP($A2621,'2'!$X:$AB,3,FALSE)</f>
        <v>1</v>
      </c>
      <c r="G2621" s="144">
        <f>VLOOKUP($A2621,'2'!$X:$AB,4,FALSE)</f>
        <v>0.96</v>
      </c>
      <c r="H2621" s="343" t="str">
        <f>VLOOKUP($A2621,'2'!$X:$AB,5,FALSE)</f>
        <v>Yes</v>
      </c>
    </row>
    <row r="2622" spans="1:8" s="144" customFormat="1" ht="15">
      <c r="A2622" s="342">
        <v>2625</v>
      </c>
      <c r="B2622" s="144" t="s">
        <v>8206</v>
      </c>
      <c r="C2622" s="144" t="s">
        <v>8207</v>
      </c>
      <c r="D2622" s="144" t="s">
        <v>8208</v>
      </c>
      <c r="E2622" s="144">
        <f>VLOOKUP(A2622,'2'!$X:$AB,2,FALSE)</f>
        <v>0</v>
      </c>
      <c r="F2622" s="144">
        <f>VLOOKUP($A2622,'2'!$X:$AB,3,FALSE)</f>
        <v>0</v>
      </c>
      <c r="G2622" s="144">
        <f>VLOOKUP($A2622,'2'!$X:$AB,4,FALSE)</f>
        <v>0</v>
      </c>
      <c r="H2622" s="343">
        <f>VLOOKUP($A2622,'2'!$X:$AB,5,FALSE)</f>
        <v>0</v>
      </c>
    </row>
    <row r="2623" spans="1:8" s="144" customFormat="1" ht="15">
      <c r="A2623" s="342">
        <v>2626</v>
      </c>
      <c r="B2623" s="144" t="s">
        <v>8209</v>
      </c>
      <c r="C2623" s="144" t="s">
        <v>8210</v>
      </c>
      <c r="D2623" s="144" t="s">
        <v>8211</v>
      </c>
      <c r="E2623" s="144" t="str">
        <f>VLOOKUP(A2623,'2'!$X:$AB,2,FALSE)</f>
        <v>Within an hour</v>
      </c>
      <c r="F2623" s="144">
        <f>VLOOKUP($A2623,'2'!$X:$AB,3,FALSE)</f>
        <v>1</v>
      </c>
      <c r="G2623" s="144">
        <f>VLOOKUP($A2623,'2'!$X:$AB,4,FALSE)</f>
        <v>1</v>
      </c>
      <c r="H2623" s="343" t="str">
        <f>VLOOKUP($A2623,'2'!$X:$AB,5,FALSE)</f>
        <v>Yes</v>
      </c>
    </row>
    <row r="2624" spans="1:8" s="144" customFormat="1" ht="15">
      <c r="A2624" s="342">
        <v>2627</v>
      </c>
      <c r="B2624" s="144" t="s">
        <v>8212</v>
      </c>
      <c r="C2624" s="144" t="s">
        <v>8213</v>
      </c>
      <c r="D2624" s="144" t="s">
        <v>8211</v>
      </c>
      <c r="E2624" s="144" t="str">
        <f>VLOOKUP(A2624,'2'!$X:$AB,2,FALSE)</f>
        <v>Within an hour</v>
      </c>
      <c r="F2624" s="144">
        <f>VLOOKUP($A2624,'2'!$X:$AB,3,FALSE)</f>
        <v>1</v>
      </c>
      <c r="G2624" s="144">
        <f>VLOOKUP($A2624,'2'!$X:$AB,4,FALSE)</f>
        <v>0.99</v>
      </c>
      <c r="H2624" s="343" t="str">
        <f>VLOOKUP($A2624,'2'!$X:$AB,5,FALSE)</f>
        <v>Yes</v>
      </c>
    </row>
    <row r="2625" spans="1:8" s="144" customFormat="1" ht="15">
      <c r="A2625" s="342">
        <v>2628</v>
      </c>
      <c r="B2625" s="144" t="s">
        <v>8214</v>
      </c>
      <c r="C2625" s="144" t="s">
        <v>8215</v>
      </c>
      <c r="D2625" s="144" t="s">
        <v>8211</v>
      </c>
      <c r="E2625" s="144">
        <f>VLOOKUP(A2625,'2'!$X:$AB,2,FALSE)</f>
        <v>0</v>
      </c>
      <c r="F2625" s="144">
        <f>VLOOKUP($A2625,'2'!$X:$AB,3,FALSE)</f>
        <v>0</v>
      </c>
      <c r="G2625" s="144">
        <f>VLOOKUP($A2625,'2'!$X:$AB,4,FALSE)</f>
        <v>0</v>
      </c>
      <c r="H2625" s="343">
        <f>VLOOKUP($A2625,'2'!$X:$AB,5,FALSE)</f>
        <v>0</v>
      </c>
    </row>
    <row r="2626" spans="1:8" s="144" customFormat="1" ht="15">
      <c r="A2626" s="342">
        <v>2629</v>
      </c>
      <c r="B2626" s="144" t="s">
        <v>8216</v>
      </c>
      <c r="C2626" s="144" t="s">
        <v>8217</v>
      </c>
      <c r="D2626" s="144" t="s">
        <v>8218</v>
      </c>
      <c r="E2626" s="144" t="str">
        <f>VLOOKUP(A2626,'2'!$X:$AB,2,FALSE)</f>
        <v>Within an hour</v>
      </c>
      <c r="F2626" s="144">
        <f>VLOOKUP($A2626,'2'!$X:$AB,3,FALSE)</f>
        <v>0.92</v>
      </c>
      <c r="G2626" s="144">
        <f>VLOOKUP($A2626,'2'!$X:$AB,4,FALSE)</f>
        <v>0.85</v>
      </c>
      <c r="H2626" s="343" t="str">
        <f>VLOOKUP($A2626,'2'!$X:$AB,5,FALSE)</f>
        <v>Yes</v>
      </c>
    </row>
    <row r="2627" spans="1:8" s="144" customFormat="1" ht="15">
      <c r="A2627" s="342">
        <v>2630</v>
      </c>
      <c r="B2627" s="144" t="s">
        <v>8219</v>
      </c>
      <c r="C2627" s="144" t="s">
        <v>8220</v>
      </c>
      <c r="D2627" s="144" t="s">
        <v>8218</v>
      </c>
      <c r="E2627" s="144" t="str">
        <f>VLOOKUP(A2627,'2'!$X:$AB,2,FALSE)</f>
        <v>Within an hour</v>
      </c>
      <c r="F2627" s="144">
        <f>VLOOKUP($A2627,'2'!$X:$AB,3,FALSE)</f>
        <v>1</v>
      </c>
      <c r="G2627" s="144">
        <f>VLOOKUP($A2627,'2'!$X:$AB,4,FALSE)</f>
        <v>0.96</v>
      </c>
      <c r="H2627" s="343" t="str">
        <f>VLOOKUP($A2627,'2'!$X:$AB,5,FALSE)</f>
        <v>No</v>
      </c>
    </row>
    <row r="2628" spans="1:8" s="144" customFormat="1" ht="15">
      <c r="A2628" s="342">
        <v>2631</v>
      </c>
      <c r="B2628" s="144" t="s">
        <v>8221</v>
      </c>
      <c r="C2628" s="144" t="s">
        <v>8222</v>
      </c>
      <c r="D2628" s="144" t="s">
        <v>8223</v>
      </c>
      <c r="E2628" s="144" t="str">
        <f>VLOOKUP(A2628,'2'!$X:$AB,2,FALSE)</f>
        <v>Within an hour</v>
      </c>
      <c r="F2628" s="144">
        <f>VLOOKUP($A2628,'2'!$X:$AB,3,FALSE)</f>
        <v>1</v>
      </c>
      <c r="G2628" s="144">
        <f>VLOOKUP($A2628,'2'!$X:$AB,4,FALSE)</f>
        <v>1</v>
      </c>
      <c r="H2628" s="343" t="str">
        <f>VLOOKUP($A2628,'2'!$X:$AB,5,FALSE)</f>
        <v>Yes</v>
      </c>
    </row>
    <row r="2629" spans="1:8" s="144" customFormat="1" ht="15">
      <c r="A2629" s="342">
        <v>2632</v>
      </c>
      <c r="B2629" s="144" t="s">
        <v>8224</v>
      </c>
      <c r="C2629" s="144" t="s">
        <v>8225</v>
      </c>
      <c r="D2629" s="144" t="s">
        <v>8226</v>
      </c>
      <c r="E2629" s="144" t="str">
        <f>VLOOKUP(A2629,'2'!$X:$AB,2,FALSE)</f>
        <v>Within an hour</v>
      </c>
      <c r="F2629" s="144">
        <f>VLOOKUP($A2629,'2'!$X:$AB,3,FALSE)</f>
        <v>1</v>
      </c>
      <c r="G2629" s="144">
        <f>VLOOKUP($A2629,'2'!$X:$AB,4,FALSE)</f>
        <v>0.98</v>
      </c>
      <c r="H2629" s="343" t="str">
        <f>VLOOKUP($A2629,'2'!$X:$AB,5,FALSE)</f>
        <v>Yes</v>
      </c>
    </row>
    <row r="2630" spans="1:8" s="144" customFormat="1" ht="15">
      <c r="A2630" s="342">
        <v>2633</v>
      </c>
      <c r="B2630" s="144" t="s">
        <v>8227</v>
      </c>
      <c r="C2630" s="144" t="s">
        <v>8228</v>
      </c>
      <c r="D2630" s="144" t="s">
        <v>8226</v>
      </c>
      <c r="E2630" s="144" t="str">
        <f>VLOOKUP(A2630,'2'!$X:$AB,2,FALSE)</f>
        <v>Within a few hours</v>
      </c>
      <c r="F2630" s="144">
        <f>VLOOKUP($A2630,'2'!$X:$AB,3,FALSE)</f>
        <v>0.86</v>
      </c>
      <c r="G2630" s="144">
        <f>VLOOKUP($A2630,'2'!$X:$AB,4,FALSE)</f>
        <v>0.96</v>
      </c>
      <c r="H2630" s="343" t="str">
        <f>VLOOKUP($A2630,'2'!$X:$AB,5,FALSE)</f>
        <v>No</v>
      </c>
    </row>
    <row r="2631" spans="1:8" s="144" customFormat="1" ht="15">
      <c r="A2631" s="342">
        <v>2634</v>
      </c>
      <c r="B2631" s="144" t="s">
        <v>8229</v>
      </c>
      <c r="C2631" s="144" t="s">
        <v>8230</v>
      </c>
      <c r="D2631" s="144" t="s">
        <v>8231</v>
      </c>
      <c r="E2631" s="144" t="str">
        <f>VLOOKUP(A2631,'2'!$X:$AB,2,FALSE)</f>
        <v>Within a few hours</v>
      </c>
      <c r="F2631" s="144">
        <f>VLOOKUP($A2631,'2'!$X:$AB,3,FALSE)</f>
        <v>1</v>
      </c>
      <c r="G2631" s="144">
        <f>VLOOKUP($A2631,'2'!$X:$AB,4,FALSE)</f>
        <v>1</v>
      </c>
      <c r="H2631" s="343" t="str">
        <f>VLOOKUP($A2631,'2'!$X:$AB,5,FALSE)</f>
        <v>Yes</v>
      </c>
    </row>
    <row r="2632" spans="1:8" s="144" customFormat="1" ht="15">
      <c r="A2632" s="342">
        <v>2635</v>
      </c>
      <c r="B2632" s="144" t="s">
        <v>8232</v>
      </c>
      <c r="C2632" s="144" t="s">
        <v>8233</v>
      </c>
      <c r="D2632" s="144" t="s">
        <v>8231</v>
      </c>
      <c r="E2632" s="144">
        <f>VLOOKUP(A2632,'2'!$X:$AB,2,FALSE)</f>
        <v>0</v>
      </c>
      <c r="F2632" s="144">
        <f>VLOOKUP($A2632,'2'!$X:$AB,3,FALSE)</f>
        <v>0</v>
      </c>
      <c r="G2632" s="144">
        <f>VLOOKUP($A2632,'2'!$X:$AB,4,FALSE)</f>
        <v>0</v>
      </c>
      <c r="H2632" s="343">
        <f>VLOOKUP($A2632,'2'!$X:$AB,5,FALSE)</f>
        <v>0</v>
      </c>
    </row>
    <row r="2633" spans="1:8" s="144" customFormat="1" ht="15">
      <c r="A2633" s="342">
        <v>2636</v>
      </c>
      <c r="B2633" s="144" t="s">
        <v>8234</v>
      </c>
      <c r="C2633" s="144" t="s">
        <v>8235</v>
      </c>
      <c r="D2633" s="144" t="s">
        <v>8236</v>
      </c>
      <c r="E2633" s="144" t="str">
        <f>VLOOKUP(A2633,'2'!$X:$AB,2,FALSE)</f>
        <v>Within a day</v>
      </c>
      <c r="F2633" s="144">
        <f>VLOOKUP($A2633,'2'!$X:$AB,3,FALSE)</f>
        <v>1</v>
      </c>
      <c r="G2633" s="144">
        <f>VLOOKUP($A2633,'2'!$X:$AB,4,FALSE)</f>
        <v>1</v>
      </c>
      <c r="H2633" s="343" t="str">
        <f>VLOOKUP($A2633,'2'!$X:$AB,5,FALSE)</f>
        <v>No</v>
      </c>
    </row>
    <row r="2634" spans="1:8" s="144" customFormat="1" ht="15">
      <c r="A2634" s="342">
        <v>2637</v>
      </c>
      <c r="B2634" s="144" t="s">
        <v>8237</v>
      </c>
      <c r="C2634" s="144" t="s">
        <v>8238</v>
      </c>
      <c r="D2634" s="144" t="s">
        <v>8236</v>
      </c>
      <c r="E2634" s="144">
        <f>VLOOKUP(A2634,'2'!$X:$AB,2,FALSE)</f>
        <v>0</v>
      </c>
      <c r="F2634" s="144">
        <f>VLOOKUP($A2634,'2'!$X:$AB,3,FALSE)</f>
        <v>0</v>
      </c>
      <c r="G2634" s="144">
        <f>VLOOKUP($A2634,'2'!$X:$AB,4,FALSE)</f>
        <v>0</v>
      </c>
      <c r="H2634" s="343">
        <f>VLOOKUP($A2634,'2'!$X:$AB,5,FALSE)</f>
        <v>0</v>
      </c>
    </row>
    <row r="2635" spans="1:8" s="144" customFormat="1" ht="15">
      <c r="A2635" s="342">
        <v>2638</v>
      </c>
      <c r="B2635" s="144" t="s">
        <v>8239</v>
      </c>
      <c r="C2635" s="144" t="s">
        <v>8240</v>
      </c>
      <c r="D2635" s="144" t="s">
        <v>8241</v>
      </c>
      <c r="E2635" s="144">
        <f>VLOOKUP(A2635,'2'!$X:$AB,2,FALSE)</f>
        <v>0</v>
      </c>
      <c r="F2635" s="144">
        <f>VLOOKUP($A2635,'2'!$X:$AB,3,FALSE)</f>
        <v>0</v>
      </c>
      <c r="G2635" s="144">
        <f>VLOOKUP($A2635,'2'!$X:$AB,4,FALSE)</f>
        <v>0</v>
      </c>
      <c r="H2635" s="343">
        <f>VLOOKUP($A2635,'2'!$X:$AB,5,FALSE)</f>
        <v>0</v>
      </c>
    </row>
    <row r="2636" spans="1:8" s="144" customFormat="1" ht="15">
      <c r="A2636" s="342">
        <v>2639</v>
      </c>
      <c r="B2636" s="144" t="s">
        <v>8242</v>
      </c>
      <c r="C2636" s="144" t="s">
        <v>8243</v>
      </c>
      <c r="D2636" s="144" t="s">
        <v>8241</v>
      </c>
      <c r="E2636" s="144" t="str">
        <f>VLOOKUP(A2636,'2'!$X:$AB,2,FALSE)</f>
        <v>Within a few hours</v>
      </c>
      <c r="F2636" s="144">
        <f>VLOOKUP($A2636,'2'!$X:$AB,3,FALSE)</f>
        <v>1</v>
      </c>
      <c r="G2636" s="144">
        <f>VLOOKUP($A2636,'2'!$X:$AB,4,FALSE)</f>
        <v>0.8</v>
      </c>
      <c r="H2636" s="343" t="str">
        <f>VLOOKUP($A2636,'2'!$X:$AB,5,FALSE)</f>
        <v>Yes</v>
      </c>
    </row>
    <row r="2637" spans="1:8" s="144" customFormat="1" ht="15">
      <c r="A2637" s="342">
        <v>2640</v>
      </c>
      <c r="B2637" s="144" t="s">
        <v>8244</v>
      </c>
      <c r="C2637" s="144" t="s">
        <v>8245</v>
      </c>
      <c r="D2637" s="144" t="s">
        <v>8246</v>
      </c>
      <c r="E2637" s="144" t="str">
        <f>VLOOKUP(A2637,'2'!$X:$AB,2,FALSE)</f>
        <v>Within an hour</v>
      </c>
      <c r="F2637" s="144">
        <f>VLOOKUP($A2637,'2'!$X:$AB,3,FALSE)</f>
        <v>1</v>
      </c>
      <c r="G2637" s="144">
        <f>VLOOKUP($A2637,'2'!$X:$AB,4,FALSE)</f>
        <v>0.98</v>
      </c>
      <c r="H2637" s="343" t="str">
        <f>VLOOKUP($A2637,'2'!$X:$AB,5,FALSE)</f>
        <v>Yes</v>
      </c>
    </row>
    <row r="2638" spans="1:8" s="144" customFormat="1" ht="15">
      <c r="A2638" s="342">
        <v>2641</v>
      </c>
      <c r="B2638" s="144" t="s">
        <v>8247</v>
      </c>
      <c r="C2638" s="144" t="s">
        <v>8248</v>
      </c>
      <c r="D2638" s="144" t="s">
        <v>8249</v>
      </c>
      <c r="E2638" s="144">
        <f>VLOOKUP(A2638,'2'!$X:$AB,2,FALSE)</f>
        <v>0</v>
      </c>
      <c r="F2638" s="144">
        <f>VLOOKUP($A2638,'2'!$X:$AB,3,FALSE)</f>
        <v>0</v>
      </c>
      <c r="G2638" s="144">
        <f>VLOOKUP($A2638,'2'!$X:$AB,4,FALSE)</f>
        <v>0</v>
      </c>
      <c r="H2638" s="343">
        <f>VLOOKUP($A2638,'2'!$X:$AB,5,FALSE)</f>
        <v>0</v>
      </c>
    </row>
    <row r="2639" spans="1:8" s="144" customFormat="1" ht="15">
      <c r="A2639" s="342">
        <v>2642</v>
      </c>
      <c r="B2639" s="144" t="s">
        <v>8250</v>
      </c>
      <c r="C2639" s="144" t="s">
        <v>8251</v>
      </c>
      <c r="D2639" s="144" t="s">
        <v>8249</v>
      </c>
      <c r="E2639" s="144" t="str">
        <f>VLOOKUP(A2639,'2'!$X:$AB,2,FALSE)</f>
        <v>Within a few hours</v>
      </c>
      <c r="F2639" s="144">
        <f>VLOOKUP($A2639,'2'!$X:$AB,3,FALSE)</f>
        <v>1</v>
      </c>
      <c r="G2639" s="144">
        <f>VLOOKUP($A2639,'2'!$X:$AB,4,FALSE)</f>
        <v>1</v>
      </c>
      <c r="H2639" s="343" t="str">
        <f>VLOOKUP($A2639,'2'!$X:$AB,5,FALSE)</f>
        <v>No</v>
      </c>
    </row>
    <row r="2640" spans="1:8" s="144" customFormat="1" ht="15">
      <c r="A2640" s="342">
        <v>2643</v>
      </c>
      <c r="B2640" s="144" t="s">
        <v>8252</v>
      </c>
      <c r="C2640" s="144" t="s">
        <v>8253</v>
      </c>
      <c r="D2640" s="144" t="s">
        <v>8249</v>
      </c>
      <c r="E2640" s="144">
        <f>VLOOKUP(A2640,'2'!$X:$AB,2,FALSE)</f>
        <v>0</v>
      </c>
      <c r="F2640" s="144">
        <f>VLOOKUP($A2640,'2'!$X:$AB,3,FALSE)</f>
        <v>0</v>
      </c>
      <c r="G2640" s="144">
        <f>VLOOKUP($A2640,'2'!$X:$AB,4,FALSE)</f>
        <v>0</v>
      </c>
      <c r="H2640" s="343">
        <f>VLOOKUP($A2640,'2'!$X:$AB,5,FALSE)</f>
        <v>0</v>
      </c>
    </row>
    <row r="2641" spans="1:8" s="144" customFormat="1" ht="15">
      <c r="A2641" s="342">
        <v>2644</v>
      </c>
      <c r="B2641" s="144" t="s">
        <v>8254</v>
      </c>
      <c r="C2641" s="144" t="s">
        <v>8255</v>
      </c>
      <c r="D2641" s="144" t="s">
        <v>8249</v>
      </c>
      <c r="E2641" s="144" t="str">
        <f>VLOOKUP(A2641,'2'!$X:$AB,2,FALSE)</f>
        <v>Within a day</v>
      </c>
      <c r="F2641" s="144">
        <f>VLOOKUP($A2641,'2'!$X:$AB,3,FALSE)</f>
        <v>1</v>
      </c>
      <c r="G2641" s="144">
        <f>VLOOKUP($A2641,'2'!$X:$AB,4,FALSE)</f>
        <v>0.75</v>
      </c>
      <c r="H2641" s="343" t="str">
        <f>VLOOKUP($A2641,'2'!$X:$AB,5,FALSE)</f>
        <v>Yes</v>
      </c>
    </row>
    <row r="2642" spans="1:8" s="144" customFormat="1" ht="15">
      <c r="A2642" s="342">
        <v>2645</v>
      </c>
      <c r="B2642" s="144" t="s">
        <v>8256</v>
      </c>
      <c r="C2642" s="144" t="s">
        <v>8257</v>
      </c>
      <c r="D2642" s="144" t="s">
        <v>8258</v>
      </c>
      <c r="E2642" s="144" t="str">
        <f>VLOOKUP(A2642,'2'!$X:$AB,2,FALSE)</f>
        <v>Within a day</v>
      </c>
      <c r="F2642" s="144">
        <f>VLOOKUP($A2642,'2'!$X:$AB,3,FALSE)</f>
        <v>0.8</v>
      </c>
      <c r="G2642" s="144">
        <f>VLOOKUP($A2642,'2'!$X:$AB,4,FALSE)</f>
        <v>0.92</v>
      </c>
      <c r="H2642" s="343" t="str">
        <f>VLOOKUP($A2642,'2'!$X:$AB,5,FALSE)</f>
        <v>Yes</v>
      </c>
    </row>
    <row r="2643" spans="1:8" s="144" customFormat="1" ht="15">
      <c r="A2643" s="342">
        <v>2646</v>
      </c>
      <c r="B2643" s="144" t="s">
        <v>8259</v>
      </c>
      <c r="C2643" s="144" t="s">
        <v>8260</v>
      </c>
      <c r="D2643" s="144" t="s">
        <v>8258</v>
      </c>
      <c r="E2643" s="144" t="str">
        <f>VLOOKUP(A2643,'2'!$X:$AB,2,FALSE)</f>
        <v>Within an hour</v>
      </c>
      <c r="F2643" s="144">
        <f>VLOOKUP($A2643,'2'!$X:$AB,3,FALSE)</f>
        <v>0.83</v>
      </c>
      <c r="G2643" s="144">
        <f>VLOOKUP($A2643,'2'!$X:$AB,4,FALSE)</f>
        <v>0.57999999999999996</v>
      </c>
      <c r="H2643" s="343" t="str">
        <f>VLOOKUP($A2643,'2'!$X:$AB,5,FALSE)</f>
        <v>No</v>
      </c>
    </row>
    <row r="2644" spans="1:8" s="144" customFormat="1" ht="15">
      <c r="A2644" s="342">
        <v>2647</v>
      </c>
      <c r="B2644" s="144" t="s">
        <v>8261</v>
      </c>
      <c r="C2644" s="144" t="s">
        <v>8262</v>
      </c>
      <c r="D2644" s="144" t="s">
        <v>8263</v>
      </c>
      <c r="E2644" s="144" t="str">
        <f>VLOOKUP(A2644,'2'!$X:$AB,2,FALSE)</f>
        <v>A few days or more</v>
      </c>
      <c r="F2644" s="144">
        <f>VLOOKUP($A2644,'2'!$X:$AB,3,FALSE)</f>
        <v>0.33</v>
      </c>
      <c r="G2644" s="144">
        <f>VLOOKUP($A2644,'2'!$X:$AB,4,FALSE)</f>
        <v>0.91</v>
      </c>
      <c r="H2644" s="343" t="str">
        <f>VLOOKUP($A2644,'2'!$X:$AB,5,FALSE)</f>
        <v>No</v>
      </c>
    </row>
    <row r="2645" spans="1:8" s="144" customFormat="1" ht="15">
      <c r="A2645" s="342">
        <v>2648</v>
      </c>
      <c r="B2645" s="144" t="s">
        <v>8264</v>
      </c>
      <c r="C2645" s="144" t="s">
        <v>8265</v>
      </c>
      <c r="D2645" s="144" t="s">
        <v>8266</v>
      </c>
      <c r="E2645" s="144">
        <f>VLOOKUP(A2645,'2'!$X:$AB,2,FALSE)</f>
        <v>0</v>
      </c>
      <c r="F2645" s="144">
        <f>VLOOKUP($A2645,'2'!$X:$AB,3,FALSE)</f>
        <v>0</v>
      </c>
      <c r="G2645" s="144">
        <f>VLOOKUP($A2645,'2'!$X:$AB,4,FALSE)</f>
        <v>0</v>
      </c>
      <c r="H2645" s="343">
        <f>VLOOKUP($A2645,'2'!$X:$AB,5,FALSE)</f>
        <v>0</v>
      </c>
    </row>
    <row r="2646" spans="1:8" s="144" customFormat="1" ht="15">
      <c r="A2646" s="342">
        <v>2649</v>
      </c>
      <c r="B2646" s="144" t="s">
        <v>8267</v>
      </c>
      <c r="C2646" s="144" t="s">
        <v>8268</v>
      </c>
      <c r="D2646" s="144" t="s">
        <v>8266</v>
      </c>
      <c r="E2646" s="144" t="str">
        <f>VLOOKUP(A2646,'2'!$X:$AB,2,FALSE)</f>
        <v>Within an hour</v>
      </c>
      <c r="F2646" s="144">
        <f>VLOOKUP($A2646,'2'!$X:$AB,3,FALSE)</f>
        <v>1</v>
      </c>
      <c r="G2646" s="144">
        <f>VLOOKUP($A2646,'2'!$X:$AB,4,FALSE)</f>
        <v>1</v>
      </c>
      <c r="H2646" s="343" t="str">
        <f>VLOOKUP($A2646,'2'!$X:$AB,5,FALSE)</f>
        <v>No</v>
      </c>
    </row>
    <row r="2647" spans="1:8" s="144" customFormat="1" ht="15">
      <c r="A2647" s="342">
        <v>2650</v>
      </c>
      <c r="B2647" s="144" t="s">
        <v>8269</v>
      </c>
      <c r="C2647" s="144" t="s">
        <v>8270</v>
      </c>
      <c r="D2647" s="144" t="s">
        <v>8271</v>
      </c>
      <c r="E2647" s="144">
        <f>VLOOKUP(A2647,'2'!$X:$AB,2,FALSE)</f>
        <v>0</v>
      </c>
      <c r="F2647" s="144">
        <f>VLOOKUP($A2647,'2'!$X:$AB,3,FALSE)</f>
        <v>0</v>
      </c>
      <c r="G2647" s="144">
        <f>VLOOKUP($A2647,'2'!$X:$AB,4,FALSE)</f>
        <v>0</v>
      </c>
      <c r="H2647" s="343">
        <f>VLOOKUP($A2647,'2'!$X:$AB,5,FALSE)</f>
        <v>0</v>
      </c>
    </row>
    <row r="2648" spans="1:8" s="144" customFormat="1" ht="15">
      <c r="A2648" s="342">
        <v>2651</v>
      </c>
      <c r="B2648" s="144" t="s">
        <v>8272</v>
      </c>
      <c r="C2648" s="144" t="s">
        <v>8273</v>
      </c>
      <c r="D2648" s="144" t="s">
        <v>8271</v>
      </c>
      <c r="E2648" s="144">
        <f>VLOOKUP(A2648,'2'!$X:$AB,2,FALSE)</f>
        <v>0</v>
      </c>
      <c r="F2648" s="144">
        <f>VLOOKUP($A2648,'2'!$X:$AB,3,FALSE)</f>
        <v>0</v>
      </c>
      <c r="G2648" s="144">
        <f>VLOOKUP($A2648,'2'!$X:$AB,4,FALSE)</f>
        <v>0</v>
      </c>
      <c r="H2648" s="343">
        <f>VLOOKUP($A2648,'2'!$X:$AB,5,FALSE)</f>
        <v>0</v>
      </c>
    </row>
    <row r="2649" spans="1:8" s="144" customFormat="1" ht="15">
      <c r="A2649" s="342">
        <v>2652</v>
      </c>
      <c r="B2649" s="144" t="s">
        <v>8274</v>
      </c>
      <c r="C2649" s="144" t="s">
        <v>8275</v>
      </c>
      <c r="D2649" s="144" t="s">
        <v>8271</v>
      </c>
      <c r="E2649" s="144">
        <f>VLOOKUP(A2649,'2'!$X:$AB,2,FALSE)</f>
        <v>0</v>
      </c>
      <c r="F2649" s="144">
        <f>VLOOKUP($A2649,'2'!$X:$AB,3,FALSE)</f>
        <v>0</v>
      </c>
      <c r="G2649" s="144">
        <f>VLOOKUP($A2649,'2'!$X:$AB,4,FALSE)</f>
        <v>0</v>
      </c>
      <c r="H2649" s="343">
        <f>VLOOKUP($A2649,'2'!$X:$AB,5,FALSE)</f>
        <v>0</v>
      </c>
    </row>
    <row r="2650" spans="1:8" s="144" customFormat="1" ht="15">
      <c r="A2650" s="342">
        <v>1101</v>
      </c>
      <c r="B2650" s="144" t="s">
        <v>8276</v>
      </c>
      <c r="C2650" s="144" t="s">
        <v>8277</v>
      </c>
      <c r="D2650" s="144" t="s">
        <v>8278</v>
      </c>
      <c r="E2650" s="144" t="str">
        <f>VLOOKUP(A2650,'2'!$X:$AB,2,FALSE)</f>
        <v>Within an hour</v>
      </c>
      <c r="F2650" s="144">
        <f>VLOOKUP($A2650,'2'!$X:$AB,3,FALSE)</f>
        <v>1</v>
      </c>
      <c r="G2650" s="144">
        <f>VLOOKUP($A2650,'2'!$X:$AB,4,FALSE)</f>
        <v>1</v>
      </c>
      <c r="H2650" s="343" t="str">
        <f>VLOOKUP($A2650,'2'!$X:$AB,5,FALSE)</f>
        <v>Yes</v>
      </c>
    </row>
    <row r="2651" spans="1:8" s="144" customFormat="1" ht="15">
      <c r="A2651" s="342">
        <v>2653</v>
      </c>
      <c r="B2651" s="144" t="s">
        <v>8279</v>
      </c>
      <c r="C2651" s="144" t="s">
        <v>8280</v>
      </c>
      <c r="D2651" s="144" t="s">
        <v>8281</v>
      </c>
      <c r="E2651" s="144" t="str">
        <f>VLOOKUP(A2651,'2'!$X:$AB,2,FALSE)</f>
        <v>Within an hour</v>
      </c>
      <c r="F2651" s="144">
        <f>VLOOKUP($A2651,'2'!$X:$AB,3,FALSE)</f>
        <v>0.97</v>
      </c>
      <c r="G2651" s="144">
        <f>VLOOKUP($A2651,'2'!$X:$AB,4,FALSE)</f>
        <v>0.96</v>
      </c>
      <c r="H2651" s="343" t="str">
        <f>VLOOKUP($A2651,'2'!$X:$AB,5,FALSE)</f>
        <v>No</v>
      </c>
    </row>
    <row r="2652" spans="1:8" s="144" customFormat="1" ht="15">
      <c r="A2652" s="342">
        <v>2654</v>
      </c>
      <c r="B2652" s="144" t="s">
        <v>8282</v>
      </c>
      <c r="C2652" s="144" t="s">
        <v>8283</v>
      </c>
      <c r="D2652" s="144" t="s">
        <v>8281</v>
      </c>
      <c r="E2652" s="144">
        <f>VLOOKUP(A2652,'2'!$X:$AB,2,FALSE)</f>
        <v>0</v>
      </c>
      <c r="F2652" s="144">
        <f>VLOOKUP($A2652,'2'!$X:$AB,3,FALSE)</f>
        <v>0</v>
      </c>
      <c r="G2652" s="144">
        <f>VLOOKUP($A2652,'2'!$X:$AB,4,FALSE)</f>
        <v>0</v>
      </c>
      <c r="H2652" s="343">
        <f>VLOOKUP($A2652,'2'!$X:$AB,5,FALSE)</f>
        <v>0</v>
      </c>
    </row>
    <row r="2653" spans="1:8" s="144" customFormat="1" ht="15">
      <c r="A2653" s="342">
        <v>2655</v>
      </c>
      <c r="B2653" s="144" t="s">
        <v>8284</v>
      </c>
      <c r="C2653" s="144" t="s">
        <v>8285</v>
      </c>
      <c r="D2653" s="144" t="s">
        <v>8286</v>
      </c>
      <c r="E2653" s="144" t="str">
        <f>VLOOKUP(A2653,'2'!$X:$AB,2,FALSE)</f>
        <v>Within a few hours</v>
      </c>
      <c r="F2653" s="144">
        <f>VLOOKUP($A2653,'2'!$X:$AB,3,FALSE)</f>
        <v>1</v>
      </c>
      <c r="G2653" s="144">
        <f>VLOOKUP($A2653,'2'!$X:$AB,4,FALSE)</f>
        <v>0.62</v>
      </c>
      <c r="H2653" s="343" t="str">
        <f>VLOOKUP($A2653,'2'!$X:$AB,5,FALSE)</f>
        <v>Yes</v>
      </c>
    </row>
    <row r="2654" spans="1:8" s="144" customFormat="1" ht="15">
      <c r="A2654" s="342">
        <v>2656</v>
      </c>
      <c r="B2654" s="144" t="s">
        <v>8287</v>
      </c>
      <c r="C2654" s="144" t="s">
        <v>8288</v>
      </c>
      <c r="D2654" s="144" t="s">
        <v>8286</v>
      </c>
      <c r="E2654" s="144" t="str">
        <f>VLOOKUP(A2654,'2'!$X:$AB,2,FALSE)</f>
        <v>Within an hour</v>
      </c>
      <c r="F2654" s="144">
        <f>VLOOKUP($A2654,'2'!$X:$AB,3,FALSE)</f>
        <v>1</v>
      </c>
      <c r="G2654" s="144">
        <f>VLOOKUP($A2654,'2'!$X:$AB,4,FALSE)</f>
        <v>0.98</v>
      </c>
      <c r="H2654" s="343" t="str">
        <f>VLOOKUP($A2654,'2'!$X:$AB,5,FALSE)</f>
        <v>No</v>
      </c>
    </row>
    <row r="2655" spans="1:8" s="144" customFormat="1" ht="15">
      <c r="A2655" s="342">
        <v>2657</v>
      </c>
      <c r="B2655" s="144" t="s">
        <v>8289</v>
      </c>
      <c r="C2655" s="144" t="s">
        <v>8290</v>
      </c>
      <c r="D2655" s="144" t="s">
        <v>8291</v>
      </c>
      <c r="E2655" s="144" t="str">
        <f>VLOOKUP(A2655,'2'!$X:$AB,2,FALSE)</f>
        <v>Within an hour</v>
      </c>
      <c r="F2655" s="144">
        <f>VLOOKUP($A2655,'2'!$X:$AB,3,FALSE)</f>
        <v>1</v>
      </c>
      <c r="G2655" s="144">
        <f>VLOOKUP($A2655,'2'!$X:$AB,4,FALSE)</f>
        <v>1</v>
      </c>
      <c r="H2655" s="343" t="str">
        <f>VLOOKUP($A2655,'2'!$X:$AB,5,FALSE)</f>
        <v>No</v>
      </c>
    </row>
    <row r="2656" spans="1:8" s="144" customFormat="1" ht="15">
      <c r="A2656" s="342">
        <v>2658</v>
      </c>
      <c r="B2656" s="144" t="s">
        <v>8292</v>
      </c>
      <c r="C2656" s="144" t="s">
        <v>8293</v>
      </c>
      <c r="D2656" s="144" t="s">
        <v>8291</v>
      </c>
      <c r="E2656" s="144" t="str">
        <f>VLOOKUP(A2656,'2'!$X:$AB,2,FALSE)</f>
        <v>Within an hour</v>
      </c>
      <c r="F2656" s="144">
        <f>VLOOKUP($A2656,'2'!$X:$AB,3,FALSE)</f>
        <v>1</v>
      </c>
      <c r="G2656" s="144">
        <f>VLOOKUP($A2656,'2'!$X:$AB,4,FALSE)</f>
        <v>0.98</v>
      </c>
      <c r="H2656" s="343" t="str">
        <f>VLOOKUP($A2656,'2'!$X:$AB,5,FALSE)</f>
        <v>No</v>
      </c>
    </row>
    <row r="2657" spans="1:8" s="144" customFormat="1" ht="15">
      <c r="A2657" s="342">
        <v>2659</v>
      </c>
      <c r="B2657" s="144" t="s">
        <v>8294</v>
      </c>
      <c r="C2657" s="144" t="s">
        <v>8295</v>
      </c>
      <c r="D2657" s="144" t="s">
        <v>8291</v>
      </c>
      <c r="E2657" s="144" t="str">
        <f>VLOOKUP(A2657,'2'!$X:$AB,2,FALSE)</f>
        <v>Within a day</v>
      </c>
      <c r="F2657" s="144">
        <f>VLOOKUP($A2657,'2'!$X:$AB,3,FALSE)</f>
        <v>1</v>
      </c>
      <c r="G2657" s="144">
        <f>VLOOKUP($A2657,'2'!$X:$AB,4,FALSE)</f>
        <v>1</v>
      </c>
      <c r="H2657" s="343" t="str">
        <f>VLOOKUP($A2657,'2'!$X:$AB,5,FALSE)</f>
        <v>No</v>
      </c>
    </row>
    <row r="2658" spans="1:8" s="144" customFormat="1" ht="15">
      <c r="A2658" s="342">
        <v>2660</v>
      </c>
      <c r="B2658" s="144" t="s">
        <v>8296</v>
      </c>
      <c r="C2658" s="144" t="s">
        <v>8297</v>
      </c>
      <c r="D2658" s="144" t="s">
        <v>8291</v>
      </c>
      <c r="E2658" s="144" t="str">
        <f>VLOOKUP(A2658,'2'!$X:$AB,2,FALSE)</f>
        <v>Within an hour</v>
      </c>
      <c r="F2658" s="144">
        <f>VLOOKUP($A2658,'2'!$X:$AB,3,FALSE)</f>
        <v>1</v>
      </c>
      <c r="G2658" s="144">
        <f>VLOOKUP($A2658,'2'!$X:$AB,4,FALSE)</f>
        <v>0.98</v>
      </c>
      <c r="H2658" s="343" t="str">
        <f>VLOOKUP($A2658,'2'!$X:$AB,5,FALSE)</f>
        <v>Yes</v>
      </c>
    </row>
    <row r="2659" spans="1:8" s="144" customFormat="1" ht="15">
      <c r="A2659" s="342">
        <v>2661</v>
      </c>
      <c r="B2659" s="144" t="s">
        <v>8298</v>
      </c>
      <c r="C2659" s="144" t="s">
        <v>8299</v>
      </c>
      <c r="D2659" s="144" t="s">
        <v>8291</v>
      </c>
      <c r="E2659" s="144" t="str">
        <f>VLOOKUP(A2659,'2'!$X:$AB,2,FALSE)</f>
        <v>Within a day</v>
      </c>
      <c r="F2659" s="144">
        <f>VLOOKUP($A2659,'2'!$X:$AB,3,FALSE)</f>
        <v>1</v>
      </c>
      <c r="G2659" s="144">
        <f>VLOOKUP($A2659,'2'!$X:$AB,4,FALSE)</f>
        <v>0.94</v>
      </c>
      <c r="H2659" s="343" t="str">
        <f>VLOOKUP($A2659,'2'!$X:$AB,5,FALSE)</f>
        <v>No</v>
      </c>
    </row>
    <row r="2660" spans="1:8" s="144" customFormat="1" ht="15">
      <c r="A2660" s="342">
        <v>2662</v>
      </c>
      <c r="B2660" s="144" t="s">
        <v>8300</v>
      </c>
      <c r="C2660" s="144" t="s">
        <v>8301</v>
      </c>
      <c r="D2660" s="144" t="s">
        <v>8302</v>
      </c>
      <c r="E2660" s="144" t="str">
        <f>VLOOKUP(A2660,'2'!$X:$AB,2,FALSE)</f>
        <v>Within an hour</v>
      </c>
      <c r="F2660" s="144">
        <f>VLOOKUP($A2660,'2'!$X:$AB,3,FALSE)</f>
        <v>1</v>
      </c>
      <c r="G2660" s="144">
        <f>VLOOKUP($A2660,'2'!$X:$AB,4,FALSE)</f>
        <v>1</v>
      </c>
      <c r="H2660" s="343" t="str">
        <f>VLOOKUP($A2660,'2'!$X:$AB,5,FALSE)</f>
        <v>Yes</v>
      </c>
    </row>
    <row r="2661" spans="1:8" s="144" customFormat="1" ht="15">
      <c r="A2661" s="342">
        <v>2663</v>
      </c>
      <c r="B2661" s="144" t="s">
        <v>8303</v>
      </c>
      <c r="C2661" s="144" t="s">
        <v>8304</v>
      </c>
      <c r="D2661" s="144" t="s">
        <v>8302</v>
      </c>
      <c r="E2661" s="144" t="str">
        <f>VLOOKUP(A2661,'2'!$X:$AB,2,FALSE)</f>
        <v>A few days or more</v>
      </c>
      <c r="F2661" s="144">
        <f>VLOOKUP($A2661,'2'!$X:$AB,3,FALSE)</f>
        <v>0</v>
      </c>
      <c r="G2661" s="144">
        <f>VLOOKUP($A2661,'2'!$X:$AB,4,FALSE)</f>
        <v>0</v>
      </c>
      <c r="H2661" s="343" t="str">
        <f>VLOOKUP($A2661,'2'!$X:$AB,5,FALSE)</f>
        <v>No</v>
      </c>
    </row>
    <row r="2662" spans="1:8" s="144" customFormat="1" ht="15">
      <c r="A2662" s="342">
        <v>2664</v>
      </c>
      <c r="B2662" s="144" t="s">
        <v>8305</v>
      </c>
      <c r="C2662" s="144" t="s">
        <v>8306</v>
      </c>
      <c r="D2662" s="144" t="s">
        <v>8302</v>
      </c>
      <c r="E2662" s="144" t="str">
        <f>VLOOKUP(A2662,'2'!$X:$AB,2,FALSE)</f>
        <v>Within a few hours</v>
      </c>
      <c r="F2662" s="144">
        <f>VLOOKUP($A2662,'2'!$X:$AB,3,FALSE)</f>
        <v>0.8</v>
      </c>
      <c r="G2662" s="144">
        <f>VLOOKUP($A2662,'2'!$X:$AB,4,FALSE)</f>
        <v>1</v>
      </c>
      <c r="H2662" s="343" t="str">
        <f>VLOOKUP($A2662,'2'!$X:$AB,5,FALSE)</f>
        <v>No</v>
      </c>
    </row>
    <row r="2663" spans="1:8" s="144" customFormat="1" ht="15">
      <c r="A2663" s="342">
        <v>2665</v>
      </c>
      <c r="B2663" s="144" t="s">
        <v>8307</v>
      </c>
      <c r="C2663" s="144" t="s">
        <v>8308</v>
      </c>
      <c r="D2663" s="144" t="s">
        <v>8309</v>
      </c>
      <c r="E2663" s="144" t="str">
        <f>VLOOKUP(A2663,'2'!$X:$AB,2,FALSE)</f>
        <v>Within an hour</v>
      </c>
      <c r="F2663" s="144">
        <f>VLOOKUP($A2663,'2'!$X:$AB,3,FALSE)</f>
        <v>1</v>
      </c>
      <c r="G2663" s="144">
        <f>VLOOKUP($A2663,'2'!$X:$AB,4,FALSE)</f>
        <v>0.97</v>
      </c>
      <c r="H2663" s="343" t="str">
        <f>VLOOKUP($A2663,'2'!$X:$AB,5,FALSE)</f>
        <v>Yes</v>
      </c>
    </row>
    <row r="2664" spans="1:8" s="144" customFormat="1" ht="15">
      <c r="A2664" s="342">
        <v>2666</v>
      </c>
      <c r="B2664" s="144" t="s">
        <v>8310</v>
      </c>
      <c r="C2664" s="144" t="s">
        <v>8311</v>
      </c>
      <c r="D2664" s="144" t="s">
        <v>8309</v>
      </c>
      <c r="E2664" s="144" t="str">
        <f>VLOOKUP(A2664,'2'!$X:$AB,2,FALSE)</f>
        <v>Within a few hours</v>
      </c>
      <c r="F2664" s="144">
        <f>VLOOKUP($A2664,'2'!$X:$AB,3,FALSE)</f>
        <v>1</v>
      </c>
      <c r="G2664" s="144">
        <f>VLOOKUP($A2664,'2'!$X:$AB,4,FALSE)</f>
        <v>0.98</v>
      </c>
      <c r="H2664" s="343" t="str">
        <f>VLOOKUP($A2664,'2'!$X:$AB,5,FALSE)</f>
        <v>Yes</v>
      </c>
    </row>
    <row r="2665" spans="1:8" s="144" customFormat="1" ht="15">
      <c r="A2665" s="342">
        <v>2667</v>
      </c>
      <c r="B2665" s="144" t="s">
        <v>8312</v>
      </c>
      <c r="C2665" s="144" t="s">
        <v>8313</v>
      </c>
      <c r="D2665" s="144" t="s">
        <v>8309</v>
      </c>
      <c r="E2665" s="144" t="str">
        <f>VLOOKUP(A2665,'2'!$X:$AB,2,FALSE)</f>
        <v>Within a day</v>
      </c>
      <c r="F2665" s="144">
        <f>VLOOKUP($A2665,'2'!$X:$AB,3,FALSE)</f>
        <v>0.7</v>
      </c>
      <c r="G2665" s="144">
        <f>VLOOKUP($A2665,'2'!$X:$AB,4,FALSE)</f>
        <v>0.64</v>
      </c>
      <c r="H2665" s="343" t="str">
        <f>VLOOKUP($A2665,'2'!$X:$AB,5,FALSE)</f>
        <v>Yes</v>
      </c>
    </row>
    <row r="2666" spans="1:8" s="144" customFormat="1" ht="15">
      <c r="A2666" s="342">
        <v>2668</v>
      </c>
      <c r="B2666" s="144" t="s">
        <v>8314</v>
      </c>
      <c r="C2666" s="144" t="s">
        <v>8315</v>
      </c>
      <c r="D2666" s="144" t="s">
        <v>8316</v>
      </c>
      <c r="E2666" s="144" t="str">
        <f>VLOOKUP(A2666,'2'!$X:$AB,2,FALSE)</f>
        <v>Within an hour</v>
      </c>
      <c r="F2666" s="144">
        <f>VLOOKUP($A2666,'2'!$X:$AB,3,FALSE)</f>
        <v>1</v>
      </c>
      <c r="G2666" s="144">
        <f>VLOOKUP($A2666,'2'!$X:$AB,4,FALSE)</f>
        <v>0.93</v>
      </c>
      <c r="H2666" s="343" t="str">
        <f>VLOOKUP($A2666,'2'!$X:$AB,5,FALSE)</f>
        <v>Yes</v>
      </c>
    </row>
    <row r="2667" spans="1:8" s="144" customFormat="1" ht="15">
      <c r="A2667" s="342">
        <v>2669</v>
      </c>
      <c r="B2667" s="144" t="s">
        <v>8317</v>
      </c>
      <c r="C2667" s="144" t="s">
        <v>8318</v>
      </c>
      <c r="D2667" s="144" t="s">
        <v>8316</v>
      </c>
      <c r="E2667" s="144" t="str">
        <f>VLOOKUP(A2667,'2'!$X:$AB,2,FALSE)</f>
        <v>Within a day</v>
      </c>
      <c r="F2667" s="144">
        <f>VLOOKUP($A2667,'2'!$X:$AB,3,FALSE)</f>
        <v>0.9</v>
      </c>
      <c r="G2667" s="144">
        <f>VLOOKUP($A2667,'2'!$X:$AB,4,FALSE)</f>
        <v>0.87</v>
      </c>
      <c r="H2667" s="343" t="str">
        <f>VLOOKUP($A2667,'2'!$X:$AB,5,FALSE)</f>
        <v>No</v>
      </c>
    </row>
    <row r="2668" spans="1:8" s="144" customFormat="1" ht="15">
      <c r="A2668" s="342">
        <v>2670</v>
      </c>
      <c r="B2668" s="144" t="s">
        <v>8319</v>
      </c>
      <c r="C2668" s="144" t="s">
        <v>8320</v>
      </c>
      <c r="D2668" s="144" t="s">
        <v>8316</v>
      </c>
      <c r="E2668" s="144" t="str">
        <f>VLOOKUP(A2668,'2'!$X:$AB,2,FALSE)</f>
        <v>Within a few hours</v>
      </c>
      <c r="F2668" s="144">
        <f>VLOOKUP($A2668,'2'!$X:$AB,3,FALSE)</f>
        <v>0.8</v>
      </c>
      <c r="G2668" s="144">
        <f>VLOOKUP($A2668,'2'!$X:$AB,4,FALSE)</f>
        <v>0.89</v>
      </c>
      <c r="H2668" s="343" t="str">
        <f>VLOOKUP($A2668,'2'!$X:$AB,5,FALSE)</f>
        <v>Yes</v>
      </c>
    </row>
    <row r="2669" spans="1:8" s="144" customFormat="1" ht="15">
      <c r="A2669" s="342">
        <v>2671</v>
      </c>
      <c r="B2669" s="144" t="s">
        <v>8321</v>
      </c>
      <c r="C2669" s="144" t="s">
        <v>8322</v>
      </c>
      <c r="D2669" s="144" t="s">
        <v>8323</v>
      </c>
      <c r="E2669" s="144">
        <f>VLOOKUP(A2669,'2'!$X:$AB,2,FALSE)</f>
        <v>0</v>
      </c>
      <c r="F2669" s="144">
        <f>VLOOKUP($A2669,'2'!$X:$AB,3,FALSE)</f>
        <v>0</v>
      </c>
      <c r="G2669" s="144">
        <f>VLOOKUP($A2669,'2'!$X:$AB,4,FALSE)</f>
        <v>0</v>
      </c>
      <c r="H2669" s="343">
        <f>VLOOKUP($A2669,'2'!$X:$AB,5,FALSE)</f>
        <v>0</v>
      </c>
    </row>
    <row r="2670" spans="1:8" s="144" customFormat="1" ht="15">
      <c r="A2670" s="342">
        <v>2672</v>
      </c>
      <c r="B2670" s="144" t="s">
        <v>8324</v>
      </c>
      <c r="C2670" s="144" t="s">
        <v>8325</v>
      </c>
      <c r="D2670" s="144" t="s">
        <v>8323</v>
      </c>
      <c r="E2670" s="144" t="str">
        <f>VLOOKUP(A2670,'2'!$X:$AB,2,FALSE)</f>
        <v>Within a day</v>
      </c>
      <c r="F2670" s="144">
        <f>VLOOKUP($A2670,'2'!$X:$AB,3,FALSE)</f>
        <v>0.67</v>
      </c>
      <c r="G2670" s="144">
        <f>VLOOKUP($A2670,'2'!$X:$AB,4,FALSE)</f>
        <v>0.94</v>
      </c>
      <c r="H2670" s="343" t="str">
        <f>VLOOKUP($A2670,'2'!$X:$AB,5,FALSE)</f>
        <v>No</v>
      </c>
    </row>
    <row r="2671" spans="1:8" s="144" customFormat="1" ht="15">
      <c r="A2671" s="342">
        <v>2673</v>
      </c>
      <c r="B2671" s="144" t="s">
        <v>8326</v>
      </c>
      <c r="C2671" s="144" t="s">
        <v>8327</v>
      </c>
      <c r="D2671" s="144" t="s">
        <v>8323</v>
      </c>
      <c r="E2671" s="144">
        <f>VLOOKUP(A2671,'2'!$X:$AB,2,FALSE)</f>
        <v>0</v>
      </c>
      <c r="F2671" s="144">
        <f>VLOOKUP($A2671,'2'!$X:$AB,3,FALSE)</f>
        <v>0</v>
      </c>
      <c r="G2671" s="144">
        <f>VLOOKUP($A2671,'2'!$X:$AB,4,FALSE)</f>
        <v>0</v>
      </c>
      <c r="H2671" s="343">
        <f>VLOOKUP($A2671,'2'!$X:$AB,5,FALSE)</f>
        <v>0</v>
      </c>
    </row>
    <row r="2672" spans="1:8" s="144" customFormat="1" ht="15">
      <c r="A2672" s="342">
        <v>2674</v>
      </c>
      <c r="B2672" s="144" t="s">
        <v>8328</v>
      </c>
      <c r="C2672" s="144" t="s">
        <v>8329</v>
      </c>
      <c r="D2672" s="144" t="s">
        <v>8323</v>
      </c>
      <c r="E2672" s="144" t="str">
        <f>VLOOKUP(A2672,'2'!$X:$AB,2,FALSE)</f>
        <v>Within an hour</v>
      </c>
      <c r="F2672" s="144">
        <f>VLOOKUP($A2672,'2'!$X:$AB,3,FALSE)</f>
        <v>1</v>
      </c>
      <c r="G2672" s="144">
        <f>VLOOKUP($A2672,'2'!$X:$AB,4,FALSE)</f>
        <v>1</v>
      </c>
      <c r="H2672" s="343" t="str">
        <f>VLOOKUP($A2672,'2'!$X:$AB,5,FALSE)</f>
        <v>Yes</v>
      </c>
    </row>
    <row r="2673" spans="1:8" s="144" customFormat="1" ht="15">
      <c r="A2673" s="342">
        <v>2675</v>
      </c>
      <c r="B2673" s="144" t="s">
        <v>8330</v>
      </c>
      <c r="C2673" s="144" t="s">
        <v>8331</v>
      </c>
      <c r="D2673" s="144" t="s">
        <v>8332</v>
      </c>
      <c r="E2673" s="144" t="str">
        <f>VLOOKUP(A2673,'2'!$X:$AB,2,FALSE)</f>
        <v>Within a few hours</v>
      </c>
      <c r="F2673" s="144">
        <f>VLOOKUP($A2673,'2'!$X:$AB,3,FALSE)</f>
        <v>0.6</v>
      </c>
      <c r="G2673" s="144">
        <f>VLOOKUP($A2673,'2'!$X:$AB,4,FALSE)</f>
        <v>0.71</v>
      </c>
      <c r="H2673" s="343" t="str">
        <f>VLOOKUP($A2673,'2'!$X:$AB,5,FALSE)</f>
        <v>No</v>
      </c>
    </row>
    <row r="2674" spans="1:8" s="144" customFormat="1" ht="15">
      <c r="A2674" s="342">
        <v>2676</v>
      </c>
      <c r="B2674" s="144" t="s">
        <v>8333</v>
      </c>
      <c r="C2674" s="144" t="s">
        <v>8334</v>
      </c>
      <c r="D2674" s="144" t="s">
        <v>8335</v>
      </c>
      <c r="E2674" s="144">
        <f>VLOOKUP(A2674,'2'!$X:$AB,2,FALSE)</f>
        <v>0</v>
      </c>
      <c r="F2674" s="144">
        <f>VLOOKUP($A2674,'2'!$X:$AB,3,FALSE)</f>
        <v>0</v>
      </c>
      <c r="G2674" s="144">
        <f>VLOOKUP($A2674,'2'!$X:$AB,4,FALSE)</f>
        <v>0</v>
      </c>
      <c r="H2674" s="343">
        <f>VLOOKUP($A2674,'2'!$X:$AB,5,FALSE)</f>
        <v>0</v>
      </c>
    </row>
    <row r="2675" spans="1:8" s="144" customFormat="1" ht="15">
      <c r="A2675" s="342">
        <v>2677</v>
      </c>
      <c r="B2675" s="144" t="s">
        <v>8336</v>
      </c>
      <c r="C2675" s="144" t="s">
        <v>8337</v>
      </c>
      <c r="D2675" s="144" t="s">
        <v>8335</v>
      </c>
      <c r="E2675" s="144" t="str">
        <f>VLOOKUP(A2675,'2'!$X:$AB,2,FALSE)</f>
        <v>Within an hour</v>
      </c>
      <c r="F2675" s="144">
        <f>VLOOKUP($A2675,'2'!$X:$AB,3,FALSE)</f>
        <v>0.88</v>
      </c>
      <c r="G2675" s="144">
        <f>VLOOKUP($A2675,'2'!$X:$AB,4,FALSE)</f>
        <v>0.98</v>
      </c>
      <c r="H2675" s="343" t="str">
        <f>VLOOKUP($A2675,'2'!$X:$AB,5,FALSE)</f>
        <v>No</v>
      </c>
    </row>
    <row r="2676" spans="1:8" s="144" customFormat="1" ht="15">
      <c r="A2676" s="342">
        <v>2678</v>
      </c>
      <c r="B2676" s="144" t="s">
        <v>8338</v>
      </c>
      <c r="C2676" s="144" t="s">
        <v>8339</v>
      </c>
      <c r="D2676" s="144" t="s">
        <v>8340</v>
      </c>
      <c r="E2676" s="144" t="str">
        <f>VLOOKUP(A2676,'2'!$X:$AB,2,FALSE)</f>
        <v>Within a few hours</v>
      </c>
      <c r="F2676" s="144">
        <f>VLOOKUP($A2676,'2'!$X:$AB,3,FALSE)</f>
        <v>0.89</v>
      </c>
      <c r="G2676" s="144">
        <f>VLOOKUP($A2676,'2'!$X:$AB,4,FALSE)</f>
        <v>0.88</v>
      </c>
      <c r="H2676" s="343" t="str">
        <f>VLOOKUP($A2676,'2'!$X:$AB,5,FALSE)</f>
        <v>Yes</v>
      </c>
    </row>
    <row r="2677" spans="1:8" s="144" customFormat="1" ht="15">
      <c r="A2677" s="342">
        <v>2679</v>
      </c>
      <c r="B2677" s="144" t="s">
        <v>8341</v>
      </c>
      <c r="C2677" s="144" t="s">
        <v>8342</v>
      </c>
      <c r="D2677" s="144" t="s">
        <v>8340</v>
      </c>
      <c r="E2677" s="144">
        <f>VLOOKUP(A2677,'2'!$X:$AB,2,FALSE)</f>
        <v>0</v>
      </c>
      <c r="F2677" s="144">
        <f>VLOOKUP($A2677,'2'!$X:$AB,3,FALSE)</f>
        <v>0</v>
      </c>
      <c r="G2677" s="144">
        <f>VLOOKUP($A2677,'2'!$X:$AB,4,FALSE)</f>
        <v>0</v>
      </c>
      <c r="H2677" s="343">
        <f>VLOOKUP($A2677,'2'!$X:$AB,5,FALSE)</f>
        <v>0</v>
      </c>
    </row>
    <row r="2678" spans="1:8" s="144" customFormat="1" ht="15">
      <c r="A2678" s="342">
        <v>2680</v>
      </c>
      <c r="B2678" s="144" t="s">
        <v>8343</v>
      </c>
      <c r="C2678" s="144" t="s">
        <v>8344</v>
      </c>
      <c r="D2678" s="144" t="s">
        <v>8345</v>
      </c>
      <c r="E2678" s="144" t="str">
        <f>VLOOKUP(A2678,'2'!$X:$AB,2,FALSE)</f>
        <v>Within an hour</v>
      </c>
      <c r="F2678" s="144">
        <f>VLOOKUP($A2678,'2'!$X:$AB,3,FALSE)</f>
        <v>1</v>
      </c>
      <c r="G2678" s="144">
        <f>VLOOKUP($A2678,'2'!$X:$AB,4,FALSE)</f>
        <v>1</v>
      </c>
      <c r="H2678" s="343" t="str">
        <f>VLOOKUP($A2678,'2'!$X:$AB,5,FALSE)</f>
        <v>Yes</v>
      </c>
    </row>
    <row r="2679" spans="1:8" s="144" customFormat="1" ht="15">
      <c r="A2679" s="342">
        <v>2681</v>
      </c>
      <c r="B2679" s="144" t="s">
        <v>8346</v>
      </c>
      <c r="C2679" s="144" t="s">
        <v>8347</v>
      </c>
      <c r="D2679" s="144" t="s">
        <v>8348</v>
      </c>
      <c r="E2679" s="144" t="str">
        <f>VLOOKUP(A2679,'2'!$X:$AB,2,FALSE)</f>
        <v>Within an hour</v>
      </c>
      <c r="F2679" s="144">
        <f>VLOOKUP($A2679,'2'!$X:$AB,3,FALSE)</f>
        <v>1</v>
      </c>
      <c r="G2679" s="144">
        <f>VLOOKUP($A2679,'2'!$X:$AB,4,FALSE)</f>
        <v>1</v>
      </c>
      <c r="H2679" s="343" t="str">
        <f>VLOOKUP($A2679,'2'!$X:$AB,5,FALSE)</f>
        <v>Yes</v>
      </c>
    </row>
    <row r="2680" spans="1:8" s="144" customFormat="1" ht="15">
      <c r="A2680" s="342">
        <v>2682</v>
      </c>
      <c r="B2680" s="144" t="s">
        <v>8349</v>
      </c>
      <c r="C2680" s="144" t="s">
        <v>8350</v>
      </c>
      <c r="D2680" s="144" t="s">
        <v>8351</v>
      </c>
      <c r="E2680" s="144" t="str">
        <f>VLOOKUP(A2680,'2'!$X:$AB,2,FALSE)</f>
        <v>Within an hour</v>
      </c>
      <c r="F2680" s="144">
        <f>VLOOKUP($A2680,'2'!$X:$AB,3,FALSE)</f>
        <v>1</v>
      </c>
      <c r="G2680" s="144">
        <f>VLOOKUP($A2680,'2'!$X:$AB,4,FALSE)</f>
        <v>0.99</v>
      </c>
      <c r="H2680" s="343" t="str">
        <f>VLOOKUP($A2680,'2'!$X:$AB,5,FALSE)</f>
        <v>Yes</v>
      </c>
    </row>
    <row r="2681" spans="1:8" s="144" customFormat="1" ht="15">
      <c r="A2681" s="342">
        <v>2683</v>
      </c>
      <c r="B2681" s="144" t="s">
        <v>8352</v>
      </c>
      <c r="C2681" s="144" t="s">
        <v>8353</v>
      </c>
      <c r="D2681" s="144" t="s">
        <v>8351</v>
      </c>
      <c r="E2681" s="144" t="str">
        <f>VLOOKUP(A2681,'2'!$X:$AB,2,FALSE)</f>
        <v>A few days or more</v>
      </c>
      <c r="F2681" s="144">
        <f>VLOOKUP($A2681,'2'!$X:$AB,3,FALSE)</f>
        <v>0.38</v>
      </c>
      <c r="G2681" s="144">
        <f>VLOOKUP($A2681,'2'!$X:$AB,4,FALSE)</f>
        <v>0.45</v>
      </c>
      <c r="H2681" s="343" t="str">
        <f>VLOOKUP($A2681,'2'!$X:$AB,5,FALSE)</f>
        <v>No</v>
      </c>
    </row>
    <row r="2682" spans="1:8" s="144" customFormat="1" ht="15">
      <c r="A2682" s="342">
        <v>2684</v>
      </c>
      <c r="B2682" s="144" t="s">
        <v>8354</v>
      </c>
      <c r="C2682" s="144" t="s">
        <v>8355</v>
      </c>
      <c r="D2682" s="144" t="s">
        <v>8356</v>
      </c>
      <c r="E2682" s="144">
        <f>VLOOKUP(A2682,'2'!$X:$AB,2,FALSE)</f>
        <v>0</v>
      </c>
      <c r="F2682" s="144">
        <f>VLOOKUP($A2682,'2'!$X:$AB,3,FALSE)</f>
        <v>0</v>
      </c>
      <c r="G2682" s="144">
        <f>VLOOKUP($A2682,'2'!$X:$AB,4,FALSE)</f>
        <v>0</v>
      </c>
      <c r="H2682" s="343">
        <f>VLOOKUP($A2682,'2'!$X:$AB,5,FALSE)</f>
        <v>0</v>
      </c>
    </row>
    <row r="2683" spans="1:8" s="144" customFormat="1" ht="15">
      <c r="A2683" s="342">
        <v>2685</v>
      </c>
      <c r="B2683" s="144" t="s">
        <v>8357</v>
      </c>
      <c r="C2683" s="144" t="s">
        <v>8358</v>
      </c>
      <c r="D2683" s="144" t="s">
        <v>8359</v>
      </c>
      <c r="E2683" s="144">
        <f>VLOOKUP(A2683,'2'!$X:$AB,2,FALSE)</f>
        <v>0</v>
      </c>
      <c r="F2683" s="144">
        <f>VLOOKUP($A2683,'2'!$X:$AB,3,FALSE)</f>
        <v>0</v>
      </c>
      <c r="G2683" s="144">
        <f>VLOOKUP($A2683,'2'!$X:$AB,4,FALSE)</f>
        <v>0</v>
      </c>
      <c r="H2683" s="343">
        <f>VLOOKUP($A2683,'2'!$X:$AB,5,FALSE)</f>
        <v>0</v>
      </c>
    </row>
    <row r="2684" spans="1:8" s="144" customFormat="1" ht="15">
      <c r="A2684" s="342">
        <v>2686</v>
      </c>
      <c r="B2684" s="144" t="s">
        <v>8360</v>
      </c>
      <c r="C2684" s="144" t="s">
        <v>8361</v>
      </c>
      <c r="D2684" s="144" t="s">
        <v>8359</v>
      </c>
      <c r="E2684" s="144" t="str">
        <f>VLOOKUP(A2684,'2'!$X:$AB,2,FALSE)</f>
        <v>Within an hour</v>
      </c>
      <c r="F2684" s="144">
        <f>VLOOKUP($A2684,'2'!$X:$AB,3,FALSE)</f>
        <v>1</v>
      </c>
      <c r="G2684" s="144">
        <f>VLOOKUP($A2684,'2'!$X:$AB,4,FALSE)</f>
        <v>0.99</v>
      </c>
      <c r="H2684" s="343" t="str">
        <f>VLOOKUP($A2684,'2'!$X:$AB,5,FALSE)</f>
        <v>Yes</v>
      </c>
    </row>
    <row r="2685" spans="1:8" s="144" customFormat="1" ht="15">
      <c r="A2685" s="342">
        <v>2687</v>
      </c>
      <c r="B2685" s="144" t="s">
        <v>8362</v>
      </c>
      <c r="C2685" s="144" t="s">
        <v>8363</v>
      </c>
      <c r="D2685" s="144" t="s">
        <v>8364</v>
      </c>
      <c r="E2685" s="144" t="str">
        <f>VLOOKUP(A2685,'2'!$X:$AB,2,FALSE)</f>
        <v>Within an hour</v>
      </c>
      <c r="F2685" s="144">
        <f>VLOOKUP($A2685,'2'!$X:$AB,3,FALSE)</f>
        <v>1</v>
      </c>
      <c r="G2685" s="144">
        <f>VLOOKUP($A2685,'2'!$X:$AB,4,FALSE)</f>
        <v>0.97</v>
      </c>
      <c r="H2685" s="343" t="str">
        <f>VLOOKUP($A2685,'2'!$X:$AB,5,FALSE)</f>
        <v>Yes</v>
      </c>
    </row>
    <row r="2686" spans="1:8" s="144" customFormat="1" ht="15">
      <c r="A2686" s="342">
        <v>2688</v>
      </c>
      <c r="B2686" s="144" t="s">
        <v>8365</v>
      </c>
      <c r="C2686" s="144" t="s">
        <v>8366</v>
      </c>
      <c r="D2686" s="144" t="s">
        <v>8367</v>
      </c>
      <c r="E2686" s="144" t="str">
        <f>VLOOKUP(A2686,'2'!$X:$AB,2,FALSE)</f>
        <v>Within an hour</v>
      </c>
      <c r="F2686" s="144">
        <f>VLOOKUP($A2686,'2'!$X:$AB,3,FALSE)</f>
        <v>1</v>
      </c>
      <c r="G2686" s="144">
        <f>VLOOKUP($A2686,'2'!$X:$AB,4,FALSE)</f>
        <v>0.92</v>
      </c>
      <c r="H2686" s="343" t="str">
        <f>VLOOKUP($A2686,'2'!$X:$AB,5,FALSE)</f>
        <v>Yes</v>
      </c>
    </row>
    <row r="2687" spans="1:8" s="144" customFormat="1" ht="15">
      <c r="A2687" s="342">
        <v>2689</v>
      </c>
      <c r="B2687" s="144" t="s">
        <v>8368</v>
      </c>
      <c r="C2687" s="144" t="s">
        <v>8369</v>
      </c>
      <c r="D2687" s="144" t="s">
        <v>8370</v>
      </c>
      <c r="E2687" s="144">
        <f>VLOOKUP(A2687,'2'!$X:$AB,2,FALSE)</f>
        <v>0</v>
      </c>
      <c r="F2687" s="144">
        <f>VLOOKUP($A2687,'2'!$X:$AB,3,FALSE)</f>
        <v>0</v>
      </c>
      <c r="G2687" s="144">
        <f>VLOOKUP($A2687,'2'!$X:$AB,4,FALSE)</f>
        <v>0</v>
      </c>
      <c r="H2687" s="343">
        <f>VLOOKUP($A2687,'2'!$X:$AB,5,FALSE)</f>
        <v>0</v>
      </c>
    </row>
    <row r="2688" spans="1:8" s="144" customFormat="1" ht="15">
      <c r="A2688" s="342">
        <v>2690</v>
      </c>
      <c r="B2688" s="144" t="s">
        <v>8371</v>
      </c>
      <c r="C2688" s="144" t="s">
        <v>8372</v>
      </c>
      <c r="D2688" s="144" t="s">
        <v>8370</v>
      </c>
      <c r="E2688" s="144">
        <f>VLOOKUP(A2688,'2'!$X:$AB,2,FALSE)</f>
        <v>0</v>
      </c>
      <c r="F2688" s="144">
        <f>VLOOKUP($A2688,'2'!$X:$AB,3,FALSE)</f>
        <v>0</v>
      </c>
      <c r="G2688" s="144">
        <f>VLOOKUP($A2688,'2'!$X:$AB,4,FALSE)</f>
        <v>0</v>
      </c>
      <c r="H2688" s="343">
        <f>VLOOKUP($A2688,'2'!$X:$AB,5,FALSE)</f>
        <v>0</v>
      </c>
    </row>
    <row r="2689" spans="1:8" s="144" customFormat="1" ht="15">
      <c r="A2689" s="342">
        <v>2691</v>
      </c>
      <c r="B2689" s="144" t="s">
        <v>8373</v>
      </c>
      <c r="C2689" s="144" t="s">
        <v>8374</v>
      </c>
      <c r="D2689" s="144" t="s">
        <v>8375</v>
      </c>
      <c r="E2689" s="144" t="str">
        <f>VLOOKUP(A2689,'2'!$X:$AB,2,FALSE)</f>
        <v>Within a few hours</v>
      </c>
      <c r="F2689" s="144">
        <f>VLOOKUP($A2689,'2'!$X:$AB,3,FALSE)</f>
        <v>1</v>
      </c>
      <c r="G2689" s="144">
        <f>VLOOKUP($A2689,'2'!$X:$AB,4,FALSE)</f>
        <v>1</v>
      </c>
      <c r="H2689" s="343" t="str">
        <f>VLOOKUP($A2689,'2'!$X:$AB,5,FALSE)</f>
        <v>Yes</v>
      </c>
    </row>
    <row r="2690" spans="1:8" s="144" customFormat="1" ht="15">
      <c r="A2690" s="342">
        <v>2692</v>
      </c>
      <c r="B2690" s="144" t="s">
        <v>8376</v>
      </c>
      <c r="C2690" s="144" t="s">
        <v>8377</v>
      </c>
      <c r="D2690" s="144" t="s">
        <v>8378</v>
      </c>
      <c r="E2690" s="144">
        <f>VLOOKUP(A2690,'2'!$X:$AB,2,FALSE)</f>
        <v>0</v>
      </c>
      <c r="F2690" s="144">
        <f>VLOOKUP($A2690,'2'!$X:$AB,3,FALSE)</f>
        <v>0</v>
      </c>
      <c r="G2690" s="144">
        <f>VLOOKUP($A2690,'2'!$X:$AB,4,FALSE)</f>
        <v>0</v>
      </c>
      <c r="H2690" s="343">
        <f>VLOOKUP($A2690,'2'!$X:$AB,5,FALSE)</f>
        <v>0</v>
      </c>
    </row>
    <row r="2691" spans="1:8" s="144" customFormat="1" ht="15">
      <c r="A2691" s="342">
        <v>2693</v>
      </c>
      <c r="B2691" s="144" t="s">
        <v>8379</v>
      </c>
      <c r="C2691" s="144" t="s">
        <v>8380</v>
      </c>
      <c r="D2691" s="144" t="s">
        <v>8381</v>
      </c>
      <c r="E2691" s="144" t="str">
        <f>VLOOKUP(A2691,'2'!$X:$AB,2,FALSE)</f>
        <v>Within an hour</v>
      </c>
      <c r="F2691" s="144">
        <f>VLOOKUP($A2691,'2'!$X:$AB,3,FALSE)</f>
        <v>1</v>
      </c>
      <c r="G2691" s="144">
        <f>VLOOKUP($A2691,'2'!$X:$AB,4,FALSE)</f>
        <v>1</v>
      </c>
      <c r="H2691" s="343" t="str">
        <f>VLOOKUP($A2691,'2'!$X:$AB,5,FALSE)</f>
        <v>Yes</v>
      </c>
    </row>
    <row r="2692" spans="1:8" s="144" customFormat="1" ht="15">
      <c r="A2692" s="342">
        <v>2694</v>
      </c>
      <c r="B2692" s="144" t="s">
        <v>8382</v>
      </c>
      <c r="C2692" s="144" t="s">
        <v>8383</v>
      </c>
      <c r="D2692" s="144" t="s">
        <v>8381</v>
      </c>
      <c r="E2692" s="144" t="str">
        <f>VLOOKUP(A2692,'2'!$X:$AB,2,FALSE)</f>
        <v>Within an hour</v>
      </c>
      <c r="F2692" s="144">
        <f>VLOOKUP($A2692,'2'!$X:$AB,3,FALSE)</f>
        <v>0.75</v>
      </c>
      <c r="G2692" s="144">
        <f>VLOOKUP($A2692,'2'!$X:$AB,4,FALSE)</f>
        <v>0.43</v>
      </c>
      <c r="H2692" s="343" t="str">
        <f>VLOOKUP($A2692,'2'!$X:$AB,5,FALSE)</f>
        <v>No</v>
      </c>
    </row>
    <row r="2693" spans="1:8" s="144" customFormat="1" ht="15">
      <c r="A2693" s="342">
        <v>2695</v>
      </c>
      <c r="B2693" s="144" t="s">
        <v>8384</v>
      </c>
      <c r="C2693" s="144" t="s">
        <v>8385</v>
      </c>
      <c r="D2693" s="144" t="s">
        <v>8381</v>
      </c>
      <c r="E2693" s="144">
        <f>VLOOKUP(A2693,'2'!$X:$AB,2,FALSE)</f>
        <v>0</v>
      </c>
      <c r="F2693" s="144">
        <f>VLOOKUP($A2693,'2'!$X:$AB,3,FALSE)</f>
        <v>0</v>
      </c>
      <c r="G2693" s="144">
        <f>VLOOKUP($A2693,'2'!$X:$AB,4,FALSE)</f>
        <v>0</v>
      </c>
      <c r="H2693" s="343">
        <f>VLOOKUP($A2693,'2'!$X:$AB,5,FALSE)</f>
        <v>0</v>
      </c>
    </row>
    <row r="2694" spans="1:8" s="144" customFormat="1" ht="15">
      <c r="A2694" s="342">
        <v>2696</v>
      </c>
      <c r="B2694" s="144" t="s">
        <v>8386</v>
      </c>
      <c r="C2694" s="144" t="s">
        <v>8387</v>
      </c>
      <c r="D2694" s="144" t="s">
        <v>8381</v>
      </c>
      <c r="E2694" s="144" t="str">
        <f>VLOOKUP(A2694,'2'!$X:$AB,2,FALSE)</f>
        <v>Within an hour</v>
      </c>
      <c r="F2694" s="144">
        <f>VLOOKUP($A2694,'2'!$X:$AB,3,FALSE)</f>
        <v>1</v>
      </c>
      <c r="G2694" s="144">
        <f>VLOOKUP($A2694,'2'!$X:$AB,4,FALSE)</f>
        <v>1</v>
      </c>
      <c r="H2694" s="343" t="str">
        <f>VLOOKUP($A2694,'2'!$X:$AB,5,FALSE)</f>
        <v>No</v>
      </c>
    </row>
    <row r="2695" spans="1:8" s="144" customFormat="1" ht="15">
      <c r="A2695" s="342">
        <v>2697</v>
      </c>
      <c r="B2695" s="144" t="s">
        <v>8388</v>
      </c>
      <c r="C2695" s="144" t="s">
        <v>8389</v>
      </c>
      <c r="D2695" s="144" t="s">
        <v>8381</v>
      </c>
      <c r="E2695" s="144" t="str">
        <f>VLOOKUP(A2695,'2'!$X:$AB,2,FALSE)</f>
        <v>A few days or more</v>
      </c>
      <c r="F2695" s="144">
        <f>VLOOKUP($A2695,'2'!$X:$AB,3,FALSE)</f>
        <v>0</v>
      </c>
      <c r="G2695" s="144">
        <f>VLOOKUP($A2695,'2'!$X:$AB,4,FALSE)</f>
        <v>0.69</v>
      </c>
      <c r="H2695" s="343" t="str">
        <f>VLOOKUP($A2695,'2'!$X:$AB,5,FALSE)</f>
        <v>No</v>
      </c>
    </row>
    <row r="2696" spans="1:8" s="144" customFormat="1" ht="15">
      <c r="A2696" s="342">
        <v>2698</v>
      </c>
      <c r="B2696" s="144" t="s">
        <v>8390</v>
      </c>
      <c r="C2696" s="144" t="s">
        <v>8391</v>
      </c>
      <c r="D2696" s="144" t="s">
        <v>8392</v>
      </c>
      <c r="E2696" s="144" t="str">
        <f>VLOOKUP(A2696,'2'!$X:$AB,2,FALSE)</f>
        <v>Within a day</v>
      </c>
      <c r="F2696" s="144">
        <f>VLOOKUP($A2696,'2'!$X:$AB,3,FALSE)</f>
        <v>0.5</v>
      </c>
      <c r="G2696" s="144">
        <f>VLOOKUP($A2696,'2'!$X:$AB,4,FALSE)</f>
        <v>0.98</v>
      </c>
      <c r="H2696" s="343" t="str">
        <f>VLOOKUP($A2696,'2'!$X:$AB,5,FALSE)</f>
        <v>No</v>
      </c>
    </row>
    <row r="2697" spans="1:8" s="144" customFormat="1" ht="15">
      <c r="A2697" s="342">
        <v>2699</v>
      </c>
      <c r="B2697" s="144" t="s">
        <v>8393</v>
      </c>
      <c r="C2697" s="144" t="s">
        <v>8394</v>
      </c>
      <c r="D2697" s="144" t="s">
        <v>8392</v>
      </c>
      <c r="E2697" s="144" t="str">
        <f>VLOOKUP(A2697,'2'!$X:$AB,2,FALSE)</f>
        <v>Within an hour</v>
      </c>
      <c r="F2697" s="144">
        <f>VLOOKUP($A2697,'2'!$X:$AB,3,FALSE)</f>
        <v>1</v>
      </c>
      <c r="G2697" s="144">
        <f>VLOOKUP($A2697,'2'!$X:$AB,4,FALSE)</f>
        <v>0.56999999999999995</v>
      </c>
      <c r="H2697" s="343" t="str">
        <f>VLOOKUP($A2697,'2'!$X:$AB,5,FALSE)</f>
        <v>Yes</v>
      </c>
    </row>
    <row r="2698" spans="1:8" s="144" customFormat="1" ht="15">
      <c r="A2698" s="342">
        <v>2700</v>
      </c>
      <c r="B2698" s="144" t="s">
        <v>8395</v>
      </c>
      <c r="C2698" s="144" t="s">
        <v>8396</v>
      </c>
      <c r="D2698" s="144" t="s">
        <v>8392</v>
      </c>
      <c r="E2698" s="144">
        <f>VLOOKUP(A2698,'2'!$X:$AB,2,FALSE)</f>
        <v>0</v>
      </c>
      <c r="F2698" s="144">
        <f>VLOOKUP($A2698,'2'!$X:$AB,3,FALSE)</f>
        <v>0</v>
      </c>
      <c r="G2698" s="144">
        <f>VLOOKUP($A2698,'2'!$X:$AB,4,FALSE)</f>
        <v>0</v>
      </c>
      <c r="H2698" s="343">
        <f>VLOOKUP($A2698,'2'!$X:$AB,5,FALSE)</f>
        <v>0</v>
      </c>
    </row>
    <row r="2699" spans="1:8" s="144" customFormat="1" ht="15">
      <c r="A2699" s="342">
        <v>2701</v>
      </c>
      <c r="B2699" s="144" t="s">
        <v>8397</v>
      </c>
      <c r="C2699" s="144" t="s">
        <v>8398</v>
      </c>
      <c r="D2699" s="144" t="s">
        <v>8399</v>
      </c>
      <c r="E2699" s="144" t="str">
        <f>VLOOKUP(A2699,'2'!$X:$AB,2,FALSE)</f>
        <v>Within an hour</v>
      </c>
      <c r="F2699" s="144">
        <f>VLOOKUP($A2699,'2'!$X:$AB,3,FALSE)</f>
        <v>1</v>
      </c>
      <c r="G2699" s="144">
        <f>VLOOKUP($A2699,'2'!$X:$AB,4,FALSE)</f>
        <v>1</v>
      </c>
      <c r="H2699" s="343" t="str">
        <f>VLOOKUP($A2699,'2'!$X:$AB,5,FALSE)</f>
        <v>No</v>
      </c>
    </row>
    <row r="2700" spans="1:8" s="144" customFormat="1" ht="15">
      <c r="A2700" s="342">
        <v>2702</v>
      </c>
      <c r="B2700" s="144" t="s">
        <v>8400</v>
      </c>
      <c r="C2700" s="144" t="s">
        <v>8401</v>
      </c>
      <c r="D2700" s="144" t="s">
        <v>8399</v>
      </c>
      <c r="E2700" s="144" t="str">
        <f>VLOOKUP(A2700,'2'!$X:$AB,2,FALSE)</f>
        <v>A few days or more</v>
      </c>
      <c r="F2700" s="144">
        <f>VLOOKUP($A2700,'2'!$X:$AB,3,FALSE)</f>
        <v>0</v>
      </c>
      <c r="G2700" s="144">
        <f>VLOOKUP($A2700,'2'!$X:$AB,4,FALSE)</f>
        <v>0</v>
      </c>
      <c r="H2700" s="343" t="str">
        <f>VLOOKUP($A2700,'2'!$X:$AB,5,FALSE)</f>
        <v>No</v>
      </c>
    </row>
    <row r="2701" spans="1:8" s="144" customFormat="1" ht="15">
      <c r="A2701" s="342">
        <v>2703</v>
      </c>
      <c r="B2701" s="144" t="s">
        <v>8402</v>
      </c>
      <c r="C2701" s="144" t="s">
        <v>8403</v>
      </c>
      <c r="D2701" s="144" t="s">
        <v>8399</v>
      </c>
      <c r="E2701" s="144" t="str">
        <f>VLOOKUP(A2701,'2'!$X:$AB,2,FALSE)</f>
        <v>Within an hour</v>
      </c>
      <c r="F2701" s="144">
        <f>VLOOKUP($A2701,'2'!$X:$AB,3,FALSE)</f>
        <v>1</v>
      </c>
      <c r="G2701" s="144">
        <f>VLOOKUP($A2701,'2'!$X:$AB,4,FALSE)</f>
        <v>0.86</v>
      </c>
      <c r="H2701" s="343" t="str">
        <f>VLOOKUP($A2701,'2'!$X:$AB,5,FALSE)</f>
        <v>Yes</v>
      </c>
    </row>
    <row r="2702" spans="1:8" s="144" customFormat="1" ht="15">
      <c r="A2702" s="342">
        <v>2704</v>
      </c>
      <c r="B2702" s="144" t="s">
        <v>8404</v>
      </c>
      <c r="C2702" s="144" t="s">
        <v>8405</v>
      </c>
      <c r="D2702" s="144" t="s">
        <v>8399</v>
      </c>
      <c r="E2702" s="144" t="str">
        <f>VLOOKUP(A2702,'2'!$X:$AB,2,FALSE)</f>
        <v>Within a few hours</v>
      </c>
      <c r="F2702" s="144">
        <f>VLOOKUP($A2702,'2'!$X:$AB,3,FALSE)</f>
        <v>1</v>
      </c>
      <c r="G2702" s="144">
        <f>VLOOKUP($A2702,'2'!$X:$AB,4,FALSE)</f>
        <v>0.88</v>
      </c>
      <c r="H2702" s="343" t="str">
        <f>VLOOKUP($A2702,'2'!$X:$AB,5,FALSE)</f>
        <v>Yes</v>
      </c>
    </row>
    <row r="2703" spans="1:8" s="144" customFormat="1" ht="15">
      <c r="A2703" s="342">
        <v>2705</v>
      </c>
      <c r="B2703" s="144" t="s">
        <v>8406</v>
      </c>
      <c r="C2703" s="144" t="s">
        <v>8407</v>
      </c>
      <c r="D2703" s="144" t="s">
        <v>8408</v>
      </c>
      <c r="E2703" s="144" t="str">
        <f>VLOOKUP(A2703,'2'!$X:$AB,2,FALSE)</f>
        <v>Within an hour</v>
      </c>
      <c r="F2703" s="144">
        <f>VLOOKUP($A2703,'2'!$X:$AB,3,FALSE)</f>
        <v>1</v>
      </c>
      <c r="G2703" s="144">
        <f>VLOOKUP($A2703,'2'!$X:$AB,4,FALSE)</f>
        <v>0.9</v>
      </c>
      <c r="H2703" s="343" t="str">
        <f>VLOOKUP($A2703,'2'!$X:$AB,5,FALSE)</f>
        <v>No</v>
      </c>
    </row>
    <row r="2704" spans="1:8" s="144" customFormat="1" ht="15">
      <c r="A2704" s="342">
        <v>2706</v>
      </c>
      <c r="B2704" s="144" t="s">
        <v>8409</v>
      </c>
      <c r="C2704" s="144" t="s">
        <v>8410</v>
      </c>
      <c r="D2704" s="144" t="s">
        <v>8408</v>
      </c>
      <c r="E2704" s="144" t="str">
        <f>VLOOKUP(A2704,'2'!$X:$AB,2,FALSE)</f>
        <v>Within an hour</v>
      </c>
      <c r="F2704" s="144">
        <f>VLOOKUP($A2704,'2'!$X:$AB,3,FALSE)</f>
        <v>1</v>
      </c>
      <c r="G2704" s="144">
        <f>VLOOKUP($A2704,'2'!$X:$AB,4,FALSE)</f>
        <v>1</v>
      </c>
      <c r="H2704" s="343" t="str">
        <f>VLOOKUP($A2704,'2'!$X:$AB,5,FALSE)</f>
        <v>No</v>
      </c>
    </row>
    <row r="2705" spans="1:8" s="144" customFormat="1" ht="15">
      <c r="A2705" s="342">
        <v>2707</v>
      </c>
      <c r="B2705" s="144" t="s">
        <v>8411</v>
      </c>
      <c r="C2705" s="144" t="s">
        <v>8412</v>
      </c>
      <c r="D2705" s="144" t="s">
        <v>8408</v>
      </c>
      <c r="E2705" s="144">
        <f>VLOOKUP(A2705,'2'!$X:$AB,2,FALSE)</f>
        <v>0</v>
      </c>
      <c r="F2705" s="144">
        <f>VLOOKUP($A2705,'2'!$X:$AB,3,FALSE)</f>
        <v>0</v>
      </c>
      <c r="G2705" s="144">
        <f>VLOOKUP($A2705,'2'!$X:$AB,4,FALSE)</f>
        <v>0</v>
      </c>
      <c r="H2705" s="343">
        <f>VLOOKUP($A2705,'2'!$X:$AB,5,FALSE)</f>
        <v>0</v>
      </c>
    </row>
    <row r="2706" spans="1:8" s="144" customFormat="1" ht="15">
      <c r="A2706" s="342">
        <v>2708</v>
      </c>
      <c r="B2706" s="144" t="s">
        <v>8413</v>
      </c>
      <c r="C2706" s="144" t="s">
        <v>8414</v>
      </c>
      <c r="D2706" s="144" t="s">
        <v>8415</v>
      </c>
      <c r="E2706" s="144">
        <f>VLOOKUP(A2706,'2'!$X:$AB,2,FALSE)</f>
        <v>0</v>
      </c>
      <c r="F2706" s="144">
        <f>VLOOKUP($A2706,'2'!$X:$AB,3,FALSE)</f>
        <v>0</v>
      </c>
      <c r="G2706" s="144">
        <f>VLOOKUP($A2706,'2'!$X:$AB,4,FALSE)</f>
        <v>0</v>
      </c>
      <c r="H2706" s="343">
        <f>VLOOKUP($A2706,'2'!$X:$AB,5,FALSE)</f>
        <v>0</v>
      </c>
    </row>
    <row r="2707" spans="1:8" s="144" customFormat="1" ht="15">
      <c r="A2707" s="342">
        <v>2709</v>
      </c>
      <c r="B2707" s="144" t="s">
        <v>8416</v>
      </c>
      <c r="C2707" s="144" t="s">
        <v>8417</v>
      </c>
      <c r="D2707" s="144" t="s">
        <v>8415</v>
      </c>
      <c r="E2707" s="144" t="str">
        <f>VLOOKUP(A2707,'2'!$X:$AB,2,FALSE)</f>
        <v>Within a day</v>
      </c>
      <c r="F2707" s="144">
        <f>VLOOKUP($A2707,'2'!$X:$AB,3,FALSE)</f>
        <v>0.5</v>
      </c>
      <c r="G2707" s="144">
        <f>VLOOKUP($A2707,'2'!$X:$AB,4,FALSE)</f>
        <v>0.94</v>
      </c>
      <c r="H2707" s="343" t="str">
        <f>VLOOKUP($A2707,'2'!$X:$AB,5,FALSE)</f>
        <v>Yes</v>
      </c>
    </row>
    <row r="2708" spans="1:8" s="144" customFormat="1" ht="15">
      <c r="A2708" s="342">
        <v>2710</v>
      </c>
      <c r="B2708" s="144" t="s">
        <v>8418</v>
      </c>
      <c r="C2708" s="144" t="s">
        <v>8419</v>
      </c>
      <c r="D2708" s="144" t="s">
        <v>8415</v>
      </c>
      <c r="E2708" s="144" t="str">
        <f>VLOOKUP(A2708,'2'!$X:$AB,2,FALSE)</f>
        <v>A few days or more</v>
      </c>
      <c r="F2708" s="144">
        <f>VLOOKUP($A2708,'2'!$X:$AB,3,FALSE)</f>
        <v>0.2</v>
      </c>
      <c r="G2708" s="144">
        <f>VLOOKUP($A2708,'2'!$X:$AB,4,FALSE)</f>
        <v>1</v>
      </c>
      <c r="H2708" s="343" t="str">
        <f>VLOOKUP($A2708,'2'!$X:$AB,5,FALSE)</f>
        <v>No</v>
      </c>
    </row>
    <row r="2709" spans="1:8" s="144" customFormat="1" ht="15">
      <c r="A2709" s="342">
        <v>2711</v>
      </c>
      <c r="B2709" s="144" t="s">
        <v>8420</v>
      </c>
      <c r="C2709" s="144" t="s">
        <v>8421</v>
      </c>
      <c r="D2709" s="144" t="s">
        <v>8415</v>
      </c>
      <c r="E2709" s="144" t="str">
        <f>VLOOKUP(A2709,'2'!$X:$AB,2,FALSE)</f>
        <v>Within an hour</v>
      </c>
      <c r="F2709" s="144">
        <f>VLOOKUP($A2709,'2'!$X:$AB,3,FALSE)</f>
        <v>1</v>
      </c>
      <c r="G2709" s="144">
        <f>VLOOKUP($A2709,'2'!$X:$AB,4,FALSE)</f>
        <v>1</v>
      </c>
      <c r="H2709" s="343" t="str">
        <f>VLOOKUP($A2709,'2'!$X:$AB,5,FALSE)</f>
        <v>Yes</v>
      </c>
    </row>
    <row r="2710" spans="1:8" s="144" customFormat="1" ht="15">
      <c r="A2710" s="342">
        <v>2712</v>
      </c>
      <c r="B2710" s="144" t="s">
        <v>8422</v>
      </c>
      <c r="C2710" s="144" t="s">
        <v>8423</v>
      </c>
      <c r="D2710" s="144" t="s">
        <v>8415</v>
      </c>
      <c r="E2710" s="144" t="str">
        <f>VLOOKUP(A2710,'2'!$X:$AB,2,FALSE)</f>
        <v>Within an hour</v>
      </c>
      <c r="F2710" s="144">
        <f>VLOOKUP($A2710,'2'!$X:$AB,3,FALSE)</f>
        <v>1</v>
      </c>
      <c r="G2710" s="144">
        <f>VLOOKUP($A2710,'2'!$X:$AB,4,FALSE)</f>
        <v>0.9</v>
      </c>
      <c r="H2710" s="343" t="str">
        <f>VLOOKUP($A2710,'2'!$X:$AB,5,FALSE)</f>
        <v>Yes</v>
      </c>
    </row>
    <row r="2711" spans="1:8" s="144" customFormat="1" ht="15">
      <c r="A2711" s="342">
        <v>2713</v>
      </c>
      <c r="B2711" s="144" t="s">
        <v>8424</v>
      </c>
      <c r="C2711" s="144" t="s">
        <v>8425</v>
      </c>
      <c r="D2711" s="144" t="s">
        <v>8426</v>
      </c>
      <c r="E2711" s="144" t="str">
        <f>VLOOKUP(A2711,'2'!$X:$AB,2,FALSE)</f>
        <v>Within an hour</v>
      </c>
      <c r="F2711" s="144">
        <f>VLOOKUP($A2711,'2'!$X:$AB,3,FALSE)</f>
        <v>1</v>
      </c>
      <c r="G2711" s="144">
        <f>VLOOKUP($A2711,'2'!$X:$AB,4,FALSE)</f>
        <v>0.93</v>
      </c>
      <c r="H2711" s="343" t="str">
        <f>VLOOKUP($A2711,'2'!$X:$AB,5,FALSE)</f>
        <v>No</v>
      </c>
    </row>
    <row r="2712" spans="1:8" s="144" customFormat="1" ht="15">
      <c r="A2712" s="342">
        <v>2714</v>
      </c>
      <c r="B2712" s="144" t="s">
        <v>8427</v>
      </c>
      <c r="C2712" s="144" t="s">
        <v>8428</v>
      </c>
      <c r="D2712" s="144" t="s">
        <v>8426</v>
      </c>
      <c r="E2712" s="144" t="str">
        <f>VLOOKUP(A2712,'2'!$X:$AB,2,FALSE)</f>
        <v>Within a day</v>
      </c>
      <c r="F2712" s="144">
        <f>VLOOKUP($A2712,'2'!$X:$AB,3,FALSE)</f>
        <v>1</v>
      </c>
      <c r="G2712" s="144">
        <f>VLOOKUP($A2712,'2'!$X:$AB,4,FALSE)</f>
        <v>0.94</v>
      </c>
      <c r="H2712" s="343" t="str">
        <f>VLOOKUP($A2712,'2'!$X:$AB,5,FALSE)</f>
        <v>No</v>
      </c>
    </row>
    <row r="2713" spans="1:8" s="144" customFormat="1" ht="15">
      <c r="A2713" s="342">
        <v>2715</v>
      </c>
      <c r="B2713" s="144" t="s">
        <v>8429</v>
      </c>
      <c r="C2713" s="144" t="s">
        <v>8430</v>
      </c>
      <c r="D2713" s="144" t="s">
        <v>8431</v>
      </c>
      <c r="E2713" s="144">
        <f>VLOOKUP(A2713,'2'!$X:$AB,2,FALSE)</f>
        <v>0</v>
      </c>
      <c r="F2713" s="144">
        <f>VLOOKUP($A2713,'2'!$X:$AB,3,FALSE)</f>
        <v>0</v>
      </c>
      <c r="G2713" s="144">
        <f>VLOOKUP($A2713,'2'!$X:$AB,4,FALSE)</f>
        <v>0</v>
      </c>
      <c r="H2713" s="343">
        <f>VLOOKUP($A2713,'2'!$X:$AB,5,FALSE)</f>
        <v>0</v>
      </c>
    </row>
    <row r="2714" spans="1:8" s="144" customFormat="1" ht="15">
      <c r="A2714" s="342">
        <v>2716</v>
      </c>
      <c r="B2714" s="144" t="s">
        <v>8432</v>
      </c>
      <c r="C2714" s="144" t="s">
        <v>8433</v>
      </c>
      <c r="D2714" s="144" t="s">
        <v>8434</v>
      </c>
      <c r="E2714" s="144" t="str">
        <f>VLOOKUP(A2714,'2'!$X:$AB,2,FALSE)</f>
        <v>Within a day</v>
      </c>
      <c r="F2714" s="144">
        <f>VLOOKUP($A2714,'2'!$X:$AB,3,FALSE)</f>
        <v>1</v>
      </c>
      <c r="G2714" s="144">
        <f>VLOOKUP($A2714,'2'!$X:$AB,4,FALSE)</f>
        <v>0.8</v>
      </c>
      <c r="H2714" s="343" t="str">
        <f>VLOOKUP($A2714,'2'!$X:$AB,5,FALSE)</f>
        <v>No</v>
      </c>
    </row>
    <row r="2715" spans="1:8" s="144" customFormat="1" ht="15">
      <c r="A2715" s="342">
        <v>2717</v>
      </c>
      <c r="B2715" s="144" t="s">
        <v>8435</v>
      </c>
      <c r="C2715" s="144" t="s">
        <v>8436</v>
      </c>
      <c r="D2715" s="144" t="s">
        <v>8434</v>
      </c>
      <c r="E2715" s="144" t="str">
        <f>VLOOKUP(A2715,'2'!$X:$AB,2,FALSE)</f>
        <v>Within an hour</v>
      </c>
      <c r="F2715" s="144">
        <f>VLOOKUP($A2715,'2'!$X:$AB,3,FALSE)</f>
        <v>1</v>
      </c>
      <c r="G2715" s="144">
        <f>VLOOKUP($A2715,'2'!$X:$AB,4,FALSE)</f>
        <v>1</v>
      </c>
      <c r="H2715" s="343" t="str">
        <f>VLOOKUP($A2715,'2'!$X:$AB,5,FALSE)</f>
        <v>Yes</v>
      </c>
    </row>
    <row r="2716" spans="1:8" s="144" customFormat="1" ht="15">
      <c r="A2716" s="342">
        <v>2718</v>
      </c>
      <c r="B2716" s="144" t="s">
        <v>8437</v>
      </c>
      <c r="C2716" s="144" t="s">
        <v>8438</v>
      </c>
      <c r="D2716" s="144" t="s">
        <v>8434</v>
      </c>
      <c r="E2716" s="144">
        <f>VLOOKUP(A2716,'2'!$X:$AB,2,FALSE)</f>
        <v>0</v>
      </c>
      <c r="F2716" s="144">
        <f>VLOOKUP($A2716,'2'!$X:$AB,3,FALSE)</f>
        <v>0</v>
      </c>
      <c r="G2716" s="144">
        <f>VLOOKUP($A2716,'2'!$X:$AB,4,FALSE)</f>
        <v>0</v>
      </c>
      <c r="H2716" s="343">
        <f>VLOOKUP($A2716,'2'!$X:$AB,5,FALSE)</f>
        <v>0</v>
      </c>
    </row>
    <row r="2717" spans="1:8" s="144" customFormat="1" ht="15">
      <c r="A2717" s="342">
        <v>2719</v>
      </c>
      <c r="B2717" s="144" t="s">
        <v>8439</v>
      </c>
      <c r="C2717" s="144" t="s">
        <v>8440</v>
      </c>
      <c r="D2717" s="144" t="s">
        <v>8441</v>
      </c>
      <c r="E2717" s="144" t="str">
        <f>VLOOKUP(A2717,'2'!$X:$AB,2,FALSE)</f>
        <v>Within a few hours</v>
      </c>
      <c r="F2717" s="144">
        <f>VLOOKUP($A2717,'2'!$X:$AB,3,FALSE)</f>
        <v>1</v>
      </c>
      <c r="G2717" s="144">
        <f>VLOOKUP($A2717,'2'!$X:$AB,4,FALSE)</f>
        <v>0.71</v>
      </c>
      <c r="H2717" s="343" t="str">
        <f>VLOOKUP($A2717,'2'!$X:$AB,5,FALSE)</f>
        <v>Yes</v>
      </c>
    </row>
    <row r="2718" spans="1:8" s="144" customFormat="1" ht="15">
      <c r="A2718" s="342">
        <v>2720</v>
      </c>
      <c r="B2718" s="144" t="s">
        <v>8442</v>
      </c>
      <c r="C2718" s="144" t="s">
        <v>8443</v>
      </c>
      <c r="D2718" s="144" t="s">
        <v>8444</v>
      </c>
      <c r="E2718" s="144">
        <f>VLOOKUP(A2718,'2'!$X:$AB,2,FALSE)</f>
        <v>0</v>
      </c>
      <c r="F2718" s="144">
        <f>VLOOKUP($A2718,'2'!$X:$AB,3,FALSE)</f>
        <v>0</v>
      </c>
      <c r="G2718" s="144">
        <f>VLOOKUP($A2718,'2'!$X:$AB,4,FALSE)</f>
        <v>0</v>
      </c>
      <c r="H2718" s="343">
        <f>VLOOKUP($A2718,'2'!$X:$AB,5,FALSE)</f>
        <v>0</v>
      </c>
    </row>
    <row r="2719" spans="1:8" s="144" customFormat="1" ht="15">
      <c r="A2719" s="342">
        <v>2721</v>
      </c>
      <c r="B2719" s="144" t="s">
        <v>8445</v>
      </c>
      <c r="C2719" s="144" t="s">
        <v>8446</v>
      </c>
      <c r="D2719" s="144" t="s">
        <v>8447</v>
      </c>
      <c r="E2719" s="144">
        <f>VLOOKUP(A2719,'2'!$X:$AB,2,FALSE)</f>
        <v>0</v>
      </c>
      <c r="F2719" s="144">
        <f>VLOOKUP($A2719,'2'!$X:$AB,3,FALSE)</f>
        <v>0</v>
      </c>
      <c r="G2719" s="144">
        <f>VLOOKUP($A2719,'2'!$X:$AB,4,FALSE)</f>
        <v>0</v>
      </c>
      <c r="H2719" s="343">
        <f>VLOOKUP($A2719,'2'!$X:$AB,5,FALSE)</f>
        <v>0</v>
      </c>
    </row>
    <row r="2720" spans="1:8" s="144" customFormat="1" ht="15">
      <c r="A2720" s="342">
        <v>2722</v>
      </c>
      <c r="B2720" s="144" t="s">
        <v>8448</v>
      </c>
      <c r="C2720" s="144" t="s">
        <v>8449</v>
      </c>
      <c r="D2720" s="144" t="s">
        <v>8447</v>
      </c>
      <c r="E2720" s="144" t="str">
        <f>VLOOKUP(A2720,'2'!$X:$AB,2,FALSE)</f>
        <v>Within an hour</v>
      </c>
      <c r="F2720" s="144">
        <f>VLOOKUP($A2720,'2'!$X:$AB,3,FALSE)</f>
        <v>1</v>
      </c>
      <c r="G2720" s="144">
        <f>VLOOKUP($A2720,'2'!$X:$AB,4,FALSE)</f>
        <v>0.95</v>
      </c>
      <c r="H2720" s="343" t="str">
        <f>VLOOKUP($A2720,'2'!$X:$AB,5,FALSE)</f>
        <v>Yes</v>
      </c>
    </row>
    <row r="2721" spans="1:8" s="144" customFormat="1" ht="15">
      <c r="A2721" s="342">
        <v>2723</v>
      </c>
      <c r="B2721" s="144" t="s">
        <v>8450</v>
      </c>
      <c r="C2721" s="144" t="s">
        <v>8451</v>
      </c>
      <c r="D2721" s="144" t="s">
        <v>8447</v>
      </c>
      <c r="E2721" s="144">
        <f>VLOOKUP(A2721,'2'!$X:$AB,2,FALSE)</f>
        <v>0</v>
      </c>
      <c r="F2721" s="144">
        <f>VLOOKUP($A2721,'2'!$X:$AB,3,FALSE)</f>
        <v>0</v>
      </c>
      <c r="G2721" s="144">
        <f>VLOOKUP($A2721,'2'!$X:$AB,4,FALSE)</f>
        <v>0</v>
      </c>
      <c r="H2721" s="343">
        <f>VLOOKUP($A2721,'2'!$X:$AB,5,FALSE)</f>
        <v>0</v>
      </c>
    </row>
    <row r="2722" spans="1:8" s="144" customFormat="1" ht="15">
      <c r="A2722" s="342">
        <v>2724</v>
      </c>
      <c r="B2722" s="144" t="s">
        <v>8452</v>
      </c>
      <c r="C2722" s="144" t="s">
        <v>8453</v>
      </c>
      <c r="D2722" s="144" t="s">
        <v>8447</v>
      </c>
      <c r="E2722" s="144" t="str">
        <f>VLOOKUP(A2722,'2'!$X:$AB,2,FALSE)</f>
        <v>A few days or more</v>
      </c>
      <c r="F2722" s="144">
        <f>VLOOKUP($A2722,'2'!$X:$AB,3,FALSE)</f>
        <v>0.44</v>
      </c>
      <c r="G2722" s="144">
        <f>VLOOKUP($A2722,'2'!$X:$AB,4,FALSE)</f>
        <v>0.97</v>
      </c>
      <c r="H2722" s="343" t="str">
        <f>VLOOKUP($A2722,'2'!$X:$AB,5,FALSE)</f>
        <v>No</v>
      </c>
    </row>
    <row r="2723" spans="1:8" s="144" customFormat="1" ht="15">
      <c r="A2723" s="342">
        <v>2725</v>
      </c>
      <c r="B2723" s="144" t="s">
        <v>8454</v>
      </c>
      <c r="C2723" s="144" t="s">
        <v>8455</v>
      </c>
      <c r="D2723" s="144" t="s">
        <v>8447</v>
      </c>
      <c r="E2723" s="144" t="str">
        <f>VLOOKUP(A2723,'2'!$X:$AB,2,FALSE)</f>
        <v>A few days or more</v>
      </c>
      <c r="F2723" s="144">
        <f>VLOOKUP($A2723,'2'!$X:$AB,3,FALSE)</f>
        <v>0</v>
      </c>
      <c r="G2723" s="144">
        <f>VLOOKUP($A2723,'2'!$X:$AB,4,FALSE)</f>
        <v>0.4</v>
      </c>
      <c r="H2723" s="343" t="str">
        <f>VLOOKUP($A2723,'2'!$X:$AB,5,FALSE)</f>
        <v>No</v>
      </c>
    </row>
    <row r="2724" spans="1:8" s="144" customFormat="1" ht="15">
      <c r="A2724" s="342">
        <v>2726</v>
      </c>
      <c r="B2724" s="144" t="s">
        <v>8456</v>
      </c>
      <c r="C2724" s="144" t="s">
        <v>8457</v>
      </c>
      <c r="D2724" s="144" t="s">
        <v>8447</v>
      </c>
      <c r="E2724" s="144" t="str">
        <f>VLOOKUP(A2724,'2'!$X:$AB,2,FALSE)</f>
        <v>Within an hour</v>
      </c>
      <c r="F2724" s="144">
        <f>VLOOKUP($A2724,'2'!$X:$AB,3,FALSE)</f>
        <v>1</v>
      </c>
      <c r="G2724" s="144">
        <f>VLOOKUP($A2724,'2'!$X:$AB,4,FALSE)</f>
        <v>0.91</v>
      </c>
      <c r="H2724" s="343" t="str">
        <f>VLOOKUP($A2724,'2'!$X:$AB,5,FALSE)</f>
        <v>Yes</v>
      </c>
    </row>
    <row r="2725" spans="1:8" s="144" customFormat="1" ht="15">
      <c r="A2725" s="342">
        <v>2727</v>
      </c>
      <c r="B2725" s="144" t="s">
        <v>8458</v>
      </c>
      <c r="C2725" s="144" t="s">
        <v>8459</v>
      </c>
      <c r="D2725" s="144" t="s">
        <v>8460</v>
      </c>
      <c r="E2725" s="144" t="str">
        <f>VLOOKUP(A2725,'2'!$X:$AB,2,FALSE)</f>
        <v>Within a few hours</v>
      </c>
      <c r="F2725" s="144">
        <f>VLOOKUP($A2725,'2'!$X:$AB,3,FALSE)</f>
        <v>0.8</v>
      </c>
      <c r="G2725" s="144">
        <f>VLOOKUP($A2725,'2'!$X:$AB,4,FALSE)</f>
        <v>0.94</v>
      </c>
      <c r="H2725" s="343" t="str">
        <f>VLOOKUP($A2725,'2'!$X:$AB,5,FALSE)</f>
        <v>No</v>
      </c>
    </row>
    <row r="2726" spans="1:8" s="144" customFormat="1" ht="15">
      <c r="A2726" s="342">
        <v>2728</v>
      </c>
      <c r="B2726" s="144" t="s">
        <v>8461</v>
      </c>
      <c r="C2726" s="144" t="s">
        <v>8462</v>
      </c>
      <c r="D2726" s="144" t="s">
        <v>8460</v>
      </c>
      <c r="E2726" s="144" t="str">
        <f>VLOOKUP(A2726,'2'!$X:$AB,2,FALSE)</f>
        <v>Within a few hours</v>
      </c>
      <c r="F2726" s="144">
        <f>VLOOKUP($A2726,'2'!$X:$AB,3,FALSE)</f>
        <v>1</v>
      </c>
      <c r="G2726" s="144">
        <f>VLOOKUP($A2726,'2'!$X:$AB,4,FALSE)</f>
        <v>0.32</v>
      </c>
      <c r="H2726" s="343" t="str">
        <f>VLOOKUP($A2726,'2'!$X:$AB,5,FALSE)</f>
        <v>No</v>
      </c>
    </row>
    <row r="2727" spans="1:8" s="144" customFormat="1" ht="15">
      <c r="A2727" s="342">
        <v>2729</v>
      </c>
      <c r="B2727" s="144" t="s">
        <v>8463</v>
      </c>
      <c r="C2727" s="144" t="s">
        <v>8464</v>
      </c>
      <c r="D2727" s="144" t="s">
        <v>8460</v>
      </c>
      <c r="E2727" s="144" t="str">
        <f>VLOOKUP(A2727,'2'!$X:$AB,2,FALSE)</f>
        <v>Within an hour</v>
      </c>
      <c r="F2727" s="144">
        <f>VLOOKUP($A2727,'2'!$X:$AB,3,FALSE)</f>
        <v>1</v>
      </c>
      <c r="G2727" s="144">
        <f>VLOOKUP($A2727,'2'!$X:$AB,4,FALSE)</f>
        <v>0.98</v>
      </c>
      <c r="H2727" s="343" t="str">
        <f>VLOOKUP($A2727,'2'!$X:$AB,5,FALSE)</f>
        <v>Yes</v>
      </c>
    </row>
    <row r="2728" spans="1:8" s="144" customFormat="1" ht="15">
      <c r="A2728" s="342">
        <v>2730</v>
      </c>
      <c r="B2728" s="144" t="s">
        <v>8465</v>
      </c>
      <c r="C2728" s="144" t="s">
        <v>8466</v>
      </c>
      <c r="D2728" s="144" t="s">
        <v>8460</v>
      </c>
      <c r="E2728" s="144">
        <f>VLOOKUP(A2728,'2'!$X:$AB,2,FALSE)</f>
        <v>0</v>
      </c>
      <c r="F2728" s="144">
        <f>VLOOKUP($A2728,'2'!$X:$AB,3,FALSE)</f>
        <v>0</v>
      </c>
      <c r="G2728" s="144">
        <f>VLOOKUP($A2728,'2'!$X:$AB,4,FALSE)</f>
        <v>0</v>
      </c>
      <c r="H2728" s="343">
        <f>VLOOKUP($A2728,'2'!$X:$AB,5,FALSE)</f>
        <v>0</v>
      </c>
    </row>
    <row r="2729" spans="1:8" s="144" customFormat="1" ht="15">
      <c r="A2729" s="342">
        <v>2731</v>
      </c>
      <c r="B2729" s="144" t="s">
        <v>8467</v>
      </c>
      <c r="C2729" s="144" t="s">
        <v>8468</v>
      </c>
      <c r="D2729" s="144" t="s">
        <v>8469</v>
      </c>
      <c r="E2729" s="144">
        <f>VLOOKUP(A2729,'2'!$X:$AB,2,FALSE)</f>
        <v>0</v>
      </c>
      <c r="F2729" s="144">
        <f>VLOOKUP($A2729,'2'!$X:$AB,3,FALSE)</f>
        <v>0</v>
      </c>
      <c r="G2729" s="144">
        <f>VLOOKUP($A2729,'2'!$X:$AB,4,FALSE)</f>
        <v>0</v>
      </c>
      <c r="H2729" s="343">
        <f>VLOOKUP($A2729,'2'!$X:$AB,5,FALSE)</f>
        <v>0</v>
      </c>
    </row>
    <row r="2730" spans="1:8" s="144" customFormat="1" ht="15">
      <c r="A2730" s="342">
        <v>2732</v>
      </c>
      <c r="B2730" s="144" t="s">
        <v>8470</v>
      </c>
      <c r="C2730" s="144" t="s">
        <v>8471</v>
      </c>
      <c r="D2730" s="144" t="s">
        <v>8469</v>
      </c>
      <c r="E2730" s="144" t="str">
        <f>VLOOKUP(A2730,'2'!$X:$AB,2,FALSE)</f>
        <v>Within an hour</v>
      </c>
      <c r="F2730" s="144">
        <f>VLOOKUP($A2730,'2'!$X:$AB,3,FALSE)</f>
        <v>0.9</v>
      </c>
      <c r="G2730" s="144">
        <f>VLOOKUP($A2730,'2'!$X:$AB,4,FALSE)</f>
        <v>0.96</v>
      </c>
      <c r="H2730" s="343" t="str">
        <f>VLOOKUP($A2730,'2'!$X:$AB,5,FALSE)</f>
        <v>No</v>
      </c>
    </row>
    <row r="2731" spans="1:8" s="144" customFormat="1" ht="15">
      <c r="A2731" s="342">
        <v>2733</v>
      </c>
      <c r="B2731" s="144" t="s">
        <v>8472</v>
      </c>
      <c r="C2731" s="144" t="s">
        <v>8473</v>
      </c>
      <c r="D2731" s="144" t="s">
        <v>8469</v>
      </c>
      <c r="E2731" s="144" t="str">
        <f>VLOOKUP(A2731,'2'!$X:$AB,2,FALSE)</f>
        <v>Within an hour</v>
      </c>
      <c r="F2731" s="144">
        <f>VLOOKUP($A2731,'2'!$X:$AB,3,FALSE)</f>
        <v>1</v>
      </c>
      <c r="G2731" s="144">
        <f>VLOOKUP($A2731,'2'!$X:$AB,4,FALSE)</f>
        <v>0.98</v>
      </c>
      <c r="H2731" s="343" t="str">
        <f>VLOOKUP($A2731,'2'!$X:$AB,5,FALSE)</f>
        <v>No</v>
      </c>
    </row>
    <row r="2732" spans="1:8" s="144" customFormat="1" ht="15">
      <c r="A2732" s="342">
        <v>2734</v>
      </c>
      <c r="B2732" s="144" t="s">
        <v>8474</v>
      </c>
      <c r="C2732" s="144" t="s">
        <v>8475</v>
      </c>
      <c r="D2732" s="144" t="s">
        <v>8476</v>
      </c>
      <c r="E2732" s="144" t="str">
        <f>VLOOKUP(A2732,'2'!$X:$AB,2,FALSE)</f>
        <v>Within an hour</v>
      </c>
      <c r="F2732" s="144">
        <f>VLOOKUP($A2732,'2'!$X:$AB,3,FALSE)</f>
        <v>1</v>
      </c>
      <c r="G2732" s="144">
        <f>VLOOKUP($A2732,'2'!$X:$AB,4,FALSE)</f>
        <v>1</v>
      </c>
      <c r="H2732" s="343" t="str">
        <f>VLOOKUP($A2732,'2'!$X:$AB,5,FALSE)</f>
        <v>No</v>
      </c>
    </row>
    <row r="2733" spans="1:8" s="144" customFormat="1" ht="15">
      <c r="A2733" s="342">
        <v>2735</v>
      </c>
      <c r="B2733" s="144" t="s">
        <v>8477</v>
      </c>
      <c r="C2733" s="144" t="s">
        <v>8478</v>
      </c>
      <c r="D2733" s="144" t="s">
        <v>8476</v>
      </c>
      <c r="E2733" s="144" t="str">
        <f>VLOOKUP(A2733,'2'!$X:$AB,2,FALSE)</f>
        <v>Within a few hours</v>
      </c>
      <c r="F2733" s="144">
        <f>VLOOKUP($A2733,'2'!$X:$AB,3,FALSE)</f>
        <v>1</v>
      </c>
      <c r="G2733" s="144">
        <f>VLOOKUP($A2733,'2'!$X:$AB,4,FALSE)</f>
        <v>0.24</v>
      </c>
      <c r="H2733" s="343" t="str">
        <f>VLOOKUP($A2733,'2'!$X:$AB,5,FALSE)</f>
        <v>No</v>
      </c>
    </row>
    <row r="2734" spans="1:8" s="144" customFormat="1" ht="15">
      <c r="A2734" s="342">
        <v>2736</v>
      </c>
      <c r="B2734" s="144" t="s">
        <v>8479</v>
      </c>
      <c r="C2734" s="144" t="s">
        <v>8480</v>
      </c>
      <c r="D2734" s="144" t="s">
        <v>8476</v>
      </c>
      <c r="E2734" s="144">
        <f>VLOOKUP(A2734,'2'!$X:$AB,2,FALSE)</f>
        <v>0</v>
      </c>
      <c r="F2734" s="144">
        <f>VLOOKUP($A2734,'2'!$X:$AB,3,FALSE)</f>
        <v>0</v>
      </c>
      <c r="G2734" s="144">
        <f>VLOOKUP($A2734,'2'!$X:$AB,4,FALSE)</f>
        <v>0</v>
      </c>
      <c r="H2734" s="343">
        <f>VLOOKUP($A2734,'2'!$X:$AB,5,FALSE)</f>
        <v>0</v>
      </c>
    </row>
    <row r="2735" spans="1:8" s="144" customFormat="1" ht="15">
      <c r="A2735" s="342">
        <v>2737</v>
      </c>
      <c r="B2735" s="144" t="s">
        <v>8481</v>
      </c>
      <c r="C2735" s="144" t="s">
        <v>8482</v>
      </c>
      <c r="D2735" s="144" t="s">
        <v>8483</v>
      </c>
      <c r="E2735" s="144" t="str">
        <f>VLOOKUP(A2735,'2'!$X:$AB,2,FALSE)</f>
        <v>Within a day</v>
      </c>
      <c r="F2735" s="144">
        <f>VLOOKUP($A2735,'2'!$X:$AB,3,FALSE)</f>
        <v>1</v>
      </c>
      <c r="G2735" s="144">
        <f>VLOOKUP($A2735,'2'!$X:$AB,4,FALSE)</f>
        <v>1</v>
      </c>
      <c r="H2735" s="343" t="str">
        <f>VLOOKUP($A2735,'2'!$X:$AB,5,FALSE)</f>
        <v>Yes</v>
      </c>
    </row>
    <row r="2736" spans="1:8" s="144" customFormat="1" ht="15">
      <c r="A2736" s="342">
        <v>2738</v>
      </c>
      <c r="B2736" s="144" t="s">
        <v>8484</v>
      </c>
      <c r="C2736" s="144" t="s">
        <v>8485</v>
      </c>
      <c r="D2736" s="144" t="s">
        <v>8486</v>
      </c>
      <c r="E2736" s="144" t="str">
        <f>VLOOKUP(A2736,'2'!$X:$AB,2,FALSE)</f>
        <v>Within an hour</v>
      </c>
      <c r="F2736" s="144">
        <f>VLOOKUP($A2736,'2'!$X:$AB,3,FALSE)</f>
        <v>1</v>
      </c>
      <c r="G2736" s="144">
        <f>VLOOKUP($A2736,'2'!$X:$AB,4,FALSE)</f>
        <v>1</v>
      </c>
      <c r="H2736" s="343" t="str">
        <f>VLOOKUP($A2736,'2'!$X:$AB,5,FALSE)</f>
        <v>Yes</v>
      </c>
    </row>
    <row r="2737" spans="1:8" s="144" customFormat="1" ht="15">
      <c r="A2737" s="342">
        <v>2739</v>
      </c>
      <c r="B2737" s="144" t="s">
        <v>8487</v>
      </c>
      <c r="C2737" s="144" t="s">
        <v>8488</v>
      </c>
      <c r="D2737" s="144" t="s">
        <v>8489</v>
      </c>
      <c r="E2737" s="144">
        <f>VLOOKUP(A2737,'2'!$X:$AB,2,FALSE)</f>
        <v>0</v>
      </c>
      <c r="F2737" s="144">
        <f>VLOOKUP($A2737,'2'!$X:$AB,3,FALSE)</f>
        <v>0</v>
      </c>
      <c r="G2737" s="144">
        <f>VLOOKUP($A2737,'2'!$X:$AB,4,FALSE)</f>
        <v>0</v>
      </c>
      <c r="H2737" s="343">
        <f>VLOOKUP($A2737,'2'!$X:$AB,5,FALSE)</f>
        <v>0</v>
      </c>
    </row>
    <row r="2738" spans="1:8" s="144" customFormat="1" ht="15">
      <c r="A2738" s="342">
        <v>2740</v>
      </c>
      <c r="B2738" s="144" t="s">
        <v>8490</v>
      </c>
      <c r="C2738" s="144" t="s">
        <v>8491</v>
      </c>
      <c r="D2738" s="144" t="s">
        <v>8492</v>
      </c>
      <c r="E2738" s="144" t="str">
        <f>VLOOKUP(A2738,'2'!$X:$AB,2,FALSE)</f>
        <v>Within an hour</v>
      </c>
      <c r="F2738" s="144">
        <f>VLOOKUP($A2738,'2'!$X:$AB,3,FALSE)</f>
        <v>1</v>
      </c>
      <c r="G2738" s="144">
        <f>VLOOKUP($A2738,'2'!$X:$AB,4,FALSE)</f>
        <v>0.88</v>
      </c>
      <c r="H2738" s="343" t="str">
        <f>VLOOKUP($A2738,'2'!$X:$AB,5,FALSE)</f>
        <v>Yes</v>
      </c>
    </row>
    <row r="2739" spans="1:8" s="144" customFormat="1" ht="15">
      <c r="A2739" s="342">
        <v>2741</v>
      </c>
      <c r="B2739" s="144" t="s">
        <v>8493</v>
      </c>
      <c r="C2739" s="144" t="s">
        <v>8494</v>
      </c>
      <c r="D2739" s="144" t="s">
        <v>8495</v>
      </c>
      <c r="E2739" s="144" t="str">
        <f>VLOOKUP(A2739,'2'!$X:$AB,2,FALSE)</f>
        <v>Within a day</v>
      </c>
      <c r="F2739" s="144">
        <f>VLOOKUP($A2739,'2'!$X:$AB,3,FALSE)</f>
        <v>1</v>
      </c>
      <c r="G2739" s="144">
        <f>VLOOKUP($A2739,'2'!$X:$AB,4,FALSE)</f>
        <v>1</v>
      </c>
      <c r="H2739" s="343" t="str">
        <f>VLOOKUP($A2739,'2'!$X:$AB,5,FALSE)</f>
        <v>Yes</v>
      </c>
    </row>
    <row r="2740" spans="1:8" s="144" customFormat="1" ht="15">
      <c r="A2740" s="342">
        <v>2742</v>
      </c>
      <c r="B2740" s="144" t="s">
        <v>8496</v>
      </c>
      <c r="C2740" s="144" t="s">
        <v>8497</v>
      </c>
      <c r="D2740" s="144" t="s">
        <v>8495</v>
      </c>
      <c r="E2740" s="144" t="str">
        <f>VLOOKUP(A2740,'2'!$X:$AB,2,FALSE)</f>
        <v>Within a few hours</v>
      </c>
      <c r="F2740" s="144">
        <f>VLOOKUP($A2740,'2'!$X:$AB,3,FALSE)</f>
        <v>0.9</v>
      </c>
      <c r="G2740" s="144">
        <f>VLOOKUP($A2740,'2'!$X:$AB,4,FALSE)</f>
        <v>1</v>
      </c>
      <c r="H2740" s="343" t="str">
        <f>VLOOKUP($A2740,'2'!$X:$AB,5,FALSE)</f>
        <v>No</v>
      </c>
    </row>
    <row r="2741" spans="1:8" s="144" customFormat="1" ht="15">
      <c r="A2741" s="342">
        <v>2743</v>
      </c>
      <c r="B2741" s="144" t="s">
        <v>8498</v>
      </c>
      <c r="C2741" s="144" t="s">
        <v>8499</v>
      </c>
      <c r="D2741" s="144" t="s">
        <v>8495</v>
      </c>
      <c r="E2741" s="144">
        <f>VLOOKUP(A2741,'2'!$X:$AB,2,FALSE)</f>
        <v>0</v>
      </c>
      <c r="F2741" s="144">
        <f>VLOOKUP($A2741,'2'!$X:$AB,3,FALSE)</f>
        <v>0</v>
      </c>
      <c r="G2741" s="144">
        <f>VLOOKUP($A2741,'2'!$X:$AB,4,FALSE)</f>
        <v>0</v>
      </c>
      <c r="H2741" s="343">
        <f>VLOOKUP($A2741,'2'!$X:$AB,5,FALSE)</f>
        <v>0</v>
      </c>
    </row>
    <row r="2742" spans="1:8" s="144" customFormat="1" ht="15">
      <c r="A2742" s="342">
        <v>2744</v>
      </c>
      <c r="B2742" s="144" t="s">
        <v>8500</v>
      </c>
      <c r="C2742" s="144" t="s">
        <v>8501</v>
      </c>
      <c r="D2742" s="144" t="s">
        <v>8502</v>
      </c>
      <c r="E2742" s="144">
        <f>VLOOKUP(A2742,'2'!$X:$AB,2,FALSE)</f>
        <v>0</v>
      </c>
      <c r="F2742" s="144">
        <f>VLOOKUP($A2742,'2'!$X:$AB,3,FALSE)</f>
        <v>0</v>
      </c>
      <c r="G2742" s="144">
        <f>VLOOKUP($A2742,'2'!$X:$AB,4,FALSE)</f>
        <v>0</v>
      </c>
      <c r="H2742" s="343">
        <f>VLOOKUP($A2742,'2'!$X:$AB,5,FALSE)</f>
        <v>0</v>
      </c>
    </row>
    <row r="2743" spans="1:8" s="144" customFormat="1" ht="15">
      <c r="A2743" s="342">
        <v>2745</v>
      </c>
      <c r="B2743" s="144" t="s">
        <v>8503</v>
      </c>
      <c r="C2743" s="144" t="s">
        <v>8504</v>
      </c>
      <c r="D2743" s="144" t="s">
        <v>8502</v>
      </c>
      <c r="E2743" s="144" t="str">
        <f>VLOOKUP(A2743,'2'!$X:$AB,2,FALSE)</f>
        <v>Within an hour</v>
      </c>
      <c r="F2743" s="144">
        <f>VLOOKUP($A2743,'2'!$X:$AB,3,FALSE)</f>
        <v>1</v>
      </c>
      <c r="G2743" s="144">
        <f>VLOOKUP($A2743,'2'!$X:$AB,4,FALSE)</f>
        <v>0.7</v>
      </c>
      <c r="H2743" s="343" t="str">
        <f>VLOOKUP($A2743,'2'!$X:$AB,5,FALSE)</f>
        <v>Yes</v>
      </c>
    </row>
    <row r="2744" spans="1:8" s="144" customFormat="1" ht="15">
      <c r="A2744" s="342">
        <v>2746</v>
      </c>
      <c r="B2744" s="144" t="s">
        <v>8505</v>
      </c>
      <c r="C2744" s="144" t="s">
        <v>8506</v>
      </c>
      <c r="D2744" s="144" t="s">
        <v>8507</v>
      </c>
      <c r="E2744" s="144" t="str">
        <f>VLOOKUP(A2744,'2'!$X:$AB,2,FALSE)</f>
        <v>Within an hour</v>
      </c>
      <c r="F2744" s="144">
        <f>VLOOKUP($A2744,'2'!$X:$AB,3,FALSE)</f>
        <v>1</v>
      </c>
      <c r="G2744" s="144">
        <f>VLOOKUP($A2744,'2'!$X:$AB,4,FALSE)</f>
        <v>1</v>
      </c>
      <c r="H2744" s="343" t="str">
        <f>VLOOKUP($A2744,'2'!$X:$AB,5,FALSE)</f>
        <v>No</v>
      </c>
    </row>
    <row r="2745" spans="1:8" s="144" customFormat="1" ht="15">
      <c r="A2745" s="342">
        <v>2747</v>
      </c>
      <c r="B2745" s="144" t="s">
        <v>8508</v>
      </c>
      <c r="C2745" s="144" t="s">
        <v>8509</v>
      </c>
      <c r="D2745" s="144" t="s">
        <v>8507</v>
      </c>
      <c r="E2745" s="144" t="str">
        <f>VLOOKUP(A2745,'2'!$X:$AB,2,FALSE)</f>
        <v>Within an hour</v>
      </c>
      <c r="F2745" s="144">
        <f>VLOOKUP($A2745,'2'!$X:$AB,3,FALSE)</f>
        <v>1</v>
      </c>
      <c r="G2745" s="144">
        <f>VLOOKUP($A2745,'2'!$X:$AB,4,FALSE)</f>
        <v>0.36</v>
      </c>
      <c r="H2745" s="343" t="str">
        <f>VLOOKUP($A2745,'2'!$X:$AB,5,FALSE)</f>
        <v>No</v>
      </c>
    </row>
    <row r="2746" spans="1:8" s="144" customFormat="1" ht="15">
      <c r="A2746" s="342">
        <v>2748</v>
      </c>
      <c r="B2746" s="144" t="s">
        <v>8510</v>
      </c>
      <c r="C2746" s="144" t="s">
        <v>8511</v>
      </c>
      <c r="D2746" s="144" t="s">
        <v>8507</v>
      </c>
      <c r="E2746" s="144">
        <f>VLOOKUP(A2746,'2'!$X:$AB,2,FALSE)</f>
        <v>0</v>
      </c>
      <c r="F2746" s="144">
        <f>VLOOKUP($A2746,'2'!$X:$AB,3,FALSE)</f>
        <v>0</v>
      </c>
      <c r="G2746" s="144">
        <f>VLOOKUP($A2746,'2'!$X:$AB,4,FALSE)</f>
        <v>0</v>
      </c>
      <c r="H2746" s="343">
        <f>VLOOKUP($A2746,'2'!$X:$AB,5,FALSE)</f>
        <v>0</v>
      </c>
    </row>
    <row r="2747" spans="1:8" s="144" customFormat="1" ht="15">
      <c r="A2747" s="342">
        <v>2749</v>
      </c>
      <c r="B2747" s="144" t="s">
        <v>8512</v>
      </c>
      <c r="C2747" s="144" t="s">
        <v>8513</v>
      </c>
      <c r="D2747" s="144" t="s">
        <v>8514</v>
      </c>
      <c r="E2747" s="144" t="str">
        <f>VLOOKUP(A2747,'2'!$X:$AB,2,FALSE)</f>
        <v>Within an hour</v>
      </c>
      <c r="F2747" s="144">
        <f>VLOOKUP($A2747,'2'!$X:$AB,3,FALSE)</f>
        <v>1</v>
      </c>
      <c r="G2747" s="144">
        <f>VLOOKUP($A2747,'2'!$X:$AB,4,FALSE)</f>
        <v>1</v>
      </c>
      <c r="H2747" s="343" t="str">
        <f>VLOOKUP($A2747,'2'!$X:$AB,5,FALSE)</f>
        <v>Yes</v>
      </c>
    </row>
    <row r="2748" spans="1:8" s="144" customFormat="1" ht="15">
      <c r="A2748" s="342">
        <v>2750</v>
      </c>
      <c r="B2748" s="144" t="s">
        <v>8515</v>
      </c>
      <c r="C2748" s="144" t="s">
        <v>8516</v>
      </c>
      <c r="D2748" s="144" t="s">
        <v>8517</v>
      </c>
      <c r="E2748" s="144" t="str">
        <f>VLOOKUP(A2748,'2'!$X:$AB,2,FALSE)</f>
        <v>Within a few hours</v>
      </c>
      <c r="F2748" s="144">
        <f>VLOOKUP($A2748,'2'!$X:$AB,3,FALSE)</f>
        <v>1</v>
      </c>
      <c r="G2748" s="144">
        <f>VLOOKUP($A2748,'2'!$X:$AB,4,FALSE)</f>
        <v>0.96</v>
      </c>
      <c r="H2748" s="343" t="str">
        <f>VLOOKUP($A2748,'2'!$X:$AB,5,FALSE)</f>
        <v>Yes</v>
      </c>
    </row>
    <row r="2749" spans="1:8" s="144" customFormat="1" ht="15">
      <c r="A2749" s="342">
        <v>2751</v>
      </c>
      <c r="B2749" s="144" t="s">
        <v>8518</v>
      </c>
      <c r="C2749" s="144" t="s">
        <v>8519</v>
      </c>
      <c r="D2749" s="144" t="s">
        <v>8517</v>
      </c>
      <c r="E2749" s="144" t="str">
        <f>VLOOKUP(A2749,'2'!$X:$AB,2,FALSE)</f>
        <v>Within an hour</v>
      </c>
      <c r="F2749" s="144">
        <f>VLOOKUP($A2749,'2'!$X:$AB,3,FALSE)</f>
        <v>1</v>
      </c>
      <c r="G2749" s="144">
        <f>VLOOKUP($A2749,'2'!$X:$AB,4,FALSE)</f>
        <v>1</v>
      </c>
      <c r="H2749" s="343" t="str">
        <f>VLOOKUP($A2749,'2'!$X:$AB,5,FALSE)</f>
        <v>No</v>
      </c>
    </row>
    <row r="2750" spans="1:8" s="144" customFormat="1" ht="15">
      <c r="A2750" s="342">
        <v>2752</v>
      </c>
      <c r="B2750" s="144" t="s">
        <v>8520</v>
      </c>
      <c r="C2750" s="144" t="s">
        <v>8521</v>
      </c>
      <c r="D2750" s="144" t="s">
        <v>8517</v>
      </c>
      <c r="E2750" s="144">
        <f>VLOOKUP(A2750,'2'!$X:$AB,2,FALSE)</f>
        <v>0</v>
      </c>
      <c r="F2750" s="144">
        <f>VLOOKUP($A2750,'2'!$X:$AB,3,FALSE)</f>
        <v>0</v>
      </c>
      <c r="G2750" s="144">
        <f>VLOOKUP($A2750,'2'!$X:$AB,4,FALSE)</f>
        <v>0</v>
      </c>
      <c r="H2750" s="343">
        <f>VLOOKUP($A2750,'2'!$X:$AB,5,FALSE)</f>
        <v>0</v>
      </c>
    </row>
    <row r="2751" spans="1:8" s="144" customFormat="1" ht="15">
      <c r="A2751" s="342">
        <v>2753</v>
      </c>
      <c r="B2751" s="144" t="s">
        <v>8522</v>
      </c>
      <c r="C2751" s="144" t="s">
        <v>8523</v>
      </c>
      <c r="D2751" s="144" t="s">
        <v>8524</v>
      </c>
      <c r="E2751" s="144">
        <f>VLOOKUP(A2751,'2'!$X:$AB,2,FALSE)</f>
        <v>0</v>
      </c>
      <c r="F2751" s="144">
        <f>VLOOKUP($A2751,'2'!$X:$AB,3,FALSE)</f>
        <v>0</v>
      </c>
      <c r="G2751" s="144">
        <f>VLOOKUP($A2751,'2'!$X:$AB,4,FALSE)</f>
        <v>0</v>
      </c>
      <c r="H2751" s="343">
        <f>VLOOKUP($A2751,'2'!$X:$AB,5,FALSE)</f>
        <v>0</v>
      </c>
    </row>
    <row r="2752" spans="1:8" s="144" customFormat="1" ht="15">
      <c r="A2752" s="342">
        <v>2754</v>
      </c>
      <c r="B2752" s="144" t="s">
        <v>8525</v>
      </c>
      <c r="C2752" s="144" t="s">
        <v>8526</v>
      </c>
      <c r="D2752" s="144" t="s">
        <v>8527</v>
      </c>
      <c r="E2752" s="144" t="str">
        <f>VLOOKUP(A2752,'2'!$X:$AB,2,FALSE)</f>
        <v>A few days or more</v>
      </c>
      <c r="F2752" s="144">
        <f>VLOOKUP($A2752,'2'!$X:$AB,3,FALSE)</f>
        <v>0</v>
      </c>
      <c r="G2752" s="144">
        <f>VLOOKUP($A2752,'2'!$X:$AB,4,FALSE)</f>
        <v>1</v>
      </c>
      <c r="H2752" s="343" t="str">
        <f>VLOOKUP($A2752,'2'!$X:$AB,5,FALSE)</f>
        <v>Yes</v>
      </c>
    </row>
    <row r="2753" spans="1:8" s="144" customFormat="1" ht="15">
      <c r="A2753" s="342">
        <v>2755</v>
      </c>
      <c r="B2753" s="144" t="s">
        <v>8528</v>
      </c>
      <c r="C2753" s="144" t="s">
        <v>8529</v>
      </c>
      <c r="D2753" s="144" t="s">
        <v>8527</v>
      </c>
      <c r="E2753" s="144" t="str">
        <f>VLOOKUP(A2753,'2'!$X:$AB,2,FALSE)</f>
        <v>Within an hour</v>
      </c>
      <c r="F2753" s="144">
        <f>VLOOKUP($A2753,'2'!$X:$AB,3,FALSE)</f>
        <v>1</v>
      </c>
      <c r="G2753" s="144">
        <f>VLOOKUP($A2753,'2'!$X:$AB,4,FALSE)</f>
        <v>0.96</v>
      </c>
      <c r="H2753" s="343" t="str">
        <f>VLOOKUP($A2753,'2'!$X:$AB,5,FALSE)</f>
        <v>No</v>
      </c>
    </row>
    <row r="2754" spans="1:8" s="144" customFormat="1" ht="15">
      <c r="A2754" s="342">
        <v>2756</v>
      </c>
      <c r="B2754" s="144" t="s">
        <v>8530</v>
      </c>
      <c r="C2754" s="144" t="s">
        <v>8531</v>
      </c>
      <c r="D2754" s="144" t="s">
        <v>8527</v>
      </c>
      <c r="E2754" s="144" t="str">
        <f>VLOOKUP(A2754,'2'!$X:$AB,2,FALSE)</f>
        <v>Within an hour</v>
      </c>
      <c r="F2754" s="144">
        <f>VLOOKUP($A2754,'2'!$X:$AB,3,FALSE)</f>
        <v>1</v>
      </c>
      <c r="G2754" s="144">
        <f>VLOOKUP($A2754,'2'!$X:$AB,4,FALSE)</f>
        <v>0.86</v>
      </c>
      <c r="H2754" s="343" t="str">
        <f>VLOOKUP($A2754,'2'!$X:$AB,5,FALSE)</f>
        <v>Yes</v>
      </c>
    </row>
    <row r="2755" spans="1:8" s="144" customFormat="1" ht="15">
      <c r="A2755" s="342">
        <v>2757</v>
      </c>
      <c r="B2755" s="144" t="s">
        <v>8532</v>
      </c>
      <c r="C2755" s="144" t="s">
        <v>8533</v>
      </c>
      <c r="D2755" s="144" t="s">
        <v>8534</v>
      </c>
      <c r="E2755" s="144" t="str">
        <f>VLOOKUP(A2755,'2'!$X:$AB,2,FALSE)</f>
        <v>Within an hour</v>
      </c>
      <c r="F2755" s="144">
        <f>VLOOKUP($A2755,'2'!$X:$AB,3,FALSE)</f>
        <v>1</v>
      </c>
      <c r="G2755" s="144">
        <f>VLOOKUP($A2755,'2'!$X:$AB,4,FALSE)</f>
        <v>0.72</v>
      </c>
      <c r="H2755" s="343" t="str">
        <f>VLOOKUP($A2755,'2'!$X:$AB,5,FALSE)</f>
        <v>Yes</v>
      </c>
    </row>
    <row r="2756" spans="1:8" s="144" customFormat="1" ht="15">
      <c r="A2756" s="342">
        <v>2758</v>
      </c>
      <c r="B2756" s="144" t="s">
        <v>8535</v>
      </c>
      <c r="C2756" s="144" t="s">
        <v>8536</v>
      </c>
      <c r="D2756" s="144" t="s">
        <v>8537</v>
      </c>
      <c r="E2756" s="144" t="str">
        <f>VLOOKUP(A2756,'2'!$X:$AB,2,FALSE)</f>
        <v>Within an hour</v>
      </c>
      <c r="F2756" s="144">
        <f>VLOOKUP($A2756,'2'!$X:$AB,3,FALSE)</f>
        <v>1</v>
      </c>
      <c r="G2756" s="144">
        <f>VLOOKUP($A2756,'2'!$X:$AB,4,FALSE)</f>
        <v>0.99</v>
      </c>
      <c r="H2756" s="343" t="str">
        <f>VLOOKUP($A2756,'2'!$X:$AB,5,FALSE)</f>
        <v>Yes</v>
      </c>
    </row>
    <row r="2757" spans="1:8" s="144" customFormat="1" ht="15">
      <c r="A2757" s="342">
        <v>2759</v>
      </c>
      <c r="B2757" s="144" t="s">
        <v>8538</v>
      </c>
      <c r="C2757" s="144" t="s">
        <v>8539</v>
      </c>
      <c r="D2757" s="144" t="s">
        <v>8540</v>
      </c>
      <c r="E2757" s="144" t="str">
        <f>VLOOKUP(A2757,'2'!$X:$AB,2,FALSE)</f>
        <v>Within an hour</v>
      </c>
      <c r="F2757" s="144">
        <f>VLOOKUP($A2757,'2'!$X:$AB,3,FALSE)</f>
        <v>0.84</v>
      </c>
      <c r="G2757" s="144">
        <f>VLOOKUP($A2757,'2'!$X:$AB,4,FALSE)</f>
        <v>0.97</v>
      </c>
      <c r="H2757" s="343" t="str">
        <f>VLOOKUP($A2757,'2'!$X:$AB,5,FALSE)</f>
        <v>No</v>
      </c>
    </row>
    <row r="2758" spans="1:8" s="144" customFormat="1" ht="15">
      <c r="A2758" s="342">
        <v>2760</v>
      </c>
      <c r="B2758" s="144" t="s">
        <v>8541</v>
      </c>
      <c r="C2758" s="144" t="s">
        <v>8542</v>
      </c>
      <c r="D2758" s="144" t="s">
        <v>8540</v>
      </c>
      <c r="E2758" s="144">
        <f>VLOOKUP(A2758,'2'!$X:$AB,2,FALSE)</f>
        <v>0</v>
      </c>
      <c r="F2758" s="144">
        <f>VLOOKUP($A2758,'2'!$X:$AB,3,FALSE)</f>
        <v>0</v>
      </c>
      <c r="G2758" s="144">
        <f>VLOOKUP($A2758,'2'!$X:$AB,4,FALSE)</f>
        <v>0</v>
      </c>
      <c r="H2758" s="343">
        <f>VLOOKUP($A2758,'2'!$X:$AB,5,FALSE)</f>
        <v>0</v>
      </c>
    </row>
    <row r="2759" spans="1:8" s="144" customFormat="1" ht="15">
      <c r="A2759" s="342">
        <v>2761</v>
      </c>
      <c r="B2759" s="144" t="s">
        <v>8543</v>
      </c>
      <c r="C2759" s="144" t="s">
        <v>8544</v>
      </c>
      <c r="D2759" s="144" t="s">
        <v>8540</v>
      </c>
      <c r="E2759" s="144">
        <f>VLOOKUP(A2759,'2'!$X:$AB,2,FALSE)</f>
        <v>0</v>
      </c>
      <c r="F2759" s="144">
        <f>VLOOKUP($A2759,'2'!$X:$AB,3,FALSE)</f>
        <v>0</v>
      </c>
      <c r="G2759" s="144">
        <f>VLOOKUP($A2759,'2'!$X:$AB,4,FALSE)</f>
        <v>0</v>
      </c>
      <c r="H2759" s="343">
        <f>VLOOKUP($A2759,'2'!$X:$AB,5,FALSE)</f>
        <v>0</v>
      </c>
    </row>
    <row r="2760" spans="1:8" s="144" customFormat="1" ht="15">
      <c r="A2760" s="342">
        <v>2762</v>
      </c>
      <c r="B2760" s="144" t="s">
        <v>8545</v>
      </c>
      <c r="C2760" s="144" t="s">
        <v>8546</v>
      </c>
      <c r="D2760" s="144" t="s">
        <v>8540</v>
      </c>
      <c r="E2760" s="144" t="str">
        <f>VLOOKUP(A2760,'2'!$X:$AB,2,FALSE)</f>
        <v>Within an hour</v>
      </c>
      <c r="F2760" s="144">
        <f>VLOOKUP($A2760,'2'!$X:$AB,3,FALSE)</f>
        <v>1</v>
      </c>
      <c r="G2760" s="144">
        <f>VLOOKUP($A2760,'2'!$X:$AB,4,FALSE)</f>
        <v>0.85</v>
      </c>
      <c r="H2760" s="343" t="str">
        <f>VLOOKUP($A2760,'2'!$X:$AB,5,FALSE)</f>
        <v>Yes</v>
      </c>
    </row>
    <row r="2761" spans="1:8" s="144" customFormat="1" ht="15">
      <c r="A2761" s="342">
        <v>2763</v>
      </c>
      <c r="B2761" s="144" t="s">
        <v>8547</v>
      </c>
      <c r="C2761" s="144" t="s">
        <v>8548</v>
      </c>
      <c r="D2761" s="144" t="s">
        <v>8549</v>
      </c>
      <c r="E2761" s="144">
        <f>VLOOKUP(A2761,'2'!$X:$AB,2,FALSE)</f>
        <v>0</v>
      </c>
      <c r="F2761" s="144">
        <f>VLOOKUP($A2761,'2'!$X:$AB,3,FALSE)</f>
        <v>0</v>
      </c>
      <c r="G2761" s="144">
        <f>VLOOKUP($A2761,'2'!$X:$AB,4,FALSE)</f>
        <v>0</v>
      </c>
      <c r="H2761" s="343">
        <f>VLOOKUP($A2761,'2'!$X:$AB,5,FALSE)</f>
        <v>0</v>
      </c>
    </row>
    <row r="2762" spans="1:8" s="144" customFormat="1" ht="15">
      <c r="A2762" s="342">
        <v>2764</v>
      </c>
      <c r="B2762" s="144" t="s">
        <v>8550</v>
      </c>
      <c r="C2762" s="144" t="s">
        <v>8551</v>
      </c>
      <c r="D2762" s="144" t="s">
        <v>8549</v>
      </c>
      <c r="E2762" s="144" t="str">
        <f>VLOOKUP(A2762,'2'!$X:$AB,2,FALSE)</f>
        <v>Within a day</v>
      </c>
      <c r="F2762" s="144">
        <f>VLOOKUP($A2762,'2'!$X:$AB,3,FALSE)</f>
        <v>1</v>
      </c>
      <c r="G2762" s="144">
        <f>VLOOKUP($A2762,'2'!$X:$AB,4,FALSE)</f>
        <v>1</v>
      </c>
      <c r="H2762" s="343" t="str">
        <f>VLOOKUP($A2762,'2'!$X:$AB,5,FALSE)</f>
        <v>Yes</v>
      </c>
    </row>
    <row r="2763" spans="1:8" s="144" customFormat="1" ht="15">
      <c r="A2763" s="342">
        <v>2765</v>
      </c>
      <c r="B2763" s="144" t="s">
        <v>8552</v>
      </c>
      <c r="C2763" s="144" t="s">
        <v>8553</v>
      </c>
      <c r="D2763" s="144" t="s">
        <v>8549</v>
      </c>
      <c r="E2763" s="144" t="str">
        <f>VLOOKUP(A2763,'2'!$X:$AB,2,FALSE)</f>
        <v>Within an hour</v>
      </c>
      <c r="F2763" s="144">
        <f>VLOOKUP($A2763,'2'!$X:$AB,3,FALSE)</f>
        <v>1</v>
      </c>
      <c r="G2763" s="144">
        <f>VLOOKUP($A2763,'2'!$X:$AB,4,FALSE)</f>
        <v>0.76</v>
      </c>
      <c r="H2763" s="343" t="str">
        <f>VLOOKUP($A2763,'2'!$X:$AB,5,FALSE)</f>
        <v>No</v>
      </c>
    </row>
    <row r="2764" spans="1:8" s="144" customFormat="1" ht="15">
      <c r="A2764" s="342">
        <v>2766</v>
      </c>
      <c r="B2764" s="144" t="s">
        <v>8554</v>
      </c>
      <c r="C2764" s="144" t="s">
        <v>8555</v>
      </c>
      <c r="D2764" s="144" t="s">
        <v>8556</v>
      </c>
      <c r="E2764" s="144">
        <f>VLOOKUP(A2764,'2'!$X:$AB,2,FALSE)</f>
        <v>0</v>
      </c>
      <c r="F2764" s="144">
        <f>VLOOKUP($A2764,'2'!$X:$AB,3,FALSE)</f>
        <v>0</v>
      </c>
      <c r="G2764" s="144">
        <f>VLOOKUP($A2764,'2'!$X:$AB,4,FALSE)</f>
        <v>0</v>
      </c>
      <c r="H2764" s="343">
        <f>VLOOKUP($A2764,'2'!$X:$AB,5,FALSE)</f>
        <v>0</v>
      </c>
    </row>
    <row r="2765" spans="1:8" s="144" customFormat="1" ht="15">
      <c r="A2765" s="342">
        <v>2767</v>
      </c>
      <c r="B2765" s="144" t="s">
        <v>8557</v>
      </c>
      <c r="C2765" s="144" t="s">
        <v>8558</v>
      </c>
      <c r="D2765" s="144" t="s">
        <v>8556</v>
      </c>
      <c r="E2765" s="144" t="str">
        <f>VLOOKUP(A2765,'2'!$X:$AB,2,FALSE)</f>
        <v>A few days or more</v>
      </c>
      <c r="F2765" s="144">
        <f>VLOOKUP($A2765,'2'!$X:$AB,3,FALSE)</f>
        <v>0</v>
      </c>
      <c r="G2765" s="144">
        <f>VLOOKUP($A2765,'2'!$X:$AB,4,FALSE)</f>
        <v>0.75</v>
      </c>
      <c r="H2765" s="343" t="str">
        <f>VLOOKUP($A2765,'2'!$X:$AB,5,FALSE)</f>
        <v>No</v>
      </c>
    </row>
    <row r="2766" spans="1:8" s="144" customFormat="1" ht="15">
      <c r="A2766" s="342">
        <v>2768</v>
      </c>
      <c r="B2766" s="144" t="s">
        <v>8559</v>
      </c>
      <c r="C2766" s="144" t="s">
        <v>8560</v>
      </c>
      <c r="D2766" s="144" t="s">
        <v>8561</v>
      </c>
      <c r="E2766" s="144" t="str">
        <f>VLOOKUP(A2766,'2'!$X:$AB,2,FALSE)</f>
        <v>Within an hour</v>
      </c>
      <c r="F2766" s="144">
        <f>VLOOKUP($A2766,'2'!$X:$AB,3,FALSE)</f>
        <v>1</v>
      </c>
      <c r="G2766" s="144">
        <f>VLOOKUP($A2766,'2'!$X:$AB,4,FALSE)</f>
        <v>0.95</v>
      </c>
      <c r="H2766" s="343" t="str">
        <f>VLOOKUP($A2766,'2'!$X:$AB,5,FALSE)</f>
        <v>No</v>
      </c>
    </row>
    <row r="2767" spans="1:8" s="144" customFormat="1" ht="15">
      <c r="A2767" s="342">
        <v>2769</v>
      </c>
      <c r="B2767" s="144" t="s">
        <v>8562</v>
      </c>
      <c r="C2767" s="144" t="s">
        <v>8563</v>
      </c>
      <c r="D2767" s="144" t="s">
        <v>8564</v>
      </c>
      <c r="E2767" s="144">
        <f>VLOOKUP(A2767,'2'!$X:$AB,2,FALSE)</f>
        <v>0</v>
      </c>
      <c r="F2767" s="144">
        <f>VLOOKUP($A2767,'2'!$X:$AB,3,FALSE)</f>
        <v>0</v>
      </c>
      <c r="G2767" s="144">
        <f>VLOOKUP($A2767,'2'!$X:$AB,4,FALSE)</f>
        <v>0</v>
      </c>
      <c r="H2767" s="343">
        <f>VLOOKUP($A2767,'2'!$X:$AB,5,FALSE)</f>
        <v>0</v>
      </c>
    </row>
    <row r="2768" spans="1:8" s="144" customFormat="1" ht="15">
      <c r="A2768" s="342">
        <v>2770</v>
      </c>
      <c r="B2768" s="144" t="s">
        <v>8565</v>
      </c>
      <c r="C2768" s="144" t="s">
        <v>8566</v>
      </c>
      <c r="D2768" s="144" t="s">
        <v>8564</v>
      </c>
      <c r="E2768" s="144">
        <f>VLOOKUP(A2768,'2'!$X:$AB,2,FALSE)</f>
        <v>0</v>
      </c>
      <c r="F2768" s="144">
        <f>VLOOKUP($A2768,'2'!$X:$AB,3,FALSE)</f>
        <v>0</v>
      </c>
      <c r="G2768" s="144">
        <f>VLOOKUP($A2768,'2'!$X:$AB,4,FALSE)</f>
        <v>0</v>
      </c>
      <c r="H2768" s="343">
        <f>VLOOKUP($A2768,'2'!$X:$AB,5,FALSE)</f>
        <v>0</v>
      </c>
    </row>
    <row r="2769" spans="1:8" s="144" customFormat="1" ht="15">
      <c r="A2769" s="342">
        <v>2771</v>
      </c>
      <c r="B2769" s="144" t="s">
        <v>8567</v>
      </c>
      <c r="C2769" s="144" t="s">
        <v>8568</v>
      </c>
      <c r="D2769" s="144" t="s">
        <v>8569</v>
      </c>
      <c r="E2769" s="144" t="str">
        <f>VLOOKUP(A2769,'2'!$X:$AB,2,FALSE)</f>
        <v>Within an hour</v>
      </c>
      <c r="F2769" s="144">
        <f>VLOOKUP($A2769,'2'!$X:$AB,3,FALSE)</f>
        <v>1</v>
      </c>
      <c r="G2769" s="144">
        <f>VLOOKUP($A2769,'2'!$X:$AB,4,FALSE)</f>
        <v>1</v>
      </c>
      <c r="H2769" s="343" t="str">
        <f>VLOOKUP($A2769,'2'!$X:$AB,5,FALSE)</f>
        <v>No</v>
      </c>
    </row>
    <row r="2770" spans="1:8" s="144" customFormat="1" ht="15">
      <c r="A2770" s="342">
        <v>2772</v>
      </c>
      <c r="B2770" s="144" t="s">
        <v>8570</v>
      </c>
      <c r="C2770" s="144" t="s">
        <v>8571</v>
      </c>
      <c r="D2770" s="144" t="s">
        <v>8572</v>
      </c>
      <c r="E2770" s="144" t="str">
        <f>VLOOKUP(A2770,'2'!$X:$AB,2,FALSE)</f>
        <v>Within a few hours</v>
      </c>
      <c r="F2770" s="144">
        <f>VLOOKUP($A2770,'2'!$X:$AB,3,FALSE)</f>
        <v>1</v>
      </c>
      <c r="G2770" s="144">
        <f>VLOOKUP($A2770,'2'!$X:$AB,4,FALSE)</f>
        <v>0.55000000000000004</v>
      </c>
      <c r="H2770" s="343" t="str">
        <f>VLOOKUP($A2770,'2'!$X:$AB,5,FALSE)</f>
        <v>Yes</v>
      </c>
    </row>
    <row r="2771" spans="1:8" s="144" customFormat="1" ht="15">
      <c r="A2771" s="342">
        <v>2773</v>
      </c>
      <c r="B2771" s="144" t="s">
        <v>8573</v>
      </c>
      <c r="C2771" s="144" t="s">
        <v>8574</v>
      </c>
      <c r="D2771" s="144" t="s">
        <v>8575</v>
      </c>
      <c r="E2771" s="144">
        <f>VLOOKUP(A2771,'2'!$X:$AB,2,FALSE)</f>
        <v>0</v>
      </c>
      <c r="F2771" s="144">
        <f>VLOOKUP($A2771,'2'!$X:$AB,3,FALSE)</f>
        <v>0</v>
      </c>
      <c r="G2771" s="144">
        <f>VLOOKUP($A2771,'2'!$X:$AB,4,FALSE)</f>
        <v>0</v>
      </c>
      <c r="H2771" s="343">
        <f>VLOOKUP($A2771,'2'!$X:$AB,5,FALSE)</f>
        <v>0</v>
      </c>
    </row>
    <row r="2772" spans="1:8" s="144" customFormat="1" ht="15">
      <c r="A2772" s="342">
        <v>2774</v>
      </c>
      <c r="B2772" s="144" t="s">
        <v>8576</v>
      </c>
      <c r="C2772" s="144" t="s">
        <v>8577</v>
      </c>
      <c r="D2772" s="144" t="s">
        <v>8578</v>
      </c>
      <c r="E2772" s="144">
        <f>VLOOKUP(A2772,'2'!$X:$AB,2,FALSE)</f>
        <v>0</v>
      </c>
      <c r="F2772" s="144">
        <f>VLOOKUP($A2772,'2'!$X:$AB,3,FALSE)</f>
        <v>0</v>
      </c>
      <c r="G2772" s="144">
        <f>VLOOKUP($A2772,'2'!$X:$AB,4,FALSE)</f>
        <v>0</v>
      </c>
      <c r="H2772" s="343">
        <f>VLOOKUP($A2772,'2'!$X:$AB,5,FALSE)</f>
        <v>0</v>
      </c>
    </row>
    <row r="2773" spans="1:8" s="144" customFormat="1" ht="15">
      <c r="A2773" s="342">
        <v>2775</v>
      </c>
      <c r="B2773" s="144" t="s">
        <v>8579</v>
      </c>
      <c r="C2773" s="144" t="s">
        <v>8580</v>
      </c>
      <c r="D2773" s="144" t="s">
        <v>8578</v>
      </c>
      <c r="E2773" s="144" t="str">
        <f>VLOOKUP(A2773,'2'!$X:$AB,2,FALSE)</f>
        <v>Within an hour</v>
      </c>
      <c r="F2773" s="144">
        <f>VLOOKUP($A2773,'2'!$X:$AB,3,FALSE)</f>
        <v>0.79</v>
      </c>
      <c r="G2773" s="144">
        <f>VLOOKUP($A2773,'2'!$X:$AB,4,FALSE)</f>
        <v>0.61</v>
      </c>
      <c r="H2773" s="343" t="str">
        <f>VLOOKUP($A2773,'2'!$X:$AB,5,FALSE)</f>
        <v>No</v>
      </c>
    </row>
    <row r="2774" spans="1:8" s="144" customFormat="1" ht="15">
      <c r="A2774" s="342">
        <v>2776</v>
      </c>
      <c r="B2774" s="144" t="s">
        <v>8581</v>
      </c>
      <c r="C2774" s="144" t="s">
        <v>8582</v>
      </c>
      <c r="D2774" s="144" t="s">
        <v>8578</v>
      </c>
      <c r="E2774" s="144">
        <f>VLOOKUP(A2774,'2'!$X:$AB,2,FALSE)</f>
        <v>0</v>
      </c>
      <c r="F2774" s="144">
        <f>VLOOKUP($A2774,'2'!$X:$AB,3,FALSE)</f>
        <v>0</v>
      </c>
      <c r="G2774" s="144">
        <f>VLOOKUP($A2774,'2'!$X:$AB,4,FALSE)</f>
        <v>0</v>
      </c>
      <c r="H2774" s="343">
        <f>VLOOKUP($A2774,'2'!$X:$AB,5,FALSE)</f>
        <v>0</v>
      </c>
    </row>
    <row r="2775" spans="1:8" s="144" customFormat="1" ht="15">
      <c r="A2775" s="342">
        <v>2777</v>
      </c>
      <c r="B2775" s="144" t="s">
        <v>8583</v>
      </c>
      <c r="C2775" s="144" t="s">
        <v>8584</v>
      </c>
      <c r="D2775" s="144" t="s">
        <v>8578</v>
      </c>
      <c r="E2775" s="144" t="str">
        <f>VLOOKUP(A2775,'2'!$X:$AB,2,FALSE)</f>
        <v>A few days or more</v>
      </c>
      <c r="F2775" s="144">
        <f>VLOOKUP($A2775,'2'!$X:$AB,3,FALSE)</f>
        <v>0</v>
      </c>
      <c r="G2775" s="144">
        <f>VLOOKUP($A2775,'2'!$X:$AB,4,FALSE)</f>
        <v>0.43</v>
      </c>
      <c r="H2775" s="343" t="str">
        <f>VLOOKUP($A2775,'2'!$X:$AB,5,FALSE)</f>
        <v>No</v>
      </c>
    </row>
    <row r="2776" spans="1:8" s="144" customFormat="1" ht="15">
      <c r="A2776" s="342">
        <v>2778</v>
      </c>
      <c r="B2776" s="144" t="s">
        <v>8585</v>
      </c>
      <c r="C2776" s="144" t="s">
        <v>8586</v>
      </c>
      <c r="D2776" s="144" t="s">
        <v>8587</v>
      </c>
      <c r="E2776" s="144">
        <f>VLOOKUP(A2776,'2'!$X:$AB,2,FALSE)</f>
        <v>0</v>
      </c>
      <c r="F2776" s="144">
        <f>VLOOKUP($A2776,'2'!$X:$AB,3,FALSE)</f>
        <v>0</v>
      </c>
      <c r="G2776" s="144">
        <f>VLOOKUP($A2776,'2'!$X:$AB,4,FALSE)</f>
        <v>0</v>
      </c>
      <c r="H2776" s="343">
        <f>VLOOKUP($A2776,'2'!$X:$AB,5,FALSE)</f>
        <v>0</v>
      </c>
    </row>
    <row r="2777" spans="1:8" s="144" customFormat="1" ht="15">
      <c r="A2777" s="342">
        <v>2779</v>
      </c>
      <c r="B2777" s="144" t="s">
        <v>8588</v>
      </c>
      <c r="C2777" s="144" t="s">
        <v>8589</v>
      </c>
      <c r="D2777" s="144" t="s">
        <v>8587</v>
      </c>
      <c r="E2777" s="144" t="str">
        <f>VLOOKUP(A2777,'2'!$X:$AB,2,FALSE)</f>
        <v>Within an hour</v>
      </c>
      <c r="F2777" s="144">
        <f>VLOOKUP($A2777,'2'!$X:$AB,3,FALSE)</f>
        <v>1</v>
      </c>
      <c r="G2777" s="144">
        <f>VLOOKUP($A2777,'2'!$X:$AB,4,FALSE)</f>
        <v>0.77</v>
      </c>
      <c r="H2777" s="343" t="str">
        <f>VLOOKUP($A2777,'2'!$X:$AB,5,FALSE)</f>
        <v>Yes</v>
      </c>
    </row>
    <row r="2778" spans="1:8" s="144" customFormat="1" ht="15">
      <c r="A2778" s="342">
        <v>2780</v>
      </c>
      <c r="B2778" s="144" t="s">
        <v>8590</v>
      </c>
      <c r="C2778" s="144" t="s">
        <v>8591</v>
      </c>
      <c r="D2778" s="144" t="s">
        <v>8587</v>
      </c>
      <c r="E2778" s="144">
        <f>VLOOKUP(A2778,'2'!$X:$AB,2,FALSE)</f>
        <v>0</v>
      </c>
      <c r="F2778" s="144">
        <f>VLOOKUP($A2778,'2'!$X:$AB,3,FALSE)</f>
        <v>0</v>
      </c>
      <c r="G2778" s="144">
        <f>VLOOKUP($A2778,'2'!$X:$AB,4,FALSE)</f>
        <v>0</v>
      </c>
      <c r="H2778" s="343">
        <f>VLOOKUP($A2778,'2'!$X:$AB,5,FALSE)</f>
        <v>0</v>
      </c>
    </row>
    <row r="2779" spans="1:8" s="144" customFormat="1" ht="15">
      <c r="A2779" s="342">
        <v>2781</v>
      </c>
      <c r="B2779" s="144" t="s">
        <v>8592</v>
      </c>
      <c r="C2779" s="144" t="s">
        <v>8593</v>
      </c>
      <c r="D2779" s="144" t="s">
        <v>8587</v>
      </c>
      <c r="E2779" s="144" t="str">
        <f>VLOOKUP(A2779,'2'!$X:$AB,2,FALSE)</f>
        <v>Within an hour</v>
      </c>
      <c r="F2779" s="144">
        <f>VLOOKUP($A2779,'2'!$X:$AB,3,FALSE)</f>
        <v>1</v>
      </c>
      <c r="G2779" s="144">
        <f>VLOOKUP($A2779,'2'!$X:$AB,4,FALSE)</f>
        <v>0.85</v>
      </c>
      <c r="H2779" s="343" t="str">
        <f>VLOOKUP($A2779,'2'!$X:$AB,5,FALSE)</f>
        <v>Yes</v>
      </c>
    </row>
    <row r="2780" spans="1:8" s="144" customFormat="1" ht="15">
      <c r="A2780" s="342">
        <v>2782</v>
      </c>
      <c r="B2780" s="144" t="s">
        <v>8594</v>
      </c>
      <c r="C2780" s="144" t="s">
        <v>8595</v>
      </c>
      <c r="D2780" s="144" t="s">
        <v>8587</v>
      </c>
      <c r="E2780" s="144">
        <f>VLOOKUP(A2780,'2'!$X:$AB,2,FALSE)</f>
        <v>0</v>
      </c>
      <c r="F2780" s="144">
        <f>VLOOKUP($A2780,'2'!$X:$AB,3,FALSE)</f>
        <v>0</v>
      </c>
      <c r="G2780" s="144">
        <f>VLOOKUP($A2780,'2'!$X:$AB,4,FALSE)</f>
        <v>0</v>
      </c>
      <c r="H2780" s="343">
        <f>VLOOKUP($A2780,'2'!$X:$AB,5,FALSE)</f>
        <v>0</v>
      </c>
    </row>
    <row r="2781" spans="1:8" s="144" customFormat="1" ht="15">
      <c r="A2781" s="342">
        <v>2783</v>
      </c>
      <c r="B2781" s="144" t="s">
        <v>8596</v>
      </c>
      <c r="C2781" s="144" t="s">
        <v>8597</v>
      </c>
      <c r="D2781" s="144" t="s">
        <v>8598</v>
      </c>
      <c r="E2781" s="144" t="str">
        <f>VLOOKUP(A2781,'2'!$X:$AB,2,FALSE)</f>
        <v>Within an hour</v>
      </c>
      <c r="F2781" s="144">
        <f>VLOOKUP($A2781,'2'!$X:$AB,3,FALSE)</f>
        <v>1</v>
      </c>
      <c r="G2781" s="144">
        <f>VLOOKUP($A2781,'2'!$X:$AB,4,FALSE)</f>
        <v>1</v>
      </c>
      <c r="H2781" s="343" t="str">
        <f>VLOOKUP($A2781,'2'!$X:$AB,5,FALSE)</f>
        <v>Yes</v>
      </c>
    </row>
    <row r="2782" spans="1:8" s="144" customFormat="1" ht="15">
      <c r="A2782" s="342">
        <v>2784</v>
      </c>
      <c r="B2782" s="144" t="s">
        <v>8599</v>
      </c>
      <c r="C2782" s="144" t="s">
        <v>8600</v>
      </c>
      <c r="D2782" s="144" t="s">
        <v>8598</v>
      </c>
      <c r="E2782" s="144" t="str">
        <f>VLOOKUP(A2782,'2'!$X:$AB,2,FALSE)</f>
        <v>Within an hour</v>
      </c>
      <c r="F2782" s="144">
        <f>VLOOKUP($A2782,'2'!$X:$AB,3,FALSE)</f>
        <v>1</v>
      </c>
      <c r="G2782" s="144">
        <f>VLOOKUP($A2782,'2'!$X:$AB,4,FALSE)</f>
        <v>1</v>
      </c>
      <c r="H2782" s="343" t="str">
        <f>VLOOKUP($A2782,'2'!$X:$AB,5,FALSE)</f>
        <v>No</v>
      </c>
    </row>
    <row r="2783" spans="1:8" s="144" customFormat="1" ht="15">
      <c r="A2783" s="342">
        <v>2785</v>
      </c>
      <c r="B2783" s="144" t="s">
        <v>8601</v>
      </c>
      <c r="C2783" s="144" t="s">
        <v>8602</v>
      </c>
      <c r="D2783" s="144" t="s">
        <v>8603</v>
      </c>
      <c r="E2783" s="144">
        <f>VLOOKUP(A2783,'2'!$X:$AB,2,FALSE)</f>
        <v>0</v>
      </c>
      <c r="F2783" s="144">
        <f>VLOOKUP($A2783,'2'!$X:$AB,3,FALSE)</f>
        <v>0</v>
      </c>
      <c r="G2783" s="144">
        <f>VLOOKUP($A2783,'2'!$X:$AB,4,FALSE)</f>
        <v>0</v>
      </c>
      <c r="H2783" s="343">
        <f>VLOOKUP($A2783,'2'!$X:$AB,5,FALSE)</f>
        <v>0</v>
      </c>
    </row>
    <row r="2784" spans="1:8" s="144" customFormat="1" ht="15">
      <c r="A2784" s="342">
        <v>2786</v>
      </c>
      <c r="B2784" s="144" t="s">
        <v>8604</v>
      </c>
      <c r="C2784" s="144" t="s">
        <v>8605</v>
      </c>
      <c r="D2784" s="144" t="s">
        <v>8603</v>
      </c>
      <c r="E2784" s="144">
        <f>VLOOKUP(A2784,'2'!$X:$AB,2,FALSE)</f>
        <v>0</v>
      </c>
      <c r="F2784" s="144">
        <f>VLOOKUP($A2784,'2'!$X:$AB,3,FALSE)</f>
        <v>0</v>
      </c>
      <c r="G2784" s="144">
        <f>VLOOKUP($A2784,'2'!$X:$AB,4,FALSE)</f>
        <v>0</v>
      </c>
      <c r="H2784" s="343">
        <f>VLOOKUP($A2784,'2'!$X:$AB,5,FALSE)</f>
        <v>0</v>
      </c>
    </row>
    <row r="2785" spans="1:8" s="144" customFormat="1" ht="15">
      <c r="A2785" s="342">
        <v>2787</v>
      </c>
      <c r="B2785" s="144" t="s">
        <v>8606</v>
      </c>
      <c r="C2785" s="144" t="s">
        <v>8607</v>
      </c>
      <c r="D2785" s="144" t="s">
        <v>8603</v>
      </c>
      <c r="E2785" s="144" t="str">
        <f>VLOOKUP(A2785,'2'!$X:$AB,2,FALSE)</f>
        <v>Within a few hours</v>
      </c>
      <c r="F2785" s="144">
        <f>VLOOKUP($A2785,'2'!$X:$AB,3,FALSE)</f>
        <v>1</v>
      </c>
      <c r="G2785" s="144">
        <f>VLOOKUP($A2785,'2'!$X:$AB,4,FALSE)</f>
        <v>0</v>
      </c>
      <c r="H2785" s="343" t="str">
        <f>VLOOKUP($A2785,'2'!$X:$AB,5,FALSE)</f>
        <v>No</v>
      </c>
    </row>
    <row r="2786" spans="1:8" s="144" customFormat="1" ht="15">
      <c r="A2786" s="342">
        <v>2788</v>
      </c>
      <c r="B2786" s="144" t="s">
        <v>8608</v>
      </c>
      <c r="C2786" s="144" t="s">
        <v>8609</v>
      </c>
      <c r="D2786" s="144" t="s">
        <v>8603</v>
      </c>
      <c r="E2786" s="144" t="str">
        <f>VLOOKUP(A2786,'2'!$X:$AB,2,FALSE)</f>
        <v>Within a day</v>
      </c>
      <c r="F2786" s="144">
        <f>VLOOKUP($A2786,'2'!$X:$AB,3,FALSE)</f>
        <v>0.6</v>
      </c>
      <c r="G2786" s="144">
        <f>VLOOKUP($A2786,'2'!$X:$AB,4,FALSE)</f>
        <v>0.5</v>
      </c>
      <c r="H2786" s="343" t="str">
        <f>VLOOKUP($A2786,'2'!$X:$AB,5,FALSE)</f>
        <v>Yes</v>
      </c>
    </row>
    <row r="2787" spans="1:8" s="144" customFormat="1" ht="15">
      <c r="A2787" s="342">
        <v>2789</v>
      </c>
      <c r="B2787" s="144" t="s">
        <v>8610</v>
      </c>
      <c r="C2787" s="144" t="s">
        <v>8611</v>
      </c>
      <c r="D2787" s="144" t="s">
        <v>8612</v>
      </c>
      <c r="E2787" s="144" t="str">
        <f>VLOOKUP(A2787,'2'!$X:$AB,2,FALSE)</f>
        <v>Within an hour</v>
      </c>
      <c r="F2787" s="144">
        <f>VLOOKUP($A2787,'2'!$X:$AB,3,FALSE)</f>
        <v>1</v>
      </c>
      <c r="G2787" s="144">
        <f>VLOOKUP($A2787,'2'!$X:$AB,4,FALSE)</f>
        <v>1</v>
      </c>
      <c r="H2787" s="343" t="str">
        <f>VLOOKUP($A2787,'2'!$X:$AB,5,FALSE)</f>
        <v>No</v>
      </c>
    </row>
    <row r="2788" spans="1:8" s="144" customFormat="1" ht="15">
      <c r="A2788" s="342">
        <v>2790</v>
      </c>
      <c r="B2788" s="144" t="s">
        <v>8613</v>
      </c>
      <c r="C2788" s="144" t="s">
        <v>8614</v>
      </c>
      <c r="D2788" s="144" t="s">
        <v>8612</v>
      </c>
      <c r="E2788" s="144" t="str">
        <f>VLOOKUP(A2788,'2'!$X:$AB,2,FALSE)</f>
        <v>Within an hour</v>
      </c>
      <c r="F2788" s="144">
        <f>VLOOKUP($A2788,'2'!$X:$AB,3,FALSE)</f>
        <v>1</v>
      </c>
      <c r="G2788" s="144">
        <f>VLOOKUP($A2788,'2'!$X:$AB,4,FALSE)</f>
        <v>1</v>
      </c>
      <c r="H2788" s="343" t="str">
        <f>VLOOKUP($A2788,'2'!$X:$AB,5,FALSE)</f>
        <v>Yes</v>
      </c>
    </row>
    <row r="2789" spans="1:8" s="144" customFormat="1" ht="15">
      <c r="A2789" s="342">
        <v>1182</v>
      </c>
      <c r="B2789" s="144" t="s">
        <v>8615</v>
      </c>
      <c r="C2789" s="144" t="s">
        <v>8616</v>
      </c>
      <c r="D2789" s="144" t="s">
        <v>8617</v>
      </c>
      <c r="E2789" s="144">
        <f>VLOOKUP(A2789,'2'!$X:$AB,2,FALSE)</f>
        <v>0</v>
      </c>
      <c r="F2789" s="144">
        <f>VLOOKUP($A2789,'2'!$X:$AB,3,FALSE)</f>
        <v>0</v>
      </c>
      <c r="G2789" s="144">
        <f>VLOOKUP($A2789,'2'!$X:$AB,4,FALSE)</f>
        <v>0</v>
      </c>
      <c r="H2789" s="343">
        <f>VLOOKUP($A2789,'2'!$X:$AB,5,FALSE)</f>
        <v>0</v>
      </c>
    </row>
    <row r="2790" spans="1:8" s="144" customFormat="1" ht="15">
      <c r="A2790" s="342">
        <v>2791</v>
      </c>
      <c r="B2790" s="144" t="s">
        <v>8618</v>
      </c>
      <c r="C2790" s="144" t="s">
        <v>8619</v>
      </c>
      <c r="D2790" s="144" t="s">
        <v>8620</v>
      </c>
      <c r="E2790" s="144">
        <f>VLOOKUP(A2790,'2'!$X:$AB,2,FALSE)</f>
        <v>0</v>
      </c>
      <c r="F2790" s="144">
        <f>VLOOKUP($A2790,'2'!$X:$AB,3,FALSE)</f>
        <v>0</v>
      </c>
      <c r="G2790" s="144">
        <f>VLOOKUP($A2790,'2'!$X:$AB,4,FALSE)</f>
        <v>0</v>
      </c>
      <c r="H2790" s="343">
        <f>VLOOKUP($A2790,'2'!$X:$AB,5,FALSE)</f>
        <v>0</v>
      </c>
    </row>
    <row r="2791" spans="1:8" s="144" customFormat="1" ht="15">
      <c r="A2791" s="342">
        <v>2792</v>
      </c>
      <c r="B2791" s="144" t="s">
        <v>8621</v>
      </c>
      <c r="C2791" s="144" t="s">
        <v>8622</v>
      </c>
      <c r="D2791" s="144" t="s">
        <v>8620</v>
      </c>
      <c r="E2791" s="144">
        <f>VLOOKUP(A2791,'2'!$X:$AB,2,FALSE)</f>
        <v>0</v>
      </c>
      <c r="F2791" s="144">
        <f>VLOOKUP($A2791,'2'!$X:$AB,3,FALSE)</f>
        <v>0</v>
      </c>
      <c r="G2791" s="144">
        <f>VLOOKUP($A2791,'2'!$X:$AB,4,FALSE)</f>
        <v>0</v>
      </c>
      <c r="H2791" s="343">
        <f>VLOOKUP($A2791,'2'!$X:$AB,5,FALSE)</f>
        <v>0</v>
      </c>
    </row>
    <row r="2792" spans="1:8" s="144" customFormat="1" ht="15">
      <c r="A2792" s="342">
        <v>2793</v>
      </c>
      <c r="B2792" s="144" t="s">
        <v>8623</v>
      </c>
      <c r="C2792" s="144" t="s">
        <v>8624</v>
      </c>
      <c r="D2792" s="144" t="s">
        <v>8625</v>
      </c>
      <c r="E2792" s="144" t="str">
        <f>VLOOKUP(A2792,'2'!$X:$AB,2,FALSE)</f>
        <v>Within a day</v>
      </c>
      <c r="F2792" s="144">
        <f>VLOOKUP($A2792,'2'!$X:$AB,3,FALSE)</f>
        <v>1</v>
      </c>
      <c r="G2792" s="144">
        <f>VLOOKUP($A2792,'2'!$X:$AB,4,FALSE)</f>
        <v>0.92</v>
      </c>
      <c r="H2792" s="343" t="str">
        <f>VLOOKUP($A2792,'2'!$X:$AB,5,FALSE)</f>
        <v>Yes</v>
      </c>
    </row>
    <row r="2793" spans="1:8" s="144" customFormat="1" ht="15">
      <c r="A2793" s="342">
        <v>2794</v>
      </c>
      <c r="B2793" s="144" t="s">
        <v>8626</v>
      </c>
      <c r="C2793" s="144" t="s">
        <v>8627</v>
      </c>
      <c r="D2793" s="144" t="s">
        <v>8628</v>
      </c>
      <c r="E2793" s="144" t="str">
        <f>VLOOKUP(A2793,'2'!$X:$AB,2,FALSE)</f>
        <v>Within an hour</v>
      </c>
      <c r="F2793" s="144">
        <f>VLOOKUP($A2793,'2'!$X:$AB,3,FALSE)</f>
        <v>1</v>
      </c>
      <c r="G2793" s="144">
        <f>VLOOKUP($A2793,'2'!$X:$AB,4,FALSE)</f>
        <v>0.67</v>
      </c>
      <c r="H2793" s="343" t="str">
        <f>VLOOKUP($A2793,'2'!$X:$AB,5,FALSE)</f>
        <v>No</v>
      </c>
    </row>
    <row r="2794" spans="1:8" s="144" customFormat="1" ht="15">
      <c r="A2794" s="342">
        <v>2795</v>
      </c>
      <c r="B2794" s="144" t="s">
        <v>8629</v>
      </c>
      <c r="C2794" s="144" t="s">
        <v>8630</v>
      </c>
      <c r="D2794" s="144" t="s">
        <v>8628</v>
      </c>
      <c r="E2794" s="144" t="str">
        <f>VLOOKUP(A2794,'2'!$X:$AB,2,FALSE)</f>
        <v>Within a day</v>
      </c>
      <c r="F2794" s="144">
        <f>VLOOKUP($A2794,'2'!$X:$AB,3,FALSE)</f>
        <v>0.77</v>
      </c>
      <c r="G2794" s="144">
        <f>VLOOKUP($A2794,'2'!$X:$AB,4,FALSE)</f>
        <v>0.93</v>
      </c>
      <c r="H2794" s="343" t="str">
        <f>VLOOKUP($A2794,'2'!$X:$AB,5,FALSE)</f>
        <v>No</v>
      </c>
    </row>
    <row r="2795" spans="1:8" s="144" customFormat="1" ht="15">
      <c r="A2795" s="342">
        <v>2796</v>
      </c>
      <c r="B2795" s="144" t="s">
        <v>8631</v>
      </c>
      <c r="C2795" s="144" t="s">
        <v>8632</v>
      </c>
      <c r="D2795" s="144" t="s">
        <v>8628</v>
      </c>
      <c r="E2795" s="144">
        <f>VLOOKUP(A2795,'2'!$X:$AB,2,FALSE)</f>
        <v>0</v>
      </c>
      <c r="F2795" s="144">
        <f>VLOOKUP($A2795,'2'!$X:$AB,3,FALSE)</f>
        <v>0</v>
      </c>
      <c r="G2795" s="144">
        <f>VLOOKUP($A2795,'2'!$X:$AB,4,FALSE)</f>
        <v>0</v>
      </c>
      <c r="H2795" s="343">
        <f>VLOOKUP($A2795,'2'!$X:$AB,5,FALSE)</f>
        <v>0</v>
      </c>
    </row>
    <row r="2796" spans="1:8" s="144" customFormat="1" ht="15">
      <c r="A2796" s="342">
        <v>2797</v>
      </c>
      <c r="B2796" s="144" t="s">
        <v>8633</v>
      </c>
      <c r="C2796" s="144" t="s">
        <v>8634</v>
      </c>
      <c r="D2796" s="144" t="s">
        <v>8628</v>
      </c>
      <c r="E2796" s="144" t="str">
        <f>VLOOKUP(A2796,'2'!$X:$AB,2,FALSE)</f>
        <v>Within an hour</v>
      </c>
      <c r="F2796" s="144">
        <f>VLOOKUP($A2796,'2'!$X:$AB,3,FALSE)</f>
        <v>1</v>
      </c>
      <c r="G2796" s="144">
        <f>VLOOKUP($A2796,'2'!$X:$AB,4,FALSE)</f>
        <v>1</v>
      </c>
      <c r="H2796" s="343" t="str">
        <f>VLOOKUP($A2796,'2'!$X:$AB,5,FALSE)</f>
        <v>No</v>
      </c>
    </row>
    <row r="2797" spans="1:8" s="144" customFormat="1" ht="15">
      <c r="A2797" s="342">
        <v>2798</v>
      </c>
      <c r="B2797" s="144" t="s">
        <v>8635</v>
      </c>
      <c r="C2797" s="144" t="s">
        <v>8636</v>
      </c>
      <c r="D2797" s="144" t="s">
        <v>8637</v>
      </c>
      <c r="E2797" s="144" t="str">
        <f>VLOOKUP(A2797,'2'!$X:$AB,2,FALSE)</f>
        <v>Within a few hours</v>
      </c>
      <c r="F2797" s="144">
        <f>VLOOKUP($A2797,'2'!$X:$AB,3,FALSE)</f>
        <v>0.83</v>
      </c>
      <c r="G2797" s="144">
        <f>VLOOKUP($A2797,'2'!$X:$AB,4,FALSE)</f>
        <v>0.16</v>
      </c>
      <c r="H2797" s="343" t="str">
        <f>VLOOKUP($A2797,'2'!$X:$AB,5,FALSE)</f>
        <v>Yes</v>
      </c>
    </row>
    <row r="2798" spans="1:8" s="144" customFormat="1" ht="15">
      <c r="A2798" s="342">
        <v>2799</v>
      </c>
      <c r="B2798" s="144" t="s">
        <v>8638</v>
      </c>
      <c r="C2798" s="144" t="s">
        <v>8639</v>
      </c>
      <c r="D2798" s="144" t="s">
        <v>8640</v>
      </c>
      <c r="E2798" s="144" t="str">
        <f>VLOOKUP(A2798,'2'!$X:$AB,2,FALSE)</f>
        <v>Within a few hours</v>
      </c>
      <c r="F2798" s="144">
        <f>VLOOKUP($A2798,'2'!$X:$AB,3,FALSE)</f>
        <v>1</v>
      </c>
      <c r="G2798" s="144">
        <f>VLOOKUP($A2798,'2'!$X:$AB,4,FALSE)</f>
        <v>0.82</v>
      </c>
      <c r="H2798" s="343" t="str">
        <f>VLOOKUP($A2798,'2'!$X:$AB,5,FALSE)</f>
        <v>No</v>
      </c>
    </row>
    <row r="2799" spans="1:8" s="144" customFormat="1" ht="15">
      <c r="A2799" s="342">
        <v>2800</v>
      </c>
      <c r="B2799" s="144" t="s">
        <v>8641</v>
      </c>
      <c r="C2799" s="144" t="s">
        <v>8642</v>
      </c>
      <c r="D2799" s="144" t="s">
        <v>8643</v>
      </c>
      <c r="E2799" s="144" t="str">
        <f>VLOOKUP(A2799,'2'!$X:$AB,2,FALSE)</f>
        <v>Within a day</v>
      </c>
      <c r="F2799" s="144">
        <f>VLOOKUP($A2799,'2'!$X:$AB,3,FALSE)</f>
        <v>0.56999999999999995</v>
      </c>
      <c r="G2799" s="144">
        <f>VLOOKUP($A2799,'2'!$X:$AB,4,FALSE)</f>
        <v>0.86</v>
      </c>
      <c r="H2799" s="343" t="str">
        <f>VLOOKUP($A2799,'2'!$X:$AB,5,FALSE)</f>
        <v>No</v>
      </c>
    </row>
    <row r="2800" spans="1:8" s="144" customFormat="1" ht="15">
      <c r="A2800" s="342">
        <v>2801</v>
      </c>
      <c r="B2800" s="144" t="s">
        <v>8644</v>
      </c>
      <c r="C2800" s="144" t="s">
        <v>8645</v>
      </c>
      <c r="D2800" s="144" t="s">
        <v>8643</v>
      </c>
      <c r="E2800" s="144" t="str">
        <f>VLOOKUP(A2800,'2'!$X:$AB,2,FALSE)</f>
        <v>Within an hour</v>
      </c>
      <c r="F2800" s="144">
        <f>VLOOKUP($A2800,'2'!$X:$AB,3,FALSE)</f>
        <v>0.63</v>
      </c>
      <c r="G2800" s="144">
        <f>VLOOKUP($A2800,'2'!$X:$AB,4,FALSE)</f>
        <v>0.98</v>
      </c>
      <c r="H2800" s="343" t="str">
        <f>VLOOKUP($A2800,'2'!$X:$AB,5,FALSE)</f>
        <v>No</v>
      </c>
    </row>
    <row r="2801" spans="1:8" s="144" customFormat="1" ht="15">
      <c r="A2801" s="342">
        <v>2802</v>
      </c>
      <c r="B2801" s="144" t="s">
        <v>8646</v>
      </c>
      <c r="C2801" s="144" t="s">
        <v>8647</v>
      </c>
      <c r="D2801" s="144" t="s">
        <v>8648</v>
      </c>
      <c r="E2801" s="144">
        <f>VLOOKUP(A2801,'2'!$X:$AB,2,FALSE)</f>
        <v>0</v>
      </c>
      <c r="F2801" s="144">
        <f>VLOOKUP($A2801,'2'!$X:$AB,3,FALSE)</f>
        <v>0</v>
      </c>
      <c r="G2801" s="144">
        <f>VLOOKUP($A2801,'2'!$X:$AB,4,FALSE)</f>
        <v>0</v>
      </c>
      <c r="H2801" s="343">
        <f>VLOOKUP($A2801,'2'!$X:$AB,5,FALSE)</f>
        <v>0</v>
      </c>
    </row>
    <row r="2802" spans="1:8" s="144" customFormat="1" ht="15">
      <c r="A2802" s="342">
        <v>2803</v>
      </c>
      <c r="B2802" s="144" t="s">
        <v>8649</v>
      </c>
      <c r="C2802" s="144" t="s">
        <v>8650</v>
      </c>
      <c r="D2802" s="144" t="s">
        <v>8648</v>
      </c>
      <c r="E2802" s="144" t="str">
        <f>VLOOKUP(A2802,'2'!$X:$AB,2,FALSE)</f>
        <v>Within a few hours</v>
      </c>
      <c r="F2802" s="144">
        <f>VLOOKUP($A2802,'2'!$X:$AB,3,FALSE)</f>
        <v>1</v>
      </c>
      <c r="G2802" s="144">
        <f>VLOOKUP($A2802,'2'!$X:$AB,4,FALSE)</f>
        <v>0.86</v>
      </c>
      <c r="H2802" s="343" t="str">
        <f>VLOOKUP($A2802,'2'!$X:$AB,5,FALSE)</f>
        <v>Yes</v>
      </c>
    </row>
    <row r="2803" spans="1:8" s="144" customFormat="1" ht="15">
      <c r="A2803" s="342">
        <v>2804</v>
      </c>
      <c r="B2803" s="144" t="s">
        <v>8651</v>
      </c>
      <c r="C2803" s="144" t="s">
        <v>8652</v>
      </c>
      <c r="D2803" s="144" t="s">
        <v>8653</v>
      </c>
      <c r="E2803" s="144">
        <f>VLOOKUP(A2803,'2'!$X:$AB,2,FALSE)</f>
        <v>0</v>
      </c>
      <c r="F2803" s="144">
        <f>VLOOKUP($A2803,'2'!$X:$AB,3,FALSE)</f>
        <v>0</v>
      </c>
      <c r="G2803" s="144">
        <f>VLOOKUP($A2803,'2'!$X:$AB,4,FALSE)</f>
        <v>0</v>
      </c>
      <c r="H2803" s="343">
        <f>VLOOKUP($A2803,'2'!$X:$AB,5,FALSE)</f>
        <v>0</v>
      </c>
    </row>
    <row r="2804" spans="1:8" s="144" customFormat="1" ht="15">
      <c r="A2804" s="342">
        <v>2805</v>
      </c>
      <c r="B2804" s="144" t="s">
        <v>8654</v>
      </c>
      <c r="C2804" s="144" t="s">
        <v>8655</v>
      </c>
      <c r="D2804" s="144" t="s">
        <v>8656</v>
      </c>
      <c r="E2804" s="144" t="str">
        <f>VLOOKUP(A2804,'2'!$X:$AB,2,FALSE)</f>
        <v>Within a day</v>
      </c>
      <c r="F2804" s="144">
        <f>VLOOKUP($A2804,'2'!$X:$AB,3,FALSE)</f>
        <v>0.54</v>
      </c>
      <c r="G2804" s="144">
        <f>VLOOKUP($A2804,'2'!$X:$AB,4,FALSE)</f>
        <v>0.49</v>
      </c>
      <c r="H2804" s="343" t="str">
        <f>VLOOKUP($A2804,'2'!$X:$AB,5,FALSE)</f>
        <v>No</v>
      </c>
    </row>
    <row r="2805" spans="1:8" s="144" customFormat="1" ht="15">
      <c r="A2805" s="342">
        <v>2806</v>
      </c>
      <c r="B2805" s="144" t="s">
        <v>8657</v>
      </c>
      <c r="C2805" s="144" t="s">
        <v>8658</v>
      </c>
      <c r="D2805" s="144" t="s">
        <v>8659</v>
      </c>
      <c r="E2805" s="144">
        <f>VLOOKUP(A2805,'2'!$X:$AB,2,FALSE)</f>
        <v>0</v>
      </c>
      <c r="F2805" s="144">
        <f>VLOOKUP($A2805,'2'!$X:$AB,3,FALSE)</f>
        <v>0</v>
      </c>
      <c r="G2805" s="144">
        <f>VLOOKUP($A2805,'2'!$X:$AB,4,FALSE)</f>
        <v>0</v>
      </c>
      <c r="H2805" s="343">
        <f>VLOOKUP($A2805,'2'!$X:$AB,5,FALSE)</f>
        <v>0</v>
      </c>
    </row>
    <row r="2806" spans="1:8" s="144" customFormat="1" ht="15">
      <c r="A2806" s="342">
        <v>2807</v>
      </c>
      <c r="B2806" s="144" t="s">
        <v>8660</v>
      </c>
      <c r="C2806" s="144" t="s">
        <v>8661</v>
      </c>
      <c r="D2806" s="144" t="s">
        <v>8659</v>
      </c>
      <c r="E2806" s="144" t="str">
        <f>VLOOKUP(A2806,'2'!$X:$AB,2,FALSE)</f>
        <v>Within an hour</v>
      </c>
      <c r="F2806" s="144">
        <f>VLOOKUP($A2806,'2'!$X:$AB,3,FALSE)</f>
        <v>1</v>
      </c>
      <c r="G2806" s="144">
        <f>VLOOKUP($A2806,'2'!$X:$AB,4,FALSE)</f>
        <v>1</v>
      </c>
      <c r="H2806" s="343" t="str">
        <f>VLOOKUP($A2806,'2'!$X:$AB,5,FALSE)</f>
        <v>No</v>
      </c>
    </row>
    <row r="2807" spans="1:8" s="144" customFormat="1" ht="15">
      <c r="A2807" s="342">
        <v>2808</v>
      </c>
      <c r="B2807" s="144" t="s">
        <v>8662</v>
      </c>
      <c r="C2807" s="144" t="s">
        <v>8663</v>
      </c>
      <c r="D2807" s="144" t="s">
        <v>8659</v>
      </c>
      <c r="E2807" s="144" t="str">
        <f>VLOOKUP(A2807,'2'!$X:$AB,2,FALSE)</f>
        <v>Within an hour</v>
      </c>
      <c r="F2807" s="144">
        <f>VLOOKUP($A2807,'2'!$X:$AB,3,FALSE)</f>
        <v>1</v>
      </c>
      <c r="G2807" s="144">
        <f>VLOOKUP($A2807,'2'!$X:$AB,4,FALSE)</f>
        <v>1</v>
      </c>
      <c r="H2807" s="343" t="str">
        <f>VLOOKUP($A2807,'2'!$X:$AB,5,FALSE)</f>
        <v>No</v>
      </c>
    </row>
    <row r="2808" spans="1:8" s="144" customFormat="1" ht="15">
      <c r="A2808" s="342">
        <v>2809</v>
      </c>
      <c r="B2808" s="144" t="s">
        <v>8664</v>
      </c>
      <c r="C2808" s="144" t="s">
        <v>8665</v>
      </c>
      <c r="D2808" s="144" t="s">
        <v>8666</v>
      </c>
      <c r="E2808" s="144">
        <f>VLOOKUP(A2808,'2'!$X:$AB,2,FALSE)</f>
        <v>0</v>
      </c>
      <c r="F2808" s="144">
        <f>VLOOKUP($A2808,'2'!$X:$AB,3,FALSE)</f>
        <v>0</v>
      </c>
      <c r="G2808" s="144">
        <f>VLOOKUP($A2808,'2'!$X:$AB,4,FALSE)</f>
        <v>0</v>
      </c>
      <c r="H2808" s="343">
        <f>VLOOKUP($A2808,'2'!$X:$AB,5,FALSE)</f>
        <v>0</v>
      </c>
    </row>
    <row r="2809" spans="1:8" s="144" customFormat="1" ht="15">
      <c r="A2809" s="342">
        <v>2810</v>
      </c>
      <c r="B2809" s="144" t="s">
        <v>8667</v>
      </c>
      <c r="C2809" s="144" t="s">
        <v>8668</v>
      </c>
      <c r="D2809" s="144" t="s">
        <v>8669</v>
      </c>
      <c r="E2809" s="144" t="str">
        <f>VLOOKUP(A2809,'2'!$X:$AB,2,FALSE)</f>
        <v>Within an hour</v>
      </c>
      <c r="F2809" s="144">
        <f>VLOOKUP($A2809,'2'!$X:$AB,3,FALSE)</f>
        <v>1</v>
      </c>
      <c r="G2809" s="144">
        <f>VLOOKUP($A2809,'2'!$X:$AB,4,FALSE)</f>
        <v>0.99</v>
      </c>
      <c r="H2809" s="343" t="str">
        <f>VLOOKUP($A2809,'2'!$X:$AB,5,FALSE)</f>
        <v>No</v>
      </c>
    </row>
    <row r="2810" spans="1:8" s="144" customFormat="1" ht="15">
      <c r="A2810" s="342">
        <v>2811</v>
      </c>
      <c r="B2810" s="144" t="s">
        <v>8670</v>
      </c>
      <c r="C2810" s="144" t="s">
        <v>8671</v>
      </c>
      <c r="D2810" s="144" t="s">
        <v>8672</v>
      </c>
      <c r="E2810" s="144" t="str">
        <f>VLOOKUP(A2810,'2'!$X:$AB,2,FALSE)</f>
        <v>Within an hour</v>
      </c>
      <c r="F2810" s="144">
        <f>VLOOKUP($A2810,'2'!$X:$AB,3,FALSE)</f>
        <v>0.96</v>
      </c>
      <c r="G2810" s="144">
        <f>VLOOKUP($A2810,'2'!$X:$AB,4,FALSE)</f>
        <v>0.92</v>
      </c>
      <c r="H2810" s="343" t="str">
        <f>VLOOKUP($A2810,'2'!$X:$AB,5,FALSE)</f>
        <v>Yes</v>
      </c>
    </row>
    <row r="2811" spans="1:8" s="144" customFormat="1" ht="15">
      <c r="A2811" s="342">
        <v>2812</v>
      </c>
      <c r="B2811" s="144" t="s">
        <v>8673</v>
      </c>
      <c r="C2811" s="144" t="s">
        <v>8674</v>
      </c>
      <c r="D2811" s="144" t="s">
        <v>8675</v>
      </c>
      <c r="E2811" s="144" t="str">
        <f>VLOOKUP(A2811,'2'!$X:$AB,2,FALSE)</f>
        <v>A few days or more</v>
      </c>
      <c r="F2811" s="144">
        <f>VLOOKUP($A2811,'2'!$X:$AB,3,FALSE)</f>
        <v>0</v>
      </c>
      <c r="G2811" s="144">
        <f>VLOOKUP($A2811,'2'!$X:$AB,4,FALSE)</f>
        <v>0.54</v>
      </c>
      <c r="H2811" s="343" t="str">
        <f>VLOOKUP($A2811,'2'!$X:$AB,5,FALSE)</f>
        <v>No</v>
      </c>
    </row>
    <row r="2812" spans="1:8" s="144" customFormat="1" ht="15">
      <c r="A2812" s="342">
        <v>2813</v>
      </c>
      <c r="B2812" s="144" t="s">
        <v>8676</v>
      </c>
      <c r="C2812" s="144" t="s">
        <v>8677</v>
      </c>
      <c r="D2812" s="144" t="s">
        <v>8678</v>
      </c>
      <c r="E2812" s="144" t="str">
        <f>VLOOKUP(A2812,'2'!$X:$AB,2,FALSE)</f>
        <v>Within a day</v>
      </c>
      <c r="F2812" s="144">
        <f>VLOOKUP($A2812,'2'!$X:$AB,3,FALSE)</f>
        <v>1</v>
      </c>
      <c r="G2812" s="144">
        <f>VLOOKUP($A2812,'2'!$X:$AB,4,FALSE)</f>
        <v>1</v>
      </c>
      <c r="H2812" s="343" t="str">
        <f>VLOOKUP($A2812,'2'!$X:$AB,5,FALSE)</f>
        <v>No</v>
      </c>
    </row>
    <row r="2813" spans="1:8" s="144" customFormat="1" ht="15">
      <c r="A2813" s="342">
        <v>2814</v>
      </c>
      <c r="B2813" s="144" t="s">
        <v>8679</v>
      </c>
      <c r="C2813" s="144" t="s">
        <v>8680</v>
      </c>
      <c r="D2813" s="144" t="s">
        <v>8681</v>
      </c>
      <c r="E2813" s="144">
        <f>VLOOKUP(A2813,'2'!$X:$AB,2,FALSE)</f>
        <v>0</v>
      </c>
      <c r="F2813" s="144">
        <f>VLOOKUP($A2813,'2'!$X:$AB,3,FALSE)</f>
        <v>0</v>
      </c>
      <c r="G2813" s="144">
        <f>VLOOKUP($A2813,'2'!$X:$AB,4,FALSE)</f>
        <v>0</v>
      </c>
      <c r="H2813" s="343">
        <f>VLOOKUP($A2813,'2'!$X:$AB,5,FALSE)</f>
        <v>0</v>
      </c>
    </row>
    <row r="2814" spans="1:8" s="144" customFormat="1" ht="15">
      <c r="A2814" s="342">
        <v>2815</v>
      </c>
      <c r="B2814" s="144" t="s">
        <v>8682</v>
      </c>
      <c r="C2814" s="144" t="s">
        <v>8683</v>
      </c>
      <c r="D2814" s="144" t="s">
        <v>8681</v>
      </c>
      <c r="E2814" s="144" t="str">
        <f>VLOOKUP(A2814,'2'!$X:$AB,2,FALSE)</f>
        <v>Within a day</v>
      </c>
      <c r="F2814" s="144">
        <f>VLOOKUP($A2814,'2'!$X:$AB,3,FALSE)</f>
        <v>0.5</v>
      </c>
      <c r="G2814" s="144">
        <f>VLOOKUP($A2814,'2'!$X:$AB,4,FALSE)</f>
        <v>0.92</v>
      </c>
      <c r="H2814" s="343" t="str">
        <f>VLOOKUP($A2814,'2'!$X:$AB,5,FALSE)</f>
        <v>No</v>
      </c>
    </row>
    <row r="2815" spans="1:8" s="144" customFormat="1" ht="15">
      <c r="A2815" s="342">
        <v>2816</v>
      </c>
      <c r="B2815" s="144" t="s">
        <v>8684</v>
      </c>
      <c r="C2815" s="144" t="s">
        <v>8685</v>
      </c>
      <c r="D2815" s="144" t="s">
        <v>8681</v>
      </c>
      <c r="E2815" s="144">
        <f>VLOOKUP(A2815,'2'!$X:$AB,2,FALSE)</f>
        <v>0</v>
      </c>
      <c r="F2815" s="144">
        <f>VLOOKUP($A2815,'2'!$X:$AB,3,FALSE)</f>
        <v>0</v>
      </c>
      <c r="G2815" s="144">
        <f>VLOOKUP($A2815,'2'!$X:$AB,4,FALSE)</f>
        <v>0</v>
      </c>
      <c r="H2815" s="343">
        <f>VLOOKUP($A2815,'2'!$X:$AB,5,FALSE)</f>
        <v>0</v>
      </c>
    </row>
    <row r="2816" spans="1:8" s="144" customFormat="1" ht="15">
      <c r="A2816" s="342">
        <v>2817</v>
      </c>
      <c r="B2816" s="144" t="s">
        <v>8686</v>
      </c>
      <c r="C2816" s="144" t="s">
        <v>8687</v>
      </c>
      <c r="D2816" s="144" t="s">
        <v>8688</v>
      </c>
      <c r="E2816" s="144" t="str">
        <f>VLOOKUP(A2816,'2'!$X:$AB,2,FALSE)</f>
        <v>Within a day</v>
      </c>
      <c r="F2816" s="144">
        <f>VLOOKUP($A2816,'2'!$X:$AB,3,FALSE)</f>
        <v>0.67</v>
      </c>
      <c r="G2816" s="144">
        <f>VLOOKUP($A2816,'2'!$X:$AB,4,FALSE)</f>
        <v>1</v>
      </c>
      <c r="H2816" s="343" t="str">
        <f>VLOOKUP($A2816,'2'!$X:$AB,5,FALSE)</f>
        <v>No</v>
      </c>
    </row>
    <row r="2817" spans="1:8" s="144" customFormat="1" ht="15">
      <c r="A2817" s="342">
        <v>2818</v>
      </c>
      <c r="B2817" s="144" t="s">
        <v>8689</v>
      </c>
      <c r="C2817" s="144" t="s">
        <v>8690</v>
      </c>
      <c r="D2817" s="144" t="s">
        <v>8691</v>
      </c>
      <c r="E2817" s="144">
        <f>VLOOKUP(A2817,'2'!$X:$AB,2,FALSE)</f>
        <v>0</v>
      </c>
      <c r="F2817" s="144">
        <f>VLOOKUP($A2817,'2'!$X:$AB,3,FALSE)</f>
        <v>0</v>
      </c>
      <c r="G2817" s="144">
        <f>VLOOKUP($A2817,'2'!$X:$AB,4,FALSE)</f>
        <v>0</v>
      </c>
      <c r="H2817" s="343">
        <f>VLOOKUP($A2817,'2'!$X:$AB,5,FALSE)</f>
        <v>0</v>
      </c>
    </row>
    <row r="2818" spans="1:8" s="144" customFormat="1" ht="15">
      <c r="A2818" s="342">
        <v>2819</v>
      </c>
      <c r="B2818" s="144" t="s">
        <v>8692</v>
      </c>
      <c r="C2818" s="144" t="s">
        <v>8693</v>
      </c>
      <c r="D2818" s="144" t="s">
        <v>8691</v>
      </c>
      <c r="E2818" s="144" t="str">
        <f>VLOOKUP(A2818,'2'!$X:$AB,2,FALSE)</f>
        <v>Within an hour</v>
      </c>
      <c r="F2818" s="144">
        <f>VLOOKUP($A2818,'2'!$X:$AB,3,FALSE)</f>
        <v>1</v>
      </c>
      <c r="G2818" s="144">
        <f>VLOOKUP($A2818,'2'!$X:$AB,4,FALSE)</f>
        <v>0.83</v>
      </c>
      <c r="H2818" s="343" t="str">
        <f>VLOOKUP($A2818,'2'!$X:$AB,5,FALSE)</f>
        <v>No</v>
      </c>
    </row>
    <row r="2819" spans="1:8" s="144" customFormat="1" ht="15">
      <c r="A2819" s="342">
        <v>2820</v>
      </c>
      <c r="B2819" s="144" t="s">
        <v>8694</v>
      </c>
      <c r="C2819" s="144" t="s">
        <v>8695</v>
      </c>
      <c r="D2819" s="144" t="s">
        <v>8696</v>
      </c>
      <c r="E2819" s="144" t="str">
        <f>VLOOKUP(A2819,'2'!$X:$AB,2,FALSE)</f>
        <v>Within an hour</v>
      </c>
      <c r="F2819" s="144">
        <f>VLOOKUP($A2819,'2'!$X:$AB,3,FALSE)</f>
        <v>1</v>
      </c>
      <c r="G2819" s="144">
        <f>VLOOKUP($A2819,'2'!$X:$AB,4,FALSE)</f>
        <v>0.67</v>
      </c>
      <c r="H2819" s="343" t="str">
        <f>VLOOKUP($A2819,'2'!$X:$AB,5,FALSE)</f>
        <v>Yes</v>
      </c>
    </row>
    <row r="2820" spans="1:8" s="144" customFormat="1" ht="15">
      <c r="A2820" s="342">
        <v>2821</v>
      </c>
      <c r="B2820" s="144" t="s">
        <v>8697</v>
      </c>
      <c r="C2820" s="144" t="s">
        <v>8698</v>
      </c>
      <c r="D2820" s="144" t="s">
        <v>8696</v>
      </c>
      <c r="E2820" s="144" t="str">
        <f>VLOOKUP(A2820,'2'!$X:$AB,2,FALSE)</f>
        <v>Within an hour</v>
      </c>
      <c r="F2820" s="144">
        <f>VLOOKUP($A2820,'2'!$X:$AB,3,FALSE)</f>
        <v>1</v>
      </c>
      <c r="G2820" s="144">
        <f>VLOOKUP($A2820,'2'!$X:$AB,4,FALSE)</f>
        <v>0.83</v>
      </c>
      <c r="H2820" s="343" t="str">
        <f>VLOOKUP($A2820,'2'!$X:$AB,5,FALSE)</f>
        <v>Yes</v>
      </c>
    </row>
    <row r="2821" spans="1:8" s="144" customFormat="1" ht="15">
      <c r="A2821" s="342">
        <v>2822</v>
      </c>
      <c r="B2821" s="144" t="s">
        <v>8699</v>
      </c>
      <c r="C2821" s="144" t="s">
        <v>8700</v>
      </c>
      <c r="D2821" s="144" t="s">
        <v>8701</v>
      </c>
      <c r="E2821" s="144" t="str">
        <f>VLOOKUP(A2821,'2'!$X:$AB,2,FALSE)</f>
        <v>Within a few hours</v>
      </c>
      <c r="F2821" s="144">
        <f>VLOOKUP($A2821,'2'!$X:$AB,3,FALSE)</f>
        <v>1</v>
      </c>
      <c r="G2821" s="144">
        <f>VLOOKUP($A2821,'2'!$X:$AB,4,FALSE)</f>
        <v>0.7</v>
      </c>
      <c r="H2821" s="343" t="str">
        <f>VLOOKUP($A2821,'2'!$X:$AB,5,FALSE)</f>
        <v>Yes</v>
      </c>
    </row>
    <row r="2822" spans="1:8" s="144" customFormat="1" ht="15">
      <c r="A2822" s="342">
        <v>2823</v>
      </c>
      <c r="B2822" s="144" t="s">
        <v>8702</v>
      </c>
      <c r="C2822" s="144" t="s">
        <v>8703</v>
      </c>
      <c r="D2822" s="144" t="s">
        <v>8701</v>
      </c>
      <c r="E2822" s="144" t="str">
        <f>VLOOKUP(A2822,'2'!$X:$AB,2,FALSE)</f>
        <v>Within an hour</v>
      </c>
      <c r="F2822" s="144">
        <f>VLOOKUP($A2822,'2'!$X:$AB,3,FALSE)</f>
        <v>1</v>
      </c>
      <c r="G2822" s="144">
        <f>VLOOKUP($A2822,'2'!$X:$AB,4,FALSE)</f>
        <v>0.71</v>
      </c>
      <c r="H2822" s="343" t="str">
        <f>VLOOKUP($A2822,'2'!$X:$AB,5,FALSE)</f>
        <v>No</v>
      </c>
    </row>
    <row r="2823" spans="1:8" s="144" customFormat="1" ht="15">
      <c r="A2823" s="342">
        <v>2824</v>
      </c>
      <c r="B2823" s="144" t="s">
        <v>8704</v>
      </c>
      <c r="C2823" s="144" t="s">
        <v>8705</v>
      </c>
      <c r="D2823" s="144" t="s">
        <v>8706</v>
      </c>
      <c r="E2823" s="144">
        <f>VLOOKUP(A2823,'2'!$X:$AB,2,FALSE)</f>
        <v>0</v>
      </c>
      <c r="F2823" s="144">
        <f>VLOOKUP($A2823,'2'!$X:$AB,3,FALSE)</f>
        <v>0</v>
      </c>
      <c r="G2823" s="144">
        <f>VLOOKUP($A2823,'2'!$X:$AB,4,FALSE)</f>
        <v>0</v>
      </c>
      <c r="H2823" s="343">
        <f>VLOOKUP($A2823,'2'!$X:$AB,5,FALSE)</f>
        <v>0</v>
      </c>
    </row>
    <row r="2824" spans="1:8" s="144" customFormat="1" ht="15">
      <c r="A2824" s="342">
        <v>2825</v>
      </c>
      <c r="B2824" s="144" t="s">
        <v>8707</v>
      </c>
      <c r="C2824" s="144" t="s">
        <v>8708</v>
      </c>
      <c r="D2824" s="144" t="s">
        <v>8706</v>
      </c>
      <c r="E2824" s="144" t="str">
        <f>VLOOKUP(A2824,'2'!$X:$AB,2,FALSE)</f>
        <v>Within an hour</v>
      </c>
      <c r="F2824" s="144">
        <f>VLOOKUP($A2824,'2'!$X:$AB,3,FALSE)</f>
        <v>0.92</v>
      </c>
      <c r="G2824" s="144">
        <f>VLOOKUP($A2824,'2'!$X:$AB,4,FALSE)</f>
        <v>0.92</v>
      </c>
      <c r="H2824" s="343" t="str">
        <f>VLOOKUP($A2824,'2'!$X:$AB,5,FALSE)</f>
        <v>Yes</v>
      </c>
    </row>
    <row r="2825" spans="1:8" s="144" customFormat="1" ht="15">
      <c r="A2825" s="342">
        <v>2826</v>
      </c>
      <c r="B2825" s="144" t="s">
        <v>8709</v>
      </c>
      <c r="C2825" s="144" t="s">
        <v>8710</v>
      </c>
      <c r="D2825" s="144" t="s">
        <v>8711</v>
      </c>
      <c r="E2825" s="144" t="str">
        <f>VLOOKUP(A2825,'2'!$X:$AB,2,FALSE)</f>
        <v>Within a few hours</v>
      </c>
      <c r="F2825" s="144">
        <f>VLOOKUP($A2825,'2'!$X:$AB,3,FALSE)</f>
        <v>1</v>
      </c>
      <c r="G2825" s="144">
        <f>VLOOKUP($A2825,'2'!$X:$AB,4,FALSE)</f>
        <v>0.98</v>
      </c>
      <c r="H2825" s="343" t="str">
        <f>VLOOKUP($A2825,'2'!$X:$AB,5,FALSE)</f>
        <v>Yes</v>
      </c>
    </row>
    <row r="2826" spans="1:8" s="144" customFormat="1" ht="15">
      <c r="A2826" s="342">
        <v>2827</v>
      </c>
      <c r="B2826" s="144" t="s">
        <v>8712</v>
      </c>
      <c r="C2826" s="144" t="s">
        <v>8713</v>
      </c>
      <c r="D2826" s="144" t="s">
        <v>8711</v>
      </c>
      <c r="E2826" s="144" t="str">
        <f>VLOOKUP(A2826,'2'!$X:$AB,2,FALSE)</f>
        <v>Within an hour</v>
      </c>
      <c r="F2826" s="144">
        <f>VLOOKUP($A2826,'2'!$X:$AB,3,FALSE)</f>
        <v>1</v>
      </c>
      <c r="G2826" s="144">
        <f>VLOOKUP($A2826,'2'!$X:$AB,4,FALSE)</f>
        <v>0.87</v>
      </c>
      <c r="H2826" s="343" t="str">
        <f>VLOOKUP($A2826,'2'!$X:$AB,5,FALSE)</f>
        <v>Yes</v>
      </c>
    </row>
    <row r="2827" spans="1:8" s="144" customFormat="1" ht="15">
      <c r="A2827" s="342">
        <v>2828</v>
      </c>
      <c r="B2827" s="144" t="s">
        <v>8714</v>
      </c>
      <c r="C2827" s="144" t="s">
        <v>8715</v>
      </c>
      <c r="D2827" s="144" t="s">
        <v>8711</v>
      </c>
      <c r="E2827" s="144">
        <f>VLOOKUP(A2827,'2'!$X:$AB,2,FALSE)</f>
        <v>0</v>
      </c>
      <c r="F2827" s="144">
        <f>VLOOKUP($A2827,'2'!$X:$AB,3,FALSE)</f>
        <v>0</v>
      </c>
      <c r="G2827" s="144">
        <f>VLOOKUP($A2827,'2'!$X:$AB,4,FALSE)</f>
        <v>0</v>
      </c>
      <c r="H2827" s="343">
        <f>VLOOKUP($A2827,'2'!$X:$AB,5,FALSE)</f>
        <v>0</v>
      </c>
    </row>
    <row r="2828" spans="1:8" s="144" customFormat="1" ht="15">
      <c r="A2828" s="342">
        <v>2829</v>
      </c>
      <c r="B2828" s="144" t="s">
        <v>8716</v>
      </c>
      <c r="C2828" s="144" t="s">
        <v>8717</v>
      </c>
      <c r="D2828" s="144" t="s">
        <v>8711</v>
      </c>
      <c r="E2828" s="144" t="str">
        <f>VLOOKUP(A2828,'2'!$X:$AB,2,FALSE)</f>
        <v>A few days or more</v>
      </c>
      <c r="F2828" s="144">
        <f>VLOOKUP($A2828,'2'!$X:$AB,3,FALSE)</f>
        <v>0</v>
      </c>
      <c r="G2828" s="144">
        <f>VLOOKUP($A2828,'2'!$X:$AB,4,FALSE)</f>
        <v>1</v>
      </c>
      <c r="H2828" s="343" t="str">
        <f>VLOOKUP($A2828,'2'!$X:$AB,5,FALSE)</f>
        <v>Yes</v>
      </c>
    </row>
    <row r="2829" spans="1:8" s="144" customFormat="1" ht="15">
      <c r="A2829" s="342">
        <v>2830</v>
      </c>
      <c r="B2829" s="144" t="s">
        <v>8718</v>
      </c>
      <c r="C2829" s="144" t="s">
        <v>8719</v>
      </c>
      <c r="D2829" s="144" t="s">
        <v>8720</v>
      </c>
      <c r="E2829" s="144" t="str">
        <f>VLOOKUP(A2829,'2'!$X:$AB,2,FALSE)</f>
        <v>Within an hour</v>
      </c>
      <c r="F2829" s="144">
        <f>VLOOKUP($A2829,'2'!$X:$AB,3,FALSE)</f>
        <v>1</v>
      </c>
      <c r="G2829" s="144">
        <f>VLOOKUP($A2829,'2'!$X:$AB,4,FALSE)</f>
        <v>0.93</v>
      </c>
      <c r="H2829" s="343" t="str">
        <f>VLOOKUP($A2829,'2'!$X:$AB,5,FALSE)</f>
        <v>Yes</v>
      </c>
    </row>
    <row r="2830" spans="1:8" s="144" customFormat="1" ht="15">
      <c r="A2830" s="342">
        <v>2831</v>
      </c>
      <c r="B2830" s="144" t="s">
        <v>8721</v>
      </c>
      <c r="C2830" s="144" t="s">
        <v>8722</v>
      </c>
      <c r="D2830" s="144" t="s">
        <v>8720</v>
      </c>
      <c r="E2830" s="144" t="str">
        <f>VLOOKUP(A2830,'2'!$X:$AB,2,FALSE)</f>
        <v>Within an hour</v>
      </c>
      <c r="F2830" s="144">
        <f>VLOOKUP($A2830,'2'!$X:$AB,3,FALSE)</f>
        <v>1</v>
      </c>
      <c r="G2830" s="144">
        <f>VLOOKUP($A2830,'2'!$X:$AB,4,FALSE)</f>
        <v>1</v>
      </c>
      <c r="H2830" s="343" t="str">
        <f>VLOOKUP($A2830,'2'!$X:$AB,5,FALSE)</f>
        <v>No</v>
      </c>
    </row>
    <row r="2831" spans="1:8" s="144" customFormat="1" ht="15">
      <c r="A2831" s="342">
        <v>2832</v>
      </c>
      <c r="B2831" s="144" t="s">
        <v>8723</v>
      </c>
      <c r="C2831" s="144" t="s">
        <v>8724</v>
      </c>
      <c r="D2831" s="144" t="s">
        <v>8720</v>
      </c>
      <c r="E2831" s="144" t="str">
        <f>VLOOKUP(A2831,'2'!$X:$AB,2,FALSE)</f>
        <v>Within an hour</v>
      </c>
      <c r="F2831" s="144">
        <f>VLOOKUP($A2831,'2'!$X:$AB,3,FALSE)</f>
        <v>1</v>
      </c>
      <c r="G2831" s="144">
        <f>VLOOKUP($A2831,'2'!$X:$AB,4,FALSE)</f>
        <v>1</v>
      </c>
      <c r="H2831" s="343" t="str">
        <f>VLOOKUP($A2831,'2'!$X:$AB,5,FALSE)</f>
        <v>No</v>
      </c>
    </row>
    <row r="2832" spans="1:8" s="144" customFormat="1" ht="15">
      <c r="A2832" s="342">
        <v>2833</v>
      </c>
      <c r="B2832" s="144" t="s">
        <v>8725</v>
      </c>
      <c r="C2832" s="144" t="s">
        <v>8726</v>
      </c>
      <c r="D2832" s="144" t="s">
        <v>8727</v>
      </c>
      <c r="E2832" s="144">
        <f>VLOOKUP(A2832,'2'!$X:$AB,2,FALSE)</f>
        <v>0</v>
      </c>
      <c r="F2832" s="144">
        <f>VLOOKUP($A2832,'2'!$X:$AB,3,FALSE)</f>
        <v>0</v>
      </c>
      <c r="G2832" s="144">
        <f>VLOOKUP($A2832,'2'!$X:$AB,4,FALSE)</f>
        <v>0</v>
      </c>
      <c r="H2832" s="343">
        <f>VLOOKUP($A2832,'2'!$X:$AB,5,FALSE)</f>
        <v>0</v>
      </c>
    </row>
    <row r="2833" spans="1:8" s="144" customFormat="1" ht="15">
      <c r="A2833" s="342">
        <v>2834</v>
      </c>
      <c r="B2833" s="144" t="s">
        <v>8728</v>
      </c>
      <c r="C2833" s="144" t="s">
        <v>8729</v>
      </c>
      <c r="D2833" s="144" t="s">
        <v>8727</v>
      </c>
      <c r="E2833" s="144">
        <f>VLOOKUP(A2833,'2'!$X:$AB,2,FALSE)</f>
        <v>0</v>
      </c>
      <c r="F2833" s="144">
        <f>VLOOKUP($A2833,'2'!$X:$AB,3,FALSE)</f>
        <v>0</v>
      </c>
      <c r="G2833" s="144">
        <f>VLOOKUP($A2833,'2'!$X:$AB,4,FALSE)</f>
        <v>0</v>
      </c>
      <c r="H2833" s="343">
        <f>VLOOKUP($A2833,'2'!$X:$AB,5,FALSE)</f>
        <v>0</v>
      </c>
    </row>
    <row r="2834" spans="1:8" s="144" customFormat="1" ht="15">
      <c r="A2834" s="342">
        <v>2835</v>
      </c>
      <c r="B2834" s="144" t="s">
        <v>8730</v>
      </c>
      <c r="C2834" s="144" t="s">
        <v>8731</v>
      </c>
      <c r="D2834" s="144" t="s">
        <v>8732</v>
      </c>
      <c r="E2834" s="144" t="str">
        <f>VLOOKUP(A2834,'2'!$X:$AB,2,FALSE)</f>
        <v>Within an hour</v>
      </c>
      <c r="F2834" s="144">
        <f>VLOOKUP($A2834,'2'!$X:$AB,3,FALSE)</f>
        <v>1</v>
      </c>
      <c r="G2834" s="144">
        <f>VLOOKUP($A2834,'2'!$X:$AB,4,FALSE)</f>
        <v>0.96</v>
      </c>
      <c r="H2834" s="343" t="str">
        <f>VLOOKUP($A2834,'2'!$X:$AB,5,FALSE)</f>
        <v>Yes</v>
      </c>
    </row>
    <row r="2835" spans="1:8" s="144" customFormat="1" ht="15">
      <c r="A2835" s="342">
        <v>2836</v>
      </c>
      <c r="B2835" s="144" t="s">
        <v>8733</v>
      </c>
      <c r="C2835" s="144" t="s">
        <v>8734</v>
      </c>
      <c r="D2835" s="144" t="s">
        <v>8732</v>
      </c>
      <c r="E2835" s="144" t="str">
        <f>VLOOKUP(A2835,'2'!$X:$AB,2,FALSE)</f>
        <v>Within an hour</v>
      </c>
      <c r="F2835" s="144">
        <f>VLOOKUP($A2835,'2'!$X:$AB,3,FALSE)</f>
        <v>1</v>
      </c>
      <c r="G2835" s="144">
        <f>VLOOKUP($A2835,'2'!$X:$AB,4,FALSE)</f>
        <v>0.86</v>
      </c>
      <c r="H2835" s="343" t="str">
        <f>VLOOKUP($A2835,'2'!$X:$AB,5,FALSE)</f>
        <v>Yes</v>
      </c>
    </row>
    <row r="2836" spans="1:8" s="144" customFormat="1" ht="15">
      <c r="A2836" s="342">
        <v>2837</v>
      </c>
      <c r="B2836" s="144" t="s">
        <v>8735</v>
      </c>
      <c r="C2836" s="144" t="s">
        <v>8736</v>
      </c>
      <c r="D2836" s="144" t="s">
        <v>8737</v>
      </c>
      <c r="E2836" s="144" t="str">
        <f>VLOOKUP(A2836,'2'!$X:$AB,2,FALSE)</f>
        <v>Within a day</v>
      </c>
      <c r="F2836" s="144">
        <f>VLOOKUP($A2836,'2'!$X:$AB,3,FALSE)</f>
        <v>0.67</v>
      </c>
      <c r="G2836" s="144">
        <f>VLOOKUP($A2836,'2'!$X:$AB,4,FALSE)</f>
        <v>0.69</v>
      </c>
      <c r="H2836" s="343" t="str">
        <f>VLOOKUP($A2836,'2'!$X:$AB,5,FALSE)</f>
        <v>Yes</v>
      </c>
    </row>
    <row r="2837" spans="1:8" s="144" customFormat="1" ht="15">
      <c r="A2837" s="342">
        <v>2838</v>
      </c>
      <c r="B2837" s="144" t="s">
        <v>8738</v>
      </c>
      <c r="C2837" s="144" t="s">
        <v>8739</v>
      </c>
      <c r="D2837" s="144" t="s">
        <v>8737</v>
      </c>
      <c r="E2837" s="144" t="str">
        <f>VLOOKUP(A2837,'2'!$X:$AB,2,FALSE)</f>
        <v>Within an hour</v>
      </c>
      <c r="F2837" s="144">
        <f>VLOOKUP($A2837,'2'!$X:$AB,3,FALSE)</f>
        <v>1</v>
      </c>
      <c r="G2837" s="144">
        <f>VLOOKUP($A2837,'2'!$X:$AB,4,FALSE)</f>
        <v>0.36</v>
      </c>
      <c r="H2837" s="343" t="str">
        <f>VLOOKUP($A2837,'2'!$X:$AB,5,FALSE)</f>
        <v>No</v>
      </c>
    </row>
    <row r="2838" spans="1:8" s="144" customFormat="1" ht="15">
      <c r="A2838" s="342">
        <v>2839</v>
      </c>
      <c r="B2838" s="144" t="s">
        <v>8740</v>
      </c>
      <c r="C2838" s="144" t="s">
        <v>8741</v>
      </c>
      <c r="D2838" s="144" t="s">
        <v>8742</v>
      </c>
      <c r="E2838" s="144" t="str">
        <f>VLOOKUP(A2838,'2'!$X:$AB,2,FALSE)</f>
        <v>Within an hour</v>
      </c>
      <c r="F2838" s="144">
        <f>VLOOKUP($A2838,'2'!$X:$AB,3,FALSE)</f>
        <v>0.9</v>
      </c>
      <c r="G2838" s="144">
        <f>VLOOKUP($A2838,'2'!$X:$AB,4,FALSE)</f>
        <v>1</v>
      </c>
      <c r="H2838" s="343" t="str">
        <f>VLOOKUP($A2838,'2'!$X:$AB,5,FALSE)</f>
        <v>No</v>
      </c>
    </row>
    <row r="2839" spans="1:8" s="144" customFormat="1" ht="15">
      <c r="A2839" s="342">
        <v>2840</v>
      </c>
      <c r="B2839" s="144" t="s">
        <v>8743</v>
      </c>
      <c r="C2839" s="144" t="s">
        <v>8744</v>
      </c>
      <c r="D2839" s="144" t="s">
        <v>8742</v>
      </c>
      <c r="E2839" s="144" t="str">
        <f>VLOOKUP(A2839,'2'!$X:$AB,2,FALSE)</f>
        <v>Within an hour</v>
      </c>
      <c r="F2839" s="144">
        <f>VLOOKUP($A2839,'2'!$X:$AB,3,FALSE)</f>
        <v>1</v>
      </c>
      <c r="G2839" s="144">
        <f>VLOOKUP($A2839,'2'!$X:$AB,4,FALSE)</f>
        <v>0.94</v>
      </c>
      <c r="H2839" s="343" t="str">
        <f>VLOOKUP($A2839,'2'!$X:$AB,5,FALSE)</f>
        <v>Yes</v>
      </c>
    </row>
    <row r="2840" spans="1:8" s="144" customFormat="1" ht="15">
      <c r="A2840" s="342">
        <v>2841</v>
      </c>
      <c r="B2840" s="144" t="s">
        <v>8745</v>
      </c>
      <c r="C2840" s="144" t="s">
        <v>8746</v>
      </c>
      <c r="D2840" s="144" t="s">
        <v>8747</v>
      </c>
      <c r="E2840" s="144">
        <f>VLOOKUP(A2840,'2'!$X:$AB,2,FALSE)</f>
        <v>0</v>
      </c>
      <c r="F2840" s="144">
        <f>VLOOKUP($A2840,'2'!$X:$AB,3,FALSE)</f>
        <v>0</v>
      </c>
      <c r="G2840" s="144">
        <f>VLOOKUP($A2840,'2'!$X:$AB,4,FALSE)</f>
        <v>0</v>
      </c>
      <c r="H2840" s="343">
        <f>VLOOKUP($A2840,'2'!$X:$AB,5,FALSE)</f>
        <v>0</v>
      </c>
    </row>
    <row r="2841" spans="1:8" s="144" customFormat="1" ht="15">
      <c r="A2841" s="342">
        <v>2842</v>
      </c>
      <c r="B2841" s="144" t="s">
        <v>8748</v>
      </c>
      <c r="C2841" s="144" t="s">
        <v>8749</v>
      </c>
      <c r="D2841" s="144" t="s">
        <v>8747</v>
      </c>
      <c r="E2841" s="144" t="str">
        <f>VLOOKUP(A2841,'2'!$X:$AB,2,FALSE)</f>
        <v>Within a few hours</v>
      </c>
      <c r="F2841" s="144">
        <f>VLOOKUP($A2841,'2'!$X:$AB,3,FALSE)</f>
        <v>0.93</v>
      </c>
      <c r="G2841" s="144">
        <f>VLOOKUP($A2841,'2'!$X:$AB,4,FALSE)</f>
        <v>0.97</v>
      </c>
      <c r="H2841" s="343" t="str">
        <f>VLOOKUP($A2841,'2'!$X:$AB,5,FALSE)</f>
        <v>No</v>
      </c>
    </row>
    <row r="2842" spans="1:8" s="144" customFormat="1" ht="15">
      <c r="A2842" s="342">
        <v>2843</v>
      </c>
      <c r="B2842" s="144" t="s">
        <v>8750</v>
      </c>
      <c r="C2842" s="144" t="s">
        <v>8751</v>
      </c>
      <c r="D2842" s="144" t="s">
        <v>8747</v>
      </c>
      <c r="E2842" s="144" t="str">
        <f>VLOOKUP(A2842,'2'!$X:$AB,2,FALSE)</f>
        <v>Within a day</v>
      </c>
      <c r="F2842" s="144">
        <f>VLOOKUP($A2842,'2'!$X:$AB,3,FALSE)</f>
        <v>1</v>
      </c>
      <c r="G2842" s="144">
        <f>VLOOKUP($A2842,'2'!$X:$AB,4,FALSE)</f>
        <v>0.94</v>
      </c>
      <c r="H2842" s="343" t="str">
        <f>VLOOKUP($A2842,'2'!$X:$AB,5,FALSE)</f>
        <v>No</v>
      </c>
    </row>
    <row r="2843" spans="1:8" s="144" customFormat="1" ht="15">
      <c r="A2843" s="342">
        <v>2844</v>
      </c>
      <c r="B2843" s="144" t="s">
        <v>8752</v>
      </c>
      <c r="C2843" s="144" t="s">
        <v>8753</v>
      </c>
      <c r="D2843" s="144" t="s">
        <v>8747</v>
      </c>
      <c r="E2843" s="144" t="str">
        <f>VLOOKUP(A2843,'2'!$X:$AB,2,FALSE)</f>
        <v>Within a few hours</v>
      </c>
      <c r="F2843" s="144">
        <f>VLOOKUP($A2843,'2'!$X:$AB,3,FALSE)</f>
        <v>0.8</v>
      </c>
      <c r="G2843" s="144">
        <f>VLOOKUP($A2843,'2'!$X:$AB,4,FALSE)</f>
        <v>0.97</v>
      </c>
      <c r="H2843" s="343" t="str">
        <f>VLOOKUP($A2843,'2'!$X:$AB,5,FALSE)</f>
        <v>Yes</v>
      </c>
    </row>
    <row r="2844" spans="1:8" s="144" customFormat="1" ht="15">
      <c r="A2844" s="342">
        <v>2845</v>
      </c>
      <c r="B2844" s="144" t="s">
        <v>8754</v>
      </c>
      <c r="C2844" s="144" t="s">
        <v>8755</v>
      </c>
      <c r="D2844" s="144" t="s">
        <v>8756</v>
      </c>
      <c r="E2844" s="144">
        <f>VLOOKUP(A2844,'2'!$X:$AB,2,FALSE)</f>
        <v>0</v>
      </c>
      <c r="F2844" s="144">
        <f>VLOOKUP($A2844,'2'!$X:$AB,3,FALSE)</f>
        <v>0</v>
      </c>
      <c r="G2844" s="144">
        <f>VLOOKUP($A2844,'2'!$X:$AB,4,FALSE)</f>
        <v>0</v>
      </c>
      <c r="H2844" s="343">
        <f>VLOOKUP($A2844,'2'!$X:$AB,5,FALSE)</f>
        <v>0</v>
      </c>
    </row>
    <row r="2845" spans="1:8" s="144" customFormat="1" ht="15">
      <c r="A2845" s="342">
        <v>2846</v>
      </c>
      <c r="B2845" s="144" t="s">
        <v>8757</v>
      </c>
      <c r="C2845" s="144" t="s">
        <v>8758</v>
      </c>
      <c r="D2845" s="144" t="s">
        <v>8756</v>
      </c>
      <c r="E2845" s="144" t="str">
        <f>VLOOKUP(A2845,'2'!$X:$AB,2,FALSE)</f>
        <v>Within a few hours</v>
      </c>
      <c r="F2845" s="144">
        <f>VLOOKUP($A2845,'2'!$X:$AB,3,FALSE)</f>
        <v>1</v>
      </c>
      <c r="G2845" s="144">
        <f>VLOOKUP($A2845,'2'!$X:$AB,4,FALSE)</f>
        <v>0.99</v>
      </c>
      <c r="H2845" s="343" t="str">
        <f>VLOOKUP($A2845,'2'!$X:$AB,5,FALSE)</f>
        <v>No</v>
      </c>
    </row>
    <row r="2846" spans="1:8" s="144" customFormat="1" ht="15">
      <c r="A2846" s="342">
        <v>2847</v>
      </c>
      <c r="B2846" s="144" t="s">
        <v>8759</v>
      </c>
      <c r="C2846" s="144" t="s">
        <v>8760</v>
      </c>
      <c r="D2846" s="144" t="s">
        <v>8756</v>
      </c>
      <c r="E2846" s="144" t="str">
        <f>VLOOKUP(A2846,'2'!$X:$AB,2,FALSE)</f>
        <v>Within a few hours</v>
      </c>
      <c r="F2846" s="144">
        <f>VLOOKUP($A2846,'2'!$X:$AB,3,FALSE)</f>
        <v>1</v>
      </c>
      <c r="G2846" s="144">
        <f>VLOOKUP($A2846,'2'!$X:$AB,4,FALSE)</f>
        <v>0.75</v>
      </c>
      <c r="H2846" s="343" t="str">
        <f>VLOOKUP($A2846,'2'!$X:$AB,5,FALSE)</f>
        <v>Yes</v>
      </c>
    </row>
    <row r="2847" spans="1:8" s="144" customFormat="1" ht="15">
      <c r="A2847" s="342">
        <v>2848</v>
      </c>
      <c r="B2847" s="144" t="s">
        <v>8761</v>
      </c>
      <c r="C2847" s="144" t="s">
        <v>8762</v>
      </c>
      <c r="D2847" s="144" t="s">
        <v>8763</v>
      </c>
      <c r="E2847" s="144" t="str">
        <f>VLOOKUP(A2847,'2'!$X:$AB,2,FALSE)</f>
        <v>Within a few hours</v>
      </c>
      <c r="F2847" s="144">
        <f>VLOOKUP($A2847,'2'!$X:$AB,3,FALSE)</f>
        <v>1</v>
      </c>
      <c r="G2847" s="144">
        <f>VLOOKUP($A2847,'2'!$X:$AB,4,FALSE)</f>
        <v>0.96</v>
      </c>
      <c r="H2847" s="343" t="str">
        <f>VLOOKUP($A2847,'2'!$X:$AB,5,FALSE)</f>
        <v>Yes</v>
      </c>
    </row>
    <row r="2848" spans="1:8" s="144" customFormat="1" ht="15">
      <c r="A2848" s="342">
        <v>2849</v>
      </c>
      <c r="B2848" s="144" t="s">
        <v>8764</v>
      </c>
      <c r="C2848" s="144" t="s">
        <v>8765</v>
      </c>
      <c r="D2848" s="144" t="s">
        <v>8763</v>
      </c>
      <c r="E2848" s="144" t="str">
        <f>VLOOKUP(A2848,'2'!$X:$AB,2,FALSE)</f>
        <v>Within an hour</v>
      </c>
      <c r="F2848" s="144">
        <f>VLOOKUP($A2848,'2'!$X:$AB,3,FALSE)</f>
        <v>1</v>
      </c>
      <c r="G2848" s="144">
        <f>VLOOKUP($A2848,'2'!$X:$AB,4,FALSE)</f>
        <v>1</v>
      </c>
      <c r="H2848" s="343" t="str">
        <f>VLOOKUP($A2848,'2'!$X:$AB,5,FALSE)</f>
        <v>No</v>
      </c>
    </row>
    <row r="2849" spans="1:8" s="144" customFormat="1" ht="15">
      <c r="A2849" s="342">
        <v>2850</v>
      </c>
      <c r="B2849" s="144" t="s">
        <v>8766</v>
      </c>
      <c r="C2849" s="144" t="s">
        <v>8767</v>
      </c>
      <c r="D2849" s="144" t="s">
        <v>8768</v>
      </c>
      <c r="E2849" s="144">
        <f>VLOOKUP(A2849,'2'!$X:$AB,2,FALSE)</f>
        <v>0</v>
      </c>
      <c r="F2849" s="144">
        <f>VLOOKUP($A2849,'2'!$X:$AB,3,FALSE)</f>
        <v>0</v>
      </c>
      <c r="G2849" s="144">
        <f>VLOOKUP($A2849,'2'!$X:$AB,4,FALSE)</f>
        <v>0</v>
      </c>
      <c r="H2849" s="343">
        <f>VLOOKUP($A2849,'2'!$X:$AB,5,FALSE)</f>
        <v>0</v>
      </c>
    </row>
    <row r="2850" spans="1:8" s="144" customFormat="1" ht="15">
      <c r="A2850" s="342">
        <v>2851</v>
      </c>
      <c r="B2850" s="144" t="s">
        <v>8769</v>
      </c>
      <c r="C2850" s="144" t="s">
        <v>8770</v>
      </c>
      <c r="D2850" s="144" t="s">
        <v>8771</v>
      </c>
      <c r="E2850" s="144" t="str">
        <f>VLOOKUP(A2850,'2'!$X:$AB,2,FALSE)</f>
        <v>Within an hour</v>
      </c>
      <c r="F2850" s="144">
        <f>VLOOKUP($A2850,'2'!$X:$AB,3,FALSE)</f>
        <v>0.9</v>
      </c>
      <c r="G2850" s="144">
        <f>VLOOKUP($A2850,'2'!$X:$AB,4,FALSE)</f>
        <v>0.83</v>
      </c>
      <c r="H2850" s="343" t="str">
        <f>VLOOKUP($A2850,'2'!$X:$AB,5,FALSE)</f>
        <v>No</v>
      </c>
    </row>
    <row r="2851" spans="1:8" s="144" customFormat="1" ht="15">
      <c r="A2851" s="342">
        <v>2852</v>
      </c>
      <c r="B2851" s="144" t="s">
        <v>8772</v>
      </c>
      <c r="C2851" s="144" t="s">
        <v>8773</v>
      </c>
      <c r="D2851" s="144" t="s">
        <v>8771</v>
      </c>
      <c r="E2851" s="144">
        <f>VLOOKUP(A2851,'2'!$X:$AB,2,FALSE)</f>
        <v>0</v>
      </c>
      <c r="F2851" s="144">
        <f>VLOOKUP($A2851,'2'!$X:$AB,3,FALSE)</f>
        <v>0</v>
      </c>
      <c r="G2851" s="144">
        <f>VLOOKUP($A2851,'2'!$X:$AB,4,FALSE)</f>
        <v>0</v>
      </c>
      <c r="H2851" s="343">
        <f>VLOOKUP($A2851,'2'!$X:$AB,5,FALSE)</f>
        <v>0</v>
      </c>
    </row>
    <row r="2852" spans="1:8" s="144" customFormat="1" ht="15">
      <c r="A2852" s="342">
        <v>2853</v>
      </c>
      <c r="B2852" s="144" t="s">
        <v>8774</v>
      </c>
      <c r="C2852" s="144" t="s">
        <v>8775</v>
      </c>
      <c r="D2852" s="144" t="s">
        <v>8776</v>
      </c>
      <c r="E2852" s="144">
        <f>VLOOKUP(A2852,'2'!$X:$AB,2,FALSE)</f>
        <v>0</v>
      </c>
      <c r="F2852" s="144">
        <f>VLOOKUP($A2852,'2'!$X:$AB,3,FALSE)</f>
        <v>0</v>
      </c>
      <c r="G2852" s="144">
        <f>VLOOKUP($A2852,'2'!$X:$AB,4,FALSE)</f>
        <v>0</v>
      </c>
      <c r="H2852" s="343">
        <f>VLOOKUP($A2852,'2'!$X:$AB,5,FALSE)</f>
        <v>0</v>
      </c>
    </row>
    <row r="2853" spans="1:8" s="144" customFormat="1" ht="15">
      <c r="A2853" s="342">
        <v>2854</v>
      </c>
      <c r="B2853" s="144" t="s">
        <v>8777</v>
      </c>
      <c r="C2853" s="144" t="s">
        <v>8778</v>
      </c>
      <c r="D2853" s="144" t="s">
        <v>8776</v>
      </c>
      <c r="E2853" s="144" t="str">
        <f>VLOOKUP(A2853,'2'!$X:$AB,2,FALSE)</f>
        <v>Within an hour</v>
      </c>
      <c r="F2853" s="144">
        <f>VLOOKUP($A2853,'2'!$X:$AB,3,FALSE)</f>
        <v>1</v>
      </c>
      <c r="G2853" s="144">
        <f>VLOOKUP($A2853,'2'!$X:$AB,4,FALSE)</f>
        <v>0.99</v>
      </c>
      <c r="H2853" s="343" t="str">
        <f>VLOOKUP($A2853,'2'!$X:$AB,5,FALSE)</f>
        <v>No</v>
      </c>
    </row>
    <row r="2854" spans="1:8" s="144" customFormat="1" ht="15">
      <c r="A2854" s="342">
        <v>2855</v>
      </c>
      <c r="B2854" s="144" t="s">
        <v>8779</v>
      </c>
      <c r="C2854" s="144" t="s">
        <v>8780</v>
      </c>
      <c r="D2854" s="144" t="s">
        <v>8781</v>
      </c>
      <c r="E2854" s="144" t="str">
        <f>VLOOKUP(A2854,'2'!$X:$AB,2,FALSE)</f>
        <v>A few days or more</v>
      </c>
      <c r="F2854" s="144">
        <f>VLOOKUP($A2854,'2'!$X:$AB,3,FALSE)</f>
        <v>0.33</v>
      </c>
      <c r="G2854" s="144">
        <f>VLOOKUP($A2854,'2'!$X:$AB,4,FALSE)</f>
        <v>0.55000000000000004</v>
      </c>
      <c r="H2854" s="343" t="str">
        <f>VLOOKUP($A2854,'2'!$X:$AB,5,FALSE)</f>
        <v>No</v>
      </c>
    </row>
    <row r="2855" spans="1:8" s="144" customFormat="1" ht="15">
      <c r="A2855" s="342">
        <v>2856</v>
      </c>
      <c r="B2855" s="144" t="s">
        <v>8782</v>
      </c>
      <c r="C2855" s="144" t="s">
        <v>8783</v>
      </c>
      <c r="D2855" s="144" t="s">
        <v>8784</v>
      </c>
      <c r="E2855" s="144" t="str">
        <f>VLOOKUP(A2855,'2'!$X:$AB,2,FALSE)</f>
        <v>Within an hour</v>
      </c>
      <c r="F2855" s="144">
        <f>VLOOKUP($A2855,'2'!$X:$AB,3,FALSE)</f>
        <v>1</v>
      </c>
      <c r="G2855" s="144">
        <f>VLOOKUP($A2855,'2'!$X:$AB,4,FALSE)</f>
        <v>1</v>
      </c>
      <c r="H2855" s="343" t="str">
        <f>VLOOKUP($A2855,'2'!$X:$AB,5,FALSE)</f>
        <v>Yes</v>
      </c>
    </row>
    <row r="2856" spans="1:8" s="144" customFormat="1" ht="15">
      <c r="A2856" s="342">
        <v>2857</v>
      </c>
      <c r="B2856" s="144" t="s">
        <v>8785</v>
      </c>
      <c r="C2856" s="144" t="s">
        <v>8786</v>
      </c>
      <c r="D2856" s="144" t="s">
        <v>8787</v>
      </c>
      <c r="E2856" s="144" t="str">
        <f>VLOOKUP(A2856,'2'!$X:$AB,2,FALSE)</f>
        <v>Within a few hours</v>
      </c>
      <c r="F2856" s="144">
        <f>VLOOKUP($A2856,'2'!$X:$AB,3,FALSE)</f>
        <v>0.55000000000000004</v>
      </c>
      <c r="G2856" s="144">
        <f>VLOOKUP($A2856,'2'!$X:$AB,4,FALSE)</f>
        <v>0.42</v>
      </c>
      <c r="H2856" s="343" t="str">
        <f>VLOOKUP($A2856,'2'!$X:$AB,5,FALSE)</f>
        <v>No</v>
      </c>
    </row>
    <row r="2857" spans="1:8" s="144" customFormat="1" ht="15">
      <c r="A2857" s="342">
        <v>2858</v>
      </c>
      <c r="B2857" s="144" t="s">
        <v>8788</v>
      </c>
      <c r="C2857" s="144" t="s">
        <v>8789</v>
      </c>
      <c r="D2857" s="144" t="s">
        <v>8787</v>
      </c>
      <c r="E2857" s="144" t="str">
        <f>VLOOKUP(A2857,'2'!$X:$AB,2,FALSE)</f>
        <v>Within an hour</v>
      </c>
      <c r="F2857" s="144">
        <f>VLOOKUP($A2857,'2'!$X:$AB,3,FALSE)</f>
        <v>1</v>
      </c>
      <c r="G2857" s="144">
        <f>VLOOKUP($A2857,'2'!$X:$AB,4,FALSE)</f>
        <v>1</v>
      </c>
      <c r="H2857" s="343" t="str">
        <f>VLOOKUP($A2857,'2'!$X:$AB,5,FALSE)</f>
        <v>No</v>
      </c>
    </row>
    <row r="2858" spans="1:8" s="144" customFormat="1" ht="15">
      <c r="A2858" s="342">
        <v>2859</v>
      </c>
      <c r="B2858" s="144" t="s">
        <v>8790</v>
      </c>
      <c r="C2858" s="144" t="s">
        <v>8791</v>
      </c>
      <c r="D2858" s="144" t="s">
        <v>8787</v>
      </c>
      <c r="E2858" s="144" t="str">
        <f>VLOOKUP(A2858,'2'!$X:$AB,2,FALSE)</f>
        <v>Within an hour</v>
      </c>
      <c r="F2858" s="144">
        <f>VLOOKUP($A2858,'2'!$X:$AB,3,FALSE)</f>
        <v>1</v>
      </c>
      <c r="G2858" s="144">
        <f>VLOOKUP($A2858,'2'!$X:$AB,4,FALSE)</f>
        <v>1</v>
      </c>
      <c r="H2858" s="343" t="str">
        <f>VLOOKUP($A2858,'2'!$X:$AB,5,FALSE)</f>
        <v>No</v>
      </c>
    </row>
    <row r="2859" spans="1:8" s="144" customFormat="1" ht="15">
      <c r="A2859" s="342">
        <v>2860</v>
      </c>
      <c r="B2859" s="144" t="s">
        <v>8792</v>
      </c>
      <c r="C2859" s="144" t="s">
        <v>8793</v>
      </c>
      <c r="D2859" s="144" t="s">
        <v>8787</v>
      </c>
      <c r="E2859" s="144" t="str">
        <f>VLOOKUP(A2859,'2'!$X:$AB,2,FALSE)</f>
        <v>Within a few hours</v>
      </c>
      <c r="F2859" s="144">
        <f>VLOOKUP($A2859,'2'!$X:$AB,3,FALSE)</f>
        <v>0.83</v>
      </c>
      <c r="G2859" s="144">
        <f>VLOOKUP($A2859,'2'!$X:$AB,4,FALSE)</f>
        <v>0.47</v>
      </c>
      <c r="H2859" s="343" t="str">
        <f>VLOOKUP($A2859,'2'!$X:$AB,5,FALSE)</f>
        <v>Yes</v>
      </c>
    </row>
    <row r="2860" spans="1:8" s="144" customFormat="1" ht="15">
      <c r="A2860" s="342">
        <v>2861</v>
      </c>
      <c r="B2860" s="144" t="s">
        <v>8794</v>
      </c>
      <c r="C2860" s="144" t="s">
        <v>8795</v>
      </c>
      <c r="D2860" s="144" t="s">
        <v>8796</v>
      </c>
      <c r="E2860" s="144" t="str">
        <f>VLOOKUP(A2860,'2'!$X:$AB,2,FALSE)</f>
        <v>Within a day</v>
      </c>
      <c r="F2860" s="144">
        <f>VLOOKUP($A2860,'2'!$X:$AB,3,FALSE)</f>
        <v>1</v>
      </c>
      <c r="G2860" s="144">
        <f>VLOOKUP($A2860,'2'!$X:$AB,4,FALSE)</f>
        <v>0.89</v>
      </c>
      <c r="H2860" s="343" t="str">
        <f>VLOOKUP($A2860,'2'!$X:$AB,5,FALSE)</f>
        <v>Yes</v>
      </c>
    </row>
    <row r="2861" spans="1:8" s="144" customFormat="1" ht="15">
      <c r="A2861" s="342">
        <v>2862</v>
      </c>
      <c r="B2861" s="144" t="s">
        <v>8797</v>
      </c>
      <c r="C2861" s="144" t="s">
        <v>8798</v>
      </c>
      <c r="D2861" s="144" t="s">
        <v>8796</v>
      </c>
      <c r="E2861" s="144" t="str">
        <f>VLOOKUP(A2861,'2'!$X:$AB,2,FALSE)</f>
        <v>Within an hour</v>
      </c>
      <c r="F2861" s="144">
        <f>VLOOKUP($A2861,'2'!$X:$AB,3,FALSE)</f>
        <v>1</v>
      </c>
      <c r="G2861" s="144">
        <f>VLOOKUP($A2861,'2'!$X:$AB,4,FALSE)</f>
        <v>0.98</v>
      </c>
      <c r="H2861" s="343" t="str">
        <f>VLOOKUP($A2861,'2'!$X:$AB,5,FALSE)</f>
        <v>No</v>
      </c>
    </row>
    <row r="2862" spans="1:8" s="144" customFormat="1" ht="15">
      <c r="A2862" s="342">
        <v>2863</v>
      </c>
      <c r="B2862" s="144" t="s">
        <v>8799</v>
      </c>
      <c r="C2862" s="144" t="s">
        <v>8800</v>
      </c>
      <c r="D2862" s="144" t="s">
        <v>8801</v>
      </c>
      <c r="E2862" s="144" t="str">
        <f>VLOOKUP(A2862,'2'!$X:$AB,2,FALSE)</f>
        <v>Within an hour</v>
      </c>
      <c r="F2862" s="144">
        <f>VLOOKUP($A2862,'2'!$X:$AB,3,FALSE)</f>
        <v>1</v>
      </c>
      <c r="G2862" s="144">
        <f>VLOOKUP($A2862,'2'!$X:$AB,4,FALSE)</f>
        <v>0.33</v>
      </c>
      <c r="H2862" s="343" t="str">
        <f>VLOOKUP($A2862,'2'!$X:$AB,5,FALSE)</f>
        <v>No</v>
      </c>
    </row>
    <row r="2863" spans="1:8" s="144" customFormat="1" ht="15">
      <c r="A2863" s="342">
        <v>2864</v>
      </c>
      <c r="B2863" s="144" t="s">
        <v>8802</v>
      </c>
      <c r="C2863" s="144" t="s">
        <v>8803</v>
      </c>
      <c r="D2863" s="144" t="s">
        <v>8801</v>
      </c>
      <c r="E2863" s="144" t="str">
        <f>VLOOKUP(A2863,'2'!$X:$AB,2,FALSE)</f>
        <v>Within a few hours</v>
      </c>
      <c r="F2863" s="144">
        <f>VLOOKUP($A2863,'2'!$X:$AB,3,FALSE)</f>
        <v>0.78</v>
      </c>
      <c r="G2863" s="144">
        <f>VLOOKUP($A2863,'2'!$X:$AB,4,FALSE)</f>
        <v>0.71</v>
      </c>
      <c r="H2863" s="343" t="str">
        <f>VLOOKUP($A2863,'2'!$X:$AB,5,FALSE)</f>
        <v>No</v>
      </c>
    </row>
    <row r="2864" spans="1:8" s="144" customFormat="1" ht="15">
      <c r="A2864" s="342">
        <v>2865</v>
      </c>
      <c r="B2864" s="144" t="s">
        <v>8804</v>
      </c>
      <c r="C2864" s="144" t="s">
        <v>8805</v>
      </c>
      <c r="D2864" s="144" t="s">
        <v>8801</v>
      </c>
      <c r="E2864" s="144">
        <f>VLOOKUP(A2864,'2'!$X:$AB,2,FALSE)</f>
        <v>0</v>
      </c>
      <c r="F2864" s="144">
        <f>VLOOKUP($A2864,'2'!$X:$AB,3,FALSE)</f>
        <v>0</v>
      </c>
      <c r="G2864" s="144">
        <f>VLOOKUP($A2864,'2'!$X:$AB,4,FALSE)</f>
        <v>0</v>
      </c>
      <c r="H2864" s="343">
        <f>VLOOKUP($A2864,'2'!$X:$AB,5,FALSE)</f>
        <v>0</v>
      </c>
    </row>
    <row r="2865" spans="1:8" s="144" customFormat="1" ht="15">
      <c r="A2865" s="342">
        <v>2866</v>
      </c>
      <c r="B2865" s="144" t="s">
        <v>8806</v>
      </c>
      <c r="C2865" s="144" t="s">
        <v>8807</v>
      </c>
      <c r="D2865" s="144" t="s">
        <v>8801</v>
      </c>
      <c r="E2865" s="144" t="str">
        <f>VLOOKUP(A2865,'2'!$X:$AB,2,FALSE)</f>
        <v>Within a day</v>
      </c>
      <c r="F2865" s="144">
        <f>VLOOKUP($A2865,'2'!$X:$AB,3,FALSE)</f>
        <v>1</v>
      </c>
      <c r="G2865" s="144">
        <f>VLOOKUP($A2865,'2'!$X:$AB,4,FALSE)</f>
        <v>0.75</v>
      </c>
      <c r="H2865" s="343" t="str">
        <f>VLOOKUP($A2865,'2'!$X:$AB,5,FALSE)</f>
        <v>No</v>
      </c>
    </row>
    <row r="2866" spans="1:8" s="144" customFormat="1" ht="15">
      <c r="A2866" s="342">
        <v>2867</v>
      </c>
      <c r="B2866" s="144" t="s">
        <v>8808</v>
      </c>
      <c r="C2866" s="144" t="s">
        <v>8809</v>
      </c>
      <c r="D2866" s="144" t="s">
        <v>8810</v>
      </c>
      <c r="E2866" s="144" t="str">
        <f>VLOOKUP(A2866,'2'!$X:$AB,2,FALSE)</f>
        <v>Within a day</v>
      </c>
      <c r="F2866" s="144">
        <f>VLOOKUP($A2866,'2'!$X:$AB,3,FALSE)</f>
        <v>0.67</v>
      </c>
      <c r="G2866" s="144">
        <f>VLOOKUP($A2866,'2'!$X:$AB,4,FALSE)</f>
        <v>0.54</v>
      </c>
      <c r="H2866" s="343" t="str">
        <f>VLOOKUP($A2866,'2'!$X:$AB,5,FALSE)</f>
        <v>No</v>
      </c>
    </row>
    <row r="2867" spans="1:8" s="144" customFormat="1" ht="15">
      <c r="A2867" s="342">
        <v>2868</v>
      </c>
      <c r="B2867" s="144" t="s">
        <v>8811</v>
      </c>
      <c r="C2867" s="144" t="s">
        <v>8812</v>
      </c>
      <c r="D2867" s="144" t="s">
        <v>8810</v>
      </c>
      <c r="E2867" s="144">
        <f>VLOOKUP(A2867,'2'!$X:$AB,2,FALSE)</f>
        <v>0</v>
      </c>
      <c r="F2867" s="144">
        <f>VLOOKUP($A2867,'2'!$X:$AB,3,FALSE)</f>
        <v>0</v>
      </c>
      <c r="G2867" s="144">
        <f>VLOOKUP($A2867,'2'!$X:$AB,4,FALSE)</f>
        <v>0</v>
      </c>
      <c r="H2867" s="343">
        <f>VLOOKUP($A2867,'2'!$X:$AB,5,FALSE)</f>
        <v>0</v>
      </c>
    </row>
    <row r="2868" spans="1:8" s="144" customFormat="1" ht="15">
      <c r="A2868" s="342">
        <v>2869</v>
      </c>
      <c r="B2868" s="144" t="s">
        <v>8813</v>
      </c>
      <c r="C2868" s="144" t="s">
        <v>8814</v>
      </c>
      <c r="D2868" s="144" t="s">
        <v>8810</v>
      </c>
      <c r="E2868" s="144" t="str">
        <f>VLOOKUP(A2868,'2'!$X:$AB,2,FALSE)</f>
        <v>Within a few hours</v>
      </c>
      <c r="F2868" s="144">
        <f>VLOOKUP($A2868,'2'!$X:$AB,3,FALSE)</f>
        <v>1</v>
      </c>
      <c r="G2868" s="144">
        <f>VLOOKUP($A2868,'2'!$X:$AB,4,FALSE)</f>
        <v>0.5</v>
      </c>
      <c r="H2868" s="343" t="str">
        <f>VLOOKUP($A2868,'2'!$X:$AB,5,FALSE)</f>
        <v>Yes</v>
      </c>
    </row>
    <row r="2869" spans="1:8" s="144" customFormat="1" ht="15">
      <c r="A2869" s="342">
        <v>2870</v>
      </c>
      <c r="B2869" s="144" t="s">
        <v>8815</v>
      </c>
      <c r="C2869" s="144" t="s">
        <v>8816</v>
      </c>
      <c r="D2869" s="144" t="s">
        <v>8810</v>
      </c>
      <c r="E2869" s="144" t="str">
        <f>VLOOKUP(A2869,'2'!$X:$AB,2,FALSE)</f>
        <v>Within a few hours</v>
      </c>
      <c r="F2869" s="144">
        <f>VLOOKUP($A2869,'2'!$X:$AB,3,FALSE)</f>
        <v>1</v>
      </c>
      <c r="G2869" s="144">
        <f>VLOOKUP($A2869,'2'!$X:$AB,4,FALSE)</f>
        <v>0.57999999999999996</v>
      </c>
      <c r="H2869" s="343" t="str">
        <f>VLOOKUP($A2869,'2'!$X:$AB,5,FALSE)</f>
        <v>Yes</v>
      </c>
    </row>
    <row r="2870" spans="1:8" s="144" customFormat="1" ht="15">
      <c r="A2870" s="342">
        <v>2871</v>
      </c>
      <c r="B2870" s="144" t="s">
        <v>8817</v>
      </c>
      <c r="C2870" s="144" t="s">
        <v>8818</v>
      </c>
      <c r="D2870" s="144" t="s">
        <v>8819</v>
      </c>
      <c r="E2870" s="144">
        <f>VLOOKUP(A2870,'2'!$X:$AB,2,FALSE)</f>
        <v>0</v>
      </c>
      <c r="F2870" s="144">
        <f>VLOOKUP($A2870,'2'!$X:$AB,3,FALSE)</f>
        <v>0</v>
      </c>
      <c r="G2870" s="144">
        <f>VLOOKUP($A2870,'2'!$X:$AB,4,FALSE)</f>
        <v>0</v>
      </c>
      <c r="H2870" s="343">
        <f>VLOOKUP($A2870,'2'!$X:$AB,5,FALSE)</f>
        <v>0</v>
      </c>
    </row>
    <row r="2871" spans="1:8" s="144" customFormat="1" ht="15">
      <c r="A2871" s="342">
        <v>2872</v>
      </c>
      <c r="B2871" s="144" t="s">
        <v>8820</v>
      </c>
      <c r="C2871" s="144" t="s">
        <v>8821</v>
      </c>
      <c r="D2871" s="144" t="s">
        <v>8819</v>
      </c>
      <c r="E2871" s="144" t="str">
        <f>VLOOKUP(A2871,'2'!$X:$AB,2,FALSE)</f>
        <v>Within a few hours</v>
      </c>
      <c r="F2871" s="144">
        <f>VLOOKUP($A2871,'2'!$X:$AB,3,FALSE)</f>
        <v>1</v>
      </c>
      <c r="G2871" s="144">
        <f>VLOOKUP($A2871,'2'!$X:$AB,4,FALSE)</f>
        <v>1</v>
      </c>
      <c r="H2871" s="343" t="str">
        <f>VLOOKUP($A2871,'2'!$X:$AB,5,FALSE)</f>
        <v>Yes</v>
      </c>
    </row>
    <row r="2872" spans="1:8" s="144" customFormat="1" ht="15">
      <c r="A2872" s="342">
        <v>2873</v>
      </c>
      <c r="B2872" s="144" t="s">
        <v>8822</v>
      </c>
      <c r="C2872" s="144" t="s">
        <v>8823</v>
      </c>
      <c r="D2872" s="144" t="s">
        <v>8824</v>
      </c>
      <c r="E2872" s="144" t="str">
        <f>VLOOKUP(A2872,'2'!$X:$AB,2,FALSE)</f>
        <v>Within a few hours</v>
      </c>
      <c r="F2872" s="144">
        <f>VLOOKUP($A2872,'2'!$X:$AB,3,FALSE)</f>
        <v>1</v>
      </c>
      <c r="G2872" s="144">
        <f>VLOOKUP($A2872,'2'!$X:$AB,4,FALSE)</f>
        <v>0.32</v>
      </c>
      <c r="H2872" s="343" t="str">
        <f>VLOOKUP($A2872,'2'!$X:$AB,5,FALSE)</f>
        <v>No</v>
      </c>
    </row>
    <row r="2873" spans="1:8" s="144" customFormat="1" ht="15">
      <c r="A2873" s="342">
        <v>2874</v>
      </c>
      <c r="B2873" s="144" t="s">
        <v>8825</v>
      </c>
      <c r="C2873" s="144" t="s">
        <v>8826</v>
      </c>
      <c r="D2873" s="144" t="s">
        <v>8827</v>
      </c>
      <c r="E2873" s="144">
        <f>VLOOKUP(A2873,'2'!$X:$AB,2,FALSE)</f>
        <v>0</v>
      </c>
      <c r="F2873" s="144">
        <f>VLOOKUP($A2873,'2'!$X:$AB,3,FALSE)</f>
        <v>0</v>
      </c>
      <c r="G2873" s="144">
        <f>VLOOKUP($A2873,'2'!$X:$AB,4,FALSE)</f>
        <v>0</v>
      </c>
      <c r="H2873" s="343">
        <f>VLOOKUP($A2873,'2'!$X:$AB,5,FALSE)</f>
        <v>0</v>
      </c>
    </row>
    <row r="2874" spans="1:8" s="144" customFormat="1" ht="15">
      <c r="A2874" s="342">
        <v>2875</v>
      </c>
      <c r="B2874" s="144" t="s">
        <v>8828</v>
      </c>
      <c r="C2874" s="144" t="s">
        <v>8829</v>
      </c>
      <c r="D2874" s="144" t="s">
        <v>8827</v>
      </c>
      <c r="E2874" s="144" t="str">
        <f>VLOOKUP(A2874,'2'!$X:$AB,2,FALSE)</f>
        <v>Within a day</v>
      </c>
      <c r="F2874" s="144">
        <f>VLOOKUP($A2874,'2'!$X:$AB,3,FALSE)</f>
        <v>0.73</v>
      </c>
      <c r="G2874" s="144">
        <f>VLOOKUP($A2874,'2'!$X:$AB,4,FALSE)</f>
        <v>0.32</v>
      </c>
      <c r="H2874" s="343" t="str">
        <f>VLOOKUP($A2874,'2'!$X:$AB,5,FALSE)</f>
        <v>No</v>
      </c>
    </row>
    <row r="2875" spans="1:8" s="144" customFormat="1" ht="15">
      <c r="A2875" s="342">
        <v>2876</v>
      </c>
      <c r="B2875" s="144" t="s">
        <v>8830</v>
      </c>
      <c r="C2875" s="144" t="s">
        <v>8831</v>
      </c>
      <c r="D2875" s="144" t="s">
        <v>8832</v>
      </c>
      <c r="E2875" s="144" t="str">
        <f>VLOOKUP(A2875,'2'!$X:$AB,2,FALSE)</f>
        <v>Within an hour</v>
      </c>
      <c r="F2875" s="144">
        <f>VLOOKUP($A2875,'2'!$X:$AB,3,FALSE)</f>
        <v>1</v>
      </c>
      <c r="G2875" s="144">
        <f>VLOOKUP($A2875,'2'!$X:$AB,4,FALSE)</f>
        <v>0.89</v>
      </c>
      <c r="H2875" s="343" t="str">
        <f>VLOOKUP($A2875,'2'!$X:$AB,5,FALSE)</f>
        <v>No</v>
      </c>
    </row>
    <row r="2876" spans="1:8" s="144" customFormat="1" ht="15">
      <c r="A2876" s="342">
        <v>2877</v>
      </c>
      <c r="B2876" s="144" t="s">
        <v>8833</v>
      </c>
      <c r="C2876" s="144" t="s">
        <v>8834</v>
      </c>
      <c r="D2876" s="144" t="s">
        <v>8832</v>
      </c>
      <c r="E2876" s="144">
        <f>VLOOKUP(A2876,'2'!$X:$AB,2,FALSE)</f>
        <v>0</v>
      </c>
      <c r="F2876" s="144">
        <f>VLOOKUP($A2876,'2'!$X:$AB,3,FALSE)</f>
        <v>0</v>
      </c>
      <c r="G2876" s="144">
        <f>VLOOKUP($A2876,'2'!$X:$AB,4,FALSE)</f>
        <v>0</v>
      </c>
      <c r="H2876" s="343">
        <f>VLOOKUP($A2876,'2'!$X:$AB,5,FALSE)</f>
        <v>0</v>
      </c>
    </row>
    <row r="2877" spans="1:8" s="144" customFormat="1" ht="15">
      <c r="A2877" s="342">
        <v>2878</v>
      </c>
      <c r="B2877" s="144" t="s">
        <v>8835</v>
      </c>
      <c r="C2877" s="144" t="s">
        <v>8836</v>
      </c>
      <c r="D2877" s="144" t="s">
        <v>8837</v>
      </c>
      <c r="E2877" s="144" t="str">
        <f>VLOOKUP(A2877,'2'!$X:$AB,2,FALSE)</f>
        <v>Within an hour</v>
      </c>
      <c r="F2877" s="144">
        <f>VLOOKUP($A2877,'2'!$X:$AB,3,FALSE)</f>
        <v>1</v>
      </c>
      <c r="G2877" s="144">
        <f>VLOOKUP($A2877,'2'!$X:$AB,4,FALSE)</f>
        <v>0.79</v>
      </c>
      <c r="H2877" s="343" t="str">
        <f>VLOOKUP($A2877,'2'!$X:$AB,5,FALSE)</f>
        <v>Yes</v>
      </c>
    </row>
    <row r="2878" spans="1:8" s="144" customFormat="1" ht="15">
      <c r="A2878" s="342">
        <v>2879</v>
      </c>
      <c r="B2878" s="144" t="s">
        <v>8838</v>
      </c>
      <c r="C2878" s="144" t="s">
        <v>8839</v>
      </c>
      <c r="D2878" s="144" t="s">
        <v>8840</v>
      </c>
      <c r="E2878" s="144" t="str">
        <f>VLOOKUP(A2878,'2'!$X:$AB,2,FALSE)</f>
        <v>Within an hour</v>
      </c>
      <c r="F2878" s="144">
        <f>VLOOKUP($A2878,'2'!$X:$AB,3,FALSE)</f>
        <v>1</v>
      </c>
      <c r="G2878" s="144">
        <f>VLOOKUP($A2878,'2'!$X:$AB,4,FALSE)</f>
        <v>1</v>
      </c>
      <c r="H2878" s="343" t="str">
        <f>VLOOKUP($A2878,'2'!$X:$AB,5,FALSE)</f>
        <v>No</v>
      </c>
    </row>
    <row r="2879" spans="1:8" s="144" customFormat="1" ht="15">
      <c r="A2879" s="342">
        <v>1670</v>
      </c>
      <c r="B2879" s="144" t="s">
        <v>8841</v>
      </c>
      <c r="C2879" s="144" t="s">
        <v>8842</v>
      </c>
      <c r="D2879" s="144" t="s">
        <v>8843</v>
      </c>
      <c r="E2879" s="144" t="str">
        <f>VLOOKUP(A2879,'2'!$X:$AB,2,FALSE)</f>
        <v>Within an hour</v>
      </c>
      <c r="F2879" s="144">
        <f>VLOOKUP($A2879,'2'!$X:$AB,3,FALSE)</f>
        <v>1</v>
      </c>
      <c r="G2879" s="144">
        <f>VLOOKUP($A2879,'2'!$X:$AB,4,FALSE)</f>
        <v>0.94</v>
      </c>
      <c r="H2879" s="343" t="str">
        <f>VLOOKUP($A2879,'2'!$X:$AB,5,FALSE)</f>
        <v>No</v>
      </c>
    </row>
    <row r="2880" spans="1:8" s="144" customFormat="1" ht="15">
      <c r="A2880" s="342">
        <v>2880</v>
      </c>
      <c r="B2880" s="144" t="s">
        <v>8844</v>
      </c>
      <c r="C2880" s="144" t="s">
        <v>8845</v>
      </c>
      <c r="D2880" s="144" t="s">
        <v>8843</v>
      </c>
      <c r="E2880" s="144">
        <f>VLOOKUP(A2880,'2'!$X:$AB,2,FALSE)</f>
        <v>0</v>
      </c>
      <c r="F2880" s="144">
        <f>VLOOKUP($A2880,'2'!$X:$AB,3,FALSE)</f>
        <v>0</v>
      </c>
      <c r="G2880" s="144">
        <f>VLOOKUP($A2880,'2'!$X:$AB,4,FALSE)</f>
        <v>0</v>
      </c>
      <c r="H2880" s="343">
        <f>VLOOKUP($A2880,'2'!$X:$AB,5,FALSE)</f>
        <v>0</v>
      </c>
    </row>
    <row r="2881" spans="1:8" s="144" customFormat="1" ht="15">
      <c r="A2881" s="342">
        <v>2881</v>
      </c>
      <c r="B2881" s="144" t="s">
        <v>8846</v>
      </c>
      <c r="C2881" s="144" t="s">
        <v>8847</v>
      </c>
      <c r="D2881" s="144" t="s">
        <v>8843</v>
      </c>
      <c r="E2881" s="144" t="str">
        <f>VLOOKUP(A2881,'2'!$X:$AB,2,FALSE)</f>
        <v>Within an hour</v>
      </c>
      <c r="F2881" s="144">
        <f>VLOOKUP($A2881,'2'!$X:$AB,3,FALSE)</f>
        <v>1</v>
      </c>
      <c r="G2881" s="144">
        <f>VLOOKUP($A2881,'2'!$X:$AB,4,FALSE)</f>
        <v>0.93</v>
      </c>
      <c r="H2881" s="343" t="str">
        <f>VLOOKUP($A2881,'2'!$X:$AB,5,FALSE)</f>
        <v>No</v>
      </c>
    </row>
    <row r="2882" spans="1:8" s="144" customFormat="1" ht="15">
      <c r="A2882" s="342">
        <v>2882</v>
      </c>
      <c r="B2882" s="144" t="s">
        <v>8848</v>
      </c>
      <c r="C2882" s="144" t="s">
        <v>8849</v>
      </c>
      <c r="D2882" s="144" t="s">
        <v>8850</v>
      </c>
      <c r="E2882" s="144">
        <f>VLOOKUP(A2882,'2'!$X:$AB,2,FALSE)</f>
        <v>0</v>
      </c>
      <c r="F2882" s="144">
        <f>VLOOKUP($A2882,'2'!$X:$AB,3,FALSE)</f>
        <v>0</v>
      </c>
      <c r="G2882" s="144">
        <f>VLOOKUP($A2882,'2'!$X:$AB,4,FALSE)</f>
        <v>0</v>
      </c>
      <c r="H2882" s="343">
        <f>VLOOKUP($A2882,'2'!$X:$AB,5,FALSE)</f>
        <v>0</v>
      </c>
    </row>
    <row r="2883" spans="1:8" s="144" customFormat="1" ht="15">
      <c r="A2883" s="342">
        <v>2883</v>
      </c>
      <c r="B2883" s="144" t="s">
        <v>8851</v>
      </c>
      <c r="C2883" s="144" t="s">
        <v>8852</v>
      </c>
      <c r="D2883" s="144" t="s">
        <v>8853</v>
      </c>
      <c r="E2883" s="144">
        <f>VLOOKUP(A2883,'2'!$X:$AB,2,FALSE)</f>
        <v>0</v>
      </c>
      <c r="F2883" s="144">
        <f>VLOOKUP($A2883,'2'!$X:$AB,3,FALSE)</f>
        <v>0</v>
      </c>
      <c r="G2883" s="144">
        <f>VLOOKUP($A2883,'2'!$X:$AB,4,FALSE)</f>
        <v>0</v>
      </c>
      <c r="H2883" s="343">
        <f>VLOOKUP($A2883,'2'!$X:$AB,5,FALSE)</f>
        <v>0</v>
      </c>
    </row>
    <row r="2884" spans="1:8" s="144" customFormat="1" ht="15">
      <c r="A2884" s="342">
        <v>2884</v>
      </c>
      <c r="B2884" s="144" t="s">
        <v>8854</v>
      </c>
      <c r="C2884" s="144" t="s">
        <v>8855</v>
      </c>
      <c r="D2884" s="144" t="s">
        <v>8856</v>
      </c>
      <c r="E2884" s="144">
        <f>VLOOKUP(A2884,'2'!$X:$AB,2,FALSE)</f>
        <v>0</v>
      </c>
      <c r="F2884" s="144">
        <f>VLOOKUP($A2884,'2'!$X:$AB,3,FALSE)</f>
        <v>0</v>
      </c>
      <c r="G2884" s="144">
        <f>VLOOKUP($A2884,'2'!$X:$AB,4,FALSE)</f>
        <v>0</v>
      </c>
      <c r="H2884" s="343">
        <f>VLOOKUP($A2884,'2'!$X:$AB,5,FALSE)</f>
        <v>0</v>
      </c>
    </row>
    <row r="2885" spans="1:8" s="144" customFormat="1" ht="15">
      <c r="A2885" s="342">
        <v>2885</v>
      </c>
      <c r="B2885" s="144" t="s">
        <v>8857</v>
      </c>
      <c r="C2885" s="144" t="s">
        <v>8858</v>
      </c>
      <c r="D2885" s="144" t="s">
        <v>8859</v>
      </c>
      <c r="E2885" s="144" t="str">
        <f>VLOOKUP(A2885,'2'!$X:$AB,2,FALSE)</f>
        <v>Within a few hours</v>
      </c>
      <c r="F2885" s="144">
        <f>VLOOKUP($A2885,'2'!$X:$AB,3,FALSE)</f>
        <v>1</v>
      </c>
      <c r="G2885" s="144">
        <f>VLOOKUP($A2885,'2'!$X:$AB,4,FALSE)</f>
        <v>1</v>
      </c>
      <c r="H2885" s="343" t="str">
        <f>VLOOKUP($A2885,'2'!$X:$AB,5,FALSE)</f>
        <v>Yes</v>
      </c>
    </row>
    <row r="2886" spans="1:8" s="144" customFormat="1" ht="15">
      <c r="A2886" s="342">
        <v>2886</v>
      </c>
      <c r="B2886" s="144" t="s">
        <v>8860</v>
      </c>
      <c r="C2886" s="144" t="s">
        <v>8861</v>
      </c>
      <c r="D2886" s="144" t="s">
        <v>8862</v>
      </c>
      <c r="E2886" s="144" t="str">
        <f>VLOOKUP(A2886,'2'!$X:$AB,2,FALSE)</f>
        <v>Within an hour</v>
      </c>
      <c r="F2886" s="144">
        <f>VLOOKUP($A2886,'2'!$X:$AB,3,FALSE)</f>
        <v>1</v>
      </c>
      <c r="G2886" s="144">
        <f>VLOOKUP($A2886,'2'!$X:$AB,4,FALSE)</f>
        <v>0.89</v>
      </c>
      <c r="H2886" s="343" t="str">
        <f>VLOOKUP($A2886,'2'!$X:$AB,5,FALSE)</f>
        <v>No</v>
      </c>
    </row>
    <row r="2887" spans="1:8" s="144" customFormat="1" ht="15">
      <c r="A2887" s="342">
        <v>2887</v>
      </c>
      <c r="B2887" s="144" t="s">
        <v>8863</v>
      </c>
      <c r="C2887" s="144" t="s">
        <v>8864</v>
      </c>
      <c r="D2887" s="144" t="s">
        <v>8865</v>
      </c>
      <c r="E2887" s="144" t="str">
        <f>VLOOKUP(A2887,'2'!$X:$AB,2,FALSE)</f>
        <v>Within an hour</v>
      </c>
      <c r="F2887" s="144">
        <f>VLOOKUP($A2887,'2'!$X:$AB,3,FALSE)</f>
        <v>1</v>
      </c>
      <c r="G2887" s="144">
        <f>VLOOKUP($A2887,'2'!$X:$AB,4,FALSE)</f>
        <v>1</v>
      </c>
      <c r="H2887" s="343" t="str">
        <f>VLOOKUP($A2887,'2'!$X:$AB,5,FALSE)</f>
        <v>Yes</v>
      </c>
    </row>
    <row r="2888" spans="1:8" s="144" customFormat="1" ht="15">
      <c r="A2888" s="342">
        <v>2888</v>
      </c>
      <c r="B2888" s="144" t="s">
        <v>8866</v>
      </c>
      <c r="C2888" s="144" t="s">
        <v>8867</v>
      </c>
      <c r="D2888" s="144" t="s">
        <v>8865</v>
      </c>
      <c r="E2888" s="144" t="str">
        <f>VLOOKUP(A2888,'2'!$X:$AB,2,FALSE)</f>
        <v>Within a few hours</v>
      </c>
      <c r="F2888" s="144">
        <f>VLOOKUP($A2888,'2'!$X:$AB,3,FALSE)</f>
        <v>0.67</v>
      </c>
      <c r="G2888" s="144">
        <f>VLOOKUP($A2888,'2'!$X:$AB,4,FALSE)</f>
        <v>0.95</v>
      </c>
      <c r="H2888" s="343" t="str">
        <f>VLOOKUP($A2888,'2'!$X:$AB,5,FALSE)</f>
        <v>No</v>
      </c>
    </row>
    <row r="2889" spans="1:8" s="144" customFormat="1" ht="15">
      <c r="A2889" s="342">
        <v>2889</v>
      </c>
      <c r="B2889" s="144" t="s">
        <v>8868</v>
      </c>
      <c r="C2889" s="144" t="s">
        <v>8869</v>
      </c>
      <c r="D2889" s="144" t="s">
        <v>8865</v>
      </c>
      <c r="E2889" s="144" t="str">
        <f>VLOOKUP(A2889,'2'!$X:$AB,2,FALSE)</f>
        <v>Within a few hours</v>
      </c>
      <c r="F2889" s="144">
        <f>VLOOKUP($A2889,'2'!$X:$AB,3,FALSE)</f>
        <v>1</v>
      </c>
      <c r="G2889" s="144">
        <f>VLOOKUP($A2889,'2'!$X:$AB,4,FALSE)</f>
        <v>1</v>
      </c>
      <c r="H2889" s="343" t="str">
        <f>VLOOKUP($A2889,'2'!$X:$AB,5,FALSE)</f>
        <v>No</v>
      </c>
    </row>
    <row r="2890" spans="1:8" s="144" customFormat="1" ht="15">
      <c r="A2890" s="342">
        <v>2890</v>
      </c>
      <c r="B2890" s="144" t="s">
        <v>8870</v>
      </c>
      <c r="C2890" s="144" t="s">
        <v>8871</v>
      </c>
      <c r="D2890" s="144" t="s">
        <v>8872</v>
      </c>
      <c r="E2890" s="144" t="str">
        <f>VLOOKUP(A2890,'2'!$X:$AB,2,FALSE)</f>
        <v>Within an hour</v>
      </c>
      <c r="F2890" s="144">
        <f>VLOOKUP($A2890,'2'!$X:$AB,3,FALSE)</f>
        <v>1</v>
      </c>
      <c r="G2890" s="144">
        <f>VLOOKUP($A2890,'2'!$X:$AB,4,FALSE)</f>
        <v>1</v>
      </c>
      <c r="H2890" s="343" t="str">
        <f>VLOOKUP($A2890,'2'!$X:$AB,5,FALSE)</f>
        <v>Yes</v>
      </c>
    </row>
    <row r="2891" spans="1:8" s="144" customFormat="1" ht="15">
      <c r="A2891" s="342">
        <v>2891</v>
      </c>
      <c r="B2891" s="144" t="s">
        <v>8873</v>
      </c>
      <c r="C2891" s="144" t="s">
        <v>8874</v>
      </c>
      <c r="D2891" s="144" t="s">
        <v>8872</v>
      </c>
      <c r="E2891" s="144" t="str">
        <f>VLOOKUP(A2891,'2'!$X:$AB,2,FALSE)</f>
        <v>A few days or more</v>
      </c>
      <c r="F2891" s="144">
        <f>VLOOKUP($A2891,'2'!$X:$AB,3,FALSE)</f>
        <v>0</v>
      </c>
      <c r="G2891" s="144">
        <f>VLOOKUP($A2891,'2'!$X:$AB,4,FALSE)</f>
        <v>0.66</v>
      </c>
      <c r="H2891" s="343" t="str">
        <f>VLOOKUP($A2891,'2'!$X:$AB,5,FALSE)</f>
        <v>Yes</v>
      </c>
    </row>
    <row r="2892" spans="1:8" s="144" customFormat="1" ht="15">
      <c r="A2892" s="342">
        <v>2892</v>
      </c>
      <c r="B2892" s="144" t="s">
        <v>8875</v>
      </c>
      <c r="C2892" s="144" t="s">
        <v>8876</v>
      </c>
      <c r="D2892" s="144" t="s">
        <v>8872</v>
      </c>
      <c r="E2892" s="144" t="str">
        <f>VLOOKUP(A2892,'2'!$X:$AB,2,FALSE)</f>
        <v>Within a few hours</v>
      </c>
      <c r="F2892" s="144">
        <f>VLOOKUP($A2892,'2'!$X:$AB,3,FALSE)</f>
        <v>0.62</v>
      </c>
      <c r="G2892" s="144">
        <f>VLOOKUP($A2892,'2'!$X:$AB,4,FALSE)</f>
        <v>0.93</v>
      </c>
      <c r="H2892" s="343" t="str">
        <f>VLOOKUP($A2892,'2'!$X:$AB,5,FALSE)</f>
        <v>No</v>
      </c>
    </row>
    <row r="2893" spans="1:8" s="144" customFormat="1" ht="15">
      <c r="A2893" s="342">
        <v>2893</v>
      </c>
      <c r="B2893" s="144" t="s">
        <v>8877</v>
      </c>
      <c r="C2893" s="144" t="s">
        <v>8878</v>
      </c>
      <c r="D2893" s="144" t="s">
        <v>8879</v>
      </c>
      <c r="E2893" s="144" t="str">
        <f>VLOOKUP(A2893,'2'!$X:$AB,2,FALSE)</f>
        <v>Within an hour</v>
      </c>
      <c r="F2893" s="144">
        <f>VLOOKUP($A2893,'2'!$X:$AB,3,FALSE)</f>
        <v>1</v>
      </c>
      <c r="G2893" s="144">
        <f>VLOOKUP($A2893,'2'!$X:$AB,4,FALSE)</f>
        <v>1</v>
      </c>
      <c r="H2893" s="343" t="str">
        <f>VLOOKUP($A2893,'2'!$X:$AB,5,FALSE)</f>
        <v>No</v>
      </c>
    </row>
    <row r="2894" spans="1:8" s="144" customFormat="1" ht="15">
      <c r="A2894" s="342">
        <v>2894</v>
      </c>
      <c r="B2894" s="144" t="s">
        <v>8880</v>
      </c>
      <c r="C2894" s="144" t="s">
        <v>8881</v>
      </c>
      <c r="D2894" s="144" t="s">
        <v>8879</v>
      </c>
      <c r="E2894" s="144" t="str">
        <f>VLOOKUP(A2894,'2'!$X:$AB,2,FALSE)</f>
        <v>Within an hour</v>
      </c>
      <c r="F2894" s="144">
        <f>VLOOKUP($A2894,'2'!$X:$AB,3,FALSE)</f>
        <v>1</v>
      </c>
      <c r="G2894" s="144">
        <f>VLOOKUP($A2894,'2'!$X:$AB,4,FALSE)</f>
        <v>1</v>
      </c>
      <c r="H2894" s="343" t="str">
        <f>VLOOKUP($A2894,'2'!$X:$AB,5,FALSE)</f>
        <v>Yes</v>
      </c>
    </row>
    <row r="2895" spans="1:8" s="144" customFormat="1" ht="15">
      <c r="A2895" s="342">
        <v>2895</v>
      </c>
      <c r="B2895" s="144" t="s">
        <v>8882</v>
      </c>
      <c r="C2895" s="144" t="s">
        <v>8883</v>
      </c>
      <c r="D2895" s="144" t="s">
        <v>8884</v>
      </c>
      <c r="E2895" s="144" t="str">
        <f>VLOOKUP(A2895,'2'!$X:$AB,2,FALSE)</f>
        <v>Within a few hours</v>
      </c>
      <c r="F2895" s="144">
        <f>VLOOKUP($A2895,'2'!$X:$AB,3,FALSE)</f>
        <v>1</v>
      </c>
      <c r="G2895" s="144">
        <f>VLOOKUP($A2895,'2'!$X:$AB,4,FALSE)</f>
        <v>0.86</v>
      </c>
      <c r="H2895" s="343" t="str">
        <f>VLOOKUP($A2895,'2'!$X:$AB,5,FALSE)</f>
        <v>Yes</v>
      </c>
    </row>
    <row r="2896" spans="1:8" s="144" customFormat="1" ht="15">
      <c r="A2896" s="342">
        <v>2896</v>
      </c>
      <c r="B2896" s="144" t="s">
        <v>8885</v>
      </c>
      <c r="C2896" s="144" t="s">
        <v>8886</v>
      </c>
      <c r="D2896" s="144" t="s">
        <v>8884</v>
      </c>
      <c r="E2896" s="144" t="str">
        <f>VLOOKUP(A2896,'2'!$X:$AB,2,FALSE)</f>
        <v>Within an hour</v>
      </c>
      <c r="F2896" s="144">
        <f>VLOOKUP($A2896,'2'!$X:$AB,3,FALSE)</f>
        <v>1</v>
      </c>
      <c r="G2896" s="144">
        <f>VLOOKUP($A2896,'2'!$X:$AB,4,FALSE)</f>
        <v>0.94</v>
      </c>
      <c r="H2896" s="343" t="str">
        <f>VLOOKUP($A2896,'2'!$X:$AB,5,FALSE)</f>
        <v>No</v>
      </c>
    </row>
    <row r="2897" spans="1:8" s="144" customFormat="1" ht="15">
      <c r="A2897" s="342">
        <v>2897</v>
      </c>
      <c r="B2897" s="144" t="s">
        <v>8887</v>
      </c>
      <c r="C2897" s="144" t="s">
        <v>8888</v>
      </c>
      <c r="D2897" s="144" t="s">
        <v>8884</v>
      </c>
      <c r="E2897" s="144" t="str">
        <f>VLOOKUP(A2897,'2'!$X:$AB,2,FALSE)</f>
        <v>Within a few hours</v>
      </c>
      <c r="F2897" s="144">
        <f>VLOOKUP($A2897,'2'!$X:$AB,3,FALSE)</f>
        <v>1</v>
      </c>
      <c r="G2897" s="144">
        <f>VLOOKUP($A2897,'2'!$X:$AB,4,FALSE)</f>
        <v>0.84</v>
      </c>
      <c r="H2897" s="343" t="str">
        <f>VLOOKUP($A2897,'2'!$X:$AB,5,FALSE)</f>
        <v>No</v>
      </c>
    </row>
    <row r="2898" spans="1:8" s="144" customFormat="1" ht="15">
      <c r="A2898" s="342">
        <v>2898</v>
      </c>
      <c r="B2898" s="144" t="s">
        <v>8889</v>
      </c>
      <c r="C2898" s="144" t="s">
        <v>8890</v>
      </c>
      <c r="D2898" s="144" t="s">
        <v>8884</v>
      </c>
      <c r="E2898" s="144" t="str">
        <f>VLOOKUP(A2898,'2'!$X:$AB,2,FALSE)</f>
        <v>Within an hour</v>
      </c>
      <c r="F2898" s="144">
        <f>VLOOKUP($A2898,'2'!$X:$AB,3,FALSE)</f>
        <v>0.97</v>
      </c>
      <c r="G2898" s="144">
        <f>VLOOKUP($A2898,'2'!$X:$AB,4,FALSE)</f>
        <v>0.95</v>
      </c>
      <c r="H2898" s="343" t="str">
        <f>VLOOKUP($A2898,'2'!$X:$AB,5,FALSE)</f>
        <v>No</v>
      </c>
    </row>
    <row r="2899" spans="1:8" s="144" customFormat="1" ht="15">
      <c r="A2899" s="342">
        <v>2899</v>
      </c>
      <c r="B2899" s="144" t="s">
        <v>8891</v>
      </c>
      <c r="C2899" s="144" t="s">
        <v>8892</v>
      </c>
      <c r="D2899" s="144" t="s">
        <v>8893</v>
      </c>
      <c r="E2899" s="144">
        <f>VLOOKUP(A2899,'2'!$X:$AB,2,FALSE)</f>
        <v>0</v>
      </c>
      <c r="F2899" s="144">
        <f>VLOOKUP($A2899,'2'!$X:$AB,3,FALSE)</f>
        <v>0</v>
      </c>
      <c r="G2899" s="144">
        <f>VLOOKUP($A2899,'2'!$X:$AB,4,FALSE)</f>
        <v>0</v>
      </c>
      <c r="H2899" s="343">
        <f>VLOOKUP($A2899,'2'!$X:$AB,5,FALSE)</f>
        <v>0</v>
      </c>
    </row>
    <row r="2900" spans="1:8" s="144" customFormat="1" ht="15">
      <c r="A2900" s="342">
        <v>2900</v>
      </c>
      <c r="B2900" s="144" t="s">
        <v>8894</v>
      </c>
      <c r="C2900" s="144" t="s">
        <v>8895</v>
      </c>
      <c r="D2900" s="144" t="s">
        <v>8893</v>
      </c>
      <c r="E2900" s="144" t="str">
        <f>VLOOKUP(A2900,'2'!$X:$AB,2,FALSE)</f>
        <v>Within an hour</v>
      </c>
      <c r="F2900" s="144">
        <f>VLOOKUP($A2900,'2'!$X:$AB,3,FALSE)</f>
        <v>1</v>
      </c>
      <c r="G2900" s="144">
        <f>VLOOKUP($A2900,'2'!$X:$AB,4,FALSE)</f>
        <v>0.96</v>
      </c>
      <c r="H2900" s="343" t="str">
        <f>VLOOKUP($A2900,'2'!$X:$AB,5,FALSE)</f>
        <v>No</v>
      </c>
    </row>
    <row r="2901" spans="1:8" s="144" customFormat="1" ht="15">
      <c r="A2901" s="342">
        <v>2901</v>
      </c>
      <c r="B2901" s="144" t="s">
        <v>8896</v>
      </c>
      <c r="C2901" s="144" t="s">
        <v>8897</v>
      </c>
      <c r="D2901" s="144" t="s">
        <v>8898</v>
      </c>
      <c r="E2901" s="144">
        <f>VLOOKUP(A2901,'2'!$X:$AB,2,FALSE)</f>
        <v>0</v>
      </c>
      <c r="F2901" s="144">
        <f>VLOOKUP($A2901,'2'!$X:$AB,3,FALSE)</f>
        <v>0</v>
      </c>
      <c r="G2901" s="144">
        <f>VLOOKUP($A2901,'2'!$X:$AB,4,FALSE)</f>
        <v>0</v>
      </c>
      <c r="H2901" s="343">
        <f>VLOOKUP($A2901,'2'!$X:$AB,5,FALSE)</f>
        <v>0</v>
      </c>
    </row>
    <row r="2902" spans="1:8" s="144" customFormat="1" ht="15">
      <c r="A2902" s="342">
        <v>2902</v>
      </c>
      <c r="B2902" s="144" t="s">
        <v>8899</v>
      </c>
      <c r="C2902" s="144" t="s">
        <v>8900</v>
      </c>
      <c r="D2902" s="144" t="s">
        <v>8901</v>
      </c>
      <c r="E2902" s="144" t="str">
        <f>VLOOKUP(A2902,'2'!$X:$AB,2,FALSE)</f>
        <v>Within an hour</v>
      </c>
      <c r="F2902" s="144">
        <f>VLOOKUP($A2902,'2'!$X:$AB,3,FALSE)</f>
        <v>1</v>
      </c>
      <c r="G2902" s="144">
        <f>VLOOKUP($A2902,'2'!$X:$AB,4,FALSE)</f>
        <v>0.96</v>
      </c>
      <c r="H2902" s="343" t="str">
        <f>VLOOKUP($A2902,'2'!$X:$AB,5,FALSE)</f>
        <v>No</v>
      </c>
    </row>
    <row r="2903" spans="1:8" s="144" customFormat="1" ht="15">
      <c r="A2903" s="342">
        <v>2903</v>
      </c>
      <c r="B2903" s="144" t="s">
        <v>8902</v>
      </c>
      <c r="C2903" s="144" t="s">
        <v>8903</v>
      </c>
      <c r="D2903" s="144" t="s">
        <v>8901</v>
      </c>
      <c r="E2903" s="144" t="str">
        <f>VLOOKUP(A2903,'2'!$X:$AB,2,FALSE)</f>
        <v>Within an hour</v>
      </c>
      <c r="F2903" s="144">
        <f>VLOOKUP($A2903,'2'!$X:$AB,3,FALSE)</f>
        <v>1</v>
      </c>
      <c r="G2903" s="144">
        <f>VLOOKUP($A2903,'2'!$X:$AB,4,FALSE)</f>
        <v>0.99</v>
      </c>
      <c r="H2903" s="343" t="str">
        <f>VLOOKUP($A2903,'2'!$X:$AB,5,FALSE)</f>
        <v>No</v>
      </c>
    </row>
    <row r="2904" spans="1:8" s="144" customFormat="1" ht="15">
      <c r="A2904" s="342">
        <v>2904</v>
      </c>
      <c r="B2904" s="144" t="s">
        <v>8904</v>
      </c>
      <c r="C2904" s="144" t="s">
        <v>8905</v>
      </c>
      <c r="D2904" s="144" t="s">
        <v>8906</v>
      </c>
      <c r="E2904" s="144">
        <f>VLOOKUP(A2904,'2'!$X:$AB,2,FALSE)</f>
        <v>0</v>
      </c>
      <c r="F2904" s="144">
        <f>VLOOKUP($A2904,'2'!$X:$AB,3,FALSE)</f>
        <v>0</v>
      </c>
      <c r="G2904" s="144">
        <f>VLOOKUP($A2904,'2'!$X:$AB,4,FALSE)</f>
        <v>0</v>
      </c>
      <c r="H2904" s="343">
        <f>VLOOKUP($A2904,'2'!$X:$AB,5,FALSE)</f>
        <v>0</v>
      </c>
    </row>
    <row r="2905" spans="1:8" s="144" customFormat="1" ht="15">
      <c r="A2905" s="342">
        <v>2905</v>
      </c>
      <c r="B2905" s="144" t="s">
        <v>8907</v>
      </c>
      <c r="C2905" s="144" t="s">
        <v>8908</v>
      </c>
      <c r="D2905" s="144" t="s">
        <v>8906</v>
      </c>
      <c r="E2905" s="144" t="str">
        <f>VLOOKUP(A2905,'2'!$X:$AB,2,FALSE)</f>
        <v>Within an hour</v>
      </c>
      <c r="F2905" s="144">
        <f>VLOOKUP($A2905,'2'!$X:$AB,3,FALSE)</f>
        <v>1</v>
      </c>
      <c r="G2905" s="144">
        <f>VLOOKUP($A2905,'2'!$X:$AB,4,FALSE)</f>
        <v>0.56999999999999995</v>
      </c>
      <c r="H2905" s="343" t="str">
        <f>VLOOKUP($A2905,'2'!$X:$AB,5,FALSE)</f>
        <v>Yes</v>
      </c>
    </row>
    <row r="2906" spans="1:8" s="144" customFormat="1" ht="15">
      <c r="A2906" s="342">
        <v>2906</v>
      </c>
      <c r="B2906" s="144" t="s">
        <v>8909</v>
      </c>
      <c r="C2906" s="144" t="s">
        <v>8910</v>
      </c>
      <c r="D2906" s="144" t="s">
        <v>8906</v>
      </c>
      <c r="E2906" s="144" t="str">
        <f>VLOOKUP(A2906,'2'!$X:$AB,2,FALSE)</f>
        <v>A few days or more</v>
      </c>
      <c r="F2906" s="144">
        <f>VLOOKUP($A2906,'2'!$X:$AB,3,FALSE)</f>
        <v>0</v>
      </c>
      <c r="G2906" s="144">
        <f>VLOOKUP($A2906,'2'!$X:$AB,4,FALSE)</f>
        <v>0.84</v>
      </c>
      <c r="H2906" s="343" t="str">
        <f>VLOOKUP($A2906,'2'!$X:$AB,5,FALSE)</f>
        <v>No</v>
      </c>
    </row>
    <row r="2907" spans="1:8" s="144" customFormat="1" ht="15">
      <c r="A2907" s="342">
        <v>2907</v>
      </c>
      <c r="B2907" s="144" t="s">
        <v>8911</v>
      </c>
      <c r="C2907" s="144" t="s">
        <v>8912</v>
      </c>
      <c r="D2907" s="144" t="s">
        <v>8913</v>
      </c>
      <c r="E2907" s="144" t="str">
        <f>VLOOKUP(A2907,'2'!$X:$AB,2,FALSE)</f>
        <v>Within an hour</v>
      </c>
      <c r="F2907" s="144">
        <f>VLOOKUP($A2907,'2'!$X:$AB,3,FALSE)</f>
        <v>1</v>
      </c>
      <c r="G2907" s="144">
        <f>VLOOKUP($A2907,'2'!$X:$AB,4,FALSE)</f>
        <v>0.8</v>
      </c>
      <c r="H2907" s="343" t="str">
        <f>VLOOKUP($A2907,'2'!$X:$AB,5,FALSE)</f>
        <v>No</v>
      </c>
    </row>
    <row r="2908" spans="1:8" s="144" customFormat="1" ht="15">
      <c r="A2908" s="342">
        <v>2908</v>
      </c>
      <c r="B2908" s="144" t="s">
        <v>8914</v>
      </c>
      <c r="C2908" s="144" t="s">
        <v>8915</v>
      </c>
      <c r="D2908" s="144" t="s">
        <v>8916</v>
      </c>
      <c r="E2908" s="144" t="str">
        <f>VLOOKUP(A2908,'2'!$X:$AB,2,FALSE)</f>
        <v>Within an hour</v>
      </c>
      <c r="F2908" s="144">
        <f>VLOOKUP($A2908,'2'!$X:$AB,3,FALSE)</f>
        <v>1</v>
      </c>
      <c r="G2908" s="144">
        <f>VLOOKUP($A2908,'2'!$X:$AB,4,FALSE)</f>
        <v>0.59</v>
      </c>
      <c r="H2908" s="343" t="str">
        <f>VLOOKUP($A2908,'2'!$X:$AB,5,FALSE)</f>
        <v>No</v>
      </c>
    </row>
    <row r="2909" spans="1:8" s="144" customFormat="1" ht="15">
      <c r="A2909" s="342">
        <v>2909</v>
      </c>
      <c r="B2909" s="144" t="s">
        <v>8917</v>
      </c>
      <c r="C2909" s="144" t="s">
        <v>8918</v>
      </c>
      <c r="D2909" s="144" t="s">
        <v>8916</v>
      </c>
      <c r="E2909" s="144">
        <f>VLOOKUP(A2909,'2'!$X:$AB,2,FALSE)</f>
        <v>0</v>
      </c>
      <c r="F2909" s="144">
        <f>VLOOKUP($A2909,'2'!$X:$AB,3,FALSE)</f>
        <v>0</v>
      </c>
      <c r="G2909" s="144">
        <f>VLOOKUP($A2909,'2'!$X:$AB,4,FALSE)</f>
        <v>0</v>
      </c>
      <c r="H2909" s="343">
        <f>VLOOKUP($A2909,'2'!$X:$AB,5,FALSE)</f>
        <v>0</v>
      </c>
    </row>
    <row r="2910" spans="1:8" s="144" customFormat="1" ht="15">
      <c r="A2910" s="342">
        <v>2910</v>
      </c>
      <c r="B2910" s="144" t="s">
        <v>8919</v>
      </c>
      <c r="C2910" s="144" t="s">
        <v>8920</v>
      </c>
      <c r="D2910" s="144" t="s">
        <v>8916</v>
      </c>
      <c r="E2910" s="144">
        <f>VLOOKUP(A2910,'2'!$X:$AB,2,FALSE)</f>
        <v>0</v>
      </c>
      <c r="F2910" s="144">
        <f>VLOOKUP($A2910,'2'!$X:$AB,3,FALSE)</f>
        <v>0</v>
      </c>
      <c r="G2910" s="144">
        <f>VLOOKUP($A2910,'2'!$X:$AB,4,FALSE)</f>
        <v>0</v>
      </c>
      <c r="H2910" s="343">
        <f>VLOOKUP($A2910,'2'!$X:$AB,5,FALSE)</f>
        <v>0</v>
      </c>
    </row>
    <row r="2911" spans="1:8" s="144" customFormat="1" ht="15">
      <c r="A2911" s="342">
        <v>2911</v>
      </c>
      <c r="B2911" s="144" t="s">
        <v>8921</v>
      </c>
      <c r="C2911" s="144" t="s">
        <v>8922</v>
      </c>
      <c r="D2911" s="144" t="s">
        <v>8916</v>
      </c>
      <c r="E2911" s="144" t="str">
        <f>VLOOKUP(A2911,'2'!$X:$AB,2,FALSE)</f>
        <v>Within an hour</v>
      </c>
      <c r="F2911" s="144">
        <f>VLOOKUP($A2911,'2'!$X:$AB,3,FALSE)</f>
        <v>0.94</v>
      </c>
      <c r="G2911" s="144">
        <f>VLOOKUP($A2911,'2'!$X:$AB,4,FALSE)</f>
        <v>1</v>
      </c>
      <c r="H2911" s="343" t="str">
        <f>VLOOKUP($A2911,'2'!$X:$AB,5,FALSE)</f>
        <v>No</v>
      </c>
    </row>
    <row r="2912" spans="1:8" s="144" customFormat="1" ht="15">
      <c r="A2912" s="342">
        <v>2912</v>
      </c>
      <c r="B2912" s="144" t="s">
        <v>8923</v>
      </c>
      <c r="C2912" s="144" t="s">
        <v>8924</v>
      </c>
      <c r="D2912" s="144" t="s">
        <v>8925</v>
      </c>
      <c r="E2912" s="144" t="str">
        <f>VLOOKUP(A2912,'2'!$X:$AB,2,FALSE)</f>
        <v>Within an hour</v>
      </c>
      <c r="F2912" s="144">
        <f>VLOOKUP($A2912,'2'!$X:$AB,3,FALSE)</f>
        <v>1</v>
      </c>
      <c r="G2912" s="144">
        <f>VLOOKUP($A2912,'2'!$X:$AB,4,FALSE)</f>
        <v>0.92</v>
      </c>
      <c r="H2912" s="343" t="str">
        <f>VLOOKUP($A2912,'2'!$X:$AB,5,FALSE)</f>
        <v>Yes</v>
      </c>
    </row>
    <row r="2913" spans="1:8" s="144" customFormat="1" ht="15">
      <c r="A2913" s="342">
        <v>2913</v>
      </c>
      <c r="B2913" s="144" t="s">
        <v>8926</v>
      </c>
      <c r="C2913" s="144" t="s">
        <v>8927</v>
      </c>
      <c r="D2913" s="144" t="s">
        <v>8925</v>
      </c>
      <c r="E2913" s="144" t="str">
        <f>VLOOKUP(A2913,'2'!$X:$AB,2,FALSE)</f>
        <v>A few days or more</v>
      </c>
      <c r="F2913" s="144">
        <f>VLOOKUP($A2913,'2'!$X:$AB,3,FALSE)</f>
        <v>0.33</v>
      </c>
      <c r="G2913" s="144">
        <f>VLOOKUP($A2913,'2'!$X:$AB,4,FALSE)</f>
        <v>0.91</v>
      </c>
      <c r="H2913" s="343" t="str">
        <f>VLOOKUP($A2913,'2'!$X:$AB,5,FALSE)</f>
        <v>Yes</v>
      </c>
    </row>
    <row r="2914" spans="1:8" s="144" customFormat="1" ht="15">
      <c r="A2914" s="342">
        <v>2914</v>
      </c>
      <c r="B2914" s="144" t="s">
        <v>8928</v>
      </c>
      <c r="C2914" s="144" t="s">
        <v>8929</v>
      </c>
      <c r="D2914" s="144" t="s">
        <v>8930</v>
      </c>
      <c r="E2914" s="144">
        <f>VLOOKUP(A2914,'2'!$X:$AB,2,FALSE)</f>
        <v>0</v>
      </c>
      <c r="F2914" s="144">
        <f>VLOOKUP($A2914,'2'!$X:$AB,3,FALSE)</f>
        <v>0</v>
      </c>
      <c r="G2914" s="144">
        <f>VLOOKUP($A2914,'2'!$X:$AB,4,FALSE)</f>
        <v>0</v>
      </c>
      <c r="H2914" s="343">
        <f>VLOOKUP($A2914,'2'!$X:$AB,5,FALSE)</f>
        <v>0</v>
      </c>
    </row>
    <row r="2915" spans="1:8" s="144" customFormat="1" ht="15">
      <c r="A2915" s="342">
        <v>2915</v>
      </c>
      <c r="B2915" s="144" t="s">
        <v>8931</v>
      </c>
      <c r="C2915" s="144" t="s">
        <v>8932</v>
      </c>
      <c r="D2915" s="144" t="s">
        <v>8933</v>
      </c>
      <c r="E2915" s="144">
        <f>VLOOKUP(A2915,'2'!$X:$AB,2,FALSE)</f>
        <v>0</v>
      </c>
      <c r="F2915" s="144">
        <f>VLOOKUP($A2915,'2'!$X:$AB,3,FALSE)</f>
        <v>0</v>
      </c>
      <c r="G2915" s="144">
        <f>VLOOKUP($A2915,'2'!$X:$AB,4,FALSE)</f>
        <v>0</v>
      </c>
      <c r="H2915" s="343">
        <f>VLOOKUP($A2915,'2'!$X:$AB,5,FALSE)</f>
        <v>0</v>
      </c>
    </row>
    <row r="2916" spans="1:8" s="144" customFormat="1" ht="15">
      <c r="A2916" s="342">
        <v>2916</v>
      </c>
      <c r="B2916" s="144" t="s">
        <v>8934</v>
      </c>
      <c r="C2916" s="144" t="s">
        <v>8935</v>
      </c>
      <c r="D2916" s="144" t="s">
        <v>8936</v>
      </c>
      <c r="E2916" s="144" t="str">
        <f>VLOOKUP(A2916,'2'!$X:$AB,2,FALSE)</f>
        <v>Within a day</v>
      </c>
      <c r="F2916" s="144">
        <f>VLOOKUP($A2916,'2'!$X:$AB,3,FALSE)</f>
        <v>1</v>
      </c>
      <c r="G2916" s="144">
        <f>VLOOKUP($A2916,'2'!$X:$AB,4,FALSE)</f>
        <v>1</v>
      </c>
      <c r="H2916" s="343" t="str">
        <f>VLOOKUP($A2916,'2'!$X:$AB,5,FALSE)</f>
        <v>No</v>
      </c>
    </row>
    <row r="2917" spans="1:8" s="144" customFormat="1" ht="15">
      <c r="A2917" s="342">
        <v>2917</v>
      </c>
      <c r="B2917" s="144" t="s">
        <v>8937</v>
      </c>
      <c r="C2917" s="144" t="s">
        <v>8938</v>
      </c>
      <c r="D2917" s="144" t="s">
        <v>8936</v>
      </c>
      <c r="E2917" s="144" t="str">
        <f>VLOOKUP(A2917,'2'!$X:$AB,2,FALSE)</f>
        <v>Within a few hours</v>
      </c>
      <c r="F2917" s="144">
        <f>VLOOKUP($A2917,'2'!$X:$AB,3,FALSE)</f>
        <v>1</v>
      </c>
      <c r="G2917" s="144">
        <f>VLOOKUP($A2917,'2'!$X:$AB,4,FALSE)</f>
        <v>0.83</v>
      </c>
      <c r="H2917" s="343" t="str">
        <f>VLOOKUP($A2917,'2'!$X:$AB,5,FALSE)</f>
        <v>No</v>
      </c>
    </row>
    <row r="2918" spans="1:8" s="144" customFormat="1" ht="15">
      <c r="A2918" s="342">
        <v>2918</v>
      </c>
      <c r="B2918" s="144" t="s">
        <v>8939</v>
      </c>
      <c r="C2918" s="144" t="s">
        <v>8940</v>
      </c>
      <c r="D2918" s="144" t="s">
        <v>8941</v>
      </c>
      <c r="E2918" s="144">
        <f>VLOOKUP(A2918,'2'!$X:$AB,2,FALSE)</f>
        <v>0</v>
      </c>
      <c r="F2918" s="144">
        <f>VLOOKUP($A2918,'2'!$X:$AB,3,FALSE)</f>
        <v>0</v>
      </c>
      <c r="G2918" s="144">
        <f>VLOOKUP($A2918,'2'!$X:$AB,4,FALSE)</f>
        <v>0</v>
      </c>
      <c r="H2918" s="343">
        <f>VLOOKUP($A2918,'2'!$X:$AB,5,FALSE)</f>
        <v>0</v>
      </c>
    </row>
    <row r="2919" spans="1:8" s="144" customFormat="1" ht="15">
      <c r="A2919" s="342">
        <v>2919</v>
      </c>
      <c r="B2919" s="144" t="s">
        <v>8942</v>
      </c>
      <c r="C2919" s="144" t="s">
        <v>8943</v>
      </c>
      <c r="D2919" s="144" t="s">
        <v>8941</v>
      </c>
      <c r="E2919" s="144" t="str">
        <f>VLOOKUP(A2919,'2'!$X:$AB,2,FALSE)</f>
        <v>Within an hour</v>
      </c>
      <c r="F2919" s="144">
        <f>VLOOKUP($A2919,'2'!$X:$AB,3,FALSE)</f>
        <v>1</v>
      </c>
      <c r="G2919" s="144">
        <f>VLOOKUP($A2919,'2'!$X:$AB,4,FALSE)</f>
        <v>1</v>
      </c>
      <c r="H2919" s="343" t="str">
        <f>VLOOKUP($A2919,'2'!$X:$AB,5,FALSE)</f>
        <v>Yes</v>
      </c>
    </row>
    <row r="2920" spans="1:8" s="144" customFormat="1" ht="15">
      <c r="A2920" s="342">
        <v>2920</v>
      </c>
      <c r="B2920" s="144" t="s">
        <v>8944</v>
      </c>
      <c r="C2920" s="144" t="s">
        <v>8945</v>
      </c>
      <c r="D2920" s="144" t="s">
        <v>8941</v>
      </c>
      <c r="E2920" s="144" t="str">
        <f>VLOOKUP(A2920,'2'!$X:$AB,2,FALSE)</f>
        <v>Within a few hours</v>
      </c>
      <c r="F2920" s="144">
        <f>VLOOKUP($A2920,'2'!$X:$AB,3,FALSE)</f>
        <v>1</v>
      </c>
      <c r="G2920" s="144">
        <f>VLOOKUP($A2920,'2'!$X:$AB,4,FALSE)</f>
        <v>0</v>
      </c>
      <c r="H2920" s="343" t="str">
        <f>VLOOKUP($A2920,'2'!$X:$AB,5,FALSE)</f>
        <v>No</v>
      </c>
    </row>
    <row r="2921" spans="1:8" s="144" customFormat="1" ht="15">
      <c r="A2921" s="342">
        <v>2921</v>
      </c>
      <c r="B2921" s="144" t="s">
        <v>8946</v>
      </c>
      <c r="C2921" s="144" t="s">
        <v>8947</v>
      </c>
      <c r="D2921" s="144" t="s">
        <v>8948</v>
      </c>
      <c r="E2921" s="144" t="str">
        <f>VLOOKUP(A2921,'2'!$X:$AB,2,FALSE)</f>
        <v>Within an hour</v>
      </c>
      <c r="F2921" s="144">
        <f>VLOOKUP($A2921,'2'!$X:$AB,3,FALSE)</f>
        <v>1</v>
      </c>
      <c r="G2921" s="144">
        <f>VLOOKUP($A2921,'2'!$X:$AB,4,FALSE)</f>
        <v>0.79</v>
      </c>
      <c r="H2921" s="343" t="str">
        <f>VLOOKUP($A2921,'2'!$X:$AB,5,FALSE)</f>
        <v>No</v>
      </c>
    </row>
    <row r="2922" spans="1:8" s="144" customFormat="1" ht="15">
      <c r="A2922" s="342">
        <v>2922</v>
      </c>
      <c r="B2922" s="144" t="s">
        <v>8949</v>
      </c>
      <c r="C2922" s="144" t="s">
        <v>8950</v>
      </c>
      <c r="D2922" s="144" t="s">
        <v>8951</v>
      </c>
      <c r="E2922" s="144">
        <f>VLOOKUP(A2922,'2'!$X:$AB,2,FALSE)</f>
        <v>0</v>
      </c>
      <c r="F2922" s="144">
        <f>VLOOKUP($A2922,'2'!$X:$AB,3,FALSE)</f>
        <v>0</v>
      </c>
      <c r="G2922" s="144">
        <f>VLOOKUP($A2922,'2'!$X:$AB,4,FALSE)</f>
        <v>0</v>
      </c>
      <c r="H2922" s="343">
        <f>VLOOKUP($A2922,'2'!$X:$AB,5,FALSE)</f>
        <v>0</v>
      </c>
    </row>
    <row r="2923" spans="1:8" s="144" customFormat="1" ht="15">
      <c r="A2923" s="342">
        <v>2923</v>
      </c>
      <c r="B2923" s="144" t="s">
        <v>8952</v>
      </c>
      <c r="C2923" s="144" t="s">
        <v>8953</v>
      </c>
      <c r="D2923" s="144" t="s">
        <v>8954</v>
      </c>
      <c r="E2923" s="144" t="str">
        <f>VLOOKUP(A2923,'2'!$X:$AB,2,FALSE)</f>
        <v>Within a day</v>
      </c>
      <c r="F2923" s="144">
        <f>VLOOKUP($A2923,'2'!$X:$AB,3,FALSE)</f>
        <v>1</v>
      </c>
      <c r="G2923" s="144">
        <f>VLOOKUP($A2923,'2'!$X:$AB,4,FALSE)</f>
        <v>0.83</v>
      </c>
      <c r="H2923" s="343" t="str">
        <f>VLOOKUP($A2923,'2'!$X:$AB,5,FALSE)</f>
        <v>No</v>
      </c>
    </row>
    <row r="2924" spans="1:8" s="144" customFormat="1" ht="15">
      <c r="A2924" s="342">
        <v>2924</v>
      </c>
      <c r="B2924" s="144" t="s">
        <v>8955</v>
      </c>
      <c r="C2924" s="144" t="s">
        <v>8956</v>
      </c>
      <c r="D2924" s="144" t="s">
        <v>8954</v>
      </c>
      <c r="E2924" s="144" t="str">
        <f>VLOOKUP(A2924,'2'!$X:$AB,2,FALSE)</f>
        <v>Within a day</v>
      </c>
      <c r="F2924" s="144">
        <f>VLOOKUP($A2924,'2'!$X:$AB,3,FALSE)</f>
        <v>1</v>
      </c>
      <c r="G2924" s="144">
        <f>VLOOKUP($A2924,'2'!$X:$AB,4,FALSE)</f>
        <v>0.9</v>
      </c>
      <c r="H2924" s="343" t="str">
        <f>VLOOKUP($A2924,'2'!$X:$AB,5,FALSE)</f>
        <v>Yes</v>
      </c>
    </row>
    <row r="2925" spans="1:8" s="144" customFormat="1" ht="15">
      <c r="A2925" s="342">
        <v>2925</v>
      </c>
      <c r="B2925" s="144" t="s">
        <v>8957</v>
      </c>
      <c r="C2925" s="144" t="s">
        <v>8958</v>
      </c>
      <c r="D2925" s="144" t="s">
        <v>8959</v>
      </c>
      <c r="E2925" s="144" t="str">
        <f>VLOOKUP(A2925,'2'!$X:$AB,2,FALSE)</f>
        <v>Within an hour</v>
      </c>
      <c r="F2925" s="144">
        <f>VLOOKUP($A2925,'2'!$X:$AB,3,FALSE)</f>
        <v>1</v>
      </c>
      <c r="G2925" s="144">
        <f>VLOOKUP($A2925,'2'!$X:$AB,4,FALSE)</f>
        <v>1</v>
      </c>
      <c r="H2925" s="343" t="str">
        <f>VLOOKUP($A2925,'2'!$X:$AB,5,FALSE)</f>
        <v>No</v>
      </c>
    </row>
    <row r="2926" spans="1:8" s="144" customFormat="1" ht="15">
      <c r="A2926" s="342">
        <v>2926</v>
      </c>
      <c r="B2926" s="144" t="s">
        <v>8960</v>
      </c>
      <c r="C2926" s="144" t="s">
        <v>8961</v>
      </c>
      <c r="D2926" s="144" t="s">
        <v>8962</v>
      </c>
      <c r="E2926" s="144" t="str">
        <f>VLOOKUP(A2926,'2'!$X:$AB,2,FALSE)</f>
        <v>Within an hour</v>
      </c>
      <c r="F2926" s="144">
        <f>VLOOKUP($A2926,'2'!$X:$AB,3,FALSE)</f>
        <v>1</v>
      </c>
      <c r="G2926" s="144">
        <f>VLOOKUP($A2926,'2'!$X:$AB,4,FALSE)</f>
        <v>0.93</v>
      </c>
      <c r="H2926" s="343" t="str">
        <f>VLOOKUP($A2926,'2'!$X:$AB,5,FALSE)</f>
        <v>Yes</v>
      </c>
    </row>
    <row r="2927" spans="1:8" s="144" customFormat="1" ht="15">
      <c r="A2927" s="342">
        <v>2927</v>
      </c>
      <c r="B2927" s="144" t="s">
        <v>8963</v>
      </c>
      <c r="C2927" s="144" t="s">
        <v>8964</v>
      </c>
      <c r="D2927" s="144" t="s">
        <v>8965</v>
      </c>
      <c r="E2927" s="144" t="str">
        <f>VLOOKUP(A2927,'2'!$X:$AB,2,FALSE)</f>
        <v>Within a few hours</v>
      </c>
      <c r="F2927" s="144">
        <f>VLOOKUP($A2927,'2'!$X:$AB,3,FALSE)</f>
        <v>1</v>
      </c>
      <c r="G2927" s="144">
        <f>VLOOKUP($A2927,'2'!$X:$AB,4,FALSE)</f>
        <v>0.97</v>
      </c>
      <c r="H2927" s="343" t="str">
        <f>VLOOKUP($A2927,'2'!$X:$AB,5,FALSE)</f>
        <v>Yes</v>
      </c>
    </row>
    <row r="2928" spans="1:8" s="144" customFormat="1" ht="15">
      <c r="A2928" s="342">
        <v>2928</v>
      </c>
      <c r="B2928" s="144" t="s">
        <v>8966</v>
      </c>
      <c r="C2928" s="144" t="s">
        <v>8967</v>
      </c>
      <c r="D2928" s="144" t="s">
        <v>8968</v>
      </c>
      <c r="E2928" s="144" t="str">
        <f>VLOOKUP(A2928,'2'!$X:$AB,2,FALSE)</f>
        <v>Within a few hours</v>
      </c>
      <c r="F2928" s="144">
        <f>VLOOKUP($A2928,'2'!$X:$AB,3,FALSE)</f>
        <v>0.89</v>
      </c>
      <c r="G2928" s="144">
        <f>VLOOKUP($A2928,'2'!$X:$AB,4,FALSE)</f>
        <v>0.92</v>
      </c>
      <c r="H2928" s="343" t="str">
        <f>VLOOKUP($A2928,'2'!$X:$AB,5,FALSE)</f>
        <v>No</v>
      </c>
    </row>
    <row r="2929" spans="1:8" s="144" customFormat="1" ht="15">
      <c r="A2929" s="342">
        <v>2929</v>
      </c>
      <c r="B2929" s="144" t="s">
        <v>8969</v>
      </c>
      <c r="C2929" s="144" t="s">
        <v>8970</v>
      </c>
      <c r="D2929" s="144" t="s">
        <v>8971</v>
      </c>
      <c r="E2929" s="144" t="str">
        <f>VLOOKUP(A2929,'2'!$X:$AB,2,FALSE)</f>
        <v>Within an hour</v>
      </c>
      <c r="F2929" s="144">
        <f>VLOOKUP($A2929,'2'!$X:$AB,3,FALSE)</f>
        <v>1</v>
      </c>
      <c r="G2929" s="144">
        <f>VLOOKUP($A2929,'2'!$X:$AB,4,FALSE)</f>
        <v>0.96</v>
      </c>
      <c r="H2929" s="343" t="str">
        <f>VLOOKUP($A2929,'2'!$X:$AB,5,FALSE)</f>
        <v>Yes</v>
      </c>
    </row>
    <row r="2930" spans="1:8" s="144" customFormat="1" ht="15">
      <c r="A2930" s="342">
        <v>2930</v>
      </c>
      <c r="B2930" s="144" t="s">
        <v>8972</v>
      </c>
      <c r="C2930" s="144" t="s">
        <v>8973</v>
      </c>
      <c r="D2930" s="144" t="s">
        <v>8974</v>
      </c>
      <c r="E2930" s="144" t="str">
        <f>VLOOKUP(A2930,'2'!$X:$AB,2,FALSE)</f>
        <v>Within a day</v>
      </c>
      <c r="F2930" s="144">
        <f>VLOOKUP($A2930,'2'!$X:$AB,3,FALSE)</f>
        <v>0.83</v>
      </c>
      <c r="G2930" s="144">
        <f>VLOOKUP($A2930,'2'!$X:$AB,4,FALSE)</f>
        <v>0.3</v>
      </c>
      <c r="H2930" s="343" t="str">
        <f>VLOOKUP($A2930,'2'!$X:$AB,5,FALSE)</f>
        <v>Yes</v>
      </c>
    </row>
    <row r="2931" spans="1:8" s="144" customFormat="1" ht="15">
      <c r="A2931" s="342">
        <v>2931</v>
      </c>
      <c r="B2931" s="144" t="s">
        <v>8975</v>
      </c>
      <c r="C2931" s="144" t="s">
        <v>8976</v>
      </c>
      <c r="D2931" s="144" t="s">
        <v>8977</v>
      </c>
      <c r="E2931" s="144">
        <f>VLOOKUP(A2931,'2'!$X:$AB,2,FALSE)</f>
        <v>0</v>
      </c>
      <c r="F2931" s="144">
        <f>VLOOKUP($A2931,'2'!$X:$AB,3,FALSE)</f>
        <v>0</v>
      </c>
      <c r="G2931" s="144">
        <f>VLOOKUP($A2931,'2'!$X:$AB,4,FALSE)</f>
        <v>0</v>
      </c>
      <c r="H2931" s="343">
        <f>VLOOKUP($A2931,'2'!$X:$AB,5,FALSE)</f>
        <v>0</v>
      </c>
    </row>
    <row r="2932" spans="1:8" s="144" customFormat="1" ht="15">
      <c r="A2932" s="342">
        <v>2932</v>
      </c>
      <c r="B2932" s="144" t="s">
        <v>8978</v>
      </c>
      <c r="C2932" s="144" t="s">
        <v>8979</v>
      </c>
      <c r="D2932" s="144" t="s">
        <v>8977</v>
      </c>
      <c r="E2932" s="144" t="str">
        <f>VLOOKUP(A2932,'2'!$X:$AB,2,FALSE)</f>
        <v>Within an hour</v>
      </c>
      <c r="F2932" s="144">
        <f>VLOOKUP($A2932,'2'!$X:$AB,3,FALSE)</f>
        <v>1</v>
      </c>
      <c r="G2932" s="144">
        <f>VLOOKUP($A2932,'2'!$X:$AB,4,FALSE)</f>
        <v>0.94</v>
      </c>
      <c r="H2932" s="343" t="str">
        <f>VLOOKUP($A2932,'2'!$X:$AB,5,FALSE)</f>
        <v>Yes</v>
      </c>
    </row>
    <row r="2933" spans="1:8" s="144" customFormat="1" ht="15">
      <c r="A2933" s="342">
        <v>2933</v>
      </c>
      <c r="B2933" s="144" t="s">
        <v>8980</v>
      </c>
      <c r="C2933" s="144" t="s">
        <v>8981</v>
      </c>
      <c r="D2933" s="144" t="s">
        <v>8977</v>
      </c>
      <c r="E2933" s="144">
        <f>VLOOKUP(A2933,'2'!$X:$AB,2,FALSE)</f>
        <v>0</v>
      </c>
      <c r="F2933" s="144">
        <f>VLOOKUP($A2933,'2'!$X:$AB,3,FALSE)</f>
        <v>0</v>
      </c>
      <c r="G2933" s="144">
        <f>VLOOKUP($A2933,'2'!$X:$AB,4,FALSE)</f>
        <v>0</v>
      </c>
      <c r="H2933" s="343">
        <f>VLOOKUP($A2933,'2'!$X:$AB,5,FALSE)</f>
        <v>0</v>
      </c>
    </row>
    <row r="2934" spans="1:8" s="144" customFormat="1" ht="15">
      <c r="A2934" s="342">
        <v>2934</v>
      </c>
      <c r="B2934" s="144" t="s">
        <v>8982</v>
      </c>
      <c r="C2934" s="144" t="s">
        <v>8983</v>
      </c>
      <c r="D2934" s="144" t="s">
        <v>8984</v>
      </c>
      <c r="E2934" s="144" t="str">
        <f>VLOOKUP(A2934,'2'!$X:$AB,2,FALSE)</f>
        <v>Within an hour</v>
      </c>
      <c r="F2934" s="144">
        <f>VLOOKUP($A2934,'2'!$X:$AB,3,FALSE)</f>
        <v>1</v>
      </c>
      <c r="G2934" s="144">
        <f>VLOOKUP($A2934,'2'!$X:$AB,4,FALSE)</f>
        <v>0.8</v>
      </c>
      <c r="H2934" s="343" t="str">
        <f>VLOOKUP($A2934,'2'!$X:$AB,5,FALSE)</f>
        <v>No</v>
      </c>
    </row>
    <row r="2935" spans="1:8" s="144" customFormat="1" ht="15">
      <c r="A2935" s="342">
        <v>2935</v>
      </c>
      <c r="B2935" s="144" t="s">
        <v>8985</v>
      </c>
      <c r="C2935" s="144" t="s">
        <v>8986</v>
      </c>
      <c r="D2935" s="144" t="s">
        <v>8984</v>
      </c>
      <c r="E2935" s="144" t="str">
        <f>VLOOKUP(A2935,'2'!$X:$AB,2,FALSE)</f>
        <v>Within an hour</v>
      </c>
      <c r="F2935" s="144">
        <f>VLOOKUP($A2935,'2'!$X:$AB,3,FALSE)</f>
        <v>1</v>
      </c>
      <c r="G2935" s="144">
        <f>VLOOKUP($A2935,'2'!$X:$AB,4,FALSE)</f>
        <v>0.92</v>
      </c>
      <c r="H2935" s="343" t="str">
        <f>VLOOKUP($A2935,'2'!$X:$AB,5,FALSE)</f>
        <v>No</v>
      </c>
    </row>
    <row r="2936" spans="1:8" s="144" customFormat="1" ht="15">
      <c r="A2936" s="342">
        <v>2936</v>
      </c>
      <c r="B2936" s="144" t="s">
        <v>8987</v>
      </c>
      <c r="C2936" s="144" t="s">
        <v>8988</v>
      </c>
      <c r="D2936" s="144" t="s">
        <v>8989</v>
      </c>
      <c r="E2936" s="144" t="str">
        <f>VLOOKUP(A2936,'2'!$X:$AB,2,FALSE)</f>
        <v>Within a day</v>
      </c>
      <c r="F2936" s="144">
        <f>VLOOKUP($A2936,'2'!$X:$AB,3,FALSE)</f>
        <v>1</v>
      </c>
      <c r="G2936" s="144">
        <f>VLOOKUP($A2936,'2'!$X:$AB,4,FALSE)</f>
        <v>1</v>
      </c>
      <c r="H2936" s="343" t="str">
        <f>VLOOKUP($A2936,'2'!$X:$AB,5,FALSE)</f>
        <v>Yes</v>
      </c>
    </row>
    <row r="2937" spans="1:8" s="144" customFormat="1" ht="15">
      <c r="A2937" s="342">
        <v>2937</v>
      </c>
      <c r="B2937" s="144" t="s">
        <v>8990</v>
      </c>
      <c r="C2937" s="144" t="s">
        <v>8991</v>
      </c>
      <c r="D2937" s="144" t="s">
        <v>8992</v>
      </c>
      <c r="E2937" s="144">
        <f>VLOOKUP(A2937,'2'!$X:$AB,2,FALSE)</f>
        <v>0</v>
      </c>
      <c r="F2937" s="144">
        <f>VLOOKUP($A2937,'2'!$X:$AB,3,FALSE)</f>
        <v>0</v>
      </c>
      <c r="G2937" s="144">
        <f>VLOOKUP($A2937,'2'!$X:$AB,4,FALSE)</f>
        <v>0</v>
      </c>
      <c r="H2937" s="343">
        <f>VLOOKUP($A2937,'2'!$X:$AB,5,FALSE)</f>
        <v>0</v>
      </c>
    </row>
    <row r="2938" spans="1:8" s="144" customFormat="1" ht="15">
      <c r="A2938" s="342">
        <v>2938</v>
      </c>
      <c r="B2938" s="144" t="s">
        <v>8993</v>
      </c>
      <c r="C2938" s="144" t="s">
        <v>8994</v>
      </c>
      <c r="D2938" s="144" t="s">
        <v>8995</v>
      </c>
      <c r="E2938" s="144">
        <f>VLOOKUP(A2938,'2'!$X:$AB,2,FALSE)</f>
        <v>0</v>
      </c>
      <c r="F2938" s="144">
        <f>VLOOKUP($A2938,'2'!$X:$AB,3,FALSE)</f>
        <v>0</v>
      </c>
      <c r="G2938" s="144">
        <f>VLOOKUP($A2938,'2'!$X:$AB,4,FALSE)</f>
        <v>0</v>
      </c>
      <c r="H2938" s="343">
        <f>VLOOKUP($A2938,'2'!$X:$AB,5,FALSE)</f>
        <v>0</v>
      </c>
    </row>
    <row r="2939" spans="1:8" s="144" customFormat="1" ht="15">
      <c r="A2939" s="342">
        <v>2939</v>
      </c>
      <c r="B2939" s="144" t="s">
        <v>8996</v>
      </c>
      <c r="C2939" s="144" t="s">
        <v>8997</v>
      </c>
      <c r="D2939" s="144" t="s">
        <v>8995</v>
      </c>
      <c r="E2939" s="144" t="str">
        <f>VLOOKUP(A2939,'2'!$X:$AB,2,FALSE)</f>
        <v>Within an hour</v>
      </c>
      <c r="F2939" s="144">
        <f>VLOOKUP($A2939,'2'!$X:$AB,3,FALSE)</f>
        <v>1</v>
      </c>
      <c r="G2939" s="144">
        <f>VLOOKUP($A2939,'2'!$X:$AB,4,FALSE)</f>
        <v>0.98</v>
      </c>
      <c r="H2939" s="343" t="str">
        <f>VLOOKUP($A2939,'2'!$X:$AB,5,FALSE)</f>
        <v>Yes</v>
      </c>
    </row>
    <row r="2940" spans="1:8" s="144" customFormat="1" ht="15">
      <c r="A2940" s="342">
        <v>2940</v>
      </c>
      <c r="B2940" s="144" t="s">
        <v>8998</v>
      </c>
      <c r="C2940" s="144" t="s">
        <v>8999</v>
      </c>
      <c r="D2940" s="144" t="s">
        <v>9000</v>
      </c>
      <c r="E2940" s="144">
        <f>VLOOKUP(A2940,'2'!$X:$AB,2,FALSE)</f>
        <v>0</v>
      </c>
      <c r="F2940" s="144">
        <f>VLOOKUP($A2940,'2'!$X:$AB,3,FALSE)</f>
        <v>0</v>
      </c>
      <c r="G2940" s="144">
        <f>VLOOKUP($A2940,'2'!$X:$AB,4,FALSE)</f>
        <v>0</v>
      </c>
      <c r="H2940" s="343">
        <f>VLOOKUP($A2940,'2'!$X:$AB,5,FALSE)</f>
        <v>0</v>
      </c>
    </row>
    <row r="2941" spans="1:8" s="144" customFormat="1" ht="15">
      <c r="A2941" s="342">
        <v>2941</v>
      </c>
      <c r="B2941" s="144" t="s">
        <v>9001</v>
      </c>
      <c r="C2941" s="144" t="s">
        <v>9002</v>
      </c>
      <c r="D2941" s="144" t="s">
        <v>9003</v>
      </c>
      <c r="E2941" s="144" t="str">
        <f>VLOOKUP(A2941,'2'!$X:$AB,2,FALSE)</f>
        <v>A few days or more</v>
      </c>
      <c r="F2941" s="144">
        <f>VLOOKUP($A2941,'2'!$X:$AB,3,FALSE)</f>
        <v>0</v>
      </c>
      <c r="G2941" s="144">
        <f>VLOOKUP($A2941,'2'!$X:$AB,4,FALSE)</f>
        <v>0.67</v>
      </c>
      <c r="H2941" s="343" t="str">
        <f>VLOOKUP($A2941,'2'!$X:$AB,5,FALSE)</f>
        <v>No</v>
      </c>
    </row>
    <row r="2942" spans="1:8" s="144" customFormat="1" ht="15">
      <c r="A2942" s="342">
        <v>2942</v>
      </c>
      <c r="B2942" s="144" t="s">
        <v>9004</v>
      </c>
      <c r="C2942" s="144" t="s">
        <v>9005</v>
      </c>
      <c r="D2942" s="144" t="s">
        <v>9006</v>
      </c>
      <c r="E2942" s="144">
        <f>VLOOKUP(A2942,'2'!$X:$AB,2,FALSE)</f>
        <v>0</v>
      </c>
      <c r="F2942" s="144">
        <f>VLOOKUP($A2942,'2'!$X:$AB,3,FALSE)</f>
        <v>0</v>
      </c>
      <c r="G2942" s="144">
        <f>VLOOKUP($A2942,'2'!$X:$AB,4,FALSE)</f>
        <v>0</v>
      </c>
      <c r="H2942" s="343">
        <f>VLOOKUP($A2942,'2'!$X:$AB,5,FALSE)</f>
        <v>0</v>
      </c>
    </row>
    <row r="2943" spans="1:8" s="144" customFormat="1" ht="15">
      <c r="A2943" s="342">
        <v>2943</v>
      </c>
      <c r="B2943" s="144" t="s">
        <v>9007</v>
      </c>
      <c r="C2943" s="144" t="s">
        <v>9008</v>
      </c>
      <c r="D2943" s="144" t="s">
        <v>9006</v>
      </c>
      <c r="E2943" s="144" t="str">
        <f>VLOOKUP(A2943,'2'!$X:$AB,2,FALSE)</f>
        <v>Within an hour</v>
      </c>
      <c r="F2943" s="144">
        <f>VLOOKUP($A2943,'2'!$X:$AB,3,FALSE)</f>
        <v>1</v>
      </c>
      <c r="G2943" s="144">
        <f>VLOOKUP($A2943,'2'!$X:$AB,4,FALSE)</f>
        <v>0.96</v>
      </c>
      <c r="H2943" s="343" t="str">
        <f>VLOOKUP($A2943,'2'!$X:$AB,5,FALSE)</f>
        <v>Yes</v>
      </c>
    </row>
    <row r="2944" spans="1:8" s="144" customFormat="1" ht="15">
      <c r="A2944" s="342">
        <v>2944</v>
      </c>
      <c r="B2944" s="144" t="s">
        <v>9009</v>
      </c>
      <c r="C2944" s="144" t="s">
        <v>9010</v>
      </c>
      <c r="D2944" s="144" t="s">
        <v>9011</v>
      </c>
      <c r="E2944" s="144" t="str">
        <f>VLOOKUP(A2944,'2'!$X:$AB,2,FALSE)</f>
        <v>Within an hour</v>
      </c>
      <c r="F2944" s="144">
        <f>VLOOKUP($A2944,'2'!$X:$AB,3,FALSE)</f>
        <v>0.9</v>
      </c>
      <c r="G2944" s="144">
        <f>VLOOKUP($A2944,'2'!$X:$AB,4,FALSE)</f>
        <v>1</v>
      </c>
      <c r="H2944" s="343" t="str">
        <f>VLOOKUP($A2944,'2'!$X:$AB,5,FALSE)</f>
        <v>No</v>
      </c>
    </row>
    <row r="2945" spans="1:8" s="144" customFormat="1" ht="15">
      <c r="A2945" s="342">
        <v>2945</v>
      </c>
      <c r="B2945" s="144" t="s">
        <v>9012</v>
      </c>
      <c r="C2945" s="144" t="s">
        <v>9013</v>
      </c>
      <c r="D2945" s="144" t="s">
        <v>9014</v>
      </c>
      <c r="E2945" s="144">
        <f>VLOOKUP(A2945,'2'!$X:$AB,2,FALSE)</f>
        <v>0</v>
      </c>
      <c r="F2945" s="144">
        <f>VLOOKUP($A2945,'2'!$X:$AB,3,FALSE)</f>
        <v>0</v>
      </c>
      <c r="G2945" s="144">
        <f>VLOOKUP($A2945,'2'!$X:$AB,4,FALSE)</f>
        <v>0</v>
      </c>
      <c r="H2945" s="343">
        <f>VLOOKUP($A2945,'2'!$X:$AB,5,FALSE)</f>
        <v>0</v>
      </c>
    </row>
    <row r="2946" spans="1:8" s="144" customFormat="1" ht="15">
      <c r="A2946" s="342">
        <v>2946</v>
      </c>
      <c r="B2946" s="144" t="s">
        <v>9015</v>
      </c>
      <c r="C2946" s="144" t="s">
        <v>9016</v>
      </c>
      <c r="D2946" s="144" t="s">
        <v>9017</v>
      </c>
      <c r="E2946" s="144" t="str">
        <f>VLOOKUP(A2946,'2'!$X:$AB,2,FALSE)</f>
        <v>Within a few hours</v>
      </c>
      <c r="F2946" s="144">
        <f>VLOOKUP($A2946,'2'!$X:$AB,3,FALSE)</f>
        <v>1</v>
      </c>
      <c r="G2946" s="144">
        <f>VLOOKUP($A2946,'2'!$X:$AB,4,FALSE)</f>
        <v>0.5</v>
      </c>
      <c r="H2946" s="343" t="str">
        <f>VLOOKUP($A2946,'2'!$X:$AB,5,FALSE)</f>
        <v>No</v>
      </c>
    </row>
    <row r="2947" spans="1:8" s="144" customFormat="1" ht="15">
      <c r="A2947" s="342">
        <v>2947</v>
      </c>
      <c r="B2947" s="144" t="s">
        <v>9018</v>
      </c>
      <c r="C2947" s="144" t="s">
        <v>9019</v>
      </c>
      <c r="D2947" s="144" t="s">
        <v>9017</v>
      </c>
      <c r="E2947" s="144" t="str">
        <f>VLOOKUP(A2947,'2'!$X:$AB,2,FALSE)</f>
        <v>Within a few hours</v>
      </c>
      <c r="F2947" s="144">
        <f>VLOOKUP($A2947,'2'!$X:$AB,3,FALSE)</f>
        <v>1</v>
      </c>
      <c r="G2947" s="144">
        <f>VLOOKUP($A2947,'2'!$X:$AB,4,FALSE)</f>
        <v>0.97</v>
      </c>
      <c r="H2947" s="343" t="str">
        <f>VLOOKUP($A2947,'2'!$X:$AB,5,FALSE)</f>
        <v>No</v>
      </c>
    </row>
    <row r="2948" spans="1:8" s="144" customFormat="1" ht="15">
      <c r="A2948" s="342">
        <v>2948</v>
      </c>
      <c r="B2948" s="144" t="s">
        <v>9020</v>
      </c>
      <c r="C2948" s="144" t="s">
        <v>9021</v>
      </c>
      <c r="D2948" s="144" t="s">
        <v>9022</v>
      </c>
      <c r="E2948" s="144" t="str">
        <f>VLOOKUP(A2948,'2'!$X:$AB,2,FALSE)</f>
        <v>Within an hour</v>
      </c>
      <c r="F2948" s="144">
        <f>VLOOKUP($A2948,'2'!$X:$AB,3,FALSE)</f>
        <v>1</v>
      </c>
      <c r="G2948" s="144">
        <f>VLOOKUP($A2948,'2'!$X:$AB,4,FALSE)</f>
        <v>1</v>
      </c>
      <c r="H2948" s="343" t="str">
        <f>VLOOKUP($A2948,'2'!$X:$AB,5,FALSE)</f>
        <v>Yes</v>
      </c>
    </row>
    <row r="2949" spans="1:8" s="144" customFormat="1" ht="15">
      <c r="A2949" s="342">
        <v>2949</v>
      </c>
      <c r="B2949" s="144" t="s">
        <v>9023</v>
      </c>
      <c r="C2949" s="144" t="s">
        <v>9024</v>
      </c>
      <c r="D2949" s="144" t="s">
        <v>9025</v>
      </c>
      <c r="E2949" s="144">
        <f>VLOOKUP(A2949,'2'!$X:$AB,2,FALSE)</f>
        <v>0</v>
      </c>
      <c r="F2949" s="144">
        <f>VLOOKUP($A2949,'2'!$X:$AB,3,FALSE)</f>
        <v>0</v>
      </c>
      <c r="G2949" s="144">
        <f>VLOOKUP($A2949,'2'!$X:$AB,4,FALSE)</f>
        <v>0</v>
      </c>
      <c r="H2949" s="343">
        <f>VLOOKUP($A2949,'2'!$X:$AB,5,FALSE)</f>
        <v>0</v>
      </c>
    </row>
    <row r="2950" spans="1:8" s="144" customFormat="1" ht="15">
      <c r="A2950" s="342">
        <v>2950</v>
      </c>
      <c r="B2950" s="144" t="s">
        <v>9026</v>
      </c>
      <c r="C2950" s="144" t="s">
        <v>9027</v>
      </c>
      <c r="D2950" s="144" t="s">
        <v>9025</v>
      </c>
      <c r="E2950" s="144" t="str">
        <f>VLOOKUP(A2950,'2'!$X:$AB,2,FALSE)</f>
        <v>Within an hour</v>
      </c>
      <c r="F2950" s="144">
        <f>VLOOKUP($A2950,'2'!$X:$AB,3,FALSE)</f>
        <v>1</v>
      </c>
      <c r="G2950" s="144">
        <f>VLOOKUP($A2950,'2'!$X:$AB,4,FALSE)</f>
        <v>0.64</v>
      </c>
      <c r="H2950" s="343" t="str">
        <f>VLOOKUP($A2950,'2'!$X:$AB,5,FALSE)</f>
        <v>Yes</v>
      </c>
    </row>
    <row r="2951" spans="1:8" s="144" customFormat="1" ht="15">
      <c r="A2951" s="342">
        <v>2951</v>
      </c>
      <c r="B2951" s="144" t="s">
        <v>9028</v>
      </c>
      <c r="C2951" s="144" t="s">
        <v>9029</v>
      </c>
      <c r="D2951" s="144" t="s">
        <v>9030</v>
      </c>
      <c r="E2951" s="144">
        <f>VLOOKUP(A2951,'2'!$X:$AB,2,FALSE)</f>
        <v>0</v>
      </c>
      <c r="F2951" s="144">
        <f>VLOOKUP($A2951,'2'!$X:$AB,3,FALSE)</f>
        <v>0</v>
      </c>
      <c r="G2951" s="144">
        <f>VLOOKUP($A2951,'2'!$X:$AB,4,FALSE)</f>
        <v>0</v>
      </c>
      <c r="H2951" s="343">
        <f>VLOOKUP($A2951,'2'!$X:$AB,5,FALSE)</f>
        <v>0</v>
      </c>
    </row>
    <row r="2952" spans="1:8" s="144" customFormat="1" ht="15">
      <c r="A2952" s="342">
        <v>2952</v>
      </c>
      <c r="B2952" s="144" t="s">
        <v>9031</v>
      </c>
      <c r="C2952" s="144" t="s">
        <v>9032</v>
      </c>
      <c r="D2952" s="144" t="s">
        <v>9030</v>
      </c>
      <c r="E2952" s="144" t="str">
        <f>VLOOKUP(A2952,'2'!$X:$AB,2,FALSE)</f>
        <v>Within an hour</v>
      </c>
      <c r="F2952" s="144">
        <f>VLOOKUP($A2952,'2'!$X:$AB,3,FALSE)</f>
        <v>1</v>
      </c>
      <c r="G2952" s="144">
        <f>VLOOKUP($A2952,'2'!$X:$AB,4,FALSE)</f>
        <v>1</v>
      </c>
      <c r="H2952" s="343" t="str">
        <f>VLOOKUP($A2952,'2'!$X:$AB,5,FALSE)</f>
        <v>Yes</v>
      </c>
    </row>
    <row r="2953" spans="1:8" s="144" customFormat="1" ht="15">
      <c r="A2953" s="342">
        <v>2953</v>
      </c>
      <c r="B2953" s="144" t="s">
        <v>9033</v>
      </c>
      <c r="C2953" s="144" t="s">
        <v>9034</v>
      </c>
      <c r="D2953" s="144" t="s">
        <v>9035</v>
      </c>
      <c r="E2953" s="144" t="str">
        <f>VLOOKUP(A2953,'2'!$X:$AB,2,FALSE)</f>
        <v>A few days or more</v>
      </c>
      <c r="F2953" s="144">
        <f>VLOOKUP($A2953,'2'!$X:$AB,3,FALSE)</f>
        <v>0.4</v>
      </c>
      <c r="G2953" s="144">
        <f>VLOOKUP($A2953,'2'!$X:$AB,4,FALSE)</f>
        <v>0.97</v>
      </c>
      <c r="H2953" s="343" t="str">
        <f>VLOOKUP($A2953,'2'!$X:$AB,5,FALSE)</f>
        <v>Yes</v>
      </c>
    </row>
    <row r="2954" spans="1:8" s="144" customFormat="1" ht="15">
      <c r="A2954" s="342">
        <v>2954</v>
      </c>
      <c r="B2954" s="144" t="s">
        <v>9036</v>
      </c>
      <c r="C2954" s="144" t="s">
        <v>9037</v>
      </c>
      <c r="D2954" s="144" t="s">
        <v>9038</v>
      </c>
      <c r="E2954" s="144">
        <f>VLOOKUP(A2954,'2'!$X:$AB,2,FALSE)</f>
        <v>0</v>
      </c>
      <c r="F2954" s="144">
        <f>VLOOKUP($A2954,'2'!$X:$AB,3,FALSE)</f>
        <v>0</v>
      </c>
      <c r="G2954" s="144">
        <f>VLOOKUP($A2954,'2'!$X:$AB,4,FALSE)</f>
        <v>0</v>
      </c>
      <c r="H2954" s="343">
        <f>VLOOKUP($A2954,'2'!$X:$AB,5,FALSE)</f>
        <v>0</v>
      </c>
    </row>
    <row r="2955" spans="1:8" s="144" customFormat="1" ht="15">
      <c r="A2955" s="342">
        <v>2955</v>
      </c>
      <c r="B2955" s="144" t="s">
        <v>9039</v>
      </c>
      <c r="C2955" s="144" t="s">
        <v>9040</v>
      </c>
      <c r="D2955" s="144" t="s">
        <v>9041</v>
      </c>
      <c r="E2955" s="144" t="str">
        <f>VLOOKUP(A2955,'2'!$X:$AB,2,FALSE)</f>
        <v>Within an hour</v>
      </c>
      <c r="F2955" s="144">
        <f>VLOOKUP($A2955,'2'!$X:$AB,3,FALSE)</f>
        <v>1</v>
      </c>
      <c r="G2955" s="144">
        <f>VLOOKUP($A2955,'2'!$X:$AB,4,FALSE)</f>
        <v>0.96</v>
      </c>
      <c r="H2955" s="343" t="str">
        <f>VLOOKUP($A2955,'2'!$X:$AB,5,FALSE)</f>
        <v>Yes</v>
      </c>
    </row>
    <row r="2956" spans="1:8" s="144" customFormat="1" ht="15">
      <c r="A2956" s="342">
        <v>2956</v>
      </c>
      <c r="B2956" s="144" t="s">
        <v>9042</v>
      </c>
      <c r="C2956" s="144" t="s">
        <v>9043</v>
      </c>
      <c r="D2956" s="144" t="s">
        <v>9041</v>
      </c>
      <c r="E2956" s="144" t="str">
        <f>VLOOKUP(A2956,'2'!$X:$AB,2,FALSE)</f>
        <v>Within an hour</v>
      </c>
      <c r="F2956" s="144">
        <f>VLOOKUP($A2956,'2'!$X:$AB,3,FALSE)</f>
        <v>1</v>
      </c>
      <c r="G2956" s="144">
        <f>VLOOKUP($A2956,'2'!$X:$AB,4,FALSE)</f>
        <v>1</v>
      </c>
      <c r="H2956" s="343" t="str">
        <f>VLOOKUP($A2956,'2'!$X:$AB,5,FALSE)</f>
        <v>No</v>
      </c>
    </row>
    <row r="2957" spans="1:8" s="144" customFormat="1" ht="15">
      <c r="A2957" s="342">
        <v>2957</v>
      </c>
      <c r="B2957" s="144" t="s">
        <v>9044</v>
      </c>
      <c r="C2957" s="144" t="s">
        <v>9045</v>
      </c>
      <c r="D2957" s="144" t="s">
        <v>9041</v>
      </c>
      <c r="E2957" s="144" t="str">
        <f>VLOOKUP(A2957,'2'!$X:$AB,2,FALSE)</f>
        <v>A few days or more</v>
      </c>
      <c r="F2957" s="144">
        <f>VLOOKUP($A2957,'2'!$X:$AB,3,FALSE)</f>
        <v>0.33</v>
      </c>
      <c r="G2957" s="144">
        <f>VLOOKUP($A2957,'2'!$X:$AB,4,FALSE)</f>
        <v>0.23</v>
      </c>
      <c r="H2957" s="343" t="str">
        <f>VLOOKUP($A2957,'2'!$X:$AB,5,FALSE)</f>
        <v>No</v>
      </c>
    </row>
    <row r="2958" spans="1:8" s="144" customFormat="1" ht="15">
      <c r="A2958" s="342">
        <v>2958</v>
      </c>
      <c r="B2958" s="144" t="s">
        <v>9046</v>
      </c>
      <c r="C2958" s="144" t="s">
        <v>9047</v>
      </c>
      <c r="D2958" s="144" t="s">
        <v>9048</v>
      </c>
      <c r="E2958" s="144" t="str">
        <f>VLOOKUP(A2958,'2'!$X:$AB,2,FALSE)</f>
        <v>Within an hour</v>
      </c>
      <c r="F2958" s="144">
        <f>VLOOKUP($A2958,'2'!$X:$AB,3,FALSE)</f>
        <v>1</v>
      </c>
      <c r="G2958" s="144">
        <f>VLOOKUP($A2958,'2'!$X:$AB,4,FALSE)</f>
        <v>0.98</v>
      </c>
      <c r="H2958" s="343" t="str">
        <f>VLOOKUP($A2958,'2'!$X:$AB,5,FALSE)</f>
        <v>Yes</v>
      </c>
    </row>
    <row r="2959" spans="1:8" s="144" customFormat="1" ht="15">
      <c r="A2959" s="342">
        <v>2959</v>
      </c>
      <c r="B2959" s="144" t="s">
        <v>9049</v>
      </c>
      <c r="C2959" s="144" t="s">
        <v>9050</v>
      </c>
      <c r="D2959" s="144" t="s">
        <v>9048</v>
      </c>
      <c r="E2959" s="144" t="str">
        <f>VLOOKUP(A2959,'2'!$X:$AB,2,FALSE)</f>
        <v>Within a day</v>
      </c>
      <c r="F2959" s="144">
        <f>VLOOKUP($A2959,'2'!$X:$AB,3,FALSE)</f>
        <v>1</v>
      </c>
      <c r="G2959" s="144">
        <f>VLOOKUP($A2959,'2'!$X:$AB,4,FALSE)</f>
        <v>0.94</v>
      </c>
      <c r="H2959" s="343" t="str">
        <f>VLOOKUP($A2959,'2'!$X:$AB,5,FALSE)</f>
        <v>Yes</v>
      </c>
    </row>
    <row r="2960" spans="1:8" s="144" customFormat="1" ht="15">
      <c r="A2960" s="342">
        <v>2960</v>
      </c>
      <c r="B2960" s="144" t="s">
        <v>9051</v>
      </c>
      <c r="C2960" s="144" t="s">
        <v>9052</v>
      </c>
      <c r="D2960" s="144" t="s">
        <v>9048</v>
      </c>
      <c r="E2960" s="144">
        <f>VLOOKUP(A2960,'2'!$X:$AB,2,FALSE)</f>
        <v>0</v>
      </c>
      <c r="F2960" s="144">
        <f>VLOOKUP($A2960,'2'!$X:$AB,3,FALSE)</f>
        <v>0</v>
      </c>
      <c r="G2960" s="144">
        <f>VLOOKUP($A2960,'2'!$X:$AB,4,FALSE)</f>
        <v>0</v>
      </c>
      <c r="H2960" s="343">
        <f>VLOOKUP($A2960,'2'!$X:$AB,5,FALSE)</f>
        <v>0</v>
      </c>
    </row>
    <row r="2961" spans="1:8" s="144" customFormat="1" ht="15">
      <c r="A2961" s="342">
        <v>2961</v>
      </c>
      <c r="B2961" s="144" t="s">
        <v>9053</v>
      </c>
      <c r="C2961" s="144" t="s">
        <v>9054</v>
      </c>
      <c r="D2961" s="144" t="s">
        <v>9055</v>
      </c>
      <c r="E2961" s="144" t="str">
        <f>VLOOKUP(A2961,'2'!$X:$AB,2,FALSE)</f>
        <v>Within a day</v>
      </c>
      <c r="F2961" s="144">
        <f>VLOOKUP($A2961,'2'!$X:$AB,3,FALSE)</f>
        <v>0.8</v>
      </c>
      <c r="G2961" s="144">
        <f>VLOOKUP($A2961,'2'!$X:$AB,4,FALSE)</f>
        <v>0.87</v>
      </c>
      <c r="H2961" s="343" t="str">
        <f>VLOOKUP($A2961,'2'!$X:$AB,5,FALSE)</f>
        <v>Yes</v>
      </c>
    </row>
    <row r="2962" spans="1:8" s="144" customFormat="1" ht="15">
      <c r="A2962" s="342">
        <v>2962</v>
      </c>
      <c r="B2962" s="144" t="s">
        <v>9056</v>
      </c>
      <c r="C2962" s="144" t="s">
        <v>9057</v>
      </c>
      <c r="D2962" s="144" t="s">
        <v>9058</v>
      </c>
      <c r="E2962" s="144" t="str">
        <f>VLOOKUP(A2962,'2'!$X:$AB,2,FALSE)</f>
        <v>Within a few hours</v>
      </c>
      <c r="F2962" s="144">
        <f>VLOOKUP($A2962,'2'!$X:$AB,3,FALSE)</f>
        <v>1</v>
      </c>
      <c r="G2962" s="144">
        <f>VLOOKUP($A2962,'2'!$X:$AB,4,FALSE)</f>
        <v>0.87</v>
      </c>
      <c r="H2962" s="343" t="str">
        <f>VLOOKUP($A2962,'2'!$X:$AB,5,FALSE)</f>
        <v>No</v>
      </c>
    </row>
    <row r="2963" spans="1:8" s="144" customFormat="1" ht="15">
      <c r="A2963" s="342">
        <v>2963</v>
      </c>
      <c r="B2963" s="144" t="s">
        <v>9059</v>
      </c>
      <c r="C2963" s="144" t="s">
        <v>9060</v>
      </c>
      <c r="D2963" s="144" t="s">
        <v>9061</v>
      </c>
      <c r="E2963" s="144" t="str">
        <f>VLOOKUP(A2963,'2'!$X:$AB,2,FALSE)</f>
        <v>A few days or more</v>
      </c>
      <c r="F2963" s="144">
        <f>VLOOKUP($A2963,'2'!$X:$AB,3,FALSE)</f>
        <v>0</v>
      </c>
      <c r="G2963" s="144">
        <f>VLOOKUP($A2963,'2'!$X:$AB,4,FALSE)</f>
        <v>0.82</v>
      </c>
      <c r="H2963" s="343" t="str">
        <f>VLOOKUP($A2963,'2'!$X:$AB,5,FALSE)</f>
        <v>No</v>
      </c>
    </row>
    <row r="2964" spans="1:8" s="144" customFormat="1" ht="15">
      <c r="A2964" s="342">
        <v>2964</v>
      </c>
      <c r="B2964" s="144" t="s">
        <v>9062</v>
      </c>
      <c r="C2964" s="144" t="s">
        <v>9063</v>
      </c>
      <c r="D2964" s="144" t="s">
        <v>9064</v>
      </c>
      <c r="E2964" s="144" t="str">
        <f>VLOOKUP(A2964,'2'!$X:$AB,2,FALSE)</f>
        <v>Within an hour</v>
      </c>
      <c r="F2964" s="144">
        <f>VLOOKUP($A2964,'2'!$X:$AB,3,FALSE)</f>
        <v>1</v>
      </c>
      <c r="G2964" s="144">
        <f>VLOOKUP($A2964,'2'!$X:$AB,4,FALSE)</f>
        <v>1</v>
      </c>
      <c r="H2964" s="343" t="str">
        <f>VLOOKUP($A2964,'2'!$X:$AB,5,FALSE)</f>
        <v>Yes</v>
      </c>
    </row>
    <row r="2965" spans="1:8" s="144" customFormat="1" ht="15">
      <c r="A2965" s="342">
        <v>2965</v>
      </c>
      <c r="B2965" s="144" t="s">
        <v>9065</v>
      </c>
      <c r="C2965" s="144" t="s">
        <v>9066</v>
      </c>
      <c r="D2965" s="144" t="s">
        <v>9064</v>
      </c>
      <c r="E2965" s="144">
        <f>VLOOKUP(A2965,'2'!$X:$AB,2,FALSE)</f>
        <v>0</v>
      </c>
      <c r="F2965" s="144">
        <f>VLOOKUP($A2965,'2'!$X:$AB,3,FALSE)</f>
        <v>0</v>
      </c>
      <c r="G2965" s="144">
        <f>VLOOKUP($A2965,'2'!$X:$AB,4,FALSE)</f>
        <v>0</v>
      </c>
      <c r="H2965" s="343">
        <f>VLOOKUP($A2965,'2'!$X:$AB,5,FALSE)</f>
        <v>0</v>
      </c>
    </row>
    <row r="2966" spans="1:8" s="144" customFormat="1" ht="15">
      <c r="A2966" s="342">
        <v>2966</v>
      </c>
      <c r="B2966" s="144" t="s">
        <v>9067</v>
      </c>
      <c r="C2966" s="144" t="s">
        <v>9068</v>
      </c>
      <c r="D2966" s="144" t="s">
        <v>9064</v>
      </c>
      <c r="E2966" s="144">
        <f>VLOOKUP(A2966,'2'!$X:$AB,2,FALSE)</f>
        <v>0</v>
      </c>
      <c r="F2966" s="144">
        <f>VLOOKUP($A2966,'2'!$X:$AB,3,FALSE)</f>
        <v>0</v>
      </c>
      <c r="G2966" s="144">
        <f>VLOOKUP($A2966,'2'!$X:$AB,4,FALSE)</f>
        <v>0</v>
      </c>
      <c r="H2966" s="343">
        <f>VLOOKUP($A2966,'2'!$X:$AB,5,FALSE)</f>
        <v>0</v>
      </c>
    </row>
    <row r="2967" spans="1:8" s="144" customFormat="1" ht="15">
      <c r="A2967" s="342">
        <v>2967</v>
      </c>
      <c r="B2967" s="144" t="s">
        <v>9069</v>
      </c>
      <c r="C2967" s="144" t="s">
        <v>9070</v>
      </c>
      <c r="D2967" s="144" t="s">
        <v>9071</v>
      </c>
      <c r="E2967" s="144">
        <f>VLOOKUP(A2967,'2'!$X:$AB,2,FALSE)</f>
        <v>0</v>
      </c>
      <c r="F2967" s="144">
        <f>VLOOKUP($A2967,'2'!$X:$AB,3,FALSE)</f>
        <v>0</v>
      </c>
      <c r="G2967" s="144">
        <f>VLOOKUP($A2967,'2'!$X:$AB,4,FALSE)</f>
        <v>0</v>
      </c>
      <c r="H2967" s="343">
        <f>VLOOKUP($A2967,'2'!$X:$AB,5,FALSE)</f>
        <v>0</v>
      </c>
    </row>
    <row r="2968" spans="1:8" s="144" customFormat="1" ht="15">
      <c r="A2968" s="342">
        <v>2968</v>
      </c>
      <c r="B2968" s="144" t="s">
        <v>9072</v>
      </c>
      <c r="C2968" s="144" t="s">
        <v>9073</v>
      </c>
      <c r="D2968" s="144" t="s">
        <v>9071</v>
      </c>
      <c r="E2968" s="144" t="str">
        <f>VLOOKUP(A2968,'2'!$X:$AB,2,FALSE)</f>
        <v>Within a few hours</v>
      </c>
      <c r="F2968" s="144">
        <f>VLOOKUP($A2968,'2'!$X:$AB,3,FALSE)</f>
        <v>0.8</v>
      </c>
      <c r="G2968" s="144">
        <f>VLOOKUP($A2968,'2'!$X:$AB,4,FALSE)</f>
        <v>0.67</v>
      </c>
      <c r="H2968" s="343" t="str">
        <f>VLOOKUP($A2968,'2'!$X:$AB,5,FALSE)</f>
        <v>No</v>
      </c>
    </row>
    <row r="2969" spans="1:8" s="144" customFormat="1" ht="15">
      <c r="A2969" s="342">
        <v>2969</v>
      </c>
      <c r="B2969" s="144" t="s">
        <v>9074</v>
      </c>
      <c r="C2969" s="144" t="s">
        <v>9075</v>
      </c>
      <c r="D2969" s="144" t="s">
        <v>9076</v>
      </c>
      <c r="E2969" s="144" t="str">
        <f>VLOOKUP(A2969,'2'!$X:$AB,2,FALSE)</f>
        <v>Within an hour</v>
      </c>
      <c r="F2969" s="144">
        <f>VLOOKUP($A2969,'2'!$X:$AB,3,FALSE)</f>
        <v>0.9</v>
      </c>
      <c r="G2969" s="144">
        <f>VLOOKUP($A2969,'2'!$X:$AB,4,FALSE)</f>
        <v>1</v>
      </c>
      <c r="H2969" s="343" t="str">
        <f>VLOOKUP($A2969,'2'!$X:$AB,5,FALSE)</f>
        <v>No</v>
      </c>
    </row>
    <row r="2970" spans="1:8" s="144" customFormat="1" ht="15">
      <c r="A2970" s="342">
        <v>2970</v>
      </c>
      <c r="B2970" s="144" t="s">
        <v>9077</v>
      </c>
      <c r="C2970" s="144" t="s">
        <v>9078</v>
      </c>
      <c r="D2970" s="144" t="s">
        <v>9079</v>
      </c>
      <c r="E2970" s="144" t="str">
        <f>VLOOKUP(A2970,'2'!$X:$AB,2,FALSE)</f>
        <v>Within an hour</v>
      </c>
      <c r="F2970" s="144">
        <f>VLOOKUP($A2970,'2'!$X:$AB,3,FALSE)</f>
        <v>1</v>
      </c>
      <c r="G2970" s="144">
        <f>VLOOKUP($A2970,'2'!$X:$AB,4,FALSE)</f>
        <v>0.99</v>
      </c>
      <c r="H2970" s="343" t="str">
        <f>VLOOKUP($A2970,'2'!$X:$AB,5,FALSE)</f>
        <v>No</v>
      </c>
    </row>
    <row r="2971" spans="1:8" s="144" customFormat="1" ht="15">
      <c r="A2971" s="342">
        <v>2971</v>
      </c>
      <c r="B2971" s="144" t="s">
        <v>9080</v>
      </c>
      <c r="C2971" s="144" t="s">
        <v>9081</v>
      </c>
      <c r="D2971" s="144" t="s">
        <v>9082</v>
      </c>
      <c r="E2971" s="144">
        <f>VLOOKUP(A2971,'2'!$X:$AB,2,FALSE)</f>
        <v>0</v>
      </c>
      <c r="F2971" s="144">
        <f>VLOOKUP($A2971,'2'!$X:$AB,3,FALSE)</f>
        <v>0</v>
      </c>
      <c r="G2971" s="144">
        <f>VLOOKUP($A2971,'2'!$X:$AB,4,FALSE)</f>
        <v>0</v>
      </c>
      <c r="H2971" s="343">
        <f>VLOOKUP($A2971,'2'!$X:$AB,5,FALSE)</f>
        <v>0</v>
      </c>
    </row>
    <row r="2972" spans="1:8" s="144" customFormat="1" ht="15">
      <c r="A2972" s="342">
        <v>2972</v>
      </c>
      <c r="B2972" s="144" t="s">
        <v>9083</v>
      </c>
      <c r="C2972" s="144" t="s">
        <v>9084</v>
      </c>
      <c r="D2972" s="144" t="s">
        <v>9085</v>
      </c>
      <c r="E2972" s="144">
        <f>VLOOKUP(A2972,'2'!$X:$AB,2,FALSE)</f>
        <v>0</v>
      </c>
      <c r="F2972" s="144">
        <f>VLOOKUP($A2972,'2'!$X:$AB,3,FALSE)</f>
        <v>0</v>
      </c>
      <c r="G2972" s="144">
        <f>VLOOKUP($A2972,'2'!$X:$AB,4,FALSE)</f>
        <v>0</v>
      </c>
      <c r="H2972" s="343">
        <f>VLOOKUP($A2972,'2'!$X:$AB,5,FALSE)</f>
        <v>0</v>
      </c>
    </row>
    <row r="2973" spans="1:8" s="144" customFormat="1" ht="15">
      <c r="A2973" s="342">
        <v>2973</v>
      </c>
      <c r="B2973" s="144" t="s">
        <v>9086</v>
      </c>
      <c r="C2973" s="144" t="s">
        <v>9087</v>
      </c>
      <c r="D2973" s="144" t="s">
        <v>9085</v>
      </c>
      <c r="E2973" s="144" t="str">
        <f>VLOOKUP(A2973,'2'!$X:$AB,2,FALSE)</f>
        <v>Within an hour</v>
      </c>
      <c r="F2973" s="144">
        <f>VLOOKUP($A2973,'2'!$X:$AB,3,FALSE)</f>
        <v>1</v>
      </c>
      <c r="G2973" s="144">
        <f>VLOOKUP($A2973,'2'!$X:$AB,4,FALSE)</f>
        <v>0.98</v>
      </c>
      <c r="H2973" s="343" t="str">
        <f>VLOOKUP($A2973,'2'!$X:$AB,5,FALSE)</f>
        <v>Yes</v>
      </c>
    </row>
    <row r="2974" spans="1:8" s="144" customFormat="1" ht="15">
      <c r="A2974" s="342">
        <v>2974</v>
      </c>
      <c r="B2974" s="144" t="s">
        <v>9088</v>
      </c>
      <c r="C2974" s="144" t="s">
        <v>9089</v>
      </c>
      <c r="D2974" s="144" t="s">
        <v>9090</v>
      </c>
      <c r="E2974" s="144">
        <f>VLOOKUP(A2974,'2'!$X:$AB,2,FALSE)</f>
        <v>0</v>
      </c>
      <c r="F2974" s="144">
        <f>VLOOKUP($A2974,'2'!$X:$AB,3,FALSE)</f>
        <v>0</v>
      </c>
      <c r="G2974" s="144">
        <f>VLOOKUP($A2974,'2'!$X:$AB,4,FALSE)</f>
        <v>0</v>
      </c>
      <c r="H2974" s="343">
        <f>VLOOKUP($A2974,'2'!$X:$AB,5,FALSE)</f>
        <v>0</v>
      </c>
    </row>
    <row r="2975" spans="1:8" s="144" customFormat="1" ht="15">
      <c r="A2975" s="342">
        <v>2975</v>
      </c>
      <c r="B2975" s="144" t="s">
        <v>9091</v>
      </c>
      <c r="C2975" s="144" t="s">
        <v>9092</v>
      </c>
      <c r="D2975" s="144" t="s">
        <v>9090</v>
      </c>
      <c r="E2975" s="144">
        <f>VLOOKUP(A2975,'2'!$X:$AB,2,FALSE)</f>
        <v>0</v>
      </c>
      <c r="F2975" s="144">
        <f>VLOOKUP($A2975,'2'!$X:$AB,3,FALSE)</f>
        <v>0</v>
      </c>
      <c r="G2975" s="144">
        <f>VLOOKUP($A2975,'2'!$X:$AB,4,FALSE)</f>
        <v>0</v>
      </c>
      <c r="H2975" s="343">
        <f>VLOOKUP($A2975,'2'!$X:$AB,5,FALSE)</f>
        <v>0</v>
      </c>
    </row>
    <row r="2976" spans="1:8" s="144" customFormat="1" ht="15">
      <c r="A2976" s="342">
        <v>2976</v>
      </c>
      <c r="B2976" s="144" t="s">
        <v>9093</v>
      </c>
      <c r="C2976" s="144" t="s">
        <v>9094</v>
      </c>
      <c r="D2976" s="144" t="s">
        <v>9090</v>
      </c>
      <c r="E2976" s="144" t="str">
        <f>VLOOKUP(A2976,'2'!$X:$AB,2,FALSE)</f>
        <v>Within an hour</v>
      </c>
      <c r="F2976" s="144">
        <f>VLOOKUP($A2976,'2'!$X:$AB,3,FALSE)</f>
        <v>1</v>
      </c>
      <c r="G2976" s="144">
        <f>VLOOKUP($A2976,'2'!$X:$AB,4,FALSE)</f>
        <v>1</v>
      </c>
      <c r="H2976" s="343" t="str">
        <f>VLOOKUP($A2976,'2'!$X:$AB,5,FALSE)</f>
        <v>Yes</v>
      </c>
    </row>
    <row r="2977" spans="1:8" s="144" customFormat="1" ht="15">
      <c r="A2977" s="342">
        <v>2977</v>
      </c>
      <c r="B2977" s="144" t="s">
        <v>9095</v>
      </c>
      <c r="C2977" s="144" t="s">
        <v>9096</v>
      </c>
      <c r="D2977" s="144" t="s">
        <v>9097</v>
      </c>
      <c r="E2977" s="144">
        <f>VLOOKUP(A2977,'2'!$X:$AB,2,FALSE)</f>
        <v>0</v>
      </c>
      <c r="F2977" s="144">
        <f>VLOOKUP($A2977,'2'!$X:$AB,3,FALSE)</f>
        <v>0</v>
      </c>
      <c r="G2977" s="144">
        <f>VLOOKUP($A2977,'2'!$X:$AB,4,FALSE)</f>
        <v>0</v>
      </c>
      <c r="H2977" s="343">
        <f>VLOOKUP($A2977,'2'!$X:$AB,5,FALSE)</f>
        <v>0</v>
      </c>
    </row>
    <row r="2978" spans="1:8" s="144" customFormat="1" ht="15">
      <c r="A2978" s="342">
        <v>2978</v>
      </c>
      <c r="B2978" s="144" t="s">
        <v>9098</v>
      </c>
      <c r="C2978" s="144" t="s">
        <v>9099</v>
      </c>
      <c r="D2978" s="144" t="s">
        <v>9097</v>
      </c>
      <c r="E2978" s="144" t="str">
        <f>VLOOKUP(A2978,'2'!$X:$AB,2,FALSE)</f>
        <v>Within a few hours</v>
      </c>
      <c r="F2978" s="144">
        <f>VLOOKUP($A2978,'2'!$X:$AB,3,FALSE)</f>
        <v>1</v>
      </c>
      <c r="G2978" s="144">
        <f>VLOOKUP($A2978,'2'!$X:$AB,4,FALSE)</f>
        <v>0.71</v>
      </c>
      <c r="H2978" s="343" t="str">
        <f>VLOOKUP($A2978,'2'!$X:$AB,5,FALSE)</f>
        <v>Yes</v>
      </c>
    </row>
    <row r="2979" spans="1:8" s="144" customFormat="1" ht="15">
      <c r="A2979" s="342">
        <v>2979</v>
      </c>
      <c r="B2979" s="144" t="s">
        <v>9100</v>
      </c>
      <c r="C2979" s="144" t="s">
        <v>9101</v>
      </c>
      <c r="D2979" s="144" t="s">
        <v>9097</v>
      </c>
      <c r="E2979" s="144">
        <f>VLOOKUP(A2979,'2'!$X:$AB,2,FALSE)</f>
        <v>0</v>
      </c>
      <c r="F2979" s="144">
        <f>VLOOKUP($A2979,'2'!$X:$AB,3,FALSE)</f>
        <v>0</v>
      </c>
      <c r="G2979" s="144">
        <f>VLOOKUP($A2979,'2'!$X:$AB,4,FALSE)</f>
        <v>0</v>
      </c>
      <c r="H2979" s="343">
        <f>VLOOKUP($A2979,'2'!$X:$AB,5,FALSE)</f>
        <v>0</v>
      </c>
    </row>
    <row r="2980" spans="1:8" s="144" customFormat="1" ht="15">
      <c r="A2980" s="342">
        <v>2980</v>
      </c>
      <c r="B2980" s="144" t="s">
        <v>9102</v>
      </c>
      <c r="C2980" s="144" t="s">
        <v>9103</v>
      </c>
      <c r="D2980" s="144" t="s">
        <v>9104</v>
      </c>
      <c r="E2980" s="144">
        <f>VLOOKUP(A2980,'2'!$X:$AB,2,FALSE)</f>
        <v>0</v>
      </c>
      <c r="F2980" s="144">
        <f>VLOOKUP($A2980,'2'!$X:$AB,3,FALSE)</f>
        <v>0</v>
      </c>
      <c r="G2980" s="144">
        <f>VLOOKUP($A2980,'2'!$X:$AB,4,FALSE)</f>
        <v>0</v>
      </c>
      <c r="H2980" s="343">
        <f>VLOOKUP($A2980,'2'!$X:$AB,5,FALSE)</f>
        <v>0</v>
      </c>
    </row>
    <row r="2981" spans="1:8" s="144" customFormat="1" ht="15">
      <c r="A2981" s="342">
        <v>2981</v>
      </c>
      <c r="B2981" s="144" t="s">
        <v>9105</v>
      </c>
      <c r="C2981" s="144" t="s">
        <v>9106</v>
      </c>
      <c r="D2981" s="144" t="s">
        <v>9104</v>
      </c>
      <c r="E2981" s="144" t="str">
        <f>VLOOKUP(A2981,'2'!$X:$AB,2,FALSE)</f>
        <v>Within a day</v>
      </c>
      <c r="F2981" s="144">
        <f>VLOOKUP($A2981,'2'!$X:$AB,3,FALSE)</f>
        <v>1</v>
      </c>
      <c r="G2981" s="144">
        <f>VLOOKUP($A2981,'2'!$X:$AB,4,FALSE)</f>
        <v>0.85</v>
      </c>
      <c r="H2981" s="343" t="str">
        <f>VLOOKUP($A2981,'2'!$X:$AB,5,FALSE)</f>
        <v>Yes</v>
      </c>
    </row>
    <row r="2982" spans="1:8" s="144" customFormat="1" ht="15">
      <c r="A2982" s="342">
        <v>2982</v>
      </c>
      <c r="B2982" s="144" t="s">
        <v>9107</v>
      </c>
      <c r="C2982" s="144" t="s">
        <v>9108</v>
      </c>
      <c r="D2982" s="144" t="s">
        <v>9109</v>
      </c>
      <c r="E2982" s="144" t="str">
        <f>VLOOKUP(A2982,'2'!$X:$AB,2,FALSE)</f>
        <v>Within a few hours</v>
      </c>
      <c r="F2982" s="144">
        <f>VLOOKUP($A2982,'2'!$X:$AB,3,FALSE)</f>
        <v>1</v>
      </c>
      <c r="G2982" s="144">
        <f>VLOOKUP($A2982,'2'!$X:$AB,4,FALSE)</f>
        <v>0.97</v>
      </c>
      <c r="H2982" s="343" t="str">
        <f>VLOOKUP($A2982,'2'!$X:$AB,5,FALSE)</f>
        <v>Yes</v>
      </c>
    </row>
    <row r="2983" spans="1:8" s="144" customFormat="1" ht="15">
      <c r="A2983" s="342">
        <v>2983</v>
      </c>
      <c r="B2983" s="144" t="s">
        <v>9110</v>
      </c>
      <c r="C2983" s="144" t="s">
        <v>9111</v>
      </c>
      <c r="D2983" s="144" t="s">
        <v>9109</v>
      </c>
      <c r="E2983" s="144" t="str">
        <f>VLOOKUP(A2983,'2'!$X:$AB,2,FALSE)</f>
        <v>Within an hour</v>
      </c>
      <c r="F2983" s="144">
        <f>VLOOKUP($A2983,'2'!$X:$AB,3,FALSE)</f>
        <v>1</v>
      </c>
      <c r="G2983" s="144">
        <f>VLOOKUP($A2983,'2'!$X:$AB,4,FALSE)</f>
        <v>0.88</v>
      </c>
      <c r="H2983" s="343" t="str">
        <f>VLOOKUP($A2983,'2'!$X:$AB,5,FALSE)</f>
        <v>No</v>
      </c>
    </row>
    <row r="2984" spans="1:8" s="144" customFormat="1" ht="15">
      <c r="A2984" s="342">
        <v>2984</v>
      </c>
      <c r="B2984" s="144" t="s">
        <v>9112</v>
      </c>
      <c r="C2984" s="144" t="s">
        <v>9113</v>
      </c>
      <c r="D2984" s="144" t="s">
        <v>9114</v>
      </c>
      <c r="E2984" s="144" t="str">
        <f>VLOOKUP(A2984,'2'!$X:$AB,2,FALSE)</f>
        <v>Within a few hours</v>
      </c>
      <c r="F2984" s="144">
        <f>VLOOKUP($A2984,'2'!$X:$AB,3,FALSE)</f>
        <v>0.9</v>
      </c>
      <c r="G2984" s="144">
        <f>VLOOKUP($A2984,'2'!$X:$AB,4,FALSE)</f>
        <v>0.97</v>
      </c>
      <c r="H2984" s="343" t="str">
        <f>VLOOKUP($A2984,'2'!$X:$AB,5,FALSE)</f>
        <v>No</v>
      </c>
    </row>
    <row r="2985" spans="1:8" s="144" customFormat="1" ht="15">
      <c r="A2985" s="342">
        <v>2985</v>
      </c>
      <c r="B2985" s="144" t="s">
        <v>9115</v>
      </c>
      <c r="C2985" s="144" t="s">
        <v>9116</v>
      </c>
      <c r="D2985" s="144" t="s">
        <v>9114</v>
      </c>
      <c r="E2985" s="144" t="str">
        <f>VLOOKUP(A2985,'2'!$X:$AB,2,FALSE)</f>
        <v>Within a few hours</v>
      </c>
      <c r="F2985" s="144">
        <f>VLOOKUP($A2985,'2'!$X:$AB,3,FALSE)</f>
        <v>0.75</v>
      </c>
      <c r="G2985" s="144">
        <f>VLOOKUP($A2985,'2'!$X:$AB,4,FALSE)</f>
        <v>1</v>
      </c>
      <c r="H2985" s="343" t="str">
        <f>VLOOKUP($A2985,'2'!$X:$AB,5,FALSE)</f>
        <v>Yes</v>
      </c>
    </row>
    <row r="2986" spans="1:8" s="144" customFormat="1" ht="15">
      <c r="A2986" s="342">
        <v>2986</v>
      </c>
      <c r="B2986" s="144" t="s">
        <v>8406</v>
      </c>
      <c r="C2986" s="144" t="s">
        <v>9117</v>
      </c>
      <c r="D2986" s="144" t="s">
        <v>9118</v>
      </c>
      <c r="E2986" s="144" t="str">
        <f>VLOOKUP(A2986,'2'!$X:$AB,2,FALSE)</f>
        <v>Within an hour</v>
      </c>
      <c r="F2986" s="144">
        <f>VLOOKUP($A2986,'2'!$X:$AB,3,FALSE)</f>
        <v>0.89</v>
      </c>
      <c r="G2986" s="144">
        <f>VLOOKUP($A2986,'2'!$X:$AB,4,FALSE)</f>
        <v>0.94</v>
      </c>
      <c r="H2986" s="343" t="str">
        <f>VLOOKUP($A2986,'2'!$X:$AB,5,FALSE)</f>
        <v>Yes</v>
      </c>
    </row>
    <row r="2987" spans="1:8" s="144" customFormat="1" ht="15">
      <c r="A2987" s="342">
        <v>2987</v>
      </c>
      <c r="B2987" s="144" t="s">
        <v>9119</v>
      </c>
      <c r="C2987" s="144" t="s">
        <v>9120</v>
      </c>
      <c r="D2987" s="144" t="s">
        <v>9121</v>
      </c>
      <c r="E2987" s="144" t="str">
        <f>VLOOKUP(A2987,'2'!$X:$AB,2,FALSE)</f>
        <v>Within a few hours</v>
      </c>
      <c r="F2987" s="144">
        <f>VLOOKUP($A2987,'2'!$X:$AB,3,FALSE)</f>
        <v>1</v>
      </c>
      <c r="G2987" s="144">
        <f>VLOOKUP($A2987,'2'!$X:$AB,4,FALSE)</f>
        <v>1</v>
      </c>
      <c r="H2987" s="343" t="str">
        <f>VLOOKUP($A2987,'2'!$X:$AB,5,FALSE)</f>
        <v>Yes</v>
      </c>
    </row>
    <row r="2988" spans="1:8" s="144" customFormat="1" ht="15">
      <c r="A2988" s="342">
        <v>2988</v>
      </c>
      <c r="B2988" s="144" t="s">
        <v>9122</v>
      </c>
      <c r="C2988" s="144" t="s">
        <v>9123</v>
      </c>
      <c r="D2988" s="144" t="s">
        <v>9121</v>
      </c>
      <c r="E2988" s="144">
        <f>VLOOKUP(A2988,'2'!$X:$AB,2,FALSE)</f>
        <v>0</v>
      </c>
      <c r="F2988" s="144">
        <f>VLOOKUP($A2988,'2'!$X:$AB,3,FALSE)</f>
        <v>0</v>
      </c>
      <c r="G2988" s="144">
        <f>VLOOKUP($A2988,'2'!$X:$AB,4,FALSE)</f>
        <v>0</v>
      </c>
      <c r="H2988" s="343">
        <f>VLOOKUP($A2988,'2'!$X:$AB,5,FALSE)</f>
        <v>0</v>
      </c>
    </row>
    <row r="2989" spans="1:8" s="144" customFormat="1" ht="15">
      <c r="A2989" s="342">
        <v>2989</v>
      </c>
      <c r="B2989" s="144" t="s">
        <v>9124</v>
      </c>
      <c r="C2989" s="144" t="s">
        <v>9125</v>
      </c>
      <c r="D2989" s="144" t="s">
        <v>9126</v>
      </c>
      <c r="E2989" s="144">
        <f>VLOOKUP(A2989,'2'!$X:$AB,2,FALSE)</f>
        <v>0</v>
      </c>
      <c r="F2989" s="144">
        <f>VLOOKUP($A2989,'2'!$X:$AB,3,FALSE)</f>
        <v>0</v>
      </c>
      <c r="G2989" s="144">
        <f>VLOOKUP($A2989,'2'!$X:$AB,4,FALSE)</f>
        <v>0</v>
      </c>
      <c r="H2989" s="343">
        <f>VLOOKUP($A2989,'2'!$X:$AB,5,FALSE)</f>
        <v>0</v>
      </c>
    </row>
    <row r="2990" spans="1:8" s="144" customFormat="1" ht="15">
      <c r="A2990" s="342">
        <v>2990</v>
      </c>
      <c r="B2990" s="144" t="s">
        <v>9127</v>
      </c>
      <c r="C2990" s="144" t="s">
        <v>9128</v>
      </c>
      <c r="D2990" s="144" t="s">
        <v>9126</v>
      </c>
      <c r="E2990" s="144" t="str">
        <f>VLOOKUP(A2990,'2'!$X:$AB,2,FALSE)</f>
        <v>Within an hour</v>
      </c>
      <c r="F2990" s="144">
        <f>VLOOKUP($A2990,'2'!$X:$AB,3,FALSE)</f>
        <v>1</v>
      </c>
      <c r="G2990" s="144">
        <f>VLOOKUP($A2990,'2'!$X:$AB,4,FALSE)</f>
        <v>1</v>
      </c>
      <c r="H2990" s="343" t="str">
        <f>VLOOKUP($A2990,'2'!$X:$AB,5,FALSE)</f>
        <v>Yes</v>
      </c>
    </row>
    <row r="2991" spans="1:8" s="144" customFormat="1" ht="15">
      <c r="A2991" s="342">
        <v>2991</v>
      </c>
      <c r="B2991" s="144" t="s">
        <v>9129</v>
      </c>
      <c r="C2991" s="144" t="s">
        <v>9130</v>
      </c>
      <c r="D2991" s="144" t="s">
        <v>9131</v>
      </c>
      <c r="E2991" s="144" t="str">
        <f>VLOOKUP(A2991,'2'!$X:$AB,2,FALSE)</f>
        <v>Within an hour</v>
      </c>
      <c r="F2991" s="144">
        <f>VLOOKUP($A2991,'2'!$X:$AB,3,FALSE)</f>
        <v>1</v>
      </c>
      <c r="G2991" s="144">
        <f>VLOOKUP($A2991,'2'!$X:$AB,4,FALSE)</f>
        <v>1</v>
      </c>
      <c r="H2991" s="343" t="str">
        <f>VLOOKUP($A2991,'2'!$X:$AB,5,FALSE)</f>
        <v>No</v>
      </c>
    </row>
    <row r="2992" spans="1:8" s="144" customFormat="1" ht="15">
      <c r="A2992" s="342">
        <v>2992</v>
      </c>
      <c r="B2992" s="144" t="s">
        <v>9132</v>
      </c>
      <c r="C2992" s="144" t="s">
        <v>9133</v>
      </c>
      <c r="D2992" s="144" t="s">
        <v>9131</v>
      </c>
      <c r="E2992" s="144" t="str">
        <f>VLOOKUP(A2992,'2'!$X:$AB,2,FALSE)</f>
        <v>Within a day</v>
      </c>
      <c r="F2992" s="144">
        <f>VLOOKUP($A2992,'2'!$X:$AB,3,FALSE)</f>
        <v>0.5</v>
      </c>
      <c r="G2992" s="144">
        <f>VLOOKUP($A2992,'2'!$X:$AB,4,FALSE)</f>
        <v>0.73</v>
      </c>
      <c r="H2992" s="343" t="str">
        <f>VLOOKUP($A2992,'2'!$X:$AB,5,FALSE)</f>
        <v>No</v>
      </c>
    </row>
    <row r="2993" spans="1:8" s="144" customFormat="1" ht="15">
      <c r="A2993" s="342">
        <v>2993</v>
      </c>
      <c r="B2993" s="144" t="s">
        <v>9134</v>
      </c>
      <c r="C2993" s="144" t="s">
        <v>9135</v>
      </c>
      <c r="D2993" s="144" t="s">
        <v>9131</v>
      </c>
      <c r="E2993" s="144" t="str">
        <f>VLOOKUP(A2993,'2'!$X:$AB,2,FALSE)</f>
        <v>Within a day</v>
      </c>
      <c r="F2993" s="144">
        <f>VLOOKUP($A2993,'2'!$X:$AB,3,FALSE)</f>
        <v>0.62</v>
      </c>
      <c r="G2993" s="144">
        <f>VLOOKUP($A2993,'2'!$X:$AB,4,FALSE)</f>
        <v>0.88</v>
      </c>
      <c r="H2993" s="343" t="str">
        <f>VLOOKUP($A2993,'2'!$X:$AB,5,FALSE)</f>
        <v>No</v>
      </c>
    </row>
    <row r="2994" spans="1:8" s="144" customFormat="1" ht="15">
      <c r="A2994" s="342">
        <v>2994</v>
      </c>
      <c r="B2994" s="144" t="s">
        <v>9136</v>
      </c>
      <c r="C2994" s="144" t="s">
        <v>9137</v>
      </c>
      <c r="D2994" s="144" t="s">
        <v>9131</v>
      </c>
      <c r="E2994" s="144" t="str">
        <f>VLOOKUP(A2994,'2'!$X:$AB,2,FALSE)</f>
        <v>Within a few hours</v>
      </c>
      <c r="F2994" s="144">
        <f>VLOOKUP($A2994,'2'!$X:$AB,3,FALSE)</f>
        <v>0.67</v>
      </c>
      <c r="G2994" s="144">
        <f>VLOOKUP($A2994,'2'!$X:$AB,4,FALSE)</f>
        <v>1</v>
      </c>
      <c r="H2994" s="343" t="str">
        <f>VLOOKUP($A2994,'2'!$X:$AB,5,FALSE)</f>
        <v>No</v>
      </c>
    </row>
    <row r="2995" spans="1:8" s="144" customFormat="1" ht="15">
      <c r="A2995" s="342">
        <v>2995</v>
      </c>
      <c r="B2995" s="144" t="s">
        <v>9138</v>
      </c>
      <c r="C2995" s="144" t="s">
        <v>9139</v>
      </c>
      <c r="D2995" s="144" t="s">
        <v>9140</v>
      </c>
      <c r="E2995" s="144">
        <f>VLOOKUP(A2995,'2'!$X:$AB,2,FALSE)</f>
        <v>0</v>
      </c>
      <c r="F2995" s="144">
        <f>VLOOKUP($A2995,'2'!$X:$AB,3,FALSE)</f>
        <v>0</v>
      </c>
      <c r="G2995" s="144">
        <f>VLOOKUP($A2995,'2'!$X:$AB,4,FALSE)</f>
        <v>0</v>
      </c>
      <c r="H2995" s="343">
        <f>VLOOKUP($A2995,'2'!$X:$AB,5,FALSE)</f>
        <v>0</v>
      </c>
    </row>
    <row r="2996" spans="1:8" s="144" customFormat="1" ht="15">
      <c r="A2996" s="342">
        <v>2996</v>
      </c>
      <c r="B2996" s="144" t="s">
        <v>9141</v>
      </c>
      <c r="C2996" s="144" t="s">
        <v>9142</v>
      </c>
      <c r="D2996" s="144" t="s">
        <v>9143</v>
      </c>
      <c r="E2996" s="144" t="str">
        <f>VLOOKUP(A2996,'2'!$X:$AB,2,FALSE)</f>
        <v>Within a few hours</v>
      </c>
      <c r="F2996" s="144">
        <f>VLOOKUP($A2996,'2'!$X:$AB,3,FALSE)</f>
        <v>0.75</v>
      </c>
      <c r="G2996" s="144">
        <f>VLOOKUP($A2996,'2'!$X:$AB,4,FALSE)</f>
        <v>0.63</v>
      </c>
      <c r="H2996" s="343" t="str">
        <f>VLOOKUP($A2996,'2'!$X:$AB,5,FALSE)</f>
        <v>No</v>
      </c>
    </row>
    <row r="2997" spans="1:8" s="144" customFormat="1" ht="15">
      <c r="A2997" s="342">
        <v>2997</v>
      </c>
      <c r="B2997" s="144" t="s">
        <v>9144</v>
      </c>
      <c r="C2997" s="144" t="s">
        <v>9145</v>
      </c>
      <c r="D2997" s="144" t="s">
        <v>9143</v>
      </c>
      <c r="E2997" s="144" t="str">
        <f>VLOOKUP(A2997,'2'!$X:$AB,2,FALSE)</f>
        <v>Within an hour</v>
      </c>
      <c r="F2997" s="144">
        <f>VLOOKUP($A2997,'2'!$X:$AB,3,FALSE)</f>
        <v>0.9</v>
      </c>
      <c r="G2997" s="144">
        <f>VLOOKUP($A2997,'2'!$X:$AB,4,FALSE)</f>
        <v>1</v>
      </c>
      <c r="H2997" s="343" t="str">
        <f>VLOOKUP($A2997,'2'!$X:$AB,5,FALSE)</f>
        <v>No</v>
      </c>
    </row>
    <row r="2998" spans="1:8" s="144" customFormat="1" ht="15">
      <c r="A2998" s="342">
        <v>2998</v>
      </c>
      <c r="B2998" s="144" t="s">
        <v>9146</v>
      </c>
      <c r="C2998" s="144" t="s">
        <v>9147</v>
      </c>
      <c r="D2998" s="144" t="s">
        <v>9148</v>
      </c>
      <c r="E2998" s="144" t="str">
        <f>VLOOKUP(A2998,'2'!$X:$AB,2,FALSE)</f>
        <v>Within a few hours</v>
      </c>
      <c r="F2998" s="144">
        <f>VLOOKUP($A2998,'2'!$X:$AB,3,FALSE)</f>
        <v>1</v>
      </c>
      <c r="G2998" s="144">
        <f>VLOOKUP($A2998,'2'!$X:$AB,4,FALSE)</f>
        <v>0.64</v>
      </c>
      <c r="H2998" s="343" t="str">
        <f>VLOOKUP($A2998,'2'!$X:$AB,5,FALSE)</f>
        <v>No</v>
      </c>
    </row>
    <row r="2999" spans="1:8" s="144" customFormat="1" ht="15">
      <c r="A2999" s="342">
        <v>2999</v>
      </c>
      <c r="B2999" s="144" t="s">
        <v>9149</v>
      </c>
      <c r="C2999" s="144" t="s">
        <v>9150</v>
      </c>
      <c r="D2999" s="144" t="s">
        <v>9148</v>
      </c>
      <c r="E2999" s="144" t="str">
        <f>VLOOKUP(A2999,'2'!$X:$AB,2,FALSE)</f>
        <v>Within an hour</v>
      </c>
      <c r="F2999" s="144">
        <f>VLOOKUP($A2999,'2'!$X:$AB,3,FALSE)</f>
        <v>1</v>
      </c>
      <c r="G2999" s="144">
        <f>VLOOKUP($A2999,'2'!$X:$AB,4,FALSE)</f>
        <v>1</v>
      </c>
      <c r="H2999" s="343" t="str">
        <f>VLOOKUP($A2999,'2'!$X:$AB,5,FALSE)</f>
        <v>Yes</v>
      </c>
    </row>
    <row r="3000" spans="1:8" s="144" customFormat="1" ht="15">
      <c r="A3000" s="342">
        <v>3000</v>
      </c>
      <c r="B3000" s="144" t="s">
        <v>9151</v>
      </c>
      <c r="C3000" s="144" t="s">
        <v>9152</v>
      </c>
      <c r="D3000" s="144" t="s">
        <v>9153</v>
      </c>
      <c r="E3000" s="144" t="str">
        <f>VLOOKUP(A3000,'2'!$X:$AB,2,FALSE)</f>
        <v>Within a day</v>
      </c>
      <c r="F3000" s="144">
        <f>VLOOKUP($A3000,'2'!$X:$AB,3,FALSE)</f>
        <v>0.67</v>
      </c>
      <c r="G3000" s="144">
        <f>VLOOKUP($A3000,'2'!$X:$AB,4,FALSE)</f>
        <v>1</v>
      </c>
      <c r="H3000" s="343" t="str">
        <f>VLOOKUP($A3000,'2'!$X:$AB,5,FALSE)</f>
        <v>No</v>
      </c>
    </row>
    <row r="3001" spans="1:8" s="144" customFormat="1" ht="15">
      <c r="A3001" s="342">
        <v>3001</v>
      </c>
      <c r="B3001" s="144" t="s">
        <v>9154</v>
      </c>
      <c r="C3001" s="144" t="s">
        <v>9155</v>
      </c>
      <c r="D3001" s="144" t="s">
        <v>9153</v>
      </c>
      <c r="E3001" s="144">
        <f>VLOOKUP(A3001,'2'!$X:$AB,2,FALSE)</f>
        <v>0</v>
      </c>
      <c r="F3001" s="144">
        <f>VLOOKUP($A3001,'2'!$X:$AB,3,FALSE)</f>
        <v>0</v>
      </c>
      <c r="G3001" s="144">
        <f>VLOOKUP($A3001,'2'!$X:$AB,4,FALSE)</f>
        <v>0</v>
      </c>
      <c r="H3001" s="343">
        <f>VLOOKUP($A3001,'2'!$X:$AB,5,FALSE)</f>
        <v>0</v>
      </c>
    </row>
    <row r="3002" spans="1:8" s="144" customFormat="1" ht="15">
      <c r="A3002" s="342">
        <v>3002</v>
      </c>
      <c r="B3002" s="144" t="s">
        <v>9156</v>
      </c>
      <c r="C3002" s="144" t="s">
        <v>9157</v>
      </c>
      <c r="D3002" s="144" t="s">
        <v>9158</v>
      </c>
      <c r="E3002" s="144" t="str">
        <f>VLOOKUP(A3002,'2'!$X:$AB,2,FALSE)</f>
        <v>Within a day</v>
      </c>
      <c r="F3002" s="144">
        <f>VLOOKUP($A3002,'2'!$X:$AB,3,FALSE)</f>
        <v>0.75</v>
      </c>
      <c r="G3002" s="144">
        <f>VLOOKUP($A3002,'2'!$X:$AB,4,FALSE)</f>
        <v>0.36</v>
      </c>
      <c r="H3002" s="343" t="str">
        <f>VLOOKUP($A3002,'2'!$X:$AB,5,FALSE)</f>
        <v>No</v>
      </c>
    </row>
    <row r="3003" spans="1:8" s="144" customFormat="1" ht="15">
      <c r="A3003" s="342">
        <v>3003</v>
      </c>
      <c r="B3003" s="144" t="s">
        <v>9159</v>
      </c>
      <c r="C3003" s="144" t="s">
        <v>9160</v>
      </c>
      <c r="D3003" s="144" t="s">
        <v>9158</v>
      </c>
      <c r="E3003" s="144">
        <f>VLOOKUP(A3003,'2'!$X:$AB,2,FALSE)</f>
        <v>0</v>
      </c>
      <c r="F3003" s="144">
        <f>VLOOKUP($A3003,'2'!$X:$AB,3,FALSE)</f>
        <v>0</v>
      </c>
      <c r="G3003" s="144">
        <f>VLOOKUP($A3003,'2'!$X:$AB,4,FALSE)</f>
        <v>0</v>
      </c>
      <c r="H3003" s="343">
        <f>VLOOKUP($A3003,'2'!$X:$AB,5,FALSE)</f>
        <v>0</v>
      </c>
    </row>
    <row r="3004" spans="1:8" s="144" customFormat="1" ht="15">
      <c r="A3004" s="342">
        <v>3004</v>
      </c>
      <c r="B3004" s="144" t="s">
        <v>9161</v>
      </c>
      <c r="C3004" s="144" t="s">
        <v>9162</v>
      </c>
      <c r="D3004" s="144" t="s">
        <v>9163</v>
      </c>
      <c r="E3004" s="144" t="str">
        <f>VLOOKUP(A3004,'2'!$X:$AB,2,FALSE)</f>
        <v>Within a day</v>
      </c>
      <c r="F3004" s="144">
        <f>VLOOKUP($A3004,'2'!$X:$AB,3,FALSE)</f>
        <v>0.5</v>
      </c>
      <c r="G3004" s="144">
        <f>VLOOKUP($A3004,'2'!$X:$AB,4,FALSE)</f>
        <v>0.54</v>
      </c>
      <c r="H3004" s="343" t="str">
        <f>VLOOKUP($A3004,'2'!$X:$AB,5,FALSE)</f>
        <v>No</v>
      </c>
    </row>
    <row r="3005" spans="1:8" s="144" customFormat="1" ht="15">
      <c r="A3005" s="342">
        <v>3005</v>
      </c>
      <c r="B3005" s="144" t="s">
        <v>9164</v>
      </c>
      <c r="C3005" s="144" t="s">
        <v>9165</v>
      </c>
      <c r="D3005" s="144" t="s">
        <v>9166</v>
      </c>
      <c r="E3005" s="144" t="str">
        <f>VLOOKUP(A3005,'2'!$X:$AB,2,FALSE)</f>
        <v>Within an hour</v>
      </c>
      <c r="F3005" s="144">
        <f>VLOOKUP($A3005,'2'!$X:$AB,3,FALSE)</f>
        <v>1</v>
      </c>
      <c r="G3005" s="144">
        <f>VLOOKUP($A3005,'2'!$X:$AB,4,FALSE)</f>
        <v>0.99</v>
      </c>
      <c r="H3005" s="343" t="str">
        <f>VLOOKUP($A3005,'2'!$X:$AB,5,FALSE)</f>
        <v>Yes</v>
      </c>
    </row>
    <row r="3006" spans="1:8" s="144" customFormat="1" ht="15">
      <c r="A3006" s="342">
        <v>3006</v>
      </c>
      <c r="B3006" s="144" t="s">
        <v>9167</v>
      </c>
      <c r="C3006" s="144" t="s">
        <v>9168</v>
      </c>
      <c r="D3006" s="144" t="s">
        <v>9166</v>
      </c>
      <c r="E3006" s="144" t="str">
        <f>VLOOKUP(A3006,'2'!$X:$AB,2,FALSE)</f>
        <v>Within an hour</v>
      </c>
      <c r="F3006" s="144">
        <f>VLOOKUP($A3006,'2'!$X:$AB,3,FALSE)</f>
        <v>1</v>
      </c>
      <c r="G3006" s="144">
        <f>VLOOKUP($A3006,'2'!$X:$AB,4,FALSE)</f>
        <v>0.98</v>
      </c>
      <c r="H3006" s="343" t="str">
        <f>VLOOKUP($A3006,'2'!$X:$AB,5,FALSE)</f>
        <v>No</v>
      </c>
    </row>
    <row r="3007" spans="1:8" s="144" customFormat="1" ht="15">
      <c r="A3007" s="342">
        <v>3007</v>
      </c>
      <c r="B3007" s="144" t="s">
        <v>9169</v>
      </c>
      <c r="C3007" s="144" t="s">
        <v>9170</v>
      </c>
      <c r="D3007" s="144" t="s">
        <v>9171</v>
      </c>
      <c r="E3007" s="144" t="str">
        <f>VLOOKUP(A3007,'2'!$X:$AB,2,FALSE)</f>
        <v>Within a few hours</v>
      </c>
      <c r="F3007" s="144">
        <f>VLOOKUP($A3007,'2'!$X:$AB,3,FALSE)</f>
        <v>0.91</v>
      </c>
      <c r="G3007" s="144">
        <f>VLOOKUP($A3007,'2'!$X:$AB,4,FALSE)</f>
        <v>1</v>
      </c>
      <c r="H3007" s="343" t="str">
        <f>VLOOKUP($A3007,'2'!$X:$AB,5,FALSE)</f>
        <v>Yes</v>
      </c>
    </row>
    <row r="3008" spans="1:8" s="144" customFormat="1" ht="15">
      <c r="A3008" s="342">
        <v>3008</v>
      </c>
      <c r="B3008" s="144" t="s">
        <v>9172</v>
      </c>
      <c r="C3008" s="144" t="s">
        <v>9173</v>
      </c>
      <c r="D3008" s="144" t="s">
        <v>9171</v>
      </c>
      <c r="E3008" s="144">
        <f>VLOOKUP(A3008,'2'!$X:$AB,2,FALSE)</f>
        <v>0</v>
      </c>
      <c r="F3008" s="144">
        <f>VLOOKUP($A3008,'2'!$X:$AB,3,FALSE)</f>
        <v>0</v>
      </c>
      <c r="G3008" s="144">
        <f>VLOOKUP($A3008,'2'!$X:$AB,4,FALSE)</f>
        <v>0</v>
      </c>
      <c r="H3008" s="343">
        <f>VLOOKUP($A3008,'2'!$X:$AB,5,FALSE)</f>
        <v>0</v>
      </c>
    </row>
    <row r="3009" spans="1:8" s="144" customFormat="1" ht="15">
      <c r="A3009" s="342">
        <v>3009</v>
      </c>
      <c r="B3009" s="144" t="s">
        <v>9174</v>
      </c>
      <c r="C3009" s="144" t="s">
        <v>9175</v>
      </c>
      <c r="D3009" s="144" t="s">
        <v>9176</v>
      </c>
      <c r="E3009" s="144" t="str">
        <f>VLOOKUP(A3009,'2'!$X:$AB,2,FALSE)</f>
        <v>Within a few hours</v>
      </c>
      <c r="F3009" s="144">
        <f>VLOOKUP($A3009,'2'!$X:$AB,3,FALSE)</f>
        <v>1</v>
      </c>
      <c r="G3009" s="144">
        <f>VLOOKUP($A3009,'2'!$X:$AB,4,FALSE)</f>
        <v>1</v>
      </c>
      <c r="H3009" s="343" t="str">
        <f>VLOOKUP($A3009,'2'!$X:$AB,5,FALSE)</f>
        <v>No</v>
      </c>
    </row>
    <row r="3010" spans="1:8" s="144" customFormat="1" ht="15">
      <c r="A3010" s="342">
        <v>3010</v>
      </c>
      <c r="B3010" s="144" t="s">
        <v>9177</v>
      </c>
      <c r="C3010" s="144" t="s">
        <v>9178</v>
      </c>
      <c r="D3010" s="144" t="s">
        <v>9179</v>
      </c>
      <c r="E3010" s="144" t="str">
        <f>VLOOKUP(A3010,'2'!$X:$AB,2,FALSE)</f>
        <v>Within an hour</v>
      </c>
      <c r="F3010" s="144">
        <f>VLOOKUP($A3010,'2'!$X:$AB,3,FALSE)</f>
        <v>1</v>
      </c>
      <c r="G3010" s="144">
        <f>VLOOKUP($A3010,'2'!$X:$AB,4,FALSE)</f>
        <v>0.67</v>
      </c>
      <c r="H3010" s="343" t="str">
        <f>VLOOKUP($A3010,'2'!$X:$AB,5,FALSE)</f>
        <v>No</v>
      </c>
    </row>
    <row r="3011" spans="1:8" s="144" customFormat="1" ht="15">
      <c r="A3011" s="342">
        <v>3011</v>
      </c>
      <c r="B3011" s="144" t="s">
        <v>9180</v>
      </c>
      <c r="C3011" s="144" t="s">
        <v>9181</v>
      </c>
      <c r="D3011" s="144" t="s">
        <v>9182</v>
      </c>
      <c r="E3011" s="144">
        <f>VLOOKUP(A3011,'2'!$X:$AB,2,FALSE)</f>
        <v>0</v>
      </c>
      <c r="F3011" s="144">
        <f>VLOOKUP($A3011,'2'!$X:$AB,3,FALSE)</f>
        <v>0</v>
      </c>
      <c r="G3011" s="144">
        <f>VLOOKUP($A3011,'2'!$X:$AB,4,FALSE)</f>
        <v>0</v>
      </c>
      <c r="H3011" s="343">
        <f>VLOOKUP($A3011,'2'!$X:$AB,5,FALSE)</f>
        <v>0</v>
      </c>
    </row>
    <row r="3012" spans="1:8" s="144" customFormat="1" ht="15">
      <c r="A3012" s="342">
        <v>3012</v>
      </c>
      <c r="B3012" s="144" t="s">
        <v>9183</v>
      </c>
      <c r="C3012" s="144" t="s">
        <v>9184</v>
      </c>
      <c r="D3012" s="144" t="s">
        <v>9182</v>
      </c>
      <c r="E3012" s="144" t="str">
        <f>VLOOKUP(A3012,'2'!$X:$AB,2,FALSE)</f>
        <v>Within a few hours</v>
      </c>
      <c r="F3012" s="144">
        <f>VLOOKUP($A3012,'2'!$X:$AB,3,FALSE)</f>
        <v>0.9</v>
      </c>
      <c r="G3012" s="144">
        <f>VLOOKUP($A3012,'2'!$X:$AB,4,FALSE)</f>
        <v>0.77</v>
      </c>
      <c r="H3012" s="343" t="str">
        <f>VLOOKUP($A3012,'2'!$X:$AB,5,FALSE)</f>
        <v>No</v>
      </c>
    </row>
    <row r="3013" spans="1:8" s="144" customFormat="1" ht="15">
      <c r="A3013" s="342">
        <v>3013</v>
      </c>
      <c r="B3013" s="144" t="s">
        <v>9185</v>
      </c>
      <c r="C3013" s="144" t="s">
        <v>9186</v>
      </c>
      <c r="D3013" s="144" t="s">
        <v>9182</v>
      </c>
      <c r="E3013" s="144" t="str">
        <f>VLOOKUP(A3013,'2'!$X:$AB,2,FALSE)</f>
        <v>Within a few hours</v>
      </c>
      <c r="F3013" s="144">
        <f>VLOOKUP($A3013,'2'!$X:$AB,3,FALSE)</f>
        <v>0.9</v>
      </c>
      <c r="G3013" s="144">
        <f>VLOOKUP($A3013,'2'!$X:$AB,4,FALSE)</f>
        <v>0.92</v>
      </c>
      <c r="H3013" s="343" t="str">
        <f>VLOOKUP($A3013,'2'!$X:$AB,5,FALSE)</f>
        <v>Yes</v>
      </c>
    </row>
    <row r="3014" spans="1:8" s="144" customFormat="1" ht="15">
      <c r="A3014" s="342">
        <v>3014</v>
      </c>
      <c r="B3014" s="144" t="s">
        <v>9187</v>
      </c>
      <c r="C3014" s="144" t="s">
        <v>9188</v>
      </c>
      <c r="D3014" s="144" t="s">
        <v>9189</v>
      </c>
      <c r="E3014" s="144">
        <f>VLOOKUP(A3014,'2'!$X:$AB,2,FALSE)</f>
        <v>0</v>
      </c>
      <c r="F3014" s="144">
        <f>VLOOKUP($A3014,'2'!$X:$AB,3,FALSE)</f>
        <v>0</v>
      </c>
      <c r="G3014" s="144">
        <f>VLOOKUP($A3014,'2'!$X:$AB,4,FALSE)</f>
        <v>0</v>
      </c>
      <c r="H3014" s="343">
        <f>VLOOKUP($A3014,'2'!$X:$AB,5,FALSE)</f>
        <v>0</v>
      </c>
    </row>
    <row r="3015" spans="1:8" s="144" customFormat="1" ht="15">
      <c r="A3015" s="342">
        <v>3015</v>
      </c>
      <c r="B3015" s="144" t="s">
        <v>9190</v>
      </c>
      <c r="C3015" s="144" t="s">
        <v>9191</v>
      </c>
      <c r="D3015" s="144" t="s">
        <v>9192</v>
      </c>
      <c r="E3015" s="144" t="str">
        <f>VLOOKUP(A3015,'2'!$X:$AB,2,FALSE)</f>
        <v>Within an hour</v>
      </c>
      <c r="F3015" s="144">
        <f>VLOOKUP($A3015,'2'!$X:$AB,3,FALSE)</f>
        <v>1</v>
      </c>
      <c r="G3015" s="144">
        <f>VLOOKUP($A3015,'2'!$X:$AB,4,FALSE)</f>
        <v>0.83</v>
      </c>
      <c r="H3015" s="343" t="str">
        <f>VLOOKUP($A3015,'2'!$X:$AB,5,FALSE)</f>
        <v>Yes</v>
      </c>
    </row>
    <row r="3016" spans="1:8" s="144" customFormat="1" ht="15">
      <c r="A3016" s="342">
        <v>3016</v>
      </c>
      <c r="B3016" s="144" t="s">
        <v>9193</v>
      </c>
      <c r="C3016" s="144" t="s">
        <v>9194</v>
      </c>
      <c r="D3016" s="144" t="s">
        <v>9192</v>
      </c>
      <c r="E3016" s="144" t="str">
        <f>VLOOKUP(A3016,'2'!$X:$AB,2,FALSE)</f>
        <v>Within an hour</v>
      </c>
      <c r="F3016" s="144">
        <f>VLOOKUP($A3016,'2'!$X:$AB,3,FALSE)</f>
        <v>1</v>
      </c>
      <c r="G3016" s="144">
        <f>VLOOKUP($A3016,'2'!$X:$AB,4,FALSE)</f>
        <v>1</v>
      </c>
      <c r="H3016" s="343" t="str">
        <f>VLOOKUP($A3016,'2'!$X:$AB,5,FALSE)</f>
        <v>Yes</v>
      </c>
    </row>
    <row r="3017" spans="1:8" s="144" customFormat="1" ht="15">
      <c r="A3017" s="342">
        <v>3017</v>
      </c>
      <c r="B3017" s="144" t="s">
        <v>9195</v>
      </c>
      <c r="C3017" s="144" t="s">
        <v>9196</v>
      </c>
      <c r="D3017" s="144" t="s">
        <v>9197</v>
      </c>
      <c r="E3017" s="144">
        <f>VLOOKUP(A3017,'2'!$X:$AB,2,FALSE)</f>
        <v>0</v>
      </c>
      <c r="F3017" s="144">
        <f>VLOOKUP($A3017,'2'!$X:$AB,3,FALSE)</f>
        <v>0</v>
      </c>
      <c r="G3017" s="144">
        <f>VLOOKUP($A3017,'2'!$X:$AB,4,FALSE)</f>
        <v>0</v>
      </c>
      <c r="H3017" s="343">
        <f>VLOOKUP($A3017,'2'!$X:$AB,5,FALSE)</f>
        <v>0</v>
      </c>
    </row>
    <row r="3018" spans="1:8" s="144" customFormat="1" ht="15">
      <c r="A3018" s="342">
        <v>3018</v>
      </c>
      <c r="B3018" s="144" t="s">
        <v>9198</v>
      </c>
      <c r="C3018" s="144" t="s">
        <v>9199</v>
      </c>
      <c r="D3018" s="144" t="s">
        <v>9197</v>
      </c>
      <c r="E3018" s="144" t="str">
        <f>VLOOKUP(A3018,'2'!$X:$AB,2,FALSE)</f>
        <v>Within an hour</v>
      </c>
      <c r="F3018" s="144">
        <f>VLOOKUP($A3018,'2'!$X:$AB,3,FALSE)</f>
        <v>1</v>
      </c>
      <c r="G3018" s="144">
        <f>VLOOKUP($A3018,'2'!$X:$AB,4,FALSE)</f>
        <v>0.88</v>
      </c>
      <c r="H3018" s="343" t="str">
        <f>VLOOKUP($A3018,'2'!$X:$AB,5,FALSE)</f>
        <v>Yes</v>
      </c>
    </row>
    <row r="3019" spans="1:8" s="144" customFormat="1" ht="15">
      <c r="A3019" s="342">
        <v>3019</v>
      </c>
      <c r="B3019" s="144" t="s">
        <v>9200</v>
      </c>
      <c r="C3019" s="144" t="s">
        <v>9201</v>
      </c>
      <c r="D3019" s="144" t="s">
        <v>9202</v>
      </c>
      <c r="E3019" s="144" t="str">
        <f>VLOOKUP(A3019,'2'!$X:$AB,2,FALSE)</f>
        <v>Within an hour</v>
      </c>
      <c r="F3019" s="144">
        <f>VLOOKUP($A3019,'2'!$X:$AB,3,FALSE)</f>
        <v>0.8</v>
      </c>
      <c r="G3019" s="144">
        <f>VLOOKUP($A3019,'2'!$X:$AB,4,FALSE)</f>
        <v>0.98</v>
      </c>
      <c r="H3019" s="343" t="str">
        <f>VLOOKUP($A3019,'2'!$X:$AB,5,FALSE)</f>
        <v>No</v>
      </c>
    </row>
    <row r="3020" spans="1:8" s="144" customFormat="1" ht="15">
      <c r="A3020" s="342">
        <v>3020</v>
      </c>
      <c r="B3020" s="144" t="s">
        <v>9203</v>
      </c>
      <c r="C3020" s="144" t="s">
        <v>9204</v>
      </c>
      <c r="D3020" s="144" t="s">
        <v>9202</v>
      </c>
      <c r="E3020" s="144" t="str">
        <f>VLOOKUP(A3020,'2'!$X:$AB,2,FALSE)</f>
        <v>Within an hour</v>
      </c>
      <c r="F3020" s="144">
        <f>VLOOKUP($A3020,'2'!$X:$AB,3,FALSE)</f>
        <v>1</v>
      </c>
      <c r="G3020" s="144">
        <f>VLOOKUP($A3020,'2'!$X:$AB,4,FALSE)</f>
        <v>1</v>
      </c>
      <c r="H3020" s="343" t="str">
        <f>VLOOKUP($A3020,'2'!$X:$AB,5,FALSE)</f>
        <v>Yes</v>
      </c>
    </row>
    <row r="3021" spans="1:8" s="144" customFormat="1" ht="15">
      <c r="A3021" s="342">
        <v>3021</v>
      </c>
      <c r="B3021" s="144" t="s">
        <v>9205</v>
      </c>
      <c r="C3021" s="144" t="s">
        <v>9206</v>
      </c>
      <c r="D3021" s="144" t="s">
        <v>9207</v>
      </c>
      <c r="E3021" s="144" t="str">
        <f>VLOOKUP(A3021,'2'!$X:$AB,2,FALSE)</f>
        <v>A few days or more</v>
      </c>
      <c r="F3021" s="144">
        <f>VLOOKUP($A3021,'2'!$X:$AB,3,FALSE)</f>
        <v>0</v>
      </c>
      <c r="G3021" s="144">
        <f>VLOOKUP($A3021,'2'!$X:$AB,4,FALSE)</f>
        <v>0.36</v>
      </c>
      <c r="H3021" s="343" t="str">
        <f>VLOOKUP($A3021,'2'!$X:$AB,5,FALSE)</f>
        <v>No</v>
      </c>
    </row>
    <row r="3022" spans="1:8" s="144" customFormat="1" ht="15">
      <c r="A3022" s="342">
        <v>3022</v>
      </c>
      <c r="B3022" s="144" t="s">
        <v>9208</v>
      </c>
      <c r="C3022" s="144" t="s">
        <v>9209</v>
      </c>
      <c r="D3022" s="144" t="s">
        <v>9210</v>
      </c>
      <c r="E3022" s="144">
        <f>VLOOKUP(A3022,'2'!$X:$AB,2,FALSE)</f>
        <v>0</v>
      </c>
      <c r="F3022" s="144">
        <f>VLOOKUP($A3022,'2'!$X:$AB,3,FALSE)</f>
        <v>0</v>
      </c>
      <c r="G3022" s="144">
        <f>VLOOKUP($A3022,'2'!$X:$AB,4,FALSE)</f>
        <v>0</v>
      </c>
      <c r="H3022" s="343">
        <f>VLOOKUP($A3022,'2'!$X:$AB,5,FALSE)</f>
        <v>0</v>
      </c>
    </row>
    <row r="3023" spans="1:8" s="144" customFormat="1" ht="15">
      <c r="A3023" s="342">
        <v>3023</v>
      </c>
      <c r="B3023" s="144" t="s">
        <v>9211</v>
      </c>
      <c r="C3023" s="144" t="s">
        <v>9212</v>
      </c>
      <c r="D3023" s="144" t="s">
        <v>9210</v>
      </c>
      <c r="E3023" s="144" t="str">
        <f>VLOOKUP(A3023,'2'!$X:$AB,2,FALSE)</f>
        <v>Within an hour</v>
      </c>
      <c r="F3023" s="144">
        <f>VLOOKUP($A3023,'2'!$X:$AB,3,FALSE)</f>
        <v>1</v>
      </c>
      <c r="G3023" s="144">
        <f>VLOOKUP($A3023,'2'!$X:$AB,4,FALSE)</f>
        <v>1</v>
      </c>
      <c r="H3023" s="343" t="str">
        <f>VLOOKUP($A3023,'2'!$X:$AB,5,FALSE)</f>
        <v>Yes</v>
      </c>
    </row>
    <row r="3024" spans="1:8" s="144" customFormat="1" ht="15">
      <c r="A3024" s="342">
        <v>3024</v>
      </c>
      <c r="B3024" s="144" t="s">
        <v>9213</v>
      </c>
      <c r="C3024" s="144" t="s">
        <v>9214</v>
      </c>
      <c r="D3024" s="144" t="s">
        <v>9215</v>
      </c>
      <c r="E3024" s="144" t="str">
        <f>VLOOKUP(A3024,'2'!$X:$AB,2,FALSE)</f>
        <v>Within an hour</v>
      </c>
      <c r="F3024" s="144">
        <f>VLOOKUP($A3024,'2'!$X:$AB,3,FALSE)</f>
        <v>1</v>
      </c>
      <c r="G3024" s="144">
        <f>VLOOKUP($A3024,'2'!$X:$AB,4,FALSE)</f>
        <v>0.91</v>
      </c>
      <c r="H3024" s="343" t="str">
        <f>VLOOKUP($A3024,'2'!$X:$AB,5,FALSE)</f>
        <v>Yes</v>
      </c>
    </row>
    <row r="3025" spans="1:8" s="144" customFormat="1" ht="15">
      <c r="A3025" s="342">
        <v>3025</v>
      </c>
      <c r="B3025" s="144" t="s">
        <v>9216</v>
      </c>
      <c r="C3025" s="144" t="s">
        <v>9217</v>
      </c>
      <c r="D3025" s="144" t="s">
        <v>9218</v>
      </c>
      <c r="E3025" s="144" t="str">
        <f>VLOOKUP(A3025,'2'!$X:$AB,2,FALSE)</f>
        <v>A few days or more</v>
      </c>
      <c r="F3025" s="144">
        <f>VLOOKUP($A3025,'2'!$X:$AB,3,FALSE)</f>
        <v>0</v>
      </c>
      <c r="G3025" s="144">
        <f>VLOOKUP($A3025,'2'!$X:$AB,4,FALSE)</f>
        <v>1</v>
      </c>
      <c r="H3025" s="343" t="str">
        <f>VLOOKUP($A3025,'2'!$X:$AB,5,FALSE)</f>
        <v>No</v>
      </c>
    </row>
    <row r="3026" spans="1:8" s="144" customFormat="1" ht="15">
      <c r="A3026" s="342">
        <v>3026</v>
      </c>
      <c r="B3026" s="144" t="s">
        <v>9219</v>
      </c>
      <c r="C3026" s="144" t="s">
        <v>9220</v>
      </c>
      <c r="D3026" s="144" t="s">
        <v>9221</v>
      </c>
      <c r="E3026" s="144" t="str">
        <f>VLOOKUP(A3026,'2'!$X:$AB,2,FALSE)</f>
        <v>Within a few hours</v>
      </c>
      <c r="F3026" s="144">
        <f>VLOOKUP($A3026,'2'!$X:$AB,3,FALSE)</f>
        <v>1</v>
      </c>
      <c r="G3026" s="144">
        <f>VLOOKUP($A3026,'2'!$X:$AB,4,FALSE)</f>
        <v>0.89</v>
      </c>
      <c r="H3026" s="343" t="str">
        <f>VLOOKUP($A3026,'2'!$X:$AB,5,FALSE)</f>
        <v>Yes</v>
      </c>
    </row>
    <row r="3027" spans="1:8" s="144" customFormat="1" ht="15">
      <c r="A3027" s="342">
        <v>3027</v>
      </c>
      <c r="B3027" s="144" t="s">
        <v>9222</v>
      </c>
      <c r="C3027" s="144" t="s">
        <v>9223</v>
      </c>
      <c r="D3027" s="144" t="s">
        <v>9224</v>
      </c>
      <c r="E3027" s="144" t="str">
        <f>VLOOKUP(A3027,'2'!$X:$AB,2,FALSE)</f>
        <v>A few days or more</v>
      </c>
      <c r="F3027" s="144">
        <f>VLOOKUP($A3027,'2'!$X:$AB,3,FALSE)</f>
        <v>0</v>
      </c>
      <c r="G3027" s="144">
        <f>VLOOKUP($A3027,'2'!$X:$AB,4,FALSE)</f>
        <v>0</v>
      </c>
      <c r="H3027" s="343" t="str">
        <f>VLOOKUP($A3027,'2'!$X:$AB,5,FALSE)</f>
        <v>No</v>
      </c>
    </row>
    <row r="3028" spans="1:8" s="144" customFormat="1" ht="15">
      <c r="A3028" s="342">
        <v>3028</v>
      </c>
      <c r="B3028" s="144" t="s">
        <v>9225</v>
      </c>
      <c r="C3028" s="144" t="s">
        <v>9226</v>
      </c>
      <c r="D3028" s="144" t="s">
        <v>9227</v>
      </c>
      <c r="E3028" s="144" t="str">
        <f>VLOOKUP(A3028,'2'!$X:$AB,2,FALSE)</f>
        <v>Within a day</v>
      </c>
      <c r="F3028" s="144">
        <f>VLOOKUP($A3028,'2'!$X:$AB,3,FALSE)</f>
        <v>1</v>
      </c>
      <c r="G3028" s="144">
        <f>VLOOKUP($A3028,'2'!$X:$AB,4,FALSE)</f>
        <v>1</v>
      </c>
      <c r="H3028" s="343" t="str">
        <f>VLOOKUP($A3028,'2'!$X:$AB,5,FALSE)</f>
        <v>Yes</v>
      </c>
    </row>
    <row r="3029" spans="1:8" s="144" customFormat="1" ht="15">
      <c r="A3029" s="342">
        <v>3029</v>
      </c>
      <c r="B3029" s="144" t="s">
        <v>9228</v>
      </c>
      <c r="C3029" s="144" t="s">
        <v>9229</v>
      </c>
      <c r="D3029" s="144" t="s">
        <v>9230</v>
      </c>
      <c r="E3029" s="144" t="str">
        <f>VLOOKUP(A3029,'2'!$X:$AB,2,FALSE)</f>
        <v>Within an hour</v>
      </c>
      <c r="F3029" s="144">
        <f>VLOOKUP($A3029,'2'!$X:$AB,3,FALSE)</f>
        <v>1</v>
      </c>
      <c r="G3029" s="144">
        <f>VLOOKUP($A3029,'2'!$X:$AB,4,FALSE)</f>
        <v>0.63</v>
      </c>
      <c r="H3029" s="343" t="str">
        <f>VLOOKUP($A3029,'2'!$X:$AB,5,FALSE)</f>
        <v>No</v>
      </c>
    </row>
    <row r="3030" spans="1:8" s="144" customFormat="1" ht="15">
      <c r="A3030" s="342">
        <v>3030</v>
      </c>
      <c r="B3030" s="144" t="s">
        <v>9231</v>
      </c>
      <c r="C3030" s="144" t="s">
        <v>9232</v>
      </c>
      <c r="D3030" s="144" t="s">
        <v>9230</v>
      </c>
      <c r="E3030" s="144" t="str">
        <f>VLOOKUP(A3030,'2'!$X:$AB,2,FALSE)</f>
        <v>Within an hour</v>
      </c>
      <c r="F3030" s="144">
        <f>VLOOKUP($A3030,'2'!$X:$AB,3,FALSE)</f>
        <v>1</v>
      </c>
      <c r="G3030" s="144">
        <f>VLOOKUP($A3030,'2'!$X:$AB,4,FALSE)</f>
        <v>1</v>
      </c>
      <c r="H3030" s="343" t="str">
        <f>VLOOKUP($A3030,'2'!$X:$AB,5,FALSE)</f>
        <v>Yes</v>
      </c>
    </row>
    <row r="3031" spans="1:8" s="144" customFormat="1" ht="15">
      <c r="A3031" s="342">
        <v>3031</v>
      </c>
      <c r="B3031" s="144" t="s">
        <v>9233</v>
      </c>
      <c r="C3031" s="144" t="s">
        <v>9234</v>
      </c>
      <c r="D3031" s="144" t="s">
        <v>9235</v>
      </c>
      <c r="E3031" s="144" t="str">
        <f>VLOOKUP(A3031,'2'!$X:$AB,2,FALSE)</f>
        <v>Within an hour</v>
      </c>
      <c r="F3031" s="144">
        <f>VLOOKUP($A3031,'2'!$X:$AB,3,FALSE)</f>
        <v>1</v>
      </c>
      <c r="G3031" s="144">
        <f>VLOOKUP($A3031,'2'!$X:$AB,4,FALSE)</f>
        <v>1</v>
      </c>
      <c r="H3031" s="343" t="str">
        <f>VLOOKUP($A3031,'2'!$X:$AB,5,FALSE)</f>
        <v>Yes</v>
      </c>
    </row>
    <row r="3032" spans="1:8" s="144" customFormat="1" ht="15">
      <c r="A3032" s="342">
        <v>3032</v>
      </c>
      <c r="B3032" s="144" t="s">
        <v>9236</v>
      </c>
      <c r="C3032" s="144" t="s">
        <v>9237</v>
      </c>
      <c r="D3032" s="144" t="s">
        <v>9235</v>
      </c>
      <c r="E3032" s="144" t="str">
        <f>VLOOKUP(A3032,'2'!$X:$AB,2,FALSE)</f>
        <v>Within an hour</v>
      </c>
      <c r="F3032" s="144">
        <f>VLOOKUP($A3032,'2'!$X:$AB,3,FALSE)</f>
        <v>1</v>
      </c>
      <c r="G3032" s="144">
        <f>VLOOKUP($A3032,'2'!$X:$AB,4,FALSE)</f>
        <v>0.98</v>
      </c>
      <c r="H3032" s="343" t="str">
        <f>VLOOKUP($A3032,'2'!$X:$AB,5,FALSE)</f>
        <v>No</v>
      </c>
    </row>
    <row r="3033" spans="1:8" s="144" customFormat="1" ht="15">
      <c r="A3033" s="342">
        <v>3033</v>
      </c>
      <c r="B3033" s="144" t="s">
        <v>9238</v>
      </c>
      <c r="C3033" s="144" t="s">
        <v>9239</v>
      </c>
      <c r="D3033" s="144" t="s">
        <v>9240</v>
      </c>
      <c r="E3033" s="144" t="str">
        <f>VLOOKUP(A3033,'2'!$X:$AB,2,FALSE)</f>
        <v>Within a few hours</v>
      </c>
      <c r="F3033" s="144">
        <f>VLOOKUP($A3033,'2'!$X:$AB,3,FALSE)</f>
        <v>0.7</v>
      </c>
      <c r="G3033" s="144">
        <f>VLOOKUP($A3033,'2'!$X:$AB,4,FALSE)</f>
        <v>0.75</v>
      </c>
      <c r="H3033" s="343" t="str">
        <f>VLOOKUP($A3033,'2'!$X:$AB,5,FALSE)</f>
        <v>No</v>
      </c>
    </row>
    <row r="3034" spans="1:8" s="144" customFormat="1" ht="15">
      <c r="A3034" s="342">
        <v>3034</v>
      </c>
      <c r="B3034" s="144" t="s">
        <v>9241</v>
      </c>
      <c r="C3034" s="144" t="s">
        <v>9242</v>
      </c>
      <c r="D3034" s="144" t="s">
        <v>9243</v>
      </c>
      <c r="E3034" s="144">
        <f>VLOOKUP(A3034,'2'!$X:$AB,2,FALSE)</f>
        <v>0</v>
      </c>
      <c r="F3034" s="144">
        <f>VLOOKUP($A3034,'2'!$X:$AB,3,FALSE)</f>
        <v>0</v>
      </c>
      <c r="G3034" s="144">
        <f>VLOOKUP($A3034,'2'!$X:$AB,4,FALSE)</f>
        <v>0</v>
      </c>
      <c r="H3034" s="343">
        <f>VLOOKUP($A3034,'2'!$X:$AB,5,FALSE)</f>
        <v>0</v>
      </c>
    </row>
    <row r="3035" spans="1:8" s="144" customFormat="1" ht="15">
      <c r="A3035" s="342">
        <v>3035</v>
      </c>
      <c r="B3035" s="144" t="s">
        <v>9244</v>
      </c>
      <c r="C3035" s="144" t="s">
        <v>9245</v>
      </c>
      <c r="D3035" s="144" t="s">
        <v>9246</v>
      </c>
      <c r="E3035" s="144">
        <f>VLOOKUP(A3035,'2'!$X:$AB,2,FALSE)</f>
        <v>0</v>
      </c>
      <c r="F3035" s="144">
        <f>VLOOKUP($A3035,'2'!$X:$AB,3,FALSE)</f>
        <v>0</v>
      </c>
      <c r="G3035" s="144">
        <f>VLOOKUP($A3035,'2'!$X:$AB,4,FALSE)</f>
        <v>0</v>
      </c>
      <c r="H3035" s="343">
        <f>VLOOKUP($A3035,'2'!$X:$AB,5,FALSE)</f>
        <v>0</v>
      </c>
    </row>
    <row r="3036" spans="1:8" s="144" customFormat="1" ht="15">
      <c r="A3036" s="342">
        <v>3036</v>
      </c>
      <c r="B3036" s="144" t="s">
        <v>9247</v>
      </c>
      <c r="C3036" s="144" t="s">
        <v>9248</v>
      </c>
      <c r="D3036" s="144" t="s">
        <v>9249</v>
      </c>
      <c r="E3036" s="144" t="str">
        <f>VLOOKUP(A3036,'2'!$X:$AB,2,FALSE)</f>
        <v>Within a few hours</v>
      </c>
      <c r="F3036" s="144">
        <f>VLOOKUP($A3036,'2'!$X:$AB,3,FALSE)</f>
        <v>1</v>
      </c>
      <c r="G3036" s="144">
        <f>VLOOKUP($A3036,'2'!$X:$AB,4,FALSE)</f>
        <v>0.98</v>
      </c>
      <c r="H3036" s="343" t="str">
        <f>VLOOKUP($A3036,'2'!$X:$AB,5,FALSE)</f>
        <v>Yes</v>
      </c>
    </row>
    <row r="3037" spans="1:8" s="144" customFormat="1" ht="15">
      <c r="A3037" s="342">
        <v>3037</v>
      </c>
      <c r="B3037" s="144" t="s">
        <v>9250</v>
      </c>
      <c r="C3037" s="144" t="s">
        <v>9251</v>
      </c>
      <c r="D3037" s="144" t="s">
        <v>9249</v>
      </c>
      <c r="E3037" s="144" t="str">
        <f>VLOOKUP(A3037,'2'!$X:$AB,2,FALSE)</f>
        <v>Within an hour</v>
      </c>
      <c r="F3037" s="144">
        <f>VLOOKUP($A3037,'2'!$X:$AB,3,FALSE)</f>
        <v>1</v>
      </c>
      <c r="G3037" s="144">
        <f>VLOOKUP($A3037,'2'!$X:$AB,4,FALSE)</f>
        <v>0.73</v>
      </c>
      <c r="H3037" s="343" t="str">
        <f>VLOOKUP($A3037,'2'!$X:$AB,5,FALSE)</f>
        <v>Yes</v>
      </c>
    </row>
    <row r="3038" spans="1:8" s="144" customFormat="1" ht="15">
      <c r="A3038" s="342">
        <v>3038</v>
      </c>
      <c r="B3038" s="144" t="s">
        <v>9252</v>
      </c>
      <c r="C3038" s="144" t="s">
        <v>9253</v>
      </c>
      <c r="D3038" s="144" t="s">
        <v>9249</v>
      </c>
      <c r="E3038" s="144" t="str">
        <f>VLOOKUP(A3038,'2'!$X:$AB,2,FALSE)</f>
        <v>A few days or more</v>
      </c>
      <c r="F3038" s="144">
        <f>VLOOKUP($A3038,'2'!$X:$AB,3,FALSE)</f>
        <v>0.25</v>
      </c>
      <c r="G3038" s="144">
        <f>VLOOKUP($A3038,'2'!$X:$AB,4,FALSE)</f>
        <v>0.93</v>
      </c>
      <c r="H3038" s="343" t="str">
        <f>VLOOKUP($A3038,'2'!$X:$AB,5,FALSE)</f>
        <v>No</v>
      </c>
    </row>
    <row r="3039" spans="1:8" s="144" customFormat="1" ht="15">
      <c r="A3039" s="342">
        <v>3039</v>
      </c>
      <c r="B3039" s="144" t="s">
        <v>9254</v>
      </c>
      <c r="C3039" s="144" t="s">
        <v>9255</v>
      </c>
      <c r="D3039" s="144" t="s">
        <v>9256</v>
      </c>
      <c r="E3039" s="144">
        <f>VLOOKUP(A3039,'2'!$X:$AB,2,FALSE)</f>
        <v>0</v>
      </c>
      <c r="F3039" s="144">
        <f>VLOOKUP($A3039,'2'!$X:$AB,3,FALSE)</f>
        <v>0</v>
      </c>
      <c r="G3039" s="144">
        <f>VLOOKUP($A3039,'2'!$X:$AB,4,FALSE)</f>
        <v>0</v>
      </c>
      <c r="H3039" s="343">
        <f>VLOOKUP($A3039,'2'!$X:$AB,5,FALSE)</f>
        <v>0</v>
      </c>
    </row>
    <row r="3040" spans="1:8" s="144" customFormat="1" ht="15">
      <c r="A3040" s="342">
        <v>3040</v>
      </c>
      <c r="B3040" s="144" t="s">
        <v>9257</v>
      </c>
      <c r="C3040" s="144" t="s">
        <v>9258</v>
      </c>
      <c r="D3040" s="144" t="s">
        <v>9256</v>
      </c>
      <c r="E3040" s="144" t="str">
        <f>VLOOKUP(A3040,'2'!$X:$AB,2,FALSE)</f>
        <v>Within an hour</v>
      </c>
      <c r="F3040" s="144">
        <f>VLOOKUP($A3040,'2'!$X:$AB,3,FALSE)</f>
        <v>1</v>
      </c>
      <c r="G3040" s="144">
        <f>VLOOKUP($A3040,'2'!$X:$AB,4,FALSE)</f>
        <v>0.97</v>
      </c>
      <c r="H3040" s="343" t="str">
        <f>VLOOKUP($A3040,'2'!$X:$AB,5,FALSE)</f>
        <v>Yes</v>
      </c>
    </row>
    <row r="3041" spans="1:8" s="144" customFormat="1" ht="15">
      <c r="A3041" s="342">
        <v>3041</v>
      </c>
      <c r="B3041" s="144" t="s">
        <v>9259</v>
      </c>
      <c r="C3041" s="144" t="s">
        <v>9260</v>
      </c>
      <c r="D3041" s="144" t="s">
        <v>9256</v>
      </c>
      <c r="E3041" s="144" t="str">
        <f>VLOOKUP(A3041,'2'!$X:$AB,2,FALSE)</f>
        <v>Within an hour</v>
      </c>
      <c r="F3041" s="144">
        <f>VLOOKUP($A3041,'2'!$X:$AB,3,FALSE)</f>
        <v>1</v>
      </c>
      <c r="G3041" s="144">
        <f>VLOOKUP($A3041,'2'!$X:$AB,4,FALSE)</f>
        <v>0.99</v>
      </c>
      <c r="H3041" s="343" t="str">
        <f>VLOOKUP($A3041,'2'!$X:$AB,5,FALSE)</f>
        <v>No</v>
      </c>
    </row>
    <row r="3042" spans="1:8" s="144" customFormat="1" ht="15">
      <c r="A3042" s="342">
        <v>3042</v>
      </c>
      <c r="B3042" s="144" t="s">
        <v>9261</v>
      </c>
      <c r="C3042" s="144" t="s">
        <v>9262</v>
      </c>
      <c r="D3042" s="144" t="s">
        <v>9263</v>
      </c>
      <c r="E3042" s="144" t="str">
        <f>VLOOKUP(A3042,'2'!$X:$AB,2,FALSE)</f>
        <v>Within an hour</v>
      </c>
      <c r="F3042" s="144">
        <f>VLOOKUP($A3042,'2'!$X:$AB,3,FALSE)</f>
        <v>1</v>
      </c>
      <c r="G3042" s="144">
        <f>VLOOKUP($A3042,'2'!$X:$AB,4,FALSE)</f>
        <v>1</v>
      </c>
      <c r="H3042" s="343" t="str">
        <f>VLOOKUP($A3042,'2'!$X:$AB,5,FALSE)</f>
        <v>No</v>
      </c>
    </row>
    <row r="3043" spans="1:8" s="144" customFormat="1" ht="15">
      <c r="A3043" s="342">
        <v>3043</v>
      </c>
      <c r="B3043" s="144" t="s">
        <v>9264</v>
      </c>
      <c r="C3043" s="144" t="s">
        <v>9265</v>
      </c>
      <c r="D3043" s="144" t="s">
        <v>9266</v>
      </c>
      <c r="E3043" s="144">
        <f>VLOOKUP(A3043,'2'!$X:$AB,2,FALSE)</f>
        <v>0</v>
      </c>
      <c r="F3043" s="144">
        <f>VLOOKUP($A3043,'2'!$X:$AB,3,FALSE)</f>
        <v>0</v>
      </c>
      <c r="G3043" s="144">
        <f>VLOOKUP($A3043,'2'!$X:$AB,4,FALSE)</f>
        <v>0</v>
      </c>
      <c r="H3043" s="343">
        <f>VLOOKUP($A3043,'2'!$X:$AB,5,FALSE)</f>
        <v>0</v>
      </c>
    </row>
    <row r="3044" spans="1:8" s="144" customFormat="1" ht="15">
      <c r="A3044" s="342">
        <v>3044</v>
      </c>
      <c r="B3044" s="144" t="s">
        <v>9267</v>
      </c>
      <c r="C3044" s="144" t="s">
        <v>9268</v>
      </c>
      <c r="D3044" s="144" t="s">
        <v>9269</v>
      </c>
      <c r="E3044" s="144" t="str">
        <f>VLOOKUP(A3044,'2'!$X:$AB,2,FALSE)</f>
        <v>Within an hour</v>
      </c>
      <c r="F3044" s="144">
        <f>VLOOKUP($A3044,'2'!$X:$AB,3,FALSE)</f>
        <v>1</v>
      </c>
      <c r="G3044" s="144">
        <f>VLOOKUP($A3044,'2'!$X:$AB,4,FALSE)</f>
        <v>0.98</v>
      </c>
      <c r="H3044" s="343" t="str">
        <f>VLOOKUP($A3044,'2'!$X:$AB,5,FALSE)</f>
        <v>No</v>
      </c>
    </row>
    <row r="3045" spans="1:8" s="144" customFormat="1" ht="15">
      <c r="A3045" s="342">
        <v>3045</v>
      </c>
      <c r="B3045" s="144" t="s">
        <v>9270</v>
      </c>
      <c r="C3045" s="144" t="s">
        <v>9271</v>
      </c>
      <c r="D3045" s="144" t="s">
        <v>9269</v>
      </c>
      <c r="E3045" s="144" t="str">
        <f>VLOOKUP(A3045,'2'!$X:$AB,2,FALSE)</f>
        <v>Within an hour</v>
      </c>
      <c r="F3045" s="144">
        <f>VLOOKUP($A3045,'2'!$X:$AB,3,FALSE)</f>
        <v>1</v>
      </c>
      <c r="G3045" s="144">
        <f>VLOOKUP($A3045,'2'!$X:$AB,4,FALSE)</f>
        <v>1</v>
      </c>
      <c r="H3045" s="343" t="str">
        <f>VLOOKUP($A3045,'2'!$X:$AB,5,FALSE)</f>
        <v>Yes</v>
      </c>
    </row>
    <row r="3046" spans="1:8" s="144" customFormat="1" ht="15">
      <c r="A3046" s="342">
        <v>3046</v>
      </c>
      <c r="B3046" s="144" t="s">
        <v>9272</v>
      </c>
      <c r="C3046" s="144" t="s">
        <v>9273</v>
      </c>
      <c r="D3046" s="144" t="s">
        <v>9274</v>
      </c>
      <c r="E3046" s="144">
        <f>VLOOKUP(A3046,'2'!$X:$AB,2,FALSE)</f>
        <v>0</v>
      </c>
      <c r="F3046" s="144">
        <f>VLOOKUP($A3046,'2'!$X:$AB,3,FALSE)</f>
        <v>0</v>
      </c>
      <c r="G3046" s="144">
        <f>VLOOKUP($A3046,'2'!$X:$AB,4,FALSE)</f>
        <v>0</v>
      </c>
      <c r="H3046" s="343">
        <f>VLOOKUP($A3046,'2'!$X:$AB,5,FALSE)</f>
        <v>0</v>
      </c>
    </row>
    <row r="3047" spans="1:8" s="144" customFormat="1" ht="15">
      <c r="A3047" s="342">
        <v>1300</v>
      </c>
      <c r="B3047" s="144" t="s">
        <v>9275</v>
      </c>
      <c r="C3047" s="144" t="s">
        <v>9276</v>
      </c>
      <c r="D3047" s="144" t="s">
        <v>9277</v>
      </c>
      <c r="E3047" s="144" t="str">
        <f>VLOOKUP(A3047,'2'!$X:$AB,2,FALSE)</f>
        <v>Within an hour</v>
      </c>
      <c r="F3047" s="144">
        <f>VLOOKUP($A3047,'2'!$X:$AB,3,FALSE)</f>
        <v>1</v>
      </c>
      <c r="G3047" s="144">
        <f>VLOOKUP($A3047,'2'!$X:$AB,4,FALSE)</f>
        <v>1</v>
      </c>
      <c r="H3047" s="343" t="str">
        <f>VLOOKUP($A3047,'2'!$X:$AB,5,FALSE)</f>
        <v>No</v>
      </c>
    </row>
    <row r="3048" spans="1:8" s="144" customFormat="1" ht="15">
      <c r="A3048" s="342">
        <v>3047</v>
      </c>
      <c r="B3048" s="144" t="s">
        <v>9278</v>
      </c>
      <c r="C3048" s="144" t="s">
        <v>9279</v>
      </c>
      <c r="D3048" s="144" t="s">
        <v>9277</v>
      </c>
      <c r="E3048" s="144" t="str">
        <f>VLOOKUP(A3048,'2'!$X:$AB,2,FALSE)</f>
        <v>Within an hour</v>
      </c>
      <c r="F3048" s="144">
        <f>VLOOKUP($A3048,'2'!$X:$AB,3,FALSE)</f>
        <v>1</v>
      </c>
      <c r="G3048" s="144">
        <f>VLOOKUP($A3048,'2'!$X:$AB,4,FALSE)</f>
        <v>0.96</v>
      </c>
      <c r="H3048" s="343" t="str">
        <f>VLOOKUP($A3048,'2'!$X:$AB,5,FALSE)</f>
        <v>Yes</v>
      </c>
    </row>
    <row r="3049" spans="1:8" s="144" customFormat="1" ht="15">
      <c r="A3049" s="342">
        <v>3048</v>
      </c>
      <c r="B3049" s="144" t="s">
        <v>9280</v>
      </c>
      <c r="C3049" s="144" t="s">
        <v>9281</v>
      </c>
      <c r="D3049" s="144" t="s">
        <v>9282</v>
      </c>
      <c r="E3049" s="144" t="str">
        <f>VLOOKUP(A3049,'2'!$X:$AB,2,FALSE)</f>
        <v>Within a few hours</v>
      </c>
      <c r="F3049" s="144">
        <f>VLOOKUP($A3049,'2'!$X:$AB,3,FALSE)</f>
        <v>1</v>
      </c>
      <c r="G3049" s="144">
        <f>VLOOKUP($A3049,'2'!$X:$AB,4,FALSE)</f>
        <v>0.83</v>
      </c>
      <c r="H3049" s="343" t="str">
        <f>VLOOKUP($A3049,'2'!$X:$AB,5,FALSE)</f>
        <v>Yes</v>
      </c>
    </row>
    <row r="3050" spans="1:8" s="144" customFormat="1" ht="15">
      <c r="A3050" s="342">
        <v>3049</v>
      </c>
      <c r="B3050" s="144" t="s">
        <v>9283</v>
      </c>
      <c r="C3050" s="144" t="s">
        <v>9284</v>
      </c>
      <c r="D3050" s="144" t="s">
        <v>9285</v>
      </c>
      <c r="E3050" s="144" t="str">
        <f>VLOOKUP(A3050,'2'!$X:$AB,2,FALSE)</f>
        <v>Within a few hours</v>
      </c>
      <c r="F3050" s="144">
        <f>VLOOKUP($A3050,'2'!$X:$AB,3,FALSE)</f>
        <v>1</v>
      </c>
      <c r="G3050" s="144">
        <f>VLOOKUP($A3050,'2'!$X:$AB,4,FALSE)</f>
        <v>0.93</v>
      </c>
      <c r="H3050" s="343" t="str">
        <f>VLOOKUP($A3050,'2'!$X:$AB,5,FALSE)</f>
        <v>No</v>
      </c>
    </row>
    <row r="3051" spans="1:8" s="144" customFormat="1" ht="15">
      <c r="A3051" s="342">
        <v>3050</v>
      </c>
      <c r="B3051" s="144" t="s">
        <v>9286</v>
      </c>
      <c r="C3051" s="144" t="s">
        <v>9287</v>
      </c>
      <c r="D3051" s="144" t="s">
        <v>9288</v>
      </c>
      <c r="E3051" s="144">
        <f>VLOOKUP(A3051,'2'!$X:$AB,2,FALSE)</f>
        <v>0</v>
      </c>
      <c r="F3051" s="144">
        <f>VLOOKUP($A3051,'2'!$X:$AB,3,FALSE)</f>
        <v>0</v>
      </c>
      <c r="G3051" s="144">
        <f>VLOOKUP($A3051,'2'!$X:$AB,4,FALSE)</f>
        <v>0</v>
      </c>
      <c r="H3051" s="343">
        <f>VLOOKUP($A3051,'2'!$X:$AB,5,FALSE)</f>
        <v>0</v>
      </c>
    </row>
    <row r="3052" spans="1:8" s="144" customFormat="1" ht="15">
      <c r="A3052" s="342">
        <v>3051</v>
      </c>
      <c r="B3052" s="144" t="s">
        <v>9289</v>
      </c>
      <c r="C3052" s="144" t="s">
        <v>9290</v>
      </c>
      <c r="D3052" s="144" t="s">
        <v>9288</v>
      </c>
      <c r="E3052" s="144" t="str">
        <f>VLOOKUP(A3052,'2'!$X:$AB,2,FALSE)</f>
        <v>Within an hour</v>
      </c>
      <c r="F3052" s="144">
        <f>VLOOKUP($A3052,'2'!$X:$AB,3,FALSE)</f>
        <v>1</v>
      </c>
      <c r="G3052" s="144">
        <f>VLOOKUP($A3052,'2'!$X:$AB,4,FALSE)</f>
        <v>0.99</v>
      </c>
      <c r="H3052" s="343" t="str">
        <f>VLOOKUP($A3052,'2'!$X:$AB,5,FALSE)</f>
        <v>Yes</v>
      </c>
    </row>
    <row r="3053" spans="1:8" s="144" customFormat="1" ht="15">
      <c r="A3053" s="342">
        <v>3052</v>
      </c>
      <c r="B3053" s="144" t="s">
        <v>9291</v>
      </c>
      <c r="C3053" s="144" t="s">
        <v>9292</v>
      </c>
      <c r="D3053" s="144" t="s">
        <v>9288</v>
      </c>
      <c r="E3053" s="144" t="str">
        <f>VLOOKUP(A3053,'2'!$X:$AB,2,FALSE)</f>
        <v>Within an hour</v>
      </c>
      <c r="F3053" s="144">
        <f>VLOOKUP($A3053,'2'!$X:$AB,3,FALSE)</f>
        <v>1</v>
      </c>
      <c r="G3053" s="144">
        <f>VLOOKUP($A3053,'2'!$X:$AB,4,FALSE)</f>
        <v>0.93</v>
      </c>
      <c r="H3053" s="343" t="str">
        <f>VLOOKUP($A3053,'2'!$X:$AB,5,FALSE)</f>
        <v>Yes</v>
      </c>
    </row>
    <row r="3054" spans="1:8" s="144" customFormat="1" ht="15">
      <c r="A3054" s="342">
        <v>3053</v>
      </c>
      <c r="B3054" s="144" t="s">
        <v>9293</v>
      </c>
      <c r="C3054" s="144" t="s">
        <v>9294</v>
      </c>
      <c r="D3054" s="144" t="s">
        <v>9295</v>
      </c>
      <c r="E3054" s="144" t="str">
        <f>VLOOKUP(A3054,'2'!$X:$AB,2,FALSE)</f>
        <v>Within a few hours</v>
      </c>
      <c r="F3054" s="144">
        <f>VLOOKUP($A3054,'2'!$X:$AB,3,FALSE)</f>
        <v>1</v>
      </c>
      <c r="G3054" s="144">
        <f>VLOOKUP($A3054,'2'!$X:$AB,4,FALSE)</f>
        <v>0.77</v>
      </c>
      <c r="H3054" s="343" t="str">
        <f>VLOOKUP($A3054,'2'!$X:$AB,5,FALSE)</f>
        <v>Yes</v>
      </c>
    </row>
    <row r="3055" spans="1:8" s="144" customFormat="1" ht="15">
      <c r="A3055" s="342">
        <v>3054</v>
      </c>
      <c r="B3055" s="144" t="s">
        <v>9296</v>
      </c>
      <c r="C3055" s="144" t="s">
        <v>9297</v>
      </c>
      <c r="D3055" s="144" t="s">
        <v>9295</v>
      </c>
      <c r="E3055" s="144" t="str">
        <f>VLOOKUP(A3055,'2'!$X:$AB,2,FALSE)</f>
        <v>Within an hour</v>
      </c>
      <c r="F3055" s="144">
        <f>VLOOKUP($A3055,'2'!$X:$AB,3,FALSE)</f>
        <v>1</v>
      </c>
      <c r="G3055" s="144">
        <f>VLOOKUP($A3055,'2'!$X:$AB,4,FALSE)</f>
        <v>0.98</v>
      </c>
      <c r="H3055" s="343" t="str">
        <f>VLOOKUP($A3055,'2'!$X:$AB,5,FALSE)</f>
        <v>Yes</v>
      </c>
    </row>
    <row r="3056" spans="1:8" s="144" customFormat="1" ht="15">
      <c r="A3056" s="342">
        <v>3055</v>
      </c>
      <c r="B3056" s="144" t="s">
        <v>9298</v>
      </c>
      <c r="C3056" s="144" t="s">
        <v>9299</v>
      </c>
      <c r="D3056" s="144" t="s">
        <v>9300</v>
      </c>
      <c r="E3056" s="144">
        <f>VLOOKUP(A3056,'2'!$X:$AB,2,FALSE)</f>
        <v>0</v>
      </c>
      <c r="F3056" s="144">
        <f>VLOOKUP($A3056,'2'!$X:$AB,3,FALSE)</f>
        <v>0</v>
      </c>
      <c r="G3056" s="144">
        <f>VLOOKUP($A3056,'2'!$X:$AB,4,FALSE)</f>
        <v>0</v>
      </c>
      <c r="H3056" s="343">
        <f>VLOOKUP($A3056,'2'!$X:$AB,5,FALSE)</f>
        <v>0</v>
      </c>
    </row>
    <row r="3057" spans="1:8" s="144" customFormat="1" ht="15">
      <c r="A3057" s="342">
        <v>3056</v>
      </c>
      <c r="B3057" s="144" t="s">
        <v>9301</v>
      </c>
      <c r="C3057" s="144" t="s">
        <v>9302</v>
      </c>
      <c r="D3057" s="144" t="s">
        <v>9300</v>
      </c>
      <c r="E3057" s="144">
        <f>VLOOKUP(A3057,'2'!$X:$AB,2,FALSE)</f>
        <v>0</v>
      </c>
      <c r="F3057" s="144">
        <f>VLOOKUP($A3057,'2'!$X:$AB,3,FALSE)</f>
        <v>0</v>
      </c>
      <c r="G3057" s="144">
        <f>VLOOKUP($A3057,'2'!$X:$AB,4,FALSE)</f>
        <v>0</v>
      </c>
      <c r="H3057" s="343">
        <f>VLOOKUP($A3057,'2'!$X:$AB,5,FALSE)</f>
        <v>0</v>
      </c>
    </row>
    <row r="3058" spans="1:8" s="144" customFormat="1" ht="15">
      <c r="A3058" s="342">
        <v>3057</v>
      </c>
      <c r="B3058" s="144" t="s">
        <v>9303</v>
      </c>
      <c r="C3058" s="144" t="s">
        <v>9304</v>
      </c>
      <c r="D3058" s="144" t="s">
        <v>9305</v>
      </c>
      <c r="E3058" s="144" t="str">
        <f>VLOOKUP(A3058,'2'!$X:$AB,2,FALSE)</f>
        <v>Within an hour</v>
      </c>
      <c r="F3058" s="144">
        <f>VLOOKUP($A3058,'2'!$X:$AB,3,FALSE)</f>
        <v>0.9</v>
      </c>
      <c r="G3058" s="144">
        <f>VLOOKUP($A3058,'2'!$X:$AB,4,FALSE)</f>
        <v>0.96</v>
      </c>
      <c r="H3058" s="343" t="str">
        <f>VLOOKUP($A3058,'2'!$X:$AB,5,FALSE)</f>
        <v>No</v>
      </c>
    </row>
    <row r="3059" spans="1:8" s="144" customFormat="1" ht="15">
      <c r="A3059" s="342">
        <v>3058</v>
      </c>
      <c r="B3059" s="144" t="s">
        <v>9306</v>
      </c>
      <c r="C3059" s="144" t="s">
        <v>9307</v>
      </c>
      <c r="D3059" s="144" t="s">
        <v>9305</v>
      </c>
      <c r="E3059" s="144" t="str">
        <f>VLOOKUP(A3059,'2'!$X:$AB,2,FALSE)</f>
        <v>Within a day</v>
      </c>
      <c r="F3059" s="144">
        <f>VLOOKUP($A3059,'2'!$X:$AB,3,FALSE)</f>
        <v>0.8</v>
      </c>
      <c r="G3059" s="144">
        <f>VLOOKUP($A3059,'2'!$X:$AB,4,FALSE)</f>
        <v>0.78</v>
      </c>
      <c r="H3059" s="343" t="str">
        <f>VLOOKUP($A3059,'2'!$X:$AB,5,FALSE)</f>
        <v>No</v>
      </c>
    </row>
    <row r="3060" spans="1:8" s="144" customFormat="1" ht="15">
      <c r="A3060" s="342">
        <v>3059</v>
      </c>
      <c r="B3060" s="144" t="s">
        <v>9308</v>
      </c>
      <c r="C3060" s="144" t="s">
        <v>9309</v>
      </c>
      <c r="D3060" s="144" t="s">
        <v>9310</v>
      </c>
      <c r="E3060" s="144" t="str">
        <f>VLOOKUP(A3060,'2'!$X:$AB,2,FALSE)</f>
        <v>Within an hour</v>
      </c>
      <c r="F3060" s="144">
        <f>VLOOKUP($A3060,'2'!$X:$AB,3,FALSE)</f>
        <v>1</v>
      </c>
      <c r="G3060" s="144">
        <f>VLOOKUP($A3060,'2'!$X:$AB,4,FALSE)</f>
        <v>1</v>
      </c>
      <c r="H3060" s="343" t="str">
        <f>VLOOKUP($A3060,'2'!$X:$AB,5,FALSE)</f>
        <v>Yes</v>
      </c>
    </row>
    <row r="3061" spans="1:8" s="144" customFormat="1" ht="15">
      <c r="A3061" s="342">
        <v>3060</v>
      </c>
      <c r="B3061" s="144" t="s">
        <v>9311</v>
      </c>
      <c r="C3061" s="144" t="s">
        <v>9312</v>
      </c>
      <c r="D3061" s="144" t="s">
        <v>9310</v>
      </c>
      <c r="E3061" s="144">
        <f>VLOOKUP(A3061,'2'!$X:$AB,2,FALSE)</f>
        <v>0</v>
      </c>
      <c r="F3061" s="144">
        <f>VLOOKUP($A3061,'2'!$X:$AB,3,FALSE)</f>
        <v>0</v>
      </c>
      <c r="G3061" s="144">
        <f>VLOOKUP($A3061,'2'!$X:$AB,4,FALSE)</f>
        <v>0</v>
      </c>
      <c r="H3061" s="343">
        <f>VLOOKUP($A3061,'2'!$X:$AB,5,FALSE)</f>
        <v>0</v>
      </c>
    </row>
    <row r="3062" spans="1:8" s="144" customFormat="1" ht="15">
      <c r="A3062" s="342">
        <v>3061</v>
      </c>
      <c r="B3062" s="144" t="s">
        <v>9313</v>
      </c>
      <c r="C3062" s="144" t="s">
        <v>9314</v>
      </c>
      <c r="D3062" s="144" t="s">
        <v>9310</v>
      </c>
      <c r="E3062" s="144">
        <f>VLOOKUP(A3062,'2'!$X:$AB,2,FALSE)</f>
        <v>0</v>
      </c>
      <c r="F3062" s="144">
        <f>VLOOKUP($A3062,'2'!$X:$AB,3,FALSE)</f>
        <v>0</v>
      </c>
      <c r="G3062" s="144">
        <f>VLOOKUP($A3062,'2'!$X:$AB,4,FALSE)</f>
        <v>0</v>
      </c>
      <c r="H3062" s="343">
        <f>VLOOKUP($A3062,'2'!$X:$AB,5,FALSE)</f>
        <v>0</v>
      </c>
    </row>
    <row r="3063" spans="1:8" s="144" customFormat="1" ht="15">
      <c r="A3063" s="342">
        <v>3062</v>
      </c>
      <c r="B3063" s="144" t="s">
        <v>9315</v>
      </c>
      <c r="C3063" s="144" t="s">
        <v>9316</v>
      </c>
      <c r="D3063" s="144" t="s">
        <v>9310</v>
      </c>
      <c r="E3063" s="144" t="str">
        <f>VLOOKUP(A3063,'2'!$X:$AB,2,FALSE)</f>
        <v>Within a day</v>
      </c>
      <c r="F3063" s="144">
        <f>VLOOKUP($A3063,'2'!$X:$AB,3,FALSE)</f>
        <v>1</v>
      </c>
      <c r="G3063" s="144">
        <f>VLOOKUP($A3063,'2'!$X:$AB,4,FALSE)</f>
        <v>1</v>
      </c>
      <c r="H3063" s="343" t="str">
        <f>VLOOKUP($A3063,'2'!$X:$AB,5,FALSE)</f>
        <v>Yes</v>
      </c>
    </row>
    <row r="3064" spans="1:8" s="144" customFormat="1" ht="15">
      <c r="A3064" s="342">
        <v>3063</v>
      </c>
      <c r="B3064" s="144" t="s">
        <v>9317</v>
      </c>
      <c r="C3064" s="144" t="s">
        <v>9318</v>
      </c>
      <c r="D3064" s="144" t="s">
        <v>9319</v>
      </c>
      <c r="E3064" s="144" t="str">
        <f>VLOOKUP(A3064,'2'!$X:$AB,2,FALSE)</f>
        <v>A few days or more</v>
      </c>
      <c r="F3064" s="144">
        <f>VLOOKUP($A3064,'2'!$X:$AB,3,FALSE)</f>
        <v>0</v>
      </c>
      <c r="G3064" s="144">
        <f>VLOOKUP($A3064,'2'!$X:$AB,4,FALSE)</f>
        <v>0.33</v>
      </c>
      <c r="H3064" s="343" t="str">
        <f>VLOOKUP($A3064,'2'!$X:$AB,5,FALSE)</f>
        <v>No</v>
      </c>
    </row>
    <row r="3065" spans="1:8" s="144" customFormat="1" ht="15">
      <c r="A3065" s="342">
        <v>3064</v>
      </c>
      <c r="B3065" s="144" t="s">
        <v>9320</v>
      </c>
      <c r="C3065" s="144" t="s">
        <v>9321</v>
      </c>
      <c r="D3065" s="144" t="s">
        <v>9319</v>
      </c>
      <c r="E3065" s="144" t="str">
        <f>VLOOKUP(A3065,'2'!$X:$AB,2,FALSE)</f>
        <v>Within an hour</v>
      </c>
      <c r="F3065" s="144">
        <f>VLOOKUP($A3065,'2'!$X:$AB,3,FALSE)</f>
        <v>1</v>
      </c>
      <c r="G3065" s="144">
        <f>VLOOKUP($A3065,'2'!$X:$AB,4,FALSE)</f>
        <v>0.98</v>
      </c>
      <c r="H3065" s="343" t="str">
        <f>VLOOKUP($A3065,'2'!$X:$AB,5,FALSE)</f>
        <v>Yes</v>
      </c>
    </row>
    <row r="3066" spans="1:8" s="144" customFormat="1" ht="15">
      <c r="A3066" s="342">
        <v>3065</v>
      </c>
      <c r="B3066" s="144" t="s">
        <v>9322</v>
      </c>
      <c r="C3066" s="144" t="s">
        <v>9323</v>
      </c>
      <c r="D3066" s="144" t="s">
        <v>9324</v>
      </c>
      <c r="E3066" s="144" t="str">
        <f>VLOOKUP(A3066,'2'!$X:$AB,2,FALSE)</f>
        <v>Within an hour</v>
      </c>
      <c r="F3066" s="144">
        <f>VLOOKUP($A3066,'2'!$X:$AB,3,FALSE)</f>
        <v>1</v>
      </c>
      <c r="G3066" s="144">
        <f>VLOOKUP($A3066,'2'!$X:$AB,4,FALSE)</f>
        <v>0.95</v>
      </c>
      <c r="H3066" s="343" t="str">
        <f>VLOOKUP($A3066,'2'!$X:$AB,5,FALSE)</f>
        <v>Yes</v>
      </c>
    </row>
    <row r="3067" spans="1:8" s="144" customFormat="1" ht="15">
      <c r="A3067" s="342">
        <v>3066</v>
      </c>
      <c r="B3067" s="144" t="s">
        <v>9325</v>
      </c>
      <c r="C3067" s="144" t="s">
        <v>9326</v>
      </c>
      <c r="D3067" s="144" t="s">
        <v>9327</v>
      </c>
      <c r="E3067" s="144" t="str">
        <f>VLOOKUP(A3067,'2'!$X:$AB,2,FALSE)</f>
        <v>Within an hour</v>
      </c>
      <c r="F3067" s="144">
        <f>VLOOKUP($A3067,'2'!$X:$AB,3,FALSE)</f>
        <v>1</v>
      </c>
      <c r="G3067" s="144">
        <f>VLOOKUP($A3067,'2'!$X:$AB,4,FALSE)</f>
        <v>1</v>
      </c>
      <c r="H3067" s="343" t="str">
        <f>VLOOKUP($A3067,'2'!$X:$AB,5,FALSE)</f>
        <v>Yes</v>
      </c>
    </row>
    <row r="3068" spans="1:8" s="144" customFormat="1" ht="15">
      <c r="A3068" s="342">
        <v>3067</v>
      </c>
      <c r="B3068" s="144" t="s">
        <v>9328</v>
      </c>
      <c r="C3068" s="144" t="s">
        <v>9329</v>
      </c>
      <c r="D3068" s="144" t="s">
        <v>9330</v>
      </c>
      <c r="E3068" s="144">
        <f>VLOOKUP(A3068,'2'!$X:$AB,2,FALSE)</f>
        <v>0</v>
      </c>
      <c r="F3068" s="144">
        <f>VLOOKUP($A3068,'2'!$X:$AB,3,FALSE)</f>
        <v>0</v>
      </c>
      <c r="G3068" s="144">
        <f>VLOOKUP($A3068,'2'!$X:$AB,4,FALSE)</f>
        <v>0</v>
      </c>
      <c r="H3068" s="343">
        <f>VLOOKUP($A3068,'2'!$X:$AB,5,FALSE)</f>
        <v>0</v>
      </c>
    </row>
    <row r="3069" spans="1:8" s="144" customFormat="1" ht="15">
      <c r="A3069" s="342">
        <v>3068</v>
      </c>
      <c r="B3069" s="144" t="s">
        <v>9331</v>
      </c>
      <c r="C3069" s="144" t="s">
        <v>9332</v>
      </c>
      <c r="D3069" s="144" t="s">
        <v>9333</v>
      </c>
      <c r="E3069" s="144" t="str">
        <f>VLOOKUP(A3069,'2'!$X:$AB,2,FALSE)</f>
        <v>Within an hour</v>
      </c>
      <c r="F3069" s="144">
        <f>VLOOKUP($A3069,'2'!$X:$AB,3,FALSE)</f>
        <v>1</v>
      </c>
      <c r="G3069" s="144">
        <f>VLOOKUP($A3069,'2'!$X:$AB,4,FALSE)</f>
        <v>0.89</v>
      </c>
      <c r="H3069" s="343" t="str">
        <f>VLOOKUP($A3069,'2'!$X:$AB,5,FALSE)</f>
        <v>Yes</v>
      </c>
    </row>
    <row r="3070" spans="1:8" s="144" customFormat="1" ht="15">
      <c r="A3070" s="342">
        <v>3069</v>
      </c>
      <c r="B3070" s="144" t="s">
        <v>9334</v>
      </c>
      <c r="C3070" s="144" t="s">
        <v>9335</v>
      </c>
      <c r="D3070" s="144" t="s">
        <v>9336</v>
      </c>
      <c r="E3070" s="144" t="str">
        <f>VLOOKUP(A3070,'2'!$X:$AB,2,FALSE)</f>
        <v>Within an hour</v>
      </c>
      <c r="F3070" s="144">
        <f>VLOOKUP($A3070,'2'!$X:$AB,3,FALSE)</f>
        <v>1</v>
      </c>
      <c r="G3070" s="144">
        <f>VLOOKUP($A3070,'2'!$X:$AB,4,FALSE)</f>
        <v>0.98</v>
      </c>
      <c r="H3070" s="343" t="str">
        <f>VLOOKUP($A3070,'2'!$X:$AB,5,FALSE)</f>
        <v>Yes</v>
      </c>
    </row>
    <row r="3071" spans="1:8" s="144" customFormat="1" ht="15">
      <c r="A3071" s="342">
        <v>3070</v>
      </c>
      <c r="B3071" s="144" t="s">
        <v>9337</v>
      </c>
      <c r="C3071" s="144" t="s">
        <v>9338</v>
      </c>
      <c r="D3071" s="144" t="s">
        <v>9336</v>
      </c>
      <c r="E3071" s="144">
        <f>VLOOKUP(A3071,'2'!$X:$AB,2,FALSE)</f>
        <v>0</v>
      </c>
      <c r="F3071" s="144">
        <f>VLOOKUP($A3071,'2'!$X:$AB,3,FALSE)</f>
        <v>0</v>
      </c>
      <c r="G3071" s="144">
        <f>VLOOKUP($A3071,'2'!$X:$AB,4,FALSE)</f>
        <v>0</v>
      </c>
      <c r="H3071" s="343">
        <f>VLOOKUP($A3071,'2'!$X:$AB,5,FALSE)</f>
        <v>0</v>
      </c>
    </row>
    <row r="3072" spans="1:8" s="144" customFormat="1" ht="15">
      <c r="A3072" s="342">
        <v>3071</v>
      </c>
      <c r="B3072" s="144" t="s">
        <v>9339</v>
      </c>
      <c r="C3072" s="144" t="s">
        <v>9340</v>
      </c>
      <c r="D3072" s="144" t="s">
        <v>9341</v>
      </c>
      <c r="E3072" s="144" t="str">
        <f>VLOOKUP(A3072,'2'!$X:$AB,2,FALSE)</f>
        <v>Within an hour</v>
      </c>
      <c r="F3072" s="144">
        <f>VLOOKUP($A3072,'2'!$X:$AB,3,FALSE)</f>
        <v>1</v>
      </c>
      <c r="G3072" s="144">
        <f>VLOOKUP($A3072,'2'!$X:$AB,4,FALSE)</f>
        <v>1</v>
      </c>
      <c r="H3072" s="343" t="str">
        <f>VLOOKUP($A3072,'2'!$X:$AB,5,FALSE)</f>
        <v>No</v>
      </c>
    </row>
    <row r="3073" spans="1:8" s="144" customFormat="1" ht="15">
      <c r="A3073" s="342">
        <v>3072</v>
      </c>
      <c r="B3073" s="144" t="s">
        <v>9342</v>
      </c>
      <c r="C3073" s="144" t="s">
        <v>9343</v>
      </c>
      <c r="D3073" s="144" t="s">
        <v>9341</v>
      </c>
      <c r="E3073" s="144">
        <f>VLOOKUP(A3073,'2'!$X:$AB,2,FALSE)</f>
        <v>0</v>
      </c>
      <c r="F3073" s="144">
        <f>VLOOKUP($A3073,'2'!$X:$AB,3,FALSE)</f>
        <v>0</v>
      </c>
      <c r="G3073" s="144">
        <f>VLOOKUP($A3073,'2'!$X:$AB,4,FALSE)</f>
        <v>0</v>
      </c>
      <c r="H3073" s="343">
        <f>VLOOKUP($A3073,'2'!$X:$AB,5,FALSE)</f>
        <v>0</v>
      </c>
    </row>
    <row r="3074" spans="1:8" s="144" customFormat="1" ht="15">
      <c r="A3074" s="342">
        <v>3073</v>
      </c>
      <c r="B3074" s="144" t="s">
        <v>9344</v>
      </c>
      <c r="C3074" s="144" t="s">
        <v>9345</v>
      </c>
      <c r="D3074" s="144" t="s">
        <v>9346</v>
      </c>
      <c r="E3074" s="144">
        <f>VLOOKUP(A3074,'2'!$X:$AB,2,FALSE)</f>
        <v>0</v>
      </c>
      <c r="F3074" s="144">
        <f>VLOOKUP($A3074,'2'!$X:$AB,3,FALSE)</f>
        <v>0</v>
      </c>
      <c r="G3074" s="144">
        <f>VLOOKUP($A3074,'2'!$X:$AB,4,FALSE)</f>
        <v>0</v>
      </c>
      <c r="H3074" s="343">
        <f>VLOOKUP($A3074,'2'!$X:$AB,5,FALSE)</f>
        <v>0</v>
      </c>
    </row>
    <row r="3075" spans="1:8" s="144" customFormat="1" ht="15">
      <c r="A3075" s="342">
        <v>3074</v>
      </c>
      <c r="B3075" s="144" t="s">
        <v>9347</v>
      </c>
      <c r="C3075" s="144" t="s">
        <v>9348</v>
      </c>
      <c r="D3075" s="144" t="s">
        <v>9349</v>
      </c>
      <c r="E3075" s="144" t="str">
        <f>VLOOKUP(A3075,'2'!$X:$AB,2,FALSE)</f>
        <v>Within an hour</v>
      </c>
      <c r="F3075" s="144">
        <f>VLOOKUP($A3075,'2'!$X:$AB,3,FALSE)</f>
        <v>1</v>
      </c>
      <c r="G3075" s="144">
        <f>VLOOKUP($A3075,'2'!$X:$AB,4,FALSE)</f>
        <v>0.93</v>
      </c>
      <c r="H3075" s="343" t="str">
        <f>VLOOKUP($A3075,'2'!$X:$AB,5,FALSE)</f>
        <v>Yes</v>
      </c>
    </row>
    <row r="3076" spans="1:8" s="144" customFormat="1" ht="15">
      <c r="A3076" s="342">
        <v>3075</v>
      </c>
      <c r="B3076" s="144" t="s">
        <v>9350</v>
      </c>
      <c r="C3076" s="144" t="s">
        <v>9351</v>
      </c>
      <c r="D3076" s="144" t="s">
        <v>9349</v>
      </c>
      <c r="E3076" s="144" t="str">
        <f>VLOOKUP(A3076,'2'!$X:$AB,2,FALSE)</f>
        <v>Within an hour</v>
      </c>
      <c r="F3076" s="144">
        <f>VLOOKUP($A3076,'2'!$X:$AB,3,FALSE)</f>
        <v>1</v>
      </c>
      <c r="G3076" s="144">
        <f>VLOOKUP($A3076,'2'!$X:$AB,4,FALSE)</f>
        <v>1</v>
      </c>
      <c r="H3076" s="343" t="str">
        <f>VLOOKUP($A3076,'2'!$X:$AB,5,FALSE)</f>
        <v>Yes</v>
      </c>
    </row>
    <row r="3077" spans="1:8" s="144" customFormat="1" ht="15">
      <c r="A3077" s="342">
        <v>3076</v>
      </c>
      <c r="B3077" s="144" t="s">
        <v>9352</v>
      </c>
      <c r="C3077" s="144" t="s">
        <v>9353</v>
      </c>
      <c r="D3077" s="144" t="s">
        <v>9354</v>
      </c>
      <c r="E3077" s="144" t="str">
        <f>VLOOKUP(A3077,'2'!$X:$AB,2,FALSE)</f>
        <v>Within a day</v>
      </c>
      <c r="F3077" s="144">
        <f>VLOOKUP($A3077,'2'!$X:$AB,3,FALSE)</f>
        <v>1</v>
      </c>
      <c r="G3077" s="144">
        <f>VLOOKUP($A3077,'2'!$X:$AB,4,FALSE)</f>
        <v>0.93</v>
      </c>
      <c r="H3077" s="343" t="str">
        <f>VLOOKUP($A3077,'2'!$X:$AB,5,FALSE)</f>
        <v>Yes</v>
      </c>
    </row>
    <row r="3078" spans="1:8" s="144" customFormat="1" ht="15">
      <c r="A3078" s="342">
        <v>3077</v>
      </c>
      <c r="B3078" s="144" t="s">
        <v>9355</v>
      </c>
      <c r="C3078" s="144" t="s">
        <v>9356</v>
      </c>
      <c r="D3078" s="144" t="s">
        <v>9354</v>
      </c>
      <c r="E3078" s="144" t="str">
        <f>VLOOKUP(A3078,'2'!$X:$AB,2,FALSE)</f>
        <v>Within a few hours</v>
      </c>
      <c r="F3078" s="144">
        <f>VLOOKUP($A3078,'2'!$X:$AB,3,FALSE)</f>
        <v>1</v>
      </c>
      <c r="G3078" s="144">
        <f>VLOOKUP($A3078,'2'!$X:$AB,4,FALSE)</f>
        <v>0.98</v>
      </c>
      <c r="H3078" s="343" t="str">
        <f>VLOOKUP($A3078,'2'!$X:$AB,5,FALSE)</f>
        <v>No</v>
      </c>
    </row>
    <row r="3079" spans="1:8" s="144" customFormat="1" ht="15">
      <c r="A3079" s="342">
        <v>3078</v>
      </c>
      <c r="B3079" s="144" t="s">
        <v>9357</v>
      </c>
      <c r="C3079" s="144" t="s">
        <v>9358</v>
      </c>
      <c r="D3079" s="144" t="s">
        <v>9359</v>
      </c>
      <c r="E3079" s="144" t="str">
        <f>VLOOKUP(A3079,'2'!$X:$AB,2,FALSE)</f>
        <v>Within an hour</v>
      </c>
      <c r="F3079" s="144">
        <f>VLOOKUP($A3079,'2'!$X:$AB,3,FALSE)</f>
        <v>1</v>
      </c>
      <c r="G3079" s="144">
        <f>VLOOKUP($A3079,'2'!$X:$AB,4,FALSE)</f>
        <v>1</v>
      </c>
      <c r="H3079" s="343" t="str">
        <f>VLOOKUP($A3079,'2'!$X:$AB,5,FALSE)</f>
        <v>Yes</v>
      </c>
    </row>
    <row r="3080" spans="1:8" s="144" customFormat="1" ht="15">
      <c r="A3080" s="342">
        <v>3079</v>
      </c>
      <c r="B3080" s="144" t="s">
        <v>9360</v>
      </c>
      <c r="C3080" s="144" t="s">
        <v>9361</v>
      </c>
      <c r="D3080" s="144" t="s">
        <v>9362</v>
      </c>
      <c r="E3080" s="144" t="str">
        <f>VLOOKUP(A3080,'2'!$X:$AB,2,FALSE)</f>
        <v>Within a day</v>
      </c>
      <c r="F3080" s="144">
        <f>VLOOKUP($A3080,'2'!$X:$AB,3,FALSE)</f>
        <v>1</v>
      </c>
      <c r="G3080" s="144">
        <f>VLOOKUP($A3080,'2'!$X:$AB,4,FALSE)</f>
        <v>0.4</v>
      </c>
      <c r="H3080" s="343" t="str">
        <f>VLOOKUP($A3080,'2'!$X:$AB,5,FALSE)</f>
        <v>No</v>
      </c>
    </row>
    <row r="3081" spans="1:8" s="144" customFormat="1" ht="15">
      <c r="A3081" s="342">
        <v>3080</v>
      </c>
      <c r="B3081" s="144" t="s">
        <v>9363</v>
      </c>
      <c r="C3081" s="144" t="s">
        <v>9364</v>
      </c>
      <c r="D3081" s="144" t="s">
        <v>9365</v>
      </c>
      <c r="E3081" s="144" t="str">
        <f>VLOOKUP(A3081,'2'!$X:$AB,2,FALSE)</f>
        <v>A few days or more</v>
      </c>
      <c r="F3081" s="144">
        <f>VLOOKUP($A3081,'2'!$X:$AB,3,FALSE)</f>
        <v>0</v>
      </c>
      <c r="G3081" s="144">
        <f>VLOOKUP($A3081,'2'!$X:$AB,4,FALSE)</f>
        <v>1</v>
      </c>
      <c r="H3081" s="343" t="str">
        <f>VLOOKUP($A3081,'2'!$X:$AB,5,FALSE)</f>
        <v>No</v>
      </c>
    </row>
    <row r="3082" spans="1:8" s="144" customFormat="1" ht="15">
      <c r="A3082" s="342">
        <v>3081</v>
      </c>
      <c r="B3082" s="144" t="s">
        <v>9366</v>
      </c>
      <c r="C3082" s="144" t="s">
        <v>9367</v>
      </c>
      <c r="D3082" s="144" t="s">
        <v>9368</v>
      </c>
      <c r="E3082" s="144" t="str">
        <f>VLOOKUP(A3082,'2'!$X:$AB,2,FALSE)</f>
        <v>Within a few hours</v>
      </c>
      <c r="F3082" s="144">
        <f>VLOOKUP($A3082,'2'!$X:$AB,3,FALSE)</f>
        <v>0.75</v>
      </c>
      <c r="G3082" s="144">
        <f>VLOOKUP($A3082,'2'!$X:$AB,4,FALSE)</f>
        <v>0.92</v>
      </c>
      <c r="H3082" s="343" t="str">
        <f>VLOOKUP($A3082,'2'!$X:$AB,5,FALSE)</f>
        <v>Yes</v>
      </c>
    </row>
    <row r="3083" spans="1:8" s="144" customFormat="1" ht="15">
      <c r="A3083" s="342">
        <v>3082</v>
      </c>
      <c r="B3083" s="144" t="s">
        <v>9369</v>
      </c>
      <c r="C3083" s="144" t="s">
        <v>9370</v>
      </c>
      <c r="D3083" s="144" t="s">
        <v>9368</v>
      </c>
      <c r="E3083" s="144">
        <f>VLOOKUP(A3083,'2'!$X:$AB,2,FALSE)</f>
        <v>0</v>
      </c>
      <c r="F3083" s="144">
        <f>VLOOKUP($A3083,'2'!$X:$AB,3,FALSE)</f>
        <v>0</v>
      </c>
      <c r="G3083" s="144">
        <f>VLOOKUP($A3083,'2'!$X:$AB,4,FALSE)</f>
        <v>0</v>
      </c>
      <c r="H3083" s="343">
        <f>VLOOKUP($A3083,'2'!$X:$AB,5,FALSE)</f>
        <v>0</v>
      </c>
    </row>
    <row r="3084" spans="1:8" s="144" customFormat="1" ht="15">
      <c r="A3084" s="342">
        <v>3083</v>
      </c>
      <c r="B3084" s="144" t="s">
        <v>9371</v>
      </c>
      <c r="C3084" s="144" t="s">
        <v>9372</v>
      </c>
      <c r="D3084" s="144" t="s">
        <v>9373</v>
      </c>
      <c r="E3084" s="144" t="str">
        <f>VLOOKUP(A3084,'2'!$X:$AB,2,FALSE)</f>
        <v>Within an hour</v>
      </c>
      <c r="F3084" s="144">
        <f>VLOOKUP($A3084,'2'!$X:$AB,3,FALSE)</f>
        <v>1</v>
      </c>
      <c r="G3084" s="144">
        <f>VLOOKUP($A3084,'2'!$X:$AB,4,FALSE)</f>
        <v>1</v>
      </c>
      <c r="H3084" s="343" t="str">
        <f>VLOOKUP($A3084,'2'!$X:$AB,5,FALSE)</f>
        <v>Yes</v>
      </c>
    </row>
    <row r="3085" spans="1:8" s="144" customFormat="1" ht="15">
      <c r="A3085" s="342">
        <v>3084</v>
      </c>
      <c r="B3085" s="144" t="s">
        <v>9374</v>
      </c>
      <c r="C3085" s="144" t="s">
        <v>9375</v>
      </c>
      <c r="D3085" s="144" t="s">
        <v>9373</v>
      </c>
      <c r="E3085" s="144" t="str">
        <f>VLOOKUP(A3085,'2'!$X:$AB,2,FALSE)</f>
        <v>Within a few hours</v>
      </c>
      <c r="F3085" s="144">
        <f>VLOOKUP($A3085,'2'!$X:$AB,3,FALSE)</f>
        <v>1</v>
      </c>
      <c r="G3085" s="144">
        <f>VLOOKUP($A3085,'2'!$X:$AB,4,FALSE)</f>
        <v>0.5</v>
      </c>
      <c r="H3085" s="343" t="str">
        <f>VLOOKUP($A3085,'2'!$X:$AB,5,FALSE)</f>
        <v>No</v>
      </c>
    </row>
    <row r="3086" spans="1:8" s="144" customFormat="1" ht="15">
      <c r="A3086" s="342">
        <v>3085</v>
      </c>
      <c r="B3086" s="144" t="s">
        <v>9376</v>
      </c>
      <c r="C3086" s="144" t="s">
        <v>9377</v>
      </c>
      <c r="D3086" s="144" t="s">
        <v>9378</v>
      </c>
      <c r="E3086" s="144" t="str">
        <f>VLOOKUP(A3086,'2'!$X:$AB,2,FALSE)</f>
        <v>Within a day</v>
      </c>
      <c r="F3086" s="144">
        <f>VLOOKUP($A3086,'2'!$X:$AB,3,FALSE)</f>
        <v>1</v>
      </c>
      <c r="G3086" s="144">
        <f>VLOOKUP($A3086,'2'!$X:$AB,4,FALSE)</f>
        <v>0.55000000000000004</v>
      </c>
      <c r="H3086" s="343" t="str">
        <f>VLOOKUP($A3086,'2'!$X:$AB,5,FALSE)</f>
        <v>Yes</v>
      </c>
    </row>
    <row r="3087" spans="1:8" s="144" customFormat="1" ht="15">
      <c r="A3087" s="342">
        <v>3086</v>
      </c>
      <c r="B3087" s="144" t="s">
        <v>9379</v>
      </c>
      <c r="C3087" s="144" t="s">
        <v>9380</v>
      </c>
      <c r="D3087" s="144" t="s">
        <v>9381</v>
      </c>
      <c r="E3087" s="144" t="str">
        <f>VLOOKUP(A3087,'2'!$X:$AB,2,FALSE)</f>
        <v>Within a few hours</v>
      </c>
      <c r="F3087" s="144">
        <f>VLOOKUP($A3087,'2'!$X:$AB,3,FALSE)</f>
        <v>1</v>
      </c>
      <c r="G3087" s="144">
        <f>VLOOKUP($A3087,'2'!$X:$AB,4,FALSE)</f>
        <v>1</v>
      </c>
      <c r="H3087" s="343" t="str">
        <f>VLOOKUP($A3087,'2'!$X:$AB,5,FALSE)</f>
        <v>No</v>
      </c>
    </row>
    <row r="3088" spans="1:8" s="144" customFormat="1" ht="15">
      <c r="A3088" s="342">
        <v>3087</v>
      </c>
      <c r="B3088" s="144" t="s">
        <v>9382</v>
      </c>
      <c r="C3088" s="144" t="s">
        <v>9383</v>
      </c>
      <c r="D3088" s="144" t="s">
        <v>9381</v>
      </c>
      <c r="E3088" s="144" t="str">
        <f>VLOOKUP(A3088,'2'!$X:$AB,2,FALSE)</f>
        <v>Within an hour</v>
      </c>
      <c r="F3088" s="144">
        <f>VLOOKUP($A3088,'2'!$X:$AB,3,FALSE)</f>
        <v>1</v>
      </c>
      <c r="G3088" s="144">
        <f>VLOOKUP($A3088,'2'!$X:$AB,4,FALSE)</f>
        <v>1</v>
      </c>
      <c r="H3088" s="343" t="str">
        <f>VLOOKUP($A3088,'2'!$X:$AB,5,FALSE)</f>
        <v>Yes</v>
      </c>
    </row>
    <row r="3089" spans="1:8" s="144" customFormat="1" ht="15">
      <c r="A3089" s="342">
        <v>3088</v>
      </c>
      <c r="B3089" s="144" t="s">
        <v>9384</v>
      </c>
      <c r="C3089" s="144" t="s">
        <v>9385</v>
      </c>
      <c r="D3089" s="144" t="s">
        <v>9386</v>
      </c>
      <c r="E3089" s="144" t="str">
        <f>VLOOKUP(A3089,'2'!$X:$AB,2,FALSE)</f>
        <v>Within an hour</v>
      </c>
      <c r="F3089" s="144">
        <f>VLOOKUP($A3089,'2'!$X:$AB,3,FALSE)</f>
        <v>1</v>
      </c>
      <c r="G3089" s="144">
        <f>VLOOKUP($A3089,'2'!$X:$AB,4,FALSE)</f>
        <v>1</v>
      </c>
      <c r="H3089" s="343" t="str">
        <f>VLOOKUP($A3089,'2'!$X:$AB,5,FALSE)</f>
        <v>No</v>
      </c>
    </row>
    <row r="3090" spans="1:8" s="144" customFormat="1" ht="15">
      <c r="A3090" s="342">
        <v>3089</v>
      </c>
      <c r="B3090" s="144" t="s">
        <v>9387</v>
      </c>
      <c r="C3090" s="144" t="s">
        <v>9388</v>
      </c>
      <c r="D3090" s="144" t="s">
        <v>9389</v>
      </c>
      <c r="E3090" s="144" t="str">
        <f>VLOOKUP(A3090,'2'!$X:$AB,2,FALSE)</f>
        <v>Within an hour</v>
      </c>
      <c r="F3090" s="144">
        <f>VLOOKUP($A3090,'2'!$X:$AB,3,FALSE)</f>
        <v>1</v>
      </c>
      <c r="G3090" s="144">
        <f>VLOOKUP($A3090,'2'!$X:$AB,4,FALSE)</f>
        <v>0.5</v>
      </c>
      <c r="H3090" s="343" t="str">
        <f>VLOOKUP($A3090,'2'!$X:$AB,5,FALSE)</f>
        <v>Yes</v>
      </c>
    </row>
    <row r="3091" spans="1:8" s="144" customFormat="1" ht="15">
      <c r="A3091" s="342">
        <v>3090</v>
      </c>
      <c r="B3091" s="144" t="s">
        <v>9390</v>
      </c>
      <c r="C3091" s="144" t="s">
        <v>9391</v>
      </c>
      <c r="D3091" s="144" t="s">
        <v>9389</v>
      </c>
      <c r="E3091" s="144" t="str">
        <f>VLOOKUP(A3091,'2'!$X:$AB,2,FALSE)</f>
        <v>Within an hour</v>
      </c>
      <c r="F3091" s="144">
        <f>VLOOKUP($A3091,'2'!$X:$AB,3,FALSE)</f>
        <v>0.9</v>
      </c>
      <c r="G3091" s="144">
        <f>VLOOKUP($A3091,'2'!$X:$AB,4,FALSE)</f>
        <v>0.94</v>
      </c>
      <c r="H3091" s="343" t="str">
        <f>VLOOKUP($A3091,'2'!$X:$AB,5,FALSE)</f>
        <v>No</v>
      </c>
    </row>
    <row r="3092" spans="1:8" s="144" customFormat="1" ht="15">
      <c r="A3092" s="342">
        <v>3091</v>
      </c>
      <c r="B3092" s="144" t="s">
        <v>9392</v>
      </c>
      <c r="C3092" s="144" t="s">
        <v>9393</v>
      </c>
      <c r="D3092" s="144" t="s">
        <v>9389</v>
      </c>
      <c r="E3092" s="144" t="str">
        <f>VLOOKUP(A3092,'2'!$X:$AB,2,FALSE)</f>
        <v>Within an hour</v>
      </c>
      <c r="F3092" s="144">
        <f>VLOOKUP($A3092,'2'!$X:$AB,3,FALSE)</f>
        <v>0.96</v>
      </c>
      <c r="G3092" s="144">
        <f>VLOOKUP($A3092,'2'!$X:$AB,4,FALSE)</f>
        <v>0.97</v>
      </c>
      <c r="H3092" s="343" t="str">
        <f>VLOOKUP($A3092,'2'!$X:$AB,5,FALSE)</f>
        <v>Yes</v>
      </c>
    </row>
    <row r="3093" spans="1:8" s="144" customFormat="1" ht="15">
      <c r="A3093" s="342">
        <v>3092</v>
      </c>
      <c r="B3093" s="144" t="s">
        <v>9394</v>
      </c>
      <c r="C3093" s="144" t="s">
        <v>9395</v>
      </c>
      <c r="D3093" s="144" t="s">
        <v>9396</v>
      </c>
      <c r="E3093" s="144">
        <f>VLOOKUP(A3093,'2'!$X:$AB,2,FALSE)</f>
        <v>0</v>
      </c>
      <c r="F3093" s="144">
        <f>VLOOKUP($A3093,'2'!$X:$AB,3,FALSE)</f>
        <v>0</v>
      </c>
      <c r="G3093" s="144">
        <f>VLOOKUP($A3093,'2'!$X:$AB,4,FALSE)</f>
        <v>0</v>
      </c>
      <c r="H3093" s="343">
        <f>VLOOKUP($A3093,'2'!$X:$AB,5,FALSE)</f>
        <v>0</v>
      </c>
    </row>
    <row r="3094" spans="1:8" s="144" customFormat="1" ht="15">
      <c r="A3094" s="342">
        <v>3093</v>
      </c>
      <c r="B3094" s="144" t="s">
        <v>9397</v>
      </c>
      <c r="C3094" s="144" t="s">
        <v>9398</v>
      </c>
      <c r="D3094" s="144" t="s">
        <v>9399</v>
      </c>
      <c r="E3094" s="144">
        <f>VLOOKUP(A3094,'2'!$X:$AB,2,FALSE)</f>
        <v>0</v>
      </c>
      <c r="F3094" s="144">
        <f>VLOOKUP($A3094,'2'!$X:$AB,3,FALSE)</f>
        <v>0</v>
      </c>
      <c r="G3094" s="144">
        <f>VLOOKUP($A3094,'2'!$X:$AB,4,FALSE)</f>
        <v>0</v>
      </c>
      <c r="H3094" s="343">
        <f>VLOOKUP($A3094,'2'!$X:$AB,5,FALSE)</f>
        <v>0</v>
      </c>
    </row>
    <row r="3095" spans="1:8" s="144" customFormat="1" ht="15">
      <c r="A3095" s="342">
        <v>3094</v>
      </c>
      <c r="B3095" s="144" t="s">
        <v>9400</v>
      </c>
      <c r="C3095" s="144" t="s">
        <v>9401</v>
      </c>
      <c r="D3095" s="144" t="s">
        <v>9402</v>
      </c>
      <c r="E3095" s="144" t="str">
        <f>VLOOKUP(A3095,'2'!$X:$AB,2,FALSE)</f>
        <v>Within a day</v>
      </c>
      <c r="F3095" s="144">
        <f>VLOOKUP($A3095,'2'!$X:$AB,3,FALSE)</f>
        <v>1</v>
      </c>
      <c r="G3095" s="144">
        <f>VLOOKUP($A3095,'2'!$X:$AB,4,FALSE)</f>
        <v>0.5</v>
      </c>
      <c r="H3095" s="343" t="str">
        <f>VLOOKUP($A3095,'2'!$X:$AB,5,FALSE)</f>
        <v>No</v>
      </c>
    </row>
    <row r="3096" spans="1:8" s="144" customFormat="1" ht="15">
      <c r="A3096" s="342">
        <v>3095</v>
      </c>
      <c r="B3096" s="144" t="s">
        <v>9403</v>
      </c>
      <c r="C3096" s="144" t="s">
        <v>9404</v>
      </c>
      <c r="D3096" s="144" t="s">
        <v>9405</v>
      </c>
      <c r="E3096" s="144">
        <f>VLOOKUP(A3096,'2'!$X:$AB,2,FALSE)</f>
        <v>0</v>
      </c>
      <c r="F3096" s="144">
        <f>VLOOKUP($A3096,'2'!$X:$AB,3,FALSE)</f>
        <v>0</v>
      </c>
      <c r="G3096" s="144">
        <f>VLOOKUP($A3096,'2'!$X:$AB,4,FALSE)</f>
        <v>0</v>
      </c>
      <c r="H3096" s="343">
        <f>VLOOKUP($A3096,'2'!$X:$AB,5,FALSE)</f>
        <v>0</v>
      </c>
    </row>
    <row r="3097" spans="1:8" s="144" customFormat="1" ht="15">
      <c r="A3097" s="342">
        <v>3096</v>
      </c>
      <c r="B3097" s="144" t="s">
        <v>9406</v>
      </c>
      <c r="C3097" s="144" t="s">
        <v>9407</v>
      </c>
      <c r="D3097" s="144" t="s">
        <v>9405</v>
      </c>
      <c r="E3097" s="144">
        <f>VLOOKUP(A3097,'2'!$X:$AB,2,FALSE)</f>
        <v>0</v>
      </c>
      <c r="F3097" s="144">
        <f>VLOOKUP($A3097,'2'!$X:$AB,3,FALSE)</f>
        <v>0</v>
      </c>
      <c r="G3097" s="144">
        <f>VLOOKUP($A3097,'2'!$X:$AB,4,FALSE)</f>
        <v>0</v>
      </c>
      <c r="H3097" s="343">
        <f>VLOOKUP($A3097,'2'!$X:$AB,5,FALSE)</f>
        <v>0</v>
      </c>
    </row>
    <row r="3098" spans="1:8" s="144" customFormat="1" ht="15">
      <c r="A3098" s="342">
        <v>3097</v>
      </c>
      <c r="B3098" s="144" t="s">
        <v>9408</v>
      </c>
      <c r="C3098" s="144" t="s">
        <v>9409</v>
      </c>
      <c r="D3098" s="144" t="s">
        <v>9410</v>
      </c>
      <c r="E3098" s="144" t="str">
        <f>VLOOKUP(A3098,'2'!$X:$AB,2,FALSE)</f>
        <v>Within a few hours</v>
      </c>
      <c r="F3098" s="144">
        <f>VLOOKUP($A3098,'2'!$X:$AB,3,FALSE)</f>
        <v>1</v>
      </c>
      <c r="G3098" s="144">
        <f>VLOOKUP($A3098,'2'!$X:$AB,4,FALSE)</f>
        <v>0.95</v>
      </c>
      <c r="H3098" s="343" t="str">
        <f>VLOOKUP($A3098,'2'!$X:$AB,5,FALSE)</f>
        <v>Yes</v>
      </c>
    </row>
    <row r="3099" spans="1:8" s="144" customFormat="1" ht="15">
      <c r="A3099" s="342">
        <v>3098</v>
      </c>
      <c r="B3099" s="144" t="s">
        <v>9411</v>
      </c>
      <c r="C3099" s="144" t="s">
        <v>9412</v>
      </c>
      <c r="D3099" s="144" t="s">
        <v>9413</v>
      </c>
      <c r="E3099" s="144">
        <f>VLOOKUP(A3099,'2'!$X:$AB,2,FALSE)</f>
        <v>0</v>
      </c>
      <c r="F3099" s="144">
        <f>VLOOKUP($A3099,'2'!$X:$AB,3,FALSE)</f>
        <v>0</v>
      </c>
      <c r="G3099" s="144">
        <f>VLOOKUP($A3099,'2'!$X:$AB,4,FALSE)</f>
        <v>0</v>
      </c>
      <c r="H3099" s="343">
        <f>VLOOKUP($A3099,'2'!$X:$AB,5,FALSE)</f>
        <v>0</v>
      </c>
    </row>
    <row r="3100" spans="1:8" s="144" customFormat="1" ht="15">
      <c r="A3100" s="342">
        <v>3099</v>
      </c>
      <c r="B3100" s="144" t="s">
        <v>9414</v>
      </c>
      <c r="C3100" s="144" t="s">
        <v>9415</v>
      </c>
      <c r="D3100" s="144" t="s">
        <v>9416</v>
      </c>
      <c r="E3100" s="144" t="str">
        <f>VLOOKUP(A3100,'2'!$X:$AB,2,FALSE)</f>
        <v>Within a few hours</v>
      </c>
      <c r="F3100" s="144">
        <f>VLOOKUP($A3100,'2'!$X:$AB,3,FALSE)</f>
        <v>1</v>
      </c>
      <c r="G3100" s="144">
        <f>VLOOKUP($A3100,'2'!$X:$AB,4,FALSE)</f>
        <v>0.96</v>
      </c>
      <c r="H3100" s="343" t="str">
        <f>VLOOKUP($A3100,'2'!$X:$AB,5,FALSE)</f>
        <v>No</v>
      </c>
    </row>
    <row r="3101" spans="1:8" s="144" customFormat="1" ht="15">
      <c r="A3101" s="342">
        <v>3100</v>
      </c>
      <c r="B3101" s="144" t="s">
        <v>9417</v>
      </c>
      <c r="C3101" s="144" t="s">
        <v>9418</v>
      </c>
      <c r="D3101" s="144" t="s">
        <v>9419</v>
      </c>
      <c r="E3101" s="144" t="str">
        <f>VLOOKUP(A3101,'2'!$X:$AB,2,FALSE)</f>
        <v>Within a day</v>
      </c>
      <c r="F3101" s="144">
        <f>VLOOKUP($A3101,'2'!$X:$AB,3,FALSE)</f>
        <v>1</v>
      </c>
      <c r="G3101" s="144">
        <f>VLOOKUP($A3101,'2'!$X:$AB,4,FALSE)</f>
        <v>0.98</v>
      </c>
      <c r="H3101" s="343" t="str">
        <f>VLOOKUP($A3101,'2'!$X:$AB,5,FALSE)</f>
        <v>Yes</v>
      </c>
    </row>
    <row r="3102" spans="1:8" s="144" customFormat="1" ht="15">
      <c r="A3102" s="342">
        <v>3101</v>
      </c>
      <c r="B3102" s="144" t="s">
        <v>9420</v>
      </c>
      <c r="C3102" s="144" t="s">
        <v>9421</v>
      </c>
      <c r="D3102" s="144" t="s">
        <v>9419</v>
      </c>
      <c r="E3102" s="144" t="str">
        <f>VLOOKUP(A3102,'2'!$X:$AB,2,FALSE)</f>
        <v>Within an hour</v>
      </c>
      <c r="F3102" s="144">
        <f>VLOOKUP($A3102,'2'!$X:$AB,3,FALSE)</f>
        <v>1</v>
      </c>
      <c r="G3102" s="144">
        <f>VLOOKUP($A3102,'2'!$X:$AB,4,FALSE)</f>
        <v>0.92</v>
      </c>
      <c r="H3102" s="343" t="str">
        <f>VLOOKUP($A3102,'2'!$X:$AB,5,FALSE)</f>
        <v>Yes</v>
      </c>
    </row>
    <row r="3103" spans="1:8" s="144" customFormat="1" ht="15">
      <c r="A3103" s="342">
        <v>3102</v>
      </c>
      <c r="B3103" s="144" t="s">
        <v>9422</v>
      </c>
      <c r="C3103" s="144" t="s">
        <v>9423</v>
      </c>
      <c r="D3103" s="144" t="s">
        <v>9424</v>
      </c>
      <c r="E3103" s="144" t="str">
        <f>VLOOKUP(A3103,'2'!$X:$AB,2,FALSE)</f>
        <v>Within a day</v>
      </c>
      <c r="F3103" s="144">
        <f>VLOOKUP($A3103,'2'!$X:$AB,3,FALSE)</f>
        <v>0.5</v>
      </c>
      <c r="G3103" s="144">
        <f>VLOOKUP($A3103,'2'!$X:$AB,4,FALSE)</f>
        <v>0.55000000000000004</v>
      </c>
      <c r="H3103" s="343" t="str">
        <f>VLOOKUP($A3103,'2'!$X:$AB,5,FALSE)</f>
        <v>No</v>
      </c>
    </row>
    <row r="3104" spans="1:8" s="144" customFormat="1" ht="15">
      <c r="A3104" s="342">
        <v>3103</v>
      </c>
      <c r="B3104" s="144" t="s">
        <v>9425</v>
      </c>
      <c r="C3104" s="144" t="s">
        <v>9426</v>
      </c>
      <c r="D3104" s="144" t="s">
        <v>9424</v>
      </c>
      <c r="E3104" s="144" t="str">
        <f>VLOOKUP(A3104,'2'!$X:$AB,2,FALSE)</f>
        <v>Within a day</v>
      </c>
      <c r="F3104" s="144">
        <f>VLOOKUP($A3104,'2'!$X:$AB,3,FALSE)</f>
        <v>0.8</v>
      </c>
      <c r="G3104" s="144">
        <f>VLOOKUP($A3104,'2'!$X:$AB,4,FALSE)</f>
        <v>0.91</v>
      </c>
      <c r="H3104" s="343" t="str">
        <f>VLOOKUP($A3104,'2'!$X:$AB,5,FALSE)</f>
        <v>Yes</v>
      </c>
    </row>
    <row r="3105" spans="1:8" s="144" customFormat="1" ht="15">
      <c r="A3105" s="342">
        <v>3104</v>
      </c>
      <c r="B3105" s="144" t="s">
        <v>9427</v>
      </c>
      <c r="C3105" s="144" t="s">
        <v>9428</v>
      </c>
      <c r="D3105" s="144" t="s">
        <v>9429</v>
      </c>
      <c r="E3105" s="144" t="str">
        <f>VLOOKUP(A3105,'2'!$X:$AB,2,FALSE)</f>
        <v>Within a day</v>
      </c>
      <c r="F3105" s="144">
        <f>VLOOKUP($A3105,'2'!$X:$AB,3,FALSE)</f>
        <v>1</v>
      </c>
      <c r="G3105" s="144">
        <f>VLOOKUP($A3105,'2'!$X:$AB,4,FALSE)</f>
        <v>0.5</v>
      </c>
      <c r="H3105" s="343" t="str">
        <f>VLOOKUP($A3105,'2'!$X:$AB,5,FALSE)</f>
        <v>Yes</v>
      </c>
    </row>
    <row r="3106" spans="1:8" s="144" customFormat="1" ht="15">
      <c r="A3106" s="342">
        <v>3105</v>
      </c>
      <c r="B3106" s="144" t="s">
        <v>9430</v>
      </c>
      <c r="C3106" s="144" t="s">
        <v>9431</v>
      </c>
      <c r="D3106" s="144" t="s">
        <v>9432</v>
      </c>
      <c r="E3106" s="144" t="str">
        <f>VLOOKUP(A3106,'2'!$X:$AB,2,FALSE)</f>
        <v>Within a day</v>
      </c>
      <c r="F3106" s="144">
        <f>VLOOKUP($A3106,'2'!$X:$AB,3,FALSE)</f>
        <v>1</v>
      </c>
      <c r="G3106" s="144">
        <f>VLOOKUP($A3106,'2'!$X:$AB,4,FALSE)</f>
        <v>1</v>
      </c>
      <c r="H3106" s="343" t="str">
        <f>VLOOKUP($A3106,'2'!$X:$AB,5,FALSE)</f>
        <v>No</v>
      </c>
    </row>
    <row r="3107" spans="1:8" s="144" customFormat="1" ht="15">
      <c r="A3107" s="342">
        <v>3106</v>
      </c>
      <c r="B3107" s="144" t="s">
        <v>9433</v>
      </c>
      <c r="C3107" s="144" t="s">
        <v>9434</v>
      </c>
      <c r="D3107" s="144" t="s">
        <v>9435</v>
      </c>
      <c r="E3107" s="144" t="str">
        <f>VLOOKUP(A3107,'2'!$X:$AB,2,FALSE)</f>
        <v>Within a few hours</v>
      </c>
      <c r="F3107" s="144">
        <f>VLOOKUP($A3107,'2'!$X:$AB,3,FALSE)</f>
        <v>0.9</v>
      </c>
      <c r="G3107" s="144">
        <f>VLOOKUP($A3107,'2'!$X:$AB,4,FALSE)</f>
        <v>0.96</v>
      </c>
      <c r="H3107" s="343" t="str">
        <f>VLOOKUP($A3107,'2'!$X:$AB,5,FALSE)</f>
        <v>No</v>
      </c>
    </row>
    <row r="3108" spans="1:8" s="144" customFormat="1" ht="15">
      <c r="A3108" s="342">
        <v>3107</v>
      </c>
      <c r="B3108" s="144" t="s">
        <v>9436</v>
      </c>
      <c r="C3108" s="144" t="s">
        <v>9437</v>
      </c>
      <c r="D3108" s="144" t="s">
        <v>9435</v>
      </c>
      <c r="E3108" s="144">
        <f>VLOOKUP(A3108,'2'!$X:$AB,2,FALSE)</f>
        <v>0</v>
      </c>
      <c r="F3108" s="144">
        <f>VLOOKUP($A3108,'2'!$X:$AB,3,FALSE)</f>
        <v>0</v>
      </c>
      <c r="G3108" s="144">
        <f>VLOOKUP($A3108,'2'!$X:$AB,4,FALSE)</f>
        <v>0</v>
      </c>
      <c r="H3108" s="343">
        <f>VLOOKUP($A3108,'2'!$X:$AB,5,FALSE)</f>
        <v>0</v>
      </c>
    </row>
    <row r="3109" spans="1:8" s="144" customFormat="1" ht="15">
      <c r="A3109" s="342">
        <v>3108</v>
      </c>
      <c r="B3109" s="144" t="s">
        <v>9438</v>
      </c>
      <c r="C3109" s="144" t="s">
        <v>9439</v>
      </c>
      <c r="D3109" s="144" t="s">
        <v>9440</v>
      </c>
      <c r="E3109" s="144" t="str">
        <f>VLOOKUP(A3109,'2'!$X:$AB,2,FALSE)</f>
        <v>Within an hour</v>
      </c>
      <c r="F3109" s="144">
        <f>VLOOKUP($A3109,'2'!$X:$AB,3,FALSE)</f>
        <v>1</v>
      </c>
      <c r="G3109" s="144">
        <f>VLOOKUP($A3109,'2'!$X:$AB,4,FALSE)</f>
        <v>0.94</v>
      </c>
      <c r="H3109" s="343" t="str">
        <f>VLOOKUP($A3109,'2'!$X:$AB,5,FALSE)</f>
        <v>Yes</v>
      </c>
    </row>
    <row r="3110" spans="1:8" s="144" customFormat="1" ht="15">
      <c r="A3110" s="342">
        <v>3109</v>
      </c>
      <c r="B3110" s="144" t="s">
        <v>9441</v>
      </c>
      <c r="C3110" s="144" t="s">
        <v>9442</v>
      </c>
      <c r="D3110" s="144" t="s">
        <v>9443</v>
      </c>
      <c r="E3110" s="144" t="str">
        <f>VLOOKUP(A3110,'2'!$X:$AB,2,FALSE)</f>
        <v>Within a day</v>
      </c>
      <c r="F3110" s="144">
        <f>VLOOKUP($A3110,'2'!$X:$AB,3,FALSE)</f>
        <v>1</v>
      </c>
      <c r="G3110" s="144">
        <f>VLOOKUP($A3110,'2'!$X:$AB,4,FALSE)</f>
        <v>0.56999999999999995</v>
      </c>
      <c r="H3110" s="343" t="str">
        <f>VLOOKUP($A3110,'2'!$X:$AB,5,FALSE)</f>
        <v>No</v>
      </c>
    </row>
    <row r="3111" spans="1:8" s="144" customFormat="1" ht="15">
      <c r="A3111" s="342">
        <v>3110</v>
      </c>
      <c r="B3111" s="144" t="s">
        <v>9444</v>
      </c>
      <c r="C3111" s="144" t="s">
        <v>9445</v>
      </c>
      <c r="D3111" s="144" t="s">
        <v>9446</v>
      </c>
      <c r="E3111" s="144" t="str">
        <f>VLOOKUP(A3111,'2'!$X:$AB,2,FALSE)</f>
        <v>Within an hour</v>
      </c>
      <c r="F3111" s="144">
        <f>VLOOKUP($A3111,'2'!$X:$AB,3,FALSE)</f>
        <v>1</v>
      </c>
      <c r="G3111" s="144">
        <f>VLOOKUP($A3111,'2'!$X:$AB,4,FALSE)</f>
        <v>1</v>
      </c>
      <c r="H3111" s="343" t="str">
        <f>VLOOKUP($A3111,'2'!$X:$AB,5,FALSE)</f>
        <v>Yes</v>
      </c>
    </row>
    <row r="3112" spans="1:8" s="144" customFormat="1" ht="15">
      <c r="A3112" s="342">
        <v>3111</v>
      </c>
      <c r="B3112" s="144" t="s">
        <v>9447</v>
      </c>
      <c r="C3112" s="144" t="s">
        <v>9448</v>
      </c>
      <c r="D3112" s="144" t="s">
        <v>9449</v>
      </c>
      <c r="E3112" s="144">
        <f>VLOOKUP(A3112,'2'!$X:$AB,2,FALSE)</f>
        <v>0</v>
      </c>
      <c r="F3112" s="144">
        <f>VLOOKUP($A3112,'2'!$X:$AB,3,FALSE)</f>
        <v>0</v>
      </c>
      <c r="G3112" s="144">
        <f>VLOOKUP($A3112,'2'!$X:$AB,4,FALSE)</f>
        <v>0</v>
      </c>
      <c r="H3112" s="343">
        <f>VLOOKUP($A3112,'2'!$X:$AB,5,FALSE)</f>
        <v>0</v>
      </c>
    </row>
    <row r="3113" spans="1:8" s="144" customFormat="1" ht="15">
      <c r="A3113" s="342">
        <v>3112</v>
      </c>
      <c r="B3113" s="144" t="s">
        <v>9450</v>
      </c>
      <c r="C3113" s="144" t="s">
        <v>9451</v>
      </c>
      <c r="D3113" s="144" t="s">
        <v>9452</v>
      </c>
      <c r="E3113" s="144" t="str">
        <f>VLOOKUP(A3113,'2'!$X:$AB,2,FALSE)</f>
        <v>Within an hour</v>
      </c>
      <c r="F3113" s="144">
        <f>VLOOKUP($A3113,'2'!$X:$AB,3,FALSE)</f>
        <v>0.79</v>
      </c>
      <c r="G3113" s="144">
        <f>VLOOKUP($A3113,'2'!$X:$AB,4,FALSE)</f>
        <v>0.98</v>
      </c>
      <c r="H3113" s="343" t="str">
        <f>VLOOKUP($A3113,'2'!$X:$AB,5,FALSE)</f>
        <v>No</v>
      </c>
    </row>
    <row r="3114" spans="1:8" s="144" customFormat="1" ht="15">
      <c r="A3114" s="342">
        <v>3113</v>
      </c>
      <c r="B3114" s="144" t="s">
        <v>9453</v>
      </c>
      <c r="C3114" s="144" t="s">
        <v>9454</v>
      </c>
      <c r="D3114" s="144" t="s">
        <v>9455</v>
      </c>
      <c r="E3114" s="144" t="str">
        <f>VLOOKUP(A3114,'2'!$X:$AB,2,FALSE)</f>
        <v>Within an hour</v>
      </c>
      <c r="F3114" s="144">
        <f>VLOOKUP($A3114,'2'!$X:$AB,3,FALSE)</f>
        <v>1</v>
      </c>
      <c r="G3114" s="144">
        <f>VLOOKUP($A3114,'2'!$X:$AB,4,FALSE)</f>
        <v>1</v>
      </c>
      <c r="H3114" s="343" t="str">
        <f>VLOOKUP($A3114,'2'!$X:$AB,5,FALSE)</f>
        <v>Yes</v>
      </c>
    </row>
    <row r="3115" spans="1:8" s="144" customFormat="1" ht="15">
      <c r="A3115" s="342">
        <v>3114</v>
      </c>
      <c r="B3115" s="144" t="s">
        <v>9456</v>
      </c>
      <c r="C3115" s="144" t="s">
        <v>9457</v>
      </c>
      <c r="D3115" s="144" t="s">
        <v>9455</v>
      </c>
      <c r="E3115" s="144" t="str">
        <f>VLOOKUP(A3115,'2'!$X:$AB,2,FALSE)</f>
        <v>Within an hour</v>
      </c>
      <c r="F3115" s="144">
        <f>VLOOKUP($A3115,'2'!$X:$AB,3,FALSE)</f>
        <v>1</v>
      </c>
      <c r="G3115" s="144">
        <f>VLOOKUP($A3115,'2'!$X:$AB,4,FALSE)</f>
        <v>0.75</v>
      </c>
      <c r="H3115" s="343" t="str">
        <f>VLOOKUP($A3115,'2'!$X:$AB,5,FALSE)</f>
        <v>No</v>
      </c>
    </row>
    <row r="3116" spans="1:8" s="144" customFormat="1" ht="15">
      <c r="A3116" s="342">
        <v>1724</v>
      </c>
      <c r="B3116" s="144" t="s">
        <v>9458</v>
      </c>
      <c r="C3116" s="144" t="s">
        <v>9459</v>
      </c>
      <c r="D3116" s="144" t="s">
        <v>9460</v>
      </c>
      <c r="E3116" s="144" t="str">
        <f>VLOOKUP(A3116,'2'!$X:$AB,2,FALSE)</f>
        <v>Within an hour</v>
      </c>
      <c r="F3116" s="144">
        <f>VLOOKUP($A3116,'2'!$X:$AB,3,FALSE)</f>
        <v>1</v>
      </c>
      <c r="G3116" s="144">
        <f>VLOOKUP($A3116,'2'!$X:$AB,4,FALSE)</f>
        <v>0.97</v>
      </c>
      <c r="H3116" s="343" t="str">
        <f>VLOOKUP($A3116,'2'!$X:$AB,5,FALSE)</f>
        <v>Yes</v>
      </c>
    </row>
    <row r="3117" spans="1:8" s="144" customFormat="1" ht="15">
      <c r="A3117" s="342">
        <v>3115</v>
      </c>
      <c r="B3117" s="144" t="s">
        <v>9461</v>
      </c>
      <c r="C3117" s="144" t="s">
        <v>9462</v>
      </c>
      <c r="D3117" s="144" t="s">
        <v>9460</v>
      </c>
      <c r="E3117" s="144">
        <f>VLOOKUP(A3117,'2'!$X:$AB,2,FALSE)</f>
        <v>0</v>
      </c>
      <c r="F3117" s="144">
        <f>VLOOKUP($A3117,'2'!$X:$AB,3,FALSE)</f>
        <v>0</v>
      </c>
      <c r="G3117" s="144">
        <f>VLOOKUP($A3117,'2'!$X:$AB,4,FALSE)</f>
        <v>0</v>
      </c>
      <c r="H3117" s="343">
        <f>VLOOKUP($A3117,'2'!$X:$AB,5,FALSE)</f>
        <v>0</v>
      </c>
    </row>
    <row r="3118" spans="1:8" s="144" customFormat="1" ht="15">
      <c r="A3118" s="342">
        <v>3116</v>
      </c>
      <c r="B3118" s="144" t="s">
        <v>9463</v>
      </c>
      <c r="C3118" s="144" t="s">
        <v>9464</v>
      </c>
      <c r="D3118" s="144" t="s">
        <v>9465</v>
      </c>
      <c r="E3118" s="144" t="str">
        <f>VLOOKUP(A3118,'2'!$X:$AB,2,FALSE)</f>
        <v>Within an hour</v>
      </c>
      <c r="F3118" s="144">
        <f>VLOOKUP($A3118,'2'!$X:$AB,3,FALSE)</f>
        <v>1</v>
      </c>
      <c r="G3118" s="144">
        <f>VLOOKUP($A3118,'2'!$X:$AB,4,FALSE)</f>
        <v>0.97</v>
      </c>
      <c r="H3118" s="343" t="str">
        <f>VLOOKUP($A3118,'2'!$X:$AB,5,FALSE)</f>
        <v>No</v>
      </c>
    </row>
    <row r="3119" spans="1:8" s="144" customFormat="1" ht="15">
      <c r="A3119" s="342">
        <v>3117</v>
      </c>
      <c r="B3119" s="144" t="s">
        <v>9466</v>
      </c>
      <c r="C3119" s="144" t="s">
        <v>9467</v>
      </c>
      <c r="D3119" s="144" t="s">
        <v>9465</v>
      </c>
      <c r="E3119" s="144" t="str">
        <f>VLOOKUP(A3119,'2'!$X:$AB,2,FALSE)</f>
        <v>Within a day</v>
      </c>
      <c r="F3119" s="144">
        <f>VLOOKUP($A3119,'2'!$X:$AB,3,FALSE)</f>
        <v>1</v>
      </c>
      <c r="G3119" s="144">
        <f>VLOOKUP($A3119,'2'!$X:$AB,4,FALSE)</f>
        <v>1</v>
      </c>
      <c r="H3119" s="343" t="str">
        <f>VLOOKUP($A3119,'2'!$X:$AB,5,FALSE)</f>
        <v>Yes</v>
      </c>
    </row>
    <row r="3120" spans="1:8" s="144" customFormat="1" ht="15">
      <c r="A3120" s="342">
        <v>3118</v>
      </c>
      <c r="B3120" s="144" t="s">
        <v>9468</v>
      </c>
      <c r="C3120" s="144" t="s">
        <v>9469</v>
      </c>
      <c r="D3120" s="144" t="s">
        <v>9470</v>
      </c>
      <c r="E3120" s="144" t="str">
        <f>VLOOKUP(A3120,'2'!$X:$AB,2,FALSE)</f>
        <v>Within an hour</v>
      </c>
      <c r="F3120" s="144">
        <f>VLOOKUP($A3120,'2'!$X:$AB,3,FALSE)</f>
        <v>1</v>
      </c>
      <c r="G3120" s="144">
        <f>VLOOKUP($A3120,'2'!$X:$AB,4,FALSE)</f>
        <v>1</v>
      </c>
      <c r="H3120" s="343" t="str">
        <f>VLOOKUP($A3120,'2'!$X:$AB,5,FALSE)</f>
        <v>Yes</v>
      </c>
    </row>
    <row r="3121" spans="1:8" s="144" customFormat="1" ht="15">
      <c r="A3121" s="342">
        <v>3119</v>
      </c>
      <c r="B3121" s="144" t="s">
        <v>9471</v>
      </c>
      <c r="C3121" s="144" t="s">
        <v>9472</v>
      </c>
      <c r="D3121" s="144" t="s">
        <v>9473</v>
      </c>
      <c r="E3121" s="144" t="str">
        <f>VLOOKUP(A3121,'2'!$X:$AB,2,FALSE)</f>
        <v>Within a day</v>
      </c>
      <c r="F3121" s="144">
        <f>VLOOKUP($A3121,'2'!$X:$AB,3,FALSE)</f>
        <v>0.71</v>
      </c>
      <c r="G3121" s="144">
        <f>VLOOKUP($A3121,'2'!$X:$AB,4,FALSE)</f>
        <v>1</v>
      </c>
      <c r="H3121" s="343" t="str">
        <f>VLOOKUP($A3121,'2'!$X:$AB,5,FALSE)</f>
        <v>Yes</v>
      </c>
    </row>
    <row r="3122" spans="1:8" s="144" customFormat="1" ht="15">
      <c r="A3122" s="342">
        <v>3120</v>
      </c>
      <c r="B3122" s="144" t="s">
        <v>9474</v>
      </c>
      <c r="C3122" s="144" t="s">
        <v>9475</v>
      </c>
      <c r="D3122" s="144" t="s">
        <v>9473</v>
      </c>
      <c r="E3122" s="144" t="str">
        <f>VLOOKUP(A3122,'2'!$X:$AB,2,FALSE)</f>
        <v>Within an hour</v>
      </c>
      <c r="F3122" s="144">
        <f>VLOOKUP($A3122,'2'!$X:$AB,3,FALSE)</f>
        <v>1</v>
      </c>
      <c r="G3122" s="144">
        <f>VLOOKUP($A3122,'2'!$X:$AB,4,FALSE)</f>
        <v>1</v>
      </c>
      <c r="H3122" s="343" t="str">
        <f>VLOOKUP($A3122,'2'!$X:$AB,5,FALSE)</f>
        <v>Yes</v>
      </c>
    </row>
    <row r="3123" spans="1:8" s="144" customFormat="1" ht="15">
      <c r="A3123" s="342">
        <v>3121</v>
      </c>
      <c r="B3123" s="144" t="s">
        <v>9476</v>
      </c>
      <c r="C3123" s="144" t="s">
        <v>9477</v>
      </c>
      <c r="D3123" s="144" t="s">
        <v>9473</v>
      </c>
      <c r="E3123" s="144">
        <f>VLOOKUP(A3123,'2'!$X:$AB,2,FALSE)</f>
        <v>0</v>
      </c>
      <c r="F3123" s="144">
        <f>VLOOKUP($A3123,'2'!$X:$AB,3,FALSE)</f>
        <v>0</v>
      </c>
      <c r="G3123" s="144">
        <f>VLOOKUP($A3123,'2'!$X:$AB,4,FALSE)</f>
        <v>0</v>
      </c>
      <c r="H3123" s="343">
        <f>VLOOKUP($A3123,'2'!$X:$AB,5,FALSE)</f>
        <v>0</v>
      </c>
    </row>
    <row r="3124" spans="1:8" s="144" customFormat="1" ht="15">
      <c r="A3124" s="342">
        <v>3122</v>
      </c>
      <c r="B3124" s="144" t="s">
        <v>9478</v>
      </c>
      <c r="C3124" s="144" t="s">
        <v>9479</v>
      </c>
      <c r="D3124" s="144" t="s">
        <v>9473</v>
      </c>
      <c r="E3124" s="144" t="str">
        <f>VLOOKUP(A3124,'2'!$X:$AB,2,FALSE)</f>
        <v>Within an hour</v>
      </c>
      <c r="F3124" s="144">
        <f>VLOOKUP($A3124,'2'!$X:$AB,3,FALSE)</f>
        <v>1</v>
      </c>
      <c r="G3124" s="144">
        <f>VLOOKUP($A3124,'2'!$X:$AB,4,FALSE)</f>
        <v>0.88</v>
      </c>
      <c r="H3124" s="343" t="str">
        <f>VLOOKUP($A3124,'2'!$X:$AB,5,FALSE)</f>
        <v>No</v>
      </c>
    </row>
    <row r="3125" spans="1:8" s="144" customFormat="1" ht="15">
      <c r="A3125" s="342">
        <v>3123</v>
      </c>
      <c r="B3125" s="144" t="s">
        <v>9480</v>
      </c>
      <c r="C3125" s="144" t="s">
        <v>9481</v>
      </c>
      <c r="D3125" s="144" t="s">
        <v>9473</v>
      </c>
      <c r="E3125" s="144" t="str">
        <f>VLOOKUP(A3125,'2'!$X:$AB,2,FALSE)</f>
        <v>Within an hour</v>
      </c>
      <c r="F3125" s="144">
        <f>VLOOKUP($A3125,'2'!$X:$AB,3,FALSE)</f>
        <v>1</v>
      </c>
      <c r="G3125" s="144">
        <f>VLOOKUP($A3125,'2'!$X:$AB,4,FALSE)</f>
        <v>1</v>
      </c>
      <c r="H3125" s="343" t="str">
        <f>VLOOKUP($A3125,'2'!$X:$AB,5,FALSE)</f>
        <v>No</v>
      </c>
    </row>
    <row r="3126" spans="1:8" s="144" customFormat="1" ht="15">
      <c r="A3126" s="342">
        <v>3124</v>
      </c>
      <c r="B3126" s="144" t="s">
        <v>9482</v>
      </c>
      <c r="C3126" s="144" t="s">
        <v>9483</v>
      </c>
      <c r="D3126" s="144" t="s">
        <v>9473</v>
      </c>
      <c r="E3126" s="144" t="str">
        <f>VLOOKUP(A3126,'2'!$X:$AB,2,FALSE)</f>
        <v>Within a few hours</v>
      </c>
      <c r="F3126" s="144">
        <f>VLOOKUP($A3126,'2'!$X:$AB,3,FALSE)</f>
        <v>0.94</v>
      </c>
      <c r="G3126" s="144">
        <f>VLOOKUP($A3126,'2'!$X:$AB,4,FALSE)</f>
        <v>0.97</v>
      </c>
      <c r="H3126" s="343" t="str">
        <f>VLOOKUP($A3126,'2'!$X:$AB,5,FALSE)</f>
        <v>No</v>
      </c>
    </row>
    <row r="3127" spans="1:8" s="144" customFormat="1" ht="15">
      <c r="A3127" s="342">
        <v>3125</v>
      </c>
      <c r="B3127" s="144" t="s">
        <v>9484</v>
      </c>
      <c r="C3127" s="144" t="s">
        <v>9485</v>
      </c>
      <c r="D3127" s="144" t="s">
        <v>9486</v>
      </c>
      <c r="E3127" s="144" t="str">
        <f>VLOOKUP(A3127,'2'!$X:$AB,2,FALSE)</f>
        <v>Within a day</v>
      </c>
      <c r="F3127" s="144">
        <f>VLOOKUP($A3127,'2'!$X:$AB,3,FALSE)</f>
        <v>1</v>
      </c>
      <c r="G3127" s="144">
        <f>VLOOKUP($A3127,'2'!$X:$AB,4,FALSE)</f>
        <v>0</v>
      </c>
      <c r="H3127" s="343" t="str">
        <f>VLOOKUP($A3127,'2'!$X:$AB,5,FALSE)</f>
        <v>No</v>
      </c>
    </row>
    <row r="3128" spans="1:8" s="144" customFormat="1" ht="15">
      <c r="A3128" s="342">
        <v>3126</v>
      </c>
      <c r="B3128" s="144" t="s">
        <v>9487</v>
      </c>
      <c r="C3128" s="144" t="s">
        <v>9488</v>
      </c>
      <c r="D3128" s="144" t="s">
        <v>9489</v>
      </c>
      <c r="E3128" s="144" t="str">
        <f>VLOOKUP(A3128,'2'!$X:$AB,2,FALSE)</f>
        <v>Within a few hours</v>
      </c>
      <c r="F3128" s="144">
        <f>VLOOKUP($A3128,'2'!$X:$AB,3,FALSE)</f>
        <v>1</v>
      </c>
      <c r="G3128" s="144">
        <f>VLOOKUP($A3128,'2'!$X:$AB,4,FALSE)</f>
        <v>0.94</v>
      </c>
      <c r="H3128" s="343" t="str">
        <f>VLOOKUP($A3128,'2'!$X:$AB,5,FALSE)</f>
        <v>No</v>
      </c>
    </row>
    <row r="3129" spans="1:8" s="144" customFormat="1" ht="15">
      <c r="A3129" s="342">
        <v>3127</v>
      </c>
      <c r="B3129" s="144" t="s">
        <v>9490</v>
      </c>
      <c r="C3129" s="144" t="s">
        <v>9491</v>
      </c>
      <c r="D3129" s="144" t="s">
        <v>9489</v>
      </c>
      <c r="E3129" s="144" t="str">
        <f>VLOOKUP(A3129,'2'!$X:$AB,2,FALSE)</f>
        <v>Within a few hours</v>
      </c>
      <c r="F3129" s="144">
        <f>VLOOKUP($A3129,'2'!$X:$AB,3,FALSE)</f>
        <v>1</v>
      </c>
      <c r="G3129" s="144">
        <f>VLOOKUP($A3129,'2'!$X:$AB,4,FALSE)</f>
        <v>1</v>
      </c>
      <c r="H3129" s="343" t="str">
        <f>VLOOKUP($A3129,'2'!$X:$AB,5,FALSE)</f>
        <v>Yes</v>
      </c>
    </row>
    <row r="3130" spans="1:8" s="144" customFormat="1" ht="15">
      <c r="A3130" s="342">
        <v>3128</v>
      </c>
      <c r="B3130" s="144" t="s">
        <v>9492</v>
      </c>
      <c r="C3130" s="144" t="s">
        <v>9493</v>
      </c>
      <c r="D3130" s="144" t="s">
        <v>9494</v>
      </c>
      <c r="E3130" s="144">
        <f>VLOOKUP(A3130,'2'!$X:$AB,2,FALSE)</f>
        <v>0</v>
      </c>
      <c r="F3130" s="144">
        <f>VLOOKUP($A3130,'2'!$X:$AB,3,FALSE)</f>
        <v>0</v>
      </c>
      <c r="G3130" s="144">
        <f>VLOOKUP($A3130,'2'!$X:$AB,4,FALSE)</f>
        <v>0</v>
      </c>
      <c r="H3130" s="343">
        <f>VLOOKUP($A3130,'2'!$X:$AB,5,FALSE)</f>
        <v>0</v>
      </c>
    </row>
    <row r="3131" spans="1:8" s="144" customFormat="1" ht="15">
      <c r="A3131" s="342">
        <v>3129</v>
      </c>
      <c r="B3131" s="144" t="s">
        <v>9495</v>
      </c>
      <c r="C3131" s="144" t="s">
        <v>9496</v>
      </c>
      <c r="D3131" s="144" t="s">
        <v>9497</v>
      </c>
      <c r="E3131" s="144" t="str">
        <f>VLOOKUP(A3131,'2'!$X:$AB,2,FALSE)</f>
        <v>Within an hour</v>
      </c>
      <c r="F3131" s="144">
        <f>VLOOKUP($A3131,'2'!$X:$AB,3,FALSE)</f>
        <v>1</v>
      </c>
      <c r="G3131" s="144">
        <f>VLOOKUP($A3131,'2'!$X:$AB,4,FALSE)</f>
        <v>0.92</v>
      </c>
      <c r="H3131" s="343" t="str">
        <f>VLOOKUP($A3131,'2'!$X:$AB,5,FALSE)</f>
        <v>No</v>
      </c>
    </row>
    <row r="3132" spans="1:8" s="144" customFormat="1" ht="15">
      <c r="A3132" s="342">
        <v>3130</v>
      </c>
      <c r="B3132" s="144" t="s">
        <v>9498</v>
      </c>
      <c r="C3132" s="144" t="s">
        <v>9499</v>
      </c>
      <c r="D3132" s="144" t="s">
        <v>9497</v>
      </c>
      <c r="E3132" s="144" t="str">
        <f>VLOOKUP(A3132,'2'!$X:$AB,2,FALSE)</f>
        <v>Within an hour</v>
      </c>
      <c r="F3132" s="144">
        <f>VLOOKUP($A3132,'2'!$X:$AB,3,FALSE)</f>
        <v>1</v>
      </c>
      <c r="G3132" s="144">
        <f>VLOOKUP($A3132,'2'!$X:$AB,4,FALSE)</f>
        <v>1</v>
      </c>
      <c r="H3132" s="343" t="str">
        <f>VLOOKUP($A3132,'2'!$X:$AB,5,FALSE)</f>
        <v>No</v>
      </c>
    </row>
    <row r="3133" spans="1:8" s="144" customFormat="1" ht="15">
      <c r="A3133" s="342">
        <v>3131</v>
      </c>
      <c r="B3133" s="144" t="s">
        <v>9500</v>
      </c>
      <c r="C3133" s="144" t="s">
        <v>9501</v>
      </c>
      <c r="D3133" s="144" t="s">
        <v>9502</v>
      </c>
      <c r="E3133" s="144" t="str">
        <f>VLOOKUP(A3133,'2'!$X:$AB,2,FALSE)</f>
        <v>Within an hour</v>
      </c>
      <c r="F3133" s="144">
        <f>VLOOKUP($A3133,'2'!$X:$AB,3,FALSE)</f>
        <v>1</v>
      </c>
      <c r="G3133" s="144">
        <f>VLOOKUP($A3133,'2'!$X:$AB,4,FALSE)</f>
        <v>1</v>
      </c>
      <c r="H3133" s="343" t="str">
        <f>VLOOKUP($A3133,'2'!$X:$AB,5,FALSE)</f>
        <v>Yes</v>
      </c>
    </row>
    <row r="3134" spans="1:8" s="144" customFormat="1" ht="15">
      <c r="A3134" s="342">
        <v>3132</v>
      </c>
      <c r="B3134" s="144" t="s">
        <v>9503</v>
      </c>
      <c r="C3134" s="144" t="s">
        <v>9504</v>
      </c>
      <c r="D3134" s="144" t="s">
        <v>9505</v>
      </c>
      <c r="E3134" s="144" t="str">
        <f>VLOOKUP(A3134,'2'!$X:$AB,2,FALSE)</f>
        <v>Within a few hours</v>
      </c>
      <c r="F3134" s="144">
        <f>VLOOKUP($A3134,'2'!$X:$AB,3,FALSE)</f>
        <v>1</v>
      </c>
      <c r="G3134" s="144">
        <f>VLOOKUP($A3134,'2'!$X:$AB,4,FALSE)</f>
        <v>0.97</v>
      </c>
      <c r="H3134" s="343" t="str">
        <f>VLOOKUP($A3134,'2'!$X:$AB,5,FALSE)</f>
        <v>No</v>
      </c>
    </row>
    <row r="3135" spans="1:8" s="144" customFormat="1" ht="15">
      <c r="A3135" s="342">
        <v>3133</v>
      </c>
      <c r="B3135" s="144" t="s">
        <v>9506</v>
      </c>
      <c r="C3135" s="144" t="s">
        <v>9507</v>
      </c>
      <c r="D3135" s="144" t="s">
        <v>9505</v>
      </c>
      <c r="E3135" s="144" t="str">
        <f>VLOOKUP(A3135,'2'!$X:$AB,2,FALSE)</f>
        <v>Within an hour</v>
      </c>
      <c r="F3135" s="144">
        <f>VLOOKUP($A3135,'2'!$X:$AB,3,FALSE)</f>
        <v>1</v>
      </c>
      <c r="G3135" s="144">
        <f>VLOOKUP($A3135,'2'!$X:$AB,4,FALSE)</f>
        <v>0.89</v>
      </c>
      <c r="H3135" s="343" t="str">
        <f>VLOOKUP($A3135,'2'!$X:$AB,5,FALSE)</f>
        <v>No</v>
      </c>
    </row>
    <row r="3136" spans="1:8" s="144" customFormat="1" ht="15">
      <c r="A3136" s="342">
        <v>3134</v>
      </c>
      <c r="B3136" s="144" t="s">
        <v>9508</v>
      </c>
      <c r="C3136" s="144" t="s">
        <v>9509</v>
      </c>
      <c r="D3136" s="144" t="s">
        <v>9510</v>
      </c>
      <c r="E3136" s="144">
        <f>VLOOKUP(A3136,'2'!$X:$AB,2,FALSE)</f>
        <v>0</v>
      </c>
      <c r="F3136" s="144">
        <f>VLOOKUP($A3136,'2'!$X:$AB,3,FALSE)</f>
        <v>0</v>
      </c>
      <c r="G3136" s="144">
        <f>VLOOKUP($A3136,'2'!$X:$AB,4,FALSE)</f>
        <v>0</v>
      </c>
      <c r="H3136" s="343">
        <f>VLOOKUP($A3136,'2'!$X:$AB,5,FALSE)</f>
        <v>0</v>
      </c>
    </row>
    <row r="3137" spans="1:8" s="144" customFormat="1" ht="15">
      <c r="A3137" s="342">
        <v>3135</v>
      </c>
      <c r="B3137" s="144" t="s">
        <v>9511</v>
      </c>
      <c r="C3137" s="144" t="s">
        <v>9512</v>
      </c>
      <c r="D3137" s="144" t="s">
        <v>9513</v>
      </c>
      <c r="E3137" s="144" t="str">
        <f>VLOOKUP(A3137,'2'!$X:$AB,2,FALSE)</f>
        <v>Within an hour</v>
      </c>
      <c r="F3137" s="144">
        <f>VLOOKUP($A3137,'2'!$X:$AB,3,FALSE)</f>
        <v>1</v>
      </c>
      <c r="G3137" s="144">
        <f>VLOOKUP($A3137,'2'!$X:$AB,4,FALSE)</f>
        <v>0.98</v>
      </c>
      <c r="H3137" s="343" t="str">
        <f>VLOOKUP($A3137,'2'!$X:$AB,5,FALSE)</f>
        <v>Yes</v>
      </c>
    </row>
    <row r="3138" spans="1:8" s="144" customFormat="1" ht="15">
      <c r="A3138" s="342">
        <v>3136</v>
      </c>
      <c r="B3138" s="144" t="s">
        <v>9514</v>
      </c>
      <c r="C3138" s="144" t="s">
        <v>9515</v>
      </c>
      <c r="D3138" s="144" t="s">
        <v>9516</v>
      </c>
      <c r="E3138" s="144">
        <f>VLOOKUP(A3138,'2'!$X:$AB,2,FALSE)</f>
        <v>0</v>
      </c>
      <c r="F3138" s="144">
        <f>VLOOKUP($A3138,'2'!$X:$AB,3,FALSE)</f>
        <v>0</v>
      </c>
      <c r="G3138" s="144">
        <f>VLOOKUP($A3138,'2'!$X:$AB,4,FALSE)</f>
        <v>0</v>
      </c>
      <c r="H3138" s="343">
        <f>VLOOKUP($A3138,'2'!$X:$AB,5,FALSE)</f>
        <v>0</v>
      </c>
    </row>
    <row r="3139" spans="1:8" s="144" customFormat="1" ht="15">
      <c r="A3139" s="342">
        <v>3137</v>
      </c>
      <c r="B3139" s="144" t="s">
        <v>9517</v>
      </c>
      <c r="C3139" s="144" t="s">
        <v>9518</v>
      </c>
      <c r="D3139" s="144" t="s">
        <v>9519</v>
      </c>
      <c r="E3139" s="144" t="str">
        <f>VLOOKUP(A3139,'2'!$X:$AB,2,FALSE)</f>
        <v>Within an hour</v>
      </c>
      <c r="F3139" s="144">
        <f>VLOOKUP($A3139,'2'!$X:$AB,3,FALSE)</f>
        <v>1</v>
      </c>
      <c r="G3139" s="144">
        <f>VLOOKUP($A3139,'2'!$X:$AB,4,FALSE)</f>
        <v>1</v>
      </c>
      <c r="H3139" s="343" t="str">
        <f>VLOOKUP($A3139,'2'!$X:$AB,5,FALSE)</f>
        <v>No</v>
      </c>
    </row>
    <row r="3140" spans="1:8" s="144" customFormat="1" ht="15">
      <c r="A3140" s="342">
        <v>3138</v>
      </c>
      <c r="B3140" s="144" t="s">
        <v>9520</v>
      </c>
      <c r="C3140" s="144" t="s">
        <v>9521</v>
      </c>
      <c r="D3140" s="144" t="s">
        <v>9522</v>
      </c>
      <c r="E3140" s="144" t="str">
        <f>VLOOKUP(A3140,'2'!$X:$AB,2,FALSE)</f>
        <v>Within an hour</v>
      </c>
      <c r="F3140" s="144">
        <f>VLOOKUP($A3140,'2'!$X:$AB,3,FALSE)</f>
        <v>1</v>
      </c>
      <c r="G3140" s="144">
        <f>VLOOKUP($A3140,'2'!$X:$AB,4,FALSE)</f>
        <v>0.89</v>
      </c>
      <c r="H3140" s="343" t="str">
        <f>VLOOKUP($A3140,'2'!$X:$AB,5,FALSE)</f>
        <v>Yes</v>
      </c>
    </row>
    <row r="3141" spans="1:8" s="144" customFormat="1" ht="15">
      <c r="A3141" s="342">
        <v>3139</v>
      </c>
      <c r="B3141" s="144" t="s">
        <v>9523</v>
      </c>
      <c r="C3141" s="144" t="s">
        <v>9524</v>
      </c>
      <c r="D3141" s="144" t="s">
        <v>9525</v>
      </c>
      <c r="E3141" s="144" t="str">
        <f>VLOOKUP(A3141,'2'!$X:$AB,2,FALSE)</f>
        <v>Within a few hours</v>
      </c>
      <c r="F3141" s="144">
        <f>VLOOKUP($A3141,'2'!$X:$AB,3,FALSE)</f>
        <v>1</v>
      </c>
      <c r="G3141" s="144">
        <f>VLOOKUP($A3141,'2'!$X:$AB,4,FALSE)</f>
        <v>1</v>
      </c>
      <c r="H3141" s="343" t="str">
        <f>VLOOKUP($A3141,'2'!$X:$AB,5,FALSE)</f>
        <v>No</v>
      </c>
    </row>
    <row r="3142" spans="1:8" s="144" customFormat="1" ht="15">
      <c r="A3142" s="342">
        <v>3140</v>
      </c>
      <c r="B3142" s="144" t="s">
        <v>9526</v>
      </c>
      <c r="C3142" s="144" t="s">
        <v>9527</v>
      </c>
      <c r="D3142" s="144" t="s">
        <v>9528</v>
      </c>
      <c r="E3142" s="144">
        <f>VLOOKUP(A3142,'2'!$X:$AB,2,FALSE)</f>
        <v>0</v>
      </c>
      <c r="F3142" s="144">
        <f>VLOOKUP($A3142,'2'!$X:$AB,3,FALSE)</f>
        <v>0</v>
      </c>
      <c r="G3142" s="144">
        <f>VLOOKUP($A3142,'2'!$X:$AB,4,FALSE)</f>
        <v>0</v>
      </c>
      <c r="H3142" s="343">
        <f>VLOOKUP($A3142,'2'!$X:$AB,5,FALSE)</f>
        <v>0</v>
      </c>
    </row>
    <row r="3143" spans="1:8" s="144" customFormat="1" ht="15">
      <c r="A3143" s="342">
        <v>3141</v>
      </c>
      <c r="B3143" s="144" t="s">
        <v>9529</v>
      </c>
      <c r="C3143" s="144" t="s">
        <v>9530</v>
      </c>
      <c r="D3143" s="144" t="s">
        <v>9531</v>
      </c>
      <c r="E3143" s="144" t="str">
        <f>VLOOKUP(A3143,'2'!$X:$AB,2,FALSE)</f>
        <v>Within a day</v>
      </c>
      <c r="F3143" s="144">
        <f>VLOOKUP($A3143,'2'!$X:$AB,3,FALSE)</f>
        <v>1</v>
      </c>
      <c r="G3143" s="144">
        <f>VLOOKUP($A3143,'2'!$X:$AB,4,FALSE)</f>
        <v>0.98</v>
      </c>
      <c r="H3143" s="343" t="str">
        <f>VLOOKUP($A3143,'2'!$X:$AB,5,FALSE)</f>
        <v>Yes</v>
      </c>
    </row>
    <row r="3144" spans="1:8" s="144" customFormat="1" ht="15">
      <c r="A3144" s="342">
        <v>3142</v>
      </c>
      <c r="B3144" s="144" t="s">
        <v>9532</v>
      </c>
      <c r="C3144" s="144" t="s">
        <v>9533</v>
      </c>
      <c r="D3144" s="144" t="s">
        <v>9534</v>
      </c>
      <c r="E3144" s="144" t="str">
        <f>VLOOKUP(A3144,'2'!$X:$AB,2,FALSE)</f>
        <v>Within a day</v>
      </c>
      <c r="F3144" s="144">
        <f>VLOOKUP($A3144,'2'!$X:$AB,3,FALSE)</f>
        <v>0.5</v>
      </c>
      <c r="G3144" s="144">
        <f>VLOOKUP($A3144,'2'!$X:$AB,4,FALSE)</f>
        <v>0.99</v>
      </c>
      <c r="H3144" s="343" t="str">
        <f>VLOOKUP($A3144,'2'!$X:$AB,5,FALSE)</f>
        <v>Yes</v>
      </c>
    </row>
    <row r="3145" spans="1:8" s="144" customFormat="1" ht="15">
      <c r="A3145" s="342">
        <v>3143</v>
      </c>
      <c r="B3145" s="144" t="s">
        <v>9535</v>
      </c>
      <c r="C3145" s="144" t="s">
        <v>9536</v>
      </c>
      <c r="D3145" s="144" t="s">
        <v>9537</v>
      </c>
      <c r="E3145" s="144" t="str">
        <f>VLOOKUP(A3145,'2'!$X:$AB,2,FALSE)</f>
        <v>Within an hour</v>
      </c>
      <c r="F3145" s="144">
        <f>VLOOKUP($A3145,'2'!$X:$AB,3,FALSE)</f>
        <v>0.88</v>
      </c>
      <c r="G3145" s="144">
        <f>VLOOKUP($A3145,'2'!$X:$AB,4,FALSE)</f>
        <v>0.98</v>
      </c>
      <c r="H3145" s="343" t="str">
        <f>VLOOKUP($A3145,'2'!$X:$AB,5,FALSE)</f>
        <v>No</v>
      </c>
    </row>
    <row r="3146" spans="1:8" s="144" customFormat="1" ht="15">
      <c r="A3146" s="342">
        <v>3144</v>
      </c>
      <c r="B3146" s="144" t="s">
        <v>9538</v>
      </c>
      <c r="C3146" s="144" t="s">
        <v>9539</v>
      </c>
      <c r="D3146" s="144" t="s">
        <v>9540</v>
      </c>
      <c r="E3146" s="144" t="str">
        <f>VLOOKUP(A3146,'2'!$X:$AB,2,FALSE)</f>
        <v>Within an hour</v>
      </c>
      <c r="F3146" s="144">
        <f>VLOOKUP($A3146,'2'!$X:$AB,3,FALSE)</f>
        <v>1</v>
      </c>
      <c r="G3146" s="144">
        <f>VLOOKUP($A3146,'2'!$X:$AB,4,FALSE)</f>
        <v>0.97</v>
      </c>
      <c r="H3146" s="343" t="str">
        <f>VLOOKUP($A3146,'2'!$X:$AB,5,FALSE)</f>
        <v>Yes</v>
      </c>
    </row>
    <row r="3147" spans="1:8" s="144" customFormat="1" ht="15">
      <c r="A3147" s="342">
        <v>3145</v>
      </c>
      <c r="B3147" s="144" t="s">
        <v>9541</v>
      </c>
      <c r="C3147" s="144" t="s">
        <v>9542</v>
      </c>
      <c r="D3147" s="144" t="s">
        <v>9543</v>
      </c>
      <c r="E3147" s="144" t="str">
        <f>VLOOKUP(A3147,'2'!$X:$AB,2,FALSE)</f>
        <v>Within a few hours</v>
      </c>
      <c r="F3147" s="144">
        <f>VLOOKUP($A3147,'2'!$X:$AB,3,FALSE)</f>
        <v>1</v>
      </c>
      <c r="G3147" s="144">
        <f>VLOOKUP($A3147,'2'!$X:$AB,4,FALSE)</f>
        <v>0.64</v>
      </c>
      <c r="H3147" s="343" t="str">
        <f>VLOOKUP($A3147,'2'!$X:$AB,5,FALSE)</f>
        <v>No</v>
      </c>
    </row>
    <row r="3148" spans="1:8" s="144" customFormat="1" ht="15">
      <c r="A3148" s="342">
        <v>3146</v>
      </c>
      <c r="B3148" s="144" t="s">
        <v>9544</v>
      </c>
      <c r="C3148" s="144" t="s">
        <v>9545</v>
      </c>
      <c r="D3148" s="144" t="s">
        <v>9546</v>
      </c>
      <c r="E3148" s="144">
        <f>VLOOKUP(A3148,'2'!$X:$AB,2,FALSE)</f>
        <v>0</v>
      </c>
      <c r="F3148" s="144">
        <f>VLOOKUP($A3148,'2'!$X:$AB,3,FALSE)</f>
        <v>0</v>
      </c>
      <c r="G3148" s="144">
        <f>VLOOKUP($A3148,'2'!$X:$AB,4,FALSE)</f>
        <v>0</v>
      </c>
      <c r="H3148" s="343">
        <f>VLOOKUP($A3148,'2'!$X:$AB,5,FALSE)</f>
        <v>0</v>
      </c>
    </row>
    <row r="3149" spans="1:8" s="144" customFormat="1" ht="15">
      <c r="A3149" s="342">
        <v>3147</v>
      </c>
      <c r="B3149" s="144" t="s">
        <v>9547</v>
      </c>
      <c r="C3149" s="144" t="s">
        <v>9548</v>
      </c>
      <c r="D3149" s="144" t="s">
        <v>9546</v>
      </c>
      <c r="E3149" s="144" t="str">
        <f>VLOOKUP(A3149,'2'!$X:$AB,2,FALSE)</f>
        <v>Within a few hours</v>
      </c>
      <c r="F3149" s="144">
        <f>VLOOKUP($A3149,'2'!$X:$AB,3,FALSE)</f>
        <v>1</v>
      </c>
      <c r="G3149" s="144">
        <f>VLOOKUP($A3149,'2'!$X:$AB,4,FALSE)</f>
        <v>1</v>
      </c>
      <c r="H3149" s="343" t="str">
        <f>VLOOKUP($A3149,'2'!$X:$AB,5,FALSE)</f>
        <v>Yes</v>
      </c>
    </row>
    <row r="3150" spans="1:8" s="144" customFormat="1" ht="15">
      <c r="A3150" s="342">
        <v>3148</v>
      </c>
      <c r="B3150" s="144" t="s">
        <v>9549</v>
      </c>
      <c r="C3150" s="144" t="s">
        <v>9550</v>
      </c>
      <c r="D3150" s="144" t="s">
        <v>9551</v>
      </c>
      <c r="E3150" s="144" t="str">
        <f>VLOOKUP(A3150,'2'!$X:$AB,2,FALSE)</f>
        <v>Within an hour</v>
      </c>
      <c r="F3150" s="144">
        <f>VLOOKUP($A3150,'2'!$X:$AB,3,FALSE)</f>
        <v>1</v>
      </c>
      <c r="G3150" s="144">
        <f>VLOOKUP($A3150,'2'!$X:$AB,4,FALSE)</f>
        <v>0.94</v>
      </c>
      <c r="H3150" s="343" t="str">
        <f>VLOOKUP($A3150,'2'!$X:$AB,5,FALSE)</f>
        <v>Yes</v>
      </c>
    </row>
    <row r="3151" spans="1:8" s="144" customFormat="1" ht="15">
      <c r="A3151" s="342">
        <v>3149</v>
      </c>
      <c r="B3151" s="144" t="s">
        <v>9552</v>
      </c>
      <c r="C3151" s="144" t="s">
        <v>9553</v>
      </c>
      <c r="D3151" s="144" t="s">
        <v>9554</v>
      </c>
      <c r="E3151" s="144">
        <f>VLOOKUP(A3151,'2'!$X:$AB,2,FALSE)</f>
        <v>0</v>
      </c>
      <c r="F3151" s="144">
        <f>VLOOKUP($A3151,'2'!$X:$AB,3,FALSE)</f>
        <v>0</v>
      </c>
      <c r="G3151" s="144">
        <f>VLOOKUP($A3151,'2'!$X:$AB,4,FALSE)</f>
        <v>0</v>
      </c>
      <c r="H3151" s="343">
        <f>VLOOKUP($A3151,'2'!$X:$AB,5,FALSE)</f>
        <v>0</v>
      </c>
    </row>
    <row r="3152" spans="1:8" s="144" customFormat="1" ht="15">
      <c r="A3152" s="342">
        <v>3150</v>
      </c>
      <c r="B3152" s="144" t="s">
        <v>9555</v>
      </c>
      <c r="C3152" s="144" t="s">
        <v>9556</v>
      </c>
      <c r="D3152" s="144" t="s">
        <v>9557</v>
      </c>
      <c r="E3152" s="144">
        <f>VLOOKUP(A3152,'2'!$X:$AB,2,FALSE)</f>
        <v>0</v>
      </c>
      <c r="F3152" s="144">
        <f>VLOOKUP($A3152,'2'!$X:$AB,3,FALSE)</f>
        <v>0</v>
      </c>
      <c r="G3152" s="144">
        <f>VLOOKUP($A3152,'2'!$X:$AB,4,FALSE)</f>
        <v>0</v>
      </c>
      <c r="H3152" s="343">
        <f>VLOOKUP($A3152,'2'!$X:$AB,5,FALSE)</f>
        <v>0</v>
      </c>
    </row>
    <row r="3153" spans="1:8" s="144" customFormat="1" ht="15">
      <c r="A3153" s="342">
        <v>3151</v>
      </c>
      <c r="B3153" s="144" t="s">
        <v>9558</v>
      </c>
      <c r="C3153" s="144" t="s">
        <v>9559</v>
      </c>
      <c r="D3153" s="144" t="s">
        <v>9560</v>
      </c>
      <c r="E3153" s="144">
        <f>VLOOKUP(A3153,'2'!$X:$AB,2,FALSE)</f>
        <v>0</v>
      </c>
      <c r="F3153" s="144">
        <f>VLOOKUP($A3153,'2'!$X:$AB,3,FALSE)</f>
        <v>0</v>
      </c>
      <c r="G3153" s="144">
        <f>VLOOKUP($A3153,'2'!$X:$AB,4,FALSE)</f>
        <v>0</v>
      </c>
      <c r="H3153" s="343">
        <f>VLOOKUP($A3153,'2'!$X:$AB,5,FALSE)</f>
        <v>0</v>
      </c>
    </row>
    <row r="3154" spans="1:8" s="144" customFormat="1" ht="15">
      <c r="A3154" s="342">
        <v>3152</v>
      </c>
      <c r="B3154" s="144" t="s">
        <v>9561</v>
      </c>
      <c r="C3154" s="144" t="s">
        <v>9562</v>
      </c>
      <c r="D3154" s="144" t="s">
        <v>9563</v>
      </c>
      <c r="E3154" s="144" t="str">
        <f>VLOOKUP(A3154,'2'!$X:$AB,2,FALSE)</f>
        <v>Within an hour</v>
      </c>
      <c r="F3154" s="144">
        <f>VLOOKUP($A3154,'2'!$X:$AB,3,FALSE)</f>
        <v>1</v>
      </c>
      <c r="G3154" s="144">
        <f>VLOOKUP($A3154,'2'!$X:$AB,4,FALSE)</f>
        <v>1</v>
      </c>
      <c r="H3154" s="343" t="str">
        <f>VLOOKUP($A3154,'2'!$X:$AB,5,FALSE)</f>
        <v>Yes</v>
      </c>
    </row>
    <row r="3155" spans="1:8" s="144" customFormat="1" ht="15">
      <c r="A3155" s="342">
        <v>3153</v>
      </c>
      <c r="B3155" s="144" t="s">
        <v>9564</v>
      </c>
      <c r="C3155" s="144" t="s">
        <v>9565</v>
      </c>
      <c r="D3155" s="144" t="s">
        <v>9566</v>
      </c>
      <c r="E3155" s="144">
        <f>VLOOKUP(A3155,'2'!$X:$AB,2,FALSE)</f>
        <v>0</v>
      </c>
      <c r="F3155" s="144">
        <f>VLOOKUP($A3155,'2'!$X:$AB,3,FALSE)</f>
        <v>0</v>
      </c>
      <c r="G3155" s="144">
        <f>VLOOKUP($A3155,'2'!$X:$AB,4,FALSE)</f>
        <v>0</v>
      </c>
      <c r="H3155" s="343">
        <f>VLOOKUP($A3155,'2'!$X:$AB,5,FALSE)</f>
        <v>0</v>
      </c>
    </row>
    <row r="3156" spans="1:8" s="144" customFormat="1" ht="15">
      <c r="A3156" s="342">
        <v>3154</v>
      </c>
      <c r="B3156" s="144" t="s">
        <v>9567</v>
      </c>
      <c r="C3156" s="144" t="s">
        <v>9568</v>
      </c>
      <c r="D3156" s="144" t="s">
        <v>9566</v>
      </c>
      <c r="E3156" s="144">
        <f>VLOOKUP(A3156,'2'!$X:$AB,2,FALSE)</f>
        <v>0</v>
      </c>
      <c r="F3156" s="144">
        <f>VLOOKUP($A3156,'2'!$X:$AB,3,FALSE)</f>
        <v>0</v>
      </c>
      <c r="G3156" s="144">
        <f>VLOOKUP($A3156,'2'!$X:$AB,4,FALSE)</f>
        <v>0</v>
      </c>
      <c r="H3156" s="343">
        <f>VLOOKUP($A3156,'2'!$X:$AB,5,FALSE)</f>
        <v>0</v>
      </c>
    </row>
    <row r="3157" spans="1:8" s="144" customFormat="1" ht="15">
      <c r="A3157" s="342">
        <v>3155</v>
      </c>
      <c r="B3157" s="144" t="s">
        <v>9569</v>
      </c>
      <c r="C3157" s="144" t="s">
        <v>9570</v>
      </c>
      <c r="D3157" s="144" t="s">
        <v>9571</v>
      </c>
      <c r="E3157" s="144">
        <f>VLOOKUP(A3157,'2'!$X:$AB,2,FALSE)</f>
        <v>0</v>
      </c>
      <c r="F3157" s="144">
        <f>VLOOKUP($A3157,'2'!$X:$AB,3,FALSE)</f>
        <v>0</v>
      </c>
      <c r="G3157" s="144">
        <f>VLOOKUP($A3157,'2'!$X:$AB,4,FALSE)</f>
        <v>0</v>
      </c>
      <c r="H3157" s="343">
        <f>VLOOKUP($A3157,'2'!$X:$AB,5,FALSE)</f>
        <v>0</v>
      </c>
    </row>
    <row r="3158" spans="1:8" s="144" customFormat="1" ht="15">
      <c r="A3158" s="342">
        <v>3156</v>
      </c>
      <c r="B3158" s="144" t="s">
        <v>9572</v>
      </c>
      <c r="C3158" s="144" t="s">
        <v>9573</v>
      </c>
      <c r="D3158" s="144" t="s">
        <v>9574</v>
      </c>
      <c r="E3158" s="144" t="str">
        <f>VLOOKUP(A3158,'2'!$X:$AB,2,FALSE)</f>
        <v>Within an hour</v>
      </c>
      <c r="F3158" s="144">
        <f>VLOOKUP($A3158,'2'!$X:$AB,3,FALSE)</f>
        <v>1</v>
      </c>
      <c r="G3158" s="144">
        <f>VLOOKUP($A3158,'2'!$X:$AB,4,FALSE)</f>
        <v>0.95</v>
      </c>
      <c r="H3158" s="343" t="str">
        <f>VLOOKUP($A3158,'2'!$X:$AB,5,FALSE)</f>
        <v>Yes</v>
      </c>
    </row>
    <row r="3159" spans="1:8" s="144" customFormat="1" ht="15">
      <c r="A3159" s="342">
        <v>3157</v>
      </c>
      <c r="B3159" s="144" t="s">
        <v>9575</v>
      </c>
      <c r="C3159" s="144" t="s">
        <v>9576</v>
      </c>
      <c r="D3159" s="144" t="s">
        <v>9574</v>
      </c>
      <c r="E3159" s="144" t="str">
        <f>VLOOKUP(A3159,'2'!$X:$AB,2,FALSE)</f>
        <v>Within a few hours</v>
      </c>
      <c r="F3159" s="144">
        <f>VLOOKUP($A3159,'2'!$X:$AB,3,FALSE)</f>
        <v>1</v>
      </c>
      <c r="G3159" s="144">
        <f>VLOOKUP($A3159,'2'!$X:$AB,4,FALSE)</f>
        <v>0.79</v>
      </c>
      <c r="H3159" s="343" t="str">
        <f>VLOOKUP($A3159,'2'!$X:$AB,5,FALSE)</f>
        <v>Yes</v>
      </c>
    </row>
    <row r="3160" spans="1:8" s="144" customFormat="1" ht="15">
      <c r="A3160" s="342">
        <v>3158</v>
      </c>
      <c r="B3160" s="144" t="s">
        <v>9577</v>
      </c>
      <c r="C3160" s="144" t="s">
        <v>9578</v>
      </c>
      <c r="D3160" s="144" t="s">
        <v>9574</v>
      </c>
      <c r="E3160" s="144" t="str">
        <f>VLOOKUP(A3160,'2'!$X:$AB,2,FALSE)</f>
        <v>Within a few hours</v>
      </c>
      <c r="F3160" s="144">
        <f>VLOOKUP($A3160,'2'!$X:$AB,3,FALSE)</f>
        <v>0.79</v>
      </c>
      <c r="G3160" s="144">
        <f>VLOOKUP($A3160,'2'!$X:$AB,4,FALSE)</f>
        <v>0.89</v>
      </c>
      <c r="H3160" s="343" t="str">
        <f>VLOOKUP($A3160,'2'!$X:$AB,5,FALSE)</f>
        <v>No</v>
      </c>
    </row>
    <row r="3161" spans="1:8" s="144" customFormat="1" ht="15">
      <c r="A3161" s="342">
        <v>3159</v>
      </c>
      <c r="B3161" s="144" t="s">
        <v>9579</v>
      </c>
      <c r="C3161" s="144" t="s">
        <v>9580</v>
      </c>
      <c r="D3161" s="144" t="s">
        <v>9574</v>
      </c>
      <c r="E3161" s="144" t="str">
        <f>VLOOKUP(A3161,'2'!$X:$AB,2,FALSE)</f>
        <v>Within an hour</v>
      </c>
      <c r="F3161" s="144">
        <f>VLOOKUP($A3161,'2'!$X:$AB,3,FALSE)</f>
        <v>1</v>
      </c>
      <c r="G3161" s="144">
        <f>VLOOKUP($A3161,'2'!$X:$AB,4,FALSE)</f>
        <v>0.5</v>
      </c>
      <c r="H3161" s="343" t="str">
        <f>VLOOKUP($A3161,'2'!$X:$AB,5,FALSE)</f>
        <v>No</v>
      </c>
    </row>
    <row r="3162" spans="1:8" s="144" customFormat="1" ht="15">
      <c r="A3162" s="342">
        <v>3160</v>
      </c>
      <c r="B3162" s="144" t="s">
        <v>9581</v>
      </c>
      <c r="C3162" s="144" t="s">
        <v>9582</v>
      </c>
      <c r="D3162" s="144" t="s">
        <v>9583</v>
      </c>
      <c r="E3162" s="144" t="str">
        <f>VLOOKUP(A3162,'2'!$X:$AB,2,FALSE)</f>
        <v>A few days or more</v>
      </c>
      <c r="F3162" s="144">
        <f>VLOOKUP($A3162,'2'!$X:$AB,3,FALSE)</f>
        <v>0</v>
      </c>
      <c r="G3162" s="144">
        <f>VLOOKUP($A3162,'2'!$X:$AB,4,FALSE)</f>
        <v>0.28999999999999998</v>
      </c>
      <c r="H3162" s="343" t="str">
        <f>VLOOKUP($A3162,'2'!$X:$AB,5,FALSE)</f>
        <v>No</v>
      </c>
    </row>
    <row r="3163" spans="1:8" s="144" customFormat="1" ht="15">
      <c r="A3163" s="342">
        <v>3161</v>
      </c>
      <c r="B3163" s="144" t="s">
        <v>9584</v>
      </c>
      <c r="C3163" s="144" t="s">
        <v>9585</v>
      </c>
      <c r="D3163" s="144" t="s">
        <v>9583</v>
      </c>
      <c r="E3163" s="144" t="str">
        <f>VLOOKUP(A3163,'2'!$X:$AB,2,FALSE)</f>
        <v>Within an hour</v>
      </c>
      <c r="F3163" s="144">
        <f>VLOOKUP($A3163,'2'!$X:$AB,3,FALSE)</f>
        <v>1</v>
      </c>
      <c r="G3163" s="144">
        <f>VLOOKUP($A3163,'2'!$X:$AB,4,FALSE)</f>
        <v>0.91</v>
      </c>
      <c r="H3163" s="343" t="str">
        <f>VLOOKUP($A3163,'2'!$X:$AB,5,FALSE)</f>
        <v>No</v>
      </c>
    </row>
    <row r="3164" spans="1:8" s="144" customFormat="1" ht="15">
      <c r="A3164" s="342">
        <v>3162</v>
      </c>
      <c r="B3164" s="144" t="s">
        <v>9586</v>
      </c>
      <c r="C3164" s="144" t="s">
        <v>9587</v>
      </c>
      <c r="D3164" s="144" t="s">
        <v>9588</v>
      </c>
      <c r="E3164" s="144">
        <f>VLOOKUP(A3164,'2'!$X:$AB,2,FALSE)</f>
        <v>0</v>
      </c>
      <c r="F3164" s="144">
        <f>VLOOKUP($A3164,'2'!$X:$AB,3,FALSE)</f>
        <v>0</v>
      </c>
      <c r="G3164" s="144">
        <f>VLOOKUP($A3164,'2'!$X:$AB,4,FALSE)</f>
        <v>0</v>
      </c>
      <c r="H3164" s="343">
        <f>VLOOKUP($A3164,'2'!$X:$AB,5,FALSE)</f>
        <v>0</v>
      </c>
    </row>
    <row r="3165" spans="1:8" s="144" customFormat="1" ht="15">
      <c r="A3165" s="342">
        <v>3163</v>
      </c>
      <c r="B3165" s="144" t="s">
        <v>9589</v>
      </c>
      <c r="C3165" s="144" t="s">
        <v>9590</v>
      </c>
      <c r="D3165" s="144" t="s">
        <v>9591</v>
      </c>
      <c r="E3165" s="144" t="str">
        <f>VLOOKUP(A3165,'2'!$X:$AB,2,FALSE)</f>
        <v>Within an hour</v>
      </c>
      <c r="F3165" s="144">
        <f>VLOOKUP($A3165,'2'!$X:$AB,3,FALSE)</f>
        <v>1</v>
      </c>
      <c r="G3165" s="144">
        <f>VLOOKUP($A3165,'2'!$X:$AB,4,FALSE)</f>
        <v>1</v>
      </c>
      <c r="H3165" s="343" t="str">
        <f>VLOOKUP($A3165,'2'!$X:$AB,5,FALSE)</f>
        <v>Yes</v>
      </c>
    </row>
    <row r="3166" spans="1:8" s="144" customFormat="1" ht="15">
      <c r="A3166" s="342">
        <v>3164</v>
      </c>
      <c r="B3166" s="144" t="s">
        <v>9592</v>
      </c>
      <c r="C3166" s="144" t="s">
        <v>9593</v>
      </c>
      <c r="D3166" s="144" t="s">
        <v>9594</v>
      </c>
      <c r="E3166" s="144" t="str">
        <f>VLOOKUP(A3166,'2'!$X:$AB,2,FALSE)</f>
        <v>Within an hour</v>
      </c>
      <c r="F3166" s="144">
        <f>VLOOKUP($A3166,'2'!$X:$AB,3,FALSE)</f>
        <v>1</v>
      </c>
      <c r="G3166" s="144">
        <f>VLOOKUP($A3166,'2'!$X:$AB,4,FALSE)</f>
        <v>1</v>
      </c>
      <c r="H3166" s="343" t="str">
        <f>VLOOKUP($A3166,'2'!$X:$AB,5,FALSE)</f>
        <v>Yes</v>
      </c>
    </row>
    <row r="3167" spans="1:8" s="144" customFormat="1" ht="15">
      <c r="A3167" s="342">
        <v>3165</v>
      </c>
      <c r="B3167" s="144" t="s">
        <v>9595</v>
      </c>
      <c r="C3167" s="144" t="s">
        <v>9596</v>
      </c>
      <c r="D3167" s="144" t="s">
        <v>9597</v>
      </c>
      <c r="E3167" s="144">
        <f>VLOOKUP(A3167,'2'!$X:$AB,2,FALSE)</f>
        <v>0</v>
      </c>
      <c r="F3167" s="144">
        <f>VLOOKUP($A3167,'2'!$X:$AB,3,FALSE)</f>
        <v>0</v>
      </c>
      <c r="G3167" s="144">
        <f>VLOOKUP($A3167,'2'!$X:$AB,4,FALSE)</f>
        <v>0</v>
      </c>
      <c r="H3167" s="343">
        <f>VLOOKUP($A3167,'2'!$X:$AB,5,FALSE)</f>
        <v>0</v>
      </c>
    </row>
    <row r="3168" spans="1:8" s="144" customFormat="1" ht="15">
      <c r="A3168" s="342">
        <v>3166</v>
      </c>
      <c r="B3168" s="144" t="s">
        <v>9598</v>
      </c>
      <c r="C3168" s="144" t="s">
        <v>9599</v>
      </c>
      <c r="D3168" s="144" t="s">
        <v>9600</v>
      </c>
      <c r="E3168" s="144" t="str">
        <f>VLOOKUP(A3168,'2'!$X:$AB,2,FALSE)</f>
        <v>Within an hour</v>
      </c>
      <c r="F3168" s="144">
        <f>VLOOKUP($A3168,'2'!$X:$AB,3,FALSE)</f>
        <v>1</v>
      </c>
      <c r="G3168" s="144">
        <f>VLOOKUP($A3168,'2'!$X:$AB,4,FALSE)</f>
        <v>0.97</v>
      </c>
      <c r="H3168" s="343" t="str">
        <f>VLOOKUP($A3168,'2'!$X:$AB,5,FALSE)</f>
        <v>Yes</v>
      </c>
    </row>
    <row r="3169" spans="1:8" s="144" customFormat="1" ht="15">
      <c r="A3169" s="342">
        <v>3167</v>
      </c>
      <c r="B3169" s="144" t="s">
        <v>9601</v>
      </c>
      <c r="C3169" s="144" t="s">
        <v>9602</v>
      </c>
      <c r="D3169" s="144" t="s">
        <v>9600</v>
      </c>
      <c r="E3169" s="144" t="str">
        <f>VLOOKUP(A3169,'2'!$X:$AB,2,FALSE)</f>
        <v>Within a few hours</v>
      </c>
      <c r="F3169" s="144">
        <f>VLOOKUP($A3169,'2'!$X:$AB,3,FALSE)</f>
        <v>1</v>
      </c>
      <c r="G3169" s="144">
        <f>VLOOKUP($A3169,'2'!$X:$AB,4,FALSE)</f>
        <v>0.95</v>
      </c>
      <c r="H3169" s="343" t="str">
        <f>VLOOKUP($A3169,'2'!$X:$AB,5,FALSE)</f>
        <v>Yes</v>
      </c>
    </row>
    <row r="3170" spans="1:8" s="144" customFormat="1" ht="15">
      <c r="A3170" s="342">
        <v>3168</v>
      </c>
      <c r="B3170" s="144" t="s">
        <v>9603</v>
      </c>
      <c r="C3170" s="144" t="s">
        <v>9604</v>
      </c>
      <c r="D3170" s="144" t="s">
        <v>9605</v>
      </c>
      <c r="E3170" s="144" t="str">
        <f>VLOOKUP(A3170,'2'!$X:$AB,2,FALSE)</f>
        <v>Within a few hours</v>
      </c>
      <c r="F3170" s="144">
        <f>VLOOKUP($A3170,'2'!$X:$AB,3,FALSE)</f>
        <v>1</v>
      </c>
      <c r="G3170" s="144">
        <f>VLOOKUP($A3170,'2'!$X:$AB,4,FALSE)</f>
        <v>0.88</v>
      </c>
      <c r="H3170" s="343" t="str">
        <f>VLOOKUP($A3170,'2'!$X:$AB,5,FALSE)</f>
        <v>Yes</v>
      </c>
    </row>
    <row r="3171" spans="1:8" s="144" customFormat="1" ht="15">
      <c r="A3171" s="342">
        <v>3169</v>
      </c>
      <c r="B3171" s="144" t="s">
        <v>9606</v>
      </c>
      <c r="C3171" s="144" t="s">
        <v>9607</v>
      </c>
      <c r="D3171" s="144" t="s">
        <v>9608</v>
      </c>
      <c r="E3171" s="144">
        <f>VLOOKUP(A3171,'2'!$X:$AB,2,FALSE)</f>
        <v>0</v>
      </c>
      <c r="F3171" s="144">
        <f>VLOOKUP($A3171,'2'!$X:$AB,3,FALSE)</f>
        <v>0</v>
      </c>
      <c r="G3171" s="144">
        <f>VLOOKUP($A3171,'2'!$X:$AB,4,FALSE)</f>
        <v>0</v>
      </c>
      <c r="H3171" s="343">
        <f>VLOOKUP($A3171,'2'!$X:$AB,5,FALSE)</f>
        <v>0</v>
      </c>
    </row>
    <row r="3172" spans="1:8" s="144" customFormat="1" ht="15">
      <c r="A3172" s="342">
        <v>3170</v>
      </c>
      <c r="B3172" s="144" t="s">
        <v>9609</v>
      </c>
      <c r="C3172" s="144" t="s">
        <v>9610</v>
      </c>
      <c r="D3172" s="144" t="s">
        <v>9611</v>
      </c>
      <c r="E3172" s="144" t="str">
        <f>VLOOKUP(A3172,'2'!$X:$AB,2,FALSE)</f>
        <v>Within a few hours</v>
      </c>
      <c r="F3172" s="144">
        <f>VLOOKUP($A3172,'2'!$X:$AB,3,FALSE)</f>
        <v>0.93</v>
      </c>
      <c r="G3172" s="144">
        <f>VLOOKUP($A3172,'2'!$X:$AB,4,FALSE)</f>
        <v>0.66</v>
      </c>
      <c r="H3172" s="343" t="str">
        <f>VLOOKUP($A3172,'2'!$X:$AB,5,FALSE)</f>
        <v>No</v>
      </c>
    </row>
    <row r="3173" spans="1:8" s="144" customFormat="1" ht="15">
      <c r="A3173" s="342">
        <v>3171</v>
      </c>
      <c r="B3173" s="144" t="s">
        <v>9612</v>
      </c>
      <c r="C3173" s="144" t="s">
        <v>9613</v>
      </c>
      <c r="D3173" s="144" t="s">
        <v>9614</v>
      </c>
      <c r="E3173" s="144" t="str">
        <f>VLOOKUP(A3173,'2'!$X:$AB,2,FALSE)</f>
        <v>A few days or more</v>
      </c>
      <c r="F3173" s="144">
        <f>VLOOKUP($A3173,'2'!$X:$AB,3,FALSE)</f>
        <v>0</v>
      </c>
      <c r="G3173" s="144">
        <f>VLOOKUP($A3173,'2'!$X:$AB,4,FALSE)</f>
        <v>0</v>
      </c>
      <c r="H3173" s="343" t="str">
        <f>VLOOKUP($A3173,'2'!$X:$AB,5,FALSE)</f>
        <v>No</v>
      </c>
    </row>
    <row r="3174" spans="1:8" s="144" customFormat="1" ht="15">
      <c r="A3174" s="342">
        <v>3172</v>
      </c>
      <c r="B3174" s="144" t="s">
        <v>9615</v>
      </c>
      <c r="C3174" s="144" t="s">
        <v>9616</v>
      </c>
      <c r="D3174" s="144" t="s">
        <v>9617</v>
      </c>
      <c r="E3174" s="144" t="str">
        <f>VLOOKUP(A3174,'2'!$X:$AB,2,FALSE)</f>
        <v>Within an hour</v>
      </c>
      <c r="F3174" s="144">
        <f>VLOOKUP($A3174,'2'!$X:$AB,3,FALSE)</f>
        <v>1</v>
      </c>
      <c r="G3174" s="144">
        <f>VLOOKUP($A3174,'2'!$X:$AB,4,FALSE)</f>
        <v>0.91</v>
      </c>
      <c r="H3174" s="343" t="str">
        <f>VLOOKUP($A3174,'2'!$X:$AB,5,FALSE)</f>
        <v>Yes</v>
      </c>
    </row>
    <row r="3175" spans="1:8" s="144" customFormat="1" ht="15">
      <c r="A3175" s="342">
        <v>3173</v>
      </c>
      <c r="B3175" s="144" t="s">
        <v>9618</v>
      </c>
      <c r="C3175" s="144" t="s">
        <v>9619</v>
      </c>
      <c r="D3175" s="144" t="s">
        <v>9620</v>
      </c>
      <c r="E3175" s="144">
        <f>VLOOKUP(A3175,'2'!$X:$AB,2,FALSE)</f>
        <v>0</v>
      </c>
      <c r="F3175" s="144">
        <f>VLOOKUP($A3175,'2'!$X:$AB,3,FALSE)</f>
        <v>0</v>
      </c>
      <c r="G3175" s="144">
        <f>VLOOKUP($A3175,'2'!$X:$AB,4,FALSE)</f>
        <v>0</v>
      </c>
      <c r="H3175" s="343">
        <f>VLOOKUP($A3175,'2'!$X:$AB,5,FALSE)</f>
        <v>0</v>
      </c>
    </row>
    <row r="3176" spans="1:8" s="144" customFormat="1" ht="15">
      <c r="A3176" s="342">
        <v>3174</v>
      </c>
      <c r="B3176" s="144" t="s">
        <v>9621</v>
      </c>
      <c r="C3176" s="144" t="s">
        <v>9622</v>
      </c>
      <c r="D3176" s="144" t="s">
        <v>9620</v>
      </c>
      <c r="E3176" s="144" t="str">
        <f>VLOOKUP(A3176,'2'!$X:$AB,2,FALSE)</f>
        <v>Within an hour</v>
      </c>
      <c r="F3176" s="144">
        <f>VLOOKUP($A3176,'2'!$X:$AB,3,FALSE)</f>
        <v>0.93</v>
      </c>
      <c r="G3176" s="144">
        <f>VLOOKUP($A3176,'2'!$X:$AB,4,FALSE)</f>
        <v>1</v>
      </c>
      <c r="H3176" s="343" t="str">
        <f>VLOOKUP($A3176,'2'!$X:$AB,5,FALSE)</f>
        <v>No</v>
      </c>
    </row>
    <row r="3177" spans="1:8" s="144" customFormat="1" ht="15">
      <c r="A3177" s="342">
        <v>3175</v>
      </c>
      <c r="B3177" s="144" t="s">
        <v>9623</v>
      </c>
      <c r="C3177" s="144" t="s">
        <v>9624</v>
      </c>
      <c r="D3177" s="144" t="s">
        <v>9620</v>
      </c>
      <c r="E3177" s="144">
        <f>VLOOKUP(A3177,'2'!$X:$AB,2,FALSE)</f>
        <v>0</v>
      </c>
      <c r="F3177" s="144">
        <f>VLOOKUP($A3177,'2'!$X:$AB,3,FALSE)</f>
        <v>0</v>
      </c>
      <c r="G3177" s="144">
        <f>VLOOKUP($A3177,'2'!$X:$AB,4,FALSE)</f>
        <v>0</v>
      </c>
      <c r="H3177" s="343">
        <f>VLOOKUP($A3177,'2'!$X:$AB,5,FALSE)</f>
        <v>0</v>
      </c>
    </row>
    <row r="3178" spans="1:8" s="144" customFormat="1" ht="15">
      <c r="A3178" s="342">
        <v>3176</v>
      </c>
      <c r="B3178" s="144" t="s">
        <v>9625</v>
      </c>
      <c r="C3178" s="144" t="s">
        <v>9626</v>
      </c>
      <c r="D3178" s="144" t="s">
        <v>9620</v>
      </c>
      <c r="E3178" s="144" t="str">
        <f>VLOOKUP(A3178,'2'!$X:$AB,2,FALSE)</f>
        <v>Within an hour</v>
      </c>
      <c r="F3178" s="144">
        <f>VLOOKUP($A3178,'2'!$X:$AB,3,FALSE)</f>
        <v>1</v>
      </c>
      <c r="G3178" s="144">
        <f>VLOOKUP($A3178,'2'!$X:$AB,4,FALSE)</f>
        <v>0.94</v>
      </c>
      <c r="H3178" s="343" t="str">
        <f>VLOOKUP($A3178,'2'!$X:$AB,5,FALSE)</f>
        <v>No</v>
      </c>
    </row>
    <row r="3179" spans="1:8" s="144" customFormat="1" ht="15">
      <c r="A3179" s="342">
        <v>3177</v>
      </c>
      <c r="B3179" s="144" t="s">
        <v>9627</v>
      </c>
      <c r="C3179" s="144" t="s">
        <v>9628</v>
      </c>
      <c r="D3179" s="144" t="s">
        <v>9629</v>
      </c>
      <c r="E3179" s="144" t="str">
        <f>VLOOKUP(A3179,'2'!$X:$AB,2,FALSE)</f>
        <v>Within an hour</v>
      </c>
      <c r="F3179" s="144">
        <f>VLOOKUP($A3179,'2'!$X:$AB,3,FALSE)</f>
        <v>0.7</v>
      </c>
      <c r="G3179" s="144">
        <f>VLOOKUP($A3179,'2'!$X:$AB,4,FALSE)</f>
        <v>1</v>
      </c>
      <c r="H3179" s="343" t="str">
        <f>VLOOKUP($A3179,'2'!$X:$AB,5,FALSE)</f>
        <v>No</v>
      </c>
    </row>
    <row r="3180" spans="1:8" s="144" customFormat="1" ht="15">
      <c r="A3180" s="342">
        <v>3178</v>
      </c>
      <c r="B3180" s="144" t="s">
        <v>9630</v>
      </c>
      <c r="C3180" s="144" t="s">
        <v>9631</v>
      </c>
      <c r="D3180" s="144" t="s">
        <v>9632</v>
      </c>
      <c r="E3180" s="144" t="str">
        <f>VLOOKUP(A3180,'2'!$X:$AB,2,FALSE)</f>
        <v>Within an hour</v>
      </c>
      <c r="F3180" s="144">
        <f>VLOOKUP($A3180,'2'!$X:$AB,3,FALSE)</f>
        <v>1</v>
      </c>
      <c r="G3180" s="144">
        <f>VLOOKUP($A3180,'2'!$X:$AB,4,FALSE)</f>
        <v>0.96</v>
      </c>
      <c r="H3180" s="343" t="str">
        <f>VLOOKUP($A3180,'2'!$X:$AB,5,FALSE)</f>
        <v>No</v>
      </c>
    </row>
    <row r="3181" spans="1:8" s="144" customFormat="1" ht="15">
      <c r="A3181" s="342">
        <v>3179</v>
      </c>
      <c r="B3181" s="144" t="s">
        <v>9633</v>
      </c>
      <c r="C3181" s="144" t="s">
        <v>9634</v>
      </c>
      <c r="D3181" s="144" t="s">
        <v>9632</v>
      </c>
      <c r="E3181" s="144" t="str">
        <f>VLOOKUP(A3181,'2'!$X:$AB,2,FALSE)</f>
        <v>Within an hour</v>
      </c>
      <c r="F3181" s="144">
        <f>VLOOKUP($A3181,'2'!$X:$AB,3,FALSE)</f>
        <v>1</v>
      </c>
      <c r="G3181" s="144">
        <f>VLOOKUP($A3181,'2'!$X:$AB,4,FALSE)</f>
        <v>0.99</v>
      </c>
      <c r="H3181" s="343" t="str">
        <f>VLOOKUP($A3181,'2'!$X:$AB,5,FALSE)</f>
        <v>Yes</v>
      </c>
    </row>
    <row r="3182" spans="1:8" s="144" customFormat="1" ht="15">
      <c r="A3182" s="342">
        <v>3180</v>
      </c>
      <c r="B3182" s="144" t="s">
        <v>9635</v>
      </c>
      <c r="C3182" s="144" t="s">
        <v>9636</v>
      </c>
      <c r="D3182" s="144" t="s">
        <v>9632</v>
      </c>
      <c r="E3182" s="144" t="str">
        <f>VLOOKUP(A3182,'2'!$X:$AB,2,FALSE)</f>
        <v>Within a few hours</v>
      </c>
      <c r="F3182" s="144">
        <f>VLOOKUP($A3182,'2'!$X:$AB,3,FALSE)</f>
        <v>1</v>
      </c>
      <c r="G3182" s="144">
        <f>VLOOKUP($A3182,'2'!$X:$AB,4,FALSE)</f>
        <v>0.86</v>
      </c>
      <c r="H3182" s="343" t="str">
        <f>VLOOKUP($A3182,'2'!$X:$AB,5,FALSE)</f>
        <v>Yes</v>
      </c>
    </row>
    <row r="3183" spans="1:8" s="144" customFormat="1" ht="15">
      <c r="A3183" s="342">
        <v>3181</v>
      </c>
      <c r="B3183" s="144" t="s">
        <v>9637</v>
      </c>
      <c r="C3183" s="144" t="s">
        <v>9638</v>
      </c>
      <c r="D3183" s="144" t="s">
        <v>9639</v>
      </c>
      <c r="E3183" s="144">
        <f>VLOOKUP(A3183,'2'!$X:$AB,2,FALSE)</f>
        <v>0</v>
      </c>
      <c r="F3183" s="144">
        <f>VLOOKUP($A3183,'2'!$X:$AB,3,FALSE)</f>
        <v>0</v>
      </c>
      <c r="G3183" s="144">
        <f>VLOOKUP($A3183,'2'!$X:$AB,4,FALSE)</f>
        <v>0</v>
      </c>
      <c r="H3183" s="343">
        <f>VLOOKUP($A3183,'2'!$X:$AB,5,FALSE)</f>
        <v>0</v>
      </c>
    </row>
    <row r="3184" spans="1:8" s="144" customFormat="1" ht="15">
      <c r="A3184" s="342">
        <v>3182</v>
      </c>
      <c r="B3184" s="144" t="s">
        <v>9640</v>
      </c>
      <c r="C3184" s="144" t="s">
        <v>9641</v>
      </c>
      <c r="D3184" s="144" t="s">
        <v>9639</v>
      </c>
      <c r="E3184" s="144">
        <f>VLOOKUP(A3184,'2'!$X:$AB,2,FALSE)</f>
        <v>0</v>
      </c>
      <c r="F3184" s="144">
        <f>VLOOKUP($A3184,'2'!$X:$AB,3,FALSE)</f>
        <v>0</v>
      </c>
      <c r="G3184" s="144">
        <f>VLOOKUP($A3184,'2'!$X:$AB,4,FALSE)</f>
        <v>0</v>
      </c>
      <c r="H3184" s="343">
        <f>VLOOKUP($A3184,'2'!$X:$AB,5,FALSE)</f>
        <v>0</v>
      </c>
    </row>
    <row r="3185" spans="1:8" s="144" customFormat="1" ht="15">
      <c r="A3185" s="342">
        <v>3183</v>
      </c>
      <c r="B3185" s="144" t="s">
        <v>9642</v>
      </c>
      <c r="C3185" s="144" t="s">
        <v>9643</v>
      </c>
      <c r="D3185" s="144" t="s">
        <v>9639</v>
      </c>
      <c r="E3185" s="144" t="str">
        <f>VLOOKUP(A3185,'2'!$X:$AB,2,FALSE)</f>
        <v>Within a few hours</v>
      </c>
      <c r="F3185" s="144">
        <f>VLOOKUP($A3185,'2'!$X:$AB,3,FALSE)</f>
        <v>0.96</v>
      </c>
      <c r="G3185" s="144">
        <f>VLOOKUP($A3185,'2'!$X:$AB,4,FALSE)</f>
        <v>0.98</v>
      </c>
      <c r="H3185" s="343" t="str">
        <f>VLOOKUP($A3185,'2'!$X:$AB,5,FALSE)</f>
        <v>No</v>
      </c>
    </row>
    <row r="3186" spans="1:8" s="144" customFormat="1" ht="15">
      <c r="A3186" s="342">
        <v>1787</v>
      </c>
      <c r="B3186" s="144" t="s">
        <v>9644</v>
      </c>
      <c r="C3186" s="144" t="s">
        <v>9645</v>
      </c>
      <c r="D3186" s="144" t="s">
        <v>9646</v>
      </c>
      <c r="E3186" s="144" t="str">
        <f>VLOOKUP(A3186,'2'!$X:$AB,2,FALSE)</f>
        <v>Within a few hours</v>
      </c>
      <c r="F3186" s="144">
        <f>VLOOKUP($A3186,'2'!$X:$AB,3,FALSE)</f>
        <v>1</v>
      </c>
      <c r="G3186" s="144">
        <f>VLOOKUP($A3186,'2'!$X:$AB,4,FALSE)</f>
        <v>0.92</v>
      </c>
      <c r="H3186" s="343" t="str">
        <f>VLOOKUP($A3186,'2'!$X:$AB,5,FALSE)</f>
        <v>No</v>
      </c>
    </row>
    <row r="3187" spans="1:8" s="144" customFormat="1" ht="15">
      <c r="A3187" s="342">
        <v>3184</v>
      </c>
      <c r="B3187" s="144" t="s">
        <v>9647</v>
      </c>
      <c r="C3187" s="144" t="s">
        <v>9648</v>
      </c>
      <c r="D3187" s="144" t="s">
        <v>9649</v>
      </c>
      <c r="E3187" s="144">
        <f>VLOOKUP(A3187,'2'!$X:$AB,2,FALSE)</f>
        <v>0</v>
      </c>
      <c r="F3187" s="144">
        <f>VLOOKUP($A3187,'2'!$X:$AB,3,FALSE)</f>
        <v>0</v>
      </c>
      <c r="G3187" s="144">
        <f>VLOOKUP($A3187,'2'!$X:$AB,4,FALSE)</f>
        <v>0</v>
      </c>
      <c r="H3187" s="343">
        <f>VLOOKUP($A3187,'2'!$X:$AB,5,FALSE)</f>
        <v>0</v>
      </c>
    </row>
    <row r="3188" spans="1:8" s="144" customFormat="1" ht="15">
      <c r="A3188" s="342">
        <v>3185</v>
      </c>
      <c r="B3188" s="144" t="s">
        <v>9650</v>
      </c>
      <c r="C3188" s="144" t="s">
        <v>9651</v>
      </c>
      <c r="D3188" s="144" t="s">
        <v>9652</v>
      </c>
      <c r="E3188" s="144">
        <f>VLOOKUP(A3188,'2'!$X:$AB,2,FALSE)</f>
        <v>0</v>
      </c>
      <c r="F3188" s="144">
        <f>VLOOKUP($A3188,'2'!$X:$AB,3,FALSE)</f>
        <v>0</v>
      </c>
      <c r="G3188" s="144">
        <f>VLOOKUP($A3188,'2'!$X:$AB,4,FALSE)</f>
        <v>0</v>
      </c>
      <c r="H3188" s="343">
        <f>VLOOKUP($A3188,'2'!$X:$AB,5,FALSE)</f>
        <v>0</v>
      </c>
    </row>
    <row r="3189" spans="1:8" s="144" customFormat="1" ht="15">
      <c r="A3189" s="342">
        <v>3186</v>
      </c>
      <c r="B3189" s="144" t="s">
        <v>9653</v>
      </c>
      <c r="C3189" s="144" t="s">
        <v>9654</v>
      </c>
      <c r="D3189" s="144" t="s">
        <v>9652</v>
      </c>
      <c r="E3189" s="144">
        <f>VLOOKUP(A3189,'2'!$X:$AB,2,FALSE)</f>
        <v>0</v>
      </c>
      <c r="F3189" s="144">
        <f>VLOOKUP($A3189,'2'!$X:$AB,3,FALSE)</f>
        <v>0</v>
      </c>
      <c r="G3189" s="144">
        <f>VLOOKUP($A3189,'2'!$X:$AB,4,FALSE)</f>
        <v>0</v>
      </c>
      <c r="H3189" s="343">
        <f>VLOOKUP($A3189,'2'!$X:$AB,5,FALSE)</f>
        <v>0</v>
      </c>
    </row>
    <row r="3190" spans="1:8" s="144" customFormat="1" ht="15">
      <c r="A3190" s="342">
        <v>3187</v>
      </c>
      <c r="B3190" s="144" t="s">
        <v>9655</v>
      </c>
      <c r="C3190" s="144" t="s">
        <v>9656</v>
      </c>
      <c r="D3190" s="144" t="s">
        <v>9657</v>
      </c>
      <c r="E3190" s="144" t="str">
        <f>VLOOKUP(A3190,'2'!$X:$AB,2,FALSE)</f>
        <v>Within an hour</v>
      </c>
      <c r="F3190" s="144">
        <f>VLOOKUP($A3190,'2'!$X:$AB,3,FALSE)</f>
        <v>1</v>
      </c>
      <c r="G3190" s="144">
        <f>VLOOKUP($A3190,'2'!$X:$AB,4,FALSE)</f>
        <v>1</v>
      </c>
      <c r="H3190" s="343" t="str">
        <f>VLOOKUP($A3190,'2'!$X:$AB,5,FALSE)</f>
        <v>Yes</v>
      </c>
    </row>
    <row r="3191" spans="1:8" s="144" customFormat="1" ht="15">
      <c r="A3191" s="342">
        <v>3188</v>
      </c>
      <c r="B3191" s="144" t="s">
        <v>9658</v>
      </c>
      <c r="C3191" s="144" t="s">
        <v>9659</v>
      </c>
      <c r="D3191" s="144" t="s">
        <v>9660</v>
      </c>
      <c r="E3191" s="144" t="str">
        <f>VLOOKUP(A3191,'2'!$X:$AB,2,FALSE)</f>
        <v>Within an hour</v>
      </c>
      <c r="F3191" s="144">
        <f>VLOOKUP($A3191,'2'!$X:$AB,3,FALSE)</f>
        <v>1</v>
      </c>
      <c r="G3191" s="144">
        <f>VLOOKUP($A3191,'2'!$X:$AB,4,FALSE)</f>
        <v>0.95</v>
      </c>
      <c r="H3191" s="343" t="str">
        <f>VLOOKUP($A3191,'2'!$X:$AB,5,FALSE)</f>
        <v>Yes</v>
      </c>
    </row>
    <row r="3192" spans="1:8" s="144" customFormat="1" ht="15">
      <c r="A3192" s="342">
        <v>3189</v>
      </c>
      <c r="B3192" s="144" t="s">
        <v>9661</v>
      </c>
      <c r="C3192" s="144" t="s">
        <v>9662</v>
      </c>
      <c r="D3192" s="144" t="s">
        <v>9660</v>
      </c>
      <c r="E3192" s="144" t="str">
        <f>VLOOKUP(A3192,'2'!$X:$AB,2,FALSE)</f>
        <v>Within an hour</v>
      </c>
      <c r="F3192" s="144">
        <f>VLOOKUP($A3192,'2'!$X:$AB,3,FALSE)</f>
        <v>1</v>
      </c>
      <c r="G3192" s="144">
        <f>VLOOKUP($A3192,'2'!$X:$AB,4,FALSE)</f>
        <v>1</v>
      </c>
      <c r="H3192" s="343" t="str">
        <f>VLOOKUP($A3192,'2'!$X:$AB,5,FALSE)</f>
        <v>No</v>
      </c>
    </row>
    <row r="3193" spans="1:8" s="144" customFormat="1" ht="15">
      <c r="A3193" s="342">
        <v>3190</v>
      </c>
      <c r="B3193" s="144" t="s">
        <v>9663</v>
      </c>
      <c r="C3193" s="144" t="s">
        <v>9664</v>
      </c>
      <c r="D3193" s="144" t="s">
        <v>9665</v>
      </c>
      <c r="E3193" s="144">
        <f>VLOOKUP(A3193,'2'!$X:$AB,2,FALSE)</f>
        <v>0</v>
      </c>
      <c r="F3193" s="144">
        <f>VLOOKUP($A3193,'2'!$X:$AB,3,FALSE)</f>
        <v>0</v>
      </c>
      <c r="G3193" s="144">
        <f>VLOOKUP($A3193,'2'!$X:$AB,4,FALSE)</f>
        <v>0</v>
      </c>
      <c r="H3193" s="343">
        <f>VLOOKUP($A3193,'2'!$X:$AB,5,FALSE)</f>
        <v>0</v>
      </c>
    </row>
    <row r="3194" spans="1:8" s="144" customFormat="1" ht="15">
      <c r="A3194" s="342">
        <v>3191</v>
      </c>
      <c r="B3194" s="144" t="s">
        <v>9666</v>
      </c>
      <c r="C3194" s="144" t="s">
        <v>9667</v>
      </c>
      <c r="D3194" s="144" t="s">
        <v>9665</v>
      </c>
      <c r="E3194" s="144" t="str">
        <f>VLOOKUP(A3194,'2'!$X:$AB,2,FALSE)</f>
        <v>Within an hour</v>
      </c>
      <c r="F3194" s="144">
        <f>VLOOKUP($A3194,'2'!$X:$AB,3,FALSE)</f>
        <v>1</v>
      </c>
      <c r="G3194" s="144">
        <f>VLOOKUP($A3194,'2'!$X:$AB,4,FALSE)</f>
        <v>0.99</v>
      </c>
      <c r="H3194" s="343" t="str">
        <f>VLOOKUP($A3194,'2'!$X:$AB,5,FALSE)</f>
        <v>No</v>
      </c>
    </row>
    <row r="3195" spans="1:8" s="144" customFormat="1" ht="15">
      <c r="A3195" s="342">
        <v>3192</v>
      </c>
      <c r="B3195" s="144" t="s">
        <v>9668</v>
      </c>
      <c r="C3195" s="144" t="s">
        <v>9669</v>
      </c>
      <c r="D3195" s="144" t="s">
        <v>9670</v>
      </c>
      <c r="E3195" s="144" t="str">
        <f>VLOOKUP(A3195,'2'!$X:$AB,2,FALSE)</f>
        <v>A few days or more</v>
      </c>
      <c r="F3195" s="144">
        <f>VLOOKUP($A3195,'2'!$X:$AB,3,FALSE)</f>
        <v>0</v>
      </c>
      <c r="G3195" s="144">
        <f>VLOOKUP($A3195,'2'!$X:$AB,4,FALSE)</f>
        <v>0.84</v>
      </c>
      <c r="H3195" s="343" t="str">
        <f>VLOOKUP($A3195,'2'!$X:$AB,5,FALSE)</f>
        <v>No</v>
      </c>
    </row>
    <row r="3196" spans="1:8" s="144" customFormat="1" ht="15">
      <c r="A3196" s="342">
        <v>3193</v>
      </c>
      <c r="B3196" s="144" t="s">
        <v>9671</v>
      </c>
      <c r="C3196" s="144" t="s">
        <v>9672</v>
      </c>
      <c r="D3196" s="144" t="s">
        <v>9670</v>
      </c>
      <c r="E3196" s="144" t="str">
        <f>VLOOKUP(A3196,'2'!$X:$AB,2,FALSE)</f>
        <v>Within a day</v>
      </c>
      <c r="F3196" s="144">
        <f>VLOOKUP($A3196,'2'!$X:$AB,3,FALSE)</f>
        <v>0.5</v>
      </c>
      <c r="G3196" s="144">
        <f>VLOOKUP($A3196,'2'!$X:$AB,4,FALSE)</f>
        <v>0.67</v>
      </c>
      <c r="H3196" s="343" t="str">
        <f>VLOOKUP($A3196,'2'!$X:$AB,5,FALSE)</f>
        <v>No</v>
      </c>
    </row>
    <row r="3197" spans="1:8" s="144" customFormat="1" ht="15">
      <c r="A3197" s="342">
        <v>3194</v>
      </c>
      <c r="B3197" s="144" t="s">
        <v>9673</v>
      </c>
      <c r="C3197" s="144" t="s">
        <v>9674</v>
      </c>
      <c r="D3197" s="144" t="s">
        <v>9675</v>
      </c>
      <c r="E3197" s="144" t="str">
        <f>VLOOKUP(A3197,'2'!$X:$AB,2,FALSE)</f>
        <v>Within an hour</v>
      </c>
      <c r="F3197" s="144">
        <f>VLOOKUP($A3197,'2'!$X:$AB,3,FALSE)</f>
        <v>1</v>
      </c>
      <c r="G3197" s="144">
        <f>VLOOKUP($A3197,'2'!$X:$AB,4,FALSE)</f>
        <v>0.93</v>
      </c>
      <c r="H3197" s="343" t="str">
        <f>VLOOKUP($A3197,'2'!$X:$AB,5,FALSE)</f>
        <v>No</v>
      </c>
    </row>
    <row r="3198" spans="1:8" s="144" customFormat="1" ht="15">
      <c r="A3198" s="342">
        <v>3195</v>
      </c>
      <c r="B3198" s="144" t="s">
        <v>9676</v>
      </c>
      <c r="C3198" s="144" t="s">
        <v>9677</v>
      </c>
      <c r="D3198" s="144" t="s">
        <v>9678</v>
      </c>
      <c r="E3198" s="144" t="str">
        <f>VLOOKUP(A3198,'2'!$X:$AB,2,FALSE)</f>
        <v>Within a day</v>
      </c>
      <c r="F3198" s="144">
        <f>VLOOKUP($A3198,'2'!$X:$AB,3,FALSE)</f>
        <v>1</v>
      </c>
      <c r="G3198" s="144">
        <f>VLOOKUP($A3198,'2'!$X:$AB,4,FALSE)</f>
        <v>0.75</v>
      </c>
      <c r="H3198" s="343" t="str">
        <f>VLOOKUP($A3198,'2'!$X:$AB,5,FALSE)</f>
        <v>No</v>
      </c>
    </row>
    <row r="3199" spans="1:8" s="144" customFormat="1" ht="15">
      <c r="A3199" s="342">
        <v>3196</v>
      </c>
      <c r="B3199" s="144" t="s">
        <v>9679</v>
      </c>
      <c r="C3199" s="144" t="s">
        <v>9680</v>
      </c>
      <c r="D3199" s="144" t="s">
        <v>9681</v>
      </c>
      <c r="E3199" s="144" t="str">
        <f>VLOOKUP(A3199,'2'!$X:$AB,2,FALSE)</f>
        <v>Within a few hours</v>
      </c>
      <c r="F3199" s="144">
        <f>VLOOKUP($A3199,'2'!$X:$AB,3,FALSE)</f>
        <v>0.86</v>
      </c>
      <c r="G3199" s="144">
        <f>VLOOKUP($A3199,'2'!$X:$AB,4,FALSE)</f>
        <v>0.96</v>
      </c>
      <c r="H3199" s="343" t="str">
        <f>VLOOKUP($A3199,'2'!$X:$AB,5,FALSE)</f>
        <v>Yes</v>
      </c>
    </row>
    <row r="3200" spans="1:8" s="144" customFormat="1" ht="15">
      <c r="A3200" s="342">
        <v>3197</v>
      </c>
      <c r="B3200" s="144" t="s">
        <v>9682</v>
      </c>
      <c r="C3200" s="144" t="s">
        <v>9683</v>
      </c>
      <c r="D3200" s="144" t="s">
        <v>9684</v>
      </c>
      <c r="E3200" s="144" t="str">
        <f>VLOOKUP(A3200,'2'!$X:$AB,2,FALSE)</f>
        <v>Within an hour</v>
      </c>
      <c r="F3200" s="144">
        <f>VLOOKUP($A3200,'2'!$X:$AB,3,FALSE)</f>
        <v>1</v>
      </c>
      <c r="G3200" s="144">
        <f>VLOOKUP($A3200,'2'!$X:$AB,4,FALSE)</f>
        <v>1</v>
      </c>
      <c r="H3200" s="343" t="str">
        <f>VLOOKUP($A3200,'2'!$X:$AB,5,FALSE)</f>
        <v>Yes</v>
      </c>
    </row>
    <row r="3201" spans="1:8" s="144" customFormat="1" ht="15">
      <c r="A3201" s="342">
        <v>3198</v>
      </c>
      <c r="B3201" s="144" t="s">
        <v>9685</v>
      </c>
      <c r="C3201" s="144" t="s">
        <v>9686</v>
      </c>
      <c r="D3201" s="144" t="s">
        <v>9684</v>
      </c>
      <c r="E3201" s="144" t="str">
        <f>VLOOKUP(A3201,'2'!$X:$AB,2,FALSE)</f>
        <v>Within a day</v>
      </c>
      <c r="F3201" s="144">
        <f>VLOOKUP($A3201,'2'!$X:$AB,3,FALSE)</f>
        <v>0.71</v>
      </c>
      <c r="G3201" s="144">
        <f>VLOOKUP($A3201,'2'!$X:$AB,4,FALSE)</f>
        <v>0.67</v>
      </c>
      <c r="H3201" s="343" t="str">
        <f>VLOOKUP($A3201,'2'!$X:$AB,5,FALSE)</f>
        <v>Yes</v>
      </c>
    </row>
    <row r="3202" spans="1:8" s="144" customFormat="1" ht="15">
      <c r="A3202" s="342">
        <v>3199</v>
      </c>
      <c r="B3202" s="144" t="s">
        <v>9687</v>
      </c>
      <c r="C3202" s="144" t="s">
        <v>9688</v>
      </c>
      <c r="D3202" s="144" t="s">
        <v>9689</v>
      </c>
      <c r="E3202" s="144" t="str">
        <f>VLOOKUP(A3202,'2'!$X:$AB,2,FALSE)</f>
        <v>Within a day</v>
      </c>
      <c r="F3202" s="144">
        <f>VLOOKUP($A3202,'2'!$X:$AB,3,FALSE)</f>
        <v>1</v>
      </c>
      <c r="G3202" s="144">
        <f>VLOOKUP($A3202,'2'!$X:$AB,4,FALSE)</f>
        <v>0.4</v>
      </c>
      <c r="H3202" s="343" t="str">
        <f>VLOOKUP($A3202,'2'!$X:$AB,5,FALSE)</f>
        <v>No</v>
      </c>
    </row>
    <row r="3203" spans="1:8" s="144" customFormat="1" ht="15">
      <c r="A3203" s="342">
        <v>3200</v>
      </c>
      <c r="B3203" s="144" t="s">
        <v>9690</v>
      </c>
      <c r="C3203" s="144" t="s">
        <v>9691</v>
      </c>
      <c r="D3203" s="144" t="s">
        <v>9692</v>
      </c>
      <c r="E3203" s="144" t="str">
        <f>VLOOKUP(A3203,'2'!$X:$AB,2,FALSE)</f>
        <v>Within an hour</v>
      </c>
      <c r="F3203" s="144">
        <f>VLOOKUP($A3203,'2'!$X:$AB,3,FALSE)</f>
        <v>1</v>
      </c>
      <c r="G3203" s="144">
        <f>VLOOKUP($A3203,'2'!$X:$AB,4,FALSE)</f>
        <v>0.95</v>
      </c>
      <c r="H3203" s="343" t="str">
        <f>VLOOKUP($A3203,'2'!$X:$AB,5,FALSE)</f>
        <v>No</v>
      </c>
    </row>
    <row r="3204" spans="1:8" s="144" customFormat="1" ht="15">
      <c r="A3204" s="342">
        <v>3201</v>
      </c>
      <c r="B3204" s="144" t="s">
        <v>9693</v>
      </c>
      <c r="C3204" s="144" t="s">
        <v>9694</v>
      </c>
      <c r="D3204" s="144" t="s">
        <v>9692</v>
      </c>
      <c r="E3204" s="144" t="str">
        <f>VLOOKUP(A3204,'2'!$X:$AB,2,FALSE)</f>
        <v>A few days or more</v>
      </c>
      <c r="F3204" s="144">
        <f>VLOOKUP($A3204,'2'!$X:$AB,3,FALSE)</f>
        <v>0</v>
      </c>
      <c r="G3204" s="144">
        <f>VLOOKUP($A3204,'2'!$X:$AB,4,FALSE)</f>
        <v>1</v>
      </c>
      <c r="H3204" s="343" t="str">
        <f>VLOOKUP($A3204,'2'!$X:$AB,5,FALSE)</f>
        <v>Yes</v>
      </c>
    </row>
    <row r="3205" spans="1:8" s="144" customFormat="1" ht="15">
      <c r="A3205" s="342">
        <v>3202</v>
      </c>
      <c r="B3205" s="144" t="s">
        <v>9695</v>
      </c>
      <c r="C3205" s="144" t="s">
        <v>9696</v>
      </c>
      <c r="D3205" s="144" t="s">
        <v>9697</v>
      </c>
      <c r="E3205" s="144" t="str">
        <f>VLOOKUP(A3205,'2'!$X:$AB,2,FALSE)</f>
        <v>Within an hour</v>
      </c>
      <c r="F3205" s="144">
        <f>VLOOKUP($A3205,'2'!$X:$AB,3,FALSE)</f>
        <v>0.96</v>
      </c>
      <c r="G3205" s="144">
        <f>VLOOKUP($A3205,'2'!$X:$AB,4,FALSE)</f>
        <v>1</v>
      </c>
      <c r="H3205" s="343" t="str">
        <f>VLOOKUP($A3205,'2'!$X:$AB,5,FALSE)</f>
        <v>Yes</v>
      </c>
    </row>
    <row r="3206" spans="1:8" s="144" customFormat="1" ht="15">
      <c r="A3206" s="342">
        <v>3203</v>
      </c>
      <c r="B3206" s="144" t="s">
        <v>9698</v>
      </c>
      <c r="C3206" s="144" t="s">
        <v>9699</v>
      </c>
      <c r="D3206" s="144" t="s">
        <v>9697</v>
      </c>
      <c r="E3206" s="144">
        <f>VLOOKUP(A3206,'2'!$X:$AB,2,FALSE)</f>
        <v>0</v>
      </c>
      <c r="F3206" s="144">
        <f>VLOOKUP($A3206,'2'!$X:$AB,3,FALSE)</f>
        <v>0</v>
      </c>
      <c r="G3206" s="144">
        <f>VLOOKUP($A3206,'2'!$X:$AB,4,FALSE)</f>
        <v>0</v>
      </c>
      <c r="H3206" s="343">
        <f>VLOOKUP($A3206,'2'!$X:$AB,5,FALSE)</f>
        <v>0</v>
      </c>
    </row>
    <row r="3207" spans="1:8" s="144" customFormat="1" ht="15">
      <c r="A3207" s="342">
        <v>3204</v>
      </c>
      <c r="B3207" s="144" t="s">
        <v>9700</v>
      </c>
      <c r="C3207" s="144" t="s">
        <v>9701</v>
      </c>
      <c r="D3207" s="144" t="s">
        <v>9697</v>
      </c>
      <c r="E3207" s="144" t="str">
        <f>VLOOKUP(A3207,'2'!$X:$AB,2,FALSE)</f>
        <v>Within a day</v>
      </c>
      <c r="F3207" s="144">
        <f>VLOOKUP($A3207,'2'!$X:$AB,3,FALSE)</f>
        <v>1</v>
      </c>
      <c r="G3207" s="144">
        <f>VLOOKUP($A3207,'2'!$X:$AB,4,FALSE)</f>
        <v>0</v>
      </c>
      <c r="H3207" s="343" t="str">
        <f>VLOOKUP($A3207,'2'!$X:$AB,5,FALSE)</f>
        <v>No</v>
      </c>
    </row>
    <row r="3208" spans="1:8" s="144" customFormat="1" ht="15">
      <c r="A3208" s="342">
        <v>3205</v>
      </c>
      <c r="B3208" s="144" t="s">
        <v>9702</v>
      </c>
      <c r="C3208" s="144" t="s">
        <v>9703</v>
      </c>
      <c r="D3208" s="144" t="s">
        <v>9704</v>
      </c>
      <c r="E3208" s="144" t="str">
        <f>VLOOKUP(A3208,'2'!$X:$AB,2,FALSE)</f>
        <v>Within an hour</v>
      </c>
      <c r="F3208" s="144">
        <f>VLOOKUP($A3208,'2'!$X:$AB,3,FALSE)</f>
        <v>1</v>
      </c>
      <c r="G3208" s="144">
        <f>VLOOKUP($A3208,'2'!$X:$AB,4,FALSE)</f>
        <v>0.93</v>
      </c>
      <c r="H3208" s="343" t="str">
        <f>VLOOKUP($A3208,'2'!$X:$AB,5,FALSE)</f>
        <v>No</v>
      </c>
    </row>
    <row r="3209" spans="1:8" s="144" customFormat="1" ht="15">
      <c r="A3209" s="342">
        <v>3206</v>
      </c>
      <c r="B3209" s="144" t="s">
        <v>9705</v>
      </c>
      <c r="C3209" s="144" t="s">
        <v>9706</v>
      </c>
      <c r="D3209" s="144" t="s">
        <v>9707</v>
      </c>
      <c r="E3209" s="144" t="str">
        <f>VLOOKUP(A3209,'2'!$X:$AB,2,FALSE)</f>
        <v>Within a few hours</v>
      </c>
      <c r="F3209" s="144">
        <f>VLOOKUP($A3209,'2'!$X:$AB,3,FALSE)</f>
        <v>0.92</v>
      </c>
      <c r="G3209" s="144">
        <f>VLOOKUP($A3209,'2'!$X:$AB,4,FALSE)</f>
        <v>0.91</v>
      </c>
      <c r="H3209" s="343" t="str">
        <f>VLOOKUP($A3209,'2'!$X:$AB,5,FALSE)</f>
        <v>No</v>
      </c>
    </row>
    <row r="3210" spans="1:8" s="144" customFormat="1" ht="15">
      <c r="A3210" s="342">
        <v>3207</v>
      </c>
      <c r="B3210" s="144" t="s">
        <v>9708</v>
      </c>
      <c r="C3210" s="144" t="s">
        <v>9709</v>
      </c>
      <c r="D3210" s="144" t="s">
        <v>9710</v>
      </c>
      <c r="E3210" s="144" t="str">
        <f>VLOOKUP(A3210,'2'!$X:$AB,2,FALSE)</f>
        <v>Within an hour</v>
      </c>
      <c r="F3210" s="144">
        <f>VLOOKUP($A3210,'2'!$X:$AB,3,FALSE)</f>
        <v>1</v>
      </c>
      <c r="G3210" s="144">
        <f>VLOOKUP($A3210,'2'!$X:$AB,4,FALSE)</f>
        <v>1</v>
      </c>
      <c r="H3210" s="343" t="str">
        <f>VLOOKUP($A3210,'2'!$X:$AB,5,FALSE)</f>
        <v>No</v>
      </c>
    </row>
    <row r="3211" spans="1:8" s="144" customFormat="1" ht="15">
      <c r="A3211" s="342">
        <v>3208</v>
      </c>
      <c r="B3211" s="144" t="s">
        <v>9711</v>
      </c>
      <c r="C3211" s="144" t="s">
        <v>9712</v>
      </c>
      <c r="D3211" s="144" t="s">
        <v>9713</v>
      </c>
      <c r="E3211" s="144" t="str">
        <f>VLOOKUP(A3211,'2'!$X:$AB,2,FALSE)</f>
        <v>A few days or more</v>
      </c>
      <c r="F3211" s="144">
        <f>VLOOKUP($A3211,'2'!$X:$AB,3,FALSE)</f>
        <v>0</v>
      </c>
      <c r="G3211" s="144">
        <f>VLOOKUP($A3211,'2'!$X:$AB,4,FALSE)</f>
        <v>0.67</v>
      </c>
      <c r="H3211" s="343" t="str">
        <f>VLOOKUP($A3211,'2'!$X:$AB,5,FALSE)</f>
        <v>No</v>
      </c>
    </row>
    <row r="3212" spans="1:8" s="144" customFormat="1" ht="15">
      <c r="A3212" s="342">
        <v>3209</v>
      </c>
      <c r="B3212" s="144" t="s">
        <v>9714</v>
      </c>
      <c r="C3212" s="144" t="s">
        <v>9715</v>
      </c>
      <c r="D3212" s="144" t="s">
        <v>9716</v>
      </c>
      <c r="E3212" s="144" t="str">
        <f>VLOOKUP(A3212,'2'!$X:$AB,2,FALSE)</f>
        <v>Within a day</v>
      </c>
      <c r="F3212" s="144">
        <f>VLOOKUP($A3212,'2'!$X:$AB,3,FALSE)</f>
        <v>1</v>
      </c>
      <c r="G3212" s="144">
        <f>VLOOKUP($A3212,'2'!$X:$AB,4,FALSE)</f>
        <v>0.83</v>
      </c>
      <c r="H3212" s="343" t="str">
        <f>VLOOKUP($A3212,'2'!$X:$AB,5,FALSE)</f>
        <v>Yes</v>
      </c>
    </row>
    <row r="3213" spans="1:8" s="144" customFormat="1" ht="15">
      <c r="A3213" s="342">
        <v>3210</v>
      </c>
      <c r="B3213" s="144" t="s">
        <v>9717</v>
      </c>
      <c r="C3213" s="144" t="s">
        <v>9718</v>
      </c>
      <c r="D3213" s="144" t="s">
        <v>9719</v>
      </c>
      <c r="E3213" s="144" t="str">
        <f>VLOOKUP(A3213,'2'!$X:$AB,2,FALSE)</f>
        <v>Within an hour</v>
      </c>
      <c r="F3213" s="144">
        <f>VLOOKUP($A3213,'2'!$X:$AB,3,FALSE)</f>
        <v>1</v>
      </c>
      <c r="G3213" s="144">
        <f>VLOOKUP($A3213,'2'!$X:$AB,4,FALSE)</f>
        <v>1</v>
      </c>
      <c r="H3213" s="343" t="str">
        <f>VLOOKUP($A3213,'2'!$X:$AB,5,FALSE)</f>
        <v>No</v>
      </c>
    </row>
    <row r="3214" spans="1:8" s="144" customFormat="1" ht="15">
      <c r="A3214" s="342">
        <v>3211</v>
      </c>
      <c r="B3214" s="144" t="s">
        <v>9720</v>
      </c>
      <c r="C3214" s="144" t="s">
        <v>9721</v>
      </c>
      <c r="D3214" s="144" t="s">
        <v>9719</v>
      </c>
      <c r="E3214" s="144" t="str">
        <f>VLOOKUP(A3214,'2'!$X:$AB,2,FALSE)</f>
        <v>Within a day</v>
      </c>
      <c r="F3214" s="144">
        <f>VLOOKUP($A3214,'2'!$X:$AB,3,FALSE)</f>
        <v>1</v>
      </c>
      <c r="G3214" s="144">
        <f>VLOOKUP($A3214,'2'!$X:$AB,4,FALSE)</f>
        <v>0.53</v>
      </c>
      <c r="H3214" s="343" t="str">
        <f>VLOOKUP($A3214,'2'!$X:$AB,5,FALSE)</f>
        <v>Yes</v>
      </c>
    </row>
    <row r="3215" spans="1:8" s="144" customFormat="1" ht="15">
      <c r="A3215" s="342">
        <v>3212</v>
      </c>
      <c r="B3215" s="144" t="s">
        <v>9722</v>
      </c>
      <c r="C3215" s="144" t="s">
        <v>9723</v>
      </c>
      <c r="D3215" s="144" t="s">
        <v>9719</v>
      </c>
      <c r="E3215" s="144" t="str">
        <f>VLOOKUP(A3215,'2'!$X:$AB,2,FALSE)</f>
        <v>Within an hour</v>
      </c>
      <c r="F3215" s="144">
        <f>VLOOKUP($A3215,'2'!$X:$AB,3,FALSE)</f>
        <v>1</v>
      </c>
      <c r="G3215" s="144">
        <f>VLOOKUP($A3215,'2'!$X:$AB,4,FALSE)</f>
        <v>1</v>
      </c>
      <c r="H3215" s="343" t="str">
        <f>VLOOKUP($A3215,'2'!$X:$AB,5,FALSE)</f>
        <v>Yes</v>
      </c>
    </row>
    <row r="3216" spans="1:8" s="144" customFormat="1" ht="15">
      <c r="A3216" s="342">
        <v>3213</v>
      </c>
      <c r="B3216" s="144" t="s">
        <v>9724</v>
      </c>
      <c r="C3216" s="144" t="s">
        <v>9725</v>
      </c>
      <c r="D3216" s="144" t="s">
        <v>9726</v>
      </c>
      <c r="E3216" s="144" t="str">
        <f>VLOOKUP(A3216,'2'!$X:$AB,2,FALSE)</f>
        <v>Within an hour</v>
      </c>
      <c r="F3216" s="144">
        <f>VLOOKUP($A3216,'2'!$X:$AB,3,FALSE)</f>
        <v>1</v>
      </c>
      <c r="G3216" s="144">
        <f>VLOOKUP($A3216,'2'!$X:$AB,4,FALSE)</f>
        <v>1</v>
      </c>
      <c r="H3216" s="343" t="str">
        <f>VLOOKUP($A3216,'2'!$X:$AB,5,FALSE)</f>
        <v>Yes</v>
      </c>
    </row>
    <row r="3217" spans="1:8" s="144" customFormat="1" ht="15">
      <c r="A3217" s="342">
        <v>3214</v>
      </c>
      <c r="B3217" s="144" t="s">
        <v>9727</v>
      </c>
      <c r="C3217" s="144" t="s">
        <v>9728</v>
      </c>
      <c r="D3217" s="144" t="s">
        <v>9729</v>
      </c>
      <c r="E3217" s="144">
        <f>VLOOKUP(A3217,'2'!$X:$AB,2,FALSE)</f>
        <v>0</v>
      </c>
      <c r="F3217" s="144">
        <f>VLOOKUP($A3217,'2'!$X:$AB,3,FALSE)</f>
        <v>0</v>
      </c>
      <c r="G3217" s="144">
        <f>VLOOKUP($A3217,'2'!$X:$AB,4,FALSE)</f>
        <v>0</v>
      </c>
      <c r="H3217" s="343">
        <f>VLOOKUP($A3217,'2'!$X:$AB,5,FALSE)</f>
        <v>0</v>
      </c>
    </row>
    <row r="3218" spans="1:8" s="144" customFormat="1" ht="15">
      <c r="A3218" s="342">
        <v>3215</v>
      </c>
      <c r="B3218" s="144" t="s">
        <v>9730</v>
      </c>
      <c r="C3218" s="144" t="s">
        <v>9731</v>
      </c>
      <c r="D3218" s="144" t="s">
        <v>9729</v>
      </c>
      <c r="E3218" s="144" t="str">
        <f>VLOOKUP(A3218,'2'!$X:$AB,2,FALSE)</f>
        <v>Within an hour</v>
      </c>
      <c r="F3218" s="144">
        <f>VLOOKUP($A3218,'2'!$X:$AB,3,FALSE)</f>
        <v>1</v>
      </c>
      <c r="G3218" s="144">
        <f>VLOOKUP($A3218,'2'!$X:$AB,4,FALSE)</f>
        <v>0.94</v>
      </c>
      <c r="H3218" s="343" t="str">
        <f>VLOOKUP($A3218,'2'!$X:$AB,5,FALSE)</f>
        <v>Yes</v>
      </c>
    </row>
    <row r="3219" spans="1:8" s="144" customFormat="1" ht="15">
      <c r="A3219" s="342">
        <v>3216</v>
      </c>
      <c r="B3219" s="144" t="s">
        <v>9732</v>
      </c>
      <c r="C3219" s="144" t="s">
        <v>9733</v>
      </c>
      <c r="D3219" s="144" t="s">
        <v>9734</v>
      </c>
      <c r="E3219" s="144" t="str">
        <f>VLOOKUP(A3219,'2'!$X:$AB,2,FALSE)</f>
        <v>Within a few hours</v>
      </c>
      <c r="F3219" s="144">
        <f>VLOOKUP($A3219,'2'!$X:$AB,3,FALSE)</f>
        <v>1</v>
      </c>
      <c r="G3219" s="144">
        <f>VLOOKUP($A3219,'2'!$X:$AB,4,FALSE)</f>
        <v>0.99</v>
      </c>
      <c r="H3219" s="343" t="str">
        <f>VLOOKUP($A3219,'2'!$X:$AB,5,FALSE)</f>
        <v>Yes</v>
      </c>
    </row>
    <row r="3220" spans="1:8" s="144" customFormat="1" ht="15">
      <c r="A3220" s="342">
        <v>3217</v>
      </c>
      <c r="B3220" s="144" t="s">
        <v>9735</v>
      </c>
      <c r="C3220" s="144" t="s">
        <v>9736</v>
      </c>
      <c r="D3220" s="144" t="s">
        <v>9737</v>
      </c>
      <c r="E3220" s="144">
        <f>VLOOKUP(A3220,'2'!$X:$AB,2,FALSE)</f>
        <v>0</v>
      </c>
      <c r="F3220" s="144">
        <f>VLOOKUP($A3220,'2'!$X:$AB,3,FALSE)</f>
        <v>0</v>
      </c>
      <c r="G3220" s="144">
        <f>VLOOKUP($A3220,'2'!$X:$AB,4,FALSE)</f>
        <v>0</v>
      </c>
      <c r="H3220" s="343">
        <f>VLOOKUP($A3220,'2'!$X:$AB,5,FALSE)</f>
        <v>0</v>
      </c>
    </row>
    <row r="3221" spans="1:8" s="144" customFormat="1" ht="15">
      <c r="A3221" s="342">
        <v>3218</v>
      </c>
      <c r="B3221" s="144" t="s">
        <v>9738</v>
      </c>
      <c r="C3221" s="144" t="s">
        <v>9739</v>
      </c>
      <c r="D3221" s="144" t="s">
        <v>9737</v>
      </c>
      <c r="E3221" s="144" t="str">
        <f>VLOOKUP(A3221,'2'!$X:$AB,2,FALSE)</f>
        <v>Within an hour</v>
      </c>
      <c r="F3221" s="144">
        <f>VLOOKUP($A3221,'2'!$X:$AB,3,FALSE)</f>
        <v>0.9</v>
      </c>
      <c r="G3221" s="144">
        <f>VLOOKUP($A3221,'2'!$X:$AB,4,FALSE)</f>
        <v>0.94</v>
      </c>
      <c r="H3221" s="343" t="str">
        <f>VLOOKUP($A3221,'2'!$X:$AB,5,FALSE)</f>
        <v>Yes</v>
      </c>
    </row>
    <row r="3222" spans="1:8" s="144" customFormat="1" ht="15">
      <c r="A3222" s="342">
        <v>3219</v>
      </c>
      <c r="B3222" s="144" t="s">
        <v>9740</v>
      </c>
      <c r="C3222" s="144" t="s">
        <v>9741</v>
      </c>
      <c r="D3222" s="144" t="s">
        <v>9742</v>
      </c>
      <c r="E3222" s="144" t="str">
        <f>VLOOKUP(A3222,'2'!$X:$AB,2,FALSE)</f>
        <v>Within a few hours</v>
      </c>
      <c r="F3222" s="144">
        <f>VLOOKUP($A3222,'2'!$X:$AB,3,FALSE)</f>
        <v>1</v>
      </c>
      <c r="G3222" s="144">
        <f>VLOOKUP($A3222,'2'!$X:$AB,4,FALSE)</f>
        <v>0.85</v>
      </c>
      <c r="H3222" s="343" t="str">
        <f>VLOOKUP($A3222,'2'!$X:$AB,5,FALSE)</f>
        <v>Yes</v>
      </c>
    </row>
    <row r="3223" spans="1:8" s="144" customFormat="1" ht="15">
      <c r="A3223" s="342">
        <v>3220</v>
      </c>
      <c r="B3223" s="144" t="s">
        <v>9743</v>
      </c>
      <c r="C3223" s="144" t="s">
        <v>9744</v>
      </c>
      <c r="D3223" s="144" t="s">
        <v>9742</v>
      </c>
      <c r="E3223" s="144" t="str">
        <f>VLOOKUP(A3223,'2'!$X:$AB,2,FALSE)</f>
        <v>Within an hour</v>
      </c>
      <c r="F3223" s="144">
        <f>VLOOKUP($A3223,'2'!$X:$AB,3,FALSE)</f>
        <v>1</v>
      </c>
      <c r="G3223" s="144">
        <f>VLOOKUP($A3223,'2'!$X:$AB,4,FALSE)</f>
        <v>0.98</v>
      </c>
      <c r="H3223" s="343" t="str">
        <f>VLOOKUP($A3223,'2'!$X:$AB,5,FALSE)</f>
        <v>Yes</v>
      </c>
    </row>
    <row r="3224" spans="1:8" s="144" customFormat="1" ht="15">
      <c r="A3224" s="342">
        <v>3221</v>
      </c>
      <c r="B3224" s="144" t="s">
        <v>9745</v>
      </c>
      <c r="C3224" s="144" t="s">
        <v>9746</v>
      </c>
      <c r="D3224" s="144" t="s">
        <v>9747</v>
      </c>
      <c r="E3224" s="144" t="str">
        <f>VLOOKUP(A3224,'2'!$X:$AB,2,FALSE)</f>
        <v>Within a few hours</v>
      </c>
      <c r="F3224" s="144">
        <f>VLOOKUP($A3224,'2'!$X:$AB,3,FALSE)</f>
        <v>1</v>
      </c>
      <c r="G3224" s="144">
        <f>VLOOKUP($A3224,'2'!$X:$AB,4,FALSE)</f>
        <v>1</v>
      </c>
      <c r="H3224" s="343" t="str">
        <f>VLOOKUP($A3224,'2'!$X:$AB,5,FALSE)</f>
        <v>No</v>
      </c>
    </row>
    <row r="3225" spans="1:8" s="144" customFormat="1" ht="15">
      <c r="A3225" s="342">
        <v>3222</v>
      </c>
      <c r="B3225" s="144" t="s">
        <v>9748</v>
      </c>
      <c r="C3225" s="144" t="s">
        <v>9749</v>
      </c>
      <c r="D3225" s="144" t="s">
        <v>9750</v>
      </c>
      <c r="E3225" s="144" t="str">
        <f>VLOOKUP(A3225,'2'!$X:$AB,2,FALSE)</f>
        <v>Within an hour</v>
      </c>
      <c r="F3225" s="144">
        <f>VLOOKUP($A3225,'2'!$X:$AB,3,FALSE)</f>
        <v>1</v>
      </c>
      <c r="G3225" s="144">
        <f>VLOOKUP($A3225,'2'!$X:$AB,4,FALSE)</f>
        <v>0.68</v>
      </c>
      <c r="H3225" s="343" t="str">
        <f>VLOOKUP($A3225,'2'!$X:$AB,5,FALSE)</f>
        <v>No</v>
      </c>
    </row>
    <row r="3226" spans="1:8" s="144" customFormat="1" ht="15">
      <c r="A3226" s="342">
        <v>3223</v>
      </c>
      <c r="B3226" s="144" t="s">
        <v>9751</v>
      </c>
      <c r="C3226" s="144" t="s">
        <v>9752</v>
      </c>
      <c r="D3226" s="144" t="s">
        <v>9750</v>
      </c>
      <c r="E3226" s="144" t="str">
        <f>VLOOKUP(A3226,'2'!$X:$AB,2,FALSE)</f>
        <v>Within a few hours</v>
      </c>
      <c r="F3226" s="144">
        <f>VLOOKUP($A3226,'2'!$X:$AB,3,FALSE)</f>
        <v>1</v>
      </c>
      <c r="G3226" s="144">
        <f>VLOOKUP($A3226,'2'!$X:$AB,4,FALSE)</f>
        <v>0.94</v>
      </c>
      <c r="H3226" s="343" t="str">
        <f>VLOOKUP($A3226,'2'!$X:$AB,5,FALSE)</f>
        <v>No</v>
      </c>
    </row>
    <row r="3227" spans="1:8" s="144" customFormat="1" ht="15">
      <c r="A3227" s="342">
        <v>3224</v>
      </c>
      <c r="B3227" s="144" t="s">
        <v>9753</v>
      </c>
      <c r="C3227" s="144" t="s">
        <v>9754</v>
      </c>
      <c r="D3227" s="144" t="s">
        <v>9755</v>
      </c>
      <c r="E3227" s="144">
        <f>VLOOKUP(A3227,'2'!$X:$AB,2,FALSE)</f>
        <v>0</v>
      </c>
      <c r="F3227" s="144">
        <f>VLOOKUP($A3227,'2'!$X:$AB,3,FALSE)</f>
        <v>0</v>
      </c>
      <c r="G3227" s="144">
        <f>VLOOKUP($A3227,'2'!$X:$AB,4,FALSE)</f>
        <v>0</v>
      </c>
      <c r="H3227" s="343">
        <f>VLOOKUP($A3227,'2'!$X:$AB,5,FALSE)</f>
        <v>0</v>
      </c>
    </row>
    <row r="3228" spans="1:8" s="144" customFormat="1" ht="15">
      <c r="A3228" s="342">
        <v>3225</v>
      </c>
      <c r="B3228" s="144" t="s">
        <v>9756</v>
      </c>
      <c r="C3228" s="144" t="s">
        <v>9757</v>
      </c>
      <c r="D3228" s="144" t="s">
        <v>9758</v>
      </c>
      <c r="E3228" s="144">
        <f>VLOOKUP(A3228,'2'!$X:$AB,2,FALSE)</f>
        <v>0</v>
      </c>
      <c r="F3228" s="144">
        <f>VLOOKUP($A3228,'2'!$X:$AB,3,FALSE)</f>
        <v>0</v>
      </c>
      <c r="G3228" s="144">
        <f>VLOOKUP($A3228,'2'!$X:$AB,4,FALSE)</f>
        <v>0</v>
      </c>
      <c r="H3228" s="343">
        <f>VLOOKUP($A3228,'2'!$X:$AB,5,FALSE)</f>
        <v>0</v>
      </c>
    </row>
    <row r="3229" spans="1:8" s="144" customFormat="1" ht="15">
      <c r="A3229" s="342">
        <v>3226</v>
      </c>
      <c r="B3229" s="144" t="s">
        <v>9759</v>
      </c>
      <c r="C3229" s="144" t="s">
        <v>9760</v>
      </c>
      <c r="D3229" s="144" t="s">
        <v>9761</v>
      </c>
      <c r="E3229" s="144" t="str">
        <f>VLOOKUP(A3229,'2'!$X:$AB,2,FALSE)</f>
        <v>Within a few hours</v>
      </c>
      <c r="F3229" s="144">
        <f>VLOOKUP($A3229,'2'!$X:$AB,3,FALSE)</f>
        <v>1</v>
      </c>
      <c r="G3229" s="144">
        <f>VLOOKUP($A3229,'2'!$X:$AB,4,FALSE)</f>
        <v>0.67</v>
      </c>
      <c r="H3229" s="343" t="str">
        <f>VLOOKUP($A3229,'2'!$X:$AB,5,FALSE)</f>
        <v>Yes</v>
      </c>
    </row>
    <row r="3230" spans="1:8" s="144" customFormat="1" ht="15">
      <c r="A3230" s="342">
        <v>3227</v>
      </c>
      <c r="B3230" s="144" t="s">
        <v>9762</v>
      </c>
      <c r="C3230" s="144" t="s">
        <v>9763</v>
      </c>
      <c r="D3230" s="144" t="s">
        <v>9761</v>
      </c>
      <c r="E3230" s="144" t="str">
        <f>VLOOKUP(A3230,'2'!$X:$AB,2,FALSE)</f>
        <v>A few days or more</v>
      </c>
      <c r="F3230" s="144">
        <f>VLOOKUP($A3230,'2'!$X:$AB,3,FALSE)</f>
        <v>0</v>
      </c>
      <c r="G3230" s="144">
        <f>VLOOKUP($A3230,'2'!$X:$AB,4,FALSE)</f>
        <v>0.85</v>
      </c>
      <c r="H3230" s="343" t="str">
        <f>VLOOKUP($A3230,'2'!$X:$AB,5,FALSE)</f>
        <v>No</v>
      </c>
    </row>
    <row r="3231" spans="1:8" s="144" customFormat="1" ht="15">
      <c r="A3231" s="342">
        <v>3228</v>
      </c>
      <c r="B3231" s="144" t="s">
        <v>9764</v>
      </c>
      <c r="C3231" s="144" t="s">
        <v>9765</v>
      </c>
      <c r="D3231" s="144" t="s">
        <v>9761</v>
      </c>
      <c r="E3231" s="144" t="str">
        <f>VLOOKUP(A3231,'2'!$X:$AB,2,FALSE)</f>
        <v>Within a few hours</v>
      </c>
      <c r="F3231" s="144">
        <f>VLOOKUP($A3231,'2'!$X:$AB,3,FALSE)</f>
        <v>1</v>
      </c>
      <c r="G3231" s="144">
        <f>VLOOKUP($A3231,'2'!$X:$AB,4,FALSE)</f>
        <v>0.48</v>
      </c>
      <c r="H3231" s="343" t="str">
        <f>VLOOKUP($A3231,'2'!$X:$AB,5,FALSE)</f>
        <v>Yes</v>
      </c>
    </row>
    <row r="3232" spans="1:8" s="144" customFormat="1" ht="15">
      <c r="A3232" s="342">
        <v>3229</v>
      </c>
      <c r="B3232" s="144" t="s">
        <v>9766</v>
      </c>
      <c r="C3232" s="144" t="s">
        <v>9767</v>
      </c>
      <c r="D3232" s="144" t="s">
        <v>9768</v>
      </c>
      <c r="E3232" s="144" t="str">
        <f>VLOOKUP(A3232,'2'!$X:$AB,2,FALSE)</f>
        <v>Within a few hours</v>
      </c>
      <c r="F3232" s="144">
        <f>VLOOKUP($A3232,'2'!$X:$AB,3,FALSE)</f>
        <v>1</v>
      </c>
      <c r="G3232" s="144">
        <f>VLOOKUP($A3232,'2'!$X:$AB,4,FALSE)</f>
        <v>0.62</v>
      </c>
      <c r="H3232" s="343" t="str">
        <f>VLOOKUP($A3232,'2'!$X:$AB,5,FALSE)</f>
        <v>Yes</v>
      </c>
    </row>
    <row r="3233" spans="1:8" s="144" customFormat="1" ht="15">
      <c r="A3233" s="342">
        <v>3230</v>
      </c>
      <c r="B3233" s="144" t="s">
        <v>9769</v>
      </c>
      <c r="C3233" s="144" t="s">
        <v>9770</v>
      </c>
      <c r="D3233" s="144" t="s">
        <v>9768</v>
      </c>
      <c r="E3233" s="144" t="str">
        <f>VLOOKUP(A3233,'2'!$X:$AB,2,FALSE)</f>
        <v>Within a day</v>
      </c>
      <c r="F3233" s="144">
        <f>VLOOKUP($A3233,'2'!$X:$AB,3,FALSE)</f>
        <v>0.75</v>
      </c>
      <c r="G3233" s="144">
        <f>VLOOKUP($A3233,'2'!$X:$AB,4,FALSE)</f>
        <v>1</v>
      </c>
      <c r="H3233" s="343" t="str">
        <f>VLOOKUP($A3233,'2'!$X:$AB,5,FALSE)</f>
        <v>No</v>
      </c>
    </row>
    <row r="3234" spans="1:8" s="144" customFormat="1" ht="15">
      <c r="A3234" s="342">
        <v>3231</v>
      </c>
      <c r="B3234" s="144" t="s">
        <v>9771</v>
      </c>
      <c r="C3234" s="144" t="s">
        <v>9772</v>
      </c>
      <c r="D3234" s="144" t="s">
        <v>9768</v>
      </c>
      <c r="E3234" s="144" t="str">
        <f>VLOOKUP(A3234,'2'!$X:$AB,2,FALSE)</f>
        <v>Within a few hours</v>
      </c>
      <c r="F3234" s="144">
        <f>VLOOKUP($A3234,'2'!$X:$AB,3,FALSE)</f>
        <v>1</v>
      </c>
      <c r="G3234" s="144">
        <f>VLOOKUP($A3234,'2'!$X:$AB,4,FALSE)</f>
        <v>1</v>
      </c>
      <c r="H3234" s="343" t="str">
        <f>VLOOKUP($A3234,'2'!$X:$AB,5,FALSE)</f>
        <v>No</v>
      </c>
    </row>
    <row r="3235" spans="1:8" s="144" customFormat="1" ht="15">
      <c r="A3235" s="342">
        <v>3232</v>
      </c>
      <c r="B3235" s="144" t="s">
        <v>9773</v>
      </c>
      <c r="C3235" s="144" t="s">
        <v>9774</v>
      </c>
      <c r="D3235" s="144" t="s">
        <v>9775</v>
      </c>
      <c r="E3235" s="144" t="str">
        <f>VLOOKUP(A3235,'2'!$X:$AB,2,FALSE)</f>
        <v>Within a day</v>
      </c>
      <c r="F3235" s="144">
        <f>VLOOKUP($A3235,'2'!$X:$AB,3,FALSE)</f>
        <v>1</v>
      </c>
      <c r="G3235" s="144">
        <f>VLOOKUP($A3235,'2'!$X:$AB,4,FALSE)</f>
        <v>1</v>
      </c>
      <c r="H3235" s="343" t="str">
        <f>VLOOKUP($A3235,'2'!$X:$AB,5,FALSE)</f>
        <v>Yes</v>
      </c>
    </row>
    <row r="3236" spans="1:8" s="144" customFormat="1" ht="15">
      <c r="A3236" s="342">
        <v>3233</v>
      </c>
      <c r="B3236" s="144" t="s">
        <v>9776</v>
      </c>
      <c r="C3236" s="144" t="s">
        <v>9777</v>
      </c>
      <c r="D3236" s="144" t="s">
        <v>9775</v>
      </c>
      <c r="E3236" s="144" t="str">
        <f>VLOOKUP(A3236,'2'!$X:$AB,2,FALSE)</f>
        <v>Within an hour</v>
      </c>
      <c r="F3236" s="144">
        <f>VLOOKUP($A3236,'2'!$X:$AB,3,FALSE)</f>
        <v>1</v>
      </c>
      <c r="G3236" s="144">
        <f>VLOOKUP($A3236,'2'!$X:$AB,4,FALSE)</f>
        <v>0.93</v>
      </c>
      <c r="H3236" s="343" t="str">
        <f>VLOOKUP($A3236,'2'!$X:$AB,5,FALSE)</f>
        <v>Yes</v>
      </c>
    </row>
    <row r="3237" spans="1:8" s="144" customFormat="1" ht="15">
      <c r="A3237" s="342">
        <v>3234</v>
      </c>
      <c r="B3237" s="144" t="s">
        <v>9778</v>
      </c>
      <c r="C3237" s="144" t="s">
        <v>9779</v>
      </c>
      <c r="D3237" s="144" t="s">
        <v>9780</v>
      </c>
      <c r="E3237" s="144" t="str">
        <f>VLOOKUP(A3237,'2'!$X:$AB,2,FALSE)</f>
        <v>Within an hour</v>
      </c>
      <c r="F3237" s="144">
        <f>VLOOKUP($A3237,'2'!$X:$AB,3,FALSE)</f>
        <v>1</v>
      </c>
      <c r="G3237" s="144">
        <f>VLOOKUP($A3237,'2'!$X:$AB,4,FALSE)</f>
        <v>1</v>
      </c>
      <c r="H3237" s="343" t="str">
        <f>VLOOKUP($A3237,'2'!$X:$AB,5,FALSE)</f>
        <v>Yes</v>
      </c>
    </row>
    <row r="3238" spans="1:8" s="144" customFormat="1" ht="15">
      <c r="A3238" s="342">
        <v>3235</v>
      </c>
      <c r="B3238" s="144" t="s">
        <v>9781</v>
      </c>
      <c r="C3238" s="144" t="s">
        <v>9782</v>
      </c>
      <c r="D3238" s="144" t="s">
        <v>9783</v>
      </c>
      <c r="E3238" s="144" t="str">
        <f>VLOOKUP(A3238,'2'!$X:$AB,2,FALSE)</f>
        <v>Within an hour</v>
      </c>
      <c r="F3238" s="144">
        <f>VLOOKUP($A3238,'2'!$X:$AB,3,FALSE)</f>
        <v>1</v>
      </c>
      <c r="G3238" s="144">
        <f>VLOOKUP($A3238,'2'!$X:$AB,4,FALSE)</f>
        <v>0.99</v>
      </c>
      <c r="H3238" s="343" t="str">
        <f>VLOOKUP($A3238,'2'!$X:$AB,5,FALSE)</f>
        <v>No</v>
      </c>
    </row>
    <row r="3239" spans="1:8" s="144" customFormat="1" ht="15">
      <c r="A3239" s="342">
        <v>3236</v>
      </c>
      <c r="B3239" s="144" t="s">
        <v>9784</v>
      </c>
      <c r="C3239" s="144" t="s">
        <v>9785</v>
      </c>
      <c r="D3239" s="144" t="s">
        <v>9783</v>
      </c>
      <c r="E3239" s="144" t="str">
        <f>VLOOKUP(A3239,'2'!$X:$AB,2,FALSE)</f>
        <v>Within an hour</v>
      </c>
      <c r="F3239" s="144">
        <f>VLOOKUP($A3239,'2'!$X:$AB,3,FALSE)</f>
        <v>1</v>
      </c>
      <c r="G3239" s="144">
        <f>VLOOKUP($A3239,'2'!$X:$AB,4,FALSE)</f>
        <v>1</v>
      </c>
      <c r="H3239" s="343" t="str">
        <f>VLOOKUP($A3239,'2'!$X:$AB,5,FALSE)</f>
        <v>Yes</v>
      </c>
    </row>
    <row r="3240" spans="1:8" s="144" customFormat="1" ht="15">
      <c r="A3240" s="342">
        <v>3237</v>
      </c>
      <c r="B3240" s="144" t="s">
        <v>9786</v>
      </c>
      <c r="C3240" s="144" t="s">
        <v>9787</v>
      </c>
      <c r="D3240" s="144" t="s">
        <v>9788</v>
      </c>
      <c r="E3240" s="144" t="str">
        <f>VLOOKUP(A3240,'2'!$X:$AB,2,FALSE)</f>
        <v>Within an hour</v>
      </c>
      <c r="F3240" s="144">
        <f>VLOOKUP($A3240,'2'!$X:$AB,3,FALSE)</f>
        <v>1</v>
      </c>
      <c r="G3240" s="144">
        <f>VLOOKUP($A3240,'2'!$X:$AB,4,FALSE)</f>
        <v>0.99</v>
      </c>
      <c r="H3240" s="343" t="str">
        <f>VLOOKUP($A3240,'2'!$X:$AB,5,FALSE)</f>
        <v>Yes</v>
      </c>
    </row>
    <row r="3241" spans="1:8" s="144" customFormat="1" ht="15">
      <c r="A3241" s="342">
        <v>3238</v>
      </c>
      <c r="B3241" s="144" t="s">
        <v>9789</v>
      </c>
      <c r="C3241" s="144" t="s">
        <v>9790</v>
      </c>
      <c r="D3241" s="144" t="s">
        <v>9791</v>
      </c>
      <c r="E3241" s="144">
        <f>VLOOKUP(A3241,'2'!$X:$AB,2,FALSE)</f>
        <v>0</v>
      </c>
      <c r="F3241" s="144">
        <f>VLOOKUP($A3241,'2'!$X:$AB,3,FALSE)</f>
        <v>0</v>
      </c>
      <c r="G3241" s="144">
        <f>VLOOKUP($A3241,'2'!$X:$AB,4,FALSE)</f>
        <v>0</v>
      </c>
      <c r="H3241" s="343">
        <f>VLOOKUP($A3241,'2'!$X:$AB,5,FALSE)</f>
        <v>0</v>
      </c>
    </row>
    <row r="3242" spans="1:8" s="144" customFormat="1" ht="15">
      <c r="A3242" s="342">
        <v>3239</v>
      </c>
      <c r="B3242" s="144" t="s">
        <v>9792</v>
      </c>
      <c r="C3242" s="144" t="s">
        <v>9793</v>
      </c>
      <c r="D3242" s="144" t="s">
        <v>9791</v>
      </c>
      <c r="E3242" s="144">
        <f>VLOOKUP(A3242,'2'!$X:$AB,2,FALSE)</f>
        <v>0</v>
      </c>
      <c r="F3242" s="144">
        <f>VLOOKUP($A3242,'2'!$X:$AB,3,FALSE)</f>
        <v>0</v>
      </c>
      <c r="G3242" s="144">
        <f>VLOOKUP($A3242,'2'!$X:$AB,4,FALSE)</f>
        <v>0</v>
      </c>
      <c r="H3242" s="343">
        <f>VLOOKUP($A3242,'2'!$X:$AB,5,FALSE)</f>
        <v>0</v>
      </c>
    </row>
    <row r="3243" spans="1:8" s="144" customFormat="1" ht="15">
      <c r="A3243" s="342">
        <v>3240</v>
      </c>
      <c r="B3243" s="144" t="s">
        <v>9794</v>
      </c>
      <c r="C3243" s="144" t="s">
        <v>9795</v>
      </c>
      <c r="D3243" s="144" t="s">
        <v>9791</v>
      </c>
      <c r="E3243" s="144" t="str">
        <f>VLOOKUP(A3243,'2'!$X:$AB,2,FALSE)</f>
        <v>Within an hour</v>
      </c>
      <c r="F3243" s="144">
        <f>VLOOKUP($A3243,'2'!$X:$AB,3,FALSE)</f>
        <v>1</v>
      </c>
      <c r="G3243" s="144">
        <f>VLOOKUP($A3243,'2'!$X:$AB,4,FALSE)</f>
        <v>0.87</v>
      </c>
      <c r="H3243" s="343" t="str">
        <f>VLOOKUP($A3243,'2'!$X:$AB,5,FALSE)</f>
        <v>Yes</v>
      </c>
    </row>
    <row r="3244" spans="1:8" s="144" customFormat="1" ht="15">
      <c r="A3244" s="342">
        <v>3241</v>
      </c>
      <c r="B3244" s="144" t="s">
        <v>9796</v>
      </c>
      <c r="C3244" s="144" t="s">
        <v>9797</v>
      </c>
      <c r="D3244" s="144" t="s">
        <v>9798</v>
      </c>
      <c r="E3244" s="144" t="str">
        <f>VLOOKUP(A3244,'2'!$X:$AB,2,FALSE)</f>
        <v>Within an hour</v>
      </c>
      <c r="F3244" s="144">
        <f>VLOOKUP($A3244,'2'!$X:$AB,3,FALSE)</f>
        <v>1</v>
      </c>
      <c r="G3244" s="144">
        <f>VLOOKUP($A3244,'2'!$X:$AB,4,FALSE)</f>
        <v>0.94</v>
      </c>
      <c r="H3244" s="343" t="str">
        <f>VLOOKUP($A3244,'2'!$X:$AB,5,FALSE)</f>
        <v>No</v>
      </c>
    </row>
    <row r="3245" spans="1:8" s="144" customFormat="1" ht="15">
      <c r="A3245" s="342">
        <v>3242</v>
      </c>
      <c r="B3245" s="144" t="s">
        <v>9799</v>
      </c>
      <c r="C3245" s="144" t="s">
        <v>9800</v>
      </c>
      <c r="D3245" s="144" t="s">
        <v>9801</v>
      </c>
      <c r="E3245" s="144" t="str">
        <f>VLOOKUP(A3245,'2'!$X:$AB,2,FALSE)</f>
        <v>Within an hour</v>
      </c>
      <c r="F3245" s="144">
        <f>VLOOKUP($A3245,'2'!$X:$AB,3,FALSE)</f>
        <v>1</v>
      </c>
      <c r="G3245" s="144">
        <f>VLOOKUP($A3245,'2'!$X:$AB,4,FALSE)</f>
        <v>0.95</v>
      </c>
      <c r="H3245" s="343" t="str">
        <f>VLOOKUP($A3245,'2'!$X:$AB,5,FALSE)</f>
        <v>No</v>
      </c>
    </row>
    <row r="3246" spans="1:8" s="144" customFormat="1" ht="15">
      <c r="A3246" s="342">
        <v>3243</v>
      </c>
      <c r="B3246" s="144" t="s">
        <v>9802</v>
      </c>
      <c r="C3246" s="144" t="s">
        <v>9803</v>
      </c>
      <c r="D3246" s="144" t="s">
        <v>9804</v>
      </c>
      <c r="E3246" s="144" t="str">
        <f>VLOOKUP(A3246,'2'!$X:$AB,2,FALSE)</f>
        <v>Within an hour</v>
      </c>
      <c r="F3246" s="144">
        <f>VLOOKUP($A3246,'2'!$X:$AB,3,FALSE)</f>
        <v>1</v>
      </c>
      <c r="G3246" s="144">
        <f>VLOOKUP($A3246,'2'!$X:$AB,4,FALSE)</f>
        <v>1</v>
      </c>
      <c r="H3246" s="343" t="str">
        <f>VLOOKUP($A3246,'2'!$X:$AB,5,FALSE)</f>
        <v>Yes</v>
      </c>
    </row>
    <row r="3247" spans="1:8" s="144" customFormat="1" ht="15">
      <c r="A3247" s="342">
        <v>3244</v>
      </c>
      <c r="B3247" s="144" t="s">
        <v>9805</v>
      </c>
      <c r="C3247" s="144" t="s">
        <v>9806</v>
      </c>
      <c r="D3247" s="144" t="s">
        <v>9807</v>
      </c>
      <c r="E3247" s="144" t="str">
        <f>VLOOKUP(A3247,'2'!$X:$AB,2,FALSE)</f>
        <v>Within a few hours</v>
      </c>
      <c r="F3247" s="144">
        <f>VLOOKUP($A3247,'2'!$X:$AB,3,FALSE)</f>
        <v>0.8</v>
      </c>
      <c r="G3247" s="144">
        <f>VLOOKUP($A3247,'2'!$X:$AB,4,FALSE)</f>
        <v>1</v>
      </c>
      <c r="H3247" s="343" t="str">
        <f>VLOOKUP($A3247,'2'!$X:$AB,5,FALSE)</f>
        <v>No</v>
      </c>
    </row>
    <row r="3248" spans="1:8" s="144" customFormat="1" ht="15">
      <c r="A3248" s="342">
        <v>3245</v>
      </c>
      <c r="B3248" s="144" t="s">
        <v>9808</v>
      </c>
      <c r="C3248" s="144" t="s">
        <v>9809</v>
      </c>
      <c r="D3248" s="144" t="s">
        <v>9810</v>
      </c>
      <c r="E3248" s="144">
        <f>VLOOKUP(A3248,'2'!$X:$AB,2,FALSE)</f>
        <v>0</v>
      </c>
      <c r="F3248" s="144">
        <f>VLOOKUP($A3248,'2'!$X:$AB,3,FALSE)</f>
        <v>0</v>
      </c>
      <c r="G3248" s="144">
        <f>VLOOKUP($A3248,'2'!$X:$AB,4,FALSE)</f>
        <v>0</v>
      </c>
      <c r="H3248" s="343">
        <f>VLOOKUP($A3248,'2'!$X:$AB,5,FALSE)</f>
        <v>0</v>
      </c>
    </row>
    <row r="3249" spans="1:8" s="144" customFormat="1" ht="15">
      <c r="A3249" s="342">
        <v>3246</v>
      </c>
      <c r="B3249" s="144" t="s">
        <v>9811</v>
      </c>
      <c r="C3249" s="144" t="s">
        <v>9812</v>
      </c>
      <c r="D3249" s="144" t="s">
        <v>9810</v>
      </c>
      <c r="E3249" s="144">
        <f>VLOOKUP(A3249,'2'!$X:$AB,2,FALSE)</f>
        <v>0</v>
      </c>
      <c r="F3249" s="144">
        <f>VLOOKUP($A3249,'2'!$X:$AB,3,FALSE)</f>
        <v>0</v>
      </c>
      <c r="G3249" s="144">
        <f>VLOOKUP($A3249,'2'!$X:$AB,4,FALSE)</f>
        <v>0</v>
      </c>
      <c r="H3249" s="343">
        <f>VLOOKUP($A3249,'2'!$X:$AB,5,FALSE)</f>
        <v>0</v>
      </c>
    </row>
    <row r="3250" spans="1:8" s="144" customFormat="1" ht="15">
      <c r="A3250" s="342">
        <v>3247</v>
      </c>
      <c r="B3250" s="144" t="s">
        <v>9813</v>
      </c>
      <c r="C3250" s="144" t="s">
        <v>9814</v>
      </c>
      <c r="D3250" s="144" t="s">
        <v>9815</v>
      </c>
      <c r="E3250" s="144" t="str">
        <f>VLOOKUP(A3250,'2'!$X:$AB,2,FALSE)</f>
        <v>Within a few hours</v>
      </c>
      <c r="F3250" s="144">
        <f>VLOOKUP($A3250,'2'!$X:$AB,3,FALSE)</f>
        <v>1</v>
      </c>
      <c r="G3250" s="144">
        <f>VLOOKUP($A3250,'2'!$X:$AB,4,FALSE)</f>
        <v>1</v>
      </c>
      <c r="H3250" s="343" t="str">
        <f>VLOOKUP($A3250,'2'!$X:$AB,5,FALSE)</f>
        <v>No</v>
      </c>
    </row>
    <row r="3251" spans="1:8" s="144" customFormat="1" ht="15">
      <c r="A3251" s="342">
        <v>3248</v>
      </c>
      <c r="B3251" s="144" t="s">
        <v>9816</v>
      </c>
      <c r="C3251" s="144" t="s">
        <v>9817</v>
      </c>
      <c r="D3251" s="144" t="s">
        <v>9815</v>
      </c>
      <c r="E3251" s="144" t="str">
        <f>VLOOKUP(A3251,'2'!$X:$AB,2,FALSE)</f>
        <v>Within an hour</v>
      </c>
      <c r="F3251" s="144">
        <f>VLOOKUP($A3251,'2'!$X:$AB,3,FALSE)</f>
        <v>1</v>
      </c>
      <c r="G3251" s="144">
        <f>VLOOKUP($A3251,'2'!$X:$AB,4,FALSE)</f>
        <v>1</v>
      </c>
      <c r="H3251" s="343" t="str">
        <f>VLOOKUP($A3251,'2'!$X:$AB,5,FALSE)</f>
        <v>No</v>
      </c>
    </row>
    <row r="3252" spans="1:8" s="144" customFormat="1" ht="15">
      <c r="A3252" s="342">
        <v>3249</v>
      </c>
      <c r="B3252" s="144" t="s">
        <v>9818</v>
      </c>
      <c r="C3252" s="144" t="s">
        <v>9819</v>
      </c>
      <c r="D3252" s="144" t="s">
        <v>9820</v>
      </c>
      <c r="E3252" s="144" t="str">
        <f>VLOOKUP(A3252,'2'!$X:$AB,2,FALSE)</f>
        <v>Within a day</v>
      </c>
      <c r="F3252" s="144">
        <f>VLOOKUP($A3252,'2'!$X:$AB,3,FALSE)</f>
        <v>0.5</v>
      </c>
      <c r="G3252" s="144">
        <f>VLOOKUP($A3252,'2'!$X:$AB,4,FALSE)</f>
        <v>1</v>
      </c>
      <c r="H3252" s="343" t="str">
        <f>VLOOKUP($A3252,'2'!$X:$AB,5,FALSE)</f>
        <v>Yes</v>
      </c>
    </row>
    <row r="3253" spans="1:8" s="144" customFormat="1" ht="15">
      <c r="A3253" s="342">
        <v>3250</v>
      </c>
      <c r="B3253" s="144" t="s">
        <v>9821</v>
      </c>
      <c r="C3253" s="144" t="s">
        <v>9822</v>
      </c>
      <c r="D3253" s="144" t="s">
        <v>9820</v>
      </c>
      <c r="E3253" s="144" t="str">
        <f>VLOOKUP(A3253,'2'!$X:$AB,2,FALSE)</f>
        <v>Within a day</v>
      </c>
      <c r="F3253" s="144">
        <f>VLOOKUP($A3253,'2'!$X:$AB,3,FALSE)</f>
        <v>0.5</v>
      </c>
      <c r="G3253" s="144">
        <f>VLOOKUP($A3253,'2'!$X:$AB,4,FALSE)</f>
        <v>0.96</v>
      </c>
      <c r="H3253" s="343" t="str">
        <f>VLOOKUP($A3253,'2'!$X:$AB,5,FALSE)</f>
        <v>No</v>
      </c>
    </row>
    <row r="3254" spans="1:8" s="144" customFormat="1" ht="15">
      <c r="A3254" s="342">
        <v>3251</v>
      </c>
      <c r="B3254" s="144" t="s">
        <v>9823</v>
      </c>
      <c r="C3254" s="144" t="s">
        <v>9824</v>
      </c>
      <c r="D3254" s="144" t="s">
        <v>9820</v>
      </c>
      <c r="E3254" s="144" t="str">
        <f>VLOOKUP(A3254,'2'!$X:$AB,2,FALSE)</f>
        <v>Within a day</v>
      </c>
      <c r="F3254" s="144">
        <f>VLOOKUP($A3254,'2'!$X:$AB,3,FALSE)</f>
        <v>0.5</v>
      </c>
      <c r="G3254" s="144">
        <f>VLOOKUP($A3254,'2'!$X:$AB,4,FALSE)</f>
        <v>1</v>
      </c>
      <c r="H3254" s="343" t="str">
        <f>VLOOKUP($A3254,'2'!$X:$AB,5,FALSE)</f>
        <v>No</v>
      </c>
    </row>
    <row r="3255" spans="1:8" s="144" customFormat="1" ht="15">
      <c r="A3255" s="342">
        <v>3252</v>
      </c>
      <c r="B3255" s="144" t="s">
        <v>9825</v>
      </c>
      <c r="C3255" s="144" t="s">
        <v>9826</v>
      </c>
      <c r="D3255" s="144" t="s">
        <v>9827</v>
      </c>
      <c r="E3255" s="144" t="str">
        <f>VLOOKUP(A3255,'2'!$X:$AB,2,FALSE)</f>
        <v>Within an hour</v>
      </c>
      <c r="F3255" s="144">
        <f>VLOOKUP($A3255,'2'!$X:$AB,3,FALSE)</f>
        <v>1</v>
      </c>
      <c r="G3255" s="144">
        <f>VLOOKUP($A3255,'2'!$X:$AB,4,FALSE)</f>
        <v>1</v>
      </c>
      <c r="H3255" s="343" t="str">
        <f>VLOOKUP($A3255,'2'!$X:$AB,5,FALSE)</f>
        <v>Yes</v>
      </c>
    </row>
    <row r="3256" spans="1:8" s="144" customFormat="1" ht="15">
      <c r="A3256" s="342">
        <v>3253</v>
      </c>
      <c r="B3256" s="144" t="s">
        <v>9828</v>
      </c>
      <c r="C3256" s="144" t="s">
        <v>9829</v>
      </c>
      <c r="D3256" s="144" t="s">
        <v>9827</v>
      </c>
      <c r="E3256" s="144" t="str">
        <f>VLOOKUP(A3256,'2'!$X:$AB,2,FALSE)</f>
        <v>Within an hour</v>
      </c>
      <c r="F3256" s="144">
        <f>VLOOKUP($A3256,'2'!$X:$AB,3,FALSE)</f>
        <v>1</v>
      </c>
      <c r="G3256" s="144">
        <f>VLOOKUP($A3256,'2'!$X:$AB,4,FALSE)</f>
        <v>1</v>
      </c>
      <c r="H3256" s="343" t="str">
        <f>VLOOKUP($A3256,'2'!$X:$AB,5,FALSE)</f>
        <v>No</v>
      </c>
    </row>
    <row r="3257" spans="1:8" s="144" customFormat="1" ht="15">
      <c r="A3257" s="342">
        <v>3254</v>
      </c>
      <c r="B3257" s="144" t="s">
        <v>9830</v>
      </c>
      <c r="C3257" s="144" t="s">
        <v>9831</v>
      </c>
      <c r="D3257" s="144" t="s">
        <v>9832</v>
      </c>
      <c r="E3257" s="144" t="str">
        <f>VLOOKUP(A3257,'2'!$X:$AB,2,FALSE)</f>
        <v>Within an hour</v>
      </c>
      <c r="F3257" s="144">
        <f>VLOOKUP($A3257,'2'!$X:$AB,3,FALSE)</f>
        <v>1</v>
      </c>
      <c r="G3257" s="144">
        <f>VLOOKUP($A3257,'2'!$X:$AB,4,FALSE)</f>
        <v>1</v>
      </c>
      <c r="H3257" s="343" t="str">
        <f>VLOOKUP($A3257,'2'!$X:$AB,5,FALSE)</f>
        <v>Yes</v>
      </c>
    </row>
    <row r="3258" spans="1:8" s="144" customFormat="1" ht="15">
      <c r="A3258" s="342">
        <v>3255</v>
      </c>
      <c r="B3258" s="144" t="s">
        <v>9833</v>
      </c>
      <c r="C3258" s="144" t="s">
        <v>9834</v>
      </c>
      <c r="D3258" s="144" t="s">
        <v>9835</v>
      </c>
      <c r="E3258" s="144" t="str">
        <f>VLOOKUP(A3258,'2'!$X:$AB,2,FALSE)</f>
        <v>Within an hour</v>
      </c>
      <c r="F3258" s="144">
        <f>VLOOKUP($A3258,'2'!$X:$AB,3,FALSE)</f>
        <v>1</v>
      </c>
      <c r="G3258" s="144">
        <f>VLOOKUP($A3258,'2'!$X:$AB,4,FALSE)</f>
        <v>1</v>
      </c>
      <c r="H3258" s="343" t="str">
        <f>VLOOKUP($A3258,'2'!$X:$AB,5,FALSE)</f>
        <v>No</v>
      </c>
    </row>
    <row r="3259" spans="1:8" s="144" customFormat="1" ht="15">
      <c r="A3259" s="342">
        <v>3256</v>
      </c>
      <c r="B3259" s="144" t="s">
        <v>9836</v>
      </c>
      <c r="C3259" s="144" t="s">
        <v>9837</v>
      </c>
      <c r="D3259" s="144" t="s">
        <v>9838</v>
      </c>
      <c r="E3259" s="144" t="str">
        <f>VLOOKUP(A3259,'2'!$X:$AB,2,FALSE)</f>
        <v>Within an hour</v>
      </c>
      <c r="F3259" s="144">
        <f>VLOOKUP($A3259,'2'!$X:$AB,3,FALSE)</f>
        <v>0.94</v>
      </c>
      <c r="G3259" s="144">
        <f>VLOOKUP($A3259,'2'!$X:$AB,4,FALSE)</f>
        <v>0.92</v>
      </c>
      <c r="H3259" s="343" t="str">
        <f>VLOOKUP($A3259,'2'!$X:$AB,5,FALSE)</f>
        <v>No</v>
      </c>
    </row>
    <row r="3260" spans="1:8" s="144" customFormat="1" ht="15">
      <c r="A3260" s="342">
        <v>3257</v>
      </c>
      <c r="B3260" s="144" t="s">
        <v>9839</v>
      </c>
      <c r="C3260" s="144" t="s">
        <v>9840</v>
      </c>
      <c r="D3260" s="144" t="s">
        <v>9841</v>
      </c>
      <c r="E3260" s="144" t="str">
        <f>VLOOKUP(A3260,'2'!$X:$AB,2,FALSE)</f>
        <v>Within an hour</v>
      </c>
      <c r="F3260" s="144">
        <f>VLOOKUP($A3260,'2'!$X:$AB,3,FALSE)</f>
        <v>1</v>
      </c>
      <c r="G3260" s="144">
        <f>VLOOKUP($A3260,'2'!$X:$AB,4,FALSE)</f>
        <v>0.94</v>
      </c>
      <c r="H3260" s="343" t="str">
        <f>VLOOKUP($A3260,'2'!$X:$AB,5,FALSE)</f>
        <v>Yes</v>
      </c>
    </row>
    <row r="3261" spans="1:8" s="144" customFormat="1" ht="15">
      <c r="A3261" s="342">
        <v>3258</v>
      </c>
      <c r="B3261" s="144" t="s">
        <v>9842</v>
      </c>
      <c r="C3261" s="144" t="s">
        <v>9843</v>
      </c>
      <c r="D3261" s="144" t="s">
        <v>9844</v>
      </c>
      <c r="E3261" s="144" t="str">
        <f>VLOOKUP(A3261,'2'!$X:$AB,2,FALSE)</f>
        <v>Within an hour</v>
      </c>
      <c r="F3261" s="144">
        <f>VLOOKUP($A3261,'2'!$X:$AB,3,FALSE)</f>
        <v>1</v>
      </c>
      <c r="G3261" s="144">
        <f>VLOOKUP($A3261,'2'!$X:$AB,4,FALSE)</f>
        <v>1</v>
      </c>
      <c r="H3261" s="343" t="str">
        <f>VLOOKUP($A3261,'2'!$X:$AB,5,FALSE)</f>
        <v>Yes</v>
      </c>
    </row>
    <row r="3262" spans="1:8" s="144" customFormat="1" ht="15">
      <c r="A3262" s="342">
        <v>3259</v>
      </c>
      <c r="B3262" s="144" t="s">
        <v>9845</v>
      </c>
      <c r="C3262" s="144" t="s">
        <v>9846</v>
      </c>
      <c r="D3262" s="144" t="s">
        <v>9844</v>
      </c>
      <c r="E3262" s="144">
        <f>VLOOKUP(A3262,'2'!$X:$AB,2,FALSE)</f>
        <v>0</v>
      </c>
      <c r="F3262" s="144">
        <f>VLOOKUP($A3262,'2'!$X:$AB,3,FALSE)</f>
        <v>0</v>
      </c>
      <c r="G3262" s="144">
        <f>VLOOKUP($A3262,'2'!$X:$AB,4,FALSE)</f>
        <v>0</v>
      </c>
      <c r="H3262" s="343">
        <f>VLOOKUP($A3262,'2'!$X:$AB,5,FALSE)</f>
        <v>0</v>
      </c>
    </row>
    <row r="3263" spans="1:8" s="144" customFormat="1" ht="15">
      <c r="A3263" s="342">
        <v>3260</v>
      </c>
      <c r="B3263" s="144" t="s">
        <v>9847</v>
      </c>
      <c r="C3263" s="144" t="s">
        <v>9848</v>
      </c>
      <c r="D3263" s="144" t="s">
        <v>9849</v>
      </c>
      <c r="E3263" s="144" t="str">
        <f>VLOOKUP(A3263,'2'!$X:$AB,2,FALSE)</f>
        <v>Within an hour</v>
      </c>
      <c r="F3263" s="144">
        <f>VLOOKUP($A3263,'2'!$X:$AB,3,FALSE)</f>
        <v>0.9</v>
      </c>
      <c r="G3263" s="144">
        <f>VLOOKUP($A3263,'2'!$X:$AB,4,FALSE)</f>
        <v>0.97</v>
      </c>
      <c r="H3263" s="343" t="str">
        <f>VLOOKUP($A3263,'2'!$X:$AB,5,FALSE)</f>
        <v>No</v>
      </c>
    </row>
    <row r="3264" spans="1:8" s="144" customFormat="1" ht="15">
      <c r="A3264" s="342">
        <v>3261</v>
      </c>
      <c r="B3264" s="144" t="s">
        <v>9850</v>
      </c>
      <c r="C3264" s="144" t="s">
        <v>9851</v>
      </c>
      <c r="D3264" s="144" t="s">
        <v>9852</v>
      </c>
      <c r="E3264" s="144" t="str">
        <f>VLOOKUP(A3264,'2'!$X:$AB,2,FALSE)</f>
        <v>Within an hour</v>
      </c>
      <c r="F3264" s="144">
        <f>VLOOKUP($A3264,'2'!$X:$AB,3,FALSE)</f>
        <v>1</v>
      </c>
      <c r="G3264" s="144">
        <f>VLOOKUP($A3264,'2'!$X:$AB,4,FALSE)</f>
        <v>0.97</v>
      </c>
      <c r="H3264" s="343" t="str">
        <f>VLOOKUP($A3264,'2'!$X:$AB,5,FALSE)</f>
        <v>Yes</v>
      </c>
    </row>
    <row r="3265" spans="1:8" s="144" customFormat="1" ht="15">
      <c r="A3265" s="342">
        <v>3262</v>
      </c>
      <c r="B3265" s="144" t="s">
        <v>9853</v>
      </c>
      <c r="C3265" s="144" t="s">
        <v>9854</v>
      </c>
      <c r="D3265" s="144" t="s">
        <v>9855</v>
      </c>
      <c r="E3265" s="144" t="str">
        <f>VLOOKUP(A3265,'2'!$X:$AB,2,FALSE)</f>
        <v>Within a day</v>
      </c>
      <c r="F3265" s="144">
        <f>VLOOKUP($A3265,'2'!$X:$AB,3,FALSE)</f>
        <v>1</v>
      </c>
      <c r="G3265" s="144">
        <f>VLOOKUP($A3265,'2'!$X:$AB,4,FALSE)</f>
        <v>1</v>
      </c>
      <c r="H3265" s="343" t="str">
        <f>VLOOKUP($A3265,'2'!$X:$AB,5,FALSE)</f>
        <v>No</v>
      </c>
    </row>
    <row r="3266" spans="1:8" s="144" customFormat="1" ht="15">
      <c r="A3266" s="342">
        <v>3263</v>
      </c>
      <c r="B3266" s="144" t="s">
        <v>9856</v>
      </c>
      <c r="C3266" s="144" t="s">
        <v>9857</v>
      </c>
      <c r="D3266" s="144" t="s">
        <v>9858</v>
      </c>
      <c r="E3266" s="144">
        <f>VLOOKUP(A3266,'2'!$X:$AB,2,FALSE)</f>
        <v>0</v>
      </c>
      <c r="F3266" s="144">
        <f>VLOOKUP($A3266,'2'!$X:$AB,3,FALSE)</f>
        <v>0</v>
      </c>
      <c r="G3266" s="144">
        <f>VLOOKUP($A3266,'2'!$X:$AB,4,FALSE)</f>
        <v>0</v>
      </c>
      <c r="H3266" s="343">
        <f>VLOOKUP($A3266,'2'!$X:$AB,5,FALSE)</f>
        <v>0</v>
      </c>
    </row>
    <row r="3267" spans="1:8" s="144" customFormat="1" ht="15">
      <c r="A3267" s="342">
        <v>3264</v>
      </c>
      <c r="B3267" s="144" t="s">
        <v>9859</v>
      </c>
      <c r="C3267" s="144" t="s">
        <v>9860</v>
      </c>
      <c r="D3267" s="144" t="s">
        <v>9861</v>
      </c>
      <c r="E3267" s="144" t="str">
        <f>VLOOKUP(A3267,'2'!$X:$AB,2,FALSE)</f>
        <v>Within an hour</v>
      </c>
      <c r="F3267" s="144">
        <f>VLOOKUP($A3267,'2'!$X:$AB,3,FALSE)</f>
        <v>1</v>
      </c>
      <c r="G3267" s="144">
        <f>VLOOKUP($A3267,'2'!$X:$AB,4,FALSE)</f>
        <v>1</v>
      </c>
      <c r="H3267" s="343" t="str">
        <f>VLOOKUP($A3267,'2'!$X:$AB,5,FALSE)</f>
        <v>Yes</v>
      </c>
    </row>
    <row r="3268" spans="1:8" s="144" customFormat="1" ht="15">
      <c r="A3268" s="342">
        <v>3265</v>
      </c>
      <c r="B3268" s="144" t="s">
        <v>9862</v>
      </c>
      <c r="C3268" s="144" t="s">
        <v>9863</v>
      </c>
      <c r="D3268" s="144" t="s">
        <v>9861</v>
      </c>
      <c r="E3268" s="144" t="str">
        <f>VLOOKUP(A3268,'2'!$X:$AB,2,FALSE)</f>
        <v>Within a day</v>
      </c>
      <c r="F3268" s="144">
        <f>VLOOKUP($A3268,'2'!$X:$AB,3,FALSE)</f>
        <v>0.5</v>
      </c>
      <c r="G3268" s="144">
        <f>VLOOKUP($A3268,'2'!$X:$AB,4,FALSE)</f>
        <v>0.17</v>
      </c>
      <c r="H3268" s="343" t="str">
        <f>VLOOKUP($A3268,'2'!$X:$AB,5,FALSE)</f>
        <v>No</v>
      </c>
    </row>
    <row r="3269" spans="1:8" s="144" customFormat="1" ht="15">
      <c r="A3269" s="342">
        <v>3266</v>
      </c>
      <c r="B3269" s="144" t="s">
        <v>9864</v>
      </c>
      <c r="C3269" s="144" t="s">
        <v>9865</v>
      </c>
      <c r="D3269" s="144" t="s">
        <v>9866</v>
      </c>
      <c r="E3269" s="144" t="str">
        <f>VLOOKUP(A3269,'2'!$X:$AB,2,FALSE)</f>
        <v>Within an hour</v>
      </c>
      <c r="F3269" s="144">
        <f>VLOOKUP($A3269,'2'!$X:$AB,3,FALSE)</f>
        <v>1</v>
      </c>
      <c r="G3269" s="144">
        <f>VLOOKUP($A3269,'2'!$X:$AB,4,FALSE)</f>
        <v>1</v>
      </c>
      <c r="H3269" s="343" t="str">
        <f>VLOOKUP($A3269,'2'!$X:$AB,5,FALSE)</f>
        <v>No</v>
      </c>
    </row>
    <row r="3270" spans="1:8" s="144" customFormat="1" ht="15">
      <c r="A3270" s="342">
        <v>3267</v>
      </c>
      <c r="B3270" s="144" t="s">
        <v>9867</v>
      </c>
      <c r="C3270" s="144" t="s">
        <v>9868</v>
      </c>
      <c r="D3270" s="144" t="s">
        <v>9869</v>
      </c>
      <c r="E3270" s="144" t="str">
        <f>VLOOKUP(A3270,'2'!$X:$AB,2,FALSE)</f>
        <v>Within an hour</v>
      </c>
      <c r="F3270" s="144">
        <f>VLOOKUP($A3270,'2'!$X:$AB,3,FALSE)</f>
        <v>1</v>
      </c>
      <c r="G3270" s="144">
        <f>VLOOKUP($A3270,'2'!$X:$AB,4,FALSE)</f>
        <v>1</v>
      </c>
      <c r="H3270" s="343" t="str">
        <f>VLOOKUP($A3270,'2'!$X:$AB,5,FALSE)</f>
        <v>Yes</v>
      </c>
    </row>
    <row r="3271" spans="1:8" s="144" customFormat="1" ht="15">
      <c r="A3271" s="342">
        <v>3268</v>
      </c>
      <c r="B3271" s="144" t="s">
        <v>9870</v>
      </c>
      <c r="C3271" s="144" t="s">
        <v>9871</v>
      </c>
      <c r="D3271" s="144" t="s">
        <v>9872</v>
      </c>
      <c r="E3271" s="144" t="str">
        <f>VLOOKUP(A3271,'2'!$X:$AB,2,FALSE)</f>
        <v>Within a day</v>
      </c>
      <c r="F3271" s="144">
        <f>VLOOKUP($A3271,'2'!$X:$AB,3,FALSE)</f>
        <v>1</v>
      </c>
      <c r="G3271" s="144">
        <f>VLOOKUP($A3271,'2'!$X:$AB,4,FALSE)</f>
        <v>0.33</v>
      </c>
      <c r="H3271" s="343" t="str">
        <f>VLOOKUP($A3271,'2'!$X:$AB,5,FALSE)</f>
        <v>No</v>
      </c>
    </row>
    <row r="3272" spans="1:8" s="144" customFormat="1" ht="15">
      <c r="A3272" s="342">
        <v>3269</v>
      </c>
      <c r="B3272" s="144" t="s">
        <v>9873</v>
      </c>
      <c r="C3272" s="144" t="s">
        <v>9874</v>
      </c>
      <c r="D3272" s="144" t="s">
        <v>9872</v>
      </c>
      <c r="E3272" s="144" t="str">
        <f>VLOOKUP(A3272,'2'!$X:$AB,2,FALSE)</f>
        <v>Within a day</v>
      </c>
      <c r="F3272" s="144">
        <f>VLOOKUP($A3272,'2'!$X:$AB,3,FALSE)</f>
        <v>0.5</v>
      </c>
      <c r="G3272" s="144">
        <f>VLOOKUP($A3272,'2'!$X:$AB,4,FALSE)</f>
        <v>0.81</v>
      </c>
      <c r="H3272" s="343" t="str">
        <f>VLOOKUP($A3272,'2'!$X:$AB,5,FALSE)</f>
        <v>Yes</v>
      </c>
    </row>
    <row r="3273" spans="1:8" s="144" customFormat="1" ht="15">
      <c r="A3273" s="342">
        <v>3270</v>
      </c>
      <c r="B3273" s="144" t="s">
        <v>9875</v>
      </c>
      <c r="C3273" s="144" t="s">
        <v>9876</v>
      </c>
      <c r="D3273" s="144" t="s">
        <v>9877</v>
      </c>
      <c r="E3273" s="144" t="str">
        <f>VLOOKUP(A3273,'2'!$X:$AB,2,FALSE)</f>
        <v>Within an hour</v>
      </c>
      <c r="F3273" s="144">
        <f>VLOOKUP($A3273,'2'!$X:$AB,3,FALSE)</f>
        <v>1</v>
      </c>
      <c r="G3273" s="144">
        <f>VLOOKUP($A3273,'2'!$X:$AB,4,FALSE)</f>
        <v>0.97</v>
      </c>
      <c r="H3273" s="343" t="str">
        <f>VLOOKUP($A3273,'2'!$X:$AB,5,FALSE)</f>
        <v>Yes</v>
      </c>
    </row>
    <row r="3274" spans="1:8" s="144" customFormat="1" ht="15">
      <c r="A3274" s="342">
        <v>3271</v>
      </c>
      <c r="B3274" s="144" t="s">
        <v>9878</v>
      </c>
      <c r="C3274" s="144" t="s">
        <v>9879</v>
      </c>
      <c r="D3274" s="144" t="s">
        <v>9877</v>
      </c>
      <c r="E3274" s="144" t="str">
        <f>VLOOKUP(A3274,'2'!$X:$AB,2,FALSE)</f>
        <v>Within an hour</v>
      </c>
      <c r="F3274" s="144">
        <f>VLOOKUP($A3274,'2'!$X:$AB,3,FALSE)</f>
        <v>1</v>
      </c>
      <c r="G3274" s="144">
        <f>VLOOKUP($A3274,'2'!$X:$AB,4,FALSE)</f>
        <v>1</v>
      </c>
      <c r="H3274" s="343" t="str">
        <f>VLOOKUP($A3274,'2'!$X:$AB,5,FALSE)</f>
        <v>Yes</v>
      </c>
    </row>
    <row r="3275" spans="1:8" s="144" customFormat="1" ht="15">
      <c r="A3275" s="342">
        <v>3272</v>
      </c>
      <c r="B3275" s="144" t="s">
        <v>9880</v>
      </c>
      <c r="C3275" s="144" t="s">
        <v>9881</v>
      </c>
      <c r="D3275" s="144" t="s">
        <v>9877</v>
      </c>
      <c r="E3275" s="144">
        <f>VLOOKUP(A3275,'2'!$X:$AB,2,FALSE)</f>
        <v>0</v>
      </c>
      <c r="F3275" s="144">
        <f>VLOOKUP($A3275,'2'!$X:$AB,3,FALSE)</f>
        <v>0</v>
      </c>
      <c r="G3275" s="144">
        <f>VLOOKUP($A3275,'2'!$X:$AB,4,FALSE)</f>
        <v>0</v>
      </c>
      <c r="H3275" s="343">
        <f>VLOOKUP($A3275,'2'!$X:$AB,5,FALSE)</f>
        <v>0</v>
      </c>
    </row>
    <row r="3276" spans="1:8" s="144" customFormat="1" ht="15">
      <c r="A3276" s="342">
        <v>3273</v>
      </c>
      <c r="B3276" s="144" t="s">
        <v>9882</v>
      </c>
      <c r="C3276" s="144" t="s">
        <v>9883</v>
      </c>
      <c r="D3276" s="144" t="s">
        <v>9884</v>
      </c>
      <c r="E3276" s="144" t="str">
        <f>VLOOKUP(A3276,'2'!$X:$AB,2,FALSE)</f>
        <v>Within an hour</v>
      </c>
      <c r="F3276" s="144">
        <f>VLOOKUP($A3276,'2'!$X:$AB,3,FALSE)</f>
        <v>1</v>
      </c>
      <c r="G3276" s="144">
        <f>VLOOKUP($A3276,'2'!$X:$AB,4,FALSE)</f>
        <v>0.97</v>
      </c>
      <c r="H3276" s="343" t="str">
        <f>VLOOKUP($A3276,'2'!$X:$AB,5,FALSE)</f>
        <v>No</v>
      </c>
    </row>
    <row r="3277" spans="1:8" s="144" customFormat="1" ht="15">
      <c r="A3277" s="342">
        <v>3274</v>
      </c>
      <c r="B3277" s="144" t="s">
        <v>9885</v>
      </c>
      <c r="C3277" s="144" t="s">
        <v>9886</v>
      </c>
      <c r="D3277" s="144" t="s">
        <v>9887</v>
      </c>
      <c r="E3277" s="144" t="str">
        <f>VLOOKUP(A3277,'2'!$X:$AB,2,FALSE)</f>
        <v>Within an hour</v>
      </c>
      <c r="F3277" s="144">
        <f>VLOOKUP($A3277,'2'!$X:$AB,3,FALSE)</f>
        <v>0.97</v>
      </c>
      <c r="G3277" s="144">
        <f>VLOOKUP($A3277,'2'!$X:$AB,4,FALSE)</f>
        <v>1</v>
      </c>
      <c r="H3277" s="343" t="str">
        <f>VLOOKUP($A3277,'2'!$X:$AB,5,FALSE)</f>
        <v>Yes</v>
      </c>
    </row>
    <row r="3278" spans="1:8" s="144" customFormat="1" ht="15">
      <c r="A3278" s="342">
        <v>3275</v>
      </c>
      <c r="B3278" s="144" t="s">
        <v>9888</v>
      </c>
      <c r="C3278" s="144" t="s">
        <v>9889</v>
      </c>
      <c r="D3278" s="144" t="s">
        <v>9887</v>
      </c>
      <c r="E3278" s="144">
        <f>VLOOKUP(A3278,'2'!$X:$AB,2,FALSE)</f>
        <v>0</v>
      </c>
      <c r="F3278" s="144">
        <f>VLOOKUP($A3278,'2'!$X:$AB,3,FALSE)</f>
        <v>0</v>
      </c>
      <c r="G3278" s="144">
        <f>VLOOKUP($A3278,'2'!$X:$AB,4,FALSE)</f>
        <v>0</v>
      </c>
      <c r="H3278" s="343">
        <f>VLOOKUP($A3278,'2'!$X:$AB,5,FALSE)</f>
        <v>0</v>
      </c>
    </row>
    <row r="3279" spans="1:8" s="144" customFormat="1" ht="15">
      <c r="A3279" s="342">
        <v>3276</v>
      </c>
      <c r="B3279" s="144" t="s">
        <v>9890</v>
      </c>
      <c r="C3279" s="144" t="s">
        <v>9891</v>
      </c>
      <c r="D3279" s="144" t="s">
        <v>9892</v>
      </c>
      <c r="E3279" s="144" t="str">
        <f>VLOOKUP(A3279,'2'!$X:$AB,2,FALSE)</f>
        <v>Within an hour</v>
      </c>
      <c r="F3279" s="144">
        <f>VLOOKUP($A3279,'2'!$X:$AB,3,FALSE)</f>
        <v>1</v>
      </c>
      <c r="G3279" s="144">
        <f>VLOOKUP($A3279,'2'!$X:$AB,4,FALSE)</f>
        <v>0.98</v>
      </c>
      <c r="H3279" s="343" t="str">
        <f>VLOOKUP($A3279,'2'!$X:$AB,5,FALSE)</f>
        <v>No</v>
      </c>
    </row>
    <row r="3280" spans="1:8" s="144" customFormat="1" ht="15">
      <c r="A3280" s="342">
        <v>3277</v>
      </c>
      <c r="B3280" s="144" t="s">
        <v>9893</v>
      </c>
      <c r="C3280" s="144" t="s">
        <v>9894</v>
      </c>
      <c r="D3280" s="144" t="s">
        <v>9892</v>
      </c>
      <c r="E3280" s="144">
        <f>VLOOKUP(A3280,'2'!$X:$AB,2,FALSE)</f>
        <v>0</v>
      </c>
      <c r="F3280" s="144">
        <f>VLOOKUP($A3280,'2'!$X:$AB,3,FALSE)</f>
        <v>0</v>
      </c>
      <c r="G3280" s="144">
        <f>VLOOKUP($A3280,'2'!$X:$AB,4,FALSE)</f>
        <v>0</v>
      </c>
      <c r="H3280" s="343">
        <f>VLOOKUP($A3280,'2'!$X:$AB,5,FALSE)</f>
        <v>0</v>
      </c>
    </row>
    <row r="3281" spans="1:8" s="144" customFormat="1" ht="15">
      <c r="A3281" s="342">
        <v>3278</v>
      </c>
      <c r="B3281" s="144" t="s">
        <v>9895</v>
      </c>
      <c r="C3281" s="144" t="s">
        <v>9896</v>
      </c>
      <c r="D3281" s="144" t="s">
        <v>9897</v>
      </c>
      <c r="E3281" s="144">
        <f>VLOOKUP(A3281,'2'!$X:$AB,2,FALSE)</f>
        <v>0</v>
      </c>
      <c r="F3281" s="144">
        <f>VLOOKUP($A3281,'2'!$X:$AB,3,FALSE)</f>
        <v>0</v>
      </c>
      <c r="G3281" s="144">
        <f>VLOOKUP($A3281,'2'!$X:$AB,4,FALSE)</f>
        <v>0</v>
      </c>
      <c r="H3281" s="343">
        <f>VLOOKUP($A3281,'2'!$X:$AB,5,FALSE)</f>
        <v>0</v>
      </c>
    </row>
    <row r="3282" spans="1:8" s="144" customFormat="1" ht="15">
      <c r="A3282" s="342">
        <v>3279</v>
      </c>
      <c r="B3282" s="144" t="s">
        <v>9898</v>
      </c>
      <c r="C3282" s="144" t="s">
        <v>9899</v>
      </c>
      <c r="D3282" s="144" t="s">
        <v>9897</v>
      </c>
      <c r="E3282" s="144" t="str">
        <f>VLOOKUP(A3282,'2'!$X:$AB,2,FALSE)</f>
        <v>Within an hour</v>
      </c>
      <c r="F3282" s="144">
        <f>VLOOKUP($A3282,'2'!$X:$AB,3,FALSE)</f>
        <v>1</v>
      </c>
      <c r="G3282" s="144">
        <f>VLOOKUP($A3282,'2'!$X:$AB,4,FALSE)</f>
        <v>0.92</v>
      </c>
      <c r="H3282" s="343" t="str">
        <f>VLOOKUP($A3282,'2'!$X:$AB,5,FALSE)</f>
        <v>No</v>
      </c>
    </row>
    <row r="3283" spans="1:8" s="144" customFormat="1" ht="15">
      <c r="A3283" s="342">
        <v>3280</v>
      </c>
      <c r="B3283" s="144" t="s">
        <v>9900</v>
      </c>
      <c r="C3283" s="144" t="s">
        <v>9901</v>
      </c>
      <c r="D3283" s="144" t="s">
        <v>9902</v>
      </c>
      <c r="E3283" s="144">
        <f>VLOOKUP(A3283,'2'!$X:$AB,2,FALSE)</f>
        <v>0</v>
      </c>
      <c r="F3283" s="144">
        <f>VLOOKUP($A3283,'2'!$X:$AB,3,FALSE)</f>
        <v>0</v>
      </c>
      <c r="G3283" s="144">
        <f>VLOOKUP($A3283,'2'!$X:$AB,4,FALSE)</f>
        <v>0</v>
      </c>
      <c r="H3283" s="343">
        <f>VLOOKUP($A3283,'2'!$X:$AB,5,FALSE)</f>
        <v>0</v>
      </c>
    </row>
    <row r="3284" spans="1:8" s="144" customFormat="1" ht="15">
      <c r="A3284" s="342">
        <v>3281</v>
      </c>
      <c r="B3284" s="144" t="s">
        <v>9903</v>
      </c>
      <c r="C3284" s="144" t="s">
        <v>9904</v>
      </c>
      <c r="D3284" s="144" t="s">
        <v>9902</v>
      </c>
      <c r="E3284" s="144">
        <f>VLOOKUP(A3284,'2'!$X:$AB,2,FALSE)</f>
        <v>0</v>
      </c>
      <c r="F3284" s="144">
        <f>VLOOKUP($A3284,'2'!$X:$AB,3,FALSE)</f>
        <v>0</v>
      </c>
      <c r="G3284" s="144">
        <f>VLOOKUP($A3284,'2'!$X:$AB,4,FALSE)</f>
        <v>0</v>
      </c>
      <c r="H3284" s="343">
        <f>VLOOKUP($A3284,'2'!$X:$AB,5,FALSE)</f>
        <v>0</v>
      </c>
    </row>
    <row r="3285" spans="1:8" s="144" customFormat="1" ht="15">
      <c r="A3285" s="342">
        <v>3282</v>
      </c>
      <c r="B3285" s="144" t="s">
        <v>9905</v>
      </c>
      <c r="C3285" s="144" t="s">
        <v>9906</v>
      </c>
      <c r="D3285" s="144" t="s">
        <v>9902</v>
      </c>
      <c r="E3285" s="144" t="str">
        <f>VLOOKUP(A3285,'2'!$X:$AB,2,FALSE)</f>
        <v>Within a few hours</v>
      </c>
      <c r="F3285" s="144">
        <f>VLOOKUP($A3285,'2'!$X:$AB,3,FALSE)</f>
        <v>1</v>
      </c>
      <c r="G3285" s="144">
        <f>VLOOKUP($A3285,'2'!$X:$AB,4,FALSE)</f>
        <v>0.88</v>
      </c>
      <c r="H3285" s="343" t="str">
        <f>VLOOKUP($A3285,'2'!$X:$AB,5,FALSE)</f>
        <v>No</v>
      </c>
    </row>
    <row r="3286" spans="1:8" s="144" customFormat="1" ht="15">
      <c r="A3286" s="342">
        <v>3283</v>
      </c>
      <c r="B3286" s="144" t="s">
        <v>9907</v>
      </c>
      <c r="C3286" s="144" t="s">
        <v>9908</v>
      </c>
      <c r="D3286" s="144" t="s">
        <v>9909</v>
      </c>
      <c r="E3286" s="144" t="str">
        <f>VLOOKUP(A3286,'2'!$X:$AB,2,FALSE)</f>
        <v>A few days or more</v>
      </c>
      <c r="F3286" s="144">
        <f>VLOOKUP($A3286,'2'!$X:$AB,3,FALSE)</f>
        <v>0</v>
      </c>
      <c r="G3286" s="144">
        <f>VLOOKUP($A3286,'2'!$X:$AB,4,FALSE)</f>
        <v>1</v>
      </c>
      <c r="H3286" s="343" t="str">
        <f>VLOOKUP($A3286,'2'!$X:$AB,5,FALSE)</f>
        <v>No</v>
      </c>
    </row>
    <row r="3287" spans="1:8" s="144" customFormat="1" ht="15">
      <c r="A3287" s="342">
        <v>3284</v>
      </c>
      <c r="B3287" s="144" t="s">
        <v>9910</v>
      </c>
      <c r="C3287" s="144" t="s">
        <v>9911</v>
      </c>
      <c r="D3287" s="144" t="s">
        <v>9912</v>
      </c>
      <c r="E3287" s="144" t="str">
        <f>VLOOKUP(A3287,'2'!$X:$AB,2,FALSE)</f>
        <v>A few days or more</v>
      </c>
      <c r="F3287" s="144">
        <f>VLOOKUP($A3287,'2'!$X:$AB,3,FALSE)</f>
        <v>0</v>
      </c>
      <c r="G3287" s="144">
        <f>VLOOKUP($A3287,'2'!$X:$AB,4,FALSE)</f>
        <v>0</v>
      </c>
      <c r="H3287" s="343" t="str">
        <f>VLOOKUP($A3287,'2'!$X:$AB,5,FALSE)</f>
        <v>No</v>
      </c>
    </row>
    <row r="3288" spans="1:8" s="144" customFormat="1" ht="15">
      <c r="A3288" s="342">
        <v>3285</v>
      </c>
      <c r="B3288" s="144" t="s">
        <v>9913</v>
      </c>
      <c r="C3288" s="144" t="s">
        <v>9914</v>
      </c>
      <c r="D3288" s="144" t="s">
        <v>9915</v>
      </c>
      <c r="E3288" s="144">
        <f>VLOOKUP(A3288,'2'!$X:$AB,2,FALSE)</f>
        <v>0</v>
      </c>
      <c r="F3288" s="144">
        <f>VLOOKUP($A3288,'2'!$X:$AB,3,FALSE)</f>
        <v>0</v>
      </c>
      <c r="G3288" s="144">
        <f>VLOOKUP($A3288,'2'!$X:$AB,4,FALSE)</f>
        <v>0</v>
      </c>
      <c r="H3288" s="343">
        <f>VLOOKUP($A3288,'2'!$X:$AB,5,FALSE)</f>
        <v>0</v>
      </c>
    </row>
    <row r="3289" spans="1:8" s="144" customFormat="1" ht="15">
      <c r="A3289" s="342">
        <v>3286</v>
      </c>
      <c r="B3289" s="144" t="s">
        <v>9916</v>
      </c>
      <c r="C3289" s="144" t="s">
        <v>9917</v>
      </c>
      <c r="D3289" s="144" t="s">
        <v>9918</v>
      </c>
      <c r="E3289" s="144" t="str">
        <f>VLOOKUP(A3289,'2'!$X:$AB,2,FALSE)</f>
        <v>A few days or more</v>
      </c>
      <c r="F3289" s="144">
        <f>VLOOKUP($A3289,'2'!$X:$AB,3,FALSE)</f>
        <v>0.25</v>
      </c>
      <c r="G3289" s="144">
        <f>VLOOKUP($A3289,'2'!$X:$AB,4,FALSE)</f>
        <v>0.67</v>
      </c>
      <c r="H3289" s="343" t="str">
        <f>VLOOKUP($A3289,'2'!$X:$AB,5,FALSE)</f>
        <v>No</v>
      </c>
    </row>
    <row r="3290" spans="1:8" s="144" customFormat="1" ht="15">
      <c r="A3290" s="342">
        <v>3287</v>
      </c>
      <c r="B3290" s="144" t="s">
        <v>9919</v>
      </c>
      <c r="C3290" s="144" t="s">
        <v>9920</v>
      </c>
      <c r="D3290" s="144" t="s">
        <v>9921</v>
      </c>
      <c r="E3290" s="144" t="str">
        <f>VLOOKUP(A3290,'2'!$X:$AB,2,FALSE)</f>
        <v>Within an hour</v>
      </c>
      <c r="F3290" s="144">
        <f>VLOOKUP($A3290,'2'!$X:$AB,3,FALSE)</f>
        <v>1</v>
      </c>
      <c r="G3290" s="144">
        <f>VLOOKUP($A3290,'2'!$X:$AB,4,FALSE)</f>
        <v>0.94</v>
      </c>
      <c r="H3290" s="343" t="str">
        <f>VLOOKUP($A3290,'2'!$X:$AB,5,FALSE)</f>
        <v>Yes</v>
      </c>
    </row>
    <row r="3291" spans="1:8" s="144" customFormat="1" ht="15">
      <c r="A3291" s="342">
        <v>3288</v>
      </c>
      <c r="B3291" s="144" t="s">
        <v>9922</v>
      </c>
      <c r="C3291" s="144" t="s">
        <v>9923</v>
      </c>
      <c r="D3291" s="144" t="s">
        <v>9921</v>
      </c>
      <c r="E3291" s="144" t="str">
        <f>VLOOKUP(A3291,'2'!$X:$AB,2,FALSE)</f>
        <v>Within a day</v>
      </c>
      <c r="F3291" s="144">
        <f>VLOOKUP($A3291,'2'!$X:$AB,3,FALSE)</f>
        <v>0.6</v>
      </c>
      <c r="G3291" s="144">
        <f>VLOOKUP($A3291,'2'!$X:$AB,4,FALSE)</f>
        <v>0.98</v>
      </c>
      <c r="H3291" s="343" t="str">
        <f>VLOOKUP($A3291,'2'!$X:$AB,5,FALSE)</f>
        <v>No</v>
      </c>
    </row>
    <row r="3292" spans="1:8" s="144" customFormat="1" ht="15">
      <c r="A3292" s="342">
        <v>3289</v>
      </c>
      <c r="B3292" s="144" t="s">
        <v>9924</v>
      </c>
      <c r="C3292" s="144" t="s">
        <v>9925</v>
      </c>
      <c r="D3292" s="144" t="s">
        <v>9921</v>
      </c>
      <c r="E3292" s="144" t="str">
        <f>VLOOKUP(A3292,'2'!$X:$AB,2,FALSE)</f>
        <v>Within an hour</v>
      </c>
      <c r="F3292" s="144">
        <f>VLOOKUP($A3292,'2'!$X:$AB,3,FALSE)</f>
        <v>1</v>
      </c>
      <c r="G3292" s="144">
        <f>VLOOKUP($A3292,'2'!$X:$AB,4,FALSE)</f>
        <v>1</v>
      </c>
      <c r="H3292" s="343" t="str">
        <f>VLOOKUP($A3292,'2'!$X:$AB,5,FALSE)</f>
        <v>No</v>
      </c>
    </row>
    <row r="3293" spans="1:8" s="144" customFormat="1" ht="15">
      <c r="A3293" s="342">
        <v>3290</v>
      </c>
      <c r="B3293" s="144" t="s">
        <v>9926</v>
      </c>
      <c r="C3293" s="144" t="s">
        <v>9927</v>
      </c>
      <c r="D3293" s="144" t="s">
        <v>9928</v>
      </c>
      <c r="E3293" s="144" t="str">
        <f>VLOOKUP(A3293,'2'!$X:$AB,2,FALSE)</f>
        <v>A few days or more</v>
      </c>
      <c r="F3293" s="144">
        <f>VLOOKUP($A3293,'2'!$X:$AB,3,FALSE)</f>
        <v>0</v>
      </c>
      <c r="G3293" s="144">
        <f>VLOOKUP($A3293,'2'!$X:$AB,4,FALSE)</f>
        <v>0.33</v>
      </c>
      <c r="H3293" s="343" t="str">
        <f>VLOOKUP($A3293,'2'!$X:$AB,5,FALSE)</f>
        <v>No</v>
      </c>
    </row>
    <row r="3294" spans="1:8" s="144" customFormat="1" ht="15">
      <c r="A3294" s="342">
        <v>3291</v>
      </c>
      <c r="B3294" s="144" t="s">
        <v>9929</v>
      </c>
      <c r="C3294" s="144" t="s">
        <v>9930</v>
      </c>
      <c r="D3294" s="144" t="s">
        <v>9928</v>
      </c>
      <c r="E3294" s="144" t="str">
        <f>VLOOKUP(A3294,'2'!$X:$AB,2,FALSE)</f>
        <v>Within an hour</v>
      </c>
      <c r="F3294" s="144">
        <f>VLOOKUP($A3294,'2'!$X:$AB,3,FALSE)</f>
        <v>1</v>
      </c>
      <c r="G3294" s="144">
        <f>VLOOKUP($A3294,'2'!$X:$AB,4,FALSE)</f>
        <v>0.92</v>
      </c>
      <c r="H3294" s="343" t="str">
        <f>VLOOKUP($A3294,'2'!$X:$AB,5,FALSE)</f>
        <v>No</v>
      </c>
    </row>
    <row r="3295" spans="1:8" s="144" customFormat="1" ht="15">
      <c r="A3295" s="342">
        <v>3292</v>
      </c>
      <c r="B3295" s="144" t="s">
        <v>9931</v>
      </c>
      <c r="C3295" s="144" t="s">
        <v>9932</v>
      </c>
      <c r="D3295" s="144" t="s">
        <v>9928</v>
      </c>
      <c r="E3295" s="144" t="str">
        <f>VLOOKUP(A3295,'2'!$X:$AB,2,FALSE)</f>
        <v>Within a day</v>
      </c>
      <c r="F3295" s="144">
        <f>VLOOKUP($A3295,'2'!$X:$AB,3,FALSE)</f>
        <v>0.9</v>
      </c>
      <c r="G3295" s="144">
        <f>VLOOKUP($A3295,'2'!$X:$AB,4,FALSE)</f>
        <v>0.53</v>
      </c>
      <c r="H3295" s="343" t="str">
        <f>VLOOKUP($A3295,'2'!$X:$AB,5,FALSE)</f>
        <v>No</v>
      </c>
    </row>
    <row r="3296" spans="1:8" s="144" customFormat="1" ht="15">
      <c r="A3296" s="342">
        <v>3293</v>
      </c>
      <c r="B3296" s="144" t="s">
        <v>9933</v>
      </c>
      <c r="C3296" s="144" t="s">
        <v>9934</v>
      </c>
      <c r="D3296" s="144" t="s">
        <v>9928</v>
      </c>
      <c r="E3296" s="144">
        <f>VLOOKUP(A3296,'2'!$X:$AB,2,FALSE)</f>
        <v>0</v>
      </c>
      <c r="F3296" s="144">
        <f>VLOOKUP($A3296,'2'!$X:$AB,3,FALSE)</f>
        <v>0</v>
      </c>
      <c r="G3296" s="144">
        <f>VLOOKUP($A3296,'2'!$X:$AB,4,FALSE)</f>
        <v>0</v>
      </c>
      <c r="H3296" s="343">
        <f>VLOOKUP($A3296,'2'!$X:$AB,5,FALSE)</f>
        <v>0</v>
      </c>
    </row>
    <row r="3297" spans="1:8" s="144" customFormat="1" ht="15">
      <c r="A3297" s="342">
        <v>3294</v>
      </c>
      <c r="B3297" s="144" t="s">
        <v>9935</v>
      </c>
      <c r="C3297" s="144" t="s">
        <v>9936</v>
      </c>
      <c r="D3297" s="144" t="s">
        <v>9937</v>
      </c>
      <c r="E3297" s="144" t="str">
        <f>VLOOKUP(A3297,'2'!$X:$AB,2,FALSE)</f>
        <v>A few days or more</v>
      </c>
      <c r="F3297" s="144">
        <f>VLOOKUP($A3297,'2'!$X:$AB,3,FALSE)</f>
        <v>0.4</v>
      </c>
      <c r="G3297" s="144">
        <f>VLOOKUP($A3297,'2'!$X:$AB,4,FALSE)</f>
        <v>0.95</v>
      </c>
      <c r="H3297" s="343" t="str">
        <f>VLOOKUP($A3297,'2'!$X:$AB,5,FALSE)</f>
        <v>No</v>
      </c>
    </row>
    <row r="3298" spans="1:8" s="144" customFormat="1" ht="15">
      <c r="A3298" s="342">
        <v>3295</v>
      </c>
      <c r="B3298" s="144" t="s">
        <v>9938</v>
      </c>
      <c r="C3298" s="144" t="s">
        <v>9939</v>
      </c>
      <c r="D3298" s="144" t="s">
        <v>9937</v>
      </c>
      <c r="E3298" s="144" t="str">
        <f>VLOOKUP(A3298,'2'!$X:$AB,2,FALSE)</f>
        <v>A few days or more</v>
      </c>
      <c r="F3298" s="144">
        <f>VLOOKUP($A3298,'2'!$X:$AB,3,FALSE)</f>
        <v>0</v>
      </c>
      <c r="G3298" s="144">
        <f>VLOOKUP($A3298,'2'!$X:$AB,4,FALSE)</f>
        <v>0.47</v>
      </c>
      <c r="H3298" s="343" t="str">
        <f>VLOOKUP($A3298,'2'!$X:$AB,5,FALSE)</f>
        <v>No</v>
      </c>
    </row>
    <row r="3299" spans="1:8" s="144" customFormat="1" ht="15">
      <c r="A3299" s="342">
        <v>3296</v>
      </c>
      <c r="B3299" s="144" t="s">
        <v>9940</v>
      </c>
      <c r="C3299" s="144" t="s">
        <v>9941</v>
      </c>
      <c r="D3299" s="144" t="s">
        <v>9942</v>
      </c>
      <c r="E3299" s="144" t="str">
        <f>VLOOKUP(A3299,'2'!$X:$AB,2,FALSE)</f>
        <v>Within an hour</v>
      </c>
      <c r="F3299" s="144">
        <f>VLOOKUP($A3299,'2'!$X:$AB,3,FALSE)</f>
        <v>1</v>
      </c>
      <c r="G3299" s="144">
        <f>VLOOKUP($A3299,'2'!$X:$AB,4,FALSE)</f>
        <v>1</v>
      </c>
      <c r="H3299" s="343" t="str">
        <f>VLOOKUP($A3299,'2'!$X:$AB,5,FALSE)</f>
        <v>Yes</v>
      </c>
    </row>
    <row r="3300" spans="1:8" s="144" customFormat="1" ht="15">
      <c r="A3300" s="342">
        <v>3297</v>
      </c>
      <c r="B3300" s="144" t="s">
        <v>9943</v>
      </c>
      <c r="C3300" s="144" t="s">
        <v>9944</v>
      </c>
      <c r="D3300" s="144" t="s">
        <v>9945</v>
      </c>
      <c r="E3300" s="144" t="str">
        <f>VLOOKUP(A3300,'2'!$X:$AB,2,FALSE)</f>
        <v>Within an hour</v>
      </c>
      <c r="F3300" s="144">
        <f>VLOOKUP($A3300,'2'!$X:$AB,3,FALSE)</f>
        <v>0.92</v>
      </c>
      <c r="G3300" s="144">
        <f>VLOOKUP($A3300,'2'!$X:$AB,4,FALSE)</f>
        <v>0.95</v>
      </c>
      <c r="H3300" s="343" t="str">
        <f>VLOOKUP($A3300,'2'!$X:$AB,5,FALSE)</f>
        <v>No</v>
      </c>
    </row>
    <row r="3301" spans="1:8" s="144" customFormat="1" ht="15">
      <c r="A3301" s="342">
        <v>3298</v>
      </c>
      <c r="B3301" s="144" t="s">
        <v>9946</v>
      </c>
      <c r="C3301" s="144" t="s">
        <v>9947</v>
      </c>
      <c r="D3301" s="144" t="s">
        <v>9945</v>
      </c>
      <c r="E3301" s="144" t="str">
        <f>VLOOKUP(A3301,'2'!$X:$AB,2,FALSE)</f>
        <v>Within an hour</v>
      </c>
      <c r="F3301" s="144">
        <f>VLOOKUP($A3301,'2'!$X:$AB,3,FALSE)</f>
        <v>0.95</v>
      </c>
      <c r="G3301" s="144">
        <f>VLOOKUP($A3301,'2'!$X:$AB,4,FALSE)</f>
        <v>0.94</v>
      </c>
      <c r="H3301" s="343" t="str">
        <f>VLOOKUP($A3301,'2'!$X:$AB,5,FALSE)</f>
        <v>No</v>
      </c>
    </row>
    <row r="3302" spans="1:8" s="144" customFormat="1" ht="15">
      <c r="A3302" s="342">
        <v>3299</v>
      </c>
      <c r="B3302" s="144" t="s">
        <v>9948</v>
      </c>
      <c r="C3302" s="144" t="s">
        <v>9949</v>
      </c>
      <c r="D3302" s="144" t="s">
        <v>9950</v>
      </c>
      <c r="E3302" s="144">
        <f>VLOOKUP(A3302,'2'!$X:$AB,2,FALSE)</f>
        <v>0</v>
      </c>
      <c r="F3302" s="144">
        <f>VLOOKUP($A3302,'2'!$X:$AB,3,FALSE)</f>
        <v>0</v>
      </c>
      <c r="G3302" s="144">
        <f>VLOOKUP($A3302,'2'!$X:$AB,4,FALSE)</f>
        <v>0</v>
      </c>
      <c r="H3302" s="343">
        <f>VLOOKUP($A3302,'2'!$X:$AB,5,FALSE)</f>
        <v>0</v>
      </c>
    </row>
    <row r="3303" spans="1:8" s="144" customFormat="1" ht="15">
      <c r="A3303" s="342">
        <v>3300</v>
      </c>
      <c r="B3303" s="144" t="s">
        <v>9951</v>
      </c>
      <c r="C3303" s="144" t="s">
        <v>9952</v>
      </c>
      <c r="D3303" s="144" t="s">
        <v>9950</v>
      </c>
      <c r="E3303" s="144" t="str">
        <f>VLOOKUP(A3303,'2'!$X:$AB,2,FALSE)</f>
        <v>Within an hour</v>
      </c>
      <c r="F3303" s="144">
        <f>VLOOKUP($A3303,'2'!$X:$AB,3,FALSE)</f>
        <v>1</v>
      </c>
      <c r="G3303" s="144">
        <f>VLOOKUP($A3303,'2'!$X:$AB,4,FALSE)</f>
        <v>1</v>
      </c>
      <c r="H3303" s="343" t="str">
        <f>VLOOKUP($A3303,'2'!$X:$AB,5,FALSE)</f>
        <v>Yes</v>
      </c>
    </row>
    <row r="3304" spans="1:8" s="144" customFormat="1" ht="15">
      <c r="A3304" s="342">
        <v>3301</v>
      </c>
      <c r="B3304" s="144" t="s">
        <v>9953</v>
      </c>
      <c r="C3304" s="144" t="s">
        <v>9954</v>
      </c>
      <c r="D3304" s="144" t="s">
        <v>9955</v>
      </c>
      <c r="E3304" s="144" t="str">
        <f>VLOOKUP(A3304,'2'!$X:$AB,2,FALSE)</f>
        <v>Within an hour</v>
      </c>
      <c r="F3304" s="144">
        <f>VLOOKUP($A3304,'2'!$X:$AB,3,FALSE)</f>
        <v>0.97</v>
      </c>
      <c r="G3304" s="144">
        <f>VLOOKUP($A3304,'2'!$X:$AB,4,FALSE)</f>
        <v>0.93</v>
      </c>
      <c r="H3304" s="343" t="str">
        <f>VLOOKUP($A3304,'2'!$X:$AB,5,FALSE)</f>
        <v>No</v>
      </c>
    </row>
    <row r="3305" spans="1:8" s="144" customFormat="1" ht="15">
      <c r="A3305" s="342">
        <v>3302</v>
      </c>
      <c r="B3305" s="144" t="s">
        <v>9956</v>
      </c>
      <c r="C3305" s="144" t="s">
        <v>9957</v>
      </c>
      <c r="D3305" s="144" t="s">
        <v>9958</v>
      </c>
      <c r="E3305" s="144" t="str">
        <f>VLOOKUP(A3305,'2'!$X:$AB,2,FALSE)</f>
        <v>Within an hour</v>
      </c>
      <c r="F3305" s="144">
        <f>VLOOKUP($A3305,'2'!$X:$AB,3,FALSE)</f>
        <v>1</v>
      </c>
      <c r="G3305" s="144">
        <f>VLOOKUP($A3305,'2'!$X:$AB,4,FALSE)</f>
        <v>0.99</v>
      </c>
      <c r="H3305" s="343" t="str">
        <f>VLOOKUP($A3305,'2'!$X:$AB,5,FALSE)</f>
        <v>Yes</v>
      </c>
    </row>
    <row r="3306" spans="1:8" s="144" customFormat="1" ht="15">
      <c r="A3306" s="342">
        <v>3303</v>
      </c>
      <c r="B3306" s="144" t="s">
        <v>9959</v>
      </c>
      <c r="C3306" s="144" t="s">
        <v>9960</v>
      </c>
      <c r="D3306" s="144" t="s">
        <v>9961</v>
      </c>
      <c r="E3306" s="144" t="str">
        <f>VLOOKUP(A3306,'2'!$X:$AB,2,FALSE)</f>
        <v>Within an hour</v>
      </c>
      <c r="F3306" s="144">
        <f>VLOOKUP($A3306,'2'!$X:$AB,3,FALSE)</f>
        <v>1</v>
      </c>
      <c r="G3306" s="144">
        <f>VLOOKUP($A3306,'2'!$X:$AB,4,FALSE)</f>
        <v>0.96</v>
      </c>
      <c r="H3306" s="343" t="str">
        <f>VLOOKUP($A3306,'2'!$X:$AB,5,FALSE)</f>
        <v>No</v>
      </c>
    </row>
    <row r="3307" spans="1:8" s="144" customFormat="1" ht="15">
      <c r="A3307" s="342">
        <v>3304</v>
      </c>
      <c r="B3307" s="144" t="s">
        <v>9962</v>
      </c>
      <c r="C3307" s="144" t="s">
        <v>9963</v>
      </c>
      <c r="D3307" s="144" t="s">
        <v>9961</v>
      </c>
      <c r="E3307" s="144" t="str">
        <f>VLOOKUP(A3307,'2'!$X:$AB,2,FALSE)</f>
        <v>Within an hour</v>
      </c>
      <c r="F3307" s="144">
        <f>VLOOKUP($A3307,'2'!$X:$AB,3,FALSE)</f>
        <v>1</v>
      </c>
      <c r="G3307" s="144">
        <f>VLOOKUP($A3307,'2'!$X:$AB,4,FALSE)</f>
        <v>1</v>
      </c>
      <c r="H3307" s="343" t="str">
        <f>VLOOKUP($A3307,'2'!$X:$AB,5,FALSE)</f>
        <v>No</v>
      </c>
    </row>
    <row r="3308" spans="1:8" s="144" customFormat="1" ht="15">
      <c r="A3308" s="342">
        <v>3305</v>
      </c>
      <c r="B3308" s="144" t="s">
        <v>9964</v>
      </c>
      <c r="C3308" s="144" t="s">
        <v>9965</v>
      </c>
      <c r="D3308" s="144" t="s">
        <v>9961</v>
      </c>
      <c r="E3308" s="144" t="str">
        <f>VLOOKUP(A3308,'2'!$X:$AB,2,FALSE)</f>
        <v>Within an hour</v>
      </c>
      <c r="F3308" s="144">
        <f>VLOOKUP($A3308,'2'!$X:$AB,3,FALSE)</f>
        <v>1</v>
      </c>
      <c r="G3308" s="144">
        <f>VLOOKUP($A3308,'2'!$X:$AB,4,FALSE)</f>
        <v>1</v>
      </c>
      <c r="H3308" s="343" t="str">
        <f>VLOOKUP($A3308,'2'!$X:$AB,5,FALSE)</f>
        <v>No</v>
      </c>
    </row>
    <row r="3309" spans="1:8" s="144" customFormat="1" ht="15">
      <c r="A3309" s="342">
        <v>3306</v>
      </c>
      <c r="B3309" s="144" t="s">
        <v>9966</v>
      </c>
      <c r="C3309" s="144" t="s">
        <v>9967</v>
      </c>
      <c r="D3309" s="144" t="s">
        <v>9961</v>
      </c>
      <c r="E3309" s="144" t="str">
        <f>VLOOKUP(A3309,'2'!$X:$AB,2,FALSE)</f>
        <v>Within a day</v>
      </c>
      <c r="F3309" s="144">
        <f>VLOOKUP($A3309,'2'!$X:$AB,3,FALSE)</f>
        <v>0.64</v>
      </c>
      <c r="G3309" s="144">
        <f>VLOOKUP($A3309,'2'!$X:$AB,4,FALSE)</f>
        <v>0.91</v>
      </c>
      <c r="H3309" s="343" t="str">
        <f>VLOOKUP($A3309,'2'!$X:$AB,5,FALSE)</f>
        <v>No</v>
      </c>
    </row>
    <row r="3310" spans="1:8" s="144" customFormat="1" ht="15">
      <c r="A3310" s="342">
        <v>3307</v>
      </c>
      <c r="B3310" s="144" t="s">
        <v>9968</v>
      </c>
      <c r="C3310" s="144" t="s">
        <v>9969</v>
      </c>
      <c r="D3310" s="144" t="s">
        <v>9970</v>
      </c>
      <c r="E3310" s="144">
        <f>VLOOKUP(A3310,'2'!$X:$AB,2,FALSE)</f>
        <v>0</v>
      </c>
      <c r="F3310" s="144">
        <f>VLOOKUP($A3310,'2'!$X:$AB,3,FALSE)</f>
        <v>0</v>
      </c>
      <c r="G3310" s="144">
        <f>VLOOKUP($A3310,'2'!$X:$AB,4,FALSE)</f>
        <v>0</v>
      </c>
      <c r="H3310" s="343">
        <f>VLOOKUP($A3310,'2'!$X:$AB,5,FALSE)</f>
        <v>0</v>
      </c>
    </row>
    <row r="3311" spans="1:8" s="144" customFormat="1" ht="15">
      <c r="A3311" s="342">
        <v>3308</v>
      </c>
      <c r="B3311" s="144" t="s">
        <v>9971</v>
      </c>
      <c r="C3311" s="144" t="s">
        <v>9972</v>
      </c>
      <c r="D3311" s="144" t="s">
        <v>9973</v>
      </c>
      <c r="E3311" s="144" t="str">
        <f>VLOOKUP(A3311,'2'!$X:$AB,2,FALSE)</f>
        <v>Within an hour</v>
      </c>
      <c r="F3311" s="144">
        <f>VLOOKUP($A3311,'2'!$X:$AB,3,FALSE)</f>
        <v>1</v>
      </c>
      <c r="G3311" s="144">
        <f>VLOOKUP($A3311,'2'!$X:$AB,4,FALSE)</f>
        <v>0.99</v>
      </c>
      <c r="H3311" s="343" t="str">
        <f>VLOOKUP($A3311,'2'!$X:$AB,5,FALSE)</f>
        <v>No</v>
      </c>
    </row>
    <row r="3312" spans="1:8" s="144" customFormat="1" ht="15">
      <c r="A3312" s="342">
        <v>3309</v>
      </c>
      <c r="B3312" s="144" t="s">
        <v>9974</v>
      </c>
      <c r="C3312" s="144" t="s">
        <v>9975</v>
      </c>
      <c r="D3312" s="144" t="s">
        <v>9976</v>
      </c>
      <c r="E3312" s="144">
        <f>VLOOKUP(A3312,'2'!$X:$AB,2,FALSE)</f>
        <v>0</v>
      </c>
      <c r="F3312" s="144">
        <f>VLOOKUP($A3312,'2'!$X:$AB,3,FALSE)</f>
        <v>0</v>
      </c>
      <c r="G3312" s="144">
        <f>VLOOKUP($A3312,'2'!$X:$AB,4,FALSE)</f>
        <v>0</v>
      </c>
      <c r="H3312" s="343">
        <f>VLOOKUP($A3312,'2'!$X:$AB,5,FALSE)</f>
        <v>0</v>
      </c>
    </row>
    <row r="3313" spans="1:8" s="144" customFormat="1" ht="15">
      <c r="A3313" s="342">
        <v>3310</v>
      </c>
      <c r="B3313" s="144" t="s">
        <v>9977</v>
      </c>
      <c r="C3313" s="144" t="s">
        <v>9978</v>
      </c>
      <c r="D3313" s="144" t="s">
        <v>9979</v>
      </c>
      <c r="E3313" s="144" t="str">
        <f>VLOOKUP(A3313,'2'!$X:$AB,2,FALSE)</f>
        <v>Within an hour</v>
      </c>
      <c r="F3313" s="144">
        <f>VLOOKUP($A3313,'2'!$X:$AB,3,FALSE)</f>
        <v>1</v>
      </c>
      <c r="G3313" s="144">
        <f>VLOOKUP($A3313,'2'!$X:$AB,4,FALSE)</f>
        <v>0.94</v>
      </c>
      <c r="H3313" s="343" t="str">
        <f>VLOOKUP($A3313,'2'!$X:$AB,5,FALSE)</f>
        <v>Yes</v>
      </c>
    </row>
    <row r="3314" spans="1:8" s="144" customFormat="1" ht="15">
      <c r="A3314" s="342">
        <v>3311</v>
      </c>
      <c r="B3314" s="144" t="s">
        <v>9980</v>
      </c>
      <c r="C3314" s="144" t="s">
        <v>9981</v>
      </c>
      <c r="D3314" s="144" t="s">
        <v>9982</v>
      </c>
      <c r="E3314" s="144">
        <f>VLOOKUP(A3314,'2'!$X:$AB,2,FALSE)</f>
        <v>0</v>
      </c>
      <c r="F3314" s="144">
        <f>VLOOKUP($A3314,'2'!$X:$AB,3,FALSE)</f>
        <v>0</v>
      </c>
      <c r="G3314" s="144">
        <f>VLOOKUP($A3314,'2'!$X:$AB,4,FALSE)</f>
        <v>0</v>
      </c>
      <c r="H3314" s="343">
        <f>VLOOKUP($A3314,'2'!$X:$AB,5,FALSE)</f>
        <v>0</v>
      </c>
    </row>
    <row r="3315" spans="1:8" s="144" customFormat="1" ht="15">
      <c r="A3315" s="342">
        <v>3312</v>
      </c>
      <c r="B3315" s="144" t="s">
        <v>9983</v>
      </c>
      <c r="C3315" s="144" t="s">
        <v>9984</v>
      </c>
      <c r="D3315" s="144" t="s">
        <v>9985</v>
      </c>
      <c r="E3315" s="144" t="str">
        <f>VLOOKUP(A3315,'2'!$X:$AB,2,FALSE)</f>
        <v>Within an hour</v>
      </c>
      <c r="F3315" s="144">
        <f>VLOOKUP($A3315,'2'!$X:$AB,3,FALSE)</f>
        <v>1</v>
      </c>
      <c r="G3315" s="144">
        <f>VLOOKUP($A3315,'2'!$X:$AB,4,FALSE)</f>
        <v>0.99</v>
      </c>
      <c r="H3315" s="343" t="str">
        <f>VLOOKUP($A3315,'2'!$X:$AB,5,FALSE)</f>
        <v>Yes</v>
      </c>
    </row>
    <row r="3316" spans="1:8" s="144" customFormat="1" ht="15">
      <c r="A3316" s="342">
        <v>3313</v>
      </c>
      <c r="B3316" s="144" t="s">
        <v>9986</v>
      </c>
      <c r="C3316" s="144" t="s">
        <v>9987</v>
      </c>
      <c r="D3316" s="144" t="s">
        <v>9985</v>
      </c>
      <c r="E3316" s="144" t="str">
        <f>VLOOKUP(A3316,'2'!$X:$AB,2,FALSE)</f>
        <v>Within an hour</v>
      </c>
      <c r="F3316" s="144">
        <f>VLOOKUP($A3316,'2'!$X:$AB,3,FALSE)</f>
        <v>1</v>
      </c>
      <c r="G3316" s="144">
        <f>VLOOKUP($A3316,'2'!$X:$AB,4,FALSE)</f>
        <v>1</v>
      </c>
      <c r="H3316" s="343" t="str">
        <f>VLOOKUP($A3316,'2'!$X:$AB,5,FALSE)</f>
        <v>No</v>
      </c>
    </row>
    <row r="3317" spans="1:8" s="144" customFormat="1" ht="15">
      <c r="A3317" s="342">
        <v>3314</v>
      </c>
      <c r="B3317" s="144" t="s">
        <v>9988</v>
      </c>
      <c r="C3317" s="144" t="s">
        <v>9989</v>
      </c>
      <c r="D3317" s="144" t="s">
        <v>9990</v>
      </c>
      <c r="E3317" s="144" t="str">
        <f>VLOOKUP(A3317,'2'!$X:$AB,2,FALSE)</f>
        <v>Within a few hours</v>
      </c>
      <c r="F3317" s="144">
        <f>VLOOKUP($A3317,'2'!$X:$AB,3,FALSE)</f>
        <v>1</v>
      </c>
      <c r="G3317" s="144">
        <f>VLOOKUP($A3317,'2'!$X:$AB,4,FALSE)</f>
        <v>0</v>
      </c>
      <c r="H3317" s="343" t="str">
        <f>VLOOKUP($A3317,'2'!$X:$AB,5,FALSE)</f>
        <v>No</v>
      </c>
    </row>
    <row r="3318" spans="1:8" s="144" customFormat="1" ht="15">
      <c r="A3318" s="342">
        <v>3315</v>
      </c>
      <c r="B3318" s="144" t="s">
        <v>9991</v>
      </c>
      <c r="C3318" s="144" t="s">
        <v>9992</v>
      </c>
      <c r="D3318" s="144" t="s">
        <v>9993</v>
      </c>
      <c r="E3318" s="144">
        <f>VLOOKUP(A3318,'2'!$X:$AB,2,FALSE)</f>
        <v>0</v>
      </c>
      <c r="F3318" s="144">
        <f>VLOOKUP($A3318,'2'!$X:$AB,3,FALSE)</f>
        <v>0</v>
      </c>
      <c r="G3318" s="144">
        <f>VLOOKUP($A3318,'2'!$X:$AB,4,FALSE)</f>
        <v>0</v>
      </c>
      <c r="H3318" s="343">
        <f>VLOOKUP($A3318,'2'!$X:$AB,5,FALSE)</f>
        <v>0</v>
      </c>
    </row>
    <row r="3319" spans="1:8" s="144" customFormat="1" ht="15">
      <c r="A3319" s="342">
        <v>3316</v>
      </c>
      <c r="B3319" s="144" t="s">
        <v>9994</v>
      </c>
      <c r="C3319" s="144" t="s">
        <v>9995</v>
      </c>
      <c r="D3319" s="144" t="s">
        <v>9993</v>
      </c>
      <c r="E3319" s="144" t="str">
        <f>VLOOKUP(A3319,'2'!$X:$AB,2,FALSE)</f>
        <v>Within an hour</v>
      </c>
      <c r="F3319" s="144">
        <f>VLOOKUP($A3319,'2'!$X:$AB,3,FALSE)</f>
        <v>1</v>
      </c>
      <c r="G3319" s="144">
        <f>VLOOKUP($A3319,'2'!$X:$AB,4,FALSE)</f>
        <v>0.99</v>
      </c>
      <c r="H3319" s="343" t="str">
        <f>VLOOKUP($A3319,'2'!$X:$AB,5,FALSE)</f>
        <v>No</v>
      </c>
    </row>
    <row r="3320" spans="1:8" s="144" customFormat="1" ht="15">
      <c r="A3320" s="342">
        <v>3317</v>
      </c>
      <c r="B3320" s="144" t="s">
        <v>9996</v>
      </c>
      <c r="C3320" s="144" t="s">
        <v>9997</v>
      </c>
      <c r="D3320" s="144" t="s">
        <v>9993</v>
      </c>
      <c r="E3320" s="144" t="str">
        <f>VLOOKUP(A3320,'2'!$X:$AB,2,FALSE)</f>
        <v>Within a few hours</v>
      </c>
      <c r="F3320" s="144">
        <f>VLOOKUP($A3320,'2'!$X:$AB,3,FALSE)</f>
        <v>0.97</v>
      </c>
      <c r="G3320" s="144">
        <f>VLOOKUP($A3320,'2'!$X:$AB,4,FALSE)</f>
        <v>0.97</v>
      </c>
      <c r="H3320" s="343" t="str">
        <f>VLOOKUP($A3320,'2'!$X:$AB,5,FALSE)</f>
        <v>No</v>
      </c>
    </row>
    <row r="3321" spans="1:8" s="144" customFormat="1" ht="15">
      <c r="A3321" s="342">
        <v>3318</v>
      </c>
      <c r="B3321" s="144" t="s">
        <v>9998</v>
      </c>
      <c r="C3321" s="144" t="s">
        <v>9999</v>
      </c>
      <c r="D3321" s="144" t="s">
        <v>10000</v>
      </c>
      <c r="E3321" s="144" t="str">
        <f>VLOOKUP(A3321,'2'!$X:$AB,2,FALSE)</f>
        <v>Within a few hours</v>
      </c>
      <c r="F3321" s="144">
        <f>VLOOKUP($A3321,'2'!$X:$AB,3,FALSE)</f>
        <v>1</v>
      </c>
      <c r="G3321" s="144">
        <f>VLOOKUP($A3321,'2'!$X:$AB,4,FALSE)</f>
        <v>1</v>
      </c>
      <c r="H3321" s="343" t="str">
        <f>VLOOKUP($A3321,'2'!$X:$AB,5,FALSE)</f>
        <v>Yes</v>
      </c>
    </row>
    <row r="3322" spans="1:8" s="144" customFormat="1" ht="15">
      <c r="A3322" s="342">
        <v>3319</v>
      </c>
      <c r="B3322" s="144" t="s">
        <v>10001</v>
      </c>
      <c r="C3322" s="144" t="s">
        <v>10002</v>
      </c>
      <c r="D3322" s="144" t="s">
        <v>10003</v>
      </c>
      <c r="E3322" s="144" t="str">
        <f>VLOOKUP(A3322,'2'!$X:$AB,2,FALSE)</f>
        <v>Within an hour</v>
      </c>
      <c r="F3322" s="144">
        <f>VLOOKUP($A3322,'2'!$X:$AB,3,FALSE)</f>
        <v>0.8</v>
      </c>
      <c r="G3322" s="144">
        <f>VLOOKUP($A3322,'2'!$X:$AB,4,FALSE)</f>
        <v>1</v>
      </c>
      <c r="H3322" s="343" t="str">
        <f>VLOOKUP($A3322,'2'!$X:$AB,5,FALSE)</f>
        <v>No</v>
      </c>
    </row>
    <row r="3323" spans="1:8" s="144" customFormat="1" ht="15">
      <c r="A3323" s="342">
        <v>3320</v>
      </c>
      <c r="B3323" s="144" t="s">
        <v>10004</v>
      </c>
      <c r="C3323" s="144" t="s">
        <v>10005</v>
      </c>
      <c r="D3323" s="144" t="s">
        <v>10003</v>
      </c>
      <c r="E3323" s="144">
        <f>VLOOKUP(A3323,'2'!$X:$AB,2,FALSE)</f>
        <v>0</v>
      </c>
      <c r="F3323" s="144">
        <f>VLOOKUP($A3323,'2'!$X:$AB,3,FALSE)</f>
        <v>0</v>
      </c>
      <c r="G3323" s="144">
        <f>VLOOKUP($A3323,'2'!$X:$AB,4,FALSE)</f>
        <v>0</v>
      </c>
      <c r="H3323" s="343">
        <f>VLOOKUP($A3323,'2'!$X:$AB,5,FALSE)</f>
        <v>0</v>
      </c>
    </row>
    <row r="3324" spans="1:8" s="144" customFormat="1" ht="15">
      <c r="A3324" s="342">
        <v>3321</v>
      </c>
      <c r="B3324" s="144" t="s">
        <v>10006</v>
      </c>
      <c r="C3324" s="144" t="s">
        <v>10007</v>
      </c>
      <c r="D3324" s="144" t="s">
        <v>10008</v>
      </c>
      <c r="E3324" s="144" t="str">
        <f>VLOOKUP(A3324,'2'!$X:$AB,2,FALSE)</f>
        <v>Within an hour</v>
      </c>
      <c r="F3324" s="144">
        <f>VLOOKUP($A3324,'2'!$X:$AB,3,FALSE)</f>
        <v>0.63</v>
      </c>
      <c r="G3324" s="144">
        <f>VLOOKUP($A3324,'2'!$X:$AB,4,FALSE)</f>
        <v>1</v>
      </c>
      <c r="H3324" s="343" t="str">
        <f>VLOOKUP($A3324,'2'!$X:$AB,5,FALSE)</f>
        <v>No</v>
      </c>
    </row>
    <row r="3325" spans="1:8" s="144" customFormat="1" ht="15">
      <c r="A3325" s="342">
        <v>3322</v>
      </c>
      <c r="B3325" s="144" t="s">
        <v>10009</v>
      </c>
      <c r="C3325" s="144" t="s">
        <v>10010</v>
      </c>
      <c r="D3325" s="144" t="s">
        <v>10011</v>
      </c>
      <c r="E3325" s="144" t="str">
        <f>VLOOKUP(A3325,'2'!$X:$AB,2,FALSE)</f>
        <v>Within an hour</v>
      </c>
      <c r="F3325" s="144">
        <f>VLOOKUP($A3325,'2'!$X:$AB,3,FALSE)</f>
        <v>0.9</v>
      </c>
      <c r="G3325" s="144">
        <f>VLOOKUP($A3325,'2'!$X:$AB,4,FALSE)</f>
        <v>0.89</v>
      </c>
      <c r="H3325" s="343" t="str">
        <f>VLOOKUP($A3325,'2'!$X:$AB,5,FALSE)</f>
        <v>No</v>
      </c>
    </row>
    <row r="3326" spans="1:8" s="144" customFormat="1" ht="15">
      <c r="A3326" s="342">
        <v>3323</v>
      </c>
      <c r="B3326" s="144" t="s">
        <v>10012</v>
      </c>
      <c r="C3326" s="144" t="s">
        <v>10013</v>
      </c>
      <c r="D3326" s="144" t="s">
        <v>10014</v>
      </c>
      <c r="E3326" s="144" t="str">
        <f>VLOOKUP(A3326,'2'!$X:$AB,2,FALSE)</f>
        <v>Within an hour</v>
      </c>
      <c r="F3326" s="144">
        <f>VLOOKUP($A3326,'2'!$X:$AB,3,FALSE)</f>
        <v>1</v>
      </c>
      <c r="G3326" s="144">
        <f>VLOOKUP($A3326,'2'!$X:$AB,4,FALSE)</f>
        <v>0.67</v>
      </c>
      <c r="H3326" s="343" t="str">
        <f>VLOOKUP($A3326,'2'!$X:$AB,5,FALSE)</f>
        <v>No</v>
      </c>
    </row>
    <row r="3327" spans="1:8" s="144" customFormat="1" ht="15">
      <c r="A3327" s="342">
        <v>3324</v>
      </c>
      <c r="B3327" s="144" t="s">
        <v>10015</v>
      </c>
      <c r="C3327" s="144" t="s">
        <v>10016</v>
      </c>
      <c r="D3327" s="144" t="s">
        <v>10017</v>
      </c>
      <c r="E3327" s="144" t="str">
        <f>VLOOKUP(A3327,'2'!$X:$AB,2,FALSE)</f>
        <v>Within an hour</v>
      </c>
      <c r="F3327" s="144">
        <f>VLOOKUP($A3327,'2'!$X:$AB,3,FALSE)</f>
        <v>0.91</v>
      </c>
      <c r="G3327" s="144">
        <f>VLOOKUP($A3327,'2'!$X:$AB,4,FALSE)</f>
        <v>0.93</v>
      </c>
      <c r="H3327" s="343" t="str">
        <f>VLOOKUP($A3327,'2'!$X:$AB,5,FALSE)</f>
        <v>Yes</v>
      </c>
    </row>
    <row r="3328" spans="1:8" s="144" customFormat="1" ht="15">
      <c r="A3328" s="342">
        <v>3325</v>
      </c>
      <c r="B3328" s="144" t="s">
        <v>10018</v>
      </c>
      <c r="C3328" s="144" t="s">
        <v>10019</v>
      </c>
      <c r="D3328" s="144" t="s">
        <v>10020</v>
      </c>
      <c r="E3328" s="144">
        <f>VLOOKUP(A3328,'2'!$X:$AB,2,FALSE)</f>
        <v>0</v>
      </c>
      <c r="F3328" s="144">
        <f>VLOOKUP($A3328,'2'!$X:$AB,3,FALSE)</f>
        <v>0</v>
      </c>
      <c r="G3328" s="144">
        <f>VLOOKUP($A3328,'2'!$X:$AB,4,FALSE)</f>
        <v>0</v>
      </c>
      <c r="H3328" s="343">
        <f>VLOOKUP($A3328,'2'!$X:$AB,5,FALSE)</f>
        <v>0</v>
      </c>
    </row>
    <row r="3329" spans="1:8" s="144" customFormat="1" ht="15">
      <c r="A3329" s="342">
        <v>3326</v>
      </c>
      <c r="B3329" s="144" t="s">
        <v>10021</v>
      </c>
      <c r="C3329" s="144" t="s">
        <v>10022</v>
      </c>
      <c r="D3329" s="144" t="s">
        <v>10020</v>
      </c>
      <c r="E3329" s="144">
        <f>VLOOKUP(A3329,'2'!$X:$AB,2,FALSE)</f>
        <v>0</v>
      </c>
      <c r="F3329" s="144">
        <f>VLOOKUP($A3329,'2'!$X:$AB,3,FALSE)</f>
        <v>0</v>
      </c>
      <c r="G3329" s="144">
        <f>VLOOKUP($A3329,'2'!$X:$AB,4,FALSE)</f>
        <v>0</v>
      </c>
      <c r="H3329" s="343">
        <f>VLOOKUP($A3329,'2'!$X:$AB,5,FALSE)</f>
        <v>0</v>
      </c>
    </row>
    <row r="3330" spans="1:8" s="144" customFormat="1" ht="15">
      <c r="A3330" s="342">
        <v>1126</v>
      </c>
      <c r="B3330" s="144" t="s">
        <v>10023</v>
      </c>
      <c r="C3330" s="144" t="s">
        <v>10024</v>
      </c>
      <c r="D3330" s="144" t="s">
        <v>10025</v>
      </c>
      <c r="E3330" s="144" t="str">
        <f>VLOOKUP(A3330,'2'!$X:$AB,2,FALSE)</f>
        <v>Within an hour</v>
      </c>
      <c r="F3330" s="144">
        <f>VLOOKUP($A3330,'2'!$X:$AB,3,FALSE)</f>
        <v>1</v>
      </c>
      <c r="G3330" s="144">
        <f>VLOOKUP($A3330,'2'!$X:$AB,4,FALSE)</f>
        <v>0.91</v>
      </c>
      <c r="H3330" s="343" t="str">
        <f>VLOOKUP($A3330,'2'!$X:$AB,5,FALSE)</f>
        <v>Yes</v>
      </c>
    </row>
    <row r="3331" spans="1:8" s="144" customFormat="1" ht="15">
      <c r="A3331" s="342">
        <v>3327</v>
      </c>
      <c r="B3331" s="144" t="s">
        <v>10026</v>
      </c>
      <c r="C3331" s="144" t="s">
        <v>10027</v>
      </c>
      <c r="D3331" s="144" t="s">
        <v>10028</v>
      </c>
      <c r="E3331" s="144" t="str">
        <f>VLOOKUP(A3331,'2'!$X:$AB,2,FALSE)</f>
        <v>Within an hour</v>
      </c>
      <c r="F3331" s="144">
        <f>VLOOKUP($A3331,'2'!$X:$AB,3,FALSE)</f>
        <v>1</v>
      </c>
      <c r="G3331" s="144">
        <f>VLOOKUP($A3331,'2'!$X:$AB,4,FALSE)</f>
        <v>0.94</v>
      </c>
      <c r="H3331" s="343" t="str">
        <f>VLOOKUP($A3331,'2'!$X:$AB,5,FALSE)</f>
        <v>No</v>
      </c>
    </row>
    <row r="3332" spans="1:8" s="144" customFormat="1" ht="15">
      <c r="A3332" s="342">
        <v>3328</v>
      </c>
      <c r="B3332" s="144" t="s">
        <v>10029</v>
      </c>
      <c r="C3332" s="144" t="s">
        <v>10030</v>
      </c>
      <c r="D3332" s="144" t="s">
        <v>10028</v>
      </c>
      <c r="E3332" s="144" t="str">
        <f>VLOOKUP(A3332,'2'!$X:$AB,2,FALSE)</f>
        <v>A few days or more</v>
      </c>
      <c r="F3332" s="144">
        <f>VLOOKUP($A3332,'2'!$X:$AB,3,FALSE)</f>
        <v>0</v>
      </c>
      <c r="G3332" s="144">
        <f>VLOOKUP($A3332,'2'!$X:$AB,4,FALSE)</f>
        <v>0.47</v>
      </c>
      <c r="H3332" s="343" t="str">
        <f>VLOOKUP($A3332,'2'!$X:$AB,5,FALSE)</f>
        <v>No</v>
      </c>
    </row>
    <row r="3333" spans="1:8" s="144" customFormat="1" ht="15">
      <c r="A3333" s="342">
        <v>3329</v>
      </c>
      <c r="B3333" s="144" t="s">
        <v>10031</v>
      </c>
      <c r="C3333" s="144" t="s">
        <v>10032</v>
      </c>
      <c r="D3333" s="144" t="s">
        <v>10028</v>
      </c>
      <c r="E3333" s="144">
        <f>VLOOKUP(A3333,'2'!$X:$AB,2,FALSE)</f>
        <v>0</v>
      </c>
      <c r="F3333" s="144">
        <f>VLOOKUP($A3333,'2'!$X:$AB,3,FALSE)</f>
        <v>0</v>
      </c>
      <c r="G3333" s="144">
        <f>VLOOKUP($A3333,'2'!$X:$AB,4,FALSE)</f>
        <v>0</v>
      </c>
      <c r="H3333" s="343">
        <f>VLOOKUP($A3333,'2'!$X:$AB,5,FALSE)</f>
        <v>0</v>
      </c>
    </row>
    <row r="3334" spans="1:8" s="144" customFormat="1" ht="15">
      <c r="A3334" s="342">
        <v>3330</v>
      </c>
      <c r="B3334" s="144" t="s">
        <v>10033</v>
      </c>
      <c r="C3334" s="144" t="s">
        <v>10034</v>
      </c>
      <c r="D3334" s="144" t="s">
        <v>10028</v>
      </c>
      <c r="E3334" s="144" t="str">
        <f>VLOOKUP(A3334,'2'!$X:$AB,2,FALSE)</f>
        <v>Within an hour</v>
      </c>
      <c r="F3334" s="144">
        <f>VLOOKUP($A3334,'2'!$X:$AB,3,FALSE)</f>
        <v>1</v>
      </c>
      <c r="G3334" s="144">
        <f>VLOOKUP($A3334,'2'!$X:$AB,4,FALSE)</f>
        <v>0.81</v>
      </c>
      <c r="H3334" s="343" t="str">
        <f>VLOOKUP($A3334,'2'!$X:$AB,5,FALSE)</f>
        <v>No</v>
      </c>
    </row>
    <row r="3335" spans="1:8" s="144" customFormat="1" ht="15">
      <c r="A3335" s="342">
        <v>3331</v>
      </c>
      <c r="B3335" s="144" t="s">
        <v>10035</v>
      </c>
      <c r="C3335" s="144" t="s">
        <v>10036</v>
      </c>
      <c r="D3335" s="144" t="s">
        <v>10028</v>
      </c>
      <c r="E3335" s="144" t="str">
        <f>VLOOKUP(A3335,'2'!$X:$AB,2,FALSE)</f>
        <v>Within an hour</v>
      </c>
      <c r="F3335" s="144">
        <f>VLOOKUP($A3335,'2'!$X:$AB,3,FALSE)</f>
        <v>1</v>
      </c>
      <c r="G3335" s="144">
        <f>VLOOKUP($A3335,'2'!$X:$AB,4,FALSE)</f>
        <v>1</v>
      </c>
      <c r="H3335" s="343" t="str">
        <f>VLOOKUP($A3335,'2'!$X:$AB,5,FALSE)</f>
        <v>Yes</v>
      </c>
    </row>
    <row r="3336" spans="1:8" s="144" customFormat="1" ht="15">
      <c r="A3336" s="342">
        <v>3332</v>
      </c>
      <c r="B3336" s="144" t="s">
        <v>10037</v>
      </c>
      <c r="C3336" s="144" t="s">
        <v>10038</v>
      </c>
      <c r="D3336" s="144" t="s">
        <v>10039</v>
      </c>
      <c r="E3336" s="144" t="str">
        <f>VLOOKUP(A3336,'2'!$X:$AB,2,FALSE)</f>
        <v>A few days or more</v>
      </c>
      <c r="F3336" s="144">
        <f>VLOOKUP($A3336,'2'!$X:$AB,3,FALSE)</f>
        <v>0.33</v>
      </c>
      <c r="G3336" s="144">
        <f>VLOOKUP($A3336,'2'!$X:$AB,4,FALSE)</f>
        <v>1</v>
      </c>
      <c r="H3336" s="343" t="str">
        <f>VLOOKUP($A3336,'2'!$X:$AB,5,FALSE)</f>
        <v>No</v>
      </c>
    </row>
    <row r="3337" spans="1:8" s="144" customFormat="1" ht="15">
      <c r="A3337" s="342">
        <v>3333</v>
      </c>
      <c r="B3337" s="144" t="s">
        <v>10040</v>
      </c>
      <c r="C3337" s="144" t="s">
        <v>10041</v>
      </c>
      <c r="D3337" s="144" t="s">
        <v>10042</v>
      </c>
      <c r="E3337" s="144" t="str">
        <f>VLOOKUP(A3337,'2'!$X:$AB,2,FALSE)</f>
        <v>Within a few hours</v>
      </c>
      <c r="F3337" s="144">
        <f>VLOOKUP($A3337,'2'!$X:$AB,3,FALSE)</f>
        <v>0.92</v>
      </c>
      <c r="G3337" s="144">
        <f>VLOOKUP($A3337,'2'!$X:$AB,4,FALSE)</f>
        <v>0.9</v>
      </c>
      <c r="H3337" s="343" t="str">
        <f>VLOOKUP($A3337,'2'!$X:$AB,5,FALSE)</f>
        <v>Yes</v>
      </c>
    </row>
    <row r="3338" spans="1:8" s="144" customFormat="1" ht="15">
      <c r="A3338" s="342">
        <v>3334</v>
      </c>
      <c r="B3338" s="144" t="s">
        <v>10043</v>
      </c>
      <c r="C3338" s="144" t="s">
        <v>10044</v>
      </c>
      <c r="D3338" s="144" t="s">
        <v>10042</v>
      </c>
      <c r="E3338" s="144">
        <f>VLOOKUP(A3338,'2'!$X:$AB,2,FALSE)</f>
        <v>0</v>
      </c>
      <c r="F3338" s="144">
        <f>VLOOKUP($A3338,'2'!$X:$AB,3,FALSE)</f>
        <v>0</v>
      </c>
      <c r="G3338" s="144">
        <f>VLOOKUP($A3338,'2'!$X:$AB,4,FALSE)</f>
        <v>0</v>
      </c>
      <c r="H3338" s="343">
        <f>VLOOKUP($A3338,'2'!$X:$AB,5,FALSE)</f>
        <v>0</v>
      </c>
    </row>
    <row r="3339" spans="1:8" s="144" customFormat="1" ht="15">
      <c r="A3339" s="342">
        <v>3335</v>
      </c>
      <c r="B3339" s="144" t="s">
        <v>10045</v>
      </c>
      <c r="C3339" s="144" t="s">
        <v>10046</v>
      </c>
      <c r="D3339" s="144" t="s">
        <v>10047</v>
      </c>
      <c r="E3339" s="144">
        <f>VLOOKUP(A3339,'2'!$X:$AB,2,FALSE)</f>
        <v>0</v>
      </c>
      <c r="F3339" s="144">
        <f>VLOOKUP($A3339,'2'!$X:$AB,3,FALSE)</f>
        <v>0</v>
      </c>
      <c r="G3339" s="144">
        <f>VLOOKUP($A3339,'2'!$X:$AB,4,FALSE)</f>
        <v>0</v>
      </c>
      <c r="H3339" s="343">
        <f>VLOOKUP($A3339,'2'!$X:$AB,5,FALSE)</f>
        <v>0</v>
      </c>
    </row>
    <row r="3340" spans="1:8" s="144" customFormat="1" ht="15">
      <c r="A3340" s="342">
        <v>3336</v>
      </c>
      <c r="B3340" s="144" t="s">
        <v>10048</v>
      </c>
      <c r="C3340" s="144" t="s">
        <v>10049</v>
      </c>
      <c r="D3340" s="144" t="s">
        <v>10050</v>
      </c>
      <c r="E3340" s="144" t="str">
        <f>VLOOKUP(A3340,'2'!$X:$AB,2,FALSE)</f>
        <v>Within a day</v>
      </c>
      <c r="F3340" s="144">
        <f>VLOOKUP($A3340,'2'!$X:$AB,3,FALSE)</f>
        <v>0.5</v>
      </c>
      <c r="G3340" s="144">
        <f>VLOOKUP($A3340,'2'!$X:$AB,4,FALSE)</f>
        <v>0.94</v>
      </c>
      <c r="H3340" s="343" t="str">
        <f>VLOOKUP($A3340,'2'!$X:$AB,5,FALSE)</f>
        <v>No</v>
      </c>
    </row>
    <row r="3341" spans="1:8" s="144" customFormat="1" ht="15">
      <c r="A3341" s="342">
        <v>3337</v>
      </c>
      <c r="B3341" s="144" t="s">
        <v>10051</v>
      </c>
      <c r="C3341" s="144" t="s">
        <v>10052</v>
      </c>
      <c r="D3341" s="144" t="s">
        <v>10050</v>
      </c>
      <c r="E3341" s="144" t="str">
        <f>VLOOKUP(A3341,'2'!$X:$AB,2,FALSE)</f>
        <v>Within an hour</v>
      </c>
      <c r="F3341" s="144">
        <f>VLOOKUP($A3341,'2'!$X:$AB,3,FALSE)</f>
        <v>1</v>
      </c>
      <c r="G3341" s="144">
        <f>VLOOKUP($A3341,'2'!$X:$AB,4,FALSE)</f>
        <v>1</v>
      </c>
      <c r="H3341" s="343" t="str">
        <f>VLOOKUP($A3341,'2'!$X:$AB,5,FALSE)</f>
        <v>No</v>
      </c>
    </row>
    <row r="3342" spans="1:8" s="144" customFormat="1" ht="15">
      <c r="A3342" s="342">
        <v>3338</v>
      </c>
      <c r="B3342" s="144" t="s">
        <v>10053</v>
      </c>
      <c r="C3342" s="144" t="s">
        <v>10054</v>
      </c>
      <c r="D3342" s="144" t="s">
        <v>10050</v>
      </c>
      <c r="E3342" s="144" t="str">
        <f>VLOOKUP(A3342,'2'!$X:$AB,2,FALSE)</f>
        <v>Within an hour</v>
      </c>
      <c r="F3342" s="144">
        <f>VLOOKUP($A3342,'2'!$X:$AB,3,FALSE)</f>
        <v>1</v>
      </c>
      <c r="G3342" s="144">
        <f>VLOOKUP($A3342,'2'!$X:$AB,4,FALSE)</f>
        <v>0.98</v>
      </c>
      <c r="H3342" s="343" t="str">
        <f>VLOOKUP($A3342,'2'!$X:$AB,5,FALSE)</f>
        <v>No</v>
      </c>
    </row>
    <row r="3343" spans="1:8" s="144" customFormat="1" ht="15">
      <c r="A3343" s="342">
        <v>3339</v>
      </c>
      <c r="B3343" s="144" t="s">
        <v>10055</v>
      </c>
      <c r="C3343" s="144" t="s">
        <v>10056</v>
      </c>
      <c r="D3343" s="144" t="s">
        <v>10057</v>
      </c>
      <c r="E3343" s="144" t="str">
        <f>VLOOKUP(A3343,'2'!$X:$AB,2,FALSE)</f>
        <v>Within a day</v>
      </c>
      <c r="F3343" s="144">
        <f>VLOOKUP($A3343,'2'!$X:$AB,3,FALSE)</f>
        <v>0.5</v>
      </c>
      <c r="G3343" s="144">
        <f>VLOOKUP($A3343,'2'!$X:$AB,4,FALSE)</f>
        <v>0.92</v>
      </c>
      <c r="H3343" s="343" t="str">
        <f>VLOOKUP($A3343,'2'!$X:$AB,5,FALSE)</f>
        <v>No</v>
      </c>
    </row>
    <row r="3344" spans="1:8" s="144" customFormat="1" ht="15">
      <c r="A3344" s="342">
        <v>3340</v>
      </c>
      <c r="B3344" s="144" t="s">
        <v>10058</v>
      </c>
      <c r="C3344" s="144" t="s">
        <v>10059</v>
      </c>
      <c r="D3344" s="144" t="s">
        <v>10060</v>
      </c>
      <c r="E3344" s="144" t="str">
        <f>VLOOKUP(A3344,'2'!$X:$AB,2,FALSE)</f>
        <v>Within a day</v>
      </c>
      <c r="F3344" s="144">
        <f>VLOOKUP($A3344,'2'!$X:$AB,3,FALSE)</f>
        <v>0.5</v>
      </c>
      <c r="G3344" s="144">
        <f>VLOOKUP($A3344,'2'!$X:$AB,4,FALSE)</f>
        <v>1</v>
      </c>
      <c r="H3344" s="343" t="str">
        <f>VLOOKUP($A3344,'2'!$X:$AB,5,FALSE)</f>
        <v>No</v>
      </c>
    </row>
    <row r="3345" spans="1:8" s="144" customFormat="1" ht="15">
      <c r="A3345" s="342">
        <v>3341</v>
      </c>
      <c r="B3345" s="144" t="s">
        <v>10061</v>
      </c>
      <c r="C3345" s="144" t="s">
        <v>10062</v>
      </c>
      <c r="D3345" s="144" t="s">
        <v>10063</v>
      </c>
      <c r="E3345" s="144" t="str">
        <f>VLOOKUP(A3345,'2'!$X:$AB,2,FALSE)</f>
        <v>Within an hour</v>
      </c>
      <c r="F3345" s="144">
        <f>VLOOKUP($A3345,'2'!$X:$AB,3,FALSE)</f>
        <v>1</v>
      </c>
      <c r="G3345" s="144">
        <f>VLOOKUP($A3345,'2'!$X:$AB,4,FALSE)</f>
        <v>1</v>
      </c>
      <c r="H3345" s="343" t="str">
        <f>VLOOKUP($A3345,'2'!$X:$AB,5,FALSE)</f>
        <v>No</v>
      </c>
    </row>
    <row r="3346" spans="1:8" s="144" customFormat="1" ht="15">
      <c r="A3346" s="342">
        <v>3342</v>
      </c>
      <c r="B3346" s="144" t="s">
        <v>10064</v>
      </c>
      <c r="C3346" s="144" t="s">
        <v>10065</v>
      </c>
      <c r="D3346" s="144" t="s">
        <v>10063</v>
      </c>
      <c r="E3346" s="144" t="str">
        <f>VLOOKUP(A3346,'2'!$X:$AB,2,FALSE)</f>
        <v>Within an hour</v>
      </c>
      <c r="F3346" s="144">
        <f>VLOOKUP($A3346,'2'!$X:$AB,3,FALSE)</f>
        <v>1</v>
      </c>
      <c r="G3346" s="144">
        <f>VLOOKUP($A3346,'2'!$X:$AB,4,FALSE)</f>
        <v>0.95</v>
      </c>
      <c r="H3346" s="343" t="str">
        <f>VLOOKUP($A3346,'2'!$X:$AB,5,FALSE)</f>
        <v>No</v>
      </c>
    </row>
    <row r="3347" spans="1:8" s="144" customFormat="1" ht="15">
      <c r="A3347" s="342">
        <v>3343</v>
      </c>
      <c r="B3347" s="144" t="s">
        <v>10066</v>
      </c>
      <c r="C3347" s="144" t="s">
        <v>10067</v>
      </c>
      <c r="D3347" s="144" t="s">
        <v>10068</v>
      </c>
      <c r="E3347" s="144" t="str">
        <f>VLOOKUP(A3347,'2'!$X:$AB,2,FALSE)</f>
        <v>Within a day</v>
      </c>
      <c r="F3347" s="144">
        <f>VLOOKUP($A3347,'2'!$X:$AB,3,FALSE)</f>
        <v>0.87</v>
      </c>
      <c r="G3347" s="144">
        <f>VLOOKUP($A3347,'2'!$X:$AB,4,FALSE)</f>
        <v>0.87</v>
      </c>
      <c r="H3347" s="343" t="str">
        <f>VLOOKUP($A3347,'2'!$X:$AB,5,FALSE)</f>
        <v>Yes</v>
      </c>
    </row>
    <row r="3348" spans="1:8" s="144" customFormat="1" ht="15">
      <c r="A3348" s="342">
        <v>3344</v>
      </c>
      <c r="B3348" s="144" t="s">
        <v>10069</v>
      </c>
      <c r="C3348" s="144" t="s">
        <v>10070</v>
      </c>
      <c r="D3348" s="144" t="s">
        <v>10071</v>
      </c>
      <c r="E3348" s="144" t="str">
        <f>VLOOKUP(A3348,'2'!$X:$AB,2,FALSE)</f>
        <v>Within an hour</v>
      </c>
      <c r="F3348" s="144">
        <f>VLOOKUP($A3348,'2'!$X:$AB,3,FALSE)</f>
        <v>1</v>
      </c>
      <c r="G3348" s="144">
        <f>VLOOKUP($A3348,'2'!$X:$AB,4,FALSE)</f>
        <v>0.99</v>
      </c>
      <c r="H3348" s="343" t="str">
        <f>VLOOKUP($A3348,'2'!$X:$AB,5,FALSE)</f>
        <v>Yes</v>
      </c>
    </row>
    <row r="3349" spans="1:8" s="144" customFormat="1" ht="15">
      <c r="A3349" s="342">
        <v>3345</v>
      </c>
      <c r="B3349" s="144" t="s">
        <v>10072</v>
      </c>
      <c r="C3349" s="144" t="s">
        <v>10073</v>
      </c>
      <c r="D3349" s="144" t="s">
        <v>10074</v>
      </c>
      <c r="E3349" s="144" t="str">
        <f>VLOOKUP(A3349,'2'!$X:$AB,2,FALSE)</f>
        <v>Within an hour</v>
      </c>
      <c r="F3349" s="144">
        <f>VLOOKUP($A3349,'2'!$X:$AB,3,FALSE)</f>
        <v>1</v>
      </c>
      <c r="G3349" s="144">
        <f>VLOOKUP($A3349,'2'!$X:$AB,4,FALSE)</f>
        <v>0.97</v>
      </c>
      <c r="H3349" s="343" t="str">
        <f>VLOOKUP($A3349,'2'!$X:$AB,5,FALSE)</f>
        <v>Yes</v>
      </c>
    </row>
    <row r="3350" spans="1:8" s="144" customFormat="1" ht="15">
      <c r="A3350" s="342">
        <v>3346</v>
      </c>
      <c r="B3350" s="144" t="s">
        <v>10075</v>
      </c>
      <c r="C3350" s="144" t="s">
        <v>10076</v>
      </c>
      <c r="D3350" s="144" t="s">
        <v>10077</v>
      </c>
      <c r="E3350" s="144" t="str">
        <f>VLOOKUP(A3350,'2'!$X:$AB,2,FALSE)</f>
        <v>Within a few hours</v>
      </c>
      <c r="F3350" s="144">
        <f>VLOOKUP($A3350,'2'!$X:$AB,3,FALSE)</f>
        <v>0.93</v>
      </c>
      <c r="G3350" s="144">
        <f>VLOOKUP($A3350,'2'!$X:$AB,4,FALSE)</f>
        <v>0.83</v>
      </c>
      <c r="H3350" s="343" t="str">
        <f>VLOOKUP($A3350,'2'!$X:$AB,5,FALSE)</f>
        <v>No</v>
      </c>
    </row>
    <row r="3351" spans="1:8" s="144" customFormat="1" ht="15">
      <c r="A3351" s="342">
        <v>3347</v>
      </c>
      <c r="B3351" s="144" t="s">
        <v>10078</v>
      </c>
      <c r="C3351" s="144" t="s">
        <v>10079</v>
      </c>
      <c r="D3351" s="144" t="s">
        <v>10077</v>
      </c>
      <c r="E3351" s="144">
        <f>VLOOKUP(A3351,'2'!$X:$AB,2,FALSE)</f>
        <v>0</v>
      </c>
      <c r="F3351" s="144">
        <f>VLOOKUP($A3351,'2'!$X:$AB,3,FALSE)</f>
        <v>0</v>
      </c>
      <c r="G3351" s="144">
        <f>VLOOKUP($A3351,'2'!$X:$AB,4,FALSE)</f>
        <v>0</v>
      </c>
      <c r="H3351" s="343">
        <f>VLOOKUP($A3351,'2'!$X:$AB,5,FALSE)</f>
        <v>0</v>
      </c>
    </row>
    <row r="3352" spans="1:8" s="144" customFormat="1" ht="15">
      <c r="A3352" s="342">
        <v>3348</v>
      </c>
      <c r="B3352" s="144" t="s">
        <v>10080</v>
      </c>
      <c r="C3352" s="144" t="s">
        <v>10081</v>
      </c>
      <c r="D3352" s="144" t="s">
        <v>10082</v>
      </c>
      <c r="E3352" s="144">
        <f>VLOOKUP(A3352,'2'!$X:$AB,2,FALSE)</f>
        <v>0</v>
      </c>
      <c r="F3352" s="144">
        <f>VLOOKUP($A3352,'2'!$X:$AB,3,FALSE)</f>
        <v>0</v>
      </c>
      <c r="G3352" s="144">
        <f>VLOOKUP($A3352,'2'!$X:$AB,4,FALSE)</f>
        <v>0</v>
      </c>
      <c r="H3352" s="343">
        <f>VLOOKUP($A3352,'2'!$X:$AB,5,FALSE)</f>
        <v>0</v>
      </c>
    </row>
    <row r="3353" spans="1:8" s="144" customFormat="1" ht="15">
      <c r="A3353" s="342">
        <v>3349</v>
      </c>
      <c r="B3353" s="144" t="s">
        <v>10083</v>
      </c>
      <c r="C3353" s="144" t="s">
        <v>10084</v>
      </c>
      <c r="D3353" s="144" t="s">
        <v>10082</v>
      </c>
      <c r="E3353" s="144" t="str">
        <f>VLOOKUP(A3353,'2'!$X:$AB,2,FALSE)</f>
        <v>Within a day</v>
      </c>
      <c r="F3353" s="144">
        <f>VLOOKUP($A3353,'2'!$X:$AB,3,FALSE)</f>
        <v>0.8</v>
      </c>
      <c r="G3353" s="144">
        <f>VLOOKUP($A3353,'2'!$X:$AB,4,FALSE)</f>
        <v>0.84</v>
      </c>
      <c r="H3353" s="343" t="str">
        <f>VLOOKUP($A3353,'2'!$X:$AB,5,FALSE)</f>
        <v>No</v>
      </c>
    </row>
    <row r="3354" spans="1:8" s="144" customFormat="1" ht="15">
      <c r="A3354" s="342">
        <v>3350</v>
      </c>
      <c r="B3354" s="144" t="s">
        <v>10085</v>
      </c>
      <c r="C3354" s="144" t="s">
        <v>10086</v>
      </c>
      <c r="D3354" s="144" t="s">
        <v>10087</v>
      </c>
      <c r="E3354" s="144" t="str">
        <f>VLOOKUP(A3354,'2'!$X:$AB,2,FALSE)</f>
        <v>Within a few hours</v>
      </c>
      <c r="F3354" s="144">
        <f>VLOOKUP($A3354,'2'!$X:$AB,3,FALSE)</f>
        <v>1</v>
      </c>
      <c r="G3354" s="144">
        <f>VLOOKUP($A3354,'2'!$X:$AB,4,FALSE)</f>
        <v>0.5</v>
      </c>
      <c r="H3354" s="343" t="str">
        <f>VLOOKUP($A3354,'2'!$X:$AB,5,FALSE)</f>
        <v>Yes</v>
      </c>
    </row>
    <row r="3355" spans="1:8" s="144" customFormat="1" ht="15">
      <c r="A3355" s="342">
        <v>3351</v>
      </c>
      <c r="B3355" s="144" t="s">
        <v>10088</v>
      </c>
      <c r="C3355" s="144" t="s">
        <v>10089</v>
      </c>
      <c r="D3355" s="144" t="s">
        <v>10090</v>
      </c>
      <c r="E3355" s="144">
        <f>VLOOKUP(A3355,'2'!$X:$AB,2,FALSE)</f>
        <v>0</v>
      </c>
      <c r="F3355" s="144">
        <f>VLOOKUP($A3355,'2'!$X:$AB,3,FALSE)</f>
        <v>0</v>
      </c>
      <c r="G3355" s="144">
        <f>VLOOKUP($A3355,'2'!$X:$AB,4,FALSE)</f>
        <v>0</v>
      </c>
      <c r="H3355" s="343">
        <f>VLOOKUP($A3355,'2'!$X:$AB,5,FALSE)</f>
        <v>0</v>
      </c>
    </row>
    <row r="3356" spans="1:8" s="144" customFormat="1" ht="15">
      <c r="A3356" s="342">
        <v>3352</v>
      </c>
      <c r="B3356" s="144" t="s">
        <v>10091</v>
      </c>
      <c r="C3356" s="144" t="s">
        <v>10092</v>
      </c>
      <c r="D3356" s="144" t="s">
        <v>10090</v>
      </c>
      <c r="E3356" s="144">
        <f>VLOOKUP(A3356,'2'!$X:$AB,2,FALSE)</f>
        <v>0</v>
      </c>
      <c r="F3356" s="144">
        <f>VLOOKUP($A3356,'2'!$X:$AB,3,FALSE)</f>
        <v>0</v>
      </c>
      <c r="G3356" s="144">
        <f>VLOOKUP($A3356,'2'!$X:$AB,4,FALSE)</f>
        <v>0</v>
      </c>
      <c r="H3356" s="343">
        <f>VLOOKUP($A3356,'2'!$X:$AB,5,FALSE)</f>
        <v>0</v>
      </c>
    </row>
    <row r="3357" spans="1:8" s="144" customFormat="1" ht="15">
      <c r="A3357" s="342">
        <v>3353</v>
      </c>
      <c r="B3357" s="144" t="s">
        <v>10093</v>
      </c>
      <c r="C3357" s="144" t="s">
        <v>10094</v>
      </c>
      <c r="D3357" s="144" t="s">
        <v>10095</v>
      </c>
      <c r="E3357" s="144">
        <f>VLOOKUP(A3357,'2'!$X:$AB,2,FALSE)</f>
        <v>0</v>
      </c>
      <c r="F3357" s="144">
        <f>VLOOKUP($A3357,'2'!$X:$AB,3,FALSE)</f>
        <v>0</v>
      </c>
      <c r="G3357" s="144">
        <f>VLOOKUP($A3357,'2'!$X:$AB,4,FALSE)</f>
        <v>0</v>
      </c>
      <c r="H3357" s="343">
        <f>VLOOKUP($A3357,'2'!$X:$AB,5,FALSE)</f>
        <v>0</v>
      </c>
    </row>
    <row r="3358" spans="1:8" s="144" customFormat="1" ht="15">
      <c r="A3358" s="342">
        <v>3354</v>
      </c>
      <c r="B3358" s="144" t="s">
        <v>10096</v>
      </c>
      <c r="C3358" s="144" t="s">
        <v>10097</v>
      </c>
      <c r="D3358" s="144" t="s">
        <v>10098</v>
      </c>
      <c r="E3358" s="144" t="str">
        <f>VLOOKUP(A3358,'2'!$X:$AB,2,FALSE)</f>
        <v>Within an hour</v>
      </c>
      <c r="F3358" s="144">
        <f>VLOOKUP($A3358,'2'!$X:$AB,3,FALSE)</f>
        <v>1</v>
      </c>
      <c r="G3358" s="144">
        <f>VLOOKUP($A3358,'2'!$X:$AB,4,FALSE)</f>
        <v>0.61</v>
      </c>
      <c r="H3358" s="343" t="str">
        <f>VLOOKUP($A3358,'2'!$X:$AB,5,FALSE)</f>
        <v>Yes</v>
      </c>
    </row>
    <row r="3359" spans="1:8" s="144" customFormat="1" ht="15">
      <c r="A3359" s="342">
        <v>3355</v>
      </c>
      <c r="B3359" s="144" t="s">
        <v>10099</v>
      </c>
      <c r="C3359" s="144" t="s">
        <v>10100</v>
      </c>
      <c r="D3359" s="144" t="s">
        <v>10101</v>
      </c>
      <c r="E3359" s="144" t="str">
        <f>VLOOKUP(A3359,'2'!$X:$AB,2,FALSE)</f>
        <v>Within an hour</v>
      </c>
      <c r="F3359" s="144">
        <f>VLOOKUP($A3359,'2'!$X:$AB,3,FALSE)</f>
        <v>0.92</v>
      </c>
      <c r="G3359" s="144">
        <f>VLOOKUP($A3359,'2'!$X:$AB,4,FALSE)</f>
        <v>0.97</v>
      </c>
      <c r="H3359" s="343" t="str">
        <f>VLOOKUP($A3359,'2'!$X:$AB,5,FALSE)</f>
        <v>No</v>
      </c>
    </row>
    <row r="3360" spans="1:8" s="144" customFormat="1" ht="15">
      <c r="A3360" s="342">
        <v>3356</v>
      </c>
      <c r="B3360" s="144" t="s">
        <v>10102</v>
      </c>
      <c r="C3360" s="144" t="s">
        <v>2714</v>
      </c>
      <c r="D3360" s="144" t="s">
        <v>10103</v>
      </c>
      <c r="E3360" s="144" t="str">
        <f>VLOOKUP(A3360,'2'!$X:$AB,2,FALSE)</f>
        <v>Within an hour</v>
      </c>
      <c r="F3360" s="144">
        <f>VLOOKUP($A3360,'2'!$X:$AB,3,FALSE)</f>
        <v>1</v>
      </c>
      <c r="G3360" s="144">
        <f>VLOOKUP($A3360,'2'!$X:$AB,4,FALSE)</f>
        <v>0.9</v>
      </c>
      <c r="H3360" s="343" t="str">
        <f>VLOOKUP($A3360,'2'!$X:$AB,5,FALSE)</f>
        <v>Yes</v>
      </c>
    </row>
    <row r="3361" spans="1:8" s="144" customFormat="1" ht="15">
      <c r="A3361" s="342">
        <v>3357</v>
      </c>
      <c r="B3361" s="144" t="s">
        <v>10104</v>
      </c>
      <c r="C3361" s="144" t="s">
        <v>10105</v>
      </c>
      <c r="D3361" s="144" t="s">
        <v>10103</v>
      </c>
      <c r="E3361" s="144">
        <f>VLOOKUP(A3361,'2'!$X:$AB,2,FALSE)</f>
        <v>0</v>
      </c>
      <c r="F3361" s="144">
        <f>VLOOKUP($A3361,'2'!$X:$AB,3,FALSE)</f>
        <v>0</v>
      </c>
      <c r="G3361" s="144">
        <f>VLOOKUP($A3361,'2'!$X:$AB,4,FALSE)</f>
        <v>0</v>
      </c>
      <c r="H3361" s="343">
        <f>VLOOKUP($A3361,'2'!$X:$AB,5,FALSE)</f>
        <v>0</v>
      </c>
    </row>
    <row r="3362" spans="1:8" s="144" customFormat="1" ht="15">
      <c r="A3362" s="342">
        <v>3358</v>
      </c>
      <c r="B3362" s="144" t="s">
        <v>10106</v>
      </c>
      <c r="C3362" s="144" t="s">
        <v>10107</v>
      </c>
      <c r="D3362" s="144" t="s">
        <v>10108</v>
      </c>
      <c r="E3362" s="144" t="str">
        <f>VLOOKUP(A3362,'2'!$X:$AB,2,FALSE)</f>
        <v>Within a few hours</v>
      </c>
      <c r="F3362" s="144">
        <f>VLOOKUP($A3362,'2'!$X:$AB,3,FALSE)</f>
        <v>1</v>
      </c>
      <c r="G3362" s="144">
        <f>VLOOKUP($A3362,'2'!$X:$AB,4,FALSE)</f>
        <v>0.91</v>
      </c>
      <c r="H3362" s="343" t="str">
        <f>VLOOKUP($A3362,'2'!$X:$AB,5,FALSE)</f>
        <v>No</v>
      </c>
    </row>
    <row r="3363" spans="1:8" s="144" customFormat="1" ht="15">
      <c r="A3363" s="342">
        <v>3359</v>
      </c>
      <c r="B3363" s="144" t="s">
        <v>10109</v>
      </c>
      <c r="C3363" s="144" t="s">
        <v>10110</v>
      </c>
      <c r="D3363" s="144" t="s">
        <v>10111</v>
      </c>
      <c r="E3363" s="144" t="str">
        <f>VLOOKUP(A3363,'2'!$X:$AB,2,FALSE)</f>
        <v>Within a few hours</v>
      </c>
      <c r="F3363" s="144">
        <f>VLOOKUP($A3363,'2'!$X:$AB,3,FALSE)</f>
        <v>0.88</v>
      </c>
      <c r="G3363" s="144">
        <f>VLOOKUP($A3363,'2'!$X:$AB,4,FALSE)</f>
        <v>0.82</v>
      </c>
      <c r="H3363" s="343" t="str">
        <f>VLOOKUP($A3363,'2'!$X:$AB,5,FALSE)</f>
        <v>No</v>
      </c>
    </row>
    <row r="3364" spans="1:8" s="144" customFormat="1" ht="15">
      <c r="A3364" s="342">
        <v>3360</v>
      </c>
      <c r="B3364" s="144" t="s">
        <v>10112</v>
      </c>
      <c r="C3364" s="144" t="s">
        <v>10113</v>
      </c>
      <c r="D3364" s="144" t="s">
        <v>10114</v>
      </c>
      <c r="E3364" s="144">
        <f>VLOOKUP(A3364,'2'!$X:$AB,2,FALSE)</f>
        <v>0</v>
      </c>
      <c r="F3364" s="144">
        <f>VLOOKUP($A3364,'2'!$X:$AB,3,FALSE)</f>
        <v>0</v>
      </c>
      <c r="G3364" s="144">
        <f>VLOOKUP($A3364,'2'!$X:$AB,4,FALSE)</f>
        <v>0</v>
      </c>
      <c r="H3364" s="343">
        <f>VLOOKUP($A3364,'2'!$X:$AB,5,FALSE)</f>
        <v>0</v>
      </c>
    </row>
    <row r="3365" spans="1:8" s="144" customFormat="1" ht="15">
      <c r="A3365" s="342">
        <v>3361</v>
      </c>
      <c r="B3365" s="144" t="s">
        <v>10115</v>
      </c>
      <c r="C3365" s="144" t="s">
        <v>10116</v>
      </c>
      <c r="D3365" s="144" t="s">
        <v>10117</v>
      </c>
      <c r="E3365" s="144" t="str">
        <f>VLOOKUP(A3365,'2'!$X:$AB,2,FALSE)</f>
        <v>Within a day</v>
      </c>
      <c r="F3365" s="144">
        <f>VLOOKUP($A3365,'2'!$X:$AB,3,FALSE)</f>
        <v>0.67</v>
      </c>
      <c r="G3365" s="144">
        <f>VLOOKUP($A3365,'2'!$X:$AB,4,FALSE)</f>
        <v>0.9</v>
      </c>
      <c r="H3365" s="343" t="str">
        <f>VLOOKUP($A3365,'2'!$X:$AB,5,FALSE)</f>
        <v>Yes</v>
      </c>
    </row>
    <row r="3366" spans="1:8" s="144" customFormat="1" ht="15">
      <c r="A3366" s="342">
        <v>3362</v>
      </c>
      <c r="B3366" s="144" t="s">
        <v>10118</v>
      </c>
      <c r="C3366" s="144" t="s">
        <v>10119</v>
      </c>
      <c r="D3366" s="144" t="s">
        <v>10120</v>
      </c>
      <c r="E3366" s="144" t="str">
        <f>VLOOKUP(A3366,'2'!$X:$AB,2,FALSE)</f>
        <v>Within an hour</v>
      </c>
      <c r="F3366" s="144">
        <f>VLOOKUP($A3366,'2'!$X:$AB,3,FALSE)</f>
        <v>1</v>
      </c>
      <c r="G3366" s="144">
        <f>VLOOKUP($A3366,'2'!$X:$AB,4,FALSE)</f>
        <v>0.98</v>
      </c>
      <c r="H3366" s="343" t="str">
        <f>VLOOKUP($A3366,'2'!$X:$AB,5,FALSE)</f>
        <v>No</v>
      </c>
    </row>
    <row r="3367" spans="1:8" s="144" customFormat="1" ht="15">
      <c r="A3367" s="342">
        <v>3363</v>
      </c>
      <c r="B3367" s="144" t="s">
        <v>10121</v>
      </c>
      <c r="C3367" s="144" t="s">
        <v>10122</v>
      </c>
      <c r="D3367" s="144" t="s">
        <v>10123</v>
      </c>
      <c r="E3367" s="144" t="str">
        <f>VLOOKUP(A3367,'2'!$X:$AB,2,FALSE)</f>
        <v>Within an hour</v>
      </c>
      <c r="F3367" s="144">
        <f>VLOOKUP($A3367,'2'!$X:$AB,3,FALSE)</f>
        <v>1</v>
      </c>
      <c r="G3367" s="144">
        <f>VLOOKUP($A3367,'2'!$X:$AB,4,FALSE)</f>
        <v>0.92</v>
      </c>
      <c r="H3367" s="343" t="str">
        <f>VLOOKUP($A3367,'2'!$X:$AB,5,FALSE)</f>
        <v>Yes</v>
      </c>
    </row>
    <row r="3368" spans="1:8" s="144" customFormat="1" ht="15">
      <c r="A3368" s="342">
        <v>3364</v>
      </c>
      <c r="B3368" s="144" t="s">
        <v>10124</v>
      </c>
      <c r="C3368" s="144" t="s">
        <v>10125</v>
      </c>
      <c r="D3368" s="144" t="s">
        <v>10126</v>
      </c>
      <c r="E3368" s="144" t="str">
        <f>VLOOKUP(A3368,'2'!$X:$AB,2,FALSE)</f>
        <v>Within an hour</v>
      </c>
      <c r="F3368" s="144">
        <f>VLOOKUP($A3368,'2'!$X:$AB,3,FALSE)</f>
        <v>1</v>
      </c>
      <c r="G3368" s="144">
        <f>VLOOKUP($A3368,'2'!$X:$AB,4,FALSE)</f>
        <v>0.98</v>
      </c>
      <c r="H3368" s="343" t="str">
        <f>VLOOKUP($A3368,'2'!$X:$AB,5,FALSE)</f>
        <v>Yes</v>
      </c>
    </row>
    <row r="3369" spans="1:8" s="144" customFormat="1" ht="15">
      <c r="A3369" s="342">
        <v>3365</v>
      </c>
      <c r="B3369" s="144" t="s">
        <v>10127</v>
      </c>
      <c r="C3369" s="144" t="s">
        <v>10128</v>
      </c>
      <c r="D3369" s="144" t="s">
        <v>10129</v>
      </c>
      <c r="E3369" s="144" t="str">
        <f>VLOOKUP(A3369,'2'!$X:$AB,2,FALSE)</f>
        <v>Within a few hours</v>
      </c>
      <c r="F3369" s="144">
        <f>VLOOKUP($A3369,'2'!$X:$AB,3,FALSE)</f>
        <v>1</v>
      </c>
      <c r="G3369" s="144">
        <f>VLOOKUP($A3369,'2'!$X:$AB,4,FALSE)</f>
        <v>1</v>
      </c>
      <c r="H3369" s="343" t="str">
        <f>VLOOKUP($A3369,'2'!$X:$AB,5,FALSE)</f>
        <v>No</v>
      </c>
    </row>
    <row r="3370" spans="1:8" s="144" customFormat="1" ht="15">
      <c r="A3370" s="342">
        <v>3366</v>
      </c>
      <c r="B3370" s="144" t="s">
        <v>10130</v>
      </c>
      <c r="C3370" s="144" t="s">
        <v>10131</v>
      </c>
      <c r="D3370" s="144" t="s">
        <v>10132</v>
      </c>
      <c r="E3370" s="144" t="str">
        <f>VLOOKUP(A3370,'2'!$X:$AB,2,FALSE)</f>
        <v>Within an hour</v>
      </c>
      <c r="F3370" s="144">
        <f>VLOOKUP($A3370,'2'!$X:$AB,3,FALSE)</f>
        <v>1</v>
      </c>
      <c r="G3370" s="144">
        <f>VLOOKUP($A3370,'2'!$X:$AB,4,FALSE)</f>
        <v>0.97</v>
      </c>
      <c r="H3370" s="343" t="str">
        <f>VLOOKUP($A3370,'2'!$X:$AB,5,FALSE)</f>
        <v>Yes</v>
      </c>
    </row>
    <row r="3371" spans="1:8" s="144" customFormat="1" ht="15">
      <c r="A3371" s="342">
        <v>3367</v>
      </c>
      <c r="B3371" s="144" t="s">
        <v>10133</v>
      </c>
      <c r="C3371" s="144" t="s">
        <v>10134</v>
      </c>
      <c r="D3371" s="144" t="s">
        <v>10135</v>
      </c>
      <c r="E3371" s="144" t="str">
        <f>VLOOKUP(A3371,'2'!$X:$AB,2,FALSE)</f>
        <v>Within a day</v>
      </c>
      <c r="F3371" s="144">
        <f>VLOOKUP($A3371,'2'!$X:$AB,3,FALSE)</f>
        <v>1</v>
      </c>
      <c r="G3371" s="144">
        <f>VLOOKUP($A3371,'2'!$X:$AB,4,FALSE)</f>
        <v>0.85</v>
      </c>
      <c r="H3371" s="343" t="str">
        <f>VLOOKUP($A3371,'2'!$X:$AB,5,FALSE)</f>
        <v>No</v>
      </c>
    </row>
    <row r="3372" spans="1:8" s="144" customFormat="1" ht="15">
      <c r="A3372" s="342">
        <v>3368</v>
      </c>
      <c r="B3372" s="144" t="s">
        <v>10136</v>
      </c>
      <c r="C3372" s="144" t="s">
        <v>10137</v>
      </c>
      <c r="D3372" s="144" t="s">
        <v>10138</v>
      </c>
      <c r="E3372" s="144">
        <f>VLOOKUP(A3372,'2'!$X:$AB,2,FALSE)</f>
        <v>0</v>
      </c>
      <c r="F3372" s="144">
        <f>VLOOKUP($A3372,'2'!$X:$AB,3,FALSE)</f>
        <v>0</v>
      </c>
      <c r="G3372" s="144">
        <f>VLOOKUP($A3372,'2'!$X:$AB,4,FALSE)</f>
        <v>0</v>
      </c>
      <c r="H3372" s="343">
        <f>VLOOKUP($A3372,'2'!$X:$AB,5,FALSE)</f>
        <v>0</v>
      </c>
    </row>
    <row r="3373" spans="1:8" s="144" customFormat="1" ht="15">
      <c r="A3373" s="342">
        <v>3369</v>
      </c>
      <c r="B3373" s="144" t="s">
        <v>10139</v>
      </c>
      <c r="C3373" s="144" t="s">
        <v>10140</v>
      </c>
      <c r="D3373" s="144" t="s">
        <v>10141</v>
      </c>
      <c r="E3373" s="144">
        <f>VLOOKUP(A3373,'2'!$X:$AB,2,FALSE)</f>
        <v>0</v>
      </c>
      <c r="F3373" s="144">
        <f>VLOOKUP($A3373,'2'!$X:$AB,3,FALSE)</f>
        <v>0</v>
      </c>
      <c r="G3373" s="144">
        <f>VLOOKUP($A3373,'2'!$X:$AB,4,FALSE)</f>
        <v>0</v>
      </c>
      <c r="H3373" s="343">
        <f>VLOOKUP($A3373,'2'!$X:$AB,5,FALSE)</f>
        <v>0</v>
      </c>
    </row>
    <row r="3374" spans="1:8" s="144" customFormat="1" ht="15">
      <c r="A3374" s="342">
        <v>3370</v>
      </c>
      <c r="B3374" s="144" t="s">
        <v>10142</v>
      </c>
      <c r="C3374" s="144" t="s">
        <v>10143</v>
      </c>
      <c r="D3374" s="144" t="s">
        <v>10144</v>
      </c>
      <c r="E3374" s="144" t="str">
        <f>VLOOKUP(A3374,'2'!$X:$AB,2,FALSE)</f>
        <v>Within an hour</v>
      </c>
      <c r="F3374" s="144">
        <f>VLOOKUP($A3374,'2'!$X:$AB,3,FALSE)</f>
        <v>0.91</v>
      </c>
      <c r="G3374" s="144">
        <f>VLOOKUP($A3374,'2'!$X:$AB,4,FALSE)</f>
        <v>0.87</v>
      </c>
      <c r="H3374" s="343" t="str">
        <f>VLOOKUP($A3374,'2'!$X:$AB,5,FALSE)</f>
        <v>Yes</v>
      </c>
    </row>
    <row r="3375" spans="1:8" s="144" customFormat="1" ht="15">
      <c r="A3375" s="342">
        <v>3371</v>
      </c>
      <c r="B3375" s="144" t="s">
        <v>10145</v>
      </c>
      <c r="C3375" s="144" t="s">
        <v>10146</v>
      </c>
      <c r="D3375" s="144" t="s">
        <v>10147</v>
      </c>
      <c r="E3375" s="144" t="str">
        <f>VLOOKUP(A3375,'2'!$X:$AB,2,FALSE)</f>
        <v>Within a day</v>
      </c>
      <c r="F3375" s="144">
        <f>VLOOKUP($A3375,'2'!$X:$AB,3,FALSE)</f>
        <v>1</v>
      </c>
      <c r="G3375" s="144">
        <f>VLOOKUP($A3375,'2'!$X:$AB,4,FALSE)</f>
        <v>0.79</v>
      </c>
      <c r="H3375" s="343" t="str">
        <f>VLOOKUP($A3375,'2'!$X:$AB,5,FALSE)</f>
        <v>No</v>
      </c>
    </row>
    <row r="3376" spans="1:8" s="144" customFormat="1" ht="15">
      <c r="A3376" s="342">
        <v>3372</v>
      </c>
      <c r="B3376" s="144" t="s">
        <v>10148</v>
      </c>
      <c r="C3376" s="144" t="s">
        <v>7668</v>
      </c>
      <c r="D3376" s="144" t="s">
        <v>10147</v>
      </c>
      <c r="E3376" s="144">
        <f>VLOOKUP(A3376,'2'!$X:$AB,2,FALSE)</f>
        <v>0</v>
      </c>
      <c r="F3376" s="144">
        <f>VLOOKUP($A3376,'2'!$X:$AB,3,FALSE)</f>
        <v>0</v>
      </c>
      <c r="G3376" s="144">
        <f>VLOOKUP($A3376,'2'!$X:$AB,4,FALSE)</f>
        <v>0</v>
      </c>
      <c r="H3376" s="343">
        <f>VLOOKUP($A3376,'2'!$X:$AB,5,FALSE)</f>
        <v>0</v>
      </c>
    </row>
    <row r="3377" spans="1:8" s="144" customFormat="1" ht="15">
      <c r="A3377" s="342">
        <v>3373</v>
      </c>
      <c r="B3377" s="144" t="s">
        <v>10149</v>
      </c>
      <c r="C3377" s="144" t="s">
        <v>10150</v>
      </c>
      <c r="D3377" s="144" t="s">
        <v>10151</v>
      </c>
      <c r="E3377" s="144" t="str">
        <f>VLOOKUP(A3377,'2'!$X:$AB,2,FALSE)</f>
        <v>Within a day</v>
      </c>
      <c r="F3377" s="144">
        <f>VLOOKUP($A3377,'2'!$X:$AB,3,FALSE)</f>
        <v>0.91</v>
      </c>
      <c r="G3377" s="144">
        <f>VLOOKUP($A3377,'2'!$X:$AB,4,FALSE)</f>
        <v>0.47</v>
      </c>
      <c r="H3377" s="343" t="str">
        <f>VLOOKUP($A3377,'2'!$X:$AB,5,FALSE)</f>
        <v>No</v>
      </c>
    </row>
    <row r="3378" spans="1:8" s="144" customFormat="1" ht="15">
      <c r="A3378" s="342">
        <v>3374</v>
      </c>
      <c r="B3378" s="144" t="s">
        <v>10152</v>
      </c>
      <c r="C3378" s="144" t="s">
        <v>10153</v>
      </c>
      <c r="D3378" s="144" t="s">
        <v>10154</v>
      </c>
      <c r="E3378" s="144">
        <f>VLOOKUP(A3378,'2'!$X:$AB,2,FALSE)</f>
        <v>0</v>
      </c>
      <c r="F3378" s="144">
        <f>VLOOKUP($A3378,'2'!$X:$AB,3,FALSE)</f>
        <v>0</v>
      </c>
      <c r="G3378" s="144">
        <f>VLOOKUP($A3378,'2'!$X:$AB,4,FALSE)</f>
        <v>0</v>
      </c>
      <c r="H3378" s="343">
        <f>VLOOKUP($A3378,'2'!$X:$AB,5,FALSE)</f>
        <v>0</v>
      </c>
    </row>
    <row r="3379" spans="1:8" s="144" customFormat="1" ht="15">
      <c r="A3379" s="342">
        <v>3375</v>
      </c>
      <c r="B3379" s="144" t="s">
        <v>10155</v>
      </c>
      <c r="C3379" s="144" t="s">
        <v>10156</v>
      </c>
      <c r="D3379" s="144" t="s">
        <v>10154</v>
      </c>
      <c r="E3379" s="144">
        <f>VLOOKUP(A3379,'2'!$X:$AB,2,FALSE)</f>
        <v>0</v>
      </c>
      <c r="F3379" s="144">
        <f>VLOOKUP($A3379,'2'!$X:$AB,3,FALSE)</f>
        <v>0</v>
      </c>
      <c r="G3379" s="144">
        <f>VLOOKUP($A3379,'2'!$X:$AB,4,FALSE)</f>
        <v>0</v>
      </c>
      <c r="H3379" s="343">
        <f>VLOOKUP($A3379,'2'!$X:$AB,5,FALSE)</f>
        <v>0</v>
      </c>
    </row>
    <row r="3380" spans="1:8" s="144" customFormat="1" ht="15">
      <c r="A3380" s="342">
        <v>3376</v>
      </c>
      <c r="B3380" s="144" t="s">
        <v>10157</v>
      </c>
      <c r="C3380" s="144" t="s">
        <v>10158</v>
      </c>
      <c r="D3380" s="144" t="s">
        <v>10159</v>
      </c>
      <c r="E3380" s="144" t="str">
        <f>VLOOKUP(A3380,'2'!$X:$AB,2,FALSE)</f>
        <v>Within an hour</v>
      </c>
      <c r="F3380" s="144">
        <f>VLOOKUP($A3380,'2'!$X:$AB,3,FALSE)</f>
        <v>1</v>
      </c>
      <c r="G3380" s="144">
        <f>VLOOKUP($A3380,'2'!$X:$AB,4,FALSE)</f>
        <v>0.93</v>
      </c>
      <c r="H3380" s="343" t="str">
        <f>VLOOKUP($A3380,'2'!$X:$AB,5,FALSE)</f>
        <v>No</v>
      </c>
    </row>
    <row r="3381" spans="1:8" s="144" customFormat="1" ht="15">
      <c r="A3381" s="342">
        <v>3377</v>
      </c>
      <c r="B3381" s="144" t="s">
        <v>10160</v>
      </c>
      <c r="C3381" s="144" t="s">
        <v>10161</v>
      </c>
      <c r="D3381" s="144" t="s">
        <v>10162</v>
      </c>
      <c r="E3381" s="144" t="str">
        <f>VLOOKUP(A3381,'2'!$X:$AB,2,FALSE)</f>
        <v>Within an hour</v>
      </c>
      <c r="F3381" s="144">
        <f>VLOOKUP($A3381,'2'!$X:$AB,3,FALSE)</f>
        <v>1</v>
      </c>
      <c r="G3381" s="144">
        <f>VLOOKUP($A3381,'2'!$X:$AB,4,FALSE)</f>
        <v>0.97</v>
      </c>
      <c r="H3381" s="343" t="str">
        <f>VLOOKUP($A3381,'2'!$X:$AB,5,FALSE)</f>
        <v>No</v>
      </c>
    </row>
    <row r="3382" spans="1:8" s="144" customFormat="1" ht="15">
      <c r="A3382" s="342">
        <v>3378</v>
      </c>
      <c r="B3382" s="144" t="s">
        <v>10163</v>
      </c>
      <c r="C3382" s="144" t="s">
        <v>10164</v>
      </c>
      <c r="D3382" s="144" t="s">
        <v>10165</v>
      </c>
      <c r="E3382" s="144" t="str">
        <f>VLOOKUP(A3382,'2'!$X:$AB,2,FALSE)</f>
        <v>Within an hour</v>
      </c>
      <c r="F3382" s="144">
        <f>VLOOKUP($A3382,'2'!$X:$AB,3,FALSE)</f>
        <v>1</v>
      </c>
      <c r="G3382" s="144">
        <f>VLOOKUP($A3382,'2'!$X:$AB,4,FALSE)</f>
        <v>1</v>
      </c>
      <c r="H3382" s="343" t="str">
        <f>VLOOKUP($A3382,'2'!$X:$AB,5,FALSE)</f>
        <v>Yes</v>
      </c>
    </row>
    <row r="3383" spans="1:8" s="144" customFormat="1" ht="15">
      <c r="A3383" s="342">
        <v>3379</v>
      </c>
      <c r="B3383" s="144" t="s">
        <v>10166</v>
      </c>
      <c r="C3383" s="144" t="s">
        <v>10167</v>
      </c>
      <c r="D3383" s="144" t="s">
        <v>10165</v>
      </c>
      <c r="E3383" s="144">
        <f>VLOOKUP(A3383,'2'!$X:$AB,2,FALSE)</f>
        <v>0</v>
      </c>
      <c r="F3383" s="144">
        <f>VLOOKUP($A3383,'2'!$X:$AB,3,FALSE)</f>
        <v>0</v>
      </c>
      <c r="G3383" s="144">
        <f>VLOOKUP($A3383,'2'!$X:$AB,4,FALSE)</f>
        <v>0</v>
      </c>
      <c r="H3383" s="343">
        <f>VLOOKUP($A3383,'2'!$X:$AB,5,FALSE)</f>
        <v>0</v>
      </c>
    </row>
    <row r="3384" spans="1:8" s="144" customFormat="1" ht="15">
      <c r="A3384" s="342">
        <v>3380</v>
      </c>
      <c r="B3384" s="144" t="s">
        <v>10168</v>
      </c>
      <c r="C3384" s="144" t="s">
        <v>10169</v>
      </c>
      <c r="D3384" s="144" t="s">
        <v>10170</v>
      </c>
      <c r="E3384" s="144" t="str">
        <f>VLOOKUP(A3384,'2'!$X:$AB,2,FALSE)</f>
        <v>A few days or more</v>
      </c>
      <c r="F3384" s="144">
        <f>VLOOKUP($A3384,'2'!$X:$AB,3,FALSE)</f>
        <v>0</v>
      </c>
      <c r="G3384" s="144">
        <f>VLOOKUP($A3384,'2'!$X:$AB,4,FALSE)</f>
        <v>1</v>
      </c>
      <c r="H3384" s="343" t="str">
        <f>VLOOKUP($A3384,'2'!$X:$AB,5,FALSE)</f>
        <v>No</v>
      </c>
    </row>
    <row r="3385" spans="1:8" s="144" customFormat="1" ht="15">
      <c r="A3385" s="342">
        <v>3381</v>
      </c>
      <c r="B3385" s="144" t="s">
        <v>10171</v>
      </c>
      <c r="C3385" s="144" t="s">
        <v>10172</v>
      </c>
      <c r="D3385" s="144" t="s">
        <v>10170</v>
      </c>
      <c r="E3385" s="144" t="str">
        <f>VLOOKUP(A3385,'2'!$X:$AB,2,FALSE)</f>
        <v>Within a few hours</v>
      </c>
      <c r="F3385" s="144">
        <f>VLOOKUP($A3385,'2'!$X:$AB,3,FALSE)</f>
        <v>1</v>
      </c>
      <c r="G3385" s="144">
        <f>VLOOKUP($A3385,'2'!$X:$AB,4,FALSE)</f>
        <v>1</v>
      </c>
      <c r="H3385" s="343" t="str">
        <f>VLOOKUP($A3385,'2'!$X:$AB,5,FALSE)</f>
        <v>Yes</v>
      </c>
    </row>
    <row r="3386" spans="1:8" s="144" customFormat="1" ht="15">
      <c r="A3386" s="342">
        <v>3382</v>
      </c>
      <c r="B3386" s="144" t="s">
        <v>10173</v>
      </c>
      <c r="C3386" s="144" t="s">
        <v>10174</v>
      </c>
      <c r="D3386" s="144" t="s">
        <v>10175</v>
      </c>
      <c r="E3386" s="144" t="str">
        <f>VLOOKUP(A3386,'2'!$X:$AB,2,FALSE)</f>
        <v>Within an hour</v>
      </c>
      <c r="F3386" s="144">
        <f>VLOOKUP($A3386,'2'!$X:$AB,3,FALSE)</f>
        <v>0.9</v>
      </c>
      <c r="G3386" s="144">
        <f>VLOOKUP($A3386,'2'!$X:$AB,4,FALSE)</f>
        <v>0.97</v>
      </c>
      <c r="H3386" s="343" t="str">
        <f>VLOOKUP($A3386,'2'!$X:$AB,5,FALSE)</f>
        <v>No</v>
      </c>
    </row>
    <row r="3387" spans="1:8" s="144" customFormat="1" ht="15">
      <c r="A3387" s="342">
        <v>3383</v>
      </c>
      <c r="B3387" s="144" t="s">
        <v>10176</v>
      </c>
      <c r="C3387" s="144" t="s">
        <v>10177</v>
      </c>
      <c r="D3387" s="144" t="s">
        <v>10175</v>
      </c>
      <c r="E3387" s="144" t="str">
        <f>VLOOKUP(A3387,'2'!$X:$AB,2,FALSE)</f>
        <v>Within a few hours</v>
      </c>
      <c r="F3387" s="144">
        <f>VLOOKUP($A3387,'2'!$X:$AB,3,FALSE)</f>
        <v>1</v>
      </c>
      <c r="G3387" s="144">
        <f>VLOOKUP($A3387,'2'!$X:$AB,4,FALSE)</f>
        <v>0.93</v>
      </c>
      <c r="H3387" s="343" t="str">
        <f>VLOOKUP($A3387,'2'!$X:$AB,5,FALSE)</f>
        <v>No</v>
      </c>
    </row>
    <row r="3388" spans="1:8" s="144" customFormat="1" ht="15">
      <c r="A3388" s="342">
        <v>3384</v>
      </c>
      <c r="B3388" s="144" t="s">
        <v>10178</v>
      </c>
      <c r="C3388" s="144" t="s">
        <v>10179</v>
      </c>
      <c r="D3388" s="144" t="s">
        <v>10175</v>
      </c>
      <c r="E3388" s="144" t="str">
        <f>VLOOKUP(A3388,'2'!$X:$AB,2,FALSE)</f>
        <v>Within an hour</v>
      </c>
      <c r="F3388" s="144">
        <f>VLOOKUP($A3388,'2'!$X:$AB,3,FALSE)</f>
        <v>1</v>
      </c>
      <c r="G3388" s="144">
        <f>VLOOKUP($A3388,'2'!$X:$AB,4,FALSE)</f>
        <v>0.89</v>
      </c>
      <c r="H3388" s="343" t="str">
        <f>VLOOKUP($A3388,'2'!$X:$AB,5,FALSE)</f>
        <v>Yes</v>
      </c>
    </row>
    <row r="3389" spans="1:8" s="144" customFormat="1" ht="15">
      <c r="A3389" s="342">
        <v>3385</v>
      </c>
      <c r="B3389" s="144" t="s">
        <v>10180</v>
      </c>
      <c r="C3389" s="144" t="s">
        <v>10181</v>
      </c>
      <c r="D3389" s="144" t="s">
        <v>10182</v>
      </c>
      <c r="E3389" s="144" t="str">
        <f>VLOOKUP(A3389,'2'!$X:$AB,2,FALSE)</f>
        <v>Within an hour</v>
      </c>
      <c r="F3389" s="144">
        <f>VLOOKUP($A3389,'2'!$X:$AB,3,FALSE)</f>
        <v>1</v>
      </c>
      <c r="G3389" s="144">
        <f>VLOOKUP($A3389,'2'!$X:$AB,4,FALSE)</f>
        <v>1</v>
      </c>
      <c r="H3389" s="343" t="str">
        <f>VLOOKUP($A3389,'2'!$X:$AB,5,FALSE)</f>
        <v>No</v>
      </c>
    </row>
    <row r="3390" spans="1:8" s="144" customFormat="1" ht="15">
      <c r="A3390" s="342">
        <v>3386</v>
      </c>
      <c r="B3390" s="144" t="s">
        <v>10183</v>
      </c>
      <c r="C3390" s="144" t="s">
        <v>10184</v>
      </c>
      <c r="D3390" s="144" t="s">
        <v>10182</v>
      </c>
      <c r="E3390" s="144">
        <f>VLOOKUP(A3390,'2'!$X:$AB,2,FALSE)</f>
        <v>0</v>
      </c>
      <c r="F3390" s="144">
        <f>VLOOKUP($A3390,'2'!$X:$AB,3,FALSE)</f>
        <v>0</v>
      </c>
      <c r="G3390" s="144">
        <f>VLOOKUP($A3390,'2'!$X:$AB,4,FALSE)</f>
        <v>0</v>
      </c>
      <c r="H3390" s="343">
        <f>VLOOKUP($A3390,'2'!$X:$AB,5,FALSE)</f>
        <v>0</v>
      </c>
    </row>
    <row r="3391" spans="1:8" s="144" customFormat="1" ht="15">
      <c r="A3391" s="342">
        <v>3387</v>
      </c>
      <c r="B3391" s="144" t="s">
        <v>10185</v>
      </c>
      <c r="C3391" s="144" t="s">
        <v>10186</v>
      </c>
      <c r="D3391" s="144" t="s">
        <v>10187</v>
      </c>
      <c r="E3391" s="144" t="str">
        <f>VLOOKUP(A3391,'2'!$X:$AB,2,FALSE)</f>
        <v>Within an hour</v>
      </c>
      <c r="F3391" s="144">
        <f>VLOOKUP($A3391,'2'!$X:$AB,3,FALSE)</f>
        <v>1</v>
      </c>
      <c r="G3391" s="144">
        <f>VLOOKUP($A3391,'2'!$X:$AB,4,FALSE)</f>
        <v>1</v>
      </c>
      <c r="H3391" s="343" t="str">
        <f>VLOOKUP($A3391,'2'!$X:$AB,5,FALSE)</f>
        <v>Yes</v>
      </c>
    </row>
    <row r="3392" spans="1:8" s="144" customFormat="1" ht="15">
      <c r="A3392" s="342">
        <v>3388</v>
      </c>
      <c r="B3392" s="144" t="s">
        <v>10188</v>
      </c>
      <c r="C3392" s="144" t="s">
        <v>10189</v>
      </c>
      <c r="D3392" s="144" t="s">
        <v>10190</v>
      </c>
      <c r="E3392" s="144" t="str">
        <f>VLOOKUP(A3392,'2'!$X:$AB,2,FALSE)</f>
        <v>A few days or more</v>
      </c>
      <c r="F3392" s="144">
        <f>VLOOKUP($A3392,'2'!$X:$AB,3,FALSE)</f>
        <v>0.13</v>
      </c>
      <c r="G3392" s="144">
        <f>VLOOKUP($A3392,'2'!$X:$AB,4,FALSE)</f>
        <v>0.73</v>
      </c>
      <c r="H3392" s="343" t="str">
        <f>VLOOKUP($A3392,'2'!$X:$AB,5,FALSE)</f>
        <v>No</v>
      </c>
    </row>
    <row r="3393" spans="1:8" s="144" customFormat="1" ht="15">
      <c r="A3393" s="342">
        <v>3389</v>
      </c>
      <c r="B3393" s="144" t="s">
        <v>10191</v>
      </c>
      <c r="C3393" s="144" t="s">
        <v>10192</v>
      </c>
      <c r="D3393" s="144" t="s">
        <v>10193</v>
      </c>
      <c r="E3393" s="144" t="str">
        <f>VLOOKUP(A3393,'2'!$X:$AB,2,FALSE)</f>
        <v>Within a few hours</v>
      </c>
      <c r="F3393" s="144">
        <f>VLOOKUP($A3393,'2'!$X:$AB,3,FALSE)</f>
        <v>1</v>
      </c>
      <c r="G3393" s="144">
        <f>VLOOKUP($A3393,'2'!$X:$AB,4,FALSE)</f>
        <v>1</v>
      </c>
      <c r="H3393" s="343" t="str">
        <f>VLOOKUP($A3393,'2'!$X:$AB,5,FALSE)</f>
        <v>Yes</v>
      </c>
    </row>
    <row r="3394" spans="1:8" s="144" customFormat="1" ht="15">
      <c r="A3394" s="342">
        <v>3390</v>
      </c>
      <c r="B3394" s="144" t="s">
        <v>10194</v>
      </c>
      <c r="C3394" s="144" t="s">
        <v>10195</v>
      </c>
      <c r="D3394" s="144" t="s">
        <v>10196</v>
      </c>
      <c r="E3394" s="144" t="str">
        <f>VLOOKUP(A3394,'2'!$X:$AB,2,FALSE)</f>
        <v>Within an hour</v>
      </c>
      <c r="F3394" s="144">
        <f>VLOOKUP($A3394,'2'!$X:$AB,3,FALSE)</f>
        <v>1</v>
      </c>
      <c r="G3394" s="144">
        <f>VLOOKUP($A3394,'2'!$X:$AB,4,FALSE)</f>
        <v>0.9</v>
      </c>
      <c r="H3394" s="343" t="str">
        <f>VLOOKUP($A3394,'2'!$X:$AB,5,FALSE)</f>
        <v>No</v>
      </c>
    </row>
    <row r="3395" spans="1:8" s="144" customFormat="1" ht="15">
      <c r="A3395" s="342">
        <v>3391</v>
      </c>
      <c r="B3395" s="144" t="s">
        <v>10197</v>
      </c>
      <c r="C3395" s="144" t="s">
        <v>10198</v>
      </c>
      <c r="D3395" s="144" t="s">
        <v>10199</v>
      </c>
      <c r="E3395" s="144" t="str">
        <f>VLOOKUP(A3395,'2'!$X:$AB,2,FALSE)</f>
        <v>Within an hour</v>
      </c>
      <c r="F3395" s="144">
        <f>VLOOKUP($A3395,'2'!$X:$AB,3,FALSE)</f>
        <v>0.98</v>
      </c>
      <c r="G3395" s="144">
        <f>VLOOKUP($A3395,'2'!$X:$AB,4,FALSE)</f>
        <v>0.94</v>
      </c>
      <c r="H3395" s="343" t="str">
        <f>VLOOKUP($A3395,'2'!$X:$AB,5,FALSE)</f>
        <v>No</v>
      </c>
    </row>
    <row r="3396" spans="1:8" s="144" customFormat="1" ht="15">
      <c r="A3396" s="342">
        <v>3392</v>
      </c>
      <c r="B3396" s="144" t="s">
        <v>10200</v>
      </c>
      <c r="C3396" s="144" t="s">
        <v>10201</v>
      </c>
      <c r="D3396" s="144" t="s">
        <v>10199</v>
      </c>
      <c r="E3396" s="144" t="str">
        <f>VLOOKUP(A3396,'2'!$X:$AB,2,FALSE)</f>
        <v>Within an hour</v>
      </c>
      <c r="F3396" s="144">
        <f>VLOOKUP($A3396,'2'!$X:$AB,3,FALSE)</f>
        <v>1</v>
      </c>
      <c r="G3396" s="144">
        <f>VLOOKUP($A3396,'2'!$X:$AB,4,FALSE)</f>
        <v>0.93</v>
      </c>
      <c r="H3396" s="343" t="str">
        <f>VLOOKUP($A3396,'2'!$X:$AB,5,FALSE)</f>
        <v>No</v>
      </c>
    </row>
    <row r="3397" spans="1:8" s="144" customFormat="1" ht="15">
      <c r="A3397" s="342">
        <v>3393</v>
      </c>
      <c r="B3397" s="144" t="s">
        <v>10202</v>
      </c>
      <c r="C3397" s="144" t="s">
        <v>10203</v>
      </c>
      <c r="D3397" s="144" t="s">
        <v>10199</v>
      </c>
      <c r="E3397" s="144" t="str">
        <f>VLOOKUP(A3397,'2'!$X:$AB,2,FALSE)</f>
        <v>Within an hour</v>
      </c>
      <c r="F3397" s="144">
        <f>VLOOKUP($A3397,'2'!$X:$AB,3,FALSE)</f>
        <v>0.92</v>
      </c>
      <c r="G3397" s="144">
        <f>VLOOKUP($A3397,'2'!$X:$AB,4,FALSE)</f>
        <v>0.98</v>
      </c>
      <c r="H3397" s="343" t="str">
        <f>VLOOKUP($A3397,'2'!$X:$AB,5,FALSE)</f>
        <v>Yes</v>
      </c>
    </row>
    <row r="3398" spans="1:8" s="144" customFormat="1" ht="15">
      <c r="A3398" s="342">
        <v>3394</v>
      </c>
      <c r="B3398" s="144" t="s">
        <v>10204</v>
      </c>
      <c r="C3398" s="144" t="s">
        <v>10205</v>
      </c>
      <c r="D3398" s="144" t="s">
        <v>10206</v>
      </c>
      <c r="E3398" s="144" t="str">
        <f>VLOOKUP(A3398,'2'!$X:$AB,2,FALSE)</f>
        <v>Within an hour</v>
      </c>
      <c r="F3398" s="144">
        <f>VLOOKUP($A3398,'2'!$X:$AB,3,FALSE)</f>
        <v>1</v>
      </c>
      <c r="G3398" s="144">
        <f>VLOOKUP($A3398,'2'!$X:$AB,4,FALSE)</f>
        <v>0.79</v>
      </c>
      <c r="H3398" s="343" t="str">
        <f>VLOOKUP($A3398,'2'!$X:$AB,5,FALSE)</f>
        <v>No</v>
      </c>
    </row>
    <row r="3399" spans="1:8" s="144" customFormat="1" ht="15">
      <c r="A3399" s="342">
        <v>3395</v>
      </c>
      <c r="B3399" s="144" t="s">
        <v>10207</v>
      </c>
      <c r="C3399" s="144" t="s">
        <v>10208</v>
      </c>
      <c r="D3399" s="144" t="s">
        <v>10206</v>
      </c>
      <c r="E3399" s="144" t="str">
        <f>VLOOKUP(A3399,'2'!$X:$AB,2,FALSE)</f>
        <v>Within a few hours</v>
      </c>
      <c r="F3399" s="144">
        <f>VLOOKUP($A3399,'2'!$X:$AB,3,FALSE)</f>
        <v>0.9</v>
      </c>
      <c r="G3399" s="144">
        <f>VLOOKUP($A3399,'2'!$X:$AB,4,FALSE)</f>
        <v>1</v>
      </c>
      <c r="H3399" s="343" t="str">
        <f>VLOOKUP($A3399,'2'!$X:$AB,5,FALSE)</f>
        <v>Yes</v>
      </c>
    </row>
    <row r="3400" spans="1:8" s="144" customFormat="1" ht="15">
      <c r="A3400" s="342">
        <v>3396</v>
      </c>
      <c r="B3400" s="144" t="s">
        <v>10209</v>
      </c>
      <c r="C3400" s="144" t="s">
        <v>10210</v>
      </c>
      <c r="D3400" s="144" t="s">
        <v>10206</v>
      </c>
      <c r="E3400" s="144" t="str">
        <f>VLOOKUP(A3400,'2'!$X:$AB,2,FALSE)</f>
        <v>Within an hour</v>
      </c>
      <c r="F3400" s="144">
        <f>VLOOKUP($A3400,'2'!$X:$AB,3,FALSE)</f>
        <v>1</v>
      </c>
      <c r="G3400" s="144">
        <f>VLOOKUP($A3400,'2'!$X:$AB,4,FALSE)</f>
        <v>0.99</v>
      </c>
      <c r="H3400" s="343" t="str">
        <f>VLOOKUP($A3400,'2'!$X:$AB,5,FALSE)</f>
        <v>No</v>
      </c>
    </row>
    <row r="3401" spans="1:8" s="144" customFormat="1" ht="15">
      <c r="A3401" s="342">
        <v>3397</v>
      </c>
      <c r="B3401" s="144" t="s">
        <v>10211</v>
      </c>
      <c r="C3401" s="144" t="s">
        <v>10212</v>
      </c>
      <c r="D3401" s="144" t="s">
        <v>10213</v>
      </c>
      <c r="E3401" s="144" t="str">
        <f>VLOOKUP(A3401,'2'!$X:$AB,2,FALSE)</f>
        <v>Within an hour</v>
      </c>
      <c r="F3401" s="144">
        <f>VLOOKUP($A3401,'2'!$X:$AB,3,FALSE)</f>
        <v>1</v>
      </c>
      <c r="G3401" s="144">
        <f>VLOOKUP($A3401,'2'!$X:$AB,4,FALSE)</f>
        <v>0.91</v>
      </c>
      <c r="H3401" s="343" t="str">
        <f>VLOOKUP($A3401,'2'!$X:$AB,5,FALSE)</f>
        <v>No</v>
      </c>
    </row>
    <row r="3402" spans="1:8" s="144" customFormat="1" ht="15">
      <c r="A3402" s="342">
        <v>3398</v>
      </c>
      <c r="B3402" s="144" t="s">
        <v>10214</v>
      </c>
      <c r="C3402" s="144" t="s">
        <v>10215</v>
      </c>
      <c r="D3402" s="144" t="s">
        <v>10216</v>
      </c>
      <c r="E3402" s="144">
        <f>VLOOKUP(A3402,'2'!$X:$AB,2,FALSE)</f>
        <v>0</v>
      </c>
      <c r="F3402" s="144">
        <f>VLOOKUP($A3402,'2'!$X:$AB,3,FALSE)</f>
        <v>0</v>
      </c>
      <c r="G3402" s="144">
        <f>VLOOKUP($A3402,'2'!$X:$AB,4,FALSE)</f>
        <v>0</v>
      </c>
      <c r="H3402" s="343">
        <f>VLOOKUP($A3402,'2'!$X:$AB,5,FALSE)</f>
        <v>0</v>
      </c>
    </row>
    <row r="3403" spans="1:8" s="144" customFormat="1" ht="15">
      <c r="A3403" s="342">
        <v>3399</v>
      </c>
      <c r="B3403" s="144" t="s">
        <v>10217</v>
      </c>
      <c r="C3403" s="144" t="s">
        <v>10218</v>
      </c>
      <c r="D3403" s="144" t="s">
        <v>10219</v>
      </c>
      <c r="E3403" s="144" t="str">
        <f>VLOOKUP(A3403,'2'!$X:$AB,2,FALSE)</f>
        <v>Within an hour</v>
      </c>
      <c r="F3403" s="144">
        <f>VLOOKUP($A3403,'2'!$X:$AB,3,FALSE)</f>
        <v>1</v>
      </c>
      <c r="G3403" s="144">
        <f>VLOOKUP($A3403,'2'!$X:$AB,4,FALSE)</f>
        <v>1</v>
      </c>
      <c r="H3403" s="343" t="str">
        <f>VLOOKUP($A3403,'2'!$X:$AB,5,FALSE)</f>
        <v>No</v>
      </c>
    </row>
    <row r="3404" spans="1:8" s="144" customFormat="1" ht="15">
      <c r="A3404" s="342">
        <v>3400</v>
      </c>
      <c r="B3404" s="144" t="s">
        <v>10220</v>
      </c>
      <c r="C3404" s="144" t="s">
        <v>10221</v>
      </c>
      <c r="D3404" s="144" t="s">
        <v>10222</v>
      </c>
      <c r="E3404" s="144">
        <f>VLOOKUP(A3404,'2'!$X:$AB,2,FALSE)</f>
        <v>0</v>
      </c>
      <c r="F3404" s="144">
        <f>VLOOKUP($A3404,'2'!$X:$AB,3,FALSE)</f>
        <v>0</v>
      </c>
      <c r="G3404" s="144">
        <f>VLOOKUP($A3404,'2'!$X:$AB,4,FALSE)</f>
        <v>0</v>
      </c>
      <c r="H3404" s="343">
        <f>VLOOKUP($A3404,'2'!$X:$AB,5,FALSE)</f>
        <v>0</v>
      </c>
    </row>
    <row r="3405" spans="1:8" s="144" customFormat="1" ht="15">
      <c r="A3405" s="342">
        <v>3401</v>
      </c>
      <c r="B3405" s="144" t="s">
        <v>10223</v>
      </c>
      <c r="C3405" s="144" t="s">
        <v>10224</v>
      </c>
      <c r="D3405" s="144" t="s">
        <v>10225</v>
      </c>
      <c r="E3405" s="144" t="str">
        <f>VLOOKUP(A3405,'2'!$X:$AB,2,FALSE)</f>
        <v>Within an hour</v>
      </c>
      <c r="F3405" s="144">
        <f>VLOOKUP($A3405,'2'!$X:$AB,3,FALSE)</f>
        <v>1</v>
      </c>
      <c r="G3405" s="144">
        <f>VLOOKUP($A3405,'2'!$X:$AB,4,FALSE)</f>
        <v>0.92</v>
      </c>
      <c r="H3405" s="343" t="str">
        <f>VLOOKUP($A3405,'2'!$X:$AB,5,FALSE)</f>
        <v>Yes</v>
      </c>
    </row>
    <row r="3406" spans="1:8" s="144" customFormat="1" ht="15">
      <c r="A3406" s="342">
        <v>3402</v>
      </c>
      <c r="B3406" s="144" t="s">
        <v>10226</v>
      </c>
      <c r="C3406" s="144" t="s">
        <v>10227</v>
      </c>
      <c r="D3406" s="144" t="s">
        <v>10225</v>
      </c>
      <c r="E3406" s="144">
        <f>VLOOKUP(A3406,'2'!$X:$AB,2,FALSE)</f>
        <v>0</v>
      </c>
      <c r="F3406" s="144">
        <f>VLOOKUP($A3406,'2'!$X:$AB,3,FALSE)</f>
        <v>0</v>
      </c>
      <c r="G3406" s="144">
        <f>VLOOKUP($A3406,'2'!$X:$AB,4,FALSE)</f>
        <v>0</v>
      </c>
      <c r="H3406" s="343">
        <f>VLOOKUP($A3406,'2'!$X:$AB,5,FALSE)</f>
        <v>0</v>
      </c>
    </row>
    <row r="3407" spans="1:8" s="144" customFormat="1" ht="15">
      <c r="A3407" s="342">
        <v>3403</v>
      </c>
      <c r="B3407" s="144" t="s">
        <v>10228</v>
      </c>
      <c r="C3407" s="144" t="s">
        <v>10229</v>
      </c>
      <c r="D3407" s="144" t="s">
        <v>10230</v>
      </c>
      <c r="E3407" s="144" t="str">
        <f>VLOOKUP(A3407,'2'!$X:$AB,2,FALSE)</f>
        <v>Within a day</v>
      </c>
      <c r="F3407" s="144">
        <f>VLOOKUP($A3407,'2'!$X:$AB,3,FALSE)</f>
        <v>1</v>
      </c>
      <c r="G3407" s="144">
        <f>VLOOKUP($A3407,'2'!$X:$AB,4,FALSE)</f>
        <v>0.94</v>
      </c>
      <c r="H3407" s="343" t="str">
        <f>VLOOKUP($A3407,'2'!$X:$AB,5,FALSE)</f>
        <v>No</v>
      </c>
    </row>
    <row r="3408" spans="1:8" s="144" customFormat="1" ht="15">
      <c r="A3408" s="342">
        <v>3404</v>
      </c>
      <c r="B3408" s="144" t="s">
        <v>10231</v>
      </c>
      <c r="C3408" s="144" t="s">
        <v>10232</v>
      </c>
      <c r="D3408" s="144" t="s">
        <v>10230</v>
      </c>
      <c r="E3408" s="144" t="str">
        <f>VLOOKUP(A3408,'2'!$X:$AB,2,FALSE)</f>
        <v>Within an hour</v>
      </c>
      <c r="F3408" s="144">
        <f>VLOOKUP($A3408,'2'!$X:$AB,3,FALSE)</f>
        <v>1</v>
      </c>
      <c r="G3408" s="144">
        <f>VLOOKUP($A3408,'2'!$X:$AB,4,FALSE)</f>
        <v>0.97</v>
      </c>
      <c r="H3408" s="343" t="str">
        <f>VLOOKUP($A3408,'2'!$X:$AB,5,FALSE)</f>
        <v>Yes</v>
      </c>
    </row>
    <row r="3409" spans="1:8" s="144" customFormat="1" ht="15">
      <c r="A3409" s="342">
        <v>3405</v>
      </c>
      <c r="B3409" s="144" t="s">
        <v>10233</v>
      </c>
      <c r="C3409" s="144" t="s">
        <v>10234</v>
      </c>
      <c r="D3409" s="144" t="s">
        <v>10230</v>
      </c>
      <c r="E3409" s="144">
        <f>VLOOKUP(A3409,'2'!$X:$AB,2,FALSE)</f>
        <v>0</v>
      </c>
      <c r="F3409" s="144">
        <f>VLOOKUP($A3409,'2'!$X:$AB,3,FALSE)</f>
        <v>0</v>
      </c>
      <c r="G3409" s="144">
        <f>VLOOKUP($A3409,'2'!$X:$AB,4,FALSE)</f>
        <v>0</v>
      </c>
      <c r="H3409" s="343">
        <f>VLOOKUP($A3409,'2'!$X:$AB,5,FALSE)</f>
        <v>0</v>
      </c>
    </row>
    <row r="3410" spans="1:8" s="144" customFormat="1" ht="15">
      <c r="A3410" s="342">
        <v>3406</v>
      </c>
      <c r="B3410" s="144" t="s">
        <v>10235</v>
      </c>
      <c r="C3410" s="144" t="s">
        <v>10236</v>
      </c>
      <c r="D3410" s="144" t="s">
        <v>10237</v>
      </c>
      <c r="E3410" s="144" t="str">
        <f>VLOOKUP(A3410,'2'!$X:$AB,2,FALSE)</f>
        <v>Within a day</v>
      </c>
      <c r="F3410" s="144">
        <f>VLOOKUP($A3410,'2'!$X:$AB,3,FALSE)</f>
        <v>1</v>
      </c>
      <c r="G3410" s="144">
        <f>VLOOKUP($A3410,'2'!$X:$AB,4,FALSE)</f>
        <v>0.62</v>
      </c>
      <c r="H3410" s="343" t="str">
        <f>VLOOKUP($A3410,'2'!$X:$AB,5,FALSE)</f>
        <v>No</v>
      </c>
    </row>
    <row r="3411" spans="1:8" s="144" customFormat="1" ht="15">
      <c r="A3411" s="342">
        <v>3407</v>
      </c>
      <c r="B3411" s="144" t="s">
        <v>10238</v>
      </c>
      <c r="C3411" s="144" t="s">
        <v>10239</v>
      </c>
      <c r="D3411" s="144" t="s">
        <v>10237</v>
      </c>
      <c r="E3411" s="144" t="str">
        <f>VLOOKUP(A3411,'2'!$X:$AB,2,FALSE)</f>
        <v>Within an hour</v>
      </c>
      <c r="F3411" s="144">
        <f>VLOOKUP($A3411,'2'!$X:$AB,3,FALSE)</f>
        <v>1</v>
      </c>
      <c r="G3411" s="144">
        <f>VLOOKUP($A3411,'2'!$X:$AB,4,FALSE)</f>
        <v>0.99</v>
      </c>
      <c r="H3411" s="343" t="str">
        <f>VLOOKUP($A3411,'2'!$X:$AB,5,FALSE)</f>
        <v>No</v>
      </c>
    </row>
    <row r="3412" spans="1:8" s="144" customFormat="1" ht="15">
      <c r="A3412" s="342">
        <v>3408</v>
      </c>
      <c r="B3412" s="144" t="s">
        <v>10240</v>
      </c>
      <c r="C3412" s="144" t="s">
        <v>10241</v>
      </c>
      <c r="D3412" s="144" t="s">
        <v>10237</v>
      </c>
      <c r="E3412" s="144" t="str">
        <f>VLOOKUP(A3412,'2'!$X:$AB,2,FALSE)</f>
        <v>Within a day</v>
      </c>
      <c r="F3412" s="144">
        <f>VLOOKUP($A3412,'2'!$X:$AB,3,FALSE)</f>
        <v>0.8</v>
      </c>
      <c r="G3412" s="144">
        <f>VLOOKUP($A3412,'2'!$X:$AB,4,FALSE)</f>
        <v>0.88</v>
      </c>
      <c r="H3412" s="343" t="str">
        <f>VLOOKUP($A3412,'2'!$X:$AB,5,FALSE)</f>
        <v>Yes</v>
      </c>
    </row>
    <row r="3413" spans="1:8" s="144" customFormat="1" ht="15">
      <c r="A3413" s="342">
        <v>3409</v>
      </c>
      <c r="B3413" s="144" t="s">
        <v>10242</v>
      </c>
      <c r="C3413" s="144" t="s">
        <v>10243</v>
      </c>
      <c r="D3413" s="144" t="s">
        <v>10244</v>
      </c>
      <c r="E3413" s="144" t="str">
        <f>VLOOKUP(A3413,'2'!$X:$AB,2,FALSE)</f>
        <v>Within a few hours</v>
      </c>
      <c r="F3413" s="144">
        <f>VLOOKUP($A3413,'2'!$X:$AB,3,FALSE)</f>
        <v>0.8</v>
      </c>
      <c r="G3413" s="144">
        <f>VLOOKUP($A3413,'2'!$X:$AB,4,FALSE)</f>
        <v>0.98</v>
      </c>
      <c r="H3413" s="343" t="str">
        <f>VLOOKUP($A3413,'2'!$X:$AB,5,FALSE)</f>
        <v>No</v>
      </c>
    </row>
    <row r="3414" spans="1:8" s="144" customFormat="1" ht="15">
      <c r="A3414" s="342">
        <v>3410</v>
      </c>
      <c r="B3414" s="144" t="s">
        <v>10245</v>
      </c>
      <c r="C3414" s="144" t="s">
        <v>10246</v>
      </c>
      <c r="D3414" s="144" t="s">
        <v>10244</v>
      </c>
      <c r="E3414" s="144" t="str">
        <f>VLOOKUP(A3414,'2'!$X:$AB,2,FALSE)</f>
        <v>Within a few hours</v>
      </c>
      <c r="F3414" s="144">
        <f>VLOOKUP($A3414,'2'!$X:$AB,3,FALSE)</f>
        <v>1</v>
      </c>
      <c r="G3414" s="144">
        <f>VLOOKUP($A3414,'2'!$X:$AB,4,FALSE)</f>
        <v>0.72</v>
      </c>
      <c r="H3414" s="343" t="str">
        <f>VLOOKUP($A3414,'2'!$X:$AB,5,FALSE)</f>
        <v>No</v>
      </c>
    </row>
    <row r="3415" spans="1:8" s="144" customFormat="1" ht="15">
      <c r="A3415" s="342">
        <v>3411</v>
      </c>
      <c r="B3415" s="144" t="s">
        <v>10247</v>
      </c>
      <c r="C3415" s="144" t="s">
        <v>10248</v>
      </c>
      <c r="D3415" s="144" t="s">
        <v>10249</v>
      </c>
      <c r="E3415" s="144" t="str">
        <f>VLOOKUP(A3415,'2'!$X:$AB,2,FALSE)</f>
        <v>Within a few hours</v>
      </c>
      <c r="F3415" s="144">
        <f>VLOOKUP($A3415,'2'!$X:$AB,3,FALSE)</f>
        <v>0.72</v>
      </c>
      <c r="G3415" s="144">
        <f>VLOOKUP($A3415,'2'!$X:$AB,4,FALSE)</f>
        <v>1</v>
      </c>
      <c r="H3415" s="343" t="str">
        <f>VLOOKUP($A3415,'2'!$X:$AB,5,FALSE)</f>
        <v>No</v>
      </c>
    </row>
    <row r="3416" spans="1:8" s="144" customFormat="1" ht="15">
      <c r="A3416" s="342">
        <v>3412</v>
      </c>
      <c r="B3416" s="144" t="s">
        <v>10250</v>
      </c>
      <c r="C3416" s="144" t="s">
        <v>10251</v>
      </c>
      <c r="D3416" s="144" t="s">
        <v>10252</v>
      </c>
      <c r="E3416" s="144">
        <f>VLOOKUP(A3416,'2'!$X:$AB,2,FALSE)</f>
        <v>0</v>
      </c>
      <c r="F3416" s="144">
        <f>VLOOKUP($A3416,'2'!$X:$AB,3,FALSE)</f>
        <v>0</v>
      </c>
      <c r="G3416" s="144">
        <f>VLOOKUP($A3416,'2'!$X:$AB,4,FALSE)</f>
        <v>0</v>
      </c>
      <c r="H3416" s="343">
        <f>VLOOKUP($A3416,'2'!$X:$AB,5,FALSE)</f>
        <v>0</v>
      </c>
    </row>
    <row r="3417" spans="1:8" s="144" customFormat="1" ht="15">
      <c r="A3417" s="342">
        <v>3413</v>
      </c>
      <c r="B3417" s="144" t="s">
        <v>10253</v>
      </c>
      <c r="C3417" s="144" t="s">
        <v>10254</v>
      </c>
      <c r="D3417" s="144" t="s">
        <v>10252</v>
      </c>
      <c r="E3417" s="144" t="str">
        <f>VLOOKUP(A3417,'2'!$X:$AB,2,FALSE)</f>
        <v>A few days or more</v>
      </c>
      <c r="F3417" s="144">
        <f>VLOOKUP($A3417,'2'!$X:$AB,3,FALSE)</f>
        <v>0</v>
      </c>
      <c r="G3417" s="144">
        <f>VLOOKUP($A3417,'2'!$X:$AB,4,FALSE)</f>
        <v>0</v>
      </c>
      <c r="H3417" s="343" t="str">
        <f>VLOOKUP($A3417,'2'!$X:$AB,5,FALSE)</f>
        <v>No</v>
      </c>
    </row>
    <row r="3418" spans="1:8" s="144" customFormat="1" ht="15">
      <c r="A3418" s="342">
        <v>3414</v>
      </c>
      <c r="B3418" s="144" t="s">
        <v>10255</v>
      </c>
      <c r="C3418" s="144" t="s">
        <v>10256</v>
      </c>
      <c r="D3418" s="144" t="s">
        <v>10257</v>
      </c>
      <c r="E3418" s="144">
        <f>VLOOKUP(A3418,'2'!$X:$AB,2,FALSE)</f>
        <v>0</v>
      </c>
      <c r="F3418" s="144">
        <f>VLOOKUP($A3418,'2'!$X:$AB,3,FALSE)</f>
        <v>0</v>
      </c>
      <c r="G3418" s="144">
        <f>VLOOKUP($A3418,'2'!$X:$AB,4,FALSE)</f>
        <v>0</v>
      </c>
      <c r="H3418" s="343">
        <f>VLOOKUP($A3418,'2'!$X:$AB,5,FALSE)</f>
        <v>0</v>
      </c>
    </row>
    <row r="3419" spans="1:8" s="144" customFormat="1" ht="15">
      <c r="A3419" s="342">
        <v>3415</v>
      </c>
      <c r="B3419" s="144" t="s">
        <v>10258</v>
      </c>
      <c r="C3419" s="144" t="s">
        <v>10259</v>
      </c>
      <c r="D3419" s="144" t="s">
        <v>10260</v>
      </c>
      <c r="E3419" s="144" t="str">
        <f>VLOOKUP(A3419,'2'!$X:$AB,2,FALSE)</f>
        <v>Within an hour</v>
      </c>
      <c r="F3419" s="144">
        <f>VLOOKUP($A3419,'2'!$X:$AB,3,FALSE)</f>
        <v>1</v>
      </c>
      <c r="G3419" s="144">
        <f>VLOOKUP($A3419,'2'!$X:$AB,4,FALSE)</f>
        <v>0.98</v>
      </c>
      <c r="H3419" s="343" t="str">
        <f>VLOOKUP($A3419,'2'!$X:$AB,5,FALSE)</f>
        <v>Yes</v>
      </c>
    </row>
    <row r="3420" spans="1:8" s="144" customFormat="1" ht="15">
      <c r="A3420" s="342">
        <v>3416</v>
      </c>
      <c r="B3420" s="144" t="s">
        <v>10261</v>
      </c>
      <c r="C3420" s="144" t="s">
        <v>10262</v>
      </c>
      <c r="D3420" s="144" t="s">
        <v>10260</v>
      </c>
      <c r="E3420" s="144" t="str">
        <f>VLOOKUP(A3420,'2'!$X:$AB,2,FALSE)</f>
        <v>Within an hour</v>
      </c>
      <c r="F3420" s="144">
        <f>VLOOKUP($A3420,'2'!$X:$AB,3,FALSE)</f>
        <v>0.93</v>
      </c>
      <c r="G3420" s="144">
        <f>VLOOKUP($A3420,'2'!$X:$AB,4,FALSE)</f>
        <v>0.98</v>
      </c>
      <c r="H3420" s="343" t="str">
        <f>VLOOKUP($A3420,'2'!$X:$AB,5,FALSE)</f>
        <v>No</v>
      </c>
    </row>
    <row r="3421" spans="1:8" s="144" customFormat="1" ht="15">
      <c r="A3421" s="342">
        <v>3417</v>
      </c>
      <c r="B3421" s="144" t="s">
        <v>10263</v>
      </c>
      <c r="C3421" s="144" t="s">
        <v>10264</v>
      </c>
      <c r="D3421" s="144" t="s">
        <v>10265</v>
      </c>
      <c r="E3421" s="144">
        <f>VLOOKUP(A3421,'2'!$X:$AB,2,FALSE)</f>
        <v>0</v>
      </c>
      <c r="F3421" s="144">
        <f>VLOOKUP($A3421,'2'!$X:$AB,3,FALSE)</f>
        <v>0</v>
      </c>
      <c r="G3421" s="144">
        <f>VLOOKUP($A3421,'2'!$X:$AB,4,FALSE)</f>
        <v>0</v>
      </c>
      <c r="H3421" s="343">
        <f>VLOOKUP($A3421,'2'!$X:$AB,5,FALSE)</f>
        <v>0</v>
      </c>
    </row>
    <row r="3422" spans="1:8" s="144" customFormat="1" ht="15">
      <c r="A3422" s="342">
        <v>3418</v>
      </c>
      <c r="B3422" s="144" t="s">
        <v>10266</v>
      </c>
      <c r="C3422" s="144" t="s">
        <v>10267</v>
      </c>
      <c r="D3422" s="144" t="s">
        <v>10268</v>
      </c>
      <c r="E3422" s="144" t="str">
        <f>VLOOKUP(A3422,'2'!$X:$AB,2,FALSE)</f>
        <v>Within an hour</v>
      </c>
      <c r="F3422" s="144">
        <f>VLOOKUP($A3422,'2'!$X:$AB,3,FALSE)</f>
        <v>1</v>
      </c>
      <c r="G3422" s="144">
        <f>VLOOKUP($A3422,'2'!$X:$AB,4,FALSE)</f>
        <v>0.98</v>
      </c>
      <c r="H3422" s="343" t="str">
        <f>VLOOKUP($A3422,'2'!$X:$AB,5,FALSE)</f>
        <v>Yes</v>
      </c>
    </row>
    <row r="3423" spans="1:8" s="144" customFormat="1" ht="15">
      <c r="A3423" s="342">
        <v>3419</v>
      </c>
      <c r="B3423" s="144" t="s">
        <v>10269</v>
      </c>
      <c r="C3423" s="144" t="s">
        <v>10270</v>
      </c>
      <c r="D3423" s="144" t="s">
        <v>10271</v>
      </c>
      <c r="E3423" s="144" t="str">
        <f>VLOOKUP(A3423,'2'!$X:$AB,2,FALSE)</f>
        <v>Within an hour</v>
      </c>
      <c r="F3423" s="144">
        <f>VLOOKUP($A3423,'2'!$X:$AB,3,FALSE)</f>
        <v>0.8</v>
      </c>
      <c r="G3423" s="144">
        <f>VLOOKUP($A3423,'2'!$X:$AB,4,FALSE)</f>
        <v>1</v>
      </c>
      <c r="H3423" s="343" t="str">
        <f>VLOOKUP($A3423,'2'!$X:$AB,5,FALSE)</f>
        <v>No</v>
      </c>
    </row>
    <row r="3424" spans="1:8" s="144" customFormat="1" ht="15">
      <c r="A3424" s="342">
        <v>3420</v>
      </c>
      <c r="B3424" s="144" t="s">
        <v>10272</v>
      </c>
      <c r="C3424" s="144" t="s">
        <v>10273</v>
      </c>
      <c r="D3424" s="144" t="s">
        <v>10274</v>
      </c>
      <c r="E3424" s="144" t="str">
        <f>VLOOKUP(A3424,'2'!$X:$AB,2,FALSE)</f>
        <v>Within a few hours</v>
      </c>
      <c r="F3424" s="144">
        <f>VLOOKUP($A3424,'2'!$X:$AB,3,FALSE)</f>
        <v>1</v>
      </c>
      <c r="G3424" s="144">
        <f>VLOOKUP($A3424,'2'!$X:$AB,4,FALSE)</f>
        <v>0.95</v>
      </c>
      <c r="H3424" s="343" t="str">
        <f>VLOOKUP($A3424,'2'!$X:$AB,5,FALSE)</f>
        <v>Yes</v>
      </c>
    </row>
    <row r="3425" spans="1:8" s="144" customFormat="1" ht="15">
      <c r="A3425" s="342">
        <v>3421</v>
      </c>
      <c r="B3425" s="144" t="s">
        <v>10275</v>
      </c>
      <c r="C3425" s="144" t="s">
        <v>10276</v>
      </c>
      <c r="D3425" s="144" t="s">
        <v>10277</v>
      </c>
      <c r="E3425" s="144">
        <f>VLOOKUP(A3425,'2'!$X:$AB,2,FALSE)</f>
        <v>0</v>
      </c>
      <c r="F3425" s="144">
        <f>VLOOKUP($A3425,'2'!$X:$AB,3,FALSE)</f>
        <v>0</v>
      </c>
      <c r="G3425" s="144">
        <f>VLOOKUP($A3425,'2'!$X:$AB,4,FALSE)</f>
        <v>0</v>
      </c>
      <c r="H3425" s="343">
        <f>VLOOKUP($A3425,'2'!$X:$AB,5,FALSE)</f>
        <v>0</v>
      </c>
    </row>
    <row r="3426" spans="1:8" s="144" customFormat="1" ht="15">
      <c r="A3426" s="342">
        <v>3422</v>
      </c>
      <c r="B3426" s="144" t="s">
        <v>10278</v>
      </c>
      <c r="C3426" s="144" t="s">
        <v>10279</v>
      </c>
      <c r="D3426" s="144" t="s">
        <v>10280</v>
      </c>
      <c r="E3426" s="144">
        <f>VLOOKUP(A3426,'2'!$X:$AB,2,FALSE)</f>
        <v>0</v>
      </c>
      <c r="F3426" s="144">
        <f>VLOOKUP($A3426,'2'!$X:$AB,3,FALSE)</f>
        <v>0</v>
      </c>
      <c r="G3426" s="144">
        <f>VLOOKUP($A3426,'2'!$X:$AB,4,FALSE)</f>
        <v>0</v>
      </c>
      <c r="H3426" s="343">
        <f>VLOOKUP($A3426,'2'!$X:$AB,5,FALSE)</f>
        <v>0</v>
      </c>
    </row>
    <row r="3427" spans="1:8" s="144" customFormat="1" ht="15">
      <c r="A3427" s="342">
        <v>3423</v>
      </c>
      <c r="B3427" s="144" t="s">
        <v>10281</v>
      </c>
      <c r="C3427" s="144" t="s">
        <v>10282</v>
      </c>
      <c r="D3427" s="144" t="s">
        <v>10283</v>
      </c>
      <c r="E3427" s="144">
        <f>VLOOKUP(A3427,'2'!$X:$AB,2,FALSE)</f>
        <v>0</v>
      </c>
      <c r="F3427" s="144">
        <f>VLOOKUP($A3427,'2'!$X:$AB,3,FALSE)</f>
        <v>0</v>
      </c>
      <c r="G3427" s="144">
        <f>VLOOKUP($A3427,'2'!$X:$AB,4,FALSE)</f>
        <v>0</v>
      </c>
      <c r="H3427" s="343">
        <f>VLOOKUP($A3427,'2'!$X:$AB,5,FALSE)</f>
        <v>0</v>
      </c>
    </row>
    <row r="3428" spans="1:8" s="144" customFormat="1" ht="15">
      <c r="A3428" s="342">
        <v>3424</v>
      </c>
      <c r="B3428" s="144" t="s">
        <v>10284</v>
      </c>
      <c r="C3428" s="144" t="s">
        <v>10285</v>
      </c>
      <c r="D3428" s="144" t="s">
        <v>10286</v>
      </c>
      <c r="E3428" s="144">
        <f>VLOOKUP(A3428,'2'!$X:$AB,2,FALSE)</f>
        <v>0</v>
      </c>
      <c r="F3428" s="144">
        <f>VLOOKUP($A3428,'2'!$X:$AB,3,FALSE)</f>
        <v>0</v>
      </c>
      <c r="G3428" s="144">
        <f>VLOOKUP($A3428,'2'!$X:$AB,4,FALSE)</f>
        <v>0</v>
      </c>
      <c r="H3428" s="343">
        <f>VLOOKUP($A3428,'2'!$X:$AB,5,FALSE)</f>
        <v>0</v>
      </c>
    </row>
    <row r="3429" spans="1:8" s="144" customFormat="1" ht="15">
      <c r="A3429" s="342">
        <v>3425</v>
      </c>
      <c r="B3429" s="144" t="s">
        <v>10287</v>
      </c>
      <c r="C3429" s="144" t="s">
        <v>10288</v>
      </c>
      <c r="D3429" s="144" t="s">
        <v>10289</v>
      </c>
      <c r="E3429" s="144" t="str">
        <f>VLOOKUP(A3429,'2'!$X:$AB,2,FALSE)</f>
        <v>Within an hour</v>
      </c>
      <c r="F3429" s="144">
        <f>VLOOKUP($A3429,'2'!$X:$AB,3,FALSE)</f>
        <v>1</v>
      </c>
      <c r="G3429" s="144">
        <f>VLOOKUP($A3429,'2'!$X:$AB,4,FALSE)</f>
        <v>0.99</v>
      </c>
      <c r="H3429" s="343" t="str">
        <f>VLOOKUP($A3429,'2'!$X:$AB,5,FALSE)</f>
        <v>No</v>
      </c>
    </row>
    <row r="3430" spans="1:8" s="144" customFormat="1" ht="15">
      <c r="A3430" s="342">
        <v>3426</v>
      </c>
      <c r="B3430" s="144" t="s">
        <v>10290</v>
      </c>
      <c r="C3430" s="144" t="s">
        <v>10291</v>
      </c>
      <c r="D3430" s="144" t="s">
        <v>10292</v>
      </c>
      <c r="E3430" s="144" t="str">
        <f>VLOOKUP(A3430,'2'!$X:$AB,2,FALSE)</f>
        <v>Within an hour</v>
      </c>
      <c r="F3430" s="144">
        <f>VLOOKUP($A3430,'2'!$X:$AB,3,FALSE)</f>
        <v>0.94</v>
      </c>
      <c r="G3430" s="144">
        <f>VLOOKUP($A3430,'2'!$X:$AB,4,FALSE)</f>
        <v>1</v>
      </c>
      <c r="H3430" s="343" t="str">
        <f>VLOOKUP($A3430,'2'!$X:$AB,5,FALSE)</f>
        <v>No</v>
      </c>
    </row>
    <row r="3431" spans="1:8" s="144" customFormat="1" ht="15">
      <c r="A3431" s="342">
        <v>3427</v>
      </c>
      <c r="B3431" s="144" t="s">
        <v>10293</v>
      </c>
      <c r="C3431" s="144" t="s">
        <v>10294</v>
      </c>
      <c r="D3431" s="144" t="s">
        <v>10295</v>
      </c>
      <c r="E3431" s="144" t="str">
        <f>VLOOKUP(A3431,'2'!$X:$AB,2,FALSE)</f>
        <v>Within an hour</v>
      </c>
      <c r="F3431" s="144">
        <f>VLOOKUP($A3431,'2'!$X:$AB,3,FALSE)</f>
        <v>1</v>
      </c>
      <c r="G3431" s="144">
        <f>VLOOKUP($A3431,'2'!$X:$AB,4,FALSE)</f>
        <v>0.63</v>
      </c>
      <c r="H3431" s="343" t="str">
        <f>VLOOKUP($A3431,'2'!$X:$AB,5,FALSE)</f>
        <v>No</v>
      </c>
    </row>
    <row r="3432" spans="1:8" s="144" customFormat="1" ht="15">
      <c r="A3432" s="342">
        <v>3428</v>
      </c>
      <c r="B3432" s="144" t="s">
        <v>10296</v>
      </c>
      <c r="C3432" s="144" t="s">
        <v>10297</v>
      </c>
      <c r="D3432" s="144" t="s">
        <v>10295</v>
      </c>
      <c r="E3432" s="144" t="str">
        <f>VLOOKUP(A3432,'2'!$X:$AB,2,FALSE)</f>
        <v>Within a few hours</v>
      </c>
      <c r="F3432" s="144">
        <f>VLOOKUP($A3432,'2'!$X:$AB,3,FALSE)</f>
        <v>1</v>
      </c>
      <c r="G3432" s="144">
        <f>VLOOKUP($A3432,'2'!$X:$AB,4,FALSE)</f>
        <v>1</v>
      </c>
      <c r="H3432" s="343" t="str">
        <f>VLOOKUP($A3432,'2'!$X:$AB,5,FALSE)</f>
        <v>Yes</v>
      </c>
    </row>
    <row r="3433" spans="1:8" s="144" customFormat="1" ht="15">
      <c r="A3433" s="342">
        <v>3429</v>
      </c>
      <c r="B3433" s="144" t="s">
        <v>10298</v>
      </c>
      <c r="C3433" s="144" t="s">
        <v>10299</v>
      </c>
      <c r="D3433" s="144" t="s">
        <v>10300</v>
      </c>
      <c r="E3433" s="144">
        <f>VLOOKUP(A3433,'2'!$X:$AB,2,FALSE)</f>
        <v>0</v>
      </c>
      <c r="F3433" s="144">
        <f>VLOOKUP($A3433,'2'!$X:$AB,3,FALSE)</f>
        <v>0</v>
      </c>
      <c r="G3433" s="144">
        <f>VLOOKUP($A3433,'2'!$X:$AB,4,FALSE)</f>
        <v>0</v>
      </c>
      <c r="H3433" s="343">
        <f>VLOOKUP($A3433,'2'!$X:$AB,5,FALSE)</f>
        <v>0</v>
      </c>
    </row>
    <row r="3434" spans="1:8" s="144" customFormat="1" ht="15">
      <c r="A3434" s="342">
        <v>3430</v>
      </c>
      <c r="B3434" s="144" t="s">
        <v>10301</v>
      </c>
      <c r="C3434" s="144" t="s">
        <v>10302</v>
      </c>
      <c r="D3434" s="144" t="s">
        <v>10300</v>
      </c>
      <c r="E3434" s="144" t="str">
        <f>VLOOKUP(A3434,'2'!$X:$AB,2,FALSE)</f>
        <v>Within an hour</v>
      </c>
      <c r="F3434" s="144">
        <f>VLOOKUP($A3434,'2'!$X:$AB,3,FALSE)</f>
        <v>1</v>
      </c>
      <c r="G3434" s="144">
        <f>VLOOKUP($A3434,'2'!$X:$AB,4,FALSE)</f>
        <v>0.99</v>
      </c>
      <c r="H3434" s="343" t="str">
        <f>VLOOKUP($A3434,'2'!$X:$AB,5,FALSE)</f>
        <v>Yes</v>
      </c>
    </row>
    <row r="3435" spans="1:8" s="144" customFormat="1" ht="15">
      <c r="A3435" s="342">
        <v>3431</v>
      </c>
      <c r="B3435" s="144" t="s">
        <v>10303</v>
      </c>
      <c r="C3435" s="144" t="s">
        <v>10304</v>
      </c>
      <c r="D3435" s="144" t="s">
        <v>10300</v>
      </c>
      <c r="E3435" s="144">
        <f>VLOOKUP(A3435,'2'!$X:$AB,2,FALSE)</f>
        <v>0</v>
      </c>
      <c r="F3435" s="144">
        <f>VLOOKUP($A3435,'2'!$X:$AB,3,FALSE)</f>
        <v>0</v>
      </c>
      <c r="G3435" s="144">
        <f>VLOOKUP($A3435,'2'!$X:$AB,4,FALSE)</f>
        <v>0</v>
      </c>
      <c r="H3435" s="343">
        <f>VLOOKUP($A3435,'2'!$X:$AB,5,FALSE)</f>
        <v>0</v>
      </c>
    </row>
    <row r="3436" spans="1:8" s="144" customFormat="1" ht="15">
      <c r="A3436" s="342">
        <v>3432</v>
      </c>
      <c r="B3436" s="144" t="s">
        <v>10305</v>
      </c>
      <c r="C3436" s="144" t="s">
        <v>10306</v>
      </c>
      <c r="D3436" s="144" t="s">
        <v>10307</v>
      </c>
      <c r="E3436" s="144" t="str">
        <f>VLOOKUP(A3436,'2'!$X:$AB,2,FALSE)</f>
        <v>Within a few hours</v>
      </c>
      <c r="F3436" s="144">
        <f>VLOOKUP($A3436,'2'!$X:$AB,3,FALSE)</f>
        <v>1</v>
      </c>
      <c r="G3436" s="144">
        <f>VLOOKUP($A3436,'2'!$X:$AB,4,FALSE)</f>
        <v>1</v>
      </c>
      <c r="H3436" s="343" t="str">
        <f>VLOOKUP($A3436,'2'!$X:$AB,5,FALSE)</f>
        <v>Yes</v>
      </c>
    </row>
    <row r="3437" spans="1:8" s="144" customFormat="1" ht="15">
      <c r="A3437" s="342">
        <v>3433</v>
      </c>
      <c r="B3437" s="144" t="s">
        <v>10308</v>
      </c>
      <c r="C3437" s="144" t="s">
        <v>10309</v>
      </c>
      <c r="D3437" s="144" t="s">
        <v>10307</v>
      </c>
      <c r="E3437" s="144" t="str">
        <f>VLOOKUP(A3437,'2'!$X:$AB,2,FALSE)</f>
        <v>Within an hour</v>
      </c>
      <c r="F3437" s="144">
        <f>VLOOKUP($A3437,'2'!$X:$AB,3,FALSE)</f>
        <v>1</v>
      </c>
      <c r="G3437" s="144">
        <f>VLOOKUP($A3437,'2'!$X:$AB,4,FALSE)</f>
        <v>0.98</v>
      </c>
      <c r="H3437" s="343" t="str">
        <f>VLOOKUP($A3437,'2'!$X:$AB,5,FALSE)</f>
        <v>No</v>
      </c>
    </row>
    <row r="3438" spans="1:8" s="144" customFormat="1" ht="15">
      <c r="A3438" s="342">
        <v>3434</v>
      </c>
      <c r="B3438" s="144" t="s">
        <v>10310</v>
      </c>
      <c r="C3438" s="144" t="s">
        <v>10311</v>
      </c>
      <c r="D3438" s="144" t="s">
        <v>10307</v>
      </c>
      <c r="E3438" s="144">
        <f>VLOOKUP(A3438,'2'!$X:$AB,2,FALSE)</f>
        <v>0</v>
      </c>
      <c r="F3438" s="144">
        <f>VLOOKUP($A3438,'2'!$X:$AB,3,FALSE)</f>
        <v>0</v>
      </c>
      <c r="G3438" s="144">
        <f>VLOOKUP($A3438,'2'!$X:$AB,4,FALSE)</f>
        <v>0</v>
      </c>
      <c r="H3438" s="343">
        <f>VLOOKUP($A3438,'2'!$X:$AB,5,FALSE)</f>
        <v>0</v>
      </c>
    </row>
    <row r="3439" spans="1:8" s="144" customFormat="1" ht="15">
      <c r="A3439" s="342">
        <v>3435</v>
      </c>
      <c r="B3439" s="144" t="s">
        <v>10312</v>
      </c>
      <c r="C3439" s="144" t="s">
        <v>10313</v>
      </c>
      <c r="D3439" s="144" t="s">
        <v>10314</v>
      </c>
      <c r="E3439" s="144">
        <f>VLOOKUP(A3439,'2'!$X:$AB,2,FALSE)</f>
        <v>0</v>
      </c>
      <c r="F3439" s="144">
        <f>VLOOKUP($A3439,'2'!$X:$AB,3,FALSE)</f>
        <v>0</v>
      </c>
      <c r="G3439" s="144">
        <f>VLOOKUP($A3439,'2'!$X:$AB,4,FALSE)</f>
        <v>0</v>
      </c>
      <c r="H3439" s="343">
        <f>VLOOKUP($A3439,'2'!$X:$AB,5,FALSE)</f>
        <v>0</v>
      </c>
    </row>
    <row r="3440" spans="1:8" s="144" customFormat="1" ht="15">
      <c r="A3440" s="342">
        <v>3436</v>
      </c>
      <c r="B3440" s="144" t="s">
        <v>10315</v>
      </c>
      <c r="C3440" s="144" t="s">
        <v>10316</v>
      </c>
      <c r="D3440" s="144" t="s">
        <v>10317</v>
      </c>
      <c r="E3440" s="144" t="str">
        <f>VLOOKUP(A3440,'2'!$X:$AB,2,FALSE)</f>
        <v>Within a day</v>
      </c>
      <c r="F3440" s="144">
        <f>VLOOKUP($A3440,'2'!$X:$AB,3,FALSE)</f>
        <v>1</v>
      </c>
      <c r="G3440" s="144">
        <f>VLOOKUP($A3440,'2'!$X:$AB,4,FALSE)</f>
        <v>0.87</v>
      </c>
      <c r="H3440" s="343" t="str">
        <f>VLOOKUP($A3440,'2'!$X:$AB,5,FALSE)</f>
        <v>Yes</v>
      </c>
    </row>
    <row r="3441" spans="1:8" s="144" customFormat="1" ht="15">
      <c r="A3441" s="342">
        <v>3437</v>
      </c>
      <c r="B3441" s="144" t="s">
        <v>10318</v>
      </c>
      <c r="C3441" s="144" t="s">
        <v>10319</v>
      </c>
      <c r="D3441" s="144" t="s">
        <v>10320</v>
      </c>
      <c r="E3441" s="144">
        <f>VLOOKUP(A3441,'2'!$X:$AB,2,FALSE)</f>
        <v>0</v>
      </c>
      <c r="F3441" s="144">
        <f>VLOOKUP($A3441,'2'!$X:$AB,3,FALSE)</f>
        <v>0</v>
      </c>
      <c r="G3441" s="144">
        <f>VLOOKUP($A3441,'2'!$X:$AB,4,FALSE)</f>
        <v>0</v>
      </c>
      <c r="H3441" s="343">
        <f>VLOOKUP($A3441,'2'!$X:$AB,5,FALSE)</f>
        <v>0</v>
      </c>
    </row>
    <row r="3442" spans="1:8" s="144" customFormat="1" ht="15">
      <c r="A3442" s="342">
        <v>3438</v>
      </c>
      <c r="B3442" s="144" t="s">
        <v>10321</v>
      </c>
      <c r="C3442" s="144" t="s">
        <v>10322</v>
      </c>
      <c r="D3442" s="144" t="s">
        <v>10323</v>
      </c>
      <c r="E3442" s="144">
        <f>VLOOKUP(A3442,'2'!$X:$AB,2,FALSE)</f>
        <v>0</v>
      </c>
      <c r="F3442" s="144">
        <f>VLOOKUP($A3442,'2'!$X:$AB,3,FALSE)</f>
        <v>0</v>
      </c>
      <c r="G3442" s="144">
        <f>VLOOKUP($A3442,'2'!$X:$AB,4,FALSE)</f>
        <v>0</v>
      </c>
      <c r="H3442" s="343">
        <f>VLOOKUP($A3442,'2'!$X:$AB,5,FALSE)</f>
        <v>0</v>
      </c>
    </row>
    <row r="3443" spans="1:8" s="144" customFormat="1" ht="15">
      <c r="A3443" s="342">
        <v>3439</v>
      </c>
      <c r="B3443" s="144" t="s">
        <v>10324</v>
      </c>
      <c r="C3443" s="144" t="s">
        <v>10325</v>
      </c>
      <c r="D3443" s="144" t="s">
        <v>10323</v>
      </c>
      <c r="E3443" s="144" t="str">
        <f>VLOOKUP(A3443,'2'!$X:$AB,2,FALSE)</f>
        <v>Within an hour</v>
      </c>
      <c r="F3443" s="144">
        <f>VLOOKUP($A3443,'2'!$X:$AB,3,FALSE)</f>
        <v>1</v>
      </c>
      <c r="G3443" s="144">
        <f>VLOOKUP($A3443,'2'!$X:$AB,4,FALSE)</f>
        <v>1</v>
      </c>
      <c r="H3443" s="343" t="str">
        <f>VLOOKUP($A3443,'2'!$X:$AB,5,FALSE)</f>
        <v>No</v>
      </c>
    </row>
    <row r="3444" spans="1:8" s="144" customFormat="1" ht="15">
      <c r="A3444" s="342">
        <v>3440</v>
      </c>
      <c r="B3444" s="144" t="s">
        <v>10326</v>
      </c>
      <c r="C3444" s="144" t="s">
        <v>10327</v>
      </c>
      <c r="D3444" s="144" t="s">
        <v>10328</v>
      </c>
      <c r="E3444" s="144" t="str">
        <f>VLOOKUP(A3444,'2'!$X:$AB,2,FALSE)</f>
        <v>Within an hour</v>
      </c>
      <c r="F3444" s="144">
        <f>VLOOKUP($A3444,'2'!$X:$AB,3,FALSE)</f>
        <v>1</v>
      </c>
      <c r="G3444" s="144">
        <f>VLOOKUP($A3444,'2'!$X:$AB,4,FALSE)</f>
        <v>0.99</v>
      </c>
      <c r="H3444" s="343" t="str">
        <f>VLOOKUP($A3444,'2'!$X:$AB,5,FALSE)</f>
        <v>No</v>
      </c>
    </row>
    <row r="3445" spans="1:8" s="144" customFormat="1" ht="15">
      <c r="A3445" s="342">
        <v>3441</v>
      </c>
      <c r="B3445" s="144" t="s">
        <v>10329</v>
      </c>
      <c r="C3445" s="144" t="s">
        <v>10330</v>
      </c>
      <c r="D3445" s="144" t="s">
        <v>10331</v>
      </c>
      <c r="E3445" s="144">
        <f>VLOOKUP(A3445,'2'!$X:$AB,2,FALSE)</f>
        <v>0</v>
      </c>
      <c r="F3445" s="144">
        <f>VLOOKUP($A3445,'2'!$X:$AB,3,FALSE)</f>
        <v>0</v>
      </c>
      <c r="G3445" s="144">
        <f>VLOOKUP($A3445,'2'!$X:$AB,4,FALSE)</f>
        <v>0</v>
      </c>
      <c r="H3445" s="343">
        <f>VLOOKUP($A3445,'2'!$X:$AB,5,FALSE)</f>
        <v>0</v>
      </c>
    </row>
    <row r="3446" spans="1:8" s="144" customFormat="1" ht="15">
      <c r="A3446" s="342">
        <v>3442</v>
      </c>
      <c r="B3446" s="144" t="s">
        <v>10332</v>
      </c>
      <c r="C3446" s="144" t="s">
        <v>10333</v>
      </c>
      <c r="D3446" s="144" t="s">
        <v>10331</v>
      </c>
      <c r="E3446" s="144" t="str">
        <f>VLOOKUP(A3446,'2'!$X:$AB,2,FALSE)</f>
        <v>Within a day</v>
      </c>
      <c r="F3446" s="144">
        <f>VLOOKUP($A3446,'2'!$X:$AB,3,FALSE)</f>
        <v>0.5</v>
      </c>
      <c r="G3446" s="144">
        <f>VLOOKUP($A3446,'2'!$X:$AB,4,FALSE)</f>
        <v>0.94</v>
      </c>
      <c r="H3446" s="343" t="str">
        <f>VLOOKUP($A3446,'2'!$X:$AB,5,FALSE)</f>
        <v>No</v>
      </c>
    </row>
    <row r="3447" spans="1:8" s="144" customFormat="1" ht="15">
      <c r="A3447" s="342">
        <v>3443</v>
      </c>
      <c r="B3447" s="144" t="s">
        <v>10334</v>
      </c>
      <c r="C3447" s="144" t="s">
        <v>10335</v>
      </c>
      <c r="D3447" s="144" t="s">
        <v>10336</v>
      </c>
      <c r="E3447" s="144" t="str">
        <f>VLOOKUP(A3447,'2'!$X:$AB,2,FALSE)</f>
        <v>Within an hour</v>
      </c>
      <c r="F3447" s="144">
        <f>VLOOKUP($A3447,'2'!$X:$AB,3,FALSE)</f>
        <v>1</v>
      </c>
      <c r="G3447" s="144">
        <f>VLOOKUP($A3447,'2'!$X:$AB,4,FALSE)</f>
        <v>1</v>
      </c>
      <c r="H3447" s="343" t="str">
        <f>VLOOKUP($A3447,'2'!$X:$AB,5,FALSE)</f>
        <v>No</v>
      </c>
    </row>
    <row r="3448" spans="1:8" s="144" customFormat="1" ht="15">
      <c r="A3448" s="342">
        <v>3444</v>
      </c>
      <c r="B3448" s="144" t="s">
        <v>10337</v>
      </c>
      <c r="C3448" s="144" t="s">
        <v>10338</v>
      </c>
      <c r="D3448" s="144" t="s">
        <v>10336</v>
      </c>
      <c r="E3448" s="144" t="str">
        <f>VLOOKUP(A3448,'2'!$X:$AB,2,FALSE)</f>
        <v>Within a few hours</v>
      </c>
      <c r="F3448" s="144">
        <f>VLOOKUP($A3448,'2'!$X:$AB,3,FALSE)</f>
        <v>1</v>
      </c>
      <c r="G3448" s="144">
        <f>VLOOKUP($A3448,'2'!$X:$AB,4,FALSE)</f>
        <v>0.88</v>
      </c>
      <c r="H3448" s="343" t="str">
        <f>VLOOKUP($A3448,'2'!$X:$AB,5,FALSE)</f>
        <v>No</v>
      </c>
    </row>
    <row r="3449" spans="1:8" s="144" customFormat="1" ht="15">
      <c r="A3449" s="342">
        <v>3445</v>
      </c>
      <c r="B3449" s="144" t="s">
        <v>10339</v>
      </c>
      <c r="C3449" s="144" t="s">
        <v>10340</v>
      </c>
      <c r="D3449" s="144" t="s">
        <v>10341</v>
      </c>
      <c r="E3449" s="144" t="str">
        <f>VLOOKUP(A3449,'2'!$X:$AB,2,FALSE)</f>
        <v>Within an hour</v>
      </c>
      <c r="F3449" s="144">
        <f>VLOOKUP($A3449,'2'!$X:$AB,3,FALSE)</f>
        <v>1</v>
      </c>
      <c r="G3449" s="144">
        <f>VLOOKUP($A3449,'2'!$X:$AB,4,FALSE)</f>
        <v>0.96</v>
      </c>
      <c r="H3449" s="343" t="str">
        <f>VLOOKUP($A3449,'2'!$X:$AB,5,FALSE)</f>
        <v>No</v>
      </c>
    </row>
    <row r="3450" spans="1:8" s="144" customFormat="1" ht="15">
      <c r="A3450" s="342">
        <v>3446</v>
      </c>
      <c r="B3450" s="144" t="s">
        <v>10342</v>
      </c>
      <c r="C3450" s="144" t="s">
        <v>10343</v>
      </c>
      <c r="D3450" s="144" t="s">
        <v>10344</v>
      </c>
      <c r="E3450" s="144">
        <f>VLOOKUP(A3450,'2'!$X:$AB,2,FALSE)</f>
        <v>0</v>
      </c>
      <c r="F3450" s="144">
        <f>VLOOKUP($A3450,'2'!$X:$AB,3,FALSE)</f>
        <v>0</v>
      </c>
      <c r="G3450" s="144">
        <f>VLOOKUP($A3450,'2'!$X:$AB,4,FALSE)</f>
        <v>0</v>
      </c>
      <c r="H3450" s="343">
        <f>VLOOKUP($A3450,'2'!$X:$AB,5,FALSE)</f>
        <v>0</v>
      </c>
    </row>
    <row r="3451" spans="1:8" s="144" customFormat="1" ht="15">
      <c r="A3451" s="342">
        <v>3447</v>
      </c>
      <c r="B3451" s="144" t="s">
        <v>10345</v>
      </c>
      <c r="C3451" s="144" t="s">
        <v>10346</v>
      </c>
      <c r="D3451" s="144" t="s">
        <v>10347</v>
      </c>
      <c r="E3451" s="144" t="str">
        <f>VLOOKUP(A3451,'2'!$X:$AB,2,FALSE)</f>
        <v>A few days or more</v>
      </c>
      <c r="F3451" s="144">
        <f>VLOOKUP($A3451,'2'!$X:$AB,3,FALSE)</f>
        <v>0.17</v>
      </c>
      <c r="G3451" s="144">
        <f>VLOOKUP($A3451,'2'!$X:$AB,4,FALSE)</f>
        <v>0.95</v>
      </c>
      <c r="H3451" s="343" t="str">
        <f>VLOOKUP($A3451,'2'!$X:$AB,5,FALSE)</f>
        <v>No</v>
      </c>
    </row>
    <row r="3452" spans="1:8" s="144" customFormat="1" ht="15">
      <c r="A3452" s="342">
        <v>3448</v>
      </c>
      <c r="B3452" s="144" t="s">
        <v>10348</v>
      </c>
      <c r="C3452" s="144" t="s">
        <v>10349</v>
      </c>
      <c r="D3452" s="144" t="s">
        <v>10350</v>
      </c>
      <c r="E3452" s="144" t="str">
        <f>VLOOKUP(A3452,'2'!$X:$AB,2,FALSE)</f>
        <v>Within an hour</v>
      </c>
      <c r="F3452" s="144">
        <f>VLOOKUP($A3452,'2'!$X:$AB,3,FALSE)</f>
        <v>1</v>
      </c>
      <c r="G3452" s="144">
        <f>VLOOKUP($A3452,'2'!$X:$AB,4,FALSE)</f>
        <v>0.98</v>
      </c>
      <c r="H3452" s="343" t="str">
        <f>VLOOKUP($A3452,'2'!$X:$AB,5,FALSE)</f>
        <v>No</v>
      </c>
    </row>
    <row r="3453" spans="1:8" s="144" customFormat="1" ht="15">
      <c r="A3453" s="342">
        <v>3449</v>
      </c>
      <c r="B3453" s="144" t="s">
        <v>10351</v>
      </c>
      <c r="C3453" s="144" t="s">
        <v>10352</v>
      </c>
      <c r="D3453" s="144" t="s">
        <v>10353</v>
      </c>
      <c r="E3453" s="144">
        <f>VLOOKUP(A3453,'2'!$X:$AB,2,FALSE)</f>
        <v>0</v>
      </c>
      <c r="F3453" s="144">
        <f>VLOOKUP($A3453,'2'!$X:$AB,3,FALSE)</f>
        <v>0</v>
      </c>
      <c r="G3453" s="144">
        <f>VLOOKUP($A3453,'2'!$X:$AB,4,FALSE)</f>
        <v>0</v>
      </c>
      <c r="H3453" s="343">
        <f>VLOOKUP($A3453,'2'!$X:$AB,5,FALSE)</f>
        <v>0</v>
      </c>
    </row>
    <row r="3454" spans="1:8" s="144" customFormat="1" ht="15">
      <c r="A3454" s="342">
        <v>3450</v>
      </c>
      <c r="B3454" s="144" t="s">
        <v>10354</v>
      </c>
      <c r="C3454" s="144" t="s">
        <v>10355</v>
      </c>
      <c r="D3454" s="144" t="s">
        <v>10356</v>
      </c>
      <c r="E3454" s="144" t="str">
        <f>VLOOKUP(A3454,'2'!$X:$AB,2,FALSE)</f>
        <v>Within an hour</v>
      </c>
      <c r="F3454" s="144">
        <f>VLOOKUP($A3454,'2'!$X:$AB,3,FALSE)</f>
        <v>0.9</v>
      </c>
      <c r="G3454" s="144">
        <f>VLOOKUP($A3454,'2'!$X:$AB,4,FALSE)</f>
        <v>0.98</v>
      </c>
      <c r="H3454" s="343" t="str">
        <f>VLOOKUP($A3454,'2'!$X:$AB,5,FALSE)</f>
        <v>Yes</v>
      </c>
    </row>
    <row r="3455" spans="1:8" s="144" customFormat="1" ht="15">
      <c r="A3455" s="342">
        <v>3451</v>
      </c>
      <c r="B3455" s="144" t="s">
        <v>10357</v>
      </c>
      <c r="C3455" s="144" t="s">
        <v>10358</v>
      </c>
      <c r="D3455" s="144" t="s">
        <v>10359</v>
      </c>
      <c r="E3455" s="144" t="str">
        <f>VLOOKUP(A3455,'2'!$X:$AB,2,FALSE)</f>
        <v>Within a few hours</v>
      </c>
      <c r="F3455" s="144">
        <f>VLOOKUP($A3455,'2'!$X:$AB,3,FALSE)</f>
        <v>1</v>
      </c>
      <c r="G3455" s="144">
        <f>VLOOKUP($A3455,'2'!$X:$AB,4,FALSE)</f>
        <v>0.96</v>
      </c>
      <c r="H3455" s="343" t="str">
        <f>VLOOKUP($A3455,'2'!$X:$AB,5,FALSE)</f>
        <v>No</v>
      </c>
    </row>
    <row r="3456" spans="1:8" s="144" customFormat="1" ht="15">
      <c r="A3456" s="342">
        <v>3452</v>
      </c>
      <c r="B3456" s="144" t="s">
        <v>10360</v>
      </c>
      <c r="C3456" s="144" t="s">
        <v>10361</v>
      </c>
      <c r="D3456" s="144" t="s">
        <v>10362</v>
      </c>
      <c r="E3456" s="144" t="str">
        <f>VLOOKUP(A3456,'2'!$X:$AB,2,FALSE)</f>
        <v>Within a few hours</v>
      </c>
      <c r="F3456" s="144">
        <f>VLOOKUP($A3456,'2'!$X:$AB,3,FALSE)</f>
        <v>1</v>
      </c>
      <c r="G3456" s="144">
        <f>VLOOKUP($A3456,'2'!$X:$AB,4,FALSE)</f>
        <v>0.94</v>
      </c>
      <c r="H3456" s="343" t="str">
        <f>VLOOKUP($A3456,'2'!$X:$AB,5,FALSE)</f>
        <v>Yes</v>
      </c>
    </row>
    <row r="3457" spans="1:8" s="144" customFormat="1" ht="15">
      <c r="A3457" s="342">
        <v>3453</v>
      </c>
      <c r="B3457" s="144" t="s">
        <v>10363</v>
      </c>
      <c r="C3457" s="144" t="s">
        <v>10364</v>
      </c>
      <c r="D3457" s="144" t="s">
        <v>10365</v>
      </c>
      <c r="E3457" s="144" t="str">
        <f>VLOOKUP(A3457,'2'!$X:$AB,2,FALSE)</f>
        <v>Within an hour</v>
      </c>
      <c r="F3457" s="144">
        <f>VLOOKUP($A3457,'2'!$X:$AB,3,FALSE)</f>
        <v>1</v>
      </c>
      <c r="G3457" s="144">
        <f>VLOOKUP($A3457,'2'!$X:$AB,4,FALSE)</f>
        <v>1</v>
      </c>
      <c r="H3457" s="343" t="str">
        <f>VLOOKUP($A3457,'2'!$X:$AB,5,FALSE)</f>
        <v>Yes</v>
      </c>
    </row>
    <row r="3458" spans="1:8" s="144" customFormat="1" ht="15">
      <c r="A3458" s="342">
        <v>3454</v>
      </c>
      <c r="B3458" s="144" t="s">
        <v>10366</v>
      </c>
      <c r="C3458" s="144" t="s">
        <v>10367</v>
      </c>
      <c r="D3458" s="144" t="s">
        <v>10368</v>
      </c>
      <c r="E3458" s="144" t="str">
        <f>VLOOKUP(A3458,'2'!$X:$AB,2,FALSE)</f>
        <v>A few days or more</v>
      </c>
      <c r="F3458" s="144">
        <f>VLOOKUP($A3458,'2'!$X:$AB,3,FALSE)</f>
        <v>0</v>
      </c>
      <c r="G3458" s="144">
        <f>VLOOKUP($A3458,'2'!$X:$AB,4,FALSE)</f>
        <v>0.53</v>
      </c>
      <c r="H3458" s="343" t="str">
        <f>VLOOKUP($A3458,'2'!$X:$AB,5,FALSE)</f>
        <v>No</v>
      </c>
    </row>
    <row r="3459" spans="1:8" s="144" customFormat="1" ht="15">
      <c r="A3459" s="342">
        <v>3455</v>
      </c>
      <c r="B3459" s="144" t="s">
        <v>10369</v>
      </c>
      <c r="C3459" s="144" t="s">
        <v>10370</v>
      </c>
      <c r="D3459" s="144" t="s">
        <v>10371</v>
      </c>
      <c r="E3459" s="144" t="str">
        <f>VLOOKUP(A3459,'2'!$X:$AB,2,FALSE)</f>
        <v>Within a few hours</v>
      </c>
      <c r="F3459" s="144">
        <f>VLOOKUP($A3459,'2'!$X:$AB,3,FALSE)</f>
        <v>1</v>
      </c>
      <c r="G3459" s="144">
        <f>VLOOKUP($A3459,'2'!$X:$AB,4,FALSE)</f>
        <v>1</v>
      </c>
      <c r="H3459" s="343" t="str">
        <f>VLOOKUP($A3459,'2'!$X:$AB,5,FALSE)</f>
        <v>Yes</v>
      </c>
    </row>
    <row r="3460" spans="1:8" s="144" customFormat="1" ht="15">
      <c r="A3460" s="342">
        <v>3456</v>
      </c>
      <c r="B3460" s="144" t="s">
        <v>10372</v>
      </c>
      <c r="C3460" s="144" t="s">
        <v>10373</v>
      </c>
      <c r="D3460" s="144" t="s">
        <v>10371</v>
      </c>
      <c r="E3460" s="144" t="str">
        <f>VLOOKUP(A3460,'2'!$X:$AB,2,FALSE)</f>
        <v>Within an hour</v>
      </c>
      <c r="F3460" s="144">
        <f>VLOOKUP($A3460,'2'!$X:$AB,3,FALSE)</f>
        <v>0.92</v>
      </c>
      <c r="G3460" s="144">
        <f>VLOOKUP($A3460,'2'!$X:$AB,4,FALSE)</f>
        <v>1</v>
      </c>
      <c r="H3460" s="343" t="str">
        <f>VLOOKUP($A3460,'2'!$X:$AB,5,FALSE)</f>
        <v>No</v>
      </c>
    </row>
    <row r="3461" spans="1:8" s="144" customFormat="1" ht="15">
      <c r="A3461" s="342">
        <v>3457</v>
      </c>
      <c r="B3461" s="144" t="s">
        <v>10374</v>
      </c>
      <c r="C3461" s="144" t="s">
        <v>10375</v>
      </c>
      <c r="D3461" s="144" t="s">
        <v>10376</v>
      </c>
      <c r="E3461" s="144">
        <f>VLOOKUP(A3461,'2'!$X:$AB,2,FALSE)</f>
        <v>0</v>
      </c>
      <c r="F3461" s="144">
        <f>VLOOKUP($A3461,'2'!$X:$AB,3,FALSE)</f>
        <v>0</v>
      </c>
      <c r="G3461" s="144">
        <f>VLOOKUP($A3461,'2'!$X:$AB,4,FALSE)</f>
        <v>0</v>
      </c>
      <c r="H3461" s="343">
        <f>VLOOKUP($A3461,'2'!$X:$AB,5,FALSE)</f>
        <v>0</v>
      </c>
    </row>
    <row r="3462" spans="1:8" s="144" customFormat="1" ht="15">
      <c r="A3462" s="342">
        <v>3458</v>
      </c>
      <c r="B3462" s="144" t="s">
        <v>10377</v>
      </c>
      <c r="C3462" s="144" t="s">
        <v>10378</v>
      </c>
      <c r="D3462" s="144" t="s">
        <v>10379</v>
      </c>
      <c r="E3462" s="144" t="str">
        <f>VLOOKUP(A3462,'2'!$X:$AB,2,FALSE)</f>
        <v>A few days or more</v>
      </c>
      <c r="F3462" s="144">
        <f>VLOOKUP($A3462,'2'!$X:$AB,3,FALSE)</f>
        <v>0</v>
      </c>
      <c r="G3462" s="144">
        <f>VLOOKUP($A3462,'2'!$X:$AB,4,FALSE)</f>
        <v>1</v>
      </c>
      <c r="H3462" s="343" t="str">
        <f>VLOOKUP($A3462,'2'!$X:$AB,5,FALSE)</f>
        <v>No</v>
      </c>
    </row>
    <row r="3463" spans="1:8" s="144" customFormat="1" ht="15">
      <c r="A3463" s="342">
        <v>3459</v>
      </c>
      <c r="B3463" s="144" t="s">
        <v>10380</v>
      </c>
      <c r="C3463" s="144" t="s">
        <v>10381</v>
      </c>
      <c r="D3463" s="144" t="s">
        <v>10382</v>
      </c>
      <c r="E3463" s="144" t="str">
        <f>VLOOKUP(A3463,'2'!$X:$AB,2,FALSE)</f>
        <v>Within an hour</v>
      </c>
      <c r="F3463" s="144">
        <f>VLOOKUP($A3463,'2'!$X:$AB,3,FALSE)</f>
        <v>1</v>
      </c>
      <c r="G3463" s="144">
        <f>VLOOKUP($A3463,'2'!$X:$AB,4,FALSE)</f>
        <v>0.9</v>
      </c>
      <c r="H3463" s="343" t="str">
        <f>VLOOKUP($A3463,'2'!$X:$AB,5,FALSE)</f>
        <v>No</v>
      </c>
    </row>
    <row r="3464" spans="1:8" s="144" customFormat="1" ht="15">
      <c r="A3464" s="342">
        <v>3460</v>
      </c>
      <c r="B3464" s="144" t="s">
        <v>10383</v>
      </c>
      <c r="C3464" s="144" t="s">
        <v>10384</v>
      </c>
      <c r="D3464" s="144" t="s">
        <v>10385</v>
      </c>
      <c r="E3464" s="144" t="str">
        <f>VLOOKUP(A3464,'2'!$X:$AB,2,FALSE)</f>
        <v>A few days or more</v>
      </c>
      <c r="F3464" s="144">
        <f>VLOOKUP($A3464,'2'!$X:$AB,3,FALSE)</f>
        <v>0</v>
      </c>
      <c r="G3464" s="144">
        <f>VLOOKUP($A3464,'2'!$X:$AB,4,FALSE)</f>
        <v>0.97</v>
      </c>
      <c r="H3464" s="343" t="str">
        <f>VLOOKUP($A3464,'2'!$X:$AB,5,FALSE)</f>
        <v>No</v>
      </c>
    </row>
    <row r="3465" spans="1:8" s="144" customFormat="1" ht="15">
      <c r="A3465" s="342">
        <v>3461</v>
      </c>
      <c r="B3465" s="144" t="s">
        <v>10386</v>
      </c>
      <c r="C3465" s="144" t="s">
        <v>10387</v>
      </c>
      <c r="D3465" s="144" t="s">
        <v>10388</v>
      </c>
      <c r="E3465" s="144" t="str">
        <f>VLOOKUP(A3465,'2'!$X:$AB,2,FALSE)</f>
        <v>Within an hour</v>
      </c>
      <c r="F3465" s="144">
        <f>VLOOKUP($A3465,'2'!$X:$AB,3,FALSE)</f>
        <v>1</v>
      </c>
      <c r="G3465" s="144">
        <f>VLOOKUP($A3465,'2'!$X:$AB,4,FALSE)</f>
        <v>0.99</v>
      </c>
      <c r="H3465" s="343" t="str">
        <f>VLOOKUP($A3465,'2'!$X:$AB,5,FALSE)</f>
        <v>No</v>
      </c>
    </row>
    <row r="3466" spans="1:8" s="144" customFormat="1" ht="15">
      <c r="A3466" s="342">
        <v>3462</v>
      </c>
      <c r="B3466" s="144" t="s">
        <v>10389</v>
      </c>
      <c r="C3466" s="144" t="s">
        <v>10390</v>
      </c>
      <c r="D3466" s="144" t="s">
        <v>10391</v>
      </c>
      <c r="E3466" s="144" t="str">
        <f>VLOOKUP(A3466,'2'!$X:$AB,2,FALSE)</f>
        <v>A few days or more</v>
      </c>
      <c r="F3466" s="144">
        <f>VLOOKUP($A3466,'2'!$X:$AB,3,FALSE)</f>
        <v>0</v>
      </c>
      <c r="G3466" s="144">
        <f>VLOOKUP($A3466,'2'!$X:$AB,4,FALSE)</f>
        <v>0.64</v>
      </c>
      <c r="H3466" s="343" t="str">
        <f>VLOOKUP($A3466,'2'!$X:$AB,5,FALSE)</f>
        <v>No</v>
      </c>
    </row>
    <row r="3467" spans="1:8" s="144" customFormat="1" ht="15">
      <c r="A3467" s="342">
        <v>3463</v>
      </c>
      <c r="B3467" s="144" t="s">
        <v>10392</v>
      </c>
      <c r="C3467" s="144" t="s">
        <v>10393</v>
      </c>
      <c r="D3467" s="144" t="s">
        <v>10391</v>
      </c>
      <c r="E3467" s="144">
        <f>VLOOKUP(A3467,'2'!$X:$AB,2,FALSE)</f>
        <v>0</v>
      </c>
      <c r="F3467" s="144">
        <f>VLOOKUP($A3467,'2'!$X:$AB,3,FALSE)</f>
        <v>0</v>
      </c>
      <c r="G3467" s="144">
        <f>VLOOKUP($A3467,'2'!$X:$AB,4,FALSE)</f>
        <v>0</v>
      </c>
      <c r="H3467" s="343">
        <f>VLOOKUP($A3467,'2'!$X:$AB,5,FALSE)</f>
        <v>0</v>
      </c>
    </row>
    <row r="3468" spans="1:8" s="144" customFormat="1" ht="15">
      <c r="A3468" s="342">
        <v>3464</v>
      </c>
      <c r="B3468" s="144" t="s">
        <v>10394</v>
      </c>
      <c r="C3468" s="144" t="s">
        <v>10395</v>
      </c>
      <c r="D3468" s="144" t="s">
        <v>10391</v>
      </c>
      <c r="E3468" s="144" t="str">
        <f>VLOOKUP(A3468,'2'!$X:$AB,2,FALSE)</f>
        <v>Within a few hours</v>
      </c>
      <c r="F3468" s="144">
        <f>VLOOKUP($A3468,'2'!$X:$AB,3,FALSE)</f>
        <v>1</v>
      </c>
      <c r="G3468" s="144">
        <f>VLOOKUP($A3468,'2'!$X:$AB,4,FALSE)</f>
        <v>0.97</v>
      </c>
      <c r="H3468" s="343" t="str">
        <f>VLOOKUP($A3468,'2'!$X:$AB,5,FALSE)</f>
        <v>No</v>
      </c>
    </row>
    <row r="3469" spans="1:8" s="144" customFormat="1" ht="15">
      <c r="A3469" s="342">
        <v>3465</v>
      </c>
      <c r="B3469" s="144" t="s">
        <v>10396</v>
      </c>
      <c r="C3469" s="144" t="s">
        <v>10397</v>
      </c>
      <c r="D3469" s="144" t="s">
        <v>10398</v>
      </c>
      <c r="E3469" s="144" t="str">
        <f>VLOOKUP(A3469,'2'!$X:$AB,2,FALSE)</f>
        <v>Within an hour</v>
      </c>
      <c r="F3469" s="144">
        <f>VLOOKUP($A3469,'2'!$X:$AB,3,FALSE)</f>
        <v>1</v>
      </c>
      <c r="G3469" s="144">
        <f>VLOOKUP($A3469,'2'!$X:$AB,4,FALSE)</f>
        <v>1</v>
      </c>
      <c r="H3469" s="343" t="str">
        <f>VLOOKUP($A3469,'2'!$X:$AB,5,FALSE)</f>
        <v>Yes</v>
      </c>
    </row>
    <row r="3470" spans="1:8" s="144" customFormat="1" ht="15">
      <c r="A3470" s="342">
        <v>3466</v>
      </c>
      <c r="B3470" s="144" t="s">
        <v>10399</v>
      </c>
      <c r="C3470" s="144" t="s">
        <v>10400</v>
      </c>
      <c r="D3470" s="144" t="s">
        <v>10398</v>
      </c>
      <c r="E3470" s="144">
        <f>VLOOKUP(A3470,'2'!$X:$AB,2,FALSE)</f>
        <v>0</v>
      </c>
      <c r="F3470" s="144">
        <f>VLOOKUP($A3470,'2'!$X:$AB,3,FALSE)</f>
        <v>0</v>
      </c>
      <c r="G3470" s="144">
        <f>VLOOKUP($A3470,'2'!$X:$AB,4,FALSE)</f>
        <v>0</v>
      </c>
      <c r="H3470" s="343">
        <f>VLOOKUP($A3470,'2'!$X:$AB,5,FALSE)</f>
        <v>0</v>
      </c>
    </row>
    <row r="3471" spans="1:8" s="144" customFormat="1" ht="15">
      <c r="A3471" s="342">
        <v>3467</v>
      </c>
      <c r="B3471" s="144" t="s">
        <v>10401</v>
      </c>
      <c r="C3471" s="144" t="s">
        <v>10402</v>
      </c>
      <c r="D3471" s="144" t="s">
        <v>10403</v>
      </c>
      <c r="E3471" s="144" t="str">
        <f>VLOOKUP(A3471,'2'!$X:$AB,2,FALSE)</f>
        <v>Within an hour</v>
      </c>
      <c r="F3471" s="144">
        <f>VLOOKUP($A3471,'2'!$X:$AB,3,FALSE)</f>
        <v>1</v>
      </c>
      <c r="G3471" s="144">
        <f>VLOOKUP($A3471,'2'!$X:$AB,4,FALSE)</f>
        <v>0.99</v>
      </c>
      <c r="H3471" s="343" t="str">
        <f>VLOOKUP($A3471,'2'!$X:$AB,5,FALSE)</f>
        <v>Yes</v>
      </c>
    </row>
    <row r="3472" spans="1:8" s="144" customFormat="1" ht="15">
      <c r="A3472" s="342">
        <v>3468</v>
      </c>
      <c r="B3472" s="144" t="s">
        <v>10404</v>
      </c>
      <c r="C3472" s="144" t="s">
        <v>10405</v>
      </c>
      <c r="D3472" s="144" t="s">
        <v>10406</v>
      </c>
      <c r="E3472" s="144">
        <f>VLOOKUP(A3472,'2'!$X:$AB,2,FALSE)</f>
        <v>0</v>
      </c>
      <c r="F3472" s="144">
        <f>VLOOKUP($A3472,'2'!$X:$AB,3,FALSE)</f>
        <v>0</v>
      </c>
      <c r="G3472" s="144">
        <f>VLOOKUP($A3472,'2'!$X:$AB,4,FALSE)</f>
        <v>0</v>
      </c>
      <c r="H3472" s="343">
        <f>VLOOKUP($A3472,'2'!$X:$AB,5,FALSE)</f>
        <v>0</v>
      </c>
    </row>
    <row r="3473" spans="1:8" s="144" customFormat="1" ht="15">
      <c r="A3473" s="342">
        <v>3469</v>
      </c>
      <c r="B3473" s="144" t="s">
        <v>10407</v>
      </c>
      <c r="C3473" s="144" t="s">
        <v>10408</v>
      </c>
      <c r="D3473" s="144" t="s">
        <v>10409</v>
      </c>
      <c r="E3473" s="144" t="str">
        <f>VLOOKUP(A3473,'2'!$X:$AB,2,FALSE)</f>
        <v>Within an hour</v>
      </c>
      <c r="F3473" s="144">
        <f>VLOOKUP($A3473,'2'!$X:$AB,3,FALSE)</f>
        <v>0.91</v>
      </c>
      <c r="G3473" s="144">
        <f>VLOOKUP($A3473,'2'!$X:$AB,4,FALSE)</f>
        <v>0.96</v>
      </c>
      <c r="H3473" s="343" t="str">
        <f>VLOOKUP($A3473,'2'!$X:$AB,5,FALSE)</f>
        <v>No</v>
      </c>
    </row>
    <row r="3474" spans="1:8" s="144" customFormat="1" ht="15">
      <c r="A3474" s="342">
        <v>3470</v>
      </c>
      <c r="B3474" s="144" t="s">
        <v>10410</v>
      </c>
      <c r="C3474" s="144" t="s">
        <v>10411</v>
      </c>
      <c r="D3474" s="144" t="s">
        <v>10412</v>
      </c>
      <c r="E3474" s="144" t="str">
        <f>VLOOKUP(A3474,'2'!$X:$AB,2,FALSE)</f>
        <v>Within an hour</v>
      </c>
      <c r="F3474" s="144">
        <f>VLOOKUP($A3474,'2'!$X:$AB,3,FALSE)</f>
        <v>0.89</v>
      </c>
      <c r="G3474" s="144">
        <f>VLOOKUP($A3474,'2'!$X:$AB,4,FALSE)</f>
        <v>1</v>
      </c>
      <c r="H3474" s="343" t="str">
        <f>VLOOKUP($A3474,'2'!$X:$AB,5,FALSE)</f>
        <v>Yes</v>
      </c>
    </row>
    <row r="3475" spans="1:8" s="144" customFormat="1" ht="15">
      <c r="A3475" s="342">
        <v>3471</v>
      </c>
      <c r="B3475" s="144" t="s">
        <v>10413</v>
      </c>
      <c r="C3475" s="144" t="s">
        <v>10414</v>
      </c>
      <c r="D3475" s="144" t="s">
        <v>10415</v>
      </c>
      <c r="E3475" s="144" t="str">
        <f>VLOOKUP(A3475,'2'!$X:$AB,2,FALSE)</f>
        <v>Within an hour</v>
      </c>
      <c r="F3475" s="144">
        <f>VLOOKUP($A3475,'2'!$X:$AB,3,FALSE)</f>
        <v>1</v>
      </c>
      <c r="G3475" s="144">
        <f>VLOOKUP($A3475,'2'!$X:$AB,4,FALSE)</f>
        <v>0.9</v>
      </c>
      <c r="H3475" s="343" t="str">
        <f>VLOOKUP($A3475,'2'!$X:$AB,5,FALSE)</f>
        <v>Yes</v>
      </c>
    </row>
    <row r="3476" spans="1:8" s="144" customFormat="1" ht="15">
      <c r="A3476" s="342">
        <v>3472</v>
      </c>
      <c r="B3476" s="144" t="s">
        <v>10416</v>
      </c>
      <c r="C3476" s="144" t="s">
        <v>10417</v>
      </c>
      <c r="D3476" s="144" t="s">
        <v>10418</v>
      </c>
      <c r="E3476" s="144" t="str">
        <f>VLOOKUP(A3476,'2'!$X:$AB,2,FALSE)</f>
        <v>Within an hour</v>
      </c>
      <c r="F3476" s="144">
        <f>VLOOKUP($A3476,'2'!$X:$AB,3,FALSE)</f>
        <v>1</v>
      </c>
      <c r="G3476" s="144">
        <f>VLOOKUP($A3476,'2'!$X:$AB,4,FALSE)</f>
        <v>1</v>
      </c>
      <c r="H3476" s="343" t="str">
        <f>VLOOKUP($A3476,'2'!$X:$AB,5,FALSE)</f>
        <v>No</v>
      </c>
    </row>
    <row r="3477" spans="1:8" s="144" customFormat="1" ht="15">
      <c r="A3477" s="342">
        <v>3473</v>
      </c>
      <c r="B3477" s="144" t="s">
        <v>10419</v>
      </c>
      <c r="C3477" s="144" t="s">
        <v>10420</v>
      </c>
      <c r="D3477" s="144" t="s">
        <v>10418</v>
      </c>
      <c r="E3477" s="144">
        <f>VLOOKUP(A3477,'2'!$X:$AB,2,FALSE)</f>
        <v>0</v>
      </c>
      <c r="F3477" s="144">
        <f>VLOOKUP($A3477,'2'!$X:$AB,3,FALSE)</f>
        <v>0</v>
      </c>
      <c r="G3477" s="144">
        <f>VLOOKUP($A3477,'2'!$X:$AB,4,FALSE)</f>
        <v>0</v>
      </c>
      <c r="H3477" s="343">
        <f>VLOOKUP($A3477,'2'!$X:$AB,5,FALSE)</f>
        <v>0</v>
      </c>
    </row>
    <row r="3478" spans="1:8" s="144" customFormat="1" ht="15">
      <c r="A3478" s="342">
        <v>3474</v>
      </c>
      <c r="B3478" s="144" t="s">
        <v>10421</v>
      </c>
      <c r="C3478" s="144" t="s">
        <v>10422</v>
      </c>
      <c r="D3478" s="144" t="s">
        <v>10418</v>
      </c>
      <c r="E3478" s="144" t="str">
        <f>VLOOKUP(A3478,'2'!$X:$AB,2,FALSE)</f>
        <v>Within an hour</v>
      </c>
      <c r="F3478" s="144">
        <f>VLOOKUP($A3478,'2'!$X:$AB,3,FALSE)</f>
        <v>0.91</v>
      </c>
      <c r="G3478" s="144">
        <f>VLOOKUP($A3478,'2'!$X:$AB,4,FALSE)</f>
        <v>0.44</v>
      </c>
      <c r="H3478" s="343" t="str">
        <f>VLOOKUP($A3478,'2'!$X:$AB,5,FALSE)</f>
        <v>No</v>
      </c>
    </row>
    <row r="3479" spans="1:8" s="144" customFormat="1" ht="15">
      <c r="A3479" s="342">
        <v>3475</v>
      </c>
      <c r="B3479" s="144" t="s">
        <v>10423</v>
      </c>
      <c r="C3479" s="144" t="s">
        <v>10424</v>
      </c>
      <c r="D3479" s="144" t="s">
        <v>10425</v>
      </c>
      <c r="E3479" s="144">
        <f>VLOOKUP(A3479,'2'!$X:$AB,2,FALSE)</f>
        <v>0</v>
      </c>
      <c r="F3479" s="144">
        <f>VLOOKUP($A3479,'2'!$X:$AB,3,FALSE)</f>
        <v>0</v>
      </c>
      <c r="G3479" s="144">
        <f>VLOOKUP($A3479,'2'!$X:$AB,4,FALSE)</f>
        <v>0</v>
      </c>
      <c r="H3479" s="343">
        <f>VLOOKUP($A3479,'2'!$X:$AB,5,FALSE)</f>
        <v>0</v>
      </c>
    </row>
    <row r="3480" spans="1:8" s="144" customFormat="1" ht="15">
      <c r="A3480" s="342">
        <v>3476</v>
      </c>
      <c r="B3480" s="144" t="s">
        <v>10426</v>
      </c>
      <c r="C3480" s="144" t="s">
        <v>10427</v>
      </c>
      <c r="D3480" s="144" t="s">
        <v>10425</v>
      </c>
      <c r="E3480" s="144">
        <f>VLOOKUP(A3480,'2'!$X:$AB,2,FALSE)</f>
        <v>0</v>
      </c>
      <c r="F3480" s="144">
        <f>VLOOKUP($A3480,'2'!$X:$AB,3,FALSE)</f>
        <v>0</v>
      </c>
      <c r="G3480" s="144">
        <f>VLOOKUP($A3480,'2'!$X:$AB,4,FALSE)</f>
        <v>0</v>
      </c>
      <c r="H3480" s="343">
        <f>VLOOKUP($A3480,'2'!$X:$AB,5,FALSE)</f>
        <v>0</v>
      </c>
    </row>
    <row r="3481" spans="1:8" s="144" customFormat="1" ht="15">
      <c r="A3481" s="342">
        <v>3477</v>
      </c>
      <c r="B3481" s="144" t="s">
        <v>10428</v>
      </c>
      <c r="C3481" s="144" t="s">
        <v>10429</v>
      </c>
      <c r="D3481" s="144" t="s">
        <v>10425</v>
      </c>
      <c r="E3481" s="144" t="str">
        <f>VLOOKUP(A3481,'2'!$X:$AB,2,FALSE)</f>
        <v>Within an hour</v>
      </c>
      <c r="F3481" s="144">
        <f>VLOOKUP($A3481,'2'!$X:$AB,3,FALSE)</f>
        <v>1</v>
      </c>
      <c r="G3481" s="144">
        <f>VLOOKUP($A3481,'2'!$X:$AB,4,FALSE)</f>
        <v>1</v>
      </c>
      <c r="H3481" s="343" t="str">
        <f>VLOOKUP($A3481,'2'!$X:$AB,5,FALSE)</f>
        <v>Yes</v>
      </c>
    </row>
    <row r="3482" spans="1:8" s="144" customFormat="1" ht="15">
      <c r="A3482" s="342">
        <v>3478</v>
      </c>
      <c r="B3482" s="144" t="s">
        <v>10430</v>
      </c>
      <c r="C3482" s="144" t="s">
        <v>10431</v>
      </c>
      <c r="D3482" s="144" t="s">
        <v>10432</v>
      </c>
      <c r="E3482" s="144" t="str">
        <f>VLOOKUP(A3482,'2'!$X:$AB,2,FALSE)</f>
        <v>Within a day</v>
      </c>
      <c r="F3482" s="144">
        <f>VLOOKUP($A3482,'2'!$X:$AB,3,FALSE)</f>
        <v>1</v>
      </c>
      <c r="G3482" s="144">
        <f>VLOOKUP($A3482,'2'!$X:$AB,4,FALSE)</f>
        <v>1</v>
      </c>
      <c r="H3482" s="343" t="str">
        <f>VLOOKUP($A3482,'2'!$X:$AB,5,FALSE)</f>
        <v>Yes</v>
      </c>
    </row>
    <row r="3483" spans="1:8" s="144" customFormat="1" ht="15">
      <c r="A3483" s="342">
        <v>3479</v>
      </c>
      <c r="B3483" s="144" t="s">
        <v>10433</v>
      </c>
      <c r="C3483" s="144" t="s">
        <v>10434</v>
      </c>
      <c r="D3483" s="144" t="s">
        <v>10435</v>
      </c>
      <c r="E3483" s="144">
        <f>VLOOKUP(A3483,'2'!$X:$AB,2,FALSE)</f>
        <v>0</v>
      </c>
      <c r="F3483" s="144">
        <f>VLOOKUP($A3483,'2'!$X:$AB,3,FALSE)</f>
        <v>0</v>
      </c>
      <c r="G3483" s="144">
        <f>VLOOKUP($A3483,'2'!$X:$AB,4,FALSE)</f>
        <v>0</v>
      </c>
      <c r="H3483" s="343">
        <f>VLOOKUP($A3483,'2'!$X:$AB,5,FALSE)</f>
        <v>0</v>
      </c>
    </row>
    <row r="3484" spans="1:8" s="144" customFormat="1" ht="15">
      <c r="A3484" s="342">
        <v>3480</v>
      </c>
      <c r="B3484" s="144" t="s">
        <v>10436</v>
      </c>
      <c r="C3484" s="144" t="s">
        <v>10437</v>
      </c>
      <c r="D3484" s="144" t="s">
        <v>10438</v>
      </c>
      <c r="E3484" s="144" t="str">
        <f>VLOOKUP(A3484,'2'!$X:$AB,2,FALSE)</f>
        <v>Within an hour</v>
      </c>
      <c r="F3484" s="144">
        <f>VLOOKUP($A3484,'2'!$X:$AB,3,FALSE)</f>
        <v>1</v>
      </c>
      <c r="G3484" s="144">
        <f>VLOOKUP($A3484,'2'!$X:$AB,4,FALSE)</f>
        <v>1</v>
      </c>
      <c r="H3484" s="343" t="str">
        <f>VLOOKUP($A3484,'2'!$X:$AB,5,FALSE)</f>
        <v>No</v>
      </c>
    </row>
    <row r="3485" spans="1:8" s="144" customFormat="1" ht="15">
      <c r="A3485" s="342">
        <v>3481</v>
      </c>
      <c r="B3485" s="144" t="s">
        <v>10439</v>
      </c>
      <c r="C3485" s="144" t="s">
        <v>10440</v>
      </c>
      <c r="D3485" s="144" t="s">
        <v>10438</v>
      </c>
      <c r="E3485" s="144" t="str">
        <f>VLOOKUP(A3485,'2'!$X:$AB,2,FALSE)</f>
        <v>Within an hour</v>
      </c>
      <c r="F3485" s="144">
        <f>VLOOKUP($A3485,'2'!$X:$AB,3,FALSE)</f>
        <v>1</v>
      </c>
      <c r="G3485" s="144">
        <f>VLOOKUP($A3485,'2'!$X:$AB,4,FALSE)</f>
        <v>1</v>
      </c>
      <c r="H3485" s="343" t="str">
        <f>VLOOKUP($A3485,'2'!$X:$AB,5,FALSE)</f>
        <v>No</v>
      </c>
    </row>
    <row r="3486" spans="1:8" s="144" customFormat="1" ht="15">
      <c r="A3486" s="342">
        <v>3482</v>
      </c>
      <c r="B3486" s="144" t="s">
        <v>10441</v>
      </c>
      <c r="C3486" s="144" t="s">
        <v>10442</v>
      </c>
      <c r="D3486" s="144" t="s">
        <v>10443</v>
      </c>
      <c r="E3486" s="144" t="str">
        <f>VLOOKUP(A3486,'2'!$X:$AB,2,FALSE)</f>
        <v>Within a few hours</v>
      </c>
      <c r="F3486" s="144">
        <f>VLOOKUP($A3486,'2'!$X:$AB,3,FALSE)</f>
        <v>1</v>
      </c>
      <c r="G3486" s="144">
        <f>VLOOKUP($A3486,'2'!$X:$AB,4,FALSE)</f>
        <v>0.95</v>
      </c>
      <c r="H3486" s="343" t="str">
        <f>VLOOKUP($A3486,'2'!$X:$AB,5,FALSE)</f>
        <v>Yes</v>
      </c>
    </row>
    <row r="3487" spans="1:8" s="144" customFormat="1" ht="15">
      <c r="A3487" s="342">
        <v>3483</v>
      </c>
      <c r="B3487" s="144" t="s">
        <v>10444</v>
      </c>
      <c r="C3487" s="144" t="s">
        <v>10445</v>
      </c>
      <c r="D3487" s="144" t="s">
        <v>10443</v>
      </c>
      <c r="E3487" s="144">
        <f>VLOOKUP(A3487,'2'!$X:$AB,2,FALSE)</f>
        <v>0</v>
      </c>
      <c r="F3487" s="144">
        <f>VLOOKUP($A3487,'2'!$X:$AB,3,FALSE)</f>
        <v>0</v>
      </c>
      <c r="G3487" s="144">
        <f>VLOOKUP($A3487,'2'!$X:$AB,4,FALSE)</f>
        <v>0</v>
      </c>
      <c r="H3487" s="343">
        <f>VLOOKUP($A3487,'2'!$X:$AB,5,FALSE)</f>
        <v>0</v>
      </c>
    </row>
    <row r="3488" spans="1:8" s="144" customFormat="1" ht="15">
      <c r="A3488" s="342">
        <v>3484</v>
      </c>
      <c r="B3488" s="144" t="s">
        <v>10446</v>
      </c>
      <c r="C3488" s="144" t="s">
        <v>10447</v>
      </c>
      <c r="D3488" s="144" t="s">
        <v>10443</v>
      </c>
      <c r="E3488" s="144" t="str">
        <f>VLOOKUP(A3488,'2'!$X:$AB,2,FALSE)</f>
        <v>Within a day</v>
      </c>
      <c r="F3488" s="144">
        <f>VLOOKUP($A3488,'2'!$X:$AB,3,FALSE)</f>
        <v>0.53</v>
      </c>
      <c r="G3488" s="144">
        <f>VLOOKUP($A3488,'2'!$X:$AB,4,FALSE)</f>
        <v>0.23</v>
      </c>
      <c r="H3488" s="343" t="str">
        <f>VLOOKUP($A3488,'2'!$X:$AB,5,FALSE)</f>
        <v>No</v>
      </c>
    </row>
    <row r="3489" spans="1:8" s="144" customFormat="1" ht="15">
      <c r="A3489" s="342">
        <v>3485</v>
      </c>
      <c r="B3489" s="144" t="s">
        <v>10448</v>
      </c>
      <c r="C3489" s="144" t="s">
        <v>10449</v>
      </c>
      <c r="D3489" s="144" t="s">
        <v>10450</v>
      </c>
      <c r="E3489" s="144" t="str">
        <f>VLOOKUP(A3489,'2'!$X:$AB,2,FALSE)</f>
        <v>Within an hour</v>
      </c>
      <c r="F3489" s="144">
        <f>VLOOKUP($A3489,'2'!$X:$AB,3,FALSE)</f>
        <v>1</v>
      </c>
      <c r="G3489" s="144">
        <f>VLOOKUP($A3489,'2'!$X:$AB,4,FALSE)</f>
        <v>1</v>
      </c>
      <c r="H3489" s="343" t="str">
        <f>VLOOKUP($A3489,'2'!$X:$AB,5,FALSE)</f>
        <v>No</v>
      </c>
    </row>
    <row r="3490" spans="1:8" s="144" customFormat="1" ht="15">
      <c r="A3490" s="342">
        <v>3486</v>
      </c>
      <c r="B3490" s="144" t="s">
        <v>10451</v>
      </c>
      <c r="C3490" s="144" t="s">
        <v>10452</v>
      </c>
      <c r="D3490" s="144" t="s">
        <v>10453</v>
      </c>
      <c r="E3490" s="144" t="str">
        <f>VLOOKUP(A3490,'2'!$X:$AB,2,FALSE)</f>
        <v>Within a few hours</v>
      </c>
      <c r="F3490" s="144">
        <f>VLOOKUP($A3490,'2'!$X:$AB,3,FALSE)</f>
        <v>1</v>
      </c>
      <c r="G3490" s="144">
        <f>VLOOKUP($A3490,'2'!$X:$AB,4,FALSE)</f>
        <v>0.83</v>
      </c>
      <c r="H3490" s="343" t="str">
        <f>VLOOKUP($A3490,'2'!$X:$AB,5,FALSE)</f>
        <v>No</v>
      </c>
    </row>
    <row r="3491" spans="1:8" s="144" customFormat="1" ht="15">
      <c r="A3491" s="342">
        <v>3487</v>
      </c>
      <c r="B3491" s="144" t="s">
        <v>10454</v>
      </c>
      <c r="C3491" s="144" t="s">
        <v>10455</v>
      </c>
      <c r="D3491" s="144" t="s">
        <v>10456</v>
      </c>
      <c r="E3491" s="144" t="str">
        <f>VLOOKUP(A3491,'2'!$X:$AB,2,FALSE)</f>
        <v>Within a few hours</v>
      </c>
      <c r="F3491" s="144">
        <f>VLOOKUP($A3491,'2'!$X:$AB,3,FALSE)</f>
        <v>1</v>
      </c>
      <c r="G3491" s="144">
        <f>VLOOKUP($A3491,'2'!$X:$AB,4,FALSE)</f>
        <v>0.79</v>
      </c>
      <c r="H3491" s="343" t="str">
        <f>VLOOKUP($A3491,'2'!$X:$AB,5,FALSE)</f>
        <v>No</v>
      </c>
    </row>
    <row r="3492" spans="1:8" s="144" customFormat="1" ht="15">
      <c r="A3492" s="342">
        <v>3488</v>
      </c>
      <c r="B3492" s="144" t="s">
        <v>10457</v>
      </c>
      <c r="C3492" s="144" t="s">
        <v>10458</v>
      </c>
      <c r="D3492" s="144" t="s">
        <v>10459</v>
      </c>
      <c r="E3492" s="144" t="str">
        <f>VLOOKUP(A3492,'2'!$X:$AB,2,FALSE)</f>
        <v>Within an hour</v>
      </c>
      <c r="F3492" s="144">
        <f>VLOOKUP($A3492,'2'!$X:$AB,3,FALSE)</f>
        <v>1</v>
      </c>
      <c r="G3492" s="144">
        <f>VLOOKUP($A3492,'2'!$X:$AB,4,FALSE)</f>
        <v>0.96</v>
      </c>
      <c r="H3492" s="343" t="str">
        <f>VLOOKUP($A3492,'2'!$X:$AB,5,FALSE)</f>
        <v>No</v>
      </c>
    </row>
    <row r="3493" spans="1:8" s="144" customFormat="1" ht="15">
      <c r="A3493" s="342">
        <v>3489</v>
      </c>
      <c r="B3493" s="144" t="s">
        <v>10460</v>
      </c>
      <c r="C3493" s="144" t="s">
        <v>10461</v>
      </c>
      <c r="D3493" s="144" t="s">
        <v>10462</v>
      </c>
      <c r="E3493" s="144" t="str">
        <f>VLOOKUP(A3493,'2'!$X:$AB,2,FALSE)</f>
        <v>Within an hour</v>
      </c>
      <c r="F3493" s="144">
        <f>VLOOKUP($A3493,'2'!$X:$AB,3,FALSE)</f>
        <v>1</v>
      </c>
      <c r="G3493" s="144">
        <f>VLOOKUP($A3493,'2'!$X:$AB,4,FALSE)</f>
        <v>1</v>
      </c>
      <c r="H3493" s="343" t="str">
        <f>VLOOKUP($A3493,'2'!$X:$AB,5,FALSE)</f>
        <v>No</v>
      </c>
    </row>
    <row r="3494" spans="1:8" s="144" customFormat="1" ht="15">
      <c r="A3494" s="342">
        <v>3490</v>
      </c>
      <c r="B3494" s="144" t="s">
        <v>10463</v>
      </c>
      <c r="C3494" s="144" t="s">
        <v>10464</v>
      </c>
      <c r="D3494" s="144" t="s">
        <v>10462</v>
      </c>
      <c r="E3494" s="144">
        <f>VLOOKUP(A3494,'2'!$X:$AB,2,FALSE)</f>
        <v>0</v>
      </c>
      <c r="F3494" s="144">
        <f>VLOOKUP($A3494,'2'!$X:$AB,3,FALSE)</f>
        <v>0</v>
      </c>
      <c r="G3494" s="144">
        <f>VLOOKUP($A3494,'2'!$X:$AB,4,FALSE)</f>
        <v>0</v>
      </c>
      <c r="H3494" s="343">
        <f>VLOOKUP($A3494,'2'!$X:$AB,5,FALSE)</f>
        <v>0</v>
      </c>
    </row>
    <row r="3495" spans="1:8" s="144" customFormat="1" ht="15">
      <c r="A3495" s="342">
        <v>3491</v>
      </c>
      <c r="B3495" s="144" t="s">
        <v>10465</v>
      </c>
      <c r="C3495" s="144" t="s">
        <v>10466</v>
      </c>
      <c r="D3495" s="144" t="s">
        <v>10462</v>
      </c>
      <c r="E3495" s="144">
        <f>VLOOKUP(A3495,'2'!$X:$AB,2,FALSE)</f>
        <v>0</v>
      </c>
      <c r="F3495" s="144">
        <f>VLOOKUP($A3495,'2'!$X:$AB,3,FALSE)</f>
        <v>0</v>
      </c>
      <c r="G3495" s="144">
        <f>VLOOKUP($A3495,'2'!$X:$AB,4,FALSE)</f>
        <v>0</v>
      </c>
      <c r="H3495" s="343">
        <f>VLOOKUP($A3495,'2'!$X:$AB,5,FALSE)</f>
        <v>0</v>
      </c>
    </row>
    <row r="3496" spans="1:8" s="144" customFormat="1" ht="15">
      <c r="A3496" s="342">
        <v>3492</v>
      </c>
      <c r="B3496" s="144" t="s">
        <v>10467</v>
      </c>
      <c r="C3496" s="144" t="s">
        <v>10468</v>
      </c>
      <c r="D3496" s="144" t="s">
        <v>10469</v>
      </c>
      <c r="E3496" s="144" t="str">
        <f>VLOOKUP(A3496,'2'!$X:$AB,2,FALSE)</f>
        <v>Within an hour</v>
      </c>
      <c r="F3496" s="144">
        <f>VLOOKUP($A3496,'2'!$X:$AB,3,FALSE)</f>
        <v>1</v>
      </c>
      <c r="G3496" s="144">
        <f>VLOOKUP($A3496,'2'!$X:$AB,4,FALSE)</f>
        <v>0.99</v>
      </c>
      <c r="H3496" s="343" t="str">
        <f>VLOOKUP($A3496,'2'!$X:$AB,5,FALSE)</f>
        <v>No</v>
      </c>
    </row>
    <row r="3497" spans="1:8" s="144" customFormat="1" ht="15">
      <c r="A3497" s="342">
        <v>3493</v>
      </c>
      <c r="B3497" s="144" t="s">
        <v>10470</v>
      </c>
      <c r="C3497" s="144" t="s">
        <v>10471</v>
      </c>
      <c r="D3497" s="144" t="s">
        <v>10469</v>
      </c>
      <c r="E3497" s="144" t="str">
        <f>VLOOKUP(A3497,'2'!$X:$AB,2,FALSE)</f>
        <v>Within an hour</v>
      </c>
      <c r="F3497" s="144">
        <f>VLOOKUP($A3497,'2'!$X:$AB,3,FALSE)</f>
        <v>1</v>
      </c>
      <c r="G3497" s="144">
        <f>VLOOKUP($A3497,'2'!$X:$AB,4,FALSE)</f>
        <v>0.95</v>
      </c>
      <c r="H3497" s="343" t="str">
        <f>VLOOKUP($A3497,'2'!$X:$AB,5,FALSE)</f>
        <v>Yes</v>
      </c>
    </row>
    <row r="3498" spans="1:8" s="144" customFormat="1" ht="15">
      <c r="A3498" s="342">
        <v>3494</v>
      </c>
      <c r="B3498" s="144" t="s">
        <v>10472</v>
      </c>
      <c r="C3498" s="144" t="s">
        <v>10473</v>
      </c>
      <c r="D3498" s="144" t="s">
        <v>10474</v>
      </c>
      <c r="E3498" s="144" t="str">
        <f>VLOOKUP(A3498,'2'!$X:$AB,2,FALSE)</f>
        <v>Within an hour</v>
      </c>
      <c r="F3498" s="144">
        <f>VLOOKUP($A3498,'2'!$X:$AB,3,FALSE)</f>
        <v>0.91</v>
      </c>
      <c r="G3498" s="144">
        <f>VLOOKUP($A3498,'2'!$X:$AB,4,FALSE)</f>
        <v>1</v>
      </c>
      <c r="H3498" s="343" t="str">
        <f>VLOOKUP($A3498,'2'!$X:$AB,5,FALSE)</f>
        <v>No</v>
      </c>
    </row>
    <row r="3499" spans="1:8" s="144" customFormat="1" ht="15">
      <c r="A3499" s="342">
        <v>3495</v>
      </c>
      <c r="B3499" s="144" t="s">
        <v>10475</v>
      </c>
      <c r="C3499" s="144" t="s">
        <v>10476</v>
      </c>
      <c r="D3499" s="144" t="s">
        <v>10477</v>
      </c>
      <c r="E3499" s="144">
        <f>VLOOKUP(A3499,'2'!$X:$AB,2,FALSE)</f>
        <v>0</v>
      </c>
      <c r="F3499" s="144">
        <f>VLOOKUP($A3499,'2'!$X:$AB,3,FALSE)</f>
        <v>0</v>
      </c>
      <c r="G3499" s="144">
        <f>VLOOKUP($A3499,'2'!$X:$AB,4,FALSE)</f>
        <v>0</v>
      </c>
      <c r="H3499" s="343">
        <f>VLOOKUP($A3499,'2'!$X:$AB,5,FALSE)</f>
        <v>0</v>
      </c>
    </row>
    <row r="3500" spans="1:8" s="144" customFormat="1" ht="15">
      <c r="A3500" s="342">
        <v>3496</v>
      </c>
      <c r="B3500" s="144" t="s">
        <v>10478</v>
      </c>
      <c r="C3500" s="144" t="s">
        <v>10479</v>
      </c>
      <c r="D3500" s="144" t="s">
        <v>10480</v>
      </c>
      <c r="E3500" s="144">
        <f>VLOOKUP(A3500,'2'!$X:$AB,2,FALSE)</f>
        <v>0</v>
      </c>
      <c r="F3500" s="144">
        <f>VLOOKUP($A3500,'2'!$X:$AB,3,FALSE)</f>
        <v>0</v>
      </c>
      <c r="G3500" s="144">
        <f>VLOOKUP($A3500,'2'!$X:$AB,4,FALSE)</f>
        <v>0</v>
      </c>
      <c r="H3500" s="343">
        <f>VLOOKUP($A3500,'2'!$X:$AB,5,FALSE)</f>
        <v>0</v>
      </c>
    </row>
    <row r="3501" spans="1:8" s="144" customFormat="1" ht="15">
      <c r="A3501" s="342">
        <v>3497</v>
      </c>
      <c r="B3501" s="144" t="s">
        <v>10481</v>
      </c>
      <c r="C3501" s="144" t="s">
        <v>10482</v>
      </c>
      <c r="D3501" s="144" t="s">
        <v>10480</v>
      </c>
      <c r="E3501" s="144" t="str">
        <f>VLOOKUP(A3501,'2'!$X:$AB,2,FALSE)</f>
        <v>Within a day</v>
      </c>
      <c r="F3501" s="144">
        <f>VLOOKUP($A3501,'2'!$X:$AB,3,FALSE)</f>
        <v>1</v>
      </c>
      <c r="G3501" s="144">
        <f>VLOOKUP($A3501,'2'!$X:$AB,4,FALSE)</f>
        <v>0.32</v>
      </c>
      <c r="H3501" s="343" t="str">
        <f>VLOOKUP($A3501,'2'!$X:$AB,5,FALSE)</f>
        <v>Yes</v>
      </c>
    </row>
    <row r="3502" spans="1:8" s="144" customFormat="1" ht="15">
      <c r="A3502" s="342">
        <v>3498</v>
      </c>
      <c r="B3502" s="144" t="s">
        <v>10483</v>
      </c>
      <c r="C3502" s="144" t="s">
        <v>10484</v>
      </c>
      <c r="D3502" s="144" t="s">
        <v>10485</v>
      </c>
      <c r="E3502" s="144" t="str">
        <f>VLOOKUP(A3502,'2'!$X:$AB,2,FALSE)</f>
        <v>Within an hour</v>
      </c>
      <c r="F3502" s="144">
        <f>VLOOKUP($A3502,'2'!$X:$AB,3,FALSE)</f>
        <v>1</v>
      </c>
      <c r="G3502" s="144">
        <f>VLOOKUP($A3502,'2'!$X:$AB,4,FALSE)</f>
        <v>0.85</v>
      </c>
      <c r="H3502" s="343" t="str">
        <f>VLOOKUP($A3502,'2'!$X:$AB,5,FALSE)</f>
        <v>No</v>
      </c>
    </row>
    <row r="3503" spans="1:8" s="144" customFormat="1" ht="15">
      <c r="A3503" s="342">
        <v>3499</v>
      </c>
      <c r="B3503" s="144" t="s">
        <v>10486</v>
      </c>
      <c r="C3503" s="144" t="s">
        <v>10487</v>
      </c>
      <c r="D3503" s="144" t="s">
        <v>10488</v>
      </c>
      <c r="E3503" s="144" t="str">
        <f>VLOOKUP(A3503,'2'!$X:$AB,2,FALSE)</f>
        <v>Within an hour</v>
      </c>
      <c r="F3503" s="144">
        <f>VLOOKUP($A3503,'2'!$X:$AB,3,FALSE)</f>
        <v>1</v>
      </c>
      <c r="G3503" s="144">
        <f>VLOOKUP($A3503,'2'!$X:$AB,4,FALSE)</f>
        <v>0.98</v>
      </c>
      <c r="H3503" s="343" t="str">
        <f>VLOOKUP($A3503,'2'!$X:$AB,5,FALSE)</f>
        <v>Yes</v>
      </c>
    </row>
    <row r="3504" spans="1:8" s="144" customFormat="1" ht="15">
      <c r="A3504" s="342">
        <v>3500</v>
      </c>
      <c r="B3504" s="144" t="s">
        <v>10489</v>
      </c>
      <c r="C3504" s="144" t="s">
        <v>10490</v>
      </c>
      <c r="D3504" s="144" t="s">
        <v>10491</v>
      </c>
      <c r="E3504" s="144">
        <f>VLOOKUP(A3504,'2'!$X:$AB,2,FALSE)</f>
        <v>0</v>
      </c>
      <c r="F3504" s="144">
        <f>VLOOKUP($A3504,'2'!$X:$AB,3,FALSE)</f>
        <v>0</v>
      </c>
      <c r="G3504" s="144">
        <f>VLOOKUP($A3504,'2'!$X:$AB,4,FALSE)</f>
        <v>0</v>
      </c>
      <c r="H3504" s="343">
        <f>VLOOKUP($A3504,'2'!$X:$AB,5,FALSE)</f>
        <v>0</v>
      </c>
    </row>
    <row r="3505" spans="1:8" s="144" customFormat="1" ht="15">
      <c r="A3505" s="342">
        <v>3501</v>
      </c>
      <c r="B3505" s="144" t="s">
        <v>10492</v>
      </c>
      <c r="C3505" s="144" t="s">
        <v>10493</v>
      </c>
      <c r="D3505" s="144" t="s">
        <v>10494</v>
      </c>
      <c r="E3505" s="144" t="str">
        <f>VLOOKUP(A3505,'2'!$X:$AB,2,FALSE)</f>
        <v>Within a day</v>
      </c>
      <c r="F3505" s="144">
        <f>VLOOKUP($A3505,'2'!$X:$AB,3,FALSE)</f>
        <v>1</v>
      </c>
      <c r="G3505" s="144">
        <f>VLOOKUP($A3505,'2'!$X:$AB,4,FALSE)</f>
        <v>1</v>
      </c>
      <c r="H3505" s="343" t="str">
        <f>VLOOKUP($A3505,'2'!$X:$AB,5,FALSE)</f>
        <v>No</v>
      </c>
    </row>
    <row r="3506" spans="1:8" s="144" customFormat="1" ht="15">
      <c r="A3506" s="342">
        <v>3502</v>
      </c>
      <c r="B3506" s="144" t="s">
        <v>10495</v>
      </c>
      <c r="C3506" s="144" t="s">
        <v>10496</v>
      </c>
      <c r="D3506" s="144" t="s">
        <v>10497</v>
      </c>
      <c r="E3506" s="144" t="str">
        <f>VLOOKUP(A3506,'2'!$X:$AB,2,FALSE)</f>
        <v>Within an hour</v>
      </c>
      <c r="F3506" s="144">
        <f>VLOOKUP($A3506,'2'!$X:$AB,3,FALSE)</f>
        <v>0.83</v>
      </c>
      <c r="G3506" s="144">
        <f>VLOOKUP($A3506,'2'!$X:$AB,4,FALSE)</f>
        <v>1</v>
      </c>
      <c r="H3506" s="343" t="str">
        <f>VLOOKUP($A3506,'2'!$X:$AB,5,FALSE)</f>
        <v>No</v>
      </c>
    </row>
    <row r="3507" spans="1:8" s="144" customFormat="1" ht="15">
      <c r="A3507" s="342">
        <v>3503</v>
      </c>
      <c r="B3507" s="144" t="s">
        <v>10498</v>
      </c>
      <c r="C3507" s="144" t="s">
        <v>10499</v>
      </c>
      <c r="D3507" s="144" t="s">
        <v>10500</v>
      </c>
      <c r="E3507" s="144" t="str">
        <f>VLOOKUP(A3507,'2'!$X:$AB,2,FALSE)</f>
        <v>Within an hour</v>
      </c>
      <c r="F3507" s="144">
        <f>VLOOKUP($A3507,'2'!$X:$AB,3,FALSE)</f>
        <v>1</v>
      </c>
      <c r="G3507" s="144">
        <f>VLOOKUP($A3507,'2'!$X:$AB,4,FALSE)</f>
        <v>0.89</v>
      </c>
      <c r="H3507" s="343" t="str">
        <f>VLOOKUP($A3507,'2'!$X:$AB,5,FALSE)</f>
        <v>No</v>
      </c>
    </row>
    <row r="3508" spans="1:8" s="144" customFormat="1" ht="15">
      <c r="A3508" s="342">
        <v>3504</v>
      </c>
      <c r="B3508" s="144" t="s">
        <v>10501</v>
      </c>
      <c r="C3508" s="144" t="s">
        <v>10502</v>
      </c>
      <c r="D3508" s="144" t="s">
        <v>10503</v>
      </c>
      <c r="E3508" s="144" t="str">
        <f>VLOOKUP(A3508,'2'!$X:$AB,2,FALSE)</f>
        <v>Within a day</v>
      </c>
      <c r="F3508" s="144">
        <f>VLOOKUP($A3508,'2'!$X:$AB,3,FALSE)</f>
        <v>1</v>
      </c>
      <c r="G3508" s="144">
        <f>VLOOKUP($A3508,'2'!$X:$AB,4,FALSE)</f>
        <v>0</v>
      </c>
      <c r="H3508" s="343" t="str">
        <f>VLOOKUP($A3508,'2'!$X:$AB,5,FALSE)</f>
        <v>No</v>
      </c>
    </row>
    <row r="3509" spans="1:8" s="144" customFormat="1" ht="15">
      <c r="A3509" s="342">
        <v>3505</v>
      </c>
      <c r="B3509" s="144" t="s">
        <v>10504</v>
      </c>
      <c r="C3509" s="144" t="s">
        <v>10505</v>
      </c>
      <c r="D3509" s="144" t="s">
        <v>10506</v>
      </c>
      <c r="E3509" s="144">
        <f>VLOOKUP(A3509,'2'!$X:$AB,2,FALSE)</f>
        <v>0</v>
      </c>
      <c r="F3509" s="144">
        <f>VLOOKUP($A3509,'2'!$X:$AB,3,FALSE)</f>
        <v>0</v>
      </c>
      <c r="G3509" s="144">
        <f>VLOOKUP($A3509,'2'!$X:$AB,4,FALSE)</f>
        <v>0</v>
      </c>
      <c r="H3509" s="343">
        <f>VLOOKUP($A3509,'2'!$X:$AB,5,FALSE)</f>
        <v>0</v>
      </c>
    </row>
    <row r="3510" spans="1:8" s="144" customFormat="1" ht="15">
      <c r="A3510" s="342">
        <v>3506</v>
      </c>
      <c r="B3510" s="144" t="s">
        <v>10507</v>
      </c>
      <c r="C3510" s="144" t="s">
        <v>10508</v>
      </c>
      <c r="D3510" s="144" t="s">
        <v>10509</v>
      </c>
      <c r="E3510" s="144">
        <f>VLOOKUP(A3510,'2'!$X:$AB,2,FALSE)</f>
        <v>0</v>
      </c>
      <c r="F3510" s="144">
        <f>VLOOKUP($A3510,'2'!$X:$AB,3,FALSE)</f>
        <v>0</v>
      </c>
      <c r="G3510" s="144">
        <f>VLOOKUP($A3510,'2'!$X:$AB,4,FALSE)</f>
        <v>0</v>
      </c>
      <c r="H3510" s="343">
        <f>VLOOKUP($A3510,'2'!$X:$AB,5,FALSE)</f>
        <v>0</v>
      </c>
    </row>
    <row r="3511" spans="1:8" s="144" customFormat="1" ht="15">
      <c r="A3511" s="342">
        <v>3507</v>
      </c>
      <c r="B3511" s="144" t="s">
        <v>10510</v>
      </c>
      <c r="C3511" s="144" t="s">
        <v>10511</v>
      </c>
      <c r="D3511" s="144" t="s">
        <v>10509</v>
      </c>
      <c r="E3511" s="144" t="str">
        <f>VLOOKUP(A3511,'2'!$X:$AB,2,FALSE)</f>
        <v>Within a few hours</v>
      </c>
      <c r="F3511" s="144">
        <f>VLOOKUP($A3511,'2'!$X:$AB,3,FALSE)</f>
        <v>1</v>
      </c>
      <c r="G3511" s="144">
        <f>VLOOKUP($A3511,'2'!$X:$AB,4,FALSE)</f>
        <v>0.54</v>
      </c>
      <c r="H3511" s="343" t="str">
        <f>VLOOKUP($A3511,'2'!$X:$AB,5,FALSE)</f>
        <v>Yes</v>
      </c>
    </row>
    <row r="3512" spans="1:8" s="144" customFormat="1" ht="15">
      <c r="A3512" s="342">
        <v>3508</v>
      </c>
      <c r="B3512" s="144" t="s">
        <v>10512</v>
      </c>
      <c r="C3512" s="144" t="s">
        <v>10513</v>
      </c>
      <c r="D3512" s="144" t="s">
        <v>10514</v>
      </c>
      <c r="E3512" s="144">
        <f>VLOOKUP(A3512,'2'!$X:$AB,2,FALSE)</f>
        <v>0</v>
      </c>
      <c r="F3512" s="144">
        <f>VLOOKUP($A3512,'2'!$X:$AB,3,FALSE)</f>
        <v>0</v>
      </c>
      <c r="G3512" s="144">
        <f>VLOOKUP($A3512,'2'!$X:$AB,4,FALSE)</f>
        <v>0</v>
      </c>
      <c r="H3512" s="343">
        <f>VLOOKUP($A3512,'2'!$X:$AB,5,FALSE)</f>
        <v>0</v>
      </c>
    </row>
    <row r="3513" spans="1:8" s="144" customFormat="1" ht="15">
      <c r="A3513" s="342">
        <v>3509</v>
      </c>
      <c r="B3513" s="144" t="s">
        <v>10515</v>
      </c>
      <c r="C3513" s="144" t="s">
        <v>10516</v>
      </c>
      <c r="D3513" s="144" t="s">
        <v>10514</v>
      </c>
      <c r="E3513" s="144" t="str">
        <f>VLOOKUP(A3513,'2'!$X:$AB,2,FALSE)</f>
        <v>Within a few hours</v>
      </c>
      <c r="F3513" s="144">
        <f>VLOOKUP($A3513,'2'!$X:$AB,3,FALSE)</f>
        <v>0.6</v>
      </c>
      <c r="G3513" s="144">
        <f>VLOOKUP($A3513,'2'!$X:$AB,4,FALSE)</f>
        <v>0.93</v>
      </c>
      <c r="H3513" s="343" t="str">
        <f>VLOOKUP($A3513,'2'!$X:$AB,5,FALSE)</f>
        <v>No</v>
      </c>
    </row>
    <row r="3514" spans="1:8" s="144" customFormat="1" ht="15">
      <c r="A3514" s="342">
        <v>3510</v>
      </c>
      <c r="B3514" s="144" t="s">
        <v>10517</v>
      </c>
      <c r="C3514" s="144" t="s">
        <v>10518</v>
      </c>
      <c r="D3514" s="144" t="s">
        <v>10519</v>
      </c>
      <c r="E3514" s="144">
        <f>VLOOKUP(A3514,'2'!$X:$AB,2,FALSE)</f>
        <v>0</v>
      </c>
      <c r="F3514" s="144">
        <f>VLOOKUP($A3514,'2'!$X:$AB,3,FALSE)</f>
        <v>0</v>
      </c>
      <c r="G3514" s="144">
        <f>VLOOKUP($A3514,'2'!$X:$AB,4,FALSE)</f>
        <v>0</v>
      </c>
      <c r="H3514" s="343">
        <f>VLOOKUP($A3514,'2'!$X:$AB,5,FALSE)</f>
        <v>0</v>
      </c>
    </row>
    <row r="3515" spans="1:8" s="144" customFormat="1" ht="15">
      <c r="A3515" s="342">
        <v>3511</v>
      </c>
      <c r="B3515" s="144" t="s">
        <v>10520</v>
      </c>
      <c r="C3515" s="144" t="s">
        <v>10521</v>
      </c>
      <c r="D3515" s="144" t="s">
        <v>10519</v>
      </c>
      <c r="E3515" s="144" t="str">
        <f>VLOOKUP(A3515,'2'!$X:$AB,2,FALSE)</f>
        <v>Within a day</v>
      </c>
      <c r="F3515" s="144">
        <f>VLOOKUP($A3515,'2'!$X:$AB,3,FALSE)</f>
        <v>0.6</v>
      </c>
      <c r="G3515" s="144">
        <f>VLOOKUP($A3515,'2'!$X:$AB,4,FALSE)</f>
        <v>0.83</v>
      </c>
      <c r="H3515" s="343" t="str">
        <f>VLOOKUP($A3515,'2'!$X:$AB,5,FALSE)</f>
        <v>No</v>
      </c>
    </row>
    <row r="3516" spans="1:8" s="144" customFormat="1" ht="15">
      <c r="A3516" s="342">
        <v>3512</v>
      </c>
      <c r="B3516" s="144" t="s">
        <v>10522</v>
      </c>
      <c r="C3516" s="144" t="s">
        <v>10523</v>
      </c>
      <c r="D3516" s="144" t="s">
        <v>10524</v>
      </c>
      <c r="E3516" s="144" t="str">
        <f>VLOOKUP(A3516,'2'!$X:$AB,2,FALSE)</f>
        <v>Within a few hours</v>
      </c>
      <c r="F3516" s="144">
        <f>VLOOKUP($A3516,'2'!$X:$AB,3,FALSE)</f>
        <v>0.8</v>
      </c>
      <c r="G3516" s="144">
        <f>VLOOKUP($A3516,'2'!$X:$AB,4,FALSE)</f>
        <v>0.91</v>
      </c>
      <c r="H3516" s="343" t="str">
        <f>VLOOKUP($A3516,'2'!$X:$AB,5,FALSE)</f>
        <v>No</v>
      </c>
    </row>
    <row r="3517" spans="1:8" s="144" customFormat="1" ht="15">
      <c r="A3517" s="342">
        <v>3513</v>
      </c>
      <c r="B3517" s="144" t="s">
        <v>10525</v>
      </c>
      <c r="C3517" s="144" t="s">
        <v>10526</v>
      </c>
      <c r="D3517" s="144" t="s">
        <v>10524</v>
      </c>
      <c r="E3517" s="144" t="str">
        <f>VLOOKUP(A3517,'2'!$X:$AB,2,FALSE)</f>
        <v>Within an hour</v>
      </c>
      <c r="F3517" s="144">
        <f>VLOOKUP($A3517,'2'!$X:$AB,3,FALSE)</f>
        <v>1</v>
      </c>
      <c r="G3517" s="144">
        <f>VLOOKUP($A3517,'2'!$X:$AB,4,FALSE)</f>
        <v>0.97</v>
      </c>
      <c r="H3517" s="343" t="str">
        <f>VLOOKUP($A3517,'2'!$X:$AB,5,FALSE)</f>
        <v>No</v>
      </c>
    </row>
    <row r="3518" spans="1:8" s="144" customFormat="1" ht="15">
      <c r="A3518" s="342">
        <v>3514</v>
      </c>
      <c r="B3518" s="144" t="s">
        <v>10527</v>
      </c>
      <c r="C3518" s="144" t="s">
        <v>10528</v>
      </c>
      <c r="D3518" s="144" t="s">
        <v>10524</v>
      </c>
      <c r="E3518" s="144" t="str">
        <f>VLOOKUP(A3518,'2'!$X:$AB,2,FALSE)</f>
        <v>Within an hour</v>
      </c>
      <c r="F3518" s="144">
        <f>VLOOKUP($A3518,'2'!$X:$AB,3,FALSE)</f>
        <v>1</v>
      </c>
      <c r="G3518" s="144">
        <f>VLOOKUP($A3518,'2'!$X:$AB,4,FALSE)</f>
        <v>1</v>
      </c>
      <c r="H3518" s="343" t="str">
        <f>VLOOKUP($A3518,'2'!$X:$AB,5,FALSE)</f>
        <v>No</v>
      </c>
    </row>
    <row r="3519" spans="1:8" s="144" customFormat="1" ht="15">
      <c r="A3519" s="342">
        <v>3515</v>
      </c>
      <c r="B3519" s="144" t="s">
        <v>10529</v>
      </c>
      <c r="C3519" s="144" t="s">
        <v>10530</v>
      </c>
      <c r="D3519" s="144" t="s">
        <v>10524</v>
      </c>
      <c r="E3519" s="144">
        <f>VLOOKUP(A3519,'2'!$X:$AB,2,FALSE)</f>
        <v>0</v>
      </c>
      <c r="F3519" s="144">
        <f>VLOOKUP($A3519,'2'!$X:$AB,3,FALSE)</f>
        <v>0</v>
      </c>
      <c r="G3519" s="144">
        <f>VLOOKUP($A3519,'2'!$X:$AB,4,FALSE)</f>
        <v>0</v>
      </c>
      <c r="H3519" s="343">
        <f>VLOOKUP($A3519,'2'!$X:$AB,5,FALSE)</f>
        <v>0</v>
      </c>
    </row>
    <row r="3520" spans="1:8" s="144" customFormat="1" ht="15">
      <c r="A3520" s="342">
        <v>3516</v>
      </c>
      <c r="B3520" s="144" t="s">
        <v>10531</v>
      </c>
      <c r="C3520" s="144" t="s">
        <v>10532</v>
      </c>
      <c r="D3520" s="144" t="s">
        <v>10533</v>
      </c>
      <c r="E3520" s="144">
        <f>VLOOKUP(A3520,'2'!$X:$AB,2,FALSE)</f>
        <v>0</v>
      </c>
      <c r="F3520" s="144">
        <f>VLOOKUP($A3520,'2'!$X:$AB,3,FALSE)</f>
        <v>0</v>
      </c>
      <c r="G3520" s="144">
        <f>VLOOKUP($A3520,'2'!$X:$AB,4,FALSE)</f>
        <v>0</v>
      </c>
      <c r="H3520" s="343">
        <f>VLOOKUP($A3520,'2'!$X:$AB,5,FALSE)</f>
        <v>0</v>
      </c>
    </row>
    <row r="3521" spans="1:8" s="144" customFormat="1" ht="15">
      <c r="A3521" s="342">
        <v>3517</v>
      </c>
      <c r="B3521" s="144" t="s">
        <v>10534</v>
      </c>
      <c r="C3521" s="144" t="s">
        <v>10535</v>
      </c>
      <c r="D3521" s="144" t="s">
        <v>10536</v>
      </c>
      <c r="E3521" s="144" t="str">
        <f>VLOOKUP(A3521,'2'!$X:$AB,2,FALSE)</f>
        <v>Within a few hours</v>
      </c>
      <c r="F3521" s="144">
        <f>VLOOKUP($A3521,'2'!$X:$AB,3,FALSE)</f>
        <v>1</v>
      </c>
      <c r="G3521" s="144">
        <f>VLOOKUP($A3521,'2'!$X:$AB,4,FALSE)</f>
        <v>0.92</v>
      </c>
      <c r="H3521" s="343" t="str">
        <f>VLOOKUP($A3521,'2'!$X:$AB,5,FALSE)</f>
        <v>Yes</v>
      </c>
    </row>
    <row r="3522" spans="1:8" s="144" customFormat="1" ht="15">
      <c r="A3522" s="342">
        <v>3518</v>
      </c>
      <c r="B3522" s="144" t="s">
        <v>10537</v>
      </c>
      <c r="C3522" s="144" t="s">
        <v>10538</v>
      </c>
      <c r="D3522" s="144" t="s">
        <v>10536</v>
      </c>
      <c r="E3522" s="144" t="str">
        <f>VLOOKUP(A3522,'2'!$X:$AB,2,FALSE)</f>
        <v>Within a few hours</v>
      </c>
      <c r="F3522" s="144">
        <f>VLOOKUP($A3522,'2'!$X:$AB,3,FALSE)</f>
        <v>0.75</v>
      </c>
      <c r="G3522" s="144">
        <f>VLOOKUP($A3522,'2'!$X:$AB,4,FALSE)</f>
        <v>0.88</v>
      </c>
      <c r="H3522" s="343" t="str">
        <f>VLOOKUP($A3522,'2'!$X:$AB,5,FALSE)</f>
        <v>Yes</v>
      </c>
    </row>
    <row r="3523" spans="1:8" s="144" customFormat="1" ht="15">
      <c r="A3523" s="342">
        <v>3519</v>
      </c>
      <c r="B3523" s="144" t="s">
        <v>10539</v>
      </c>
      <c r="C3523" s="144" t="s">
        <v>10540</v>
      </c>
      <c r="D3523" s="144" t="s">
        <v>10536</v>
      </c>
      <c r="E3523" s="144" t="str">
        <f>VLOOKUP(A3523,'2'!$X:$AB,2,FALSE)</f>
        <v>Within a day</v>
      </c>
      <c r="F3523" s="144">
        <f>VLOOKUP($A3523,'2'!$X:$AB,3,FALSE)</f>
        <v>0.5</v>
      </c>
      <c r="G3523" s="144">
        <f>VLOOKUP($A3523,'2'!$X:$AB,4,FALSE)</f>
        <v>0.99</v>
      </c>
      <c r="H3523" s="343" t="str">
        <f>VLOOKUP($A3523,'2'!$X:$AB,5,FALSE)</f>
        <v>No</v>
      </c>
    </row>
    <row r="3524" spans="1:8" s="144" customFormat="1" ht="15">
      <c r="A3524" s="342">
        <v>3520</v>
      </c>
      <c r="B3524" s="144" t="s">
        <v>10541</v>
      </c>
      <c r="C3524" s="144" t="s">
        <v>10542</v>
      </c>
      <c r="D3524" s="144" t="s">
        <v>10543</v>
      </c>
      <c r="E3524" s="144" t="str">
        <f>VLOOKUP(A3524,'2'!$X:$AB,2,FALSE)</f>
        <v>Within an hour</v>
      </c>
      <c r="F3524" s="144">
        <f>VLOOKUP($A3524,'2'!$X:$AB,3,FALSE)</f>
        <v>1</v>
      </c>
      <c r="G3524" s="144">
        <f>VLOOKUP($A3524,'2'!$X:$AB,4,FALSE)</f>
        <v>1</v>
      </c>
      <c r="H3524" s="343" t="str">
        <f>VLOOKUP($A3524,'2'!$X:$AB,5,FALSE)</f>
        <v>No</v>
      </c>
    </row>
    <row r="3525" spans="1:8" s="144" customFormat="1" ht="15">
      <c r="A3525" s="342">
        <v>3521</v>
      </c>
      <c r="B3525" s="144" t="s">
        <v>10544</v>
      </c>
      <c r="C3525" s="144" t="s">
        <v>10545</v>
      </c>
      <c r="D3525" s="144" t="s">
        <v>10546</v>
      </c>
      <c r="E3525" s="144" t="str">
        <f>VLOOKUP(A3525,'2'!$X:$AB,2,FALSE)</f>
        <v>Within a day</v>
      </c>
      <c r="F3525" s="144">
        <f>VLOOKUP($A3525,'2'!$X:$AB,3,FALSE)</f>
        <v>0.8</v>
      </c>
      <c r="G3525" s="144">
        <f>VLOOKUP($A3525,'2'!$X:$AB,4,FALSE)</f>
        <v>0.78</v>
      </c>
      <c r="H3525" s="343" t="str">
        <f>VLOOKUP($A3525,'2'!$X:$AB,5,FALSE)</f>
        <v>No</v>
      </c>
    </row>
    <row r="3526" spans="1:8" s="144" customFormat="1" ht="15">
      <c r="A3526" s="342">
        <v>3522</v>
      </c>
      <c r="B3526" s="144" t="s">
        <v>10547</v>
      </c>
      <c r="C3526" s="144" t="s">
        <v>10548</v>
      </c>
      <c r="D3526" s="144" t="s">
        <v>10549</v>
      </c>
      <c r="E3526" s="144">
        <f>VLOOKUP(A3526,'2'!$X:$AB,2,FALSE)</f>
        <v>0</v>
      </c>
      <c r="F3526" s="144">
        <f>VLOOKUP($A3526,'2'!$X:$AB,3,FALSE)</f>
        <v>0</v>
      </c>
      <c r="G3526" s="144">
        <f>VLOOKUP($A3526,'2'!$X:$AB,4,FALSE)</f>
        <v>0</v>
      </c>
      <c r="H3526" s="343">
        <f>VLOOKUP($A3526,'2'!$X:$AB,5,FALSE)</f>
        <v>0</v>
      </c>
    </row>
    <row r="3527" spans="1:8" s="144" customFormat="1" ht="15">
      <c r="A3527" s="342">
        <v>3523</v>
      </c>
      <c r="B3527" s="144" t="s">
        <v>10550</v>
      </c>
      <c r="C3527" s="144" t="s">
        <v>10551</v>
      </c>
      <c r="D3527" s="144" t="s">
        <v>10552</v>
      </c>
      <c r="E3527" s="144" t="str">
        <f>VLOOKUP(A3527,'2'!$X:$AB,2,FALSE)</f>
        <v>Within an hour</v>
      </c>
      <c r="F3527" s="144">
        <f>VLOOKUP($A3527,'2'!$X:$AB,3,FALSE)</f>
        <v>1</v>
      </c>
      <c r="G3527" s="144">
        <f>VLOOKUP($A3527,'2'!$X:$AB,4,FALSE)</f>
        <v>0.97</v>
      </c>
      <c r="H3527" s="343" t="str">
        <f>VLOOKUP($A3527,'2'!$X:$AB,5,FALSE)</f>
        <v>Yes</v>
      </c>
    </row>
    <row r="3528" spans="1:8" s="144" customFormat="1" ht="15">
      <c r="A3528" s="342">
        <v>3524</v>
      </c>
      <c r="B3528" s="144" t="s">
        <v>10553</v>
      </c>
      <c r="C3528" s="144" t="s">
        <v>10554</v>
      </c>
      <c r="D3528" s="144" t="s">
        <v>10555</v>
      </c>
      <c r="E3528" s="144" t="str">
        <f>VLOOKUP(A3528,'2'!$X:$AB,2,FALSE)</f>
        <v>Within an hour</v>
      </c>
      <c r="F3528" s="144">
        <f>VLOOKUP($A3528,'2'!$X:$AB,3,FALSE)</f>
        <v>0.98</v>
      </c>
      <c r="G3528" s="144">
        <f>VLOOKUP($A3528,'2'!$X:$AB,4,FALSE)</f>
        <v>0.96</v>
      </c>
      <c r="H3528" s="343" t="str">
        <f>VLOOKUP($A3528,'2'!$X:$AB,5,FALSE)</f>
        <v>Yes</v>
      </c>
    </row>
    <row r="3529" spans="1:8" s="144" customFormat="1" ht="15">
      <c r="A3529" s="342">
        <v>3525</v>
      </c>
      <c r="B3529" s="144" t="s">
        <v>10556</v>
      </c>
      <c r="C3529" s="144" t="s">
        <v>10557</v>
      </c>
      <c r="D3529" s="144" t="s">
        <v>10558</v>
      </c>
      <c r="E3529" s="144" t="str">
        <f>VLOOKUP(A3529,'2'!$X:$AB,2,FALSE)</f>
        <v>Within a day</v>
      </c>
      <c r="F3529" s="144">
        <f>VLOOKUP($A3529,'2'!$X:$AB,3,FALSE)</f>
        <v>1</v>
      </c>
      <c r="G3529" s="144">
        <f>VLOOKUP($A3529,'2'!$X:$AB,4,FALSE)</f>
        <v>0.96</v>
      </c>
      <c r="H3529" s="343" t="str">
        <f>VLOOKUP($A3529,'2'!$X:$AB,5,FALSE)</f>
        <v>Yes</v>
      </c>
    </row>
    <row r="3530" spans="1:8" s="144" customFormat="1" ht="15">
      <c r="A3530" s="342">
        <v>3526</v>
      </c>
      <c r="B3530" s="144" t="s">
        <v>10559</v>
      </c>
      <c r="C3530" s="144" t="s">
        <v>10560</v>
      </c>
      <c r="D3530" s="144" t="s">
        <v>10561</v>
      </c>
      <c r="E3530" s="144">
        <f>VLOOKUP(A3530,'2'!$X:$AB,2,FALSE)</f>
        <v>0</v>
      </c>
      <c r="F3530" s="144">
        <f>VLOOKUP($A3530,'2'!$X:$AB,3,FALSE)</f>
        <v>0</v>
      </c>
      <c r="G3530" s="144">
        <f>VLOOKUP($A3530,'2'!$X:$AB,4,FALSE)</f>
        <v>0</v>
      </c>
      <c r="H3530" s="343">
        <f>VLOOKUP($A3530,'2'!$X:$AB,5,FALSE)</f>
        <v>0</v>
      </c>
    </row>
    <row r="3531" spans="1:8" s="144" customFormat="1" ht="15">
      <c r="A3531" s="342">
        <v>3527</v>
      </c>
      <c r="B3531" s="144" t="s">
        <v>10562</v>
      </c>
      <c r="C3531" s="144" t="s">
        <v>10563</v>
      </c>
      <c r="D3531" s="144" t="s">
        <v>10561</v>
      </c>
      <c r="E3531" s="144" t="str">
        <f>VLOOKUP(A3531,'2'!$X:$AB,2,FALSE)</f>
        <v>A few days or more</v>
      </c>
      <c r="F3531" s="144">
        <f>VLOOKUP($A3531,'2'!$X:$AB,3,FALSE)</f>
        <v>0</v>
      </c>
      <c r="G3531" s="144">
        <f>VLOOKUP($A3531,'2'!$X:$AB,4,FALSE)</f>
        <v>0.9</v>
      </c>
      <c r="H3531" s="343" t="str">
        <f>VLOOKUP($A3531,'2'!$X:$AB,5,FALSE)</f>
        <v>No</v>
      </c>
    </row>
    <row r="3532" spans="1:8" s="144" customFormat="1" ht="15">
      <c r="A3532" s="342">
        <v>3528</v>
      </c>
      <c r="B3532" s="144" t="s">
        <v>10564</v>
      </c>
      <c r="C3532" s="144" t="s">
        <v>10565</v>
      </c>
      <c r="D3532" s="144" t="s">
        <v>10566</v>
      </c>
      <c r="E3532" s="144">
        <f>VLOOKUP(A3532,'2'!$X:$AB,2,FALSE)</f>
        <v>0</v>
      </c>
      <c r="F3532" s="144">
        <f>VLOOKUP($A3532,'2'!$X:$AB,3,FALSE)</f>
        <v>0</v>
      </c>
      <c r="G3532" s="144">
        <f>VLOOKUP($A3532,'2'!$X:$AB,4,FALSE)</f>
        <v>0</v>
      </c>
      <c r="H3532" s="343">
        <f>VLOOKUP($A3532,'2'!$X:$AB,5,FALSE)</f>
        <v>0</v>
      </c>
    </row>
    <row r="3533" spans="1:8" s="144" customFormat="1" ht="15">
      <c r="A3533" s="342">
        <v>3529</v>
      </c>
      <c r="B3533" s="144" t="s">
        <v>10567</v>
      </c>
      <c r="C3533" s="144" t="s">
        <v>10568</v>
      </c>
      <c r="D3533" s="144" t="s">
        <v>10566</v>
      </c>
      <c r="E3533" s="144">
        <f>VLOOKUP(A3533,'2'!$X:$AB,2,FALSE)</f>
        <v>0</v>
      </c>
      <c r="F3533" s="144">
        <f>VLOOKUP($A3533,'2'!$X:$AB,3,FALSE)</f>
        <v>0</v>
      </c>
      <c r="G3533" s="144">
        <f>VLOOKUP($A3533,'2'!$X:$AB,4,FALSE)</f>
        <v>0</v>
      </c>
      <c r="H3533" s="343">
        <f>VLOOKUP($A3533,'2'!$X:$AB,5,FALSE)</f>
        <v>0</v>
      </c>
    </row>
    <row r="3534" spans="1:8" s="144" customFormat="1" ht="15">
      <c r="A3534" s="342">
        <v>3530</v>
      </c>
      <c r="B3534" s="144" t="s">
        <v>10569</v>
      </c>
      <c r="C3534" s="144" t="s">
        <v>10570</v>
      </c>
      <c r="D3534" s="144" t="s">
        <v>10571</v>
      </c>
      <c r="E3534" s="144">
        <f>VLOOKUP(A3534,'2'!$X:$AB,2,FALSE)</f>
        <v>0</v>
      </c>
      <c r="F3534" s="144">
        <f>VLOOKUP($A3534,'2'!$X:$AB,3,FALSE)</f>
        <v>0</v>
      </c>
      <c r="G3534" s="144">
        <f>VLOOKUP($A3534,'2'!$X:$AB,4,FALSE)</f>
        <v>0</v>
      </c>
      <c r="H3534" s="343">
        <f>VLOOKUP($A3534,'2'!$X:$AB,5,FALSE)</f>
        <v>0</v>
      </c>
    </row>
    <row r="3535" spans="1:8" s="144" customFormat="1" ht="15">
      <c r="A3535" s="342">
        <v>3531</v>
      </c>
      <c r="B3535" s="144" t="s">
        <v>10572</v>
      </c>
      <c r="C3535" s="144" t="s">
        <v>10573</v>
      </c>
      <c r="D3535" s="144" t="s">
        <v>10574</v>
      </c>
      <c r="E3535" s="144" t="str">
        <f>VLOOKUP(A3535,'2'!$X:$AB,2,FALSE)</f>
        <v>Within an hour</v>
      </c>
      <c r="F3535" s="144">
        <f>VLOOKUP($A3535,'2'!$X:$AB,3,FALSE)</f>
        <v>1</v>
      </c>
      <c r="G3535" s="144">
        <f>VLOOKUP($A3535,'2'!$X:$AB,4,FALSE)</f>
        <v>1</v>
      </c>
      <c r="H3535" s="343" t="str">
        <f>VLOOKUP($A3535,'2'!$X:$AB,5,FALSE)</f>
        <v>Yes</v>
      </c>
    </row>
    <row r="3536" spans="1:8" s="144" customFormat="1" ht="15">
      <c r="A3536" s="342">
        <v>3532</v>
      </c>
      <c r="B3536" s="144" t="s">
        <v>10575</v>
      </c>
      <c r="C3536" s="144" t="s">
        <v>10576</v>
      </c>
      <c r="D3536" s="144" t="s">
        <v>10577</v>
      </c>
      <c r="E3536" s="144" t="str">
        <f>VLOOKUP(A3536,'2'!$X:$AB,2,FALSE)</f>
        <v>Within a few hours</v>
      </c>
      <c r="F3536" s="144">
        <f>VLOOKUP($A3536,'2'!$X:$AB,3,FALSE)</f>
        <v>0.96</v>
      </c>
      <c r="G3536" s="144">
        <f>VLOOKUP($A3536,'2'!$X:$AB,4,FALSE)</f>
        <v>0.97</v>
      </c>
      <c r="H3536" s="343" t="str">
        <f>VLOOKUP($A3536,'2'!$X:$AB,5,FALSE)</f>
        <v>No</v>
      </c>
    </row>
    <row r="3537" spans="1:8" s="144" customFormat="1" ht="15">
      <c r="A3537" s="342">
        <v>3533</v>
      </c>
      <c r="B3537" s="144" t="s">
        <v>10578</v>
      </c>
      <c r="C3537" s="144" t="s">
        <v>10579</v>
      </c>
      <c r="D3537" s="144" t="s">
        <v>10580</v>
      </c>
      <c r="E3537" s="144" t="str">
        <f>VLOOKUP(A3537,'2'!$X:$AB,2,FALSE)</f>
        <v>Within an hour</v>
      </c>
      <c r="F3537" s="144">
        <f>VLOOKUP($A3537,'2'!$X:$AB,3,FALSE)</f>
        <v>1</v>
      </c>
      <c r="G3537" s="144">
        <f>VLOOKUP($A3537,'2'!$X:$AB,4,FALSE)</f>
        <v>1</v>
      </c>
      <c r="H3537" s="343" t="str">
        <f>VLOOKUP($A3537,'2'!$X:$AB,5,FALSE)</f>
        <v>Yes</v>
      </c>
    </row>
    <row r="3538" spans="1:8" s="144" customFormat="1" ht="15">
      <c r="A3538" s="342">
        <v>3534</v>
      </c>
      <c r="B3538" s="144" t="s">
        <v>10581</v>
      </c>
      <c r="C3538" s="144" t="s">
        <v>10582</v>
      </c>
      <c r="D3538" s="144" t="s">
        <v>10583</v>
      </c>
      <c r="E3538" s="144" t="str">
        <f>VLOOKUP(A3538,'2'!$X:$AB,2,FALSE)</f>
        <v>Within a few hours</v>
      </c>
      <c r="F3538" s="144">
        <f>VLOOKUP($A3538,'2'!$X:$AB,3,FALSE)</f>
        <v>1</v>
      </c>
      <c r="G3538" s="144">
        <f>VLOOKUP($A3538,'2'!$X:$AB,4,FALSE)</f>
        <v>1</v>
      </c>
      <c r="H3538" s="343" t="str">
        <f>VLOOKUP($A3538,'2'!$X:$AB,5,FALSE)</f>
        <v>Yes</v>
      </c>
    </row>
    <row r="3539" spans="1:8" s="144" customFormat="1" ht="15">
      <c r="A3539" s="342">
        <v>3535</v>
      </c>
      <c r="B3539" s="144" t="s">
        <v>10584</v>
      </c>
      <c r="C3539" s="144" t="s">
        <v>10585</v>
      </c>
      <c r="D3539" s="144" t="s">
        <v>10586</v>
      </c>
      <c r="E3539" s="144">
        <f>VLOOKUP(A3539,'2'!$X:$AB,2,FALSE)</f>
        <v>0</v>
      </c>
      <c r="F3539" s="144">
        <f>VLOOKUP($A3539,'2'!$X:$AB,3,FALSE)</f>
        <v>0</v>
      </c>
      <c r="G3539" s="144">
        <f>VLOOKUP($A3539,'2'!$X:$AB,4,FALSE)</f>
        <v>0</v>
      </c>
      <c r="H3539" s="343">
        <f>VLOOKUP($A3539,'2'!$X:$AB,5,FALSE)</f>
        <v>0</v>
      </c>
    </row>
    <row r="3540" spans="1:8" s="144" customFormat="1" ht="15">
      <c r="A3540" s="342">
        <v>3536</v>
      </c>
      <c r="B3540" s="144" t="s">
        <v>10587</v>
      </c>
      <c r="C3540" s="144" t="s">
        <v>10588</v>
      </c>
      <c r="D3540" s="144" t="s">
        <v>10589</v>
      </c>
      <c r="E3540" s="144" t="str">
        <f>VLOOKUP(A3540,'2'!$X:$AB,2,FALSE)</f>
        <v>Within an hour</v>
      </c>
      <c r="F3540" s="144">
        <f>VLOOKUP($A3540,'2'!$X:$AB,3,FALSE)</f>
        <v>1</v>
      </c>
      <c r="G3540" s="144">
        <f>VLOOKUP($A3540,'2'!$X:$AB,4,FALSE)</f>
        <v>0.97</v>
      </c>
      <c r="H3540" s="343" t="str">
        <f>VLOOKUP($A3540,'2'!$X:$AB,5,FALSE)</f>
        <v>No</v>
      </c>
    </row>
    <row r="3541" spans="1:8" s="144" customFormat="1" ht="15">
      <c r="A3541" s="342">
        <v>3537</v>
      </c>
      <c r="B3541" s="144" t="s">
        <v>10590</v>
      </c>
      <c r="C3541" s="144" t="s">
        <v>10591</v>
      </c>
      <c r="D3541" s="144" t="s">
        <v>10592</v>
      </c>
      <c r="E3541" s="144">
        <f>VLOOKUP(A3541,'2'!$X:$AB,2,FALSE)</f>
        <v>0</v>
      </c>
      <c r="F3541" s="144">
        <f>VLOOKUP($A3541,'2'!$X:$AB,3,FALSE)</f>
        <v>0</v>
      </c>
      <c r="G3541" s="144">
        <f>VLOOKUP($A3541,'2'!$X:$AB,4,FALSE)</f>
        <v>0</v>
      </c>
      <c r="H3541" s="343">
        <f>VLOOKUP($A3541,'2'!$X:$AB,5,FALSE)</f>
        <v>0</v>
      </c>
    </row>
    <row r="3542" spans="1:8" s="144" customFormat="1" ht="15">
      <c r="A3542" s="342">
        <v>3538</v>
      </c>
      <c r="B3542" s="144" t="s">
        <v>10593</v>
      </c>
      <c r="C3542" s="144" t="s">
        <v>10594</v>
      </c>
      <c r="D3542" s="144" t="s">
        <v>10595</v>
      </c>
      <c r="E3542" s="144" t="str">
        <f>VLOOKUP(A3542,'2'!$X:$AB,2,FALSE)</f>
        <v>Within an hour</v>
      </c>
      <c r="F3542" s="144">
        <f>VLOOKUP($A3542,'2'!$X:$AB,3,FALSE)</f>
        <v>1</v>
      </c>
      <c r="G3542" s="144">
        <f>VLOOKUP($A3542,'2'!$X:$AB,4,FALSE)</f>
        <v>1</v>
      </c>
      <c r="H3542" s="343" t="str">
        <f>VLOOKUP($A3542,'2'!$X:$AB,5,FALSE)</f>
        <v>No</v>
      </c>
    </row>
    <row r="3543" spans="1:8" s="144" customFormat="1" ht="15">
      <c r="A3543" s="342">
        <v>3539</v>
      </c>
      <c r="B3543" s="144" t="s">
        <v>10596</v>
      </c>
      <c r="C3543" s="144" t="s">
        <v>10597</v>
      </c>
      <c r="D3543" s="144" t="s">
        <v>10598</v>
      </c>
      <c r="E3543" s="144" t="str">
        <f>VLOOKUP(A3543,'2'!$X:$AB,2,FALSE)</f>
        <v>Within an hour</v>
      </c>
      <c r="F3543" s="144">
        <f>VLOOKUP($A3543,'2'!$X:$AB,3,FALSE)</f>
        <v>1</v>
      </c>
      <c r="G3543" s="144">
        <f>VLOOKUP($A3543,'2'!$X:$AB,4,FALSE)</f>
        <v>0.99</v>
      </c>
      <c r="H3543" s="343" t="str">
        <f>VLOOKUP($A3543,'2'!$X:$AB,5,FALSE)</f>
        <v>No</v>
      </c>
    </row>
    <row r="3544" spans="1:8" s="144" customFormat="1" ht="15">
      <c r="A3544" s="342">
        <v>3540</v>
      </c>
      <c r="B3544" s="144" t="s">
        <v>10599</v>
      </c>
      <c r="C3544" s="144" t="s">
        <v>10600</v>
      </c>
      <c r="D3544" s="144" t="s">
        <v>10598</v>
      </c>
      <c r="E3544" s="144" t="str">
        <f>VLOOKUP(A3544,'2'!$X:$AB,2,FALSE)</f>
        <v>Within a few hours</v>
      </c>
      <c r="F3544" s="144">
        <f>VLOOKUP($A3544,'2'!$X:$AB,3,FALSE)</f>
        <v>1</v>
      </c>
      <c r="G3544" s="144">
        <f>VLOOKUP($A3544,'2'!$X:$AB,4,FALSE)</f>
        <v>1</v>
      </c>
      <c r="H3544" s="343" t="str">
        <f>VLOOKUP($A3544,'2'!$X:$AB,5,FALSE)</f>
        <v>Yes</v>
      </c>
    </row>
    <row r="3545" spans="1:8" s="144" customFormat="1" ht="15">
      <c r="A3545" s="342">
        <v>3541</v>
      </c>
      <c r="B3545" s="144" t="s">
        <v>10601</v>
      </c>
      <c r="C3545" s="144" t="s">
        <v>10602</v>
      </c>
      <c r="D3545" s="144" t="s">
        <v>10603</v>
      </c>
      <c r="E3545" s="144" t="str">
        <f>VLOOKUP(A3545,'2'!$X:$AB,2,FALSE)</f>
        <v>Within a day</v>
      </c>
      <c r="F3545" s="144">
        <f>VLOOKUP($A3545,'2'!$X:$AB,3,FALSE)</f>
        <v>1</v>
      </c>
      <c r="G3545" s="144">
        <f>VLOOKUP($A3545,'2'!$X:$AB,4,FALSE)</f>
        <v>1</v>
      </c>
      <c r="H3545" s="343" t="str">
        <f>VLOOKUP($A3545,'2'!$X:$AB,5,FALSE)</f>
        <v>No</v>
      </c>
    </row>
    <row r="3546" spans="1:8" s="144" customFormat="1" ht="15">
      <c r="A3546" s="342">
        <v>3542</v>
      </c>
      <c r="B3546" s="144" t="s">
        <v>10604</v>
      </c>
      <c r="C3546" s="144" t="s">
        <v>10605</v>
      </c>
      <c r="D3546" s="144" t="s">
        <v>10606</v>
      </c>
      <c r="E3546" s="144" t="str">
        <f>VLOOKUP(A3546,'2'!$X:$AB,2,FALSE)</f>
        <v>Within an hour</v>
      </c>
      <c r="F3546" s="144">
        <f>VLOOKUP($A3546,'2'!$X:$AB,3,FALSE)</f>
        <v>1</v>
      </c>
      <c r="G3546" s="144">
        <f>VLOOKUP($A3546,'2'!$X:$AB,4,FALSE)</f>
        <v>0.76</v>
      </c>
      <c r="H3546" s="343" t="str">
        <f>VLOOKUP($A3546,'2'!$X:$AB,5,FALSE)</f>
        <v>Yes</v>
      </c>
    </row>
    <row r="3547" spans="1:8" s="144" customFormat="1" ht="15">
      <c r="A3547" s="342">
        <v>3543</v>
      </c>
      <c r="B3547" s="144" t="s">
        <v>10607</v>
      </c>
      <c r="C3547" s="144" t="s">
        <v>10608</v>
      </c>
      <c r="D3547" s="144" t="s">
        <v>10609</v>
      </c>
      <c r="E3547" s="144">
        <f>VLOOKUP(A3547,'2'!$X:$AB,2,FALSE)</f>
        <v>0</v>
      </c>
      <c r="F3547" s="144">
        <f>VLOOKUP($A3547,'2'!$X:$AB,3,FALSE)</f>
        <v>0</v>
      </c>
      <c r="G3547" s="144">
        <f>VLOOKUP($A3547,'2'!$X:$AB,4,FALSE)</f>
        <v>0</v>
      </c>
      <c r="H3547" s="343">
        <f>VLOOKUP($A3547,'2'!$X:$AB,5,FALSE)</f>
        <v>0</v>
      </c>
    </row>
    <row r="3548" spans="1:8" s="144" customFormat="1" ht="15">
      <c r="A3548" s="342">
        <v>3544</v>
      </c>
      <c r="B3548" s="144" t="s">
        <v>10610</v>
      </c>
      <c r="C3548" s="144" t="s">
        <v>10611</v>
      </c>
      <c r="D3548" s="144" t="s">
        <v>10612</v>
      </c>
      <c r="E3548" s="144" t="str">
        <f>VLOOKUP(A3548,'2'!$X:$AB,2,FALSE)</f>
        <v>Within an hour</v>
      </c>
      <c r="F3548" s="144">
        <f>VLOOKUP($A3548,'2'!$X:$AB,3,FALSE)</f>
        <v>1</v>
      </c>
      <c r="G3548" s="144">
        <f>VLOOKUP($A3548,'2'!$X:$AB,4,FALSE)</f>
        <v>0.97</v>
      </c>
      <c r="H3548" s="343" t="str">
        <f>VLOOKUP($A3548,'2'!$X:$AB,5,FALSE)</f>
        <v>No</v>
      </c>
    </row>
    <row r="3549" spans="1:8" s="144" customFormat="1" ht="15">
      <c r="A3549" s="342">
        <v>3545</v>
      </c>
      <c r="B3549" s="144" t="s">
        <v>10613</v>
      </c>
      <c r="C3549" s="144" t="s">
        <v>10614</v>
      </c>
      <c r="D3549" s="144" t="s">
        <v>10612</v>
      </c>
      <c r="E3549" s="144">
        <f>VLOOKUP(A3549,'2'!$X:$AB,2,FALSE)</f>
        <v>0</v>
      </c>
      <c r="F3549" s="144">
        <f>VLOOKUP($A3549,'2'!$X:$AB,3,FALSE)</f>
        <v>0</v>
      </c>
      <c r="G3549" s="144">
        <f>VLOOKUP($A3549,'2'!$X:$AB,4,FALSE)</f>
        <v>0</v>
      </c>
      <c r="H3549" s="343">
        <f>VLOOKUP($A3549,'2'!$X:$AB,5,FALSE)</f>
        <v>0</v>
      </c>
    </row>
    <row r="3550" spans="1:8" s="144" customFormat="1" ht="15">
      <c r="A3550" s="342">
        <v>3546</v>
      </c>
      <c r="B3550" s="144" t="s">
        <v>10615</v>
      </c>
      <c r="C3550" s="144" t="s">
        <v>10616</v>
      </c>
      <c r="D3550" s="144" t="s">
        <v>10617</v>
      </c>
      <c r="E3550" s="144" t="str">
        <f>VLOOKUP(A3550,'2'!$X:$AB,2,FALSE)</f>
        <v>A few days or more</v>
      </c>
      <c r="F3550" s="144">
        <f>VLOOKUP($A3550,'2'!$X:$AB,3,FALSE)</f>
        <v>0</v>
      </c>
      <c r="G3550" s="144">
        <f>VLOOKUP($A3550,'2'!$X:$AB,4,FALSE)</f>
        <v>0.93</v>
      </c>
      <c r="H3550" s="343" t="str">
        <f>VLOOKUP($A3550,'2'!$X:$AB,5,FALSE)</f>
        <v>No</v>
      </c>
    </row>
    <row r="3551" spans="1:8" s="144" customFormat="1" ht="15">
      <c r="A3551" s="342">
        <v>3547</v>
      </c>
      <c r="B3551" s="144" t="s">
        <v>10618</v>
      </c>
      <c r="C3551" s="144" t="s">
        <v>10619</v>
      </c>
      <c r="D3551" s="144" t="s">
        <v>10620</v>
      </c>
      <c r="E3551" s="144" t="str">
        <f>VLOOKUP(A3551,'2'!$X:$AB,2,FALSE)</f>
        <v>Within a few hours</v>
      </c>
      <c r="F3551" s="144">
        <f>VLOOKUP($A3551,'2'!$X:$AB,3,FALSE)</f>
        <v>1</v>
      </c>
      <c r="G3551" s="144">
        <f>VLOOKUP($A3551,'2'!$X:$AB,4,FALSE)</f>
        <v>0.78</v>
      </c>
      <c r="H3551" s="343" t="str">
        <f>VLOOKUP($A3551,'2'!$X:$AB,5,FALSE)</f>
        <v>Yes</v>
      </c>
    </row>
    <row r="3552" spans="1:8" s="144" customFormat="1" ht="15">
      <c r="A3552" s="342">
        <v>3548</v>
      </c>
      <c r="B3552" s="144" t="s">
        <v>10621</v>
      </c>
      <c r="C3552" s="144" t="s">
        <v>10622</v>
      </c>
      <c r="D3552" s="144" t="s">
        <v>10620</v>
      </c>
      <c r="E3552" s="144">
        <f>VLOOKUP(A3552,'2'!$X:$AB,2,FALSE)</f>
        <v>0</v>
      </c>
      <c r="F3552" s="144">
        <f>VLOOKUP($A3552,'2'!$X:$AB,3,FALSE)</f>
        <v>0</v>
      </c>
      <c r="G3552" s="144">
        <f>VLOOKUP($A3552,'2'!$X:$AB,4,FALSE)</f>
        <v>0</v>
      </c>
      <c r="H3552" s="343">
        <f>VLOOKUP($A3552,'2'!$X:$AB,5,FALSE)</f>
        <v>0</v>
      </c>
    </row>
    <row r="3553" spans="1:8" s="144" customFormat="1" ht="15">
      <c r="A3553" s="342">
        <v>3549</v>
      </c>
      <c r="B3553" s="144" t="s">
        <v>10623</v>
      </c>
      <c r="C3553" s="144" t="s">
        <v>10624</v>
      </c>
      <c r="D3553" s="144" t="s">
        <v>10625</v>
      </c>
      <c r="E3553" s="144" t="str">
        <f>VLOOKUP(A3553,'2'!$X:$AB,2,FALSE)</f>
        <v>Within an hour</v>
      </c>
      <c r="F3553" s="144">
        <f>VLOOKUP($A3553,'2'!$X:$AB,3,FALSE)</f>
        <v>1</v>
      </c>
      <c r="G3553" s="144">
        <f>VLOOKUP($A3553,'2'!$X:$AB,4,FALSE)</f>
        <v>0.83</v>
      </c>
      <c r="H3553" s="343" t="str">
        <f>VLOOKUP($A3553,'2'!$X:$AB,5,FALSE)</f>
        <v>No</v>
      </c>
    </row>
    <row r="3554" spans="1:8" s="144" customFormat="1" ht="15">
      <c r="A3554" s="342">
        <v>3550</v>
      </c>
      <c r="B3554" s="144" t="s">
        <v>10626</v>
      </c>
      <c r="C3554" s="144" t="s">
        <v>10627</v>
      </c>
      <c r="D3554" s="144" t="s">
        <v>10625</v>
      </c>
      <c r="E3554" s="144" t="str">
        <f>VLOOKUP(A3554,'2'!$X:$AB,2,FALSE)</f>
        <v>Within a day</v>
      </c>
      <c r="F3554" s="144">
        <f>VLOOKUP($A3554,'2'!$X:$AB,3,FALSE)</f>
        <v>0.5</v>
      </c>
      <c r="G3554" s="144">
        <f>VLOOKUP($A3554,'2'!$X:$AB,4,FALSE)</f>
        <v>1</v>
      </c>
      <c r="H3554" s="343" t="str">
        <f>VLOOKUP($A3554,'2'!$X:$AB,5,FALSE)</f>
        <v>Yes</v>
      </c>
    </row>
    <row r="3555" spans="1:8" s="144" customFormat="1" ht="15">
      <c r="A3555" s="342">
        <v>3551</v>
      </c>
      <c r="B3555" s="144" t="s">
        <v>10628</v>
      </c>
      <c r="C3555" s="144" t="s">
        <v>10629</v>
      </c>
      <c r="D3555" s="144" t="s">
        <v>10630</v>
      </c>
      <c r="E3555" s="144" t="str">
        <f>VLOOKUP(A3555,'2'!$X:$AB,2,FALSE)</f>
        <v>Within an hour</v>
      </c>
      <c r="F3555" s="144">
        <f>VLOOKUP($A3555,'2'!$X:$AB,3,FALSE)</f>
        <v>1</v>
      </c>
      <c r="G3555" s="144">
        <f>VLOOKUP($A3555,'2'!$X:$AB,4,FALSE)</f>
        <v>1</v>
      </c>
      <c r="H3555" s="343" t="str">
        <f>VLOOKUP($A3555,'2'!$X:$AB,5,FALSE)</f>
        <v>Yes</v>
      </c>
    </row>
    <row r="3556" spans="1:8" s="144" customFormat="1" ht="15">
      <c r="A3556" s="342">
        <v>3552</v>
      </c>
      <c r="B3556" s="144" t="s">
        <v>10631</v>
      </c>
      <c r="C3556" s="144" t="s">
        <v>10632</v>
      </c>
      <c r="D3556" s="144" t="s">
        <v>10630</v>
      </c>
      <c r="E3556" s="144">
        <f>VLOOKUP(A3556,'2'!$X:$AB,2,FALSE)</f>
        <v>0</v>
      </c>
      <c r="F3556" s="144">
        <f>VLOOKUP($A3556,'2'!$X:$AB,3,FALSE)</f>
        <v>0</v>
      </c>
      <c r="G3556" s="144">
        <f>VLOOKUP($A3556,'2'!$X:$AB,4,FALSE)</f>
        <v>0</v>
      </c>
      <c r="H3556" s="343">
        <f>VLOOKUP($A3556,'2'!$X:$AB,5,FALSE)</f>
        <v>0</v>
      </c>
    </row>
    <row r="3557" spans="1:8" s="144" customFormat="1" ht="15">
      <c r="A3557" s="342">
        <v>3553</v>
      </c>
      <c r="B3557" s="144" t="s">
        <v>10633</v>
      </c>
      <c r="C3557" s="144" t="s">
        <v>10634</v>
      </c>
      <c r="D3557" s="144" t="s">
        <v>10630</v>
      </c>
      <c r="E3557" s="144">
        <f>VLOOKUP(A3557,'2'!$X:$AB,2,FALSE)</f>
        <v>0</v>
      </c>
      <c r="F3557" s="144">
        <f>VLOOKUP($A3557,'2'!$X:$AB,3,FALSE)</f>
        <v>0</v>
      </c>
      <c r="G3557" s="144">
        <f>VLOOKUP($A3557,'2'!$X:$AB,4,FALSE)</f>
        <v>0</v>
      </c>
      <c r="H3557" s="343">
        <f>VLOOKUP($A3557,'2'!$X:$AB,5,FALSE)</f>
        <v>0</v>
      </c>
    </row>
    <row r="3558" spans="1:8" s="144" customFormat="1" ht="15">
      <c r="A3558" s="342">
        <v>3554</v>
      </c>
      <c r="B3558" s="144" t="s">
        <v>10635</v>
      </c>
      <c r="C3558" s="144" t="s">
        <v>10636</v>
      </c>
      <c r="D3558" s="144" t="s">
        <v>10637</v>
      </c>
      <c r="E3558" s="144" t="str">
        <f>VLOOKUP(A3558,'2'!$X:$AB,2,FALSE)</f>
        <v>Within an hour</v>
      </c>
      <c r="F3558" s="144">
        <f>VLOOKUP($A3558,'2'!$X:$AB,3,FALSE)</f>
        <v>0.9</v>
      </c>
      <c r="G3558" s="144">
        <f>VLOOKUP($A3558,'2'!$X:$AB,4,FALSE)</f>
        <v>0.97</v>
      </c>
      <c r="H3558" s="343" t="str">
        <f>VLOOKUP($A3558,'2'!$X:$AB,5,FALSE)</f>
        <v>No</v>
      </c>
    </row>
    <row r="3559" spans="1:8" s="144" customFormat="1" ht="15">
      <c r="A3559" s="342">
        <v>3555</v>
      </c>
      <c r="B3559" s="144" t="s">
        <v>10638</v>
      </c>
      <c r="C3559" s="144" t="s">
        <v>10639</v>
      </c>
      <c r="D3559" s="144" t="s">
        <v>10640</v>
      </c>
      <c r="E3559" s="144" t="str">
        <f>VLOOKUP(A3559,'2'!$X:$AB,2,FALSE)</f>
        <v>Within a day</v>
      </c>
      <c r="F3559" s="144">
        <f>VLOOKUP($A3559,'2'!$X:$AB,3,FALSE)</f>
        <v>0.75</v>
      </c>
      <c r="G3559" s="144">
        <f>VLOOKUP($A3559,'2'!$X:$AB,4,FALSE)</f>
        <v>0.88</v>
      </c>
      <c r="H3559" s="343" t="str">
        <f>VLOOKUP($A3559,'2'!$X:$AB,5,FALSE)</f>
        <v>No</v>
      </c>
    </row>
    <row r="3560" spans="1:8" s="144" customFormat="1" ht="15">
      <c r="A3560" s="342">
        <v>3556</v>
      </c>
      <c r="B3560" s="144" t="s">
        <v>10641</v>
      </c>
      <c r="C3560" s="144" t="s">
        <v>10642</v>
      </c>
      <c r="D3560" s="144" t="s">
        <v>10643</v>
      </c>
      <c r="E3560" s="144" t="str">
        <f>VLOOKUP(A3560,'2'!$X:$AB,2,FALSE)</f>
        <v>Within an hour</v>
      </c>
      <c r="F3560" s="144">
        <f>VLOOKUP($A3560,'2'!$X:$AB,3,FALSE)</f>
        <v>0.97</v>
      </c>
      <c r="G3560" s="144">
        <f>VLOOKUP($A3560,'2'!$X:$AB,4,FALSE)</f>
        <v>0.99</v>
      </c>
      <c r="H3560" s="343" t="str">
        <f>VLOOKUP($A3560,'2'!$X:$AB,5,FALSE)</f>
        <v>No</v>
      </c>
    </row>
    <row r="3561" spans="1:8" s="144" customFormat="1" ht="15">
      <c r="A3561" s="342">
        <v>3557</v>
      </c>
      <c r="B3561" s="144" t="s">
        <v>10644</v>
      </c>
      <c r="C3561" s="144" t="s">
        <v>10645</v>
      </c>
      <c r="D3561" s="144" t="s">
        <v>10643</v>
      </c>
      <c r="E3561" s="144" t="str">
        <f>VLOOKUP(A3561,'2'!$X:$AB,2,FALSE)</f>
        <v>Within an hour</v>
      </c>
      <c r="F3561" s="144">
        <f>VLOOKUP($A3561,'2'!$X:$AB,3,FALSE)</f>
        <v>1</v>
      </c>
      <c r="G3561" s="144">
        <f>VLOOKUP($A3561,'2'!$X:$AB,4,FALSE)</f>
        <v>0.91</v>
      </c>
      <c r="H3561" s="343" t="str">
        <f>VLOOKUP($A3561,'2'!$X:$AB,5,FALSE)</f>
        <v>No</v>
      </c>
    </row>
    <row r="3562" spans="1:8" s="144" customFormat="1" ht="15">
      <c r="A3562" s="342">
        <v>3558</v>
      </c>
      <c r="B3562" s="144" t="s">
        <v>10646</v>
      </c>
      <c r="C3562" s="144" t="s">
        <v>10647</v>
      </c>
      <c r="D3562" s="144" t="s">
        <v>10648</v>
      </c>
      <c r="E3562" s="144" t="str">
        <f>VLOOKUP(A3562,'2'!$X:$AB,2,FALSE)</f>
        <v>Within a day</v>
      </c>
      <c r="F3562" s="144">
        <f>VLOOKUP($A3562,'2'!$X:$AB,3,FALSE)</f>
        <v>0.52</v>
      </c>
      <c r="G3562" s="144">
        <f>VLOOKUP($A3562,'2'!$X:$AB,4,FALSE)</f>
        <v>1</v>
      </c>
      <c r="H3562" s="343" t="str">
        <f>VLOOKUP($A3562,'2'!$X:$AB,5,FALSE)</f>
        <v>No</v>
      </c>
    </row>
    <row r="3563" spans="1:8" s="144" customFormat="1" ht="15">
      <c r="A3563" s="342">
        <v>3559</v>
      </c>
      <c r="B3563" s="144" t="s">
        <v>10649</v>
      </c>
      <c r="C3563" s="144" t="s">
        <v>10650</v>
      </c>
      <c r="D3563" s="144" t="s">
        <v>10648</v>
      </c>
      <c r="E3563" s="144" t="str">
        <f>VLOOKUP(A3563,'2'!$X:$AB,2,FALSE)</f>
        <v>Within an hour</v>
      </c>
      <c r="F3563" s="144">
        <f>VLOOKUP($A3563,'2'!$X:$AB,3,FALSE)</f>
        <v>1</v>
      </c>
      <c r="G3563" s="144">
        <f>VLOOKUP($A3563,'2'!$X:$AB,4,FALSE)</f>
        <v>0.98</v>
      </c>
      <c r="H3563" s="343" t="str">
        <f>VLOOKUP($A3563,'2'!$X:$AB,5,FALSE)</f>
        <v>Yes</v>
      </c>
    </row>
    <row r="3564" spans="1:8" s="144" customFormat="1" ht="15">
      <c r="A3564" s="342">
        <v>3560</v>
      </c>
      <c r="B3564" s="144" t="s">
        <v>10651</v>
      </c>
      <c r="C3564" s="144" t="s">
        <v>10652</v>
      </c>
      <c r="D3564" s="144" t="s">
        <v>10653</v>
      </c>
      <c r="E3564" s="144" t="str">
        <f>VLOOKUP(A3564,'2'!$X:$AB,2,FALSE)</f>
        <v>Within an hour</v>
      </c>
      <c r="F3564" s="144">
        <f>VLOOKUP($A3564,'2'!$X:$AB,3,FALSE)</f>
        <v>1</v>
      </c>
      <c r="G3564" s="144">
        <f>VLOOKUP($A3564,'2'!$X:$AB,4,FALSE)</f>
        <v>1</v>
      </c>
      <c r="H3564" s="343" t="str">
        <f>VLOOKUP($A3564,'2'!$X:$AB,5,FALSE)</f>
        <v>No</v>
      </c>
    </row>
    <row r="3565" spans="1:8" s="144" customFormat="1" ht="15">
      <c r="A3565" s="342">
        <v>3561</v>
      </c>
      <c r="B3565" s="144" t="s">
        <v>10654</v>
      </c>
      <c r="C3565" s="144" t="s">
        <v>10655</v>
      </c>
      <c r="D3565" s="144" t="s">
        <v>10653</v>
      </c>
      <c r="E3565" s="144">
        <f>VLOOKUP(A3565,'2'!$X:$AB,2,FALSE)</f>
        <v>0</v>
      </c>
      <c r="F3565" s="144">
        <f>VLOOKUP($A3565,'2'!$X:$AB,3,FALSE)</f>
        <v>0</v>
      </c>
      <c r="G3565" s="144">
        <f>VLOOKUP($A3565,'2'!$X:$AB,4,FALSE)</f>
        <v>0</v>
      </c>
      <c r="H3565" s="343">
        <f>VLOOKUP($A3565,'2'!$X:$AB,5,FALSE)</f>
        <v>0</v>
      </c>
    </row>
    <row r="3566" spans="1:8" s="144" customFormat="1" ht="15">
      <c r="A3566" s="342">
        <v>3562</v>
      </c>
      <c r="B3566" s="144" t="s">
        <v>10656</v>
      </c>
      <c r="C3566" s="144" t="s">
        <v>10657</v>
      </c>
      <c r="D3566" s="144" t="s">
        <v>10653</v>
      </c>
      <c r="E3566" s="144">
        <f>VLOOKUP(A3566,'2'!$X:$AB,2,FALSE)</f>
        <v>0</v>
      </c>
      <c r="F3566" s="144">
        <f>VLOOKUP($A3566,'2'!$X:$AB,3,FALSE)</f>
        <v>0</v>
      </c>
      <c r="G3566" s="144">
        <f>VLOOKUP($A3566,'2'!$X:$AB,4,FALSE)</f>
        <v>0</v>
      </c>
      <c r="H3566" s="343">
        <f>VLOOKUP($A3566,'2'!$X:$AB,5,FALSE)</f>
        <v>0</v>
      </c>
    </row>
    <row r="3567" spans="1:8" s="144" customFormat="1" ht="15">
      <c r="A3567" s="342">
        <v>3563</v>
      </c>
      <c r="B3567" s="144" t="s">
        <v>10658</v>
      </c>
      <c r="C3567" s="144" t="s">
        <v>10659</v>
      </c>
      <c r="D3567" s="144" t="s">
        <v>10653</v>
      </c>
      <c r="E3567" s="144">
        <f>VLOOKUP(A3567,'2'!$X:$AB,2,FALSE)</f>
        <v>0</v>
      </c>
      <c r="F3567" s="144">
        <f>VLOOKUP($A3567,'2'!$X:$AB,3,FALSE)</f>
        <v>0</v>
      </c>
      <c r="G3567" s="144">
        <f>VLOOKUP($A3567,'2'!$X:$AB,4,FALSE)</f>
        <v>0</v>
      </c>
      <c r="H3567" s="343">
        <f>VLOOKUP($A3567,'2'!$X:$AB,5,FALSE)</f>
        <v>0</v>
      </c>
    </row>
    <row r="3568" spans="1:8" s="144" customFormat="1" ht="15">
      <c r="A3568" s="342">
        <v>3564</v>
      </c>
      <c r="B3568" s="144" t="s">
        <v>10660</v>
      </c>
      <c r="C3568" s="144" t="s">
        <v>10661</v>
      </c>
      <c r="D3568" s="144" t="s">
        <v>10653</v>
      </c>
      <c r="E3568" s="144">
        <f>VLOOKUP(A3568,'2'!$X:$AB,2,FALSE)</f>
        <v>0</v>
      </c>
      <c r="F3568" s="144">
        <f>VLOOKUP($A3568,'2'!$X:$AB,3,FALSE)</f>
        <v>0</v>
      </c>
      <c r="G3568" s="144">
        <f>VLOOKUP($A3568,'2'!$X:$AB,4,FALSE)</f>
        <v>0</v>
      </c>
      <c r="H3568" s="343">
        <f>VLOOKUP($A3568,'2'!$X:$AB,5,FALSE)</f>
        <v>0</v>
      </c>
    </row>
    <row r="3569" spans="1:8" s="144" customFormat="1" ht="15">
      <c r="A3569" s="342">
        <v>3565</v>
      </c>
      <c r="B3569" s="144" t="s">
        <v>10662</v>
      </c>
      <c r="C3569" s="144" t="s">
        <v>10663</v>
      </c>
      <c r="D3569" s="144" t="s">
        <v>10653</v>
      </c>
      <c r="E3569" s="144" t="str">
        <f>VLOOKUP(A3569,'2'!$X:$AB,2,FALSE)</f>
        <v>Within an hour</v>
      </c>
      <c r="F3569" s="144">
        <f>VLOOKUP($A3569,'2'!$X:$AB,3,FALSE)</f>
        <v>1</v>
      </c>
      <c r="G3569" s="144">
        <f>VLOOKUP($A3569,'2'!$X:$AB,4,FALSE)</f>
        <v>1</v>
      </c>
      <c r="H3569" s="343" t="str">
        <f>VLOOKUP($A3569,'2'!$X:$AB,5,FALSE)</f>
        <v>No</v>
      </c>
    </row>
    <row r="3570" spans="1:8" s="144" customFormat="1" ht="15">
      <c r="A3570" s="342">
        <v>3566</v>
      </c>
      <c r="B3570" s="144" t="s">
        <v>10664</v>
      </c>
      <c r="C3570" s="144" t="s">
        <v>10665</v>
      </c>
      <c r="D3570" s="144" t="s">
        <v>10666</v>
      </c>
      <c r="E3570" s="144" t="str">
        <f>VLOOKUP(A3570,'2'!$X:$AB,2,FALSE)</f>
        <v>Within an hour</v>
      </c>
      <c r="F3570" s="144">
        <f>VLOOKUP($A3570,'2'!$X:$AB,3,FALSE)</f>
        <v>1</v>
      </c>
      <c r="G3570" s="144">
        <f>VLOOKUP($A3570,'2'!$X:$AB,4,FALSE)</f>
        <v>0.81</v>
      </c>
      <c r="H3570" s="343" t="str">
        <f>VLOOKUP($A3570,'2'!$X:$AB,5,FALSE)</f>
        <v>Yes</v>
      </c>
    </row>
    <row r="3571" spans="1:8" s="144" customFormat="1" ht="15">
      <c r="A3571" s="342">
        <v>3567</v>
      </c>
      <c r="B3571" s="144" t="s">
        <v>10667</v>
      </c>
      <c r="C3571" s="144" t="s">
        <v>10668</v>
      </c>
      <c r="D3571" s="144" t="s">
        <v>10666</v>
      </c>
      <c r="E3571" s="144">
        <f>VLOOKUP(A3571,'2'!$X:$AB,2,FALSE)</f>
        <v>0</v>
      </c>
      <c r="F3571" s="144">
        <f>VLOOKUP($A3571,'2'!$X:$AB,3,FALSE)</f>
        <v>0</v>
      </c>
      <c r="G3571" s="144">
        <f>VLOOKUP($A3571,'2'!$X:$AB,4,FALSE)</f>
        <v>0</v>
      </c>
      <c r="H3571" s="343">
        <f>VLOOKUP($A3571,'2'!$X:$AB,5,FALSE)</f>
        <v>0</v>
      </c>
    </row>
    <row r="3572" spans="1:8" s="144" customFormat="1" ht="15">
      <c r="A3572" s="342">
        <v>3568</v>
      </c>
      <c r="B3572" s="144" t="s">
        <v>10669</v>
      </c>
      <c r="C3572" s="144" t="s">
        <v>10670</v>
      </c>
      <c r="D3572" s="144" t="s">
        <v>10671</v>
      </c>
      <c r="E3572" s="144">
        <f>VLOOKUP(A3572,'2'!$X:$AB,2,FALSE)</f>
        <v>0</v>
      </c>
      <c r="F3572" s="144">
        <f>VLOOKUP($A3572,'2'!$X:$AB,3,FALSE)</f>
        <v>0</v>
      </c>
      <c r="G3572" s="144">
        <f>VLOOKUP($A3572,'2'!$X:$AB,4,FALSE)</f>
        <v>0</v>
      </c>
      <c r="H3572" s="343">
        <f>VLOOKUP($A3572,'2'!$X:$AB,5,FALSE)</f>
        <v>0</v>
      </c>
    </row>
    <row r="3573" spans="1:8" s="144" customFormat="1" ht="15">
      <c r="A3573" s="342">
        <v>3569</v>
      </c>
      <c r="B3573" s="144" t="s">
        <v>10672</v>
      </c>
      <c r="C3573" s="144" t="s">
        <v>10673</v>
      </c>
      <c r="D3573" s="144" t="s">
        <v>10674</v>
      </c>
      <c r="E3573" s="144" t="str">
        <f>VLOOKUP(A3573,'2'!$X:$AB,2,FALSE)</f>
        <v>Within an hour</v>
      </c>
      <c r="F3573" s="144">
        <f>VLOOKUP($A3573,'2'!$X:$AB,3,FALSE)</f>
        <v>0.83</v>
      </c>
      <c r="G3573" s="144">
        <f>VLOOKUP($A3573,'2'!$X:$AB,4,FALSE)</f>
        <v>1</v>
      </c>
      <c r="H3573" s="343" t="str">
        <f>VLOOKUP($A3573,'2'!$X:$AB,5,FALSE)</f>
        <v>Yes</v>
      </c>
    </row>
    <row r="3574" spans="1:8" s="144" customFormat="1" ht="15">
      <c r="A3574" s="342">
        <v>3570</v>
      </c>
      <c r="B3574" s="144" t="s">
        <v>10675</v>
      </c>
      <c r="C3574" s="144" t="s">
        <v>10676</v>
      </c>
      <c r="D3574" s="144" t="s">
        <v>10677</v>
      </c>
      <c r="E3574" s="144">
        <f>VLOOKUP(A3574,'2'!$X:$AB,2,FALSE)</f>
        <v>0</v>
      </c>
      <c r="F3574" s="144">
        <f>VLOOKUP($A3574,'2'!$X:$AB,3,FALSE)</f>
        <v>0</v>
      </c>
      <c r="G3574" s="144">
        <f>VLOOKUP($A3574,'2'!$X:$AB,4,FALSE)</f>
        <v>0</v>
      </c>
      <c r="H3574" s="343">
        <f>VLOOKUP($A3574,'2'!$X:$AB,5,FALSE)</f>
        <v>0</v>
      </c>
    </row>
    <row r="3575" spans="1:8" s="144" customFormat="1" ht="15">
      <c r="A3575" s="342">
        <v>3571</v>
      </c>
      <c r="B3575" s="144" t="s">
        <v>10678</v>
      </c>
      <c r="C3575" s="144" t="s">
        <v>10679</v>
      </c>
      <c r="D3575" s="144" t="s">
        <v>10677</v>
      </c>
      <c r="E3575" s="144">
        <f>VLOOKUP(A3575,'2'!$X:$AB,2,FALSE)</f>
        <v>0</v>
      </c>
      <c r="F3575" s="144">
        <f>VLOOKUP($A3575,'2'!$X:$AB,3,FALSE)</f>
        <v>0</v>
      </c>
      <c r="G3575" s="144">
        <f>VLOOKUP($A3575,'2'!$X:$AB,4,FALSE)</f>
        <v>0</v>
      </c>
      <c r="H3575" s="343">
        <f>VLOOKUP($A3575,'2'!$X:$AB,5,FALSE)</f>
        <v>0</v>
      </c>
    </row>
    <row r="3576" spans="1:8" s="144" customFormat="1" ht="15">
      <c r="A3576" s="342">
        <v>3572</v>
      </c>
      <c r="B3576" s="144" t="s">
        <v>10680</v>
      </c>
      <c r="C3576" s="144" t="s">
        <v>10681</v>
      </c>
      <c r="D3576" s="144" t="s">
        <v>10682</v>
      </c>
      <c r="E3576" s="144" t="str">
        <f>VLOOKUP(A3576,'2'!$X:$AB,2,FALSE)</f>
        <v>Within a few hours</v>
      </c>
      <c r="F3576" s="144">
        <f>VLOOKUP($A3576,'2'!$X:$AB,3,FALSE)</f>
        <v>1</v>
      </c>
      <c r="G3576" s="144">
        <f>VLOOKUP($A3576,'2'!$X:$AB,4,FALSE)</f>
        <v>0.94</v>
      </c>
      <c r="H3576" s="343" t="str">
        <f>VLOOKUP($A3576,'2'!$X:$AB,5,FALSE)</f>
        <v>Yes</v>
      </c>
    </row>
    <row r="3577" spans="1:8" s="144" customFormat="1" ht="15">
      <c r="A3577" s="342">
        <v>3573</v>
      </c>
      <c r="B3577" s="144" t="s">
        <v>10683</v>
      </c>
      <c r="C3577" s="144" t="s">
        <v>10684</v>
      </c>
      <c r="D3577" s="144" t="s">
        <v>10682</v>
      </c>
      <c r="E3577" s="144" t="str">
        <f>VLOOKUP(A3577,'2'!$X:$AB,2,FALSE)</f>
        <v>Within an hour</v>
      </c>
      <c r="F3577" s="144">
        <f>VLOOKUP($A3577,'2'!$X:$AB,3,FALSE)</f>
        <v>1</v>
      </c>
      <c r="G3577" s="144">
        <f>VLOOKUP($A3577,'2'!$X:$AB,4,FALSE)</f>
        <v>0.98</v>
      </c>
      <c r="H3577" s="343" t="str">
        <f>VLOOKUP($A3577,'2'!$X:$AB,5,FALSE)</f>
        <v>No</v>
      </c>
    </row>
    <row r="3578" spans="1:8" s="144" customFormat="1" ht="15">
      <c r="A3578" s="342">
        <v>3574</v>
      </c>
      <c r="B3578" s="144" t="s">
        <v>10685</v>
      </c>
      <c r="C3578" s="144" t="s">
        <v>10686</v>
      </c>
      <c r="D3578" s="144" t="s">
        <v>10682</v>
      </c>
      <c r="E3578" s="144" t="str">
        <f>VLOOKUP(A3578,'2'!$X:$AB,2,FALSE)</f>
        <v>Within a day</v>
      </c>
      <c r="F3578" s="144">
        <f>VLOOKUP($A3578,'2'!$X:$AB,3,FALSE)</f>
        <v>1</v>
      </c>
      <c r="G3578" s="144">
        <f>VLOOKUP($A3578,'2'!$X:$AB,4,FALSE)</f>
        <v>1</v>
      </c>
      <c r="H3578" s="343" t="str">
        <f>VLOOKUP($A3578,'2'!$X:$AB,5,FALSE)</f>
        <v>Yes</v>
      </c>
    </row>
    <row r="3579" spans="1:8" s="144" customFormat="1" ht="15">
      <c r="A3579" s="342">
        <v>3575</v>
      </c>
      <c r="B3579" s="144" t="s">
        <v>10687</v>
      </c>
      <c r="C3579" s="144" t="s">
        <v>10688</v>
      </c>
      <c r="D3579" s="144" t="s">
        <v>10689</v>
      </c>
      <c r="E3579" s="144" t="str">
        <f>VLOOKUP(A3579,'2'!$X:$AB,2,FALSE)</f>
        <v>Within a day</v>
      </c>
      <c r="F3579" s="144">
        <f>VLOOKUP($A3579,'2'!$X:$AB,3,FALSE)</f>
        <v>1</v>
      </c>
      <c r="G3579" s="144">
        <f>VLOOKUP($A3579,'2'!$X:$AB,4,FALSE)</f>
        <v>0.99</v>
      </c>
      <c r="H3579" s="343" t="str">
        <f>VLOOKUP($A3579,'2'!$X:$AB,5,FALSE)</f>
        <v>No</v>
      </c>
    </row>
    <row r="3580" spans="1:8" s="144" customFormat="1" ht="15">
      <c r="A3580" s="342">
        <v>3576</v>
      </c>
      <c r="B3580" s="144" t="s">
        <v>10690</v>
      </c>
      <c r="C3580" s="144" t="s">
        <v>10691</v>
      </c>
      <c r="D3580" s="144" t="s">
        <v>10692</v>
      </c>
      <c r="E3580" s="144" t="str">
        <f>VLOOKUP(A3580,'2'!$X:$AB,2,FALSE)</f>
        <v>Within a day</v>
      </c>
      <c r="F3580" s="144">
        <f>VLOOKUP($A3580,'2'!$X:$AB,3,FALSE)</f>
        <v>0.6</v>
      </c>
      <c r="G3580" s="144">
        <f>VLOOKUP($A3580,'2'!$X:$AB,4,FALSE)</f>
        <v>0.98</v>
      </c>
      <c r="H3580" s="343" t="str">
        <f>VLOOKUP($A3580,'2'!$X:$AB,5,FALSE)</f>
        <v>No</v>
      </c>
    </row>
    <row r="3581" spans="1:8" s="144" customFormat="1" ht="15">
      <c r="A3581" s="342">
        <v>3577</v>
      </c>
      <c r="B3581" s="144" t="s">
        <v>10693</v>
      </c>
      <c r="C3581" s="144" t="s">
        <v>10694</v>
      </c>
      <c r="D3581" s="144" t="s">
        <v>10695</v>
      </c>
      <c r="E3581" s="144" t="str">
        <f>VLOOKUP(A3581,'2'!$X:$AB,2,FALSE)</f>
        <v>Within an hour</v>
      </c>
      <c r="F3581" s="144">
        <f>VLOOKUP($A3581,'2'!$X:$AB,3,FALSE)</f>
        <v>1</v>
      </c>
      <c r="G3581" s="144">
        <f>VLOOKUP($A3581,'2'!$X:$AB,4,FALSE)</f>
        <v>0.92</v>
      </c>
      <c r="H3581" s="343" t="str">
        <f>VLOOKUP($A3581,'2'!$X:$AB,5,FALSE)</f>
        <v>No</v>
      </c>
    </row>
    <row r="3582" spans="1:8" s="144" customFormat="1" ht="15">
      <c r="A3582" s="342">
        <v>3578</v>
      </c>
      <c r="B3582" s="144" t="s">
        <v>10696</v>
      </c>
      <c r="C3582" s="144" t="s">
        <v>10697</v>
      </c>
      <c r="D3582" s="144" t="s">
        <v>10698</v>
      </c>
      <c r="E3582" s="144">
        <f>VLOOKUP(A3582,'2'!$X:$AB,2,FALSE)</f>
        <v>0</v>
      </c>
      <c r="F3582" s="144">
        <f>VLOOKUP($A3582,'2'!$X:$AB,3,FALSE)</f>
        <v>0</v>
      </c>
      <c r="G3582" s="144">
        <f>VLOOKUP($A3582,'2'!$X:$AB,4,FALSE)</f>
        <v>0</v>
      </c>
      <c r="H3582" s="343">
        <f>VLOOKUP($A3582,'2'!$X:$AB,5,FALSE)</f>
        <v>0</v>
      </c>
    </row>
    <row r="3583" spans="1:8" s="144" customFormat="1" ht="15">
      <c r="A3583" s="342">
        <v>3579</v>
      </c>
      <c r="B3583" s="144" t="s">
        <v>10699</v>
      </c>
      <c r="C3583" s="144" t="s">
        <v>10700</v>
      </c>
      <c r="D3583" s="144" t="s">
        <v>10701</v>
      </c>
      <c r="E3583" s="144" t="str">
        <f>VLOOKUP(A3583,'2'!$X:$AB,2,FALSE)</f>
        <v>Within an hour</v>
      </c>
      <c r="F3583" s="144">
        <f>VLOOKUP($A3583,'2'!$X:$AB,3,FALSE)</f>
        <v>1</v>
      </c>
      <c r="G3583" s="144">
        <f>VLOOKUP($A3583,'2'!$X:$AB,4,FALSE)</f>
        <v>1</v>
      </c>
      <c r="H3583" s="343" t="str">
        <f>VLOOKUP($A3583,'2'!$X:$AB,5,FALSE)</f>
        <v>No</v>
      </c>
    </row>
    <row r="3584" spans="1:8" s="144" customFormat="1" ht="15">
      <c r="A3584" s="342">
        <v>3580</v>
      </c>
      <c r="B3584" s="144" t="s">
        <v>10702</v>
      </c>
      <c r="C3584" s="144" t="s">
        <v>10703</v>
      </c>
      <c r="D3584" s="144" t="s">
        <v>10701</v>
      </c>
      <c r="E3584" s="144" t="str">
        <f>VLOOKUP(A3584,'2'!$X:$AB,2,FALSE)</f>
        <v>Within an hour</v>
      </c>
      <c r="F3584" s="144">
        <f>VLOOKUP($A3584,'2'!$X:$AB,3,FALSE)</f>
        <v>1</v>
      </c>
      <c r="G3584" s="144">
        <f>VLOOKUP($A3584,'2'!$X:$AB,4,FALSE)</f>
        <v>1</v>
      </c>
      <c r="H3584" s="343" t="str">
        <f>VLOOKUP($A3584,'2'!$X:$AB,5,FALSE)</f>
        <v>Yes</v>
      </c>
    </row>
    <row r="3585" spans="1:8" s="144" customFormat="1" ht="15">
      <c r="A3585" s="342">
        <v>3581</v>
      </c>
      <c r="B3585" s="144" t="s">
        <v>10704</v>
      </c>
      <c r="C3585" s="144" t="s">
        <v>10705</v>
      </c>
      <c r="D3585" s="144" t="s">
        <v>10706</v>
      </c>
      <c r="E3585" s="144">
        <f>VLOOKUP(A3585,'2'!$X:$AB,2,FALSE)</f>
        <v>0</v>
      </c>
      <c r="F3585" s="144">
        <f>VLOOKUP($A3585,'2'!$X:$AB,3,FALSE)</f>
        <v>0</v>
      </c>
      <c r="G3585" s="144">
        <f>VLOOKUP($A3585,'2'!$X:$AB,4,FALSE)</f>
        <v>0</v>
      </c>
      <c r="H3585" s="343">
        <f>VLOOKUP($A3585,'2'!$X:$AB,5,FALSE)</f>
        <v>0</v>
      </c>
    </row>
    <row r="3586" spans="1:8" s="144" customFormat="1" ht="15">
      <c r="A3586" s="342">
        <v>3582</v>
      </c>
      <c r="B3586" s="144" t="s">
        <v>10707</v>
      </c>
      <c r="C3586" s="144" t="s">
        <v>10708</v>
      </c>
      <c r="D3586" s="144" t="s">
        <v>10706</v>
      </c>
      <c r="E3586" s="144">
        <f>VLOOKUP(A3586,'2'!$X:$AB,2,FALSE)</f>
        <v>0</v>
      </c>
      <c r="F3586" s="144">
        <f>VLOOKUP($A3586,'2'!$X:$AB,3,FALSE)</f>
        <v>0</v>
      </c>
      <c r="G3586" s="144">
        <f>VLOOKUP($A3586,'2'!$X:$AB,4,FALSE)</f>
        <v>0</v>
      </c>
      <c r="H3586" s="343">
        <f>VLOOKUP($A3586,'2'!$X:$AB,5,FALSE)</f>
        <v>0</v>
      </c>
    </row>
    <row r="3587" spans="1:8" s="144" customFormat="1" ht="15">
      <c r="A3587" s="342">
        <v>3583</v>
      </c>
      <c r="B3587" s="144" t="s">
        <v>10709</v>
      </c>
      <c r="C3587" s="144" t="s">
        <v>10710</v>
      </c>
      <c r="D3587" s="144" t="s">
        <v>10711</v>
      </c>
      <c r="E3587" s="144">
        <f>VLOOKUP(A3587,'2'!$X:$AB,2,FALSE)</f>
        <v>0</v>
      </c>
      <c r="F3587" s="144">
        <f>VLOOKUP($A3587,'2'!$X:$AB,3,FALSE)</f>
        <v>0</v>
      </c>
      <c r="G3587" s="144">
        <f>VLOOKUP($A3587,'2'!$X:$AB,4,FALSE)</f>
        <v>0</v>
      </c>
      <c r="H3587" s="343">
        <f>VLOOKUP($A3587,'2'!$X:$AB,5,FALSE)</f>
        <v>0</v>
      </c>
    </row>
    <row r="3588" spans="1:8" s="144" customFormat="1" ht="15">
      <c r="A3588" s="342">
        <v>3584</v>
      </c>
      <c r="B3588" s="144" t="s">
        <v>10712</v>
      </c>
      <c r="C3588" s="144" t="s">
        <v>10713</v>
      </c>
      <c r="D3588" s="144" t="s">
        <v>10714</v>
      </c>
      <c r="E3588" s="144">
        <f>VLOOKUP(A3588,'2'!$X:$AB,2,FALSE)</f>
        <v>0</v>
      </c>
      <c r="F3588" s="144">
        <f>VLOOKUP($A3588,'2'!$X:$AB,3,FALSE)</f>
        <v>0</v>
      </c>
      <c r="G3588" s="144">
        <f>VLOOKUP($A3588,'2'!$X:$AB,4,FALSE)</f>
        <v>0</v>
      </c>
      <c r="H3588" s="343">
        <f>VLOOKUP($A3588,'2'!$X:$AB,5,FALSE)</f>
        <v>0</v>
      </c>
    </row>
    <row r="3589" spans="1:8" s="144" customFormat="1" ht="15">
      <c r="A3589" s="342">
        <v>3585</v>
      </c>
      <c r="B3589" s="144" t="s">
        <v>10715</v>
      </c>
      <c r="C3589" s="144" t="s">
        <v>10716</v>
      </c>
      <c r="D3589" s="144" t="s">
        <v>10717</v>
      </c>
      <c r="E3589" s="144">
        <f>VLOOKUP(A3589,'2'!$X:$AB,2,FALSE)</f>
        <v>0</v>
      </c>
      <c r="F3589" s="144">
        <f>VLOOKUP($A3589,'2'!$X:$AB,3,FALSE)</f>
        <v>0</v>
      </c>
      <c r="G3589" s="144">
        <f>VLOOKUP($A3589,'2'!$X:$AB,4,FALSE)</f>
        <v>0</v>
      </c>
      <c r="H3589" s="343">
        <f>VLOOKUP($A3589,'2'!$X:$AB,5,FALSE)</f>
        <v>0</v>
      </c>
    </row>
    <row r="3590" spans="1:8" s="144" customFormat="1" ht="15">
      <c r="A3590" s="342">
        <v>3586</v>
      </c>
      <c r="B3590" s="144" t="s">
        <v>10718</v>
      </c>
      <c r="C3590" s="144" t="s">
        <v>10719</v>
      </c>
      <c r="D3590" s="144" t="s">
        <v>10720</v>
      </c>
      <c r="E3590" s="144" t="str">
        <f>VLOOKUP(A3590,'2'!$X:$AB,2,FALSE)</f>
        <v>Within a few hours</v>
      </c>
      <c r="F3590" s="144">
        <f>VLOOKUP($A3590,'2'!$X:$AB,3,FALSE)</f>
        <v>0.85</v>
      </c>
      <c r="G3590" s="144">
        <f>VLOOKUP($A3590,'2'!$X:$AB,4,FALSE)</f>
        <v>0.74</v>
      </c>
      <c r="H3590" s="343" t="str">
        <f>VLOOKUP($A3590,'2'!$X:$AB,5,FALSE)</f>
        <v>No</v>
      </c>
    </row>
    <row r="3591" spans="1:8" s="144" customFormat="1" ht="15">
      <c r="A3591" s="342">
        <v>3587</v>
      </c>
      <c r="B3591" s="144" t="s">
        <v>10721</v>
      </c>
      <c r="C3591" s="144" t="s">
        <v>10722</v>
      </c>
      <c r="D3591" s="144" t="s">
        <v>10723</v>
      </c>
      <c r="E3591" s="144">
        <f>VLOOKUP(A3591,'2'!$X:$AB,2,FALSE)</f>
        <v>0</v>
      </c>
      <c r="F3591" s="144">
        <f>VLOOKUP($A3591,'2'!$X:$AB,3,FALSE)</f>
        <v>0</v>
      </c>
      <c r="G3591" s="144">
        <f>VLOOKUP($A3591,'2'!$X:$AB,4,FALSE)</f>
        <v>0</v>
      </c>
      <c r="H3591" s="343">
        <f>VLOOKUP($A3591,'2'!$X:$AB,5,FALSE)</f>
        <v>0</v>
      </c>
    </row>
    <row r="3592" spans="1:8" s="144" customFormat="1" ht="15">
      <c r="A3592" s="342">
        <v>3588</v>
      </c>
      <c r="B3592" s="144" t="s">
        <v>10724</v>
      </c>
      <c r="C3592" s="144" t="s">
        <v>10725</v>
      </c>
      <c r="D3592" s="144" t="s">
        <v>10726</v>
      </c>
      <c r="E3592" s="144" t="str">
        <f>VLOOKUP(A3592,'2'!$X:$AB,2,FALSE)</f>
        <v>Within an hour</v>
      </c>
      <c r="F3592" s="144">
        <f>VLOOKUP($A3592,'2'!$X:$AB,3,FALSE)</f>
        <v>1</v>
      </c>
      <c r="G3592" s="144">
        <f>VLOOKUP($A3592,'2'!$X:$AB,4,FALSE)</f>
        <v>1</v>
      </c>
      <c r="H3592" s="343" t="str">
        <f>VLOOKUP($A3592,'2'!$X:$AB,5,FALSE)</f>
        <v>No</v>
      </c>
    </row>
    <row r="3593" spans="1:8" s="144" customFormat="1" ht="15">
      <c r="A3593" s="342">
        <v>3589</v>
      </c>
      <c r="B3593" s="144" t="s">
        <v>10727</v>
      </c>
      <c r="C3593" s="144" t="s">
        <v>10728</v>
      </c>
      <c r="D3593" s="144" t="s">
        <v>10729</v>
      </c>
      <c r="E3593" s="144" t="str">
        <f>VLOOKUP(A3593,'2'!$X:$AB,2,FALSE)</f>
        <v>Within an hour</v>
      </c>
      <c r="F3593" s="144">
        <f>VLOOKUP($A3593,'2'!$X:$AB,3,FALSE)</f>
        <v>1</v>
      </c>
      <c r="G3593" s="144">
        <f>VLOOKUP($A3593,'2'!$X:$AB,4,FALSE)</f>
        <v>1</v>
      </c>
      <c r="H3593" s="343" t="str">
        <f>VLOOKUP($A3593,'2'!$X:$AB,5,FALSE)</f>
        <v>No</v>
      </c>
    </row>
    <row r="3594" spans="1:8" s="144" customFormat="1" ht="15">
      <c r="A3594" s="342">
        <v>3590</v>
      </c>
      <c r="B3594" s="144" t="s">
        <v>10730</v>
      </c>
      <c r="C3594" s="144" t="s">
        <v>10731</v>
      </c>
      <c r="D3594" s="144" t="s">
        <v>10732</v>
      </c>
      <c r="E3594" s="144" t="str">
        <f>VLOOKUP(A3594,'2'!$X:$AB,2,FALSE)</f>
        <v>Within an hour</v>
      </c>
      <c r="F3594" s="144">
        <f>VLOOKUP($A3594,'2'!$X:$AB,3,FALSE)</f>
        <v>0.85</v>
      </c>
      <c r="G3594" s="144">
        <f>VLOOKUP($A3594,'2'!$X:$AB,4,FALSE)</f>
        <v>0.98</v>
      </c>
      <c r="H3594" s="343" t="str">
        <f>VLOOKUP($A3594,'2'!$X:$AB,5,FALSE)</f>
        <v>No</v>
      </c>
    </row>
    <row r="3595" spans="1:8" s="144" customFormat="1" ht="15">
      <c r="A3595" s="342">
        <v>3591</v>
      </c>
      <c r="B3595" s="144" t="s">
        <v>10733</v>
      </c>
      <c r="C3595" s="144" t="s">
        <v>10734</v>
      </c>
      <c r="D3595" s="144" t="s">
        <v>10735</v>
      </c>
      <c r="E3595" s="144">
        <f>VLOOKUP(A3595,'2'!$X:$AB,2,FALSE)</f>
        <v>0</v>
      </c>
      <c r="F3595" s="144">
        <f>VLOOKUP($A3595,'2'!$X:$AB,3,FALSE)</f>
        <v>0</v>
      </c>
      <c r="G3595" s="144">
        <f>VLOOKUP($A3595,'2'!$X:$AB,4,FALSE)</f>
        <v>0</v>
      </c>
      <c r="H3595" s="343">
        <f>VLOOKUP($A3595,'2'!$X:$AB,5,FALSE)</f>
        <v>0</v>
      </c>
    </row>
    <row r="3596" spans="1:8" s="144" customFormat="1" ht="15">
      <c r="A3596" s="342">
        <v>3592</v>
      </c>
      <c r="B3596" s="144" t="s">
        <v>10736</v>
      </c>
      <c r="C3596" s="144" t="s">
        <v>10737</v>
      </c>
      <c r="D3596" s="144" t="s">
        <v>10738</v>
      </c>
      <c r="E3596" s="144">
        <f>VLOOKUP(A3596,'2'!$X:$AB,2,FALSE)</f>
        <v>0</v>
      </c>
      <c r="F3596" s="144">
        <f>VLOOKUP($A3596,'2'!$X:$AB,3,FALSE)</f>
        <v>0</v>
      </c>
      <c r="G3596" s="144">
        <f>VLOOKUP($A3596,'2'!$X:$AB,4,FALSE)</f>
        <v>0</v>
      </c>
      <c r="H3596" s="343">
        <f>VLOOKUP($A3596,'2'!$X:$AB,5,FALSE)</f>
        <v>0</v>
      </c>
    </row>
    <row r="3597" spans="1:8" s="144" customFormat="1" ht="15">
      <c r="A3597" s="342">
        <v>3593</v>
      </c>
      <c r="B3597" s="144" t="s">
        <v>10739</v>
      </c>
      <c r="C3597" s="144" t="s">
        <v>10740</v>
      </c>
      <c r="D3597" s="144" t="s">
        <v>10738</v>
      </c>
      <c r="E3597" s="144" t="str">
        <f>VLOOKUP(A3597,'2'!$X:$AB,2,FALSE)</f>
        <v>Within an hour</v>
      </c>
      <c r="F3597" s="144">
        <f>VLOOKUP($A3597,'2'!$X:$AB,3,FALSE)</f>
        <v>1</v>
      </c>
      <c r="G3597" s="144">
        <f>VLOOKUP($A3597,'2'!$X:$AB,4,FALSE)</f>
        <v>0.97</v>
      </c>
      <c r="H3597" s="343" t="str">
        <f>VLOOKUP($A3597,'2'!$X:$AB,5,FALSE)</f>
        <v>No</v>
      </c>
    </row>
    <row r="3598" spans="1:8" s="144" customFormat="1" ht="15">
      <c r="A3598" s="342">
        <v>3594</v>
      </c>
      <c r="B3598" s="144" t="s">
        <v>10741</v>
      </c>
      <c r="C3598" s="144" t="s">
        <v>10742</v>
      </c>
      <c r="D3598" s="144" t="s">
        <v>10738</v>
      </c>
      <c r="E3598" s="144">
        <f>VLOOKUP(A3598,'2'!$X:$AB,2,FALSE)</f>
        <v>0</v>
      </c>
      <c r="F3598" s="144">
        <f>VLOOKUP($A3598,'2'!$X:$AB,3,FALSE)</f>
        <v>0</v>
      </c>
      <c r="G3598" s="144">
        <f>VLOOKUP($A3598,'2'!$X:$AB,4,FALSE)</f>
        <v>0</v>
      </c>
      <c r="H3598" s="343">
        <f>VLOOKUP($A3598,'2'!$X:$AB,5,FALSE)</f>
        <v>0</v>
      </c>
    </row>
    <row r="3599" spans="1:8" s="144" customFormat="1" ht="15">
      <c r="A3599" s="342">
        <v>3595</v>
      </c>
      <c r="B3599" s="144" t="s">
        <v>10743</v>
      </c>
      <c r="C3599" s="144" t="s">
        <v>10744</v>
      </c>
      <c r="D3599" s="144" t="s">
        <v>10745</v>
      </c>
      <c r="E3599" s="144" t="str">
        <f>VLOOKUP(A3599,'2'!$X:$AB,2,FALSE)</f>
        <v>Within an hour</v>
      </c>
      <c r="F3599" s="144">
        <f>VLOOKUP($A3599,'2'!$X:$AB,3,FALSE)</f>
        <v>1</v>
      </c>
      <c r="G3599" s="144">
        <f>VLOOKUP($A3599,'2'!$X:$AB,4,FALSE)</f>
        <v>0.97</v>
      </c>
      <c r="H3599" s="343" t="str">
        <f>VLOOKUP($A3599,'2'!$X:$AB,5,FALSE)</f>
        <v>No</v>
      </c>
    </row>
    <row r="3600" spans="1:8" s="144" customFormat="1" ht="15">
      <c r="A3600" s="342">
        <v>3596</v>
      </c>
      <c r="B3600" s="144" t="s">
        <v>10746</v>
      </c>
      <c r="C3600" s="144" t="s">
        <v>10747</v>
      </c>
      <c r="D3600" s="144" t="s">
        <v>10748</v>
      </c>
      <c r="E3600" s="144">
        <f>VLOOKUP(A3600,'2'!$X:$AB,2,FALSE)</f>
        <v>0</v>
      </c>
      <c r="F3600" s="144">
        <f>VLOOKUP($A3600,'2'!$X:$AB,3,FALSE)</f>
        <v>0</v>
      </c>
      <c r="G3600" s="144">
        <f>VLOOKUP($A3600,'2'!$X:$AB,4,FALSE)</f>
        <v>0</v>
      </c>
      <c r="H3600" s="343">
        <f>VLOOKUP($A3600,'2'!$X:$AB,5,FALSE)</f>
        <v>0</v>
      </c>
    </row>
    <row r="3601" spans="1:8" s="144" customFormat="1" ht="15">
      <c r="A3601" s="342">
        <v>3597</v>
      </c>
      <c r="B3601" s="144" t="s">
        <v>10749</v>
      </c>
      <c r="C3601" s="144" t="s">
        <v>10750</v>
      </c>
      <c r="D3601" s="144" t="s">
        <v>10748</v>
      </c>
      <c r="E3601" s="144" t="str">
        <f>VLOOKUP(A3601,'2'!$X:$AB,2,FALSE)</f>
        <v>Within an hour</v>
      </c>
      <c r="F3601" s="144">
        <f>VLOOKUP($A3601,'2'!$X:$AB,3,FALSE)</f>
        <v>1</v>
      </c>
      <c r="G3601" s="144">
        <f>VLOOKUP($A3601,'2'!$X:$AB,4,FALSE)</f>
        <v>0.92</v>
      </c>
      <c r="H3601" s="343" t="str">
        <f>VLOOKUP($A3601,'2'!$X:$AB,5,FALSE)</f>
        <v>Yes</v>
      </c>
    </row>
    <row r="3602" spans="1:8" s="144" customFormat="1" ht="15">
      <c r="A3602" s="342">
        <v>3598</v>
      </c>
      <c r="B3602" s="144" t="s">
        <v>10751</v>
      </c>
      <c r="C3602" s="144" t="s">
        <v>10752</v>
      </c>
      <c r="D3602" s="144" t="s">
        <v>10753</v>
      </c>
      <c r="E3602" s="144" t="str">
        <f>VLOOKUP(A3602,'2'!$X:$AB,2,FALSE)</f>
        <v>Within a day</v>
      </c>
      <c r="F3602" s="144">
        <f>VLOOKUP($A3602,'2'!$X:$AB,3,FALSE)</f>
        <v>1</v>
      </c>
      <c r="G3602" s="144">
        <f>VLOOKUP($A3602,'2'!$X:$AB,4,FALSE)</f>
        <v>0.77</v>
      </c>
      <c r="H3602" s="343" t="str">
        <f>VLOOKUP($A3602,'2'!$X:$AB,5,FALSE)</f>
        <v>No</v>
      </c>
    </row>
    <row r="3603" spans="1:8" s="144" customFormat="1" ht="15">
      <c r="A3603" s="342">
        <v>3599</v>
      </c>
      <c r="B3603" s="144" t="s">
        <v>10754</v>
      </c>
      <c r="C3603" s="144" t="s">
        <v>10755</v>
      </c>
      <c r="D3603" s="144" t="s">
        <v>10756</v>
      </c>
      <c r="E3603" s="144" t="str">
        <f>VLOOKUP(A3603,'2'!$X:$AB,2,FALSE)</f>
        <v>Within an hour</v>
      </c>
      <c r="F3603" s="144">
        <f>VLOOKUP($A3603,'2'!$X:$AB,3,FALSE)</f>
        <v>1</v>
      </c>
      <c r="G3603" s="144">
        <f>VLOOKUP($A3603,'2'!$X:$AB,4,FALSE)</f>
        <v>0.94</v>
      </c>
      <c r="H3603" s="343" t="str">
        <f>VLOOKUP($A3603,'2'!$X:$AB,5,FALSE)</f>
        <v>No</v>
      </c>
    </row>
    <row r="3604" spans="1:8" s="144" customFormat="1" ht="15">
      <c r="A3604" s="342">
        <v>3600</v>
      </c>
      <c r="B3604" s="144" t="s">
        <v>10757</v>
      </c>
      <c r="C3604" s="144" t="s">
        <v>10758</v>
      </c>
      <c r="D3604" s="144" t="s">
        <v>10756</v>
      </c>
      <c r="E3604" s="144" t="str">
        <f>VLOOKUP(A3604,'2'!$X:$AB,2,FALSE)</f>
        <v>A few days or more</v>
      </c>
      <c r="F3604" s="144">
        <f>VLOOKUP($A3604,'2'!$X:$AB,3,FALSE)</f>
        <v>0.4</v>
      </c>
      <c r="G3604" s="144">
        <f>VLOOKUP($A3604,'2'!$X:$AB,4,FALSE)</f>
        <v>1</v>
      </c>
      <c r="H3604" s="343" t="str">
        <f>VLOOKUP($A3604,'2'!$X:$AB,5,FALSE)</f>
        <v>No</v>
      </c>
    </row>
    <row r="3605" spans="1:8" s="144" customFormat="1" ht="15">
      <c r="A3605" s="342">
        <v>3601</v>
      </c>
      <c r="B3605" s="144" t="s">
        <v>10759</v>
      </c>
      <c r="C3605" s="144" t="s">
        <v>10760</v>
      </c>
      <c r="D3605" s="144" t="s">
        <v>10761</v>
      </c>
      <c r="E3605" s="144">
        <f>VLOOKUP(A3605,'2'!$X:$AB,2,FALSE)</f>
        <v>0</v>
      </c>
      <c r="F3605" s="144">
        <f>VLOOKUP($A3605,'2'!$X:$AB,3,FALSE)</f>
        <v>0</v>
      </c>
      <c r="G3605" s="144">
        <f>VLOOKUP($A3605,'2'!$X:$AB,4,FALSE)</f>
        <v>0</v>
      </c>
      <c r="H3605" s="343">
        <f>VLOOKUP($A3605,'2'!$X:$AB,5,FALSE)</f>
        <v>0</v>
      </c>
    </row>
    <row r="3606" spans="1:8" s="144" customFormat="1" ht="15">
      <c r="A3606" s="342">
        <v>3602</v>
      </c>
      <c r="B3606" s="144" t="s">
        <v>10762</v>
      </c>
      <c r="C3606" s="144" t="s">
        <v>10763</v>
      </c>
      <c r="D3606" s="144" t="s">
        <v>10764</v>
      </c>
      <c r="E3606" s="144">
        <f>VLOOKUP(A3606,'2'!$X:$AB,2,FALSE)</f>
        <v>0</v>
      </c>
      <c r="F3606" s="144">
        <f>VLOOKUP($A3606,'2'!$X:$AB,3,FALSE)</f>
        <v>0</v>
      </c>
      <c r="G3606" s="144">
        <f>VLOOKUP($A3606,'2'!$X:$AB,4,FALSE)</f>
        <v>0</v>
      </c>
      <c r="H3606" s="343">
        <f>VLOOKUP($A3606,'2'!$X:$AB,5,FALSE)</f>
        <v>0</v>
      </c>
    </row>
    <row r="3607" spans="1:8" s="144" customFormat="1" ht="15">
      <c r="A3607" s="342">
        <v>3603</v>
      </c>
      <c r="B3607" s="144" t="s">
        <v>10765</v>
      </c>
      <c r="C3607" s="144" t="s">
        <v>10766</v>
      </c>
      <c r="D3607" s="144" t="s">
        <v>10767</v>
      </c>
      <c r="E3607" s="144" t="str">
        <f>VLOOKUP(A3607,'2'!$X:$AB,2,FALSE)</f>
        <v>Within an hour</v>
      </c>
      <c r="F3607" s="144">
        <f>VLOOKUP($A3607,'2'!$X:$AB,3,FALSE)</f>
        <v>1</v>
      </c>
      <c r="G3607" s="144">
        <f>VLOOKUP($A3607,'2'!$X:$AB,4,FALSE)</f>
        <v>0.94</v>
      </c>
      <c r="H3607" s="343" t="str">
        <f>VLOOKUP($A3607,'2'!$X:$AB,5,FALSE)</f>
        <v>Yes</v>
      </c>
    </row>
    <row r="3608" spans="1:8" s="144" customFormat="1" ht="15">
      <c r="A3608" s="342">
        <v>3604</v>
      </c>
      <c r="B3608" s="144" t="s">
        <v>10768</v>
      </c>
      <c r="C3608" s="144" t="s">
        <v>10769</v>
      </c>
      <c r="D3608" s="144" t="s">
        <v>10770</v>
      </c>
      <c r="E3608" s="144">
        <f>VLOOKUP(A3608,'2'!$X:$AB,2,FALSE)</f>
        <v>0</v>
      </c>
      <c r="F3608" s="144">
        <f>VLOOKUP($A3608,'2'!$X:$AB,3,FALSE)</f>
        <v>0</v>
      </c>
      <c r="G3608" s="144">
        <f>VLOOKUP($A3608,'2'!$X:$AB,4,FALSE)</f>
        <v>0</v>
      </c>
      <c r="H3608" s="343">
        <f>VLOOKUP($A3608,'2'!$X:$AB,5,FALSE)</f>
        <v>0</v>
      </c>
    </row>
    <row r="3609" spans="1:8" s="144" customFormat="1" ht="15">
      <c r="A3609" s="342">
        <v>3605</v>
      </c>
      <c r="B3609" s="144" t="s">
        <v>10771</v>
      </c>
      <c r="C3609" s="144" t="s">
        <v>10772</v>
      </c>
      <c r="D3609" s="144" t="s">
        <v>10770</v>
      </c>
      <c r="E3609" s="144" t="str">
        <f>VLOOKUP(A3609,'2'!$X:$AB,2,FALSE)</f>
        <v>Within an hour</v>
      </c>
      <c r="F3609" s="144">
        <f>VLOOKUP($A3609,'2'!$X:$AB,3,FALSE)</f>
        <v>1</v>
      </c>
      <c r="G3609" s="144">
        <f>VLOOKUP($A3609,'2'!$X:$AB,4,FALSE)</f>
        <v>1</v>
      </c>
      <c r="H3609" s="343" t="str">
        <f>VLOOKUP($A3609,'2'!$X:$AB,5,FALSE)</f>
        <v>No</v>
      </c>
    </row>
    <row r="3610" spans="1:8" s="144" customFormat="1" ht="15">
      <c r="A3610" s="342">
        <v>3606</v>
      </c>
      <c r="B3610" s="144" t="s">
        <v>10773</v>
      </c>
      <c r="C3610" s="144" t="s">
        <v>10774</v>
      </c>
      <c r="D3610" s="144" t="s">
        <v>10770</v>
      </c>
      <c r="E3610" s="144">
        <f>VLOOKUP(A3610,'2'!$X:$AB,2,FALSE)</f>
        <v>0</v>
      </c>
      <c r="F3610" s="144">
        <f>VLOOKUP($A3610,'2'!$X:$AB,3,FALSE)</f>
        <v>0</v>
      </c>
      <c r="G3610" s="144">
        <f>VLOOKUP($A3610,'2'!$X:$AB,4,FALSE)</f>
        <v>0</v>
      </c>
      <c r="H3610" s="343">
        <f>VLOOKUP($A3610,'2'!$X:$AB,5,FALSE)</f>
        <v>0</v>
      </c>
    </row>
    <row r="3611" spans="1:8" s="144" customFormat="1" ht="15">
      <c r="A3611" s="342">
        <v>3607</v>
      </c>
      <c r="B3611" s="144" t="s">
        <v>10775</v>
      </c>
      <c r="C3611" s="144" t="s">
        <v>10776</v>
      </c>
      <c r="D3611" s="144" t="s">
        <v>10777</v>
      </c>
      <c r="E3611" s="144" t="str">
        <f>VLOOKUP(A3611,'2'!$X:$AB,2,FALSE)</f>
        <v>Within an hour</v>
      </c>
      <c r="F3611" s="144">
        <f>VLOOKUP($A3611,'2'!$X:$AB,3,FALSE)</f>
        <v>0.71</v>
      </c>
      <c r="G3611" s="144">
        <f>VLOOKUP($A3611,'2'!$X:$AB,4,FALSE)</f>
        <v>0.96</v>
      </c>
      <c r="H3611" s="343" t="str">
        <f>VLOOKUP($A3611,'2'!$X:$AB,5,FALSE)</f>
        <v>No</v>
      </c>
    </row>
    <row r="3612" spans="1:8" s="144" customFormat="1" ht="15">
      <c r="A3612" s="342">
        <v>3608</v>
      </c>
      <c r="B3612" s="144" t="s">
        <v>10778</v>
      </c>
      <c r="C3612" s="144" t="s">
        <v>10779</v>
      </c>
      <c r="D3612" s="144" t="s">
        <v>10780</v>
      </c>
      <c r="E3612" s="144">
        <f>VLOOKUP(A3612,'2'!$X:$AB,2,FALSE)</f>
        <v>0</v>
      </c>
      <c r="F3612" s="144">
        <f>VLOOKUP($A3612,'2'!$X:$AB,3,FALSE)</f>
        <v>0</v>
      </c>
      <c r="G3612" s="144">
        <f>VLOOKUP($A3612,'2'!$X:$AB,4,FALSE)</f>
        <v>0</v>
      </c>
      <c r="H3612" s="343">
        <f>VLOOKUP($A3612,'2'!$X:$AB,5,FALSE)</f>
        <v>0</v>
      </c>
    </row>
    <row r="3613" spans="1:8" s="144" customFormat="1" ht="15">
      <c r="A3613" s="342">
        <v>3609</v>
      </c>
      <c r="B3613" s="144" t="s">
        <v>10781</v>
      </c>
      <c r="C3613" s="144" t="s">
        <v>10782</v>
      </c>
      <c r="D3613" s="144" t="s">
        <v>10783</v>
      </c>
      <c r="E3613" s="144" t="str">
        <f>VLOOKUP(A3613,'2'!$X:$AB,2,FALSE)</f>
        <v>Within an hour</v>
      </c>
      <c r="F3613" s="144">
        <f>VLOOKUP($A3613,'2'!$X:$AB,3,FALSE)</f>
        <v>0.94</v>
      </c>
      <c r="G3613" s="144">
        <f>VLOOKUP($A3613,'2'!$X:$AB,4,FALSE)</f>
        <v>0.97</v>
      </c>
      <c r="H3613" s="343" t="str">
        <f>VLOOKUP($A3613,'2'!$X:$AB,5,FALSE)</f>
        <v>Yes</v>
      </c>
    </row>
    <row r="3614" spans="1:8" s="144" customFormat="1" ht="15">
      <c r="A3614" s="342">
        <v>3610</v>
      </c>
      <c r="B3614" s="144" t="s">
        <v>10784</v>
      </c>
      <c r="C3614" s="144" t="s">
        <v>10785</v>
      </c>
      <c r="D3614" s="144" t="s">
        <v>10783</v>
      </c>
      <c r="E3614" s="144">
        <f>VLOOKUP(A3614,'2'!$X:$AB,2,FALSE)</f>
        <v>0</v>
      </c>
      <c r="F3614" s="144">
        <f>VLOOKUP($A3614,'2'!$X:$AB,3,FALSE)</f>
        <v>0</v>
      </c>
      <c r="G3614" s="144">
        <f>VLOOKUP($A3614,'2'!$X:$AB,4,FALSE)</f>
        <v>0</v>
      </c>
      <c r="H3614" s="343">
        <f>VLOOKUP($A3614,'2'!$X:$AB,5,FALSE)</f>
        <v>0</v>
      </c>
    </row>
    <row r="3615" spans="1:8" s="144" customFormat="1" ht="15">
      <c r="A3615" s="342">
        <v>3611</v>
      </c>
      <c r="B3615" s="144" t="s">
        <v>10786</v>
      </c>
      <c r="C3615" s="144" t="s">
        <v>10787</v>
      </c>
      <c r="D3615" s="144" t="s">
        <v>10788</v>
      </c>
      <c r="E3615" s="144" t="str">
        <f>VLOOKUP(A3615,'2'!$X:$AB,2,FALSE)</f>
        <v>Within a few hours</v>
      </c>
      <c r="F3615" s="144">
        <f>VLOOKUP($A3615,'2'!$X:$AB,3,FALSE)</f>
        <v>0.7</v>
      </c>
      <c r="G3615" s="144">
        <f>VLOOKUP($A3615,'2'!$X:$AB,4,FALSE)</f>
        <v>0.95</v>
      </c>
      <c r="H3615" s="343" t="str">
        <f>VLOOKUP($A3615,'2'!$X:$AB,5,FALSE)</f>
        <v>No</v>
      </c>
    </row>
    <row r="3616" spans="1:8" s="144" customFormat="1" ht="15">
      <c r="A3616" s="342">
        <v>3612</v>
      </c>
      <c r="B3616" s="144" t="s">
        <v>10789</v>
      </c>
      <c r="C3616" s="144" t="s">
        <v>10790</v>
      </c>
      <c r="D3616" s="144" t="s">
        <v>10791</v>
      </c>
      <c r="E3616" s="144" t="str">
        <f>VLOOKUP(A3616,'2'!$X:$AB,2,FALSE)</f>
        <v>Within an hour</v>
      </c>
      <c r="F3616" s="144">
        <f>VLOOKUP($A3616,'2'!$X:$AB,3,FALSE)</f>
        <v>1</v>
      </c>
      <c r="G3616" s="144">
        <f>VLOOKUP($A3616,'2'!$X:$AB,4,FALSE)</f>
        <v>0.99</v>
      </c>
      <c r="H3616" s="343" t="str">
        <f>VLOOKUP($A3616,'2'!$X:$AB,5,FALSE)</f>
        <v>No</v>
      </c>
    </row>
    <row r="3617" spans="1:8" s="144" customFormat="1" ht="15">
      <c r="A3617" s="342">
        <v>3613</v>
      </c>
      <c r="B3617" s="144" t="s">
        <v>10792</v>
      </c>
      <c r="C3617" s="144" t="s">
        <v>10793</v>
      </c>
      <c r="D3617" s="144" t="s">
        <v>10791</v>
      </c>
      <c r="E3617" s="144" t="str">
        <f>VLOOKUP(A3617,'2'!$X:$AB,2,FALSE)</f>
        <v>Within an hour</v>
      </c>
      <c r="F3617" s="144">
        <f>VLOOKUP($A3617,'2'!$X:$AB,3,FALSE)</f>
        <v>1</v>
      </c>
      <c r="G3617" s="144">
        <f>VLOOKUP($A3617,'2'!$X:$AB,4,FALSE)</f>
        <v>0.98</v>
      </c>
      <c r="H3617" s="343" t="str">
        <f>VLOOKUP($A3617,'2'!$X:$AB,5,FALSE)</f>
        <v>No</v>
      </c>
    </row>
    <row r="3618" spans="1:8" s="144" customFormat="1" ht="15">
      <c r="A3618" s="342">
        <v>3614</v>
      </c>
      <c r="B3618" s="144" t="s">
        <v>10794</v>
      </c>
      <c r="C3618" s="144" t="s">
        <v>10795</v>
      </c>
      <c r="D3618" s="144" t="s">
        <v>10791</v>
      </c>
      <c r="E3618" s="144">
        <f>VLOOKUP(A3618,'2'!$X:$AB,2,FALSE)</f>
        <v>0</v>
      </c>
      <c r="F3618" s="144">
        <f>VLOOKUP($A3618,'2'!$X:$AB,3,FALSE)</f>
        <v>0</v>
      </c>
      <c r="G3618" s="144">
        <f>VLOOKUP($A3618,'2'!$X:$AB,4,FALSE)</f>
        <v>0</v>
      </c>
      <c r="H3618" s="343">
        <f>VLOOKUP($A3618,'2'!$X:$AB,5,FALSE)</f>
        <v>0</v>
      </c>
    </row>
    <row r="3619" spans="1:8" s="144" customFormat="1" ht="15">
      <c r="A3619" s="342">
        <v>3615</v>
      </c>
      <c r="B3619" s="144" t="s">
        <v>10796</v>
      </c>
      <c r="C3619" s="144" t="s">
        <v>10797</v>
      </c>
      <c r="D3619" s="144" t="s">
        <v>10791</v>
      </c>
      <c r="E3619" s="144" t="str">
        <f>VLOOKUP(A3619,'2'!$X:$AB,2,FALSE)</f>
        <v>Within an hour</v>
      </c>
      <c r="F3619" s="144">
        <f>VLOOKUP($A3619,'2'!$X:$AB,3,FALSE)</f>
        <v>1</v>
      </c>
      <c r="G3619" s="144">
        <f>VLOOKUP($A3619,'2'!$X:$AB,4,FALSE)</f>
        <v>0.89</v>
      </c>
      <c r="H3619" s="343" t="str">
        <f>VLOOKUP($A3619,'2'!$X:$AB,5,FALSE)</f>
        <v>Yes</v>
      </c>
    </row>
    <row r="3620" spans="1:8" s="144" customFormat="1" ht="15">
      <c r="A3620" s="342">
        <v>3616</v>
      </c>
      <c r="B3620" s="144" t="s">
        <v>10798</v>
      </c>
      <c r="C3620" s="144" t="s">
        <v>10799</v>
      </c>
      <c r="D3620" s="144" t="s">
        <v>10800</v>
      </c>
      <c r="E3620" s="144">
        <f>VLOOKUP(A3620,'2'!$X:$AB,2,FALSE)</f>
        <v>0</v>
      </c>
      <c r="F3620" s="144">
        <f>VLOOKUP($A3620,'2'!$X:$AB,3,FALSE)</f>
        <v>0</v>
      </c>
      <c r="G3620" s="144">
        <f>VLOOKUP($A3620,'2'!$X:$AB,4,FALSE)</f>
        <v>0</v>
      </c>
      <c r="H3620" s="343">
        <f>VLOOKUP($A3620,'2'!$X:$AB,5,FALSE)</f>
        <v>0</v>
      </c>
    </row>
    <row r="3621" spans="1:8" s="144" customFormat="1" ht="15">
      <c r="A3621" s="342">
        <v>3617</v>
      </c>
      <c r="B3621" s="144" t="s">
        <v>10801</v>
      </c>
      <c r="C3621" s="144" t="s">
        <v>10802</v>
      </c>
      <c r="D3621" s="144" t="s">
        <v>10800</v>
      </c>
      <c r="E3621" s="144" t="str">
        <f>VLOOKUP(A3621,'2'!$X:$AB,2,FALSE)</f>
        <v>Within an hour</v>
      </c>
      <c r="F3621" s="144">
        <f>VLOOKUP($A3621,'2'!$X:$AB,3,FALSE)</f>
        <v>0.91</v>
      </c>
      <c r="G3621" s="144">
        <f>VLOOKUP($A3621,'2'!$X:$AB,4,FALSE)</f>
        <v>0.99</v>
      </c>
      <c r="H3621" s="343" t="str">
        <f>VLOOKUP($A3621,'2'!$X:$AB,5,FALSE)</f>
        <v>No</v>
      </c>
    </row>
    <row r="3622" spans="1:8" s="144" customFormat="1" ht="15">
      <c r="A3622" s="342">
        <v>3618</v>
      </c>
      <c r="B3622" s="144" t="s">
        <v>10803</v>
      </c>
      <c r="C3622" s="144" t="s">
        <v>10804</v>
      </c>
      <c r="D3622" s="144" t="s">
        <v>10805</v>
      </c>
      <c r="E3622" s="144" t="str">
        <f>VLOOKUP(A3622,'2'!$X:$AB,2,FALSE)</f>
        <v>Within an hour</v>
      </c>
      <c r="F3622" s="144">
        <f>VLOOKUP($A3622,'2'!$X:$AB,3,FALSE)</f>
        <v>1</v>
      </c>
      <c r="G3622" s="144">
        <f>VLOOKUP($A3622,'2'!$X:$AB,4,FALSE)</f>
        <v>0.81</v>
      </c>
      <c r="H3622" s="343" t="str">
        <f>VLOOKUP($A3622,'2'!$X:$AB,5,FALSE)</f>
        <v>No</v>
      </c>
    </row>
    <row r="3623" spans="1:8" s="144" customFormat="1" ht="15">
      <c r="A3623" s="342">
        <v>3619</v>
      </c>
      <c r="B3623" s="144" t="s">
        <v>10806</v>
      </c>
      <c r="C3623" s="144" t="s">
        <v>10807</v>
      </c>
      <c r="D3623" s="144" t="s">
        <v>10808</v>
      </c>
      <c r="E3623" s="144">
        <f>VLOOKUP(A3623,'2'!$X:$AB,2,FALSE)</f>
        <v>0</v>
      </c>
      <c r="F3623" s="144">
        <f>VLOOKUP($A3623,'2'!$X:$AB,3,FALSE)</f>
        <v>0</v>
      </c>
      <c r="G3623" s="144">
        <f>VLOOKUP($A3623,'2'!$X:$AB,4,FALSE)</f>
        <v>0</v>
      </c>
      <c r="H3623" s="343">
        <f>VLOOKUP($A3623,'2'!$X:$AB,5,FALSE)</f>
        <v>0</v>
      </c>
    </row>
    <row r="3624" spans="1:8" s="144" customFormat="1" ht="15">
      <c r="A3624" s="342">
        <v>3620</v>
      </c>
      <c r="B3624" s="144" t="s">
        <v>10809</v>
      </c>
      <c r="C3624" s="144" t="s">
        <v>10810</v>
      </c>
      <c r="D3624" s="144" t="s">
        <v>10811</v>
      </c>
      <c r="E3624" s="144" t="str">
        <f>VLOOKUP(A3624,'2'!$X:$AB,2,FALSE)</f>
        <v>Within an hour</v>
      </c>
      <c r="F3624" s="144">
        <f>VLOOKUP($A3624,'2'!$X:$AB,3,FALSE)</f>
        <v>1</v>
      </c>
      <c r="G3624" s="144">
        <f>VLOOKUP($A3624,'2'!$X:$AB,4,FALSE)</f>
        <v>0.98</v>
      </c>
      <c r="H3624" s="343" t="str">
        <f>VLOOKUP($A3624,'2'!$X:$AB,5,FALSE)</f>
        <v>Yes</v>
      </c>
    </row>
    <row r="3625" spans="1:8" s="144" customFormat="1" ht="15">
      <c r="A3625" s="342">
        <v>3621</v>
      </c>
      <c r="B3625" s="144" t="s">
        <v>10812</v>
      </c>
      <c r="C3625" s="144" t="s">
        <v>10813</v>
      </c>
      <c r="D3625" s="144" t="s">
        <v>10814</v>
      </c>
      <c r="E3625" s="144" t="str">
        <f>VLOOKUP(A3625,'2'!$X:$AB,2,FALSE)</f>
        <v>Within an hour</v>
      </c>
      <c r="F3625" s="144">
        <f>VLOOKUP($A3625,'2'!$X:$AB,3,FALSE)</f>
        <v>1</v>
      </c>
      <c r="G3625" s="144">
        <f>VLOOKUP($A3625,'2'!$X:$AB,4,FALSE)</f>
        <v>0.96</v>
      </c>
      <c r="H3625" s="343" t="str">
        <f>VLOOKUP($A3625,'2'!$X:$AB,5,FALSE)</f>
        <v>Yes</v>
      </c>
    </row>
    <row r="3626" spans="1:8" s="144" customFormat="1" ht="15">
      <c r="A3626" s="342">
        <v>3622</v>
      </c>
      <c r="B3626" s="144" t="s">
        <v>10815</v>
      </c>
      <c r="C3626" s="144" t="s">
        <v>10816</v>
      </c>
      <c r="D3626" s="144" t="s">
        <v>10817</v>
      </c>
      <c r="E3626" s="144">
        <f>VLOOKUP(A3626,'2'!$X:$AB,2,FALSE)</f>
        <v>0</v>
      </c>
      <c r="F3626" s="144">
        <f>VLOOKUP($A3626,'2'!$X:$AB,3,FALSE)</f>
        <v>0</v>
      </c>
      <c r="G3626" s="144">
        <f>VLOOKUP($A3626,'2'!$X:$AB,4,FALSE)</f>
        <v>0</v>
      </c>
      <c r="H3626" s="343">
        <f>VLOOKUP($A3626,'2'!$X:$AB,5,FALSE)</f>
        <v>0</v>
      </c>
    </row>
    <row r="3627" spans="1:8" s="144" customFormat="1" ht="15">
      <c r="A3627" s="342">
        <v>3623</v>
      </c>
      <c r="B3627" s="144" t="s">
        <v>10818</v>
      </c>
      <c r="C3627" s="144" t="s">
        <v>10819</v>
      </c>
      <c r="D3627" s="144" t="s">
        <v>10817</v>
      </c>
      <c r="E3627" s="144" t="str">
        <f>VLOOKUP(A3627,'2'!$X:$AB,2,FALSE)</f>
        <v>Within a few hours</v>
      </c>
      <c r="F3627" s="144">
        <f>VLOOKUP($A3627,'2'!$X:$AB,3,FALSE)</f>
        <v>1</v>
      </c>
      <c r="G3627" s="144">
        <f>VLOOKUP($A3627,'2'!$X:$AB,4,FALSE)</f>
        <v>0.93</v>
      </c>
      <c r="H3627" s="343" t="str">
        <f>VLOOKUP($A3627,'2'!$X:$AB,5,FALSE)</f>
        <v>Yes</v>
      </c>
    </row>
    <row r="3628" spans="1:8" s="144" customFormat="1" ht="15">
      <c r="A3628" s="342">
        <v>3624</v>
      </c>
      <c r="B3628" s="144" t="s">
        <v>10820</v>
      </c>
      <c r="C3628" s="144" t="s">
        <v>10821</v>
      </c>
      <c r="D3628" s="144" t="s">
        <v>10822</v>
      </c>
      <c r="E3628" s="144" t="str">
        <f>VLOOKUP(A3628,'2'!$X:$AB,2,FALSE)</f>
        <v>Within an hour</v>
      </c>
      <c r="F3628" s="144">
        <f>VLOOKUP($A3628,'2'!$X:$AB,3,FALSE)</f>
        <v>1</v>
      </c>
      <c r="G3628" s="144">
        <f>VLOOKUP($A3628,'2'!$X:$AB,4,FALSE)</f>
        <v>0.99</v>
      </c>
      <c r="H3628" s="343" t="str">
        <f>VLOOKUP($A3628,'2'!$X:$AB,5,FALSE)</f>
        <v>Yes</v>
      </c>
    </row>
    <row r="3629" spans="1:8" s="144" customFormat="1" ht="15">
      <c r="A3629" s="342">
        <v>3625</v>
      </c>
      <c r="B3629" s="144" t="s">
        <v>10823</v>
      </c>
      <c r="C3629" s="144" t="s">
        <v>10824</v>
      </c>
      <c r="D3629" s="144" t="s">
        <v>10822</v>
      </c>
      <c r="E3629" s="144" t="str">
        <f>VLOOKUP(A3629,'2'!$X:$AB,2,FALSE)</f>
        <v>Within an hour</v>
      </c>
      <c r="F3629" s="144">
        <f>VLOOKUP($A3629,'2'!$X:$AB,3,FALSE)</f>
        <v>1</v>
      </c>
      <c r="G3629" s="144">
        <f>VLOOKUP($A3629,'2'!$X:$AB,4,FALSE)</f>
        <v>1</v>
      </c>
      <c r="H3629" s="343" t="str">
        <f>VLOOKUP($A3629,'2'!$X:$AB,5,FALSE)</f>
        <v>No</v>
      </c>
    </row>
    <row r="3630" spans="1:8" s="144" customFormat="1" ht="15">
      <c r="A3630" s="342">
        <v>3626</v>
      </c>
      <c r="B3630" s="144" t="s">
        <v>10825</v>
      </c>
      <c r="C3630" s="144" t="s">
        <v>10826</v>
      </c>
      <c r="D3630" s="144" t="s">
        <v>10822</v>
      </c>
      <c r="E3630" s="144" t="str">
        <f>VLOOKUP(A3630,'2'!$X:$AB,2,FALSE)</f>
        <v>Within a few hours</v>
      </c>
      <c r="F3630" s="144">
        <f>VLOOKUP($A3630,'2'!$X:$AB,3,FALSE)</f>
        <v>1</v>
      </c>
      <c r="G3630" s="144">
        <f>VLOOKUP($A3630,'2'!$X:$AB,4,FALSE)</f>
        <v>0.89</v>
      </c>
      <c r="H3630" s="343" t="str">
        <f>VLOOKUP($A3630,'2'!$X:$AB,5,FALSE)</f>
        <v>No</v>
      </c>
    </row>
    <row r="3631" spans="1:8" s="144" customFormat="1" ht="15">
      <c r="A3631" s="342">
        <v>3627</v>
      </c>
      <c r="B3631" s="144" t="s">
        <v>10827</v>
      </c>
      <c r="C3631" s="144" t="s">
        <v>10828</v>
      </c>
      <c r="D3631" s="144" t="s">
        <v>10829</v>
      </c>
      <c r="E3631" s="144" t="str">
        <f>VLOOKUP(A3631,'2'!$X:$AB,2,FALSE)</f>
        <v>Within an hour</v>
      </c>
      <c r="F3631" s="144">
        <f>VLOOKUP($A3631,'2'!$X:$AB,3,FALSE)</f>
        <v>1</v>
      </c>
      <c r="G3631" s="144">
        <f>VLOOKUP($A3631,'2'!$X:$AB,4,FALSE)</f>
        <v>1</v>
      </c>
      <c r="H3631" s="343" t="str">
        <f>VLOOKUP($A3631,'2'!$X:$AB,5,FALSE)</f>
        <v>No</v>
      </c>
    </row>
    <row r="3632" spans="1:8" s="144" customFormat="1" ht="15">
      <c r="A3632" s="342">
        <v>3628</v>
      </c>
      <c r="B3632" s="144" t="s">
        <v>10830</v>
      </c>
      <c r="C3632" s="144" t="s">
        <v>10831</v>
      </c>
      <c r="D3632" s="144" t="s">
        <v>10829</v>
      </c>
      <c r="E3632" s="144" t="str">
        <f>VLOOKUP(A3632,'2'!$X:$AB,2,FALSE)</f>
        <v>Within a few hours</v>
      </c>
      <c r="F3632" s="144">
        <f>VLOOKUP($A3632,'2'!$X:$AB,3,FALSE)</f>
        <v>0.9</v>
      </c>
      <c r="G3632" s="144">
        <f>VLOOKUP($A3632,'2'!$X:$AB,4,FALSE)</f>
        <v>0.6</v>
      </c>
      <c r="H3632" s="343" t="str">
        <f>VLOOKUP($A3632,'2'!$X:$AB,5,FALSE)</f>
        <v>No</v>
      </c>
    </row>
    <row r="3633" spans="1:8" s="144" customFormat="1" ht="15">
      <c r="A3633" s="342">
        <v>3629</v>
      </c>
      <c r="B3633" s="144" t="s">
        <v>10832</v>
      </c>
      <c r="C3633" s="144" t="s">
        <v>10833</v>
      </c>
      <c r="D3633" s="144" t="s">
        <v>10829</v>
      </c>
      <c r="E3633" s="144" t="str">
        <f>VLOOKUP(A3633,'2'!$X:$AB,2,FALSE)</f>
        <v>Within an hour</v>
      </c>
      <c r="F3633" s="144">
        <f>VLOOKUP($A3633,'2'!$X:$AB,3,FALSE)</f>
        <v>0.85</v>
      </c>
      <c r="G3633" s="144">
        <f>VLOOKUP($A3633,'2'!$X:$AB,4,FALSE)</f>
        <v>0.99</v>
      </c>
      <c r="H3633" s="343" t="str">
        <f>VLOOKUP($A3633,'2'!$X:$AB,5,FALSE)</f>
        <v>No</v>
      </c>
    </row>
    <row r="3634" spans="1:8" s="144" customFormat="1" ht="15">
      <c r="A3634" s="342">
        <v>3630</v>
      </c>
      <c r="B3634" s="144" t="s">
        <v>10834</v>
      </c>
      <c r="C3634" s="144" t="s">
        <v>10835</v>
      </c>
      <c r="D3634" s="144" t="s">
        <v>10836</v>
      </c>
      <c r="E3634" s="144">
        <f>VLOOKUP(A3634,'2'!$X:$AB,2,FALSE)</f>
        <v>0</v>
      </c>
      <c r="F3634" s="144">
        <f>VLOOKUP($A3634,'2'!$X:$AB,3,FALSE)</f>
        <v>0</v>
      </c>
      <c r="G3634" s="144">
        <f>VLOOKUP($A3634,'2'!$X:$AB,4,FALSE)</f>
        <v>0</v>
      </c>
      <c r="H3634" s="343">
        <f>VLOOKUP($A3634,'2'!$X:$AB,5,FALSE)</f>
        <v>0</v>
      </c>
    </row>
    <row r="3635" spans="1:8" s="144" customFormat="1" ht="15">
      <c r="A3635" s="342">
        <v>3631</v>
      </c>
      <c r="B3635" s="144" t="s">
        <v>10837</v>
      </c>
      <c r="C3635" s="144" t="s">
        <v>10838</v>
      </c>
      <c r="D3635" s="144" t="s">
        <v>10839</v>
      </c>
      <c r="E3635" s="144">
        <f>VLOOKUP(A3635,'2'!$X:$AB,2,FALSE)</f>
        <v>0</v>
      </c>
      <c r="F3635" s="144">
        <f>VLOOKUP($A3635,'2'!$X:$AB,3,FALSE)</f>
        <v>0</v>
      </c>
      <c r="G3635" s="144">
        <f>VLOOKUP($A3635,'2'!$X:$AB,4,FALSE)</f>
        <v>0</v>
      </c>
      <c r="H3635" s="343">
        <f>VLOOKUP($A3635,'2'!$X:$AB,5,FALSE)</f>
        <v>0</v>
      </c>
    </row>
    <row r="3636" spans="1:8" s="144" customFormat="1" ht="15">
      <c r="A3636" s="342">
        <v>3632</v>
      </c>
      <c r="B3636" s="144" t="s">
        <v>10840</v>
      </c>
      <c r="C3636" s="144" t="s">
        <v>10841</v>
      </c>
      <c r="D3636" s="144" t="s">
        <v>10842</v>
      </c>
      <c r="E3636" s="144">
        <f>VLOOKUP(A3636,'2'!$X:$AB,2,FALSE)</f>
        <v>0</v>
      </c>
      <c r="F3636" s="144">
        <f>VLOOKUP($A3636,'2'!$X:$AB,3,FALSE)</f>
        <v>0</v>
      </c>
      <c r="G3636" s="144">
        <f>VLOOKUP($A3636,'2'!$X:$AB,4,FALSE)</f>
        <v>0</v>
      </c>
      <c r="H3636" s="343">
        <f>VLOOKUP($A3636,'2'!$X:$AB,5,FALSE)</f>
        <v>0</v>
      </c>
    </row>
    <row r="3637" spans="1:8" s="144" customFormat="1" ht="15">
      <c r="A3637" s="342">
        <v>3633</v>
      </c>
      <c r="B3637" s="144" t="s">
        <v>10843</v>
      </c>
      <c r="C3637" s="144" t="s">
        <v>10844</v>
      </c>
      <c r="D3637" s="144" t="s">
        <v>10845</v>
      </c>
      <c r="E3637" s="144" t="str">
        <f>VLOOKUP(A3637,'2'!$X:$AB,2,FALSE)</f>
        <v>Within an hour</v>
      </c>
      <c r="F3637" s="144">
        <f>VLOOKUP($A3637,'2'!$X:$AB,3,FALSE)</f>
        <v>1</v>
      </c>
      <c r="G3637" s="144">
        <f>VLOOKUP($A3637,'2'!$X:$AB,4,FALSE)</f>
        <v>0.92</v>
      </c>
      <c r="H3637" s="343" t="str">
        <f>VLOOKUP($A3637,'2'!$X:$AB,5,FALSE)</f>
        <v>Yes</v>
      </c>
    </row>
    <row r="3638" spans="1:8" s="144" customFormat="1" ht="15">
      <c r="A3638" s="342">
        <v>3634</v>
      </c>
      <c r="B3638" s="144" t="s">
        <v>10846</v>
      </c>
      <c r="C3638" s="144" t="s">
        <v>10847</v>
      </c>
      <c r="D3638" s="144" t="s">
        <v>10848</v>
      </c>
      <c r="E3638" s="144">
        <f>VLOOKUP(A3638,'2'!$X:$AB,2,FALSE)</f>
        <v>0</v>
      </c>
      <c r="F3638" s="144">
        <f>VLOOKUP($A3638,'2'!$X:$AB,3,FALSE)</f>
        <v>0</v>
      </c>
      <c r="G3638" s="144">
        <f>VLOOKUP($A3638,'2'!$X:$AB,4,FALSE)</f>
        <v>0</v>
      </c>
      <c r="H3638" s="343">
        <f>VLOOKUP($A3638,'2'!$X:$AB,5,FALSE)</f>
        <v>0</v>
      </c>
    </row>
    <row r="3639" spans="1:8" s="144" customFormat="1" ht="15">
      <c r="A3639" s="342">
        <v>3635</v>
      </c>
      <c r="B3639" s="144" t="s">
        <v>10849</v>
      </c>
      <c r="C3639" s="144" t="s">
        <v>10850</v>
      </c>
      <c r="D3639" s="144" t="s">
        <v>10851</v>
      </c>
      <c r="E3639" s="144" t="str">
        <f>VLOOKUP(A3639,'2'!$X:$AB,2,FALSE)</f>
        <v>Within a few hours</v>
      </c>
      <c r="F3639" s="144">
        <f>VLOOKUP($A3639,'2'!$X:$AB,3,FALSE)</f>
        <v>0.69</v>
      </c>
      <c r="G3639" s="144">
        <f>VLOOKUP($A3639,'2'!$X:$AB,4,FALSE)</f>
        <v>0.97</v>
      </c>
      <c r="H3639" s="343" t="str">
        <f>VLOOKUP($A3639,'2'!$X:$AB,5,FALSE)</f>
        <v>No</v>
      </c>
    </row>
    <row r="3640" spans="1:8" s="144" customFormat="1" ht="15">
      <c r="A3640" s="342">
        <v>3636</v>
      </c>
      <c r="B3640" s="144" t="s">
        <v>10852</v>
      </c>
      <c r="C3640" s="144" t="s">
        <v>10853</v>
      </c>
      <c r="D3640" s="144" t="s">
        <v>10851</v>
      </c>
      <c r="E3640" s="144" t="str">
        <f>VLOOKUP(A3640,'2'!$X:$AB,2,FALSE)</f>
        <v>Within an hour</v>
      </c>
      <c r="F3640" s="144">
        <f>VLOOKUP($A3640,'2'!$X:$AB,3,FALSE)</f>
        <v>1</v>
      </c>
      <c r="G3640" s="144">
        <f>VLOOKUP($A3640,'2'!$X:$AB,4,FALSE)</f>
        <v>0.89</v>
      </c>
      <c r="H3640" s="343" t="str">
        <f>VLOOKUP($A3640,'2'!$X:$AB,5,FALSE)</f>
        <v>No</v>
      </c>
    </row>
    <row r="3641" spans="1:8" s="144" customFormat="1" ht="15">
      <c r="A3641" s="342">
        <v>3637</v>
      </c>
      <c r="B3641" s="144" t="s">
        <v>10854</v>
      </c>
      <c r="C3641" s="144" t="s">
        <v>10855</v>
      </c>
      <c r="D3641" s="144" t="s">
        <v>10856</v>
      </c>
      <c r="E3641" s="144">
        <f>VLOOKUP(A3641,'2'!$X:$AB,2,FALSE)</f>
        <v>0</v>
      </c>
      <c r="F3641" s="144">
        <f>VLOOKUP($A3641,'2'!$X:$AB,3,FALSE)</f>
        <v>0</v>
      </c>
      <c r="G3641" s="144">
        <f>VLOOKUP($A3641,'2'!$X:$AB,4,FALSE)</f>
        <v>0</v>
      </c>
      <c r="H3641" s="343">
        <f>VLOOKUP($A3641,'2'!$X:$AB,5,FALSE)</f>
        <v>0</v>
      </c>
    </row>
    <row r="3642" spans="1:8" s="144" customFormat="1" ht="15">
      <c r="A3642" s="342">
        <v>3638</v>
      </c>
      <c r="B3642" s="144" t="s">
        <v>10857</v>
      </c>
      <c r="C3642" s="144" t="s">
        <v>10858</v>
      </c>
      <c r="D3642" s="144" t="s">
        <v>10859</v>
      </c>
      <c r="E3642" s="144">
        <f>VLOOKUP(A3642,'2'!$X:$AB,2,FALSE)</f>
        <v>0</v>
      </c>
      <c r="F3642" s="144">
        <f>VLOOKUP($A3642,'2'!$X:$AB,3,FALSE)</f>
        <v>0</v>
      </c>
      <c r="G3642" s="144">
        <f>VLOOKUP($A3642,'2'!$X:$AB,4,FALSE)</f>
        <v>0</v>
      </c>
      <c r="H3642" s="343">
        <f>VLOOKUP($A3642,'2'!$X:$AB,5,FALSE)</f>
        <v>0</v>
      </c>
    </row>
    <row r="3643" spans="1:8" s="144" customFormat="1" ht="15">
      <c r="A3643" s="342">
        <v>3639</v>
      </c>
      <c r="B3643" s="144" t="s">
        <v>10860</v>
      </c>
      <c r="C3643" s="144" t="s">
        <v>10861</v>
      </c>
      <c r="D3643" s="144" t="s">
        <v>10862</v>
      </c>
      <c r="E3643" s="144">
        <f>VLOOKUP(A3643,'2'!$X:$AB,2,FALSE)</f>
        <v>0</v>
      </c>
      <c r="F3643" s="144">
        <f>VLOOKUP($A3643,'2'!$X:$AB,3,FALSE)</f>
        <v>0</v>
      </c>
      <c r="G3643" s="144">
        <f>VLOOKUP($A3643,'2'!$X:$AB,4,FALSE)</f>
        <v>0</v>
      </c>
      <c r="H3643" s="343">
        <f>VLOOKUP($A3643,'2'!$X:$AB,5,FALSE)</f>
        <v>0</v>
      </c>
    </row>
    <row r="3644" spans="1:8" s="144" customFormat="1" ht="15">
      <c r="A3644" s="342">
        <v>3640</v>
      </c>
      <c r="B3644" s="144" t="s">
        <v>10863</v>
      </c>
      <c r="C3644" s="144" t="s">
        <v>10864</v>
      </c>
      <c r="D3644" s="144" t="s">
        <v>10865</v>
      </c>
      <c r="E3644" s="144" t="str">
        <f>VLOOKUP(A3644,'2'!$X:$AB,2,FALSE)</f>
        <v>Within an hour</v>
      </c>
      <c r="F3644" s="144">
        <f>VLOOKUP($A3644,'2'!$X:$AB,3,FALSE)</f>
        <v>0.99</v>
      </c>
      <c r="G3644" s="144">
        <f>VLOOKUP($A3644,'2'!$X:$AB,4,FALSE)</f>
        <v>0.67</v>
      </c>
      <c r="H3644" s="343" t="str">
        <f>VLOOKUP($A3644,'2'!$X:$AB,5,FALSE)</f>
        <v>No</v>
      </c>
    </row>
    <row r="3645" spans="1:8" s="144" customFormat="1" ht="15">
      <c r="A3645" s="342">
        <v>3641</v>
      </c>
      <c r="B3645" s="144" t="s">
        <v>10866</v>
      </c>
      <c r="C3645" s="144" t="s">
        <v>10867</v>
      </c>
      <c r="D3645" s="144" t="s">
        <v>10868</v>
      </c>
      <c r="E3645" s="144">
        <f>VLOOKUP(A3645,'2'!$X:$AB,2,FALSE)</f>
        <v>0</v>
      </c>
      <c r="F3645" s="144">
        <f>VLOOKUP($A3645,'2'!$X:$AB,3,FALSE)</f>
        <v>0</v>
      </c>
      <c r="G3645" s="144">
        <f>VLOOKUP($A3645,'2'!$X:$AB,4,FALSE)</f>
        <v>0</v>
      </c>
      <c r="H3645" s="343">
        <f>VLOOKUP($A3645,'2'!$X:$AB,5,FALSE)</f>
        <v>0</v>
      </c>
    </row>
    <row r="3646" spans="1:8" s="144" customFormat="1" ht="15">
      <c r="A3646" s="342">
        <v>3642</v>
      </c>
      <c r="B3646" s="144" t="s">
        <v>10869</v>
      </c>
      <c r="C3646" s="144" t="s">
        <v>10870</v>
      </c>
      <c r="D3646" s="144" t="s">
        <v>10871</v>
      </c>
      <c r="E3646" s="144">
        <f>VLOOKUP(A3646,'2'!$X:$AB,2,FALSE)</f>
        <v>0</v>
      </c>
      <c r="F3646" s="144">
        <f>VLOOKUP($A3646,'2'!$X:$AB,3,FALSE)</f>
        <v>0</v>
      </c>
      <c r="G3646" s="144">
        <f>VLOOKUP($A3646,'2'!$X:$AB,4,FALSE)</f>
        <v>0</v>
      </c>
      <c r="H3646" s="343">
        <f>VLOOKUP($A3646,'2'!$X:$AB,5,FALSE)</f>
        <v>0</v>
      </c>
    </row>
    <row r="3647" spans="1:8" s="144" customFormat="1" ht="15">
      <c r="A3647" s="342">
        <v>3643</v>
      </c>
      <c r="B3647" s="144" t="s">
        <v>10872</v>
      </c>
      <c r="C3647" s="144" t="s">
        <v>10873</v>
      </c>
      <c r="D3647" s="144" t="s">
        <v>10871</v>
      </c>
      <c r="E3647" s="144" t="str">
        <f>VLOOKUP(A3647,'2'!$X:$AB,2,FALSE)</f>
        <v>Within an hour</v>
      </c>
      <c r="F3647" s="144">
        <f>VLOOKUP($A3647,'2'!$X:$AB,3,FALSE)</f>
        <v>0.67</v>
      </c>
      <c r="G3647" s="144">
        <f>VLOOKUP($A3647,'2'!$X:$AB,4,FALSE)</f>
        <v>0.95</v>
      </c>
      <c r="H3647" s="343" t="str">
        <f>VLOOKUP($A3647,'2'!$X:$AB,5,FALSE)</f>
        <v>No</v>
      </c>
    </row>
    <row r="3648" spans="1:8" s="144" customFormat="1" ht="15">
      <c r="A3648" s="342">
        <v>3644</v>
      </c>
      <c r="B3648" s="144" t="s">
        <v>10874</v>
      </c>
      <c r="C3648" s="144" t="s">
        <v>10875</v>
      </c>
      <c r="D3648" s="144" t="s">
        <v>10871</v>
      </c>
      <c r="E3648" s="144" t="str">
        <f>VLOOKUP(A3648,'2'!$X:$AB,2,FALSE)</f>
        <v>Within an hour</v>
      </c>
      <c r="F3648" s="144">
        <f>VLOOKUP($A3648,'2'!$X:$AB,3,FALSE)</f>
        <v>1</v>
      </c>
      <c r="G3648" s="144">
        <f>VLOOKUP($A3648,'2'!$X:$AB,4,FALSE)</f>
        <v>1</v>
      </c>
      <c r="H3648" s="343" t="str">
        <f>VLOOKUP($A3648,'2'!$X:$AB,5,FALSE)</f>
        <v>Yes</v>
      </c>
    </row>
    <row r="3649" spans="1:8" s="144" customFormat="1" ht="15">
      <c r="A3649" s="342">
        <v>3645</v>
      </c>
      <c r="B3649" s="144" t="s">
        <v>10876</v>
      </c>
      <c r="C3649" s="144" t="s">
        <v>10877</v>
      </c>
      <c r="D3649" s="144" t="s">
        <v>10878</v>
      </c>
      <c r="E3649" s="144">
        <f>VLOOKUP(A3649,'2'!$X:$AB,2,FALSE)</f>
        <v>0</v>
      </c>
      <c r="F3649" s="144">
        <f>VLOOKUP($A3649,'2'!$X:$AB,3,FALSE)</f>
        <v>0</v>
      </c>
      <c r="G3649" s="144">
        <f>VLOOKUP($A3649,'2'!$X:$AB,4,FALSE)</f>
        <v>0</v>
      </c>
      <c r="H3649" s="343">
        <f>VLOOKUP($A3649,'2'!$X:$AB,5,FALSE)</f>
        <v>0</v>
      </c>
    </row>
    <row r="3650" spans="1:8" s="144" customFormat="1" ht="15">
      <c r="A3650" s="342">
        <v>3646</v>
      </c>
      <c r="B3650" s="144" t="s">
        <v>10879</v>
      </c>
      <c r="C3650" s="144" t="s">
        <v>10880</v>
      </c>
      <c r="D3650" s="144" t="s">
        <v>10881</v>
      </c>
      <c r="E3650" s="144" t="str">
        <f>VLOOKUP(A3650,'2'!$X:$AB,2,FALSE)</f>
        <v>Within an hour</v>
      </c>
      <c r="F3650" s="144">
        <f>VLOOKUP($A3650,'2'!$X:$AB,3,FALSE)</f>
        <v>1</v>
      </c>
      <c r="G3650" s="144">
        <f>VLOOKUP($A3650,'2'!$X:$AB,4,FALSE)</f>
        <v>0.99</v>
      </c>
      <c r="H3650" s="343" t="str">
        <f>VLOOKUP($A3650,'2'!$X:$AB,5,FALSE)</f>
        <v>Yes</v>
      </c>
    </row>
    <row r="3651" spans="1:8" s="144" customFormat="1" ht="15">
      <c r="A3651" s="342">
        <v>3647</v>
      </c>
      <c r="B3651" s="144" t="s">
        <v>10882</v>
      </c>
      <c r="C3651" s="144" t="s">
        <v>10883</v>
      </c>
      <c r="D3651" s="144" t="s">
        <v>10881</v>
      </c>
      <c r="E3651" s="144" t="str">
        <f>VLOOKUP(A3651,'2'!$X:$AB,2,FALSE)</f>
        <v>Within an hour</v>
      </c>
      <c r="F3651" s="144">
        <f>VLOOKUP($A3651,'2'!$X:$AB,3,FALSE)</f>
        <v>1</v>
      </c>
      <c r="G3651" s="144">
        <f>VLOOKUP($A3651,'2'!$X:$AB,4,FALSE)</f>
        <v>0.95</v>
      </c>
      <c r="H3651" s="343" t="str">
        <f>VLOOKUP($A3651,'2'!$X:$AB,5,FALSE)</f>
        <v>Yes</v>
      </c>
    </row>
    <row r="3652" spans="1:8" s="144" customFormat="1" ht="15">
      <c r="A3652" s="342">
        <v>3648</v>
      </c>
      <c r="B3652" s="144" t="s">
        <v>10884</v>
      </c>
      <c r="C3652" s="144" t="s">
        <v>10885</v>
      </c>
      <c r="D3652" s="144" t="s">
        <v>10881</v>
      </c>
      <c r="E3652" s="144">
        <f>VLOOKUP(A3652,'2'!$X:$AB,2,FALSE)</f>
        <v>0</v>
      </c>
      <c r="F3652" s="144">
        <f>VLOOKUP($A3652,'2'!$X:$AB,3,FALSE)</f>
        <v>0</v>
      </c>
      <c r="G3652" s="144">
        <f>VLOOKUP($A3652,'2'!$X:$AB,4,FALSE)</f>
        <v>0</v>
      </c>
      <c r="H3652" s="343">
        <f>VLOOKUP($A3652,'2'!$X:$AB,5,FALSE)</f>
        <v>0</v>
      </c>
    </row>
    <row r="3653" spans="1:8" s="144" customFormat="1" ht="15">
      <c r="A3653" s="342">
        <v>3649</v>
      </c>
      <c r="B3653" s="144" t="s">
        <v>10886</v>
      </c>
      <c r="C3653" s="144" t="s">
        <v>10887</v>
      </c>
      <c r="D3653" s="144" t="s">
        <v>10881</v>
      </c>
      <c r="E3653" s="144" t="str">
        <f>VLOOKUP(A3653,'2'!$X:$AB,2,FALSE)</f>
        <v>Within an hour</v>
      </c>
      <c r="F3653" s="144">
        <f>VLOOKUP($A3653,'2'!$X:$AB,3,FALSE)</f>
        <v>1</v>
      </c>
      <c r="G3653" s="144">
        <f>VLOOKUP($A3653,'2'!$X:$AB,4,FALSE)</f>
        <v>1</v>
      </c>
      <c r="H3653" s="343" t="str">
        <f>VLOOKUP($A3653,'2'!$X:$AB,5,FALSE)</f>
        <v>Yes</v>
      </c>
    </row>
    <row r="3654" spans="1:8" s="144" customFormat="1" ht="15">
      <c r="A3654" s="342">
        <v>3650</v>
      </c>
      <c r="B3654" s="144" t="s">
        <v>10888</v>
      </c>
      <c r="C3654" s="144" t="s">
        <v>10889</v>
      </c>
      <c r="D3654" s="144" t="s">
        <v>10890</v>
      </c>
      <c r="E3654" s="144" t="str">
        <f>VLOOKUP(A3654,'2'!$X:$AB,2,FALSE)</f>
        <v>A few days or more</v>
      </c>
      <c r="F3654" s="144">
        <f>VLOOKUP($A3654,'2'!$X:$AB,3,FALSE)</f>
        <v>0.33</v>
      </c>
      <c r="G3654" s="144">
        <f>VLOOKUP($A3654,'2'!$X:$AB,4,FALSE)</f>
        <v>0.54</v>
      </c>
      <c r="H3654" s="343" t="str">
        <f>VLOOKUP($A3654,'2'!$X:$AB,5,FALSE)</f>
        <v>No</v>
      </c>
    </row>
    <row r="3655" spans="1:8" s="144" customFormat="1" ht="15">
      <c r="A3655" s="342">
        <v>3651</v>
      </c>
      <c r="B3655" s="144" t="s">
        <v>10891</v>
      </c>
      <c r="C3655" s="144" t="s">
        <v>10892</v>
      </c>
      <c r="D3655" s="144" t="s">
        <v>10893</v>
      </c>
      <c r="E3655" s="144" t="str">
        <f>VLOOKUP(A3655,'2'!$X:$AB,2,FALSE)</f>
        <v>Within a few hours</v>
      </c>
      <c r="F3655" s="144">
        <f>VLOOKUP($A3655,'2'!$X:$AB,3,FALSE)</f>
        <v>1</v>
      </c>
      <c r="G3655" s="144">
        <f>VLOOKUP($A3655,'2'!$X:$AB,4,FALSE)</f>
        <v>0.98</v>
      </c>
      <c r="H3655" s="343" t="str">
        <f>VLOOKUP($A3655,'2'!$X:$AB,5,FALSE)</f>
        <v>Yes</v>
      </c>
    </row>
    <row r="3656" spans="1:8" s="144" customFormat="1" ht="15">
      <c r="A3656" s="342">
        <v>3652</v>
      </c>
      <c r="B3656" s="144" t="s">
        <v>10894</v>
      </c>
      <c r="C3656" s="144" t="s">
        <v>10895</v>
      </c>
      <c r="D3656" s="144" t="s">
        <v>10893</v>
      </c>
      <c r="E3656" s="144">
        <f>VLOOKUP(A3656,'2'!$X:$AB,2,FALSE)</f>
        <v>0</v>
      </c>
      <c r="F3656" s="144">
        <f>VLOOKUP($A3656,'2'!$X:$AB,3,FALSE)</f>
        <v>0</v>
      </c>
      <c r="G3656" s="144">
        <f>VLOOKUP($A3656,'2'!$X:$AB,4,FALSE)</f>
        <v>0</v>
      </c>
      <c r="H3656" s="343">
        <f>VLOOKUP($A3656,'2'!$X:$AB,5,FALSE)</f>
        <v>0</v>
      </c>
    </row>
    <row r="3657" spans="1:8" s="144" customFormat="1" ht="15">
      <c r="A3657" s="342">
        <v>3653</v>
      </c>
      <c r="B3657" s="144" t="s">
        <v>10896</v>
      </c>
      <c r="C3657" s="144" t="s">
        <v>10897</v>
      </c>
      <c r="D3657" s="144" t="s">
        <v>10898</v>
      </c>
      <c r="E3657" s="144" t="str">
        <f>VLOOKUP(A3657,'2'!$X:$AB,2,FALSE)</f>
        <v>Within a few hours</v>
      </c>
      <c r="F3657" s="144">
        <f>VLOOKUP($A3657,'2'!$X:$AB,3,FALSE)</f>
        <v>0.96</v>
      </c>
      <c r="G3657" s="144">
        <f>VLOOKUP($A3657,'2'!$X:$AB,4,FALSE)</f>
        <v>1</v>
      </c>
      <c r="H3657" s="343" t="str">
        <f>VLOOKUP($A3657,'2'!$X:$AB,5,FALSE)</f>
        <v>No</v>
      </c>
    </row>
    <row r="3658" spans="1:8" s="144" customFormat="1" ht="15">
      <c r="A3658" s="342">
        <v>3654</v>
      </c>
      <c r="B3658" s="144" t="s">
        <v>10899</v>
      </c>
      <c r="C3658" s="144" t="s">
        <v>10900</v>
      </c>
      <c r="D3658" s="144" t="s">
        <v>10901</v>
      </c>
      <c r="E3658" s="144">
        <f>VLOOKUP(A3658,'2'!$X:$AB,2,FALSE)</f>
        <v>0</v>
      </c>
      <c r="F3658" s="144">
        <f>VLOOKUP($A3658,'2'!$X:$AB,3,FALSE)</f>
        <v>0</v>
      </c>
      <c r="G3658" s="144">
        <f>VLOOKUP($A3658,'2'!$X:$AB,4,FALSE)</f>
        <v>0</v>
      </c>
      <c r="H3658" s="343">
        <f>VLOOKUP($A3658,'2'!$X:$AB,5,FALSE)</f>
        <v>0</v>
      </c>
    </row>
    <row r="3659" spans="1:8" s="144" customFormat="1" ht="15">
      <c r="A3659" s="342">
        <v>3655</v>
      </c>
      <c r="B3659" s="144" t="s">
        <v>10902</v>
      </c>
      <c r="C3659" s="144" t="s">
        <v>10903</v>
      </c>
      <c r="D3659" s="144" t="s">
        <v>10904</v>
      </c>
      <c r="E3659" s="144" t="str">
        <f>VLOOKUP(A3659,'2'!$X:$AB,2,FALSE)</f>
        <v>A few days or more</v>
      </c>
      <c r="F3659" s="144">
        <f>VLOOKUP($A3659,'2'!$X:$AB,3,FALSE)</f>
        <v>0</v>
      </c>
      <c r="G3659" s="144">
        <f>VLOOKUP($A3659,'2'!$X:$AB,4,FALSE)</f>
        <v>1</v>
      </c>
      <c r="H3659" s="343" t="str">
        <f>VLOOKUP($A3659,'2'!$X:$AB,5,FALSE)</f>
        <v>No</v>
      </c>
    </row>
    <row r="3660" spans="1:8" s="144" customFormat="1" ht="15">
      <c r="A3660" s="342">
        <v>3656</v>
      </c>
      <c r="B3660" s="144" t="s">
        <v>10905</v>
      </c>
      <c r="C3660" s="144" t="s">
        <v>10906</v>
      </c>
      <c r="D3660" s="144" t="s">
        <v>10907</v>
      </c>
      <c r="E3660" s="144" t="str">
        <f>VLOOKUP(A3660,'2'!$X:$AB,2,FALSE)</f>
        <v>Within a day</v>
      </c>
      <c r="F3660" s="144">
        <f>VLOOKUP($A3660,'2'!$X:$AB,3,FALSE)</f>
        <v>1</v>
      </c>
      <c r="G3660" s="144">
        <f>VLOOKUP($A3660,'2'!$X:$AB,4,FALSE)</f>
        <v>0.89</v>
      </c>
      <c r="H3660" s="343" t="str">
        <f>VLOOKUP($A3660,'2'!$X:$AB,5,FALSE)</f>
        <v>Yes</v>
      </c>
    </row>
    <row r="3661" spans="1:8" s="144" customFormat="1" ht="15">
      <c r="A3661" s="342">
        <v>3657</v>
      </c>
      <c r="B3661" s="144" t="s">
        <v>10908</v>
      </c>
      <c r="C3661" s="144" t="s">
        <v>10909</v>
      </c>
      <c r="D3661" s="144" t="s">
        <v>10910</v>
      </c>
      <c r="E3661" s="144" t="str">
        <f>VLOOKUP(A3661,'2'!$X:$AB,2,FALSE)</f>
        <v>Within an hour</v>
      </c>
      <c r="F3661" s="144">
        <f>VLOOKUP($A3661,'2'!$X:$AB,3,FALSE)</f>
        <v>1</v>
      </c>
      <c r="G3661" s="144">
        <f>VLOOKUP($A3661,'2'!$X:$AB,4,FALSE)</f>
        <v>1</v>
      </c>
      <c r="H3661" s="343" t="str">
        <f>VLOOKUP($A3661,'2'!$X:$AB,5,FALSE)</f>
        <v>Yes</v>
      </c>
    </row>
    <row r="3662" spans="1:8" s="144" customFormat="1" ht="15">
      <c r="A3662" s="342">
        <v>3658</v>
      </c>
      <c r="B3662" s="144" t="s">
        <v>10911</v>
      </c>
      <c r="C3662" s="144" t="s">
        <v>10912</v>
      </c>
      <c r="D3662" s="144" t="s">
        <v>10910</v>
      </c>
      <c r="E3662" s="144" t="str">
        <f>VLOOKUP(A3662,'2'!$X:$AB,2,FALSE)</f>
        <v>Within a few hours</v>
      </c>
      <c r="F3662" s="144">
        <f>VLOOKUP($A3662,'2'!$X:$AB,3,FALSE)</f>
        <v>0.8</v>
      </c>
      <c r="G3662" s="144">
        <f>VLOOKUP($A3662,'2'!$X:$AB,4,FALSE)</f>
        <v>0.81</v>
      </c>
      <c r="H3662" s="343" t="str">
        <f>VLOOKUP($A3662,'2'!$X:$AB,5,FALSE)</f>
        <v>Yes</v>
      </c>
    </row>
    <row r="3663" spans="1:8" s="144" customFormat="1" ht="15">
      <c r="A3663" s="342">
        <v>3659</v>
      </c>
      <c r="B3663" s="144" t="s">
        <v>10913</v>
      </c>
      <c r="C3663" s="144" t="s">
        <v>10914</v>
      </c>
      <c r="D3663" s="144" t="s">
        <v>10910</v>
      </c>
      <c r="E3663" s="144">
        <f>VLOOKUP(A3663,'2'!$X:$AB,2,FALSE)</f>
        <v>0</v>
      </c>
      <c r="F3663" s="144">
        <f>VLOOKUP($A3663,'2'!$X:$AB,3,FALSE)</f>
        <v>0</v>
      </c>
      <c r="G3663" s="144">
        <f>VLOOKUP($A3663,'2'!$X:$AB,4,FALSE)</f>
        <v>0</v>
      </c>
      <c r="H3663" s="343">
        <f>VLOOKUP($A3663,'2'!$X:$AB,5,FALSE)</f>
        <v>0</v>
      </c>
    </row>
    <row r="3664" spans="1:8" s="144" customFormat="1" ht="15">
      <c r="A3664" s="342">
        <v>3660</v>
      </c>
      <c r="B3664" s="144" t="s">
        <v>10915</v>
      </c>
      <c r="C3664" s="144" t="s">
        <v>10916</v>
      </c>
      <c r="D3664" s="144" t="s">
        <v>10917</v>
      </c>
      <c r="E3664" s="144">
        <f>VLOOKUP(A3664,'2'!$X:$AB,2,FALSE)</f>
        <v>0</v>
      </c>
      <c r="F3664" s="144">
        <f>VLOOKUP($A3664,'2'!$X:$AB,3,FALSE)</f>
        <v>0</v>
      </c>
      <c r="G3664" s="144">
        <f>VLOOKUP($A3664,'2'!$X:$AB,4,FALSE)</f>
        <v>0</v>
      </c>
      <c r="H3664" s="343">
        <f>VLOOKUP($A3664,'2'!$X:$AB,5,FALSE)</f>
        <v>0</v>
      </c>
    </row>
    <row r="3665" spans="1:8" s="144" customFormat="1" ht="15">
      <c r="A3665" s="342">
        <v>3661</v>
      </c>
      <c r="B3665" s="144" t="s">
        <v>10918</v>
      </c>
      <c r="C3665" s="144" t="s">
        <v>10919</v>
      </c>
      <c r="D3665" s="144" t="s">
        <v>10920</v>
      </c>
      <c r="E3665" s="144" t="str">
        <f>VLOOKUP(A3665,'2'!$X:$AB,2,FALSE)</f>
        <v>A few days or more</v>
      </c>
      <c r="F3665" s="144">
        <f>VLOOKUP($A3665,'2'!$X:$AB,3,FALSE)</f>
        <v>0.33</v>
      </c>
      <c r="G3665" s="144">
        <f>VLOOKUP($A3665,'2'!$X:$AB,4,FALSE)</f>
        <v>1</v>
      </c>
      <c r="H3665" s="343" t="str">
        <f>VLOOKUP($A3665,'2'!$X:$AB,5,FALSE)</f>
        <v>No</v>
      </c>
    </row>
    <row r="3666" spans="1:8" s="144" customFormat="1" ht="15">
      <c r="A3666" s="342">
        <v>3662</v>
      </c>
      <c r="B3666" s="144" t="s">
        <v>10921</v>
      </c>
      <c r="C3666" s="144" t="s">
        <v>10922</v>
      </c>
      <c r="D3666" s="144" t="s">
        <v>10923</v>
      </c>
      <c r="E3666" s="144" t="str">
        <f>VLOOKUP(A3666,'2'!$X:$AB,2,FALSE)</f>
        <v>Within an hour</v>
      </c>
      <c r="F3666" s="144">
        <f>VLOOKUP($A3666,'2'!$X:$AB,3,FALSE)</f>
        <v>0.9</v>
      </c>
      <c r="G3666" s="144">
        <f>VLOOKUP($A3666,'2'!$X:$AB,4,FALSE)</f>
        <v>1</v>
      </c>
      <c r="H3666" s="343" t="str">
        <f>VLOOKUP($A3666,'2'!$X:$AB,5,FALSE)</f>
        <v>No</v>
      </c>
    </row>
    <row r="3667" spans="1:8" s="144" customFormat="1" ht="15">
      <c r="A3667" s="342">
        <v>3663</v>
      </c>
      <c r="B3667" s="144" t="s">
        <v>10924</v>
      </c>
      <c r="C3667" s="144" t="s">
        <v>10925</v>
      </c>
      <c r="D3667" s="144" t="s">
        <v>10926</v>
      </c>
      <c r="E3667" s="144" t="str">
        <f>VLOOKUP(A3667,'2'!$X:$AB,2,FALSE)</f>
        <v>Within an hour</v>
      </c>
      <c r="F3667" s="144">
        <f>VLOOKUP($A3667,'2'!$X:$AB,3,FALSE)</f>
        <v>1</v>
      </c>
      <c r="G3667" s="144">
        <f>VLOOKUP($A3667,'2'!$X:$AB,4,FALSE)</f>
        <v>1</v>
      </c>
      <c r="H3667" s="343" t="str">
        <f>VLOOKUP($A3667,'2'!$X:$AB,5,FALSE)</f>
        <v>Yes</v>
      </c>
    </row>
    <row r="3668" spans="1:8" s="144" customFormat="1" ht="15">
      <c r="A3668" s="342">
        <v>3664</v>
      </c>
      <c r="B3668" s="144" t="s">
        <v>10927</v>
      </c>
      <c r="C3668" s="144" t="s">
        <v>10928</v>
      </c>
      <c r="D3668" s="144" t="s">
        <v>10926</v>
      </c>
      <c r="E3668" s="144">
        <f>VLOOKUP(A3668,'2'!$X:$AB,2,FALSE)</f>
        <v>0</v>
      </c>
      <c r="F3668" s="144">
        <f>VLOOKUP($A3668,'2'!$X:$AB,3,FALSE)</f>
        <v>0</v>
      </c>
      <c r="G3668" s="144">
        <f>VLOOKUP($A3668,'2'!$X:$AB,4,FALSE)</f>
        <v>0</v>
      </c>
      <c r="H3668" s="343">
        <f>VLOOKUP($A3668,'2'!$X:$AB,5,FALSE)</f>
        <v>0</v>
      </c>
    </row>
    <row r="3669" spans="1:8" s="144" customFormat="1" ht="15">
      <c r="A3669" s="342">
        <v>3665</v>
      </c>
      <c r="B3669" s="144" t="s">
        <v>10929</v>
      </c>
      <c r="C3669" s="144" t="s">
        <v>10930</v>
      </c>
      <c r="D3669" s="144" t="s">
        <v>10931</v>
      </c>
      <c r="E3669" s="144">
        <f>VLOOKUP(A3669,'2'!$X:$AB,2,FALSE)</f>
        <v>0</v>
      </c>
      <c r="F3669" s="144">
        <f>VLOOKUP($A3669,'2'!$X:$AB,3,FALSE)</f>
        <v>0</v>
      </c>
      <c r="G3669" s="144">
        <f>VLOOKUP($A3669,'2'!$X:$AB,4,FALSE)</f>
        <v>0</v>
      </c>
      <c r="H3669" s="343">
        <f>VLOOKUP($A3669,'2'!$X:$AB,5,FALSE)</f>
        <v>0</v>
      </c>
    </row>
    <row r="3670" spans="1:8" s="144" customFormat="1" ht="15">
      <c r="A3670" s="342">
        <v>3666</v>
      </c>
      <c r="B3670" s="144" t="s">
        <v>10932</v>
      </c>
      <c r="C3670" s="144" t="s">
        <v>10933</v>
      </c>
      <c r="D3670" s="144" t="s">
        <v>10931</v>
      </c>
      <c r="E3670" s="144" t="str">
        <f>VLOOKUP(A3670,'2'!$X:$AB,2,FALSE)</f>
        <v>Within an hour</v>
      </c>
      <c r="F3670" s="144">
        <f>VLOOKUP($A3670,'2'!$X:$AB,3,FALSE)</f>
        <v>1</v>
      </c>
      <c r="G3670" s="144">
        <f>VLOOKUP($A3670,'2'!$X:$AB,4,FALSE)</f>
        <v>1</v>
      </c>
      <c r="H3670" s="343" t="str">
        <f>VLOOKUP($A3670,'2'!$X:$AB,5,FALSE)</f>
        <v>No</v>
      </c>
    </row>
    <row r="3671" spans="1:8" s="144" customFormat="1" ht="15">
      <c r="A3671" s="342">
        <v>3667</v>
      </c>
      <c r="B3671" s="144" t="s">
        <v>10934</v>
      </c>
      <c r="C3671" s="144" t="s">
        <v>10935</v>
      </c>
      <c r="D3671" s="144" t="s">
        <v>10936</v>
      </c>
      <c r="E3671" s="144" t="str">
        <f>VLOOKUP(A3671,'2'!$X:$AB,2,FALSE)</f>
        <v>Within an hour</v>
      </c>
      <c r="F3671" s="144">
        <f>VLOOKUP($A3671,'2'!$X:$AB,3,FALSE)</f>
        <v>1</v>
      </c>
      <c r="G3671" s="144">
        <f>VLOOKUP($A3671,'2'!$X:$AB,4,FALSE)</f>
        <v>1</v>
      </c>
      <c r="H3671" s="343" t="str">
        <f>VLOOKUP($A3671,'2'!$X:$AB,5,FALSE)</f>
        <v>No</v>
      </c>
    </row>
    <row r="3672" spans="1:8" s="144" customFormat="1" ht="15">
      <c r="A3672" s="342">
        <v>3668</v>
      </c>
      <c r="B3672" s="144" t="s">
        <v>10937</v>
      </c>
      <c r="C3672" s="144" t="s">
        <v>10938</v>
      </c>
      <c r="D3672" s="144" t="s">
        <v>10939</v>
      </c>
      <c r="E3672" s="144">
        <f>VLOOKUP(A3672,'2'!$X:$AB,2,FALSE)</f>
        <v>0</v>
      </c>
      <c r="F3672" s="144">
        <f>VLOOKUP($A3672,'2'!$X:$AB,3,FALSE)</f>
        <v>0</v>
      </c>
      <c r="G3672" s="144">
        <f>VLOOKUP($A3672,'2'!$X:$AB,4,FALSE)</f>
        <v>0</v>
      </c>
      <c r="H3672" s="343">
        <f>VLOOKUP($A3672,'2'!$X:$AB,5,FALSE)</f>
        <v>0</v>
      </c>
    </row>
    <row r="3673" spans="1:8" s="144" customFormat="1" ht="15">
      <c r="A3673" s="342">
        <v>3669</v>
      </c>
      <c r="B3673" s="144" t="s">
        <v>10940</v>
      </c>
      <c r="C3673" s="144" t="s">
        <v>10941</v>
      </c>
      <c r="D3673" s="144" t="s">
        <v>10942</v>
      </c>
      <c r="E3673" s="144" t="str">
        <f>VLOOKUP(A3673,'2'!$X:$AB,2,FALSE)</f>
        <v>Within an hour</v>
      </c>
      <c r="F3673" s="144">
        <f>VLOOKUP($A3673,'2'!$X:$AB,3,FALSE)</f>
        <v>1</v>
      </c>
      <c r="G3673" s="144">
        <f>VLOOKUP($A3673,'2'!$X:$AB,4,FALSE)</f>
        <v>0.96</v>
      </c>
      <c r="H3673" s="343" t="str">
        <f>VLOOKUP($A3673,'2'!$X:$AB,5,FALSE)</f>
        <v>Yes</v>
      </c>
    </row>
    <row r="3674" spans="1:8" s="144" customFormat="1" ht="15">
      <c r="A3674" s="342">
        <v>3670</v>
      </c>
      <c r="B3674" s="144" t="s">
        <v>10943</v>
      </c>
      <c r="C3674" s="144" t="s">
        <v>10944</v>
      </c>
      <c r="D3674" s="144" t="s">
        <v>10942</v>
      </c>
      <c r="E3674" s="144" t="str">
        <f>VLOOKUP(A3674,'2'!$X:$AB,2,FALSE)</f>
        <v>A few days or more</v>
      </c>
      <c r="F3674" s="144">
        <f>VLOOKUP($A3674,'2'!$X:$AB,3,FALSE)</f>
        <v>0</v>
      </c>
      <c r="G3674" s="144">
        <f>VLOOKUP($A3674,'2'!$X:$AB,4,FALSE)</f>
        <v>0.56000000000000005</v>
      </c>
      <c r="H3674" s="343" t="str">
        <f>VLOOKUP($A3674,'2'!$X:$AB,5,FALSE)</f>
        <v>No</v>
      </c>
    </row>
    <row r="3675" spans="1:8" s="144" customFormat="1" ht="15">
      <c r="A3675" s="342">
        <v>3671</v>
      </c>
      <c r="B3675" s="144" t="s">
        <v>10945</v>
      </c>
      <c r="C3675" s="144" t="s">
        <v>10946</v>
      </c>
      <c r="D3675" s="144" t="s">
        <v>10947</v>
      </c>
      <c r="E3675" s="144">
        <f>VLOOKUP(A3675,'2'!$X:$AB,2,FALSE)</f>
        <v>0</v>
      </c>
      <c r="F3675" s="144">
        <f>VLOOKUP($A3675,'2'!$X:$AB,3,FALSE)</f>
        <v>0</v>
      </c>
      <c r="G3675" s="144">
        <f>VLOOKUP($A3675,'2'!$X:$AB,4,FALSE)</f>
        <v>0</v>
      </c>
      <c r="H3675" s="343">
        <f>VLOOKUP($A3675,'2'!$X:$AB,5,FALSE)</f>
        <v>0</v>
      </c>
    </row>
    <row r="3676" spans="1:8" s="144" customFormat="1" ht="15">
      <c r="A3676" s="342">
        <v>3672</v>
      </c>
      <c r="B3676" s="144" t="s">
        <v>10948</v>
      </c>
      <c r="C3676" s="144" t="s">
        <v>10949</v>
      </c>
      <c r="D3676" s="144" t="s">
        <v>10950</v>
      </c>
      <c r="E3676" s="144" t="str">
        <f>VLOOKUP(A3676,'2'!$X:$AB,2,FALSE)</f>
        <v>Within a few hours</v>
      </c>
      <c r="F3676" s="144">
        <f>VLOOKUP($A3676,'2'!$X:$AB,3,FALSE)</f>
        <v>1</v>
      </c>
      <c r="G3676" s="144">
        <f>VLOOKUP($A3676,'2'!$X:$AB,4,FALSE)</f>
        <v>0.96</v>
      </c>
      <c r="H3676" s="343" t="str">
        <f>VLOOKUP($A3676,'2'!$X:$AB,5,FALSE)</f>
        <v>Yes</v>
      </c>
    </row>
    <row r="3677" spans="1:8" s="144" customFormat="1" ht="15">
      <c r="A3677" s="342">
        <v>3673</v>
      </c>
      <c r="B3677" s="144" t="s">
        <v>10951</v>
      </c>
      <c r="C3677" s="144" t="s">
        <v>10952</v>
      </c>
      <c r="D3677" s="144" t="s">
        <v>10953</v>
      </c>
      <c r="E3677" s="144" t="str">
        <f>VLOOKUP(A3677,'2'!$X:$AB,2,FALSE)</f>
        <v>Within a few hours</v>
      </c>
      <c r="F3677" s="144">
        <f>VLOOKUP($A3677,'2'!$X:$AB,3,FALSE)</f>
        <v>1</v>
      </c>
      <c r="G3677" s="144">
        <f>VLOOKUP($A3677,'2'!$X:$AB,4,FALSE)</f>
        <v>0.88</v>
      </c>
      <c r="H3677" s="343" t="str">
        <f>VLOOKUP($A3677,'2'!$X:$AB,5,FALSE)</f>
        <v>Yes</v>
      </c>
    </row>
    <row r="3678" spans="1:8" s="144" customFormat="1" ht="15">
      <c r="A3678" s="342">
        <v>3674</v>
      </c>
      <c r="B3678" s="144" t="s">
        <v>10954</v>
      </c>
      <c r="C3678" s="144" t="s">
        <v>10955</v>
      </c>
      <c r="D3678" s="144" t="s">
        <v>10956</v>
      </c>
      <c r="E3678" s="144">
        <f>VLOOKUP(A3678,'2'!$X:$AB,2,FALSE)</f>
        <v>0</v>
      </c>
      <c r="F3678" s="144">
        <f>VLOOKUP($A3678,'2'!$X:$AB,3,FALSE)</f>
        <v>0</v>
      </c>
      <c r="G3678" s="144">
        <f>VLOOKUP($A3678,'2'!$X:$AB,4,FALSE)</f>
        <v>0</v>
      </c>
      <c r="H3678" s="343">
        <f>VLOOKUP($A3678,'2'!$X:$AB,5,FALSE)</f>
        <v>0</v>
      </c>
    </row>
    <row r="3679" spans="1:8" s="144" customFormat="1" ht="15">
      <c r="A3679" s="342">
        <v>3675</v>
      </c>
      <c r="B3679" s="144" t="s">
        <v>10957</v>
      </c>
      <c r="C3679" s="144" t="s">
        <v>10958</v>
      </c>
      <c r="D3679" s="144" t="s">
        <v>10959</v>
      </c>
      <c r="E3679" s="144">
        <f>VLOOKUP(A3679,'2'!$X:$AB,2,FALSE)</f>
        <v>0</v>
      </c>
      <c r="F3679" s="144">
        <f>VLOOKUP($A3679,'2'!$X:$AB,3,FALSE)</f>
        <v>0</v>
      </c>
      <c r="G3679" s="144">
        <f>VLOOKUP($A3679,'2'!$X:$AB,4,FALSE)</f>
        <v>0</v>
      </c>
      <c r="H3679" s="343">
        <f>VLOOKUP($A3679,'2'!$X:$AB,5,FALSE)</f>
        <v>0</v>
      </c>
    </row>
    <row r="3680" spans="1:8" s="144" customFormat="1" ht="15">
      <c r="A3680" s="342">
        <v>3676</v>
      </c>
      <c r="B3680" s="144" t="s">
        <v>10960</v>
      </c>
      <c r="C3680" s="144" t="s">
        <v>10961</v>
      </c>
      <c r="D3680" s="144" t="s">
        <v>10959</v>
      </c>
      <c r="E3680" s="144">
        <f>VLOOKUP(A3680,'2'!$X:$AB,2,FALSE)</f>
        <v>0</v>
      </c>
      <c r="F3680" s="144">
        <f>VLOOKUP($A3680,'2'!$X:$AB,3,FALSE)</f>
        <v>0</v>
      </c>
      <c r="G3680" s="144">
        <f>VLOOKUP($A3680,'2'!$X:$AB,4,FALSE)</f>
        <v>0</v>
      </c>
      <c r="H3680" s="343">
        <f>VLOOKUP($A3680,'2'!$X:$AB,5,FALSE)</f>
        <v>0</v>
      </c>
    </row>
    <row r="3681" spans="1:8" s="144" customFormat="1" ht="15">
      <c r="A3681" s="342">
        <v>3677</v>
      </c>
      <c r="B3681" s="144" t="s">
        <v>10962</v>
      </c>
      <c r="C3681" s="144" t="s">
        <v>10963</v>
      </c>
      <c r="D3681" s="144" t="s">
        <v>10959</v>
      </c>
      <c r="E3681" s="144">
        <f>VLOOKUP(A3681,'2'!$X:$AB,2,FALSE)</f>
        <v>0</v>
      </c>
      <c r="F3681" s="144">
        <f>VLOOKUP($A3681,'2'!$X:$AB,3,FALSE)</f>
        <v>0</v>
      </c>
      <c r="G3681" s="144">
        <f>VLOOKUP($A3681,'2'!$X:$AB,4,FALSE)</f>
        <v>0</v>
      </c>
      <c r="H3681" s="343">
        <f>VLOOKUP($A3681,'2'!$X:$AB,5,FALSE)</f>
        <v>0</v>
      </c>
    </row>
    <row r="3682" spans="1:8" s="144" customFormat="1" ht="15">
      <c r="A3682" s="342">
        <v>3678</v>
      </c>
      <c r="B3682" s="144" t="s">
        <v>10964</v>
      </c>
      <c r="C3682" s="144" t="s">
        <v>10965</v>
      </c>
      <c r="D3682" s="144" t="s">
        <v>10959</v>
      </c>
      <c r="E3682" s="144" t="str">
        <f>VLOOKUP(A3682,'2'!$X:$AB,2,FALSE)</f>
        <v>A few days or more</v>
      </c>
      <c r="F3682" s="144">
        <f>VLOOKUP($A3682,'2'!$X:$AB,3,FALSE)</f>
        <v>0</v>
      </c>
      <c r="G3682" s="144">
        <f>VLOOKUP($A3682,'2'!$X:$AB,4,FALSE)</f>
        <v>0.93</v>
      </c>
      <c r="H3682" s="343" t="str">
        <f>VLOOKUP($A3682,'2'!$X:$AB,5,FALSE)</f>
        <v>No</v>
      </c>
    </row>
    <row r="3683" spans="1:8" s="144" customFormat="1" ht="15">
      <c r="A3683" s="342">
        <v>3679</v>
      </c>
      <c r="B3683" s="144" t="s">
        <v>10966</v>
      </c>
      <c r="C3683" s="144" t="s">
        <v>10967</v>
      </c>
      <c r="D3683" s="144" t="s">
        <v>10968</v>
      </c>
      <c r="E3683" s="144" t="str">
        <f>VLOOKUP(A3683,'2'!$X:$AB,2,FALSE)</f>
        <v>Within an hour</v>
      </c>
      <c r="F3683" s="144">
        <f>VLOOKUP($A3683,'2'!$X:$AB,3,FALSE)</f>
        <v>1</v>
      </c>
      <c r="G3683" s="144">
        <f>VLOOKUP($A3683,'2'!$X:$AB,4,FALSE)</f>
        <v>0.98</v>
      </c>
      <c r="H3683" s="343" t="str">
        <f>VLOOKUP($A3683,'2'!$X:$AB,5,FALSE)</f>
        <v>Yes</v>
      </c>
    </row>
    <row r="3684" spans="1:8" s="144" customFormat="1" ht="15">
      <c r="A3684" s="342">
        <v>3680</v>
      </c>
      <c r="B3684" s="144" t="s">
        <v>10969</v>
      </c>
      <c r="C3684" s="144" t="s">
        <v>10970</v>
      </c>
      <c r="D3684" s="144" t="s">
        <v>10968</v>
      </c>
      <c r="E3684" s="144">
        <f>VLOOKUP(A3684,'2'!$X:$AB,2,FALSE)</f>
        <v>0</v>
      </c>
      <c r="F3684" s="144">
        <f>VLOOKUP($A3684,'2'!$X:$AB,3,FALSE)</f>
        <v>0</v>
      </c>
      <c r="G3684" s="144">
        <f>VLOOKUP($A3684,'2'!$X:$AB,4,FALSE)</f>
        <v>0</v>
      </c>
      <c r="H3684" s="343">
        <f>VLOOKUP($A3684,'2'!$X:$AB,5,FALSE)</f>
        <v>0</v>
      </c>
    </row>
    <row r="3685" spans="1:8" s="144" customFormat="1" ht="15">
      <c r="A3685" s="342">
        <v>3681</v>
      </c>
      <c r="B3685" s="144" t="s">
        <v>10971</v>
      </c>
      <c r="C3685" s="144" t="s">
        <v>10972</v>
      </c>
      <c r="D3685" s="144" t="s">
        <v>10973</v>
      </c>
      <c r="E3685" s="144" t="str">
        <f>VLOOKUP(A3685,'2'!$X:$AB,2,FALSE)</f>
        <v>Within an hour</v>
      </c>
      <c r="F3685" s="144">
        <f>VLOOKUP($A3685,'2'!$X:$AB,3,FALSE)</f>
        <v>0.97</v>
      </c>
      <c r="G3685" s="144">
        <f>VLOOKUP($A3685,'2'!$X:$AB,4,FALSE)</f>
        <v>1</v>
      </c>
      <c r="H3685" s="343" t="str">
        <f>VLOOKUP($A3685,'2'!$X:$AB,5,FALSE)</f>
        <v>No</v>
      </c>
    </row>
    <row r="3686" spans="1:8" s="144" customFormat="1" ht="15">
      <c r="A3686" s="342">
        <v>3682</v>
      </c>
      <c r="B3686" s="144" t="s">
        <v>10974</v>
      </c>
      <c r="C3686" s="144" t="s">
        <v>10975</v>
      </c>
      <c r="D3686" s="144" t="s">
        <v>10973</v>
      </c>
      <c r="E3686" s="144" t="str">
        <f>VLOOKUP(A3686,'2'!$X:$AB,2,FALSE)</f>
        <v>Within an hour</v>
      </c>
      <c r="F3686" s="144">
        <f>VLOOKUP($A3686,'2'!$X:$AB,3,FALSE)</f>
        <v>0.92</v>
      </c>
      <c r="G3686" s="144">
        <f>VLOOKUP($A3686,'2'!$X:$AB,4,FALSE)</f>
        <v>1</v>
      </c>
      <c r="H3686" s="343" t="str">
        <f>VLOOKUP($A3686,'2'!$X:$AB,5,FALSE)</f>
        <v>No</v>
      </c>
    </row>
    <row r="3687" spans="1:8" s="144" customFormat="1" ht="15">
      <c r="A3687" s="342">
        <v>3683</v>
      </c>
      <c r="B3687" s="144" t="s">
        <v>10976</v>
      </c>
      <c r="C3687" s="144" t="s">
        <v>10977</v>
      </c>
      <c r="D3687" s="144" t="s">
        <v>10973</v>
      </c>
      <c r="E3687" s="144">
        <f>VLOOKUP(A3687,'2'!$X:$AB,2,FALSE)</f>
        <v>0</v>
      </c>
      <c r="F3687" s="144">
        <f>VLOOKUP($A3687,'2'!$X:$AB,3,FALSE)</f>
        <v>0</v>
      </c>
      <c r="G3687" s="144">
        <f>VLOOKUP($A3687,'2'!$X:$AB,4,FALSE)</f>
        <v>0</v>
      </c>
      <c r="H3687" s="343">
        <f>VLOOKUP($A3687,'2'!$X:$AB,5,FALSE)</f>
        <v>0</v>
      </c>
    </row>
    <row r="3688" spans="1:8" s="144" customFormat="1" ht="15">
      <c r="A3688" s="342">
        <v>3684</v>
      </c>
      <c r="B3688" s="144" t="s">
        <v>10978</v>
      </c>
      <c r="C3688" s="144" t="s">
        <v>10979</v>
      </c>
      <c r="D3688" s="144" t="s">
        <v>10980</v>
      </c>
      <c r="E3688" s="144" t="str">
        <f>VLOOKUP(A3688,'2'!$X:$AB,2,FALSE)</f>
        <v>Within an hour</v>
      </c>
      <c r="F3688" s="144">
        <f>VLOOKUP($A3688,'2'!$X:$AB,3,FALSE)</f>
        <v>1</v>
      </c>
      <c r="G3688" s="144">
        <f>VLOOKUP($A3688,'2'!$X:$AB,4,FALSE)</f>
        <v>0.91</v>
      </c>
      <c r="H3688" s="343" t="str">
        <f>VLOOKUP($A3688,'2'!$X:$AB,5,FALSE)</f>
        <v>Yes</v>
      </c>
    </row>
    <row r="3689" spans="1:8" s="144" customFormat="1" ht="15">
      <c r="A3689" s="342">
        <v>3685</v>
      </c>
      <c r="B3689" s="144" t="s">
        <v>10981</v>
      </c>
      <c r="C3689" s="144" t="s">
        <v>10982</v>
      </c>
      <c r="D3689" s="144" t="s">
        <v>10980</v>
      </c>
      <c r="E3689" s="144" t="str">
        <f>VLOOKUP(A3689,'2'!$X:$AB,2,FALSE)</f>
        <v>Within a few hours</v>
      </c>
      <c r="F3689" s="144">
        <f>VLOOKUP($A3689,'2'!$X:$AB,3,FALSE)</f>
        <v>1</v>
      </c>
      <c r="G3689" s="144">
        <f>VLOOKUP($A3689,'2'!$X:$AB,4,FALSE)</f>
        <v>1</v>
      </c>
      <c r="H3689" s="343" t="str">
        <f>VLOOKUP($A3689,'2'!$X:$AB,5,FALSE)</f>
        <v>Yes</v>
      </c>
    </row>
    <row r="3690" spans="1:8" s="144" customFormat="1" ht="15">
      <c r="A3690" s="342">
        <v>3686</v>
      </c>
      <c r="B3690" s="144" t="s">
        <v>10983</v>
      </c>
      <c r="C3690" s="144" t="s">
        <v>10984</v>
      </c>
      <c r="D3690" s="144" t="s">
        <v>10980</v>
      </c>
      <c r="E3690" s="144" t="str">
        <f>VLOOKUP(A3690,'2'!$X:$AB,2,FALSE)</f>
        <v>Within an hour</v>
      </c>
      <c r="F3690" s="144">
        <f>VLOOKUP($A3690,'2'!$X:$AB,3,FALSE)</f>
        <v>0.86</v>
      </c>
      <c r="G3690" s="144">
        <f>VLOOKUP($A3690,'2'!$X:$AB,4,FALSE)</f>
        <v>0.84</v>
      </c>
      <c r="H3690" s="343" t="str">
        <f>VLOOKUP($A3690,'2'!$X:$AB,5,FALSE)</f>
        <v>No</v>
      </c>
    </row>
    <row r="3691" spans="1:8" s="144" customFormat="1" ht="15">
      <c r="A3691" s="342">
        <v>3687</v>
      </c>
      <c r="B3691" s="144" t="s">
        <v>10985</v>
      </c>
      <c r="C3691" s="144" t="s">
        <v>10986</v>
      </c>
      <c r="D3691" s="144" t="s">
        <v>10987</v>
      </c>
      <c r="E3691" s="144">
        <f>VLOOKUP(A3691,'2'!$X:$AB,2,FALSE)</f>
        <v>0</v>
      </c>
      <c r="F3691" s="144">
        <f>VLOOKUP($A3691,'2'!$X:$AB,3,FALSE)</f>
        <v>0</v>
      </c>
      <c r="G3691" s="144">
        <f>VLOOKUP($A3691,'2'!$X:$AB,4,FALSE)</f>
        <v>0</v>
      </c>
      <c r="H3691" s="343">
        <f>VLOOKUP($A3691,'2'!$X:$AB,5,FALSE)</f>
        <v>0</v>
      </c>
    </row>
    <row r="3692" spans="1:8" s="144" customFormat="1" ht="15">
      <c r="A3692" s="342">
        <v>3688</v>
      </c>
      <c r="B3692" s="144" t="s">
        <v>10988</v>
      </c>
      <c r="C3692" s="144" t="s">
        <v>10989</v>
      </c>
      <c r="D3692" s="144" t="s">
        <v>10990</v>
      </c>
      <c r="E3692" s="144" t="str">
        <f>VLOOKUP(A3692,'2'!$X:$AB,2,FALSE)</f>
        <v>Within an hour</v>
      </c>
      <c r="F3692" s="144">
        <f>VLOOKUP($A3692,'2'!$X:$AB,3,FALSE)</f>
        <v>1</v>
      </c>
      <c r="G3692" s="144">
        <f>VLOOKUP($A3692,'2'!$X:$AB,4,FALSE)</f>
        <v>0.88</v>
      </c>
      <c r="H3692" s="343" t="str">
        <f>VLOOKUP($A3692,'2'!$X:$AB,5,FALSE)</f>
        <v>No</v>
      </c>
    </row>
    <row r="3693" spans="1:8" s="144" customFormat="1" ht="15">
      <c r="A3693" s="342">
        <v>3689</v>
      </c>
      <c r="B3693" s="144" t="s">
        <v>10991</v>
      </c>
      <c r="C3693" s="144" t="s">
        <v>10992</v>
      </c>
      <c r="D3693" s="144" t="s">
        <v>10993</v>
      </c>
      <c r="E3693" s="144">
        <f>VLOOKUP(A3693,'2'!$X:$AB,2,FALSE)</f>
        <v>0</v>
      </c>
      <c r="F3693" s="144">
        <f>VLOOKUP($A3693,'2'!$X:$AB,3,FALSE)</f>
        <v>0</v>
      </c>
      <c r="G3693" s="144">
        <f>VLOOKUP($A3693,'2'!$X:$AB,4,FALSE)</f>
        <v>0</v>
      </c>
      <c r="H3693" s="343">
        <f>VLOOKUP($A3693,'2'!$X:$AB,5,FALSE)</f>
        <v>0</v>
      </c>
    </row>
    <row r="3694" spans="1:8" s="144" customFormat="1" ht="15">
      <c r="A3694" s="342">
        <v>3690</v>
      </c>
      <c r="B3694" s="144" t="s">
        <v>10994</v>
      </c>
      <c r="C3694" s="144" t="s">
        <v>10995</v>
      </c>
      <c r="D3694" s="144" t="s">
        <v>10996</v>
      </c>
      <c r="E3694" s="144">
        <f>VLOOKUP(A3694,'2'!$X:$AB,2,FALSE)</f>
        <v>0</v>
      </c>
      <c r="F3694" s="144">
        <f>VLOOKUP($A3694,'2'!$X:$AB,3,FALSE)</f>
        <v>0</v>
      </c>
      <c r="G3694" s="144">
        <f>VLOOKUP($A3694,'2'!$X:$AB,4,FALSE)</f>
        <v>0</v>
      </c>
      <c r="H3694" s="343">
        <f>VLOOKUP($A3694,'2'!$X:$AB,5,FALSE)</f>
        <v>0</v>
      </c>
    </row>
    <row r="3695" spans="1:8" s="144" customFormat="1" ht="15">
      <c r="A3695" s="342">
        <v>3691</v>
      </c>
      <c r="B3695" s="144" t="s">
        <v>10997</v>
      </c>
      <c r="C3695" s="144" t="s">
        <v>10998</v>
      </c>
      <c r="D3695" s="144" t="s">
        <v>10996</v>
      </c>
      <c r="E3695" s="144">
        <f>VLOOKUP(A3695,'2'!$X:$AB,2,FALSE)</f>
        <v>0</v>
      </c>
      <c r="F3695" s="144">
        <f>VLOOKUP($A3695,'2'!$X:$AB,3,FALSE)</f>
        <v>0</v>
      </c>
      <c r="G3695" s="144">
        <f>VLOOKUP($A3695,'2'!$X:$AB,4,FALSE)</f>
        <v>0</v>
      </c>
      <c r="H3695" s="343">
        <f>VLOOKUP($A3695,'2'!$X:$AB,5,FALSE)</f>
        <v>0</v>
      </c>
    </row>
    <row r="3696" spans="1:8" s="144" customFormat="1" ht="15">
      <c r="A3696" s="342">
        <v>3692</v>
      </c>
      <c r="B3696" s="144" t="s">
        <v>10999</v>
      </c>
      <c r="C3696" s="144" t="s">
        <v>11000</v>
      </c>
      <c r="D3696" s="144" t="s">
        <v>11001</v>
      </c>
      <c r="E3696" s="144">
        <f>VLOOKUP(A3696,'2'!$X:$AB,2,FALSE)</f>
        <v>0</v>
      </c>
      <c r="F3696" s="144">
        <f>VLOOKUP($A3696,'2'!$X:$AB,3,FALSE)</f>
        <v>0</v>
      </c>
      <c r="G3696" s="144">
        <f>VLOOKUP($A3696,'2'!$X:$AB,4,FALSE)</f>
        <v>0</v>
      </c>
      <c r="H3696" s="343">
        <f>VLOOKUP($A3696,'2'!$X:$AB,5,FALSE)</f>
        <v>0</v>
      </c>
    </row>
    <row r="3697" spans="1:8" s="144" customFormat="1" ht="15">
      <c r="A3697" s="342">
        <v>3693</v>
      </c>
      <c r="B3697" s="144" t="s">
        <v>11002</v>
      </c>
      <c r="C3697" s="144" t="s">
        <v>11003</v>
      </c>
      <c r="D3697" s="144" t="s">
        <v>11004</v>
      </c>
      <c r="E3697" s="144" t="str">
        <f>VLOOKUP(A3697,'2'!$X:$AB,2,FALSE)</f>
        <v>Within an hour</v>
      </c>
      <c r="F3697" s="144">
        <f>VLOOKUP($A3697,'2'!$X:$AB,3,FALSE)</f>
        <v>1</v>
      </c>
      <c r="G3697" s="144">
        <f>VLOOKUP($A3697,'2'!$X:$AB,4,FALSE)</f>
        <v>0.95</v>
      </c>
      <c r="H3697" s="343" t="str">
        <f>VLOOKUP($A3697,'2'!$X:$AB,5,FALSE)</f>
        <v>No</v>
      </c>
    </row>
    <row r="3698" spans="1:8" s="144" customFormat="1" ht="15">
      <c r="A3698" s="342">
        <v>3694</v>
      </c>
      <c r="B3698" s="144" t="s">
        <v>11005</v>
      </c>
      <c r="C3698" s="144" t="s">
        <v>11006</v>
      </c>
      <c r="D3698" s="144" t="s">
        <v>11004</v>
      </c>
      <c r="E3698" s="144" t="str">
        <f>VLOOKUP(A3698,'2'!$X:$AB,2,FALSE)</f>
        <v>Within an hour</v>
      </c>
      <c r="F3698" s="144">
        <f>VLOOKUP($A3698,'2'!$X:$AB,3,FALSE)</f>
        <v>1</v>
      </c>
      <c r="G3698" s="144">
        <f>VLOOKUP($A3698,'2'!$X:$AB,4,FALSE)</f>
        <v>0.77</v>
      </c>
      <c r="H3698" s="343" t="str">
        <f>VLOOKUP($A3698,'2'!$X:$AB,5,FALSE)</f>
        <v>Yes</v>
      </c>
    </row>
    <row r="3699" spans="1:8" s="144" customFormat="1" ht="15">
      <c r="A3699" s="342">
        <v>3695</v>
      </c>
      <c r="B3699" s="144" t="s">
        <v>11007</v>
      </c>
      <c r="C3699" s="144" t="s">
        <v>11008</v>
      </c>
      <c r="D3699" s="144" t="s">
        <v>11004</v>
      </c>
      <c r="E3699" s="144" t="str">
        <f>VLOOKUP(A3699,'2'!$X:$AB,2,FALSE)</f>
        <v>Within an hour</v>
      </c>
      <c r="F3699" s="144">
        <f>VLOOKUP($A3699,'2'!$X:$AB,3,FALSE)</f>
        <v>1</v>
      </c>
      <c r="G3699" s="144">
        <f>VLOOKUP($A3699,'2'!$X:$AB,4,FALSE)</f>
        <v>1</v>
      </c>
      <c r="H3699" s="343" t="str">
        <f>VLOOKUP($A3699,'2'!$X:$AB,5,FALSE)</f>
        <v>No</v>
      </c>
    </row>
    <row r="3700" spans="1:8" s="144" customFormat="1" ht="15">
      <c r="A3700" s="342">
        <v>3696</v>
      </c>
      <c r="B3700" s="144" t="s">
        <v>11009</v>
      </c>
      <c r="C3700" s="144" t="s">
        <v>11010</v>
      </c>
      <c r="D3700" s="144" t="s">
        <v>11011</v>
      </c>
      <c r="E3700" s="144" t="str">
        <f>VLOOKUP(A3700,'2'!$X:$AB,2,FALSE)</f>
        <v>Within an hour</v>
      </c>
      <c r="F3700" s="144">
        <f>VLOOKUP($A3700,'2'!$X:$AB,3,FALSE)</f>
        <v>1</v>
      </c>
      <c r="G3700" s="144">
        <f>VLOOKUP($A3700,'2'!$X:$AB,4,FALSE)</f>
        <v>0.86</v>
      </c>
      <c r="H3700" s="343" t="str">
        <f>VLOOKUP($A3700,'2'!$X:$AB,5,FALSE)</f>
        <v>No</v>
      </c>
    </row>
    <row r="3701" spans="1:8" s="144" customFormat="1" ht="15">
      <c r="A3701" s="342">
        <v>3697</v>
      </c>
      <c r="B3701" s="144" t="s">
        <v>11012</v>
      </c>
      <c r="C3701" s="144" t="s">
        <v>11013</v>
      </c>
      <c r="D3701" s="144" t="s">
        <v>11011</v>
      </c>
      <c r="E3701" s="144" t="str">
        <f>VLOOKUP(A3701,'2'!$X:$AB,2,FALSE)</f>
        <v>Within an hour</v>
      </c>
      <c r="F3701" s="144">
        <f>VLOOKUP($A3701,'2'!$X:$AB,3,FALSE)</f>
        <v>0.99</v>
      </c>
      <c r="G3701" s="144">
        <f>VLOOKUP($A3701,'2'!$X:$AB,4,FALSE)</f>
        <v>0.99</v>
      </c>
      <c r="H3701" s="343" t="str">
        <f>VLOOKUP($A3701,'2'!$X:$AB,5,FALSE)</f>
        <v>No</v>
      </c>
    </row>
    <row r="3702" spans="1:8" s="144" customFormat="1" ht="15">
      <c r="A3702" s="342">
        <v>3698</v>
      </c>
      <c r="B3702" s="144" t="s">
        <v>11014</v>
      </c>
      <c r="C3702" s="144" t="s">
        <v>11015</v>
      </c>
      <c r="D3702" s="144" t="s">
        <v>11016</v>
      </c>
      <c r="E3702" s="144">
        <f>VLOOKUP(A3702,'2'!$X:$AB,2,FALSE)</f>
        <v>0</v>
      </c>
      <c r="F3702" s="144">
        <f>VLOOKUP($A3702,'2'!$X:$AB,3,FALSE)</f>
        <v>0</v>
      </c>
      <c r="G3702" s="144">
        <f>VLOOKUP($A3702,'2'!$X:$AB,4,FALSE)</f>
        <v>0</v>
      </c>
      <c r="H3702" s="343">
        <f>VLOOKUP($A3702,'2'!$X:$AB,5,FALSE)</f>
        <v>0</v>
      </c>
    </row>
    <row r="3703" spans="1:8" s="144" customFormat="1" ht="15">
      <c r="A3703" s="342">
        <v>3699</v>
      </c>
      <c r="B3703" s="144" t="s">
        <v>11017</v>
      </c>
      <c r="C3703" s="144" t="s">
        <v>11018</v>
      </c>
      <c r="D3703" s="144" t="s">
        <v>11019</v>
      </c>
      <c r="E3703" s="144">
        <f>VLOOKUP(A3703,'2'!$X:$AB,2,FALSE)</f>
        <v>0</v>
      </c>
      <c r="F3703" s="144">
        <f>VLOOKUP($A3703,'2'!$X:$AB,3,FALSE)</f>
        <v>0</v>
      </c>
      <c r="G3703" s="144">
        <f>VLOOKUP($A3703,'2'!$X:$AB,4,FALSE)</f>
        <v>0</v>
      </c>
      <c r="H3703" s="343">
        <f>VLOOKUP($A3703,'2'!$X:$AB,5,FALSE)</f>
        <v>0</v>
      </c>
    </row>
    <row r="3704" spans="1:8" s="144" customFormat="1" ht="15">
      <c r="A3704" s="342">
        <v>3700</v>
      </c>
      <c r="B3704" s="144" t="s">
        <v>11020</v>
      </c>
      <c r="C3704" s="144" t="s">
        <v>11021</v>
      </c>
      <c r="D3704" s="144" t="s">
        <v>11019</v>
      </c>
      <c r="E3704" s="144">
        <f>VLOOKUP(A3704,'2'!$X:$AB,2,FALSE)</f>
        <v>0</v>
      </c>
      <c r="F3704" s="144">
        <f>VLOOKUP($A3704,'2'!$X:$AB,3,FALSE)</f>
        <v>0</v>
      </c>
      <c r="G3704" s="144">
        <f>VLOOKUP($A3704,'2'!$X:$AB,4,FALSE)</f>
        <v>0</v>
      </c>
      <c r="H3704" s="343">
        <f>VLOOKUP($A3704,'2'!$X:$AB,5,FALSE)</f>
        <v>0</v>
      </c>
    </row>
    <row r="3705" spans="1:8" s="144" customFormat="1" ht="15">
      <c r="A3705" s="342">
        <v>3701</v>
      </c>
      <c r="B3705" s="144" t="s">
        <v>11022</v>
      </c>
      <c r="C3705" s="144" t="s">
        <v>11023</v>
      </c>
      <c r="D3705" s="144" t="s">
        <v>11019</v>
      </c>
      <c r="E3705" s="144">
        <f>VLOOKUP(A3705,'2'!$X:$AB,2,FALSE)</f>
        <v>0</v>
      </c>
      <c r="F3705" s="144">
        <f>VLOOKUP($A3705,'2'!$X:$AB,3,FALSE)</f>
        <v>0</v>
      </c>
      <c r="G3705" s="144">
        <f>VLOOKUP($A3705,'2'!$X:$AB,4,FALSE)</f>
        <v>0</v>
      </c>
      <c r="H3705" s="343">
        <f>VLOOKUP($A3705,'2'!$X:$AB,5,FALSE)</f>
        <v>0</v>
      </c>
    </row>
    <row r="3706" spans="1:8" s="144" customFormat="1" ht="15">
      <c r="A3706" s="342">
        <v>3702</v>
      </c>
      <c r="B3706" s="144" t="s">
        <v>11024</v>
      </c>
      <c r="C3706" s="144" t="s">
        <v>11025</v>
      </c>
      <c r="D3706" s="144" t="s">
        <v>11026</v>
      </c>
      <c r="E3706" s="144" t="str">
        <f>VLOOKUP(A3706,'2'!$X:$AB,2,FALSE)</f>
        <v>Within a day</v>
      </c>
      <c r="F3706" s="144">
        <f>VLOOKUP($A3706,'2'!$X:$AB,3,FALSE)</f>
        <v>0.6</v>
      </c>
      <c r="G3706" s="144">
        <f>VLOOKUP($A3706,'2'!$X:$AB,4,FALSE)</f>
        <v>0.47</v>
      </c>
      <c r="H3706" s="343" t="str">
        <f>VLOOKUP($A3706,'2'!$X:$AB,5,FALSE)</f>
        <v>No</v>
      </c>
    </row>
    <row r="3707" spans="1:8" s="144" customFormat="1" ht="15">
      <c r="A3707" s="342">
        <v>3703</v>
      </c>
      <c r="B3707" s="144" t="s">
        <v>11027</v>
      </c>
      <c r="C3707" s="144" t="s">
        <v>11028</v>
      </c>
      <c r="D3707" s="144" t="s">
        <v>11029</v>
      </c>
      <c r="E3707" s="144">
        <f>VLOOKUP(A3707,'2'!$X:$AB,2,FALSE)</f>
        <v>0</v>
      </c>
      <c r="F3707" s="144">
        <f>VLOOKUP($A3707,'2'!$X:$AB,3,FALSE)</f>
        <v>0</v>
      </c>
      <c r="G3707" s="144">
        <f>VLOOKUP($A3707,'2'!$X:$AB,4,FALSE)</f>
        <v>0</v>
      </c>
      <c r="H3707" s="343">
        <f>VLOOKUP($A3707,'2'!$X:$AB,5,FALSE)</f>
        <v>0</v>
      </c>
    </row>
    <row r="3708" spans="1:8" s="144" customFormat="1" ht="15">
      <c r="A3708" s="342">
        <v>3704</v>
      </c>
      <c r="B3708" s="144" t="s">
        <v>11030</v>
      </c>
      <c r="C3708" s="144" t="s">
        <v>11031</v>
      </c>
      <c r="D3708" s="144" t="s">
        <v>11032</v>
      </c>
      <c r="E3708" s="144">
        <f>VLOOKUP(A3708,'2'!$X:$AB,2,FALSE)</f>
        <v>0</v>
      </c>
      <c r="F3708" s="144">
        <f>VLOOKUP($A3708,'2'!$X:$AB,3,FALSE)</f>
        <v>0</v>
      </c>
      <c r="G3708" s="144">
        <f>VLOOKUP($A3708,'2'!$X:$AB,4,FALSE)</f>
        <v>0</v>
      </c>
      <c r="H3708" s="343">
        <f>VLOOKUP($A3708,'2'!$X:$AB,5,FALSE)</f>
        <v>0</v>
      </c>
    </row>
    <row r="3709" spans="1:8" s="144" customFormat="1" ht="15">
      <c r="A3709" s="342">
        <v>3705</v>
      </c>
      <c r="B3709" s="144" t="s">
        <v>11033</v>
      </c>
      <c r="C3709" s="144" t="s">
        <v>11034</v>
      </c>
      <c r="D3709" s="144" t="s">
        <v>11035</v>
      </c>
      <c r="E3709" s="144">
        <f>VLOOKUP(A3709,'2'!$X:$AB,2,FALSE)</f>
        <v>0</v>
      </c>
      <c r="F3709" s="144">
        <f>VLOOKUP($A3709,'2'!$X:$AB,3,FALSE)</f>
        <v>0</v>
      </c>
      <c r="G3709" s="144">
        <f>VLOOKUP($A3709,'2'!$X:$AB,4,FALSE)</f>
        <v>0</v>
      </c>
      <c r="H3709" s="343">
        <f>VLOOKUP($A3709,'2'!$X:$AB,5,FALSE)</f>
        <v>0</v>
      </c>
    </row>
    <row r="3710" spans="1:8" s="144" customFormat="1" ht="15">
      <c r="A3710" s="342">
        <v>3706</v>
      </c>
      <c r="B3710" s="144" t="s">
        <v>11036</v>
      </c>
      <c r="C3710" s="144" t="s">
        <v>11037</v>
      </c>
      <c r="D3710" s="144" t="s">
        <v>11035</v>
      </c>
      <c r="E3710" s="144">
        <f>VLOOKUP(A3710,'2'!$X:$AB,2,FALSE)</f>
        <v>0</v>
      </c>
      <c r="F3710" s="144">
        <f>VLOOKUP($A3710,'2'!$X:$AB,3,FALSE)</f>
        <v>0</v>
      </c>
      <c r="G3710" s="144">
        <f>VLOOKUP($A3710,'2'!$X:$AB,4,FALSE)</f>
        <v>0</v>
      </c>
      <c r="H3710" s="343">
        <f>VLOOKUP($A3710,'2'!$X:$AB,5,FALSE)</f>
        <v>0</v>
      </c>
    </row>
    <row r="3711" spans="1:8" s="144" customFormat="1" ht="15">
      <c r="A3711" s="342">
        <v>3707</v>
      </c>
      <c r="B3711" s="144" t="s">
        <v>11038</v>
      </c>
      <c r="C3711" s="144" t="s">
        <v>11039</v>
      </c>
      <c r="D3711" s="144" t="s">
        <v>11035</v>
      </c>
      <c r="E3711" s="144">
        <f>VLOOKUP(A3711,'2'!$X:$AB,2,FALSE)</f>
        <v>0</v>
      </c>
      <c r="F3711" s="144">
        <f>VLOOKUP($A3711,'2'!$X:$AB,3,FALSE)</f>
        <v>0</v>
      </c>
      <c r="G3711" s="144">
        <f>VLOOKUP($A3711,'2'!$X:$AB,4,FALSE)</f>
        <v>0</v>
      </c>
      <c r="H3711" s="343">
        <f>VLOOKUP($A3711,'2'!$X:$AB,5,FALSE)</f>
        <v>0</v>
      </c>
    </row>
    <row r="3712" spans="1:8" s="144" customFormat="1" ht="15">
      <c r="A3712" s="342">
        <v>3708</v>
      </c>
      <c r="B3712" s="144" t="s">
        <v>11040</v>
      </c>
      <c r="C3712" s="144" t="s">
        <v>11041</v>
      </c>
      <c r="D3712" s="144" t="s">
        <v>11042</v>
      </c>
      <c r="E3712" s="144">
        <f>VLOOKUP(A3712,'2'!$X:$AB,2,FALSE)</f>
        <v>0</v>
      </c>
      <c r="F3712" s="144">
        <f>VLOOKUP($A3712,'2'!$X:$AB,3,FALSE)</f>
        <v>0</v>
      </c>
      <c r="G3712" s="144">
        <f>VLOOKUP($A3712,'2'!$X:$AB,4,FALSE)</f>
        <v>0</v>
      </c>
      <c r="H3712" s="343">
        <f>VLOOKUP($A3712,'2'!$X:$AB,5,FALSE)</f>
        <v>0</v>
      </c>
    </row>
    <row r="3713" spans="1:8" s="144" customFormat="1" ht="15">
      <c r="A3713" s="342">
        <v>3709</v>
      </c>
      <c r="B3713" s="144" t="s">
        <v>11043</v>
      </c>
      <c r="C3713" s="144" t="s">
        <v>11044</v>
      </c>
      <c r="D3713" s="144" t="s">
        <v>11045</v>
      </c>
      <c r="E3713" s="144">
        <f>VLOOKUP(A3713,'2'!$X:$AB,2,FALSE)</f>
        <v>0</v>
      </c>
      <c r="F3713" s="144">
        <f>VLOOKUP($A3713,'2'!$X:$AB,3,FALSE)</f>
        <v>0</v>
      </c>
      <c r="G3713" s="144">
        <f>VLOOKUP($A3713,'2'!$X:$AB,4,FALSE)</f>
        <v>0</v>
      </c>
      <c r="H3713" s="343">
        <f>VLOOKUP($A3713,'2'!$X:$AB,5,FALSE)</f>
        <v>0</v>
      </c>
    </row>
    <row r="3714" spans="1:8" s="144" customFormat="1" ht="15">
      <c r="A3714" s="342">
        <v>3710</v>
      </c>
      <c r="B3714" s="144" t="s">
        <v>11046</v>
      </c>
      <c r="C3714" s="144" t="s">
        <v>11047</v>
      </c>
      <c r="D3714" s="144" t="s">
        <v>11048</v>
      </c>
      <c r="E3714" s="144">
        <f>VLOOKUP(A3714,'2'!$X:$AB,2,FALSE)</f>
        <v>0</v>
      </c>
      <c r="F3714" s="144">
        <f>VLOOKUP($A3714,'2'!$X:$AB,3,FALSE)</f>
        <v>0</v>
      </c>
      <c r="G3714" s="144">
        <f>VLOOKUP($A3714,'2'!$X:$AB,4,FALSE)</f>
        <v>0</v>
      </c>
      <c r="H3714" s="343">
        <f>VLOOKUP($A3714,'2'!$X:$AB,5,FALSE)</f>
        <v>0</v>
      </c>
    </row>
    <row r="3715" spans="1:8" s="144" customFormat="1" ht="15">
      <c r="A3715" s="342">
        <v>3711</v>
      </c>
      <c r="B3715" s="144" t="s">
        <v>11049</v>
      </c>
      <c r="C3715" s="144" t="s">
        <v>11050</v>
      </c>
      <c r="D3715" s="144" t="s">
        <v>11051</v>
      </c>
      <c r="E3715" s="144">
        <f>VLOOKUP(A3715,'2'!$X:$AB,2,FALSE)</f>
        <v>0</v>
      </c>
      <c r="F3715" s="144">
        <f>VLOOKUP($A3715,'2'!$X:$AB,3,FALSE)</f>
        <v>0</v>
      </c>
      <c r="G3715" s="144">
        <f>VLOOKUP($A3715,'2'!$X:$AB,4,FALSE)</f>
        <v>0</v>
      </c>
      <c r="H3715" s="343">
        <f>VLOOKUP($A3715,'2'!$X:$AB,5,FALSE)</f>
        <v>0</v>
      </c>
    </row>
    <row r="3716" spans="1:8" s="144" customFormat="1" ht="15">
      <c r="A3716" s="342">
        <v>3712</v>
      </c>
      <c r="B3716" s="144" t="s">
        <v>11052</v>
      </c>
      <c r="C3716" s="144" t="s">
        <v>11053</v>
      </c>
      <c r="D3716" s="144" t="s">
        <v>11051</v>
      </c>
      <c r="E3716" s="144">
        <f>VLOOKUP(A3716,'2'!$X:$AB,2,FALSE)</f>
        <v>0</v>
      </c>
      <c r="F3716" s="144">
        <f>VLOOKUP($A3716,'2'!$X:$AB,3,FALSE)</f>
        <v>0</v>
      </c>
      <c r="G3716" s="144">
        <f>VLOOKUP($A3716,'2'!$X:$AB,4,FALSE)</f>
        <v>0</v>
      </c>
      <c r="H3716" s="343">
        <f>VLOOKUP($A3716,'2'!$X:$AB,5,FALSE)</f>
        <v>0</v>
      </c>
    </row>
    <row r="3717" spans="1:8" s="144" customFormat="1" ht="15">
      <c r="A3717" s="342">
        <v>3713</v>
      </c>
      <c r="B3717" s="144" t="s">
        <v>11054</v>
      </c>
      <c r="C3717" s="144" t="s">
        <v>11055</v>
      </c>
      <c r="D3717" s="144" t="s">
        <v>11056</v>
      </c>
      <c r="E3717" s="144">
        <f>VLOOKUP(A3717,'2'!$X:$AB,2,FALSE)</f>
        <v>0</v>
      </c>
      <c r="F3717" s="144">
        <f>VLOOKUP($A3717,'2'!$X:$AB,3,FALSE)</f>
        <v>0</v>
      </c>
      <c r="G3717" s="144">
        <f>VLOOKUP($A3717,'2'!$X:$AB,4,FALSE)</f>
        <v>0</v>
      </c>
      <c r="H3717" s="343">
        <f>VLOOKUP($A3717,'2'!$X:$AB,5,FALSE)</f>
        <v>0</v>
      </c>
    </row>
    <row r="3718" spans="1:8" s="144" customFormat="1" ht="15">
      <c r="A3718" s="342">
        <v>3714</v>
      </c>
      <c r="B3718" s="144" t="s">
        <v>11057</v>
      </c>
      <c r="C3718" s="144" t="s">
        <v>11058</v>
      </c>
      <c r="D3718" s="144" t="s">
        <v>11059</v>
      </c>
      <c r="E3718" s="144">
        <f>VLOOKUP(A3718,'2'!$X:$AB,2,FALSE)</f>
        <v>0</v>
      </c>
      <c r="F3718" s="144">
        <f>VLOOKUP($A3718,'2'!$X:$AB,3,FALSE)</f>
        <v>0</v>
      </c>
      <c r="G3718" s="144">
        <f>VLOOKUP($A3718,'2'!$X:$AB,4,FALSE)</f>
        <v>0</v>
      </c>
      <c r="H3718" s="343">
        <f>VLOOKUP($A3718,'2'!$X:$AB,5,FALSE)</f>
        <v>0</v>
      </c>
    </row>
    <row r="3719" spans="1:8" s="144" customFormat="1" ht="15">
      <c r="A3719" s="342">
        <v>3715</v>
      </c>
      <c r="B3719" s="144" t="s">
        <v>11060</v>
      </c>
      <c r="C3719" s="144" t="s">
        <v>11061</v>
      </c>
      <c r="D3719" s="144" t="s">
        <v>11062</v>
      </c>
      <c r="E3719" s="144">
        <f>VLOOKUP(A3719,'2'!$X:$AB,2,FALSE)</f>
        <v>0</v>
      </c>
      <c r="F3719" s="144">
        <f>VLOOKUP($A3719,'2'!$X:$AB,3,FALSE)</f>
        <v>0</v>
      </c>
      <c r="G3719" s="144">
        <f>VLOOKUP($A3719,'2'!$X:$AB,4,FALSE)</f>
        <v>0</v>
      </c>
      <c r="H3719" s="343">
        <f>VLOOKUP($A3719,'2'!$X:$AB,5,FALSE)</f>
        <v>0</v>
      </c>
    </row>
    <row r="3720" spans="1:8" s="144" customFormat="1" ht="15">
      <c r="A3720" s="342">
        <v>3716</v>
      </c>
      <c r="B3720" s="144" t="s">
        <v>11063</v>
      </c>
      <c r="C3720" s="144" t="s">
        <v>11064</v>
      </c>
      <c r="D3720" s="144" t="s">
        <v>11065</v>
      </c>
      <c r="E3720" s="144">
        <f>VLOOKUP(A3720,'2'!$X:$AB,2,FALSE)</f>
        <v>0</v>
      </c>
      <c r="F3720" s="144">
        <f>VLOOKUP($A3720,'2'!$X:$AB,3,FALSE)</f>
        <v>0</v>
      </c>
      <c r="G3720" s="144">
        <f>VLOOKUP($A3720,'2'!$X:$AB,4,FALSE)</f>
        <v>0</v>
      </c>
      <c r="H3720" s="343">
        <f>VLOOKUP($A3720,'2'!$X:$AB,5,FALSE)</f>
        <v>0</v>
      </c>
    </row>
    <row r="3721" spans="1:8" s="144" customFormat="1" ht="15">
      <c r="A3721" s="342">
        <v>3717</v>
      </c>
      <c r="B3721" s="144" t="s">
        <v>11066</v>
      </c>
      <c r="C3721" s="144" t="s">
        <v>11067</v>
      </c>
      <c r="D3721" s="144" t="s">
        <v>11068</v>
      </c>
      <c r="E3721" s="144">
        <f>VLOOKUP(A3721,'2'!$X:$AB,2,FALSE)</f>
        <v>0</v>
      </c>
      <c r="F3721" s="144">
        <f>VLOOKUP($A3721,'2'!$X:$AB,3,FALSE)</f>
        <v>0</v>
      </c>
      <c r="G3721" s="144">
        <f>VLOOKUP($A3721,'2'!$X:$AB,4,FALSE)</f>
        <v>0</v>
      </c>
      <c r="H3721" s="343">
        <f>VLOOKUP($A3721,'2'!$X:$AB,5,FALSE)</f>
        <v>0</v>
      </c>
    </row>
    <row r="3722" spans="1:8" s="144" customFormat="1" ht="15">
      <c r="A3722" s="342">
        <v>3718</v>
      </c>
      <c r="B3722" s="144" t="s">
        <v>11069</v>
      </c>
      <c r="C3722" s="144" t="s">
        <v>11070</v>
      </c>
      <c r="D3722" s="144" t="s">
        <v>11071</v>
      </c>
      <c r="E3722" s="144">
        <f>VLOOKUP(A3722,'2'!$X:$AB,2,FALSE)</f>
        <v>0</v>
      </c>
      <c r="F3722" s="144">
        <f>VLOOKUP($A3722,'2'!$X:$AB,3,FALSE)</f>
        <v>0</v>
      </c>
      <c r="G3722" s="144">
        <f>VLOOKUP($A3722,'2'!$X:$AB,4,FALSE)</f>
        <v>0</v>
      </c>
      <c r="H3722" s="343">
        <f>VLOOKUP($A3722,'2'!$X:$AB,5,FALSE)</f>
        <v>0</v>
      </c>
    </row>
    <row r="3723" spans="1:8" s="144" customFormat="1" ht="15">
      <c r="A3723" s="342">
        <v>3719</v>
      </c>
      <c r="B3723" s="144" t="s">
        <v>11072</v>
      </c>
      <c r="C3723" s="144" t="s">
        <v>11073</v>
      </c>
      <c r="D3723" s="144" t="s">
        <v>11074</v>
      </c>
      <c r="E3723" s="144">
        <f>VLOOKUP(A3723,'2'!$X:$AB,2,FALSE)</f>
        <v>0</v>
      </c>
      <c r="F3723" s="144">
        <f>VLOOKUP($A3723,'2'!$X:$AB,3,FALSE)</f>
        <v>0</v>
      </c>
      <c r="G3723" s="144">
        <f>VLOOKUP($A3723,'2'!$X:$AB,4,FALSE)</f>
        <v>0</v>
      </c>
      <c r="H3723" s="343">
        <f>VLOOKUP($A3723,'2'!$X:$AB,5,FALSE)</f>
        <v>0</v>
      </c>
    </row>
    <row r="3724" spans="1:8" s="144" customFormat="1" ht="15">
      <c r="A3724" s="342">
        <v>3720</v>
      </c>
      <c r="B3724" s="144" t="s">
        <v>11075</v>
      </c>
      <c r="C3724" s="144" t="s">
        <v>11076</v>
      </c>
      <c r="D3724" s="144" t="s">
        <v>11077</v>
      </c>
      <c r="E3724" s="144">
        <f>VLOOKUP(A3724,'2'!$X:$AB,2,FALSE)</f>
        <v>0</v>
      </c>
      <c r="F3724" s="144">
        <f>VLOOKUP($A3724,'2'!$X:$AB,3,FALSE)</f>
        <v>0</v>
      </c>
      <c r="G3724" s="144">
        <f>VLOOKUP($A3724,'2'!$X:$AB,4,FALSE)</f>
        <v>0</v>
      </c>
      <c r="H3724" s="343">
        <f>VLOOKUP($A3724,'2'!$X:$AB,5,FALSE)</f>
        <v>0</v>
      </c>
    </row>
    <row r="3725" spans="1:8" s="144" customFormat="1" ht="15">
      <c r="A3725" s="342">
        <v>3721</v>
      </c>
      <c r="B3725" s="144" t="s">
        <v>11078</v>
      </c>
      <c r="C3725" s="144" t="s">
        <v>11079</v>
      </c>
      <c r="D3725" s="144" t="s">
        <v>11077</v>
      </c>
      <c r="E3725" s="144">
        <f>VLOOKUP(A3725,'2'!$X:$AB,2,FALSE)</f>
        <v>0</v>
      </c>
      <c r="F3725" s="144">
        <f>VLOOKUP($A3725,'2'!$X:$AB,3,FALSE)</f>
        <v>0</v>
      </c>
      <c r="G3725" s="144">
        <f>VLOOKUP($A3725,'2'!$X:$AB,4,FALSE)</f>
        <v>0</v>
      </c>
      <c r="H3725" s="343">
        <f>VLOOKUP($A3725,'2'!$X:$AB,5,FALSE)</f>
        <v>0</v>
      </c>
    </row>
    <row r="3726" spans="1:8" s="144" customFormat="1" ht="15">
      <c r="A3726" s="342">
        <v>3722</v>
      </c>
      <c r="B3726" s="144" t="s">
        <v>11080</v>
      </c>
      <c r="C3726" s="144" t="s">
        <v>11081</v>
      </c>
      <c r="D3726" s="144" t="s">
        <v>11082</v>
      </c>
      <c r="E3726" s="144">
        <f>VLOOKUP(A3726,'2'!$X:$AB,2,FALSE)</f>
        <v>0</v>
      </c>
      <c r="F3726" s="144">
        <f>VLOOKUP($A3726,'2'!$X:$AB,3,FALSE)</f>
        <v>0</v>
      </c>
      <c r="G3726" s="144">
        <f>VLOOKUP($A3726,'2'!$X:$AB,4,FALSE)</f>
        <v>0</v>
      </c>
      <c r="H3726" s="343">
        <f>VLOOKUP($A3726,'2'!$X:$AB,5,FALSE)</f>
        <v>0</v>
      </c>
    </row>
    <row r="3727" spans="1:8" s="144" customFormat="1" ht="15">
      <c r="A3727" s="342">
        <v>3723</v>
      </c>
      <c r="B3727" s="144" t="s">
        <v>11083</v>
      </c>
      <c r="C3727" s="144" t="s">
        <v>11084</v>
      </c>
      <c r="D3727" s="144" t="s">
        <v>11085</v>
      </c>
      <c r="E3727" s="144">
        <f>VLOOKUP(A3727,'2'!$X:$AB,2,FALSE)</f>
        <v>0</v>
      </c>
      <c r="F3727" s="144">
        <f>VLOOKUP($A3727,'2'!$X:$AB,3,FALSE)</f>
        <v>0</v>
      </c>
      <c r="G3727" s="144">
        <f>VLOOKUP($A3727,'2'!$X:$AB,4,FALSE)</f>
        <v>0</v>
      </c>
      <c r="H3727" s="343">
        <f>VLOOKUP($A3727,'2'!$X:$AB,5,FALSE)</f>
        <v>0</v>
      </c>
    </row>
    <row r="3728" spans="1:8" s="144" customFormat="1" ht="15">
      <c r="A3728" s="342">
        <v>3724</v>
      </c>
      <c r="B3728" s="144" t="s">
        <v>11086</v>
      </c>
      <c r="C3728" s="144" t="s">
        <v>11087</v>
      </c>
      <c r="D3728" s="144" t="s">
        <v>11088</v>
      </c>
      <c r="E3728" s="144">
        <f>VLOOKUP(A3728,'2'!$X:$AB,2,FALSE)</f>
        <v>0</v>
      </c>
      <c r="F3728" s="144">
        <f>VLOOKUP($A3728,'2'!$X:$AB,3,FALSE)</f>
        <v>0</v>
      </c>
      <c r="G3728" s="144">
        <f>VLOOKUP($A3728,'2'!$X:$AB,4,FALSE)</f>
        <v>0</v>
      </c>
      <c r="H3728" s="343">
        <f>VLOOKUP($A3728,'2'!$X:$AB,5,FALSE)</f>
        <v>0</v>
      </c>
    </row>
    <row r="3729" spans="1:8" s="144" customFormat="1" ht="15">
      <c r="A3729" s="342">
        <v>3725</v>
      </c>
      <c r="B3729" s="144" t="s">
        <v>11089</v>
      </c>
      <c r="C3729" s="144" t="s">
        <v>11090</v>
      </c>
      <c r="D3729" s="144" t="s">
        <v>11088</v>
      </c>
      <c r="E3729" s="144">
        <f>VLOOKUP(A3729,'2'!$X:$AB,2,FALSE)</f>
        <v>0</v>
      </c>
      <c r="F3729" s="144">
        <f>VLOOKUP($A3729,'2'!$X:$AB,3,FALSE)</f>
        <v>0</v>
      </c>
      <c r="G3729" s="144">
        <f>VLOOKUP($A3729,'2'!$X:$AB,4,FALSE)</f>
        <v>0</v>
      </c>
      <c r="H3729" s="343">
        <f>VLOOKUP($A3729,'2'!$X:$AB,5,FALSE)</f>
        <v>0</v>
      </c>
    </row>
    <row r="3730" spans="1:8" s="144" customFormat="1" ht="15">
      <c r="A3730" s="342">
        <v>3726</v>
      </c>
      <c r="B3730" s="144" t="s">
        <v>11091</v>
      </c>
      <c r="C3730" s="144" t="s">
        <v>11092</v>
      </c>
      <c r="D3730" s="144" t="s">
        <v>11093</v>
      </c>
      <c r="E3730" s="144">
        <f>VLOOKUP(A3730,'2'!$X:$AB,2,FALSE)</f>
        <v>0</v>
      </c>
      <c r="F3730" s="144">
        <f>VLOOKUP($A3730,'2'!$X:$AB,3,FALSE)</f>
        <v>0</v>
      </c>
      <c r="G3730" s="144">
        <f>VLOOKUP($A3730,'2'!$X:$AB,4,FALSE)</f>
        <v>0</v>
      </c>
      <c r="H3730" s="343">
        <f>VLOOKUP($A3730,'2'!$X:$AB,5,FALSE)</f>
        <v>0</v>
      </c>
    </row>
    <row r="3731" spans="1:8" s="144" customFormat="1" ht="15">
      <c r="A3731" s="342">
        <v>3727</v>
      </c>
      <c r="B3731" s="144" t="s">
        <v>11094</v>
      </c>
      <c r="C3731" s="144" t="s">
        <v>11095</v>
      </c>
      <c r="D3731" s="144" t="s">
        <v>11096</v>
      </c>
      <c r="E3731" s="144">
        <f>VLOOKUP(A3731,'2'!$X:$AB,2,FALSE)</f>
        <v>0</v>
      </c>
      <c r="F3731" s="144">
        <f>VLOOKUP($A3731,'2'!$X:$AB,3,FALSE)</f>
        <v>0</v>
      </c>
      <c r="G3731" s="144">
        <f>VLOOKUP($A3731,'2'!$X:$AB,4,FALSE)</f>
        <v>0</v>
      </c>
      <c r="H3731" s="343">
        <f>VLOOKUP($A3731,'2'!$X:$AB,5,FALSE)</f>
        <v>0</v>
      </c>
    </row>
    <row r="3732" spans="1:8" s="144" customFormat="1" ht="15">
      <c r="A3732" s="342">
        <v>3728</v>
      </c>
      <c r="B3732" s="144" t="s">
        <v>11097</v>
      </c>
      <c r="C3732" s="144" t="s">
        <v>11098</v>
      </c>
      <c r="D3732" s="144" t="s">
        <v>11099</v>
      </c>
      <c r="E3732" s="144">
        <f>VLOOKUP(A3732,'2'!$X:$AB,2,FALSE)</f>
        <v>0</v>
      </c>
      <c r="F3732" s="144">
        <f>VLOOKUP($A3732,'2'!$X:$AB,3,FALSE)</f>
        <v>0</v>
      </c>
      <c r="G3732" s="144">
        <f>VLOOKUP($A3732,'2'!$X:$AB,4,FALSE)</f>
        <v>0</v>
      </c>
      <c r="H3732" s="343">
        <f>VLOOKUP($A3732,'2'!$X:$AB,5,FALSE)</f>
        <v>0</v>
      </c>
    </row>
    <row r="3733" spans="1:8" s="144" customFormat="1" ht="15">
      <c r="A3733" s="342">
        <v>3729</v>
      </c>
      <c r="B3733" s="144" t="s">
        <v>11100</v>
      </c>
      <c r="C3733" s="144" t="s">
        <v>11101</v>
      </c>
      <c r="D3733" s="144" t="s">
        <v>11102</v>
      </c>
      <c r="E3733" s="144">
        <f>VLOOKUP(A3733,'2'!$X:$AB,2,FALSE)</f>
        <v>0</v>
      </c>
      <c r="F3733" s="144">
        <f>VLOOKUP($A3733,'2'!$X:$AB,3,FALSE)</f>
        <v>0</v>
      </c>
      <c r="G3733" s="144">
        <f>VLOOKUP($A3733,'2'!$X:$AB,4,FALSE)</f>
        <v>0</v>
      </c>
      <c r="H3733" s="343">
        <f>VLOOKUP($A3733,'2'!$X:$AB,5,FALSE)</f>
        <v>0</v>
      </c>
    </row>
    <row r="3734" spans="1:8" s="144" customFormat="1" ht="15">
      <c r="A3734" s="342">
        <v>3730</v>
      </c>
      <c r="B3734" s="144" t="s">
        <v>11103</v>
      </c>
      <c r="C3734" s="144" t="s">
        <v>11104</v>
      </c>
      <c r="D3734" s="144" t="s">
        <v>11102</v>
      </c>
      <c r="E3734" s="144">
        <f>VLOOKUP(A3734,'2'!$X:$AB,2,FALSE)</f>
        <v>0</v>
      </c>
      <c r="F3734" s="144">
        <f>VLOOKUP($A3734,'2'!$X:$AB,3,FALSE)</f>
        <v>0</v>
      </c>
      <c r="G3734" s="144">
        <f>VLOOKUP($A3734,'2'!$X:$AB,4,FALSE)</f>
        <v>0</v>
      </c>
      <c r="H3734" s="343">
        <f>VLOOKUP($A3734,'2'!$X:$AB,5,FALSE)</f>
        <v>0</v>
      </c>
    </row>
    <row r="3735" spans="1:8" s="144" customFormat="1" ht="15">
      <c r="A3735" s="342">
        <v>3731</v>
      </c>
      <c r="B3735" s="144" t="s">
        <v>11105</v>
      </c>
      <c r="C3735" s="144" t="s">
        <v>11106</v>
      </c>
      <c r="D3735" s="144" t="s">
        <v>11107</v>
      </c>
      <c r="E3735" s="144">
        <f>VLOOKUP(A3735,'2'!$X:$AB,2,FALSE)</f>
        <v>0</v>
      </c>
      <c r="F3735" s="144">
        <f>VLOOKUP($A3735,'2'!$X:$AB,3,FALSE)</f>
        <v>0</v>
      </c>
      <c r="G3735" s="144">
        <f>VLOOKUP($A3735,'2'!$X:$AB,4,FALSE)</f>
        <v>0</v>
      </c>
      <c r="H3735" s="343">
        <f>VLOOKUP($A3735,'2'!$X:$AB,5,FALSE)</f>
        <v>0</v>
      </c>
    </row>
    <row r="3736" spans="1:8" s="144" customFormat="1" ht="15">
      <c r="A3736" s="342">
        <v>3732</v>
      </c>
      <c r="B3736" s="144" t="s">
        <v>11108</v>
      </c>
      <c r="C3736" s="144" t="s">
        <v>11109</v>
      </c>
      <c r="D3736" s="144" t="s">
        <v>11110</v>
      </c>
      <c r="E3736" s="144">
        <f>VLOOKUP(A3736,'2'!$X:$AB,2,FALSE)</f>
        <v>0</v>
      </c>
      <c r="F3736" s="144">
        <f>VLOOKUP($A3736,'2'!$X:$AB,3,FALSE)</f>
        <v>0</v>
      </c>
      <c r="G3736" s="144">
        <f>VLOOKUP($A3736,'2'!$X:$AB,4,FALSE)</f>
        <v>0</v>
      </c>
      <c r="H3736" s="343">
        <f>VLOOKUP($A3736,'2'!$X:$AB,5,FALSE)</f>
        <v>0</v>
      </c>
    </row>
    <row r="3737" spans="1:8" s="144" customFormat="1" ht="15">
      <c r="A3737" s="342">
        <v>3733</v>
      </c>
      <c r="B3737" s="144" t="s">
        <v>11111</v>
      </c>
      <c r="C3737" s="144" t="s">
        <v>11112</v>
      </c>
      <c r="D3737" s="144" t="s">
        <v>11110</v>
      </c>
      <c r="E3737" s="144">
        <f>VLOOKUP(A3737,'2'!$X:$AB,2,FALSE)</f>
        <v>0</v>
      </c>
      <c r="F3737" s="144">
        <f>VLOOKUP($A3737,'2'!$X:$AB,3,FALSE)</f>
        <v>0</v>
      </c>
      <c r="G3737" s="144">
        <f>VLOOKUP($A3737,'2'!$X:$AB,4,FALSE)</f>
        <v>0</v>
      </c>
      <c r="H3737" s="343">
        <f>VLOOKUP($A3737,'2'!$X:$AB,5,FALSE)</f>
        <v>0</v>
      </c>
    </row>
    <row r="3738" spans="1:8" s="144" customFormat="1" ht="15">
      <c r="A3738" s="342">
        <v>3734</v>
      </c>
      <c r="B3738" s="144" t="s">
        <v>11113</v>
      </c>
      <c r="C3738" s="144" t="s">
        <v>11114</v>
      </c>
      <c r="D3738" s="144" t="s">
        <v>11115</v>
      </c>
      <c r="E3738" s="144">
        <f>VLOOKUP(A3738,'2'!$X:$AB,2,FALSE)</f>
        <v>0</v>
      </c>
      <c r="F3738" s="144">
        <f>VLOOKUP($A3738,'2'!$X:$AB,3,FALSE)</f>
        <v>0</v>
      </c>
      <c r="G3738" s="144">
        <f>VLOOKUP($A3738,'2'!$X:$AB,4,FALSE)</f>
        <v>0</v>
      </c>
      <c r="H3738" s="343">
        <f>VLOOKUP($A3738,'2'!$X:$AB,5,FALSE)</f>
        <v>0</v>
      </c>
    </row>
    <row r="3739" spans="1:8" s="144" customFormat="1" ht="15">
      <c r="A3739" s="342">
        <v>3735</v>
      </c>
      <c r="B3739" s="144" t="s">
        <v>11116</v>
      </c>
      <c r="C3739" s="144" t="s">
        <v>11117</v>
      </c>
      <c r="D3739" s="144" t="s">
        <v>11118</v>
      </c>
      <c r="E3739" s="144">
        <f>VLOOKUP(A3739,'2'!$X:$AB,2,FALSE)</f>
        <v>0</v>
      </c>
      <c r="F3739" s="144">
        <f>VLOOKUP($A3739,'2'!$X:$AB,3,FALSE)</f>
        <v>0</v>
      </c>
      <c r="G3739" s="144">
        <f>VLOOKUP($A3739,'2'!$X:$AB,4,FALSE)</f>
        <v>0</v>
      </c>
      <c r="H3739" s="343">
        <f>VLOOKUP($A3739,'2'!$X:$AB,5,FALSE)</f>
        <v>0</v>
      </c>
    </row>
    <row r="3740" spans="1:8" s="144" customFormat="1" ht="15">
      <c r="A3740" s="342">
        <v>3736</v>
      </c>
      <c r="B3740" s="144" t="s">
        <v>11119</v>
      </c>
      <c r="C3740" s="144" t="s">
        <v>11120</v>
      </c>
      <c r="D3740" s="144" t="s">
        <v>11118</v>
      </c>
      <c r="E3740" s="144">
        <f>VLOOKUP(A3740,'2'!$X:$AB,2,FALSE)</f>
        <v>0</v>
      </c>
      <c r="F3740" s="144">
        <f>VLOOKUP($A3740,'2'!$X:$AB,3,FALSE)</f>
        <v>0</v>
      </c>
      <c r="G3740" s="144">
        <f>VLOOKUP($A3740,'2'!$X:$AB,4,FALSE)</f>
        <v>0</v>
      </c>
      <c r="H3740" s="343">
        <f>VLOOKUP($A3740,'2'!$X:$AB,5,FALSE)</f>
        <v>0</v>
      </c>
    </row>
    <row r="3741" spans="1:8" s="144" customFormat="1" ht="15">
      <c r="A3741" s="342">
        <v>3737</v>
      </c>
      <c r="B3741" s="144" t="s">
        <v>11121</v>
      </c>
      <c r="C3741" s="144" t="s">
        <v>11122</v>
      </c>
      <c r="D3741" s="144" t="s">
        <v>11123</v>
      </c>
      <c r="E3741" s="144">
        <f>VLOOKUP(A3741,'2'!$X:$AB,2,FALSE)</f>
        <v>0</v>
      </c>
      <c r="F3741" s="144">
        <f>VLOOKUP($A3741,'2'!$X:$AB,3,FALSE)</f>
        <v>0</v>
      </c>
      <c r="G3741" s="144">
        <f>VLOOKUP($A3741,'2'!$X:$AB,4,FALSE)</f>
        <v>0</v>
      </c>
      <c r="H3741" s="343">
        <f>VLOOKUP($A3741,'2'!$X:$AB,5,FALSE)</f>
        <v>0</v>
      </c>
    </row>
    <row r="3742" spans="1:8" s="144" customFormat="1" ht="15">
      <c r="A3742" s="342">
        <v>3738</v>
      </c>
      <c r="B3742" s="144" t="s">
        <v>11124</v>
      </c>
      <c r="C3742" s="144" t="s">
        <v>11125</v>
      </c>
      <c r="D3742" s="144" t="s">
        <v>11123</v>
      </c>
      <c r="E3742" s="144">
        <f>VLOOKUP(A3742,'2'!$X:$AB,2,FALSE)</f>
        <v>0</v>
      </c>
      <c r="F3742" s="144">
        <f>VLOOKUP($A3742,'2'!$X:$AB,3,FALSE)</f>
        <v>0</v>
      </c>
      <c r="G3742" s="144">
        <f>VLOOKUP($A3742,'2'!$X:$AB,4,FALSE)</f>
        <v>0</v>
      </c>
      <c r="H3742" s="343">
        <f>VLOOKUP($A3742,'2'!$X:$AB,5,FALSE)</f>
        <v>0</v>
      </c>
    </row>
    <row r="3743" spans="1:8" s="144" customFormat="1" ht="15">
      <c r="A3743" s="342">
        <v>3739</v>
      </c>
      <c r="B3743" s="144" t="s">
        <v>11126</v>
      </c>
      <c r="C3743" s="144" t="s">
        <v>11127</v>
      </c>
      <c r="D3743" s="144" t="s">
        <v>11128</v>
      </c>
      <c r="E3743" s="144">
        <f>VLOOKUP(A3743,'2'!$X:$AB,2,FALSE)</f>
        <v>0</v>
      </c>
      <c r="F3743" s="144">
        <f>VLOOKUP($A3743,'2'!$X:$AB,3,FALSE)</f>
        <v>0</v>
      </c>
      <c r="G3743" s="144">
        <f>VLOOKUP($A3743,'2'!$X:$AB,4,FALSE)</f>
        <v>0</v>
      </c>
      <c r="H3743" s="343">
        <f>VLOOKUP($A3743,'2'!$X:$AB,5,FALSE)</f>
        <v>0</v>
      </c>
    </row>
    <row r="3744" spans="1:8" s="144" customFormat="1" ht="15">
      <c r="A3744" s="342">
        <v>3740</v>
      </c>
      <c r="B3744" s="144" t="s">
        <v>11129</v>
      </c>
      <c r="C3744" s="144" t="s">
        <v>11130</v>
      </c>
      <c r="D3744" s="144" t="s">
        <v>11131</v>
      </c>
      <c r="E3744" s="144">
        <f>VLOOKUP(A3744,'2'!$X:$AB,2,FALSE)</f>
        <v>0</v>
      </c>
      <c r="F3744" s="144">
        <f>VLOOKUP($A3744,'2'!$X:$AB,3,FALSE)</f>
        <v>0</v>
      </c>
      <c r="G3744" s="144">
        <f>VLOOKUP($A3744,'2'!$X:$AB,4,FALSE)</f>
        <v>0</v>
      </c>
      <c r="H3744" s="343">
        <f>VLOOKUP($A3744,'2'!$X:$AB,5,FALSE)</f>
        <v>0</v>
      </c>
    </row>
    <row r="3745" spans="1:8" s="144" customFormat="1" ht="15">
      <c r="A3745" s="342">
        <v>3741</v>
      </c>
      <c r="B3745" s="144" t="s">
        <v>11132</v>
      </c>
      <c r="C3745" s="144" t="s">
        <v>11133</v>
      </c>
      <c r="D3745" s="144" t="s">
        <v>11131</v>
      </c>
      <c r="E3745" s="144">
        <f>VLOOKUP(A3745,'2'!$X:$AB,2,FALSE)</f>
        <v>0</v>
      </c>
      <c r="F3745" s="144">
        <f>VLOOKUP($A3745,'2'!$X:$AB,3,FALSE)</f>
        <v>0</v>
      </c>
      <c r="G3745" s="144">
        <f>VLOOKUP($A3745,'2'!$X:$AB,4,FALSE)</f>
        <v>0</v>
      </c>
      <c r="H3745" s="343">
        <f>VLOOKUP($A3745,'2'!$X:$AB,5,FALSE)</f>
        <v>0</v>
      </c>
    </row>
    <row r="3746" spans="1:8" s="144" customFormat="1" ht="15">
      <c r="A3746" s="342">
        <v>3742</v>
      </c>
      <c r="B3746" s="144" t="s">
        <v>11134</v>
      </c>
      <c r="C3746" s="144" t="s">
        <v>11135</v>
      </c>
      <c r="D3746" s="144" t="s">
        <v>11136</v>
      </c>
      <c r="E3746" s="144">
        <f>VLOOKUP(A3746,'2'!$X:$AB,2,FALSE)</f>
        <v>0</v>
      </c>
      <c r="F3746" s="144">
        <f>VLOOKUP($A3746,'2'!$X:$AB,3,FALSE)</f>
        <v>0</v>
      </c>
      <c r="G3746" s="144">
        <f>VLOOKUP($A3746,'2'!$X:$AB,4,FALSE)</f>
        <v>0</v>
      </c>
      <c r="H3746" s="343">
        <f>VLOOKUP($A3746,'2'!$X:$AB,5,FALSE)</f>
        <v>0</v>
      </c>
    </row>
    <row r="3747" spans="1:8" s="144" customFormat="1" ht="15">
      <c r="A3747" s="342">
        <v>3743</v>
      </c>
      <c r="B3747" s="144" t="s">
        <v>11137</v>
      </c>
      <c r="C3747" s="144" t="s">
        <v>11138</v>
      </c>
      <c r="D3747" s="144" t="s">
        <v>11139</v>
      </c>
      <c r="E3747" s="144">
        <f>VLOOKUP(A3747,'2'!$X:$AB,2,FALSE)</f>
        <v>0</v>
      </c>
      <c r="F3747" s="144">
        <f>VLOOKUP($A3747,'2'!$X:$AB,3,FALSE)</f>
        <v>0</v>
      </c>
      <c r="G3747" s="144">
        <f>VLOOKUP($A3747,'2'!$X:$AB,4,FALSE)</f>
        <v>0</v>
      </c>
      <c r="H3747" s="343">
        <f>VLOOKUP($A3747,'2'!$X:$AB,5,FALSE)</f>
        <v>0</v>
      </c>
    </row>
    <row r="3748" spans="1:8" s="144" customFormat="1" ht="15">
      <c r="A3748" s="342">
        <v>3744</v>
      </c>
      <c r="B3748" s="144" t="s">
        <v>11140</v>
      </c>
      <c r="C3748" s="144" t="s">
        <v>11141</v>
      </c>
      <c r="D3748" s="144" t="s">
        <v>11139</v>
      </c>
      <c r="E3748" s="144">
        <f>VLOOKUP(A3748,'2'!$X:$AB,2,FALSE)</f>
        <v>0</v>
      </c>
      <c r="F3748" s="144">
        <f>VLOOKUP($A3748,'2'!$X:$AB,3,FALSE)</f>
        <v>0</v>
      </c>
      <c r="G3748" s="144">
        <f>VLOOKUP($A3748,'2'!$X:$AB,4,FALSE)</f>
        <v>0</v>
      </c>
      <c r="H3748" s="343">
        <f>VLOOKUP($A3748,'2'!$X:$AB,5,FALSE)</f>
        <v>0</v>
      </c>
    </row>
    <row r="3749" spans="1:8" s="144" customFormat="1" ht="15">
      <c r="A3749" s="342">
        <v>3745</v>
      </c>
      <c r="B3749" s="144" t="s">
        <v>11142</v>
      </c>
      <c r="C3749" s="144" t="s">
        <v>11143</v>
      </c>
      <c r="D3749" s="144" t="s">
        <v>11139</v>
      </c>
      <c r="E3749" s="144">
        <f>VLOOKUP(A3749,'2'!$X:$AB,2,FALSE)</f>
        <v>0</v>
      </c>
      <c r="F3749" s="144">
        <f>VLOOKUP($A3749,'2'!$X:$AB,3,FALSE)</f>
        <v>0</v>
      </c>
      <c r="G3749" s="144">
        <f>VLOOKUP($A3749,'2'!$X:$AB,4,FALSE)</f>
        <v>0</v>
      </c>
      <c r="H3749" s="343">
        <f>VLOOKUP($A3749,'2'!$X:$AB,5,FALSE)</f>
        <v>0</v>
      </c>
    </row>
    <row r="3750" spans="1:8" s="144" customFormat="1" ht="15">
      <c r="A3750" s="342">
        <v>3746</v>
      </c>
      <c r="B3750" s="144" t="s">
        <v>11144</v>
      </c>
      <c r="C3750" s="144" t="s">
        <v>11145</v>
      </c>
      <c r="D3750" s="144" t="s">
        <v>11146</v>
      </c>
      <c r="E3750" s="144">
        <f>VLOOKUP(A3750,'2'!$X:$AB,2,FALSE)</f>
        <v>0</v>
      </c>
      <c r="F3750" s="144">
        <f>VLOOKUP($A3750,'2'!$X:$AB,3,FALSE)</f>
        <v>0</v>
      </c>
      <c r="G3750" s="144">
        <f>VLOOKUP($A3750,'2'!$X:$AB,4,FALSE)</f>
        <v>0</v>
      </c>
      <c r="H3750" s="343">
        <f>VLOOKUP($A3750,'2'!$X:$AB,5,FALSE)</f>
        <v>0</v>
      </c>
    </row>
    <row r="3751" spans="1:8" s="144" customFormat="1" ht="15">
      <c r="A3751" s="342">
        <v>3747</v>
      </c>
      <c r="B3751" s="144" t="s">
        <v>11147</v>
      </c>
      <c r="C3751" s="144" t="s">
        <v>11148</v>
      </c>
      <c r="D3751" s="144" t="s">
        <v>11149</v>
      </c>
      <c r="E3751" s="144">
        <f>VLOOKUP(A3751,'2'!$X:$AB,2,FALSE)</f>
        <v>0</v>
      </c>
      <c r="F3751" s="144">
        <f>VLOOKUP($A3751,'2'!$X:$AB,3,FALSE)</f>
        <v>0</v>
      </c>
      <c r="G3751" s="144">
        <f>VLOOKUP($A3751,'2'!$X:$AB,4,FALSE)</f>
        <v>0</v>
      </c>
      <c r="H3751" s="343">
        <f>VLOOKUP($A3751,'2'!$X:$AB,5,FALSE)</f>
        <v>0</v>
      </c>
    </row>
    <row r="3752" spans="1:8" s="144" customFormat="1" ht="15">
      <c r="A3752" s="342">
        <v>3748</v>
      </c>
      <c r="B3752" s="144" t="s">
        <v>11150</v>
      </c>
      <c r="C3752" s="144" t="s">
        <v>11151</v>
      </c>
      <c r="D3752" s="144" t="s">
        <v>11152</v>
      </c>
      <c r="E3752" s="144">
        <f>VLOOKUP(A3752,'2'!$X:$AB,2,FALSE)</f>
        <v>0</v>
      </c>
      <c r="F3752" s="144">
        <f>VLOOKUP($A3752,'2'!$X:$AB,3,FALSE)</f>
        <v>0</v>
      </c>
      <c r="G3752" s="144">
        <f>VLOOKUP($A3752,'2'!$X:$AB,4,FALSE)</f>
        <v>0</v>
      </c>
      <c r="H3752" s="343">
        <f>VLOOKUP($A3752,'2'!$X:$AB,5,FALSE)</f>
        <v>0</v>
      </c>
    </row>
    <row r="3753" spans="1:8" s="144" customFormat="1" ht="15">
      <c r="A3753" s="342">
        <v>3749</v>
      </c>
      <c r="B3753" s="144" t="s">
        <v>11153</v>
      </c>
      <c r="C3753" s="144" t="s">
        <v>11154</v>
      </c>
      <c r="D3753" s="144" t="s">
        <v>11152</v>
      </c>
      <c r="E3753" s="144">
        <f>VLOOKUP(A3753,'2'!$X:$AB,2,FALSE)</f>
        <v>0</v>
      </c>
      <c r="F3753" s="144">
        <f>VLOOKUP($A3753,'2'!$X:$AB,3,FALSE)</f>
        <v>0</v>
      </c>
      <c r="G3753" s="144">
        <f>VLOOKUP($A3753,'2'!$X:$AB,4,FALSE)</f>
        <v>0</v>
      </c>
      <c r="H3753" s="343">
        <f>VLOOKUP($A3753,'2'!$X:$AB,5,FALSE)</f>
        <v>0</v>
      </c>
    </row>
    <row r="3754" spans="1:8" s="144" customFormat="1" ht="15">
      <c r="A3754" s="342">
        <v>3750</v>
      </c>
      <c r="B3754" s="144" t="s">
        <v>11155</v>
      </c>
      <c r="C3754" s="144" t="s">
        <v>11156</v>
      </c>
      <c r="D3754" s="144" t="s">
        <v>11157</v>
      </c>
      <c r="E3754" s="144">
        <f>VLOOKUP(A3754,'2'!$X:$AB,2,FALSE)</f>
        <v>0</v>
      </c>
      <c r="F3754" s="144">
        <f>VLOOKUP($A3754,'2'!$X:$AB,3,FALSE)</f>
        <v>0</v>
      </c>
      <c r="G3754" s="144">
        <f>VLOOKUP($A3754,'2'!$X:$AB,4,FALSE)</f>
        <v>0</v>
      </c>
      <c r="H3754" s="343">
        <f>VLOOKUP($A3754,'2'!$X:$AB,5,FALSE)</f>
        <v>0</v>
      </c>
    </row>
    <row r="3755" spans="1:8" s="144" customFormat="1" ht="15">
      <c r="A3755" s="342">
        <v>3751</v>
      </c>
      <c r="B3755" s="144" t="s">
        <v>11158</v>
      </c>
      <c r="C3755" s="144" t="s">
        <v>11159</v>
      </c>
      <c r="D3755" s="144" t="s">
        <v>11157</v>
      </c>
      <c r="E3755" s="144">
        <f>VLOOKUP(A3755,'2'!$X:$AB,2,FALSE)</f>
        <v>0</v>
      </c>
      <c r="F3755" s="144">
        <f>VLOOKUP($A3755,'2'!$X:$AB,3,FALSE)</f>
        <v>0</v>
      </c>
      <c r="G3755" s="144">
        <f>VLOOKUP($A3755,'2'!$X:$AB,4,FALSE)</f>
        <v>0</v>
      </c>
      <c r="H3755" s="343">
        <f>VLOOKUP($A3755,'2'!$X:$AB,5,FALSE)</f>
        <v>0</v>
      </c>
    </row>
    <row r="3756" spans="1:8" s="144" customFormat="1" ht="15">
      <c r="A3756" s="342">
        <v>3752</v>
      </c>
      <c r="B3756" s="144" t="s">
        <v>11160</v>
      </c>
      <c r="C3756" s="144" t="s">
        <v>11161</v>
      </c>
      <c r="D3756" s="144" t="s">
        <v>11162</v>
      </c>
      <c r="E3756" s="144">
        <f>VLOOKUP(A3756,'2'!$X:$AB,2,FALSE)</f>
        <v>0</v>
      </c>
      <c r="F3756" s="144">
        <f>VLOOKUP($A3756,'2'!$X:$AB,3,FALSE)</f>
        <v>0</v>
      </c>
      <c r="G3756" s="144">
        <f>VLOOKUP($A3756,'2'!$X:$AB,4,FALSE)</f>
        <v>0</v>
      </c>
      <c r="H3756" s="343">
        <f>VLOOKUP($A3756,'2'!$X:$AB,5,FALSE)</f>
        <v>0</v>
      </c>
    </row>
    <row r="3757" spans="1:8" s="144" customFormat="1" ht="15">
      <c r="A3757" s="342">
        <v>3753</v>
      </c>
      <c r="B3757" s="144" t="s">
        <v>11163</v>
      </c>
      <c r="C3757" s="144" t="s">
        <v>11164</v>
      </c>
      <c r="D3757" s="144" t="s">
        <v>11165</v>
      </c>
      <c r="E3757" s="144">
        <f>VLOOKUP(A3757,'2'!$X:$AB,2,FALSE)</f>
        <v>0</v>
      </c>
      <c r="F3757" s="144">
        <f>VLOOKUP($A3757,'2'!$X:$AB,3,FALSE)</f>
        <v>0</v>
      </c>
      <c r="G3757" s="144">
        <f>VLOOKUP($A3757,'2'!$X:$AB,4,FALSE)</f>
        <v>0</v>
      </c>
      <c r="H3757" s="343">
        <f>VLOOKUP($A3757,'2'!$X:$AB,5,FALSE)</f>
        <v>0</v>
      </c>
    </row>
    <row r="3758" spans="1:8" s="144" customFormat="1" ht="15">
      <c r="A3758" s="342">
        <v>3754</v>
      </c>
      <c r="B3758" s="144" t="s">
        <v>11166</v>
      </c>
      <c r="C3758" s="144" t="s">
        <v>11167</v>
      </c>
      <c r="D3758" s="144" t="s">
        <v>11168</v>
      </c>
      <c r="E3758" s="144">
        <f>VLOOKUP(A3758,'2'!$X:$AB,2,FALSE)</f>
        <v>0</v>
      </c>
      <c r="F3758" s="144">
        <f>VLOOKUP($A3758,'2'!$X:$AB,3,FALSE)</f>
        <v>0</v>
      </c>
      <c r="G3758" s="144">
        <f>VLOOKUP($A3758,'2'!$X:$AB,4,FALSE)</f>
        <v>0</v>
      </c>
      <c r="H3758" s="343">
        <f>VLOOKUP($A3758,'2'!$X:$AB,5,FALSE)</f>
        <v>0</v>
      </c>
    </row>
    <row r="3759" spans="1:8" s="144" customFormat="1" ht="15">
      <c r="A3759" s="342">
        <v>3755</v>
      </c>
      <c r="B3759" s="144" t="s">
        <v>11169</v>
      </c>
      <c r="C3759" s="144" t="s">
        <v>11170</v>
      </c>
      <c r="D3759" s="144" t="s">
        <v>11168</v>
      </c>
      <c r="E3759" s="144">
        <f>VLOOKUP(A3759,'2'!$X:$AB,2,FALSE)</f>
        <v>0</v>
      </c>
      <c r="F3759" s="144">
        <f>VLOOKUP($A3759,'2'!$X:$AB,3,FALSE)</f>
        <v>0</v>
      </c>
      <c r="G3759" s="144">
        <f>VLOOKUP($A3759,'2'!$X:$AB,4,FALSE)</f>
        <v>0</v>
      </c>
      <c r="H3759" s="343">
        <f>VLOOKUP($A3759,'2'!$X:$AB,5,FALSE)</f>
        <v>0</v>
      </c>
    </row>
    <row r="3760" spans="1:8" s="144" customFormat="1" ht="15">
      <c r="A3760" s="342">
        <v>3756</v>
      </c>
      <c r="B3760" s="144" t="s">
        <v>11171</v>
      </c>
      <c r="C3760" s="144" t="s">
        <v>11172</v>
      </c>
      <c r="D3760" s="144" t="s">
        <v>11168</v>
      </c>
      <c r="E3760" s="144">
        <f>VLOOKUP(A3760,'2'!$X:$AB,2,FALSE)</f>
        <v>0</v>
      </c>
      <c r="F3760" s="144">
        <f>VLOOKUP($A3760,'2'!$X:$AB,3,FALSE)</f>
        <v>0</v>
      </c>
      <c r="G3760" s="144">
        <f>VLOOKUP($A3760,'2'!$X:$AB,4,FALSE)</f>
        <v>0</v>
      </c>
      <c r="H3760" s="343">
        <f>VLOOKUP($A3760,'2'!$X:$AB,5,FALSE)</f>
        <v>0</v>
      </c>
    </row>
    <row r="3761" spans="1:8" s="144" customFormat="1" ht="15">
      <c r="A3761" s="342">
        <v>3757</v>
      </c>
      <c r="B3761" s="144" t="s">
        <v>11173</v>
      </c>
      <c r="C3761" s="144" t="s">
        <v>11174</v>
      </c>
      <c r="D3761" s="144" t="s">
        <v>11168</v>
      </c>
      <c r="E3761" s="144">
        <f>VLOOKUP(A3761,'2'!$X:$AB,2,FALSE)</f>
        <v>0</v>
      </c>
      <c r="F3761" s="144">
        <f>VLOOKUP($A3761,'2'!$X:$AB,3,FALSE)</f>
        <v>0</v>
      </c>
      <c r="G3761" s="144">
        <f>VLOOKUP($A3761,'2'!$X:$AB,4,FALSE)</f>
        <v>0</v>
      </c>
      <c r="H3761" s="343">
        <f>VLOOKUP($A3761,'2'!$X:$AB,5,FALSE)</f>
        <v>0</v>
      </c>
    </row>
    <row r="3762" spans="1:8" s="144" customFormat="1" ht="15">
      <c r="A3762" s="342">
        <v>3758</v>
      </c>
      <c r="B3762" s="144" t="s">
        <v>11175</v>
      </c>
      <c r="C3762" s="144" t="s">
        <v>11176</v>
      </c>
      <c r="D3762" s="144" t="s">
        <v>11177</v>
      </c>
      <c r="E3762" s="144">
        <f>VLOOKUP(A3762,'2'!$X:$AB,2,FALSE)</f>
        <v>0</v>
      </c>
      <c r="F3762" s="144">
        <f>VLOOKUP($A3762,'2'!$X:$AB,3,FALSE)</f>
        <v>0</v>
      </c>
      <c r="G3762" s="144">
        <f>VLOOKUP($A3762,'2'!$X:$AB,4,FALSE)</f>
        <v>0</v>
      </c>
      <c r="H3762" s="343">
        <f>VLOOKUP($A3762,'2'!$X:$AB,5,FALSE)</f>
        <v>0</v>
      </c>
    </row>
    <row r="3763" spans="1:8" s="144" customFormat="1" ht="15">
      <c r="A3763" s="342">
        <v>3759</v>
      </c>
      <c r="B3763" s="144" t="s">
        <v>11178</v>
      </c>
      <c r="C3763" s="144" t="s">
        <v>11179</v>
      </c>
      <c r="D3763" s="144" t="s">
        <v>11180</v>
      </c>
      <c r="E3763" s="144">
        <f>VLOOKUP(A3763,'2'!$X:$AB,2,FALSE)</f>
        <v>0</v>
      </c>
      <c r="F3763" s="144">
        <f>VLOOKUP($A3763,'2'!$X:$AB,3,FALSE)</f>
        <v>0</v>
      </c>
      <c r="G3763" s="144">
        <f>VLOOKUP($A3763,'2'!$X:$AB,4,FALSE)</f>
        <v>0</v>
      </c>
      <c r="H3763" s="343">
        <f>VLOOKUP($A3763,'2'!$X:$AB,5,FALSE)</f>
        <v>0</v>
      </c>
    </row>
    <row r="3764" spans="1:8" s="144" customFormat="1" ht="15">
      <c r="A3764" s="342">
        <v>3760</v>
      </c>
      <c r="B3764" s="144" t="s">
        <v>11181</v>
      </c>
      <c r="C3764" s="144" t="s">
        <v>11182</v>
      </c>
      <c r="D3764" s="144" t="s">
        <v>11180</v>
      </c>
      <c r="E3764" s="144">
        <f>VLOOKUP(A3764,'2'!$X:$AB,2,FALSE)</f>
        <v>0</v>
      </c>
      <c r="F3764" s="144">
        <f>VLOOKUP($A3764,'2'!$X:$AB,3,FALSE)</f>
        <v>0</v>
      </c>
      <c r="G3764" s="144">
        <f>VLOOKUP($A3764,'2'!$X:$AB,4,FALSE)</f>
        <v>0</v>
      </c>
      <c r="H3764" s="343">
        <f>VLOOKUP($A3764,'2'!$X:$AB,5,FALSE)</f>
        <v>0</v>
      </c>
    </row>
    <row r="3765" spans="1:8" s="144" customFormat="1" ht="15">
      <c r="A3765" s="342">
        <v>3761</v>
      </c>
      <c r="B3765" s="144" t="s">
        <v>11183</v>
      </c>
      <c r="C3765" s="144" t="s">
        <v>11184</v>
      </c>
      <c r="D3765" s="144" t="s">
        <v>11185</v>
      </c>
      <c r="E3765" s="144">
        <f>VLOOKUP(A3765,'2'!$X:$AB,2,FALSE)</f>
        <v>0</v>
      </c>
      <c r="F3765" s="144">
        <f>VLOOKUP($A3765,'2'!$X:$AB,3,FALSE)</f>
        <v>0</v>
      </c>
      <c r="G3765" s="144">
        <f>VLOOKUP($A3765,'2'!$X:$AB,4,FALSE)</f>
        <v>0</v>
      </c>
      <c r="H3765" s="343">
        <f>VLOOKUP($A3765,'2'!$X:$AB,5,FALSE)</f>
        <v>0</v>
      </c>
    </row>
    <row r="3766" spans="1:8" s="144" customFormat="1" ht="15">
      <c r="A3766" s="342">
        <v>3762</v>
      </c>
      <c r="B3766" s="144" t="s">
        <v>11186</v>
      </c>
      <c r="C3766" s="144" t="s">
        <v>11187</v>
      </c>
      <c r="D3766" s="144" t="s">
        <v>11188</v>
      </c>
      <c r="E3766" s="144">
        <f>VLOOKUP(A3766,'2'!$X:$AB,2,FALSE)</f>
        <v>0</v>
      </c>
      <c r="F3766" s="144">
        <f>VLOOKUP($A3766,'2'!$X:$AB,3,FALSE)</f>
        <v>0</v>
      </c>
      <c r="G3766" s="144">
        <f>VLOOKUP($A3766,'2'!$X:$AB,4,FALSE)</f>
        <v>0</v>
      </c>
      <c r="H3766" s="343">
        <f>VLOOKUP($A3766,'2'!$X:$AB,5,FALSE)</f>
        <v>0</v>
      </c>
    </row>
    <row r="3767" spans="1:8" s="144" customFormat="1" ht="15">
      <c r="A3767" s="342">
        <v>3763</v>
      </c>
      <c r="B3767" s="144" t="s">
        <v>11189</v>
      </c>
      <c r="C3767" s="144" t="s">
        <v>11190</v>
      </c>
      <c r="D3767" s="144" t="s">
        <v>11191</v>
      </c>
      <c r="E3767" s="144">
        <f>VLOOKUP(A3767,'2'!$X:$AB,2,FALSE)</f>
        <v>0</v>
      </c>
      <c r="F3767" s="144">
        <f>VLOOKUP($A3767,'2'!$X:$AB,3,FALSE)</f>
        <v>0</v>
      </c>
      <c r="G3767" s="144">
        <f>VLOOKUP($A3767,'2'!$X:$AB,4,FALSE)</f>
        <v>0</v>
      </c>
      <c r="H3767" s="343">
        <f>VLOOKUP($A3767,'2'!$X:$AB,5,FALSE)</f>
        <v>0</v>
      </c>
    </row>
    <row r="3768" spans="1:8" s="144" customFormat="1" ht="15">
      <c r="A3768" s="342">
        <v>3764</v>
      </c>
      <c r="B3768" s="144" t="s">
        <v>11192</v>
      </c>
      <c r="C3768" s="144" t="s">
        <v>11193</v>
      </c>
      <c r="D3768" s="144" t="s">
        <v>11194</v>
      </c>
      <c r="E3768" s="144">
        <f>VLOOKUP(A3768,'2'!$X:$AB,2,FALSE)</f>
        <v>0</v>
      </c>
      <c r="F3768" s="144">
        <f>VLOOKUP($A3768,'2'!$X:$AB,3,FALSE)</f>
        <v>0</v>
      </c>
      <c r="G3768" s="144">
        <f>VLOOKUP($A3768,'2'!$X:$AB,4,FALSE)</f>
        <v>0</v>
      </c>
      <c r="H3768" s="343">
        <f>VLOOKUP($A3768,'2'!$X:$AB,5,FALSE)</f>
        <v>0</v>
      </c>
    </row>
    <row r="3769" spans="1:8" s="144" customFormat="1" ht="15">
      <c r="A3769" s="342">
        <v>3765</v>
      </c>
      <c r="B3769" s="144" t="s">
        <v>11195</v>
      </c>
      <c r="C3769" s="144" t="s">
        <v>11196</v>
      </c>
      <c r="D3769" s="144" t="s">
        <v>11197</v>
      </c>
      <c r="E3769" s="144" t="str">
        <f>VLOOKUP(A3769,'2'!$X:$AB,2,FALSE)</f>
        <v>Within an hour</v>
      </c>
      <c r="F3769" s="144">
        <f>VLOOKUP($A3769,'2'!$X:$AB,3,FALSE)</f>
        <v>1</v>
      </c>
      <c r="G3769" s="144">
        <f>VLOOKUP($A3769,'2'!$X:$AB,4,FALSE)</f>
        <v>0.97</v>
      </c>
      <c r="H3769" s="343" t="str">
        <f>VLOOKUP($A3769,'2'!$X:$AB,5,FALSE)</f>
        <v>Yes</v>
      </c>
    </row>
    <row r="3770" spans="1:8" s="144" customFormat="1" ht="15">
      <c r="A3770" s="342">
        <v>3766</v>
      </c>
      <c r="B3770" s="144" t="s">
        <v>11198</v>
      </c>
      <c r="C3770" s="144" t="s">
        <v>11199</v>
      </c>
      <c r="D3770" s="144" t="s">
        <v>11197</v>
      </c>
      <c r="E3770" s="144">
        <f>VLOOKUP(A3770,'2'!$X:$AB,2,FALSE)</f>
        <v>0</v>
      </c>
      <c r="F3770" s="144">
        <f>VLOOKUP($A3770,'2'!$X:$AB,3,FALSE)</f>
        <v>0</v>
      </c>
      <c r="G3770" s="144">
        <f>VLOOKUP($A3770,'2'!$X:$AB,4,FALSE)</f>
        <v>0</v>
      </c>
      <c r="H3770" s="343">
        <f>VLOOKUP($A3770,'2'!$X:$AB,5,FALSE)</f>
        <v>0</v>
      </c>
    </row>
    <row r="3771" spans="1:8" s="144" customFormat="1" ht="15">
      <c r="A3771" s="342">
        <v>3767</v>
      </c>
      <c r="B3771" s="144" t="s">
        <v>11200</v>
      </c>
      <c r="C3771" s="144" t="s">
        <v>11201</v>
      </c>
      <c r="D3771" s="144" t="s">
        <v>11202</v>
      </c>
      <c r="E3771" s="144">
        <f>VLOOKUP(A3771,'2'!$X:$AB,2,FALSE)</f>
        <v>0</v>
      </c>
      <c r="F3771" s="144">
        <f>VLOOKUP($A3771,'2'!$X:$AB,3,FALSE)</f>
        <v>0</v>
      </c>
      <c r="G3771" s="144">
        <f>VLOOKUP($A3771,'2'!$X:$AB,4,FALSE)</f>
        <v>0</v>
      </c>
      <c r="H3771" s="343">
        <f>VLOOKUP($A3771,'2'!$X:$AB,5,FALSE)</f>
        <v>0</v>
      </c>
    </row>
    <row r="3772" spans="1:8" s="144" customFormat="1" ht="15">
      <c r="A3772" s="342">
        <v>3768</v>
      </c>
      <c r="B3772" s="144" t="s">
        <v>11203</v>
      </c>
      <c r="C3772" s="144" t="s">
        <v>11204</v>
      </c>
      <c r="D3772" s="144" t="s">
        <v>11202</v>
      </c>
      <c r="E3772" s="144">
        <f>VLOOKUP(A3772,'2'!$X:$AB,2,FALSE)</f>
        <v>0</v>
      </c>
      <c r="F3772" s="144">
        <f>VLOOKUP($A3772,'2'!$X:$AB,3,FALSE)</f>
        <v>0</v>
      </c>
      <c r="G3772" s="144">
        <f>VLOOKUP($A3772,'2'!$X:$AB,4,FALSE)</f>
        <v>0</v>
      </c>
      <c r="H3772" s="343">
        <f>VLOOKUP($A3772,'2'!$X:$AB,5,FALSE)</f>
        <v>0</v>
      </c>
    </row>
    <row r="3773" spans="1:8" s="144" customFormat="1" ht="15">
      <c r="A3773" s="342">
        <v>3769</v>
      </c>
      <c r="B3773" s="144" t="s">
        <v>11205</v>
      </c>
      <c r="C3773" s="144" t="s">
        <v>11206</v>
      </c>
      <c r="D3773" s="144" t="s">
        <v>11207</v>
      </c>
      <c r="E3773" s="144" t="str">
        <f>VLOOKUP(A3773,'2'!$X:$AB,2,FALSE)</f>
        <v>Within a few hours</v>
      </c>
      <c r="F3773" s="144">
        <f>VLOOKUP($A3773,'2'!$X:$AB,3,FALSE)</f>
        <v>1</v>
      </c>
      <c r="G3773" s="144">
        <f>VLOOKUP($A3773,'2'!$X:$AB,4,FALSE)</f>
        <v>1</v>
      </c>
      <c r="H3773" s="343" t="str">
        <f>VLOOKUP($A3773,'2'!$X:$AB,5,FALSE)</f>
        <v>Yes</v>
      </c>
    </row>
    <row r="3774" spans="1:8" s="144" customFormat="1" ht="15">
      <c r="A3774" s="342">
        <v>3770</v>
      </c>
      <c r="B3774" s="144" t="s">
        <v>11208</v>
      </c>
      <c r="C3774" s="144" t="s">
        <v>11209</v>
      </c>
      <c r="D3774" s="144" t="s">
        <v>11210</v>
      </c>
      <c r="E3774" s="144">
        <f>VLOOKUP(A3774,'2'!$X:$AB,2,FALSE)</f>
        <v>0</v>
      </c>
      <c r="F3774" s="144">
        <f>VLOOKUP($A3774,'2'!$X:$AB,3,FALSE)</f>
        <v>0</v>
      </c>
      <c r="G3774" s="144">
        <f>VLOOKUP($A3774,'2'!$X:$AB,4,FALSE)</f>
        <v>0</v>
      </c>
      <c r="H3774" s="343">
        <f>VLOOKUP($A3774,'2'!$X:$AB,5,FALSE)</f>
        <v>0</v>
      </c>
    </row>
    <row r="3775" spans="1:8" s="144" customFormat="1" ht="15">
      <c r="A3775" s="342">
        <v>3771</v>
      </c>
      <c r="B3775" s="144" t="s">
        <v>11211</v>
      </c>
      <c r="C3775" s="144" t="s">
        <v>11212</v>
      </c>
      <c r="D3775" s="144" t="s">
        <v>11213</v>
      </c>
      <c r="E3775" s="144">
        <f>VLOOKUP(A3775,'2'!$X:$AB,2,FALSE)</f>
        <v>0</v>
      </c>
      <c r="F3775" s="144">
        <f>VLOOKUP($A3775,'2'!$X:$AB,3,FALSE)</f>
        <v>0</v>
      </c>
      <c r="G3775" s="144">
        <f>VLOOKUP($A3775,'2'!$X:$AB,4,FALSE)</f>
        <v>0</v>
      </c>
      <c r="H3775" s="343">
        <f>VLOOKUP($A3775,'2'!$X:$AB,5,FALSE)</f>
        <v>0</v>
      </c>
    </row>
    <row r="3776" spans="1:8" s="144" customFormat="1" ht="15">
      <c r="A3776" s="342">
        <v>3772</v>
      </c>
      <c r="B3776" s="144" t="s">
        <v>11214</v>
      </c>
      <c r="C3776" s="144" t="s">
        <v>11215</v>
      </c>
      <c r="D3776" s="144" t="s">
        <v>11213</v>
      </c>
      <c r="E3776" s="144">
        <f>VLOOKUP(A3776,'2'!$X:$AB,2,FALSE)</f>
        <v>0</v>
      </c>
      <c r="F3776" s="144">
        <f>VLOOKUP($A3776,'2'!$X:$AB,3,FALSE)</f>
        <v>0</v>
      </c>
      <c r="G3776" s="144">
        <f>VLOOKUP($A3776,'2'!$X:$AB,4,FALSE)</f>
        <v>0</v>
      </c>
      <c r="H3776" s="343">
        <f>VLOOKUP($A3776,'2'!$X:$AB,5,FALSE)</f>
        <v>0</v>
      </c>
    </row>
    <row r="3777" spans="1:8" s="144" customFormat="1" ht="15">
      <c r="A3777" s="342">
        <v>3773</v>
      </c>
      <c r="B3777" s="144" t="s">
        <v>11216</v>
      </c>
      <c r="C3777" s="144" t="s">
        <v>11217</v>
      </c>
      <c r="D3777" s="144" t="s">
        <v>11218</v>
      </c>
      <c r="E3777" s="144">
        <f>VLOOKUP(A3777,'2'!$X:$AB,2,FALSE)</f>
        <v>0</v>
      </c>
      <c r="F3777" s="144">
        <f>VLOOKUP($A3777,'2'!$X:$AB,3,FALSE)</f>
        <v>0</v>
      </c>
      <c r="G3777" s="144">
        <f>VLOOKUP($A3777,'2'!$X:$AB,4,FALSE)</f>
        <v>0</v>
      </c>
      <c r="H3777" s="343">
        <f>VLOOKUP($A3777,'2'!$X:$AB,5,FALSE)</f>
        <v>0</v>
      </c>
    </row>
    <row r="3778" spans="1:8" s="144" customFormat="1" ht="15">
      <c r="A3778" s="342">
        <v>3774</v>
      </c>
      <c r="B3778" s="144" t="s">
        <v>11219</v>
      </c>
      <c r="C3778" s="144" t="s">
        <v>11220</v>
      </c>
      <c r="D3778" s="144" t="s">
        <v>11218</v>
      </c>
      <c r="E3778" s="144">
        <f>VLOOKUP(A3778,'2'!$X:$AB,2,FALSE)</f>
        <v>0</v>
      </c>
      <c r="F3778" s="144">
        <f>VLOOKUP($A3778,'2'!$X:$AB,3,FALSE)</f>
        <v>0</v>
      </c>
      <c r="G3778" s="144">
        <f>VLOOKUP($A3778,'2'!$X:$AB,4,FALSE)</f>
        <v>0</v>
      </c>
      <c r="H3778" s="343">
        <f>VLOOKUP($A3778,'2'!$X:$AB,5,FALSE)</f>
        <v>0</v>
      </c>
    </row>
    <row r="3779" spans="1:8" s="144" customFormat="1" ht="15">
      <c r="A3779" s="342">
        <v>3775</v>
      </c>
      <c r="B3779" s="144" t="s">
        <v>11221</v>
      </c>
      <c r="C3779" s="144" t="s">
        <v>11222</v>
      </c>
      <c r="D3779" s="144" t="s">
        <v>11223</v>
      </c>
      <c r="E3779" s="144">
        <f>VLOOKUP(A3779,'2'!$X:$AB,2,FALSE)</f>
        <v>0</v>
      </c>
      <c r="F3779" s="144">
        <f>VLOOKUP($A3779,'2'!$X:$AB,3,FALSE)</f>
        <v>0</v>
      </c>
      <c r="G3779" s="144">
        <f>VLOOKUP($A3779,'2'!$X:$AB,4,FALSE)</f>
        <v>0</v>
      </c>
      <c r="H3779" s="343">
        <f>VLOOKUP($A3779,'2'!$X:$AB,5,FALSE)</f>
        <v>0</v>
      </c>
    </row>
    <row r="3780" spans="1:8" s="144" customFormat="1" ht="15">
      <c r="A3780" s="342">
        <v>3776</v>
      </c>
      <c r="B3780" s="144" t="s">
        <v>11224</v>
      </c>
      <c r="C3780" s="144" t="s">
        <v>11225</v>
      </c>
      <c r="D3780" s="144" t="s">
        <v>11223</v>
      </c>
      <c r="E3780" s="144">
        <f>VLOOKUP(A3780,'2'!$X:$AB,2,FALSE)</f>
        <v>0</v>
      </c>
      <c r="F3780" s="144">
        <f>VLOOKUP($A3780,'2'!$X:$AB,3,FALSE)</f>
        <v>0</v>
      </c>
      <c r="G3780" s="144">
        <f>VLOOKUP($A3780,'2'!$X:$AB,4,FALSE)</f>
        <v>0</v>
      </c>
      <c r="H3780" s="343">
        <f>VLOOKUP($A3780,'2'!$X:$AB,5,FALSE)</f>
        <v>0</v>
      </c>
    </row>
    <row r="3781" spans="1:8" s="144" customFormat="1" ht="15">
      <c r="A3781" s="342">
        <v>3777</v>
      </c>
      <c r="B3781" s="144" t="s">
        <v>11226</v>
      </c>
      <c r="C3781" s="144" t="s">
        <v>11227</v>
      </c>
      <c r="D3781" s="144" t="s">
        <v>11228</v>
      </c>
      <c r="E3781" s="144">
        <f>VLOOKUP(A3781,'2'!$X:$AB,2,FALSE)</f>
        <v>0</v>
      </c>
      <c r="F3781" s="144">
        <f>VLOOKUP($A3781,'2'!$X:$AB,3,FALSE)</f>
        <v>0</v>
      </c>
      <c r="G3781" s="144">
        <f>VLOOKUP($A3781,'2'!$X:$AB,4,FALSE)</f>
        <v>0</v>
      </c>
      <c r="H3781" s="343">
        <f>VLOOKUP($A3781,'2'!$X:$AB,5,FALSE)</f>
        <v>0</v>
      </c>
    </row>
    <row r="3782" spans="1:8" s="144" customFormat="1" ht="15">
      <c r="A3782" s="342">
        <v>3778</v>
      </c>
      <c r="B3782" s="144" t="s">
        <v>11229</v>
      </c>
      <c r="C3782" s="144" t="s">
        <v>11230</v>
      </c>
      <c r="D3782" s="144" t="s">
        <v>11228</v>
      </c>
      <c r="E3782" s="144">
        <f>VLOOKUP(A3782,'2'!$X:$AB,2,FALSE)</f>
        <v>0</v>
      </c>
      <c r="F3782" s="144">
        <f>VLOOKUP($A3782,'2'!$X:$AB,3,FALSE)</f>
        <v>0</v>
      </c>
      <c r="G3782" s="144">
        <f>VLOOKUP($A3782,'2'!$X:$AB,4,FALSE)</f>
        <v>0</v>
      </c>
      <c r="H3782" s="343">
        <f>VLOOKUP($A3782,'2'!$X:$AB,5,FALSE)</f>
        <v>0</v>
      </c>
    </row>
    <row r="3783" spans="1:8" s="144" customFormat="1" ht="15">
      <c r="A3783" s="342">
        <v>3779</v>
      </c>
      <c r="B3783" s="144" t="s">
        <v>11231</v>
      </c>
      <c r="C3783" s="144" t="s">
        <v>11232</v>
      </c>
      <c r="D3783" s="144" t="s">
        <v>11233</v>
      </c>
      <c r="E3783" s="144">
        <f>VLOOKUP(A3783,'2'!$X:$AB,2,FALSE)</f>
        <v>0</v>
      </c>
      <c r="F3783" s="144">
        <f>VLOOKUP($A3783,'2'!$X:$AB,3,FALSE)</f>
        <v>0</v>
      </c>
      <c r="G3783" s="144">
        <f>VLOOKUP($A3783,'2'!$X:$AB,4,FALSE)</f>
        <v>0</v>
      </c>
      <c r="H3783" s="343">
        <f>VLOOKUP($A3783,'2'!$X:$AB,5,FALSE)</f>
        <v>0</v>
      </c>
    </row>
    <row r="3784" spans="1:8" s="144" customFormat="1" ht="15">
      <c r="A3784" s="342">
        <v>3780</v>
      </c>
      <c r="B3784" s="144" t="s">
        <v>11234</v>
      </c>
      <c r="C3784" s="144" t="s">
        <v>11235</v>
      </c>
      <c r="D3784" s="144" t="s">
        <v>11236</v>
      </c>
      <c r="E3784" s="144">
        <f>VLOOKUP(A3784,'2'!$X:$AB,2,FALSE)</f>
        <v>0</v>
      </c>
      <c r="F3784" s="144">
        <f>VLOOKUP($A3784,'2'!$X:$AB,3,FALSE)</f>
        <v>0</v>
      </c>
      <c r="G3784" s="144">
        <f>VLOOKUP($A3784,'2'!$X:$AB,4,FALSE)</f>
        <v>0</v>
      </c>
      <c r="H3784" s="343">
        <f>VLOOKUP($A3784,'2'!$X:$AB,5,FALSE)</f>
        <v>0</v>
      </c>
    </row>
    <row r="3785" spans="1:8" s="144" customFormat="1" ht="15">
      <c r="A3785" s="342">
        <v>3781</v>
      </c>
      <c r="B3785" s="144" t="s">
        <v>11237</v>
      </c>
      <c r="C3785" s="144" t="s">
        <v>11238</v>
      </c>
      <c r="D3785" s="144" t="s">
        <v>11239</v>
      </c>
      <c r="E3785" s="144">
        <f>VLOOKUP(A3785,'2'!$X:$AB,2,FALSE)</f>
        <v>0</v>
      </c>
      <c r="F3785" s="144">
        <f>VLOOKUP($A3785,'2'!$X:$AB,3,FALSE)</f>
        <v>0</v>
      </c>
      <c r="G3785" s="144">
        <f>VLOOKUP($A3785,'2'!$X:$AB,4,FALSE)</f>
        <v>0</v>
      </c>
      <c r="H3785" s="343">
        <f>VLOOKUP($A3785,'2'!$X:$AB,5,FALSE)</f>
        <v>0</v>
      </c>
    </row>
    <row r="3786" spans="1:8" s="144" customFormat="1" ht="15">
      <c r="A3786" s="342">
        <v>3782</v>
      </c>
      <c r="B3786" s="144" t="s">
        <v>11240</v>
      </c>
      <c r="C3786" s="144" t="s">
        <v>11241</v>
      </c>
      <c r="D3786" s="144" t="s">
        <v>11242</v>
      </c>
      <c r="E3786" s="144">
        <f>VLOOKUP(A3786,'2'!$X:$AB,2,FALSE)</f>
        <v>0</v>
      </c>
      <c r="F3786" s="144">
        <f>VLOOKUP($A3786,'2'!$X:$AB,3,FALSE)</f>
        <v>0</v>
      </c>
      <c r="G3786" s="144">
        <f>VLOOKUP($A3786,'2'!$X:$AB,4,FALSE)</f>
        <v>0</v>
      </c>
      <c r="H3786" s="343">
        <f>VLOOKUP($A3786,'2'!$X:$AB,5,FALSE)</f>
        <v>0</v>
      </c>
    </row>
    <row r="3787" spans="1:8" s="144" customFormat="1" ht="15">
      <c r="A3787" s="342">
        <v>3783</v>
      </c>
      <c r="B3787" s="144" t="s">
        <v>11243</v>
      </c>
      <c r="C3787" s="144" t="s">
        <v>11244</v>
      </c>
      <c r="D3787" s="144" t="s">
        <v>11245</v>
      </c>
      <c r="E3787" s="144">
        <f>VLOOKUP(A3787,'2'!$X:$AB,2,FALSE)</f>
        <v>0</v>
      </c>
      <c r="F3787" s="144">
        <f>VLOOKUP($A3787,'2'!$X:$AB,3,FALSE)</f>
        <v>0</v>
      </c>
      <c r="G3787" s="144">
        <f>VLOOKUP($A3787,'2'!$X:$AB,4,FALSE)</f>
        <v>0</v>
      </c>
      <c r="H3787" s="343">
        <f>VLOOKUP($A3787,'2'!$X:$AB,5,FALSE)</f>
        <v>0</v>
      </c>
    </row>
    <row r="3788" spans="1:8" s="144" customFormat="1" ht="15">
      <c r="A3788" s="342">
        <v>3784</v>
      </c>
      <c r="B3788" s="144" t="s">
        <v>11246</v>
      </c>
      <c r="C3788" s="144" t="s">
        <v>11247</v>
      </c>
      <c r="D3788" s="144" t="s">
        <v>11248</v>
      </c>
      <c r="E3788" s="144">
        <f>VLOOKUP(A3788,'2'!$X:$AB,2,FALSE)</f>
        <v>0</v>
      </c>
      <c r="F3788" s="144">
        <f>VLOOKUP($A3788,'2'!$X:$AB,3,FALSE)</f>
        <v>0</v>
      </c>
      <c r="G3788" s="144">
        <f>VLOOKUP($A3788,'2'!$X:$AB,4,FALSE)</f>
        <v>0</v>
      </c>
      <c r="H3788" s="343">
        <f>VLOOKUP($A3788,'2'!$X:$AB,5,FALSE)</f>
        <v>0</v>
      </c>
    </row>
    <row r="3789" spans="1:8" s="144" customFormat="1" ht="15">
      <c r="A3789" s="342">
        <v>3785</v>
      </c>
      <c r="B3789" s="144" t="s">
        <v>11249</v>
      </c>
      <c r="C3789" s="144" t="s">
        <v>11250</v>
      </c>
      <c r="D3789" s="144" t="s">
        <v>11251</v>
      </c>
      <c r="E3789" s="144">
        <f>VLOOKUP(A3789,'2'!$X:$AB,2,FALSE)</f>
        <v>0</v>
      </c>
      <c r="F3789" s="144">
        <f>VLOOKUP($A3789,'2'!$X:$AB,3,FALSE)</f>
        <v>0</v>
      </c>
      <c r="G3789" s="144">
        <f>VLOOKUP($A3789,'2'!$X:$AB,4,FALSE)</f>
        <v>0</v>
      </c>
      <c r="H3789" s="343">
        <f>VLOOKUP($A3789,'2'!$X:$AB,5,FALSE)</f>
        <v>0</v>
      </c>
    </row>
    <row r="3790" spans="1:8" s="144" customFormat="1" ht="15">
      <c r="A3790" s="342">
        <v>3786</v>
      </c>
      <c r="B3790" s="144" t="s">
        <v>11252</v>
      </c>
      <c r="C3790" s="144" t="s">
        <v>11253</v>
      </c>
      <c r="D3790" s="144" t="s">
        <v>11254</v>
      </c>
      <c r="E3790" s="144">
        <f>VLOOKUP(A3790,'2'!$X:$AB,2,FALSE)</f>
        <v>0</v>
      </c>
      <c r="F3790" s="144">
        <f>VLOOKUP($A3790,'2'!$X:$AB,3,FALSE)</f>
        <v>0</v>
      </c>
      <c r="G3790" s="144">
        <f>VLOOKUP($A3790,'2'!$X:$AB,4,FALSE)</f>
        <v>0</v>
      </c>
      <c r="H3790" s="343">
        <f>VLOOKUP($A3790,'2'!$X:$AB,5,FALSE)</f>
        <v>0</v>
      </c>
    </row>
    <row r="3791" spans="1:8" s="144" customFormat="1" ht="15">
      <c r="A3791" s="342">
        <v>3787</v>
      </c>
      <c r="B3791" s="144" t="s">
        <v>11255</v>
      </c>
      <c r="C3791" s="144" t="s">
        <v>11256</v>
      </c>
      <c r="D3791" s="144" t="s">
        <v>11254</v>
      </c>
      <c r="E3791" s="144">
        <f>VLOOKUP(A3791,'2'!$X:$AB,2,FALSE)</f>
        <v>0</v>
      </c>
      <c r="F3791" s="144">
        <f>VLOOKUP($A3791,'2'!$X:$AB,3,FALSE)</f>
        <v>0</v>
      </c>
      <c r="G3791" s="144">
        <f>VLOOKUP($A3791,'2'!$X:$AB,4,FALSE)</f>
        <v>0</v>
      </c>
      <c r="H3791" s="343">
        <f>VLOOKUP($A3791,'2'!$X:$AB,5,FALSE)</f>
        <v>0</v>
      </c>
    </row>
    <row r="3792" spans="1:8" s="144" customFormat="1" ht="15">
      <c r="A3792" s="342">
        <v>3788</v>
      </c>
      <c r="B3792" s="144" t="s">
        <v>11257</v>
      </c>
      <c r="C3792" s="144" t="s">
        <v>11258</v>
      </c>
      <c r="D3792" s="144" t="s">
        <v>11259</v>
      </c>
      <c r="E3792" s="144">
        <f>VLOOKUP(A3792,'2'!$X:$AB,2,FALSE)</f>
        <v>0</v>
      </c>
      <c r="F3792" s="144">
        <f>VLOOKUP($A3792,'2'!$X:$AB,3,FALSE)</f>
        <v>0</v>
      </c>
      <c r="G3792" s="144">
        <f>VLOOKUP($A3792,'2'!$X:$AB,4,FALSE)</f>
        <v>0</v>
      </c>
      <c r="H3792" s="343">
        <f>VLOOKUP($A3792,'2'!$X:$AB,5,FALSE)</f>
        <v>0</v>
      </c>
    </row>
    <row r="3793" spans="1:8" s="144" customFormat="1" ht="15">
      <c r="A3793" s="342">
        <v>3789</v>
      </c>
      <c r="B3793" s="144" t="s">
        <v>11260</v>
      </c>
      <c r="C3793" s="144" t="s">
        <v>11261</v>
      </c>
      <c r="D3793" s="144" t="s">
        <v>11262</v>
      </c>
      <c r="E3793" s="144">
        <f>VLOOKUP(A3793,'2'!$X:$AB,2,FALSE)</f>
        <v>0</v>
      </c>
      <c r="F3793" s="144">
        <f>VLOOKUP($A3793,'2'!$X:$AB,3,FALSE)</f>
        <v>0</v>
      </c>
      <c r="G3793" s="144">
        <f>VLOOKUP($A3793,'2'!$X:$AB,4,FALSE)</f>
        <v>0</v>
      </c>
      <c r="H3793" s="343">
        <f>VLOOKUP($A3793,'2'!$X:$AB,5,FALSE)</f>
        <v>0</v>
      </c>
    </row>
    <row r="3794" spans="1:8" s="144" customFormat="1" ht="15">
      <c r="A3794" s="342">
        <v>3790</v>
      </c>
      <c r="B3794" s="144" t="s">
        <v>11263</v>
      </c>
      <c r="C3794" s="144" t="s">
        <v>11264</v>
      </c>
      <c r="D3794" s="144" t="s">
        <v>11265</v>
      </c>
      <c r="E3794" s="144">
        <f>VLOOKUP(A3794,'2'!$X:$AB,2,FALSE)</f>
        <v>0</v>
      </c>
      <c r="F3794" s="144">
        <f>VLOOKUP($A3794,'2'!$X:$AB,3,FALSE)</f>
        <v>0</v>
      </c>
      <c r="G3794" s="144">
        <f>VLOOKUP($A3794,'2'!$X:$AB,4,FALSE)</f>
        <v>0</v>
      </c>
      <c r="H3794" s="343">
        <f>VLOOKUP($A3794,'2'!$X:$AB,5,FALSE)</f>
        <v>0</v>
      </c>
    </row>
    <row r="3795" spans="1:8" s="144" customFormat="1" ht="15">
      <c r="A3795" s="342">
        <v>3791</v>
      </c>
      <c r="B3795" s="144" t="s">
        <v>11266</v>
      </c>
      <c r="C3795" s="144" t="s">
        <v>11267</v>
      </c>
      <c r="D3795" s="144" t="s">
        <v>11268</v>
      </c>
      <c r="E3795" s="144">
        <f>VLOOKUP(A3795,'2'!$X:$AB,2,FALSE)</f>
        <v>0</v>
      </c>
      <c r="F3795" s="144">
        <f>VLOOKUP($A3795,'2'!$X:$AB,3,FALSE)</f>
        <v>0</v>
      </c>
      <c r="G3795" s="144">
        <f>VLOOKUP($A3795,'2'!$X:$AB,4,FALSE)</f>
        <v>0</v>
      </c>
      <c r="H3795" s="343">
        <f>VLOOKUP($A3795,'2'!$X:$AB,5,FALSE)</f>
        <v>0</v>
      </c>
    </row>
    <row r="3796" spans="1:8" s="144" customFormat="1" ht="15">
      <c r="A3796" s="342">
        <v>3792</v>
      </c>
      <c r="B3796" s="144" t="s">
        <v>11269</v>
      </c>
      <c r="C3796" s="144" t="s">
        <v>11270</v>
      </c>
      <c r="D3796" s="144" t="s">
        <v>11271</v>
      </c>
      <c r="E3796" s="144">
        <f>VLOOKUP(A3796,'2'!$X:$AB,2,FALSE)</f>
        <v>0</v>
      </c>
      <c r="F3796" s="144">
        <f>VLOOKUP($A3796,'2'!$X:$AB,3,FALSE)</f>
        <v>0</v>
      </c>
      <c r="G3796" s="144">
        <f>VLOOKUP($A3796,'2'!$X:$AB,4,FALSE)</f>
        <v>0</v>
      </c>
      <c r="H3796" s="343">
        <f>VLOOKUP($A3796,'2'!$X:$AB,5,FALSE)</f>
        <v>0</v>
      </c>
    </row>
    <row r="3797" spans="1:8" s="144" customFormat="1" ht="15">
      <c r="A3797" s="342">
        <v>3793</v>
      </c>
      <c r="B3797" s="144" t="s">
        <v>11272</v>
      </c>
      <c r="C3797" s="144" t="s">
        <v>11273</v>
      </c>
      <c r="D3797" s="144" t="s">
        <v>11274</v>
      </c>
      <c r="E3797" s="144">
        <f>VLOOKUP(A3797,'2'!$X:$AB,2,FALSE)</f>
        <v>0</v>
      </c>
      <c r="F3797" s="144">
        <f>VLOOKUP($A3797,'2'!$X:$AB,3,FALSE)</f>
        <v>0</v>
      </c>
      <c r="G3797" s="144">
        <f>VLOOKUP($A3797,'2'!$X:$AB,4,FALSE)</f>
        <v>0</v>
      </c>
      <c r="H3797" s="343">
        <f>VLOOKUP($A3797,'2'!$X:$AB,5,FALSE)</f>
        <v>0</v>
      </c>
    </row>
    <row r="3798" spans="1:8" s="144" customFormat="1" ht="15">
      <c r="A3798" s="342">
        <v>3794</v>
      </c>
      <c r="B3798" s="144" t="s">
        <v>11275</v>
      </c>
      <c r="C3798" s="144" t="s">
        <v>11276</v>
      </c>
      <c r="D3798" s="144" t="s">
        <v>11277</v>
      </c>
      <c r="E3798" s="144">
        <f>VLOOKUP(A3798,'2'!$X:$AB,2,FALSE)</f>
        <v>0</v>
      </c>
      <c r="F3798" s="144">
        <f>VLOOKUP($A3798,'2'!$X:$AB,3,FALSE)</f>
        <v>0</v>
      </c>
      <c r="G3798" s="144">
        <f>VLOOKUP($A3798,'2'!$X:$AB,4,FALSE)</f>
        <v>0</v>
      </c>
      <c r="H3798" s="343">
        <f>VLOOKUP($A3798,'2'!$X:$AB,5,FALSE)</f>
        <v>0</v>
      </c>
    </row>
    <row r="3799" spans="1:8" s="144" customFormat="1" ht="15">
      <c r="A3799" s="342">
        <v>3795</v>
      </c>
      <c r="B3799" s="144" t="s">
        <v>11278</v>
      </c>
      <c r="C3799" s="144" t="s">
        <v>11279</v>
      </c>
      <c r="D3799" s="144" t="s">
        <v>11280</v>
      </c>
      <c r="E3799" s="144">
        <f>VLOOKUP(A3799,'2'!$X:$AB,2,FALSE)</f>
        <v>0</v>
      </c>
      <c r="F3799" s="144">
        <f>VLOOKUP($A3799,'2'!$X:$AB,3,FALSE)</f>
        <v>0</v>
      </c>
      <c r="G3799" s="144">
        <f>VLOOKUP($A3799,'2'!$X:$AB,4,FALSE)</f>
        <v>0</v>
      </c>
      <c r="H3799" s="343">
        <f>VLOOKUP($A3799,'2'!$X:$AB,5,FALSE)</f>
        <v>0</v>
      </c>
    </row>
    <row r="3800" spans="1:8" s="144" customFormat="1" ht="15">
      <c r="A3800" s="342">
        <v>3796</v>
      </c>
      <c r="B3800" s="144" t="s">
        <v>11281</v>
      </c>
      <c r="C3800" s="144" t="s">
        <v>11282</v>
      </c>
      <c r="D3800" s="144" t="s">
        <v>11280</v>
      </c>
      <c r="E3800" s="144">
        <f>VLOOKUP(A3800,'2'!$X:$AB,2,FALSE)</f>
        <v>0</v>
      </c>
      <c r="F3800" s="144">
        <f>VLOOKUP($A3800,'2'!$X:$AB,3,FALSE)</f>
        <v>0</v>
      </c>
      <c r="G3800" s="144">
        <f>VLOOKUP($A3800,'2'!$X:$AB,4,FALSE)</f>
        <v>0</v>
      </c>
      <c r="H3800" s="343">
        <f>VLOOKUP($A3800,'2'!$X:$AB,5,FALSE)</f>
        <v>0</v>
      </c>
    </row>
    <row r="3801" spans="1:8" s="144" customFormat="1" ht="15">
      <c r="A3801" s="342">
        <v>3797</v>
      </c>
      <c r="B3801" s="144" t="s">
        <v>11283</v>
      </c>
      <c r="C3801" s="144" t="s">
        <v>11284</v>
      </c>
      <c r="D3801" s="144" t="s">
        <v>11280</v>
      </c>
      <c r="E3801" s="144">
        <f>VLOOKUP(A3801,'2'!$X:$AB,2,FALSE)</f>
        <v>0</v>
      </c>
      <c r="F3801" s="144">
        <f>VLOOKUP($A3801,'2'!$X:$AB,3,FALSE)</f>
        <v>0</v>
      </c>
      <c r="G3801" s="144">
        <f>VLOOKUP($A3801,'2'!$X:$AB,4,FALSE)</f>
        <v>0</v>
      </c>
      <c r="H3801" s="343">
        <f>VLOOKUP($A3801,'2'!$X:$AB,5,FALSE)</f>
        <v>0</v>
      </c>
    </row>
    <row r="3802" spans="1:8" s="144" customFormat="1" ht="15">
      <c r="A3802" s="342">
        <v>3798</v>
      </c>
      <c r="B3802" s="144" t="s">
        <v>11285</v>
      </c>
      <c r="C3802" s="144" t="s">
        <v>11286</v>
      </c>
      <c r="D3802" s="144" t="s">
        <v>11287</v>
      </c>
      <c r="E3802" s="144">
        <f>VLOOKUP(A3802,'2'!$X:$AB,2,FALSE)</f>
        <v>0</v>
      </c>
      <c r="F3802" s="144">
        <f>VLOOKUP($A3802,'2'!$X:$AB,3,FALSE)</f>
        <v>0</v>
      </c>
      <c r="G3802" s="144">
        <f>VLOOKUP($A3802,'2'!$X:$AB,4,FALSE)</f>
        <v>0</v>
      </c>
      <c r="H3802" s="343">
        <f>VLOOKUP($A3802,'2'!$X:$AB,5,FALSE)</f>
        <v>0</v>
      </c>
    </row>
    <row r="3803" spans="1:8" s="144" customFormat="1" ht="15">
      <c r="A3803" s="342">
        <v>3799</v>
      </c>
      <c r="B3803" s="144" t="s">
        <v>11288</v>
      </c>
      <c r="C3803" s="144" t="s">
        <v>11289</v>
      </c>
      <c r="D3803" s="144" t="s">
        <v>11287</v>
      </c>
      <c r="E3803" s="144">
        <f>VLOOKUP(A3803,'2'!$X:$AB,2,FALSE)</f>
        <v>0</v>
      </c>
      <c r="F3803" s="144">
        <f>VLOOKUP($A3803,'2'!$X:$AB,3,FALSE)</f>
        <v>0</v>
      </c>
      <c r="G3803" s="144">
        <f>VLOOKUP($A3803,'2'!$X:$AB,4,FALSE)</f>
        <v>0</v>
      </c>
      <c r="H3803" s="343">
        <f>VLOOKUP($A3803,'2'!$X:$AB,5,FALSE)</f>
        <v>0</v>
      </c>
    </row>
    <row r="3804" spans="1:8" s="144" customFormat="1" ht="15">
      <c r="A3804" s="342">
        <v>3800</v>
      </c>
      <c r="B3804" s="144" t="s">
        <v>11290</v>
      </c>
      <c r="C3804" s="144" t="s">
        <v>11291</v>
      </c>
      <c r="D3804" s="144" t="s">
        <v>11292</v>
      </c>
      <c r="E3804" s="144">
        <f>VLOOKUP(A3804,'2'!$X:$AB,2,FALSE)</f>
        <v>0</v>
      </c>
      <c r="F3804" s="144">
        <f>VLOOKUP($A3804,'2'!$X:$AB,3,FALSE)</f>
        <v>0</v>
      </c>
      <c r="G3804" s="144">
        <f>VLOOKUP($A3804,'2'!$X:$AB,4,FALSE)</f>
        <v>0</v>
      </c>
      <c r="H3804" s="343">
        <f>VLOOKUP($A3804,'2'!$X:$AB,5,FALSE)</f>
        <v>0</v>
      </c>
    </row>
    <row r="3805" spans="1:8" s="144" customFormat="1" ht="15">
      <c r="A3805" s="342">
        <v>3801</v>
      </c>
      <c r="B3805" s="144" t="s">
        <v>11293</v>
      </c>
      <c r="C3805" s="144" t="s">
        <v>11294</v>
      </c>
      <c r="D3805" s="144" t="s">
        <v>11295</v>
      </c>
      <c r="E3805" s="144">
        <f>VLOOKUP(A3805,'2'!$X:$AB,2,FALSE)</f>
        <v>0</v>
      </c>
      <c r="F3805" s="144">
        <f>VLOOKUP($A3805,'2'!$X:$AB,3,FALSE)</f>
        <v>0</v>
      </c>
      <c r="G3805" s="144">
        <f>VLOOKUP($A3805,'2'!$X:$AB,4,FALSE)</f>
        <v>0</v>
      </c>
      <c r="H3805" s="343">
        <f>VLOOKUP($A3805,'2'!$X:$AB,5,FALSE)</f>
        <v>0</v>
      </c>
    </row>
    <row r="3806" spans="1:8" s="144" customFormat="1" ht="15">
      <c r="A3806" s="342">
        <v>3802</v>
      </c>
      <c r="B3806" s="144" t="s">
        <v>11296</v>
      </c>
      <c r="C3806" s="144" t="s">
        <v>11297</v>
      </c>
      <c r="D3806" s="144" t="s">
        <v>11295</v>
      </c>
      <c r="E3806" s="144">
        <f>VLOOKUP(A3806,'2'!$X:$AB,2,FALSE)</f>
        <v>0</v>
      </c>
      <c r="F3806" s="144">
        <f>VLOOKUP($A3806,'2'!$X:$AB,3,FALSE)</f>
        <v>0</v>
      </c>
      <c r="G3806" s="144">
        <f>VLOOKUP($A3806,'2'!$X:$AB,4,FALSE)</f>
        <v>0</v>
      </c>
      <c r="H3806" s="343">
        <f>VLOOKUP($A3806,'2'!$X:$AB,5,FALSE)</f>
        <v>0</v>
      </c>
    </row>
    <row r="3807" spans="1:8" s="144" customFormat="1" ht="15">
      <c r="A3807" s="342">
        <v>3803</v>
      </c>
      <c r="B3807" s="144" t="s">
        <v>11298</v>
      </c>
      <c r="C3807" s="144" t="s">
        <v>11299</v>
      </c>
      <c r="D3807" s="144" t="s">
        <v>11295</v>
      </c>
      <c r="E3807" s="144" t="str">
        <f>VLOOKUP(A3807,'2'!$X:$AB,2,FALSE)</f>
        <v>Within a few hours</v>
      </c>
      <c r="F3807" s="144">
        <f>VLOOKUP($A3807,'2'!$X:$AB,3,FALSE)</f>
        <v>1</v>
      </c>
      <c r="G3807" s="144">
        <f>VLOOKUP($A3807,'2'!$X:$AB,4,FALSE)</f>
        <v>1</v>
      </c>
      <c r="H3807" s="343" t="str">
        <f>VLOOKUP($A3807,'2'!$X:$AB,5,FALSE)</f>
        <v>No</v>
      </c>
    </row>
    <row r="3808" spans="1:8" s="144" customFormat="1" ht="15">
      <c r="A3808" s="342">
        <v>3804</v>
      </c>
      <c r="B3808" s="144" t="s">
        <v>11300</v>
      </c>
      <c r="C3808" s="144" t="s">
        <v>11301</v>
      </c>
      <c r="D3808" s="144" t="s">
        <v>11302</v>
      </c>
      <c r="E3808" s="144">
        <f>VLOOKUP(A3808,'2'!$X:$AB,2,FALSE)</f>
        <v>0</v>
      </c>
      <c r="F3808" s="144">
        <f>VLOOKUP($A3808,'2'!$X:$AB,3,FALSE)</f>
        <v>0</v>
      </c>
      <c r="G3808" s="144">
        <f>VLOOKUP($A3808,'2'!$X:$AB,4,FALSE)</f>
        <v>0</v>
      </c>
      <c r="H3808" s="343">
        <f>VLOOKUP($A3808,'2'!$X:$AB,5,FALSE)</f>
        <v>0</v>
      </c>
    </row>
    <row r="3809" spans="1:8" s="144" customFormat="1" ht="15">
      <c r="A3809" s="342">
        <v>3805</v>
      </c>
      <c r="B3809" s="144" t="s">
        <v>11303</v>
      </c>
      <c r="C3809" s="144" t="s">
        <v>11304</v>
      </c>
      <c r="D3809" s="144" t="s">
        <v>11305</v>
      </c>
      <c r="E3809" s="144">
        <f>VLOOKUP(A3809,'2'!$X:$AB,2,FALSE)</f>
        <v>0</v>
      </c>
      <c r="F3809" s="144">
        <f>VLOOKUP($A3809,'2'!$X:$AB,3,FALSE)</f>
        <v>0</v>
      </c>
      <c r="G3809" s="144">
        <f>VLOOKUP($A3809,'2'!$X:$AB,4,FALSE)</f>
        <v>0</v>
      </c>
      <c r="H3809" s="343">
        <f>VLOOKUP($A3809,'2'!$X:$AB,5,FALSE)</f>
        <v>0</v>
      </c>
    </row>
    <row r="3810" spans="1:8" s="144" customFormat="1" ht="15">
      <c r="A3810" s="342">
        <v>3806</v>
      </c>
      <c r="B3810" s="144" t="s">
        <v>11306</v>
      </c>
      <c r="C3810" s="144" t="s">
        <v>11307</v>
      </c>
      <c r="D3810" s="144" t="s">
        <v>11305</v>
      </c>
      <c r="E3810" s="144">
        <f>VLOOKUP(A3810,'2'!$X:$AB,2,FALSE)</f>
        <v>0</v>
      </c>
      <c r="F3810" s="144">
        <f>VLOOKUP($A3810,'2'!$X:$AB,3,FALSE)</f>
        <v>0</v>
      </c>
      <c r="G3810" s="144">
        <f>VLOOKUP($A3810,'2'!$X:$AB,4,FALSE)</f>
        <v>0</v>
      </c>
      <c r="H3810" s="343">
        <f>VLOOKUP($A3810,'2'!$X:$AB,5,FALSE)</f>
        <v>0</v>
      </c>
    </row>
    <row r="3811" spans="1:8" s="144" customFormat="1" ht="15">
      <c r="A3811" s="342">
        <v>3807</v>
      </c>
      <c r="B3811" s="144" t="s">
        <v>11308</v>
      </c>
      <c r="C3811" s="144" t="s">
        <v>11309</v>
      </c>
      <c r="D3811" s="144" t="s">
        <v>11310</v>
      </c>
      <c r="E3811" s="144">
        <f>VLOOKUP(A3811,'2'!$X:$AB,2,FALSE)</f>
        <v>0</v>
      </c>
      <c r="F3811" s="144">
        <f>VLOOKUP($A3811,'2'!$X:$AB,3,FALSE)</f>
        <v>0</v>
      </c>
      <c r="G3811" s="144">
        <f>VLOOKUP($A3811,'2'!$X:$AB,4,FALSE)</f>
        <v>0</v>
      </c>
      <c r="H3811" s="343">
        <f>VLOOKUP($A3811,'2'!$X:$AB,5,FALSE)</f>
        <v>0</v>
      </c>
    </row>
    <row r="3812" spans="1:8" s="144" customFormat="1" ht="15">
      <c r="A3812" s="342">
        <v>3808</v>
      </c>
      <c r="B3812" s="144" t="s">
        <v>11311</v>
      </c>
      <c r="C3812" s="144" t="s">
        <v>11312</v>
      </c>
      <c r="D3812" s="144" t="s">
        <v>11313</v>
      </c>
      <c r="E3812" s="144">
        <f>VLOOKUP(A3812,'2'!$X:$AB,2,FALSE)</f>
        <v>0</v>
      </c>
      <c r="F3812" s="144">
        <f>VLOOKUP($A3812,'2'!$X:$AB,3,FALSE)</f>
        <v>0</v>
      </c>
      <c r="G3812" s="144">
        <f>VLOOKUP($A3812,'2'!$X:$AB,4,FALSE)</f>
        <v>0</v>
      </c>
      <c r="H3812" s="343">
        <f>VLOOKUP($A3812,'2'!$X:$AB,5,FALSE)</f>
        <v>0</v>
      </c>
    </row>
    <row r="3813" spans="1:8" s="144" customFormat="1" ht="15">
      <c r="A3813" s="342">
        <v>3809</v>
      </c>
      <c r="B3813" s="144" t="s">
        <v>11314</v>
      </c>
      <c r="C3813" s="144" t="s">
        <v>11315</v>
      </c>
      <c r="D3813" s="144" t="s">
        <v>11316</v>
      </c>
      <c r="E3813" s="144">
        <f>VLOOKUP(A3813,'2'!$X:$AB,2,FALSE)</f>
        <v>0</v>
      </c>
      <c r="F3813" s="144">
        <f>VLOOKUP($A3813,'2'!$X:$AB,3,FALSE)</f>
        <v>0</v>
      </c>
      <c r="G3813" s="144">
        <f>VLOOKUP($A3813,'2'!$X:$AB,4,FALSE)</f>
        <v>0</v>
      </c>
      <c r="H3813" s="343">
        <f>VLOOKUP($A3813,'2'!$X:$AB,5,FALSE)</f>
        <v>0</v>
      </c>
    </row>
    <row r="3814" spans="1:8" s="144" customFormat="1" ht="15">
      <c r="A3814" s="342">
        <v>3810</v>
      </c>
      <c r="B3814" s="144" t="s">
        <v>11317</v>
      </c>
      <c r="C3814" s="144" t="s">
        <v>11318</v>
      </c>
      <c r="D3814" s="144" t="s">
        <v>11319</v>
      </c>
      <c r="E3814" s="144">
        <f>VLOOKUP(A3814,'2'!$X:$AB,2,FALSE)</f>
        <v>0</v>
      </c>
      <c r="F3814" s="144">
        <f>VLOOKUP($A3814,'2'!$X:$AB,3,FALSE)</f>
        <v>0</v>
      </c>
      <c r="G3814" s="144">
        <f>VLOOKUP($A3814,'2'!$X:$AB,4,FALSE)</f>
        <v>0</v>
      </c>
      <c r="H3814" s="343">
        <f>VLOOKUP($A3814,'2'!$X:$AB,5,FALSE)</f>
        <v>0</v>
      </c>
    </row>
    <row r="3815" spans="1:8" s="144" customFormat="1" ht="15">
      <c r="A3815" s="342">
        <v>3811</v>
      </c>
      <c r="B3815" s="144" t="s">
        <v>11320</v>
      </c>
      <c r="C3815" s="144" t="s">
        <v>11321</v>
      </c>
      <c r="D3815" s="144" t="s">
        <v>11322</v>
      </c>
      <c r="E3815" s="144">
        <f>VLOOKUP(A3815,'2'!$X:$AB,2,FALSE)</f>
        <v>0</v>
      </c>
      <c r="F3815" s="144">
        <f>VLOOKUP($A3815,'2'!$X:$AB,3,FALSE)</f>
        <v>0</v>
      </c>
      <c r="G3815" s="144">
        <f>VLOOKUP($A3815,'2'!$X:$AB,4,FALSE)</f>
        <v>0</v>
      </c>
      <c r="H3815" s="343">
        <f>VLOOKUP($A3815,'2'!$X:$AB,5,FALSE)</f>
        <v>0</v>
      </c>
    </row>
    <row r="3816" spans="1:8" s="144" customFormat="1" ht="15">
      <c r="A3816" s="342">
        <v>3812</v>
      </c>
      <c r="B3816" s="144" t="s">
        <v>11323</v>
      </c>
      <c r="C3816" s="144" t="s">
        <v>11324</v>
      </c>
      <c r="D3816" s="144" t="s">
        <v>11325</v>
      </c>
      <c r="E3816" s="144">
        <f>VLOOKUP(A3816,'2'!$X:$AB,2,FALSE)</f>
        <v>0</v>
      </c>
      <c r="F3816" s="144">
        <f>VLOOKUP($A3816,'2'!$X:$AB,3,FALSE)</f>
        <v>0</v>
      </c>
      <c r="G3816" s="144">
        <f>VLOOKUP($A3816,'2'!$X:$AB,4,FALSE)</f>
        <v>0</v>
      </c>
      <c r="H3816" s="343">
        <f>VLOOKUP($A3816,'2'!$X:$AB,5,FALSE)</f>
        <v>0</v>
      </c>
    </row>
    <row r="3817" spans="1:8" s="144" customFormat="1" ht="15">
      <c r="A3817" s="342">
        <v>3813</v>
      </c>
      <c r="B3817" s="144" t="s">
        <v>11326</v>
      </c>
      <c r="C3817" s="144" t="s">
        <v>11327</v>
      </c>
      <c r="D3817" s="144" t="s">
        <v>11328</v>
      </c>
      <c r="E3817" s="144">
        <f>VLOOKUP(A3817,'2'!$X:$AB,2,FALSE)</f>
        <v>0</v>
      </c>
      <c r="F3817" s="144">
        <f>VLOOKUP($A3817,'2'!$X:$AB,3,FALSE)</f>
        <v>0</v>
      </c>
      <c r="G3817" s="144">
        <f>VLOOKUP($A3817,'2'!$X:$AB,4,FALSE)</f>
        <v>0</v>
      </c>
      <c r="H3817" s="343">
        <f>VLOOKUP($A3817,'2'!$X:$AB,5,FALSE)</f>
        <v>0</v>
      </c>
    </row>
    <row r="3818" spans="1:8" s="144" customFormat="1" ht="15">
      <c r="A3818" s="342">
        <v>3814</v>
      </c>
      <c r="B3818" s="144" t="s">
        <v>11329</v>
      </c>
      <c r="C3818" s="144" t="s">
        <v>11330</v>
      </c>
      <c r="D3818" s="144" t="s">
        <v>11331</v>
      </c>
      <c r="E3818" s="144">
        <f>VLOOKUP(A3818,'2'!$X:$AB,2,FALSE)</f>
        <v>0</v>
      </c>
      <c r="F3818" s="144">
        <f>VLOOKUP($A3818,'2'!$X:$AB,3,FALSE)</f>
        <v>0</v>
      </c>
      <c r="G3818" s="144">
        <f>VLOOKUP($A3818,'2'!$X:$AB,4,FALSE)</f>
        <v>0</v>
      </c>
      <c r="H3818" s="343">
        <f>VLOOKUP($A3818,'2'!$X:$AB,5,FALSE)</f>
        <v>0</v>
      </c>
    </row>
    <row r="3819" spans="1:8" s="144" customFormat="1" ht="15">
      <c r="A3819" s="342">
        <v>3815</v>
      </c>
      <c r="B3819" s="144" t="s">
        <v>11332</v>
      </c>
      <c r="C3819" s="144" t="s">
        <v>11333</v>
      </c>
      <c r="D3819" s="144" t="s">
        <v>11334</v>
      </c>
      <c r="E3819" s="144">
        <f>VLOOKUP(A3819,'2'!$X:$AB,2,FALSE)</f>
        <v>0</v>
      </c>
      <c r="F3819" s="144">
        <f>VLOOKUP($A3819,'2'!$X:$AB,3,FALSE)</f>
        <v>0</v>
      </c>
      <c r="G3819" s="144">
        <f>VLOOKUP($A3819,'2'!$X:$AB,4,FALSE)</f>
        <v>0</v>
      </c>
      <c r="H3819" s="343">
        <f>VLOOKUP($A3819,'2'!$X:$AB,5,FALSE)</f>
        <v>0</v>
      </c>
    </row>
    <row r="3820" spans="1:8" s="144" customFormat="1" ht="15">
      <c r="A3820" s="342">
        <v>3816</v>
      </c>
      <c r="B3820" s="144" t="s">
        <v>11335</v>
      </c>
      <c r="C3820" s="144" t="s">
        <v>11336</v>
      </c>
      <c r="D3820" s="144" t="s">
        <v>11337</v>
      </c>
      <c r="E3820" s="144">
        <f>VLOOKUP(A3820,'2'!$X:$AB,2,FALSE)</f>
        <v>0</v>
      </c>
      <c r="F3820" s="144">
        <f>VLOOKUP($A3820,'2'!$X:$AB,3,FALSE)</f>
        <v>0</v>
      </c>
      <c r="G3820" s="144">
        <f>VLOOKUP($A3820,'2'!$X:$AB,4,FALSE)</f>
        <v>0</v>
      </c>
      <c r="H3820" s="343">
        <f>VLOOKUP($A3820,'2'!$X:$AB,5,FALSE)</f>
        <v>0</v>
      </c>
    </row>
    <row r="3821" spans="1:8" s="144" customFormat="1" ht="15">
      <c r="A3821" s="342">
        <v>3817</v>
      </c>
      <c r="B3821" s="144" t="s">
        <v>11338</v>
      </c>
      <c r="C3821" s="144" t="s">
        <v>11339</v>
      </c>
      <c r="D3821" s="144" t="s">
        <v>11340</v>
      </c>
      <c r="E3821" s="144">
        <f>VLOOKUP(A3821,'2'!$X:$AB,2,FALSE)</f>
        <v>0</v>
      </c>
      <c r="F3821" s="144">
        <f>VLOOKUP($A3821,'2'!$X:$AB,3,FALSE)</f>
        <v>0</v>
      </c>
      <c r="G3821" s="144">
        <f>VLOOKUP($A3821,'2'!$X:$AB,4,FALSE)</f>
        <v>0</v>
      </c>
      <c r="H3821" s="343">
        <f>VLOOKUP($A3821,'2'!$X:$AB,5,FALSE)</f>
        <v>0</v>
      </c>
    </row>
    <row r="3822" spans="1:8" s="144" customFormat="1" ht="15">
      <c r="A3822" s="342">
        <v>3818</v>
      </c>
      <c r="B3822" s="144" t="s">
        <v>11341</v>
      </c>
      <c r="C3822" s="144" t="s">
        <v>11342</v>
      </c>
      <c r="D3822" s="144" t="s">
        <v>11340</v>
      </c>
      <c r="E3822" s="144">
        <f>VLOOKUP(A3822,'2'!$X:$AB,2,FALSE)</f>
        <v>0</v>
      </c>
      <c r="F3822" s="144">
        <f>VLOOKUP($A3822,'2'!$X:$AB,3,FALSE)</f>
        <v>0</v>
      </c>
      <c r="G3822" s="144">
        <f>VLOOKUP($A3822,'2'!$X:$AB,4,FALSE)</f>
        <v>0</v>
      </c>
      <c r="H3822" s="343">
        <f>VLOOKUP($A3822,'2'!$X:$AB,5,FALSE)</f>
        <v>0</v>
      </c>
    </row>
    <row r="3823" spans="1:8" s="144" customFormat="1" ht="15">
      <c r="A3823" s="342">
        <v>3819</v>
      </c>
      <c r="B3823" s="144" t="s">
        <v>11343</v>
      </c>
      <c r="C3823" s="144" t="s">
        <v>11344</v>
      </c>
      <c r="D3823" s="144" t="s">
        <v>11345</v>
      </c>
      <c r="E3823" s="144">
        <f>VLOOKUP(A3823,'2'!$X:$AB,2,FALSE)</f>
        <v>0</v>
      </c>
      <c r="F3823" s="144">
        <f>VLOOKUP($A3823,'2'!$X:$AB,3,FALSE)</f>
        <v>0</v>
      </c>
      <c r="G3823" s="144">
        <f>VLOOKUP($A3823,'2'!$X:$AB,4,FALSE)</f>
        <v>0</v>
      </c>
      <c r="H3823" s="343">
        <f>VLOOKUP($A3823,'2'!$X:$AB,5,FALSE)</f>
        <v>0</v>
      </c>
    </row>
    <row r="3824" spans="1:8" s="144" customFormat="1" ht="15">
      <c r="A3824" s="342">
        <v>3820</v>
      </c>
      <c r="B3824" s="144" t="s">
        <v>11346</v>
      </c>
      <c r="C3824" s="144" t="s">
        <v>11347</v>
      </c>
      <c r="D3824" s="144" t="s">
        <v>11348</v>
      </c>
      <c r="E3824" s="144">
        <f>VLOOKUP(A3824,'2'!$X:$AB,2,FALSE)</f>
        <v>0</v>
      </c>
      <c r="F3824" s="144">
        <f>VLOOKUP($A3824,'2'!$X:$AB,3,FALSE)</f>
        <v>0</v>
      </c>
      <c r="G3824" s="144">
        <f>VLOOKUP($A3824,'2'!$X:$AB,4,FALSE)</f>
        <v>0</v>
      </c>
      <c r="H3824" s="343">
        <f>VLOOKUP($A3824,'2'!$X:$AB,5,FALSE)</f>
        <v>0</v>
      </c>
    </row>
    <row r="3825" spans="1:8" s="144" customFormat="1" ht="15">
      <c r="A3825" s="342">
        <v>3821</v>
      </c>
      <c r="B3825" s="144" t="s">
        <v>11349</v>
      </c>
      <c r="C3825" s="144" t="s">
        <v>11350</v>
      </c>
      <c r="D3825" s="144" t="s">
        <v>11348</v>
      </c>
      <c r="E3825" s="144">
        <f>VLOOKUP(A3825,'2'!$X:$AB,2,FALSE)</f>
        <v>0</v>
      </c>
      <c r="F3825" s="144">
        <f>VLOOKUP($A3825,'2'!$X:$AB,3,FALSE)</f>
        <v>0</v>
      </c>
      <c r="G3825" s="144">
        <f>VLOOKUP($A3825,'2'!$X:$AB,4,FALSE)</f>
        <v>0</v>
      </c>
      <c r="H3825" s="343">
        <f>VLOOKUP($A3825,'2'!$X:$AB,5,FALSE)</f>
        <v>0</v>
      </c>
    </row>
    <row r="3826" spans="1:8" s="144" customFormat="1" ht="15">
      <c r="A3826" s="342">
        <v>3822</v>
      </c>
      <c r="B3826" s="144" t="s">
        <v>11351</v>
      </c>
      <c r="C3826" s="144" t="s">
        <v>11352</v>
      </c>
      <c r="D3826" s="144" t="s">
        <v>11353</v>
      </c>
      <c r="E3826" s="144">
        <f>VLOOKUP(A3826,'2'!$X:$AB,2,FALSE)</f>
        <v>0</v>
      </c>
      <c r="F3826" s="144">
        <f>VLOOKUP($A3826,'2'!$X:$AB,3,FALSE)</f>
        <v>0</v>
      </c>
      <c r="G3826" s="144">
        <f>VLOOKUP($A3826,'2'!$X:$AB,4,FALSE)</f>
        <v>0</v>
      </c>
      <c r="H3826" s="343">
        <f>VLOOKUP($A3826,'2'!$X:$AB,5,FALSE)</f>
        <v>0</v>
      </c>
    </row>
    <row r="3827" spans="1:8" s="144" customFormat="1" ht="15">
      <c r="A3827" s="342">
        <v>3823</v>
      </c>
      <c r="B3827" s="144" t="s">
        <v>11354</v>
      </c>
      <c r="C3827" s="144" t="s">
        <v>11355</v>
      </c>
      <c r="D3827" s="144" t="s">
        <v>11356</v>
      </c>
      <c r="E3827" s="144">
        <f>VLOOKUP(A3827,'2'!$X:$AB,2,FALSE)</f>
        <v>0</v>
      </c>
      <c r="F3827" s="144">
        <f>VLOOKUP($A3827,'2'!$X:$AB,3,FALSE)</f>
        <v>0</v>
      </c>
      <c r="G3827" s="144">
        <f>VLOOKUP($A3827,'2'!$X:$AB,4,FALSE)</f>
        <v>0</v>
      </c>
      <c r="H3827" s="343">
        <f>VLOOKUP($A3827,'2'!$X:$AB,5,FALSE)</f>
        <v>0</v>
      </c>
    </row>
    <row r="3828" spans="1:8" s="144" customFormat="1" ht="15">
      <c r="A3828" s="342">
        <v>3824</v>
      </c>
      <c r="B3828" s="144" t="s">
        <v>11357</v>
      </c>
      <c r="C3828" s="144" t="s">
        <v>11358</v>
      </c>
      <c r="D3828" s="144" t="s">
        <v>11359</v>
      </c>
      <c r="E3828" s="144">
        <f>VLOOKUP(A3828,'2'!$X:$AB,2,FALSE)</f>
        <v>0</v>
      </c>
      <c r="F3828" s="144">
        <f>VLOOKUP($A3828,'2'!$X:$AB,3,FALSE)</f>
        <v>0</v>
      </c>
      <c r="G3828" s="144">
        <f>VLOOKUP($A3828,'2'!$X:$AB,4,FALSE)</f>
        <v>0</v>
      </c>
      <c r="H3828" s="343">
        <f>VLOOKUP($A3828,'2'!$X:$AB,5,FALSE)</f>
        <v>0</v>
      </c>
    </row>
    <row r="3829" spans="1:8" s="144" customFormat="1" ht="15">
      <c r="A3829" s="342">
        <v>3825</v>
      </c>
      <c r="B3829" s="144" t="s">
        <v>11360</v>
      </c>
      <c r="C3829" s="144" t="s">
        <v>11361</v>
      </c>
      <c r="D3829" s="144" t="s">
        <v>11362</v>
      </c>
      <c r="E3829" s="144">
        <f>VLOOKUP(A3829,'2'!$X:$AB,2,FALSE)</f>
        <v>0</v>
      </c>
      <c r="F3829" s="144">
        <f>VLOOKUP($A3829,'2'!$X:$AB,3,FALSE)</f>
        <v>0</v>
      </c>
      <c r="G3829" s="144">
        <f>VLOOKUP($A3829,'2'!$X:$AB,4,FALSE)</f>
        <v>0</v>
      </c>
      <c r="H3829" s="343">
        <f>VLOOKUP($A3829,'2'!$X:$AB,5,FALSE)</f>
        <v>0</v>
      </c>
    </row>
    <row r="3830" spans="1:8" s="144" customFormat="1" ht="15">
      <c r="A3830" s="342">
        <v>3826</v>
      </c>
      <c r="B3830" s="144" t="s">
        <v>11363</v>
      </c>
      <c r="C3830" s="144" t="s">
        <v>11364</v>
      </c>
      <c r="D3830" s="144" t="s">
        <v>11365</v>
      </c>
      <c r="E3830" s="144">
        <f>VLOOKUP(A3830,'2'!$X:$AB,2,FALSE)</f>
        <v>0</v>
      </c>
      <c r="F3830" s="144">
        <f>VLOOKUP($A3830,'2'!$X:$AB,3,FALSE)</f>
        <v>0</v>
      </c>
      <c r="G3830" s="144">
        <f>VLOOKUP($A3830,'2'!$X:$AB,4,FALSE)</f>
        <v>0</v>
      </c>
      <c r="H3830" s="343">
        <f>VLOOKUP($A3830,'2'!$X:$AB,5,FALSE)</f>
        <v>0</v>
      </c>
    </row>
    <row r="3831" spans="1:8" s="144" customFormat="1" ht="15">
      <c r="A3831" s="342">
        <v>3827</v>
      </c>
      <c r="B3831" s="144" t="s">
        <v>11366</v>
      </c>
      <c r="C3831" s="144" t="s">
        <v>11367</v>
      </c>
      <c r="D3831" s="144" t="s">
        <v>11365</v>
      </c>
      <c r="E3831" s="144">
        <f>VLOOKUP(A3831,'2'!$X:$AB,2,FALSE)</f>
        <v>0</v>
      </c>
      <c r="F3831" s="144">
        <f>VLOOKUP($A3831,'2'!$X:$AB,3,FALSE)</f>
        <v>0</v>
      </c>
      <c r="G3831" s="144">
        <f>VLOOKUP($A3831,'2'!$X:$AB,4,FALSE)</f>
        <v>0</v>
      </c>
      <c r="H3831" s="343">
        <f>VLOOKUP($A3831,'2'!$X:$AB,5,FALSE)</f>
        <v>0</v>
      </c>
    </row>
    <row r="3832" spans="1:8" s="144" customFormat="1" ht="15">
      <c r="A3832" s="342">
        <v>3828</v>
      </c>
      <c r="B3832" s="144" t="s">
        <v>11368</v>
      </c>
      <c r="C3832" s="144" t="s">
        <v>11369</v>
      </c>
      <c r="D3832" s="144" t="s">
        <v>11370</v>
      </c>
      <c r="E3832" s="144">
        <f>VLOOKUP(A3832,'2'!$X:$AB,2,FALSE)</f>
        <v>0</v>
      </c>
      <c r="F3832" s="144">
        <f>VLOOKUP($A3832,'2'!$X:$AB,3,FALSE)</f>
        <v>0</v>
      </c>
      <c r="G3832" s="144">
        <f>VLOOKUP($A3832,'2'!$X:$AB,4,FALSE)</f>
        <v>0</v>
      </c>
      <c r="H3832" s="343">
        <f>VLOOKUP($A3832,'2'!$X:$AB,5,FALSE)</f>
        <v>0</v>
      </c>
    </row>
    <row r="3833" spans="1:8" s="144" customFormat="1" ht="15">
      <c r="A3833" s="342">
        <v>3829</v>
      </c>
      <c r="B3833" s="144" t="s">
        <v>11371</v>
      </c>
      <c r="C3833" s="144" t="s">
        <v>11372</v>
      </c>
      <c r="D3833" s="144" t="s">
        <v>11373</v>
      </c>
      <c r="E3833" s="144">
        <f>VLOOKUP(A3833,'2'!$X:$AB,2,FALSE)</f>
        <v>0</v>
      </c>
      <c r="F3833" s="144">
        <f>VLOOKUP($A3833,'2'!$X:$AB,3,FALSE)</f>
        <v>0</v>
      </c>
      <c r="G3833" s="144">
        <f>VLOOKUP($A3833,'2'!$X:$AB,4,FALSE)</f>
        <v>0</v>
      </c>
      <c r="H3833" s="343">
        <f>VLOOKUP($A3833,'2'!$X:$AB,5,FALSE)</f>
        <v>0</v>
      </c>
    </row>
    <row r="3834" spans="1:8" s="144" customFormat="1" ht="15">
      <c r="A3834" s="342">
        <v>3830</v>
      </c>
      <c r="B3834" s="144" t="s">
        <v>11374</v>
      </c>
      <c r="C3834" s="144" t="s">
        <v>11375</v>
      </c>
      <c r="D3834" s="144" t="s">
        <v>11376</v>
      </c>
      <c r="E3834" s="144">
        <f>VLOOKUP(A3834,'2'!$X:$AB,2,FALSE)</f>
        <v>0</v>
      </c>
      <c r="F3834" s="144">
        <f>VLOOKUP($A3834,'2'!$X:$AB,3,FALSE)</f>
        <v>0</v>
      </c>
      <c r="G3834" s="144">
        <f>VLOOKUP($A3834,'2'!$X:$AB,4,FALSE)</f>
        <v>0</v>
      </c>
      <c r="H3834" s="343">
        <f>VLOOKUP($A3834,'2'!$X:$AB,5,FALSE)</f>
        <v>0</v>
      </c>
    </row>
    <row r="3835" spans="1:8" s="144" customFormat="1" ht="15">
      <c r="A3835" s="342">
        <v>3831</v>
      </c>
      <c r="B3835" s="144" t="s">
        <v>11377</v>
      </c>
      <c r="C3835" s="144" t="s">
        <v>11378</v>
      </c>
      <c r="D3835" s="144" t="s">
        <v>11379</v>
      </c>
      <c r="E3835" s="144">
        <f>VLOOKUP(A3835,'2'!$X:$AB,2,FALSE)</f>
        <v>0</v>
      </c>
      <c r="F3835" s="144">
        <f>VLOOKUP($A3835,'2'!$X:$AB,3,FALSE)</f>
        <v>0</v>
      </c>
      <c r="G3835" s="144">
        <f>VLOOKUP($A3835,'2'!$X:$AB,4,FALSE)</f>
        <v>0</v>
      </c>
      <c r="H3835" s="343">
        <f>VLOOKUP($A3835,'2'!$X:$AB,5,FALSE)</f>
        <v>0</v>
      </c>
    </row>
    <row r="3836" spans="1:8" s="144" customFormat="1" ht="15">
      <c r="A3836" s="342">
        <v>3832</v>
      </c>
      <c r="B3836" s="144" t="s">
        <v>11380</v>
      </c>
      <c r="C3836" s="144" t="s">
        <v>11381</v>
      </c>
      <c r="D3836" s="144" t="s">
        <v>11379</v>
      </c>
      <c r="E3836" s="144">
        <f>VLOOKUP(A3836,'2'!$X:$AB,2,FALSE)</f>
        <v>0</v>
      </c>
      <c r="F3836" s="144">
        <f>VLOOKUP($A3836,'2'!$X:$AB,3,FALSE)</f>
        <v>0</v>
      </c>
      <c r="G3836" s="144">
        <f>VLOOKUP($A3836,'2'!$X:$AB,4,FALSE)</f>
        <v>0</v>
      </c>
      <c r="H3836" s="343">
        <f>VLOOKUP($A3836,'2'!$X:$AB,5,FALSE)</f>
        <v>0</v>
      </c>
    </row>
    <row r="3837" spans="1:8" s="144" customFormat="1" ht="15">
      <c r="A3837" s="342">
        <v>3833</v>
      </c>
      <c r="B3837" s="144" t="s">
        <v>11382</v>
      </c>
      <c r="C3837" s="144" t="s">
        <v>11383</v>
      </c>
      <c r="D3837" s="144" t="s">
        <v>11384</v>
      </c>
      <c r="E3837" s="144">
        <f>VLOOKUP(A3837,'2'!$X:$AB,2,FALSE)</f>
        <v>0</v>
      </c>
      <c r="F3837" s="144">
        <f>VLOOKUP($A3837,'2'!$X:$AB,3,FALSE)</f>
        <v>0</v>
      </c>
      <c r="G3837" s="144">
        <f>VLOOKUP($A3837,'2'!$X:$AB,4,FALSE)</f>
        <v>0</v>
      </c>
      <c r="H3837" s="343">
        <f>VLOOKUP($A3837,'2'!$X:$AB,5,FALSE)</f>
        <v>0</v>
      </c>
    </row>
    <row r="3838" spans="1:8" s="144" customFormat="1" ht="15">
      <c r="A3838" s="342">
        <v>3834</v>
      </c>
      <c r="B3838" s="144" t="s">
        <v>11385</v>
      </c>
      <c r="C3838" s="144" t="s">
        <v>11386</v>
      </c>
      <c r="D3838" s="144" t="s">
        <v>11387</v>
      </c>
      <c r="E3838" s="144">
        <f>VLOOKUP(A3838,'2'!$X:$AB,2,FALSE)</f>
        <v>0</v>
      </c>
      <c r="F3838" s="144">
        <f>VLOOKUP($A3838,'2'!$X:$AB,3,FALSE)</f>
        <v>0</v>
      </c>
      <c r="G3838" s="144">
        <f>VLOOKUP($A3838,'2'!$X:$AB,4,FALSE)</f>
        <v>0</v>
      </c>
      <c r="H3838" s="343">
        <f>VLOOKUP($A3838,'2'!$X:$AB,5,FALSE)</f>
        <v>0</v>
      </c>
    </row>
    <row r="3839" spans="1:8" s="144" customFormat="1" ht="15">
      <c r="A3839" s="342">
        <v>3835</v>
      </c>
      <c r="B3839" s="144" t="s">
        <v>11388</v>
      </c>
      <c r="C3839" s="144" t="s">
        <v>11389</v>
      </c>
      <c r="D3839" s="144" t="s">
        <v>11390</v>
      </c>
      <c r="E3839" s="144">
        <f>VLOOKUP(A3839,'2'!$X:$AB,2,FALSE)</f>
        <v>0</v>
      </c>
      <c r="F3839" s="144">
        <f>VLOOKUP($A3839,'2'!$X:$AB,3,FALSE)</f>
        <v>0</v>
      </c>
      <c r="G3839" s="144">
        <f>VLOOKUP($A3839,'2'!$X:$AB,4,FALSE)</f>
        <v>0</v>
      </c>
      <c r="H3839" s="343">
        <f>VLOOKUP($A3839,'2'!$X:$AB,5,FALSE)</f>
        <v>0</v>
      </c>
    </row>
    <row r="3840" spans="1:8" s="144" customFormat="1" ht="15">
      <c r="A3840" s="342">
        <v>3836</v>
      </c>
      <c r="B3840" s="144" t="s">
        <v>11391</v>
      </c>
      <c r="C3840" s="144" t="s">
        <v>11392</v>
      </c>
      <c r="D3840" s="144" t="s">
        <v>11390</v>
      </c>
      <c r="E3840" s="144">
        <f>VLOOKUP(A3840,'2'!$X:$AB,2,FALSE)</f>
        <v>0</v>
      </c>
      <c r="F3840" s="144">
        <f>VLOOKUP($A3840,'2'!$X:$AB,3,FALSE)</f>
        <v>0</v>
      </c>
      <c r="G3840" s="144">
        <f>VLOOKUP($A3840,'2'!$X:$AB,4,FALSE)</f>
        <v>0</v>
      </c>
      <c r="H3840" s="343">
        <f>VLOOKUP($A3840,'2'!$X:$AB,5,FALSE)</f>
        <v>0</v>
      </c>
    </row>
    <row r="3841" spans="1:8" s="144" customFormat="1" ht="15">
      <c r="A3841" s="342">
        <v>3837</v>
      </c>
      <c r="B3841" s="144" t="s">
        <v>11393</v>
      </c>
      <c r="C3841" s="144" t="s">
        <v>11394</v>
      </c>
      <c r="D3841" s="144" t="s">
        <v>11395</v>
      </c>
      <c r="E3841" s="144">
        <f>VLOOKUP(A3841,'2'!$X:$AB,2,FALSE)</f>
        <v>0</v>
      </c>
      <c r="F3841" s="144">
        <f>VLOOKUP($A3841,'2'!$X:$AB,3,FALSE)</f>
        <v>0</v>
      </c>
      <c r="G3841" s="144">
        <f>VLOOKUP($A3841,'2'!$X:$AB,4,FALSE)</f>
        <v>0</v>
      </c>
      <c r="H3841" s="343">
        <f>VLOOKUP($A3841,'2'!$X:$AB,5,FALSE)</f>
        <v>0</v>
      </c>
    </row>
    <row r="3842" spans="1:8" s="144" customFormat="1" ht="15">
      <c r="A3842" s="342">
        <v>3838</v>
      </c>
      <c r="B3842" s="144" t="s">
        <v>11396</v>
      </c>
      <c r="C3842" s="144" t="s">
        <v>11397</v>
      </c>
      <c r="D3842" s="144" t="s">
        <v>11395</v>
      </c>
      <c r="E3842" s="144">
        <f>VLOOKUP(A3842,'2'!$X:$AB,2,FALSE)</f>
        <v>0</v>
      </c>
      <c r="F3842" s="144">
        <f>VLOOKUP($A3842,'2'!$X:$AB,3,FALSE)</f>
        <v>0</v>
      </c>
      <c r="G3842" s="144">
        <f>VLOOKUP($A3842,'2'!$X:$AB,4,FALSE)</f>
        <v>0</v>
      </c>
      <c r="H3842" s="343">
        <f>VLOOKUP($A3842,'2'!$X:$AB,5,FALSE)</f>
        <v>0</v>
      </c>
    </row>
    <row r="3843" spans="1:8" s="144" customFormat="1" ht="15">
      <c r="A3843" s="342">
        <v>3839</v>
      </c>
      <c r="B3843" s="144" t="s">
        <v>11398</v>
      </c>
      <c r="C3843" s="144" t="s">
        <v>11399</v>
      </c>
      <c r="D3843" s="144" t="s">
        <v>11395</v>
      </c>
      <c r="E3843" s="144">
        <f>VLOOKUP(A3843,'2'!$X:$AB,2,FALSE)</f>
        <v>0</v>
      </c>
      <c r="F3843" s="144">
        <f>VLOOKUP($A3843,'2'!$X:$AB,3,FALSE)</f>
        <v>0</v>
      </c>
      <c r="G3843" s="144">
        <f>VLOOKUP($A3843,'2'!$X:$AB,4,FALSE)</f>
        <v>0</v>
      </c>
      <c r="H3843" s="343">
        <f>VLOOKUP($A3843,'2'!$X:$AB,5,FALSE)</f>
        <v>0</v>
      </c>
    </row>
    <row r="3844" spans="1:8" s="144" customFormat="1" ht="15">
      <c r="A3844" s="342">
        <v>3840</v>
      </c>
      <c r="B3844" s="144" t="s">
        <v>11400</v>
      </c>
      <c r="C3844" s="144" t="s">
        <v>11401</v>
      </c>
      <c r="D3844" s="144" t="s">
        <v>11402</v>
      </c>
      <c r="E3844" s="144">
        <f>VLOOKUP(A3844,'2'!$X:$AB,2,FALSE)</f>
        <v>0</v>
      </c>
      <c r="F3844" s="144">
        <f>VLOOKUP($A3844,'2'!$X:$AB,3,FALSE)</f>
        <v>0</v>
      </c>
      <c r="G3844" s="144">
        <f>VLOOKUP($A3844,'2'!$X:$AB,4,FALSE)</f>
        <v>0</v>
      </c>
      <c r="H3844" s="343">
        <f>VLOOKUP($A3844,'2'!$X:$AB,5,FALSE)</f>
        <v>0</v>
      </c>
    </row>
    <row r="3845" spans="1:8" s="144" customFormat="1" ht="15">
      <c r="A3845" s="342">
        <v>3841</v>
      </c>
      <c r="B3845" s="144" t="s">
        <v>11403</v>
      </c>
      <c r="C3845" s="144" t="s">
        <v>11404</v>
      </c>
      <c r="D3845" s="144" t="s">
        <v>11405</v>
      </c>
      <c r="E3845" s="144">
        <f>VLOOKUP(A3845,'2'!$X:$AB,2,FALSE)</f>
        <v>0</v>
      </c>
      <c r="F3845" s="144">
        <f>VLOOKUP($A3845,'2'!$X:$AB,3,FALSE)</f>
        <v>0</v>
      </c>
      <c r="G3845" s="144">
        <f>VLOOKUP($A3845,'2'!$X:$AB,4,FALSE)</f>
        <v>0</v>
      </c>
      <c r="H3845" s="343">
        <f>VLOOKUP($A3845,'2'!$X:$AB,5,FALSE)</f>
        <v>0</v>
      </c>
    </row>
    <row r="3846" spans="1:8" s="144" customFormat="1" ht="15">
      <c r="A3846" s="342">
        <v>3842</v>
      </c>
      <c r="B3846" s="144" t="s">
        <v>11406</v>
      </c>
      <c r="C3846" s="144" t="s">
        <v>11407</v>
      </c>
      <c r="D3846" s="144" t="s">
        <v>11405</v>
      </c>
      <c r="E3846" s="144">
        <f>VLOOKUP(A3846,'2'!$X:$AB,2,FALSE)</f>
        <v>0</v>
      </c>
      <c r="F3846" s="144">
        <f>VLOOKUP($A3846,'2'!$X:$AB,3,FALSE)</f>
        <v>0</v>
      </c>
      <c r="G3846" s="144">
        <f>VLOOKUP($A3846,'2'!$X:$AB,4,FALSE)</f>
        <v>0</v>
      </c>
      <c r="H3846" s="343">
        <f>VLOOKUP($A3846,'2'!$X:$AB,5,FALSE)</f>
        <v>0</v>
      </c>
    </row>
    <row r="3847" spans="1:8" s="144" customFormat="1" ht="15">
      <c r="A3847" s="342">
        <v>3843</v>
      </c>
      <c r="B3847" s="144" t="s">
        <v>11408</v>
      </c>
      <c r="C3847" s="144" t="s">
        <v>11409</v>
      </c>
      <c r="D3847" s="144" t="s">
        <v>11410</v>
      </c>
      <c r="E3847" s="144">
        <f>VLOOKUP(A3847,'2'!$X:$AB,2,FALSE)</f>
        <v>0</v>
      </c>
      <c r="F3847" s="144">
        <f>VLOOKUP($A3847,'2'!$X:$AB,3,FALSE)</f>
        <v>0</v>
      </c>
      <c r="G3847" s="144">
        <f>VLOOKUP($A3847,'2'!$X:$AB,4,FALSE)</f>
        <v>0</v>
      </c>
      <c r="H3847" s="343">
        <f>VLOOKUP($A3847,'2'!$X:$AB,5,FALSE)</f>
        <v>0</v>
      </c>
    </row>
    <row r="3848" spans="1:8" s="144" customFormat="1" ht="15">
      <c r="A3848" s="342">
        <v>3844</v>
      </c>
      <c r="B3848" s="144" t="s">
        <v>11411</v>
      </c>
      <c r="C3848" s="144" t="s">
        <v>11412</v>
      </c>
      <c r="D3848" s="144" t="s">
        <v>11410</v>
      </c>
      <c r="E3848" s="144">
        <f>VLOOKUP(A3848,'2'!$X:$AB,2,FALSE)</f>
        <v>0</v>
      </c>
      <c r="F3848" s="144">
        <f>VLOOKUP($A3848,'2'!$X:$AB,3,FALSE)</f>
        <v>0</v>
      </c>
      <c r="G3848" s="144">
        <f>VLOOKUP($A3848,'2'!$X:$AB,4,FALSE)</f>
        <v>0</v>
      </c>
      <c r="H3848" s="343">
        <f>VLOOKUP($A3848,'2'!$X:$AB,5,FALSE)</f>
        <v>0</v>
      </c>
    </row>
    <row r="3849" spans="1:8" s="144" customFormat="1" ht="15">
      <c r="A3849" s="342">
        <v>3845</v>
      </c>
      <c r="B3849" s="144" t="s">
        <v>11413</v>
      </c>
      <c r="C3849" s="144" t="s">
        <v>11414</v>
      </c>
      <c r="D3849" s="144" t="s">
        <v>11415</v>
      </c>
      <c r="E3849" s="144">
        <f>VLOOKUP(A3849,'2'!$X:$AB,2,FALSE)</f>
        <v>0</v>
      </c>
      <c r="F3849" s="144">
        <f>VLOOKUP($A3849,'2'!$X:$AB,3,FALSE)</f>
        <v>0</v>
      </c>
      <c r="G3849" s="144">
        <f>VLOOKUP($A3849,'2'!$X:$AB,4,FALSE)</f>
        <v>0</v>
      </c>
      <c r="H3849" s="343">
        <f>VLOOKUP($A3849,'2'!$X:$AB,5,FALSE)</f>
        <v>0</v>
      </c>
    </row>
    <row r="3850" spans="1:8" s="144" customFormat="1" ht="15">
      <c r="A3850" s="342">
        <v>3846</v>
      </c>
      <c r="B3850" s="144" t="s">
        <v>11416</v>
      </c>
      <c r="C3850" s="144" t="s">
        <v>11417</v>
      </c>
      <c r="D3850" s="144" t="s">
        <v>11418</v>
      </c>
      <c r="E3850" s="144">
        <f>VLOOKUP(A3850,'2'!$X:$AB,2,FALSE)</f>
        <v>0</v>
      </c>
      <c r="F3850" s="144">
        <f>VLOOKUP($A3850,'2'!$X:$AB,3,FALSE)</f>
        <v>0</v>
      </c>
      <c r="G3850" s="144">
        <f>VLOOKUP($A3850,'2'!$X:$AB,4,FALSE)</f>
        <v>0</v>
      </c>
      <c r="H3850" s="343">
        <f>VLOOKUP($A3850,'2'!$X:$AB,5,FALSE)</f>
        <v>0</v>
      </c>
    </row>
    <row r="3851" spans="1:8" s="144" customFormat="1" ht="15">
      <c r="A3851" s="342">
        <v>3847</v>
      </c>
      <c r="B3851" s="144" t="s">
        <v>11419</v>
      </c>
      <c r="C3851" s="144" t="s">
        <v>11420</v>
      </c>
      <c r="D3851" s="144" t="s">
        <v>11421</v>
      </c>
      <c r="E3851" s="144">
        <f>VLOOKUP(A3851,'2'!$X:$AB,2,FALSE)</f>
        <v>0</v>
      </c>
      <c r="F3851" s="144">
        <f>VLOOKUP($A3851,'2'!$X:$AB,3,FALSE)</f>
        <v>0</v>
      </c>
      <c r="G3851" s="144">
        <f>VLOOKUP($A3851,'2'!$X:$AB,4,FALSE)</f>
        <v>0</v>
      </c>
      <c r="H3851" s="343">
        <f>VLOOKUP($A3851,'2'!$X:$AB,5,FALSE)</f>
        <v>0</v>
      </c>
    </row>
    <row r="3852" spans="1:8" s="144" customFormat="1" ht="15">
      <c r="A3852" s="342">
        <v>3848</v>
      </c>
      <c r="B3852" s="144" t="s">
        <v>11422</v>
      </c>
      <c r="C3852" s="144" t="s">
        <v>11423</v>
      </c>
      <c r="D3852" s="144" t="s">
        <v>11424</v>
      </c>
      <c r="E3852" s="144">
        <f>VLOOKUP(A3852,'2'!$X:$AB,2,FALSE)</f>
        <v>0</v>
      </c>
      <c r="F3852" s="144">
        <f>VLOOKUP($A3852,'2'!$X:$AB,3,FALSE)</f>
        <v>0</v>
      </c>
      <c r="G3852" s="144">
        <f>VLOOKUP($A3852,'2'!$X:$AB,4,FALSE)</f>
        <v>0</v>
      </c>
      <c r="H3852" s="343">
        <f>VLOOKUP($A3852,'2'!$X:$AB,5,FALSE)</f>
        <v>0</v>
      </c>
    </row>
    <row r="3853" spans="1:8" s="144" customFormat="1" ht="15">
      <c r="A3853" s="342">
        <v>3849</v>
      </c>
      <c r="B3853" s="144" t="s">
        <v>11425</v>
      </c>
      <c r="C3853" s="144" t="s">
        <v>11426</v>
      </c>
      <c r="D3853" s="144" t="s">
        <v>11427</v>
      </c>
      <c r="E3853" s="144">
        <f>VLOOKUP(A3853,'2'!$X:$AB,2,FALSE)</f>
        <v>0</v>
      </c>
      <c r="F3853" s="144">
        <f>VLOOKUP($A3853,'2'!$X:$AB,3,FALSE)</f>
        <v>0</v>
      </c>
      <c r="G3853" s="144">
        <f>VLOOKUP($A3853,'2'!$X:$AB,4,FALSE)</f>
        <v>0</v>
      </c>
      <c r="H3853" s="343">
        <f>VLOOKUP($A3853,'2'!$X:$AB,5,FALSE)</f>
        <v>0</v>
      </c>
    </row>
    <row r="3854" spans="1:8" s="144" customFormat="1" ht="15">
      <c r="A3854" s="342">
        <v>3850</v>
      </c>
      <c r="B3854" s="144" t="s">
        <v>11428</v>
      </c>
      <c r="C3854" s="144" t="s">
        <v>11429</v>
      </c>
      <c r="D3854" s="144" t="s">
        <v>11427</v>
      </c>
      <c r="E3854" s="144">
        <f>VLOOKUP(A3854,'2'!$X:$AB,2,FALSE)</f>
        <v>0</v>
      </c>
      <c r="F3854" s="144">
        <f>VLOOKUP($A3854,'2'!$X:$AB,3,FALSE)</f>
        <v>0</v>
      </c>
      <c r="G3854" s="144">
        <f>VLOOKUP($A3854,'2'!$X:$AB,4,FALSE)</f>
        <v>0</v>
      </c>
      <c r="H3854" s="343">
        <f>VLOOKUP($A3854,'2'!$X:$AB,5,FALSE)</f>
        <v>0</v>
      </c>
    </row>
    <row r="3855" spans="1:8" s="144" customFormat="1" ht="15">
      <c r="A3855" s="342">
        <v>3851</v>
      </c>
      <c r="B3855" s="144" t="s">
        <v>11430</v>
      </c>
      <c r="C3855" s="144" t="s">
        <v>11431</v>
      </c>
      <c r="D3855" s="144" t="s">
        <v>11432</v>
      </c>
      <c r="E3855" s="144">
        <f>VLOOKUP(A3855,'2'!$X:$AB,2,FALSE)</f>
        <v>0</v>
      </c>
      <c r="F3855" s="144">
        <f>VLOOKUP($A3855,'2'!$X:$AB,3,FALSE)</f>
        <v>0</v>
      </c>
      <c r="G3855" s="144">
        <f>VLOOKUP($A3855,'2'!$X:$AB,4,FALSE)</f>
        <v>0</v>
      </c>
      <c r="H3855" s="343">
        <f>VLOOKUP($A3855,'2'!$X:$AB,5,FALSE)</f>
        <v>0</v>
      </c>
    </row>
    <row r="3856" spans="1:8" s="144" customFormat="1" ht="15">
      <c r="A3856" s="342">
        <v>3852</v>
      </c>
      <c r="B3856" s="144" t="s">
        <v>11433</v>
      </c>
      <c r="C3856" s="144" t="s">
        <v>11434</v>
      </c>
      <c r="D3856" s="144" t="s">
        <v>11432</v>
      </c>
      <c r="E3856" s="144">
        <f>VLOOKUP(A3856,'2'!$X:$AB,2,FALSE)</f>
        <v>0</v>
      </c>
      <c r="F3856" s="144">
        <f>VLOOKUP($A3856,'2'!$X:$AB,3,FALSE)</f>
        <v>0</v>
      </c>
      <c r="G3856" s="144">
        <f>VLOOKUP($A3856,'2'!$X:$AB,4,FALSE)</f>
        <v>0</v>
      </c>
      <c r="H3856" s="343">
        <f>VLOOKUP($A3856,'2'!$X:$AB,5,FALSE)</f>
        <v>0</v>
      </c>
    </row>
    <row r="3857" spans="1:8" s="144" customFormat="1" ht="15">
      <c r="A3857" s="342">
        <v>3853</v>
      </c>
      <c r="B3857" s="144" t="s">
        <v>11435</v>
      </c>
      <c r="C3857" s="144" t="s">
        <v>11436</v>
      </c>
      <c r="D3857" s="144" t="s">
        <v>11432</v>
      </c>
      <c r="E3857" s="144">
        <f>VLOOKUP(A3857,'2'!$X:$AB,2,FALSE)</f>
        <v>0</v>
      </c>
      <c r="F3857" s="144">
        <f>VLOOKUP($A3857,'2'!$X:$AB,3,FALSE)</f>
        <v>0</v>
      </c>
      <c r="G3857" s="144">
        <f>VLOOKUP($A3857,'2'!$X:$AB,4,FALSE)</f>
        <v>0</v>
      </c>
      <c r="H3857" s="343">
        <f>VLOOKUP($A3857,'2'!$X:$AB,5,FALSE)</f>
        <v>0</v>
      </c>
    </row>
    <row r="3858" spans="1:8" s="144" customFormat="1" ht="15">
      <c r="A3858" s="342">
        <v>3854</v>
      </c>
      <c r="B3858" s="144" t="s">
        <v>11437</v>
      </c>
      <c r="C3858" s="144" t="s">
        <v>11438</v>
      </c>
      <c r="D3858" s="144" t="s">
        <v>11432</v>
      </c>
      <c r="E3858" s="144">
        <f>VLOOKUP(A3858,'2'!$X:$AB,2,FALSE)</f>
        <v>0</v>
      </c>
      <c r="F3858" s="144">
        <f>VLOOKUP($A3858,'2'!$X:$AB,3,FALSE)</f>
        <v>0</v>
      </c>
      <c r="G3858" s="144">
        <f>VLOOKUP($A3858,'2'!$X:$AB,4,FALSE)</f>
        <v>0</v>
      </c>
      <c r="H3858" s="343">
        <f>VLOOKUP($A3858,'2'!$X:$AB,5,FALSE)</f>
        <v>0</v>
      </c>
    </row>
    <row r="3859" spans="1:8" s="144" customFormat="1" ht="15">
      <c r="A3859" s="342">
        <v>3855</v>
      </c>
      <c r="B3859" s="144" t="s">
        <v>11439</v>
      </c>
      <c r="C3859" s="144" t="s">
        <v>11440</v>
      </c>
      <c r="D3859" s="144" t="s">
        <v>11441</v>
      </c>
      <c r="E3859" s="144">
        <f>VLOOKUP(A3859,'2'!$X:$AB,2,FALSE)</f>
        <v>0</v>
      </c>
      <c r="F3859" s="144">
        <f>VLOOKUP($A3859,'2'!$X:$AB,3,FALSE)</f>
        <v>0</v>
      </c>
      <c r="G3859" s="144">
        <f>VLOOKUP($A3859,'2'!$X:$AB,4,FALSE)</f>
        <v>0</v>
      </c>
      <c r="H3859" s="343">
        <f>VLOOKUP($A3859,'2'!$X:$AB,5,FALSE)</f>
        <v>0</v>
      </c>
    </row>
    <row r="3860" spans="1:8" s="144" customFormat="1" ht="15">
      <c r="A3860" s="342">
        <v>3856</v>
      </c>
      <c r="B3860" s="144" t="s">
        <v>11442</v>
      </c>
      <c r="C3860" s="144" t="s">
        <v>11443</v>
      </c>
      <c r="D3860" s="144" t="s">
        <v>11441</v>
      </c>
      <c r="E3860" s="144">
        <f>VLOOKUP(A3860,'2'!$X:$AB,2,FALSE)</f>
        <v>0</v>
      </c>
      <c r="F3860" s="144">
        <f>VLOOKUP($A3860,'2'!$X:$AB,3,FALSE)</f>
        <v>0</v>
      </c>
      <c r="G3860" s="144">
        <f>VLOOKUP($A3860,'2'!$X:$AB,4,FALSE)</f>
        <v>0</v>
      </c>
      <c r="H3860" s="343">
        <f>VLOOKUP($A3860,'2'!$X:$AB,5,FALSE)</f>
        <v>0</v>
      </c>
    </row>
    <row r="3861" spans="1:8" s="144" customFormat="1" ht="15">
      <c r="A3861" s="342">
        <v>3857</v>
      </c>
      <c r="B3861" s="144" t="s">
        <v>11444</v>
      </c>
      <c r="C3861" s="144" t="s">
        <v>11445</v>
      </c>
      <c r="D3861" s="144" t="s">
        <v>11446</v>
      </c>
      <c r="E3861" s="144">
        <f>VLOOKUP(A3861,'2'!$X:$AB,2,FALSE)</f>
        <v>0</v>
      </c>
      <c r="F3861" s="144">
        <f>VLOOKUP($A3861,'2'!$X:$AB,3,FALSE)</f>
        <v>0</v>
      </c>
      <c r="G3861" s="144">
        <f>VLOOKUP($A3861,'2'!$X:$AB,4,FALSE)</f>
        <v>0</v>
      </c>
      <c r="H3861" s="343">
        <f>VLOOKUP($A3861,'2'!$X:$AB,5,FALSE)</f>
        <v>0</v>
      </c>
    </row>
    <row r="3862" spans="1:8" s="144" customFormat="1" ht="15">
      <c r="A3862" s="342">
        <v>3858</v>
      </c>
      <c r="B3862" s="144" t="s">
        <v>11447</v>
      </c>
      <c r="C3862" s="144" t="s">
        <v>11448</v>
      </c>
      <c r="D3862" s="144" t="s">
        <v>11449</v>
      </c>
      <c r="E3862" s="144">
        <f>VLOOKUP(A3862,'2'!$X:$AB,2,FALSE)</f>
        <v>0</v>
      </c>
      <c r="F3862" s="144">
        <f>VLOOKUP($A3862,'2'!$X:$AB,3,FALSE)</f>
        <v>0</v>
      </c>
      <c r="G3862" s="144">
        <f>VLOOKUP($A3862,'2'!$X:$AB,4,FALSE)</f>
        <v>0</v>
      </c>
      <c r="H3862" s="343">
        <f>VLOOKUP($A3862,'2'!$X:$AB,5,FALSE)</f>
        <v>0</v>
      </c>
    </row>
    <row r="3863" spans="1:8" s="144" customFormat="1" ht="15">
      <c r="A3863" s="342">
        <v>3859</v>
      </c>
      <c r="B3863" s="144" t="s">
        <v>11450</v>
      </c>
      <c r="C3863" s="144" t="s">
        <v>11451</v>
      </c>
      <c r="D3863" s="144" t="s">
        <v>11452</v>
      </c>
      <c r="E3863" s="144">
        <f>VLOOKUP(A3863,'2'!$X:$AB,2,FALSE)</f>
        <v>0</v>
      </c>
      <c r="F3863" s="144">
        <f>VLOOKUP($A3863,'2'!$X:$AB,3,FALSE)</f>
        <v>0</v>
      </c>
      <c r="G3863" s="144">
        <f>VLOOKUP($A3863,'2'!$X:$AB,4,FALSE)</f>
        <v>0</v>
      </c>
      <c r="H3863" s="343">
        <f>VLOOKUP($A3863,'2'!$X:$AB,5,FALSE)</f>
        <v>0</v>
      </c>
    </row>
    <row r="3864" spans="1:8" s="144" customFormat="1" ht="15">
      <c r="A3864" s="342">
        <v>3860</v>
      </c>
      <c r="B3864" s="144" t="s">
        <v>11453</v>
      </c>
      <c r="C3864" s="144" t="s">
        <v>11454</v>
      </c>
      <c r="D3864" s="144" t="s">
        <v>11452</v>
      </c>
      <c r="E3864" s="144">
        <f>VLOOKUP(A3864,'2'!$X:$AB,2,FALSE)</f>
        <v>0</v>
      </c>
      <c r="F3864" s="144">
        <f>VLOOKUP($A3864,'2'!$X:$AB,3,FALSE)</f>
        <v>0</v>
      </c>
      <c r="G3864" s="144">
        <f>VLOOKUP($A3864,'2'!$X:$AB,4,FALSE)</f>
        <v>0</v>
      </c>
      <c r="H3864" s="343">
        <f>VLOOKUP($A3864,'2'!$X:$AB,5,FALSE)</f>
        <v>0</v>
      </c>
    </row>
    <row r="3865" spans="1:8" s="144" customFormat="1" ht="15">
      <c r="A3865" s="342">
        <v>3861</v>
      </c>
      <c r="B3865" s="144" t="s">
        <v>11455</v>
      </c>
      <c r="C3865" s="144" t="s">
        <v>11456</v>
      </c>
      <c r="D3865" s="144" t="s">
        <v>11457</v>
      </c>
      <c r="E3865" s="144">
        <f>VLOOKUP(A3865,'2'!$X:$AB,2,FALSE)</f>
        <v>0</v>
      </c>
      <c r="F3865" s="144">
        <f>VLOOKUP($A3865,'2'!$X:$AB,3,FALSE)</f>
        <v>0</v>
      </c>
      <c r="G3865" s="144">
        <f>VLOOKUP($A3865,'2'!$X:$AB,4,FALSE)</f>
        <v>0</v>
      </c>
      <c r="H3865" s="343">
        <f>VLOOKUP($A3865,'2'!$X:$AB,5,FALSE)</f>
        <v>0</v>
      </c>
    </row>
    <row r="3866" spans="1:8" s="144" customFormat="1" ht="15">
      <c r="A3866" s="342">
        <v>3862</v>
      </c>
      <c r="B3866" s="144" t="s">
        <v>11458</v>
      </c>
      <c r="C3866" s="144" t="s">
        <v>11459</v>
      </c>
      <c r="D3866" s="144" t="s">
        <v>11460</v>
      </c>
      <c r="E3866" s="144">
        <f>VLOOKUP(A3866,'2'!$X:$AB,2,FALSE)</f>
        <v>0</v>
      </c>
      <c r="F3866" s="144">
        <f>VLOOKUP($A3866,'2'!$X:$AB,3,FALSE)</f>
        <v>0</v>
      </c>
      <c r="G3866" s="144">
        <f>VLOOKUP($A3866,'2'!$X:$AB,4,FALSE)</f>
        <v>0</v>
      </c>
      <c r="H3866" s="343">
        <f>VLOOKUP($A3866,'2'!$X:$AB,5,FALSE)</f>
        <v>0</v>
      </c>
    </row>
    <row r="3867" spans="1:8" s="144" customFormat="1" ht="15">
      <c r="A3867" s="342">
        <v>3863</v>
      </c>
      <c r="B3867" s="144" t="s">
        <v>11461</v>
      </c>
      <c r="C3867" s="144" t="s">
        <v>11462</v>
      </c>
      <c r="D3867" s="144" t="s">
        <v>11463</v>
      </c>
      <c r="E3867" s="144">
        <f>VLOOKUP(A3867,'2'!$X:$AB,2,FALSE)</f>
        <v>0</v>
      </c>
      <c r="F3867" s="144">
        <f>VLOOKUP($A3867,'2'!$X:$AB,3,FALSE)</f>
        <v>0</v>
      </c>
      <c r="G3867" s="144">
        <f>VLOOKUP($A3867,'2'!$X:$AB,4,FALSE)</f>
        <v>0</v>
      </c>
      <c r="H3867" s="343">
        <f>VLOOKUP($A3867,'2'!$X:$AB,5,FALSE)</f>
        <v>0</v>
      </c>
    </row>
    <row r="3868" spans="1:8" s="144" customFormat="1" ht="15">
      <c r="A3868" s="342">
        <v>3864</v>
      </c>
      <c r="B3868" s="144" t="s">
        <v>11464</v>
      </c>
      <c r="C3868" s="144" t="s">
        <v>11465</v>
      </c>
      <c r="D3868" s="144" t="s">
        <v>11466</v>
      </c>
      <c r="E3868" s="144">
        <f>VLOOKUP(A3868,'2'!$X:$AB,2,FALSE)</f>
        <v>0</v>
      </c>
      <c r="F3868" s="144">
        <f>VLOOKUP($A3868,'2'!$X:$AB,3,FALSE)</f>
        <v>0</v>
      </c>
      <c r="G3868" s="144">
        <f>VLOOKUP($A3868,'2'!$X:$AB,4,FALSE)</f>
        <v>0</v>
      </c>
      <c r="H3868" s="343">
        <f>VLOOKUP($A3868,'2'!$X:$AB,5,FALSE)</f>
        <v>0</v>
      </c>
    </row>
    <row r="3869" spans="1:8" s="144" customFormat="1" ht="15">
      <c r="A3869" s="342">
        <v>3865</v>
      </c>
      <c r="B3869" s="144" t="s">
        <v>11467</v>
      </c>
      <c r="C3869" s="144" t="s">
        <v>11468</v>
      </c>
      <c r="D3869" s="144" t="s">
        <v>11469</v>
      </c>
      <c r="E3869" s="144">
        <f>VLOOKUP(A3869,'2'!$X:$AB,2,FALSE)</f>
        <v>0</v>
      </c>
      <c r="F3869" s="144">
        <f>VLOOKUP($A3869,'2'!$X:$AB,3,FALSE)</f>
        <v>0</v>
      </c>
      <c r="G3869" s="144">
        <f>VLOOKUP($A3869,'2'!$X:$AB,4,FALSE)</f>
        <v>0</v>
      </c>
      <c r="H3869" s="343">
        <f>VLOOKUP($A3869,'2'!$X:$AB,5,FALSE)</f>
        <v>0</v>
      </c>
    </row>
    <row r="3870" spans="1:8" s="144" customFormat="1" ht="15">
      <c r="A3870" s="342">
        <v>3866</v>
      </c>
      <c r="B3870" s="144" t="s">
        <v>11470</v>
      </c>
      <c r="C3870" s="144" t="s">
        <v>11471</v>
      </c>
      <c r="D3870" s="144" t="s">
        <v>11469</v>
      </c>
      <c r="E3870" s="144">
        <f>VLOOKUP(A3870,'2'!$X:$AB,2,FALSE)</f>
        <v>0</v>
      </c>
      <c r="F3870" s="144">
        <f>VLOOKUP($A3870,'2'!$X:$AB,3,FALSE)</f>
        <v>0</v>
      </c>
      <c r="G3870" s="144">
        <f>VLOOKUP($A3870,'2'!$X:$AB,4,FALSE)</f>
        <v>0</v>
      </c>
      <c r="H3870" s="343">
        <f>VLOOKUP($A3870,'2'!$X:$AB,5,FALSE)</f>
        <v>0</v>
      </c>
    </row>
    <row r="3871" spans="1:8" s="144" customFormat="1" ht="15">
      <c r="A3871" s="342">
        <v>3867</v>
      </c>
      <c r="B3871" s="144" t="s">
        <v>11472</v>
      </c>
      <c r="C3871" s="144" t="s">
        <v>11473</v>
      </c>
      <c r="D3871" s="144" t="s">
        <v>11474</v>
      </c>
      <c r="E3871" s="144">
        <f>VLOOKUP(A3871,'2'!$X:$AB,2,FALSE)</f>
        <v>0</v>
      </c>
      <c r="F3871" s="144">
        <f>VLOOKUP($A3871,'2'!$X:$AB,3,FALSE)</f>
        <v>0</v>
      </c>
      <c r="G3871" s="144">
        <f>VLOOKUP($A3871,'2'!$X:$AB,4,FALSE)</f>
        <v>0</v>
      </c>
      <c r="H3871" s="343">
        <f>VLOOKUP($A3871,'2'!$X:$AB,5,FALSE)</f>
        <v>0</v>
      </c>
    </row>
    <row r="3872" spans="1:8" s="144" customFormat="1" ht="15">
      <c r="A3872" s="342">
        <v>3868</v>
      </c>
      <c r="B3872" s="144" t="s">
        <v>11475</v>
      </c>
      <c r="C3872" s="144" t="s">
        <v>11476</v>
      </c>
      <c r="D3872" s="144" t="s">
        <v>11474</v>
      </c>
      <c r="E3872" s="144">
        <f>VLOOKUP(A3872,'2'!$X:$AB,2,FALSE)</f>
        <v>0</v>
      </c>
      <c r="F3872" s="144">
        <f>VLOOKUP($A3872,'2'!$X:$AB,3,FALSE)</f>
        <v>0</v>
      </c>
      <c r="G3872" s="144">
        <f>VLOOKUP($A3872,'2'!$X:$AB,4,FALSE)</f>
        <v>0</v>
      </c>
      <c r="H3872" s="343">
        <f>VLOOKUP($A3872,'2'!$X:$AB,5,FALSE)</f>
        <v>0</v>
      </c>
    </row>
    <row r="3873" spans="1:8" s="144" customFormat="1" ht="15">
      <c r="A3873" s="342">
        <v>3869</v>
      </c>
      <c r="B3873" s="144" t="s">
        <v>11477</v>
      </c>
      <c r="C3873" s="144" t="s">
        <v>11478</v>
      </c>
      <c r="D3873" s="144" t="s">
        <v>11479</v>
      </c>
      <c r="E3873" s="144">
        <f>VLOOKUP(A3873,'2'!$X:$AB,2,FALSE)</f>
        <v>0</v>
      </c>
      <c r="F3873" s="144">
        <f>VLOOKUP($A3873,'2'!$X:$AB,3,FALSE)</f>
        <v>0</v>
      </c>
      <c r="G3873" s="144">
        <f>VLOOKUP($A3873,'2'!$X:$AB,4,FALSE)</f>
        <v>0</v>
      </c>
      <c r="H3873" s="343">
        <f>VLOOKUP($A3873,'2'!$X:$AB,5,FALSE)</f>
        <v>0</v>
      </c>
    </row>
    <row r="3874" spans="1:8" s="144" customFormat="1" ht="15">
      <c r="A3874" s="342">
        <v>3870</v>
      </c>
      <c r="B3874" s="144" t="s">
        <v>11480</v>
      </c>
      <c r="C3874" s="144" t="s">
        <v>11481</v>
      </c>
      <c r="D3874" s="144" t="s">
        <v>11479</v>
      </c>
      <c r="E3874" s="144">
        <f>VLOOKUP(A3874,'2'!$X:$AB,2,FALSE)</f>
        <v>0</v>
      </c>
      <c r="F3874" s="144">
        <f>VLOOKUP($A3874,'2'!$X:$AB,3,FALSE)</f>
        <v>0</v>
      </c>
      <c r="G3874" s="144">
        <f>VLOOKUP($A3874,'2'!$X:$AB,4,FALSE)</f>
        <v>0</v>
      </c>
      <c r="H3874" s="343">
        <f>VLOOKUP($A3874,'2'!$X:$AB,5,FALSE)</f>
        <v>0</v>
      </c>
    </row>
    <row r="3875" spans="1:8" s="144" customFormat="1" ht="15">
      <c r="A3875" s="342">
        <v>3871</v>
      </c>
      <c r="B3875" s="144" t="s">
        <v>11482</v>
      </c>
      <c r="C3875" s="144" t="s">
        <v>11483</v>
      </c>
      <c r="D3875" s="144" t="s">
        <v>11484</v>
      </c>
      <c r="E3875" s="144">
        <f>VLOOKUP(A3875,'2'!$X:$AB,2,FALSE)</f>
        <v>0</v>
      </c>
      <c r="F3875" s="144">
        <f>VLOOKUP($A3875,'2'!$X:$AB,3,FALSE)</f>
        <v>0</v>
      </c>
      <c r="G3875" s="144">
        <f>VLOOKUP($A3875,'2'!$X:$AB,4,FALSE)</f>
        <v>0</v>
      </c>
      <c r="H3875" s="343">
        <f>VLOOKUP($A3875,'2'!$X:$AB,5,FALSE)</f>
        <v>0</v>
      </c>
    </row>
    <row r="3876" spans="1:8" s="144" customFormat="1" ht="15">
      <c r="A3876" s="342">
        <v>3872</v>
      </c>
      <c r="B3876" s="144" t="s">
        <v>11485</v>
      </c>
      <c r="C3876" s="144" t="s">
        <v>11486</v>
      </c>
      <c r="D3876" s="144" t="s">
        <v>11484</v>
      </c>
      <c r="E3876" s="144">
        <f>VLOOKUP(A3876,'2'!$X:$AB,2,FALSE)</f>
        <v>0</v>
      </c>
      <c r="F3876" s="144">
        <f>VLOOKUP($A3876,'2'!$X:$AB,3,FALSE)</f>
        <v>0</v>
      </c>
      <c r="G3876" s="144">
        <f>VLOOKUP($A3876,'2'!$X:$AB,4,FALSE)</f>
        <v>0</v>
      </c>
      <c r="H3876" s="343">
        <f>VLOOKUP($A3876,'2'!$X:$AB,5,FALSE)</f>
        <v>0</v>
      </c>
    </row>
    <row r="3877" spans="1:8" s="144" customFormat="1" ht="15">
      <c r="A3877" s="342">
        <v>3873</v>
      </c>
      <c r="B3877" s="144" t="s">
        <v>11487</v>
      </c>
      <c r="C3877" s="144" t="s">
        <v>11488</v>
      </c>
      <c r="D3877" s="144" t="s">
        <v>11489</v>
      </c>
      <c r="E3877" s="144">
        <f>VLOOKUP(A3877,'2'!$X:$AB,2,FALSE)</f>
        <v>0</v>
      </c>
      <c r="F3877" s="144">
        <f>VLOOKUP($A3877,'2'!$X:$AB,3,FALSE)</f>
        <v>0</v>
      </c>
      <c r="G3877" s="144">
        <f>VLOOKUP($A3877,'2'!$X:$AB,4,FALSE)</f>
        <v>0</v>
      </c>
      <c r="H3877" s="343">
        <f>VLOOKUP($A3877,'2'!$X:$AB,5,FALSE)</f>
        <v>0</v>
      </c>
    </row>
    <row r="3878" spans="1:8" s="144" customFormat="1" ht="15">
      <c r="A3878" s="342">
        <v>3874</v>
      </c>
      <c r="B3878" s="144" t="s">
        <v>11490</v>
      </c>
      <c r="C3878" s="144" t="s">
        <v>11491</v>
      </c>
      <c r="D3878" s="144" t="s">
        <v>11489</v>
      </c>
      <c r="E3878" s="144">
        <f>VLOOKUP(A3878,'2'!$X:$AB,2,FALSE)</f>
        <v>0</v>
      </c>
      <c r="F3878" s="144">
        <f>VLOOKUP($A3878,'2'!$X:$AB,3,FALSE)</f>
        <v>0</v>
      </c>
      <c r="G3878" s="144">
        <f>VLOOKUP($A3878,'2'!$X:$AB,4,FALSE)</f>
        <v>0</v>
      </c>
      <c r="H3878" s="343">
        <f>VLOOKUP($A3878,'2'!$X:$AB,5,FALSE)</f>
        <v>0</v>
      </c>
    </row>
    <row r="3879" spans="1:8" s="144" customFormat="1" ht="15">
      <c r="A3879" s="342">
        <v>3875</v>
      </c>
      <c r="B3879" s="144" t="s">
        <v>11492</v>
      </c>
      <c r="C3879" s="144" t="s">
        <v>11493</v>
      </c>
      <c r="D3879" s="144" t="s">
        <v>11494</v>
      </c>
      <c r="E3879" s="144">
        <f>VLOOKUP(A3879,'2'!$X:$AB,2,FALSE)</f>
        <v>0</v>
      </c>
      <c r="F3879" s="144">
        <f>VLOOKUP($A3879,'2'!$X:$AB,3,FALSE)</f>
        <v>0</v>
      </c>
      <c r="G3879" s="144">
        <f>VLOOKUP($A3879,'2'!$X:$AB,4,FALSE)</f>
        <v>0</v>
      </c>
      <c r="H3879" s="343">
        <f>VLOOKUP($A3879,'2'!$X:$AB,5,FALSE)</f>
        <v>0</v>
      </c>
    </row>
    <row r="3880" spans="1:8" s="144" customFormat="1" ht="15">
      <c r="A3880" s="342">
        <v>3876</v>
      </c>
      <c r="B3880" s="144" t="s">
        <v>11495</v>
      </c>
      <c r="C3880" s="144" t="s">
        <v>11496</v>
      </c>
      <c r="D3880" s="144" t="s">
        <v>11497</v>
      </c>
      <c r="E3880" s="144">
        <f>VLOOKUP(A3880,'2'!$X:$AB,2,FALSE)</f>
        <v>0</v>
      </c>
      <c r="F3880" s="144">
        <f>VLOOKUP($A3880,'2'!$X:$AB,3,FALSE)</f>
        <v>0</v>
      </c>
      <c r="G3880" s="144">
        <f>VLOOKUP($A3880,'2'!$X:$AB,4,FALSE)</f>
        <v>0</v>
      </c>
      <c r="H3880" s="343">
        <f>VLOOKUP($A3880,'2'!$X:$AB,5,FALSE)</f>
        <v>0</v>
      </c>
    </row>
    <row r="3881" spans="1:8" s="144" customFormat="1" ht="15">
      <c r="A3881" s="342">
        <v>3877</v>
      </c>
      <c r="B3881" s="144" t="s">
        <v>11498</v>
      </c>
      <c r="C3881" s="144" t="s">
        <v>11499</v>
      </c>
      <c r="D3881" s="144" t="s">
        <v>11497</v>
      </c>
      <c r="E3881" s="144">
        <f>VLOOKUP(A3881,'2'!$X:$AB,2,FALSE)</f>
        <v>0</v>
      </c>
      <c r="F3881" s="144">
        <f>VLOOKUP($A3881,'2'!$X:$AB,3,FALSE)</f>
        <v>0</v>
      </c>
      <c r="G3881" s="144">
        <f>VLOOKUP($A3881,'2'!$X:$AB,4,FALSE)</f>
        <v>0</v>
      </c>
      <c r="H3881" s="343">
        <f>VLOOKUP($A3881,'2'!$X:$AB,5,FALSE)</f>
        <v>0</v>
      </c>
    </row>
    <row r="3882" spans="1:8" s="144" customFormat="1" ht="15">
      <c r="A3882" s="342">
        <v>3878</v>
      </c>
      <c r="B3882" s="144" t="s">
        <v>11500</v>
      </c>
      <c r="C3882" s="144" t="s">
        <v>11501</v>
      </c>
      <c r="D3882" s="144" t="s">
        <v>11502</v>
      </c>
      <c r="E3882" s="144">
        <f>VLOOKUP(A3882,'2'!$X:$AB,2,FALSE)</f>
        <v>0</v>
      </c>
      <c r="F3882" s="144">
        <f>VLOOKUP($A3882,'2'!$X:$AB,3,FALSE)</f>
        <v>0</v>
      </c>
      <c r="G3882" s="144">
        <f>VLOOKUP($A3882,'2'!$X:$AB,4,FALSE)</f>
        <v>0</v>
      </c>
      <c r="H3882" s="343">
        <f>VLOOKUP($A3882,'2'!$X:$AB,5,FALSE)</f>
        <v>0</v>
      </c>
    </row>
    <row r="3883" spans="1:8" s="144" customFormat="1" ht="15">
      <c r="A3883" s="342">
        <v>3879</v>
      </c>
      <c r="B3883" s="144" t="s">
        <v>11503</v>
      </c>
      <c r="C3883" s="144" t="s">
        <v>11504</v>
      </c>
      <c r="D3883" s="144" t="s">
        <v>11502</v>
      </c>
      <c r="E3883" s="144">
        <f>VLOOKUP(A3883,'2'!$X:$AB,2,FALSE)</f>
        <v>0</v>
      </c>
      <c r="F3883" s="144">
        <f>VLOOKUP($A3883,'2'!$X:$AB,3,FALSE)</f>
        <v>0</v>
      </c>
      <c r="G3883" s="144">
        <f>VLOOKUP($A3883,'2'!$X:$AB,4,FALSE)</f>
        <v>0</v>
      </c>
      <c r="H3883" s="343">
        <f>VLOOKUP($A3883,'2'!$X:$AB,5,FALSE)</f>
        <v>0</v>
      </c>
    </row>
    <row r="3884" spans="1:8" s="144" customFormat="1" ht="15">
      <c r="A3884" s="342">
        <v>3880</v>
      </c>
      <c r="B3884" s="144" t="s">
        <v>11505</v>
      </c>
      <c r="C3884" s="144" t="s">
        <v>11506</v>
      </c>
      <c r="D3884" s="144" t="s">
        <v>11502</v>
      </c>
      <c r="E3884" s="144">
        <f>VLOOKUP(A3884,'2'!$X:$AB,2,FALSE)</f>
        <v>0</v>
      </c>
      <c r="F3884" s="144">
        <f>VLOOKUP($A3884,'2'!$X:$AB,3,FALSE)</f>
        <v>0</v>
      </c>
      <c r="G3884" s="144">
        <f>VLOOKUP($A3884,'2'!$X:$AB,4,FALSE)</f>
        <v>0</v>
      </c>
      <c r="H3884" s="343">
        <f>VLOOKUP($A3884,'2'!$X:$AB,5,FALSE)</f>
        <v>0</v>
      </c>
    </row>
    <row r="3885" spans="1:8" s="144" customFormat="1" ht="15">
      <c r="A3885" s="342">
        <v>3881</v>
      </c>
      <c r="B3885" s="144" t="s">
        <v>11507</v>
      </c>
      <c r="C3885" s="144" t="s">
        <v>11508</v>
      </c>
      <c r="D3885" s="144" t="s">
        <v>11502</v>
      </c>
      <c r="E3885" s="144">
        <f>VLOOKUP(A3885,'2'!$X:$AB,2,FALSE)</f>
        <v>0</v>
      </c>
      <c r="F3885" s="144">
        <f>VLOOKUP($A3885,'2'!$X:$AB,3,FALSE)</f>
        <v>0</v>
      </c>
      <c r="G3885" s="144">
        <f>VLOOKUP($A3885,'2'!$X:$AB,4,FALSE)</f>
        <v>0</v>
      </c>
      <c r="H3885" s="343">
        <f>VLOOKUP($A3885,'2'!$X:$AB,5,FALSE)</f>
        <v>0</v>
      </c>
    </row>
    <row r="3886" spans="1:8" s="144" customFormat="1" ht="15">
      <c r="A3886" s="342">
        <v>3882</v>
      </c>
      <c r="B3886" s="144" t="s">
        <v>11509</v>
      </c>
      <c r="C3886" s="144" t="s">
        <v>11510</v>
      </c>
      <c r="D3886" s="144" t="s">
        <v>11511</v>
      </c>
      <c r="E3886" s="144">
        <f>VLOOKUP(A3886,'2'!$X:$AB,2,FALSE)</f>
        <v>0</v>
      </c>
      <c r="F3886" s="144">
        <f>VLOOKUP($A3886,'2'!$X:$AB,3,FALSE)</f>
        <v>0</v>
      </c>
      <c r="G3886" s="144">
        <f>VLOOKUP($A3886,'2'!$X:$AB,4,FALSE)</f>
        <v>0</v>
      </c>
      <c r="H3886" s="343">
        <f>VLOOKUP($A3886,'2'!$X:$AB,5,FALSE)</f>
        <v>0</v>
      </c>
    </row>
    <row r="3887" spans="1:8" s="144" customFormat="1" ht="15">
      <c r="A3887" s="342">
        <v>3883</v>
      </c>
      <c r="B3887" s="144" t="s">
        <v>11512</v>
      </c>
      <c r="C3887" s="144" t="s">
        <v>11513</v>
      </c>
      <c r="D3887" s="144" t="s">
        <v>11511</v>
      </c>
      <c r="E3887" s="144">
        <f>VLOOKUP(A3887,'2'!$X:$AB,2,FALSE)</f>
        <v>0</v>
      </c>
      <c r="F3887" s="144">
        <f>VLOOKUP($A3887,'2'!$X:$AB,3,FALSE)</f>
        <v>0</v>
      </c>
      <c r="G3887" s="144">
        <f>VLOOKUP($A3887,'2'!$X:$AB,4,FALSE)</f>
        <v>0</v>
      </c>
      <c r="H3887" s="343">
        <f>VLOOKUP($A3887,'2'!$X:$AB,5,FALSE)</f>
        <v>0</v>
      </c>
    </row>
    <row r="3888" spans="1:8" s="144" customFormat="1" ht="15">
      <c r="A3888" s="342">
        <v>3884</v>
      </c>
      <c r="B3888" s="144" t="s">
        <v>11514</v>
      </c>
      <c r="C3888" s="144" t="s">
        <v>11515</v>
      </c>
      <c r="D3888" s="144" t="s">
        <v>11511</v>
      </c>
      <c r="E3888" s="144">
        <f>VLOOKUP(A3888,'2'!$X:$AB,2,FALSE)</f>
        <v>0</v>
      </c>
      <c r="F3888" s="144">
        <f>VLOOKUP($A3888,'2'!$X:$AB,3,FALSE)</f>
        <v>0</v>
      </c>
      <c r="G3888" s="144">
        <f>VLOOKUP($A3888,'2'!$X:$AB,4,FALSE)</f>
        <v>0</v>
      </c>
      <c r="H3888" s="343">
        <f>VLOOKUP($A3888,'2'!$X:$AB,5,FALSE)</f>
        <v>0</v>
      </c>
    </row>
    <row r="3889" spans="1:8" s="144" customFormat="1" ht="15">
      <c r="A3889" s="342">
        <v>3885</v>
      </c>
      <c r="B3889" s="144" t="s">
        <v>11516</v>
      </c>
      <c r="C3889" s="144" t="s">
        <v>11517</v>
      </c>
      <c r="D3889" s="144" t="s">
        <v>11518</v>
      </c>
      <c r="E3889" s="144">
        <f>VLOOKUP(A3889,'2'!$X:$AB,2,FALSE)</f>
        <v>0</v>
      </c>
      <c r="F3889" s="144">
        <f>VLOOKUP($A3889,'2'!$X:$AB,3,FALSE)</f>
        <v>0</v>
      </c>
      <c r="G3889" s="144">
        <f>VLOOKUP($A3889,'2'!$X:$AB,4,FALSE)</f>
        <v>0</v>
      </c>
      <c r="H3889" s="343">
        <f>VLOOKUP($A3889,'2'!$X:$AB,5,FALSE)</f>
        <v>0</v>
      </c>
    </row>
    <row r="3890" spans="1:8" s="144" customFormat="1" ht="15">
      <c r="A3890" s="342">
        <v>3886</v>
      </c>
      <c r="B3890" s="144" t="s">
        <v>11519</v>
      </c>
      <c r="C3890" s="144" t="s">
        <v>11520</v>
      </c>
      <c r="D3890" s="144" t="s">
        <v>11518</v>
      </c>
      <c r="E3890" s="144">
        <f>VLOOKUP(A3890,'2'!$X:$AB,2,FALSE)</f>
        <v>0</v>
      </c>
      <c r="F3890" s="144">
        <f>VLOOKUP($A3890,'2'!$X:$AB,3,FALSE)</f>
        <v>0</v>
      </c>
      <c r="G3890" s="144">
        <f>VLOOKUP($A3890,'2'!$X:$AB,4,FALSE)</f>
        <v>0</v>
      </c>
      <c r="H3890" s="343">
        <f>VLOOKUP($A3890,'2'!$X:$AB,5,FALSE)</f>
        <v>0</v>
      </c>
    </row>
    <row r="3891" spans="1:8" s="144" customFormat="1" ht="15">
      <c r="A3891" s="342">
        <v>3887</v>
      </c>
      <c r="B3891" s="144" t="s">
        <v>11521</v>
      </c>
      <c r="C3891" s="144" t="s">
        <v>11522</v>
      </c>
      <c r="D3891" s="144" t="s">
        <v>11523</v>
      </c>
      <c r="E3891" s="144">
        <f>VLOOKUP(A3891,'2'!$X:$AB,2,FALSE)</f>
        <v>0</v>
      </c>
      <c r="F3891" s="144">
        <f>VLOOKUP($A3891,'2'!$X:$AB,3,FALSE)</f>
        <v>0</v>
      </c>
      <c r="G3891" s="144">
        <f>VLOOKUP($A3891,'2'!$X:$AB,4,FALSE)</f>
        <v>0</v>
      </c>
      <c r="H3891" s="343">
        <f>VLOOKUP($A3891,'2'!$X:$AB,5,FALSE)</f>
        <v>0</v>
      </c>
    </row>
    <row r="3892" spans="1:8" s="144" customFormat="1" ht="15">
      <c r="A3892" s="342">
        <v>3888</v>
      </c>
      <c r="B3892" s="144" t="s">
        <v>11524</v>
      </c>
      <c r="C3892" s="144" t="s">
        <v>11525</v>
      </c>
      <c r="D3892" s="144" t="s">
        <v>11523</v>
      </c>
      <c r="E3892" s="144">
        <f>VLOOKUP(A3892,'2'!$X:$AB,2,FALSE)</f>
        <v>0</v>
      </c>
      <c r="F3892" s="144">
        <f>VLOOKUP($A3892,'2'!$X:$AB,3,FALSE)</f>
        <v>0</v>
      </c>
      <c r="G3892" s="144">
        <f>VLOOKUP($A3892,'2'!$X:$AB,4,FALSE)</f>
        <v>0</v>
      </c>
      <c r="H3892" s="343">
        <f>VLOOKUP($A3892,'2'!$X:$AB,5,FALSE)</f>
        <v>0</v>
      </c>
    </row>
    <row r="3893" spans="1:8" s="144" customFormat="1" ht="15">
      <c r="A3893" s="342">
        <v>3889</v>
      </c>
      <c r="B3893" s="144" t="s">
        <v>11526</v>
      </c>
      <c r="C3893" s="144" t="s">
        <v>11527</v>
      </c>
      <c r="D3893" s="144" t="s">
        <v>11523</v>
      </c>
      <c r="E3893" s="144">
        <f>VLOOKUP(A3893,'2'!$X:$AB,2,FALSE)</f>
        <v>0</v>
      </c>
      <c r="F3893" s="144">
        <f>VLOOKUP($A3893,'2'!$X:$AB,3,FALSE)</f>
        <v>0</v>
      </c>
      <c r="G3893" s="144">
        <f>VLOOKUP($A3893,'2'!$X:$AB,4,FALSE)</f>
        <v>0</v>
      </c>
      <c r="H3893" s="343">
        <f>VLOOKUP($A3893,'2'!$X:$AB,5,FALSE)</f>
        <v>0</v>
      </c>
    </row>
    <row r="3894" spans="1:8" s="144" customFormat="1" ht="15">
      <c r="A3894" s="342">
        <v>3890</v>
      </c>
      <c r="B3894" s="144" t="s">
        <v>11528</v>
      </c>
      <c r="C3894" s="144" t="s">
        <v>11529</v>
      </c>
      <c r="D3894" s="144" t="s">
        <v>11530</v>
      </c>
      <c r="E3894" s="144">
        <f>VLOOKUP(A3894,'2'!$X:$AB,2,FALSE)</f>
        <v>0</v>
      </c>
      <c r="F3894" s="144">
        <f>VLOOKUP($A3894,'2'!$X:$AB,3,FALSE)</f>
        <v>0</v>
      </c>
      <c r="G3894" s="144">
        <f>VLOOKUP($A3894,'2'!$X:$AB,4,FALSE)</f>
        <v>0</v>
      </c>
      <c r="H3894" s="343">
        <f>VLOOKUP($A3894,'2'!$X:$AB,5,FALSE)</f>
        <v>0</v>
      </c>
    </row>
    <row r="3895" spans="1:8" s="144" customFormat="1" ht="15">
      <c r="A3895" s="342">
        <v>3891</v>
      </c>
      <c r="B3895" s="144" t="s">
        <v>11531</v>
      </c>
      <c r="C3895" s="144" t="s">
        <v>11532</v>
      </c>
      <c r="D3895" s="144" t="s">
        <v>11530</v>
      </c>
      <c r="E3895" s="144">
        <f>VLOOKUP(A3895,'2'!$X:$AB,2,FALSE)</f>
        <v>0</v>
      </c>
      <c r="F3895" s="144">
        <f>VLOOKUP($A3895,'2'!$X:$AB,3,FALSE)</f>
        <v>0</v>
      </c>
      <c r="G3895" s="144">
        <f>VLOOKUP($A3895,'2'!$X:$AB,4,FALSE)</f>
        <v>0</v>
      </c>
      <c r="H3895" s="343">
        <f>VLOOKUP($A3895,'2'!$X:$AB,5,FALSE)</f>
        <v>0</v>
      </c>
    </row>
    <row r="3896" spans="1:8" s="144" customFormat="1" ht="15">
      <c r="A3896" s="342">
        <v>3892</v>
      </c>
      <c r="B3896" s="144" t="s">
        <v>11533</v>
      </c>
      <c r="C3896" s="144" t="s">
        <v>11534</v>
      </c>
      <c r="D3896" s="144" t="s">
        <v>11530</v>
      </c>
      <c r="E3896" s="144">
        <f>VLOOKUP(A3896,'2'!$X:$AB,2,FALSE)</f>
        <v>0</v>
      </c>
      <c r="F3896" s="144">
        <f>VLOOKUP($A3896,'2'!$X:$AB,3,FALSE)</f>
        <v>0</v>
      </c>
      <c r="G3896" s="144">
        <f>VLOOKUP($A3896,'2'!$X:$AB,4,FALSE)</f>
        <v>0</v>
      </c>
      <c r="H3896" s="343">
        <f>VLOOKUP($A3896,'2'!$X:$AB,5,FALSE)</f>
        <v>0</v>
      </c>
    </row>
    <row r="3897" spans="1:8" s="144" customFormat="1" ht="15">
      <c r="A3897" s="342">
        <v>3893</v>
      </c>
      <c r="B3897" s="144" t="s">
        <v>11535</v>
      </c>
      <c r="C3897" s="144" t="s">
        <v>11536</v>
      </c>
      <c r="D3897" s="144" t="s">
        <v>11537</v>
      </c>
      <c r="E3897" s="144">
        <f>VLOOKUP(A3897,'2'!$X:$AB,2,FALSE)</f>
        <v>0</v>
      </c>
      <c r="F3897" s="144">
        <f>VLOOKUP($A3897,'2'!$X:$AB,3,FALSE)</f>
        <v>0</v>
      </c>
      <c r="G3897" s="144">
        <f>VLOOKUP($A3897,'2'!$X:$AB,4,FALSE)</f>
        <v>0</v>
      </c>
      <c r="H3897" s="343">
        <f>VLOOKUP($A3897,'2'!$X:$AB,5,FALSE)</f>
        <v>0</v>
      </c>
    </row>
    <row r="3898" spans="1:8" s="144" customFormat="1" ht="15">
      <c r="A3898" s="342">
        <v>3894</v>
      </c>
      <c r="B3898" s="144" t="s">
        <v>11538</v>
      </c>
      <c r="C3898" s="144" t="s">
        <v>11539</v>
      </c>
      <c r="D3898" s="144" t="s">
        <v>11540</v>
      </c>
      <c r="E3898" s="144">
        <f>VLOOKUP(A3898,'2'!$X:$AB,2,FALSE)</f>
        <v>0</v>
      </c>
      <c r="F3898" s="144">
        <f>VLOOKUP($A3898,'2'!$X:$AB,3,FALSE)</f>
        <v>0</v>
      </c>
      <c r="G3898" s="144">
        <f>VLOOKUP($A3898,'2'!$X:$AB,4,FALSE)</f>
        <v>0</v>
      </c>
      <c r="H3898" s="343">
        <f>VLOOKUP($A3898,'2'!$X:$AB,5,FALSE)</f>
        <v>0</v>
      </c>
    </row>
    <row r="3899" spans="1:8" s="144" customFormat="1" ht="15">
      <c r="A3899" s="342">
        <v>3895</v>
      </c>
      <c r="B3899" s="144" t="s">
        <v>11541</v>
      </c>
      <c r="C3899" s="144" t="s">
        <v>11542</v>
      </c>
      <c r="D3899" s="144" t="s">
        <v>11543</v>
      </c>
      <c r="E3899" s="144">
        <f>VLOOKUP(A3899,'2'!$X:$AB,2,FALSE)</f>
        <v>0</v>
      </c>
      <c r="F3899" s="144">
        <f>VLOOKUP($A3899,'2'!$X:$AB,3,FALSE)</f>
        <v>0</v>
      </c>
      <c r="G3899" s="144">
        <f>VLOOKUP($A3899,'2'!$X:$AB,4,FALSE)</f>
        <v>0</v>
      </c>
      <c r="H3899" s="343">
        <f>VLOOKUP($A3899,'2'!$X:$AB,5,FALSE)</f>
        <v>0</v>
      </c>
    </row>
    <row r="3900" spans="1:8" s="144" customFormat="1" ht="15">
      <c r="A3900" s="342">
        <v>3896</v>
      </c>
      <c r="B3900" s="144" t="s">
        <v>11544</v>
      </c>
      <c r="C3900" s="144" t="s">
        <v>11545</v>
      </c>
      <c r="D3900" s="144" t="s">
        <v>11543</v>
      </c>
      <c r="E3900" s="144">
        <f>VLOOKUP(A3900,'2'!$X:$AB,2,FALSE)</f>
        <v>0</v>
      </c>
      <c r="F3900" s="144">
        <f>VLOOKUP($A3900,'2'!$X:$AB,3,FALSE)</f>
        <v>0</v>
      </c>
      <c r="G3900" s="144">
        <f>VLOOKUP($A3900,'2'!$X:$AB,4,FALSE)</f>
        <v>0</v>
      </c>
      <c r="H3900" s="343">
        <f>VLOOKUP($A3900,'2'!$X:$AB,5,FALSE)</f>
        <v>0</v>
      </c>
    </row>
    <row r="3901" spans="1:8" s="144" customFormat="1" ht="15">
      <c r="A3901" s="342">
        <v>3897</v>
      </c>
      <c r="B3901" s="144" t="s">
        <v>11546</v>
      </c>
      <c r="C3901" s="144" t="s">
        <v>11547</v>
      </c>
      <c r="D3901" s="144" t="s">
        <v>11543</v>
      </c>
      <c r="E3901" s="144">
        <f>VLOOKUP(A3901,'2'!$X:$AB,2,FALSE)</f>
        <v>0</v>
      </c>
      <c r="F3901" s="144">
        <f>VLOOKUP($A3901,'2'!$X:$AB,3,FALSE)</f>
        <v>0</v>
      </c>
      <c r="G3901" s="144">
        <f>VLOOKUP($A3901,'2'!$X:$AB,4,FALSE)</f>
        <v>0</v>
      </c>
      <c r="H3901" s="343">
        <f>VLOOKUP($A3901,'2'!$X:$AB,5,FALSE)</f>
        <v>0</v>
      </c>
    </row>
    <row r="3902" spans="1:8" s="144" customFormat="1" ht="15">
      <c r="A3902" s="342">
        <v>3898</v>
      </c>
      <c r="B3902" s="144" t="s">
        <v>11548</v>
      </c>
      <c r="C3902" s="144" t="s">
        <v>11549</v>
      </c>
      <c r="D3902" s="144" t="s">
        <v>11543</v>
      </c>
      <c r="E3902" s="144">
        <f>VLOOKUP(A3902,'2'!$X:$AB,2,FALSE)</f>
        <v>0</v>
      </c>
      <c r="F3902" s="144">
        <f>VLOOKUP($A3902,'2'!$X:$AB,3,FALSE)</f>
        <v>0</v>
      </c>
      <c r="G3902" s="144">
        <f>VLOOKUP($A3902,'2'!$X:$AB,4,FALSE)</f>
        <v>0</v>
      </c>
      <c r="H3902" s="343">
        <f>VLOOKUP($A3902,'2'!$X:$AB,5,FALSE)</f>
        <v>0</v>
      </c>
    </row>
    <row r="3903" spans="1:8" s="144" customFormat="1" ht="15">
      <c r="A3903" s="342">
        <v>3899</v>
      </c>
      <c r="B3903" s="144" t="s">
        <v>11550</v>
      </c>
      <c r="C3903" s="144" t="s">
        <v>11551</v>
      </c>
      <c r="D3903" s="144" t="s">
        <v>11543</v>
      </c>
      <c r="E3903" s="144">
        <f>VLOOKUP(A3903,'2'!$X:$AB,2,FALSE)</f>
        <v>0</v>
      </c>
      <c r="F3903" s="144">
        <f>VLOOKUP($A3903,'2'!$X:$AB,3,FALSE)</f>
        <v>0</v>
      </c>
      <c r="G3903" s="144">
        <f>VLOOKUP($A3903,'2'!$X:$AB,4,FALSE)</f>
        <v>0</v>
      </c>
      <c r="H3903" s="343">
        <f>VLOOKUP($A3903,'2'!$X:$AB,5,FALSE)</f>
        <v>0</v>
      </c>
    </row>
    <row r="3904" spans="1:8" s="144" customFormat="1" ht="15">
      <c r="A3904" s="342">
        <v>3900</v>
      </c>
      <c r="B3904" s="144" t="s">
        <v>11552</v>
      </c>
      <c r="C3904" s="144" t="s">
        <v>11553</v>
      </c>
      <c r="D3904" s="144" t="s">
        <v>11543</v>
      </c>
      <c r="E3904" s="144">
        <f>VLOOKUP(A3904,'2'!$X:$AB,2,FALSE)</f>
        <v>0</v>
      </c>
      <c r="F3904" s="144">
        <f>VLOOKUP($A3904,'2'!$X:$AB,3,FALSE)</f>
        <v>0</v>
      </c>
      <c r="G3904" s="144">
        <f>VLOOKUP($A3904,'2'!$X:$AB,4,FALSE)</f>
        <v>0</v>
      </c>
      <c r="H3904" s="343">
        <f>VLOOKUP($A3904,'2'!$X:$AB,5,FALSE)</f>
        <v>0</v>
      </c>
    </row>
    <row r="3905" spans="1:8" s="144" customFormat="1" ht="15">
      <c r="A3905" s="342">
        <v>3901</v>
      </c>
      <c r="B3905" s="144" t="s">
        <v>11554</v>
      </c>
      <c r="C3905" s="144" t="s">
        <v>11555</v>
      </c>
      <c r="D3905" s="144" t="s">
        <v>11556</v>
      </c>
      <c r="E3905" s="144">
        <f>VLOOKUP(A3905,'2'!$X:$AB,2,FALSE)</f>
        <v>0</v>
      </c>
      <c r="F3905" s="144">
        <f>VLOOKUP($A3905,'2'!$X:$AB,3,FALSE)</f>
        <v>0</v>
      </c>
      <c r="G3905" s="144">
        <f>VLOOKUP($A3905,'2'!$X:$AB,4,FALSE)</f>
        <v>0</v>
      </c>
      <c r="H3905" s="343">
        <f>VLOOKUP($A3905,'2'!$X:$AB,5,FALSE)</f>
        <v>0</v>
      </c>
    </row>
    <row r="3906" spans="1:8" s="144" customFormat="1" ht="15">
      <c r="A3906" s="342">
        <v>3902</v>
      </c>
      <c r="B3906" s="144" t="s">
        <v>11557</v>
      </c>
      <c r="C3906" s="144" t="s">
        <v>11558</v>
      </c>
      <c r="D3906" s="144" t="s">
        <v>11556</v>
      </c>
      <c r="E3906" s="144">
        <f>VLOOKUP(A3906,'2'!$X:$AB,2,FALSE)</f>
        <v>0</v>
      </c>
      <c r="F3906" s="144">
        <f>VLOOKUP($A3906,'2'!$X:$AB,3,FALSE)</f>
        <v>0</v>
      </c>
      <c r="G3906" s="144">
        <f>VLOOKUP($A3906,'2'!$X:$AB,4,FALSE)</f>
        <v>0</v>
      </c>
      <c r="H3906" s="343">
        <f>VLOOKUP($A3906,'2'!$X:$AB,5,FALSE)</f>
        <v>0</v>
      </c>
    </row>
    <row r="3907" spans="1:8" s="144" customFormat="1" ht="15">
      <c r="A3907" s="342">
        <v>3903</v>
      </c>
      <c r="B3907" s="144" t="s">
        <v>11559</v>
      </c>
      <c r="C3907" s="144" t="s">
        <v>11560</v>
      </c>
      <c r="D3907" s="144" t="s">
        <v>11561</v>
      </c>
      <c r="E3907" s="144">
        <f>VLOOKUP(A3907,'2'!$X:$AB,2,FALSE)</f>
        <v>0</v>
      </c>
      <c r="F3907" s="144">
        <f>VLOOKUP($A3907,'2'!$X:$AB,3,FALSE)</f>
        <v>0</v>
      </c>
      <c r="G3907" s="144">
        <f>VLOOKUP($A3907,'2'!$X:$AB,4,FALSE)</f>
        <v>0</v>
      </c>
      <c r="H3907" s="343">
        <f>VLOOKUP($A3907,'2'!$X:$AB,5,FALSE)</f>
        <v>0</v>
      </c>
    </row>
    <row r="3908" spans="1:8" s="144" customFormat="1" ht="15">
      <c r="A3908" s="342">
        <v>3904</v>
      </c>
      <c r="B3908" s="144" t="s">
        <v>11562</v>
      </c>
      <c r="C3908" s="144" t="s">
        <v>11563</v>
      </c>
      <c r="D3908" s="144" t="s">
        <v>11561</v>
      </c>
      <c r="E3908" s="144">
        <f>VLOOKUP(A3908,'2'!$X:$AB,2,FALSE)</f>
        <v>0</v>
      </c>
      <c r="F3908" s="144">
        <f>VLOOKUP($A3908,'2'!$X:$AB,3,FALSE)</f>
        <v>0</v>
      </c>
      <c r="G3908" s="144">
        <f>VLOOKUP($A3908,'2'!$X:$AB,4,FALSE)</f>
        <v>0</v>
      </c>
      <c r="H3908" s="343">
        <f>VLOOKUP($A3908,'2'!$X:$AB,5,FALSE)</f>
        <v>0</v>
      </c>
    </row>
    <row r="3909" spans="1:8" s="144" customFormat="1" ht="15">
      <c r="A3909" s="342">
        <v>3905</v>
      </c>
      <c r="B3909" s="144" t="s">
        <v>11564</v>
      </c>
      <c r="C3909" s="144" t="s">
        <v>11565</v>
      </c>
      <c r="D3909" s="144" t="s">
        <v>11566</v>
      </c>
      <c r="E3909" s="144">
        <f>VLOOKUP(A3909,'2'!$X:$AB,2,FALSE)</f>
        <v>0</v>
      </c>
      <c r="F3909" s="144">
        <f>VLOOKUP($A3909,'2'!$X:$AB,3,FALSE)</f>
        <v>0</v>
      </c>
      <c r="G3909" s="144">
        <f>VLOOKUP($A3909,'2'!$X:$AB,4,FALSE)</f>
        <v>0</v>
      </c>
      <c r="H3909" s="343">
        <f>VLOOKUP($A3909,'2'!$X:$AB,5,FALSE)</f>
        <v>0</v>
      </c>
    </row>
    <row r="3910" spans="1:8" s="144" customFormat="1" ht="15">
      <c r="A3910" s="342">
        <v>3906</v>
      </c>
      <c r="B3910" s="144" t="s">
        <v>11567</v>
      </c>
      <c r="C3910" s="144" t="s">
        <v>11568</v>
      </c>
      <c r="D3910" s="144" t="s">
        <v>11566</v>
      </c>
      <c r="E3910" s="144">
        <f>VLOOKUP(A3910,'2'!$X:$AB,2,FALSE)</f>
        <v>0</v>
      </c>
      <c r="F3910" s="144">
        <f>VLOOKUP($A3910,'2'!$X:$AB,3,FALSE)</f>
        <v>0</v>
      </c>
      <c r="G3910" s="144">
        <f>VLOOKUP($A3910,'2'!$X:$AB,4,FALSE)</f>
        <v>0</v>
      </c>
      <c r="H3910" s="343">
        <f>VLOOKUP($A3910,'2'!$X:$AB,5,FALSE)</f>
        <v>0</v>
      </c>
    </row>
    <row r="3911" spans="1:8" s="144" customFormat="1" ht="15">
      <c r="A3911" s="342">
        <v>3907</v>
      </c>
      <c r="B3911" s="144" t="s">
        <v>11569</v>
      </c>
      <c r="C3911" s="144" t="s">
        <v>11570</v>
      </c>
      <c r="D3911" s="144" t="s">
        <v>11566</v>
      </c>
      <c r="E3911" s="144">
        <f>VLOOKUP(A3911,'2'!$X:$AB,2,FALSE)</f>
        <v>0</v>
      </c>
      <c r="F3911" s="144">
        <f>VLOOKUP($A3911,'2'!$X:$AB,3,FALSE)</f>
        <v>0</v>
      </c>
      <c r="G3911" s="144">
        <f>VLOOKUP($A3911,'2'!$X:$AB,4,FALSE)</f>
        <v>0</v>
      </c>
      <c r="H3911" s="343">
        <f>VLOOKUP($A3911,'2'!$X:$AB,5,FALSE)</f>
        <v>0</v>
      </c>
    </row>
    <row r="3912" spans="1:8" s="144" customFormat="1" ht="15">
      <c r="A3912" s="342">
        <v>3908</v>
      </c>
      <c r="B3912" s="144" t="s">
        <v>11571</v>
      </c>
      <c r="C3912" s="144" t="s">
        <v>11572</v>
      </c>
      <c r="D3912" s="144" t="s">
        <v>11573</v>
      </c>
      <c r="E3912" s="144">
        <f>VLOOKUP(A3912,'2'!$X:$AB,2,FALSE)</f>
        <v>0</v>
      </c>
      <c r="F3912" s="144">
        <f>VLOOKUP($A3912,'2'!$X:$AB,3,FALSE)</f>
        <v>0</v>
      </c>
      <c r="G3912" s="144">
        <f>VLOOKUP($A3912,'2'!$X:$AB,4,FALSE)</f>
        <v>0</v>
      </c>
      <c r="H3912" s="343">
        <f>VLOOKUP($A3912,'2'!$X:$AB,5,FALSE)</f>
        <v>0</v>
      </c>
    </row>
    <row r="3913" spans="1:8" s="144" customFormat="1" ht="15">
      <c r="A3913" s="342">
        <v>3909</v>
      </c>
      <c r="B3913" s="144" t="s">
        <v>11574</v>
      </c>
      <c r="C3913" s="144" t="s">
        <v>11575</v>
      </c>
      <c r="D3913" s="144" t="s">
        <v>11573</v>
      </c>
      <c r="E3913" s="144">
        <f>VLOOKUP(A3913,'2'!$X:$AB,2,FALSE)</f>
        <v>0</v>
      </c>
      <c r="F3913" s="144">
        <f>VLOOKUP($A3913,'2'!$X:$AB,3,FALSE)</f>
        <v>0</v>
      </c>
      <c r="G3913" s="144">
        <f>VLOOKUP($A3913,'2'!$X:$AB,4,FALSE)</f>
        <v>0</v>
      </c>
      <c r="H3913" s="343">
        <f>VLOOKUP($A3913,'2'!$X:$AB,5,FALSE)</f>
        <v>0</v>
      </c>
    </row>
    <row r="3914" spans="1:8" s="144" customFormat="1" ht="15">
      <c r="A3914" s="342">
        <v>3910</v>
      </c>
      <c r="B3914" s="144" t="s">
        <v>11576</v>
      </c>
      <c r="C3914" s="144" t="s">
        <v>11577</v>
      </c>
      <c r="D3914" s="144" t="s">
        <v>11578</v>
      </c>
      <c r="E3914" s="144">
        <f>VLOOKUP(A3914,'2'!$X:$AB,2,FALSE)</f>
        <v>0</v>
      </c>
      <c r="F3914" s="144">
        <f>VLOOKUP($A3914,'2'!$X:$AB,3,FALSE)</f>
        <v>0</v>
      </c>
      <c r="G3914" s="144">
        <f>VLOOKUP($A3914,'2'!$X:$AB,4,FALSE)</f>
        <v>0</v>
      </c>
      <c r="H3914" s="343">
        <f>VLOOKUP($A3914,'2'!$X:$AB,5,FALSE)</f>
        <v>0</v>
      </c>
    </row>
    <row r="3915" spans="1:8" s="144" customFormat="1" ht="15">
      <c r="A3915" s="342">
        <v>3911</v>
      </c>
      <c r="B3915" s="144" t="s">
        <v>11579</v>
      </c>
      <c r="C3915" s="144" t="s">
        <v>11580</v>
      </c>
      <c r="D3915" s="144" t="s">
        <v>11581</v>
      </c>
      <c r="E3915" s="144">
        <f>VLOOKUP(A3915,'2'!$X:$AB,2,FALSE)</f>
        <v>0</v>
      </c>
      <c r="F3915" s="144">
        <f>VLOOKUP($A3915,'2'!$X:$AB,3,FALSE)</f>
        <v>0</v>
      </c>
      <c r="G3915" s="144">
        <f>VLOOKUP($A3915,'2'!$X:$AB,4,FALSE)</f>
        <v>0</v>
      </c>
      <c r="H3915" s="343">
        <f>VLOOKUP($A3915,'2'!$X:$AB,5,FALSE)</f>
        <v>0</v>
      </c>
    </row>
    <row r="3916" spans="1:8" s="144" customFormat="1" ht="15">
      <c r="A3916" s="342">
        <v>3912</v>
      </c>
      <c r="B3916" s="144" t="s">
        <v>11582</v>
      </c>
      <c r="C3916" s="144" t="s">
        <v>11583</v>
      </c>
      <c r="D3916" s="144" t="s">
        <v>11584</v>
      </c>
      <c r="E3916" s="144">
        <f>VLOOKUP(A3916,'2'!$X:$AB,2,FALSE)</f>
        <v>0</v>
      </c>
      <c r="F3916" s="144">
        <f>VLOOKUP($A3916,'2'!$X:$AB,3,FALSE)</f>
        <v>0</v>
      </c>
      <c r="G3916" s="144">
        <f>VLOOKUP($A3916,'2'!$X:$AB,4,FALSE)</f>
        <v>0</v>
      </c>
      <c r="H3916" s="343">
        <f>VLOOKUP($A3916,'2'!$X:$AB,5,FALSE)</f>
        <v>0</v>
      </c>
    </row>
    <row r="3917" spans="1:8" s="144" customFormat="1" ht="15">
      <c r="A3917" s="342">
        <v>3913</v>
      </c>
      <c r="B3917" s="144" t="s">
        <v>11585</v>
      </c>
      <c r="C3917" s="144" t="s">
        <v>11586</v>
      </c>
      <c r="D3917" s="144" t="s">
        <v>11584</v>
      </c>
      <c r="E3917" s="144">
        <f>VLOOKUP(A3917,'2'!$X:$AB,2,FALSE)</f>
        <v>0</v>
      </c>
      <c r="F3917" s="144">
        <f>VLOOKUP($A3917,'2'!$X:$AB,3,FALSE)</f>
        <v>0</v>
      </c>
      <c r="G3917" s="144">
        <f>VLOOKUP($A3917,'2'!$X:$AB,4,FALSE)</f>
        <v>0</v>
      </c>
      <c r="H3917" s="343">
        <f>VLOOKUP($A3917,'2'!$X:$AB,5,FALSE)</f>
        <v>0</v>
      </c>
    </row>
    <row r="3918" spans="1:8" s="144" customFormat="1" ht="15">
      <c r="A3918" s="342">
        <v>3914</v>
      </c>
      <c r="B3918" s="144" t="s">
        <v>11587</v>
      </c>
      <c r="C3918" s="144" t="s">
        <v>11588</v>
      </c>
      <c r="D3918" s="144" t="s">
        <v>11589</v>
      </c>
      <c r="E3918" s="144">
        <f>VLOOKUP(A3918,'2'!$X:$AB,2,FALSE)</f>
        <v>0</v>
      </c>
      <c r="F3918" s="144">
        <f>VLOOKUP($A3918,'2'!$X:$AB,3,FALSE)</f>
        <v>0</v>
      </c>
      <c r="G3918" s="144">
        <f>VLOOKUP($A3918,'2'!$X:$AB,4,FALSE)</f>
        <v>0</v>
      </c>
      <c r="H3918" s="343">
        <f>VLOOKUP($A3918,'2'!$X:$AB,5,FALSE)</f>
        <v>0</v>
      </c>
    </row>
    <row r="3919" spans="1:8" s="144" customFormat="1" ht="15">
      <c r="A3919" s="342">
        <v>3915</v>
      </c>
      <c r="B3919" s="144" t="s">
        <v>11590</v>
      </c>
      <c r="C3919" s="144" t="s">
        <v>11591</v>
      </c>
      <c r="D3919" s="144" t="s">
        <v>11589</v>
      </c>
      <c r="E3919" s="144">
        <f>VLOOKUP(A3919,'2'!$X:$AB,2,FALSE)</f>
        <v>0</v>
      </c>
      <c r="F3919" s="144">
        <f>VLOOKUP($A3919,'2'!$X:$AB,3,FALSE)</f>
        <v>0</v>
      </c>
      <c r="G3919" s="144">
        <f>VLOOKUP($A3919,'2'!$X:$AB,4,FALSE)</f>
        <v>0</v>
      </c>
      <c r="H3919" s="343">
        <f>VLOOKUP($A3919,'2'!$X:$AB,5,FALSE)</f>
        <v>0</v>
      </c>
    </row>
    <row r="3920" spans="1:8" s="144" customFormat="1" ht="15">
      <c r="A3920" s="342">
        <v>3916</v>
      </c>
      <c r="B3920" s="144" t="s">
        <v>11592</v>
      </c>
      <c r="C3920" s="144" t="s">
        <v>11593</v>
      </c>
      <c r="D3920" s="144" t="s">
        <v>11594</v>
      </c>
      <c r="E3920" s="144">
        <f>VLOOKUP(A3920,'2'!$X:$AB,2,FALSE)</f>
        <v>0</v>
      </c>
      <c r="F3920" s="144">
        <f>VLOOKUP($A3920,'2'!$X:$AB,3,FALSE)</f>
        <v>0</v>
      </c>
      <c r="G3920" s="144">
        <f>VLOOKUP($A3920,'2'!$X:$AB,4,FALSE)</f>
        <v>0</v>
      </c>
      <c r="H3920" s="343">
        <f>VLOOKUP($A3920,'2'!$X:$AB,5,FALSE)</f>
        <v>0</v>
      </c>
    </row>
    <row r="3921" spans="1:8" s="144" customFormat="1" ht="15">
      <c r="A3921" s="342">
        <v>3917</v>
      </c>
      <c r="B3921" s="144" t="s">
        <v>11595</v>
      </c>
      <c r="C3921" s="144" t="s">
        <v>11596</v>
      </c>
      <c r="D3921" s="144" t="s">
        <v>11597</v>
      </c>
      <c r="E3921" s="144">
        <f>VLOOKUP(A3921,'2'!$X:$AB,2,FALSE)</f>
        <v>0</v>
      </c>
      <c r="F3921" s="144">
        <f>VLOOKUP($A3921,'2'!$X:$AB,3,FALSE)</f>
        <v>0</v>
      </c>
      <c r="G3921" s="144">
        <f>VLOOKUP($A3921,'2'!$X:$AB,4,FALSE)</f>
        <v>0</v>
      </c>
      <c r="H3921" s="343">
        <f>VLOOKUP($A3921,'2'!$X:$AB,5,FALSE)</f>
        <v>0</v>
      </c>
    </row>
    <row r="3922" spans="1:8" s="144" customFormat="1" ht="15">
      <c r="A3922" s="342">
        <v>3918</v>
      </c>
      <c r="B3922" s="144" t="s">
        <v>11598</v>
      </c>
      <c r="C3922" s="144" t="s">
        <v>11599</v>
      </c>
      <c r="D3922" s="144" t="s">
        <v>11597</v>
      </c>
      <c r="E3922" s="144">
        <f>VLOOKUP(A3922,'2'!$X:$AB,2,FALSE)</f>
        <v>0</v>
      </c>
      <c r="F3922" s="144">
        <f>VLOOKUP($A3922,'2'!$X:$AB,3,FALSE)</f>
        <v>0</v>
      </c>
      <c r="G3922" s="144">
        <f>VLOOKUP($A3922,'2'!$X:$AB,4,FALSE)</f>
        <v>0</v>
      </c>
      <c r="H3922" s="343">
        <f>VLOOKUP($A3922,'2'!$X:$AB,5,FALSE)</f>
        <v>0</v>
      </c>
    </row>
    <row r="3923" spans="1:8" s="144" customFormat="1" ht="15">
      <c r="A3923" s="342">
        <v>3919</v>
      </c>
      <c r="B3923" s="144" t="s">
        <v>11600</v>
      </c>
      <c r="C3923" s="144" t="s">
        <v>11601</v>
      </c>
      <c r="D3923" s="144" t="s">
        <v>11597</v>
      </c>
      <c r="E3923" s="144">
        <f>VLOOKUP(A3923,'2'!$X:$AB,2,FALSE)</f>
        <v>0</v>
      </c>
      <c r="F3923" s="144">
        <f>VLOOKUP($A3923,'2'!$X:$AB,3,FALSE)</f>
        <v>0</v>
      </c>
      <c r="G3923" s="144">
        <f>VLOOKUP($A3923,'2'!$X:$AB,4,FALSE)</f>
        <v>0</v>
      </c>
      <c r="H3923" s="343">
        <f>VLOOKUP($A3923,'2'!$X:$AB,5,FALSE)</f>
        <v>0</v>
      </c>
    </row>
    <row r="3924" spans="1:8" s="144" customFormat="1" ht="15">
      <c r="A3924" s="342">
        <v>3920</v>
      </c>
      <c r="B3924" s="144" t="s">
        <v>11602</v>
      </c>
      <c r="C3924" s="144" t="s">
        <v>11603</v>
      </c>
      <c r="D3924" s="144" t="s">
        <v>11597</v>
      </c>
      <c r="E3924" s="144">
        <f>VLOOKUP(A3924,'2'!$X:$AB,2,FALSE)</f>
        <v>0</v>
      </c>
      <c r="F3924" s="144">
        <f>VLOOKUP($A3924,'2'!$X:$AB,3,FALSE)</f>
        <v>0</v>
      </c>
      <c r="G3924" s="144">
        <f>VLOOKUP($A3924,'2'!$X:$AB,4,FALSE)</f>
        <v>0</v>
      </c>
      <c r="H3924" s="343">
        <f>VLOOKUP($A3924,'2'!$X:$AB,5,FALSE)</f>
        <v>0</v>
      </c>
    </row>
    <row r="3925" spans="1:8" s="144" customFormat="1" ht="15">
      <c r="A3925" s="342">
        <v>3921</v>
      </c>
      <c r="B3925" s="144" t="s">
        <v>11604</v>
      </c>
      <c r="C3925" s="144" t="s">
        <v>11605</v>
      </c>
      <c r="D3925" s="144" t="s">
        <v>11606</v>
      </c>
      <c r="E3925" s="144">
        <f>VLOOKUP(A3925,'2'!$X:$AB,2,FALSE)</f>
        <v>0</v>
      </c>
      <c r="F3925" s="144">
        <f>VLOOKUP($A3925,'2'!$X:$AB,3,FALSE)</f>
        <v>0</v>
      </c>
      <c r="G3925" s="144">
        <f>VLOOKUP($A3925,'2'!$X:$AB,4,FALSE)</f>
        <v>0</v>
      </c>
      <c r="H3925" s="343">
        <f>VLOOKUP($A3925,'2'!$X:$AB,5,FALSE)</f>
        <v>0</v>
      </c>
    </row>
    <row r="3926" spans="1:8" s="144" customFormat="1" ht="15">
      <c r="A3926" s="342">
        <v>3922</v>
      </c>
      <c r="B3926" s="144" t="s">
        <v>11607</v>
      </c>
      <c r="C3926" s="144" t="s">
        <v>11608</v>
      </c>
      <c r="D3926" s="144" t="s">
        <v>11609</v>
      </c>
      <c r="E3926" s="144">
        <f>VLOOKUP(A3926,'2'!$X:$AB,2,FALSE)</f>
        <v>0</v>
      </c>
      <c r="F3926" s="144">
        <f>VLOOKUP($A3926,'2'!$X:$AB,3,FALSE)</f>
        <v>0</v>
      </c>
      <c r="G3926" s="144">
        <f>VLOOKUP($A3926,'2'!$X:$AB,4,FALSE)</f>
        <v>0</v>
      </c>
      <c r="H3926" s="343">
        <f>VLOOKUP($A3926,'2'!$X:$AB,5,FALSE)</f>
        <v>0</v>
      </c>
    </row>
    <row r="3927" spans="1:8" s="144" customFormat="1" ht="15">
      <c r="A3927" s="342">
        <v>3923</v>
      </c>
      <c r="B3927" s="144" t="s">
        <v>11610</v>
      </c>
      <c r="C3927" s="144" t="s">
        <v>11611</v>
      </c>
      <c r="D3927" s="144" t="s">
        <v>11612</v>
      </c>
      <c r="E3927" s="144">
        <f>VLOOKUP(A3927,'2'!$X:$AB,2,FALSE)</f>
        <v>0</v>
      </c>
      <c r="F3927" s="144">
        <f>VLOOKUP($A3927,'2'!$X:$AB,3,FALSE)</f>
        <v>0</v>
      </c>
      <c r="G3927" s="144">
        <f>VLOOKUP($A3927,'2'!$X:$AB,4,FALSE)</f>
        <v>0</v>
      </c>
      <c r="H3927" s="343">
        <f>VLOOKUP($A3927,'2'!$X:$AB,5,FALSE)</f>
        <v>0</v>
      </c>
    </row>
    <row r="3928" spans="1:8" s="144" customFormat="1" ht="15">
      <c r="A3928" s="342">
        <v>3924</v>
      </c>
      <c r="B3928" s="144" t="s">
        <v>11613</v>
      </c>
      <c r="C3928" s="144" t="s">
        <v>11614</v>
      </c>
      <c r="D3928" s="144" t="s">
        <v>11612</v>
      </c>
      <c r="E3928" s="144">
        <f>VLOOKUP(A3928,'2'!$X:$AB,2,FALSE)</f>
        <v>0</v>
      </c>
      <c r="F3928" s="144">
        <f>VLOOKUP($A3928,'2'!$X:$AB,3,FALSE)</f>
        <v>0</v>
      </c>
      <c r="G3928" s="144">
        <f>VLOOKUP($A3928,'2'!$X:$AB,4,FALSE)</f>
        <v>0</v>
      </c>
      <c r="H3928" s="343">
        <f>VLOOKUP($A3928,'2'!$X:$AB,5,FALSE)</f>
        <v>0</v>
      </c>
    </row>
    <row r="3929" spans="1:8" s="144" customFormat="1" ht="15">
      <c r="A3929" s="342">
        <v>3925</v>
      </c>
      <c r="B3929" s="144" t="s">
        <v>11615</v>
      </c>
      <c r="C3929" s="144" t="s">
        <v>11616</v>
      </c>
      <c r="D3929" s="144" t="s">
        <v>11612</v>
      </c>
      <c r="E3929" s="144">
        <f>VLOOKUP(A3929,'2'!$X:$AB,2,FALSE)</f>
        <v>0</v>
      </c>
      <c r="F3929" s="144">
        <f>VLOOKUP($A3929,'2'!$X:$AB,3,FALSE)</f>
        <v>0</v>
      </c>
      <c r="G3929" s="144">
        <f>VLOOKUP($A3929,'2'!$X:$AB,4,FALSE)</f>
        <v>0</v>
      </c>
      <c r="H3929" s="343">
        <f>VLOOKUP($A3929,'2'!$X:$AB,5,FALSE)</f>
        <v>0</v>
      </c>
    </row>
    <row r="3930" spans="1:8" s="144" customFormat="1" ht="15">
      <c r="A3930" s="342">
        <v>3926</v>
      </c>
      <c r="B3930" s="144" t="s">
        <v>11617</v>
      </c>
      <c r="C3930" s="144" t="s">
        <v>11618</v>
      </c>
      <c r="D3930" s="144" t="s">
        <v>11619</v>
      </c>
      <c r="E3930" s="144">
        <f>VLOOKUP(A3930,'2'!$X:$AB,2,FALSE)</f>
        <v>0</v>
      </c>
      <c r="F3930" s="144">
        <f>VLOOKUP($A3930,'2'!$X:$AB,3,FALSE)</f>
        <v>0</v>
      </c>
      <c r="G3930" s="144">
        <f>VLOOKUP($A3930,'2'!$X:$AB,4,FALSE)</f>
        <v>0</v>
      </c>
      <c r="H3930" s="343">
        <f>VLOOKUP($A3930,'2'!$X:$AB,5,FALSE)</f>
        <v>0</v>
      </c>
    </row>
    <row r="3931" spans="1:8" s="144" customFormat="1" ht="15">
      <c r="A3931" s="342">
        <v>3927</v>
      </c>
      <c r="B3931" s="144" t="s">
        <v>11620</v>
      </c>
      <c r="C3931" s="144" t="s">
        <v>11621</v>
      </c>
      <c r="D3931" s="144" t="s">
        <v>11619</v>
      </c>
      <c r="E3931" s="144">
        <f>VLOOKUP(A3931,'2'!$X:$AB,2,FALSE)</f>
        <v>0</v>
      </c>
      <c r="F3931" s="144">
        <f>VLOOKUP($A3931,'2'!$X:$AB,3,FALSE)</f>
        <v>0</v>
      </c>
      <c r="G3931" s="144">
        <f>VLOOKUP($A3931,'2'!$X:$AB,4,FALSE)</f>
        <v>0</v>
      </c>
      <c r="H3931" s="343">
        <f>VLOOKUP($A3931,'2'!$X:$AB,5,FALSE)</f>
        <v>0</v>
      </c>
    </row>
    <row r="3932" spans="1:8" s="144" customFormat="1" ht="15">
      <c r="A3932" s="342">
        <v>3928</v>
      </c>
      <c r="B3932" s="144" t="s">
        <v>11622</v>
      </c>
      <c r="C3932" s="144" t="s">
        <v>11623</v>
      </c>
      <c r="D3932" s="144" t="s">
        <v>11619</v>
      </c>
      <c r="E3932" s="144">
        <f>VLOOKUP(A3932,'2'!$X:$AB,2,FALSE)</f>
        <v>0</v>
      </c>
      <c r="F3932" s="144">
        <f>VLOOKUP($A3932,'2'!$X:$AB,3,FALSE)</f>
        <v>0</v>
      </c>
      <c r="G3932" s="144">
        <f>VLOOKUP($A3932,'2'!$X:$AB,4,FALSE)</f>
        <v>0</v>
      </c>
      <c r="H3932" s="343">
        <f>VLOOKUP($A3932,'2'!$X:$AB,5,FALSE)</f>
        <v>0</v>
      </c>
    </row>
    <row r="3933" spans="1:8" s="144" customFormat="1" ht="15">
      <c r="A3933" s="342">
        <v>3929</v>
      </c>
      <c r="B3933" s="144" t="s">
        <v>11624</v>
      </c>
      <c r="C3933" s="144" t="s">
        <v>11625</v>
      </c>
      <c r="D3933" s="144" t="s">
        <v>11626</v>
      </c>
      <c r="E3933" s="144">
        <f>VLOOKUP(A3933,'2'!$X:$AB,2,FALSE)</f>
        <v>0</v>
      </c>
      <c r="F3933" s="144">
        <f>VLOOKUP($A3933,'2'!$X:$AB,3,FALSE)</f>
        <v>0</v>
      </c>
      <c r="G3933" s="144">
        <f>VLOOKUP($A3933,'2'!$X:$AB,4,FALSE)</f>
        <v>0</v>
      </c>
      <c r="H3933" s="343">
        <f>VLOOKUP($A3933,'2'!$X:$AB,5,FALSE)</f>
        <v>0</v>
      </c>
    </row>
    <row r="3934" spans="1:8" s="144" customFormat="1" ht="15">
      <c r="A3934" s="342">
        <v>3930</v>
      </c>
      <c r="B3934" s="144" t="s">
        <v>11627</v>
      </c>
      <c r="C3934" s="144" t="s">
        <v>11628</v>
      </c>
      <c r="D3934" s="144" t="s">
        <v>11629</v>
      </c>
      <c r="E3934" s="144">
        <f>VLOOKUP(A3934,'2'!$X:$AB,2,FALSE)</f>
        <v>0</v>
      </c>
      <c r="F3934" s="144">
        <f>VLOOKUP($A3934,'2'!$X:$AB,3,FALSE)</f>
        <v>0</v>
      </c>
      <c r="G3934" s="144">
        <f>VLOOKUP($A3934,'2'!$X:$AB,4,FALSE)</f>
        <v>0</v>
      </c>
      <c r="H3934" s="343">
        <f>VLOOKUP($A3934,'2'!$X:$AB,5,FALSE)</f>
        <v>0</v>
      </c>
    </row>
    <row r="3935" spans="1:8" s="144" customFormat="1" ht="15">
      <c r="A3935" s="342">
        <v>3931</v>
      </c>
      <c r="B3935" s="144" t="s">
        <v>11630</v>
      </c>
      <c r="C3935" s="144" t="s">
        <v>11631</v>
      </c>
      <c r="D3935" s="144" t="s">
        <v>11632</v>
      </c>
      <c r="E3935" s="144">
        <f>VLOOKUP(A3935,'2'!$X:$AB,2,FALSE)</f>
        <v>0</v>
      </c>
      <c r="F3935" s="144">
        <f>VLOOKUP($A3935,'2'!$X:$AB,3,FALSE)</f>
        <v>0</v>
      </c>
      <c r="G3935" s="144">
        <f>VLOOKUP($A3935,'2'!$X:$AB,4,FALSE)</f>
        <v>0</v>
      </c>
      <c r="H3935" s="343">
        <f>VLOOKUP($A3935,'2'!$X:$AB,5,FALSE)</f>
        <v>0</v>
      </c>
    </row>
    <row r="3936" spans="1:8" s="144" customFormat="1" ht="15">
      <c r="A3936" s="342">
        <v>3932</v>
      </c>
      <c r="B3936" s="144" t="s">
        <v>11633</v>
      </c>
      <c r="C3936" s="144" t="s">
        <v>11634</v>
      </c>
      <c r="D3936" s="144" t="s">
        <v>11635</v>
      </c>
      <c r="E3936" s="144">
        <f>VLOOKUP(A3936,'2'!$X:$AB,2,FALSE)</f>
        <v>0</v>
      </c>
      <c r="F3936" s="144">
        <f>VLOOKUP($A3936,'2'!$X:$AB,3,FALSE)</f>
        <v>0</v>
      </c>
      <c r="G3936" s="144">
        <f>VLOOKUP($A3936,'2'!$X:$AB,4,FALSE)</f>
        <v>0</v>
      </c>
      <c r="H3936" s="343">
        <f>VLOOKUP($A3936,'2'!$X:$AB,5,FALSE)</f>
        <v>0</v>
      </c>
    </row>
    <row r="3937" spans="1:8" s="144" customFormat="1" ht="15">
      <c r="A3937" s="342">
        <v>3933</v>
      </c>
      <c r="B3937" s="144" t="s">
        <v>11636</v>
      </c>
      <c r="C3937" s="144" t="s">
        <v>11637</v>
      </c>
      <c r="D3937" s="144" t="s">
        <v>11638</v>
      </c>
      <c r="E3937" s="144">
        <f>VLOOKUP(A3937,'2'!$X:$AB,2,FALSE)</f>
        <v>0</v>
      </c>
      <c r="F3937" s="144">
        <f>VLOOKUP($A3937,'2'!$X:$AB,3,FALSE)</f>
        <v>0</v>
      </c>
      <c r="G3937" s="144">
        <f>VLOOKUP($A3937,'2'!$X:$AB,4,FALSE)</f>
        <v>0</v>
      </c>
      <c r="H3937" s="343">
        <f>VLOOKUP($A3937,'2'!$X:$AB,5,FALSE)</f>
        <v>0</v>
      </c>
    </row>
    <row r="3938" spans="1:8" s="144" customFormat="1" ht="15">
      <c r="A3938" s="342">
        <v>3934</v>
      </c>
      <c r="B3938" s="144" t="s">
        <v>11639</v>
      </c>
      <c r="C3938" s="144" t="s">
        <v>11640</v>
      </c>
      <c r="D3938" s="144" t="s">
        <v>11641</v>
      </c>
      <c r="E3938" s="144">
        <f>VLOOKUP(A3938,'2'!$X:$AB,2,FALSE)</f>
        <v>0</v>
      </c>
      <c r="F3938" s="144">
        <f>VLOOKUP($A3938,'2'!$X:$AB,3,FALSE)</f>
        <v>0</v>
      </c>
      <c r="G3938" s="144">
        <f>VLOOKUP($A3938,'2'!$X:$AB,4,FALSE)</f>
        <v>0</v>
      </c>
      <c r="H3938" s="343">
        <f>VLOOKUP($A3938,'2'!$X:$AB,5,FALSE)</f>
        <v>0</v>
      </c>
    </row>
    <row r="3939" spans="1:8" s="144" customFormat="1" ht="15">
      <c r="A3939" s="342">
        <v>3935</v>
      </c>
      <c r="B3939" s="144" t="s">
        <v>11642</v>
      </c>
      <c r="C3939" s="144" t="s">
        <v>11643</v>
      </c>
      <c r="D3939" s="144" t="s">
        <v>11644</v>
      </c>
      <c r="E3939" s="144">
        <f>VLOOKUP(A3939,'2'!$X:$AB,2,FALSE)</f>
        <v>0</v>
      </c>
      <c r="F3939" s="144">
        <f>VLOOKUP($A3939,'2'!$X:$AB,3,FALSE)</f>
        <v>0</v>
      </c>
      <c r="G3939" s="144">
        <f>VLOOKUP($A3939,'2'!$X:$AB,4,FALSE)</f>
        <v>0</v>
      </c>
      <c r="H3939" s="343">
        <f>VLOOKUP($A3939,'2'!$X:$AB,5,FALSE)</f>
        <v>0</v>
      </c>
    </row>
    <row r="3940" spans="1:8" s="144" customFormat="1" ht="15">
      <c r="A3940" s="342">
        <v>3936</v>
      </c>
      <c r="B3940" s="144" t="s">
        <v>11645</v>
      </c>
      <c r="C3940" s="144" t="s">
        <v>11646</v>
      </c>
      <c r="D3940" s="144" t="s">
        <v>11644</v>
      </c>
      <c r="E3940" s="144">
        <f>VLOOKUP(A3940,'2'!$X:$AB,2,FALSE)</f>
        <v>0</v>
      </c>
      <c r="F3940" s="144">
        <f>VLOOKUP($A3940,'2'!$X:$AB,3,FALSE)</f>
        <v>0</v>
      </c>
      <c r="G3940" s="144">
        <f>VLOOKUP($A3940,'2'!$X:$AB,4,FALSE)</f>
        <v>0</v>
      </c>
      <c r="H3940" s="343">
        <f>VLOOKUP($A3940,'2'!$X:$AB,5,FALSE)</f>
        <v>0</v>
      </c>
    </row>
    <row r="3941" spans="1:8" s="144" customFormat="1" ht="15">
      <c r="A3941" s="342">
        <v>3937</v>
      </c>
      <c r="B3941" s="144" t="s">
        <v>11647</v>
      </c>
      <c r="C3941" s="144" t="s">
        <v>11648</v>
      </c>
      <c r="D3941" s="144" t="s">
        <v>11644</v>
      </c>
      <c r="E3941" s="144">
        <f>VLOOKUP(A3941,'2'!$X:$AB,2,FALSE)</f>
        <v>0</v>
      </c>
      <c r="F3941" s="144">
        <f>VLOOKUP($A3941,'2'!$X:$AB,3,FALSE)</f>
        <v>0</v>
      </c>
      <c r="G3941" s="144">
        <f>VLOOKUP($A3941,'2'!$X:$AB,4,FALSE)</f>
        <v>0</v>
      </c>
      <c r="H3941" s="343">
        <f>VLOOKUP($A3941,'2'!$X:$AB,5,FALSE)</f>
        <v>0</v>
      </c>
    </row>
    <row r="3942" spans="1:8" s="144" customFormat="1" ht="15">
      <c r="A3942" s="342">
        <v>3938</v>
      </c>
      <c r="B3942" s="144" t="s">
        <v>11649</v>
      </c>
      <c r="C3942" s="144" t="s">
        <v>11650</v>
      </c>
      <c r="D3942" s="144" t="s">
        <v>11651</v>
      </c>
      <c r="E3942" s="144">
        <f>VLOOKUP(A3942,'2'!$X:$AB,2,FALSE)</f>
        <v>0</v>
      </c>
      <c r="F3942" s="144">
        <f>VLOOKUP($A3942,'2'!$X:$AB,3,FALSE)</f>
        <v>0</v>
      </c>
      <c r="G3942" s="144">
        <f>VLOOKUP($A3942,'2'!$X:$AB,4,FALSE)</f>
        <v>0</v>
      </c>
      <c r="H3942" s="343">
        <f>VLOOKUP($A3942,'2'!$X:$AB,5,FALSE)</f>
        <v>0</v>
      </c>
    </row>
    <row r="3943" spans="1:8" s="144" customFormat="1" ht="15">
      <c r="A3943" s="342">
        <v>3939</v>
      </c>
      <c r="B3943" s="144" t="s">
        <v>11652</v>
      </c>
      <c r="C3943" s="144" t="s">
        <v>11653</v>
      </c>
      <c r="D3943" s="144" t="s">
        <v>11651</v>
      </c>
      <c r="E3943" s="144">
        <f>VLOOKUP(A3943,'2'!$X:$AB,2,FALSE)</f>
        <v>0</v>
      </c>
      <c r="F3943" s="144">
        <f>VLOOKUP($A3943,'2'!$X:$AB,3,FALSE)</f>
        <v>0</v>
      </c>
      <c r="G3943" s="144">
        <f>VLOOKUP($A3943,'2'!$X:$AB,4,FALSE)</f>
        <v>0</v>
      </c>
      <c r="H3943" s="343">
        <f>VLOOKUP($A3943,'2'!$X:$AB,5,FALSE)</f>
        <v>0</v>
      </c>
    </row>
    <row r="3944" spans="1:8" s="144" customFormat="1" ht="15">
      <c r="A3944" s="342">
        <v>3940</v>
      </c>
      <c r="B3944" s="144" t="s">
        <v>11654</v>
      </c>
      <c r="C3944" s="144" t="s">
        <v>11655</v>
      </c>
      <c r="D3944" s="144" t="s">
        <v>11656</v>
      </c>
      <c r="E3944" s="144">
        <f>VLOOKUP(A3944,'2'!$X:$AB,2,FALSE)</f>
        <v>0</v>
      </c>
      <c r="F3944" s="144">
        <f>VLOOKUP($A3944,'2'!$X:$AB,3,FALSE)</f>
        <v>0</v>
      </c>
      <c r="G3944" s="144">
        <f>VLOOKUP($A3944,'2'!$X:$AB,4,FALSE)</f>
        <v>0</v>
      </c>
      <c r="H3944" s="343">
        <f>VLOOKUP($A3944,'2'!$X:$AB,5,FALSE)</f>
        <v>0</v>
      </c>
    </row>
    <row r="3945" spans="1:8" s="144" customFormat="1" ht="15">
      <c r="A3945" s="342">
        <v>3941</v>
      </c>
      <c r="B3945" s="144" t="s">
        <v>11657</v>
      </c>
      <c r="C3945" s="144" t="s">
        <v>11658</v>
      </c>
      <c r="D3945" s="144" t="s">
        <v>11656</v>
      </c>
      <c r="E3945" s="144">
        <f>VLOOKUP(A3945,'2'!$X:$AB,2,FALSE)</f>
        <v>0</v>
      </c>
      <c r="F3945" s="144">
        <f>VLOOKUP($A3945,'2'!$X:$AB,3,FALSE)</f>
        <v>0</v>
      </c>
      <c r="G3945" s="144">
        <f>VLOOKUP($A3945,'2'!$X:$AB,4,FALSE)</f>
        <v>0</v>
      </c>
      <c r="H3945" s="343">
        <f>VLOOKUP($A3945,'2'!$X:$AB,5,FALSE)</f>
        <v>0</v>
      </c>
    </row>
    <row r="3946" spans="1:8" s="144" customFormat="1" ht="15">
      <c r="A3946" s="342">
        <v>3942</v>
      </c>
      <c r="B3946" s="144" t="s">
        <v>11659</v>
      </c>
      <c r="C3946" s="144" t="s">
        <v>11660</v>
      </c>
      <c r="D3946" s="144" t="s">
        <v>11661</v>
      </c>
      <c r="E3946" s="144">
        <f>VLOOKUP(A3946,'2'!$X:$AB,2,FALSE)</f>
        <v>0</v>
      </c>
      <c r="F3946" s="144">
        <f>VLOOKUP($A3946,'2'!$X:$AB,3,FALSE)</f>
        <v>0</v>
      </c>
      <c r="G3946" s="144">
        <f>VLOOKUP($A3946,'2'!$X:$AB,4,FALSE)</f>
        <v>0</v>
      </c>
      <c r="H3946" s="343">
        <f>VLOOKUP($A3946,'2'!$X:$AB,5,FALSE)</f>
        <v>0</v>
      </c>
    </row>
    <row r="3947" spans="1:8" s="144" customFormat="1" ht="15">
      <c r="A3947" s="342">
        <v>3943</v>
      </c>
      <c r="B3947" s="144" t="s">
        <v>11662</v>
      </c>
      <c r="C3947" s="144" t="s">
        <v>11663</v>
      </c>
      <c r="D3947" s="144" t="s">
        <v>11664</v>
      </c>
      <c r="E3947" s="144">
        <f>VLOOKUP(A3947,'2'!$X:$AB,2,FALSE)</f>
        <v>0</v>
      </c>
      <c r="F3947" s="144">
        <f>VLOOKUP($A3947,'2'!$X:$AB,3,FALSE)</f>
        <v>0</v>
      </c>
      <c r="G3947" s="144">
        <f>VLOOKUP($A3947,'2'!$X:$AB,4,FALSE)</f>
        <v>0</v>
      </c>
      <c r="H3947" s="343">
        <f>VLOOKUP($A3947,'2'!$X:$AB,5,FALSE)</f>
        <v>0</v>
      </c>
    </row>
    <row r="3948" spans="1:8" s="144" customFormat="1" ht="15">
      <c r="A3948" s="342">
        <v>3944</v>
      </c>
      <c r="B3948" s="144" t="s">
        <v>11665</v>
      </c>
      <c r="C3948" s="144" t="s">
        <v>11666</v>
      </c>
      <c r="D3948" s="144" t="s">
        <v>11667</v>
      </c>
      <c r="E3948" s="144">
        <f>VLOOKUP(A3948,'2'!$X:$AB,2,FALSE)</f>
        <v>0</v>
      </c>
      <c r="F3948" s="144">
        <f>VLOOKUP($A3948,'2'!$X:$AB,3,FALSE)</f>
        <v>0</v>
      </c>
      <c r="G3948" s="144">
        <f>VLOOKUP($A3948,'2'!$X:$AB,4,FALSE)</f>
        <v>0</v>
      </c>
      <c r="H3948" s="343">
        <f>VLOOKUP($A3948,'2'!$X:$AB,5,FALSE)</f>
        <v>0</v>
      </c>
    </row>
    <row r="3949" spans="1:8" s="144" customFormat="1" ht="15">
      <c r="A3949" s="342">
        <v>3945</v>
      </c>
      <c r="B3949" s="144" t="s">
        <v>11668</v>
      </c>
      <c r="C3949" s="144" t="s">
        <v>11669</v>
      </c>
      <c r="D3949" s="144" t="s">
        <v>11667</v>
      </c>
      <c r="E3949" s="144">
        <f>VLOOKUP(A3949,'2'!$X:$AB,2,FALSE)</f>
        <v>0</v>
      </c>
      <c r="F3949" s="144">
        <f>VLOOKUP($A3949,'2'!$X:$AB,3,FALSE)</f>
        <v>0</v>
      </c>
      <c r="G3949" s="144">
        <f>VLOOKUP($A3949,'2'!$X:$AB,4,FALSE)</f>
        <v>0</v>
      </c>
      <c r="H3949" s="343">
        <f>VLOOKUP($A3949,'2'!$X:$AB,5,FALSE)</f>
        <v>0</v>
      </c>
    </row>
    <row r="3950" spans="1:8" s="144" customFormat="1" ht="15">
      <c r="A3950" s="342">
        <v>3946</v>
      </c>
      <c r="B3950" s="144" t="s">
        <v>11670</v>
      </c>
      <c r="C3950" s="144" t="s">
        <v>11671</v>
      </c>
      <c r="D3950" s="144" t="s">
        <v>11672</v>
      </c>
      <c r="E3950" s="144">
        <f>VLOOKUP(A3950,'2'!$X:$AB,2,FALSE)</f>
        <v>0</v>
      </c>
      <c r="F3950" s="144">
        <f>VLOOKUP($A3950,'2'!$X:$AB,3,FALSE)</f>
        <v>0</v>
      </c>
      <c r="G3950" s="144">
        <f>VLOOKUP($A3950,'2'!$X:$AB,4,FALSE)</f>
        <v>0</v>
      </c>
      <c r="H3950" s="343">
        <f>VLOOKUP($A3950,'2'!$X:$AB,5,FALSE)</f>
        <v>0</v>
      </c>
    </row>
    <row r="3951" spans="1:8" s="144" customFormat="1" ht="15">
      <c r="A3951" s="342">
        <v>3947</v>
      </c>
      <c r="B3951" s="144" t="s">
        <v>11673</v>
      </c>
      <c r="C3951" s="144" t="s">
        <v>11674</v>
      </c>
      <c r="D3951" s="144" t="s">
        <v>11672</v>
      </c>
      <c r="E3951" s="144">
        <f>VLOOKUP(A3951,'2'!$X:$AB,2,FALSE)</f>
        <v>0</v>
      </c>
      <c r="F3951" s="144">
        <f>VLOOKUP($A3951,'2'!$X:$AB,3,FALSE)</f>
        <v>0</v>
      </c>
      <c r="G3951" s="144">
        <f>VLOOKUP($A3951,'2'!$X:$AB,4,FALSE)</f>
        <v>0</v>
      </c>
      <c r="H3951" s="343">
        <f>VLOOKUP($A3951,'2'!$X:$AB,5,FALSE)</f>
        <v>0</v>
      </c>
    </row>
    <row r="3952" spans="1:8" s="144" customFormat="1" ht="15">
      <c r="A3952" s="342">
        <v>3948</v>
      </c>
      <c r="B3952" s="144" t="s">
        <v>11675</v>
      </c>
      <c r="C3952" s="144" t="s">
        <v>11676</v>
      </c>
      <c r="D3952" s="144" t="s">
        <v>11672</v>
      </c>
      <c r="E3952" s="144">
        <f>VLOOKUP(A3952,'2'!$X:$AB,2,FALSE)</f>
        <v>0</v>
      </c>
      <c r="F3952" s="144">
        <f>VLOOKUP($A3952,'2'!$X:$AB,3,FALSE)</f>
        <v>0</v>
      </c>
      <c r="G3952" s="144">
        <f>VLOOKUP($A3952,'2'!$X:$AB,4,FALSE)</f>
        <v>0</v>
      </c>
      <c r="H3952" s="343">
        <f>VLOOKUP($A3952,'2'!$X:$AB,5,FALSE)</f>
        <v>0</v>
      </c>
    </row>
    <row r="3953" spans="1:8" s="144" customFormat="1" ht="15">
      <c r="A3953" s="342">
        <v>3949</v>
      </c>
      <c r="B3953" s="144" t="s">
        <v>11677</v>
      </c>
      <c r="C3953" s="144" t="s">
        <v>11678</v>
      </c>
      <c r="D3953" s="144" t="s">
        <v>11672</v>
      </c>
      <c r="E3953" s="144">
        <f>VLOOKUP(A3953,'2'!$X:$AB,2,FALSE)</f>
        <v>0</v>
      </c>
      <c r="F3953" s="144">
        <f>VLOOKUP($A3953,'2'!$X:$AB,3,FALSE)</f>
        <v>0</v>
      </c>
      <c r="G3953" s="144">
        <f>VLOOKUP($A3953,'2'!$X:$AB,4,FALSE)</f>
        <v>0</v>
      </c>
      <c r="H3953" s="343">
        <f>VLOOKUP($A3953,'2'!$X:$AB,5,FALSE)</f>
        <v>0</v>
      </c>
    </row>
    <row r="3954" spans="1:8" s="144" customFormat="1" ht="15">
      <c r="A3954" s="342">
        <v>3950</v>
      </c>
      <c r="B3954" s="144" t="s">
        <v>11679</v>
      </c>
      <c r="C3954" s="144" t="s">
        <v>11680</v>
      </c>
      <c r="D3954" s="144" t="s">
        <v>11681</v>
      </c>
      <c r="E3954" s="144">
        <f>VLOOKUP(A3954,'2'!$X:$AB,2,FALSE)</f>
        <v>0</v>
      </c>
      <c r="F3954" s="144">
        <f>VLOOKUP($A3954,'2'!$X:$AB,3,FALSE)</f>
        <v>0</v>
      </c>
      <c r="G3954" s="144">
        <f>VLOOKUP($A3954,'2'!$X:$AB,4,FALSE)</f>
        <v>0</v>
      </c>
      <c r="H3954" s="343">
        <f>VLOOKUP($A3954,'2'!$X:$AB,5,FALSE)</f>
        <v>0</v>
      </c>
    </row>
    <row r="3955" spans="1:8" s="144" customFormat="1" ht="15">
      <c r="A3955" s="342">
        <v>3951</v>
      </c>
      <c r="B3955" s="144" t="s">
        <v>11682</v>
      </c>
      <c r="C3955" s="144" t="s">
        <v>11683</v>
      </c>
      <c r="D3955" s="144" t="s">
        <v>11684</v>
      </c>
      <c r="E3955" s="144">
        <f>VLOOKUP(A3955,'2'!$X:$AB,2,FALSE)</f>
        <v>0</v>
      </c>
      <c r="F3955" s="144">
        <f>VLOOKUP($A3955,'2'!$X:$AB,3,FALSE)</f>
        <v>0</v>
      </c>
      <c r="G3955" s="144">
        <f>VLOOKUP($A3955,'2'!$X:$AB,4,FALSE)</f>
        <v>0</v>
      </c>
      <c r="H3955" s="343">
        <f>VLOOKUP($A3955,'2'!$X:$AB,5,FALSE)</f>
        <v>0</v>
      </c>
    </row>
    <row r="3956" spans="1:8" s="144" customFormat="1" ht="15">
      <c r="A3956" s="342">
        <v>3952</v>
      </c>
      <c r="B3956" s="144" t="s">
        <v>11685</v>
      </c>
      <c r="C3956" s="144" t="s">
        <v>11686</v>
      </c>
      <c r="D3956" s="144" t="s">
        <v>11687</v>
      </c>
      <c r="E3956" s="144">
        <f>VLOOKUP(A3956,'2'!$X:$AB,2,FALSE)</f>
        <v>0</v>
      </c>
      <c r="F3956" s="144">
        <f>VLOOKUP($A3956,'2'!$X:$AB,3,FALSE)</f>
        <v>0</v>
      </c>
      <c r="G3956" s="144">
        <f>VLOOKUP($A3956,'2'!$X:$AB,4,FALSE)</f>
        <v>0</v>
      </c>
      <c r="H3956" s="343">
        <f>VLOOKUP($A3956,'2'!$X:$AB,5,FALSE)</f>
        <v>0</v>
      </c>
    </row>
    <row r="3957" spans="1:8" s="144" customFormat="1" ht="15">
      <c r="A3957" s="342">
        <v>3953</v>
      </c>
      <c r="B3957" s="144" t="s">
        <v>11688</v>
      </c>
      <c r="C3957" s="144" t="s">
        <v>11689</v>
      </c>
      <c r="D3957" s="144" t="s">
        <v>11687</v>
      </c>
      <c r="E3957" s="144" t="str">
        <f>VLOOKUP(A3957,'2'!$X:$AB,2,FALSE)</f>
        <v>Within a day</v>
      </c>
      <c r="F3957" s="144">
        <f>VLOOKUP($A3957,'2'!$X:$AB,3,FALSE)</f>
        <v>1</v>
      </c>
      <c r="G3957" s="144">
        <f>VLOOKUP($A3957,'2'!$X:$AB,4,FALSE)</f>
        <v>0.9</v>
      </c>
      <c r="H3957" s="343" t="str">
        <f>VLOOKUP($A3957,'2'!$X:$AB,5,FALSE)</f>
        <v>No</v>
      </c>
    </row>
    <row r="3958" spans="1:8" s="144" customFormat="1" ht="15">
      <c r="A3958" s="342">
        <v>3954</v>
      </c>
      <c r="B3958" s="144" t="s">
        <v>11690</v>
      </c>
      <c r="C3958" s="144" t="s">
        <v>11691</v>
      </c>
      <c r="D3958" s="144" t="s">
        <v>11692</v>
      </c>
      <c r="E3958" s="144">
        <f>VLOOKUP(A3958,'2'!$X:$AB,2,FALSE)</f>
        <v>0</v>
      </c>
      <c r="F3958" s="144">
        <f>VLOOKUP($A3958,'2'!$X:$AB,3,FALSE)</f>
        <v>0</v>
      </c>
      <c r="G3958" s="144">
        <f>VLOOKUP($A3958,'2'!$X:$AB,4,FALSE)</f>
        <v>0</v>
      </c>
      <c r="H3958" s="343">
        <f>VLOOKUP($A3958,'2'!$X:$AB,5,FALSE)</f>
        <v>0</v>
      </c>
    </row>
    <row r="3959" spans="1:8" s="144" customFormat="1" ht="15">
      <c r="A3959" s="342">
        <v>3955</v>
      </c>
      <c r="B3959" s="144" t="s">
        <v>11693</v>
      </c>
      <c r="C3959" s="144" t="s">
        <v>11694</v>
      </c>
      <c r="D3959" s="144" t="s">
        <v>11692</v>
      </c>
      <c r="E3959" s="144">
        <f>VLOOKUP(A3959,'2'!$X:$AB,2,FALSE)</f>
        <v>0</v>
      </c>
      <c r="F3959" s="144">
        <f>VLOOKUP($A3959,'2'!$X:$AB,3,FALSE)</f>
        <v>0</v>
      </c>
      <c r="G3959" s="144">
        <f>VLOOKUP($A3959,'2'!$X:$AB,4,FALSE)</f>
        <v>0</v>
      </c>
      <c r="H3959" s="343">
        <f>VLOOKUP($A3959,'2'!$X:$AB,5,FALSE)</f>
        <v>0</v>
      </c>
    </row>
    <row r="3960" spans="1:8" s="144" customFormat="1" ht="15">
      <c r="A3960" s="342">
        <v>3956</v>
      </c>
      <c r="B3960" s="144" t="s">
        <v>11695</v>
      </c>
      <c r="C3960" s="144" t="s">
        <v>11696</v>
      </c>
      <c r="D3960" s="144" t="s">
        <v>11692</v>
      </c>
      <c r="E3960" s="144">
        <f>VLOOKUP(A3960,'2'!$X:$AB,2,FALSE)</f>
        <v>0</v>
      </c>
      <c r="F3960" s="144">
        <f>VLOOKUP($A3960,'2'!$X:$AB,3,FALSE)</f>
        <v>0</v>
      </c>
      <c r="G3960" s="144">
        <f>VLOOKUP($A3960,'2'!$X:$AB,4,FALSE)</f>
        <v>0</v>
      </c>
      <c r="H3960" s="343">
        <f>VLOOKUP($A3960,'2'!$X:$AB,5,FALSE)</f>
        <v>0</v>
      </c>
    </row>
    <row r="3961" spans="1:8" s="144" customFormat="1" ht="15">
      <c r="A3961" s="342">
        <v>3957</v>
      </c>
      <c r="B3961" s="144" t="s">
        <v>11697</v>
      </c>
      <c r="C3961" s="144" t="s">
        <v>11698</v>
      </c>
      <c r="D3961" s="144" t="s">
        <v>11699</v>
      </c>
      <c r="E3961" s="144">
        <f>VLOOKUP(A3961,'2'!$X:$AB,2,FALSE)</f>
        <v>0</v>
      </c>
      <c r="F3961" s="144">
        <f>VLOOKUP($A3961,'2'!$X:$AB,3,FALSE)</f>
        <v>0</v>
      </c>
      <c r="G3961" s="144">
        <f>VLOOKUP($A3961,'2'!$X:$AB,4,FALSE)</f>
        <v>0</v>
      </c>
      <c r="H3961" s="343">
        <f>VLOOKUP($A3961,'2'!$X:$AB,5,FALSE)</f>
        <v>0</v>
      </c>
    </row>
    <row r="3962" spans="1:8" s="144" customFormat="1" ht="15">
      <c r="A3962" s="342">
        <v>3958</v>
      </c>
      <c r="B3962" s="144" t="s">
        <v>11700</v>
      </c>
      <c r="C3962" s="144" t="s">
        <v>11701</v>
      </c>
      <c r="D3962" s="144" t="s">
        <v>11699</v>
      </c>
      <c r="E3962" s="144">
        <f>VLOOKUP(A3962,'2'!$X:$AB,2,FALSE)</f>
        <v>0</v>
      </c>
      <c r="F3962" s="144">
        <f>VLOOKUP($A3962,'2'!$X:$AB,3,FALSE)</f>
        <v>0</v>
      </c>
      <c r="G3962" s="144">
        <f>VLOOKUP($A3962,'2'!$X:$AB,4,FALSE)</f>
        <v>0</v>
      </c>
      <c r="H3962" s="343">
        <f>VLOOKUP($A3962,'2'!$X:$AB,5,FALSE)</f>
        <v>0</v>
      </c>
    </row>
    <row r="3963" spans="1:8" s="144" customFormat="1" ht="15">
      <c r="A3963" s="342">
        <v>3959</v>
      </c>
      <c r="B3963" s="144" t="s">
        <v>11702</v>
      </c>
      <c r="C3963" s="144" t="s">
        <v>11703</v>
      </c>
      <c r="D3963" s="144" t="s">
        <v>11699</v>
      </c>
      <c r="E3963" s="144">
        <f>VLOOKUP(A3963,'2'!$X:$AB,2,FALSE)</f>
        <v>0</v>
      </c>
      <c r="F3963" s="144">
        <f>VLOOKUP($A3963,'2'!$X:$AB,3,FALSE)</f>
        <v>0</v>
      </c>
      <c r="G3963" s="144">
        <f>VLOOKUP($A3963,'2'!$X:$AB,4,FALSE)</f>
        <v>0</v>
      </c>
      <c r="H3963" s="343">
        <f>VLOOKUP($A3963,'2'!$X:$AB,5,FALSE)</f>
        <v>0</v>
      </c>
    </row>
    <row r="3964" spans="1:8" s="144" customFormat="1" ht="15">
      <c r="A3964" s="342">
        <v>3960</v>
      </c>
      <c r="B3964" s="144" t="s">
        <v>11704</v>
      </c>
      <c r="C3964" s="144" t="s">
        <v>11705</v>
      </c>
      <c r="D3964" s="144" t="s">
        <v>11699</v>
      </c>
      <c r="E3964" s="144">
        <f>VLOOKUP(A3964,'2'!$X:$AB,2,FALSE)</f>
        <v>0</v>
      </c>
      <c r="F3964" s="144">
        <f>VLOOKUP($A3964,'2'!$X:$AB,3,FALSE)</f>
        <v>0</v>
      </c>
      <c r="G3964" s="144">
        <f>VLOOKUP($A3964,'2'!$X:$AB,4,FALSE)</f>
        <v>0</v>
      </c>
      <c r="H3964" s="343">
        <f>VLOOKUP($A3964,'2'!$X:$AB,5,FALSE)</f>
        <v>0</v>
      </c>
    </row>
    <row r="3965" spans="1:8" s="144" customFormat="1" ht="15">
      <c r="A3965" s="342">
        <v>3961</v>
      </c>
      <c r="B3965" s="144" t="s">
        <v>11706</v>
      </c>
      <c r="C3965" s="144" t="s">
        <v>11707</v>
      </c>
      <c r="D3965" s="144" t="s">
        <v>11708</v>
      </c>
      <c r="E3965" s="144">
        <f>VLOOKUP(A3965,'2'!$X:$AB,2,FALSE)</f>
        <v>0</v>
      </c>
      <c r="F3965" s="144">
        <f>VLOOKUP($A3965,'2'!$X:$AB,3,FALSE)</f>
        <v>0</v>
      </c>
      <c r="G3965" s="144">
        <f>VLOOKUP($A3965,'2'!$X:$AB,4,FALSE)</f>
        <v>0</v>
      </c>
      <c r="H3965" s="343">
        <f>VLOOKUP($A3965,'2'!$X:$AB,5,FALSE)</f>
        <v>0</v>
      </c>
    </row>
    <row r="3966" spans="1:8" s="144" customFormat="1" ht="15">
      <c r="A3966" s="342">
        <v>3962</v>
      </c>
      <c r="B3966" s="144" t="s">
        <v>11709</v>
      </c>
      <c r="C3966" s="144" t="s">
        <v>11710</v>
      </c>
      <c r="D3966" s="144" t="s">
        <v>11711</v>
      </c>
      <c r="E3966" s="144">
        <f>VLOOKUP(A3966,'2'!$X:$AB,2,FALSE)</f>
        <v>0</v>
      </c>
      <c r="F3966" s="144">
        <f>VLOOKUP($A3966,'2'!$X:$AB,3,FALSE)</f>
        <v>0</v>
      </c>
      <c r="G3966" s="144">
        <f>VLOOKUP($A3966,'2'!$X:$AB,4,FALSE)</f>
        <v>0</v>
      </c>
      <c r="H3966" s="343">
        <f>VLOOKUP($A3966,'2'!$X:$AB,5,FALSE)</f>
        <v>0</v>
      </c>
    </row>
    <row r="3967" spans="1:8" s="144" customFormat="1" ht="15">
      <c r="A3967" s="342">
        <v>3963</v>
      </c>
      <c r="B3967" s="144" t="s">
        <v>11712</v>
      </c>
      <c r="C3967" s="144" t="s">
        <v>11713</v>
      </c>
      <c r="D3967" s="144" t="s">
        <v>11714</v>
      </c>
      <c r="E3967" s="144">
        <f>VLOOKUP(A3967,'2'!$X:$AB,2,FALSE)</f>
        <v>0</v>
      </c>
      <c r="F3967" s="144">
        <f>VLOOKUP($A3967,'2'!$X:$AB,3,FALSE)</f>
        <v>0</v>
      </c>
      <c r="G3967" s="144">
        <f>VLOOKUP($A3967,'2'!$X:$AB,4,FALSE)</f>
        <v>0</v>
      </c>
      <c r="H3967" s="343">
        <f>VLOOKUP($A3967,'2'!$X:$AB,5,FALSE)</f>
        <v>0</v>
      </c>
    </row>
    <row r="3968" spans="1:8" s="144" customFormat="1" ht="15">
      <c r="A3968" s="342">
        <v>3964</v>
      </c>
      <c r="B3968" s="144" t="s">
        <v>11715</v>
      </c>
      <c r="C3968" s="144" t="s">
        <v>11716</v>
      </c>
      <c r="D3968" s="144" t="s">
        <v>11714</v>
      </c>
      <c r="E3968" s="144">
        <f>VLOOKUP(A3968,'2'!$X:$AB,2,FALSE)</f>
        <v>0</v>
      </c>
      <c r="F3968" s="144">
        <f>VLOOKUP($A3968,'2'!$X:$AB,3,FALSE)</f>
        <v>0</v>
      </c>
      <c r="G3968" s="144">
        <f>VLOOKUP($A3968,'2'!$X:$AB,4,FALSE)</f>
        <v>0</v>
      </c>
      <c r="H3968" s="343">
        <f>VLOOKUP($A3968,'2'!$X:$AB,5,FALSE)</f>
        <v>0</v>
      </c>
    </row>
    <row r="3969" spans="1:8" s="144" customFormat="1" ht="15">
      <c r="A3969" s="342">
        <v>3965</v>
      </c>
      <c r="B3969" s="144" t="s">
        <v>11717</v>
      </c>
      <c r="C3969" s="144" t="s">
        <v>11718</v>
      </c>
      <c r="D3969" s="144" t="s">
        <v>11719</v>
      </c>
      <c r="E3969" s="144">
        <f>VLOOKUP(A3969,'2'!$X:$AB,2,FALSE)</f>
        <v>0</v>
      </c>
      <c r="F3969" s="144">
        <f>VLOOKUP($A3969,'2'!$X:$AB,3,FALSE)</f>
        <v>0</v>
      </c>
      <c r="G3969" s="144">
        <f>VLOOKUP($A3969,'2'!$X:$AB,4,FALSE)</f>
        <v>0</v>
      </c>
      <c r="H3969" s="343">
        <f>VLOOKUP($A3969,'2'!$X:$AB,5,FALSE)</f>
        <v>0</v>
      </c>
    </row>
    <row r="3970" spans="1:8" s="144" customFormat="1" ht="15">
      <c r="A3970" s="342">
        <v>3966</v>
      </c>
      <c r="B3970" s="144" t="s">
        <v>11720</v>
      </c>
      <c r="C3970" s="144" t="s">
        <v>11721</v>
      </c>
      <c r="D3970" s="144" t="s">
        <v>11719</v>
      </c>
      <c r="E3970" s="144">
        <f>VLOOKUP(A3970,'2'!$X:$AB,2,FALSE)</f>
        <v>0</v>
      </c>
      <c r="F3970" s="144">
        <f>VLOOKUP($A3970,'2'!$X:$AB,3,FALSE)</f>
        <v>0</v>
      </c>
      <c r="G3970" s="144">
        <f>VLOOKUP($A3970,'2'!$X:$AB,4,FALSE)</f>
        <v>0</v>
      </c>
      <c r="H3970" s="343">
        <f>VLOOKUP($A3970,'2'!$X:$AB,5,FALSE)</f>
        <v>0</v>
      </c>
    </row>
    <row r="3971" spans="1:8" s="144" customFormat="1" ht="15">
      <c r="A3971" s="342">
        <v>3967</v>
      </c>
      <c r="B3971" s="144" t="s">
        <v>11722</v>
      </c>
      <c r="C3971" s="144" t="s">
        <v>11723</v>
      </c>
      <c r="D3971" s="144" t="s">
        <v>11724</v>
      </c>
      <c r="E3971" s="144">
        <f>VLOOKUP(A3971,'2'!$X:$AB,2,FALSE)</f>
        <v>0</v>
      </c>
      <c r="F3971" s="144">
        <f>VLOOKUP($A3971,'2'!$X:$AB,3,FALSE)</f>
        <v>0</v>
      </c>
      <c r="G3971" s="144">
        <f>VLOOKUP($A3971,'2'!$X:$AB,4,FALSE)</f>
        <v>0</v>
      </c>
      <c r="H3971" s="343">
        <f>VLOOKUP($A3971,'2'!$X:$AB,5,FALSE)</f>
        <v>0</v>
      </c>
    </row>
    <row r="3972" spans="1:8" s="144" customFormat="1" ht="15">
      <c r="A3972" s="342">
        <v>3968</v>
      </c>
      <c r="B3972" s="144" t="s">
        <v>11725</v>
      </c>
      <c r="C3972" s="144" t="s">
        <v>11726</v>
      </c>
      <c r="D3972" s="144" t="s">
        <v>11724</v>
      </c>
      <c r="E3972" s="144">
        <f>VLOOKUP(A3972,'2'!$X:$AB,2,FALSE)</f>
        <v>0</v>
      </c>
      <c r="F3972" s="144">
        <f>VLOOKUP($A3972,'2'!$X:$AB,3,FALSE)</f>
        <v>0</v>
      </c>
      <c r="G3972" s="144">
        <f>VLOOKUP($A3972,'2'!$X:$AB,4,FALSE)</f>
        <v>0</v>
      </c>
      <c r="H3972" s="343">
        <f>VLOOKUP($A3972,'2'!$X:$AB,5,FALSE)</f>
        <v>0</v>
      </c>
    </row>
    <row r="3973" spans="1:8" s="144" customFormat="1" ht="15">
      <c r="A3973" s="342">
        <v>3969</v>
      </c>
      <c r="B3973" s="144" t="s">
        <v>11727</v>
      </c>
      <c r="C3973" s="144" t="s">
        <v>11728</v>
      </c>
      <c r="D3973" s="144" t="s">
        <v>11729</v>
      </c>
      <c r="E3973" s="144">
        <f>VLOOKUP(A3973,'2'!$X:$AB,2,FALSE)</f>
        <v>0</v>
      </c>
      <c r="F3973" s="144">
        <f>VLOOKUP($A3973,'2'!$X:$AB,3,FALSE)</f>
        <v>0</v>
      </c>
      <c r="G3973" s="144">
        <f>VLOOKUP($A3973,'2'!$X:$AB,4,FALSE)</f>
        <v>0</v>
      </c>
      <c r="H3973" s="343">
        <f>VLOOKUP($A3973,'2'!$X:$AB,5,FALSE)</f>
        <v>0</v>
      </c>
    </row>
    <row r="3974" spans="1:8" s="144" customFormat="1" ht="15">
      <c r="A3974" s="342">
        <v>3970</v>
      </c>
      <c r="B3974" s="144" t="s">
        <v>11730</v>
      </c>
      <c r="C3974" s="144" t="s">
        <v>11731</v>
      </c>
      <c r="D3974" s="144" t="s">
        <v>11732</v>
      </c>
      <c r="E3974" s="144">
        <f>VLOOKUP(A3974,'2'!$X:$AB,2,FALSE)</f>
        <v>0</v>
      </c>
      <c r="F3974" s="144">
        <f>VLOOKUP($A3974,'2'!$X:$AB,3,FALSE)</f>
        <v>0</v>
      </c>
      <c r="G3974" s="144">
        <f>VLOOKUP($A3974,'2'!$X:$AB,4,FALSE)</f>
        <v>0</v>
      </c>
      <c r="H3974" s="343">
        <f>VLOOKUP($A3974,'2'!$X:$AB,5,FALSE)</f>
        <v>0</v>
      </c>
    </row>
    <row r="3975" spans="1:8" s="144" customFormat="1" ht="15">
      <c r="A3975" s="342">
        <v>3971</v>
      </c>
      <c r="B3975" s="144" t="s">
        <v>11733</v>
      </c>
      <c r="C3975" s="144" t="s">
        <v>11734</v>
      </c>
      <c r="D3975" s="144" t="s">
        <v>11735</v>
      </c>
      <c r="E3975" s="144">
        <f>VLOOKUP(A3975,'2'!$X:$AB,2,FALSE)</f>
        <v>0</v>
      </c>
      <c r="F3975" s="144">
        <f>VLOOKUP($A3975,'2'!$X:$AB,3,FALSE)</f>
        <v>0</v>
      </c>
      <c r="G3975" s="144">
        <f>VLOOKUP($A3975,'2'!$X:$AB,4,FALSE)</f>
        <v>0</v>
      </c>
      <c r="H3975" s="343">
        <f>VLOOKUP($A3975,'2'!$X:$AB,5,FALSE)</f>
        <v>0</v>
      </c>
    </row>
    <row r="3976" spans="1:8" s="144" customFormat="1" ht="15">
      <c r="A3976" s="342">
        <v>3972</v>
      </c>
      <c r="B3976" s="144" t="s">
        <v>11736</v>
      </c>
      <c r="C3976" s="144" t="s">
        <v>11737</v>
      </c>
      <c r="D3976" s="144" t="s">
        <v>11738</v>
      </c>
      <c r="E3976" s="144">
        <f>VLOOKUP(A3976,'2'!$X:$AB,2,FALSE)</f>
        <v>0</v>
      </c>
      <c r="F3976" s="144">
        <f>VLOOKUP($A3976,'2'!$X:$AB,3,FALSE)</f>
        <v>0</v>
      </c>
      <c r="G3976" s="144">
        <f>VLOOKUP($A3976,'2'!$X:$AB,4,FALSE)</f>
        <v>0</v>
      </c>
      <c r="H3976" s="343">
        <f>VLOOKUP($A3976,'2'!$X:$AB,5,FALSE)</f>
        <v>0</v>
      </c>
    </row>
    <row r="3977" spans="1:8" s="144" customFormat="1" ht="15">
      <c r="A3977" s="342">
        <v>3973</v>
      </c>
      <c r="B3977" s="144" t="s">
        <v>11739</v>
      </c>
      <c r="C3977" s="144" t="s">
        <v>11740</v>
      </c>
      <c r="D3977" s="144" t="s">
        <v>11738</v>
      </c>
      <c r="E3977" s="144">
        <f>VLOOKUP(A3977,'2'!$X:$AB,2,FALSE)</f>
        <v>0</v>
      </c>
      <c r="F3977" s="144">
        <f>VLOOKUP($A3977,'2'!$X:$AB,3,FALSE)</f>
        <v>0</v>
      </c>
      <c r="G3977" s="144">
        <f>VLOOKUP($A3977,'2'!$X:$AB,4,FALSE)</f>
        <v>0</v>
      </c>
      <c r="H3977" s="343">
        <f>VLOOKUP($A3977,'2'!$X:$AB,5,FALSE)</f>
        <v>0</v>
      </c>
    </row>
    <row r="3978" spans="1:8" s="144" customFormat="1" ht="15">
      <c r="A3978" s="342">
        <v>3974</v>
      </c>
      <c r="B3978" s="144" t="s">
        <v>11741</v>
      </c>
      <c r="C3978" s="144" t="s">
        <v>11742</v>
      </c>
      <c r="D3978" s="144" t="s">
        <v>11743</v>
      </c>
      <c r="E3978" s="144">
        <f>VLOOKUP(A3978,'2'!$X:$AB,2,FALSE)</f>
        <v>0</v>
      </c>
      <c r="F3978" s="144">
        <f>VLOOKUP($A3978,'2'!$X:$AB,3,FALSE)</f>
        <v>0</v>
      </c>
      <c r="G3978" s="144">
        <f>VLOOKUP($A3978,'2'!$X:$AB,4,FALSE)</f>
        <v>0</v>
      </c>
      <c r="H3978" s="343">
        <f>VLOOKUP($A3978,'2'!$X:$AB,5,FALSE)</f>
        <v>0</v>
      </c>
    </row>
    <row r="3979" spans="1:8" s="144" customFormat="1" ht="15">
      <c r="A3979" s="342">
        <v>3975</v>
      </c>
      <c r="B3979" s="144" t="s">
        <v>11744</v>
      </c>
      <c r="C3979" s="144" t="s">
        <v>11745</v>
      </c>
      <c r="D3979" s="144" t="s">
        <v>11746</v>
      </c>
      <c r="E3979" s="144">
        <f>VLOOKUP(A3979,'2'!$X:$AB,2,FALSE)</f>
        <v>0</v>
      </c>
      <c r="F3979" s="144">
        <f>VLOOKUP($A3979,'2'!$X:$AB,3,FALSE)</f>
        <v>0</v>
      </c>
      <c r="G3979" s="144">
        <f>VLOOKUP($A3979,'2'!$X:$AB,4,FALSE)</f>
        <v>0</v>
      </c>
      <c r="H3979" s="343">
        <f>VLOOKUP($A3979,'2'!$X:$AB,5,FALSE)</f>
        <v>0</v>
      </c>
    </row>
    <row r="3980" spans="1:8" s="144" customFormat="1" ht="15">
      <c r="A3980" s="342">
        <v>3976</v>
      </c>
      <c r="B3980" s="144" t="s">
        <v>11747</v>
      </c>
      <c r="C3980" s="144" t="s">
        <v>11748</v>
      </c>
      <c r="D3980" s="144" t="s">
        <v>11746</v>
      </c>
      <c r="E3980" s="144">
        <f>VLOOKUP(A3980,'2'!$X:$AB,2,FALSE)</f>
        <v>0</v>
      </c>
      <c r="F3980" s="144">
        <f>VLOOKUP($A3980,'2'!$X:$AB,3,FALSE)</f>
        <v>0</v>
      </c>
      <c r="G3980" s="144">
        <f>VLOOKUP($A3980,'2'!$X:$AB,4,FALSE)</f>
        <v>0</v>
      </c>
      <c r="H3980" s="343">
        <f>VLOOKUP($A3980,'2'!$X:$AB,5,FALSE)</f>
        <v>0</v>
      </c>
    </row>
    <row r="3981" spans="1:8" s="144" customFormat="1" ht="15">
      <c r="A3981" s="342">
        <v>3977</v>
      </c>
      <c r="B3981" s="144" t="s">
        <v>11749</v>
      </c>
      <c r="C3981" s="144" t="s">
        <v>11750</v>
      </c>
      <c r="D3981" s="144" t="s">
        <v>11746</v>
      </c>
      <c r="E3981" s="144">
        <f>VLOOKUP(A3981,'2'!$X:$AB,2,FALSE)</f>
        <v>0</v>
      </c>
      <c r="F3981" s="144">
        <f>VLOOKUP($A3981,'2'!$X:$AB,3,FALSE)</f>
        <v>0</v>
      </c>
      <c r="G3981" s="144">
        <f>VLOOKUP($A3981,'2'!$X:$AB,4,FALSE)</f>
        <v>0</v>
      </c>
      <c r="H3981" s="343">
        <f>VLOOKUP($A3981,'2'!$X:$AB,5,FALSE)</f>
        <v>0</v>
      </c>
    </row>
    <row r="3982" spans="1:8" s="144" customFormat="1" ht="15">
      <c r="A3982" s="342">
        <v>3978</v>
      </c>
      <c r="B3982" s="144" t="s">
        <v>11751</v>
      </c>
      <c r="C3982" s="144" t="s">
        <v>11752</v>
      </c>
      <c r="D3982" s="144" t="s">
        <v>11753</v>
      </c>
      <c r="E3982" s="144">
        <f>VLOOKUP(A3982,'2'!$X:$AB,2,FALSE)</f>
        <v>0</v>
      </c>
      <c r="F3982" s="144">
        <f>VLOOKUP($A3982,'2'!$X:$AB,3,FALSE)</f>
        <v>0</v>
      </c>
      <c r="G3982" s="144">
        <f>VLOOKUP($A3982,'2'!$X:$AB,4,FALSE)</f>
        <v>0</v>
      </c>
      <c r="H3982" s="343">
        <f>VLOOKUP($A3982,'2'!$X:$AB,5,FALSE)</f>
        <v>0</v>
      </c>
    </row>
    <row r="3983" spans="1:8" s="144" customFormat="1" ht="15">
      <c r="A3983" s="342">
        <v>3979</v>
      </c>
      <c r="B3983" s="144" t="s">
        <v>11754</v>
      </c>
      <c r="C3983" s="144" t="s">
        <v>11755</v>
      </c>
      <c r="D3983" s="144" t="s">
        <v>11756</v>
      </c>
      <c r="E3983" s="144">
        <f>VLOOKUP(A3983,'2'!$X:$AB,2,FALSE)</f>
        <v>0</v>
      </c>
      <c r="F3983" s="144">
        <f>VLOOKUP($A3983,'2'!$X:$AB,3,FALSE)</f>
        <v>0</v>
      </c>
      <c r="G3983" s="144">
        <f>VLOOKUP($A3983,'2'!$X:$AB,4,FALSE)</f>
        <v>0</v>
      </c>
      <c r="H3983" s="343">
        <f>VLOOKUP($A3983,'2'!$X:$AB,5,FALSE)</f>
        <v>0</v>
      </c>
    </row>
    <row r="3984" spans="1:8" s="144" customFormat="1" ht="15">
      <c r="A3984" s="342">
        <v>3980</v>
      </c>
      <c r="B3984" s="144" t="s">
        <v>11757</v>
      </c>
      <c r="C3984" s="144" t="s">
        <v>11758</v>
      </c>
      <c r="D3984" s="144" t="s">
        <v>11759</v>
      </c>
      <c r="E3984" s="144">
        <f>VLOOKUP(A3984,'2'!$X:$AB,2,FALSE)</f>
        <v>0</v>
      </c>
      <c r="F3984" s="144">
        <f>VLOOKUP($A3984,'2'!$X:$AB,3,FALSE)</f>
        <v>0</v>
      </c>
      <c r="G3984" s="144">
        <f>VLOOKUP($A3984,'2'!$X:$AB,4,FALSE)</f>
        <v>0</v>
      </c>
      <c r="H3984" s="343">
        <f>VLOOKUP($A3984,'2'!$X:$AB,5,FALSE)</f>
        <v>0</v>
      </c>
    </row>
    <row r="3985" spans="1:8" s="144" customFormat="1" ht="15">
      <c r="A3985" s="342">
        <v>3981</v>
      </c>
      <c r="B3985" s="144" t="s">
        <v>11760</v>
      </c>
      <c r="C3985" s="144" t="s">
        <v>11761</v>
      </c>
      <c r="D3985" s="144" t="s">
        <v>11762</v>
      </c>
      <c r="E3985" s="144">
        <f>VLOOKUP(A3985,'2'!$X:$AB,2,FALSE)</f>
        <v>0</v>
      </c>
      <c r="F3985" s="144">
        <f>VLOOKUP($A3985,'2'!$X:$AB,3,FALSE)</f>
        <v>0</v>
      </c>
      <c r="G3985" s="144">
        <f>VLOOKUP($A3985,'2'!$X:$AB,4,FALSE)</f>
        <v>0</v>
      </c>
      <c r="H3985" s="343">
        <f>VLOOKUP($A3985,'2'!$X:$AB,5,FALSE)</f>
        <v>0</v>
      </c>
    </row>
    <row r="3986" spans="1:8" s="144" customFormat="1" ht="15">
      <c r="A3986" s="342">
        <v>3982</v>
      </c>
      <c r="B3986" s="144" t="s">
        <v>11763</v>
      </c>
      <c r="C3986" s="144" t="s">
        <v>11764</v>
      </c>
      <c r="D3986" s="144" t="s">
        <v>11765</v>
      </c>
      <c r="E3986" s="144">
        <f>VLOOKUP(A3986,'2'!$X:$AB,2,FALSE)</f>
        <v>0</v>
      </c>
      <c r="F3986" s="144">
        <f>VLOOKUP($A3986,'2'!$X:$AB,3,FALSE)</f>
        <v>0</v>
      </c>
      <c r="G3986" s="144">
        <f>VLOOKUP($A3986,'2'!$X:$AB,4,FALSE)</f>
        <v>0</v>
      </c>
      <c r="H3986" s="343">
        <f>VLOOKUP($A3986,'2'!$X:$AB,5,FALSE)</f>
        <v>0</v>
      </c>
    </row>
    <row r="3987" spans="1:8" s="144" customFormat="1" ht="15">
      <c r="A3987" s="342">
        <v>3983</v>
      </c>
      <c r="B3987" s="144" t="s">
        <v>11766</v>
      </c>
      <c r="C3987" s="144" t="s">
        <v>11767</v>
      </c>
      <c r="D3987" s="144" t="s">
        <v>11768</v>
      </c>
      <c r="E3987" s="144">
        <f>VLOOKUP(A3987,'2'!$X:$AB,2,FALSE)</f>
        <v>0</v>
      </c>
      <c r="F3987" s="144">
        <f>VLOOKUP($A3987,'2'!$X:$AB,3,FALSE)</f>
        <v>0</v>
      </c>
      <c r="G3987" s="144">
        <f>VLOOKUP($A3987,'2'!$X:$AB,4,FALSE)</f>
        <v>0</v>
      </c>
      <c r="H3987" s="343">
        <f>VLOOKUP($A3987,'2'!$X:$AB,5,FALSE)</f>
        <v>0</v>
      </c>
    </row>
    <row r="3988" spans="1:8" s="144" customFormat="1" ht="15">
      <c r="A3988" s="342">
        <v>3984</v>
      </c>
      <c r="B3988" s="144" t="s">
        <v>11769</v>
      </c>
      <c r="C3988" s="144" t="s">
        <v>11770</v>
      </c>
      <c r="D3988" s="144" t="s">
        <v>11771</v>
      </c>
      <c r="E3988" s="144">
        <f>VLOOKUP(A3988,'2'!$X:$AB,2,FALSE)</f>
        <v>0</v>
      </c>
      <c r="F3988" s="144">
        <f>VLOOKUP($A3988,'2'!$X:$AB,3,FALSE)</f>
        <v>0</v>
      </c>
      <c r="G3988" s="144">
        <f>VLOOKUP($A3988,'2'!$X:$AB,4,FALSE)</f>
        <v>0</v>
      </c>
      <c r="H3988" s="343">
        <f>VLOOKUP($A3988,'2'!$X:$AB,5,FALSE)</f>
        <v>0</v>
      </c>
    </row>
    <row r="3989" spans="1:8" s="144" customFormat="1" ht="15">
      <c r="A3989" s="342">
        <v>3985</v>
      </c>
      <c r="B3989" s="144" t="s">
        <v>11772</v>
      </c>
      <c r="C3989" s="144" t="s">
        <v>11773</v>
      </c>
      <c r="D3989" s="144" t="s">
        <v>11774</v>
      </c>
      <c r="E3989" s="144">
        <f>VLOOKUP(A3989,'2'!$X:$AB,2,FALSE)</f>
        <v>0</v>
      </c>
      <c r="F3989" s="144">
        <f>VLOOKUP($A3989,'2'!$X:$AB,3,FALSE)</f>
        <v>0</v>
      </c>
      <c r="G3989" s="144">
        <f>VLOOKUP($A3989,'2'!$X:$AB,4,FALSE)</f>
        <v>0</v>
      </c>
      <c r="H3989" s="343">
        <f>VLOOKUP($A3989,'2'!$X:$AB,5,FALSE)</f>
        <v>0</v>
      </c>
    </row>
    <row r="3990" spans="1:8" s="144" customFormat="1" ht="15">
      <c r="A3990" s="342">
        <v>3986</v>
      </c>
      <c r="B3990" s="144" t="s">
        <v>11775</v>
      </c>
      <c r="C3990" s="144" t="s">
        <v>11776</v>
      </c>
      <c r="D3990" s="144" t="s">
        <v>11774</v>
      </c>
      <c r="E3990" s="144">
        <f>VLOOKUP(A3990,'2'!$X:$AB,2,FALSE)</f>
        <v>0</v>
      </c>
      <c r="F3990" s="144">
        <f>VLOOKUP($A3990,'2'!$X:$AB,3,FALSE)</f>
        <v>0</v>
      </c>
      <c r="G3990" s="144">
        <f>VLOOKUP($A3990,'2'!$X:$AB,4,FALSE)</f>
        <v>0</v>
      </c>
      <c r="H3990" s="343">
        <f>VLOOKUP($A3990,'2'!$X:$AB,5,FALSE)</f>
        <v>0</v>
      </c>
    </row>
    <row r="3991" spans="1:8" s="144" customFormat="1" ht="15">
      <c r="A3991" s="342">
        <v>3987</v>
      </c>
      <c r="B3991" s="144" t="s">
        <v>11777</v>
      </c>
      <c r="C3991" s="144" t="s">
        <v>11778</v>
      </c>
      <c r="D3991" s="144" t="s">
        <v>11779</v>
      </c>
      <c r="E3991" s="144">
        <f>VLOOKUP(A3991,'2'!$X:$AB,2,FALSE)</f>
        <v>0</v>
      </c>
      <c r="F3991" s="144">
        <f>VLOOKUP($A3991,'2'!$X:$AB,3,FALSE)</f>
        <v>0</v>
      </c>
      <c r="G3991" s="144">
        <f>VLOOKUP($A3991,'2'!$X:$AB,4,FALSE)</f>
        <v>0</v>
      </c>
      <c r="H3991" s="343">
        <f>VLOOKUP($A3991,'2'!$X:$AB,5,FALSE)</f>
        <v>0</v>
      </c>
    </row>
    <row r="3992" spans="1:8" s="144" customFormat="1" ht="15">
      <c r="A3992" s="342">
        <v>3988</v>
      </c>
      <c r="B3992" s="144" t="s">
        <v>11780</v>
      </c>
      <c r="C3992" s="144" t="s">
        <v>11781</v>
      </c>
      <c r="D3992" s="144" t="s">
        <v>11782</v>
      </c>
      <c r="E3992" s="144">
        <f>VLOOKUP(A3992,'2'!$X:$AB,2,FALSE)</f>
        <v>0</v>
      </c>
      <c r="F3992" s="144">
        <f>VLOOKUP($A3992,'2'!$X:$AB,3,FALSE)</f>
        <v>0</v>
      </c>
      <c r="G3992" s="144">
        <f>VLOOKUP($A3992,'2'!$X:$AB,4,FALSE)</f>
        <v>0</v>
      </c>
      <c r="H3992" s="343">
        <f>VLOOKUP($A3992,'2'!$X:$AB,5,FALSE)</f>
        <v>0</v>
      </c>
    </row>
    <row r="3993" spans="1:8" s="144" customFormat="1" ht="15">
      <c r="A3993" s="342">
        <v>3989</v>
      </c>
      <c r="B3993" s="144" t="s">
        <v>11783</v>
      </c>
      <c r="C3993" s="144" t="s">
        <v>11784</v>
      </c>
      <c r="D3993" s="144" t="s">
        <v>11782</v>
      </c>
      <c r="E3993" s="144">
        <f>VLOOKUP(A3993,'2'!$X:$AB,2,FALSE)</f>
        <v>0</v>
      </c>
      <c r="F3993" s="144">
        <f>VLOOKUP($A3993,'2'!$X:$AB,3,FALSE)</f>
        <v>0</v>
      </c>
      <c r="G3993" s="144">
        <f>VLOOKUP($A3993,'2'!$X:$AB,4,FALSE)</f>
        <v>0</v>
      </c>
      <c r="H3993" s="343">
        <f>VLOOKUP($A3993,'2'!$X:$AB,5,FALSE)</f>
        <v>0</v>
      </c>
    </row>
    <row r="3994" spans="1:8" s="144" customFormat="1" ht="15">
      <c r="A3994" s="342">
        <v>3990</v>
      </c>
      <c r="B3994" s="144" t="s">
        <v>11785</v>
      </c>
      <c r="C3994" s="144" t="s">
        <v>11786</v>
      </c>
      <c r="D3994" s="144" t="s">
        <v>11782</v>
      </c>
      <c r="E3994" s="144">
        <f>VLOOKUP(A3994,'2'!$X:$AB,2,FALSE)</f>
        <v>0</v>
      </c>
      <c r="F3994" s="144">
        <f>VLOOKUP($A3994,'2'!$X:$AB,3,FALSE)</f>
        <v>0</v>
      </c>
      <c r="G3994" s="144">
        <f>VLOOKUP($A3994,'2'!$X:$AB,4,FALSE)</f>
        <v>0</v>
      </c>
      <c r="H3994" s="343">
        <f>VLOOKUP($A3994,'2'!$X:$AB,5,FALSE)</f>
        <v>0</v>
      </c>
    </row>
    <row r="3995" spans="1:8" s="144" customFormat="1" ht="15">
      <c r="A3995" s="342">
        <v>3991</v>
      </c>
      <c r="B3995" s="144" t="s">
        <v>11787</v>
      </c>
      <c r="C3995" s="144" t="s">
        <v>11788</v>
      </c>
      <c r="D3995" s="144" t="s">
        <v>11789</v>
      </c>
      <c r="E3995" s="144">
        <f>VLOOKUP(A3995,'2'!$X:$AB,2,FALSE)</f>
        <v>0</v>
      </c>
      <c r="F3995" s="144">
        <f>VLOOKUP($A3995,'2'!$X:$AB,3,FALSE)</f>
        <v>0</v>
      </c>
      <c r="G3995" s="144">
        <f>VLOOKUP($A3995,'2'!$X:$AB,4,FALSE)</f>
        <v>0</v>
      </c>
      <c r="H3995" s="343">
        <f>VLOOKUP($A3995,'2'!$X:$AB,5,FALSE)</f>
        <v>0</v>
      </c>
    </row>
    <row r="3996" spans="1:8" s="144" customFormat="1" ht="15">
      <c r="A3996" s="342">
        <v>3992</v>
      </c>
      <c r="B3996" s="144" t="s">
        <v>11790</v>
      </c>
      <c r="C3996" s="144" t="s">
        <v>11791</v>
      </c>
      <c r="D3996" s="144" t="s">
        <v>11789</v>
      </c>
      <c r="E3996" s="144">
        <f>VLOOKUP(A3996,'2'!$X:$AB,2,FALSE)</f>
        <v>0</v>
      </c>
      <c r="F3996" s="144">
        <f>VLOOKUP($A3996,'2'!$X:$AB,3,FALSE)</f>
        <v>0</v>
      </c>
      <c r="G3996" s="144">
        <f>VLOOKUP($A3996,'2'!$X:$AB,4,FALSE)</f>
        <v>0</v>
      </c>
      <c r="H3996" s="343">
        <f>VLOOKUP($A3996,'2'!$X:$AB,5,FALSE)</f>
        <v>0</v>
      </c>
    </row>
    <row r="3997" spans="1:8" s="144" customFormat="1" ht="15">
      <c r="A3997" s="342">
        <v>3993</v>
      </c>
      <c r="B3997" s="144" t="s">
        <v>11792</v>
      </c>
      <c r="C3997" s="144" t="s">
        <v>11793</v>
      </c>
      <c r="D3997" s="144" t="s">
        <v>11794</v>
      </c>
      <c r="E3997" s="144">
        <f>VLOOKUP(A3997,'2'!$X:$AB,2,FALSE)</f>
        <v>0</v>
      </c>
      <c r="F3997" s="144">
        <f>VLOOKUP($A3997,'2'!$X:$AB,3,FALSE)</f>
        <v>0</v>
      </c>
      <c r="G3997" s="144">
        <f>VLOOKUP($A3997,'2'!$X:$AB,4,FALSE)</f>
        <v>0</v>
      </c>
      <c r="H3997" s="343">
        <f>VLOOKUP($A3997,'2'!$X:$AB,5,FALSE)</f>
        <v>0</v>
      </c>
    </row>
    <row r="3998" spans="1:8" s="144" customFormat="1" ht="15">
      <c r="A3998" s="342">
        <v>3994</v>
      </c>
      <c r="B3998" s="144" t="s">
        <v>11795</v>
      </c>
      <c r="C3998" s="144" t="s">
        <v>11796</v>
      </c>
      <c r="D3998" s="144" t="s">
        <v>11797</v>
      </c>
      <c r="E3998" s="144">
        <f>VLOOKUP(A3998,'2'!$X:$AB,2,FALSE)</f>
        <v>0</v>
      </c>
      <c r="F3998" s="144">
        <f>VLOOKUP($A3998,'2'!$X:$AB,3,FALSE)</f>
        <v>0</v>
      </c>
      <c r="G3998" s="144">
        <f>VLOOKUP($A3998,'2'!$X:$AB,4,FALSE)</f>
        <v>0</v>
      </c>
      <c r="H3998" s="343">
        <f>VLOOKUP($A3998,'2'!$X:$AB,5,FALSE)</f>
        <v>0</v>
      </c>
    </row>
    <row r="3999" spans="1:8" s="144" customFormat="1" ht="15">
      <c r="A3999" s="342">
        <v>3995</v>
      </c>
      <c r="B3999" s="144" t="s">
        <v>11798</v>
      </c>
      <c r="C3999" s="144" t="s">
        <v>11799</v>
      </c>
      <c r="D3999" s="144" t="s">
        <v>11800</v>
      </c>
      <c r="E3999" s="144" t="str">
        <f>VLOOKUP(A3999,'2'!$X:$AB,2,FALSE)</f>
        <v>Within an hour</v>
      </c>
      <c r="F3999" s="144">
        <f>VLOOKUP($A3999,'2'!$X:$AB,3,FALSE)</f>
        <v>1</v>
      </c>
      <c r="G3999" s="144">
        <f>VLOOKUP($A3999,'2'!$X:$AB,4,FALSE)</f>
        <v>1</v>
      </c>
      <c r="H3999" s="343" t="str">
        <f>VLOOKUP($A3999,'2'!$X:$AB,5,FALSE)</f>
        <v>Yes</v>
      </c>
    </row>
    <row r="4000" spans="1:8" s="144" customFormat="1" ht="15">
      <c r="A4000" s="342">
        <v>3996</v>
      </c>
      <c r="B4000" s="144" t="s">
        <v>11801</v>
      </c>
      <c r="C4000" s="144" t="s">
        <v>11802</v>
      </c>
      <c r="D4000" s="144" t="s">
        <v>11803</v>
      </c>
      <c r="E4000" s="144">
        <f>VLOOKUP(A4000,'2'!$X:$AB,2,FALSE)</f>
        <v>0</v>
      </c>
      <c r="F4000" s="144">
        <f>VLOOKUP($A4000,'2'!$X:$AB,3,FALSE)</f>
        <v>0</v>
      </c>
      <c r="G4000" s="144">
        <f>VLOOKUP($A4000,'2'!$X:$AB,4,FALSE)</f>
        <v>0</v>
      </c>
      <c r="H4000" s="343">
        <f>VLOOKUP($A4000,'2'!$X:$AB,5,FALSE)</f>
        <v>0</v>
      </c>
    </row>
    <row r="4001" spans="1:8" s="144" customFormat="1" ht="15">
      <c r="A4001" s="342">
        <v>3997</v>
      </c>
      <c r="B4001" s="144" t="s">
        <v>11804</v>
      </c>
      <c r="C4001" s="144" t="s">
        <v>11805</v>
      </c>
      <c r="D4001" s="144" t="s">
        <v>11806</v>
      </c>
      <c r="E4001" s="144">
        <f>VLOOKUP(A4001,'2'!$X:$AB,2,FALSE)</f>
        <v>0</v>
      </c>
      <c r="F4001" s="144">
        <f>VLOOKUP($A4001,'2'!$X:$AB,3,FALSE)</f>
        <v>0</v>
      </c>
      <c r="G4001" s="144">
        <f>VLOOKUP($A4001,'2'!$X:$AB,4,FALSE)</f>
        <v>0</v>
      </c>
      <c r="H4001" s="343">
        <f>VLOOKUP($A4001,'2'!$X:$AB,5,FALSE)</f>
        <v>0</v>
      </c>
    </row>
    <row r="4002" spans="1:8" s="144" customFormat="1" ht="15">
      <c r="A4002" s="342">
        <v>3998</v>
      </c>
      <c r="B4002" s="144" t="s">
        <v>11807</v>
      </c>
      <c r="C4002" s="144" t="s">
        <v>11808</v>
      </c>
      <c r="D4002" s="144" t="s">
        <v>11809</v>
      </c>
      <c r="E4002" s="144">
        <f>VLOOKUP(A4002,'2'!$X:$AB,2,FALSE)</f>
        <v>0</v>
      </c>
      <c r="F4002" s="144">
        <f>VLOOKUP($A4002,'2'!$X:$AB,3,FALSE)</f>
        <v>0</v>
      </c>
      <c r="G4002" s="144">
        <f>VLOOKUP($A4002,'2'!$X:$AB,4,FALSE)</f>
        <v>0</v>
      </c>
      <c r="H4002" s="343">
        <f>VLOOKUP($A4002,'2'!$X:$AB,5,FALSE)</f>
        <v>0</v>
      </c>
    </row>
    <row r="4003" spans="1:8" s="144" customFormat="1" ht="15">
      <c r="A4003" s="342">
        <v>3999</v>
      </c>
      <c r="B4003" s="144" t="s">
        <v>11810</v>
      </c>
      <c r="C4003" s="144" t="s">
        <v>11811</v>
      </c>
      <c r="D4003" s="144" t="s">
        <v>11812</v>
      </c>
      <c r="E4003" s="144">
        <f>VLOOKUP(A4003,'2'!$X:$AB,2,FALSE)</f>
        <v>0</v>
      </c>
      <c r="F4003" s="144">
        <f>VLOOKUP($A4003,'2'!$X:$AB,3,FALSE)</f>
        <v>0</v>
      </c>
      <c r="G4003" s="144">
        <f>VLOOKUP($A4003,'2'!$X:$AB,4,FALSE)</f>
        <v>0</v>
      </c>
      <c r="H4003" s="343">
        <f>VLOOKUP($A4003,'2'!$X:$AB,5,FALSE)</f>
        <v>0</v>
      </c>
    </row>
    <row r="4004" spans="1:8" s="144" customFormat="1" ht="15">
      <c r="A4004" s="342">
        <v>4000</v>
      </c>
      <c r="B4004" s="144" t="s">
        <v>11813</v>
      </c>
      <c r="C4004" s="144" t="s">
        <v>11814</v>
      </c>
      <c r="D4004" s="144" t="s">
        <v>11812</v>
      </c>
      <c r="E4004" s="144">
        <f>VLOOKUP(A4004,'2'!$X:$AB,2,FALSE)</f>
        <v>0</v>
      </c>
      <c r="F4004" s="144">
        <f>VLOOKUP($A4004,'2'!$X:$AB,3,FALSE)</f>
        <v>0</v>
      </c>
      <c r="G4004" s="144">
        <f>VLOOKUP($A4004,'2'!$X:$AB,4,FALSE)</f>
        <v>0</v>
      </c>
      <c r="H4004" s="343">
        <f>VLOOKUP($A4004,'2'!$X:$AB,5,FALSE)</f>
        <v>0</v>
      </c>
    </row>
    <row r="4005" spans="1:8" s="144" customFormat="1" ht="15">
      <c r="A4005" s="342">
        <v>4001</v>
      </c>
      <c r="B4005" s="144" t="s">
        <v>11815</v>
      </c>
      <c r="C4005" s="144" t="s">
        <v>11816</v>
      </c>
      <c r="D4005" s="144" t="s">
        <v>11817</v>
      </c>
      <c r="E4005" s="144">
        <f>VLOOKUP(A4005,'2'!$X:$AB,2,FALSE)</f>
        <v>0</v>
      </c>
      <c r="F4005" s="144">
        <f>VLOOKUP($A4005,'2'!$X:$AB,3,FALSE)</f>
        <v>0</v>
      </c>
      <c r="G4005" s="144">
        <f>VLOOKUP($A4005,'2'!$X:$AB,4,FALSE)</f>
        <v>0</v>
      </c>
      <c r="H4005" s="343">
        <f>VLOOKUP($A4005,'2'!$X:$AB,5,FALSE)</f>
        <v>0</v>
      </c>
    </row>
    <row r="4006" spans="1:8" s="144" customFormat="1" ht="15">
      <c r="A4006" s="342">
        <v>4002</v>
      </c>
      <c r="B4006" s="144" t="s">
        <v>11818</v>
      </c>
      <c r="C4006" s="144" t="s">
        <v>11819</v>
      </c>
      <c r="D4006" s="144" t="s">
        <v>11820</v>
      </c>
      <c r="E4006" s="144">
        <f>VLOOKUP(A4006,'2'!$X:$AB,2,FALSE)</f>
        <v>0</v>
      </c>
      <c r="F4006" s="144">
        <f>VLOOKUP($A4006,'2'!$X:$AB,3,FALSE)</f>
        <v>0</v>
      </c>
      <c r="G4006" s="144">
        <f>VLOOKUP($A4006,'2'!$X:$AB,4,FALSE)</f>
        <v>0</v>
      </c>
      <c r="H4006" s="343">
        <f>VLOOKUP($A4006,'2'!$X:$AB,5,FALSE)</f>
        <v>0</v>
      </c>
    </row>
    <row r="4007" spans="1:8" s="144" customFormat="1" ht="15">
      <c r="A4007" s="342">
        <v>4003</v>
      </c>
      <c r="B4007" s="144" t="s">
        <v>11821</v>
      </c>
      <c r="C4007" s="144" t="s">
        <v>11822</v>
      </c>
      <c r="D4007" s="144" t="s">
        <v>11820</v>
      </c>
      <c r="E4007" s="144">
        <f>VLOOKUP(A4007,'2'!$X:$AB,2,FALSE)</f>
        <v>0</v>
      </c>
      <c r="F4007" s="144">
        <f>VLOOKUP($A4007,'2'!$X:$AB,3,FALSE)</f>
        <v>0</v>
      </c>
      <c r="G4007" s="144">
        <f>VLOOKUP($A4007,'2'!$X:$AB,4,FALSE)</f>
        <v>0</v>
      </c>
      <c r="H4007" s="343">
        <f>VLOOKUP($A4007,'2'!$X:$AB,5,FALSE)</f>
        <v>0</v>
      </c>
    </row>
    <row r="4008" spans="1:8" s="144" customFormat="1" ht="15">
      <c r="A4008" s="342">
        <v>4004</v>
      </c>
      <c r="B4008" s="144" t="s">
        <v>11823</v>
      </c>
      <c r="C4008" s="144" t="s">
        <v>11824</v>
      </c>
      <c r="D4008" s="144" t="s">
        <v>11820</v>
      </c>
      <c r="E4008" s="144">
        <f>VLOOKUP(A4008,'2'!$X:$AB,2,FALSE)</f>
        <v>0</v>
      </c>
      <c r="F4008" s="144">
        <f>VLOOKUP($A4008,'2'!$X:$AB,3,FALSE)</f>
        <v>0</v>
      </c>
      <c r="G4008" s="144">
        <f>VLOOKUP($A4008,'2'!$X:$AB,4,FALSE)</f>
        <v>0</v>
      </c>
      <c r="H4008" s="343">
        <f>VLOOKUP($A4008,'2'!$X:$AB,5,FALSE)</f>
        <v>0</v>
      </c>
    </row>
    <row r="4009" spans="1:8" s="144" customFormat="1" ht="15">
      <c r="A4009" s="342">
        <v>4005</v>
      </c>
      <c r="B4009" s="144" t="s">
        <v>11825</v>
      </c>
      <c r="C4009" s="144" t="s">
        <v>11826</v>
      </c>
      <c r="D4009" s="144" t="s">
        <v>11820</v>
      </c>
      <c r="E4009" s="144">
        <f>VLOOKUP(A4009,'2'!$X:$AB,2,FALSE)</f>
        <v>0</v>
      </c>
      <c r="F4009" s="144">
        <f>VLOOKUP($A4009,'2'!$X:$AB,3,FALSE)</f>
        <v>0</v>
      </c>
      <c r="G4009" s="144">
        <f>VLOOKUP($A4009,'2'!$X:$AB,4,FALSE)</f>
        <v>0</v>
      </c>
      <c r="H4009" s="343">
        <f>VLOOKUP($A4009,'2'!$X:$AB,5,FALSE)</f>
        <v>0</v>
      </c>
    </row>
    <row r="4010" spans="1:8" s="144" customFormat="1" ht="15">
      <c r="A4010" s="342">
        <v>4006</v>
      </c>
      <c r="B4010" s="144" t="s">
        <v>11827</v>
      </c>
      <c r="C4010" s="144" t="s">
        <v>11828</v>
      </c>
      <c r="D4010" s="144" t="s">
        <v>11829</v>
      </c>
      <c r="E4010" s="144">
        <f>VLOOKUP(A4010,'2'!$X:$AB,2,FALSE)</f>
        <v>0</v>
      </c>
      <c r="F4010" s="144">
        <f>VLOOKUP($A4010,'2'!$X:$AB,3,FALSE)</f>
        <v>0</v>
      </c>
      <c r="G4010" s="144">
        <f>VLOOKUP($A4010,'2'!$X:$AB,4,FALSE)</f>
        <v>0</v>
      </c>
      <c r="H4010" s="343">
        <f>VLOOKUP($A4010,'2'!$X:$AB,5,FALSE)</f>
        <v>0</v>
      </c>
    </row>
    <row r="4011" spans="1:8" s="144" customFormat="1" ht="15">
      <c r="A4011" s="342">
        <v>4007</v>
      </c>
      <c r="B4011" s="144" t="s">
        <v>11830</v>
      </c>
      <c r="C4011" s="144" t="s">
        <v>11831</v>
      </c>
      <c r="D4011" s="144" t="s">
        <v>11832</v>
      </c>
      <c r="E4011" s="144">
        <f>VLOOKUP(A4011,'2'!$X:$AB,2,FALSE)</f>
        <v>0</v>
      </c>
      <c r="F4011" s="144">
        <f>VLOOKUP($A4011,'2'!$X:$AB,3,FALSE)</f>
        <v>0</v>
      </c>
      <c r="G4011" s="144">
        <f>VLOOKUP($A4011,'2'!$X:$AB,4,FALSE)</f>
        <v>0</v>
      </c>
      <c r="H4011" s="343">
        <f>VLOOKUP($A4011,'2'!$X:$AB,5,FALSE)</f>
        <v>0</v>
      </c>
    </row>
    <row r="4012" spans="1:8" s="144" customFormat="1" ht="15">
      <c r="A4012" s="342">
        <v>4008</v>
      </c>
      <c r="B4012" s="144" t="s">
        <v>11833</v>
      </c>
      <c r="C4012" s="144" t="s">
        <v>11834</v>
      </c>
      <c r="D4012" s="144" t="s">
        <v>11835</v>
      </c>
      <c r="E4012" s="144">
        <f>VLOOKUP(A4012,'2'!$X:$AB,2,FALSE)</f>
        <v>0</v>
      </c>
      <c r="F4012" s="144">
        <f>VLOOKUP($A4012,'2'!$X:$AB,3,FALSE)</f>
        <v>0</v>
      </c>
      <c r="G4012" s="144">
        <f>VLOOKUP($A4012,'2'!$X:$AB,4,FALSE)</f>
        <v>0</v>
      </c>
      <c r="H4012" s="343">
        <f>VLOOKUP($A4012,'2'!$X:$AB,5,FALSE)</f>
        <v>0</v>
      </c>
    </row>
    <row r="4013" spans="1:8" s="144" customFormat="1" ht="15">
      <c r="A4013" s="342">
        <v>4009</v>
      </c>
      <c r="B4013" s="144" t="s">
        <v>11836</v>
      </c>
      <c r="C4013" s="144" t="s">
        <v>11837</v>
      </c>
      <c r="D4013" s="144" t="s">
        <v>11838</v>
      </c>
      <c r="E4013" s="144">
        <f>VLOOKUP(A4013,'2'!$X:$AB,2,FALSE)</f>
        <v>0</v>
      </c>
      <c r="F4013" s="144">
        <f>VLOOKUP($A4013,'2'!$X:$AB,3,FALSE)</f>
        <v>0</v>
      </c>
      <c r="G4013" s="144">
        <f>VLOOKUP($A4013,'2'!$X:$AB,4,FALSE)</f>
        <v>0</v>
      </c>
      <c r="H4013" s="343">
        <f>VLOOKUP($A4013,'2'!$X:$AB,5,FALSE)</f>
        <v>0</v>
      </c>
    </row>
    <row r="4014" spans="1:8" s="144" customFormat="1" ht="15">
      <c r="A4014" s="342">
        <v>4010</v>
      </c>
      <c r="B4014" s="144" t="s">
        <v>11839</v>
      </c>
      <c r="C4014" s="144" t="s">
        <v>11840</v>
      </c>
      <c r="D4014" s="144" t="s">
        <v>11841</v>
      </c>
      <c r="E4014" s="144">
        <f>VLOOKUP(A4014,'2'!$X:$AB,2,FALSE)</f>
        <v>0</v>
      </c>
      <c r="F4014" s="144">
        <f>VLOOKUP($A4014,'2'!$X:$AB,3,FALSE)</f>
        <v>0</v>
      </c>
      <c r="G4014" s="144">
        <f>VLOOKUP($A4014,'2'!$X:$AB,4,FALSE)</f>
        <v>0</v>
      </c>
      <c r="H4014" s="343">
        <f>VLOOKUP($A4014,'2'!$X:$AB,5,FALSE)</f>
        <v>0</v>
      </c>
    </row>
    <row r="4015" spans="1:8" s="144" customFormat="1" ht="15">
      <c r="A4015" s="342">
        <v>4011</v>
      </c>
      <c r="B4015" s="144" t="s">
        <v>11842</v>
      </c>
      <c r="C4015" s="144" t="s">
        <v>11843</v>
      </c>
      <c r="D4015" s="144" t="s">
        <v>11841</v>
      </c>
      <c r="E4015" s="144">
        <f>VLOOKUP(A4015,'2'!$X:$AB,2,FALSE)</f>
        <v>0</v>
      </c>
      <c r="F4015" s="144">
        <f>VLOOKUP($A4015,'2'!$X:$AB,3,FALSE)</f>
        <v>0</v>
      </c>
      <c r="G4015" s="144">
        <f>VLOOKUP($A4015,'2'!$X:$AB,4,FALSE)</f>
        <v>0</v>
      </c>
      <c r="H4015" s="343">
        <f>VLOOKUP($A4015,'2'!$X:$AB,5,FALSE)</f>
        <v>0</v>
      </c>
    </row>
    <row r="4016" spans="1:8" s="144" customFormat="1" ht="15">
      <c r="A4016" s="342">
        <v>4012</v>
      </c>
      <c r="B4016" s="144" t="s">
        <v>11844</v>
      </c>
      <c r="C4016" s="144" t="s">
        <v>11845</v>
      </c>
      <c r="D4016" s="144" t="s">
        <v>11841</v>
      </c>
      <c r="E4016" s="144">
        <f>VLOOKUP(A4016,'2'!$X:$AB,2,FALSE)</f>
        <v>0</v>
      </c>
      <c r="F4016" s="144">
        <f>VLOOKUP($A4016,'2'!$X:$AB,3,FALSE)</f>
        <v>0</v>
      </c>
      <c r="G4016" s="144">
        <f>VLOOKUP($A4016,'2'!$X:$AB,4,FALSE)</f>
        <v>0</v>
      </c>
      <c r="H4016" s="343">
        <f>VLOOKUP($A4016,'2'!$X:$AB,5,FALSE)</f>
        <v>0</v>
      </c>
    </row>
    <row r="4017" spans="1:8" s="144" customFormat="1" ht="15">
      <c r="A4017" s="342">
        <v>4013</v>
      </c>
      <c r="B4017" s="144" t="s">
        <v>11846</v>
      </c>
      <c r="C4017" s="144" t="s">
        <v>11847</v>
      </c>
      <c r="D4017" s="144" t="s">
        <v>11841</v>
      </c>
      <c r="E4017" s="144">
        <f>VLOOKUP(A4017,'2'!$X:$AB,2,FALSE)</f>
        <v>0</v>
      </c>
      <c r="F4017" s="144">
        <f>VLOOKUP($A4017,'2'!$X:$AB,3,FALSE)</f>
        <v>0</v>
      </c>
      <c r="G4017" s="144">
        <f>VLOOKUP($A4017,'2'!$X:$AB,4,FALSE)</f>
        <v>0</v>
      </c>
      <c r="H4017" s="343">
        <f>VLOOKUP($A4017,'2'!$X:$AB,5,FALSE)</f>
        <v>0</v>
      </c>
    </row>
    <row r="4018" spans="1:8" s="144" customFormat="1" ht="15">
      <c r="A4018" s="342">
        <v>4014</v>
      </c>
      <c r="B4018" s="144" t="s">
        <v>11848</v>
      </c>
      <c r="C4018" s="144" t="s">
        <v>11849</v>
      </c>
      <c r="D4018" s="144" t="s">
        <v>11850</v>
      </c>
      <c r="E4018" s="144">
        <f>VLOOKUP(A4018,'2'!$X:$AB,2,FALSE)</f>
        <v>0</v>
      </c>
      <c r="F4018" s="144">
        <f>VLOOKUP($A4018,'2'!$X:$AB,3,FALSE)</f>
        <v>0</v>
      </c>
      <c r="G4018" s="144">
        <f>VLOOKUP($A4018,'2'!$X:$AB,4,FALSE)</f>
        <v>0</v>
      </c>
      <c r="H4018" s="343">
        <f>VLOOKUP($A4018,'2'!$X:$AB,5,FALSE)</f>
        <v>0</v>
      </c>
    </row>
    <row r="4019" spans="1:8" s="144" customFormat="1" ht="15">
      <c r="A4019" s="342">
        <v>4015</v>
      </c>
      <c r="B4019" s="144" t="s">
        <v>11851</v>
      </c>
      <c r="C4019" s="144" t="s">
        <v>11852</v>
      </c>
      <c r="D4019" s="144" t="s">
        <v>11853</v>
      </c>
      <c r="E4019" s="144">
        <f>VLOOKUP(A4019,'2'!$X:$AB,2,FALSE)</f>
        <v>0</v>
      </c>
      <c r="F4019" s="144">
        <f>VLOOKUP($A4019,'2'!$X:$AB,3,FALSE)</f>
        <v>0</v>
      </c>
      <c r="G4019" s="144">
        <f>VLOOKUP($A4019,'2'!$X:$AB,4,FALSE)</f>
        <v>0</v>
      </c>
      <c r="H4019" s="343">
        <f>VLOOKUP($A4019,'2'!$X:$AB,5,FALSE)</f>
        <v>0</v>
      </c>
    </row>
    <row r="4020" spans="1:8" s="144" customFormat="1" ht="15">
      <c r="A4020" s="342">
        <v>4016</v>
      </c>
      <c r="B4020" s="144" t="s">
        <v>11854</v>
      </c>
      <c r="C4020" s="144" t="s">
        <v>11855</v>
      </c>
      <c r="D4020" s="144" t="s">
        <v>11856</v>
      </c>
      <c r="E4020" s="144">
        <f>VLOOKUP(A4020,'2'!$X:$AB,2,FALSE)</f>
        <v>0</v>
      </c>
      <c r="F4020" s="144">
        <f>VLOOKUP($A4020,'2'!$X:$AB,3,FALSE)</f>
        <v>0</v>
      </c>
      <c r="G4020" s="144">
        <f>VLOOKUP($A4020,'2'!$X:$AB,4,FALSE)</f>
        <v>0</v>
      </c>
      <c r="H4020" s="343">
        <f>VLOOKUP($A4020,'2'!$X:$AB,5,FALSE)</f>
        <v>0</v>
      </c>
    </row>
    <row r="4021" spans="1:8" s="144" customFormat="1" ht="15">
      <c r="A4021" s="342">
        <v>4017</v>
      </c>
      <c r="B4021" s="144" t="s">
        <v>11857</v>
      </c>
      <c r="C4021" s="144" t="s">
        <v>11858</v>
      </c>
      <c r="D4021" s="144" t="s">
        <v>11859</v>
      </c>
      <c r="E4021" s="144">
        <f>VLOOKUP(A4021,'2'!$X:$AB,2,FALSE)</f>
        <v>0</v>
      </c>
      <c r="F4021" s="144">
        <f>VLOOKUP($A4021,'2'!$X:$AB,3,FALSE)</f>
        <v>0</v>
      </c>
      <c r="G4021" s="144">
        <f>VLOOKUP($A4021,'2'!$X:$AB,4,FALSE)</f>
        <v>0</v>
      </c>
      <c r="H4021" s="343">
        <f>VLOOKUP($A4021,'2'!$X:$AB,5,FALSE)</f>
        <v>0</v>
      </c>
    </row>
    <row r="4022" spans="1:8" s="144" customFormat="1" ht="15">
      <c r="A4022" s="342">
        <v>4018</v>
      </c>
      <c r="B4022" s="144" t="s">
        <v>11860</v>
      </c>
      <c r="C4022" s="144" t="s">
        <v>11861</v>
      </c>
      <c r="D4022" s="144" t="s">
        <v>11859</v>
      </c>
      <c r="E4022" s="144">
        <f>VLOOKUP(A4022,'2'!$X:$AB,2,FALSE)</f>
        <v>0</v>
      </c>
      <c r="F4022" s="144">
        <f>VLOOKUP($A4022,'2'!$X:$AB,3,FALSE)</f>
        <v>0</v>
      </c>
      <c r="G4022" s="144">
        <f>VLOOKUP($A4022,'2'!$X:$AB,4,FALSE)</f>
        <v>0</v>
      </c>
      <c r="H4022" s="343">
        <f>VLOOKUP($A4022,'2'!$X:$AB,5,FALSE)</f>
        <v>0</v>
      </c>
    </row>
    <row r="4023" spans="1:8" s="144" customFormat="1" ht="15">
      <c r="A4023" s="342">
        <v>4019</v>
      </c>
      <c r="B4023" s="144" t="s">
        <v>11862</v>
      </c>
      <c r="C4023" s="144" t="s">
        <v>11863</v>
      </c>
      <c r="D4023" s="144" t="s">
        <v>11864</v>
      </c>
      <c r="E4023" s="144">
        <f>VLOOKUP(A4023,'2'!$X:$AB,2,FALSE)</f>
        <v>0</v>
      </c>
      <c r="F4023" s="144">
        <f>VLOOKUP($A4023,'2'!$X:$AB,3,FALSE)</f>
        <v>0</v>
      </c>
      <c r="G4023" s="144">
        <f>VLOOKUP($A4023,'2'!$X:$AB,4,FALSE)</f>
        <v>0</v>
      </c>
      <c r="H4023" s="343">
        <f>VLOOKUP($A4023,'2'!$X:$AB,5,FALSE)</f>
        <v>0</v>
      </c>
    </row>
    <row r="4024" spans="1:8" s="144" customFormat="1" ht="15">
      <c r="A4024" s="342">
        <v>4020</v>
      </c>
      <c r="B4024" s="144" t="s">
        <v>11865</v>
      </c>
      <c r="C4024" s="144" t="s">
        <v>11866</v>
      </c>
      <c r="D4024" s="144" t="s">
        <v>11864</v>
      </c>
      <c r="E4024" s="144">
        <f>VLOOKUP(A4024,'2'!$X:$AB,2,FALSE)</f>
        <v>0</v>
      </c>
      <c r="F4024" s="144">
        <f>VLOOKUP($A4024,'2'!$X:$AB,3,FALSE)</f>
        <v>0</v>
      </c>
      <c r="G4024" s="144">
        <f>VLOOKUP($A4024,'2'!$X:$AB,4,FALSE)</f>
        <v>0</v>
      </c>
      <c r="H4024" s="343">
        <f>VLOOKUP($A4024,'2'!$X:$AB,5,FALSE)</f>
        <v>0</v>
      </c>
    </row>
    <row r="4025" spans="1:8" s="144" customFormat="1" ht="15">
      <c r="A4025" s="342">
        <v>4021</v>
      </c>
      <c r="B4025" s="144" t="s">
        <v>11867</v>
      </c>
      <c r="C4025" s="144" t="s">
        <v>11868</v>
      </c>
      <c r="D4025" s="144" t="s">
        <v>11869</v>
      </c>
      <c r="E4025" s="144">
        <f>VLOOKUP(A4025,'2'!$X:$AB,2,FALSE)</f>
        <v>0</v>
      </c>
      <c r="F4025" s="144">
        <f>VLOOKUP($A4025,'2'!$X:$AB,3,FALSE)</f>
        <v>0</v>
      </c>
      <c r="G4025" s="144">
        <f>VLOOKUP($A4025,'2'!$X:$AB,4,FALSE)</f>
        <v>0</v>
      </c>
      <c r="H4025" s="343">
        <f>VLOOKUP($A4025,'2'!$X:$AB,5,FALSE)</f>
        <v>0</v>
      </c>
    </row>
    <row r="4026" spans="1:8" s="144" customFormat="1" ht="15">
      <c r="A4026" s="342">
        <v>4022</v>
      </c>
      <c r="B4026" s="144" t="s">
        <v>11870</v>
      </c>
      <c r="C4026" s="144" t="s">
        <v>11871</v>
      </c>
      <c r="D4026" s="144" t="s">
        <v>11872</v>
      </c>
      <c r="E4026" s="144">
        <f>VLOOKUP(A4026,'2'!$X:$AB,2,FALSE)</f>
        <v>0</v>
      </c>
      <c r="F4026" s="144">
        <f>VLOOKUP($A4026,'2'!$X:$AB,3,FALSE)</f>
        <v>0</v>
      </c>
      <c r="G4026" s="144">
        <f>VLOOKUP($A4026,'2'!$X:$AB,4,FALSE)</f>
        <v>0</v>
      </c>
      <c r="H4026" s="343">
        <f>VLOOKUP($A4026,'2'!$X:$AB,5,FALSE)</f>
        <v>0</v>
      </c>
    </row>
    <row r="4027" spans="1:8" s="144" customFormat="1" ht="15">
      <c r="A4027" s="342">
        <v>4023</v>
      </c>
      <c r="B4027" s="144" t="s">
        <v>11873</v>
      </c>
      <c r="C4027" s="144" t="s">
        <v>11874</v>
      </c>
      <c r="D4027" s="144" t="s">
        <v>11872</v>
      </c>
      <c r="E4027" s="144">
        <f>VLOOKUP(A4027,'2'!$X:$AB,2,FALSE)</f>
        <v>0</v>
      </c>
      <c r="F4027" s="144">
        <f>VLOOKUP($A4027,'2'!$X:$AB,3,FALSE)</f>
        <v>0</v>
      </c>
      <c r="G4027" s="144">
        <f>VLOOKUP($A4027,'2'!$X:$AB,4,FALSE)</f>
        <v>0</v>
      </c>
      <c r="H4027" s="343">
        <f>VLOOKUP($A4027,'2'!$X:$AB,5,FALSE)</f>
        <v>0</v>
      </c>
    </row>
    <row r="4028" spans="1:8" s="144" customFormat="1" ht="15">
      <c r="A4028" s="342">
        <v>4024</v>
      </c>
      <c r="B4028" s="144" t="s">
        <v>11875</v>
      </c>
      <c r="C4028" s="144" t="s">
        <v>11876</v>
      </c>
      <c r="D4028" s="144" t="s">
        <v>11872</v>
      </c>
      <c r="E4028" s="144">
        <f>VLOOKUP(A4028,'2'!$X:$AB,2,FALSE)</f>
        <v>0</v>
      </c>
      <c r="F4028" s="144">
        <f>VLOOKUP($A4028,'2'!$X:$AB,3,FALSE)</f>
        <v>0</v>
      </c>
      <c r="G4028" s="144">
        <f>VLOOKUP($A4028,'2'!$X:$AB,4,FALSE)</f>
        <v>0</v>
      </c>
      <c r="H4028" s="343">
        <f>VLOOKUP($A4028,'2'!$X:$AB,5,FALSE)</f>
        <v>0</v>
      </c>
    </row>
    <row r="4029" spans="1:8" s="144" customFormat="1" ht="15">
      <c r="A4029" s="342">
        <v>4025</v>
      </c>
      <c r="B4029" s="144" t="s">
        <v>11877</v>
      </c>
      <c r="C4029" s="144" t="s">
        <v>11878</v>
      </c>
      <c r="D4029" s="144" t="s">
        <v>11879</v>
      </c>
      <c r="E4029" s="144">
        <f>VLOOKUP(A4029,'2'!$X:$AB,2,FALSE)</f>
        <v>0</v>
      </c>
      <c r="F4029" s="144">
        <f>VLOOKUP($A4029,'2'!$X:$AB,3,FALSE)</f>
        <v>0</v>
      </c>
      <c r="G4029" s="144">
        <f>VLOOKUP($A4029,'2'!$X:$AB,4,FALSE)</f>
        <v>0</v>
      </c>
      <c r="H4029" s="343">
        <f>VLOOKUP($A4029,'2'!$X:$AB,5,FALSE)</f>
        <v>0</v>
      </c>
    </row>
    <row r="4030" spans="1:8" s="144" customFormat="1" ht="15">
      <c r="A4030" s="342">
        <v>4026</v>
      </c>
      <c r="B4030" s="144" t="s">
        <v>11880</v>
      </c>
      <c r="C4030" s="144" t="s">
        <v>11881</v>
      </c>
      <c r="D4030" s="144" t="s">
        <v>11882</v>
      </c>
      <c r="E4030" s="144">
        <f>VLOOKUP(A4030,'2'!$X:$AB,2,FALSE)</f>
        <v>0</v>
      </c>
      <c r="F4030" s="144">
        <f>VLOOKUP($A4030,'2'!$X:$AB,3,FALSE)</f>
        <v>0</v>
      </c>
      <c r="G4030" s="144">
        <f>VLOOKUP($A4030,'2'!$X:$AB,4,FALSE)</f>
        <v>0</v>
      </c>
      <c r="H4030" s="343">
        <f>VLOOKUP($A4030,'2'!$X:$AB,5,FALSE)</f>
        <v>0</v>
      </c>
    </row>
    <row r="4031" spans="1:8" s="144" customFormat="1" ht="15">
      <c r="A4031" s="342">
        <v>4027</v>
      </c>
      <c r="B4031" s="144" t="s">
        <v>11883</v>
      </c>
      <c r="C4031" s="144" t="s">
        <v>11884</v>
      </c>
      <c r="D4031" s="144" t="s">
        <v>11885</v>
      </c>
      <c r="E4031" s="144">
        <f>VLOOKUP(A4031,'2'!$X:$AB,2,FALSE)</f>
        <v>0</v>
      </c>
      <c r="F4031" s="144">
        <f>VLOOKUP($A4031,'2'!$X:$AB,3,FALSE)</f>
        <v>0</v>
      </c>
      <c r="G4031" s="144">
        <f>VLOOKUP($A4031,'2'!$X:$AB,4,FALSE)</f>
        <v>0</v>
      </c>
      <c r="H4031" s="343">
        <f>VLOOKUP($A4031,'2'!$X:$AB,5,FALSE)</f>
        <v>0</v>
      </c>
    </row>
    <row r="4032" spans="1:8" s="144" customFormat="1" ht="15">
      <c r="A4032" s="342">
        <v>4028</v>
      </c>
      <c r="B4032" s="144" t="s">
        <v>11886</v>
      </c>
      <c r="C4032" s="144" t="s">
        <v>11887</v>
      </c>
      <c r="D4032" s="144" t="s">
        <v>11888</v>
      </c>
      <c r="E4032" s="144">
        <f>VLOOKUP(A4032,'2'!$X:$AB,2,FALSE)</f>
        <v>0</v>
      </c>
      <c r="F4032" s="144">
        <f>VLOOKUP($A4032,'2'!$X:$AB,3,FALSE)</f>
        <v>0</v>
      </c>
      <c r="G4032" s="144">
        <f>VLOOKUP($A4032,'2'!$X:$AB,4,FALSE)</f>
        <v>0</v>
      </c>
      <c r="H4032" s="343">
        <f>VLOOKUP($A4032,'2'!$X:$AB,5,FALSE)</f>
        <v>0</v>
      </c>
    </row>
    <row r="4033" spans="1:8" s="144" customFormat="1" ht="15">
      <c r="A4033" s="342">
        <v>4029</v>
      </c>
      <c r="B4033" s="144" t="s">
        <v>11889</v>
      </c>
      <c r="C4033" s="144" t="s">
        <v>11890</v>
      </c>
      <c r="D4033" s="144" t="s">
        <v>11891</v>
      </c>
      <c r="E4033" s="144">
        <f>VLOOKUP(A4033,'2'!$X:$AB,2,FALSE)</f>
        <v>0</v>
      </c>
      <c r="F4033" s="144">
        <f>VLOOKUP($A4033,'2'!$X:$AB,3,FALSE)</f>
        <v>0</v>
      </c>
      <c r="G4033" s="144">
        <f>VLOOKUP($A4033,'2'!$X:$AB,4,FALSE)</f>
        <v>0</v>
      </c>
      <c r="H4033" s="343">
        <f>VLOOKUP($A4033,'2'!$X:$AB,5,FALSE)</f>
        <v>0</v>
      </c>
    </row>
    <row r="4034" spans="1:8" s="144" customFormat="1" ht="15">
      <c r="A4034" s="342">
        <v>4030</v>
      </c>
      <c r="B4034" s="144" t="s">
        <v>11892</v>
      </c>
      <c r="C4034" s="144" t="s">
        <v>11893</v>
      </c>
      <c r="D4034" s="144" t="s">
        <v>11894</v>
      </c>
      <c r="E4034" s="144">
        <f>VLOOKUP(A4034,'2'!$X:$AB,2,FALSE)</f>
        <v>0</v>
      </c>
      <c r="F4034" s="144">
        <f>VLOOKUP($A4034,'2'!$X:$AB,3,FALSE)</f>
        <v>0</v>
      </c>
      <c r="G4034" s="144">
        <f>VLOOKUP($A4034,'2'!$X:$AB,4,FALSE)</f>
        <v>0</v>
      </c>
      <c r="H4034" s="343">
        <f>VLOOKUP($A4034,'2'!$X:$AB,5,FALSE)</f>
        <v>0</v>
      </c>
    </row>
    <row r="4035" spans="1:8" s="144" customFormat="1" ht="15">
      <c r="A4035" s="342">
        <v>4031</v>
      </c>
      <c r="B4035" s="144" t="s">
        <v>11895</v>
      </c>
      <c r="C4035" s="144" t="s">
        <v>11896</v>
      </c>
      <c r="D4035" s="144" t="s">
        <v>11897</v>
      </c>
      <c r="E4035" s="144">
        <f>VLOOKUP(A4035,'2'!$X:$AB,2,FALSE)</f>
        <v>0</v>
      </c>
      <c r="F4035" s="144">
        <f>VLOOKUP($A4035,'2'!$X:$AB,3,FALSE)</f>
        <v>0</v>
      </c>
      <c r="G4035" s="144">
        <f>VLOOKUP($A4035,'2'!$X:$AB,4,FALSE)</f>
        <v>0</v>
      </c>
      <c r="H4035" s="343">
        <f>VLOOKUP($A4035,'2'!$X:$AB,5,FALSE)</f>
        <v>0</v>
      </c>
    </row>
    <row r="4036" spans="1:8" s="144" customFormat="1" ht="15">
      <c r="A4036" s="342">
        <v>4032</v>
      </c>
      <c r="B4036" s="144" t="s">
        <v>11898</v>
      </c>
      <c r="C4036" s="144" t="s">
        <v>11899</v>
      </c>
      <c r="D4036" s="144" t="s">
        <v>11900</v>
      </c>
      <c r="E4036" s="144">
        <f>VLOOKUP(A4036,'2'!$X:$AB,2,FALSE)</f>
        <v>0</v>
      </c>
      <c r="F4036" s="144">
        <f>VLOOKUP($A4036,'2'!$X:$AB,3,FALSE)</f>
        <v>0</v>
      </c>
      <c r="G4036" s="144">
        <f>VLOOKUP($A4036,'2'!$X:$AB,4,FALSE)</f>
        <v>0</v>
      </c>
      <c r="H4036" s="343">
        <f>VLOOKUP($A4036,'2'!$X:$AB,5,FALSE)</f>
        <v>0</v>
      </c>
    </row>
    <row r="4037" spans="1:8" s="144" customFormat="1" ht="15">
      <c r="A4037" s="342">
        <v>4033</v>
      </c>
      <c r="B4037" s="144" t="s">
        <v>11901</v>
      </c>
      <c r="C4037" s="144" t="s">
        <v>11902</v>
      </c>
      <c r="D4037" s="144" t="s">
        <v>11903</v>
      </c>
      <c r="E4037" s="144">
        <f>VLOOKUP(A4037,'2'!$X:$AB,2,FALSE)</f>
        <v>0</v>
      </c>
      <c r="F4037" s="144">
        <f>VLOOKUP($A4037,'2'!$X:$AB,3,FALSE)</f>
        <v>0</v>
      </c>
      <c r="G4037" s="144">
        <f>VLOOKUP($A4037,'2'!$X:$AB,4,FALSE)</f>
        <v>0</v>
      </c>
      <c r="H4037" s="343">
        <f>VLOOKUP($A4037,'2'!$X:$AB,5,FALSE)</f>
        <v>0</v>
      </c>
    </row>
    <row r="4038" spans="1:8" s="144" customFormat="1" ht="15">
      <c r="A4038" s="342">
        <v>4034</v>
      </c>
      <c r="B4038" s="144" t="s">
        <v>11904</v>
      </c>
      <c r="C4038" s="144" t="s">
        <v>11905</v>
      </c>
      <c r="D4038" s="144" t="s">
        <v>11906</v>
      </c>
      <c r="E4038" s="144">
        <f>VLOOKUP(A4038,'2'!$X:$AB,2,FALSE)</f>
        <v>0</v>
      </c>
      <c r="F4038" s="144">
        <f>VLOOKUP($A4038,'2'!$X:$AB,3,FALSE)</f>
        <v>0</v>
      </c>
      <c r="G4038" s="144">
        <f>VLOOKUP($A4038,'2'!$X:$AB,4,FALSE)</f>
        <v>0</v>
      </c>
      <c r="H4038" s="343">
        <f>VLOOKUP($A4038,'2'!$X:$AB,5,FALSE)</f>
        <v>0</v>
      </c>
    </row>
    <row r="4039" spans="1:8" s="144" customFormat="1" ht="15">
      <c r="A4039" s="342">
        <v>4035</v>
      </c>
      <c r="B4039" s="144" t="s">
        <v>11907</v>
      </c>
      <c r="C4039" s="144" t="s">
        <v>11908</v>
      </c>
      <c r="D4039" s="144" t="s">
        <v>11909</v>
      </c>
      <c r="E4039" s="144">
        <f>VLOOKUP(A4039,'2'!$X:$AB,2,FALSE)</f>
        <v>0</v>
      </c>
      <c r="F4039" s="144">
        <f>VLOOKUP($A4039,'2'!$X:$AB,3,FALSE)</f>
        <v>0</v>
      </c>
      <c r="G4039" s="144">
        <f>VLOOKUP($A4039,'2'!$X:$AB,4,FALSE)</f>
        <v>0</v>
      </c>
      <c r="H4039" s="343">
        <f>VLOOKUP($A4039,'2'!$X:$AB,5,FALSE)</f>
        <v>0</v>
      </c>
    </row>
    <row r="4040" spans="1:8" s="144" customFormat="1" ht="15">
      <c r="A4040" s="342">
        <v>4036</v>
      </c>
      <c r="B4040" s="144" t="s">
        <v>11910</v>
      </c>
      <c r="C4040" s="144" t="s">
        <v>11911</v>
      </c>
      <c r="D4040" s="144" t="s">
        <v>11909</v>
      </c>
      <c r="E4040" s="144">
        <f>VLOOKUP(A4040,'2'!$X:$AB,2,FALSE)</f>
        <v>0</v>
      </c>
      <c r="F4040" s="144">
        <f>VLOOKUP($A4040,'2'!$X:$AB,3,FALSE)</f>
        <v>0</v>
      </c>
      <c r="G4040" s="144">
        <f>VLOOKUP($A4040,'2'!$X:$AB,4,FALSE)</f>
        <v>0</v>
      </c>
      <c r="H4040" s="343">
        <f>VLOOKUP($A4040,'2'!$X:$AB,5,FALSE)</f>
        <v>0</v>
      </c>
    </row>
    <row r="4041" spans="1:8" s="144" customFormat="1" ht="15">
      <c r="A4041" s="342">
        <v>4037</v>
      </c>
      <c r="B4041" s="144" t="s">
        <v>11912</v>
      </c>
      <c r="C4041" s="144" t="s">
        <v>11913</v>
      </c>
      <c r="D4041" s="144" t="s">
        <v>11909</v>
      </c>
      <c r="E4041" s="144">
        <f>VLOOKUP(A4041,'2'!$X:$AB,2,FALSE)</f>
        <v>0</v>
      </c>
      <c r="F4041" s="144">
        <f>VLOOKUP($A4041,'2'!$X:$AB,3,FALSE)</f>
        <v>0</v>
      </c>
      <c r="G4041" s="144">
        <f>VLOOKUP($A4041,'2'!$X:$AB,4,FALSE)</f>
        <v>0</v>
      </c>
      <c r="H4041" s="343">
        <f>VLOOKUP($A4041,'2'!$X:$AB,5,FALSE)</f>
        <v>0</v>
      </c>
    </row>
    <row r="4042" spans="1:8" s="144" customFormat="1" ht="15">
      <c r="A4042" s="342">
        <v>4038</v>
      </c>
      <c r="B4042" s="144" t="s">
        <v>11914</v>
      </c>
      <c r="C4042" s="144" t="s">
        <v>11915</v>
      </c>
      <c r="D4042" s="144" t="s">
        <v>11916</v>
      </c>
      <c r="E4042" s="144">
        <f>VLOOKUP(A4042,'2'!$X:$AB,2,FALSE)</f>
        <v>0</v>
      </c>
      <c r="F4042" s="144">
        <f>VLOOKUP($A4042,'2'!$X:$AB,3,FALSE)</f>
        <v>0</v>
      </c>
      <c r="G4042" s="144">
        <f>VLOOKUP($A4042,'2'!$X:$AB,4,FALSE)</f>
        <v>0</v>
      </c>
      <c r="H4042" s="343">
        <f>VLOOKUP($A4042,'2'!$X:$AB,5,FALSE)</f>
        <v>0</v>
      </c>
    </row>
    <row r="4043" spans="1:8" s="144" customFormat="1" ht="15">
      <c r="A4043" s="342">
        <v>4039</v>
      </c>
      <c r="B4043" s="144" t="s">
        <v>11917</v>
      </c>
      <c r="C4043" s="144" t="s">
        <v>11918</v>
      </c>
      <c r="D4043" s="144" t="s">
        <v>11919</v>
      </c>
      <c r="E4043" s="144">
        <f>VLOOKUP(A4043,'2'!$X:$AB,2,FALSE)</f>
        <v>0</v>
      </c>
      <c r="F4043" s="144">
        <f>VLOOKUP($A4043,'2'!$X:$AB,3,FALSE)</f>
        <v>0</v>
      </c>
      <c r="G4043" s="144">
        <f>VLOOKUP($A4043,'2'!$X:$AB,4,FALSE)</f>
        <v>0</v>
      </c>
      <c r="H4043" s="343">
        <f>VLOOKUP($A4043,'2'!$X:$AB,5,FALSE)</f>
        <v>0</v>
      </c>
    </row>
    <row r="4044" spans="1:8" s="144" customFormat="1" ht="15">
      <c r="A4044" s="342">
        <v>4040</v>
      </c>
      <c r="B4044" s="144" t="s">
        <v>11920</v>
      </c>
      <c r="C4044" s="144" t="s">
        <v>11921</v>
      </c>
      <c r="D4044" s="144" t="s">
        <v>11922</v>
      </c>
      <c r="E4044" s="144">
        <f>VLOOKUP(A4044,'2'!$X:$AB,2,FALSE)</f>
        <v>0</v>
      </c>
      <c r="F4044" s="144">
        <f>VLOOKUP($A4044,'2'!$X:$AB,3,FALSE)</f>
        <v>0</v>
      </c>
      <c r="G4044" s="144">
        <f>VLOOKUP($A4044,'2'!$X:$AB,4,FALSE)</f>
        <v>0</v>
      </c>
      <c r="H4044" s="343">
        <f>VLOOKUP($A4044,'2'!$X:$AB,5,FALSE)</f>
        <v>0</v>
      </c>
    </row>
    <row r="4045" spans="1:8" s="144" customFormat="1" ht="15">
      <c r="A4045" s="342">
        <v>4041</v>
      </c>
      <c r="B4045" s="144" t="s">
        <v>11923</v>
      </c>
      <c r="C4045" s="144" t="s">
        <v>11924</v>
      </c>
      <c r="D4045" s="144" t="s">
        <v>11922</v>
      </c>
      <c r="E4045" s="144">
        <f>VLOOKUP(A4045,'2'!$X:$AB,2,FALSE)</f>
        <v>0</v>
      </c>
      <c r="F4045" s="144">
        <f>VLOOKUP($A4045,'2'!$X:$AB,3,FALSE)</f>
        <v>0</v>
      </c>
      <c r="G4045" s="144">
        <f>VLOOKUP($A4045,'2'!$X:$AB,4,FALSE)</f>
        <v>0</v>
      </c>
      <c r="H4045" s="343">
        <f>VLOOKUP($A4045,'2'!$X:$AB,5,FALSE)</f>
        <v>0</v>
      </c>
    </row>
    <row r="4046" spans="1:8" s="144" customFormat="1" ht="15">
      <c r="A4046" s="342">
        <v>4042</v>
      </c>
      <c r="B4046" s="144" t="s">
        <v>11925</v>
      </c>
      <c r="C4046" s="144" t="s">
        <v>11926</v>
      </c>
      <c r="D4046" s="144" t="s">
        <v>11927</v>
      </c>
      <c r="E4046" s="144">
        <f>VLOOKUP(A4046,'2'!$X:$AB,2,FALSE)</f>
        <v>0</v>
      </c>
      <c r="F4046" s="144">
        <f>VLOOKUP($A4046,'2'!$X:$AB,3,FALSE)</f>
        <v>0</v>
      </c>
      <c r="G4046" s="144">
        <f>VLOOKUP($A4046,'2'!$X:$AB,4,FALSE)</f>
        <v>0</v>
      </c>
      <c r="H4046" s="343">
        <f>VLOOKUP($A4046,'2'!$X:$AB,5,FALSE)</f>
        <v>0</v>
      </c>
    </row>
    <row r="4047" spans="1:8" s="144" customFormat="1" ht="15">
      <c r="A4047" s="342">
        <v>4043</v>
      </c>
      <c r="B4047" s="144" t="s">
        <v>11928</v>
      </c>
      <c r="C4047" s="144" t="s">
        <v>11929</v>
      </c>
      <c r="D4047" s="144" t="s">
        <v>11930</v>
      </c>
      <c r="E4047" s="144">
        <f>VLOOKUP(A4047,'2'!$X:$AB,2,FALSE)</f>
        <v>0</v>
      </c>
      <c r="F4047" s="144">
        <f>VLOOKUP($A4047,'2'!$X:$AB,3,FALSE)</f>
        <v>0</v>
      </c>
      <c r="G4047" s="144">
        <f>VLOOKUP($A4047,'2'!$X:$AB,4,FALSE)</f>
        <v>0</v>
      </c>
      <c r="H4047" s="343">
        <f>VLOOKUP($A4047,'2'!$X:$AB,5,FALSE)</f>
        <v>0</v>
      </c>
    </row>
    <row r="4048" spans="1:8" s="144" customFormat="1" ht="15">
      <c r="A4048" s="342">
        <v>4044</v>
      </c>
      <c r="B4048" s="144" t="s">
        <v>11931</v>
      </c>
      <c r="C4048" s="144" t="s">
        <v>11932</v>
      </c>
      <c r="D4048" s="144" t="s">
        <v>11933</v>
      </c>
      <c r="E4048" s="144">
        <f>VLOOKUP(A4048,'2'!$X:$AB,2,FALSE)</f>
        <v>0</v>
      </c>
      <c r="F4048" s="144">
        <f>VLOOKUP($A4048,'2'!$X:$AB,3,FALSE)</f>
        <v>0</v>
      </c>
      <c r="G4048" s="144">
        <f>VLOOKUP($A4048,'2'!$X:$AB,4,FALSE)</f>
        <v>0</v>
      </c>
      <c r="H4048" s="343">
        <f>VLOOKUP($A4048,'2'!$X:$AB,5,FALSE)</f>
        <v>0</v>
      </c>
    </row>
    <row r="4049" spans="1:8" s="144" customFormat="1" ht="15">
      <c r="A4049" s="342">
        <v>4045</v>
      </c>
      <c r="B4049" s="144" t="s">
        <v>11934</v>
      </c>
      <c r="C4049" s="144" t="s">
        <v>11935</v>
      </c>
      <c r="D4049" s="144" t="s">
        <v>11933</v>
      </c>
      <c r="E4049" s="144">
        <f>VLOOKUP(A4049,'2'!$X:$AB,2,FALSE)</f>
        <v>0</v>
      </c>
      <c r="F4049" s="144">
        <f>VLOOKUP($A4049,'2'!$X:$AB,3,FALSE)</f>
        <v>0</v>
      </c>
      <c r="G4049" s="144">
        <f>VLOOKUP($A4049,'2'!$X:$AB,4,FALSE)</f>
        <v>0</v>
      </c>
      <c r="H4049" s="343">
        <f>VLOOKUP($A4049,'2'!$X:$AB,5,FALSE)</f>
        <v>0</v>
      </c>
    </row>
    <row r="4050" spans="1:8" s="144" customFormat="1" ht="15">
      <c r="A4050" s="342">
        <v>4046</v>
      </c>
      <c r="B4050" s="144" t="s">
        <v>11936</v>
      </c>
      <c r="C4050" s="144" t="s">
        <v>11937</v>
      </c>
      <c r="D4050" s="144" t="s">
        <v>11933</v>
      </c>
      <c r="E4050" s="144">
        <f>VLOOKUP(A4050,'2'!$X:$AB,2,FALSE)</f>
        <v>0</v>
      </c>
      <c r="F4050" s="144">
        <f>VLOOKUP($A4050,'2'!$X:$AB,3,FALSE)</f>
        <v>0</v>
      </c>
      <c r="G4050" s="144">
        <f>VLOOKUP($A4050,'2'!$X:$AB,4,FALSE)</f>
        <v>0</v>
      </c>
      <c r="H4050" s="343">
        <f>VLOOKUP($A4050,'2'!$X:$AB,5,FALSE)</f>
        <v>0</v>
      </c>
    </row>
    <row r="4051" spans="1:8" s="144" customFormat="1" ht="15">
      <c r="A4051" s="342">
        <v>4047</v>
      </c>
      <c r="B4051" s="144" t="s">
        <v>11938</v>
      </c>
      <c r="C4051" s="144" t="s">
        <v>11939</v>
      </c>
      <c r="D4051" s="144" t="s">
        <v>11940</v>
      </c>
      <c r="E4051" s="144">
        <f>VLOOKUP(A4051,'2'!$X:$AB,2,FALSE)</f>
        <v>0</v>
      </c>
      <c r="F4051" s="144">
        <f>VLOOKUP($A4051,'2'!$X:$AB,3,FALSE)</f>
        <v>0</v>
      </c>
      <c r="G4051" s="144">
        <f>VLOOKUP($A4051,'2'!$X:$AB,4,FALSE)</f>
        <v>0</v>
      </c>
      <c r="H4051" s="343">
        <f>VLOOKUP($A4051,'2'!$X:$AB,5,FALSE)</f>
        <v>0</v>
      </c>
    </row>
    <row r="4052" spans="1:8" s="144" customFormat="1" ht="15">
      <c r="A4052" s="342">
        <v>4048</v>
      </c>
      <c r="B4052" s="144" t="s">
        <v>11941</v>
      </c>
      <c r="C4052" s="144" t="s">
        <v>11942</v>
      </c>
      <c r="D4052" s="144" t="s">
        <v>11943</v>
      </c>
      <c r="E4052" s="144">
        <f>VLOOKUP(A4052,'2'!$X:$AB,2,FALSE)</f>
        <v>0</v>
      </c>
      <c r="F4052" s="144">
        <f>VLOOKUP($A4052,'2'!$X:$AB,3,FALSE)</f>
        <v>0</v>
      </c>
      <c r="G4052" s="144">
        <f>VLOOKUP($A4052,'2'!$X:$AB,4,FALSE)</f>
        <v>0</v>
      </c>
      <c r="H4052" s="343">
        <f>VLOOKUP($A4052,'2'!$X:$AB,5,FALSE)</f>
        <v>0</v>
      </c>
    </row>
    <row r="4053" spans="1:8" s="144" customFormat="1" ht="15">
      <c r="A4053" s="342">
        <v>4049</v>
      </c>
      <c r="B4053" s="144" t="s">
        <v>11944</v>
      </c>
      <c r="C4053" s="144" t="s">
        <v>11945</v>
      </c>
      <c r="D4053" s="144" t="s">
        <v>11943</v>
      </c>
      <c r="E4053" s="144">
        <f>VLOOKUP(A4053,'2'!$X:$AB,2,FALSE)</f>
        <v>0</v>
      </c>
      <c r="F4053" s="144">
        <f>VLOOKUP($A4053,'2'!$X:$AB,3,FALSE)</f>
        <v>0</v>
      </c>
      <c r="G4053" s="144">
        <f>VLOOKUP($A4053,'2'!$X:$AB,4,FALSE)</f>
        <v>0</v>
      </c>
      <c r="H4053" s="343">
        <f>VLOOKUP($A4053,'2'!$X:$AB,5,FALSE)</f>
        <v>0</v>
      </c>
    </row>
    <row r="4054" spans="1:8" s="144" customFormat="1" ht="15">
      <c r="A4054" s="342">
        <v>4050</v>
      </c>
      <c r="B4054" s="144" t="s">
        <v>11946</v>
      </c>
      <c r="C4054" s="144" t="s">
        <v>11947</v>
      </c>
      <c r="D4054" s="144" t="s">
        <v>11948</v>
      </c>
      <c r="E4054" s="144">
        <f>VLOOKUP(A4054,'2'!$X:$AB,2,FALSE)</f>
        <v>0</v>
      </c>
      <c r="F4054" s="144">
        <f>VLOOKUP($A4054,'2'!$X:$AB,3,FALSE)</f>
        <v>0</v>
      </c>
      <c r="G4054" s="144">
        <f>VLOOKUP($A4054,'2'!$X:$AB,4,FALSE)</f>
        <v>0</v>
      </c>
      <c r="H4054" s="343">
        <f>VLOOKUP($A4054,'2'!$X:$AB,5,FALSE)</f>
        <v>0</v>
      </c>
    </row>
    <row r="4055" spans="1:8" s="144" customFormat="1" ht="15">
      <c r="A4055" s="342">
        <v>4051</v>
      </c>
      <c r="B4055" s="144" t="s">
        <v>11949</v>
      </c>
      <c r="C4055" s="144" t="s">
        <v>11950</v>
      </c>
      <c r="D4055" s="144" t="s">
        <v>11948</v>
      </c>
      <c r="E4055" s="144">
        <f>VLOOKUP(A4055,'2'!$X:$AB,2,FALSE)</f>
        <v>0</v>
      </c>
      <c r="F4055" s="144">
        <f>VLOOKUP($A4055,'2'!$X:$AB,3,FALSE)</f>
        <v>0</v>
      </c>
      <c r="G4055" s="144">
        <f>VLOOKUP($A4055,'2'!$X:$AB,4,FALSE)</f>
        <v>0</v>
      </c>
      <c r="H4055" s="343">
        <f>VLOOKUP($A4055,'2'!$X:$AB,5,FALSE)</f>
        <v>0</v>
      </c>
    </row>
    <row r="4056" spans="1:8" s="144" customFormat="1" ht="15">
      <c r="A4056" s="342">
        <v>4052</v>
      </c>
      <c r="B4056" s="144" t="s">
        <v>11951</v>
      </c>
      <c r="C4056" s="144" t="s">
        <v>11952</v>
      </c>
      <c r="D4056" s="144" t="s">
        <v>11953</v>
      </c>
      <c r="E4056" s="144">
        <f>VLOOKUP(A4056,'2'!$X:$AB,2,FALSE)</f>
        <v>0</v>
      </c>
      <c r="F4056" s="144">
        <f>VLOOKUP($A4056,'2'!$X:$AB,3,FALSE)</f>
        <v>0</v>
      </c>
      <c r="G4056" s="144">
        <f>VLOOKUP($A4056,'2'!$X:$AB,4,FALSE)</f>
        <v>0</v>
      </c>
      <c r="H4056" s="343">
        <f>VLOOKUP($A4056,'2'!$X:$AB,5,FALSE)</f>
        <v>0</v>
      </c>
    </row>
    <row r="4057" spans="1:8" s="144" customFormat="1" ht="15">
      <c r="A4057" s="342">
        <v>4053</v>
      </c>
      <c r="B4057" s="144" t="s">
        <v>11954</v>
      </c>
      <c r="C4057" s="144" t="s">
        <v>11955</v>
      </c>
      <c r="D4057" s="144" t="s">
        <v>11956</v>
      </c>
      <c r="E4057" s="144">
        <f>VLOOKUP(A4057,'2'!$X:$AB,2,FALSE)</f>
        <v>0</v>
      </c>
      <c r="F4057" s="144">
        <f>VLOOKUP($A4057,'2'!$X:$AB,3,FALSE)</f>
        <v>0</v>
      </c>
      <c r="G4057" s="144">
        <f>VLOOKUP($A4057,'2'!$X:$AB,4,FALSE)</f>
        <v>0</v>
      </c>
      <c r="H4057" s="343">
        <f>VLOOKUP($A4057,'2'!$X:$AB,5,FALSE)</f>
        <v>0</v>
      </c>
    </row>
    <row r="4058" spans="1:8" s="144" customFormat="1" ht="15">
      <c r="A4058" s="342">
        <v>4054</v>
      </c>
      <c r="B4058" s="144" t="s">
        <v>11957</v>
      </c>
      <c r="C4058" s="144" t="s">
        <v>11958</v>
      </c>
      <c r="D4058" s="144" t="s">
        <v>11959</v>
      </c>
      <c r="E4058" s="144">
        <f>VLOOKUP(A4058,'2'!$X:$AB,2,FALSE)</f>
        <v>0</v>
      </c>
      <c r="F4058" s="144">
        <f>VLOOKUP($A4058,'2'!$X:$AB,3,FALSE)</f>
        <v>0</v>
      </c>
      <c r="G4058" s="144">
        <f>VLOOKUP($A4058,'2'!$X:$AB,4,FALSE)</f>
        <v>0</v>
      </c>
      <c r="H4058" s="343">
        <f>VLOOKUP($A4058,'2'!$X:$AB,5,FALSE)</f>
        <v>0</v>
      </c>
    </row>
    <row r="4059" spans="1:8" s="144" customFormat="1" ht="15">
      <c r="A4059" s="342">
        <v>4055</v>
      </c>
      <c r="B4059" s="144" t="s">
        <v>11960</v>
      </c>
      <c r="C4059" s="144" t="s">
        <v>11961</v>
      </c>
      <c r="D4059" s="144" t="s">
        <v>11962</v>
      </c>
      <c r="E4059" s="144">
        <f>VLOOKUP(A4059,'2'!$X:$AB,2,FALSE)</f>
        <v>0</v>
      </c>
      <c r="F4059" s="144">
        <f>VLOOKUP($A4059,'2'!$X:$AB,3,FALSE)</f>
        <v>0</v>
      </c>
      <c r="G4059" s="144">
        <f>VLOOKUP($A4059,'2'!$X:$AB,4,FALSE)</f>
        <v>0</v>
      </c>
      <c r="H4059" s="343">
        <f>VLOOKUP($A4059,'2'!$X:$AB,5,FALSE)</f>
        <v>0</v>
      </c>
    </row>
    <row r="4060" spans="1:8" s="144" customFormat="1" ht="15">
      <c r="A4060" s="342">
        <v>4056</v>
      </c>
      <c r="B4060" s="144" t="s">
        <v>11963</v>
      </c>
      <c r="C4060" s="144" t="s">
        <v>11964</v>
      </c>
      <c r="D4060" s="144" t="s">
        <v>11962</v>
      </c>
      <c r="E4060" s="144">
        <f>VLOOKUP(A4060,'2'!$X:$AB,2,FALSE)</f>
        <v>0</v>
      </c>
      <c r="F4060" s="144">
        <f>VLOOKUP($A4060,'2'!$X:$AB,3,FALSE)</f>
        <v>0</v>
      </c>
      <c r="G4060" s="144">
        <f>VLOOKUP($A4060,'2'!$X:$AB,4,FALSE)</f>
        <v>0</v>
      </c>
      <c r="H4060" s="343">
        <f>VLOOKUP($A4060,'2'!$X:$AB,5,FALSE)</f>
        <v>0</v>
      </c>
    </row>
    <row r="4061" spans="1:8" s="144" customFormat="1" ht="15">
      <c r="A4061" s="342">
        <v>4057</v>
      </c>
      <c r="B4061" s="144" t="s">
        <v>11965</v>
      </c>
      <c r="C4061" s="144" t="s">
        <v>11966</v>
      </c>
      <c r="D4061" s="144" t="s">
        <v>11967</v>
      </c>
      <c r="E4061" s="144" t="str">
        <f>VLOOKUP(A4061,'2'!$X:$AB,2,FALSE)</f>
        <v>Within an hour</v>
      </c>
      <c r="F4061" s="144">
        <f>VLOOKUP($A4061,'2'!$X:$AB,3,FALSE)</f>
        <v>0.93</v>
      </c>
      <c r="G4061" s="144">
        <f>VLOOKUP($A4061,'2'!$X:$AB,4,FALSE)</f>
        <v>0.99</v>
      </c>
      <c r="H4061" s="343" t="str">
        <f>VLOOKUP($A4061,'2'!$X:$AB,5,FALSE)</f>
        <v>No</v>
      </c>
    </row>
    <row r="4062" spans="1:8" s="144" customFormat="1" ht="15">
      <c r="A4062" s="342">
        <v>4058</v>
      </c>
      <c r="B4062" s="144" t="s">
        <v>11968</v>
      </c>
      <c r="C4062" s="144" t="s">
        <v>11969</v>
      </c>
      <c r="D4062" s="144" t="s">
        <v>11967</v>
      </c>
      <c r="E4062" s="144">
        <f>VLOOKUP(A4062,'2'!$X:$AB,2,FALSE)</f>
        <v>0</v>
      </c>
      <c r="F4062" s="144">
        <f>VLOOKUP($A4062,'2'!$X:$AB,3,FALSE)</f>
        <v>0</v>
      </c>
      <c r="G4062" s="144">
        <f>VLOOKUP($A4062,'2'!$X:$AB,4,FALSE)</f>
        <v>0</v>
      </c>
      <c r="H4062" s="343">
        <f>VLOOKUP($A4062,'2'!$X:$AB,5,FALSE)</f>
        <v>0</v>
      </c>
    </row>
    <row r="4063" spans="1:8" s="144" customFormat="1" ht="15">
      <c r="A4063" s="342">
        <v>4059</v>
      </c>
      <c r="B4063" s="144" t="s">
        <v>11970</v>
      </c>
      <c r="C4063" s="144" t="s">
        <v>11971</v>
      </c>
      <c r="D4063" s="144" t="s">
        <v>11972</v>
      </c>
      <c r="E4063" s="144">
        <f>VLOOKUP(A4063,'2'!$X:$AB,2,FALSE)</f>
        <v>0</v>
      </c>
      <c r="F4063" s="144">
        <f>VLOOKUP($A4063,'2'!$X:$AB,3,FALSE)</f>
        <v>0</v>
      </c>
      <c r="G4063" s="144">
        <f>VLOOKUP($A4063,'2'!$X:$AB,4,FALSE)</f>
        <v>0</v>
      </c>
      <c r="H4063" s="343">
        <f>VLOOKUP($A4063,'2'!$X:$AB,5,FALSE)</f>
        <v>0</v>
      </c>
    </row>
    <row r="4064" spans="1:8" s="144" customFormat="1" ht="15">
      <c r="A4064" s="342">
        <v>4060</v>
      </c>
      <c r="B4064" s="144" t="s">
        <v>11973</v>
      </c>
      <c r="C4064" s="144" t="s">
        <v>11974</v>
      </c>
      <c r="D4064" s="144" t="s">
        <v>11975</v>
      </c>
      <c r="E4064" s="144">
        <f>VLOOKUP(A4064,'2'!$X:$AB,2,FALSE)</f>
        <v>0</v>
      </c>
      <c r="F4064" s="144">
        <f>VLOOKUP($A4064,'2'!$X:$AB,3,FALSE)</f>
        <v>0</v>
      </c>
      <c r="G4064" s="144">
        <f>VLOOKUP($A4064,'2'!$X:$AB,4,FALSE)</f>
        <v>0</v>
      </c>
      <c r="H4064" s="343">
        <f>VLOOKUP($A4064,'2'!$X:$AB,5,FALSE)</f>
        <v>0</v>
      </c>
    </row>
    <row r="4065" spans="1:8" s="144" customFormat="1" ht="15">
      <c r="A4065" s="342">
        <v>4061</v>
      </c>
      <c r="B4065" s="144" t="s">
        <v>11976</v>
      </c>
      <c r="C4065" s="144" t="s">
        <v>11977</v>
      </c>
      <c r="D4065" s="144" t="s">
        <v>11978</v>
      </c>
      <c r="E4065" s="144">
        <f>VLOOKUP(A4065,'2'!$X:$AB,2,FALSE)</f>
        <v>0</v>
      </c>
      <c r="F4065" s="144">
        <f>VLOOKUP($A4065,'2'!$X:$AB,3,FALSE)</f>
        <v>0</v>
      </c>
      <c r="G4065" s="144">
        <f>VLOOKUP($A4065,'2'!$X:$AB,4,FALSE)</f>
        <v>0</v>
      </c>
      <c r="H4065" s="343">
        <f>VLOOKUP($A4065,'2'!$X:$AB,5,FALSE)</f>
        <v>0</v>
      </c>
    </row>
    <row r="4066" spans="1:8" s="144" customFormat="1" ht="15">
      <c r="A4066" s="342">
        <v>4062</v>
      </c>
      <c r="B4066" s="144" t="s">
        <v>11979</v>
      </c>
      <c r="C4066" s="144" t="s">
        <v>11980</v>
      </c>
      <c r="D4066" s="144" t="s">
        <v>11981</v>
      </c>
      <c r="E4066" s="144">
        <f>VLOOKUP(A4066,'2'!$X:$AB,2,FALSE)</f>
        <v>0</v>
      </c>
      <c r="F4066" s="144">
        <f>VLOOKUP($A4066,'2'!$X:$AB,3,FALSE)</f>
        <v>0</v>
      </c>
      <c r="G4066" s="144">
        <f>VLOOKUP($A4066,'2'!$X:$AB,4,FALSE)</f>
        <v>0</v>
      </c>
      <c r="H4066" s="343">
        <f>VLOOKUP($A4066,'2'!$X:$AB,5,FALSE)</f>
        <v>0</v>
      </c>
    </row>
    <row r="4067" spans="1:8" s="144" customFormat="1" ht="15">
      <c r="A4067" s="342">
        <v>4063</v>
      </c>
      <c r="B4067" s="144" t="s">
        <v>11982</v>
      </c>
      <c r="C4067" s="144" t="s">
        <v>11983</v>
      </c>
      <c r="D4067" s="144" t="s">
        <v>11981</v>
      </c>
      <c r="E4067" s="144">
        <f>VLOOKUP(A4067,'2'!$X:$AB,2,FALSE)</f>
        <v>0</v>
      </c>
      <c r="F4067" s="144">
        <f>VLOOKUP($A4067,'2'!$X:$AB,3,FALSE)</f>
        <v>0</v>
      </c>
      <c r="G4067" s="144">
        <f>VLOOKUP($A4067,'2'!$X:$AB,4,FALSE)</f>
        <v>0</v>
      </c>
      <c r="H4067" s="343">
        <f>VLOOKUP($A4067,'2'!$X:$AB,5,FALSE)</f>
        <v>0</v>
      </c>
    </row>
    <row r="4068" spans="1:8" s="144" customFormat="1" ht="15">
      <c r="A4068" s="342">
        <v>4064</v>
      </c>
      <c r="B4068" s="144" t="s">
        <v>11984</v>
      </c>
      <c r="C4068" s="144" t="s">
        <v>11985</v>
      </c>
      <c r="D4068" s="144" t="s">
        <v>11981</v>
      </c>
      <c r="E4068" s="144">
        <f>VLOOKUP(A4068,'2'!$X:$AB,2,FALSE)</f>
        <v>0</v>
      </c>
      <c r="F4068" s="144">
        <f>VLOOKUP($A4068,'2'!$X:$AB,3,FALSE)</f>
        <v>0</v>
      </c>
      <c r="G4068" s="144">
        <f>VLOOKUP($A4068,'2'!$X:$AB,4,FALSE)</f>
        <v>0</v>
      </c>
      <c r="H4068" s="343">
        <f>VLOOKUP($A4068,'2'!$X:$AB,5,FALSE)</f>
        <v>0</v>
      </c>
    </row>
    <row r="4069" spans="1:8" s="144" customFormat="1" ht="15">
      <c r="A4069" s="342">
        <v>4065</v>
      </c>
      <c r="B4069" s="144" t="s">
        <v>11986</v>
      </c>
      <c r="C4069" s="144" t="s">
        <v>11987</v>
      </c>
      <c r="D4069" s="144" t="s">
        <v>11988</v>
      </c>
      <c r="E4069" s="144">
        <f>VLOOKUP(A4069,'2'!$X:$AB,2,FALSE)</f>
        <v>0</v>
      </c>
      <c r="F4069" s="144">
        <f>VLOOKUP($A4069,'2'!$X:$AB,3,FALSE)</f>
        <v>0</v>
      </c>
      <c r="G4069" s="144">
        <f>VLOOKUP($A4069,'2'!$X:$AB,4,FALSE)</f>
        <v>0</v>
      </c>
      <c r="H4069" s="343">
        <f>VLOOKUP($A4069,'2'!$X:$AB,5,FALSE)</f>
        <v>0</v>
      </c>
    </row>
    <row r="4070" spans="1:8" s="144" customFormat="1" ht="15">
      <c r="A4070" s="342">
        <v>4066</v>
      </c>
      <c r="B4070" s="144" t="s">
        <v>11989</v>
      </c>
      <c r="C4070" s="144" t="s">
        <v>11990</v>
      </c>
      <c r="D4070" s="144" t="s">
        <v>11988</v>
      </c>
      <c r="E4070" s="144">
        <f>VLOOKUP(A4070,'2'!$X:$AB,2,FALSE)</f>
        <v>0</v>
      </c>
      <c r="F4070" s="144">
        <f>VLOOKUP($A4070,'2'!$X:$AB,3,FALSE)</f>
        <v>0</v>
      </c>
      <c r="G4070" s="144">
        <f>VLOOKUP($A4070,'2'!$X:$AB,4,FALSE)</f>
        <v>0</v>
      </c>
      <c r="H4070" s="343">
        <f>VLOOKUP($A4070,'2'!$X:$AB,5,FALSE)</f>
        <v>0</v>
      </c>
    </row>
    <row r="4071" spans="1:8" s="144" customFormat="1" ht="15">
      <c r="A4071" s="342">
        <v>4067</v>
      </c>
      <c r="B4071" s="144" t="s">
        <v>11991</v>
      </c>
      <c r="C4071" s="144" t="s">
        <v>11992</v>
      </c>
      <c r="D4071" s="144" t="s">
        <v>11993</v>
      </c>
      <c r="E4071" s="144">
        <f>VLOOKUP(A4071,'2'!$X:$AB,2,FALSE)</f>
        <v>0</v>
      </c>
      <c r="F4071" s="144">
        <f>VLOOKUP($A4071,'2'!$X:$AB,3,FALSE)</f>
        <v>0</v>
      </c>
      <c r="G4071" s="144">
        <f>VLOOKUP($A4071,'2'!$X:$AB,4,FALSE)</f>
        <v>0</v>
      </c>
      <c r="H4071" s="343">
        <f>VLOOKUP($A4071,'2'!$X:$AB,5,FALSE)</f>
        <v>0</v>
      </c>
    </row>
    <row r="4072" spans="1:8" s="144" customFormat="1" ht="15">
      <c r="A4072" s="342">
        <v>4068</v>
      </c>
      <c r="B4072" s="144" t="s">
        <v>11994</v>
      </c>
      <c r="C4072" s="144" t="s">
        <v>11995</v>
      </c>
      <c r="D4072" s="144" t="s">
        <v>11996</v>
      </c>
      <c r="E4072" s="144">
        <f>VLOOKUP(A4072,'2'!$X:$AB,2,FALSE)</f>
        <v>0</v>
      </c>
      <c r="F4072" s="144">
        <f>VLOOKUP($A4072,'2'!$X:$AB,3,FALSE)</f>
        <v>0</v>
      </c>
      <c r="G4072" s="144">
        <f>VLOOKUP($A4072,'2'!$X:$AB,4,FALSE)</f>
        <v>0</v>
      </c>
      <c r="H4072" s="343">
        <f>VLOOKUP($A4072,'2'!$X:$AB,5,FALSE)</f>
        <v>0</v>
      </c>
    </row>
    <row r="4073" spans="1:8" s="144" customFormat="1" ht="15">
      <c r="A4073" s="342">
        <v>4069</v>
      </c>
      <c r="B4073" s="144" t="s">
        <v>11997</v>
      </c>
      <c r="C4073" s="144" t="s">
        <v>11998</v>
      </c>
      <c r="D4073" s="144" t="s">
        <v>11996</v>
      </c>
      <c r="E4073" s="144">
        <f>VLOOKUP(A4073,'2'!$X:$AB,2,FALSE)</f>
        <v>0</v>
      </c>
      <c r="F4073" s="144">
        <f>VLOOKUP($A4073,'2'!$X:$AB,3,FALSE)</f>
        <v>0</v>
      </c>
      <c r="G4073" s="144">
        <f>VLOOKUP($A4073,'2'!$X:$AB,4,FALSE)</f>
        <v>0</v>
      </c>
      <c r="H4073" s="343">
        <f>VLOOKUP($A4073,'2'!$X:$AB,5,FALSE)</f>
        <v>0</v>
      </c>
    </row>
    <row r="4074" spans="1:8" s="144" customFormat="1" ht="15">
      <c r="A4074" s="342">
        <v>4070</v>
      </c>
      <c r="B4074" s="144" t="s">
        <v>11999</v>
      </c>
      <c r="C4074" s="144" t="s">
        <v>12000</v>
      </c>
      <c r="D4074" s="144" t="s">
        <v>12001</v>
      </c>
      <c r="E4074" s="144">
        <f>VLOOKUP(A4074,'2'!$X:$AB,2,FALSE)</f>
        <v>0</v>
      </c>
      <c r="F4074" s="144">
        <f>VLOOKUP($A4074,'2'!$X:$AB,3,FALSE)</f>
        <v>0</v>
      </c>
      <c r="G4074" s="144">
        <f>VLOOKUP($A4074,'2'!$X:$AB,4,FALSE)</f>
        <v>0</v>
      </c>
      <c r="H4074" s="343">
        <f>VLOOKUP($A4074,'2'!$X:$AB,5,FALSE)</f>
        <v>0</v>
      </c>
    </row>
    <row r="4075" spans="1:8" s="144" customFormat="1" ht="15">
      <c r="A4075" s="342">
        <v>4071</v>
      </c>
      <c r="B4075" s="144" t="s">
        <v>12002</v>
      </c>
      <c r="C4075" s="144" t="s">
        <v>12003</v>
      </c>
      <c r="D4075" s="144" t="s">
        <v>12004</v>
      </c>
      <c r="E4075" s="144">
        <f>VLOOKUP(A4075,'2'!$X:$AB,2,FALSE)</f>
        <v>0</v>
      </c>
      <c r="F4075" s="144">
        <f>VLOOKUP($A4075,'2'!$X:$AB,3,FALSE)</f>
        <v>0</v>
      </c>
      <c r="G4075" s="144">
        <f>VLOOKUP($A4075,'2'!$X:$AB,4,FALSE)</f>
        <v>0</v>
      </c>
      <c r="H4075" s="343">
        <f>VLOOKUP($A4075,'2'!$X:$AB,5,FALSE)</f>
        <v>0</v>
      </c>
    </row>
    <row r="4076" spans="1:8" s="144" customFormat="1" ht="15">
      <c r="A4076" s="342">
        <v>4072</v>
      </c>
      <c r="B4076" s="144" t="s">
        <v>12005</v>
      </c>
      <c r="C4076" s="144" t="s">
        <v>12006</v>
      </c>
      <c r="D4076" s="144" t="s">
        <v>12004</v>
      </c>
      <c r="E4076" s="144">
        <f>VLOOKUP(A4076,'2'!$X:$AB,2,FALSE)</f>
        <v>0</v>
      </c>
      <c r="F4076" s="144">
        <f>VLOOKUP($A4076,'2'!$X:$AB,3,FALSE)</f>
        <v>0</v>
      </c>
      <c r="G4076" s="144">
        <f>VLOOKUP($A4076,'2'!$X:$AB,4,FALSE)</f>
        <v>0</v>
      </c>
      <c r="H4076" s="343">
        <f>VLOOKUP($A4076,'2'!$X:$AB,5,FALSE)</f>
        <v>0</v>
      </c>
    </row>
    <row r="4077" spans="1:8" s="144" customFormat="1" ht="15">
      <c r="A4077" s="342">
        <v>4073</v>
      </c>
      <c r="B4077" s="144" t="s">
        <v>12007</v>
      </c>
      <c r="C4077" s="144" t="s">
        <v>12008</v>
      </c>
      <c r="D4077" s="144" t="s">
        <v>12009</v>
      </c>
      <c r="E4077" s="144">
        <f>VLOOKUP(A4077,'2'!$X:$AB,2,FALSE)</f>
        <v>0</v>
      </c>
      <c r="F4077" s="144">
        <f>VLOOKUP($A4077,'2'!$X:$AB,3,FALSE)</f>
        <v>0</v>
      </c>
      <c r="G4077" s="144">
        <f>VLOOKUP($A4077,'2'!$X:$AB,4,FALSE)</f>
        <v>0</v>
      </c>
      <c r="H4077" s="343">
        <f>VLOOKUP($A4077,'2'!$X:$AB,5,FALSE)</f>
        <v>0</v>
      </c>
    </row>
    <row r="4078" spans="1:8" s="144" customFormat="1" ht="15">
      <c r="A4078" s="342">
        <v>4074</v>
      </c>
      <c r="B4078" s="144" t="s">
        <v>12010</v>
      </c>
      <c r="C4078" s="144" t="s">
        <v>12011</v>
      </c>
      <c r="D4078" s="144" t="s">
        <v>12009</v>
      </c>
      <c r="E4078" s="144">
        <f>VLOOKUP(A4078,'2'!$X:$AB,2,FALSE)</f>
        <v>0</v>
      </c>
      <c r="F4078" s="144">
        <f>VLOOKUP($A4078,'2'!$X:$AB,3,FALSE)</f>
        <v>0</v>
      </c>
      <c r="G4078" s="144">
        <f>VLOOKUP($A4078,'2'!$X:$AB,4,FALSE)</f>
        <v>0</v>
      </c>
      <c r="H4078" s="343">
        <f>VLOOKUP($A4078,'2'!$X:$AB,5,FALSE)</f>
        <v>0</v>
      </c>
    </row>
    <row r="4079" spans="1:8" s="144" customFormat="1" ht="15">
      <c r="A4079" s="342">
        <v>4075</v>
      </c>
      <c r="B4079" s="144" t="s">
        <v>12012</v>
      </c>
      <c r="C4079" s="144" t="s">
        <v>12013</v>
      </c>
      <c r="D4079" s="144" t="s">
        <v>12014</v>
      </c>
      <c r="E4079" s="144">
        <f>VLOOKUP(A4079,'2'!$X:$AB,2,FALSE)</f>
        <v>0</v>
      </c>
      <c r="F4079" s="144">
        <f>VLOOKUP($A4079,'2'!$X:$AB,3,FALSE)</f>
        <v>0</v>
      </c>
      <c r="G4079" s="144">
        <f>VLOOKUP($A4079,'2'!$X:$AB,4,FALSE)</f>
        <v>0</v>
      </c>
      <c r="H4079" s="343">
        <f>VLOOKUP($A4079,'2'!$X:$AB,5,FALSE)</f>
        <v>0</v>
      </c>
    </row>
    <row r="4080" spans="1:8" s="144" customFormat="1" ht="15">
      <c r="A4080" s="342">
        <v>4076</v>
      </c>
      <c r="B4080" s="144" t="s">
        <v>12015</v>
      </c>
      <c r="C4080" s="144" t="s">
        <v>12016</v>
      </c>
      <c r="D4080" s="144" t="s">
        <v>12017</v>
      </c>
      <c r="E4080" s="144">
        <f>VLOOKUP(A4080,'2'!$X:$AB,2,FALSE)</f>
        <v>0</v>
      </c>
      <c r="F4080" s="144">
        <f>VLOOKUP($A4080,'2'!$X:$AB,3,FALSE)</f>
        <v>0</v>
      </c>
      <c r="G4080" s="144">
        <f>VLOOKUP($A4080,'2'!$X:$AB,4,FALSE)</f>
        <v>0</v>
      </c>
      <c r="H4080" s="343">
        <f>VLOOKUP($A4080,'2'!$X:$AB,5,FALSE)</f>
        <v>0</v>
      </c>
    </row>
    <row r="4081" spans="1:8" s="144" customFormat="1" ht="15">
      <c r="A4081" s="342">
        <v>4077</v>
      </c>
      <c r="B4081" s="144" t="s">
        <v>12018</v>
      </c>
      <c r="C4081" s="144" t="s">
        <v>12019</v>
      </c>
      <c r="D4081" s="144" t="s">
        <v>12020</v>
      </c>
      <c r="E4081" s="144">
        <f>VLOOKUP(A4081,'2'!$X:$AB,2,FALSE)</f>
        <v>0</v>
      </c>
      <c r="F4081" s="144">
        <f>VLOOKUP($A4081,'2'!$X:$AB,3,FALSE)</f>
        <v>0</v>
      </c>
      <c r="G4081" s="144">
        <f>VLOOKUP($A4081,'2'!$X:$AB,4,FALSE)</f>
        <v>0</v>
      </c>
      <c r="H4081" s="343">
        <f>VLOOKUP($A4081,'2'!$X:$AB,5,FALSE)</f>
        <v>0</v>
      </c>
    </row>
    <row r="4082" spans="1:8" s="144" customFormat="1" ht="15">
      <c r="A4082" s="342">
        <v>4078</v>
      </c>
      <c r="B4082" s="144" t="s">
        <v>12021</v>
      </c>
      <c r="C4082" s="144" t="s">
        <v>12022</v>
      </c>
      <c r="D4082" s="144" t="s">
        <v>12020</v>
      </c>
      <c r="E4082" s="144">
        <f>VLOOKUP(A4082,'2'!$X:$AB,2,FALSE)</f>
        <v>0</v>
      </c>
      <c r="F4082" s="144">
        <f>VLOOKUP($A4082,'2'!$X:$AB,3,FALSE)</f>
        <v>0</v>
      </c>
      <c r="G4082" s="144">
        <f>VLOOKUP($A4082,'2'!$X:$AB,4,FALSE)</f>
        <v>0</v>
      </c>
      <c r="H4082" s="343">
        <f>VLOOKUP($A4082,'2'!$X:$AB,5,FALSE)</f>
        <v>0</v>
      </c>
    </row>
    <row r="4083" spans="1:8" s="144" customFormat="1" ht="15">
      <c r="A4083" s="342">
        <v>4079</v>
      </c>
      <c r="B4083" s="144" t="s">
        <v>12023</v>
      </c>
      <c r="C4083" s="144" t="s">
        <v>12024</v>
      </c>
      <c r="D4083" s="144" t="s">
        <v>12025</v>
      </c>
      <c r="E4083" s="144">
        <f>VLOOKUP(A4083,'2'!$X:$AB,2,FALSE)</f>
        <v>0</v>
      </c>
      <c r="F4083" s="144">
        <f>VLOOKUP($A4083,'2'!$X:$AB,3,FALSE)</f>
        <v>0</v>
      </c>
      <c r="G4083" s="144">
        <f>VLOOKUP($A4083,'2'!$X:$AB,4,FALSE)</f>
        <v>0</v>
      </c>
      <c r="H4083" s="343">
        <f>VLOOKUP($A4083,'2'!$X:$AB,5,FALSE)</f>
        <v>0</v>
      </c>
    </row>
    <row r="4084" spans="1:8" s="144" customFormat="1" ht="15">
      <c r="A4084" s="342">
        <v>4080</v>
      </c>
      <c r="B4084" s="144" t="s">
        <v>12026</v>
      </c>
      <c r="C4084" s="144" t="s">
        <v>12027</v>
      </c>
      <c r="D4084" s="144" t="s">
        <v>12028</v>
      </c>
      <c r="E4084" s="144">
        <f>VLOOKUP(A4084,'2'!$X:$AB,2,FALSE)</f>
        <v>0</v>
      </c>
      <c r="F4084" s="144">
        <f>VLOOKUP($A4084,'2'!$X:$AB,3,FALSE)</f>
        <v>0</v>
      </c>
      <c r="G4084" s="144">
        <f>VLOOKUP($A4084,'2'!$X:$AB,4,FALSE)</f>
        <v>0</v>
      </c>
      <c r="H4084" s="343">
        <f>VLOOKUP($A4084,'2'!$X:$AB,5,FALSE)</f>
        <v>0</v>
      </c>
    </row>
    <row r="4085" spans="1:8" s="144" customFormat="1" ht="15">
      <c r="A4085" s="342">
        <v>4081</v>
      </c>
      <c r="B4085" s="144" t="s">
        <v>12029</v>
      </c>
      <c r="C4085" s="144" t="s">
        <v>12030</v>
      </c>
      <c r="D4085" s="144" t="s">
        <v>12028</v>
      </c>
      <c r="E4085" s="144">
        <f>VLOOKUP(A4085,'2'!$X:$AB,2,FALSE)</f>
        <v>0</v>
      </c>
      <c r="F4085" s="144">
        <f>VLOOKUP($A4085,'2'!$X:$AB,3,FALSE)</f>
        <v>0</v>
      </c>
      <c r="G4085" s="144">
        <f>VLOOKUP($A4085,'2'!$X:$AB,4,FALSE)</f>
        <v>0</v>
      </c>
      <c r="H4085" s="343">
        <f>VLOOKUP($A4085,'2'!$X:$AB,5,FALSE)</f>
        <v>0</v>
      </c>
    </row>
    <row r="4086" spans="1:8" s="144" customFormat="1" ht="15">
      <c r="A4086" s="342">
        <v>4082</v>
      </c>
      <c r="B4086" s="144" t="s">
        <v>12031</v>
      </c>
      <c r="C4086" s="144" t="s">
        <v>12032</v>
      </c>
      <c r="D4086" s="144" t="s">
        <v>12028</v>
      </c>
      <c r="E4086" s="144">
        <f>VLOOKUP(A4086,'2'!$X:$AB,2,FALSE)</f>
        <v>0</v>
      </c>
      <c r="F4086" s="144">
        <f>VLOOKUP($A4086,'2'!$X:$AB,3,FALSE)</f>
        <v>0</v>
      </c>
      <c r="G4086" s="144">
        <f>VLOOKUP($A4086,'2'!$X:$AB,4,FALSE)</f>
        <v>0</v>
      </c>
      <c r="H4086" s="343">
        <f>VLOOKUP($A4086,'2'!$X:$AB,5,FALSE)</f>
        <v>0</v>
      </c>
    </row>
    <row r="4087" spans="1:8" s="144" customFormat="1" ht="15">
      <c r="A4087" s="342">
        <v>4083</v>
      </c>
      <c r="B4087" s="144" t="s">
        <v>12033</v>
      </c>
      <c r="C4087" s="144" t="s">
        <v>12034</v>
      </c>
      <c r="D4087" s="144" t="s">
        <v>12035</v>
      </c>
      <c r="E4087" s="144">
        <f>VLOOKUP(A4087,'2'!$X:$AB,2,FALSE)</f>
        <v>0</v>
      </c>
      <c r="F4087" s="144">
        <f>VLOOKUP($A4087,'2'!$X:$AB,3,FALSE)</f>
        <v>0</v>
      </c>
      <c r="G4087" s="144">
        <f>VLOOKUP($A4087,'2'!$X:$AB,4,FALSE)</f>
        <v>0</v>
      </c>
      <c r="H4087" s="343">
        <f>VLOOKUP($A4087,'2'!$X:$AB,5,FALSE)</f>
        <v>0</v>
      </c>
    </row>
    <row r="4088" spans="1:8" s="144" customFormat="1" ht="15">
      <c r="A4088" s="342">
        <v>4084</v>
      </c>
      <c r="B4088" s="144" t="s">
        <v>12036</v>
      </c>
      <c r="C4088" s="144" t="s">
        <v>12037</v>
      </c>
      <c r="D4088" s="144" t="s">
        <v>12038</v>
      </c>
      <c r="E4088" s="144">
        <f>VLOOKUP(A4088,'2'!$X:$AB,2,FALSE)</f>
        <v>0</v>
      </c>
      <c r="F4088" s="144">
        <f>VLOOKUP($A4088,'2'!$X:$AB,3,FALSE)</f>
        <v>0</v>
      </c>
      <c r="G4088" s="144">
        <f>VLOOKUP($A4088,'2'!$X:$AB,4,FALSE)</f>
        <v>0</v>
      </c>
      <c r="H4088" s="343">
        <f>VLOOKUP($A4088,'2'!$X:$AB,5,FALSE)</f>
        <v>0</v>
      </c>
    </row>
    <row r="4089" spans="1:8" s="144" customFormat="1" ht="15">
      <c r="A4089" s="342">
        <v>4085</v>
      </c>
      <c r="B4089" s="144" t="s">
        <v>12039</v>
      </c>
      <c r="C4089" s="144" t="s">
        <v>12040</v>
      </c>
      <c r="D4089" s="144" t="s">
        <v>12041</v>
      </c>
      <c r="E4089" s="144">
        <f>VLOOKUP(A4089,'2'!$X:$AB,2,FALSE)</f>
        <v>0</v>
      </c>
      <c r="F4089" s="144">
        <f>VLOOKUP($A4089,'2'!$X:$AB,3,FALSE)</f>
        <v>0</v>
      </c>
      <c r="G4089" s="144">
        <f>VLOOKUP($A4089,'2'!$X:$AB,4,FALSE)</f>
        <v>0</v>
      </c>
      <c r="H4089" s="343">
        <f>VLOOKUP($A4089,'2'!$X:$AB,5,FALSE)</f>
        <v>0</v>
      </c>
    </row>
    <row r="4090" spans="1:8" s="144" customFormat="1" ht="15">
      <c r="A4090" s="342">
        <v>4086</v>
      </c>
      <c r="B4090" s="144" t="s">
        <v>12042</v>
      </c>
      <c r="C4090" s="144" t="s">
        <v>12043</v>
      </c>
      <c r="D4090" s="144" t="s">
        <v>12044</v>
      </c>
      <c r="E4090" s="144">
        <f>VLOOKUP(A4090,'2'!$X:$AB,2,FALSE)</f>
        <v>0</v>
      </c>
      <c r="F4090" s="144">
        <f>VLOOKUP($A4090,'2'!$X:$AB,3,FALSE)</f>
        <v>0</v>
      </c>
      <c r="G4090" s="144">
        <f>VLOOKUP($A4090,'2'!$X:$AB,4,FALSE)</f>
        <v>0</v>
      </c>
      <c r="H4090" s="343">
        <f>VLOOKUP($A4090,'2'!$X:$AB,5,FALSE)</f>
        <v>0</v>
      </c>
    </row>
    <row r="4091" spans="1:8" s="144" customFormat="1" ht="15">
      <c r="A4091" s="342">
        <v>4087</v>
      </c>
      <c r="B4091" s="144" t="s">
        <v>12045</v>
      </c>
      <c r="C4091" s="144" t="s">
        <v>12046</v>
      </c>
      <c r="D4091" s="144" t="s">
        <v>12047</v>
      </c>
      <c r="E4091" s="144">
        <f>VLOOKUP(A4091,'2'!$X:$AB,2,FALSE)</f>
        <v>0</v>
      </c>
      <c r="F4091" s="144">
        <f>VLOOKUP($A4091,'2'!$X:$AB,3,FALSE)</f>
        <v>0</v>
      </c>
      <c r="G4091" s="144">
        <f>VLOOKUP($A4091,'2'!$X:$AB,4,FALSE)</f>
        <v>0</v>
      </c>
      <c r="H4091" s="343">
        <f>VLOOKUP($A4091,'2'!$X:$AB,5,FALSE)</f>
        <v>0</v>
      </c>
    </row>
    <row r="4092" spans="1:8" s="144" customFormat="1" ht="15">
      <c r="A4092" s="342">
        <v>4088</v>
      </c>
      <c r="B4092" s="144" t="s">
        <v>12048</v>
      </c>
      <c r="C4092" s="144" t="s">
        <v>12049</v>
      </c>
      <c r="D4092" s="144" t="s">
        <v>12050</v>
      </c>
      <c r="E4092" s="144">
        <f>VLOOKUP(A4092,'2'!$X:$AB,2,FALSE)</f>
        <v>0</v>
      </c>
      <c r="F4092" s="144">
        <f>VLOOKUP($A4092,'2'!$X:$AB,3,FALSE)</f>
        <v>0</v>
      </c>
      <c r="G4092" s="144">
        <f>VLOOKUP($A4092,'2'!$X:$AB,4,FALSE)</f>
        <v>0</v>
      </c>
      <c r="H4092" s="343">
        <f>VLOOKUP($A4092,'2'!$X:$AB,5,FALSE)</f>
        <v>0</v>
      </c>
    </row>
    <row r="4093" spans="1:8" s="144" customFormat="1" ht="15">
      <c r="A4093" s="342">
        <v>4089</v>
      </c>
      <c r="B4093" s="144" t="s">
        <v>12051</v>
      </c>
      <c r="C4093" s="144" t="s">
        <v>12052</v>
      </c>
      <c r="D4093" s="144" t="s">
        <v>12050</v>
      </c>
      <c r="E4093" s="144">
        <f>VLOOKUP(A4093,'2'!$X:$AB,2,FALSE)</f>
        <v>0</v>
      </c>
      <c r="F4093" s="144">
        <f>VLOOKUP($A4093,'2'!$X:$AB,3,FALSE)</f>
        <v>0</v>
      </c>
      <c r="G4093" s="144">
        <f>VLOOKUP($A4093,'2'!$X:$AB,4,FALSE)</f>
        <v>0</v>
      </c>
      <c r="H4093" s="343">
        <f>VLOOKUP($A4093,'2'!$X:$AB,5,FALSE)</f>
        <v>0</v>
      </c>
    </row>
    <row r="4094" spans="1:8" s="144" customFormat="1" ht="15">
      <c r="A4094" s="342">
        <v>4090</v>
      </c>
      <c r="B4094" s="144" t="s">
        <v>12053</v>
      </c>
      <c r="C4094" s="144" t="s">
        <v>12054</v>
      </c>
      <c r="D4094" s="144" t="s">
        <v>12055</v>
      </c>
      <c r="E4094" s="144">
        <f>VLOOKUP(A4094,'2'!$X:$AB,2,FALSE)</f>
        <v>0</v>
      </c>
      <c r="F4094" s="144">
        <f>VLOOKUP($A4094,'2'!$X:$AB,3,FALSE)</f>
        <v>0</v>
      </c>
      <c r="G4094" s="144">
        <f>VLOOKUP($A4094,'2'!$X:$AB,4,FALSE)</f>
        <v>0</v>
      </c>
      <c r="H4094" s="343">
        <f>VLOOKUP($A4094,'2'!$X:$AB,5,FALSE)</f>
        <v>0</v>
      </c>
    </row>
    <row r="4095" spans="1:8" s="144" customFormat="1" ht="15">
      <c r="A4095" s="342">
        <v>4091</v>
      </c>
      <c r="B4095" s="144" t="s">
        <v>12056</v>
      </c>
      <c r="C4095" s="144" t="s">
        <v>12057</v>
      </c>
      <c r="D4095" s="144" t="s">
        <v>12058</v>
      </c>
      <c r="E4095" s="144">
        <f>VLOOKUP(A4095,'2'!$X:$AB,2,FALSE)</f>
        <v>0</v>
      </c>
      <c r="F4095" s="144">
        <f>VLOOKUP($A4095,'2'!$X:$AB,3,FALSE)</f>
        <v>0</v>
      </c>
      <c r="G4095" s="144">
        <f>VLOOKUP($A4095,'2'!$X:$AB,4,FALSE)</f>
        <v>0</v>
      </c>
      <c r="H4095" s="343">
        <f>VLOOKUP($A4095,'2'!$X:$AB,5,FALSE)</f>
        <v>0</v>
      </c>
    </row>
    <row r="4096" spans="1:8" s="144" customFormat="1" ht="15">
      <c r="A4096" s="342">
        <v>4092</v>
      </c>
      <c r="B4096" s="144" t="s">
        <v>12059</v>
      </c>
      <c r="C4096" s="144" t="s">
        <v>12060</v>
      </c>
      <c r="D4096" s="144" t="s">
        <v>12058</v>
      </c>
      <c r="E4096" s="144">
        <f>VLOOKUP(A4096,'2'!$X:$AB,2,FALSE)</f>
        <v>0</v>
      </c>
      <c r="F4096" s="144">
        <f>VLOOKUP($A4096,'2'!$X:$AB,3,FALSE)</f>
        <v>0</v>
      </c>
      <c r="G4096" s="144">
        <f>VLOOKUP($A4096,'2'!$X:$AB,4,FALSE)</f>
        <v>0</v>
      </c>
      <c r="H4096" s="343">
        <f>VLOOKUP($A4096,'2'!$X:$AB,5,FALSE)</f>
        <v>0</v>
      </c>
    </row>
    <row r="4097" spans="1:8" s="144" customFormat="1" ht="15">
      <c r="A4097" s="342">
        <v>4093</v>
      </c>
      <c r="B4097" s="144" t="s">
        <v>12061</v>
      </c>
      <c r="C4097" s="144" t="s">
        <v>12062</v>
      </c>
      <c r="D4097" s="144" t="s">
        <v>12063</v>
      </c>
      <c r="E4097" s="144">
        <f>VLOOKUP(A4097,'2'!$X:$AB,2,FALSE)</f>
        <v>0</v>
      </c>
      <c r="F4097" s="144">
        <f>VLOOKUP($A4097,'2'!$X:$AB,3,FALSE)</f>
        <v>0</v>
      </c>
      <c r="G4097" s="144">
        <f>VLOOKUP($A4097,'2'!$X:$AB,4,FALSE)</f>
        <v>0</v>
      </c>
      <c r="H4097" s="343">
        <f>VLOOKUP($A4097,'2'!$X:$AB,5,FALSE)</f>
        <v>0</v>
      </c>
    </row>
    <row r="4098" spans="1:8" s="144" customFormat="1" ht="15">
      <c r="A4098" s="342">
        <v>4094</v>
      </c>
      <c r="B4098" s="144" t="s">
        <v>12064</v>
      </c>
      <c r="C4098" s="144" t="s">
        <v>12065</v>
      </c>
      <c r="D4098" s="144" t="s">
        <v>12066</v>
      </c>
      <c r="E4098" s="144">
        <f>VLOOKUP(A4098,'2'!$X:$AB,2,FALSE)</f>
        <v>0</v>
      </c>
      <c r="F4098" s="144">
        <f>VLOOKUP($A4098,'2'!$X:$AB,3,FALSE)</f>
        <v>0</v>
      </c>
      <c r="G4098" s="144">
        <f>VLOOKUP($A4098,'2'!$X:$AB,4,FALSE)</f>
        <v>0</v>
      </c>
      <c r="H4098" s="343">
        <f>VLOOKUP($A4098,'2'!$X:$AB,5,FALSE)</f>
        <v>0</v>
      </c>
    </row>
    <row r="4099" spans="1:8" s="144" customFormat="1" ht="15">
      <c r="A4099" s="342">
        <v>4095</v>
      </c>
      <c r="B4099" s="144" t="s">
        <v>12067</v>
      </c>
      <c r="C4099" s="144" t="s">
        <v>12068</v>
      </c>
      <c r="D4099" s="144" t="s">
        <v>12069</v>
      </c>
      <c r="E4099" s="144">
        <f>VLOOKUP(A4099,'2'!$X:$AB,2,FALSE)</f>
        <v>0</v>
      </c>
      <c r="F4099" s="144">
        <f>VLOOKUP($A4099,'2'!$X:$AB,3,FALSE)</f>
        <v>0</v>
      </c>
      <c r="G4099" s="144">
        <f>VLOOKUP($A4099,'2'!$X:$AB,4,FALSE)</f>
        <v>0</v>
      </c>
      <c r="H4099" s="343">
        <f>VLOOKUP($A4099,'2'!$X:$AB,5,FALSE)</f>
        <v>0</v>
      </c>
    </row>
    <row r="4100" spans="1:8" s="144" customFormat="1" ht="15">
      <c r="A4100" s="342">
        <v>4096</v>
      </c>
      <c r="B4100" s="144" t="s">
        <v>12070</v>
      </c>
      <c r="C4100" s="144" t="s">
        <v>12071</v>
      </c>
      <c r="D4100" s="144" t="s">
        <v>12069</v>
      </c>
      <c r="E4100" s="144">
        <f>VLOOKUP(A4100,'2'!$X:$AB,2,FALSE)</f>
        <v>0</v>
      </c>
      <c r="F4100" s="144">
        <f>VLOOKUP($A4100,'2'!$X:$AB,3,FALSE)</f>
        <v>0</v>
      </c>
      <c r="G4100" s="144">
        <f>VLOOKUP($A4100,'2'!$X:$AB,4,FALSE)</f>
        <v>0</v>
      </c>
      <c r="H4100" s="343">
        <f>VLOOKUP($A4100,'2'!$X:$AB,5,FALSE)</f>
        <v>0</v>
      </c>
    </row>
    <row r="4101" spans="1:8" s="144" customFormat="1" ht="15">
      <c r="A4101" s="342">
        <v>4097</v>
      </c>
      <c r="B4101" s="144" t="s">
        <v>12072</v>
      </c>
      <c r="C4101" s="144" t="s">
        <v>12073</v>
      </c>
      <c r="D4101" s="144" t="s">
        <v>12074</v>
      </c>
      <c r="E4101" s="144">
        <f>VLOOKUP(A4101,'2'!$X:$AB,2,FALSE)</f>
        <v>0</v>
      </c>
      <c r="F4101" s="144">
        <f>VLOOKUP($A4101,'2'!$X:$AB,3,FALSE)</f>
        <v>0</v>
      </c>
      <c r="G4101" s="144">
        <f>VLOOKUP($A4101,'2'!$X:$AB,4,FALSE)</f>
        <v>0</v>
      </c>
      <c r="H4101" s="343">
        <f>VLOOKUP($A4101,'2'!$X:$AB,5,FALSE)</f>
        <v>0</v>
      </c>
    </row>
    <row r="4102" spans="1:8" s="144" customFormat="1" ht="15">
      <c r="A4102" s="342">
        <v>4098</v>
      </c>
      <c r="B4102" s="144" t="s">
        <v>12075</v>
      </c>
      <c r="C4102" s="144" t="s">
        <v>12076</v>
      </c>
      <c r="D4102" s="144" t="s">
        <v>12074</v>
      </c>
      <c r="E4102" s="144">
        <f>VLOOKUP(A4102,'2'!$X:$AB,2,FALSE)</f>
        <v>0</v>
      </c>
      <c r="F4102" s="144">
        <f>VLOOKUP($A4102,'2'!$X:$AB,3,FALSE)</f>
        <v>0</v>
      </c>
      <c r="G4102" s="144">
        <f>VLOOKUP($A4102,'2'!$X:$AB,4,FALSE)</f>
        <v>0</v>
      </c>
      <c r="H4102" s="343">
        <f>VLOOKUP($A4102,'2'!$X:$AB,5,FALSE)</f>
        <v>0</v>
      </c>
    </row>
    <row r="4103" spans="1:8" s="144" customFormat="1" ht="15">
      <c r="A4103" s="342">
        <v>4099</v>
      </c>
      <c r="B4103" s="144" t="s">
        <v>12077</v>
      </c>
      <c r="C4103" s="144" t="s">
        <v>12078</v>
      </c>
      <c r="D4103" s="144" t="s">
        <v>12079</v>
      </c>
      <c r="E4103" s="144">
        <f>VLOOKUP(A4103,'2'!$X:$AB,2,FALSE)</f>
        <v>0</v>
      </c>
      <c r="F4103" s="144">
        <f>VLOOKUP($A4103,'2'!$X:$AB,3,FALSE)</f>
        <v>0</v>
      </c>
      <c r="G4103" s="144">
        <f>VLOOKUP($A4103,'2'!$X:$AB,4,FALSE)</f>
        <v>0</v>
      </c>
      <c r="H4103" s="343">
        <f>VLOOKUP($A4103,'2'!$X:$AB,5,FALSE)</f>
        <v>0</v>
      </c>
    </row>
    <row r="4104" spans="1:8" s="144" customFormat="1" ht="15">
      <c r="A4104" s="342">
        <v>4100</v>
      </c>
      <c r="B4104" s="144" t="s">
        <v>12080</v>
      </c>
      <c r="C4104" s="144" t="s">
        <v>12081</v>
      </c>
      <c r="D4104" s="144" t="s">
        <v>12082</v>
      </c>
      <c r="E4104" s="144">
        <f>VLOOKUP(A4104,'2'!$X:$AB,2,FALSE)</f>
        <v>0</v>
      </c>
      <c r="F4104" s="144">
        <f>VLOOKUP($A4104,'2'!$X:$AB,3,FALSE)</f>
        <v>0</v>
      </c>
      <c r="G4104" s="144">
        <f>VLOOKUP($A4104,'2'!$X:$AB,4,FALSE)</f>
        <v>0</v>
      </c>
      <c r="H4104" s="343">
        <f>VLOOKUP($A4104,'2'!$X:$AB,5,FALSE)</f>
        <v>0</v>
      </c>
    </row>
    <row r="4105" spans="1:8" s="144" customFormat="1" ht="15">
      <c r="A4105" s="342">
        <v>4101</v>
      </c>
      <c r="B4105" s="144" t="s">
        <v>12083</v>
      </c>
      <c r="C4105" s="144" t="s">
        <v>12084</v>
      </c>
      <c r="D4105" s="144" t="s">
        <v>12082</v>
      </c>
      <c r="E4105" s="144">
        <f>VLOOKUP(A4105,'2'!$X:$AB,2,FALSE)</f>
        <v>0</v>
      </c>
      <c r="F4105" s="144">
        <f>VLOOKUP($A4105,'2'!$X:$AB,3,FALSE)</f>
        <v>0</v>
      </c>
      <c r="G4105" s="144">
        <f>VLOOKUP($A4105,'2'!$X:$AB,4,FALSE)</f>
        <v>0</v>
      </c>
      <c r="H4105" s="343">
        <f>VLOOKUP($A4105,'2'!$X:$AB,5,FALSE)</f>
        <v>0</v>
      </c>
    </row>
    <row r="4106" spans="1:8" s="144" customFormat="1" ht="15">
      <c r="A4106" s="342">
        <v>4102</v>
      </c>
      <c r="B4106" s="144" t="s">
        <v>12085</v>
      </c>
      <c r="C4106" s="144" t="s">
        <v>12086</v>
      </c>
      <c r="D4106" s="144" t="s">
        <v>12087</v>
      </c>
      <c r="E4106" s="144">
        <f>VLOOKUP(A4106,'2'!$X:$AB,2,FALSE)</f>
        <v>0</v>
      </c>
      <c r="F4106" s="144">
        <f>VLOOKUP($A4106,'2'!$X:$AB,3,FALSE)</f>
        <v>0</v>
      </c>
      <c r="G4106" s="144">
        <f>VLOOKUP($A4106,'2'!$X:$AB,4,FALSE)</f>
        <v>0</v>
      </c>
      <c r="H4106" s="343">
        <f>VLOOKUP($A4106,'2'!$X:$AB,5,FALSE)</f>
        <v>0</v>
      </c>
    </row>
    <row r="4107" spans="1:8" s="144" customFormat="1" ht="15">
      <c r="A4107" s="342">
        <v>4103</v>
      </c>
      <c r="B4107" s="144" t="s">
        <v>12088</v>
      </c>
      <c r="C4107" s="144" t="s">
        <v>12089</v>
      </c>
      <c r="D4107" s="144" t="s">
        <v>12087</v>
      </c>
      <c r="E4107" s="144">
        <f>VLOOKUP(A4107,'2'!$X:$AB,2,FALSE)</f>
        <v>0</v>
      </c>
      <c r="F4107" s="144">
        <f>VLOOKUP($A4107,'2'!$X:$AB,3,FALSE)</f>
        <v>0</v>
      </c>
      <c r="G4107" s="144">
        <f>VLOOKUP($A4107,'2'!$X:$AB,4,FALSE)</f>
        <v>0</v>
      </c>
      <c r="H4107" s="343">
        <f>VLOOKUP($A4107,'2'!$X:$AB,5,FALSE)</f>
        <v>0</v>
      </c>
    </row>
    <row r="4108" spans="1:8" s="144" customFormat="1" ht="15">
      <c r="A4108" s="342">
        <v>4104</v>
      </c>
      <c r="B4108" s="144" t="s">
        <v>12090</v>
      </c>
      <c r="C4108" s="144" t="s">
        <v>12091</v>
      </c>
      <c r="D4108" s="144" t="s">
        <v>12087</v>
      </c>
      <c r="E4108" s="144">
        <f>VLOOKUP(A4108,'2'!$X:$AB,2,FALSE)</f>
        <v>0</v>
      </c>
      <c r="F4108" s="144">
        <f>VLOOKUP($A4108,'2'!$X:$AB,3,FALSE)</f>
        <v>0</v>
      </c>
      <c r="G4108" s="144">
        <f>VLOOKUP($A4108,'2'!$X:$AB,4,FALSE)</f>
        <v>0</v>
      </c>
      <c r="H4108" s="343">
        <f>VLOOKUP($A4108,'2'!$X:$AB,5,FALSE)</f>
        <v>0</v>
      </c>
    </row>
    <row r="4109" spans="1:8" s="144" customFormat="1" ht="15">
      <c r="A4109" s="342">
        <v>4105</v>
      </c>
      <c r="B4109" s="144" t="s">
        <v>12092</v>
      </c>
      <c r="C4109" s="144" t="s">
        <v>12093</v>
      </c>
      <c r="D4109" s="144" t="s">
        <v>12094</v>
      </c>
      <c r="E4109" s="144">
        <f>VLOOKUP(A4109,'2'!$X:$AB,2,FALSE)</f>
        <v>0</v>
      </c>
      <c r="F4109" s="144">
        <f>VLOOKUP($A4109,'2'!$X:$AB,3,FALSE)</f>
        <v>0</v>
      </c>
      <c r="G4109" s="144">
        <f>VLOOKUP($A4109,'2'!$X:$AB,4,FALSE)</f>
        <v>0</v>
      </c>
      <c r="H4109" s="343">
        <f>VLOOKUP($A4109,'2'!$X:$AB,5,FALSE)</f>
        <v>0</v>
      </c>
    </row>
    <row r="4110" spans="1:8" s="144" customFormat="1" ht="15">
      <c r="A4110" s="342">
        <v>4106</v>
      </c>
      <c r="B4110" s="144" t="s">
        <v>12095</v>
      </c>
      <c r="C4110" s="144" t="s">
        <v>12096</v>
      </c>
      <c r="D4110" s="144" t="s">
        <v>12097</v>
      </c>
      <c r="E4110" s="144">
        <f>VLOOKUP(A4110,'2'!$X:$AB,2,FALSE)</f>
        <v>0</v>
      </c>
      <c r="F4110" s="144">
        <f>VLOOKUP($A4110,'2'!$X:$AB,3,FALSE)</f>
        <v>0</v>
      </c>
      <c r="G4110" s="144">
        <f>VLOOKUP($A4110,'2'!$X:$AB,4,FALSE)</f>
        <v>0</v>
      </c>
      <c r="H4110" s="343">
        <f>VLOOKUP($A4110,'2'!$X:$AB,5,FALSE)</f>
        <v>0</v>
      </c>
    </row>
    <row r="4111" spans="1:8" s="144" customFormat="1" ht="15">
      <c r="A4111" s="342">
        <v>4107</v>
      </c>
      <c r="B4111" s="144" t="s">
        <v>12098</v>
      </c>
      <c r="C4111" s="144" t="s">
        <v>12099</v>
      </c>
      <c r="D4111" s="144" t="s">
        <v>12100</v>
      </c>
      <c r="E4111" s="144">
        <f>VLOOKUP(A4111,'2'!$X:$AB,2,FALSE)</f>
        <v>0</v>
      </c>
      <c r="F4111" s="144">
        <f>VLOOKUP($A4111,'2'!$X:$AB,3,FALSE)</f>
        <v>0</v>
      </c>
      <c r="G4111" s="144">
        <f>VLOOKUP($A4111,'2'!$X:$AB,4,FALSE)</f>
        <v>0</v>
      </c>
      <c r="H4111" s="343">
        <f>VLOOKUP($A4111,'2'!$X:$AB,5,FALSE)</f>
        <v>0</v>
      </c>
    </row>
    <row r="4112" spans="1:8" s="144" customFormat="1" ht="15">
      <c r="A4112" s="342">
        <v>4108</v>
      </c>
      <c r="B4112" s="144" t="s">
        <v>12101</v>
      </c>
      <c r="C4112" s="144" t="s">
        <v>12102</v>
      </c>
      <c r="D4112" s="144" t="s">
        <v>12100</v>
      </c>
      <c r="E4112" s="144">
        <f>VLOOKUP(A4112,'2'!$X:$AB,2,FALSE)</f>
        <v>0</v>
      </c>
      <c r="F4112" s="144">
        <f>VLOOKUP($A4112,'2'!$X:$AB,3,FALSE)</f>
        <v>0</v>
      </c>
      <c r="G4112" s="144">
        <f>VLOOKUP($A4112,'2'!$X:$AB,4,FALSE)</f>
        <v>0</v>
      </c>
      <c r="H4112" s="343">
        <f>VLOOKUP($A4112,'2'!$X:$AB,5,FALSE)</f>
        <v>0</v>
      </c>
    </row>
    <row r="4113" spans="1:8" s="144" customFormat="1" ht="15">
      <c r="A4113" s="342">
        <v>4109</v>
      </c>
      <c r="B4113" s="144" t="s">
        <v>12103</v>
      </c>
      <c r="C4113" s="144" t="s">
        <v>12104</v>
      </c>
      <c r="D4113" s="144" t="s">
        <v>12105</v>
      </c>
      <c r="E4113" s="144">
        <f>VLOOKUP(A4113,'2'!$X:$AB,2,FALSE)</f>
        <v>0</v>
      </c>
      <c r="F4113" s="144">
        <f>VLOOKUP($A4113,'2'!$X:$AB,3,FALSE)</f>
        <v>0</v>
      </c>
      <c r="G4113" s="144">
        <f>VLOOKUP($A4113,'2'!$X:$AB,4,FALSE)</f>
        <v>0</v>
      </c>
      <c r="H4113" s="343">
        <f>VLOOKUP($A4113,'2'!$X:$AB,5,FALSE)</f>
        <v>0</v>
      </c>
    </row>
    <row r="4114" spans="1:8" s="144" customFormat="1" ht="15">
      <c r="A4114" s="342">
        <v>4110</v>
      </c>
      <c r="B4114" s="144" t="s">
        <v>12106</v>
      </c>
      <c r="C4114" s="144" t="s">
        <v>12107</v>
      </c>
      <c r="D4114" s="144" t="s">
        <v>12105</v>
      </c>
      <c r="E4114" s="144">
        <f>VLOOKUP(A4114,'2'!$X:$AB,2,FALSE)</f>
        <v>0</v>
      </c>
      <c r="F4114" s="144">
        <f>VLOOKUP($A4114,'2'!$X:$AB,3,FALSE)</f>
        <v>0</v>
      </c>
      <c r="G4114" s="144">
        <f>VLOOKUP($A4114,'2'!$X:$AB,4,FALSE)</f>
        <v>0</v>
      </c>
      <c r="H4114" s="343">
        <f>VLOOKUP($A4114,'2'!$X:$AB,5,FALSE)</f>
        <v>0</v>
      </c>
    </row>
    <row r="4115" spans="1:8" s="144" customFormat="1" ht="15">
      <c r="A4115" s="342">
        <v>4111</v>
      </c>
      <c r="B4115" s="144" t="s">
        <v>12108</v>
      </c>
      <c r="C4115" s="144" t="s">
        <v>12109</v>
      </c>
      <c r="D4115" s="144" t="s">
        <v>12105</v>
      </c>
      <c r="E4115" s="144">
        <f>VLOOKUP(A4115,'2'!$X:$AB,2,FALSE)</f>
        <v>0</v>
      </c>
      <c r="F4115" s="144">
        <f>VLOOKUP($A4115,'2'!$X:$AB,3,FALSE)</f>
        <v>0</v>
      </c>
      <c r="G4115" s="144">
        <f>VLOOKUP($A4115,'2'!$X:$AB,4,FALSE)</f>
        <v>0</v>
      </c>
      <c r="H4115" s="343">
        <f>VLOOKUP($A4115,'2'!$X:$AB,5,FALSE)</f>
        <v>0</v>
      </c>
    </row>
    <row r="4116" spans="1:8" s="144" customFormat="1" ht="15">
      <c r="A4116" s="342">
        <v>4112</v>
      </c>
      <c r="B4116" s="144" t="s">
        <v>12110</v>
      </c>
      <c r="C4116" s="144" t="s">
        <v>12111</v>
      </c>
      <c r="D4116" s="144" t="s">
        <v>12105</v>
      </c>
      <c r="E4116" s="144">
        <f>VLOOKUP(A4116,'2'!$X:$AB,2,FALSE)</f>
        <v>0</v>
      </c>
      <c r="F4116" s="144">
        <f>VLOOKUP($A4116,'2'!$X:$AB,3,FALSE)</f>
        <v>0</v>
      </c>
      <c r="G4116" s="144">
        <f>VLOOKUP($A4116,'2'!$X:$AB,4,FALSE)</f>
        <v>0</v>
      </c>
      <c r="H4116" s="343">
        <f>VLOOKUP($A4116,'2'!$X:$AB,5,FALSE)</f>
        <v>0</v>
      </c>
    </row>
    <row r="4117" spans="1:8" s="144" customFormat="1" ht="15">
      <c r="A4117" s="342">
        <v>4113</v>
      </c>
      <c r="B4117" s="144" t="s">
        <v>12112</v>
      </c>
      <c r="C4117" s="144" t="s">
        <v>12113</v>
      </c>
      <c r="D4117" s="144" t="s">
        <v>12114</v>
      </c>
      <c r="E4117" s="144">
        <f>VLOOKUP(A4117,'2'!$X:$AB,2,FALSE)</f>
        <v>0</v>
      </c>
      <c r="F4117" s="144">
        <f>VLOOKUP($A4117,'2'!$X:$AB,3,FALSE)</f>
        <v>0</v>
      </c>
      <c r="G4117" s="144">
        <f>VLOOKUP($A4117,'2'!$X:$AB,4,FALSE)</f>
        <v>0</v>
      </c>
      <c r="H4117" s="343">
        <f>VLOOKUP($A4117,'2'!$X:$AB,5,FALSE)</f>
        <v>0</v>
      </c>
    </row>
    <row r="4118" spans="1:8" s="144" customFormat="1" ht="15">
      <c r="A4118" s="342">
        <v>4114</v>
      </c>
      <c r="B4118" s="144" t="s">
        <v>12115</v>
      </c>
      <c r="C4118" s="144" t="s">
        <v>12116</v>
      </c>
      <c r="D4118" s="144" t="s">
        <v>12117</v>
      </c>
      <c r="E4118" s="144">
        <f>VLOOKUP(A4118,'2'!$X:$AB,2,FALSE)</f>
        <v>0</v>
      </c>
      <c r="F4118" s="144">
        <f>VLOOKUP($A4118,'2'!$X:$AB,3,FALSE)</f>
        <v>0</v>
      </c>
      <c r="G4118" s="144">
        <f>VLOOKUP($A4118,'2'!$X:$AB,4,FALSE)</f>
        <v>0</v>
      </c>
      <c r="H4118" s="343">
        <f>VLOOKUP($A4118,'2'!$X:$AB,5,FALSE)</f>
        <v>0</v>
      </c>
    </row>
    <row r="4119" spans="1:8" s="144" customFormat="1" ht="15">
      <c r="A4119" s="342">
        <v>4115</v>
      </c>
      <c r="B4119" s="144" t="s">
        <v>12118</v>
      </c>
      <c r="C4119" s="144" t="s">
        <v>12119</v>
      </c>
      <c r="D4119" s="144" t="s">
        <v>12117</v>
      </c>
      <c r="E4119" s="144">
        <f>VLOOKUP(A4119,'2'!$X:$AB,2,FALSE)</f>
        <v>0</v>
      </c>
      <c r="F4119" s="144">
        <f>VLOOKUP($A4119,'2'!$X:$AB,3,FALSE)</f>
        <v>0</v>
      </c>
      <c r="G4119" s="144">
        <f>VLOOKUP($A4119,'2'!$X:$AB,4,FALSE)</f>
        <v>0</v>
      </c>
      <c r="H4119" s="343">
        <f>VLOOKUP($A4119,'2'!$X:$AB,5,FALSE)</f>
        <v>0</v>
      </c>
    </row>
    <row r="4120" spans="1:8" s="144" customFormat="1" ht="15">
      <c r="A4120" s="342">
        <v>4116</v>
      </c>
      <c r="B4120" s="144" t="s">
        <v>12120</v>
      </c>
      <c r="C4120" s="144" t="s">
        <v>12121</v>
      </c>
      <c r="D4120" s="144" t="s">
        <v>12122</v>
      </c>
      <c r="E4120" s="144">
        <f>VLOOKUP(A4120,'2'!$X:$AB,2,FALSE)</f>
        <v>0</v>
      </c>
      <c r="F4120" s="144">
        <f>VLOOKUP($A4120,'2'!$X:$AB,3,FALSE)</f>
        <v>0</v>
      </c>
      <c r="G4120" s="144">
        <f>VLOOKUP($A4120,'2'!$X:$AB,4,FALSE)</f>
        <v>0</v>
      </c>
      <c r="H4120" s="343">
        <f>VLOOKUP($A4120,'2'!$X:$AB,5,FALSE)</f>
        <v>0</v>
      </c>
    </row>
    <row r="4121" spans="1:8" s="144" customFormat="1" ht="15">
      <c r="A4121" s="342">
        <v>4117</v>
      </c>
      <c r="B4121" s="144" t="s">
        <v>12123</v>
      </c>
      <c r="C4121" s="144" t="s">
        <v>12124</v>
      </c>
      <c r="D4121" s="144" t="s">
        <v>12125</v>
      </c>
      <c r="E4121" s="144">
        <f>VLOOKUP(A4121,'2'!$X:$AB,2,FALSE)</f>
        <v>0</v>
      </c>
      <c r="F4121" s="144">
        <f>VLOOKUP($A4121,'2'!$X:$AB,3,FALSE)</f>
        <v>0</v>
      </c>
      <c r="G4121" s="144">
        <f>VLOOKUP($A4121,'2'!$X:$AB,4,FALSE)</f>
        <v>0</v>
      </c>
      <c r="H4121" s="343">
        <f>VLOOKUP($A4121,'2'!$X:$AB,5,FALSE)</f>
        <v>0</v>
      </c>
    </row>
    <row r="4122" spans="1:8" s="144" customFormat="1" ht="15">
      <c r="A4122" s="342">
        <v>4118</v>
      </c>
      <c r="B4122" s="144" t="s">
        <v>12126</v>
      </c>
      <c r="C4122" s="144" t="s">
        <v>12127</v>
      </c>
      <c r="D4122" s="144" t="s">
        <v>12125</v>
      </c>
      <c r="E4122" s="144">
        <f>VLOOKUP(A4122,'2'!$X:$AB,2,FALSE)</f>
        <v>0</v>
      </c>
      <c r="F4122" s="144">
        <f>VLOOKUP($A4122,'2'!$X:$AB,3,FALSE)</f>
        <v>0</v>
      </c>
      <c r="G4122" s="144">
        <f>VLOOKUP($A4122,'2'!$X:$AB,4,FALSE)</f>
        <v>0</v>
      </c>
      <c r="H4122" s="343">
        <f>VLOOKUP($A4122,'2'!$X:$AB,5,FALSE)</f>
        <v>0</v>
      </c>
    </row>
    <row r="4123" spans="1:8" s="144" customFormat="1" ht="15">
      <c r="A4123" s="342">
        <v>4119</v>
      </c>
      <c r="B4123" s="144" t="s">
        <v>12128</v>
      </c>
      <c r="C4123" s="144" t="s">
        <v>12129</v>
      </c>
      <c r="D4123" s="144" t="s">
        <v>12130</v>
      </c>
      <c r="E4123" s="144">
        <f>VLOOKUP(A4123,'2'!$X:$AB,2,FALSE)</f>
        <v>0</v>
      </c>
      <c r="F4123" s="144">
        <f>VLOOKUP($A4123,'2'!$X:$AB,3,FALSE)</f>
        <v>0</v>
      </c>
      <c r="G4123" s="144">
        <f>VLOOKUP($A4123,'2'!$X:$AB,4,FALSE)</f>
        <v>0</v>
      </c>
      <c r="H4123" s="343">
        <f>VLOOKUP($A4123,'2'!$X:$AB,5,FALSE)</f>
        <v>0</v>
      </c>
    </row>
    <row r="4124" spans="1:8" s="144" customFormat="1" ht="15">
      <c r="A4124" s="342">
        <v>4120</v>
      </c>
      <c r="B4124" s="144" t="s">
        <v>12131</v>
      </c>
      <c r="C4124" s="144" t="s">
        <v>12132</v>
      </c>
      <c r="D4124" s="144" t="s">
        <v>12130</v>
      </c>
      <c r="E4124" s="144">
        <f>VLOOKUP(A4124,'2'!$X:$AB,2,FALSE)</f>
        <v>0</v>
      </c>
      <c r="F4124" s="144">
        <f>VLOOKUP($A4124,'2'!$X:$AB,3,FALSE)</f>
        <v>0</v>
      </c>
      <c r="G4124" s="144">
        <f>VLOOKUP($A4124,'2'!$X:$AB,4,FALSE)</f>
        <v>0</v>
      </c>
      <c r="H4124" s="343">
        <f>VLOOKUP($A4124,'2'!$X:$AB,5,FALSE)</f>
        <v>0</v>
      </c>
    </row>
    <row r="4125" spans="1:8" s="144" customFormat="1" ht="15">
      <c r="A4125" s="342">
        <v>4121</v>
      </c>
      <c r="B4125" s="144" t="s">
        <v>12133</v>
      </c>
      <c r="C4125" s="144" t="s">
        <v>12134</v>
      </c>
      <c r="D4125" s="144" t="s">
        <v>12135</v>
      </c>
      <c r="E4125" s="144">
        <f>VLOOKUP(A4125,'2'!$X:$AB,2,FALSE)</f>
        <v>0</v>
      </c>
      <c r="F4125" s="144">
        <f>VLOOKUP($A4125,'2'!$X:$AB,3,FALSE)</f>
        <v>0</v>
      </c>
      <c r="G4125" s="144">
        <f>VLOOKUP($A4125,'2'!$X:$AB,4,FALSE)</f>
        <v>0</v>
      </c>
      <c r="H4125" s="343">
        <f>VLOOKUP($A4125,'2'!$X:$AB,5,FALSE)</f>
        <v>0</v>
      </c>
    </row>
    <row r="4126" spans="1:8" s="144" customFormat="1" ht="15">
      <c r="A4126" s="342">
        <v>4122</v>
      </c>
      <c r="B4126" s="144" t="s">
        <v>12136</v>
      </c>
      <c r="C4126" s="144" t="s">
        <v>12137</v>
      </c>
      <c r="D4126" s="144" t="s">
        <v>12138</v>
      </c>
      <c r="E4126" s="144">
        <f>VLOOKUP(A4126,'2'!$X:$AB,2,FALSE)</f>
        <v>0</v>
      </c>
      <c r="F4126" s="144">
        <f>VLOOKUP($A4126,'2'!$X:$AB,3,FALSE)</f>
        <v>0</v>
      </c>
      <c r="G4126" s="144">
        <f>VLOOKUP($A4126,'2'!$X:$AB,4,FALSE)</f>
        <v>0</v>
      </c>
      <c r="H4126" s="343">
        <f>VLOOKUP($A4126,'2'!$X:$AB,5,FALSE)</f>
        <v>0</v>
      </c>
    </row>
    <row r="4127" spans="1:8" s="144" customFormat="1" ht="15">
      <c r="A4127" s="342">
        <v>4123</v>
      </c>
      <c r="B4127" s="144" t="s">
        <v>12139</v>
      </c>
      <c r="C4127" s="144" t="s">
        <v>12140</v>
      </c>
      <c r="D4127" s="144" t="s">
        <v>12141</v>
      </c>
      <c r="E4127" s="144">
        <f>VLOOKUP(A4127,'2'!$X:$AB,2,FALSE)</f>
        <v>0</v>
      </c>
      <c r="F4127" s="144">
        <f>VLOOKUP($A4127,'2'!$X:$AB,3,FALSE)</f>
        <v>0</v>
      </c>
      <c r="G4127" s="144">
        <f>VLOOKUP($A4127,'2'!$X:$AB,4,FALSE)</f>
        <v>0</v>
      </c>
      <c r="H4127" s="343">
        <f>VLOOKUP($A4127,'2'!$X:$AB,5,FALSE)</f>
        <v>0</v>
      </c>
    </row>
    <row r="4128" spans="1:8" s="144" customFormat="1" ht="15">
      <c r="A4128" s="342">
        <v>4124</v>
      </c>
      <c r="B4128" s="144" t="s">
        <v>12142</v>
      </c>
      <c r="C4128" s="144" t="s">
        <v>12143</v>
      </c>
      <c r="D4128" s="144" t="s">
        <v>12141</v>
      </c>
      <c r="E4128" s="144">
        <f>VLOOKUP(A4128,'2'!$X:$AB,2,FALSE)</f>
        <v>0</v>
      </c>
      <c r="F4128" s="144">
        <f>VLOOKUP($A4128,'2'!$X:$AB,3,FALSE)</f>
        <v>0</v>
      </c>
      <c r="G4128" s="144">
        <f>VLOOKUP($A4128,'2'!$X:$AB,4,FALSE)</f>
        <v>0</v>
      </c>
      <c r="H4128" s="343">
        <f>VLOOKUP($A4128,'2'!$X:$AB,5,FALSE)</f>
        <v>0</v>
      </c>
    </row>
    <row r="4129" spans="1:8" s="144" customFormat="1" ht="15">
      <c r="A4129" s="342">
        <v>4125</v>
      </c>
      <c r="B4129" s="144" t="s">
        <v>12144</v>
      </c>
      <c r="C4129" s="144" t="s">
        <v>12145</v>
      </c>
      <c r="D4129" s="144" t="s">
        <v>12146</v>
      </c>
      <c r="E4129" s="144">
        <f>VLOOKUP(A4129,'2'!$X:$AB,2,FALSE)</f>
        <v>0</v>
      </c>
      <c r="F4129" s="144">
        <f>VLOOKUP($A4129,'2'!$X:$AB,3,FALSE)</f>
        <v>0</v>
      </c>
      <c r="G4129" s="144">
        <f>VLOOKUP($A4129,'2'!$X:$AB,4,FALSE)</f>
        <v>0</v>
      </c>
      <c r="H4129" s="343">
        <f>VLOOKUP($A4129,'2'!$X:$AB,5,FALSE)</f>
        <v>0</v>
      </c>
    </row>
    <row r="4130" spans="1:8" s="144" customFormat="1" ht="15">
      <c r="A4130" s="342">
        <v>4126</v>
      </c>
      <c r="B4130" s="144" t="s">
        <v>12147</v>
      </c>
      <c r="C4130" s="144" t="s">
        <v>12148</v>
      </c>
      <c r="D4130" s="144" t="s">
        <v>12149</v>
      </c>
      <c r="E4130" s="144">
        <f>VLOOKUP(A4130,'2'!$X:$AB,2,FALSE)</f>
        <v>0</v>
      </c>
      <c r="F4130" s="144">
        <f>VLOOKUP($A4130,'2'!$X:$AB,3,FALSE)</f>
        <v>0</v>
      </c>
      <c r="G4130" s="144">
        <f>VLOOKUP($A4130,'2'!$X:$AB,4,FALSE)</f>
        <v>0</v>
      </c>
      <c r="H4130" s="343">
        <f>VLOOKUP($A4130,'2'!$X:$AB,5,FALSE)</f>
        <v>0</v>
      </c>
    </row>
    <row r="4131" spans="1:8" s="144" customFormat="1" ht="15">
      <c r="A4131" s="342">
        <v>4127</v>
      </c>
      <c r="B4131" s="144" t="s">
        <v>12150</v>
      </c>
      <c r="C4131" s="144" t="s">
        <v>12151</v>
      </c>
      <c r="D4131" s="144" t="s">
        <v>12152</v>
      </c>
      <c r="E4131" s="144">
        <f>VLOOKUP(A4131,'2'!$X:$AB,2,FALSE)</f>
        <v>0</v>
      </c>
      <c r="F4131" s="144">
        <f>VLOOKUP($A4131,'2'!$X:$AB,3,FALSE)</f>
        <v>0</v>
      </c>
      <c r="G4131" s="144">
        <f>VLOOKUP($A4131,'2'!$X:$AB,4,FALSE)</f>
        <v>0</v>
      </c>
      <c r="H4131" s="343">
        <f>VLOOKUP($A4131,'2'!$X:$AB,5,FALSE)</f>
        <v>0</v>
      </c>
    </row>
    <row r="4132" spans="1:8" s="144" customFormat="1" ht="15">
      <c r="A4132" s="342">
        <v>4128</v>
      </c>
      <c r="B4132" s="144" t="s">
        <v>12153</v>
      </c>
      <c r="C4132" s="144" t="s">
        <v>12154</v>
      </c>
      <c r="D4132" s="144" t="s">
        <v>12155</v>
      </c>
      <c r="E4132" s="144">
        <f>VLOOKUP(A4132,'2'!$X:$AB,2,FALSE)</f>
        <v>0</v>
      </c>
      <c r="F4132" s="144">
        <f>VLOOKUP($A4132,'2'!$X:$AB,3,FALSE)</f>
        <v>0</v>
      </c>
      <c r="G4132" s="144">
        <f>VLOOKUP($A4132,'2'!$X:$AB,4,FALSE)</f>
        <v>0</v>
      </c>
      <c r="H4132" s="343">
        <f>VLOOKUP($A4132,'2'!$X:$AB,5,FALSE)</f>
        <v>0</v>
      </c>
    </row>
    <row r="4133" spans="1:8" s="144" customFormat="1" ht="15">
      <c r="A4133" s="342">
        <v>4129</v>
      </c>
      <c r="B4133" s="144" t="s">
        <v>12156</v>
      </c>
      <c r="C4133" s="144" t="s">
        <v>12157</v>
      </c>
      <c r="D4133" s="144" t="s">
        <v>12158</v>
      </c>
      <c r="E4133" s="144">
        <f>VLOOKUP(A4133,'2'!$X:$AB,2,FALSE)</f>
        <v>0</v>
      </c>
      <c r="F4133" s="144">
        <f>VLOOKUP($A4133,'2'!$X:$AB,3,FALSE)</f>
        <v>0</v>
      </c>
      <c r="G4133" s="144">
        <f>VLOOKUP($A4133,'2'!$X:$AB,4,FALSE)</f>
        <v>0</v>
      </c>
      <c r="H4133" s="343">
        <f>VLOOKUP($A4133,'2'!$X:$AB,5,FALSE)</f>
        <v>0</v>
      </c>
    </row>
    <row r="4134" spans="1:8" s="144" customFormat="1" ht="15">
      <c r="A4134" s="342">
        <v>4130</v>
      </c>
      <c r="B4134" s="144" t="s">
        <v>12159</v>
      </c>
      <c r="C4134" s="144" t="s">
        <v>12160</v>
      </c>
      <c r="D4134" s="144" t="s">
        <v>12161</v>
      </c>
      <c r="E4134" s="144">
        <f>VLOOKUP(A4134,'2'!$X:$AB,2,FALSE)</f>
        <v>0</v>
      </c>
      <c r="F4134" s="144">
        <f>VLOOKUP($A4134,'2'!$X:$AB,3,FALSE)</f>
        <v>0</v>
      </c>
      <c r="G4134" s="144">
        <f>VLOOKUP($A4134,'2'!$X:$AB,4,FALSE)</f>
        <v>0</v>
      </c>
      <c r="H4134" s="343">
        <f>VLOOKUP($A4134,'2'!$X:$AB,5,FALSE)</f>
        <v>0</v>
      </c>
    </row>
    <row r="4135" spans="1:8" s="144" customFormat="1" ht="15">
      <c r="A4135" s="342">
        <v>4131</v>
      </c>
      <c r="B4135" s="144" t="s">
        <v>12162</v>
      </c>
      <c r="C4135" s="144" t="s">
        <v>12163</v>
      </c>
      <c r="D4135" s="144" t="s">
        <v>12164</v>
      </c>
      <c r="E4135" s="144">
        <f>VLOOKUP(A4135,'2'!$X:$AB,2,FALSE)</f>
        <v>0</v>
      </c>
      <c r="F4135" s="144">
        <f>VLOOKUP($A4135,'2'!$X:$AB,3,FALSE)</f>
        <v>0</v>
      </c>
      <c r="G4135" s="144">
        <f>VLOOKUP($A4135,'2'!$X:$AB,4,FALSE)</f>
        <v>0</v>
      </c>
      <c r="H4135" s="343">
        <f>VLOOKUP($A4135,'2'!$X:$AB,5,FALSE)</f>
        <v>0</v>
      </c>
    </row>
    <row r="4136" spans="1:8" s="144" customFormat="1" ht="15">
      <c r="A4136" s="342">
        <v>4132</v>
      </c>
      <c r="B4136" s="144" t="s">
        <v>12165</v>
      </c>
      <c r="C4136" s="144" t="s">
        <v>12166</v>
      </c>
      <c r="D4136" s="144" t="s">
        <v>12167</v>
      </c>
      <c r="E4136" s="144">
        <f>VLOOKUP(A4136,'2'!$X:$AB,2,FALSE)</f>
        <v>0</v>
      </c>
      <c r="F4136" s="144">
        <f>VLOOKUP($A4136,'2'!$X:$AB,3,FALSE)</f>
        <v>0</v>
      </c>
      <c r="G4136" s="144">
        <f>VLOOKUP($A4136,'2'!$X:$AB,4,FALSE)</f>
        <v>0</v>
      </c>
      <c r="H4136" s="343">
        <f>VLOOKUP($A4136,'2'!$X:$AB,5,FALSE)</f>
        <v>0</v>
      </c>
    </row>
    <row r="4137" spans="1:8" s="144" customFormat="1" ht="15">
      <c r="A4137" s="342">
        <v>4133</v>
      </c>
      <c r="B4137" s="144" t="s">
        <v>12168</v>
      </c>
      <c r="C4137" s="144" t="s">
        <v>12169</v>
      </c>
      <c r="D4137" s="144" t="s">
        <v>12170</v>
      </c>
      <c r="E4137" s="144">
        <f>VLOOKUP(A4137,'2'!$X:$AB,2,FALSE)</f>
        <v>0</v>
      </c>
      <c r="F4137" s="144">
        <f>VLOOKUP($A4137,'2'!$X:$AB,3,FALSE)</f>
        <v>0</v>
      </c>
      <c r="G4137" s="144">
        <f>VLOOKUP($A4137,'2'!$X:$AB,4,FALSE)</f>
        <v>0</v>
      </c>
      <c r="H4137" s="343">
        <f>VLOOKUP($A4137,'2'!$X:$AB,5,FALSE)</f>
        <v>0</v>
      </c>
    </row>
    <row r="4138" spans="1:8" s="144" customFormat="1" ht="15">
      <c r="A4138" s="342">
        <v>4134</v>
      </c>
      <c r="B4138" s="144" t="s">
        <v>12171</v>
      </c>
      <c r="C4138" s="144" t="s">
        <v>12172</v>
      </c>
      <c r="D4138" s="144" t="s">
        <v>12173</v>
      </c>
      <c r="E4138" s="144">
        <f>VLOOKUP(A4138,'2'!$X:$AB,2,FALSE)</f>
        <v>0</v>
      </c>
      <c r="F4138" s="144">
        <f>VLOOKUP($A4138,'2'!$X:$AB,3,FALSE)</f>
        <v>0</v>
      </c>
      <c r="G4138" s="144">
        <f>VLOOKUP($A4138,'2'!$X:$AB,4,FALSE)</f>
        <v>0</v>
      </c>
      <c r="H4138" s="343">
        <f>VLOOKUP($A4138,'2'!$X:$AB,5,FALSE)</f>
        <v>0</v>
      </c>
    </row>
    <row r="4139" spans="1:8" s="144" customFormat="1" ht="15">
      <c r="A4139" s="342">
        <v>4135</v>
      </c>
      <c r="B4139" s="144" t="s">
        <v>12174</v>
      </c>
      <c r="C4139" s="144" t="s">
        <v>12175</v>
      </c>
      <c r="D4139" s="144" t="s">
        <v>12176</v>
      </c>
      <c r="E4139" s="144">
        <f>VLOOKUP(A4139,'2'!$X:$AB,2,FALSE)</f>
        <v>0</v>
      </c>
      <c r="F4139" s="144">
        <f>VLOOKUP($A4139,'2'!$X:$AB,3,FALSE)</f>
        <v>0</v>
      </c>
      <c r="G4139" s="144">
        <f>VLOOKUP($A4139,'2'!$X:$AB,4,FALSE)</f>
        <v>0</v>
      </c>
      <c r="H4139" s="343">
        <f>VLOOKUP($A4139,'2'!$X:$AB,5,FALSE)</f>
        <v>0</v>
      </c>
    </row>
    <row r="4140" spans="1:8" s="144" customFormat="1" ht="15">
      <c r="A4140" s="342">
        <v>4136</v>
      </c>
      <c r="B4140" s="144" t="s">
        <v>12177</v>
      </c>
      <c r="C4140" s="144" t="s">
        <v>12178</v>
      </c>
      <c r="D4140" s="144" t="s">
        <v>12179</v>
      </c>
      <c r="E4140" s="144">
        <f>VLOOKUP(A4140,'2'!$X:$AB,2,FALSE)</f>
        <v>0</v>
      </c>
      <c r="F4140" s="144">
        <f>VLOOKUP($A4140,'2'!$X:$AB,3,FALSE)</f>
        <v>0</v>
      </c>
      <c r="G4140" s="144">
        <f>VLOOKUP($A4140,'2'!$X:$AB,4,FALSE)</f>
        <v>0</v>
      </c>
      <c r="H4140" s="343">
        <f>VLOOKUP($A4140,'2'!$X:$AB,5,FALSE)</f>
        <v>0</v>
      </c>
    </row>
    <row r="4141" spans="1:8" s="144" customFormat="1" ht="15">
      <c r="A4141" s="342">
        <v>4137</v>
      </c>
      <c r="B4141" s="144" t="s">
        <v>12180</v>
      </c>
      <c r="C4141" s="144" t="s">
        <v>12181</v>
      </c>
      <c r="D4141" s="144" t="s">
        <v>12182</v>
      </c>
      <c r="E4141" s="144">
        <f>VLOOKUP(A4141,'2'!$X:$AB,2,FALSE)</f>
        <v>0</v>
      </c>
      <c r="F4141" s="144">
        <f>VLOOKUP($A4141,'2'!$X:$AB,3,FALSE)</f>
        <v>0</v>
      </c>
      <c r="G4141" s="144">
        <f>VLOOKUP($A4141,'2'!$X:$AB,4,FALSE)</f>
        <v>0</v>
      </c>
      <c r="H4141" s="343">
        <f>VLOOKUP($A4141,'2'!$X:$AB,5,FALSE)</f>
        <v>0</v>
      </c>
    </row>
    <row r="4142" spans="1:8" s="144" customFormat="1" ht="15">
      <c r="A4142" s="342">
        <v>4138</v>
      </c>
      <c r="B4142" s="144" t="s">
        <v>12183</v>
      </c>
      <c r="C4142" s="144" t="s">
        <v>12184</v>
      </c>
      <c r="D4142" s="144" t="s">
        <v>12185</v>
      </c>
      <c r="E4142" s="144">
        <f>VLOOKUP(A4142,'2'!$X:$AB,2,FALSE)</f>
        <v>0</v>
      </c>
      <c r="F4142" s="144">
        <f>VLOOKUP($A4142,'2'!$X:$AB,3,FALSE)</f>
        <v>0</v>
      </c>
      <c r="G4142" s="144">
        <f>VLOOKUP($A4142,'2'!$X:$AB,4,FALSE)</f>
        <v>0</v>
      </c>
      <c r="H4142" s="343">
        <f>VLOOKUP($A4142,'2'!$X:$AB,5,FALSE)</f>
        <v>0</v>
      </c>
    </row>
    <row r="4143" spans="1:8" s="144" customFormat="1" ht="15">
      <c r="A4143" s="342">
        <v>4139</v>
      </c>
      <c r="B4143" s="144" t="s">
        <v>12186</v>
      </c>
      <c r="C4143" s="144" t="s">
        <v>12187</v>
      </c>
      <c r="D4143" s="144" t="s">
        <v>12188</v>
      </c>
      <c r="E4143" s="144">
        <f>VLOOKUP(A4143,'2'!$X:$AB,2,FALSE)</f>
        <v>0</v>
      </c>
      <c r="F4143" s="144">
        <f>VLOOKUP($A4143,'2'!$X:$AB,3,FALSE)</f>
        <v>0</v>
      </c>
      <c r="G4143" s="144">
        <f>VLOOKUP($A4143,'2'!$X:$AB,4,FALSE)</f>
        <v>0</v>
      </c>
      <c r="H4143" s="343">
        <f>VLOOKUP($A4143,'2'!$X:$AB,5,FALSE)</f>
        <v>0</v>
      </c>
    </row>
    <row r="4144" spans="1:8" s="144" customFormat="1" ht="15">
      <c r="A4144" s="342">
        <v>4140</v>
      </c>
      <c r="B4144" s="144" t="s">
        <v>12189</v>
      </c>
      <c r="C4144" s="144" t="s">
        <v>12190</v>
      </c>
      <c r="D4144" s="144" t="s">
        <v>12191</v>
      </c>
      <c r="E4144" s="144">
        <f>VLOOKUP(A4144,'2'!$X:$AB,2,FALSE)</f>
        <v>0</v>
      </c>
      <c r="F4144" s="144">
        <f>VLOOKUP($A4144,'2'!$X:$AB,3,FALSE)</f>
        <v>0</v>
      </c>
      <c r="G4144" s="144">
        <f>VLOOKUP($A4144,'2'!$X:$AB,4,FALSE)</f>
        <v>0</v>
      </c>
      <c r="H4144" s="343">
        <f>VLOOKUP($A4144,'2'!$X:$AB,5,FALSE)</f>
        <v>0</v>
      </c>
    </row>
    <row r="4145" spans="1:8" s="144" customFormat="1" ht="15">
      <c r="A4145" s="342">
        <v>4141</v>
      </c>
      <c r="B4145" s="144" t="s">
        <v>12192</v>
      </c>
      <c r="C4145" s="144" t="s">
        <v>12193</v>
      </c>
      <c r="D4145" s="144" t="s">
        <v>12194</v>
      </c>
      <c r="E4145" s="144">
        <f>VLOOKUP(A4145,'2'!$X:$AB,2,FALSE)</f>
        <v>0</v>
      </c>
      <c r="F4145" s="144">
        <f>VLOOKUP($A4145,'2'!$X:$AB,3,FALSE)</f>
        <v>0</v>
      </c>
      <c r="G4145" s="144">
        <f>VLOOKUP($A4145,'2'!$X:$AB,4,FALSE)</f>
        <v>0</v>
      </c>
      <c r="H4145" s="343">
        <f>VLOOKUP($A4145,'2'!$X:$AB,5,FALSE)</f>
        <v>0</v>
      </c>
    </row>
    <row r="4146" spans="1:8" s="144" customFormat="1" ht="15">
      <c r="A4146" s="342">
        <v>4142</v>
      </c>
      <c r="B4146" s="144" t="s">
        <v>12195</v>
      </c>
      <c r="C4146" s="144" t="s">
        <v>12196</v>
      </c>
      <c r="D4146" s="144" t="s">
        <v>12197</v>
      </c>
      <c r="E4146" s="144">
        <f>VLOOKUP(A4146,'2'!$X:$AB,2,FALSE)</f>
        <v>0</v>
      </c>
      <c r="F4146" s="144">
        <f>VLOOKUP($A4146,'2'!$X:$AB,3,FALSE)</f>
        <v>0</v>
      </c>
      <c r="G4146" s="144">
        <f>VLOOKUP($A4146,'2'!$X:$AB,4,FALSE)</f>
        <v>0</v>
      </c>
      <c r="H4146" s="343">
        <f>VLOOKUP($A4146,'2'!$X:$AB,5,FALSE)</f>
        <v>0</v>
      </c>
    </row>
    <row r="4147" spans="1:8" s="144" customFormat="1" ht="15">
      <c r="A4147" s="342">
        <v>4143</v>
      </c>
      <c r="B4147" s="144" t="s">
        <v>12198</v>
      </c>
      <c r="C4147" s="144" t="s">
        <v>12199</v>
      </c>
      <c r="D4147" s="144" t="s">
        <v>12200</v>
      </c>
      <c r="E4147" s="144">
        <f>VLOOKUP(A4147,'2'!$X:$AB,2,FALSE)</f>
        <v>0</v>
      </c>
      <c r="F4147" s="144">
        <f>VLOOKUP($A4147,'2'!$X:$AB,3,FALSE)</f>
        <v>0</v>
      </c>
      <c r="G4147" s="144">
        <f>VLOOKUP($A4147,'2'!$X:$AB,4,FALSE)</f>
        <v>0</v>
      </c>
      <c r="H4147" s="343">
        <f>VLOOKUP($A4147,'2'!$X:$AB,5,FALSE)</f>
        <v>0</v>
      </c>
    </row>
    <row r="4148" spans="1:8" s="144" customFormat="1" ht="15">
      <c r="A4148" s="342">
        <v>4144</v>
      </c>
      <c r="B4148" s="144" t="s">
        <v>12201</v>
      </c>
      <c r="C4148" s="144" t="s">
        <v>12202</v>
      </c>
      <c r="D4148" s="144" t="s">
        <v>12203</v>
      </c>
      <c r="E4148" s="144">
        <f>VLOOKUP(A4148,'2'!$X:$AB,2,FALSE)</f>
        <v>0</v>
      </c>
      <c r="F4148" s="144">
        <f>VLOOKUP($A4148,'2'!$X:$AB,3,FALSE)</f>
        <v>0</v>
      </c>
      <c r="G4148" s="144">
        <f>VLOOKUP($A4148,'2'!$X:$AB,4,FALSE)</f>
        <v>0</v>
      </c>
      <c r="H4148" s="343">
        <f>VLOOKUP($A4148,'2'!$X:$AB,5,FALSE)</f>
        <v>0</v>
      </c>
    </row>
    <row r="4149" spans="1:8" s="144" customFormat="1" ht="15">
      <c r="A4149" s="342">
        <v>4145</v>
      </c>
      <c r="B4149" s="144" t="s">
        <v>12204</v>
      </c>
      <c r="C4149" s="144" t="s">
        <v>12205</v>
      </c>
      <c r="D4149" s="144" t="s">
        <v>12206</v>
      </c>
      <c r="E4149" s="144">
        <f>VLOOKUP(A4149,'2'!$X:$AB,2,FALSE)</f>
        <v>0</v>
      </c>
      <c r="F4149" s="144">
        <f>VLOOKUP($A4149,'2'!$X:$AB,3,FALSE)</f>
        <v>0</v>
      </c>
      <c r="G4149" s="144">
        <f>VLOOKUP($A4149,'2'!$X:$AB,4,FALSE)</f>
        <v>0</v>
      </c>
      <c r="H4149" s="343">
        <f>VLOOKUP($A4149,'2'!$X:$AB,5,FALSE)</f>
        <v>0</v>
      </c>
    </row>
    <row r="4150" spans="1:8" s="144" customFormat="1" ht="15">
      <c r="A4150" s="342">
        <v>4146</v>
      </c>
      <c r="B4150" s="144" t="s">
        <v>12207</v>
      </c>
      <c r="C4150" s="144" t="s">
        <v>12208</v>
      </c>
      <c r="D4150" s="144" t="s">
        <v>12209</v>
      </c>
      <c r="E4150" s="144">
        <f>VLOOKUP(A4150,'2'!$X:$AB,2,FALSE)</f>
        <v>0</v>
      </c>
      <c r="F4150" s="144">
        <f>VLOOKUP($A4150,'2'!$X:$AB,3,FALSE)</f>
        <v>0</v>
      </c>
      <c r="G4150" s="144">
        <f>VLOOKUP($A4150,'2'!$X:$AB,4,FALSE)</f>
        <v>0</v>
      </c>
      <c r="H4150" s="343">
        <f>VLOOKUP($A4150,'2'!$X:$AB,5,FALSE)</f>
        <v>0</v>
      </c>
    </row>
    <row r="4151" spans="1:8" s="144" customFormat="1" ht="15">
      <c r="A4151" s="342">
        <v>4147</v>
      </c>
      <c r="B4151" s="144" t="s">
        <v>12210</v>
      </c>
      <c r="C4151" s="144" t="s">
        <v>12211</v>
      </c>
      <c r="D4151" s="144" t="s">
        <v>12212</v>
      </c>
      <c r="E4151" s="144">
        <f>VLOOKUP(A4151,'2'!$X:$AB,2,FALSE)</f>
        <v>0</v>
      </c>
      <c r="F4151" s="144">
        <f>VLOOKUP($A4151,'2'!$X:$AB,3,FALSE)</f>
        <v>0</v>
      </c>
      <c r="G4151" s="144">
        <f>VLOOKUP($A4151,'2'!$X:$AB,4,FALSE)</f>
        <v>0</v>
      </c>
      <c r="H4151" s="343">
        <f>VLOOKUP($A4151,'2'!$X:$AB,5,FALSE)</f>
        <v>0</v>
      </c>
    </row>
    <row r="4152" spans="1:8" s="144" customFormat="1" ht="15">
      <c r="A4152" s="342">
        <v>4148</v>
      </c>
      <c r="B4152" s="144" t="s">
        <v>12213</v>
      </c>
      <c r="C4152" s="144" t="s">
        <v>12214</v>
      </c>
      <c r="D4152" s="144" t="s">
        <v>12215</v>
      </c>
      <c r="E4152" s="144">
        <f>VLOOKUP(A4152,'2'!$X:$AB,2,FALSE)</f>
        <v>0</v>
      </c>
      <c r="F4152" s="144">
        <f>VLOOKUP($A4152,'2'!$X:$AB,3,FALSE)</f>
        <v>0</v>
      </c>
      <c r="G4152" s="144">
        <f>VLOOKUP($A4152,'2'!$X:$AB,4,FALSE)</f>
        <v>0</v>
      </c>
      <c r="H4152" s="343">
        <f>VLOOKUP($A4152,'2'!$X:$AB,5,FALSE)</f>
        <v>0</v>
      </c>
    </row>
    <row r="4153" spans="1:8" s="144" customFormat="1" thickBot="1">
      <c r="A4153" s="348">
        <v>4149</v>
      </c>
      <c r="B4153" s="350" t="s">
        <v>12216</v>
      </c>
      <c r="C4153" s="350" t="s">
        <v>12217</v>
      </c>
      <c r="D4153" s="350" t="s">
        <v>12218</v>
      </c>
      <c r="E4153" s="350">
        <f>VLOOKUP(A4153,'2'!$X:$AB,2,FALSE)</f>
        <v>0</v>
      </c>
      <c r="F4153" s="350">
        <f>VLOOKUP($A4153,'2'!$X:$AB,3,FALSE)</f>
        <v>0</v>
      </c>
      <c r="G4153" s="350">
        <f>VLOOKUP($A4153,'2'!$X:$AB,4,FALSE)</f>
        <v>0</v>
      </c>
      <c r="H4153" s="349">
        <f>VLOOKUP($A4153,'2'!$X:$AB,5,FALSE)</f>
        <v>0</v>
      </c>
    </row>
  </sheetData>
  <mergeCells count="3">
    <mergeCell ref="AI9:AI11"/>
    <mergeCell ref="AJ10:AK10"/>
    <mergeCell ref="A1:L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8458B-AC98-4698-8903-05131B0F25AB}">
  <sheetPr codeName="Sheet5">
    <tabColor rgb="FF7030A0"/>
  </sheetPr>
  <dimension ref="A1:U94"/>
  <sheetViews>
    <sheetView workbookViewId="0">
      <selection activeCell="G15" sqref="G15"/>
    </sheetView>
  </sheetViews>
  <sheetFormatPr defaultRowHeight="14.25"/>
  <cols>
    <col min="1" max="1" width="4" style="142" customWidth="1"/>
    <col min="2" max="2" width="14.85546875" style="142" bestFit="1" customWidth="1"/>
    <col min="3" max="3" width="11.42578125" style="142" bestFit="1" customWidth="1"/>
    <col min="4" max="4" width="10.42578125" style="142" bestFit="1" customWidth="1"/>
    <col min="5" max="5" width="11.42578125" style="142" bestFit="1" customWidth="1"/>
    <col min="6" max="11" width="10.42578125" style="142" bestFit="1" customWidth="1"/>
    <col min="12" max="12" width="15.7109375" style="142" bestFit="1" customWidth="1"/>
    <col min="13" max="13" width="13.85546875" style="142" bestFit="1" customWidth="1"/>
    <col min="14" max="14" width="10.42578125" style="142" bestFit="1" customWidth="1"/>
    <col min="15" max="15" width="10" style="142" bestFit="1" customWidth="1"/>
    <col min="16" max="16" width="25.28515625" style="142" bestFit="1" customWidth="1"/>
    <col min="17" max="19" width="10.5703125" style="142" bestFit="1" customWidth="1"/>
    <col min="20" max="21" width="10.7109375" style="142" bestFit="1" customWidth="1"/>
    <col min="22" max="22" width="25.42578125" style="142" bestFit="1" customWidth="1"/>
    <col min="23" max="27" width="10.42578125" style="142" bestFit="1" customWidth="1"/>
    <col min="28" max="16384" width="9.140625" style="142"/>
  </cols>
  <sheetData>
    <row r="1" spans="1:19" ht="18" customHeight="1">
      <c r="A1" s="228"/>
      <c r="B1" s="500" t="s">
        <v>12219</v>
      </c>
      <c r="C1" s="500"/>
      <c r="D1" s="500"/>
      <c r="E1" s="500"/>
      <c r="F1" s="500"/>
      <c r="G1" s="500"/>
      <c r="H1" s="500"/>
      <c r="I1" s="500"/>
      <c r="J1" s="500"/>
      <c r="K1" s="500"/>
      <c r="L1" s="500"/>
      <c r="M1" s="500"/>
      <c r="N1" s="500"/>
      <c r="O1" s="500"/>
      <c r="P1" s="500"/>
    </row>
    <row r="2" spans="1:19" ht="18" customHeight="1">
      <c r="A2" s="228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</row>
    <row r="3" spans="1:19" ht="15" thickBot="1"/>
    <row r="4" spans="1:19" ht="18.75" thickBot="1">
      <c r="B4" s="498" t="s">
        <v>12220</v>
      </c>
      <c r="C4" s="499"/>
      <c r="E4" s="505" t="s">
        <v>12221</v>
      </c>
      <c r="F4" s="506"/>
      <c r="G4" s="506"/>
      <c r="H4" s="506"/>
      <c r="I4" s="506"/>
      <c r="J4" s="507"/>
      <c r="L4" s="510" t="s">
        <v>12222</v>
      </c>
      <c r="M4" s="511"/>
      <c r="N4" s="511"/>
      <c r="O4" s="511"/>
      <c r="P4" s="511"/>
      <c r="Q4" s="511"/>
    </row>
    <row r="5" spans="1:19" ht="16.5" thickBot="1">
      <c r="A5" s="229"/>
      <c r="B5" s="230" t="s">
        <v>12223</v>
      </c>
      <c r="C5" s="231" t="s">
        <v>12224</v>
      </c>
      <c r="E5" s="232"/>
      <c r="F5" s="233" t="s">
        <v>12225</v>
      </c>
      <c r="G5" s="234" t="s">
        <v>12226</v>
      </c>
      <c r="H5" s="234" t="s">
        <v>12227</v>
      </c>
      <c r="I5" s="234" t="s">
        <v>12228</v>
      </c>
      <c r="J5" s="235" t="s">
        <v>12229</v>
      </c>
      <c r="L5" s="236" t="s">
        <v>12230</v>
      </c>
      <c r="M5" s="237" t="s">
        <v>12231</v>
      </c>
      <c r="N5" s="237" t="s">
        <v>12232</v>
      </c>
      <c r="O5" s="237" t="s">
        <v>12233</v>
      </c>
      <c r="P5" s="238" t="s">
        <v>12234</v>
      </c>
      <c r="Q5" s="239" t="s">
        <v>12235</v>
      </c>
    </row>
    <row r="6" spans="1:19" ht="15" thickBot="1">
      <c r="A6" s="229"/>
      <c r="B6" s="240" t="s">
        <v>12236</v>
      </c>
      <c r="C6" s="241">
        <f>INDEX(C9:C28,MATCH(C5,B9:B28,0))</f>
        <v>65468</v>
      </c>
      <c r="E6" s="242" t="s">
        <v>12237</v>
      </c>
      <c r="F6" s="243">
        <v>4</v>
      </c>
      <c r="G6" s="244">
        <v>4.25</v>
      </c>
      <c r="H6" s="244">
        <v>4.5</v>
      </c>
      <c r="I6" s="244">
        <v>4.75</v>
      </c>
      <c r="J6" s="245">
        <v>5</v>
      </c>
      <c r="L6" s="246" t="s">
        <v>12238</v>
      </c>
      <c r="M6" s="247">
        <f ca="1">RANDBETWEEN(10,100)</f>
        <v>80</v>
      </c>
      <c r="N6" s="248">
        <f t="shared" ref="N6:Q8" ca="1" si="0">RANDBETWEEN(10,100)</f>
        <v>48</v>
      </c>
      <c r="O6" s="247">
        <f t="shared" ca="1" si="0"/>
        <v>87</v>
      </c>
      <c r="P6" s="249">
        <f t="shared" ca="1" si="0"/>
        <v>78</v>
      </c>
      <c r="Q6" s="248">
        <f t="shared" ca="1" si="0"/>
        <v>67</v>
      </c>
    </row>
    <row r="7" spans="1:19" ht="15" thickBot="1">
      <c r="A7" s="229"/>
      <c r="B7" s="229"/>
      <c r="C7" s="250"/>
      <c r="E7" s="251" t="s">
        <v>12239</v>
      </c>
      <c r="F7" s="252">
        <v>12</v>
      </c>
      <c r="G7" s="253">
        <v>12.5</v>
      </c>
      <c r="H7" s="253">
        <v>13</v>
      </c>
      <c r="I7" s="253">
        <v>13.5</v>
      </c>
      <c r="J7" s="254">
        <v>14</v>
      </c>
      <c r="L7" s="246" t="s">
        <v>12240</v>
      </c>
      <c r="M7" s="247">
        <f ca="1">RANDBETWEEN(10,100)</f>
        <v>67</v>
      </c>
      <c r="N7" s="248">
        <f t="shared" ca="1" si="0"/>
        <v>47</v>
      </c>
      <c r="O7" s="247">
        <f t="shared" ca="1" si="0"/>
        <v>12</v>
      </c>
      <c r="P7" s="249">
        <f t="shared" ca="1" si="0"/>
        <v>56</v>
      </c>
      <c r="Q7" s="248">
        <f t="shared" ca="1" si="0"/>
        <v>44</v>
      </c>
    </row>
    <row r="8" spans="1:19" ht="15" thickBot="1">
      <c r="A8" s="229"/>
      <c r="B8" s="255" t="s">
        <v>12241</v>
      </c>
      <c r="C8" s="256" t="s">
        <v>12242</v>
      </c>
      <c r="E8" s="242" t="s">
        <v>12243</v>
      </c>
      <c r="F8" s="252">
        <v>24</v>
      </c>
      <c r="G8" s="253">
        <v>25</v>
      </c>
      <c r="H8" s="253">
        <v>26</v>
      </c>
      <c r="I8" s="253">
        <v>27</v>
      </c>
      <c r="J8" s="254">
        <v>28</v>
      </c>
      <c r="L8" s="257" t="s">
        <v>12244</v>
      </c>
      <c r="M8" s="258">
        <f ca="1">RANDBETWEEN(10,100)</f>
        <v>50</v>
      </c>
      <c r="N8" s="259">
        <f t="shared" ca="1" si="0"/>
        <v>86</v>
      </c>
      <c r="O8" s="258">
        <f t="shared" ca="1" si="0"/>
        <v>58</v>
      </c>
      <c r="P8" s="260">
        <f t="shared" ca="1" si="0"/>
        <v>42</v>
      </c>
      <c r="Q8" s="261">
        <f t="shared" ca="1" si="0"/>
        <v>16</v>
      </c>
    </row>
    <row r="9" spans="1:19" ht="15" thickBot="1">
      <c r="A9" s="229"/>
      <c r="B9" s="262" t="s">
        <v>12245</v>
      </c>
      <c r="C9" s="263">
        <v>92799</v>
      </c>
      <c r="E9" s="251" t="s">
        <v>12246</v>
      </c>
      <c r="F9" s="252">
        <v>15</v>
      </c>
      <c r="G9" s="253">
        <v>15.5</v>
      </c>
      <c r="H9" s="253">
        <v>16</v>
      </c>
      <c r="I9" s="253">
        <v>16.5</v>
      </c>
      <c r="J9" s="254">
        <v>17</v>
      </c>
      <c r="N9" s="264"/>
    </row>
    <row r="10" spans="1:19" ht="15">
      <c r="A10" s="229"/>
      <c r="B10" s="262" t="s">
        <v>12247</v>
      </c>
      <c r="C10" s="263">
        <v>666566</v>
      </c>
      <c r="E10" s="242" t="s">
        <v>12248</v>
      </c>
      <c r="F10" s="265">
        <v>30</v>
      </c>
      <c r="G10" s="266">
        <v>31</v>
      </c>
      <c r="H10" s="266">
        <v>32</v>
      </c>
      <c r="I10" s="266">
        <v>33</v>
      </c>
      <c r="J10" s="267">
        <v>34</v>
      </c>
      <c r="L10" s="268" t="s">
        <v>12230</v>
      </c>
      <c r="M10" s="269" t="s">
        <v>12234</v>
      </c>
      <c r="O10" s="497" t="s">
        <v>12249</v>
      </c>
      <c r="P10" s="497"/>
      <c r="Q10" s="497"/>
      <c r="R10" s="497"/>
      <c r="S10" s="497"/>
    </row>
    <row r="11" spans="1:19">
      <c r="A11" s="229"/>
      <c r="B11" s="262" t="s">
        <v>12250</v>
      </c>
      <c r="C11" s="263">
        <v>99127</v>
      </c>
      <c r="E11" s="232"/>
      <c r="F11" s="270"/>
      <c r="G11" s="270"/>
      <c r="H11" s="270"/>
      <c r="I11" s="270"/>
      <c r="J11" s="271"/>
      <c r="L11" s="272" t="s">
        <v>12251</v>
      </c>
      <c r="M11" s="269">
        <f ca="1">SUM(INDIRECT(M10))</f>
        <v>176</v>
      </c>
      <c r="O11" s="247" cm="1">
        <f t="array" aca="1" ref="O11:S13" ca="1">OFFSET(L5,1,1,3,5)</f>
        <v>80</v>
      </c>
      <c r="P11" s="248">
        <f ca="1"/>
        <v>48</v>
      </c>
      <c r="Q11" s="247">
        <f ca="1"/>
        <v>87</v>
      </c>
      <c r="R11" s="247">
        <f ca="1"/>
        <v>78</v>
      </c>
      <c r="S11" s="247">
        <f ca="1"/>
        <v>67</v>
      </c>
    </row>
    <row r="12" spans="1:19">
      <c r="A12" s="229"/>
      <c r="B12" s="262" t="s">
        <v>12224</v>
      </c>
      <c r="C12" s="263">
        <v>65468</v>
      </c>
      <c r="E12" s="273" t="s">
        <v>12252</v>
      </c>
      <c r="F12" s="274" t="s">
        <v>12253</v>
      </c>
      <c r="G12" s="270"/>
      <c r="H12" s="508" t="s">
        <v>12254</v>
      </c>
      <c r="I12" s="508"/>
      <c r="J12" s="271"/>
      <c r="L12" s="272" t="s">
        <v>29</v>
      </c>
      <c r="M12" s="269">
        <f ca="1">AVERAGE(INDIRECT(M10))</f>
        <v>58.666666666666664</v>
      </c>
      <c r="O12" s="247">
        <f ca="1"/>
        <v>67</v>
      </c>
      <c r="P12" s="248">
        <f ca="1"/>
        <v>47</v>
      </c>
      <c r="Q12" s="247">
        <f ca="1"/>
        <v>12</v>
      </c>
      <c r="R12" s="247">
        <f ca="1"/>
        <v>56</v>
      </c>
      <c r="S12" s="247">
        <f ca="1"/>
        <v>44</v>
      </c>
    </row>
    <row r="13" spans="1:19" ht="15.75" thickBot="1">
      <c r="A13" s="229"/>
      <c r="B13" s="262" t="s">
        <v>12255</v>
      </c>
      <c r="C13" s="263">
        <v>18856</v>
      </c>
      <c r="E13" s="275" t="s">
        <v>12246</v>
      </c>
      <c r="F13" s="276" t="s">
        <v>12228</v>
      </c>
      <c r="G13" s="277" t="s">
        <v>12256</v>
      </c>
      <c r="H13" s="503">
        <f>INDEX(F6:J10,MATCH(E13,E6:E10,0),MATCH(F13,F5:J5,0))</f>
        <v>16.5</v>
      </c>
      <c r="I13" s="504"/>
      <c r="J13" s="278"/>
      <c r="O13" s="279">
        <f ca="1"/>
        <v>50</v>
      </c>
      <c r="P13" s="261">
        <f ca="1"/>
        <v>86</v>
      </c>
      <c r="Q13" s="279">
        <f ca="1"/>
        <v>58</v>
      </c>
      <c r="R13" s="279">
        <f ca="1"/>
        <v>42</v>
      </c>
      <c r="S13" s="279">
        <f ca="1"/>
        <v>16</v>
      </c>
    </row>
    <row r="14" spans="1:19" ht="15.75" thickBot="1">
      <c r="B14" s="262" t="s">
        <v>12257</v>
      </c>
      <c r="C14" s="263">
        <v>7648</v>
      </c>
      <c r="E14" s="144"/>
      <c r="H14" s="144"/>
      <c r="I14" s="144"/>
      <c r="J14" s="144"/>
      <c r="L14" s="509" t="s">
        <v>12258</v>
      </c>
      <c r="M14" s="509"/>
    </row>
    <row r="15" spans="1:19" ht="15">
      <c r="B15" s="262" t="s">
        <v>12259</v>
      </c>
      <c r="C15" s="263">
        <v>9865</v>
      </c>
      <c r="E15" s="512" t="s">
        <v>12260</v>
      </c>
      <c r="F15" s="513"/>
      <c r="L15" s="280" t="s">
        <v>12261</v>
      </c>
      <c r="M15" s="281">
        <v>2</v>
      </c>
    </row>
    <row r="16" spans="1:19" ht="15">
      <c r="B16" s="262" t="s">
        <v>12262</v>
      </c>
      <c r="C16" s="263">
        <v>11061</v>
      </c>
      <c r="E16" s="282" t="s">
        <v>12223</v>
      </c>
      <c r="F16" s="283" t="s">
        <v>12245</v>
      </c>
      <c r="L16" s="280" t="s">
        <v>12263</v>
      </c>
      <c r="M16" s="281" t="str">
        <f>CHOOSE(3,L15,L16,L17,L18)</f>
        <v>MONKEY</v>
      </c>
    </row>
    <row r="17" spans="2:21" ht="15.75" thickBot="1">
      <c r="B17" s="262" t="s">
        <v>12264</v>
      </c>
      <c r="C17" s="263">
        <v>78305</v>
      </c>
      <c r="E17" s="282" t="s">
        <v>12265</v>
      </c>
      <c r="F17" s="283">
        <v>2021</v>
      </c>
      <c r="L17" s="284" t="s">
        <v>12266</v>
      </c>
      <c r="M17" s="285" t="str">
        <f>CHOOSE(1,L15,L16,L17,L18)</f>
        <v>TIGER</v>
      </c>
    </row>
    <row r="18" spans="2:21" ht="15">
      <c r="B18" s="262" t="s">
        <v>12267</v>
      </c>
      <c r="C18" s="263">
        <v>122473.39104000002</v>
      </c>
      <c r="E18" s="282" t="s">
        <v>12268</v>
      </c>
      <c r="F18" s="283" t="s">
        <v>12269</v>
      </c>
      <c r="L18" s="280" t="s">
        <v>12270</v>
      </c>
      <c r="M18" s="281" t="str">
        <f>CHOOSE(4,L15,L16,L17,L18)</f>
        <v>GIRAFFE</v>
      </c>
    </row>
    <row r="19" spans="2:21" ht="15.75" thickBot="1">
      <c r="B19" s="262" t="s">
        <v>12271</v>
      </c>
      <c r="C19" s="263">
        <v>80887.023360000007</v>
      </c>
      <c r="E19" s="286" t="s">
        <v>12236</v>
      </c>
      <c r="F19" s="287" cm="1">
        <f t="array" ref="F19">INDEX($F$23:$N$42,MATCH(F16,$E$23:$E$42,0),MATCH(F17&amp;F18,F21:N21&amp;F22:N22,0))</f>
        <v>92799</v>
      </c>
      <c r="L19" s="288">
        <f>CHOOSE(5,5,25,50,75,100,125,150)</f>
        <v>100</v>
      </c>
      <c r="M19" s="289" t="s">
        <v>12272</v>
      </c>
    </row>
    <row r="20" spans="2:21" ht="15" thickBot="1">
      <c r="B20" s="262" t="s">
        <v>12273</v>
      </c>
      <c r="C20" s="263">
        <v>23296.965120000001</v>
      </c>
    </row>
    <row r="21" spans="2:21" ht="15">
      <c r="B21" s="262" t="s">
        <v>12274</v>
      </c>
      <c r="C21" s="263">
        <v>9449.2569600000006</v>
      </c>
      <c r="E21" s="290"/>
      <c r="F21" s="291">
        <v>2021</v>
      </c>
      <c r="G21" s="291">
        <v>2021</v>
      </c>
      <c r="H21" s="291">
        <v>2021</v>
      </c>
      <c r="I21" s="291">
        <v>2022</v>
      </c>
      <c r="J21" s="291">
        <v>2022</v>
      </c>
      <c r="K21" s="291">
        <v>2022</v>
      </c>
      <c r="L21" s="291">
        <v>2023</v>
      </c>
      <c r="M21" s="291">
        <v>2023</v>
      </c>
      <c r="N21" s="292">
        <v>2023</v>
      </c>
      <c r="P21" s="514" t="s">
        <v>12275</v>
      </c>
      <c r="Q21" s="515"/>
      <c r="R21" s="516"/>
    </row>
    <row r="22" spans="2:21">
      <c r="B22" s="262" t="s">
        <v>12276</v>
      </c>
      <c r="C22" s="263">
        <v>12188.4048</v>
      </c>
      <c r="E22" s="293" t="s">
        <v>12277</v>
      </c>
      <c r="F22" s="294" t="s">
        <v>12269</v>
      </c>
      <c r="G22" s="294" t="s">
        <v>12278</v>
      </c>
      <c r="H22" s="294" t="s">
        <v>12279</v>
      </c>
      <c r="I22" s="294" t="s">
        <v>12269</v>
      </c>
      <c r="J22" s="294" t="s">
        <v>12278</v>
      </c>
      <c r="K22" s="294" t="s">
        <v>12279</v>
      </c>
      <c r="L22" s="294" t="s">
        <v>12269</v>
      </c>
      <c r="M22" s="294" t="s">
        <v>12278</v>
      </c>
      <c r="N22" s="295" t="s">
        <v>12279</v>
      </c>
      <c r="P22" s="296"/>
      <c r="Q22" s="296">
        <v>2020</v>
      </c>
      <c r="R22" s="296">
        <v>2022</v>
      </c>
    </row>
    <row r="23" spans="2:21" ht="15">
      <c r="B23" s="262" t="s">
        <v>12280</v>
      </c>
      <c r="C23" s="263">
        <v>13666.086720000001</v>
      </c>
      <c r="E23" s="297" t="s">
        <v>12245</v>
      </c>
      <c r="F23" s="298">
        <v>92799</v>
      </c>
      <c r="G23" s="298">
        <v>100222.92000000001</v>
      </c>
      <c r="H23" s="298">
        <v>130289.79600000002</v>
      </c>
      <c r="I23" s="298">
        <v>110746.32660000001</v>
      </c>
      <c r="J23" s="298">
        <v>104101.54700400001</v>
      </c>
      <c r="K23" s="298">
        <v>116593.73264448001</v>
      </c>
      <c r="L23" s="298">
        <v>130584.98056181763</v>
      </c>
      <c r="M23" s="299">
        <v>146255.17822923575</v>
      </c>
      <c r="N23" s="300">
        <f>M23*1.1</f>
        <v>160880.69605215933</v>
      </c>
      <c r="P23" s="144" t="s">
        <v>12281</v>
      </c>
      <c r="Q23" s="301">
        <f t="shared" ref="Q23:R25" si="1">INDEX($Q$29:$U$42,MATCH($P23,$P$29:$P$42,0),MATCH(Q$22,$Q$28:$U$28,0))</f>
        <v>229234</v>
      </c>
      <c r="R23" s="301">
        <f t="shared" si="1"/>
        <v>260174</v>
      </c>
    </row>
    <row r="24" spans="2:21" ht="15">
      <c r="B24" s="262" t="s">
        <v>12282</v>
      </c>
      <c r="C24" s="263">
        <v>96747.39360000001</v>
      </c>
      <c r="E24" s="297" t="s">
        <v>12247</v>
      </c>
      <c r="F24" s="298">
        <v>666566</v>
      </c>
      <c r="G24" s="298">
        <v>719891.28</v>
      </c>
      <c r="H24" s="298">
        <v>683896.71600000001</v>
      </c>
      <c r="I24" s="298">
        <v>649701.88020000001</v>
      </c>
      <c r="J24" s="298">
        <v>617216.78619000001</v>
      </c>
      <c r="K24" s="298">
        <v>586355.94688049995</v>
      </c>
      <c r="L24" s="298">
        <v>557038.14953647496</v>
      </c>
      <c r="M24" s="299">
        <v>529186.24205965118</v>
      </c>
      <c r="N24" s="300">
        <f>M24*1.1</f>
        <v>582104.86626561638</v>
      </c>
      <c r="P24" s="144" t="s">
        <v>12283</v>
      </c>
      <c r="Q24" s="301">
        <f t="shared" si="1"/>
        <v>88186</v>
      </c>
      <c r="R24" s="301">
        <f t="shared" si="1"/>
        <v>98392</v>
      </c>
    </row>
    <row r="25" spans="2:21" ht="15">
      <c r="B25" s="262" t="s">
        <v>12284</v>
      </c>
      <c r="C25" s="263">
        <v>8681.2000000000007</v>
      </c>
      <c r="E25" s="297" t="s">
        <v>12250</v>
      </c>
      <c r="F25" s="298">
        <v>99127</v>
      </c>
      <c r="G25" s="298">
        <v>107057.16</v>
      </c>
      <c r="H25" s="298">
        <v>139174.30800000002</v>
      </c>
      <c r="I25" s="298">
        <v>118298.16180000002</v>
      </c>
      <c r="J25" s="298">
        <v>111200.27209200001</v>
      </c>
      <c r="K25" s="298">
        <v>124544.30474304003</v>
      </c>
      <c r="L25" s="298">
        <v>107057.16</v>
      </c>
      <c r="M25" s="299">
        <v>139174.30800000002</v>
      </c>
      <c r="N25" s="300">
        <f>M25*1.1</f>
        <v>153091.73880000002</v>
      </c>
      <c r="P25" s="144" t="s">
        <v>12285</v>
      </c>
      <c r="Q25" s="301">
        <f t="shared" si="1"/>
        <v>38215</v>
      </c>
      <c r="R25" s="301">
        <f t="shared" si="1"/>
        <v>44490</v>
      </c>
    </row>
    <row r="26" spans="2:21">
      <c r="B26" s="262" t="s">
        <v>12286</v>
      </c>
      <c r="C26" s="263">
        <v>9733.68</v>
      </c>
      <c r="E26" s="297" t="s">
        <v>12224</v>
      </c>
      <c r="F26" s="298">
        <v>65468</v>
      </c>
      <c r="G26" s="298">
        <v>70705.440000000002</v>
      </c>
      <c r="H26" s="298">
        <v>91917.072</v>
      </c>
      <c r="I26" s="298">
        <v>78129.511199999994</v>
      </c>
      <c r="J26" s="298">
        <v>73441.740527999995</v>
      </c>
      <c r="K26" s="298">
        <v>82254.749391360005</v>
      </c>
      <c r="L26" s="298">
        <v>90480.224330496014</v>
      </c>
      <c r="M26" s="299">
        <v>99528.246763545627</v>
      </c>
      <c r="N26" s="300">
        <f>M26*1.1</f>
        <v>109481.0714399002</v>
      </c>
    </row>
    <row r="27" spans="2:21" ht="15">
      <c r="B27" s="262" t="s">
        <v>12287</v>
      </c>
      <c r="C27" s="263">
        <v>68908.399999999994</v>
      </c>
      <c r="E27" s="297" t="s">
        <v>12255</v>
      </c>
      <c r="F27" s="298">
        <v>18856</v>
      </c>
      <c r="G27" s="298">
        <v>20364.48</v>
      </c>
      <c r="H27" s="298">
        <v>26473.824000000001</v>
      </c>
      <c r="I27" s="298">
        <v>22502.750400000001</v>
      </c>
      <c r="J27" s="298">
        <v>21152.585375999999</v>
      </c>
      <c r="K27" s="298">
        <v>23690.895621120002</v>
      </c>
      <c r="L27" s="298">
        <v>20137.261277952002</v>
      </c>
      <c r="M27" s="299">
        <v>17116.672086259201</v>
      </c>
      <c r="N27" s="300">
        <f>M27*1.1</f>
        <v>18828.339294885121</v>
      </c>
      <c r="P27" s="302" t="s">
        <v>12288</v>
      </c>
      <c r="Q27" s="302"/>
      <c r="R27" s="302"/>
      <c r="S27" s="302"/>
      <c r="T27" s="302"/>
      <c r="U27" s="302"/>
    </row>
    <row r="28" spans="2:21" ht="15" thickBot="1">
      <c r="B28" s="303" t="s">
        <v>12289</v>
      </c>
      <c r="C28" s="304">
        <v>20499.130080000003</v>
      </c>
      <c r="E28" s="297" t="s">
        <v>12257</v>
      </c>
      <c r="F28" s="298">
        <v>7648</v>
      </c>
      <c r="G28" s="298">
        <v>8259.84</v>
      </c>
      <c r="H28" s="298">
        <v>10737.792000000001</v>
      </c>
      <c r="I28" s="298">
        <v>9127.1232</v>
      </c>
      <c r="J28" s="298">
        <v>8579.4958079999997</v>
      </c>
      <c r="K28" s="298">
        <v>9609.0353049599998</v>
      </c>
      <c r="L28" s="298">
        <v>10089.487070208001</v>
      </c>
      <c r="M28" s="299">
        <v>10190.381940910082</v>
      </c>
      <c r="N28" s="300">
        <f>I25*0.9</f>
        <v>106468.34562000002</v>
      </c>
      <c r="P28" s="296" t="s">
        <v>12290</v>
      </c>
      <c r="Q28" s="296">
        <v>2019</v>
      </c>
      <c r="R28" s="296">
        <f>Q28+1</f>
        <v>2020</v>
      </c>
      <c r="S28" s="296">
        <f>R28+1</f>
        <v>2021</v>
      </c>
      <c r="T28" s="296">
        <f>S28+1</f>
        <v>2022</v>
      </c>
      <c r="U28" s="296">
        <f>T28+1</f>
        <v>2023</v>
      </c>
    </row>
    <row r="29" spans="2:21">
      <c r="E29" s="297" t="s">
        <v>12259</v>
      </c>
      <c r="F29" s="298">
        <v>9865</v>
      </c>
      <c r="G29" s="298">
        <v>10654.2</v>
      </c>
      <c r="H29" s="298">
        <v>13850.460000000001</v>
      </c>
      <c r="I29" s="298">
        <v>11772.891</v>
      </c>
      <c r="J29" s="298">
        <v>11066.517539999999</v>
      </c>
      <c r="K29" s="298">
        <v>12394.4996448</v>
      </c>
      <c r="L29" s="298">
        <v>9865</v>
      </c>
      <c r="M29" s="299">
        <v>10654.2</v>
      </c>
      <c r="N29" s="300">
        <f t="shared" ref="N29:N42" si="2">I26*0.9</f>
        <v>70316.560079999996</v>
      </c>
      <c r="P29" s="142" t="s">
        <v>12281</v>
      </c>
      <c r="Q29" s="305">
        <v>215639</v>
      </c>
      <c r="R29" s="305">
        <v>229234</v>
      </c>
      <c r="S29" s="305">
        <v>265595</v>
      </c>
      <c r="T29" s="305">
        <v>260174</v>
      </c>
      <c r="U29" s="305">
        <v>274515</v>
      </c>
    </row>
    <row r="30" spans="2:21">
      <c r="E30" s="297" t="s">
        <v>12262</v>
      </c>
      <c r="F30" s="298">
        <v>11061</v>
      </c>
      <c r="G30" s="298">
        <v>11945.880000000001</v>
      </c>
      <c r="H30" s="298">
        <v>15529.644000000002</v>
      </c>
      <c r="I30" s="298">
        <v>13200.197400000001</v>
      </c>
      <c r="J30" s="298">
        <v>12408.185556</v>
      </c>
      <c r="K30" s="298">
        <v>13897.167822720001</v>
      </c>
      <c r="L30" s="298">
        <v>11061</v>
      </c>
      <c r="M30" s="299">
        <v>11945.880000000001</v>
      </c>
      <c r="N30" s="300">
        <f t="shared" si="2"/>
        <v>20252.47536</v>
      </c>
      <c r="P30" s="142" t="s">
        <v>12291</v>
      </c>
      <c r="Q30" s="305">
        <v>131376</v>
      </c>
      <c r="R30" s="305">
        <v>141048</v>
      </c>
      <c r="S30" s="305">
        <v>163756</v>
      </c>
      <c r="T30" s="305">
        <v>161782</v>
      </c>
      <c r="U30" s="305">
        <v>169559</v>
      </c>
    </row>
    <row r="31" spans="2:21" ht="15">
      <c r="E31" s="297" t="s">
        <v>12264</v>
      </c>
      <c r="F31" s="298">
        <v>78305</v>
      </c>
      <c r="G31" s="298">
        <v>84569.400000000009</v>
      </c>
      <c r="H31" s="298">
        <v>109940.22000000002</v>
      </c>
      <c r="I31" s="298">
        <v>93449.187000000005</v>
      </c>
      <c r="J31" s="298">
        <v>87842.235780000003</v>
      </c>
      <c r="K31" s="298">
        <v>98383.304073600011</v>
      </c>
      <c r="L31" s="298">
        <v>96415.637992128002</v>
      </c>
      <c r="M31" s="299">
        <v>94487.325232285439</v>
      </c>
      <c r="N31" s="300">
        <f t="shared" si="2"/>
        <v>8214.4108799999995</v>
      </c>
      <c r="P31" s="306" t="s">
        <v>12292</v>
      </c>
      <c r="Q31" s="307">
        <f>Q29-Q30</f>
        <v>84263</v>
      </c>
      <c r="R31" s="307">
        <f>R29-R30</f>
        <v>88186</v>
      </c>
      <c r="S31" s="307">
        <f>S29-S30</f>
        <v>101839</v>
      </c>
      <c r="T31" s="307">
        <f>T29-T30</f>
        <v>98392</v>
      </c>
      <c r="U31" s="307">
        <f>U29-U30</f>
        <v>104956</v>
      </c>
    </row>
    <row r="32" spans="2:21">
      <c r="E32" s="297" t="s">
        <v>12267</v>
      </c>
      <c r="F32" s="298">
        <v>122473.39104000002</v>
      </c>
      <c r="G32" s="298">
        <v>104102.38238400001</v>
      </c>
      <c r="H32" s="298">
        <v>9865</v>
      </c>
      <c r="I32" s="298">
        <v>10654.2</v>
      </c>
      <c r="J32" s="298">
        <v>13850.460000000001</v>
      </c>
      <c r="K32" s="298">
        <v>11772.891</v>
      </c>
      <c r="L32" s="298">
        <v>11066.517539999999</v>
      </c>
      <c r="M32" s="299">
        <v>12394.4996448</v>
      </c>
      <c r="N32" s="300">
        <f t="shared" si="2"/>
        <v>10595.6019</v>
      </c>
      <c r="Q32" s="305"/>
      <c r="R32" s="305"/>
      <c r="S32" s="305"/>
      <c r="T32" s="305"/>
      <c r="U32" s="305"/>
    </row>
    <row r="33" spans="1:21">
      <c r="E33" s="297" t="s">
        <v>12271</v>
      </c>
      <c r="F33" s="298">
        <v>80887.023360000007</v>
      </c>
      <c r="G33" s="298">
        <v>68753.969855999996</v>
      </c>
      <c r="H33" s="298">
        <v>11061</v>
      </c>
      <c r="I33" s="298">
        <v>11945.880000000001</v>
      </c>
      <c r="J33" s="298">
        <v>15529.644000000002</v>
      </c>
      <c r="K33" s="298">
        <v>13200.197400000001</v>
      </c>
      <c r="L33" s="298">
        <v>12408.185556</v>
      </c>
      <c r="M33" s="299">
        <v>13897.167822720001</v>
      </c>
      <c r="N33" s="300">
        <f t="shared" si="2"/>
        <v>11880.177660000001</v>
      </c>
      <c r="P33" s="142" t="s">
        <v>12293</v>
      </c>
      <c r="Q33" s="305">
        <v>10045</v>
      </c>
      <c r="R33" s="305">
        <v>11581</v>
      </c>
      <c r="S33" s="305">
        <v>14236</v>
      </c>
      <c r="T33" s="305">
        <v>16217</v>
      </c>
      <c r="U33" s="305">
        <v>18752</v>
      </c>
    </row>
    <row r="34" spans="1:21">
      <c r="E34" s="297" t="s">
        <v>12273</v>
      </c>
      <c r="F34" s="298">
        <v>23296.965120000001</v>
      </c>
      <c r="G34" s="298">
        <v>19802.420352000001</v>
      </c>
      <c r="H34" s="298">
        <v>78305</v>
      </c>
      <c r="I34" s="298">
        <v>84569.400000000009</v>
      </c>
      <c r="J34" s="298">
        <v>109940.22000000002</v>
      </c>
      <c r="K34" s="298">
        <v>93449.187000000005</v>
      </c>
      <c r="L34" s="298">
        <v>87842.235780000003</v>
      </c>
      <c r="M34" s="299">
        <v>98383.304073600011</v>
      </c>
      <c r="N34" s="300">
        <f t="shared" si="2"/>
        <v>84104.268300000011</v>
      </c>
      <c r="P34" s="142" t="s">
        <v>12294</v>
      </c>
      <c r="Q34" s="305">
        <v>14194</v>
      </c>
      <c r="R34" s="305">
        <v>15261</v>
      </c>
      <c r="S34" s="305">
        <v>16705</v>
      </c>
      <c r="T34" s="305">
        <v>18245</v>
      </c>
      <c r="U34" s="305">
        <v>19916</v>
      </c>
    </row>
    <row r="35" spans="1:21" ht="15">
      <c r="E35" s="297" t="s">
        <v>12274</v>
      </c>
      <c r="F35" s="298">
        <v>9449.2569600000006</v>
      </c>
      <c r="G35" s="298">
        <v>8031.8684160000003</v>
      </c>
      <c r="H35" s="298">
        <v>122473.39104000002</v>
      </c>
      <c r="I35" s="298">
        <v>104102.38238400001</v>
      </c>
      <c r="J35" s="298">
        <v>9865</v>
      </c>
      <c r="K35" s="298">
        <v>10654.2</v>
      </c>
      <c r="L35" s="298">
        <v>13850.460000000001</v>
      </c>
      <c r="M35" s="299">
        <v>11772.891</v>
      </c>
      <c r="N35" s="300">
        <f t="shared" si="2"/>
        <v>9588.7800000000007</v>
      </c>
      <c r="P35" s="306" t="s">
        <v>12295</v>
      </c>
      <c r="Q35" s="307">
        <f>Q31-SUM(Q33:Q34)</f>
        <v>60024</v>
      </c>
      <c r="R35" s="307">
        <f>R31-SUM(R33:R34)</f>
        <v>61344</v>
      </c>
      <c r="S35" s="307">
        <f>S31-SUM(S33:S34)</f>
        <v>70898</v>
      </c>
      <c r="T35" s="307">
        <f>T31-SUM(T33:T34)</f>
        <v>63930</v>
      </c>
      <c r="U35" s="307">
        <f>U31-SUM(U33:U34)</f>
        <v>66288</v>
      </c>
    </row>
    <row r="36" spans="1:21">
      <c r="E36" s="297" t="s">
        <v>12276</v>
      </c>
      <c r="F36" s="298">
        <v>12188.4048</v>
      </c>
      <c r="G36" s="298">
        <v>10360.14408</v>
      </c>
      <c r="H36" s="298">
        <v>80887.023360000007</v>
      </c>
      <c r="I36" s="298">
        <v>68753.969855999996</v>
      </c>
      <c r="J36" s="298">
        <v>11061</v>
      </c>
      <c r="K36" s="298">
        <v>11945.880000000001</v>
      </c>
      <c r="L36" s="298">
        <v>15529.644000000002</v>
      </c>
      <c r="M36" s="299">
        <v>13200.197400000001</v>
      </c>
      <c r="N36" s="300">
        <f t="shared" si="2"/>
        <v>10751.292000000001</v>
      </c>
      <c r="Q36" s="305"/>
      <c r="R36" s="305"/>
      <c r="S36" s="305"/>
      <c r="T36" s="305"/>
      <c r="U36" s="305"/>
    </row>
    <row r="37" spans="1:21">
      <c r="E37" s="297" t="s">
        <v>12280</v>
      </c>
      <c r="F37" s="298">
        <v>13666.086720000001</v>
      </c>
      <c r="G37" s="298">
        <v>11616.173712000002</v>
      </c>
      <c r="H37" s="298">
        <v>23296.965120000001</v>
      </c>
      <c r="I37" s="298">
        <v>19802.420352000001</v>
      </c>
      <c r="J37" s="298">
        <v>78305</v>
      </c>
      <c r="K37" s="298">
        <v>84569.400000000009</v>
      </c>
      <c r="L37" s="298">
        <v>109940.22000000002</v>
      </c>
      <c r="M37" s="299">
        <v>93449.187000000005</v>
      </c>
      <c r="N37" s="300">
        <f t="shared" si="2"/>
        <v>76112.460000000006</v>
      </c>
      <c r="P37" s="142" t="s">
        <v>12296</v>
      </c>
      <c r="Q37" s="305">
        <v>1456</v>
      </c>
      <c r="R37" s="305">
        <v>2323</v>
      </c>
      <c r="S37" s="305">
        <v>3240</v>
      </c>
      <c r="T37" s="305">
        <v>3576</v>
      </c>
      <c r="U37" s="305">
        <v>2873</v>
      </c>
    </row>
    <row r="38" spans="1:21">
      <c r="E38" s="297" t="s">
        <v>12282</v>
      </c>
      <c r="F38" s="298">
        <v>96747.39360000001</v>
      </c>
      <c r="G38" s="298">
        <v>82235.28456</v>
      </c>
      <c r="H38" s="298">
        <v>9449.2569600000006</v>
      </c>
      <c r="I38" s="298">
        <v>8031.8684160000003</v>
      </c>
      <c r="J38" s="298">
        <v>122473.39104000002</v>
      </c>
      <c r="K38" s="298">
        <v>104102.38238400001</v>
      </c>
      <c r="L38" s="298">
        <v>9865</v>
      </c>
      <c r="M38" s="299">
        <v>10654.2</v>
      </c>
      <c r="N38" s="300">
        <f t="shared" si="2"/>
        <v>93692.144145600018</v>
      </c>
      <c r="P38" s="142" t="s">
        <v>12297</v>
      </c>
      <c r="Q38" s="305">
        <v>2804</v>
      </c>
      <c r="R38" s="305">
        <v>5068</v>
      </c>
      <c r="S38" s="305">
        <v>5245</v>
      </c>
      <c r="T38" s="305">
        <v>5383</v>
      </c>
      <c r="U38" s="305">
        <v>3676</v>
      </c>
    </row>
    <row r="39" spans="1:21" ht="15">
      <c r="E39" s="297" t="s">
        <v>12284</v>
      </c>
      <c r="F39" s="298">
        <v>8681.2000000000007</v>
      </c>
      <c r="G39" s="298">
        <v>9375.6959999999999</v>
      </c>
      <c r="H39" s="298">
        <v>12188.4048</v>
      </c>
      <c r="I39" s="298">
        <v>10360.14408</v>
      </c>
      <c r="J39" s="298">
        <v>80887.023360000007</v>
      </c>
      <c r="K39" s="298">
        <v>68753.969855999996</v>
      </c>
      <c r="L39" s="298">
        <v>11061</v>
      </c>
      <c r="M39" s="299">
        <v>11945.880000000001</v>
      </c>
      <c r="N39" s="300">
        <f t="shared" si="2"/>
        <v>61878.572870399999</v>
      </c>
      <c r="P39" s="306" t="s">
        <v>12298</v>
      </c>
      <c r="Q39" s="307">
        <f>Q35-SUM(Q37:Q38)</f>
        <v>55764</v>
      </c>
      <c r="R39" s="307">
        <f>R35-SUM(R37:R38)</f>
        <v>53953</v>
      </c>
      <c r="S39" s="307">
        <f>S35-SUM(S37:S38)</f>
        <v>62413</v>
      </c>
      <c r="T39" s="307">
        <f>T35-SUM(T37:T38)</f>
        <v>54971</v>
      </c>
      <c r="U39" s="307">
        <f>U35-SUM(U37:U38)</f>
        <v>59739</v>
      </c>
    </row>
    <row r="40" spans="1:21" ht="15">
      <c r="E40" s="297" t="s">
        <v>12286</v>
      </c>
      <c r="F40" s="298">
        <v>9733.68</v>
      </c>
      <c r="G40" s="298">
        <v>10512.374400000001</v>
      </c>
      <c r="H40" s="298">
        <v>13666.086720000001</v>
      </c>
      <c r="I40" s="298">
        <v>11616.173712000002</v>
      </c>
      <c r="J40" s="298">
        <v>23296.965120000001</v>
      </c>
      <c r="K40" s="298">
        <v>19802.420352000001</v>
      </c>
      <c r="L40" s="298">
        <v>78305</v>
      </c>
      <c r="M40" s="299">
        <v>84569.400000000009</v>
      </c>
      <c r="N40" s="300">
        <f t="shared" si="2"/>
        <v>17822.1783168</v>
      </c>
      <c r="P40" s="144"/>
      <c r="Q40" s="305"/>
      <c r="R40" s="305"/>
      <c r="S40" s="305"/>
      <c r="T40" s="305"/>
      <c r="U40" s="305"/>
    </row>
    <row r="41" spans="1:21">
      <c r="E41" s="297" t="s">
        <v>12287</v>
      </c>
      <c r="F41" s="298">
        <v>68908.399999999994</v>
      </c>
      <c r="G41" s="298">
        <v>74421.072000000015</v>
      </c>
      <c r="H41" s="298">
        <v>96747.39360000001</v>
      </c>
      <c r="I41" s="298">
        <v>82235.28456</v>
      </c>
      <c r="J41" s="298">
        <v>9449.2569600000006</v>
      </c>
      <c r="K41" s="298">
        <v>8031.8684160000003</v>
      </c>
      <c r="L41" s="298">
        <v>122473.39104000002</v>
      </c>
      <c r="M41" s="299">
        <v>104102.38238400001</v>
      </c>
      <c r="N41" s="300">
        <f t="shared" si="2"/>
        <v>7228.6815744000005</v>
      </c>
      <c r="P41" s="142" t="s">
        <v>12299</v>
      </c>
      <c r="Q41" s="305">
        <v>15685</v>
      </c>
      <c r="R41" s="305">
        <v>15738</v>
      </c>
      <c r="S41" s="305">
        <v>13372</v>
      </c>
      <c r="T41" s="305">
        <v>10481</v>
      </c>
      <c r="U41" s="305">
        <v>9680</v>
      </c>
    </row>
    <row r="42" spans="1:21" ht="15.75" thickBot="1">
      <c r="E42" s="308" t="s">
        <v>12289</v>
      </c>
      <c r="F42" s="309">
        <v>20499.130080000003</v>
      </c>
      <c r="G42" s="309">
        <v>17424.260568000002</v>
      </c>
      <c r="H42" s="309">
        <v>34945.447679999997</v>
      </c>
      <c r="I42" s="309">
        <v>29703.630528000002</v>
      </c>
      <c r="J42" s="309">
        <v>117457.5</v>
      </c>
      <c r="K42" s="309">
        <v>126854.1</v>
      </c>
      <c r="L42" s="309">
        <v>164910.33000000002</v>
      </c>
      <c r="M42" s="310">
        <v>140173.78049999999</v>
      </c>
      <c r="N42" s="311">
        <f t="shared" si="2"/>
        <v>9324.1296720000009</v>
      </c>
      <c r="P42" s="306" t="s">
        <v>12300</v>
      </c>
      <c r="Q42" s="312">
        <f>Q39-Q41</f>
        <v>40079</v>
      </c>
      <c r="R42" s="312">
        <f>R39-R41</f>
        <v>38215</v>
      </c>
      <c r="S42" s="312">
        <f>S39-S41</f>
        <v>49041</v>
      </c>
      <c r="T42" s="312">
        <f>T39-T41</f>
        <v>44490</v>
      </c>
      <c r="U42" s="312">
        <f>U39-U41</f>
        <v>50059</v>
      </c>
    </row>
    <row r="44" spans="1:21">
      <c r="A44" s="313"/>
      <c r="B44" s="313" t="s">
        <v>12301</v>
      </c>
      <c r="C44" s="313"/>
      <c r="D44" s="298"/>
      <c r="E44" s="298"/>
      <c r="F44" s="298"/>
      <c r="G44" s="298"/>
      <c r="H44" s="298"/>
      <c r="I44" s="298"/>
      <c r="J44" s="298"/>
    </row>
    <row r="45" spans="1:21">
      <c r="A45" s="314"/>
      <c r="B45" s="314" t="s">
        <v>12302</v>
      </c>
      <c r="C45" s="314" t="s">
        <v>12303</v>
      </c>
      <c r="D45" s="298"/>
      <c r="E45" s="298"/>
      <c r="F45" s="298"/>
      <c r="G45" s="298"/>
      <c r="H45" s="298"/>
      <c r="I45" s="298"/>
      <c r="J45" s="298"/>
    </row>
    <row r="46" spans="1:21">
      <c r="A46" s="314"/>
      <c r="B46" s="314" t="s">
        <v>12268</v>
      </c>
      <c r="C46" s="314" t="s">
        <v>12269</v>
      </c>
      <c r="D46" s="298"/>
      <c r="E46" s="298"/>
      <c r="F46" s="298"/>
      <c r="G46" s="298"/>
      <c r="H46" s="298"/>
      <c r="I46" s="298"/>
      <c r="J46" s="298"/>
    </row>
    <row r="47" spans="1:21">
      <c r="A47" s="315"/>
      <c r="B47" s="315" t="s">
        <v>12236</v>
      </c>
      <c r="C47" s="316" cm="1">
        <f t="array" ref="C47">SUM(_xlfn._xlws.FILTER(_xlfn._xlws.FILTER(C49:J67,B49:B67=C45),C48:J48=C46))</f>
        <v>257394</v>
      </c>
      <c r="D47" s="298"/>
      <c r="E47" s="298"/>
      <c r="F47" s="298"/>
      <c r="G47" s="298"/>
      <c r="H47" s="298"/>
      <c r="I47" s="298"/>
      <c r="J47" s="298"/>
    </row>
    <row r="48" spans="1:21">
      <c r="A48" s="317"/>
      <c r="B48" s="317" t="s">
        <v>12304</v>
      </c>
      <c r="C48" s="317" t="s">
        <v>12269</v>
      </c>
      <c r="D48" s="317" t="s">
        <v>12278</v>
      </c>
      <c r="E48" s="318" t="s">
        <v>12279</v>
      </c>
      <c r="F48" s="318" t="s">
        <v>12305</v>
      </c>
      <c r="G48" s="318" t="s">
        <v>244</v>
      </c>
      <c r="H48" s="318" t="s">
        <v>12306</v>
      </c>
      <c r="I48" s="318" t="s">
        <v>12307</v>
      </c>
      <c r="J48" s="318" t="s">
        <v>12308</v>
      </c>
    </row>
    <row r="49" spans="2:10">
      <c r="B49" s="142" t="s">
        <v>12303</v>
      </c>
      <c r="C49" s="298">
        <v>92799</v>
      </c>
      <c r="D49" s="298">
        <v>100222.92000000001</v>
      </c>
      <c r="E49" s="298">
        <v>130289.79600000002</v>
      </c>
      <c r="F49" s="298">
        <v>110746.32660000001</v>
      </c>
      <c r="G49" s="298">
        <v>104101.54700400001</v>
      </c>
      <c r="H49" s="298">
        <v>116593.73264448001</v>
      </c>
      <c r="I49" s="298">
        <v>130584.98056181763</v>
      </c>
      <c r="J49" s="299">
        <v>146255.17822923575</v>
      </c>
    </row>
    <row r="50" spans="2:10">
      <c r="B50" s="142" t="s">
        <v>12309</v>
      </c>
      <c r="C50" s="298">
        <v>666566</v>
      </c>
      <c r="D50" s="298">
        <v>719891.28</v>
      </c>
      <c r="E50" s="298">
        <v>683896.71600000001</v>
      </c>
      <c r="F50" s="298">
        <v>649701.88020000001</v>
      </c>
      <c r="G50" s="298">
        <v>617216.78619000001</v>
      </c>
      <c r="H50" s="298">
        <v>586355.94688049995</v>
      </c>
      <c r="I50" s="298">
        <v>557038.14953647496</v>
      </c>
      <c r="J50" s="299">
        <v>529186.24205965118</v>
      </c>
    </row>
    <row r="51" spans="2:10">
      <c r="B51" s="142" t="s">
        <v>12303</v>
      </c>
      <c r="C51" s="298">
        <v>99127</v>
      </c>
      <c r="D51" s="298">
        <v>107057.16</v>
      </c>
      <c r="E51" s="298">
        <v>139174.30800000002</v>
      </c>
      <c r="F51" s="298">
        <v>118298.16180000002</v>
      </c>
      <c r="G51" s="298">
        <v>111200.27209200001</v>
      </c>
      <c r="H51" s="298">
        <v>124544.30474304003</v>
      </c>
      <c r="I51" s="298">
        <v>107057.16</v>
      </c>
      <c r="J51" s="299">
        <v>139174.30800000002</v>
      </c>
    </row>
    <row r="52" spans="2:10">
      <c r="B52" s="142" t="s">
        <v>12303</v>
      </c>
      <c r="C52" s="298">
        <v>65468</v>
      </c>
      <c r="D52" s="298">
        <v>70705.440000000002</v>
      </c>
      <c r="E52" s="298">
        <v>91917.072</v>
      </c>
      <c r="F52" s="298">
        <v>78129.511199999994</v>
      </c>
      <c r="G52" s="298">
        <v>73441.740527999995</v>
      </c>
      <c r="H52" s="298">
        <v>82254.749391360005</v>
      </c>
      <c r="I52" s="298">
        <v>90480.224330496014</v>
      </c>
      <c r="J52" s="299">
        <v>99528.246763545627</v>
      </c>
    </row>
    <row r="53" spans="2:10">
      <c r="B53" s="142" t="s">
        <v>12310</v>
      </c>
      <c r="C53" s="298">
        <v>18856</v>
      </c>
      <c r="D53" s="298">
        <v>20364.48</v>
      </c>
      <c r="E53" s="298">
        <v>26473.824000000001</v>
      </c>
      <c r="F53" s="298">
        <v>22502.750400000001</v>
      </c>
      <c r="G53" s="298">
        <v>21152.585375999999</v>
      </c>
      <c r="H53" s="298">
        <v>23690.895621120002</v>
      </c>
      <c r="I53" s="298">
        <v>20137.261277952002</v>
      </c>
      <c r="J53" s="299">
        <v>17116.672086259201</v>
      </c>
    </row>
    <row r="54" spans="2:10">
      <c r="B54" s="142" t="s">
        <v>12311</v>
      </c>
      <c r="C54" s="298">
        <v>7648</v>
      </c>
      <c r="D54" s="298">
        <v>8259.84</v>
      </c>
      <c r="E54" s="298">
        <v>10737.792000000001</v>
      </c>
      <c r="F54" s="298">
        <v>9127.1232</v>
      </c>
      <c r="G54" s="298">
        <v>8579.4958079999997</v>
      </c>
      <c r="H54" s="298">
        <v>9609.0353049599998</v>
      </c>
      <c r="I54" s="298">
        <v>10089.487070208001</v>
      </c>
      <c r="J54" s="299">
        <v>10190.381940910082</v>
      </c>
    </row>
    <row r="55" spans="2:10">
      <c r="B55" s="142" t="s">
        <v>12311</v>
      </c>
      <c r="C55" s="298">
        <v>9865</v>
      </c>
      <c r="D55" s="298">
        <v>10654.2</v>
      </c>
      <c r="E55" s="298">
        <v>13850.460000000001</v>
      </c>
      <c r="F55" s="298">
        <v>11772.891</v>
      </c>
      <c r="G55" s="298">
        <v>11066.517539999999</v>
      </c>
      <c r="H55" s="298">
        <v>12394.4996448</v>
      </c>
      <c r="I55" s="298">
        <v>9865</v>
      </c>
      <c r="J55" s="299">
        <v>10654.2</v>
      </c>
    </row>
    <row r="56" spans="2:10">
      <c r="B56" s="142" t="s">
        <v>12312</v>
      </c>
      <c r="C56" s="298">
        <v>78305</v>
      </c>
      <c r="D56" s="298">
        <v>84569.400000000009</v>
      </c>
      <c r="E56" s="298">
        <v>109940.22000000002</v>
      </c>
      <c r="F56" s="298">
        <v>93449.187000000005</v>
      </c>
      <c r="G56" s="298">
        <v>87842.235780000003</v>
      </c>
      <c r="H56" s="298">
        <v>98383.304073600011</v>
      </c>
      <c r="I56" s="298">
        <v>96415.637992128002</v>
      </c>
      <c r="J56" s="299">
        <v>94487.325232285439</v>
      </c>
    </row>
    <row r="57" spans="2:10">
      <c r="B57" s="142" t="s">
        <v>12313</v>
      </c>
      <c r="C57" s="298">
        <v>122473.39104000002</v>
      </c>
      <c r="D57" s="298">
        <v>104102.38238400001</v>
      </c>
      <c r="E57" s="298">
        <v>9865</v>
      </c>
      <c r="F57" s="298">
        <v>10654.2</v>
      </c>
      <c r="G57" s="298">
        <v>13850.460000000001</v>
      </c>
      <c r="H57" s="298">
        <v>11772.891</v>
      </c>
      <c r="I57" s="298">
        <v>11066.517539999999</v>
      </c>
      <c r="J57" s="299">
        <v>12394.4996448</v>
      </c>
    </row>
    <row r="58" spans="2:10">
      <c r="B58" s="142" t="s">
        <v>12313</v>
      </c>
      <c r="C58" s="298">
        <v>80887.023360000007</v>
      </c>
      <c r="D58" s="298">
        <v>68753.969855999996</v>
      </c>
      <c r="E58" s="298">
        <v>11061</v>
      </c>
      <c r="F58" s="298">
        <v>11945.880000000001</v>
      </c>
      <c r="G58" s="298">
        <v>15529.644000000002</v>
      </c>
      <c r="H58" s="298">
        <v>13200.197400000001</v>
      </c>
      <c r="I58" s="298">
        <v>12408.185556</v>
      </c>
      <c r="J58" s="299">
        <v>13897.167822720001</v>
      </c>
    </row>
    <row r="59" spans="2:10">
      <c r="B59" s="142" t="s">
        <v>12313</v>
      </c>
      <c r="C59" s="298">
        <v>23296.965120000001</v>
      </c>
      <c r="D59" s="298">
        <v>19802.420352000001</v>
      </c>
      <c r="E59" s="298">
        <v>78305</v>
      </c>
      <c r="F59" s="298">
        <v>84569.400000000009</v>
      </c>
      <c r="G59" s="298">
        <v>109940.22000000002</v>
      </c>
      <c r="H59" s="298">
        <v>93449.187000000005</v>
      </c>
      <c r="I59" s="298">
        <v>87842.235780000003</v>
      </c>
      <c r="J59" s="299">
        <v>98383.304073600011</v>
      </c>
    </row>
    <row r="60" spans="2:10">
      <c r="B60" s="142" t="s">
        <v>12314</v>
      </c>
      <c r="C60" s="298">
        <v>9449.2569600000006</v>
      </c>
      <c r="D60" s="298">
        <v>8031.8684160000003</v>
      </c>
      <c r="E60" s="298">
        <v>122473.39104000002</v>
      </c>
      <c r="F60" s="298">
        <v>104102.38238400001</v>
      </c>
      <c r="G60" s="298">
        <v>9865</v>
      </c>
      <c r="H60" s="298">
        <v>10654.2</v>
      </c>
      <c r="I60" s="298">
        <v>13850.460000000001</v>
      </c>
      <c r="J60" s="299">
        <v>11772.891</v>
      </c>
    </row>
    <row r="61" spans="2:10">
      <c r="B61" s="142" t="s">
        <v>12314</v>
      </c>
      <c r="C61" s="298">
        <v>12188.4048</v>
      </c>
      <c r="D61" s="298">
        <v>10360.14408</v>
      </c>
      <c r="E61" s="298">
        <v>80887.023360000007</v>
      </c>
      <c r="F61" s="298">
        <v>68753.969855999996</v>
      </c>
      <c r="G61" s="298">
        <v>11061</v>
      </c>
      <c r="H61" s="298">
        <v>11945.880000000001</v>
      </c>
      <c r="I61" s="298">
        <v>15529.644000000002</v>
      </c>
      <c r="J61" s="299">
        <v>13200.197400000001</v>
      </c>
    </row>
    <row r="62" spans="2:10">
      <c r="B62" s="142" t="s">
        <v>12315</v>
      </c>
      <c r="C62" s="298">
        <v>13666.086720000001</v>
      </c>
      <c r="D62" s="298">
        <v>11616.173712000002</v>
      </c>
      <c r="E62" s="298">
        <v>23296.965120000001</v>
      </c>
      <c r="F62" s="298">
        <v>19802.420352000001</v>
      </c>
      <c r="G62" s="298">
        <v>78305</v>
      </c>
      <c r="H62" s="298">
        <v>84569.400000000009</v>
      </c>
      <c r="I62" s="298">
        <v>109940.22000000002</v>
      </c>
      <c r="J62" s="299">
        <v>93449.187000000005</v>
      </c>
    </row>
    <row r="63" spans="2:10">
      <c r="B63" s="142" t="s">
        <v>12310</v>
      </c>
      <c r="C63" s="298">
        <v>96747.39360000001</v>
      </c>
      <c r="D63" s="298">
        <v>82235.28456</v>
      </c>
      <c r="E63" s="298">
        <v>9449.2569600000006</v>
      </c>
      <c r="F63" s="298">
        <v>8031.8684160000003</v>
      </c>
      <c r="G63" s="298">
        <v>122473.39104000002</v>
      </c>
      <c r="H63" s="298">
        <v>104102.38238400001</v>
      </c>
      <c r="I63" s="298">
        <v>9865</v>
      </c>
      <c r="J63" s="299">
        <v>10654.2</v>
      </c>
    </row>
    <row r="64" spans="2:10">
      <c r="B64" s="142" t="s">
        <v>12309</v>
      </c>
      <c r="C64" s="298">
        <v>8681.2000000000007</v>
      </c>
      <c r="D64" s="298">
        <v>9375.6959999999999</v>
      </c>
      <c r="E64" s="298">
        <v>12188.4048</v>
      </c>
      <c r="F64" s="298">
        <v>10360.14408</v>
      </c>
      <c r="G64" s="298">
        <v>80887.023360000007</v>
      </c>
      <c r="H64" s="298">
        <v>68753.969855999996</v>
      </c>
      <c r="I64" s="298">
        <v>11061</v>
      </c>
      <c r="J64" s="299">
        <v>11945.880000000001</v>
      </c>
    </row>
    <row r="65" spans="2:11">
      <c r="B65" s="142" t="s">
        <v>12312</v>
      </c>
      <c r="C65" s="298">
        <v>9733.68</v>
      </c>
      <c r="D65" s="298">
        <v>10512.374400000001</v>
      </c>
      <c r="E65" s="298">
        <v>13666.086720000001</v>
      </c>
      <c r="F65" s="298">
        <v>11616.173712000002</v>
      </c>
      <c r="G65" s="298">
        <v>23296.965120000001</v>
      </c>
      <c r="H65" s="298">
        <v>19802.420352000001</v>
      </c>
      <c r="I65" s="298">
        <v>78305</v>
      </c>
      <c r="J65" s="299">
        <v>84569.400000000009</v>
      </c>
    </row>
    <row r="66" spans="2:11">
      <c r="B66" s="142" t="s">
        <v>12315</v>
      </c>
      <c r="C66" s="298">
        <v>68908.399999999994</v>
      </c>
      <c r="D66" s="298">
        <v>74421.072000000015</v>
      </c>
      <c r="E66" s="298">
        <v>96747.39360000001</v>
      </c>
      <c r="F66" s="298">
        <v>82235.28456</v>
      </c>
      <c r="G66" s="298">
        <v>9449.2569600000006</v>
      </c>
      <c r="H66" s="298">
        <v>8031.8684160000003</v>
      </c>
      <c r="I66" s="298">
        <v>122473.39104000002</v>
      </c>
      <c r="J66" s="299">
        <v>104102.38238400001</v>
      </c>
    </row>
    <row r="67" spans="2:11">
      <c r="B67" s="142" t="s">
        <v>12310</v>
      </c>
      <c r="C67" s="298">
        <v>20499.130080000003</v>
      </c>
      <c r="D67" s="298">
        <v>17424.260568000002</v>
      </c>
      <c r="E67" s="298">
        <v>34945.447679999997</v>
      </c>
      <c r="F67" s="298">
        <v>29703.630528000002</v>
      </c>
      <c r="G67" s="298">
        <v>117457.5</v>
      </c>
      <c r="H67" s="298">
        <v>126854.1</v>
      </c>
      <c r="I67" s="298">
        <v>164910.33000000002</v>
      </c>
      <c r="J67" s="299">
        <v>140173.78049999999</v>
      </c>
    </row>
    <row r="69" spans="2:11" ht="15" thickBot="1"/>
    <row r="70" spans="2:11" ht="15">
      <c r="C70" s="501" t="s">
        <v>12316</v>
      </c>
      <c r="D70" s="502"/>
    </row>
    <row r="71" spans="2:11">
      <c r="C71" s="319" t="s">
        <v>12223</v>
      </c>
      <c r="D71" s="320" t="s">
        <v>12224</v>
      </c>
    </row>
    <row r="72" spans="2:11">
      <c r="C72" s="319" t="s">
        <v>12268</v>
      </c>
      <c r="D72" s="320" t="s">
        <v>12269</v>
      </c>
    </row>
    <row r="73" spans="2:11" ht="15" thickBot="1">
      <c r="C73" s="321" t="s">
        <v>12236</v>
      </c>
      <c r="D73" s="322">
        <f>INDEX(D75:K94,MATCH(D71,C75:C94,0),MATCH(D72,D74:K74,0))</f>
        <v>65468</v>
      </c>
    </row>
    <row r="74" spans="2:11">
      <c r="C74" s="255" t="s">
        <v>12277</v>
      </c>
      <c r="D74" s="318" t="s">
        <v>12269</v>
      </c>
      <c r="E74" s="323" t="s">
        <v>12278</v>
      </c>
      <c r="F74" s="323" t="s">
        <v>12279</v>
      </c>
      <c r="G74" s="323" t="s">
        <v>12305</v>
      </c>
      <c r="H74" s="323" t="s">
        <v>244</v>
      </c>
      <c r="I74" s="323" t="s">
        <v>12306</v>
      </c>
      <c r="J74" s="323" t="s">
        <v>12307</v>
      </c>
      <c r="K74" s="324" t="s">
        <v>12308</v>
      </c>
    </row>
    <row r="75" spans="2:11">
      <c r="C75" s="262" t="s">
        <v>12245</v>
      </c>
      <c r="D75" s="298">
        <v>92799</v>
      </c>
      <c r="E75" s="298">
        <v>100222.92000000001</v>
      </c>
      <c r="F75" s="298">
        <v>130289.79600000002</v>
      </c>
      <c r="G75" s="298">
        <v>110746.32660000001</v>
      </c>
      <c r="H75" s="298">
        <v>104101.54700400001</v>
      </c>
      <c r="I75" s="298">
        <v>116593.73264448001</v>
      </c>
      <c r="J75" s="298">
        <v>130584.98056181763</v>
      </c>
      <c r="K75" s="263">
        <v>146255.17822923575</v>
      </c>
    </row>
    <row r="76" spans="2:11">
      <c r="C76" s="262" t="s">
        <v>12247</v>
      </c>
      <c r="D76" s="298">
        <v>666566</v>
      </c>
      <c r="E76" s="298">
        <v>719891.28</v>
      </c>
      <c r="F76" s="298">
        <v>683896.71600000001</v>
      </c>
      <c r="G76" s="298">
        <v>649701.88020000001</v>
      </c>
      <c r="H76" s="298">
        <v>617216.78619000001</v>
      </c>
      <c r="I76" s="298">
        <v>586355.94688049995</v>
      </c>
      <c r="J76" s="298">
        <v>557038.14953647496</v>
      </c>
      <c r="K76" s="263">
        <v>529186.24205965118</v>
      </c>
    </row>
    <row r="77" spans="2:11">
      <c r="C77" s="262" t="s">
        <v>12250</v>
      </c>
      <c r="D77" s="298">
        <v>99127</v>
      </c>
      <c r="E77" s="298">
        <v>107057.16</v>
      </c>
      <c r="F77" s="298">
        <v>139174.30800000002</v>
      </c>
      <c r="G77" s="298">
        <v>118298.16180000002</v>
      </c>
      <c r="H77" s="298">
        <v>111200.27209200001</v>
      </c>
      <c r="I77" s="298">
        <v>124544.30474304003</v>
      </c>
      <c r="J77" s="298">
        <v>107057.16</v>
      </c>
      <c r="K77" s="263">
        <v>139174.30800000002</v>
      </c>
    </row>
    <row r="78" spans="2:11">
      <c r="C78" s="262" t="s">
        <v>12224</v>
      </c>
      <c r="D78" s="298">
        <v>65468</v>
      </c>
      <c r="E78" s="298">
        <v>70705.440000000002</v>
      </c>
      <c r="F78" s="298">
        <v>91917.072</v>
      </c>
      <c r="G78" s="298">
        <v>78129.511199999994</v>
      </c>
      <c r="H78" s="298">
        <v>73441.740527999995</v>
      </c>
      <c r="I78" s="298">
        <v>82254.749391360005</v>
      </c>
      <c r="J78" s="298">
        <v>90480.224330496014</v>
      </c>
      <c r="K78" s="263">
        <v>99528.246763545627</v>
      </c>
    </row>
    <row r="79" spans="2:11">
      <c r="C79" s="262" t="s">
        <v>12255</v>
      </c>
      <c r="D79" s="298">
        <v>18856</v>
      </c>
      <c r="E79" s="298">
        <v>20364.48</v>
      </c>
      <c r="F79" s="298">
        <v>26473.824000000001</v>
      </c>
      <c r="G79" s="298">
        <v>22502.750400000001</v>
      </c>
      <c r="H79" s="298">
        <v>21152.585375999999</v>
      </c>
      <c r="I79" s="298">
        <v>23690.895621120002</v>
      </c>
      <c r="J79" s="298">
        <v>20137.261277952002</v>
      </c>
      <c r="K79" s="263">
        <v>17116.672086259201</v>
      </c>
    </row>
    <row r="80" spans="2:11">
      <c r="C80" s="262" t="s">
        <v>12257</v>
      </c>
      <c r="D80" s="298">
        <v>7648</v>
      </c>
      <c r="E80" s="298">
        <v>8259.84</v>
      </c>
      <c r="F80" s="298">
        <v>10737.792000000001</v>
      </c>
      <c r="G80" s="298">
        <v>9127.1232</v>
      </c>
      <c r="H80" s="298">
        <v>8579.4958079999997</v>
      </c>
      <c r="I80" s="298">
        <v>9609.0353049599998</v>
      </c>
      <c r="J80" s="298">
        <v>10089.487070208001</v>
      </c>
      <c r="K80" s="263">
        <v>10190.381940910082</v>
      </c>
    </row>
    <row r="81" spans="3:11">
      <c r="C81" s="262" t="s">
        <v>12259</v>
      </c>
      <c r="D81" s="298">
        <v>9865</v>
      </c>
      <c r="E81" s="298">
        <v>10654.2</v>
      </c>
      <c r="F81" s="298">
        <v>13850.460000000001</v>
      </c>
      <c r="G81" s="298">
        <v>11772.891</v>
      </c>
      <c r="H81" s="298">
        <v>11066.517539999999</v>
      </c>
      <c r="I81" s="298">
        <v>12394.4996448</v>
      </c>
      <c r="J81" s="298">
        <v>9865</v>
      </c>
      <c r="K81" s="263">
        <v>10654.2</v>
      </c>
    </row>
    <row r="82" spans="3:11">
      <c r="C82" s="262" t="s">
        <v>12262</v>
      </c>
      <c r="D82" s="298">
        <v>11061</v>
      </c>
      <c r="E82" s="298">
        <v>11945.880000000001</v>
      </c>
      <c r="F82" s="298">
        <v>15529.644000000002</v>
      </c>
      <c r="G82" s="298">
        <v>13200.197400000001</v>
      </c>
      <c r="H82" s="298">
        <v>12408.185556</v>
      </c>
      <c r="I82" s="298">
        <v>13897.167822720001</v>
      </c>
      <c r="J82" s="298">
        <v>11061</v>
      </c>
      <c r="K82" s="263">
        <v>11945.880000000001</v>
      </c>
    </row>
    <row r="83" spans="3:11">
      <c r="C83" s="262" t="s">
        <v>12264</v>
      </c>
      <c r="D83" s="298">
        <v>78305</v>
      </c>
      <c r="E83" s="298">
        <v>84569.400000000009</v>
      </c>
      <c r="F83" s="298">
        <v>109940.22000000002</v>
      </c>
      <c r="G83" s="298">
        <v>93449.187000000005</v>
      </c>
      <c r="H83" s="298">
        <v>87842.235780000003</v>
      </c>
      <c r="I83" s="298">
        <v>98383.304073600011</v>
      </c>
      <c r="J83" s="298">
        <v>96415.637992128002</v>
      </c>
      <c r="K83" s="263">
        <v>94487.325232285439</v>
      </c>
    </row>
    <row r="84" spans="3:11">
      <c r="C84" s="262" t="s">
        <v>12267</v>
      </c>
      <c r="D84" s="298">
        <v>122473.39104000002</v>
      </c>
      <c r="E84" s="298">
        <v>104102.38238400001</v>
      </c>
      <c r="F84" s="298">
        <v>9865</v>
      </c>
      <c r="G84" s="298">
        <v>10654.2</v>
      </c>
      <c r="H84" s="298">
        <v>13850.460000000001</v>
      </c>
      <c r="I84" s="298">
        <v>11772.891</v>
      </c>
      <c r="J84" s="298">
        <v>11066.517539999999</v>
      </c>
      <c r="K84" s="263">
        <v>12394.4996448</v>
      </c>
    </row>
    <row r="85" spans="3:11">
      <c r="C85" s="262" t="s">
        <v>12271</v>
      </c>
      <c r="D85" s="298">
        <v>80887.023360000007</v>
      </c>
      <c r="E85" s="298">
        <v>68753.969855999996</v>
      </c>
      <c r="F85" s="298">
        <v>11061</v>
      </c>
      <c r="G85" s="298">
        <v>11945.880000000001</v>
      </c>
      <c r="H85" s="298">
        <v>15529.644000000002</v>
      </c>
      <c r="I85" s="298">
        <v>13200.197400000001</v>
      </c>
      <c r="J85" s="298">
        <v>12408.185556</v>
      </c>
      <c r="K85" s="263">
        <v>13897.167822720001</v>
      </c>
    </row>
    <row r="86" spans="3:11">
      <c r="C86" s="262" t="s">
        <v>12273</v>
      </c>
      <c r="D86" s="298">
        <v>23296.965120000001</v>
      </c>
      <c r="E86" s="298">
        <v>19802.420352000001</v>
      </c>
      <c r="F86" s="298">
        <v>78305</v>
      </c>
      <c r="G86" s="298">
        <v>84569.400000000009</v>
      </c>
      <c r="H86" s="298">
        <v>109940.22000000002</v>
      </c>
      <c r="I86" s="298">
        <v>93449.187000000005</v>
      </c>
      <c r="J86" s="298">
        <v>87842.235780000003</v>
      </c>
      <c r="K86" s="263">
        <v>98383.304073600011</v>
      </c>
    </row>
    <row r="87" spans="3:11">
      <c r="C87" s="262" t="s">
        <v>12274</v>
      </c>
      <c r="D87" s="298">
        <v>9449.2569600000006</v>
      </c>
      <c r="E87" s="298">
        <v>8031.8684160000003</v>
      </c>
      <c r="F87" s="298">
        <v>122473.39104000002</v>
      </c>
      <c r="G87" s="298">
        <v>104102.38238400001</v>
      </c>
      <c r="H87" s="298">
        <v>9865</v>
      </c>
      <c r="I87" s="298">
        <v>10654.2</v>
      </c>
      <c r="J87" s="298">
        <v>13850.460000000001</v>
      </c>
      <c r="K87" s="263">
        <v>11772.891</v>
      </c>
    </row>
    <row r="88" spans="3:11">
      <c r="C88" s="262" t="s">
        <v>12276</v>
      </c>
      <c r="D88" s="298">
        <v>12188.4048</v>
      </c>
      <c r="E88" s="298">
        <v>10360.14408</v>
      </c>
      <c r="F88" s="298">
        <v>80887.023360000007</v>
      </c>
      <c r="G88" s="298">
        <v>68753.969855999996</v>
      </c>
      <c r="H88" s="298">
        <v>11061</v>
      </c>
      <c r="I88" s="298">
        <v>11945.880000000001</v>
      </c>
      <c r="J88" s="298">
        <v>15529.644000000002</v>
      </c>
      <c r="K88" s="263">
        <v>13200.197400000001</v>
      </c>
    </row>
    <row r="89" spans="3:11">
      <c r="C89" s="262" t="s">
        <v>12280</v>
      </c>
      <c r="D89" s="298">
        <v>13666.086720000001</v>
      </c>
      <c r="E89" s="298">
        <v>11616.173712000002</v>
      </c>
      <c r="F89" s="298">
        <v>23296.965120000001</v>
      </c>
      <c r="G89" s="298">
        <v>19802.420352000001</v>
      </c>
      <c r="H89" s="298">
        <v>78305</v>
      </c>
      <c r="I89" s="298">
        <v>84569.400000000009</v>
      </c>
      <c r="J89" s="298">
        <v>109940.22000000002</v>
      </c>
      <c r="K89" s="263">
        <v>93449.187000000005</v>
      </c>
    </row>
    <row r="90" spans="3:11">
      <c r="C90" s="262" t="s">
        <v>12282</v>
      </c>
      <c r="D90" s="298">
        <v>96747.39360000001</v>
      </c>
      <c r="E90" s="298">
        <v>82235.28456</v>
      </c>
      <c r="F90" s="298">
        <v>9449.2569600000006</v>
      </c>
      <c r="G90" s="298">
        <v>8031.8684160000003</v>
      </c>
      <c r="H90" s="298">
        <v>122473.39104000002</v>
      </c>
      <c r="I90" s="298">
        <v>104102.38238400001</v>
      </c>
      <c r="J90" s="298">
        <v>9865</v>
      </c>
      <c r="K90" s="263">
        <v>10654.2</v>
      </c>
    </row>
    <row r="91" spans="3:11">
      <c r="C91" s="262" t="s">
        <v>12284</v>
      </c>
      <c r="D91" s="298">
        <v>8681.2000000000007</v>
      </c>
      <c r="E91" s="298">
        <v>9375.6959999999999</v>
      </c>
      <c r="F91" s="298">
        <v>12188.4048</v>
      </c>
      <c r="G91" s="298">
        <v>10360.14408</v>
      </c>
      <c r="H91" s="298">
        <v>80887.023360000007</v>
      </c>
      <c r="I91" s="298">
        <v>68753.969855999996</v>
      </c>
      <c r="J91" s="298">
        <v>11061</v>
      </c>
      <c r="K91" s="263">
        <v>11945.880000000001</v>
      </c>
    </row>
    <row r="92" spans="3:11">
      <c r="C92" s="262" t="s">
        <v>12286</v>
      </c>
      <c r="D92" s="298">
        <v>9733.68</v>
      </c>
      <c r="E92" s="298">
        <v>10512.374400000001</v>
      </c>
      <c r="F92" s="298">
        <v>13666.086720000001</v>
      </c>
      <c r="G92" s="298">
        <v>11616.173712000002</v>
      </c>
      <c r="H92" s="298">
        <v>23296.965120000001</v>
      </c>
      <c r="I92" s="298">
        <v>19802.420352000001</v>
      </c>
      <c r="J92" s="298">
        <v>78305</v>
      </c>
      <c r="K92" s="263">
        <v>84569.400000000009</v>
      </c>
    </row>
    <row r="93" spans="3:11">
      <c r="C93" s="262" t="s">
        <v>12287</v>
      </c>
      <c r="D93" s="298">
        <v>68908.399999999994</v>
      </c>
      <c r="E93" s="298">
        <v>74421.072000000015</v>
      </c>
      <c r="F93" s="298">
        <v>96747.39360000001</v>
      </c>
      <c r="G93" s="298">
        <v>82235.28456</v>
      </c>
      <c r="H93" s="298">
        <v>9449.2569600000006</v>
      </c>
      <c r="I93" s="298">
        <v>8031.8684160000003</v>
      </c>
      <c r="J93" s="298">
        <v>122473.39104000002</v>
      </c>
      <c r="K93" s="263">
        <v>104102.38238400001</v>
      </c>
    </row>
    <row r="94" spans="3:11" ht="15" thickBot="1">
      <c r="C94" s="303" t="s">
        <v>12289</v>
      </c>
      <c r="D94" s="325">
        <v>20499.130080000003</v>
      </c>
      <c r="E94" s="325">
        <v>17424.260568000002</v>
      </c>
      <c r="F94" s="325">
        <v>34945.447679999997</v>
      </c>
      <c r="G94" s="325">
        <v>29703.630528000002</v>
      </c>
      <c r="H94" s="325">
        <v>117457.5</v>
      </c>
      <c r="I94" s="325">
        <v>126854.1</v>
      </c>
      <c r="J94" s="325">
        <v>164910.33000000002</v>
      </c>
      <c r="K94" s="304">
        <v>140173.78049999999</v>
      </c>
    </row>
  </sheetData>
  <mergeCells count="11">
    <mergeCell ref="O10:S10"/>
    <mergeCell ref="B4:C4"/>
    <mergeCell ref="B1:P2"/>
    <mergeCell ref="C70:D70"/>
    <mergeCell ref="H13:I13"/>
    <mergeCell ref="E4:J4"/>
    <mergeCell ref="H12:I12"/>
    <mergeCell ref="L14:M14"/>
    <mergeCell ref="L4:Q4"/>
    <mergeCell ref="E15:F15"/>
    <mergeCell ref="P21:R21"/>
  </mergeCells>
  <dataValidations count="3">
    <dataValidation type="list" allowBlank="1" showInputMessage="1" showErrorMessage="1" sqref="E13" xr:uid="{7A434F9F-EC37-4420-8B61-8806B63C60C3}">
      <formula1>$E$6:$E$10</formula1>
    </dataValidation>
    <dataValidation type="list" allowBlank="1" showInputMessage="1" showErrorMessage="1" sqref="F13" xr:uid="{85B864CD-F82A-4E5F-A3F8-BFE2E4175F70}">
      <formula1>$F$5:$J$5</formula1>
    </dataValidation>
    <dataValidation type="list" allowBlank="1" showInputMessage="1" showErrorMessage="1" sqref="M10" xr:uid="{94EE982A-6007-419D-ADC8-C70F5CFF53A7}">
      <formula1>$M$5:$Q$5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>
                  <from>
                    <xdr:col>8</xdr:col>
                    <xdr:colOff>342900</xdr:colOff>
                    <xdr:row>14</xdr:row>
                    <xdr:rowOff>95250</xdr:rowOff>
                  </from>
                  <to>
                    <xdr:col>10</xdr:col>
                    <xdr:colOff>371475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A98B-A166-45E3-9F94-324837D88AD3}">
  <sheetPr codeName="Sheet6">
    <tabColor theme="9" tint="0.59999389629810485"/>
  </sheetPr>
  <dimension ref="A1:R42"/>
  <sheetViews>
    <sheetView workbookViewId="0">
      <selection activeCell="J9" sqref="J9"/>
    </sheetView>
  </sheetViews>
  <sheetFormatPr defaultRowHeight="14.25"/>
  <cols>
    <col min="1" max="2" width="14.140625" style="142" bestFit="1" customWidth="1"/>
    <col min="3" max="3" width="9.42578125" style="142" bestFit="1" customWidth="1"/>
    <col min="4" max="4" width="9.28515625" style="142" bestFit="1" customWidth="1"/>
    <col min="5" max="5" width="7.7109375" style="142" bestFit="1" customWidth="1"/>
    <col min="6" max="6" width="12" style="142" bestFit="1" customWidth="1"/>
    <col min="7" max="7" width="23.42578125" style="142" bestFit="1" customWidth="1"/>
    <col min="8" max="8" width="11.42578125" style="142" bestFit="1" customWidth="1"/>
    <col min="9" max="9" width="9" style="142" bestFit="1" customWidth="1"/>
    <col min="10" max="10" width="9.140625" style="142"/>
    <col min="11" max="11" width="15.85546875" style="142" bestFit="1" customWidth="1"/>
    <col min="12" max="12" width="14.28515625" style="142" customWidth="1"/>
    <col min="13" max="13" width="9" style="142" customWidth="1"/>
    <col min="14" max="14" width="9.42578125" style="142" customWidth="1"/>
    <col min="15" max="15" width="17.140625" style="142" customWidth="1"/>
    <col min="16" max="16" width="12.7109375" style="142" bestFit="1" customWidth="1"/>
    <col min="17" max="17" width="45.85546875" style="142" bestFit="1" customWidth="1"/>
    <col min="18" max="16384" width="9.140625" style="142"/>
  </cols>
  <sheetData>
    <row r="1" spans="1:18" ht="15" customHeight="1">
      <c r="A1" s="519" t="s">
        <v>12317</v>
      </c>
      <c r="B1" s="520"/>
      <c r="C1" s="520"/>
      <c r="D1" s="520"/>
      <c r="E1" s="520"/>
      <c r="F1" s="520"/>
      <c r="G1" s="520"/>
      <c r="H1" s="520"/>
      <c r="I1" s="520"/>
      <c r="J1" s="520"/>
      <c r="K1" s="520"/>
      <c r="L1" s="520"/>
      <c r="M1" s="520"/>
      <c r="N1" s="520"/>
      <c r="O1" s="520"/>
      <c r="P1" s="521"/>
      <c r="Q1" s="201"/>
      <c r="R1" s="201"/>
    </row>
    <row r="2" spans="1:18" ht="15" customHeight="1" thickBot="1">
      <c r="A2" s="522"/>
      <c r="B2" s="523"/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23"/>
      <c r="O2" s="523"/>
      <c r="P2" s="524"/>
      <c r="Q2" s="201"/>
      <c r="R2" s="201"/>
    </row>
    <row r="3" spans="1:18" ht="15" customHeight="1"/>
    <row r="4" spans="1:18" s="144" customFormat="1" ht="15.75">
      <c r="A4" s="214" t="s">
        <v>12318</v>
      </c>
      <c r="B4" s="214" t="s">
        <v>12319</v>
      </c>
      <c r="C4" s="214" t="s">
        <v>12320</v>
      </c>
      <c r="D4" s="214" t="s">
        <v>12321</v>
      </c>
      <c r="E4" s="214" t="s">
        <v>12322</v>
      </c>
      <c r="F4" s="214" t="s">
        <v>12323</v>
      </c>
      <c r="G4" s="214" t="s">
        <v>12324</v>
      </c>
      <c r="H4" s="214" t="s">
        <v>12325</v>
      </c>
      <c r="I4" s="214" t="s">
        <v>12326</v>
      </c>
    </row>
    <row r="5" spans="1:18" s="144" customFormat="1" ht="15">
      <c r="A5" s="215" t="s">
        <v>12327</v>
      </c>
      <c r="B5" s="215" t="s">
        <v>12328</v>
      </c>
      <c r="C5" s="215" t="s">
        <v>12329</v>
      </c>
      <c r="D5" s="215" t="s">
        <v>12330</v>
      </c>
      <c r="E5" s="216" t="s">
        <v>12331</v>
      </c>
      <c r="F5" s="217">
        <v>31199</v>
      </c>
      <c r="G5" s="215" t="s">
        <v>12332</v>
      </c>
      <c r="H5" s="218">
        <v>48000</v>
      </c>
      <c r="I5" s="219">
        <v>150834</v>
      </c>
      <c r="K5" s="517" t="s">
        <v>12333</v>
      </c>
      <c r="L5" s="517"/>
    </row>
    <row r="6" spans="1:18" s="144" customFormat="1" ht="15.75">
      <c r="A6" s="215" t="s">
        <v>12334</v>
      </c>
      <c r="B6" s="215" t="s">
        <v>12335</v>
      </c>
      <c r="C6" s="215" t="s">
        <v>12329</v>
      </c>
      <c r="D6" s="215" t="s">
        <v>12336</v>
      </c>
      <c r="E6" s="216" t="s">
        <v>12331</v>
      </c>
      <c r="F6" s="217">
        <v>28365</v>
      </c>
      <c r="G6" s="215" t="s">
        <v>12337</v>
      </c>
      <c r="H6" s="218">
        <v>35000</v>
      </c>
      <c r="I6" s="219">
        <v>150784</v>
      </c>
      <c r="K6" s="220" t="s">
        <v>12318</v>
      </c>
      <c r="L6" s="220" t="s">
        <v>12319</v>
      </c>
      <c r="M6" s="220" t="s">
        <v>12322</v>
      </c>
      <c r="N6" s="220" t="s">
        <v>12324</v>
      </c>
      <c r="O6" s="220" t="s">
        <v>12320</v>
      </c>
      <c r="P6" s="220" t="s">
        <v>12325</v>
      </c>
    </row>
    <row r="7" spans="1:18" s="144" customFormat="1" ht="15">
      <c r="A7" s="215" t="s">
        <v>12338</v>
      </c>
      <c r="B7" s="215" t="s">
        <v>12339</v>
      </c>
      <c r="C7" s="215" t="s">
        <v>12329</v>
      </c>
      <c r="D7" s="215" t="s">
        <v>12330</v>
      </c>
      <c r="E7" s="216" t="s">
        <v>12331</v>
      </c>
      <c r="F7" s="217">
        <v>23346</v>
      </c>
      <c r="G7" s="215" t="s">
        <v>12337</v>
      </c>
      <c r="H7" s="218">
        <v>67000</v>
      </c>
      <c r="I7" s="219">
        <v>150791</v>
      </c>
      <c r="K7" s="221" t="s">
        <v>12338</v>
      </c>
      <c r="L7" s="221" t="str">
        <f>VLOOKUP($K7,$A$4:$I$42,MATCH(L$6,$A$4:$I$4,0),0)</f>
        <v>Bohra</v>
      </c>
      <c r="M7" s="221" t="str">
        <f t="shared" ref="M7:P12" si="0">VLOOKUP($K7,$A$4:$I$42,MATCH(M$6,$A$4:$I$4,0),0)</f>
        <v>Female</v>
      </c>
      <c r="N7" s="221" t="str">
        <f t="shared" si="0"/>
        <v>Digital Marketing</v>
      </c>
      <c r="O7" s="221" t="str">
        <f t="shared" si="0"/>
        <v>North</v>
      </c>
      <c r="P7" s="221">
        <f t="shared" si="0"/>
        <v>67000</v>
      </c>
    </row>
    <row r="8" spans="1:18" s="144" customFormat="1" ht="15">
      <c r="A8" s="215" t="s">
        <v>12340</v>
      </c>
      <c r="B8" s="215" t="s">
        <v>12341</v>
      </c>
      <c r="C8" s="215" t="s">
        <v>12342</v>
      </c>
      <c r="D8" s="215" t="s">
        <v>12336</v>
      </c>
      <c r="E8" s="216" t="s">
        <v>12343</v>
      </c>
      <c r="F8" s="217">
        <v>26906</v>
      </c>
      <c r="G8" s="215" t="s">
        <v>12344</v>
      </c>
      <c r="H8" s="218">
        <v>87000</v>
      </c>
      <c r="I8" s="219">
        <v>150940</v>
      </c>
      <c r="K8" s="221" t="s">
        <v>12345</v>
      </c>
      <c r="L8" s="221" t="str">
        <f t="shared" ref="L8:L12" si="1">VLOOKUP($K8,$A$4:$I$42,MATCH(L$6,$A$4:$I$4,0),0)</f>
        <v>Dongre</v>
      </c>
      <c r="M8" s="221" t="str">
        <f t="shared" si="0"/>
        <v>Male</v>
      </c>
      <c r="N8" s="221" t="str">
        <f t="shared" si="0"/>
        <v>Inside Sales</v>
      </c>
      <c r="O8" s="221" t="str">
        <f t="shared" si="0"/>
        <v>North</v>
      </c>
      <c r="P8" s="221">
        <f t="shared" si="0"/>
        <v>50000</v>
      </c>
    </row>
    <row r="9" spans="1:18" s="144" customFormat="1" ht="15">
      <c r="A9" s="215" t="s">
        <v>12346</v>
      </c>
      <c r="B9" s="215" t="s">
        <v>12347</v>
      </c>
      <c r="C9" s="215" t="s">
        <v>12329</v>
      </c>
      <c r="D9" s="215" t="s">
        <v>12330</v>
      </c>
      <c r="E9" s="216" t="s">
        <v>12343</v>
      </c>
      <c r="F9" s="217">
        <v>21123</v>
      </c>
      <c r="G9" s="215" t="s">
        <v>12348</v>
      </c>
      <c r="H9" s="218">
        <v>22000</v>
      </c>
      <c r="I9" s="219">
        <v>150777</v>
      </c>
      <c r="K9" s="221" t="s">
        <v>12349</v>
      </c>
      <c r="L9" s="221" t="str">
        <f t="shared" si="1"/>
        <v>Kulkarni</v>
      </c>
      <c r="M9" s="221" t="str">
        <f t="shared" si="0"/>
        <v>Male</v>
      </c>
      <c r="N9" s="221" t="str">
        <f t="shared" si="0"/>
        <v>Inside Sales</v>
      </c>
      <c r="O9" s="221" t="str">
        <f t="shared" si="0"/>
        <v>South</v>
      </c>
      <c r="P9" s="221">
        <f t="shared" si="0"/>
        <v>67000</v>
      </c>
    </row>
    <row r="10" spans="1:18" s="144" customFormat="1" ht="15">
      <c r="A10" s="215" t="s">
        <v>12338</v>
      </c>
      <c r="B10" s="215" t="s">
        <v>12350</v>
      </c>
      <c r="C10" s="215" t="s">
        <v>12329</v>
      </c>
      <c r="D10" s="215" t="s">
        <v>12330</v>
      </c>
      <c r="E10" s="216" t="s">
        <v>12343</v>
      </c>
      <c r="F10" s="217">
        <v>26172</v>
      </c>
      <c r="G10" s="215" t="s">
        <v>12351</v>
      </c>
      <c r="H10" s="218">
        <v>91000</v>
      </c>
      <c r="I10" s="219">
        <v>150805</v>
      </c>
      <c r="K10" s="221" t="s">
        <v>12352</v>
      </c>
      <c r="L10" s="221" t="str">
        <f t="shared" si="1"/>
        <v>Rodrigues</v>
      </c>
      <c r="M10" s="221" t="str">
        <f t="shared" si="0"/>
        <v>Male</v>
      </c>
      <c r="N10" s="221" t="str">
        <f t="shared" si="0"/>
        <v>Finance</v>
      </c>
      <c r="O10" s="221" t="str">
        <f t="shared" si="0"/>
        <v>Mid West</v>
      </c>
      <c r="P10" s="221">
        <f t="shared" si="0"/>
        <v>83000</v>
      </c>
    </row>
    <row r="11" spans="1:18" s="144" customFormat="1" ht="15">
      <c r="A11" s="215" t="s">
        <v>12353</v>
      </c>
      <c r="B11" s="215" t="s">
        <v>12354</v>
      </c>
      <c r="C11" s="215" t="s">
        <v>12355</v>
      </c>
      <c r="D11" s="215" t="s">
        <v>12330</v>
      </c>
      <c r="E11" s="216" t="s">
        <v>12343</v>
      </c>
      <c r="F11" s="217">
        <v>36400</v>
      </c>
      <c r="G11" s="215" t="s">
        <v>12356</v>
      </c>
      <c r="H11" s="218">
        <v>77000</v>
      </c>
      <c r="I11" s="219">
        <v>150990</v>
      </c>
      <c r="K11" s="221" t="s">
        <v>12357</v>
      </c>
      <c r="L11" s="221" t="str">
        <f t="shared" si="1"/>
        <v>Rego</v>
      </c>
      <c r="M11" s="221" t="str">
        <f t="shared" si="0"/>
        <v>Female</v>
      </c>
      <c r="N11" s="221" t="str">
        <f t="shared" si="0"/>
        <v>Finance</v>
      </c>
      <c r="O11" s="221" t="str">
        <f t="shared" si="0"/>
        <v>East</v>
      </c>
      <c r="P11" s="221">
        <f t="shared" si="0"/>
        <v>49000</v>
      </c>
    </row>
    <row r="12" spans="1:18" s="144" customFormat="1" ht="15">
      <c r="A12" s="215" t="s">
        <v>12358</v>
      </c>
      <c r="B12" s="215" t="s">
        <v>12354</v>
      </c>
      <c r="C12" s="215" t="s">
        <v>12355</v>
      </c>
      <c r="D12" s="215" t="s">
        <v>12330</v>
      </c>
      <c r="E12" s="216" t="s">
        <v>12343</v>
      </c>
      <c r="F12" s="217">
        <v>33113</v>
      </c>
      <c r="G12" s="215" t="s">
        <v>12337</v>
      </c>
      <c r="H12" s="218">
        <v>45000</v>
      </c>
      <c r="I12" s="219">
        <v>150989</v>
      </c>
      <c r="K12" s="221" t="s">
        <v>12359</v>
      </c>
      <c r="L12" s="221" t="str">
        <f t="shared" si="1"/>
        <v>Patki</v>
      </c>
      <c r="M12" s="221" t="str">
        <f t="shared" si="0"/>
        <v>Female</v>
      </c>
      <c r="N12" s="221" t="str">
        <f t="shared" si="0"/>
        <v>Operations</v>
      </c>
      <c r="O12" s="221" t="str">
        <f t="shared" si="0"/>
        <v>South</v>
      </c>
      <c r="P12" s="221">
        <f t="shared" si="0"/>
        <v>81000</v>
      </c>
    </row>
    <row r="13" spans="1:18" s="144" customFormat="1" ht="15">
      <c r="A13" s="215" t="s">
        <v>12360</v>
      </c>
      <c r="B13" s="215" t="s">
        <v>12361</v>
      </c>
      <c r="C13" s="215" t="s">
        <v>12362</v>
      </c>
      <c r="D13" s="215" t="s">
        <v>12336</v>
      </c>
      <c r="E13" s="216" t="s">
        <v>12343</v>
      </c>
      <c r="F13" s="217">
        <v>30337</v>
      </c>
      <c r="G13" s="215" t="s">
        <v>12337</v>
      </c>
      <c r="H13" s="218">
        <v>92000</v>
      </c>
      <c r="I13" s="219">
        <v>150881</v>
      </c>
    </row>
    <row r="14" spans="1:18" s="144" customFormat="1" ht="15">
      <c r="A14" s="215" t="s">
        <v>12345</v>
      </c>
      <c r="B14" s="215" t="s">
        <v>12363</v>
      </c>
      <c r="C14" s="215" t="s">
        <v>12329</v>
      </c>
      <c r="D14" s="215" t="s">
        <v>12330</v>
      </c>
      <c r="E14" s="216" t="s">
        <v>12343</v>
      </c>
      <c r="F14" s="217">
        <v>26246</v>
      </c>
      <c r="G14" s="215" t="s">
        <v>12344</v>
      </c>
      <c r="H14" s="218">
        <v>50000</v>
      </c>
      <c r="I14" s="219">
        <v>150814</v>
      </c>
      <c r="K14" s="518" t="s">
        <v>12364</v>
      </c>
      <c r="L14" s="518"/>
    </row>
    <row r="15" spans="1:18" s="144" customFormat="1" ht="15.75">
      <c r="A15" s="215" t="s">
        <v>12365</v>
      </c>
      <c r="B15" s="215" t="s">
        <v>12366</v>
      </c>
      <c r="C15" s="215" t="s">
        <v>12342</v>
      </c>
      <c r="D15" s="215" t="s">
        <v>12330</v>
      </c>
      <c r="E15" s="216" t="s">
        <v>12343</v>
      </c>
      <c r="F15" s="217">
        <v>24700</v>
      </c>
      <c r="G15" s="215" t="s">
        <v>12356</v>
      </c>
      <c r="H15" s="218">
        <v>37000</v>
      </c>
      <c r="I15" s="219">
        <v>150937</v>
      </c>
      <c r="K15" s="220" t="s">
        <v>12319</v>
      </c>
      <c r="L15" s="220" t="s">
        <v>12320</v>
      </c>
      <c r="M15" s="220" t="s">
        <v>12321</v>
      </c>
      <c r="N15" s="220" t="s">
        <v>12322</v>
      </c>
      <c r="O15" s="220" t="s">
        <v>12323</v>
      </c>
      <c r="P15" s="220" t="s">
        <v>12318</v>
      </c>
      <c r="Q15" s="220" t="s">
        <v>12323</v>
      </c>
    </row>
    <row r="16" spans="1:18" s="144" customFormat="1" ht="15">
      <c r="A16" s="215" t="s">
        <v>12367</v>
      </c>
      <c r="B16" s="215" t="s">
        <v>12368</v>
      </c>
      <c r="C16" s="215" t="s">
        <v>12362</v>
      </c>
      <c r="D16" s="215" t="s">
        <v>12330</v>
      </c>
      <c r="E16" s="216" t="s">
        <v>12343</v>
      </c>
      <c r="F16" s="217">
        <v>29221</v>
      </c>
      <c r="G16" s="215" t="s">
        <v>12356</v>
      </c>
      <c r="H16" s="218">
        <v>43000</v>
      </c>
      <c r="I16" s="219">
        <v>150888</v>
      </c>
      <c r="K16" s="221" t="s">
        <v>12339</v>
      </c>
      <c r="L16" s="221" t="str">
        <f>INDEX($A$4:$I$42,MATCH($K16,$B$4:$B$42,0),MATCH(L$15,$A$4:$I$4,0))</f>
        <v>North</v>
      </c>
      <c r="M16" s="221" t="str">
        <f t="shared" ref="M16:Q21" si="2">INDEX($A$4:$I$42,MATCH($K16,$B$4:$B$42,0),MATCH(M$15,$A$4:$I$4,0))</f>
        <v>Married</v>
      </c>
      <c r="N16" s="221" t="str">
        <f t="shared" si="2"/>
        <v>Female</v>
      </c>
      <c r="O16" s="221">
        <f t="shared" si="2"/>
        <v>23346</v>
      </c>
      <c r="P16" s="221" t="str">
        <f t="shared" si="2"/>
        <v>Rajesh</v>
      </c>
      <c r="Q16" s="221">
        <f t="shared" si="2"/>
        <v>23346</v>
      </c>
    </row>
    <row r="17" spans="1:17" s="144" customFormat="1" ht="15">
      <c r="A17" s="215" t="s">
        <v>12369</v>
      </c>
      <c r="B17" s="215" t="s">
        <v>12368</v>
      </c>
      <c r="C17" s="215" t="s">
        <v>12362</v>
      </c>
      <c r="D17" s="215" t="s">
        <v>12330</v>
      </c>
      <c r="E17" s="216" t="s">
        <v>12331</v>
      </c>
      <c r="F17" s="217">
        <v>31279</v>
      </c>
      <c r="G17" s="215" t="s">
        <v>12370</v>
      </c>
      <c r="H17" s="218">
        <v>90000</v>
      </c>
      <c r="I17" s="219">
        <v>150865</v>
      </c>
      <c r="K17" s="221" t="s">
        <v>12363</v>
      </c>
      <c r="L17" s="221" t="str">
        <f t="shared" ref="L17:L21" si="3">INDEX($A$4:$I$42,MATCH($K17,$B$4:$B$42,0),MATCH(L$15,$A$4:$I$4,0))</f>
        <v>North</v>
      </c>
      <c r="M17" s="221" t="str">
        <f t="shared" si="2"/>
        <v>Married</v>
      </c>
      <c r="N17" s="221" t="str">
        <f t="shared" si="2"/>
        <v>Male</v>
      </c>
      <c r="O17" s="221">
        <f t="shared" si="2"/>
        <v>26246</v>
      </c>
      <c r="P17" s="221" t="str">
        <f t="shared" si="2"/>
        <v>Heena</v>
      </c>
      <c r="Q17" s="221">
        <f t="shared" si="2"/>
        <v>26246</v>
      </c>
    </row>
    <row r="18" spans="1:17" s="144" customFormat="1" ht="15">
      <c r="A18" s="215" t="s">
        <v>12371</v>
      </c>
      <c r="B18" s="215" t="s">
        <v>12372</v>
      </c>
      <c r="C18" s="215" t="s">
        <v>12362</v>
      </c>
      <c r="D18" s="215" t="s">
        <v>12330</v>
      </c>
      <c r="E18" s="216" t="s">
        <v>12343</v>
      </c>
      <c r="F18" s="217">
        <v>34846</v>
      </c>
      <c r="G18" s="215" t="s">
        <v>12373</v>
      </c>
      <c r="H18" s="218">
        <v>34000</v>
      </c>
      <c r="I18" s="219">
        <v>150858</v>
      </c>
      <c r="K18" s="221" t="s">
        <v>12374</v>
      </c>
      <c r="L18" s="221" t="str">
        <f t="shared" si="3"/>
        <v>South</v>
      </c>
      <c r="M18" s="221" t="str">
        <f t="shared" si="2"/>
        <v>Married</v>
      </c>
      <c r="N18" s="221" t="str">
        <f t="shared" si="2"/>
        <v>Male</v>
      </c>
      <c r="O18" s="221">
        <f t="shared" si="2"/>
        <v>37124</v>
      </c>
      <c r="P18" s="221" t="str">
        <f t="shared" si="2"/>
        <v>D</v>
      </c>
      <c r="Q18" s="221">
        <f t="shared" si="2"/>
        <v>37124</v>
      </c>
    </row>
    <row r="19" spans="1:17" s="144" customFormat="1" ht="15">
      <c r="A19" s="215" t="s">
        <v>12375</v>
      </c>
      <c r="B19" s="215" t="s">
        <v>12376</v>
      </c>
      <c r="C19" s="215" t="s">
        <v>12342</v>
      </c>
      <c r="D19" s="215" t="s">
        <v>12330</v>
      </c>
      <c r="E19" s="216" t="s">
        <v>12343</v>
      </c>
      <c r="F19" s="217">
        <v>37027</v>
      </c>
      <c r="G19" s="215" t="s">
        <v>12337</v>
      </c>
      <c r="H19" s="218">
        <v>82000</v>
      </c>
      <c r="I19" s="219">
        <v>150930</v>
      </c>
      <c r="K19" s="221" t="s">
        <v>12377</v>
      </c>
      <c r="L19" s="221" t="str">
        <f t="shared" si="3"/>
        <v>Mid West</v>
      </c>
      <c r="M19" s="221" t="str">
        <f t="shared" si="2"/>
        <v>Married</v>
      </c>
      <c r="N19" s="221" t="str">
        <f t="shared" si="2"/>
        <v>Male</v>
      </c>
      <c r="O19" s="221">
        <f t="shared" si="2"/>
        <v>31478</v>
      </c>
      <c r="P19" s="221" t="str">
        <f t="shared" si="2"/>
        <v>Simon</v>
      </c>
      <c r="Q19" s="221">
        <f t="shared" si="2"/>
        <v>31478</v>
      </c>
    </row>
    <row r="20" spans="1:17" s="144" customFormat="1" ht="15">
      <c r="A20" s="215" t="s">
        <v>12349</v>
      </c>
      <c r="B20" s="215" t="s">
        <v>12374</v>
      </c>
      <c r="C20" s="215" t="s">
        <v>12342</v>
      </c>
      <c r="D20" s="215" t="s">
        <v>12330</v>
      </c>
      <c r="E20" s="216" t="s">
        <v>12343</v>
      </c>
      <c r="F20" s="217">
        <v>37124</v>
      </c>
      <c r="G20" s="215" t="s">
        <v>12344</v>
      </c>
      <c r="H20" s="218">
        <v>67000</v>
      </c>
      <c r="I20" s="219">
        <v>150894</v>
      </c>
      <c r="K20" s="221" t="s">
        <v>12378</v>
      </c>
      <c r="L20" s="221" t="str">
        <f t="shared" si="3"/>
        <v>East</v>
      </c>
      <c r="M20" s="221" t="str">
        <f t="shared" si="2"/>
        <v>Single</v>
      </c>
      <c r="N20" s="221" t="str">
        <f t="shared" si="2"/>
        <v>Female</v>
      </c>
      <c r="O20" s="221">
        <f t="shared" si="2"/>
        <v>29028</v>
      </c>
      <c r="P20" s="221" t="str">
        <f t="shared" si="2"/>
        <v>Boneca</v>
      </c>
      <c r="Q20" s="221">
        <f t="shared" si="2"/>
        <v>29028</v>
      </c>
    </row>
    <row r="21" spans="1:17" s="144" customFormat="1" ht="15">
      <c r="A21" s="215" t="s">
        <v>12379</v>
      </c>
      <c r="B21" s="215" t="s">
        <v>12380</v>
      </c>
      <c r="C21" s="215" t="s">
        <v>12342</v>
      </c>
      <c r="D21" s="215" t="s">
        <v>12330</v>
      </c>
      <c r="E21" s="216" t="s">
        <v>12331</v>
      </c>
      <c r="F21" s="217">
        <v>33449</v>
      </c>
      <c r="G21" s="215" t="s">
        <v>12373</v>
      </c>
      <c r="H21" s="218">
        <v>85000</v>
      </c>
      <c r="I21" s="219">
        <v>150947</v>
      </c>
      <c r="K21" s="221" t="s">
        <v>12381</v>
      </c>
      <c r="L21" s="221" t="str">
        <f t="shared" si="3"/>
        <v>South</v>
      </c>
      <c r="M21" s="221" t="str">
        <f t="shared" si="2"/>
        <v>Married</v>
      </c>
      <c r="N21" s="221" t="str">
        <f t="shared" si="2"/>
        <v>Female</v>
      </c>
      <c r="O21" s="221">
        <f t="shared" si="2"/>
        <v>37629</v>
      </c>
      <c r="P21" s="221" t="str">
        <f t="shared" si="2"/>
        <v>Nitin</v>
      </c>
      <c r="Q21" s="221">
        <f t="shared" si="2"/>
        <v>37629</v>
      </c>
    </row>
    <row r="22" spans="1:17" s="144" customFormat="1" ht="15">
      <c r="A22" s="215" t="s">
        <v>12382</v>
      </c>
      <c r="B22" s="215" t="s">
        <v>12383</v>
      </c>
      <c r="C22" s="215" t="s">
        <v>12342</v>
      </c>
      <c r="D22" s="215" t="s">
        <v>12336</v>
      </c>
      <c r="E22" s="216" t="s">
        <v>12331</v>
      </c>
      <c r="F22" s="217">
        <v>30819</v>
      </c>
      <c r="G22" s="215" t="s">
        <v>12332</v>
      </c>
      <c r="H22" s="218">
        <v>62000</v>
      </c>
      <c r="I22" s="219">
        <v>150905</v>
      </c>
    </row>
    <row r="23" spans="1:17" s="144" customFormat="1" ht="15.75">
      <c r="A23" s="215" t="s">
        <v>12384</v>
      </c>
      <c r="B23" s="215" t="s">
        <v>12385</v>
      </c>
      <c r="C23" s="215" t="s">
        <v>12355</v>
      </c>
      <c r="D23" s="215" t="s">
        <v>12330</v>
      </c>
      <c r="E23" s="216" t="s">
        <v>12343</v>
      </c>
      <c r="F23" s="217">
        <v>35330</v>
      </c>
      <c r="G23" s="215" t="s">
        <v>12344</v>
      </c>
      <c r="H23" s="218">
        <v>15000</v>
      </c>
      <c r="I23" s="219">
        <v>150995</v>
      </c>
      <c r="K23" s="222" t="s">
        <v>12386</v>
      </c>
      <c r="L23" s="222" t="s">
        <v>12318</v>
      </c>
      <c r="M23" s="223" t="s">
        <v>12319</v>
      </c>
      <c r="N23" s="223" t="s">
        <v>12387</v>
      </c>
      <c r="O23" s="223" t="s">
        <v>12388</v>
      </c>
      <c r="P23" s="224" t="s">
        <v>12389</v>
      </c>
      <c r="Q23" s="222" t="s">
        <v>149</v>
      </c>
    </row>
    <row r="24" spans="1:17" s="144" customFormat="1" ht="15">
      <c r="A24" s="215" t="s">
        <v>12359</v>
      </c>
      <c r="B24" s="215" t="s">
        <v>12381</v>
      </c>
      <c r="C24" s="215" t="s">
        <v>12342</v>
      </c>
      <c r="D24" s="215" t="s">
        <v>12330</v>
      </c>
      <c r="E24" s="216" t="s">
        <v>12331</v>
      </c>
      <c r="F24" s="217">
        <v>37629</v>
      </c>
      <c r="G24" s="215" t="s">
        <v>12390</v>
      </c>
      <c r="H24" s="218">
        <v>81000</v>
      </c>
      <c r="I24" s="219">
        <v>150912</v>
      </c>
      <c r="K24" s="225">
        <v>1001</v>
      </c>
      <c r="L24" s="225" t="s">
        <v>12391</v>
      </c>
      <c r="M24" s="225" t="s">
        <v>12392</v>
      </c>
      <c r="N24" s="225" t="s">
        <v>12393</v>
      </c>
      <c r="O24" s="225">
        <v>30</v>
      </c>
      <c r="P24" s="225">
        <v>45000</v>
      </c>
      <c r="Q24" s="225" t="s">
        <v>12394</v>
      </c>
    </row>
    <row r="25" spans="1:17" s="144" customFormat="1" ht="15">
      <c r="A25" s="215" t="s">
        <v>12395</v>
      </c>
      <c r="B25" s="215" t="s">
        <v>12396</v>
      </c>
      <c r="C25" s="215" t="s">
        <v>12342</v>
      </c>
      <c r="D25" s="215" t="s">
        <v>12330</v>
      </c>
      <c r="E25" s="216" t="s">
        <v>12343</v>
      </c>
      <c r="F25" s="217">
        <v>38092</v>
      </c>
      <c r="G25" s="215" t="s">
        <v>12397</v>
      </c>
      <c r="H25" s="218">
        <v>19000</v>
      </c>
      <c r="I25" s="219">
        <v>150921</v>
      </c>
      <c r="K25" s="225">
        <v>1002</v>
      </c>
      <c r="L25" s="225" t="s">
        <v>12398</v>
      </c>
      <c r="M25" s="225" t="s">
        <v>12399</v>
      </c>
      <c r="N25" s="225" t="s">
        <v>12400</v>
      </c>
      <c r="O25" s="225">
        <v>30</v>
      </c>
      <c r="P25" s="225">
        <v>36000</v>
      </c>
      <c r="Q25" s="225" t="s">
        <v>12401</v>
      </c>
    </row>
    <row r="26" spans="1:17" s="144" customFormat="1" ht="15">
      <c r="A26" s="215" t="s">
        <v>12402</v>
      </c>
      <c r="B26" s="215" t="s">
        <v>12403</v>
      </c>
      <c r="C26" s="215" t="s">
        <v>12362</v>
      </c>
      <c r="D26" s="215" t="s">
        <v>12336</v>
      </c>
      <c r="E26" s="216" t="s">
        <v>12343</v>
      </c>
      <c r="F26" s="217">
        <v>29368</v>
      </c>
      <c r="G26" s="215" t="s">
        <v>12344</v>
      </c>
      <c r="H26" s="218">
        <v>75000</v>
      </c>
      <c r="I26" s="219">
        <v>150851</v>
      </c>
      <c r="K26" s="225">
        <v>1003</v>
      </c>
      <c r="L26" s="225" t="s">
        <v>12404</v>
      </c>
      <c r="M26" s="225" t="s">
        <v>12405</v>
      </c>
      <c r="N26" s="225" t="s">
        <v>12406</v>
      </c>
      <c r="O26" s="225">
        <v>29</v>
      </c>
      <c r="P26" s="225">
        <v>63000</v>
      </c>
      <c r="Q26" s="225" t="s">
        <v>12407</v>
      </c>
    </row>
    <row r="27" spans="1:17" s="144" customFormat="1" ht="15">
      <c r="A27" s="215" t="s">
        <v>12357</v>
      </c>
      <c r="B27" s="215" t="s">
        <v>12378</v>
      </c>
      <c r="C27" s="215" t="s">
        <v>12362</v>
      </c>
      <c r="D27" s="215" t="s">
        <v>12336</v>
      </c>
      <c r="E27" s="216" t="s">
        <v>12331</v>
      </c>
      <c r="F27" s="217">
        <v>29028</v>
      </c>
      <c r="G27" s="215" t="s">
        <v>12397</v>
      </c>
      <c r="H27" s="218">
        <v>49000</v>
      </c>
      <c r="I27" s="219">
        <v>150867</v>
      </c>
      <c r="K27" s="225">
        <v>1004</v>
      </c>
      <c r="L27" s="225" t="s">
        <v>12408</v>
      </c>
      <c r="M27" s="225" t="s">
        <v>12409</v>
      </c>
      <c r="N27" s="225" t="s">
        <v>12410</v>
      </c>
      <c r="O27" s="225">
        <v>31</v>
      </c>
      <c r="P27" s="225">
        <v>47000</v>
      </c>
      <c r="Q27" s="225" t="s">
        <v>12411</v>
      </c>
    </row>
    <row r="28" spans="1:17" s="144" customFormat="1" ht="15">
      <c r="A28" s="215" t="s">
        <v>12412</v>
      </c>
      <c r="B28" s="215" t="s">
        <v>12413</v>
      </c>
      <c r="C28" s="215" t="s">
        <v>12342</v>
      </c>
      <c r="D28" s="215" t="s">
        <v>12330</v>
      </c>
      <c r="E28" s="216" t="s">
        <v>12343</v>
      </c>
      <c r="F28" s="217">
        <v>37400</v>
      </c>
      <c r="G28" s="215" t="s">
        <v>12373</v>
      </c>
      <c r="H28" s="218">
        <v>50000</v>
      </c>
      <c r="I28" s="219">
        <v>150899</v>
      </c>
      <c r="K28" s="225">
        <v>1005</v>
      </c>
      <c r="L28" s="225" t="s">
        <v>12414</v>
      </c>
      <c r="M28" s="225" t="s">
        <v>12415</v>
      </c>
      <c r="N28" s="225" t="s">
        <v>12416</v>
      </c>
      <c r="O28" s="225">
        <v>32</v>
      </c>
      <c r="P28" s="225">
        <v>50000</v>
      </c>
      <c r="Q28" s="225" t="s">
        <v>12417</v>
      </c>
    </row>
    <row r="29" spans="1:17" s="144" customFormat="1" ht="15">
      <c r="A29" s="215" t="s">
        <v>12352</v>
      </c>
      <c r="B29" s="215" t="s">
        <v>12377</v>
      </c>
      <c r="C29" s="215" t="s">
        <v>12355</v>
      </c>
      <c r="D29" s="215" t="s">
        <v>12330</v>
      </c>
      <c r="E29" s="216" t="s">
        <v>12343</v>
      </c>
      <c r="F29" s="217">
        <v>31478</v>
      </c>
      <c r="G29" s="215" t="s">
        <v>12397</v>
      </c>
      <c r="H29" s="218">
        <v>83000</v>
      </c>
      <c r="I29" s="219">
        <v>150975</v>
      </c>
      <c r="K29" s="225">
        <v>1006</v>
      </c>
      <c r="L29" s="225" t="s">
        <v>12418</v>
      </c>
      <c r="M29" s="225" t="s">
        <v>12419</v>
      </c>
      <c r="N29" s="225" t="s">
        <v>12420</v>
      </c>
      <c r="O29" s="225">
        <v>35</v>
      </c>
      <c r="P29" s="225">
        <v>65000</v>
      </c>
      <c r="Q29" s="225" t="s">
        <v>12421</v>
      </c>
    </row>
    <row r="30" spans="1:17" s="144" customFormat="1" ht="15">
      <c r="A30" s="215" t="s">
        <v>12422</v>
      </c>
      <c r="B30" s="215" t="s">
        <v>12423</v>
      </c>
      <c r="C30" s="215" t="s">
        <v>12342</v>
      </c>
      <c r="D30" s="215" t="s">
        <v>12330</v>
      </c>
      <c r="E30" s="216" t="s">
        <v>12331</v>
      </c>
      <c r="F30" s="217">
        <v>32946</v>
      </c>
      <c r="G30" s="215" t="s">
        <v>12242</v>
      </c>
      <c r="H30" s="218">
        <v>53000</v>
      </c>
      <c r="I30" s="219">
        <v>150901</v>
      </c>
      <c r="K30" s="225">
        <v>1007</v>
      </c>
      <c r="L30" s="225" t="s">
        <v>12424</v>
      </c>
      <c r="M30" s="225" t="s">
        <v>12425</v>
      </c>
      <c r="N30" s="225" t="s">
        <v>12426</v>
      </c>
      <c r="O30" s="225">
        <v>32</v>
      </c>
      <c r="P30" s="225">
        <v>41000</v>
      </c>
      <c r="Q30" s="225" t="s">
        <v>12427</v>
      </c>
    </row>
    <row r="31" spans="1:17" s="144" customFormat="1" ht="15">
      <c r="A31" s="215" t="s">
        <v>12428</v>
      </c>
      <c r="B31" s="215" t="s">
        <v>12429</v>
      </c>
      <c r="C31" s="215" t="s">
        <v>12342</v>
      </c>
      <c r="D31" s="215" t="s">
        <v>12330</v>
      </c>
      <c r="E31" s="216" t="s">
        <v>12343</v>
      </c>
      <c r="F31" s="217">
        <v>37208</v>
      </c>
      <c r="G31" s="215" t="s">
        <v>12390</v>
      </c>
      <c r="H31" s="218">
        <v>65000</v>
      </c>
      <c r="I31" s="219">
        <v>150968</v>
      </c>
      <c r="K31" s="225">
        <v>1008</v>
      </c>
      <c r="L31" s="225" t="s">
        <v>12430</v>
      </c>
      <c r="M31" s="225" t="s">
        <v>12431</v>
      </c>
      <c r="N31" s="225" t="s">
        <v>12432</v>
      </c>
      <c r="O31" s="225">
        <v>38</v>
      </c>
      <c r="P31" s="225">
        <v>48000</v>
      </c>
      <c r="Q31" s="225" t="s">
        <v>12433</v>
      </c>
    </row>
    <row r="32" spans="1:17" s="144" customFormat="1" ht="15">
      <c r="A32" s="215" t="s">
        <v>12434</v>
      </c>
      <c r="B32" s="215" t="s">
        <v>12435</v>
      </c>
      <c r="C32" s="215" t="s">
        <v>12329</v>
      </c>
      <c r="D32" s="215" t="s">
        <v>12330</v>
      </c>
      <c r="E32" s="216" t="s">
        <v>12343</v>
      </c>
      <c r="F32" s="217">
        <v>26860</v>
      </c>
      <c r="G32" s="215" t="s">
        <v>12397</v>
      </c>
      <c r="H32" s="218">
        <v>85000</v>
      </c>
      <c r="I32" s="219">
        <v>150773</v>
      </c>
      <c r="K32" s="225">
        <v>1009</v>
      </c>
      <c r="L32" s="225" t="s">
        <v>12436</v>
      </c>
      <c r="M32" s="225" t="s">
        <v>12437</v>
      </c>
      <c r="N32" s="225" t="s">
        <v>12438</v>
      </c>
      <c r="O32" s="225">
        <v>31</v>
      </c>
      <c r="P32" s="225">
        <v>42000</v>
      </c>
      <c r="Q32" s="225" t="s">
        <v>12439</v>
      </c>
    </row>
    <row r="33" spans="1:17" s="144" customFormat="1" ht="15">
      <c r="A33" s="215" t="s">
        <v>12375</v>
      </c>
      <c r="B33" s="215" t="s">
        <v>12440</v>
      </c>
      <c r="C33" s="215" t="s">
        <v>12362</v>
      </c>
      <c r="D33" s="215" t="s">
        <v>12330</v>
      </c>
      <c r="E33" s="216" t="s">
        <v>12331</v>
      </c>
      <c r="F33" s="217">
        <v>23136</v>
      </c>
      <c r="G33" s="215" t="s">
        <v>12344</v>
      </c>
      <c r="H33" s="218">
        <v>20000</v>
      </c>
      <c r="I33" s="219">
        <v>150840</v>
      </c>
    </row>
    <row r="34" spans="1:17" s="144" customFormat="1" ht="15">
      <c r="A34" s="215" t="s">
        <v>12365</v>
      </c>
      <c r="B34" s="215" t="s">
        <v>12441</v>
      </c>
      <c r="C34" s="215" t="s">
        <v>12362</v>
      </c>
      <c r="D34" s="215" t="s">
        <v>12330</v>
      </c>
      <c r="E34" s="216" t="s">
        <v>12343</v>
      </c>
      <c r="F34" s="217">
        <v>32027</v>
      </c>
      <c r="G34" s="215" t="s">
        <v>12373</v>
      </c>
      <c r="H34" s="218">
        <v>47000</v>
      </c>
      <c r="I34" s="219">
        <v>150850</v>
      </c>
      <c r="K34" s="202"/>
      <c r="L34" s="203" t="s">
        <v>12319</v>
      </c>
      <c r="M34" s="203" t="s">
        <v>12388</v>
      </c>
      <c r="N34" s="203" t="s">
        <v>12389</v>
      </c>
      <c r="O34" s="203" t="s">
        <v>12386</v>
      </c>
      <c r="P34" s="203" t="s">
        <v>12318</v>
      </c>
      <c r="Q34" s="204" t="s">
        <v>149</v>
      </c>
    </row>
    <row r="35" spans="1:17" s="144" customFormat="1" ht="15.75">
      <c r="A35" s="215" t="s">
        <v>12442</v>
      </c>
      <c r="B35" s="215" t="s">
        <v>12443</v>
      </c>
      <c r="C35" s="215" t="s">
        <v>12342</v>
      </c>
      <c r="D35" s="215" t="s">
        <v>12330</v>
      </c>
      <c r="E35" s="216" t="s">
        <v>12331</v>
      </c>
      <c r="F35" s="217">
        <v>37773</v>
      </c>
      <c r="G35" s="215" t="s">
        <v>12351</v>
      </c>
      <c r="H35" s="218">
        <v>87000</v>
      </c>
      <c r="I35" s="219">
        <v>150962</v>
      </c>
      <c r="K35" s="226" t="s">
        <v>12393</v>
      </c>
      <c r="L35" s="205" t="str">
        <f>INDEX($K$23:$Q$32,MATCH($K35,$N$23:$N$32,0),MATCH(L$34,$K$23:$Q$23,0))</f>
        <v>Halpert</v>
      </c>
      <c r="M35" s="205">
        <f t="shared" ref="M35:Q35" si="4">INDEX($K$23:$Q$32,MATCH($K35,$N$23:$N$32,0),MATCH(M$34,$K$23:$Q$23,0))</f>
        <v>30</v>
      </c>
      <c r="N35" s="205">
        <f t="shared" si="4"/>
        <v>45000</v>
      </c>
      <c r="O35" s="205">
        <f t="shared" si="4"/>
        <v>1001</v>
      </c>
      <c r="P35" s="206" t="str">
        <f t="shared" si="4"/>
        <v>Jim</v>
      </c>
      <c r="Q35" s="207" t="str">
        <f t="shared" si="4"/>
        <v>Jim.Halpert@DunderMifflin.com</v>
      </c>
    </row>
    <row r="36" spans="1:17" s="144" customFormat="1" ht="15.75">
      <c r="A36" s="215" t="s">
        <v>12444</v>
      </c>
      <c r="B36" s="215" t="s">
        <v>12443</v>
      </c>
      <c r="C36" s="215" t="s">
        <v>12342</v>
      </c>
      <c r="D36" s="215" t="s">
        <v>12330</v>
      </c>
      <c r="E36" s="216" t="s">
        <v>12331</v>
      </c>
      <c r="F36" s="217">
        <v>35495</v>
      </c>
      <c r="G36" s="215" t="s">
        <v>12242</v>
      </c>
      <c r="H36" s="218">
        <v>57000</v>
      </c>
      <c r="I36" s="219">
        <v>150954</v>
      </c>
      <c r="K36" s="226" t="s">
        <v>12400</v>
      </c>
      <c r="L36" s="205" t="str">
        <f t="shared" ref="L36:Q40" si="5">INDEX($K$23:$Q$32,MATCH($K36,$N$23:$N$32,0),MATCH(L$34,$K$23:$Q$23,0))</f>
        <v>Beasley</v>
      </c>
      <c r="M36" s="205">
        <f t="shared" si="5"/>
        <v>30</v>
      </c>
      <c r="N36" s="205">
        <f t="shared" si="5"/>
        <v>36000</v>
      </c>
      <c r="O36" s="205">
        <f t="shared" si="5"/>
        <v>1002</v>
      </c>
      <c r="P36" s="206" t="str">
        <f t="shared" si="5"/>
        <v>Pam</v>
      </c>
      <c r="Q36" s="207" t="str">
        <f t="shared" si="5"/>
        <v>Pam.Beasley@DunderMifflin.com</v>
      </c>
    </row>
    <row r="37" spans="1:17" s="144" customFormat="1" ht="15.75">
      <c r="A37" s="215" t="s">
        <v>12445</v>
      </c>
      <c r="B37" s="215" t="s">
        <v>12443</v>
      </c>
      <c r="C37" s="215" t="s">
        <v>12362</v>
      </c>
      <c r="D37" s="215" t="s">
        <v>12330</v>
      </c>
      <c r="E37" s="216" t="s">
        <v>12331</v>
      </c>
      <c r="F37" s="217">
        <v>37890</v>
      </c>
      <c r="G37" s="215" t="s">
        <v>12348</v>
      </c>
      <c r="H37" s="218">
        <v>27000</v>
      </c>
      <c r="I37" s="219">
        <v>150874</v>
      </c>
      <c r="K37" s="226" t="s">
        <v>12406</v>
      </c>
      <c r="L37" s="205" t="str">
        <f t="shared" si="5"/>
        <v>Schrute</v>
      </c>
      <c r="M37" s="205">
        <f t="shared" si="5"/>
        <v>29</v>
      </c>
      <c r="N37" s="205">
        <f t="shared" si="5"/>
        <v>63000</v>
      </c>
      <c r="O37" s="205">
        <f t="shared" si="5"/>
        <v>1003</v>
      </c>
      <c r="P37" s="206" t="str">
        <f t="shared" si="5"/>
        <v>Dwight</v>
      </c>
      <c r="Q37" s="207" t="str">
        <f t="shared" si="5"/>
        <v>Dwight.Schrute@AOL.com</v>
      </c>
    </row>
    <row r="38" spans="1:17" s="144" customFormat="1" ht="15.75">
      <c r="A38" s="215" t="s">
        <v>12446</v>
      </c>
      <c r="B38" s="215" t="s">
        <v>12443</v>
      </c>
      <c r="C38" s="215" t="s">
        <v>12329</v>
      </c>
      <c r="D38" s="215" t="s">
        <v>12330</v>
      </c>
      <c r="E38" s="216" t="s">
        <v>12331</v>
      </c>
      <c r="F38" s="217">
        <v>28276</v>
      </c>
      <c r="G38" s="215" t="s">
        <v>12337</v>
      </c>
      <c r="H38" s="218">
        <v>81000</v>
      </c>
      <c r="I38" s="219">
        <v>150798</v>
      </c>
      <c r="K38" s="226" t="s">
        <v>12410</v>
      </c>
      <c r="L38" s="205" t="str">
        <f t="shared" si="5"/>
        <v>Martin</v>
      </c>
      <c r="M38" s="205">
        <f t="shared" si="5"/>
        <v>31</v>
      </c>
      <c r="N38" s="205">
        <f t="shared" si="5"/>
        <v>47000</v>
      </c>
      <c r="O38" s="205">
        <f t="shared" si="5"/>
        <v>1004</v>
      </c>
      <c r="P38" s="205" t="str">
        <f t="shared" si="5"/>
        <v>Angela</v>
      </c>
      <c r="Q38" s="207" t="str">
        <f t="shared" si="5"/>
        <v>Angela.Martin@DunderMifflin.com</v>
      </c>
    </row>
    <row r="39" spans="1:17" s="144" customFormat="1" ht="15.75">
      <c r="A39" s="215" t="s">
        <v>12447</v>
      </c>
      <c r="B39" s="215" t="s">
        <v>12448</v>
      </c>
      <c r="C39" s="215" t="s">
        <v>12329</v>
      </c>
      <c r="D39" s="215" t="s">
        <v>12330</v>
      </c>
      <c r="E39" s="216" t="s">
        <v>12331</v>
      </c>
      <c r="F39" s="217">
        <v>29037</v>
      </c>
      <c r="G39" s="215" t="s">
        <v>12242</v>
      </c>
      <c r="H39" s="218">
        <v>52000</v>
      </c>
      <c r="I39" s="219">
        <v>150830</v>
      </c>
      <c r="K39" s="226" t="s">
        <v>12416</v>
      </c>
      <c r="L39" s="208" t="str">
        <f t="shared" si="5"/>
        <v>Flenderson</v>
      </c>
      <c r="M39" s="208">
        <f t="shared" si="5"/>
        <v>32</v>
      </c>
      <c r="N39" s="208">
        <f t="shared" si="5"/>
        <v>50000</v>
      </c>
      <c r="O39" s="208">
        <f t="shared" si="5"/>
        <v>1005</v>
      </c>
      <c r="P39" s="209" t="str">
        <f t="shared" si="5"/>
        <v>Toby</v>
      </c>
      <c r="Q39" s="210" t="str">
        <f t="shared" si="5"/>
        <v>Toby.Flenderson@DunderMifflinCorporate.com</v>
      </c>
    </row>
    <row r="40" spans="1:17" s="144" customFormat="1" ht="15.75">
      <c r="A40" s="215" t="s">
        <v>12449</v>
      </c>
      <c r="B40" s="215" t="s">
        <v>12450</v>
      </c>
      <c r="C40" s="215" t="s">
        <v>12342</v>
      </c>
      <c r="D40" s="215" t="s">
        <v>12330</v>
      </c>
      <c r="E40" s="216" t="s">
        <v>12343</v>
      </c>
      <c r="F40" s="217">
        <v>26739</v>
      </c>
      <c r="G40" s="215" t="s">
        <v>12348</v>
      </c>
      <c r="H40" s="218">
        <v>58000</v>
      </c>
      <c r="I40" s="219">
        <v>150929</v>
      </c>
      <c r="K40" s="227" t="s">
        <v>12420</v>
      </c>
      <c r="L40" s="211" t="str">
        <f t="shared" si="5"/>
        <v>Scott</v>
      </c>
      <c r="M40" s="211">
        <f t="shared" si="5"/>
        <v>35</v>
      </c>
      <c r="N40" s="211">
        <f t="shared" si="5"/>
        <v>65000</v>
      </c>
      <c r="O40" s="211">
        <f t="shared" si="5"/>
        <v>1006</v>
      </c>
      <c r="P40" s="212" t="str">
        <f t="shared" si="5"/>
        <v>Michael</v>
      </c>
      <c r="Q40" s="213" t="str">
        <f t="shared" si="5"/>
        <v>Michael.Scott@DunderMifflin.com</v>
      </c>
    </row>
    <row r="41" spans="1:17" s="144" customFormat="1" ht="15">
      <c r="A41" s="215" t="s">
        <v>12451</v>
      </c>
      <c r="B41" s="215" t="s">
        <v>12452</v>
      </c>
      <c r="C41" s="215" t="s">
        <v>12355</v>
      </c>
      <c r="D41" s="215" t="s">
        <v>12330</v>
      </c>
      <c r="E41" s="216" t="s">
        <v>12343</v>
      </c>
      <c r="F41" s="217">
        <v>35574</v>
      </c>
      <c r="G41" s="215" t="s">
        <v>12348</v>
      </c>
      <c r="H41" s="218">
        <v>47000</v>
      </c>
      <c r="I41" s="219">
        <v>150982</v>
      </c>
    </row>
    <row r="42" spans="1:17" s="144" customFormat="1" ht="15">
      <c r="A42" s="215" t="s">
        <v>12453</v>
      </c>
      <c r="B42" s="215" t="s">
        <v>12454</v>
      </c>
      <c r="C42" s="215" t="s">
        <v>12329</v>
      </c>
      <c r="D42" s="215" t="s">
        <v>12336</v>
      </c>
      <c r="E42" s="216" t="s">
        <v>12343</v>
      </c>
      <c r="F42" s="217">
        <v>29966</v>
      </c>
      <c r="G42" s="215" t="s">
        <v>12373</v>
      </c>
      <c r="H42" s="218">
        <v>26000</v>
      </c>
      <c r="I42" s="219">
        <v>150821</v>
      </c>
    </row>
  </sheetData>
  <mergeCells count="3">
    <mergeCell ref="K5:L5"/>
    <mergeCell ref="K14:L14"/>
    <mergeCell ref="A1:P2"/>
  </mergeCells>
  <conditionalFormatting sqref="M34">
    <cfRule type="containsText" dxfId="5" priority="1" operator="containsText" text="M">
      <formula>NOT(ISERROR(SEARCH("M",M34)))</formula>
    </cfRule>
  </conditionalFormatting>
  <conditionalFormatting sqref="P2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3">
    <cfRule type="containsText" dxfId="4" priority="3" operator="containsText" text="yahoo">
      <formula>NOT(ISERROR(SEARCH("yahoo",Q23)))</formula>
    </cfRule>
    <cfRule type="containsText" dxfId="3" priority="4" operator="containsText" text="dunder">
      <formula>NOT(ISERROR(SEARCH("dunder",Q23)))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C74AE-EDA3-47A9-B0DB-C23D243462FE}">
  <sheetPr codeName="Sheet7">
    <tabColor theme="3" tint="0.249977111117893"/>
  </sheetPr>
  <dimension ref="A1:N4153"/>
  <sheetViews>
    <sheetView workbookViewId="0">
      <selection activeCell="I8" sqref="I8"/>
    </sheetView>
  </sheetViews>
  <sheetFormatPr defaultRowHeight="14.25"/>
  <cols>
    <col min="1" max="1" width="9.140625" style="142"/>
    <col min="2" max="2" width="14" style="142" bestFit="1" customWidth="1"/>
    <col min="3" max="3" width="11.5703125" style="142" bestFit="1" customWidth="1"/>
    <col min="4" max="4" width="6" style="142" bestFit="1" customWidth="1"/>
    <col min="5" max="5" width="8.140625" style="142" bestFit="1" customWidth="1"/>
    <col min="6" max="6" width="14.7109375" style="142" bestFit="1" customWidth="1"/>
    <col min="7" max="7" width="10.5703125" style="142" bestFit="1" customWidth="1"/>
    <col min="8" max="8" width="15" style="142" bestFit="1" customWidth="1"/>
    <col min="9" max="9" width="9.140625" style="142"/>
    <col min="10" max="10" width="24.28515625" style="142" bestFit="1" customWidth="1"/>
    <col min="11" max="11" width="34.140625" style="142" bestFit="1" customWidth="1"/>
    <col min="12" max="12" width="9.140625" style="142"/>
    <col min="13" max="13" width="24.140625" style="142" bestFit="1" customWidth="1"/>
    <col min="14" max="16384" width="9.140625" style="142"/>
  </cols>
  <sheetData>
    <row r="1" spans="1:14">
      <c r="A1" s="525" t="s">
        <v>12455</v>
      </c>
      <c r="B1" s="525"/>
      <c r="C1" s="525"/>
      <c r="D1" s="525"/>
      <c r="E1" s="525"/>
      <c r="F1" s="525"/>
      <c r="G1" s="525"/>
      <c r="H1" s="525"/>
      <c r="I1" s="525"/>
      <c r="J1" s="525"/>
      <c r="K1" s="525"/>
      <c r="L1" s="525"/>
      <c r="M1" s="525"/>
      <c r="N1" s="525"/>
    </row>
    <row r="2" spans="1:14" ht="15" thickBot="1">
      <c r="A2" s="525"/>
      <c r="B2" s="525"/>
      <c r="C2" s="525"/>
      <c r="D2" s="525"/>
      <c r="E2" s="525"/>
      <c r="F2" s="525"/>
      <c r="G2" s="525"/>
      <c r="H2" s="525"/>
      <c r="I2" s="525"/>
      <c r="J2" s="525"/>
      <c r="K2" s="525"/>
      <c r="L2" s="525"/>
      <c r="M2" s="525"/>
      <c r="N2" s="525"/>
    </row>
    <row r="3" spans="1:14" ht="15" thickBot="1">
      <c r="A3" s="160"/>
      <c r="B3" s="160"/>
      <c r="C3" s="161"/>
      <c r="D3" s="160"/>
      <c r="E3" s="160"/>
      <c r="F3" s="160"/>
      <c r="G3" s="160"/>
      <c r="H3" s="160"/>
      <c r="I3" s="160"/>
      <c r="J3" s="160"/>
      <c r="K3" s="160"/>
      <c r="L3" s="160"/>
      <c r="M3" s="162" t="s">
        <v>12456</v>
      </c>
      <c r="N3" s="160"/>
    </row>
    <row r="4" spans="1:14" ht="16.5">
      <c r="B4" s="163" t="s">
        <v>150</v>
      </c>
      <c r="C4" s="164" t="s">
        <v>12457</v>
      </c>
      <c r="D4" s="164" t="s">
        <v>12458</v>
      </c>
      <c r="E4" s="165" t="s">
        <v>12459</v>
      </c>
      <c r="F4" s="165" t="s">
        <v>12460</v>
      </c>
      <c r="G4" s="165" t="s">
        <v>12461</v>
      </c>
      <c r="H4" s="166" t="s">
        <v>12462</v>
      </c>
      <c r="J4" s="167" t="s">
        <v>12463</v>
      </c>
      <c r="K4" s="168" t="s">
        <v>12464</v>
      </c>
      <c r="M4" s="169">
        <f ca="1">NOW()</f>
        <v>45542.449019675929</v>
      </c>
    </row>
    <row r="5" spans="1:14" ht="15" thickBot="1">
      <c r="A5" s="160"/>
      <c r="B5" s="170" t="s">
        <v>162</v>
      </c>
      <c r="C5" s="161">
        <f>DATE(LEFT(B5,4),MID(B5,5,2),RIGHT(B5,2))</f>
        <v>39687</v>
      </c>
      <c r="D5" s="160">
        <f>YEAR(C5)</f>
        <v>2008</v>
      </c>
      <c r="E5" s="160">
        <f>MONTH(C5)</f>
        <v>8</v>
      </c>
      <c r="F5" s="160">
        <f>WEEKDAY(C5,2)</f>
        <v>3</v>
      </c>
      <c r="G5" s="160">
        <f t="shared" ref="G5:G68" ca="1" si="0">WORKDAY(C5,$K$5)</f>
        <v>103445</v>
      </c>
      <c r="H5" s="171">
        <f t="shared" ref="H5:H68" ca="1" si="1">NETWORKDAYS(C5,$K$5)</f>
        <v>4183</v>
      </c>
      <c r="I5" s="160"/>
      <c r="J5" s="172">
        <f ca="1">NOW()</f>
        <v>45542.449019675929</v>
      </c>
      <c r="K5" s="173">
        <f ca="1">TODAY()</f>
        <v>45542</v>
      </c>
      <c r="M5" s="174"/>
    </row>
    <row r="6" spans="1:14" ht="15" thickBot="1">
      <c r="A6" s="160"/>
      <c r="B6" s="170" t="s">
        <v>175</v>
      </c>
      <c r="C6" s="161">
        <f t="shared" ref="C6:C69" si="2">DATE(LEFT(B6,4),MID(B6,5,2),RIGHT(B6,2))</f>
        <v>39698</v>
      </c>
      <c r="D6" s="160">
        <f t="shared" ref="D6:D69" si="3">YEAR(C6)</f>
        <v>2008</v>
      </c>
      <c r="E6" s="160">
        <f t="shared" ref="E6:E69" si="4">MONTH(C6)</f>
        <v>9</v>
      </c>
      <c r="F6" s="160">
        <f t="shared" ref="F6:F69" si="5">WEEKDAY(C6,2)</f>
        <v>7</v>
      </c>
      <c r="G6" s="160">
        <f t="shared" ca="1" si="0"/>
        <v>103456</v>
      </c>
      <c r="H6" s="171">
        <f t="shared" ca="1" si="1"/>
        <v>4175</v>
      </c>
      <c r="I6" s="160"/>
      <c r="J6" s="160"/>
      <c r="K6" s="160"/>
      <c r="L6" s="160"/>
      <c r="M6" s="175" t="s">
        <v>12465</v>
      </c>
      <c r="N6" s="160"/>
    </row>
    <row r="7" spans="1:14">
      <c r="A7" s="160"/>
      <c r="B7" s="170" t="s">
        <v>187</v>
      </c>
      <c r="C7" s="161">
        <f t="shared" si="2"/>
        <v>39701</v>
      </c>
      <c r="D7" s="160">
        <f t="shared" si="3"/>
        <v>2008</v>
      </c>
      <c r="E7" s="160">
        <f t="shared" si="4"/>
        <v>9</v>
      </c>
      <c r="F7" s="160">
        <f t="shared" si="5"/>
        <v>3</v>
      </c>
      <c r="G7" s="160">
        <f t="shared" ca="1" si="0"/>
        <v>103459</v>
      </c>
      <c r="H7" s="171">
        <f t="shared" ca="1" si="1"/>
        <v>4173</v>
      </c>
      <c r="I7" s="160"/>
      <c r="J7" s="167" t="s">
        <v>12466</v>
      </c>
      <c r="K7" s="176" t="s">
        <v>12467</v>
      </c>
      <c r="M7" s="177">
        <f ca="1">HOUR(M4)</f>
        <v>10</v>
      </c>
      <c r="N7" s="160"/>
    </row>
    <row r="8" spans="1:14" ht="15" thickBot="1">
      <c r="A8" s="160"/>
      <c r="B8" s="170" t="s">
        <v>198</v>
      </c>
      <c r="C8" s="161">
        <f t="shared" si="2"/>
        <v>39771</v>
      </c>
      <c r="D8" s="160">
        <f t="shared" si="3"/>
        <v>2008</v>
      </c>
      <c r="E8" s="160">
        <f t="shared" si="4"/>
        <v>11</v>
      </c>
      <c r="F8" s="160">
        <f t="shared" si="5"/>
        <v>3</v>
      </c>
      <c r="G8" s="160">
        <f t="shared" ca="1" si="0"/>
        <v>103529</v>
      </c>
      <c r="H8" s="171">
        <f t="shared" ca="1" si="1"/>
        <v>4123</v>
      </c>
      <c r="I8" s="160"/>
      <c r="J8" s="178">
        <f ca="1">TODAY()-1</f>
        <v>45541</v>
      </c>
      <c r="K8" s="179">
        <f ca="1">TODAY()+1</f>
        <v>45543</v>
      </c>
      <c r="L8" s="180"/>
      <c r="M8" s="175" t="s">
        <v>12468</v>
      </c>
      <c r="N8" s="160"/>
    </row>
    <row r="9" spans="1:14" ht="15" thickBot="1">
      <c r="A9" s="160"/>
      <c r="B9" s="170" t="s">
        <v>209</v>
      </c>
      <c r="C9" s="161">
        <f t="shared" si="2"/>
        <v>39794</v>
      </c>
      <c r="D9" s="160">
        <f t="shared" si="3"/>
        <v>2008</v>
      </c>
      <c r="E9" s="160">
        <f t="shared" si="4"/>
        <v>12</v>
      </c>
      <c r="F9" s="160">
        <f t="shared" si="5"/>
        <v>5</v>
      </c>
      <c r="G9" s="160">
        <f t="shared" ca="1" si="0"/>
        <v>103554</v>
      </c>
      <c r="H9" s="171">
        <f t="shared" ca="1" si="1"/>
        <v>4106</v>
      </c>
      <c r="I9" s="160"/>
      <c r="J9" s="160"/>
      <c r="K9" s="160"/>
      <c r="L9" s="160"/>
      <c r="M9" s="177">
        <f ca="1">MINUTE(M4)</f>
        <v>46</v>
      </c>
      <c r="N9" s="160"/>
    </row>
    <row r="10" spans="1:14" ht="15">
      <c r="A10" s="160"/>
      <c r="B10" s="170" t="s">
        <v>218</v>
      </c>
      <c r="C10" s="161">
        <f t="shared" si="2"/>
        <v>39842</v>
      </c>
      <c r="D10" s="160">
        <f t="shared" si="3"/>
        <v>2009</v>
      </c>
      <c r="E10" s="160">
        <f t="shared" si="4"/>
        <v>1</v>
      </c>
      <c r="F10" s="160">
        <f t="shared" si="5"/>
        <v>4</v>
      </c>
      <c r="G10" s="160">
        <f t="shared" ca="1" si="0"/>
        <v>103602</v>
      </c>
      <c r="H10" s="171">
        <f t="shared" ca="1" si="1"/>
        <v>4072</v>
      </c>
      <c r="I10" s="160"/>
      <c r="J10" s="181" t="s">
        <v>12469</v>
      </c>
      <c r="K10" s="182"/>
      <c r="M10" s="175" t="s">
        <v>12470</v>
      </c>
      <c r="N10" s="160"/>
    </row>
    <row r="11" spans="1:14" ht="15" thickBot="1">
      <c r="A11" s="160"/>
      <c r="B11" s="170" t="s">
        <v>228</v>
      </c>
      <c r="C11" s="161">
        <f t="shared" si="2"/>
        <v>39854</v>
      </c>
      <c r="D11" s="160">
        <f t="shared" si="3"/>
        <v>2009</v>
      </c>
      <c r="E11" s="160">
        <f t="shared" si="4"/>
        <v>2</v>
      </c>
      <c r="F11" s="160">
        <f t="shared" si="5"/>
        <v>2</v>
      </c>
      <c r="G11" s="160">
        <f t="shared" ca="1" si="0"/>
        <v>103612</v>
      </c>
      <c r="H11" s="171">
        <f t="shared" ca="1" si="1"/>
        <v>4064</v>
      </c>
      <c r="I11" s="160"/>
      <c r="J11" s="183">
        <f ca="1">EOMONTH(K5,0)</f>
        <v>45565</v>
      </c>
      <c r="K11" s="184" t="s">
        <v>12471</v>
      </c>
      <c r="M11" s="185">
        <f ca="1">SECOND(M4)</f>
        <v>35</v>
      </c>
      <c r="N11" s="160"/>
    </row>
    <row r="12" spans="1:14">
      <c r="A12" s="160"/>
      <c r="B12" s="170" t="s">
        <v>238</v>
      </c>
      <c r="C12" s="161">
        <f t="shared" si="2"/>
        <v>39875</v>
      </c>
      <c r="D12" s="160">
        <f t="shared" si="3"/>
        <v>2009</v>
      </c>
      <c r="E12" s="160">
        <f t="shared" si="4"/>
        <v>3</v>
      </c>
      <c r="F12" s="160">
        <f t="shared" si="5"/>
        <v>2</v>
      </c>
      <c r="G12" s="160">
        <f t="shared" ca="1" si="0"/>
        <v>103633</v>
      </c>
      <c r="H12" s="171">
        <f t="shared" ca="1" si="1"/>
        <v>4049</v>
      </c>
      <c r="I12" s="160"/>
      <c r="J12" s="183">
        <f ca="1">EOMONTH(K5,0)+1</f>
        <v>45566</v>
      </c>
      <c r="K12" s="184" t="s">
        <v>12472</v>
      </c>
      <c r="M12" s="160"/>
      <c r="N12" s="160"/>
    </row>
    <row r="13" spans="1:14">
      <c r="A13" s="160"/>
      <c r="B13" s="170" t="s">
        <v>249</v>
      </c>
      <c r="C13" s="161">
        <f t="shared" si="2"/>
        <v>39893</v>
      </c>
      <c r="D13" s="160">
        <f t="shared" si="3"/>
        <v>2009</v>
      </c>
      <c r="E13" s="160">
        <f t="shared" si="4"/>
        <v>3</v>
      </c>
      <c r="F13" s="160">
        <f t="shared" si="5"/>
        <v>6</v>
      </c>
      <c r="G13" s="160">
        <f t="shared" ca="1" si="0"/>
        <v>103652</v>
      </c>
      <c r="H13" s="171">
        <f t="shared" ca="1" si="1"/>
        <v>4035</v>
      </c>
      <c r="I13" s="160"/>
      <c r="J13" s="183">
        <f ca="1">EOMONTH(K5,-1)</f>
        <v>45535</v>
      </c>
      <c r="K13" s="184" t="s">
        <v>12473</v>
      </c>
      <c r="M13" s="160"/>
      <c r="N13" s="160"/>
    </row>
    <row r="14" spans="1:14" ht="15" thickBot="1">
      <c r="A14" s="160"/>
      <c r="B14" s="170" t="s">
        <v>257</v>
      </c>
      <c r="C14" s="161">
        <f t="shared" si="2"/>
        <v>39899</v>
      </c>
      <c r="D14" s="160">
        <f t="shared" si="3"/>
        <v>2009</v>
      </c>
      <c r="E14" s="160">
        <f t="shared" si="4"/>
        <v>3</v>
      </c>
      <c r="F14" s="160">
        <f t="shared" si="5"/>
        <v>5</v>
      </c>
      <c r="G14" s="160">
        <f t="shared" ca="1" si="0"/>
        <v>103659</v>
      </c>
      <c r="H14" s="171">
        <f t="shared" ca="1" si="1"/>
        <v>4031</v>
      </c>
      <c r="I14" s="160"/>
      <c r="J14" s="186">
        <f ca="1">EOMONTH(K5,-1)+1</f>
        <v>45536</v>
      </c>
      <c r="K14" s="187" t="s">
        <v>12474</v>
      </c>
      <c r="M14" s="160"/>
      <c r="N14" s="160"/>
    </row>
    <row r="15" spans="1:14" ht="15" thickBot="1">
      <c r="A15" s="160"/>
      <c r="B15" s="170" t="s">
        <v>265</v>
      </c>
      <c r="C15" s="161">
        <f t="shared" si="2"/>
        <v>39907</v>
      </c>
      <c r="D15" s="160">
        <f t="shared" si="3"/>
        <v>2009</v>
      </c>
      <c r="E15" s="160">
        <f t="shared" si="4"/>
        <v>4</v>
      </c>
      <c r="F15" s="160">
        <f t="shared" si="5"/>
        <v>6</v>
      </c>
      <c r="G15" s="160">
        <f t="shared" ca="1" si="0"/>
        <v>103666</v>
      </c>
      <c r="H15" s="171">
        <f t="shared" ca="1" si="1"/>
        <v>4025</v>
      </c>
      <c r="I15" s="160"/>
      <c r="J15" s="160"/>
      <c r="K15" s="160"/>
      <c r="L15" s="160"/>
      <c r="M15" s="160"/>
      <c r="N15" s="160"/>
    </row>
    <row r="16" spans="1:14">
      <c r="A16" s="160"/>
      <c r="B16" s="170" t="s">
        <v>274</v>
      </c>
      <c r="C16" s="161">
        <f t="shared" si="2"/>
        <v>39931</v>
      </c>
      <c r="D16" s="160">
        <f t="shared" si="3"/>
        <v>2009</v>
      </c>
      <c r="E16" s="160">
        <f t="shared" si="4"/>
        <v>4</v>
      </c>
      <c r="F16" s="160">
        <f t="shared" si="5"/>
        <v>2</v>
      </c>
      <c r="G16" s="160">
        <f t="shared" ca="1" si="0"/>
        <v>103689</v>
      </c>
      <c r="H16" s="171">
        <f t="shared" ca="1" si="1"/>
        <v>4009</v>
      </c>
      <c r="I16" s="160"/>
      <c r="J16" s="188"/>
      <c r="K16" s="189" t="s">
        <v>12475</v>
      </c>
      <c r="L16" s="189"/>
      <c r="M16" s="176" t="s">
        <v>12476</v>
      </c>
      <c r="N16" s="160"/>
    </row>
    <row r="17" spans="1:14">
      <c r="A17" s="160"/>
      <c r="B17" s="170" t="s">
        <v>282</v>
      </c>
      <c r="C17" s="161">
        <f t="shared" si="2"/>
        <v>39937</v>
      </c>
      <c r="D17" s="160">
        <f t="shared" si="3"/>
        <v>2009</v>
      </c>
      <c r="E17" s="160">
        <f t="shared" si="4"/>
        <v>5</v>
      </c>
      <c r="F17" s="160">
        <f t="shared" si="5"/>
        <v>1</v>
      </c>
      <c r="G17" s="160">
        <f t="shared" ca="1" si="0"/>
        <v>103695</v>
      </c>
      <c r="H17" s="171">
        <f t="shared" ca="1" si="1"/>
        <v>4005</v>
      </c>
      <c r="I17" s="160"/>
      <c r="J17" s="190" t="s">
        <v>12477</v>
      </c>
      <c r="K17" s="191">
        <f>DATEDIF(M19,M20,"d")</f>
        <v>142</v>
      </c>
      <c r="L17" s="192"/>
      <c r="M17" s="193">
        <f ca="1">YEARFRAC(K8,K5,1)</f>
        <v>2.7322404371584699E-3</v>
      </c>
      <c r="N17" s="160"/>
    </row>
    <row r="18" spans="1:14">
      <c r="A18" s="160"/>
      <c r="B18" s="170" t="s">
        <v>291</v>
      </c>
      <c r="C18" s="161">
        <f t="shared" si="2"/>
        <v>39945</v>
      </c>
      <c r="D18" s="160">
        <f t="shared" si="3"/>
        <v>2009</v>
      </c>
      <c r="E18" s="160">
        <f t="shared" si="4"/>
        <v>5</v>
      </c>
      <c r="F18" s="160">
        <f t="shared" si="5"/>
        <v>2</v>
      </c>
      <c r="G18" s="160">
        <f t="shared" ca="1" si="0"/>
        <v>103703</v>
      </c>
      <c r="H18" s="171">
        <f t="shared" ca="1" si="1"/>
        <v>3999</v>
      </c>
      <c r="I18" s="160"/>
      <c r="J18" s="190" t="s">
        <v>12478</v>
      </c>
      <c r="K18" s="191">
        <f>DATEDIF(M19,M20,"m")</f>
        <v>4</v>
      </c>
      <c r="L18" s="192"/>
      <c r="M18" s="194" t="s">
        <v>12479</v>
      </c>
      <c r="N18" s="160"/>
    </row>
    <row r="19" spans="1:14">
      <c r="A19" s="160"/>
      <c r="B19" s="170" t="s">
        <v>291</v>
      </c>
      <c r="C19" s="161">
        <f t="shared" si="2"/>
        <v>39945</v>
      </c>
      <c r="D19" s="160">
        <f t="shared" si="3"/>
        <v>2009</v>
      </c>
      <c r="E19" s="160">
        <f t="shared" si="4"/>
        <v>5</v>
      </c>
      <c r="F19" s="160">
        <f t="shared" si="5"/>
        <v>2</v>
      </c>
      <c r="G19" s="160">
        <f t="shared" ca="1" si="0"/>
        <v>103703</v>
      </c>
      <c r="H19" s="171">
        <f t="shared" ca="1" si="1"/>
        <v>3999</v>
      </c>
      <c r="I19" s="160"/>
      <c r="J19" s="190" t="s">
        <v>12480</v>
      </c>
      <c r="K19" s="191">
        <f>DATEDIF(M19,M20,"y")</f>
        <v>0</v>
      </c>
      <c r="L19" s="192"/>
      <c r="M19" s="195">
        <v>45504</v>
      </c>
    </row>
    <row r="20" spans="1:14" ht="15" thickBot="1">
      <c r="A20" s="160"/>
      <c r="B20" s="170" t="s">
        <v>306</v>
      </c>
      <c r="C20" s="161">
        <f t="shared" si="2"/>
        <v>39954</v>
      </c>
      <c r="D20" s="160">
        <f t="shared" si="3"/>
        <v>2009</v>
      </c>
      <c r="E20" s="160">
        <f t="shared" si="4"/>
        <v>5</v>
      </c>
      <c r="F20" s="160">
        <f t="shared" si="5"/>
        <v>4</v>
      </c>
      <c r="G20" s="160">
        <f t="shared" ca="1" si="0"/>
        <v>103714</v>
      </c>
      <c r="H20" s="171">
        <f t="shared" ca="1" si="1"/>
        <v>3992</v>
      </c>
      <c r="I20" s="160"/>
      <c r="J20" s="196"/>
      <c r="K20" s="197"/>
      <c r="L20" s="197"/>
      <c r="M20" s="173">
        <v>45646</v>
      </c>
    </row>
    <row r="21" spans="1:14">
      <c r="A21" s="160"/>
      <c r="B21" s="170" t="s">
        <v>314</v>
      </c>
      <c r="C21" s="161">
        <f t="shared" si="2"/>
        <v>39963</v>
      </c>
      <c r="D21" s="160">
        <f t="shared" si="3"/>
        <v>2009</v>
      </c>
      <c r="E21" s="160">
        <f t="shared" si="4"/>
        <v>5</v>
      </c>
      <c r="F21" s="160">
        <f t="shared" si="5"/>
        <v>6</v>
      </c>
      <c r="G21" s="160">
        <f t="shared" ca="1" si="0"/>
        <v>103722</v>
      </c>
      <c r="H21" s="171">
        <f t="shared" ca="1" si="1"/>
        <v>3985</v>
      </c>
      <c r="I21" s="160"/>
      <c r="J21" s="160"/>
      <c r="K21" s="160"/>
      <c r="L21" s="160"/>
      <c r="M21" s="160"/>
    </row>
    <row r="22" spans="1:14">
      <c r="A22" s="160"/>
      <c r="B22" s="170" t="s">
        <v>321</v>
      </c>
      <c r="C22" s="161">
        <f t="shared" si="2"/>
        <v>39974</v>
      </c>
      <c r="D22" s="160">
        <f t="shared" si="3"/>
        <v>2009</v>
      </c>
      <c r="E22" s="160">
        <f t="shared" si="4"/>
        <v>6</v>
      </c>
      <c r="F22" s="160">
        <f t="shared" si="5"/>
        <v>3</v>
      </c>
      <c r="G22" s="160">
        <f t="shared" ca="1" si="0"/>
        <v>103732</v>
      </c>
      <c r="H22" s="171">
        <f t="shared" ca="1" si="1"/>
        <v>3978</v>
      </c>
      <c r="I22" s="160"/>
      <c r="J22" s="160"/>
      <c r="K22" s="160"/>
      <c r="L22" s="160"/>
      <c r="M22" s="160"/>
    </row>
    <row r="23" spans="1:14">
      <c r="A23" s="160"/>
      <c r="B23" s="170" t="s">
        <v>328</v>
      </c>
      <c r="C23" s="161">
        <f t="shared" si="2"/>
        <v>39980</v>
      </c>
      <c r="D23" s="160">
        <f t="shared" si="3"/>
        <v>2009</v>
      </c>
      <c r="E23" s="160">
        <f t="shared" si="4"/>
        <v>6</v>
      </c>
      <c r="F23" s="160">
        <f t="shared" si="5"/>
        <v>2</v>
      </c>
      <c r="G23" s="160">
        <f t="shared" ca="1" si="0"/>
        <v>103738</v>
      </c>
      <c r="H23" s="171">
        <f t="shared" ca="1" si="1"/>
        <v>3974</v>
      </c>
      <c r="I23" s="160"/>
      <c r="J23" s="160"/>
      <c r="K23" s="160"/>
      <c r="L23" s="160"/>
      <c r="M23" s="160"/>
      <c r="N23" s="160"/>
    </row>
    <row r="24" spans="1:14">
      <c r="A24" s="160"/>
      <c r="B24" s="170" t="s">
        <v>336</v>
      </c>
      <c r="C24" s="161">
        <f t="shared" si="2"/>
        <v>39984</v>
      </c>
      <c r="D24" s="160">
        <f t="shared" si="3"/>
        <v>2009</v>
      </c>
      <c r="E24" s="160">
        <f t="shared" si="4"/>
        <v>6</v>
      </c>
      <c r="F24" s="160">
        <f t="shared" si="5"/>
        <v>6</v>
      </c>
      <c r="G24" s="160">
        <f t="shared" ca="1" si="0"/>
        <v>103743</v>
      </c>
      <c r="H24" s="171">
        <f t="shared" ca="1" si="1"/>
        <v>3970</v>
      </c>
      <c r="I24" s="160"/>
      <c r="J24" s="160"/>
      <c r="K24" s="160"/>
      <c r="L24" s="160"/>
      <c r="M24" s="160"/>
    </row>
    <row r="25" spans="1:14">
      <c r="A25" s="160"/>
      <c r="B25" s="170" t="s">
        <v>346</v>
      </c>
      <c r="C25" s="161">
        <f t="shared" si="2"/>
        <v>39989</v>
      </c>
      <c r="D25" s="160">
        <f t="shared" si="3"/>
        <v>2009</v>
      </c>
      <c r="E25" s="160">
        <f t="shared" si="4"/>
        <v>6</v>
      </c>
      <c r="F25" s="160">
        <f t="shared" si="5"/>
        <v>4</v>
      </c>
      <c r="G25" s="160">
        <f t="shared" ca="1" si="0"/>
        <v>103749</v>
      </c>
      <c r="H25" s="171">
        <f t="shared" ca="1" si="1"/>
        <v>3967</v>
      </c>
      <c r="I25" s="160"/>
      <c r="J25" s="160"/>
      <c r="K25" s="160"/>
      <c r="L25" s="160"/>
      <c r="M25" s="160"/>
    </row>
    <row r="26" spans="1:14">
      <c r="A26" s="160"/>
      <c r="B26" s="170" t="s">
        <v>353</v>
      </c>
      <c r="C26" s="161">
        <f t="shared" si="2"/>
        <v>40001</v>
      </c>
      <c r="D26" s="160">
        <f t="shared" si="3"/>
        <v>2009</v>
      </c>
      <c r="E26" s="160">
        <f t="shared" si="4"/>
        <v>7</v>
      </c>
      <c r="F26" s="160">
        <f t="shared" si="5"/>
        <v>2</v>
      </c>
      <c r="G26" s="160">
        <f t="shared" ca="1" si="0"/>
        <v>103759</v>
      </c>
      <c r="H26" s="171">
        <f t="shared" ca="1" si="1"/>
        <v>3959</v>
      </c>
      <c r="I26" s="160"/>
      <c r="J26" s="160"/>
      <c r="K26" s="160"/>
      <c r="L26" s="160"/>
      <c r="M26" s="160"/>
    </row>
    <row r="27" spans="1:14">
      <c r="A27" s="160"/>
      <c r="B27" s="170" t="s">
        <v>360</v>
      </c>
      <c r="C27" s="161">
        <f t="shared" si="2"/>
        <v>40004</v>
      </c>
      <c r="D27" s="160">
        <f t="shared" si="3"/>
        <v>2009</v>
      </c>
      <c r="E27" s="160">
        <f t="shared" si="4"/>
        <v>7</v>
      </c>
      <c r="F27" s="160">
        <f t="shared" si="5"/>
        <v>5</v>
      </c>
      <c r="G27" s="160">
        <f t="shared" ca="1" si="0"/>
        <v>103764</v>
      </c>
      <c r="H27" s="171">
        <f t="shared" ca="1" si="1"/>
        <v>3956</v>
      </c>
      <c r="I27" s="160"/>
      <c r="J27" s="160"/>
      <c r="K27" s="160"/>
      <c r="L27" s="160"/>
      <c r="M27" s="160"/>
      <c r="N27" s="160"/>
    </row>
    <row r="28" spans="1:14">
      <c r="A28" s="160"/>
      <c r="B28" s="170" t="s">
        <v>360</v>
      </c>
      <c r="C28" s="161">
        <f t="shared" si="2"/>
        <v>40004</v>
      </c>
      <c r="D28" s="160">
        <f t="shared" si="3"/>
        <v>2009</v>
      </c>
      <c r="E28" s="160">
        <f t="shared" si="4"/>
        <v>7</v>
      </c>
      <c r="F28" s="160">
        <f t="shared" si="5"/>
        <v>5</v>
      </c>
      <c r="G28" s="160">
        <f t="shared" ca="1" si="0"/>
        <v>103764</v>
      </c>
      <c r="H28" s="171">
        <f t="shared" ca="1" si="1"/>
        <v>3956</v>
      </c>
      <c r="I28" s="160"/>
      <c r="J28" s="160"/>
      <c r="K28" s="160"/>
      <c r="L28" s="160"/>
      <c r="M28" s="160"/>
      <c r="N28" s="160"/>
    </row>
    <row r="29" spans="1:14">
      <c r="A29" s="160"/>
      <c r="B29" s="170" t="s">
        <v>376</v>
      </c>
      <c r="C29" s="161">
        <f t="shared" si="2"/>
        <v>40007</v>
      </c>
      <c r="D29" s="160">
        <f t="shared" si="3"/>
        <v>2009</v>
      </c>
      <c r="E29" s="160">
        <f t="shared" si="4"/>
        <v>7</v>
      </c>
      <c r="F29" s="160">
        <f t="shared" si="5"/>
        <v>1</v>
      </c>
      <c r="G29" s="160">
        <f t="shared" ca="1" si="0"/>
        <v>103765</v>
      </c>
      <c r="H29" s="171">
        <f t="shared" ca="1" si="1"/>
        <v>3955</v>
      </c>
      <c r="I29" s="160"/>
      <c r="J29" s="160"/>
      <c r="K29" s="160"/>
      <c r="L29" s="160"/>
      <c r="M29" s="160"/>
      <c r="N29" s="160"/>
    </row>
    <row r="30" spans="1:14">
      <c r="A30" s="160"/>
      <c r="B30" s="170" t="s">
        <v>382</v>
      </c>
      <c r="C30" s="161">
        <f t="shared" si="2"/>
        <v>40021</v>
      </c>
      <c r="D30" s="160">
        <f t="shared" si="3"/>
        <v>2009</v>
      </c>
      <c r="E30" s="160">
        <f t="shared" si="4"/>
        <v>7</v>
      </c>
      <c r="F30" s="160">
        <f t="shared" si="5"/>
        <v>1</v>
      </c>
      <c r="G30" s="160">
        <f t="shared" ca="1" si="0"/>
        <v>103779</v>
      </c>
      <c r="H30" s="171">
        <f t="shared" ca="1" si="1"/>
        <v>3945</v>
      </c>
      <c r="I30" s="160"/>
      <c r="J30" s="160"/>
      <c r="K30" s="160"/>
      <c r="L30" s="160"/>
      <c r="M30" s="160"/>
      <c r="N30" s="160"/>
    </row>
    <row r="31" spans="1:14">
      <c r="A31" s="160"/>
      <c r="B31" s="170" t="s">
        <v>390</v>
      </c>
      <c r="C31" s="161">
        <f t="shared" si="2"/>
        <v>40023</v>
      </c>
      <c r="D31" s="160">
        <f t="shared" si="3"/>
        <v>2009</v>
      </c>
      <c r="E31" s="160">
        <f t="shared" si="4"/>
        <v>7</v>
      </c>
      <c r="F31" s="160">
        <f t="shared" si="5"/>
        <v>3</v>
      </c>
      <c r="G31" s="160">
        <f t="shared" ca="1" si="0"/>
        <v>103781</v>
      </c>
      <c r="H31" s="171">
        <f t="shared" ca="1" si="1"/>
        <v>3943</v>
      </c>
      <c r="I31" s="160"/>
      <c r="J31" s="160"/>
      <c r="K31" s="160"/>
      <c r="L31" s="160"/>
      <c r="M31" s="160"/>
      <c r="N31" s="160"/>
    </row>
    <row r="32" spans="1:14">
      <c r="A32" s="160"/>
      <c r="B32" s="170" t="s">
        <v>398</v>
      </c>
      <c r="C32" s="161">
        <f t="shared" si="2"/>
        <v>40026</v>
      </c>
      <c r="D32" s="160">
        <f t="shared" si="3"/>
        <v>2009</v>
      </c>
      <c r="E32" s="160">
        <f t="shared" si="4"/>
        <v>8</v>
      </c>
      <c r="F32" s="160">
        <f t="shared" si="5"/>
        <v>6</v>
      </c>
      <c r="G32" s="160">
        <f t="shared" ca="1" si="0"/>
        <v>103785</v>
      </c>
      <c r="H32" s="171">
        <f t="shared" ca="1" si="1"/>
        <v>3940</v>
      </c>
      <c r="I32" s="160"/>
      <c r="J32" s="160"/>
      <c r="K32" s="160"/>
      <c r="L32" s="160"/>
      <c r="M32" s="160"/>
      <c r="N32" s="160"/>
    </row>
    <row r="33" spans="1:14">
      <c r="A33" s="160"/>
      <c r="B33" s="170" t="s">
        <v>406</v>
      </c>
      <c r="C33" s="161">
        <f t="shared" si="2"/>
        <v>40037</v>
      </c>
      <c r="D33" s="160">
        <f t="shared" si="3"/>
        <v>2009</v>
      </c>
      <c r="E33" s="160">
        <f t="shared" si="4"/>
        <v>8</v>
      </c>
      <c r="F33" s="160">
        <f t="shared" si="5"/>
        <v>3</v>
      </c>
      <c r="G33" s="160">
        <f t="shared" ca="1" si="0"/>
        <v>103795</v>
      </c>
      <c r="H33" s="171">
        <f t="shared" ca="1" si="1"/>
        <v>3933</v>
      </c>
      <c r="I33" s="160"/>
      <c r="J33" s="160"/>
      <c r="K33" s="160"/>
      <c r="L33" s="160"/>
      <c r="M33" s="160"/>
      <c r="N33" s="160"/>
    </row>
    <row r="34" spans="1:14">
      <c r="A34" s="160"/>
      <c r="B34" s="170" t="s">
        <v>414</v>
      </c>
      <c r="C34" s="161">
        <f t="shared" si="2"/>
        <v>40042</v>
      </c>
      <c r="D34" s="160">
        <f t="shared" si="3"/>
        <v>2009</v>
      </c>
      <c r="E34" s="160">
        <f t="shared" si="4"/>
        <v>8</v>
      </c>
      <c r="F34" s="160">
        <f t="shared" si="5"/>
        <v>1</v>
      </c>
      <c r="G34" s="160">
        <f t="shared" ca="1" si="0"/>
        <v>103800</v>
      </c>
      <c r="H34" s="171">
        <f t="shared" ca="1" si="1"/>
        <v>3930</v>
      </c>
      <c r="I34" s="160"/>
      <c r="J34" s="160"/>
      <c r="K34" s="160"/>
      <c r="L34" s="160"/>
      <c r="M34" s="160"/>
      <c r="N34" s="160"/>
    </row>
    <row r="35" spans="1:14">
      <c r="A35" s="160"/>
      <c r="B35" s="170" t="s">
        <v>422</v>
      </c>
      <c r="C35" s="161">
        <f t="shared" si="2"/>
        <v>40059</v>
      </c>
      <c r="D35" s="160">
        <f t="shared" si="3"/>
        <v>2009</v>
      </c>
      <c r="E35" s="160">
        <f t="shared" si="4"/>
        <v>9</v>
      </c>
      <c r="F35" s="160">
        <f t="shared" si="5"/>
        <v>4</v>
      </c>
      <c r="G35" s="160">
        <f t="shared" ca="1" si="0"/>
        <v>103819</v>
      </c>
      <c r="H35" s="171">
        <f t="shared" ca="1" si="1"/>
        <v>3917</v>
      </c>
      <c r="I35" s="160"/>
      <c r="J35" s="160"/>
      <c r="K35" s="160"/>
      <c r="L35" s="160"/>
      <c r="M35" s="160"/>
      <c r="N35" s="160"/>
    </row>
    <row r="36" spans="1:14">
      <c r="A36" s="160"/>
      <c r="B36" s="170" t="s">
        <v>430</v>
      </c>
      <c r="C36" s="161">
        <f t="shared" si="2"/>
        <v>40063</v>
      </c>
      <c r="D36" s="160">
        <f t="shared" si="3"/>
        <v>2009</v>
      </c>
      <c r="E36" s="160">
        <f t="shared" si="4"/>
        <v>9</v>
      </c>
      <c r="F36" s="160">
        <f t="shared" si="5"/>
        <v>1</v>
      </c>
      <c r="G36" s="160">
        <f t="shared" ca="1" si="0"/>
        <v>103821</v>
      </c>
      <c r="H36" s="171">
        <f t="shared" ca="1" si="1"/>
        <v>3915</v>
      </c>
      <c r="I36" s="160"/>
      <c r="J36" s="160"/>
      <c r="K36" s="160"/>
      <c r="L36" s="160"/>
      <c r="M36" s="160"/>
      <c r="N36" s="160"/>
    </row>
    <row r="37" spans="1:14">
      <c r="A37" s="160"/>
      <c r="B37" s="170" t="s">
        <v>438</v>
      </c>
      <c r="C37" s="161">
        <f t="shared" si="2"/>
        <v>40070</v>
      </c>
      <c r="D37" s="160">
        <f t="shared" si="3"/>
        <v>2009</v>
      </c>
      <c r="E37" s="160">
        <f t="shared" si="4"/>
        <v>9</v>
      </c>
      <c r="F37" s="160">
        <f t="shared" si="5"/>
        <v>1</v>
      </c>
      <c r="G37" s="160">
        <f t="shared" ca="1" si="0"/>
        <v>103828</v>
      </c>
      <c r="H37" s="171">
        <f t="shared" ca="1" si="1"/>
        <v>3910</v>
      </c>
      <c r="I37" s="160"/>
      <c r="J37" s="160"/>
      <c r="K37" s="160"/>
      <c r="L37" s="160"/>
      <c r="M37" s="160"/>
      <c r="N37" s="160"/>
    </row>
    <row r="38" spans="1:14">
      <c r="A38" s="160"/>
      <c r="B38" s="170" t="s">
        <v>445</v>
      </c>
      <c r="C38" s="161">
        <f t="shared" si="2"/>
        <v>40077</v>
      </c>
      <c r="D38" s="160">
        <f t="shared" si="3"/>
        <v>2009</v>
      </c>
      <c r="E38" s="160">
        <f t="shared" si="4"/>
        <v>9</v>
      </c>
      <c r="F38" s="160">
        <f t="shared" si="5"/>
        <v>1</v>
      </c>
      <c r="G38" s="160">
        <f t="shared" ca="1" si="0"/>
        <v>103835</v>
      </c>
      <c r="H38" s="171">
        <f t="shared" ca="1" si="1"/>
        <v>3905</v>
      </c>
      <c r="I38" s="160"/>
      <c r="J38" s="160"/>
      <c r="K38" s="160"/>
      <c r="L38" s="160"/>
      <c r="M38" s="160"/>
      <c r="N38" s="160"/>
    </row>
    <row r="39" spans="1:14">
      <c r="A39" s="160"/>
      <c r="B39" s="170" t="s">
        <v>454</v>
      </c>
      <c r="C39" s="161">
        <f t="shared" si="2"/>
        <v>40097</v>
      </c>
      <c r="D39" s="160">
        <f t="shared" si="3"/>
        <v>2009</v>
      </c>
      <c r="E39" s="160">
        <f t="shared" si="4"/>
        <v>10</v>
      </c>
      <c r="F39" s="160">
        <f t="shared" si="5"/>
        <v>7</v>
      </c>
      <c r="G39" s="160">
        <f t="shared" ca="1" si="0"/>
        <v>103855</v>
      </c>
      <c r="H39" s="171">
        <f t="shared" ca="1" si="1"/>
        <v>3890</v>
      </c>
      <c r="I39" s="160"/>
      <c r="J39" s="160"/>
      <c r="K39" s="160"/>
      <c r="L39" s="160"/>
      <c r="M39" s="160"/>
      <c r="N39" s="160"/>
    </row>
    <row r="40" spans="1:14">
      <c r="A40" s="160"/>
      <c r="B40" s="170" t="s">
        <v>461</v>
      </c>
      <c r="C40" s="161">
        <f t="shared" si="2"/>
        <v>40099</v>
      </c>
      <c r="D40" s="160">
        <f t="shared" si="3"/>
        <v>2009</v>
      </c>
      <c r="E40" s="160">
        <f t="shared" si="4"/>
        <v>10</v>
      </c>
      <c r="F40" s="160">
        <f t="shared" si="5"/>
        <v>2</v>
      </c>
      <c r="G40" s="160">
        <f t="shared" ca="1" si="0"/>
        <v>103857</v>
      </c>
      <c r="H40" s="171">
        <f t="shared" ca="1" si="1"/>
        <v>3889</v>
      </c>
      <c r="I40" s="160"/>
      <c r="J40" s="160"/>
      <c r="K40" s="160"/>
      <c r="L40" s="160"/>
      <c r="M40" s="160"/>
      <c r="N40" s="160"/>
    </row>
    <row r="41" spans="1:14">
      <c r="A41" s="160"/>
      <c r="B41" s="170" t="s">
        <v>470</v>
      </c>
      <c r="C41" s="161">
        <f t="shared" si="2"/>
        <v>40105</v>
      </c>
      <c r="D41" s="160">
        <f t="shared" si="3"/>
        <v>2009</v>
      </c>
      <c r="E41" s="160">
        <f t="shared" si="4"/>
        <v>10</v>
      </c>
      <c r="F41" s="160">
        <f t="shared" si="5"/>
        <v>1</v>
      </c>
      <c r="G41" s="160">
        <f t="shared" ca="1" si="0"/>
        <v>103863</v>
      </c>
      <c r="H41" s="171">
        <f t="shared" ca="1" si="1"/>
        <v>3885</v>
      </c>
      <c r="I41" s="160"/>
      <c r="J41" s="160"/>
      <c r="K41" s="160"/>
      <c r="L41" s="160"/>
      <c r="M41" s="160"/>
      <c r="N41" s="160"/>
    </row>
    <row r="42" spans="1:14">
      <c r="A42" s="160"/>
      <c r="B42" s="170" t="s">
        <v>478</v>
      </c>
      <c r="C42" s="161">
        <f t="shared" si="2"/>
        <v>40117</v>
      </c>
      <c r="D42" s="160">
        <f t="shared" si="3"/>
        <v>2009</v>
      </c>
      <c r="E42" s="160">
        <f t="shared" si="4"/>
        <v>10</v>
      </c>
      <c r="F42" s="160">
        <f t="shared" si="5"/>
        <v>6</v>
      </c>
      <c r="G42" s="160">
        <f t="shared" ca="1" si="0"/>
        <v>103876</v>
      </c>
      <c r="H42" s="171">
        <f t="shared" ca="1" si="1"/>
        <v>3875</v>
      </c>
      <c r="I42" s="160"/>
      <c r="J42" s="160"/>
      <c r="K42" s="160"/>
      <c r="L42" s="160"/>
      <c r="M42" s="160"/>
      <c r="N42" s="160"/>
    </row>
    <row r="43" spans="1:14">
      <c r="A43" s="160"/>
      <c r="B43" s="170" t="s">
        <v>478</v>
      </c>
      <c r="C43" s="161">
        <f t="shared" si="2"/>
        <v>40117</v>
      </c>
      <c r="D43" s="160">
        <f t="shared" si="3"/>
        <v>2009</v>
      </c>
      <c r="E43" s="160">
        <f t="shared" si="4"/>
        <v>10</v>
      </c>
      <c r="F43" s="160">
        <f t="shared" si="5"/>
        <v>6</v>
      </c>
      <c r="G43" s="160">
        <f t="shared" ca="1" si="0"/>
        <v>103876</v>
      </c>
      <c r="H43" s="171">
        <f t="shared" ca="1" si="1"/>
        <v>3875</v>
      </c>
      <c r="I43" s="160"/>
      <c r="J43" s="160"/>
      <c r="K43" s="160"/>
      <c r="L43" s="160"/>
      <c r="M43" s="160"/>
      <c r="N43" s="160"/>
    </row>
    <row r="44" spans="1:14">
      <c r="A44" s="160"/>
      <c r="B44" s="170" t="s">
        <v>493</v>
      </c>
      <c r="C44" s="161">
        <f t="shared" si="2"/>
        <v>40129</v>
      </c>
      <c r="D44" s="160">
        <f t="shared" si="3"/>
        <v>2009</v>
      </c>
      <c r="E44" s="160">
        <f t="shared" si="4"/>
        <v>11</v>
      </c>
      <c r="F44" s="160">
        <f t="shared" si="5"/>
        <v>4</v>
      </c>
      <c r="G44" s="160">
        <f t="shared" ca="1" si="0"/>
        <v>103889</v>
      </c>
      <c r="H44" s="171">
        <f t="shared" ca="1" si="1"/>
        <v>3867</v>
      </c>
      <c r="I44" s="160"/>
      <c r="J44" s="160"/>
      <c r="K44" s="160"/>
      <c r="L44" s="160"/>
      <c r="M44" s="160"/>
      <c r="N44" s="160"/>
    </row>
    <row r="45" spans="1:14">
      <c r="A45" s="160"/>
      <c r="B45" s="170" t="s">
        <v>501</v>
      </c>
      <c r="C45" s="161">
        <f t="shared" si="2"/>
        <v>40131</v>
      </c>
      <c r="D45" s="160">
        <f t="shared" si="3"/>
        <v>2009</v>
      </c>
      <c r="E45" s="160">
        <f t="shared" si="4"/>
        <v>11</v>
      </c>
      <c r="F45" s="160">
        <f t="shared" si="5"/>
        <v>6</v>
      </c>
      <c r="G45" s="160">
        <f t="shared" ca="1" si="0"/>
        <v>103890</v>
      </c>
      <c r="H45" s="171">
        <f t="shared" ca="1" si="1"/>
        <v>3865</v>
      </c>
      <c r="I45" s="160"/>
      <c r="J45" s="160"/>
      <c r="K45" s="160"/>
      <c r="L45" s="160"/>
      <c r="M45" s="160"/>
      <c r="N45" s="160"/>
    </row>
    <row r="46" spans="1:14">
      <c r="A46" s="160"/>
      <c r="B46" s="170" t="s">
        <v>501</v>
      </c>
      <c r="C46" s="161">
        <f t="shared" si="2"/>
        <v>40131</v>
      </c>
      <c r="D46" s="160">
        <f t="shared" si="3"/>
        <v>2009</v>
      </c>
      <c r="E46" s="160">
        <f t="shared" si="4"/>
        <v>11</v>
      </c>
      <c r="F46" s="160">
        <f t="shared" si="5"/>
        <v>6</v>
      </c>
      <c r="G46" s="160">
        <f t="shared" ca="1" si="0"/>
        <v>103890</v>
      </c>
      <c r="H46" s="171">
        <f t="shared" ca="1" si="1"/>
        <v>3865</v>
      </c>
      <c r="I46" s="160"/>
      <c r="J46" s="160"/>
      <c r="K46" s="160"/>
      <c r="L46" s="160"/>
      <c r="M46" s="160"/>
      <c r="N46" s="160"/>
    </row>
    <row r="47" spans="1:14">
      <c r="A47" s="160"/>
      <c r="B47" s="170" t="s">
        <v>518</v>
      </c>
      <c r="C47" s="161">
        <f t="shared" si="2"/>
        <v>40134</v>
      </c>
      <c r="D47" s="160">
        <f t="shared" si="3"/>
        <v>2009</v>
      </c>
      <c r="E47" s="160">
        <f t="shared" si="4"/>
        <v>11</v>
      </c>
      <c r="F47" s="160">
        <f t="shared" si="5"/>
        <v>2</v>
      </c>
      <c r="G47" s="160">
        <f t="shared" ca="1" si="0"/>
        <v>103892</v>
      </c>
      <c r="H47" s="171">
        <f t="shared" ca="1" si="1"/>
        <v>3864</v>
      </c>
      <c r="I47" s="160"/>
      <c r="J47" s="160"/>
      <c r="K47" s="160"/>
      <c r="L47" s="160"/>
      <c r="M47" s="160"/>
      <c r="N47" s="160"/>
    </row>
    <row r="48" spans="1:14">
      <c r="A48" s="160"/>
      <c r="B48" s="170" t="s">
        <v>526</v>
      </c>
      <c r="C48" s="161">
        <f t="shared" si="2"/>
        <v>40138</v>
      </c>
      <c r="D48" s="160">
        <f t="shared" si="3"/>
        <v>2009</v>
      </c>
      <c r="E48" s="160">
        <f t="shared" si="4"/>
        <v>11</v>
      </c>
      <c r="F48" s="160">
        <f t="shared" si="5"/>
        <v>6</v>
      </c>
      <c r="G48" s="160">
        <f t="shared" ca="1" si="0"/>
        <v>103897</v>
      </c>
      <c r="H48" s="171">
        <f t="shared" ca="1" si="1"/>
        <v>3860</v>
      </c>
      <c r="I48" s="160"/>
      <c r="J48" s="160"/>
      <c r="K48" s="160"/>
      <c r="L48" s="160"/>
      <c r="M48" s="160"/>
      <c r="N48" s="160"/>
    </row>
    <row r="49" spans="1:14">
      <c r="A49" s="160"/>
      <c r="B49" s="170" t="s">
        <v>533</v>
      </c>
      <c r="C49" s="161">
        <f t="shared" si="2"/>
        <v>40139</v>
      </c>
      <c r="D49" s="160">
        <f t="shared" si="3"/>
        <v>2009</v>
      </c>
      <c r="E49" s="160">
        <f t="shared" si="4"/>
        <v>11</v>
      </c>
      <c r="F49" s="160">
        <f t="shared" si="5"/>
        <v>7</v>
      </c>
      <c r="G49" s="160">
        <f t="shared" ca="1" si="0"/>
        <v>103897</v>
      </c>
      <c r="H49" s="171">
        <f t="shared" ca="1" si="1"/>
        <v>3860</v>
      </c>
      <c r="I49" s="160"/>
      <c r="J49" s="160"/>
      <c r="K49" s="160"/>
      <c r="L49" s="160"/>
      <c r="M49" s="160"/>
      <c r="N49" s="160"/>
    </row>
    <row r="50" spans="1:14">
      <c r="A50" s="160"/>
      <c r="B50" s="170" t="s">
        <v>542</v>
      </c>
      <c r="C50" s="161">
        <f t="shared" si="2"/>
        <v>40144</v>
      </c>
      <c r="D50" s="160">
        <f t="shared" si="3"/>
        <v>2009</v>
      </c>
      <c r="E50" s="160">
        <f t="shared" si="4"/>
        <v>11</v>
      </c>
      <c r="F50" s="160">
        <f t="shared" si="5"/>
        <v>5</v>
      </c>
      <c r="G50" s="160">
        <f t="shared" ca="1" si="0"/>
        <v>103904</v>
      </c>
      <c r="H50" s="171">
        <f t="shared" ca="1" si="1"/>
        <v>3856</v>
      </c>
      <c r="I50" s="160"/>
      <c r="J50" s="160"/>
      <c r="K50" s="160"/>
      <c r="L50" s="160"/>
      <c r="M50" s="160"/>
      <c r="N50" s="160"/>
    </row>
    <row r="51" spans="1:14">
      <c r="A51" s="160"/>
      <c r="B51" s="170" t="s">
        <v>549</v>
      </c>
      <c r="C51" s="161">
        <f t="shared" si="2"/>
        <v>40145</v>
      </c>
      <c r="D51" s="160">
        <f t="shared" si="3"/>
        <v>2009</v>
      </c>
      <c r="E51" s="160">
        <f t="shared" si="4"/>
        <v>11</v>
      </c>
      <c r="F51" s="160">
        <f t="shared" si="5"/>
        <v>6</v>
      </c>
      <c r="G51" s="160">
        <f t="shared" ca="1" si="0"/>
        <v>103904</v>
      </c>
      <c r="H51" s="171">
        <f t="shared" ca="1" si="1"/>
        <v>3855</v>
      </c>
      <c r="I51" s="160"/>
      <c r="J51" s="160"/>
      <c r="K51" s="160"/>
      <c r="L51" s="160"/>
      <c r="M51" s="160"/>
      <c r="N51" s="160"/>
    </row>
    <row r="52" spans="1:14">
      <c r="A52" s="160"/>
      <c r="B52" s="170" t="s">
        <v>556</v>
      </c>
      <c r="C52" s="161">
        <f t="shared" si="2"/>
        <v>40146</v>
      </c>
      <c r="D52" s="160">
        <f t="shared" si="3"/>
        <v>2009</v>
      </c>
      <c r="E52" s="160">
        <f t="shared" si="4"/>
        <v>11</v>
      </c>
      <c r="F52" s="160">
        <f t="shared" si="5"/>
        <v>7</v>
      </c>
      <c r="G52" s="160">
        <f t="shared" ca="1" si="0"/>
        <v>103904</v>
      </c>
      <c r="H52" s="171">
        <f t="shared" ca="1" si="1"/>
        <v>3855</v>
      </c>
      <c r="I52" s="160"/>
      <c r="J52" s="160"/>
      <c r="K52" s="160"/>
      <c r="L52" s="160"/>
      <c r="M52" s="160"/>
      <c r="N52" s="160"/>
    </row>
    <row r="53" spans="1:14">
      <c r="A53" s="160"/>
      <c r="B53" s="170" t="s">
        <v>560</v>
      </c>
      <c r="C53" s="161">
        <f t="shared" si="2"/>
        <v>40150</v>
      </c>
      <c r="D53" s="160">
        <f t="shared" si="3"/>
        <v>2009</v>
      </c>
      <c r="E53" s="160">
        <f t="shared" si="4"/>
        <v>12</v>
      </c>
      <c r="F53" s="160">
        <f t="shared" si="5"/>
        <v>4</v>
      </c>
      <c r="G53" s="160">
        <f t="shared" ca="1" si="0"/>
        <v>103910</v>
      </c>
      <c r="H53" s="171">
        <f t="shared" ca="1" si="1"/>
        <v>3852</v>
      </c>
      <c r="I53" s="160"/>
      <c r="J53" s="160"/>
      <c r="K53" s="160"/>
      <c r="L53" s="160"/>
      <c r="M53" s="160"/>
      <c r="N53" s="160"/>
    </row>
    <row r="54" spans="1:14">
      <c r="A54" s="160"/>
      <c r="B54" s="170" t="s">
        <v>563</v>
      </c>
      <c r="C54" s="161">
        <f t="shared" si="2"/>
        <v>40152</v>
      </c>
      <c r="D54" s="160">
        <f t="shared" si="3"/>
        <v>2009</v>
      </c>
      <c r="E54" s="160">
        <f t="shared" si="4"/>
        <v>12</v>
      </c>
      <c r="F54" s="160">
        <f t="shared" si="5"/>
        <v>6</v>
      </c>
      <c r="G54" s="160">
        <f t="shared" ca="1" si="0"/>
        <v>103911</v>
      </c>
      <c r="H54" s="171">
        <f t="shared" ca="1" si="1"/>
        <v>3850</v>
      </c>
      <c r="I54" s="160"/>
      <c r="J54" s="160"/>
      <c r="K54" s="160"/>
      <c r="L54" s="160"/>
      <c r="M54" s="160"/>
      <c r="N54" s="160"/>
    </row>
    <row r="55" spans="1:14">
      <c r="A55" s="160"/>
      <c r="B55" s="170" t="s">
        <v>566</v>
      </c>
      <c r="C55" s="161">
        <f t="shared" si="2"/>
        <v>40155</v>
      </c>
      <c r="D55" s="160">
        <f t="shared" si="3"/>
        <v>2009</v>
      </c>
      <c r="E55" s="160">
        <f t="shared" si="4"/>
        <v>12</v>
      </c>
      <c r="F55" s="160">
        <f t="shared" si="5"/>
        <v>2</v>
      </c>
      <c r="G55" s="160">
        <f t="shared" ca="1" si="0"/>
        <v>103913</v>
      </c>
      <c r="H55" s="171">
        <f t="shared" ca="1" si="1"/>
        <v>3849</v>
      </c>
      <c r="I55" s="160"/>
      <c r="J55" s="160"/>
      <c r="K55" s="160"/>
      <c r="L55" s="160"/>
      <c r="M55" s="160"/>
      <c r="N55" s="160"/>
    </row>
    <row r="56" spans="1:14">
      <c r="A56" s="160"/>
      <c r="B56" s="170" t="s">
        <v>570</v>
      </c>
      <c r="C56" s="161">
        <f t="shared" si="2"/>
        <v>40159</v>
      </c>
      <c r="D56" s="160">
        <f t="shared" si="3"/>
        <v>2009</v>
      </c>
      <c r="E56" s="160">
        <f t="shared" si="4"/>
        <v>12</v>
      </c>
      <c r="F56" s="160">
        <f t="shared" si="5"/>
        <v>6</v>
      </c>
      <c r="G56" s="160">
        <f t="shared" ca="1" si="0"/>
        <v>103918</v>
      </c>
      <c r="H56" s="171">
        <f t="shared" ca="1" si="1"/>
        <v>3845</v>
      </c>
      <c r="I56" s="160"/>
      <c r="J56" s="160"/>
      <c r="K56" s="160"/>
      <c r="L56" s="160"/>
      <c r="M56" s="160"/>
      <c r="N56" s="160"/>
    </row>
    <row r="57" spans="1:14">
      <c r="A57" s="160"/>
      <c r="B57" s="170" t="s">
        <v>573</v>
      </c>
      <c r="C57" s="161">
        <f t="shared" si="2"/>
        <v>40160</v>
      </c>
      <c r="D57" s="160">
        <f t="shared" si="3"/>
        <v>2009</v>
      </c>
      <c r="E57" s="160">
        <f t="shared" si="4"/>
        <v>12</v>
      </c>
      <c r="F57" s="160">
        <f t="shared" si="5"/>
        <v>7</v>
      </c>
      <c r="G57" s="160">
        <f t="shared" ca="1" si="0"/>
        <v>103918</v>
      </c>
      <c r="H57" s="171">
        <f t="shared" ca="1" si="1"/>
        <v>3845</v>
      </c>
      <c r="I57" s="160"/>
      <c r="J57" s="160"/>
      <c r="K57" s="160"/>
      <c r="L57" s="160"/>
      <c r="M57" s="160"/>
      <c r="N57" s="160"/>
    </row>
    <row r="58" spans="1:14">
      <c r="A58" s="160"/>
      <c r="B58" s="170" t="s">
        <v>577</v>
      </c>
      <c r="C58" s="161">
        <f t="shared" si="2"/>
        <v>40166</v>
      </c>
      <c r="D58" s="160">
        <f t="shared" si="3"/>
        <v>2009</v>
      </c>
      <c r="E58" s="160">
        <f t="shared" si="4"/>
        <v>12</v>
      </c>
      <c r="F58" s="160">
        <f t="shared" si="5"/>
        <v>6</v>
      </c>
      <c r="G58" s="160">
        <f t="shared" ca="1" si="0"/>
        <v>103925</v>
      </c>
      <c r="H58" s="171">
        <f t="shared" ca="1" si="1"/>
        <v>3840</v>
      </c>
      <c r="I58" s="160"/>
      <c r="J58" s="160"/>
      <c r="K58" s="160"/>
      <c r="L58" s="160"/>
      <c r="M58" s="160"/>
      <c r="N58" s="160"/>
    </row>
    <row r="59" spans="1:14">
      <c r="A59" s="160"/>
      <c r="B59" s="170" t="s">
        <v>581</v>
      </c>
      <c r="C59" s="161">
        <f t="shared" si="2"/>
        <v>40167</v>
      </c>
      <c r="D59" s="160">
        <f t="shared" si="3"/>
        <v>2009</v>
      </c>
      <c r="E59" s="160">
        <f t="shared" si="4"/>
        <v>12</v>
      </c>
      <c r="F59" s="160">
        <f t="shared" si="5"/>
        <v>7</v>
      </c>
      <c r="G59" s="160">
        <f t="shared" ca="1" si="0"/>
        <v>103925</v>
      </c>
      <c r="H59" s="171">
        <f t="shared" ca="1" si="1"/>
        <v>3840</v>
      </c>
      <c r="I59" s="160"/>
      <c r="J59" s="160"/>
      <c r="K59" s="160"/>
      <c r="L59" s="160"/>
      <c r="M59" s="160"/>
      <c r="N59" s="160"/>
    </row>
    <row r="60" spans="1:14">
      <c r="A60" s="160"/>
      <c r="B60" s="170" t="s">
        <v>585</v>
      </c>
      <c r="C60" s="161">
        <f t="shared" si="2"/>
        <v>40172</v>
      </c>
      <c r="D60" s="160">
        <f t="shared" si="3"/>
        <v>2009</v>
      </c>
      <c r="E60" s="160">
        <f t="shared" si="4"/>
        <v>12</v>
      </c>
      <c r="F60" s="160">
        <f t="shared" si="5"/>
        <v>5</v>
      </c>
      <c r="G60" s="160">
        <f t="shared" ca="1" si="0"/>
        <v>103932</v>
      </c>
      <c r="H60" s="171">
        <f t="shared" ca="1" si="1"/>
        <v>3836</v>
      </c>
      <c r="I60" s="160"/>
      <c r="J60" s="160"/>
      <c r="K60" s="160"/>
      <c r="L60" s="160"/>
      <c r="M60" s="160"/>
      <c r="N60" s="160"/>
    </row>
    <row r="61" spans="1:14">
      <c r="A61" s="160"/>
      <c r="B61" s="170" t="s">
        <v>589</v>
      </c>
      <c r="C61" s="161">
        <f t="shared" si="2"/>
        <v>40173</v>
      </c>
      <c r="D61" s="160">
        <f t="shared" si="3"/>
        <v>2009</v>
      </c>
      <c r="E61" s="160">
        <f t="shared" si="4"/>
        <v>12</v>
      </c>
      <c r="F61" s="160">
        <f t="shared" si="5"/>
        <v>6</v>
      </c>
      <c r="G61" s="160">
        <f t="shared" ca="1" si="0"/>
        <v>103932</v>
      </c>
      <c r="H61" s="171">
        <f t="shared" ca="1" si="1"/>
        <v>3835</v>
      </c>
      <c r="I61" s="160"/>
      <c r="J61" s="160"/>
      <c r="K61" s="160"/>
      <c r="L61" s="160"/>
      <c r="M61" s="160"/>
      <c r="N61" s="160"/>
    </row>
    <row r="62" spans="1:14">
      <c r="A62" s="160"/>
      <c r="B62" s="170" t="s">
        <v>592</v>
      </c>
      <c r="C62" s="161">
        <f t="shared" si="2"/>
        <v>40175</v>
      </c>
      <c r="D62" s="160">
        <f t="shared" si="3"/>
        <v>2009</v>
      </c>
      <c r="E62" s="160">
        <f t="shared" si="4"/>
        <v>12</v>
      </c>
      <c r="F62" s="160">
        <f t="shared" si="5"/>
        <v>1</v>
      </c>
      <c r="G62" s="160">
        <f t="shared" ca="1" si="0"/>
        <v>103933</v>
      </c>
      <c r="H62" s="171">
        <f t="shared" ca="1" si="1"/>
        <v>3835</v>
      </c>
      <c r="I62" s="160"/>
      <c r="J62" s="160"/>
      <c r="K62" s="160"/>
      <c r="L62" s="160"/>
      <c r="M62" s="160"/>
      <c r="N62" s="160"/>
    </row>
    <row r="63" spans="1:14">
      <c r="A63" s="160"/>
      <c r="B63" s="170" t="s">
        <v>592</v>
      </c>
      <c r="C63" s="161">
        <f t="shared" si="2"/>
        <v>40175</v>
      </c>
      <c r="D63" s="160">
        <f t="shared" si="3"/>
        <v>2009</v>
      </c>
      <c r="E63" s="160">
        <f t="shared" si="4"/>
        <v>12</v>
      </c>
      <c r="F63" s="160">
        <f t="shared" si="5"/>
        <v>1</v>
      </c>
      <c r="G63" s="160">
        <f t="shared" ca="1" si="0"/>
        <v>103933</v>
      </c>
      <c r="H63" s="171">
        <f t="shared" ca="1" si="1"/>
        <v>3835</v>
      </c>
      <c r="I63" s="160"/>
      <c r="J63" s="160"/>
      <c r="K63" s="160"/>
      <c r="L63" s="160"/>
      <c r="M63" s="160"/>
      <c r="N63" s="160"/>
    </row>
    <row r="64" spans="1:14">
      <c r="A64" s="160"/>
      <c r="B64" s="170" t="s">
        <v>592</v>
      </c>
      <c r="C64" s="161">
        <f t="shared" si="2"/>
        <v>40175</v>
      </c>
      <c r="D64" s="160">
        <f t="shared" si="3"/>
        <v>2009</v>
      </c>
      <c r="E64" s="160">
        <f t="shared" si="4"/>
        <v>12</v>
      </c>
      <c r="F64" s="160">
        <f t="shared" si="5"/>
        <v>1</v>
      </c>
      <c r="G64" s="160">
        <f t="shared" ca="1" si="0"/>
        <v>103933</v>
      </c>
      <c r="H64" s="171">
        <f t="shared" ca="1" si="1"/>
        <v>3835</v>
      </c>
      <c r="I64" s="160"/>
      <c r="J64" s="160"/>
      <c r="K64" s="160"/>
      <c r="L64" s="160"/>
      <c r="M64" s="160"/>
      <c r="N64" s="160"/>
    </row>
    <row r="65" spans="1:14">
      <c r="A65" s="160"/>
      <c r="B65" s="170" t="s">
        <v>602</v>
      </c>
      <c r="C65" s="161">
        <f t="shared" si="2"/>
        <v>40182</v>
      </c>
      <c r="D65" s="160">
        <f t="shared" si="3"/>
        <v>2010</v>
      </c>
      <c r="E65" s="160">
        <f t="shared" si="4"/>
        <v>1</v>
      </c>
      <c r="F65" s="160">
        <f t="shared" si="5"/>
        <v>1</v>
      </c>
      <c r="G65" s="160">
        <f t="shared" ca="1" si="0"/>
        <v>103940</v>
      </c>
      <c r="H65" s="171">
        <f t="shared" ca="1" si="1"/>
        <v>3830</v>
      </c>
      <c r="I65" s="160"/>
      <c r="J65" s="160"/>
      <c r="K65" s="160"/>
      <c r="L65" s="160"/>
      <c r="M65" s="160"/>
      <c r="N65" s="160"/>
    </row>
    <row r="66" spans="1:14">
      <c r="A66" s="160"/>
      <c r="B66" s="170" t="s">
        <v>605</v>
      </c>
      <c r="C66" s="161">
        <f t="shared" si="2"/>
        <v>40186</v>
      </c>
      <c r="D66" s="160">
        <f t="shared" si="3"/>
        <v>2010</v>
      </c>
      <c r="E66" s="160">
        <f t="shared" si="4"/>
        <v>1</v>
      </c>
      <c r="F66" s="160">
        <f t="shared" si="5"/>
        <v>5</v>
      </c>
      <c r="G66" s="160">
        <f t="shared" ca="1" si="0"/>
        <v>103946</v>
      </c>
      <c r="H66" s="171">
        <f t="shared" ca="1" si="1"/>
        <v>3826</v>
      </c>
      <c r="I66" s="160"/>
      <c r="J66" s="160"/>
      <c r="K66" s="160"/>
      <c r="L66" s="160"/>
      <c r="M66" s="160"/>
      <c r="N66" s="160"/>
    </row>
    <row r="67" spans="1:14">
      <c r="A67" s="160"/>
      <c r="B67" s="170" t="s">
        <v>609</v>
      </c>
      <c r="C67" s="161">
        <f t="shared" si="2"/>
        <v>40189</v>
      </c>
      <c r="D67" s="160">
        <f t="shared" si="3"/>
        <v>2010</v>
      </c>
      <c r="E67" s="160">
        <f t="shared" si="4"/>
        <v>1</v>
      </c>
      <c r="F67" s="160">
        <f t="shared" si="5"/>
        <v>1</v>
      </c>
      <c r="G67" s="160">
        <f t="shared" ca="1" si="0"/>
        <v>103947</v>
      </c>
      <c r="H67" s="171">
        <f t="shared" ca="1" si="1"/>
        <v>3825</v>
      </c>
      <c r="I67" s="160"/>
      <c r="J67" s="160"/>
      <c r="K67" s="160"/>
      <c r="L67" s="160"/>
      <c r="M67" s="160"/>
      <c r="N67" s="160"/>
    </row>
    <row r="68" spans="1:14">
      <c r="A68" s="160"/>
      <c r="B68" s="170" t="s">
        <v>613</v>
      </c>
      <c r="C68" s="161">
        <f t="shared" si="2"/>
        <v>40198</v>
      </c>
      <c r="D68" s="160">
        <f t="shared" si="3"/>
        <v>2010</v>
      </c>
      <c r="E68" s="160">
        <f t="shared" si="4"/>
        <v>1</v>
      </c>
      <c r="F68" s="160">
        <f t="shared" si="5"/>
        <v>3</v>
      </c>
      <c r="G68" s="160">
        <f t="shared" ca="1" si="0"/>
        <v>103956</v>
      </c>
      <c r="H68" s="171">
        <f t="shared" ca="1" si="1"/>
        <v>3818</v>
      </c>
      <c r="I68" s="160"/>
      <c r="J68" s="160"/>
      <c r="K68" s="160"/>
      <c r="L68" s="160"/>
      <c r="M68" s="160"/>
      <c r="N68" s="160"/>
    </row>
    <row r="69" spans="1:14">
      <c r="A69" s="160"/>
      <c r="B69" s="170" t="s">
        <v>613</v>
      </c>
      <c r="C69" s="161">
        <f t="shared" si="2"/>
        <v>40198</v>
      </c>
      <c r="D69" s="160">
        <f t="shared" si="3"/>
        <v>2010</v>
      </c>
      <c r="E69" s="160">
        <f t="shared" si="4"/>
        <v>1</v>
      </c>
      <c r="F69" s="160">
        <f t="shared" si="5"/>
        <v>3</v>
      </c>
      <c r="G69" s="160">
        <f t="shared" ref="G69:G132" ca="1" si="6">WORKDAY(C69,$K$5)</f>
        <v>103956</v>
      </c>
      <c r="H69" s="171">
        <f t="shared" ref="H69:H132" ca="1" si="7">NETWORKDAYS(C69,$K$5)</f>
        <v>3818</v>
      </c>
      <c r="I69" s="160"/>
      <c r="J69" s="160"/>
      <c r="K69" s="160"/>
      <c r="L69" s="160"/>
      <c r="M69" s="160"/>
      <c r="N69" s="160"/>
    </row>
    <row r="70" spans="1:14">
      <c r="A70" s="160"/>
      <c r="B70" s="170" t="s">
        <v>619</v>
      </c>
      <c r="C70" s="161">
        <f t="shared" ref="C70:C133" si="8">DATE(LEFT(B70,4),MID(B70,5,2),RIGHT(B70,2))</f>
        <v>40202</v>
      </c>
      <c r="D70" s="160">
        <f t="shared" ref="D70:D133" si="9">YEAR(C70)</f>
        <v>2010</v>
      </c>
      <c r="E70" s="160">
        <f t="shared" ref="E70:E133" si="10">MONTH(C70)</f>
        <v>1</v>
      </c>
      <c r="F70" s="160">
        <f t="shared" ref="F70:F133" si="11">WEEKDAY(C70,2)</f>
        <v>7</v>
      </c>
      <c r="G70" s="160">
        <f t="shared" ca="1" si="6"/>
        <v>103960</v>
      </c>
      <c r="H70" s="171">
        <f t="shared" ca="1" si="7"/>
        <v>3815</v>
      </c>
      <c r="I70" s="160"/>
      <c r="J70" s="160"/>
      <c r="K70" s="160"/>
      <c r="L70" s="160"/>
      <c r="M70" s="160"/>
      <c r="N70" s="160"/>
    </row>
    <row r="71" spans="1:14">
      <c r="A71" s="160"/>
      <c r="B71" s="170" t="s">
        <v>622</v>
      </c>
      <c r="C71" s="161">
        <f t="shared" si="8"/>
        <v>40206</v>
      </c>
      <c r="D71" s="160">
        <f t="shared" si="9"/>
        <v>2010</v>
      </c>
      <c r="E71" s="160">
        <f t="shared" si="10"/>
        <v>1</v>
      </c>
      <c r="F71" s="160">
        <f t="shared" si="11"/>
        <v>4</v>
      </c>
      <c r="G71" s="160">
        <f t="shared" ca="1" si="6"/>
        <v>103966</v>
      </c>
      <c r="H71" s="171">
        <f t="shared" ca="1" si="7"/>
        <v>3812</v>
      </c>
      <c r="I71" s="160"/>
      <c r="J71" s="160"/>
      <c r="K71" s="160"/>
      <c r="L71" s="160"/>
      <c r="M71" s="160"/>
      <c r="N71" s="160"/>
    </row>
    <row r="72" spans="1:14">
      <c r="A72" s="160"/>
      <c r="B72" s="170" t="s">
        <v>626</v>
      </c>
      <c r="C72" s="161">
        <f t="shared" si="8"/>
        <v>40209</v>
      </c>
      <c r="D72" s="160">
        <f t="shared" si="9"/>
        <v>2010</v>
      </c>
      <c r="E72" s="160">
        <f t="shared" si="10"/>
        <v>1</v>
      </c>
      <c r="F72" s="160">
        <f t="shared" si="11"/>
        <v>7</v>
      </c>
      <c r="G72" s="160">
        <f t="shared" ca="1" si="6"/>
        <v>103967</v>
      </c>
      <c r="H72" s="171">
        <f t="shared" ca="1" si="7"/>
        <v>3810</v>
      </c>
      <c r="I72" s="160"/>
      <c r="J72" s="160"/>
      <c r="K72" s="160"/>
      <c r="L72" s="160"/>
      <c r="M72" s="160"/>
      <c r="N72" s="160"/>
    </row>
    <row r="73" spans="1:14">
      <c r="A73" s="160"/>
      <c r="B73" s="170" t="s">
        <v>630</v>
      </c>
      <c r="C73" s="161">
        <f t="shared" si="8"/>
        <v>40218</v>
      </c>
      <c r="D73" s="160">
        <f t="shared" si="9"/>
        <v>2010</v>
      </c>
      <c r="E73" s="160">
        <f t="shared" si="10"/>
        <v>2</v>
      </c>
      <c r="F73" s="160">
        <f t="shared" si="11"/>
        <v>2</v>
      </c>
      <c r="G73" s="160">
        <f t="shared" ca="1" si="6"/>
        <v>103976</v>
      </c>
      <c r="H73" s="171">
        <f t="shared" ca="1" si="7"/>
        <v>3804</v>
      </c>
      <c r="I73" s="160"/>
      <c r="J73" s="160"/>
      <c r="K73" s="160"/>
      <c r="L73" s="160"/>
      <c r="M73" s="160"/>
      <c r="N73" s="160"/>
    </row>
    <row r="74" spans="1:14">
      <c r="A74" s="160"/>
      <c r="B74" s="170" t="s">
        <v>633</v>
      </c>
      <c r="C74" s="161">
        <f t="shared" si="8"/>
        <v>40226</v>
      </c>
      <c r="D74" s="160">
        <f t="shared" si="9"/>
        <v>2010</v>
      </c>
      <c r="E74" s="160">
        <f t="shared" si="10"/>
        <v>2</v>
      </c>
      <c r="F74" s="160">
        <f t="shared" si="11"/>
        <v>3</v>
      </c>
      <c r="G74" s="160">
        <f t="shared" ca="1" si="6"/>
        <v>103984</v>
      </c>
      <c r="H74" s="171">
        <f t="shared" ca="1" si="7"/>
        <v>3798</v>
      </c>
      <c r="I74" s="160"/>
      <c r="J74" s="160"/>
      <c r="K74" s="160"/>
      <c r="L74" s="160"/>
      <c r="M74" s="160"/>
      <c r="N74" s="160"/>
    </row>
    <row r="75" spans="1:14">
      <c r="A75" s="160"/>
      <c r="B75" s="170" t="s">
        <v>636</v>
      </c>
      <c r="C75" s="161">
        <f t="shared" si="8"/>
        <v>40232</v>
      </c>
      <c r="D75" s="160">
        <f t="shared" si="9"/>
        <v>2010</v>
      </c>
      <c r="E75" s="160">
        <f t="shared" si="10"/>
        <v>2</v>
      </c>
      <c r="F75" s="160">
        <f t="shared" si="11"/>
        <v>2</v>
      </c>
      <c r="G75" s="160">
        <f t="shared" ca="1" si="6"/>
        <v>103990</v>
      </c>
      <c r="H75" s="171">
        <f t="shared" ca="1" si="7"/>
        <v>3794</v>
      </c>
      <c r="I75" s="160"/>
      <c r="J75" s="160"/>
      <c r="K75" s="160"/>
      <c r="L75" s="160"/>
      <c r="M75" s="160"/>
      <c r="N75" s="160"/>
    </row>
    <row r="76" spans="1:14">
      <c r="A76" s="160"/>
      <c r="B76" s="170" t="s">
        <v>639</v>
      </c>
      <c r="C76" s="161">
        <f t="shared" si="8"/>
        <v>40238</v>
      </c>
      <c r="D76" s="160">
        <f t="shared" si="9"/>
        <v>2010</v>
      </c>
      <c r="E76" s="160">
        <f t="shared" si="10"/>
        <v>3</v>
      </c>
      <c r="F76" s="160">
        <f t="shared" si="11"/>
        <v>1</v>
      </c>
      <c r="G76" s="160">
        <f t="shared" ca="1" si="6"/>
        <v>103996</v>
      </c>
      <c r="H76" s="171">
        <f t="shared" ca="1" si="7"/>
        <v>3790</v>
      </c>
      <c r="I76" s="160"/>
      <c r="J76" s="160"/>
      <c r="K76" s="160"/>
      <c r="L76" s="160"/>
      <c r="M76" s="160"/>
      <c r="N76" s="160"/>
    </row>
    <row r="77" spans="1:14">
      <c r="A77" s="160"/>
      <c r="B77" s="170" t="s">
        <v>643</v>
      </c>
      <c r="C77" s="161">
        <f t="shared" si="8"/>
        <v>40239</v>
      </c>
      <c r="D77" s="160">
        <f t="shared" si="9"/>
        <v>2010</v>
      </c>
      <c r="E77" s="160">
        <f t="shared" si="10"/>
        <v>3</v>
      </c>
      <c r="F77" s="160">
        <f t="shared" si="11"/>
        <v>2</v>
      </c>
      <c r="G77" s="160">
        <f t="shared" ca="1" si="6"/>
        <v>103997</v>
      </c>
      <c r="H77" s="171">
        <f t="shared" ca="1" si="7"/>
        <v>3789</v>
      </c>
      <c r="I77" s="160"/>
      <c r="J77" s="160"/>
      <c r="K77" s="160"/>
      <c r="L77" s="160"/>
      <c r="M77" s="160"/>
      <c r="N77" s="160"/>
    </row>
    <row r="78" spans="1:14">
      <c r="A78" s="160"/>
      <c r="B78" s="170" t="s">
        <v>646</v>
      </c>
      <c r="C78" s="161">
        <f t="shared" si="8"/>
        <v>40251</v>
      </c>
      <c r="D78" s="160">
        <f t="shared" si="9"/>
        <v>2010</v>
      </c>
      <c r="E78" s="160">
        <f t="shared" si="10"/>
        <v>3</v>
      </c>
      <c r="F78" s="160">
        <f t="shared" si="11"/>
        <v>7</v>
      </c>
      <c r="G78" s="160">
        <f t="shared" ca="1" si="6"/>
        <v>104009</v>
      </c>
      <c r="H78" s="171">
        <f t="shared" ca="1" si="7"/>
        <v>3780</v>
      </c>
      <c r="I78" s="160"/>
      <c r="J78" s="160"/>
      <c r="K78" s="160"/>
      <c r="L78" s="160"/>
      <c r="M78" s="160"/>
      <c r="N78" s="160"/>
    </row>
    <row r="79" spans="1:14">
      <c r="A79" s="160"/>
      <c r="B79" s="170" t="s">
        <v>650</v>
      </c>
      <c r="C79" s="161">
        <f t="shared" si="8"/>
        <v>40253</v>
      </c>
      <c r="D79" s="160">
        <f t="shared" si="9"/>
        <v>2010</v>
      </c>
      <c r="E79" s="160">
        <f t="shared" si="10"/>
        <v>3</v>
      </c>
      <c r="F79" s="160">
        <f t="shared" si="11"/>
        <v>2</v>
      </c>
      <c r="G79" s="160">
        <f t="shared" ca="1" si="6"/>
        <v>104011</v>
      </c>
      <c r="H79" s="171">
        <f t="shared" ca="1" si="7"/>
        <v>3779</v>
      </c>
      <c r="I79" s="160"/>
      <c r="J79" s="160"/>
      <c r="K79" s="160"/>
      <c r="L79" s="160"/>
      <c r="M79" s="160"/>
      <c r="N79" s="160"/>
    </row>
    <row r="80" spans="1:14">
      <c r="A80" s="160"/>
      <c r="B80" s="170" t="s">
        <v>654</v>
      </c>
      <c r="C80" s="161">
        <f t="shared" si="8"/>
        <v>40259</v>
      </c>
      <c r="D80" s="160">
        <f t="shared" si="9"/>
        <v>2010</v>
      </c>
      <c r="E80" s="160">
        <f t="shared" si="10"/>
        <v>3</v>
      </c>
      <c r="F80" s="160">
        <f t="shared" si="11"/>
        <v>1</v>
      </c>
      <c r="G80" s="160">
        <f t="shared" ca="1" si="6"/>
        <v>104017</v>
      </c>
      <c r="H80" s="171">
        <f t="shared" ca="1" si="7"/>
        <v>3775</v>
      </c>
      <c r="I80" s="160"/>
      <c r="J80" s="160"/>
      <c r="K80" s="160"/>
      <c r="L80" s="160"/>
      <c r="M80" s="160"/>
      <c r="N80" s="160"/>
    </row>
    <row r="81" spans="1:14">
      <c r="A81" s="160"/>
      <c r="B81" s="170" t="s">
        <v>657</v>
      </c>
      <c r="C81" s="161">
        <f t="shared" si="8"/>
        <v>40268</v>
      </c>
      <c r="D81" s="160">
        <f t="shared" si="9"/>
        <v>2010</v>
      </c>
      <c r="E81" s="160">
        <f t="shared" si="10"/>
        <v>3</v>
      </c>
      <c r="F81" s="160">
        <f t="shared" si="11"/>
        <v>3</v>
      </c>
      <c r="G81" s="160">
        <f t="shared" ca="1" si="6"/>
        <v>104026</v>
      </c>
      <c r="H81" s="171">
        <f t="shared" ca="1" si="7"/>
        <v>3768</v>
      </c>
      <c r="I81" s="160"/>
      <c r="J81" s="160"/>
      <c r="K81" s="160"/>
      <c r="L81" s="160"/>
      <c r="M81" s="160"/>
      <c r="N81" s="160"/>
    </row>
    <row r="82" spans="1:14">
      <c r="A82" s="160"/>
      <c r="B82" s="170" t="s">
        <v>661</v>
      </c>
      <c r="C82" s="161">
        <f t="shared" si="8"/>
        <v>40279</v>
      </c>
      <c r="D82" s="160">
        <f t="shared" si="9"/>
        <v>2010</v>
      </c>
      <c r="E82" s="160">
        <f t="shared" si="10"/>
        <v>4</v>
      </c>
      <c r="F82" s="160">
        <f t="shared" si="11"/>
        <v>7</v>
      </c>
      <c r="G82" s="160">
        <f t="shared" ca="1" si="6"/>
        <v>104037</v>
      </c>
      <c r="H82" s="171">
        <f t="shared" ca="1" si="7"/>
        <v>3760</v>
      </c>
      <c r="I82" s="160"/>
      <c r="J82" s="160"/>
      <c r="K82" s="160"/>
      <c r="L82" s="160"/>
      <c r="M82" s="160"/>
      <c r="N82" s="160"/>
    </row>
    <row r="83" spans="1:14">
      <c r="A83" s="160"/>
      <c r="B83" s="170" t="s">
        <v>664</v>
      </c>
      <c r="C83" s="161">
        <f t="shared" si="8"/>
        <v>40280</v>
      </c>
      <c r="D83" s="160">
        <f t="shared" si="9"/>
        <v>2010</v>
      </c>
      <c r="E83" s="160">
        <f t="shared" si="10"/>
        <v>4</v>
      </c>
      <c r="F83" s="160">
        <f t="shared" si="11"/>
        <v>1</v>
      </c>
      <c r="G83" s="160">
        <f t="shared" ca="1" si="6"/>
        <v>104038</v>
      </c>
      <c r="H83" s="171">
        <f t="shared" ca="1" si="7"/>
        <v>3760</v>
      </c>
      <c r="I83" s="160"/>
      <c r="J83" s="160"/>
      <c r="K83" s="160"/>
      <c r="L83" s="160"/>
      <c r="M83" s="160"/>
      <c r="N83" s="160"/>
    </row>
    <row r="84" spans="1:14">
      <c r="A84" s="160"/>
      <c r="B84" s="170" t="s">
        <v>664</v>
      </c>
      <c r="C84" s="161">
        <f t="shared" si="8"/>
        <v>40280</v>
      </c>
      <c r="D84" s="160">
        <f t="shared" si="9"/>
        <v>2010</v>
      </c>
      <c r="E84" s="160">
        <f t="shared" si="10"/>
        <v>4</v>
      </c>
      <c r="F84" s="160">
        <f t="shared" si="11"/>
        <v>1</v>
      </c>
      <c r="G84" s="160">
        <f t="shared" ca="1" si="6"/>
        <v>104038</v>
      </c>
      <c r="H84" s="171">
        <f t="shared" ca="1" si="7"/>
        <v>3760</v>
      </c>
      <c r="I84" s="160"/>
      <c r="J84" s="160"/>
      <c r="K84" s="160"/>
      <c r="L84" s="160"/>
      <c r="M84" s="160"/>
      <c r="N84" s="160"/>
    </row>
    <row r="85" spans="1:14">
      <c r="A85" s="160"/>
      <c r="B85" s="170" t="s">
        <v>671</v>
      </c>
      <c r="C85" s="161">
        <f t="shared" si="8"/>
        <v>40283</v>
      </c>
      <c r="D85" s="160">
        <f t="shared" si="9"/>
        <v>2010</v>
      </c>
      <c r="E85" s="160">
        <f t="shared" si="10"/>
        <v>4</v>
      </c>
      <c r="F85" s="160">
        <f t="shared" si="11"/>
        <v>4</v>
      </c>
      <c r="G85" s="160">
        <f t="shared" ca="1" si="6"/>
        <v>104043</v>
      </c>
      <c r="H85" s="171">
        <f t="shared" ca="1" si="7"/>
        <v>3757</v>
      </c>
      <c r="I85" s="160"/>
      <c r="J85" s="160"/>
      <c r="K85" s="160"/>
      <c r="L85" s="160"/>
      <c r="M85" s="160"/>
      <c r="N85" s="160"/>
    </row>
    <row r="86" spans="1:14">
      <c r="A86" s="160"/>
      <c r="B86" s="170" t="s">
        <v>675</v>
      </c>
      <c r="C86" s="161">
        <f t="shared" si="8"/>
        <v>40285</v>
      </c>
      <c r="D86" s="160">
        <f t="shared" si="9"/>
        <v>2010</v>
      </c>
      <c r="E86" s="160">
        <f t="shared" si="10"/>
        <v>4</v>
      </c>
      <c r="F86" s="160">
        <f t="shared" si="11"/>
        <v>6</v>
      </c>
      <c r="G86" s="160">
        <f t="shared" ca="1" si="6"/>
        <v>104044</v>
      </c>
      <c r="H86" s="171">
        <f t="shared" ca="1" si="7"/>
        <v>3755</v>
      </c>
      <c r="I86" s="160"/>
      <c r="J86" s="160"/>
      <c r="K86" s="160"/>
      <c r="L86" s="160"/>
      <c r="M86" s="160"/>
      <c r="N86" s="160"/>
    </row>
    <row r="87" spans="1:14">
      <c r="A87" s="160"/>
      <c r="B87" s="170" t="s">
        <v>675</v>
      </c>
      <c r="C87" s="161">
        <f t="shared" si="8"/>
        <v>40285</v>
      </c>
      <c r="D87" s="160">
        <f t="shared" si="9"/>
        <v>2010</v>
      </c>
      <c r="E87" s="160">
        <f t="shared" si="10"/>
        <v>4</v>
      </c>
      <c r="F87" s="160">
        <f t="shared" si="11"/>
        <v>6</v>
      </c>
      <c r="G87" s="160">
        <f t="shared" ca="1" si="6"/>
        <v>104044</v>
      </c>
      <c r="H87" s="171">
        <f t="shared" ca="1" si="7"/>
        <v>3755</v>
      </c>
      <c r="I87" s="160"/>
      <c r="J87" s="160"/>
      <c r="K87" s="160"/>
      <c r="L87" s="160"/>
      <c r="M87" s="160"/>
      <c r="N87" s="160"/>
    </row>
    <row r="88" spans="1:14">
      <c r="A88" s="160"/>
      <c r="B88" s="170" t="s">
        <v>681</v>
      </c>
      <c r="C88" s="161">
        <f t="shared" si="8"/>
        <v>40286</v>
      </c>
      <c r="D88" s="160">
        <f t="shared" si="9"/>
        <v>2010</v>
      </c>
      <c r="E88" s="160">
        <f t="shared" si="10"/>
        <v>4</v>
      </c>
      <c r="F88" s="160">
        <f t="shared" si="11"/>
        <v>7</v>
      </c>
      <c r="G88" s="160">
        <f t="shared" ca="1" si="6"/>
        <v>104044</v>
      </c>
      <c r="H88" s="171">
        <f t="shared" ca="1" si="7"/>
        <v>3755</v>
      </c>
      <c r="I88" s="160"/>
      <c r="J88" s="160"/>
      <c r="K88" s="160"/>
      <c r="L88" s="160"/>
      <c r="M88" s="160"/>
      <c r="N88" s="160"/>
    </row>
    <row r="89" spans="1:14">
      <c r="A89" s="160"/>
      <c r="B89" s="170" t="s">
        <v>684</v>
      </c>
      <c r="C89" s="161">
        <f t="shared" si="8"/>
        <v>40288</v>
      </c>
      <c r="D89" s="160">
        <f t="shared" si="9"/>
        <v>2010</v>
      </c>
      <c r="E89" s="160">
        <f t="shared" si="10"/>
        <v>4</v>
      </c>
      <c r="F89" s="160">
        <f t="shared" si="11"/>
        <v>2</v>
      </c>
      <c r="G89" s="160">
        <f t="shared" ca="1" si="6"/>
        <v>104046</v>
      </c>
      <c r="H89" s="171">
        <f t="shared" ca="1" si="7"/>
        <v>3754</v>
      </c>
      <c r="I89" s="160"/>
      <c r="J89" s="160"/>
      <c r="K89" s="160"/>
      <c r="L89" s="160"/>
      <c r="M89" s="160"/>
      <c r="N89" s="160"/>
    </row>
    <row r="90" spans="1:14">
      <c r="A90" s="160"/>
      <c r="B90" s="170" t="s">
        <v>688</v>
      </c>
      <c r="C90" s="161">
        <f t="shared" si="8"/>
        <v>40295</v>
      </c>
      <c r="D90" s="160">
        <f t="shared" si="9"/>
        <v>2010</v>
      </c>
      <c r="E90" s="160">
        <f t="shared" si="10"/>
        <v>4</v>
      </c>
      <c r="F90" s="160">
        <f t="shared" si="11"/>
        <v>2</v>
      </c>
      <c r="G90" s="160">
        <f t="shared" ca="1" si="6"/>
        <v>104053</v>
      </c>
      <c r="H90" s="171">
        <f t="shared" ca="1" si="7"/>
        <v>3749</v>
      </c>
      <c r="I90" s="160"/>
      <c r="J90" s="160"/>
      <c r="K90" s="160"/>
      <c r="L90" s="160"/>
      <c r="M90" s="160"/>
      <c r="N90" s="160"/>
    </row>
    <row r="91" spans="1:14">
      <c r="A91" s="160"/>
      <c r="B91" s="170" t="s">
        <v>691</v>
      </c>
      <c r="C91" s="161">
        <f t="shared" si="8"/>
        <v>40297</v>
      </c>
      <c r="D91" s="160">
        <f t="shared" si="9"/>
        <v>2010</v>
      </c>
      <c r="E91" s="160">
        <f t="shared" si="10"/>
        <v>4</v>
      </c>
      <c r="F91" s="160">
        <f t="shared" si="11"/>
        <v>4</v>
      </c>
      <c r="G91" s="160">
        <f t="shared" ca="1" si="6"/>
        <v>104057</v>
      </c>
      <c r="H91" s="171">
        <f t="shared" ca="1" si="7"/>
        <v>3747</v>
      </c>
      <c r="I91" s="160"/>
      <c r="J91" s="160"/>
      <c r="K91" s="160"/>
      <c r="L91" s="160"/>
      <c r="M91" s="160"/>
      <c r="N91" s="160"/>
    </row>
    <row r="92" spans="1:14">
      <c r="A92" s="160"/>
      <c r="B92" s="170" t="s">
        <v>695</v>
      </c>
      <c r="C92" s="161">
        <f t="shared" si="8"/>
        <v>40299</v>
      </c>
      <c r="D92" s="160">
        <f t="shared" si="9"/>
        <v>2010</v>
      </c>
      <c r="E92" s="160">
        <f t="shared" si="10"/>
        <v>5</v>
      </c>
      <c r="F92" s="160">
        <f t="shared" si="11"/>
        <v>6</v>
      </c>
      <c r="G92" s="160">
        <f t="shared" ca="1" si="6"/>
        <v>104058</v>
      </c>
      <c r="H92" s="171">
        <f t="shared" ca="1" si="7"/>
        <v>3745</v>
      </c>
      <c r="I92" s="160"/>
      <c r="J92" s="160"/>
      <c r="K92" s="160"/>
      <c r="L92" s="160"/>
      <c r="M92" s="160"/>
      <c r="N92" s="160"/>
    </row>
    <row r="93" spans="1:14">
      <c r="A93" s="160"/>
      <c r="B93" s="170" t="s">
        <v>698</v>
      </c>
      <c r="C93" s="161">
        <f t="shared" si="8"/>
        <v>40300</v>
      </c>
      <c r="D93" s="160">
        <f t="shared" si="9"/>
        <v>2010</v>
      </c>
      <c r="E93" s="160">
        <f t="shared" si="10"/>
        <v>5</v>
      </c>
      <c r="F93" s="160">
        <f t="shared" si="11"/>
        <v>7</v>
      </c>
      <c r="G93" s="160">
        <f t="shared" ca="1" si="6"/>
        <v>104058</v>
      </c>
      <c r="H93" s="171">
        <f t="shared" ca="1" si="7"/>
        <v>3745</v>
      </c>
      <c r="I93" s="160"/>
      <c r="J93" s="160"/>
      <c r="K93" s="160"/>
      <c r="L93" s="160"/>
      <c r="M93" s="160"/>
      <c r="N93" s="160"/>
    </row>
    <row r="94" spans="1:14">
      <c r="A94" s="160"/>
      <c r="B94" s="170" t="s">
        <v>701</v>
      </c>
      <c r="C94" s="161">
        <f t="shared" si="8"/>
        <v>40301</v>
      </c>
      <c r="D94" s="160">
        <f t="shared" si="9"/>
        <v>2010</v>
      </c>
      <c r="E94" s="160">
        <f t="shared" si="10"/>
        <v>5</v>
      </c>
      <c r="F94" s="160">
        <f t="shared" si="11"/>
        <v>1</v>
      </c>
      <c r="G94" s="160">
        <f t="shared" ca="1" si="6"/>
        <v>104059</v>
      </c>
      <c r="H94" s="171">
        <f t="shared" ca="1" si="7"/>
        <v>3745</v>
      </c>
      <c r="I94" s="160"/>
      <c r="J94" s="160"/>
      <c r="K94" s="160"/>
      <c r="L94" s="160"/>
      <c r="M94" s="160"/>
      <c r="N94" s="160"/>
    </row>
    <row r="95" spans="1:14">
      <c r="A95" s="160"/>
      <c r="B95" s="170" t="s">
        <v>704</v>
      </c>
      <c r="C95" s="161">
        <f t="shared" si="8"/>
        <v>40304</v>
      </c>
      <c r="D95" s="160">
        <f t="shared" si="9"/>
        <v>2010</v>
      </c>
      <c r="E95" s="160">
        <f t="shared" si="10"/>
        <v>5</v>
      </c>
      <c r="F95" s="160">
        <f t="shared" si="11"/>
        <v>4</v>
      </c>
      <c r="G95" s="160">
        <f t="shared" ca="1" si="6"/>
        <v>104064</v>
      </c>
      <c r="H95" s="171">
        <f t="shared" ca="1" si="7"/>
        <v>3742</v>
      </c>
      <c r="I95" s="160"/>
      <c r="J95" s="160"/>
      <c r="K95" s="160"/>
      <c r="L95" s="160"/>
      <c r="M95" s="160"/>
      <c r="N95" s="160"/>
    </row>
    <row r="96" spans="1:14">
      <c r="A96" s="160"/>
      <c r="B96" s="170" t="s">
        <v>704</v>
      </c>
      <c r="C96" s="161">
        <f t="shared" si="8"/>
        <v>40304</v>
      </c>
      <c r="D96" s="160">
        <f t="shared" si="9"/>
        <v>2010</v>
      </c>
      <c r="E96" s="160">
        <f t="shared" si="10"/>
        <v>5</v>
      </c>
      <c r="F96" s="160">
        <f t="shared" si="11"/>
        <v>4</v>
      </c>
      <c r="G96" s="160">
        <f t="shared" ca="1" si="6"/>
        <v>104064</v>
      </c>
      <c r="H96" s="171">
        <f t="shared" ca="1" si="7"/>
        <v>3742</v>
      </c>
      <c r="I96" s="160"/>
      <c r="J96" s="160"/>
      <c r="K96" s="160"/>
      <c r="L96" s="160"/>
      <c r="M96" s="160"/>
      <c r="N96" s="160"/>
    </row>
    <row r="97" spans="1:14">
      <c r="A97" s="160"/>
      <c r="B97" s="170" t="s">
        <v>711</v>
      </c>
      <c r="C97" s="161">
        <f t="shared" si="8"/>
        <v>40305</v>
      </c>
      <c r="D97" s="160">
        <f t="shared" si="9"/>
        <v>2010</v>
      </c>
      <c r="E97" s="160">
        <f t="shared" si="10"/>
        <v>5</v>
      </c>
      <c r="F97" s="160">
        <f t="shared" si="11"/>
        <v>5</v>
      </c>
      <c r="G97" s="160">
        <f t="shared" ca="1" si="6"/>
        <v>104065</v>
      </c>
      <c r="H97" s="171">
        <f t="shared" ca="1" si="7"/>
        <v>3741</v>
      </c>
      <c r="I97" s="160"/>
      <c r="J97" s="160"/>
      <c r="K97" s="160"/>
      <c r="L97" s="160"/>
      <c r="M97" s="160"/>
      <c r="N97" s="160"/>
    </row>
    <row r="98" spans="1:14">
      <c r="A98" s="160"/>
      <c r="B98" s="170" t="s">
        <v>715</v>
      </c>
      <c r="C98" s="161">
        <f t="shared" si="8"/>
        <v>40311</v>
      </c>
      <c r="D98" s="160">
        <f t="shared" si="9"/>
        <v>2010</v>
      </c>
      <c r="E98" s="160">
        <f t="shared" si="10"/>
        <v>5</v>
      </c>
      <c r="F98" s="160">
        <f t="shared" si="11"/>
        <v>4</v>
      </c>
      <c r="G98" s="160">
        <f t="shared" ca="1" si="6"/>
        <v>104071</v>
      </c>
      <c r="H98" s="171">
        <f t="shared" ca="1" si="7"/>
        <v>3737</v>
      </c>
      <c r="I98" s="160"/>
      <c r="J98" s="160"/>
      <c r="K98" s="160"/>
      <c r="L98" s="160"/>
      <c r="M98" s="160"/>
      <c r="N98" s="160"/>
    </row>
    <row r="99" spans="1:14">
      <c r="A99" s="160"/>
      <c r="B99" s="170" t="s">
        <v>715</v>
      </c>
      <c r="C99" s="161">
        <f t="shared" si="8"/>
        <v>40311</v>
      </c>
      <c r="D99" s="160">
        <f t="shared" si="9"/>
        <v>2010</v>
      </c>
      <c r="E99" s="160">
        <f t="shared" si="10"/>
        <v>5</v>
      </c>
      <c r="F99" s="160">
        <f t="shared" si="11"/>
        <v>4</v>
      </c>
      <c r="G99" s="160">
        <f t="shared" ca="1" si="6"/>
        <v>104071</v>
      </c>
      <c r="H99" s="171">
        <f t="shared" ca="1" si="7"/>
        <v>3737</v>
      </c>
      <c r="I99" s="160"/>
      <c r="J99" s="160"/>
      <c r="K99" s="160"/>
      <c r="L99" s="160"/>
      <c r="M99" s="160"/>
      <c r="N99" s="160"/>
    </row>
    <row r="100" spans="1:14">
      <c r="A100" s="160"/>
      <c r="B100" s="170" t="s">
        <v>721</v>
      </c>
      <c r="C100" s="161">
        <f t="shared" si="8"/>
        <v>40314</v>
      </c>
      <c r="D100" s="160">
        <f t="shared" si="9"/>
        <v>2010</v>
      </c>
      <c r="E100" s="160">
        <f t="shared" si="10"/>
        <v>5</v>
      </c>
      <c r="F100" s="160">
        <f t="shared" si="11"/>
        <v>7</v>
      </c>
      <c r="G100" s="160">
        <f t="shared" ca="1" si="6"/>
        <v>104072</v>
      </c>
      <c r="H100" s="171">
        <f t="shared" ca="1" si="7"/>
        <v>3735</v>
      </c>
      <c r="I100" s="160"/>
      <c r="J100" s="160"/>
      <c r="K100" s="160"/>
      <c r="L100" s="160"/>
      <c r="M100" s="160"/>
      <c r="N100" s="160"/>
    </row>
    <row r="101" spans="1:14">
      <c r="A101" s="160"/>
      <c r="B101" s="170" t="s">
        <v>725</v>
      </c>
      <c r="C101" s="161">
        <f t="shared" si="8"/>
        <v>40315</v>
      </c>
      <c r="D101" s="160">
        <f t="shared" si="9"/>
        <v>2010</v>
      </c>
      <c r="E101" s="160">
        <f t="shared" si="10"/>
        <v>5</v>
      </c>
      <c r="F101" s="160">
        <f t="shared" si="11"/>
        <v>1</v>
      </c>
      <c r="G101" s="160">
        <f t="shared" ca="1" si="6"/>
        <v>104073</v>
      </c>
      <c r="H101" s="171">
        <f t="shared" ca="1" si="7"/>
        <v>3735</v>
      </c>
      <c r="I101" s="160"/>
      <c r="J101" s="160"/>
      <c r="K101" s="160"/>
      <c r="L101" s="160"/>
      <c r="M101" s="160"/>
      <c r="N101" s="160"/>
    </row>
    <row r="102" spans="1:14">
      <c r="A102" s="160"/>
      <c r="B102" s="170" t="s">
        <v>728</v>
      </c>
      <c r="C102" s="161">
        <f t="shared" si="8"/>
        <v>40318</v>
      </c>
      <c r="D102" s="160">
        <f t="shared" si="9"/>
        <v>2010</v>
      </c>
      <c r="E102" s="160">
        <f t="shared" si="10"/>
        <v>5</v>
      </c>
      <c r="F102" s="160">
        <f t="shared" si="11"/>
        <v>4</v>
      </c>
      <c r="G102" s="160">
        <f t="shared" ca="1" si="6"/>
        <v>104078</v>
      </c>
      <c r="H102" s="171">
        <f t="shared" ca="1" si="7"/>
        <v>3732</v>
      </c>
      <c r="I102" s="160"/>
      <c r="J102" s="160"/>
      <c r="K102" s="160"/>
      <c r="L102" s="160"/>
      <c r="M102" s="160"/>
      <c r="N102" s="160"/>
    </row>
    <row r="103" spans="1:14">
      <c r="A103" s="160"/>
      <c r="B103" s="170" t="s">
        <v>728</v>
      </c>
      <c r="C103" s="161">
        <f t="shared" si="8"/>
        <v>40318</v>
      </c>
      <c r="D103" s="160">
        <f t="shared" si="9"/>
        <v>2010</v>
      </c>
      <c r="E103" s="160">
        <f t="shared" si="10"/>
        <v>5</v>
      </c>
      <c r="F103" s="160">
        <f t="shared" si="11"/>
        <v>4</v>
      </c>
      <c r="G103" s="160">
        <f t="shared" ca="1" si="6"/>
        <v>104078</v>
      </c>
      <c r="H103" s="171">
        <f t="shared" ca="1" si="7"/>
        <v>3732</v>
      </c>
      <c r="I103" s="160"/>
      <c r="J103" s="160"/>
      <c r="K103" s="160"/>
      <c r="L103" s="160"/>
      <c r="M103" s="160"/>
      <c r="N103" s="160"/>
    </row>
    <row r="104" spans="1:14">
      <c r="A104" s="160"/>
      <c r="B104" s="170" t="s">
        <v>734</v>
      </c>
      <c r="C104" s="161">
        <f t="shared" si="8"/>
        <v>40330</v>
      </c>
      <c r="D104" s="160">
        <f t="shared" si="9"/>
        <v>2010</v>
      </c>
      <c r="E104" s="160">
        <f t="shared" si="10"/>
        <v>6</v>
      </c>
      <c r="F104" s="160">
        <f t="shared" si="11"/>
        <v>2</v>
      </c>
      <c r="G104" s="160">
        <f t="shared" ca="1" si="6"/>
        <v>104088</v>
      </c>
      <c r="H104" s="171">
        <f t="shared" ca="1" si="7"/>
        <v>3724</v>
      </c>
      <c r="I104" s="160"/>
      <c r="J104" s="160"/>
      <c r="K104" s="160"/>
      <c r="L104" s="160"/>
      <c r="M104" s="160"/>
      <c r="N104" s="160"/>
    </row>
    <row r="105" spans="1:14">
      <c r="A105" s="160"/>
      <c r="B105" s="170" t="s">
        <v>734</v>
      </c>
      <c r="C105" s="161">
        <f t="shared" si="8"/>
        <v>40330</v>
      </c>
      <c r="D105" s="160">
        <f t="shared" si="9"/>
        <v>2010</v>
      </c>
      <c r="E105" s="160">
        <f t="shared" si="10"/>
        <v>6</v>
      </c>
      <c r="F105" s="160">
        <f t="shared" si="11"/>
        <v>2</v>
      </c>
      <c r="G105" s="160">
        <f t="shared" ca="1" si="6"/>
        <v>104088</v>
      </c>
      <c r="H105" s="171">
        <f t="shared" ca="1" si="7"/>
        <v>3724</v>
      </c>
      <c r="I105" s="160"/>
      <c r="J105" s="160"/>
      <c r="K105" s="160"/>
      <c r="L105" s="160"/>
      <c r="M105" s="160"/>
      <c r="N105" s="160"/>
    </row>
    <row r="106" spans="1:14">
      <c r="A106" s="160"/>
      <c r="B106" s="170" t="s">
        <v>740</v>
      </c>
      <c r="C106" s="161">
        <f t="shared" si="8"/>
        <v>40332</v>
      </c>
      <c r="D106" s="160">
        <f t="shared" si="9"/>
        <v>2010</v>
      </c>
      <c r="E106" s="160">
        <f t="shared" si="10"/>
        <v>6</v>
      </c>
      <c r="F106" s="160">
        <f t="shared" si="11"/>
        <v>4</v>
      </c>
      <c r="G106" s="160">
        <f t="shared" ca="1" si="6"/>
        <v>104092</v>
      </c>
      <c r="H106" s="171">
        <f t="shared" ca="1" si="7"/>
        <v>3722</v>
      </c>
      <c r="I106" s="160"/>
      <c r="J106" s="160"/>
      <c r="K106" s="160"/>
      <c r="L106" s="160"/>
      <c r="M106" s="160"/>
      <c r="N106" s="160"/>
    </row>
    <row r="107" spans="1:14">
      <c r="A107" s="160"/>
      <c r="B107" s="170" t="s">
        <v>744</v>
      </c>
      <c r="C107" s="161">
        <f t="shared" si="8"/>
        <v>40341</v>
      </c>
      <c r="D107" s="160">
        <f t="shared" si="9"/>
        <v>2010</v>
      </c>
      <c r="E107" s="160">
        <f t="shared" si="10"/>
        <v>6</v>
      </c>
      <c r="F107" s="160">
        <f t="shared" si="11"/>
        <v>6</v>
      </c>
      <c r="G107" s="160">
        <f t="shared" ca="1" si="6"/>
        <v>104100</v>
      </c>
      <c r="H107" s="171">
        <f t="shared" ca="1" si="7"/>
        <v>3715</v>
      </c>
      <c r="I107" s="160"/>
      <c r="J107" s="160"/>
      <c r="K107" s="160"/>
      <c r="L107" s="160"/>
      <c r="M107" s="160"/>
      <c r="N107" s="160"/>
    </row>
    <row r="108" spans="1:14">
      <c r="A108" s="160"/>
      <c r="B108" s="170" t="s">
        <v>744</v>
      </c>
      <c r="C108" s="161">
        <f t="shared" si="8"/>
        <v>40341</v>
      </c>
      <c r="D108" s="160">
        <f t="shared" si="9"/>
        <v>2010</v>
      </c>
      <c r="E108" s="160">
        <f t="shared" si="10"/>
        <v>6</v>
      </c>
      <c r="F108" s="160">
        <f t="shared" si="11"/>
        <v>6</v>
      </c>
      <c r="G108" s="160">
        <f t="shared" ca="1" si="6"/>
        <v>104100</v>
      </c>
      <c r="H108" s="171">
        <f t="shared" ca="1" si="7"/>
        <v>3715</v>
      </c>
      <c r="I108" s="160"/>
      <c r="J108" s="160"/>
      <c r="K108" s="160"/>
      <c r="L108" s="160"/>
      <c r="M108" s="160"/>
      <c r="N108" s="160"/>
    </row>
    <row r="109" spans="1:14">
      <c r="A109" s="160"/>
      <c r="B109" s="170" t="s">
        <v>750</v>
      </c>
      <c r="C109" s="161">
        <f t="shared" si="8"/>
        <v>40348</v>
      </c>
      <c r="D109" s="160">
        <f t="shared" si="9"/>
        <v>2010</v>
      </c>
      <c r="E109" s="160">
        <f t="shared" si="10"/>
        <v>6</v>
      </c>
      <c r="F109" s="160">
        <f t="shared" si="11"/>
        <v>6</v>
      </c>
      <c r="G109" s="160">
        <f t="shared" ca="1" si="6"/>
        <v>104107</v>
      </c>
      <c r="H109" s="171">
        <f t="shared" ca="1" si="7"/>
        <v>3710</v>
      </c>
      <c r="I109" s="160"/>
      <c r="J109" s="160"/>
      <c r="K109" s="160"/>
      <c r="L109" s="160"/>
      <c r="M109" s="160"/>
      <c r="N109" s="160"/>
    </row>
    <row r="110" spans="1:14">
      <c r="A110" s="160"/>
      <c r="B110" s="170" t="s">
        <v>754</v>
      </c>
      <c r="C110" s="161">
        <f t="shared" si="8"/>
        <v>40356</v>
      </c>
      <c r="D110" s="160">
        <f t="shared" si="9"/>
        <v>2010</v>
      </c>
      <c r="E110" s="160">
        <f t="shared" si="10"/>
        <v>6</v>
      </c>
      <c r="F110" s="160">
        <f t="shared" si="11"/>
        <v>7</v>
      </c>
      <c r="G110" s="160">
        <f t="shared" ca="1" si="6"/>
        <v>104114</v>
      </c>
      <c r="H110" s="171">
        <f t="shared" ca="1" si="7"/>
        <v>3705</v>
      </c>
      <c r="I110" s="160"/>
      <c r="J110" s="160"/>
      <c r="K110" s="160"/>
      <c r="L110" s="160"/>
      <c r="M110" s="160"/>
      <c r="N110" s="160"/>
    </row>
    <row r="111" spans="1:14">
      <c r="A111" s="160"/>
      <c r="B111" s="170" t="s">
        <v>758</v>
      </c>
      <c r="C111" s="161">
        <f t="shared" si="8"/>
        <v>40361</v>
      </c>
      <c r="D111" s="160">
        <f t="shared" si="9"/>
        <v>2010</v>
      </c>
      <c r="E111" s="160">
        <f t="shared" si="10"/>
        <v>7</v>
      </c>
      <c r="F111" s="160">
        <f t="shared" si="11"/>
        <v>5</v>
      </c>
      <c r="G111" s="160">
        <f t="shared" ca="1" si="6"/>
        <v>104121</v>
      </c>
      <c r="H111" s="171">
        <f t="shared" ca="1" si="7"/>
        <v>3701</v>
      </c>
      <c r="I111" s="160"/>
      <c r="J111" s="160"/>
      <c r="K111" s="160"/>
      <c r="L111" s="160"/>
      <c r="M111" s="160"/>
      <c r="N111" s="160"/>
    </row>
    <row r="112" spans="1:14">
      <c r="A112" s="160"/>
      <c r="B112" s="170" t="s">
        <v>758</v>
      </c>
      <c r="C112" s="161">
        <f t="shared" si="8"/>
        <v>40361</v>
      </c>
      <c r="D112" s="160">
        <f t="shared" si="9"/>
        <v>2010</v>
      </c>
      <c r="E112" s="160">
        <f t="shared" si="10"/>
        <v>7</v>
      </c>
      <c r="F112" s="160">
        <f t="shared" si="11"/>
        <v>5</v>
      </c>
      <c r="G112" s="160">
        <f t="shared" ca="1" si="6"/>
        <v>104121</v>
      </c>
      <c r="H112" s="171">
        <f t="shared" ca="1" si="7"/>
        <v>3701</v>
      </c>
      <c r="I112" s="160"/>
      <c r="J112" s="160"/>
      <c r="K112" s="160"/>
      <c r="L112" s="160"/>
      <c r="M112" s="160"/>
      <c r="N112" s="160"/>
    </row>
    <row r="113" spans="1:14">
      <c r="A113" s="160"/>
      <c r="B113" s="170" t="s">
        <v>763</v>
      </c>
      <c r="C113" s="161">
        <f t="shared" si="8"/>
        <v>40366</v>
      </c>
      <c r="D113" s="160">
        <f t="shared" si="9"/>
        <v>2010</v>
      </c>
      <c r="E113" s="160">
        <f t="shared" si="10"/>
        <v>7</v>
      </c>
      <c r="F113" s="160">
        <f t="shared" si="11"/>
        <v>3</v>
      </c>
      <c r="G113" s="160">
        <f t="shared" ca="1" si="6"/>
        <v>104124</v>
      </c>
      <c r="H113" s="171">
        <f t="shared" ca="1" si="7"/>
        <v>3698</v>
      </c>
      <c r="I113" s="160"/>
      <c r="J113" s="160"/>
      <c r="K113" s="160"/>
      <c r="L113" s="160"/>
      <c r="M113" s="160"/>
      <c r="N113" s="160"/>
    </row>
    <row r="114" spans="1:14">
      <c r="A114" s="160"/>
      <c r="B114" s="170" t="s">
        <v>766</v>
      </c>
      <c r="C114" s="161">
        <f t="shared" si="8"/>
        <v>40371</v>
      </c>
      <c r="D114" s="160">
        <f t="shared" si="9"/>
        <v>2010</v>
      </c>
      <c r="E114" s="160">
        <f t="shared" si="10"/>
        <v>7</v>
      </c>
      <c r="F114" s="160">
        <f t="shared" si="11"/>
        <v>1</v>
      </c>
      <c r="G114" s="160">
        <f t="shared" ca="1" si="6"/>
        <v>104129</v>
      </c>
      <c r="H114" s="171">
        <f t="shared" ca="1" si="7"/>
        <v>3695</v>
      </c>
      <c r="I114" s="160"/>
      <c r="J114" s="160"/>
      <c r="K114" s="160"/>
      <c r="L114" s="160"/>
      <c r="M114" s="160"/>
      <c r="N114" s="160"/>
    </row>
    <row r="115" spans="1:14">
      <c r="A115" s="160"/>
      <c r="B115" s="170" t="s">
        <v>770</v>
      </c>
      <c r="C115" s="161">
        <f t="shared" si="8"/>
        <v>40375</v>
      </c>
      <c r="D115" s="160">
        <f t="shared" si="9"/>
        <v>2010</v>
      </c>
      <c r="E115" s="160">
        <f t="shared" si="10"/>
        <v>7</v>
      </c>
      <c r="F115" s="160">
        <f t="shared" si="11"/>
        <v>5</v>
      </c>
      <c r="G115" s="160">
        <f t="shared" ca="1" si="6"/>
        <v>104135</v>
      </c>
      <c r="H115" s="171">
        <f t="shared" ca="1" si="7"/>
        <v>3691</v>
      </c>
      <c r="I115" s="160"/>
      <c r="J115" s="160"/>
      <c r="K115" s="160"/>
      <c r="L115" s="160"/>
      <c r="M115" s="160"/>
      <c r="N115" s="160"/>
    </row>
    <row r="116" spans="1:14">
      <c r="A116" s="160"/>
      <c r="B116" s="170" t="s">
        <v>770</v>
      </c>
      <c r="C116" s="161">
        <f t="shared" si="8"/>
        <v>40375</v>
      </c>
      <c r="D116" s="160">
        <f t="shared" si="9"/>
        <v>2010</v>
      </c>
      <c r="E116" s="160">
        <f t="shared" si="10"/>
        <v>7</v>
      </c>
      <c r="F116" s="160">
        <f t="shared" si="11"/>
        <v>5</v>
      </c>
      <c r="G116" s="160">
        <f t="shared" ca="1" si="6"/>
        <v>104135</v>
      </c>
      <c r="H116" s="171">
        <f t="shared" ca="1" si="7"/>
        <v>3691</v>
      </c>
      <c r="I116" s="160"/>
      <c r="J116" s="160"/>
      <c r="K116" s="160"/>
      <c r="L116" s="160"/>
      <c r="M116" s="160"/>
      <c r="N116" s="160"/>
    </row>
    <row r="117" spans="1:14">
      <c r="A117" s="160"/>
      <c r="B117" s="170" t="s">
        <v>776</v>
      </c>
      <c r="C117" s="161">
        <f t="shared" si="8"/>
        <v>40381</v>
      </c>
      <c r="D117" s="160">
        <f t="shared" si="9"/>
        <v>2010</v>
      </c>
      <c r="E117" s="160">
        <f t="shared" si="10"/>
        <v>7</v>
      </c>
      <c r="F117" s="160">
        <f t="shared" si="11"/>
        <v>4</v>
      </c>
      <c r="G117" s="160">
        <f t="shared" ca="1" si="6"/>
        <v>104141</v>
      </c>
      <c r="H117" s="171">
        <f t="shared" ca="1" si="7"/>
        <v>3687</v>
      </c>
      <c r="I117" s="160"/>
      <c r="J117" s="160"/>
      <c r="K117" s="160"/>
      <c r="L117" s="160"/>
      <c r="M117" s="160"/>
      <c r="N117" s="160"/>
    </row>
    <row r="118" spans="1:14">
      <c r="A118" s="160"/>
      <c r="B118" s="170" t="s">
        <v>776</v>
      </c>
      <c r="C118" s="161">
        <f t="shared" si="8"/>
        <v>40381</v>
      </c>
      <c r="D118" s="160">
        <f t="shared" si="9"/>
        <v>2010</v>
      </c>
      <c r="E118" s="160">
        <f t="shared" si="10"/>
        <v>7</v>
      </c>
      <c r="F118" s="160">
        <f t="shared" si="11"/>
        <v>4</v>
      </c>
      <c r="G118" s="160">
        <f t="shared" ca="1" si="6"/>
        <v>104141</v>
      </c>
      <c r="H118" s="171">
        <f t="shared" ca="1" si="7"/>
        <v>3687</v>
      </c>
      <c r="I118" s="160"/>
      <c r="J118" s="160"/>
      <c r="K118" s="160"/>
      <c r="L118" s="160"/>
      <c r="M118" s="160"/>
      <c r="N118" s="160"/>
    </row>
    <row r="119" spans="1:14">
      <c r="A119" s="160"/>
      <c r="B119" s="170" t="s">
        <v>782</v>
      </c>
      <c r="C119" s="161">
        <f t="shared" si="8"/>
        <v>40383</v>
      </c>
      <c r="D119" s="160">
        <f t="shared" si="9"/>
        <v>2010</v>
      </c>
      <c r="E119" s="160">
        <f t="shared" si="10"/>
        <v>7</v>
      </c>
      <c r="F119" s="160">
        <f t="shared" si="11"/>
        <v>6</v>
      </c>
      <c r="G119" s="160">
        <f t="shared" ca="1" si="6"/>
        <v>104142</v>
      </c>
      <c r="H119" s="171">
        <f t="shared" ca="1" si="7"/>
        <v>3685</v>
      </c>
      <c r="I119" s="160"/>
      <c r="J119" s="160"/>
      <c r="K119" s="160"/>
      <c r="L119" s="160"/>
      <c r="M119" s="160"/>
      <c r="N119" s="160"/>
    </row>
    <row r="120" spans="1:14">
      <c r="A120" s="160"/>
      <c r="B120" s="170" t="s">
        <v>786</v>
      </c>
      <c r="C120" s="161">
        <f t="shared" si="8"/>
        <v>40386</v>
      </c>
      <c r="D120" s="160">
        <f t="shared" si="9"/>
        <v>2010</v>
      </c>
      <c r="E120" s="160">
        <f t="shared" si="10"/>
        <v>7</v>
      </c>
      <c r="F120" s="160">
        <f t="shared" si="11"/>
        <v>2</v>
      </c>
      <c r="G120" s="160">
        <f t="shared" ca="1" si="6"/>
        <v>104144</v>
      </c>
      <c r="H120" s="171">
        <f t="shared" ca="1" si="7"/>
        <v>3684</v>
      </c>
      <c r="I120" s="160"/>
      <c r="J120" s="160"/>
      <c r="K120" s="160"/>
      <c r="L120" s="160"/>
      <c r="M120" s="160"/>
      <c r="N120" s="160"/>
    </row>
    <row r="121" spans="1:14">
      <c r="A121" s="160"/>
      <c r="B121" s="170" t="s">
        <v>790</v>
      </c>
      <c r="C121" s="161">
        <f t="shared" si="8"/>
        <v>40387</v>
      </c>
      <c r="D121" s="160">
        <f t="shared" si="9"/>
        <v>2010</v>
      </c>
      <c r="E121" s="160">
        <f t="shared" si="10"/>
        <v>7</v>
      </c>
      <c r="F121" s="160">
        <f t="shared" si="11"/>
        <v>3</v>
      </c>
      <c r="G121" s="160">
        <f t="shared" ca="1" si="6"/>
        <v>104145</v>
      </c>
      <c r="H121" s="171">
        <f t="shared" ca="1" si="7"/>
        <v>3683</v>
      </c>
      <c r="I121" s="160"/>
      <c r="J121" s="160"/>
      <c r="K121" s="160"/>
      <c r="L121" s="160"/>
      <c r="M121" s="160"/>
      <c r="N121" s="160"/>
    </row>
    <row r="122" spans="1:14">
      <c r="A122" s="160"/>
      <c r="B122" s="170" t="s">
        <v>793</v>
      </c>
      <c r="C122" s="161">
        <f t="shared" si="8"/>
        <v>40388</v>
      </c>
      <c r="D122" s="160">
        <f t="shared" si="9"/>
        <v>2010</v>
      </c>
      <c r="E122" s="160">
        <f t="shared" si="10"/>
        <v>7</v>
      </c>
      <c r="F122" s="160">
        <f t="shared" si="11"/>
        <v>4</v>
      </c>
      <c r="G122" s="160">
        <f t="shared" ca="1" si="6"/>
        <v>104148</v>
      </c>
      <c r="H122" s="171">
        <f t="shared" ca="1" si="7"/>
        <v>3682</v>
      </c>
      <c r="I122" s="160"/>
      <c r="J122" s="160"/>
      <c r="K122" s="160"/>
      <c r="L122" s="160"/>
      <c r="M122" s="160"/>
      <c r="N122" s="160"/>
    </row>
    <row r="123" spans="1:14">
      <c r="A123" s="160"/>
      <c r="B123" s="170" t="s">
        <v>797</v>
      </c>
      <c r="C123" s="161">
        <f t="shared" si="8"/>
        <v>40390</v>
      </c>
      <c r="D123" s="160">
        <f t="shared" si="9"/>
        <v>2010</v>
      </c>
      <c r="E123" s="160">
        <f t="shared" si="10"/>
        <v>7</v>
      </c>
      <c r="F123" s="160">
        <f t="shared" si="11"/>
        <v>6</v>
      </c>
      <c r="G123" s="160">
        <f t="shared" ca="1" si="6"/>
        <v>104149</v>
      </c>
      <c r="H123" s="171">
        <f t="shared" ca="1" si="7"/>
        <v>3680</v>
      </c>
      <c r="I123" s="160"/>
      <c r="J123" s="160"/>
      <c r="K123" s="160"/>
      <c r="L123" s="160"/>
      <c r="M123" s="160"/>
      <c r="N123" s="160"/>
    </row>
    <row r="124" spans="1:14">
      <c r="A124" s="160"/>
      <c r="B124" s="170" t="s">
        <v>800</v>
      </c>
      <c r="C124" s="161">
        <f t="shared" si="8"/>
        <v>40393</v>
      </c>
      <c r="D124" s="160">
        <f t="shared" si="9"/>
        <v>2010</v>
      </c>
      <c r="E124" s="160">
        <f t="shared" si="10"/>
        <v>8</v>
      </c>
      <c r="F124" s="160">
        <f t="shared" si="11"/>
        <v>2</v>
      </c>
      <c r="G124" s="160">
        <f t="shared" ca="1" si="6"/>
        <v>104151</v>
      </c>
      <c r="H124" s="171">
        <f t="shared" ca="1" si="7"/>
        <v>3679</v>
      </c>
      <c r="I124" s="160"/>
      <c r="J124" s="160"/>
      <c r="K124" s="160"/>
      <c r="L124" s="160"/>
      <c r="M124" s="160"/>
      <c r="N124" s="160"/>
    </row>
    <row r="125" spans="1:14">
      <c r="A125" s="160"/>
      <c r="B125" s="170" t="s">
        <v>803</v>
      </c>
      <c r="C125" s="161">
        <f t="shared" si="8"/>
        <v>40394</v>
      </c>
      <c r="D125" s="160">
        <f t="shared" si="9"/>
        <v>2010</v>
      </c>
      <c r="E125" s="160">
        <f t="shared" si="10"/>
        <v>8</v>
      </c>
      <c r="F125" s="160">
        <f t="shared" si="11"/>
        <v>3</v>
      </c>
      <c r="G125" s="160">
        <f t="shared" ca="1" si="6"/>
        <v>104152</v>
      </c>
      <c r="H125" s="171">
        <f t="shared" ca="1" si="7"/>
        <v>3678</v>
      </c>
      <c r="I125" s="160"/>
      <c r="J125" s="160"/>
      <c r="K125" s="160"/>
      <c r="L125" s="160"/>
      <c r="M125" s="160"/>
      <c r="N125" s="160"/>
    </row>
    <row r="126" spans="1:14">
      <c r="A126" s="160"/>
      <c r="B126" s="170" t="s">
        <v>806</v>
      </c>
      <c r="C126" s="161">
        <f t="shared" si="8"/>
        <v>40396</v>
      </c>
      <c r="D126" s="160">
        <f t="shared" si="9"/>
        <v>2010</v>
      </c>
      <c r="E126" s="160">
        <f t="shared" si="10"/>
        <v>8</v>
      </c>
      <c r="F126" s="160">
        <f t="shared" si="11"/>
        <v>5</v>
      </c>
      <c r="G126" s="160">
        <f t="shared" ca="1" si="6"/>
        <v>104156</v>
      </c>
      <c r="H126" s="171">
        <f t="shared" ca="1" si="7"/>
        <v>3676</v>
      </c>
      <c r="I126" s="160"/>
      <c r="J126" s="160"/>
      <c r="K126" s="160"/>
      <c r="L126" s="160"/>
      <c r="M126" s="160"/>
      <c r="N126" s="160"/>
    </row>
    <row r="127" spans="1:14">
      <c r="A127" s="160"/>
      <c r="B127" s="170" t="s">
        <v>810</v>
      </c>
      <c r="C127" s="161">
        <f t="shared" si="8"/>
        <v>40400</v>
      </c>
      <c r="D127" s="160">
        <f t="shared" si="9"/>
        <v>2010</v>
      </c>
      <c r="E127" s="160">
        <f t="shared" si="10"/>
        <v>8</v>
      </c>
      <c r="F127" s="160">
        <f t="shared" si="11"/>
        <v>2</v>
      </c>
      <c r="G127" s="160">
        <f t="shared" ca="1" si="6"/>
        <v>104158</v>
      </c>
      <c r="H127" s="171">
        <f t="shared" ca="1" si="7"/>
        <v>3674</v>
      </c>
      <c r="I127" s="160"/>
      <c r="J127" s="160"/>
      <c r="K127" s="160"/>
      <c r="L127" s="160"/>
      <c r="M127" s="160"/>
      <c r="N127" s="160"/>
    </row>
    <row r="128" spans="1:14">
      <c r="A128" s="160"/>
      <c r="B128" s="170" t="s">
        <v>813</v>
      </c>
      <c r="C128" s="161">
        <f t="shared" si="8"/>
        <v>40407</v>
      </c>
      <c r="D128" s="160">
        <f t="shared" si="9"/>
        <v>2010</v>
      </c>
      <c r="E128" s="160">
        <f t="shared" si="10"/>
        <v>8</v>
      </c>
      <c r="F128" s="160">
        <f t="shared" si="11"/>
        <v>2</v>
      </c>
      <c r="G128" s="160">
        <f t="shared" ca="1" si="6"/>
        <v>104165</v>
      </c>
      <c r="H128" s="171">
        <f t="shared" ca="1" si="7"/>
        <v>3669</v>
      </c>
      <c r="I128" s="160"/>
      <c r="J128" s="160"/>
      <c r="K128" s="160"/>
      <c r="L128" s="160"/>
      <c r="M128" s="160"/>
      <c r="N128" s="160"/>
    </row>
    <row r="129" spans="1:14">
      <c r="A129" s="160"/>
      <c r="B129" s="170" t="s">
        <v>816</v>
      </c>
      <c r="C129" s="161">
        <f t="shared" si="8"/>
        <v>40409</v>
      </c>
      <c r="D129" s="160">
        <f t="shared" si="9"/>
        <v>2010</v>
      </c>
      <c r="E129" s="160">
        <f t="shared" si="10"/>
        <v>8</v>
      </c>
      <c r="F129" s="160">
        <f t="shared" si="11"/>
        <v>4</v>
      </c>
      <c r="G129" s="160">
        <f t="shared" ca="1" si="6"/>
        <v>104169</v>
      </c>
      <c r="H129" s="171">
        <f t="shared" ca="1" si="7"/>
        <v>3667</v>
      </c>
      <c r="I129" s="160"/>
      <c r="J129" s="160"/>
      <c r="K129" s="160"/>
      <c r="L129" s="160"/>
      <c r="M129" s="160"/>
      <c r="N129" s="160"/>
    </row>
    <row r="130" spans="1:14">
      <c r="A130" s="160"/>
      <c r="B130" s="170" t="s">
        <v>820</v>
      </c>
      <c r="C130" s="161">
        <f t="shared" si="8"/>
        <v>40411</v>
      </c>
      <c r="D130" s="160">
        <f t="shared" si="9"/>
        <v>2010</v>
      </c>
      <c r="E130" s="160">
        <f t="shared" si="10"/>
        <v>8</v>
      </c>
      <c r="F130" s="160">
        <f t="shared" si="11"/>
        <v>6</v>
      </c>
      <c r="G130" s="160">
        <f t="shared" ca="1" si="6"/>
        <v>104170</v>
      </c>
      <c r="H130" s="171">
        <f t="shared" ca="1" si="7"/>
        <v>3665</v>
      </c>
      <c r="I130" s="160"/>
      <c r="J130" s="160"/>
      <c r="K130" s="160"/>
      <c r="L130" s="160"/>
      <c r="M130" s="160"/>
      <c r="N130" s="160"/>
    </row>
    <row r="131" spans="1:14">
      <c r="A131" s="160"/>
      <c r="B131" s="170" t="s">
        <v>824</v>
      </c>
      <c r="C131" s="161">
        <f t="shared" si="8"/>
        <v>40412</v>
      </c>
      <c r="D131" s="160">
        <f t="shared" si="9"/>
        <v>2010</v>
      </c>
      <c r="E131" s="160">
        <f t="shared" si="10"/>
        <v>8</v>
      </c>
      <c r="F131" s="160">
        <f t="shared" si="11"/>
        <v>7</v>
      </c>
      <c r="G131" s="160">
        <f t="shared" ca="1" si="6"/>
        <v>104170</v>
      </c>
      <c r="H131" s="171">
        <f t="shared" ca="1" si="7"/>
        <v>3665</v>
      </c>
      <c r="I131" s="160"/>
      <c r="J131" s="160"/>
      <c r="K131" s="160"/>
      <c r="L131" s="160"/>
      <c r="M131" s="160"/>
      <c r="N131" s="160"/>
    </row>
    <row r="132" spans="1:14">
      <c r="A132" s="160"/>
      <c r="B132" s="170" t="s">
        <v>828</v>
      </c>
      <c r="C132" s="161">
        <f t="shared" si="8"/>
        <v>40413</v>
      </c>
      <c r="D132" s="160">
        <f t="shared" si="9"/>
        <v>2010</v>
      </c>
      <c r="E132" s="160">
        <f t="shared" si="10"/>
        <v>8</v>
      </c>
      <c r="F132" s="160">
        <f t="shared" si="11"/>
        <v>1</v>
      </c>
      <c r="G132" s="160">
        <f t="shared" ca="1" si="6"/>
        <v>104171</v>
      </c>
      <c r="H132" s="171">
        <f t="shared" ca="1" si="7"/>
        <v>3665</v>
      </c>
      <c r="I132" s="160"/>
      <c r="J132" s="160"/>
      <c r="K132" s="160"/>
      <c r="L132" s="160"/>
      <c r="M132" s="160"/>
      <c r="N132" s="160"/>
    </row>
    <row r="133" spans="1:14">
      <c r="A133" s="160"/>
      <c r="B133" s="170" t="s">
        <v>831</v>
      </c>
      <c r="C133" s="161">
        <f t="shared" si="8"/>
        <v>40414</v>
      </c>
      <c r="D133" s="160">
        <f t="shared" si="9"/>
        <v>2010</v>
      </c>
      <c r="E133" s="160">
        <f t="shared" si="10"/>
        <v>8</v>
      </c>
      <c r="F133" s="160">
        <f t="shared" si="11"/>
        <v>2</v>
      </c>
      <c r="G133" s="160">
        <f t="shared" ref="G133:G196" ca="1" si="12">WORKDAY(C133,$K$5)</f>
        <v>104172</v>
      </c>
      <c r="H133" s="171">
        <f t="shared" ref="H133:H196" ca="1" si="13">NETWORKDAYS(C133,$K$5)</f>
        <v>3664</v>
      </c>
      <c r="I133" s="160"/>
      <c r="J133" s="160"/>
      <c r="K133" s="160"/>
      <c r="L133" s="160"/>
      <c r="M133" s="160"/>
      <c r="N133" s="160"/>
    </row>
    <row r="134" spans="1:14">
      <c r="A134" s="160"/>
      <c r="B134" s="170" t="s">
        <v>835</v>
      </c>
      <c r="C134" s="161">
        <f t="shared" ref="C134:C197" si="14">DATE(LEFT(B134,4),MID(B134,5,2),RIGHT(B134,2))</f>
        <v>40415</v>
      </c>
      <c r="D134" s="160">
        <f t="shared" ref="D134:D197" si="15">YEAR(C134)</f>
        <v>2010</v>
      </c>
      <c r="E134" s="160">
        <f t="shared" ref="E134:E197" si="16">MONTH(C134)</f>
        <v>8</v>
      </c>
      <c r="F134" s="160">
        <f t="shared" ref="F134:F197" si="17">WEEKDAY(C134,2)</f>
        <v>3</v>
      </c>
      <c r="G134" s="160">
        <f t="shared" ca="1" si="12"/>
        <v>104173</v>
      </c>
      <c r="H134" s="171">
        <f t="shared" ca="1" si="13"/>
        <v>3663</v>
      </c>
      <c r="I134" s="160"/>
      <c r="J134" s="160"/>
      <c r="K134" s="160"/>
      <c r="L134" s="160"/>
      <c r="M134" s="160"/>
      <c r="N134" s="160"/>
    </row>
    <row r="135" spans="1:14">
      <c r="A135" s="160"/>
      <c r="B135" s="170" t="s">
        <v>838</v>
      </c>
      <c r="C135" s="161">
        <f t="shared" si="14"/>
        <v>40419</v>
      </c>
      <c r="D135" s="160">
        <f t="shared" si="15"/>
        <v>2010</v>
      </c>
      <c r="E135" s="160">
        <f t="shared" si="16"/>
        <v>8</v>
      </c>
      <c r="F135" s="160">
        <f t="shared" si="17"/>
        <v>7</v>
      </c>
      <c r="G135" s="160">
        <f t="shared" ca="1" si="12"/>
        <v>104177</v>
      </c>
      <c r="H135" s="171">
        <f t="shared" ca="1" si="13"/>
        <v>3660</v>
      </c>
      <c r="I135" s="160"/>
      <c r="J135" s="160"/>
      <c r="K135" s="160"/>
      <c r="L135" s="160"/>
      <c r="M135" s="160"/>
      <c r="N135" s="160"/>
    </row>
    <row r="136" spans="1:14">
      <c r="A136" s="160"/>
      <c r="B136" s="170" t="s">
        <v>838</v>
      </c>
      <c r="C136" s="161">
        <f t="shared" si="14"/>
        <v>40419</v>
      </c>
      <c r="D136" s="160">
        <f t="shared" si="15"/>
        <v>2010</v>
      </c>
      <c r="E136" s="160">
        <f t="shared" si="16"/>
        <v>8</v>
      </c>
      <c r="F136" s="160">
        <f t="shared" si="17"/>
        <v>7</v>
      </c>
      <c r="G136" s="160">
        <f t="shared" ca="1" si="12"/>
        <v>104177</v>
      </c>
      <c r="H136" s="171">
        <f t="shared" ca="1" si="13"/>
        <v>3660</v>
      </c>
      <c r="I136" s="160"/>
      <c r="J136" s="160"/>
      <c r="K136" s="160"/>
      <c r="L136" s="160"/>
      <c r="M136" s="160"/>
      <c r="N136" s="160"/>
    </row>
    <row r="137" spans="1:14">
      <c r="A137" s="160"/>
      <c r="B137" s="170" t="s">
        <v>843</v>
      </c>
      <c r="C137" s="161">
        <f t="shared" si="14"/>
        <v>40421</v>
      </c>
      <c r="D137" s="160">
        <f t="shared" si="15"/>
        <v>2010</v>
      </c>
      <c r="E137" s="160">
        <f t="shared" si="16"/>
        <v>8</v>
      </c>
      <c r="F137" s="160">
        <f t="shared" si="17"/>
        <v>2</v>
      </c>
      <c r="G137" s="160">
        <f t="shared" ca="1" si="12"/>
        <v>104179</v>
      </c>
      <c r="H137" s="171">
        <f t="shared" ca="1" si="13"/>
        <v>3659</v>
      </c>
      <c r="I137" s="160"/>
      <c r="J137" s="160"/>
      <c r="K137" s="160"/>
      <c r="L137" s="160"/>
      <c r="M137" s="160"/>
      <c r="N137" s="160"/>
    </row>
    <row r="138" spans="1:14">
      <c r="A138" s="160"/>
      <c r="B138" s="170" t="s">
        <v>847</v>
      </c>
      <c r="C138" s="161">
        <f t="shared" si="14"/>
        <v>40431</v>
      </c>
      <c r="D138" s="160">
        <f t="shared" si="15"/>
        <v>2010</v>
      </c>
      <c r="E138" s="160">
        <f t="shared" si="16"/>
        <v>9</v>
      </c>
      <c r="F138" s="160">
        <f t="shared" si="17"/>
        <v>5</v>
      </c>
      <c r="G138" s="160">
        <f t="shared" ca="1" si="12"/>
        <v>104191</v>
      </c>
      <c r="H138" s="171">
        <f t="shared" ca="1" si="13"/>
        <v>3651</v>
      </c>
      <c r="I138" s="160"/>
      <c r="J138" s="160"/>
      <c r="K138" s="160"/>
      <c r="L138" s="160"/>
      <c r="M138" s="160"/>
      <c r="N138" s="160"/>
    </row>
    <row r="139" spans="1:14">
      <c r="A139" s="160"/>
      <c r="B139" s="170" t="s">
        <v>851</v>
      </c>
      <c r="C139" s="161">
        <f t="shared" si="14"/>
        <v>40436</v>
      </c>
      <c r="D139" s="160">
        <f t="shared" si="15"/>
        <v>2010</v>
      </c>
      <c r="E139" s="160">
        <f t="shared" si="16"/>
        <v>9</v>
      </c>
      <c r="F139" s="160">
        <f t="shared" si="17"/>
        <v>3</v>
      </c>
      <c r="G139" s="160">
        <f t="shared" ca="1" si="12"/>
        <v>104194</v>
      </c>
      <c r="H139" s="171">
        <f t="shared" ca="1" si="13"/>
        <v>3648</v>
      </c>
      <c r="I139" s="160"/>
      <c r="J139" s="160"/>
      <c r="K139" s="160"/>
      <c r="L139" s="160"/>
      <c r="M139" s="160"/>
      <c r="N139" s="160"/>
    </row>
    <row r="140" spans="1:14">
      <c r="A140" s="160"/>
      <c r="B140" s="170" t="s">
        <v>855</v>
      </c>
      <c r="C140" s="161">
        <f t="shared" si="14"/>
        <v>40447</v>
      </c>
      <c r="D140" s="160">
        <f t="shared" si="15"/>
        <v>2010</v>
      </c>
      <c r="E140" s="160">
        <f t="shared" si="16"/>
        <v>9</v>
      </c>
      <c r="F140" s="160">
        <f t="shared" si="17"/>
        <v>7</v>
      </c>
      <c r="G140" s="160">
        <f t="shared" ca="1" si="12"/>
        <v>104205</v>
      </c>
      <c r="H140" s="171">
        <f t="shared" ca="1" si="13"/>
        <v>3640</v>
      </c>
      <c r="I140" s="160"/>
      <c r="J140" s="160"/>
      <c r="K140" s="160"/>
      <c r="L140" s="160"/>
      <c r="M140" s="160"/>
      <c r="N140" s="160"/>
    </row>
    <row r="141" spans="1:14">
      <c r="A141" s="160"/>
      <c r="B141" s="170" t="s">
        <v>858</v>
      </c>
      <c r="C141" s="161">
        <f t="shared" si="14"/>
        <v>40450</v>
      </c>
      <c r="D141" s="160">
        <f t="shared" si="15"/>
        <v>2010</v>
      </c>
      <c r="E141" s="160">
        <f t="shared" si="16"/>
        <v>9</v>
      </c>
      <c r="F141" s="160">
        <f t="shared" si="17"/>
        <v>3</v>
      </c>
      <c r="G141" s="160">
        <f t="shared" ca="1" si="12"/>
        <v>104208</v>
      </c>
      <c r="H141" s="171">
        <f t="shared" ca="1" si="13"/>
        <v>3638</v>
      </c>
      <c r="I141" s="160"/>
      <c r="J141" s="160"/>
      <c r="K141" s="160"/>
      <c r="L141" s="160"/>
      <c r="M141" s="160"/>
      <c r="N141" s="160"/>
    </row>
    <row r="142" spans="1:14">
      <c r="A142" s="160"/>
      <c r="B142" s="170" t="s">
        <v>858</v>
      </c>
      <c r="C142" s="161">
        <f t="shared" si="14"/>
        <v>40450</v>
      </c>
      <c r="D142" s="160">
        <f t="shared" si="15"/>
        <v>2010</v>
      </c>
      <c r="E142" s="160">
        <f t="shared" si="16"/>
        <v>9</v>
      </c>
      <c r="F142" s="160">
        <f t="shared" si="17"/>
        <v>3</v>
      </c>
      <c r="G142" s="160">
        <f t="shared" ca="1" si="12"/>
        <v>104208</v>
      </c>
      <c r="H142" s="171">
        <f t="shared" ca="1" si="13"/>
        <v>3638</v>
      </c>
      <c r="I142" s="160"/>
      <c r="J142" s="160"/>
      <c r="K142" s="160"/>
      <c r="L142" s="160"/>
      <c r="M142" s="160"/>
      <c r="N142" s="160"/>
    </row>
    <row r="143" spans="1:14">
      <c r="A143" s="160"/>
      <c r="B143" s="170" t="s">
        <v>864</v>
      </c>
      <c r="C143" s="161">
        <f t="shared" si="14"/>
        <v>40457</v>
      </c>
      <c r="D143" s="160">
        <f t="shared" si="15"/>
        <v>2010</v>
      </c>
      <c r="E143" s="160">
        <f t="shared" si="16"/>
        <v>10</v>
      </c>
      <c r="F143" s="160">
        <f t="shared" si="17"/>
        <v>3</v>
      </c>
      <c r="G143" s="160">
        <f t="shared" ca="1" si="12"/>
        <v>104215</v>
      </c>
      <c r="H143" s="171">
        <f t="shared" ca="1" si="13"/>
        <v>3633</v>
      </c>
      <c r="I143" s="160"/>
      <c r="J143" s="160"/>
      <c r="K143" s="160"/>
      <c r="L143" s="160"/>
      <c r="M143" s="160"/>
      <c r="N143" s="160"/>
    </row>
    <row r="144" spans="1:14">
      <c r="A144" s="160"/>
      <c r="B144" s="170" t="s">
        <v>867</v>
      </c>
      <c r="C144" s="161">
        <f t="shared" si="14"/>
        <v>40458</v>
      </c>
      <c r="D144" s="160">
        <f t="shared" si="15"/>
        <v>2010</v>
      </c>
      <c r="E144" s="160">
        <f t="shared" si="16"/>
        <v>10</v>
      </c>
      <c r="F144" s="160">
        <f t="shared" si="17"/>
        <v>4</v>
      </c>
      <c r="G144" s="160">
        <f t="shared" ca="1" si="12"/>
        <v>104218</v>
      </c>
      <c r="H144" s="171">
        <f t="shared" ca="1" si="13"/>
        <v>3632</v>
      </c>
      <c r="I144" s="160"/>
      <c r="J144" s="160"/>
      <c r="K144" s="160"/>
      <c r="L144" s="160"/>
      <c r="M144" s="160"/>
      <c r="N144" s="160"/>
    </row>
    <row r="145" spans="1:14">
      <c r="A145" s="160"/>
      <c r="B145" s="170" t="s">
        <v>867</v>
      </c>
      <c r="C145" s="161">
        <f t="shared" si="14"/>
        <v>40458</v>
      </c>
      <c r="D145" s="160">
        <f t="shared" si="15"/>
        <v>2010</v>
      </c>
      <c r="E145" s="160">
        <f t="shared" si="16"/>
        <v>10</v>
      </c>
      <c r="F145" s="160">
        <f t="shared" si="17"/>
        <v>4</v>
      </c>
      <c r="G145" s="160">
        <f t="shared" ca="1" si="12"/>
        <v>104218</v>
      </c>
      <c r="H145" s="171">
        <f t="shared" ca="1" si="13"/>
        <v>3632</v>
      </c>
      <c r="I145" s="160"/>
      <c r="J145" s="160"/>
      <c r="K145" s="160"/>
      <c r="L145" s="160"/>
      <c r="M145" s="160"/>
      <c r="N145" s="160"/>
    </row>
    <row r="146" spans="1:14">
      <c r="A146" s="160"/>
      <c r="B146" s="170" t="s">
        <v>873</v>
      </c>
      <c r="C146" s="161">
        <f t="shared" si="14"/>
        <v>40460</v>
      </c>
      <c r="D146" s="160">
        <f t="shared" si="15"/>
        <v>2010</v>
      </c>
      <c r="E146" s="160">
        <f t="shared" si="16"/>
        <v>10</v>
      </c>
      <c r="F146" s="160">
        <f t="shared" si="17"/>
        <v>6</v>
      </c>
      <c r="G146" s="160">
        <f t="shared" ca="1" si="12"/>
        <v>104219</v>
      </c>
      <c r="H146" s="171">
        <f t="shared" ca="1" si="13"/>
        <v>3630</v>
      </c>
      <c r="I146" s="160"/>
      <c r="J146" s="160"/>
      <c r="K146" s="160"/>
      <c r="L146" s="160"/>
      <c r="M146" s="160"/>
      <c r="N146" s="160"/>
    </row>
    <row r="147" spans="1:14">
      <c r="A147" s="160"/>
      <c r="B147" s="170" t="s">
        <v>876</v>
      </c>
      <c r="C147" s="161">
        <f t="shared" si="14"/>
        <v>40464</v>
      </c>
      <c r="D147" s="160">
        <f t="shared" si="15"/>
        <v>2010</v>
      </c>
      <c r="E147" s="160">
        <f t="shared" si="16"/>
        <v>10</v>
      </c>
      <c r="F147" s="160">
        <f t="shared" si="17"/>
        <v>3</v>
      </c>
      <c r="G147" s="160">
        <f t="shared" ca="1" si="12"/>
        <v>104222</v>
      </c>
      <c r="H147" s="171">
        <f t="shared" ca="1" si="13"/>
        <v>3628</v>
      </c>
      <c r="I147" s="160"/>
      <c r="J147" s="160"/>
      <c r="K147" s="160"/>
      <c r="L147" s="160"/>
      <c r="M147" s="160"/>
      <c r="N147" s="160"/>
    </row>
    <row r="148" spans="1:14">
      <c r="A148" s="160"/>
      <c r="B148" s="170" t="s">
        <v>880</v>
      </c>
      <c r="C148" s="161">
        <f t="shared" si="14"/>
        <v>40467</v>
      </c>
      <c r="D148" s="160">
        <f t="shared" si="15"/>
        <v>2010</v>
      </c>
      <c r="E148" s="160">
        <f t="shared" si="16"/>
        <v>10</v>
      </c>
      <c r="F148" s="160">
        <f t="shared" si="17"/>
        <v>6</v>
      </c>
      <c r="G148" s="160">
        <f t="shared" ca="1" si="12"/>
        <v>104226</v>
      </c>
      <c r="H148" s="171">
        <f t="shared" ca="1" si="13"/>
        <v>3625</v>
      </c>
      <c r="I148" s="160"/>
      <c r="J148" s="160"/>
      <c r="K148" s="160"/>
      <c r="L148" s="160"/>
      <c r="M148" s="160"/>
      <c r="N148" s="160"/>
    </row>
    <row r="149" spans="1:14">
      <c r="A149" s="160"/>
      <c r="B149" s="170" t="s">
        <v>884</v>
      </c>
      <c r="C149" s="161">
        <f t="shared" si="14"/>
        <v>40469</v>
      </c>
      <c r="D149" s="160">
        <f t="shared" si="15"/>
        <v>2010</v>
      </c>
      <c r="E149" s="160">
        <f t="shared" si="16"/>
        <v>10</v>
      </c>
      <c r="F149" s="160">
        <f t="shared" si="17"/>
        <v>1</v>
      </c>
      <c r="G149" s="160">
        <f t="shared" ca="1" si="12"/>
        <v>104227</v>
      </c>
      <c r="H149" s="171">
        <f t="shared" ca="1" si="13"/>
        <v>3625</v>
      </c>
      <c r="I149" s="160"/>
      <c r="J149" s="160"/>
      <c r="K149" s="160"/>
      <c r="L149" s="160"/>
      <c r="M149" s="160"/>
      <c r="N149" s="160"/>
    </row>
    <row r="150" spans="1:14">
      <c r="A150" s="160"/>
      <c r="B150" s="170" t="s">
        <v>884</v>
      </c>
      <c r="C150" s="161">
        <f t="shared" si="14"/>
        <v>40469</v>
      </c>
      <c r="D150" s="160">
        <f t="shared" si="15"/>
        <v>2010</v>
      </c>
      <c r="E150" s="160">
        <f t="shared" si="16"/>
        <v>10</v>
      </c>
      <c r="F150" s="160">
        <f t="shared" si="17"/>
        <v>1</v>
      </c>
      <c r="G150" s="160">
        <f t="shared" ca="1" si="12"/>
        <v>104227</v>
      </c>
      <c r="H150" s="171">
        <f t="shared" ca="1" si="13"/>
        <v>3625</v>
      </c>
      <c r="I150" s="160"/>
      <c r="J150" s="160"/>
      <c r="K150" s="160"/>
      <c r="L150" s="160"/>
      <c r="M150" s="160"/>
      <c r="N150" s="160"/>
    </row>
    <row r="151" spans="1:14">
      <c r="A151" s="160"/>
      <c r="B151" s="170" t="s">
        <v>891</v>
      </c>
      <c r="C151" s="161">
        <f t="shared" si="14"/>
        <v>40470</v>
      </c>
      <c r="D151" s="160">
        <f t="shared" si="15"/>
        <v>2010</v>
      </c>
      <c r="E151" s="160">
        <f t="shared" si="16"/>
        <v>10</v>
      </c>
      <c r="F151" s="160">
        <f t="shared" si="17"/>
        <v>2</v>
      </c>
      <c r="G151" s="160">
        <f t="shared" ca="1" si="12"/>
        <v>104228</v>
      </c>
      <c r="H151" s="171">
        <f t="shared" ca="1" si="13"/>
        <v>3624</v>
      </c>
      <c r="I151" s="160"/>
      <c r="J151" s="160"/>
      <c r="K151" s="160"/>
      <c r="L151" s="160"/>
      <c r="M151" s="160"/>
      <c r="N151" s="160"/>
    </row>
    <row r="152" spans="1:14">
      <c r="A152" s="160"/>
      <c r="B152" s="170" t="s">
        <v>895</v>
      </c>
      <c r="C152" s="161">
        <f t="shared" si="14"/>
        <v>40472</v>
      </c>
      <c r="D152" s="160">
        <f t="shared" si="15"/>
        <v>2010</v>
      </c>
      <c r="E152" s="160">
        <f t="shared" si="16"/>
        <v>10</v>
      </c>
      <c r="F152" s="160">
        <f t="shared" si="17"/>
        <v>4</v>
      </c>
      <c r="G152" s="160">
        <f t="shared" ca="1" si="12"/>
        <v>104232</v>
      </c>
      <c r="H152" s="171">
        <f t="shared" ca="1" si="13"/>
        <v>3622</v>
      </c>
      <c r="I152" s="160"/>
      <c r="J152" s="160"/>
      <c r="K152" s="160"/>
      <c r="L152" s="160"/>
      <c r="M152" s="160"/>
      <c r="N152" s="160"/>
    </row>
    <row r="153" spans="1:14">
      <c r="A153" s="160"/>
      <c r="B153" s="170" t="s">
        <v>899</v>
      </c>
      <c r="C153" s="161">
        <f t="shared" si="14"/>
        <v>40477</v>
      </c>
      <c r="D153" s="160">
        <f t="shared" si="15"/>
        <v>2010</v>
      </c>
      <c r="E153" s="160">
        <f t="shared" si="16"/>
        <v>10</v>
      </c>
      <c r="F153" s="160">
        <f t="shared" si="17"/>
        <v>2</v>
      </c>
      <c r="G153" s="160">
        <f t="shared" ca="1" si="12"/>
        <v>104235</v>
      </c>
      <c r="H153" s="171">
        <f t="shared" ca="1" si="13"/>
        <v>3619</v>
      </c>
      <c r="I153" s="160"/>
      <c r="J153" s="160"/>
      <c r="K153" s="160"/>
      <c r="L153" s="160"/>
      <c r="M153" s="160"/>
      <c r="N153" s="160"/>
    </row>
    <row r="154" spans="1:14">
      <c r="A154" s="160"/>
      <c r="B154" s="170" t="s">
        <v>899</v>
      </c>
      <c r="C154" s="161">
        <f t="shared" si="14"/>
        <v>40477</v>
      </c>
      <c r="D154" s="160">
        <f t="shared" si="15"/>
        <v>2010</v>
      </c>
      <c r="E154" s="160">
        <f t="shared" si="16"/>
        <v>10</v>
      </c>
      <c r="F154" s="160">
        <f t="shared" si="17"/>
        <v>2</v>
      </c>
      <c r="G154" s="160">
        <f t="shared" ca="1" si="12"/>
        <v>104235</v>
      </c>
      <c r="H154" s="171">
        <f t="shared" ca="1" si="13"/>
        <v>3619</v>
      </c>
      <c r="I154" s="160"/>
      <c r="J154" s="160"/>
      <c r="K154" s="160"/>
      <c r="L154" s="160"/>
      <c r="M154" s="160"/>
      <c r="N154" s="160"/>
    </row>
    <row r="155" spans="1:14">
      <c r="A155" s="160"/>
      <c r="B155" s="170" t="s">
        <v>904</v>
      </c>
      <c r="C155" s="161">
        <f t="shared" si="14"/>
        <v>40478</v>
      </c>
      <c r="D155" s="160">
        <f t="shared" si="15"/>
        <v>2010</v>
      </c>
      <c r="E155" s="160">
        <f t="shared" si="16"/>
        <v>10</v>
      </c>
      <c r="F155" s="160">
        <f t="shared" si="17"/>
        <v>3</v>
      </c>
      <c r="G155" s="160">
        <f t="shared" ca="1" si="12"/>
        <v>104236</v>
      </c>
      <c r="H155" s="171">
        <f t="shared" ca="1" si="13"/>
        <v>3618</v>
      </c>
      <c r="I155" s="160"/>
      <c r="J155" s="160"/>
      <c r="K155" s="160"/>
      <c r="L155" s="160"/>
      <c r="M155" s="160"/>
      <c r="N155" s="160"/>
    </row>
    <row r="156" spans="1:14">
      <c r="A156" s="160"/>
      <c r="B156" s="170" t="s">
        <v>908</v>
      </c>
      <c r="C156" s="161">
        <f t="shared" si="14"/>
        <v>40480</v>
      </c>
      <c r="D156" s="160">
        <f t="shared" si="15"/>
        <v>2010</v>
      </c>
      <c r="E156" s="160">
        <f t="shared" si="16"/>
        <v>10</v>
      </c>
      <c r="F156" s="160">
        <f t="shared" si="17"/>
        <v>5</v>
      </c>
      <c r="G156" s="160">
        <f t="shared" ca="1" si="12"/>
        <v>104240</v>
      </c>
      <c r="H156" s="171">
        <f t="shared" ca="1" si="13"/>
        <v>3616</v>
      </c>
      <c r="I156" s="160"/>
      <c r="J156" s="160"/>
      <c r="K156" s="160"/>
      <c r="L156" s="160"/>
      <c r="M156" s="160"/>
      <c r="N156" s="160"/>
    </row>
    <row r="157" spans="1:14">
      <c r="A157" s="160"/>
      <c r="B157" s="170" t="s">
        <v>911</v>
      </c>
      <c r="C157" s="161">
        <f t="shared" si="14"/>
        <v>40481</v>
      </c>
      <c r="D157" s="160">
        <f t="shared" si="15"/>
        <v>2010</v>
      </c>
      <c r="E157" s="160">
        <f t="shared" si="16"/>
        <v>10</v>
      </c>
      <c r="F157" s="160">
        <f t="shared" si="17"/>
        <v>6</v>
      </c>
      <c r="G157" s="160">
        <f t="shared" ca="1" si="12"/>
        <v>104240</v>
      </c>
      <c r="H157" s="171">
        <f t="shared" ca="1" si="13"/>
        <v>3615</v>
      </c>
      <c r="I157" s="160"/>
      <c r="J157" s="160"/>
      <c r="K157" s="160"/>
      <c r="L157" s="160"/>
      <c r="M157" s="160"/>
      <c r="N157" s="160"/>
    </row>
    <row r="158" spans="1:14">
      <c r="A158" s="160"/>
      <c r="B158" s="170" t="s">
        <v>915</v>
      </c>
      <c r="C158" s="161">
        <f t="shared" si="14"/>
        <v>40483</v>
      </c>
      <c r="D158" s="160">
        <f t="shared" si="15"/>
        <v>2010</v>
      </c>
      <c r="E158" s="160">
        <f t="shared" si="16"/>
        <v>11</v>
      </c>
      <c r="F158" s="160">
        <f t="shared" si="17"/>
        <v>1</v>
      </c>
      <c r="G158" s="160">
        <f t="shared" ca="1" si="12"/>
        <v>104241</v>
      </c>
      <c r="H158" s="171">
        <f t="shared" ca="1" si="13"/>
        <v>3615</v>
      </c>
      <c r="I158" s="160"/>
      <c r="J158" s="160"/>
      <c r="K158" s="160"/>
      <c r="L158" s="160"/>
      <c r="M158" s="160"/>
      <c r="N158" s="160"/>
    </row>
    <row r="159" spans="1:14">
      <c r="A159" s="160"/>
      <c r="B159" s="170" t="s">
        <v>918</v>
      </c>
      <c r="C159" s="161">
        <f t="shared" si="14"/>
        <v>40485</v>
      </c>
      <c r="D159" s="160">
        <f t="shared" si="15"/>
        <v>2010</v>
      </c>
      <c r="E159" s="160">
        <f t="shared" si="16"/>
        <v>11</v>
      </c>
      <c r="F159" s="160">
        <f t="shared" si="17"/>
        <v>3</v>
      </c>
      <c r="G159" s="160">
        <f t="shared" ca="1" si="12"/>
        <v>104243</v>
      </c>
      <c r="H159" s="171">
        <f t="shared" ca="1" si="13"/>
        <v>3613</v>
      </c>
      <c r="I159" s="160"/>
      <c r="J159" s="160"/>
      <c r="K159" s="160"/>
      <c r="L159" s="160"/>
      <c r="M159" s="160"/>
      <c r="N159" s="160"/>
    </row>
    <row r="160" spans="1:14">
      <c r="A160" s="160"/>
      <c r="B160" s="170" t="s">
        <v>921</v>
      </c>
      <c r="C160" s="161">
        <f t="shared" si="14"/>
        <v>40486</v>
      </c>
      <c r="D160" s="160">
        <f t="shared" si="15"/>
        <v>2010</v>
      </c>
      <c r="E160" s="160">
        <f t="shared" si="16"/>
        <v>11</v>
      </c>
      <c r="F160" s="160">
        <f t="shared" si="17"/>
        <v>4</v>
      </c>
      <c r="G160" s="160">
        <f t="shared" ca="1" si="12"/>
        <v>104246</v>
      </c>
      <c r="H160" s="171">
        <f t="shared" ca="1" si="13"/>
        <v>3612</v>
      </c>
      <c r="I160" s="160"/>
      <c r="J160" s="160"/>
      <c r="K160" s="160"/>
      <c r="L160" s="160"/>
      <c r="M160" s="160"/>
      <c r="N160" s="160"/>
    </row>
    <row r="161" spans="1:14">
      <c r="A161" s="160"/>
      <c r="B161" s="170" t="s">
        <v>925</v>
      </c>
      <c r="C161" s="161">
        <f t="shared" si="14"/>
        <v>40490</v>
      </c>
      <c r="D161" s="160">
        <f t="shared" si="15"/>
        <v>2010</v>
      </c>
      <c r="E161" s="160">
        <f t="shared" si="16"/>
        <v>11</v>
      </c>
      <c r="F161" s="160">
        <f t="shared" si="17"/>
        <v>1</v>
      </c>
      <c r="G161" s="160">
        <f t="shared" ca="1" si="12"/>
        <v>104248</v>
      </c>
      <c r="H161" s="171">
        <f t="shared" ca="1" si="13"/>
        <v>3610</v>
      </c>
      <c r="I161" s="160"/>
      <c r="J161" s="160"/>
      <c r="K161" s="160"/>
      <c r="L161" s="160"/>
      <c r="M161" s="160"/>
      <c r="N161" s="160"/>
    </row>
    <row r="162" spans="1:14">
      <c r="A162" s="160"/>
      <c r="B162" s="170" t="s">
        <v>929</v>
      </c>
      <c r="C162" s="161">
        <f t="shared" si="14"/>
        <v>40493</v>
      </c>
      <c r="D162" s="160">
        <f t="shared" si="15"/>
        <v>2010</v>
      </c>
      <c r="E162" s="160">
        <f t="shared" si="16"/>
        <v>11</v>
      </c>
      <c r="F162" s="160">
        <f t="shared" si="17"/>
        <v>4</v>
      </c>
      <c r="G162" s="160">
        <f t="shared" ca="1" si="12"/>
        <v>104253</v>
      </c>
      <c r="H162" s="171">
        <f t="shared" ca="1" si="13"/>
        <v>3607</v>
      </c>
      <c r="I162" s="160"/>
      <c r="J162" s="160"/>
      <c r="K162" s="160"/>
      <c r="L162" s="160"/>
      <c r="M162" s="160"/>
      <c r="N162" s="160"/>
    </row>
    <row r="163" spans="1:14">
      <c r="A163" s="160"/>
      <c r="B163" s="170" t="s">
        <v>932</v>
      </c>
      <c r="C163" s="161">
        <f t="shared" si="14"/>
        <v>40498</v>
      </c>
      <c r="D163" s="160">
        <f t="shared" si="15"/>
        <v>2010</v>
      </c>
      <c r="E163" s="160">
        <f t="shared" si="16"/>
        <v>11</v>
      </c>
      <c r="F163" s="160">
        <f t="shared" si="17"/>
        <v>2</v>
      </c>
      <c r="G163" s="160">
        <f t="shared" ca="1" si="12"/>
        <v>104256</v>
      </c>
      <c r="H163" s="171">
        <f t="shared" ca="1" si="13"/>
        <v>3604</v>
      </c>
      <c r="I163" s="160"/>
      <c r="J163" s="160"/>
      <c r="K163" s="160"/>
      <c r="L163" s="160"/>
      <c r="M163" s="160"/>
      <c r="N163" s="160"/>
    </row>
    <row r="164" spans="1:14">
      <c r="A164" s="160"/>
      <c r="B164" s="170" t="s">
        <v>935</v>
      </c>
      <c r="C164" s="161">
        <f t="shared" si="14"/>
        <v>40499</v>
      </c>
      <c r="D164" s="160">
        <f t="shared" si="15"/>
        <v>2010</v>
      </c>
      <c r="E164" s="160">
        <f t="shared" si="16"/>
        <v>11</v>
      </c>
      <c r="F164" s="160">
        <f t="shared" si="17"/>
        <v>3</v>
      </c>
      <c r="G164" s="160">
        <f t="shared" ca="1" si="12"/>
        <v>104257</v>
      </c>
      <c r="H164" s="171">
        <f t="shared" ca="1" si="13"/>
        <v>3603</v>
      </c>
      <c r="I164" s="160"/>
      <c r="J164" s="160"/>
      <c r="K164" s="160"/>
      <c r="L164" s="160"/>
      <c r="M164" s="160"/>
      <c r="N164" s="160"/>
    </row>
    <row r="165" spans="1:14">
      <c r="A165" s="160"/>
      <c r="B165" s="170" t="s">
        <v>938</v>
      </c>
      <c r="C165" s="161">
        <f t="shared" si="14"/>
        <v>40501</v>
      </c>
      <c r="D165" s="160">
        <f t="shared" si="15"/>
        <v>2010</v>
      </c>
      <c r="E165" s="160">
        <f t="shared" si="16"/>
        <v>11</v>
      </c>
      <c r="F165" s="160">
        <f t="shared" si="17"/>
        <v>5</v>
      </c>
      <c r="G165" s="160">
        <f t="shared" ca="1" si="12"/>
        <v>104261</v>
      </c>
      <c r="H165" s="171">
        <f t="shared" ca="1" si="13"/>
        <v>3601</v>
      </c>
      <c r="I165" s="160"/>
      <c r="J165" s="160"/>
      <c r="K165" s="160"/>
      <c r="L165" s="160"/>
      <c r="M165" s="160"/>
      <c r="N165" s="160"/>
    </row>
    <row r="166" spans="1:14">
      <c r="A166" s="160"/>
      <c r="B166" s="170" t="s">
        <v>942</v>
      </c>
      <c r="C166" s="161">
        <f t="shared" si="14"/>
        <v>40502</v>
      </c>
      <c r="D166" s="160">
        <f t="shared" si="15"/>
        <v>2010</v>
      </c>
      <c r="E166" s="160">
        <f t="shared" si="16"/>
        <v>11</v>
      </c>
      <c r="F166" s="160">
        <f t="shared" si="17"/>
        <v>6</v>
      </c>
      <c r="G166" s="160">
        <f t="shared" ca="1" si="12"/>
        <v>104261</v>
      </c>
      <c r="H166" s="171">
        <f t="shared" ca="1" si="13"/>
        <v>3600</v>
      </c>
      <c r="I166" s="160"/>
      <c r="J166" s="160"/>
      <c r="K166" s="160"/>
      <c r="L166" s="160"/>
      <c r="M166" s="160"/>
      <c r="N166" s="160"/>
    </row>
    <row r="167" spans="1:14">
      <c r="A167" s="160"/>
      <c r="B167" s="170" t="s">
        <v>946</v>
      </c>
      <c r="C167" s="161">
        <f t="shared" si="14"/>
        <v>40505</v>
      </c>
      <c r="D167" s="160">
        <f t="shared" si="15"/>
        <v>2010</v>
      </c>
      <c r="E167" s="160">
        <f t="shared" si="16"/>
        <v>11</v>
      </c>
      <c r="F167" s="160">
        <f t="shared" si="17"/>
        <v>2</v>
      </c>
      <c r="G167" s="160">
        <f t="shared" ca="1" si="12"/>
        <v>104263</v>
      </c>
      <c r="H167" s="171">
        <f t="shared" ca="1" si="13"/>
        <v>3599</v>
      </c>
      <c r="I167" s="160"/>
      <c r="J167" s="160"/>
      <c r="K167" s="160"/>
      <c r="L167" s="160"/>
      <c r="M167" s="160"/>
      <c r="N167" s="160"/>
    </row>
    <row r="168" spans="1:14">
      <c r="A168" s="160"/>
      <c r="B168" s="170" t="s">
        <v>950</v>
      </c>
      <c r="C168" s="161">
        <f t="shared" si="14"/>
        <v>40511</v>
      </c>
      <c r="D168" s="160">
        <f t="shared" si="15"/>
        <v>2010</v>
      </c>
      <c r="E168" s="160">
        <f t="shared" si="16"/>
        <v>11</v>
      </c>
      <c r="F168" s="160">
        <f t="shared" si="17"/>
        <v>1</v>
      </c>
      <c r="G168" s="160">
        <f t="shared" ca="1" si="12"/>
        <v>104269</v>
      </c>
      <c r="H168" s="171">
        <f t="shared" ca="1" si="13"/>
        <v>3595</v>
      </c>
      <c r="I168" s="160"/>
      <c r="J168" s="160"/>
      <c r="K168" s="160"/>
      <c r="L168" s="160"/>
      <c r="M168" s="160"/>
      <c r="N168" s="160"/>
    </row>
    <row r="169" spans="1:14">
      <c r="A169" s="160"/>
      <c r="B169" s="170" t="s">
        <v>954</v>
      </c>
      <c r="C169" s="161">
        <f t="shared" si="14"/>
        <v>40513</v>
      </c>
      <c r="D169" s="160">
        <f t="shared" si="15"/>
        <v>2010</v>
      </c>
      <c r="E169" s="160">
        <f t="shared" si="16"/>
        <v>12</v>
      </c>
      <c r="F169" s="160">
        <f t="shared" si="17"/>
        <v>3</v>
      </c>
      <c r="G169" s="160">
        <f t="shared" ca="1" si="12"/>
        <v>104271</v>
      </c>
      <c r="H169" s="171">
        <f t="shared" ca="1" si="13"/>
        <v>3593</v>
      </c>
      <c r="I169" s="160"/>
      <c r="J169" s="160"/>
      <c r="K169" s="160"/>
      <c r="L169" s="160"/>
      <c r="M169" s="160"/>
      <c r="N169" s="160"/>
    </row>
    <row r="170" spans="1:14">
      <c r="A170" s="160"/>
      <c r="B170" s="170" t="s">
        <v>954</v>
      </c>
      <c r="C170" s="161">
        <f t="shared" si="14"/>
        <v>40513</v>
      </c>
      <c r="D170" s="160">
        <f t="shared" si="15"/>
        <v>2010</v>
      </c>
      <c r="E170" s="160">
        <f t="shared" si="16"/>
        <v>12</v>
      </c>
      <c r="F170" s="160">
        <f t="shared" si="17"/>
        <v>3</v>
      </c>
      <c r="G170" s="160">
        <f t="shared" ca="1" si="12"/>
        <v>104271</v>
      </c>
      <c r="H170" s="171">
        <f t="shared" ca="1" si="13"/>
        <v>3593</v>
      </c>
      <c r="I170" s="160"/>
      <c r="J170" s="160"/>
      <c r="K170" s="160"/>
      <c r="L170" s="160"/>
      <c r="M170" s="160"/>
      <c r="N170" s="160"/>
    </row>
    <row r="171" spans="1:14">
      <c r="A171" s="160"/>
      <c r="B171" s="170" t="s">
        <v>960</v>
      </c>
      <c r="C171" s="161">
        <f t="shared" si="14"/>
        <v>40514</v>
      </c>
      <c r="D171" s="160">
        <f t="shared" si="15"/>
        <v>2010</v>
      </c>
      <c r="E171" s="160">
        <f t="shared" si="16"/>
        <v>12</v>
      </c>
      <c r="F171" s="160">
        <f t="shared" si="17"/>
        <v>4</v>
      </c>
      <c r="G171" s="160">
        <f t="shared" ca="1" si="12"/>
        <v>104274</v>
      </c>
      <c r="H171" s="171">
        <f t="shared" ca="1" si="13"/>
        <v>3592</v>
      </c>
      <c r="I171" s="160"/>
      <c r="J171" s="160"/>
      <c r="K171" s="160"/>
      <c r="L171" s="160"/>
      <c r="M171" s="160"/>
      <c r="N171" s="160"/>
    </row>
    <row r="172" spans="1:14">
      <c r="A172" s="160"/>
      <c r="B172" s="170" t="s">
        <v>964</v>
      </c>
      <c r="C172" s="161">
        <f t="shared" si="14"/>
        <v>40521</v>
      </c>
      <c r="D172" s="160">
        <f t="shared" si="15"/>
        <v>2010</v>
      </c>
      <c r="E172" s="160">
        <f t="shared" si="16"/>
        <v>12</v>
      </c>
      <c r="F172" s="160">
        <f t="shared" si="17"/>
        <v>4</v>
      </c>
      <c r="G172" s="160">
        <f t="shared" ca="1" si="12"/>
        <v>104281</v>
      </c>
      <c r="H172" s="171">
        <f t="shared" ca="1" si="13"/>
        <v>3587</v>
      </c>
      <c r="I172" s="160"/>
      <c r="J172" s="160"/>
      <c r="K172" s="160"/>
      <c r="L172" s="160"/>
      <c r="M172" s="160"/>
      <c r="N172" s="160"/>
    </row>
    <row r="173" spans="1:14">
      <c r="A173" s="160"/>
      <c r="B173" s="170" t="s">
        <v>967</v>
      </c>
      <c r="C173" s="161">
        <f t="shared" si="14"/>
        <v>40522</v>
      </c>
      <c r="D173" s="160">
        <f t="shared" si="15"/>
        <v>2010</v>
      </c>
      <c r="E173" s="160">
        <f t="shared" si="16"/>
        <v>12</v>
      </c>
      <c r="F173" s="160">
        <f t="shared" si="17"/>
        <v>5</v>
      </c>
      <c r="G173" s="160">
        <f t="shared" ca="1" si="12"/>
        <v>104282</v>
      </c>
      <c r="H173" s="171">
        <f t="shared" ca="1" si="13"/>
        <v>3586</v>
      </c>
      <c r="I173" s="160"/>
      <c r="J173" s="160"/>
      <c r="K173" s="160"/>
      <c r="L173" s="160"/>
      <c r="M173" s="160"/>
      <c r="N173" s="160"/>
    </row>
    <row r="174" spans="1:14">
      <c r="A174" s="160"/>
      <c r="B174" s="170" t="s">
        <v>971</v>
      </c>
      <c r="C174" s="161">
        <f t="shared" si="14"/>
        <v>40523</v>
      </c>
      <c r="D174" s="160">
        <f t="shared" si="15"/>
        <v>2010</v>
      </c>
      <c r="E174" s="160">
        <f t="shared" si="16"/>
        <v>12</v>
      </c>
      <c r="F174" s="160">
        <f t="shared" si="17"/>
        <v>6</v>
      </c>
      <c r="G174" s="160">
        <f t="shared" ca="1" si="12"/>
        <v>104282</v>
      </c>
      <c r="H174" s="171">
        <f t="shared" ca="1" si="13"/>
        <v>3585</v>
      </c>
      <c r="I174" s="160"/>
      <c r="J174" s="160"/>
      <c r="K174" s="160"/>
      <c r="L174" s="160"/>
      <c r="M174" s="160"/>
      <c r="N174" s="160"/>
    </row>
    <row r="175" spans="1:14">
      <c r="A175" s="160"/>
      <c r="B175" s="170" t="s">
        <v>975</v>
      </c>
      <c r="C175" s="161">
        <f t="shared" si="14"/>
        <v>40526</v>
      </c>
      <c r="D175" s="160">
        <f t="shared" si="15"/>
        <v>2010</v>
      </c>
      <c r="E175" s="160">
        <f t="shared" si="16"/>
        <v>12</v>
      </c>
      <c r="F175" s="160">
        <f t="shared" si="17"/>
        <v>2</v>
      </c>
      <c r="G175" s="160">
        <f t="shared" ca="1" si="12"/>
        <v>104284</v>
      </c>
      <c r="H175" s="171">
        <f t="shared" ca="1" si="13"/>
        <v>3584</v>
      </c>
      <c r="I175" s="160"/>
      <c r="J175" s="160"/>
      <c r="K175" s="160"/>
      <c r="L175" s="160"/>
      <c r="M175" s="160"/>
      <c r="N175" s="160"/>
    </row>
    <row r="176" spans="1:14">
      <c r="A176" s="160"/>
      <c r="B176" s="170" t="s">
        <v>978</v>
      </c>
      <c r="C176" s="161">
        <f t="shared" si="14"/>
        <v>40528</v>
      </c>
      <c r="D176" s="160">
        <f t="shared" si="15"/>
        <v>2010</v>
      </c>
      <c r="E176" s="160">
        <f t="shared" si="16"/>
        <v>12</v>
      </c>
      <c r="F176" s="160">
        <f t="shared" si="17"/>
        <v>4</v>
      </c>
      <c r="G176" s="160">
        <f t="shared" ca="1" si="12"/>
        <v>104288</v>
      </c>
      <c r="H176" s="171">
        <f t="shared" ca="1" si="13"/>
        <v>3582</v>
      </c>
      <c r="I176" s="160"/>
      <c r="J176" s="160"/>
      <c r="K176" s="160"/>
      <c r="L176" s="160"/>
      <c r="M176" s="160"/>
      <c r="N176" s="160"/>
    </row>
    <row r="177" spans="1:14">
      <c r="A177" s="160"/>
      <c r="B177" s="170" t="s">
        <v>978</v>
      </c>
      <c r="C177" s="161">
        <f t="shared" si="14"/>
        <v>40528</v>
      </c>
      <c r="D177" s="160">
        <f t="shared" si="15"/>
        <v>2010</v>
      </c>
      <c r="E177" s="160">
        <f t="shared" si="16"/>
        <v>12</v>
      </c>
      <c r="F177" s="160">
        <f t="shared" si="17"/>
        <v>4</v>
      </c>
      <c r="G177" s="160">
        <f t="shared" ca="1" si="12"/>
        <v>104288</v>
      </c>
      <c r="H177" s="171">
        <f t="shared" ca="1" si="13"/>
        <v>3582</v>
      </c>
      <c r="I177" s="160"/>
      <c r="J177" s="160"/>
      <c r="K177" s="160"/>
      <c r="L177" s="160"/>
      <c r="M177" s="160"/>
      <c r="N177" s="160"/>
    </row>
    <row r="178" spans="1:14">
      <c r="A178" s="160"/>
      <c r="B178" s="170" t="s">
        <v>985</v>
      </c>
      <c r="C178" s="161">
        <f t="shared" si="14"/>
        <v>40531</v>
      </c>
      <c r="D178" s="160">
        <f t="shared" si="15"/>
        <v>2010</v>
      </c>
      <c r="E178" s="160">
        <f t="shared" si="16"/>
        <v>12</v>
      </c>
      <c r="F178" s="160">
        <f t="shared" si="17"/>
        <v>7</v>
      </c>
      <c r="G178" s="160">
        <f t="shared" ca="1" si="12"/>
        <v>104289</v>
      </c>
      <c r="H178" s="171">
        <f t="shared" ca="1" si="13"/>
        <v>3580</v>
      </c>
      <c r="I178" s="160"/>
      <c r="J178" s="160"/>
      <c r="K178" s="160"/>
      <c r="L178" s="160"/>
      <c r="M178" s="160"/>
      <c r="N178" s="160"/>
    </row>
    <row r="179" spans="1:14">
      <c r="A179" s="160"/>
      <c r="B179" s="170" t="s">
        <v>989</v>
      </c>
      <c r="C179" s="161">
        <f t="shared" si="14"/>
        <v>40532</v>
      </c>
      <c r="D179" s="160">
        <f t="shared" si="15"/>
        <v>2010</v>
      </c>
      <c r="E179" s="160">
        <f t="shared" si="16"/>
        <v>12</v>
      </c>
      <c r="F179" s="160">
        <f t="shared" si="17"/>
        <v>1</v>
      </c>
      <c r="G179" s="160">
        <f t="shared" ca="1" si="12"/>
        <v>104290</v>
      </c>
      <c r="H179" s="171">
        <f t="shared" ca="1" si="13"/>
        <v>3580</v>
      </c>
      <c r="I179" s="160"/>
      <c r="J179" s="160"/>
      <c r="K179" s="160"/>
      <c r="L179" s="160"/>
      <c r="M179" s="160"/>
      <c r="N179" s="160"/>
    </row>
    <row r="180" spans="1:14">
      <c r="A180" s="160"/>
      <c r="B180" s="170" t="s">
        <v>993</v>
      </c>
      <c r="C180" s="161">
        <f t="shared" si="14"/>
        <v>40533</v>
      </c>
      <c r="D180" s="160">
        <f t="shared" si="15"/>
        <v>2010</v>
      </c>
      <c r="E180" s="160">
        <f t="shared" si="16"/>
        <v>12</v>
      </c>
      <c r="F180" s="160">
        <f t="shared" si="17"/>
        <v>2</v>
      </c>
      <c r="G180" s="160">
        <f t="shared" ca="1" si="12"/>
        <v>104291</v>
      </c>
      <c r="H180" s="171">
        <f t="shared" ca="1" si="13"/>
        <v>3579</v>
      </c>
      <c r="I180" s="160"/>
      <c r="J180" s="160"/>
      <c r="K180" s="160"/>
      <c r="L180" s="160"/>
      <c r="M180" s="160"/>
      <c r="N180" s="160"/>
    </row>
    <row r="181" spans="1:14">
      <c r="A181" s="160"/>
      <c r="B181" s="170" t="s">
        <v>996</v>
      </c>
      <c r="C181" s="161">
        <f t="shared" si="14"/>
        <v>40534</v>
      </c>
      <c r="D181" s="160">
        <f t="shared" si="15"/>
        <v>2010</v>
      </c>
      <c r="E181" s="160">
        <f t="shared" si="16"/>
        <v>12</v>
      </c>
      <c r="F181" s="160">
        <f t="shared" si="17"/>
        <v>3</v>
      </c>
      <c r="G181" s="160">
        <f t="shared" ca="1" si="12"/>
        <v>104292</v>
      </c>
      <c r="H181" s="171">
        <f t="shared" ca="1" si="13"/>
        <v>3578</v>
      </c>
      <c r="I181" s="160"/>
      <c r="J181" s="160"/>
      <c r="K181" s="160"/>
      <c r="L181" s="160"/>
      <c r="M181" s="160"/>
      <c r="N181" s="160"/>
    </row>
    <row r="182" spans="1:14">
      <c r="A182" s="160"/>
      <c r="B182" s="170" t="s">
        <v>999</v>
      </c>
      <c r="C182" s="161">
        <f t="shared" si="14"/>
        <v>40541</v>
      </c>
      <c r="D182" s="160">
        <f t="shared" si="15"/>
        <v>2010</v>
      </c>
      <c r="E182" s="160">
        <f t="shared" si="16"/>
        <v>12</v>
      </c>
      <c r="F182" s="160">
        <f t="shared" si="17"/>
        <v>3</v>
      </c>
      <c r="G182" s="160">
        <f t="shared" ca="1" si="12"/>
        <v>104299</v>
      </c>
      <c r="H182" s="171">
        <f t="shared" ca="1" si="13"/>
        <v>3573</v>
      </c>
      <c r="I182" s="160"/>
      <c r="J182" s="160"/>
      <c r="K182" s="160"/>
      <c r="L182" s="160"/>
      <c r="M182" s="160"/>
      <c r="N182" s="160"/>
    </row>
    <row r="183" spans="1:14">
      <c r="A183" s="160"/>
      <c r="B183" s="170" t="s">
        <v>999</v>
      </c>
      <c r="C183" s="161">
        <f t="shared" si="14"/>
        <v>40541</v>
      </c>
      <c r="D183" s="160">
        <f t="shared" si="15"/>
        <v>2010</v>
      </c>
      <c r="E183" s="160">
        <f t="shared" si="16"/>
        <v>12</v>
      </c>
      <c r="F183" s="160">
        <f t="shared" si="17"/>
        <v>3</v>
      </c>
      <c r="G183" s="160">
        <f t="shared" ca="1" si="12"/>
        <v>104299</v>
      </c>
      <c r="H183" s="171">
        <f t="shared" ca="1" si="13"/>
        <v>3573</v>
      </c>
      <c r="I183" s="160"/>
      <c r="J183" s="160"/>
      <c r="K183" s="160"/>
      <c r="L183" s="160"/>
      <c r="M183" s="160"/>
      <c r="N183" s="160"/>
    </row>
    <row r="184" spans="1:14">
      <c r="A184" s="160"/>
      <c r="B184" s="170" t="s">
        <v>1006</v>
      </c>
      <c r="C184" s="161">
        <f t="shared" si="14"/>
        <v>40543</v>
      </c>
      <c r="D184" s="160">
        <f t="shared" si="15"/>
        <v>2010</v>
      </c>
      <c r="E184" s="160">
        <f t="shared" si="16"/>
        <v>12</v>
      </c>
      <c r="F184" s="160">
        <f t="shared" si="17"/>
        <v>5</v>
      </c>
      <c r="G184" s="160">
        <f t="shared" ca="1" si="12"/>
        <v>104303</v>
      </c>
      <c r="H184" s="171">
        <f t="shared" ca="1" si="13"/>
        <v>3571</v>
      </c>
      <c r="I184" s="160"/>
      <c r="J184" s="160"/>
      <c r="K184" s="160"/>
      <c r="L184" s="160"/>
      <c r="M184" s="160"/>
      <c r="N184" s="160"/>
    </row>
    <row r="185" spans="1:14">
      <c r="A185" s="160"/>
      <c r="B185" s="170" t="s">
        <v>1006</v>
      </c>
      <c r="C185" s="161">
        <f t="shared" si="14"/>
        <v>40543</v>
      </c>
      <c r="D185" s="160">
        <f t="shared" si="15"/>
        <v>2010</v>
      </c>
      <c r="E185" s="160">
        <f t="shared" si="16"/>
        <v>12</v>
      </c>
      <c r="F185" s="160">
        <f t="shared" si="17"/>
        <v>5</v>
      </c>
      <c r="G185" s="160">
        <f t="shared" ca="1" si="12"/>
        <v>104303</v>
      </c>
      <c r="H185" s="171">
        <f t="shared" ca="1" si="13"/>
        <v>3571</v>
      </c>
      <c r="I185" s="160"/>
      <c r="J185" s="160"/>
      <c r="K185" s="160"/>
      <c r="L185" s="160"/>
      <c r="M185" s="160"/>
      <c r="N185" s="160"/>
    </row>
    <row r="186" spans="1:14">
      <c r="A186" s="160"/>
      <c r="B186" s="170" t="s">
        <v>1013</v>
      </c>
      <c r="C186" s="161">
        <f t="shared" si="14"/>
        <v>40553</v>
      </c>
      <c r="D186" s="160">
        <f t="shared" si="15"/>
        <v>2011</v>
      </c>
      <c r="E186" s="160">
        <f t="shared" si="16"/>
        <v>1</v>
      </c>
      <c r="F186" s="160">
        <f t="shared" si="17"/>
        <v>1</v>
      </c>
      <c r="G186" s="160">
        <f t="shared" ca="1" si="12"/>
        <v>104311</v>
      </c>
      <c r="H186" s="171">
        <f t="shared" ca="1" si="13"/>
        <v>3565</v>
      </c>
      <c r="I186" s="160"/>
      <c r="J186" s="160"/>
      <c r="K186" s="160"/>
      <c r="L186" s="160"/>
      <c r="M186" s="160"/>
      <c r="N186" s="160"/>
    </row>
    <row r="187" spans="1:14">
      <c r="A187" s="160"/>
      <c r="B187" s="170" t="s">
        <v>1017</v>
      </c>
      <c r="C187" s="161">
        <f t="shared" si="14"/>
        <v>40554</v>
      </c>
      <c r="D187" s="160">
        <f t="shared" si="15"/>
        <v>2011</v>
      </c>
      <c r="E187" s="160">
        <f t="shared" si="16"/>
        <v>1</v>
      </c>
      <c r="F187" s="160">
        <f t="shared" si="17"/>
        <v>2</v>
      </c>
      <c r="G187" s="160">
        <f t="shared" ca="1" si="12"/>
        <v>104312</v>
      </c>
      <c r="H187" s="171">
        <f t="shared" ca="1" si="13"/>
        <v>3564</v>
      </c>
      <c r="I187" s="160"/>
      <c r="J187" s="160"/>
      <c r="K187" s="160"/>
      <c r="L187" s="160"/>
      <c r="M187" s="160"/>
      <c r="N187" s="160"/>
    </row>
    <row r="188" spans="1:14">
      <c r="A188" s="160"/>
      <c r="B188" s="170" t="s">
        <v>1020</v>
      </c>
      <c r="C188" s="161">
        <f t="shared" si="14"/>
        <v>40555</v>
      </c>
      <c r="D188" s="160">
        <f t="shared" si="15"/>
        <v>2011</v>
      </c>
      <c r="E188" s="160">
        <f t="shared" si="16"/>
        <v>1</v>
      </c>
      <c r="F188" s="160">
        <f t="shared" si="17"/>
        <v>3</v>
      </c>
      <c r="G188" s="160">
        <f t="shared" ca="1" si="12"/>
        <v>104313</v>
      </c>
      <c r="H188" s="171">
        <f t="shared" ca="1" si="13"/>
        <v>3563</v>
      </c>
      <c r="I188" s="160"/>
      <c r="J188" s="160"/>
      <c r="K188" s="160"/>
      <c r="L188" s="160"/>
      <c r="M188" s="160"/>
      <c r="N188" s="160"/>
    </row>
    <row r="189" spans="1:14">
      <c r="A189" s="160"/>
      <c r="B189" s="170" t="s">
        <v>1024</v>
      </c>
      <c r="C189" s="161">
        <f t="shared" si="14"/>
        <v>40557</v>
      </c>
      <c r="D189" s="160">
        <f t="shared" si="15"/>
        <v>2011</v>
      </c>
      <c r="E189" s="160">
        <f t="shared" si="16"/>
        <v>1</v>
      </c>
      <c r="F189" s="160">
        <f t="shared" si="17"/>
        <v>5</v>
      </c>
      <c r="G189" s="160">
        <f t="shared" ca="1" si="12"/>
        <v>104317</v>
      </c>
      <c r="H189" s="171">
        <f t="shared" ca="1" si="13"/>
        <v>3561</v>
      </c>
      <c r="I189" s="160"/>
      <c r="J189" s="160"/>
      <c r="K189" s="160"/>
      <c r="L189" s="160"/>
      <c r="M189" s="160"/>
      <c r="N189" s="160"/>
    </row>
    <row r="190" spans="1:14">
      <c r="A190" s="160"/>
      <c r="B190" s="170" t="s">
        <v>1027</v>
      </c>
      <c r="C190" s="161">
        <f t="shared" si="14"/>
        <v>40560</v>
      </c>
      <c r="D190" s="160">
        <f t="shared" si="15"/>
        <v>2011</v>
      </c>
      <c r="E190" s="160">
        <f t="shared" si="16"/>
        <v>1</v>
      </c>
      <c r="F190" s="160">
        <f t="shared" si="17"/>
        <v>1</v>
      </c>
      <c r="G190" s="160">
        <f t="shared" ca="1" si="12"/>
        <v>104318</v>
      </c>
      <c r="H190" s="171">
        <f t="shared" ca="1" si="13"/>
        <v>3560</v>
      </c>
      <c r="I190" s="160"/>
      <c r="J190" s="160"/>
      <c r="K190" s="160"/>
      <c r="L190" s="160"/>
      <c r="M190" s="160"/>
      <c r="N190" s="160"/>
    </row>
    <row r="191" spans="1:14">
      <c r="A191" s="160"/>
      <c r="B191" s="170" t="s">
        <v>1031</v>
      </c>
      <c r="C191" s="161">
        <f t="shared" si="14"/>
        <v>40561</v>
      </c>
      <c r="D191" s="160">
        <f t="shared" si="15"/>
        <v>2011</v>
      </c>
      <c r="E191" s="160">
        <f t="shared" si="16"/>
        <v>1</v>
      </c>
      <c r="F191" s="160">
        <f t="shared" si="17"/>
        <v>2</v>
      </c>
      <c r="G191" s="160">
        <f t="shared" ca="1" si="12"/>
        <v>104319</v>
      </c>
      <c r="H191" s="171">
        <f t="shared" ca="1" si="13"/>
        <v>3559</v>
      </c>
      <c r="I191" s="160"/>
      <c r="J191" s="160"/>
      <c r="K191" s="160"/>
      <c r="L191" s="160"/>
      <c r="M191" s="160"/>
      <c r="N191" s="160"/>
    </row>
    <row r="192" spans="1:14">
      <c r="A192" s="160"/>
      <c r="B192" s="170" t="s">
        <v>1035</v>
      </c>
      <c r="C192" s="161">
        <f t="shared" si="14"/>
        <v>40565</v>
      </c>
      <c r="D192" s="160">
        <f t="shared" si="15"/>
        <v>2011</v>
      </c>
      <c r="E192" s="160">
        <f t="shared" si="16"/>
        <v>1</v>
      </c>
      <c r="F192" s="160">
        <f t="shared" si="17"/>
        <v>6</v>
      </c>
      <c r="G192" s="160">
        <f t="shared" ca="1" si="12"/>
        <v>104324</v>
      </c>
      <c r="H192" s="171">
        <f t="shared" ca="1" si="13"/>
        <v>3555</v>
      </c>
      <c r="I192" s="160"/>
      <c r="J192" s="160"/>
      <c r="K192" s="160"/>
      <c r="L192" s="160"/>
      <c r="M192" s="160"/>
      <c r="N192" s="160"/>
    </row>
    <row r="193" spans="1:14">
      <c r="A193" s="160"/>
      <c r="B193" s="170" t="s">
        <v>1039</v>
      </c>
      <c r="C193" s="161">
        <f t="shared" si="14"/>
        <v>40572</v>
      </c>
      <c r="D193" s="160">
        <f t="shared" si="15"/>
        <v>2011</v>
      </c>
      <c r="E193" s="160">
        <f t="shared" si="16"/>
        <v>1</v>
      </c>
      <c r="F193" s="160">
        <f t="shared" si="17"/>
        <v>6</v>
      </c>
      <c r="G193" s="160">
        <f t="shared" ca="1" si="12"/>
        <v>104331</v>
      </c>
      <c r="H193" s="171">
        <f t="shared" ca="1" si="13"/>
        <v>3550</v>
      </c>
      <c r="I193" s="160"/>
      <c r="J193" s="160"/>
      <c r="K193" s="160"/>
      <c r="L193" s="160"/>
      <c r="M193" s="160"/>
      <c r="N193" s="160"/>
    </row>
    <row r="194" spans="1:14">
      <c r="A194" s="160"/>
      <c r="B194" s="170" t="s">
        <v>1043</v>
      </c>
      <c r="C194" s="161">
        <f t="shared" si="14"/>
        <v>40587</v>
      </c>
      <c r="D194" s="160">
        <f t="shared" si="15"/>
        <v>2011</v>
      </c>
      <c r="E194" s="160">
        <f t="shared" si="16"/>
        <v>2</v>
      </c>
      <c r="F194" s="160">
        <f t="shared" si="17"/>
        <v>7</v>
      </c>
      <c r="G194" s="160">
        <f t="shared" ca="1" si="12"/>
        <v>104345</v>
      </c>
      <c r="H194" s="171">
        <f t="shared" ca="1" si="13"/>
        <v>3540</v>
      </c>
      <c r="I194" s="160"/>
      <c r="J194" s="160"/>
      <c r="K194" s="160"/>
      <c r="L194" s="160"/>
      <c r="M194" s="160"/>
      <c r="N194" s="160"/>
    </row>
    <row r="195" spans="1:14">
      <c r="A195" s="160"/>
      <c r="B195" s="170" t="s">
        <v>1043</v>
      </c>
      <c r="C195" s="161">
        <f t="shared" si="14"/>
        <v>40587</v>
      </c>
      <c r="D195" s="160">
        <f t="shared" si="15"/>
        <v>2011</v>
      </c>
      <c r="E195" s="160">
        <f t="shared" si="16"/>
        <v>2</v>
      </c>
      <c r="F195" s="160">
        <f t="shared" si="17"/>
        <v>7</v>
      </c>
      <c r="G195" s="160">
        <f t="shared" ca="1" si="12"/>
        <v>104345</v>
      </c>
      <c r="H195" s="171">
        <f t="shared" ca="1" si="13"/>
        <v>3540</v>
      </c>
      <c r="I195" s="160"/>
      <c r="J195" s="160"/>
      <c r="K195" s="160"/>
      <c r="L195" s="160"/>
      <c r="M195" s="160"/>
      <c r="N195" s="160"/>
    </row>
    <row r="196" spans="1:14">
      <c r="A196" s="160"/>
      <c r="B196" s="170" t="s">
        <v>1049</v>
      </c>
      <c r="C196" s="161">
        <f t="shared" si="14"/>
        <v>40588</v>
      </c>
      <c r="D196" s="160">
        <f t="shared" si="15"/>
        <v>2011</v>
      </c>
      <c r="E196" s="160">
        <f t="shared" si="16"/>
        <v>2</v>
      </c>
      <c r="F196" s="160">
        <f t="shared" si="17"/>
        <v>1</v>
      </c>
      <c r="G196" s="160">
        <f t="shared" ca="1" si="12"/>
        <v>104346</v>
      </c>
      <c r="H196" s="171">
        <f t="shared" ca="1" si="13"/>
        <v>3540</v>
      </c>
      <c r="I196" s="160"/>
      <c r="J196" s="160"/>
      <c r="K196" s="160"/>
      <c r="L196" s="160"/>
      <c r="M196" s="160"/>
      <c r="N196" s="160"/>
    </row>
    <row r="197" spans="1:14">
      <c r="A197" s="160"/>
      <c r="B197" s="170" t="s">
        <v>1052</v>
      </c>
      <c r="C197" s="161">
        <f t="shared" si="14"/>
        <v>40592</v>
      </c>
      <c r="D197" s="160">
        <f t="shared" si="15"/>
        <v>2011</v>
      </c>
      <c r="E197" s="160">
        <f t="shared" si="16"/>
        <v>2</v>
      </c>
      <c r="F197" s="160">
        <f t="shared" si="17"/>
        <v>5</v>
      </c>
      <c r="G197" s="160">
        <f t="shared" ref="G197:G260" ca="1" si="18">WORKDAY(C197,$K$5)</f>
        <v>104352</v>
      </c>
      <c r="H197" s="171">
        <f t="shared" ref="H197:H260" ca="1" si="19">NETWORKDAYS(C197,$K$5)</f>
        <v>3536</v>
      </c>
      <c r="I197" s="160"/>
      <c r="J197" s="160"/>
      <c r="K197" s="160"/>
      <c r="L197" s="160"/>
      <c r="M197" s="160"/>
      <c r="N197" s="160"/>
    </row>
    <row r="198" spans="1:14">
      <c r="A198" s="160"/>
      <c r="B198" s="170" t="s">
        <v>1056</v>
      </c>
      <c r="C198" s="161">
        <f t="shared" ref="C198:C261" si="20">DATE(LEFT(B198,4),MID(B198,5,2),RIGHT(B198,2))</f>
        <v>40595</v>
      </c>
      <c r="D198" s="160">
        <f t="shared" ref="D198:D261" si="21">YEAR(C198)</f>
        <v>2011</v>
      </c>
      <c r="E198" s="160">
        <f t="shared" ref="E198:E261" si="22">MONTH(C198)</f>
        <v>2</v>
      </c>
      <c r="F198" s="160">
        <f t="shared" ref="F198:F261" si="23">WEEKDAY(C198,2)</f>
        <v>1</v>
      </c>
      <c r="G198" s="160">
        <f t="shared" ca="1" si="18"/>
        <v>104353</v>
      </c>
      <c r="H198" s="171">
        <f t="shared" ca="1" si="19"/>
        <v>3535</v>
      </c>
      <c r="I198" s="160"/>
      <c r="J198" s="160"/>
      <c r="K198" s="160"/>
      <c r="L198" s="160"/>
      <c r="M198" s="160"/>
      <c r="N198" s="160"/>
    </row>
    <row r="199" spans="1:14">
      <c r="A199" s="160"/>
      <c r="B199" s="170" t="s">
        <v>1059</v>
      </c>
      <c r="C199" s="161">
        <f t="shared" si="20"/>
        <v>40596</v>
      </c>
      <c r="D199" s="160">
        <f t="shared" si="21"/>
        <v>2011</v>
      </c>
      <c r="E199" s="160">
        <f t="shared" si="22"/>
        <v>2</v>
      </c>
      <c r="F199" s="160">
        <f t="shared" si="23"/>
        <v>2</v>
      </c>
      <c r="G199" s="160">
        <f t="shared" ca="1" si="18"/>
        <v>104354</v>
      </c>
      <c r="H199" s="171">
        <f t="shared" ca="1" si="19"/>
        <v>3534</v>
      </c>
      <c r="I199" s="160"/>
      <c r="J199" s="160"/>
      <c r="K199" s="160"/>
      <c r="L199" s="160"/>
      <c r="M199" s="160"/>
      <c r="N199" s="160"/>
    </row>
    <row r="200" spans="1:14">
      <c r="A200" s="160"/>
      <c r="B200" s="170" t="s">
        <v>1059</v>
      </c>
      <c r="C200" s="161">
        <f t="shared" si="20"/>
        <v>40596</v>
      </c>
      <c r="D200" s="160">
        <f t="shared" si="21"/>
        <v>2011</v>
      </c>
      <c r="E200" s="160">
        <f t="shared" si="22"/>
        <v>2</v>
      </c>
      <c r="F200" s="160">
        <f t="shared" si="23"/>
        <v>2</v>
      </c>
      <c r="G200" s="160">
        <f t="shared" ca="1" si="18"/>
        <v>104354</v>
      </c>
      <c r="H200" s="171">
        <f t="shared" ca="1" si="19"/>
        <v>3534</v>
      </c>
      <c r="I200" s="160"/>
      <c r="J200" s="160"/>
      <c r="K200" s="160"/>
      <c r="L200" s="160"/>
      <c r="M200" s="160"/>
      <c r="N200" s="160"/>
    </row>
    <row r="201" spans="1:14">
      <c r="A201" s="160"/>
      <c r="B201" s="170" t="s">
        <v>1066</v>
      </c>
      <c r="C201" s="161">
        <f t="shared" si="20"/>
        <v>40597</v>
      </c>
      <c r="D201" s="160">
        <f t="shared" si="21"/>
        <v>2011</v>
      </c>
      <c r="E201" s="160">
        <f t="shared" si="22"/>
        <v>2</v>
      </c>
      <c r="F201" s="160">
        <f t="shared" si="23"/>
        <v>3</v>
      </c>
      <c r="G201" s="160">
        <f t="shared" ca="1" si="18"/>
        <v>104355</v>
      </c>
      <c r="H201" s="171">
        <f t="shared" ca="1" si="19"/>
        <v>3533</v>
      </c>
      <c r="I201" s="160"/>
      <c r="J201" s="160"/>
      <c r="K201" s="160"/>
      <c r="L201" s="160"/>
      <c r="M201" s="160"/>
      <c r="N201" s="160"/>
    </row>
    <row r="202" spans="1:14">
      <c r="A202" s="160"/>
      <c r="B202" s="170" t="s">
        <v>1070</v>
      </c>
      <c r="C202" s="161">
        <f t="shared" si="20"/>
        <v>40598</v>
      </c>
      <c r="D202" s="160">
        <f t="shared" si="21"/>
        <v>2011</v>
      </c>
      <c r="E202" s="160">
        <f t="shared" si="22"/>
        <v>2</v>
      </c>
      <c r="F202" s="160">
        <f t="shared" si="23"/>
        <v>4</v>
      </c>
      <c r="G202" s="160">
        <f t="shared" ca="1" si="18"/>
        <v>104358</v>
      </c>
      <c r="H202" s="171">
        <f t="shared" ca="1" si="19"/>
        <v>3532</v>
      </c>
      <c r="I202" s="160"/>
      <c r="J202" s="160"/>
      <c r="K202" s="160"/>
      <c r="L202" s="160"/>
      <c r="M202" s="160"/>
      <c r="N202" s="160"/>
    </row>
    <row r="203" spans="1:14">
      <c r="A203" s="160"/>
      <c r="B203" s="170" t="s">
        <v>1074</v>
      </c>
      <c r="C203" s="161">
        <f t="shared" si="20"/>
        <v>40599</v>
      </c>
      <c r="D203" s="160">
        <f t="shared" si="21"/>
        <v>2011</v>
      </c>
      <c r="E203" s="160">
        <f t="shared" si="22"/>
        <v>2</v>
      </c>
      <c r="F203" s="160">
        <f t="shared" si="23"/>
        <v>5</v>
      </c>
      <c r="G203" s="160">
        <f t="shared" ca="1" si="18"/>
        <v>104359</v>
      </c>
      <c r="H203" s="171">
        <f t="shared" ca="1" si="19"/>
        <v>3531</v>
      </c>
      <c r="I203" s="160"/>
      <c r="J203" s="160"/>
      <c r="K203" s="160"/>
      <c r="L203" s="160"/>
      <c r="M203" s="160"/>
      <c r="N203" s="160"/>
    </row>
    <row r="204" spans="1:14">
      <c r="A204" s="160"/>
      <c r="B204" s="170" t="s">
        <v>1078</v>
      </c>
      <c r="C204" s="161">
        <f t="shared" si="20"/>
        <v>40600</v>
      </c>
      <c r="D204" s="160">
        <f t="shared" si="21"/>
        <v>2011</v>
      </c>
      <c r="E204" s="160">
        <f t="shared" si="22"/>
        <v>2</v>
      </c>
      <c r="F204" s="160">
        <f t="shared" si="23"/>
        <v>6</v>
      </c>
      <c r="G204" s="160">
        <f t="shared" ca="1" si="18"/>
        <v>104359</v>
      </c>
      <c r="H204" s="171">
        <f t="shared" ca="1" si="19"/>
        <v>3530</v>
      </c>
      <c r="I204" s="160"/>
      <c r="J204" s="160"/>
      <c r="K204" s="160"/>
      <c r="L204" s="160"/>
      <c r="M204" s="160"/>
      <c r="N204" s="160"/>
    </row>
    <row r="205" spans="1:14">
      <c r="A205" s="160"/>
      <c r="B205" s="170" t="s">
        <v>1078</v>
      </c>
      <c r="C205" s="161">
        <f t="shared" si="20"/>
        <v>40600</v>
      </c>
      <c r="D205" s="160">
        <f t="shared" si="21"/>
        <v>2011</v>
      </c>
      <c r="E205" s="160">
        <f t="shared" si="22"/>
        <v>2</v>
      </c>
      <c r="F205" s="160">
        <f t="shared" si="23"/>
        <v>6</v>
      </c>
      <c r="G205" s="160">
        <f t="shared" ca="1" si="18"/>
        <v>104359</v>
      </c>
      <c r="H205" s="171">
        <f t="shared" ca="1" si="19"/>
        <v>3530</v>
      </c>
      <c r="I205" s="160"/>
      <c r="J205" s="160"/>
      <c r="K205" s="160"/>
      <c r="L205" s="160"/>
      <c r="M205" s="160"/>
      <c r="N205" s="160"/>
    </row>
    <row r="206" spans="1:14">
      <c r="A206" s="160"/>
      <c r="B206" s="170" t="s">
        <v>1085</v>
      </c>
      <c r="C206" s="161">
        <f t="shared" si="20"/>
        <v>40603</v>
      </c>
      <c r="D206" s="160">
        <f t="shared" si="21"/>
        <v>2011</v>
      </c>
      <c r="E206" s="160">
        <f t="shared" si="22"/>
        <v>3</v>
      </c>
      <c r="F206" s="160">
        <f t="shared" si="23"/>
        <v>2</v>
      </c>
      <c r="G206" s="160">
        <f t="shared" ca="1" si="18"/>
        <v>104361</v>
      </c>
      <c r="H206" s="171">
        <f t="shared" ca="1" si="19"/>
        <v>3529</v>
      </c>
      <c r="I206" s="160"/>
      <c r="J206" s="160"/>
      <c r="K206" s="160"/>
      <c r="L206" s="160"/>
      <c r="M206" s="160"/>
      <c r="N206" s="160"/>
    </row>
    <row r="207" spans="1:14">
      <c r="A207" s="160"/>
      <c r="B207" s="170" t="s">
        <v>1088</v>
      </c>
      <c r="C207" s="161">
        <f t="shared" si="20"/>
        <v>40605</v>
      </c>
      <c r="D207" s="160">
        <f t="shared" si="21"/>
        <v>2011</v>
      </c>
      <c r="E207" s="160">
        <f t="shared" si="22"/>
        <v>3</v>
      </c>
      <c r="F207" s="160">
        <f t="shared" si="23"/>
        <v>4</v>
      </c>
      <c r="G207" s="160">
        <f t="shared" ca="1" si="18"/>
        <v>104365</v>
      </c>
      <c r="H207" s="171">
        <f t="shared" ca="1" si="19"/>
        <v>3527</v>
      </c>
      <c r="I207" s="160"/>
      <c r="J207" s="160"/>
      <c r="K207" s="160"/>
      <c r="L207" s="160"/>
      <c r="M207" s="160"/>
      <c r="N207" s="160"/>
    </row>
    <row r="208" spans="1:14">
      <c r="A208" s="160"/>
      <c r="B208" s="170" t="s">
        <v>1091</v>
      </c>
      <c r="C208" s="161">
        <f t="shared" si="20"/>
        <v>40608</v>
      </c>
      <c r="D208" s="160">
        <f t="shared" si="21"/>
        <v>2011</v>
      </c>
      <c r="E208" s="160">
        <f t="shared" si="22"/>
        <v>3</v>
      </c>
      <c r="F208" s="160">
        <f t="shared" si="23"/>
        <v>7</v>
      </c>
      <c r="G208" s="160">
        <f t="shared" ca="1" si="18"/>
        <v>104366</v>
      </c>
      <c r="H208" s="171">
        <f t="shared" ca="1" si="19"/>
        <v>3525</v>
      </c>
      <c r="I208" s="160"/>
      <c r="J208" s="160"/>
      <c r="K208" s="160"/>
      <c r="L208" s="160"/>
      <c r="M208" s="160"/>
      <c r="N208" s="160"/>
    </row>
    <row r="209" spans="1:14">
      <c r="A209" s="160"/>
      <c r="B209" s="170" t="s">
        <v>1091</v>
      </c>
      <c r="C209" s="161">
        <f t="shared" si="20"/>
        <v>40608</v>
      </c>
      <c r="D209" s="160">
        <f t="shared" si="21"/>
        <v>2011</v>
      </c>
      <c r="E209" s="160">
        <f t="shared" si="22"/>
        <v>3</v>
      </c>
      <c r="F209" s="160">
        <f t="shared" si="23"/>
        <v>7</v>
      </c>
      <c r="G209" s="160">
        <f t="shared" ca="1" si="18"/>
        <v>104366</v>
      </c>
      <c r="H209" s="171">
        <f t="shared" ca="1" si="19"/>
        <v>3525</v>
      </c>
      <c r="I209" s="160"/>
      <c r="J209" s="160"/>
      <c r="K209" s="160"/>
      <c r="L209" s="160"/>
      <c r="M209" s="160"/>
      <c r="N209" s="160"/>
    </row>
    <row r="210" spans="1:14">
      <c r="A210" s="160"/>
      <c r="B210" s="170" t="s">
        <v>1097</v>
      </c>
      <c r="C210" s="161">
        <f t="shared" si="20"/>
        <v>40609</v>
      </c>
      <c r="D210" s="160">
        <f t="shared" si="21"/>
        <v>2011</v>
      </c>
      <c r="E210" s="160">
        <f t="shared" si="22"/>
        <v>3</v>
      </c>
      <c r="F210" s="160">
        <f t="shared" si="23"/>
        <v>1</v>
      </c>
      <c r="G210" s="160">
        <f t="shared" ca="1" si="18"/>
        <v>104367</v>
      </c>
      <c r="H210" s="171">
        <f t="shared" ca="1" si="19"/>
        <v>3525</v>
      </c>
      <c r="I210" s="160"/>
      <c r="J210" s="160"/>
      <c r="K210" s="160"/>
      <c r="L210" s="160"/>
      <c r="M210" s="160"/>
      <c r="N210" s="160"/>
    </row>
    <row r="211" spans="1:14">
      <c r="A211" s="160"/>
      <c r="B211" s="170" t="s">
        <v>1097</v>
      </c>
      <c r="C211" s="161">
        <f t="shared" si="20"/>
        <v>40609</v>
      </c>
      <c r="D211" s="160">
        <f t="shared" si="21"/>
        <v>2011</v>
      </c>
      <c r="E211" s="160">
        <f t="shared" si="22"/>
        <v>3</v>
      </c>
      <c r="F211" s="160">
        <f t="shared" si="23"/>
        <v>1</v>
      </c>
      <c r="G211" s="160">
        <f t="shared" ca="1" si="18"/>
        <v>104367</v>
      </c>
      <c r="H211" s="171">
        <f t="shared" ca="1" si="19"/>
        <v>3525</v>
      </c>
      <c r="I211" s="160"/>
      <c r="J211" s="160"/>
      <c r="K211" s="160"/>
      <c r="L211" s="160"/>
      <c r="M211" s="160"/>
      <c r="N211" s="160"/>
    </row>
    <row r="212" spans="1:14">
      <c r="A212" s="160"/>
      <c r="B212" s="170" t="s">
        <v>1104</v>
      </c>
      <c r="C212" s="161">
        <f t="shared" si="20"/>
        <v>40611</v>
      </c>
      <c r="D212" s="160">
        <f t="shared" si="21"/>
        <v>2011</v>
      </c>
      <c r="E212" s="160">
        <f t="shared" si="22"/>
        <v>3</v>
      </c>
      <c r="F212" s="160">
        <f t="shared" si="23"/>
        <v>3</v>
      </c>
      <c r="G212" s="160">
        <f t="shared" ca="1" si="18"/>
        <v>104369</v>
      </c>
      <c r="H212" s="171">
        <f t="shared" ca="1" si="19"/>
        <v>3523</v>
      </c>
      <c r="I212" s="160"/>
      <c r="J212" s="160"/>
      <c r="K212" s="160"/>
      <c r="L212" s="160"/>
      <c r="M212" s="160"/>
      <c r="N212" s="160"/>
    </row>
    <row r="213" spans="1:14">
      <c r="A213" s="160"/>
      <c r="B213" s="170" t="s">
        <v>1108</v>
      </c>
      <c r="C213" s="161">
        <f t="shared" si="20"/>
        <v>40612</v>
      </c>
      <c r="D213" s="160">
        <f t="shared" si="21"/>
        <v>2011</v>
      </c>
      <c r="E213" s="160">
        <f t="shared" si="22"/>
        <v>3</v>
      </c>
      <c r="F213" s="160">
        <f t="shared" si="23"/>
        <v>4</v>
      </c>
      <c r="G213" s="160">
        <f t="shared" ca="1" si="18"/>
        <v>104372</v>
      </c>
      <c r="H213" s="171">
        <f t="shared" ca="1" si="19"/>
        <v>3522</v>
      </c>
      <c r="I213" s="160"/>
      <c r="J213" s="160"/>
      <c r="K213" s="160"/>
      <c r="L213" s="160"/>
      <c r="M213" s="160"/>
      <c r="N213" s="160"/>
    </row>
    <row r="214" spans="1:14">
      <c r="A214" s="160"/>
      <c r="B214" s="170" t="s">
        <v>1108</v>
      </c>
      <c r="C214" s="161">
        <f t="shared" si="20"/>
        <v>40612</v>
      </c>
      <c r="D214" s="160">
        <f t="shared" si="21"/>
        <v>2011</v>
      </c>
      <c r="E214" s="160">
        <f t="shared" si="22"/>
        <v>3</v>
      </c>
      <c r="F214" s="160">
        <f t="shared" si="23"/>
        <v>4</v>
      </c>
      <c r="G214" s="160">
        <f t="shared" ca="1" si="18"/>
        <v>104372</v>
      </c>
      <c r="H214" s="171">
        <f t="shared" ca="1" si="19"/>
        <v>3522</v>
      </c>
      <c r="I214" s="160"/>
      <c r="J214" s="160"/>
      <c r="K214" s="160"/>
      <c r="L214" s="160"/>
      <c r="M214" s="160"/>
      <c r="N214" s="160"/>
    </row>
    <row r="215" spans="1:14">
      <c r="A215" s="160"/>
      <c r="B215" s="170" t="s">
        <v>1114</v>
      </c>
      <c r="C215" s="161">
        <f t="shared" si="20"/>
        <v>40613</v>
      </c>
      <c r="D215" s="160">
        <f t="shared" si="21"/>
        <v>2011</v>
      </c>
      <c r="E215" s="160">
        <f t="shared" si="22"/>
        <v>3</v>
      </c>
      <c r="F215" s="160">
        <f t="shared" si="23"/>
        <v>5</v>
      </c>
      <c r="G215" s="160">
        <f t="shared" ca="1" si="18"/>
        <v>104373</v>
      </c>
      <c r="H215" s="171">
        <f t="shared" ca="1" si="19"/>
        <v>3521</v>
      </c>
      <c r="I215" s="160"/>
      <c r="J215" s="160"/>
      <c r="K215" s="160"/>
      <c r="L215" s="160"/>
      <c r="M215" s="160"/>
      <c r="N215" s="160"/>
    </row>
    <row r="216" spans="1:14">
      <c r="A216" s="160"/>
      <c r="B216" s="170" t="s">
        <v>1118</v>
      </c>
      <c r="C216" s="161">
        <f t="shared" si="20"/>
        <v>40615</v>
      </c>
      <c r="D216" s="160">
        <f t="shared" si="21"/>
        <v>2011</v>
      </c>
      <c r="E216" s="160">
        <f t="shared" si="22"/>
        <v>3</v>
      </c>
      <c r="F216" s="160">
        <f t="shared" si="23"/>
        <v>7</v>
      </c>
      <c r="G216" s="160">
        <f t="shared" ca="1" si="18"/>
        <v>104373</v>
      </c>
      <c r="H216" s="171">
        <f t="shared" ca="1" si="19"/>
        <v>3520</v>
      </c>
      <c r="I216" s="160"/>
      <c r="J216" s="160"/>
      <c r="K216" s="160"/>
      <c r="L216" s="160"/>
      <c r="M216" s="160"/>
      <c r="N216" s="160"/>
    </row>
    <row r="217" spans="1:14">
      <c r="A217" s="160"/>
      <c r="B217" s="170" t="s">
        <v>1121</v>
      </c>
      <c r="C217" s="161">
        <f t="shared" si="20"/>
        <v>40625</v>
      </c>
      <c r="D217" s="160">
        <f t="shared" si="21"/>
        <v>2011</v>
      </c>
      <c r="E217" s="160">
        <f t="shared" si="22"/>
        <v>3</v>
      </c>
      <c r="F217" s="160">
        <f t="shared" si="23"/>
        <v>3</v>
      </c>
      <c r="G217" s="160">
        <f t="shared" ca="1" si="18"/>
        <v>104383</v>
      </c>
      <c r="H217" s="171">
        <f t="shared" ca="1" si="19"/>
        <v>3513</v>
      </c>
      <c r="I217" s="160"/>
      <c r="J217" s="160"/>
      <c r="K217" s="160"/>
      <c r="L217" s="160"/>
      <c r="M217" s="160"/>
      <c r="N217" s="160"/>
    </row>
    <row r="218" spans="1:14">
      <c r="A218" s="160"/>
      <c r="B218" s="170" t="s">
        <v>1121</v>
      </c>
      <c r="C218" s="161">
        <f t="shared" si="20"/>
        <v>40625</v>
      </c>
      <c r="D218" s="160">
        <f t="shared" si="21"/>
        <v>2011</v>
      </c>
      <c r="E218" s="160">
        <f t="shared" si="22"/>
        <v>3</v>
      </c>
      <c r="F218" s="160">
        <f t="shared" si="23"/>
        <v>3</v>
      </c>
      <c r="G218" s="160">
        <f t="shared" ca="1" si="18"/>
        <v>104383</v>
      </c>
      <c r="H218" s="171">
        <f t="shared" ca="1" si="19"/>
        <v>3513</v>
      </c>
      <c r="I218" s="160"/>
      <c r="J218" s="160"/>
      <c r="K218" s="160"/>
      <c r="L218" s="160"/>
      <c r="M218" s="160"/>
      <c r="N218" s="160"/>
    </row>
    <row r="219" spans="1:14">
      <c r="A219" s="160"/>
      <c r="B219" s="170" t="s">
        <v>1128</v>
      </c>
      <c r="C219" s="161">
        <f t="shared" si="20"/>
        <v>40628</v>
      </c>
      <c r="D219" s="160">
        <f t="shared" si="21"/>
        <v>2011</v>
      </c>
      <c r="E219" s="160">
        <f t="shared" si="22"/>
        <v>3</v>
      </c>
      <c r="F219" s="160">
        <f t="shared" si="23"/>
        <v>6</v>
      </c>
      <c r="G219" s="160">
        <f t="shared" ca="1" si="18"/>
        <v>104387</v>
      </c>
      <c r="H219" s="171">
        <f t="shared" ca="1" si="19"/>
        <v>3510</v>
      </c>
      <c r="I219" s="160"/>
      <c r="J219" s="160"/>
      <c r="K219" s="160"/>
      <c r="L219" s="160"/>
      <c r="M219" s="160"/>
      <c r="N219" s="160"/>
    </row>
    <row r="220" spans="1:14">
      <c r="A220" s="160"/>
      <c r="B220" s="170" t="s">
        <v>1131</v>
      </c>
      <c r="C220" s="161">
        <f t="shared" si="20"/>
        <v>40629</v>
      </c>
      <c r="D220" s="160">
        <f t="shared" si="21"/>
        <v>2011</v>
      </c>
      <c r="E220" s="160">
        <f t="shared" si="22"/>
        <v>3</v>
      </c>
      <c r="F220" s="160">
        <f t="shared" si="23"/>
        <v>7</v>
      </c>
      <c r="G220" s="160">
        <f t="shared" ca="1" si="18"/>
        <v>104387</v>
      </c>
      <c r="H220" s="171">
        <f t="shared" ca="1" si="19"/>
        <v>3510</v>
      </c>
      <c r="I220" s="160"/>
      <c r="J220" s="160"/>
      <c r="K220" s="160"/>
      <c r="L220" s="160"/>
      <c r="M220" s="160"/>
      <c r="N220" s="160"/>
    </row>
    <row r="221" spans="1:14">
      <c r="A221" s="160"/>
      <c r="B221" s="170" t="s">
        <v>1135</v>
      </c>
      <c r="C221" s="161">
        <f t="shared" si="20"/>
        <v>40632</v>
      </c>
      <c r="D221" s="160">
        <f t="shared" si="21"/>
        <v>2011</v>
      </c>
      <c r="E221" s="160">
        <f t="shared" si="22"/>
        <v>3</v>
      </c>
      <c r="F221" s="160">
        <f t="shared" si="23"/>
        <v>3</v>
      </c>
      <c r="G221" s="160">
        <f t="shared" ca="1" si="18"/>
        <v>104390</v>
      </c>
      <c r="H221" s="171">
        <f t="shared" ca="1" si="19"/>
        <v>3508</v>
      </c>
      <c r="I221" s="160"/>
      <c r="J221" s="160"/>
      <c r="K221" s="160"/>
      <c r="L221" s="160"/>
      <c r="M221" s="160"/>
      <c r="N221" s="160"/>
    </row>
    <row r="222" spans="1:14">
      <c r="A222" s="160"/>
      <c r="B222" s="170" t="s">
        <v>1139</v>
      </c>
      <c r="C222" s="161">
        <f t="shared" si="20"/>
        <v>40635</v>
      </c>
      <c r="D222" s="160">
        <f t="shared" si="21"/>
        <v>2011</v>
      </c>
      <c r="E222" s="160">
        <f t="shared" si="22"/>
        <v>4</v>
      </c>
      <c r="F222" s="160">
        <f t="shared" si="23"/>
        <v>6</v>
      </c>
      <c r="G222" s="160">
        <f t="shared" ca="1" si="18"/>
        <v>104394</v>
      </c>
      <c r="H222" s="171">
        <f t="shared" ca="1" si="19"/>
        <v>3505</v>
      </c>
      <c r="I222" s="160"/>
      <c r="J222" s="160"/>
      <c r="K222" s="160"/>
      <c r="L222" s="160"/>
      <c r="M222" s="160"/>
      <c r="N222" s="160"/>
    </row>
    <row r="223" spans="1:14">
      <c r="A223" s="160"/>
      <c r="B223" s="170" t="s">
        <v>1142</v>
      </c>
      <c r="C223" s="161">
        <f t="shared" si="20"/>
        <v>40636</v>
      </c>
      <c r="D223" s="160">
        <f t="shared" si="21"/>
        <v>2011</v>
      </c>
      <c r="E223" s="160">
        <f t="shared" si="22"/>
        <v>4</v>
      </c>
      <c r="F223" s="160">
        <f t="shared" si="23"/>
        <v>7</v>
      </c>
      <c r="G223" s="160">
        <f t="shared" ca="1" si="18"/>
        <v>104394</v>
      </c>
      <c r="H223" s="171">
        <f t="shared" ca="1" si="19"/>
        <v>3505</v>
      </c>
      <c r="I223" s="160"/>
      <c r="J223" s="160"/>
      <c r="K223" s="160"/>
      <c r="L223" s="160"/>
      <c r="M223" s="160"/>
      <c r="N223" s="160"/>
    </row>
    <row r="224" spans="1:14">
      <c r="A224" s="160"/>
      <c r="B224" s="170" t="s">
        <v>1146</v>
      </c>
      <c r="C224" s="161">
        <f t="shared" si="20"/>
        <v>40643</v>
      </c>
      <c r="D224" s="160">
        <f t="shared" si="21"/>
        <v>2011</v>
      </c>
      <c r="E224" s="160">
        <f t="shared" si="22"/>
        <v>4</v>
      </c>
      <c r="F224" s="160">
        <f t="shared" si="23"/>
        <v>7</v>
      </c>
      <c r="G224" s="160">
        <f t="shared" ca="1" si="18"/>
        <v>104401</v>
      </c>
      <c r="H224" s="171">
        <f t="shared" ca="1" si="19"/>
        <v>3500</v>
      </c>
      <c r="I224" s="160"/>
      <c r="J224" s="160"/>
      <c r="K224" s="160"/>
      <c r="L224" s="160"/>
      <c r="M224" s="160"/>
      <c r="N224" s="160"/>
    </row>
    <row r="225" spans="1:14">
      <c r="A225" s="160"/>
      <c r="B225" s="170" t="s">
        <v>1150</v>
      </c>
      <c r="C225" s="161">
        <f t="shared" si="20"/>
        <v>40644</v>
      </c>
      <c r="D225" s="160">
        <f t="shared" si="21"/>
        <v>2011</v>
      </c>
      <c r="E225" s="160">
        <f t="shared" si="22"/>
        <v>4</v>
      </c>
      <c r="F225" s="160">
        <f t="shared" si="23"/>
        <v>1</v>
      </c>
      <c r="G225" s="160">
        <f t="shared" ca="1" si="18"/>
        <v>104402</v>
      </c>
      <c r="H225" s="171">
        <f t="shared" ca="1" si="19"/>
        <v>3500</v>
      </c>
      <c r="I225" s="160"/>
      <c r="J225" s="160"/>
      <c r="K225" s="160"/>
      <c r="L225" s="160"/>
      <c r="M225" s="160"/>
      <c r="N225" s="160"/>
    </row>
    <row r="226" spans="1:14">
      <c r="A226" s="160"/>
      <c r="B226" s="170" t="s">
        <v>1154</v>
      </c>
      <c r="C226" s="161">
        <f t="shared" si="20"/>
        <v>40647</v>
      </c>
      <c r="D226" s="160">
        <f t="shared" si="21"/>
        <v>2011</v>
      </c>
      <c r="E226" s="160">
        <f t="shared" si="22"/>
        <v>4</v>
      </c>
      <c r="F226" s="160">
        <f t="shared" si="23"/>
        <v>4</v>
      </c>
      <c r="G226" s="160">
        <f t="shared" ca="1" si="18"/>
        <v>104407</v>
      </c>
      <c r="H226" s="171">
        <f t="shared" ca="1" si="19"/>
        <v>3497</v>
      </c>
      <c r="I226" s="160"/>
      <c r="J226" s="160"/>
      <c r="K226" s="160"/>
      <c r="L226" s="160"/>
      <c r="M226" s="160"/>
      <c r="N226" s="160"/>
    </row>
    <row r="227" spans="1:14">
      <c r="A227" s="160"/>
      <c r="B227" s="170" t="s">
        <v>1158</v>
      </c>
      <c r="C227" s="161">
        <f t="shared" si="20"/>
        <v>40648</v>
      </c>
      <c r="D227" s="160">
        <f t="shared" si="21"/>
        <v>2011</v>
      </c>
      <c r="E227" s="160">
        <f t="shared" si="22"/>
        <v>4</v>
      </c>
      <c r="F227" s="160">
        <f t="shared" si="23"/>
        <v>5</v>
      </c>
      <c r="G227" s="160">
        <f t="shared" ca="1" si="18"/>
        <v>104408</v>
      </c>
      <c r="H227" s="171">
        <f t="shared" ca="1" si="19"/>
        <v>3496</v>
      </c>
      <c r="I227" s="160"/>
      <c r="J227" s="160"/>
      <c r="K227" s="160"/>
      <c r="L227" s="160"/>
      <c r="M227" s="160"/>
      <c r="N227" s="160"/>
    </row>
    <row r="228" spans="1:14">
      <c r="A228" s="160"/>
      <c r="B228" s="170" t="s">
        <v>1162</v>
      </c>
      <c r="C228" s="161">
        <f t="shared" si="20"/>
        <v>40649</v>
      </c>
      <c r="D228" s="160">
        <f t="shared" si="21"/>
        <v>2011</v>
      </c>
      <c r="E228" s="160">
        <f t="shared" si="22"/>
        <v>4</v>
      </c>
      <c r="F228" s="160">
        <f t="shared" si="23"/>
        <v>6</v>
      </c>
      <c r="G228" s="160">
        <f t="shared" ca="1" si="18"/>
        <v>104408</v>
      </c>
      <c r="H228" s="171">
        <f t="shared" ca="1" si="19"/>
        <v>3495</v>
      </c>
      <c r="I228" s="160"/>
      <c r="J228" s="160"/>
      <c r="K228" s="160"/>
      <c r="L228" s="160"/>
      <c r="M228" s="160"/>
      <c r="N228" s="160"/>
    </row>
    <row r="229" spans="1:14">
      <c r="A229" s="160"/>
      <c r="B229" s="170" t="s">
        <v>1166</v>
      </c>
      <c r="C229" s="161">
        <f t="shared" si="20"/>
        <v>40651</v>
      </c>
      <c r="D229" s="160">
        <f t="shared" si="21"/>
        <v>2011</v>
      </c>
      <c r="E229" s="160">
        <f t="shared" si="22"/>
        <v>4</v>
      </c>
      <c r="F229" s="160">
        <f t="shared" si="23"/>
        <v>1</v>
      </c>
      <c r="G229" s="160">
        <f t="shared" ca="1" si="18"/>
        <v>104409</v>
      </c>
      <c r="H229" s="171">
        <f t="shared" ca="1" si="19"/>
        <v>3495</v>
      </c>
      <c r="I229" s="160"/>
      <c r="J229" s="160"/>
      <c r="K229" s="160"/>
      <c r="L229" s="160"/>
      <c r="M229" s="160"/>
      <c r="N229" s="160"/>
    </row>
    <row r="230" spans="1:14">
      <c r="A230" s="160"/>
      <c r="B230" s="170" t="s">
        <v>1166</v>
      </c>
      <c r="C230" s="161">
        <f t="shared" si="20"/>
        <v>40651</v>
      </c>
      <c r="D230" s="160">
        <f t="shared" si="21"/>
        <v>2011</v>
      </c>
      <c r="E230" s="160">
        <f t="shared" si="22"/>
        <v>4</v>
      </c>
      <c r="F230" s="160">
        <f t="shared" si="23"/>
        <v>1</v>
      </c>
      <c r="G230" s="160">
        <f t="shared" ca="1" si="18"/>
        <v>104409</v>
      </c>
      <c r="H230" s="171">
        <f t="shared" ca="1" si="19"/>
        <v>3495</v>
      </c>
      <c r="I230" s="160"/>
      <c r="J230" s="160"/>
      <c r="K230" s="160"/>
      <c r="L230" s="160"/>
      <c r="M230" s="160"/>
      <c r="N230" s="160"/>
    </row>
    <row r="231" spans="1:14">
      <c r="A231" s="160"/>
      <c r="B231" s="170" t="s">
        <v>1172</v>
      </c>
      <c r="C231" s="161">
        <f t="shared" si="20"/>
        <v>40652</v>
      </c>
      <c r="D231" s="160">
        <f t="shared" si="21"/>
        <v>2011</v>
      </c>
      <c r="E231" s="160">
        <f t="shared" si="22"/>
        <v>4</v>
      </c>
      <c r="F231" s="160">
        <f t="shared" si="23"/>
        <v>2</v>
      </c>
      <c r="G231" s="160">
        <f t="shared" ca="1" si="18"/>
        <v>104410</v>
      </c>
      <c r="H231" s="171">
        <f t="shared" ca="1" si="19"/>
        <v>3494</v>
      </c>
      <c r="I231" s="160"/>
      <c r="J231" s="160"/>
      <c r="K231" s="160"/>
      <c r="L231" s="160"/>
      <c r="M231" s="160"/>
      <c r="N231" s="160"/>
    </row>
    <row r="232" spans="1:14">
      <c r="A232" s="160"/>
      <c r="B232" s="170" t="s">
        <v>1172</v>
      </c>
      <c r="C232" s="161">
        <f t="shared" si="20"/>
        <v>40652</v>
      </c>
      <c r="D232" s="160">
        <f t="shared" si="21"/>
        <v>2011</v>
      </c>
      <c r="E232" s="160">
        <f t="shared" si="22"/>
        <v>4</v>
      </c>
      <c r="F232" s="160">
        <f t="shared" si="23"/>
        <v>2</v>
      </c>
      <c r="G232" s="160">
        <f t="shared" ca="1" si="18"/>
        <v>104410</v>
      </c>
      <c r="H232" s="171">
        <f t="shared" ca="1" si="19"/>
        <v>3494</v>
      </c>
      <c r="I232" s="160"/>
      <c r="J232" s="160"/>
      <c r="K232" s="160"/>
      <c r="L232" s="160"/>
      <c r="M232" s="160"/>
      <c r="N232" s="160"/>
    </row>
    <row r="233" spans="1:14">
      <c r="A233" s="160"/>
      <c r="B233" s="170" t="s">
        <v>1178</v>
      </c>
      <c r="C233" s="161">
        <f t="shared" si="20"/>
        <v>40653</v>
      </c>
      <c r="D233" s="160">
        <f t="shared" si="21"/>
        <v>2011</v>
      </c>
      <c r="E233" s="160">
        <f t="shared" si="22"/>
        <v>4</v>
      </c>
      <c r="F233" s="160">
        <f t="shared" si="23"/>
        <v>3</v>
      </c>
      <c r="G233" s="160">
        <f t="shared" ca="1" si="18"/>
        <v>104411</v>
      </c>
      <c r="H233" s="171">
        <f t="shared" ca="1" si="19"/>
        <v>3493</v>
      </c>
      <c r="I233" s="160"/>
      <c r="J233" s="160"/>
      <c r="K233" s="160"/>
      <c r="L233" s="160"/>
      <c r="M233" s="160"/>
      <c r="N233" s="160"/>
    </row>
    <row r="234" spans="1:14">
      <c r="A234" s="160"/>
      <c r="B234" s="170" t="s">
        <v>1182</v>
      </c>
      <c r="C234" s="161">
        <f t="shared" si="20"/>
        <v>40656</v>
      </c>
      <c r="D234" s="160">
        <f t="shared" si="21"/>
        <v>2011</v>
      </c>
      <c r="E234" s="160">
        <f t="shared" si="22"/>
        <v>4</v>
      </c>
      <c r="F234" s="160">
        <f t="shared" si="23"/>
        <v>6</v>
      </c>
      <c r="G234" s="160">
        <f t="shared" ca="1" si="18"/>
        <v>104415</v>
      </c>
      <c r="H234" s="171">
        <f t="shared" ca="1" si="19"/>
        <v>3490</v>
      </c>
      <c r="I234" s="160"/>
      <c r="J234" s="160"/>
      <c r="K234" s="160"/>
      <c r="L234" s="160"/>
      <c r="M234" s="160"/>
      <c r="N234" s="160"/>
    </row>
    <row r="235" spans="1:14">
      <c r="A235" s="160"/>
      <c r="B235" s="170" t="s">
        <v>1182</v>
      </c>
      <c r="C235" s="161">
        <f t="shared" si="20"/>
        <v>40656</v>
      </c>
      <c r="D235" s="160">
        <f t="shared" si="21"/>
        <v>2011</v>
      </c>
      <c r="E235" s="160">
        <f t="shared" si="22"/>
        <v>4</v>
      </c>
      <c r="F235" s="160">
        <f t="shared" si="23"/>
        <v>6</v>
      </c>
      <c r="G235" s="160">
        <f t="shared" ca="1" si="18"/>
        <v>104415</v>
      </c>
      <c r="H235" s="171">
        <f t="shared" ca="1" si="19"/>
        <v>3490</v>
      </c>
      <c r="I235" s="160"/>
      <c r="J235" s="160"/>
      <c r="K235" s="160"/>
      <c r="L235" s="160"/>
      <c r="M235" s="160"/>
      <c r="N235" s="160"/>
    </row>
    <row r="236" spans="1:14">
      <c r="A236" s="160"/>
      <c r="B236" s="170" t="s">
        <v>1188</v>
      </c>
      <c r="C236" s="161">
        <f t="shared" si="20"/>
        <v>40660</v>
      </c>
      <c r="D236" s="160">
        <f t="shared" si="21"/>
        <v>2011</v>
      </c>
      <c r="E236" s="160">
        <f t="shared" si="22"/>
        <v>4</v>
      </c>
      <c r="F236" s="160">
        <f t="shared" si="23"/>
        <v>3</v>
      </c>
      <c r="G236" s="160">
        <f t="shared" ca="1" si="18"/>
        <v>104418</v>
      </c>
      <c r="H236" s="171">
        <f t="shared" ca="1" si="19"/>
        <v>3488</v>
      </c>
      <c r="I236" s="160"/>
      <c r="J236" s="160"/>
      <c r="K236" s="160"/>
      <c r="L236" s="160"/>
      <c r="M236" s="160"/>
      <c r="N236" s="160"/>
    </row>
    <row r="237" spans="1:14">
      <c r="A237" s="160"/>
      <c r="B237" s="170" t="s">
        <v>1191</v>
      </c>
      <c r="C237" s="161">
        <f t="shared" si="20"/>
        <v>40665</v>
      </c>
      <c r="D237" s="160">
        <f t="shared" si="21"/>
        <v>2011</v>
      </c>
      <c r="E237" s="160">
        <f t="shared" si="22"/>
        <v>5</v>
      </c>
      <c r="F237" s="160">
        <f t="shared" si="23"/>
        <v>1</v>
      </c>
      <c r="G237" s="160">
        <f t="shared" ca="1" si="18"/>
        <v>104423</v>
      </c>
      <c r="H237" s="171">
        <f t="shared" ca="1" si="19"/>
        <v>3485</v>
      </c>
      <c r="I237" s="160"/>
      <c r="J237" s="160"/>
      <c r="K237" s="160"/>
      <c r="L237" s="160"/>
      <c r="M237" s="160"/>
      <c r="N237" s="160"/>
    </row>
    <row r="238" spans="1:14">
      <c r="A238" s="160"/>
      <c r="B238" s="170" t="s">
        <v>1191</v>
      </c>
      <c r="C238" s="161">
        <f t="shared" si="20"/>
        <v>40665</v>
      </c>
      <c r="D238" s="160">
        <f t="shared" si="21"/>
        <v>2011</v>
      </c>
      <c r="E238" s="160">
        <f t="shared" si="22"/>
        <v>5</v>
      </c>
      <c r="F238" s="160">
        <f t="shared" si="23"/>
        <v>1</v>
      </c>
      <c r="G238" s="160">
        <f t="shared" ca="1" si="18"/>
        <v>104423</v>
      </c>
      <c r="H238" s="171">
        <f t="shared" ca="1" si="19"/>
        <v>3485</v>
      </c>
      <c r="I238" s="160"/>
      <c r="J238" s="160"/>
      <c r="K238" s="160"/>
      <c r="L238" s="160"/>
      <c r="M238" s="160"/>
      <c r="N238" s="160"/>
    </row>
    <row r="239" spans="1:14">
      <c r="A239" s="160"/>
      <c r="B239" s="170" t="s">
        <v>1197</v>
      </c>
      <c r="C239" s="161">
        <f t="shared" si="20"/>
        <v>40671</v>
      </c>
      <c r="D239" s="160">
        <f t="shared" si="21"/>
        <v>2011</v>
      </c>
      <c r="E239" s="160">
        <f t="shared" si="22"/>
        <v>5</v>
      </c>
      <c r="F239" s="160">
        <f t="shared" si="23"/>
        <v>7</v>
      </c>
      <c r="G239" s="160">
        <f t="shared" ca="1" si="18"/>
        <v>104429</v>
      </c>
      <c r="H239" s="171">
        <f t="shared" ca="1" si="19"/>
        <v>3480</v>
      </c>
      <c r="I239" s="160"/>
      <c r="J239" s="160"/>
      <c r="K239" s="160"/>
      <c r="L239" s="160"/>
      <c r="M239" s="160"/>
      <c r="N239" s="160"/>
    </row>
    <row r="240" spans="1:14">
      <c r="A240" s="160"/>
      <c r="B240" s="170" t="s">
        <v>1197</v>
      </c>
      <c r="C240" s="161">
        <f t="shared" si="20"/>
        <v>40671</v>
      </c>
      <c r="D240" s="160">
        <f t="shared" si="21"/>
        <v>2011</v>
      </c>
      <c r="E240" s="160">
        <f t="shared" si="22"/>
        <v>5</v>
      </c>
      <c r="F240" s="160">
        <f t="shared" si="23"/>
        <v>7</v>
      </c>
      <c r="G240" s="160">
        <f t="shared" ca="1" si="18"/>
        <v>104429</v>
      </c>
      <c r="H240" s="171">
        <f t="shared" ca="1" si="19"/>
        <v>3480</v>
      </c>
      <c r="I240" s="160"/>
      <c r="J240" s="160"/>
      <c r="K240" s="160"/>
      <c r="L240" s="160"/>
      <c r="M240" s="160"/>
      <c r="N240" s="160"/>
    </row>
    <row r="241" spans="1:14">
      <c r="A241" s="160"/>
      <c r="B241" s="170" t="s">
        <v>1203</v>
      </c>
      <c r="C241" s="161">
        <f t="shared" si="20"/>
        <v>40673</v>
      </c>
      <c r="D241" s="160">
        <f t="shared" si="21"/>
        <v>2011</v>
      </c>
      <c r="E241" s="160">
        <f t="shared" si="22"/>
        <v>5</v>
      </c>
      <c r="F241" s="160">
        <f t="shared" si="23"/>
        <v>2</v>
      </c>
      <c r="G241" s="160">
        <f t="shared" ca="1" si="18"/>
        <v>104431</v>
      </c>
      <c r="H241" s="171">
        <f t="shared" ca="1" si="19"/>
        <v>3479</v>
      </c>
      <c r="I241" s="160"/>
      <c r="J241" s="160"/>
      <c r="K241" s="160"/>
      <c r="L241" s="160"/>
      <c r="M241" s="160"/>
      <c r="N241" s="160"/>
    </row>
    <row r="242" spans="1:14">
      <c r="A242" s="160"/>
      <c r="B242" s="170" t="s">
        <v>1203</v>
      </c>
      <c r="C242" s="161">
        <f t="shared" si="20"/>
        <v>40673</v>
      </c>
      <c r="D242" s="160">
        <f t="shared" si="21"/>
        <v>2011</v>
      </c>
      <c r="E242" s="160">
        <f t="shared" si="22"/>
        <v>5</v>
      </c>
      <c r="F242" s="160">
        <f t="shared" si="23"/>
        <v>2</v>
      </c>
      <c r="G242" s="160">
        <f t="shared" ca="1" si="18"/>
        <v>104431</v>
      </c>
      <c r="H242" s="171">
        <f t="shared" ca="1" si="19"/>
        <v>3479</v>
      </c>
      <c r="I242" s="160"/>
      <c r="J242" s="160"/>
      <c r="K242" s="160"/>
      <c r="L242" s="160"/>
      <c r="M242" s="160"/>
      <c r="N242" s="160"/>
    </row>
    <row r="243" spans="1:14">
      <c r="A243" s="160"/>
      <c r="B243" s="170" t="s">
        <v>1203</v>
      </c>
      <c r="C243" s="161">
        <f t="shared" si="20"/>
        <v>40673</v>
      </c>
      <c r="D243" s="160">
        <f t="shared" si="21"/>
        <v>2011</v>
      </c>
      <c r="E243" s="160">
        <f t="shared" si="22"/>
        <v>5</v>
      </c>
      <c r="F243" s="160">
        <f t="shared" si="23"/>
        <v>2</v>
      </c>
      <c r="G243" s="160">
        <f t="shared" ca="1" si="18"/>
        <v>104431</v>
      </c>
      <c r="H243" s="171">
        <f t="shared" ca="1" si="19"/>
        <v>3479</v>
      </c>
      <c r="I243" s="160"/>
      <c r="J243" s="160"/>
      <c r="K243" s="160"/>
      <c r="L243" s="160"/>
      <c r="M243" s="160"/>
      <c r="N243" s="160"/>
    </row>
    <row r="244" spans="1:14">
      <c r="A244" s="160"/>
      <c r="B244" s="170" t="s">
        <v>1211</v>
      </c>
      <c r="C244" s="161">
        <f t="shared" si="20"/>
        <v>40674</v>
      </c>
      <c r="D244" s="160">
        <f t="shared" si="21"/>
        <v>2011</v>
      </c>
      <c r="E244" s="160">
        <f t="shared" si="22"/>
        <v>5</v>
      </c>
      <c r="F244" s="160">
        <f t="shared" si="23"/>
        <v>3</v>
      </c>
      <c r="G244" s="160">
        <f t="shared" ca="1" si="18"/>
        <v>104432</v>
      </c>
      <c r="H244" s="171">
        <f t="shared" ca="1" si="19"/>
        <v>3478</v>
      </c>
      <c r="I244" s="160"/>
      <c r="J244" s="160"/>
      <c r="K244" s="160"/>
      <c r="L244" s="160"/>
      <c r="M244" s="160"/>
      <c r="N244" s="160"/>
    </row>
    <row r="245" spans="1:14">
      <c r="A245" s="160"/>
      <c r="B245" s="170" t="s">
        <v>1211</v>
      </c>
      <c r="C245" s="161">
        <f t="shared" si="20"/>
        <v>40674</v>
      </c>
      <c r="D245" s="160">
        <f t="shared" si="21"/>
        <v>2011</v>
      </c>
      <c r="E245" s="160">
        <f t="shared" si="22"/>
        <v>5</v>
      </c>
      <c r="F245" s="160">
        <f t="shared" si="23"/>
        <v>3</v>
      </c>
      <c r="G245" s="160">
        <f t="shared" ca="1" si="18"/>
        <v>104432</v>
      </c>
      <c r="H245" s="171">
        <f t="shared" ca="1" si="19"/>
        <v>3478</v>
      </c>
      <c r="I245" s="160"/>
      <c r="J245" s="160"/>
      <c r="K245" s="160"/>
      <c r="L245" s="160"/>
      <c r="M245" s="160"/>
      <c r="N245" s="160"/>
    </row>
    <row r="246" spans="1:14">
      <c r="A246" s="160"/>
      <c r="B246" s="170" t="s">
        <v>1218</v>
      </c>
      <c r="C246" s="161">
        <f t="shared" si="20"/>
        <v>40676</v>
      </c>
      <c r="D246" s="160">
        <f t="shared" si="21"/>
        <v>2011</v>
      </c>
      <c r="E246" s="160">
        <f t="shared" si="22"/>
        <v>5</v>
      </c>
      <c r="F246" s="160">
        <f t="shared" si="23"/>
        <v>5</v>
      </c>
      <c r="G246" s="160">
        <f t="shared" ca="1" si="18"/>
        <v>104436</v>
      </c>
      <c r="H246" s="171">
        <f t="shared" ca="1" si="19"/>
        <v>3476</v>
      </c>
      <c r="I246" s="160"/>
      <c r="J246" s="160"/>
      <c r="K246" s="160"/>
      <c r="L246" s="160"/>
      <c r="M246" s="160"/>
      <c r="N246" s="160"/>
    </row>
    <row r="247" spans="1:14">
      <c r="A247" s="160"/>
      <c r="B247" s="170" t="s">
        <v>1222</v>
      </c>
      <c r="C247" s="161">
        <f t="shared" si="20"/>
        <v>40677</v>
      </c>
      <c r="D247" s="160">
        <f t="shared" si="21"/>
        <v>2011</v>
      </c>
      <c r="E247" s="160">
        <f t="shared" si="22"/>
        <v>5</v>
      </c>
      <c r="F247" s="160">
        <f t="shared" si="23"/>
        <v>6</v>
      </c>
      <c r="G247" s="160">
        <f t="shared" ca="1" si="18"/>
        <v>104436</v>
      </c>
      <c r="H247" s="171">
        <f t="shared" ca="1" si="19"/>
        <v>3475</v>
      </c>
      <c r="I247" s="160"/>
      <c r="J247" s="160"/>
      <c r="K247" s="160"/>
      <c r="L247" s="160"/>
      <c r="M247" s="160"/>
      <c r="N247" s="160"/>
    </row>
    <row r="248" spans="1:14">
      <c r="A248" s="160"/>
      <c r="B248" s="170" t="s">
        <v>1226</v>
      </c>
      <c r="C248" s="161">
        <f t="shared" si="20"/>
        <v>40678</v>
      </c>
      <c r="D248" s="160">
        <f t="shared" si="21"/>
        <v>2011</v>
      </c>
      <c r="E248" s="160">
        <f t="shared" si="22"/>
        <v>5</v>
      </c>
      <c r="F248" s="160">
        <f t="shared" si="23"/>
        <v>7</v>
      </c>
      <c r="G248" s="160">
        <f t="shared" ca="1" si="18"/>
        <v>104436</v>
      </c>
      <c r="H248" s="171">
        <f t="shared" ca="1" si="19"/>
        <v>3475</v>
      </c>
      <c r="I248" s="160"/>
      <c r="J248" s="160"/>
      <c r="K248" s="160"/>
      <c r="L248" s="160"/>
      <c r="M248" s="160"/>
      <c r="N248" s="160"/>
    </row>
    <row r="249" spans="1:14">
      <c r="A249" s="160"/>
      <c r="B249" s="170" t="s">
        <v>1226</v>
      </c>
      <c r="C249" s="161">
        <f t="shared" si="20"/>
        <v>40678</v>
      </c>
      <c r="D249" s="160">
        <f t="shared" si="21"/>
        <v>2011</v>
      </c>
      <c r="E249" s="160">
        <f t="shared" si="22"/>
        <v>5</v>
      </c>
      <c r="F249" s="160">
        <f t="shared" si="23"/>
        <v>7</v>
      </c>
      <c r="G249" s="160">
        <f t="shared" ca="1" si="18"/>
        <v>104436</v>
      </c>
      <c r="H249" s="171">
        <f t="shared" ca="1" si="19"/>
        <v>3475</v>
      </c>
      <c r="I249" s="160"/>
      <c r="J249" s="160"/>
      <c r="K249" s="160"/>
      <c r="L249" s="160"/>
      <c r="M249" s="160"/>
      <c r="N249" s="160"/>
    </row>
    <row r="250" spans="1:14">
      <c r="A250" s="160"/>
      <c r="B250" s="170" t="s">
        <v>1233</v>
      </c>
      <c r="C250" s="161">
        <f t="shared" si="20"/>
        <v>40681</v>
      </c>
      <c r="D250" s="160">
        <f t="shared" si="21"/>
        <v>2011</v>
      </c>
      <c r="E250" s="160">
        <f t="shared" si="22"/>
        <v>5</v>
      </c>
      <c r="F250" s="160">
        <f t="shared" si="23"/>
        <v>3</v>
      </c>
      <c r="G250" s="160">
        <f t="shared" ca="1" si="18"/>
        <v>104439</v>
      </c>
      <c r="H250" s="171">
        <f t="shared" ca="1" si="19"/>
        <v>3473</v>
      </c>
      <c r="I250" s="160"/>
      <c r="J250" s="160"/>
      <c r="K250" s="160"/>
      <c r="L250" s="160"/>
      <c r="M250" s="160"/>
      <c r="N250" s="160"/>
    </row>
    <row r="251" spans="1:14">
      <c r="A251" s="160"/>
      <c r="B251" s="170" t="s">
        <v>1233</v>
      </c>
      <c r="C251" s="161">
        <f t="shared" si="20"/>
        <v>40681</v>
      </c>
      <c r="D251" s="160">
        <f t="shared" si="21"/>
        <v>2011</v>
      </c>
      <c r="E251" s="160">
        <f t="shared" si="22"/>
        <v>5</v>
      </c>
      <c r="F251" s="160">
        <f t="shared" si="23"/>
        <v>3</v>
      </c>
      <c r="G251" s="160">
        <f t="shared" ca="1" si="18"/>
        <v>104439</v>
      </c>
      <c r="H251" s="171">
        <f t="shared" ca="1" si="19"/>
        <v>3473</v>
      </c>
      <c r="I251" s="160"/>
      <c r="J251" s="160"/>
      <c r="K251" s="160"/>
      <c r="L251" s="160"/>
      <c r="M251" s="160"/>
      <c r="N251" s="160"/>
    </row>
    <row r="252" spans="1:14">
      <c r="A252" s="160"/>
      <c r="B252" s="170" t="s">
        <v>1240</v>
      </c>
      <c r="C252" s="161">
        <f t="shared" si="20"/>
        <v>40683</v>
      </c>
      <c r="D252" s="160">
        <f t="shared" si="21"/>
        <v>2011</v>
      </c>
      <c r="E252" s="160">
        <f t="shared" si="22"/>
        <v>5</v>
      </c>
      <c r="F252" s="160">
        <f t="shared" si="23"/>
        <v>5</v>
      </c>
      <c r="G252" s="160">
        <f t="shared" ca="1" si="18"/>
        <v>104443</v>
      </c>
      <c r="H252" s="171">
        <f t="shared" ca="1" si="19"/>
        <v>3471</v>
      </c>
      <c r="I252" s="160"/>
      <c r="J252" s="160"/>
      <c r="K252" s="160"/>
      <c r="L252" s="160"/>
      <c r="M252" s="160"/>
      <c r="N252" s="160"/>
    </row>
    <row r="253" spans="1:14">
      <c r="A253" s="160"/>
      <c r="B253" s="170" t="s">
        <v>1240</v>
      </c>
      <c r="C253" s="161">
        <f t="shared" si="20"/>
        <v>40683</v>
      </c>
      <c r="D253" s="160">
        <f t="shared" si="21"/>
        <v>2011</v>
      </c>
      <c r="E253" s="160">
        <f t="shared" si="22"/>
        <v>5</v>
      </c>
      <c r="F253" s="160">
        <f t="shared" si="23"/>
        <v>5</v>
      </c>
      <c r="G253" s="160">
        <f t="shared" ca="1" si="18"/>
        <v>104443</v>
      </c>
      <c r="H253" s="171">
        <f t="shared" ca="1" si="19"/>
        <v>3471</v>
      </c>
      <c r="I253" s="160"/>
      <c r="J253" s="160"/>
      <c r="K253" s="160"/>
      <c r="L253" s="160"/>
      <c r="M253" s="160"/>
      <c r="N253" s="160"/>
    </row>
    <row r="254" spans="1:14">
      <c r="A254" s="160"/>
      <c r="B254" s="170" t="s">
        <v>1247</v>
      </c>
      <c r="C254" s="161">
        <f t="shared" si="20"/>
        <v>40685</v>
      </c>
      <c r="D254" s="160">
        <f t="shared" si="21"/>
        <v>2011</v>
      </c>
      <c r="E254" s="160">
        <f t="shared" si="22"/>
        <v>5</v>
      </c>
      <c r="F254" s="160">
        <f t="shared" si="23"/>
        <v>7</v>
      </c>
      <c r="G254" s="160">
        <f t="shared" ca="1" si="18"/>
        <v>104443</v>
      </c>
      <c r="H254" s="171">
        <f t="shared" ca="1" si="19"/>
        <v>3470</v>
      </c>
      <c r="I254" s="160"/>
      <c r="J254" s="160"/>
      <c r="K254" s="160"/>
      <c r="L254" s="160"/>
      <c r="M254" s="160"/>
      <c r="N254" s="160"/>
    </row>
    <row r="255" spans="1:14">
      <c r="A255" s="160"/>
      <c r="B255" s="170" t="s">
        <v>1251</v>
      </c>
      <c r="C255" s="161">
        <f t="shared" si="20"/>
        <v>40686</v>
      </c>
      <c r="D255" s="160">
        <f t="shared" si="21"/>
        <v>2011</v>
      </c>
      <c r="E255" s="160">
        <f t="shared" si="22"/>
        <v>5</v>
      </c>
      <c r="F255" s="160">
        <f t="shared" si="23"/>
        <v>1</v>
      </c>
      <c r="G255" s="160">
        <f t="shared" ca="1" si="18"/>
        <v>104444</v>
      </c>
      <c r="H255" s="171">
        <f t="shared" ca="1" si="19"/>
        <v>3470</v>
      </c>
      <c r="I255" s="160"/>
      <c r="J255" s="160"/>
      <c r="K255" s="160"/>
      <c r="L255" s="160"/>
      <c r="M255" s="160"/>
      <c r="N255" s="160"/>
    </row>
    <row r="256" spans="1:14">
      <c r="A256" s="160"/>
      <c r="B256" s="170" t="s">
        <v>1251</v>
      </c>
      <c r="C256" s="161">
        <f t="shared" si="20"/>
        <v>40686</v>
      </c>
      <c r="D256" s="160">
        <f t="shared" si="21"/>
        <v>2011</v>
      </c>
      <c r="E256" s="160">
        <f t="shared" si="22"/>
        <v>5</v>
      </c>
      <c r="F256" s="160">
        <f t="shared" si="23"/>
        <v>1</v>
      </c>
      <c r="G256" s="160">
        <f t="shared" ca="1" si="18"/>
        <v>104444</v>
      </c>
      <c r="H256" s="171">
        <f t="shared" ca="1" si="19"/>
        <v>3470</v>
      </c>
      <c r="I256" s="160"/>
      <c r="J256" s="160"/>
      <c r="K256" s="160"/>
      <c r="L256" s="160"/>
      <c r="M256" s="160"/>
      <c r="N256" s="160"/>
    </row>
    <row r="257" spans="1:14">
      <c r="A257" s="160"/>
      <c r="B257" s="170" t="s">
        <v>1251</v>
      </c>
      <c r="C257" s="161">
        <f t="shared" si="20"/>
        <v>40686</v>
      </c>
      <c r="D257" s="160">
        <f t="shared" si="21"/>
        <v>2011</v>
      </c>
      <c r="E257" s="160">
        <f t="shared" si="22"/>
        <v>5</v>
      </c>
      <c r="F257" s="160">
        <f t="shared" si="23"/>
        <v>1</v>
      </c>
      <c r="G257" s="160">
        <f t="shared" ca="1" si="18"/>
        <v>104444</v>
      </c>
      <c r="H257" s="171">
        <f t="shared" ca="1" si="19"/>
        <v>3470</v>
      </c>
      <c r="I257" s="160"/>
      <c r="J257" s="160"/>
      <c r="K257" s="160"/>
      <c r="L257" s="160"/>
      <c r="M257" s="160"/>
      <c r="N257" s="160"/>
    </row>
    <row r="258" spans="1:14">
      <c r="A258" s="160"/>
      <c r="B258" s="170" t="s">
        <v>1260</v>
      </c>
      <c r="C258" s="161">
        <f t="shared" si="20"/>
        <v>40687</v>
      </c>
      <c r="D258" s="160">
        <f t="shared" si="21"/>
        <v>2011</v>
      </c>
      <c r="E258" s="160">
        <f t="shared" si="22"/>
        <v>5</v>
      </c>
      <c r="F258" s="160">
        <f t="shared" si="23"/>
        <v>2</v>
      </c>
      <c r="G258" s="160">
        <f t="shared" ca="1" si="18"/>
        <v>104445</v>
      </c>
      <c r="H258" s="171">
        <f t="shared" ca="1" si="19"/>
        <v>3469</v>
      </c>
      <c r="I258" s="160"/>
      <c r="J258" s="160"/>
      <c r="K258" s="160"/>
      <c r="L258" s="160"/>
      <c r="M258" s="160"/>
      <c r="N258" s="160"/>
    </row>
    <row r="259" spans="1:14">
      <c r="A259" s="160"/>
      <c r="B259" s="170" t="s">
        <v>1264</v>
      </c>
      <c r="C259" s="161">
        <f t="shared" si="20"/>
        <v>40688</v>
      </c>
      <c r="D259" s="160">
        <f t="shared" si="21"/>
        <v>2011</v>
      </c>
      <c r="E259" s="160">
        <f t="shared" si="22"/>
        <v>5</v>
      </c>
      <c r="F259" s="160">
        <f t="shared" si="23"/>
        <v>3</v>
      </c>
      <c r="G259" s="160">
        <f t="shared" ca="1" si="18"/>
        <v>104446</v>
      </c>
      <c r="H259" s="171">
        <f t="shared" ca="1" si="19"/>
        <v>3468</v>
      </c>
      <c r="I259" s="160"/>
      <c r="J259" s="160"/>
      <c r="K259" s="160"/>
      <c r="L259" s="160"/>
      <c r="M259" s="160"/>
      <c r="N259" s="160"/>
    </row>
    <row r="260" spans="1:14">
      <c r="A260" s="160"/>
      <c r="B260" s="170" t="s">
        <v>1264</v>
      </c>
      <c r="C260" s="161">
        <f t="shared" si="20"/>
        <v>40688</v>
      </c>
      <c r="D260" s="160">
        <f t="shared" si="21"/>
        <v>2011</v>
      </c>
      <c r="E260" s="160">
        <f t="shared" si="22"/>
        <v>5</v>
      </c>
      <c r="F260" s="160">
        <f t="shared" si="23"/>
        <v>3</v>
      </c>
      <c r="G260" s="160">
        <f t="shared" ca="1" si="18"/>
        <v>104446</v>
      </c>
      <c r="H260" s="171">
        <f t="shared" ca="1" si="19"/>
        <v>3468</v>
      </c>
      <c r="I260" s="160"/>
      <c r="J260" s="160"/>
      <c r="K260" s="160"/>
      <c r="L260" s="160"/>
      <c r="M260" s="160"/>
      <c r="N260" s="160"/>
    </row>
    <row r="261" spans="1:14">
      <c r="A261" s="160"/>
      <c r="B261" s="170" t="s">
        <v>1271</v>
      </c>
      <c r="C261" s="161">
        <f t="shared" si="20"/>
        <v>40689</v>
      </c>
      <c r="D261" s="160">
        <f t="shared" si="21"/>
        <v>2011</v>
      </c>
      <c r="E261" s="160">
        <f t="shared" si="22"/>
        <v>5</v>
      </c>
      <c r="F261" s="160">
        <f t="shared" si="23"/>
        <v>4</v>
      </c>
      <c r="G261" s="160">
        <f t="shared" ref="G261:G324" ca="1" si="24">WORKDAY(C261,$K$5)</f>
        <v>104449</v>
      </c>
      <c r="H261" s="171">
        <f t="shared" ref="H261:H324" ca="1" si="25">NETWORKDAYS(C261,$K$5)</f>
        <v>3467</v>
      </c>
      <c r="I261" s="160"/>
      <c r="J261" s="160"/>
      <c r="K261" s="160"/>
      <c r="L261" s="160"/>
      <c r="M261" s="160"/>
      <c r="N261" s="160"/>
    </row>
    <row r="262" spans="1:14">
      <c r="A262" s="160"/>
      <c r="B262" s="170" t="s">
        <v>1275</v>
      </c>
      <c r="C262" s="161">
        <f t="shared" ref="C262:C325" si="26">DATE(LEFT(B262,4),MID(B262,5,2),RIGHT(B262,2))</f>
        <v>40693</v>
      </c>
      <c r="D262" s="160">
        <f t="shared" ref="D262:D325" si="27">YEAR(C262)</f>
        <v>2011</v>
      </c>
      <c r="E262" s="160">
        <f t="shared" ref="E262:E325" si="28">MONTH(C262)</f>
        <v>5</v>
      </c>
      <c r="F262" s="160">
        <f t="shared" ref="F262:F325" si="29">WEEKDAY(C262,2)</f>
        <v>1</v>
      </c>
      <c r="G262" s="160">
        <f t="shared" ca="1" si="24"/>
        <v>104451</v>
      </c>
      <c r="H262" s="171">
        <f t="shared" ca="1" si="25"/>
        <v>3465</v>
      </c>
      <c r="I262" s="160"/>
      <c r="J262" s="160"/>
      <c r="K262" s="160"/>
      <c r="L262" s="160"/>
      <c r="M262" s="160"/>
      <c r="N262" s="160"/>
    </row>
    <row r="263" spans="1:14">
      <c r="A263" s="160"/>
      <c r="B263" s="170" t="s">
        <v>1275</v>
      </c>
      <c r="C263" s="161">
        <f t="shared" si="26"/>
        <v>40693</v>
      </c>
      <c r="D263" s="160">
        <f t="shared" si="27"/>
        <v>2011</v>
      </c>
      <c r="E263" s="160">
        <f t="shared" si="28"/>
        <v>5</v>
      </c>
      <c r="F263" s="160">
        <f t="shared" si="29"/>
        <v>1</v>
      </c>
      <c r="G263" s="160">
        <f t="shared" ca="1" si="24"/>
        <v>104451</v>
      </c>
      <c r="H263" s="171">
        <f t="shared" ca="1" si="25"/>
        <v>3465</v>
      </c>
      <c r="I263" s="160"/>
      <c r="J263" s="160"/>
      <c r="K263" s="160"/>
      <c r="L263" s="160"/>
      <c r="M263" s="160"/>
      <c r="N263" s="160"/>
    </row>
    <row r="264" spans="1:14">
      <c r="A264" s="160"/>
      <c r="B264" s="170" t="s">
        <v>1280</v>
      </c>
      <c r="C264" s="161">
        <f t="shared" si="26"/>
        <v>40694</v>
      </c>
      <c r="D264" s="160">
        <f t="shared" si="27"/>
        <v>2011</v>
      </c>
      <c r="E264" s="160">
        <f t="shared" si="28"/>
        <v>5</v>
      </c>
      <c r="F264" s="160">
        <f t="shared" si="29"/>
        <v>2</v>
      </c>
      <c r="G264" s="160">
        <f t="shared" ca="1" si="24"/>
        <v>104452</v>
      </c>
      <c r="H264" s="171">
        <f t="shared" ca="1" si="25"/>
        <v>3464</v>
      </c>
      <c r="I264" s="160"/>
      <c r="J264" s="160"/>
      <c r="K264" s="160"/>
      <c r="L264" s="160"/>
      <c r="M264" s="160"/>
      <c r="N264" s="160"/>
    </row>
    <row r="265" spans="1:14">
      <c r="A265" s="160"/>
      <c r="B265" s="170" t="s">
        <v>1280</v>
      </c>
      <c r="C265" s="161">
        <f t="shared" si="26"/>
        <v>40694</v>
      </c>
      <c r="D265" s="160">
        <f t="shared" si="27"/>
        <v>2011</v>
      </c>
      <c r="E265" s="160">
        <f t="shared" si="28"/>
        <v>5</v>
      </c>
      <c r="F265" s="160">
        <f t="shared" si="29"/>
        <v>2</v>
      </c>
      <c r="G265" s="160">
        <f t="shared" ca="1" si="24"/>
        <v>104452</v>
      </c>
      <c r="H265" s="171">
        <f t="shared" ca="1" si="25"/>
        <v>3464</v>
      </c>
      <c r="I265" s="160"/>
      <c r="J265" s="160"/>
      <c r="K265" s="160"/>
      <c r="L265" s="160"/>
      <c r="M265" s="160"/>
      <c r="N265" s="160"/>
    </row>
    <row r="266" spans="1:14">
      <c r="A266" s="160"/>
      <c r="B266" s="170" t="s">
        <v>1286</v>
      </c>
      <c r="C266" s="161">
        <f t="shared" si="26"/>
        <v>40696</v>
      </c>
      <c r="D266" s="160">
        <f t="shared" si="27"/>
        <v>2011</v>
      </c>
      <c r="E266" s="160">
        <f t="shared" si="28"/>
        <v>6</v>
      </c>
      <c r="F266" s="160">
        <f t="shared" si="29"/>
        <v>4</v>
      </c>
      <c r="G266" s="160">
        <f t="shared" ca="1" si="24"/>
        <v>104456</v>
      </c>
      <c r="H266" s="171">
        <f t="shared" ca="1" si="25"/>
        <v>3462</v>
      </c>
      <c r="I266" s="160"/>
      <c r="J266" s="160"/>
      <c r="K266" s="160"/>
      <c r="L266" s="160"/>
      <c r="M266" s="160"/>
      <c r="N266" s="160"/>
    </row>
    <row r="267" spans="1:14">
      <c r="A267" s="160"/>
      <c r="B267" s="170" t="s">
        <v>1286</v>
      </c>
      <c r="C267" s="161">
        <f t="shared" si="26"/>
        <v>40696</v>
      </c>
      <c r="D267" s="160">
        <f t="shared" si="27"/>
        <v>2011</v>
      </c>
      <c r="E267" s="160">
        <f t="shared" si="28"/>
        <v>6</v>
      </c>
      <c r="F267" s="160">
        <f t="shared" si="29"/>
        <v>4</v>
      </c>
      <c r="G267" s="160">
        <f t="shared" ca="1" si="24"/>
        <v>104456</v>
      </c>
      <c r="H267" s="171">
        <f t="shared" ca="1" si="25"/>
        <v>3462</v>
      </c>
      <c r="I267" s="160"/>
      <c r="J267" s="160"/>
      <c r="K267" s="160"/>
      <c r="L267" s="160"/>
      <c r="M267" s="160"/>
      <c r="N267" s="160"/>
    </row>
    <row r="268" spans="1:14">
      <c r="A268" s="160"/>
      <c r="B268" s="170" t="s">
        <v>1292</v>
      </c>
      <c r="C268" s="161">
        <f t="shared" si="26"/>
        <v>40698</v>
      </c>
      <c r="D268" s="160">
        <f t="shared" si="27"/>
        <v>2011</v>
      </c>
      <c r="E268" s="160">
        <f t="shared" si="28"/>
        <v>6</v>
      </c>
      <c r="F268" s="160">
        <f t="shared" si="29"/>
        <v>6</v>
      </c>
      <c r="G268" s="160">
        <f t="shared" ca="1" si="24"/>
        <v>104457</v>
      </c>
      <c r="H268" s="171">
        <f t="shared" ca="1" si="25"/>
        <v>3460</v>
      </c>
      <c r="I268" s="160"/>
      <c r="J268" s="160"/>
      <c r="K268" s="160"/>
      <c r="L268" s="160"/>
      <c r="M268" s="160"/>
      <c r="N268" s="160"/>
    </row>
    <row r="269" spans="1:14">
      <c r="A269" s="160"/>
      <c r="B269" s="170" t="s">
        <v>1295</v>
      </c>
      <c r="C269" s="161">
        <f t="shared" si="26"/>
        <v>40700</v>
      </c>
      <c r="D269" s="160">
        <f t="shared" si="27"/>
        <v>2011</v>
      </c>
      <c r="E269" s="160">
        <f t="shared" si="28"/>
        <v>6</v>
      </c>
      <c r="F269" s="160">
        <f t="shared" si="29"/>
        <v>1</v>
      </c>
      <c r="G269" s="160">
        <f t="shared" ca="1" si="24"/>
        <v>104458</v>
      </c>
      <c r="H269" s="171">
        <f t="shared" ca="1" si="25"/>
        <v>3460</v>
      </c>
      <c r="I269" s="160"/>
      <c r="J269" s="160"/>
      <c r="K269" s="160"/>
      <c r="L269" s="160"/>
      <c r="M269" s="160"/>
      <c r="N269" s="160"/>
    </row>
    <row r="270" spans="1:14">
      <c r="A270" s="160"/>
      <c r="B270" s="170" t="s">
        <v>1298</v>
      </c>
      <c r="C270" s="161">
        <f t="shared" si="26"/>
        <v>40701</v>
      </c>
      <c r="D270" s="160">
        <f t="shared" si="27"/>
        <v>2011</v>
      </c>
      <c r="E270" s="160">
        <f t="shared" si="28"/>
        <v>6</v>
      </c>
      <c r="F270" s="160">
        <f t="shared" si="29"/>
        <v>2</v>
      </c>
      <c r="G270" s="160">
        <f t="shared" ca="1" si="24"/>
        <v>104459</v>
      </c>
      <c r="H270" s="171">
        <f t="shared" ca="1" si="25"/>
        <v>3459</v>
      </c>
      <c r="I270" s="160"/>
      <c r="J270" s="160"/>
      <c r="K270" s="160"/>
      <c r="L270" s="160"/>
      <c r="M270" s="160"/>
      <c r="N270" s="160"/>
    </row>
    <row r="271" spans="1:14">
      <c r="A271" s="160"/>
      <c r="B271" s="170" t="s">
        <v>1301</v>
      </c>
      <c r="C271" s="161">
        <f t="shared" si="26"/>
        <v>40702</v>
      </c>
      <c r="D271" s="160">
        <f t="shared" si="27"/>
        <v>2011</v>
      </c>
      <c r="E271" s="160">
        <f t="shared" si="28"/>
        <v>6</v>
      </c>
      <c r="F271" s="160">
        <f t="shared" si="29"/>
        <v>3</v>
      </c>
      <c r="G271" s="160">
        <f t="shared" ca="1" si="24"/>
        <v>104460</v>
      </c>
      <c r="H271" s="171">
        <f t="shared" ca="1" si="25"/>
        <v>3458</v>
      </c>
      <c r="I271" s="160"/>
      <c r="J271" s="160"/>
      <c r="K271" s="160"/>
      <c r="L271" s="160"/>
      <c r="M271" s="160"/>
      <c r="N271" s="160"/>
    </row>
    <row r="272" spans="1:14">
      <c r="A272" s="160"/>
      <c r="B272" s="170" t="s">
        <v>1304</v>
      </c>
      <c r="C272" s="161">
        <f t="shared" si="26"/>
        <v>40703</v>
      </c>
      <c r="D272" s="160">
        <f t="shared" si="27"/>
        <v>2011</v>
      </c>
      <c r="E272" s="160">
        <f t="shared" si="28"/>
        <v>6</v>
      </c>
      <c r="F272" s="160">
        <f t="shared" si="29"/>
        <v>4</v>
      </c>
      <c r="G272" s="160">
        <f t="shared" ca="1" si="24"/>
        <v>104463</v>
      </c>
      <c r="H272" s="171">
        <f t="shared" ca="1" si="25"/>
        <v>3457</v>
      </c>
      <c r="I272" s="160"/>
      <c r="J272" s="160"/>
      <c r="K272" s="160"/>
      <c r="L272" s="160"/>
      <c r="M272" s="160"/>
      <c r="N272" s="160"/>
    </row>
    <row r="273" spans="1:14">
      <c r="A273" s="160"/>
      <c r="B273" s="170" t="s">
        <v>1304</v>
      </c>
      <c r="C273" s="161">
        <f t="shared" si="26"/>
        <v>40703</v>
      </c>
      <c r="D273" s="160">
        <f t="shared" si="27"/>
        <v>2011</v>
      </c>
      <c r="E273" s="160">
        <f t="shared" si="28"/>
        <v>6</v>
      </c>
      <c r="F273" s="160">
        <f t="shared" si="29"/>
        <v>4</v>
      </c>
      <c r="G273" s="160">
        <f t="shared" ca="1" si="24"/>
        <v>104463</v>
      </c>
      <c r="H273" s="171">
        <f t="shared" ca="1" si="25"/>
        <v>3457</v>
      </c>
      <c r="I273" s="160"/>
      <c r="J273" s="160"/>
      <c r="K273" s="160"/>
      <c r="L273" s="160"/>
      <c r="M273" s="160"/>
      <c r="N273" s="160"/>
    </row>
    <row r="274" spans="1:14">
      <c r="A274" s="160"/>
      <c r="B274" s="170" t="s">
        <v>1311</v>
      </c>
      <c r="C274" s="161">
        <f t="shared" si="26"/>
        <v>40704</v>
      </c>
      <c r="D274" s="160">
        <f t="shared" si="27"/>
        <v>2011</v>
      </c>
      <c r="E274" s="160">
        <f t="shared" si="28"/>
        <v>6</v>
      </c>
      <c r="F274" s="160">
        <f t="shared" si="29"/>
        <v>5</v>
      </c>
      <c r="G274" s="160">
        <f t="shared" ca="1" si="24"/>
        <v>104464</v>
      </c>
      <c r="H274" s="171">
        <f t="shared" ca="1" si="25"/>
        <v>3456</v>
      </c>
      <c r="I274" s="160"/>
      <c r="J274" s="160"/>
      <c r="K274" s="160"/>
      <c r="L274" s="160"/>
      <c r="M274" s="160"/>
      <c r="N274" s="160"/>
    </row>
    <row r="275" spans="1:14">
      <c r="A275" s="160"/>
      <c r="B275" s="170" t="s">
        <v>1314</v>
      </c>
      <c r="C275" s="161">
        <f t="shared" si="26"/>
        <v>40707</v>
      </c>
      <c r="D275" s="160">
        <f t="shared" si="27"/>
        <v>2011</v>
      </c>
      <c r="E275" s="160">
        <f t="shared" si="28"/>
        <v>6</v>
      </c>
      <c r="F275" s="160">
        <f t="shared" si="29"/>
        <v>1</v>
      </c>
      <c r="G275" s="160">
        <f t="shared" ca="1" si="24"/>
        <v>104465</v>
      </c>
      <c r="H275" s="171">
        <f t="shared" ca="1" si="25"/>
        <v>3455</v>
      </c>
      <c r="I275" s="160"/>
      <c r="J275" s="160"/>
      <c r="K275" s="160"/>
      <c r="L275" s="160"/>
      <c r="M275" s="160"/>
      <c r="N275" s="160"/>
    </row>
    <row r="276" spans="1:14">
      <c r="A276" s="160"/>
      <c r="B276" s="170" t="s">
        <v>1318</v>
      </c>
      <c r="C276" s="161">
        <f t="shared" si="26"/>
        <v>40708</v>
      </c>
      <c r="D276" s="160">
        <f t="shared" si="27"/>
        <v>2011</v>
      </c>
      <c r="E276" s="160">
        <f t="shared" si="28"/>
        <v>6</v>
      </c>
      <c r="F276" s="160">
        <f t="shared" si="29"/>
        <v>2</v>
      </c>
      <c r="G276" s="160">
        <f t="shared" ca="1" si="24"/>
        <v>104466</v>
      </c>
      <c r="H276" s="171">
        <f t="shared" ca="1" si="25"/>
        <v>3454</v>
      </c>
      <c r="I276" s="160"/>
      <c r="J276" s="160"/>
      <c r="K276" s="160"/>
      <c r="L276" s="160"/>
      <c r="M276" s="160"/>
      <c r="N276" s="160"/>
    </row>
    <row r="277" spans="1:14">
      <c r="A277" s="160"/>
      <c r="B277" s="170" t="s">
        <v>1321</v>
      </c>
      <c r="C277" s="161">
        <f t="shared" si="26"/>
        <v>40709</v>
      </c>
      <c r="D277" s="160">
        <f t="shared" si="27"/>
        <v>2011</v>
      </c>
      <c r="E277" s="160">
        <f t="shared" si="28"/>
        <v>6</v>
      </c>
      <c r="F277" s="160">
        <f t="shared" si="29"/>
        <v>3</v>
      </c>
      <c r="G277" s="160">
        <f t="shared" ca="1" si="24"/>
        <v>104467</v>
      </c>
      <c r="H277" s="171">
        <f t="shared" ca="1" si="25"/>
        <v>3453</v>
      </c>
      <c r="I277" s="160"/>
      <c r="J277" s="160"/>
      <c r="K277" s="160"/>
      <c r="L277" s="160"/>
      <c r="M277" s="160"/>
      <c r="N277" s="160"/>
    </row>
    <row r="278" spans="1:14">
      <c r="A278" s="160"/>
      <c r="B278" s="170" t="s">
        <v>1325</v>
      </c>
      <c r="C278" s="161">
        <f t="shared" si="26"/>
        <v>40710</v>
      </c>
      <c r="D278" s="160">
        <f t="shared" si="27"/>
        <v>2011</v>
      </c>
      <c r="E278" s="160">
        <f t="shared" si="28"/>
        <v>6</v>
      </c>
      <c r="F278" s="160">
        <f t="shared" si="29"/>
        <v>4</v>
      </c>
      <c r="G278" s="160">
        <f t="shared" ca="1" si="24"/>
        <v>104470</v>
      </c>
      <c r="H278" s="171">
        <f t="shared" ca="1" si="25"/>
        <v>3452</v>
      </c>
      <c r="I278" s="160"/>
      <c r="J278" s="160"/>
      <c r="K278" s="160"/>
      <c r="L278" s="160"/>
      <c r="M278" s="160"/>
      <c r="N278" s="160"/>
    </row>
    <row r="279" spans="1:14">
      <c r="A279" s="160"/>
      <c r="B279" s="170" t="s">
        <v>1328</v>
      </c>
      <c r="C279" s="161">
        <f t="shared" si="26"/>
        <v>40711</v>
      </c>
      <c r="D279" s="160">
        <f t="shared" si="27"/>
        <v>2011</v>
      </c>
      <c r="E279" s="160">
        <f t="shared" si="28"/>
        <v>6</v>
      </c>
      <c r="F279" s="160">
        <f t="shared" si="29"/>
        <v>5</v>
      </c>
      <c r="G279" s="160">
        <f t="shared" ca="1" si="24"/>
        <v>104471</v>
      </c>
      <c r="H279" s="171">
        <f t="shared" ca="1" si="25"/>
        <v>3451</v>
      </c>
      <c r="I279" s="160"/>
      <c r="J279" s="160"/>
      <c r="K279" s="160"/>
      <c r="L279" s="160"/>
      <c r="M279" s="160"/>
      <c r="N279" s="160"/>
    </row>
    <row r="280" spans="1:14">
      <c r="A280" s="160"/>
      <c r="B280" s="170" t="s">
        <v>1332</v>
      </c>
      <c r="C280" s="161">
        <f t="shared" si="26"/>
        <v>40712</v>
      </c>
      <c r="D280" s="160">
        <f t="shared" si="27"/>
        <v>2011</v>
      </c>
      <c r="E280" s="160">
        <f t="shared" si="28"/>
        <v>6</v>
      </c>
      <c r="F280" s="160">
        <f t="shared" si="29"/>
        <v>6</v>
      </c>
      <c r="G280" s="160">
        <f t="shared" ca="1" si="24"/>
        <v>104471</v>
      </c>
      <c r="H280" s="171">
        <f t="shared" ca="1" si="25"/>
        <v>3450</v>
      </c>
      <c r="I280" s="160"/>
      <c r="J280" s="160"/>
      <c r="K280" s="160"/>
      <c r="L280" s="160"/>
      <c r="M280" s="160"/>
      <c r="N280" s="160"/>
    </row>
    <row r="281" spans="1:14">
      <c r="A281" s="160"/>
      <c r="B281" s="170" t="s">
        <v>1336</v>
      </c>
      <c r="C281" s="161">
        <f t="shared" si="26"/>
        <v>40713</v>
      </c>
      <c r="D281" s="160">
        <f t="shared" si="27"/>
        <v>2011</v>
      </c>
      <c r="E281" s="160">
        <f t="shared" si="28"/>
        <v>6</v>
      </c>
      <c r="F281" s="160">
        <f t="shared" si="29"/>
        <v>7</v>
      </c>
      <c r="G281" s="160">
        <f t="shared" ca="1" si="24"/>
        <v>104471</v>
      </c>
      <c r="H281" s="171">
        <f t="shared" ca="1" si="25"/>
        <v>3450</v>
      </c>
      <c r="I281" s="160"/>
      <c r="J281" s="160"/>
      <c r="K281" s="160"/>
      <c r="L281" s="160"/>
      <c r="M281" s="160"/>
      <c r="N281" s="160"/>
    </row>
    <row r="282" spans="1:14">
      <c r="A282" s="160"/>
      <c r="B282" s="170" t="s">
        <v>1336</v>
      </c>
      <c r="C282" s="161">
        <f t="shared" si="26"/>
        <v>40713</v>
      </c>
      <c r="D282" s="160">
        <f t="shared" si="27"/>
        <v>2011</v>
      </c>
      <c r="E282" s="160">
        <f t="shared" si="28"/>
        <v>6</v>
      </c>
      <c r="F282" s="160">
        <f t="shared" si="29"/>
        <v>7</v>
      </c>
      <c r="G282" s="160">
        <f t="shared" ca="1" si="24"/>
        <v>104471</v>
      </c>
      <c r="H282" s="171">
        <f t="shared" ca="1" si="25"/>
        <v>3450</v>
      </c>
      <c r="I282" s="160"/>
      <c r="J282" s="160"/>
      <c r="K282" s="160"/>
      <c r="L282" s="160"/>
      <c r="M282" s="160"/>
      <c r="N282" s="160"/>
    </row>
    <row r="283" spans="1:14">
      <c r="A283" s="160"/>
      <c r="B283" s="170" t="s">
        <v>1341</v>
      </c>
      <c r="C283" s="161">
        <f t="shared" si="26"/>
        <v>40714</v>
      </c>
      <c r="D283" s="160">
        <f t="shared" si="27"/>
        <v>2011</v>
      </c>
      <c r="E283" s="160">
        <f t="shared" si="28"/>
        <v>6</v>
      </c>
      <c r="F283" s="160">
        <f t="shared" si="29"/>
        <v>1</v>
      </c>
      <c r="G283" s="160">
        <f t="shared" ca="1" si="24"/>
        <v>104472</v>
      </c>
      <c r="H283" s="171">
        <f t="shared" ca="1" si="25"/>
        <v>3450</v>
      </c>
      <c r="I283" s="160"/>
      <c r="J283" s="160"/>
      <c r="K283" s="160"/>
      <c r="L283" s="160"/>
      <c r="M283" s="160"/>
      <c r="N283" s="160"/>
    </row>
    <row r="284" spans="1:14">
      <c r="A284" s="160"/>
      <c r="B284" s="170" t="s">
        <v>1341</v>
      </c>
      <c r="C284" s="161">
        <f t="shared" si="26"/>
        <v>40714</v>
      </c>
      <c r="D284" s="160">
        <f t="shared" si="27"/>
        <v>2011</v>
      </c>
      <c r="E284" s="160">
        <f t="shared" si="28"/>
        <v>6</v>
      </c>
      <c r="F284" s="160">
        <f t="shared" si="29"/>
        <v>1</v>
      </c>
      <c r="G284" s="160">
        <f t="shared" ca="1" si="24"/>
        <v>104472</v>
      </c>
      <c r="H284" s="171">
        <f t="shared" ca="1" si="25"/>
        <v>3450</v>
      </c>
      <c r="I284" s="160"/>
      <c r="J284" s="160"/>
      <c r="K284" s="160"/>
      <c r="L284" s="160"/>
      <c r="M284" s="160"/>
      <c r="N284" s="160"/>
    </row>
    <row r="285" spans="1:14">
      <c r="A285" s="160"/>
      <c r="B285" s="170" t="s">
        <v>1347</v>
      </c>
      <c r="C285" s="161">
        <f t="shared" si="26"/>
        <v>40715</v>
      </c>
      <c r="D285" s="160">
        <f t="shared" si="27"/>
        <v>2011</v>
      </c>
      <c r="E285" s="160">
        <f t="shared" si="28"/>
        <v>6</v>
      </c>
      <c r="F285" s="160">
        <f t="shared" si="29"/>
        <v>2</v>
      </c>
      <c r="G285" s="160">
        <f t="shared" ca="1" si="24"/>
        <v>104473</v>
      </c>
      <c r="H285" s="171">
        <f t="shared" ca="1" si="25"/>
        <v>3449</v>
      </c>
      <c r="I285" s="160"/>
      <c r="J285" s="160"/>
      <c r="K285" s="160"/>
      <c r="L285" s="160"/>
      <c r="M285" s="160"/>
      <c r="N285" s="160"/>
    </row>
    <row r="286" spans="1:14">
      <c r="A286" s="160"/>
      <c r="B286" s="170" t="s">
        <v>1351</v>
      </c>
      <c r="C286" s="161">
        <f t="shared" si="26"/>
        <v>40716</v>
      </c>
      <c r="D286" s="160">
        <f t="shared" si="27"/>
        <v>2011</v>
      </c>
      <c r="E286" s="160">
        <f t="shared" si="28"/>
        <v>6</v>
      </c>
      <c r="F286" s="160">
        <f t="shared" si="29"/>
        <v>3</v>
      </c>
      <c r="G286" s="160">
        <f t="shared" ca="1" si="24"/>
        <v>104474</v>
      </c>
      <c r="H286" s="171">
        <f t="shared" ca="1" si="25"/>
        <v>3448</v>
      </c>
      <c r="I286" s="160"/>
      <c r="J286" s="160"/>
      <c r="K286" s="160"/>
      <c r="L286" s="160"/>
      <c r="M286" s="160"/>
      <c r="N286" s="160"/>
    </row>
    <row r="287" spans="1:14">
      <c r="A287" s="160"/>
      <c r="B287" s="170" t="s">
        <v>1351</v>
      </c>
      <c r="C287" s="161">
        <f t="shared" si="26"/>
        <v>40716</v>
      </c>
      <c r="D287" s="160">
        <f t="shared" si="27"/>
        <v>2011</v>
      </c>
      <c r="E287" s="160">
        <f t="shared" si="28"/>
        <v>6</v>
      </c>
      <c r="F287" s="160">
        <f t="shared" si="29"/>
        <v>3</v>
      </c>
      <c r="G287" s="160">
        <f t="shared" ca="1" si="24"/>
        <v>104474</v>
      </c>
      <c r="H287" s="171">
        <f t="shared" ca="1" si="25"/>
        <v>3448</v>
      </c>
      <c r="I287" s="160"/>
      <c r="J287" s="160"/>
      <c r="K287" s="160"/>
      <c r="L287" s="160"/>
      <c r="M287" s="160"/>
      <c r="N287" s="160"/>
    </row>
    <row r="288" spans="1:14">
      <c r="A288" s="160"/>
      <c r="B288" s="170" t="s">
        <v>1351</v>
      </c>
      <c r="C288" s="161">
        <f t="shared" si="26"/>
        <v>40716</v>
      </c>
      <c r="D288" s="160">
        <f t="shared" si="27"/>
        <v>2011</v>
      </c>
      <c r="E288" s="160">
        <f t="shared" si="28"/>
        <v>6</v>
      </c>
      <c r="F288" s="160">
        <f t="shared" si="29"/>
        <v>3</v>
      </c>
      <c r="G288" s="160">
        <f t="shared" ca="1" si="24"/>
        <v>104474</v>
      </c>
      <c r="H288" s="171">
        <f t="shared" ca="1" si="25"/>
        <v>3448</v>
      </c>
      <c r="I288" s="160"/>
      <c r="J288" s="160"/>
      <c r="K288" s="160"/>
      <c r="L288" s="160"/>
      <c r="M288" s="160"/>
      <c r="N288" s="160"/>
    </row>
    <row r="289" spans="1:14">
      <c r="A289" s="160"/>
      <c r="B289" s="170" t="s">
        <v>1359</v>
      </c>
      <c r="C289" s="161">
        <f t="shared" si="26"/>
        <v>40717</v>
      </c>
      <c r="D289" s="160">
        <f t="shared" si="27"/>
        <v>2011</v>
      </c>
      <c r="E289" s="160">
        <f t="shared" si="28"/>
        <v>6</v>
      </c>
      <c r="F289" s="160">
        <f t="shared" si="29"/>
        <v>4</v>
      </c>
      <c r="G289" s="160">
        <f t="shared" ca="1" si="24"/>
        <v>104477</v>
      </c>
      <c r="H289" s="171">
        <f t="shared" ca="1" si="25"/>
        <v>3447</v>
      </c>
      <c r="I289" s="160"/>
      <c r="J289" s="160"/>
      <c r="K289" s="160"/>
      <c r="L289" s="160"/>
      <c r="M289" s="160"/>
      <c r="N289" s="160"/>
    </row>
    <row r="290" spans="1:14">
      <c r="A290" s="160"/>
      <c r="B290" s="170" t="s">
        <v>1363</v>
      </c>
      <c r="C290" s="161">
        <f t="shared" si="26"/>
        <v>40718</v>
      </c>
      <c r="D290" s="160">
        <f t="shared" si="27"/>
        <v>2011</v>
      </c>
      <c r="E290" s="160">
        <f t="shared" si="28"/>
        <v>6</v>
      </c>
      <c r="F290" s="160">
        <f t="shared" si="29"/>
        <v>5</v>
      </c>
      <c r="G290" s="160">
        <f t="shared" ca="1" si="24"/>
        <v>104478</v>
      </c>
      <c r="H290" s="171">
        <f t="shared" ca="1" si="25"/>
        <v>3446</v>
      </c>
      <c r="I290" s="160"/>
      <c r="J290" s="160"/>
      <c r="K290" s="160"/>
      <c r="L290" s="160"/>
      <c r="M290" s="160"/>
      <c r="N290" s="160"/>
    </row>
    <row r="291" spans="1:14">
      <c r="A291" s="160"/>
      <c r="B291" s="170" t="s">
        <v>1367</v>
      </c>
      <c r="C291" s="161">
        <f t="shared" si="26"/>
        <v>40719</v>
      </c>
      <c r="D291" s="160">
        <f t="shared" si="27"/>
        <v>2011</v>
      </c>
      <c r="E291" s="160">
        <f t="shared" si="28"/>
        <v>6</v>
      </c>
      <c r="F291" s="160">
        <f t="shared" si="29"/>
        <v>6</v>
      </c>
      <c r="G291" s="160">
        <f t="shared" ca="1" si="24"/>
        <v>104478</v>
      </c>
      <c r="H291" s="171">
        <f t="shared" ca="1" si="25"/>
        <v>3445</v>
      </c>
      <c r="I291" s="160"/>
      <c r="J291" s="160"/>
      <c r="K291" s="160"/>
      <c r="L291" s="160"/>
      <c r="M291" s="160"/>
      <c r="N291" s="160"/>
    </row>
    <row r="292" spans="1:14">
      <c r="A292" s="160"/>
      <c r="B292" s="170" t="s">
        <v>1370</v>
      </c>
      <c r="C292" s="161">
        <f t="shared" si="26"/>
        <v>40720</v>
      </c>
      <c r="D292" s="160">
        <f t="shared" si="27"/>
        <v>2011</v>
      </c>
      <c r="E292" s="160">
        <f t="shared" si="28"/>
        <v>6</v>
      </c>
      <c r="F292" s="160">
        <f t="shared" si="29"/>
        <v>7</v>
      </c>
      <c r="G292" s="160">
        <f t="shared" ca="1" si="24"/>
        <v>104478</v>
      </c>
      <c r="H292" s="171">
        <f t="shared" ca="1" si="25"/>
        <v>3445</v>
      </c>
      <c r="I292" s="160"/>
      <c r="J292" s="160"/>
      <c r="K292" s="160"/>
      <c r="L292" s="160"/>
      <c r="M292" s="160"/>
      <c r="N292" s="160"/>
    </row>
    <row r="293" spans="1:14">
      <c r="A293" s="160"/>
      <c r="B293" s="170" t="s">
        <v>1374</v>
      </c>
      <c r="C293" s="161">
        <f t="shared" si="26"/>
        <v>40723</v>
      </c>
      <c r="D293" s="160">
        <f t="shared" si="27"/>
        <v>2011</v>
      </c>
      <c r="E293" s="160">
        <f t="shared" si="28"/>
        <v>6</v>
      </c>
      <c r="F293" s="160">
        <f t="shared" si="29"/>
        <v>3</v>
      </c>
      <c r="G293" s="160">
        <f t="shared" ca="1" si="24"/>
        <v>104481</v>
      </c>
      <c r="H293" s="171">
        <f t="shared" ca="1" si="25"/>
        <v>3443</v>
      </c>
      <c r="I293" s="160"/>
      <c r="J293" s="160"/>
      <c r="K293" s="160"/>
      <c r="L293" s="160"/>
      <c r="M293" s="160"/>
      <c r="N293" s="160"/>
    </row>
    <row r="294" spans="1:14">
      <c r="A294" s="160"/>
      <c r="B294" s="170" t="s">
        <v>1374</v>
      </c>
      <c r="C294" s="161">
        <f t="shared" si="26"/>
        <v>40723</v>
      </c>
      <c r="D294" s="160">
        <f t="shared" si="27"/>
        <v>2011</v>
      </c>
      <c r="E294" s="160">
        <f t="shared" si="28"/>
        <v>6</v>
      </c>
      <c r="F294" s="160">
        <f t="shared" si="29"/>
        <v>3</v>
      </c>
      <c r="G294" s="160">
        <f t="shared" ca="1" si="24"/>
        <v>104481</v>
      </c>
      <c r="H294" s="171">
        <f t="shared" ca="1" si="25"/>
        <v>3443</v>
      </c>
      <c r="I294" s="160"/>
      <c r="J294" s="160"/>
      <c r="K294" s="160"/>
      <c r="L294" s="160"/>
      <c r="M294" s="160"/>
      <c r="N294" s="160"/>
    </row>
    <row r="295" spans="1:14">
      <c r="A295" s="160"/>
      <c r="B295" s="170" t="s">
        <v>1381</v>
      </c>
      <c r="C295" s="161">
        <f t="shared" si="26"/>
        <v>40727</v>
      </c>
      <c r="D295" s="160">
        <f t="shared" si="27"/>
        <v>2011</v>
      </c>
      <c r="E295" s="160">
        <f t="shared" si="28"/>
        <v>7</v>
      </c>
      <c r="F295" s="160">
        <f t="shared" si="29"/>
        <v>7</v>
      </c>
      <c r="G295" s="160">
        <f t="shared" ca="1" si="24"/>
        <v>104485</v>
      </c>
      <c r="H295" s="171">
        <f t="shared" ca="1" si="25"/>
        <v>3440</v>
      </c>
      <c r="I295" s="160"/>
      <c r="J295" s="160"/>
      <c r="K295" s="160"/>
      <c r="L295" s="160"/>
      <c r="M295" s="160"/>
      <c r="N295" s="160"/>
    </row>
    <row r="296" spans="1:14">
      <c r="A296" s="160"/>
      <c r="B296" s="170" t="s">
        <v>1381</v>
      </c>
      <c r="C296" s="161">
        <f t="shared" si="26"/>
        <v>40727</v>
      </c>
      <c r="D296" s="160">
        <f t="shared" si="27"/>
        <v>2011</v>
      </c>
      <c r="E296" s="160">
        <f t="shared" si="28"/>
        <v>7</v>
      </c>
      <c r="F296" s="160">
        <f t="shared" si="29"/>
        <v>7</v>
      </c>
      <c r="G296" s="160">
        <f t="shared" ca="1" si="24"/>
        <v>104485</v>
      </c>
      <c r="H296" s="171">
        <f t="shared" ca="1" si="25"/>
        <v>3440</v>
      </c>
      <c r="I296" s="160"/>
      <c r="J296" s="160"/>
      <c r="K296" s="160"/>
      <c r="L296" s="160"/>
      <c r="M296" s="160"/>
      <c r="N296" s="160"/>
    </row>
    <row r="297" spans="1:14">
      <c r="A297" s="160"/>
      <c r="B297" s="170" t="s">
        <v>1386</v>
      </c>
      <c r="C297" s="161">
        <f t="shared" si="26"/>
        <v>40728</v>
      </c>
      <c r="D297" s="160">
        <f t="shared" si="27"/>
        <v>2011</v>
      </c>
      <c r="E297" s="160">
        <f t="shared" si="28"/>
        <v>7</v>
      </c>
      <c r="F297" s="160">
        <f t="shared" si="29"/>
        <v>1</v>
      </c>
      <c r="G297" s="160">
        <f t="shared" ca="1" si="24"/>
        <v>104486</v>
      </c>
      <c r="H297" s="171">
        <f t="shared" ca="1" si="25"/>
        <v>3440</v>
      </c>
      <c r="I297" s="160"/>
      <c r="J297" s="160"/>
      <c r="K297" s="160"/>
      <c r="L297" s="160"/>
      <c r="M297" s="160"/>
      <c r="N297" s="160"/>
    </row>
    <row r="298" spans="1:14">
      <c r="A298" s="160"/>
      <c r="B298" s="170" t="s">
        <v>1386</v>
      </c>
      <c r="C298" s="161">
        <f t="shared" si="26"/>
        <v>40728</v>
      </c>
      <c r="D298" s="160">
        <f t="shared" si="27"/>
        <v>2011</v>
      </c>
      <c r="E298" s="160">
        <f t="shared" si="28"/>
        <v>7</v>
      </c>
      <c r="F298" s="160">
        <f t="shared" si="29"/>
        <v>1</v>
      </c>
      <c r="G298" s="160">
        <f t="shared" ca="1" si="24"/>
        <v>104486</v>
      </c>
      <c r="H298" s="171">
        <f t="shared" ca="1" si="25"/>
        <v>3440</v>
      </c>
      <c r="I298" s="160"/>
      <c r="J298" s="160"/>
      <c r="K298" s="160"/>
      <c r="L298" s="160"/>
      <c r="M298" s="160"/>
      <c r="N298" s="160"/>
    </row>
    <row r="299" spans="1:14">
      <c r="A299" s="160"/>
      <c r="B299" s="170" t="s">
        <v>1392</v>
      </c>
      <c r="C299" s="161">
        <f t="shared" si="26"/>
        <v>40730</v>
      </c>
      <c r="D299" s="160">
        <f t="shared" si="27"/>
        <v>2011</v>
      </c>
      <c r="E299" s="160">
        <f t="shared" si="28"/>
        <v>7</v>
      </c>
      <c r="F299" s="160">
        <f t="shared" si="29"/>
        <v>3</v>
      </c>
      <c r="G299" s="160">
        <f t="shared" ca="1" si="24"/>
        <v>104488</v>
      </c>
      <c r="H299" s="171">
        <f t="shared" ca="1" si="25"/>
        <v>3438</v>
      </c>
      <c r="I299" s="160"/>
      <c r="J299" s="160"/>
      <c r="K299" s="160"/>
      <c r="L299" s="160"/>
      <c r="M299" s="160"/>
      <c r="N299" s="160"/>
    </row>
    <row r="300" spans="1:14">
      <c r="A300" s="160"/>
      <c r="B300" s="170" t="s">
        <v>1392</v>
      </c>
      <c r="C300" s="161">
        <f t="shared" si="26"/>
        <v>40730</v>
      </c>
      <c r="D300" s="160">
        <f t="shared" si="27"/>
        <v>2011</v>
      </c>
      <c r="E300" s="160">
        <f t="shared" si="28"/>
        <v>7</v>
      </c>
      <c r="F300" s="160">
        <f t="shared" si="29"/>
        <v>3</v>
      </c>
      <c r="G300" s="160">
        <f t="shared" ca="1" si="24"/>
        <v>104488</v>
      </c>
      <c r="H300" s="171">
        <f t="shared" ca="1" si="25"/>
        <v>3438</v>
      </c>
      <c r="I300" s="160"/>
      <c r="J300" s="160"/>
      <c r="K300" s="160"/>
      <c r="L300" s="160"/>
      <c r="M300" s="160"/>
      <c r="N300" s="160"/>
    </row>
    <row r="301" spans="1:14">
      <c r="A301" s="160"/>
      <c r="B301" s="170" t="s">
        <v>1398</v>
      </c>
      <c r="C301" s="161">
        <f t="shared" si="26"/>
        <v>40731</v>
      </c>
      <c r="D301" s="160">
        <f t="shared" si="27"/>
        <v>2011</v>
      </c>
      <c r="E301" s="160">
        <f t="shared" si="28"/>
        <v>7</v>
      </c>
      <c r="F301" s="160">
        <f t="shared" si="29"/>
        <v>4</v>
      </c>
      <c r="G301" s="160">
        <f t="shared" ca="1" si="24"/>
        <v>104491</v>
      </c>
      <c r="H301" s="171">
        <f t="shared" ca="1" si="25"/>
        <v>3437</v>
      </c>
      <c r="I301" s="160"/>
      <c r="J301" s="160"/>
      <c r="K301" s="160"/>
      <c r="L301" s="160"/>
      <c r="M301" s="160"/>
      <c r="N301" s="160"/>
    </row>
    <row r="302" spans="1:14">
      <c r="A302" s="160"/>
      <c r="B302" s="170" t="s">
        <v>1401</v>
      </c>
      <c r="C302" s="161">
        <f t="shared" si="26"/>
        <v>40732</v>
      </c>
      <c r="D302" s="160">
        <f t="shared" si="27"/>
        <v>2011</v>
      </c>
      <c r="E302" s="160">
        <f t="shared" si="28"/>
        <v>7</v>
      </c>
      <c r="F302" s="160">
        <f t="shared" si="29"/>
        <v>5</v>
      </c>
      <c r="G302" s="160">
        <f t="shared" ca="1" si="24"/>
        <v>104492</v>
      </c>
      <c r="H302" s="171">
        <f t="shared" ca="1" si="25"/>
        <v>3436</v>
      </c>
      <c r="I302" s="160"/>
      <c r="J302" s="160"/>
      <c r="K302" s="160"/>
      <c r="L302" s="160"/>
      <c r="M302" s="160"/>
      <c r="N302" s="160"/>
    </row>
    <row r="303" spans="1:14">
      <c r="A303" s="160"/>
      <c r="B303" s="170" t="s">
        <v>1404</v>
      </c>
      <c r="C303" s="161">
        <f t="shared" si="26"/>
        <v>40734</v>
      </c>
      <c r="D303" s="160">
        <f t="shared" si="27"/>
        <v>2011</v>
      </c>
      <c r="E303" s="160">
        <f t="shared" si="28"/>
        <v>7</v>
      </c>
      <c r="F303" s="160">
        <f t="shared" si="29"/>
        <v>7</v>
      </c>
      <c r="G303" s="160">
        <f t="shared" ca="1" si="24"/>
        <v>104492</v>
      </c>
      <c r="H303" s="171">
        <f t="shared" ca="1" si="25"/>
        <v>3435</v>
      </c>
      <c r="I303" s="160"/>
      <c r="J303" s="160"/>
      <c r="K303" s="160"/>
      <c r="L303" s="160"/>
      <c r="M303" s="160"/>
      <c r="N303" s="160"/>
    </row>
    <row r="304" spans="1:14">
      <c r="A304" s="160"/>
      <c r="B304" s="170" t="s">
        <v>1408</v>
      </c>
      <c r="C304" s="161">
        <f t="shared" si="26"/>
        <v>40735</v>
      </c>
      <c r="D304" s="160">
        <f t="shared" si="27"/>
        <v>2011</v>
      </c>
      <c r="E304" s="160">
        <f t="shared" si="28"/>
        <v>7</v>
      </c>
      <c r="F304" s="160">
        <f t="shared" si="29"/>
        <v>1</v>
      </c>
      <c r="G304" s="160">
        <f t="shared" ca="1" si="24"/>
        <v>104493</v>
      </c>
      <c r="H304" s="171">
        <f t="shared" ca="1" si="25"/>
        <v>3435</v>
      </c>
      <c r="I304" s="160"/>
      <c r="J304" s="160"/>
      <c r="K304" s="160"/>
      <c r="L304" s="160"/>
      <c r="M304" s="160"/>
      <c r="N304" s="160"/>
    </row>
    <row r="305" spans="1:14">
      <c r="A305" s="160"/>
      <c r="B305" s="170" t="s">
        <v>1408</v>
      </c>
      <c r="C305" s="161">
        <f t="shared" si="26"/>
        <v>40735</v>
      </c>
      <c r="D305" s="160">
        <f t="shared" si="27"/>
        <v>2011</v>
      </c>
      <c r="E305" s="160">
        <f t="shared" si="28"/>
        <v>7</v>
      </c>
      <c r="F305" s="160">
        <f t="shared" si="29"/>
        <v>1</v>
      </c>
      <c r="G305" s="160">
        <f t="shared" ca="1" si="24"/>
        <v>104493</v>
      </c>
      <c r="H305" s="171">
        <f t="shared" ca="1" si="25"/>
        <v>3435</v>
      </c>
      <c r="I305" s="160"/>
      <c r="J305" s="160"/>
      <c r="K305" s="160"/>
      <c r="L305" s="160"/>
      <c r="M305" s="160"/>
      <c r="N305" s="160"/>
    </row>
    <row r="306" spans="1:14">
      <c r="A306" s="160"/>
      <c r="B306" s="170" t="s">
        <v>1413</v>
      </c>
      <c r="C306" s="161">
        <f t="shared" si="26"/>
        <v>40736</v>
      </c>
      <c r="D306" s="160">
        <f t="shared" si="27"/>
        <v>2011</v>
      </c>
      <c r="E306" s="160">
        <f t="shared" si="28"/>
        <v>7</v>
      </c>
      <c r="F306" s="160">
        <f t="shared" si="29"/>
        <v>2</v>
      </c>
      <c r="G306" s="160">
        <f t="shared" ca="1" si="24"/>
        <v>104494</v>
      </c>
      <c r="H306" s="171">
        <f t="shared" ca="1" si="25"/>
        <v>3434</v>
      </c>
      <c r="I306" s="160"/>
      <c r="J306" s="160"/>
      <c r="K306" s="160"/>
      <c r="L306" s="160"/>
      <c r="M306" s="160"/>
      <c r="N306" s="160"/>
    </row>
    <row r="307" spans="1:14">
      <c r="A307" s="160"/>
      <c r="B307" s="170" t="s">
        <v>1417</v>
      </c>
      <c r="C307" s="161">
        <f t="shared" si="26"/>
        <v>40737</v>
      </c>
      <c r="D307" s="160">
        <f t="shared" si="27"/>
        <v>2011</v>
      </c>
      <c r="E307" s="160">
        <f t="shared" si="28"/>
        <v>7</v>
      </c>
      <c r="F307" s="160">
        <f t="shared" si="29"/>
        <v>3</v>
      </c>
      <c r="G307" s="160">
        <f t="shared" ca="1" si="24"/>
        <v>104495</v>
      </c>
      <c r="H307" s="171">
        <f t="shared" ca="1" si="25"/>
        <v>3433</v>
      </c>
      <c r="I307" s="160"/>
      <c r="J307" s="160"/>
      <c r="K307" s="160"/>
      <c r="L307" s="160"/>
      <c r="M307" s="160"/>
      <c r="N307" s="160"/>
    </row>
    <row r="308" spans="1:14">
      <c r="A308" s="160"/>
      <c r="B308" s="170" t="s">
        <v>1420</v>
      </c>
      <c r="C308" s="161">
        <f t="shared" si="26"/>
        <v>40738</v>
      </c>
      <c r="D308" s="160">
        <f t="shared" si="27"/>
        <v>2011</v>
      </c>
      <c r="E308" s="160">
        <f t="shared" si="28"/>
        <v>7</v>
      </c>
      <c r="F308" s="160">
        <f t="shared" si="29"/>
        <v>4</v>
      </c>
      <c r="G308" s="160">
        <f t="shared" ca="1" si="24"/>
        <v>104498</v>
      </c>
      <c r="H308" s="171">
        <f t="shared" ca="1" si="25"/>
        <v>3432</v>
      </c>
      <c r="I308" s="160"/>
      <c r="J308" s="160"/>
      <c r="K308" s="160"/>
      <c r="L308" s="160"/>
      <c r="M308" s="160"/>
      <c r="N308" s="160"/>
    </row>
    <row r="309" spans="1:14">
      <c r="A309" s="160"/>
      <c r="B309" s="170" t="s">
        <v>1424</v>
      </c>
      <c r="C309" s="161">
        <f t="shared" si="26"/>
        <v>40740</v>
      </c>
      <c r="D309" s="160">
        <f t="shared" si="27"/>
        <v>2011</v>
      </c>
      <c r="E309" s="160">
        <f t="shared" si="28"/>
        <v>7</v>
      </c>
      <c r="F309" s="160">
        <f t="shared" si="29"/>
        <v>6</v>
      </c>
      <c r="G309" s="160">
        <f t="shared" ca="1" si="24"/>
        <v>104499</v>
      </c>
      <c r="H309" s="171">
        <f t="shared" ca="1" si="25"/>
        <v>3430</v>
      </c>
      <c r="I309" s="160"/>
      <c r="J309" s="160"/>
      <c r="K309" s="160"/>
      <c r="L309" s="160"/>
      <c r="M309" s="160"/>
      <c r="N309" s="160"/>
    </row>
    <row r="310" spans="1:14">
      <c r="A310" s="160"/>
      <c r="B310" s="170" t="s">
        <v>1424</v>
      </c>
      <c r="C310" s="161">
        <f t="shared" si="26"/>
        <v>40740</v>
      </c>
      <c r="D310" s="160">
        <f t="shared" si="27"/>
        <v>2011</v>
      </c>
      <c r="E310" s="160">
        <f t="shared" si="28"/>
        <v>7</v>
      </c>
      <c r="F310" s="160">
        <f t="shared" si="29"/>
        <v>6</v>
      </c>
      <c r="G310" s="160">
        <f t="shared" ca="1" si="24"/>
        <v>104499</v>
      </c>
      <c r="H310" s="171">
        <f t="shared" ca="1" si="25"/>
        <v>3430</v>
      </c>
      <c r="I310" s="160"/>
      <c r="J310" s="160"/>
      <c r="K310" s="160"/>
      <c r="L310" s="160"/>
      <c r="M310" s="160"/>
      <c r="N310" s="160"/>
    </row>
    <row r="311" spans="1:14">
      <c r="A311" s="160"/>
      <c r="B311" s="170" t="s">
        <v>1429</v>
      </c>
      <c r="C311" s="161">
        <f t="shared" si="26"/>
        <v>40741</v>
      </c>
      <c r="D311" s="160">
        <f t="shared" si="27"/>
        <v>2011</v>
      </c>
      <c r="E311" s="160">
        <f t="shared" si="28"/>
        <v>7</v>
      </c>
      <c r="F311" s="160">
        <f t="shared" si="29"/>
        <v>7</v>
      </c>
      <c r="G311" s="160">
        <f t="shared" ca="1" si="24"/>
        <v>104499</v>
      </c>
      <c r="H311" s="171">
        <f t="shared" ca="1" si="25"/>
        <v>3430</v>
      </c>
      <c r="I311" s="160"/>
      <c r="J311" s="160"/>
      <c r="K311" s="160"/>
      <c r="L311" s="160"/>
      <c r="M311" s="160"/>
      <c r="N311" s="160"/>
    </row>
    <row r="312" spans="1:14">
      <c r="A312" s="160"/>
      <c r="B312" s="170" t="s">
        <v>1433</v>
      </c>
      <c r="C312" s="161">
        <f t="shared" si="26"/>
        <v>40742</v>
      </c>
      <c r="D312" s="160">
        <f t="shared" si="27"/>
        <v>2011</v>
      </c>
      <c r="E312" s="160">
        <f t="shared" si="28"/>
        <v>7</v>
      </c>
      <c r="F312" s="160">
        <f t="shared" si="29"/>
        <v>1</v>
      </c>
      <c r="G312" s="160">
        <f t="shared" ca="1" si="24"/>
        <v>104500</v>
      </c>
      <c r="H312" s="171">
        <f t="shared" ca="1" si="25"/>
        <v>3430</v>
      </c>
      <c r="I312" s="160"/>
      <c r="J312" s="160"/>
      <c r="K312" s="160"/>
      <c r="L312" s="160"/>
      <c r="M312" s="160"/>
      <c r="N312" s="160"/>
    </row>
    <row r="313" spans="1:14">
      <c r="A313" s="160"/>
      <c r="B313" s="170" t="s">
        <v>1433</v>
      </c>
      <c r="C313" s="161">
        <f t="shared" si="26"/>
        <v>40742</v>
      </c>
      <c r="D313" s="160">
        <f t="shared" si="27"/>
        <v>2011</v>
      </c>
      <c r="E313" s="160">
        <f t="shared" si="28"/>
        <v>7</v>
      </c>
      <c r="F313" s="160">
        <f t="shared" si="29"/>
        <v>1</v>
      </c>
      <c r="G313" s="160">
        <f t="shared" ca="1" si="24"/>
        <v>104500</v>
      </c>
      <c r="H313" s="171">
        <f t="shared" ca="1" si="25"/>
        <v>3430</v>
      </c>
      <c r="I313" s="160"/>
      <c r="J313" s="160"/>
      <c r="K313" s="160"/>
      <c r="L313" s="160"/>
      <c r="M313" s="160"/>
      <c r="N313" s="160"/>
    </row>
    <row r="314" spans="1:14">
      <c r="A314" s="160"/>
      <c r="B314" s="170" t="s">
        <v>1439</v>
      </c>
      <c r="C314" s="161">
        <f t="shared" si="26"/>
        <v>40743</v>
      </c>
      <c r="D314" s="160">
        <f t="shared" si="27"/>
        <v>2011</v>
      </c>
      <c r="E314" s="160">
        <f t="shared" si="28"/>
        <v>7</v>
      </c>
      <c r="F314" s="160">
        <f t="shared" si="29"/>
        <v>2</v>
      </c>
      <c r="G314" s="160">
        <f t="shared" ca="1" si="24"/>
        <v>104501</v>
      </c>
      <c r="H314" s="171">
        <f t="shared" ca="1" si="25"/>
        <v>3429</v>
      </c>
      <c r="I314" s="160"/>
      <c r="J314" s="160"/>
      <c r="K314" s="160"/>
      <c r="L314" s="160"/>
      <c r="M314" s="160"/>
      <c r="N314" s="160"/>
    </row>
    <row r="315" spans="1:14">
      <c r="A315" s="160"/>
      <c r="B315" s="170" t="s">
        <v>1439</v>
      </c>
      <c r="C315" s="161">
        <f t="shared" si="26"/>
        <v>40743</v>
      </c>
      <c r="D315" s="160">
        <f t="shared" si="27"/>
        <v>2011</v>
      </c>
      <c r="E315" s="160">
        <f t="shared" si="28"/>
        <v>7</v>
      </c>
      <c r="F315" s="160">
        <f t="shared" si="29"/>
        <v>2</v>
      </c>
      <c r="G315" s="160">
        <f t="shared" ca="1" si="24"/>
        <v>104501</v>
      </c>
      <c r="H315" s="171">
        <f t="shared" ca="1" si="25"/>
        <v>3429</v>
      </c>
      <c r="I315" s="160"/>
      <c r="J315" s="160"/>
      <c r="K315" s="160"/>
      <c r="L315" s="160"/>
      <c r="M315" s="160"/>
      <c r="N315" s="160"/>
    </row>
    <row r="316" spans="1:14">
      <c r="A316" s="160"/>
      <c r="B316" s="170" t="s">
        <v>1439</v>
      </c>
      <c r="C316" s="161">
        <f t="shared" si="26"/>
        <v>40743</v>
      </c>
      <c r="D316" s="160">
        <f t="shared" si="27"/>
        <v>2011</v>
      </c>
      <c r="E316" s="160">
        <f t="shared" si="28"/>
        <v>7</v>
      </c>
      <c r="F316" s="160">
        <f t="shared" si="29"/>
        <v>2</v>
      </c>
      <c r="G316" s="160">
        <f t="shared" ca="1" si="24"/>
        <v>104501</v>
      </c>
      <c r="H316" s="171">
        <f t="shared" ca="1" si="25"/>
        <v>3429</v>
      </c>
      <c r="I316" s="160"/>
      <c r="J316" s="160"/>
      <c r="K316" s="160"/>
      <c r="L316" s="160"/>
      <c r="M316" s="160"/>
      <c r="N316" s="160"/>
    </row>
    <row r="317" spans="1:14">
      <c r="A317" s="160"/>
      <c r="B317" s="170" t="s">
        <v>1439</v>
      </c>
      <c r="C317" s="161">
        <f t="shared" si="26"/>
        <v>40743</v>
      </c>
      <c r="D317" s="160">
        <f t="shared" si="27"/>
        <v>2011</v>
      </c>
      <c r="E317" s="160">
        <f t="shared" si="28"/>
        <v>7</v>
      </c>
      <c r="F317" s="160">
        <f t="shared" si="29"/>
        <v>2</v>
      </c>
      <c r="G317" s="160">
        <f t="shared" ca="1" si="24"/>
        <v>104501</v>
      </c>
      <c r="H317" s="171">
        <f t="shared" ca="1" si="25"/>
        <v>3429</v>
      </c>
      <c r="I317" s="160"/>
      <c r="J317" s="160"/>
      <c r="K317" s="160"/>
      <c r="L317" s="160"/>
      <c r="M317" s="160"/>
      <c r="N317" s="160"/>
    </row>
    <row r="318" spans="1:14">
      <c r="A318" s="160"/>
      <c r="B318" s="170" t="s">
        <v>1439</v>
      </c>
      <c r="C318" s="161">
        <f t="shared" si="26"/>
        <v>40743</v>
      </c>
      <c r="D318" s="160">
        <f t="shared" si="27"/>
        <v>2011</v>
      </c>
      <c r="E318" s="160">
        <f t="shared" si="28"/>
        <v>7</v>
      </c>
      <c r="F318" s="160">
        <f t="shared" si="29"/>
        <v>2</v>
      </c>
      <c r="G318" s="160">
        <f t="shared" ca="1" si="24"/>
        <v>104501</v>
      </c>
      <c r="H318" s="171">
        <f t="shared" ca="1" si="25"/>
        <v>3429</v>
      </c>
      <c r="I318" s="160"/>
      <c r="J318" s="160"/>
      <c r="K318" s="160"/>
      <c r="L318" s="160"/>
      <c r="M318" s="160"/>
      <c r="N318" s="160"/>
    </row>
    <row r="319" spans="1:14">
      <c r="A319" s="160"/>
      <c r="B319" s="170" t="s">
        <v>1439</v>
      </c>
      <c r="C319" s="161">
        <f t="shared" si="26"/>
        <v>40743</v>
      </c>
      <c r="D319" s="160">
        <f t="shared" si="27"/>
        <v>2011</v>
      </c>
      <c r="E319" s="160">
        <f t="shared" si="28"/>
        <v>7</v>
      </c>
      <c r="F319" s="160">
        <f t="shared" si="29"/>
        <v>2</v>
      </c>
      <c r="G319" s="160">
        <f t="shared" ca="1" si="24"/>
        <v>104501</v>
      </c>
      <c r="H319" s="171">
        <f t="shared" ca="1" si="25"/>
        <v>3429</v>
      </c>
      <c r="I319" s="160"/>
      <c r="J319" s="160"/>
      <c r="K319" s="160"/>
      <c r="L319" s="160"/>
      <c r="M319" s="160"/>
      <c r="N319" s="160"/>
    </row>
    <row r="320" spans="1:14">
      <c r="A320" s="160"/>
      <c r="B320" s="170" t="s">
        <v>1439</v>
      </c>
      <c r="C320" s="161">
        <f t="shared" si="26"/>
        <v>40743</v>
      </c>
      <c r="D320" s="160">
        <f t="shared" si="27"/>
        <v>2011</v>
      </c>
      <c r="E320" s="160">
        <f t="shared" si="28"/>
        <v>7</v>
      </c>
      <c r="F320" s="160">
        <f t="shared" si="29"/>
        <v>2</v>
      </c>
      <c r="G320" s="160">
        <f t="shared" ca="1" si="24"/>
        <v>104501</v>
      </c>
      <c r="H320" s="171">
        <f t="shared" ca="1" si="25"/>
        <v>3429</v>
      </c>
      <c r="I320" s="160"/>
      <c r="J320" s="160"/>
      <c r="K320" s="160"/>
      <c r="L320" s="160"/>
      <c r="M320" s="160"/>
      <c r="N320" s="160"/>
    </row>
    <row r="321" spans="1:14">
      <c r="A321" s="160"/>
      <c r="B321" s="170" t="s">
        <v>1439</v>
      </c>
      <c r="C321" s="161">
        <f t="shared" si="26"/>
        <v>40743</v>
      </c>
      <c r="D321" s="160">
        <f t="shared" si="27"/>
        <v>2011</v>
      </c>
      <c r="E321" s="160">
        <f t="shared" si="28"/>
        <v>7</v>
      </c>
      <c r="F321" s="160">
        <f t="shared" si="29"/>
        <v>2</v>
      </c>
      <c r="G321" s="160">
        <f t="shared" ca="1" si="24"/>
        <v>104501</v>
      </c>
      <c r="H321" s="171">
        <f t="shared" ca="1" si="25"/>
        <v>3429</v>
      </c>
      <c r="I321" s="160"/>
      <c r="J321" s="160"/>
      <c r="K321" s="160"/>
      <c r="L321" s="160"/>
      <c r="M321" s="160"/>
      <c r="N321" s="160"/>
    </row>
    <row r="322" spans="1:14">
      <c r="A322" s="160"/>
      <c r="B322" s="170" t="s">
        <v>1464</v>
      </c>
      <c r="C322" s="161">
        <f t="shared" si="26"/>
        <v>40744</v>
      </c>
      <c r="D322" s="160">
        <f t="shared" si="27"/>
        <v>2011</v>
      </c>
      <c r="E322" s="160">
        <f t="shared" si="28"/>
        <v>7</v>
      </c>
      <c r="F322" s="160">
        <f t="shared" si="29"/>
        <v>3</v>
      </c>
      <c r="G322" s="160">
        <f t="shared" ca="1" si="24"/>
        <v>104502</v>
      </c>
      <c r="H322" s="171">
        <f t="shared" ca="1" si="25"/>
        <v>3428</v>
      </c>
      <c r="I322" s="160"/>
      <c r="J322" s="160"/>
      <c r="K322" s="160"/>
      <c r="L322" s="160"/>
      <c r="M322" s="160"/>
      <c r="N322" s="160"/>
    </row>
    <row r="323" spans="1:14">
      <c r="A323" s="160"/>
      <c r="B323" s="170" t="s">
        <v>1468</v>
      </c>
      <c r="C323" s="161">
        <f t="shared" si="26"/>
        <v>40745</v>
      </c>
      <c r="D323" s="160">
        <f t="shared" si="27"/>
        <v>2011</v>
      </c>
      <c r="E323" s="160">
        <f t="shared" si="28"/>
        <v>7</v>
      </c>
      <c r="F323" s="160">
        <f t="shared" si="29"/>
        <v>4</v>
      </c>
      <c r="G323" s="160">
        <f t="shared" ca="1" si="24"/>
        <v>104505</v>
      </c>
      <c r="H323" s="171">
        <f t="shared" ca="1" si="25"/>
        <v>3427</v>
      </c>
      <c r="I323" s="160"/>
      <c r="J323" s="160"/>
      <c r="K323" s="160"/>
      <c r="L323" s="160"/>
      <c r="M323" s="160"/>
      <c r="N323" s="160"/>
    </row>
    <row r="324" spans="1:14">
      <c r="A324" s="160"/>
      <c r="B324" s="170" t="s">
        <v>1468</v>
      </c>
      <c r="C324" s="161">
        <f t="shared" si="26"/>
        <v>40745</v>
      </c>
      <c r="D324" s="160">
        <f t="shared" si="27"/>
        <v>2011</v>
      </c>
      <c r="E324" s="160">
        <f t="shared" si="28"/>
        <v>7</v>
      </c>
      <c r="F324" s="160">
        <f t="shared" si="29"/>
        <v>4</v>
      </c>
      <c r="G324" s="160">
        <f t="shared" ca="1" si="24"/>
        <v>104505</v>
      </c>
      <c r="H324" s="171">
        <f t="shared" ca="1" si="25"/>
        <v>3427</v>
      </c>
      <c r="I324" s="160"/>
      <c r="J324" s="160"/>
      <c r="K324" s="160"/>
      <c r="L324" s="160"/>
      <c r="M324" s="160"/>
      <c r="N324" s="160"/>
    </row>
    <row r="325" spans="1:14">
      <c r="A325" s="160"/>
      <c r="B325" s="170" t="s">
        <v>1473</v>
      </c>
      <c r="C325" s="161">
        <f t="shared" si="26"/>
        <v>40746</v>
      </c>
      <c r="D325" s="160">
        <f t="shared" si="27"/>
        <v>2011</v>
      </c>
      <c r="E325" s="160">
        <f t="shared" si="28"/>
        <v>7</v>
      </c>
      <c r="F325" s="160">
        <f t="shared" si="29"/>
        <v>5</v>
      </c>
      <c r="G325" s="160">
        <f t="shared" ref="G325:G388" ca="1" si="30">WORKDAY(C325,$K$5)</f>
        <v>104506</v>
      </c>
      <c r="H325" s="171">
        <f t="shared" ref="H325:H388" ca="1" si="31">NETWORKDAYS(C325,$K$5)</f>
        <v>3426</v>
      </c>
      <c r="I325" s="160"/>
      <c r="J325" s="160"/>
      <c r="K325" s="160"/>
      <c r="L325" s="160"/>
      <c r="M325" s="160"/>
      <c r="N325" s="160"/>
    </row>
    <row r="326" spans="1:14">
      <c r="A326" s="160"/>
      <c r="B326" s="170" t="s">
        <v>1477</v>
      </c>
      <c r="C326" s="161">
        <f t="shared" ref="C326:C389" si="32">DATE(LEFT(B326,4),MID(B326,5,2),RIGHT(B326,2))</f>
        <v>40749</v>
      </c>
      <c r="D326" s="160">
        <f t="shared" ref="D326:D389" si="33">YEAR(C326)</f>
        <v>2011</v>
      </c>
      <c r="E326" s="160">
        <f t="shared" ref="E326:E389" si="34">MONTH(C326)</f>
        <v>7</v>
      </c>
      <c r="F326" s="160">
        <f t="shared" ref="F326:F389" si="35">WEEKDAY(C326,2)</f>
        <v>1</v>
      </c>
      <c r="G326" s="160">
        <f t="shared" ca="1" si="30"/>
        <v>104507</v>
      </c>
      <c r="H326" s="171">
        <f t="shared" ca="1" si="31"/>
        <v>3425</v>
      </c>
      <c r="I326" s="160"/>
      <c r="J326" s="160"/>
      <c r="K326" s="160"/>
      <c r="L326" s="160"/>
      <c r="M326" s="160"/>
      <c r="N326" s="160"/>
    </row>
    <row r="327" spans="1:14">
      <c r="A327" s="160"/>
      <c r="B327" s="170" t="s">
        <v>1477</v>
      </c>
      <c r="C327" s="161">
        <f t="shared" si="32"/>
        <v>40749</v>
      </c>
      <c r="D327" s="160">
        <f t="shared" si="33"/>
        <v>2011</v>
      </c>
      <c r="E327" s="160">
        <f t="shared" si="34"/>
        <v>7</v>
      </c>
      <c r="F327" s="160">
        <f t="shared" si="35"/>
        <v>1</v>
      </c>
      <c r="G327" s="160">
        <f t="shared" ca="1" si="30"/>
        <v>104507</v>
      </c>
      <c r="H327" s="171">
        <f t="shared" ca="1" si="31"/>
        <v>3425</v>
      </c>
      <c r="I327" s="160"/>
      <c r="J327" s="160"/>
      <c r="K327" s="160"/>
      <c r="L327" s="160"/>
      <c r="M327" s="160"/>
      <c r="N327" s="160"/>
    </row>
    <row r="328" spans="1:14">
      <c r="A328" s="160"/>
      <c r="B328" s="170" t="s">
        <v>1477</v>
      </c>
      <c r="C328" s="161">
        <f t="shared" si="32"/>
        <v>40749</v>
      </c>
      <c r="D328" s="160">
        <f t="shared" si="33"/>
        <v>2011</v>
      </c>
      <c r="E328" s="160">
        <f t="shared" si="34"/>
        <v>7</v>
      </c>
      <c r="F328" s="160">
        <f t="shared" si="35"/>
        <v>1</v>
      </c>
      <c r="G328" s="160">
        <f t="shared" ca="1" si="30"/>
        <v>104507</v>
      </c>
      <c r="H328" s="171">
        <f t="shared" ca="1" si="31"/>
        <v>3425</v>
      </c>
      <c r="I328" s="160"/>
      <c r="J328" s="160"/>
      <c r="K328" s="160"/>
      <c r="L328" s="160"/>
      <c r="M328" s="160"/>
      <c r="N328" s="160"/>
    </row>
    <row r="329" spans="1:14">
      <c r="A329" s="160"/>
      <c r="B329" s="170" t="s">
        <v>1477</v>
      </c>
      <c r="C329" s="161">
        <f t="shared" si="32"/>
        <v>40749</v>
      </c>
      <c r="D329" s="160">
        <f t="shared" si="33"/>
        <v>2011</v>
      </c>
      <c r="E329" s="160">
        <f t="shared" si="34"/>
        <v>7</v>
      </c>
      <c r="F329" s="160">
        <f t="shared" si="35"/>
        <v>1</v>
      </c>
      <c r="G329" s="160">
        <f t="shared" ca="1" si="30"/>
        <v>104507</v>
      </c>
      <c r="H329" s="171">
        <f t="shared" ca="1" si="31"/>
        <v>3425</v>
      </c>
      <c r="I329" s="160"/>
      <c r="J329" s="160"/>
      <c r="K329" s="160"/>
      <c r="L329" s="160"/>
      <c r="M329" s="160"/>
      <c r="N329" s="160"/>
    </row>
    <row r="330" spans="1:14">
      <c r="A330" s="160"/>
      <c r="B330" s="170" t="s">
        <v>1488</v>
      </c>
      <c r="C330" s="161">
        <f t="shared" si="32"/>
        <v>40750</v>
      </c>
      <c r="D330" s="160">
        <f t="shared" si="33"/>
        <v>2011</v>
      </c>
      <c r="E330" s="160">
        <f t="shared" si="34"/>
        <v>7</v>
      </c>
      <c r="F330" s="160">
        <f t="shared" si="35"/>
        <v>2</v>
      </c>
      <c r="G330" s="160">
        <f t="shared" ca="1" si="30"/>
        <v>104508</v>
      </c>
      <c r="H330" s="171">
        <f t="shared" ca="1" si="31"/>
        <v>3424</v>
      </c>
      <c r="I330" s="160"/>
      <c r="J330" s="160"/>
      <c r="K330" s="160"/>
      <c r="L330" s="160"/>
      <c r="M330" s="160"/>
      <c r="N330" s="160"/>
    </row>
    <row r="331" spans="1:14">
      <c r="A331" s="160"/>
      <c r="B331" s="170" t="s">
        <v>1488</v>
      </c>
      <c r="C331" s="161">
        <f t="shared" si="32"/>
        <v>40750</v>
      </c>
      <c r="D331" s="160">
        <f t="shared" si="33"/>
        <v>2011</v>
      </c>
      <c r="E331" s="160">
        <f t="shared" si="34"/>
        <v>7</v>
      </c>
      <c r="F331" s="160">
        <f t="shared" si="35"/>
        <v>2</v>
      </c>
      <c r="G331" s="160">
        <f t="shared" ca="1" si="30"/>
        <v>104508</v>
      </c>
      <c r="H331" s="171">
        <f t="shared" ca="1" si="31"/>
        <v>3424</v>
      </c>
      <c r="I331" s="160"/>
      <c r="J331" s="160"/>
      <c r="K331" s="160"/>
      <c r="L331" s="160"/>
      <c r="M331" s="160"/>
      <c r="N331" s="160"/>
    </row>
    <row r="332" spans="1:14">
      <c r="A332" s="160"/>
      <c r="B332" s="170" t="s">
        <v>1488</v>
      </c>
      <c r="C332" s="161">
        <f t="shared" si="32"/>
        <v>40750</v>
      </c>
      <c r="D332" s="160">
        <f t="shared" si="33"/>
        <v>2011</v>
      </c>
      <c r="E332" s="160">
        <f t="shared" si="34"/>
        <v>7</v>
      </c>
      <c r="F332" s="160">
        <f t="shared" si="35"/>
        <v>2</v>
      </c>
      <c r="G332" s="160">
        <f t="shared" ca="1" si="30"/>
        <v>104508</v>
      </c>
      <c r="H332" s="171">
        <f t="shared" ca="1" si="31"/>
        <v>3424</v>
      </c>
      <c r="I332" s="160"/>
      <c r="J332" s="160"/>
      <c r="K332" s="160"/>
      <c r="L332" s="160"/>
      <c r="M332" s="160"/>
      <c r="N332" s="160"/>
    </row>
    <row r="333" spans="1:14">
      <c r="A333" s="160"/>
      <c r="B333" s="170" t="s">
        <v>1488</v>
      </c>
      <c r="C333" s="161">
        <f t="shared" si="32"/>
        <v>40750</v>
      </c>
      <c r="D333" s="160">
        <f t="shared" si="33"/>
        <v>2011</v>
      </c>
      <c r="E333" s="160">
        <f t="shared" si="34"/>
        <v>7</v>
      </c>
      <c r="F333" s="160">
        <f t="shared" si="35"/>
        <v>2</v>
      </c>
      <c r="G333" s="160">
        <f t="shared" ca="1" si="30"/>
        <v>104508</v>
      </c>
      <c r="H333" s="171">
        <f t="shared" ca="1" si="31"/>
        <v>3424</v>
      </c>
      <c r="I333" s="160"/>
      <c r="J333" s="160"/>
      <c r="K333" s="160"/>
      <c r="L333" s="160"/>
      <c r="M333" s="160"/>
      <c r="N333" s="160"/>
    </row>
    <row r="334" spans="1:14">
      <c r="A334" s="160"/>
      <c r="B334" s="170" t="s">
        <v>1500</v>
      </c>
      <c r="C334" s="161">
        <f t="shared" si="32"/>
        <v>40751</v>
      </c>
      <c r="D334" s="160">
        <f t="shared" si="33"/>
        <v>2011</v>
      </c>
      <c r="E334" s="160">
        <f t="shared" si="34"/>
        <v>7</v>
      </c>
      <c r="F334" s="160">
        <f t="shared" si="35"/>
        <v>3</v>
      </c>
      <c r="G334" s="160">
        <f t="shared" ca="1" si="30"/>
        <v>104509</v>
      </c>
      <c r="H334" s="171">
        <f t="shared" ca="1" si="31"/>
        <v>3423</v>
      </c>
      <c r="I334" s="160"/>
      <c r="J334" s="160"/>
      <c r="K334" s="160"/>
      <c r="L334" s="160"/>
      <c r="M334" s="160"/>
      <c r="N334" s="160"/>
    </row>
    <row r="335" spans="1:14">
      <c r="A335" s="160"/>
      <c r="B335" s="170" t="s">
        <v>1504</v>
      </c>
      <c r="C335" s="161">
        <f t="shared" si="32"/>
        <v>40753</v>
      </c>
      <c r="D335" s="160">
        <f t="shared" si="33"/>
        <v>2011</v>
      </c>
      <c r="E335" s="160">
        <f t="shared" si="34"/>
        <v>7</v>
      </c>
      <c r="F335" s="160">
        <f t="shared" si="35"/>
        <v>5</v>
      </c>
      <c r="G335" s="160">
        <f t="shared" ca="1" si="30"/>
        <v>104513</v>
      </c>
      <c r="H335" s="171">
        <f t="shared" ca="1" si="31"/>
        <v>3421</v>
      </c>
      <c r="I335" s="160"/>
      <c r="J335" s="160"/>
      <c r="K335" s="160"/>
      <c r="L335" s="160"/>
      <c r="M335" s="160"/>
      <c r="N335" s="160"/>
    </row>
    <row r="336" spans="1:14">
      <c r="A336" s="160"/>
      <c r="B336" s="170" t="s">
        <v>1504</v>
      </c>
      <c r="C336" s="161">
        <f t="shared" si="32"/>
        <v>40753</v>
      </c>
      <c r="D336" s="160">
        <f t="shared" si="33"/>
        <v>2011</v>
      </c>
      <c r="E336" s="160">
        <f t="shared" si="34"/>
        <v>7</v>
      </c>
      <c r="F336" s="160">
        <f t="shared" si="35"/>
        <v>5</v>
      </c>
      <c r="G336" s="160">
        <f t="shared" ca="1" si="30"/>
        <v>104513</v>
      </c>
      <c r="H336" s="171">
        <f t="shared" ca="1" si="31"/>
        <v>3421</v>
      </c>
      <c r="I336" s="160"/>
      <c r="J336" s="160"/>
      <c r="K336" s="160"/>
      <c r="L336" s="160"/>
      <c r="M336" s="160"/>
      <c r="N336" s="160"/>
    </row>
    <row r="337" spans="1:14">
      <c r="A337" s="160"/>
      <c r="B337" s="170" t="s">
        <v>1510</v>
      </c>
      <c r="C337" s="161">
        <f t="shared" si="32"/>
        <v>40755</v>
      </c>
      <c r="D337" s="160">
        <f t="shared" si="33"/>
        <v>2011</v>
      </c>
      <c r="E337" s="160">
        <f t="shared" si="34"/>
        <v>7</v>
      </c>
      <c r="F337" s="160">
        <f t="shared" si="35"/>
        <v>7</v>
      </c>
      <c r="G337" s="160">
        <f t="shared" ca="1" si="30"/>
        <v>104513</v>
      </c>
      <c r="H337" s="171">
        <f t="shared" ca="1" si="31"/>
        <v>3420</v>
      </c>
      <c r="I337" s="160"/>
      <c r="J337" s="160"/>
      <c r="K337" s="160"/>
      <c r="L337" s="160"/>
      <c r="M337" s="160"/>
      <c r="N337" s="160"/>
    </row>
    <row r="338" spans="1:14">
      <c r="A338" s="160"/>
      <c r="B338" s="170" t="s">
        <v>1513</v>
      </c>
      <c r="C338" s="161">
        <f t="shared" si="32"/>
        <v>40757</v>
      </c>
      <c r="D338" s="160">
        <f t="shared" si="33"/>
        <v>2011</v>
      </c>
      <c r="E338" s="160">
        <f t="shared" si="34"/>
        <v>8</v>
      </c>
      <c r="F338" s="160">
        <f t="shared" si="35"/>
        <v>2</v>
      </c>
      <c r="G338" s="160">
        <f t="shared" ca="1" si="30"/>
        <v>104515</v>
      </c>
      <c r="H338" s="171">
        <f t="shared" ca="1" si="31"/>
        <v>3419</v>
      </c>
      <c r="I338" s="160"/>
      <c r="J338" s="160"/>
      <c r="K338" s="160"/>
      <c r="L338" s="160"/>
      <c r="M338" s="160"/>
      <c r="N338" s="160"/>
    </row>
    <row r="339" spans="1:14">
      <c r="A339" s="160"/>
      <c r="B339" s="170" t="s">
        <v>1513</v>
      </c>
      <c r="C339" s="161">
        <f t="shared" si="32"/>
        <v>40757</v>
      </c>
      <c r="D339" s="160">
        <f t="shared" si="33"/>
        <v>2011</v>
      </c>
      <c r="E339" s="160">
        <f t="shared" si="34"/>
        <v>8</v>
      </c>
      <c r="F339" s="160">
        <f t="shared" si="35"/>
        <v>2</v>
      </c>
      <c r="G339" s="160">
        <f t="shared" ca="1" si="30"/>
        <v>104515</v>
      </c>
      <c r="H339" s="171">
        <f t="shared" ca="1" si="31"/>
        <v>3419</v>
      </c>
      <c r="I339" s="160"/>
      <c r="J339" s="160"/>
      <c r="K339" s="160"/>
      <c r="L339" s="160"/>
      <c r="M339" s="160"/>
      <c r="N339" s="160"/>
    </row>
    <row r="340" spans="1:14">
      <c r="A340" s="160"/>
      <c r="B340" s="170" t="s">
        <v>1513</v>
      </c>
      <c r="C340" s="161">
        <f t="shared" si="32"/>
        <v>40757</v>
      </c>
      <c r="D340" s="160">
        <f t="shared" si="33"/>
        <v>2011</v>
      </c>
      <c r="E340" s="160">
        <f t="shared" si="34"/>
        <v>8</v>
      </c>
      <c r="F340" s="160">
        <f t="shared" si="35"/>
        <v>2</v>
      </c>
      <c r="G340" s="160">
        <f t="shared" ca="1" si="30"/>
        <v>104515</v>
      </c>
      <c r="H340" s="171">
        <f t="shared" ca="1" si="31"/>
        <v>3419</v>
      </c>
      <c r="I340" s="160"/>
      <c r="J340" s="160"/>
      <c r="K340" s="160"/>
      <c r="L340" s="160"/>
      <c r="M340" s="160"/>
      <c r="N340" s="160"/>
    </row>
    <row r="341" spans="1:14">
      <c r="A341" s="160"/>
      <c r="B341" s="170" t="s">
        <v>1522</v>
      </c>
      <c r="C341" s="161">
        <f t="shared" si="32"/>
        <v>40758</v>
      </c>
      <c r="D341" s="160">
        <f t="shared" si="33"/>
        <v>2011</v>
      </c>
      <c r="E341" s="160">
        <f t="shared" si="34"/>
        <v>8</v>
      </c>
      <c r="F341" s="160">
        <f t="shared" si="35"/>
        <v>3</v>
      </c>
      <c r="G341" s="160">
        <f t="shared" ca="1" si="30"/>
        <v>104516</v>
      </c>
      <c r="H341" s="171">
        <f t="shared" ca="1" si="31"/>
        <v>3418</v>
      </c>
      <c r="I341" s="160"/>
      <c r="J341" s="160"/>
      <c r="K341" s="160"/>
      <c r="L341" s="160"/>
      <c r="M341" s="160"/>
      <c r="N341" s="160"/>
    </row>
    <row r="342" spans="1:14">
      <c r="A342" s="160"/>
      <c r="B342" s="170" t="s">
        <v>1526</v>
      </c>
      <c r="C342" s="161">
        <f t="shared" si="32"/>
        <v>40759</v>
      </c>
      <c r="D342" s="160">
        <f t="shared" si="33"/>
        <v>2011</v>
      </c>
      <c r="E342" s="160">
        <f t="shared" si="34"/>
        <v>8</v>
      </c>
      <c r="F342" s="160">
        <f t="shared" si="35"/>
        <v>4</v>
      </c>
      <c r="G342" s="160">
        <f t="shared" ca="1" si="30"/>
        <v>104519</v>
      </c>
      <c r="H342" s="171">
        <f t="shared" ca="1" si="31"/>
        <v>3417</v>
      </c>
      <c r="I342" s="160"/>
      <c r="J342" s="160"/>
      <c r="K342" s="160"/>
      <c r="L342" s="160"/>
      <c r="M342" s="160"/>
      <c r="N342" s="160"/>
    </row>
    <row r="343" spans="1:14">
      <c r="A343" s="160"/>
      <c r="B343" s="170" t="s">
        <v>1530</v>
      </c>
      <c r="C343" s="161">
        <f t="shared" si="32"/>
        <v>40760</v>
      </c>
      <c r="D343" s="160">
        <f t="shared" si="33"/>
        <v>2011</v>
      </c>
      <c r="E343" s="160">
        <f t="shared" si="34"/>
        <v>8</v>
      </c>
      <c r="F343" s="160">
        <f t="shared" si="35"/>
        <v>5</v>
      </c>
      <c r="G343" s="160">
        <f t="shared" ca="1" si="30"/>
        <v>104520</v>
      </c>
      <c r="H343" s="171">
        <f t="shared" ca="1" si="31"/>
        <v>3416</v>
      </c>
      <c r="I343" s="160"/>
      <c r="J343" s="160"/>
      <c r="K343" s="160"/>
      <c r="L343" s="160"/>
      <c r="M343" s="160"/>
      <c r="N343" s="160"/>
    </row>
    <row r="344" spans="1:14">
      <c r="A344" s="160"/>
      <c r="B344" s="170" t="s">
        <v>1534</v>
      </c>
      <c r="C344" s="161">
        <f t="shared" si="32"/>
        <v>40763</v>
      </c>
      <c r="D344" s="160">
        <f t="shared" si="33"/>
        <v>2011</v>
      </c>
      <c r="E344" s="160">
        <f t="shared" si="34"/>
        <v>8</v>
      </c>
      <c r="F344" s="160">
        <f t="shared" si="35"/>
        <v>1</v>
      </c>
      <c r="G344" s="160">
        <f t="shared" ca="1" si="30"/>
        <v>104521</v>
      </c>
      <c r="H344" s="171">
        <f t="shared" ca="1" si="31"/>
        <v>3415</v>
      </c>
      <c r="I344" s="160"/>
      <c r="J344" s="160"/>
      <c r="K344" s="160"/>
      <c r="L344" s="160"/>
      <c r="M344" s="160"/>
      <c r="N344" s="160"/>
    </row>
    <row r="345" spans="1:14">
      <c r="A345" s="160"/>
      <c r="B345" s="170" t="s">
        <v>1534</v>
      </c>
      <c r="C345" s="161">
        <f t="shared" si="32"/>
        <v>40763</v>
      </c>
      <c r="D345" s="160">
        <f t="shared" si="33"/>
        <v>2011</v>
      </c>
      <c r="E345" s="160">
        <f t="shared" si="34"/>
        <v>8</v>
      </c>
      <c r="F345" s="160">
        <f t="shared" si="35"/>
        <v>1</v>
      </c>
      <c r="G345" s="160">
        <f t="shared" ca="1" si="30"/>
        <v>104521</v>
      </c>
      <c r="H345" s="171">
        <f t="shared" ca="1" si="31"/>
        <v>3415</v>
      </c>
      <c r="I345" s="160"/>
      <c r="J345" s="160"/>
      <c r="K345" s="160"/>
      <c r="L345" s="160"/>
      <c r="M345" s="160"/>
      <c r="N345" s="160"/>
    </row>
    <row r="346" spans="1:14">
      <c r="A346" s="160"/>
      <c r="B346" s="170" t="s">
        <v>1541</v>
      </c>
      <c r="C346" s="161">
        <f t="shared" si="32"/>
        <v>40767</v>
      </c>
      <c r="D346" s="160">
        <f t="shared" si="33"/>
        <v>2011</v>
      </c>
      <c r="E346" s="160">
        <f t="shared" si="34"/>
        <v>8</v>
      </c>
      <c r="F346" s="160">
        <f t="shared" si="35"/>
        <v>5</v>
      </c>
      <c r="G346" s="160">
        <f t="shared" ca="1" si="30"/>
        <v>104527</v>
      </c>
      <c r="H346" s="171">
        <f t="shared" ca="1" si="31"/>
        <v>3411</v>
      </c>
      <c r="I346" s="160"/>
      <c r="J346" s="160"/>
      <c r="K346" s="160"/>
      <c r="L346" s="160"/>
      <c r="M346" s="160"/>
      <c r="N346" s="160"/>
    </row>
    <row r="347" spans="1:14">
      <c r="A347" s="160"/>
      <c r="B347" s="170" t="s">
        <v>1541</v>
      </c>
      <c r="C347" s="161">
        <f t="shared" si="32"/>
        <v>40767</v>
      </c>
      <c r="D347" s="160">
        <f t="shared" si="33"/>
        <v>2011</v>
      </c>
      <c r="E347" s="160">
        <f t="shared" si="34"/>
        <v>8</v>
      </c>
      <c r="F347" s="160">
        <f t="shared" si="35"/>
        <v>5</v>
      </c>
      <c r="G347" s="160">
        <f t="shared" ca="1" si="30"/>
        <v>104527</v>
      </c>
      <c r="H347" s="171">
        <f t="shared" ca="1" si="31"/>
        <v>3411</v>
      </c>
      <c r="I347" s="160"/>
      <c r="J347" s="160"/>
      <c r="K347" s="160"/>
      <c r="L347" s="160"/>
      <c r="M347" s="160"/>
      <c r="N347" s="160"/>
    </row>
    <row r="348" spans="1:14">
      <c r="A348" s="160"/>
      <c r="B348" s="170" t="s">
        <v>1547</v>
      </c>
      <c r="C348" s="161">
        <f t="shared" si="32"/>
        <v>40768</v>
      </c>
      <c r="D348" s="160">
        <f t="shared" si="33"/>
        <v>2011</v>
      </c>
      <c r="E348" s="160">
        <f t="shared" si="34"/>
        <v>8</v>
      </c>
      <c r="F348" s="160">
        <f t="shared" si="35"/>
        <v>6</v>
      </c>
      <c r="G348" s="160">
        <f t="shared" ca="1" si="30"/>
        <v>104527</v>
      </c>
      <c r="H348" s="171">
        <f t="shared" ca="1" si="31"/>
        <v>3410</v>
      </c>
      <c r="I348" s="160"/>
      <c r="J348" s="160"/>
      <c r="K348" s="160"/>
      <c r="L348" s="160"/>
      <c r="M348" s="160"/>
      <c r="N348" s="160"/>
    </row>
    <row r="349" spans="1:14">
      <c r="A349" s="160"/>
      <c r="B349" s="170" t="s">
        <v>1551</v>
      </c>
      <c r="C349" s="161">
        <f t="shared" si="32"/>
        <v>40770</v>
      </c>
      <c r="D349" s="160">
        <f t="shared" si="33"/>
        <v>2011</v>
      </c>
      <c r="E349" s="160">
        <f t="shared" si="34"/>
        <v>8</v>
      </c>
      <c r="F349" s="160">
        <f t="shared" si="35"/>
        <v>1</v>
      </c>
      <c r="G349" s="160">
        <f t="shared" ca="1" si="30"/>
        <v>104528</v>
      </c>
      <c r="H349" s="171">
        <f t="shared" ca="1" si="31"/>
        <v>3410</v>
      </c>
      <c r="I349" s="160"/>
      <c r="J349" s="160"/>
      <c r="K349" s="160"/>
      <c r="L349" s="160"/>
      <c r="M349" s="160"/>
      <c r="N349" s="160"/>
    </row>
    <row r="350" spans="1:14">
      <c r="A350" s="160"/>
      <c r="B350" s="170" t="s">
        <v>1554</v>
      </c>
      <c r="C350" s="161">
        <f t="shared" si="32"/>
        <v>40771</v>
      </c>
      <c r="D350" s="160">
        <f t="shared" si="33"/>
        <v>2011</v>
      </c>
      <c r="E350" s="160">
        <f t="shared" si="34"/>
        <v>8</v>
      </c>
      <c r="F350" s="160">
        <f t="shared" si="35"/>
        <v>2</v>
      </c>
      <c r="G350" s="160">
        <f t="shared" ca="1" si="30"/>
        <v>104529</v>
      </c>
      <c r="H350" s="171">
        <f t="shared" ca="1" si="31"/>
        <v>3409</v>
      </c>
      <c r="I350" s="160"/>
      <c r="J350" s="160"/>
      <c r="K350" s="160"/>
      <c r="L350" s="160"/>
      <c r="M350" s="160"/>
      <c r="N350" s="160"/>
    </row>
    <row r="351" spans="1:14">
      <c r="A351" s="160"/>
      <c r="B351" s="170" t="s">
        <v>1558</v>
      </c>
      <c r="C351" s="161">
        <f t="shared" si="32"/>
        <v>40776</v>
      </c>
      <c r="D351" s="160">
        <f t="shared" si="33"/>
        <v>2011</v>
      </c>
      <c r="E351" s="160">
        <f t="shared" si="34"/>
        <v>8</v>
      </c>
      <c r="F351" s="160">
        <f t="shared" si="35"/>
        <v>7</v>
      </c>
      <c r="G351" s="160">
        <f t="shared" ca="1" si="30"/>
        <v>104534</v>
      </c>
      <c r="H351" s="171">
        <f t="shared" ca="1" si="31"/>
        <v>3405</v>
      </c>
      <c r="I351" s="160"/>
      <c r="J351" s="160"/>
      <c r="K351" s="160"/>
      <c r="L351" s="160"/>
      <c r="M351" s="160"/>
      <c r="N351" s="160"/>
    </row>
    <row r="352" spans="1:14">
      <c r="A352" s="160"/>
      <c r="B352" s="170" t="s">
        <v>1558</v>
      </c>
      <c r="C352" s="161">
        <f t="shared" si="32"/>
        <v>40776</v>
      </c>
      <c r="D352" s="160">
        <f t="shared" si="33"/>
        <v>2011</v>
      </c>
      <c r="E352" s="160">
        <f t="shared" si="34"/>
        <v>8</v>
      </c>
      <c r="F352" s="160">
        <f t="shared" si="35"/>
        <v>7</v>
      </c>
      <c r="G352" s="160">
        <f t="shared" ca="1" si="30"/>
        <v>104534</v>
      </c>
      <c r="H352" s="171">
        <f t="shared" ca="1" si="31"/>
        <v>3405</v>
      </c>
      <c r="I352" s="160"/>
      <c r="J352" s="160"/>
      <c r="K352" s="160"/>
      <c r="L352" s="160"/>
      <c r="M352" s="160"/>
      <c r="N352" s="160"/>
    </row>
    <row r="353" spans="1:14">
      <c r="A353" s="160"/>
      <c r="B353" s="170" t="s">
        <v>1564</v>
      </c>
      <c r="C353" s="161">
        <f t="shared" si="32"/>
        <v>40778</v>
      </c>
      <c r="D353" s="160">
        <f t="shared" si="33"/>
        <v>2011</v>
      </c>
      <c r="E353" s="160">
        <f t="shared" si="34"/>
        <v>8</v>
      </c>
      <c r="F353" s="160">
        <f t="shared" si="35"/>
        <v>2</v>
      </c>
      <c r="G353" s="160">
        <f t="shared" ca="1" si="30"/>
        <v>104536</v>
      </c>
      <c r="H353" s="171">
        <f t="shared" ca="1" si="31"/>
        <v>3404</v>
      </c>
      <c r="I353" s="160"/>
      <c r="J353" s="160"/>
      <c r="K353" s="160"/>
      <c r="L353" s="160"/>
      <c r="M353" s="160"/>
      <c r="N353" s="160"/>
    </row>
    <row r="354" spans="1:14">
      <c r="A354" s="160"/>
      <c r="B354" s="170" t="s">
        <v>1564</v>
      </c>
      <c r="C354" s="161">
        <f t="shared" si="32"/>
        <v>40778</v>
      </c>
      <c r="D354" s="160">
        <f t="shared" si="33"/>
        <v>2011</v>
      </c>
      <c r="E354" s="160">
        <f t="shared" si="34"/>
        <v>8</v>
      </c>
      <c r="F354" s="160">
        <f t="shared" si="35"/>
        <v>2</v>
      </c>
      <c r="G354" s="160">
        <f t="shared" ca="1" si="30"/>
        <v>104536</v>
      </c>
      <c r="H354" s="171">
        <f t="shared" ca="1" si="31"/>
        <v>3404</v>
      </c>
      <c r="I354" s="160"/>
      <c r="J354" s="160"/>
      <c r="K354" s="160"/>
      <c r="L354" s="160"/>
      <c r="M354" s="160"/>
      <c r="N354" s="160"/>
    </row>
    <row r="355" spans="1:14">
      <c r="A355" s="160"/>
      <c r="B355" s="170" t="s">
        <v>1569</v>
      </c>
      <c r="C355" s="161">
        <f t="shared" si="32"/>
        <v>40779</v>
      </c>
      <c r="D355" s="160">
        <f t="shared" si="33"/>
        <v>2011</v>
      </c>
      <c r="E355" s="160">
        <f t="shared" si="34"/>
        <v>8</v>
      </c>
      <c r="F355" s="160">
        <f t="shared" si="35"/>
        <v>3</v>
      </c>
      <c r="G355" s="160">
        <f t="shared" ca="1" si="30"/>
        <v>104537</v>
      </c>
      <c r="H355" s="171">
        <f t="shared" ca="1" si="31"/>
        <v>3403</v>
      </c>
      <c r="I355" s="160"/>
      <c r="J355" s="160"/>
      <c r="K355" s="160"/>
      <c r="L355" s="160"/>
      <c r="M355" s="160"/>
      <c r="N355" s="160"/>
    </row>
    <row r="356" spans="1:14">
      <c r="A356" s="160"/>
      <c r="B356" s="170" t="s">
        <v>1569</v>
      </c>
      <c r="C356" s="161">
        <f t="shared" si="32"/>
        <v>40779</v>
      </c>
      <c r="D356" s="160">
        <f t="shared" si="33"/>
        <v>2011</v>
      </c>
      <c r="E356" s="160">
        <f t="shared" si="34"/>
        <v>8</v>
      </c>
      <c r="F356" s="160">
        <f t="shared" si="35"/>
        <v>3</v>
      </c>
      <c r="G356" s="160">
        <f t="shared" ca="1" si="30"/>
        <v>104537</v>
      </c>
      <c r="H356" s="171">
        <f t="shared" ca="1" si="31"/>
        <v>3403</v>
      </c>
      <c r="I356" s="160"/>
      <c r="J356" s="160"/>
      <c r="K356" s="160"/>
      <c r="L356" s="160"/>
      <c r="M356" s="160"/>
      <c r="N356" s="160"/>
    </row>
    <row r="357" spans="1:14">
      <c r="A357" s="160"/>
      <c r="B357" s="170" t="s">
        <v>1576</v>
      </c>
      <c r="C357" s="161">
        <f t="shared" si="32"/>
        <v>40780</v>
      </c>
      <c r="D357" s="160">
        <f t="shared" si="33"/>
        <v>2011</v>
      </c>
      <c r="E357" s="160">
        <f t="shared" si="34"/>
        <v>8</v>
      </c>
      <c r="F357" s="160">
        <f t="shared" si="35"/>
        <v>4</v>
      </c>
      <c r="G357" s="160">
        <f t="shared" ca="1" si="30"/>
        <v>104540</v>
      </c>
      <c r="H357" s="171">
        <f t="shared" ca="1" si="31"/>
        <v>3402</v>
      </c>
      <c r="I357" s="160"/>
      <c r="J357" s="160"/>
      <c r="K357" s="160"/>
      <c r="L357" s="160"/>
      <c r="M357" s="160"/>
      <c r="N357" s="160"/>
    </row>
    <row r="358" spans="1:14">
      <c r="A358" s="160"/>
      <c r="B358" s="170" t="s">
        <v>1576</v>
      </c>
      <c r="C358" s="161">
        <f t="shared" si="32"/>
        <v>40780</v>
      </c>
      <c r="D358" s="160">
        <f t="shared" si="33"/>
        <v>2011</v>
      </c>
      <c r="E358" s="160">
        <f t="shared" si="34"/>
        <v>8</v>
      </c>
      <c r="F358" s="160">
        <f t="shared" si="35"/>
        <v>4</v>
      </c>
      <c r="G358" s="160">
        <f t="shared" ca="1" si="30"/>
        <v>104540</v>
      </c>
      <c r="H358" s="171">
        <f t="shared" ca="1" si="31"/>
        <v>3402</v>
      </c>
      <c r="I358" s="160"/>
      <c r="J358" s="160"/>
      <c r="K358" s="160"/>
      <c r="L358" s="160"/>
      <c r="M358" s="160"/>
      <c r="N358" s="160"/>
    </row>
    <row r="359" spans="1:14">
      <c r="A359" s="160"/>
      <c r="B359" s="170" t="s">
        <v>1583</v>
      </c>
      <c r="C359" s="161">
        <f t="shared" si="32"/>
        <v>40783</v>
      </c>
      <c r="D359" s="160">
        <f t="shared" si="33"/>
        <v>2011</v>
      </c>
      <c r="E359" s="160">
        <f t="shared" si="34"/>
        <v>8</v>
      </c>
      <c r="F359" s="160">
        <f t="shared" si="35"/>
        <v>7</v>
      </c>
      <c r="G359" s="160">
        <f t="shared" ca="1" si="30"/>
        <v>104541</v>
      </c>
      <c r="H359" s="171">
        <f t="shared" ca="1" si="31"/>
        <v>3400</v>
      </c>
      <c r="I359" s="160"/>
      <c r="J359" s="160"/>
      <c r="K359" s="160"/>
      <c r="L359" s="160"/>
      <c r="M359" s="160"/>
      <c r="N359" s="160"/>
    </row>
    <row r="360" spans="1:14">
      <c r="A360" s="160"/>
      <c r="B360" s="170" t="s">
        <v>1583</v>
      </c>
      <c r="C360" s="161">
        <f t="shared" si="32"/>
        <v>40783</v>
      </c>
      <c r="D360" s="160">
        <f t="shared" si="33"/>
        <v>2011</v>
      </c>
      <c r="E360" s="160">
        <f t="shared" si="34"/>
        <v>8</v>
      </c>
      <c r="F360" s="160">
        <f t="shared" si="35"/>
        <v>7</v>
      </c>
      <c r="G360" s="160">
        <f t="shared" ca="1" si="30"/>
        <v>104541</v>
      </c>
      <c r="H360" s="171">
        <f t="shared" ca="1" si="31"/>
        <v>3400</v>
      </c>
      <c r="I360" s="160"/>
      <c r="J360" s="160"/>
      <c r="K360" s="160"/>
      <c r="L360" s="160"/>
      <c r="M360" s="160"/>
      <c r="N360" s="160"/>
    </row>
    <row r="361" spans="1:14">
      <c r="A361" s="160"/>
      <c r="B361" s="170" t="s">
        <v>1588</v>
      </c>
      <c r="C361" s="161">
        <f t="shared" si="32"/>
        <v>40784</v>
      </c>
      <c r="D361" s="160">
        <f t="shared" si="33"/>
        <v>2011</v>
      </c>
      <c r="E361" s="160">
        <f t="shared" si="34"/>
        <v>8</v>
      </c>
      <c r="F361" s="160">
        <f t="shared" si="35"/>
        <v>1</v>
      </c>
      <c r="G361" s="160">
        <f t="shared" ca="1" si="30"/>
        <v>104542</v>
      </c>
      <c r="H361" s="171">
        <f t="shared" ca="1" si="31"/>
        <v>3400</v>
      </c>
      <c r="I361" s="160"/>
      <c r="J361" s="160"/>
      <c r="K361" s="160"/>
      <c r="L361" s="160"/>
      <c r="M361" s="160"/>
      <c r="N361" s="160"/>
    </row>
    <row r="362" spans="1:14">
      <c r="A362" s="160"/>
      <c r="B362" s="170" t="s">
        <v>1588</v>
      </c>
      <c r="C362" s="161">
        <f t="shared" si="32"/>
        <v>40784</v>
      </c>
      <c r="D362" s="160">
        <f t="shared" si="33"/>
        <v>2011</v>
      </c>
      <c r="E362" s="160">
        <f t="shared" si="34"/>
        <v>8</v>
      </c>
      <c r="F362" s="160">
        <f t="shared" si="35"/>
        <v>1</v>
      </c>
      <c r="G362" s="160">
        <f t="shared" ca="1" si="30"/>
        <v>104542</v>
      </c>
      <c r="H362" s="171">
        <f t="shared" ca="1" si="31"/>
        <v>3400</v>
      </c>
      <c r="I362" s="160"/>
      <c r="J362" s="160"/>
      <c r="K362" s="160"/>
      <c r="L362" s="160"/>
      <c r="M362" s="160"/>
      <c r="N362" s="160"/>
    </row>
    <row r="363" spans="1:14">
      <c r="A363" s="160"/>
      <c r="B363" s="170" t="s">
        <v>1594</v>
      </c>
      <c r="C363" s="161">
        <f t="shared" si="32"/>
        <v>40786</v>
      </c>
      <c r="D363" s="160">
        <f t="shared" si="33"/>
        <v>2011</v>
      </c>
      <c r="E363" s="160">
        <f t="shared" si="34"/>
        <v>8</v>
      </c>
      <c r="F363" s="160">
        <f t="shared" si="35"/>
        <v>3</v>
      </c>
      <c r="G363" s="160">
        <f t="shared" ca="1" si="30"/>
        <v>104544</v>
      </c>
      <c r="H363" s="171">
        <f t="shared" ca="1" si="31"/>
        <v>3398</v>
      </c>
      <c r="I363" s="160"/>
      <c r="J363" s="160"/>
      <c r="K363" s="160"/>
      <c r="L363" s="160"/>
      <c r="M363" s="160"/>
      <c r="N363" s="160"/>
    </row>
    <row r="364" spans="1:14">
      <c r="A364" s="160"/>
      <c r="B364" s="170" t="s">
        <v>1594</v>
      </c>
      <c r="C364" s="161">
        <f t="shared" si="32"/>
        <v>40786</v>
      </c>
      <c r="D364" s="160">
        <f t="shared" si="33"/>
        <v>2011</v>
      </c>
      <c r="E364" s="160">
        <f t="shared" si="34"/>
        <v>8</v>
      </c>
      <c r="F364" s="160">
        <f t="shared" si="35"/>
        <v>3</v>
      </c>
      <c r="G364" s="160">
        <f t="shared" ca="1" si="30"/>
        <v>104544</v>
      </c>
      <c r="H364" s="171">
        <f t="shared" ca="1" si="31"/>
        <v>3398</v>
      </c>
      <c r="I364" s="160"/>
      <c r="J364" s="160"/>
      <c r="K364" s="160"/>
      <c r="L364" s="160"/>
      <c r="M364" s="160"/>
      <c r="N364" s="160"/>
    </row>
    <row r="365" spans="1:14">
      <c r="A365" s="160"/>
      <c r="B365" s="170" t="s">
        <v>1594</v>
      </c>
      <c r="C365" s="161">
        <f t="shared" si="32"/>
        <v>40786</v>
      </c>
      <c r="D365" s="160">
        <f t="shared" si="33"/>
        <v>2011</v>
      </c>
      <c r="E365" s="160">
        <f t="shared" si="34"/>
        <v>8</v>
      </c>
      <c r="F365" s="160">
        <f t="shared" si="35"/>
        <v>3</v>
      </c>
      <c r="G365" s="160">
        <f t="shared" ca="1" si="30"/>
        <v>104544</v>
      </c>
      <c r="H365" s="171">
        <f t="shared" ca="1" si="31"/>
        <v>3398</v>
      </c>
      <c r="I365" s="160"/>
      <c r="J365" s="160"/>
      <c r="K365" s="160"/>
      <c r="L365" s="160"/>
      <c r="M365" s="160"/>
      <c r="N365" s="160"/>
    </row>
    <row r="366" spans="1:14">
      <c r="A366" s="160"/>
      <c r="B366" s="170" t="s">
        <v>1604</v>
      </c>
      <c r="C366" s="161">
        <f t="shared" si="32"/>
        <v>40788</v>
      </c>
      <c r="D366" s="160">
        <f t="shared" si="33"/>
        <v>2011</v>
      </c>
      <c r="E366" s="160">
        <f t="shared" si="34"/>
        <v>9</v>
      </c>
      <c r="F366" s="160">
        <f t="shared" si="35"/>
        <v>5</v>
      </c>
      <c r="G366" s="160">
        <f t="shared" ca="1" si="30"/>
        <v>104548</v>
      </c>
      <c r="H366" s="171">
        <f t="shared" ca="1" si="31"/>
        <v>3396</v>
      </c>
      <c r="I366" s="160"/>
      <c r="J366" s="160"/>
      <c r="K366" s="160"/>
      <c r="L366" s="160"/>
      <c r="M366" s="160"/>
      <c r="N366" s="160"/>
    </row>
    <row r="367" spans="1:14">
      <c r="A367" s="160"/>
      <c r="B367" s="170" t="s">
        <v>1604</v>
      </c>
      <c r="C367" s="161">
        <f t="shared" si="32"/>
        <v>40788</v>
      </c>
      <c r="D367" s="160">
        <f t="shared" si="33"/>
        <v>2011</v>
      </c>
      <c r="E367" s="160">
        <f t="shared" si="34"/>
        <v>9</v>
      </c>
      <c r="F367" s="160">
        <f t="shared" si="35"/>
        <v>5</v>
      </c>
      <c r="G367" s="160">
        <f t="shared" ca="1" si="30"/>
        <v>104548</v>
      </c>
      <c r="H367" s="171">
        <f t="shared" ca="1" si="31"/>
        <v>3396</v>
      </c>
      <c r="I367" s="160"/>
      <c r="J367" s="160"/>
      <c r="K367" s="160"/>
      <c r="L367" s="160"/>
      <c r="M367" s="160"/>
      <c r="N367" s="160"/>
    </row>
    <row r="368" spans="1:14">
      <c r="A368" s="160"/>
      <c r="B368" s="170" t="s">
        <v>1610</v>
      </c>
      <c r="C368" s="161">
        <f t="shared" si="32"/>
        <v>40789</v>
      </c>
      <c r="D368" s="160">
        <f t="shared" si="33"/>
        <v>2011</v>
      </c>
      <c r="E368" s="160">
        <f t="shared" si="34"/>
        <v>9</v>
      </c>
      <c r="F368" s="160">
        <f t="shared" si="35"/>
        <v>6</v>
      </c>
      <c r="G368" s="160">
        <f t="shared" ca="1" si="30"/>
        <v>104548</v>
      </c>
      <c r="H368" s="171">
        <f t="shared" ca="1" si="31"/>
        <v>3395</v>
      </c>
      <c r="I368" s="160"/>
      <c r="J368" s="160"/>
      <c r="K368" s="160"/>
      <c r="L368" s="160"/>
      <c r="M368" s="160"/>
      <c r="N368" s="160"/>
    </row>
    <row r="369" spans="1:14">
      <c r="A369" s="160"/>
      <c r="B369" s="170" t="s">
        <v>1614</v>
      </c>
      <c r="C369" s="161">
        <f t="shared" si="32"/>
        <v>40791</v>
      </c>
      <c r="D369" s="160">
        <f t="shared" si="33"/>
        <v>2011</v>
      </c>
      <c r="E369" s="160">
        <f t="shared" si="34"/>
        <v>9</v>
      </c>
      <c r="F369" s="160">
        <f t="shared" si="35"/>
        <v>1</v>
      </c>
      <c r="G369" s="160">
        <f t="shared" ca="1" si="30"/>
        <v>104549</v>
      </c>
      <c r="H369" s="171">
        <f t="shared" ca="1" si="31"/>
        <v>3395</v>
      </c>
      <c r="I369" s="160"/>
      <c r="J369" s="160"/>
      <c r="K369" s="160"/>
      <c r="L369" s="160"/>
      <c r="M369" s="160"/>
      <c r="N369" s="160"/>
    </row>
    <row r="370" spans="1:14">
      <c r="A370" s="160"/>
      <c r="B370" s="170" t="s">
        <v>1618</v>
      </c>
      <c r="C370" s="161">
        <f t="shared" si="32"/>
        <v>40792</v>
      </c>
      <c r="D370" s="160">
        <f t="shared" si="33"/>
        <v>2011</v>
      </c>
      <c r="E370" s="160">
        <f t="shared" si="34"/>
        <v>9</v>
      </c>
      <c r="F370" s="160">
        <f t="shared" si="35"/>
        <v>2</v>
      </c>
      <c r="G370" s="160">
        <f t="shared" ca="1" si="30"/>
        <v>104550</v>
      </c>
      <c r="H370" s="171">
        <f t="shared" ca="1" si="31"/>
        <v>3394</v>
      </c>
      <c r="I370" s="160"/>
      <c r="J370" s="160"/>
      <c r="K370" s="160"/>
      <c r="L370" s="160"/>
      <c r="M370" s="160"/>
      <c r="N370" s="160"/>
    </row>
    <row r="371" spans="1:14">
      <c r="A371" s="160"/>
      <c r="B371" s="170" t="s">
        <v>1618</v>
      </c>
      <c r="C371" s="161">
        <f t="shared" si="32"/>
        <v>40792</v>
      </c>
      <c r="D371" s="160">
        <f t="shared" si="33"/>
        <v>2011</v>
      </c>
      <c r="E371" s="160">
        <f t="shared" si="34"/>
        <v>9</v>
      </c>
      <c r="F371" s="160">
        <f t="shared" si="35"/>
        <v>2</v>
      </c>
      <c r="G371" s="160">
        <f t="shared" ca="1" si="30"/>
        <v>104550</v>
      </c>
      <c r="H371" s="171">
        <f t="shared" ca="1" si="31"/>
        <v>3394</v>
      </c>
      <c r="I371" s="160"/>
      <c r="J371" s="160"/>
      <c r="K371" s="160"/>
      <c r="L371" s="160"/>
      <c r="M371" s="160"/>
      <c r="N371" s="160"/>
    </row>
    <row r="372" spans="1:14">
      <c r="A372" s="160"/>
      <c r="B372" s="170" t="s">
        <v>1624</v>
      </c>
      <c r="C372" s="161">
        <f t="shared" si="32"/>
        <v>40796</v>
      </c>
      <c r="D372" s="160">
        <f t="shared" si="33"/>
        <v>2011</v>
      </c>
      <c r="E372" s="160">
        <f t="shared" si="34"/>
        <v>9</v>
      </c>
      <c r="F372" s="160">
        <f t="shared" si="35"/>
        <v>6</v>
      </c>
      <c r="G372" s="160">
        <f t="shared" ca="1" si="30"/>
        <v>104555</v>
      </c>
      <c r="H372" s="171">
        <f t="shared" ca="1" si="31"/>
        <v>3390</v>
      </c>
      <c r="I372" s="160"/>
      <c r="J372" s="160"/>
      <c r="K372" s="160"/>
      <c r="L372" s="160"/>
      <c r="M372" s="160"/>
      <c r="N372" s="160"/>
    </row>
    <row r="373" spans="1:14">
      <c r="A373" s="160"/>
      <c r="B373" s="170" t="s">
        <v>1624</v>
      </c>
      <c r="C373" s="161">
        <f t="shared" si="32"/>
        <v>40796</v>
      </c>
      <c r="D373" s="160">
        <f t="shared" si="33"/>
        <v>2011</v>
      </c>
      <c r="E373" s="160">
        <f t="shared" si="34"/>
        <v>9</v>
      </c>
      <c r="F373" s="160">
        <f t="shared" si="35"/>
        <v>6</v>
      </c>
      <c r="G373" s="160">
        <f t="shared" ca="1" si="30"/>
        <v>104555</v>
      </c>
      <c r="H373" s="171">
        <f t="shared" ca="1" si="31"/>
        <v>3390</v>
      </c>
      <c r="I373" s="160"/>
      <c r="J373" s="160"/>
      <c r="K373" s="160"/>
      <c r="L373" s="160"/>
      <c r="M373" s="160"/>
      <c r="N373" s="160"/>
    </row>
    <row r="374" spans="1:14">
      <c r="A374" s="160"/>
      <c r="B374" s="170" t="s">
        <v>1630</v>
      </c>
      <c r="C374" s="161">
        <f t="shared" si="32"/>
        <v>40797</v>
      </c>
      <c r="D374" s="160">
        <f t="shared" si="33"/>
        <v>2011</v>
      </c>
      <c r="E374" s="160">
        <f t="shared" si="34"/>
        <v>9</v>
      </c>
      <c r="F374" s="160">
        <f t="shared" si="35"/>
        <v>7</v>
      </c>
      <c r="G374" s="160">
        <f t="shared" ca="1" si="30"/>
        <v>104555</v>
      </c>
      <c r="H374" s="171">
        <f t="shared" ca="1" si="31"/>
        <v>3390</v>
      </c>
      <c r="I374" s="160"/>
      <c r="J374" s="160"/>
      <c r="K374" s="160"/>
      <c r="L374" s="160"/>
      <c r="M374" s="160"/>
      <c r="N374" s="160"/>
    </row>
    <row r="375" spans="1:14">
      <c r="A375" s="160"/>
      <c r="B375" s="170" t="s">
        <v>1634</v>
      </c>
      <c r="C375" s="161">
        <f t="shared" si="32"/>
        <v>40798</v>
      </c>
      <c r="D375" s="160">
        <f t="shared" si="33"/>
        <v>2011</v>
      </c>
      <c r="E375" s="160">
        <f t="shared" si="34"/>
        <v>9</v>
      </c>
      <c r="F375" s="160">
        <f t="shared" si="35"/>
        <v>1</v>
      </c>
      <c r="G375" s="160">
        <f t="shared" ca="1" si="30"/>
        <v>104556</v>
      </c>
      <c r="H375" s="171">
        <f t="shared" ca="1" si="31"/>
        <v>3390</v>
      </c>
      <c r="I375" s="160"/>
      <c r="J375" s="160"/>
      <c r="K375" s="160"/>
      <c r="L375" s="160"/>
      <c r="M375" s="160"/>
      <c r="N375" s="160"/>
    </row>
    <row r="376" spans="1:14">
      <c r="A376" s="160"/>
      <c r="B376" s="170" t="s">
        <v>1634</v>
      </c>
      <c r="C376" s="161">
        <f t="shared" si="32"/>
        <v>40798</v>
      </c>
      <c r="D376" s="160">
        <f t="shared" si="33"/>
        <v>2011</v>
      </c>
      <c r="E376" s="160">
        <f t="shared" si="34"/>
        <v>9</v>
      </c>
      <c r="F376" s="160">
        <f t="shared" si="35"/>
        <v>1</v>
      </c>
      <c r="G376" s="160">
        <f t="shared" ca="1" si="30"/>
        <v>104556</v>
      </c>
      <c r="H376" s="171">
        <f t="shared" ca="1" si="31"/>
        <v>3390</v>
      </c>
      <c r="I376" s="160"/>
      <c r="J376" s="160"/>
      <c r="K376" s="160"/>
      <c r="L376" s="160"/>
      <c r="M376" s="160"/>
      <c r="N376" s="160"/>
    </row>
    <row r="377" spans="1:14">
      <c r="A377" s="160"/>
      <c r="B377" s="170" t="s">
        <v>1640</v>
      </c>
      <c r="C377" s="161">
        <f t="shared" si="32"/>
        <v>40800</v>
      </c>
      <c r="D377" s="160">
        <f t="shared" si="33"/>
        <v>2011</v>
      </c>
      <c r="E377" s="160">
        <f t="shared" si="34"/>
        <v>9</v>
      </c>
      <c r="F377" s="160">
        <f t="shared" si="35"/>
        <v>3</v>
      </c>
      <c r="G377" s="160">
        <f t="shared" ca="1" si="30"/>
        <v>104558</v>
      </c>
      <c r="H377" s="171">
        <f t="shared" ca="1" si="31"/>
        <v>3388</v>
      </c>
      <c r="I377" s="160"/>
      <c r="J377" s="160"/>
      <c r="K377" s="160"/>
      <c r="L377" s="160"/>
      <c r="M377" s="160"/>
      <c r="N377" s="160"/>
    </row>
    <row r="378" spans="1:14">
      <c r="A378" s="160"/>
      <c r="B378" s="170" t="s">
        <v>1644</v>
      </c>
      <c r="C378" s="161">
        <f t="shared" si="32"/>
        <v>40801</v>
      </c>
      <c r="D378" s="160">
        <f t="shared" si="33"/>
        <v>2011</v>
      </c>
      <c r="E378" s="160">
        <f t="shared" si="34"/>
        <v>9</v>
      </c>
      <c r="F378" s="160">
        <f t="shared" si="35"/>
        <v>4</v>
      </c>
      <c r="G378" s="160">
        <f t="shared" ca="1" si="30"/>
        <v>104561</v>
      </c>
      <c r="H378" s="171">
        <f t="shared" ca="1" si="31"/>
        <v>3387</v>
      </c>
      <c r="I378" s="160"/>
      <c r="J378" s="160"/>
      <c r="K378" s="160"/>
      <c r="L378" s="160"/>
      <c r="M378" s="160"/>
      <c r="N378" s="160"/>
    </row>
    <row r="379" spans="1:14">
      <c r="A379" s="160"/>
      <c r="B379" s="170" t="s">
        <v>1648</v>
      </c>
      <c r="C379" s="161">
        <f t="shared" si="32"/>
        <v>40802</v>
      </c>
      <c r="D379" s="160">
        <f t="shared" si="33"/>
        <v>2011</v>
      </c>
      <c r="E379" s="160">
        <f t="shared" si="34"/>
        <v>9</v>
      </c>
      <c r="F379" s="160">
        <f t="shared" si="35"/>
        <v>5</v>
      </c>
      <c r="G379" s="160">
        <f t="shared" ca="1" si="30"/>
        <v>104562</v>
      </c>
      <c r="H379" s="171">
        <f t="shared" ca="1" si="31"/>
        <v>3386</v>
      </c>
      <c r="I379" s="160"/>
      <c r="J379" s="160"/>
      <c r="K379" s="160"/>
      <c r="L379" s="160"/>
      <c r="M379" s="160"/>
      <c r="N379" s="160"/>
    </row>
    <row r="380" spans="1:14">
      <c r="A380" s="160"/>
      <c r="B380" s="170" t="s">
        <v>1651</v>
      </c>
      <c r="C380" s="161">
        <f t="shared" si="32"/>
        <v>40803</v>
      </c>
      <c r="D380" s="160">
        <f t="shared" si="33"/>
        <v>2011</v>
      </c>
      <c r="E380" s="160">
        <f t="shared" si="34"/>
        <v>9</v>
      </c>
      <c r="F380" s="160">
        <f t="shared" si="35"/>
        <v>6</v>
      </c>
      <c r="G380" s="160">
        <f t="shared" ca="1" si="30"/>
        <v>104562</v>
      </c>
      <c r="H380" s="171">
        <f t="shared" ca="1" si="31"/>
        <v>3385</v>
      </c>
      <c r="I380" s="160"/>
      <c r="J380" s="160"/>
      <c r="K380" s="160"/>
      <c r="L380" s="160"/>
      <c r="M380" s="160"/>
      <c r="N380" s="160"/>
    </row>
    <row r="381" spans="1:14">
      <c r="A381" s="160"/>
      <c r="B381" s="170" t="s">
        <v>1655</v>
      </c>
      <c r="C381" s="161">
        <f t="shared" si="32"/>
        <v>40805</v>
      </c>
      <c r="D381" s="160">
        <f t="shared" si="33"/>
        <v>2011</v>
      </c>
      <c r="E381" s="160">
        <f t="shared" si="34"/>
        <v>9</v>
      </c>
      <c r="F381" s="160">
        <f t="shared" si="35"/>
        <v>1</v>
      </c>
      <c r="G381" s="160">
        <f t="shared" ca="1" si="30"/>
        <v>104563</v>
      </c>
      <c r="H381" s="171">
        <f t="shared" ca="1" si="31"/>
        <v>3385</v>
      </c>
      <c r="I381" s="160"/>
      <c r="J381" s="160"/>
      <c r="K381" s="160"/>
      <c r="L381" s="160"/>
      <c r="M381" s="160"/>
      <c r="N381" s="160"/>
    </row>
    <row r="382" spans="1:14">
      <c r="A382" s="160"/>
      <c r="B382" s="170" t="s">
        <v>1659</v>
      </c>
      <c r="C382" s="161">
        <f t="shared" si="32"/>
        <v>40806</v>
      </c>
      <c r="D382" s="160">
        <f t="shared" si="33"/>
        <v>2011</v>
      </c>
      <c r="E382" s="160">
        <f t="shared" si="34"/>
        <v>9</v>
      </c>
      <c r="F382" s="160">
        <f t="shared" si="35"/>
        <v>2</v>
      </c>
      <c r="G382" s="160">
        <f t="shared" ca="1" si="30"/>
        <v>104564</v>
      </c>
      <c r="H382" s="171">
        <f t="shared" ca="1" si="31"/>
        <v>3384</v>
      </c>
      <c r="I382" s="160"/>
      <c r="J382" s="160"/>
      <c r="K382" s="160"/>
      <c r="L382" s="160"/>
      <c r="M382" s="160"/>
      <c r="N382" s="160"/>
    </row>
    <row r="383" spans="1:14">
      <c r="A383" s="160"/>
      <c r="B383" s="170" t="s">
        <v>1663</v>
      </c>
      <c r="C383" s="161">
        <f t="shared" si="32"/>
        <v>40807</v>
      </c>
      <c r="D383" s="160">
        <f t="shared" si="33"/>
        <v>2011</v>
      </c>
      <c r="E383" s="160">
        <f t="shared" si="34"/>
        <v>9</v>
      </c>
      <c r="F383" s="160">
        <f t="shared" si="35"/>
        <v>3</v>
      </c>
      <c r="G383" s="160">
        <f t="shared" ca="1" si="30"/>
        <v>104565</v>
      </c>
      <c r="H383" s="171">
        <f t="shared" ca="1" si="31"/>
        <v>3383</v>
      </c>
      <c r="I383" s="160"/>
      <c r="J383" s="160"/>
      <c r="K383" s="160"/>
      <c r="L383" s="160"/>
      <c r="M383" s="160"/>
      <c r="N383" s="160"/>
    </row>
    <row r="384" spans="1:14">
      <c r="A384" s="160"/>
      <c r="B384" s="170" t="s">
        <v>1666</v>
      </c>
      <c r="C384" s="161">
        <f t="shared" si="32"/>
        <v>40808</v>
      </c>
      <c r="D384" s="160">
        <f t="shared" si="33"/>
        <v>2011</v>
      </c>
      <c r="E384" s="160">
        <f t="shared" si="34"/>
        <v>9</v>
      </c>
      <c r="F384" s="160">
        <f t="shared" si="35"/>
        <v>4</v>
      </c>
      <c r="G384" s="160">
        <f t="shared" ca="1" si="30"/>
        <v>104568</v>
      </c>
      <c r="H384" s="171">
        <f t="shared" ca="1" si="31"/>
        <v>3382</v>
      </c>
      <c r="I384" s="160"/>
      <c r="J384" s="160"/>
      <c r="K384" s="160"/>
      <c r="L384" s="160"/>
      <c r="M384" s="160"/>
      <c r="N384" s="160"/>
    </row>
    <row r="385" spans="1:14">
      <c r="A385" s="160"/>
      <c r="B385" s="170" t="s">
        <v>1666</v>
      </c>
      <c r="C385" s="161">
        <f t="shared" si="32"/>
        <v>40808</v>
      </c>
      <c r="D385" s="160">
        <f t="shared" si="33"/>
        <v>2011</v>
      </c>
      <c r="E385" s="160">
        <f t="shared" si="34"/>
        <v>9</v>
      </c>
      <c r="F385" s="160">
        <f t="shared" si="35"/>
        <v>4</v>
      </c>
      <c r="G385" s="160">
        <f t="shared" ca="1" si="30"/>
        <v>104568</v>
      </c>
      <c r="H385" s="171">
        <f t="shared" ca="1" si="31"/>
        <v>3382</v>
      </c>
      <c r="I385" s="160"/>
      <c r="J385" s="160"/>
      <c r="K385" s="160"/>
      <c r="L385" s="160"/>
      <c r="M385" s="160"/>
      <c r="N385" s="160"/>
    </row>
    <row r="386" spans="1:14">
      <c r="A386" s="160"/>
      <c r="B386" s="170" t="s">
        <v>1673</v>
      </c>
      <c r="C386" s="161">
        <f t="shared" si="32"/>
        <v>40809</v>
      </c>
      <c r="D386" s="160">
        <f t="shared" si="33"/>
        <v>2011</v>
      </c>
      <c r="E386" s="160">
        <f t="shared" si="34"/>
        <v>9</v>
      </c>
      <c r="F386" s="160">
        <f t="shared" si="35"/>
        <v>5</v>
      </c>
      <c r="G386" s="160">
        <f t="shared" ca="1" si="30"/>
        <v>104569</v>
      </c>
      <c r="H386" s="171">
        <f t="shared" ca="1" si="31"/>
        <v>3381</v>
      </c>
      <c r="I386" s="160"/>
      <c r="J386" s="160"/>
      <c r="K386" s="160"/>
      <c r="L386" s="160"/>
      <c r="M386" s="160"/>
      <c r="N386" s="160"/>
    </row>
    <row r="387" spans="1:14">
      <c r="A387" s="160"/>
      <c r="B387" s="170" t="s">
        <v>1677</v>
      </c>
      <c r="C387" s="161">
        <f t="shared" si="32"/>
        <v>40810</v>
      </c>
      <c r="D387" s="160">
        <f t="shared" si="33"/>
        <v>2011</v>
      </c>
      <c r="E387" s="160">
        <f t="shared" si="34"/>
        <v>9</v>
      </c>
      <c r="F387" s="160">
        <f t="shared" si="35"/>
        <v>6</v>
      </c>
      <c r="G387" s="160">
        <f t="shared" ca="1" si="30"/>
        <v>104569</v>
      </c>
      <c r="H387" s="171">
        <f t="shared" ca="1" si="31"/>
        <v>3380</v>
      </c>
      <c r="I387" s="160"/>
      <c r="J387" s="160"/>
      <c r="K387" s="160"/>
      <c r="L387" s="160"/>
      <c r="M387" s="160"/>
      <c r="N387" s="160"/>
    </row>
    <row r="388" spans="1:14">
      <c r="A388" s="160"/>
      <c r="B388" s="170" t="s">
        <v>1680</v>
      </c>
      <c r="C388" s="161">
        <f t="shared" si="32"/>
        <v>40812</v>
      </c>
      <c r="D388" s="160">
        <f t="shared" si="33"/>
        <v>2011</v>
      </c>
      <c r="E388" s="160">
        <f t="shared" si="34"/>
        <v>9</v>
      </c>
      <c r="F388" s="160">
        <f t="shared" si="35"/>
        <v>1</v>
      </c>
      <c r="G388" s="160">
        <f t="shared" ca="1" si="30"/>
        <v>104570</v>
      </c>
      <c r="H388" s="171">
        <f t="shared" ca="1" si="31"/>
        <v>3380</v>
      </c>
      <c r="I388" s="160"/>
      <c r="J388" s="160"/>
      <c r="K388" s="160"/>
      <c r="L388" s="160"/>
      <c r="M388" s="160"/>
      <c r="N388" s="160"/>
    </row>
    <row r="389" spans="1:14">
      <c r="A389" s="160"/>
      <c r="B389" s="170" t="s">
        <v>1683</v>
      </c>
      <c r="C389" s="161">
        <f t="shared" si="32"/>
        <v>40813</v>
      </c>
      <c r="D389" s="160">
        <f t="shared" si="33"/>
        <v>2011</v>
      </c>
      <c r="E389" s="160">
        <f t="shared" si="34"/>
        <v>9</v>
      </c>
      <c r="F389" s="160">
        <f t="shared" si="35"/>
        <v>2</v>
      </c>
      <c r="G389" s="160">
        <f t="shared" ref="G389:G452" ca="1" si="36">WORKDAY(C389,$K$5)</f>
        <v>104571</v>
      </c>
      <c r="H389" s="171">
        <f t="shared" ref="H389:H452" ca="1" si="37">NETWORKDAYS(C389,$K$5)</f>
        <v>3379</v>
      </c>
      <c r="I389" s="160"/>
      <c r="J389" s="160"/>
      <c r="K389" s="160"/>
      <c r="L389" s="160"/>
      <c r="M389" s="160"/>
      <c r="N389" s="160"/>
    </row>
    <row r="390" spans="1:14">
      <c r="A390" s="160"/>
      <c r="B390" s="170" t="s">
        <v>1683</v>
      </c>
      <c r="C390" s="161">
        <f t="shared" ref="C390:C453" si="38">DATE(LEFT(B390,4),MID(B390,5,2),RIGHT(B390,2))</f>
        <v>40813</v>
      </c>
      <c r="D390" s="160">
        <f t="shared" ref="D390:D453" si="39">YEAR(C390)</f>
        <v>2011</v>
      </c>
      <c r="E390" s="160">
        <f t="shared" ref="E390:E453" si="40">MONTH(C390)</f>
        <v>9</v>
      </c>
      <c r="F390" s="160">
        <f t="shared" ref="F390:F453" si="41">WEEKDAY(C390,2)</f>
        <v>2</v>
      </c>
      <c r="G390" s="160">
        <f t="shared" ca="1" si="36"/>
        <v>104571</v>
      </c>
      <c r="H390" s="171">
        <f t="shared" ca="1" si="37"/>
        <v>3379</v>
      </c>
      <c r="I390" s="160"/>
      <c r="J390" s="160"/>
      <c r="K390" s="160"/>
      <c r="L390" s="160"/>
      <c r="M390" s="160"/>
      <c r="N390" s="160"/>
    </row>
    <row r="391" spans="1:14">
      <c r="A391" s="160"/>
      <c r="B391" s="170" t="s">
        <v>1688</v>
      </c>
      <c r="C391" s="161">
        <f t="shared" si="38"/>
        <v>40815</v>
      </c>
      <c r="D391" s="160">
        <f t="shared" si="39"/>
        <v>2011</v>
      </c>
      <c r="E391" s="160">
        <f t="shared" si="40"/>
        <v>9</v>
      </c>
      <c r="F391" s="160">
        <f t="shared" si="41"/>
        <v>4</v>
      </c>
      <c r="G391" s="160">
        <f t="shared" ca="1" si="36"/>
        <v>104575</v>
      </c>
      <c r="H391" s="171">
        <f t="shared" ca="1" si="37"/>
        <v>3377</v>
      </c>
      <c r="I391" s="160"/>
      <c r="J391" s="160"/>
      <c r="K391" s="160"/>
      <c r="L391" s="160"/>
      <c r="M391" s="160"/>
      <c r="N391" s="160"/>
    </row>
    <row r="392" spans="1:14">
      <c r="A392" s="160"/>
      <c r="B392" s="170" t="s">
        <v>1692</v>
      </c>
      <c r="C392" s="161">
        <f t="shared" si="38"/>
        <v>40818</v>
      </c>
      <c r="D392" s="160">
        <f t="shared" si="39"/>
        <v>2011</v>
      </c>
      <c r="E392" s="160">
        <f t="shared" si="40"/>
        <v>10</v>
      </c>
      <c r="F392" s="160">
        <f t="shared" si="41"/>
        <v>7</v>
      </c>
      <c r="G392" s="160">
        <f t="shared" ca="1" si="36"/>
        <v>104576</v>
      </c>
      <c r="H392" s="171">
        <f t="shared" ca="1" si="37"/>
        <v>3375</v>
      </c>
      <c r="I392" s="160"/>
      <c r="J392" s="160"/>
      <c r="K392" s="160"/>
      <c r="L392" s="160"/>
      <c r="M392" s="160"/>
      <c r="N392" s="160"/>
    </row>
    <row r="393" spans="1:14">
      <c r="A393" s="160"/>
      <c r="B393" s="170" t="s">
        <v>1692</v>
      </c>
      <c r="C393" s="161">
        <f t="shared" si="38"/>
        <v>40818</v>
      </c>
      <c r="D393" s="160">
        <f t="shared" si="39"/>
        <v>2011</v>
      </c>
      <c r="E393" s="160">
        <f t="shared" si="40"/>
        <v>10</v>
      </c>
      <c r="F393" s="160">
        <f t="shared" si="41"/>
        <v>7</v>
      </c>
      <c r="G393" s="160">
        <f t="shared" ca="1" si="36"/>
        <v>104576</v>
      </c>
      <c r="H393" s="171">
        <f t="shared" ca="1" si="37"/>
        <v>3375</v>
      </c>
      <c r="I393" s="160"/>
      <c r="J393" s="160"/>
      <c r="K393" s="160"/>
      <c r="L393" s="160"/>
      <c r="M393" s="160"/>
      <c r="N393" s="160"/>
    </row>
    <row r="394" spans="1:14">
      <c r="A394" s="160"/>
      <c r="B394" s="170" t="s">
        <v>1697</v>
      </c>
      <c r="C394" s="161">
        <f t="shared" si="38"/>
        <v>40819</v>
      </c>
      <c r="D394" s="160">
        <f t="shared" si="39"/>
        <v>2011</v>
      </c>
      <c r="E394" s="160">
        <f t="shared" si="40"/>
        <v>10</v>
      </c>
      <c r="F394" s="160">
        <f t="shared" si="41"/>
        <v>1</v>
      </c>
      <c r="G394" s="160">
        <f t="shared" ca="1" si="36"/>
        <v>104577</v>
      </c>
      <c r="H394" s="171">
        <f t="shared" ca="1" si="37"/>
        <v>3375</v>
      </c>
      <c r="I394" s="160"/>
      <c r="J394" s="160"/>
      <c r="K394" s="160"/>
      <c r="L394" s="160"/>
      <c r="M394" s="160"/>
      <c r="N394" s="160"/>
    </row>
    <row r="395" spans="1:14">
      <c r="A395" s="160"/>
      <c r="B395" s="170" t="s">
        <v>1701</v>
      </c>
      <c r="C395" s="161">
        <f t="shared" si="38"/>
        <v>40820</v>
      </c>
      <c r="D395" s="160">
        <f t="shared" si="39"/>
        <v>2011</v>
      </c>
      <c r="E395" s="160">
        <f t="shared" si="40"/>
        <v>10</v>
      </c>
      <c r="F395" s="160">
        <f t="shared" si="41"/>
        <v>2</v>
      </c>
      <c r="G395" s="160">
        <f t="shared" ca="1" si="36"/>
        <v>104578</v>
      </c>
      <c r="H395" s="171">
        <f t="shared" ca="1" si="37"/>
        <v>3374</v>
      </c>
      <c r="I395" s="160"/>
      <c r="J395" s="160"/>
      <c r="K395" s="160"/>
      <c r="L395" s="160"/>
      <c r="M395" s="160"/>
      <c r="N395" s="160"/>
    </row>
    <row r="396" spans="1:14">
      <c r="A396" s="160"/>
      <c r="B396" s="170" t="s">
        <v>1704</v>
      </c>
      <c r="C396" s="161">
        <f t="shared" si="38"/>
        <v>40821</v>
      </c>
      <c r="D396" s="160">
        <f t="shared" si="39"/>
        <v>2011</v>
      </c>
      <c r="E396" s="160">
        <f t="shared" si="40"/>
        <v>10</v>
      </c>
      <c r="F396" s="160">
        <f t="shared" si="41"/>
        <v>3</v>
      </c>
      <c r="G396" s="160">
        <f t="shared" ca="1" si="36"/>
        <v>104579</v>
      </c>
      <c r="H396" s="171">
        <f t="shared" ca="1" si="37"/>
        <v>3373</v>
      </c>
      <c r="I396" s="160"/>
      <c r="J396" s="160"/>
      <c r="K396" s="160"/>
      <c r="L396" s="160"/>
      <c r="M396" s="160"/>
      <c r="N396" s="160"/>
    </row>
    <row r="397" spans="1:14">
      <c r="A397" s="160"/>
      <c r="B397" s="170" t="s">
        <v>1708</v>
      </c>
      <c r="C397" s="161">
        <f t="shared" si="38"/>
        <v>40823</v>
      </c>
      <c r="D397" s="160">
        <f t="shared" si="39"/>
        <v>2011</v>
      </c>
      <c r="E397" s="160">
        <f t="shared" si="40"/>
        <v>10</v>
      </c>
      <c r="F397" s="160">
        <f t="shared" si="41"/>
        <v>5</v>
      </c>
      <c r="G397" s="160">
        <f t="shared" ca="1" si="36"/>
        <v>104583</v>
      </c>
      <c r="H397" s="171">
        <f t="shared" ca="1" si="37"/>
        <v>3371</v>
      </c>
      <c r="I397" s="160"/>
      <c r="J397" s="160"/>
      <c r="K397" s="160"/>
      <c r="L397" s="160"/>
      <c r="M397" s="160"/>
      <c r="N397" s="160"/>
    </row>
    <row r="398" spans="1:14">
      <c r="A398" s="160"/>
      <c r="B398" s="170" t="s">
        <v>1708</v>
      </c>
      <c r="C398" s="161">
        <f t="shared" si="38"/>
        <v>40823</v>
      </c>
      <c r="D398" s="160">
        <f t="shared" si="39"/>
        <v>2011</v>
      </c>
      <c r="E398" s="160">
        <f t="shared" si="40"/>
        <v>10</v>
      </c>
      <c r="F398" s="160">
        <f t="shared" si="41"/>
        <v>5</v>
      </c>
      <c r="G398" s="160">
        <f t="shared" ca="1" si="36"/>
        <v>104583</v>
      </c>
      <c r="H398" s="171">
        <f t="shared" ca="1" si="37"/>
        <v>3371</v>
      </c>
      <c r="I398" s="160"/>
      <c r="J398" s="160"/>
      <c r="K398" s="160"/>
      <c r="L398" s="160"/>
      <c r="M398" s="160"/>
      <c r="N398" s="160"/>
    </row>
    <row r="399" spans="1:14">
      <c r="A399" s="160"/>
      <c r="B399" s="170" t="s">
        <v>1713</v>
      </c>
      <c r="C399" s="161">
        <f t="shared" si="38"/>
        <v>40824</v>
      </c>
      <c r="D399" s="160">
        <f t="shared" si="39"/>
        <v>2011</v>
      </c>
      <c r="E399" s="160">
        <f t="shared" si="40"/>
        <v>10</v>
      </c>
      <c r="F399" s="160">
        <f t="shared" si="41"/>
        <v>6</v>
      </c>
      <c r="G399" s="160">
        <f t="shared" ca="1" si="36"/>
        <v>104583</v>
      </c>
      <c r="H399" s="171">
        <f t="shared" ca="1" si="37"/>
        <v>3370</v>
      </c>
      <c r="I399" s="160"/>
      <c r="J399" s="160"/>
      <c r="K399" s="160"/>
      <c r="L399" s="160"/>
      <c r="M399" s="160"/>
      <c r="N399" s="160"/>
    </row>
    <row r="400" spans="1:14">
      <c r="A400" s="160"/>
      <c r="B400" s="170" t="s">
        <v>1716</v>
      </c>
      <c r="C400" s="161">
        <f t="shared" si="38"/>
        <v>40826</v>
      </c>
      <c r="D400" s="160">
        <f t="shared" si="39"/>
        <v>2011</v>
      </c>
      <c r="E400" s="160">
        <f t="shared" si="40"/>
        <v>10</v>
      </c>
      <c r="F400" s="160">
        <f t="shared" si="41"/>
        <v>1</v>
      </c>
      <c r="G400" s="160">
        <f t="shared" ca="1" si="36"/>
        <v>104584</v>
      </c>
      <c r="H400" s="171">
        <f t="shared" ca="1" si="37"/>
        <v>3370</v>
      </c>
      <c r="I400" s="160"/>
      <c r="J400" s="160"/>
      <c r="K400" s="160"/>
      <c r="L400" s="160"/>
      <c r="M400" s="160"/>
      <c r="N400" s="160"/>
    </row>
    <row r="401" spans="1:14">
      <c r="A401" s="160"/>
      <c r="B401" s="170" t="s">
        <v>1716</v>
      </c>
      <c r="C401" s="161">
        <f t="shared" si="38"/>
        <v>40826</v>
      </c>
      <c r="D401" s="160">
        <f t="shared" si="39"/>
        <v>2011</v>
      </c>
      <c r="E401" s="160">
        <f t="shared" si="40"/>
        <v>10</v>
      </c>
      <c r="F401" s="160">
        <f t="shared" si="41"/>
        <v>1</v>
      </c>
      <c r="G401" s="160">
        <f t="shared" ca="1" si="36"/>
        <v>104584</v>
      </c>
      <c r="H401" s="171">
        <f t="shared" ca="1" si="37"/>
        <v>3370</v>
      </c>
      <c r="I401" s="160"/>
      <c r="J401" s="160"/>
      <c r="K401" s="160"/>
      <c r="L401" s="160"/>
      <c r="M401" s="160"/>
      <c r="N401" s="160"/>
    </row>
    <row r="402" spans="1:14">
      <c r="A402" s="160"/>
      <c r="B402" s="170" t="s">
        <v>1716</v>
      </c>
      <c r="C402" s="161">
        <f t="shared" si="38"/>
        <v>40826</v>
      </c>
      <c r="D402" s="160">
        <f t="shared" si="39"/>
        <v>2011</v>
      </c>
      <c r="E402" s="160">
        <f t="shared" si="40"/>
        <v>10</v>
      </c>
      <c r="F402" s="160">
        <f t="shared" si="41"/>
        <v>1</v>
      </c>
      <c r="G402" s="160">
        <f t="shared" ca="1" si="36"/>
        <v>104584</v>
      </c>
      <c r="H402" s="171">
        <f t="shared" ca="1" si="37"/>
        <v>3370</v>
      </c>
      <c r="I402" s="160"/>
      <c r="J402" s="160"/>
      <c r="K402" s="160"/>
      <c r="L402" s="160"/>
      <c r="M402" s="160"/>
      <c r="N402" s="160"/>
    </row>
    <row r="403" spans="1:14">
      <c r="A403" s="160"/>
      <c r="B403" s="170" t="s">
        <v>1716</v>
      </c>
      <c r="C403" s="161">
        <f t="shared" si="38"/>
        <v>40826</v>
      </c>
      <c r="D403" s="160">
        <f t="shared" si="39"/>
        <v>2011</v>
      </c>
      <c r="E403" s="160">
        <f t="shared" si="40"/>
        <v>10</v>
      </c>
      <c r="F403" s="160">
        <f t="shared" si="41"/>
        <v>1</v>
      </c>
      <c r="G403" s="160">
        <f t="shared" ca="1" si="36"/>
        <v>104584</v>
      </c>
      <c r="H403" s="171">
        <f t="shared" ca="1" si="37"/>
        <v>3370</v>
      </c>
      <c r="I403" s="160"/>
      <c r="J403" s="160"/>
      <c r="K403" s="160"/>
      <c r="L403" s="160"/>
      <c r="M403" s="160"/>
      <c r="N403" s="160"/>
    </row>
    <row r="404" spans="1:14">
      <c r="A404" s="160"/>
      <c r="B404" s="170" t="s">
        <v>1726</v>
      </c>
      <c r="C404" s="161">
        <f t="shared" si="38"/>
        <v>40827</v>
      </c>
      <c r="D404" s="160">
        <f t="shared" si="39"/>
        <v>2011</v>
      </c>
      <c r="E404" s="160">
        <f t="shared" si="40"/>
        <v>10</v>
      </c>
      <c r="F404" s="160">
        <f t="shared" si="41"/>
        <v>2</v>
      </c>
      <c r="G404" s="160">
        <f t="shared" ca="1" si="36"/>
        <v>104585</v>
      </c>
      <c r="H404" s="171">
        <f t="shared" ca="1" si="37"/>
        <v>3369</v>
      </c>
      <c r="I404" s="160"/>
      <c r="J404" s="160"/>
      <c r="K404" s="160"/>
      <c r="L404" s="160"/>
      <c r="M404" s="160"/>
      <c r="N404" s="160"/>
    </row>
    <row r="405" spans="1:14">
      <c r="A405" s="160"/>
      <c r="B405" s="170" t="s">
        <v>1726</v>
      </c>
      <c r="C405" s="161">
        <f t="shared" si="38"/>
        <v>40827</v>
      </c>
      <c r="D405" s="160">
        <f t="shared" si="39"/>
        <v>2011</v>
      </c>
      <c r="E405" s="160">
        <f t="shared" si="40"/>
        <v>10</v>
      </c>
      <c r="F405" s="160">
        <f t="shared" si="41"/>
        <v>2</v>
      </c>
      <c r="G405" s="160">
        <f t="shared" ca="1" si="36"/>
        <v>104585</v>
      </c>
      <c r="H405" s="171">
        <f t="shared" ca="1" si="37"/>
        <v>3369</v>
      </c>
      <c r="I405" s="160"/>
      <c r="J405" s="160"/>
      <c r="K405" s="160"/>
      <c r="L405" s="160"/>
      <c r="M405" s="160"/>
      <c r="N405" s="160"/>
    </row>
    <row r="406" spans="1:14">
      <c r="A406" s="160"/>
      <c r="B406" s="170" t="s">
        <v>1731</v>
      </c>
      <c r="C406" s="161">
        <f t="shared" si="38"/>
        <v>40828</v>
      </c>
      <c r="D406" s="160">
        <f t="shared" si="39"/>
        <v>2011</v>
      </c>
      <c r="E406" s="160">
        <f t="shared" si="40"/>
        <v>10</v>
      </c>
      <c r="F406" s="160">
        <f t="shared" si="41"/>
        <v>3</v>
      </c>
      <c r="G406" s="160">
        <f t="shared" ca="1" si="36"/>
        <v>104586</v>
      </c>
      <c r="H406" s="171">
        <f t="shared" ca="1" si="37"/>
        <v>3368</v>
      </c>
      <c r="I406" s="160"/>
      <c r="J406" s="160"/>
      <c r="K406" s="160"/>
      <c r="L406" s="160"/>
      <c r="M406" s="160"/>
      <c r="N406" s="160"/>
    </row>
    <row r="407" spans="1:14">
      <c r="A407" s="160"/>
      <c r="B407" s="170" t="s">
        <v>1734</v>
      </c>
      <c r="C407" s="161">
        <f t="shared" si="38"/>
        <v>40829</v>
      </c>
      <c r="D407" s="160">
        <f t="shared" si="39"/>
        <v>2011</v>
      </c>
      <c r="E407" s="160">
        <f t="shared" si="40"/>
        <v>10</v>
      </c>
      <c r="F407" s="160">
        <f t="shared" si="41"/>
        <v>4</v>
      </c>
      <c r="G407" s="160">
        <f t="shared" ca="1" si="36"/>
        <v>104589</v>
      </c>
      <c r="H407" s="171">
        <f t="shared" ca="1" si="37"/>
        <v>3367</v>
      </c>
      <c r="I407" s="160"/>
      <c r="J407" s="160"/>
      <c r="K407" s="160"/>
      <c r="L407" s="160"/>
      <c r="M407" s="160"/>
      <c r="N407" s="160"/>
    </row>
    <row r="408" spans="1:14">
      <c r="A408" s="160"/>
      <c r="B408" s="170" t="s">
        <v>1734</v>
      </c>
      <c r="C408" s="161">
        <f t="shared" si="38"/>
        <v>40829</v>
      </c>
      <c r="D408" s="160">
        <f t="shared" si="39"/>
        <v>2011</v>
      </c>
      <c r="E408" s="160">
        <f t="shared" si="40"/>
        <v>10</v>
      </c>
      <c r="F408" s="160">
        <f t="shared" si="41"/>
        <v>4</v>
      </c>
      <c r="G408" s="160">
        <f t="shared" ca="1" si="36"/>
        <v>104589</v>
      </c>
      <c r="H408" s="171">
        <f t="shared" ca="1" si="37"/>
        <v>3367</v>
      </c>
      <c r="I408" s="160"/>
      <c r="J408" s="160"/>
      <c r="K408" s="160"/>
      <c r="L408" s="160"/>
      <c r="M408" s="160"/>
      <c r="N408" s="160"/>
    </row>
    <row r="409" spans="1:14">
      <c r="A409" s="160"/>
      <c r="B409" s="170" t="s">
        <v>1739</v>
      </c>
      <c r="C409" s="161">
        <f t="shared" si="38"/>
        <v>40830</v>
      </c>
      <c r="D409" s="160">
        <f t="shared" si="39"/>
        <v>2011</v>
      </c>
      <c r="E409" s="160">
        <f t="shared" si="40"/>
        <v>10</v>
      </c>
      <c r="F409" s="160">
        <f t="shared" si="41"/>
        <v>5</v>
      </c>
      <c r="G409" s="160">
        <f t="shared" ca="1" si="36"/>
        <v>104590</v>
      </c>
      <c r="H409" s="171">
        <f t="shared" ca="1" si="37"/>
        <v>3366</v>
      </c>
      <c r="I409" s="160"/>
      <c r="J409" s="160"/>
      <c r="K409" s="160"/>
      <c r="L409" s="160"/>
      <c r="M409" s="160"/>
      <c r="N409" s="160"/>
    </row>
    <row r="410" spans="1:14">
      <c r="A410" s="160"/>
      <c r="B410" s="170" t="s">
        <v>1739</v>
      </c>
      <c r="C410" s="161">
        <f t="shared" si="38"/>
        <v>40830</v>
      </c>
      <c r="D410" s="160">
        <f t="shared" si="39"/>
        <v>2011</v>
      </c>
      <c r="E410" s="160">
        <f t="shared" si="40"/>
        <v>10</v>
      </c>
      <c r="F410" s="160">
        <f t="shared" si="41"/>
        <v>5</v>
      </c>
      <c r="G410" s="160">
        <f t="shared" ca="1" si="36"/>
        <v>104590</v>
      </c>
      <c r="H410" s="171">
        <f t="shared" ca="1" si="37"/>
        <v>3366</v>
      </c>
      <c r="I410" s="160"/>
      <c r="J410" s="160"/>
      <c r="K410" s="160"/>
      <c r="L410" s="160"/>
      <c r="M410" s="160"/>
      <c r="N410" s="160"/>
    </row>
    <row r="411" spans="1:14">
      <c r="A411" s="160"/>
      <c r="B411" s="170" t="s">
        <v>1739</v>
      </c>
      <c r="C411" s="161">
        <f t="shared" si="38"/>
        <v>40830</v>
      </c>
      <c r="D411" s="160">
        <f t="shared" si="39"/>
        <v>2011</v>
      </c>
      <c r="E411" s="160">
        <f t="shared" si="40"/>
        <v>10</v>
      </c>
      <c r="F411" s="160">
        <f t="shared" si="41"/>
        <v>5</v>
      </c>
      <c r="G411" s="160">
        <f t="shared" ca="1" si="36"/>
        <v>104590</v>
      </c>
      <c r="H411" s="171">
        <f t="shared" ca="1" si="37"/>
        <v>3366</v>
      </c>
      <c r="I411" s="160"/>
      <c r="J411" s="160"/>
      <c r="K411" s="160"/>
      <c r="L411" s="160"/>
      <c r="M411" s="160"/>
      <c r="N411" s="160"/>
    </row>
    <row r="412" spans="1:14">
      <c r="A412" s="160"/>
      <c r="B412" s="170" t="s">
        <v>1748</v>
      </c>
      <c r="C412" s="161">
        <f t="shared" si="38"/>
        <v>40833</v>
      </c>
      <c r="D412" s="160">
        <f t="shared" si="39"/>
        <v>2011</v>
      </c>
      <c r="E412" s="160">
        <f t="shared" si="40"/>
        <v>10</v>
      </c>
      <c r="F412" s="160">
        <f t="shared" si="41"/>
        <v>1</v>
      </c>
      <c r="G412" s="160">
        <f t="shared" ca="1" si="36"/>
        <v>104591</v>
      </c>
      <c r="H412" s="171">
        <f t="shared" ca="1" si="37"/>
        <v>3365</v>
      </c>
      <c r="I412" s="160"/>
      <c r="J412" s="160"/>
      <c r="K412" s="160"/>
      <c r="L412" s="160"/>
      <c r="M412" s="160"/>
      <c r="N412" s="160"/>
    </row>
    <row r="413" spans="1:14">
      <c r="A413" s="160"/>
      <c r="B413" s="170" t="s">
        <v>1748</v>
      </c>
      <c r="C413" s="161">
        <f t="shared" si="38"/>
        <v>40833</v>
      </c>
      <c r="D413" s="160">
        <f t="shared" si="39"/>
        <v>2011</v>
      </c>
      <c r="E413" s="160">
        <f t="shared" si="40"/>
        <v>10</v>
      </c>
      <c r="F413" s="160">
        <f t="shared" si="41"/>
        <v>1</v>
      </c>
      <c r="G413" s="160">
        <f t="shared" ca="1" si="36"/>
        <v>104591</v>
      </c>
      <c r="H413" s="171">
        <f t="shared" ca="1" si="37"/>
        <v>3365</v>
      </c>
      <c r="I413" s="160"/>
      <c r="J413" s="160"/>
      <c r="K413" s="160"/>
      <c r="L413" s="160"/>
      <c r="M413" s="160"/>
      <c r="N413" s="160"/>
    </row>
    <row r="414" spans="1:14">
      <c r="A414" s="160"/>
      <c r="B414" s="170" t="s">
        <v>1753</v>
      </c>
      <c r="C414" s="161">
        <f t="shared" si="38"/>
        <v>40834</v>
      </c>
      <c r="D414" s="160">
        <f t="shared" si="39"/>
        <v>2011</v>
      </c>
      <c r="E414" s="160">
        <f t="shared" si="40"/>
        <v>10</v>
      </c>
      <c r="F414" s="160">
        <f t="shared" si="41"/>
        <v>2</v>
      </c>
      <c r="G414" s="160">
        <f t="shared" ca="1" si="36"/>
        <v>104592</v>
      </c>
      <c r="H414" s="171">
        <f t="shared" ca="1" si="37"/>
        <v>3364</v>
      </c>
      <c r="I414" s="160"/>
      <c r="J414" s="160"/>
      <c r="K414" s="160"/>
      <c r="L414" s="160"/>
      <c r="M414" s="160"/>
      <c r="N414" s="160"/>
    </row>
    <row r="415" spans="1:14">
      <c r="A415" s="160"/>
      <c r="B415" s="170" t="s">
        <v>1753</v>
      </c>
      <c r="C415" s="161">
        <f t="shared" si="38"/>
        <v>40834</v>
      </c>
      <c r="D415" s="160">
        <f t="shared" si="39"/>
        <v>2011</v>
      </c>
      <c r="E415" s="160">
        <f t="shared" si="40"/>
        <v>10</v>
      </c>
      <c r="F415" s="160">
        <f t="shared" si="41"/>
        <v>2</v>
      </c>
      <c r="G415" s="160">
        <f t="shared" ca="1" si="36"/>
        <v>104592</v>
      </c>
      <c r="H415" s="171">
        <f t="shared" ca="1" si="37"/>
        <v>3364</v>
      </c>
      <c r="I415" s="160"/>
      <c r="J415" s="160"/>
      <c r="K415" s="160"/>
      <c r="L415" s="160"/>
      <c r="M415" s="160"/>
      <c r="N415" s="160"/>
    </row>
    <row r="416" spans="1:14">
      <c r="A416" s="160"/>
      <c r="B416" s="170" t="s">
        <v>1759</v>
      </c>
      <c r="C416" s="161">
        <f t="shared" si="38"/>
        <v>40835</v>
      </c>
      <c r="D416" s="160">
        <f t="shared" si="39"/>
        <v>2011</v>
      </c>
      <c r="E416" s="160">
        <f t="shared" si="40"/>
        <v>10</v>
      </c>
      <c r="F416" s="160">
        <f t="shared" si="41"/>
        <v>3</v>
      </c>
      <c r="G416" s="160">
        <f t="shared" ca="1" si="36"/>
        <v>104593</v>
      </c>
      <c r="H416" s="171">
        <f t="shared" ca="1" si="37"/>
        <v>3363</v>
      </c>
      <c r="I416" s="160"/>
      <c r="J416" s="160"/>
      <c r="K416" s="160"/>
      <c r="L416" s="160"/>
      <c r="M416" s="160"/>
      <c r="N416" s="160"/>
    </row>
    <row r="417" spans="1:14">
      <c r="A417" s="160"/>
      <c r="B417" s="170" t="s">
        <v>1763</v>
      </c>
      <c r="C417" s="161">
        <f t="shared" si="38"/>
        <v>40836</v>
      </c>
      <c r="D417" s="160">
        <f t="shared" si="39"/>
        <v>2011</v>
      </c>
      <c r="E417" s="160">
        <f t="shared" si="40"/>
        <v>10</v>
      </c>
      <c r="F417" s="160">
        <f t="shared" si="41"/>
        <v>4</v>
      </c>
      <c r="G417" s="160">
        <f t="shared" ca="1" si="36"/>
        <v>104596</v>
      </c>
      <c r="H417" s="171">
        <f t="shared" ca="1" si="37"/>
        <v>3362</v>
      </c>
      <c r="I417" s="160"/>
      <c r="J417" s="160"/>
      <c r="K417" s="160"/>
      <c r="L417" s="160"/>
      <c r="M417" s="160"/>
      <c r="N417" s="160"/>
    </row>
    <row r="418" spans="1:14">
      <c r="A418" s="160"/>
      <c r="B418" s="170" t="s">
        <v>1763</v>
      </c>
      <c r="C418" s="161">
        <f t="shared" si="38"/>
        <v>40836</v>
      </c>
      <c r="D418" s="160">
        <f t="shared" si="39"/>
        <v>2011</v>
      </c>
      <c r="E418" s="160">
        <f t="shared" si="40"/>
        <v>10</v>
      </c>
      <c r="F418" s="160">
        <f t="shared" si="41"/>
        <v>4</v>
      </c>
      <c r="G418" s="160">
        <f t="shared" ca="1" si="36"/>
        <v>104596</v>
      </c>
      <c r="H418" s="171">
        <f t="shared" ca="1" si="37"/>
        <v>3362</v>
      </c>
      <c r="I418" s="160"/>
      <c r="J418" s="160"/>
      <c r="K418" s="160"/>
      <c r="L418" s="160"/>
      <c r="M418" s="160"/>
      <c r="N418" s="160"/>
    </row>
    <row r="419" spans="1:14">
      <c r="A419" s="160"/>
      <c r="B419" s="170" t="s">
        <v>1763</v>
      </c>
      <c r="C419" s="161">
        <f t="shared" si="38"/>
        <v>40836</v>
      </c>
      <c r="D419" s="160">
        <f t="shared" si="39"/>
        <v>2011</v>
      </c>
      <c r="E419" s="160">
        <f t="shared" si="40"/>
        <v>10</v>
      </c>
      <c r="F419" s="160">
        <f t="shared" si="41"/>
        <v>4</v>
      </c>
      <c r="G419" s="160">
        <f t="shared" ca="1" si="36"/>
        <v>104596</v>
      </c>
      <c r="H419" s="171">
        <f t="shared" ca="1" si="37"/>
        <v>3362</v>
      </c>
      <c r="I419" s="160"/>
      <c r="J419" s="160"/>
      <c r="K419" s="160"/>
      <c r="L419" s="160"/>
      <c r="M419" s="160"/>
      <c r="N419" s="160"/>
    </row>
    <row r="420" spans="1:14">
      <c r="A420" s="160"/>
      <c r="B420" s="170" t="s">
        <v>1763</v>
      </c>
      <c r="C420" s="161">
        <f t="shared" si="38"/>
        <v>40836</v>
      </c>
      <c r="D420" s="160">
        <f t="shared" si="39"/>
        <v>2011</v>
      </c>
      <c r="E420" s="160">
        <f t="shared" si="40"/>
        <v>10</v>
      </c>
      <c r="F420" s="160">
        <f t="shared" si="41"/>
        <v>4</v>
      </c>
      <c r="G420" s="160">
        <f t="shared" ca="1" si="36"/>
        <v>104596</v>
      </c>
      <c r="H420" s="171">
        <f t="shared" ca="1" si="37"/>
        <v>3362</v>
      </c>
      <c r="I420" s="160"/>
      <c r="J420" s="160"/>
      <c r="K420" s="160"/>
      <c r="L420" s="160"/>
      <c r="M420" s="160"/>
      <c r="N420" s="160"/>
    </row>
    <row r="421" spans="1:14">
      <c r="A421" s="160"/>
      <c r="B421" s="170" t="s">
        <v>1773</v>
      </c>
      <c r="C421" s="161">
        <f t="shared" si="38"/>
        <v>40839</v>
      </c>
      <c r="D421" s="160">
        <f t="shared" si="39"/>
        <v>2011</v>
      </c>
      <c r="E421" s="160">
        <f t="shared" si="40"/>
        <v>10</v>
      </c>
      <c r="F421" s="160">
        <f t="shared" si="41"/>
        <v>7</v>
      </c>
      <c r="G421" s="160">
        <f t="shared" ca="1" si="36"/>
        <v>104597</v>
      </c>
      <c r="H421" s="171">
        <f t="shared" ca="1" si="37"/>
        <v>3360</v>
      </c>
      <c r="I421" s="160"/>
      <c r="J421" s="160"/>
      <c r="K421" s="160"/>
      <c r="L421" s="160"/>
      <c r="M421" s="160"/>
      <c r="N421" s="160"/>
    </row>
    <row r="422" spans="1:14">
      <c r="A422" s="160"/>
      <c r="B422" s="170" t="s">
        <v>1777</v>
      </c>
      <c r="C422" s="161">
        <f t="shared" si="38"/>
        <v>40841</v>
      </c>
      <c r="D422" s="160">
        <f t="shared" si="39"/>
        <v>2011</v>
      </c>
      <c r="E422" s="160">
        <f t="shared" si="40"/>
        <v>10</v>
      </c>
      <c r="F422" s="160">
        <f t="shared" si="41"/>
        <v>2</v>
      </c>
      <c r="G422" s="160">
        <f t="shared" ca="1" si="36"/>
        <v>104599</v>
      </c>
      <c r="H422" s="171">
        <f t="shared" ca="1" si="37"/>
        <v>3359</v>
      </c>
      <c r="I422" s="160"/>
      <c r="J422" s="160"/>
      <c r="K422" s="160"/>
      <c r="L422" s="160"/>
      <c r="M422" s="160"/>
      <c r="N422" s="160"/>
    </row>
    <row r="423" spans="1:14">
      <c r="A423" s="160"/>
      <c r="B423" s="170" t="s">
        <v>1781</v>
      </c>
      <c r="C423" s="161">
        <f t="shared" si="38"/>
        <v>40843</v>
      </c>
      <c r="D423" s="160">
        <f t="shared" si="39"/>
        <v>2011</v>
      </c>
      <c r="E423" s="160">
        <f t="shared" si="40"/>
        <v>10</v>
      </c>
      <c r="F423" s="160">
        <f t="shared" si="41"/>
        <v>4</v>
      </c>
      <c r="G423" s="160">
        <f t="shared" ca="1" si="36"/>
        <v>104603</v>
      </c>
      <c r="H423" s="171">
        <f t="shared" ca="1" si="37"/>
        <v>3357</v>
      </c>
      <c r="I423" s="160"/>
      <c r="J423" s="160"/>
      <c r="K423" s="160"/>
      <c r="L423" s="160"/>
      <c r="M423" s="160"/>
      <c r="N423" s="160"/>
    </row>
    <row r="424" spans="1:14">
      <c r="A424" s="160"/>
      <c r="B424" s="170" t="s">
        <v>1785</v>
      </c>
      <c r="C424" s="161">
        <f t="shared" si="38"/>
        <v>40844</v>
      </c>
      <c r="D424" s="160">
        <f t="shared" si="39"/>
        <v>2011</v>
      </c>
      <c r="E424" s="160">
        <f t="shared" si="40"/>
        <v>10</v>
      </c>
      <c r="F424" s="160">
        <f t="shared" si="41"/>
        <v>5</v>
      </c>
      <c r="G424" s="160">
        <f t="shared" ca="1" si="36"/>
        <v>104604</v>
      </c>
      <c r="H424" s="171">
        <f t="shared" ca="1" si="37"/>
        <v>3356</v>
      </c>
      <c r="I424" s="160"/>
      <c r="J424" s="160"/>
      <c r="K424" s="160"/>
      <c r="L424" s="160"/>
      <c r="M424" s="160"/>
      <c r="N424" s="160"/>
    </row>
    <row r="425" spans="1:14">
      <c r="A425" s="160"/>
      <c r="B425" s="170" t="s">
        <v>1789</v>
      </c>
      <c r="C425" s="161">
        <f t="shared" si="38"/>
        <v>40847</v>
      </c>
      <c r="D425" s="160">
        <f t="shared" si="39"/>
        <v>2011</v>
      </c>
      <c r="E425" s="160">
        <f t="shared" si="40"/>
        <v>10</v>
      </c>
      <c r="F425" s="160">
        <f t="shared" si="41"/>
        <v>1</v>
      </c>
      <c r="G425" s="160">
        <f t="shared" ca="1" si="36"/>
        <v>104605</v>
      </c>
      <c r="H425" s="171">
        <f t="shared" ca="1" si="37"/>
        <v>3355</v>
      </c>
      <c r="I425" s="160"/>
      <c r="J425" s="160"/>
      <c r="K425" s="160"/>
      <c r="L425" s="160"/>
      <c r="M425" s="160"/>
      <c r="N425" s="160"/>
    </row>
    <row r="426" spans="1:14">
      <c r="A426" s="160"/>
      <c r="B426" s="170" t="s">
        <v>1793</v>
      </c>
      <c r="C426" s="161">
        <f t="shared" si="38"/>
        <v>40848</v>
      </c>
      <c r="D426" s="160">
        <f t="shared" si="39"/>
        <v>2011</v>
      </c>
      <c r="E426" s="160">
        <f t="shared" si="40"/>
        <v>11</v>
      </c>
      <c r="F426" s="160">
        <f t="shared" si="41"/>
        <v>2</v>
      </c>
      <c r="G426" s="160">
        <f t="shared" ca="1" si="36"/>
        <v>104606</v>
      </c>
      <c r="H426" s="171">
        <f t="shared" ca="1" si="37"/>
        <v>3354</v>
      </c>
      <c r="I426" s="160"/>
      <c r="J426" s="160"/>
      <c r="K426" s="160"/>
      <c r="L426" s="160"/>
      <c r="M426" s="160"/>
      <c r="N426" s="160"/>
    </row>
    <row r="427" spans="1:14">
      <c r="A427" s="160"/>
      <c r="B427" s="170" t="s">
        <v>1797</v>
      </c>
      <c r="C427" s="161">
        <f t="shared" si="38"/>
        <v>40850</v>
      </c>
      <c r="D427" s="160">
        <f t="shared" si="39"/>
        <v>2011</v>
      </c>
      <c r="E427" s="160">
        <f t="shared" si="40"/>
        <v>11</v>
      </c>
      <c r="F427" s="160">
        <f t="shared" si="41"/>
        <v>4</v>
      </c>
      <c r="G427" s="160">
        <f t="shared" ca="1" si="36"/>
        <v>104610</v>
      </c>
      <c r="H427" s="171">
        <f t="shared" ca="1" si="37"/>
        <v>3352</v>
      </c>
      <c r="I427" s="160"/>
      <c r="J427" s="160"/>
      <c r="K427" s="160"/>
      <c r="L427" s="160"/>
      <c r="M427" s="160"/>
      <c r="N427" s="160"/>
    </row>
    <row r="428" spans="1:14">
      <c r="A428" s="160"/>
      <c r="B428" s="170" t="s">
        <v>1797</v>
      </c>
      <c r="C428" s="161">
        <f t="shared" si="38"/>
        <v>40850</v>
      </c>
      <c r="D428" s="160">
        <f t="shared" si="39"/>
        <v>2011</v>
      </c>
      <c r="E428" s="160">
        <f t="shared" si="40"/>
        <v>11</v>
      </c>
      <c r="F428" s="160">
        <f t="shared" si="41"/>
        <v>4</v>
      </c>
      <c r="G428" s="160">
        <f t="shared" ca="1" si="36"/>
        <v>104610</v>
      </c>
      <c r="H428" s="171">
        <f t="shared" ca="1" si="37"/>
        <v>3352</v>
      </c>
      <c r="I428" s="160"/>
      <c r="J428" s="160"/>
      <c r="K428" s="160"/>
      <c r="L428" s="160"/>
      <c r="M428" s="160"/>
      <c r="N428" s="160"/>
    </row>
    <row r="429" spans="1:14">
      <c r="A429" s="160"/>
      <c r="B429" s="170" t="s">
        <v>1804</v>
      </c>
      <c r="C429" s="161">
        <f t="shared" si="38"/>
        <v>40851</v>
      </c>
      <c r="D429" s="160">
        <f t="shared" si="39"/>
        <v>2011</v>
      </c>
      <c r="E429" s="160">
        <f t="shared" si="40"/>
        <v>11</v>
      </c>
      <c r="F429" s="160">
        <f t="shared" si="41"/>
        <v>5</v>
      </c>
      <c r="G429" s="160">
        <f t="shared" ca="1" si="36"/>
        <v>104611</v>
      </c>
      <c r="H429" s="171">
        <f t="shared" ca="1" si="37"/>
        <v>3351</v>
      </c>
      <c r="I429" s="160"/>
      <c r="J429" s="160"/>
      <c r="K429" s="160"/>
      <c r="L429" s="160"/>
      <c r="M429" s="160"/>
      <c r="N429" s="160"/>
    </row>
    <row r="430" spans="1:14">
      <c r="A430" s="160"/>
      <c r="B430" s="170" t="s">
        <v>1807</v>
      </c>
      <c r="C430" s="161">
        <f t="shared" si="38"/>
        <v>40852</v>
      </c>
      <c r="D430" s="160">
        <f t="shared" si="39"/>
        <v>2011</v>
      </c>
      <c r="E430" s="160">
        <f t="shared" si="40"/>
        <v>11</v>
      </c>
      <c r="F430" s="160">
        <f t="shared" si="41"/>
        <v>6</v>
      </c>
      <c r="G430" s="160">
        <f t="shared" ca="1" si="36"/>
        <v>104611</v>
      </c>
      <c r="H430" s="171">
        <f t="shared" ca="1" si="37"/>
        <v>3350</v>
      </c>
      <c r="I430" s="160"/>
      <c r="J430" s="160"/>
      <c r="K430" s="160"/>
      <c r="L430" s="160"/>
      <c r="M430" s="160"/>
      <c r="N430" s="160"/>
    </row>
    <row r="431" spans="1:14">
      <c r="A431" s="160"/>
      <c r="B431" s="170" t="s">
        <v>1810</v>
      </c>
      <c r="C431" s="161">
        <f t="shared" si="38"/>
        <v>40853</v>
      </c>
      <c r="D431" s="160">
        <f t="shared" si="39"/>
        <v>2011</v>
      </c>
      <c r="E431" s="160">
        <f t="shared" si="40"/>
        <v>11</v>
      </c>
      <c r="F431" s="160">
        <f t="shared" si="41"/>
        <v>7</v>
      </c>
      <c r="G431" s="160">
        <f t="shared" ca="1" si="36"/>
        <v>104611</v>
      </c>
      <c r="H431" s="171">
        <f t="shared" ca="1" si="37"/>
        <v>3350</v>
      </c>
      <c r="I431" s="160"/>
      <c r="J431" s="160"/>
      <c r="K431" s="160"/>
      <c r="L431" s="160"/>
      <c r="M431" s="160"/>
      <c r="N431" s="160"/>
    </row>
    <row r="432" spans="1:14">
      <c r="A432" s="160"/>
      <c r="B432" s="170" t="s">
        <v>1813</v>
      </c>
      <c r="C432" s="161">
        <f t="shared" si="38"/>
        <v>40855</v>
      </c>
      <c r="D432" s="160">
        <f t="shared" si="39"/>
        <v>2011</v>
      </c>
      <c r="E432" s="160">
        <f t="shared" si="40"/>
        <v>11</v>
      </c>
      <c r="F432" s="160">
        <f t="shared" si="41"/>
        <v>2</v>
      </c>
      <c r="G432" s="160">
        <f t="shared" ca="1" si="36"/>
        <v>104613</v>
      </c>
      <c r="H432" s="171">
        <f t="shared" ca="1" si="37"/>
        <v>3349</v>
      </c>
      <c r="I432" s="160"/>
      <c r="J432" s="160"/>
      <c r="K432" s="160"/>
      <c r="L432" s="160"/>
      <c r="M432" s="160"/>
      <c r="N432" s="160"/>
    </row>
    <row r="433" spans="1:14">
      <c r="A433" s="160"/>
      <c r="B433" s="170" t="s">
        <v>1813</v>
      </c>
      <c r="C433" s="161">
        <f t="shared" si="38"/>
        <v>40855</v>
      </c>
      <c r="D433" s="160">
        <f t="shared" si="39"/>
        <v>2011</v>
      </c>
      <c r="E433" s="160">
        <f t="shared" si="40"/>
        <v>11</v>
      </c>
      <c r="F433" s="160">
        <f t="shared" si="41"/>
        <v>2</v>
      </c>
      <c r="G433" s="160">
        <f t="shared" ca="1" si="36"/>
        <v>104613</v>
      </c>
      <c r="H433" s="171">
        <f t="shared" ca="1" si="37"/>
        <v>3349</v>
      </c>
      <c r="I433" s="160"/>
      <c r="J433" s="160"/>
      <c r="K433" s="160"/>
      <c r="L433" s="160"/>
      <c r="M433" s="160"/>
      <c r="N433" s="160"/>
    </row>
    <row r="434" spans="1:14">
      <c r="A434" s="160"/>
      <c r="B434" s="170" t="s">
        <v>1813</v>
      </c>
      <c r="C434" s="161">
        <f t="shared" si="38"/>
        <v>40855</v>
      </c>
      <c r="D434" s="160">
        <f t="shared" si="39"/>
        <v>2011</v>
      </c>
      <c r="E434" s="160">
        <f t="shared" si="40"/>
        <v>11</v>
      </c>
      <c r="F434" s="160">
        <f t="shared" si="41"/>
        <v>2</v>
      </c>
      <c r="G434" s="160">
        <f t="shared" ca="1" si="36"/>
        <v>104613</v>
      </c>
      <c r="H434" s="171">
        <f t="shared" ca="1" si="37"/>
        <v>3349</v>
      </c>
      <c r="I434" s="160"/>
      <c r="J434" s="160"/>
      <c r="K434" s="160"/>
      <c r="L434" s="160"/>
      <c r="M434" s="160"/>
      <c r="N434" s="160"/>
    </row>
    <row r="435" spans="1:14">
      <c r="A435" s="160"/>
      <c r="B435" s="170" t="s">
        <v>1813</v>
      </c>
      <c r="C435" s="161">
        <f t="shared" si="38"/>
        <v>40855</v>
      </c>
      <c r="D435" s="160">
        <f t="shared" si="39"/>
        <v>2011</v>
      </c>
      <c r="E435" s="160">
        <f t="shared" si="40"/>
        <v>11</v>
      </c>
      <c r="F435" s="160">
        <f t="shared" si="41"/>
        <v>2</v>
      </c>
      <c r="G435" s="160">
        <f t="shared" ca="1" si="36"/>
        <v>104613</v>
      </c>
      <c r="H435" s="171">
        <f t="shared" ca="1" si="37"/>
        <v>3349</v>
      </c>
      <c r="I435" s="160"/>
      <c r="J435" s="160"/>
      <c r="K435" s="160"/>
      <c r="L435" s="160"/>
      <c r="M435" s="160"/>
      <c r="N435" s="160"/>
    </row>
    <row r="436" spans="1:14">
      <c r="A436" s="160"/>
      <c r="B436" s="170" t="s">
        <v>1826</v>
      </c>
      <c r="C436" s="161">
        <f t="shared" si="38"/>
        <v>40858</v>
      </c>
      <c r="D436" s="160">
        <f t="shared" si="39"/>
        <v>2011</v>
      </c>
      <c r="E436" s="160">
        <f t="shared" si="40"/>
        <v>11</v>
      </c>
      <c r="F436" s="160">
        <f t="shared" si="41"/>
        <v>5</v>
      </c>
      <c r="G436" s="160">
        <f t="shared" ca="1" si="36"/>
        <v>104618</v>
      </c>
      <c r="H436" s="171">
        <f t="shared" ca="1" si="37"/>
        <v>3346</v>
      </c>
      <c r="I436" s="160"/>
      <c r="J436" s="160"/>
      <c r="K436" s="160"/>
      <c r="L436" s="160"/>
      <c r="M436" s="160"/>
      <c r="N436" s="160"/>
    </row>
    <row r="437" spans="1:14">
      <c r="A437" s="160"/>
      <c r="B437" s="170" t="s">
        <v>1826</v>
      </c>
      <c r="C437" s="161">
        <f t="shared" si="38"/>
        <v>40858</v>
      </c>
      <c r="D437" s="160">
        <f t="shared" si="39"/>
        <v>2011</v>
      </c>
      <c r="E437" s="160">
        <f t="shared" si="40"/>
        <v>11</v>
      </c>
      <c r="F437" s="160">
        <f t="shared" si="41"/>
        <v>5</v>
      </c>
      <c r="G437" s="160">
        <f t="shared" ca="1" si="36"/>
        <v>104618</v>
      </c>
      <c r="H437" s="171">
        <f t="shared" ca="1" si="37"/>
        <v>3346</v>
      </c>
      <c r="I437" s="160"/>
      <c r="J437" s="160"/>
      <c r="K437" s="160"/>
      <c r="L437" s="160"/>
      <c r="M437" s="160"/>
      <c r="N437" s="160"/>
    </row>
    <row r="438" spans="1:14">
      <c r="A438" s="160"/>
      <c r="B438" s="170" t="s">
        <v>1832</v>
      </c>
      <c r="C438" s="161">
        <f t="shared" si="38"/>
        <v>40859</v>
      </c>
      <c r="D438" s="160">
        <f t="shared" si="39"/>
        <v>2011</v>
      </c>
      <c r="E438" s="160">
        <f t="shared" si="40"/>
        <v>11</v>
      </c>
      <c r="F438" s="160">
        <f t="shared" si="41"/>
        <v>6</v>
      </c>
      <c r="G438" s="160">
        <f t="shared" ca="1" si="36"/>
        <v>104618</v>
      </c>
      <c r="H438" s="171">
        <f t="shared" ca="1" si="37"/>
        <v>3345</v>
      </c>
      <c r="I438" s="160"/>
      <c r="J438" s="160"/>
      <c r="K438" s="160"/>
      <c r="L438" s="160"/>
      <c r="M438" s="160"/>
      <c r="N438" s="160"/>
    </row>
    <row r="439" spans="1:14">
      <c r="A439" s="160"/>
      <c r="B439" s="170" t="s">
        <v>1835</v>
      </c>
      <c r="C439" s="161">
        <f t="shared" si="38"/>
        <v>40860</v>
      </c>
      <c r="D439" s="160">
        <f t="shared" si="39"/>
        <v>2011</v>
      </c>
      <c r="E439" s="160">
        <f t="shared" si="40"/>
        <v>11</v>
      </c>
      <c r="F439" s="160">
        <f t="shared" si="41"/>
        <v>7</v>
      </c>
      <c r="G439" s="160">
        <f t="shared" ca="1" si="36"/>
        <v>104618</v>
      </c>
      <c r="H439" s="171">
        <f t="shared" ca="1" si="37"/>
        <v>3345</v>
      </c>
      <c r="I439" s="160"/>
      <c r="J439" s="160"/>
      <c r="K439" s="160"/>
      <c r="L439" s="160"/>
      <c r="M439" s="160"/>
      <c r="N439" s="160"/>
    </row>
    <row r="440" spans="1:14">
      <c r="A440" s="160"/>
      <c r="B440" s="170" t="s">
        <v>1835</v>
      </c>
      <c r="C440" s="161">
        <f t="shared" si="38"/>
        <v>40860</v>
      </c>
      <c r="D440" s="160">
        <f t="shared" si="39"/>
        <v>2011</v>
      </c>
      <c r="E440" s="160">
        <f t="shared" si="40"/>
        <v>11</v>
      </c>
      <c r="F440" s="160">
        <f t="shared" si="41"/>
        <v>7</v>
      </c>
      <c r="G440" s="160">
        <f t="shared" ca="1" si="36"/>
        <v>104618</v>
      </c>
      <c r="H440" s="171">
        <f t="shared" ca="1" si="37"/>
        <v>3345</v>
      </c>
      <c r="I440" s="160"/>
      <c r="J440" s="160"/>
      <c r="K440" s="160"/>
      <c r="L440" s="160"/>
      <c r="M440" s="160"/>
      <c r="N440" s="160"/>
    </row>
    <row r="441" spans="1:14">
      <c r="A441" s="160"/>
      <c r="B441" s="170" t="s">
        <v>1842</v>
      </c>
      <c r="C441" s="161">
        <f t="shared" si="38"/>
        <v>40861</v>
      </c>
      <c r="D441" s="160">
        <f t="shared" si="39"/>
        <v>2011</v>
      </c>
      <c r="E441" s="160">
        <f t="shared" si="40"/>
        <v>11</v>
      </c>
      <c r="F441" s="160">
        <f t="shared" si="41"/>
        <v>1</v>
      </c>
      <c r="G441" s="160">
        <f t="shared" ca="1" si="36"/>
        <v>104619</v>
      </c>
      <c r="H441" s="171">
        <f t="shared" ca="1" si="37"/>
        <v>3345</v>
      </c>
      <c r="I441" s="160"/>
      <c r="J441" s="160"/>
      <c r="K441" s="160"/>
      <c r="L441" s="160"/>
      <c r="M441" s="160"/>
      <c r="N441" s="160"/>
    </row>
    <row r="442" spans="1:14">
      <c r="A442" s="160"/>
      <c r="B442" s="170" t="s">
        <v>1846</v>
      </c>
      <c r="C442" s="161">
        <f t="shared" si="38"/>
        <v>40862</v>
      </c>
      <c r="D442" s="160">
        <f t="shared" si="39"/>
        <v>2011</v>
      </c>
      <c r="E442" s="160">
        <f t="shared" si="40"/>
        <v>11</v>
      </c>
      <c r="F442" s="160">
        <f t="shared" si="41"/>
        <v>2</v>
      </c>
      <c r="G442" s="160">
        <f t="shared" ca="1" si="36"/>
        <v>104620</v>
      </c>
      <c r="H442" s="171">
        <f t="shared" ca="1" si="37"/>
        <v>3344</v>
      </c>
      <c r="I442" s="160"/>
      <c r="J442" s="160"/>
      <c r="K442" s="160"/>
      <c r="L442" s="160"/>
      <c r="M442" s="160"/>
      <c r="N442" s="160"/>
    </row>
    <row r="443" spans="1:14">
      <c r="A443" s="160"/>
      <c r="B443" s="170" t="s">
        <v>1846</v>
      </c>
      <c r="C443" s="161">
        <f t="shared" si="38"/>
        <v>40862</v>
      </c>
      <c r="D443" s="160">
        <f t="shared" si="39"/>
        <v>2011</v>
      </c>
      <c r="E443" s="160">
        <f t="shared" si="40"/>
        <v>11</v>
      </c>
      <c r="F443" s="160">
        <f t="shared" si="41"/>
        <v>2</v>
      </c>
      <c r="G443" s="160">
        <f t="shared" ca="1" si="36"/>
        <v>104620</v>
      </c>
      <c r="H443" s="171">
        <f t="shared" ca="1" si="37"/>
        <v>3344</v>
      </c>
      <c r="I443" s="160"/>
      <c r="J443" s="160"/>
      <c r="K443" s="160"/>
      <c r="L443" s="160"/>
      <c r="M443" s="160"/>
      <c r="N443" s="160"/>
    </row>
    <row r="444" spans="1:14">
      <c r="A444" s="160"/>
      <c r="B444" s="170" t="s">
        <v>1853</v>
      </c>
      <c r="C444" s="161">
        <f t="shared" si="38"/>
        <v>40863</v>
      </c>
      <c r="D444" s="160">
        <f t="shared" si="39"/>
        <v>2011</v>
      </c>
      <c r="E444" s="160">
        <f t="shared" si="40"/>
        <v>11</v>
      </c>
      <c r="F444" s="160">
        <f t="shared" si="41"/>
        <v>3</v>
      </c>
      <c r="G444" s="160">
        <f t="shared" ca="1" si="36"/>
        <v>104621</v>
      </c>
      <c r="H444" s="171">
        <f t="shared" ca="1" si="37"/>
        <v>3343</v>
      </c>
      <c r="I444" s="160"/>
      <c r="J444" s="160"/>
      <c r="K444" s="160"/>
      <c r="L444" s="160"/>
      <c r="M444" s="160"/>
      <c r="N444" s="160"/>
    </row>
    <row r="445" spans="1:14">
      <c r="A445" s="160"/>
      <c r="B445" s="170" t="s">
        <v>1853</v>
      </c>
      <c r="C445" s="161">
        <f t="shared" si="38"/>
        <v>40863</v>
      </c>
      <c r="D445" s="160">
        <f t="shared" si="39"/>
        <v>2011</v>
      </c>
      <c r="E445" s="160">
        <f t="shared" si="40"/>
        <v>11</v>
      </c>
      <c r="F445" s="160">
        <f t="shared" si="41"/>
        <v>3</v>
      </c>
      <c r="G445" s="160">
        <f t="shared" ca="1" si="36"/>
        <v>104621</v>
      </c>
      <c r="H445" s="171">
        <f t="shared" ca="1" si="37"/>
        <v>3343</v>
      </c>
      <c r="I445" s="160"/>
      <c r="J445" s="160"/>
      <c r="K445" s="160"/>
      <c r="L445" s="160"/>
      <c r="M445" s="160"/>
      <c r="N445" s="160"/>
    </row>
    <row r="446" spans="1:14">
      <c r="A446" s="160"/>
      <c r="B446" s="170" t="s">
        <v>1859</v>
      </c>
      <c r="C446" s="161">
        <f t="shared" si="38"/>
        <v>40864</v>
      </c>
      <c r="D446" s="160">
        <f t="shared" si="39"/>
        <v>2011</v>
      </c>
      <c r="E446" s="160">
        <f t="shared" si="40"/>
        <v>11</v>
      </c>
      <c r="F446" s="160">
        <f t="shared" si="41"/>
        <v>4</v>
      </c>
      <c r="G446" s="160">
        <f t="shared" ca="1" si="36"/>
        <v>104624</v>
      </c>
      <c r="H446" s="171">
        <f t="shared" ca="1" si="37"/>
        <v>3342</v>
      </c>
      <c r="I446" s="160"/>
      <c r="J446" s="160"/>
      <c r="K446" s="160"/>
      <c r="L446" s="160"/>
      <c r="M446" s="160"/>
      <c r="N446" s="160"/>
    </row>
    <row r="447" spans="1:14">
      <c r="A447" s="160"/>
      <c r="B447" s="170" t="s">
        <v>1859</v>
      </c>
      <c r="C447" s="161">
        <f t="shared" si="38"/>
        <v>40864</v>
      </c>
      <c r="D447" s="160">
        <f t="shared" si="39"/>
        <v>2011</v>
      </c>
      <c r="E447" s="160">
        <f t="shared" si="40"/>
        <v>11</v>
      </c>
      <c r="F447" s="160">
        <f t="shared" si="41"/>
        <v>4</v>
      </c>
      <c r="G447" s="160">
        <f t="shared" ca="1" si="36"/>
        <v>104624</v>
      </c>
      <c r="H447" s="171">
        <f t="shared" ca="1" si="37"/>
        <v>3342</v>
      </c>
      <c r="I447" s="160"/>
      <c r="J447" s="160"/>
      <c r="K447" s="160"/>
      <c r="L447" s="160"/>
      <c r="M447" s="160"/>
      <c r="N447" s="160"/>
    </row>
    <row r="448" spans="1:14">
      <c r="A448" s="160"/>
      <c r="B448" s="170" t="s">
        <v>1859</v>
      </c>
      <c r="C448" s="161">
        <f t="shared" si="38"/>
        <v>40864</v>
      </c>
      <c r="D448" s="160">
        <f t="shared" si="39"/>
        <v>2011</v>
      </c>
      <c r="E448" s="160">
        <f t="shared" si="40"/>
        <v>11</v>
      </c>
      <c r="F448" s="160">
        <f t="shared" si="41"/>
        <v>4</v>
      </c>
      <c r="G448" s="160">
        <f t="shared" ca="1" si="36"/>
        <v>104624</v>
      </c>
      <c r="H448" s="171">
        <f t="shared" ca="1" si="37"/>
        <v>3342</v>
      </c>
      <c r="I448" s="160"/>
      <c r="J448" s="160"/>
      <c r="K448" s="160"/>
      <c r="L448" s="160"/>
      <c r="M448" s="160"/>
      <c r="N448" s="160"/>
    </row>
    <row r="449" spans="1:14">
      <c r="A449" s="160"/>
      <c r="B449" s="170" t="s">
        <v>1859</v>
      </c>
      <c r="C449" s="161">
        <f t="shared" si="38"/>
        <v>40864</v>
      </c>
      <c r="D449" s="160">
        <f t="shared" si="39"/>
        <v>2011</v>
      </c>
      <c r="E449" s="160">
        <f t="shared" si="40"/>
        <v>11</v>
      </c>
      <c r="F449" s="160">
        <f t="shared" si="41"/>
        <v>4</v>
      </c>
      <c r="G449" s="160">
        <f t="shared" ca="1" si="36"/>
        <v>104624</v>
      </c>
      <c r="H449" s="171">
        <f t="shared" ca="1" si="37"/>
        <v>3342</v>
      </c>
      <c r="I449" s="160"/>
      <c r="J449" s="160"/>
      <c r="K449" s="160"/>
      <c r="L449" s="160"/>
      <c r="M449" s="160"/>
      <c r="N449" s="160"/>
    </row>
    <row r="450" spans="1:14">
      <c r="A450" s="160"/>
      <c r="B450" s="170" t="s">
        <v>1869</v>
      </c>
      <c r="C450" s="161">
        <f t="shared" si="38"/>
        <v>40865</v>
      </c>
      <c r="D450" s="160">
        <f t="shared" si="39"/>
        <v>2011</v>
      </c>
      <c r="E450" s="160">
        <f t="shared" si="40"/>
        <v>11</v>
      </c>
      <c r="F450" s="160">
        <f t="shared" si="41"/>
        <v>5</v>
      </c>
      <c r="G450" s="160">
        <f t="shared" ca="1" si="36"/>
        <v>104625</v>
      </c>
      <c r="H450" s="171">
        <f t="shared" ca="1" si="37"/>
        <v>3341</v>
      </c>
      <c r="I450" s="160"/>
      <c r="J450" s="160"/>
      <c r="K450" s="160"/>
      <c r="L450" s="160"/>
      <c r="M450" s="160"/>
      <c r="N450" s="160"/>
    </row>
    <row r="451" spans="1:14">
      <c r="A451" s="160"/>
      <c r="B451" s="170" t="s">
        <v>1873</v>
      </c>
      <c r="C451" s="161">
        <f t="shared" si="38"/>
        <v>40868</v>
      </c>
      <c r="D451" s="160">
        <f t="shared" si="39"/>
        <v>2011</v>
      </c>
      <c r="E451" s="160">
        <f t="shared" si="40"/>
        <v>11</v>
      </c>
      <c r="F451" s="160">
        <f t="shared" si="41"/>
        <v>1</v>
      </c>
      <c r="G451" s="160">
        <f t="shared" ca="1" si="36"/>
        <v>104626</v>
      </c>
      <c r="H451" s="171">
        <f t="shared" ca="1" si="37"/>
        <v>3340</v>
      </c>
      <c r="I451" s="160"/>
      <c r="J451" s="160"/>
      <c r="K451" s="160"/>
      <c r="L451" s="160"/>
      <c r="M451" s="160"/>
      <c r="N451" s="160"/>
    </row>
    <row r="452" spans="1:14">
      <c r="A452" s="160"/>
      <c r="B452" s="170" t="s">
        <v>1873</v>
      </c>
      <c r="C452" s="161">
        <f t="shared" si="38"/>
        <v>40868</v>
      </c>
      <c r="D452" s="160">
        <f t="shared" si="39"/>
        <v>2011</v>
      </c>
      <c r="E452" s="160">
        <f t="shared" si="40"/>
        <v>11</v>
      </c>
      <c r="F452" s="160">
        <f t="shared" si="41"/>
        <v>1</v>
      </c>
      <c r="G452" s="160">
        <f t="shared" ca="1" si="36"/>
        <v>104626</v>
      </c>
      <c r="H452" s="171">
        <f t="shared" ca="1" si="37"/>
        <v>3340</v>
      </c>
      <c r="I452" s="160"/>
      <c r="J452" s="160"/>
      <c r="K452" s="160"/>
      <c r="L452" s="160"/>
      <c r="M452" s="160"/>
      <c r="N452" s="160"/>
    </row>
    <row r="453" spans="1:14">
      <c r="A453" s="160"/>
      <c r="B453" s="170" t="s">
        <v>1880</v>
      </c>
      <c r="C453" s="161">
        <f t="shared" si="38"/>
        <v>40869</v>
      </c>
      <c r="D453" s="160">
        <f t="shared" si="39"/>
        <v>2011</v>
      </c>
      <c r="E453" s="160">
        <f t="shared" si="40"/>
        <v>11</v>
      </c>
      <c r="F453" s="160">
        <f t="shared" si="41"/>
        <v>2</v>
      </c>
      <c r="G453" s="160">
        <f t="shared" ref="G453:G516" ca="1" si="42">WORKDAY(C453,$K$5)</f>
        <v>104627</v>
      </c>
      <c r="H453" s="171">
        <f t="shared" ref="H453:H516" ca="1" si="43">NETWORKDAYS(C453,$K$5)</f>
        <v>3339</v>
      </c>
      <c r="I453" s="160"/>
      <c r="J453" s="160"/>
      <c r="K453" s="160"/>
      <c r="L453" s="160"/>
      <c r="M453" s="160"/>
      <c r="N453" s="160"/>
    </row>
    <row r="454" spans="1:14">
      <c r="A454" s="160"/>
      <c r="B454" s="170" t="s">
        <v>1880</v>
      </c>
      <c r="C454" s="161">
        <f t="shared" ref="C454:C517" si="44">DATE(LEFT(B454,4),MID(B454,5,2),RIGHT(B454,2))</f>
        <v>40869</v>
      </c>
      <c r="D454" s="160">
        <f t="shared" ref="D454:D517" si="45">YEAR(C454)</f>
        <v>2011</v>
      </c>
      <c r="E454" s="160">
        <f t="shared" ref="E454:E517" si="46">MONTH(C454)</f>
        <v>11</v>
      </c>
      <c r="F454" s="160">
        <f t="shared" ref="F454:F517" si="47">WEEKDAY(C454,2)</f>
        <v>2</v>
      </c>
      <c r="G454" s="160">
        <f t="shared" ca="1" si="42"/>
        <v>104627</v>
      </c>
      <c r="H454" s="171">
        <f t="shared" ca="1" si="43"/>
        <v>3339</v>
      </c>
      <c r="I454" s="160"/>
      <c r="J454" s="160"/>
      <c r="K454" s="160"/>
      <c r="L454" s="160"/>
      <c r="M454" s="160"/>
      <c r="N454" s="160"/>
    </row>
    <row r="455" spans="1:14">
      <c r="A455" s="160"/>
      <c r="B455" s="170" t="s">
        <v>1887</v>
      </c>
      <c r="C455" s="161">
        <f t="shared" si="44"/>
        <v>40870</v>
      </c>
      <c r="D455" s="160">
        <f t="shared" si="45"/>
        <v>2011</v>
      </c>
      <c r="E455" s="160">
        <f t="shared" si="46"/>
        <v>11</v>
      </c>
      <c r="F455" s="160">
        <f t="shared" si="47"/>
        <v>3</v>
      </c>
      <c r="G455" s="160">
        <f t="shared" ca="1" si="42"/>
        <v>104628</v>
      </c>
      <c r="H455" s="171">
        <f t="shared" ca="1" si="43"/>
        <v>3338</v>
      </c>
      <c r="I455" s="160"/>
      <c r="J455" s="160"/>
      <c r="K455" s="160"/>
      <c r="L455" s="160"/>
      <c r="M455" s="160"/>
      <c r="N455" s="160"/>
    </row>
    <row r="456" spans="1:14">
      <c r="A456" s="160"/>
      <c r="B456" s="170" t="s">
        <v>1890</v>
      </c>
      <c r="C456" s="161">
        <f t="shared" si="44"/>
        <v>40872</v>
      </c>
      <c r="D456" s="160">
        <f t="shared" si="45"/>
        <v>2011</v>
      </c>
      <c r="E456" s="160">
        <f t="shared" si="46"/>
        <v>11</v>
      </c>
      <c r="F456" s="160">
        <f t="shared" si="47"/>
        <v>5</v>
      </c>
      <c r="G456" s="160">
        <f t="shared" ca="1" si="42"/>
        <v>104632</v>
      </c>
      <c r="H456" s="171">
        <f t="shared" ca="1" si="43"/>
        <v>3336</v>
      </c>
      <c r="I456" s="160"/>
      <c r="J456" s="160"/>
      <c r="K456" s="160"/>
      <c r="L456" s="160"/>
      <c r="M456" s="160"/>
      <c r="N456" s="160"/>
    </row>
    <row r="457" spans="1:14">
      <c r="A457" s="160"/>
      <c r="B457" s="170" t="s">
        <v>1894</v>
      </c>
      <c r="C457" s="161">
        <f t="shared" si="44"/>
        <v>40873</v>
      </c>
      <c r="D457" s="160">
        <f t="shared" si="45"/>
        <v>2011</v>
      </c>
      <c r="E457" s="160">
        <f t="shared" si="46"/>
        <v>11</v>
      </c>
      <c r="F457" s="160">
        <f t="shared" si="47"/>
        <v>6</v>
      </c>
      <c r="G457" s="160">
        <f t="shared" ca="1" si="42"/>
        <v>104632</v>
      </c>
      <c r="H457" s="171">
        <f t="shared" ca="1" si="43"/>
        <v>3335</v>
      </c>
      <c r="I457" s="160"/>
      <c r="J457" s="160"/>
      <c r="K457" s="160"/>
      <c r="L457" s="160"/>
      <c r="M457" s="160"/>
      <c r="N457" s="160"/>
    </row>
    <row r="458" spans="1:14">
      <c r="A458" s="160"/>
      <c r="B458" s="170" t="s">
        <v>1897</v>
      </c>
      <c r="C458" s="161">
        <f t="shared" si="44"/>
        <v>40874</v>
      </c>
      <c r="D458" s="160">
        <f t="shared" si="45"/>
        <v>2011</v>
      </c>
      <c r="E458" s="160">
        <f t="shared" si="46"/>
        <v>11</v>
      </c>
      <c r="F458" s="160">
        <f t="shared" si="47"/>
        <v>7</v>
      </c>
      <c r="G458" s="160">
        <f t="shared" ca="1" si="42"/>
        <v>104632</v>
      </c>
      <c r="H458" s="171">
        <f t="shared" ca="1" si="43"/>
        <v>3335</v>
      </c>
      <c r="I458" s="160"/>
      <c r="J458" s="160"/>
      <c r="K458" s="160"/>
      <c r="L458" s="160"/>
      <c r="M458" s="160"/>
      <c r="N458" s="160"/>
    </row>
    <row r="459" spans="1:14">
      <c r="A459" s="160"/>
      <c r="B459" s="170" t="s">
        <v>1900</v>
      </c>
      <c r="C459" s="161">
        <f t="shared" si="44"/>
        <v>40875</v>
      </c>
      <c r="D459" s="160">
        <f t="shared" si="45"/>
        <v>2011</v>
      </c>
      <c r="E459" s="160">
        <f t="shared" si="46"/>
        <v>11</v>
      </c>
      <c r="F459" s="160">
        <f t="shared" si="47"/>
        <v>1</v>
      </c>
      <c r="G459" s="160">
        <f t="shared" ca="1" si="42"/>
        <v>104633</v>
      </c>
      <c r="H459" s="171">
        <f t="shared" ca="1" si="43"/>
        <v>3335</v>
      </c>
      <c r="I459" s="160"/>
      <c r="J459" s="160"/>
      <c r="K459" s="160"/>
      <c r="L459" s="160"/>
      <c r="M459" s="160"/>
      <c r="N459" s="160"/>
    </row>
    <row r="460" spans="1:14">
      <c r="A460" s="160"/>
      <c r="B460" s="170" t="s">
        <v>1904</v>
      </c>
      <c r="C460" s="161">
        <f t="shared" si="44"/>
        <v>40876</v>
      </c>
      <c r="D460" s="160">
        <f t="shared" si="45"/>
        <v>2011</v>
      </c>
      <c r="E460" s="160">
        <f t="shared" si="46"/>
        <v>11</v>
      </c>
      <c r="F460" s="160">
        <f t="shared" si="47"/>
        <v>2</v>
      </c>
      <c r="G460" s="160">
        <f t="shared" ca="1" si="42"/>
        <v>104634</v>
      </c>
      <c r="H460" s="171">
        <f t="shared" ca="1" si="43"/>
        <v>3334</v>
      </c>
      <c r="I460" s="160"/>
      <c r="J460" s="160"/>
      <c r="K460" s="160"/>
      <c r="L460" s="160"/>
      <c r="M460" s="160"/>
      <c r="N460" s="160"/>
    </row>
    <row r="461" spans="1:14">
      <c r="A461" s="160"/>
      <c r="B461" s="170" t="s">
        <v>1907</v>
      </c>
      <c r="C461" s="161">
        <f t="shared" si="44"/>
        <v>40877</v>
      </c>
      <c r="D461" s="160">
        <f t="shared" si="45"/>
        <v>2011</v>
      </c>
      <c r="E461" s="160">
        <f t="shared" si="46"/>
        <v>11</v>
      </c>
      <c r="F461" s="160">
        <f t="shared" si="47"/>
        <v>3</v>
      </c>
      <c r="G461" s="160">
        <f t="shared" ca="1" si="42"/>
        <v>104635</v>
      </c>
      <c r="H461" s="171">
        <f t="shared" ca="1" si="43"/>
        <v>3333</v>
      </c>
      <c r="I461" s="160"/>
      <c r="J461" s="160"/>
      <c r="K461" s="160"/>
      <c r="L461" s="160"/>
      <c r="M461" s="160"/>
      <c r="N461" s="160"/>
    </row>
    <row r="462" spans="1:14">
      <c r="A462" s="160"/>
      <c r="B462" s="170" t="s">
        <v>1910</v>
      </c>
      <c r="C462" s="161">
        <f t="shared" si="44"/>
        <v>40878</v>
      </c>
      <c r="D462" s="160">
        <f t="shared" si="45"/>
        <v>2011</v>
      </c>
      <c r="E462" s="160">
        <f t="shared" si="46"/>
        <v>12</v>
      </c>
      <c r="F462" s="160">
        <f t="shared" si="47"/>
        <v>4</v>
      </c>
      <c r="G462" s="160">
        <f t="shared" ca="1" si="42"/>
        <v>104638</v>
      </c>
      <c r="H462" s="171">
        <f t="shared" ca="1" si="43"/>
        <v>3332</v>
      </c>
      <c r="I462" s="160"/>
      <c r="J462" s="160"/>
      <c r="K462" s="160"/>
      <c r="L462" s="160"/>
      <c r="M462" s="160"/>
      <c r="N462" s="160"/>
    </row>
    <row r="463" spans="1:14">
      <c r="A463" s="160"/>
      <c r="B463" s="170" t="s">
        <v>1914</v>
      </c>
      <c r="C463" s="161">
        <f t="shared" si="44"/>
        <v>40879</v>
      </c>
      <c r="D463" s="160">
        <f t="shared" si="45"/>
        <v>2011</v>
      </c>
      <c r="E463" s="160">
        <f t="shared" si="46"/>
        <v>12</v>
      </c>
      <c r="F463" s="160">
        <f t="shared" si="47"/>
        <v>5</v>
      </c>
      <c r="G463" s="160">
        <f t="shared" ca="1" si="42"/>
        <v>104639</v>
      </c>
      <c r="H463" s="171">
        <f t="shared" ca="1" si="43"/>
        <v>3331</v>
      </c>
      <c r="I463" s="160"/>
      <c r="J463" s="160"/>
      <c r="K463" s="160"/>
      <c r="L463" s="160"/>
      <c r="M463" s="160"/>
      <c r="N463" s="160"/>
    </row>
    <row r="464" spans="1:14">
      <c r="A464" s="160"/>
      <c r="B464" s="170" t="s">
        <v>1917</v>
      </c>
      <c r="C464" s="161">
        <f t="shared" si="44"/>
        <v>40880</v>
      </c>
      <c r="D464" s="160">
        <f t="shared" si="45"/>
        <v>2011</v>
      </c>
      <c r="E464" s="160">
        <f t="shared" si="46"/>
        <v>12</v>
      </c>
      <c r="F464" s="160">
        <f t="shared" si="47"/>
        <v>6</v>
      </c>
      <c r="G464" s="160">
        <f t="shared" ca="1" si="42"/>
        <v>104639</v>
      </c>
      <c r="H464" s="171">
        <f t="shared" ca="1" si="43"/>
        <v>3330</v>
      </c>
      <c r="I464" s="160"/>
      <c r="J464" s="160"/>
      <c r="K464" s="160"/>
      <c r="L464" s="160"/>
      <c r="M464" s="160"/>
      <c r="N464" s="160"/>
    </row>
    <row r="465" spans="1:14">
      <c r="A465" s="160"/>
      <c r="B465" s="170" t="s">
        <v>1921</v>
      </c>
      <c r="C465" s="161">
        <f t="shared" si="44"/>
        <v>40881</v>
      </c>
      <c r="D465" s="160">
        <f t="shared" si="45"/>
        <v>2011</v>
      </c>
      <c r="E465" s="160">
        <f t="shared" si="46"/>
        <v>12</v>
      </c>
      <c r="F465" s="160">
        <f t="shared" si="47"/>
        <v>7</v>
      </c>
      <c r="G465" s="160">
        <f t="shared" ca="1" si="42"/>
        <v>104639</v>
      </c>
      <c r="H465" s="171">
        <f t="shared" ca="1" si="43"/>
        <v>3330</v>
      </c>
      <c r="I465" s="160"/>
      <c r="J465" s="160"/>
      <c r="K465" s="160"/>
      <c r="L465" s="160"/>
      <c r="M465" s="160"/>
      <c r="N465" s="160"/>
    </row>
    <row r="466" spans="1:14">
      <c r="A466" s="160"/>
      <c r="B466" s="170" t="s">
        <v>1921</v>
      </c>
      <c r="C466" s="161">
        <f t="shared" si="44"/>
        <v>40881</v>
      </c>
      <c r="D466" s="160">
        <f t="shared" si="45"/>
        <v>2011</v>
      </c>
      <c r="E466" s="160">
        <f t="shared" si="46"/>
        <v>12</v>
      </c>
      <c r="F466" s="160">
        <f t="shared" si="47"/>
        <v>7</v>
      </c>
      <c r="G466" s="160">
        <f t="shared" ca="1" si="42"/>
        <v>104639</v>
      </c>
      <c r="H466" s="171">
        <f t="shared" ca="1" si="43"/>
        <v>3330</v>
      </c>
      <c r="I466" s="160"/>
      <c r="J466" s="160"/>
      <c r="K466" s="160"/>
      <c r="L466" s="160"/>
      <c r="M466" s="160"/>
      <c r="N466" s="160"/>
    </row>
    <row r="467" spans="1:14">
      <c r="A467" s="160"/>
      <c r="B467" s="170" t="s">
        <v>1927</v>
      </c>
      <c r="C467" s="161">
        <f t="shared" si="44"/>
        <v>40882</v>
      </c>
      <c r="D467" s="160">
        <f t="shared" si="45"/>
        <v>2011</v>
      </c>
      <c r="E467" s="160">
        <f t="shared" si="46"/>
        <v>12</v>
      </c>
      <c r="F467" s="160">
        <f t="shared" si="47"/>
        <v>1</v>
      </c>
      <c r="G467" s="160">
        <f t="shared" ca="1" si="42"/>
        <v>104640</v>
      </c>
      <c r="H467" s="171">
        <f t="shared" ca="1" si="43"/>
        <v>3330</v>
      </c>
      <c r="I467" s="160"/>
      <c r="J467" s="160"/>
      <c r="K467" s="160"/>
      <c r="L467" s="160"/>
      <c r="M467" s="160"/>
      <c r="N467" s="160"/>
    </row>
    <row r="468" spans="1:14">
      <c r="A468" s="160"/>
      <c r="B468" s="170" t="s">
        <v>1927</v>
      </c>
      <c r="C468" s="161">
        <f t="shared" si="44"/>
        <v>40882</v>
      </c>
      <c r="D468" s="160">
        <f t="shared" si="45"/>
        <v>2011</v>
      </c>
      <c r="E468" s="160">
        <f t="shared" si="46"/>
        <v>12</v>
      </c>
      <c r="F468" s="160">
        <f t="shared" si="47"/>
        <v>1</v>
      </c>
      <c r="G468" s="160">
        <f t="shared" ca="1" si="42"/>
        <v>104640</v>
      </c>
      <c r="H468" s="171">
        <f t="shared" ca="1" si="43"/>
        <v>3330</v>
      </c>
      <c r="I468" s="160"/>
      <c r="J468" s="160"/>
      <c r="K468" s="160"/>
      <c r="L468" s="160"/>
      <c r="M468" s="160"/>
      <c r="N468" s="160"/>
    </row>
    <row r="469" spans="1:14">
      <c r="A469" s="160"/>
      <c r="B469" s="170" t="s">
        <v>1927</v>
      </c>
      <c r="C469" s="161">
        <f t="shared" si="44"/>
        <v>40882</v>
      </c>
      <c r="D469" s="160">
        <f t="shared" si="45"/>
        <v>2011</v>
      </c>
      <c r="E469" s="160">
        <f t="shared" si="46"/>
        <v>12</v>
      </c>
      <c r="F469" s="160">
        <f t="shared" si="47"/>
        <v>1</v>
      </c>
      <c r="G469" s="160">
        <f t="shared" ca="1" si="42"/>
        <v>104640</v>
      </c>
      <c r="H469" s="171">
        <f t="shared" ca="1" si="43"/>
        <v>3330</v>
      </c>
      <c r="I469" s="160"/>
      <c r="J469" s="160"/>
      <c r="K469" s="160"/>
      <c r="L469" s="160"/>
      <c r="M469" s="160"/>
      <c r="N469" s="160"/>
    </row>
    <row r="470" spans="1:14">
      <c r="A470" s="160"/>
      <c r="B470" s="170" t="s">
        <v>1937</v>
      </c>
      <c r="C470" s="161">
        <f t="shared" si="44"/>
        <v>40884</v>
      </c>
      <c r="D470" s="160">
        <f t="shared" si="45"/>
        <v>2011</v>
      </c>
      <c r="E470" s="160">
        <f t="shared" si="46"/>
        <v>12</v>
      </c>
      <c r="F470" s="160">
        <f t="shared" si="47"/>
        <v>3</v>
      </c>
      <c r="G470" s="160">
        <f t="shared" ca="1" si="42"/>
        <v>104642</v>
      </c>
      <c r="H470" s="171">
        <f t="shared" ca="1" si="43"/>
        <v>3328</v>
      </c>
      <c r="I470" s="160"/>
      <c r="J470" s="160"/>
      <c r="K470" s="160"/>
      <c r="L470" s="160"/>
      <c r="M470" s="160"/>
      <c r="N470" s="160"/>
    </row>
    <row r="471" spans="1:14">
      <c r="A471" s="160"/>
      <c r="B471" s="170" t="s">
        <v>1941</v>
      </c>
      <c r="C471" s="161">
        <f t="shared" si="44"/>
        <v>40885</v>
      </c>
      <c r="D471" s="160">
        <f t="shared" si="45"/>
        <v>2011</v>
      </c>
      <c r="E471" s="160">
        <f t="shared" si="46"/>
        <v>12</v>
      </c>
      <c r="F471" s="160">
        <f t="shared" si="47"/>
        <v>4</v>
      </c>
      <c r="G471" s="160">
        <f t="shared" ca="1" si="42"/>
        <v>104645</v>
      </c>
      <c r="H471" s="171">
        <f t="shared" ca="1" si="43"/>
        <v>3327</v>
      </c>
      <c r="I471" s="160"/>
      <c r="J471" s="160"/>
      <c r="K471" s="160"/>
      <c r="L471" s="160"/>
      <c r="M471" s="160"/>
      <c r="N471" s="160"/>
    </row>
    <row r="472" spans="1:14">
      <c r="A472" s="160"/>
      <c r="B472" s="170" t="s">
        <v>1945</v>
      </c>
      <c r="C472" s="161">
        <f t="shared" si="44"/>
        <v>40887</v>
      </c>
      <c r="D472" s="160">
        <f t="shared" si="45"/>
        <v>2011</v>
      </c>
      <c r="E472" s="160">
        <f t="shared" si="46"/>
        <v>12</v>
      </c>
      <c r="F472" s="160">
        <f t="shared" si="47"/>
        <v>6</v>
      </c>
      <c r="G472" s="160">
        <f t="shared" ca="1" si="42"/>
        <v>104646</v>
      </c>
      <c r="H472" s="171">
        <f t="shared" ca="1" si="43"/>
        <v>3325</v>
      </c>
      <c r="I472" s="160"/>
      <c r="J472" s="160"/>
      <c r="K472" s="160"/>
      <c r="L472" s="160"/>
      <c r="M472" s="160"/>
      <c r="N472" s="160"/>
    </row>
    <row r="473" spans="1:14">
      <c r="A473" s="160"/>
      <c r="B473" s="170" t="s">
        <v>1949</v>
      </c>
      <c r="C473" s="161">
        <f t="shared" si="44"/>
        <v>40888</v>
      </c>
      <c r="D473" s="160">
        <f t="shared" si="45"/>
        <v>2011</v>
      </c>
      <c r="E473" s="160">
        <f t="shared" si="46"/>
        <v>12</v>
      </c>
      <c r="F473" s="160">
        <f t="shared" si="47"/>
        <v>7</v>
      </c>
      <c r="G473" s="160">
        <f t="shared" ca="1" si="42"/>
        <v>104646</v>
      </c>
      <c r="H473" s="171">
        <f t="shared" ca="1" si="43"/>
        <v>3325</v>
      </c>
      <c r="I473" s="160"/>
      <c r="J473" s="160"/>
      <c r="K473" s="160"/>
      <c r="L473" s="160"/>
      <c r="M473" s="160"/>
      <c r="N473" s="160"/>
    </row>
    <row r="474" spans="1:14">
      <c r="A474" s="160"/>
      <c r="B474" s="170" t="s">
        <v>1949</v>
      </c>
      <c r="C474" s="161">
        <f t="shared" si="44"/>
        <v>40888</v>
      </c>
      <c r="D474" s="160">
        <f t="shared" si="45"/>
        <v>2011</v>
      </c>
      <c r="E474" s="160">
        <f t="shared" si="46"/>
        <v>12</v>
      </c>
      <c r="F474" s="160">
        <f t="shared" si="47"/>
        <v>7</v>
      </c>
      <c r="G474" s="160">
        <f t="shared" ca="1" si="42"/>
        <v>104646</v>
      </c>
      <c r="H474" s="171">
        <f t="shared" ca="1" si="43"/>
        <v>3325</v>
      </c>
      <c r="I474" s="160"/>
      <c r="J474" s="160"/>
      <c r="K474" s="160"/>
      <c r="L474" s="160"/>
      <c r="M474" s="160"/>
      <c r="N474" s="160"/>
    </row>
    <row r="475" spans="1:14">
      <c r="A475" s="160"/>
      <c r="B475" s="170" t="s">
        <v>1956</v>
      </c>
      <c r="C475" s="161">
        <f t="shared" si="44"/>
        <v>40889</v>
      </c>
      <c r="D475" s="160">
        <f t="shared" si="45"/>
        <v>2011</v>
      </c>
      <c r="E475" s="160">
        <f t="shared" si="46"/>
        <v>12</v>
      </c>
      <c r="F475" s="160">
        <f t="shared" si="47"/>
        <v>1</v>
      </c>
      <c r="G475" s="160">
        <f t="shared" ca="1" si="42"/>
        <v>104647</v>
      </c>
      <c r="H475" s="171">
        <f t="shared" ca="1" si="43"/>
        <v>3325</v>
      </c>
      <c r="I475" s="160"/>
      <c r="J475" s="160"/>
      <c r="K475" s="160"/>
      <c r="L475" s="160"/>
      <c r="M475" s="160"/>
      <c r="N475" s="160"/>
    </row>
    <row r="476" spans="1:14">
      <c r="A476" s="160"/>
      <c r="B476" s="170" t="s">
        <v>1960</v>
      </c>
      <c r="C476" s="161">
        <f t="shared" si="44"/>
        <v>40893</v>
      </c>
      <c r="D476" s="160">
        <f t="shared" si="45"/>
        <v>2011</v>
      </c>
      <c r="E476" s="160">
        <f t="shared" si="46"/>
        <v>12</v>
      </c>
      <c r="F476" s="160">
        <f t="shared" si="47"/>
        <v>5</v>
      </c>
      <c r="G476" s="160">
        <f t="shared" ca="1" si="42"/>
        <v>104653</v>
      </c>
      <c r="H476" s="171">
        <f t="shared" ca="1" si="43"/>
        <v>3321</v>
      </c>
      <c r="I476" s="160"/>
      <c r="J476" s="160"/>
      <c r="K476" s="160"/>
      <c r="L476" s="160"/>
      <c r="M476" s="160"/>
      <c r="N476" s="160"/>
    </row>
    <row r="477" spans="1:14">
      <c r="A477" s="160"/>
      <c r="B477" s="170" t="s">
        <v>1963</v>
      </c>
      <c r="C477" s="161">
        <f t="shared" si="44"/>
        <v>40894</v>
      </c>
      <c r="D477" s="160">
        <f t="shared" si="45"/>
        <v>2011</v>
      </c>
      <c r="E477" s="160">
        <f t="shared" si="46"/>
        <v>12</v>
      </c>
      <c r="F477" s="160">
        <f t="shared" si="47"/>
        <v>6</v>
      </c>
      <c r="G477" s="160">
        <f t="shared" ca="1" si="42"/>
        <v>104653</v>
      </c>
      <c r="H477" s="171">
        <f t="shared" ca="1" si="43"/>
        <v>3320</v>
      </c>
      <c r="I477" s="160"/>
      <c r="J477" s="160"/>
      <c r="K477" s="160"/>
      <c r="L477" s="160"/>
      <c r="M477" s="160"/>
      <c r="N477" s="160"/>
    </row>
    <row r="478" spans="1:14">
      <c r="A478" s="160"/>
      <c r="B478" s="170" t="s">
        <v>1966</v>
      </c>
      <c r="C478" s="161">
        <f t="shared" si="44"/>
        <v>40896</v>
      </c>
      <c r="D478" s="160">
        <f t="shared" si="45"/>
        <v>2011</v>
      </c>
      <c r="E478" s="160">
        <f t="shared" si="46"/>
        <v>12</v>
      </c>
      <c r="F478" s="160">
        <f t="shared" si="47"/>
        <v>1</v>
      </c>
      <c r="G478" s="160">
        <f t="shared" ca="1" si="42"/>
        <v>104654</v>
      </c>
      <c r="H478" s="171">
        <f t="shared" ca="1" si="43"/>
        <v>3320</v>
      </c>
      <c r="I478" s="160"/>
      <c r="J478" s="160"/>
      <c r="K478" s="160"/>
      <c r="L478" s="160"/>
      <c r="M478" s="160"/>
      <c r="N478" s="160"/>
    </row>
    <row r="479" spans="1:14">
      <c r="A479" s="160"/>
      <c r="B479" s="170" t="s">
        <v>1969</v>
      </c>
      <c r="C479" s="161">
        <f t="shared" si="44"/>
        <v>40900</v>
      </c>
      <c r="D479" s="160">
        <f t="shared" si="45"/>
        <v>2011</v>
      </c>
      <c r="E479" s="160">
        <f t="shared" si="46"/>
        <v>12</v>
      </c>
      <c r="F479" s="160">
        <f t="shared" si="47"/>
        <v>5</v>
      </c>
      <c r="G479" s="160">
        <f t="shared" ca="1" si="42"/>
        <v>104660</v>
      </c>
      <c r="H479" s="171">
        <f t="shared" ca="1" si="43"/>
        <v>3316</v>
      </c>
      <c r="I479" s="160"/>
      <c r="J479" s="160"/>
      <c r="K479" s="160"/>
      <c r="L479" s="160"/>
      <c r="M479" s="160"/>
      <c r="N479" s="160"/>
    </row>
    <row r="480" spans="1:14">
      <c r="A480" s="160"/>
      <c r="B480" s="170" t="s">
        <v>1969</v>
      </c>
      <c r="C480" s="161">
        <f t="shared" si="44"/>
        <v>40900</v>
      </c>
      <c r="D480" s="160">
        <f t="shared" si="45"/>
        <v>2011</v>
      </c>
      <c r="E480" s="160">
        <f t="shared" si="46"/>
        <v>12</v>
      </c>
      <c r="F480" s="160">
        <f t="shared" si="47"/>
        <v>5</v>
      </c>
      <c r="G480" s="160">
        <f t="shared" ca="1" si="42"/>
        <v>104660</v>
      </c>
      <c r="H480" s="171">
        <f t="shared" ca="1" si="43"/>
        <v>3316</v>
      </c>
      <c r="I480" s="160"/>
      <c r="J480" s="160"/>
      <c r="K480" s="160"/>
      <c r="L480" s="160"/>
      <c r="M480" s="160"/>
      <c r="N480" s="160"/>
    </row>
    <row r="481" spans="1:14">
      <c r="A481" s="160"/>
      <c r="B481" s="170" t="s">
        <v>1976</v>
      </c>
      <c r="C481" s="161">
        <f t="shared" si="44"/>
        <v>40903</v>
      </c>
      <c r="D481" s="160">
        <f t="shared" si="45"/>
        <v>2011</v>
      </c>
      <c r="E481" s="160">
        <f t="shared" si="46"/>
        <v>12</v>
      </c>
      <c r="F481" s="160">
        <f t="shared" si="47"/>
        <v>1</v>
      </c>
      <c r="G481" s="160">
        <f t="shared" ca="1" si="42"/>
        <v>104661</v>
      </c>
      <c r="H481" s="171">
        <f t="shared" ca="1" si="43"/>
        <v>3315</v>
      </c>
      <c r="I481" s="160"/>
      <c r="J481" s="160"/>
      <c r="K481" s="160"/>
      <c r="L481" s="160"/>
      <c r="M481" s="160"/>
      <c r="N481" s="160"/>
    </row>
    <row r="482" spans="1:14">
      <c r="A482" s="160"/>
      <c r="B482" s="170" t="s">
        <v>1980</v>
      </c>
      <c r="C482" s="161">
        <f t="shared" si="44"/>
        <v>40904</v>
      </c>
      <c r="D482" s="160">
        <f t="shared" si="45"/>
        <v>2011</v>
      </c>
      <c r="E482" s="160">
        <f t="shared" si="46"/>
        <v>12</v>
      </c>
      <c r="F482" s="160">
        <f t="shared" si="47"/>
        <v>2</v>
      </c>
      <c r="G482" s="160">
        <f t="shared" ca="1" si="42"/>
        <v>104662</v>
      </c>
      <c r="H482" s="171">
        <f t="shared" ca="1" si="43"/>
        <v>3314</v>
      </c>
      <c r="I482" s="160"/>
      <c r="J482" s="160"/>
      <c r="K482" s="160"/>
      <c r="L482" s="160"/>
      <c r="M482" s="160"/>
      <c r="N482" s="160"/>
    </row>
    <row r="483" spans="1:14">
      <c r="A483" s="160"/>
      <c r="B483" s="170" t="s">
        <v>1980</v>
      </c>
      <c r="C483" s="161">
        <f t="shared" si="44"/>
        <v>40904</v>
      </c>
      <c r="D483" s="160">
        <f t="shared" si="45"/>
        <v>2011</v>
      </c>
      <c r="E483" s="160">
        <f t="shared" si="46"/>
        <v>12</v>
      </c>
      <c r="F483" s="160">
        <f t="shared" si="47"/>
        <v>2</v>
      </c>
      <c r="G483" s="160">
        <f t="shared" ca="1" si="42"/>
        <v>104662</v>
      </c>
      <c r="H483" s="171">
        <f t="shared" ca="1" si="43"/>
        <v>3314</v>
      </c>
      <c r="I483" s="160"/>
      <c r="J483" s="160"/>
      <c r="K483" s="160"/>
      <c r="L483" s="160"/>
      <c r="M483" s="160"/>
      <c r="N483" s="160"/>
    </row>
    <row r="484" spans="1:14">
      <c r="A484" s="160"/>
      <c r="B484" s="170" t="s">
        <v>1980</v>
      </c>
      <c r="C484" s="161">
        <f t="shared" si="44"/>
        <v>40904</v>
      </c>
      <c r="D484" s="160">
        <f t="shared" si="45"/>
        <v>2011</v>
      </c>
      <c r="E484" s="160">
        <f t="shared" si="46"/>
        <v>12</v>
      </c>
      <c r="F484" s="160">
        <f t="shared" si="47"/>
        <v>2</v>
      </c>
      <c r="G484" s="160">
        <f t="shared" ca="1" si="42"/>
        <v>104662</v>
      </c>
      <c r="H484" s="171">
        <f t="shared" ca="1" si="43"/>
        <v>3314</v>
      </c>
      <c r="I484" s="160"/>
      <c r="J484" s="160"/>
      <c r="K484" s="160"/>
      <c r="L484" s="160"/>
      <c r="M484" s="160"/>
      <c r="N484" s="160"/>
    </row>
    <row r="485" spans="1:14">
      <c r="A485" s="160"/>
      <c r="B485" s="170" t="s">
        <v>1989</v>
      </c>
      <c r="C485" s="161">
        <f t="shared" si="44"/>
        <v>40905</v>
      </c>
      <c r="D485" s="160">
        <f t="shared" si="45"/>
        <v>2011</v>
      </c>
      <c r="E485" s="160">
        <f t="shared" si="46"/>
        <v>12</v>
      </c>
      <c r="F485" s="160">
        <f t="shared" si="47"/>
        <v>3</v>
      </c>
      <c r="G485" s="160">
        <f t="shared" ca="1" si="42"/>
        <v>104663</v>
      </c>
      <c r="H485" s="171">
        <f t="shared" ca="1" si="43"/>
        <v>3313</v>
      </c>
      <c r="I485" s="160"/>
      <c r="J485" s="160"/>
      <c r="K485" s="160"/>
      <c r="L485" s="160"/>
      <c r="M485" s="160"/>
      <c r="N485" s="160"/>
    </row>
    <row r="486" spans="1:14">
      <c r="A486" s="160"/>
      <c r="B486" s="170" t="s">
        <v>1989</v>
      </c>
      <c r="C486" s="161">
        <f t="shared" si="44"/>
        <v>40905</v>
      </c>
      <c r="D486" s="160">
        <f t="shared" si="45"/>
        <v>2011</v>
      </c>
      <c r="E486" s="160">
        <f t="shared" si="46"/>
        <v>12</v>
      </c>
      <c r="F486" s="160">
        <f t="shared" si="47"/>
        <v>3</v>
      </c>
      <c r="G486" s="160">
        <f t="shared" ca="1" si="42"/>
        <v>104663</v>
      </c>
      <c r="H486" s="171">
        <f t="shared" ca="1" si="43"/>
        <v>3313</v>
      </c>
      <c r="I486" s="160"/>
      <c r="J486" s="160"/>
      <c r="K486" s="160"/>
      <c r="L486" s="160"/>
      <c r="M486" s="160"/>
      <c r="N486" s="160"/>
    </row>
    <row r="487" spans="1:14">
      <c r="A487" s="160"/>
      <c r="B487" s="170" t="s">
        <v>1989</v>
      </c>
      <c r="C487" s="161">
        <f t="shared" si="44"/>
        <v>40905</v>
      </c>
      <c r="D487" s="160">
        <f t="shared" si="45"/>
        <v>2011</v>
      </c>
      <c r="E487" s="160">
        <f t="shared" si="46"/>
        <v>12</v>
      </c>
      <c r="F487" s="160">
        <f t="shared" si="47"/>
        <v>3</v>
      </c>
      <c r="G487" s="160">
        <f t="shared" ca="1" si="42"/>
        <v>104663</v>
      </c>
      <c r="H487" s="171">
        <f t="shared" ca="1" si="43"/>
        <v>3313</v>
      </c>
      <c r="I487" s="160"/>
      <c r="J487" s="160"/>
      <c r="K487" s="160"/>
      <c r="L487" s="160"/>
      <c r="M487" s="160"/>
      <c r="N487" s="160"/>
    </row>
    <row r="488" spans="1:14">
      <c r="A488" s="160"/>
      <c r="B488" s="170" t="s">
        <v>1997</v>
      </c>
      <c r="C488" s="161">
        <f t="shared" si="44"/>
        <v>40907</v>
      </c>
      <c r="D488" s="160">
        <f t="shared" si="45"/>
        <v>2011</v>
      </c>
      <c r="E488" s="160">
        <f t="shared" si="46"/>
        <v>12</v>
      </c>
      <c r="F488" s="160">
        <f t="shared" si="47"/>
        <v>5</v>
      </c>
      <c r="G488" s="160">
        <f t="shared" ca="1" si="42"/>
        <v>104667</v>
      </c>
      <c r="H488" s="171">
        <f t="shared" ca="1" si="43"/>
        <v>3311</v>
      </c>
      <c r="I488" s="160"/>
      <c r="J488" s="160"/>
      <c r="K488" s="160"/>
      <c r="L488" s="160"/>
      <c r="M488" s="160"/>
      <c r="N488" s="160"/>
    </row>
    <row r="489" spans="1:14">
      <c r="A489" s="160"/>
      <c r="B489" s="170" t="s">
        <v>2000</v>
      </c>
      <c r="C489" s="161">
        <f t="shared" si="44"/>
        <v>40910</v>
      </c>
      <c r="D489" s="160">
        <f t="shared" si="45"/>
        <v>2012</v>
      </c>
      <c r="E489" s="160">
        <f t="shared" si="46"/>
        <v>1</v>
      </c>
      <c r="F489" s="160">
        <f t="shared" si="47"/>
        <v>1</v>
      </c>
      <c r="G489" s="160">
        <f t="shared" ca="1" si="42"/>
        <v>104668</v>
      </c>
      <c r="H489" s="171">
        <f t="shared" ca="1" si="43"/>
        <v>3310</v>
      </c>
      <c r="I489" s="160"/>
      <c r="J489" s="160"/>
      <c r="K489" s="160"/>
      <c r="L489" s="160"/>
      <c r="M489" s="160"/>
      <c r="N489" s="160"/>
    </row>
    <row r="490" spans="1:14">
      <c r="A490" s="160"/>
      <c r="B490" s="170" t="s">
        <v>2000</v>
      </c>
      <c r="C490" s="161">
        <f t="shared" si="44"/>
        <v>40910</v>
      </c>
      <c r="D490" s="160">
        <f t="shared" si="45"/>
        <v>2012</v>
      </c>
      <c r="E490" s="160">
        <f t="shared" si="46"/>
        <v>1</v>
      </c>
      <c r="F490" s="160">
        <f t="shared" si="47"/>
        <v>1</v>
      </c>
      <c r="G490" s="160">
        <f t="shared" ca="1" si="42"/>
        <v>104668</v>
      </c>
      <c r="H490" s="171">
        <f t="shared" ca="1" si="43"/>
        <v>3310</v>
      </c>
      <c r="I490" s="160"/>
      <c r="J490" s="160"/>
      <c r="K490" s="160"/>
      <c r="L490" s="160"/>
      <c r="M490" s="160"/>
      <c r="N490" s="160"/>
    </row>
    <row r="491" spans="1:14">
      <c r="A491" s="160"/>
      <c r="B491" s="170" t="s">
        <v>2000</v>
      </c>
      <c r="C491" s="161">
        <f t="shared" si="44"/>
        <v>40910</v>
      </c>
      <c r="D491" s="160">
        <f t="shared" si="45"/>
        <v>2012</v>
      </c>
      <c r="E491" s="160">
        <f t="shared" si="46"/>
        <v>1</v>
      </c>
      <c r="F491" s="160">
        <f t="shared" si="47"/>
        <v>1</v>
      </c>
      <c r="G491" s="160">
        <f t="shared" ca="1" si="42"/>
        <v>104668</v>
      </c>
      <c r="H491" s="171">
        <f t="shared" ca="1" si="43"/>
        <v>3310</v>
      </c>
      <c r="I491" s="160"/>
      <c r="J491" s="160"/>
      <c r="K491" s="160"/>
      <c r="L491" s="160"/>
      <c r="M491" s="160"/>
      <c r="N491" s="160"/>
    </row>
    <row r="492" spans="1:14">
      <c r="A492" s="160"/>
      <c r="B492" s="170" t="s">
        <v>2008</v>
      </c>
      <c r="C492" s="161">
        <f t="shared" si="44"/>
        <v>40911</v>
      </c>
      <c r="D492" s="160">
        <f t="shared" si="45"/>
        <v>2012</v>
      </c>
      <c r="E492" s="160">
        <f t="shared" si="46"/>
        <v>1</v>
      </c>
      <c r="F492" s="160">
        <f t="shared" si="47"/>
        <v>2</v>
      </c>
      <c r="G492" s="160">
        <f t="shared" ca="1" si="42"/>
        <v>104669</v>
      </c>
      <c r="H492" s="171">
        <f t="shared" ca="1" si="43"/>
        <v>3309</v>
      </c>
      <c r="I492" s="160"/>
      <c r="J492" s="160"/>
      <c r="K492" s="160"/>
      <c r="L492" s="160"/>
      <c r="M492" s="160"/>
      <c r="N492" s="160"/>
    </row>
    <row r="493" spans="1:14">
      <c r="A493" s="160"/>
      <c r="B493" s="170" t="s">
        <v>2008</v>
      </c>
      <c r="C493" s="161">
        <f t="shared" si="44"/>
        <v>40911</v>
      </c>
      <c r="D493" s="160">
        <f t="shared" si="45"/>
        <v>2012</v>
      </c>
      <c r="E493" s="160">
        <f t="shared" si="46"/>
        <v>1</v>
      </c>
      <c r="F493" s="160">
        <f t="shared" si="47"/>
        <v>2</v>
      </c>
      <c r="G493" s="160">
        <f t="shared" ca="1" si="42"/>
        <v>104669</v>
      </c>
      <c r="H493" s="171">
        <f t="shared" ca="1" si="43"/>
        <v>3309</v>
      </c>
      <c r="I493" s="160"/>
      <c r="J493" s="160"/>
      <c r="K493" s="160"/>
      <c r="L493" s="160"/>
      <c r="M493" s="160"/>
      <c r="N493" s="160"/>
    </row>
    <row r="494" spans="1:14">
      <c r="A494" s="160"/>
      <c r="B494" s="170" t="s">
        <v>2014</v>
      </c>
      <c r="C494" s="161">
        <f t="shared" si="44"/>
        <v>40912</v>
      </c>
      <c r="D494" s="160">
        <f t="shared" si="45"/>
        <v>2012</v>
      </c>
      <c r="E494" s="160">
        <f t="shared" si="46"/>
        <v>1</v>
      </c>
      <c r="F494" s="160">
        <f t="shared" si="47"/>
        <v>3</v>
      </c>
      <c r="G494" s="160">
        <f t="shared" ca="1" si="42"/>
        <v>104670</v>
      </c>
      <c r="H494" s="171">
        <f t="shared" ca="1" si="43"/>
        <v>3308</v>
      </c>
      <c r="I494" s="160"/>
      <c r="J494" s="160"/>
      <c r="K494" s="160"/>
      <c r="L494" s="160"/>
      <c r="M494" s="160"/>
      <c r="N494" s="160"/>
    </row>
    <row r="495" spans="1:14">
      <c r="A495" s="160"/>
      <c r="B495" s="170" t="s">
        <v>2014</v>
      </c>
      <c r="C495" s="161">
        <f t="shared" si="44"/>
        <v>40912</v>
      </c>
      <c r="D495" s="160">
        <f t="shared" si="45"/>
        <v>2012</v>
      </c>
      <c r="E495" s="160">
        <f t="shared" si="46"/>
        <v>1</v>
      </c>
      <c r="F495" s="160">
        <f t="shared" si="47"/>
        <v>3</v>
      </c>
      <c r="G495" s="160">
        <f t="shared" ca="1" si="42"/>
        <v>104670</v>
      </c>
      <c r="H495" s="171">
        <f t="shared" ca="1" si="43"/>
        <v>3308</v>
      </c>
      <c r="I495" s="160"/>
      <c r="J495" s="160"/>
      <c r="K495" s="160"/>
      <c r="L495" s="160"/>
      <c r="M495" s="160"/>
      <c r="N495" s="160"/>
    </row>
    <row r="496" spans="1:14">
      <c r="A496" s="160"/>
      <c r="B496" s="170" t="s">
        <v>2020</v>
      </c>
      <c r="C496" s="161">
        <f t="shared" si="44"/>
        <v>40913</v>
      </c>
      <c r="D496" s="160">
        <f t="shared" si="45"/>
        <v>2012</v>
      </c>
      <c r="E496" s="160">
        <f t="shared" si="46"/>
        <v>1</v>
      </c>
      <c r="F496" s="160">
        <f t="shared" si="47"/>
        <v>4</v>
      </c>
      <c r="G496" s="160">
        <f t="shared" ca="1" si="42"/>
        <v>104673</v>
      </c>
      <c r="H496" s="171">
        <f t="shared" ca="1" si="43"/>
        <v>3307</v>
      </c>
      <c r="I496" s="160"/>
      <c r="J496" s="160"/>
      <c r="K496" s="160"/>
      <c r="L496" s="160"/>
      <c r="M496" s="160"/>
      <c r="N496" s="160"/>
    </row>
    <row r="497" spans="1:14">
      <c r="A497" s="160"/>
      <c r="B497" s="170" t="s">
        <v>2020</v>
      </c>
      <c r="C497" s="161">
        <f t="shared" si="44"/>
        <v>40913</v>
      </c>
      <c r="D497" s="160">
        <f t="shared" si="45"/>
        <v>2012</v>
      </c>
      <c r="E497" s="160">
        <f t="shared" si="46"/>
        <v>1</v>
      </c>
      <c r="F497" s="160">
        <f t="shared" si="47"/>
        <v>4</v>
      </c>
      <c r="G497" s="160">
        <f t="shared" ca="1" si="42"/>
        <v>104673</v>
      </c>
      <c r="H497" s="171">
        <f t="shared" ca="1" si="43"/>
        <v>3307</v>
      </c>
      <c r="I497" s="160"/>
      <c r="J497" s="160"/>
      <c r="K497" s="160"/>
      <c r="L497" s="160"/>
      <c r="M497" s="160"/>
      <c r="N497" s="160"/>
    </row>
    <row r="498" spans="1:14">
      <c r="A498" s="160"/>
      <c r="B498" s="170" t="s">
        <v>2020</v>
      </c>
      <c r="C498" s="161">
        <f t="shared" si="44"/>
        <v>40913</v>
      </c>
      <c r="D498" s="160">
        <f t="shared" si="45"/>
        <v>2012</v>
      </c>
      <c r="E498" s="160">
        <f t="shared" si="46"/>
        <v>1</v>
      </c>
      <c r="F498" s="160">
        <f t="shared" si="47"/>
        <v>4</v>
      </c>
      <c r="G498" s="160">
        <f t="shared" ca="1" si="42"/>
        <v>104673</v>
      </c>
      <c r="H498" s="171">
        <f t="shared" ca="1" si="43"/>
        <v>3307</v>
      </c>
      <c r="I498" s="160"/>
      <c r="J498" s="160"/>
      <c r="K498" s="160"/>
      <c r="L498" s="160"/>
      <c r="M498" s="160"/>
      <c r="N498" s="160"/>
    </row>
    <row r="499" spans="1:14">
      <c r="A499" s="160"/>
      <c r="B499" s="170" t="s">
        <v>2029</v>
      </c>
      <c r="C499" s="161">
        <f t="shared" si="44"/>
        <v>40914</v>
      </c>
      <c r="D499" s="160">
        <f t="shared" si="45"/>
        <v>2012</v>
      </c>
      <c r="E499" s="160">
        <f t="shared" si="46"/>
        <v>1</v>
      </c>
      <c r="F499" s="160">
        <f t="shared" si="47"/>
        <v>5</v>
      </c>
      <c r="G499" s="160">
        <f t="shared" ca="1" si="42"/>
        <v>104674</v>
      </c>
      <c r="H499" s="171">
        <f t="shared" ca="1" si="43"/>
        <v>3306</v>
      </c>
      <c r="I499" s="160"/>
      <c r="J499" s="160"/>
      <c r="K499" s="160"/>
      <c r="L499" s="160"/>
      <c r="M499" s="160"/>
      <c r="N499" s="160"/>
    </row>
    <row r="500" spans="1:14">
      <c r="A500" s="160"/>
      <c r="B500" s="170" t="s">
        <v>2033</v>
      </c>
      <c r="C500" s="161">
        <f t="shared" si="44"/>
        <v>40915</v>
      </c>
      <c r="D500" s="160">
        <f t="shared" si="45"/>
        <v>2012</v>
      </c>
      <c r="E500" s="160">
        <f t="shared" si="46"/>
        <v>1</v>
      </c>
      <c r="F500" s="160">
        <f t="shared" si="47"/>
        <v>6</v>
      </c>
      <c r="G500" s="160">
        <f t="shared" ca="1" si="42"/>
        <v>104674</v>
      </c>
      <c r="H500" s="171">
        <f t="shared" ca="1" si="43"/>
        <v>3305</v>
      </c>
      <c r="I500" s="160"/>
      <c r="J500" s="160"/>
      <c r="K500" s="160"/>
      <c r="L500" s="160"/>
      <c r="M500" s="160"/>
      <c r="N500" s="160"/>
    </row>
    <row r="501" spans="1:14">
      <c r="A501" s="160"/>
      <c r="B501" s="170" t="s">
        <v>2036</v>
      </c>
      <c r="C501" s="161">
        <f t="shared" si="44"/>
        <v>40916</v>
      </c>
      <c r="D501" s="160">
        <f t="shared" si="45"/>
        <v>2012</v>
      </c>
      <c r="E501" s="160">
        <f t="shared" si="46"/>
        <v>1</v>
      </c>
      <c r="F501" s="160">
        <f t="shared" si="47"/>
        <v>7</v>
      </c>
      <c r="G501" s="160">
        <f t="shared" ca="1" si="42"/>
        <v>104674</v>
      </c>
      <c r="H501" s="171">
        <f t="shared" ca="1" si="43"/>
        <v>3305</v>
      </c>
      <c r="I501" s="160"/>
      <c r="J501" s="160"/>
      <c r="K501" s="160"/>
      <c r="L501" s="160"/>
      <c r="M501" s="160"/>
      <c r="N501" s="160"/>
    </row>
    <row r="502" spans="1:14">
      <c r="A502" s="160"/>
      <c r="B502" s="170" t="s">
        <v>2039</v>
      </c>
      <c r="C502" s="161">
        <f t="shared" si="44"/>
        <v>40919</v>
      </c>
      <c r="D502" s="160">
        <f t="shared" si="45"/>
        <v>2012</v>
      </c>
      <c r="E502" s="160">
        <f t="shared" si="46"/>
        <v>1</v>
      </c>
      <c r="F502" s="160">
        <f t="shared" si="47"/>
        <v>3</v>
      </c>
      <c r="G502" s="160">
        <f t="shared" ca="1" si="42"/>
        <v>104677</v>
      </c>
      <c r="H502" s="171">
        <f t="shared" ca="1" si="43"/>
        <v>3303</v>
      </c>
      <c r="I502" s="160"/>
      <c r="J502" s="160"/>
      <c r="K502" s="160"/>
      <c r="L502" s="160"/>
      <c r="M502" s="160"/>
      <c r="N502" s="160"/>
    </row>
    <row r="503" spans="1:14">
      <c r="A503" s="160"/>
      <c r="B503" s="170" t="s">
        <v>2043</v>
      </c>
      <c r="C503" s="161">
        <f t="shared" si="44"/>
        <v>40921</v>
      </c>
      <c r="D503" s="160">
        <f t="shared" si="45"/>
        <v>2012</v>
      </c>
      <c r="E503" s="160">
        <f t="shared" si="46"/>
        <v>1</v>
      </c>
      <c r="F503" s="160">
        <f t="shared" si="47"/>
        <v>5</v>
      </c>
      <c r="G503" s="160">
        <f t="shared" ca="1" si="42"/>
        <v>104681</v>
      </c>
      <c r="H503" s="171">
        <f t="shared" ca="1" si="43"/>
        <v>3301</v>
      </c>
      <c r="I503" s="160"/>
      <c r="J503" s="160"/>
      <c r="K503" s="160"/>
      <c r="L503" s="160"/>
      <c r="M503" s="160"/>
      <c r="N503" s="160"/>
    </row>
    <row r="504" spans="1:14">
      <c r="A504" s="160"/>
      <c r="B504" s="170" t="s">
        <v>2046</v>
      </c>
      <c r="C504" s="161">
        <f t="shared" si="44"/>
        <v>40925</v>
      </c>
      <c r="D504" s="160">
        <f t="shared" si="45"/>
        <v>2012</v>
      </c>
      <c r="E504" s="160">
        <f t="shared" si="46"/>
        <v>1</v>
      </c>
      <c r="F504" s="160">
        <f t="shared" si="47"/>
        <v>2</v>
      </c>
      <c r="G504" s="160">
        <f t="shared" ca="1" si="42"/>
        <v>104683</v>
      </c>
      <c r="H504" s="171">
        <f t="shared" ca="1" si="43"/>
        <v>3299</v>
      </c>
      <c r="I504" s="160"/>
      <c r="J504" s="160"/>
      <c r="K504" s="160"/>
      <c r="L504" s="160"/>
      <c r="M504" s="160"/>
      <c r="N504" s="160"/>
    </row>
    <row r="505" spans="1:14">
      <c r="A505" s="160"/>
      <c r="B505" s="170" t="s">
        <v>2049</v>
      </c>
      <c r="C505" s="161">
        <f t="shared" si="44"/>
        <v>40926</v>
      </c>
      <c r="D505" s="160">
        <f t="shared" si="45"/>
        <v>2012</v>
      </c>
      <c r="E505" s="160">
        <f t="shared" si="46"/>
        <v>1</v>
      </c>
      <c r="F505" s="160">
        <f t="shared" si="47"/>
        <v>3</v>
      </c>
      <c r="G505" s="160">
        <f t="shared" ca="1" si="42"/>
        <v>104684</v>
      </c>
      <c r="H505" s="171">
        <f t="shared" ca="1" si="43"/>
        <v>3298</v>
      </c>
      <c r="I505" s="160"/>
      <c r="J505" s="160"/>
      <c r="K505" s="160"/>
      <c r="L505" s="160"/>
      <c r="M505" s="160"/>
      <c r="N505" s="160"/>
    </row>
    <row r="506" spans="1:14">
      <c r="A506" s="160"/>
      <c r="B506" s="170" t="s">
        <v>2053</v>
      </c>
      <c r="C506" s="161">
        <f t="shared" si="44"/>
        <v>40929</v>
      </c>
      <c r="D506" s="160">
        <f t="shared" si="45"/>
        <v>2012</v>
      </c>
      <c r="E506" s="160">
        <f t="shared" si="46"/>
        <v>1</v>
      </c>
      <c r="F506" s="160">
        <f t="shared" si="47"/>
        <v>6</v>
      </c>
      <c r="G506" s="160">
        <f t="shared" ca="1" si="42"/>
        <v>104688</v>
      </c>
      <c r="H506" s="171">
        <f t="shared" ca="1" si="43"/>
        <v>3295</v>
      </c>
      <c r="I506" s="160"/>
      <c r="J506" s="160"/>
      <c r="K506" s="160"/>
      <c r="L506" s="160"/>
      <c r="M506" s="160"/>
      <c r="N506" s="160"/>
    </row>
    <row r="507" spans="1:14">
      <c r="A507" s="160"/>
      <c r="B507" s="170" t="s">
        <v>2056</v>
      </c>
      <c r="C507" s="161">
        <f t="shared" si="44"/>
        <v>40930</v>
      </c>
      <c r="D507" s="160">
        <f t="shared" si="45"/>
        <v>2012</v>
      </c>
      <c r="E507" s="160">
        <f t="shared" si="46"/>
        <v>1</v>
      </c>
      <c r="F507" s="160">
        <f t="shared" si="47"/>
        <v>7</v>
      </c>
      <c r="G507" s="160">
        <f t="shared" ca="1" si="42"/>
        <v>104688</v>
      </c>
      <c r="H507" s="171">
        <f t="shared" ca="1" si="43"/>
        <v>3295</v>
      </c>
      <c r="I507" s="160"/>
      <c r="J507" s="160"/>
      <c r="K507" s="160"/>
      <c r="L507" s="160"/>
      <c r="M507" s="160"/>
      <c r="N507" s="160"/>
    </row>
    <row r="508" spans="1:14">
      <c r="A508" s="160"/>
      <c r="B508" s="170" t="s">
        <v>2056</v>
      </c>
      <c r="C508" s="161">
        <f t="shared" si="44"/>
        <v>40930</v>
      </c>
      <c r="D508" s="160">
        <f t="shared" si="45"/>
        <v>2012</v>
      </c>
      <c r="E508" s="160">
        <f t="shared" si="46"/>
        <v>1</v>
      </c>
      <c r="F508" s="160">
        <f t="shared" si="47"/>
        <v>7</v>
      </c>
      <c r="G508" s="160">
        <f t="shared" ca="1" si="42"/>
        <v>104688</v>
      </c>
      <c r="H508" s="171">
        <f t="shared" ca="1" si="43"/>
        <v>3295</v>
      </c>
      <c r="I508" s="160"/>
      <c r="J508" s="160"/>
      <c r="K508" s="160"/>
      <c r="L508" s="160"/>
      <c r="M508" s="160"/>
      <c r="N508" s="160"/>
    </row>
    <row r="509" spans="1:14">
      <c r="A509" s="160"/>
      <c r="B509" s="170" t="s">
        <v>2061</v>
      </c>
      <c r="C509" s="161">
        <f t="shared" si="44"/>
        <v>40931</v>
      </c>
      <c r="D509" s="160">
        <f t="shared" si="45"/>
        <v>2012</v>
      </c>
      <c r="E509" s="160">
        <f t="shared" si="46"/>
        <v>1</v>
      </c>
      <c r="F509" s="160">
        <f t="shared" si="47"/>
        <v>1</v>
      </c>
      <c r="G509" s="160">
        <f t="shared" ca="1" si="42"/>
        <v>104689</v>
      </c>
      <c r="H509" s="171">
        <f t="shared" ca="1" si="43"/>
        <v>3295</v>
      </c>
      <c r="I509" s="160"/>
      <c r="J509" s="160"/>
      <c r="K509" s="160"/>
      <c r="L509" s="160"/>
      <c r="M509" s="160"/>
      <c r="N509" s="160"/>
    </row>
    <row r="510" spans="1:14">
      <c r="A510" s="160"/>
      <c r="B510" s="170" t="s">
        <v>2065</v>
      </c>
      <c r="C510" s="161">
        <f t="shared" si="44"/>
        <v>40932</v>
      </c>
      <c r="D510" s="160">
        <f t="shared" si="45"/>
        <v>2012</v>
      </c>
      <c r="E510" s="160">
        <f t="shared" si="46"/>
        <v>1</v>
      </c>
      <c r="F510" s="160">
        <f t="shared" si="47"/>
        <v>2</v>
      </c>
      <c r="G510" s="160">
        <f t="shared" ca="1" si="42"/>
        <v>104690</v>
      </c>
      <c r="H510" s="171">
        <f t="shared" ca="1" si="43"/>
        <v>3294</v>
      </c>
      <c r="I510" s="160"/>
      <c r="J510" s="160"/>
      <c r="K510" s="160"/>
      <c r="L510" s="160"/>
      <c r="M510" s="160"/>
      <c r="N510" s="160"/>
    </row>
    <row r="511" spans="1:14">
      <c r="A511" s="160"/>
      <c r="B511" s="170" t="s">
        <v>2065</v>
      </c>
      <c r="C511" s="161">
        <f t="shared" si="44"/>
        <v>40932</v>
      </c>
      <c r="D511" s="160">
        <f t="shared" si="45"/>
        <v>2012</v>
      </c>
      <c r="E511" s="160">
        <f t="shared" si="46"/>
        <v>1</v>
      </c>
      <c r="F511" s="160">
        <f t="shared" si="47"/>
        <v>2</v>
      </c>
      <c r="G511" s="160">
        <f t="shared" ca="1" si="42"/>
        <v>104690</v>
      </c>
      <c r="H511" s="171">
        <f t="shared" ca="1" si="43"/>
        <v>3294</v>
      </c>
      <c r="I511" s="160"/>
      <c r="J511" s="160"/>
      <c r="K511" s="160"/>
      <c r="L511" s="160"/>
      <c r="M511" s="160"/>
      <c r="N511" s="160"/>
    </row>
    <row r="512" spans="1:14">
      <c r="A512" s="160"/>
      <c r="B512" s="170" t="s">
        <v>2070</v>
      </c>
      <c r="C512" s="161">
        <f t="shared" si="44"/>
        <v>40938</v>
      </c>
      <c r="D512" s="160">
        <f t="shared" si="45"/>
        <v>2012</v>
      </c>
      <c r="E512" s="160">
        <f t="shared" si="46"/>
        <v>1</v>
      </c>
      <c r="F512" s="160">
        <f t="shared" si="47"/>
        <v>1</v>
      </c>
      <c r="G512" s="160">
        <f t="shared" ca="1" si="42"/>
        <v>104696</v>
      </c>
      <c r="H512" s="171">
        <f t="shared" ca="1" si="43"/>
        <v>3290</v>
      </c>
      <c r="I512" s="160"/>
      <c r="J512" s="160"/>
      <c r="K512" s="160"/>
      <c r="L512" s="160"/>
      <c r="M512" s="160"/>
      <c r="N512" s="160"/>
    </row>
    <row r="513" spans="1:14">
      <c r="A513" s="160"/>
      <c r="B513" s="170" t="s">
        <v>2070</v>
      </c>
      <c r="C513" s="161">
        <f t="shared" si="44"/>
        <v>40938</v>
      </c>
      <c r="D513" s="160">
        <f t="shared" si="45"/>
        <v>2012</v>
      </c>
      <c r="E513" s="160">
        <f t="shared" si="46"/>
        <v>1</v>
      </c>
      <c r="F513" s="160">
        <f t="shared" si="47"/>
        <v>1</v>
      </c>
      <c r="G513" s="160">
        <f t="shared" ca="1" si="42"/>
        <v>104696</v>
      </c>
      <c r="H513" s="171">
        <f t="shared" ca="1" si="43"/>
        <v>3290</v>
      </c>
      <c r="I513" s="160"/>
      <c r="J513" s="160"/>
      <c r="K513" s="160"/>
      <c r="L513" s="160"/>
      <c r="M513" s="160"/>
      <c r="N513" s="160"/>
    </row>
    <row r="514" spans="1:14">
      <c r="A514" s="160"/>
      <c r="B514" s="170" t="s">
        <v>2070</v>
      </c>
      <c r="C514" s="161">
        <f t="shared" si="44"/>
        <v>40938</v>
      </c>
      <c r="D514" s="160">
        <f t="shared" si="45"/>
        <v>2012</v>
      </c>
      <c r="E514" s="160">
        <f t="shared" si="46"/>
        <v>1</v>
      </c>
      <c r="F514" s="160">
        <f t="shared" si="47"/>
        <v>1</v>
      </c>
      <c r="G514" s="160">
        <f t="shared" ca="1" si="42"/>
        <v>104696</v>
      </c>
      <c r="H514" s="171">
        <f t="shared" ca="1" si="43"/>
        <v>3290</v>
      </c>
      <c r="I514" s="160"/>
      <c r="J514" s="160"/>
      <c r="K514" s="160"/>
      <c r="L514" s="160"/>
      <c r="M514" s="160"/>
      <c r="N514" s="160"/>
    </row>
    <row r="515" spans="1:14">
      <c r="A515" s="160"/>
      <c r="B515" s="170" t="s">
        <v>2079</v>
      </c>
      <c r="C515" s="161">
        <f t="shared" si="44"/>
        <v>40939</v>
      </c>
      <c r="D515" s="160">
        <f t="shared" si="45"/>
        <v>2012</v>
      </c>
      <c r="E515" s="160">
        <f t="shared" si="46"/>
        <v>1</v>
      </c>
      <c r="F515" s="160">
        <f t="shared" si="47"/>
        <v>2</v>
      </c>
      <c r="G515" s="160">
        <f t="shared" ca="1" si="42"/>
        <v>104697</v>
      </c>
      <c r="H515" s="171">
        <f t="shared" ca="1" si="43"/>
        <v>3289</v>
      </c>
      <c r="I515" s="160"/>
      <c r="J515" s="160"/>
      <c r="K515" s="160"/>
      <c r="L515" s="160"/>
      <c r="M515" s="160"/>
      <c r="N515" s="160"/>
    </row>
    <row r="516" spans="1:14">
      <c r="A516" s="160"/>
      <c r="B516" s="170" t="s">
        <v>2079</v>
      </c>
      <c r="C516" s="161">
        <f t="shared" si="44"/>
        <v>40939</v>
      </c>
      <c r="D516" s="160">
        <f t="shared" si="45"/>
        <v>2012</v>
      </c>
      <c r="E516" s="160">
        <f t="shared" si="46"/>
        <v>1</v>
      </c>
      <c r="F516" s="160">
        <f t="shared" si="47"/>
        <v>2</v>
      </c>
      <c r="G516" s="160">
        <f t="shared" ca="1" si="42"/>
        <v>104697</v>
      </c>
      <c r="H516" s="171">
        <f t="shared" ca="1" si="43"/>
        <v>3289</v>
      </c>
      <c r="I516" s="160"/>
      <c r="J516" s="160"/>
      <c r="K516" s="160"/>
      <c r="L516" s="160"/>
      <c r="M516" s="160"/>
      <c r="N516" s="160"/>
    </row>
    <row r="517" spans="1:14">
      <c r="A517" s="160"/>
      <c r="B517" s="170" t="s">
        <v>2085</v>
      </c>
      <c r="C517" s="161">
        <f t="shared" si="44"/>
        <v>40941</v>
      </c>
      <c r="D517" s="160">
        <f t="shared" si="45"/>
        <v>2012</v>
      </c>
      <c r="E517" s="160">
        <f t="shared" si="46"/>
        <v>2</v>
      </c>
      <c r="F517" s="160">
        <f t="shared" si="47"/>
        <v>4</v>
      </c>
      <c r="G517" s="160">
        <f t="shared" ref="G517:G580" ca="1" si="48">WORKDAY(C517,$K$5)</f>
        <v>104701</v>
      </c>
      <c r="H517" s="171">
        <f t="shared" ref="H517:H580" ca="1" si="49">NETWORKDAYS(C517,$K$5)</f>
        <v>3287</v>
      </c>
      <c r="I517" s="160"/>
      <c r="J517" s="160"/>
      <c r="K517" s="160"/>
      <c r="L517" s="160"/>
      <c r="M517" s="160"/>
      <c r="N517" s="160"/>
    </row>
    <row r="518" spans="1:14">
      <c r="A518" s="160"/>
      <c r="B518" s="170" t="s">
        <v>2089</v>
      </c>
      <c r="C518" s="161">
        <f t="shared" ref="C518:C581" si="50">DATE(LEFT(B518,4),MID(B518,5,2),RIGHT(B518,2))</f>
        <v>40942</v>
      </c>
      <c r="D518" s="160">
        <f t="shared" ref="D518:D581" si="51">YEAR(C518)</f>
        <v>2012</v>
      </c>
      <c r="E518" s="160">
        <f t="shared" ref="E518:E581" si="52">MONTH(C518)</f>
        <v>2</v>
      </c>
      <c r="F518" s="160">
        <f t="shared" ref="F518:F581" si="53">WEEKDAY(C518,2)</f>
        <v>5</v>
      </c>
      <c r="G518" s="160">
        <f t="shared" ca="1" si="48"/>
        <v>104702</v>
      </c>
      <c r="H518" s="171">
        <f t="shared" ca="1" si="49"/>
        <v>3286</v>
      </c>
      <c r="I518" s="160"/>
      <c r="J518" s="160"/>
      <c r="K518" s="160"/>
      <c r="L518" s="160"/>
      <c r="M518" s="160"/>
      <c r="N518" s="160"/>
    </row>
    <row r="519" spans="1:14">
      <c r="A519" s="160"/>
      <c r="B519" s="170" t="s">
        <v>2089</v>
      </c>
      <c r="C519" s="161">
        <f t="shared" si="50"/>
        <v>40942</v>
      </c>
      <c r="D519" s="160">
        <f t="shared" si="51"/>
        <v>2012</v>
      </c>
      <c r="E519" s="160">
        <f t="shared" si="52"/>
        <v>2</v>
      </c>
      <c r="F519" s="160">
        <f t="shared" si="53"/>
        <v>5</v>
      </c>
      <c r="G519" s="160">
        <f t="shared" ca="1" si="48"/>
        <v>104702</v>
      </c>
      <c r="H519" s="171">
        <f t="shared" ca="1" si="49"/>
        <v>3286</v>
      </c>
      <c r="I519" s="160"/>
      <c r="J519" s="160"/>
      <c r="K519" s="160"/>
      <c r="L519" s="160"/>
      <c r="M519" s="160"/>
      <c r="N519" s="160"/>
    </row>
    <row r="520" spans="1:14">
      <c r="A520" s="160"/>
      <c r="B520" s="170" t="s">
        <v>2089</v>
      </c>
      <c r="C520" s="161">
        <f t="shared" si="50"/>
        <v>40942</v>
      </c>
      <c r="D520" s="160">
        <f t="shared" si="51"/>
        <v>2012</v>
      </c>
      <c r="E520" s="160">
        <f t="shared" si="52"/>
        <v>2</v>
      </c>
      <c r="F520" s="160">
        <f t="shared" si="53"/>
        <v>5</v>
      </c>
      <c r="G520" s="160">
        <f t="shared" ca="1" si="48"/>
        <v>104702</v>
      </c>
      <c r="H520" s="171">
        <f t="shared" ca="1" si="49"/>
        <v>3286</v>
      </c>
      <c r="I520" s="160"/>
      <c r="J520" s="160"/>
      <c r="K520" s="160"/>
      <c r="L520" s="160"/>
      <c r="M520" s="160"/>
      <c r="N520" s="160"/>
    </row>
    <row r="521" spans="1:14">
      <c r="A521" s="160"/>
      <c r="B521" s="170" t="s">
        <v>2097</v>
      </c>
      <c r="C521" s="161">
        <f t="shared" si="50"/>
        <v>40943</v>
      </c>
      <c r="D521" s="160">
        <f t="shared" si="51"/>
        <v>2012</v>
      </c>
      <c r="E521" s="160">
        <f t="shared" si="52"/>
        <v>2</v>
      </c>
      <c r="F521" s="160">
        <f t="shared" si="53"/>
        <v>6</v>
      </c>
      <c r="G521" s="160">
        <f t="shared" ca="1" si="48"/>
        <v>104702</v>
      </c>
      <c r="H521" s="171">
        <f t="shared" ca="1" si="49"/>
        <v>3285</v>
      </c>
      <c r="I521" s="160"/>
      <c r="J521" s="160"/>
      <c r="K521" s="160"/>
      <c r="L521" s="160"/>
      <c r="M521" s="160"/>
      <c r="N521" s="160"/>
    </row>
    <row r="522" spans="1:14">
      <c r="A522" s="160"/>
      <c r="B522" s="170" t="s">
        <v>2097</v>
      </c>
      <c r="C522" s="161">
        <f t="shared" si="50"/>
        <v>40943</v>
      </c>
      <c r="D522" s="160">
        <f t="shared" si="51"/>
        <v>2012</v>
      </c>
      <c r="E522" s="160">
        <f t="shared" si="52"/>
        <v>2</v>
      </c>
      <c r="F522" s="160">
        <f t="shared" si="53"/>
        <v>6</v>
      </c>
      <c r="G522" s="160">
        <f t="shared" ca="1" si="48"/>
        <v>104702</v>
      </c>
      <c r="H522" s="171">
        <f t="shared" ca="1" si="49"/>
        <v>3285</v>
      </c>
      <c r="I522" s="160"/>
      <c r="J522" s="160"/>
      <c r="K522" s="160"/>
      <c r="L522" s="160"/>
      <c r="M522" s="160"/>
      <c r="N522" s="160"/>
    </row>
    <row r="523" spans="1:14">
      <c r="A523" s="160"/>
      <c r="B523" s="170" t="s">
        <v>2097</v>
      </c>
      <c r="C523" s="161">
        <f t="shared" si="50"/>
        <v>40943</v>
      </c>
      <c r="D523" s="160">
        <f t="shared" si="51"/>
        <v>2012</v>
      </c>
      <c r="E523" s="160">
        <f t="shared" si="52"/>
        <v>2</v>
      </c>
      <c r="F523" s="160">
        <f t="shared" si="53"/>
        <v>6</v>
      </c>
      <c r="G523" s="160">
        <f t="shared" ca="1" si="48"/>
        <v>104702</v>
      </c>
      <c r="H523" s="171">
        <f t="shared" ca="1" si="49"/>
        <v>3285</v>
      </c>
      <c r="I523" s="160"/>
      <c r="J523" s="160"/>
      <c r="K523" s="160"/>
      <c r="L523" s="160"/>
      <c r="M523" s="160"/>
      <c r="N523" s="160"/>
    </row>
    <row r="524" spans="1:14">
      <c r="A524" s="160"/>
      <c r="B524" s="170" t="s">
        <v>2106</v>
      </c>
      <c r="C524" s="161">
        <f t="shared" si="50"/>
        <v>40944</v>
      </c>
      <c r="D524" s="160">
        <f t="shared" si="51"/>
        <v>2012</v>
      </c>
      <c r="E524" s="160">
        <f t="shared" si="52"/>
        <v>2</v>
      </c>
      <c r="F524" s="160">
        <f t="shared" si="53"/>
        <v>7</v>
      </c>
      <c r="G524" s="160">
        <f t="shared" ca="1" si="48"/>
        <v>104702</v>
      </c>
      <c r="H524" s="171">
        <f t="shared" ca="1" si="49"/>
        <v>3285</v>
      </c>
      <c r="I524" s="160"/>
      <c r="J524" s="160"/>
      <c r="K524" s="160"/>
      <c r="L524" s="160"/>
      <c r="M524" s="160"/>
      <c r="N524" s="160"/>
    </row>
    <row r="525" spans="1:14">
      <c r="A525" s="160"/>
      <c r="B525" s="170" t="s">
        <v>2106</v>
      </c>
      <c r="C525" s="161">
        <f t="shared" si="50"/>
        <v>40944</v>
      </c>
      <c r="D525" s="160">
        <f t="shared" si="51"/>
        <v>2012</v>
      </c>
      <c r="E525" s="160">
        <f t="shared" si="52"/>
        <v>2</v>
      </c>
      <c r="F525" s="160">
        <f t="shared" si="53"/>
        <v>7</v>
      </c>
      <c r="G525" s="160">
        <f t="shared" ca="1" si="48"/>
        <v>104702</v>
      </c>
      <c r="H525" s="171">
        <f t="shared" ca="1" si="49"/>
        <v>3285</v>
      </c>
      <c r="I525" s="160"/>
      <c r="J525" s="160"/>
      <c r="K525" s="160"/>
      <c r="L525" s="160"/>
      <c r="M525" s="160"/>
      <c r="N525" s="160"/>
    </row>
    <row r="526" spans="1:14">
      <c r="A526" s="160"/>
      <c r="B526" s="170" t="s">
        <v>2106</v>
      </c>
      <c r="C526" s="161">
        <f t="shared" si="50"/>
        <v>40944</v>
      </c>
      <c r="D526" s="160">
        <f t="shared" si="51"/>
        <v>2012</v>
      </c>
      <c r="E526" s="160">
        <f t="shared" si="52"/>
        <v>2</v>
      </c>
      <c r="F526" s="160">
        <f t="shared" si="53"/>
        <v>7</v>
      </c>
      <c r="G526" s="160">
        <f t="shared" ca="1" si="48"/>
        <v>104702</v>
      </c>
      <c r="H526" s="171">
        <f t="shared" ca="1" si="49"/>
        <v>3285</v>
      </c>
      <c r="I526" s="160"/>
      <c r="J526" s="160"/>
      <c r="K526" s="160"/>
      <c r="L526" s="160"/>
      <c r="M526" s="160"/>
      <c r="N526" s="160"/>
    </row>
    <row r="527" spans="1:14">
      <c r="A527" s="160"/>
      <c r="B527" s="170" t="s">
        <v>2106</v>
      </c>
      <c r="C527" s="161">
        <f t="shared" si="50"/>
        <v>40944</v>
      </c>
      <c r="D527" s="160">
        <f t="shared" si="51"/>
        <v>2012</v>
      </c>
      <c r="E527" s="160">
        <f t="shared" si="52"/>
        <v>2</v>
      </c>
      <c r="F527" s="160">
        <f t="shared" si="53"/>
        <v>7</v>
      </c>
      <c r="G527" s="160">
        <f t="shared" ca="1" si="48"/>
        <v>104702</v>
      </c>
      <c r="H527" s="171">
        <f t="shared" ca="1" si="49"/>
        <v>3285</v>
      </c>
      <c r="I527" s="160"/>
      <c r="J527" s="160"/>
      <c r="K527" s="160"/>
      <c r="L527" s="160"/>
      <c r="M527" s="160"/>
      <c r="N527" s="160"/>
    </row>
    <row r="528" spans="1:14">
      <c r="A528" s="160"/>
      <c r="B528" s="170" t="s">
        <v>2118</v>
      </c>
      <c r="C528" s="161">
        <f t="shared" si="50"/>
        <v>40945</v>
      </c>
      <c r="D528" s="160">
        <f t="shared" si="51"/>
        <v>2012</v>
      </c>
      <c r="E528" s="160">
        <f t="shared" si="52"/>
        <v>2</v>
      </c>
      <c r="F528" s="160">
        <f t="shared" si="53"/>
        <v>1</v>
      </c>
      <c r="G528" s="160">
        <f t="shared" ca="1" si="48"/>
        <v>104703</v>
      </c>
      <c r="H528" s="171">
        <f t="shared" ca="1" si="49"/>
        <v>3285</v>
      </c>
      <c r="I528" s="160"/>
      <c r="J528" s="160"/>
      <c r="K528" s="160"/>
      <c r="L528" s="160"/>
      <c r="M528" s="160"/>
      <c r="N528" s="160"/>
    </row>
    <row r="529" spans="1:14">
      <c r="A529" s="160"/>
      <c r="B529" s="170" t="s">
        <v>2122</v>
      </c>
      <c r="C529" s="161">
        <f t="shared" si="50"/>
        <v>40946</v>
      </c>
      <c r="D529" s="160">
        <f t="shared" si="51"/>
        <v>2012</v>
      </c>
      <c r="E529" s="160">
        <f t="shared" si="52"/>
        <v>2</v>
      </c>
      <c r="F529" s="160">
        <f t="shared" si="53"/>
        <v>2</v>
      </c>
      <c r="G529" s="160">
        <f t="shared" ca="1" si="48"/>
        <v>104704</v>
      </c>
      <c r="H529" s="171">
        <f t="shared" ca="1" si="49"/>
        <v>3284</v>
      </c>
      <c r="I529" s="160"/>
      <c r="J529" s="160"/>
      <c r="K529" s="160"/>
      <c r="L529" s="160"/>
      <c r="M529" s="160"/>
      <c r="N529" s="160"/>
    </row>
    <row r="530" spans="1:14">
      <c r="A530" s="160"/>
      <c r="B530" s="170" t="s">
        <v>2122</v>
      </c>
      <c r="C530" s="161">
        <f t="shared" si="50"/>
        <v>40946</v>
      </c>
      <c r="D530" s="160">
        <f t="shared" si="51"/>
        <v>2012</v>
      </c>
      <c r="E530" s="160">
        <f t="shared" si="52"/>
        <v>2</v>
      </c>
      <c r="F530" s="160">
        <f t="shared" si="53"/>
        <v>2</v>
      </c>
      <c r="G530" s="160">
        <f t="shared" ca="1" si="48"/>
        <v>104704</v>
      </c>
      <c r="H530" s="171">
        <f t="shared" ca="1" si="49"/>
        <v>3284</v>
      </c>
      <c r="I530" s="160"/>
      <c r="J530" s="160"/>
      <c r="K530" s="160"/>
      <c r="L530" s="160"/>
      <c r="M530" s="160"/>
      <c r="N530" s="160"/>
    </row>
    <row r="531" spans="1:14">
      <c r="A531" s="160"/>
      <c r="B531" s="170" t="s">
        <v>2122</v>
      </c>
      <c r="C531" s="161">
        <f t="shared" si="50"/>
        <v>40946</v>
      </c>
      <c r="D531" s="160">
        <f t="shared" si="51"/>
        <v>2012</v>
      </c>
      <c r="E531" s="160">
        <f t="shared" si="52"/>
        <v>2</v>
      </c>
      <c r="F531" s="160">
        <f t="shared" si="53"/>
        <v>2</v>
      </c>
      <c r="G531" s="160">
        <f t="shared" ca="1" si="48"/>
        <v>104704</v>
      </c>
      <c r="H531" s="171">
        <f t="shared" ca="1" si="49"/>
        <v>3284</v>
      </c>
      <c r="I531" s="160"/>
      <c r="J531" s="160"/>
      <c r="K531" s="160"/>
      <c r="L531" s="160"/>
      <c r="M531" s="160"/>
      <c r="N531" s="160"/>
    </row>
    <row r="532" spans="1:14">
      <c r="A532" s="160"/>
      <c r="B532" s="170" t="s">
        <v>2131</v>
      </c>
      <c r="C532" s="161">
        <f t="shared" si="50"/>
        <v>40947</v>
      </c>
      <c r="D532" s="160">
        <f t="shared" si="51"/>
        <v>2012</v>
      </c>
      <c r="E532" s="160">
        <f t="shared" si="52"/>
        <v>2</v>
      </c>
      <c r="F532" s="160">
        <f t="shared" si="53"/>
        <v>3</v>
      </c>
      <c r="G532" s="160">
        <f t="shared" ca="1" si="48"/>
        <v>104705</v>
      </c>
      <c r="H532" s="171">
        <f t="shared" ca="1" si="49"/>
        <v>3283</v>
      </c>
      <c r="I532" s="160"/>
      <c r="J532" s="160"/>
      <c r="K532" s="160"/>
      <c r="L532" s="160"/>
      <c r="M532" s="160"/>
      <c r="N532" s="160"/>
    </row>
    <row r="533" spans="1:14">
      <c r="A533" s="160"/>
      <c r="B533" s="170" t="s">
        <v>2131</v>
      </c>
      <c r="C533" s="161">
        <f t="shared" si="50"/>
        <v>40947</v>
      </c>
      <c r="D533" s="160">
        <f t="shared" si="51"/>
        <v>2012</v>
      </c>
      <c r="E533" s="160">
        <f t="shared" si="52"/>
        <v>2</v>
      </c>
      <c r="F533" s="160">
        <f t="shared" si="53"/>
        <v>3</v>
      </c>
      <c r="G533" s="160">
        <f t="shared" ca="1" si="48"/>
        <v>104705</v>
      </c>
      <c r="H533" s="171">
        <f t="shared" ca="1" si="49"/>
        <v>3283</v>
      </c>
      <c r="I533" s="160"/>
      <c r="J533" s="160"/>
      <c r="K533" s="160"/>
      <c r="L533" s="160"/>
      <c r="M533" s="160"/>
      <c r="N533" s="160"/>
    </row>
    <row r="534" spans="1:14">
      <c r="A534" s="160"/>
      <c r="B534" s="170" t="s">
        <v>2138</v>
      </c>
      <c r="C534" s="161">
        <f t="shared" si="50"/>
        <v>40948</v>
      </c>
      <c r="D534" s="160">
        <f t="shared" si="51"/>
        <v>2012</v>
      </c>
      <c r="E534" s="160">
        <f t="shared" si="52"/>
        <v>2</v>
      </c>
      <c r="F534" s="160">
        <f t="shared" si="53"/>
        <v>4</v>
      </c>
      <c r="G534" s="160">
        <f t="shared" ca="1" si="48"/>
        <v>104708</v>
      </c>
      <c r="H534" s="171">
        <f t="shared" ca="1" si="49"/>
        <v>3282</v>
      </c>
      <c r="I534" s="160"/>
      <c r="J534" s="160"/>
      <c r="K534" s="160"/>
      <c r="L534" s="160"/>
      <c r="M534" s="160"/>
      <c r="N534" s="160"/>
    </row>
    <row r="535" spans="1:14">
      <c r="A535" s="160"/>
      <c r="B535" s="170" t="s">
        <v>2142</v>
      </c>
      <c r="C535" s="161">
        <f t="shared" si="50"/>
        <v>40949</v>
      </c>
      <c r="D535" s="160">
        <f t="shared" si="51"/>
        <v>2012</v>
      </c>
      <c r="E535" s="160">
        <f t="shared" si="52"/>
        <v>2</v>
      </c>
      <c r="F535" s="160">
        <f t="shared" si="53"/>
        <v>5</v>
      </c>
      <c r="G535" s="160">
        <f t="shared" ca="1" si="48"/>
        <v>104709</v>
      </c>
      <c r="H535" s="171">
        <f t="shared" ca="1" si="49"/>
        <v>3281</v>
      </c>
      <c r="I535" s="160"/>
      <c r="J535" s="160"/>
      <c r="K535" s="160"/>
      <c r="L535" s="160"/>
      <c r="M535" s="160"/>
      <c r="N535" s="160"/>
    </row>
    <row r="536" spans="1:14">
      <c r="A536" s="160"/>
      <c r="B536" s="170" t="s">
        <v>2146</v>
      </c>
      <c r="C536" s="161">
        <f t="shared" si="50"/>
        <v>40950</v>
      </c>
      <c r="D536" s="160">
        <f t="shared" si="51"/>
        <v>2012</v>
      </c>
      <c r="E536" s="160">
        <f t="shared" si="52"/>
        <v>2</v>
      </c>
      <c r="F536" s="160">
        <f t="shared" si="53"/>
        <v>6</v>
      </c>
      <c r="G536" s="160">
        <f t="shared" ca="1" si="48"/>
        <v>104709</v>
      </c>
      <c r="H536" s="171">
        <f t="shared" ca="1" si="49"/>
        <v>3280</v>
      </c>
      <c r="I536" s="160"/>
      <c r="J536" s="160"/>
      <c r="K536" s="160"/>
      <c r="L536" s="160"/>
      <c r="M536" s="160"/>
      <c r="N536" s="160"/>
    </row>
    <row r="537" spans="1:14">
      <c r="A537" s="160"/>
      <c r="B537" s="170" t="s">
        <v>2150</v>
      </c>
      <c r="C537" s="161">
        <f t="shared" si="50"/>
        <v>40951</v>
      </c>
      <c r="D537" s="160">
        <f t="shared" si="51"/>
        <v>2012</v>
      </c>
      <c r="E537" s="160">
        <f t="shared" si="52"/>
        <v>2</v>
      </c>
      <c r="F537" s="160">
        <f t="shared" si="53"/>
        <v>7</v>
      </c>
      <c r="G537" s="160">
        <f t="shared" ca="1" si="48"/>
        <v>104709</v>
      </c>
      <c r="H537" s="171">
        <f t="shared" ca="1" si="49"/>
        <v>3280</v>
      </c>
      <c r="I537" s="160"/>
      <c r="J537" s="160"/>
      <c r="K537" s="160"/>
      <c r="L537" s="160"/>
      <c r="M537" s="160"/>
      <c r="N537" s="160"/>
    </row>
    <row r="538" spans="1:14">
      <c r="A538" s="160"/>
      <c r="B538" s="170" t="s">
        <v>2154</v>
      </c>
      <c r="C538" s="161">
        <f t="shared" si="50"/>
        <v>40952</v>
      </c>
      <c r="D538" s="160">
        <f t="shared" si="51"/>
        <v>2012</v>
      </c>
      <c r="E538" s="160">
        <f t="shared" si="52"/>
        <v>2</v>
      </c>
      <c r="F538" s="160">
        <f t="shared" si="53"/>
        <v>1</v>
      </c>
      <c r="G538" s="160">
        <f t="shared" ca="1" si="48"/>
        <v>104710</v>
      </c>
      <c r="H538" s="171">
        <f t="shared" ca="1" si="49"/>
        <v>3280</v>
      </c>
      <c r="I538" s="160"/>
      <c r="J538" s="160"/>
      <c r="K538" s="160"/>
      <c r="L538" s="160"/>
      <c r="M538" s="160"/>
      <c r="N538" s="160"/>
    </row>
    <row r="539" spans="1:14">
      <c r="A539" s="160"/>
      <c r="B539" s="170" t="s">
        <v>2154</v>
      </c>
      <c r="C539" s="161">
        <f t="shared" si="50"/>
        <v>40952</v>
      </c>
      <c r="D539" s="160">
        <f t="shared" si="51"/>
        <v>2012</v>
      </c>
      <c r="E539" s="160">
        <f t="shared" si="52"/>
        <v>2</v>
      </c>
      <c r="F539" s="160">
        <f t="shared" si="53"/>
        <v>1</v>
      </c>
      <c r="G539" s="160">
        <f t="shared" ca="1" si="48"/>
        <v>104710</v>
      </c>
      <c r="H539" s="171">
        <f t="shared" ca="1" si="49"/>
        <v>3280</v>
      </c>
      <c r="I539" s="160"/>
      <c r="J539" s="160"/>
      <c r="K539" s="160"/>
      <c r="L539" s="160"/>
      <c r="M539" s="160"/>
      <c r="N539" s="160"/>
    </row>
    <row r="540" spans="1:14">
      <c r="A540" s="160"/>
      <c r="B540" s="170" t="s">
        <v>2160</v>
      </c>
      <c r="C540" s="161">
        <f t="shared" si="50"/>
        <v>40953</v>
      </c>
      <c r="D540" s="160">
        <f t="shared" si="51"/>
        <v>2012</v>
      </c>
      <c r="E540" s="160">
        <f t="shared" si="52"/>
        <v>2</v>
      </c>
      <c r="F540" s="160">
        <f t="shared" si="53"/>
        <v>2</v>
      </c>
      <c r="G540" s="160">
        <f t="shared" ca="1" si="48"/>
        <v>104711</v>
      </c>
      <c r="H540" s="171">
        <f t="shared" ca="1" si="49"/>
        <v>3279</v>
      </c>
      <c r="I540" s="160"/>
      <c r="J540" s="160"/>
      <c r="K540" s="160"/>
      <c r="L540" s="160"/>
      <c r="M540" s="160"/>
      <c r="N540" s="160"/>
    </row>
    <row r="541" spans="1:14">
      <c r="A541" s="160"/>
      <c r="B541" s="170" t="s">
        <v>2160</v>
      </c>
      <c r="C541" s="161">
        <f t="shared" si="50"/>
        <v>40953</v>
      </c>
      <c r="D541" s="160">
        <f t="shared" si="51"/>
        <v>2012</v>
      </c>
      <c r="E541" s="160">
        <f t="shared" si="52"/>
        <v>2</v>
      </c>
      <c r="F541" s="160">
        <f t="shared" si="53"/>
        <v>2</v>
      </c>
      <c r="G541" s="160">
        <f t="shared" ca="1" si="48"/>
        <v>104711</v>
      </c>
      <c r="H541" s="171">
        <f t="shared" ca="1" si="49"/>
        <v>3279</v>
      </c>
      <c r="I541" s="160"/>
      <c r="J541" s="160"/>
      <c r="K541" s="160"/>
      <c r="L541" s="160"/>
      <c r="M541" s="160"/>
      <c r="N541" s="160"/>
    </row>
    <row r="542" spans="1:14">
      <c r="A542" s="160"/>
      <c r="B542" s="170" t="s">
        <v>2160</v>
      </c>
      <c r="C542" s="161">
        <f t="shared" si="50"/>
        <v>40953</v>
      </c>
      <c r="D542" s="160">
        <f t="shared" si="51"/>
        <v>2012</v>
      </c>
      <c r="E542" s="160">
        <f t="shared" si="52"/>
        <v>2</v>
      </c>
      <c r="F542" s="160">
        <f t="shared" si="53"/>
        <v>2</v>
      </c>
      <c r="G542" s="160">
        <f t="shared" ca="1" si="48"/>
        <v>104711</v>
      </c>
      <c r="H542" s="171">
        <f t="shared" ca="1" si="49"/>
        <v>3279</v>
      </c>
      <c r="I542" s="160"/>
      <c r="J542" s="160"/>
      <c r="K542" s="160"/>
      <c r="L542" s="160"/>
      <c r="M542" s="160"/>
      <c r="N542" s="160"/>
    </row>
    <row r="543" spans="1:14">
      <c r="A543" s="160"/>
      <c r="B543" s="170" t="s">
        <v>2167</v>
      </c>
      <c r="C543" s="161">
        <f t="shared" si="50"/>
        <v>40954</v>
      </c>
      <c r="D543" s="160">
        <f t="shared" si="51"/>
        <v>2012</v>
      </c>
      <c r="E543" s="160">
        <f t="shared" si="52"/>
        <v>2</v>
      </c>
      <c r="F543" s="160">
        <f t="shared" si="53"/>
        <v>3</v>
      </c>
      <c r="G543" s="160">
        <f t="shared" ca="1" si="48"/>
        <v>104712</v>
      </c>
      <c r="H543" s="171">
        <f t="shared" ca="1" si="49"/>
        <v>3278</v>
      </c>
      <c r="I543" s="160"/>
      <c r="J543" s="160"/>
      <c r="K543" s="160"/>
      <c r="L543" s="160"/>
      <c r="M543" s="160"/>
      <c r="N543" s="160"/>
    </row>
    <row r="544" spans="1:14">
      <c r="A544" s="160"/>
      <c r="B544" s="170" t="s">
        <v>2171</v>
      </c>
      <c r="C544" s="161">
        <f t="shared" si="50"/>
        <v>40958</v>
      </c>
      <c r="D544" s="160">
        <f t="shared" si="51"/>
        <v>2012</v>
      </c>
      <c r="E544" s="160">
        <f t="shared" si="52"/>
        <v>2</v>
      </c>
      <c r="F544" s="160">
        <f t="shared" si="53"/>
        <v>7</v>
      </c>
      <c r="G544" s="160">
        <f t="shared" ca="1" si="48"/>
        <v>104716</v>
      </c>
      <c r="H544" s="171">
        <f t="shared" ca="1" si="49"/>
        <v>3275</v>
      </c>
      <c r="I544" s="160"/>
      <c r="J544" s="160"/>
      <c r="K544" s="160"/>
      <c r="L544" s="160"/>
      <c r="M544" s="160"/>
      <c r="N544" s="160"/>
    </row>
    <row r="545" spans="1:14">
      <c r="A545" s="160"/>
      <c r="B545" s="170" t="s">
        <v>2174</v>
      </c>
      <c r="C545" s="161">
        <f t="shared" si="50"/>
        <v>40959</v>
      </c>
      <c r="D545" s="160">
        <f t="shared" si="51"/>
        <v>2012</v>
      </c>
      <c r="E545" s="160">
        <f t="shared" si="52"/>
        <v>2</v>
      </c>
      <c r="F545" s="160">
        <f t="shared" si="53"/>
        <v>1</v>
      </c>
      <c r="G545" s="160">
        <f t="shared" ca="1" si="48"/>
        <v>104717</v>
      </c>
      <c r="H545" s="171">
        <f t="shared" ca="1" si="49"/>
        <v>3275</v>
      </c>
      <c r="I545" s="160"/>
      <c r="J545" s="160"/>
      <c r="K545" s="160"/>
      <c r="L545" s="160"/>
      <c r="M545" s="160"/>
      <c r="N545" s="160"/>
    </row>
    <row r="546" spans="1:14">
      <c r="A546" s="160"/>
      <c r="B546" s="170" t="s">
        <v>2174</v>
      </c>
      <c r="C546" s="161">
        <f t="shared" si="50"/>
        <v>40959</v>
      </c>
      <c r="D546" s="160">
        <f t="shared" si="51"/>
        <v>2012</v>
      </c>
      <c r="E546" s="160">
        <f t="shared" si="52"/>
        <v>2</v>
      </c>
      <c r="F546" s="160">
        <f t="shared" si="53"/>
        <v>1</v>
      </c>
      <c r="G546" s="160">
        <f t="shared" ca="1" si="48"/>
        <v>104717</v>
      </c>
      <c r="H546" s="171">
        <f t="shared" ca="1" si="49"/>
        <v>3275</v>
      </c>
      <c r="I546" s="160"/>
      <c r="J546" s="160"/>
      <c r="K546" s="160"/>
      <c r="L546" s="160"/>
      <c r="M546" s="160"/>
      <c r="N546" s="160"/>
    </row>
    <row r="547" spans="1:14">
      <c r="A547" s="160"/>
      <c r="B547" s="170" t="s">
        <v>2181</v>
      </c>
      <c r="C547" s="161">
        <f t="shared" si="50"/>
        <v>40963</v>
      </c>
      <c r="D547" s="160">
        <f t="shared" si="51"/>
        <v>2012</v>
      </c>
      <c r="E547" s="160">
        <f t="shared" si="52"/>
        <v>2</v>
      </c>
      <c r="F547" s="160">
        <f t="shared" si="53"/>
        <v>5</v>
      </c>
      <c r="G547" s="160">
        <f t="shared" ca="1" si="48"/>
        <v>104723</v>
      </c>
      <c r="H547" s="171">
        <f t="shared" ca="1" si="49"/>
        <v>3271</v>
      </c>
      <c r="I547" s="160"/>
      <c r="J547" s="160"/>
      <c r="K547" s="160"/>
      <c r="L547" s="160"/>
      <c r="M547" s="160"/>
      <c r="N547" s="160"/>
    </row>
    <row r="548" spans="1:14">
      <c r="A548" s="160"/>
      <c r="B548" s="170" t="s">
        <v>2185</v>
      </c>
      <c r="C548" s="161">
        <f t="shared" si="50"/>
        <v>40965</v>
      </c>
      <c r="D548" s="160">
        <f t="shared" si="51"/>
        <v>2012</v>
      </c>
      <c r="E548" s="160">
        <f t="shared" si="52"/>
        <v>2</v>
      </c>
      <c r="F548" s="160">
        <f t="shared" si="53"/>
        <v>7</v>
      </c>
      <c r="G548" s="160">
        <f t="shared" ca="1" si="48"/>
        <v>104723</v>
      </c>
      <c r="H548" s="171">
        <f t="shared" ca="1" si="49"/>
        <v>3270</v>
      </c>
      <c r="I548" s="160"/>
      <c r="J548" s="160"/>
      <c r="K548" s="160"/>
      <c r="L548" s="160"/>
      <c r="M548" s="160"/>
      <c r="N548" s="160"/>
    </row>
    <row r="549" spans="1:14">
      <c r="A549" s="160"/>
      <c r="B549" s="170" t="s">
        <v>2185</v>
      </c>
      <c r="C549" s="161">
        <f t="shared" si="50"/>
        <v>40965</v>
      </c>
      <c r="D549" s="160">
        <f t="shared" si="51"/>
        <v>2012</v>
      </c>
      <c r="E549" s="160">
        <f t="shared" si="52"/>
        <v>2</v>
      </c>
      <c r="F549" s="160">
        <f t="shared" si="53"/>
        <v>7</v>
      </c>
      <c r="G549" s="160">
        <f t="shared" ca="1" si="48"/>
        <v>104723</v>
      </c>
      <c r="H549" s="171">
        <f t="shared" ca="1" si="49"/>
        <v>3270</v>
      </c>
      <c r="I549" s="160"/>
      <c r="J549" s="160"/>
      <c r="K549" s="160"/>
      <c r="L549" s="160"/>
      <c r="M549" s="160"/>
      <c r="N549" s="160"/>
    </row>
    <row r="550" spans="1:14">
      <c r="A550" s="160"/>
      <c r="B550" s="170" t="s">
        <v>2192</v>
      </c>
      <c r="C550" s="161">
        <f t="shared" si="50"/>
        <v>40967</v>
      </c>
      <c r="D550" s="160">
        <f t="shared" si="51"/>
        <v>2012</v>
      </c>
      <c r="E550" s="160">
        <f t="shared" si="52"/>
        <v>2</v>
      </c>
      <c r="F550" s="160">
        <f t="shared" si="53"/>
        <v>2</v>
      </c>
      <c r="G550" s="160">
        <f t="shared" ca="1" si="48"/>
        <v>104725</v>
      </c>
      <c r="H550" s="171">
        <f t="shared" ca="1" si="49"/>
        <v>3269</v>
      </c>
      <c r="I550" s="160"/>
      <c r="J550" s="160"/>
      <c r="K550" s="160"/>
      <c r="L550" s="160"/>
      <c r="M550" s="160"/>
      <c r="N550" s="160"/>
    </row>
    <row r="551" spans="1:14">
      <c r="A551" s="160"/>
      <c r="B551" s="170" t="s">
        <v>2192</v>
      </c>
      <c r="C551" s="161">
        <f t="shared" si="50"/>
        <v>40967</v>
      </c>
      <c r="D551" s="160">
        <f t="shared" si="51"/>
        <v>2012</v>
      </c>
      <c r="E551" s="160">
        <f t="shared" si="52"/>
        <v>2</v>
      </c>
      <c r="F551" s="160">
        <f t="shared" si="53"/>
        <v>2</v>
      </c>
      <c r="G551" s="160">
        <f t="shared" ca="1" si="48"/>
        <v>104725</v>
      </c>
      <c r="H551" s="171">
        <f t="shared" ca="1" si="49"/>
        <v>3269</v>
      </c>
      <c r="I551" s="160"/>
      <c r="J551" s="160"/>
      <c r="K551" s="160"/>
      <c r="L551" s="160"/>
      <c r="M551" s="160"/>
      <c r="N551" s="160"/>
    </row>
    <row r="552" spans="1:14">
      <c r="A552" s="160"/>
      <c r="B552" s="170" t="s">
        <v>2192</v>
      </c>
      <c r="C552" s="161">
        <f t="shared" si="50"/>
        <v>40967</v>
      </c>
      <c r="D552" s="160">
        <f t="shared" si="51"/>
        <v>2012</v>
      </c>
      <c r="E552" s="160">
        <f t="shared" si="52"/>
        <v>2</v>
      </c>
      <c r="F552" s="160">
        <f t="shared" si="53"/>
        <v>2</v>
      </c>
      <c r="G552" s="160">
        <f t="shared" ca="1" si="48"/>
        <v>104725</v>
      </c>
      <c r="H552" s="171">
        <f t="shared" ca="1" si="49"/>
        <v>3269</v>
      </c>
      <c r="I552" s="160"/>
      <c r="J552" s="160"/>
      <c r="K552" s="160"/>
      <c r="L552" s="160"/>
      <c r="M552" s="160"/>
      <c r="N552" s="160"/>
    </row>
    <row r="553" spans="1:14">
      <c r="A553" s="160"/>
      <c r="B553" s="170" t="s">
        <v>2201</v>
      </c>
      <c r="C553" s="161">
        <f t="shared" si="50"/>
        <v>40969</v>
      </c>
      <c r="D553" s="160">
        <f t="shared" si="51"/>
        <v>2012</v>
      </c>
      <c r="E553" s="160">
        <f t="shared" si="52"/>
        <v>3</v>
      </c>
      <c r="F553" s="160">
        <f t="shared" si="53"/>
        <v>4</v>
      </c>
      <c r="G553" s="160">
        <f t="shared" ca="1" si="48"/>
        <v>104729</v>
      </c>
      <c r="H553" s="171">
        <f t="shared" ca="1" si="49"/>
        <v>3267</v>
      </c>
      <c r="I553" s="160"/>
      <c r="J553" s="160"/>
      <c r="K553" s="160"/>
      <c r="L553" s="160"/>
      <c r="M553" s="160"/>
      <c r="N553" s="160"/>
    </row>
    <row r="554" spans="1:14">
      <c r="A554" s="160"/>
      <c r="B554" s="170" t="s">
        <v>2201</v>
      </c>
      <c r="C554" s="161">
        <f t="shared" si="50"/>
        <v>40969</v>
      </c>
      <c r="D554" s="160">
        <f t="shared" si="51"/>
        <v>2012</v>
      </c>
      <c r="E554" s="160">
        <f t="shared" si="52"/>
        <v>3</v>
      </c>
      <c r="F554" s="160">
        <f t="shared" si="53"/>
        <v>4</v>
      </c>
      <c r="G554" s="160">
        <f t="shared" ca="1" si="48"/>
        <v>104729</v>
      </c>
      <c r="H554" s="171">
        <f t="shared" ca="1" si="49"/>
        <v>3267</v>
      </c>
      <c r="I554" s="160"/>
      <c r="J554" s="160"/>
      <c r="K554" s="160"/>
      <c r="L554" s="160"/>
      <c r="M554" s="160"/>
      <c r="N554" s="160"/>
    </row>
    <row r="555" spans="1:14">
      <c r="A555" s="160"/>
      <c r="B555" s="170" t="s">
        <v>2208</v>
      </c>
      <c r="C555" s="161">
        <f t="shared" si="50"/>
        <v>40970</v>
      </c>
      <c r="D555" s="160">
        <f t="shared" si="51"/>
        <v>2012</v>
      </c>
      <c r="E555" s="160">
        <f t="shared" si="52"/>
        <v>3</v>
      </c>
      <c r="F555" s="160">
        <f t="shared" si="53"/>
        <v>5</v>
      </c>
      <c r="G555" s="160">
        <f t="shared" ca="1" si="48"/>
        <v>104730</v>
      </c>
      <c r="H555" s="171">
        <f t="shared" ca="1" si="49"/>
        <v>3266</v>
      </c>
      <c r="I555" s="160"/>
      <c r="J555" s="160"/>
      <c r="K555" s="160"/>
      <c r="L555" s="160"/>
      <c r="M555" s="160"/>
      <c r="N555" s="160"/>
    </row>
    <row r="556" spans="1:14">
      <c r="A556" s="160"/>
      <c r="B556" s="170" t="s">
        <v>2208</v>
      </c>
      <c r="C556" s="161">
        <f t="shared" si="50"/>
        <v>40970</v>
      </c>
      <c r="D556" s="160">
        <f t="shared" si="51"/>
        <v>2012</v>
      </c>
      <c r="E556" s="160">
        <f t="shared" si="52"/>
        <v>3</v>
      </c>
      <c r="F556" s="160">
        <f t="shared" si="53"/>
        <v>5</v>
      </c>
      <c r="G556" s="160">
        <f t="shared" ca="1" si="48"/>
        <v>104730</v>
      </c>
      <c r="H556" s="171">
        <f t="shared" ca="1" si="49"/>
        <v>3266</v>
      </c>
      <c r="I556" s="160"/>
      <c r="J556" s="160"/>
      <c r="K556" s="160"/>
      <c r="L556" s="160"/>
      <c r="M556" s="160"/>
      <c r="N556" s="160"/>
    </row>
    <row r="557" spans="1:14">
      <c r="A557" s="160"/>
      <c r="B557" s="170" t="s">
        <v>2215</v>
      </c>
      <c r="C557" s="161">
        <f t="shared" si="50"/>
        <v>40971</v>
      </c>
      <c r="D557" s="160">
        <f t="shared" si="51"/>
        <v>2012</v>
      </c>
      <c r="E557" s="160">
        <f t="shared" si="52"/>
        <v>3</v>
      </c>
      <c r="F557" s="160">
        <f t="shared" si="53"/>
        <v>6</v>
      </c>
      <c r="G557" s="160">
        <f t="shared" ca="1" si="48"/>
        <v>104730</v>
      </c>
      <c r="H557" s="171">
        <f t="shared" ca="1" si="49"/>
        <v>3265</v>
      </c>
      <c r="I557" s="160"/>
      <c r="J557" s="160"/>
      <c r="K557" s="160"/>
      <c r="L557" s="160"/>
      <c r="M557" s="160"/>
      <c r="N557" s="160"/>
    </row>
    <row r="558" spans="1:14">
      <c r="A558" s="160"/>
      <c r="B558" s="170" t="s">
        <v>2219</v>
      </c>
      <c r="C558" s="161">
        <f t="shared" si="50"/>
        <v>40972</v>
      </c>
      <c r="D558" s="160">
        <f t="shared" si="51"/>
        <v>2012</v>
      </c>
      <c r="E558" s="160">
        <f t="shared" si="52"/>
        <v>3</v>
      </c>
      <c r="F558" s="160">
        <f t="shared" si="53"/>
        <v>7</v>
      </c>
      <c r="G558" s="160">
        <f t="shared" ca="1" si="48"/>
        <v>104730</v>
      </c>
      <c r="H558" s="171">
        <f t="shared" ca="1" si="49"/>
        <v>3265</v>
      </c>
      <c r="I558" s="160"/>
      <c r="J558" s="160"/>
      <c r="K558" s="160"/>
      <c r="L558" s="160"/>
      <c r="M558" s="160"/>
      <c r="N558" s="160"/>
    </row>
    <row r="559" spans="1:14">
      <c r="A559" s="160"/>
      <c r="B559" s="170" t="s">
        <v>2219</v>
      </c>
      <c r="C559" s="161">
        <f t="shared" si="50"/>
        <v>40972</v>
      </c>
      <c r="D559" s="160">
        <f t="shared" si="51"/>
        <v>2012</v>
      </c>
      <c r="E559" s="160">
        <f t="shared" si="52"/>
        <v>3</v>
      </c>
      <c r="F559" s="160">
        <f t="shared" si="53"/>
        <v>7</v>
      </c>
      <c r="G559" s="160">
        <f t="shared" ca="1" si="48"/>
        <v>104730</v>
      </c>
      <c r="H559" s="171">
        <f t="shared" ca="1" si="49"/>
        <v>3265</v>
      </c>
      <c r="I559" s="160"/>
      <c r="J559" s="160"/>
      <c r="K559" s="160"/>
      <c r="L559" s="160"/>
      <c r="M559" s="160"/>
      <c r="N559" s="160"/>
    </row>
    <row r="560" spans="1:14">
      <c r="A560" s="160"/>
      <c r="B560" s="170" t="s">
        <v>2226</v>
      </c>
      <c r="C560" s="161">
        <f t="shared" si="50"/>
        <v>40973</v>
      </c>
      <c r="D560" s="160">
        <f t="shared" si="51"/>
        <v>2012</v>
      </c>
      <c r="E560" s="160">
        <f t="shared" si="52"/>
        <v>3</v>
      </c>
      <c r="F560" s="160">
        <f t="shared" si="53"/>
        <v>1</v>
      </c>
      <c r="G560" s="160">
        <f t="shared" ca="1" si="48"/>
        <v>104731</v>
      </c>
      <c r="H560" s="171">
        <f t="shared" ca="1" si="49"/>
        <v>3265</v>
      </c>
      <c r="I560" s="160"/>
      <c r="J560" s="160"/>
      <c r="K560" s="160"/>
      <c r="L560" s="160"/>
      <c r="M560" s="160"/>
      <c r="N560" s="160"/>
    </row>
    <row r="561" spans="1:14">
      <c r="A561" s="160"/>
      <c r="B561" s="170" t="s">
        <v>2226</v>
      </c>
      <c r="C561" s="161">
        <f t="shared" si="50"/>
        <v>40973</v>
      </c>
      <c r="D561" s="160">
        <f t="shared" si="51"/>
        <v>2012</v>
      </c>
      <c r="E561" s="160">
        <f t="shared" si="52"/>
        <v>3</v>
      </c>
      <c r="F561" s="160">
        <f t="shared" si="53"/>
        <v>1</v>
      </c>
      <c r="G561" s="160">
        <f t="shared" ca="1" si="48"/>
        <v>104731</v>
      </c>
      <c r="H561" s="171">
        <f t="shared" ca="1" si="49"/>
        <v>3265</v>
      </c>
      <c r="I561" s="160"/>
      <c r="J561" s="160"/>
      <c r="K561" s="160"/>
      <c r="L561" s="160"/>
      <c r="M561" s="160"/>
      <c r="N561" s="160"/>
    </row>
    <row r="562" spans="1:14">
      <c r="A562" s="160"/>
      <c r="B562" s="170" t="s">
        <v>2226</v>
      </c>
      <c r="C562" s="161">
        <f t="shared" si="50"/>
        <v>40973</v>
      </c>
      <c r="D562" s="160">
        <f t="shared" si="51"/>
        <v>2012</v>
      </c>
      <c r="E562" s="160">
        <f t="shared" si="52"/>
        <v>3</v>
      </c>
      <c r="F562" s="160">
        <f t="shared" si="53"/>
        <v>1</v>
      </c>
      <c r="G562" s="160">
        <f t="shared" ca="1" si="48"/>
        <v>104731</v>
      </c>
      <c r="H562" s="171">
        <f t="shared" ca="1" si="49"/>
        <v>3265</v>
      </c>
      <c r="I562" s="160"/>
      <c r="J562" s="160"/>
      <c r="K562" s="160"/>
      <c r="L562" s="160"/>
      <c r="M562" s="160"/>
      <c r="N562" s="160"/>
    </row>
    <row r="563" spans="1:14">
      <c r="A563" s="160"/>
      <c r="B563" s="170" t="s">
        <v>2235</v>
      </c>
      <c r="C563" s="161">
        <f t="shared" si="50"/>
        <v>40974</v>
      </c>
      <c r="D563" s="160">
        <f t="shared" si="51"/>
        <v>2012</v>
      </c>
      <c r="E563" s="160">
        <f t="shared" si="52"/>
        <v>3</v>
      </c>
      <c r="F563" s="160">
        <f t="shared" si="53"/>
        <v>2</v>
      </c>
      <c r="G563" s="160">
        <f t="shared" ca="1" si="48"/>
        <v>104732</v>
      </c>
      <c r="H563" s="171">
        <f t="shared" ca="1" si="49"/>
        <v>3264</v>
      </c>
      <c r="I563" s="160"/>
      <c r="J563" s="160"/>
      <c r="K563" s="160"/>
      <c r="L563" s="160"/>
      <c r="M563" s="160"/>
      <c r="N563" s="160"/>
    </row>
    <row r="564" spans="1:14">
      <c r="A564" s="160"/>
      <c r="B564" s="170" t="s">
        <v>2239</v>
      </c>
      <c r="C564" s="161">
        <f t="shared" si="50"/>
        <v>40976</v>
      </c>
      <c r="D564" s="160">
        <f t="shared" si="51"/>
        <v>2012</v>
      </c>
      <c r="E564" s="160">
        <f t="shared" si="52"/>
        <v>3</v>
      </c>
      <c r="F564" s="160">
        <f t="shared" si="53"/>
        <v>4</v>
      </c>
      <c r="G564" s="160">
        <f t="shared" ca="1" si="48"/>
        <v>104736</v>
      </c>
      <c r="H564" s="171">
        <f t="shared" ca="1" si="49"/>
        <v>3262</v>
      </c>
      <c r="I564" s="160"/>
      <c r="J564" s="160"/>
      <c r="K564" s="160"/>
      <c r="L564" s="160"/>
      <c r="M564" s="160"/>
      <c r="N564" s="160"/>
    </row>
    <row r="565" spans="1:14">
      <c r="A565" s="160"/>
      <c r="B565" s="170" t="s">
        <v>2243</v>
      </c>
      <c r="C565" s="161">
        <f t="shared" si="50"/>
        <v>40977</v>
      </c>
      <c r="D565" s="160">
        <f t="shared" si="51"/>
        <v>2012</v>
      </c>
      <c r="E565" s="160">
        <f t="shared" si="52"/>
        <v>3</v>
      </c>
      <c r="F565" s="160">
        <f t="shared" si="53"/>
        <v>5</v>
      </c>
      <c r="G565" s="160">
        <f t="shared" ca="1" si="48"/>
        <v>104737</v>
      </c>
      <c r="H565" s="171">
        <f t="shared" ca="1" si="49"/>
        <v>3261</v>
      </c>
      <c r="I565" s="160"/>
      <c r="J565" s="160"/>
      <c r="K565" s="160"/>
      <c r="L565" s="160"/>
      <c r="M565" s="160"/>
      <c r="N565" s="160"/>
    </row>
    <row r="566" spans="1:14">
      <c r="A566" s="160"/>
      <c r="B566" s="170" t="s">
        <v>2243</v>
      </c>
      <c r="C566" s="161">
        <f t="shared" si="50"/>
        <v>40977</v>
      </c>
      <c r="D566" s="160">
        <f t="shared" si="51"/>
        <v>2012</v>
      </c>
      <c r="E566" s="160">
        <f t="shared" si="52"/>
        <v>3</v>
      </c>
      <c r="F566" s="160">
        <f t="shared" si="53"/>
        <v>5</v>
      </c>
      <c r="G566" s="160">
        <f t="shared" ca="1" si="48"/>
        <v>104737</v>
      </c>
      <c r="H566" s="171">
        <f t="shared" ca="1" si="49"/>
        <v>3261</v>
      </c>
      <c r="I566" s="160"/>
      <c r="J566" s="160"/>
      <c r="K566" s="160"/>
      <c r="L566" s="160"/>
      <c r="M566" s="160"/>
      <c r="N566" s="160"/>
    </row>
    <row r="567" spans="1:14">
      <c r="A567" s="160"/>
      <c r="B567" s="170" t="s">
        <v>2243</v>
      </c>
      <c r="C567" s="161">
        <f t="shared" si="50"/>
        <v>40977</v>
      </c>
      <c r="D567" s="160">
        <f t="shared" si="51"/>
        <v>2012</v>
      </c>
      <c r="E567" s="160">
        <f t="shared" si="52"/>
        <v>3</v>
      </c>
      <c r="F567" s="160">
        <f t="shared" si="53"/>
        <v>5</v>
      </c>
      <c r="G567" s="160">
        <f t="shared" ca="1" si="48"/>
        <v>104737</v>
      </c>
      <c r="H567" s="171">
        <f t="shared" ca="1" si="49"/>
        <v>3261</v>
      </c>
      <c r="I567" s="160"/>
      <c r="J567" s="160"/>
      <c r="K567" s="160"/>
      <c r="L567" s="160"/>
      <c r="M567" s="160"/>
      <c r="N567" s="160"/>
    </row>
    <row r="568" spans="1:14">
      <c r="A568" s="160"/>
      <c r="B568" s="170" t="s">
        <v>2251</v>
      </c>
      <c r="C568" s="161">
        <f t="shared" si="50"/>
        <v>40980</v>
      </c>
      <c r="D568" s="160">
        <f t="shared" si="51"/>
        <v>2012</v>
      </c>
      <c r="E568" s="160">
        <f t="shared" si="52"/>
        <v>3</v>
      </c>
      <c r="F568" s="160">
        <f t="shared" si="53"/>
        <v>1</v>
      </c>
      <c r="G568" s="160">
        <f t="shared" ca="1" si="48"/>
        <v>104738</v>
      </c>
      <c r="H568" s="171">
        <f t="shared" ca="1" si="49"/>
        <v>3260</v>
      </c>
      <c r="I568" s="160"/>
      <c r="J568" s="160"/>
      <c r="K568" s="160"/>
      <c r="L568" s="160"/>
      <c r="M568" s="160"/>
      <c r="N568" s="160"/>
    </row>
    <row r="569" spans="1:14">
      <c r="A569" s="160"/>
      <c r="B569" s="170" t="s">
        <v>2254</v>
      </c>
      <c r="C569" s="161">
        <f t="shared" si="50"/>
        <v>40982</v>
      </c>
      <c r="D569" s="160">
        <f t="shared" si="51"/>
        <v>2012</v>
      </c>
      <c r="E569" s="160">
        <f t="shared" si="52"/>
        <v>3</v>
      </c>
      <c r="F569" s="160">
        <f t="shared" si="53"/>
        <v>3</v>
      </c>
      <c r="G569" s="160">
        <f t="shared" ca="1" si="48"/>
        <v>104740</v>
      </c>
      <c r="H569" s="171">
        <f t="shared" ca="1" si="49"/>
        <v>3258</v>
      </c>
      <c r="I569" s="160"/>
      <c r="J569" s="160"/>
      <c r="K569" s="160"/>
      <c r="L569" s="160"/>
      <c r="M569" s="160"/>
      <c r="N569" s="160"/>
    </row>
    <row r="570" spans="1:14">
      <c r="A570" s="160"/>
      <c r="B570" s="170" t="s">
        <v>2258</v>
      </c>
      <c r="C570" s="161">
        <f t="shared" si="50"/>
        <v>40985</v>
      </c>
      <c r="D570" s="160">
        <f t="shared" si="51"/>
        <v>2012</v>
      </c>
      <c r="E570" s="160">
        <f t="shared" si="52"/>
        <v>3</v>
      </c>
      <c r="F570" s="160">
        <f t="shared" si="53"/>
        <v>6</v>
      </c>
      <c r="G570" s="160">
        <f t="shared" ca="1" si="48"/>
        <v>104744</v>
      </c>
      <c r="H570" s="171">
        <f t="shared" ca="1" si="49"/>
        <v>3255</v>
      </c>
      <c r="I570" s="160"/>
      <c r="J570" s="160"/>
      <c r="K570" s="160"/>
      <c r="L570" s="160"/>
      <c r="M570" s="160"/>
      <c r="N570" s="160"/>
    </row>
    <row r="571" spans="1:14">
      <c r="A571" s="160"/>
      <c r="B571" s="170" t="s">
        <v>2258</v>
      </c>
      <c r="C571" s="161">
        <f t="shared" si="50"/>
        <v>40985</v>
      </c>
      <c r="D571" s="160">
        <f t="shared" si="51"/>
        <v>2012</v>
      </c>
      <c r="E571" s="160">
        <f t="shared" si="52"/>
        <v>3</v>
      </c>
      <c r="F571" s="160">
        <f t="shared" si="53"/>
        <v>6</v>
      </c>
      <c r="G571" s="160">
        <f t="shared" ca="1" si="48"/>
        <v>104744</v>
      </c>
      <c r="H571" s="171">
        <f t="shared" ca="1" si="49"/>
        <v>3255</v>
      </c>
      <c r="I571" s="160"/>
      <c r="J571" s="160"/>
      <c r="K571" s="160"/>
      <c r="L571" s="160"/>
      <c r="M571" s="160"/>
      <c r="N571" s="160"/>
    </row>
    <row r="572" spans="1:14">
      <c r="A572" s="160"/>
      <c r="B572" s="170" t="s">
        <v>2258</v>
      </c>
      <c r="C572" s="161">
        <f t="shared" si="50"/>
        <v>40985</v>
      </c>
      <c r="D572" s="160">
        <f t="shared" si="51"/>
        <v>2012</v>
      </c>
      <c r="E572" s="160">
        <f t="shared" si="52"/>
        <v>3</v>
      </c>
      <c r="F572" s="160">
        <f t="shared" si="53"/>
        <v>6</v>
      </c>
      <c r="G572" s="160">
        <f t="shared" ca="1" si="48"/>
        <v>104744</v>
      </c>
      <c r="H572" s="171">
        <f t="shared" ca="1" si="49"/>
        <v>3255</v>
      </c>
      <c r="I572" s="160"/>
      <c r="J572" s="160"/>
      <c r="K572" s="160"/>
      <c r="L572" s="160"/>
      <c r="M572" s="160"/>
      <c r="N572" s="160"/>
    </row>
    <row r="573" spans="1:14">
      <c r="A573" s="160"/>
      <c r="B573" s="170" t="s">
        <v>2267</v>
      </c>
      <c r="C573" s="161">
        <f t="shared" si="50"/>
        <v>40986</v>
      </c>
      <c r="D573" s="160">
        <f t="shared" si="51"/>
        <v>2012</v>
      </c>
      <c r="E573" s="160">
        <f t="shared" si="52"/>
        <v>3</v>
      </c>
      <c r="F573" s="160">
        <f t="shared" si="53"/>
        <v>7</v>
      </c>
      <c r="G573" s="160">
        <f t="shared" ca="1" si="48"/>
        <v>104744</v>
      </c>
      <c r="H573" s="171">
        <f t="shared" ca="1" si="49"/>
        <v>3255</v>
      </c>
      <c r="I573" s="160"/>
      <c r="J573" s="160"/>
      <c r="K573" s="160"/>
      <c r="L573" s="160"/>
      <c r="M573" s="160"/>
      <c r="N573" s="160"/>
    </row>
    <row r="574" spans="1:14">
      <c r="A574" s="160"/>
      <c r="B574" s="170" t="s">
        <v>2271</v>
      </c>
      <c r="C574" s="161">
        <f t="shared" si="50"/>
        <v>40987</v>
      </c>
      <c r="D574" s="160">
        <f t="shared" si="51"/>
        <v>2012</v>
      </c>
      <c r="E574" s="160">
        <f t="shared" si="52"/>
        <v>3</v>
      </c>
      <c r="F574" s="160">
        <f t="shared" si="53"/>
        <v>1</v>
      </c>
      <c r="G574" s="160">
        <f t="shared" ca="1" si="48"/>
        <v>104745</v>
      </c>
      <c r="H574" s="171">
        <f t="shared" ca="1" si="49"/>
        <v>3255</v>
      </c>
      <c r="I574" s="160"/>
      <c r="J574" s="160"/>
      <c r="K574" s="160"/>
      <c r="L574" s="160"/>
      <c r="M574" s="160"/>
      <c r="N574" s="160"/>
    </row>
    <row r="575" spans="1:14">
      <c r="A575" s="160"/>
      <c r="B575" s="170" t="s">
        <v>2274</v>
      </c>
      <c r="C575" s="161">
        <f t="shared" si="50"/>
        <v>40988</v>
      </c>
      <c r="D575" s="160">
        <f t="shared" si="51"/>
        <v>2012</v>
      </c>
      <c r="E575" s="160">
        <f t="shared" si="52"/>
        <v>3</v>
      </c>
      <c r="F575" s="160">
        <f t="shared" si="53"/>
        <v>2</v>
      </c>
      <c r="G575" s="160">
        <f t="shared" ca="1" si="48"/>
        <v>104746</v>
      </c>
      <c r="H575" s="171">
        <f t="shared" ca="1" si="49"/>
        <v>3254</v>
      </c>
      <c r="I575" s="160"/>
      <c r="J575" s="160"/>
      <c r="K575" s="160"/>
      <c r="L575" s="160"/>
      <c r="M575" s="160"/>
      <c r="N575" s="160"/>
    </row>
    <row r="576" spans="1:14">
      <c r="A576" s="160"/>
      <c r="B576" s="170" t="s">
        <v>2274</v>
      </c>
      <c r="C576" s="161">
        <f t="shared" si="50"/>
        <v>40988</v>
      </c>
      <c r="D576" s="160">
        <f t="shared" si="51"/>
        <v>2012</v>
      </c>
      <c r="E576" s="160">
        <f t="shared" si="52"/>
        <v>3</v>
      </c>
      <c r="F576" s="160">
        <f t="shared" si="53"/>
        <v>2</v>
      </c>
      <c r="G576" s="160">
        <f t="shared" ca="1" si="48"/>
        <v>104746</v>
      </c>
      <c r="H576" s="171">
        <f t="shared" ca="1" si="49"/>
        <v>3254</v>
      </c>
      <c r="I576" s="160"/>
      <c r="J576" s="160"/>
      <c r="K576" s="160"/>
      <c r="L576" s="160"/>
      <c r="M576" s="160"/>
      <c r="N576" s="160"/>
    </row>
    <row r="577" spans="1:14">
      <c r="A577" s="160"/>
      <c r="B577" s="170" t="s">
        <v>2280</v>
      </c>
      <c r="C577" s="161">
        <f t="shared" si="50"/>
        <v>40992</v>
      </c>
      <c r="D577" s="160">
        <f t="shared" si="51"/>
        <v>2012</v>
      </c>
      <c r="E577" s="160">
        <f t="shared" si="52"/>
        <v>3</v>
      </c>
      <c r="F577" s="160">
        <f t="shared" si="53"/>
        <v>6</v>
      </c>
      <c r="G577" s="160">
        <f t="shared" ca="1" si="48"/>
        <v>104751</v>
      </c>
      <c r="H577" s="171">
        <f t="shared" ca="1" si="49"/>
        <v>3250</v>
      </c>
      <c r="I577" s="160"/>
      <c r="J577" s="160"/>
      <c r="K577" s="160"/>
      <c r="L577" s="160"/>
      <c r="M577" s="160"/>
      <c r="N577" s="160"/>
    </row>
    <row r="578" spans="1:14">
      <c r="A578" s="160"/>
      <c r="B578" s="170" t="s">
        <v>2280</v>
      </c>
      <c r="C578" s="161">
        <f t="shared" si="50"/>
        <v>40992</v>
      </c>
      <c r="D578" s="160">
        <f t="shared" si="51"/>
        <v>2012</v>
      </c>
      <c r="E578" s="160">
        <f t="shared" si="52"/>
        <v>3</v>
      </c>
      <c r="F578" s="160">
        <f t="shared" si="53"/>
        <v>6</v>
      </c>
      <c r="G578" s="160">
        <f t="shared" ca="1" si="48"/>
        <v>104751</v>
      </c>
      <c r="H578" s="171">
        <f t="shared" ca="1" si="49"/>
        <v>3250</v>
      </c>
      <c r="I578" s="160"/>
      <c r="J578" s="160"/>
      <c r="K578" s="160"/>
      <c r="L578" s="160"/>
      <c r="M578" s="160"/>
      <c r="N578" s="160"/>
    </row>
    <row r="579" spans="1:14">
      <c r="A579" s="160"/>
      <c r="B579" s="170" t="s">
        <v>2280</v>
      </c>
      <c r="C579" s="161">
        <f t="shared" si="50"/>
        <v>40992</v>
      </c>
      <c r="D579" s="160">
        <f t="shared" si="51"/>
        <v>2012</v>
      </c>
      <c r="E579" s="160">
        <f t="shared" si="52"/>
        <v>3</v>
      </c>
      <c r="F579" s="160">
        <f t="shared" si="53"/>
        <v>6</v>
      </c>
      <c r="G579" s="160">
        <f t="shared" ca="1" si="48"/>
        <v>104751</v>
      </c>
      <c r="H579" s="171">
        <f t="shared" ca="1" si="49"/>
        <v>3250</v>
      </c>
      <c r="I579" s="160"/>
      <c r="J579" s="160"/>
      <c r="K579" s="160"/>
      <c r="L579" s="160"/>
      <c r="M579" s="160"/>
      <c r="N579" s="160"/>
    </row>
    <row r="580" spans="1:14">
      <c r="A580" s="160"/>
      <c r="B580" s="170" t="s">
        <v>2288</v>
      </c>
      <c r="C580" s="161">
        <f t="shared" si="50"/>
        <v>40993</v>
      </c>
      <c r="D580" s="160">
        <f t="shared" si="51"/>
        <v>2012</v>
      </c>
      <c r="E580" s="160">
        <f t="shared" si="52"/>
        <v>3</v>
      </c>
      <c r="F580" s="160">
        <f t="shared" si="53"/>
        <v>7</v>
      </c>
      <c r="G580" s="160">
        <f t="shared" ca="1" si="48"/>
        <v>104751</v>
      </c>
      <c r="H580" s="171">
        <f t="shared" ca="1" si="49"/>
        <v>3250</v>
      </c>
      <c r="I580" s="160"/>
      <c r="J580" s="160"/>
      <c r="K580" s="160"/>
      <c r="L580" s="160"/>
      <c r="M580" s="160"/>
      <c r="N580" s="160"/>
    </row>
    <row r="581" spans="1:14">
      <c r="A581" s="160"/>
      <c r="B581" s="170" t="s">
        <v>2291</v>
      </c>
      <c r="C581" s="161">
        <f t="shared" si="50"/>
        <v>40994</v>
      </c>
      <c r="D581" s="160">
        <f t="shared" si="51"/>
        <v>2012</v>
      </c>
      <c r="E581" s="160">
        <f t="shared" si="52"/>
        <v>3</v>
      </c>
      <c r="F581" s="160">
        <f t="shared" si="53"/>
        <v>1</v>
      </c>
      <c r="G581" s="160">
        <f t="shared" ref="G581:G644" ca="1" si="54">WORKDAY(C581,$K$5)</f>
        <v>104752</v>
      </c>
      <c r="H581" s="171">
        <f t="shared" ref="H581:H644" ca="1" si="55">NETWORKDAYS(C581,$K$5)</f>
        <v>3250</v>
      </c>
      <c r="I581" s="160"/>
      <c r="J581" s="160"/>
      <c r="K581" s="160"/>
      <c r="L581" s="160"/>
      <c r="M581" s="160"/>
      <c r="N581" s="160"/>
    </row>
    <row r="582" spans="1:14">
      <c r="A582" s="160"/>
      <c r="B582" s="170" t="s">
        <v>2295</v>
      </c>
      <c r="C582" s="161">
        <f t="shared" ref="C582:C645" si="56">DATE(LEFT(B582,4),MID(B582,5,2),RIGHT(B582,2))</f>
        <v>40995</v>
      </c>
      <c r="D582" s="160">
        <f t="shared" ref="D582:D645" si="57">YEAR(C582)</f>
        <v>2012</v>
      </c>
      <c r="E582" s="160">
        <f t="shared" ref="E582:E645" si="58">MONTH(C582)</f>
        <v>3</v>
      </c>
      <c r="F582" s="160">
        <f t="shared" ref="F582:F645" si="59">WEEKDAY(C582,2)</f>
        <v>2</v>
      </c>
      <c r="G582" s="160">
        <f t="shared" ca="1" si="54"/>
        <v>104753</v>
      </c>
      <c r="H582" s="171">
        <f t="shared" ca="1" si="55"/>
        <v>3249</v>
      </c>
      <c r="I582" s="160"/>
      <c r="J582" s="160"/>
      <c r="K582" s="160"/>
      <c r="L582" s="160"/>
      <c r="M582" s="160"/>
      <c r="N582" s="160"/>
    </row>
    <row r="583" spans="1:14">
      <c r="A583" s="160"/>
      <c r="B583" s="170" t="s">
        <v>2295</v>
      </c>
      <c r="C583" s="161">
        <f t="shared" si="56"/>
        <v>40995</v>
      </c>
      <c r="D583" s="160">
        <f t="shared" si="57"/>
        <v>2012</v>
      </c>
      <c r="E583" s="160">
        <f t="shared" si="58"/>
        <v>3</v>
      </c>
      <c r="F583" s="160">
        <f t="shared" si="59"/>
        <v>2</v>
      </c>
      <c r="G583" s="160">
        <f t="shared" ca="1" si="54"/>
        <v>104753</v>
      </c>
      <c r="H583" s="171">
        <f t="shared" ca="1" si="55"/>
        <v>3249</v>
      </c>
      <c r="I583" s="160"/>
      <c r="J583" s="160"/>
      <c r="K583" s="160"/>
      <c r="L583" s="160"/>
      <c r="M583" s="160"/>
      <c r="N583" s="160"/>
    </row>
    <row r="584" spans="1:14">
      <c r="A584" s="160"/>
      <c r="B584" s="170" t="s">
        <v>2295</v>
      </c>
      <c r="C584" s="161">
        <f t="shared" si="56"/>
        <v>40995</v>
      </c>
      <c r="D584" s="160">
        <f t="shared" si="57"/>
        <v>2012</v>
      </c>
      <c r="E584" s="160">
        <f t="shared" si="58"/>
        <v>3</v>
      </c>
      <c r="F584" s="160">
        <f t="shared" si="59"/>
        <v>2</v>
      </c>
      <c r="G584" s="160">
        <f t="shared" ca="1" si="54"/>
        <v>104753</v>
      </c>
      <c r="H584" s="171">
        <f t="shared" ca="1" si="55"/>
        <v>3249</v>
      </c>
      <c r="I584" s="160"/>
      <c r="J584" s="160"/>
      <c r="K584" s="160"/>
      <c r="L584" s="160"/>
      <c r="M584" s="160"/>
      <c r="N584" s="160"/>
    </row>
    <row r="585" spans="1:14">
      <c r="A585" s="160"/>
      <c r="B585" s="170" t="s">
        <v>2295</v>
      </c>
      <c r="C585" s="161">
        <f t="shared" si="56"/>
        <v>40995</v>
      </c>
      <c r="D585" s="160">
        <f t="shared" si="57"/>
        <v>2012</v>
      </c>
      <c r="E585" s="160">
        <f t="shared" si="58"/>
        <v>3</v>
      </c>
      <c r="F585" s="160">
        <f t="shared" si="59"/>
        <v>2</v>
      </c>
      <c r="G585" s="160">
        <f t="shared" ca="1" si="54"/>
        <v>104753</v>
      </c>
      <c r="H585" s="171">
        <f t="shared" ca="1" si="55"/>
        <v>3249</v>
      </c>
      <c r="I585" s="160"/>
      <c r="J585" s="160"/>
      <c r="K585" s="160"/>
      <c r="L585" s="160"/>
      <c r="M585" s="160"/>
      <c r="N585" s="160"/>
    </row>
    <row r="586" spans="1:14">
      <c r="A586" s="160"/>
      <c r="B586" s="170" t="s">
        <v>2306</v>
      </c>
      <c r="C586" s="161">
        <f t="shared" si="56"/>
        <v>40996</v>
      </c>
      <c r="D586" s="160">
        <f t="shared" si="57"/>
        <v>2012</v>
      </c>
      <c r="E586" s="160">
        <f t="shared" si="58"/>
        <v>3</v>
      </c>
      <c r="F586" s="160">
        <f t="shared" si="59"/>
        <v>3</v>
      </c>
      <c r="G586" s="160">
        <f t="shared" ca="1" si="54"/>
        <v>104754</v>
      </c>
      <c r="H586" s="171">
        <f t="shared" ca="1" si="55"/>
        <v>3248</v>
      </c>
      <c r="I586" s="160"/>
      <c r="J586" s="160"/>
      <c r="K586" s="160"/>
      <c r="L586" s="160"/>
      <c r="M586" s="160"/>
      <c r="N586" s="160"/>
    </row>
    <row r="587" spans="1:14">
      <c r="A587" s="160"/>
      <c r="B587" s="170" t="s">
        <v>2306</v>
      </c>
      <c r="C587" s="161">
        <f t="shared" si="56"/>
        <v>40996</v>
      </c>
      <c r="D587" s="160">
        <f t="shared" si="57"/>
        <v>2012</v>
      </c>
      <c r="E587" s="160">
        <f t="shared" si="58"/>
        <v>3</v>
      </c>
      <c r="F587" s="160">
        <f t="shared" si="59"/>
        <v>3</v>
      </c>
      <c r="G587" s="160">
        <f t="shared" ca="1" si="54"/>
        <v>104754</v>
      </c>
      <c r="H587" s="171">
        <f t="shared" ca="1" si="55"/>
        <v>3248</v>
      </c>
      <c r="I587" s="160"/>
      <c r="J587" s="160"/>
      <c r="K587" s="160"/>
      <c r="L587" s="160"/>
      <c r="M587" s="160"/>
      <c r="N587" s="160"/>
    </row>
    <row r="588" spans="1:14">
      <c r="A588" s="160"/>
      <c r="B588" s="170" t="s">
        <v>2313</v>
      </c>
      <c r="C588" s="161">
        <f t="shared" si="56"/>
        <v>40999</v>
      </c>
      <c r="D588" s="160">
        <f t="shared" si="57"/>
        <v>2012</v>
      </c>
      <c r="E588" s="160">
        <f t="shared" si="58"/>
        <v>3</v>
      </c>
      <c r="F588" s="160">
        <f t="shared" si="59"/>
        <v>6</v>
      </c>
      <c r="G588" s="160">
        <f t="shared" ca="1" si="54"/>
        <v>104758</v>
      </c>
      <c r="H588" s="171">
        <f t="shared" ca="1" si="55"/>
        <v>3245</v>
      </c>
      <c r="I588" s="160"/>
      <c r="J588" s="160"/>
      <c r="K588" s="160"/>
      <c r="L588" s="160"/>
      <c r="M588" s="160"/>
      <c r="N588" s="160"/>
    </row>
    <row r="589" spans="1:14">
      <c r="A589" s="160"/>
      <c r="B589" s="170" t="s">
        <v>2317</v>
      </c>
      <c r="C589" s="161">
        <f t="shared" si="56"/>
        <v>41000</v>
      </c>
      <c r="D589" s="160">
        <f t="shared" si="57"/>
        <v>2012</v>
      </c>
      <c r="E589" s="160">
        <f t="shared" si="58"/>
        <v>4</v>
      </c>
      <c r="F589" s="160">
        <f t="shared" si="59"/>
        <v>7</v>
      </c>
      <c r="G589" s="160">
        <f t="shared" ca="1" si="54"/>
        <v>104758</v>
      </c>
      <c r="H589" s="171">
        <f t="shared" ca="1" si="55"/>
        <v>3245</v>
      </c>
      <c r="I589" s="160"/>
      <c r="J589" s="160"/>
      <c r="K589" s="160"/>
      <c r="L589" s="160"/>
      <c r="M589" s="160"/>
      <c r="N589" s="160"/>
    </row>
    <row r="590" spans="1:14">
      <c r="A590" s="160"/>
      <c r="B590" s="170" t="s">
        <v>2317</v>
      </c>
      <c r="C590" s="161">
        <f t="shared" si="56"/>
        <v>41000</v>
      </c>
      <c r="D590" s="160">
        <f t="shared" si="57"/>
        <v>2012</v>
      </c>
      <c r="E590" s="160">
        <f t="shared" si="58"/>
        <v>4</v>
      </c>
      <c r="F590" s="160">
        <f t="shared" si="59"/>
        <v>7</v>
      </c>
      <c r="G590" s="160">
        <f t="shared" ca="1" si="54"/>
        <v>104758</v>
      </c>
      <c r="H590" s="171">
        <f t="shared" ca="1" si="55"/>
        <v>3245</v>
      </c>
      <c r="I590" s="160"/>
      <c r="J590" s="160"/>
      <c r="K590" s="160"/>
      <c r="L590" s="160"/>
      <c r="M590" s="160"/>
      <c r="N590" s="160"/>
    </row>
    <row r="591" spans="1:14">
      <c r="A591" s="160"/>
      <c r="B591" s="170" t="s">
        <v>2323</v>
      </c>
      <c r="C591" s="161">
        <f t="shared" si="56"/>
        <v>41004</v>
      </c>
      <c r="D591" s="160">
        <f t="shared" si="57"/>
        <v>2012</v>
      </c>
      <c r="E591" s="160">
        <f t="shared" si="58"/>
        <v>4</v>
      </c>
      <c r="F591" s="160">
        <f t="shared" si="59"/>
        <v>4</v>
      </c>
      <c r="G591" s="160">
        <f t="shared" ca="1" si="54"/>
        <v>104764</v>
      </c>
      <c r="H591" s="171">
        <f t="shared" ca="1" si="55"/>
        <v>3242</v>
      </c>
      <c r="I591" s="160"/>
      <c r="J591" s="160"/>
      <c r="K591" s="160"/>
      <c r="L591" s="160"/>
      <c r="M591" s="160"/>
      <c r="N591" s="160"/>
    </row>
    <row r="592" spans="1:14">
      <c r="A592" s="160"/>
      <c r="B592" s="170" t="s">
        <v>2327</v>
      </c>
      <c r="C592" s="161">
        <f t="shared" si="56"/>
        <v>41005</v>
      </c>
      <c r="D592" s="160">
        <f t="shared" si="57"/>
        <v>2012</v>
      </c>
      <c r="E592" s="160">
        <f t="shared" si="58"/>
        <v>4</v>
      </c>
      <c r="F592" s="160">
        <f t="shared" si="59"/>
        <v>5</v>
      </c>
      <c r="G592" s="160">
        <f t="shared" ca="1" si="54"/>
        <v>104765</v>
      </c>
      <c r="H592" s="171">
        <f t="shared" ca="1" si="55"/>
        <v>3241</v>
      </c>
      <c r="I592" s="160"/>
      <c r="J592" s="160"/>
      <c r="K592" s="160"/>
      <c r="L592" s="160"/>
      <c r="M592" s="160"/>
      <c r="N592" s="160"/>
    </row>
    <row r="593" spans="1:14">
      <c r="A593" s="160"/>
      <c r="B593" s="170" t="s">
        <v>2327</v>
      </c>
      <c r="C593" s="161">
        <f t="shared" si="56"/>
        <v>41005</v>
      </c>
      <c r="D593" s="160">
        <f t="shared" si="57"/>
        <v>2012</v>
      </c>
      <c r="E593" s="160">
        <f t="shared" si="58"/>
        <v>4</v>
      </c>
      <c r="F593" s="160">
        <f t="shared" si="59"/>
        <v>5</v>
      </c>
      <c r="G593" s="160">
        <f t="shared" ca="1" si="54"/>
        <v>104765</v>
      </c>
      <c r="H593" s="171">
        <f t="shared" ca="1" si="55"/>
        <v>3241</v>
      </c>
      <c r="I593" s="160"/>
      <c r="J593" s="160"/>
      <c r="K593" s="160"/>
      <c r="L593" s="160"/>
      <c r="M593" s="160"/>
      <c r="N593" s="160"/>
    </row>
    <row r="594" spans="1:14">
      <c r="A594" s="160"/>
      <c r="B594" s="170" t="s">
        <v>2327</v>
      </c>
      <c r="C594" s="161">
        <f t="shared" si="56"/>
        <v>41005</v>
      </c>
      <c r="D594" s="160">
        <f t="shared" si="57"/>
        <v>2012</v>
      </c>
      <c r="E594" s="160">
        <f t="shared" si="58"/>
        <v>4</v>
      </c>
      <c r="F594" s="160">
        <f t="shared" si="59"/>
        <v>5</v>
      </c>
      <c r="G594" s="160">
        <f t="shared" ca="1" si="54"/>
        <v>104765</v>
      </c>
      <c r="H594" s="171">
        <f t="shared" ca="1" si="55"/>
        <v>3241</v>
      </c>
      <c r="I594" s="160"/>
      <c r="J594" s="160"/>
      <c r="K594" s="160"/>
      <c r="L594" s="160"/>
      <c r="M594" s="160"/>
      <c r="N594" s="160"/>
    </row>
    <row r="595" spans="1:14">
      <c r="A595" s="160"/>
      <c r="B595" s="170" t="s">
        <v>2335</v>
      </c>
      <c r="C595" s="161">
        <f t="shared" si="56"/>
        <v>41006</v>
      </c>
      <c r="D595" s="160">
        <f t="shared" si="57"/>
        <v>2012</v>
      </c>
      <c r="E595" s="160">
        <f t="shared" si="58"/>
        <v>4</v>
      </c>
      <c r="F595" s="160">
        <f t="shared" si="59"/>
        <v>6</v>
      </c>
      <c r="G595" s="160">
        <f t="shared" ca="1" si="54"/>
        <v>104765</v>
      </c>
      <c r="H595" s="171">
        <f t="shared" ca="1" si="55"/>
        <v>3240</v>
      </c>
      <c r="I595" s="160"/>
      <c r="J595" s="160"/>
      <c r="K595" s="160"/>
      <c r="L595" s="160"/>
      <c r="M595" s="160"/>
      <c r="N595" s="160"/>
    </row>
    <row r="596" spans="1:14">
      <c r="A596" s="160"/>
      <c r="B596" s="170" t="s">
        <v>2335</v>
      </c>
      <c r="C596" s="161">
        <f t="shared" si="56"/>
        <v>41006</v>
      </c>
      <c r="D596" s="160">
        <f t="shared" si="57"/>
        <v>2012</v>
      </c>
      <c r="E596" s="160">
        <f t="shared" si="58"/>
        <v>4</v>
      </c>
      <c r="F596" s="160">
        <f t="shared" si="59"/>
        <v>6</v>
      </c>
      <c r="G596" s="160">
        <f t="shared" ca="1" si="54"/>
        <v>104765</v>
      </c>
      <c r="H596" s="171">
        <f t="shared" ca="1" si="55"/>
        <v>3240</v>
      </c>
      <c r="I596" s="160"/>
      <c r="J596" s="160"/>
      <c r="K596" s="160"/>
      <c r="L596" s="160"/>
      <c r="M596" s="160"/>
      <c r="N596" s="160"/>
    </row>
    <row r="597" spans="1:14">
      <c r="A597" s="160"/>
      <c r="B597" s="170" t="s">
        <v>2335</v>
      </c>
      <c r="C597" s="161">
        <f t="shared" si="56"/>
        <v>41006</v>
      </c>
      <c r="D597" s="160">
        <f t="shared" si="57"/>
        <v>2012</v>
      </c>
      <c r="E597" s="160">
        <f t="shared" si="58"/>
        <v>4</v>
      </c>
      <c r="F597" s="160">
        <f t="shared" si="59"/>
        <v>6</v>
      </c>
      <c r="G597" s="160">
        <f t="shared" ca="1" si="54"/>
        <v>104765</v>
      </c>
      <c r="H597" s="171">
        <f t="shared" ca="1" si="55"/>
        <v>3240</v>
      </c>
      <c r="I597" s="160"/>
      <c r="J597" s="160"/>
      <c r="K597" s="160"/>
      <c r="L597" s="160"/>
      <c r="M597" s="160"/>
      <c r="N597" s="160"/>
    </row>
    <row r="598" spans="1:14">
      <c r="A598" s="160"/>
      <c r="B598" s="170" t="s">
        <v>2343</v>
      </c>
      <c r="C598" s="161">
        <f t="shared" si="56"/>
        <v>41007</v>
      </c>
      <c r="D598" s="160">
        <f t="shared" si="57"/>
        <v>2012</v>
      </c>
      <c r="E598" s="160">
        <f t="shared" si="58"/>
        <v>4</v>
      </c>
      <c r="F598" s="160">
        <f t="shared" si="59"/>
        <v>7</v>
      </c>
      <c r="G598" s="160">
        <f t="shared" ca="1" si="54"/>
        <v>104765</v>
      </c>
      <c r="H598" s="171">
        <f t="shared" ca="1" si="55"/>
        <v>3240</v>
      </c>
      <c r="I598" s="160"/>
      <c r="J598" s="160"/>
      <c r="K598" s="160"/>
      <c r="L598" s="160"/>
      <c r="M598" s="160"/>
      <c r="N598" s="160"/>
    </row>
    <row r="599" spans="1:14">
      <c r="A599" s="160"/>
      <c r="B599" s="170" t="s">
        <v>2347</v>
      </c>
      <c r="C599" s="161">
        <f t="shared" si="56"/>
        <v>41009</v>
      </c>
      <c r="D599" s="160">
        <f t="shared" si="57"/>
        <v>2012</v>
      </c>
      <c r="E599" s="160">
        <f t="shared" si="58"/>
        <v>4</v>
      </c>
      <c r="F599" s="160">
        <f t="shared" si="59"/>
        <v>2</v>
      </c>
      <c r="G599" s="160">
        <f t="shared" ca="1" si="54"/>
        <v>104767</v>
      </c>
      <c r="H599" s="171">
        <f t="shared" ca="1" si="55"/>
        <v>3239</v>
      </c>
      <c r="I599" s="160"/>
      <c r="J599" s="160"/>
      <c r="K599" s="160"/>
      <c r="L599" s="160"/>
      <c r="M599" s="160"/>
      <c r="N599" s="160"/>
    </row>
    <row r="600" spans="1:14">
      <c r="A600" s="160"/>
      <c r="B600" s="170" t="s">
        <v>2350</v>
      </c>
      <c r="C600" s="161">
        <f t="shared" si="56"/>
        <v>41010</v>
      </c>
      <c r="D600" s="160">
        <f t="shared" si="57"/>
        <v>2012</v>
      </c>
      <c r="E600" s="160">
        <f t="shared" si="58"/>
        <v>4</v>
      </c>
      <c r="F600" s="160">
        <f t="shared" si="59"/>
        <v>3</v>
      </c>
      <c r="G600" s="160">
        <f t="shared" ca="1" si="54"/>
        <v>104768</v>
      </c>
      <c r="H600" s="171">
        <f t="shared" ca="1" si="55"/>
        <v>3238</v>
      </c>
      <c r="I600" s="160"/>
      <c r="J600" s="160"/>
      <c r="K600" s="160"/>
      <c r="L600" s="160"/>
      <c r="M600" s="160"/>
      <c r="N600" s="160"/>
    </row>
    <row r="601" spans="1:14">
      <c r="A601" s="160"/>
      <c r="B601" s="170" t="s">
        <v>2350</v>
      </c>
      <c r="C601" s="161">
        <f t="shared" si="56"/>
        <v>41010</v>
      </c>
      <c r="D601" s="160">
        <f t="shared" si="57"/>
        <v>2012</v>
      </c>
      <c r="E601" s="160">
        <f t="shared" si="58"/>
        <v>4</v>
      </c>
      <c r="F601" s="160">
        <f t="shared" si="59"/>
        <v>3</v>
      </c>
      <c r="G601" s="160">
        <f t="shared" ca="1" si="54"/>
        <v>104768</v>
      </c>
      <c r="H601" s="171">
        <f t="shared" ca="1" si="55"/>
        <v>3238</v>
      </c>
      <c r="I601" s="160"/>
      <c r="J601" s="160"/>
      <c r="K601" s="160"/>
      <c r="L601" s="160"/>
      <c r="M601" s="160"/>
      <c r="N601" s="160"/>
    </row>
    <row r="602" spans="1:14">
      <c r="A602" s="160"/>
      <c r="B602" s="170" t="s">
        <v>2356</v>
      </c>
      <c r="C602" s="161">
        <f t="shared" si="56"/>
        <v>41013</v>
      </c>
      <c r="D602" s="160">
        <f t="shared" si="57"/>
        <v>2012</v>
      </c>
      <c r="E602" s="160">
        <f t="shared" si="58"/>
        <v>4</v>
      </c>
      <c r="F602" s="160">
        <f t="shared" si="59"/>
        <v>6</v>
      </c>
      <c r="G602" s="160">
        <f t="shared" ca="1" si="54"/>
        <v>104772</v>
      </c>
      <c r="H602" s="171">
        <f t="shared" ca="1" si="55"/>
        <v>3235</v>
      </c>
      <c r="I602" s="160"/>
      <c r="J602" s="160"/>
      <c r="K602" s="160"/>
      <c r="L602" s="160"/>
      <c r="M602" s="160"/>
      <c r="N602" s="160"/>
    </row>
    <row r="603" spans="1:14">
      <c r="A603" s="160"/>
      <c r="B603" s="170" t="s">
        <v>2359</v>
      </c>
      <c r="C603" s="161">
        <f t="shared" si="56"/>
        <v>41015</v>
      </c>
      <c r="D603" s="160">
        <f t="shared" si="57"/>
        <v>2012</v>
      </c>
      <c r="E603" s="160">
        <f t="shared" si="58"/>
        <v>4</v>
      </c>
      <c r="F603" s="160">
        <f t="shared" si="59"/>
        <v>1</v>
      </c>
      <c r="G603" s="160">
        <f t="shared" ca="1" si="54"/>
        <v>104773</v>
      </c>
      <c r="H603" s="171">
        <f t="shared" ca="1" si="55"/>
        <v>3235</v>
      </c>
      <c r="I603" s="160"/>
      <c r="J603" s="160"/>
      <c r="K603" s="160"/>
      <c r="L603" s="160"/>
      <c r="M603" s="160"/>
      <c r="N603" s="160"/>
    </row>
    <row r="604" spans="1:14">
      <c r="A604" s="160"/>
      <c r="B604" s="170" t="s">
        <v>2359</v>
      </c>
      <c r="C604" s="161">
        <f t="shared" si="56"/>
        <v>41015</v>
      </c>
      <c r="D604" s="160">
        <f t="shared" si="57"/>
        <v>2012</v>
      </c>
      <c r="E604" s="160">
        <f t="shared" si="58"/>
        <v>4</v>
      </c>
      <c r="F604" s="160">
        <f t="shared" si="59"/>
        <v>1</v>
      </c>
      <c r="G604" s="160">
        <f t="shared" ca="1" si="54"/>
        <v>104773</v>
      </c>
      <c r="H604" s="171">
        <f t="shared" ca="1" si="55"/>
        <v>3235</v>
      </c>
      <c r="I604" s="160"/>
      <c r="J604" s="160"/>
      <c r="K604" s="160"/>
      <c r="L604" s="160"/>
      <c r="M604" s="160"/>
      <c r="N604" s="160"/>
    </row>
    <row r="605" spans="1:14">
      <c r="A605" s="160"/>
      <c r="B605" s="170" t="s">
        <v>2366</v>
      </c>
      <c r="C605" s="161">
        <f t="shared" si="56"/>
        <v>41017</v>
      </c>
      <c r="D605" s="160">
        <f t="shared" si="57"/>
        <v>2012</v>
      </c>
      <c r="E605" s="160">
        <f t="shared" si="58"/>
        <v>4</v>
      </c>
      <c r="F605" s="160">
        <f t="shared" si="59"/>
        <v>3</v>
      </c>
      <c r="G605" s="160">
        <f t="shared" ca="1" si="54"/>
        <v>104775</v>
      </c>
      <c r="H605" s="171">
        <f t="shared" ca="1" si="55"/>
        <v>3233</v>
      </c>
      <c r="I605" s="160"/>
      <c r="J605" s="160"/>
      <c r="K605" s="160"/>
      <c r="L605" s="160"/>
      <c r="M605" s="160"/>
      <c r="N605" s="160"/>
    </row>
    <row r="606" spans="1:14">
      <c r="A606" s="160"/>
      <c r="B606" s="170" t="s">
        <v>2366</v>
      </c>
      <c r="C606" s="161">
        <f t="shared" si="56"/>
        <v>41017</v>
      </c>
      <c r="D606" s="160">
        <f t="shared" si="57"/>
        <v>2012</v>
      </c>
      <c r="E606" s="160">
        <f t="shared" si="58"/>
        <v>4</v>
      </c>
      <c r="F606" s="160">
        <f t="shared" si="59"/>
        <v>3</v>
      </c>
      <c r="G606" s="160">
        <f t="shared" ca="1" si="54"/>
        <v>104775</v>
      </c>
      <c r="H606" s="171">
        <f t="shared" ca="1" si="55"/>
        <v>3233</v>
      </c>
      <c r="I606" s="160"/>
      <c r="J606" s="160"/>
      <c r="K606" s="160"/>
      <c r="L606" s="160"/>
      <c r="M606" s="160"/>
      <c r="N606" s="160"/>
    </row>
    <row r="607" spans="1:14">
      <c r="A607" s="160"/>
      <c r="B607" s="170" t="s">
        <v>2373</v>
      </c>
      <c r="C607" s="161">
        <f t="shared" si="56"/>
        <v>41021</v>
      </c>
      <c r="D607" s="160">
        <f t="shared" si="57"/>
        <v>2012</v>
      </c>
      <c r="E607" s="160">
        <f t="shared" si="58"/>
        <v>4</v>
      </c>
      <c r="F607" s="160">
        <f t="shared" si="59"/>
        <v>7</v>
      </c>
      <c r="G607" s="160">
        <f t="shared" ca="1" si="54"/>
        <v>104779</v>
      </c>
      <c r="H607" s="171">
        <f t="shared" ca="1" si="55"/>
        <v>3230</v>
      </c>
      <c r="I607" s="160"/>
      <c r="J607" s="160"/>
      <c r="K607" s="160"/>
      <c r="L607" s="160"/>
      <c r="M607" s="160"/>
      <c r="N607" s="160"/>
    </row>
    <row r="608" spans="1:14">
      <c r="A608" s="160"/>
      <c r="B608" s="170" t="s">
        <v>2373</v>
      </c>
      <c r="C608" s="161">
        <f t="shared" si="56"/>
        <v>41021</v>
      </c>
      <c r="D608" s="160">
        <f t="shared" si="57"/>
        <v>2012</v>
      </c>
      <c r="E608" s="160">
        <f t="shared" si="58"/>
        <v>4</v>
      </c>
      <c r="F608" s="160">
        <f t="shared" si="59"/>
        <v>7</v>
      </c>
      <c r="G608" s="160">
        <f t="shared" ca="1" si="54"/>
        <v>104779</v>
      </c>
      <c r="H608" s="171">
        <f t="shared" ca="1" si="55"/>
        <v>3230</v>
      </c>
      <c r="I608" s="160"/>
      <c r="J608" s="160"/>
      <c r="K608" s="160"/>
      <c r="L608" s="160"/>
      <c r="M608" s="160"/>
      <c r="N608" s="160"/>
    </row>
    <row r="609" spans="1:14">
      <c r="A609" s="160"/>
      <c r="B609" s="170" t="s">
        <v>2380</v>
      </c>
      <c r="C609" s="161">
        <f t="shared" si="56"/>
        <v>41022</v>
      </c>
      <c r="D609" s="160">
        <f t="shared" si="57"/>
        <v>2012</v>
      </c>
      <c r="E609" s="160">
        <f t="shared" si="58"/>
        <v>4</v>
      </c>
      <c r="F609" s="160">
        <f t="shared" si="59"/>
        <v>1</v>
      </c>
      <c r="G609" s="160">
        <f t="shared" ca="1" si="54"/>
        <v>104780</v>
      </c>
      <c r="H609" s="171">
        <f t="shared" ca="1" si="55"/>
        <v>3230</v>
      </c>
      <c r="I609" s="160"/>
      <c r="J609" s="160"/>
      <c r="K609" s="160"/>
      <c r="L609" s="160"/>
      <c r="M609" s="160"/>
      <c r="N609" s="160"/>
    </row>
    <row r="610" spans="1:14">
      <c r="A610" s="160"/>
      <c r="B610" s="170" t="s">
        <v>2380</v>
      </c>
      <c r="C610" s="161">
        <f t="shared" si="56"/>
        <v>41022</v>
      </c>
      <c r="D610" s="160">
        <f t="shared" si="57"/>
        <v>2012</v>
      </c>
      <c r="E610" s="160">
        <f t="shared" si="58"/>
        <v>4</v>
      </c>
      <c r="F610" s="160">
        <f t="shared" si="59"/>
        <v>1</v>
      </c>
      <c r="G610" s="160">
        <f t="shared" ca="1" si="54"/>
        <v>104780</v>
      </c>
      <c r="H610" s="171">
        <f t="shared" ca="1" si="55"/>
        <v>3230</v>
      </c>
      <c r="I610" s="160"/>
      <c r="J610" s="160"/>
      <c r="K610" s="160"/>
      <c r="L610" s="160"/>
      <c r="M610" s="160"/>
      <c r="N610" s="160"/>
    </row>
    <row r="611" spans="1:14">
      <c r="A611" s="160"/>
      <c r="B611" s="170" t="s">
        <v>2380</v>
      </c>
      <c r="C611" s="161">
        <f t="shared" si="56"/>
        <v>41022</v>
      </c>
      <c r="D611" s="160">
        <f t="shared" si="57"/>
        <v>2012</v>
      </c>
      <c r="E611" s="160">
        <f t="shared" si="58"/>
        <v>4</v>
      </c>
      <c r="F611" s="160">
        <f t="shared" si="59"/>
        <v>1</v>
      </c>
      <c r="G611" s="160">
        <f t="shared" ca="1" si="54"/>
        <v>104780</v>
      </c>
      <c r="H611" s="171">
        <f t="shared" ca="1" si="55"/>
        <v>3230</v>
      </c>
      <c r="I611" s="160"/>
      <c r="J611" s="160"/>
      <c r="K611" s="160"/>
      <c r="L611" s="160"/>
      <c r="M611" s="160"/>
      <c r="N611" s="160"/>
    </row>
    <row r="612" spans="1:14">
      <c r="A612" s="160"/>
      <c r="B612" s="170" t="s">
        <v>2389</v>
      </c>
      <c r="C612" s="161">
        <f t="shared" si="56"/>
        <v>41023</v>
      </c>
      <c r="D612" s="160">
        <f t="shared" si="57"/>
        <v>2012</v>
      </c>
      <c r="E612" s="160">
        <f t="shared" si="58"/>
        <v>4</v>
      </c>
      <c r="F612" s="160">
        <f t="shared" si="59"/>
        <v>2</v>
      </c>
      <c r="G612" s="160">
        <f t="shared" ca="1" si="54"/>
        <v>104781</v>
      </c>
      <c r="H612" s="171">
        <f t="shared" ca="1" si="55"/>
        <v>3229</v>
      </c>
      <c r="I612" s="160"/>
      <c r="J612" s="160"/>
      <c r="K612" s="160"/>
      <c r="L612" s="160"/>
      <c r="M612" s="160"/>
      <c r="N612" s="160"/>
    </row>
    <row r="613" spans="1:14">
      <c r="A613" s="160"/>
      <c r="B613" s="170" t="s">
        <v>2389</v>
      </c>
      <c r="C613" s="161">
        <f t="shared" si="56"/>
        <v>41023</v>
      </c>
      <c r="D613" s="160">
        <f t="shared" si="57"/>
        <v>2012</v>
      </c>
      <c r="E613" s="160">
        <f t="shared" si="58"/>
        <v>4</v>
      </c>
      <c r="F613" s="160">
        <f t="shared" si="59"/>
        <v>2</v>
      </c>
      <c r="G613" s="160">
        <f t="shared" ca="1" si="54"/>
        <v>104781</v>
      </c>
      <c r="H613" s="171">
        <f t="shared" ca="1" si="55"/>
        <v>3229</v>
      </c>
      <c r="I613" s="160"/>
      <c r="J613" s="160"/>
      <c r="K613" s="160"/>
      <c r="L613" s="160"/>
      <c r="M613" s="160"/>
      <c r="N613" s="160"/>
    </row>
    <row r="614" spans="1:14">
      <c r="A614" s="160"/>
      <c r="B614" s="170" t="s">
        <v>2394</v>
      </c>
      <c r="C614" s="161">
        <f t="shared" si="56"/>
        <v>41024</v>
      </c>
      <c r="D614" s="160">
        <f t="shared" si="57"/>
        <v>2012</v>
      </c>
      <c r="E614" s="160">
        <f t="shared" si="58"/>
        <v>4</v>
      </c>
      <c r="F614" s="160">
        <f t="shared" si="59"/>
        <v>3</v>
      </c>
      <c r="G614" s="160">
        <f t="shared" ca="1" si="54"/>
        <v>104782</v>
      </c>
      <c r="H614" s="171">
        <f t="shared" ca="1" si="55"/>
        <v>3228</v>
      </c>
      <c r="I614" s="160"/>
      <c r="J614" s="160"/>
      <c r="K614" s="160"/>
      <c r="L614" s="160"/>
      <c r="M614" s="160"/>
      <c r="N614" s="160"/>
    </row>
    <row r="615" spans="1:14">
      <c r="A615" s="160"/>
      <c r="B615" s="170" t="s">
        <v>2398</v>
      </c>
      <c r="C615" s="161">
        <f t="shared" si="56"/>
        <v>41025</v>
      </c>
      <c r="D615" s="160">
        <f t="shared" si="57"/>
        <v>2012</v>
      </c>
      <c r="E615" s="160">
        <f t="shared" si="58"/>
        <v>4</v>
      </c>
      <c r="F615" s="160">
        <f t="shared" si="59"/>
        <v>4</v>
      </c>
      <c r="G615" s="160">
        <f t="shared" ca="1" si="54"/>
        <v>104785</v>
      </c>
      <c r="H615" s="171">
        <f t="shared" ca="1" si="55"/>
        <v>3227</v>
      </c>
      <c r="I615" s="160"/>
      <c r="J615" s="160"/>
      <c r="K615" s="160"/>
      <c r="L615" s="160"/>
      <c r="M615" s="160"/>
      <c r="N615" s="160"/>
    </row>
    <row r="616" spans="1:14">
      <c r="A616" s="160"/>
      <c r="B616" s="170" t="s">
        <v>2402</v>
      </c>
      <c r="C616" s="161">
        <f t="shared" si="56"/>
        <v>41029</v>
      </c>
      <c r="D616" s="160">
        <f t="shared" si="57"/>
        <v>2012</v>
      </c>
      <c r="E616" s="160">
        <f t="shared" si="58"/>
        <v>4</v>
      </c>
      <c r="F616" s="160">
        <f t="shared" si="59"/>
        <v>1</v>
      </c>
      <c r="G616" s="160">
        <f t="shared" ca="1" si="54"/>
        <v>104787</v>
      </c>
      <c r="H616" s="171">
        <f t="shared" ca="1" si="55"/>
        <v>3225</v>
      </c>
      <c r="I616" s="160"/>
      <c r="J616" s="160"/>
      <c r="K616" s="160"/>
      <c r="L616" s="160"/>
      <c r="M616" s="160"/>
      <c r="N616" s="160"/>
    </row>
    <row r="617" spans="1:14">
      <c r="A617" s="160"/>
      <c r="B617" s="170" t="s">
        <v>2406</v>
      </c>
      <c r="C617" s="161">
        <f t="shared" si="56"/>
        <v>41030</v>
      </c>
      <c r="D617" s="160">
        <f t="shared" si="57"/>
        <v>2012</v>
      </c>
      <c r="E617" s="160">
        <f t="shared" si="58"/>
        <v>5</v>
      </c>
      <c r="F617" s="160">
        <f t="shared" si="59"/>
        <v>2</v>
      </c>
      <c r="G617" s="160">
        <f t="shared" ca="1" si="54"/>
        <v>104788</v>
      </c>
      <c r="H617" s="171">
        <f t="shared" ca="1" si="55"/>
        <v>3224</v>
      </c>
      <c r="I617" s="160"/>
      <c r="J617" s="160"/>
      <c r="K617" s="160"/>
      <c r="L617" s="160"/>
      <c r="M617" s="160"/>
      <c r="N617" s="160"/>
    </row>
    <row r="618" spans="1:14">
      <c r="A618" s="160"/>
      <c r="B618" s="170" t="s">
        <v>2406</v>
      </c>
      <c r="C618" s="161">
        <f t="shared" si="56"/>
        <v>41030</v>
      </c>
      <c r="D618" s="160">
        <f t="shared" si="57"/>
        <v>2012</v>
      </c>
      <c r="E618" s="160">
        <f t="shared" si="58"/>
        <v>5</v>
      </c>
      <c r="F618" s="160">
        <f t="shared" si="59"/>
        <v>2</v>
      </c>
      <c r="G618" s="160">
        <f t="shared" ca="1" si="54"/>
        <v>104788</v>
      </c>
      <c r="H618" s="171">
        <f t="shared" ca="1" si="55"/>
        <v>3224</v>
      </c>
      <c r="I618" s="160"/>
      <c r="J618" s="160"/>
      <c r="K618" s="160"/>
      <c r="L618" s="160"/>
      <c r="M618" s="160"/>
      <c r="N618" s="160"/>
    </row>
    <row r="619" spans="1:14">
      <c r="A619" s="160"/>
      <c r="B619" s="170" t="s">
        <v>2406</v>
      </c>
      <c r="C619" s="161">
        <f t="shared" si="56"/>
        <v>41030</v>
      </c>
      <c r="D619" s="160">
        <f t="shared" si="57"/>
        <v>2012</v>
      </c>
      <c r="E619" s="160">
        <f t="shared" si="58"/>
        <v>5</v>
      </c>
      <c r="F619" s="160">
        <f t="shared" si="59"/>
        <v>2</v>
      </c>
      <c r="G619" s="160">
        <f t="shared" ca="1" si="54"/>
        <v>104788</v>
      </c>
      <c r="H619" s="171">
        <f t="shared" ca="1" si="55"/>
        <v>3224</v>
      </c>
      <c r="I619" s="160"/>
      <c r="J619" s="160"/>
      <c r="K619" s="160"/>
      <c r="L619" s="160"/>
      <c r="M619" s="160"/>
      <c r="N619" s="160"/>
    </row>
    <row r="620" spans="1:14">
      <c r="A620" s="160"/>
      <c r="B620" s="170" t="s">
        <v>2406</v>
      </c>
      <c r="C620" s="161">
        <f t="shared" si="56"/>
        <v>41030</v>
      </c>
      <c r="D620" s="160">
        <f t="shared" si="57"/>
        <v>2012</v>
      </c>
      <c r="E620" s="160">
        <f t="shared" si="58"/>
        <v>5</v>
      </c>
      <c r="F620" s="160">
        <f t="shared" si="59"/>
        <v>2</v>
      </c>
      <c r="G620" s="160">
        <f t="shared" ca="1" si="54"/>
        <v>104788</v>
      </c>
      <c r="H620" s="171">
        <f t="shared" ca="1" si="55"/>
        <v>3224</v>
      </c>
      <c r="I620" s="160"/>
      <c r="J620" s="160"/>
      <c r="K620" s="160"/>
      <c r="L620" s="160"/>
      <c r="M620" s="160"/>
      <c r="N620" s="160"/>
    </row>
    <row r="621" spans="1:14">
      <c r="A621" s="160"/>
      <c r="B621" s="170" t="s">
        <v>2406</v>
      </c>
      <c r="C621" s="161">
        <f t="shared" si="56"/>
        <v>41030</v>
      </c>
      <c r="D621" s="160">
        <f t="shared" si="57"/>
        <v>2012</v>
      </c>
      <c r="E621" s="160">
        <f t="shared" si="58"/>
        <v>5</v>
      </c>
      <c r="F621" s="160">
        <f t="shared" si="59"/>
        <v>2</v>
      </c>
      <c r="G621" s="160">
        <f t="shared" ca="1" si="54"/>
        <v>104788</v>
      </c>
      <c r="H621" s="171">
        <f t="shared" ca="1" si="55"/>
        <v>3224</v>
      </c>
      <c r="I621" s="160"/>
      <c r="J621" s="160"/>
      <c r="K621" s="160"/>
      <c r="L621" s="160"/>
      <c r="M621" s="160"/>
      <c r="N621" s="160"/>
    </row>
    <row r="622" spans="1:14">
      <c r="A622" s="160"/>
      <c r="B622" s="170" t="s">
        <v>2406</v>
      </c>
      <c r="C622" s="161">
        <f t="shared" si="56"/>
        <v>41030</v>
      </c>
      <c r="D622" s="160">
        <f t="shared" si="57"/>
        <v>2012</v>
      </c>
      <c r="E622" s="160">
        <f t="shared" si="58"/>
        <v>5</v>
      </c>
      <c r="F622" s="160">
        <f t="shared" si="59"/>
        <v>2</v>
      </c>
      <c r="G622" s="160">
        <f t="shared" ca="1" si="54"/>
        <v>104788</v>
      </c>
      <c r="H622" s="171">
        <f t="shared" ca="1" si="55"/>
        <v>3224</v>
      </c>
      <c r="I622" s="160"/>
      <c r="J622" s="160"/>
      <c r="K622" s="160"/>
      <c r="L622" s="160"/>
      <c r="M622" s="160"/>
      <c r="N622" s="160"/>
    </row>
    <row r="623" spans="1:14">
      <c r="A623" s="160"/>
      <c r="B623" s="170" t="s">
        <v>2423</v>
      </c>
      <c r="C623" s="161">
        <f t="shared" si="56"/>
        <v>41031</v>
      </c>
      <c r="D623" s="160">
        <f t="shared" si="57"/>
        <v>2012</v>
      </c>
      <c r="E623" s="160">
        <f t="shared" si="58"/>
        <v>5</v>
      </c>
      <c r="F623" s="160">
        <f t="shared" si="59"/>
        <v>3</v>
      </c>
      <c r="G623" s="160">
        <f t="shared" ca="1" si="54"/>
        <v>104789</v>
      </c>
      <c r="H623" s="171">
        <f t="shared" ca="1" si="55"/>
        <v>3223</v>
      </c>
      <c r="I623" s="160"/>
      <c r="J623" s="160"/>
      <c r="K623" s="160"/>
      <c r="L623" s="160"/>
      <c r="M623" s="160"/>
      <c r="N623" s="160"/>
    </row>
    <row r="624" spans="1:14">
      <c r="A624" s="160"/>
      <c r="B624" s="170" t="s">
        <v>2423</v>
      </c>
      <c r="C624" s="161">
        <f t="shared" si="56"/>
        <v>41031</v>
      </c>
      <c r="D624" s="160">
        <f t="shared" si="57"/>
        <v>2012</v>
      </c>
      <c r="E624" s="160">
        <f t="shared" si="58"/>
        <v>5</v>
      </c>
      <c r="F624" s="160">
        <f t="shared" si="59"/>
        <v>3</v>
      </c>
      <c r="G624" s="160">
        <f t="shared" ca="1" si="54"/>
        <v>104789</v>
      </c>
      <c r="H624" s="171">
        <f t="shared" ca="1" si="55"/>
        <v>3223</v>
      </c>
      <c r="I624" s="160"/>
      <c r="J624" s="160"/>
      <c r="K624" s="160"/>
      <c r="L624" s="160"/>
      <c r="M624" s="160"/>
      <c r="N624" s="160"/>
    </row>
    <row r="625" spans="1:14">
      <c r="A625" s="160"/>
      <c r="B625" s="170" t="s">
        <v>2428</v>
      </c>
      <c r="C625" s="161">
        <f t="shared" si="56"/>
        <v>41033</v>
      </c>
      <c r="D625" s="160">
        <f t="shared" si="57"/>
        <v>2012</v>
      </c>
      <c r="E625" s="160">
        <f t="shared" si="58"/>
        <v>5</v>
      </c>
      <c r="F625" s="160">
        <f t="shared" si="59"/>
        <v>5</v>
      </c>
      <c r="G625" s="160">
        <f t="shared" ca="1" si="54"/>
        <v>104793</v>
      </c>
      <c r="H625" s="171">
        <f t="shared" ca="1" si="55"/>
        <v>3221</v>
      </c>
      <c r="I625" s="160"/>
      <c r="J625" s="160"/>
      <c r="K625" s="160"/>
      <c r="L625" s="160"/>
      <c r="M625" s="160"/>
      <c r="N625" s="160"/>
    </row>
    <row r="626" spans="1:14">
      <c r="A626" s="160"/>
      <c r="B626" s="170" t="s">
        <v>2432</v>
      </c>
      <c r="C626" s="161">
        <f t="shared" si="56"/>
        <v>41034</v>
      </c>
      <c r="D626" s="160">
        <f t="shared" si="57"/>
        <v>2012</v>
      </c>
      <c r="E626" s="160">
        <f t="shared" si="58"/>
        <v>5</v>
      </c>
      <c r="F626" s="160">
        <f t="shared" si="59"/>
        <v>6</v>
      </c>
      <c r="G626" s="160">
        <f t="shared" ca="1" si="54"/>
        <v>104793</v>
      </c>
      <c r="H626" s="171">
        <f t="shared" ca="1" si="55"/>
        <v>3220</v>
      </c>
      <c r="I626" s="160"/>
      <c r="J626" s="160"/>
      <c r="K626" s="160"/>
      <c r="L626" s="160"/>
      <c r="M626" s="160"/>
      <c r="N626" s="160"/>
    </row>
    <row r="627" spans="1:14">
      <c r="A627" s="160"/>
      <c r="B627" s="170" t="s">
        <v>2432</v>
      </c>
      <c r="C627" s="161">
        <f t="shared" si="56"/>
        <v>41034</v>
      </c>
      <c r="D627" s="160">
        <f t="shared" si="57"/>
        <v>2012</v>
      </c>
      <c r="E627" s="160">
        <f t="shared" si="58"/>
        <v>5</v>
      </c>
      <c r="F627" s="160">
        <f t="shared" si="59"/>
        <v>6</v>
      </c>
      <c r="G627" s="160">
        <f t="shared" ca="1" si="54"/>
        <v>104793</v>
      </c>
      <c r="H627" s="171">
        <f t="shared" ca="1" si="55"/>
        <v>3220</v>
      </c>
      <c r="I627" s="160"/>
      <c r="J627" s="160"/>
      <c r="K627" s="160"/>
      <c r="L627" s="160"/>
      <c r="M627" s="160"/>
      <c r="N627" s="160"/>
    </row>
    <row r="628" spans="1:14">
      <c r="A628" s="160"/>
      <c r="B628" s="170" t="s">
        <v>2432</v>
      </c>
      <c r="C628" s="161">
        <f t="shared" si="56"/>
        <v>41034</v>
      </c>
      <c r="D628" s="160">
        <f t="shared" si="57"/>
        <v>2012</v>
      </c>
      <c r="E628" s="160">
        <f t="shared" si="58"/>
        <v>5</v>
      </c>
      <c r="F628" s="160">
        <f t="shared" si="59"/>
        <v>6</v>
      </c>
      <c r="G628" s="160">
        <f t="shared" ca="1" si="54"/>
        <v>104793</v>
      </c>
      <c r="H628" s="171">
        <f t="shared" ca="1" si="55"/>
        <v>3220</v>
      </c>
      <c r="I628" s="160"/>
      <c r="J628" s="160"/>
      <c r="K628" s="160"/>
      <c r="L628" s="160"/>
      <c r="M628" s="160"/>
      <c r="N628" s="160"/>
    </row>
    <row r="629" spans="1:14">
      <c r="A629" s="160"/>
      <c r="B629" s="170" t="s">
        <v>2441</v>
      </c>
      <c r="C629" s="161">
        <f t="shared" si="56"/>
        <v>41035</v>
      </c>
      <c r="D629" s="160">
        <f t="shared" si="57"/>
        <v>2012</v>
      </c>
      <c r="E629" s="160">
        <f t="shared" si="58"/>
        <v>5</v>
      </c>
      <c r="F629" s="160">
        <f t="shared" si="59"/>
        <v>7</v>
      </c>
      <c r="G629" s="160">
        <f t="shared" ca="1" si="54"/>
        <v>104793</v>
      </c>
      <c r="H629" s="171">
        <f t="shared" ca="1" si="55"/>
        <v>3220</v>
      </c>
      <c r="I629" s="160"/>
      <c r="J629" s="160"/>
      <c r="K629" s="160"/>
      <c r="L629" s="160"/>
      <c r="M629" s="160"/>
      <c r="N629" s="160"/>
    </row>
    <row r="630" spans="1:14">
      <c r="A630" s="160"/>
      <c r="B630" s="170" t="s">
        <v>2441</v>
      </c>
      <c r="C630" s="161">
        <f t="shared" si="56"/>
        <v>41035</v>
      </c>
      <c r="D630" s="160">
        <f t="shared" si="57"/>
        <v>2012</v>
      </c>
      <c r="E630" s="160">
        <f t="shared" si="58"/>
        <v>5</v>
      </c>
      <c r="F630" s="160">
        <f t="shared" si="59"/>
        <v>7</v>
      </c>
      <c r="G630" s="160">
        <f t="shared" ca="1" si="54"/>
        <v>104793</v>
      </c>
      <c r="H630" s="171">
        <f t="shared" ca="1" si="55"/>
        <v>3220</v>
      </c>
      <c r="I630" s="160"/>
      <c r="J630" s="160"/>
      <c r="K630" s="160"/>
      <c r="L630" s="160"/>
      <c r="M630" s="160"/>
      <c r="N630" s="160"/>
    </row>
    <row r="631" spans="1:14">
      <c r="A631" s="160"/>
      <c r="B631" s="170" t="s">
        <v>2447</v>
      </c>
      <c r="C631" s="161">
        <f t="shared" si="56"/>
        <v>41036</v>
      </c>
      <c r="D631" s="160">
        <f t="shared" si="57"/>
        <v>2012</v>
      </c>
      <c r="E631" s="160">
        <f t="shared" si="58"/>
        <v>5</v>
      </c>
      <c r="F631" s="160">
        <f t="shared" si="59"/>
        <v>1</v>
      </c>
      <c r="G631" s="160">
        <f t="shared" ca="1" si="54"/>
        <v>104794</v>
      </c>
      <c r="H631" s="171">
        <f t="shared" ca="1" si="55"/>
        <v>3220</v>
      </c>
      <c r="I631" s="160"/>
      <c r="J631" s="160"/>
      <c r="K631" s="160"/>
      <c r="L631" s="160"/>
      <c r="M631" s="160"/>
      <c r="N631" s="160"/>
    </row>
    <row r="632" spans="1:14">
      <c r="A632" s="160"/>
      <c r="B632" s="170" t="s">
        <v>2447</v>
      </c>
      <c r="C632" s="161">
        <f t="shared" si="56"/>
        <v>41036</v>
      </c>
      <c r="D632" s="160">
        <f t="shared" si="57"/>
        <v>2012</v>
      </c>
      <c r="E632" s="160">
        <f t="shared" si="58"/>
        <v>5</v>
      </c>
      <c r="F632" s="160">
        <f t="shared" si="59"/>
        <v>1</v>
      </c>
      <c r="G632" s="160">
        <f t="shared" ca="1" si="54"/>
        <v>104794</v>
      </c>
      <c r="H632" s="171">
        <f t="shared" ca="1" si="55"/>
        <v>3220</v>
      </c>
      <c r="I632" s="160"/>
      <c r="J632" s="160"/>
      <c r="K632" s="160"/>
      <c r="L632" s="160"/>
      <c r="M632" s="160"/>
      <c r="N632" s="160"/>
    </row>
    <row r="633" spans="1:14">
      <c r="A633" s="160"/>
      <c r="B633" s="170" t="s">
        <v>2447</v>
      </c>
      <c r="C633" s="161">
        <f t="shared" si="56"/>
        <v>41036</v>
      </c>
      <c r="D633" s="160">
        <f t="shared" si="57"/>
        <v>2012</v>
      </c>
      <c r="E633" s="160">
        <f t="shared" si="58"/>
        <v>5</v>
      </c>
      <c r="F633" s="160">
        <f t="shared" si="59"/>
        <v>1</v>
      </c>
      <c r="G633" s="160">
        <f t="shared" ca="1" si="54"/>
        <v>104794</v>
      </c>
      <c r="H633" s="171">
        <f t="shared" ca="1" si="55"/>
        <v>3220</v>
      </c>
      <c r="I633" s="160"/>
      <c r="J633" s="160"/>
      <c r="K633" s="160"/>
      <c r="L633" s="160"/>
      <c r="M633" s="160"/>
      <c r="N633" s="160"/>
    </row>
    <row r="634" spans="1:14">
      <c r="A634" s="160"/>
      <c r="B634" s="170" t="s">
        <v>2447</v>
      </c>
      <c r="C634" s="161">
        <f t="shared" si="56"/>
        <v>41036</v>
      </c>
      <c r="D634" s="160">
        <f t="shared" si="57"/>
        <v>2012</v>
      </c>
      <c r="E634" s="160">
        <f t="shared" si="58"/>
        <v>5</v>
      </c>
      <c r="F634" s="160">
        <f t="shared" si="59"/>
        <v>1</v>
      </c>
      <c r="G634" s="160">
        <f t="shared" ca="1" si="54"/>
        <v>104794</v>
      </c>
      <c r="H634" s="171">
        <f t="shared" ca="1" si="55"/>
        <v>3220</v>
      </c>
      <c r="I634" s="160"/>
      <c r="J634" s="160"/>
      <c r="K634" s="160"/>
      <c r="L634" s="160"/>
      <c r="M634" s="160"/>
      <c r="N634" s="160"/>
    </row>
    <row r="635" spans="1:14">
      <c r="A635" s="160"/>
      <c r="B635" s="170" t="s">
        <v>2447</v>
      </c>
      <c r="C635" s="161">
        <f t="shared" si="56"/>
        <v>41036</v>
      </c>
      <c r="D635" s="160">
        <f t="shared" si="57"/>
        <v>2012</v>
      </c>
      <c r="E635" s="160">
        <f t="shared" si="58"/>
        <v>5</v>
      </c>
      <c r="F635" s="160">
        <f t="shared" si="59"/>
        <v>1</v>
      </c>
      <c r="G635" s="160">
        <f t="shared" ca="1" si="54"/>
        <v>104794</v>
      </c>
      <c r="H635" s="171">
        <f t="shared" ca="1" si="55"/>
        <v>3220</v>
      </c>
      <c r="I635" s="160"/>
      <c r="J635" s="160"/>
      <c r="K635" s="160"/>
      <c r="L635" s="160"/>
      <c r="M635" s="160"/>
      <c r="N635" s="160"/>
    </row>
    <row r="636" spans="1:14">
      <c r="A636" s="160"/>
      <c r="B636" s="170" t="s">
        <v>2461</v>
      </c>
      <c r="C636" s="161">
        <f t="shared" si="56"/>
        <v>41037</v>
      </c>
      <c r="D636" s="160">
        <f t="shared" si="57"/>
        <v>2012</v>
      </c>
      <c r="E636" s="160">
        <f t="shared" si="58"/>
        <v>5</v>
      </c>
      <c r="F636" s="160">
        <f t="shared" si="59"/>
        <v>2</v>
      </c>
      <c r="G636" s="160">
        <f t="shared" ca="1" si="54"/>
        <v>104795</v>
      </c>
      <c r="H636" s="171">
        <f t="shared" ca="1" si="55"/>
        <v>3219</v>
      </c>
      <c r="I636" s="160"/>
      <c r="J636" s="160"/>
      <c r="K636" s="160"/>
      <c r="L636" s="160"/>
      <c r="M636" s="160"/>
      <c r="N636" s="160"/>
    </row>
    <row r="637" spans="1:14">
      <c r="A637" s="160"/>
      <c r="B637" s="170" t="s">
        <v>2461</v>
      </c>
      <c r="C637" s="161">
        <f t="shared" si="56"/>
        <v>41037</v>
      </c>
      <c r="D637" s="160">
        <f t="shared" si="57"/>
        <v>2012</v>
      </c>
      <c r="E637" s="160">
        <f t="shared" si="58"/>
        <v>5</v>
      </c>
      <c r="F637" s="160">
        <f t="shared" si="59"/>
        <v>2</v>
      </c>
      <c r="G637" s="160">
        <f t="shared" ca="1" si="54"/>
        <v>104795</v>
      </c>
      <c r="H637" s="171">
        <f t="shared" ca="1" si="55"/>
        <v>3219</v>
      </c>
      <c r="I637" s="160"/>
      <c r="J637" s="160"/>
      <c r="K637" s="160"/>
      <c r="L637" s="160"/>
      <c r="M637" s="160"/>
      <c r="N637" s="160"/>
    </row>
    <row r="638" spans="1:14">
      <c r="A638" s="160"/>
      <c r="B638" s="170" t="s">
        <v>2467</v>
      </c>
      <c r="C638" s="161">
        <f t="shared" si="56"/>
        <v>41038</v>
      </c>
      <c r="D638" s="160">
        <f t="shared" si="57"/>
        <v>2012</v>
      </c>
      <c r="E638" s="160">
        <f t="shared" si="58"/>
        <v>5</v>
      </c>
      <c r="F638" s="160">
        <f t="shared" si="59"/>
        <v>3</v>
      </c>
      <c r="G638" s="160">
        <f t="shared" ca="1" si="54"/>
        <v>104796</v>
      </c>
      <c r="H638" s="171">
        <f t="shared" ca="1" si="55"/>
        <v>3218</v>
      </c>
      <c r="I638" s="160"/>
      <c r="J638" s="160"/>
      <c r="K638" s="160"/>
      <c r="L638" s="160"/>
      <c r="M638" s="160"/>
      <c r="N638" s="160"/>
    </row>
    <row r="639" spans="1:14">
      <c r="A639" s="160"/>
      <c r="B639" s="170" t="s">
        <v>2467</v>
      </c>
      <c r="C639" s="161">
        <f t="shared" si="56"/>
        <v>41038</v>
      </c>
      <c r="D639" s="160">
        <f t="shared" si="57"/>
        <v>2012</v>
      </c>
      <c r="E639" s="160">
        <f t="shared" si="58"/>
        <v>5</v>
      </c>
      <c r="F639" s="160">
        <f t="shared" si="59"/>
        <v>3</v>
      </c>
      <c r="G639" s="160">
        <f t="shared" ca="1" si="54"/>
        <v>104796</v>
      </c>
      <c r="H639" s="171">
        <f t="shared" ca="1" si="55"/>
        <v>3218</v>
      </c>
      <c r="I639" s="160"/>
      <c r="J639" s="160"/>
      <c r="K639" s="160"/>
      <c r="L639" s="160"/>
      <c r="M639" s="160"/>
      <c r="N639" s="160"/>
    </row>
    <row r="640" spans="1:14">
      <c r="A640" s="160"/>
      <c r="B640" s="170" t="s">
        <v>2474</v>
      </c>
      <c r="C640" s="161">
        <f t="shared" si="56"/>
        <v>41039</v>
      </c>
      <c r="D640" s="160">
        <f t="shared" si="57"/>
        <v>2012</v>
      </c>
      <c r="E640" s="160">
        <f t="shared" si="58"/>
        <v>5</v>
      </c>
      <c r="F640" s="160">
        <f t="shared" si="59"/>
        <v>4</v>
      </c>
      <c r="G640" s="160">
        <f t="shared" ca="1" si="54"/>
        <v>104799</v>
      </c>
      <c r="H640" s="171">
        <f t="shared" ca="1" si="55"/>
        <v>3217</v>
      </c>
      <c r="I640" s="160"/>
      <c r="J640" s="160"/>
      <c r="K640" s="160"/>
      <c r="L640" s="160"/>
      <c r="M640" s="160"/>
      <c r="N640" s="160"/>
    </row>
    <row r="641" spans="1:14">
      <c r="A641" s="160"/>
      <c r="B641" s="170" t="s">
        <v>2477</v>
      </c>
      <c r="C641" s="161">
        <f t="shared" si="56"/>
        <v>41040</v>
      </c>
      <c r="D641" s="160">
        <f t="shared" si="57"/>
        <v>2012</v>
      </c>
      <c r="E641" s="160">
        <f t="shared" si="58"/>
        <v>5</v>
      </c>
      <c r="F641" s="160">
        <f t="shared" si="59"/>
        <v>5</v>
      </c>
      <c r="G641" s="160">
        <f t="shared" ca="1" si="54"/>
        <v>104800</v>
      </c>
      <c r="H641" s="171">
        <f t="shared" ca="1" si="55"/>
        <v>3216</v>
      </c>
      <c r="I641" s="160"/>
      <c r="J641" s="160"/>
      <c r="K641" s="160"/>
      <c r="L641" s="160"/>
      <c r="M641" s="160"/>
      <c r="N641" s="160"/>
    </row>
    <row r="642" spans="1:14">
      <c r="A642" s="160"/>
      <c r="B642" s="170" t="s">
        <v>2477</v>
      </c>
      <c r="C642" s="161">
        <f t="shared" si="56"/>
        <v>41040</v>
      </c>
      <c r="D642" s="160">
        <f t="shared" si="57"/>
        <v>2012</v>
      </c>
      <c r="E642" s="160">
        <f t="shared" si="58"/>
        <v>5</v>
      </c>
      <c r="F642" s="160">
        <f t="shared" si="59"/>
        <v>5</v>
      </c>
      <c r="G642" s="160">
        <f t="shared" ca="1" si="54"/>
        <v>104800</v>
      </c>
      <c r="H642" s="171">
        <f t="shared" ca="1" si="55"/>
        <v>3216</v>
      </c>
      <c r="I642" s="160"/>
      <c r="J642" s="160"/>
      <c r="K642" s="160"/>
      <c r="L642" s="160"/>
      <c r="M642" s="160"/>
      <c r="N642" s="160"/>
    </row>
    <row r="643" spans="1:14">
      <c r="A643" s="160"/>
      <c r="B643" s="170" t="s">
        <v>2482</v>
      </c>
      <c r="C643" s="161">
        <f t="shared" si="56"/>
        <v>41042</v>
      </c>
      <c r="D643" s="160">
        <f t="shared" si="57"/>
        <v>2012</v>
      </c>
      <c r="E643" s="160">
        <f t="shared" si="58"/>
        <v>5</v>
      </c>
      <c r="F643" s="160">
        <f t="shared" si="59"/>
        <v>7</v>
      </c>
      <c r="G643" s="160">
        <f t="shared" ca="1" si="54"/>
        <v>104800</v>
      </c>
      <c r="H643" s="171">
        <f t="shared" ca="1" si="55"/>
        <v>3215</v>
      </c>
      <c r="I643" s="160"/>
      <c r="J643" s="160"/>
      <c r="K643" s="160"/>
      <c r="L643" s="160"/>
      <c r="M643" s="160"/>
      <c r="N643" s="160"/>
    </row>
    <row r="644" spans="1:14">
      <c r="A644" s="160"/>
      <c r="B644" s="170" t="s">
        <v>2485</v>
      </c>
      <c r="C644" s="161">
        <f t="shared" si="56"/>
        <v>41043</v>
      </c>
      <c r="D644" s="160">
        <f t="shared" si="57"/>
        <v>2012</v>
      </c>
      <c r="E644" s="160">
        <f t="shared" si="58"/>
        <v>5</v>
      </c>
      <c r="F644" s="160">
        <f t="shared" si="59"/>
        <v>1</v>
      </c>
      <c r="G644" s="160">
        <f t="shared" ca="1" si="54"/>
        <v>104801</v>
      </c>
      <c r="H644" s="171">
        <f t="shared" ca="1" si="55"/>
        <v>3215</v>
      </c>
      <c r="I644" s="160"/>
      <c r="J644" s="160"/>
      <c r="K644" s="160"/>
      <c r="L644" s="160"/>
      <c r="M644" s="160"/>
      <c r="N644" s="160"/>
    </row>
    <row r="645" spans="1:14">
      <c r="A645" s="160"/>
      <c r="B645" s="170" t="s">
        <v>2485</v>
      </c>
      <c r="C645" s="161">
        <f t="shared" si="56"/>
        <v>41043</v>
      </c>
      <c r="D645" s="160">
        <f t="shared" si="57"/>
        <v>2012</v>
      </c>
      <c r="E645" s="160">
        <f t="shared" si="58"/>
        <v>5</v>
      </c>
      <c r="F645" s="160">
        <f t="shared" si="59"/>
        <v>1</v>
      </c>
      <c r="G645" s="160">
        <f t="shared" ref="G645:G708" ca="1" si="60">WORKDAY(C645,$K$5)</f>
        <v>104801</v>
      </c>
      <c r="H645" s="171">
        <f t="shared" ref="H645:H708" ca="1" si="61">NETWORKDAYS(C645,$K$5)</f>
        <v>3215</v>
      </c>
      <c r="I645" s="160"/>
      <c r="J645" s="160"/>
      <c r="K645" s="160"/>
      <c r="L645" s="160"/>
      <c r="M645" s="160"/>
      <c r="N645" s="160"/>
    </row>
    <row r="646" spans="1:14">
      <c r="A646" s="160"/>
      <c r="B646" s="170" t="s">
        <v>2485</v>
      </c>
      <c r="C646" s="161">
        <f t="shared" ref="C646:C709" si="62">DATE(LEFT(B646,4),MID(B646,5,2),RIGHT(B646,2))</f>
        <v>41043</v>
      </c>
      <c r="D646" s="160">
        <f t="shared" ref="D646:D709" si="63">YEAR(C646)</f>
        <v>2012</v>
      </c>
      <c r="E646" s="160">
        <f t="shared" ref="E646:E709" si="64">MONTH(C646)</f>
        <v>5</v>
      </c>
      <c r="F646" s="160">
        <f t="shared" ref="F646:F709" si="65">WEEKDAY(C646,2)</f>
        <v>1</v>
      </c>
      <c r="G646" s="160">
        <f t="shared" ca="1" si="60"/>
        <v>104801</v>
      </c>
      <c r="H646" s="171">
        <f t="shared" ca="1" si="61"/>
        <v>3215</v>
      </c>
      <c r="I646" s="160"/>
      <c r="J646" s="160"/>
      <c r="K646" s="160"/>
      <c r="L646" s="160"/>
      <c r="M646" s="160"/>
      <c r="N646" s="160"/>
    </row>
    <row r="647" spans="1:14">
      <c r="A647" s="160"/>
      <c r="B647" s="170" t="s">
        <v>2494</v>
      </c>
      <c r="C647" s="161">
        <f t="shared" si="62"/>
        <v>41045</v>
      </c>
      <c r="D647" s="160">
        <f t="shared" si="63"/>
        <v>2012</v>
      </c>
      <c r="E647" s="160">
        <f t="shared" si="64"/>
        <v>5</v>
      </c>
      <c r="F647" s="160">
        <f t="shared" si="65"/>
        <v>3</v>
      </c>
      <c r="G647" s="160">
        <f t="shared" ca="1" si="60"/>
        <v>104803</v>
      </c>
      <c r="H647" s="171">
        <f t="shared" ca="1" si="61"/>
        <v>3213</v>
      </c>
      <c r="I647" s="160"/>
      <c r="J647" s="160"/>
      <c r="K647" s="160"/>
      <c r="L647" s="160"/>
      <c r="M647" s="160"/>
      <c r="N647" s="160"/>
    </row>
    <row r="648" spans="1:14">
      <c r="A648" s="160"/>
      <c r="B648" s="170" t="s">
        <v>2497</v>
      </c>
      <c r="C648" s="161">
        <f t="shared" si="62"/>
        <v>41048</v>
      </c>
      <c r="D648" s="160">
        <f t="shared" si="63"/>
        <v>2012</v>
      </c>
      <c r="E648" s="160">
        <f t="shared" si="64"/>
        <v>5</v>
      </c>
      <c r="F648" s="160">
        <f t="shared" si="65"/>
        <v>6</v>
      </c>
      <c r="G648" s="160">
        <f t="shared" ca="1" si="60"/>
        <v>104807</v>
      </c>
      <c r="H648" s="171">
        <f t="shared" ca="1" si="61"/>
        <v>3210</v>
      </c>
      <c r="I648" s="160"/>
      <c r="J648" s="160"/>
      <c r="K648" s="160"/>
      <c r="L648" s="160"/>
      <c r="M648" s="160"/>
      <c r="N648" s="160"/>
    </row>
    <row r="649" spans="1:14">
      <c r="A649" s="160"/>
      <c r="B649" s="170" t="s">
        <v>2500</v>
      </c>
      <c r="C649" s="161">
        <f t="shared" si="62"/>
        <v>41049</v>
      </c>
      <c r="D649" s="160">
        <f t="shared" si="63"/>
        <v>2012</v>
      </c>
      <c r="E649" s="160">
        <f t="shared" si="64"/>
        <v>5</v>
      </c>
      <c r="F649" s="160">
        <f t="shared" si="65"/>
        <v>7</v>
      </c>
      <c r="G649" s="160">
        <f t="shared" ca="1" si="60"/>
        <v>104807</v>
      </c>
      <c r="H649" s="171">
        <f t="shared" ca="1" si="61"/>
        <v>3210</v>
      </c>
      <c r="I649" s="160"/>
      <c r="J649" s="160"/>
      <c r="K649" s="160"/>
      <c r="L649" s="160"/>
      <c r="M649" s="160"/>
      <c r="N649" s="160"/>
    </row>
    <row r="650" spans="1:14">
      <c r="A650" s="160"/>
      <c r="B650" s="170" t="s">
        <v>2503</v>
      </c>
      <c r="C650" s="161">
        <f t="shared" si="62"/>
        <v>41050</v>
      </c>
      <c r="D650" s="160">
        <f t="shared" si="63"/>
        <v>2012</v>
      </c>
      <c r="E650" s="160">
        <f t="shared" si="64"/>
        <v>5</v>
      </c>
      <c r="F650" s="160">
        <f t="shared" si="65"/>
        <v>1</v>
      </c>
      <c r="G650" s="160">
        <f t="shared" ca="1" si="60"/>
        <v>104808</v>
      </c>
      <c r="H650" s="171">
        <f t="shared" ca="1" si="61"/>
        <v>3210</v>
      </c>
      <c r="I650" s="160"/>
      <c r="J650" s="160"/>
      <c r="K650" s="160"/>
      <c r="L650" s="160"/>
      <c r="M650" s="160"/>
      <c r="N650" s="160"/>
    </row>
    <row r="651" spans="1:14">
      <c r="A651" s="160"/>
      <c r="B651" s="170" t="s">
        <v>2503</v>
      </c>
      <c r="C651" s="161">
        <f t="shared" si="62"/>
        <v>41050</v>
      </c>
      <c r="D651" s="160">
        <f t="shared" si="63"/>
        <v>2012</v>
      </c>
      <c r="E651" s="160">
        <f t="shared" si="64"/>
        <v>5</v>
      </c>
      <c r="F651" s="160">
        <f t="shared" si="65"/>
        <v>1</v>
      </c>
      <c r="G651" s="160">
        <f t="shared" ca="1" si="60"/>
        <v>104808</v>
      </c>
      <c r="H651" s="171">
        <f t="shared" ca="1" si="61"/>
        <v>3210</v>
      </c>
      <c r="I651" s="160"/>
      <c r="J651" s="160"/>
      <c r="K651" s="160"/>
      <c r="L651" s="160"/>
      <c r="M651" s="160"/>
      <c r="N651" s="160"/>
    </row>
    <row r="652" spans="1:14">
      <c r="A652" s="160"/>
      <c r="B652" s="170" t="s">
        <v>2510</v>
      </c>
      <c r="C652" s="161">
        <f t="shared" si="62"/>
        <v>41052</v>
      </c>
      <c r="D652" s="160">
        <f t="shared" si="63"/>
        <v>2012</v>
      </c>
      <c r="E652" s="160">
        <f t="shared" si="64"/>
        <v>5</v>
      </c>
      <c r="F652" s="160">
        <f t="shared" si="65"/>
        <v>3</v>
      </c>
      <c r="G652" s="160">
        <f t="shared" ca="1" si="60"/>
        <v>104810</v>
      </c>
      <c r="H652" s="171">
        <f t="shared" ca="1" si="61"/>
        <v>3208</v>
      </c>
      <c r="I652" s="160"/>
      <c r="J652" s="160"/>
      <c r="K652" s="160"/>
      <c r="L652" s="160"/>
      <c r="M652" s="160"/>
      <c r="N652" s="160"/>
    </row>
    <row r="653" spans="1:14">
      <c r="A653" s="160"/>
      <c r="B653" s="170" t="s">
        <v>2514</v>
      </c>
      <c r="C653" s="161">
        <f t="shared" si="62"/>
        <v>41053</v>
      </c>
      <c r="D653" s="160">
        <f t="shared" si="63"/>
        <v>2012</v>
      </c>
      <c r="E653" s="160">
        <f t="shared" si="64"/>
        <v>5</v>
      </c>
      <c r="F653" s="160">
        <f t="shared" si="65"/>
        <v>4</v>
      </c>
      <c r="G653" s="160">
        <f t="shared" ca="1" si="60"/>
        <v>104813</v>
      </c>
      <c r="H653" s="171">
        <f t="shared" ca="1" si="61"/>
        <v>3207</v>
      </c>
      <c r="I653" s="160"/>
      <c r="J653" s="160"/>
      <c r="K653" s="160"/>
      <c r="L653" s="160"/>
      <c r="M653" s="160"/>
      <c r="N653" s="160"/>
    </row>
    <row r="654" spans="1:14">
      <c r="A654" s="160"/>
      <c r="B654" s="170" t="s">
        <v>2518</v>
      </c>
      <c r="C654" s="161">
        <f t="shared" si="62"/>
        <v>41055</v>
      </c>
      <c r="D654" s="160">
        <f t="shared" si="63"/>
        <v>2012</v>
      </c>
      <c r="E654" s="160">
        <f t="shared" si="64"/>
        <v>5</v>
      </c>
      <c r="F654" s="160">
        <f t="shared" si="65"/>
        <v>6</v>
      </c>
      <c r="G654" s="160">
        <f t="shared" ca="1" si="60"/>
        <v>104814</v>
      </c>
      <c r="H654" s="171">
        <f t="shared" ca="1" si="61"/>
        <v>3205</v>
      </c>
      <c r="I654" s="160"/>
      <c r="J654" s="160"/>
      <c r="K654" s="160"/>
      <c r="L654" s="160"/>
      <c r="M654" s="160"/>
      <c r="N654" s="160"/>
    </row>
    <row r="655" spans="1:14">
      <c r="A655" s="160"/>
      <c r="B655" s="170" t="s">
        <v>2521</v>
      </c>
      <c r="C655" s="161">
        <f t="shared" si="62"/>
        <v>41057</v>
      </c>
      <c r="D655" s="160">
        <f t="shared" si="63"/>
        <v>2012</v>
      </c>
      <c r="E655" s="160">
        <f t="shared" si="64"/>
        <v>5</v>
      </c>
      <c r="F655" s="160">
        <f t="shared" si="65"/>
        <v>1</v>
      </c>
      <c r="G655" s="160">
        <f t="shared" ca="1" si="60"/>
        <v>104815</v>
      </c>
      <c r="H655" s="171">
        <f t="shared" ca="1" si="61"/>
        <v>3205</v>
      </c>
      <c r="I655" s="160"/>
      <c r="J655" s="160"/>
      <c r="K655" s="160"/>
      <c r="L655" s="160"/>
      <c r="M655" s="160"/>
      <c r="N655" s="160"/>
    </row>
    <row r="656" spans="1:14">
      <c r="A656" s="160"/>
      <c r="B656" s="170" t="s">
        <v>2521</v>
      </c>
      <c r="C656" s="161">
        <f t="shared" si="62"/>
        <v>41057</v>
      </c>
      <c r="D656" s="160">
        <f t="shared" si="63"/>
        <v>2012</v>
      </c>
      <c r="E656" s="160">
        <f t="shared" si="64"/>
        <v>5</v>
      </c>
      <c r="F656" s="160">
        <f t="shared" si="65"/>
        <v>1</v>
      </c>
      <c r="G656" s="160">
        <f t="shared" ca="1" si="60"/>
        <v>104815</v>
      </c>
      <c r="H656" s="171">
        <f t="shared" ca="1" si="61"/>
        <v>3205</v>
      </c>
      <c r="I656" s="160"/>
      <c r="J656" s="160"/>
      <c r="K656" s="160"/>
      <c r="L656" s="160"/>
      <c r="M656" s="160"/>
      <c r="N656" s="160"/>
    </row>
    <row r="657" spans="1:14">
      <c r="A657" s="160"/>
      <c r="B657" s="170" t="s">
        <v>2528</v>
      </c>
      <c r="C657" s="161">
        <f t="shared" si="62"/>
        <v>41058</v>
      </c>
      <c r="D657" s="160">
        <f t="shared" si="63"/>
        <v>2012</v>
      </c>
      <c r="E657" s="160">
        <f t="shared" si="64"/>
        <v>5</v>
      </c>
      <c r="F657" s="160">
        <f t="shared" si="65"/>
        <v>2</v>
      </c>
      <c r="G657" s="160">
        <f t="shared" ca="1" si="60"/>
        <v>104816</v>
      </c>
      <c r="H657" s="171">
        <f t="shared" ca="1" si="61"/>
        <v>3204</v>
      </c>
      <c r="I657" s="160"/>
      <c r="J657" s="160"/>
      <c r="K657" s="160"/>
      <c r="L657" s="160"/>
      <c r="M657" s="160"/>
      <c r="N657" s="160"/>
    </row>
    <row r="658" spans="1:14">
      <c r="A658" s="160"/>
      <c r="B658" s="170" t="s">
        <v>2528</v>
      </c>
      <c r="C658" s="161">
        <f t="shared" si="62"/>
        <v>41058</v>
      </c>
      <c r="D658" s="160">
        <f t="shared" si="63"/>
        <v>2012</v>
      </c>
      <c r="E658" s="160">
        <f t="shared" si="64"/>
        <v>5</v>
      </c>
      <c r="F658" s="160">
        <f t="shared" si="65"/>
        <v>2</v>
      </c>
      <c r="G658" s="160">
        <f t="shared" ca="1" si="60"/>
        <v>104816</v>
      </c>
      <c r="H658" s="171">
        <f t="shared" ca="1" si="61"/>
        <v>3204</v>
      </c>
      <c r="I658" s="160"/>
      <c r="J658" s="160"/>
      <c r="K658" s="160"/>
      <c r="L658" s="160"/>
      <c r="M658" s="160"/>
      <c r="N658" s="160"/>
    </row>
    <row r="659" spans="1:14">
      <c r="A659" s="160"/>
      <c r="B659" s="170" t="s">
        <v>2528</v>
      </c>
      <c r="C659" s="161">
        <f t="shared" si="62"/>
        <v>41058</v>
      </c>
      <c r="D659" s="160">
        <f t="shared" si="63"/>
        <v>2012</v>
      </c>
      <c r="E659" s="160">
        <f t="shared" si="64"/>
        <v>5</v>
      </c>
      <c r="F659" s="160">
        <f t="shared" si="65"/>
        <v>2</v>
      </c>
      <c r="G659" s="160">
        <f t="shared" ca="1" si="60"/>
        <v>104816</v>
      </c>
      <c r="H659" s="171">
        <f t="shared" ca="1" si="61"/>
        <v>3204</v>
      </c>
      <c r="I659" s="160"/>
      <c r="J659" s="160"/>
      <c r="K659" s="160"/>
      <c r="L659" s="160"/>
      <c r="M659" s="160"/>
      <c r="N659" s="160"/>
    </row>
    <row r="660" spans="1:14">
      <c r="A660" s="160"/>
      <c r="B660" s="170" t="s">
        <v>2528</v>
      </c>
      <c r="C660" s="161">
        <f t="shared" si="62"/>
        <v>41058</v>
      </c>
      <c r="D660" s="160">
        <f t="shared" si="63"/>
        <v>2012</v>
      </c>
      <c r="E660" s="160">
        <f t="shared" si="64"/>
        <v>5</v>
      </c>
      <c r="F660" s="160">
        <f t="shared" si="65"/>
        <v>2</v>
      </c>
      <c r="G660" s="160">
        <f t="shared" ca="1" si="60"/>
        <v>104816</v>
      </c>
      <c r="H660" s="171">
        <f t="shared" ca="1" si="61"/>
        <v>3204</v>
      </c>
      <c r="I660" s="160"/>
      <c r="J660" s="160"/>
      <c r="K660" s="160"/>
      <c r="L660" s="160"/>
      <c r="M660" s="160"/>
      <c r="N660" s="160"/>
    </row>
    <row r="661" spans="1:14">
      <c r="A661" s="160"/>
      <c r="B661" s="170" t="s">
        <v>2528</v>
      </c>
      <c r="C661" s="161">
        <f t="shared" si="62"/>
        <v>41058</v>
      </c>
      <c r="D661" s="160">
        <f t="shared" si="63"/>
        <v>2012</v>
      </c>
      <c r="E661" s="160">
        <f t="shared" si="64"/>
        <v>5</v>
      </c>
      <c r="F661" s="160">
        <f t="shared" si="65"/>
        <v>2</v>
      </c>
      <c r="G661" s="160">
        <f t="shared" ca="1" si="60"/>
        <v>104816</v>
      </c>
      <c r="H661" s="171">
        <f t="shared" ca="1" si="61"/>
        <v>3204</v>
      </c>
      <c r="I661" s="160"/>
      <c r="J661" s="160"/>
      <c r="K661" s="160"/>
      <c r="L661" s="160"/>
      <c r="M661" s="160"/>
      <c r="N661" s="160"/>
    </row>
    <row r="662" spans="1:14">
      <c r="A662" s="160"/>
      <c r="B662" s="170" t="s">
        <v>2542</v>
      </c>
      <c r="C662" s="161">
        <f t="shared" si="62"/>
        <v>41061</v>
      </c>
      <c r="D662" s="160">
        <f t="shared" si="63"/>
        <v>2012</v>
      </c>
      <c r="E662" s="160">
        <f t="shared" si="64"/>
        <v>6</v>
      </c>
      <c r="F662" s="160">
        <f t="shared" si="65"/>
        <v>5</v>
      </c>
      <c r="G662" s="160">
        <f t="shared" ca="1" si="60"/>
        <v>104821</v>
      </c>
      <c r="H662" s="171">
        <f t="shared" ca="1" si="61"/>
        <v>3201</v>
      </c>
      <c r="I662" s="160"/>
      <c r="J662" s="160"/>
      <c r="K662" s="160"/>
      <c r="L662" s="160"/>
      <c r="M662" s="160"/>
      <c r="N662" s="160"/>
    </row>
    <row r="663" spans="1:14">
      <c r="A663" s="160"/>
      <c r="B663" s="170" t="s">
        <v>2542</v>
      </c>
      <c r="C663" s="161">
        <f t="shared" si="62"/>
        <v>41061</v>
      </c>
      <c r="D663" s="160">
        <f t="shared" si="63"/>
        <v>2012</v>
      </c>
      <c r="E663" s="160">
        <f t="shared" si="64"/>
        <v>6</v>
      </c>
      <c r="F663" s="160">
        <f t="shared" si="65"/>
        <v>5</v>
      </c>
      <c r="G663" s="160">
        <f t="shared" ca="1" si="60"/>
        <v>104821</v>
      </c>
      <c r="H663" s="171">
        <f t="shared" ca="1" si="61"/>
        <v>3201</v>
      </c>
      <c r="I663" s="160"/>
      <c r="J663" s="160"/>
      <c r="K663" s="160"/>
      <c r="L663" s="160"/>
      <c r="M663" s="160"/>
      <c r="N663" s="160"/>
    </row>
    <row r="664" spans="1:14">
      <c r="A664" s="160"/>
      <c r="B664" s="170" t="s">
        <v>2542</v>
      </c>
      <c r="C664" s="161">
        <f t="shared" si="62"/>
        <v>41061</v>
      </c>
      <c r="D664" s="160">
        <f t="shared" si="63"/>
        <v>2012</v>
      </c>
      <c r="E664" s="160">
        <f t="shared" si="64"/>
        <v>6</v>
      </c>
      <c r="F664" s="160">
        <f t="shared" si="65"/>
        <v>5</v>
      </c>
      <c r="G664" s="160">
        <f t="shared" ca="1" si="60"/>
        <v>104821</v>
      </c>
      <c r="H664" s="171">
        <f t="shared" ca="1" si="61"/>
        <v>3201</v>
      </c>
      <c r="I664" s="160"/>
      <c r="J664" s="160"/>
      <c r="K664" s="160"/>
      <c r="L664" s="160"/>
      <c r="M664" s="160"/>
      <c r="N664" s="160"/>
    </row>
    <row r="665" spans="1:14">
      <c r="A665" s="160"/>
      <c r="B665" s="170" t="s">
        <v>2542</v>
      </c>
      <c r="C665" s="161">
        <f t="shared" si="62"/>
        <v>41061</v>
      </c>
      <c r="D665" s="160">
        <f t="shared" si="63"/>
        <v>2012</v>
      </c>
      <c r="E665" s="160">
        <f t="shared" si="64"/>
        <v>6</v>
      </c>
      <c r="F665" s="160">
        <f t="shared" si="65"/>
        <v>5</v>
      </c>
      <c r="G665" s="160">
        <f t="shared" ca="1" si="60"/>
        <v>104821</v>
      </c>
      <c r="H665" s="171">
        <f t="shared" ca="1" si="61"/>
        <v>3201</v>
      </c>
      <c r="I665" s="160"/>
      <c r="J665" s="160"/>
      <c r="K665" s="160"/>
      <c r="L665" s="160"/>
      <c r="M665" s="160"/>
      <c r="N665" s="160"/>
    </row>
    <row r="666" spans="1:14">
      <c r="A666" s="160"/>
      <c r="B666" s="170" t="s">
        <v>2552</v>
      </c>
      <c r="C666" s="161">
        <f t="shared" si="62"/>
        <v>41062</v>
      </c>
      <c r="D666" s="160">
        <f t="shared" si="63"/>
        <v>2012</v>
      </c>
      <c r="E666" s="160">
        <f t="shared" si="64"/>
        <v>6</v>
      </c>
      <c r="F666" s="160">
        <f t="shared" si="65"/>
        <v>6</v>
      </c>
      <c r="G666" s="160">
        <f t="shared" ca="1" si="60"/>
        <v>104821</v>
      </c>
      <c r="H666" s="171">
        <f t="shared" ca="1" si="61"/>
        <v>3200</v>
      </c>
      <c r="I666" s="160"/>
      <c r="J666" s="160"/>
      <c r="K666" s="160"/>
      <c r="L666" s="160"/>
      <c r="M666" s="160"/>
      <c r="N666" s="160"/>
    </row>
    <row r="667" spans="1:14">
      <c r="A667" s="160"/>
      <c r="B667" s="170" t="s">
        <v>2556</v>
      </c>
      <c r="C667" s="161">
        <f t="shared" si="62"/>
        <v>41063</v>
      </c>
      <c r="D667" s="160">
        <f t="shared" si="63"/>
        <v>2012</v>
      </c>
      <c r="E667" s="160">
        <f t="shared" si="64"/>
        <v>6</v>
      </c>
      <c r="F667" s="160">
        <f t="shared" si="65"/>
        <v>7</v>
      </c>
      <c r="G667" s="160">
        <f t="shared" ca="1" si="60"/>
        <v>104821</v>
      </c>
      <c r="H667" s="171">
        <f t="shared" ca="1" si="61"/>
        <v>3200</v>
      </c>
      <c r="I667" s="160"/>
      <c r="J667" s="160"/>
      <c r="K667" s="160"/>
      <c r="L667" s="160"/>
      <c r="M667" s="160"/>
      <c r="N667" s="160"/>
    </row>
    <row r="668" spans="1:14">
      <c r="A668" s="160"/>
      <c r="B668" s="170" t="s">
        <v>2560</v>
      </c>
      <c r="C668" s="161">
        <f t="shared" si="62"/>
        <v>41064</v>
      </c>
      <c r="D668" s="160">
        <f t="shared" si="63"/>
        <v>2012</v>
      </c>
      <c r="E668" s="160">
        <f t="shared" si="64"/>
        <v>6</v>
      </c>
      <c r="F668" s="160">
        <f t="shared" si="65"/>
        <v>1</v>
      </c>
      <c r="G668" s="160">
        <f t="shared" ca="1" si="60"/>
        <v>104822</v>
      </c>
      <c r="H668" s="171">
        <f t="shared" ca="1" si="61"/>
        <v>3200</v>
      </c>
      <c r="I668" s="160"/>
      <c r="J668" s="160"/>
      <c r="K668" s="160"/>
      <c r="L668" s="160"/>
      <c r="M668" s="160"/>
      <c r="N668" s="160"/>
    </row>
    <row r="669" spans="1:14">
      <c r="A669" s="160"/>
      <c r="B669" s="170" t="s">
        <v>2560</v>
      </c>
      <c r="C669" s="161">
        <f t="shared" si="62"/>
        <v>41064</v>
      </c>
      <c r="D669" s="160">
        <f t="shared" si="63"/>
        <v>2012</v>
      </c>
      <c r="E669" s="160">
        <f t="shared" si="64"/>
        <v>6</v>
      </c>
      <c r="F669" s="160">
        <f t="shared" si="65"/>
        <v>1</v>
      </c>
      <c r="G669" s="160">
        <f t="shared" ca="1" si="60"/>
        <v>104822</v>
      </c>
      <c r="H669" s="171">
        <f t="shared" ca="1" si="61"/>
        <v>3200</v>
      </c>
      <c r="I669" s="160"/>
      <c r="J669" s="160"/>
      <c r="K669" s="160"/>
      <c r="L669" s="160"/>
      <c r="M669" s="160"/>
      <c r="N669" s="160"/>
    </row>
    <row r="670" spans="1:14">
      <c r="A670" s="160"/>
      <c r="B670" s="170" t="s">
        <v>2560</v>
      </c>
      <c r="C670" s="161">
        <f t="shared" si="62"/>
        <v>41064</v>
      </c>
      <c r="D670" s="160">
        <f t="shared" si="63"/>
        <v>2012</v>
      </c>
      <c r="E670" s="160">
        <f t="shared" si="64"/>
        <v>6</v>
      </c>
      <c r="F670" s="160">
        <f t="shared" si="65"/>
        <v>1</v>
      </c>
      <c r="G670" s="160">
        <f t="shared" ca="1" si="60"/>
        <v>104822</v>
      </c>
      <c r="H670" s="171">
        <f t="shared" ca="1" si="61"/>
        <v>3200</v>
      </c>
      <c r="I670" s="160"/>
      <c r="J670" s="160"/>
      <c r="K670" s="160"/>
      <c r="L670" s="160"/>
      <c r="M670" s="160"/>
      <c r="N670" s="160"/>
    </row>
    <row r="671" spans="1:14">
      <c r="A671" s="160"/>
      <c r="B671" s="170" t="s">
        <v>2569</v>
      </c>
      <c r="C671" s="161">
        <f t="shared" si="62"/>
        <v>41065</v>
      </c>
      <c r="D671" s="160">
        <f t="shared" si="63"/>
        <v>2012</v>
      </c>
      <c r="E671" s="160">
        <f t="shared" si="64"/>
        <v>6</v>
      </c>
      <c r="F671" s="160">
        <f t="shared" si="65"/>
        <v>2</v>
      </c>
      <c r="G671" s="160">
        <f t="shared" ca="1" si="60"/>
        <v>104823</v>
      </c>
      <c r="H671" s="171">
        <f t="shared" ca="1" si="61"/>
        <v>3199</v>
      </c>
      <c r="I671" s="160"/>
      <c r="J671" s="160"/>
      <c r="K671" s="160"/>
      <c r="L671" s="160"/>
      <c r="M671" s="160"/>
      <c r="N671" s="160"/>
    </row>
    <row r="672" spans="1:14">
      <c r="A672" s="160"/>
      <c r="B672" s="170" t="s">
        <v>2569</v>
      </c>
      <c r="C672" s="161">
        <f t="shared" si="62"/>
        <v>41065</v>
      </c>
      <c r="D672" s="160">
        <f t="shared" si="63"/>
        <v>2012</v>
      </c>
      <c r="E672" s="160">
        <f t="shared" si="64"/>
        <v>6</v>
      </c>
      <c r="F672" s="160">
        <f t="shared" si="65"/>
        <v>2</v>
      </c>
      <c r="G672" s="160">
        <f t="shared" ca="1" si="60"/>
        <v>104823</v>
      </c>
      <c r="H672" s="171">
        <f t="shared" ca="1" si="61"/>
        <v>3199</v>
      </c>
      <c r="I672" s="160"/>
      <c r="J672" s="160"/>
      <c r="K672" s="160"/>
      <c r="L672" s="160"/>
      <c r="M672" s="160"/>
      <c r="N672" s="160"/>
    </row>
    <row r="673" spans="1:14">
      <c r="A673" s="160"/>
      <c r="B673" s="170" t="s">
        <v>2569</v>
      </c>
      <c r="C673" s="161">
        <f t="shared" si="62"/>
        <v>41065</v>
      </c>
      <c r="D673" s="160">
        <f t="shared" si="63"/>
        <v>2012</v>
      </c>
      <c r="E673" s="160">
        <f t="shared" si="64"/>
        <v>6</v>
      </c>
      <c r="F673" s="160">
        <f t="shared" si="65"/>
        <v>2</v>
      </c>
      <c r="G673" s="160">
        <f t="shared" ca="1" si="60"/>
        <v>104823</v>
      </c>
      <c r="H673" s="171">
        <f t="shared" ca="1" si="61"/>
        <v>3199</v>
      </c>
      <c r="I673" s="160"/>
      <c r="J673" s="160"/>
      <c r="K673" s="160"/>
      <c r="L673" s="160"/>
      <c r="M673" s="160"/>
      <c r="N673" s="160"/>
    </row>
    <row r="674" spans="1:14">
      <c r="A674" s="160"/>
      <c r="B674" s="170" t="s">
        <v>2577</v>
      </c>
      <c r="C674" s="161">
        <f t="shared" si="62"/>
        <v>41071</v>
      </c>
      <c r="D674" s="160">
        <f t="shared" si="63"/>
        <v>2012</v>
      </c>
      <c r="E674" s="160">
        <f t="shared" si="64"/>
        <v>6</v>
      </c>
      <c r="F674" s="160">
        <f t="shared" si="65"/>
        <v>1</v>
      </c>
      <c r="G674" s="160">
        <f t="shared" ca="1" si="60"/>
        <v>104829</v>
      </c>
      <c r="H674" s="171">
        <f t="shared" ca="1" si="61"/>
        <v>3195</v>
      </c>
      <c r="I674" s="160"/>
      <c r="J674" s="160"/>
      <c r="K674" s="160"/>
      <c r="L674" s="160"/>
      <c r="M674" s="160"/>
      <c r="N674" s="160"/>
    </row>
    <row r="675" spans="1:14">
      <c r="A675" s="160"/>
      <c r="B675" s="170" t="s">
        <v>2577</v>
      </c>
      <c r="C675" s="161">
        <f t="shared" si="62"/>
        <v>41071</v>
      </c>
      <c r="D675" s="160">
        <f t="shared" si="63"/>
        <v>2012</v>
      </c>
      <c r="E675" s="160">
        <f t="shared" si="64"/>
        <v>6</v>
      </c>
      <c r="F675" s="160">
        <f t="shared" si="65"/>
        <v>1</v>
      </c>
      <c r="G675" s="160">
        <f t="shared" ca="1" si="60"/>
        <v>104829</v>
      </c>
      <c r="H675" s="171">
        <f t="shared" ca="1" si="61"/>
        <v>3195</v>
      </c>
      <c r="I675" s="160"/>
      <c r="J675" s="160"/>
      <c r="K675" s="160"/>
      <c r="L675" s="160"/>
      <c r="M675" s="160"/>
      <c r="N675" s="160"/>
    </row>
    <row r="676" spans="1:14">
      <c r="A676" s="160"/>
      <c r="B676" s="170" t="s">
        <v>2577</v>
      </c>
      <c r="C676" s="161">
        <f t="shared" si="62"/>
        <v>41071</v>
      </c>
      <c r="D676" s="160">
        <f t="shared" si="63"/>
        <v>2012</v>
      </c>
      <c r="E676" s="160">
        <f t="shared" si="64"/>
        <v>6</v>
      </c>
      <c r="F676" s="160">
        <f t="shared" si="65"/>
        <v>1</v>
      </c>
      <c r="G676" s="160">
        <f t="shared" ca="1" si="60"/>
        <v>104829</v>
      </c>
      <c r="H676" s="171">
        <f t="shared" ca="1" si="61"/>
        <v>3195</v>
      </c>
      <c r="I676" s="160"/>
      <c r="J676" s="160"/>
      <c r="K676" s="160"/>
      <c r="L676" s="160"/>
      <c r="M676" s="160"/>
      <c r="N676" s="160"/>
    </row>
    <row r="677" spans="1:14">
      <c r="A677" s="160"/>
      <c r="B677" s="170" t="s">
        <v>2577</v>
      </c>
      <c r="C677" s="161">
        <f t="shared" si="62"/>
        <v>41071</v>
      </c>
      <c r="D677" s="160">
        <f t="shared" si="63"/>
        <v>2012</v>
      </c>
      <c r="E677" s="160">
        <f t="shared" si="64"/>
        <v>6</v>
      </c>
      <c r="F677" s="160">
        <f t="shared" si="65"/>
        <v>1</v>
      </c>
      <c r="G677" s="160">
        <f t="shared" ca="1" si="60"/>
        <v>104829</v>
      </c>
      <c r="H677" s="171">
        <f t="shared" ca="1" si="61"/>
        <v>3195</v>
      </c>
      <c r="I677" s="160"/>
      <c r="J677" s="160"/>
      <c r="K677" s="160"/>
      <c r="L677" s="160"/>
      <c r="M677" s="160"/>
      <c r="N677" s="160"/>
    </row>
    <row r="678" spans="1:14">
      <c r="A678" s="160"/>
      <c r="B678" s="170" t="s">
        <v>2577</v>
      </c>
      <c r="C678" s="161">
        <f t="shared" si="62"/>
        <v>41071</v>
      </c>
      <c r="D678" s="160">
        <f t="shared" si="63"/>
        <v>2012</v>
      </c>
      <c r="E678" s="160">
        <f t="shared" si="64"/>
        <v>6</v>
      </c>
      <c r="F678" s="160">
        <f t="shared" si="65"/>
        <v>1</v>
      </c>
      <c r="G678" s="160">
        <f t="shared" ca="1" si="60"/>
        <v>104829</v>
      </c>
      <c r="H678" s="171">
        <f t="shared" ca="1" si="61"/>
        <v>3195</v>
      </c>
      <c r="I678" s="160"/>
      <c r="J678" s="160"/>
      <c r="K678" s="160"/>
      <c r="L678" s="160"/>
      <c r="M678" s="160"/>
      <c r="N678" s="160"/>
    </row>
    <row r="679" spans="1:14">
      <c r="A679" s="160"/>
      <c r="B679" s="170" t="s">
        <v>2590</v>
      </c>
      <c r="C679" s="161">
        <f t="shared" si="62"/>
        <v>41072</v>
      </c>
      <c r="D679" s="160">
        <f t="shared" si="63"/>
        <v>2012</v>
      </c>
      <c r="E679" s="160">
        <f t="shared" si="64"/>
        <v>6</v>
      </c>
      <c r="F679" s="160">
        <f t="shared" si="65"/>
        <v>2</v>
      </c>
      <c r="G679" s="160">
        <f t="shared" ca="1" si="60"/>
        <v>104830</v>
      </c>
      <c r="H679" s="171">
        <f t="shared" ca="1" si="61"/>
        <v>3194</v>
      </c>
      <c r="I679" s="160"/>
      <c r="J679" s="160"/>
      <c r="K679" s="160"/>
      <c r="L679" s="160"/>
      <c r="M679" s="160"/>
      <c r="N679" s="160"/>
    </row>
    <row r="680" spans="1:14">
      <c r="A680" s="160"/>
      <c r="B680" s="170" t="s">
        <v>2593</v>
      </c>
      <c r="C680" s="161">
        <f t="shared" si="62"/>
        <v>41073</v>
      </c>
      <c r="D680" s="160">
        <f t="shared" si="63"/>
        <v>2012</v>
      </c>
      <c r="E680" s="160">
        <f t="shared" si="64"/>
        <v>6</v>
      </c>
      <c r="F680" s="160">
        <f t="shared" si="65"/>
        <v>3</v>
      </c>
      <c r="G680" s="160">
        <f t="shared" ca="1" si="60"/>
        <v>104831</v>
      </c>
      <c r="H680" s="171">
        <f t="shared" ca="1" si="61"/>
        <v>3193</v>
      </c>
      <c r="I680" s="160"/>
      <c r="J680" s="160"/>
      <c r="K680" s="160"/>
      <c r="L680" s="160"/>
      <c r="M680" s="160"/>
      <c r="N680" s="160"/>
    </row>
    <row r="681" spans="1:14">
      <c r="A681" s="160"/>
      <c r="B681" s="170" t="s">
        <v>2593</v>
      </c>
      <c r="C681" s="161">
        <f t="shared" si="62"/>
        <v>41073</v>
      </c>
      <c r="D681" s="160">
        <f t="shared" si="63"/>
        <v>2012</v>
      </c>
      <c r="E681" s="160">
        <f t="shared" si="64"/>
        <v>6</v>
      </c>
      <c r="F681" s="160">
        <f t="shared" si="65"/>
        <v>3</v>
      </c>
      <c r="G681" s="160">
        <f t="shared" ca="1" si="60"/>
        <v>104831</v>
      </c>
      <c r="H681" s="171">
        <f t="shared" ca="1" si="61"/>
        <v>3193</v>
      </c>
      <c r="I681" s="160"/>
      <c r="J681" s="160"/>
      <c r="K681" s="160"/>
      <c r="L681" s="160"/>
      <c r="M681" s="160"/>
      <c r="N681" s="160"/>
    </row>
    <row r="682" spans="1:14">
      <c r="A682" s="160"/>
      <c r="B682" s="170" t="s">
        <v>2593</v>
      </c>
      <c r="C682" s="161">
        <f t="shared" si="62"/>
        <v>41073</v>
      </c>
      <c r="D682" s="160">
        <f t="shared" si="63"/>
        <v>2012</v>
      </c>
      <c r="E682" s="160">
        <f t="shared" si="64"/>
        <v>6</v>
      </c>
      <c r="F682" s="160">
        <f t="shared" si="65"/>
        <v>3</v>
      </c>
      <c r="G682" s="160">
        <f t="shared" ca="1" si="60"/>
        <v>104831</v>
      </c>
      <c r="H682" s="171">
        <f t="shared" ca="1" si="61"/>
        <v>3193</v>
      </c>
      <c r="I682" s="160"/>
      <c r="J682" s="160"/>
      <c r="K682" s="160"/>
      <c r="L682" s="160"/>
      <c r="M682" s="160"/>
      <c r="N682" s="160"/>
    </row>
    <row r="683" spans="1:14">
      <c r="A683" s="160"/>
      <c r="B683" s="170" t="s">
        <v>2601</v>
      </c>
      <c r="C683" s="161">
        <f t="shared" si="62"/>
        <v>41074</v>
      </c>
      <c r="D683" s="160">
        <f t="shared" si="63"/>
        <v>2012</v>
      </c>
      <c r="E683" s="160">
        <f t="shared" si="64"/>
        <v>6</v>
      </c>
      <c r="F683" s="160">
        <f t="shared" si="65"/>
        <v>4</v>
      </c>
      <c r="G683" s="160">
        <f t="shared" ca="1" si="60"/>
        <v>104834</v>
      </c>
      <c r="H683" s="171">
        <f t="shared" ca="1" si="61"/>
        <v>3192</v>
      </c>
      <c r="I683" s="160"/>
      <c r="J683" s="160"/>
      <c r="K683" s="160"/>
      <c r="L683" s="160"/>
      <c r="M683" s="160"/>
      <c r="N683" s="160"/>
    </row>
    <row r="684" spans="1:14">
      <c r="A684" s="160"/>
      <c r="B684" s="170" t="s">
        <v>2601</v>
      </c>
      <c r="C684" s="161">
        <f t="shared" si="62"/>
        <v>41074</v>
      </c>
      <c r="D684" s="160">
        <f t="shared" si="63"/>
        <v>2012</v>
      </c>
      <c r="E684" s="160">
        <f t="shared" si="64"/>
        <v>6</v>
      </c>
      <c r="F684" s="160">
        <f t="shared" si="65"/>
        <v>4</v>
      </c>
      <c r="G684" s="160">
        <f t="shared" ca="1" si="60"/>
        <v>104834</v>
      </c>
      <c r="H684" s="171">
        <f t="shared" ca="1" si="61"/>
        <v>3192</v>
      </c>
      <c r="I684" s="160"/>
      <c r="J684" s="160"/>
      <c r="K684" s="160"/>
      <c r="L684" s="160"/>
      <c r="M684" s="160"/>
      <c r="N684" s="160"/>
    </row>
    <row r="685" spans="1:14">
      <c r="A685" s="160"/>
      <c r="B685" s="170" t="s">
        <v>2601</v>
      </c>
      <c r="C685" s="161">
        <f t="shared" si="62"/>
        <v>41074</v>
      </c>
      <c r="D685" s="160">
        <f t="shared" si="63"/>
        <v>2012</v>
      </c>
      <c r="E685" s="160">
        <f t="shared" si="64"/>
        <v>6</v>
      </c>
      <c r="F685" s="160">
        <f t="shared" si="65"/>
        <v>4</v>
      </c>
      <c r="G685" s="160">
        <f t="shared" ca="1" si="60"/>
        <v>104834</v>
      </c>
      <c r="H685" s="171">
        <f t="shared" ca="1" si="61"/>
        <v>3192</v>
      </c>
      <c r="I685" s="160"/>
      <c r="J685" s="160"/>
      <c r="K685" s="160"/>
      <c r="L685" s="160"/>
      <c r="M685" s="160"/>
      <c r="N685" s="160"/>
    </row>
    <row r="686" spans="1:14">
      <c r="A686" s="160"/>
      <c r="B686" s="170" t="s">
        <v>2611</v>
      </c>
      <c r="C686" s="161">
        <f t="shared" si="62"/>
        <v>41075</v>
      </c>
      <c r="D686" s="160">
        <f t="shared" si="63"/>
        <v>2012</v>
      </c>
      <c r="E686" s="160">
        <f t="shared" si="64"/>
        <v>6</v>
      </c>
      <c r="F686" s="160">
        <f t="shared" si="65"/>
        <v>5</v>
      </c>
      <c r="G686" s="160">
        <f t="shared" ca="1" si="60"/>
        <v>104835</v>
      </c>
      <c r="H686" s="171">
        <f t="shared" ca="1" si="61"/>
        <v>3191</v>
      </c>
      <c r="I686" s="160"/>
      <c r="J686" s="160"/>
      <c r="K686" s="160"/>
      <c r="L686" s="160"/>
      <c r="M686" s="160"/>
      <c r="N686" s="160"/>
    </row>
    <row r="687" spans="1:14">
      <c r="A687" s="160"/>
      <c r="B687" s="170" t="s">
        <v>2611</v>
      </c>
      <c r="C687" s="161">
        <f t="shared" si="62"/>
        <v>41075</v>
      </c>
      <c r="D687" s="160">
        <f t="shared" si="63"/>
        <v>2012</v>
      </c>
      <c r="E687" s="160">
        <f t="shared" si="64"/>
        <v>6</v>
      </c>
      <c r="F687" s="160">
        <f t="shared" si="65"/>
        <v>5</v>
      </c>
      <c r="G687" s="160">
        <f t="shared" ca="1" si="60"/>
        <v>104835</v>
      </c>
      <c r="H687" s="171">
        <f t="shared" ca="1" si="61"/>
        <v>3191</v>
      </c>
      <c r="I687" s="160"/>
      <c r="J687" s="160"/>
      <c r="K687" s="160"/>
      <c r="L687" s="160"/>
      <c r="M687" s="160"/>
      <c r="N687" s="160"/>
    </row>
    <row r="688" spans="1:14">
      <c r="A688" s="160"/>
      <c r="B688" s="170" t="s">
        <v>2618</v>
      </c>
      <c r="C688" s="161">
        <f t="shared" si="62"/>
        <v>41076</v>
      </c>
      <c r="D688" s="160">
        <f t="shared" si="63"/>
        <v>2012</v>
      </c>
      <c r="E688" s="160">
        <f t="shared" si="64"/>
        <v>6</v>
      </c>
      <c r="F688" s="160">
        <f t="shared" si="65"/>
        <v>6</v>
      </c>
      <c r="G688" s="160">
        <f t="shared" ca="1" si="60"/>
        <v>104835</v>
      </c>
      <c r="H688" s="171">
        <f t="shared" ca="1" si="61"/>
        <v>3190</v>
      </c>
      <c r="I688" s="160"/>
      <c r="J688" s="160"/>
      <c r="K688" s="160"/>
      <c r="L688" s="160"/>
      <c r="M688" s="160"/>
      <c r="N688" s="160"/>
    </row>
    <row r="689" spans="1:14">
      <c r="A689" s="160"/>
      <c r="B689" s="170" t="s">
        <v>2618</v>
      </c>
      <c r="C689" s="161">
        <f t="shared" si="62"/>
        <v>41076</v>
      </c>
      <c r="D689" s="160">
        <f t="shared" si="63"/>
        <v>2012</v>
      </c>
      <c r="E689" s="160">
        <f t="shared" si="64"/>
        <v>6</v>
      </c>
      <c r="F689" s="160">
        <f t="shared" si="65"/>
        <v>6</v>
      </c>
      <c r="G689" s="160">
        <f t="shared" ca="1" si="60"/>
        <v>104835</v>
      </c>
      <c r="H689" s="171">
        <f t="shared" ca="1" si="61"/>
        <v>3190</v>
      </c>
      <c r="I689" s="160"/>
      <c r="J689" s="160"/>
      <c r="K689" s="160"/>
      <c r="L689" s="160"/>
      <c r="M689" s="160"/>
      <c r="N689" s="160"/>
    </row>
    <row r="690" spans="1:14">
      <c r="A690" s="160"/>
      <c r="B690" s="170" t="s">
        <v>2625</v>
      </c>
      <c r="C690" s="161">
        <f t="shared" si="62"/>
        <v>41077</v>
      </c>
      <c r="D690" s="160">
        <f t="shared" si="63"/>
        <v>2012</v>
      </c>
      <c r="E690" s="160">
        <f t="shared" si="64"/>
        <v>6</v>
      </c>
      <c r="F690" s="160">
        <f t="shared" si="65"/>
        <v>7</v>
      </c>
      <c r="G690" s="160">
        <f t="shared" ca="1" si="60"/>
        <v>104835</v>
      </c>
      <c r="H690" s="171">
        <f t="shared" ca="1" si="61"/>
        <v>3190</v>
      </c>
      <c r="I690" s="160"/>
      <c r="J690" s="160"/>
      <c r="K690" s="160"/>
      <c r="L690" s="160"/>
      <c r="M690" s="160"/>
      <c r="N690" s="160"/>
    </row>
    <row r="691" spans="1:14">
      <c r="A691" s="160"/>
      <c r="B691" s="170" t="s">
        <v>2625</v>
      </c>
      <c r="C691" s="161">
        <f t="shared" si="62"/>
        <v>41077</v>
      </c>
      <c r="D691" s="160">
        <f t="shared" si="63"/>
        <v>2012</v>
      </c>
      <c r="E691" s="160">
        <f t="shared" si="64"/>
        <v>6</v>
      </c>
      <c r="F691" s="160">
        <f t="shared" si="65"/>
        <v>7</v>
      </c>
      <c r="G691" s="160">
        <f t="shared" ca="1" si="60"/>
        <v>104835</v>
      </c>
      <c r="H691" s="171">
        <f t="shared" ca="1" si="61"/>
        <v>3190</v>
      </c>
      <c r="I691" s="160"/>
      <c r="J691" s="160"/>
      <c r="K691" s="160"/>
      <c r="L691" s="160"/>
      <c r="M691" s="160"/>
      <c r="N691" s="160"/>
    </row>
    <row r="692" spans="1:14">
      <c r="A692" s="160"/>
      <c r="B692" s="170" t="s">
        <v>2631</v>
      </c>
      <c r="C692" s="161">
        <f t="shared" si="62"/>
        <v>41078</v>
      </c>
      <c r="D692" s="160">
        <f t="shared" si="63"/>
        <v>2012</v>
      </c>
      <c r="E692" s="160">
        <f t="shared" si="64"/>
        <v>6</v>
      </c>
      <c r="F692" s="160">
        <f t="shared" si="65"/>
        <v>1</v>
      </c>
      <c r="G692" s="160">
        <f t="shared" ca="1" si="60"/>
        <v>104836</v>
      </c>
      <c r="H692" s="171">
        <f t="shared" ca="1" si="61"/>
        <v>3190</v>
      </c>
      <c r="I692" s="160"/>
      <c r="J692" s="160"/>
      <c r="K692" s="160"/>
      <c r="L692" s="160"/>
      <c r="M692" s="160"/>
      <c r="N692" s="160"/>
    </row>
    <row r="693" spans="1:14">
      <c r="A693" s="160"/>
      <c r="B693" s="170" t="s">
        <v>2631</v>
      </c>
      <c r="C693" s="161">
        <f t="shared" si="62"/>
        <v>41078</v>
      </c>
      <c r="D693" s="160">
        <f t="shared" si="63"/>
        <v>2012</v>
      </c>
      <c r="E693" s="160">
        <f t="shared" si="64"/>
        <v>6</v>
      </c>
      <c r="F693" s="160">
        <f t="shared" si="65"/>
        <v>1</v>
      </c>
      <c r="G693" s="160">
        <f t="shared" ca="1" si="60"/>
        <v>104836</v>
      </c>
      <c r="H693" s="171">
        <f t="shared" ca="1" si="61"/>
        <v>3190</v>
      </c>
      <c r="I693" s="160"/>
      <c r="J693" s="160"/>
      <c r="K693" s="160"/>
      <c r="L693" s="160"/>
      <c r="M693" s="160"/>
      <c r="N693" s="160"/>
    </row>
    <row r="694" spans="1:14">
      <c r="A694" s="160"/>
      <c r="B694" s="170" t="s">
        <v>2631</v>
      </c>
      <c r="C694" s="161">
        <f t="shared" si="62"/>
        <v>41078</v>
      </c>
      <c r="D694" s="160">
        <f t="shared" si="63"/>
        <v>2012</v>
      </c>
      <c r="E694" s="160">
        <f t="shared" si="64"/>
        <v>6</v>
      </c>
      <c r="F694" s="160">
        <f t="shared" si="65"/>
        <v>1</v>
      </c>
      <c r="G694" s="160">
        <f t="shared" ca="1" si="60"/>
        <v>104836</v>
      </c>
      <c r="H694" s="171">
        <f t="shared" ca="1" si="61"/>
        <v>3190</v>
      </c>
      <c r="I694" s="160"/>
      <c r="J694" s="160"/>
      <c r="K694" s="160"/>
      <c r="L694" s="160"/>
      <c r="M694" s="160"/>
      <c r="N694" s="160"/>
    </row>
    <row r="695" spans="1:14">
      <c r="A695" s="160"/>
      <c r="B695" s="170" t="s">
        <v>2631</v>
      </c>
      <c r="C695" s="161">
        <f t="shared" si="62"/>
        <v>41078</v>
      </c>
      <c r="D695" s="160">
        <f t="shared" si="63"/>
        <v>2012</v>
      </c>
      <c r="E695" s="160">
        <f t="shared" si="64"/>
        <v>6</v>
      </c>
      <c r="F695" s="160">
        <f t="shared" si="65"/>
        <v>1</v>
      </c>
      <c r="G695" s="160">
        <f t="shared" ca="1" si="60"/>
        <v>104836</v>
      </c>
      <c r="H695" s="171">
        <f t="shared" ca="1" si="61"/>
        <v>3190</v>
      </c>
      <c r="I695" s="160"/>
      <c r="J695" s="160"/>
      <c r="K695" s="160"/>
      <c r="L695" s="160"/>
      <c r="M695" s="160"/>
      <c r="N695" s="160"/>
    </row>
    <row r="696" spans="1:14">
      <c r="A696" s="160"/>
      <c r="B696" s="170" t="s">
        <v>2631</v>
      </c>
      <c r="C696" s="161">
        <f t="shared" si="62"/>
        <v>41078</v>
      </c>
      <c r="D696" s="160">
        <f t="shared" si="63"/>
        <v>2012</v>
      </c>
      <c r="E696" s="160">
        <f t="shared" si="64"/>
        <v>6</v>
      </c>
      <c r="F696" s="160">
        <f t="shared" si="65"/>
        <v>1</v>
      </c>
      <c r="G696" s="160">
        <f t="shared" ca="1" si="60"/>
        <v>104836</v>
      </c>
      <c r="H696" s="171">
        <f t="shared" ca="1" si="61"/>
        <v>3190</v>
      </c>
      <c r="I696" s="160"/>
      <c r="J696" s="160"/>
      <c r="K696" s="160"/>
      <c r="L696" s="160"/>
      <c r="M696" s="160"/>
      <c r="N696" s="160"/>
    </row>
    <row r="697" spans="1:14">
      <c r="A697" s="160"/>
      <c r="B697" s="170" t="s">
        <v>2645</v>
      </c>
      <c r="C697" s="161">
        <f t="shared" si="62"/>
        <v>41079</v>
      </c>
      <c r="D697" s="160">
        <f t="shared" si="63"/>
        <v>2012</v>
      </c>
      <c r="E697" s="160">
        <f t="shared" si="64"/>
        <v>6</v>
      </c>
      <c r="F697" s="160">
        <f t="shared" si="65"/>
        <v>2</v>
      </c>
      <c r="G697" s="160">
        <f t="shared" ca="1" si="60"/>
        <v>104837</v>
      </c>
      <c r="H697" s="171">
        <f t="shared" ca="1" si="61"/>
        <v>3189</v>
      </c>
      <c r="I697" s="160"/>
      <c r="J697" s="160"/>
      <c r="K697" s="160"/>
      <c r="L697" s="160"/>
      <c r="M697" s="160"/>
      <c r="N697" s="160"/>
    </row>
    <row r="698" spans="1:14">
      <c r="A698" s="160"/>
      <c r="B698" s="170" t="s">
        <v>2645</v>
      </c>
      <c r="C698" s="161">
        <f t="shared" si="62"/>
        <v>41079</v>
      </c>
      <c r="D698" s="160">
        <f t="shared" si="63"/>
        <v>2012</v>
      </c>
      <c r="E698" s="160">
        <f t="shared" si="64"/>
        <v>6</v>
      </c>
      <c r="F698" s="160">
        <f t="shared" si="65"/>
        <v>2</v>
      </c>
      <c r="G698" s="160">
        <f t="shared" ca="1" si="60"/>
        <v>104837</v>
      </c>
      <c r="H698" s="171">
        <f t="shared" ca="1" si="61"/>
        <v>3189</v>
      </c>
      <c r="I698" s="160"/>
      <c r="J698" s="160"/>
      <c r="K698" s="160"/>
      <c r="L698" s="160"/>
      <c r="M698" s="160"/>
      <c r="N698" s="160"/>
    </row>
    <row r="699" spans="1:14">
      <c r="A699" s="160"/>
      <c r="B699" s="170" t="s">
        <v>2645</v>
      </c>
      <c r="C699" s="161">
        <f t="shared" si="62"/>
        <v>41079</v>
      </c>
      <c r="D699" s="160">
        <f t="shared" si="63"/>
        <v>2012</v>
      </c>
      <c r="E699" s="160">
        <f t="shared" si="64"/>
        <v>6</v>
      </c>
      <c r="F699" s="160">
        <f t="shared" si="65"/>
        <v>2</v>
      </c>
      <c r="G699" s="160">
        <f t="shared" ca="1" si="60"/>
        <v>104837</v>
      </c>
      <c r="H699" s="171">
        <f t="shared" ca="1" si="61"/>
        <v>3189</v>
      </c>
      <c r="I699" s="160"/>
      <c r="J699" s="160"/>
      <c r="K699" s="160"/>
      <c r="L699" s="160"/>
      <c r="M699" s="160"/>
      <c r="N699" s="160"/>
    </row>
    <row r="700" spans="1:14">
      <c r="A700" s="160"/>
      <c r="B700" s="170" t="s">
        <v>2653</v>
      </c>
      <c r="C700" s="161">
        <f t="shared" si="62"/>
        <v>41081</v>
      </c>
      <c r="D700" s="160">
        <f t="shared" si="63"/>
        <v>2012</v>
      </c>
      <c r="E700" s="160">
        <f t="shared" si="64"/>
        <v>6</v>
      </c>
      <c r="F700" s="160">
        <f t="shared" si="65"/>
        <v>4</v>
      </c>
      <c r="G700" s="160">
        <f t="shared" ca="1" si="60"/>
        <v>104841</v>
      </c>
      <c r="H700" s="171">
        <f t="shared" ca="1" si="61"/>
        <v>3187</v>
      </c>
      <c r="I700" s="160"/>
      <c r="J700" s="160"/>
      <c r="K700" s="160"/>
      <c r="L700" s="160"/>
      <c r="M700" s="160"/>
      <c r="N700" s="160"/>
    </row>
    <row r="701" spans="1:14">
      <c r="A701" s="160"/>
      <c r="B701" s="170" t="s">
        <v>2653</v>
      </c>
      <c r="C701" s="161">
        <f t="shared" si="62"/>
        <v>41081</v>
      </c>
      <c r="D701" s="160">
        <f t="shared" si="63"/>
        <v>2012</v>
      </c>
      <c r="E701" s="160">
        <f t="shared" si="64"/>
        <v>6</v>
      </c>
      <c r="F701" s="160">
        <f t="shared" si="65"/>
        <v>4</v>
      </c>
      <c r="G701" s="160">
        <f t="shared" ca="1" si="60"/>
        <v>104841</v>
      </c>
      <c r="H701" s="171">
        <f t="shared" ca="1" si="61"/>
        <v>3187</v>
      </c>
      <c r="I701" s="160"/>
      <c r="J701" s="160"/>
      <c r="K701" s="160"/>
      <c r="L701" s="160"/>
      <c r="M701" s="160"/>
      <c r="N701" s="160"/>
    </row>
    <row r="702" spans="1:14">
      <c r="A702" s="160"/>
      <c r="B702" s="170" t="s">
        <v>2660</v>
      </c>
      <c r="C702" s="161">
        <f t="shared" si="62"/>
        <v>41082</v>
      </c>
      <c r="D702" s="160">
        <f t="shared" si="63"/>
        <v>2012</v>
      </c>
      <c r="E702" s="160">
        <f t="shared" si="64"/>
        <v>6</v>
      </c>
      <c r="F702" s="160">
        <f t="shared" si="65"/>
        <v>5</v>
      </c>
      <c r="G702" s="160">
        <f t="shared" ca="1" si="60"/>
        <v>104842</v>
      </c>
      <c r="H702" s="171">
        <f t="shared" ca="1" si="61"/>
        <v>3186</v>
      </c>
      <c r="I702" s="160"/>
      <c r="J702" s="160"/>
      <c r="K702" s="160"/>
      <c r="L702" s="160"/>
      <c r="M702" s="160"/>
      <c r="N702" s="160"/>
    </row>
    <row r="703" spans="1:14">
      <c r="A703" s="160"/>
      <c r="B703" s="170" t="s">
        <v>2663</v>
      </c>
      <c r="C703" s="161">
        <f t="shared" si="62"/>
        <v>41083</v>
      </c>
      <c r="D703" s="160">
        <f t="shared" si="63"/>
        <v>2012</v>
      </c>
      <c r="E703" s="160">
        <f t="shared" si="64"/>
        <v>6</v>
      </c>
      <c r="F703" s="160">
        <f t="shared" si="65"/>
        <v>6</v>
      </c>
      <c r="G703" s="160">
        <f t="shared" ca="1" si="60"/>
        <v>104842</v>
      </c>
      <c r="H703" s="171">
        <f t="shared" ca="1" si="61"/>
        <v>3185</v>
      </c>
      <c r="I703" s="160"/>
      <c r="J703" s="160"/>
      <c r="K703" s="160"/>
      <c r="L703" s="160"/>
      <c r="M703" s="160"/>
      <c r="N703" s="160"/>
    </row>
    <row r="704" spans="1:14">
      <c r="A704" s="160"/>
      <c r="B704" s="170" t="s">
        <v>2666</v>
      </c>
      <c r="C704" s="161">
        <f t="shared" si="62"/>
        <v>41085</v>
      </c>
      <c r="D704" s="160">
        <f t="shared" si="63"/>
        <v>2012</v>
      </c>
      <c r="E704" s="160">
        <f t="shared" si="64"/>
        <v>6</v>
      </c>
      <c r="F704" s="160">
        <f t="shared" si="65"/>
        <v>1</v>
      </c>
      <c r="G704" s="160">
        <f t="shared" ca="1" si="60"/>
        <v>104843</v>
      </c>
      <c r="H704" s="171">
        <f t="shared" ca="1" si="61"/>
        <v>3185</v>
      </c>
      <c r="I704" s="160"/>
      <c r="J704" s="160"/>
      <c r="K704" s="160"/>
      <c r="L704" s="160"/>
      <c r="M704" s="160"/>
      <c r="N704" s="160"/>
    </row>
    <row r="705" spans="1:14">
      <c r="A705" s="160"/>
      <c r="B705" s="170" t="s">
        <v>2666</v>
      </c>
      <c r="C705" s="161">
        <f t="shared" si="62"/>
        <v>41085</v>
      </c>
      <c r="D705" s="160">
        <f t="shared" si="63"/>
        <v>2012</v>
      </c>
      <c r="E705" s="160">
        <f t="shared" si="64"/>
        <v>6</v>
      </c>
      <c r="F705" s="160">
        <f t="shared" si="65"/>
        <v>1</v>
      </c>
      <c r="G705" s="160">
        <f t="shared" ca="1" si="60"/>
        <v>104843</v>
      </c>
      <c r="H705" s="171">
        <f t="shared" ca="1" si="61"/>
        <v>3185</v>
      </c>
      <c r="I705" s="160"/>
      <c r="J705" s="160"/>
      <c r="K705" s="160"/>
      <c r="L705" s="160"/>
      <c r="M705" s="160"/>
      <c r="N705" s="160"/>
    </row>
    <row r="706" spans="1:14">
      <c r="A706" s="160"/>
      <c r="B706" s="170" t="s">
        <v>2672</v>
      </c>
      <c r="C706" s="161">
        <f t="shared" si="62"/>
        <v>41086</v>
      </c>
      <c r="D706" s="160">
        <f t="shared" si="63"/>
        <v>2012</v>
      </c>
      <c r="E706" s="160">
        <f t="shared" si="64"/>
        <v>6</v>
      </c>
      <c r="F706" s="160">
        <f t="shared" si="65"/>
        <v>2</v>
      </c>
      <c r="G706" s="160">
        <f t="shared" ca="1" si="60"/>
        <v>104844</v>
      </c>
      <c r="H706" s="171">
        <f t="shared" ca="1" si="61"/>
        <v>3184</v>
      </c>
      <c r="I706" s="160"/>
      <c r="J706" s="160"/>
      <c r="K706" s="160"/>
      <c r="L706" s="160"/>
      <c r="M706" s="160"/>
      <c r="N706" s="160"/>
    </row>
    <row r="707" spans="1:14">
      <c r="A707" s="160"/>
      <c r="B707" s="170" t="s">
        <v>2672</v>
      </c>
      <c r="C707" s="161">
        <f t="shared" si="62"/>
        <v>41086</v>
      </c>
      <c r="D707" s="160">
        <f t="shared" si="63"/>
        <v>2012</v>
      </c>
      <c r="E707" s="160">
        <f t="shared" si="64"/>
        <v>6</v>
      </c>
      <c r="F707" s="160">
        <f t="shared" si="65"/>
        <v>2</v>
      </c>
      <c r="G707" s="160">
        <f t="shared" ca="1" si="60"/>
        <v>104844</v>
      </c>
      <c r="H707" s="171">
        <f t="shared" ca="1" si="61"/>
        <v>3184</v>
      </c>
      <c r="I707" s="160"/>
      <c r="J707" s="160"/>
      <c r="K707" s="160"/>
      <c r="L707" s="160"/>
      <c r="M707" s="160"/>
      <c r="N707" s="160"/>
    </row>
    <row r="708" spans="1:14">
      <c r="A708" s="160"/>
      <c r="B708" s="170" t="s">
        <v>2672</v>
      </c>
      <c r="C708" s="161">
        <f t="shared" si="62"/>
        <v>41086</v>
      </c>
      <c r="D708" s="160">
        <f t="shared" si="63"/>
        <v>2012</v>
      </c>
      <c r="E708" s="160">
        <f t="shared" si="64"/>
        <v>6</v>
      </c>
      <c r="F708" s="160">
        <f t="shared" si="65"/>
        <v>2</v>
      </c>
      <c r="G708" s="160">
        <f t="shared" ca="1" si="60"/>
        <v>104844</v>
      </c>
      <c r="H708" s="171">
        <f t="shared" ca="1" si="61"/>
        <v>3184</v>
      </c>
      <c r="I708" s="160"/>
      <c r="J708" s="160"/>
      <c r="K708" s="160"/>
      <c r="L708" s="160"/>
      <c r="M708" s="160"/>
      <c r="N708" s="160"/>
    </row>
    <row r="709" spans="1:14">
      <c r="A709" s="160"/>
      <c r="B709" s="170" t="s">
        <v>2679</v>
      </c>
      <c r="C709" s="161">
        <f t="shared" si="62"/>
        <v>41087</v>
      </c>
      <c r="D709" s="160">
        <f t="shared" si="63"/>
        <v>2012</v>
      </c>
      <c r="E709" s="160">
        <f t="shared" si="64"/>
        <v>6</v>
      </c>
      <c r="F709" s="160">
        <f t="shared" si="65"/>
        <v>3</v>
      </c>
      <c r="G709" s="160">
        <f t="shared" ref="G709:G772" ca="1" si="66">WORKDAY(C709,$K$5)</f>
        <v>104845</v>
      </c>
      <c r="H709" s="171">
        <f t="shared" ref="H709:H772" ca="1" si="67">NETWORKDAYS(C709,$K$5)</f>
        <v>3183</v>
      </c>
      <c r="I709" s="160"/>
      <c r="J709" s="160"/>
      <c r="K709" s="160"/>
      <c r="L709" s="160"/>
      <c r="M709" s="160"/>
      <c r="N709" s="160"/>
    </row>
    <row r="710" spans="1:14">
      <c r="A710" s="160"/>
      <c r="B710" s="170" t="s">
        <v>2683</v>
      </c>
      <c r="C710" s="161">
        <f t="shared" ref="C710:C773" si="68">DATE(LEFT(B710,4),MID(B710,5,2),RIGHT(B710,2))</f>
        <v>41088</v>
      </c>
      <c r="D710" s="160">
        <f t="shared" ref="D710:D773" si="69">YEAR(C710)</f>
        <v>2012</v>
      </c>
      <c r="E710" s="160">
        <f t="shared" ref="E710:E773" si="70">MONTH(C710)</f>
        <v>6</v>
      </c>
      <c r="F710" s="160">
        <f t="shared" ref="F710:F773" si="71">WEEKDAY(C710,2)</f>
        <v>4</v>
      </c>
      <c r="G710" s="160">
        <f t="shared" ca="1" si="66"/>
        <v>104848</v>
      </c>
      <c r="H710" s="171">
        <f t="shared" ca="1" si="67"/>
        <v>3182</v>
      </c>
      <c r="I710" s="160"/>
      <c r="J710" s="160"/>
      <c r="K710" s="160"/>
      <c r="L710" s="160"/>
      <c r="M710" s="160"/>
      <c r="N710" s="160"/>
    </row>
    <row r="711" spans="1:14">
      <c r="A711" s="160"/>
      <c r="B711" s="170" t="s">
        <v>2687</v>
      </c>
      <c r="C711" s="161">
        <f t="shared" si="68"/>
        <v>41089</v>
      </c>
      <c r="D711" s="160">
        <f t="shared" si="69"/>
        <v>2012</v>
      </c>
      <c r="E711" s="160">
        <f t="shared" si="70"/>
        <v>6</v>
      </c>
      <c r="F711" s="160">
        <f t="shared" si="71"/>
        <v>5</v>
      </c>
      <c r="G711" s="160">
        <f t="shared" ca="1" si="66"/>
        <v>104849</v>
      </c>
      <c r="H711" s="171">
        <f t="shared" ca="1" si="67"/>
        <v>3181</v>
      </c>
      <c r="I711" s="160"/>
      <c r="J711" s="160"/>
      <c r="K711" s="160"/>
      <c r="L711" s="160"/>
      <c r="M711" s="160"/>
      <c r="N711" s="160"/>
    </row>
    <row r="712" spans="1:14">
      <c r="A712" s="160"/>
      <c r="B712" s="170" t="s">
        <v>2690</v>
      </c>
      <c r="C712" s="161">
        <f t="shared" si="68"/>
        <v>41090</v>
      </c>
      <c r="D712" s="160">
        <f t="shared" si="69"/>
        <v>2012</v>
      </c>
      <c r="E712" s="160">
        <f t="shared" si="70"/>
        <v>6</v>
      </c>
      <c r="F712" s="160">
        <f t="shared" si="71"/>
        <v>6</v>
      </c>
      <c r="G712" s="160">
        <f t="shared" ca="1" si="66"/>
        <v>104849</v>
      </c>
      <c r="H712" s="171">
        <f t="shared" ca="1" si="67"/>
        <v>3180</v>
      </c>
      <c r="I712" s="160"/>
      <c r="J712" s="160"/>
      <c r="K712" s="160"/>
      <c r="L712" s="160"/>
      <c r="M712" s="160"/>
      <c r="N712" s="160"/>
    </row>
    <row r="713" spans="1:14">
      <c r="A713" s="160"/>
      <c r="B713" s="170" t="s">
        <v>2690</v>
      </c>
      <c r="C713" s="161">
        <f t="shared" si="68"/>
        <v>41090</v>
      </c>
      <c r="D713" s="160">
        <f t="shared" si="69"/>
        <v>2012</v>
      </c>
      <c r="E713" s="160">
        <f t="shared" si="70"/>
        <v>6</v>
      </c>
      <c r="F713" s="160">
        <f t="shared" si="71"/>
        <v>6</v>
      </c>
      <c r="G713" s="160">
        <f t="shared" ca="1" si="66"/>
        <v>104849</v>
      </c>
      <c r="H713" s="171">
        <f t="shared" ca="1" si="67"/>
        <v>3180</v>
      </c>
      <c r="I713" s="160"/>
      <c r="J713" s="160"/>
      <c r="K713" s="160"/>
      <c r="L713" s="160"/>
      <c r="M713" s="160"/>
      <c r="N713" s="160"/>
    </row>
    <row r="714" spans="1:14">
      <c r="A714" s="160"/>
      <c r="B714" s="170" t="s">
        <v>2690</v>
      </c>
      <c r="C714" s="161">
        <f t="shared" si="68"/>
        <v>41090</v>
      </c>
      <c r="D714" s="160">
        <f t="shared" si="69"/>
        <v>2012</v>
      </c>
      <c r="E714" s="160">
        <f t="shared" si="70"/>
        <v>6</v>
      </c>
      <c r="F714" s="160">
        <f t="shared" si="71"/>
        <v>6</v>
      </c>
      <c r="G714" s="160">
        <f t="shared" ca="1" si="66"/>
        <v>104849</v>
      </c>
      <c r="H714" s="171">
        <f t="shared" ca="1" si="67"/>
        <v>3180</v>
      </c>
      <c r="I714" s="160"/>
      <c r="J714" s="160"/>
      <c r="K714" s="160"/>
      <c r="L714" s="160"/>
      <c r="M714" s="160"/>
      <c r="N714" s="160"/>
    </row>
    <row r="715" spans="1:14">
      <c r="A715" s="160"/>
      <c r="B715" s="170" t="s">
        <v>2698</v>
      </c>
      <c r="C715" s="161">
        <f t="shared" si="68"/>
        <v>41092</v>
      </c>
      <c r="D715" s="160">
        <f t="shared" si="69"/>
        <v>2012</v>
      </c>
      <c r="E715" s="160">
        <f t="shared" si="70"/>
        <v>7</v>
      </c>
      <c r="F715" s="160">
        <f t="shared" si="71"/>
        <v>1</v>
      </c>
      <c r="G715" s="160">
        <f t="shared" ca="1" si="66"/>
        <v>104850</v>
      </c>
      <c r="H715" s="171">
        <f t="shared" ca="1" si="67"/>
        <v>3180</v>
      </c>
      <c r="I715" s="160"/>
      <c r="J715" s="160"/>
      <c r="K715" s="160"/>
      <c r="L715" s="160"/>
      <c r="M715" s="160"/>
      <c r="N715" s="160"/>
    </row>
    <row r="716" spans="1:14">
      <c r="A716" s="160"/>
      <c r="B716" s="170" t="s">
        <v>2698</v>
      </c>
      <c r="C716" s="161">
        <f t="shared" si="68"/>
        <v>41092</v>
      </c>
      <c r="D716" s="160">
        <f t="shared" si="69"/>
        <v>2012</v>
      </c>
      <c r="E716" s="160">
        <f t="shared" si="70"/>
        <v>7</v>
      </c>
      <c r="F716" s="160">
        <f t="shared" si="71"/>
        <v>1</v>
      </c>
      <c r="G716" s="160">
        <f t="shared" ca="1" si="66"/>
        <v>104850</v>
      </c>
      <c r="H716" s="171">
        <f t="shared" ca="1" si="67"/>
        <v>3180</v>
      </c>
      <c r="I716" s="160"/>
      <c r="J716" s="160"/>
      <c r="K716" s="160"/>
      <c r="L716" s="160"/>
      <c r="M716" s="160"/>
      <c r="N716" s="160"/>
    </row>
    <row r="717" spans="1:14">
      <c r="A717" s="160"/>
      <c r="B717" s="170" t="s">
        <v>2698</v>
      </c>
      <c r="C717" s="161">
        <f t="shared" si="68"/>
        <v>41092</v>
      </c>
      <c r="D717" s="160">
        <f t="shared" si="69"/>
        <v>2012</v>
      </c>
      <c r="E717" s="160">
        <f t="shared" si="70"/>
        <v>7</v>
      </c>
      <c r="F717" s="160">
        <f t="shared" si="71"/>
        <v>1</v>
      </c>
      <c r="G717" s="160">
        <f t="shared" ca="1" si="66"/>
        <v>104850</v>
      </c>
      <c r="H717" s="171">
        <f t="shared" ca="1" si="67"/>
        <v>3180</v>
      </c>
      <c r="I717" s="160"/>
      <c r="J717" s="160"/>
      <c r="K717" s="160"/>
      <c r="L717" s="160"/>
      <c r="M717" s="160"/>
      <c r="N717" s="160"/>
    </row>
    <row r="718" spans="1:14">
      <c r="A718" s="160"/>
      <c r="B718" s="170" t="s">
        <v>2698</v>
      </c>
      <c r="C718" s="161">
        <f t="shared" si="68"/>
        <v>41092</v>
      </c>
      <c r="D718" s="160">
        <f t="shared" si="69"/>
        <v>2012</v>
      </c>
      <c r="E718" s="160">
        <f t="shared" si="70"/>
        <v>7</v>
      </c>
      <c r="F718" s="160">
        <f t="shared" si="71"/>
        <v>1</v>
      </c>
      <c r="G718" s="160">
        <f t="shared" ca="1" si="66"/>
        <v>104850</v>
      </c>
      <c r="H718" s="171">
        <f t="shared" ca="1" si="67"/>
        <v>3180</v>
      </c>
      <c r="I718" s="160"/>
      <c r="J718" s="160"/>
      <c r="K718" s="160"/>
      <c r="L718" s="160"/>
      <c r="M718" s="160"/>
      <c r="N718" s="160"/>
    </row>
    <row r="719" spans="1:14">
      <c r="A719" s="160"/>
      <c r="B719" s="170" t="s">
        <v>2709</v>
      </c>
      <c r="C719" s="161">
        <f t="shared" si="68"/>
        <v>41093</v>
      </c>
      <c r="D719" s="160">
        <f t="shared" si="69"/>
        <v>2012</v>
      </c>
      <c r="E719" s="160">
        <f t="shared" si="70"/>
        <v>7</v>
      </c>
      <c r="F719" s="160">
        <f t="shared" si="71"/>
        <v>2</v>
      </c>
      <c r="G719" s="160">
        <f t="shared" ca="1" si="66"/>
        <v>104851</v>
      </c>
      <c r="H719" s="171">
        <f t="shared" ca="1" si="67"/>
        <v>3179</v>
      </c>
      <c r="I719" s="160"/>
      <c r="J719" s="160"/>
      <c r="K719" s="160"/>
      <c r="L719" s="160"/>
      <c r="M719" s="160"/>
      <c r="N719" s="160"/>
    </row>
    <row r="720" spans="1:14">
      <c r="A720" s="160"/>
      <c r="B720" s="170" t="s">
        <v>2709</v>
      </c>
      <c r="C720" s="161">
        <f t="shared" si="68"/>
        <v>41093</v>
      </c>
      <c r="D720" s="160">
        <f t="shared" si="69"/>
        <v>2012</v>
      </c>
      <c r="E720" s="160">
        <f t="shared" si="70"/>
        <v>7</v>
      </c>
      <c r="F720" s="160">
        <f t="shared" si="71"/>
        <v>2</v>
      </c>
      <c r="G720" s="160">
        <f t="shared" ca="1" si="66"/>
        <v>104851</v>
      </c>
      <c r="H720" s="171">
        <f t="shared" ca="1" si="67"/>
        <v>3179</v>
      </c>
      <c r="I720" s="160"/>
      <c r="J720" s="160"/>
      <c r="K720" s="160"/>
      <c r="L720" s="160"/>
      <c r="M720" s="160"/>
      <c r="N720" s="160"/>
    </row>
    <row r="721" spans="1:14">
      <c r="A721" s="160"/>
      <c r="B721" s="170" t="s">
        <v>2715</v>
      </c>
      <c r="C721" s="161">
        <f t="shared" si="68"/>
        <v>41094</v>
      </c>
      <c r="D721" s="160">
        <f t="shared" si="69"/>
        <v>2012</v>
      </c>
      <c r="E721" s="160">
        <f t="shared" si="70"/>
        <v>7</v>
      </c>
      <c r="F721" s="160">
        <f t="shared" si="71"/>
        <v>3</v>
      </c>
      <c r="G721" s="160">
        <f t="shared" ca="1" si="66"/>
        <v>104852</v>
      </c>
      <c r="H721" s="171">
        <f t="shared" ca="1" si="67"/>
        <v>3178</v>
      </c>
      <c r="I721" s="160"/>
      <c r="J721" s="160"/>
      <c r="K721" s="160"/>
      <c r="L721" s="160"/>
      <c r="M721" s="160"/>
      <c r="N721" s="160"/>
    </row>
    <row r="722" spans="1:14">
      <c r="A722" s="160"/>
      <c r="B722" s="170" t="s">
        <v>2718</v>
      </c>
      <c r="C722" s="161">
        <f t="shared" si="68"/>
        <v>41095</v>
      </c>
      <c r="D722" s="160">
        <f t="shared" si="69"/>
        <v>2012</v>
      </c>
      <c r="E722" s="160">
        <f t="shared" si="70"/>
        <v>7</v>
      </c>
      <c r="F722" s="160">
        <f t="shared" si="71"/>
        <v>4</v>
      </c>
      <c r="G722" s="160">
        <f t="shared" ca="1" si="66"/>
        <v>104855</v>
      </c>
      <c r="H722" s="171">
        <f t="shared" ca="1" si="67"/>
        <v>3177</v>
      </c>
      <c r="I722" s="160"/>
      <c r="J722" s="160"/>
      <c r="K722" s="160"/>
      <c r="L722" s="160"/>
      <c r="M722" s="160"/>
      <c r="N722" s="160"/>
    </row>
    <row r="723" spans="1:14">
      <c r="A723" s="160"/>
      <c r="B723" s="170" t="s">
        <v>2718</v>
      </c>
      <c r="C723" s="161">
        <f t="shared" si="68"/>
        <v>41095</v>
      </c>
      <c r="D723" s="160">
        <f t="shared" si="69"/>
        <v>2012</v>
      </c>
      <c r="E723" s="160">
        <f t="shared" si="70"/>
        <v>7</v>
      </c>
      <c r="F723" s="160">
        <f t="shared" si="71"/>
        <v>4</v>
      </c>
      <c r="G723" s="160">
        <f t="shared" ca="1" si="66"/>
        <v>104855</v>
      </c>
      <c r="H723" s="171">
        <f t="shared" ca="1" si="67"/>
        <v>3177</v>
      </c>
      <c r="I723" s="160"/>
      <c r="J723" s="160"/>
      <c r="K723" s="160"/>
      <c r="L723" s="160"/>
      <c r="M723" s="160"/>
      <c r="N723" s="160"/>
    </row>
    <row r="724" spans="1:14">
      <c r="A724" s="160"/>
      <c r="B724" s="170" t="s">
        <v>2718</v>
      </c>
      <c r="C724" s="161">
        <f t="shared" si="68"/>
        <v>41095</v>
      </c>
      <c r="D724" s="160">
        <f t="shared" si="69"/>
        <v>2012</v>
      </c>
      <c r="E724" s="160">
        <f t="shared" si="70"/>
        <v>7</v>
      </c>
      <c r="F724" s="160">
        <f t="shared" si="71"/>
        <v>4</v>
      </c>
      <c r="G724" s="160">
        <f t="shared" ca="1" si="66"/>
        <v>104855</v>
      </c>
      <c r="H724" s="171">
        <f t="shared" ca="1" si="67"/>
        <v>3177</v>
      </c>
      <c r="I724" s="160"/>
      <c r="J724" s="160"/>
      <c r="K724" s="160"/>
      <c r="L724" s="160"/>
      <c r="M724" s="160"/>
      <c r="N724" s="160"/>
    </row>
    <row r="725" spans="1:14">
      <c r="A725" s="160"/>
      <c r="B725" s="170" t="s">
        <v>2718</v>
      </c>
      <c r="C725" s="161">
        <f t="shared" si="68"/>
        <v>41095</v>
      </c>
      <c r="D725" s="160">
        <f t="shared" si="69"/>
        <v>2012</v>
      </c>
      <c r="E725" s="160">
        <f t="shared" si="70"/>
        <v>7</v>
      </c>
      <c r="F725" s="160">
        <f t="shared" si="71"/>
        <v>4</v>
      </c>
      <c r="G725" s="160">
        <f t="shared" ca="1" si="66"/>
        <v>104855</v>
      </c>
      <c r="H725" s="171">
        <f t="shared" ca="1" si="67"/>
        <v>3177</v>
      </c>
      <c r="I725" s="160"/>
      <c r="J725" s="160"/>
      <c r="K725" s="160"/>
      <c r="L725" s="160"/>
      <c r="M725" s="160"/>
      <c r="N725" s="160"/>
    </row>
    <row r="726" spans="1:14">
      <c r="A726" s="160"/>
      <c r="B726" s="170" t="s">
        <v>2718</v>
      </c>
      <c r="C726" s="161">
        <f t="shared" si="68"/>
        <v>41095</v>
      </c>
      <c r="D726" s="160">
        <f t="shared" si="69"/>
        <v>2012</v>
      </c>
      <c r="E726" s="160">
        <f t="shared" si="70"/>
        <v>7</v>
      </c>
      <c r="F726" s="160">
        <f t="shared" si="71"/>
        <v>4</v>
      </c>
      <c r="G726" s="160">
        <f t="shared" ca="1" si="66"/>
        <v>104855</v>
      </c>
      <c r="H726" s="171">
        <f t="shared" ca="1" si="67"/>
        <v>3177</v>
      </c>
      <c r="I726" s="160"/>
      <c r="J726" s="160"/>
      <c r="K726" s="160"/>
      <c r="L726" s="160"/>
      <c r="M726" s="160"/>
      <c r="N726" s="160"/>
    </row>
    <row r="727" spans="1:14">
      <c r="A727" s="160"/>
      <c r="B727" s="170" t="s">
        <v>2731</v>
      </c>
      <c r="C727" s="161">
        <f t="shared" si="68"/>
        <v>41100</v>
      </c>
      <c r="D727" s="160">
        <f t="shared" si="69"/>
        <v>2012</v>
      </c>
      <c r="E727" s="160">
        <f t="shared" si="70"/>
        <v>7</v>
      </c>
      <c r="F727" s="160">
        <f t="shared" si="71"/>
        <v>2</v>
      </c>
      <c r="G727" s="160">
        <f t="shared" ca="1" si="66"/>
        <v>104858</v>
      </c>
      <c r="H727" s="171">
        <f t="shared" ca="1" si="67"/>
        <v>3174</v>
      </c>
      <c r="I727" s="160"/>
      <c r="J727" s="160"/>
      <c r="K727" s="160"/>
      <c r="L727" s="160"/>
      <c r="M727" s="160"/>
      <c r="N727" s="160"/>
    </row>
    <row r="728" spans="1:14">
      <c r="A728" s="160"/>
      <c r="B728" s="170" t="s">
        <v>2731</v>
      </c>
      <c r="C728" s="161">
        <f t="shared" si="68"/>
        <v>41100</v>
      </c>
      <c r="D728" s="160">
        <f t="shared" si="69"/>
        <v>2012</v>
      </c>
      <c r="E728" s="160">
        <f t="shared" si="70"/>
        <v>7</v>
      </c>
      <c r="F728" s="160">
        <f t="shared" si="71"/>
        <v>2</v>
      </c>
      <c r="G728" s="160">
        <f t="shared" ca="1" si="66"/>
        <v>104858</v>
      </c>
      <c r="H728" s="171">
        <f t="shared" ca="1" si="67"/>
        <v>3174</v>
      </c>
      <c r="I728" s="160"/>
      <c r="J728" s="160"/>
      <c r="K728" s="160"/>
      <c r="L728" s="160"/>
      <c r="M728" s="160"/>
      <c r="N728" s="160"/>
    </row>
    <row r="729" spans="1:14">
      <c r="A729" s="160"/>
      <c r="B729" s="170" t="s">
        <v>2731</v>
      </c>
      <c r="C729" s="161">
        <f t="shared" si="68"/>
        <v>41100</v>
      </c>
      <c r="D729" s="160">
        <f t="shared" si="69"/>
        <v>2012</v>
      </c>
      <c r="E729" s="160">
        <f t="shared" si="70"/>
        <v>7</v>
      </c>
      <c r="F729" s="160">
        <f t="shared" si="71"/>
        <v>2</v>
      </c>
      <c r="G729" s="160">
        <f t="shared" ca="1" si="66"/>
        <v>104858</v>
      </c>
      <c r="H729" s="171">
        <f t="shared" ca="1" si="67"/>
        <v>3174</v>
      </c>
      <c r="I729" s="160"/>
      <c r="J729" s="160"/>
      <c r="K729" s="160"/>
      <c r="L729" s="160"/>
      <c r="M729" s="160"/>
      <c r="N729" s="160"/>
    </row>
    <row r="730" spans="1:14">
      <c r="A730" s="160"/>
      <c r="B730" s="170" t="s">
        <v>2740</v>
      </c>
      <c r="C730" s="161">
        <f t="shared" si="68"/>
        <v>41101</v>
      </c>
      <c r="D730" s="160">
        <f t="shared" si="69"/>
        <v>2012</v>
      </c>
      <c r="E730" s="160">
        <f t="shared" si="70"/>
        <v>7</v>
      </c>
      <c r="F730" s="160">
        <f t="shared" si="71"/>
        <v>3</v>
      </c>
      <c r="G730" s="160">
        <f t="shared" ca="1" si="66"/>
        <v>104859</v>
      </c>
      <c r="H730" s="171">
        <f t="shared" ca="1" si="67"/>
        <v>3173</v>
      </c>
      <c r="I730" s="160"/>
      <c r="J730" s="160"/>
      <c r="K730" s="160"/>
      <c r="L730" s="160"/>
      <c r="M730" s="160"/>
      <c r="N730" s="160"/>
    </row>
    <row r="731" spans="1:14">
      <c r="A731" s="160"/>
      <c r="B731" s="170" t="s">
        <v>2740</v>
      </c>
      <c r="C731" s="161">
        <f t="shared" si="68"/>
        <v>41101</v>
      </c>
      <c r="D731" s="160">
        <f t="shared" si="69"/>
        <v>2012</v>
      </c>
      <c r="E731" s="160">
        <f t="shared" si="70"/>
        <v>7</v>
      </c>
      <c r="F731" s="160">
        <f t="shared" si="71"/>
        <v>3</v>
      </c>
      <c r="G731" s="160">
        <f t="shared" ca="1" si="66"/>
        <v>104859</v>
      </c>
      <c r="H731" s="171">
        <f t="shared" ca="1" si="67"/>
        <v>3173</v>
      </c>
      <c r="I731" s="160"/>
      <c r="J731" s="160"/>
      <c r="K731" s="160"/>
      <c r="L731" s="160"/>
      <c r="M731" s="160"/>
      <c r="N731" s="160"/>
    </row>
    <row r="732" spans="1:14">
      <c r="A732" s="160"/>
      <c r="B732" s="170" t="s">
        <v>2740</v>
      </c>
      <c r="C732" s="161">
        <f t="shared" si="68"/>
        <v>41101</v>
      </c>
      <c r="D732" s="160">
        <f t="shared" si="69"/>
        <v>2012</v>
      </c>
      <c r="E732" s="160">
        <f t="shared" si="70"/>
        <v>7</v>
      </c>
      <c r="F732" s="160">
        <f t="shared" si="71"/>
        <v>3</v>
      </c>
      <c r="G732" s="160">
        <f t="shared" ca="1" si="66"/>
        <v>104859</v>
      </c>
      <c r="H732" s="171">
        <f t="shared" ca="1" si="67"/>
        <v>3173</v>
      </c>
      <c r="I732" s="160"/>
      <c r="J732" s="160"/>
      <c r="K732" s="160"/>
      <c r="L732" s="160"/>
      <c r="M732" s="160"/>
      <c r="N732" s="160"/>
    </row>
    <row r="733" spans="1:14">
      <c r="A733" s="160"/>
      <c r="B733" s="170" t="s">
        <v>2749</v>
      </c>
      <c r="C733" s="161">
        <f t="shared" si="68"/>
        <v>41102</v>
      </c>
      <c r="D733" s="160">
        <f t="shared" si="69"/>
        <v>2012</v>
      </c>
      <c r="E733" s="160">
        <f t="shared" si="70"/>
        <v>7</v>
      </c>
      <c r="F733" s="160">
        <f t="shared" si="71"/>
        <v>4</v>
      </c>
      <c r="G733" s="160">
        <f t="shared" ca="1" si="66"/>
        <v>104862</v>
      </c>
      <c r="H733" s="171">
        <f t="shared" ca="1" si="67"/>
        <v>3172</v>
      </c>
      <c r="I733" s="160"/>
      <c r="J733" s="160"/>
      <c r="K733" s="160"/>
      <c r="L733" s="160"/>
      <c r="M733" s="160"/>
      <c r="N733" s="160"/>
    </row>
    <row r="734" spans="1:14">
      <c r="A734" s="160"/>
      <c r="B734" s="170" t="s">
        <v>2749</v>
      </c>
      <c r="C734" s="161">
        <f t="shared" si="68"/>
        <v>41102</v>
      </c>
      <c r="D734" s="160">
        <f t="shared" si="69"/>
        <v>2012</v>
      </c>
      <c r="E734" s="160">
        <f t="shared" si="70"/>
        <v>7</v>
      </c>
      <c r="F734" s="160">
        <f t="shared" si="71"/>
        <v>4</v>
      </c>
      <c r="G734" s="160">
        <f t="shared" ca="1" si="66"/>
        <v>104862</v>
      </c>
      <c r="H734" s="171">
        <f t="shared" ca="1" si="67"/>
        <v>3172</v>
      </c>
      <c r="I734" s="160"/>
      <c r="J734" s="160"/>
      <c r="K734" s="160"/>
      <c r="L734" s="160"/>
      <c r="M734" s="160"/>
      <c r="N734" s="160"/>
    </row>
    <row r="735" spans="1:14">
      <c r="A735" s="160"/>
      <c r="B735" s="170" t="s">
        <v>2755</v>
      </c>
      <c r="C735" s="161">
        <f t="shared" si="68"/>
        <v>41103</v>
      </c>
      <c r="D735" s="160">
        <f t="shared" si="69"/>
        <v>2012</v>
      </c>
      <c r="E735" s="160">
        <f t="shared" si="70"/>
        <v>7</v>
      </c>
      <c r="F735" s="160">
        <f t="shared" si="71"/>
        <v>5</v>
      </c>
      <c r="G735" s="160">
        <f t="shared" ca="1" si="66"/>
        <v>104863</v>
      </c>
      <c r="H735" s="171">
        <f t="shared" ca="1" si="67"/>
        <v>3171</v>
      </c>
      <c r="I735" s="160"/>
      <c r="J735" s="160"/>
      <c r="K735" s="160"/>
      <c r="L735" s="160"/>
      <c r="M735" s="160"/>
      <c r="N735" s="160"/>
    </row>
    <row r="736" spans="1:14">
      <c r="A736" s="160"/>
      <c r="B736" s="170" t="s">
        <v>2758</v>
      </c>
      <c r="C736" s="161">
        <f t="shared" si="68"/>
        <v>41104</v>
      </c>
      <c r="D736" s="160">
        <f t="shared" si="69"/>
        <v>2012</v>
      </c>
      <c r="E736" s="160">
        <f t="shared" si="70"/>
        <v>7</v>
      </c>
      <c r="F736" s="160">
        <f t="shared" si="71"/>
        <v>6</v>
      </c>
      <c r="G736" s="160">
        <f t="shared" ca="1" si="66"/>
        <v>104863</v>
      </c>
      <c r="H736" s="171">
        <f t="shared" ca="1" si="67"/>
        <v>3170</v>
      </c>
      <c r="I736" s="160"/>
      <c r="J736" s="160"/>
      <c r="K736" s="160"/>
      <c r="L736" s="160"/>
      <c r="M736" s="160"/>
      <c r="N736" s="160"/>
    </row>
    <row r="737" spans="1:14">
      <c r="A737" s="160"/>
      <c r="B737" s="170" t="s">
        <v>2762</v>
      </c>
      <c r="C737" s="161">
        <f t="shared" si="68"/>
        <v>41105</v>
      </c>
      <c r="D737" s="160">
        <f t="shared" si="69"/>
        <v>2012</v>
      </c>
      <c r="E737" s="160">
        <f t="shared" si="70"/>
        <v>7</v>
      </c>
      <c r="F737" s="160">
        <f t="shared" si="71"/>
        <v>7</v>
      </c>
      <c r="G737" s="160">
        <f t="shared" ca="1" si="66"/>
        <v>104863</v>
      </c>
      <c r="H737" s="171">
        <f t="shared" ca="1" si="67"/>
        <v>3170</v>
      </c>
      <c r="I737" s="160"/>
      <c r="J737" s="160"/>
      <c r="K737" s="160"/>
      <c r="L737" s="160"/>
      <c r="M737" s="160"/>
      <c r="N737" s="160"/>
    </row>
    <row r="738" spans="1:14">
      <c r="A738" s="160"/>
      <c r="B738" s="170" t="s">
        <v>2762</v>
      </c>
      <c r="C738" s="161">
        <f t="shared" si="68"/>
        <v>41105</v>
      </c>
      <c r="D738" s="160">
        <f t="shared" si="69"/>
        <v>2012</v>
      </c>
      <c r="E738" s="160">
        <f t="shared" si="70"/>
        <v>7</v>
      </c>
      <c r="F738" s="160">
        <f t="shared" si="71"/>
        <v>7</v>
      </c>
      <c r="G738" s="160">
        <f t="shared" ca="1" si="66"/>
        <v>104863</v>
      </c>
      <c r="H738" s="171">
        <f t="shared" ca="1" si="67"/>
        <v>3170</v>
      </c>
      <c r="I738" s="160"/>
      <c r="J738" s="160"/>
      <c r="K738" s="160"/>
      <c r="L738" s="160"/>
      <c r="M738" s="160"/>
      <c r="N738" s="160"/>
    </row>
    <row r="739" spans="1:14">
      <c r="A739" s="160"/>
      <c r="B739" s="170" t="s">
        <v>2762</v>
      </c>
      <c r="C739" s="161">
        <f t="shared" si="68"/>
        <v>41105</v>
      </c>
      <c r="D739" s="160">
        <f t="shared" si="69"/>
        <v>2012</v>
      </c>
      <c r="E739" s="160">
        <f t="shared" si="70"/>
        <v>7</v>
      </c>
      <c r="F739" s="160">
        <f t="shared" si="71"/>
        <v>7</v>
      </c>
      <c r="G739" s="160">
        <f t="shared" ca="1" si="66"/>
        <v>104863</v>
      </c>
      <c r="H739" s="171">
        <f t="shared" ca="1" si="67"/>
        <v>3170</v>
      </c>
      <c r="I739" s="160"/>
      <c r="J739" s="160"/>
      <c r="K739" s="160"/>
      <c r="L739" s="160"/>
      <c r="M739" s="160"/>
      <c r="N739" s="160"/>
    </row>
    <row r="740" spans="1:14">
      <c r="A740" s="160"/>
      <c r="B740" s="170" t="s">
        <v>2771</v>
      </c>
      <c r="C740" s="161">
        <f t="shared" si="68"/>
        <v>41106</v>
      </c>
      <c r="D740" s="160">
        <f t="shared" si="69"/>
        <v>2012</v>
      </c>
      <c r="E740" s="160">
        <f t="shared" si="70"/>
        <v>7</v>
      </c>
      <c r="F740" s="160">
        <f t="shared" si="71"/>
        <v>1</v>
      </c>
      <c r="G740" s="160">
        <f t="shared" ca="1" si="66"/>
        <v>104864</v>
      </c>
      <c r="H740" s="171">
        <f t="shared" ca="1" si="67"/>
        <v>3170</v>
      </c>
      <c r="I740" s="160"/>
      <c r="J740" s="160"/>
      <c r="K740" s="160"/>
      <c r="L740" s="160"/>
      <c r="M740" s="160"/>
      <c r="N740" s="160"/>
    </row>
    <row r="741" spans="1:14">
      <c r="A741" s="160"/>
      <c r="B741" s="170" t="s">
        <v>2771</v>
      </c>
      <c r="C741" s="161">
        <f t="shared" si="68"/>
        <v>41106</v>
      </c>
      <c r="D741" s="160">
        <f t="shared" si="69"/>
        <v>2012</v>
      </c>
      <c r="E741" s="160">
        <f t="shared" si="70"/>
        <v>7</v>
      </c>
      <c r="F741" s="160">
        <f t="shared" si="71"/>
        <v>1</v>
      </c>
      <c r="G741" s="160">
        <f t="shared" ca="1" si="66"/>
        <v>104864</v>
      </c>
      <c r="H741" s="171">
        <f t="shared" ca="1" si="67"/>
        <v>3170</v>
      </c>
      <c r="I741" s="160"/>
      <c r="J741" s="160"/>
      <c r="K741" s="160"/>
      <c r="L741" s="160"/>
      <c r="M741" s="160"/>
      <c r="N741" s="160"/>
    </row>
    <row r="742" spans="1:14">
      <c r="A742" s="160"/>
      <c r="B742" s="170" t="s">
        <v>2777</v>
      </c>
      <c r="C742" s="161">
        <f t="shared" si="68"/>
        <v>41108</v>
      </c>
      <c r="D742" s="160">
        <f t="shared" si="69"/>
        <v>2012</v>
      </c>
      <c r="E742" s="160">
        <f t="shared" si="70"/>
        <v>7</v>
      </c>
      <c r="F742" s="160">
        <f t="shared" si="71"/>
        <v>3</v>
      </c>
      <c r="G742" s="160">
        <f t="shared" ca="1" si="66"/>
        <v>104866</v>
      </c>
      <c r="H742" s="171">
        <f t="shared" ca="1" si="67"/>
        <v>3168</v>
      </c>
      <c r="I742" s="160"/>
      <c r="J742" s="160"/>
      <c r="K742" s="160"/>
      <c r="L742" s="160"/>
      <c r="M742" s="160"/>
      <c r="N742" s="160"/>
    </row>
    <row r="743" spans="1:14">
      <c r="A743" s="160"/>
      <c r="B743" s="170" t="s">
        <v>2777</v>
      </c>
      <c r="C743" s="161">
        <f t="shared" si="68"/>
        <v>41108</v>
      </c>
      <c r="D743" s="160">
        <f t="shared" si="69"/>
        <v>2012</v>
      </c>
      <c r="E743" s="160">
        <f t="shared" si="70"/>
        <v>7</v>
      </c>
      <c r="F743" s="160">
        <f t="shared" si="71"/>
        <v>3</v>
      </c>
      <c r="G743" s="160">
        <f t="shared" ca="1" si="66"/>
        <v>104866</v>
      </c>
      <c r="H743" s="171">
        <f t="shared" ca="1" si="67"/>
        <v>3168</v>
      </c>
      <c r="I743" s="160"/>
      <c r="J743" s="160"/>
      <c r="K743" s="160"/>
      <c r="L743" s="160"/>
      <c r="M743" s="160"/>
      <c r="N743" s="160"/>
    </row>
    <row r="744" spans="1:14">
      <c r="A744" s="160"/>
      <c r="B744" s="170" t="s">
        <v>2783</v>
      </c>
      <c r="C744" s="161">
        <f t="shared" si="68"/>
        <v>41109</v>
      </c>
      <c r="D744" s="160">
        <f t="shared" si="69"/>
        <v>2012</v>
      </c>
      <c r="E744" s="160">
        <f t="shared" si="70"/>
        <v>7</v>
      </c>
      <c r="F744" s="160">
        <f t="shared" si="71"/>
        <v>4</v>
      </c>
      <c r="G744" s="160">
        <f t="shared" ca="1" si="66"/>
        <v>104869</v>
      </c>
      <c r="H744" s="171">
        <f t="shared" ca="1" si="67"/>
        <v>3167</v>
      </c>
      <c r="I744" s="160"/>
      <c r="J744" s="160"/>
      <c r="K744" s="160"/>
      <c r="L744" s="160"/>
      <c r="M744" s="160"/>
      <c r="N744" s="160"/>
    </row>
    <row r="745" spans="1:14">
      <c r="A745" s="160"/>
      <c r="B745" s="170" t="s">
        <v>2786</v>
      </c>
      <c r="C745" s="161">
        <f t="shared" si="68"/>
        <v>41110</v>
      </c>
      <c r="D745" s="160">
        <f t="shared" si="69"/>
        <v>2012</v>
      </c>
      <c r="E745" s="160">
        <f t="shared" si="70"/>
        <v>7</v>
      </c>
      <c r="F745" s="160">
        <f t="shared" si="71"/>
        <v>5</v>
      </c>
      <c r="G745" s="160">
        <f t="shared" ca="1" si="66"/>
        <v>104870</v>
      </c>
      <c r="H745" s="171">
        <f t="shared" ca="1" si="67"/>
        <v>3166</v>
      </c>
      <c r="I745" s="160"/>
      <c r="J745" s="160"/>
      <c r="K745" s="160"/>
      <c r="L745" s="160"/>
      <c r="M745" s="160"/>
      <c r="N745" s="160"/>
    </row>
    <row r="746" spans="1:14">
      <c r="A746" s="160"/>
      <c r="B746" s="170" t="s">
        <v>2786</v>
      </c>
      <c r="C746" s="161">
        <f t="shared" si="68"/>
        <v>41110</v>
      </c>
      <c r="D746" s="160">
        <f t="shared" si="69"/>
        <v>2012</v>
      </c>
      <c r="E746" s="160">
        <f t="shared" si="70"/>
        <v>7</v>
      </c>
      <c r="F746" s="160">
        <f t="shared" si="71"/>
        <v>5</v>
      </c>
      <c r="G746" s="160">
        <f t="shared" ca="1" si="66"/>
        <v>104870</v>
      </c>
      <c r="H746" s="171">
        <f t="shared" ca="1" si="67"/>
        <v>3166</v>
      </c>
      <c r="I746" s="160"/>
      <c r="J746" s="160"/>
      <c r="K746" s="160"/>
      <c r="L746" s="160"/>
      <c r="M746" s="160"/>
      <c r="N746" s="160"/>
    </row>
    <row r="747" spans="1:14">
      <c r="A747" s="160"/>
      <c r="B747" s="170" t="s">
        <v>2786</v>
      </c>
      <c r="C747" s="161">
        <f t="shared" si="68"/>
        <v>41110</v>
      </c>
      <c r="D747" s="160">
        <f t="shared" si="69"/>
        <v>2012</v>
      </c>
      <c r="E747" s="160">
        <f t="shared" si="70"/>
        <v>7</v>
      </c>
      <c r="F747" s="160">
        <f t="shared" si="71"/>
        <v>5</v>
      </c>
      <c r="G747" s="160">
        <f t="shared" ca="1" si="66"/>
        <v>104870</v>
      </c>
      <c r="H747" s="171">
        <f t="shared" ca="1" si="67"/>
        <v>3166</v>
      </c>
      <c r="I747" s="160"/>
      <c r="J747" s="160"/>
      <c r="K747" s="160"/>
      <c r="L747" s="160"/>
      <c r="M747" s="160"/>
      <c r="N747" s="160"/>
    </row>
    <row r="748" spans="1:14">
      <c r="A748" s="160"/>
      <c r="B748" s="170" t="s">
        <v>2795</v>
      </c>
      <c r="C748" s="161">
        <f t="shared" si="68"/>
        <v>41113</v>
      </c>
      <c r="D748" s="160">
        <f t="shared" si="69"/>
        <v>2012</v>
      </c>
      <c r="E748" s="160">
        <f t="shared" si="70"/>
        <v>7</v>
      </c>
      <c r="F748" s="160">
        <f t="shared" si="71"/>
        <v>1</v>
      </c>
      <c r="G748" s="160">
        <f t="shared" ca="1" si="66"/>
        <v>104871</v>
      </c>
      <c r="H748" s="171">
        <f t="shared" ca="1" si="67"/>
        <v>3165</v>
      </c>
      <c r="I748" s="160"/>
      <c r="J748" s="160"/>
      <c r="K748" s="160"/>
      <c r="L748" s="160"/>
      <c r="M748" s="160"/>
      <c r="N748" s="160"/>
    </row>
    <row r="749" spans="1:14">
      <c r="A749" s="160"/>
      <c r="B749" s="170" t="s">
        <v>2799</v>
      </c>
      <c r="C749" s="161">
        <f t="shared" si="68"/>
        <v>41114</v>
      </c>
      <c r="D749" s="160">
        <f t="shared" si="69"/>
        <v>2012</v>
      </c>
      <c r="E749" s="160">
        <f t="shared" si="70"/>
        <v>7</v>
      </c>
      <c r="F749" s="160">
        <f t="shared" si="71"/>
        <v>2</v>
      </c>
      <c r="G749" s="160">
        <f t="shared" ca="1" si="66"/>
        <v>104872</v>
      </c>
      <c r="H749" s="171">
        <f t="shared" ca="1" si="67"/>
        <v>3164</v>
      </c>
      <c r="I749" s="160"/>
      <c r="J749" s="160"/>
      <c r="K749" s="160"/>
      <c r="L749" s="160"/>
      <c r="M749" s="160"/>
      <c r="N749" s="160"/>
    </row>
    <row r="750" spans="1:14">
      <c r="A750" s="160"/>
      <c r="B750" s="170" t="s">
        <v>2799</v>
      </c>
      <c r="C750" s="161">
        <f t="shared" si="68"/>
        <v>41114</v>
      </c>
      <c r="D750" s="160">
        <f t="shared" si="69"/>
        <v>2012</v>
      </c>
      <c r="E750" s="160">
        <f t="shared" si="70"/>
        <v>7</v>
      </c>
      <c r="F750" s="160">
        <f t="shared" si="71"/>
        <v>2</v>
      </c>
      <c r="G750" s="160">
        <f t="shared" ca="1" si="66"/>
        <v>104872</v>
      </c>
      <c r="H750" s="171">
        <f t="shared" ca="1" si="67"/>
        <v>3164</v>
      </c>
      <c r="I750" s="160"/>
      <c r="J750" s="160"/>
      <c r="K750" s="160"/>
      <c r="L750" s="160"/>
      <c r="M750" s="160"/>
      <c r="N750" s="160"/>
    </row>
    <row r="751" spans="1:14">
      <c r="A751" s="160"/>
      <c r="B751" s="170" t="s">
        <v>2806</v>
      </c>
      <c r="C751" s="161">
        <f t="shared" si="68"/>
        <v>41115</v>
      </c>
      <c r="D751" s="160">
        <f t="shared" si="69"/>
        <v>2012</v>
      </c>
      <c r="E751" s="160">
        <f t="shared" si="70"/>
        <v>7</v>
      </c>
      <c r="F751" s="160">
        <f t="shared" si="71"/>
        <v>3</v>
      </c>
      <c r="G751" s="160">
        <f t="shared" ca="1" si="66"/>
        <v>104873</v>
      </c>
      <c r="H751" s="171">
        <f t="shared" ca="1" si="67"/>
        <v>3163</v>
      </c>
      <c r="I751" s="160"/>
      <c r="J751" s="160"/>
      <c r="K751" s="160"/>
      <c r="L751" s="160"/>
      <c r="M751" s="160"/>
      <c r="N751" s="160"/>
    </row>
    <row r="752" spans="1:14">
      <c r="A752" s="160"/>
      <c r="B752" s="170" t="s">
        <v>2809</v>
      </c>
      <c r="C752" s="161">
        <f t="shared" si="68"/>
        <v>41116</v>
      </c>
      <c r="D752" s="160">
        <f t="shared" si="69"/>
        <v>2012</v>
      </c>
      <c r="E752" s="160">
        <f t="shared" si="70"/>
        <v>7</v>
      </c>
      <c r="F752" s="160">
        <f t="shared" si="71"/>
        <v>4</v>
      </c>
      <c r="G752" s="160">
        <f t="shared" ca="1" si="66"/>
        <v>104876</v>
      </c>
      <c r="H752" s="171">
        <f t="shared" ca="1" si="67"/>
        <v>3162</v>
      </c>
      <c r="I752" s="160"/>
      <c r="J752" s="160"/>
      <c r="K752" s="160"/>
      <c r="L752" s="160"/>
      <c r="M752" s="160"/>
      <c r="N752" s="160"/>
    </row>
    <row r="753" spans="1:14">
      <c r="A753" s="160"/>
      <c r="B753" s="170" t="s">
        <v>2812</v>
      </c>
      <c r="C753" s="161">
        <f t="shared" si="68"/>
        <v>41117</v>
      </c>
      <c r="D753" s="160">
        <f t="shared" si="69"/>
        <v>2012</v>
      </c>
      <c r="E753" s="160">
        <f t="shared" si="70"/>
        <v>7</v>
      </c>
      <c r="F753" s="160">
        <f t="shared" si="71"/>
        <v>5</v>
      </c>
      <c r="G753" s="160">
        <f t="shared" ca="1" si="66"/>
        <v>104877</v>
      </c>
      <c r="H753" s="171">
        <f t="shared" ca="1" si="67"/>
        <v>3161</v>
      </c>
      <c r="I753" s="160"/>
      <c r="J753" s="160"/>
      <c r="K753" s="160"/>
      <c r="L753" s="160"/>
      <c r="M753" s="160"/>
      <c r="N753" s="160"/>
    </row>
    <row r="754" spans="1:14">
      <c r="A754" s="160"/>
      <c r="B754" s="170" t="s">
        <v>2812</v>
      </c>
      <c r="C754" s="161">
        <f t="shared" si="68"/>
        <v>41117</v>
      </c>
      <c r="D754" s="160">
        <f t="shared" si="69"/>
        <v>2012</v>
      </c>
      <c r="E754" s="160">
        <f t="shared" si="70"/>
        <v>7</v>
      </c>
      <c r="F754" s="160">
        <f t="shared" si="71"/>
        <v>5</v>
      </c>
      <c r="G754" s="160">
        <f t="shared" ca="1" si="66"/>
        <v>104877</v>
      </c>
      <c r="H754" s="171">
        <f t="shared" ca="1" si="67"/>
        <v>3161</v>
      </c>
      <c r="I754" s="160"/>
      <c r="J754" s="160"/>
      <c r="K754" s="160"/>
      <c r="L754" s="160"/>
      <c r="M754" s="160"/>
      <c r="N754" s="160"/>
    </row>
    <row r="755" spans="1:14">
      <c r="A755" s="160"/>
      <c r="B755" s="170" t="s">
        <v>2812</v>
      </c>
      <c r="C755" s="161">
        <f t="shared" si="68"/>
        <v>41117</v>
      </c>
      <c r="D755" s="160">
        <f t="shared" si="69"/>
        <v>2012</v>
      </c>
      <c r="E755" s="160">
        <f t="shared" si="70"/>
        <v>7</v>
      </c>
      <c r="F755" s="160">
        <f t="shared" si="71"/>
        <v>5</v>
      </c>
      <c r="G755" s="160">
        <f t="shared" ca="1" si="66"/>
        <v>104877</v>
      </c>
      <c r="H755" s="171">
        <f t="shared" ca="1" si="67"/>
        <v>3161</v>
      </c>
      <c r="I755" s="160"/>
      <c r="J755" s="160"/>
      <c r="K755" s="160"/>
      <c r="L755" s="160"/>
      <c r="M755" s="160"/>
      <c r="N755" s="160"/>
    </row>
    <row r="756" spans="1:14">
      <c r="A756" s="160"/>
      <c r="B756" s="170" t="s">
        <v>2812</v>
      </c>
      <c r="C756" s="161">
        <f t="shared" si="68"/>
        <v>41117</v>
      </c>
      <c r="D756" s="160">
        <f t="shared" si="69"/>
        <v>2012</v>
      </c>
      <c r="E756" s="160">
        <f t="shared" si="70"/>
        <v>7</v>
      </c>
      <c r="F756" s="160">
        <f t="shared" si="71"/>
        <v>5</v>
      </c>
      <c r="G756" s="160">
        <f t="shared" ca="1" si="66"/>
        <v>104877</v>
      </c>
      <c r="H756" s="171">
        <f t="shared" ca="1" si="67"/>
        <v>3161</v>
      </c>
      <c r="I756" s="160"/>
      <c r="J756" s="160"/>
      <c r="K756" s="160"/>
      <c r="L756" s="160"/>
      <c r="M756" s="160"/>
      <c r="N756" s="160"/>
    </row>
    <row r="757" spans="1:14">
      <c r="A757" s="160"/>
      <c r="B757" s="170" t="s">
        <v>2823</v>
      </c>
      <c r="C757" s="161">
        <f t="shared" si="68"/>
        <v>41118</v>
      </c>
      <c r="D757" s="160">
        <f t="shared" si="69"/>
        <v>2012</v>
      </c>
      <c r="E757" s="160">
        <f t="shared" si="70"/>
        <v>7</v>
      </c>
      <c r="F757" s="160">
        <f t="shared" si="71"/>
        <v>6</v>
      </c>
      <c r="G757" s="160">
        <f t="shared" ca="1" si="66"/>
        <v>104877</v>
      </c>
      <c r="H757" s="171">
        <f t="shared" ca="1" si="67"/>
        <v>3160</v>
      </c>
      <c r="I757" s="160"/>
      <c r="J757" s="160"/>
      <c r="K757" s="160"/>
      <c r="L757" s="160"/>
      <c r="M757" s="160"/>
      <c r="N757" s="160"/>
    </row>
    <row r="758" spans="1:14">
      <c r="A758" s="160"/>
      <c r="B758" s="170" t="s">
        <v>2826</v>
      </c>
      <c r="C758" s="161">
        <f t="shared" si="68"/>
        <v>41120</v>
      </c>
      <c r="D758" s="160">
        <f t="shared" si="69"/>
        <v>2012</v>
      </c>
      <c r="E758" s="160">
        <f t="shared" si="70"/>
        <v>7</v>
      </c>
      <c r="F758" s="160">
        <f t="shared" si="71"/>
        <v>1</v>
      </c>
      <c r="G758" s="160">
        <f t="shared" ca="1" si="66"/>
        <v>104878</v>
      </c>
      <c r="H758" s="171">
        <f t="shared" ca="1" si="67"/>
        <v>3160</v>
      </c>
      <c r="I758" s="160"/>
      <c r="J758" s="160"/>
      <c r="K758" s="160"/>
      <c r="L758" s="160"/>
      <c r="M758" s="160"/>
      <c r="N758" s="160"/>
    </row>
    <row r="759" spans="1:14">
      <c r="A759" s="160"/>
      <c r="B759" s="170" t="s">
        <v>2829</v>
      </c>
      <c r="C759" s="161">
        <f t="shared" si="68"/>
        <v>41121</v>
      </c>
      <c r="D759" s="160">
        <f t="shared" si="69"/>
        <v>2012</v>
      </c>
      <c r="E759" s="160">
        <f t="shared" si="70"/>
        <v>7</v>
      </c>
      <c r="F759" s="160">
        <f t="shared" si="71"/>
        <v>2</v>
      </c>
      <c r="G759" s="160">
        <f t="shared" ca="1" si="66"/>
        <v>104879</v>
      </c>
      <c r="H759" s="171">
        <f t="shared" ca="1" si="67"/>
        <v>3159</v>
      </c>
      <c r="I759" s="160"/>
      <c r="J759" s="160"/>
      <c r="K759" s="160"/>
      <c r="L759" s="160"/>
      <c r="M759" s="160"/>
      <c r="N759" s="160"/>
    </row>
    <row r="760" spans="1:14">
      <c r="A760" s="160"/>
      <c r="B760" s="170" t="s">
        <v>2829</v>
      </c>
      <c r="C760" s="161">
        <f t="shared" si="68"/>
        <v>41121</v>
      </c>
      <c r="D760" s="160">
        <f t="shared" si="69"/>
        <v>2012</v>
      </c>
      <c r="E760" s="160">
        <f t="shared" si="70"/>
        <v>7</v>
      </c>
      <c r="F760" s="160">
        <f t="shared" si="71"/>
        <v>2</v>
      </c>
      <c r="G760" s="160">
        <f t="shared" ca="1" si="66"/>
        <v>104879</v>
      </c>
      <c r="H760" s="171">
        <f t="shared" ca="1" si="67"/>
        <v>3159</v>
      </c>
      <c r="I760" s="160"/>
      <c r="J760" s="160"/>
      <c r="K760" s="160"/>
      <c r="L760" s="160"/>
      <c r="M760" s="160"/>
      <c r="N760" s="160"/>
    </row>
    <row r="761" spans="1:14">
      <c r="A761" s="160"/>
      <c r="B761" s="170" t="s">
        <v>2829</v>
      </c>
      <c r="C761" s="161">
        <f t="shared" si="68"/>
        <v>41121</v>
      </c>
      <c r="D761" s="160">
        <f t="shared" si="69"/>
        <v>2012</v>
      </c>
      <c r="E761" s="160">
        <f t="shared" si="70"/>
        <v>7</v>
      </c>
      <c r="F761" s="160">
        <f t="shared" si="71"/>
        <v>2</v>
      </c>
      <c r="G761" s="160">
        <f t="shared" ca="1" si="66"/>
        <v>104879</v>
      </c>
      <c r="H761" s="171">
        <f t="shared" ca="1" si="67"/>
        <v>3159</v>
      </c>
      <c r="I761" s="160"/>
      <c r="J761" s="160"/>
      <c r="K761" s="160"/>
      <c r="L761" s="160"/>
      <c r="M761" s="160"/>
      <c r="N761" s="160"/>
    </row>
    <row r="762" spans="1:14">
      <c r="A762" s="160"/>
      <c r="B762" s="170" t="s">
        <v>2829</v>
      </c>
      <c r="C762" s="161">
        <f t="shared" si="68"/>
        <v>41121</v>
      </c>
      <c r="D762" s="160">
        <f t="shared" si="69"/>
        <v>2012</v>
      </c>
      <c r="E762" s="160">
        <f t="shared" si="70"/>
        <v>7</v>
      </c>
      <c r="F762" s="160">
        <f t="shared" si="71"/>
        <v>2</v>
      </c>
      <c r="G762" s="160">
        <f t="shared" ca="1" si="66"/>
        <v>104879</v>
      </c>
      <c r="H762" s="171">
        <f t="shared" ca="1" si="67"/>
        <v>3159</v>
      </c>
      <c r="I762" s="160"/>
      <c r="J762" s="160"/>
      <c r="K762" s="160"/>
      <c r="L762" s="160"/>
      <c r="M762" s="160"/>
      <c r="N762" s="160"/>
    </row>
    <row r="763" spans="1:14">
      <c r="A763" s="160"/>
      <c r="B763" s="170" t="s">
        <v>2840</v>
      </c>
      <c r="C763" s="161">
        <f t="shared" si="68"/>
        <v>41122</v>
      </c>
      <c r="D763" s="160">
        <f t="shared" si="69"/>
        <v>2012</v>
      </c>
      <c r="E763" s="160">
        <f t="shared" si="70"/>
        <v>8</v>
      </c>
      <c r="F763" s="160">
        <f t="shared" si="71"/>
        <v>3</v>
      </c>
      <c r="G763" s="160">
        <f t="shared" ca="1" si="66"/>
        <v>104880</v>
      </c>
      <c r="H763" s="171">
        <f t="shared" ca="1" si="67"/>
        <v>3158</v>
      </c>
      <c r="I763" s="160"/>
      <c r="J763" s="160"/>
      <c r="K763" s="160"/>
      <c r="L763" s="160"/>
      <c r="M763" s="160"/>
      <c r="N763" s="160"/>
    </row>
    <row r="764" spans="1:14">
      <c r="A764" s="160"/>
      <c r="B764" s="170" t="s">
        <v>2840</v>
      </c>
      <c r="C764" s="161">
        <f t="shared" si="68"/>
        <v>41122</v>
      </c>
      <c r="D764" s="160">
        <f t="shared" si="69"/>
        <v>2012</v>
      </c>
      <c r="E764" s="160">
        <f t="shared" si="70"/>
        <v>8</v>
      </c>
      <c r="F764" s="160">
        <f t="shared" si="71"/>
        <v>3</v>
      </c>
      <c r="G764" s="160">
        <f t="shared" ca="1" si="66"/>
        <v>104880</v>
      </c>
      <c r="H764" s="171">
        <f t="shared" ca="1" si="67"/>
        <v>3158</v>
      </c>
      <c r="I764" s="160"/>
      <c r="J764" s="160"/>
      <c r="K764" s="160"/>
      <c r="L764" s="160"/>
      <c r="M764" s="160"/>
      <c r="N764" s="160"/>
    </row>
    <row r="765" spans="1:14">
      <c r="A765" s="160"/>
      <c r="B765" s="170" t="s">
        <v>2846</v>
      </c>
      <c r="C765" s="161">
        <f t="shared" si="68"/>
        <v>41123</v>
      </c>
      <c r="D765" s="160">
        <f t="shared" si="69"/>
        <v>2012</v>
      </c>
      <c r="E765" s="160">
        <f t="shared" si="70"/>
        <v>8</v>
      </c>
      <c r="F765" s="160">
        <f t="shared" si="71"/>
        <v>4</v>
      </c>
      <c r="G765" s="160">
        <f t="shared" ca="1" si="66"/>
        <v>104883</v>
      </c>
      <c r="H765" s="171">
        <f t="shared" ca="1" si="67"/>
        <v>3157</v>
      </c>
      <c r="I765" s="160"/>
      <c r="J765" s="160"/>
      <c r="K765" s="160"/>
      <c r="L765" s="160"/>
      <c r="M765" s="160"/>
      <c r="N765" s="160"/>
    </row>
    <row r="766" spans="1:14">
      <c r="A766" s="160"/>
      <c r="B766" s="170" t="s">
        <v>2849</v>
      </c>
      <c r="C766" s="161">
        <f t="shared" si="68"/>
        <v>41125</v>
      </c>
      <c r="D766" s="160">
        <f t="shared" si="69"/>
        <v>2012</v>
      </c>
      <c r="E766" s="160">
        <f t="shared" si="70"/>
        <v>8</v>
      </c>
      <c r="F766" s="160">
        <f t="shared" si="71"/>
        <v>6</v>
      </c>
      <c r="G766" s="160">
        <f t="shared" ca="1" si="66"/>
        <v>104884</v>
      </c>
      <c r="H766" s="171">
        <f t="shared" ca="1" si="67"/>
        <v>3155</v>
      </c>
      <c r="I766" s="160"/>
      <c r="J766" s="160"/>
      <c r="K766" s="160"/>
      <c r="L766" s="160"/>
      <c r="M766" s="160"/>
      <c r="N766" s="160"/>
    </row>
    <row r="767" spans="1:14">
      <c r="A767" s="160"/>
      <c r="B767" s="170" t="s">
        <v>2849</v>
      </c>
      <c r="C767" s="161">
        <f t="shared" si="68"/>
        <v>41125</v>
      </c>
      <c r="D767" s="160">
        <f t="shared" si="69"/>
        <v>2012</v>
      </c>
      <c r="E767" s="160">
        <f t="shared" si="70"/>
        <v>8</v>
      </c>
      <c r="F767" s="160">
        <f t="shared" si="71"/>
        <v>6</v>
      </c>
      <c r="G767" s="160">
        <f t="shared" ca="1" si="66"/>
        <v>104884</v>
      </c>
      <c r="H767" s="171">
        <f t="shared" ca="1" si="67"/>
        <v>3155</v>
      </c>
      <c r="I767" s="160"/>
      <c r="J767" s="160"/>
      <c r="K767" s="160"/>
      <c r="L767" s="160"/>
      <c r="M767" s="160"/>
      <c r="N767" s="160"/>
    </row>
    <row r="768" spans="1:14">
      <c r="A768" s="160"/>
      <c r="B768" s="170" t="s">
        <v>2855</v>
      </c>
      <c r="C768" s="161">
        <f t="shared" si="68"/>
        <v>41126</v>
      </c>
      <c r="D768" s="160">
        <f t="shared" si="69"/>
        <v>2012</v>
      </c>
      <c r="E768" s="160">
        <f t="shared" si="70"/>
        <v>8</v>
      </c>
      <c r="F768" s="160">
        <f t="shared" si="71"/>
        <v>7</v>
      </c>
      <c r="G768" s="160">
        <f t="shared" ca="1" si="66"/>
        <v>104884</v>
      </c>
      <c r="H768" s="171">
        <f t="shared" ca="1" si="67"/>
        <v>3155</v>
      </c>
      <c r="I768" s="160"/>
      <c r="J768" s="160"/>
      <c r="K768" s="160"/>
      <c r="L768" s="160"/>
      <c r="M768" s="160"/>
      <c r="N768" s="160"/>
    </row>
    <row r="769" spans="1:14">
      <c r="A769" s="160"/>
      <c r="B769" s="170" t="s">
        <v>2855</v>
      </c>
      <c r="C769" s="161">
        <f t="shared" si="68"/>
        <v>41126</v>
      </c>
      <c r="D769" s="160">
        <f t="shared" si="69"/>
        <v>2012</v>
      </c>
      <c r="E769" s="160">
        <f t="shared" si="70"/>
        <v>8</v>
      </c>
      <c r="F769" s="160">
        <f t="shared" si="71"/>
        <v>7</v>
      </c>
      <c r="G769" s="160">
        <f t="shared" ca="1" si="66"/>
        <v>104884</v>
      </c>
      <c r="H769" s="171">
        <f t="shared" ca="1" si="67"/>
        <v>3155</v>
      </c>
      <c r="I769" s="160"/>
      <c r="J769" s="160"/>
      <c r="K769" s="160"/>
      <c r="L769" s="160"/>
      <c r="M769" s="160"/>
      <c r="N769" s="160"/>
    </row>
    <row r="770" spans="1:14">
      <c r="A770" s="160"/>
      <c r="B770" s="170" t="s">
        <v>2855</v>
      </c>
      <c r="C770" s="161">
        <f t="shared" si="68"/>
        <v>41126</v>
      </c>
      <c r="D770" s="160">
        <f t="shared" si="69"/>
        <v>2012</v>
      </c>
      <c r="E770" s="160">
        <f t="shared" si="70"/>
        <v>8</v>
      </c>
      <c r="F770" s="160">
        <f t="shared" si="71"/>
        <v>7</v>
      </c>
      <c r="G770" s="160">
        <f t="shared" ca="1" si="66"/>
        <v>104884</v>
      </c>
      <c r="H770" s="171">
        <f t="shared" ca="1" si="67"/>
        <v>3155</v>
      </c>
      <c r="I770" s="160"/>
      <c r="J770" s="160"/>
      <c r="K770" s="160"/>
      <c r="L770" s="160"/>
      <c r="M770" s="160"/>
      <c r="N770" s="160"/>
    </row>
    <row r="771" spans="1:14">
      <c r="A771" s="160"/>
      <c r="B771" s="170" t="s">
        <v>2865</v>
      </c>
      <c r="C771" s="161">
        <f t="shared" si="68"/>
        <v>41127</v>
      </c>
      <c r="D771" s="160">
        <f t="shared" si="69"/>
        <v>2012</v>
      </c>
      <c r="E771" s="160">
        <f t="shared" si="70"/>
        <v>8</v>
      </c>
      <c r="F771" s="160">
        <f t="shared" si="71"/>
        <v>1</v>
      </c>
      <c r="G771" s="160">
        <f t="shared" ca="1" si="66"/>
        <v>104885</v>
      </c>
      <c r="H771" s="171">
        <f t="shared" ca="1" si="67"/>
        <v>3155</v>
      </c>
      <c r="I771" s="160"/>
      <c r="J771" s="160"/>
      <c r="K771" s="160"/>
      <c r="L771" s="160"/>
      <c r="M771" s="160"/>
      <c r="N771" s="160"/>
    </row>
    <row r="772" spans="1:14">
      <c r="A772" s="160"/>
      <c r="B772" s="170" t="s">
        <v>2869</v>
      </c>
      <c r="C772" s="161">
        <f t="shared" si="68"/>
        <v>41128</v>
      </c>
      <c r="D772" s="160">
        <f t="shared" si="69"/>
        <v>2012</v>
      </c>
      <c r="E772" s="160">
        <f t="shared" si="70"/>
        <v>8</v>
      </c>
      <c r="F772" s="160">
        <f t="shared" si="71"/>
        <v>2</v>
      </c>
      <c r="G772" s="160">
        <f t="shared" ca="1" si="66"/>
        <v>104886</v>
      </c>
      <c r="H772" s="171">
        <f t="shared" ca="1" si="67"/>
        <v>3154</v>
      </c>
      <c r="I772" s="160"/>
      <c r="J772" s="160"/>
      <c r="K772" s="160"/>
      <c r="L772" s="160"/>
      <c r="M772" s="160"/>
      <c r="N772" s="160"/>
    </row>
    <row r="773" spans="1:14">
      <c r="A773" s="160"/>
      <c r="B773" s="170" t="s">
        <v>2869</v>
      </c>
      <c r="C773" s="161">
        <f t="shared" si="68"/>
        <v>41128</v>
      </c>
      <c r="D773" s="160">
        <f t="shared" si="69"/>
        <v>2012</v>
      </c>
      <c r="E773" s="160">
        <f t="shared" si="70"/>
        <v>8</v>
      </c>
      <c r="F773" s="160">
        <f t="shared" si="71"/>
        <v>2</v>
      </c>
      <c r="G773" s="160">
        <f t="shared" ref="G773:G836" ca="1" si="72">WORKDAY(C773,$K$5)</f>
        <v>104886</v>
      </c>
      <c r="H773" s="171">
        <f t="shared" ref="H773:H836" ca="1" si="73">NETWORKDAYS(C773,$K$5)</f>
        <v>3154</v>
      </c>
      <c r="I773" s="160"/>
      <c r="J773" s="160"/>
      <c r="K773" s="160"/>
      <c r="L773" s="160"/>
      <c r="M773" s="160"/>
      <c r="N773" s="160"/>
    </row>
    <row r="774" spans="1:14">
      <c r="A774" s="160"/>
      <c r="B774" s="170" t="s">
        <v>2875</v>
      </c>
      <c r="C774" s="161">
        <f t="shared" ref="C774:C837" si="74">DATE(LEFT(B774,4),MID(B774,5,2),RIGHT(B774,2))</f>
        <v>41130</v>
      </c>
      <c r="D774" s="160">
        <f t="shared" ref="D774:D837" si="75">YEAR(C774)</f>
        <v>2012</v>
      </c>
      <c r="E774" s="160">
        <f t="shared" ref="E774:E837" si="76">MONTH(C774)</f>
        <v>8</v>
      </c>
      <c r="F774" s="160">
        <f t="shared" ref="F774:F837" si="77">WEEKDAY(C774,2)</f>
        <v>4</v>
      </c>
      <c r="G774" s="160">
        <f t="shared" ca="1" si="72"/>
        <v>104890</v>
      </c>
      <c r="H774" s="171">
        <f t="shared" ca="1" si="73"/>
        <v>3152</v>
      </c>
      <c r="I774" s="160"/>
      <c r="J774" s="160"/>
      <c r="K774" s="160"/>
      <c r="L774" s="160"/>
      <c r="M774" s="160"/>
      <c r="N774" s="160"/>
    </row>
    <row r="775" spans="1:14">
      <c r="A775" s="160"/>
      <c r="B775" s="170" t="s">
        <v>2875</v>
      </c>
      <c r="C775" s="161">
        <f t="shared" si="74"/>
        <v>41130</v>
      </c>
      <c r="D775" s="160">
        <f t="shared" si="75"/>
        <v>2012</v>
      </c>
      <c r="E775" s="160">
        <f t="shared" si="76"/>
        <v>8</v>
      </c>
      <c r="F775" s="160">
        <f t="shared" si="77"/>
        <v>4</v>
      </c>
      <c r="G775" s="160">
        <f t="shared" ca="1" si="72"/>
        <v>104890</v>
      </c>
      <c r="H775" s="171">
        <f t="shared" ca="1" si="73"/>
        <v>3152</v>
      </c>
      <c r="I775" s="160"/>
      <c r="J775" s="160"/>
      <c r="K775" s="160"/>
      <c r="L775" s="160"/>
      <c r="M775" s="160"/>
      <c r="N775" s="160"/>
    </row>
    <row r="776" spans="1:14">
      <c r="A776" s="160"/>
      <c r="B776" s="170" t="s">
        <v>2875</v>
      </c>
      <c r="C776" s="161">
        <f t="shared" si="74"/>
        <v>41130</v>
      </c>
      <c r="D776" s="160">
        <f t="shared" si="75"/>
        <v>2012</v>
      </c>
      <c r="E776" s="160">
        <f t="shared" si="76"/>
        <v>8</v>
      </c>
      <c r="F776" s="160">
        <f t="shared" si="77"/>
        <v>4</v>
      </c>
      <c r="G776" s="160">
        <f t="shared" ca="1" si="72"/>
        <v>104890</v>
      </c>
      <c r="H776" s="171">
        <f t="shared" ca="1" si="73"/>
        <v>3152</v>
      </c>
      <c r="I776" s="160"/>
      <c r="J776" s="160"/>
      <c r="K776" s="160"/>
      <c r="L776" s="160"/>
      <c r="M776" s="160"/>
      <c r="N776" s="160"/>
    </row>
    <row r="777" spans="1:14">
      <c r="A777" s="160"/>
      <c r="B777" s="170" t="s">
        <v>2884</v>
      </c>
      <c r="C777" s="161">
        <f t="shared" si="74"/>
        <v>41132</v>
      </c>
      <c r="D777" s="160">
        <f t="shared" si="75"/>
        <v>2012</v>
      </c>
      <c r="E777" s="160">
        <f t="shared" si="76"/>
        <v>8</v>
      </c>
      <c r="F777" s="160">
        <f t="shared" si="77"/>
        <v>6</v>
      </c>
      <c r="G777" s="160">
        <f t="shared" ca="1" si="72"/>
        <v>104891</v>
      </c>
      <c r="H777" s="171">
        <f t="shared" ca="1" si="73"/>
        <v>3150</v>
      </c>
      <c r="I777" s="160"/>
      <c r="J777" s="160"/>
      <c r="K777" s="160"/>
      <c r="L777" s="160"/>
      <c r="M777" s="160"/>
      <c r="N777" s="160"/>
    </row>
    <row r="778" spans="1:14">
      <c r="A778" s="160"/>
      <c r="B778" s="170" t="s">
        <v>2887</v>
      </c>
      <c r="C778" s="161">
        <f t="shared" si="74"/>
        <v>41133</v>
      </c>
      <c r="D778" s="160">
        <f t="shared" si="75"/>
        <v>2012</v>
      </c>
      <c r="E778" s="160">
        <f t="shared" si="76"/>
        <v>8</v>
      </c>
      <c r="F778" s="160">
        <f t="shared" si="77"/>
        <v>7</v>
      </c>
      <c r="G778" s="160">
        <f t="shared" ca="1" si="72"/>
        <v>104891</v>
      </c>
      <c r="H778" s="171">
        <f t="shared" ca="1" si="73"/>
        <v>3150</v>
      </c>
      <c r="I778" s="160"/>
      <c r="J778" s="160"/>
      <c r="K778" s="160"/>
      <c r="L778" s="160"/>
      <c r="M778" s="160"/>
      <c r="N778" s="160"/>
    </row>
    <row r="779" spans="1:14">
      <c r="A779" s="160"/>
      <c r="B779" s="170" t="s">
        <v>2887</v>
      </c>
      <c r="C779" s="161">
        <f t="shared" si="74"/>
        <v>41133</v>
      </c>
      <c r="D779" s="160">
        <f t="shared" si="75"/>
        <v>2012</v>
      </c>
      <c r="E779" s="160">
        <f t="shared" si="76"/>
        <v>8</v>
      </c>
      <c r="F779" s="160">
        <f t="shared" si="77"/>
        <v>7</v>
      </c>
      <c r="G779" s="160">
        <f t="shared" ca="1" si="72"/>
        <v>104891</v>
      </c>
      <c r="H779" s="171">
        <f t="shared" ca="1" si="73"/>
        <v>3150</v>
      </c>
      <c r="I779" s="160"/>
      <c r="J779" s="160"/>
      <c r="K779" s="160"/>
      <c r="L779" s="160"/>
      <c r="M779" s="160"/>
      <c r="N779" s="160"/>
    </row>
    <row r="780" spans="1:14">
      <c r="A780" s="160"/>
      <c r="B780" s="170" t="s">
        <v>2893</v>
      </c>
      <c r="C780" s="161">
        <f t="shared" si="74"/>
        <v>41134</v>
      </c>
      <c r="D780" s="160">
        <f t="shared" si="75"/>
        <v>2012</v>
      </c>
      <c r="E780" s="160">
        <f t="shared" si="76"/>
        <v>8</v>
      </c>
      <c r="F780" s="160">
        <f t="shared" si="77"/>
        <v>1</v>
      </c>
      <c r="G780" s="160">
        <f t="shared" ca="1" si="72"/>
        <v>104892</v>
      </c>
      <c r="H780" s="171">
        <f t="shared" ca="1" si="73"/>
        <v>3150</v>
      </c>
      <c r="I780" s="160"/>
      <c r="J780" s="160"/>
      <c r="K780" s="160"/>
      <c r="L780" s="160"/>
      <c r="M780" s="160"/>
      <c r="N780" s="160"/>
    </row>
    <row r="781" spans="1:14">
      <c r="A781" s="160"/>
      <c r="B781" s="170" t="s">
        <v>2896</v>
      </c>
      <c r="C781" s="161">
        <f t="shared" si="74"/>
        <v>41135</v>
      </c>
      <c r="D781" s="160">
        <f t="shared" si="75"/>
        <v>2012</v>
      </c>
      <c r="E781" s="160">
        <f t="shared" si="76"/>
        <v>8</v>
      </c>
      <c r="F781" s="160">
        <f t="shared" si="77"/>
        <v>2</v>
      </c>
      <c r="G781" s="160">
        <f t="shared" ca="1" si="72"/>
        <v>104893</v>
      </c>
      <c r="H781" s="171">
        <f t="shared" ca="1" si="73"/>
        <v>3149</v>
      </c>
      <c r="I781" s="160"/>
      <c r="J781" s="160"/>
      <c r="K781" s="160"/>
      <c r="L781" s="160"/>
      <c r="M781" s="160"/>
      <c r="N781" s="160"/>
    </row>
    <row r="782" spans="1:14">
      <c r="A782" s="160"/>
      <c r="B782" s="170" t="s">
        <v>2896</v>
      </c>
      <c r="C782" s="161">
        <f t="shared" si="74"/>
        <v>41135</v>
      </c>
      <c r="D782" s="160">
        <f t="shared" si="75"/>
        <v>2012</v>
      </c>
      <c r="E782" s="160">
        <f t="shared" si="76"/>
        <v>8</v>
      </c>
      <c r="F782" s="160">
        <f t="shared" si="77"/>
        <v>2</v>
      </c>
      <c r="G782" s="160">
        <f t="shared" ca="1" si="72"/>
        <v>104893</v>
      </c>
      <c r="H782" s="171">
        <f t="shared" ca="1" si="73"/>
        <v>3149</v>
      </c>
      <c r="I782" s="160"/>
      <c r="J782" s="160"/>
      <c r="K782" s="160"/>
      <c r="L782" s="160"/>
      <c r="M782" s="160"/>
      <c r="N782" s="160"/>
    </row>
    <row r="783" spans="1:14">
      <c r="A783" s="160"/>
      <c r="B783" s="170" t="s">
        <v>2896</v>
      </c>
      <c r="C783" s="161">
        <f t="shared" si="74"/>
        <v>41135</v>
      </c>
      <c r="D783" s="160">
        <f t="shared" si="75"/>
        <v>2012</v>
      </c>
      <c r="E783" s="160">
        <f t="shared" si="76"/>
        <v>8</v>
      </c>
      <c r="F783" s="160">
        <f t="shared" si="77"/>
        <v>2</v>
      </c>
      <c r="G783" s="160">
        <f t="shared" ca="1" si="72"/>
        <v>104893</v>
      </c>
      <c r="H783" s="171">
        <f t="shared" ca="1" si="73"/>
        <v>3149</v>
      </c>
      <c r="I783" s="160"/>
      <c r="J783" s="160"/>
      <c r="K783" s="160"/>
      <c r="L783" s="160"/>
      <c r="M783" s="160"/>
      <c r="N783" s="160"/>
    </row>
    <row r="784" spans="1:14">
      <c r="A784" s="160"/>
      <c r="B784" s="170" t="s">
        <v>2896</v>
      </c>
      <c r="C784" s="161">
        <f t="shared" si="74"/>
        <v>41135</v>
      </c>
      <c r="D784" s="160">
        <f t="shared" si="75"/>
        <v>2012</v>
      </c>
      <c r="E784" s="160">
        <f t="shared" si="76"/>
        <v>8</v>
      </c>
      <c r="F784" s="160">
        <f t="shared" si="77"/>
        <v>2</v>
      </c>
      <c r="G784" s="160">
        <f t="shared" ca="1" si="72"/>
        <v>104893</v>
      </c>
      <c r="H784" s="171">
        <f t="shared" ca="1" si="73"/>
        <v>3149</v>
      </c>
      <c r="I784" s="160"/>
      <c r="J784" s="160"/>
      <c r="K784" s="160"/>
      <c r="L784" s="160"/>
      <c r="M784" s="160"/>
      <c r="N784" s="160"/>
    </row>
    <row r="785" spans="1:14">
      <c r="A785" s="160"/>
      <c r="B785" s="170" t="s">
        <v>2909</v>
      </c>
      <c r="C785" s="161">
        <f t="shared" si="74"/>
        <v>41137</v>
      </c>
      <c r="D785" s="160">
        <f t="shared" si="75"/>
        <v>2012</v>
      </c>
      <c r="E785" s="160">
        <f t="shared" si="76"/>
        <v>8</v>
      </c>
      <c r="F785" s="160">
        <f t="shared" si="77"/>
        <v>4</v>
      </c>
      <c r="G785" s="160">
        <f t="shared" ca="1" si="72"/>
        <v>104897</v>
      </c>
      <c r="H785" s="171">
        <f t="shared" ca="1" si="73"/>
        <v>3147</v>
      </c>
      <c r="I785" s="160"/>
      <c r="J785" s="160"/>
      <c r="K785" s="160"/>
      <c r="L785" s="160"/>
      <c r="M785" s="160"/>
      <c r="N785" s="160"/>
    </row>
    <row r="786" spans="1:14">
      <c r="A786" s="160"/>
      <c r="B786" s="170" t="s">
        <v>2913</v>
      </c>
      <c r="C786" s="161">
        <f t="shared" si="74"/>
        <v>41138</v>
      </c>
      <c r="D786" s="160">
        <f t="shared" si="75"/>
        <v>2012</v>
      </c>
      <c r="E786" s="160">
        <f t="shared" si="76"/>
        <v>8</v>
      </c>
      <c r="F786" s="160">
        <f t="shared" si="77"/>
        <v>5</v>
      </c>
      <c r="G786" s="160">
        <f t="shared" ca="1" si="72"/>
        <v>104898</v>
      </c>
      <c r="H786" s="171">
        <f t="shared" ca="1" si="73"/>
        <v>3146</v>
      </c>
      <c r="I786" s="160"/>
      <c r="J786" s="160"/>
      <c r="K786" s="160"/>
      <c r="L786" s="160"/>
      <c r="M786" s="160"/>
      <c r="N786" s="160"/>
    </row>
    <row r="787" spans="1:14">
      <c r="A787" s="160"/>
      <c r="B787" s="170" t="s">
        <v>2917</v>
      </c>
      <c r="C787" s="161">
        <f t="shared" si="74"/>
        <v>41140</v>
      </c>
      <c r="D787" s="160">
        <f t="shared" si="75"/>
        <v>2012</v>
      </c>
      <c r="E787" s="160">
        <f t="shared" si="76"/>
        <v>8</v>
      </c>
      <c r="F787" s="160">
        <f t="shared" si="77"/>
        <v>7</v>
      </c>
      <c r="G787" s="160">
        <f t="shared" ca="1" si="72"/>
        <v>104898</v>
      </c>
      <c r="H787" s="171">
        <f t="shared" ca="1" si="73"/>
        <v>3145</v>
      </c>
      <c r="I787" s="160"/>
      <c r="J787" s="160"/>
      <c r="K787" s="160"/>
      <c r="L787" s="160"/>
      <c r="M787" s="160"/>
      <c r="N787" s="160"/>
    </row>
    <row r="788" spans="1:14">
      <c r="A788" s="160"/>
      <c r="B788" s="170" t="s">
        <v>2917</v>
      </c>
      <c r="C788" s="161">
        <f t="shared" si="74"/>
        <v>41140</v>
      </c>
      <c r="D788" s="160">
        <f t="shared" si="75"/>
        <v>2012</v>
      </c>
      <c r="E788" s="160">
        <f t="shared" si="76"/>
        <v>8</v>
      </c>
      <c r="F788" s="160">
        <f t="shared" si="77"/>
        <v>7</v>
      </c>
      <c r="G788" s="160">
        <f t="shared" ca="1" si="72"/>
        <v>104898</v>
      </c>
      <c r="H788" s="171">
        <f t="shared" ca="1" si="73"/>
        <v>3145</v>
      </c>
      <c r="I788" s="160"/>
      <c r="J788" s="160"/>
      <c r="K788" s="160"/>
      <c r="L788" s="160"/>
      <c r="M788" s="160"/>
      <c r="N788" s="160"/>
    </row>
    <row r="789" spans="1:14">
      <c r="A789" s="160"/>
      <c r="B789" s="170" t="s">
        <v>2917</v>
      </c>
      <c r="C789" s="161">
        <f t="shared" si="74"/>
        <v>41140</v>
      </c>
      <c r="D789" s="160">
        <f t="shared" si="75"/>
        <v>2012</v>
      </c>
      <c r="E789" s="160">
        <f t="shared" si="76"/>
        <v>8</v>
      </c>
      <c r="F789" s="160">
        <f t="shared" si="77"/>
        <v>7</v>
      </c>
      <c r="G789" s="160">
        <f t="shared" ca="1" si="72"/>
        <v>104898</v>
      </c>
      <c r="H789" s="171">
        <f t="shared" ca="1" si="73"/>
        <v>3145</v>
      </c>
      <c r="I789" s="160"/>
      <c r="J789" s="160"/>
      <c r="K789" s="160"/>
      <c r="L789" s="160"/>
      <c r="M789" s="160"/>
      <c r="N789" s="160"/>
    </row>
    <row r="790" spans="1:14">
      <c r="A790" s="160"/>
      <c r="B790" s="170" t="s">
        <v>2926</v>
      </c>
      <c r="C790" s="161">
        <f t="shared" si="74"/>
        <v>41141</v>
      </c>
      <c r="D790" s="160">
        <f t="shared" si="75"/>
        <v>2012</v>
      </c>
      <c r="E790" s="160">
        <f t="shared" si="76"/>
        <v>8</v>
      </c>
      <c r="F790" s="160">
        <f t="shared" si="77"/>
        <v>1</v>
      </c>
      <c r="G790" s="160">
        <f t="shared" ca="1" si="72"/>
        <v>104899</v>
      </c>
      <c r="H790" s="171">
        <f t="shared" ca="1" si="73"/>
        <v>3145</v>
      </c>
      <c r="I790" s="160"/>
      <c r="J790" s="160"/>
      <c r="K790" s="160"/>
      <c r="L790" s="160"/>
      <c r="M790" s="160"/>
      <c r="N790" s="160"/>
    </row>
    <row r="791" spans="1:14">
      <c r="A791" s="160"/>
      <c r="B791" s="170" t="s">
        <v>2926</v>
      </c>
      <c r="C791" s="161">
        <f t="shared" si="74"/>
        <v>41141</v>
      </c>
      <c r="D791" s="160">
        <f t="shared" si="75"/>
        <v>2012</v>
      </c>
      <c r="E791" s="160">
        <f t="shared" si="76"/>
        <v>8</v>
      </c>
      <c r="F791" s="160">
        <f t="shared" si="77"/>
        <v>1</v>
      </c>
      <c r="G791" s="160">
        <f t="shared" ca="1" si="72"/>
        <v>104899</v>
      </c>
      <c r="H791" s="171">
        <f t="shared" ca="1" si="73"/>
        <v>3145</v>
      </c>
      <c r="I791" s="160"/>
      <c r="J791" s="160"/>
      <c r="K791" s="160"/>
      <c r="L791" s="160"/>
      <c r="M791" s="160"/>
      <c r="N791" s="160"/>
    </row>
    <row r="792" spans="1:14">
      <c r="A792" s="160"/>
      <c r="B792" s="170" t="s">
        <v>2926</v>
      </c>
      <c r="C792" s="161">
        <f t="shared" si="74"/>
        <v>41141</v>
      </c>
      <c r="D792" s="160">
        <f t="shared" si="75"/>
        <v>2012</v>
      </c>
      <c r="E792" s="160">
        <f t="shared" si="76"/>
        <v>8</v>
      </c>
      <c r="F792" s="160">
        <f t="shared" si="77"/>
        <v>1</v>
      </c>
      <c r="G792" s="160">
        <f t="shared" ca="1" si="72"/>
        <v>104899</v>
      </c>
      <c r="H792" s="171">
        <f t="shared" ca="1" si="73"/>
        <v>3145</v>
      </c>
      <c r="I792" s="160"/>
      <c r="J792" s="160"/>
      <c r="K792" s="160"/>
      <c r="L792" s="160"/>
      <c r="M792" s="160"/>
      <c r="N792" s="160"/>
    </row>
    <row r="793" spans="1:14">
      <c r="A793" s="160"/>
      <c r="B793" s="170" t="s">
        <v>2926</v>
      </c>
      <c r="C793" s="161">
        <f t="shared" si="74"/>
        <v>41141</v>
      </c>
      <c r="D793" s="160">
        <f t="shared" si="75"/>
        <v>2012</v>
      </c>
      <c r="E793" s="160">
        <f t="shared" si="76"/>
        <v>8</v>
      </c>
      <c r="F793" s="160">
        <f t="shared" si="77"/>
        <v>1</v>
      </c>
      <c r="G793" s="160">
        <f t="shared" ca="1" si="72"/>
        <v>104899</v>
      </c>
      <c r="H793" s="171">
        <f t="shared" ca="1" si="73"/>
        <v>3145</v>
      </c>
      <c r="I793" s="160"/>
      <c r="J793" s="160"/>
      <c r="K793" s="160"/>
      <c r="L793" s="160"/>
      <c r="M793" s="160"/>
      <c r="N793" s="160"/>
    </row>
    <row r="794" spans="1:14">
      <c r="A794" s="160"/>
      <c r="B794" s="170" t="s">
        <v>2937</v>
      </c>
      <c r="C794" s="161">
        <f t="shared" si="74"/>
        <v>41142</v>
      </c>
      <c r="D794" s="160">
        <f t="shared" si="75"/>
        <v>2012</v>
      </c>
      <c r="E794" s="160">
        <f t="shared" si="76"/>
        <v>8</v>
      </c>
      <c r="F794" s="160">
        <f t="shared" si="77"/>
        <v>2</v>
      </c>
      <c r="G794" s="160">
        <f t="shared" ca="1" si="72"/>
        <v>104900</v>
      </c>
      <c r="H794" s="171">
        <f t="shared" ca="1" si="73"/>
        <v>3144</v>
      </c>
      <c r="I794" s="160"/>
      <c r="J794" s="160"/>
      <c r="K794" s="160"/>
      <c r="L794" s="160"/>
      <c r="M794" s="160"/>
      <c r="N794" s="160"/>
    </row>
    <row r="795" spans="1:14">
      <c r="A795" s="160"/>
      <c r="B795" s="170" t="s">
        <v>2937</v>
      </c>
      <c r="C795" s="161">
        <f t="shared" si="74"/>
        <v>41142</v>
      </c>
      <c r="D795" s="160">
        <f t="shared" si="75"/>
        <v>2012</v>
      </c>
      <c r="E795" s="160">
        <f t="shared" si="76"/>
        <v>8</v>
      </c>
      <c r="F795" s="160">
        <f t="shared" si="77"/>
        <v>2</v>
      </c>
      <c r="G795" s="160">
        <f t="shared" ca="1" si="72"/>
        <v>104900</v>
      </c>
      <c r="H795" s="171">
        <f t="shared" ca="1" si="73"/>
        <v>3144</v>
      </c>
      <c r="I795" s="160"/>
      <c r="J795" s="160"/>
      <c r="K795" s="160"/>
      <c r="L795" s="160"/>
      <c r="M795" s="160"/>
      <c r="N795" s="160"/>
    </row>
    <row r="796" spans="1:14">
      <c r="A796" s="160"/>
      <c r="B796" s="170" t="s">
        <v>2943</v>
      </c>
      <c r="C796" s="161">
        <f t="shared" si="74"/>
        <v>41143</v>
      </c>
      <c r="D796" s="160">
        <f t="shared" si="75"/>
        <v>2012</v>
      </c>
      <c r="E796" s="160">
        <f t="shared" si="76"/>
        <v>8</v>
      </c>
      <c r="F796" s="160">
        <f t="shared" si="77"/>
        <v>3</v>
      </c>
      <c r="G796" s="160">
        <f t="shared" ca="1" si="72"/>
        <v>104901</v>
      </c>
      <c r="H796" s="171">
        <f t="shared" ca="1" si="73"/>
        <v>3143</v>
      </c>
      <c r="I796" s="160"/>
      <c r="J796" s="160"/>
      <c r="K796" s="160"/>
      <c r="L796" s="160"/>
      <c r="M796" s="160"/>
      <c r="N796" s="160"/>
    </row>
    <row r="797" spans="1:14">
      <c r="A797" s="160"/>
      <c r="B797" s="170" t="s">
        <v>2946</v>
      </c>
      <c r="C797" s="161">
        <f t="shared" si="74"/>
        <v>41144</v>
      </c>
      <c r="D797" s="160">
        <f t="shared" si="75"/>
        <v>2012</v>
      </c>
      <c r="E797" s="160">
        <f t="shared" si="76"/>
        <v>8</v>
      </c>
      <c r="F797" s="160">
        <f t="shared" si="77"/>
        <v>4</v>
      </c>
      <c r="G797" s="160">
        <f t="shared" ca="1" si="72"/>
        <v>104904</v>
      </c>
      <c r="H797" s="171">
        <f t="shared" ca="1" si="73"/>
        <v>3142</v>
      </c>
      <c r="I797" s="160"/>
      <c r="J797" s="160"/>
      <c r="K797" s="160"/>
      <c r="L797" s="160"/>
      <c r="M797" s="160"/>
      <c r="N797" s="160"/>
    </row>
    <row r="798" spans="1:14">
      <c r="A798" s="160"/>
      <c r="B798" s="170" t="s">
        <v>2950</v>
      </c>
      <c r="C798" s="161">
        <f t="shared" si="74"/>
        <v>41146</v>
      </c>
      <c r="D798" s="160">
        <f t="shared" si="75"/>
        <v>2012</v>
      </c>
      <c r="E798" s="160">
        <f t="shared" si="76"/>
        <v>8</v>
      </c>
      <c r="F798" s="160">
        <f t="shared" si="77"/>
        <v>6</v>
      </c>
      <c r="G798" s="160">
        <f t="shared" ca="1" si="72"/>
        <v>104905</v>
      </c>
      <c r="H798" s="171">
        <f t="shared" ca="1" si="73"/>
        <v>3140</v>
      </c>
      <c r="I798" s="160"/>
      <c r="J798" s="160"/>
      <c r="K798" s="160"/>
      <c r="L798" s="160"/>
      <c r="M798" s="160"/>
      <c r="N798" s="160"/>
    </row>
    <row r="799" spans="1:14">
      <c r="A799" s="160"/>
      <c r="B799" s="170" t="s">
        <v>2950</v>
      </c>
      <c r="C799" s="161">
        <f t="shared" si="74"/>
        <v>41146</v>
      </c>
      <c r="D799" s="160">
        <f t="shared" si="75"/>
        <v>2012</v>
      </c>
      <c r="E799" s="160">
        <f t="shared" si="76"/>
        <v>8</v>
      </c>
      <c r="F799" s="160">
        <f t="shared" si="77"/>
        <v>6</v>
      </c>
      <c r="G799" s="160">
        <f t="shared" ca="1" si="72"/>
        <v>104905</v>
      </c>
      <c r="H799" s="171">
        <f t="shared" ca="1" si="73"/>
        <v>3140</v>
      </c>
      <c r="I799" s="160"/>
      <c r="J799" s="160"/>
      <c r="K799" s="160"/>
      <c r="L799" s="160"/>
      <c r="M799" s="160"/>
      <c r="N799" s="160"/>
    </row>
    <row r="800" spans="1:14">
      <c r="A800" s="160"/>
      <c r="B800" s="170" t="s">
        <v>2950</v>
      </c>
      <c r="C800" s="161">
        <f t="shared" si="74"/>
        <v>41146</v>
      </c>
      <c r="D800" s="160">
        <f t="shared" si="75"/>
        <v>2012</v>
      </c>
      <c r="E800" s="160">
        <f t="shared" si="76"/>
        <v>8</v>
      </c>
      <c r="F800" s="160">
        <f t="shared" si="77"/>
        <v>6</v>
      </c>
      <c r="G800" s="160">
        <f t="shared" ca="1" si="72"/>
        <v>104905</v>
      </c>
      <c r="H800" s="171">
        <f t="shared" ca="1" si="73"/>
        <v>3140</v>
      </c>
      <c r="I800" s="160"/>
      <c r="J800" s="160"/>
      <c r="K800" s="160"/>
      <c r="L800" s="160"/>
      <c r="M800" s="160"/>
      <c r="N800" s="160"/>
    </row>
    <row r="801" spans="1:14">
      <c r="A801" s="160"/>
      <c r="B801" s="170" t="s">
        <v>2958</v>
      </c>
      <c r="C801" s="161">
        <f t="shared" si="74"/>
        <v>41148</v>
      </c>
      <c r="D801" s="160">
        <f t="shared" si="75"/>
        <v>2012</v>
      </c>
      <c r="E801" s="160">
        <f t="shared" si="76"/>
        <v>8</v>
      </c>
      <c r="F801" s="160">
        <f t="shared" si="77"/>
        <v>1</v>
      </c>
      <c r="G801" s="160">
        <f t="shared" ca="1" si="72"/>
        <v>104906</v>
      </c>
      <c r="H801" s="171">
        <f t="shared" ca="1" si="73"/>
        <v>3140</v>
      </c>
      <c r="I801" s="160"/>
      <c r="J801" s="160"/>
      <c r="K801" s="160"/>
      <c r="L801" s="160"/>
      <c r="M801" s="160"/>
      <c r="N801" s="160"/>
    </row>
    <row r="802" spans="1:14">
      <c r="A802" s="160"/>
      <c r="B802" s="170" t="s">
        <v>2958</v>
      </c>
      <c r="C802" s="161">
        <f t="shared" si="74"/>
        <v>41148</v>
      </c>
      <c r="D802" s="160">
        <f t="shared" si="75"/>
        <v>2012</v>
      </c>
      <c r="E802" s="160">
        <f t="shared" si="76"/>
        <v>8</v>
      </c>
      <c r="F802" s="160">
        <f t="shared" si="77"/>
        <v>1</v>
      </c>
      <c r="G802" s="160">
        <f t="shared" ca="1" si="72"/>
        <v>104906</v>
      </c>
      <c r="H802" s="171">
        <f t="shared" ca="1" si="73"/>
        <v>3140</v>
      </c>
      <c r="I802" s="160"/>
      <c r="J802" s="160"/>
      <c r="K802" s="160"/>
      <c r="L802" s="160"/>
      <c r="M802" s="160"/>
      <c r="N802" s="160"/>
    </row>
    <row r="803" spans="1:14">
      <c r="A803" s="160"/>
      <c r="B803" s="170" t="s">
        <v>2958</v>
      </c>
      <c r="C803" s="161">
        <f t="shared" si="74"/>
        <v>41148</v>
      </c>
      <c r="D803" s="160">
        <f t="shared" si="75"/>
        <v>2012</v>
      </c>
      <c r="E803" s="160">
        <f t="shared" si="76"/>
        <v>8</v>
      </c>
      <c r="F803" s="160">
        <f t="shared" si="77"/>
        <v>1</v>
      </c>
      <c r="G803" s="160">
        <f t="shared" ca="1" si="72"/>
        <v>104906</v>
      </c>
      <c r="H803" s="171">
        <f t="shared" ca="1" si="73"/>
        <v>3140</v>
      </c>
      <c r="I803" s="160"/>
      <c r="J803" s="160"/>
      <c r="K803" s="160"/>
      <c r="L803" s="160"/>
      <c r="M803" s="160"/>
      <c r="N803" s="160"/>
    </row>
    <row r="804" spans="1:14">
      <c r="A804" s="160"/>
      <c r="B804" s="170" t="s">
        <v>2968</v>
      </c>
      <c r="C804" s="161">
        <f t="shared" si="74"/>
        <v>41149</v>
      </c>
      <c r="D804" s="160">
        <f t="shared" si="75"/>
        <v>2012</v>
      </c>
      <c r="E804" s="160">
        <f t="shared" si="76"/>
        <v>8</v>
      </c>
      <c r="F804" s="160">
        <f t="shared" si="77"/>
        <v>2</v>
      </c>
      <c r="G804" s="160">
        <f t="shared" ca="1" si="72"/>
        <v>104907</v>
      </c>
      <c r="H804" s="171">
        <f t="shared" ca="1" si="73"/>
        <v>3139</v>
      </c>
      <c r="I804" s="160"/>
      <c r="J804" s="160"/>
      <c r="K804" s="160"/>
      <c r="L804" s="160"/>
      <c r="M804" s="160"/>
      <c r="N804" s="160"/>
    </row>
    <row r="805" spans="1:14">
      <c r="A805" s="160"/>
      <c r="B805" s="170" t="s">
        <v>2968</v>
      </c>
      <c r="C805" s="161">
        <f t="shared" si="74"/>
        <v>41149</v>
      </c>
      <c r="D805" s="160">
        <f t="shared" si="75"/>
        <v>2012</v>
      </c>
      <c r="E805" s="160">
        <f t="shared" si="76"/>
        <v>8</v>
      </c>
      <c r="F805" s="160">
        <f t="shared" si="77"/>
        <v>2</v>
      </c>
      <c r="G805" s="160">
        <f t="shared" ca="1" si="72"/>
        <v>104907</v>
      </c>
      <c r="H805" s="171">
        <f t="shared" ca="1" si="73"/>
        <v>3139</v>
      </c>
      <c r="I805" s="160"/>
      <c r="J805" s="160"/>
      <c r="K805" s="160"/>
      <c r="L805" s="160"/>
      <c r="M805" s="160"/>
      <c r="N805" s="160"/>
    </row>
    <row r="806" spans="1:14">
      <c r="A806" s="160"/>
      <c r="B806" s="170" t="s">
        <v>2974</v>
      </c>
      <c r="C806" s="161">
        <f t="shared" si="74"/>
        <v>41150</v>
      </c>
      <c r="D806" s="160">
        <f t="shared" si="75"/>
        <v>2012</v>
      </c>
      <c r="E806" s="160">
        <f t="shared" si="76"/>
        <v>8</v>
      </c>
      <c r="F806" s="160">
        <f t="shared" si="77"/>
        <v>3</v>
      </c>
      <c r="G806" s="160">
        <f t="shared" ca="1" si="72"/>
        <v>104908</v>
      </c>
      <c r="H806" s="171">
        <f t="shared" ca="1" si="73"/>
        <v>3138</v>
      </c>
      <c r="I806" s="160"/>
      <c r="J806" s="160"/>
      <c r="K806" s="160"/>
      <c r="L806" s="160"/>
      <c r="M806" s="160"/>
      <c r="N806" s="160"/>
    </row>
    <row r="807" spans="1:14">
      <c r="A807" s="160"/>
      <c r="B807" s="170" t="s">
        <v>2974</v>
      </c>
      <c r="C807" s="161">
        <f t="shared" si="74"/>
        <v>41150</v>
      </c>
      <c r="D807" s="160">
        <f t="shared" si="75"/>
        <v>2012</v>
      </c>
      <c r="E807" s="160">
        <f t="shared" si="76"/>
        <v>8</v>
      </c>
      <c r="F807" s="160">
        <f t="shared" si="77"/>
        <v>3</v>
      </c>
      <c r="G807" s="160">
        <f t="shared" ca="1" si="72"/>
        <v>104908</v>
      </c>
      <c r="H807" s="171">
        <f t="shared" ca="1" si="73"/>
        <v>3138</v>
      </c>
      <c r="I807" s="160"/>
      <c r="J807" s="160"/>
      <c r="K807" s="160"/>
      <c r="L807" s="160"/>
      <c r="M807" s="160"/>
      <c r="N807" s="160"/>
    </row>
    <row r="808" spans="1:14">
      <c r="A808" s="160"/>
      <c r="B808" s="170" t="s">
        <v>2980</v>
      </c>
      <c r="C808" s="161">
        <f t="shared" si="74"/>
        <v>41151</v>
      </c>
      <c r="D808" s="160">
        <f t="shared" si="75"/>
        <v>2012</v>
      </c>
      <c r="E808" s="160">
        <f t="shared" si="76"/>
        <v>8</v>
      </c>
      <c r="F808" s="160">
        <f t="shared" si="77"/>
        <v>4</v>
      </c>
      <c r="G808" s="160">
        <f t="shared" ca="1" si="72"/>
        <v>104911</v>
      </c>
      <c r="H808" s="171">
        <f t="shared" ca="1" si="73"/>
        <v>3137</v>
      </c>
      <c r="I808" s="160"/>
      <c r="J808" s="160"/>
      <c r="K808" s="160"/>
      <c r="L808" s="160"/>
      <c r="M808" s="160"/>
      <c r="N808" s="160"/>
    </row>
    <row r="809" spans="1:14">
      <c r="A809" s="160"/>
      <c r="B809" s="170" t="s">
        <v>2980</v>
      </c>
      <c r="C809" s="161">
        <f t="shared" si="74"/>
        <v>41151</v>
      </c>
      <c r="D809" s="160">
        <f t="shared" si="75"/>
        <v>2012</v>
      </c>
      <c r="E809" s="160">
        <f t="shared" si="76"/>
        <v>8</v>
      </c>
      <c r="F809" s="160">
        <f t="shared" si="77"/>
        <v>4</v>
      </c>
      <c r="G809" s="160">
        <f t="shared" ca="1" si="72"/>
        <v>104911</v>
      </c>
      <c r="H809" s="171">
        <f t="shared" ca="1" si="73"/>
        <v>3137</v>
      </c>
      <c r="I809" s="160"/>
      <c r="J809" s="160"/>
      <c r="K809" s="160"/>
      <c r="L809" s="160"/>
      <c r="M809" s="160"/>
      <c r="N809" s="160"/>
    </row>
    <row r="810" spans="1:14">
      <c r="A810" s="160"/>
      <c r="B810" s="170" t="s">
        <v>2987</v>
      </c>
      <c r="C810" s="161">
        <f t="shared" si="74"/>
        <v>41152</v>
      </c>
      <c r="D810" s="160">
        <f t="shared" si="75"/>
        <v>2012</v>
      </c>
      <c r="E810" s="160">
        <f t="shared" si="76"/>
        <v>8</v>
      </c>
      <c r="F810" s="160">
        <f t="shared" si="77"/>
        <v>5</v>
      </c>
      <c r="G810" s="160">
        <f t="shared" ca="1" si="72"/>
        <v>104912</v>
      </c>
      <c r="H810" s="171">
        <f t="shared" ca="1" si="73"/>
        <v>3136</v>
      </c>
      <c r="I810" s="160"/>
      <c r="J810" s="160"/>
      <c r="K810" s="160"/>
      <c r="L810" s="160"/>
      <c r="M810" s="160"/>
      <c r="N810" s="160"/>
    </row>
    <row r="811" spans="1:14">
      <c r="A811" s="160"/>
      <c r="B811" s="170" t="s">
        <v>2987</v>
      </c>
      <c r="C811" s="161">
        <f t="shared" si="74"/>
        <v>41152</v>
      </c>
      <c r="D811" s="160">
        <f t="shared" si="75"/>
        <v>2012</v>
      </c>
      <c r="E811" s="160">
        <f t="shared" si="76"/>
        <v>8</v>
      </c>
      <c r="F811" s="160">
        <f t="shared" si="77"/>
        <v>5</v>
      </c>
      <c r="G811" s="160">
        <f t="shared" ca="1" si="72"/>
        <v>104912</v>
      </c>
      <c r="H811" s="171">
        <f t="shared" ca="1" si="73"/>
        <v>3136</v>
      </c>
      <c r="I811" s="160"/>
      <c r="J811" s="160"/>
      <c r="K811" s="160"/>
      <c r="L811" s="160"/>
      <c r="M811" s="160"/>
      <c r="N811" s="160"/>
    </row>
    <row r="812" spans="1:14">
      <c r="A812" s="160"/>
      <c r="B812" s="170" t="s">
        <v>2992</v>
      </c>
      <c r="C812" s="161">
        <f t="shared" si="74"/>
        <v>41153</v>
      </c>
      <c r="D812" s="160">
        <f t="shared" si="75"/>
        <v>2012</v>
      </c>
      <c r="E812" s="160">
        <f t="shared" si="76"/>
        <v>9</v>
      </c>
      <c r="F812" s="160">
        <f t="shared" si="77"/>
        <v>6</v>
      </c>
      <c r="G812" s="160">
        <f t="shared" ca="1" si="72"/>
        <v>104912</v>
      </c>
      <c r="H812" s="171">
        <f t="shared" ca="1" si="73"/>
        <v>3135</v>
      </c>
      <c r="I812" s="160"/>
      <c r="J812" s="160"/>
      <c r="K812" s="160"/>
      <c r="L812" s="160"/>
      <c r="M812" s="160"/>
      <c r="N812" s="160"/>
    </row>
    <row r="813" spans="1:14">
      <c r="A813" s="160"/>
      <c r="B813" s="170" t="s">
        <v>2992</v>
      </c>
      <c r="C813" s="161">
        <f t="shared" si="74"/>
        <v>41153</v>
      </c>
      <c r="D813" s="160">
        <f t="shared" si="75"/>
        <v>2012</v>
      </c>
      <c r="E813" s="160">
        <f t="shared" si="76"/>
        <v>9</v>
      </c>
      <c r="F813" s="160">
        <f t="shared" si="77"/>
        <v>6</v>
      </c>
      <c r="G813" s="160">
        <f t="shared" ca="1" si="72"/>
        <v>104912</v>
      </c>
      <c r="H813" s="171">
        <f t="shared" ca="1" si="73"/>
        <v>3135</v>
      </c>
      <c r="I813" s="160"/>
      <c r="J813" s="160"/>
      <c r="K813" s="160"/>
      <c r="L813" s="160"/>
      <c r="M813" s="160"/>
      <c r="N813" s="160"/>
    </row>
    <row r="814" spans="1:14">
      <c r="A814" s="160"/>
      <c r="B814" s="170" t="s">
        <v>2998</v>
      </c>
      <c r="C814" s="161">
        <f t="shared" si="74"/>
        <v>41155</v>
      </c>
      <c r="D814" s="160">
        <f t="shared" si="75"/>
        <v>2012</v>
      </c>
      <c r="E814" s="160">
        <f t="shared" si="76"/>
        <v>9</v>
      </c>
      <c r="F814" s="160">
        <f t="shared" si="77"/>
        <v>1</v>
      </c>
      <c r="G814" s="160">
        <f t="shared" ca="1" si="72"/>
        <v>104913</v>
      </c>
      <c r="H814" s="171">
        <f t="shared" ca="1" si="73"/>
        <v>3135</v>
      </c>
      <c r="I814" s="160"/>
      <c r="J814" s="160"/>
      <c r="K814" s="160"/>
      <c r="L814" s="160"/>
      <c r="M814" s="160"/>
      <c r="N814" s="160"/>
    </row>
    <row r="815" spans="1:14">
      <c r="A815" s="160"/>
      <c r="B815" s="170" t="s">
        <v>3002</v>
      </c>
      <c r="C815" s="161">
        <f t="shared" si="74"/>
        <v>41156</v>
      </c>
      <c r="D815" s="160">
        <f t="shared" si="75"/>
        <v>2012</v>
      </c>
      <c r="E815" s="160">
        <f t="shared" si="76"/>
        <v>9</v>
      </c>
      <c r="F815" s="160">
        <f t="shared" si="77"/>
        <v>2</v>
      </c>
      <c r="G815" s="160">
        <f t="shared" ca="1" si="72"/>
        <v>104914</v>
      </c>
      <c r="H815" s="171">
        <f t="shared" ca="1" si="73"/>
        <v>3134</v>
      </c>
      <c r="I815" s="160"/>
      <c r="J815" s="160"/>
      <c r="K815" s="160"/>
      <c r="L815" s="160"/>
      <c r="M815" s="160"/>
      <c r="N815" s="160"/>
    </row>
    <row r="816" spans="1:14">
      <c r="A816" s="160"/>
      <c r="B816" s="170" t="s">
        <v>3002</v>
      </c>
      <c r="C816" s="161">
        <f t="shared" si="74"/>
        <v>41156</v>
      </c>
      <c r="D816" s="160">
        <f t="shared" si="75"/>
        <v>2012</v>
      </c>
      <c r="E816" s="160">
        <f t="shared" si="76"/>
        <v>9</v>
      </c>
      <c r="F816" s="160">
        <f t="shared" si="77"/>
        <v>2</v>
      </c>
      <c r="G816" s="160">
        <f t="shared" ca="1" si="72"/>
        <v>104914</v>
      </c>
      <c r="H816" s="171">
        <f t="shared" ca="1" si="73"/>
        <v>3134</v>
      </c>
      <c r="I816" s="160"/>
      <c r="J816" s="160"/>
      <c r="K816" s="160"/>
      <c r="L816" s="160"/>
      <c r="M816" s="160"/>
      <c r="N816" s="160"/>
    </row>
    <row r="817" spans="1:14">
      <c r="A817" s="160"/>
      <c r="B817" s="170" t="s">
        <v>3008</v>
      </c>
      <c r="C817" s="161">
        <f t="shared" si="74"/>
        <v>41157</v>
      </c>
      <c r="D817" s="160">
        <f t="shared" si="75"/>
        <v>2012</v>
      </c>
      <c r="E817" s="160">
        <f t="shared" si="76"/>
        <v>9</v>
      </c>
      <c r="F817" s="160">
        <f t="shared" si="77"/>
        <v>3</v>
      </c>
      <c r="G817" s="160">
        <f t="shared" ca="1" si="72"/>
        <v>104915</v>
      </c>
      <c r="H817" s="171">
        <f t="shared" ca="1" si="73"/>
        <v>3133</v>
      </c>
      <c r="I817" s="160"/>
      <c r="J817" s="160"/>
      <c r="K817" s="160"/>
      <c r="L817" s="160"/>
      <c r="M817" s="160"/>
      <c r="N817" s="160"/>
    </row>
    <row r="818" spans="1:14">
      <c r="A818" s="160"/>
      <c r="B818" s="170" t="s">
        <v>3012</v>
      </c>
      <c r="C818" s="161">
        <f t="shared" si="74"/>
        <v>41158</v>
      </c>
      <c r="D818" s="160">
        <f t="shared" si="75"/>
        <v>2012</v>
      </c>
      <c r="E818" s="160">
        <f t="shared" si="76"/>
        <v>9</v>
      </c>
      <c r="F818" s="160">
        <f t="shared" si="77"/>
        <v>4</v>
      </c>
      <c r="G818" s="160">
        <f t="shared" ca="1" si="72"/>
        <v>104918</v>
      </c>
      <c r="H818" s="171">
        <f t="shared" ca="1" si="73"/>
        <v>3132</v>
      </c>
      <c r="I818" s="160"/>
      <c r="J818" s="160"/>
      <c r="K818" s="160"/>
      <c r="L818" s="160"/>
      <c r="M818" s="160"/>
      <c r="N818" s="160"/>
    </row>
    <row r="819" spans="1:14">
      <c r="A819" s="160"/>
      <c r="B819" s="170" t="s">
        <v>3012</v>
      </c>
      <c r="C819" s="161">
        <f t="shared" si="74"/>
        <v>41158</v>
      </c>
      <c r="D819" s="160">
        <f t="shared" si="75"/>
        <v>2012</v>
      </c>
      <c r="E819" s="160">
        <f t="shared" si="76"/>
        <v>9</v>
      </c>
      <c r="F819" s="160">
        <f t="shared" si="77"/>
        <v>4</v>
      </c>
      <c r="G819" s="160">
        <f t="shared" ca="1" si="72"/>
        <v>104918</v>
      </c>
      <c r="H819" s="171">
        <f t="shared" ca="1" si="73"/>
        <v>3132</v>
      </c>
      <c r="I819" s="160"/>
      <c r="J819" s="160"/>
      <c r="K819" s="160"/>
      <c r="L819" s="160"/>
      <c r="M819" s="160"/>
      <c r="N819" s="160"/>
    </row>
    <row r="820" spans="1:14">
      <c r="A820" s="160"/>
      <c r="B820" s="170" t="s">
        <v>3017</v>
      </c>
      <c r="C820" s="161">
        <f t="shared" si="74"/>
        <v>41159</v>
      </c>
      <c r="D820" s="160">
        <f t="shared" si="75"/>
        <v>2012</v>
      </c>
      <c r="E820" s="160">
        <f t="shared" si="76"/>
        <v>9</v>
      </c>
      <c r="F820" s="160">
        <f t="shared" si="77"/>
        <v>5</v>
      </c>
      <c r="G820" s="160">
        <f t="shared" ca="1" si="72"/>
        <v>104919</v>
      </c>
      <c r="H820" s="171">
        <f t="shared" ca="1" si="73"/>
        <v>3131</v>
      </c>
      <c r="I820" s="160"/>
      <c r="J820" s="160"/>
      <c r="K820" s="160"/>
      <c r="L820" s="160"/>
      <c r="M820" s="160"/>
      <c r="N820" s="160"/>
    </row>
    <row r="821" spans="1:14">
      <c r="A821" s="160"/>
      <c r="B821" s="170" t="s">
        <v>3021</v>
      </c>
      <c r="C821" s="161">
        <f t="shared" si="74"/>
        <v>41160</v>
      </c>
      <c r="D821" s="160">
        <f t="shared" si="75"/>
        <v>2012</v>
      </c>
      <c r="E821" s="160">
        <f t="shared" si="76"/>
        <v>9</v>
      </c>
      <c r="F821" s="160">
        <f t="shared" si="77"/>
        <v>6</v>
      </c>
      <c r="G821" s="160">
        <f t="shared" ca="1" si="72"/>
        <v>104919</v>
      </c>
      <c r="H821" s="171">
        <f t="shared" ca="1" si="73"/>
        <v>3130</v>
      </c>
      <c r="I821" s="160"/>
      <c r="J821" s="160"/>
      <c r="K821" s="160"/>
      <c r="L821" s="160"/>
      <c r="M821" s="160"/>
      <c r="N821" s="160"/>
    </row>
    <row r="822" spans="1:14">
      <c r="A822" s="160"/>
      <c r="B822" s="170" t="s">
        <v>3025</v>
      </c>
      <c r="C822" s="161">
        <f t="shared" si="74"/>
        <v>41162</v>
      </c>
      <c r="D822" s="160">
        <f t="shared" si="75"/>
        <v>2012</v>
      </c>
      <c r="E822" s="160">
        <f t="shared" si="76"/>
        <v>9</v>
      </c>
      <c r="F822" s="160">
        <f t="shared" si="77"/>
        <v>1</v>
      </c>
      <c r="G822" s="160">
        <f t="shared" ca="1" si="72"/>
        <v>104920</v>
      </c>
      <c r="H822" s="171">
        <f t="shared" ca="1" si="73"/>
        <v>3130</v>
      </c>
      <c r="I822" s="160"/>
      <c r="J822" s="160"/>
      <c r="K822" s="160"/>
      <c r="L822" s="160"/>
      <c r="M822" s="160"/>
      <c r="N822" s="160"/>
    </row>
    <row r="823" spans="1:14">
      <c r="A823" s="160"/>
      <c r="B823" s="170" t="s">
        <v>3025</v>
      </c>
      <c r="C823" s="161">
        <f t="shared" si="74"/>
        <v>41162</v>
      </c>
      <c r="D823" s="160">
        <f t="shared" si="75"/>
        <v>2012</v>
      </c>
      <c r="E823" s="160">
        <f t="shared" si="76"/>
        <v>9</v>
      </c>
      <c r="F823" s="160">
        <f t="shared" si="77"/>
        <v>1</v>
      </c>
      <c r="G823" s="160">
        <f t="shared" ca="1" si="72"/>
        <v>104920</v>
      </c>
      <c r="H823" s="171">
        <f t="shared" ca="1" si="73"/>
        <v>3130</v>
      </c>
      <c r="I823" s="160"/>
      <c r="J823" s="160"/>
      <c r="K823" s="160"/>
      <c r="L823" s="160"/>
      <c r="M823" s="160"/>
      <c r="N823" s="160"/>
    </row>
    <row r="824" spans="1:14">
      <c r="A824" s="160"/>
      <c r="B824" s="170" t="s">
        <v>3031</v>
      </c>
      <c r="C824" s="161">
        <f t="shared" si="74"/>
        <v>41163</v>
      </c>
      <c r="D824" s="160">
        <f t="shared" si="75"/>
        <v>2012</v>
      </c>
      <c r="E824" s="160">
        <f t="shared" si="76"/>
        <v>9</v>
      </c>
      <c r="F824" s="160">
        <f t="shared" si="77"/>
        <v>2</v>
      </c>
      <c r="G824" s="160">
        <f t="shared" ca="1" si="72"/>
        <v>104921</v>
      </c>
      <c r="H824" s="171">
        <f t="shared" ca="1" si="73"/>
        <v>3129</v>
      </c>
      <c r="I824" s="160"/>
      <c r="J824" s="160"/>
      <c r="K824" s="160"/>
      <c r="L824" s="160"/>
      <c r="M824" s="160"/>
      <c r="N824" s="160"/>
    </row>
    <row r="825" spans="1:14">
      <c r="A825" s="160"/>
      <c r="B825" s="170" t="s">
        <v>3034</v>
      </c>
      <c r="C825" s="161">
        <f t="shared" si="74"/>
        <v>41164</v>
      </c>
      <c r="D825" s="160">
        <f t="shared" si="75"/>
        <v>2012</v>
      </c>
      <c r="E825" s="160">
        <f t="shared" si="76"/>
        <v>9</v>
      </c>
      <c r="F825" s="160">
        <f t="shared" si="77"/>
        <v>3</v>
      </c>
      <c r="G825" s="160">
        <f t="shared" ca="1" si="72"/>
        <v>104922</v>
      </c>
      <c r="H825" s="171">
        <f t="shared" ca="1" si="73"/>
        <v>3128</v>
      </c>
      <c r="I825" s="160"/>
      <c r="J825" s="160"/>
      <c r="K825" s="160"/>
      <c r="L825" s="160"/>
      <c r="M825" s="160"/>
      <c r="N825" s="160"/>
    </row>
    <row r="826" spans="1:14">
      <c r="A826" s="160"/>
      <c r="B826" s="170" t="s">
        <v>3038</v>
      </c>
      <c r="C826" s="161">
        <f t="shared" si="74"/>
        <v>41165</v>
      </c>
      <c r="D826" s="160">
        <f t="shared" si="75"/>
        <v>2012</v>
      </c>
      <c r="E826" s="160">
        <f t="shared" si="76"/>
        <v>9</v>
      </c>
      <c r="F826" s="160">
        <f t="shared" si="77"/>
        <v>4</v>
      </c>
      <c r="G826" s="160">
        <f t="shared" ca="1" si="72"/>
        <v>104925</v>
      </c>
      <c r="H826" s="171">
        <f t="shared" ca="1" si="73"/>
        <v>3127</v>
      </c>
      <c r="I826" s="160"/>
      <c r="J826" s="160"/>
      <c r="K826" s="160"/>
      <c r="L826" s="160"/>
      <c r="M826" s="160"/>
      <c r="N826" s="160"/>
    </row>
    <row r="827" spans="1:14">
      <c r="A827" s="160"/>
      <c r="B827" s="170" t="s">
        <v>3042</v>
      </c>
      <c r="C827" s="161">
        <f t="shared" si="74"/>
        <v>41167</v>
      </c>
      <c r="D827" s="160">
        <f t="shared" si="75"/>
        <v>2012</v>
      </c>
      <c r="E827" s="160">
        <f t="shared" si="76"/>
        <v>9</v>
      </c>
      <c r="F827" s="160">
        <f t="shared" si="77"/>
        <v>6</v>
      </c>
      <c r="G827" s="160">
        <f t="shared" ca="1" si="72"/>
        <v>104926</v>
      </c>
      <c r="H827" s="171">
        <f t="shared" ca="1" si="73"/>
        <v>3125</v>
      </c>
      <c r="I827" s="160"/>
      <c r="J827" s="160"/>
      <c r="K827" s="160"/>
      <c r="L827" s="160"/>
      <c r="M827" s="160"/>
      <c r="N827" s="160"/>
    </row>
    <row r="828" spans="1:14">
      <c r="A828" s="160"/>
      <c r="B828" s="170" t="s">
        <v>3042</v>
      </c>
      <c r="C828" s="161">
        <f t="shared" si="74"/>
        <v>41167</v>
      </c>
      <c r="D828" s="160">
        <f t="shared" si="75"/>
        <v>2012</v>
      </c>
      <c r="E828" s="160">
        <f t="shared" si="76"/>
        <v>9</v>
      </c>
      <c r="F828" s="160">
        <f t="shared" si="77"/>
        <v>6</v>
      </c>
      <c r="G828" s="160">
        <f t="shared" ca="1" si="72"/>
        <v>104926</v>
      </c>
      <c r="H828" s="171">
        <f t="shared" ca="1" si="73"/>
        <v>3125</v>
      </c>
      <c r="I828" s="160"/>
      <c r="J828" s="160"/>
      <c r="K828" s="160"/>
      <c r="L828" s="160"/>
      <c r="M828" s="160"/>
      <c r="N828" s="160"/>
    </row>
    <row r="829" spans="1:14">
      <c r="A829" s="160"/>
      <c r="B829" s="170" t="s">
        <v>3049</v>
      </c>
      <c r="C829" s="161">
        <f t="shared" si="74"/>
        <v>41168</v>
      </c>
      <c r="D829" s="160">
        <f t="shared" si="75"/>
        <v>2012</v>
      </c>
      <c r="E829" s="160">
        <f t="shared" si="76"/>
        <v>9</v>
      </c>
      <c r="F829" s="160">
        <f t="shared" si="77"/>
        <v>7</v>
      </c>
      <c r="G829" s="160">
        <f t="shared" ca="1" si="72"/>
        <v>104926</v>
      </c>
      <c r="H829" s="171">
        <f t="shared" ca="1" si="73"/>
        <v>3125</v>
      </c>
      <c r="I829" s="160"/>
      <c r="J829" s="160"/>
      <c r="K829" s="160"/>
      <c r="L829" s="160"/>
      <c r="M829" s="160"/>
      <c r="N829" s="160"/>
    </row>
    <row r="830" spans="1:14">
      <c r="A830" s="160"/>
      <c r="B830" s="170" t="s">
        <v>3049</v>
      </c>
      <c r="C830" s="161">
        <f t="shared" si="74"/>
        <v>41168</v>
      </c>
      <c r="D830" s="160">
        <f t="shared" si="75"/>
        <v>2012</v>
      </c>
      <c r="E830" s="160">
        <f t="shared" si="76"/>
        <v>9</v>
      </c>
      <c r="F830" s="160">
        <f t="shared" si="77"/>
        <v>7</v>
      </c>
      <c r="G830" s="160">
        <f t="shared" ca="1" si="72"/>
        <v>104926</v>
      </c>
      <c r="H830" s="171">
        <f t="shared" ca="1" si="73"/>
        <v>3125</v>
      </c>
      <c r="I830" s="160"/>
      <c r="J830" s="160"/>
      <c r="K830" s="160"/>
      <c r="L830" s="160"/>
      <c r="M830" s="160"/>
      <c r="N830" s="160"/>
    </row>
    <row r="831" spans="1:14">
      <c r="A831" s="160"/>
      <c r="B831" s="170" t="s">
        <v>3055</v>
      </c>
      <c r="C831" s="161">
        <f t="shared" si="74"/>
        <v>41169</v>
      </c>
      <c r="D831" s="160">
        <f t="shared" si="75"/>
        <v>2012</v>
      </c>
      <c r="E831" s="160">
        <f t="shared" si="76"/>
        <v>9</v>
      </c>
      <c r="F831" s="160">
        <f t="shared" si="77"/>
        <v>1</v>
      </c>
      <c r="G831" s="160">
        <f t="shared" ca="1" si="72"/>
        <v>104927</v>
      </c>
      <c r="H831" s="171">
        <f t="shared" ca="1" si="73"/>
        <v>3125</v>
      </c>
      <c r="I831" s="160"/>
      <c r="J831" s="160"/>
      <c r="K831" s="160"/>
      <c r="L831" s="160"/>
      <c r="M831" s="160"/>
      <c r="N831" s="160"/>
    </row>
    <row r="832" spans="1:14">
      <c r="A832" s="160"/>
      <c r="B832" s="170" t="s">
        <v>3055</v>
      </c>
      <c r="C832" s="161">
        <f t="shared" si="74"/>
        <v>41169</v>
      </c>
      <c r="D832" s="160">
        <f t="shared" si="75"/>
        <v>2012</v>
      </c>
      <c r="E832" s="160">
        <f t="shared" si="76"/>
        <v>9</v>
      </c>
      <c r="F832" s="160">
        <f t="shared" si="77"/>
        <v>1</v>
      </c>
      <c r="G832" s="160">
        <f t="shared" ca="1" si="72"/>
        <v>104927</v>
      </c>
      <c r="H832" s="171">
        <f t="shared" ca="1" si="73"/>
        <v>3125</v>
      </c>
      <c r="I832" s="160"/>
      <c r="J832" s="160"/>
      <c r="K832" s="160"/>
      <c r="L832" s="160"/>
      <c r="M832" s="160"/>
      <c r="N832" s="160"/>
    </row>
    <row r="833" spans="1:14">
      <c r="A833" s="160"/>
      <c r="B833" s="170" t="s">
        <v>3061</v>
      </c>
      <c r="C833" s="161">
        <f t="shared" si="74"/>
        <v>41170</v>
      </c>
      <c r="D833" s="160">
        <f t="shared" si="75"/>
        <v>2012</v>
      </c>
      <c r="E833" s="160">
        <f t="shared" si="76"/>
        <v>9</v>
      </c>
      <c r="F833" s="160">
        <f t="shared" si="77"/>
        <v>2</v>
      </c>
      <c r="G833" s="160">
        <f t="shared" ca="1" si="72"/>
        <v>104928</v>
      </c>
      <c r="H833" s="171">
        <f t="shared" ca="1" si="73"/>
        <v>3124</v>
      </c>
      <c r="I833" s="160"/>
      <c r="J833" s="160"/>
      <c r="K833" s="160"/>
      <c r="L833" s="160"/>
      <c r="M833" s="160"/>
      <c r="N833" s="160"/>
    </row>
    <row r="834" spans="1:14">
      <c r="A834" s="160"/>
      <c r="B834" s="170" t="s">
        <v>3061</v>
      </c>
      <c r="C834" s="161">
        <f t="shared" si="74"/>
        <v>41170</v>
      </c>
      <c r="D834" s="160">
        <f t="shared" si="75"/>
        <v>2012</v>
      </c>
      <c r="E834" s="160">
        <f t="shared" si="76"/>
        <v>9</v>
      </c>
      <c r="F834" s="160">
        <f t="shared" si="77"/>
        <v>2</v>
      </c>
      <c r="G834" s="160">
        <f t="shared" ca="1" si="72"/>
        <v>104928</v>
      </c>
      <c r="H834" s="171">
        <f t="shared" ca="1" si="73"/>
        <v>3124</v>
      </c>
      <c r="I834" s="160"/>
      <c r="J834" s="160"/>
      <c r="K834" s="160"/>
      <c r="L834" s="160"/>
      <c r="M834" s="160"/>
      <c r="N834" s="160"/>
    </row>
    <row r="835" spans="1:14">
      <c r="A835" s="160"/>
      <c r="B835" s="170" t="s">
        <v>3067</v>
      </c>
      <c r="C835" s="161">
        <f t="shared" si="74"/>
        <v>41171</v>
      </c>
      <c r="D835" s="160">
        <f t="shared" si="75"/>
        <v>2012</v>
      </c>
      <c r="E835" s="160">
        <f t="shared" si="76"/>
        <v>9</v>
      </c>
      <c r="F835" s="160">
        <f t="shared" si="77"/>
        <v>3</v>
      </c>
      <c r="G835" s="160">
        <f t="shared" ca="1" si="72"/>
        <v>104929</v>
      </c>
      <c r="H835" s="171">
        <f t="shared" ca="1" si="73"/>
        <v>3123</v>
      </c>
      <c r="I835" s="160"/>
      <c r="J835" s="160"/>
      <c r="K835" s="160"/>
      <c r="L835" s="160"/>
      <c r="M835" s="160"/>
      <c r="N835" s="160"/>
    </row>
    <row r="836" spans="1:14">
      <c r="A836" s="160"/>
      <c r="B836" s="170" t="s">
        <v>3067</v>
      </c>
      <c r="C836" s="161">
        <f t="shared" si="74"/>
        <v>41171</v>
      </c>
      <c r="D836" s="160">
        <f t="shared" si="75"/>
        <v>2012</v>
      </c>
      <c r="E836" s="160">
        <f t="shared" si="76"/>
        <v>9</v>
      </c>
      <c r="F836" s="160">
        <f t="shared" si="77"/>
        <v>3</v>
      </c>
      <c r="G836" s="160">
        <f t="shared" ca="1" si="72"/>
        <v>104929</v>
      </c>
      <c r="H836" s="171">
        <f t="shared" ca="1" si="73"/>
        <v>3123</v>
      </c>
      <c r="I836" s="160"/>
      <c r="J836" s="160"/>
      <c r="K836" s="160"/>
      <c r="L836" s="160"/>
      <c r="M836" s="160"/>
      <c r="N836" s="160"/>
    </row>
    <row r="837" spans="1:14">
      <c r="A837" s="160"/>
      <c r="B837" s="170" t="s">
        <v>3074</v>
      </c>
      <c r="C837" s="161">
        <f t="shared" si="74"/>
        <v>41172</v>
      </c>
      <c r="D837" s="160">
        <f t="shared" si="75"/>
        <v>2012</v>
      </c>
      <c r="E837" s="160">
        <f t="shared" si="76"/>
        <v>9</v>
      </c>
      <c r="F837" s="160">
        <f t="shared" si="77"/>
        <v>4</v>
      </c>
      <c r="G837" s="160">
        <f t="shared" ref="G837:G900" ca="1" si="78">WORKDAY(C837,$K$5)</f>
        <v>104932</v>
      </c>
      <c r="H837" s="171">
        <f t="shared" ref="H837:H900" ca="1" si="79">NETWORKDAYS(C837,$K$5)</f>
        <v>3122</v>
      </c>
      <c r="I837" s="160"/>
      <c r="J837" s="160"/>
      <c r="K837" s="160"/>
      <c r="L837" s="160"/>
      <c r="M837" s="160"/>
      <c r="N837" s="160"/>
    </row>
    <row r="838" spans="1:14">
      <c r="A838" s="160"/>
      <c r="B838" s="170" t="s">
        <v>3078</v>
      </c>
      <c r="C838" s="161">
        <f t="shared" ref="C838:C901" si="80">DATE(LEFT(B838,4),MID(B838,5,2),RIGHT(B838,2))</f>
        <v>41173</v>
      </c>
      <c r="D838" s="160">
        <f t="shared" ref="D838:D901" si="81">YEAR(C838)</f>
        <v>2012</v>
      </c>
      <c r="E838" s="160">
        <f t="shared" ref="E838:E901" si="82">MONTH(C838)</f>
        <v>9</v>
      </c>
      <c r="F838" s="160">
        <f t="shared" ref="F838:F901" si="83">WEEKDAY(C838,2)</f>
        <v>5</v>
      </c>
      <c r="G838" s="160">
        <f t="shared" ca="1" si="78"/>
        <v>104933</v>
      </c>
      <c r="H838" s="171">
        <f t="shared" ca="1" si="79"/>
        <v>3121</v>
      </c>
      <c r="I838" s="160"/>
      <c r="J838" s="160"/>
      <c r="K838" s="160"/>
      <c r="L838" s="160"/>
      <c r="M838" s="160"/>
      <c r="N838" s="160"/>
    </row>
    <row r="839" spans="1:14">
      <c r="A839" s="160"/>
      <c r="B839" s="170" t="s">
        <v>3081</v>
      </c>
      <c r="C839" s="161">
        <f t="shared" si="80"/>
        <v>41174</v>
      </c>
      <c r="D839" s="160">
        <f t="shared" si="81"/>
        <v>2012</v>
      </c>
      <c r="E839" s="160">
        <f t="shared" si="82"/>
        <v>9</v>
      </c>
      <c r="F839" s="160">
        <f t="shared" si="83"/>
        <v>6</v>
      </c>
      <c r="G839" s="160">
        <f t="shared" ca="1" si="78"/>
        <v>104933</v>
      </c>
      <c r="H839" s="171">
        <f t="shared" ca="1" si="79"/>
        <v>3120</v>
      </c>
      <c r="I839" s="160"/>
      <c r="J839" s="160"/>
      <c r="K839" s="160"/>
      <c r="L839" s="160"/>
      <c r="M839" s="160"/>
      <c r="N839" s="160"/>
    </row>
    <row r="840" spans="1:14">
      <c r="A840" s="160"/>
      <c r="B840" s="170" t="s">
        <v>3085</v>
      </c>
      <c r="C840" s="161">
        <f t="shared" si="80"/>
        <v>41175</v>
      </c>
      <c r="D840" s="160">
        <f t="shared" si="81"/>
        <v>2012</v>
      </c>
      <c r="E840" s="160">
        <f t="shared" si="82"/>
        <v>9</v>
      </c>
      <c r="F840" s="160">
        <f t="shared" si="83"/>
        <v>7</v>
      </c>
      <c r="G840" s="160">
        <f t="shared" ca="1" si="78"/>
        <v>104933</v>
      </c>
      <c r="H840" s="171">
        <f t="shared" ca="1" si="79"/>
        <v>3120</v>
      </c>
      <c r="I840" s="160"/>
      <c r="J840" s="160"/>
      <c r="K840" s="160"/>
      <c r="L840" s="160"/>
      <c r="M840" s="160"/>
      <c r="N840" s="160"/>
    </row>
    <row r="841" spans="1:14">
      <c r="A841" s="160"/>
      <c r="B841" s="170" t="s">
        <v>3088</v>
      </c>
      <c r="C841" s="161">
        <f t="shared" si="80"/>
        <v>41176</v>
      </c>
      <c r="D841" s="160">
        <f t="shared" si="81"/>
        <v>2012</v>
      </c>
      <c r="E841" s="160">
        <f t="shared" si="82"/>
        <v>9</v>
      </c>
      <c r="F841" s="160">
        <f t="shared" si="83"/>
        <v>1</v>
      </c>
      <c r="G841" s="160">
        <f t="shared" ca="1" si="78"/>
        <v>104934</v>
      </c>
      <c r="H841" s="171">
        <f t="shared" ca="1" si="79"/>
        <v>3120</v>
      </c>
      <c r="I841" s="160"/>
      <c r="J841" s="160"/>
      <c r="K841" s="160"/>
      <c r="L841" s="160"/>
      <c r="M841" s="160"/>
      <c r="N841" s="160"/>
    </row>
    <row r="842" spans="1:14">
      <c r="A842" s="160"/>
      <c r="B842" s="170" t="s">
        <v>3088</v>
      </c>
      <c r="C842" s="161">
        <f t="shared" si="80"/>
        <v>41176</v>
      </c>
      <c r="D842" s="160">
        <f t="shared" si="81"/>
        <v>2012</v>
      </c>
      <c r="E842" s="160">
        <f t="shared" si="82"/>
        <v>9</v>
      </c>
      <c r="F842" s="160">
        <f t="shared" si="83"/>
        <v>1</v>
      </c>
      <c r="G842" s="160">
        <f t="shared" ca="1" si="78"/>
        <v>104934</v>
      </c>
      <c r="H842" s="171">
        <f t="shared" ca="1" si="79"/>
        <v>3120</v>
      </c>
      <c r="I842" s="160"/>
      <c r="J842" s="160"/>
      <c r="K842" s="160"/>
      <c r="L842" s="160"/>
      <c r="M842" s="160"/>
      <c r="N842" s="160"/>
    </row>
    <row r="843" spans="1:14">
      <c r="A843" s="160"/>
      <c r="B843" s="170" t="s">
        <v>3088</v>
      </c>
      <c r="C843" s="161">
        <f t="shared" si="80"/>
        <v>41176</v>
      </c>
      <c r="D843" s="160">
        <f t="shared" si="81"/>
        <v>2012</v>
      </c>
      <c r="E843" s="160">
        <f t="shared" si="82"/>
        <v>9</v>
      </c>
      <c r="F843" s="160">
        <f t="shared" si="83"/>
        <v>1</v>
      </c>
      <c r="G843" s="160">
        <f t="shared" ca="1" si="78"/>
        <v>104934</v>
      </c>
      <c r="H843" s="171">
        <f t="shared" ca="1" si="79"/>
        <v>3120</v>
      </c>
      <c r="I843" s="160"/>
      <c r="J843" s="160"/>
      <c r="K843" s="160"/>
      <c r="L843" s="160"/>
      <c r="M843" s="160"/>
      <c r="N843" s="160"/>
    </row>
    <row r="844" spans="1:14">
      <c r="A844" s="160"/>
      <c r="B844" s="170" t="s">
        <v>3096</v>
      </c>
      <c r="C844" s="161">
        <f t="shared" si="80"/>
        <v>41177</v>
      </c>
      <c r="D844" s="160">
        <f t="shared" si="81"/>
        <v>2012</v>
      </c>
      <c r="E844" s="160">
        <f t="shared" si="82"/>
        <v>9</v>
      </c>
      <c r="F844" s="160">
        <f t="shared" si="83"/>
        <v>2</v>
      </c>
      <c r="G844" s="160">
        <f t="shared" ca="1" si="78"/>
        <v>104935</v>
      </c>
      <c r="H844" s="171">
        <f t="shared" ca="1" si="79"/>
        <v>3119</v>
      </c>
      <c r="I844" s="160"/>
      <c r="J844" s="160"/>
      <c r="K844" s="160"/>
      <c r="L844" s="160"/>
      <c r="M844" s="160"/>
      <c r="N844" s="160"/>
    </row>
    <row r="845" spans="1:14">
      <c r="A845" s="160"/>
      <c r="B845" s="170" t="s">
        <v>3096</v>
      </c>
      <c r="C845" s="161">
        <f t="shared" si="80"/>
        <v>41177</v>
      </c>
      <c r="D845" s="160">
        <f t="shared" si="81"/>
        <v>2012</v>
      </c>
      <c r="E845" s="160">
        <f t="shared" si="82"/>
        <v>9</v>
      </c>
      <c r="F845" s="160">
        <f t="shared" si="83"/>
        <v>2</v>
      </c>
      <c r="G845" s="160">
        <f t="shared" ca="1" si="78"/>
        <v>104935</v>
      </c>
      <c r="H845" s="171">
        <f t="shared" ca="1" si="79"/>
        <v>3119</v>
      </c>
      <c r="I845" s="160"/>
      <c r="J845" s="160"/>
      <c r="K845" s="160"/>
      <c r="L845" s="160"/>
      <c r="M845" s="160"/>
      <c r="N845" s="160"/>
    </row>
    <row r="846" spans="1:14">
      <c r="A846" s="160"/>
      <c r="B846" s="170" t="s">
        <v>3102</v>
      </c>
      <c r="C846" s="161">
        <f t="shared" si="80"/>
        <v>41178</v>
      </c>
      <c r="D846" s="160">
        <f t="shared" si="81"/>
        <v>2012</v>
      </c>
      <c r="E846" s="160">
        <f t="shared" si="82"/>
        <v>9</v>
      </c>
      <c r="F846" s="160">
        <f t="shared" si="83"/>
        <v>3</v>
      </c>
      <c r="G846" s="160">
        <f t="shared" ca="1" si="78"/>
        <v>104936</v>
      </c>
      <c r="H846" s="171">
        <f t="shared" ca="1" si="79"/>
        <v>3118</v>
      </c>
      <c r="I846" s="160"/>
      <c r="J846" s="160"/>
      <c r="K846" s="160"/>
      <c r="L846" s="160"/>
      <c r="M846" s="160"/>
      <c r="N846" s="160"/>
    </row>
    <row r="847" spans="1:14">
      <c r="A847" s="160"/>
      <c r="B847" s="170" t="s">
        <v>3106</v>
      </c>
      <c r="C847" s="161">
        <f t="shared" si="80"/>
        <v>41179</v>
      </c>
      <c r="D847" s="160">
        <f t="shared" si="81"/>
        <v>2012</v>
      </c>
      <c r="E847" s="160">
        <f t="shared" si="82"/>
        <v>9</v>
      </c>
      <c r="F847" s="160">
        <f t="shared" si="83"/>
        <v>4</v>
      </c>
      <c r="G847" s="160">
        <f t="shared" ca="1" si="78"/>
        <v>104939</v>
      </c>
      <c r="H847" s="171">
        <f t="shared" ca="1" si="79"/>
        <v>3117</v>
      </c>
      <c r="I847" s="160"/>
      <c r="J847" s="160"/>
      <c r="K847" s="160"/>
      <c r="L847" s="160"/>
      <c r="M847" s="160"/>
      <c r="N847" s="160"/>
    </row>
    <row r="848" spans="1:14">
      <c r="A848" s="160"/>
      <c r="B848" s="170" t="s">
        <v>3109</v>
      </c>
      <c r="C848" s="161">
        <f t="shared" si="80"/>
        <v>41181</v>
      </c>
      <c r="D848" s="160">
        <f t="shared" si="81"/>
        <v>2012</v>
      </c>
      <c r="E848" s="160">
        <f t="shared" si="82"/>
        <v>9</v>
      </c>
      <c r="F848" s="160">
        <f t="shared" si="83"/>
        <v>6</v>
      </c>
      <c r="G848" s="160">
        <f t="shared" ca="1" si="78"/>
        <v>104940</v>
      </c>
      <c r="H848" s="171">
        <f t="shared" ca="1" si="79"/>
        <v>3115</v>
      </c>
      <c r="I848" s="160"/>
      <c r="J848" s="160"/>
      <c r="K848" s="160"/>
      <c r="L848" s="160"/>
      <c r="M848" s="160"/>
      <c r="N848" s="160"/>
    </row>
    <row r="849" spans="1:14">
      <c r="A849" s="160"/>
      <c r="B849" s="170" t="s">
        <v>3113</v>
      </c>
      <c r="C849" s="161">
        <f t="shared" si="80"/>
        <v>41182</v>
      </c>
      <c r="D849" s="160">
        <f t="shared" si="81"/>
        <v>2012</v>
      </c>
      <c r="E849" s="160">
        <f t="shared" si="82"/>
        <v>9</v>
      </c>
      <c r="F849" s="160">
        <f t="shared" si="83"/>
        <v>7</v>
      </c>
      <c r="G849" s="160">
        <f t="shared" ca="1" si="78"/>
        <v>104940</v>
      </c>
      <c r="H849" s="171">
        <f t="shared" ca="1" si="79"/>
        <v>3115</v>
      </c>
      <c r="I849" s="160"/>
      <c r="J849" s="160"/>
      <c r="K849" s="160"/>
      <c r="L849" s="160"/>
      <c r="M849" s="160"/>
      <c r="N849" s="160"/>
    </row>
    <row r="850" spans="1:14">
      <c r="A850" s="160"/>
      <c r="B850" s="170" t="s">
        <v>3113</v>
      </c>
      <c r="C850" s="161">
        <f t="shared" si="80"/>
        <v>41182</v>
      </c>
      <c r="D850" s="160">
        <f t="shared" si="81"/>
        <v>2012</v>
      </c>
      <c r="E850" s="160">
        <f t="shared" si="82"/>
        <v>9</v>
      </c>
      <c r="F850" s="160">
        <f t="shared" si="83"/>
        <v>7</v>
      </c>
      <c r="G850" s="160">
        <f t="shared" ca="1" si="78"/>
        <v>104940</v>
      </c>
      <c r="H850" s="171">
        <f t="shared" ca="1" si="79"/>
        <v>3115</v>
      </c>
      <c r="I850" s="160"/>
      <c r="J850" s="160"/>
      <c r="K850" s="160"/>
      <c r="L850" s="160"/>
      <c r="M850" s="160"/>
      <c r="N850" s="160"/>
    </row>
    <row r="851" spans="1:14">
      <c r="A851" s="160"/>
      <c r="B851" s="170" t="s">
        <v>3119</v>
      </c>
      <c r="C851" s="161">
        <f t="shared" si="80"/>
        <v>41183</v>
      </c>
      <c r="D851" s="160">
        <f t="shared" si="81"/>
        <v>2012</v>
      </c>
      <c r="E851" s="160">
        <f t="shared" si="82"/>
        <v>10</v>
      </c>
      <c r="F851" s="160">
        <f t="shared" si="83"/>
        <v>1</v>
      </c>
      <c r="G851" s="160">
        <f t="shared" ca="1" si="78"/>
        <v>104941</v>
      </c>
      <c r="H851" s="171">
        <f t="shared" ca="1" si="79"/>
        <v>3115</v>
      </c>
      <c r="I851" s="160"/>
      <c r="J851" s="160"/>
      <c r="K851" s="160"/>
      <c r="L851" s="160"/>
      <c r="M851" s="160"/>
      <c r="N851" s="160"/>
    </row>
    <row r="852" spans="1:14">
      <c r="A852" s="160"/>
      <c r="B852" s="170" t="s">
        <v>3119</v>
      </c>
      <c r="C852" s="161">
        <f t="shared" si="80"/>
        <v>41183</v>
      </c>
      <c r="D852" s="160">
        <f t="shared" si="81"/>
        <v>2012</v>
      </c>
      <c r="E852" s="160">
        <f t="shared" si="82"/>
        <v>10</v>
      </c>
      <c r="F852" s="160">
        <f t="shared" si="83"/>
        <v>1</v>
      </c>
      <c r="G852" s="160">
        <f t="shared" ca="1" si="78"/>
        <v>104941</v>
      </c>
      <c r="H852" s="171">
        <f t="shared" ca="1" si="79"/>
        <v>3115</v>
      </c>
      <c r="I852" s="160"/>
      <c r="J852" s="160"/>
      <c r="K852" s="160"/>
      <c r="L852" s="160"/>
      <c r="M852" s="160"/>
      <c r="N852" s="160"/>
    </row>
    <row r="853" spans="1:14">
      <c r="A853" s="160"/>
      <c r="B853" s="170" t="s">
        <v>3124</v>
      </c>
      <c r="C853" s="161">
        <f t="shared" si="80"/>
        <v>41184</v>
      </c>
      <c r="D853" s="160">
        <f t="shared" si="81"/>
        <v>2012</v>
      </c>
      <c r="E853" s="160">
        <f t="shared" si="82"/>
        <v>10</v>
      </c>
      <c r="F853" s="160">
        <f t="shared" si="83"/>
        <v>2</v>
      </c>
      <c r="G853" s="160">
        <f t="shared" ca="1" si="78"/>
        <v>104942</v>
      </c>
      <c r="H853" s="171">
        <f t="shared" ca="1" si="79"/>
        <v>3114</v>
      </c>
      <c r="I853" s="160"/>
      <c r="J853" s="160"/>
      <c r="K853" s="160"/>
      <c r="L853" s="160"/>
      <c r="M853" s="160"/>
      <c r="N853" s="160"/>
    </row>
    <row r="854" spans="1:14">
      <c r="A854" s="160"/>
      <c r="B854" s="170" t="s">
        <v>3128</v>
      </c>
      <c r="C854" s="161">
        <f t="shared" si="80"/>
        <v>41185</v>
      </c>
      <c r="D854" s="160">
        <f t="shared" si="81"/>
        <v>2012</v>
      </c>
      <c r="E854" s="160">
        <f t="shared" si="82"/>
        <v>10</v>
      </c>
      <c r="F854" s="160">
        <f t="shared" si="83"/>
        <v>3</v>
      </c>
      <c r="G854" s="160">
        <f t="shared" ca="1" si="78"/>
        <v>104943</v>
      </c>
      <c r="H854" s="171">
        <f t="shared" ca="1" si="79"/>
        <v>3113</v>
      </c>
      <c r="I854" s="160"/>
      <c r="J854" s="160"/>
      <c r="K854" s="160"/>
      <c r="L854" s="160"/>
      <c r="M854" s="160"/>
      <c r="N854" s="160"/>
    </row>
    <row r="855" spans="1:14">
      <c r="A855" s="160"/>
      <c r="B855" s="170" t="s">
        <v>3128</v>
      </c>
      <c r="C855" s="161">
        <f t="shared" si="80"/>
        <v>41185</v>
      </c>
      <c r="D855" s="160">
        <f t="shared" si="81"/>
        <v>2012</v>
      </c>
      <c r="E855" s="160">
        <f t="shared" si="82"/>
        <v>10</v>
      </c>
      <c r="F855" s="160">
        <f t="shared" si="83"/>
        <v>3</v>
      </c>
      <c r="G855" s="160">
        <f t="shared" ca="1" si="78"/>
        <v>104943</v>
      </c>
      <c r="H855" s="171">
        <f t="shared" ca="1" si="79"/>
        <v>3113</v>
      </c>
      <c r="I855" s="160"/>
      <c r="J855" s="160"/>
      <c r="K855" s="160"/>
      <c r="L855" s="160"/>
      <c r="M855" s="160"/>
      <c r="N855" s="160"/>
    </row>
    <row r="856" spans="1:14">
      <c r="A856" s="160"/>
      <c r="B856" s="170" t="s">
        <v>3133</v>
      </c>
      <c r="C856" s="161">
        <f t="shared" si="80"/>
        <v>41186</v>
      </c>
      <c r="D856" s="160">
        <f t="shared" si="81"/>
        <v>2012</v>
      </c>
      <c r="E856" s="160">
        <f t="shared" si="82"/>
        <v>10</v>
      </c>
      <c r="F856" s="160">
        <f t="shared" si="83"/>
        <v>4</v>
      </c>
      <c r="G856" s="160">
        <f t="shared" ca="1" si="78"/>
        <v>104946</v>
      </c>
      <c r="H856" s="171">
        <f t="shared" ca="1" si="79"/>
        <v>3112</v>
      </c>
      <c r="I856" s="160"/>
      <c r="J856" s="160"/>
      <c r="K856" s="160"/>
      <c r="L856" s="160"/>
      <c r="M856" s="160"/>
      <c r="N856" s="160"/>
    </row>
    <row r="857" spans="1:14">
      <c r="A857" s="160"/>
      <c r="B857" s="170" t="s">
        <v>3133</v>
      </c>
      <c r="C857" s="161">
        <f t="shared" si="80"/>
        <v>41186</v>
      </c>
      <c r="D857" s="160">
        <f t="shared" si="81"/>
        <v>2012</v>
      </c>
      <c r="E857" s="160">
        <f t="shared" si="82"/>
        <v>10</v>
      </c>
      <c r="F857" s="160">
        <f t="shared" si="83"/>
        <v>4</v>
      </c>
      <c r="G857" s="160">
        <f t="shared" ca="1" si="78"/>
        <v>104946</v>
      </c>
      <c r="H857" s="171">
        <f t="shared" ca="1" si="79"/>
        <v>3112</v>
      </c>
      <c r="I857" s="160"/>
      <c r="J857" s="160"/>
      <c r="K857" s="160"/>
      <c r="L857" s="160"/>
      <c r="M857" s="160"/>
      <c r="N857" s="160"/>
    </row>
    <row r="858" spans="1:14">
      <c r="A858" s="160"/>
      <c r="B858" s="170" t="s">
        <v>3133</v>
      </c>
      <c r="C858" s="161">
        <f t="shared" si="80"/>
        <v>41186</v>
      </c>
      <c r="D858" s="160">
        <f t="shared" si="81"/>
        <v>2012</v>
      </c>
      <c r="E858" s="160">
        <f t="shared" si="82"/>
        <v>10</v>
      </c>
      <c r="F858" s="160">
        <f t="shared" si="83"/>
        <v>4</v>
      </c>
      <c r="G858" s="160">
        <f t="shared" ca="1" si="78"/>
        <v>104946</v>
      </c>
      <c r="H858" s="171">
        <f t="shared" ca="1" si="79"/>
        <v>3112</v>
      </c>
      <c r="I858" s="160"/>
      <c r="J858" s="160"/>
      <c r="K858" s="160"/>
      <c r="L858" s="160"/>
      <c r="M858" s="160"/>
      <c r="N858" s="160"/>
    </row>
    <row r="859" spans="1:14">
      <c r="A859" s="160"/>
      <c r="B859" s="170" t="s">
        <v>3143</v>
      </c>
      <c r="C859" s="161">
        <f t="shared" si="80"/>
        <v>41189</v>
      </c>
      <c r="D859" s="160">
        <f t="shared" si="81"/>
        <v>2012</v>
      </c>
      <c r="E859" s="160">
        <f t="shared" si="82"/>
        <v>10</v>
      </c>
      <c r="F859" s="160">
        <f t="shared" si="83"/>
        <v>7</v>
      </c>
      <c r="G859" s="160">
        <f t="shared" ca="1" si="78"/>
        <v>104947</v>
      </c>
      <c r="H859" s="171">
        <f t="shared" ca="1" si="79"/>
        <v>3110</v>
      </c>
      <c r="I859" s="160"/>
      <c r="J859" s="160"/>
      <c r="K859" s="160"/>
      <c r="L859" s="160"/>
      <c r="M859" s="160"/>
      <c r="N859" s="160"/>
    </row>
    <row r="860" spans="1:14">
      <c r="A860" s="160"/>
      <c r="B860" s="170" t="s">
        <v>3143</v>
      </c>
      <c r="C860" s="161">
        <f t="shared" si="80"/>
        <v>41189</v>
      </c>
      <c r="D860" s="160">
        <f t="shared" si="81"/>
        <v>2012</v>
      </c>
      <c r="E860" s="160">
        <f t="shared" si="82"/>
        <v>10</v>
      </c>
      <c r="F860" s="160">
        <f t="shared" si="83"/>
        <v>7</v>
      </c>
      <c r="G860" s="160">
        <f t="shared" ca="1" si="78"/>
        <v>104947</v>
      </c>
      <c r="H860" s="171">
        <f t="shared" ca="1" si="79"/>
        <v>3110</v>
      </c>
      <c r="I860" s="160"/>
      <c r="J860" s="160"/>
      <c r="K860" s="160"/>
      <c r="L860" s="160"/>
      <c r="M860" s="160"/>
      <c r="N860" s="160"/>
    </row>
    <row r="861" spans="1:14">
      <c r="A861" s="160"/>
      <c r="B861" s="170" t="s">
        <v>3143</v>
      </c>
      <c r="C861" s="161">
        <f t="shared" si="80"/>
        <v>41189</v>
      </c>
      <c r="D861" s="160">
        <f t="shared" si="81"/>
        <v>2012</v>
      </c>
      <c r="E861" s="160">
        <f t="shared" si="82"/>
        <v>10</v>
      </c>
      <c r="F861" s="160">
        <f t="shared" si="83"/>
        <v>7</v>
      </c>
      <c r="G861" s="160">
        <f t="shared" ca="1" si="78"/>
        <v>104947</v>
      </c>
      <c r="H861" s="171">
        <f t="shared" ca="1" si="79"/>
        <v>3110</v>
      </c>
      <c r="I861" s="160"/>
      <c r="J861" s="160"/>
      <c r="K861" s="160"/>
      <c r="L861" s="160"/>
      <c r="M861" s="160"/>
      <c r="N861" s="160"/>
    </row>
    <row r="862" spans="1:14">
      <c r="A862" s="160"/>
      <c r="B862" s="170" t="s">
        <v>3153</v>
      </c>
      <c r="C862" s="161">
        <f t="shared" si="80"/>
        <v>41190</v>
      </c>
      <c r="D862" s="160">
        <f t="shared" si="81"/>
        <v>2012</v>
      </c>
      <c r="E862" s="160">
        <f t="shared" si="82"/>
        <v>10</v>
      </c>
      <c r="F862" s="160">
        <f t="shared" si="83"/>
        <v>1</v>
      </c>
      <c r="G862" s="160">
        <f t="shared" ca="1" si="78"/>
        <v>104948</v>
      </c>
      <c r="H862" s="171">
        <f t="shared" ca="1" si="79"/>
        <v>3110</v>
      </c>
      <c r="I862" s="160"/>
      <c r="J862" s="160"/>
      <c r="K862" s="160"/>
      <c r="L862" s="160"/>
      <c r="M862" s="160"/>
      <c r="N862" s="160"/>
    </row>
    <row r="863" spans="1:14">
      <c r="A863" s="160"/>
      <c r="B863" s="170" t="s">
        <v>3153</v>
      </c>
      <c r="C863" s="161">
        <f t="shared" si="80"/>
        <v>41190</v>
      </c>
      <c r="D863" s="160">
        <f t="shared" si="81"/>
        <v>2012</v>
      </c>
      <c r="E863" s="160">
        <f t="shared" si="82"/>
        <v>10</v>
      </c>
      <c r="F863" s="160">
        <f t="shared" si="83"/>
        <v>1</v>
      </c>
      <c r="G863" s="160">
        <f t="shared" ca="1" si="78"/>
        <v>104948</v>
      </c>
      <c r="H863" s="171">
        <f t="shared" ca="1" si="79"/>
        <v>3110</v>
      </c>
      <c r="I863" s="160"/>
      <c r="J863" s="160"/>
      <c r="K863" s="160"/>
      <c r="L863" s="160"/>
      <c r="M863" s="160"/>
      <c r="N863" s="160"/>
    </row>
    <row r="864" spans="1:14">
      <c r="A864" s="160"/>
      <c r="B864" s="170" t="s">
        <v>3153</v>
      </c>
      <c r="C864" s="161">
        <f t="shared" si="80"/>
        <v>41190</v>
      </c>
      <c r="D864" s="160">
        <f t="shared" si="81"/>
        <v>2012</v>
      </c>
      <c r="E864" s="160">
        <f t="shared" si="82"/>
        <v>10</v>
      </c>
      <c r="F864" s="160">
        <f t="shared" si="83"/>
        <v>1</v>
      </c>
      <c r="G864" s="160">
        <f t="shared" ca="1" si="78"/>
        <v>104948</v>
      </c>
      <c r="H864" s="171">
        <f t="shared" ca="1" si="79"/>
        <v>3110</v>
      </c>
      <c r="I864" s="160"/>
      <c r="J864" s="160"/>
      <c r="K864" s="160"/>
      <c r="L864" s="160"/>
      <c r="M864" s="160"/>
      <c r="N864" s="160"/>
    </row>
    <row r="865" spans="1:14">
      <c r="A865" s="160"/>
      <c r="B865" s="170" t="s">
        <v>3161</v>
      </c>
      <c r="C865" s="161">
        <f t="shared" si="80"/>
        <v>41191</v>
      </c>
      <c r="D865" s="160">
        <f t="shared" si="81"/>
        <v>2012</v>
      </c>
      <c r="E865" s="160">
        <f t="shared" si="82"/>
        <v>10</v>
      </c>
      <c r="F865" s="160">
        <f t="shared" si="83"/>
        <v>2</v>
      </c>
      <c r="G865" s="160">
        <f t="shared" ca="1" si="78"/>
        <v>104949</v>
      </c>
      <c r="H865" s="171">
        <f t="shared" ca="1" si="79"/>
        <v>3109</v>
      </c>
      <c r="I865" s="160"/>
      <c r="J865" s="160"/>
      <c r="K865" s="160"/>
      <c r="L865" s="160"/>
      <c r="M865" s="160"/>
      <c r="N865" s="160"/>
    </row>
    <row r="866" spans="1:14">
      <c r="A866" s="160"/>
      <c r="B866" s="170" t="s">
        <v>3161</v>
      </c>
      <c r="C866" s="161">
        <f t="shared" si="80"/>
        <v>41191</v>
      </c>
      <c r="D866" s="160">
        <f t="shared" si="81"/>
        <v>2012</v>
      </c>
      <c r="E866" s="160">
        <f t="shared" si="82"/>
        <v>10</v>
      </c>
      <c r="F866" s="160">
        <f t="shared" si="83"/>
        <v>2</v>
      </c>
      <c r="G866" s="160">
        <f t="shared" ca="1" si="78"/>
        <v>104949</v>
      </c>
      <c r="H866" s="171">
        <f t="shared" ca="1" si="79"/>
        <v>3109</v>
      </c>
      <c r="I866" s="160"/>
      <c r="J866" s="160"/>
      <c r="K866" s="160"/>
      <c r="L866" s="160"/>
      <c r="M866" s="160"/>
      <c r="N866" s="160"/>
    </row>
    <row r="867" spans="1:14">
      <c r="A867" s="160"/>
      <c r="B867" s="170" t="s">
        <v>3168</v>
      </c>
      <c r="C867" s="161">
        <f t="shared" si="80"/>
        <v>41192</v>
      </c>
      <c r="D867" s="160">
        <f t="shared" si="81"/>
        <v>2012</v>
      </c>
      <c r="E867" s="160">
        <f t="shared" si="82"/>
        <v>10</v>
      </c>
      <c r="F867" s="160">
        <f t="shared" si="83"/>
        <v>3</v>
      </c>
      <c r="G867" s="160">
        <f t="shared" ca="1" si="78"/>
        <v>104950</v>
      </c>
      <c r="H867" s="171">
        <f t="shared" ca="1" si="79"/>
        <v>3108</v>
      </c>
      <c r="I867" s="160"/>
      <c r="J867" s="160"/>
      <c r="K867" s="160"/>
      <c r="L867" s="160"/>
      <c r="M867" s="160"/>
      <c r="N867" s="160"/>
    </row>
    <row r="868" spans="1:14">
      <c r="A868" s="160"/>
      <c r="B868" s="170" t="s">
        <v>3171</v>
      </c>
      <c r="C868" s="161">
        <f t="shared" si="80"/>
        <v>41193</v>
      </c>
      <c r="D868" s="160">
        <f t="shared" si="81"/>
        <v>2012</v>
      </c>
      <c r="E868" s="160">
        <f t="shared" si="82"/>
        <v>10</v>
      </c>
      <c r="F868" s="160">
        <f t="shared" si="83"/>
        <v>4</v>
      </c>
      <c r="G868" s="160">
        <f t="shared" ca="1" si="78"/>
        <v>104953</v>
      </c>
      <c r="H868" s="171">
        <f t="shared" ca="1" si="79"/>
        <v>3107</v>
      </c>
      <c r="I868" s="160"/>
      <c r="J868" s="160"/>
      <c r="K868" s="160"/>
      <c r="L868" s="160"/>
      <c r="M868" s="160"/>
      <c r="N868" s="160"/>
    </row>
    <row r="869" spans="1:14">
      <c r="A869" s="160"/>
      <c r="B869" s="170" t="s">
        <v>3171</v>
      </c>
      <c r="C869" s="161">
        <f t="shared" si="80"/>
        <v>41193</v>
      </c>
      <c r="D869" s="160">
        <f t="shared" si="81"/>
        <v>2012</v>
      </c>
      <c r="E869" s="160">
        <f t="shared" si="82"/>
        <v>10</v>
      </c>
      <c r="F869" s="160">
        <f t="shared" si="83"/>
        <v>4</v>
      </c>
      <c r="G869" s="160">
        <f t="shared" ca="1" si="78"/>
        <v>104953</v>
      </c>
      <c r="H869" s="171">
        <f t="shared" ca="1" si="79"/>
        <v>3107</v>
      </c>
      <c r="I869" s="160"/>
      <c r="J869" s="160"/>
      <c r="K869" s="160"/>
      <c r="L869" s="160"/>
      <c r="M869" s="160"/>
      <c r="N869" s="160"/>
    </row>
    <row r="870" spans="1:14">
      <c r="A870" s="160"/>
      <c r="B870" s="170" t="s">
        <v>3178</v>
      </c>
      <c r="C870" s="161">
        <f t="shared" si="80"/>
        <v>41194</v>
      </c>
      <c r="D870" s="160">
        <f t="shared" si="81"/>
        <v>2012</v>
      </c>
      <c r="E870" s="160">
        <f t="shared" si="82"/>
        <v>10</v>
      </c>
      <c r="F870" s="160">
        <f t="shared" si="83"/>
        <v>5</v>
      </c>
      <c r="G870" s="160">
        <f t="shared" ca="1" si="78"/>
        <v>104954</v>
      </c>
      <c r="H870" s="171">
        <f t="shared" ca="1" si="79"/>
        <v>3106</v>
      </c>
      <c r="I870" s="160"/>
      <c r="J870" s="160"/>
      <c r="K870" s="160"/>
      <c r="L870" s="160"/>
      <c r="M870" s="160"/>
      <c r="N870" s="160"/>
    </row>
    <row r="871" spans="1:14">
      <c r="A871" s="160"/>
      <c r="B871" s="170" t="s">
        <v>3182</v>
      </c>
      <c r="C871" s="161">
        <f t="shared" si="80"/>
        <v>41195</v>
      </c>
      <c r="D871" s="160">
        <f t="shared" si="81"/>
        <v>2012</v>
      </c>
      <c r="E871" s="160">
        <f t="shared" si="82"/>
        <v>10</v>
      </c>
      <c r="F871" s="160">
        <f t="shared" si="83"/>
        <v>6</v>
      </c>
      <c r="G871" s="160">
        <f t="shared" ca="1" si="78"/>
        <v>104954</v>
      </c>
      <c r="H871" s="171">
        <f t="shared" ca="1" si="79"/>
        <v>3105</v>
      </c>
      <c r="I871" s="160"/>
      <c r="J871" s="160"/>
      <c r="K871" s="160"/>
      <c r="L871" s="160"/>
      <c r="M871" s="160"/>
      <c r="N871" s="160"/>
    </row>
    <row r="872" spans="1:14">
      <c r="A872" s="160"/>
      <c r="B872" s="170" t="s">
        <v>3182</v>
      </c>
      <c r="C872" s="161">
        <f t="shared" si="80"/>
        <v>41195</v>
      </c>
      <c r="D872" s="160">
        <f t="shared" si="81"/>
        <v>2012</v>
      </c>
      <c r="E872" s="160">
        <f t="shared" si="82"/>
        <v>10</v>
      </c>
      <c r="F872" s="160">
        <f t="shared" si="83"/>
        <v>6</v>
      </c>
      <c r="G872" s="160">
        <f t="shared" ca="1" si="78"/>
        <v>104954</v>
      </c>
      <c r="H872" s="171">
        <f t="shared" ca="1" si="79"/>
        <v>3105</v>
      </c>
      <c r="I872" s="160"/>
      <c r="J872" s="160"/>
      <c r="K872" s="160"/>
      <c r="L872" s="160"/>
      <c r="M872" s="160"/>
      <c r="N872" s="160"/>
    </row>
    <row r="873" spans="1:14">
      <c r="A873" s="160"/>
      <c r="B873" s="170" t="s">
        <v>3189</v>
      </c>
      <c r="C873" s="161">
        <f t="shared" si="80"/>
        <v>41198</v>
      </c>
      <c r="D873" s="160">
        <f t="shared" si="81"/>
        <v>2012</v>
      </c>
      <c r="E873" s="160">
        <f t="shared" si="82"/>
        <v>10</v>
      </c>
      <c r="F873" s="160">
        <f t="shared" si="83"/>
        <v>2</v>
      </c>
      <c r="G873" s="160">
        <f t="shared" ca="1" si="78"/>
        <v>104956</v>
      </c>
      <c r="H873" s="171">
        <f t="shared" ca="1" si="79"/>
        <v>3104</v>
      </c>
      <c r="I873" s="160"/>
      <c r="J873" s="160"/>
      <c r="K873" s="160"/>
      <c r="L873" s="160"/>
      <c r="M873" s="160"/>
      <c r="N873" s="160"/>
    </row>
    <row r="874" spans="1:14">
      <c r="A874" s="160"/>
      <c r="B874" s="170" t="s">
        <v>3189</v>
      </c>
      <c r="C874" s="161">
        <f t="shared" si="80"/>
        <v>41198</v>
      </c>
      <c r="D874" s="160">
        <f t="shared" si="81"/>
        <v>2012</v>
      </c>
      <c r="E874" s="160">
        <f t="shared" si="82"/>
        <v>10</v>
      </c>
      <c r="F874" s="160">
        <f t="shared" si="83"/>
        <v>2</v>
      </c>
      <c r="G874" s="160">
        <f t="shared" ca="1" si="78"/>
        <v>104956</v>
      </c>
      <c r="H874" s="171">
        <f t="shared" ca="1" si="79"/>
        <v>3104</v>
      </c>
      <c r="I874" s="160"/>
      <c r="J874" s="160"/>
      <c r="K874" s="160"/>
      <c r="L874" s="160"/>
      <c r="M874" s="160"/>
      <c r="N874" s="160"/>
    </row>
    <row r="875" spans="1:14">
      <c r="A875" s="160"/>
      <c r="B875" s="170" t="s">
        <v>3189</v>
      </c>
      <c r="C875" s="161">
        <f t="shared" si="80"/>
        <v>41198</v>
      </c>
      <c r="D875" s="160">
        <f t="shared" si="81"/>
        <v>2012</v>
      </c>
      <c r="E875" s="160">
        <f t="shared" si="82"/>
        <v>10</v>
      </c>
      <c r="F875" s="160">
        <f t="shared" si="83"/>
        <v>2</v>
      </c>
      <c r="G875" s="160">
        <f t="shared" ca="1" si="78"/>
        <v>104956</v>
      </c>
      <c r="H875" s="171">
        <f t="shared" ca="1" si="79"/>
        <v>3104</v>
      </c>
      <c r="I875" s="160"/>
      <c r="J875" s="160"/>
      <c r="K875" s="160"/>
      <c r="L875" s="160"/>
      <c r="M875" s="160"/>
      <c r="N875" s="160"/>
    </row>
    <row r="876" spans="1:14">
      <c r="A876" s="160"/>
      <c r="B876" s="170" t="s">
        <v>3197</v>
      </c>
      <c r="C876" s="161">
        <f t="shared" si="80"/>
        <v>41199</v>
      </c>
      <c r="D876" s="160">
        <f t="shared" si="81"/>
        <v>2012</v>
      </c>
      <c r="E876" s="160">
        <f t="shared" si="82"/>
        <v>10</v>
      </c>
      <c r="F876" s="160">
        <f t="shared" si="83"/>
        <v>3</v>
      </c>
      <c r="G876" s="160">
        <f t="shared" ca="1" si="78"/>
        <v>104957</v>
      </c>
      <c r="H876" s="171">
        <f t="shared" ca="1" si="79"/>
        <v>3103</v>
      </c>
      <c r="I876" s="160"/>
      <c r="J876" s="160"/>
      <c r="K876" s="160"/>
      <c r="L876" s="160"/>
      <c r="M876" s="160"/>
      <c r="N876" s="160"/>
    </row>
    <row r="877" spans="1:14">
      <c r="A877" s="160"/>
      <c r="B877" s="170" t="s">
        <v>3197</v>
      </c>
      <c r="C877" s="161">
        <f t="shared" si="80"/>
        <v>41199</v>
      </c>
      <c r="D877" s="160">
        <f t="shared" si="81"/>
        <v>2012</v>
      </c>
      <c r="E877" s="160">
        <f t="shared" si="82"/>
        <v>10</v>
      </c>
      <c r="F877" s="160">
        <f t="shared" si="83"/>
        <v>3</v>
      </c>
      <c r="G877" s="160">
        <f t="shared" ca="1" si="78"/>
        <v>104957</v>
      </c>
      <c r="H877" s="171">
        <f t="shared" ca="1" si="79"/>
        <v>3103</v>
      </c>
      <c r="I877" s="160"/>
      <c r="J877" s="160"/>
      <c r="K877" s="160"/>
      <c r="L877" s="160"/>
      <c r="M877" s="160"/>
      <c r="N877" s="160"/>
    </row>
    <row r="878" spans="1:14">
      <c r="A878" s="160"/>
      <c r="B878" s="170" t="s">
        <v>3197</v>
      </c>
      <c r="C878" s="161">
        <f t="shared" si="80"/>
        <v>41199</v>
      </c>
      <c r="D878" s="160">
        <f t="shared" si="81"/>
        <v>2012</v>
      </c>
      <c r="E878" s="160">
        <f t="shared" si="82"/>
        <v>10</v>
      </c>
      <c r="F878" s="160">
        <f t="shared" si="83"/>
        <v>3</v>
      </c>
      <c r="G878" s="160">
        <f t="shared" ca="1" si="78"/>
        <v>104957</v>
      </c>
      <c r="H878" s="171">
        <f t="shared" ca="1" si="79"/>
        <v>3103</v>
      </c>
      <c r="I878" s="160"/>
      <c r="J878" s="160"/>
      <c r="K878" s="160"/>
      <c r="L878" s="160"/>
      <c r="M878" s="160"/>
      <c r="N878" s="160"/>
    </row>
    <row r="879" spans="1:14">
      <c r="A879" s="160"/>
      <c r="B879" s="170" t="s">
        <v>3206</v>
      </c>
      <c r="C879" s="161">
        <f t="shared" si="80"/>
        <v>41200</v>
      </c>
      <c r="D879" s="160">
        <f t="shared" si="81"/>
        <v>2012</v>
      </c>
      <c r="E879" s="160">
        <f t="shared" si="82"/>
        <v>10</v>
      </c>
      <c r="F879" s="160">
        <f t="shared" si="83"/>
        <v>4</v>
      </c>
      <c r="G879" s="160">
        <f t="shared" ca="1" si="78"/>
        <v>104960</v>
      </c>
      <c r="H879" s="171">
        <f t="shared" ca="1" si="79"/>
        <v>3102</v>
      </c>
      <c r="I879" s="160"/>
      <c r="J879" s="160"/>
      <c r="K879" s="160"/>
      <c r="L879" s="160"/>
      <c r="M879" s="160"/>
      <c r="N879" s="160"/>
    </row>
    <row r="880" spans="1:14">
      <c r="A880" s="160"/>
      <c r="B880" s="170" t="s">
        <v>3210</v>
      </c>
      <c r="C880" s="161">
        <f t="shared" si="80"/>
        <v>41201</v>
      </c>
      <c r="D880" s="160">
        <f t="shared" si="81"/>
        <v>2012</v>
      </c>
      <c r="E880" s="160">
        <f t="shared" si="82"/>
        <v>10</v>
      </c>
      <c r="F880" s="160">
        <f t="shared" si="83"/>
        <v>5</v>
      </c>
      <c r="G880" s="160">
        <f t="shared" ca="1" si="78"/>
        <v>104961</v>
      </c>
      <c r="H880" s="171">
        <f t="shared" ca="1" si="79"/>
        <v>3101</v>
      </c>
      <c r="I880" s="160"/>
      <c r="J880" s="160"/>
      <c r="K880" s="160"/>
      <c r="L880" s="160"/>
      <c r="M880" s="160"/>
      <c r="N880" s="160"/>
    </row>
    <row r="881" spans="1:14">
      <c r="A881" s="160"/>
      <c r="B881" s="170" t="s">
        <v>3210</v>
      </c>
      <c r="C881" s="161">
        <f t="shared" si="80"/>
        <v>41201</v>
      </c>
      <c r="D881" s="160">
        <f t="shared" si="81"/>
        <v>2012</v>
      </c>
      <c r="E881" s="160">
        <f t="shared" si="82"/>
        <v>10</v>
      </c>
      <c r="F881" s="160">
        <f t="shared" si="83"/>
        <v>5</v>
      </c>
      <c r="G881" s="160">
        <f t="shared" ca="1" si="78"/>
        <v>104961</v>
      </c>
      <c r="H881" s="171">
        <f t="shared" ca="1" si="79"/>
        <v>3101</v>
      </c>
      <c r="I881" s="160"/>
      <c r="J881" s="160"/>
      <c r="K881" s="160"/>
      <c r="L881" s="160"/>
      <c r="M881" s="160"/>
      <c r="N881" s="160"/>
    </row>
    <row r="882" spans="1:14">
      <c r="A882" s="160"/>
      <c r="B882" s="170" t="s">
        <v>3216</v>
      </c>
      <c r="C882" s="161">
        <f t="shared" si="80"/>
        <v>41205</v>
      </c>
      <c r="D882" s="160">
        <f t="shared" si="81"/>
        <v>2012</v>
      </c>
      <c r="E882" s="160">
        <f t="shared" si="82"/>
        <v>10</v>
      </c>
      <c r="F882" s="160">
        <f t="shared" si="83"/>
        <v>2</v>
      </c>
      <c r="G882" s="160">
        <f t="shared" ca="1" si="78"/>
        <v>104963</v>
      </c>
      <c r="H882" s="171">
        <f t="shared" ca="1" si="79"/>
        <v>3099</v>
      </c>
      <c r="I882" s="160"/>
      <c r="J882" s="160"/>
      <c r="K882" s="160"/>
      <c r="L882" s="160"/>
      <c r="M882" s="160"/>
      <c r="N882" s="160"/>
    </row>
    <row r="883" spans="1:14">
      <c r="A883" s="160"/>
      <c r="B883" s="170" t="s">
        <v>3216</v>
      </c>
      <c r="C883" s="161">
        <f t="shared" si="80"/>
        <v>41205</v>
      </c>
      <c r="D883" s="160">
        <f t="shared" si="81"/>
        <v>2012</v>
      </c>
      <c r="E883" s="160">
        <f t="shared" si="82"/>
        <v>10</v>
      </c>
      <c r="F883" s="160">
        <f t="shared" si="83"/>
        <v>2</v>
      </c>
      <c r="G883" s="160">
        <f t="shared" ca="1" si="78"/>
        <v>104963</v>
      </c>
      <c r="H883" s="171">
        <f t="shared" ca="1" si="79"/>
        <v>3099</v>
      </c>
      <c r="I883" s="160"/>
      <c r="J883" s="160"/>
      <c r="K883" s="160"/>
      <c r="L883" s="160"/>
      <c r="M883" s="160"/>
      <c r="N883" s="160"/>
    </row>
    <row r="884" spans="1:14">
      <c r="A884" s="160"/>
      <c r="B884" s="170" t="s">
        <v>3223</v>
      </c>
      <c r="C884" s="161">
        <f t="shared" si="80"/>
        <v>41206</v>
      </c>
      <c r="D884" s="160">
        <f t="shared" si="81"/>
        <v>2012</v>
      </c>
      <c r="E884" s="160">
        <f t="shared" si="82"/>
        <v>10</v>
      </c>
      <c r="F884" s="160">
        <f t="shared" si="83"/>
        <v>3</v>
      </c>
      <c r="G884" s="160">
        <f t="shared" ca="1" si="78"/>
        <v>104964</v>
      </c>
      <c r="H884" s="171">
        <f t="shared" ca="1" si="79"/>
        <v>3098</v>
      </c>
      <c r="I884" s="160"/>
      <c r="J884" s="160"/>
      <c r="K884" s="160"/>
      <c r="L884" s="160"/>
      <c r="M884" s="160"/>
      <c r="N884" s="160"/>
    </row>
    <row r="885" spans="1:14">
      <c r="A885" s="160"/>
      <c r="B885" s="170" t="s">
        <v>3227</v>
      </c>
      <c r="C885" s="161">
        <f t="shared" si="80"/>
        <v>41209</v>
      </c>
      <c r="D885" s="160">
        <f t="shared" si="81"/>
        <v>2012</v>
      </c>
      <c r="E885" s="160">
        <f t="shared" si="82"/>
        <v>10</v>
      </c>
      <c r="F885" s="160">
        <f t="shared" si="83"/>
        <v>6</v>
      </c>
      <c r="G885" s="160">
        <f t="shared" ca="1" si="78"/>
        <v>104968</v>
      </c>
      <c r="H885" s="171">
        <f t="shared" ca="1" si="79"/>
        <v>3095</v>
      </c>
      <c r="I885" s="160"/>
      <c r="J885" s="160"/>
      <c r="K885" s="160"/>
      <c r="L885" s="160"/>
      <c r="M885" s="160"/>
      <c r="N885" s="160"/>
    </row>
    <row r="886" spans="1:14">
      <c r="A886" s="160"/>
      <c r="B886" s="170" t="s">
        <v>3227</v>
      </c>
      <c r="C886" s="161">
        <f t="shared" si="80"/>
        <v>41209</v>
      </c>
      <c r="D886" s="160">
        <f t="shared" si="81"/>
        <v>2012</v>
      </c>
      <c r="E886" s="160">
        <f t="shared" si="82"/>
        <v>10</v>
      </c>
      <c r="F886" s="160">
        <f t="shared" si="83"/>
        <v>6</v>
      </c>
      <c r="G886" s="160">
        <f t="shared" ca="1" si="78"/>
        <v>104968</v>
      </c>
      <c r="H886" s="171">
        <f t="shared" ca="1" si="79"/>
        <v>3095</v>
      </c>
      <c r="I886" s="160"/>
      <c r="J886" s="160"/>
      <c r="K886" s="160"/>
      <c r="L886" s="160"/>
      <c r="M886" s="160"/>
      <c r="N886" s="160"/>
    </row>
    <row r="887" spans="1:14">
      <c r="A887" s="160"/>
      <c r="B887" s="170" t="s">
        <v>3233</v>
      </c>
      <c r="C887" s="161">
        <f t="shared" si="80"/>
        <v>41212</v>
      </c>
      <c r="D887" s="160">
        <f t="shared" si="81"/>
        <v>2012</v>
      </c>
      <c r="E887" s="160">
        <f t="shared" si="82"/>
        <v>10</v>
      </c>
      <c r="F887" s="160">
        <f t="shared" si="83"/>
        <v>2</v>
      </c>
      <c r="G887" s="160">
        <f t="shared" ca="1" si="78"/>
        <v>104970</v>
      </c>
      <c r="H887" s="171">
        <f t="shared" ca="1" si="79"/>
        <v>3094</v>
      </c>
      <c r="I887" s="160"/>
      <c r="J887" s="160"/>
      <c r="K887" s="160"/>
      <c r="L887" s="160"/>
      <c r="M887" s="160"/>
      <c r="N887" s="160"/>
    </row>
    <row r="888" spans="1:14">
      <c r="A888" s="160"/>
      <c r="B888" s="170" t="s">
        <v>3236</v>
      </c>
      <c r="C888" s="161">
        <f t="shared" si="80"/>
        <v>41213</v>
      </c>
      <c r="D888" s="160">
        <f t="shared" si="81"/>
        <v>2012</v>
      </c>
      <c r="E888" s="160">
        <f t="shared" si="82"/>
        <v>10</v>
      </c>
      <c r="F888" s="160">
        <f t="shared" si="83"/>
        <v>3</v>
      </c>
      <c r="G888" s="160">
        <f t="shared" ca="1" si="78"/>
        <v>104971</v>
      </c>
      <c r="H888" s="171">
        <f t="shared" ca="1" si="79"/>
        <v>3093</v>
      </c>
      <c r="I888" s="160"/>
      <c r="J888" s="160"/>
      <c r="K888" s="160"/>
      <c r="L888" s="160"/>
      <c r="M888" s="160"/>
      <c r="N888" s="160"/>
    </row>
    <row r="889" spans="1:14">
      <c r="A889" s="160"/>
      <c r="B889" s="170" t="s">
        <v>3240</v>
      </c>
      <c r="C889" s="161">
        <f t="shared" si="80"/>
        <v>41214</v>
      </c>
      <c r="D889" s="160">
        <f t="shared" si="81"/>
        <v>2012</v>
      </c>
      <c r="E889" s="160">
        <f t="shared" si="82"/>
        <v>11</v>
      </c>
      <c r="F889" s="160">
        <f t="shared" si="83"/>
        <v>4</v>
      </c>
      <c r="G889" s="160">
        <f t="shared" ca="1" si="78"/>
        <v>104974</v>
      </c>
      <c r="H889" s="171">
        <f t="shared" ca="1" si="79"/>
        <v>3092</v>
      </c>
      <c r="I889" s="160"/>
      <c r="J889" s="160"/>
      <c r="K889" s="160"/>
      <c r="L889" s="160"/>
      <c r="M889" s="160"/>
      <c r="N889" s="160"/>
    </row>
    <row r="890" spans="1:14">
      <c r="A890" s="160"/>
      <c r="B890" s="170" t="s">
        <v>3244</v>
      </c>
      <c r="C890" s="161">
        <f t="shared" si="80"/>
        <v>41215</v>
      </c>
      <c r="D890" s="160">
        <f t="shared" si="81"/>
        <v>2012</v>
      </c>
      <c r="E890" s="160">
        <f t="shared" si="82"/>
        <v>11</v>
      </c>
      <c r="F890" s="160">
        <f t="shared" si="83"/>
        <v>5</v>
      </c>
      <c r="G890" s="160">
        <f t="shared" ca="1" si="78"/>
        <v>104975</v>
      </c>
      <c r="H890" s="171">
        <f t="shared" ca="1" si="79"/>
        <v>3091</v>
      </c>
      <c r="I890" s="160"/>
      <c r="J890" s="160"/>
      <c r="K890" s="160"/>
      <c r="L890" s="160"/>
      <c r="M890" s="160"/>
      <c r="N890" s="160"/>
    </row>
    <row r="891" spans="1:14">
      <c r="A891" s="160"/>
      <c r="B891" s="170" t="s">
        <v>3244</v>
      </c>
      <c r="C891" s="161">
        <f t="shared" si="80"/>
        <v>41215</v>
      </c>
      <c r="D891" s="160">
        <f t="shared" si="81"/>
        <v>2012</v>
      </c>
      <c r="E891" s="160">
        <f t="shared" si="82"/>
        <v>11</v>
      </c>
      <c r="F891" s="160">
        <f t="shared" si="83"/>
        <v>5</v>
      </c>
      <c r="G891" s="160">
        <f t="shared" ca="1" si="78"/>
        <v>104975</v>
      </c>
      <c r="H891" s="171">
        <f t="shared" ca="1" si="79"/>
        <v>3091</v>
      </c>
      <c r="I891" s="160"/>
      <c r="J891" s="160"/>
      <c r="K891" s="160"/>
      <c r="L891" s="160"/>
      <c r="M891" s="160"/>
      <c r="N891" s="160"/>
    </row>
    <row r="892" spans="1:14">
      <c r="A892" s="160"/>
      <c r="B892" s="170" t="s">
        <v>3250</v>
      </c>
      <c r="C892" s="161">
        <f t="shared" si="80"/>
        <v>41216</v>
      </c>
      <c r="D892" s="160">
        <f t="shared" si="81"/>
        <v>2012</v>
      </c>
      <c r="E892" s="160">
        <f t="shared" si="82"/>
        <v>11</v>
      </c>
      <c r="F892" s="160">
        <f t="shared" si="83"/>
        <v>6</v>
      </c>
      <c r="G892" s="160">
        <f t="shared" ca="1" si="78"/>
        <v>104975</v>
      </c>
      <c r="H892" s="171">
        <f t="shared" ca="1" si="79"/>
        <v>3090</v>
      </c>
      <c r="I892" s="160"/>
      <c r="J892" s="160"/>
      <c r="K892" s="160"/>
      <c r="L892" s="160"/>
      <c r="M892" s="160"/>
      <c r="N892" s="160"/>
    </row>
    <row r="893" spans="1:14">
      <c r="A893" s="160"/>
      <c r="B893" s="170" t="s">
        <v>3250</v>
      </c>
      <c r="C893" s="161">
        <f t="shared" si="80"/>
        <v>41216</v>
      </c>
      <c r="D893" s="160">
        <f t="shared" si="81"/>
        <v>2012</v>
      </c>
      <c r="E893" s="160">
        <f t="shared" si="82"/>
        <v>11</v>
      </c>
      <c r="F893" s="160">
        <f t="shared" si="83"/>
        <v>6</v>
      </c>
      <c r="G893" s="160">
        <f t="shared" ca="1" si="78"/>
        <v>104975</v>
      </c>
      <c r="H893" s="171">
        <f t="shared" ca="1" si="79"/>
        <v>3090</v>
      </c>
      <c r="I893" s="160"/>
      <c r="J893" s="160"/>
      <c r="K893" s="160"/>
      <c r="L893" s="160"/>
      <c r="M893" s="160"/>
      <c r="N893" s="160"/>
    </row>
    <row r="894" spans="1:14">
      <c r="A894" s="160"/>
      <c r="B894" s="170" t="s">
        <v>3255</v>
      </c>
      <c r="C894" s="161">
        <f t="shared" si="80"/>
        <v>41217</v>
      </c>
      <c r="D894" s="160">
        <f t="shared" si="81"/>
        <v>2012</v>
      </c>
      <c r="E894" s="160">
        <f t="shared" si="82"/>
        <v>11</v>
      </c>
      <c r="F894" s="160">
        <f t="shared" si="83"/>
        <v>7</v>
      </c>
      <c r="G894" s="160">
        <f t="shared" ca="1" si="78"/>
        <v>104975</v>
      </c>
      <c r="H894" s="171">
        <f t="shared" ca="1" si="79"/>
        <v>3090</v>
      </c>
      <c r="I894" s="160"/>
      <c r="J894" s="160"/>
      <c r="K894" s="160"/>
      <c r="L894" s="160"/>
      <c r="M894" s="160"/>
      <c r="N894" s="160"/>
    </row>
    <row r="895" spans="1:14">
      <c r="A895" s="160"/>
      <c r="B895" s="170" t="s">
        <v>3255</v>
      </c>
      <c r="C895" s="161">
        <f t="shared" si="80"/>
        <v>41217</v>
      </c>
      <c r="D895" s="160">
        <f t="shared" si="81"/>
        <v>2012</v>
      </c>
      <c r="E895" s="160">
        <f t="shared" si="82"/>
        <v>11</v>
      </c>
      <c r="F895" s="160">
        <f t="shared" si="83"/>
        <v>7</v>
      </c>
      <c r="G895" s="160">
        <f t="shared" ca="1" si="78"/>
        <v>104975</v>
      </c>
      <c r="H895" s="171">
        <f t="shared" ca="1" si="79"/>
        <v>3090</v>
      </c>
      <c r="I895" s="160"/>
      <c r="J895" s="160"/>
      <c r="K895" s="160"/>
      <c r="L895" s="160"/>
      <c r="M895" s="160"/>
      <c r="N895" s="160"/>
    </row>
    <row r="896" spans="1:14">
      <c r="A896" s="160"/>
      <c r="B896" s="170" t="s">
        <v>3261</v>
      </c>
      <c r="C896" s="161">
        <f t="shared" si="80"/>
        <v>41218</v>
      </c>
      <c r="D896" s="160">
        <f t="shared" si="81"/>
        <v>2012</v>
      </c>
      <c r="E896" s="160">
        <f t="shared" si="82"/>
        <v>11</v>
      </c>
      <c r="F896" s="160">
        <f t="shared" si="83"/>
        <v>1</v>
      </c>
      <c r="G896" s="160">
        <f t="shared" ca="1" si="78"/>
        <v>104976</v>
      </c>
      <c r="H896" s="171">
        <f t="shared" ca="1" si="79"/>
        <v>3090</v>
      </c>
      <c r="I896" s="160"/>
      <c r="J896" s="160"/>
      <c r="K896" s="160"/>
      <c r="L896" s="160"/>
      <c r="M896" s="160"/>
      <c r="N896" s="160"/>
    </row>
    <row r="897" spans="1:14">
      <c r="A897" s="160"/>
      <c r="B897" s="170" t="s">
        <v>3265</v>
      </c>
      <c r="C897" s="161">
        <f t="shared" si="80"/>
        <v>41219</v>
      </c>
      <c r="D897" s="160">
        <f t="shared" si="81"/>
        <v>2012</v>
      </c>
      <c r="E897" s="160">
        <f t="shared" si="82"/>
        <v>11</v>
      </c>
      <c r="F897" s="160">
        <f t="shared" si="83"/>
        <v>2</v>
      </c>
      <c r="G897" s="160">
        <f t="shared" ca="1" si="78"/>
        <v>104977</v>
      </c>
      <c r="H897" s="171">
        <f t="shared" ca="1" si="79"/>
        <v>3089</v>
      </c>
      <c r="I897" s="160"/>
      <c r="J897" s="160"/>
      <c r="K897" s="160"/>
      <c r="L897" s="160"/>
      <c r="M897" s="160"/>
      <c r="N897" s="160"/>
    </row>
    <row r="898" spans="1:14">
      <c r="A898" s="160"/>
      <c r="B898" s="170" t="s">
        <v>3268</v>
      </c>
      <c r="C898" s="161">
        <f t="shared" si="80"/>
        <v>41220</v>
      </c>
      <c r="D898" s="160">
        <f t="shared" si="81"/>
        <v>2012</v>
      </c>
      <c r="E898" s="160">
        <f t="shared" si="82"/>
        <v>11</v>
      </c>
      <c r="F898" s="160">
        <f t="shared" si="83"/>
        <v>3</v>
      </c>
      <c r="G898" s="160">
        <f t="shared" ca="1" si="78"/>
        <v>104978</v>
      </c>
      <c r="H898" s="171">
        <f t="shared" ca="1" si="79"/>
        <v>3088</v>
      </c>
      <c r="I898" s="160"/>
      <c r="J898" s="160"/>
      <c r="K898" s="160"/>
      <c r="L898" s="160"/>
      <c r="M898" s="160"/>
      <c r="N898" s="160"/>
    </row>
    <row r="899" spans="1:14">
      <c r="A899" s="160"/>
      <c r="B899" s="170" t="s">
        <v>3268</v>
      </c>
      <c r="C899" s="161">
        <f t="shared" si="80"/>
        <v>41220</v>
      </c>
      <c r="D899" s="160">
        <f t="shared" si="81"/>
        <v>2012</v>
      </c>
      <c r="E899" s="160">
        <f t="shared" si="82"/>
        <v>11</v>
      </c>
      <c r="F899" s="160">
        <f t="shared" si="83"/>
        <v>3</v>
      </c>
      <c r="G899" s="160">
        <f t="shared" ca="1" si="78"/>
        <v>104978</v>
      </c>
      <c r="H899" s="171">
        <f t="shared" ca="1" si="79"/>
        <v>3088</v>
      </c>
      <c r="I899" s="160"/>
      <c r="J899" s="160"/>
      <c r="K899" s="160"/>
      <c r="L899" s="160"/>
      <c r="M899" s="160"/>
      <c r="N899" s="160"/>
    </row>
    <row r="900" spans="1:14">
      <c r="A900" s="160"/>
      <c r="B900" s="170" t="s">
        <v>3275</v>
      </c>
      <c r="C900" s="161">
        <f t="shared" si="80"/>
        <v>41221</v>
      </c>
      <c r="D900" s="160">
        <f t="shared" si="81"/>
        <v>2012</v>
      </c>
      <c r="E900" s="160">
        <f t="shared" si="82"/>
        <v>11</v>
      </c>
      <c r="F900" s="160">
        <f t="shared" si="83"/>
        <v>4</v>
      </c>
      <c r="G900" s="160">
        <f t="shared" ca="1" si="78"/>
        <v>104981</v>
      </c>
      <c r="H900" s="171">
        <f t="shared" ca="1" si="79"/>
        <v>3087</v>
      </c>
      <c r="I900" s="160"/>
      <c r="J900" s="160"/>
      <c r="K900" s="160"/>
      <c r="L900" s="160"/>
      <c r="M900" s="160"/>
      <c r="N900" s="160"/>
    </row>
    <row r="901" spans="1:14">
      <c r="A901" s="160"/>
      <c r="B901" s="170" t="s">
        <v>3275</v>
      </c>
      <c r="C901" s="161">
        <f t="shared" si="80"/>
        <v>41221</v>
      </c>
      <c r="D901" s="160">
        <f t="shared" si="81"/>
        <v>2012</v>
      </c>
      <c r="E901" s="160">
        <f t="shared" si="82"/>
        <v>11</v>
      </c>
      <c r="F901" s="160">
        <f t="shared" si="83"/>
        <v>4</v>
      </c>
      <c r="G901" s="160">
        <f t="shared" ref="G901:G964" ca="1" si="84">WORKDAY(C901,$K$5)</f>
        <v>104981</v>
      </c>
      <c r="H901" s="171">
        <f t="shared" ref="H901:H964" ca="1" si="85">NETWORKDAYS(C901,$K$5)</f>
        <v>3087</v>
      </c>
      <c r="I901" s="160"/>
      <c r="J901" s="160"/>
      <c r="K901" s="160"/>
      <c r="L901" s="160"/>
      <c r="M901" s="160"/>
      <c r="N901" s="160"/>
    </row>
    <row r="902" spans="1:14">
      <c r="A902" s="160"/>
      <c r="B902" s="170" t="s">
        <v>3282</v>
      </c>
      <c r="C902" s="161">
        <f t="shared" ref="C902:C965" si="86">DATE(LEFT(B902,4),MID(B902,5,2),RIGHT(B902,2))</f>
        <v>41222</v>
      </c>
      <c r="D902" s="160">
        <f t="shared" ref="D902:D965" si="87">YEAR(C902)</f>
        <v>2012</v>
      </c>
      <c r="E902" s="160">
        <f t="shared" ref="E902:E965" si="88">MONTH(C902)</f>
        <v>11</v>
      </c>
      <c r="F902" s="160">
        <f t="shared" ref="F902:F965" si="89">WEEKDAY(C902,2)</f>
        <v>5</v>
      </c>
      <c r="G902" s="160">
        <f t="shared" ca="1" si="84"/>
        <v>104982</v>
      </c>
      <c r="H902" s="171">
        <f t="shared" ca="1" si="85"/>
        <v>3086</v>
      </c>
      <c r="I902" s="160"/>
      <c r="J902" s="160"/>
      <c r="K902" s="160"/>
      <c r="L902" s="160"/>
      <c r="M902" s="160"/>
      <c r="N902" s="160"/>
    </row>
    <row r="903" spans="1:14">
      <c r="A903" s="160"/>
      <c r="B903" s="170" t="s">
        <v>3285</v>
      </c>
      <c r="C903" s="161">
        <f t="shared" si="86"/>
        <v>41223</v>
      </c>
      <c r="D903" s="160">
        <f t="shared" si="87"/>
        <v>2012</v>
      </c>
      <c r="E903" s="160">
        <f t="shared" si="88"/>
        <v>11</v>
      </c>
      <c r="F903" s="160">
        <f t="shared" si="89"/>
        <v>6</v>
      </c>
      <c r="G903" s="160">
        <f t="shared" ca="1" si="84"/>
        <v>104982</v>
      </c>
      <c r="H903" s="171">
        <f t="shared" ca="1" si="85"/>
        <v>3085</v>
      </c>
      <c r="I903" s="160"/>
      <c r="J903" s="160"/>
      <c r="K903" s="160"/>
      <c r="L903" s="160"/>
      <c r="M903" s="160"/>
      <c r="N903" s="160"/>
    </row>
    <row r="904" spans="1:14">
      <c r="A904" s="160"/>
      <c r="B904" s="170" t="s">
        <v>3285</v>
      </c>
      <c r="C904" s="161">
        <f t="shared" si="86"/>
        <v>41223</v>
      </c>
      <c r="D904" s="160">
        <f t="shared" si="87"/>
        <v>2012</v>
      </c>
      <c r="E904" s="160">
        <f t="shared" si="88"/>
        <v>11</v>
      </c>
      <c r="F904" s="160">
        <f t="shared" si="89"/>
        <v>6</v>
      </c>
      <c r="G904" s="160">
        <f t="shared" ca="1" si="84"/>
        <v>104982</v>
      </c>
      <c r="H904" s="171">
        <f t="shared" ca="1" si="85"/>
        <v>3085</v>
      </c>
      <c r="I904" s="160"/>
      <c r="J904" s="160"/>
      <c r="K904" s="160"/>
      <c r="L904" s="160"/>
      <c r="M904" s="160"/>
      <c r="N904" s="160"/>
    </row>
    <row r="905" spans="1:14">
      <c r="A905" s="160"/>
      <c r="B905" s="170" t="s">
        <v>3291</v>
      </c>
      <c r="C905" s="161">
        <f t="shared" si="86"/>
        <v>41225</v>
      </c>
      <c r="D905" s="160">
        <f t="shared" si="87"/>
        <v>2012</v>
      </c>
      <c r="E905" s="160">
        <f t="shared" si="88"/>
        <v>11</v>
      </c>
      <c r="F905" s="160">
        <f t="shared" si="89"/>
        <v>1</v>
      </c>
      <c r="G905" s="160">
        <f t="shared" ca="1" si="84"/>
        <v>104983</v>
      </c>
      <c r="H905" s="171">
        <f t="shared" ca="1" si="85"/>
        <v>3085</v>
      </c>
      <c r="I905" s="160"/>
      <c r="J905" s="160"/>
      <c r="K905" s="160"/>
      <c r="L905" s="160"/>
      <c r="M905" s="160"/>
      <c r="N905" s="160"/>
    </row>
    <row r="906" spans="1:14">
      <c r="A906" s="160"/>
      <c r="B906" s="170" t="s">
        <v>3291</v>
      </c>
      <c r="C906" s="161">
        <f t="shared" si="86"/>
        <v>41225</v>
      </c>
      <c r="D906" s="160">
        <f t="shared" si="87"/>
        <v>2012</v>
      </c>
      <c r="E906" s="160">
        <f t="shared" si="88"/>
        <v>11</v>
      </c>
      <c r="F906" s="160">
        <f t="shared" si="89"/>
        <v>1</v>
      </c>
      <c r="G906" s="160">
        <f t="shared" ca="1" si="84"/>
        <v>104983</v>
      </c>
      <c r="H906" s="171">
        <f t="shared" ca="1" si="85"/>
        <v>3085</v>
      </c>
      <c r="I906" s="160"/>
      <c r="J906" s="160"/>
      <c r="K906" s="160"/>
      <c r="L906" s="160"/>
      <c r="M906" s="160"/>
      <c r="N906" s="160"/>
    </row>
    <row r="907" spans="1:14">
      <c r="A907" s="160"/>
      <c r="B907" s="170" t="s">
        <v>3296</v>
      </c>
      <c r="C907" s="161">
        <f t="shared" si="86"/>
        <v>41226</v>
      </c>
      <c r="D907" s="160">
        <f t="shared" si="87"/>
        <v>2012</v>
      </c>
      <c r="E907" s="160">
        <f t="shared" si="88"/>
        <v>11</v>
      </c>
      <c r="F907" s="160">
        <f t="shared" si="89"/>
        <v>2</v>
      </c>
      <c r="G907" s="160">
        <f t="shared" ca="1" si="84"/>
        <v>104984</v>
      </c>
      <c r="H907" s="171">
        <f t="shared" ca="1" si="85"/>
        <v>3084</v>
      </c>
      <c r="I907" s="160"/>
      <c r="J907" s="160"/>
      <c r="K907" s="160"/>
      <c r="L907" s="160"/>
      <c r="M907" s="160"/>
      <c r="N907" s="160"/>
    </row>
    <row r="908" spans="1:14">
      <c r="A908" s="160"/>
      <c r="B908" s="170" t="s">
        <v>3299</v>
      </c>
      <c r="C908" s="161">
        <f t="shared" si="86"/>
        <v>41227</v>
      </c>
      <c r="D908" s="160">
        <f t="shared" si="87"/>
        <v>2012</v>
      </c>
      <c r="E908" s="160">
        <f t="shared" si="88"/>
        <v>11</v>
      </c>
      <c r="F908" s="160">
        <f t="shared" si="89"/>
        <v>3</v>
      </c>
      <c r="G908" s="160">
        <f t="shared" ca="1" si="84"/>
        <v>104985</v>
      </c>
      <c r="H908" s="171">
        <f t="shared" ca="1" si="85"/>
        <v>3083</v>
      </c>
      <c r="I908" s="160"/>
      <c r="J908" s="160"/>
      <c r="K908" s="160"/>
      <c r="L908" s="160"/>
      <c r="M908" s="160"/>
      <c r="N908" s="160"/>
    </row>
    <row r="909" spans="1:14">
      <c r="A909" s="160"/>
      <c r="B909" s="170" t="s">
        <v>3299</v>
      </c>
      <c r="C909" s="161">
        <f t="shared" si="86"/>
        <v>41227</v>
      </c>
      <c r="D909" s="160">
        <f t="shared" si="87"/>
        <v>2012</v>
      </c>
      <c r="E909" s="160">
        <f t="shared" si="88"/>
        <v>11</v>
      </c>
      <c r="F909" s="160">
        <f t="shared" si="89"/>
        <v>3</v>
      </c>
      <c r="G909" s="160">
        <f t="shared" ca="1" si="84"/>
        <v>104985</v>
      </c>
      <c r="H909" s="171">
        <f t="shared" ca="1" si="85"/>
        <v>3083</v>
      </c>
      <c r="I909" s="160"/>
      <c r="J909" s="160"/>
      <c r="K909" s="160"/>
      <c r="L909" s="160"/>
      <c r="M909" s="160"/>
      <c r="N909" s="160"/>
    </row>
    <row r="910" spans="1:14">
      <c r="A910" s="160"/>
      <c r="B910" s="170" t="s">
        <v>3299</v>
      </c>
      <c r="C910" s="161">
        <f t="shared" si="86"/>
        <v>41227</v>
      </c>
      <c r="D910" s="160">
        <f t="shared" si="87"/>
        <v>2012</v>
      </c>
      <c r="E910" s="160">
        <f t="shared" si="88"/>
        <v>11</v>
      </c>
      <c r="F910" s="160">
        <f t="shared" si="89"/>
        <v>3</v>
      </c>
      <c r="G910" s="160">
        <f t="shared" ca="1" si="84"/>
        <v>104985</v>
      </c>
      <c r="H910" s="171">
        <f t="shared" ca="1" si="85"/>
        <v>3083</v>
      </c>
      <c r="I910" s="160"/>
      <c r="J910" s="160"/>
      <c r="K910" s="160"/>
      <c r="L910" s="160"/>
      <c r="M910" s="160"/>
      <c r="N910" s="160"/>
    </row>
    <row r="911" spans="1:14">
      <c r="A911" s="160"/>
      <c r="B911" s="170" t="s">
        <v>3308</v>
      </c>
      <c r="C911" s="161">
        <f t="shared" si="86"/>
        <v>41229</v>
      </c>
      <c r="D911" s="160">
        <f t="shared" si="87"/>
        <v>2012</v>
      </c>
      <c r="E911" s="160">
        <f t="shared" si="88"/>
        <v>11</v>
      </c>
      <c r="F911" s="160">
        <f t="shared" si="89"/>
        <v>5</v>
      </c>
      <c r="G911" s="160">
        <f t="shared" ca="1" si="84"/>
        <v>104989</v>
      </c>
      <c r="H911" s="171">
        <f t="shared" ca="1" si="85"/>
        <v>3081</v>
      </c>
      <c r="I911" s="160"/>
      <c r="J911" s="160"/>
      <c r="K911" s="160"/>
      <c r="L911" s="160"/>
      <c r="M911" s="160"/>
      <c r="N911" s="160"/>
    </row>
    <row r="912" spans="1:14">
      <c r="A912" s="160"/>
      <c r="B912" s="170" t="s">
        <v>3308</v>
      </c>
      <c r="C912" s="161">
        <f t="shared" si="86"/>
        <v>41229</v>
      </c>
      <c r="D912" s="160">
        <f t="shared" si="87"/>
        <v>2012</v>
      </c>
      <c r="E912" s="160">
        <f t="shared" si="88"/>
        <v>11</v>
      </c>
      <c r="F912" s="160">
        <f t="shared" si="89"/>
        <v>5</v>
      </c>
      <c r="G912" s="160">
        <f t="shared" ca="1" si="84"/>
        <v>104989</v>
      </c>
      <c r="H912" s="171">
        <f t="shared" ca="1" si="85"/>
        <v>3081</v>
      </c>
      <c r="I912" s="160"/>
      <c r="J912" s="160"/>
      <c r="K912" s="160"/>
      <c r="L912" s="160"/>
      <c r="M912" s="160"/>
      <c r="N912" s="160"/>
    </row>
    <row r="913" spans="1:14">
      <c r="A913" s="160"/>
      <c r="B913" s="170" t="s">
        <v>3315</v>
      </c>
      <c r="C913" s="161">
        <f t="shared" si="86"/>
        <v>41230</v>
      </c>
      <c r="D913" s="160">
        <f t="shared" si="87"/>
        <v>2012</v>
      </c>
      <c r="E913" s="160">
        <f t="shared" si="88"/>
        <v>11</v>
      </c>
      <c r="F913" s="160">
        <f t="shared" si="89"/>
        <v>6</v>
      </c>
      <c r="G913" s="160">
        <f t="shared" ca="1" si="84"/>
        <v>104989</v>
      </c>
      <c r="H913" s="171">
        <f t="shared" ca="1" si="85"/>
        <v>3080</v>
      </c>
      <c r="I913" s="160"/>
      <c r="J913" s="160"/>
      <c r="K913" s="160"/>
      <c r="L913" s="160"/>
      <c r="M913" s="160"/>
      <c r="N913" s="160"/>
    </row>
    <row r="914" spans="1:14">
      <c r="A914" s="160"/>
      <c r="B914" s="170" t="s">
        <v>3319</v>
      </c>
      <c r="C914" s="161">
        <f t="shared" si="86"/>
        <v>41231</v>
      </c>
      <c r="D914" s="160">
        <f t="shared" si="87"/>
        <v>2012</v>
      </c>
      <c r="E914" s="160">
        <f t="shared" si="88"/>
        <v>11</v>
      </c>
      <c r="F914" s="160">
        <f t="shared" si="89"/>
        <v>7</v>
      </c>
      <c r="G914" s="160">
        <f t="shared" ca="1" si="84"/>
        <v>104989</v>
      </c>
      <c r="H914" s="171">
        <f t="shared" ca="1" si="85"/>
        <v>3080</v>
      </c>
      <c r="I914" s="160"/>
      <c r="J914" s="160"/>
      <c r="K914" s="160"/>
      <c r="L914" s="160"/>
      <c r="M914" s="160"/>
      <c r="N914" s="160"/>
    </row>
    <row r="915" spans="1:14">
      <c r="A915" s="160"/>
      <c r="B915" s="170" t="s">
        <v>3322</v>
      </c>
      <c r="C915" s="161">
        <f t="shared" si="86"/>
        <v>41232</v>
      </c>
      <c r="D915" s="160">
        <f t="shared" si="87"/>
        <v>2012</v>
      </c>
      <c r="E915" s="160">
        <f t="shared" si="88"/>
        <v>11</v>
      </c>
      <c r="F915" s="160">
        <f t="shared" si="89"/>
        <v>1</v>
      </c>
      <c r="G915" s="160">
        <f t="shared" ca="1" si="84"/>
        <v>104990</v>
      </c>
      <c r="H915" s="171">
        <f t="shared" ca="1" si="85"/>
        <v>3080</v>
      </c>
      <c r="I915" s="160"/>
      <c r="J915" s="160"/>
      <c r="K915" s="160"/>
      <c r="L915" s="160"/>
      <c r="M915" s="160"/>
      <c r="N915" s="160"/>
    </row>
    <row r="916" spans="1:14">
      <c r="A916" s="160"/>
      <c r="B916" s="170" t="s">
        <v>3322</v>
      </c>
      <c r="C916" s="161">
        <f t="shared" si="86"/>
        <v>41232</v>
      </c>
      <c r="D916" s="160">
        <f t="shared" si="87"/>
        <v>2012</v>
      </c>
      <c r="E916" s="160">
        <f t="shared" si="88"/>
        <v>11</v>
      </c>
      <c r="F916" s="160">
        <f t="shared" si="89"/>
        <v>1</v>
      </c>
      <c r="G916" s="160">
        <f t="shared" ca="1" si="84"/>
        <v>104990</v>
      </c>
      <c r="H916" s="171">
        <f t="shared" ca="1" si="85"/>
        <v>3080</v>
      </c>
      <c r="I916" s="160"/>
      <c r="J916" s="160"/>
      <c r="K916" s="160"/>
      <c r="L916" s="160"/>
      <c r="M916" s="160"/>
      <c r="N916" s="160"/>
    </row>
    <row r="917" spans="1:14">
      <c r="A917" s="160"/>
      <c r="B917" s="170" t="s">
        <v>3328</v>
      </c>
      <c r="C917" s="161">
        <f t="shared" si="86"/>
        <v>41234</v>
      </c>
      <c r="D917" s="160">
        <f t="shared" si="87"/>
        <v>2012</v>
      </c>
      <c r="E917" s="160">
        <f t="shared" si="88"/>
        <v>11</v>
      </c>
      <c r="F917" s="160">
        <f t="shared" si="89"/>
        <v>3</v>
      </c>
      <c r="G917" s="160">
        <f t="shared" ca="1" si="84"/>
        <v>104992</v>
      </c>
      <c r="H917" s="171">
        <f t="shared" ca="1" si="85"/>
        <v>3078</v>
      </c>
      <c r="I917" s="160"/>
      <c r="J917" s="160"/>
      <c r="K917" s="160"/>
      <c r="L917" s="160"/>
      <c r="M917" s="160"/>
      <c r="N917" s="160"/>
    </row>
    <row r="918" spans="1:14">
      <c r="A918" s="160"/>
      <c r="B918" s="170" t="s">
        <v>3332</v>
      </c>
      <c r="C918" s="161">
        <f t="shared" si="86"/>
        <v>41236</v>
      </c>
      <c r="D918" s="160">
        <f t="shared" si="87"/>
        <v>2012</v>
      </c>
      <c r="E918" s="160">
        <f t="shared" si="88"/>
        <v>11</v>
      </c>
      <c r="F918" s="160">
        <f t="shared" si="89"/>
        <v>5</v>
      </c>
      <c r="G918" s="160">
        <f t="shared" ca="1" si="84"/>
        <v>104996</v>
      </c>
      <c r="H918" s="171">
        <f t="shared" ca="1" si="85"/>
        <v>3076</v>
      </c>
      <c r="I918" s="160"/>
      <c r="J918" s="160"/>
      <c r="K918" s="160"/>
      <c r="L918" s="160"/>
      <c r="M918" s="160"/>
      <c r="N918" s="160"/>
    </row>
    <row r="919" spans="1:14">
      <c r="A919" s="160"/>
      <c r="B919" s="170" t="s">
        <v>3336</v>
      </c>
      <c r="C919" s="161">
        <f t="shared" si="86"/>
        <v>41238</v>
      </c>
      <c r="D919" s="160">
        <f t="shared" si="87"/>
        <v>2012</v>
      </c>
      <c r="E919" s="160">
        <f t="shared" si="88"/>
        <v>11</v>
      </c>
      <c r="F919" s="160">
        <f t="shared" si="89"/>
        <v>7</v>
      </c>
      <c r="G919" s="160">
        <f t="shared" ca="1" si="84"/>
        <v>104996</v>
      </c>
      <c r="H919" s="171">
        <f t="shared" ca="1" si="85"/>
        <v>3075</v>
      </c>
      <c r="I919" s="160"/>
      <c r="J919" s="160"/>
      <c r="K919" s="160"/>
      <c r="L919" s="160"/>
      <c r="M919" s="160"/>
      <c r="N919" s="160"/>
    </row>
    <row r="920" spans="1:14">
      <c r="A920" s="160"/>
      <c r="B920" s="170" t="s">
        <v>3340</v>
      </c>
      <c r="C920" s="161">
        <f t="shared" si="86"/>
        <v>41240</v>
      </c>
      <c r="D920" s="160">
        <f t="shared" si="87"/>
        <v>2012</v>
      </c>
      <c r="E920" s="160">
        <f t="shared" si="88"/>
        <v>11</v>
      </c>
      <c r="F920" s="160">
        <f t="shared" si="89"/>
        <v>2</v>
      </c>
      <c r="G920" s="160">
        <f t="shared" ca="1" si="84"/>
        <v>104998</v>
      </c>
      <c r="H920" s="171">
        <f t="shared" ca="1" si="85"/>
        <v>3074</v>
      </c>
      <c r="I920" s="160"/>
      <c r="J920" s="160"/>
      <c r="K920" s="160"/>
      <c r="L920" s="160"/>
      <c r="M920" s="160"/>
      <c r="N920" s="160"/>
    </row>
    <row r="921" spans="1:14">
      <c r="A921" s="160"/>
      <c r="B921" s="170" t="s">
        <v>3343</v>
      </c>
      <c r="C921" s="161">
        <f t="shared" si="86"/>
        <v>41242</v>
      </c>
      <c r="D921" s="160">
        <f t="shared" si="87"/>
        <v>2012</v>
      </c>
      <c r="E921" s="160">
        <f t="shared" si="88"/>
        <v>11</v>
      </c>
      <c r="F921" s="160">
        <f t="shared" si="89"/>
        <v>4</v>
      </c>
      <c r="G921" s="160">
        <f t="shared" ca="1" si="84"/>
        <v>105002</v>
      </c>
      <c r="H921" s="171">
        <f t="shared" ca="1" si="85"/>
        <v>3072</v>
      </c>
      <c r="I921" s="160"/>
      <c r="J921" s="160"/>
      <c r="K921" s="160"/>
      <c r="L921" s="160"/>
      <c r="M921" s="160"/>
      <c r="N921" s="160"/>
    </row>
    <row r="922" spans="1:14">
      <c r="A922" s="160"/>
      <c r="B922" s="170" t="s">
        <v>3343</v>
      </c>
      <c r="C922" s="161">
        <f t="shared" si="86"/>
        <v>41242</v>
      </c>
      <c r="D922" s="160">
        <f t="shared" si="87"/>
        <v>2012</v>
      </c>
      <c r="E922" s="160">
        <f t="shared" si="88"/>
        <v>11</v>
      </c>
      <c r="F922" s="160">
        <f t="shared" si="89"/>
        <v>4</v>
      </c>
      <c r="G922" s="160">
        <f t="shared" ca="1" si="84"/>
        <v>105002</v>
      </c>
      <c r="H922" s="171">
        <f t="shared" ca="1" si="85"/>
        <v>3072</v>
      </c>
      <c r="I922" s="160"/>
      <c r="J922" s="160"/>
      <c r="K922" s="160"/>
      <c r="L922" s="160"/>
      <c r="M922" s="160"/>
      <c r="N922" s="160"/>
    </row>
    <row r="923" spans="1:14">
      <c r="A923" s="160"/>
      <c r="B923" s="170" t="s">
        <v>3350</v>
      </c>
      <c r="C923" s="161">
        <f t="shared" si="86"/>
        <v>41243</v>
      </c>
      <c r="D923" s="160">
        <f t="shared" si="87"/>
        <v>2012</v>
      </c>
      <c r="E923" s="160">
        <f t="shared" si="88"/>
        <v>11</v>
      </c>
      <c r="F923" s="160">
        <f t="shared" si="89"/>
        <v>5</v>
      </c>
      <c r="G923" s="160">
        <f t="shared" ca="1" si="84"/>
        <v>105003</v>
      </c>
      <c r="H923" s="171">
        <f t="shared" ca="1" si="85"/>
        <v>3071</v>
      </c>
      <c r="I923" s="160"/>
      <c r="J923" s="160"/>
      <c r="K923" s="160"/>
      <c r="L923" s="160"/>
      <c r="M923" s="160"/>
      <c r="N923" s="160"/>
    </row>
    <row r="924" spans="1:14">
      <c r="A924" s="160"/>
      <c r="B924" s="170" t="s">
        <v>3353</v>
      </c>
      <c r="C924" s="161">
        <f t="shared" si="86"/>
        <v>41244</v>
      </c>
      <c r="D924" s="160">
        <f t="shared" si="87"/>
        <v>2012</v>
      </c>
      <c r="E924" s="160">
        <f t="shared" si="88"/>
        <v>12</v>
      </c>
      <c r="F924" s="160">
        <f t="shared" si="89"/>
        <v>6</v>
      </c>
      <c r="G924" s="160">
        <f t="shared" ca="1" si="84"/>
        <v>105003</v>
      </c>
      <c r="H924" s="171">
        <f t="shared" ca="1" si="85"/>
        <v>3070</v>
      </c>
      <c r="I924" s="160"/>
      <c r="J924" s="160"/>
      <c r="K924" s="160"/>
      <c r="L924" s="160"/>
      <c r="M924" s="160"/>
      <c r="N924" s="160"/>
    </row>
    <row r="925" spans="1:14">
      <c r="A925" s="160"/>
      <c r="B925" s="170" t="s">
        <v>3356</v>
      </c>
      <c r="C925" s="161">
        <f t="shared" si="86"/>
        <v>41245</v>
      </c>
      <c r="D925" s="160">
        <f t="shared" si="87"/>
        <v>2012</v>
      </c>
      <c r="E925" s="160">
        <f t="shared" si="88"/>
        <v>12</v>
      </c>
      <c r="F925" s="160">
        <f t="shared" si="89"/>
        <v>7</v>
      </c>
      <c r="G925" s="160">
        <f t="shared" ca="1" si="84"/>
        <v>105003</v>
      </c>
      <c r="H925" s="171">
        <f t="shared" ca="1" si="85"/>
        <v>3070</v>
      </c>
      <c r="I925" s="160"/>
      <c r="J925" s="160"/>
      <c r="K925" s="160"/>
      <c r="L925" s="160"/>
      <c r="M925" s="160"/>
      <c r="N925" s="160"/>
    </row>
    <row r="926" spans="1:14">
      <c r="A926" s="160"/>
      <c r="B926" s="170" t="s">
        <v>3360</v>
      </c>
      <c r="C926" s="161">
        <f t="shared" si="86"/>
        <v>41246</v>
      </c>
      <c r="D926" s="160">
        <f t="shared" si="87"/>
        <v>2012</v>
      </c>
      <c r="E926" s="160">
        <f t="shared" si="88"/>
        <v>12</v>
      </c>
      <c r="F926" s="160">
        <f t="shared" si="89"/>
        <v>1</v>
      </c>
      <c r="G926" s="160">
        <f t="shared" ca="1" si="84"/>
        <v>105004</v>
      </c>
      <c r="H926" s="171">
        <f t="shared" ca="1" si="85"/>
        <v>3070</v>
      </c>
      <c r="I926" s="160"/>
      <c r="J926" s="160"/>
      <c r="K926" s="160"/>
      <c r="L926" s="160"/>
      <c r="M926" s="160"/>
      <c r="N926" s="160"/>
    </row>
    <row r="927" spans="1:14">
      <c r="A927" s="160"/>
      <c r="B927" s="170" t="s">
        <v>3363</v>
      </c>
      <c r="C927" s="161">
        <f t="shared" si="86"/>
        <v>41247</v>
      </c>
      <c r="D927" s="160">
        <f t="shared" si="87"/>
        <v>2012</v>
      </c>
      <c r="E927" s="160">
        <f t="shared" si="88"/>
        <v>12</v>
      </c>
      <c r="F927" s="160">
        <f t="shared" si="89"/>
        <v>2</v>
      </c>
      <c r="G927" s="160">
        <f t="shared" ca="1" si="84"/>
        <v>105005</v>
      </c>
      <c r="H927" s="171">
        <f t="shared" ca="1" si="85"/>
        <v>3069</v>
      </c>
      <c r="I927" s="160"/>
      <c r="J927" s="160"/>
      <c r="K927" s="160"/>
      <c r="L927" s="160"/>
      <c r="M927" s="160"/>
      <c r="N927" s="160"/>
    </row>
    <row r="928" spans="1:14">
      <c r="A928" s="160"/>
      <c r="B928" s="170" t="s">
        <v>3363</v>
      </c>
      <c r="C928" s="161">
        <f t="shared" si="86"/>
        <v>41247</v>
      </c>
      <c r="D928" s="160">
        <f t="shared" si="87"/>
        <v>2012</v>
      </c>
      <c r="E928" s="160">
        <f t="shared" si="88"/>
        <v>12</v>
      </c>
      <c r="F928" s="160">
        <f t="shared" si="89"/>
        <v>2</v>
      </c>
      <c r="G928" s="160">
        <f t="shared" ca="1" si="84"/>
        <v>105005</v>
      </c>
      <c r="H928" s="171">
        <f t="shared" ca="1" si="85"/>
        <v>3069</v>
      </c>
      <c r="I928" s="160"/>
      <c r="J928" s="160"/>
      <c r="K928" s="160"/>
      <c r="L928" s="160"/>
      <c r="M928" s="160"/>
      <c r="N928" s="160"/>
    </row>
    <row r="929" spans="1:14">
      <c r="A929" s="160"/>
      <c r="B929" s="170" t="s">
        <v>3370</v>
      </c>
      <c r="C929" s="161">
        <f t="shared" si="86"/>
        <v>41248</v>
      </c>
      <c r="D929" s="160">
        <f t="shared" si="87"/>
        <v>2012</v>
      </c>
      <c r="E929" s="160">
        <f t="shared" si="88"/>
        <v>12</v>
      </c>
      <c r="F929" s="160">
        <f t="shared" si="89"/>
        <v>3</v>
      </c>
      <c r="G929" s="160">
        <f t="shared" ca="1" si="84"/>
        <v>105006</v>
      </c>
      <c r="H929" s="171">
        <f t="shared" ca="1" si="85"/>
        <v>3068</v>
      </c>
      <c r="I929" s="160"/>
      <c r="J929" s="160"/>
      <c r="K929" s="160"/>
      <c r="L929" s="160"/>
      <c r="M929" s="160"/>
      <c r="N929" s="160"/>
    </row>
    <row r="930" spans="1:14">
      <c r="A930" s="160"/>
      <c r="B930" s="170" t="s">
        <v>3373</v>
      </c>
      <c r="C930" s="161">
        <f t="shared" si="86"/>
        <v>41249</v>
      </c>
      <c r="D930" s="160">
        <f t="shared" si="87"/>
        <v>2012</v>
      </c>
      <c r="E930" s="160">
        <f t="shared" si="88"/>
        <v>12</v>
      </c>
      <c r="F930" s="160">
        <f t="shared" si="89"/>
        <v>4</v>
      </c>
      <c r="G930" s="160">
        <f t="shared" ca="1" si="84"/>
        <v>105009</v>
      </c>
      <c r="H930" s="171">
        <f t="shared" ca="1" si="85"/>
        <v>3067</v>
      </c>
      <c r="I930" s="160"/>
      <c r="J930" s="160"/>
      <c r="K930" s="160"/>
      <c r="L930" s="160"/>
      <c r="M930" s="160"/>
      <c r="N930" s="160"/>
    </row>
    <row r="931" spans="1:14">
      <c r="A931" s="160"/>
      <c r="B931" s="170" t="s">
        <v>3377</v>
      </c>
      <c r="C931" s="161">
        <f t="shared" si="86"/>
        <v>41252</v>
      </c>
      <c r="D931" s="160">
        <f t="shared" si="87"/>
        <v>2012</v>
      </c>
      <c r="E931" s="160">
        <f t="shared" si="88"/>
        <v>12</v>
      </c>
      <c r="F931" s="160">
        <f t="shared" si="89"/>
        <v>7</v>
      </c>
      <c r="G931" s="160">
        <f t="shared" ca="1" si="84"/>
        <v>105010</v>
      </c>
      <c r="H931" s="171">
        <f t="shared" ca="1" si="85"/>
        <v>3065</v>
      </c>
      <c r="I931" s="160"/>
      <c r="J931" s="160"/>
      <c r="K931" s="160"/>
      <c r="L931" s="160"/>
      <c r="M931" s="160"/>
      <c r="N931" s="160"/>
    </row>
    <row r="932" spans="1:14">
      <c r="A932" s="160"/>
      <c r="B932" s="170" t="s">
        <v>3377</v>
      </c>
      <c r="C932" s="161">
        <f t="shared" si="86"/>
        <v>41252</v>
      </c>
      <c r="D932" s="160">
        <f t="shared" si="87"/>
        <v>2012</v>
      </c>
      <c r="E932" s="160">
        <f t="shared" si="88"/>
        <v>12</v>
      </c>
      <c r="F932" s="160">
        <f t="shared" si="89"/>
        <v>7</v>
      </c>
      <c r="G932" s="160">
        <f t="shared" ca="1" si="84"/>
        <v>105010</v>
      </c>
      <c r="H932" s="171">
        <f t="shared" ca="1" si="85"/>
        <v>3065</v>
      </c>
      <c r="I932" s="160"/>
      <c r="J932" s="160"/>
      <c r="K932" s="160"/>
      <c r="L932" s="160"/>
      <c r="M932" s="160"/>
      <c r="N932" s="160"/>
    </row>
    <row r="933" spans="1:14">
      <c r="A933" s="160"/>
      <c r="B933" s="170" t="s">
        <v>3377</v>
      </c>
      <c r="C933" s="161">
        <f t="shared" si="86"/>
        <v>41252</v>
      </c>
      <c r="D933" s="160">
        <f t="shared" si="87"/>
        <v>2012</v>
      </c>
      <c r="E933" s="160">
        <f t="shared" si="88"/>
        <v>12</v>
      </c>
      <c r="F933" s="160">
        <f t="shared" si="89"/>
        <v>7</v>
      </c>
      <c r="G933" s="160">
        <f t="shared" ca="1" si="84"/>
        <v>105010</v>
      </c>
      <c r="H933" s="171">
        <f t="shared" ca="1" si="85"/>
        <v>3065</v>
      </c>
      <c r="I933" s="160"/>
      <c r="J933" s="160"/>
      <c r="K933" s="160"/>
      <c r="L933" s="160"/>
      <c r="M933" s="160"/>
      <c r="N933" s="160"/>
    </row>
    <row r="934" spans="1:14">
      <c r="A934" s="160"/>
      <c r="B934" s="170" t="s">
        <v>3385</v>
      </c>
      <c r="C934" s="161">
        <f t="shared" si="86"/>
        <v>41254</v>
      </c>
      <c r="D934" s="160">
        <f t="shared" si="87"/>
        <v>2012</v>
      </c>
      <c r="E934" s="160">
        <f t="shared" si="88"/>
        <v>12</v>
      </c>
      <c r="F934" s="160">
        <f t="shared" si="89"/>
        <v>2</v>
      </c>
      <c r="G934" s="160">
        <f t="shared" ca="1" si="84"/>
        <v>105012</v>
      </c>
      <c r="H934" s="171">
        <f t="shared" ca="1" si="85"/>
        <v>3064</v>
      </c>
      <c r="I934" s="160"/>
      <c r="J934" s="160"/>
      <c r="K934" s="160"/>
      <c r="L934" s="160"/>
      <c r="M934" s="160"/>
      <c r="N934" s="160"/>
    </row>
    <row r="935" spans="1:14">
      <c r="A935" s="160"/>
      <c r="B935" s="170" t="s">
        <v>3385</v>
      </c>
      <c r="C935" s="161">
        <f t="shared" si="86"/>
        <v>41254</v>
      </c>
      <c r="D935" s="160">
        <f t="shared" si="87"/>
        <v>2012</v>
      </c>
      <c r="E935" s="160">
        <f t="shared" si="88"/>
        <v>12</v>
      </c>
      <c r="F935" s="160">
        <f t="shared" si="89"/>
        <v>2</v>
      </c>
      <c r="G935" s="160">
        <f t="shared" ca="1" si="84"/>
        <v>105012</v>
      </c>
      <c r="H935" s="171">
        <f t="shared" ca="1" si="85"/>
        <v>3064</v>
      </c>
      <c r="I935" s="160"/>
      <c r="J935" s="160"/>
      <c r="K935" s="160"/>
      <c r="L935" s="160"/>
      <c r="M935" s="160"/>
      <c r="N935" s="160"/>
    </row>
    <row r="936" spans="1:14">
      <c r="A936" s="160"/>
      <c r="B936" s="170" t="s">
        <v>3392</v>
      </c>
      <c r="C936" s="161">
        <f t="shared" si="86"/>
        <v>41255</v>
      </c>
      <c r="D936" s="160">
        <f t="shared" si="87"/>
        <v>2012</v>
      </c>
      <c r="E936" s="160">
        <f t="shared" si="88"/>
        <v>12</v>
      </c>
      <c r="F936" s="160">
        <f t="shared" si="89"/>
        <v>3</v>
      </c>
      <c r="G936" s="160">
        <f t="shared" ca="1" si="84"/>
        <v>105013</v>
      </c>
      <c r="H936" s="171">
        <f t="shared" ca="1" si="85"/>
        <v>3063</v>
      </c>
      <c r="I936" s="160"/>
      <c r="J936" s="160"/>
      <c r="K936" s="160"/>
      <c r="L936" s="160"/>
      <c r="M936" s="160"/>
      <c r="N936" s="160"/>
    </row>
    <row r="937" spans="1:14">
      <c r="A937" s="160"/>
      <c r="B937" s="170" t="s">
        <v>3392</v>
      </c>
      <c r="C937" s="161">
        <f t="shared" si="86"/>
        <v>41255</v>
      </c>
      <c r="D937" s="160">
        <f t="shared" si="87"/>
        <v>2012</v>
      </c>
      <c r="E937" s="160">
        <f t="shared" si="88"/>
        <v>12</v>
      </c>
      <c r="F937" s="160">
        <f t="shared" si="89"/>
        <v>3</v>
      </c>
      <c r="G937" s="160">
        <f t="shared" ca="1" si="84"/>
        <v>105013</v>
      </c>
      <c r="H937" s="171">
        <f t="shared" ca="1" si="85"/>
        <v>3063</v>
      </c>
      <c r="I937" s="160"/>
      <c r="J937" s="160"/>
      <c r="K937" s="160"/>
      <c r="L937" s="160"/>
      <c r="M937" s="160"/>
      <c r="N937" s="160"/>
    </row>
    <row r="938" spans="1:14">
      <c r="A938" s="160"/>
      <c r="B938" s="170" t="s">
        <v>3398</v>
      </c>
      <c r="C938" s="161">
        <f t="shared" si="86"/>
        <v>41256</v>
      </c>
      <c r="D938" s="160">
        <f t="shared" si="87"/>
        <v>2012</v>
      </c>
      <c r="E938" s="160">
        <f t="shared" si="88"/>
        <v>12</v>
      </c>
      <c r="F938" s="160">
        <f t="shared" si="89"/>
        <v>4</v>
      </c>
      <c r="G938" s="160">
        <f t="shared" ca="1" si="84"/>
        <v>105016</v>
      </c>
      <c r="H938" s="171">
        <f t="shared" ca="1" si="85"/>
        <v>3062</v>
      </c>
      <c r="I938" s="160"/>
      <c r="J938" s="160"/>
      <c r="K938" s="160"/>
      <c r="L938" s="160"/>
      <c r="M938" s="160"/>
      <c r="N938" s="160"/>
    </row>
    <row r="939" spans="1:14">
      <c r="A939" s="160"/>
      <c r="B939" s="170" t="s">
        <v>3401</v>
      </c>
      <c r="C939" s="161">
        <f t="shared" si="86"/>
        <v>41257</v>
      </c>
      <c r="D939" s="160">
        <f t="shared" si="87"/>
        <v>2012</v>
      </c>
      <c r="E939" s="160">
        <f t="shared" si="88"/>
        <v>12</v>
      </c>
      <c r="F939" s="160">
        <f t="shared" si="89"/>
        <v>5</v>
      </c>
      <c r="G939" s="160">
        <f t="shared" ca="1" si="84"/>
        <v>105017</v>
      </c>
      <c r="H939" s="171">
        <f t="shared" ca="1" si="85"/>
        <v>3061</v>
      </c>
      <c r="I939" s="160"/>
      <c r="J939" s="160"/>
      <c r="K939" s="160"/>
      <c r="L939" s="160"/>
      <c r="M939" s="160"/>
      <c r="N939" s="160"/>
    </row>
    <row r="940" spans="1:14">
      <c r="A940" s="160"/>
      <c r="B940" s="170" t="s">
        <v>3401</v>
      </c>
      <c r="C940" s="161">
        <f t="shared" si="86"/>
        <v>41257</v>
      </c>
      <c r="D940" s="160">
        <f t="shared" si="87"/>
        <v>2012</v>
      </c>
      <c r="E940" s="160">
        <f t="shared" si="88"/>
        <v>12</v>
      </c>
      <c r="F940" s="160">
        <f t="shared" si="89"/>
        <v>5</v>
      </c>
      <c r="G940" s="160">
        <f t="shared" ca="1" si="84"/>
        <v>105017</v>
      </c>
      <c r="H940" s="171">
        <f t="shared" ca="1" si="85"/>
        <v>3061</v>
      </c>
      <c r="I940" s="160"/>
      <c r="J940" s="160"/>
      <c r="K940" s="160"/>
      <c r="L940" s="160"/>
      <c r="M940" s="160"/>
      <c r="N940" s="160"/>
    </row>
    <row r="941" spans="1:14">
      <c r="A941" s="160"/>
      <c r="B941" s="170" t="s">
        <v>3407</v>
      </c>
      <c r="C941" s="161">
        <f t="shared" si="86"/>
        <v>41259</v>
      </c>
      <c r="D941" s="160">
        <f t="shared" si="87"/>
        <v>2012</v>
      </c>
      <c r="E941" s="160">
        <f t="shared" si="88"/>
        <v>12</v>
      </c>
      <c r="F941" s="160">
        <f t="shared" si="89"/>
        <v>7</v>
      </c>
      <c r="G941" s="160">
        <f t="shared" ca="1" si="84"/>
        <v>105017</v>
      </c>
      <c r="H941" s="171">
        <f t="shared" ca="1" si="85"/>
        <v>3060</v>
      </c>
      <c r="I941" s="160"/>
      <c r="J941" s="160"/>
      <c r="K941" s="160"/>
      <c r="L941" s="160"/>
      <c r="M941" s="160"/>
      <c r="N941" s="160"/>
    </row>
    <row r="942" spans="1:14">
      <c r="A942" s="160"/>
      <c r="B942" s="170" t="s">
        <v>3411</v>
      </c>
      <c r="C942" s="161">
        <f t="shared" si="86"/>
        <v>41260</v>
      </c>
      <c r="D942" s="160">
        <f t="shared" si="87"/>
        <v>2012</v>
      </c>
      <c r="E942" s="160">
        <f t="shared" si="88"/>
        <v>12</v>
      </c>
      <c r="F942" s="160">
        <f t="shared" si="89"/>
        <v>1</v>
      </c>
      <c r="G942" s="160">
        <f t="shared" ca="1" si="84"/>
        <v>105018</v>
      </c>
      <c r="H942" s="171">
        <f t="shared" ca="1" si="85"/>
        <v>3060</v>
      </c>
      <c r="I942" s="160"/>
      <c r="J942" s="160"/>
      <c r="K942" s="160"/>
      <c r="L942" s="160"/>
      <c r="M942" s="160"/>
      <c r="N942" s="160"/>
    </row>
    <row r="943" spans="1:14">
      <c r="A943" s="160"/>
      <c r="B943" s="170" t="s">
        <v>3411</v>
      </c>
      <c r="C943" s="161">
        <f t="shared" si="86"/>
        <v>41260</v>
      </c>
      <c r="D943" s="160">
        <f t="shared" si="87"/>
        <v>2012</v>
      </c>
      <c r="E943" s="160">
        <f t="shared" si="88"/>
        <v>12</v>
      </c>
      <c r="F943" s="160">
        <f t="shared" si="89"/>
        <v>1</v>
      </c>
      <c r="G943" s="160">
        <f t="shared" ca="1" si="84"/>
        <v>105018</v>
      </c>
      <c r="H943" s="171">
        <f t="shared" ca="1" si="85"/>
        <v>3060</v>
      </c>
      <c r="I943" s="160"/>
      <c r="J943" s="160"/>
      <c r="K943" s="160"/>
      <c r="L943" s="160"/>
      <c r="M943" s="160"/>
      <c r="N943" s="160"/>
    </row>
    <row r="944" spans="1:14">
      <c r="A944" s="160"/>
      <c r="B944" s="170" t="s">
        <v>3411</v>
      </c>
      <c r="C944" s="161">
        <f t="shared" si="86"/>
        <v>41260</v>
      </c>
      <c r="D944" s="160">
        <f t="shared" si="87"/>
        <v>2012</v>
      </c>
      <c r="E944" s="160">
        <f t="shared" si="88"/>
        <v>12</v>
      </c>
      <c r="F944" s="160">
        <f t="shared" si="89"/>
        <v>1</v>
      </c>
      <c r="G944" s="160">
        <f t="shared" ca="1" si="84"/>
        <v>105018</v>
      </c>
      <c r="H944" s="171">
        <f t="shared" ca="1" si="85"/>
        <v>3060</v>
      </c>
      <c r="I944" s="160"/>
      <c r="J944" s="160"/>
      <c r="K944" s="160"/>
      <c r="L944" s="160"/>
      <c r="M944" s="160"/>
      <c r="N944" s="160"/>
    </row>
    <row r="945" spans="1:14">
      <c r="A945" s="160"/>
      <c r="B945" s="170" t="s">
        <v>3411</v>
      </c>
      <c r="C945" s="161">
        <f t="shared" si="86"/>
        <v>41260</v>
      </c>
      <c r="D945" s="160">
        <f t="shared" si="87"/>
        <v>2012</v>
      </c>
      <c r="E945" s="160">
        <f t="shared" si="88"/>
        <v>12</v>
      </c>
      <c r="F945" s="160">
        <f t="shared" si="89"/>
        <v>1</v>
      </c>
      <c r="G945" s="160">
        <f t="shared" ca="1" si="84"/>
        <v>105018</v>
      </c>
      <c r="H945" s="171">
        <f t="shared" ca="1" si="85"/>
        <v>3060</v>
      </c>
      <c r="I945" s="160"/>
      <c r="J945" s="160"/>
      <c r="K945" s="160"/>
      <c r="L945" s="160"/>
      <c r="M945" s="160"/>
      <c r="N945" s="160"/>
    </row>
    <row r="946" spans="1:14">
      <c r="A946" s="160"/>
      <c r="B946" s="170" t="s">
        <v>3423</v>
      </c>
      <c r="C946" s="161">
        <f t="shared" si="86"/>
        <v>41261</v>
      </c>
      <c r="D946" s="160">
        <f t="shared" si="87"/>
        <v>2012</v>
      </c>
      <c r="E946" s="160">
        <f t="shared" si="88"/>
        <v>12</v>
      </c>
      <c r="F946" s="160">
        <f t="shared" si="89"/>
        <v>2</v>
      </c>
      <c r="G946" s="160">
        <f t="shared" ca="1" si="84"/>
        <v>105019</v>
      </c>
      <c r="H946" s="171">
        <f t="shared" ca="1" si="85"/>
        <v>3059</v>
      </c>
      <c r="I946" s="160"/>
      <c r="J946" s="160"/>
      <c r="K946" s="160"/>
      <c r="L946" s="160"/>
      <c r="M946" s="160"/>
      <c r="N946" s="160"/>
    </row>
    <row r="947" spans="1:14">
      <c r="A947" s="160"/>
      <c r="B947" s="170" t="s">
        <v>3423</v>
      </c>
      <c r="C947" s="161">
        <f t="shared" si="86"/>
        <v>41261</v>
      </c>
      <c r="D947" s="160">
        <f t="shared" si="87"/>
        <v>2012</v>
      </c>
      <c r="E947" s="160">
        <f t="shared" si="88"/>
        <v>12</v>
      </c>
      <c r="F947" s="160">
        <f t="shared" si="89"/>
        <v>2</v>
      </c>
      <c r="G947" s="160">
        <f t="shared" ca="1" si="84"/>
        <v>105019</v>
      </c>
      <c r="H947" s="171">
        <f t="shared" ca="1" si="85"/>
        <v>3059</v>
      </c>
      <c r="I947" s="160"/>
      <c r="J947" s="160"/>
      <c r="K947" s="160"/>
      <c r="L947" s="160"/>
      <c r="M947" s="160"/>
      <c r="N947" s="160"/>
    </row>
    <row r="948" spans="1:14">
      <c r="A948" s="160"/>
      <c r="B948" s="170" t="s">
        <v>3429</v>
      </c>
      <c r="C948" s="161">
        <f t="shared" si="86"/>
        <v>41262</v>
      </c>
      <c r="D948" s="160">
        <f t="shared" si="87"/>
        <v>2012</v>
      </c>
      <c r="E948" s="160">
        <f t="shared" si="88"/>
        <v>12</v>
      </c>
      <c r="F948" s="160">
        <f t="shared" si="89"/>
        <v>3</v>
      </c>
      <c r="G948" s="160">
        <f t="shared" ca="1" si="84"/>
        <v>105020</v>
      </c>
      <c r="H948" s="171">
        <f t="shared" ca="1" si="85"/>
        <v>3058</v>
      </c>
      <c r="I948" s="160"/>
      <c r="J948" s="160"/>
      <c r="K948" s="160"/>
      <c r="L948" s="160"/>
      <c r="M948" s="160"/>
      <c r="N948" s="160"/>
    </row>
    <row r="949" spans="1:14">
      <c r="A949" s="160"/>
      <c r="B949" s="170" t="s">
        <v>3433</v>
      </c>
      <c r="C949" s="161">
        <f t="shared" si="86"/>
        <v>41263</v>
      </c>
      <c r="D949" s="160">
        <f t="shared" si="87"/>
        <v>2012</v>
      </c>
      <c r="E949" s="160">
        <f t="shared" si="88"/>
        <v>12</v>
      </c>
      <c r="F949" s="160">
        <f t="shared" si="89"/>
        <v>4</v>
      </c>
      <c r="G949" s="160">
        <f t="shared" ca="1" si="84"/>
        <v>105023</v>
      </c>
      <c r="H949" s="171">
        <f t="shared" ca="1" si="85"/>
        <v>3057</v>
      </c>
      <c r="I949" s="160"/>
      <c r="J949" s="160"/>
      <c r="K949" s="160"/>
      <c r="L949" s="160"/>
      <c r="M949" s="160"/>
      <c r="N949" s="160"/>
    </row>
    <row r="950" spans="1:14">
      <c r="A950" s="160"/>
      <c r="B950" s="170" t="s">
        <v>3437</v>
      </c>
      <c r="C950" s="161">
        <f t="shared" si="86"/>
        <v>41264</v>
      </c>
      <c r="D950" s="160">
        <f t="shared" si="87"/>
        <v>2012</v>
      </c>
      <c r="E950" s="160">
        <f t="shared" si="88"/>
        <v>12</v>
      </c>
      <c r="F950" s="160">
        <f t="shared" si="89"/>
        <v>5</v>
      </c>
      <c r="G950" s="160">
        <f t="shared" ca="1" si="84"/>
        <v>105024</v>
      </c>
      <c r="H950" s="171">
        <f t="shared" ca="1" si="85"/>
        <v>3056</v>
      </c>
      <c r="I950" s="160"/>
      <c r="J950" s="160"/>
      <c r="K950" s="160"/>
      <c r="L950" s="160"/>
      <c r="M950" s="160"/>
      <c r="N950" s="160"/>
    </row>
    <row r="951" spans="1:14">
      <c r="A951" s="160"/>
      <c r="B951" s="170" t="s">
        <v>3440</v>
      </c>
      <c r="C951" s="161">
        <f t="shared" si="86"/>
        <v>41268</v>
      </c>
      <c r="D951" s="160">
        <f t="shared" si="87"/>
        <v>2012</v>
      </c>
      <c r="E951" s="160">
        <f t="shared" si="88"/>
        <v>12</v>
      </c>
      <c r="F951" s="160">
        <f t="shared" si="89"/>
        <v>2</v>
      </c>
      <c r="G951" s="160">
        <f t="shared" ca="1" si="84"/>
        <v>105026</v>
      </c>
      <c r="H951" s="171">
        <f t="shared" ca="1" si="85"/>
        <v>3054</v>
      </c>
      <c r="I951" s="160"/>
      <c r="J951" s="160"/>
      <c r="K951" s="160"/>
      <c r="L951" s="160"/>
      <c r="M951" s="160"/>
      <c r="N951" s="160"/>
    </row>
    <row r="952" spans="1:14">
      <c r="A952" s="160"/>
      <c r="B952" s="170" t="s">
        <v>3440</v>
      </c>
      <c r="C952" s="161">
        <f t="shared" si="86"/>
        <v>41268</v>
      </c>
      <c r="D952" s="160">
        <f t="shared" si="87"/>
        <v>2012</v>
      </c>
      <c r="E952" s="160">
        <f t="shared" si="88"/>
        <v>12</v>
      </c>
      <c r="F952" s="160">
        <f t="shared" si="89"/>
        <v>2</v>
      </c>
      <c r="G952" s="160">
        <f t="shared" ca="1" si="84"/>
        <v>105026</v>
      </c>
      <c r="H952" s="171">
        <f t="shared" ca="1" si="85"/>
        <v>3054</v>
      </c>
      <c r="I952" s="160"/>
      <c r="J952" s="160"/>
      <c r="K952" s="160"/>
      <c r="L952" s="160"/>
      <c r="M952" s="160"/>
      <c r="N952" s="160"/>
    </row>
    <row r="953" spans="1:14">
      <c r="A953" s="160"/>
      <c r="B953" s="170" t="s">
        <v>3446</v>
      </c>
      <c r="C953" s="161">
        <f t="shared" si="86"/>
        <v>41270</v>
      </c>
      <c r="D953" s="160">
        <f t="shared" si="87"/>
        <v>2012</v>
      </c>
      <c r="E953" s="160">
        <f t="shared" si="88"/>
        <v>12</v>
      </c>
      <c r="F953" s="160">
        <f t="shared" si="89"/>
        <v>4</v>
      </c>
      <c r="G953" s="160">
        <f t="shared" ca="1" si="84"/>
        <v>105030</v>
      </c>
      <c r="H953" s="171">
        <f t="shared" ca="1" si="85"/>
        <v>3052</v>
      </c>
      <c r="I953" s="160"/>
      <c r="J953" s="160"/>
      <c r="K953" s="160"/>
      <c r="L953" s="160"/>
      <c r="M953" s="160"/>
      <c r="N953" s="160"/>
    </row>
    <row r="954" spans="1:14">
      <c r="A954" s="160"/>
      <c r="B954" s="170" t="s">
        <v>3446</v>
      </c>
      <c r="C954" s="161">
        <f t="shared" si="86"/>
        <v>41270</v>
      </c>
      <c r="D954" s="160">
        <f t="shared" si="87"/>
        <v>2012</v>
      </c>
      <c r="E954" s="160">
        <f t="shared" si="88"/>
        <v>12</v>
      </c>
      <c r="F954" s="160">
        <f t="shared" si="89"/>
        <v>4</v>
      </c>
      <c r="G954" s="160">
        <f t="shared" ca="1" si="84"/>
        <v>105030</v>
      </c>
      <c r="H954" s="171">
        <f t="shared" ca="1" si="85"/>
        <v>3052</v>
      </c>
      <c r="I954" s="160"/>
      <c r="J954" s="160"/>
      <c r="K954" s="160"/>
      <c r="L954" s="160"/>
      <c r="M954" s="160"/>
      <c r="N954" s="160"/>
    </row>
    <row r="955" spans="1:14">
      <c r="A955" s="160"/>
      <c r="B955" s="170" t="s">
        <v>3452</v>
      </c>
      <c r="C955" s="161">
        <f t="shared" si="86"/>
        <v>41271</v>
      </c>
      <c r="D955" s="160">
        <f t="shared" si="87"/>
        <v>2012</v>
      </c>
      <c r="E955" s="160">
        <f t="shared" si="88"/>
        <v>12</v>
      </c>
      <c r="F955" s="160">
        <f t="shared" si="89"/>
        <v>5</v>
      </c>
      <c r="G955" s="160">
        <f t="shared" ca="1" si="84"/>
        <v>105031</v>
      </c>
      <c r="H955" s="171">
        <f t="shared" ca="1" si="85"/>
        <v>3051</v>
      </c>
      <c r="I955" s="160"/>
      <c r="J955" s="160"/>
      <c r="K955" s="160"/>
      <c r="L955" s="160"/>
      <c r="M955" s="160"/>
      <c r="N955" s="160"/>
    </row>
    <row r="956" spans="1:14">
      <c r="A956" s="160"/>
      <c r="B956" s="170" t="s">
        <v>3456</v>
      </c>
      <c r="C956" s="161">
        <f t="shared" si="86"/>
        <v>41272</v>
      </c>
      <c r="D956" s="160">
        <f t="shared" si="87"/>
        <v>2012</v>
      </c>
      <c r="E956" s="160">
        <f t="shared" si="88"/>
        <v>12</v>
      </c>
      <c r="F956" s="160">
        <f t="shared" si="89"/>
        <v>6</v>
      </c>
      <c r="G956" s="160">
        <f t="shared" ca="1" si="84"/>
        <v>105031</v>
      </c>
      <c r="H956" s="171">
        <f t="shared" ca="1" si="85"/>
        <v>3050</v>
      </c>
      <c r="I956" s="160"/>
      <c r="J956" s="160"/>
      <c r="K956" s="160"/>
      <c r="L956" s="160"/>
      <c r="M956" s="160"/>
      <c r="N956" s="160"/>
    </row>
    <row r="957" spans="1:14">
      <c r="A957" s="160"/>
      <c r="B957" s="170" t="s">
        <v>3459</v>
      </c>
      <c r="C957" s="161">
        <f t="shared" si="86"/>
        <v>41273</v>
      </c>
      <c r="D957" s="160">
        <f t="shared" si="87"/>
        <v>2012</v>
      </c>
      <c r="E957" s="160">
        <f t="shared" si="88"/>
        <v>12</v>
      </c>
      <c r="F957" s="160">
        <f t="shared" si="89"/>
        <v>7</v>
      </c>
      <c r="G957" s="160">
        <f t="shared" ca="1" si="84"/>
        <v>105031</v>
      </c>
      <c r="H957" s="171">
        <f t="shared" ca="1" si="85"/>
        <v>3050</v>
      </c>
      <c r="I957" s="160"/>
      <c r="J957" s="160"/>
      <c r="K957" s="160"/>
      <c r="L957" s="160"/>
      <c r="M957" s="160"/>
      <c r="N957" s="160"/>
    </row>
    <row r="958" spans="1:14">
      <c r="A958" s="160"/>
      <c r="B958" s="170" t="s">
        <v>3463</v>
      </c>
      <c r="C958" s="161">
        <f t="shared" si="86"/>
        <v>41274</v>
      </c>
      <c r="D958" s="160">
        <f t="shared" si="87"/>
        <v>2012</v>
      </c>
      <c r="E958" s="160">
        <f t="shared" si="88"/>
        <v>12</v>
      </c>
      <c r="F958" s="160">
        <f t="shared" si="89"/>
        <v>1</v>
      </c>
      <c r="G958" s="160">
        <f t="shared" ca="1" si="84"/>
        <v>105032</v>
      </c>
      <c r="H958" s="171">
        <f t="shared" ca="1" si="85"/>
        <v>3050</v>
      </c>
      <c r="I958" s="160"/>
      <c r="J958" s="160"/>
      <c r="K958" s="160"/>
      <c r="L958" s="160"/>
      <c r="M958" s="160"/>
      <c r="N958" s="160"/>
    </row>
    <row r="959" spans="1:14">
      <c r="A959" s="160"/>
      <c r="B959" s="170" t="s">
        <v>3463</v>
      </c>
      <c r="C959" s="161">
        <f t="shared" si="86"/>
        <v>41274</v>
      </c>
      <c r="D959" s="160">
        <f t="shared" si="87"/>
        <v>2012</v>
      </c>
      <c r="E959" s="160">
        <f t="shared" si="88"/>
        <v>12</v>
      </c>
      <c r="F959" s="160">
        <f t="shared" si="89"/>
        <v>1</v>
      </c>
      <c r="G959" s="160">
        <f t="shared" ca="1" si="84"/>
        <v>105032</v>
      </c>
      <c r="H959" s="171">
        <f t="shared" ca="1" si="85"/>
        <v>3050</v>
      </c>
      <c r="I959" s="160"/>
      <c r="J959" s="160"/>
      <c r="K959" s="160"/>
      <c r="L959" s="160"/>
      <c r="M959" s="160"/>
      <c r="N959" s="160"/>
    </row>
    <row r="960" spans="1:14">
      <c r="A960" s="160"/>
      <c r="B960" s="170" t="s">
        <v>3470</v>
      </c>
      <c r="C960" s="161">
        <f t="shared" si="86"/>
        <v>41275</v>
      </c>
      <c r="D960" s="160">
        <f t="shared" si="87"/>
        <v>2013</v>
      </c>
      <c r="E960" s="160">
        <f t="shared" si="88"/>
        <v>1</v>
      </c>
      <c r="F960" s="160">
        <f t="shared" si="89"/>
        <v>2</v>
      </c>
      <c r="G960" s="160">
        <f t="shared" ca="1" si="84"/>
        <v>105033</v>
      </c>
      <c r="H960" s="171">
        <f t="shared" ca="1" si="85"/>
        <v>3049</v>
      </c>
      <c r="I960" s="160"/>
      <c r="J960" s="160"/>
      <c r="K960" s="160"/>
      <c r="L960" s="160"/>
      <c r="M960" s="160"/>
      <c r="N960" s="160"/>
    </row>
    <row r="961" spans="1:14">
      <c r="A961" s="160"/>
      <c r="B961" s="170" t="s">
        <v>3474</v>
      </c>
      <c r="C961" s="161">
        <f t="shared" si="86"/>
        <v>41276</v>
      </c>
      <c r="D961" s="160">
        <f t="shared" si="87"/>
        <v>2013</v>
      </c>
      <c r="E961" s="160">
        <f t="shared" si="88"/>
        <v>1</v>
      </c>
      <c r="F961" s="160">
        <f t="shared" si="89"/>
        <v>3</v>
      </c>
      <c r="G961" s="160">
        <f t="shared" ca="1" si="84"/>
        <v>105034</v>
      </c>
      <c r="H961" s="171">
        <f t="shared" ca="1" si="85"/>
        <v>3048</v>
      </c>
      <c r="I961" s="160"/>
      <c r="J961" s="160"/>
      <c r="K961" s="160"/>
      <c r="L961" s="160"/>
      <c r="M961" s="160"/>
      <c r="N961" s="160"/>
    </row>
    <row r="962" spans="1:14">
      <c r="A962" s="160"/>
      <c r="B962" s="170" t="s">
        <v>3474</v>
      </c>
      <c r="C962" s="161">
        <f t="shared" si="86"/>
        <v>41276</v>
      </c>
      <c r="D962" s="160">
        <f t="shared" si="87"/>
        <v>2013</v>
      </c>
      <c r="E962" s="160">
        <f t="shared" si="88"/>
        <v>1</v>
      </c>
      <c r="F962" s="160">
        <f t="shared" si="89"/>
        <v>3</v>
      </c>
      <c r="G962" s="160">
        <f t="shared" ca="1" si="84"/>
        <v>105034</v>
      </c>
      <c r="H962" s="171">
        <f t="shared" ca="1" si="85"/>
        <v>3048</v>
      </c>
      <c r="I962" s="160"/>
      <c r="J962" s="160"/>
      <c r="K962" s="160"/>
      <c r="L962" s="160"/>
      <c r="M962" s="160"/>
      <c r="N962" s="160"/>
    </row>
    <row r="963" spans="1:14">
      <c r="A963" s="160"/>
      <c r="B963" s="170" t="s">
        <v>3481</v>
      </c>
      <c r="C963" s="161">
        <f t="shared" si="86"/>
        <v>41277</v>
      </c>
      <c r="D963" s="160">
        <f t="shared" si="87"/>
        <v>2013</v>
      </c>
      <c r="E963" s="160">
        <f t="shared" si="88"/>
        <v>1</v>
      </c>
      <c r="F963" s="160">
        <f t="shared" si="89"/>
        <v>4</v>
      </c>
      <c r="G963" s="160">
        <f t="shared" ca="1" si="84"/>
        <v>105037</v>
      </c>
      <c r="H963" s="171">
        <f t="shared" ca="1" si="85"/>
        <v>3047</v>
      </c>
      <c r="I963" s="160"/>
      <c r="J963" s="160"/>
      <c r="K963" s="160"/>
      <c r="L963" s="160"/>
      <c r="M963" s="160"/>
      <c r="N963" s="160"/>
    </row>
    <row r="964" spans="1:14">
      <c r="A964" s="160"/>
      <c r="B964" s="170" t="s">
        <v>3485</v>
      </c>
      <c r="C964" s="161">
        <f t="shared" si="86"/>
        <v>41278</v>
      </c>
      <c r="D964" s="160">
        <f t="shared" si="87"/>
        <v>2013</v>
      </c>
      <c r="E964" s="160">
        <f t="shared" si="88"/>
        <v>1</v>
      </c>
      <c r="F964" s="160">
        <f t="shared" si="89"/>
        <v>5</v>
      </c>
      <c r="G964" s="160">
        <f t="shared" ca="1" si="84"/>
        <v>105038</v>
      </c>
      <c r="H964" s="171">
        <f t="shared" ca="1" si="85"/>
        <v>3046</v>
      </c>
      <c r="I964" s="160"/>
      <c r="J964" s="160"/>
      <c r="K964" s="160"/>
      <c r="L964" s="160"/>
      <c r="M964" s="160"/>
      <c r="N964" s="160"/>
    </row>
    <row r="965" spans="1:14">
      <c r="A965" s="160"/>
      <c r="B965" s="170" t="s">
        <v>3488</v>
      </c>
      <c r="C965" s="161">
        <f t="shared" si="86"/>
        <v>41279</v>
      </c>
      <c r="D965" s="160">
        <f t="shared" si="87"/>
        <v>2013</v>
      </c>
      <c r="E965" s="160">
        <f t="shared" si="88"/>
        <v>1</v>
      </c>
      <c r="F965" s="160">
        <f t="shared" si="89"/>
        <v>6</v>
      </c>
      <c r="G965" s="160">
        <f t="shared" ref="G965:G1028" ca="1" si="90">WORKDAY(C965,$K$5)</f>
        <v>105038</v>
      </c>
      <c r="H965" s="171">
        <f t="shared" ref="H965:H1028" ca="1" si="91">NETWORKDAYS(C965,$K$5)</f>
        <v>3045</v>
      </c>
      <c r="I965" s="160"/>
      <c r="J965" s="160"/>
      <c r="K965" s="160"/>
      <c r="L965" s="160"/>
      <c r="M965" s="160"/>
      <c r="N965" s="160"/>
    </row>
    <row r="966" spans="1:14">
      <c r="A966" s="160"/>
      <c r="B966" s="170" t="s">
        <v>3491</v>
      </c>
      <c r="C966" s="161">
        <f t="shared" ref="C966:C1029" si="92">DATE(LEFT(B966,4),MID(B966,5,2),RIGHT(B966,2))</f>
        <v>41281</v>
      </c>
      <c r="D966" s="160">
        <f t="shared" ref="D966:D1029" si="93">YEAR(C966)</f>
        <v>2013</v>
      </c>
      <c r="E966" s="160">
        <f t="shared" ref="E966:E1029" si="94">MONTH(C966)</f>
        <v>1</v>
      </c>
      <c r="F966" s="160">
        <f t="shared" ref="F966:F1029" si="95">WEEKDAY(C966,2)</f>
        <v>1</v>
      </c>
      <c r="G966" s="160">
        <f t="shared" ca="1" si="90"/>
        <v>105039</v>
      </c>
      <c r="H966" s="171">
        <f t="shared" ca="1" si="91"/>
        <v>3045</v>
      </c>
      <c r="I966" s="160"/>
      <c r="J966" s="160"/>
      <c r="K966" s="160"/>
      <c r="L966" s="160"/>
      <c r="M966" s="160"/>
      <c r="N966" s="160"/>
    </row>
    <row r="967" spans="1:14">
      <c r="A967" s="160"/>
      <c r="B967" s="170" t="s">
        <v>3494</v>
      </c>
      <c r="C967" s="161">
        <f t="shared" si="92"/>
        <v>41283</v>
      </c>
      <c r="D967" s="160">
        <f t="shared" si="93"/>
        <v>2013</v>
      </c>
      <c r="E967" s="160">
        <f t="shared" si="94"/>
        <v>1</v>
      </c>
      <c r="F967" s="160">
        <f t="shared" si="95"/>
        <v>3</v>
      </c>
      <c r="G967" s="160">
        <f t="shared" ca="1" si="90"/>
        <v>105041</v>
      </c>
      <c r="H967" s="171">
        <f t="shared" ca="1" si="91"/>
        <v>3043</v>
      </c>
      <c r="I967" s="160"/>
      <c r="J967" s="160"/>
      <c r="K967" s="160"/>
      <c r="L967" s="160"/>
      <c r="M967" s="160"/>
      <c r="N967" s="160"/>
    </row>
    <row r="968" spans="1:14">
      <c r="A968" s="160"/>
      <c r="B968" s="170" t="s">
        <v>3498</v>
      </c>
      <c r="C968" s="161">
        <f t="shared" si="92"/>
        <v>41285</v>
      </c>
      <c r="D968" s="160">
        <f t="shared" si="93"/>
        <v>2013</v>
      </c>
      <c r="E968" s="160">
        <f t="shared" si="94"/>
        <v>1</v>
      </c>
      <c r="F968" s="160">
        <f t="shared" si="95"/>
        <v>5</v>
      </c>
      <c r="G968" s="160">
        <f t="shared" ca="1" si="90"/>
        <v>105045</v>
      </c>
      <c r="H968" s="171">
        <f t="shared" ca="1" si="91"/>
        <v>3041</v>
      </c>
      <c r="I968" s="160"/>
      <c r="J968" s="160"/>
      <c r="K968" s="160"/>
      <c r="L968" s="160"/>
      <c r="M968" s="160"/>
      <c r="N968" s="160"/>
    </row>
    <row r="969" spans="1:14">
      <c r="A969" s="160"/>
      <c r="B969" s="170" t="s">
        <v>3498</v>
      </c>
      <c r="C969" s="161">
        <f t="shared" si="92"/>
        <v>41285</v>
      </c>
      <c r="D969" s="160">
        <f t="shared" si="93"/>
        <v>2013</v>
      </c>
      <c r="E969" s="160">
        <f t="shared" si="94"/>
        <v>1</v>
      </c>
      <c r="F969" s="160">
        <f t="shared" si="95"/>
        <v>5</v>
      </c>
      <c r="G969" s="160">
        <f t="shared" ca="1" si="90"/>
        <v>105045</v>
      </c>
      <c r="H969" s="171">
        <f t="shared" ca="1" si="91"/>
        <v>3041</v>
      </c>
      <c r="I969" s="160"/>
      <c r="J969" s="160"/>
      <c r="K969" s="160"/>
      <c r="L969" s="160"/>
      <c r="M969" s="160"/>
      <c r="N969" s="160"/>
    </row>
    <row r="970" spans="1:14">
      <c r="A970" s="160"/>
      <c r="B970" s="170" t="s">
        <v>3498</v>
      </c>
      <c r="C970" s="161">
        <f t="shared" si="92"/>
        <v>41285</v>
      </c>
      <c r="D970" s="160">
        <f t="shared" si="93"/>
        <v>2013</v>
      </c>
      <c r="E970" s="160">
        <f t="shared" si="94"/>
        <v>1</v>
      </c>
      <c r="F970" s="160">
        <f t="shared" si="95"/>
        <v>5</v>
      </c>
      <c r="G970" s="160">
        <f t="shared" ca="1" si="90"/>
        <v>105045</v>
      </c>
      <c r="H970" s="171">
        <f t="shared" ca="1" si="91"/>
        <v>3041</v>
      </c>
      <c r="I970" s="160"/>
      <c r="J970" s="160"/>
      <c r="K970" s="160"/>
      <c r="L970" s="160"/>
      <c r="M970" s="160"/>
      <c r="N970" s="160"/>
    </row>
    <row r="971" spans="1:14">
      <c r="A971" s="160"/>
      <c r="B971" s="170" t="s">
        <v>3498</v>
      </c>
      <c r="C971" s="161">
        <f t="shared" si="92"/>
        <v>41285</v>
      </c>
      <c r="D971" s="160">
        <f t="shared" si="93"/>
        <v>2013</v>
      </c>
      <c r="E971" s="160">
        <f t="shared" si="94"/>
        <v>1</v>
      </c>
      <c r="F971" s="160">
        <f t="shared" si="95"/>
        <v>5</v>
      </c>
      <c r="G971" s="160">
        <f t="shared" ca="1" si="90"/>
        <v>105045</v>
      </c>
      <c r="H971" s="171">
        <f t="shared" ca="1" si="91"/>
        <v>3041</v>
      </c>
      <c r="I971" s="160"/>
      <c r="J971" s="160"/>
      <c r="K971" s="160"/>
      <c r="L971" s="160"/>
      <c r="M971" s="160"/>
      <c r="N971" s="160"/>
    </row>
    <row r="972" spans="1:14">
      <c r="A972" s="160"/>
      <c r="B972" s="170" t="s">
        <v>3511</v>
      </c>
      <c r="C972" s="161">
        <f t="shared" si="92"/>
        <v>41286</v>
      </c>
      <c r="D972" s="160">
        <f t="shared" si="93"/>
        <v>2013</v>
      </c>
      <c r="E972" s="160">
        <f t="shared" si="94"/>
        <v>1</v>
      </c>
      <c r="F972" s="160">
        <f t="shared" si="95"/>
        <v>6</v>
      </c>
      <c r="G972" s="160">
        <f t="shared" ca="1" si="90"/>
        <v>105045</v>
      </c>
      <c r="H972" s="171">
        <f t="shared" ca="1" si="91"/>
        <v>3040</v>
      </c>
      <c r="I972" s="160"/>
      <c r="J972" s="160"/>
      <c r="K972" s="160"/>
      <c r="L972" s="160"/>
      <c r="M972" s="160"/>
      <c r="N972" s="160"/>
    </row>
    <row r="973" spans="1:14">
      <c r="A973" s="160"/>
      <c r="B973" s="170" t="s">
        <v>3511</v>
      </c>
      <c r="C973" s="161">
        <f t="shared" si="92"/>
        <v>41286</v>
      </c>
      <c r="D973" s="160">
        <f t="shared" si="93"/>
        <v>2013</v>
      </c>
      <c r="E973" s="160">
        <f t="shared" si="94"/>
        <v>1</v>
      </c>
      <c r="F973" s="160">
        <f t="shared" si="95"/>
        <v>6</v>
      </c>
      <c r="G973" s="160">
        <f t="shared" ca="1" si="90"/>
        <v>105045</v>
      </c>
      <c r="H973" s="171">
        <f t="shared" ca="1" si="91"/>
        <v>3040</v>
      </c>
      <c r="I973" s="160"/>
      <c r="J973" s="160"/>
      <c r="K973" s="160"/>
      <c r="L973" s="160"/>
      <c r="M973" s="160"/>
      <c r="N973" s="160"/>
    </row>
    <row r="974" spans="1:14">
      <c r="A974" s="160"/>
      <c r="B974" s="170" t="s">
        <v>3511</v>
      </c>
      <c r="C974" s="161">
        <f t="shared" si="92"/>
        <v>41286</v>
      </c>
      <c r="D974" s="160">
        <f t="shared" si="93"/>
        <v>2013</v>
      </c>
      <c r="E974" s="160">
        <f t="shared" si="94"/>
        <v>1</v>
      </c>
      <c r="F974" s="160">
        <f t="shared" si="95"/>
        <v>6</v>
      </c>
      <c r="G974" s="160">
        <f t="shared" ca="1" si="90"/>
        <v>105045</v>
      </c>
      <c r="H974" s="171">
        <f t="shared" ca="1" si="91"/>
        <v>3040</v>
      </c>
      <c r="I974" s="160"/>
      <c r="J974" s="160"/>
      <c r="K974" s="160"/>
      <c r="L974" s="160"/>
      <c r="M974" s="160"/>
      <c r="N974" s="160"/>
    </row>
    <row r="975" spans="1:14">
      <c r="A975" s="160"/>
      <c r="B975" s="170" t="s">
        <v>3519</v>
      </c>
      <c r="C975" s="161">
        <f t="shared" si="92"/>
        <v>41288</v>
      </c>
      <c r="D975" s="160">
        <f t="shared" si="93"/>
        <v>2013</v>
      </c>
      <c r="E975" s="160">
        <f t="shared" si="94"/>
        <v>1</v>
      </c>
      <c r="F975" s="160">
        <f t="shared" si="95"/>
        <v>1</v>
      </c>
      <c r="G975" s="160">
        <f t="shared" ca="1" si="90"/>
        <v>105046</v>
      </c>
      <c r="H975" s="171">
        <f t="shared" ca="1" si="91"/>
        <v>3040</v>
      </c>
      <c r="I975" s="160"/>
      <c r="J975" s="160"/>
      <c r="K975" s="160"/>
      <c r="L975" s="160"/>
      <c r="M975" s="160"/>
      <c r="N975" s="160"/>
    </row>
    <row r="976" spans="1:14">
      <c r="A976" s="160"/>
      <c r="B976" s="170" t="s">
        <v>3519</v>
      </c>
      <c r="C976" s="161">
        <f t="shared" si="92"/>
        <v>41288</v>
      </c>
      <c r="D976" s="160">
        <f t="shared" si="93"/>
        <v>2013</v>
      </c>
      <c r="E976" s="160">
        <f t="shared" si="94"/>
        <v>1</v>
      </c>
      <c r="F976" s="160">
        <f t="shared" si="95"/>
        <v>1</v>
      </c>
      <c r="G976" s="160">
        <f t="shared" ca="1" si="90"/>
        <v>105046</v>
      </c>
      <c r="H976" s="171">
        <f t="shared" ca="1" si="91"/>
        <v>3040</v>
      </c>
      <c r="I976" s="160"/>
      <c r="J976" s="160"/>
      <c r="K976" s="160"/>
      <c r="L976" s="160"/>
      <c r="M976" s="160"/>
      <c r="N976" s="160"/>
    </row>
    <row r="977" spans="1:14">
      <c r="A977" s="160"/>
      <c r="B977" s="170" t="s">
        <v>3519</v>
      </c>
      <c r="C977" s="161">
        <f t="shared" si="92"/>
        <v>41288</v>
      </c>
      <c r="D977" s="160">
        <f t="shared" si="93"/>
        <v>2013</v>
      </c>
      <c r="E977" s="160">
        <f t="shared" si="94"/>
        <v>1</v>
      </c>
      <c r="F977" s="160">
        <f t="shared" si="95"/>
        <v>1</v>
      </c>
      <c r="G977" s="160">
        <f t="shared" ca="1" si="90"/>
        <v>105046</v>
      </c>
      <c r="H977" s="171">
        <f t="shared" ca="1" si="91"/>
        <v>3040</v>
      </c>
      <c r="I977" s="160"/>
      <c r="J977" s="160"/>
      <c r="K977" s="160"/>
      <c r="L977" s="160"/>
      <c r="M977" s="160"/>
      <c r="N977" s="160"/>
    </row>
    <row r="978" spans="1:14">
      <c r="A978" s="160"/>
      <c r="B978" s="170" t="s">
        <v>3527</v>
      </c>
      <c r="C978" s="161">
        <f t="shared" si="92"/>
        <v>41289</v>
      </c>
      <c r="D978" s="160">
        <f t="shared" si="93"/>
        <v>2013</v>
      </c>
      <c r="E978" s="160">
        <f t="shared" si="94"/>
        <v>1</v>
      </c>
      <c r="F978" s="160">
        <f t="shared" si="95"/>
        <v>2</v>
      </c>
      <c r="G978" s="160">
        <f t="shared" ca="1" si="90"/>
        <v>105047</v>
      </c>
      <c r="H978" s="171">
        <f t="shared" ca="1" si="91"/>
        <v>3039</v>
      </c>
      <c r="I978" s="160"/>
      <c r="J978" s="160"/>
      <c r="K978" s="160"/>
      <c r="L978" s="160"/>
      <c r="M978" s="160"/>
      <c r="N978" s="160"/>
    </row>
    <row r="979" spans="1:14">
      <c r="A979" s="160"/>
      <c r="B979" s="170" t="s">
        <v>3531</v>
      </c>
      <c r="C979" s="161">
        <f t="shared" si="92"/>
        <v>41292</v>
      </c>
      <c r="D979" s="160">
        <f t="shared" si="93"/>
        <v>2013</v>
      </c>
      <c r="E979" s="160">
        <f t="shared" si="94"/>
        <v>1</v>
      </c>
      <c r="F979" s="160">
        <f t="shared" si="95"/>
        <v>5</v>
      </c>
      <c r="G979" s="160">
        <f t="shared" ca="1" si="90"/>
        <v>105052</v>
      </c>
      <c r="H979" s="171">
        <f t="shared" ca="1" si="91"/>
        <v>3036</v>
      </c>
      <c r="I979" s="160"/>
      <c r="J979" s="160"/>
      <c r="K979" s="160"/>
      <c r="L979" s="160"/>
      <c r="M979" s="160"/>
      <c r="N979" s="160"/>
    </row>
    <row r="980" spans="1:14">
      <c r="A980" s="160"/>
      <c r="B980" s="170" t="s">
        <v>3534</v>
      </c>
      <c r="C980" s="161">
        <f t="shared" si="92"/>
        <v>41293</v>
      </c>
      <c r="D980" s="160">
        <f t="shared" si="93"/>
        <v>2013</v>
      </c>
      <c r="E980" s="160">
        <f t="shared" si="94"/>
        <v>1</v>
      </c>
      <c r="F980" s="160">
        <f t="shared" si="95"/>
        <v>6</v>
      </c>
      <c r="G980" s="160">
        <f t="shared" ca="1" si="90"/>
        <v>105052</v>
      </c>
      <c r="H980" s="171">
        <f t="shared" ca="1" si="91"/>
        <v>3035</v>
      </c>
      <c r="I980" s="160"/>
      <c r="J980" s="160"/>
      <c r="K980" s="160"/>
      <c r="L980" s="160"/>
      <c r="M980" s="160"/>
      <c r="N980" s="160"/>
    </row>
    <row r="981" spans="1:14">
      <c r="A981" s="160"/>
      <c r="B981" s="170" t="s">
        <v>3538</v>
      </c>
      <c r="C981" s="161">
        <f t="shared" si="92"/>
        <v>41296</v>
      </c>
      <c r="D981" s="160">
        <f t="shared" si="93"/>
        <v>2013</v>
      </c>
      <c r="E981" s="160">
        <f t="shared" si="94"/>
        <v>1</v>
      </c>
      <c r="F981" s="160">
        <f t="shared" si="95"/>
        <v>2</v>
      </c>
      <c r="G981" s="160">
        <f t="shared" ca="1" si="90"/>
        <v>105054</v>
      </c>
      <c r="H981" s="171">
        <f t="shared" ca="1" si="91"/>
        <v>3034</v>
      </c>
      <c r="I981" s="160"/>
      <c r="J981" s="160"/>
      <c r="K981" s="160"/>
      <c r="L981" s="160"/>
      <c r="M981" s="160"/>
      <c r="N981" s="160"/>
    </row>
    <row r="982" spans="1:14">
      <c r="A982" s="160"/>
      <c r="B982" s="170" t="s">
        <v>3538</v>
      </c>
      <c r="C982" s="161">
        <f t="shared" si="92"/>
        <v>41296</v>
      </c>
      <c r="D982" s="160">
        <f t="shared" si="93"/>
        <v>2013</v>
      </c>
      <c r="E982" s="160">
        <f t="shared" si="94"/>
        <v>1</v>
      </c>
      <c r="F982" s="160">
        <f t="shared" si="95"/>
        <v>2</v>
      </c>
      <c r="G982" s="160">
        <f t="shared" ca="1" si="90"/>
        <v>105054</v>
      </c>
      <c r="H982" s="171">
        <f t="shared" ca="1" si="91"/>
        <v>3034</v>
      </c>
      <c r="I982" s="160"/>
      <c r="J982" s="160"/>
      <c r="K982" s="160"/>
      <c r="L982" s="160"/>
      <c r="M982" s="160"/>
      <c r="N982" s="160"/>
    </row>
    <row r="983" spans="1:14">
      <c r="A983" s="160"/>
      <c r="B983" s="170" t="s">
        <v>3544</v>
      </c>
      <c r="C983" s="161">
        <f t="shared" si="92"/>
        <v>41297</v>
      </c>
      <c r="D983" s="160">
        <f t="shared" si="93"/>
        <v>2013</v>
      </c>
      <c r="E983" s="160">
        <f t="shared" si="94"/>
        <v>1</v>
      </c>
      <c r="F983" s="160">
        <f t="shared" si="95"/>
        <v>3</v>
      </c>
      <c r="G983" s="160">
        <f t="shared" ca="1" si="90"/>
        <v>105055</v>
      </c>
      <c r="H983" s="171">
        <f t="shared" ca="1" si="91"/>
        <v>3033</v>
      </c>
      <c r="I983" s="160"/>
      <c r="J983" s="160"/>
      <c r="K983" s="160"/>
      <c r="L983" s="160"/>
      <c r="M983" s="160"/>
      <c r="N983" s="160"/>
    </row>
    <row r="984" spans="1:14">
      <c r="A984" s="160"/>
      <c r="B984" s="170" t="s">
        <v>3544</v>
      </c>
      <c r="C984" s="161">
        <f t="shared" si="92"/>
        <v>41297</v>
      </c>
      <c r="D984" s="160">
        <f t="shared" si="93"/>
        <v>2013</v>
      </c>
      <c r="E984" s="160">
        <f t="shared" si="94"/>
        <v>1</v>
      </c>
      <c r="F984" s="160">
        <f t="shared" si="95"/>
        <v>3</v>
      </c>
      <c r="G984" s="160">
        <f t="shared" ca="1" si="90"/>
        <v>105055</v>
      </c>
      <c r="H984" s="171">
        <f t="shared" ca="1" si="91"/>
        <v>3033</v>
      </c>
      <c r="I984" s="160"/>
      <c r="J984" s="160"/>
      <c r="K984" s="160"/>
      <c r="L984" s="160"/>
      <c r="M984" s="160"/>
      <c r="N984" s="160"/>
    </row>
    <row r="985" spans="1:14">
      <c r="A985" s="160"/>
      <c r="B985" s="170" t="s">
        <v>3551</v>
      </c>
      <c r="C985" s="161">
        <f t="shared" si="92"/>
        <v>41298</v>
      </c>
      <c r="D985" s="160">
        <f t="shared" si="93"/>
        <v>2013</v>
      </c>
      <c r="E985" s="160">
        <f t="shared" si="94"/>
        <v>1</v>
      </c>
      <c r="F985" s="160">
        <f t="shared" si="95"/>
        <v>4</v>
      </c>
      <c r="G985" s="160">
        <f t="shared" ca="1" si="90"/>
        <v>105058</v>
      </c>
      <c r="H985" s="171">
        <f t="shared" ca="1" si="91"/>
        <v>3032</v>
      </c>
      <c r="I985" s="160"/>
      <c r="J985" s="160"/>
      <c r="K985" s="160"/>
      <c r="L985" s="160"/>
      <c r="M985" s="160"/>
      <c r="N985" s="160"/>
    </row>
    <row r="986" spans="1:14">
      <c r="A986" s="160"/>
      <c r="B986" s="170" t="s">
        <v>3551</v>
      </c>
      <c r="C986" s="161">
        <f t="shared" si="92"/>
        <v>41298</v>
      </c>
      <c r="D986" s="160">
        <f t="shared" si="93"/>
        <v>2013</v>
      </c>
      <c r="E986" s="160">
        <f t="shared" si="94"/>
        <v>1</v>
      </c>
      <c r="F986" s="160">
        <f t="shared" si="95"/>
        <v>4</v>
      </c>
      <c r="G986" s="160">
        <f t="shared" ca="1" si="90"/>
        <v>105058</v>
      </c>
      <c r="H986" s="171">
        <f t="shared" ca="1" si="91"/>
        <v>3032</v>
      </c>
      <c r="I986" s="160"/>
      <c r="J986" s="160"/>
      <c r="K986" s="160"/>
      <c r="L986" s="160"/>
      <c r="M986" s="160"/>
      <c r="N986" s="160"/>
    </row>
    <row r="987" spans="1:14">
      <c r="A987" s="160"/>
      <c r="B987" s="170" t="s">
        <v>3556</v>
      </c>
      <c r="C987" s="161">
        <f t="shared" si="92"/>
        <v>41299</v>
      </c>
      <c r="D987" s="160">
        <f t="shared" si="93"/>
        <v>2013</v>
      </c>
      <c r="E987" s="160">
        <f t="shared" si="94"/>
        <v>1</v>
      </c>
      <c r="F987" s="160">
        <f t="shared" si="95"/>
        <v>5</v>
      </c>
      <c r="G987" s="160">
        <f t="shared" ca="1" si="90"/>
        <v>105059</v>
      </c>
      <c r="H987" s="171">
        <f t="shared" ca="1" si="91"/>
        <v>3031</v>
      </c>
      <c r="I987" s="160"/>
      <c r="J987" s="160"/>
      <c r="K987" s="160"/>
      <c r="L987" s="160"/>
      <c r="M987" s="160"/>
      <c r="N987" s="160"/>
    </row>
    <row r="988" spans="1:14">
      <c r="A988" s="160"/>
      <c r="B988" s="170" t="s">
        <v>3556</v>
      </c>
      <c r="C988" s="161">
        <f t="shared" si="92"/>
        <v>41299</v>
      </c>
      <c r="D988" s="160">
        <f t="shared" si="93"/>
        <v>2013</v>
      </c>
      <c r="E988" s="160">
        <f t="shared" si="94"/>
        <v>1</v>
      </c>
      <c r="F988" s="160">
        <f t="shared" si="95"/>
        <v>5</v>
      </c>
      <c r="G988" s="160">
        <f t="shared" ca="1" si="90"/>
        <v>105059</v>
      </c>
      <c r="H988" s="171">
        <f t="shared" ca="1" si="91"/>
        <v>3031</v>
      </c>
      <c r="I988" s="160"/>
      <c r="J988" s="160"/>
      <c r="K988" s="160"/>
      <c r="L988" s="160"/>
      <c r="M988" s="160"/>
      <c r="N988" s="160"/>
    </row>
    <row r="989" spans="1:14">
      <c r="A989" s="160"/>
      <c r="B989" s="170" t="s">
        <v>3562</v>
      </c>
      <c r="C989" s="161">
        <f t="shared" si="92"/>
        <v>41300</v>
      </c>
      <c r="D989" s="160">
        <f t="shared" si="93"/>
        <v>2013</v>
      </c>
      <c r="E989" s="160">
        <f t="shared" si="94"/>
        <v>1</v>
      </c>
      <c r="F989" s="160">
        <f t="shared" si="95"/>
        <v>6</v>
      </c>
      <c r="G989" s="160">
        <f t="shared" ca="1" si="90"/>
        <v>105059</v>
      </c>
      <c r="H989" s="171">
        <f t="shared" ca="1" si="91"/>
        <v>3030</v>
      </c>
      <c r="I989" s="160"/>
      <c r="J989" s="160"/>
      <c r="K989" s="160"/>
      <c r="L989" s="160"/>
      <c r="M989" s="160"/>
      <c r="N989" s="160"/>
    </row>
    <row r="990" spans="1:14">
      <c r="A990" s="160"/>
      <c r="B990" s="170" t="s">
        <v>3566</v>
      </c>
      <c r="C990" s="161">
        <f t="shared" si="92"/>
        <v>41302</v>
      </c>
      <c r="D990" s="160">
        <f t="shared" si="93"/>
        <v>2013</v>
      </c>
      <c r="E990" s="160">
        <f t="shared" si="94"/>
        <v>1</v>
      </c>
      <c r="F990" s="160">
        <f t="shared" si="95"/>
        <v>1</v>
      </c>
      <c r="G990" s="160">
        <f t="shared" ca="1" si="90"/>
        <v>105060</v>
      </c>
      <c r="H990" s="171">
        <f t="shared" ca="1" si="91"/>
        <v>3030</v>
      </c>
      <c r="I990" s="160"/>
      <c r="J990" s="160"/>
      <c r="K990" s="160"/>
      <c r="L990" s="160"/>
      <c r="M990" s="160"/>
      <c r="N990" s="160"/>
    </row>
    <row r="991" spans="1:14">
      <c r="A991" s="160"/>
      <c r="B991" s="170" t="s">
        <v>3569</v>
      </c>
      <c r="C991" s="161">
        <f t="shared" si="92"/>
        <v>41303</v>
      </c>
      <c r="D991" s="160">
        <f t="shared" si="93"/>
        <v>2013</v>
      </c>
      <c r="E991" s="160">
        <f t="shared" si="94"/>
        <v>1</v>
      </c>
      <c r="F991" s="160">
        <f t="shared" si="95"/>
        <v>2</v>
      </c>
      <c r="G991" s="160">
        <f t="shared" ca="1" si="90"/>
        <v>105061</v>
      </c>
      <c r="H991" s="171">
        <f t="shared" ca="1" si="91"/>
        <v>3029</v>
      </c>
      <c r="I991" s="160"/>
      <c r="J991" s="160"/>
      <c r="K991" s="160"/>
      <c r="L991" s="160"/>
      <c r="M991" s="160"/>
      <c r="N991" s="160"/>
    </row>
    <row r="992" spans="1:14">
      <c r="A992" s="160"/>
      <c r="B992" s="170" t="s">
        <v>3573</v>
      </c>
      <c r="C992" s="161">
        <f t="shared" si="92"/>
        <v>41304</v>
      </c>
      <c r="D992" s="160">
        <f t="shared" si="93"/>
        <v>2013</v>
      </c>
      <c r="E992" s="160">
        <f t="shared" si="94"/>
        <v>1</v>
      </c>
      <c r="F992" s="160">
        <f t="shared" si="95"/>
        <v>3</v>
      </c>
      <c r="G992" s="160">
        <f t="shared" ca="1" si="90"/>
        <v>105062</v>
      </c>
      <c r="H992" s="171">
        <f t="shared" ca="1" si="91"/>
        <v>3028</v>
      </c>
      <c r="I992" s="160"/>
      <c r="J992" s="160"/>
      <c r="K992" s="160"/>
      <c r="L992" s="160"/>
      <c r="M992" s="160"/>
      <c r="N992" s="160"/>
    </row>
    <row r="993" spans="1:14">
      <c r="A993" s="160"/>
      <c r="B993" s="170" t="s">
        <v>3573</v>
      </c>
      <c r="C993" s="161">
        <f t="shared" si="92"/>
        <v>41304</v>
      </c>
      <c r="D993" s="160">
        <f t="shared" si="93"/>
        <v>2013</v>
      </c>
      <c r="E993" s="160">
        <f t="shared" si="94"/>
        <v>1</v>
      </c>
      <c r="F993" s="160">
        <f t="shared" si="95"/>
        <v>3</v>
      </c>
      <c r="G993" s="160">
        <f t="shared" ca="1" si="90"/>
        <v>105062</v>
      </c>
      <c r="H993" s="171">
        <f t="shared" ca="1" si="91"/>
        <v>3028</v>
      </c>
      <c r="I993" s="160"/>
      <c r="J993" s="160"/>
      <c r="K993" s="160"/>
      <c r="L993" s="160"/>
      <c r="M993" s="160"/>
      <c r="N993" s="160"/>
    </row>
    <row r="994" spans="1:14">
      <c r="A994" s="160"/>
      <c r="B994" s="170" t="s">
        <v>3578</v>
      </c>
      <c r="C994" s="161">
        <f t="shared" si="92"/>
        <v>41307</v>
      </c>
      <c r="D994" s="160">
        <f t="shared" si="93"/>
        <v>2013</v>
      </c>
      <c r="E994" s="160">
        <f t="shared" si="94"/>
        <v>2</v>
      </c>
      <c r="F994" s="160">
        <f t="shared" si="95"/>
        <v>6</v>
      </c>
      <c r="G994" s="160">
        <f t="shared" ca="1" si="90"/>
        <v>105066</v>
      </c>
      <c r="H994" s="171">
        <f t="shared" ca="1" si="91"/>
        <v>3025</v>
      </c>
      <c r="I994" s="160"/>
      <c r="J994" s="160"/>
      <c r="K994" s="160"/>
      <c r="L994" s="160"/>
      <c r="M994" s="160"/>
      <c r="N994" s="160"/>
    </row>
    <row r="995" spans="1:14">
      <c r="A995" s="160"/>
      <c r="B995" s="170" t="s">
        <v>3578</v>
      </c>
      <c r="C995" s="161">
        <f t="shared" si="92"/>
        <v>41307</v>
      </c>
      <c r="D995" s="160">
        <f t="shared" si="93"/>
        <v>2013</v>
      </c>
      <c r="E995" s="160">
        <f t="shared" si="94"/>
        <v>2</v>
      </c>
      <c r="F995" s="160">
        <f t="shared" si="95"/>
        <v>6</v>
      </c>
      <c r="G995" s="160">
        <f t="shared" ca="1" si="90"/>
        <v>105066</v>
      </c>
      <c r="H995" s="171">
        <f t="shared" ca="1" si="91"/>
        <v>3025</v>
      </c>
      <c r="I995" s="160"/>
      <c r="J995" s="160"/>
      <c r="K995" s="160"/>
      <c r="L995" s="160"/>
      <c r="M995" s="160"/>
      <c r="N995" s="160"/>
    </row>
    <row r="996" spans="1:14">
      <c r="A996" s="160"/>
      <c r="B996" s="170" t="s">
        <v>3584</v>
      </c>
      <c r="C996" s="161">
        <f t="shared" si="92"/>
        <v>41308</v>
      </c>
      <c r="D996" s="160">
        <f t="shared" si="93"/>
        <v>2013</v>
      </c>
      <c r="E996" s="160">
        <f t="shared" si="94"/>
        <v>2</v>
      </c>
      <c r="F996" s="160">
        <f t="shared" si="95"/>
        <v>7</v>
      </c>
      <c r="G996" s="160">
        <f t="shared" ca="1" si="90"/>
        <v>105066</v>
      </c>
      <c r="H996" s="171">
        <f t="shared" ca="1" si="91"/>
        <v>3025</v>
      </c>
      <c r="I996" s="160"/>
      <c r="J996" s="160"/>
      <c r="K996" s="160"/>
      <c r="L996" s="160"/>
      <c r="M996" s="160"/>
      <c r="N996" s="160"/>
    </row>
    <row r="997" spans="1:14">
      <c r="A997" s="160"/>
      <c r="B997" s="170" t="s">
        <v>3587</v>
      </c>
      <c r="C997" s="161">
        <f t="shared" si="92"/>
        <v>41309</v>
      </c>
      <c r="D997" s="160">
        <f t="shared" si="93"/>
        <v>2013</v>
      </c>
      <c r="E997" s="160">
        <f t="shared" si="94"/>
        <v>2</v>
      </c>
      <c r="F997" s="160">
        <f t="shared" si="95"/>
        <v>1</v>
      </c>
      <c r="G997" s="160">
        <f t="shared" ca="1" si="90"/>
        <v>105067</v>
      </c>
      <c r="H997" s="171">
        <f t="shared" ca="1" si="91"/>
        <v>3025</v>
      </c>
      <c r="I997" s="160"/>
      <c r="J997" s="160"/>
      <c r="K997" s="160"/>
      <c r="L997" s="160"/>
      <c r="M997" s="160"/>
      <c r="N997" s="160"/>
    </row>
    <row r="998" spans="1:14">
      <c r="A998" s="160"/>
      <c r="B998" s="170" t="s">
        <v>3587</v>
      </c>
      <c r="C998" s="161">
        <f t="shared" si="92"/>
        <v>41309</v>
      </c>
      <c r="D998" s="160">
        <f t="shared" si="93"/>
        <v>2013</v>
      </c>
      <c r="E998" s="160">
        <f t="shared" si="94"/>
        <v>2</v>
      </c>
      <c r="F998" s="160">
        <f t="shared" si="95"/>
        <v>1</v>
      </c>
      <c r="G998" s="160">
        <f t="shared" ca="1" si="90"/>
        <v>105067</v>
      </c>
      <c r="H998" s="171">
        <f t="shared" ca="1" si="91"/>
        <v>3025</v>
      </c>
      <c r="I998" s="160"/>
      <c r="J998" s="160"/>
      <c r="K998" s="160"/>
      <c r="L998" s="160"/>
      <c r="M998" s="160"/>
      <c r="N998" s="160"/>
    </row>
    <row r="999" spans="1:14">
      <c r="A999" s="160"/>
      <c r="B999" s="170" t="s">
        <v>3594</v>
      </c>
      <c r="C999" s="161">
        <f t="shared" si="92"/>
        <v>41310</v>
      </c>
      <c r="D999" s="160">
        <f t="shared" si="93"/>
        <v>2013</v>
      </c>
      <c r="E999" s="160">
        <f t="shared" si="94"/>
        <v>2</v>
      </c>
      <c r="F999" s="160">
        <f t="shared" si="95"/>
        <v>2</v>
      </c>
      <c r="G999" s="160">
        <f t="shared" ca="1" si="90"/>
        <v>105068</v>
      </c>
      <c r="H999" s="171">
        <f t="shared" ca="1" si="91"/>
        <v>3024</v>
      </c>
      <c r="I999" s="160"/>
      <c r="J999" s="160"/>
      <c r="K999" s="160"/>
      <c r="L999" s="160"/>
      <c r="M999" s="160"/>
      <c r="N999" s="160"/>
    </row>
    <row r="1000" spans="1:14">
      <c r="A1000" s="160"/>
      <c r="B1000" s="170" t="s">
        <v>3594</v>
      </c>
      <c r="C1000" s="161">
        <f t="shared" si="92"/>
        <v>41310</v>
      </c>
      <c r="D1000" s="160">
        <f t="shared" si="93"/>
        <v>2013</v>
      </c>
      <c r="E1000" s="160">
        <f t="shared" si="94"/>
        <v>2</v>
      </c>
      <c r="F1000" s="160">
        <f t="shared" si="95"/>
        <v>2</v>
      </c>
      <c r="G1000" s="160">
        <f t="shared" ca="1" si="90"/>
        <v>105068</v>
      </c>
      <c r="H1000" s="171">
        <f t="shared" ca="1" si="91"/>
        <v>3024</v>
      </c>
      <c r="I1000" s="160"/>
      <c r="J1000" s="160"/>
      <c r="K1000" s="160"/>
      <c r="L1000" s="160"/>
      <c r="M1000" s="160"/>
      <c r="N1000" s="160"/>
    </row>
    <row r="1001" spans="1:14">
      <c r="A1001" s="160"/>
      <c r="B1001" s="170" t="s">
        <v>3601</v>
      </c>
      <c r="C1001" s="161">
        <f t="shared" si="92"/>
        <v>41311</v>
      </c>
      <c r="D1001" s="160">
        <f t="shared" si="93"/>
        <v>2013</v>
      </c>
      <c r="E1001" s="160">
        <f t="shared" si="94"/>
        <v>2</v>
      </c>
      <c r="F1001" s="160">
        <f t="shared" si="95"/>
        <v>3</v>
      </c>
      <c r="G1001" s="160">
        <f t="shared" ca="1" si="90"/>
        <v>105069</v>
      </c>
      <c r="H1001" s="171">
        <f t="shared" ca="1" si="91"/>
        <v>3023</v>
      </c>
      <c r="I1001" s="160"/>
      <c r="J1001" s="160"/>
      <c r="K1001" s="160"/>
      <c r="L1001" s="160"/>
      <c r="M1001" s="160"/>
      <c r="N1001" s="160"/>
    </row>
    <row r="1002" spans="1:14">
      <c r="A1002" s="160"/>
      <c r="B1002" s="170" t="s">
        <v>3605</v>
      </c>
      <c r="C1002" s="161">
        <f t="shared" si="92"/>
        <v>41312</v>
      </c>
      <c r="D1002" s="160">
        <f t="shared" si="93"/>
        <v>2013</v>
      </c>
      <c r="E1002" s="160">
        <f t="shared" si="94"/>
        <v>2</v>
      </c>
      <c r="F1002" s="160">
        <f t="shared" si="95"/>
        <v>4</v>
      </c>
      <c r="G1002" s="160">
        <f t="shared" ca="1" si="90"/>
        <v>105072</v>
      </c>
      <c r="H1002" s="171">
        <f t="shared" ca="1" si="91"/>
        <v>3022</v>
      </c>
      <c r="I1002" s="160"/>
      <c r="J1002" s="160"/>
      <c r="K1002" s="160"/>
      <c r="L1002" s="160"/>
      <c r="M1002" s="160"/>
      <c r="N1002" s="160"/>
    </row>
    <row r="1003" spans="1:14">
      <c r="A1003" s="160"/>
      <c r="B1003" s="170" t="s">
        <v>3605</v>
      </c>
      <c r="C1003" s="161">
        <f t="shared" si="92"/>
        <v>41312</v>
      </c>
      <c r="D1003" s="160">
        <f t="shared" si="93"/>
        <v>2013</v>
      </c>
      <c r="E1003" s="160">
        <f t="shared" si="94"/>
        <v>2</v>
      </c>
      <c r="F1003" s="160">
        <f t="shared" si="95"/>
        <v>4</v>
      </c>
      <c r="G1003" s="160">
        <f t="shared" ca="1" si="90"/>
        <v>105072</v>
      </c>
      <c r="H1003" s="171">
        <f t="shared" ca="1" si="91"/>
        <v>3022</v>
      </c>
      <c r="I1003" s="160"/>
      <c r="J1003" s="160"/>
      <c r="K1003" s="160"/>
      <c r="L1003" s="160"/>
      <c r="M1003" s="160"/>
      <c r="N1003" s="160"/>
    </row>
    <row r="1004" spans="1:14">
      <c r="A1004" s="160"/>
      <c r="B1004" s="170" t="s">
        <v>3611</v>
      </c>
      <c r="C1004" s="161">
        <f t="shared" si="92"/>
        <v>41313</v>
      </c>
      <c r="D1004" s="160">
        <f t="shared" si="93"/>
        <v>2013</v>
      </c>
      <c r="E1004" s="160">
        <f t="shared" si="94"/>
        <v>2</v>
      </c>
      <c r="F1004" s="160">
        <f t="shared" si="95"/>
        <v>5</v>
      </c>
      <c r="G1004" s="160">
        <f t="shared" ca="1" si="90"/>
        <v>105073</v>
      </c>
      <c r="H1004" s="171">
        <f t="shared" ca="1" si="91"/>
        <v>3021</v>
      </c>
      <c r="I1004" s="160"/>
      <c r="J1004" s="160"/>
      <c r="K1004" s="160"/>
      <c r="L1004" s="160"/>
      <c r="M1004" s="160"/>
      <c r="N1004" s="160"/>
    </row>
    <row r="1005" spans="1:14">
      <c r="A1005" s="160"/>
      <c r="B1005" s="170" t="s">
        <v>3614</v>
      </c>
      <c r="C1005" s="161">
        <f t="shared" si="92"/>
        <v>41314</v>
      </c>
      <c r="D1005" s="160">
        <f t="shared" si="93"/>
        <v>2013</v>
      </c>
      <c r="E1005" s="160">
        <f t="shared" si="94"/>
        <v>2</v>
      </c>
      <c r="F1005" s="160">
        <f t="shared" si="95"/>
        <v>6</v>
      </c>
      <c r="G1005" s="160">
        <f t="shared" ca="1" si="90"/>
        <v>105073</v>
      </c>
      <c r="H1005" s="171">
        <f t="shared" ca="1" si="91"/>
        <v>3020</v>
      </c>
      <c r="I1005" s="160"/>
      <c r="J1005" s="160"/>
      <c r="K1005" s="160"/>
      <c r="L1005" s="160"/>
      <c r="M1005" s="160"/>
      <c r="N1005" s="160"/>
    </row>
    <row r="1006" spans="1:14">
      <c r="A1006" s="160"/>
      <c r="B1006" s="170" t="s">
        <v>3614</v>
      </c>
      <c r="C1006" s="161">
        <f t="shared" si="92"/>
        <v>41314</v>
      </c>
      <c r="D1006" s="160">
        <f t="shared" si="93"/>
        <v>2013</v>
      </c>
      <c r="E1006" s="160">
        <f t="shared" si="94"/>
        <v>2</v>
      </c>
      <c r="F1006" s="160">
        <f t="shared" si="95"/>
        <v>6</v>
      </c>
      <c r="G1006" s="160">
        <f t="shared" ca="1" si="90"/>
        <v>105073</v>
      </c>
      <c r="H1006" s="171">
        <f t="shared" ca="1" si="91"/>
        <v>3020</v>
      </c>
      <c r="I1006" s="160"/>
      <c r="J1006" s="160"/>
      <c r="K1006" s="160"/>
      <c r="L1006" s="160"/>
      <c r="M1006" s="160"/>
      <c r="N1006" s="160"/>
    </row>
    <row r="1007" spans="1:14">
      <c r="A1007" s="160"/>
      <c r="B1007" s="170" t="s">
        <v>3614</v>
      </c>
      <c r="C1007" s="161">
        <f t="shared" si="92"/>
        <v>41314</v>
      </c>
      <c r="D1007" s="160">
        <f t="shared" si="93"/>
        <v>2013</v>
      </c>
      <c r="E1007" s="160">
        <f t="shared" si="94"/>
        <v>2</v>
      </c>
      <c r="F1007" s="160">
        <f t="shared" si="95"/>
        <v>6</v>
      </c>
      <c r="G1007" s="160">
        <f t="shared" ca="1" si="90"/>
        <v>105073</v>
      </c>
      <c r="H1007" s="171">
        <f t="shared" ca="1" si="91"/>
        <v>3020</v>
      </c>
      <c r="I1007" s="160"/>
      <c r="J1007" s="160"/>
      <c r="K1007" s="160"/>
      <c r="L1007" s="160"/>
      <c r="M1007" s="160"/>
      <c r="N1007" s="160"/>
    </row>
    <row r="1008" spans="1:14">
      <c r="A1008" s="160"/>
      <c r="B1008" s="170" t="s">
        <v>3623</v>
      </c>
      <c r="C1008" s="161">
        <f t="shared" si="92"/>
        <v>41316</v>
      </c>
      <c r="D1008" s="160">
        <f t="shared" si="93"/>
        <v>2013</v>
      </c>
      <c r="E1008" s="160">
        <f t="shared" si="94"/>
        <v>2</v>
      </c>
      <c r="F1008" s="160">
        <f t="shared" si="95"/>
        <v>1</v>
      </c>
      <c r="G1008" s="160">
        <f t="shared" ca="1" si="90"/>
        <v>105074</v>
      </c>
      <c r="H1008" s="171">
        <f t="shared" ca="1" si="91"/>
        <v>3020</v>
      </c>
      <c r="I1008" s="160"/>
      <c r="J1008" s="160"/>
      <c r="K1008" s="160"/>
      <c r="L1008" s="160"/>
      <c r="M1008" s="160"/>
      <c r="N1008" s="160"/>
    </row>
    <row r="1009" spans="1:14">
      <c r="A1009" s="160"/>
      <c r="B1009" s="170" t="s">
        <v>3623</v>
      </c>
      <c r="C1009" s="161">
        <f t="shared" si="92"/>
        <v>41316</v>
      </c>
      <c r="D1009" s="160">
        <f t="shared" si="93"/>
        <v>2013</v>
      </c>
      <c r="E1009" s="160">
        <f t="shared" si="94"/>
        <v>2</v>
      </c>
      <c r="F1009" s="160">
        <f t="shared" si="95"/>
        <v>1</v>
      </c>
      <c r="G1009" s="160">
        <f t="shared" ca="1" si="90"/>
        <v>105074</v>
      </c>
      <c r="H1009" s="171">
        <f t="shared" ca="1" si="91"/>
        <v>3020</v>
      </c>
      <c r="I1009" s="160"/>
      <c r="J1009" s="160"/>
      <c r="K1009" s="160"/>
      <c r="L1009" s="160"/>
      <c r="M1009" s="160"/>
      <c r="N1009" s="160"/>
    </row>
    <row r="1010" spans="1:14">
      <c r="A1010" s="160"/>
      <c r="B1010" s="170" t="s">
        <v>3629</v>
      </c>
      <c r="C1010" s="161">
        <f t="shared" si="92"/>
        <v>41318</v>
      </c>
      <c r="D1010" s="160">
        <f t="shared" si="93"/>
        <v>2013</v>
      </c>
      <c r="E1010" s="160">
        <f t="shared" si="94"/>
        <v>2</v>
      </c>
      <c r="F1010" s="160">
        <f t="shared" si="95"/>
        <v>3</v>
      </c>
      <c r="G1010" s="160">
        <f t="shared" ca="1" si="90"/>
        <v>105076</v>
      </c>
      <c r="H1010" s="171">
        <f t="shared" ca="1" si="91"/>
        <v>3018</v>
      </c>
      <c r="I1010" s="160"/>
      <c r="J1010" s="160"/>
      <c r="K1010" s="160"/>
      <c r="L1010" s="160"/>
      <c r="M1010" s="160"/>
      <c r="N1010" s="160"/>
    </row>
    <row r="1011" spans="1:14">
      <c r="A1011" s="160"/>
      <c r="B1011" s="170" t="s">
        <v>3629</v>
      </c>
      <c r="C1011" s="161">
        <f t="shared" si="92"/>
        <v>41318</v>
      </c>
      <c r="D1011" s="160">
        <f t="shared" si="93"/>
        <v>2013</v>
      </c>
      <c r="E1011" s="160">
        <f t="shared" si="94"/>
        <v>2</v>
      </c>
      <c r="F1011" s="160">
        <f t="shared" si="95"/>
        <v>3</v>
      </c>
      <c r="G1011" s="160">
        <f t="shared" ca="1" si="90"/>
        <v>105076</v>
      </c>
      <c r="H1011" s="171">
        <f t="shared" ca="1" si="91"/>
        <v>3018</v>
      </c>
      <c r="I1011" s="160"/>
      <c r="J1011" s="160"/>
      <c r="K1011" s="160"/>
      <c r="L1011" s="160"/>
      <c r="M1011" s="160"/>
      <c r="N1011" s="160"/>
    </row>
    <row r="1012" spans="1:14">
      <c r="A1012" s="160"/>
      <c r="B1012" s="170" t="s">
        <v>3629</v>
      </c>
      <c r="C1012" s="161">
        <f t="shared" si="92"/>
        <v>41318</v>
      </c>
      <c r="D1012" s="160">
        <f t="shared" si="93"/>
        <v>2013</v>
      </c>
      <c r="E1012" s="160">
        <f t="shared" si="94"/>
        <v>2</v>
      </c>
      <c r="F1012" s="160">
        <f t="shared" si="95"/>
        <v>3</v>
      </c>
      <c r="G1012" s="160">
        <f t="shared" ca="1" si="90"/>
        <v>105076</v>
      </c>
      <c r="H1012" s="171">
        <f t="shared" ca="1" si="91"/>
        <v>3018</v>
      </c>
      <c r="I1012" s="160"/>
      <c r="J1012" s="160"/>
      <c r="K1012" s="160"/>
      <c r="L1012" s="160"/>
      <c r="M1012" s="160"/>
      <c r="N1012" s="160"/>
    </row>
    <row r="1013" spans="1:14">
      <c r="A1013" s="160"/>
      <c r="B1013" s="170" t="s">
        <v>3639</v>
      </c>
      <c r="C1013" s="161">
        <f t="shared" si="92"/>
        <v>41322</v>
      </c>
      <c r="D1013" s="160">
        <f t="shared" si="93"/>
        <v>2013</v>
      </c>
      <c r="E1013" s="160">
        <f t="shared" si="94"/>
        <v>2</v>
      </c>
      <c r="F1013" s="160">
        <f t="shared" si="95"/>
        <v>7</v>
      </c>
      <c r="G1013" s="160">
        <f t="shared" ca="1" si="90"/>
        <v>105080</v>
      </c>
      <c r="H1013" s="171">
        <f t="shared" ca="1" si="91"/>
        <v>3015</v>
      </c>
      <c r="I1013" s="160"/>
      <c r="J1013" s="160"/>
      <c r="K1013" s="160"/>
      <c r="L1013" s="160"/>
      <c r="M1013" s="160"/>
      <c r="N1013" s="160"/>
    </row>
    <row r="1014" spans="1:14">
      <c r="A1014" s="160"/>
      <c r="B1014" s="170" t="s">
        <v>3643</v>
      </c>
      <c r="C1014" s="161">
        <f t="shared" si="92"/>
        <v>41325</v>
      </c>
      <c r="D1014" s="160">
        <f t="shared" si="93"/>
        <v>2013</v>
      </c>
      <c r="E1014" s="160">
        <f t="shared" si="94"/>
        <v>2</v>
      </c>
      <c r="F1014" s="160">
        <f t="shared" si="95"/>
        <v>3</v>
      </c>
      <c r="G1014" s="160">
        <f t="shared" ca="1" si="90"/>
        <v>105083</v>
      </c>
      <c r="H1014" s="171">
        <f t="shared" ca="1" si="91"/>
        <v>3013</v>
      </c>
      <c r="I1014" s="160"/>
      <c r="J1014" s="160"/>
      <c r="K1014" s="160"/>
      <c r="L1014" s="160"/>
      <c r="M1014" s="160"/>
      <c r="N1014" s="160"/>
    </row>
    <row r="1015" spans="1:14">
      <c r="A1015" s="160"/>
      <c r="B1015" s="170" t="s">
        <v>3643</v>
      </c>
      <c r="C1015" s="161">
        <f t="shared" si="92"/>
        <v>41325</v>
      </c>
      <c r="D1015" s="160">
        <f t="shared" si="93"/>
        <v>2013</v>
      </c>
      <c r="E1015" s="160">
        <f t="shared" si="94"/>
        <v>2</v>
      </c>
      <c r="F1015" s="160">
        <f t="shared" si="95"/>
        <v>3</v>
      </c>
      <c r="G1015" s="160">
        <f t="shared" ca="1" si="90"/>
        <v>105083</v>
      </c>
      <c r="H1015" s="171">
        <f t="shared" ca="1" si="91"/>
        <v>3013</v>
      </c>
      <c r="I1015" s="160"/>
      <c r="J1015" s="160"/>
      <c r="K1015" s="160"/>
      <c r="L1015" s="160"/>
      <c r="M1015" s="160"/>
      <c r="N1015" s="160"/>
    </row>
    <row r="1016" spans="1:14">
      <c r="A1016" s="160"/>
      <c r="B1016" s="170" t="s">
        <v>3649</v>
      </c>
      <c r="C1016" s="161">
        <f t="shared" si="92"/>
        <v>41326</v>
      </c>
      <c r="D1016" s="160">
        <f t="shared" si="93"/>
        <v>2013</v>
      </c>
      <c r="E1016" s="160">
        <f t="shared" si="94"/>
        <v>2</v>
      </c>
      <c r="F1016" s="160">
        <f t="shared" si="95"/>
        <v>4</v>
      </c>
      <c r="G1016" s="160">
        <f t="shared" ca="1" si="90"/>
        <v>105086</v>
      </c>
      <c r="H1016" s="171">
        <f t="shared" ca="1" si="91"/>
        <v>3012</v>
      </c>
      <c r="I1016" s="160"/>
      <c r="J1016" s="160"/>
      <c r="K1016" s="160"/>
      <c r="L1016" s="160"/>
      <c r="M1016" s="160"/>
      <c r="N1016" s="160"/>
    </row>
    <row r="1017" spans="1:14">
      <c r="A1017" s="160"/>
      <c r="B1017" s="170" t="s">
        <v>3653</v>
      </c>
      <c r="C1017" s="161">
        <f t="shared" si="92"/>
        <v>41333</v>
      </c>
      <c r="D1017" s="160">
        <f t="shared" si="93"/>
        <v>2013</v>
      </c>
      <c r="E1017" s="160">
        <f t="shared" si="94"/>
        <v>2</v>
      </c>
      <c r="F1017" s="160">
        <f t="shared" si="95"/>
        <v>4</v>
      </c>
      <c r="G1017" s="160">
        <f t="shared" ca="1" si="90"/>
        <v>105093</v>
      </c>
      <c r="H1017" s="171">
        <f t="shared" ca="1" si="91"/>
        <v>3007</v>
      </c>
      <c r="I1017" s="160"/>
      <c r="J1017" s="160"/>
      <c r="K1017" s="160"/>
      <c r="L1017" s="160"/>
      <c r="M1017" s="160"/>
      <c r="N1017" s="160"/>
    </row>
    <row r="1018" spans="1:14">
      <c r="A1018" s="160"/>
      <c r="B1018" s="170" t="s">
        <v>3657</v>
      </c>
      <c r="C1018" s="161">
        <f t="shared" si="92"/>
        <v>41336</v>
      </c>
      <c r="D1018" s="160">
        <f t="shared" si="93"/>
        <v>2013</v>
      </c>
      <c r="E1018" s="160">
        <f t="shared" si="94"/>
        <v>3</v>
      </c>
      <c r="F1018" s="160">
        <f t="shared" si="95"/>
        <v>7</v>
      </c>
      <c r="G1018" s="160">
        <f t="shared" ca="1" si="90"/>
        <v>105094</v>
      </c>
      <c r="H1018" s="171">
        <f t="shared" ca="1" si="91"/>
        <v>3005</v>
      </c>
      <c r="I1018" s="160"/>
      <c r="J1018" s="160"/>
      <c r="K1018" s="160"/>
      <c r="L1018" s="160"/>
      <c r="M1018" s="160"/>
      <c r="N1018" s="160"/>
    </row>
    <row r="1019" spans="1:14">
      <c r="A1019" s="160"/>
      <c r="B1019" s="170" t="s">
        <v>3657</v>
      </c>
      <c r="C1019" s="161">
        <f t="shared" si="92"/>
        <v>41336</v>
      </c>
      <c r="D1019" s="160">
        <f t="shared" si="93"/>
        <v>2013</v>
      </c>
      <c r="E1019" s="160">
        <f t="shared" si="94"/>
        <v>3</v>
      </c>
      <c r="F1019" s="160">
        <f t="shared" si="95"/>
        <v>7</v>
      </c>
      <c r="G1019" s="160">
        <f t="shared" ca="1" si="90"/>
        <v>105094</v>
      </c>
      <c r="H1019" s="171">
        <f t="shared" ca="1" si="91"/>
        <v>3005</v>
      </c>
      <c r="I1019" s="160"/>
      <c r="J1019" s="160"/>
      <c r="K1019" s="160"/>
      <c r="L1019" s="160"/>
      <c r="M1019" s="160"/>
      <c r="N1019" s="160"/>
    </row>
    <row r="1020" spans="1:14">
      <c r="A1020" s="160"/>
      <c r="B1020" s="170" t="s">
        <v>3657</v>
      </c>
      <c r="C1020" s="161">
        <f t="shared" si="92"/>
        <v>41336</v>
      </c>
      <c r="D1020" s="160">
        <f t="shared" si="93"/>
        <v>2013</v>
      </c>
      <c r="E1020" s="160">
        <f t="shared" si="94"/>
        <v>3</v>
      </c>
      <c r="F1020" s="160">
        <f t="shared" si="95"/>
        <v>7</v>
      </c>
      <c r="G1020" s="160">
        <f t="shared" ca="1" si="90"/>
        <v>105094</v>
      </c>
      <c r="H1020" s="171">
        <f t="shared" ca="1" si="91"/>
        <v>3005</v>
      </c>
      <c r="I1020" s="160"/>
      <c r="J1020" s="160"/>
      <c r="K1020" s="160"/>
      <c r="L1020" s="160"/>
      <c r="M1020" s="160"/>
      <c r="N1020" s="160"/>
    </row>
    <row r="1021" spans="1:14">
      <c r="A1021" s="160"/>
      <c r="B1021" s="170" t="s">
        <v>3666</v>
      </c>
      <c r="C1021" s="161">
        <f t="shared" si="92"/>
        <v>41337</v>
      </c>
      <c r="D1021" s="160">
        <f t="shared" si="93"/>
        <v>2013</v>
      </c>
      <c r="E1021" s="160">
        <f t="shared" si="94"/>
        <v>3</v>
      </c>
      <c r="F1021" s="160">
        <f t="shared" si="95"/>
        <v>1</v>
      </c>
      <c r="G1021" s="160">
        <f t="shared" ca="1" si="90"/>
        <v>105095</v>
      </c>
      <c r="H1021" s="171">
        <f t="shared" ca="1" si="91"/>
        <v>3005</v>
      </c>
      <c r="I1021" s="160"/>
      <c r="J1021" s="160"/>
      <c r="K1021" s="160"/>
      <c r="L1021" s="160"/>
      <c r="M1021" s="160"/>
      <c r="N1021" s="160"/>
    </row>
    <row r="1022" spans="1:14">
      <c r="A1022" s="160"/>
      <c r="B1022" s="170" t="s">
        <v>3669</v>
      </c>
      <c r="C1022" s="161">
        <f t="shared" si="92"/>
        <v>41338</v>
      </c>
      <c r="D1022" s="160">
        <f t="shared" si="93"/>
        <v>2013</v>
      </c>
      <c r="E1022" s="160">
        <f t="shared" si="94"/>
        <v>3</v>
      </c>
      <c r="F1022" s="160">
        <f t="shared" si="95"/>
        <v>2</v>
      </c>
      <c r="G1022" s="160">
        <f t="shared" ca="1" si="90"/>
        <v>105096</v>
      </c>
      <c r="H1022" s="171">
        <f t="shared" ca="1" si="91"/>
        <v>3004</v>
      </c>
      <c r="I1022" s="160"/>
      <c r="J1022" s="160"/>
      <c r="K1022" s="160"/>
      <c r="L1022" s="160"/>
      <c r="M1022" s="160"/>
      <c r="N1022" s="160"/>
    </row>
    <row r="1023" spans="1:14">
      <c r="A1023" s="160"/>
      <c r="B1023" s="170" t="s">
        <v>3669</v>
      </c>
      <c r="C1023" s="161">
        <f t="shared" si="92"/>
        <v>41338</v>
      </c>
      <c r="D1023" s="160">
        <f t="shared" si="93"/>
        <v>2013</v>
      </c>
      <c r="E1023" s="160">
        <f t="shared" si="94"/>
        <v>3</v>
      </c>
      <c r="F1023" s="160">
        <f t="shared" si="95"/>
        <v>2</v>
      </c>
      <c r="G1023" s="160">
        <f t="shared" ca="1" si="90"/>
        <v>105096</v>
      </c>
      <c r="H1023" s="171">
        <f t="shared" ca="1" si="91"/>
        <v>3004</v>
      </c>
      <c r="I1023" s="160"/>
      <c r="J1023" s="160"/>
      <c r="K1023" s="160"/>
      <c r="L1023" s="160"/>
      <c r="M1023" s="160"/>
      <c r="N1023" s="160"/>
    </row>
    <row r="1024" spans="1:14">
      <c r="A1024" s="160"/>
      <c r="B1024" s="170" t="s">
        <v>3674</v>
      </c>
      <c r="C1024" s="161">
        <f t="shared" si="92"/>
        <v>41339</v>
      </c>
      <c r="D1024" s="160">
        <f t="shared" si="93"/>
        <v>2013</v>
      </c>
      <c r="E1024" s="160">
        <f t="shared" si="94"/>
        <v>3</v>
      </c>
      <c r="F1024" s="160">
        <f t="shared" si="95"/>
        <v>3</v>
      </c>
      <c r="G1024" s="160">
        <f t="shared" ca="1" si="90"/>
        <v>105097</v>
      </c>
      <c r="H1024" s="171">
        <f t="shared" ca="1" si="91"/>
        <v>3003</v>
      </c>
      <c r="I1024" s="160"/>
      <c r="J1024" s="160"/>
      <c r="K1024" s="160"/>
      <c r="L1024" s="160"/>
      <c r="M1024" s="160"/>
      <c r="N1024" s="160"/>
    </row>
    <row r="1025" spans="1:14">
      <c r="A1025" s="160"/>
      <c r="B1025" s="170" t="s">
        <v>3674</v>
      </c>
      <c r="C1025" s="161">
        <f t="shared" si="92"/>
        <v>41339</v>
      </c>
      <c r="D1025" s="160">
        <f t="shared" si="93"/>
        <v>2013</v>
      </c>
      <c r="E1025" s="160">
        <f t="shared" si="94"/>
        <v>3</v>
      </c>
      <c r="F1025" s="160">
        <f t="shared" si="95"/>
        <v>3</v>
      </c>
      <c r="G1025" s="160">
        <f t="shared" ca="1" si="90"/>
        <v>105097</v>
      </c>
      <c r="H1025" s="171">
        <f t="shared" ca="1" si="91"/>
        <v>3003</v>
      </c>
      <c r="I1025" s="160"/>
      <c r="J1025" s="160"/>
      <c r="K1025" s="160"/>
      <c r="L1025" s="160"/>
      <c r="M1025" s="160"/>
      <c r="N1025" s="160"/>
    </row>
    <row r="1026" spans="1:14">
      <c r="A1026" s="160"/>
      <c r="B1026" s="170" t="s">
        <v>3674</v>
      </c>
      <c r="C1026" s="161">
        <f t="shared" si="92"/>
        <v>41339</v>
      </c>
      <c r="D1026" s="160">
        <f t="shared" si="93"/>
        <v>2013</v>
      </c>
      <c r="E1026" s="160">
        <f t="shared" si="94"/>
        <v>3</v>
      </c>
      <c r="F1026" s="160">
        <f t="shared" si="95"/>
        <v>3</v>
      </c>
      <c r="G1026" s="160">
        <f t="shared" ca="1" si="90"/>
        <v>105097</v>
      </c>
      <c r="H1026" s="171">
        <f t="shared" ca="1" si="91"/>
        <v>3003</v>
      </c>
      <c r="I1026" s="160"/>
      <c r="J1026" s="160"/>
      <c r="K1026" s="160"/>
      <c r="L1026" s="160"/>
      <c r="M1026" s="160"/>
      <c r="N1026" s="160"/>
    </row>
    <row r="1027" spans="1:14">
      <c r="A1027" s="160"/>
      <c r="B1027" s="170" t="s">
        <v>3674</v>
      </c>
      <c r="C1027" s="161">
        <f t="shared" si="92"/>
        <v>41339</v>
      </c>
      <c r="D1027" s="160">
        <f t="shared" si="93"/>
        <v>2013</v>
      </c>
      <c r="E1027" s="160">
        <f t="shared" si="94"/>
        <v>3</v>
      </c>
      <c r="F1027" s="160">
        <f t="shared" si="95"/>
        <v>3</v>
      </c>
      <c r="G1027" s="160">
        <f t="shared" ca="1" si="90"/>
        <v>105097</v>
      </c>
      <c r="H1027" s="171">
        <f t="shared" ca="1" si="91"/>
        <v>3003</v>
      </c>
      <c r="I1027" s="160"/>
      <c r="J1027" s="160"/>
      <c r="K1027" s="160"/>
      <c r="L1027" s="160"/>
      <c r="M1027" s="160"/>
      <c r="N1027" s="160"/>
    </row>
    <row r="1028" spans="1:14">
      <c r="A1028" s="160"/>
      <c r="B1028" s="170" t="s">
        <v>3685</v>
      </c>
      <c r="C1028" s="161">
        <f t="shared" si="92"/>
        <v>41340</v>
      </c>
      <c r="D1028" s="160">
        <f t="shared" si="93"/>
        <v>2013</v>
      </c>
      <c r="E1028" s="160">
        <f t="shared" si="94"/>
        <v>3</v>
      </c>
      <c r="F1028" s="160">
        <f t="shared" si="95"/>
        <v>4</v>
      </c>
      <c r="G1028" s="160">
        <f t="shared" ca="1" si="90"/>
        <v>105100</v>
      </c>
      <c r="H1028" s="171">
        <f t="shared" ca="1" si="91"/>
        <v>3002</v>
      </c>
      <c r="I1028" s="160"/>
      <c r="J1028" s="160"/>
      <c r="K1028" s="160"/>
      <c r="L1028" s="160"/>
      <c r="M1028" s="160"/>
      <c r="N1028" s="160"/>
    </row>
    <row r="1029" spans="1:14">
      <c r="A1029" s="160"/>
      <c r="B1029" s="170" t="s">
        <v>3688</v>
      </c>
      <c r="C1029" s="161">
        <f t="shared" si="92"/>
        <v>41342</v>
      </c>
      <c r="D1029" s="160">
        <f t="shared" si="93"/>
        <v>2013</v>
      </c>
      <c r="E1029" s="160">
        <f t="shared" si="94"/>
        <v>3</v>
      </c>
      <c r="F1029" s="160">
        <f t="shared" si="95"/>
        <v>6</v>
      </c>
      <c r="G1029" s="160">
        <f t="shared" ref="G1029:G1092" ca="1" si="96">WORKDAY(C1029,$K$5)</f>
        <v>105101</v>
      </c>
      <c r="H1029" s="171">
        <f t="shared" ref="H1029:H1092" ca="1" si="97">NETWORKDAYS(C1029,$K$5)</f>
        <v>3000</v>
      </c>
      <c r="I1029" s="160"/>
      <c r="J1029" s="160"/>
      <c r="K1029" s="160"/>
      <c r="L1029" s="160"/>
      <c r="M1029" s="160"/>
      <c r="N1029" s="160"/>
    </row>
    <row r="1030" spans="1:14">
      <c r="A1030" s="160"/>
      <c r="B1030" s="170" t="s">
        <v>3691</v>
      </c>
      <c r="C1030" s="161">
        <f t="shared" ref="C1030:C1093" si="98">DATE(LEFT(B1030,4),MID(B1030,5,2),RIGHT(B1030,2))</f>
        <v>41344</v>
      </c>
      <c r="D1030" s="160">
        <f t="shared" ref="D1030:D1093" si="99">YEAR(C1030)</f>
        <v>2013</v>
      </c>
      <c r="E1030" s="160">
        <f t="shared" ref="E1030:E1093" si="100">MONTH(C1030)</f>
        <v>3</v>
      </c>
      <c r="F1030" s="160">
        <f t="shared" ref="F1030:F1093" si="101">WEEKDAY(C1030,2)</f>
        <v>1</v>
      </c>
      <c r="G1030" s="160">
        <f t="shared" ca="1" si="96"/>
        <v>105102</v>
      </c>
      <c r="H1030" s="171">
        <f t="shared" ca="1" si="97"/>
        <v>3000</v>
      </c>
      <c r="I1030" s="160"/>
      <c r="J1030" s="160"/>
      <c r="K1030" s="160"/>
      <c r="L1030" s="160"/>
      <c r="M1030" s="160"/>
      <c r="N1030" s="160"/>
    </row>
    <row r="1031" spans="1:14">
      <c r="A1031" s="160"/>
      <c r="B1031" s="170" t="s">
        <v>3691</v>
      </c>
      <c r="C1031" s="161">
        <f t="shared" si="98"/>
        <v>41344</v>
      </c>
      <c r="D1031" s="160">
        <f t="shared" si="99"/>
        <v>2013</v>
      </c>
      <c r="E1031" s="160">
        <f t="shared" si="100"/>
        <v>3</v>
      </c>
      <c r="F1031" s="160">
        <f t="shared" si="101"/>
        <v>1</v>
      </c>
      <c r="G1031" s="160">
        <f t="shared" ca="1" si="96"/>
        <v>105102</v>
      </c>
      <c r="H1031" s="171">
        <f t="shared" ca="1" si="97"/>
        <v>3000</v>
      </c>
      <c r="I1031" s="160"/>
      <c r="J1031" s="160"/>
      <c r="K1031" s="160"/>
      <c r="L1031" s="160"/>
      <c r="M1031" s="160"/>
      <c r="N1031" s="160"/>
    </row>
    <row r="1032" spans="1:14">
      <c r="A1032" s="160"/>
      <c r="B1032" s="170" t="s">
        <v>3697</v>
      </c>
      <c r="C1032" s="161">
        <f t="shared" si="98"/>
        <v>41345</v>
      </c>
      <c r="D1032" s="160">
        <f t="shared" si="99"/>
        <v>2013</v>
      </c>
      <c r="E1032" s="160">
        <f t="shared" si="100"/>
        <v>3</v>
      </c>
      <c r="F1032" s="160">
        <f t="shared" si="101"/>
        <v>2</v>
      </c>
      <c r="G1032" s="160">
        <f t="shared" ca="1" si="96"/>
        <v>105103</v>
      </c>
      <c r="H1032" s="171">
        <f t="shared" ca="1" si="97"/>
        <v>2999</v>
      </c>
      <c r="I1032" s="160"/>
      <c r="J1032" s="160"/>
      <c r="K1032" s="160"/>
      <c r="L1032" s="160"/>
      <c r="M1032" s="160"/>
      <c r="N1032" s="160"/>
    </row>
    <row r="1033" spans="1:14">
      <c r="A1033" s="160"/>
      <c r="B1033" s="170" t="s">
        <v>3700</v>
      </c>
      <c r="C1033" s="161">
        <f t="shared" si="98"/>
        <v>41346</v>
      </c>
      <c r="D1033" s="160">
        <f t="shared" si="99"/>
        <v>2013</v>
      </c>
      <c r="E1033" s="160">
        <f t="shared" si="100"/>
        <v>3</v>
      </c>
      <c r="F1033" s="160">
        <f t="shared" si="101"/>
        <v>3</v>
      </c>
      <c r="G1033" s="160">
        <f t="shared" ca="1" si="96"/>
        <v>105104</v>
      </c>
      <c r="H1033" s="171">
        <f t="shared" ca="1" si="97"/>
        <v>2998</v>
      </c>
      <c r="I1033" s="160"/>
      <c r="J1033" s="160"/>
      <c r="K1033" s="160"/>
      <c r="L1033" s="160"/>
      <c r="M1033" s="160"/>
      <c r="N1033" s="160"/>
    </row>
    <row r="1034" spans="1:14">
      <c r="A1034" s="160"/>
      <c r="B1034" s="170" t="s">
        <v>3700</v>
      </c>
      <c r="C1034" s="161">
        <f t="shared" si="98"/>
        <v>41346</v>
      </c>
      <c r="D1034" s="160">
        <f t="shared" si="99"/>
        <v>2013</v>
      </c>
      <c r="E1034" s="160">
        <f t="shared" si="100"/>
        <v>3</v>
      </c>
      <c r="F1034" s="160">
        <f t="shared" si="101"/>
        <v>3</v>
      </c>
      <c r="G1034" s="160">
        <f t="shared" ca="1" si="96"/>
        <v>105104</v>
      </c>
      <c r="H1034" s="171">
        <f t="shared" ca="1" si="97"/>
        <v>2998</v>
      </c>
      <c r="I1034" s="160"/>
      <c r="J1034" s="160"/>
      <c r="K1034" s="160"/>
      <c r="L1034" s="160"/>
      <c r="M1034" s="160"/>
      <c r="N1034" s="160"/>
    </row>
    <row r="1035" spans="1:14">
      <c r="A1035" s="160"/>
      <c r="B1035" s="170" t="s">
        <v>3706</v>
      </c>
      <c r="C1035" s="161">
        <f t="shared" si="98"/>
        <v>41347</v>
      </c>
      <c r="D1035" s="160">
        <f t="shared" si="99"/>
        <v>2013</v>
      </c>
      <c r="E1035" s="160">
        <f t="shared" si="100"/>
        <v>3</v>
      </c>
      <c r="F1035" s="160">
        <f t="shared" si="101"/>
        <v>4</v>
      </c>
      <c r="G1035" s="160">
        <f t="shared" ca="1" si="96"/>
        <v>105107</v>
      </c>
      <c r="H1035" s="171">
        <f t="shared" ca="1" si="97"/>
        <v>2997</v>
      </c>
      <c r="I1035" s="160"/>
      <c r="J1035" s="160"/>
      <c r="K1035" s="160"/>
      <c r="L1035" s="160"/>
      <c r="M1035" s="160"/>
      <c r="N1035" s="160"/>
    </row>
    <row r="1036" spans="1:14">
      <c r="A1036" s="160"/>
      <c r="B1036" s="170" t="s">
        <v>3709</v>
      </c>
      <c r="C1036" s="161">
        <f t="shared" si="98"/>
        <v>41348</v>
      </c>
      <c r="D1036" s="160">
        <f t="shared" si="99"/>
        <v>2013</v>
      </c>
      <c r="E1036" s="160">
        <f t="shared" si="100"/>
        <v>3</v>
      </c>
      <c r="F1036" s="160">
        <f t="shared" si="101"/>
        <v>5</v>
      </c>
      <c r="G1036" s="160">
        <f t="shared" ca="1" si="96"/>
        <v>105108</v>
      </c>
      <c r="H1036" s="171">
        <f t="shared" ca="1" si="97"/>
        <v>2996</v>
      </c>
      <c r="I1036" s="160"/>
      <c r="J1036" s="160"/>
      <c r="K1036" s="160"/>
      <c r="L1036" s="160"/>
      <c r="M1036" s="160"/>
      <c r="N1036" s="160"/>
    </row>
    <row r="1037" spans="1:14">
      <c r="A1037" s="160"/>
      <c r="B1037" s="170" t="s">
        <v>3709</v>
      </c>
      <c r="C1037" s="161">
        <f t="shared" si="98"/>
        <v>41348</v>
      </c>
      <c r="D1037" s="160">
        <f t="shared" si="99"/>
        <v>2013</v>
      </c>
      <c r="E1037" s="160">
        <f t="shared" si="100"/>
        <v>3</v>
      </c>
      <c r="F1037" s="160">
        <f t="shared" si="101"/>
        <v>5</v>
      </c>
      <c r="G1037" s="160">
        <f t="shared" ca="1" si="96"/>
        <v>105108</v>
      </c>
      <c r="H1037" s="171">
        <f t="shared" ca="1" si="97"/>
        <v>2996</v>
      </c>
      <c r="I1037" s="160"/>
      <c r="J1037" s="160"/>
      <c r="K1037" s="160"/>
      <c r="L1037" s="160"/>
      <c r="M1037" s="160"/>
      <c r="N1037" s="160"/>
    </row>
    <row r="1038" spans="1:14">
      <c r="A1038" s="160"/>
      <c r="B1038" s="170" t="s">
        <v>3715</v>
      </c>
      <c r="C1038" s="161">
        <f t="shared" si="98"/>
        <v>41349</v>
      </c>
      <c r="D1038" s="160">
        <f t="shared" si="99"/>
        <v>2013</v>
      </c>
      <c r="E1038" s="160">
        <f t="shared" si="100"/>
        <v>3</v>
      </c>
      <c r="F1038" s="160">
        <f t="shared" si="101"/>
        <v>6</v>
      </c>
      <c r="G1038" s="160">
        <f t="shared" ca="1" si="96"/>
        <v>105108</v>
      </c>
      <c r="H1038" s="171">
        <f t="shared" ca="1" si="97"/>
        <v>2995</v>
      </c>
      <c r="I1038" s="160"/>
      <c r="J1038" s="160"/>
      <c r="K1038" s="160"/>
      <c r="L1038" s="160"/>
      <c r="M1038" s="160"/>
      <c r="N1038" s="160"/>
    </row>
    <row r="1039" spans="1:14">
      <c r="A1039" s="160"/>
      <c r="B1039" s="170" t="s">
        <v>3719</v>
      </c>
      <c r="C1039" s="161">
        <f t="shared" si="98"/>
        <v>41350</v>
      </c>
      <c r="D1039" s="160">
        <f t="shared" si="99"/>
        <v>2013</v>
      </c>
      <c r="E1039" s="160">
        <f t="shared" si="100"/>
        <v>3</v>
      </c>
      <c r="F1039" s="160">
        <f t="shared" si="101"/>
        <v>7</v>
      </c>
      <c r="G1039" s="160">
        <f t="shared" ca="1" si="96"/>
        <v>105108</v>
      </c>
      <c r="H1039" s="171">
        <f t="shared" ca="1" si="97"/>
        <v>2995</v>
      </c>
      <c r="I1039" s="160"/>
      <c r="J1039" s="160"/>
      <c r="K1039" s="160"/>
      <c r="L1039" s="160"/>
      <c r="M1039" s="160"/>
      <c r="N1039" s="160"/>
    </row>
    <row r="1040" spans="1:14">
      <c r="A1040" s="160"/>
      <c r="B1040" s="170" t="s">
        <v>3723</v>
      </c>
      <c r="C1040" s="161">
        <f t="shared" si="98"/>
        <v>41351</v>
      </c>
      <c r="D1040" s="160">
        <f t="shared" si="99"/>
        <v>2013</v>
      </c>
      <c r="E1040" s="160">
        <f t="shared" si="100"/>
        <v>3</v>
      </c>
      <c r="F1040" s="160">
        <f t="shared" si="101"/>
        <v>1</v>
      </c>
      <c r="G1040" s="160">
        <f t="shared" ca="1" si="96"/>
        <v>105109</v>
      </c>
      <c r="H1040" s="171">
        <f t="shared" ca="1" si="97"/>
        <v>2995</v>
      </c>
      <c r="I1040" s="160"/>
      <c r="J1040" s="160"/>
      <c r="K1040" s="160"/>
      <c r="L1040" s="160"/>
      <c r="M1040" s="160"/>
      <c r="N1040" s="160"/>
    </row>
    <row r="1041" spans="1:14">
      <c r="A1041" s="160"/>
      <c r="B1041" s="170" t="s">
        <v>3727</v>
      </c>
      <c r="C1041" s="161">
        <f t="shared" si="98"/>
        <v>41352</v>
      </c>
      <c r="D1041" s="160">
        <f t="shared" si="99"/>
        <v>2013</v>
      </c>
      <c r="E1041" s="160">
        <f t="shared" si="100"/>
        <v>3</v>
      </c>
      <c r="F1041" s="160">
        <f t="shared" si="101"/>
        <v>2</v>
      </c>
      <c r="G1041" s="160">
        <f t="shared" ca="1" si="96"/>
        <v>105110</v>
      </c>
      <c r="H1041" s="171">
        <f t="shared" ca="1" si="97"/>
        <v>2994</v>
      </c>
      <c r="I1041" s="160"/>
      <c r="J1041" s="160"/>
      <c r="K1041" s="160"/>
      <c r="L1041" s="160"/>
      <c r="M1041" s="160"/>
      <c r="N1041" s="160"/>
    </row>
    <row r="1042" spans="1:14">
      <c r="A1042" s="160"/>
      <c r="B1042" s="170" t="s">
        <v>3727</v>
      </c>
      <c r="C1042" s="161">
        <f t="shared" si="98"/>
        <v>41352</v>
      </c>
      <c r="D1042" s="160">
        <f t="shared" si="99"/>
        <v>2013</v>
      </c>
      <c r="E1042" s="160">
        <f t="shared" si="100"/>
        <v>3</v>
      </c>
      <c r="F1042" s="160">
        <f t="shared" si="101"/>
        <v>2</v>
      </c>
      <c r="G1042" s="160">
        <f t="shared" ca="1" si="96"/>
        <v>105110</v>
      </c>
      <c r="H1042" s="171">
        <f t="shared" ca="1" si="97"/>
        <v>2994</v>
      </c>
      <c r="I1042" s="160"/>
      <c r="J1042" s="160"/>
      <c r="K1042" s="160"/>
      <c r="L1042" s="160"/>
      <c r="M1042" s="160"/>
      <c r="N1042" s="160"/>
    </row>
    <row r="1043" spans="1:14">
      <c r="A1043" s="160"/>
      <c r="B1043" s="170" t="s">
        <v>3727</v>
      </c>
      <c r="C1043" s="161">
        <f t="shared" si="98"/>
        <v>41352</v>
      </c>
      <c r="D1043" s="160">
        <f t="shared" si="99"/>
        <v>2013</v>
      </c>
      <c r="E1043" s="160">
        <f t="shared" si="100"/>
        <v>3</v>
      </c>
      <c r="F1043" s="160">
        <f t="shared" si="101"/>
        <v>2</v>
      </c>
      <c r="G1043" s="160">
        <f t="shared" ca="1" si="96"/>
        <v>105110</v>
      </c>
      <c r="H1043" s="171">
        <f t="shared" ca="1" si="97"/>
        <v>2994</v>
      </c>
      <c r="I1043" s="160"/>
      <c r="J1043" s="160"/>
      <c r="K1043" s="160"/>
      <c r="L1043" s="160"/>
      <c r="M1043" s="160"/>
      <c r="N1043" s="160"/>
    </row>
    <row r="1044" spans="1:14">
      <c r="A1044" s="160"/>
      <c r="B1044" s="170" t="s">
        <v>3727</v>
      </c>
      <c r="C1044" s="161">
        <f t="shared" si="98"/>
        <v>41352</v>
      </c>
      <c r="D1044" s="160">
        <f t="shared" si="99"/>
        <v>2013</v>
      </c>
      <c r="E1044" s="160">
        <f t="shared" si="100"/>
        <v>3</v>
      </c>
      <c r="F1044" s="160">
        <f t="shared" si="101"/>
        <v>2</v>
      </c>
      <c r="G1044" s="160">
        <f t="shared" ca="1" si="96"/>
        <v>105110</v>
      </c>
      <c r="H1044" s="171">
        <f t="shared" ca="1" si="97"/>
        <v>2994</v>
      </c>
      <c r="I1044" s="160"/>
      <c r="J1044" s="160"/>
      <c r="K1044" s="160"/>
      <c r="L1044" s="160"/>
      <c r="M1044" s="160"/>
      <c r="N1044" s="160"/>
    </row>
    <row r="1045" spans="1:14">
      <c r="A1045" s="160"/>
      <c r="B1045" s="170" t="s">
        <v>3727</v>
      </c>
      <c r="C1045" s="161">
        <f t="shared" si="98"/>
        <v>41352</v>
      </c>
      <c r="D1045" s="160">
        <f t="shared" si="99"/>
        <v>2013</v>
      </c>
      <c r="E1045" s="160">
        <f t="shared" si="100"/>
        <v>3</v>
      </c>
      <c r="F1045" s="160">
        <f t="shared" si="101"/>
        <v>2</v>
      </c>
      <c r="G1045" s="160">
        <f t="shared" ca="1" si="96"/>
        <v>105110</v>
      </c>
      <c r="H1045" s="171">
        <f t="shared" ca="1" si="97"/>
        <v>2994</v>
      </c>
      <c r="I1045" s="160"/>
      <c r="J1045" s="160"/>
      <c r="K1045" s="160"/>
      <c r="L1045" s="160"/>
      <c r="M1045" s="160"/>
      <c r="N1045" s="160"/>
    </row>
    <row r="1046" spans="1:14">
      <c r="A1046" s="160"/>
      <c r="B1046" s="170" t="s">
        <v>3742</v>
      </c>
      <c r="C1046" s="161">
        <f t="shared" si="98"/>
        <v>41353</v>
      </c>
      <c r="D1046" s="160">
        <f t="shared" si="99"/>
        <v>2013</v>
      </c>
      <c r="E1046" s="160">
        <f t="shared" si="100"/>
        <v>3</v>
      </c>
      <c r="F1046" s="160">
        <f t="shared" si="101"/>
        <v>3</v>
      </c>
      <c r="G1046" s="160">
        <f t="shared" ca="1" si="96"/>
        <v>105111</v>
      </c>
      <c r="H1046" s="171">
        <f t="shared" ca="1" si="97"/>
        <v>2993</v>
      </c>
      <c r="I1046" s="160"/>
      <c r="J1046" s="160"/>
      <c r="K1046" s="160"/>
      <c r="L1046" s="160"/>
      <c r="M1046" s="160"/>
      <c r="N1046" s="160"/>
    </row>
    <row r="1047" spans="1:14">
      <c r="A1047" s="160"/>
      <c r="B1047" s="170" t="s">
        <v>3746</v>
      </c>
      <c r="C1047" s="161">
        <f t="shared" si="98"/>
        <v>41354</v>
      </c>
      <c r="D1047" s="160">
        <f t="shared" si="99"/>
        <v>2013</v>
      </c>
      <c r="E1047" s="160">
        <f t="shared" si="100"/>
        <v>3</v>
      </c>
      <c r="F1047" s="160">
        <f t="shared" si="101"/>
        <v>4</v>
      </c>
      <c r="G1047" s="160">
        <f t="shared" ca="1" si="96"/>
        <v>105114</v>
      </c>
      <c r="H1047" s="171">
        <f t="shared" ca="1" si="97"/>
        <v>2992</v>
      </c>
      <c r="I1047" s="160"/>
      <c r="J1047" s="160"/>
      <c r="K1047" s="160"/>
      <c r="L1047" s="160"/>
      <c r="M1047" s="160"/>
      <c r="N1047" s="160"/>
    </row>
    <row r="1048" spans="1:14">
      <c r="A1048" s="160"/>
      <c r="B1048" s="170" t="s">
        <v>3746</v>
      </c>
      <c r="C1048" s="161">
        <f t="shared" si="98"/>
        <v>41354</v>
      </c>
      <c r="D1048" s="160">
        <f t="shared" si="99"/>
        <v>2013</v>
      </c>
      <c r="E1048" s="160">
        <f t="shared" si="100"/>
        <v>3</v>
      </c>
      <c r="F1048" s="160">
        <f t="shared" si="101"/>
        <v>4</v>
      </c>
      <c r="G1048" s="160">
        <f t="shared" ca="1" si="96"/>
        <v>105114</v>
      </c>
      <c r="H1048" s="171">
        <f t="shared" ca="1" si="97"/>
        <v>2992</v>
      </c>
      <c r="I1048" s="160"/>
      <c r="J1048" s="160"/>
      <c r="K1048" s="160"/>
      <c r="L1048" s="160"/>
      <c r="M1048" s="160"/>
      <c r="N1048" s="160"/>
    </row>
    <row r="1049" spans="1:14">
      <c r="A1049" s="160"/>
      <c r="B1049" s="170" t="s">
        <v>3746</v>
      </c>
      <c r="C1049" s="161">
        <f t="shared" si="98"/>
        <v>41354</v>
      </c>
      <c r="D1049" s="160">
        <f t="shared" si="99"/>
        <v>2013</v>
      </c>
      <c r="E1049" s="160">
        <f t="shared" si="100"/>
        <v>3</v>
      </c>
      <c r="F1049" s="160">
        <f t="shared" si="101"/>
        <v>4</v>
      </c>
      <c r="G1049" s="160">
        <f t="shared" ca="1" si="96"/>
        <v>105114</v>
      </c>
      <c r="H1049" s="171">
        <f t="shared" ca="1" si="97"/>
        <v>2992</v>
      </c>
      <c r="I1049" s="160"/>
      <c r="J1049" s="160"/>
      <c r="K1049" s="160"/>
      <c r="L1049" s="160"/>
      <c r="M1049" s="160"/>
      <c r="N1049" s="160"/>
    </row>
    <row r="1050" spans="1:14">
      <c r="A1050" s="160"/>
      <c r="B1050" s="170" t="s">
        <v>3755</v>
      </c>
      <c r="C1050" s="161">
        <f t="shared" si="98"/>
        <v>41356</v>
      </c>
      <c r="D1050" s="160">
        <f t="shared" si="99"/>
        <v>2013</v>
      </c>
      <c r="E1050" s="160">
        <f t="shared" si="100"/>
        <v>3</v>
      </c>
      <c r="F1050" s="160">
        <f t="shared" si="101"/>
        <v>6</v>
      </c>
      <c r="G1050" s="160">
        <f t="shared" ca="1" si="96"/>
        <v>105115</v>
      </c>
      <c r="H1050" s="171">
        <f t="shared" ca="1" si="97"/>
        <v>2990</v>
      </c>
      <c r="I1050" s="160"/>
      <c r="J1050" s="160"/>
      <c r="K1050" s="160"/>
      <c r="L1050" s="160"/>
      <c r="M1050" s="160"/>
      <c r="N1050" s="160"/>
    </row>
    <row r="1051" spans="1:14">
      <c r="A1051" s="160"/>
      <c r="B1051" s="170" t="s">
        <v>3755</v>
      </c>
      <c r="C1051" s="161">
        <f t="shared" si="98"/>
        <v>41356</v>
      </c>
      <c r="D1051" s="160">
        <f t="shared" si="99"/>
        <v>2013</v>
      </c>
      <c r="E1051" s="160">
        <f t="shared" si="100"/>
        <v>3</v>
      </c>
      <c r="F1051" s="160">
        <f t="shared" si="101"/>
        <v>6</v>
      </c>
      <c r="G1051" s="160">
        <f t="shared" ca="1" si="96"/>
        <v>105115</v>
      </c>
      <c r="H1051" s="171">
        <f t="shared" ca="1" si="97"/>
        <v>2990</v>
      </c>
      <c r="I1051" s="160"/>
      <c r="J1051" s="160"/>
      <c r="K1051" s="160"/>
      <c r="L1051" s="160"/>
      <c r="M1051" s="160"/>
      <c r="N1051" s="160"/>
    </row>
    <row r="1052" spans="1:14">
      <c r="A1052" s="160"/>
      <c r="B1052" s="170" t="s">
        <v>3762</v>
      </c>
      <c r="C1052" s="161">
        <f t="shared" si="98"/>
        <v>41357</v>
      </c>
      <c r="D1052" s="160">
        <f t="shared" si="99"/>
        <v>2013</v>
      </c>
      <c r="E1052" s="160">
        <f t="shared" si="100"/>
        <v>3</v>
      </c>
      <c r="F1052" s="160">
        <f t="shared" si="101"/>
        <v>7</v>
      </c>
      <c r="G1052" s="160">
        <f t="shared" ca="1" si="96"/>
        <v>105115</v>
      </c>
      <c r="H1052" s="171">
        <f t="shared" ca="1" si="97"/>
        <v>2990</v>
      </c>
      <c r="I1052" s="160"/>
      <c r="J1052" s="160"/>
      <c r="K1052" s="160"/>
      <c r="L1052" s="160"/>
      <c r="M1052" s="160"/>
      <c r="N1052" s="160"/>
    </row>
    <row r="1053" spans="1:14">
      <c r="A1053" s="160"/>
      <c r="B1053" s="170" t="s">
        <v>3762</v>
      </c>
      <c r="C1053" s="161">
        <f t="shared" si="98"/>
        <v>41357</v>
      </c>
      <c r="D1053" s="160">
        <f t="shared" si="99"/>
        <v>2013</v>
      </c>
      <c r="E1053" s="160">
        <f t="shared" si="100"/>
        <v>3</v>
      </c>
      <c r="F1053" s="160">
        <f t="shared" si="101"/>
        <v>7</v>
      </c>
      <c r="G1053" s="160">
        <f t="shared" ca="1" si="96"/>
        <v>105115</v>
      </c>
      <c r="H1053" s="171">
        <f t="shared" ca="1" si="97"/>
        <v>2990</v>
      </c>
      <c r="I1053" s="160"/>
      <c r="J1053" s="160"/>
      <c r="K1053" s="160"/>
      <c r="L1053" s="160"/>
      <c r="M1053" s="160"/>
      <c r="N1053" s="160"/>
    </row>
    <row r="1054" spans="1:14">
      <c r="A1054" s="160"/>
      <c r="B1054" s="170" t="s">
        <v>3769</v>
      </c>
      <c r="C1054" s="161">
        <f t="shared" si="98"/>
        <v>41358</v>
      </c>
      <c r="D1054" s="160">
        <f t="shared" si="99"/>
        <v>2013</v>
      </c>
      <c r="E1054" s="160">
        <f t="shared" si="100"/>
        <v>3</v>
      </c>
      <c r="F1054" s="160">
        <f t="shared" si="101"/>
        <v>1</v>
      </c>
      <c r="G1054" s="160">
        <f t="shared" ca="1" si="96"/>
        <v>105116</v>
      </c>
      <c r="H1054" s="171">
        <f t="shared" ca="1" si="97"/>
        <v>2990</v>
      </c>
      <c r="I1054" s="160"/>
      <c r="J1054" s="160"/>
      <c r="K1054" s="160"/>
      <c r="L1054" s="160"/>
      <c r="M1054" s="160"/>
      <c r="N1054" s="160"/>
    </row>
    <row r="1055" spans="1:14">
      <c r="A1055" s="160"/>
      <c r="B1055" s="170" t="s">
        <v>3769</v>
      </c>
      <c r="C1055" s="161">
        <f t="shared" si="98"/>
        <v>41358</v>
      </c>
      <c r="D1055" s="160">
        <f t="shared" si="99"/>
        <v>2013</v>
      </c>
      <c r="E1055" s="160">
        <f t="shared" si="100"/>
        <v>3</v>
      </c>
      <c r="F1055" s="160">
        <f t="shared" si="101"/>
        <v>1</v>
      </c>
      <c r="G1055" s="160">
        <f t="shared" ca="1" si="96"/>
        <v>105116</v>
      </c>
      <c r="H1055" s="171">
        <f t="shared" ca="1" si="97"/>
        <v>2990</v>
      </c>
      <c r="I1055" s="160"/>
      <c r="J1055" s="160"/>
      <c r="K1055" s="160"/>
      <c r="L1055" s="160"/>
      <c r="M1055" s="160"/>
      <c r="N1055" s="160"/>
    </row>
    <row r="1056" spans="1:14">
      <c r="A1056" s="160"/>
      <c r="B1056" s="170" t="s">
        <v>3769</v>
      </c>
      <c r="C1056" s="161">
        <f t="shared" si="98"/>
        <v>41358</v>
      </c>
      <c r="D1056" s="160">
        <f t="shared" si="99"/>
        <v>2013</v>
      </c>
      <c r="E1056" s="160">
        <f t="shared" si="100"/>
        <v>3</v>
      </c>
      <c r="F1056" s="160">
        <f t="shared" si="101"/>
        <v>1</v>
      </c>
      <c r="G1056" s="160">
        <f t="shared" ca="1" si="96"/>
        <v>105116</v>
      </c>
      <c r="H1056" s="171">
        <f t="shared" ca="1" si="97"/>
        <v>2990</v>
      </c>
      <c r="I1056" s="160"/>
      <c r="J1056" s="160"/>
      <c r="K1056" s="160"/>
      <c r="L1056" s="160"/>
      <c r="M1056" s="160"/>
      <c r="N1056" s="160"/>
    </row>
    <row r="1057" spans="1:14">
      <c r="A1057" s="160"/>
      <c r="B1057" s="170" t="s">
        <v>3777</v>
      </c>
      <c r="C1057" s="161">
        <f t="shared" si="98"/>
        <v>41360</v>
      </c>
      <c r="D1057" s="160">
        <f t="shared" si="99"/>
        <v>2013</v>
      </c>
      <c r="E1057" s="160">
        <f t="shared" si="100"/>
        <v>3</v>
      </c>
      <c r="F1057" s="160">
        <f t="shared" si="101"/>
        <v>3</v>
      </c>
      <c r="G1057" s="160">
        <f t="shared" ca="1" si="96"/>
        <v>105118</v>
      </c>
      <c r="H1057" s="171">
        <f t="shared" ca="1" si="97"/>
        <v>2988</v>
      </c>
      <c r="I1057" s="160"/>
      <c r="J1057" s="160"/>
      <c r="K1057" s="160"/>
      <c r="L1057" s="160"/>
      <c r="M1057" s="160"/>
      <c r="N1057" s="160"/>
    </row>
    <row r="1058" spans="1:14">
      <c r="A1058" s="160"/>
      <c r="B1058" s="170" t="s">
        <v>3781</v>
      </c>
      <c r="C1058" s="161">
        <f t="shared" si="98"/>
        <v>41361</v>
      </c>
      <c r="D1058" s="160">
        <f t="shared" si="99"/>
        <v>2013</v>
      </c>
      <c r="E1058" s="160">
        <f t="shared" si="100"/>
        <v>3</v>
      </c>
      <c r="F1058" s="160">
        <f t="shared" si="101"/>
        <v>4</v>
      </c>
      <c r="G1058" s="160">
        <f t="shared" ca="1" si="96"/>
        <v>105121</v>
      </c>
      <c r="H1058" s="171">
        <f t="shared" ca="1" si="97"/>
        <v>2987</v>
      </c>
      <c r="I1058" s="160"/>
      <c r="J1058" s="160"/>
      <c r="K1058" s="160"/>
      <c r="L1058" s="160"/>
      <c r="M1058" s="160"/>
      <c r="N1058" s="160"/>
    </row>
    <row r="1059" spans="1:14">
      <c r="A1059" s="160"/>
      <c r="B1059" s="170" t="s">
        <v>3785</v>
      </c>
      <c r="C1059" s="161">
        <f t="shared" si="98"/>
        <v>41362</v>
      </c>
      <c r="D1059" s="160">
        <f t="shared" si="99"/>
        <v>2013</v>
      </c>
      <c r="E1059" s="160">
        <f t="shared" si="100"/>
        <v>3</v>
      </c>
      <c r="F1059" s="160">
        <f t="shared" si="101"/>
        <v>5</v>
      </c>
      <c r="G1059" s="160">
        <f t="shared" ca="1" si="96"/>
        <v>105122</v>
      </c>
      <c r="H1059" s="171">
        <f t="shared" ca="1" si="97"/>
        <v>2986</v>
      </c>
      <c r="I1059" s="160"/>
      <c r="J1059" s="160"/>
      <c r="K1059" s="160"/>
      <c r="L1059" s="160"/>
      <c r="M1059" s="160"/>
      <c r="N1059" s="160"/>
    </row>
    <row r="1060" spans="1:14">
      <c r="A1060" s="160"/>
      <c r="B1060" s="170" t="s">
        <v>3785</v>
      </c>
      <c r="C1060" s="161">
        <f t="shared" si="98"/>
        <v>41362</v>
      </c>
      <c r="D1060" s="160">
        <f t="shared" si="99"/>
        <v>2013</v>
      </c>
      <c r="E1060" s="160">
        <f t="shared" si="100"/>
        <v>3</v>
      </c>
      <c r="F1060" s="160">
        <f t="shared" si="101"/>
        <v>5</v>
      </c>
      <c r="G1060" s="160">
        <f t="shared" ca="1" si="96"/>
        <v>105122</v>
      </c>
      <c r="H1060" s="171">
        <f t="shared" ca="1" si="97"/>
        <v>2986</v>
      </c>
      <c r="I1060" s="160"/>
      <c r="J1060" s="160"/>
      <c r="K1060" s="160"/>
      <c r="L1060" s="160"/>
      <c r="M1060" s="160"/>
      <c r="N1060" s="160"/>
    </row>
    <row r="1061" spans="1:14">
      <c r="A1061" s="160"/>
      <c r="B1061" s="170" t="s">
        <v>3785</v>
      </c>
      <c r="C1061" s="161">
        <f t="shared" si="98"/>
        <v>41362</v>
      </c>
      <c r="D1061" s="160">
        <f t="shared" si="99"/>
        <v>2013</v>
      </c>
      <c r="E1061" s="160">
        <f t="shared" si="100"/>
        <v>3</v>
      </c>
      <c r="F1061" s="160">
        <f t="shared" si="101"/>
        <v>5</v>
      </c>
      <c r="G1061" s="160">
        <f t="shared" ca="1" si="96"/>
        <v>105122</v>
      </c>
      <c r="H1061" s="171">
        <f t="shared" ca="1" si="97"/>
        <v>2986</v>
      </c>
      <c r="I1061" s="160"/>
      <c r="J1061" s="160"/>
      <c r="K1061" s="160"/>
      <c r="L1061" s="160"/>
      <c r="M1061" s="160"/>
      <c r="N1061" s="160"/>
    </row>
    <row r="1062" spans="1:14">
      <c r="A1062" s="160"/>
      <c r="B1062" s="170" t="s">
        <v>3785</v>
      </c>
      <c r="C1062" s="161">
        <f t="shared" si="98"/>
        <v>41362</v>
      </c>
      <c r="D1062" s="160">
        <f t="shared" si="99"/>
        <v>2013</v>
      </c>
      <c r="E1062" s="160">
        <f t="shared" si="100"/>
        <v>3</v>
      </c>
      <c r="F1062" s="160">
        <f t="shared" si="101"/>
        <v>5</v>
      </c>
      <c r="G1062" s="160">
        <f t="shared" ca="1" si="96"/>
        <v>105122</v>
      </c>
      <c r="H1062" s="171">
        <f t="shared" ca="1" si="97"/>
        <v>2986</v>
      </c>
      <c r="I1062" s="160"/>
      <c r="J1062" s="160"/>
      <c r="K1062" s="160"/>
      <c r="L1062" s="160"/>
      <c r="M1062" s="160"/>
      <c r="N1062" s="160"/>
    </row>
    <row r="1063" spans="1:14">
      <c r="A1063" s="160"/>
      <c r="B1063" s="170" t="s">
        <v>3797</v>
      </c>
      <c r="C1063" s="161">
        <f t="shared" si="98"/>
        <v>41363</v>
      </c>
      <c r="D1063" s="160">
        <f t="shared" si="99"/>
        <v>2013</v>
      </c>
      <c r="E1063" s="160">
        <f t="shared" si="100"/>
        <v>3</v>
      </c>
      <c r="F1063" s="160">
        <f t="shared" si="101"/>
        <v>6</v>
      </c>
      <c r="G1063" s="160">
        <f t="shared" ca="1" si="96"/>
        <v>105122</v>
      </c>
      <c r="H1063" s="171">
        <f t="shared" ca="1" si="97"/>
        <v>2985</v>
      </c>
      <c r="I1063" s="160"/>
      <c r="J1063" s="160"/>
      <c r="K1063" s="160"/>
      <c r="L1063" s="160"/>
      <c r="M1063" s="160"/>
      <c r="N1063" s="160"/>
    </row>
    <row r="1064" spans="1:14">
      <c r="A1064" s="160"/>
      <c r="B1064" s="170" t="s">
        <v>3797</v>
      </c>
      <c r="C1064" s="161">
        <f t="shared" si="98"/>
        <v>41363</v>
      </c>
      <c r="D1064" s="160">
        <f t="shared" si="99"/>
        <v>2013</v>
      </c>
      <c r="E1064" s="160">
        <f t="shared" si="100"/>
        <v>3</v>
      </c>
      <c r="F1064" s="160">
        <f t="shared" si="101"/>
        <v>6</v>
      </c>
      <c r="G1064" s="160">
        <f t="shared" ca="1" si="96"/>
        <v>105122</v>
      </c>
      <c r="H1064" s="171">
        <f t="shared" ca="1" si="97"/>
        <v>2985</v>
      </c>
      <c r="I1064" s="160"/>
      <c r="J1064" s="160"/>
      <c r="K1064" s="160"/>
      <c r="L1064" s="160"/>
      <c r="M1064" s="160"/>
      <c r="N1064" s="160"/>
    </row>
    <row r="1065" spans="1:14">
      <c r="A1065" s="160"/>
      <c r="B1065" s="170" t="s">
        <v>3797</v>
      </c>
      <c r="C1065" s="161">
        <f t="shared" si="98"/>
        <v>41363</v>
      </c>
      <c r="D1065" s="160">
        <f t="shared" si="99"/>
        <v>2013</v>
      </c>
      <c r="E1065" s="160">
        <f t="shared" si="100"/>
        <v>3</v>
      </c>
      <c r="F1065" s="160">
        <f t="shared" si="101"/>
        <v>6</v>
      </c>
      <c r="G1065" s="160">
        <f t="shared" ca="1" si="96"/>
        <v>105122</v>
      </c>
      <c r="H1065" s="171">
        <f t="shared" ca="1" si="97"/>
        <v>2985</v>
      </c>
      <c r="I1065" s="160"/>
      <c r="J1065" s="160"/>
      <c r="K1065" s="160"/>
      <c r="L1065" s="160"/>
      <c r="M1065" s="160"/>
      <c r="N1065" s="160"/>
    </row>
    <row r="1066" spans="1:14">
      <c r="A1066" s="160"/>
      <c r="B1066" s="170" t="s">
        <v>3806</v>
      </c>
      <c r="C1066" s="161">
        <f t="shared" si="98"/>
        <v>41364</v>
      </c>
      <c r="D1066" s="160">
        <f t="shared" si="99"/>
        <v>2013</v>
      </c>
      <c r="E1066" s="160">
        <f t="shared" si="100"/>
        <v>3</v>
      </c>
      <c r="F1066" s="160">
        <f t="shared" si="101"/>
        <v>7</v>
      </c>
      <c r="G1066" s="160">
        <f t="shared" ca="1" si="96"/>
        <v>105122</v>
      </c>
      <c r="H1066" s="171">
        <f t="shared" ca="1" si="97"/>
        <v>2985</v>
      </c>
      <c r="I1066" s="160"/>
      <c r="J1066" s="160"/>
      <c r="K1066" s="160"/>
      <c r="L1066" s="160"/>
      <c r="M1066" s="160"/>
      <c r="N1066" s="160"/>
    </row>
    <row r="1067" spans="1:14">
      <c r="A1067" s="160"/>
      <c r="B1067" s="170" t="s">
        <v>3810</v>
      </c>
      <c r="C1067" s="161">
        <f t="shared" si="98"/>
        <v>41365</v>
      </c>
      <c r="D1067" s="160">
        <f t="shared" si="99"/>
        <v>2013</v>
      </c>
      <c r="E1067" s="160">
        <f t="shared" si="100"/>
        <v>4</v>
      </c>
      <c r="F1067" s="160">
        <f t="shared" si="101"/>
        <v>1</v>
      </c>
      <c r="G1067" s="160">
        <f t="shared" ca="1" si="96"/>
        <v>105123</v>
      </c>
      <c r="H1067" s="171">
        <f t="shared" ca="1" si="97"/>
        <v>2985</v>
      </c>
      <c r="I1067" s="160"/>
      <c r="J1067" s="160"/>
      <c r="K1067" s="160"/>
      <c r="L1067" s="160"/>
      <c r="M1067" s="160"/>
      <c r="N1067" s="160"/>
    </row>
    <row r="1068" spans="1:14">
      <c r="A1068" s="160"/>
      <c r="B1068" s="170" t="s">
        <v>3810</v>
      </c>
      <c r="C1068" s="161">
        <f t="shared" si="98"/>
        <v>41365</v>
      </c>
      <c r="D1068" s="160">
        <f t="shared" si="99"/>
        <v>2013</v>
      </c>
      <c r="E1068" s="160">
        <f t="shared" si="100"/>
        <v>4</v>
      </c>
      <c r="F1068" s="160">
        <f t="shared" si="101"/>
        <v>1</v>
      </c>
      <c r="G1068" s="160">
        <f t="shared" ca="1" si="96"/>
        <v>105123</v>
      </c>
      <c r="H1068" s="171">
        <f t="shared" ca="1" si="97"/>
        <v>2985</v>
      </c>
      <c r="I1068" s="160"/>
      <c r="J1068" s="160"/>
      <c r="K1068" s="160"/>
      <c r="L1068" s="160"/>
      <c r="M1068" s="160"/>
      <c r="N1068" s="160"/>
    </row>
    <row r="1069" spans="1:14">
      <c r="A1069" s="160"/>
      <c r="B1069" s="170" t="s">
        <v>3817</v>
      </c>
      <c r="C1069" s="161">
        <f t="shared" si="98"/>
        <v>41366</v>
      </c>
      <c r="D1069" s="160">
        <f t="shared" si="99"/>
        <v>2013</v>
      </c>
      <c r="E1069" s="160">
        <f t="shared" si="100"/>
        <v>4</v>
      </c>
      <c r="F1069" s="160">
        <f t="shared" si="101"/>
        <v>2</v>
      </c>
      <c r="G1069" s="160">
        <f t="shared" ca="1" si="96"/>
        <v>105124</v>
      </c>
      <c r="H1069" s="171">
        <f t="shared" ca="1" si="97"/>
        <v>2984</v>
      </c>
      <c r="I1069" s="160"/>
      <c r="J1069" s="160"/>
      <c r="K1069" s="160"/>
      <c r="L1069" s="160"/>
      <c r="M1069" s="160"/>
      <c r="N1069" s="160"/>
    </row>
    <row r="1070" spans="1:14">
      <c r="A1070" s="160"/>
      <c r="B1070" s="170" t="s">
        <v>3817</v>
      </c>
      <c r="C1070" s="161">
        <f t="shared" si="98"/>
        <v>41366</v>
      </c>
      <c r="D1070" s="160">
        <f t="shared" si="99"/>
        <v>2013</v>
      </c>
      <c r="E1070" s="160">
        <f t="shared" si="100"/>
        <v>4</v>
      </c>
      <c r="F1070" s="160">
        <f t="shared" si="101"/>
        <v>2</v>
      </c>
      <c r="G1070" s="160">
        <f t="shared" ca="1" si="96"/>
        <v>105124</v>
      </c>
      <c r="H1070" s="171">
        <f t="shared" ca="1" si="97"/>
        <v>2984</v>
      </c>
      <c r="I1070" s="160"/>
      <c r="J1070" s="160"/>
      <c r="K1070" s="160"/>
      <c r="L1070" s="160"/>
      <c r="M1070" s="160"/>
      <c r="N1070" s="160"/>
    </row>
    <row r="1071" spans="1:14">
      <c r="A1071" s="160"/>
      <c r="B1071" s="170" t="s">
        <v>3824</v>
      </c>
      <c r="C1071" s="161">
        <f t="shared" si="98"/>
        <v>41367</v>
      </c>
      <c r="D1071" s="160">
        <f t="shared" si="99"/>
        <v>2013</v>
      </c>
      <c r="E1071" s="160">
        <f t="shared" si="100"/>
        <v>4</v>
      </c>
      <c r="F1071" s="160">
        <f t="shared" si="101"/>
        <v>3</v>
      </c>
      <c r="G1071" s="160">
        <f t="shared" ca="1" si="96"/>
        <v>105125</v>
      </c>
      <c r="H1071" s="171">
        <f t="shared" ca="1" si="97"/>
        <v>2983</v>
      </c>
      <c r="I1071" s="160"/>
      <c r="J1071" s="160"/>
      <c r="K1071" s="160"/>
      <c r="L1071" s="160"/>
      <c r="M1071" s="160"/>
      <c r="N1071" s="160"/>
    </row>
    <row r="1072" spans="1:14">
      <c r="A1072" s="160"/>
      <c r="B1072" s="170" t="s">
        <v>3827</v>
      </c>
      <c r="C1072" s="161">
        <f t="shared" si="98"/>
        <v>41368</v>
      </c>
      <c r="D1072" s="160">
        <f t="shared" si="99"/>
        <v>2013</v>
      </c>
      <c r="E1072" s="160">
        <f t="shared" si="100"/>
        <v>4</v>
      </c>
      <c r="F1072" s="160">
        <f t="shared" si="101"/>
        <v>4</v>
      </c>
      <c r="G1072" s="160">
        <f t="shared" ca="1" si="96"/>
        <v>105128</v>
      </c>
      <c r="H1072" s="171">
        <f t="shared" ca="1" si="97"/>
        <v>2982</v>
      </c>
      <c r="I1072" s="160"/>
      <c r="J1072" s="160"/>
      <c r="K1072" s="160"/>
      <c r="L1072" s="160"/>
      <c r="M1072" s="160"/>
      <c r="N1072" s="160"/>
    </row>
    <row r="1073" spans="1:14">
      <c r="A1073" s="160"/>
      <c r="B1073" s="170" t="s">
        <v>3830</v>
      </c>
      <c r="C1073" s="161">
        <f t="shared" si="98"/>
        <v>41369</v>
      </c>
      <c r="D1073" s="160">
        <f t="shared" si="99"/>
        <v>2013</v>
      </c>
      <c r="E1073" s="160">
        <f t="shared" si="100"/>
        <v>4</v>
      </c>
      <c r="F1073" s="160">
        <f t="shared" si="101"/>
        <v>5</v>
      </c>
      <c r="G1073" s="160">
        <f t="shared" ca="1" si="96"/>
        <v>105129</v>
      </c>
      <c r="H1073" s="171">
        <f t="shared" ca="1" si="97"/>
        <v>2981</v>
      </c>
      <c r="I1073" s="160"/>
      <c r="J1073" s="160"/>
      <c r="K1073" s="160"/>
      <c r="L1073" s="160"/>
      <c r="M1073" s="160"/>
      <c r="N1073" s="160"/>
    </row>
    <row r="1074" spans="1:14">
      <c r="A1074" s="160"/>
      <c r="B1074" s="170" t="s">
        <v>3830</v>
      </c>
      <c r="C1074" s="161">
        <f t="shared" si="98"/>
        <v>41369</v>
      </c>
      <c r="D1074" s="160">
        <f t="shared" si="99"/>
        <v>2013</v>
      </c>
      <c r="E1074" s="160">
        <f t="shared" si="100"/>
        <v>4</v>
      </c>
      <c r="F1074" s="160">
        <f t="shared" si="101"/>
        <v>5</v>
      </c>
      <c r="G1074" s="160">
        <f t="shared" ca="1" si="96"/>
        <v>105129</v>
      </c>
      <c r="H1074" s="171">
        <f t="shared" ca="1" si="97"/>
        <v>2981</v>
      </c>
      <c r="I1074" s="160"/>
      <c r="J1074" s="160"/>
      <c r="K1074" s="160"/>
      <c r="L1074" s="160"/>
      <c r="M1074" s="160"/>
      <c r="N1074" s="160"/>
    </row>
    <row r="1075" spans="1:14">
      <c r="A1075" s="160"/>
      <c r="B1075" s="170" t="s">
        <v>3836</v>
      </c>
      <c r="C1075" s="161">
        <f t="shared" si="98"/>
        <v>41371</v>
      </c>
      <c r="D1075" s="160">
        <f t="shared" si="99"/>
        <v>2013</v>
      </c>
      <c r="E1075" s="160">
        <f t="shared" si="100"/>
        <v>4</v>
      </c>
      <c r="F1075" s="160">
        <f t="shared" si="101"/>
        <v>7</v>
      </c>
      <c r="G1075" s="160">
        <f t="shared" ca="1" si="96"/>
        <v>105129</v>
      </c>
      <c r="H1075" s="171">
        <f t="shared" ca="1" si="97"/>
        <v>2980</v>
      </c>
      <c r="I1075" s="160"/>
      <c r="J1075" s="160"/>
      <c r="K1075" s="160"/>
      <c r="L1075" s="160"/>
      <c r="M1075" s="160"/>
      <c r="N1075" s="160"/>
    </row>
    <row r="1076" spans="1:14">
      <c r="A1076" s="160"/>
      <c r="B1076" s="170" t="s">
        <v>3840</v>
      </c>
      <c r="C1076" s="161">
        <f t="shared" si="98"/>
        <v>41372</v>
      </c>
      <c r="D1076" s="160">
        <f t="shared" si="99"/>
        <v>2013</v>
      </c>
      <c r="E1076" s="160">
        <f t="shared" si="100"/>
        <v>4</v>
      </c>
      <c r="F1076" s="160">
        <f t="shared" si="101"/>
        <v>1</v>
      </c>
      <c r="G1076" s="160">
        <f t="shared" ca="1" si="96"/>
        <v>105130</v>
      </c>
      <c r="H1076" s="171">
        <f t="shared" ca="1" si="97"/>
        <v>2980</v>
      </c>
      <c r="I1076" s="160"/>
      <c r="J1076" s="160"/>
      <c r="K1076" s="160"/>
      <c r="L1076" s="160"/>
      <c r="M1076" s="160"/>
      <c r="N1076" s="160"/>
    </row>
    <row r="1077" spans="1:14">
      <c r="A1077" s="160"/>
      <c r="B1077" s="170" t="s">
        <v>3843</v>
      </c>
      <c r="C1077" s="161">
        <f t="shared" si="98"/>
        <v>41373</v>
      </c>
      <c r="D1077" s="160">
        <f t="shared" si="99"/>
        <v>2013</v>
      </c>
      <c r="E1077" s="160">
        <f t="shared" si="100"/>
        <v>4</v>
      </c>
      <c r="F1077" s="160">
        <f t="shared" si="101"/>
        <v>2</v>
      </c>
      <c r="G1077" s="160">
        <f t="shared" ca="1" si="96"/>
        <v>105131</v>
      </c>
      <c r="H1077" s="171">
        <f t="shared" ca="1" si="97"/>
        <v>2979</v>
      </c>
      <c r="I1077" s="160"/>
      <c r="J1077" s="160"/>
      <c r="K1077" s="160"/>
      <c r="L1077" s="160"/>
      <c r="M1077" s="160"/>
      <c r="N1077" s="160"/>
    </row>
    <row r="1078" spans="1:14">
      <c r="A1078" s="160"/>
      <c r="B1078" s="170" t="s">
        <v>3846</v>
      </c>
      <c r="C1078" s="161">
        <f t="shared" si="98"/>
        <v>41374</v>
      </c>
      <c r="D1078" s="160">
        <f t="shared" si="99"/>
        <v>2013</v>
      </c>
      <c r="E1078" s="160">
        <f t="shared" si="100"/>
        <v>4</v>
      </c>
      <c r="F1078" s="160">
        <f t="shared" si="101"/>
        <v>3</v>
      </c>
      <c r="G1078" s="160">
        <f t="shared" ca="1" si="96"/>
        <v>105132</v>
      </c>
      <c r="H1078" s="171">
        <f t="shared" ca="1" si="97"/>
        <v>2978</v>
      </c>
      <c r="I1078" s="160"/>
      <c r="J1078" s="160"/>
      <c r="K1078" s="160"/>
      <c r="L1078" s="160"/>
      <c r="M1078" s="160"/>
      <c r="N1078" s="160"/>
    </row>
    <row r="1079" spans="1:14">
      <c r="A1079" s="160"/>
      <c r="B1079" s="170" t="s">
        <v>3850</v>
      </c>
      <c r="C1079" s="161">
        <f t="shared" si="98"/>
        <v>41375</v>
      </c>
      <c r="D1079" s="160">
        <f t="shared" si="99"/>
        <v>2013</v>
      </c>
      <c r="E1079" s="160">
        <f t="shared" si="100"/>
        <v>4</v>
      </c>
      <c r="F1079" s="160">
        <f t="shared" si="101"/>
        <v>4</v>
      </c>
      <c r="G1079" s="160">
        <f t="shared" ca="1" si="96"/>
        <v>105135</v>
      </c>
      <c r="H1079" s="171">
        <f t="shared" ca="1" si="97"/>
        <v>2977</v>
      </c>
      <c r="I1079" s="160"/>
      <c r="J1079" s="160"/>
      <c r="K1079" s="160"/>
      <c r="L1079" s="160"/>
      <c r="M1079" s="160"/>
      <c r="N1079" s="160"/>
    </row>
    <row r="1080" spans="1:14">
      <c r="A1080" s="160"/>
      <c r="B1080" s="170" t="s">
        <v>3853</v>
      </c>
      <c r="C1080" s="161">
        <f t="shared" si="98"/>
        <v>41377</v>
      </c>
      <c r="D1080" s="160">
        <f t="shared" si="99"/>
        <v>2013</v>
      </c>
      <c r="E1080" s="160">
        <f t="shared" si="100"/>
        <v>4</v>
      </c>
      <c r="F1080" s="160">
        <f t="shared" si="101"/>
        <v>6</v>
      </c>
      <c r="G1080" s="160">
        <f t="shared" ca="1" si="96"/>
        <v>105136</v>
      </c>
      <c r="H1080" s="171">
        <f t="shared" ca="1" si="97"/>
        <v>2975</v>
      </c>
      <c r="I1080" s="160"/>
      <c r="J1080" s="160"/>
      <c r="K1080" s="160"/>
      <c r="L1080" s="160"/>
      <c r="M1080" s="160"/>
      <c r="N1080" s="160"/>
    </row>
    <row r="1081" spans="1:14">
      <c r="A1081" s="160"/>
      <c r="B1081" s="170" t="s">
        <v>3853</v>
      </c>
      <c r="C1081" s="161">
        <f t="shared" si="98"/>
        <v>41377</v>
      </c>
      <c r="D1081" s="160">
        <f t="shared" si="99"/>
        <v>2013</v>
      </c>
      <c r="E1081" s="160">
        <f t="shared" si="100"/>
        <v>4</v>
      </c>
      <c r="F1081" s="160">
        <f t="shared" si="101"/>
        <v>6</v>
      </c>
      <c r="G1081" s="160">
        <f t="shared" ca="1" si="96"/>
        <v>105136</v>
      </c>
      <c r="H1081" s="171">
        <f t="shared" ca="1" si="97"/>
        <v>2975</v>
      </c>
      <c r="I1081" s="160"/>
      <c r="J1081" s="160"/>
      <c r="K1081" s="160"/>
      <c r="L1081" s="160"/>
      <c r="M1081" s="160"/>
      <c r="N1081" s="160"/>
    </row>
    <row r="1082" spans="1:14">
      <c r="A1082" s="160"/>
      <c r="B1082" s="170" t="s">
        <v>3860</v>
      </c>
      <c r="C1082" s="161">
        <f t="shared" si="98"/>
        <v>41378</v>
      </c>
      <c r="D1082" s="160">
        <f t="shared" si="99"/>
        <v>2013</v>
      </c>
      <c r="E1082" s="160">
        <f t="shared" si="100"/>
        <v>4</v>
      </c>
      <c r="F1082" s="160">
        <f t="shared" si="101"/>
        <v>7</v>
      </c>
      <c r="G1082" s="160">
        <f t="shared" ca="1" si="96"/>
        <v>105136</v>
      </c>
      <c r="H1082" s="171">
        <f t="shared" ca="1" si="97"/>
        <v>2975</v>
      </c>
      <c r="I1082" s="160"/>
      <c r="J1082" s="160"/>
      <c r="K1082" s="160"/>
      <c r="L1082" s="160"/>
      <c r="M1082" s="160"/>
      <c r="N1082" s="160"/>
    </row>
    <row r="1083" spans="1:14">
      <c r="A1083" s="160"/>
      <c r="B1083" s="170" t="s">
        <v>3864</v>
      </c>
      <c r="C1083" s="161">
        <f t="shared" si="98"/>
        <v>41379</v>
      </c>
      <c r="D1083" s="160">
        <f t="shared" si="99"/>
        <v>2013</v>
      </c>
      <c r="E1083" s="160">
        <f t="shared" si="100"/>
        <v>4</v>
      </c>
      <c r="F1083" s="160">
        <f t="shared" si="101"/>
        <v>1</v>
      </c>
      <c r="G1083" s="160">
        <f t="shared" ca="1" si="96"/>
        <v>105137</v>
      </c>
      <c r="H1083" s="171">
        <f t="shared" ca="1" si="97"/>
        <v>2975</v>
      </c>
      <c r="I1083" s="160"/>
      <c r="J1083" s="160"/>
      <c r="K1083" s="160"/>
      <c r="L1083" s="160"/>
      <c r="M1083" s="160"/>
      <c r="N1083" s="160"/>
    </row>
    <row r="1084" spans="1:14">
      <c r="A1084" s="160"/>
      <c r="B1084" s="170" t="s">
        <v>3864</v>
      </c>
      <c r="C1084" s="161">
        <f t="shared" si="98"/>
        <v>41379</v>
      </c>
      <c r="D1084" s="160">
        <f t="shared" si="99"/>
        <v>2013</v>
      </c>
      <c r="E1084" s="160">
        <f t="shared" si="100"/>
        <v>4</v>
      </c>
      <c r="F1084" s="160">
        <f t="shared" si="101"/>
        <v>1</v>
      </c>
      <c r="G1084" s="160">
        <f t="shared" ca="1" si="96"/>
        <v>105137</v>
      </c>
      <c r="H1084" s="171">
        <f t="shared" ca="1" si="97"/>
        <v>2975</v>
      </c>
      <c r="I1084" s="160"/>
      <c r="J1084" s="160"/>
      <c r="K1084" s="160"/>
      <c r="L1084" s="160"/>
      <c r="M1084" s="160"/>
      <c r="N1084" s="160"/>
    </row>
    <row r="1085" spans="1:14">
      <c r="A1085" s="160"/>
      <c r="B1085" s="170" t="s">
        <v>3871</v>
      </c>
      <c r="C1085" s="161">
        <f t="shared" si="98"/>
        <v>41380</v>
      </c>
      <c r="D1085" s="160">
        <f t="shared" si="99"/>
        <v>2013</v>
      </c>
      <c r="E1085" s="160">
        <f t="shared" si="100"/>
        <v>4</v>
      </c>
      <c r="F1085" s="160">
        <f t="shared" si="101"/>
        <v>2</v>
      </c>
      <c r="G1085" s="160">
        <f t="shared" ca="1" si="96"/>
        <v>105138</v>
      </c>
      <c r="H1085" s="171">
        <f t="shared" ca="1" si="97"/>
        <v>2974</v>
      </c>
      <c r="I1085" s="160"/>
      <c r="J1085" s="160"/>
      <c r="K1085" s="160"/>
      <c r="L1085" s="160"/>
      <c r="M1085" s="160"/>
      <c r="N1085" s="160"/>
    </row>
    <row r="1086" spans="1:14">
      <c r="A1086" s="160"/>
      <c r="B1086" s="170" t="s">
        <v>3871</v>
      </c>
      <c r="C1086" s="161">
        <f t="shared" si="98"/>
        <v>41380</v>
      </c>
      <c r="D1086" s="160">
        <f t="shared" si="99"/>
        <v>2013</v>
      </c>
      <c r="E1086" s="160">
        <f t="shared" si="100"/>
        <v>4</v>
      </c>
      <c r="F1086" s="160">
        <f t="shared" si="101"/>
        <v>2</v>
      </c>
      <c r="G1086" s="160">
        <f t="shared" ca="1" si="96"/>
        <v>105138</v>
      </c>
      <c r="H1086" s="171">
        <f t="shared" ca="1" si="97"/>
        <v>2974</v>
      </c>
      <c r="I1086" s="160"/>
      <c r="J1086" s="160"/>
      <c r="K1086" s="160"/>
      <c r="L1086" s="160"/>
      <c r="M1086" s="160"/>
      <c r="N1086" s="160"/>
    </row>
    <row r="1087" spans="1:14">
      <c r="A1087" s="160"/>
      <c r="B1087" s="170" t="s">
        <v>3871</v>
      </c>
      <c r="C1087" s="161">
        <f t="shared" si="98"/>
        <v>41380</v>
      </c>
      <c r="D1087" s="160">
        <f t="shared" si="99"/>
        <v>2013</v>
      </c>
      <c r="E1087" s="160">
        <f t="shared" si="100"/>
        <v>4</v>
      </c>
      <c r="F1087" s="160">
        <f t="shared" si="101"/>
        <v>2</v>
      </c>
      <c r="G1087" s="160">
        <f t="shared" ca="1" si="96"/>
        <v>105138</v>
      </c>
      <c r="H1087" s="171">
        <f t="shared" ca="1" si="97"/>
        <v>2974</v>
      </c>
      <c r="I1087" s="160"/>
      <c r="J1087" s="160"/>
      <c r="K1087" s="160"/>
      <c r="L1087" s="160"/>
      <c r="M1087" s="160"/>
      <c r="N1087" s="160"/>
    </row>
    <row r="1088" spans="1:14">
      <c r="A1088" s="160"/>
      <c r="B1088" s="170" t="s">
        <v>3871</v>
      </c>
      <c r="C1088" s="161">
        <f t="shared" si="98"/>
        <v>41380</v>
      </c>
      <c r="D1088" s="160">
        <f t="shared" si="99"/>
        <v>2013</v>
      </c>
      <c r="E1088" s="160">
        <f t="shared" si="100"/>
        <v>4</v>
      </c>
      <c r="F1088" s="160">
        <f t="shared" si="101"/>
        <v>2</v>
      </c>
      <c r="G1088" s="160">
        <f t="shared" ca="1" si="96"/>
        <v>105138</v>
      </c>
      <c r="H1088" s="171">
        <f t="shared" ca="1" si="97"/>
        <v>2974</v>
      </c>
      <c r="I1088" s="160"/>
      <c r="J1088" s="160"/>
      <c r="K1088" s="160"/>
      <c r="L1088" s="160"/>
      <c r="M1088" s="160"/>
      <c r="N1088" s="160"/>
    </row>
    <row r="1089" spans="1:14">
      <c r="A1089" s="160"/>
      <c r="B1089" s="170" t="s">
        <v>3871</v>
      </c>
      <c r="C1089" s="161">
        <f t="shared" si="98"/>
        <v>41380</v>
      </c>
      <c r="D1089" s="160">
        <f t="shared" si="99"/>
        <v>2013</v>
      </c>
      <c r="E1089" s="160">
        <f t="shared" si="100"/>
        <v>4</v>
      </c>
      <c r="F1089" s="160">
        <f t="shared" si="101"/>
        <v>2</v>
      </c>
      <c r="G1089" s="160">
        <f t="shared" ca="1" si="96"/>
        <v>105138</v>
      </c>
      <c r="H1089" s="171">
        <f t="shared" ca="1" si="97"/>
        <v>2974</v>
      </c>
      <c r="I1089" s="160"/>
      <c r="J1089" s="160"/>
      <c r="K1089" s="160"/>
      <c r="L1089" s="160"/>
      <c r="M1089" s="160"/>
      <c r="N1089" s="160"/>
    </row>
    <row r="1090" spans="1:14">
      <c r="A1090" s="160"/>
      <c r="B1090" s="170" t="s">
        <v>3884</v>
      </c>
      <c r="C1090" s="161">
        <f t="shared" si="98"/>
        <v>41381</v>
      </c>
      <c r="D1090" s="160">
        <f t="shared" si="99"/>
        <v>2013</v>
      </c>
      <c r="E1090" s="160">
        <f t="shared" si="100"/>
        <v>4</v>
      </c>
      <c r="F1090" s="160">
        <f t="shared" si="101"/>
        <v>3</v>
      </c>
      <c r="G1090" s="160">
        <f t="shared" ca="1" si="96"/>
        <v>105139</v>
      </c>
      <c r="H1090" s="171">
        <f t="shared" ca="1" si="97"/>
        <v>2973</v>
      </c>
      <c r="I1090" s="160"/>
      <c r="J1090" s="160"/>
      <c r="K1090" s="160"/>
      <c r="L1090" s="160"/>
      <c r="M1090" s="160"/>
      <c r="N1090" s="160"/>
    </row>
    <row r="1091" spans="1:14">
      <c r="A1091" s="160"/>
      <c r="B1091" s="170" t="s">
        <v>3884</v>
      </c>
      <c r="C1091" s="161">
        <f t="shared" si="98"/>
        <v>41381</v>
      </c>
      <c r="D1091" s="160">
        <f t="shared" si="99"/>
        <v>2013</v>
      </c>
      <c r="E1091" s="160">
        <f t="shared" si="100"/>
        <v>4</v>
      </c>
      <c r="F1091" s="160">
        <f t="shared" si="101"/>
        <v>3</v>
      </c>
      <c r="G1091" s="160">
        <f t="shared" ca="1" si="96"/>
        <v>105139</v>
      </c>
      <c r="H1091" s="171">
        <f t="shared" ca="1" si="97"/>
        <v>2973</v>
      </c>
      <c r="I1091" s="160"/>
      <c r="J1091" s="160"/>
      <c r="K1091" s="160"/>
      <c r="L1091" s="160"/>
      <c r="M1091" s="160"/>
      <c r="N1091" s="160"/>
    </row>
    <row r="1092" spans="1:14">
      <c r="A1092" s="160"/>
      <c r="B1092" s="170" t="s">
        <v>3884</v>
      </c>
      <c r="C1092" s="161">
        <f t="shared" si="98"/>
        <v>41381</v>
      </c>
      <c r="D1092" s="160">
        <f t="shared" si="99"/>
        <v>2013</v>
      </c>
      <c r="E1092" s="160">
        <f t="shared" si="100"/>
        <v>4</v>
      </c>
      <c r="F1092" s="160">
        <f t="shared" si="101"/>
        <v>3</v>
      </c>
      <c r="G1092" s="160">
        <f t="shared" ca="1" si="96"/>
        <v>105139</v>
      </c>
      <c r="H1092" s="171">
        <f t="shared" ca="1" si="97"/>
        <v>2973</v>
      </c>
      <c r="I1092" s="160"/>
      <c r="J1092" s="160"/>
      <c r="K1092" s="160"/>
      <c r="L1092" s="160"/>
      <c r="M1092" s="160"/>
      <c r="N1092" s="160"/>
    </row>
    <row r="1093" spans="1:14">
      <c r="A1093" s="160"/>
      <c r="B1093" s="170" t="s">
        <v>3884</v>
      </c>
      <c r="C1093" s="161">
        <f t="shared" si="98"/>
        <v>41381</v>
      </c>
      <c r="D1093" s="160">
        <f t="shared" si="99"/>
        <v>2013</v>
      </c>
      <c r="E1093" s="160">
        <f t="shared" si="100"/>
        <v>4</v>
      </c>
      <c r="F1093" s="160">
        <f t="shared" si="101"/>
        <v>3</v>
      </c>
      <c r="G1093" s="160">
        <f t="shared" ref="G1093:G1156" ca="1" si="102">WORKDAY(C1093,$K$5)</f>
        <v>105139</v>
      </c>
      <c r="H1093" s="171">
        <f t="shared" ref="H1093:H1156" ca="1" si="103">NETWORKDAYS(C1093,$K$5)</f>
        <v>2973</v>
      </c>
      <c r="I1093" s="160"/>
      <c r="J1093" s="160"/>
      <c r="K1093" s="160"/>
      <c r="L1093" s="160"/>
      <c r="M1093" s="160"/>
      <c r="N1093" s="160"/>
    </row>
    <row r="1094" spans="1:14">
      <c r="A1094" s="160"/>
      <c r="B1094" s="170" t="s">
        <v>3884</v>
      </c>
      <c r="C1094" s="161">
        <f t="shared" ref="C1094:C1157" si="104">DATE(LEFT(B1094,4),MID(B1094,5,2),RIGHT(B1094,2))</f>
        <v>41381</v>
      </c>
      <c r="D1094" s="160">
        <f t="shared" ref="D1094:D1157" si="105">YEAR(C1094)</f>
        <v>2013</v>
      </c>
      <c r="E1094" s="160">
        <f t="shared" ref="E1094:E1157" si="106">MONTH(C1094)</f>
        <v>4</v>
      </c>
      <c r="F1094" s="160">
        <f t="shared" ref="F1094:F1157" si="107">WEEKDAY(C1094,2)</f>
        <v>3</v>
      </c>
      <c r="G1094" s="160">
        <f t="shared" ca="1" si="102"/>
        <v>105139</v>
      </c>
      <c r="H1094" s="171">
        <f t="shared" ca="1" si="103"/>
        <v>2973</v>
      </c>
      <c r="I1094" s="160"/>
      <c r="J1094" s="160"/>
      <c r="K1094" s="160"/>
      <c r="L1094" s="160"/>
      <c r="M1094" s="160"/>
      <c r="N1094" s="160"/>
    </row>
    <row r="1095" spans="1:14">
      <c r="A1095" s="160"/>
      <c r="B1095" s="170" t="s">
        <v>3884</v>
      </c>
      <c r="C1095" s="161">
        <f t="shared" si="104"/>
        <v>41381</v>
      </c>
      <c r="D1095" s="160">
        <f t="shared" si="105"/>
        <v>2013</v>
      </c>
      <c r="E1095" s="160">
        <f t="shared" si="106"/>
        <v>4</v>
      </c>
      <c r="F1095" s="160">
        <f t="shared" si="107"/>
        <v>3</v>
      </c>
      <c r="G1095" s="160">
        <f t="shared" ca="1" si="102"/>
        <v>105139</v>
      </c>
      <c r="H1095" s="171">
        <f t="shared" ca="1" si="103"/>
        <v>2973</v>
      </c>
      <c r="I1095" s="160"/>
      <c r="J1095" s="160"/>
      <c r="K1095" s="160"/>
      <c r="L1095" s="160"/>
      <c r="M1095" s="160"/>
      <c r="N1095" s="160"/>
    </row>
    <row r="1096" spans="1:14">
      <c r="A1096" s="160"/>
      <c r="B1096" s="170" t="s">
        <v>3884</v>
      </c>
      <c r="C1096" s="161">
        <f t="shared" si="104"/>
        <v>41381</v>
      </c>
      <c r="D1096" s="160">
        <f t="shared" si="105"/>
        <v>2013</v>
      </c>
      <c r="E1096" s="160">
        <f t="shared" si="106"/>
        <v>4</v>
      </c>
      <c r="F1096" s="160">
        <f t="shared" si="107"/>
        <v>3</v>
      </c>
      <c r="G1096" s="160">
        <f t="shared" ca="1" si="102"/>
        <v>105139</v>
      </c>
      <c r="H1096" s="171">
        <f t="shared" ca="1" si="103"/>
        <v>2973</v>
      </c>
      <c r="I1096" s="160"/>
      <c r="J1096" s="160"/>
      <c r="K1096" s="160"/>
      <c r="L1096" s="160"/>
      <c r="M1096" s="160"/>
      <c r="N1096" s="160"/>
    </row>
    <row r="1097" spans="1:14">
      <c r="A1097" s="160"/>
      <c r="B1097" s="170" t="s">
        <v>3903</v>
      </c>
      <c r="C1097" s="161">
        <f t="shared" si="104"/>
        <v>41382</v>
      </c>
      <c r="D1097" s="160">
        <f t="shared" si="105"/>
        <v>2013</v>
      </c>
      <c r="E1097" s="160">
        <f t="shared" si="106"/>
        <v>4</v>
      </c>
      <c r="F1097" s="160">
        <f t="shared" si="107"/>
        <v>4</v>
      </c>
      <c r="G1097" s="160">
        <f t="shared" ca="1" si="102"/>
        <v>105142</v>
      </c>
      <c r="H1097" s="171">
        <f t="shared" ca="1" si="103"/>
        <v>2972</v>
      </c>
      <c r="I1097" s="160"/>
      <c r="J1097" s="160"/>
      <c r="K1097" s="160"/>
      <c r="L1097" s="160"/>
      <c r="M1097" s="160"/>
      <c r="N1097" s="160"/>
    </row>
    <row r="1098" spans="1:14">
      <c r="A1098" s="160"/>
      <c r="B1098" s="170" t="s">
        <v>3907</v>
      </c>
      <c r="C1098" s="161">
        <f t="shared" si="104"/>
        <v>41383</v>
      </c>
      <c r="D1098" s="160">
        <f t="shared" si="105"/>
        <v>2013</v>
      </c>
      <c r="E1098" s="160">
        <f t="shared" si="106"/>
        <v>4</v>
      </c>
      <c r="F1098" s="160">
        <f t="shared" si="107"/>
        <v>5</v>
      </c>
      <c r="G1098" s="160">
        <f t="shared" ca="1" si="102"/>
        <v>105143</v>
      </c>
      <c r="H1098" s="171">
        <f t="shared" ca="1" si="103"/>
        <v>2971</v>
      </c>
      <c r="I1098" s="160"/>
      <c r="J1098" s="160"/>
      <c r="K1098" s="160"/>
      <c r="L1098" s="160"/>
      <c r="M1098" s="160"/>
      <c r="N1098" s="160"/>
    </row>
    <row r="1099" spans="1:14">
      <c r="A1099" s="160"/>
      <c r="B1099" s="170" t="s">
        <v>3910</v>
      </c>
      <c r="C1099" s="161">
        <f t="shared" si="104"/>
        <v>41388</v>
      </c>
      <c r="D1099" s="160">
        <f t="shared" si="105"/>
        <v>2013</v>
      </c>
      <c r="E1099" s="160">
        <f t="shared" si="106"/>
        <v>4</v>
      </c>
      <c r="F1099" s="160">
        <f t="shared" si="107"/>
        <v>3</v>
      </c>
      <c r="G1099" s="160">
        <f t="shared" ca="1" si="102"/>
        <v>105146</v>
      </c>
      <c r="H1099" s="171">
        <f t="shared" ca="1" si="103"/>
        <v>2968</v>
      </c>
      <c r="I1099" s="160"/>
      <c r="J1099" s="160"/>
      <c r="K1099" s="160"/>
      <c r="L1099" s="160"/>
      <c r="M1099" s="160"/>
      <c r="N1099" s="160"/>
    </row>
    <row r="1100" spans="1:14">
      <c r="A1100" s="160"/>
      <c r="B1100" s="170" t="s">
        <v>3910</v>
      </c>
      <c r="C1100" s="161">
        <f t="shared" si="104"/>
        <v>41388</v>
      </c>
      <c r="D1100" s="160">
        <f t="shared" si="105"/>
        <v>2013</v>
      </c>
      <c r="E1100" s="160">
        <f t="shared" si="106"/>
        <v>4</v>
      </c>
      <c r="F1100" s="160">
        <f t="shared" si="107"/>
        <v>3</v>
      </c>
      <c r="G1100" s="160">
        <f t="shared" ca="1" si="102"/>
        <v>105146</v>
      </c>
      <c r="H1100" s="171">
        <f t="shared" ca="1" si="103"/>
        <v>2968</v>
      </c>
      <c r="I1100" s="160"/>
      <c r="J1100" s="160"/>
      <c r="K1100" s="160"/>
      <c r="L1100" s="160"/>
      <c r="M1100" s="160"/>
      <c r="N1100" s="160"/>
    </row>
    <row r="1101" spans="1:14">
      <c r="A1101" s="160"/>
      <c r="B1101" s="170" t="s">
        <v>3916</v>
      </c>
      <c r="C1101" s="161">
        <f t="shared" si="104"/>
        <v>41389</v>
      </c>
      <c r="D1101" s="160">
        <f t="shared" si="105"/>
        <v>2013</v>
      </c>
      <c r="E1101" s="160">
        <f t="shared" si="106"/>
        <v>4</v>
      </c>
      <c r="F1101" s="160">
        <f t="shared" si="107"/>
        <v>4</v>
      </c>
      <c r="G1101" s="160">
        <f t="shared" ca="1" si="102"/>
        <v>105149</v>
      </c>
      <c r="H1101" s="171">
        <f t="shared" ca="1" si="103"/>
        <v>2967</v>
      </c>
      <c r="I1101" s="160"/>
      <c r="J1101" s="160"/>
      <c r="K1101" s="160"/>
      <c r="L1101" s="160"/>
      <c r="M1101" s="160"/>
      <c r="N1101" s="160"/>
    </row>
    <row r="1102" spans="1:14">
      <c r="A1102" s="160"/>
      <c r="B1102" s="170" t="s">
        <v>3920</v>
      </c>
      <c r="C1102" s="161">
        <f t="shared" si="104"/>
        <v>41390</v>
      </c>
      <c r="D1102" s="160">
        <f t="shared" si="105"/>
        <v>2013</v>
      </c>
      <c r="E1102" s="160">
        <f t="shared" si="106"/>
        <v>4</v>
      </c>
      <c r="F1102" s="160">
        <f t="shared" si="107"/>
        <v>5</v>
      </c>
      <c r="G1102" s="160">
        <f t="shared" ca="1" si="102"/>
        <v>105150</v>
      </c>
      <c r="H1102" s="171">
        <f t="shared" ca="1" si="103"/>
        <v>2966</v>
      </c>
      <c r="I1102" s="160"/>
      <c r="J1102" s="160"/>
      <c r="K1102" s="160"/>
      <c r="L1102" s="160"/>
      <c r="M1102" s="160"/>
      <c r="N1102" s="160"/>
    </row>
    <row r="1103" spans="1:14">
      <c r="A1103" s="160"/>
      <c r="B1103" s="170" t="s">
        <v>3924</v>
      </c>
      <c r="C1103" s="161">
        <f t="shared" si="104"/>
        <v>41391</v>
      </c>
      <c r="D1103" s="160">
        <f t="shared" si="105"/>
        <v>2013</v>
      </c>
      <c r="E1103" s="160">
        <f t="shared" si="106"/>
        <v>4</v>
      </c>
      <c r="F1103" s="160">
        <f t="shared" si="107"/>
        <v>6</v>
      </c>
      <c r="G1103" s="160">
        <f t="shared" ca="1" si="102"/>
        <v>105150</v>
      </c>
      <c r="H1103" s="171">
        <f t="shared" ca="1" si="103"/>
        <v>2965</v>
      </c>
      <c r="I1103" s="160"/>
      <c r="J1103" s="160"/>
      <c r="K1103" s="160"/>
      <c r="L1103" s="160"/>
      <c r="M1103" s="160"/>
      <c r="N1103" s="160"/>
    </row>
    <row r="1104" spans="1:14">
      <c r="A1104" s="160"/>
      <c r="B1104" s="170" t="s">
        <v>3924</v>
      </c>
      <c r="C1104" s="161">
        <f t="shared" si="104"/>
        <v>41391</v>
      </c>
      <c r="D1104" s="160">
        <f t="shared" si="105"/>
        <v>2013</v>
      </c>
      <c r="E1104" s="160">
        <f t="shared" si="106"/>
        <v>4</v>
      </c>
      <c r="F1104" s="160">
        <f t="shared" si="107"/>
        <v>6</v>
      </c>
      <c r="G1104" s="160">
        <f t="shared" ca="1" si="102"/>
        <v>105150</v>
      </c>
      <c r="H1104" s="171">
        <f t="shared" ca="1" si="103"/>
        <v>2965</v>
      </c>
      <c r="I1104" s="160"/>
      <c r="J1104" s="160"/>
      <c r="K1104" s="160"/>
      <c r="L1104" s="160"/>
      <c r="M1104" s="160"/>
      <c r="N1104" s="160"/>
    </row>
    <row r="1105" spans="1:14">
      <c r="A1105" s="160"/>
      <c r="B1105" s="170" t="s">
        <v>3930</v>
      </c>
      <c r="C1105" s="161">
        <f t="shared" si="104"/>
        <v>41392</v>
      </c>
      <c r="D1105" s="160">
        <f t="shared" si="105"/>
        <v>2013</v>
      </c>
      <c r="E1105" s="160">
        <f t="shared" si="106"/>
        <v>4</v>
      </c>
      <c r="F1105" s="160">
        <f t="shared" si="107"/>
        <v>7</v>
      </c>
      <c r="G1105" s="160">
        <f t="shared" ca="1" si="102"/>
        <v>105150</v>
      </c>
      <c r="H1105" s="171">
        <f t="shared" ca="1" si="103"/>
        <v>2965</v>
      </c>
      <c r="I1105" s="160"/>
      <c r="J1105" s="160"/>
      <c r="K1105" s="160"/>
      <c r="L1105" s="160"/>
      <c r="M1105" s="160"/>
      <c r="N1105" s="160"/>
    </row>
    <row r="1106" spans="1:14">
      <c r="A1106" s="160"/>
      <c r="B1106" s="170" t="s">
        <v>3934</v>
      </c>
      <c r="C1106" s="161">
        <f t="shared" si="104"/>
        <v>41393</v>
      </c>
      <c r="D1106" s="160">
        <f t="shared" si="105"/>
        <v>2013</v>
      </c>
      <c r="E1106" s="160">
        <f t="shared" si="106"/>
        <v>4</v>
      </c>
      <c r="F1106" s="160">
        <f t="shared" si="107"/>
        <v>1</v>
      </c>
      <c r="G1106" s="160">
        <f t="shared" ca="1" si="102"/>
        <v>105151</v>
      </c>
      <c r="H1106" s="171">
        <f t="shared" ca="1" si="103"/>
        <v>2965</v>
      </c>
      <c r="I1106" s="160"/>
      <c r="J1106" s="160"/>
      <c r="K1106" s="160"/>
      <c r="L1106" s="160"/>
      <c r="M1106" s="160"/>
      <c r="N1106" s="160"/>
    </row>
    <row r="1107" spans="1:14">
      <c r="A1107" s="160"/>
      <c r="B1107" s="170" t="s">
        <v>3934</v>
      </c>
      <c r="C1107" s="161">
        <f t="shared" si="104"/>
        <v>41393</v>
      </c>
      <c r="D1107" s="160">
        <f t="shared" si="105"/>
        <v>2013</v>
      </c>
      <c r="E1107" s="160">
        <f t="shared" si="106"/>
        <v>4</v>
      </c>
      <c r="F1107" s="160">
        <f t="shared" si="107"/>
        <v>1</v>
      </c>
      <c r="G1107" s="160">
        <f t="shared" ca="1" si="102"/>
        <v>105151</v>
      </c>
      <c r="H1107" s="171">
        <f t="shared" ca="1" si="103"/>
        <v>2965</v>
      </c>
      <c r="I1107" s="160"/>
      <c r="J1107" s="160"/>
      <c r="K1107" s="160"/>
      <c r="L1107" s="160"/>
      <c r="M1107" s="160"/>
      <c r="N1107" s="160"/>
    </row>
    <row r="1108" spans="1:14">
      <c r="A1108" s="160"/>
      <c r="B1108" s="170" t="s">
        <v>3939</v>
      </c>
      <c r="C1108" s="161">
        <f t="shared" si="104"/>
        <v>41394</v>
      </c>
      <c r="D1108" s="160">
        <f t="shared" si="105"/>
        <v>2013</v>
      </c>
      <c r="E1108" s="160">
        <f t="shared" si="106"/>
        <v>4</v>
      </c>
      <c r="F1108" s="160">
        <f t="shared" si="107"/>
        <v>2</v>
      </c>
      <c r="G1108" s="160">
        <f t="shared" ca="1" si="102"/>
        <v>105152</v>
      </c>
      <c r="H1108" s="171">
        <f t="shared" ca="1" si="103"/>
        <v>2964</v>
      </c>
      <c r="I1108" s="160"/>
      <c r="J1108" s="160"/>
      <c r="K1108" s="160"/>
      <c r="L1108" s="160"/>
      <c r="M1108" s="160"/>
      <c r="N1108" s="160"/>
    </row>
    <row r="1109" spans="1:14">
      <c r="A1109" s="160"/>
      <c r="B1109" s="170" t="s">
        <v>3939</v>
      </c>
      <c r="C1109" s="161">
        <f t="shared" si="104"/>
        <v>41394</v>
      </c>
      <c r="D1109" s="160">
        <f t="shared" si="105"/>
        <v>2013</v>
      </c>
      <c r="E1109" s="160">
        <f t="shared" si="106"/>
        <v>4</v>
      </c>
      <c r="F1109" s="160">
        <f t="shared" si="107"/>
        <v>2</v>
      </c>
      <c r="G1109" s="160">
        <f t="shared" ca="1" si="102"/>
        <v>105152</v>
      </c>
      <c r="H1109" s="171">
        <f t="shared" ca="1" si="103"/>
        <v>2964</v>
      </c>
      <c r="I1109" s="160"/>
      <c r="J1109" s="160"/>
      <c r="K1109" s="160"/>
      <c r="L1109" s="160"/>
      <c r="M1109" s="160"/>
      <c r="N1109" s="160"/>
    </row>
    <row r="1110" spans="1:14">
      <c r="A1110" s="160"/>
      <c r="B1110" s="170" t="s">
        <v>3944</v>
      </c>
      <c r="C1110" s="161">
        <f t="shared" si="104"/>
        <v>41396</v>
      </c>
      <c r="D1110" s="160">
        <f t="shared" si="105"/>
        <v>2013</v>
      </c>
      <c r="E1110" s="160">
        <f t="shared" si="106"/>
        <v>5</v>
      </c>
      <c r="F1110" s="160">
        <f t="shared" si="107"/>
        <v>4</v>
      </c>
      <c r="G1110" s="160">
        <f t="shared" ca="1" si="102"/>
        <v>105156</v>
      </c>
      <c r="H1110" s="171">
        <f t="shared" ca="1" si="103"/>
        <v>2962</v>
      </c>
      <c r="I1110" s="160"/>
      <c r="J1110" s="160"/>
      <c r="K1110" s="160"/>
      <c r="L1110" s="160"/>
      <c r="M1110" s="160"/>
      <c r="N1110" s="160"/>
    </row>
    <row r="1111" spans="1:14">
      <c r="A1111" s="160"/>
      <c r="B1111" s="170" t="s">
        <v>3944</v>
      </c>
      <c r="C1111" s="161">
        <f t="shared" si="104"/>
        <v>41396</v>
      </c>
      <c r="D1111" s="160">
        <f t="shared" si="105"/>
        <v>2013</v>
      </c>
      <c r="E1111" s="160">
        <f t="shared" si="106"/>
        <v>5</v>
      </c>
      <c r="F1111" s="160">
        <f t="shared" si="107"/>
        <v>4</v>
      </c>
      <c r="G1111" s="160">
        <f t="shared" ca="1" si="102"/>
        <v>105156</v>
      </c>
      <c r="H1111" s="171">
        <f t="shared" ca="1" si="103"/>
        <v>2962</v>
      </c>
      <c r="I1111" s="160"/>
      <c r="J1111" s="160"/>
      <c r="K1111" s="160"/>
      <c r="L1111" s="160"/>
      <c r="M1111" s="160"/>
      <c r="N1111" s="160"/>
    </row>
    <row r="1112" spans="1:14">
      <c r="A1112" s="160"/>
      <c r="B1112" s="170" t="s">
        <v>3944</v>
      </c>
      <c r="C1112" s="161">
        <f t="shared" si="104"/>
        <v>41396</v>
      </c>
      <c r="D1112" s="160">
        <f t="shared" si="105"/>
        <v>2013</v>
      </c>
      <c r="E1112" s="160">
        <f t="shared" si="106"/>
        <v>5</v>
      </c>
      <c r="F1112" s="160">
        <f t="shared" si="107"/>
        <v>4</v>
      </c>
      <c r="G1112" s="160">
        <f t="shared" ca="1" si="102"/>
        <v>105156</v>
      </c>
      <c r="H1112" s="171">
        <f t="shared" ca="1" si="103"/>
        <v>2962</v>
      </c>
      <c r="I1112" s="160"/>
      <c r="J1112" s="160"/>
      <c r="K1112" s="160"/>
      <c r="L1112" s="160"/>
      <c r="M1112" s="160"/>
      <c r="N1112" s="160"/>
    </row>
    <row r="1113" spans="1:14">
      <c r="A1113" s="160"/>
      <c r="B1113" s="170" t="s">
        <v>3944</v>
      </c>
      <c r="C1113" s="161">
        <f t="shared" si="104"/>
        <v>41396</v>
      </c>
      <c r="D1113" s="160">
        <f t="shared" si="105"/>
        <v>2013</v>
      </c>
      <c r="E1113" s="160">
        <f t="shared" si="106"/>
        <v>5</v>
      </c>
      <c r="F1113" s="160">
        <f t="shared" si="107"/>
        <v>4</v>
      </c>
      <c r="G1113" s="160">
        <f t="shared" ca="1" si="102"/>
        <v>105156</v>
      </c>
      <c r="H1113" s="171">
        <f t="shared" ca="1" si="103"/>
        <v>2962</v>
      </c>
      <c r="I1113" s="160"/>
      <c r="J1113" s="160"/>
      <c r="K1113" s="160"/>
      <c r="L1113" s="160"/>
      <c r="M1113" s="160"/>
      <c r="N1113" s="160"/>
    </row>
    <row r="1114" spans="1:14">
      <c r="A1114" s="160"/>
      <c r="B1114" s="170" t="s">
        <v>3955</v>
      </c>
      <c r="C1114" s="161">
        <f t="shared" si="104"/>
        <v>41397</v>
      </c>
      <c r="D1114" s="160">
        <f t="shared" si="105"/>
        <v>2013</v>
      </c>
      <c r="E1114" s="160">
        <f t="shared" si="106"/>
        <v>5</v>
      </c>
      <c r="F1114" s="160">
        <f t="shared" si="107"/>
        <v>5</v>
      </c>
      <c r="G1114" s="160">
        <f t="shared" ca="1" si="102"/>
        <v>105157</v>
      </c>
      <c r="H1114" s="171">
        <f t="shared" ca="1" si="103"/>
        <v>2961</v>
      </c>
      <c r="I1114" s="160"/>
      <c r="J1114" s="160"/>
      <c r="K1114" s="160"/>
      <c r="L1114" s="160"/>
      <c r="M1114" s="160"/>
      <c r="N1114" s="160"/>
    </row>
    <row r="1115" spans="1:14">
      <c r="A1115" s="160"/>
      <c r="B1115" s="170" t="s">
        <v>3959</v>
      </c>
      <c r="C1115" s="161">
        <f t="shared" si="104"/>
        <v>41398</v>
      </c>
      <c r="D1115" s="160">
        <f t="shared" si="105"/>
        <v>2013</v>
      </c>
      <c r="E1115" s="160">
        <f t="shared" si="106"/>
        <v>5</v>
      </c>
      <c r="F1115" s="160">
        <f t="shared" si="107"/>
        <v>6</v>
      </c>
      <c r="G1115" s="160">
        <f t="shared" ca="1" si="102"/>
        <v>105157</v>
      </c>
      <c r="H1115" s="171">
        <f t="shared" ca="1" si="103"/>
        <v>2960</v>
      </c>
      <c r="I1115" s="160"/>
      <c r="J1115" s="160"/>
      <c r="K1115" s="160"/>
      <c r="L1115" s="160"/>
      <c r="M1115" s="160"/>
      <c r="N1115" s="160"/>
    </row>
    <row r="1116" spans="1:14">
      <c r="A1116" s="160"/>
      <c r="B1116" s="170" t="s">
        <v>3963</v>
      </c>
      <c r="C1116" s="161">
        <f t="shared" si="104"/>
        <v>41401</v>
      </c>
      <c r="D1116" s="160">
        <f t="shared" si="105"/>
        <v>2013</v>
      </c>
      <c r="E1116" s="160">
        <f t="shared" si="106"/>
        <v>5</v>
      </c>
      <c r="F1116" s="160">
        <f t="shared" si="107"/>
        <v>2</v>
      </c>
      <c r="G1116" s="160">
        <f t="shared" ca="1" si="102"/>
        <v>105159</v>
      </c>
      <c r="H1116" s="171">
        <f t="shared" ca="1" si="103"/>
        <v>2959</v>
      </c>
      <c r="I1116" s="160"/>
      <c r="J1116" s="160"/>
      <c r="K1116" s="160"/>
      <c r="L1116" s="160"/>
      <c r="M1116" s="160"/>
      <c r="N1116" s="160"/>
    </row>
    <row r="1117" spans="1:14">
      <c r="A1117" s="160"/>
      <c r="B1117" s="170" t="s">
        <v>3963</v>
      </c>
      <c r="C1117" s="161">
        <f t="shared" si="104"/>
        <v>41401</v>
      </c>
      <c r="D1117" s="160">
        <f t="shared" si="105"/>
        <v>2013</v>
      </c>
      <c r="E1117" s="160">
        <f t="shared" si="106"/>
        <v>5</v>
      </c>
      <c r="F1117" s="160">
        <f t="shared" si="107"/>
        <v>2</v>
      </c>
      <c r="G1117" s="160">
        <f t="shared" ca="1" si="102"/>
        <v>105159</v>
      </c>
      <c r="H1117" s="171">
        <f t="shared" ca="1" si="103"/>
        <v>2959</v>
      </c>
      <c r="I1117" s="160"/>
      <c r="J1117" s="160"/>
      <c r="K1117" s="160"/>
      <c r="L1117" s="160"/>
      <c r="M1117" s="160"/>
      <c r="N1117" s="160"/>
    </row>
    <row r="1118" spans="1:14">
      <c r="A1118" s="160"/>
      <c r="B1118" s="170" t="s">
        <v>3963</v>
      </c>
      <c r="C1118" s="161">
        <f t="shared" si="104"/>
        <v>41401</v>
      </c>
      <c r="D1118" s="160">
        <f t="shared" si="105"/>
        <v>2013</v>
      </c>
      <c r="E1118" s="160">
        <f t="shared" si="106"/>
        <v>5</v>
      </c>
      <c r="F1118" s="160">
        <f t="shared" si="107"/>
        <v>2</v>
      </c>
      <c r="G1118" s="160">
        <f t="shared" ca="1" si="102"/>
        <v>105159</v>
      </c>
      <c r="H1118" s="171">
        <f t="shared" ca="1" si="103"/>
        <v>2959</v>
      </c>
      <c r="I1118" s="160"/>
      <c r="J1118" s="160"/>
      <c r="K1118" s="160"/>
      <c r="L1118" s="160"/>
      <c r="M1118" s="160"/>
      <c r="N1118" s="160"/>
    </row>
    <row r="1119" spans="1:14">
      <c r="A1119" s="160"/>
      <c r="B1119" s="170" t="s">
        <v>3972</v>
      </c>
      <c r="C1119" s="161">
        <f t="shared" si="104"/>
        <v>41402</v>
      </c>
      <c r="D1119" s="160">
        <f t="shared" si="105"/>
        <v>2013</v>
      </c>
      <c r="E1119" s="160">
        <f t="shared" si="106"/>
        <v>5</v>
      </c>
      <c r="F1119" s="160">
        <f t="shared" si="107"/>
        <v>3</v>
      </c>
      <c r="G1119" s="160">
        <f t="shared" ca="1" si="102"/>
        <v>105160</v>
      </c>
      <c r="H1119" s="171">
        <f t="shared" ca="1" si="103"/>
        <v>2958</v>
      </c>
      <c r="I1119" s="160"/>
      <c r="J1119" s="160"/>
      <c r="K1119" s="160"/>
      <c r="L1119" s="160"/>
      <c r="M1119" s="160"/>
      <c r="N1119" s="160"/>
    </row>
    <row r="1120" spans="1:14">
      <c r="A1120" s="160"/>
      <c r="B1120" s="170" t="s">
        <v>3975</v>
      </c>
      <c r="C1120" s="161">
        <f t="shared" si="104"/>
        <v>41403</v>
      </c>
      <c r="D1120" s="160">
        <f t="shared" si="105"/>
        <v>2013</v>
      </c>
      <c r="E1120" s="160">
        <f t="shared" si="106"/>
        <v>5</v>
      </c>
      <c r="F1120" s="160">
        <f t="shared" si="107"/>
        <v>4</v>
      </c>
      <c r="G1120" s="160">
        <f t="shared" ca="1" si="102"/>
        <v>105163</v>
      </c>
      <c r="H1120" s="171">
        <f t="shared" ca="1" si="103"/>
        <v>2957</v>
      </c>
      <c r="I1120" s="160"/>
      <c r="J1120" s="160"/>
      <c r="K1120" s="160"/>
      <c r="L1120" s="160"/>
      <c r="M1120" s="160"/>
      <c r="N1120" s="160"/>
    </row>
    <row r="1121" spans="1:14">
      <c r="A1121" s="160"/>
      <c r="B1121" s="170" t="s">
        <v>3975</v>
      </c>
      <c r="C1121" s="161">
        <f t="shared" si="104"/>
        <v>41403</v>
      </c>
      <c r="D1121" s="160">
        <f t="shared" si="105"/>
        <v>2013</v>
      </c>
      <c r="E1121" s="160">
        <f t="shared" si="106"/>
        <v>5</v>
      </c>
      <c r="F1121" s="160">
        <f t="shared" si="107"/>
        <v>4</v>
      </c>
      <c r="G1121" s="160">
        <f t="shared" ca="1" si="102"/>
        <v>105163</v>
      </c>
      <c r="H1121" s="171">
        <f t="shared" ca="1" si="103"/>
        <v>2957</v>
      </c>
      <c r="I1121" s="160"/>
      <c r="J1121" s="160"/>
      <c r="K1121" s="160"/>
      <c r="L1121" s="160"/>
      <c r="M1121" s="160"/>
      <c r="N1121" s="160"/>
    </row>
    <row r="1122" spans="1:14">
      <c r="A1122" s="160"/>
      <c r="B1122" s="170" t="s">
        <v>3975</v>
      </c>
      <c r="C1122" s="161">
        <f t="shared" si="104"/>
        <v>41403</v>
      </c>
      <c r="D1122" s="160">
        <f t="shared" si="105"/>
        <v>2013</v>
      </c>
      <c r="E1122" s="160">
        <f t="shared" si="106"/>
        <v>5</v>
      </c>
      <c r="F1122" s="160">
        <f t="shared" si="107"/>
        <v>4</v>
      </c>
      <c r="G1122" s="160">
        <f t="shared" ca="1" si="102"/>
        <v>105163</v>
      </c>
      <c r="H1122" s="171">
        <f t="shared" ca="1" si="103"/>
        <v>2957</v>
      </c>
      <c r="I1122" s="160"/>
      <c r="J1122" s="160"/>
      <c r="K1122" s="160"/>
      <c r="L1122" s="160"/>
      <c r="M1122" s="160"/>
      <c r="N1122" s="160"/>
    </row>
    <row r="1123" spans="1:14">
      <c r="A1123" s="160"/>
      <c r="B1123" s="170" t="s">
        <v>3975</v>
      </c>
      <c r="C1123" s="161">
        <f t="shared" si="104"/>
        <v>41403</v>
      </c>
      <c r="D1123" s="160">
        <f t="shared" si="105"/>
        <v>2013</v>
      </c>
      <c r="E1123" s="160">
        <f t="shared" si="106"/>
        <v>5</v>
      </c>
      <c r="F1123" s="160">
        <f t="shared" si="107"/>
        <v>4</v>
      </c>
      <c r="G1123" s="160">
        <f t="shared" ca="1" si="102"/>
        <v>105163</v>
      </c>
      <c r="H1123" s="171">
        <f t="shared" ca="1" si="103"/>
        <v>2957</v>
      </c>
      <c r="I1123" s="160"/>
      <c r="J1123" s="160"/>
      <c r="K1123" s="160"/>
      <c r="L1123" s="160"/>
      <c r="M1123" s="160"/>
      <c r="N1123" s="160"/>
    </row>
    <row r="1124" spans="1:14">
      <c r="A1124" s="160"/>
      <c r="B1124" s="170" t="s">
        <v>3987</v>
      </c>
      <c r="C1124" s="161">
        <f t="shared" si="104"/>
        <v>41404</v>
      </c>
      <c r="D1124" s="160">
        <f t="shared" si="105"/>
        <v>2013</v>
      </c>
      <c r="E1124" s="160">
        <f t="shared" si="106"/>
        <v>5</v>
      </c>
      <c r="F1124" s="160">
        <f t="shared" si="107"/>
        <v>5</v>
      </c>
      <c r="G1124" s="160">
        <f t="shared" ca="1" si="102"/>
        <v>105164</v>
      </c>
      <c r="H1124" s="171">
        <f t="shared" ca="1" si="103"/>
        <v>2956</v>
      </c>
      <c r="I1124" s="160"/>
      <c r="J1124" s="160"/>
      <c r="K1124" s="160"/>
      <c r="L1124" s="160"/>
      <c r="M1124" s="160"/>
      <c r="N1124" s="160"/>
    </row>
    <row r="1125" spans="1:14">
      <c r="A1125" s="160"/>
      <c r="B1125" s="170" t="s">
        <v>3990</v>
      </c>
      <c r="C1125" s="161">
        <f t="shared" si="104"/>
        <v>41405</v>
      </c>
      <c r="D1125" s="160">
        <f t="shared" si="105"/>
        <v>2013</v>
      </c>
      <c r="E1125" s="160">
        <f t="shared" si="106"/>
        <v>5</v>
      </c>
      <c r="F1125" s="160">
        <f t="shared" si="107"/>
        <v>6</v>
      </c>
      <c r="G1125" s="160">
        <f t="shared" ca="1" si="102"/>
        <v>105164</v>
      </c>
      <c r="H1125" s="171">
        <f t="shared" ca="1" si="103"/>
        <v>2955</v>
      </c>
      <c r="I1125" s="160"/>
      <c r="J1125" s="160"/>
      <c r="K1125" s="160"/>
      <c r="L1125" s="160"/>
      <c r="M1125" s="160"/>
      <c r="N1125" s="160"/>
    </row>
    <row r="1126" spans="1:14">
      <c r="A1126" s="160"/>
      <c r="B1126" s="170" t="s">
        <v>3990</v>
      </c>
      <c r="C1126" s="161">
        <f t="shared" si="104"/>
        <v>41405</v>
      </c>
      <c r="D1126" s="160">
        <f t="shared" si="105"/>
        <v>2013</v>
      </c>
      <c r="E1126" s="160">
        <f t="shared" si="106"/>
        <v>5</v>
      </c>
      <c r="F1126" s="160">
        <f t="shared" si="107"/>
        <v>6</v>
      </c>
      <c r="G1126" s="160">
        <f t="shared" ca="1" si="102"/>
        <v>105164</v>
      </c>
      <c r="H1126" s="171">
        <f t="shared" ca="1" si="103"/>
        <v>2955</v>
      </c>
      <c r="I1126" s="160"/>
      <c r="J1126" s="160"/>
      <c r="K1126" s="160"/>
      <c r="L1126" s="160"/>
      <c r="M1126" s="160"/>
      <c r="N1126" s="160"/>
    </row>
    <row r="1127" spans="1:14">
      <c r="A1127" s="160"/>
      <c r="B1127" s="170" t="s">
        <v>3996</v>
      </c>
      <c r="C1127" s="161">
        <f t="shared" si="104"/>
        <v>41406</v>
      </c>
      <c r="D1127" s="160">
        <f t="shared" si="105"/>
        <v>2013</v>
      </c>
      <c r="E1127" s="160">
        <f t="shared" si="106"/>
        <v>5</v>
      </c>
      <c r="F1127" s="160">
        <f t="shared" si="107"/>
        <v>7</v>
      </c>
      <c r="G1127" s="160">
        <f t="shared" ca="1" si="102"/>
        <v>105164</v>
      </c>
      <c r="H1127" s="171">
        <f t="shared" ca="1" si="103"/>
        <v>2955</v>
      </c>
      <c r="I1127" s="160"/>
      <c r="J1127" s="160"/>
      <c r="K1127" s="160"/>
      <c r="L1127" s="160"/>
      <c r="M1127" s="160"/>
      <c r="N1127" s="160"/>
    </row>
    <row r="1128" spans="1:14">
      <c r="A1128" s="160"/>
      <c r="B1128" s="170" t="s">
        <v>4000</v>
      </c>
      <c r="C1128" s="161">
        <f t="shared" si="104"/>
        <v>41407</v>
      </c>
      <c r="D1128" s="160">
        <f t="shared" si="105"/>
        <v>2013</v>
      </c>
      <c r="E1128" s="160">
        <f t="shared" si="106"/>
        <v>5</v>
      </c>
      <c r="F1128" s="160">
        <f t="shared" si="107"/>
        <v>1</v>
      </c>
      <c r="G1128" s="160">
        <f t="shared" ca="1" si="102"/>
        <v>105165</v>
      </c>
      <c r="H1128" s="171">
        <f t="shared" ca="1" si="103"/>
        <v>2955</v>
      </c>
      <c r="I1128" s="160"/>
      <c r="J1128" s="160"/>
      <c r="K1128" s="160"/>
      <c r="L1128" s="160"/>
      <c r="M1128" s="160"/>
      <c r="N1128" s="160"/>
    </row>
    <row r="1129" spans="1:14">
      <c r="A1129" s="160"/>
      <c r="B1129" s="170" t="s">
        <v>4004</v>
      </c>
      <c r="C1129" s="161">
        <f t="shared" si="104"/>
        <v>41408</v>
      </c>
      <c r="D1129" s="160">
        <f t="shared" si="105"/>
        <v>2013</v>
      </c>
      <c r="E1129" s="160">
        <f t="shared" si="106"/>
        <v>5</v>
      </c>
      <c r="F1129" s="160">
        <f t="shared" si="107"/>
        <v>2</v>
      </c>
      <c r="G1129" s="160">
        <f t="shared" ca="1" si="102"/>
        <v>105166</v>
      </c>
      <c r="H1129" s="171">
        <f t="shared" ca="1" si="103"/>
        <v>2954</v>
      </c>
      <c r="I1129" s="160"/>
      <c r="J1129" s="160"/>
      <c r="K1129" s="160"/>
      <c r="L1129" s="160"/>
      <c r="M1129" s="160"/>
      <c r="N1129" s="160"/>
    </row>
    <row r="1130" spans="1:14">
      <c r="A1130" s="160"/>
      <c r="B1130" s="170" t="s">
        <v>4004</v>
      </c>
      <c r="C1130" s="161">
        <f t="shared" si="104"/>
        <v>41408</v>
      </c>
      <c r="D1130" s="160">
        <f t="shared" si="105"/>
        <v>2013</v>
      </c>
      <c r="E1130" s="160">
        <f t="shared" si="106"/>
        <v>5</v>
      </c>
      <c r="F1130" s="160">
        <f t="shared" si="107"/>
        <v>2</v>
      </c>
      <c r="G1130" s="160">
        <f t="shared" ca="1" si="102"/>
        <v>105166</v>
      </c>
      <c r="H1130" s="171">
        <f t="shared" ca="1" si="103"/>
        <v>2954</v>
      </c>
      <c r="I1130" s="160"/>
      <c r="J1130" s="160"/>
      <c r="K1130" s="160"/>
      <c r="L1130" s="160"/>
      <c r="M1130" s="160"/>
      <c r="N1130" s="160"/>
    </row>
    <row r="1131" spans="1:14">
      <c r="A1131" s="160"/>
      <c r="B1131" s="170" t="s">
        <v>4004</v>
      </c>
      <c r="C1131" s="161">
        <f t="shared" si="104"/>
        <v>41408</v>
      </c>
      <c r="D1131" s="160">
        <f t="shared" si="105"/>
        <v>2013</v>
      </c>
      <c r="E1131" s="160">
        <f t="shared" si="106"/>
        <v>5</v>
      </c>
      <c r="F1131" s="160">
        <f t="shared" si="107"/>
        <v>2</v>
      </c>
      <c r="G1131" s="160">
        <f t="shared" ca="1" si="102"/>
        <v>105166</v>
      </c>
      <c r="H1131" s="171">
        <f t="shared" ca="1" si="103"/>
        <v>2954</v>
      </c>
      <c r="I1131" s="160"/>
      <c r="J1131" s="160"/>
      <c r="K1131" s="160"/>
      <c r="L1131" s="160"/>
      <c r="M1131" s="160"/>
      <c r="N1131" s="160"/>
    </row>
    <row r="1132" spans="1:14">
      <c r="A1132" s="160"/>
      <c r="B1132" s="170" t="s">
        <v>4004</v>
      </c>
      <c r="C1132" s="161">
        <f t="shared" si="104"/>
        <v>41408</v>
      </c>
      <c r="D1132" s="160">
        <f t="shared" si="105"/>
        <v>2013</v>
      </c>
      <c r="E1132" s="160">
        <f t="shared" si="106"/>
        <v>5</v>
      </c>
      <c r="F1132" s="160">
        <f t="shared" si="107"/>
        <v>2</v>
      </c>
      <c r="G1132" s="160">
        <f t="shared" ca="1" si="102"/>
        <v>105166</v>
      </c>
      <c r="H1132" s="171">
        <f t="shared" ca="1" si="103"/>
        <v>2954</v>
      </c>
      <c r="I1132" s="160"/>
      <c r="J1132" s="160"/>
      <c r="K1132" s="160"/>
      <c r="L1132" s="160"/>
      <c r="M1132" s="160"/>
      <c r="N1132" s="160"/>
    </row>
    <row r="1133" spans="1:14">
      <c r="A1133" s="160"/>
      <c r="B1133" s="170" t="s">
        <v>4015</v>
      </c>
      <c r="C1133" s="161">
        <f t="shared" si="104"/>
        <v>41409</v>
      </c>
      <c r="D1133" s="160">
        <f t="shared" si="105"/>
        <v>2013</v>
      </c>
      <c r="E1133" s="160">
        <f t="shared" si="106"/>
        <v>5</v>
      </c>
      <c r="F1133" s="160">
        <f t="shared" si="107"/>
        <v>3</v>
      </c>
      <c r="G1133" s="160">
        <f t="shared" ca="1" si="102"/>
        <v>105167</v>
      </c>
      <c r="H1133" s="171">
        <f t="shared" ca="1" si="103"/>
        <v>2953</v>
      </c>
      <c r="I1133" s="160"/>
      <c r="J1133" s="160"/>
      <c r="K1133" s="160"/>
      <c r="L1133" s="160"/>
      <c r="M1133" s="160"/>
      <c r="N1133" s="160"/>
    </row>
    <row r="1134" spans="1:14">
      <c r="A1134" s="160"/>
      <c r="B1134" s="170" t="s">
        <v>4015</v>
      </c>
      <c r="C1134" s="161">
        <f t="shared" si="104"/>
        <v>41409</v>
      </c>
      <c r="D1134" s="160">
        <f t="shared" si="105"/>
        <v>2013</v>
      </c>
      <c r="E1134" s="160">
        <f t="shared" si="106"/>
        <v>5</v>
      </c>
      <c r="F1134" s="160">
        <f t="shared" si="107"/>
        <v>3</v>
      </c>
      <c r="G1134" s="160">
        <f t="shared" ca="1" si="102"/>
        <v>105167</v>
      </c>
      <c r="H1134" s="171">
        <f t="shared" ca="1" si="103"/>
        <v>2953</v>
      </c>
      <c r="I1134" s="160"/>
      <c r="J1134" s="160"/>
      <c r="K1134" s="160"/>
      <c r="L1134" s="160"/>
      <c r="M1134" s="160"/>
      <c r="N1134" s="160"/>
    </row>
    <row r="1135" spans="1:14">
      <c r="A1135" s="160"/>
      <c r="B1135" s="170" t="s">
        <v>4015</v>
      </c>
      <c r="C1135" s="161">
        <f t="shared" si="104"/>
        <v>41409</v>
      </c>
      <c r="D1135" s="160">
        <f t="shared" si="105"/>
        <v>2013</v>
      </c>
      <c r="E1135" s="160">
        <f t="shared" si="106"/>
        <v>5</v>
      </c>
      <c r="F1135" s="160">
        <f t="shared" si="107"/>
        <v>3</v>
      </c>
      <c r="G1135" s="160">
        <f t="shared" ca="1" si="102"/>
        <v>105167</v>
      </c>
      <c r="H1135" s="171">
        <f t="shared" ca="1" si="103"/>
        <v>2953</v>
      </c>
      <c r="I1135" s="160"/>
      <c r="J1135" s="160"/>
      <c r="K1135" s="160"/>
      <c r="L1135" s="160"/>
      <c r="M1135" s="160"/>
      <c r="N1135" s="160"/>
    </row>
    <row r="1136" spans="1:14">
      <c r="A1136" s="160"/>
      <c r="B1136" s="170" t="s">
        <v>4023</v>
      </c>
      <c r="C1136" s="161">
        <f t="shared" si="104"/>
        <v>41410</v>
      </c>
      <c r="D1136" s="160">
        <f t="shared" si="105"/>
        <v>2013</v>
      </c>
      <c r="E1136" s="160">
        <f t="shared" si="106"/>
        <v>5</v>
      </c>
      <c r="F1136" s="160">
        <f t="shared" si="107"/>
        <v>4</v>
      </c>
      <c r="G1136" s="160">
        <f t="shared" ca="1" si="102"/>
        <v>105170</v>
      </c>
      <c r="H1136" s="171">
        <f t="shared" ca="1" si="103"/>
        <v>2952</v>
      </c>
      <c r="I1136" s="160"/>
      <c r="J1136" s="160"/>
      <c r="K1136" s="160"/>
      <c r="L1136" s="160"/>
      <c r="M1136" s="160"/>
      <c r="N1136" s="160"/>
    </row>
    <row r="1137" spans="1:14">
      <c r="A1137" s="160"/>
      <c r="B1137" s="170" t="s">
        <v>4023</v>
      </c>
      <c r="C1137" s="161">
        <f t="shared" si="104"/>
        <v>41410</v>
      </c>
      <c r="D1137" s="160">
        <f t="shared" si="105"/>
        <v>2013</v>
      </c>
      <c r="E1137" s="160">
        <f t="shared" si="106"/>
        <v>5</v>
      </c>
      <c r="F1137" s="160">
        <f t="shared" si="107"/>
        <v>4</v>
      </c>
      <c r="G1137" s="160">
        <f t="shared" ca="1" si="102"/>
        <v>105170</v>
      </c>
      <c r="H1137" s="171">
        <f t="shared" ca="1" si="103"/>
        <v>2952</v>
      </c>
      <c r="I1137" s="160"/>
      <c r="J1137" s="160"/>
      <c r="K1137" s="160"/>
      <c r="L1137" s="160"/>
      <c r="M1137" s="160"/>
      <c r="N1137" s="160"/>
    </row>
    <row r="1138" spans="1:14">
      <c r="A1138" s="160"/>
      <c r="B1138" s="170" t="s">
        <v>4029</v>
      </c>
      <c r="C1138" s="161">
        <f t="shared" si="104"/>
        <v>41411</v>
      </c>
      <c r="D1138" s="160">
        <f t="shared" si="105"/>
        <v>2013</v>
      </c>
      <c r="E1138" s="160">
        <f t="shared" si="106"/>
        <v>5</v>
      </c>
      <c r="F1138" s="160">
        <f t="shared" si="107"/>
        <v>5</v>
      </c>
      <c r="G1138" s="160">
        <f t="shared" ca="1" si="102"/>
        <v>105171</v>
      </c>
      <c r="H1138" s="171">
        <f t="shared" ca="1" si="103"/>
        <v>2951</v>
      </c>
      <c r="I1138" s="160"/>
      <c r="J1138" s="160"/>
      <c r="K1138" s="160"/>
      <c r="L1138" s="160"/>
      <c r="M1138" s="160"/>
      <c r="N1138" s="160"/>
    </row>
    <row r="1139" spans="1:14">
      <c r="A1139" s="160"/>
      <c r="B1139" s="170" t="s">
        <v>4029</v>
      </c>
      <c r="C1139" s="161">
        <f t="shared" si="104"/>
        <v>41411</v>
      </c>
      <c r="D1139" s="160">
        <f t="shared" si="105"/>
        <v>2013</v>
      </c>
      <c r="E1139" s="160">
        <f t="shared" si="106"/>
        <v>5</v>
      </c>
      <c r="F1139" s="160">
        <f t="shared" si="107"/>
        <v>5</v>
      </c>
      <c r="G1139" s="160">
        <f t="shared" ca="1" si="102"/>
        <v>105171</v>
      </c>
      <c r="H1139" s="171">
        <f t="shared" ca="1" si="103"/>
        <v>2951</v>
      </c>
      <c r="I1139" s="160"/>
      <c r="J1139" s="160"/>
      <c r="K1139" s="160"/>
      <c r="L1139" s="160"/>
      <c r="M1139" s="160"/>
      <c r="N1139" s="160"/>
    </row>
    <row r="1140" spans="1:14">
      <c r="A1140" s="160"/>
      <c r="B1140" s="170" t="s">
        <v>4029</v>
      </c>
      <c r="C1140" s="161">
        <f t="shared" si="104"/>
        <v>41411</v>
      </c>
      <c r="D1140" s="160">
        <f t="shared" si="105"/>
        <v>2013</v>
      </c>
      <c r="E1140" s="160">
        <f t="shared" si="106"/>
        <v>5</v>
      </c>
      <c r="F1140" s="160">
        <f t="shared" si="107"/>
        <v>5</v>
      </c>
      <c r="G1140" s="160">
        <f t="shared" ca="1" si="102"/>
        <v>105171</v>
      </c>
      <c r="H1140" s="171">
        <f t="shared" ca="1" si="103"/>
        <v>2951</v>
      </c>
      <c r="I1140" s="160"/>
      <c r="J1140" s="160"/>
      <c r="K1140" s="160"/>
      <c r="L1140" s="160"/>
      <c r="M1140" s="160"/>
      <c r="N1140" s="160"/>
    </row>
    <row r="1141" spans="1:14">
      <c r="A1141" s="160"/>
      <c r="B1141" s="170" t="s">
        <v>4038</v>
      </c>
      <c r="C1141" s="161">
        <f t="shared" si="104"/>
        <v>41412</v>
      </c>
      <c r="D1141" s="160">
        <f t="shared" si="105"/>
        <v>2013</v>
      </c>
      <c r="E1141" s="160">
        <f t="shared" si="106"/>
        <v>5</v>
      </c>
      <c r="F1141" s="160">
        <f t="shared" si="107"/>
        <v>6</v>
      </c>
      <c r="G1141" s="160">
        <f t="shared" ca="1" si="102"/>
        <v>105171</v>
      </c>
      <c r="H1141" s="171">
        <f t="shared" ca="1" si="103"/>
        <v>2950</v>
      </c>
      <c r="I1141" s="160"/>
      <c r="J1141" s="160"/>
      <c r="K1141" s="160"/>
      <c r="L1141" s="160"/>
      <c r="M1141" s="160"/>
      <c r="N1141" s="160"/>
    </row>
    <row r="1142" spans="1:14">
      <c r="A1142" s="160"/>
      <c r="B1142" s="170" t="s">
        <v>4038</v>
      </c>
      <c r="C1142" s="161">
        <f t="shared" si="104"/>
        <v>41412</v>
      </c>
      <c r="D1142" s="160">
        <f t="shared" si="105"/>
        <v>2013</v>
      </c>
      <c r="E1142" s="160">
        <f t="shared" si="106"/>
        <v>5</v>
      </c>
      <c r="F1142" s="160">
        <f t="shared" si="107"/>
        <v>6</v>
      </c>
      <c r="G1142" s="160">
        <f t="shared" ca="1" si="102"/>
        <v>105171</v>
      </c>
      <c r="H1142" s="171">
        <f t="shared" ca="1" si="103"/>
        <v>2950</v>
      </c>
      <c r="I1142" s="160"/>
      <c r="J1142" s="160"/>
      <c r="K1142" s="160"/>
      <c r="L1142" s="160"/>
      <c r="M1142" s="160"/>
      <c r="N1142" s="160"/>
    </row>
    <row r="1143" spans="1:14">
      <c r="A1143" s="160"/>
      <c r="B1143" s="170" t="s">
        <v>4043</v>
      </c>
      <c r="C1143" s="161">
        <f t="shared" si="104"/>
        <v>41414</v>
      </c>
      <c r="D1143" s="160">
        <f t="shared" si="105"/>
        <v>2013</v>
      </c>
      <c r="E1143" s="160">
        <f t="shared" si="106"/>
        <v>5</v>
      </c>
      <c r="F1143" s="160">
        <f t="shared" si="107"/>
        <v>1</v>
      </c>
      <c r="G1143" s="160">
        <f t="shared" ca="1" si="102"/>
        <v>105172</v>
      </c>
      <c r="H1143" s="171">
        <f t="shared" ca="1" si="103"/>
        <v>2950</v>
      </c>
      <c r="I1143" s="160"/>
      <c r="J1143" s="160"/>
      <c r="K1143" s="160"/>
      <c r="L1143" s="160"/>
      <c r="M1143" s="160"/>
      <c r="N1143" s="160"/>
    </row>
    <row r="1144" spans="1:14">
      <c r="A1144" s="160"/>
      <c r="B1144" s="170" t="s">
        <v>4043</v>
      </c>
      <c r="C1144" s="161">
        <f t="shared" si="104"/>
        <v>41414</v>
      </c>
      <c r="D1144" s="160">
        <f t="shared" si="105"/>
        <v>2013</v>
      </c>
      <c r="E1144" s="160">
        <f t="shared" si="106"/>
        <v>5</v>
      </c>
      <c r="F1144" s="160">
        <f t="shared" si="107"/>
        <v>1</v>
      </c>
      <c r="G1144" s="160">
        <f t="shared" ca="1" si="102"/>
        <v>105172</v>
      </c>
      <c r="H1144" s="171">
        <f t="shared" ca="1" si="103"/>
        <v>2950</v>
      </c>
      <c r="I1144" s="160"/>
      <c r="J1144" s="160"/>
      <c r="K1144" s="160"/>
      <c r="L1144" s="160"/>
      <c r="M1144" s="160"/>
      <c r="N1144" s="160"/>
    </row>
    <row r="1145" spans="1:14">
      <c r="A1145" s="160"/>
      <c r="B1145" s="170" t="s">
        <v>4043</v>
      </c>
      <c r="C1145" s="161">
        <f t="shared" si="104"/>
        <v>41414</v>
      </c>
      <c r="D1145" s="160">
        <f t="shared" si="105"/>
        <v>2013</v>
      </c>
      <c r="E1145" s="160">
        <f t="shared" si="106"/>
        <v>5</v>
      </c>
      <c r="F1145" s="160">
        <f t="shared" si="107"/>
        <v>1</v>
      </c>
      <c r="G1145" s="160">
        <f t="shared" ca="1" si="102"/>
        <v>105172</v>
      </c>
      <c r="H1145" s="171">
        <f t="shared" ca="1" si="103"/>
        <v>2950</v>
      </c>
      <c r="I1145" s="160"/>
      <c r="J1145" s="160"/>
      <c r="K1145" s="160"/>
      <c r="L1145" s="160"/>
      <c r="M1145" s="160"/>
      <c r="N1145" s="160"/>
    </row>
    <row r="1146" spans="1:14">
      <c r="A1146" s="160"/>
      <c r="B1146" s="170" t="s">
        <v>4052</v>
      </c>
      <c r="C1146" s="161">
        <f t="shared" si="104"/>
        <v>41415</v>
      </c>
      <c r="D1146" s="160">
        <f t="shared" si="105"/>
        <v>2013</v>
      </c>
      <c r="E1146" s="160">
        <f t="shared" si="106"/>
        <v>5</v>
      </c>
      <c r="F1146" s="160">
        <f t="shared" si="107"/>
        <v>2</v>
      </c>
      <c r="G1146" s="160">
        <f t="shared" ca="1" si="102"/>
        <v>105173</v>
      </c>
      <c r="H1146" s="171">
        <f t="shared" ca="1" si="103"/>
        <v>2949</v>
      </c>
      <c r="I1146" s="160"/>
      <c r="J1146" s="160"/>
      <c r="K1146" s="160"/>
      <c r="L1146" s="160"/>
      <c r="M1146" s="160"/>
      <c r="N1146" s="160"/>
    </row>
    <row r="1147" spans="1:14">
      <c r="A1147" s="160"/>
      <c r="B1147" s="170" t="s">
        <v>4052</v>
      </c>
      <c r="C1147" s="161">
        <f t="shared" si="104"/>
        <v>41415</v>
      </c>
      <c r="D1147" s="160">
        <f t="shared" si="105"/>
        <v>2013</v>
      </c>
      <c r="E1147" s="160">
        <f t="shared" si="106"/>
        <v>5</v>
      </c>
      <c r="F1147" s="160">
        <f t="shared" si="107"/>
        <v>2</v>
      </c>
      <c r="G1147" s="160">
        <f t="shared" ca="1" si="102"/>
        <v>105173</v>
      </c>
      <c r="H1147" s="171">
        <f t="shared" ca="1" si="103"/>
        <v>2949</v>
      </c>
      <c r="I1147" s="160"/>
      <c r="J1147" s="160"/>
      <c r="K1147" s="160"/>
      <c r="L1147" s="160"/>
      <c r="M1147" s="160"/>
      <c r="N1147" s="160"/>
    </row>
    <row r="1148" spans="1:14">
      <c r="A1148" s="160"/>
      <c r="B1148" s="170" t="s">
        <v>4052</v>
      </c>
      <c r="C1148" s="161">
        <f t="shared" si="104"/>
        <v>41415</v>
      </c>
      <c r="D1148" s="160">
        <f t="shared" si="105"/>
        <v>2013</v>
      </c>
      <c r="E1148" s="160">
        <f t="shared" si="106"/>
        <v>5</v>
      </c>
      <c r="F1148" s="160">
        <f t="shared" si="107"/>
        <v>2</v>
      </c>
      <c r="G1148" s="160">
        <f t="shared" ca="1" si="102"/>
        <v>105173</v>
      </c>
      <c r="H1148" s="171">
        <f t="shared" ca="1" si="103"/>
        <v>2949</v>
      </c>
      <c r="I1148" s="160"/>
      <c r="J1148" s="160"/>
      <c r="K1148" s="160"/>
      <c r="L1148" s="160"/>
      <c r="M1148" s="160"/>
      <c r="N1148" s="160"/>
    </row>
    <row r="1149" spans="1:14">
      <c r="A1149" s="160"/>
      <c r="B1149" s="170" t="s">
        <v>4052</v>
      </c>
      <c r="C1149" s="161">
        <f t="shared" si="104"/>
        <v>41415</v>
      </c>
      <c r="D1149" s="160">
        <f t="shared" si="105"/>
        <v>2013</v>
      </c>
      <c r="E1149" s="160">
        <f t="shared" si="106"/>
        <v>5</v>
      </c>
      <c r="F1149" s="160">
        <f t="shared" si="107"/>
        <v>2</v>
      </c>
      <c r="G1149" s="160">
        <f t="shared" ca="1" si="102"/>
        <v>105173</v>
      </c>
      <c r="H1149" s="171">
        <f t="shared" ca="1" si="103"/>
        <v>2949</v>
      </c>
      <c r="I1149" s="160"/>
      <c r="J1149" s="160"/>
      <c r="K1149" s="160"/>
      <c r="L1149" s="160"/>
      <c r="M1149" s="160"/>
      <c r="N1149" s="160"/>
    </row>
    <row r="1150" spans="1:14">
      <c r="A1150" s="160"/>
      <c r="B1150" s="170" t="s">
        <v>4063</v>
      </c>
      <c r="C1150" s="161">
        <f t="shared" si="104"/>
        <v>41416</v>
      </c>
      <c r="D1150" s="160">
        <f t="shared" si="105"/>
        <v>2013</v>
      </c>
      <c r="E1150" s="160">
        <f t="shared" si="106"/>
        <v>5</v>
      </c>
      <c r="F1150" s="160">
        <f t="shared" si="107"/>
        <v>3</v>
      </c>
      <c r="G1150" s="160">
        <f t="shared" ca="1" si="102"/>
        <v>105174</v>
      </c>
      <c r="H1150" s="171">
        <f t="shared" ca="1" si="103"/>
        <v>2948</v>
      </c>
      <c r="I1150" s="160"/>
      <c r="J1150" s="160"/>
      <c r="K1150" s="160"/>
      <c r="L1150" s="160"/>
      <c r="M1150" s="160"/>
      <c r="N1150" s="160"/>
    </row>
    <row r="1151" spans="1:14">
      <c r="A1151" s="160"/>
      <c r="B1151" s="170" t="s">
        <v>4063</v>
      </c>
      <c r="C1151" s="161">
        <f t="shared" si="104"/>
        <v>41416</v>
      </c>
      <c r="D1151" s="160">
        <f t="shared" si="105"/>
        <v>2013</v>
      </c>
      <c r="E1151" s="160">
        <f t="shared" si="106"/>
        <v>5</v>
      </c>
      <c r="F1151" s="160">
        <f t="shared" si="107"/>
        <v>3</v>
      </c>
      <c r="G1151" s="160">
        <f t="shared" ca="1" si="102"/>
        <v>105174</v>
      </c>
      <c r="H1151" s="171">
        <f t="shared" ca="1" si="103"/>
        <v>2948</v>
      </c>
      <c r="I1151" s="160"/>
      <c r="J1151" s="160"/>
      <c r="K1151" s="160"/>
      <c r="L1151" s="160"/>
      <c r="M1151" s="160"/>
      <c r="N1151" s="160"/>
    </row>
    <row r="1152" spans="1:14">
      <c r="A1152" s="160"/>
      <c r="B1152" s="170" t="s">
        <v>4063</v>
      </c>
      <c r="C1152" s="161">
        <f t="shared" si="104"/>
        <v>41416</v>
      </c>
      <c r="D1152" s="160">
        <f t="shared" si="105"/>
        <v>2013</v>
      </c>
      <c r="E1152" s="160">
        <f t="shared" si="106"/>
        <v>5</v>
      </c>
      <c r="F1152" s="160">
        <f t="shared" si="107"/>
        <v>3</v>
      </c>
      <c r="G1152" s="160">
        <f t="shared" ca="1" si="102"/>
        <v>105174</v>
      </c>
      <c r="H1152" s="171">
        <f t="shared" ca="1" si="103"/>
        <v>2948</v>
      </c>
      <c r="I1152" s="160"/>
      <c r="J1152" s="160"/>
      <c r="K1152" s="160"/>
      <c r="L1152" s="160"/>
      <c r="M1152" s="160"/>
      <c r="N1152" s="160"/>
    </row>
    <row r="1153" spans="1:14">
      <c r="A1153" s="160"/>
      <c r="B1153" s="170" t="s">
        <v>4063</v>
      </c>
      <c r="C1153" s="161">
        <f t="shared" si="104"/>
        <v>41416</v>
      </c>
      <c r="D1153" s="160">
        <f t="shared" si="105"/>
        <v>2013</v>
      </c>
      <c r="E1153" s="160">
        <f t="shared" si="106"/>
        <v>5</v>
      </c>
      <c r="F1153" s="160">
        <f t="shared" si="107"/>
        <v>3</v>
      </c>
      <c r="G1153" s="160">
        <f t="shared" ca="1" si="102"/>
        <v>105174</v>
      </c>
      <c r="H1153" s="171">
        <f t="shared" ca="1" si="103"/>
        <v>2948</v>
      </c>
      <c r="I1153" s="160"/>
      <c r="J1153" s="160"/>
      <c r="K1153" s="160"/>
      <c r="L1153" s="160"/>
      <c r="M1153" s="160"/>
      <c r="N1153" s="160"/>
    </row>
    <row r="1154" spans="1:14">
      <c r="A1154" s="160"/>
      <c r="B1154" s="170" t="s">
        <v>4075</v>
      </c>
      <c r="C1154" s="161">
        <f t="shared" si="104"/>
        <v>41418</v>
      </c>
      <c r="D1154" s="160">
        <f t="shared" si="105"/>
        <v>2013</v>
      </c>
      <c r="E1154" s="160">
        <f t="shared" si="106"/>
        <v>5</v>
      </c>
      <c r="F1154" s="160">
        <f t="shared" si="107"/>
        <v>5</v>
      </c>
      <c r="G1154" s="160">
        <f t="shared" ca="1" si="102"/>
        <v>105178</v>
      </c>
      <c r="H1154" s="171">
        <f t="shared" ca="1" si="103"/>
        <v>2946</v>
      </c>
      <c r="I1154" s="160"/>
      <c r="J1154" s="160"/>
      <c r="K1154" s="160"/>
      <c r="L1154" s="160"/>
      <c r="M1154" s="160"/>
      <c r="N1154" s="160"/>
    </row>
    <row r="1155" spans="1:14">
      <c r="A1155" s="160"/>
      <c r="B1155" s="170" t="s">
        <v>4075</v>
      </c>
      <c r="C1155" s="161">
        <f t="shared" si="104"/>
        <v>41418</v>
      </c>
      <c r="D1155" s="160">
        <f t="shared" si="105"/>
        <v>2013</v>
      </c>
      <c r="E1155" s="160">
        <f t="shared" si="106"/>
        <v>5</v>
      </c>
      <c r="F1155" s="160">
        <f t="shared" si="107"/>
        <v>5</v>
      </c>
      <c r="G1155" s="160">
        <f t="shared" ca="1" si="102"/>
        <v>105178</v>
      </c>
      <c r="H1155" s="171">
        <f t="shared" ca="1" si="103"/>
        <v>2946</v>
      </c>
      <c r="I1155" s="160"/>
      <c r="J1155" s="160"/>
      <c r="K1155" s="160"/>
      <c r="L1155" s="160"/>
      <c r="M1155" s="160"/>
      <c r="N1155" s="160"/>
    </row>
    <row r="1156" spans="1:14">
      <c r="A1156" s="160"/>
      <c r="B1156" s="170" t="s">
        <v>4081</v>
      </c>
      <c r="C1156" s="161">
        <f t="shared" si="104"/>
        <v>41419</v>
      </c>
      <c r="D1156" s="160">
        <f t="shared" si="105"/>
        <v>2013</v>
      </c>
      <c r="E1156" s="160">
        <f t="shared" si="106"/>
        <v>5</v>
      </c>
      <c r="F1156" s="160">
        <f t="shared" si="107"/>
        <v>6</v>
      </c>
      <c r="G1156" s="160">
        <f t="shared" ca="1" si="102"/>
        <v>105178</v>
      </c>
      <c r="H1156" s="171">
        <f t="shared" ca="1" si="103"/>
        <v>2945</v>
      </c>
      <c r="I1156" s="160"/>
      <c r="J1156" s="160"/>
      <c r="K1156" s="160"/>
      <c r="L1156" s="160"/>
      <c r="M1156" s="160"/>
      <c r="N1156" s="160"/>
    </row>
    <row r="1157" spans="1:14">
      <c r="A1157" s="160"/>
      <c r="B1157" s="170" t="s">
        <v>4081</v>
      </c>
      <c r="C1157" s="161">
        <f t="shared" si="104"/>
        <v>41419</v>
      </c>
      <c r="D1157" s="160">
        <f t="shared" si="105"/>
        <v>2013</v>
      </c>
      <c r="E1157" s="160">
        <f t="shared" si="106"/>
        <v>5</v>
      </c>
      <c r="F1157" s="160">
        <f t="shared" si="107"/>
        <v>6</v>
      </c>
      <c r="G1157" s="160">
        <f t="shared" ref="G1157:G1220" ca="1" si="108">WORKDAY(C1157,$K$5)</f>
        <v>105178</v>
      </c>
      <c r="H1157" s="171">
        <f t="shared" ref="H1157:H1220" ca="1" si="109">NETWORKDAYS(C1157,$K$5)</f>
        <v>2945</v>
      </c>
      <c r="I1157" s="160"/>
      <c r="J1157" s="160"/>
      <c r="K1157" s="160"/>
      <c r="L1157" s="160"/>
      <c r="M1157" s="160"/>
      <c r="N1157" s="160"/>
    </row>
    <row r="1158" spans="1:14">
      <c r="A1158" s="160"/>
      <c r="B1158" s="170" t="s">
        <v>4086</v>
      </c>
      <c r="C1158" s="161">
        <f t="shared" ref="C1158:C1221" si="110">DATE(LEFT(B1158,4),MID(B1158,5,2),RIGHT(B1158,2))</f>
        <v>41420</v>
      </c>
      <c r="D1158" s="160">
        <f t="shared" ref="D1158:D1221" si="111">YEAR(C1158)</f>
        <v>2013</v>
      </c>
      <c r="E1158" s="160">
        <f t="shared" ref="E1158:E1221" si="112">MONTH(C1158)</f>
        <v>5</v>
      </c>
      <c r="F1158" s="160">
        <f t="shared" ref="F1158:F1221" si="113">WEEKDAY(C1158,2)</f>
        <v>7</v>
      </c>
      <c r="G1158" s="160">
        <f t="shared" ca="1" si="108"/>
        <v>105178</v>
      </c>
      <c r="H1158" s="171">
        <f t="shared" ca="1" si="109"/>
        <v>2945</v>
      </c>
      <c r="I1158" s="160"/>
      <c r="J1158" s="160"/>
      <c r="K1158" s="160"/>
      <c r="L1158" s="160"/>
      <c r="M1158" s="160"/>
      <c r="N1158" s="160"/>
    </row>
    <row r="1159" spans="1:14">
      <c r="A1159" s="160"/>
      <c r="B1159" s="170" t="s">
        <v>4086</v>
      </c>
      <c r="C1159" s="161">
        <f t="shared" si="110"/>
        <v>41420</v>
      </c>
      <c r="D1159" s="160">
        <f t="shared" si="111"/>
        <v>2013</v>
      </c>
      <c r="E1159" s="160">
        <f t="shared" si="112"/>
        <v>5</v>
      </c>
      <c r="F1159" s="160">
        <f t="shared" si="113"/>
        <v>7</v>
      </c>
      <c r="G1159" s="160">
        <f t="shared" ca="1" si="108"/>
        <v>105178</v>
      </c>
      <c r="H1159" s="171">
        <f t="shared" ca="1" si="109"/>
        <v>2945</v>
      </c>
      <c r="I1159" s="160"/>
      <c r="J1159" s="160"/>
      <c r="K1159" s="160"/>
      <c r="L1159" s="160"/>
      <c r="M1159" s="160"/>
      <c r="N1159" s="160"/>
    </row>
    <row r="1160" spans="1:14">
      <c r="A1160" s="160"/>
      <c r="B1160" s="170" t="s">
        <v>4086</v>
      </c>
      <c r="C1160" s="161">
        <f t="shared" si="110"/>
        <v>41420</v>
      </c>
      <c r="D1160" s="160">
        <f t="shared" si="111"/>
        <v>2013</v>
      </c>
      <c r="E1160" s="160">
        <f t="shared" si="112"/>
        <v>5</v>
      </c>
      <c r="F1160" s="160">
        <f t="shared" si="113"/>
        <v>7</v>
      </c>
      <c r="G1160" s="160">
        <f t="shared" ca="1" si="108"/>
        <v>105178</v>
      </c>
      <c r="H1160" s="171">
        <f t="shared" ca="1" si="109"/>
        <v>2945</v>
      </c>
      <c r="I1160" s="160"/>
      <c r="J1160" s="160"/>
      <c r="K1160" s="160"/>
      <c r="L1160" s="160"/>
      <c r="M1160" s="160"/>
      <c r="N1160" s="160"/>
    </row>
    <row r="1161" spans="1:14">
      <c r="A1161" s="160"/>
      <c r="B1161" s="170" t="s">
        <v>4095</v>
      </c>
      <c r="C1161" s="161">
        <f t="shared" si="110"/>
        <v>41422</v>
      </c>
      <c r="D1161" s="160">
        <f t="shared" si="111"/>
        <v>2013</v>
      </c>
      <c r="E1161" s="160">
        <f t="shared" si="112"/>
        <v>5</v>
      </c>
      <c r="F1161" s="160">
        <f t="shared" si="113"/>
        <v>2</v>
      </c>
      <c r="G1161" s="160">
        <f t="shared" ca="1" si="108"/>
        <v>105180</v>
      </c>
      <c r="H1161" s="171">
        <f t="shared" ca="1" si="109"/>
        <v>2944</v>
      </c>
      <c r="I1161" s="160"/>
      <c r="J1161" s="160"/>
      <c r="K1161" s="160"/>
      <c r="L1161" s="160"/>
      <c r="M1161" s="160"/>
      <c r="N1161" s="160"/>
    </row>
    <row r="1162" spans="1:14">
      <c r="A1162" s="160"/>
      <c r="B1162" s="170" t="s">
        <v>4099</v>
      </c>
      <c r="C1162" s="161">
        <f t="shared" si="110"/>
        <v>41423</v>
      </c>
      <c r="D1162" s="160">
        <f t="shared" si="111"/>
        <v>2013</v>
      </c>
      <c r="E1162" s="160">
        <f t="shared" si="112"/>
        <v>5</v>
      </c>
      <c r="F1162" s="160">
        <f t="shared" si="113"/>
        <v>3</v>
      </c>
      <c r="G1162" s="160">
        <f t="shared" ca="1" si="108"/>
        <v>105181</v>
      </c>
      <c r="H1162" s="171">
        <f t="shared" ca="1" si="109"/>
        <v>2943</v>
      </c>
      <c r="I1162" s="160"/>
      <c r="J1162" s="160"/>
      <c r="K1162" s="160"/>
      <c r="L1162" s="160"/>
      <c r="M1162" s="160"/>
      <c r="N1162" s="160"/>
    </row>
    <row r="1163" spans="1:14">
      <c r="A1163" s="160"/>
      <c r="B1163" s="170" t="s">
        <v>4099</v>
      </c>
      <c r="C1163" s="161">
        <f t="shared" si="110"/>
        <v>41423</v>
      </c>
      <c r="D1163" s="160">
        <f t="shared" si="111"/>
        <v>2013</v>
      </c>
      <c r="E1163" s="160">
        <f t="shared" si="112"/>
        <v>5</v>
      </c>
      <c r="F1163" s="160">
        <f t="shared" si="113"/>
        <v>3</v>
      </c>
      <c r="G1163" s="160">
        <f t="shared" ca="1" si="108"/>
        <v>105181</v>
      </c>
      <c r="H1163" s="171">
        <f t="shared" ca="1" si="109"/>
        <v>2943</v>
      </c>
      <c r="I1163" s="160"/>
      <c r="J1163" s="160"/>
      <c r="K1163" s="160"/>
      <c r="L1163" s="160"/>
      <c r="M1163" s="160"/>
      <c r="N1163" s="160"/>
    </row>
    <row r="1164" spans="1:14">
      <c r="A1164" s="160"/>
      <c r="B1164" s="170" t="s">
        <v>4099</v>
      </c>
      <c r="C1164" s="161">
        <f t="shared" si="110"/>
        <v>41423</v>
      </c>
      <c r="D1164" s="160">
        <f t="shared" si="111"/>
        <v>2013</v>
      </c>
      <c r="E1164" s="160">
        <f t="shared" si="112"/>
        <v>5</v>
      </c>
      <c r="F1164" s="160">
        <f t="shared" si="113"/>
        <v>3</v>
      </c>
      <c r="G1164" s="160">
        <f t="shared" ca="1" si="108"/>
        <v>105181</v>
      </c>
      <c r="H1164" s="171">
        <f t="shared" ca="1" si="109"/>
        <v>2943</v>
      </c>
      <c r="I1164" s="160"/>
      <c r="J1164" s="160"/>
      <c r="K1164" s="160"/>
      <c r="L1164" s="160"/>
      <c r="M1164" s="160"/>
      <c r="N1164" s="160"/>
    </row>
    <row r="1165" spans="1:14">
      <c r="A1165" s="160"/>
      <c r="B1165" s="170" t="s">
        <v>4107</v>
      </c>
      <c r="C1165" s="161">
        <f t="shared" si="110"/>
        <v>41424</v>
      </c>
      <c r="D1165" s="160">
        <f t="shared" si="111"/>
        <v>2013</v>
      </c>
      <c r="E1165" s="160">
        <f t="shared" si="112"/>
        <v>5</v>
      </c>
      <c r="F1165" s="160">
        <f t="shared" si="113"/>
        <v>4</v>
      </c>
      <c r="G1165" s="160">
        <f t="shared" ca="1" si="108"/>
        <v>105184</v>
      </c>
      <c r="H1165" s="171">
        <f t="shared" ca="1" si="109"/>
        <v>2942</v>
      </c>
      <c r="I1165" s="160"/>
      <c r="J1165" s="160"/>
      <c r="K1165" s="160"/>
      <c r="L1165" s="160"/>
      <c r="M1165" s="160"/>
      <c r="N1165" s="160"/>
    </row>
    <row r="1166" spans="1:14">
      <c r="A1166" s="160"/>
      <c r="B1166" s="170" t="s">
        <v>4107</v>
      </c>
      <c r="C1166" s="161">
        <f t="shared" si="110"/>
        <v>41424</v>
      </c>
      <c r="D1166" s="160">
        <f t="shared" si="111"/>
        <v>2013</v>
      </c>
      <c r="E1166" s="160">
        <f t="shared" si="112"/>
        <v>5</v>
      </c>
      <c r="F1166" s="160">
        <f t="shared" si="113"/>
        <v>4</v>
      </c>
      <c r="G1166" s="160">
        <f t="shared" ca="1" si="108"/>
        <v>105184</v>
      </c>
      <c r="H1166" s="171">
        <f t="shared" ca="1" si="109"/>
        <v>2942</v>
      </c>
      <c r="I1166" s="160"/>
      <c r="J1166" s="160"/>
      <c r="K1166" s="160"/>
      <c r="L1166" s="160"/>
      <c r="M1166" s="160"/>
      <c r="N1166" s="160"/>
    </row>
    <row r="1167" spans="1:14">
      <c r="A1167" s="160"/>
      <c r="B1167" s="170" t="s">
        <v>4114</v>
      </c>
      <c r="C1167" s="161">
        <f t="shared" si="110"/>
        <v>41425</v>
      </c>
      <c r="D1167" s="160">
        <f t="shared" si="111"/>
        <v>2013</v>
      </c>
      <c r="E1167" s="160">
        <f t="shared" si="112"/>
        <v>5</v>
      </c>
      <c r="F1167" s="160">
        <f t="shared" si="113"/>
        <v>5</v>
      </c>
      <c r="G1167" s="160">
        <f t="shared" ca="1" si="108"/>
        <v>105185</v>
      </c>
      <c r="H1167" s="171">
        <f t="shared" ca="1" si="109"/>
        <v>2941</v>
      </c>
      <c r="I1167" s="160"/>
      <c r="J1167" s="160"/>
      <c r="K1167" s="160"/>
      <c r="L1167" s="160"/>
      <c r="M1167" s="160"/>
      <c r="N1167" s="160"/>
    </row>
    <row r="1168" spans="1:14">
      <c r="A1168" s="160"/>
      <c r="B1168" s="170" t="s">
        <v>4118</v>
      </c>
      <c r="C1168" s="161">
        <f t="shared" si="110"/>
        <v>41426</v>
      </c>
      <c r="D1168" s="160">
        <f t="shared" si="111"/>
        <v>2013</v>
      </c>
      <c r="E1168" s="160">
        <f t="shared" si="112"/>
        <v>6</v>
      </c>
      <c r="F1168" s="160">
        <f t="shared" si="113"/>
        <v>6</v>
      </c>
      <c r="G1168" s="160">
        <f t="shared" ca="1" si="108"/>
        <v>105185</v>
      </c>
      <c r="H1168" s="171">
        <f t="shared" ca="1" si="109"/>
        <v>2940</v>
      </c>
      <c r="I1168" s="160"/>
      <c r="J1168" s="160"/>
      <c r="K1168" s="160"/>
      <c r="L1168" s="160"/>
      <c r="M1168" s="160"/>
      <c r="N1168" s="160"/>
    </row>
    <row r="1169" spans="1:14">
      <c r="A1169" s="160"/>
      <c r="B1169" s="170" t="s">
        <v>4118</v>
      </c>
      <c r="C1169" s="161">
        <f t="shared" si="110"/>
        <v>41426</v>
      </c>
      <c r="D1169" s="160">
        <f t="shared" si="111"/>
        <v>2013</v>
      </c>
      <c r="E1169" s="160">
        <f t="shared" si="112"/>
        <v>6</v>
      </c>
      <c r="F1169" s="160">
        <f t="shared" si="113"/>
        <v>6</v>
      </c>
      <c r="G1169" s="160">
        <f t="shared" ca="1" si="108"/>
        <v>105185</v>
      </c>
      <c r="H1169" s="171">
        <f t="shared" ca="1" si="109"/>
        <v>2940</v>
      </c>
      <c r="I1169" s="160"/>
      <c r="J1169" s="160"/>
      <c r="K1169" s="160"/>
      <c r="L1169" s="160"/>
      <c r="M1169" s="160"/>
      <c r="N1169" s="160"/>
    </row>
    <row r="1170" spans="1:14">
      <c r="A1170" s="160"/>
      <c r="B1170" s="170" t="s">
        <v>4124</v>
      </c>
      <c r="C1170" s="161">
        <f t="shared" si="110"/>
        <v>41427</v>
      </c>
      <c r="D1170" s="160">
        <f t="shared" si="111"/>
        <v>2013</v>
      </c>
      <c r="E1170" s="160">
        <f t="shared" si="112"/>
        <v>6</v>
      </c>
      <c r="F1170" s="160">
        <f t="shared" si="113"/>
        <v>7</v>
      </c>
      <c r="G1170" s="160">
        <f t="shared" ca="1" si="108"/>
        <v>105185</v>
      </c>
      <c r="H1170" s="171">
        <f t="shared" ca="1" si="109"/>
        <v>2940</v>
      </c>
      <c r="I1170" s="160"/>
      <c r="J1170" s="160"/>
      <c r="K1170" s="160"/>
      <c r="L1170" s="160"/>
      <c r="M1170" s="160"/>
      <c r="N1170" s="160"/>
    </row>
    <row r="1171" spans="1:14">
      <c r="A1171" s="160"/>
      <c r="B1171" s="170" t="s">
        <v>4124</v>
      </c>
      <c r="C1171" s="161">
        <f t="shared" si="110"/>
        <v>41427</v>
      </c>
      <c r="D1171" s="160">
        <f t="shared" si="111"/>
        <v>2013</v>
      </c>
      <c r="E1171" s="160">
        <f t="shared" si="112"/>
        <v>6</v>
      </c>
      <c r="F1171" s="160">
        <f t="shared" si="113"/>
        <v>7</v>
      </c>
      <c r="G1171" s="160">
        <f t="shared" ca="1" si="108"/>
        <v>105185</v>
      </c>
      <c r="H1171" s="171">
        <f t="shared" ca="1" si="109"/>
        <v>2940</v>
      </c>
      <c r="I1171" s="160"/>
      <c r="J1171" s="160"/>
      <c r="K1171" s="160"/>
      <c r="L1171" s="160"/>
      <c r="M1171" s="160"/>
      <c r="N1171" s="160"/>
    </row>
    <row r="1172" spans="1:14">
      <c r="A1172" s="160"/>
      <c r="B1172" s="170" t="s">
        <v>4131</v>
      </c>
      <c r="C1172" s="161">
        <f t="shared" si="110"/>
        <v>41428</v>
      </c>
      <c r="D1172" s="160">
        <f t="shared" si="111"/>
        <v>2013</v>
      </c>
      <c r="E1172" s="160">
        <f t="shared" si="112"/>
        <v>6</v>
      </c>
      <c r="F1172" s="160">
        <f t="shared" si="113"/>
        <v>1</v>
      </c>
      <c r="G1172" s="160">
        <f t="shared" ca="1" si="108"/>
        <v>105186</v>
      </c>
      <c r="H1172" s="171">
        <f t="shared" ca="1" si="109"/>
        <v>2940</v>
      </c>
      <c r="I1172" s="160"/>
      <c r="J1172" s="160"/>
      <c r="K1172" s="160"/>
      <c r="L1172" s="160"/>
      <c r="M1172" s="160"/>
      <c r="N1172" s="160"/>
    </row>
    <row r="1173" spans="1:14">
      <c r="A1173" s="160"/>
      <c r="B1173" s="170" t="s">
        <v>4131</v>
      </c>
      <c r="C1173" s="161">
        <f t="shared" si="110"/>
        <v>41428</v>
      </c>
      <c r="D1173" s="160">
        <f t="shared" si="111"/>
        <v>2013</v>
      </c>
      <c r="E1173" s="160">
        <f t="shared" si="112"/>
        <v>6</v>
      </c>
      <c r="F1173" s="160">
        <f t="shared" si="113"/>
        <v>1</v>
      </c>
      <c r="G1173" s="160">
        <f t="shared" ca="1" si="108"/>
        <v>105186</v>
      </c>
      <c r="H1173" s="171">
        <f t="shared" ca="1" si="109"/>
        <v>2940</v>
      </c>
      <c r="I1173" s="160"/>
      <c r="J1173" s="160"/>
      <c r="K1173" s="160"/>
      <c r="L1173" s="160"/>
      <c r="M1173" s="160"/>
      <c r="N1173" s="160"/>
    </row>
    <row r="1174" spans="1:14">
      <c r="A1174" s="160"/>
      <c r="B1174" s="170" t="s">
        <v>4136</v>
      </c>
      <c r="C1174" s="161">
        <f t="shared" si="110"/>
        <v>41429</v>
      </c>
      <c r="D1174" s="160">
        <f t="shared" si="111"/>
        <v>2013</v>
      </c>
      <c r="E1174" s="160">
        <f t="shared" si="112"/>
        <v>6</v>
      </c>
      <c r="F1174" s="160">
        <f t="shared" si="113"/>
        <v>2</v>
      </c>
      <c r="G1174" s="160">
        <f t="shared" ca="1" si="108"/>
        <v>105187</v>
      </c>
      <c r="H1174" s="171">
        <f t="shared" ca="1" si="109"/>
        <v>2939</v>
      </c>
      <c r="I1174" s="160"/>
      <c r="J1174" s="160"/>
      <c r="K1174" s="160"/>
      <c r="L1174" s="160"/>
      <c r="M1174" s="160"/>
      <c r="N1174" s="160"/>
    </row>
    <row r="1175" spans="1:14">
      <c r="A1175" s="160"/>
      <c r="B1175" s="170" t="s">
        <v>4139</v>
      </c>
      <c r="C1175" s="161">
        <f t="shared" si="110"/>
        <v>41431</v>
      </c>
      <c r="D1175" s="160">
        <f t="shared" si="111"/>
        <v>2013</v>
      </c>
      <c r="E1175" s="160">
        <f t="shared" si="112"/>
        <v>6</v>
      </c>
      <c r="F1175" s="160">
        <f t="shared" si="113"/>
        <v>4</v>
      </c>
      <c r="G1175" s="160">
        <f t="shared" ca="1" si="108"/>
        <v>105191</v>
      </c>
      <c r="H1175" s="171">
        <f t="shared" ca="1" si="109"/>
        <v>2937</v>
      </c>
      <c r="I1175" s="160"/>
      <c r="J1175" s="160"/>
      <c r="K1175" s="160"/>
      <c r="L1175" s="160"/>
      <c r="M1175" s="160"/>
      <c r="N1175" s="160"/>
    </row>
    <row r="1176" spans="1:14">
      <c r="A1176" s="160"/>
      <c r="B1176" s="170" t="s">
        <v>4143</v>
      </c>
      <c r="C1176" s="161">
        <f t="shared" si="110"/>
        <v>41432</v>
      </c>
      <c r="D1176" s="160">
        <f t="shared" si="111"/>
        <v>2013</v>
      </c>
      <c r="E1176" s="160">
        <f t="shared" si="112"/>
        <v>6</v>
      </c>
      <c r="F1176" s="160">
        <f t="shared" si="113"/>
        <v>5</v>
      </c>
      <c r="G1176" s="160">
        <f t="shared" ca="1" si="108"/>
        <v>105192</v>
      </c>
      <c r="H1176" s="171">
        <f t="shared" ca="1" si="109"/>
        <v>2936</v>
      </c>
      <c r="I1176" s="160"/>
      <c r="J1176" s="160"/>
      <c r="K1176" s="160"/>
      <c r="L1176" s="160"/>
      <c r="M1176" s="160"/>
      <c r="N1176" s="160"/>
    </row>
    <row r="1177" spans="1:14">
      <c r="A1177" s="160"/>
      <c r="B1177" s="170" t="s">
        <v>4143</v>
      </c>
      <c r="C1177" s="161">
        <f t="shared" si="110"/>
        <v>41432</v>
      </c>
      <c r="D1177" s="160">
        <f t="shared" si="111"/>
        <v>2013</v>
      </c>
      <c r="E1177" s="160">
        <f t="shared" si="112"/>
        <v>6</v>
      </c>
      <c r="F1177" s="160">
        <f t="shared" si="113"/>
        <v>5</v>
      </c>
      <c r="G1177" s="160">
        <f t="shared" ca="1" si="108"/>
        <v>105192</v>
      </c>
      <c r="H1177" s="171">
        <f t="shared" ca="1" si="109"/>
        <v>2936</v>
      </c>
      <c r="I1177" s="160"/>
      <c r="J1177" s="160"/>
      <c r="K1177" s="160"/>
      <c r="L1177" s="160"/>
      <c r="M1177" s="160"/>
      <c r="N1177" s="160"/>
    </row>
    <row r="1178" spans="1:14">
      <c r="A1178" s="160"/>
      <c r="B1178" s="170" t="s">
        <v>4143</v>
      </c>
      <c r="C1178" s="161">
        <f t="shared" si="110"/>
        <v>41432</v>
      </c>
      <c r="D1178" s="160">
        <f t="shared" si="111"/>
        <v>2013</v>
      </c>
      <c r="E1178" s="160">
        <f t="shared" si="112"/>
        <v>6</v>
      </c>
      <c r="F1178" s="160">
        <f t="shared" si="113"/>
        <v>5</v>
      </c>
      <c r="G1178" s="160">
        <f t="shared" ca="1" si="108"/>
        <v>105192</v>
      </c>
      <c r="H1178" s="171">
        <f t="shared" ca="1" si="109"/>
        <v>2936</v>
      </c>
      <c r="I1178" s="160"/>
      <c r="J1178" s="160"/>
      <c r="K1178" s="160"/>
      <c r="L1178" s="160"/>
      <c r="M1178" s="160"/>
      <c r="N1178" s="160"/>
    </row>
    <row r="1179" spans="1:14">
      <c r="A1179" s="160"/>
      <c r="B1179" s="170" t="s">
        <v>4152</v>
      </c>
      <c r="C1179" s="161">
        <f t="shared" si="110"/>
        <v>41434</v>
      </c>
      <c r="D1179" s="160">
        <f t="shared" si="111"/>
        <v>2013</v>
      </c>
      <c r="E1179" s="160">
        <f t="shared" si="112"/>
        <v>6</v>
      </c>
      <c r="F1179" s="160">
        <f t="shared" si="113"/>
        <v>7</v>
      </c>
      <c r="G1179" s="160">
        <f t="shared" ca="1" si="108"/>
        <v>105192</v>
      </c>
      <c r="H1179" s="171">
        <f t="shared" ca="1" si="109"/>
        <v>2935</v>
      </c>
      <c r="I1179" s="160"/>
      <c r="J1179" s="160"/>
      <c r="K1179" s="160"/>
      <c r="L1179" s="160"/>
      <c r="M1179" s="160"/>
      <c r="N1179" s="160"/>
    </row>
    <row r="1180" spans="1:14">
      <c r="A1180" s="160"/>
      <c r="B1180" s="170" t="s">
        <v>4152</v>
      </c>
      <c r="C1180" s="161">
        <f t="shared" si="110"/>
        <v>41434</v>
      </c>
      <c r="D1180" s="160">
        <f t="shared" si="111"/>
        <v>2013</v>
      </c>
      <c r="E1180" s="160">
        <f t="shared" si="112"/>
        <v>6</v>
      </c>
      <c r="F1180" s="160">
        <f t="shared" si="113"/>
        <v>7</v>
      </c>
      <c r="G1180" s="160">
        <f t="shared" ca="1" si="108"/>
        <v>105192</v>
      </c>
      <c r="H1180" s="171">
        <f t="shared" ca="1" si="109"/>
        <v>2935</v>
      </c>
      <c r="I1180" s="160"/>
      <c r="J1180" s="160"/>
      <c r="K1180" s="160"/>
      <c r="L1180" s="160"/>
      <c r="M1180" s="160"/>
      <c r="N1180" s="160"/>
    </row>
    <row r="1181" spans="1:14">
      <c r="A1181" s="160"/>
      <c r="B1181" s="170" t="s">
        <v>4152</v>
      </c>
      <c r="C1181" s="161">
        <f t="shared" si="110"/>
        <v>41434</v>
      </c>
      <c r="D1181" s="160">
        <f t="shared" si="111"/>
        <v>2013</v>
      </c>
      <c r="E1181" s="160">
        <f t="shared" si="112"/>
        <v>6</v>
      </c>
      <c r="F1181" s="160">
        <f t="shared" si="113"/>
        <v>7</v>
      </c>
      <c r="G1181" s="160">
        <f t="shared" ca="1" si="108"/>
        <v>105192</v>
      </c>
      <c r="H1181" s="171">
        <f t="shared" ca="1" si="109"/>
        <v>2935</v>
      </c>
      <c r="I1181" s="160"/>
      <c r="J1181" s="160"/>
      <c r="K1181" s="160"/>
      <c r="L1181" s="160"/>
      <c r="M1181" s="160"/>
      <c r="N1181" s="160"/>
    </row>
    <row r="1182" spans="1:14">
      <c r="A1182" s="160"/>
      <c r="B1182" s="170" t="s">
        <v>4152</v>
      </c>
      <c r="C1182" s="161">
        <f t="shared" si="110"/>
        <v>41434</v>
      </c>
      <c r="D1182" s="160">
        <f t="shared" si="111"/>
        <v>2013</v>
      </c>
      <c r="E1182" s="160">
        <f t="shared" si="112"/>
        <v>6</v>
      </c>
      <c r="F1182" s="160">
        <f t="shared" si="113"/>
        <v>7</v>
      </c>
      <c r="G1182" s="160">
        <f t="shared" ca="1" si="108"/>
        <v>105192</v>
      </c>
      <c r="H1182" s="171">
        <f t="shared" ca="1" si="109"/>
        <v>2935</v>
      </c>
      <c r="I1182" s="160"/>
      <c r="J1182" s="160"/>
      <c r="K1182" s="160"/>
      <c r="L1182" s="160"/>
      <c r="M1182" s="160"/>
      <c r="N1182" s="160"/>
    </row>
    <row r="1183" spans="1:14">
      <c r="A1183" s="160"/>
      <c r="B1183" s="170" t="s">
        <v>4164</v>
      </c>
      <c r="C1183" s="161">
        <f t="shared" si="110"/>
        <v>41435</v>
      </c>
      <c r="D1183" s="160">
        <f t="shared" si="111"/>
        <v>2013</v>
      </c>
      <c r="E1183" s="160">
        <f t="shared" si="112"/>
        <v>6</v>
      </c>
      <c r="F1183" s="160">
        <f t="shared" si="113"/>
        <v>1</v>
      </c>
      <c r="G1183" s="160">
        <f t="shared" ca="1" si="108"/>
        <v>105193</v>
      </c>
      <c r="H1183" s="171">
        <f t="shared" ca="1" si="109"/>
        <v>2935</v>
      </c>
      <c r="I1183" s="160"/>
      <c r="J1183" s="160"/>
      <c r="K1183" s="160"/>
      <c r="L1183" s="160"/>
      <c r="M1183" s="160"/>
      <c r="N1183" s="160"/>
    </row>
    <row r="1184" spans="1:14">
      <c r="A1184" s="160"/>
      <c r="B1184" s="170" t="s">
        <v>4164</v>
      </c>
      <c r="C1184" s="161">
        <f t="shared" si="110"/>
        <v>41435</v>
      </c>
      <c r="D1184" s="160">
        <f t="shared" si="111"/>
        <v>2013</v>
      </c>
      <c r="E1184" s="160">
        <f t="shared" si="112"/>
        <v>6</v>
      </c>
      <c r="F1184" s="160">
        <f t="shared" si="113"/>
        <v>1</v>
      </c>
      <c r="G1184" s="160">
        <f t="shared" ca="1" si="108"/>
        <v>105193</v>
      </c>
      <c r="H1184" s="171">
        <f t="shared" ca="1" si="109"/>
        <v>2935</v>
      </c>
      <c r="I1184" s="160"/>
      <c r="J1184" s="160"/>
      <c r="K1184" s="160"/>
      <c r="L1184" s="160"/>
      <c r="M1184" s="160"/>
      <c r="N1184" s="160"/>
    </row>
    <row r="1185" spans="1:14">
      <c r="A1185" s="160"/>
      <c r="B1185" s="170" t="s">
        <v>4164</v>
      </c>
      <c r="C1185" s="161">
        <f t="shared" si="110"/>
        <v>41435</v>
      </c>
      <c r="D1185" s="160">
        <f t="shared" si="111"/>
        <v>2013</v>
      </c>
      <c r="E1185" s="160">
        <f t="shared" si="112"/>
        <v>6</v>
      </c>
      <c r="F1185" s="160">
        <f t="shared" si="113"/>
        <v>1</v>
      </c>
      <c r="G1185" s="160">
        <f t="shared" ca="1" si="108"/>
        <v>105193</v>
      </c>
      <c r="H1185" s="171">
        <f t="shared" ca="1" si="109"/>
        <v>2935</v>
      </c>
      <c r="I1185" s="160"/>
      <c r="J1185" s="160"/>
      <c r="K1185" s="160"/>
      <c r="L1185" s="160"/>
      <c r="M1185" s="160"/>
      <c r="N1185" s="160"/>
    </row>
    <row r="1186" spans="1:14">
      <c r="A1186" s="160"/>
      <c r="B1186" s="170" t="s">
        <v>4164</v>
      </c>
      <c r="C1186" s="161">
        <f t="shared" si="110"/>
        <v>41435</v>
      </c>
      <c r="D1186" s="160">
        <f t="shared" si="111"/>
        <v>2013</v>
      </c>
      <c r="E1186" s="160">
        <f t="shared" si="112"/>
        <v>6</v>
      </c>
      <c r="F1186" s="160">
        <f t="shared" si="113"/>
        <v>1</v>
      </c>
      <c r="G1186" s="160">
        <f t="shared" ca="1" si="108"/>
        <v>105193</v>
      </c>
      <c r="H1186" s="171">
        <f t="shared" ca="1" si="109"/>
        <v>2935</v>
      </c>
      <c r="I1186" s="160"/>
      <c r="J1186" s="160"/>
      <c r="K1186" s="160"/>
      <c r="L1186" s="160"/>
      <c r="M1186" s="160"/>
      <c r="N1186" s="160"/>
    </row>
    <row r="1187" spans="1:14">
      <c r="A1187" s="160"/>
      <c r="B1187" s="170" t="s">
        <v>4177</v>
      </c>
      <c r="C1187" s="161">
        <f t="shared" si="110"/>
        <v>41436</v>
      </c>
      <c r="D1187" s="160">
        <f t="shared" si="111"/>
        <v>2013</v>
      </c>
      <c r="E1187" s="160">
        <f t="shared" si="112"/>
        <v>6</v>
      </c>
      <c r="F1187" s="160">
        <f t="shared" si="113"/>
        <v>2</v>
      </c>
      <c r="G1187" s="160">
        <f t="shared" ca="1" si="108"/>
        <v>105194</v>
      </c>
      <c r="H1187" s="171">
        <f t="shared" ca="1" si="109"/>
        <v>2934</v>
      </c>
      <c r="I1187" s="160"/>
      <c r="J1187" s="160"/>
      <c r="K1187" s="160"/>
      <c r="L1187" s="160"/>
      <c r="M1187" s="160"/>
      <c r="N1187" s="160"/>
    </row>
    <row r="1188" spans="1:14">
      <c r="A1188" s="160"/>
      <c r="B1188" s="170" t="s">
        <v>4181</v>
      </c>
      <c r="C1188" s="161">
        <f t="shared" si="110"/>
        <v>41437</v>
      </c>
      <c r="D1188" s="160">
        <f t="shared" si="111"/>
        <v>2013</v>
      </c>
      <c r="E1188" s="160">
        <f t="shared" si="112"/>
        <v>6</v>
      </c>
      <c r="F1188" s="160">
        <f t="shared" si="113"/>
        <v>3</v>
      </c>
      <c r="G1188" s="160">
        <f t="shared" ca="1" si="108"/>
        <v>105195</v>
      </c>
      <c r="H1188" s="171">
        <f t="shared" ca="1" si="109"/>
        <v>2933</v>
      </c>
      <c r="I1188" s="160"/>
      <c r="J1188" s="160"/>
      <c r="K1188" s="160"/>
      <c r="L1188" s="160"/>
      <c r="M1188" s="160"/>
      <c r="N1188" s="160"/>
    </row>
    <row r="1189" spans="1:14">
      <c r="A1189" s="160"/>
      <c r="B1189" s="170" t="s">
        <v>4184</v>
      </c>
      <c r="C1189" s="161">
        <f t="shared" si="110"/>
        <v>41438</v>
      </c>
      <c r="D1189" s="160">
        <f t="shared" si="111"/>
        <v>2013</v>
      </c>
      <c r="E1189" s="160">
        <f t="shared" si="112"/>
        <v>6</v>
      </c>
      <c r="F1189" s="160">
        <f t="shared" si="113"/>
        <v>4</v>
      </c>
      <c r="G1189" s="160">
        <f t="shared" ca="1" si="108"/>
        <v>105198</v>
      </c>
      <c r="H1189" s="171">
        <f t="shared" ca="1" si="109"/>
        <v>2932</v>
      </c>
      <c r="I1189" s="160"/>
      <c r="J1189" s="160"/>
      <c r="K1189" s="160"/>
      <c r="L1189" s="160"/>
      <c r="M1189" s="160"/>
      <c r="N1189" s="160"/>
    </row>
    <row r="1190" spans="1:14">
      <c r="A1190" s="160"/>
      <c r="B1190" s="170" t="s">
        <v>4184</v>
      </c>
      <c r="C1190" s="161">
        <f t="shared" si="110"/>
        <v>41438</v>
      </c>
      <c r="D1190" s="160">
        <f t="shared" si="111"/>
        <v>2013</v>
      </c>
      <c r="E1190" s="160">
        <f t="shared" si="112"/>
        <v>6</v>
      </c>
      <c r="F1190" s="160">
        <f t="shared" si="113"/>
        <v>4</v>
      </c>
      <c r="G1190" s="160">
        <f t="shared" ca="1" si="108"/>
        <v>105198</v>
      </c>
      <c r="H1190" s="171">
        <f t="shared" ca="1" si="109"/>
        <v>2932</v>
      </c>
      <c r="I1190" s="160"/>
      <c r="J1190" s="160"/>
      <c r="K1190" s="160"/>
      <c r="L1190" s="160"/>
      <c r="M1190" s="160"/>
      <c r="N1190" s="160"/>
    </row>
    <row r="1191" spans="1:14">
      <c r="A1191" s="160"/>
      <c r="B1191" s="170" t="s">
        <v>4189</v>
      </c>
      <c r="C1191" s="161">
        <f t="shared" si="110"/>
        <v>41440</v>
      </c>
      <c r="D1191" s="160">
        <f t="shared" si="111"/>
        <v>2013</v>
      </c>
      <c r="E1191" s="160">
        <f t="shared" si="112"/>
        <v>6</v>
      </c>
      <c r="F1191" s="160">
        <f t="shared" si="113"/>
        <v>6</v>
      </c>
      <c r="G1191" s="160">
        <f t="shared" ca="1" si="108"/>
        <v>105199</v>
      </c>
      <c r="H1191" s="171">
        <f t="shared" ca="1" si="109"/>
        <v>2930</v>
      </c>
      <c r="I1191" s="160"/>
      <c r="J1191" s="160"/>
      <c r="K1191" s="160"/>
      <c r="L1191" s="160"/>
      <c r="M1191" s="160"/>
      <c r="N1191" s="160"/>
    </row>
    <row r="1192" spans="1:14">
      <c r="A1192" s="160"/>
      <c r="B1192" s="170" t="s">
        <v>4189</v>
      </c>
      <c r="C1192" s="161">
        <f t="shared" si="110"/>
        <v>41440</v>
      </c>
      <c r="D1192" s="160">
        <f t="shared" si="111"/>
        <v>2013</v>
      </c>
      <c r="E1192" s="160">
        <f t="shared" si="112"/>
        <v>6</v>
      </c>
      <c r="F1192" s="160">
        <f t="shared" si="113"/>
        <v>6</v>
      </c>
      <c r="G1192" s="160">
        <f t="shared" ca="1" si="108"/>
        <v>105199</v>
      </c>
      <c r="H1192" s="171">
        <f t="shared" ca="1" si="109"/>
        <v>2930</v>
      </c>
      <c r="I1192" s="160"/>
      <c r="J1192" s="160"/>
      <c r="K1192" s="160"/>
      <c r="L1192" s="160"/>
      <c r="M1192" s="160"/>
      <c r="N1192" s="160"/>
    </row>
    <row r="1193" spans="1:14">
      <c r="A1193" s="160"/>
      <c r="B1193" s="170" t="s">
        <v>4196</v>
      </c>
      <c r="C1193" s="161">
        <f t="shared" si="110"/>
        <v>41441</v>
      </c>
      <c r="D1193" s="160">
        <f t="shared" si="111"/>
        <v>2013</v>
      </c>
      <c r="E1193" s="160">
        <f t="shared" si="112"/>
        <v>6</v>
      </c>
      <c r="F1193" s="160">
        <f t="shared" si="113"/>
        <v>7</v>
      </c>
      <c r="G1193" s="160">
        <f t="shared" ca="1" si="108"/>
        <v>105199</v>
      </c>
      <c r="H1193" s="171">
        <f t="shared" ca="1" si="109"/>
        <v>2930</v>
      </c>
      <c r="I1193" s="160"/>
      <c r="J1193" s="160"/>
      <c r="K1193" s="160"/>
      <c r="L1193" s="160"/>
      <c r="M1193" s="160"/>
      <c r="N1193" s="160"/>
    </row>
    <row r="1194" spans="1:14">
      <c r="A1194" s="160"/>
      <c r="B1194" s="170" t="s">
        <v>4200</v>
      </c>
      <c r="C1194" s="161">
        <f t="shared" si="110"/>
        <v>41442</v>
      </c>
      <c r="D1194" s="160">
        <f t="shared" si="111"/>
        <v>2013</v>
      </c>
      <c r="E1194" s="160">
        <f t="shared" si="112"/>
        <v>6</v>
      </c>
      <c r="F1194" s="160">
        <f t="shared" si="113"/>
        <v>1</v>
      </c>
      <c r="G1194" s="160">
        <f t="shared" ca="1" si="108"/>
        <v>105200</v>
      </c>
      <c r="H1194" s="171">
        <f t="shared" ca="1" si="109"/>
        <v>2930</v>
      </c>
      <c r="I1194" s="160"/>
      <c r="J1194" s="160"/>
      <c r="K1194" s="160"/>
      <c r="L1194" s="160"/>
      <c r="M1194" s="160"/>
      <c r="N1194" s="160"/>
    </row>
    <row r="1195" spans="1:14">
      <c r="A1195" s="160"/>
      <c r="B1195" s="170" t="s">
        <v>4200</v>
      </c>
      <c r="C1195" s="161">
        <f t="shared" si="110"/>
        <v>41442</v>
      </c>
      <c r="D1195" s="160">
        <f t="shared" si="111"/>
        <v>2013</v>
      </c>
      <c r="E1195" s="160">
        <f t="shared" si="112"/>
        <v>6</v>
      </c>
      <c r="F1195" s="160">
        <f t="shared" si="113"/>
        <v>1</v>
      </c>
      <c r="G1195" s="160">
        <f t="shared" ca="1" si="108"/>
        <v>105200</v>
      </c>
      <c r="H1195" s="171">
        <f t="shared" ca="1" si="109"/>
        <v>2930</v>
      </c>
      <c r="I1195" s="160"/>
      <c r="J1195" s="160"/>
      <c r="K1195" s="160"/>
      <c r="L1195" s="160"/>
      <c r="M1195" s="160"/>
      <c r="N1195" s="160"/>
    </row>
    <row r="1196" spans="1:14">
      <c r="A1196" s="160"/>
      <c r="B1196" s="170" t="s">
        <v>4200</v>
      </c>
      <c r="C1196" s="161">
        <f t="shared" si="110"/>
        <v>41442</v>
      </c>
      <c r="D1196" s="160">
        <f t="shared" si="111"/>
        <v>2013</v>
      </c>
      <c r="E1196" s="160">
        <f t="shared" si="112"/>
        <v>6</v>
      </c>
      <c r="F1196" s="160">
        <f t="shared" si="113"/>
        <v>1</v>
      </c>
      <c r="G1196" s="160">
        <f t="shared" ca="1" si="108"/>
        <v>105200</v>
      </c>
      <c r="H1196" s="171">
        <f t="shared" ca="1" si="109"/>
        <v>2930</v>
      </c>
      <c r="I1196" s="160"/>
      <c r="J1196" s="160"/>
      <c r="K1196" s="160"/>
      <c r="L1196" s="160"/>
      <c r="M1196" s="160"/>
      <c r="N1196" s="160"/>
    </row>
    <row r="1197" spans="1:14">
      <c r="A1197" s="160"/>
      <c r="B1197" s="170" t="s">
        <v>4200</v>
      </c>
      <c r="C1197" s="161">
        <f t="shared" si="110"/>
        <v>41442</v>
      </c>
      <c r="D1197" s="160">
        <f t="shared" si="111"/>
        <v>2013</v>
      </c>
      <c r="E1197" s="160">
        <f t="shared" si="112"/>
        <v>6</v>
      </c>
      <c r="F1197" s="160">
        <f t="shared" si="113"/>
        <v>1</v>
      </c>
      <c r="G1197" s="160">
        <f t="shared" ca="1" si="108"/>
        <v>105200</v>
      </c>
      <c r="H1197" s="171">
        <f t="shared" ca="1" si="109"/>
        <v>2930</v>
      </c>
      <c r="I1197" s="160"/>
      <c r="J1197" s="160"/>
      <c r="K1197" s="160"/>
      <c r="L1197" s="160"/>
      <c r="M1197" s="160"/>
      <c r="N1197" s="160"/>
    </row>
    <row r="1198" spans="1:14">
      <c r="A1198" s="160"/>
      <c r="B1198" s="170" t="s">
        <v>4200</v>
      </c>
      <c r="C1198" s="161">
        <f t="shared" si="110"/>
        <v>41442</v>
      </c>
      <c r="D1198" s="160">
        <f t="shared" si="111"/>
        <v>2013</v>
      </c>
      <c r="E1198" s="160">
        <f t="shared" si="112"/>
        <v>6</v>
      </c>
      <c r="F1198" s="160">
        <f t="shared" si="113"/>
        <v>1</v>
      </c>
      <c r="G1198" s="160">
        <f t="shared" ca="1" si="108"/>
        <v>105200</v>
      </c>
      <c r="H1198" s="171">
        <f t="shared" ca="1" si="109"/>
        <v>2930</v>
      </c>
      <c r="I1198" s="160"/>
      <c r="J1198" s="160"/>
      <c r="K1198" s="160"/>
      <c r="L1198" s="160"/>
      <c r="M1198" s="160"/>
      <c r="N1198" s="160"/>
    </row>
    <row r="1199" spans="1:14">
      <c r="A1199" s="160"/>
      <c r="B1199" s="170" t="s">
        <v>4200</v>
      </c>
      <c r="C1199" s="161">
        <f t="shared" si="110"/>
        <v>41442</v>
      </c>
      <c r="D1199" s="160">
        <f t="shared" si="111"/>
        <v>2013</v>
      </c>
      <c r="E1199" s="160">
        <f t="shared" si="112"/>
        <v>6</v>
      </c>
      <c r="F1199" s="160">
        <f t="shared" si="113"/>
        <v>1</v>
      </c>
      <c r="G1199" s="160">
        <f t="shared" ca="1" si="108"/>
        <v>105200</v>
      </c>
      <c r="H1199" s="171">
        <f t="shared" ca="1" si="109"/>
        <v>2930</v>
      </c>
      <c r="I1199" s="160"/>
      <c r="J1199" s="160"/>
      <c r="K1199" s="160"/>
      <c r="L1199" s="160"/>
      <c r="M1199" s="160"/>
      <c r="N1199" s="160"/>
    </row>
    <row r="1200" spans="1:14">
      <c r="A1200" s="160"/>
      <c r="B1200" s="170" t="s">
        <v>4215</v>
      </c>
      <c r="C1200" s="161">
        <f t="shared" si="110"/>
        <v>41447</v>
      </c>
      <c r="D1200" s="160">
        <f t="shared" si="111"/>
        <v>2013</v>
      </c>
      <c r="E1200" s="160">
        <f t="shared" si="112"/>
        <v>6</v>
      </c>
      <c r="F1200" s="160">
        <f t="shared" si="113"/>
        <v>6</v>
      </c>
      <c r="G1200" s="160">
        <f t="shared" ca="1" si="108"/>
        <v>105206</v>
      </c>
      <c r="H1200" s="171">
        <f t="shared" ca="1" si="109"/>
        <v>2925</v>
      </c>
      <c r="I1200" s="160"/>
      <c r="J1200" s="160"/>
      <c r="K1200" s="160"/>
      <c r="L1200" s="160"/>
      <c r="M1200" s="160"/>
      <c r="N1200" s="160"/>
    </row>
    <row r="1201" spans="1:14">
      <c r="A1201" s="160"/>
      <c r="B1201" s="170" t="s">
        <v>4218</v>
      </c>
      <c r="C1201" s="161">
        <f t="shared" si="110"/>
        <v>41448</v>
      </c>
      <c r="D1201" s="160">
        <f t="shared" si="111"/>
        <v>2013</v>
      </c>
      <c r="E1201" s="160">
        <f t="shared" si="112"/>
        <v>6</v>
      </c>
      <c r="F1201" s="160">
        <f t="shared" si="113"/>
        <v>7</v>
      </c>
      <c r="G1201" s="160">
        <f t="shared" ca="1" si="108"/>
        <v>105206</v>
      </c>
      <c r="H1201" s="171">
        <f t="shared" ca="1" si="109"/>
        <v>2925</v>
      </c>
      <c r="I1201" s="160"/>
      <c r="J1201" s="160"/>
      <c r="K1201" s="160"/>
      <c r="L1201" s="160"/>
      <c r="M1201" s="160"/>
      <c r="N1201" s="160"/>
    </row>
    <row r="1202" spans="1:14">
      <c r="A1202" s="160"/>
      <c r="B1202" s="170" t="s">
        <v>4218</v>
      </c>
      <c r="C1202" s="161">
        <f t="shared" si="110"/>
        <v>41448</v>
      </c>
      <c r="D1202" s="160">
        <f t="shared" si="111"/>
        <v>2013</v>
      </c>
      <c r="E1202" s="160">
        <f t="shared" si="112"/>
        <v>6</v>
      </c>
      <c r="F1202" s="160">
        <f t="shared" si="113"/>
        <v>7</v>
      </c>
      <c r="G1202" s="160">
        <f t="shared" ca="1" si="108"/>
        <v>105206</v>
      </c>
      <c r="H1202" s="171">
        <f t="shared" ca="1" si="109"/>
        <v>2925</v>
      </c>
      <c r="I1202" s="160"/>
      <c r="J1202" s="160"/>
      <c r="K1202" s="160"/>
      <c r="L1202" s="160"/>
      <c r="M1202" s="160"/>
      <c r="N1202" s="160"/>
    </row>
    <row r="1203" spans="1:14">
      <c r="A1203" s="160"/>
      <c r="B1203" s="170" t="s">
        <v>4218</v>
      </c>
      <c r="C1203" s="161">
        <f t="shared" si="110"/>
        <v>41448</v>
      </c>
      <c r="D1203" s="160">
        <f t="shared" si="111"/>
        <v>2013</v>
      </c>
      <c r="E1203" s="160">
        <f t="shared" si="112"/>
        <v>6</v>
      </c>
      <c r="F1203" s="160">
        <f t="shared" si="113"/>
        <v>7</v>
      </c>
      <c r="G1203" s="160">
        <f t="shared" ca="1" si="108"/>
        <v>105206</v>
      </c>
      <c r="H1203" s="171">
        <f t="shared" ca="1" si="109"/>
        <v>2925</v>
      </c>
      <c r="I1203" s="160"/>
      <c r="J1203" s="160"/>
      <c r="K1203" s="160"/>
      <c r="L1203" s="160"/>
      <c r="M1203" s="160"/>
      <c r="N1203" s="160"/>
    </row>
    <row r="1204" spans="1:14">
      <c r="A1204" s="160"/>
      <c r="B1204" s="170" t="s">
        <v>4226</v>
      </c>
      <c r="C1204" s="161">
        <f t="shared" si="110"/>
        <v>41449</v>
      </c>
      <c r="D1204" s="160">
        <f t="shared" si="111"/>
        <v>2013</v>
      </c>
      <c r="E1204" s="160">
        <f t="shared" si="112"/>
        <v>6</v>
      </c>
      <c r="F1204" s="160">
        <f t="shared" si="113"/>
        <v>1</v>
      </c>
      <c r="G1204" s="160">
        <f t="shared" ca="1" si="108"/>
        <v>105207</v>
      </c>
      <c r="H1204" s="171">
        <f t="shared" ca="1" si="109"/>
        <v>2925</v>
      </c>
      <c r="I1204" s="160"/>
      <c r="J1204" s="160"/>
      <c r="K1204" s="160"/>
      <c r="L1204" s="160"/>
      <c r="M1204" s="160"/>
      <c r="N1204" s="160"/>
    </row>
    <row r="1205" spans="1:14">
      <c r="A1205" s="160"/>
      <c r="B1205" s="170" t="s">
        <v>4230</v>
      </c>
      <c r="C1205" s="161">
        <f t="shared" si="110"/>
        <v>41450</v>
      </c>
      <c r="D1205" s="160">
        <f t="shared" si="111"/>
        <v>2013</v>
      </c>
      <c r="E1205" s="160">
        <f t="shared" si="112"/>
        <v>6</v>
      </c>
      <c r="F1205" s="160">
        <f t="shared" si="113"/>
        <v>2</v>
      </c>
      <c r="G1205" s="160">
        <f t="shared" ca="1" si="108"/>
        <v>105208</v>
      </c>
      <c r="H1205" s="171">
        <f t="shared" ca="1" si="109"/>
        <v>2924</v>
      </c>
      <c r="I1205" s="160"/>
      <c r="J1205" s="160"/>
      <c r="K1205" s="160"/>
      <c r="L1205" s="160"/>
      <c r="M1205" s="160"/>
      <c r="N1205" s="160"/>
    </row>
    <row r="1206" spans="1:14">
      <c r="A1206" s="160"/>
      <c r="B1206" s="170" t="s">
        <v>4233</v>
      </c>
      <c r="C1206" s="161">
        <f t="shared" si="110"/>
        <v>41451</v>
      </c>
      <c r="D1206" s="160">
        <f t="shared" si="111"/>
        <v>2013</v>
      </c>
      <c r="E1206" s="160">
        <f t="shared" si="112"/>
        <v>6</v>
      </c>
      <c r="F1206" s="160">
        <f t="shared" si="113"/>
        <v>3</v>
      </c>
      <c r="G1206" s="160">
        <f t="shared" ca="1" si="108"/>
        <v>105209</v>
      </c>
      <c r="H1206" s="171">
        <f t="shared" ca="1" si="109"/>
        <v>2923</v>
      </c>
      <c r="I1206" s="160"/>
      <c r="J1206" s="160"/>
      <c r="K1206" s="160"/>
      <c r="L1206" s="160"/>
      <c r="M1206" s="160"/>
      <c r="N1206" s="160"/>
    </row>
    <row r="1207" spans="1:14">
      <c r="A1207" s="160"/>
      <c r="B1207" s="170" t="s">
        <v>4233</v>
      </c>
      <c r="C1207" s="161">
        <f t="shared" si="110"/>
        <v>41451</v>
      </c>
      <c r="D1207" s="160">
        <f t="shared" si="111"/>
        <v>2013</v>
      </c>
      <c r="E1207" s="160">
        <f t="shared" si="112"/>
        <v>6</v>
      </c>
      <c r="F1207" s="160">
        <f t="shared" si="113"/>
        <v>3</v>
      </c>
      <c r="G1207" s="160">
        <f t="shared" ca="1" si="108"/>
        <v>105209</v>
      </c>
      <c r="H1207" s="171">
        <f t="shared" ca="1" si="109"/>
        <v>2923</v>
      </c>
      <c r="I1207" s="160"/>
      <c r="J1207" s="160"/>
      <c r="K1207" s="160"/>
      <c r="L1207" s="160"/>
      <c r="M1207" s="160"/>
      <c r="N1207" s="160"/>
    </row>
    <row r="1208" spans="1:14">
      <c r="A1208" s="160"/>
      <c r="B1208" s="170" t="s">
        <v>4240</v>
      </c>
      <c r="C1208" s="161">
        <f t="shared" si="110"/>
        <v>41452</v>
      </c>
      <c r="D1208" s="160">
        <f t="shared" si="111"/>
        <v>2013</v>
      </c>
      <c r="E1208" s="160">
        <f t="shared" si="112"/>
        <v>6</v>
      </c>
      <c r="F1208" s="160">
        <f t="shared" si="113"/>
        <v>4</v>
      </c>
      <c r="G1208" s="160">
        <f t="shared" ca="1" si="108"/>
        <v>105212</v>
      </c>
      <c r="H1208" s="171">
        <f t="shared" ca="1" si="109"/>
        <v>2922</v>
      </c>
      <c r="I1208" s="160"/>
      <c r="J1208" s="160"/>
      <c r="K1208" s="160"/>
      <c r="L1208" s="160"/>
      <c r="M1208" s="160"/>
      <c r="N1208" s="160"/>
    </row>
    <row r="1209" spans="1:14">
      <c r="A1209" s="160"/>
      <c r="B1209" s="170" t="s">
        <v>4244</v>
      </c>
      <c r="C1209" s="161">
        <f t="shared" si="110"/>
        <v>41453</v>
      </c>
      <c r="D1209" s="160">
        <f t="shared" si="111"/>
        <v>2013</v>
      </c>
      <c r="E1209" s="160">
        <f t="shared" si="112"/>
        <v>6</v>
      </c>
      <c r="F1209" s="160">
        <f t="shared" si="113"/>
        <v>5</v>
      </c>
      <c r="G1209" s="160">
        <f t="shared" ca="1" si="108"/>
        <v>105213</v>
      </c>
      <c r="H1209" s="171">
        <f t="shared" ca="1" si="109"/>
        <v>2921</v>
      </c>
      <c r="I1209" s="160"/>
      <c r="J1209" s="160"/>
      <c r="K1209" s="160"/>
      <c r="L1209" s="160"/>
      <c r="M1209" s="160"/>
      <c r="N1209" s="160"/>
    </row>
    <row r="1210" spans="1:14">
      <c r="A1210" s="160"/>
      <c r="B1210" s="170" t="s">
        <v>4244</v>
      </c>
      <c r="C1210" s="161">
        <f t="shared" si="110"/>
        <v>41453</v>
      </c>
      <c r="D1210" s="160">
        <f t="shared" si="111"/>
        <v>2013</v>
      </c>
      <c r="E1210" s="160">
        <f t="shared" si="112"/>
        <v>6</v>
      </c>
      <c r="F1210" s="160">
        <f t="shared" si="113"/>
        <v>5</v>
      </c>
      <c r="G1210" s="160">
        <f t="shared" ca="1" si="108"/>
        <v>105213</v>
      </c>
      <c r="H1210" s="171">
        <f t="shared" ca="1" si="109"/>
        <v>2921</v>
      </c>
      <c r="I1210" s="160"/>
      <c r="J1210" s="160"/>
      <c r="K1210" s="160"/>
      <c r="L1210" s="160"/>
      <c r="M1210" s="160"/>
      <c r="N1210" s="160"/>
    </row>
    <row r="1211" spans="1:14">
      <c r="A1211" s="160"/>
      <c r="B1211" s="170" t="s">
        <v>4251</v>
      </c>
      <c r="C1211" s="161">
        <f t="shared" si="110"/>
        <v>41454</v>
      </c>
      <c r="D1211" s="160">
        <f t="shared" si="111"/>
        <v>2013</v>
      </c>
      <c r="E1211" s="160">
        <f t="shared" si="112"/>
        <v>6</v>
      </c>
      <c r="F1211" s="160">
        <f t="shared" si="113"/>
        <v>6</v>
      </c>
      <c r="G1211" s="160">
        <f t="shared" ca="1" si="108"/>
        <v>105213</v>
      </c>
      <c r="H1211" s="171">
        <f t="shared" ca="1" si="109"/>
        <v>2920</v>
      </c>
      <c r="I1211" s="160"/>
      <c r="J1211" s="160"/>
      <c r="K1211" s="160"/>
      <c r="L1211" s="160"/>
      <c r="M1211" s="160"/>
      <c r="N1211" s="160"/>
    </row>
    <row r="1212" spans="1:14">
      <c r="A1212" s="160"/>
      <c r="B1212" s="170" t="s">
        <v>4251</v>
      </c>
      <c r="C1212" s="161">
        <f t="shared" si="110"/>
        <v>41454</v>
      </c>
      <c r="D1212" s="160">
        <f t="shared" si="111"/>
        <v>2013</v>
      </c>
      <c r="E1212" s="160">
        <f t="shared" si="112"/>
        <v>6</v>
      </c>
      <c r="F1212" s="160">
        <f t="shared" si="113"/>
        <v>6</v>
      </c>
      <c r="G1212" s="160">
        <f t="shared" ca="1" si="108"/>
        <v>105213</v>
      </c>
      <c r="H1212" s="171">
        <f t="shared" ca="1" si="109"/>
        <v>2920</v>
      </c>
      <c r="I1212" s="160"/>
      <c r="J1212" s="160"/>
      <c r="K1212" s="160"/>
      <c r="L1212" s="160"/>
      <c r="M1212" s="160"/>
      <c r="N1212" s="160"/>
    </row>
    <row r="1213" spans="1:14">
      <c r="A1213" s="160"/>
      <c r="B1213" s="170" t="s">
        <v>4257</v>
      </c>
      <c r="C1213" s="161">
        <f t="shared" si="110"/>
        <v>41455</v>
      </c>
      <c r="D1213" s="160">
        <f t="shared" si="111"/>
        <v>2013</v>
      </c>
      <c r="E1213" s="160">
        <f t="shared" si="112"/>
        <v>6</v>
      </c>
      <c r="F1213" s="160">
        <f t="shared" si="113"/>
        <v>7</v>
      </c>
      <c r="G1213" s="160">
        <f t="shared" ca="1" si="108"/>
        <v>105213</v>
      </c>
      <c r="H1213" s="171">
        <f t="shared" ca="1" si="109"/>
        <v>2920</v>
      </c>
      <c r="I1213" s="160"/>
      <c r="J1213" s="160"/>
      <c r="K1213" s="160"/>
      <c r="L1213" s="160"/>
      <c r="M1213" s="160"/>
      <c r="N1213" s="160"/>
    </row>
    <row r="1214" spans="1:14">
      <c r="A1214" s="160"/>
      <c r="B1214" s="170" t="s">
        <v>4257</v>
      </c>
      <c r="C1214" s="161">
        <f t="shared" si="110"/>
        <v>41455</v>
      </c>
      <c r="D1214" s="160">
        <f t="shared" si="111"/>
        <v>2013</v>
      </c>
      <c r="E1214" s="160">
        <f t="shared" si="112"/>
        <v>6</v>
      </c>
      <c r="F1214" s="160">
        <f t="shared" si="113"/>
        <v>7</v>
      </c>
      <c r="G1214" s="160">
        <f t="shared" ca="1" si="108"/>
        <v>105213</v>
      </c>
      <c r="H1214" s="171">
        <f t="shared" ca="1" si="109"/>
        <v>2920</v>
      </c>
      <c r="I1214" s="160"/>
      <c r="J1214" s="160"/>
      <c r="K1214" s="160"/>
      <c r="L1214" s="160"/>
      <c r="M1214" s="160"/>
      <c r="N1214" s="160"/>
    </row>
    <row r="1215" spans="1:14">
      <c r="A1215" s="160"/>
      <c r="B1215" s="170" t="s">
        <v>4257</v>
      </c>
      <c r="C1215" s="161">
        <f t="shared" si="110"/>
        <v>41455</v>
      </c>
      <c r="D1215" s="160">
        <f t="shared" si="111"/>
        <v>2013</v>
      </c>
      <c r="E1215" s="160">
        <f t="shared" si="112"/>
        <v>6</v>
      </c>
      <c r="F1215" s="160">
        <f t="shared" si="113"/>
        <v>7</v>
      </c>
      <c r="G1215" s="160">
        <f t="shared" ca="1" si="108"/>
        <v>105213</v>
      </c>
      <c r="H1215" s="171">
        <f t="shared" ca="1" si="109"/>
        <v>2920</v>
      </c>
      <c r="I1215" s="160"/>
      <c r="J1215" s="160"/>
      <c r="K1215" s="160"/>
      <c r="L1215" s="160"/>
      <c r="M1215" s="160"/>
      <c r="N1215" s="160"/>
    </row>
    <row r="1216" spans="1:14">
      <c r="A1216" s="160"/>
      <c r="B1216" s="170" t="s">
        <v>4266</v>
      </c>
      <c r="C1216" s="161">
        <f t="shared" si="110"/>
        <v>41456</v>
      </c>
      <c r="D1216" s="160">
        <f t="shared" si="111"/>
        <v>2013</v>
      </c>
      <c r="E1216" s="160">
        <f t="shared" si="112"/>
        <v>7</v>
      </c>
      <c r="F1216" s="160">
        <f t="shared" si="113"/>
        <v>1</v>
      </c>
      <c r="G1216" s="160">
        <f t="shared" ca="1" si="108"/>
        <v>105214</v>
      </c>
      <c r="H1216" s="171">
        <f t="shared" ca="1" si="109"/>
        <v>2920</v>
      </c>
      <c r="I1216" s="160"/>
      <c r="J1216" s="160"/>
      <c r="K1216" s="160"/>
      <c r="L1216" s="160"/>
      <c r="M1216" s="160"/>
      <c r="N1216" s="160"/>
    </row>
    <row r="1217" spans="1:14">
      <c r="A1217" s="160"/>
      <c r="B1217" s="170" t="s">
        <v>4269</v>
      </c>
      <c r="C1217" s="161">
        <f t="shared" si="110"/>
        <v>41457</v>
      </c>
      <c r="D1217" s="160">
        <f t="shared" si="111"/>
        <v>2013</v>
      </c>
      <c r="E1217" s="160">
        <f t="shared" si="112"/>
        <v>7</v>
      </c>
      <c r="F1217" s="160">
        <f t="shared" si="113"/>
        <v>2</v>
      </c>
      <c r="G1217" s="160">
        <f t="shared" ca="1" si="108"/>
        <v>105215</v>
      </c>
      <c r="H1217" s="171">
        <f t="shared" ca="1" si="109"/>
        <v>2919</v>
      </c>
      <c r="I1217" s="160"/>
      <c r="J1217" s="160"/>
      <c r="K1217" s="160"/>
      <c r="L1217" s="160"/>
      <c r="M1217" s="160"/>
      <c r="N1217" s="160"/>
    </row>
    <row r="1218" spans="1:14">
      <c r="A1218" s="160"/>
      <c r="B1218" s="170" t="s">
        <v>4269</v>
      </c>
      <c r="C1218" s="161">
        <f t="shared" si="110"/>
        <v>41457</v>
      </c>
      <c r="D1218" s="160">
        <f t="shared" si="111"/>
        <v>2013</v>
      </c>
      <c r="E1218" s="160">
        <f t="shared" si="112"/>
        <v>7</v>
      </c>
      <c r="F1218" s="160">
        <f t="shared" si="113"/>
        <v>2</v>
      </c>
      <c r="G1218" s="160">
        <f t="shared" ca="1" si="108"/>
        <v>105215</v>
      </c>
      <c r="H1218" s="171">
        <f t="shared" ca="1" si="109"/>
        <v>2919</v>
      </c>
      <c r="I1218" s="160"/>
      <c r="J1218" s="160"/>
      <c r="K1218" s="160"/>
      <c r="L1218" s="160"/>
      <c r="M1218" s="160"/>
      <c r="N1218" s="160"/>
    </row>
    <row r="1219" spans="1:14">
      <c r="A1219" s="160"/>
      <c r="B1219" s="170" t="s">
        <v>4269</v>
      </c>
      <c r="C1219" s="161">
        <f t="shared" si="110"/>
        <v>41457</v>
      </c>
      <c r="D1219" s="160">
        <f t="shared" si="111"/>
        <v>2013</v>
      </c>
      <c r="E1219" s="160">
        <f t="shared" si="112"/>
        <v>7</v>
      </c>
      <c r="F1219" s="160">
        <f t="shared" si="113"/>
        <v>2</v>
      </c>
      <c r="G1219" s="160">
        <f t="shared" ca="1" si="108"/>
        <v>105215</v>
      </c>
      <c r="H1219" s="171">
        <f t="shared" ca="1" si="109"/>
        <v>2919</v>
      </c>
      <c r="I1219" s="160"/>
      <c r="J1219" s="160"/>
      <c r="K1219" s="160"/>
      <c r="L1219" s="160"/>
      <c r="M1219" s="160"/>
      <c r="N1219" s="160"/>
    </row>
    <row r="1220" spans="1:14">
      <c r="A1220" s="160"/>
      <c r="B1220" s="170" t="s">
        <v>4269</v>
      </c>
      <c r="C1220" s="161">
        <f t="shared" si="110"/>
        <v>41457</v>
      </c>
      <c r="D1220" s="160">
        <f t="shared" si="111"/>
        <v>2013</v>
      </c>
      <c r="E1220" s="160">
        <f t="shared" si="112"/>
        <v>7</v>
      </c>
      <c r="F1220" s="160">
        <f t="shared" si="113"/>
        <v>2</v>
      </c>
      <c r="G1220" s="160">
        <f t="shared" ca="1" si="108"/>
        <v>105215</v>
      </c>
      <c r="H1220" s="171">
        <f t="shared" ca="1" si="109"/>
        <v>2919</v>
      </c>
      <c r="I1220" s="160"/>
      <c r="J1220" s="160"/>
      <c r="K1220" s="160"/>
      <c r="L1220" s="160"/>
      <c r="M1220" s="160"/>
      <c r="N1220" s="160"/>
    </row>
    <row r="1221" spans="1:14">
      <c r="A1221" s="160"/>
      <c r="B1221" s="170" t="s">
        <v>4269</v>
      </c>
      <c r="C1221" s="161">
        <f t="shared" si="110"/>
        <v>41457</v>
      </c>
      <c r="D1221" s="160">
        <f t="shared" si="111"/>
        <v>2013</v>
      </c>
      <c r="E1221" s="160">
        <f t="shared" si="112"/>
        <v>7</v>
      </c>
      <c r="F1221" s="160">
        <f t="shared" si="113"/>
        <v>2</v>
      </c>
      <c r="G1221" s="160">
        <f t="shared" ref="G1221:G1284" ca="1" si="114">WORKDAY(C1221,$K$5)</f>
        <v>105215</v>
      </c>
      <c r="H1221" s="171">
        <f t="shared" ref="H1221:H1284" ca="1" si="115">NETWORKDAYS(C1221,$K$5)</f>
        <v>2919</v>
      </c>
      <c r="I1221" s="160"/>
      <c r="J1221" s="160"/>
      <c r="K1221" s="160"/>
      <c r="L1221" s="160"/>
      <c r="M1221" s="160"/>
      <c r="N1221" s="160"/>
    </row>
    <row r="1222" spans="1:14">
      <c r="A1222" s="160"/>
      <c r="B1222" s="170" t="s">
        <v>4269</v>
      </c>
      <c r="C1222" s="161">
        <f t="shared" ref="C1222:C1285" si="116">DATE(LEFT(B1222,4),MID(B1222,5,2),RIGHT(B1222,2))</f>
        <v>41457</v>
      </c>
      <c r="D1222" s="160">
        <f t="shared" ref="D1222:D1285" si="117">YEAR(C1222)</f>
        <v>2013</v>
      </c>
      <c r="E1222" s="160">
        <f t="shared" ref="E1222:E1285" si="118">MONTH(C1222)</f>
        <v>7</v>
      </c>
      <c r="F1222" s="160">
        <f t="shared" ref="F1222:F1285" si="119">WEEKDAY(C1222,2)</f>
        <v>2</v>
      </c>
      <c r="G1222" s="160">
        <f t="shared" ca="1" si="114"/>
        <v>105215</v>
      </c>
      <c r="H1222" s="171">
        <f t="shared" ca="1" si="115"/>
        <v>2919</v>
      </c>
      <c r="I1222" s="160"/>
      <c r="J1222" s="160"/>
      <c r="K1222" s="160"/>
      <c r="L1222" s="160"/>
      <c r="M1222" s="160"/>
      <c r="N1222" s="160"/>
    </row>
    <row r="1223" spans="1:14">
      <c r="A1223" s="160"/>
      <c r="B1223" s="170" t="s">
        <v>4285</v>
      </c>
      <c r="C1223" s="161">
        <f t="shared" si="116"/>
        <v>41458</v>
      </c>
      <c r="D1223" s="160">
        <f t="shared" si="117"/>
        <v>2013</v>
      </c>
      <c r="E1223" s="160">
        <f t="shared" si="118"/>
        <v>7</v>
      </c>
      <c r="F1223" s="160">
        <f t="shared" si="119"/>
        <v>3</v>
      </c>
      <c r="G1223" s="160">
        <f t="shared" ca="1" si="114"/>
        <v>105216</v>
      </c>
      <c r="H1223" s="171">
        <f t="shared" ca="1" si="115"/>
        <v>2918</v>
      </c>
      <c r="I1223" s="160"/>
      <c r="J1223" s="160"/>
      <c r="K1223" s="160"/>
      <c r="L1223" s="160"/>
      <c r="M1223" s="160"/>
      <c r="N1223" s="160"/>
    </row>
    <row r="1224" spans="1:14">
      <c r="A1224" s="160"/>
      <c r="B1224" s="170" t="s">
        <v>4285</v>
      </c>
      <c r="C1224" s="161">
        <f t="shared" si="116"/>
        <v>41458</v>
      </c>
      <c r="D1224" s="160">
        <f t="shared" si="117"/>
        <v>2013</v>
      </c>
      <c r="E1224" s="160">
        <f t="shared" si="118"/>
        <v>7</v>
      </c>
      <c r="F1224" s="160">
        <f t="shared" si="119"/>
        <v>3</v>
      </c>
      <c r="G1224" s="160">
        <f t="shared" ca="1" si="114"/>
        <v>105216</v>
      </c>
      <c r="H1224" s="171">
        <f t="shared" ca="1" si="115"/>
        <v>2918</v>
      </c>
      <c r="I1224" s="160"/>
      <c r="J1224" s="160"/>
      <c r="K1224" s="160"/>
      <c r="L1224" s="160"/>
      <c r="M1224" s="160"/>
      <c r="N1224" s="160"/>
    </row>
    <row r="1225" spans="1:14">
      <c r="A1225" s="160"/>
      <c r="B1225" s="170" t="s">
        <v>4291</v>
      </c>
      <c r="C1225" s="161">
        <f t="shared" si="116"/>
        <v>41459</v>
      </c>
      <c r="D1225" s="160">
        <f t="shared" si="117"/>
        <v>2013</v>
      </c>
      <c r="E1225" s="160">
        <f t="shared" si="118"/>
        <v>7</v>
      </c>
      <c r="F1225" s="160">
        <f t="shared" si="119"/>
        <v>4</v>
      </c>
      <c r="G1225" s="160">
        <f t="shared" ca="1" si="114"/>
        <v>105219</v>
      </c>
      <c r="H1225" s="171">
        <f t="shared" ca="1" si="115"/>
        <v>2917</v>
      </c>
      <c r="I1225" s="160"/>
      <c r="J1225" s="160"/>
      <c r="K1225" s="160"/>
      <c r="L1225" s="160"/>
      <c r="M1225" s="160"/>
      <c r="N1225" s="160"/>
    </row>
    <row r="1226" spans="1:14">
      <c r="A1226" s="160"/>
      <c r="B1226" s="170" t="s">
        <v>4291</v>
      </c>
      <c r="C1226" s="161">
        <f t="shared" si="116"/>
        <v>41459</v>
      </c>
      <c r="D1226" s="160">
        <f t="shared" si="117"/>
        <v>2013</v>
      </c>
      <c r="E1226" s="160">
        <f t="shared" si="118"/>
        <v>7</v>
      </c>
      <c r="F1226" s="160">
        <f t="shared" si="119"/>
        <v>4</v>
      </c>
      <c r="G1226" s="160">
        <f t="shared" ca="1" si="114"/>
        <v>105219</v>
      </c>
      <c r="H1226" s="171">
        <f t="shared" ca="1" si="115"/>
        <v>2917</v>
      </c>
      <c r="I1226" s="160"/>
      <c r="J1226" s="160"/>
      <c r="K1226" s="160"/>
      <c r="L1226" s="160"/>
      <c r="M1226" s="160"/>
      <c r="N1226" s="160"/>
    </row>
    <row r="1227" spans="1:14">
      <c r="A1227" s="160"/>
      <c r="B1227" s="170" t="s">
        <v>4297</v>
      </c>
      <c r="C1227" s="161">
        <f t="shared" si="116"/>
        <v>41460</v>
      </c>
      <c r="D1227" s="160">
        <f t="shared" si="117"/>
        <v>2013</v>
      </c>
      <c r="E1227" s="160">
        <f t="shared" si="118"/>
        <v>7</v>
      </c>
      <c r="F1227" s="160">
        <f t="shared" si="119"/>
        <v>5</v>
      </c>
      <c r="G1227" s="160">
        <f t="shared" ca="1" si="114"/>
        <v>105220</v>
      </c>
      <c r="H1227" s="171">
        <f t="shared" ca="1" si="115"/>
        <v>2916</v>
      </c>
      <c r="I1227" s="160"/>
      <c r="J1227" s="160"/>
      <c r="K1227" s="160"/>
      <c r="L1227" s="160"/>
      <c r="M1227" s="160"/>
      <c r="N1227" s="160"/>
    </row>
    <row r="1228" spans="1:14">
      <c r="A1228" s="160"/>
      <c r="B1228" s="170" t="s">
        <v>4297</v>
      </c>
      <c r="C1228" s="161">
        <f t="shared" si="116"/>
        <v>41460</v>
      </c>
      <c r="D1228" s="160">
        <f t="shared" si="117"/>
        <v>2013</v>
      </c>
      <c r="E1228" s="160">
        <f t="shared" si="118"/>
        <v>7</v>
      </c>
      <c r="F1228" s="160">
        <f t="shared" si="119"/>
        <v>5</v>
      </c>
      <c r="G1228" s="160">
        <f t="shared" ca="1" si="114"/>
        <v>105220</v>
      </c>
      <c r="H1228" s="171">
        <f t="shared" ca="1" si="115"/>
        <v>2916</v>
      </c>
      <c r="I1228" s="160"/>
      <c r="J1228" s="160"/>
      <c r="K1228" s="160"/>
      <c r="L1228" s="160"/>
      <c r="M1228" s="160"/>
      <c r="N1228" s="160"/>
    </row>
    <row r="1229" spans="1:14">
      <c r="A1229" s="160"/>
      <c r="B1229" s="170" t="s">
        <v>4303</v>
      </c>
      <c r="C1229" s="161">
        <f t="shared" si="116"/>
        <v>41463</v>
      </c>
      <c r="D1229" s="160">
        <f t="shared" si="117"/>
        <v>2013</v>
      </c>
      <c r="E1229" s="160">
        <f t="shared" si="118"/>
        <v>7</v>
      </c>
      <c r="F1229" s="160">
        <f t="shared" si="119"/>
        <v>1</v>
      </c>
      <c r="G1229" s="160">
        <f t="shared" ca="1" si="114"/>
        <v>105221</v>
      </c>
      <c r="H1229" s="171">
        <f t="shared" ca="1" si="115"/>
        <v>2915</v>
      </c>
      <c r="I1229" s="160"/>
      <c r="J1229" s="160"/>
      <c r="K1229" s="160"/>
      <c r="L1229" s="160"/>
      <c r="M1229" s="160"/>
      <c r="N1229" s="160"/>
    </row>
    <row r="1230" spans="1:14">
      <c r="A1230" s="160"/>
      <c r="B1230" s="170" t="s">
        <v>4303</v>
      </c>
      <c r="C1230" s="161">
        <f t="shared" si="116"/>
        <v>41463</v>
      </c>
      <c r="D1230" s="160">
        <f t="shared" si="117"/>
        <v>2013</v>
      </c>
      <c r="E1230" s="160">
        <f t="shared" si="118"/>
        <v>7</v>
      </c>
      <c r="F1230" s="160">
        <f t="shared" si="119"/>
        <v>1</v>
      </c>
      <c r="G1230" s="160">
        <f t="shared" ca="1" si="114"/>
        <v>105221</v>
      </c>
      <c r="H1230" s="171">
        <f t="shared" ca="1" si="115"/>
        <v>2915</v>
      </c>
      <c r="I1230" s="160"/>
      <c r="J1230" s="160"/>
      <c r="K1230" s="160"/>
      <c r="L1230" s="160"/>
      <c r="M1230" s="160"/>
      <c r="N1230" s="160"/>
    </row>
    <row r="1231" spans="1:14">
      <c r="A1231" s="160"/>
      <c r="B1231" s="170" t="s">
        <v>4309</v>
      </c>
      <c r="C1231" s="161">
        <f t="shared" si="116"/>
        <v>41464</v>
      </c>
      <c r="D1231" s="160">
        <f t="shared" si="117"/>
        <v>2013</v>
      </c>
      <c r="E1231" s="160">
        <f t="shared" si="118"/>
        <v>7</v>
      </c>
      <c r="F1231" s="160">
        <f t="shared" si="119"/>
        <v>2</v>
      </c>
      <c r="G1231" s="160">
        <f t="shared" ca="1" si="114"/>
        <v>105222</v>
      </c>
      <c r="H1231" s="171">
        <f t="shared" ca="1" si="115"/>
        <v>2914</v>
      </c>
      <c r="I1231" s="160"/>
      <c r="J1231" s="160"/>
      <c r="K1231" s="160"/>
      <c r="L1231" s="160"/>
      <c r="M1231" s="160"/>
      <c r="N1231" s="160"/>
    </row>
    <row r="1232" spans="1:14">
      <c r="A1232" s="160"/>
      <c r="B1232" s="170" t="s">
        <v>4309</v>
      </c>
      <c r="C1232" s="161">
        <f t="shared" si="116"/>
        <v>41464</v>
      </c>
      <c r="D1232" s="160">
        <f t="shared" si="117"/>
        <v>2013</v>
      </c>
      <c r="E1232" s="160">
        <f t="shared" si="118"/>
        <v>7</v>
      </c>
      <c r="F1232" s="160">
        <f t="shared" si="119"/>
        <v>2</v>
      </c>
      <c r="G1232" s="160">
        <f t="shared" ca="1" si="114"/>
        <v>105222</v>
      </c>
      <c r="H1232" s="171">
        <f t="shared" ca="1" si="115"/>
        <v>2914</v>
      </c>
      <c r="I1232" s="160"/>
      <c r="J1232" s="160"/>
      <c r="K1232" s="160"/>
      <c r="L1232" s="160"/>
      <c r="M1232" s="160"/>
      <c r="N1232" s="160"/>
    </row>
    <row r="1233" spans="1:14">
      <c r="A1233" s="160"/>
      <c r="B1233" s="170" t="s">
        <v>4309</v>
      </c>
      <c r="C1233" s="161">
        <f t="shared" si="116"/>
        <v>41464</v>
      </c>
      <c r="D1233" s="160">
        <f t="shared" si="117"/>
        <v>2013</v>
      </c>
      <c r="E1233" s="160">
        <f t="shared" si="118"/>
        <v>7</v>
      </c>
      <c r="F1233" s="160">
        <f t="shared" si="119"/>
        <v>2</v>
      </c>
      <c r="G1233" s="160">
        <f t="shared" ca="1" si="114"/>
        <v>105222</v>
      </c>
      <c r="H1233" s="171">
        <f t="shared" ca="1" si="115"/>
        <v>2914</v>
      </c>
      <c r="I1233" s="160"/>
      <c r="J1233" s="160"/>
      <c r="K1233" s="160"/>
      <c r="L1233" s="160"/>
      <c r="M1233" s="160"/>
      <c r="N1233" s="160"/>
    </row>
    <row r="1234" spans="1:14">
      <c r="A1234" s="160"/>
      <c r="B1234" s="170" t="s">
        <v>4318</v>
      </c>
      <c r="C1234" s="161">
        <f t="shared" si="116"/>
        <v>41466</v>
      </c>
      <c r="D1234" s="160">
        <f t="shared" si="117"/>
        <v>2013</v>
      </c>
      <c r="E1234" s="160">
        <f t="shared" si="118"/>
        <v>7</v>
      </c>
      <c r="F1234" s="160">
        <f t="shared" si="119"/>
        <v>4</v>
      </c>
      <c r="G1234" s="160">
        <f t="shared" ca="1" si="114"/>
        <v>105226</v>
      </c>
      <c r="H1234" s="171">
        <f t="shared" ca="1" si="115"/>
        <v>2912</v>
      </c>
      <c r="I1234" s="160"/>
      <c r="J1234" s="160"/>
      <c r="K1234" s="160"/>
      <c r="L1234" s="160"/>
      <c r="M1234" s="160"/>
      <c r="N1234" s="160"/>
    </row>
    <row r="1235" spans="1:14">
      <c r="A1235" s="160"/>
      <c r="B1235" s="170" t="s">
        <v>4322</v>
      </c>
      <c r="C1235" s="161">
        <f t="shared" si="116"/>
        <v>41467</v>
      </c>
      <c r="D1235" s="160">
        <f t="shared" si="117"/>
        <v>2013</v>
      </c>
      <c r="E1235" s="160">
        <f t="shared" si="118"/>
        <v>7</v>
      </c>
      <c r="F1235" s="160">
        <f t="shared" si="119"/>
        <v>5</v>
      </c>
      <c r="G1235" s="160">
        <f t="shared" ca="1" si="114"/>
        <v>105227</v>
      </c>
      <c r="H1235" s="171">
        <f t="shared" ca="1" si="115"/>
        <v>2911</v>
      </c>
      <c r="I1235" s="160"/>
      <c r="J1235" s="160"/>
      <c r="K1235" s="160"/>
      <c r="L1235" s="160"/>
      <c r="M1235" s="160"/>
      <c r="N1235" s="160"/>
    </row>
    <row r="1236" spans="1:14">
      <c r="A1236" s="160"/>
      <c r="B1236" s="170" t="s">
        <v>4326</v>
      </c>
      <c r="C1236" s="161">
        <f t="shared" si="116"/>
        <v>41468</v>
      </c>
      <c r="D1236" s="160">
        <f t="shared" si="117"/>
        <v>2013</v>
      </c>
      <c r="E1236" s="160">
        <f t="shared" si="118"/>
        <v>7</v>
      </c>
      <c r="F1236" s="160">
        <f t="shared" si="119"/>
        <v>6</v>
      </c>
      <c r="G1236" s="160">
        <f t="shared" ca="1" si="114"/>
        <v>105227</v>
      </c>
      <c r="H1236" s="171">
        <f t="shared" ca="1" si="115"/>
        <v>2910</v>
      </c>
      <c r="I1236" s="160"/>
      <c r="J1236" s="160"/>
      <c r="K1236" s="160"/>
      <c r="L1236" s="160"/>
      <c r="M1236" s="160"/>
      <c r="N1236" s="160"/>
    </row>
    <row r="1237" spans="1:14">
      <c r="A1237" s="160"/>
      <c r="B1237" s="170" t="s">
        <v>4326</v>
      </c>
      <c r="C1237" s="161">
        <f t="shared" si="116"/>
        <v>41468</v>
      </c>
      <c r="D1237" s="160">
        <f t="shared" si="117"/>
        <v>2013</v>
      </c>
      <c r="E1237" s="160">
        <f t="shared" si="118"/>
        <v>7</v>
      </c>
      <c r="F1237" s="160">
        <f t="shared" si="119"/>
        <v>6</v>
      </c>
      <c r="G1237" s="160">
        <f t="shared" ca="1" si="114"/>
        <v>105227</v>
      </c>
      <c r="H1237" s="171">
        <f t="shared" ca="1" si="115"/>
        <v>2910</v>
      </c>
      <c r="I1237" s="160"/>
      <c r="J1237" s="160"/>
      <c r="K1237" s="160"/>
      <c r="L1237" s="160"/>
      <c r="M1237" s="160"/>
      <c r="N1237" s="160"/>
    </row>
    <row r="1238" spans="1:14">
      <c r="A1238" s="160"/>
      <c r="B1238" s="170" t="s">
        <v>4332</v>
      </c>
      <c r="C1238" s="161">
        <f t="shared" si="116"/>
        <v>41469</v>
      </c>
      <c r="D1238" s="160">
        <f t="shared" si="117"/>
        <v>2013</v>
      </c>
      <c r="E1238" s="160">
        <f t="shared" si="118"/>
        <v>7</v>
      </c>
      <c r="F1238" s="160">
        <f t="shared" si="119"/>
        <v>7</v>
      </c>
      <c r="G1238" s="160">
        <f t="shared" ca="1" si="114"/>
        <v>105227</v>
      </c>
      <c r="H1238" s="171">
        <f t="shared" ca="1" si="115"/>
        <v>2910</v>
      </c>
      <c r="I1238" s="160"/>
      <c r="J1238" s="160"/>
      <c r="K1238" s="160"/>
      <c r="L1238" s="160"/>
      <c r="M1238" s="160"/>
      <c r="N1238" s="160"/>
    </row>
    <row r="1239" spans="1:14">
      <c r="A1239" s="160"/>
      <c r="B1239" s="170" t="s">
        <v>4336</v>
      </c>
      <c r="C1239" s="161">
        <f t="shared" si="116"/>
        <v>41470</v>
      </c>
      <c r="D1239" s="160">
        <f t="shared" si="117"/>
        <v>2013</v>
      </c>
      <c r="E1239" s="160">
        <f t="shared" si="118"/>
        <v>7</v>
      </c>
      <c r="F1239" s="160">
        <f t="shared" si="119"/>
        <v>1</v>
      </c>
      <c r="G1239" s="160">
        <f t="shared" ca="1" si="114"/>
        <v>105228</v>
      </c>
      <c r="H1239" s="171">
        <f t="shared" ca="1" si="115"/>
        <v>2910</v>
      </c>
      <c r="I1239" s="160"/>
      <c r="J1239" s="160"/>
      <c r="K1239" s="160"/>
      <c r="L1239" s="160"/>
      <c r="M1239" s="160"/>
      <c r="N1239" s="160"/>
    </row>
    <row r="1240" spans="1:14">
      <c r="A1240" s="160"/>
      <c r="B1240" s="170" t="s">
        <v>4336</v>
      </c>
      <c r="C1240" s="161">
        <f t="shared" si="116"/>
        <v>41470</v>
      </c>
      <c r="D1240" s="160">
        <f t="shared" si="117"/>
        <v>2013</v>
      </c>
      <c r="E1240" s="160">
        <f t="shared" si="118"/>
        <v>7</v>
      </c>
      <c r="F1240" s="160">
        <f t="shared" si="119"/>
        <v>1</v>
      </c>
      <c r="G1240" s="160">
        <f t="shared" ca="1" si="114"/>
        <v>105228</v>
      </c>
      <c r="H1240" s="171">
        <f t="shared" ca="1" si="115"/>
        <v>2910</v>
      </c>
      <c r="I1240" s="160"/>
      <c r="J1240" s="160"/>
      <c r="K1240" s="160"/>
      <c r="L1240" s="160"/>
      <c r="M1240" s="160"/>
      <c r="N1240" s="160"/>
    </row>
    <row r="1241" spans="1:14">
      <c r="A1241" s="160"/>
      <c r="B1241" s="170" t="s">
        <v>4336</v>
      </c>
      <c r="C1241" s="161">
        <f t="shared" si="116"/>
        <v>41470</v>
      </c>
      <c r="D1241" s="160">
        <f t="shared" si="117"/>
        <v>2013</v>
      </c>
      <c r="E1241" s="160">
        <f t="shared" si="118"/>
        <v>7</v>
      </c>
      <c r="F1241" s="160">
        <f t="shared" si="119"/>
        <v>1</v>
      </c>
      <c r="G1241" s="160">
        <f t="shared" ca="1" si="114"/>
        <v>105228</v>
      </c>
      <c r="H1241" s="171">
        <f t="shared" ca="1" si="115"/>
        <v>2910</v>
      </c>
      <c r="I1241" s="160"/>
      <c r="J1241" s="160"/>
      <c r="K1241" s="160"/>
      <c r="L1241" s="160"/>
      <c r="M1241" s="160"/>
      <c r="N1241" s="160"/>
    </row>
    <row r="1242" spans="1:14">
      <c r="A1242" s="160"/>
      <c r="B1242" s="170" t="s">
        <v>4346</v>
      </c>
      <c r="C1242" s="161">
        <f t="shared" si="116"/>
        <v>41471</v>
      </c>
      <c r="D1242" s="160">
        <f t="shared" si="117"/>
        <v>2013</v>
      </c>
      <c r="E1242" s="160">
        <f t="shared" si="118"/>
        <v>7</v>
      </c>
      <c r="F1242" s="160">
        <f t="shared" si="119"/>
        <v>2</v>
      </c>
      <c r="G1242" s="160">
        <f t="shared" ca="1" si="114"/>
        <v>105229</v>
      </c>
      <c r="H1242" s="171">
        <f t="shared" ca="1" si="115"/>
        <v>2909</v>
      </c>
      <c r="I1242" s="160"/>
      <c r="J1242" s="160"/>
      <c r="K1242" s="160"/>
      <c r="L1242" s="160"/>
      <c r="M1242" s="160"/>
      <c r="N1242" s="160"/>
    </row>
    <row r="1243" spans="1:14">
      <c r="A1243" s="160"/>
      <c r="B1243" s="170" t="s">
        <v>4350</v>
      </c>
      <c r="C1243" s="161">
        <f t="shared" si="116"/>
        <v>41472</v>
      </c>
      <c r="D1243" s="160">
        <f t="shared" si="117"/>
        <v>2013</v>
      </c>
      <c r="E1243" s="160">
        <f t="shared" si="118"/>
        <v>7</v>
      </c>
      <c r="F1243" s="160">
        <f t="shared" si="119"/>
        <v>3</v>
      </c>
      <c r="G1243" s="160">
        <f t="shared" ca="1" si="114"/>
        <v>105230</v>
      </c>
      <c r="H1243" s="171">
        <f t="shared" ca="1" si="115"/>
        <v>2908</v>
      </c>
      <c r="I1243" s="160"/>
      <c r="J1243" s="160"/>
      <c r="K1243" s="160"/>
      <c r="L1243" s="160"/>
      <c r="M1243" s="160"/>
      <c r="N1243" s="160"/>
    </row>
    <row r="1244" spans="1:14">
      <c r="A1244" s="160"/>
      <c r="B1244" s="170" t="s">
        <v>4350</v>
      </c>
      <c r="C1244" s="161">
        <f t="shared" si="116"/>
        <v>41472</v>
      </c>
      <c r="D1244" s="160">
        <f t="shared" si="117"/>
        <v>2013</v>
      </c>
      <c r="E1244" s="160">
        <f t="shared" si="118"/>
        <v>7</v>
      </c>
      <c r="F1244" s="160">
        <f t="shared" si="119"/>
        <v>3</v>
      </c>
      <c r="G1244" s="160">
        <f t="shared" ca="1" si="114"/>
        <v>105230</v>
      </c>
      <c r="H1244" s="171">
        <f t="shared" ca="1" si="115"/>
        <v>2908</v>
      </c>
      <c r="I1244" s="160"/>
      <c r="J1244" s="160"/>
      <c r="K1244" s="160"/>
      <c r="L1244" s="160"/>
      <c r="M1244" s="160"/>
      <c r="N1244" s="160"/>
    </row>
    <row r="1245" spans="1:14">
      <c r="A1245" s="160"/>
      <c r="B1245" s="170" t="s">
        <v>4350</v>
      </c>
      <c r="C1245" s="161">
        <f t="shared" si="116"/>
        <v>41472</v>
      </c>
      <c r="D1245" s="160">
        <f t="shared" si="117"/>
        <v>2013</v>
      </c>
      <c r="E1245" s="160">
        <f t="shared" si="118"/>
        <v>7</v>
      </c>
      <c r="F1245" s="160">
        <f t="shared" si="119"/>
        <v>3</v>
      </c>
      <c r="G1245" s="160">
        <f t="shared" ca="1" si="114"/>
        <v>105230</v>
      </c>
      <c r="H1245" s="171">
        <f t="shared" ca="1" si="115"/>
        <v>2908</v>
      </c>
      <c r="I1245" s="160"/>
      <c r="J1245" s="160"/>
      <c r="K1245" s="160"/>
      <c r="L1245" s="160"/>
      <c r="M1245" s="160"/>
      <c r="N1245" s="160"/>
    </row>
    <row r="1246" spans="1:14">
      <c r="A1246" s="160"/>
      <c r="B1246" s="170" t="s">
        <v>4350</v>
      </c>
      <c r="C1246" s="161">
        <f t="shared" si="116"/>
        <v>41472</v>
      </c>
      <c r="D1246" s="160">
        <f t="shared" si="117"/>
        <v>2013</v>
      </c>
      <c r="E1246" s="160">
        <f t="shared" si="118"/>
        <v>7</v>
      </c>
      <c r="F1246" s="160">
        <f t="shared" si="119"/>
        <v>3</v>
      </c>
      <c r="G1246" s="160">
        <f t="shared" ca="1" si="114"/>
        <v>105230</v>
      </c>
      <c r="H1246" s="171">
        <f t="shared" ca="1" si="115"/>
        <v>2908</v>
      </c>
      <c r="I1246" s="160"/>
      <c r="J1246" s="160"/>
      <c r="K1246" s="160"/>
      <c r="L1246" s="160"/>
      <c r="M1246" s="160"/>
      <c r="N1246" s="160"/>
    </row>
    <row r="1247" spans="1:14">
      <c r="A1247" s="160"/>
      <c r="B1247" s="170" t="s">
        <v>4360</v>
      </c>
      <c r="C1247" s="161">
        <f t="shared" si="116"/>
        <v>41473</v>
      </c>
      <c r="D1247" s="160">
        <f t="shared" si="117"/>
        <v>2013</v>
      </c>
      <c r="E1247" s="160">
        <f t="shared" si="118"/>
        <v>7</v>
      </c>
      <c r="F1247" s="160">
        <f t="shared" si="119"/>
        <v>4</v>
      </c>
      <c r="G1247" s="160">
        <f t="shared" ca="1" si="114"/>
        <v>105233</v>
      </c>
      <c r="H1247" s="171">
        <f t="shared" ca="1" si="115"/>
        <v>2907</v>
      </c>
      <c r="I1247" s="160"/>
      <c r="J1247" s="160"/>
      <c r="K1247" s="160"/>
      <c r="L1247" s="160"/>
      <c r="M1247" s="160"/>
      <c r="N1247" s="160"/>
    </row>
    <row r="1248" spans="1:14">
      <c r="A1248" s="160"/>
      <c r="B1248" s="170" t="s">
        <v>4360</v>
      </c>
      <c r="C1248" s="161">
        <f t="shared" si="116"/>
        <v>41473</v>
      </c>
      <c r="D1248" s="160">
        <f t="shared" si="117"/>
        <v>2013</v>
      </c>
      <c r="E1248" s="160">
        <f t="shared" si="118"/>
        <v>7</v>
      </c>
      <c r="F1248" s="160">
        <f t="shared" si="119"/>
        <v>4</v>
      </c>
      <c r="G1248" s="160">
        <f t="shared" ca="1" si="114"/>
        <v>105233</v>
      </c>
      <c r="H1248" s="171">
        <f t="shared" ca="1" si="115"/>
        <v>2907</v>
      </c>
      <c r="I1248" s="160"/>
      <c r="J1248" s="160"/>
      <c r="K1248" s="160"/>
      <c r="L1248" s="160"/>
      <c r="M1248" s="160"/>
      <c r="N1248" s="160"/>
    </row>
    <row r="1249" spans="1:14">
      <c r="A1249" s="160"/>
      <c r="B1249" s="170" t="s">
        <v>4360</v>
      </c>
      <c r="C1249" s="161">
        <f t="shared" si="116"/>
        <v>41473</v>
      </c>
      <c r="D1249" s="160">
        <f t="shared" si="117"/>
        <v>2013</v>
      </c>
      <c r="E1249" s="160">
        <f t="shared" si="118"/>
        <v>7</v>
      </c>
      <c r="F1249" s="160">
        <f t="shared" si="119"/>
        <v>4</v>
      </c>
      <c r="G1249" s="160">
        <f t="shared" ca="1" si="114"/>
        <v>105233</v>
      </c>
      <c r="H1249" s="171">
        <f t="shared" ca="1" si="115"/>
        <v>2907</v>
      </c>
      <c r="I1249" s="160"/>
      <c r="J1249" s="160"/>
      <c r="K1249" s="160"/>
      <c r="L1249" s="160"/>
      <c r="M1249" s="160"/>
      <c r="N1249" s="160"/>
    </row>
    <row r="1250" spans="1:14">
      <c r="A1250" s="160"/>
      <c r="B1250" s="170" t="s">
        <v>4369</v>
      </c>
      <c r="C1250" s="161">
        <f t="shared" si="116"/>
        <v>41475</v>
      </c>
      <c r="D1250" s="160">
        <f t="shared" si="117"/>
        <v>2013</v>
      </c>
      <c r="E1250" s="160">
        <f t="shared" si="118"/>
        <v>7</v>
      </c>
      <c r="F1250" s="160">
        <f t="shared" si="119"/>
        <v>6</v>
      </c>
      <c r="G1250" s="160">
        <f t="shared" ca="1" si="114"/>
        <v>105234</v>
      </c>
      <c r="H1250" s="171">
        <f t="shared" ca="1" si="115"/>
        <v>2905</v>
      </c>
      <c r="I1250" s="160"/>
      <c r="J1250" s="160"/>
      <c r="K1250" s="160"/>
      <c r="L1250" s="160"/>
      <c r="M1250" s="160"/>
      <c r="N1250" s="160"/>
    </row>
    <row r="1251" spans="1:14">
      <c r="A1251" s="160"/>
      <c r="B1251" s="170" t="s">
        <v>4369</v>
      </c>
      <c r="C1251" s="161">
        <f t="shared" si="116"/>
        <v>41475</v>
      </c>
      <c r="D1251" s="160">
        <f t="shared" si="117"/>
        <v>2013</v>
      </c>
      <c r="E1251" s="160">
        <f t="shared" si="118"/>
        <v>7</v>
      </c>
      <c r="F1251" s="160">
        <f t="shared" si="119"/>
        <v>6</v>
      </c>
      <c r="G1251" s="160">
        <f t="shared" ca="1" si="114"/>
        <v>105234</v>
      </c>
      <c r="H1251" s="171">
        <f t="shared" ca="1" si="115"/>
        <v>2905</v>
      </c>
      <c r="I1251" s="160"/>
      <c r="J1251" s="160"/>
      <c r="K1251" s="160"/>
      <c r="L1251" s="160"/>
      <c r="M1251" s="160"/>
      <c r="N1251" s="160"/>
    </row>
    <row r="1252" spans="1:14">
      <c r="A1252" s="160"/>
      <c r="B1252" s="170" t="s">
        <v>4375</v>
      </c>
      <c r="C1252" s="161">
        <f t="shared" si="116"/>
        <v>41477</v>
      </c>
      <c r="D1252" s="160">
        <f t="shared" si="117"/>
        <v>2013</v>
      </c>
      <c r="E1252" s="160">
        <f t="shared" si="118"/>
        <v>7</v>
      </c>
      <c r="F1252" s="160">
        <f t="shared" si="119"/>
        <v>1</v>
      </c>
      <c r="G1252" s="160">
        <f t="shared" ca="1" si="114"/>
        <v>105235</v>
      </c>
      <c r="H1252" s="171">
        <f t="shared" ca="1" si="115"/>
        <v>2905</v>
      </c>
      <c r="I1252" s="160"/>
      <c r="J1252" s="160"/>
      <c r="K1252" s="160"/>
      <c r="L1252" s="160"/>
      <c r="M1252" s="160"/>
      <c r="N1252" s="160"/>
    </row>
    <row r="1253" spans="1:14">
      <c r="A1253" s="160"/>
      <c r="B1253" s="170" t="s">
        <v>4375</v>
      </c>
      <c r="C1253" s="161">
        <f t="shared" si="116"/>
        <v>41477</v>
      </c>
      <c r="D1253" s="160">
        <f t="shared" si="117"/>
        <v>2013</v>
      </c>
      <c r="E1253" s="160">
        <f t="shared" si="118"/>
        <v>7</v>
      </c>
      <c r="F1253" s="160">
        <f t="shared" si="119"/>
        <v>1</v>
      </c>
      <c r="G1253" s="160">
        <f t="shared" ca="1" si="114"/>
        <v>105235</v>
      </c>
      <c r="H1253" s="171">
        <f t="shared" ca="1" si="115"/>
        <v>2905</v>
      </c>
      <c r="I1253" s="160"/>
      <c r="J1253" s="160"/>
      <c r="K1253" s="160"/>
      <c r="L1253" s="160"/>
      <c r="M1253" s="160"/>
      <c r="N1253" s="160"/>
    </row>
    <row r="1254" spans="1:14">
      <c r="A1254" s="160"/>
      <c r="B1254" s="170" t="s">
        <v>4375</v>
      </c>
      <c r="C1254" s="161">
        <f t="shared" si="116"/>
        <v>41477</v>
      </c>
      <c r="D1254" s="160">
        <f t="shared" si="117"/>
        <v>2013</v>
      </c>
      <c r="E1254" s="160">
        <f t="shared" si="118"/>
        <v>7</v>
      </c>
      <c r="F1254" s="160">
        <f t="shared" si="119"/>
        <v>1</v>
      </c>
      <c r="G1254" s="160">
        <f t="shared" ca="1" si="114"/>
        <v>105235</v>
      </c>
      <c r="H1254" s="171">
        <f t="shared" ca="1" si="115"/>
        <v>2905</v>
      </c>
      <c r="I1254" s="160"/>
      <c r="J1254" s="160"/>
      <c r="K1254" s="160"/>
      <c r="L1254" s="160"/>
      <c r="M1254" s="160"/>
      <c r="N1254" s="160"/>
    </row>
    <row r="1255" spans="1:14">
      <c r="A1255" s="160"/>
      <c r="B1255" s="170" t="s">
        <v>4383</v>
      </c>
      <c r="C1255" s="161">
        <f t="shared" si="116"/>
        <v>41478</v>
      </c>
      <c r="D1255" s="160">
        <f t="shared" si="117"/>
        <v>2013</v>
      </c>
      <c r="E1255" s="160">
        <f t="shared" si="118"/>
        <v>7</v>
      </c>
      <c r="F1255" s="160">
        <f t="shared" si="119"/>
        <v>2</v>
      </c>
      <c r="G1255" s="160">
        <f t="shared" ca="1" si="114"/>
        <v>105236</v>
      </c>
      <c r="H1255" s="171">
        <f t="shared" ca="1" si="115"/>
        <v>2904</v>
      </c>
      <c r="I1255" s="160"/>
      <c r="J1255" s="160"/>
      <c r="K1255" s="160"/>
      <c r="L1255" s="160"/>
      <c r="M1255" s="160"/>
      <c r="N1255" s="160"/>
    </row>
    <row r="1256" spans="1:14">
      <c r="A1256" s="160"/>
      <c r="B1256" s="170" t="s">
        <v>4383</v>
      </c>
      <c r="C1256" s="161">
        <f t="shared" si="116"/>
        <v>41478</v>
      </c>
      <c r="D1256" s="160">
        <f t="shared" si="117"/>
        <v>2013</v>
      </c>
      <c r="E1256" s="160">
        <f t="shared" si="118"/>
        <v>7</v>
      </c>
      <c r="F1256" s="160">
        <f t="shared" si="119"/>
        <v>2</v>
      </c>
      <c r="G1256" s="160">
        <f t="shared" ca="1" si="114"/>
        <v>105236</v>
      </c>
      <c r="H1256" s="171">
        <f t="shared" ca="1" si="115"/>
        <v>2904</v>
      </c>
      <c r="I1256" s="160"/>
      <c r="J1256" s="160"/>
      <c r="K1256" s="160"/>
      <c r="L1256" s="160"/>
      <c r="M1256" s="160"/>
      <c r="N1256" s="160"/>
    </row>
    <row r="1257" spans="1:14">
      <c r="A1257" s="160"/>
      <c r="B1257" s="170" t="s">
        <v>4389</v>
      </c>
      <c r="C1257" s="161">
        <f t="shared" si="116"/>
        <v>41480</v>
      </c>
      <c r="D1257" s="160">
        <f t="shared" si="117"/>
        <v>2013</v>
      </c>
      <c r="E1257" s="160">
        <f t="shared" si="118"/>
        <v>7</v>
      </c>
      <c r="F1257" s="160">
        <f t="shared" si="119"/>
        <v>4</v>
      </c>
      <c r="G1257" s="160">
        <f t="shared" ca="1" si="114"/>
        <v>105240</v>
      </c>
      <c r="H1257" s="171">
        <f t="shared" ca="1" si="115"/>
        <v>2902</v>
      </c>
      <c r="I1257" s="160"/>
      <c r="J1257" s="160"/>
      <c r="K1257" s="160"/>
      <c r="L1257" s="160"/>
      <c r="M1257" s="160"/>
      <c r="N1257" s="160"/>
    </row>
    <row r="1258" spans="1:14">
      <c r="A1258" s="160"/>
      <c r="B1258" s="170" t="s">
        <v>4389</v>
      </c>
      <c r="C1258" s="161">
        <f t="shared" si="116"/>
        <v>41480</v>
      </c>
      <c r="D1258" s="160">
        <f t="shared" si="117"/>
        <v>2013</v>
      </c>
      <c r="E1258" s="160">
        <f t="shared" si="118"/>
        <v>7</v>
      </c>
      <c r="F1258" s="160">
        <f t="shared" si="119"/>
        <v>4</v>
      </c>
      <c r="G1258" s="160">
        <f t="shared" ca="1" si="114"/>
        <v>105240</v>
      </c>
      <c r="H1258" s="171">
        <f t="shared" ca="1" si="115"/>
        <v>2902</v>
      </c>
      <c r="I1258" s="160"/>
      <c r="J1258" s="160"/>
      <c r="K1258" s="160"/>
      <c r="L1258" s="160"/>
      <c r="M1258" s="160"/>
      <c r="N1258" s="160"/>
    </row>
    <row r="1259" spans="1:14">
      <c r="A1259" s="160"/>
      <c r="B1259" s="170" t="s">
        <v>4389</v>
      </c>
      <c r="C1259" s="161">
        <f t="shared" si="116"/>
        <v>41480</v>
      </c>
      <c r="D1259" s="160">
        <f t="shared" si="117"/>
        <v>2013</v>
      </c>
      <c r="E1259" s="160">
        <f t="shared" si="118"/>
        <v>7</v>
      </c>
      <c r="F1259" s="160">
        <f t="shared" si="119"/>
        <v>4</v>
      </c>
      <c r="G1259" s="160">
        <f t="shared" ca="1" si="114"/>
        <v>105240</v>
      </c>
      <c r="H1259" s="171">
        <f t="shared" ca="1" si="115"/>
        <v>2902</v>
      </c>
      <c r="I1259" s="160"/>
      <c r="J1259" s="160"/>
      <c r="K1259" s="160"/>
      <c r="L1259" s="160"/>
      <c r="M1259" s="160"/>
      <c r="N1259" s="160"/>
    </row>
    <row r="1260" spans="1:14">
      <c r="A1260" s="160"/>
      <c r="B1260" s="170" t="s">
        <v>4389</v>
      </c>
      <c r="C1260" s="161">
        <f t="shared" si="116"/>
        <v>41480</v>
      </c>
      <c r="D1260" s="160">
        <f t="shared" si="117"/>
        <v>2013</v>
      </c>
      <c r="E1260" s="160">
        <f t="shared" si="118"/>
        <v>7</v>
      </c>
      <c r="F1260" s="160">
        <f t="shared" si="119"/>
        <v>4</v>
      </c>
      <c r="G1260" s="160">
        <f t="shared" ca="1" si="114"/>
        <v>105240</v>
      </c>
      <c r="H1260" s="171">
        <f t="shared" ca="1" si="115"/>
        <v>2902</v>
      </c>
      <c r="I1260" s="160"/>
      <c r="J1260" s="160"/>
      <c r="K1260" s="160"/>
      <c r="L1260" s="160"/>
      <c r="M1260" s="160"/>
      <c r="N1260" s="160"/>
    </row>
    <row r="1261" spans="1:14">
      <c r="A1261" s="160"/>
      <c r="B1261" s="170" t="s">
        <v>4389</v>
      </c>
      <c r="C1261" s="161">
        <f t="shared" si="116"/>
        <v>41480</v>
      </c>
      <c r="D1261" s="160">
        <f t="shared" si="117"/>
        <v>2013</v>
      </c>
      <c r="E1261" s="160">
        <f t="shared" si="118"/>
        <v>7</v>
      </c>
      <c r="F1261" s="160">
        <f t="shared" si="119"/>
        <v>4</v>
      </c>
      <c r="G1261" s="160">
        <f t="shared" ca="1" si="114"/>
        <v>105240</v>
      </c>
      <c r="H1261" s="171">
        <f t="shared" ca="1" si="115"/>
        <v>2902</v>
      </c>
      <c r="I1261" s="160"/>
      <c r="J1261" s="160"/>
      <c r="K1261" s="160"/>
      <c r="L1261" s="160"/>
      <c r="M1261" s="160"/>
      <c r="N1261" s="160"/>
    </row>
    <row r="1262" spans="1:14">
      <c r="A1262" s="160"/>
      <c r="B1262" s="170" t="s">
        <v>4403</v>
      </c>
      <c r="C1262" s="161">
        <f t="shared" si="116"/>
        <v>41482</v>
      </c>
      <c r="D1262" s="160">
        <f t="shared" si="117"/>
        <v>2013</v>
      </c>
      <c r="E1262" s="160">
        <f t="shared" si="118"/>
        <v>7</v>
      </c>
      <c r="F1262" s="160">
        <f t="shared" si="119"/>
        <v>6</v>
      </c>
      <c r="G1262" s="160">
        <f t="shared" ca="1" si="114"/>
        <v>105241</v>
      </c>
      <c r="H1262" s="171">
        <f t="shared" ca="1" si="115"/>
        <v>2900</v>
      </c>
      <c r="I1262" s="160"/>
      <c r="J1262" s="160"/>
      <c r="K1262" s="160"/>
      <c r="L1262" s="160"/>
      <c r="M1262" s="160"/>
      <c r="N1262" s="160"/>
    </row>
    <row r="1263" spans="1:14">
      <c r="A1263" s="160"/>
      <c r="B1263" s="170" t="s">
        <v>4403</v>
      </c>
      <c r="C1263" s="161">
        <f t="shared" si="116"/>
        <v>41482</v>
      </c>
      <c r="D1263" s="160">
        <f t="shared" si="117"/>
        <v>2013</v>
      </c>
      <c r="E1263" s="160">
        <f t="shared" si="118"/>
        <v>7</v>
      </c>
      <c r="F1263" s="160">
        <f t="shared" si="119"/>
        <v>6</v>
      </c>
      <c r="G1263" s="160">
        <f t="shared" ca="1" si="114"/>
        <v>105241</v>
      </c>
      <c r="H1263" s="171">
        <f t="shared" ca="1" si="115"/>
        <v>2900</v>
      </c>
      <c r="I1263" s="160"/>
      <c r="J1263" s="160"/>
      <c r="K1263" s="160"/>
      <c r="L1263" s="160"/>
      <c r="M1263" s="160"/>
      <c r="N1263" s="160"/>
    </row>
    <row r="1264" spans="1:14">
      <c r="A1264" s="160"/>
      <c r="B1264" s="170" t="s">
        <v>4403</v>
      </c>
      <c r="C1264" s="161">
        <f t="shared" si="116"/>
        <v>41482</v>
      </c>
      <c r="D1264" s="160">
        <f t="shared" si="117"/>
        <v>2013</v>
      </c>
      <c r="E1264" s="160">
        <f t="shared" si="118"/>
        <v>7</v>
      </c>
      <c r="F1264" s="160">
        <f t="shared" si="119"/>
        <v>6</v>
      </c>
      <c r="G1264" s="160">
        <f t="shared" ca="1" si="114"/>
        <v>105241</v>
      </c>
      <c r="H1264" s="171">
        <f t="shared" ca="1" si="115"/>
        <v>2900</v>
      </c>
      <c r="I1264" s="160"/>
      <c r="J1264" s="160"/>
      <c r="K1264" s="160"/>
      <c r="L1264" s="160"/>
      <c r="M1264" s="160"/>
      <c r="N1264" s="160"/>
    </row>
    <row r="1265" spans="1:14">
      <c r="A1265" s="160"/>
      <c r="B1265" s="170" t="s">
        <v>4412</v>
      </c>
      <c r="C1265" s="161">
        <f t="shared" si="116"/>
        <v>41483</v>
      </c>
      <c r="D1265" s="160">
        <f t="shared" si="117"/>
        <v>2013</v>
      </c>
      <c r="E1265" s="160">
        <f t="shared" si="118"/>
        <v>7</v>
      </c>
      <c r="F1265" s="160">
        <f t="shared" si="119"/>
        <v>7</v>
      </c>
      <c r="G1265" s="160">
        <f t="shared" ca="1" si="114"/>
        <v>105241</v>
      </c>
      <c r="H1265" s="171">
        <f t="shared" ca="1" si="115"/>
        <v>2900</v>
      </c>
      <c r="I1265" s="160"/>
      <c r="J1265" s="160"/>
      <c r="K1265" s="160"/>
      <c r="L1265" s="160"/>
      <c r="M1265" s="160"/>
      <c r="N1265" s="160"/>
    </row>
    <row r="1266" spans="1:14">
      <c r="A1266" s="160"/>
      <c r="B1266" s="170" t="s">
        <v>4415</v>
      </c>
      <c r="C1266" s="161">
        <f t="shared" si="116"/>
        <v>41484</v>
      </c>
      <c r="D1266" s="160">
        <f t="shared" si="117"/>
        <v>2013</v>
      </c>
      <c r="E1266" s="160">
        <f t="shared" si="118"/>
        <v>7</v>
      </c>
      <c r="F1266" s="160">
        <f t="shared" si="119"/>
        <v>1</v>
      </c>
      <c r="G1266" s="160">
        <f t="shared" ca="1" si="114"/>
        <v>105242</v>
      </c>
      <c r="H1266" s="171">
        <f t="shared" ca="1" si="115"/>
        <v>2900</v>
      </c>
      <c r="I1266" s="160"/>
      <c r="J1266" s="160"/>
      <c r="K1266" s="160"/>
      <c r="L1266" s="160"/>
      <c r="M1266" s="160"/>
      <c r="N1266" s="160"/>
    </row>
    <row r="1267" spans="1:14">
      <c r="A1267" s="160"/>
      <c r="B1267" s="170" t="s">
        <v>4419</v>
      </c>
      <c r="C1267" s="161">
        <f t="shared" si="116"/>
        <v>41485</v>
      </c>
      <c r="D1267" s="160">
        <f t="shared" si="117"/>
        <v>2013</v>
      </c>
      <c r="E1267" s="160">
        <f t="shared" si="118"/>
        <v>7</v>
      </c>
      <c r="F1267" s="160">
        <f t="shared" si="119"/>
        <v>2</v>
      </c>
      <c r="G1267" s="160">
        <f t="shared" ca="1" si="114"/>
        <v>105243</v>
      </c>
      <c r="H1267" s="171">
        <f t="shared" ca="1" si="115"/>
        <v>2899</v>
      </c>
      <c r="I1267" s="160"/>
      <c r="J1267" s="160"/>
      <c r="K1267" s="160"/>
      <c r="L1267" s="160"/>
      <c r="M1267" s="160"/>
      <c r="N1267" s="160"/>
    </row>
    <row r="1268" spans="1:14">
      <c r="A1268" s="160"/>
      <c r="B1268" s="170" t="s">
        <v>4419</v>
      </c>
      <c r="C1268" s="161">
        <f t="shared" si="116"/>
        <v>41485</v>
      </c>
      <c r="D1268" s="160">
        <f t="shared" si="117"/>
        <v>2013</v>
      </c>
      <c r="E1268" s="160">
        <f t="shared" si="118"/>
        <v>7</v>
      </c>
      <c r="F1268" s="160">
        <f t="shared" si="119"/>
        <v>2</v>
      </c>
      <c r="G1268" s="160">
        <f t="shared" ca="1" si="114"/>
        <v>105243</v>
      </c>
      <c r="H1268" s="171">
        <f t="shared" ca="1" si="115"/>
        <v>2899</v>
      </c>
      <c r="I1268" s="160"/>
      <c r="J1268" s="160"/>
      <c r="K1268" s="160"/>
      <c r="L1268" s="160"/>
      <c r="M1268" s="160"/>
      <c r="N1268" s="160"/>
    </row>
    <row r="1269" spans="1:14">
      <c r="A1269" s="160"/>
      <c r="B1269" s="170" t="s">
        <v>4419</v>
      </c>
      <c r="C1269" s="161">
        <f t="shared" si="116"/>
        <v>41485</v>
      </c>
      <c r="D1269" s="160">
        <f t="shared" si="117"/>
        <v>2013</v>
      </c>
      <c r="E1269" s="160">
        <f t="shared" si="118"/>
        <v>7</v>
      </c>
      <c r="F1269" s="160">
        <f t="shared" si="119"/>
        <v>2</v>
      </c>
      <c r="G1269" s="160">
        <f t="shared" ca="1" si="114"/>
        <v>105243</v>
      </c>
      <c r="H1269" s="171">
        <f t="shared" ca="1" si="115"/>
        <v>2899</v>
      </c>
      <c r="I1269" s="160"/>
      <c r="J1269" s="160"/>
      <c r="K1269" s="160"/>
      <c r="L1269" s="160"/>
      <c r="M1269" s="160"/>
      <c r="N1269" s="160"/>
    </row>
    <row r="1270" spans="1:14">
      <c r="A1270" s="160"/>
      <c r="B1270" s="170" t="s">
        <v>4419</v>
      </c>
      <c r="C1270" s="161">
        <f t="shared" si="116"/>
        <v>41485</v>
      </c>
      <c r="D1270" s="160">
        <f t="shared" si="117"/>
        <v>2013</v>
      </c>
      <c r="E1270" s="160">
        <f t="shared" si="118"/>
        <v>7</v>
      </c>
      <c r="F1270" s="160">
        <f t="shared" si="119"/>
        <v>2</v>
      </c>
      <c r="G1270" s="160">
        <f t="shared" ca="1" si="114"/>
        <v>105243</v>
      </c>
      <c r="H1270" s="171">
        <f t="shared" ca="1" si="115"/>
        <v>2899</v>
      </c>
      <c r="I1270" s="160"/>
      <c r="J1270" s="160"/>
      <c r="K1270" s="160"/>
      <c r="L1270" s="160"/>
      <c r="M1270" s="160"/>
      <c r="N1270" s="160"/>
    </row>
    <row r="1271" spans="1:14">
      <c r="A1271" s="160"/>
      <c r="B1271" s="170" t="s">
        <v>4419</v>
      </c>
      <c r="C1271" s="161">
        <f t="shared" si="116"/>
        <v>41485</v>
      </c>
      <c r="D1271" s="160">
        <f t="shared" si="117"/>
        <v>2013</v>
      </c>
      <c r="E1271" s="160">
        <f t="shared" si="118"/>
        <v>7</v>
      </c>
      <c r="F1271" s="160">
        <f t="shared" si="119"/>
        <v>2</v>
      </c>
      <c r="G1271" s="160">
        <f t="shared" ca="1" si="114"/>
        <v>105243</v>
      </c>
      <c r="H1271" s="171">
        <f t="shared" ca="1" si="115"/>
        <v>2899</v>
      </c>
      <c r="I1271" s="160"/>
      <c r="J1271" s="160"/>
      <c r="K1271" s="160"/>
      <c r="L1271" s="160"/>
      <c r="M1271" s="160"/>
      <c r="N1271" s="160"/>
    </row>
    <row r="1272" spans="1:14">
      <c r="A1272" s="160"/>
      <c r="B1272" s="170" t="s">
        <v>4435</v>
      </c>
      <c r="C1272" s="161">
        <f t="shared" si="116"/>
        <v>41486</v>
      </c>
      <c r="D1272" s="160">
        <f t="shared" si="117"/>
        <v>2013</v>
      </c>
      <c r="E1272" s="160">
        <f t="shared" si="118"/>
        <v>7</v>
      </c>
      <c r="F1272" s="160">
        <f t="shared" si="119"/>
        <v>3</v>
      </c>
      <c r="G1272" s="160">
        <f t="shared" ca="1" si="114"/>
        <v>105244</v>
      </c>
      <c r="H1272" s="171">
        <f t="shared" ca="1" si="115"/>
        <v>2898</v>
      </c>
      <c r="I1272" s="160"/>
      <c r="J1272" s="160"/>
      <c r="K1272" s="160"/>
      <c r="L1272" s="160"/>
      <c r="M1272" s="160"/>
      <c r="N1272" s="160"/>
    </row>
    <row r="1273" spans="1:14">
      <c r="A1273" s="160"/>
      <c r="B1273" s="170" t="s">
        <v>4435</v>
      </c>
      <c r="C1273" s="161">
        <f t="shared" si="116"/>
        <v>41486</v>
      </c>
      <c r="D1273" s="160">
        <f t="shared" si="117"/>
        <v>2013</v>
      </c>
      <c r="E1273" s="160">
        <f t="shared" si="118"/>
        <v>7</v>
      </c>
      <c r="F1273" s="160">
        <f t="shared" si="119"/>
        <v>3</v>
      </c>
      <c r="G1273" s="160">
        <f t="shared" ca="1" si="114"/>
        <v>105244</v>
      </c>
      <c r="H1273" s="171">
        <f t="shared" ca="1" si="115"/>
        <v>2898</v>
      </c>
      <c r="I1273" s="160"/>
      <c r="J1273" s="160"/>
      <c r="K1273" s="160"/>
      <c r="L1273" s="160"/>
      <c r="M1273" s="160"/>
      <c r="N1273" s="160"/>
    </row>
    <row r="1274" spans="1:14">
      <c r="A1274" s="160"/>
      <c r="B1274" s="170" t="s">
        <v>4435</v>
      </c>
      <c r="C1274" s="161">
        <f t="shared" si="116"/>
        <v>41486</v>
      </c>
      <c r="D1274" s="160">
        <f t="shared" si="117"/>
        <v>2013</v>
      </c>
      <c r="E1274" s="160">
        <f t="shared" si="118"/>
        <v>7</v>
      </c>
      <c r="F1274" s="160">
        <f t="shared" si="119"/>
        <v>3</v>
      </c>
      <c r="G1274" s="160">
        <f t="shared" ca="1" si="114"/>
        <v>105244</v>
      </c>
      <c r="H1274" s="171">
        <f t="shared" ca="1" si="115"/>
        <v>2898</v>
      </c>
      <c r="I1274" s="160"/>
      <c r="J1274" s="160"/>
      <c r="K1274" s="160"/>
      <c r="L1274" s="160"/>
      <c r="M1274" s="160"/>
      <c r="N1274" s="160"/>
    </row>
    <row r="1275" spans="1:14">
      <c r="A1275" s="160"/>
      <c r="B1275" s="170" t="s">
        <v>4444</v>
      </c>
      <c r="C1275" s="161">
        <f t="shared" si="116"/>
        <v>41487</v>
      </c>
      <c r="D1275" s="160">
        <f t="shared" si="117"/>
        <v>2013</v>
      </c>
      <c r="E1275" s="160">
        <f t="shared" si="118"/>
        <v>8</v>
      </c>
      <c r="F1275" s="160">
        <f t="shared" si="119"/>
        <v>4</v>
      </c>
      <c r="G1275" s="160">
        <f t="shared" ca="1" si="114"/>
        <v>105247</v>
      </c>
      <c r="H1275" s="171">
        <f t="shared" ca="1" si="115"/>
        <v>2897</v>
      </c>
      <c r="I1275" s="160"/>
      <c r="J1275" s="160"/>
      <c r="K1275" s="160"/>
      <c r="L1275" s="160"/>
      <c r="M1275" s="160"/>
      <c r="N1275" s="160"/>
    </row>
    <row r="1276" spans="1:14">
      <c r="A1276" s="160"/>
      <c r="B1276" s="170" t="s">
        <v>4447</v>
      </c>
      <c r="C1276" s="161">
        <f t="shared" si="116"/>
        <v>41488</v>
      </c>
      <c r="D1276" s="160">
        <f t="shared" si="117"/>
        <v>2013</v>
      </c>
      <c r="E1276" s="160">
        <f t="shared" si="118"/>
        <v>8</v>
      </c>
      <c r="F1276" s="160">
        <f t="shared" si="119"/>
        <v>5</v>
      </c>
      <c r="G1276" s="160">
        <f t="shared" ca="1" si="114"/>
        <v>105248</v>
      </c>
      <c r="H1276" s="171">
        <f t="shared" ca="1" si="115"/>
        <v>2896</v>
      </c>
      <c r="I1276" s="160"/>
      <c r="J1276" s="160"/>
      <c r="K1276" s="160"/>
      <c r="L1276" s="160"/>
      <c r="M1276" s="160"/>
      <c r="N1276" s="160"/>
    </row>
    <row r="1277" spans="1:14">
      <c r="A1277" s="160"/>
      <c r="B1277" s="170" t="s">
        <v>4451</v>
      </c>
      <c r="C1277" s="161">
        <f t="shared" si="116"/>
        <v>41490</v>
      </c>
      <c r="D1277" s="160">
        <f t="shared" si="117"/>
        <v>2013</v>
      </c>
      <c r="E1277" s="160">
        <f t="shared" si="118"/>
        <v>8</v>
      </c>
      <c r="F1277" s="160">
        <f t="shared" si="119"/>
        <v>7</v>
      </c>
      <c r="G1277" s="160">
        <f t="shared" ca="1" si="114"/>
        <v>105248</v>
      </c>
      <c r="H1277" s="171">
        <f t="shared" ca="1" si="115"/>
        <v>2895</v>
      </c>
      <c r="I1277" s="160"/>
      <c r="J1277" s="160"/>
      <c r="K1277" s="160"/>
      <c r="L1277" s="160"/>
      <c r="M1277" s="160"/>
      <c r="N1277" s="160"/>
    </row>
    <row r="1278" spans="1:14">
      <c r="A1278" s="160"/>
      <c r="B1278" s="170" t="s">
        <v>4451</v>
      </c>
      <c r="C1278" s="161">
        <f t="shared" si="116"/>
        <v>41490</v>
      </c>
      <c r="D1278" s="160">
        <f t="shared" si="117"/>
        <v>2013</v>
      </c>
      <c r="E1278" s="160">
        <f t="shared" si="118"/>
        <v>8</v>
      </c>
      <c r="F1278" s="160">
        <f t="shared" si="119"/>
        <v>7</v>
      </c>
      <c r="G1278" s="160">
        <f t="shared" ca="1" si="114"/>
        <v>105248</v>
      </c>
      <c r="H1278" s="171">
        <f t="shared" ca="1" si="115"/>
        <v>2895</v>
      </c>
      <c r="I1278" s="160"/>
      <c r="J1278" s="160"/>
      <c r="K1278" s="160"/>
      <c r="L1278" s="160"/>
      <c r="M1278" s="160"/>
      <c r="N1278" s="160"/>
    </row>
    <row r="1279" spans="1:14">
      <c r="A1279" s="160"/>
      <c r="B1279" s="170" t="s">
        <v>4456</v>
      </c>
      <c r="C1279" s="161">
        <f t="shared" si="116"/>
        <v>41491</v>
      </c>
      <c r="D1279" s="160">
        <f t="shared" si="117"/>
        <v>2013</v>
      </c>
      <c r="E1279" s="160">
        <f t="shared" si="118"/>
        <v>8</v>
      </c>
      <c r="F1279" s="160">
        <f t="shared" si="119"/>
        <v>1</v>
      </c>
      <c r="G1279" s="160">
        <f t="shared" ca="1" si="114"/>
        <v>105249</v>
      </c>
      <c r="H1279" s="171">
        <f t="shared" ca="1" si="115"/>
        <v>2895</v>
      </c>
      <c r="I1279" s="160"/>
      <c r="J1279" s="160"/>
      <c r="K1279" s="160"/>
      <c r="L1279" s="160"/>
      <c r="M1279" s="160"/>
      <c r="N1279" s="160"/>
    </row>
    <row r="1280" spans="1:14">
      <c r="A1280" s="160"/>
      <c r="B1280" s="170" t="s">
        <v>4456</v>
      </c>
      <c r="C1280" s="161">
        <f t="shared" si="116"/>
        <v>41491</v>
      </c>
      <c r="D1280" s="160">
        <f t="shared" si="117"/>
        <v>2013</v>
      </c>
      <c r="E1280" s="160">
        <f t="shared" si="118"/>
        <v>8</v>
      </c>
      <c r="F1280" s="160">
        <f t="shared" si="119"/>
        <v>1</v>
      </c>
      <c r="G1280" s="160">
        <f t="shared" ca="1" si="114"/>
        <v>105249</v>
      </c>
      <c r="H1280" s="171">
        <f t="shared" ca="1" si="115"/>
        <v>2895</v>
      </c>
      <c r="I1280" s="160"/>
      <c r="J1280" s="160"/>
      <c r="K1280" s="160"/>
      <c r="L1280" s="160"/>
      <c r="M1280" s="160"/>
      <c r="N1280" s="160"/>
    </row>
    <row r="1281" spans="1:14">
      <c r="A1281" s="160"/>
      <c r="B1281" s="170" t="s">
        <v>4462</v>
      </c>
      <c r="C1281" s="161">
        <f t="shared" si="116"/>
        <v>41492</v>
      </c>
      <c r="D1281" s="160">
        <f t="shared" si="117"/>
        <v>2013</v>
      </c>
      <c r="E1281" s="160">
        <f t="shared" si="118"/>
        <v>8</v>
      </c>
      <c r="F1281" s="160">
        <f t="shared" si="119"/>
        <v>2</v>
      </c>
      <c r="G1281" s="160">
        <f t="shared" ca="1" si="114"/>
        <v>105250</v>
      </c>
      <c r="H1281" s="171">
        <f t="shared" ca="1" si="115"/>
        <v>2894</v>
      </c>
      <c r="I1281" s="160"/>
      <c r="J1281" s="160"/>
      <c r="K1281" s="160"/>
      <c r="L1281" s="160"/>
      <c r="M1281" s="160"/>
      <c r="N1281" s="160"/>
    </row>
    <row r="1282" spans="1:14">
      <c r="A1282" s="160"/>
      <c r="B1282" s="170" t="s">
        <v>4462</v>
      </c>
      <c r="C1282" s="161">
        <f t="shared" si="116"/>
        <v>41492</v>
      </c>
      <c r="D1282" s="160">
        <f t="shared" si="117"/>
        <v>2013</v>
      </c>
      <c r="E1282" s="160">
        <f t="shared" si="118"/>
        <v>8</v>
      </c>
      <c r="F1282" s="160">
        <f t="shared" si="119"/>
        <v>2</v>
      </c>
      <c r="G1282" s="160">
        <f t="shared" ca="1" si="114"/>
        <v>105250</v>
      </c>
      <c r="H1282" s="171">
        <f t="shared" ca="1" si="115"/>
        <v>2894</v>
      </c>
      <c r="I1282" s="160"/>
      <c r="J1282" s="160"/>
      <c r="K1282" s="160"/>
      <c r="L1282" s="160"/>
      <c r="M1282" s="160"/>
      <c r="N1282" s="160"/>
    </row>
    <row r="1283" spans="1:14">
      <c r="A1283" s="160"/>
      <c r="B1283" s="170" t="s">
        <v>4462</v>
      </c>
      <c r="C1283" s="161">
        <f t="shared" si="116"/>
        <v>41492</v>
      </c>
      <c r="D1283" s="160">
        <f t="shared" si="117"/>
        <v>2013</v>
      </c>
      <c r="E1283" s="160">
        <f t="shared" si="118"/>
        <v>8</v>
      </c>
      <c r="F1283" s="160">
        <f t="shared" si="119"/>
        <v>2</v>
      </c>
      <c r="G1283" s="160">
        <f t="shared" ca="1" si="114"/>
        <v>105250</v>
      </c>
      <c r="H1283" s="171">
        <f t="shared" ca="1" si="115"/>
        <v>2894</v>
      </c>
      <c r="I1283" s="160"/>
      <c r="J1283" s="160"/>
      <c r="K1283" s="160"/>
      <c r="L1283" s="160"/>
      <c r="M1283" s="160"/>
      <c r="N1283" s="160"/>
    </row>
    <row r="1284" spans="1:14">
      <c r="A1284" s="160"/>
      <c r="B1284" s="170" t="s">
        <v>4462</v>
      </c>
      <c r="C1284" s="161">
        <f t="shared" si="116"/>
        <v>41492</v>
      </c>
      <c r="D1284" s="160">
        <f t="shared" si="117"/>
        <v>2013</v>
      </c>
      <c r="E1284" s="160">
        <f t="shared" si="118"/>
        <v>8</v>
      </c>
      <c r="F1284" s="160">
        <f t="shared" si="119"/>
        <v>2</v>
      </c>
      <c r="G1284" s="160">
        <f t="shared" ca="1" si="114"/>
        <v>105250</v>
      </c>
      <c r="H1284" s="171">
        <f t="shared" ca="1" si="115"/>
        <v>2894</v>
      </c>
      <c r="I1284" s="160"/>
      <c r="J1284" s="160"/>
      <c r="K1284" s="160"/>
      <c r="L1284" s="160"/>
      <c r="M1284" s="160"/>
      <c r="N1284" s="160"/>
    </row>
    <row r="1285" spans="1:14">
      <c r="A1285" s="160"/>
      <c r="B1285" s="170" t="s">
        <v>4462</v>
      </c>
      <c r="C1285" s="161">
        <f t="shared" si="116"/>
        <v>41492</v>
      </c>
      <c r="D1285" s="160">
        <f t="shared" si="117"/>
        <v>2013</v>
      </c>
      <c r="E1285" s="160">
        <f t="shared" si="118"/>
        <v>8</v>
      </c>
      <c r="F1285" s="160">
        <f t="shared" si="119"/>
        <v>2</v>
      </c>
      <c r="G1285" s="160">
        <f t="shared" ref="G1285:G1348" ca="1" si="120">WORKDAY(C1285,$K$5)</f>
        <v>105250</v>
      </c>
      <c r="H1285" s="171">
        <f t="shared" ref="H1285:H1348" ca="1" si="121">NETWORKDAYS(C1285,$K$5)</f>
        <v>2894</v>
      </c>
      <c r="I1285" s="160"/>
      <c r="J1285" s="160"/>
      <c r="K1285" s="160"/>
      <c r="L1285" s="160"/>
      <c r="M1285" s="160"/>
      <c r="N1285" s="160"/>
    </row>
    <row r="1286" spans="1:14">
      <c r="A1286" s="160"/>
      <c r="B1286" s="170" t="s">
        <v>4475</v>
      </c>
      <c r="C1286" s="161">
        <f t="shared" ref="C1286:C1349" si="122">DATE(LEFT(B1286,4),MID(B1286,5,2),RIGHT(B1286,2))</f>
        <v>41493</v>
      </c>
      <c r="D1286" s="160">
        <f t="shared" ref="D1286:D1349" si="123">YEAR(C1286)</f>
        <v>2013</v>
      </c>
      <c r="E1286" s="160">
        <f t="shared" ref="E1286:E1349" si="124">MONTH(C1286)</f>
        <v>8</v>
      </c>
      <c r="F1286" s="160">
        <f t="shared" ref="F1286:F1349" si="125">WEEKDAY(C1286,2)</f>
        <v>3</v>
      </c>
      <c r="G1286" s="160">
        <f t="shared" ca="1" si="120"/>
        <v>105251</v>
      </c>
      <c r="H1286" s="171">
        <f t="shared" ca="1" si="121"/>
        <v>2893</v>
      </c>
      <c r="I1286" s="160"/>
      <c r="J1286" s="160"/>
      <c r="K1286" s="160"/>
      <c r="L1286" s="160"/>
      <c r="M1286" s="160"/>
      <c r="N1286" s="160"/>
    </row>
    <row r="1287" spans="1:14">
      <c r="A1287" s="160"/>
      <c r="B1287" s="170" t="s">
        <v>4475</v>
      </c>
      <c r="C1287" s="161">
        <f t="shared" si="122"/>
        <v>41493</v>
      </c>
      <c r="D1287" s="160">
        <f t="shared" si="123"/>
        <v>2013</v>
      </c>
      <c r="E1287" s="160">
        <f t="shared" si="124"/>
        <v>8</v>
      </c>
      <c r="F1287" s="160">
        <f t="shared" si="125"/>
        <v>3</v>
      </c>
      <c r="G1287" s="160">
        <f t="shared" ca="1" si="120"/>
        <v>105251</v>
      </c>
      <c r="H1287" s="171">
        <f t="shared" ca="1" si="121"/>
        <v>2893</v>
      </c>
      <c r="I1287" s="160"/>
      <c r="J1287" s="160"/>
      <c r="K1287" s="160"/>
      <c r="L1287" s="160"/>
      <c r="M1287" s="160"/>
      <c r="N1287" s="160"/>
    </row>
    <row r="1288" spans="1:14">
      <c r="A1288" s="160"/>
      <c r="B1288" s="170" t="s">
        <v>4481</v>
      </c>
      <c r="C1288" s="161">
        <f t="shared" si="122"/>
        <v>41494</v>
      </c>
      <c r="D1288" s="160">
        <f t="shared" si="123"/>
        <v>2013</v>
      </c>
      <c r="E1288" s="160">
        <f t="shared" si="124"/>
        <v>8</v>
      </c>
      <c r="F1288" s="160">
        <f t="shared" si="125"/>
        <v>4</v>
      </c>
      <c r="G1288" s="160">
        <f t="shared" ca="1" si="120"/>
        <v>105254</v>
      </c>
      <c r="H1288" s="171">
        <f t="shared" ca="1" si="121"/>
        <v>2892</v>
      </c>
      <c r="I1288" s="160"/>
      <c r="J1288" s="160"/>
      <c r="K1288" s="160"/>
      <c r="L1288" s="160"/>
      <c r="M1288" s="160"/>
      <c r="N1288" s="160"/>
    </row>
    <row r="1289" spans="1:14">
      <c r="A1289" s="160"/>
      <c r="B1289" s="170" t="s">
        <v>4484</v>
      </c>
      <c r="C1289" s="161">
        <f t="shared" si="122"/>
        <v>41495</v>
      </c>
      <c r="D1289" s="160">
        <f t="shared" si="123"/>
        <v>2013</v>
      </c>
      <c r="E1289" s="160">
        <f t="shared" si="124"/>
        <v>8</v>
      </c>
      <c r="F1289" s="160">
        <f t="shared" si="125"/>
        <v>5</v>
      </c>
      <c r="G1289" s="160">
        <f t="shared" ca="1" si="120"/>
        <v>105255</v>
      </c>
      <c r="H1289" s="171">
        <f t="shared" ca="1" si="121"/>
        <v>2891</v>
      </c>
      <c r="I1289" s="160"/>
      <c r="J1289" s="160"/>
      <c r="K1289" s="160"/>
      <c r="L1289" s="160"/>
      <c r="M1289" s="160"/>
      <c r="N1289" s="160"/>
    </row>
    <row r="1290" spans="1:14">
      <c r="A1290" s="160"/>
      <c r="B1290" s="170" t="s">
        <v>4488</v>
      </c>
      <c r="C1290" s="161">
        <f t="shared" si="122"/>
        <v>41496</v>
      </c>
      <c r="D1290" s="160">
        <f t="shared" si="123"/>
        <v>2013</v>
      </c>
      <c r="E1290" s="160">
        <f t="shared" si="124"/>
        <v>8</v>
      </c>
      <c r="F1290" s="160">
        <f t="shared" si="125"/>
        <v>6</v>
      </c>
      <c r="G1290" s="160">
        <f t="shared" ca="1" si="120"/>
        <v>105255</v>
      </c>
      <c r="H1290" s="171">
        <f t="shared" ca="1" si="121"/>
        <v>2890</v>
      </c>
      <c r="I1290" s="160"/>
      <c r="J1290" s="160"/>
      <c r="K1290" s="160"/>
      <c r="L1290" s="160"/>
      <c r="M1290" s="160"/>
      <c r="N1290" s="160"/>
    </row>
    <row r="1291" spans="1:14">
      <c r="A1291" s="160"/>
      <c r="B1291" s="170" t="s">
        <v>4488</v>
      </c>
      <c r="C1291" s="161">
        <f t="shared" si="122"/>
        <v>41496</v>
      </c>
      <c r="D1291" s="160">
        <f t="shared" si="123"/>
        <v>2013</v>
      </c>
      <c r="E1291" s="160">
        <f t="shared" si="124"/>
        <v>8</v>
      </c>
      <c r="F1291" s="160">
        <f t="shared" si="125"/>
        <v>6</v>
      </c>
      <c r="G1291" s="160">
        <f t="shared" ca="1" si="120"/>
        <v>105255</v>
      </c>
      <c r="H1291" s="171">
        <f t="shared" ca="1" si="121"/>
        <v>2890</v>
      </c>
      <c r="I1291" s="160"/>
      <c r="J1291" s="160"/>
      <c r="K1291" s="160"/>
      <c r="L1291" s="160"/>
      <c r="M1291" s="160"/>
      <c r="N1291" s="160"/>
    </row>
    <row r="1292" spans="1:14">
      <c r="A1292" s="160"/>
      <c r="B1292" s="170" t="s">
        <v>4494</v>
      </c>
      <c r="C1292" s="161">
        <f t="shared" si="122"/>
        <v>41498</v>
      </c>
      <c r="D1292" s="160">
        <f t="shared" si="123"/>
        <v>2013</v>
      </c>
      <c r="E1292" s="160">
        <f t="shared" si="124"/>
        <v>8</v>
      </c>
      <c r="F1292" s="160">
        <f t="shared" si="125"/>
        <v>1</v>
      </c>
      <c r="G1292" s="160">
        <f t="shared" ca="1" si="120"/>
        <v>105256</v>
      </c>
      <c r="H1292" s="171">
        <f t="shared" ca="1" si="121"/>
        <v>2890</v>
      </c>
      <c r="I1292" s="160"/>
      <c r="J1292" s="160"/>
      <c r="K1292" s="160"/>
      <c r="L1292" s="160"/>
      <c r="M1292" s="160"/>
      <c r="N1292" s="160"/>
    </row>
    <row r="1293" spans="1:14">
      <c r="A1293" s="160"/>
      <c r="B1293" s="170" t="s">
        <v>4494</v>
      </c>
      <c r="C1293" s="161">
        <f t="shared" si="122"/>
        <v>41498</v>
      </c>
      <c r="D1293" s="160">
        <f t="shared" si="123"/>
        <v>2013</v>
      </c>
      <c r="E1293" s="160">
        <f t="shared" si="124"/>
        <v>8</v>
      </c>
      <c r="F1293" s="160">
        <f t="shared" si="125"/>
        <v>1</v>
      </c>
      <c r="G1293" s="160">
        <f t="shared" ca="1" si="120"/>
        <v>105256</v>
      </c>
      <c r="H1293" s="171">
        <f t="shared" ca="1" si="121"/>
        <v>2890</v>
      </c>
      <c r="I1293" s="160"/>
      <c r="J1293" s="160"/>
      <c r="K1293" s="160"/>
      <c r="L1293" s="160"/>
      <c r="M1293" s="160"/>
      <c r="N1293" s="160"/>
    </row>
    <row r="1294" spans="1:14">
      <c r="A1294" s="160"/>
      <c r="B1294" s="170" t="s">
        <v>4494</v>
      </c>
      <c r="C1294" s="161">
        <f t="shared" si="122"/>
        <v>41498</v>
      </c>
      <c r="D1294" s="160">
        <f t="shared" si="123"/>
        <v>2013</v>
      </c>
      <c r="E1294" s="160">
        <f t="shared" si="124"/>
        <v>8</v>
      </c>
      <c r="F1294" s="160">
        <f t="shared" si="125"/>
        <v>1</v>
      </c>
      <c r="G1294" s="160">
        <f t="shared" ca="1" si="120"/>
        <v>105256</v>
      </c>
      <c r="H1294" s="171">
        <f t="shared" ca="1" si="121"/>
        <v>2890</v>
      </c>
      <c r="I1294" s="160"/>
      <c r="J1294" s="160"/>
      <c r="K1294" s="160"/>
      <c r="L1294" s="160"/>
      <c r="M1294" s="160"/>
      <c r="N1294" s="160"/>
    </row>
    <row r="1295" spans="1:14">
      <c r="A1295" s="160"/>
      <c r="B1295" s="170" t="s">
        <v>4502</v>
      </c>
      <c r="C1295" s="161">
        <f t="shared" si="122"/>
        <v>41499</v>
      </c>
      <c r="D1295" s="160">
        <f t="shared" si="123"/>
        <v>2013</v>
      </c>
      <c r="E1295" s="160">
        <f t="shared" si="124"/>
        <v>8</v>
      </c>
      <c r="F1295" s="160">
        <f t="shared" si="125"/>
        <v>2</v>
      </c>
      <c r="G1295" s="160">
        <f t="shared" ca="1" si="120"/>
        <v>105257</v>
      </c>
      <c r="H1295" s="171">
        <f t="shared" ca="1" si="121"/>
        <v>2889</v>
      </c>
      <c r="I1295" s="160"/>
      <c r="J1295" s="160"/>
      <c r="K1295" s="160"/>
      <c r="L1295" s="160"/>
      <c r="M1295" s="160"/>
      <c r="N1295" s="160"/>
    </row>
    <row r="1296" spans="1:14">
      <c r="A1296" s="160"/>
      <c r="B1296" s="170" t="s">
        <v>4502</v>
      </c>
      <c r="C1296" s="161">
        <f t="shared" si="122"/>
        <v>41499</v>
      </c>
      <c r="D1296" s="160">
        <f t="shared" si="123"/>
        <v>2013</v>
      </c>
      <c r="E1296" s="160">
        <f t="shared" si="124"/>
        <v>8</v>
      </c>
      <c r="F1296" s="160">
        <f t="shared" si="125"/>
        <v>2</v>
      </c>
      <c r="G1296" s="160">
        <f t="shared" ca="1" si="120"/>
        <v>105257</v>
      </c>
      <c r="H1296" s="171">
        <f t="shared" ca="1" si="121"/>
        <v>2889</v>
      </c>
      <c r="I1296" s="160"/>
      <c r="J1296" s="160"/>
      <c r="K1296" s="160"/>
      <c r="L1296" s="160"/>
      <c r="M1296" s="160"/>
      <c r="N1296" s="160"/>
    </row>
    <row r="1297" spans="1:14">
      <c r="A1297" s="160"/>
      <c r="B1297" s="170" t="s">
        <v>4502</v>
      </c>
      <c r="C1297" s="161">
        <f t="shared" si="122"/>
        <v>41499</v>
      </c>
      <c r="D1297" s="160">
        <f t="shared" si="123"/>
        <v>2013</v>
      </c>
      <c r="E1297" s="160">
        <f t="shared" si="124"/>
        <v>8</v>
      </c>
      <c r="F1297" s="160">
        <f t="shared" si="125"/>
        <v>2</v>
      </c>
      <c r="G1297" s="160">
        <f t="shared" ca="1" si="120"/>
        <v>105257</v>
      </c>
      <c r="H1297" s="171">
        <f t="shared" ca="1" si="121"/>
        <v>2889</v>
      </c>
      <c r="I1297" s="160"/>
      <c r="J1297" s="160"/>
      <c r="K1297" s="160"/>
      <c r="L1297" s="160"/>
      <c r="M1297" s="160"/>
      <c r="N1297" s="160"/>
    </row>
    <row r="1298" spans="1:14">
      <c r="A1298" s="160"/>
      <c r="B1298" s="170" t="s">
        <v>4512</v>
      </c>
      <c r="C1298" s="161">
        <f t="shared" si="122"/>
        <v>41500</v>
      </c>
      <c r="D1298" s="160">
        <f t="shared" si="123"/>
        <v>2013</v>
      </c>
      <c r="E1298" s="160">
        <f t="shared" si="124"/>
        <v>8</v>
      </c>
      <c r="F1298" s="160">
        <f t="shared" si="125"/>
        <v>3</v>
      </c>
      <c r="G1298" s="160">
        <f t="shared" ca="1" si="120"/>
        <v>105258</v>
      </c>
      <c r="H1298" s="171">
        <f t="shared" ca="1" si="121"/>
        <v>2888</v>
      </c>
      <c r="I1298" s="160"/>
      <c r="J1298" s="160"/>
      <c r="K1298" s="160"/>
      <c r="L1298" s="160"/>
      <c r="M1298" s="160"/>
      <c r="N1298" s="160"/>
    </row>
    <row r="1299" spans="1:14">
      <c r="A1299" s="160"/>
      <c r="B1299" s="170" t="s">
        <v>4512</v>
      </c>
      <c r="C1299" s="161">
        <f t="shared" si="122"/>
        <v>41500</v>
      </c>
      <c r="D1299" s="160">
        <f t="shared" si="123"/>
        <v>2013</v>
      </c>
      <c r="E1299" s="160">
        <f t="shared" si="124"/>
        <v>8</v>
      </c>
      <c r="F1299" s="160">
        <f t="shared" si="125"/>
        <v>3</v>
      </c>
      <c r="G1299" s="160">
        <f t="shared" ca="1" si="120"/>
        <v>105258</v>
      </c>
      <c r="H1299" s="171">
        <f t="shared" ca="1" si="121"/>
        <v>2888</v>
      </c>
      <c r="I1299" s="160"/>
      <c r="J1299" s="160"/>
      <c r="K1299" s="160"/>
      <c r="L1299" s="160"/>
      <c r="M1299" s="160"/>
      <c r="N1299" s="160"/>
    </row>
    <row r="1300" spans="1:14">
      <c r="A1300" s="160"/>
      <c r="B1300" s="170" t="s">
        <v>4517</v>
      </c>
      <c r="C1300" s="161">
        <f t="shared" si="122"/>
        <v>41502</v>
      </c>
      <c r="D1300" s="160">
        <f t="shared" si="123"/>
        <v>2013</v>
      </c>
      <c r="E1300" s="160">
        <f t="shared" si="124"/>
        <v>8</v>
      </c>
      <c r="F1300" s="160">
        <f t="shared" si="125"/>
        <v>5</v>
      </c>
      <c r="G1300" s="160">
        <f t="shared" ca="1" si="120"/>
        <v>105262</v>
      </c>
      <c r="H1300" s="171">
        <f t="shared" ca="1" si="121"/>
        <v>2886</v>
      </c>
      <c r="I1300" s="160"/>
      <c r="J1300" s="160"/>
      <c r="K1300" s="160"/>
      <c r="L1300" s="160"/>
      <c r="M1300" s="160"/>
      <c r="N1300" s="160"/>
    </row>
    <row r="1301" spans="1:14">
      <c r="A1301" s="160"/>
      <c r="B1301" s="170" t="s">
        <v>4520</v>
      </c>
      <c r="C1301" s="161">
        <f t="shared" si="122"/>
        <v>41504</v>
      </c>
      <c r="D1301" s="160">
        <f t="shared" si="123"/>
        <v>2013</v>
      </c>
      <c r="E1301" s="160">
        <f t="shared" si="124"/>
        <v>8</v>
      </c>
      <c r="F1301" s="160">
        <f t="shared" si="125"/>
        <v>7</v>
      </c>
      <c r="G1301" s="160">
        <f t="shared" ca="1" si="120"/>
        <v>105262</v>
      </c>
      <c r="H1301" s="171">
        <f t="shared" ca="1" si="121"/>
        <v>2885</v>
      </c>
      <c r="I1301" s="160"/>
      <c r="J1301" s="160"/>
      <c r="K1301" s="160"/>
      <c r="L1301" s="160"/>
      <c r="M1301" s="160"/>
      <c r="N1301" s="160"/>
    </row>
    <row r="1302" spans="1:14">
      <c r="A1302" s="160"/>
      <c r="B1302" s="170" t="s">
        <v>4524</v>
      </c>
      <c r="C1302" s="161">
        <f t="shared" si="122"/>
        <v>41505</v>
      </c>
      <c r="D1302" s="160">
        <f t="shared" si="123"/>
        <v>2013</v>
      </c>
      <c r="E1302" s="160">
        <f t="shared" si="124"/>
        <v>8</v>
      </c>
      <c r="F1302" s="160">
        <f t="shared" si="125"/>
        <v>1</v>
      </c>
      <c r="G1302" s="160">
        <f t="shared" ca="1" si="120"/>
        <v>105263</v>
      </c>
      <c r="H1302" s="171">
        <f t="shared" ca="1" si="121"/>
        <v>2885</v>
      </c>
      <c r="I1302" s="160"/>
      <c r="J1302" s="160"/>
      <c r="K1302" s="160"/>
      <c r="L1302" s="160"/>
      <c r="M1302" s="160"/>
      <c r="N1302" s="160"/>
    </row>
    <row r="1303" spans="1:14">
      <c r="A1303" s="160"/>
      <c r="B1303" s="170" t="s">
        <v>4524</v>
      </c>
      <c r="C1303" s="161">
        <f t="shared" si="122"/>
        <v>41505</v>
      </c>
      <c r="D1303" s="160">
        <f t="shared" si="123"/>
        <v>2013</v>
      </c>
      <c r="E1303" s="160">
        <f t="shared" si="124"/>
        <v>8</v>
      </c>
      <c r="F1303" s="160">
        <f t="shared" si="125"/>
        <v>1</v>
      </c>
      <c r="G1303" s="160">
        <f t="shared" ca="1" si="120"/>
        <v>105263</v>
      </c>
      <c r="H1303" s="171">
        <f t="shared" ca="1" si="121"/>
        <v>2885</v>
      </c>
      <c r="I1303" s="160"/>
      <c r="J1303" s="160"/>
      <c r="K1303" s="160"/>
      <c r="L1303" s="160"/>
      <c r="M1303" s="160"/>
      <c r="N1303" s="160"/>
    </row>
    <row r="1304" spans="1:14">
      <c r="A1304" s="160"/>
      <c r="B1304" s="170" t="s">
        <v>4524</v>
      </c>
      <c r="C1304" s="161">
        <f t="shared" si="122"/>
        <v>41505</v>
      </c>
      <c r="D1304" s="160">
        <f t="shared" si="123"/>
        <v>2013</v>
      </c>
      <c r="E1304" s="160">
        <f t="shared" si="124"/>
        <v>8</v>
      </c>
      <c r="F1304" s="160">
        <f t="shared" si="125"/>
        <v>1</v>
      </c>
      <c r="G1304" s="160">
        <f t="shared" ca="1" si="120"/>
        <v>105263</v>
      </c>
      <c r="H1304" s="171">
        <f t="shared" ca="1" si="121"/>
        <v>2885</v>
      </c>
      <c r="I1304" s="160"/>
      <c r="J1304" s="160"/>
      <c r="K1304" s="160"/>
      <c r="L1304" s="160"/>
      <c r="M1304" s="160"/>
      <c r="N1304" s="160"/>
    </row>
    <row r="1305" spans="1:14">
      <c r="A1305" s="160"/>
      <c r="B1305" s="170" t="s">
        <v>4533</v>
      </c>
      <c r="C1305" s="161">
        <f t="shared" si="122"/>
        <v>41506</v>
      </c>
      <c r="D1305" s="160">
        <f t="shared" si="123"/>
        <v>2013</v>
      </c>
      <c r="E1305" s="160">
        <f t="shared" si="124"/>
        <v>8</v>
      </c>
      <c r="F1305" s="160">
        <f t="shared" si="125"/>
        <v>2</v>
      </c>
      <c r="G1305" s="160">
        <f t="shared" ca="1" si="120"/>
        <v>105264</v>
      </c>
      <c r="H1305" s="171">
        <f t="shared" ca="1" si="121"/>
        <v>2884</v>
      </c>
      <c r="I1305" s="160"/>
      <c r="J1305" s="160"/>
      <c r="K1305" s="160"/>
      <c r="L1305" s="160"/>
      <c r="M1305" s="160"/>
      <c r="N1305" s="160"/>
    </row>
    <row r="1306" spans="1:14">
      <c r="A1306" s="160"/>
      <c r="B1306" s="170" t="s">
        <v>4536</v>
      </c>
      <c r="C1306" s="161">
        <f t="shared" si="122"/>
        <v>41507</v>
      </c>
      <c r="D1306" s="160">
        <f t="shared" si="123"/>
        <v>2013</v>
      </c>
      <c r="E1306" s="160">
        <f t="shared" si="124"/>
        <v>8</v>
      </c>
      <c r="F1306" s="160">
        <f t="shared" si="125"/>
        <v>3</v>
      </c>
      <c r="G1306" s="160">
        <f t="shared" ca="1" si="120"/>
        <v>105265</v>
      </c>
      <c r="H1306" s="171">
        <f t="shared" ca="1" si="121"/>
        <v>2883</v>
      </c>
      <c r="I1306" s="160"/>
      <c r="J1306" s="160"/>
      <c r="K1306" s="160"/>
      <c r="L1306" s="160"/>
      <c r="M1306" s="160"/>
      <c r="N1306" s="160"/>
    </row>
    <row r="1307" spans="1:14">
      <c r="A1307" s="160"/>
      <c r="B1307" s="170" t="s">
        <v>4536</v>
      </c>
      <c r="C1307" s="161">
        <f t="shared" si="122"/>
        <v>41507</v>
      </c>
      <c r="D1307" s="160">
        <f t="shared" si="123"/>
        <v>2013</v>
      </c>
      <c r="E1307" s="160">
        <f t="shared" si="124"/>
        <v>8</v>
      </c>
      <c r="F1307" s="160">
        <f t="shared" si="125"/>
        <v>3</v>
      </c>
      <c r="G1307" s="160">
        <f t="shared" ca="1" si="120"/>
        <v>105265</v>
      </c>
      <c r="H1307" s="171">
        <f t="shared" ca="1" si="121"/>
        <v>2883</v>
      </c>
      <c r="I1307" s="160"/>
      <c r="J1307" s="160"/>
      <c r="K1307" s="160"/>
      <c r="L1307" s="160"/>
      <c r="M1307" s="160"/>
      <c r="N1307" s="160"/>
    </row>
    <row r="1308" spans="1:14">
      <c r="A1308" s="160"/>
      <c r="B1308" s="170" t="s">
        <v>4542</v>
      </c>
      <c r="C1308" s="161">
        <f t="shared" si="122"/>
        <v>41508</v>
      </c>
      <c r="D1308" s="160">
        <f t="shared" si="123"/>
        <v>2013</v>
      </c>
      <c r="E1308" s="160">
        <f t="shared" si="124"/>
        <v>8</v>
      </c>
      <c r="F1308" s="160">
        <f t="shared" si="125"/>
        <v>4</v>
      </c>
      <c r="G1308" s="160">
        <f t="shared" ca="1" si="120"/>
        <v>105268</v>
      </c>
      <c r="H1308" s="171">
        <f t="shared" ca="1" si="121"/>
        <v>2882</v>
      </c>
      <c r="I1308" s="160"/>
      <c r="J1308" s="160"/>
      <c r="K1308" s="160"/>
      <c r="L1308" s="160"/>
      <c r="M1308" s="160"/>
      <c r="N1308" s="160"/>
    </row>
    <row r="1309" spans="1:14">
      <c r="A1309" s="160"/>
      <c r="B1309" s="170" t="s">
        <v>4546</v>
      </c>
      <c r="C1309" s="161">
        <f t="shared" si="122"/>
        <v>41510</v>
      </c>
      <c r="D1309" s="160">
        <f t="shared" si="123"/>
        <v>2013</v>
      </c>
      <c r="E1309" s="160">
        <f t="shared" si="124"/>
        <v>8</v>
      </c>
      <c r="F1309" s="160">
        <f t="shared" si="125"/>
        <v>6</v>
      </c>
      <c r="G1309" s="160">
        <f t="shared" ca="1" si="120"/>
        <v>105269</v>
      </c>
      <c r="H1309" s="171">
        <f t="shared" ca="1" si="121"/>
        <v>2880</v>
      </c>
      <c r="I1309" s="160"/>
      <c r="J1309" s="160"/>
      <c r="K1309" s="160"/>
      <c r="L1309" s="160"/>
      <c r="M1309" s="160"/>
      <c r="N1309" s="160"/>
    </row>
    <row r="1310" spans="1:14">
      <c r="A1310" s="160"/>
      <c r="B1310" s="170" t="s">
        <v>4550</v>
      </c>
      <c r="C1310" s="161">
        <f t="shared" si="122"/>
        <v>41511</v>
      </c>
      <c r="D1310" s="160">
        <f t="shared" si="123"/>
        <v>2013</v>
      </c>
      <c r="E1310" s="160">
        <f t="shared" si="124"/>
        <v>8</v>
      </c>
      <c r="F1310" s="160">
        <f t="shared" si="125"/>
        <v>7</v>
      </c>
      <c r="G1310" s="160">
        <f t="shared" ca="1" si="120"/>
        <v>105269</v>
      </c>
      <c r="H1310" s="171">
        <f t="shared" ca="1" si="121"/>
        <v>2880</v>
      </c>
      <c r="I1310" s="160"/>
      <c r="J1310" s="160"/>
      <c r="K1310" s="160"/>
      <c r="L1310" s="160"/>
      <c r="M1310" s="160"/>
      <c r="N1310" s="160"/>
    </row>
    <row r="1311" spans="1:14">
      <c r="A1311" s="160"/>
      <c r="B1311" s="170" t="s">
        <v>4553</v>
      </c>
      <c r="C1311" s="161">
        <f t="shared" si="122"/>
        <v>41512</v>
      </c>
      <c r="D1311" s="160">
        <f t="shared" si="123"/>
        <v>2013</v>
      </c>
      <c r="E1311" s="160">
        <f t="shared" si="124"/>
        <v>8</v>
      </c>
      <c r="F1311" s="160">
        <f t="shared" si="125"/>
        <v>1</v>
      </c>
      <c r="G1311" s="160">
        <f t="shared" ca="1" si="120"/>
        <v>105270</v>
      </c>
      <c r="H1311" s="171">
        <f t="shared" ca="1" si="121"/>
        <v>2880</v>
      </c>
      <c r="I1311" s="160"/>
      <c r="J1311" s="160"/>
      <c r="K1311" s="160"/>
      <c r="L1311" s="160"/>
      <c r="M1311" s="160"/>
      <c r="N1311" s="160"/>
    </row>
    <row r="1312" spans="1:14">
      <c r="A1312" s="160"/>
      <c r="B1312" s="170" t="s">
        <v>4553</v>
      </c>
      <c r="C1312" s="161">
        <f t="shared" si="122"/>
        <v>41512</v>
      </c>
      <c r="D1312" s="160">
        <f t="shared" si="123"/>
        <v>2013</v>
      </c>
      <c r="E1312" s="160">
        <f t="shared" si="124"/>
        <v>8</v>
      </c>
      <c r="F1312" s="160">
        <f t="shared" si="125"/>
        <v>1</v>
      </c>
      <c r="G1312" s="160">
        <f t="shared" ca="1" si="120"/>
        <v>105270</v>
      </c>
      <c r="H1312" s="171">
        <f t="shared" ca="1" si="121"/>
        <v>2880</v>
      </c>
      <c r="I1312" s="160"/>
      <c r="J1312" s="160"/>
      <c r="K1312" s="160"/>
      <c r="L1312" s="160"/>
      <c r="M1312" s="160"/>
      <c r="N1312" s="160"/>
    </row>
    <row r="1313" spans="1:14">
      <c r="A1313" s="160"/>
      <c r="B1313" s="170" t="s">
        <v>4553</v>
      </c>
      <c r="C1313" s="161">
        <f t="shared" si="122"/>
        <v>41512</v>
      </c>
      <c r="D1313" s="160">
        <f t="shared" si="123"/>
        <v>2013</v>
      </c>
      <c r="E1313" s="160">
        <f t="shared" si="124"/>
        <v>8</v>
      </c>
      <c r="F1313" s="160">
        <f t="shared" si="125"/>
        <v>1</v>
      </c>
      <c r="G1313" s="160">
        <f t="shared" ca="1" si="120"/>
        <v>105270</v>
      </c>
      <c r="H1313" s="171">
        <f t="shared" ca="1" si="121"/>
        <v>2880</v>
      </c>
      <c r="I1313" s="160"/>
      <c r="J1313" s="160"/>
      <c r="K1313" s="160"/>
      <c r="L1313" s="160"/>
      <c r="M1313" s="160"/>
      <c r="N1313" s="160"/>
    </row>
    <row r="1314" spans="1:14">
      <c r="A1314" s="160"/>
      <c r="B1314" s="170" t="s">
        <v>4561</v>
      </c>
      <c r="C1314" s="161">
        <f t="shared" si="122"/>
        <v>41513</v>
      </c>
      <c r="D1314" s="160">
        <f t="shared" si="123"/>
        <v>2013</v>
      </c>
      <c r="E1314" s="160">
        <f t="shared" si="124"/>
        <v>8</v>
      </c>
      <c r="F1314" s="160">
        <f t="shared" si="125"/>
        <v>2</v>
      </c>
      <c r="G1314" s="160">
        <f t="shared" ca="1" si="120"/>
        <v>105271</v>
      </c>
      <c r="H1314" s="171">
        <f t="shared" ca="1" si="121"/>
        <v>2879</v>
      </c>
      <c r="I1314" s="160"/>
      <c r="J1314" s="160"/>
      <c r="K1314" s="160"/>
      <c r="L1314" s="160"/>
      <c r="M1314" s="160"/>
      <c r="N1314" s="160"/>
    </row>
    <row r="1315" spans="1:14">
      <c r="A1315" s="160"/>
      <c r="B1315" s="170" t="s">
        <v>4565</v>
      </c>
      <c r="C1315" s="161">
        <f t="shared" si="122"/>
        <v>41514</v>
      </c>
      <c r="D1315" s="160">
        <f t="shared" si="123"/>
        <v>2013</v>
      </c>
      <c r="E1315" s="160">
        <f t="shared" si="124"/>
        <v>8</v>
      </c>
      <c r="F1315" s="160">
        <f t="shared" si="125"/>
        <v>3</v>
      </c>
      <c r="G1315" s="160">
        <f t="shared" ca="1" si="120"/>
        <v>105272</v>
      </c>
      <c r="H1315" s="171">
        <f t="shared" ca="1" si="121"/>
        <v>2878</v>
      </c>
      <c r="I1315" s="160"/>
      <c r="J1315" s="160"/>
      <c r="K1315" s="160"/>
      <c r="L1315" s="160"/>
      <c r="M1315" s="160"/>
      <c r="N1315" s="160"/>
    </row>
    <row r="1316" spans="1:14">
      <c r="A1316" s="160"/>
      <c r="B1316" s="170" t="s">
        <v>4568</v>
      </c>
      <c r="C1316" s="161">
        <f t="shared" si="122"/>
        <v>41515</v>
      </c>
      <c r="D1316" s="160">
        <f t="shared" si="123"/>
        <v>2013</v>
      </c>
      <c r="E1316" s="160">
        <f t="shared" si="124"/>
        <v>8</v>
      </c>
      <c r="F1316" s="160">
        <f t="shared" si="125"/>
        <v>4</v>
      </c>
      <c r="G1316" s="160">
        <f t="shared" ca="1" si="120"/>
        <v>105275</v>
      </c>
      <c r="H1316" s="171">
        <f t="shared" ca="1" si="121"/>
        <v>2877</v>
      </c>
      <c r="I1316" s="160"/>
      <c r="J1316" s="160"/>
      <c r="K1316" s="160"/>
      <c r="L1316" s="160"/>
      <c r="M1316" s="160"/>
      <c r="N1316" s="160"/>
    </row>
    <row r="1317" spans="1:14">
      <c r="A1317" s="160"/>
      <c r="B1317" s="170" t="s">
        <v>4572</v>
      </c>
      <c r="C1317" s="161">
        <f t="shared" si="122"/>
        <v>41516</v>
      </c>
      <c r="D1317" s="160">
        <f t="shared" si="123"/>
        <v>2013</v>
      </c>
      <c r="E1317" s="160">
        <f t="shared" si="124"/>
        <v>8</v>
      </c>
      <c r="F1317" s="160">
        <f t="shared" si="125"/>
        <v>5</v>
      </c>
      <c r="G1317" s="160">
        <f t="shared" ca="1" si="120"/>
        <v>105276</v>
      </c>
      <c r="H1317" s="171">
        <f t="shared" ca="1" si="121"/>
        <v>2876</v>
      </c>
      <c r="I1317" s="160"/>
      <c r="J1317" s="160"/>
      <c r="K1317" s="160"/>
      <c r="L1317" s="160"/>
      <c r="M1317" s="160"/>
      <c r="N1317" s="160"/>
    </row>
    <row r="1318" spans="1:14">
      <c r="A1318" s="160"/>
      <c r="B1318" s="170" t="s">
        <v>4576</v>
      </c>
      <c r="C1318" s="161">
        <f t="shared" si="122"/>
        <v>41517</v>
      </c>
      <c r="D1318" s="160">
        <f t="shared" si="123"/>
        <v>2013</v>
      </c>
      <c r="E1318" s="160">
        <f t="shared" si="124"/>
        <v>8</v>
      </c>
      <c r="F1318" s="160">
        <f t="shared" si="125"/>
        <v>6</v>
      </c>
      <c r="G1318" s="160">
        <f t="shared" ca="1" si="120"/>
        <v>105276</v>
      </c>
      <c r="H1318" s="171">
        <f t="shared" ca="1" si="121"/>
        <v>2875</v>
      </c>
      <c r="I1318" s="160"/>
      <c r="J1318" s="160"/>
      <c r="K1318" s="160"/>
      <c r="L1318" s="160"/>
      <c r="M1318" s="160"/>
      <c r="N1318" s="160"/>
    </row>
    <row r="1319" spans="1:14">
      <c r="A1319" s="160"/>
      <c r="B1319" s="170" t="s">
        <v>4576</v>
      </c>
      <c r="C1319" s="161">
        <f t="shared" si="122"/>
        <v>41517</v>
      </c>
      <c r="D1319" s="160">
        <f t="shared" si="123"/>
        <v>2013</v>
      </c>
      <c r="E1319" s="160">
        <f t="shared" si="124"/>
        <v>8</v>
      </c>
      <c r="F1319" s="160">
        <f t="shared" si="125"/>
        <v>6</v>
      </c>
      <c r="G1319" s="160">
        <f t="shared" ca="1" si="120"/>
        <v>105276</v>
      </c>
      <c r="H1319" s="171">
        <f t="shared" ca="1" si="121"/>
        <v>2875</v>
      </c>
      <c r="I1319" s="160"/>
      <c r="J1319" s="160"/>
      <c r="K1319" s="160"/>
      <c r="L1319" s="160"/>
      <c r="M1319" s="160"/>
      <c r="N1319" s="160"/>
    </row>
    <row r="1320" spans="1:14">
      <c r="A1320" s="160"/>
      <c r="B1320" s="170" t="s">
        <v>4582</v>
      </c>
      <c r="C1320" s="161">
        <f t="shared" si="122"/>
        <v>41518</v>
      </c>
      <c r="D1320" s="160">
        <f t="shared" si="123"/>
        <v>2013</v>
      </c>
      <c r="E1320" s="160">
        <f t="shared" si="124"/>
        <v>9</v>
      </c>
      <c r="F1320" s="160">
        <f t="shared" si="125"/>
        <v>7</v>
      </c>
      <c r="G1320" s="160">
        <f t="shared" ca="1" si="120"/>
        <v>105276</v>
      </c>
      <c r="H1320" s="171">
        <f t="shared" ca="1" si="121"/>
        <v>2875</v>
      </c>
      <c r="I1320" s="160"/>
      <c r="J1320" s="160"/>
      <c r="K1320" s="160"/>
      <c r="L1320" s="160"/>
      <c r="M1320" s="160"/>
      <c r="N1320" s="160"/>
    </row>
    <row r="1321" spans="1:14">
      <c r="A1321" s="160"/>
      <c r="B1321" s="170" t="s">
        <v>4586</v>
      </c>
      <c r="C1321" s="161">
        <f t="shared" si="122"/>
        <v>41520</v>
      </c>
      <c r="D1321" s="160">
        <f t="shared" si="123"/>
        <v>2013</v>
      </c>
      <c r="E1321" s="160">
        <f t="shared" si="124"/>
        <v>9</v>
      </c>
      <c r="F1321" s="160">
        <f t="shared" si="125"/>
        <v>2</v>
      </c>
      <c r="G1321" s="160">
        <f t="shared" ca="1" si="120"/>
        <v>105278</v>
      </c>
      <c r="H1321" s="171">
        <f t="shared" ca="1" si="121"/>
        <v>2874</v>
      </c>
      <c r="I1321" s="160"/>
      <c r="J1321" s="160"/>
      <c r="K1321" s="160"/>
      <c r="L1321" s="160"/>
      <c r="M1321" s="160"/>
      <c r="N1321" s="160"/>
    </row>
    <row r="1322" spans="1:14">
      <c r="A1322" s="160"/>
      <c r="B1322" s="170" t="s">
        <v>4590</v>
      </c>
      <c r="C1322" s="161">
        <f t="shared" si="122"/>
        <v>41521</v>
      </c>
      <c r="D1322" s="160">
        <f t="shared" si="123"/>
        <v>2013</v>
      </c>
      <c r="E1322" s="160">
        <f t="shared" si="124"/>
        <v>9</v>
      </c>
      <c r="F1322" s="160">
        <f t="shared" si="125"/>
        <v>3</v>
      </c>
      <c r="G1322" s="160">
        <f t="shared" ca="1" si="120"/>
        <v>105279</v>
      </c>
      <c r="H1322" s="171">
        <f t="shared" ca="1" si="121"/>
        <v>2873</v>
      </c>
      <c r="I1322" s="160"/>
      <c r="J1322" s="160"/>
      <c r="K1322" s="160"/>
      <c r="L1322" s="160"/>
      <c r="M1322" s="160"/>
      <c r="N1322" s="160"/>
    </row>
    <row r="1323" spans="1:14">
      <c r="A1323" s="160"/>
      <c r="B1323" s="170" t="s">
        <v>4590</v>
      </c>
      <c r="C1323" s="161">
        <f t="shared" si="122"/>
        <v>41521</v>
      </c>
      <c r="D1323" s="160">
        <f t="shared" si="123"/>
        <v>2013</v>
      </c>
      <c r="E1323" s="160">
        <f t="shared" si="124"/>
        <v>9</v>
      </c>
      <c r="F1323" s="160">
        <f t="shared" si="125"/>
        <v>3</v>
      </c>
      <c r="G1323" s="160">
        <f t="shared" ca="1" si="120"/>
        <v>105279</v>
      </c>
      <c r="H1323" s="171">
        <f t="shared" ca="1" si="121"/>
        <v>2873</v>
      </c>
      <c r="I1323" s="160"/>
      <c r="J1323" s="160"/>
      <c r="K1323" s="160"/>
      <c r="L1323" s="160"/>
      <c r="M1323" s="160"/>
      <c r="N1323" s="160"/>
    </row>
    <row r="1324" spans="1:14">
      <c r="A1324" s="160"/>
      <c r="B1324" s="170" t="s">
        <v>4597</v>
      </c>
      <c r="C1324" s="161">
        <f t="shared" si="122"/>
        <v>41522</v>
      </c>
      <c r="D1324" s="160">
        <f t="shared" si="123"/>
        <v>2013</v>
      </c>
      <c r="E1324" s="160">
        <f t="shared" si="124"/>
        <v>9</v>
      </c>
      <c r="F1324" s="160">
        <f t="shared" si="125"/>
        <v>4</v>
      </c>
      <c r="G1324" s="160">
        <f t="shared" ca="1" si="120"/>
        <v>105282</v>
      </c>
      <c r="H1324" s="171">
        <f t="shared" ca="1" si="121"/>
        <v>2872</v>
      </c>
      <c r="I1324" s="160"/>
      <c r="J1324" s="160"/>
      <c r="K1324" s="160"/>
      <c r="L1324" s="160"/>
      <c r="M1324" s="160"/>
      <c r="N1324" s="160"/>
    </row>
    <row r="1325" spans="1:14">
      <c r="A1325" s="160"/>
      <c r="B1325" s="170" t="s">
        <v>4601</v>
      </c>
      <c r="C1325" s="161">
        <f t="shared" si="122"/>
        <v>41524</v>
      </c>
      <c r="D1325" s="160">
        <f t="shared" si="123"/>
        <v>2013</v>
      </c>
      <c r="E1325" s="160">
        <f t="shared" si="124"/>
        <v>9</v>
      </c>
      <c r="F1325" s="160">
        <f t="shared" si="125"/>
        <v>6</v>
      </c>
      <c r="G1325" s="160">
        <f t="shared" ca="1" si="120"/>
        <v>105283</v>
      </c>
      <c r="H1325" s="171">
        <f t="shared" ca="1" si="121"/>
        <v>2870</v>
      </c>
      <c r="I1325" s="160"/>
      <c r="J1325" s="160"/>
      <c r="K1325" s="160"/>
      <c r="L1325" s="160"/>
      <c r="M1325" s="160"/>
      <c r="N1325" s="160"/>
    </row>
    <row r="1326" spans="1:14">
      <c r="A1326" s="160"/>
      <c r="B1326" s="170" t="s">
        <v>4604</v>
      </c>
      <c r="C1326" s="161">
        <f t="shared" si="122"/>
        <v>41525</v>
      </c>
      <c r="D1326" s="160">
        <f t="shared" si="123"/>
        <v>2013</v>
      </c>
      <c r="E1326" s="160">
        <f t="shared" si="124"/>
        <v>9</v>
      </c>
      <c r="F1326" s="160">
        <f t="shared" si="125"/>
        <v>7</v>
      </c>
      <c r="G1326" s="160">
        <f t="shared" ca="1" si="120"/>
        <v>105283</v>
      </c>
      <c r="H1326" s="171">
        <f t="shared" ca="1" si="121"/>
        <v>2870</v>
      </c>
      <c r="I1326" s="160"/>
      <c r="J1326" s="160"/>
      <c r="K1326" s="160"/>
      <c r="L1326" s="160"/>
      <c r="M1326" s="160"/>
      <c r="N1326" s="160"/>
    </row>
    <row r="1327" spans="1:14">
      <c r="A1327" s="160"/>
      <c r="B1327" s="170" t="s">
        <v>4604</v>
      </c>
      <c r="C1327" s="161">
        <f t="shared" si="122"/>
        <v>41525</v>
      </c>
      <c r="D1327" s="160">
        <f t="shared" si="123"/>
        <v>2013</v>
      </c>
      <c r="E1327" s="160">
        <f t="shared" si="124"/>
        <v>9</v>
      </c>
      <c r="F1327" s="160">
        <f t="shared" si="125"/>
        <v>7</v>
      </c>
      <c r="G1327" s="160">
        <f t="shared" ca="1" si="120"/>
        <v>105283</v>
      </c>
      <c r="H1327" s="171">
        <f t="shared" ca="1" si="121"/>
        <v>2870</v>
      </c>
      <c r="I1327" s="160"/>
      <c r="J1327" s="160"/>
      <c r="K1327" s="160"/>
      <c r="L1327" s="160"/>
      <c r="M1327" s="160"/>
      <c r="N1327" s="160"/>
    </row>
    <row r="1328" spans="1:14">
      <c r="A1328" s="160"/>
      <c r="B1328" s="170" t="s">
        <v>4611</v>
      </c>
      <c r="C1328" s="161">
        <f t="shared" si="122"/>
        <v>41526</v>
      </c>
      <c r="D1328" s="160">
        <f t="shared" si="123"/>
        <v>2013</v>
      </c>
      <c r="E1328" s="160">
        <f t="shared" si="124"/>
        <v>9</v>
      </c>
      <c r="F1328" s="160">
        <f t="shared" si="125"/>
        <v>1</v>
      </c>
      <c r="G1328" s="160">
        <f t="shared" ca="1" si="120"/>
        <v>105284</v>
      </c>
      <c r="H1328" s="171">
        <f t="shared" ca="1" si="121"/>
        <v>2870</v>
      </c>
      <c r="I1328" s="160"/>
      <c r="J1328" s="160"/>
      <c r="K1328" s="160"/>
      <c r="L1328" s="160"/>
      <c r="M1328" s="160"/>
      <c r="N1328" s="160"/>
    </row>
    <row r="1329" spans="1:14">
      <c r="A1329" s="160"/>
      <c r="B1329" s="170" t="s">
        <v>4611</v>
      </c>
      <c r="C1329" s="161">
        <f t="shared" si="122"/>
        <v>41526</v>
      </c>
      <c r="D1329" s="160">
        <f t="shared" si="123"/>
        <v>2013</v>
      </c>
      <c r="E1329" s="160">
        <f t="shared" si="124"/>
        <v>9</v>
      </c>
      <c r="F1329" s="160">
        <f t="shared" si="125"/>
        <v>1</v>
      </c>
      <c r="G1329" s="160">
        <f t="shared" ca="1" si="120"/>
        <v>105284</v>
      </c>
      <c r="H1329" s="171">
        <f t="shared" ca="1" si="121"/>
        <v>2870</v>
      </c>
      <c r="I1329" s="160"/>
      <c r="J1329" s="160"/>
      <c r="K1329" s="160"/>
      <c r="L1329" s="160"/>
      <c r="M1329" s="160"/>
      <c r="N1329" s="160"/>
    </row>
    <row r="1330" spans="1:14">
      <c r="A1330" s="160"/>
      <c r="B1330" s="170" t="s">
        <v>4611</v>
      </c>
      <c r="C1330" s="161">
        <f t="shared" si="122"/>
        <v>41526</v>
      </c>
      <c r="D1330" s="160">
        <f t="shared" si="123"/>
        <v>2013</v>
      </c>
      <c r="E1330" s="160">
        <f t="shared" si="124"/>
        <v>9</v>
      </c>
      <c r="F1330" s="160">
        <f t="shared" si="125"/>
        <v>1</v>
      </c>
      <c r="G1330" s="160">
        <f t="shared" ca="1" si="120"/>
        <v>105284</v>
      </c>
      <c r="H1330" s="171">
        <f t="shared" ca="1" si="121"/>
        <v>2870</v>
      </c>
      <c r="I1330" s="160"/>
      <c r="J1330" s="160"/>
      <c r="K1330" s="160"/>
      <c r="L1330" s="160"/>
      <c r="M1330" s="160"/>
      <c r="N1330" s="160"/>
    </row>
    <row r="1331" spans="1:14">
      <c r="A1331" s="160"/>
      <c r="B1331" s="170" t="s">
        <v>4619</v>
      </c>
      <c r="C1331" s="161">
        <f t="shared" si="122"/>
        <v>41527</v>
      </c>
      <c r="D1331" s="160">
        <f t="shared" si="123"/>
        <v>2013</v>
      </c>
      <c r="E1331" s="160">
        <f t="shared" si="124"/>
        <v>9</v>
      </c>
      <c r="F1331" s="160">
        <f t="shared" si="125"/>
        <v>2</v>
      </c>
      <c r="G1331" s="160">
        <f t="shared" ca="1" si="120"/>
        <v>105285</v>
      </c>
      <c r="H1331" s="171">
        <f t="shared" ca="1" si="121"/>
        <v>2869</v>
      </c>
      <c r="I1331" s="160"/>
      <c r="J1331" s="160"/>
      <c r="K1331" s="160"/>
      <c r="L1331" s="160"/>
      <c r="M1331" s="160"/>
      <c r="N1331" s="160"/>
    </row>
    <row r="1332" spans="1:14">
      <c r="A1332" s="160"/>
      <c r="B1332" s="170" t="s">
        <v>4622</v>
      </c>
      <c r="C1332" s="161">
        <f t="shared" si="122"/>
        <v>41528</v>
      </c>
      <c r="D1332" s="160">
        <f t="shared" si="123"/>
        <v>2013</v>
      </c>
      <c r="E1332" s="160">
        <f t="shared" si="124"/>
        <v>9</v>
      </c>
      <c r="F1332" s="160">
        <f t="shared" si="125"/>
        <v>3</v>
      </c>
      <c r="G1332" s="160">
        <f t="shared" ca="1" si="120"/>
        <v>105286</v>
      </c>
      <c r="H1332" s="171">
        <f t="shared" ca="1" si="121"/>
        <v>2868</v>
      </c>
      <c r="I1332" s="160"/>
      <c r="J1332" s="160"/>
      <c r="K1332" s="160"/>
      <c r="L1332" s="160"/>
      <c r="M1332" s="160"/>
      <c r="N1332" s="160"/>
    </row>
    <row r="1333" spans="1:14">
      <c r="A1333" s="160"/>
      <c r="B1333" s="170" t="s">
        <v>4622</v>
      </c>
      <c r="C1333" s="161">
        <f t="shared" si="122"/>
        <v>41528</v>
      </c>
      <c r="D1333" s="160">
        <f t="shared" si="123"/>
        <v>2013</v>
      </c>
      <c r="E1333" s="160">
        <f t="shared" si="124"/>
        <v>9</v>
      </c>
      <c r="F1333" s="160">
        <f t="shared" si="125"/>
        <v>3</v>
      </c>
      <c r="G1333" s="160">
        <f t="shared" ca="1" si="120"/>
        <v>105286</v>
      </c>
      <c r="H1333" s="171">
        <f t="shared" ca="1" si="121"/>
        <v>2868</v>
      </c>
      <c r="I1333" s="160"/>
      <c r="J1333" s="160"/>
      <c r="K1333" s="160"/>
      <c r="L1333" s="160"/>
      <c r="M1333" s="160"/>
      <c r="N1333" s="160"/>
    </row>
    <row r="1334" spans="1:14">
      <c r="A1334" s="160"/>
      <c r="B1334" s="170" t="s">
        <v>4629</v>
      </c>
      <c r="C1334" s="161">
        <f t="shared" si="122"/>
        <v>41529</v>
      </c>
      <c r="D1334" s="160">
        <f t="shared" si="123"/>
        <v>2013</v>
      </c>
      <c r="E1334" s="160">
        <f t="shared" si="124"/>
        <v>9</v>
      </c>
      <c r="F1334" s="160">
        <f t="shared" si="125"/>
        <v>4</v>
      </c>
      <c r="G1334" s="160">
        <f t="shared" ca="1" si="120"/>
        <v>105289</v>
      </c>
      <c r="H1334" s="171">
        <f t="shared" ca="1" si="121"/>
        <v>2867</v>
      </c>
      <c r="I1334" s="160"/>
      <c r="J1334" s="160"/>
      <c r="K1334" s="160"/>
      <c r="L1334" s="160"/>
      <c r="M1334" s="160"/>
      <c r="N1334" s="160"/>
    </row>
    <row r="1335" spans="1:14">
      <c r="A1335" s="160"/>
      <c r="B1335" s="170" t="s">
        <v>4632</v>
      </c>
      <c r="C1335" s="161">
        <f t="shared" si="122"/>
        <v>41531</v>
      </c>
      <c r="D1335" s="160">
        <f t="shared" si="123"/>
        <v>2013</v>
      </c>
      <c r="E1335" s="160">
        <f t="shared" si="124"/>
        <v>9</v>
      </c>
      <c r="F1335" s="160">
        <f t="shared" si="125"/>
        <v>6</v>
      </c>
      <c r="G1335" s="160">
        <f t="shared" ca="1" si="120"/>
        <v>105290</v>
      </c>
      <c r="H1335" s="171">
        <f t="shared" ca="1" si="121"/>
        <v>2865</v>
      </c>
      <c r="I1335" s="160"/>
      <c r="J1335" s="160"/>
      <c r="K1335" s="160"/>
      <c r="L1335" s="160"/>
      <c r="M1335" s="160"/>
      <c r="N1335" s="160"/>
    </row>
    <row r="1336" spans="1:14">
      <c r="A1336" s="160"/>
      <c r="B1336" s="170" t="s">
        <v>4632</v>
      </c>
      <c r="C1336" s="161">
        <f t="shared" si="122"/>
        <v>41531</v>
      </c>
      <c r="D1336" s="160">
        <f t="shared" si="123"/>
        <v>2013</v>
      </c>
      <c r="E1336" s="160">
        <f t="shared" si="124"/>
        <v>9</v>
      </c>
      <c r="F1336" s="160">
        <f t="shared" si="125"/>
        <v>6</v>
      </c>
      <c r="G1336" s="160">
        <f t="shared" ca="1" si="120"/>
        <v>105290</v>
      </c>
      <c r="H1336" s="171">
        <f t="shared" ca="1" si="121"/>
        <v>2865</v>
      </c>
      <c r="I1336" s="160"/>
      <c r="J1336" s="160"/>
      <c r="K1336" s="160"/>
      <c r="L1336" s="160"/>
      <c r="M1336" s="160"/>
      <c r="N1336" s="160"/>
    </row>
    <row r="1337" spans="1:14">
      <c r="A1337" s="160"/>
      <c r="B1337" s="170" t="s">
        <v>4632</v>
      </c>
      <c r="C1337" s="161">
        <f t="shared" si="122"/>
        <v>41531</v>
      </c>
      <c r="D1337" s="160">
        <f t="shared" si="123"/>
        <v>2013</v>
      </c>
      <c r="E1337" s="160">
        <f t="shared" si="124"/>
        <v>9</v>
      </c>
      <c r="F1337" s="160">
        <f t="shared" si="125"/>
        <v>6</v>
      </c>
      <c r="G1337" s="160">
        <f t="shared" ca="1" si="120"/>
        <v>105290</v>
      </c>
      <c r="H1337" s="171">
        <f t="shared" ca="1" si="121"/>
        <v>2865</v>
      </c>
      <c r="I1337" s="160"/>
      <c r="J1337" s="160"/>
      <c r="K1337" s="160"/>
      <c r="L1337" s="160"/>
      <c r="M1337" s="160"/>
      <c r="N1337" s="160"/>
    </row>
    <row r="1338" spans="1:14">
      <c r="A1338" s="160"/>
      <c r="B1338" s="170" t="s">
        <v>4640</v>
      </c>
      <c r="C1338" s="161">
        <f t="shared" si="122"/>
        <v>41532</v>
      </c>
      <c r="D1338" s="160">
        <f t="shared" si="123"/>
        <v>2013</v>
      </c>
      <c r="E1338" s="160">
        <f t="shared" si="124"/>
        <v>9</v>
      </c>
      <c r="F1338" s="160">
        <f t="shared" si="125"/>
        <v>7</v>
      </c>
      <c r="G1338" s="160">
        <f t="shared" ca="1" si="120"/>
        <v>105290</v>
      </c>
      <c r="H1338" s="171">
        <f t="shared" ca="1" si="121"/>
        <v>2865</v>
      </c>
      <c r="I1338" s="160"/>
      <c r="J1338" s="160"/>
      <c r="K1338" s="160"/>
      <c r="L1338" s="160"/>
      <c r="M1338" s="160"/>
      <c r="N1338" s="160"/>
    </row>
    <row r="1339" spans="1:14">
      <c r="A1339" s="160"/>
      <c r="B1339" s="170" t="s">
        <v>4643</v>
      </c>
      <c r="C1339" s="161">
        <f t="shared" si="122"/>
        <v>41533</v>
      </c>
      <c r="D1339" s="160">
        <f t="shared" si="123"/>
        <v>2013</v>
      </c>
      <c r="E1339" s="160">
        <f t="shared" si="124"/>
        <v>9</v>
      </c>
      <c r="F1339" s="160">
        <f t="shared" si="125"/>
        <v>1</v>
      </c>
      <c r="G1339" s="160">
        <f t="shared" ca="1" si="120"/>
        <v>105291</v>
      </c>
      <c r="H1339" s="171">
        <f t="shared" ca="1" si="121"/>
        <v>2865</v>
      </c>
      <c r="I1339" s="160"/>
      <c r="J1339" s="160"/>
      <c r="K1339" s="160"/>
      <c r="L1339" s="160"/>
      <c r="M1339" s="160"/>
      <c r="N1339" s="160"/>
    </row>
    <row r="1340" spans="1:14">
      <c r="A1340" s="160"/>
      <c r="B1340" s="170" t="s">
        <v>4643</v>
      </c>
      <c r="C1340" s="161">
        <f t="shared" si="122"/>
        <v>41533</v>
      </c>
      <c r="D1340" s="160">
        <f t="shared" si="123"/>
        <v>2013</v>
      </c>
      <c r="E1340" s="160">
        <f t="shared" si="124"/>
        <v>9</v>
      </c>
      <c r="F1340" s="160">
        <f t="shared" si="125"/>
        <v>1</v>
      </c>
      <c r="G1340" s="160">
        <f t="shared" ca="1" si="120"/>
        <v>105291</v>
      </c>
      <c r="H1340" s="171">
        <f t="shared" ca="1" si="121"/>
        <v>2865</v>
      </c>
      <c r="I1340" s="160"/>
      <c r="J1340" s="160"/>
      <c r="K1340" s="160"/>
      <c r="L1340" s="160"/>
      <c r="M1340" s="160"/>
      <c r="N1340" s="160"/>
    </row>
    <row r="1341" spans="1:14">
      <c r="A1341" s="160"/>
      <c r="B1341" s="170" t="s">
        <v>4643</v>
      </c>
      <c r="C1341" s="161">
        <f t="shared" si="122"/>
        <v>41533</v>
      </c>
      <c r="D1341" s="160">
        <f t="shared" si="123"/>
        <v>2013</v>
      </c>
      <c r="E1341" s="160">
        <f t="shared" si="124"/>
        <v>9</v>
      </c>
      <c r="F1341" s="160">
        <f t="shared" si="125"/>
        <v>1</v>
      </c>
      <c r="G1341" s="160">
        <f t="shared" ca="1" si="120"/>
        <v>105291</v>
      </c>
      <c r="H1341" s="171">
        <f t="shared" ca="1" si="121"/>
        <v>2865</v>
      </c>
      <c r="I1341" s="160"/>
      <c r="J1341" s="160"/>
      <c r="K1341" s="160"/>
      <c r="L1341" s="160"/>
      <c r="M1341" s="160"/>
      <c r="N1341" s="160"/>
    </row>
    <row r="1342" spans="1:14">
      <c r="A1342" s="160"/>
      <c r="B1342" s="170" t="s">
        <v>4643</v>
      </c>
      <c r="C1342" s="161">
        <f t="shared" si="122"/>
        <v>41533</v>
      </c>
      <c r="D1342" s="160">
        <f t="shared" si="123"/>
        <v>2013</v>
      </c>
      <c r="E1342" s="160">
        <f t="shared" si="124"/>
        <v>9</v>
      </c>
      <c r="F1342" s="160">
        <f t="shared" si="125"/>
        <v>1</v>
      </c>
      <c r="G1342" s="160">
        <f t="shared" ca="1" si="120"/>
        <v>105291</v>
      </c>
      <c r="H1342" s="171">
        <f t="shared" ca="1" si="121"/>
        <v>2865</v>
      </c>
      <c r="I1342" s="160"/>
      <c r="J1342" s="160"/>
      <c r="K1342" s="160"/>
      <c r="L1342" s="160"/>
      <c r="M1342" s="160"/>
      <c r="N1342" s="160"/>
    </row>
    <row r="1343" spans="1:14">
      <c r="A1343" s="160"/>
      <c r="B1343" s="170" t="s">
        <v>4655</v>
      </c>
      <c r="C1343" s="161">
        <f t="shared" si="122"/>
        <v>41534</v>
      </c>
      <c r="D1343" s="160">
        <f t="shared" si="123"/>
        <v>2013</v>
      </c>
      <c r="E1343" s="160">
        <f t="shared" si="124"/>
        <v>9</v>
      </c>
      <c r="F1343" s="160">
        <f t="shared" si="125"/>
        <v>2</v>
      </c>
      <c r="G1343" s="160">
        <f t="shared" ca="1" si="120"/>
        <v>105292</v>
      </c>
      <c r="H1343" s="171">
        <f t="shared" ca="1" si="121"/>
        <v>2864</v>
      </c>
      <c r="I1343" s="160"/>
      <c r="J1343" s="160"/>
      <c r="K1343" s="160"/>
      <c r="L1343" s="160"/>
      <c r="M1343" s="160"/>
      <c r="N1343" s="160"/>
    </row>
    <row r="1344" spans="1:14">
      <c r="A1344" s="160"/>
      <c r="B1344" s="170" t="s">
        <v>4655</v>
      </c>
      <c r="C1344" s="161">
        <f t="shared" si="122"/>
        <v>41534</v>
      </c>
      <c r="D1344" s="160">
        <f t="shared" si="123"/>
        <v>2013</v>
      </c>
      <c r="E1344" s="160">
        <f t="shared" si="124"/>
        <v>9</v>
      </c>
      <c r="F1344" s="160">
        <f t="shared" si="125"/>
        <v>2</v>
      </c>
      <c r="G1344" s="160">
        <f t="shared" ca="1" si="120"/>
        <v>105292</v>
      </c>
      <c r="H1344" s="171">
        <f t="shared" ca="1" si="121"/>
        <v>2864</v>
      </c>
      <c r="I1344" s="160"/>
      <c r="J1344" s="160"/>
      <c r="K1344" s="160"/>
      <c r="L1344" s="160"/>
      <c r="M1344" s="160"/>
      <c r="N1344" s="160"/>
    </row>
    <row r="1345" spans="1:14">
      <c r="A1345" s="160"/>
      <c r="B1345" s="170" t="s">
        <v>4662</v>
      </c>
      <c r="C1345" s="161">
        <f t="shared" si="122"/>
        <v>41535</v>
      </c>
      <c r="D1345" s="160">
        <f t="shared" si="123"/>
        <v>2013</v>
      </c>
      <c r="E1345" s="160">
        <f t="shared" si="124"/>
        <v>9</v>
      </c>
      <c r="F1345" s="160">
        <f t="shared" si="125"/>
        <v>3</v>
      </c>
      <c r="G1345" s="160">
        <f t="shared" ca="1" si="120"/>
        <v>105293</v>
      </c>
      <c r="H1345" s="171">
        <f t="shared" ca="1" si="121"/>
        <v>2863</v>
      </c>
      <c r="I1345" s="160"/>
      <c r="J1345" s="160"/>
      <c r="K1345" s="160"/>
      <c r="L1345" s="160"/>
      <c r="M1345" s="160"/>
      <c r="N1345" s="160"/>
    </row>
    <row r="1346" spans="1:14">
      <c r="A1346" s="160"/>
      <c r="B1346" s="170" t="s">
        <v>4665</v>
      </c>
      <c r="C1346" s="161">
        <f t="shared" si="122"/>
        <v>41537</v>
      </c>
      <c r="D1346" s="160">
        <f t="shared" si="123"/>
        <v>2013</v>
      </c>
      <c r="E1346" s="160">
        <f t="shared" si="124"/>
        <v>9</v>
      </c>
      <c r="F1346" s="160">
        <f t="shared" si="125"/>
        <v>5</v>
      </c>
      <c r="G1346" s="160">
        <f t="shared" ca="1" si="120"/>
        <v>105297</v>
      </c>
      <c r="H1346" s="171">
        <f t="shared" ca="1" si="121"/>
        <v>2861</v>
      </c>
      <c r="I1346" s="160"/>
      <c r="J1346" s="160"/>
      <c r="K1346" s="160"/>
      <c r="L1346" s="160"/>
      <c r="M1346" s="160"/>
      <c r="N1346" s="160"/>
    </row>
    <row r="1347" spans="1:14">
      <c r="A1347" s="160"/>
      <c r="B1347" s="170" t="s">
        <v>4665</v>
      </c>
      <c r="C1347" s="161">
        <f t="shared" si="122"/>
        <v>41537</v>
      </c>
      <c r="D1347" s="160">
        <f t="shared" si="123"/>
        <v>2013</v>
      </c>
      <c r="E1347" s="160">
        <f t="shared" si="124"/>
        <v>9</v>
      </c>
      <c r="F1347" s="160">
        <f t="shared" si="125"/>
        <v>5</v>
      </c>
      <c r="G1347" s="160">
        <f t="shared" ca="1" si="120"/>
        <v>105297</v>
      </c>
      <c r="H1347" s="171">
        <f t="shared" ca="1" si="121"/>
        <v>2861</v>
      </c>
      <c r="I1347" s="160"/>
      <c r="J1347" s="160"/>
      <c r="K1347" s="160"/>
      <c r="L1347" s="160"/>
      <c r="M1347" s="160"/>
      <c r="N1347" s="160"/>
    </row>
    <row r="1348" spans="1:14">
      <c r="A1348" s="160"/>
      <c r="B1348" s="170" t="s">
        <v>4671</v>
      </c>
      <c r="C1348" s="161">
        <f t="shared" si="122"/>
        <v>41539</v>
      </c>
      <c r="D1348" s="160">
        <f t="shared" si="123"/>
        <v>2013</v>
      </c>
      <c r="E1348" s="160">
        <f t="shared" si="124"/>
        <v>9</v>
      </c>
      <c r="F1348" s="160">
        <f t="shared" si="125"/>
        <v>7</v>
      </c>
      <c r="G1348" s="160">
        <f t="shared" ca="1" si="120"/>
        <v>105297</v>
      </c>
      <c r="H1348" s="171">
        <f t="shared" ca="1" si="121"/>
        <v>2860</v>
      </c>
      <c r="I1348" s="160"/>
      <c r="J1348" s="160"/>
      <c r="K1348" s="160"/>
      <c r="L1348" s="160"/>
      <c r="M1348" s="160"/>
      <c r="N1348" s="160"/>
    </row>
    <row r="1349" spans="1:14">
      <c r="A1349" s="160"/>
      <c r="B1349" s="170" t="s">
        <v>4671</v>
      </c>
      <c r="C1349" s="161">
        <f t="shared" si="122"/>
        <v>41539</v>
      </c>
      <c r="D1349" s="160">
        <f t="shared" si="123"/>
        <v>2013</v>
      </c>
      <c r="E1349" s="160">
        <f t="shared" si="124"/>
        <v>9</v>
      </c>
      <c r="F1349" s="160">
        <f t="shared" si="125"/>
        <v>7</v>
      </c>
      <c r="G1349" s="160">
        <f t="shared" ref="G1349:G1412" ca="1" si="126">WORKDAY(C1349,$K$5)</f>
        <v>105297</v>
      </c>
      <c r="H1349" s="171">
        <f t="shared" ref="H1349:H1412" ca="1" si="127">NETWORKDAYS(C1349,$K$5)</f>
        <v>2860</v>
      </c>
      <c r="I1349" s="160"/>
      <c r="J1349" s="160"/>
      <c r="K1349" s="160"/>
      <c r="L1349" s="160"/>
      <c r="M1349" s="160"/>
      <c r="N1349" s="160"/>
    </row>
    <row r="1350" spans="1:14">
      <c r="A1350" s="160"/>
      <c r="B1350" s="170" t="s">
        <v>4677</v>
      </c>
      <c r="C1350" s="161">
        <f t="shared" ref="C1350:C1413" si="128">DATE(LEFT(B1350,4),MID(B1350,5,2),RIGHT(B1350,2))</f>
        <v>41540</v>
      </c>
      <c r="D1350" s="160">
        <f t="shared" ref="D1350:D1413" si="129">YEAR(C1350)</f>
        <v>2013</v>
      </c>
      <c r="E1350" s="160">
        <f t="shared" ref="E1350:E1413" si="130">MONTH(C1350)</f>
        <v>9</v>
      </c>
      <c r="F1350" s="160">
        <f t="shared" ref="F1350:F1413" si="131">WEEKDAY(C1350,2)</f>
        <v>1</v>
      </c>
      <c r="G1350" s="160">
        <f t="shared" ca="1" si="126"/>
        <v>105298</v>
      </c>
      <c r="H1350" s="171">
        <f t="shared" ca="1" si="127"/>
        <v>2860</v>
      </c>
      <c r="I1350" s="160"/>
      <c r="J1350" s="160"/>
      <c r="K1350" s="160"/>
      <c r="L1350" s="160"/>
      <c r="M1350" s="160"/>
      <c r="N1350" s="160"/>
    </row>
    <row r="1351" spans="1:14">
      <c r="A1351" s="160"/>
      <c r="B1351" s="170" t="s">
        <v>4677</v>
      </c>
      <c r="C1351" s="161">
        <f t="shared" si="128"/>
        <v>41540</v>
      </c>
      <c r="D1351" s="160">
        <f t="shared" si="129"/>
        <v>2013</v>
      </c>
      <c r="E1351" s="160">
        <f t="shared" si="130"/>
        <v>9</v>
      </c>
      <c r="F1351" s="160">
        <f t="shared" si="131"/>
        <v>1</v>
      </c>
      <c r="G1351" s="160">
        <f t="shared" ca="1" si="126"/>
        <v>105298</v>
      </c>
      <c r="H1351" s="171">
        <f t="shared" ca="1" si="127"/>
        <v>2860</v>
      </c>
      <c r="I1351" s="160"/>
      <c r="J1351" s="160"/>
      <c r="K1351" s="160"/>
      <c r="L1351" s="160"/>
      <c r="M1351" s="160"/>
      <c r="N1351" s="160"/>
    </row>
    <row r="1352" spans="1:14">
      <c r="A1352" s="160"/>
      <c r="B1352" s="170" t="s">
        <v>4683</v>
      </c>
      <c r="C1352" s="161">
        <f t="shared" si="128"/>
        <v>41541</v>
      </c>
      <c r="D1352" s="160">
        <f t="shared" si="129"/>
        <v>2013</v>
      </c>
      <c r="E1352" s="160">
        <f t="shared" si="130"/>
        <v>9</v>
      </c>
      <c r="F1352" s="160">
        <f t="shared" si="131"/>
        <v>2</v>
      </c>
      <c r="G1352" s="160">
        <f t="shared" ca="1" si="126"/>
        <v>105299</v>
      </c>
      <c r="H1352" s="171">
        <f t="shared" ca="1" si="127"/>
        <v>2859</v>
      </c>
      <c r="I1352" s="160"/>
      <c r="J1352" s="160"/>
      <c r="K1352" s="160"/>
      <c r="L1352" s="160"/>
      <c r="M1352" s="160"/>
      <c r="N1352" s="160"/>
    </row>
    <row r="1353" spans="1:14">
      <c r="A1353" s="160"/>
      <c r="B1353" s="170" t="s">
        <v>4683</v>
      </c>
      <c r="C1353" s="161">
        <f t="shared" si="128"/>
        <v>41541</v>
      </c>
      <c r="D1353" s="160">
        <f t="shared" si="129"/>
        <v>2013</v>
      </c>
      <c r="E1353" s="160">
        <f t="shared" si="130"/>
        <v>9</v>
      </c>
      <c r="F1353" s="160">
        <f t="shared" si="131"/>
        <v>2</v>
      </c>
      <c r="G1353" s="160">
        <f t="shared" ca="1" si="126"/>
        <v>105299</v>
      </c>
      <c r="H1353" s="171">
        <f t="shared" ca="1" si="127"/>
        <v>2859</v>
      </c>
      <c r="I1353" s="160"/>
      <c r="J1353" s="160"/>
      <c r="K1353" s="160"/>
      <c r="L1353" s="160"/>
      <c r="M1353" s="160"/>
      <c r="N1353" s="160"/>
    </row>
    <row r="1354" spans="1:14">
      <c r="A1354" s="160"/>
      <c r="B1354" s="170" t="s">
        <v>4683</v>
      </c>
      <c r="C1354" s="161">
        <f t="shared" si="128"/>
        <v>41541</v>
      </c>
      <c r="D1354" s="160">
        <f t="shared" si="129"/>
        <v>2013</v>
      </c>
      <c r="E1354" s="160">
        <f t="shared" si="130"/>
        <v>9</v>
      </c>
      <c r="F1354" s="160">
        <f t="shared" si="131"/>
        <v>2</v>
      </c>
      <c r="G1354" s="160">
        <f t="shared" ca="1" si="126"/>
        <v>105299</v>
      </c>
      <c r="H1354" s="171">
        <f t="shared" ca="1" si="127"/>
        <v>2859</v>
      </c>
      <c r="I1354" s="160"/>
      <c r="J1354" s="160"/>
      <c r="K1354" s="160"/>
      <c r="L1354" s="160"/>
      <c r="M1354" s="160"/>
      <c r="N1354" s="160"/>
    </row>
    <row r="1355" spans="1:14">
      <c r="A1355" s="160"/>
      <c r="B1355" s="170" t="s">
        <v>4692</v>
      </c>
      <c r="C1355" s="161">
        <f t="shared" si="128"/>
        <v>41542</v>
      </c>
      <c r="D1355" s="160">
        <f t="shared" si="129"/>
        <v>2013</v>
      </c>
      <c r="E1355" s="160">
        <f t="shared" si="130"/>
        <v>9</v>
      </c>
      <c r="F1355" s="160">
        <f t="shared" si="131"/>
        <v>3</v>
      </c>
      <c r="G1355" s="160">
        <f t="shared" ca="1" si="126"/>
        <v>105300</v>
      </c>
      <c r="H1355" s="171">
        <f t="shared" ca="1" si="127"/>
        <v>2858</v>
      </c>
      <c r="I1355" s="160"/>
      <c r="J1355" s="160"/>
      <c r="K1355" s="160"/>
      <c r="L1355" s="160"/>
      <c r="M1355" s="160"/>
      <c r="N1355" s="160"/>
    </row>
    <row r="1356" spans="1:14">
      <c r="A1356" s="160"/>
      <c r="B1356" s="170" t="s">
        <v>4692</v>
      </c>
      <c r="C1356" s="161">
        <f t="shared" si="128"/>
        <v>41542</v>
      </c>
      <c r="D1356" s="160">
        <f t="shared" si="129"/>
        <v>2013</v>
      </c>
      <c r="E1356" s="160">
        <f t="shared" si="130"/>
        <v>9</v>
      </c>
      <c r="F1356" s="160">
        <f t="shared" si="131"/>
        <v>3</v>
      </c>
      <c r="G1356" s="160">
        <f t="shared" ca="1" si="126"/>
        <v>105300</v>
      </c>
      <c r="H1356" s="171">
        <f t="shared" ca="1" si="127"/>
        <v>2858</v>
      </c>
      <c r="I1356" s="160"/>
      <c r="J1356" s="160"/>
      <c r="K1356" s="160"/>
      <c r="L1356" s="160"/>
      <c r="M1356" s="160"/>
      <c r="N1356" s="160"/>
    </row>
    <row r="1357" spans="1:14">
      <c r="A1357" s="160"/>
      <c r="B1357" s="170" t="s">
        <v>4698</v>
      </c>
      <c r="C1357" s="161">
        <f t="shared" si="128"/>
        <v>41544</v>
      </c>
      <c r="D1357" s="160">
        <f t="shared" si="129"/>
        <v>2013</v>
      </c>
      <c r="E1357" s="160">
        <f t="shared" si="130"/>
        <v>9</v>
      </c>
      <c r="F1357" s="160">
        <f t="shared" si="131"/>
        <v>5</v>
      </c>
      <c r="G1357" s="160">
        <f t="shared" ca="1" si="126"/>
        <v>105304</v>
      </c>
      <c r="H1357" s="171">
        <f t="shared" ca="1" si="127"/>
        <v>2856</v>
      </c>
      <c r="I1357" s="160"/>
      <c r="J1357" s="160"/>
      <c r="K1357" s="160"/>
      <c r="L1357" s="160"/>
      <c r="M1357" s="160"/>
      <c r="N1357" s="160"/>
    </row>
    <row r="1358" spans="1:14">
      <c r="A1358" s="160"/>
      <c r="B1358" s="170" t="s">
        <v>4702</v>
      </c>
      <c r="C1358" s="161">
        <f t="shared" si="128"/>
        <v>41546</v>
      </c>
      <c r="D1358" s="160">
        <f t="shared" si="129"/>
        <v>2013</v>
      </c>
      <c r="E1358" s="160">
        <f t="shared" si="130"/>
        <v>9</v>
      </c>
      <c r="F1358" s="160">
        <f t="shared" si="131"/>
        <v>7</v>
      </c>
      <c r="G1358" s="160">
        <f t="shared" ca="1" si="126"/>
        <v>105304</v>
      </c>
      <c r="H1358" s="171">
        <f t="shared" ca="1" si="127"/>
        <v>2855</v>
      </c>
      <c r="I1358" s="160"/>
      <c r="J1358" s="160"/>
      <c r="K1358" s="160"/>
      <c r="L1358" s="160"/>
      <c r="M1358" s="160"/>
      <c r="N1358" s="160"/>
    </row>
    <row r="1359" spans="1:14">
      <c r="A1359" s="160"/>
      <c r="B1359" s="170" t="s">
        <v>4702</v>
      </c>
      <c r="C1359" s="161">
        <f t="shared" si="128"/>
        <v>41546</v>
      </c>
      <c r="D1359" s="160">
        <f t="shared" si="129"/>
        <v>2013</v>
      </c>
      <c r="E1359" s="160">
        <f t="shared" si="130"/>
        <v>9</v>
      </c>
      <c r="F1359" s="160">
        <f t="shared" si="131"/>
        <v>7</v>
      </c>
      <c r="G1359" s="160">
        <f t="shared" ca="1" si="126"/>
        <v>105304</v>
      </c>
      <c r="H1359" s="171">
        <f t="shared" ca="1" si="127"/>
        <v>2855</v>
      </c>
      <c r="I1359" s="160"/>
      <c r="J1359" s="160"/>
      <c r="K1359" s="160"/>
      <c r="L1359" s="160"/>
      <c r="M1359" s="160"/>
      <c r="N1359" s="160"/>
    </row>
    <row r="1360" spans="1:14">
      <c r="A1360" s="160"/>
      <c r="B1360" s="170" t="s">
        <v>4707</v>
      </c>
      <c r="C1360" s="161">
        <f t="shared" si="128"/>
        <v>41548</v>
      </c>
      <c r="D1360" s="160">
        <f t="shared" si="129"/>
        <v>2013</v>
      </c>
      <c r="E1360" s="160">
        <f t="shared" si="130"/>
        <v>10</v>
      </c>
      <c r="F1360" s="160">
        <f t="shared" si="131"/>
        <v>2</v>
      </c>
      <c r="G1360" s="160">
        <f t="shared" ca="1" si="126"/>
        <v>105306</v>
      </c>
      <c r="H1360" s="171">
        <f t="shared" ca="1" si="127"/>
        <v>2854</v>
      </c>
      <c r="I1360" s="160"/>
      <c r="J1360" s="160"/>
      <c r="K1360" s="160"/>
      <c r="L1360" s="160"/>
      <c r="M1360" s="160"/>
      <c r="N1360" s="160"/>
    </row>
    <row r="1361" spans="1:14">
      <c r="A1361" s="160"/>
      <c r="B1361" s="170" t="s">
        <v>4707</v>
      </c>
      <c r="C1361" s="161">
        <f t="shared" si="128"/>
        <v>41548</v>
      </c>
      <c r="D1361" s="160">
        <f t="shared" si="129"/>
        <v>2013</v>
      </c>
      <c r="E1361" s="160">
        <f t="shared" si="130"/>
        <v>10</v>
      </c>
      <c r="F1361" s="160">
        <f t="shared" si="131"/>
        <v>2</v>
      </c>
      <c r="G1361" s="160">
        <f t="shared" ca="1" si="126"/>
        <v>105306</v>
      </c>
      <c r="H1361" s="171">
        <f t="shared" ca="1" si="127"/>
        <v>2854</v>
      </c>
      <c r="I1361" s="160"/>
      <c r="J1361" s="160"/>
      <c r="K1361" s="160"/>
      <c r="L1361" s="160"/>
      <c r="M1361" s="160"/>
      <c r="N1361" s="160"/>
    </row>
    <row r="1362" spans="1:14">
      <c r="A1362" s="160"/>
      <c r="B1362" s="170" t="s">
        <v>4707</v>
      </c>
      <c r="C1362" s="161">
        <f t="shared" si="128"/>
        <v>41548</v>
      </c>
      <c r="D1362" s="160">
        <f t="shared" si="129"/>
        <v>2013</v>
      </c>
      <c r="E1362" s="160">
        <f t="shared" si="130"/>
        <v>10</v>
      </c>
      <c r="F1362" s="160">
        <f t="shared" si="131"/>
        <v>2</v>
      </c>
      <c r="G1362" s="160">
        <f t="shared" ca="1" si="126"/>
        <v>105306</v>
      </c>
      <c r="H1362" s="171">
        <f t="shared" ca="1" si="127"/>
        <v>2854</v>
      </c>
      <c r="I1362" s="160"/>
      <c r="J1362" s="160"/>
      <c r="K1362" s="160"/>
      <c r="L1362" s="160"/>
      <c r="M1362" s="160"/>
      <c r="N1362" s="160"/>
    </row>
    <row r="1363" spans="1:14">
      <c r="A1363" s="160"/>
      <c r="B1363" s="170" t="s">
        <v>4707</v>
      </c>
      <c r="C1363" s="161">
        <f t="shared" si="128"/>
        <v>41548</v>
      </c>
      <c r="D1363" s="160">
        <f t="shared" si="129"/>
        <v>2013</v>
      </c>
      <c r="E1363" s="160">
        <f t="shared" si="130"/>
        <v>10</v>
      </c>
      <c r="F1363" s="160">
        <f t="shared" si="131"/>
        <v>2</v>
      </c>
      <c r="G1363" s="160">
        <f t="shared" ca="1" si="126"/>
        <v>105306</v>
      </c>
      <c r="H1363" s="171">
        <f t="shared" ca="1" si="127"/>
        <v>2854</v>
      </c>
      <c r="I1363" s="160"/>
      <c r="J1363" s="160"/>
      <c r="K1363" s="160"/>
      <c r="L1363" s="160"/>
      <c r="M1363" s="160"/>
      <c r="N1363" s="160"/>
    </row>
    <row r="1364" spans="1:14">
      <c r="A1364" s="160"/>
      <c r="B1364" s="170" t="s">
        <v>4718</v>
      </c>
      <c r="C1364" s="161">
        <f t="shared" si="128"/>
        <v>41549</v>
      </c>
      <c r="D1364" s="160">
        <f t="shared" si="129"/>
        <v>2013</v>
      </c>
      <c r="E1364" s="160">
        <f t="shared" si="130"/>
        <v>10</v>
      </c>
      <c r="F1364" s="160">
        <f t="shared" si="131"/>
        <v>3</v>
      </c>
      <c r="G1364" s="160">
        <f t="shared" ca="1" si="126"/>
        <v>105307</v>
      </c>
      <c r="H1364" s="171">
        <f t="shared" ca="1" si="127"/>
        <v>2853</v>
      </c>
      <c r="I1364" s="160"/>
      <c r="J1364" s="160"/>
      <c r="K1364" s="160"/>
      <c r="L1364" s="160"/>
      <c r="M1364" s="160"/>
      <c r="N1364" s="160"/>
    </row>
    <row r="1365" spans="1:14">
      <c r="A1365" s="160"/>
      <c r="B1365" s="170" t="s">
        <v>4718</v>
      </c>
      <c r="C1365" s="161">
        <f t="shared" si="128"/>
        <v>41549</v>
      </c>
      <c r="D1365" s="160">
        <f t="shared" si="129"/>
        <v>2013</v>
      </c>
      <c r="E1365" s="160">
        <f t="shared" si="130"/>
        <v>10</v>
      </c>
      <c r="F1365" s="160">
        <f t="shared" si="131"/>
        <v>3</v>
      </c>
      <c r="G1365" s="160">
        <f t="shared" ca="1" si="126"/>
        <v>105307</v>
      </c>
      <c r="H1365" s="171">
        <f t="shared" ca="1" si="127"/>
        <v>2853</v>
      </c>
      <c r="I1365" s="160"/>
      <c r="J1365" s="160"/>
      <c r="K1365" s="160"/>
      <c r="L1365" s="160"/>
      <c r="M1365" s="160"/>
      <c r="N1365" s="160"/>
    </row>
    <row r="1366" spans="1:14">
      <c r="A1366" s="160"/>
      <c r="B1366" s="170" t="s">
        <v>4718</v>
      </c>
      <c r="C1366" s="161">
        <f t="shared" si="128"/>
        <v>41549</v>
      </c>
      <c r="D1366" s="160">
        <f t="shared" si="129"/>
        <v>2013</v>
      </c>
      <c r="E1366" s="160">
        <f t="shared" si="130"/>
        <v>10</v>
      </c>
      <c r="F1366" s="160">
        <f t="shared" si="131"/>
        <v>3</v>
      </c>
      <c r="G1366" s="160">
        <f t="shared" ca="1" si="126"/>
        <v>105307</v>
      </c>
      <c r="H1366" s="171">
        <f t="shared" ca="1" si="127"/>
        <v>2853</v>
      </c>
      <c r="I1366" s="160"/>
      <c r="J1366" s="160"/>
      <c r="K1366" s="160"/>
      <c r="L1366" s="160"/>
      <c r="M1366" s="160"/>
      <c r="N1366" s="160"/>
    </row>
    <row r="1367" spans="1:14">
      <c r="A1367" s="160"/>
      <c r="B1367" s="170" t="s">
        <v>4728</v>
      </c>
      <c r="C1367" s="161">
        <f t="shared" si="128"/>
        <v>41550</v>
      </c>
      <c r="D1367" s="160">
        <f t="shared" si="129"/>
        <v>2013</v>
      </c>
      <c r="E1367" s="160">
        <f t="shared" si="130"/>
        <v>10</v>
      </c>
      <c r="F1367" s="160">
        <f t="shared" si="131"/>
        <v>4</v>
      </c>
      <c r="G1367" s="160">
        <f t="shared" ca="1" si="126"/>
        <v>105310</v>
      </c>
      <c r="H1367" s="171">
        <f t="shared" ca="1" si="127"/>
        <v>2852</v>
      </c>
      <c r="I1367" s="160"/>
      <c r="J1367" s="160"/>
      <c r="K1367" s="160"/>
      <c r="L1367" s="160"/>
      <c r="M1367" s="160"/>
      <c r="N1367" s="160"/>
    </row>
    <row r="1368" spans="1:14">
      <c r="A1368" s="160"/>
      <c r="B1368" s="170" t="s">
        <v>4728</v>
      </c>
      <c r="C1368" s="161">
        <f t="shared" si="128"/>
        <v>41550</v>
      </c>
      <c r="D1368" s="160">
        <f t="shared" si="129"/>
        <v>2013</v>
      </c>
      <c r="E1368" s="160">
        <f t="shared" si="130"/>
        <v>10</v>
      </c>
      <c r="F1368" s="160">
        <f t="shared" si="131"/>
        <v>4</v>
      </c>
      <c r="G1368" s="160">
        <f t="shared" ca="1" si="126"/>
        <v>105310</v>
      </c>
      <c r="H1368" s="171">
        <f t="shared" ca="1" si="127"/>
        <v>2852</v>
      </c>
      <c r="I1368" s="160"/>
      <c r="J1368" s="160"/>
      <c r="K1368" s="160"/>
      <c r="L1368" s="160"/>
      <c r="M1368" s="160"/>
      <c r="N1368" s="160"/>
    </row>
    <row r="1369" spans="1:14">
      <c r="A1369" s="160"/>
      <c r="B1369" s="170" t="s">
        <v>4728</v>
      </c>
      <c r="C1369" s="161">
        <f t="shared" si="128"/>
        <v>41550</v>
      </c>
      <c r="D1369" s="160">
        <f t="shared" si="129"/>
        <v>2013</v>
      </c>
      <c r="E1369" s="160">
        <f t="shared" si="130"/>
        <v>10</v>
      </c>
      <c r="F1369" s="160">
        <f t="shared" si="131"/>
        <v>4</v>
      </c>
      <c r="G1369" s="160">
        <f t="shared" ca="1" si="126"/>
        <v>105310</v>
      </c>
      <c r="H1369" s="171">
        <f t="shared" ca="1" si="127"/>
        <v>2852</v>
      </c>
      <c r="I1369" s="160"/>
      <c r="J1369" s="160"/>
      <c r="K1369" s="160"/>
      <c r="L1369" s="160"/>
      <c r="M1369" s="160"/>
      <c r="N1369" s="160"/>
    </row>
    <row r="1370" spans="1:14">
      <c r="A1370" s="160"/>
      <c r="B1370" s="170" t="s">
        <v>4737</v>
      </c>
      <c r="C1370" s="161">
        <f t="shared" si="128"/>
        <v>41551</v>
      </c>
      <c r="D1370" s="160">
        <f t="shared" si="129"/>
        <v>2013</v>
      </c>
      <c r="E1370" s="160">
        <f t="shared" si="130"/>
        <v>10</v>
      </c>
      <c r="F1370" s="160">
        <f t="shared" si="131"/>
        <v>5</v>
      </c>
      <c r="G1370" s="160">
        <f t="shared" ca="1" si="126"/>
        <v>105311</v>
      </c>
      <c r="H1370" s="171">
        <f t="shared" ca="1" si="127"/>
        <v>2851</v>
      </c>
      <c r="I1370" s="160"/>
      <c r="J1370" s="160"/>
      <c r="K1370" s="160"/>
      <c r="L1370" s="160"/>
      <c r="M1370" s="160"/>
      <c r="N1370" s="160"/>
    </row>
    <row r="1371" spans="1:14">
      <c r="A1371" s="160"/>
      <c r="B1371" s="170" t="s">
        <v>4737</v>
      </c>
      <c r="C1371" s="161">
        <f t="shared" si="128"/>
        <v>41551</v>
      </c>
      <c r="D1371" s="160">
        <f t="shared" si="129"/>
        <v>2013</v>
      </c>
      <c r="E1371" s="160">
        <f t="shared" si="130"/>
        <v>10</v>
      </c>
      <c r="F1371" s="160">
        <f t="shared" si="131"/>
        <v>5</v>
      </c>
      <c r="G1371" s="160">
        <f t="shared" ca="1" si="126"/>
        <v>105311</v>
      </c>
      <c r="H1371" s="171">
        <f t="shared" ca="1" si="127"/>
        <v>2851</v>
      </c>
      <c r="I1371" s="160"/>
      <c r="J1371" s="160"/>
      <c r="K1371" s="160"/>
      <c r="L1371" s="160"/>
      <c r="M1371" s="160"/>
      <c r="N1371" s="160"/>
    </row>
    <row r="1372" spans="1:14">
      <c r="A1372" s="160"/>
      <c r="B1372" s="170" t="s">
        <v>4744</v>
      </c>
      <c r="C1372" s="161">
        <f t="shared" si="128"/>
        <v>41553</v>
      </c>
      <c r="D1372" s="160">
        <f t="shared" si="129"/>
        <v>2013</v>
      </c>
      <c r="E1372" s="160">
        <f t="shared" si="130"/>
        <v>10</v>
      </c>
      <c r="F1372" s="160">
        <f t="shared" si="131"/>
        <v>7</v>
      </c>
      <c r="G1372" s="160">
        <f t="shared" ca="1" si="126"/>
        <v>105311</v>
      </c>
      <c r="H1372" s="171">
        <f t="shared" ca="1" si="127"/>
        <v>2850</v>
      </c>
      <c r="I1372" s="160"/>
      <c r="J1372" s="160"/>
      <c r="K1372" s="160"/>
      <c r="L1372" s="160"/>
      <c r="M1372" s="160"/>
      <c r="N1372" s="160"/>
    </row>
    <row r="1373" spans="1:14">
      <c r="A1373" s="160"/>
      <c r="B1373" s="170" t="s">
        <v>4744</v>
      </c>
      <c r="C1373" s="161">
        <f t="shared" si="128"/>
        <v>41553</v>
      </c>
      <c r="D1373" s="160">
        <f t="shared" si="129"/>
        <v>2013</v>
      </c>
      <c r="E1373" s="160">
        <f t="shared" si="130"/>
        <v>10</v>
      </c>
      <c r="F1373" s="160">
        <f t="shared" si="131"/>
        <v>7</v>
      </c>
      <c r="G1373" s="160">
        <f t="shared" ca="1" si="126"/>
        <v>105311</v>
      </c>
      <c r="H1373" s="171">
        <f t="shared" ca="1" si="127"/>
        <v>2850</v>
      </c>
      <c r="I1373" s="160"/>
      <c r="J1373" s="160"/>
      <c r="K1373" s="160"/>
      <c r="L1373" s="160"/>
      <c r="M1373" s="160"/>
      <c r="N1373" s="160"/>
    </row>
    <row r="1374" spans="1:14">
      <c r="A1374" s="160"/>
      <c r="B1374" s="170" t="s">
        <v>4751</v>
      </c>
      <c r="C1374" s="161">
        <f t="shared" si="128"/>
        <v>41554</v>
      </c>
      <c r="D1374" s="160">
        <f t="shared" si="129"/>
        <v>2013</v>
      </c>
      <c r="E1374" s="160">
        <f t="shared" si="130"/>
        <v>10</v>
      </c>
      <c r="F1374" s="160">
        <f t="shared" si="131"/>
        <v>1</v>
      </c>
      <c r="G1374" s="160">
        <f t="shared" ca="1" si="126"/>
        <v>105312</v>
      </c>
      <c r="H1374" s="171">
        <f t="shared" ca="1" si="127"/>
        <v>2850</v>
      </c>
      <c r="I1374" s="160"/>
      <c r="J1374" s="160"/>
      <c r="K1374" s="160"/>
      <c r="L1374" s="160"/>
      <c r="M1374" s="160"/>
      <c r="N1374" s="160"/>
    </row>
    <row r="1375" spans="1:14">
      <c r="A1375" s="160"/>
      <c r="B1375" s="170" t="s">
        <v>4751</v>
      </c>
      <c r="C1375" s="161">
        <f t="shared" si="128"/>
        <v>41554</v>
      </c>
      <c r="D1375" s="160">
        <f t="shared" si="129"/>
        <v>2013</v>
      </c>
      <c r="E1375" s="160">
        <f t="shared" si="130"/>
        <v>10</v>
      </c>
      <c r="F1375" s="160">
        <f t="shared" si="131"/>
        <v>1</v>
      </c>
      <c r="G1375" s="160">
        <f t="shared" ca="1" si="126"/>
        <v>105312</v>
      </c>
      <c r="H1375" s="171">
        <f t="shared" ca="1" si="127"/>
        <v>2850</v>
      </c>
      <c r="I1375" s="160"/>
      <c r="J1375" s="160"/>
      <c r="K1375" s="160"/>
      <c r="L1375" s="160"/>
      <c r="M1375" s="160"/>
      <c r="N1375" s="160"/>
    </row>
    <row r="1376" spans="1:14">
      <c r="A1376" s="160"/>
      <c r="B1376" s="170" t="s">
        <v>4757</v>
      </c>
      <c r="C1376" s="161">
        <f t="shared" si="128"/>
        <v>41555</v>
      </c>
      <c r="D1376" s="160">
        <f t="shared" si="129"/>
        <v>2013</v>
      </c>
      <c r="E1376" s="160">
        <f t="shared" si="130"/>
        <v>10</v>
      </c>
      <c r="F1376" s="160">
        <f t="shared" si="131"/>
        <v>2</v>
      </c>
      <c r="G1376" s="160">
        <f t="shared" ca="1" si="126"/>
        <v>105313</v>
      </c>
      <c r="H1376" s="171">
        <f t="shared" ca="1" si="127"/>
        <v>2849</v>
      </c>
      <c r="I1376" s="160"/>
      <c r="J1376" s="160"/>
      <c r="K1376" s="160"/>
      <c r="L1376" s="160"/>
      <c r="M1376" s="160"/>
      <c r="N1376" s="160"/>
    </row>
    <row r="1377" spans="1:14">
      <c r="A1377" s="160"/>
      <c r="B1377" s="170" t="s">
        <v>4757</v>
      </c>
      <c r="C1377" s="161">
        <f t="shared" si="128"/>
        <v>41555</v>
      </c>
      <c r="D1377" s="160">
        <f t="shared" si="129"/>
        <v>2013</v>
      </c>
      <c r="E1377" s="160">
        <f t="shared" si="130"/>
        <v>10</v>
      </c>
      <c r="F1377" s="160">
        <f t="shared" si="131"/>
        <v>2</v>
      </c>
      <c r="G1377" s="160">
        <f t="shared" ca="1" si="126"/>
        <v>105313</v>
      </c>
      <c r="H1377" s="171">
        <f t="shared" ca="1" si="127"/>
        <v>2849</v>
      </c>
      <c r="I1377" s="160"/>
      <c r="J1377" s="160"/>
      <c r="K1377" s="160"/>
      <c r="L1377" s="160"/>
      <c r="M1377" s="160"/>
      <c r="N1377" s="160"/>
    </row>
    <row r="1378" spans="1:14">
      <c r="A1378" s="160"/>
      <c r="B1378" s="170" t="s">
        <v>4763</v>
      </c>
      <c r="C1378" s="161">
        <f t="shared" si="128"/>
        <v>41556</v>
      </c>
      <c r="D1378" s="160">
        <f t="shared" si="129"/>
        <v>2013</v>
      </c>
      <c r="E1378" s="160">
        <f t="shared" si="130"/>
        <v>10</v>
      </c>
      <c r="F1378" s="160">
        <f t="shared" si="131"/>
        <v>3</v>
      </c>
      <c r="G1378" s="160">
        <f t="shared" ca="1" si="126"/>
        <v>105314</v>
      </c>
      <c r="H1378" s="171">
        <f t="shared" ca="1" si="127"/>
        <v>2848</v>
      </c>
      <c r="I1378" s="160"/>
      <c r="J1378" s="160"/>
      <c r="K1378" s="160"/>
      <c r="L1378" s="160"/>
      <c r="M1378" s="160"/>
      <c r="N1378" s="160"/>
    </row>
    <row r="1379" spans="1:14">
      <c r="A1379" s="160"/>
      <c r="B1379" s="170" t="s">
        <v>4767</v>
      </c>
      <c r="C1379" s="161">
        <f t="shared" si="128"/>
        <v>41559</v>
      </c>
      <c r="D1379" s="160">
        <f t="shared" si="129"/>
        <v>2013</v>
      </c>
      <c r="E1379" s="160">
        <f t="shared" si="130"/>
        <v>10</v>
      </c>
      <c r="F1379" s="160">
        <f t="shared" si="131"/>
        <v>6</v>
      </c>
      <c r="G1379" s="160">
        <f t="shared" ca="1" si="126"/>
        <v>105318</v>
      </c>
      <c r="H1379" s="171">
        <f t="shared" ca="1" si="127"/>
        <v>2845</v>
      </c>
      <c r="I1379" s="160"/>
      <c r="J1379" s="160"/>
      <c r="K1379" s="160"/>
      <c r="L1379" s="160"/>
      <c r="M1379" s="160"/>
      <c r="N1379" s="160"/>
    </row>
    <row r="1380" spans="1:14">
      <c r="A1380" s="160"/>
      <c r="B1380" s="170" t="s">
        <v>4770</v>
      </c>
      <c r="C1380" s="161">
        <f t="shared" si="128"/>
        <v>41560</v>
      </c>
      <c r="D1380" s="160">
        <f t="shared" si="129"/>
        <v>2013</v>
      </c>
      <c r="E1380" s="160">
        <f t="shared" si="130"/>
        <v>10</v>
      </c>
      <c r="F1380" s="160">
        <f t="shared" si="131"/>
        <v>7</v>
      </c>
      <c r="G1380" s="160">
        <f t="shared" ca="1" si="126"/>
        <v>105318</v>
      </c>
      <c r="H1380" s="171">
        <f t="shared" ca="1" si="127"/>
        <v>2845</v>
      </c>
      <c r="I1380" s="160"/>
      <c r="J1380" s="160"/>
      <c r="K1380" s="160"/>
      <c r="L1380" s="160"/>
      <c r="M1380" s="160"/>
      <c r="N1380" s="160"/>
    </row>
    <row r="1381" spans="1:14">
      <c r="A1381" s="160"/>
      <c r="B1381" s="170" t="s">
        <v>4774</v>
      </c>
      <c r="C1381" s="161">
        <f t="shared" si="128"/>
        <v>41561</v>
      </c>
      <c r="D1381" s="160">
        <f t="shared" si="129"/>
        <v>2013</v>
      </c>
      <c r="E1381" s="160">
        <f t="shared" si="130"/>
        <v>10</v>
      </c>
      <c r="F1381" s="160">
        <f t="shared" si="131"/>
        <v>1</v>
      </c>
      <c r="G1381" s="160">
        <f t="shared" ca="1" si="126"/>
        <v>105319</v>
      </c>
      <c r="H1381" s="171">
        <f t="shared" ca="1" si="127"/>
        <v>2845</v>
      </c>
      <c r="I1381" s="160"/>
      <c r="J1381" s="160"/>
      <c r="K1381" s="160"/>
      <c r="L1381" s="160"/>
      <c r="M1381" s="160"/>
      <c r="N1381" s="160"/>
    </row>
    <row r="1382" spans="1:14">
      <c r="A1382" s="160"/>
      <c r="B1382" s="170" t="s">
        <v>4774</v>
      </c>
      <c r="C1382" s="161">
        <f t="shared" si="128"/>
        <v>41561</v>
      </c>
      <c r="D1382" s="160">
        <f t="shared" si="129"/>
        <v>2013</v>
      </c>
      <c r="E1382" s="160">
        <f t="shared" si="130"/>
        <v>10</v>
      </c>
      <c r="F1382" s="160">
        <f t="shared" si="131"/>
        <v>1</v>
      </c>
      <c r="G1382" s="160">
        <f t="shared" ca="1" si="126"/>
        <v>105319</v>
      </c>
      <c r="H1382" s="171">
        <f t="shared" ca="1" si="127"/>
        <v>2845</v>
      </c>
      <c r="I1382" s="160"/>
      <c r="J1382" s="160"/>
      <c r="K1382" s="160"/>
      <c r="L1382" s="160"/>
      <c r="M1382" s="160"/>
      <c r="N1382" s="160"/>
    </row>
    <row r="1383" spans="1:14">
      <c r="A1383" s="160"/>
      <c r="B1383" s="170" t="s">
        <v>4774</v>
      </c>
      <c r="C1383" s="161">
        <f t="shared" si="128"/>
        <v>41561</v>
      </c>
      <c r="D1383" s="160">
        <f t="shared" si="129"/>
        <v>2013</v>
      </c>
      <c r="E1383" s="160">
        <f t="shared" si="130"/>
        <v>10</v>
      </c>
      <c r="F1383" s="160">
        <f t="shared" si="131"/>
        <v>1</v>
      </c>
      <c r="G1383" s="160">
        <f t="shared" ca="1" si="126"/>
        <v>105319</v>
      </c>
      <c r="H1383" s="171">
        <f t="shared" ca="1" si="127"/>
        <v>2845</v>
      </c>
      <c r="I1383" s="160"/>
      <c r="J1383" s="160"/>
      <c r="K1383" s="160"/>
      <c r="L1383" s="160"/>
      <c r="M1383" s="160"/>
      <c r="N1383" s="160"/>
    </row>
    <row r="1384" spans="1:14">
      <c r="A1384" s="160"/>
      <c r="B1384" s="170" t="s">
        <v>4774</v>
      </c>
      <c r="C1384" s="161">
        <f t="shared" si="128"/>
        <v>41561</v>
      </c>
      <c r="D1384" s="160">
        <f t="shared" si="129"/>
        <v>2013</v>
      </c>
      <c r="E1384" s="160">
        <f t="shared" si="130"/>
        <v>10</v>
      </c>
      <c r="F1384" s="160">
        <f t="shared" si="131"/>
        <v>1</v>
      </c>
      <c r="G1384" s="160">
        <f t="shared" ca="1" si="126"/>
        <v>105319</v>
      </c>
      <c r="H1384" s="171">
        <f t="shared" ca="1" si="127"/>
        <v>2845</v>
      </c>
      <c r="I1384" s="160"/>
      <c r="J1384" s="160"/>
      <c r="K1384" s="160"/>
      <c r="L1384" s="160"/>
      <c r="M1384" s="160"/>
      <c r="N1384" s="160"/>
    </row>
    <row r="1385" spans="1:14">
      <c r="A1385" s="160"/>
      <c r="B1385" s="170" t="s">
        <v>4774</v>
      </c>
      <c r="C1385" s="161">
        <f t="shared" si="128"/>
        <v>41561</v>
      </c>
      <c r="D1385" s="160">
        <f t="shared" si="129"/>
        <v>2013</v>
      </c>
      <c r="E1385" s="160">
        <f t="shared" si="130"/>
        <v>10</v>
      </c>
      <c r="F1385" s="160">
        <f t="shared" si="131"/>
        <v>1</v>
      </c>
      <c r="G1385" s="160">
        <f t="shared" ca="1" si="126"/>
        <v>105319</v>
      </c>
      <c r="H1385" s="171">
        <f t="shared" ca="1" si="127"/>
        <v>2845</v>
      </c>
      <c r="I1385" s="160"/>
      <c r="J1385" s="160"/>
      <c r="K1385" s="160"/>
      <c r="L1385" s="160"/>
      <c r="M1385" s="160"/>
      <c r="N1385" s="160"/>
    </row>
    <row r="1386" spans="1:14">
      <c r="A1386" s="160"/>
      <c r="B1386" s="170" t="s">
        <v>4786</v>
      </c>
      <c r="C1386" s="161">
        <f t="shared" si="128"/>
        <v>41562</v>
      </c>
      <c r="D1386" s="160">
        <f t="shared" si="129"/>
        <v>2013</v>
      </c>
      <c r="E1386" s="160">
        <f t="shared" si="130"/>
        <v>10</v>
      </c>
      <c r="F1386" s="160">
        <f t="shared" si="131"/>
        <v>2</v>
      </c>
      <c r="G1386" s="160">
        <f t="shared" ca="1" si="126"/>
        <v>105320</v>
      </c>
      <c r="H1386" s="171">
        <f t="shared" ca="1" si="127"/>
        <v>2844</v>
      </c>
      <c r="I1386" s="160"/>
      <c r="J1386" s="160"/>
      <c r="K1386" s="160"/>
      <c r="L1386" s="160"/>
      <c r="M1386" s="160"/>
      <c r="N1386" s="160"/>
    </row>
    <row r="1387" spans="1:14">
      <c r="A1387" s="160"/>
      <c r="B1387" s="170" t="s">
        <v>4786</v>
      </c>
      <c r="C1387" s="161">
        <f t="shared" si="128"/>
        <v>41562</v>
      </c>
      <c r="D1387" s="160">
        <f t="shared" si="129"/>
        <v>2013</v>
      </c>
      <c r="E1387" s="160">
        <f t="shared" si="130"/>
        <v>10</v>
      </c>
      <c r="F1387" s="160">
        <f t="shared" si="131"/>
        <v>2</v>
      </c>
      <c r="G1387" s="160">
        <f t="shared" ca="1" si="126"/>
        <v>105320</v>
      </c>
      <c r="H1387" s="171">
        <f t="shared" ca="1" si="127"/>
        <v>2844</v>
      </c>
      <c r="I1387" s="160"/>
      <c r="J1387" s="160"/>
      <c r="K1387" s="160"/>
      <c r="L1387" s="160"/>
      <c r="M1387" s="160"/>
      <c r="N1387" s="160"/>
    </row>
    <row r="1388" spans="1:14">
      <c r="A1388" s="160"/>
      <c r="B1388" s="170" t="s">
        <v>4792</v>
      </c>
      <c r="C1388" s="161">
        <f t="shared" si="128"/>
        <v>41563</v>
      </c>
      <c r="D1388" s="160">
        <f t="shared" si="129"/>
        <v>2013</v>
      </c>
      <c r="E1388" s="160">
        <f t="shared" si="130"/>
        <v>10</v>
      </c>
      <c r="F1388" s="160">
        <f t="shared" si="131"/>
        <v>3</v>
      </c>
      <c r="G1388" s="160">
        <f t="shared" ca="1" si="126"/>
        <v>105321</v>
      </c>
      <c r="H1388" s="171">
        <f t="shared" ca="1" si="127"/>
        <v>2843</v>
      </c>
      <c r="I1388" s="160"/>
      <c r="J1388" s="160"/>
      <c r="K1388" s="160"/>
      <c r="L1388" s="160"/>
      <c r="M1388" s="160"/>
      <c r="N1388" s="160"/>
    </row>
    <row r="1389" spans="1:14">
      <c r="A1389" s="160"/>
      <c r="B1389" s="170" t="s">
        <v>4795</v>
      </c>
      <c r="C1389" s="161">
        <f t="shared" si="128"/>
        <v>41564</v>
      </c>
      <c r="D1389" s="160">
        <f t="shared" si="129"/>
        <v>2013</v>
      </c>
      <c r="E1389" s="160">
        <f t="shared" si="130"/>
        <v>10</v>
      </c>
      <c r="F1389" s="160">
        <f t="shared" si="131"/>
        <v>4</v>
      </c>
      <c r="G1389" s="160">
        <f t="shared" ca="1" si="126"/>
        <v>105324</v>
      </c>
      <c r="H1389" s="171">
        <f t="shared" ca="1" si="127"/>
        <v>2842</v>
      </c>
      <c r="I1389" s="160"/>
      <c r="J1389" s="160"/>
      <c r="K1389" s="160"/>
      <c r="L1389" s="160"/>
      <c r="M1389" s="160"/>
      <c r="N1389" s="160"/>
    </row>
    <row r="1390" spans="1:14">
      <c r="A1390" s="160"/>
      <c r="B1390" s="170" t="s">
        <v>4795</v>
      </c>
      <c r="C1390" s="161">
        <f t="shared" si="128"/>
        <v>41564</v>
      </c>
      <c r="D1390" s="160">
        <f t="shared" si="129"/>
        <v>2013</v>
      </c>
      <c r="E1390" s="160">
        <f t="shared" si="130"/>
        <v>10</v>
      </c>
      <c r="F1390" s="160">
        <f t="shared" si="131"/>
        <v>4</v>
      </c>
      <c r="G1390" s="160">
        <f t="shared" ca="1" si="126"/>
        <v>105324</v>
      </c>
      <c r="H1390" s="171">
        <f t="shared" ca="1" si="127"/>
        <v>2842</v>
      </c>
      <c r="I1390" s="160"/>
      <c r="J1390" s="160"/>
      <c r="K1390" s="160"/>
      <c r="L1390" s="160"/>
      <c r="M1390" s="160"/>
      <c r="N1390" s="160"/>
    </row>
    <row r="1391" spans="1:14">
      <c r="A1391" s="160"/>
      <c r="B1391" s="170" t="s">
        <v>4802</v>
      </c>
      <c r="C1391" s="161">
        <f t="shared" si="128"/>
        <v>41566</v>
      </c>
      <c r="D1391" s="160">
        <f t="shared" si="129"/>
        <v>2013</v>
      </c>
      <c r="E1391" s="160">
        <f t="shared" si="130"/>
        <v>10</v>
      </c>
      <c r="F1391" s="160">
        <f t="shared" si="131"/>
        <v>6</v>
      </c>
      <c r="G1391" s="160">
        <f t="shared" ca="1" si="126"/>
        <v>105325</v>
      </c>
      <c r="H1391" s="171">
        <f t="shared" ca="1" si="127"/>
        <v>2840</v>
      </c>
      <c r="I1391" s="160"/>
      <c r="J1391" s="160"/>
      <c r="K1391" s="160"/>
      <c r="L1391" s="160"/>
      <c r="M1391" s="160"/>
      <c r="N1391" s="160"/>
    </row>
    <row r="1392" spans="1:14">
      <c r="A1392" s="160"/>
      <c r="B1392" s="170" t="s">
        <v>4806</v>
      </c>
      <c r="C1392" s="161">
        <f t="shared" si="128"/>
        <v>41567</v>
      </c>
      <c r="D1392" s="160">
        <f t="shared" si="129"/>
        <v>2013</v>
      </c>
      <c r="E1392" s="160">
        <f t="shared" si="130"/>
        <v>10</v>
      </c>
      <c r="F1392" s="160">
        <f t="shared" si="131"/>
        <v>7</v>
      </c>
      <c r="G1392" s="160">
        <f t="shared" ca="1" si="126"/>
        <v>105325</v>
      </c>
      <c r="H1392" s="171">
        <f t="shared" ca="1" si="127"/>
        <v>2840</v>
      </c>
      <c r="I1392" s="160"/>
      <c r="J1392" s="160"/>
      <c r="K1392" s="160"/>
      <c r="L1392" s="160"/>
      <c r="M1392" s="160"/>
      <c r="N1392" s="160"/>
    </row>
    <row r="1393" spans="1:14">
      <c r="A1393" s="160"/>
      <c r="B1393" s="170" t="s">
        <v>4809</v>
      </c>
      <c r="C1393" s="161">
        <f t="shared" si="128"/>
        <v>41569</v>
      </c>
      <c r="D1393" s="160">
        <f t="shared" si="129"/>
        <v>2013</v>
      </c>
      <c r="E1393" s="160">
        <f t="shared" si="130"/>
        <v>10</v>
      </c>
      <c r="F1393" s="160">
        <f t="shared" si="131"/>
        <v>2</v>
      </c>
      <c r="G1393" s="160">
        <f t="shared" ca="1" si="126"/>
        <v>105327</v>
      </c>
      <c r="H1393" s="171">
        <f t="shared" ca="1" si="127"/>
        <v>2839</v>
      </c>
      <c r="I1393" s="160"/>
      <c r="J1393" s="160"/>
      <c r="K1393" s="160"/>
      <c r="L1393" s="160"/>
      <c r="M1393" s="160"/>
      <c r="N1393" s="160"/>
    </row>
    <row r="1394" spans="1:14">
      <c r="A1394" s="160"/>
      <c r="B1394" s="170" t="s">
        <v>4813</v>
      </c>
      <c r="C1394" s="161">
        <f t="shared" si="128"/>
        <v>41570</v>
      </c>
      <c r="D1394" s="160">
        <f t="shared" si="129"/>
        <v>2013</v>
      </c>
      <c r="E1394" s="160">
        <f t="shared" si="130"/>
        <v>10</v>
      </c>
      <c r="F1394" s="160">
        <f t="shared" si="131"/>
        <v>3</v>
      </c>
      <c r="G1394" s="160">
        <f t="shared" ca="1" si="126"/>
        <v>105328</v>
      </c>
      <c r="H1394" s="171">
        <f t="shared" ca="1" si="127"/>
        <v>2838</v>
      </c>
      <c r="I1394" s="160"/>
      <c r="J1394" s="160"/>
      <c r="K1394" s="160"/>
      <c r="L1394" s="160"/>
      <c r="M1394" s="160"/>
      <c r="N1394" s="160"/>
    </row>
    <row r="1395" spans="1:14">
      <c r="A1395" s="160"/>
      <c r="B1395" s="170" t="s">
        <v>4816</v>
      </c>
      <c r="C1395" s="161">
        <f t="shared" si="128"/>
        <v>41571</v>
      </c>
      <c r="D1395" s="160">
        <f t="shared" si="129"/>
        <v>2013</v>
      </c>
      <c r="E1395" s="160">
        <f t="shared" si="130"/>
        <v>10</v>
      </c>
      <c r="F1395" s="160">
        <f t="shared" si="131"/>
        <v>4</v>
      </c>
      <c r="G1395" s="160">
        <f t="shared" ca="1" si="126"/>
        <v>105331</v>
      </c>
      <c r="H1395" s="171">
        <f t="shared" ca="1" si="127"/>
        <v>2837</v>
      </c>
      <c r="I1395" s="160"/>
      <c r="J1395" s="160"/>
      <c r="K1395" s="160"/>
      <c r="L1395" s="160"/>
      <c r="M1395" s="160"/>
      <c r="N1395" s="160"/>
    </row>
    <row r="1396" spans="1:14">
      <c r="A1396" s="160"/>
      <c r="B1396" s="170" t="s">
        <v>4819</v>
      </c>
      <c r="C1396" s="161">
        <f t="shared" si="128"/>
        <v>41572</v>
      </c>
      <c r="D1396" s="160">
        <f t="shared" si="129"/>
        <v>2013</v>
      </c>
      <c r="E1396" s="160">
        <f t="shared" si="130"/>
        <v>10</v>
      </c>
      <c r="F1396" s="160">
        <f t="shared" si="131"/>
        <v>5</v>
      </c>
      <c r="G1396" s="160">
        <f t="shared" ca="1" si="126"/>
        <v>105332</v>
      </c>
      <c r="H1396" s="171">
        <f t="shared" ca="1" si="127"/>
        <v>2836</v>
      </c>
      <c r="I1396" s="160"/>
      <c r="J1396" s="160"/>
      <c r="K1396" s="160"/>
      <c r="L1396" s="160"/>
      <c r="M1396" s="160"/>
      <c r="N1396" s="160"/>
    </row>
    <row r="1397" spans="1:14">
      <c r="A1397" s="160"/>
      <c r="B1397" s="170" t="s">
        <v>4823</v>
      </c>
      <c r="C1397" s="161">
        <f t="shared" si="128"/>
        <v>41573</v>
      </c>
      <c r="D1397" s="160">
        <f t="shared" si="129"/>
        <v>2013</v>
      </c>
      <c r="E1397" s="160">
        <f t="shared" si="130"/>
        <v>10</v>
      </c>
      <c r="F1397" s="160">
        <f t="shared" si="131"/>
        <v>6</v>
      </c>
      <c r="G1397" s="160">
        <f t="shared" ca="1" si="126"/>
        <v>105332</v>
      </c>
      <c r="H1397" s="171">
        <f t="shared" ca="1" si="127"/>
        <v>2835</v>
      </c>
      <c r="I1397" s="160"/>
      <c r="J1397" s="160"/>
      <c r="K1397" s="160"/>
      <c r="L1397" s="160"/>
      <c r="M1397" s="160"/>
      <c r="N1397" s="160"/>
    </row>
    <row r="1398" spans="1:14">
      <c r="A1398" s="160"/>
      <c r="B1398" s="170" t="s">
        <v>4826</v>
      </c>
      <c r="C1398" s="161">
        <f t="shared" si="128"/>
        <v>41574</v>
      </c>
      <c r="D1398" s="160">
        <f t="shared" si="129"/>
        <v>2013</v>
      </c>
      <c r="E1398" s="160">
        <f t="shared" si="130"/>
        <v>10</v>
      </c>
      <c r="F1398" s="160">
        <f t="shared" si="131"/>
        <v>7</v>
      </c>
      <c r="G1398" s="160">
        <f t="shared" ca="1" si="126"/>
        <v>105332</v>
      </c>
      <c r="H1398" s="171">
        <f t="shared" ca="1" si="127"/>
        <v>2835</v>
      </c>
      <c r="I1398" s="160"/>
      <c r="J1398" s="160"/>
      <c r="K1398" s="160"/>
      <c r="L1398" s="160"/>
      <c r="M1398" s="160"/>
      <c r="N1398" s="160"/>
    </row>
    <row r="1399" spans="1:14">
      <c r="A1399" s="160"/>
      <c r="B1399" s="170" t="s">
        <v>4826</v>
      </c>
      <c r="C1399" s="161">
        <f t="shared" si="128"/>
        <v>41574</v>
      </c>
      <c r="D1399" s="160">
        <f t="shared" si="129"/>
        <v>2013</v>
      </c>
      <c r="E1399" s="160">
        <f t="shared" si="130"/>
        <v>10</v>
      </c>
      <c r="F1399" s="160">
        <f t="shared" si="131"/>
        <v>7</v>
      </c>
      <c r="G1399" s="160">
        <f t="shared" ca="1" si="126"/>
        <v>105332</v>
      </c>
      <c r="H1399" s="171">
        <f t="shared" ca="1" si="127"/>
        <v>2835</v>
      </c>
      <c r="I1399" s="160"/>
      <c r="J1399" s="160"/>
      <c r="K1399" s="160"/>
      <c r="L1399" s="160"/>
      <c r="M1399" s="160"/>
      <c r="N1399" s="160"/>
    </row>
    <row r="1400" spans="1:14">
      <c r="A1400" s="160"/>
      <c r="B1400" s="170" t="s">
        <v>4831</v>
      </c>
      <c r="C1400" s="161">
        <f t="shared" si="128"/>
        <v>41575</v>
      </c>
      <c r="D1400" s="160">
        <f t="shared" si="129"/>
        <v>2013</v>
      </c>
      <c r="E1400" s="160">
        <f t="shared" si="130"/>
        <v>10</v>
      </c>
      <c r="F1400" s="160">
        <f t="shared" si="131"/>
        <v>1</v>
      </c>
      <c r="G1400" s="160">
        <f t="shared" ca="1" si="126"/>
        <v>105333</v>
      </c>
      <c r="H1400" s="171">
        <f t="shared" ca="1" si="127"/>
        <v>2835</v>
      </c>
      <c r="I1400" s="160"/>
      <c r="J1400" s="160"/>
      <c r="K1400" s="160"/>
      <c r="L1400" s="160"/>
      <c r="M1400" s="160"/>
      <c r="N1400" s="160"/>
    </row>
    <row r="1401" spans="1:14">
      <c r="A1401" s="160"/>
      <c r="B1401" s="170" t="s">
        <v>4831</v>
      </c>
      <c r="C1401" s="161">
        <f t="shared" si="128"/>
        <v>41575</v>
      </c>
      <c r="D1401" s="160">
        <f t="shared" si="129"/>
        <v>2013</v>
      </c>
      <c r="E1401" s="160">
        <f t="shared" si="130"/>
        <v>10</v>
      </c>
      <c r="F1401" s="160">
        <f t="shared" si="131"/>
        <v>1</v>
      </c>
      <c r="G1401" s="160">
        <f t="shared" ca="1" si="126"/>
        <v>105333</v>
      </c>
      <c r="H1401" s="171">
        <f t="shared" ca="1" si="127"/>
        <v>2835</v>
      </c>
      <c r="I1401" s="160"/>
      <c r="J1401" s="160"/>
      <c r="K1401" s="160"/>
      <c r="L1401" s="160"/>
      <c r="M1401" s="160"/>
      <c r="N1401" s="160"/>
    </row>
    <row r="1402" spans="1:14">
      <c r="A1402" s="160"/>
      <c r="B1402" s="170" t="s">
        <v>4837</v>
      </c>
      <c r="C1402" s="161">
        <f t="shared" si="128"/>
        <v>41576</v>
      </c>
      <c r="D1402" s="160">
        <f t="shared" si="129"/>
        <v>2013</v>
      </c>
      <c r="E1402" s="160">
        <f t="shared" si="130"/>
        <v>10</v>
      </c>
      <c r="F1402" s="160">
        <f t="shared" si="131"/>
        <v>2</v>
      </c>
      <c r="G1402" s="160">
        <f t="shared" ca="1" si="126"/>
        <v>105334</v>
      </c>
      <c r="H1402" s="171">
        <f t="shared" ca="1" si="127"/>
        <v>2834</v>
      </c>
      <c r="I1402" s="160"/>
      <c r="J1402" s="160"/>
      <c r="K1402" s="160"/>
      <c r="L1402" s="160"/>
      <c r="M1402" s="160"/>
      <c r="N1402" s="160"/>
    </row>
    <row r="1403" spans="1:14">
      <c r="A1403" s="160"/>
      <c r="B1403" s="170" t="s">
        <v>4837</v>
      </c>
      <c r="C1403" s="161">
        <f t="shared" si="128"/>
        <v>41576</v>
      </c>
      <c r="D1403" s="160">
        <f t="shared" si="129"/>
        <v>2013</v>
      </c>
      <c r="E1403" s="160">
        <f t="shared" si="130"/>
        <v>10</v>
      </c>
      <c r="F1403" s="160">
        <f t="shared" si="131"/>
        <v>2</v>
      </c>
      <c r="G1403" s="160">
        <f t="shared" ca="1" si="126"/>
        <v>105334</v>
      </c>
      <c r="H1403" s="171">
        <f t="shared" ca="1" si="127"/>
        <v>2834</v>
      </c>
      <c r="I1403" s="160"/>
      <c r="J1403" s="160"/>
      <c r="K1403" s="160"/>
      <c r="L1403" s="160"/>
      <c r="M1403" s="160"/>
      <c r="N1403" s="160"/>
    </row>
    <row r="1404" spans="1:14">
      <c r="A1404" s="160"/>
      <c r="B1404" s="170" t="s">
        <v>4842</v>
      </c>
      <c r="C1404" s="161">
        <f t="shared" si="128"/>
        <v>41577</v>
      </c>
      <c r="D1404" s="160">
        <f t="shared" si="129"/>
        <v>2013</v>
      </c>
      <c r="E1404" s="160">
        <f t="shared" si="130"/>
        <v>10</v>
      </c>
      <c r="F1404" s="160">
        <f t="shared" si="131"/>
        <v>3</v>
      </c>
      <c r="G1404" s="160">
        <f t="shared" ca="1" si="126"/>
        <v>105335</v>
      </c>
      <c r="H1404" s="171">
        <f t="shared" ca="1" si="127"/>
        <v>2833</v>
      </c>
      <c r="I1404" s="160"/>
      <c r="J1404" s="160"/>
      <c r="K1404" s="160"/>
      <c r="L1404" s="160"/>
      <c r="M1404" s="160"/>
      <c r="N1404" s="160"/>
    </row>
    <row r="1405" spans="1:14">
      <c r="A1405" s="160"/>
      <c r="B1405" s="170" t="s">
        <v>4842</v>
      </c>
      <c r="C1405" s="161">
        <f t="shared" si="128"/>
        <v>41577</v>
      </c>
      <c r="D1405" s="160">
        <f t="shared" si="129"/>
        <v>2013</v>
      </c>
      <c r="E1405" s="160">
        <f t="shared" si="130"/>
        <v>10</v>
      </c>
      <c r="F1405" s="160">
        <f t="shared" si="131"/>
        <v>3</v>
      </c>
      <c r="G1405" s="160">
        <f t="shared" ca="1" si="126"/>
        <v>105335</v>
      </c>
      <c r="H1405" s="171">
        <f t="shared" ca="1" si="127"/>
        <v>2833</v>
      </c>
      <c r="I1405" s="160"/>
      <c r="J1405" s="160"/>
      <c r="K1405" s="160"/>
      <c r="L1405" s="160"/>
      <c r="M1405" s="160"/>
      <c r="N1405" s="160"/>
    </row>
    <row r="1406" spans="1:14">
      <c r="A1406" s="160"/>
      <c r="B1406" s="170" t="s">
        <v>4842</v>
      </c>
      <c r="C1406" s="161">
        <f t="shared" si="128"/>
        <v>41577</v>
      </c>
      <c r="D1406" s="160">
        <f t="shared" si="129"/>
        <v>2013</v>
      </c>
      <c r="E1406" s="160">
        <f t="shared" si="130"/>
        <v>10</v>
      </c>
      <c r="F1406" s="160">
        <f t="shared" si="131"/>
        <v>3</v>
      </c>
      <c r="G1406" s="160">
        <f t="shared" ca="1" si="126"/>
        <v>105335</v>
      </c>
      <c r="H1406" s="171">
        <f t="shared" ca="1" si="127"/>
        <v>2833</v>
      </c>
      <c r="I1406" s="160"/>
      <c r="J1406" s="160"/>
      <c r="K1406" s="160"/>
      <c r="L1406" s="160"/>
      <c r="M1406" s="160"/>
      <c r="N1406" s="160"/>
    </row>
    <row r="1407" spans="1:14">
      <c r="A1407" s="160"/>
      <c r="B1407" s="170" t="s">
        <v>4851</v>
      </c>
      <c r="C1407" s="161">
        <f t="shared" si="128"/>
        <v>41578</v>
      </c>
      <c r="D1407" s="160">
        <f t="shared" si="129"/>
        <v>2013</v>
      </c>
      <c r="E1407" s="160">
        <f t="shared" si="130"/>
        <v>10</v>
      </c>
      <c r="F1407" s="160">
        <f t="shared" si="131"/>
        <v>4</v>
      </c>
      <c r="G1407" s="160">
        <f t="shared" ca="1" si="126"/>
        <v>105338</v>
      </c>
      <c r="H1407" s="171">
        <f t="shared" ca="1" si="127"/>
        <v>2832</v>
      </c>
      <c r="I1407" s="160"/>
      <c r="J1407" s="160"/>
      <c r="K1407" s="160"/>
      <c r="L1407" s="160"/>
      <c r="M1407" s="160"/>
      <c r="N1407" s="160"/>
    </row>
    <row r="1408" spans="1:14">
      <c r="A1408" s="160"/>
      <c r="B1408" s="170" t="s">
        <v>4851</v>
      </c>
      <c r="C1408" s="161">
        <f t="shared" si="128"/>
        <v>41578</v>
      </c>
      <c r="D1408" s="160">
        <f t="shared" si="129"/>
        <v>2013</v>
      </c>
      <c r="E1408" s="160">
        <f t="shared" si="130"/>
        <v>10</v>
      </c>
      <c r="F1408" s="160">
        <f t="shared" si="131"/>
        <v>4</v>
      </c>
      <c r="G1408" s="160">
        <f t="shared" ca="1" si="126"/>
        <v>105338</v>
      </c>
      <c r="H1408" s="171">
        <f t="shared" ca="1" si="127"/>
        <v>2832</v>
      </c>
      <c r="I1408" s="160"/>
      <c r="J1408" s="160"/>
      <c r="K1408" s="160"/>
      <c r="L1408" s="160"/>
      <c r="M1408" s="160"/>
      <c r="N1408" s="160"/>
    </row>
    <row r="1409" spans="1:14">
      <c r="A1409" s="160"/>
      <c r="B1409" s="170" t="s">
        <v>4856</v>
      </c>
      <c r="C1409" s="161">
        <f t="shared" si="128"/>
        <v>41579</v>
      </c>
      <c r="D1409" s="160">
        <f t="shared" si="129"/>
        <v>2013</v>
      </c>
      <c r="E1409" s="160">
        <f t="shared" si="130"/>
        <v>11</v>
      </c>
      <c r="F1409" s="160">
        <f t="shared" si="131"/>
        <v>5</v>
      </c>
      <c r="G1409" s="160">
        <f t="shared" ca="1" si="126"/>
        <v>105339</v>
      </c>
      <c r="H1409" s="171">
        <f t="shared" ca="1" si="127"/>
        <v>2831</v>
      </c>
      <c r="I1409" s="160"/>
      <c r="J1409" s="160"/>
      <c r="K1409" s="160"/>
      <c r="L1409" s="160"/>
      <c r="M1409" s="160"/>
      <c r="N1409" s="160"/>
    </row>
    <row r="1410" spans="1:14">
      <c r="A1410" s="160"/>
      <c r="B1410" s="170" t="s">
        <v>4859</v>
      </c>
      <c r="C1410" s="161">
        <f t="shared" si="128"/>
        <v>41580</v>
      </c>
      <c r="D1410" s="160">
        <f t="shared" si="129"/>
        <v>2013</v>
      </c>
      <c r="E1410" s="160">
        <f t="shared" si="130"/>
        <v>11</v>
      </c>
      <c r="F1410" s="160">
        <f t="shared" si="131"/>
        <v>6</v>
      </c>
      <c r="G1410" s="160">
        <f t="shared" ca="1" si="126"/>
        <v>105339</v>
      </c>
      <c r="H1410" s="171">
        <f t="shared" ca="1" si="127"/>
        <v>2830</v>
      </c>
      <c r="I1410" s="160"/>
      <c r="J1410" s="160"/>
      <c r="K1410" s="160"/>
      <c r="L1410" s="160"/>
      <c r="M1410" s="160"/>
      <c r="N1410" s="160"/>
    </row>
    <row r="1411" spans="1:14">
      <c r="A1411" s="160"/>
      <c r="B1411" s="170" t="s">
        <v>4862</v>
      </c>
      <c r="C1411" s="161">
        <f t="shared" si="128"/>
        <v>41581</v>
      </c>
      <c r="D1411" s="160">
        <f t="shared" si="129"/>
        <v>2013</v>
      </c>
      <c r="E1411" s="160">
        <f t="shared" si="130"/>
        <v>11</v>
      </c>
      <c r="F1411" s="160">
        <f t="shared" si="131"/>
        <v>7</v>
      </c>
      <c r="G1411" s="160">
        <f t="shared" ca="1" si="126"/>
        <v>105339</v>
      </c>
      <c r="H1411" s="171">
        <f t="shared" ca="1" si="127"/>
        <v>2830</v>
      </c>
      <c r="I1411" s="160"/>
      <c r="J1411" s="160"/>
      <c r="K1411" s="160"/>
      <c r="L1411" s="160"/>
      <c r="M1411" s="160"/>
      <c r="N1411" s="160"/>
    </row>
    <row r="1412" spans="1:14">
      <c r="A1412" s="160"/>
      <c r="B1412" s="170" t="s">
        <v>4862</v>
      </c>
      <c r="C1412" s="161">
        <f t="shared" si="128"/>
        <v>41581</v>
      </c>
      <c r="D1412" s="160">
        <f t="shared" si="129"/>
        <v>2013</v>
      </c>
      <c r="E1412" s="160">
        <f t="shared" si="130"/>
        <v>11</v>
      </c>
      <c r="F1412" s="160">
        <f t="shared" si="131"/>
        <v>7</v>
      </c>
      <c r="G1412" s="160">
        <f t="shared" ca="1" si="126"/>
        <v>105339</v>
      </c>
      <c r="H1412" s="171">
        <f t="shared" ca="1" si="127"/>
        <v>2830</v>
      </c>
      <c r="I1412" s="160"/>
      <c r="J1412" s="160"/>
      <c r="K1412" s="160"/>
      <c r="L1412" s="160"/>
      <c r="M1412" s="160"/>
      <c r="N1412" s="160"/>
    </row>
    <row r="1413" spans="1:14">
      <c r="A1413" s="160"/>
      <c r="B1413" s="170" t="s">
        <v>4867</v>
      </c>
      <c r="C1413" s="161">
        <f t="shared" si="128"/>
        <v>41582</v>
      </c>
      <c r="D1413" s="160">
        <f t="shared" si="129"/>
        <v>2013</v>
      </c>
      <c r="E1413" s="160">
        <f t="shared" si="130"/>
        <v>11</v>
      </c>
      <c r="F1413" s="160">
        <f t="shared" si="131"/>
        <v>1</v>
      </c>
      <c r="G1413" s="160">
        <f t="shared" ref="G1413:G1476" ca="1" si="132">WORKDAY(C1413,$K$5)</f>
        <v>105340</v>
      </c>
      <c r="H1413" s="171">
        <f t="shared" ref="H1413:H1476" ca="1" si="133">NETWORKDAYS(C1413,$K$5)</f>
        <v>2830</v>
      </c>
      <c r="I1413" s="160"/>
      <c r="J1413" s="160"/>
      <c r="K1413" s="160"/>
      <c r="L1413" s="160"/>
      <c r="M1413" s="160"/>
      <c r="N1413" s="160"/>
    </row>
    <row r="1414" spans="1:14">
      <c r="A1414" s="160"/>
      <c r="B1414" s="170" t="s">
        <v>4867</v>
      </c>
      <c r="C1414" s="161">
        <f t="shared" ref="C1414:C1477" si="134">DATE(LEFT(B1414,4),MID(B1414,5,2),RIGHT(B1414,2))</f>
        <v>41582</v>
      </c>
      <c r="D1414" s="160">
        <f t="shared" ref="D1414:D1477" si="135">YEAR(C1414)</f>
        <v>2013</v>
      </c>
      <c r="E1414" s="160">
        <f t="shared" ref="E1414:E1477" si="136">MONTH(C1414)</f>
        <v>11</v>
      </c>
      <c r="F1414" s="160">
        <f t="shared" ref="F1414:F1477" si="137">WEEKDAY(C1414,2)</f>
        <v>1</v>
      </c>
      <c r="G1414" s="160">
        <f t="shared" ca="1" si="132"/>
        <v>105340</v>
      </c>
      <c r="H1414" s="171">
        <f t="shared" ca="1" si="133"/>
        <v>2830</v>
      </c>
      <c r="I1414" s="160"/>
      <c r="J1414" s="160"/>
      <c r="K1414" s="160"/>
      <c r="L1414" s="160"/>
      <c r="M1414" s="160"/>
      <c r="N1414" s="160"/>
    </row>
    <row r="1415" spans="1:14">
      <c r="A1415" s="160"/>
      <c r="B1415" s="170" t="s">
        <v>4874</v>
      </c>
      <c r="C1415" s="161">
        <f t="shared" si="134"/>
        <v>41583</v>
      </c>
      <c r="D1415" s="160">
        <f t="shared" si="135"/>
        <v>2013</v>
      </c>
      <c r="E1415" s="160">
        <f t="shared" si="136"/>
        <v>11</v>
      </c>
      <c r="F1415" s="160">
        <f t="shared" si="137"/>
        <v>2</v>
      </c>
      <c r="G1415" s="160">
        <f t="shared" ca="1" si="132"/>
        <v>105341</v>
      </c>
      <c r="H1415" s="171">
        <f t="shared" ca="1" si="133"/>
        <v>2829</v>
      </c>
      <c r="I1415" s="160"/>
      <c r="J1415" s="160"/>
      <c r="K1415" s="160"/>
      <c r="L1415" s="160"/>
      <c r="M1415" s="160"/>
      <c r="N1415" s="160"/>
    </row>
    <row r="1416" spans="1:14">
      <c r="A1416" s="160"/>
      <c r="B1416" s="170" t="s">
        <v>4874</v>
      </c>
      <c r="C1416" s="161">
        <f t="shared" si="134"/>
        <v>41583</v>
      </c>
      <c r="D1416" s="160">
        <f t="shared" si="135"/>
        <v>2013</v>
      </c>
      <c r="E1416" s="160">
        <f t="shared" si="136"/>
        <v>11</v>
      </c>
      <c r="F1416" s="160">
        <f t="shared" si="137"/>
        <v>2</v>
      </c>
      <c r="G1416" s="160">
        <f t="shared" ca="1" si="132"/>
        <v>105341</v>
      </c>
      <c r="H1416" s="171">
        <f t="shared" ca="1" si="133"/>
        <v>2829</v>
      </c>
      <c r="I1416" s="160"/>
      <c r="J1416" s="160"/>
      <c r="K1416" s="160"/>
      <c r="L1416" s="160"/>
      <c r="M1416" s="160"/>
      <c r="N1416" s="160"/>
    </row>
    <row r="1417" spans="1:14">
      <c r="A1417" s="160"/>
      <c r="B1417" s="170" t="s">
        <v>4874</v>
      </c>
      <c r="C1417" s="161">
        <f t="shared" si="134"/>
        <v>41583</v>
      </c>
      <c r="D1417" s="160">
        <f t="shared" si="135"/>
        <v>2013</v>
      </c>
      <c r="E1417" s="160">
        <f t="shared" si="136"/>
        <v>11</v>
      </c>
      <c r="F1417" s="160">
        <f t="shared" si="137"/>
        <v>2</v>
      </c>
      <c r="G1417" s="160">
        <f t="shared" ca="1" si="132"/>
        <v>105341</v>
      </c>
      <c r="H1417" s="171">
        <f t="shared" ca="1" si="133"/>
        <v>2829</v>
      </c>
      <c r="I1417" s="160"/>
      <c r="J1417" s="160"/>
      <c r="K1417" s="160"/>
      <c r="L1417" s="160"/>
      <c r="M1417" s="160"/>
      <c r="N1417" s="160"/>
    </row>
    <row r="1418" spans="1:14">
      <c r="A1418" s="160"/>
      <c r="B1418" s="170" t="s">
        <v>4881</v>
      </c>
      <c r="C1418" s="161">
        <f t="shared" si="134"/>
        <v>41584</v>
      </c>
      <c r="D1418" s="160">
        <f t="shared" si="135"/>
        <v>2013</v>
      </c>
      <c r="E1418" s="160">
        <f t="shared" si="136"/>
        <v>11</v>
      </c>
      <c r="F1418" s="160">
        <f t="shared" si="137"/>
        <v>3</v>
      </c>
      <c r="G1418" s="160">
        <f t="shared" ca="1" si="132"/>
        <v>105342</v>
      </c>
      <c r="H1418" s="171">
        <f t="shared" ca="1" si="133"/>
        <v>2828</v>
      </c>
      <c r="I1418" s="160"/>
      <c r="J1418" s="160"/>
      <c r="K1418" s="160"/>
      <c r="L1418" s="160"/>
      <c r="M1418" s="160"/>
      <c r="N1418" s="160"/>
    </row>
    <row r="1419" spans="1:14">
      <c r="A1419" s="160"/>
      <c r="B1419" s="170" t="s">
        <v>4881</v>
      </c>
      <c r="C1419" s="161">
        <f t="shared" si="134"/>
        <v>41584</v>
      </c>
      <c r="D1419" s="160">
        <f t="shared" si="135"/>
        <v>2013</v>
      </c>
      <c r="E1419" s="160">
        <f t="shared" si="136"/>
        <v>11</v>
      </c>
      <c r="F1419" s="160">
        <f t="shared" si="137"/>
        <v>3</v>
      </c>
      <c r="G1419" s="160">
        <f t="shared" ca="1" si="132"/>
        <v>105342</v>
      </c>
      <c r="H1419" s="171">
        <f t="shared" ca="1" si="133"/>
        <v>2828</v>
      </c>
      <c r="I1419" s="160"/>
      <c r="J1419" s="160"/>
      <c r="K1419" s="160"/>
      <c r="L1419" s="160"/>
      <c r="M1419" s="160"/>
      <c r="N1419" s="160"/>
    </row>
    <row r="1420" spans="1:14">
      <c r="A1420" s="160"/>
      <c r="B1420" s="170" t="s">
        <v>4881</v>
      </c>
      <c r="C1420" s="161">
        <f t="shared" si="134"/>
        <v>41584</v>
      </c>
      <c r="D1420" s="160">
        <f t="shared" si="135"/>
        <v>2013</v>
      </c>
      <c r="E1420" s="160">
        <f t="shared" si="136"/>
        <v>11</v>
      </c>
      <c r="F1420" s="160">
        <f t="shared" si="137"/>
        <v>3</v>
      </c>
      <c r="G1420" s="160">
        <f t="shared" ca="1" si="132"/>
        <v>105342</v>
      </c>
      <c r="H1420" s="171">
        <f t="shared" ca="1" si="133"/>
        <v>2828</v>
      </c>
      <c r="I1420" s="160"/>
      <c r="J1420" s="160"/>
      <c r="K1420" s="160"/>
      <c r="L1420" s="160"/>
      <c r="M1420" s="160"/>
      <c r="N1420" s="160"/>
    </row>
    <row r="1421" spans="1:14">
      <c r="A1421" s="160"/>
      <c r="B1421" s="170" t="s">
        <v>4881</v>
      </c>
      <c r="C1421" s="161">
        <f t="shared" si="134"/>
        <v>41584</v>
      </c>
      <c r="D1421" s="160">
        <f t="shared" si="135"/>
        <v>2013</v>
      </c>
      <c r="E1421" s="160">
        <f t="shared" si="136"/>
        <v>11</v>
      </c>
      <c r="F1421" s="160">
        <f t="shared" si="137"/>
        <v>3</v>
      </c>
      <c r="G1421" s="160">
        <f t="shared" ca="1" si="132"/>
        <v>105342</v>
      </c>
      <c r="H1421" s="171">
        <f t="shared" ca="1" si="133"/>
        <v>2828</v>
      </c>
      <c r="I1421" s="160"/>
      <c r="J1421" s="160"/>
      <c r="K1421" s="160"/>
      <c r="L1421" s="160"/>
      <c r="M1421" s="160"/>
      <c r="N1421" s="160"/>
    </row>
    <row r="1422" spans="1:14">
      <c r="A1422" s="160"/>
      <c r="B1422" s="170" t="s">
        <v>4881</v>
      </c>
      <c r="C1422" s="161">
        <f t="shared" si="134"/>
        <v>41584</v>
      </c>
      <c r="D1422" s="160">
        <f t="shared" si="135"/>
        <v>2013</v>
      </c>
      <c r="E1422" s="160">
        <f t="shared" si="136"/>
        <v>11</v>
      </c>
      <c r="F1422" s="160">
        <f t="shared" si="137"/>
        <v>3</v>
      </c>
      <c r="G1422" s="160">
        <f t="shared" ca="1" si="132"/>
        <v>105342</v>
      </c>
      <c r="H1422" s="171">
        <f t="shared" ca="1" si="133"/>
        <v>2828</v>
      </c>
      <c r="I1422" s="160"/>
      <c r="J1422" s="160"/>
      <c r="K1422" s="160"/>
      <c r="L1422" s="160"/>
      <c r="M1422" s="160"/>
      <c r="N1422" s="160"/>
    </row>
    <row r="1423" spans="1:14">
      <c r="A1423" s="160"/>
      <c r="B1423" s="170" t="s">
        <v>4881</v>
      </c>
      <c r="C1423" s="161">
        <f t="shared" si="134"/>
        <v>41584</v>
      </c>
      <c r="D1423" s="160">
        <f t="shared" si="135"/>
        <v>2013</v>
      </c>
      <c r="E1423" s="160">
        <f t="shared" si="136"/>
        <v>11</v>
      </c>
      <c r="F1423" s="160">
        <f t="shared" si="137"/>
        <v>3</v>
      </c>
      <c r="G1423" s="160">
        <f t="shared" ca="1" si="132"/>
        <v>105342</v>
      </c>
      <c r="H1423" s="171">
        <f t="shared" ca="1" si="133"/>
        <v>2828</v>
      </c>
      <c r="I1423" s="160"/>
      <c r="J1423" s="160"/>
      <c r="K1423" s="160"/>
      <c r="L1423" s="160"/>
      <c r="M1423" s="160"/>
      <c r="N1423" s="160"/>
    </row>
    <row r="1424" spans="1:14">
      <c r="A1424" s="160"/>
      <c r="B1424" s="170" t="s">
        <v>4899</v>
      </c>
      <c r="C1424" s="161">
        <f t="shared" si="134"/>
        <v>41585</v>
      </c>
      <c r="D1424" s="160">
        <f t="shared" si="135"/>
        <v>2013</v>
      </c>
      <c r="E1424" s="160">
        <f t="shared" si="136"/>
        <v>11</v>
      </c>
      <c r="F1424" s="160">
        <f t="shared" si="137"/>
        <v>4</v>
      </c>
      <c r="G1424" s="160">
        <f t="shared" ca="1" si="132"/>
        <v>105345</v>
      </c>
      <c r="H1424" s="171">
        <f t="shared" ca="1" si="133"/>
        <v>2827</v>
      </c>
      <c r="I1424" s="160"/>
      <c r="J1424" s="160"/>
      <c r="K1424" s="160"/>
      <c r="L1424" s="160"/>
      <c r="M1424" s="160"/>
      <c r="N1424" s="160"/>
    </row>
    <row r="1425" spans="1:14">
      <c r="A1425" s="160"/>
      <c r="B1425" s="170" t="s">
        <v>4903</v>
      </c>
      <c r="C1425" s="161">
        <f t="shared" si="134"/>
        <v>41586</v>
      </c>
      <c r="D1425" s="160">
        <f t="shared" si="135"/>
        <v>2013</v>
      </c>
      <c r="E1425" s="160">
        <f t="shared" si="136"/>
        <v>11</v>
      </c>
      <c r="F1425" s="160">
        <f t="shared" si="137"/>
        <v>5</v>
      </c>
      <c r="G1425" s="160">
        <f t="shared" ca="1" si="132"/>
        <v>105346</v>
      </c>
      <c r="H1425" s="171">
        <f t="shared" ca="1" si="133"/>
        <v>2826</v>
      </c>
      <c r="I1425" s="160"/>
      <c r="J1425" s="160"/>
      <c r="K1425" s="160"/>
      <c r="L1425" s="160"/>
      <c r="M1425" s="160"/>
      <c r="N1425" s="160"/>
    </row>
    <row r="1426" spans="1:14">
      <c r="A1426" s="160"/>
      <c r="B1426" s="170" t="s">
        <v>4903</v>
      </c>
      <c r="C1426" s="161">
        <f t="shared" si="134"/>
        <v>41586</v>
      </c>
      <c r="D1426" s="160">
        <f t="shared" si="135"/>
        <v>2013</v>
      </c>
      <c r="E1426" s="160">
        <f t="shared" si="136"/>
        <v>11</v>
      </c>
      <c r="F1426" s="160">
        <f t="shared" si="137"/>
        <v>5</v>
      </c>
      <c r="G1426" s="160">
        <f t="shared" ca="1" si="132"/>
        <v>105346</v>
      </c>
      <c r="H1426" s="171">
        <f t="shared" ca="1" si="133"/>
        <v>2826</v>
      </c>
      <c r="I1426" s="160"/>
      <c r="J1426" s="160"/>
      <c r="K1426" s="160"/>
      <c r="L1426" s="160"/>
      <c r="M1426" s="160"/>
      <c r="N1426" s="160"/>
    </row>
    <row r="1427" spans="1:14">
      <c r="A1427" s="160"/>
      <c r="B1427" s="170" t="s">
        <v>4910</v>
      </c>
      <c r="C1427" s="161">
        <f t="shared" si="134"/>
        <v>41587</v>
      </c>
      <c r="D1427" s="160">
        <f t="shared" si="135"/>
        <v>2013</v>
      </c>
      <c r="E1427" s="160">
        <f t="shared" si="136"/>
        <v>11</v>
      </c>
      <c r="F1427" s="160">
        <f t="shared" si="137"/>
        <v>6</v>
      </c>
      <c r="G1427" s="160">
        <f t="shared" ca="1" si="132"/>
        <v>105346</v>
      </c>
      <c r="H1427" s="171">
        <f t="shared" ca="1" si="133"/>
        <v>2825</v>
      </c>
      <c r="I1427" s="160"/>
      <c r="J1427" s="160"/>
      <c r="K1427" s="160"/>
      <c r="L1427" s="160"/>
      <c r="M1427" s="160"/>
      <c r="N1427" s="160"/>
    </row>
    <row r="1428" spans="1:14">
      <c r="A1428" s="160"/>
      <c r="B1428" s="170" t="s">
        <v>4910</v>
      </c>
      <c r="C1428" s="161">
        <f t="shared" si="134"/>
        <v>41587</v>
      </c>
      <c r="D1428" s="160">
        <f t="shared" si="135"/>
        <v>2013</v>
      </c>
      <c r="E1428" s="160">
        <f t="shared" si="136"/>
        <v>11</v>
      </c>
      <c r="F1428" s="160">
        <f t="shared" si="137"/>
        <v>6</v>
      </c>
      <c r="G1428" s="160">
        <f t="shared" ca="1" si="132"/>
        <v>105346</v>
      </c>
      <c r="H1428" s="171">
        <f t="shared" ca="1" si="133"/>
        <v>2825</v>
      </c>
      <c r="I1428" s="160"/>
      <c r="J1428" s="160"/>
      <c r="K1428" s="160"/>
      <c r="L1428" s="160"/>
      <c r="M1428" s="160"/>
      <c r="N1428" s="160"/>
    </row>
    <row r="1429" spans="1:14">
      <c r="A1429" s="160"/>
      <c r="B1429" s="170" t="s">
        <v>4917</v>
      </c>
      <c r="C1429" s="161">
        <f t="shared" si="134"/>
        <v>41588</v>
      </c>
      <c r="D1429" s="160">
        <f t="shared" si="135"/>
        <v>2013</v>
      </c>
      <c r="E1429" s="160">
        <f t="shared" si="136"/>
        <v>11</v>
      </c>
      <c r="F1429" s="160">
        <f t="shared" si="137"/>
        <v>7</v>
      </c>
      <c r="G1429" s="160">
        <f t="shared" ca="1" si="132"/>
        <v>105346</v>
      </c>
      <c r="H1429" s="171">
        <f t="shared" ca="1" si="133"/>
        <v>2825</v>
      </c>
      <c r="I1429" s="160"/>
      <c r="J1429" s="160"/>
      <c r="K1429" s="160"/>
      <c r="L1429" s="160"/>
      <c r="M1429" s="160"/>
      <c r="N1429" s="160"/>
    </row>
    <row r="1430" spans="1:14">
      <c r="A1430" s="160"/>
      <c r="B1430" s="170" t="s">
        <v>4921</v>
      </c>
      <c r="C1430" s="161">
        <f t="shared" si="134"/>
        <v>41589</v>
      </c>
      <c r="D1430" s="160">
        <f t="shared" si="135"/>
        <v>2013</v>
      </c>
      <c r="E1430" s="160">
        <f t="shared" si="136"/>
        <v>11</v>
      </c>
      <c r="F1430" s="160">
        <f t="shared" si="137"/>
        <v>1</v>
      </c>
      <c r="G1430" s="160">
        <f t="shared" ca="1" si="132"/>
        <v>105347</v>
      </c>
      <c r="H1430" s="171">
        <f t="shared" ca="1" si="133"/>
        <v>2825</v>
      </c>
      <c r="I1430" s="160"/>
      <c r="J1430" s="160"/>
      <c r="K1430" s="160"/>
      <c r="L1430" s="160"/>
      <c r="M1430" s="160"/>
      <c r="N1430" s="160"/>
    </row>
    <row r="1431" spans="1:14">
      <c r="A1431" s="160"/>
      <c r="B1431" s="170" t="s">
        <v>4921</v>
      </c>
      <c r="C1431" s="161">
        <f t="shared" si="134"/>
        <v>41589</v>
      </c>
      <c r="D1431" s="160">
        <f t="shared" si="135"/>
        <v>2013</v>
      </c>
      <c r="E1431" s="160">
        <f t="shared" si="136"/>
        <v>11</v>
      </c>
      <c r="F1431" s="160">
        <f t="shared" si="137"/>
        <v>1</v>
      </c>
      <c r="G1431" s="160">
        <f t="shared" ca="1" si="132"/>
        <v>105347</v>
      </c>
      <c r="H1431" s="171">
        <f t="shared" ca="1" si="133"/>
        <v>2825</v>
      </c>
      <c r="I1431" s="160"/>
      <c r="J1431" s="160"/>
      <c r="K1431" s="160"/>
      <c r="L1431" s="160"/>
      <c r="M1431" s="160"/>
      <c r="N1431" s="160"/>
    </row>
    <row r="1432" spans="1:14">
      <c r="A1432" s="160"/>
      <c r="B1432" s="170" t="s">
        <v>4921</v>
      </c>
      <c r="C1432" s="161">
        <f t="shared" si="134"/>
        <v>41589</v>
      </c>
      <c r="D1432" s="160">
        <f t="shared" si="135"/>
        <v>2013</v>
      </c>
      <c r="E1432" s="160">
        <f t="shared" si="136"/>
        <v>11</v>
      </c>
      <c r="F1432" s="160">
        <f t="shared" si="137"/>
        <v>1</v>
      </c>
      <c r="G1432" s="160">
        <f t="shared" ca="1" si="132"/>
        <v>105347</v>
      </c>
      <c r="H1432" s="171">
        <f t="shared" ca="1" si="133"/>
        <v>2825</v>
      </c>
      <c r="I1432" s="160"/>
      <c r="J1432" s="160"/>
      <c r="K1432" s="160"/>
      <c r="L1432" s="160"/>
      <c r="M1432" s="160"/>
      <c r="N1432" s="160"/>
    </row>
    <row r="1433" spans="1:14">
      <c r="A1433" s="160"/>
      <c r="B1433" s="170" t="s">
        <v>4921</v>
      </c>
      <c r="C1433" s="161">
        <f t="shared" si="134"/>
        <v>41589</v>
      </c>
      <c r="D1433" s="160">
        <f t="shared" si="135"/>
        <v>2013</v>
      </c>
      <c r="E1433" s="160">
        <f t="shared" si="136"/>
        <v>11</v>
      </c>
      <c r="F1433" s="160">
        <f t="shared" si="137"/>
        <v>1</v>
      </c>
      <c r="G1433" s="160">
        <f t="shared" ca="1" si="132"/>
        <v>105347</v>
      </c>
      <c r="H1433" s="171">
        <f t="shared" ca="1" si="133"/>
        <v>2825</v>
      </c>
      <c r="I1433" s="160"/>
      <c r="J1433" s="160"/>
      <c r="K1433" s="160"/>
      <c r="L1433" s="160"/>
      <c r="M1433" s="160"/>
      <c r="N1433" s="160"/>
    </row>
    <row r="1434" spans="1:14">
      <c r="A1434" s="160"/>
      <c r="B1434" s="170" t="s">
        <v>4934</v>
      </c>
      <c r="C1434" s="161">
        <f t="shared" si="134"/>
        <v>41590</v>
      </c>
      <c r="D1434" s="160">
        <f t="shared" si="135"/>
        <v>2013</v>
      </c>
      <c r="E1434" s="160">
        <f t="shared" si="136"/>
        <v>11</v>
      </c>
      <c r="F1434" s="160">
        <f t="shared" si="137"/>
        <v>2</v>
      </c>
      <c r="G1434" s="160">
        <f t="shared" ca="1" si="132"/>
        <v>105348</v>
      </c>
      <c r="H1434" s="171">
        <f t="shared" ca="1" si="133"/>
        <v>2824</v>
      </c>
      <c r="I1434" s="160"/>
      <c r="J1434" s="160"/>
      <c r="K1434" s="160"/>
      <c r="L1434" s="160"/>
      <c r="M1434" s="160"/>
      <c r="N1434" s="160"/>
    </row>
    <row r="1435" spans="1:14">
      <c r="A1435" s="160"/>
      <c r="B1435" s="170" t="s">
        <v>4934</v>
      </c>
      <c r="C1435" s="161">
        <f t="shared" si="134"/>
        <v>41590</v>
      </c>
      <c r="D1435" s="160">
        <f t="shared" si="135"/>
        <v>2013</v>
      </c>
      <c r="E1435" s="160">
        <f t="shared" si="136"/>
        <v>11</v>
      </c>
      <c r="F1435" s="160">
        <f t="shared" si="137"/>
        <v>2</v>
      </c>
      <c r="G1435" s="160">
        <f t="shared" ca="1" si="132"/>
        <v>105348</v>
      </c>
      <c r="H1435" s="171">
        <f t="shared" ca="1" si="133"/>
        <v>2824</v>
      </c>
      <c r="I1435" s="160"/>
      <c r="J1435" s="160"/>
      <c r="K1435" s="160"/>
      <c r="L1435" s="160"/>
      <c r="M1435" s="160"/>
      <c r="N1435" s="160"/>
    </row>
    <row r="1436" spans="1:14">
      <c r="A1436" s="160"/>
      <c r="B1436" s="170" t="s">
        <v>4941</v>
      </c>
      <c r="C1436" s="161">
        <f t="shared" si="134"/>
        <v>41591</v>
      </c>
      <c r="D1436" s="160">
        <f t="shared" si="135"/>
        <v>2013</v>
      </c>
      <c r="E1436" s="160">
        <f t="shared" si="136"/>
        <v>11</v>
      </c>
      <c r="F1436" s="160">
        <f t="shared" si="137"/>
        <v>3</v>
      </c>
      <c r="G1436" s="160">
        <f t="shared" ca="1" si="132"/>
        <v>105349</v>
      </c>
      <c r="H1436" s="171">
        <f t="shared" ca="1" si="133"/>
        <v>2823</v>
      </c>
      <c r="I1436" s="160"/>
      <c r="J1436" s="160"/>
      <c r="K1436" s="160"/>
      <c r="L1436" s="160"/>
      <c r="M1436" s="160"/>
      <c r="N1436" s="160"/>
    </row>
    <row r="1437" spans="1:14">
      <c r="A1437" s="160"/>
      <c r="B1437" s="170" t="s">
        <v>4941</v>
      </c>
      <c r="C1437" s="161">
        <f t="shared" si="134"/>
        <v>41591</v>
      </c>
      <c r="D1437" s="160">
        <f t="shared" si="135"/>
        <v>2013</v>
      </c>
      <c r="E1437" s="160">
        <f t="shared" si="136"/>
        <v>11</v>
      </c>
      <c r="F1437" s="160">
        <f t="shared" si="137"/>
        <v>3</v>
      </c>
      <c r="G1437" s="160">
        <f t="shared" ca="1" si="132"/>
        <v>105349</v>
      </c>
      <c r="H1437" s="171">
        <f t="shared" ca="1" si="133"/>
        <v>2823</v>
      </c>
      <c r="I1437" s="160"/>
      <c r="J1437" s="160"/>
      <c r="K1437" s="160"/>
      <c r="L1437" s="160"/>
      <c r="M1437" s="160"/>
      <c r="N1437" s="160"/>
    </row>
    <row r="1438" spans="1:14">
      <c r="A1438" s="160"/>
      <c r="B1438" s="170" t="s">
        <v>4941</v>
      </c>
      <c r="C1438" s="161">
        <f t="shared" si="134"/>
        <v>41591</v>
      </c>
      <c r="D1438" s="160">
        <f t="shared" si="135"/>
        <v>2013</v>
      </c>
      <c r="E1438" s="160">
        <f t="shared" si="136"/>
        <v>11</v>
      </c>
      <c r="F1438" s="160">
        <f t="shared" si="137"/>
        <v>3</v>
      </c>
      <c r="G1438" s="160">
        <f t="shared" ca="1" si="132"/>
        <v>105349</v>
      </c>
      <c r="H1438" s="171">
        <f t="shared" ca="1" si="133"/>
        <v>2823</v>
      </c>
      <c r="I1438" s="160"/>
      <c r="J1438" s="160"/>
      <c r="K1438" s="160"/>
      <c r="L1438" s="160"/>
      <c r="M1438" s="160"/>
      <c r="N1438" s="160"/>
    </row>
    <row r="1439" spans="1:14">
      <c r="A1439" s="160"/>
      <c r="B1439" s="170" t="s">
        <v>4951</v>
      </c>
      <c r="C1439" s="161">
        <f t="shared" si="134"/>
        <v>41592</v>
      </c>
      <c r="D1439" s="160">
        <f t="shared" si="135"/>
        <v>2013</v>
      </c>
      <c r="E1439" s="160">
        <f t="shared" si="136"/>
        <v>11</v>
      </c>
      <c r="F1439" s="160">
        <f t="shared" si="137"/>
        <v>4</v>
      </c>
      <c r="G1439" s="160">
        <f t="shared" ca="1" si="132"/>
        <v>105352</v>
      </c>
      <c r="H1439" s="171">
        <f t="shared" ca="1" si="133"/>
        <v>2822</v>
      </c>
      <c r="I1439" s="160"/>
      <c r="J1439" s="160"/>
      <c r="K1439" s="160"/>
      <c r="L1439" s="160"/>
      <c r="M1439" s="160"/>
      <c r="N1439" s="160"/>
    </row>
    <row r="1440" spans="1:14">
      <c r="A1440" s="160"/>
      <c r="B1440" s="170" t="s">
        <v>4951</v>
      </c>
      <c r="C1440" s="161">
        <f t="shared" si="134"/>
        <v>41592</v>
      </c>
      <c r="D1440" s="160">
        <f t="shared" si="135"/>
        <v>2013</v>
      </c>
      <c r="E1440" s="160">
        <f t="shared" si="136"/>
        <v>11</v>
      </c>
      <c r="F1440" s="160">
        <f t="shared" si="137"/>
        <v>4</v>
      </c>
      <c r="G1440" s="160">
        <f t="shared" ca="1" si="132"/>
        <v>105352</v>
      </c>
      <c r="H1440" s="171">
        <f t="shared" ca="1" si="133"/>
        <v>2822</v>
      </c>
      <c r="I1440" s="160"/>
      <c r="J1440" s="160"/>
      <c r="K1440" s="160"/>
      <c r="L1440" s="160"/>
      <c r="M1440" s="160"/>
      <c r="N1440" s="160"/>
    </row>
    <row r="1441" spans="1:14">
      <c r="A1441" s="160"/>
      <c r="B1441" s="170" t="s">
        <v>4957</v>
      </c>
      <c r="C1441" s="161">
        <f t="shared" si="134"/>
        <v>41593</v>
      </c>
      <c r="D1441" s="160">
        <f t="shared" si="135"/>
        <v>2013</v>
      </c>
      <c r="E1441" s="160">
        <f t="shared" si="136"/>
        <v>11</v>
      </c>
      <c r="F1441" s="160">
        <f t="shared" si="137"/>
        <v>5</v>
      </c>
      <c r="G1441" s="160">
        <f t="shared" ca="1" si="132"/>
        <v>105353</v>
      </c>
      <c r="H1441" s="171">
        <f t="shared" ca="1" si="133"/>
        <v>2821</v>
      </c>
      <c r="I1441" s="160"/>
      <c r="J1441" s="160"/>
      <c r="K1441" s="160"/>
      <c r="L1441" s="160"/>
      <c r="M1441" s="160"/>
      <c r="N1441" s="160"/>
    </row>
    <row r="1442" spans="1:14">
      <c r="A1442" s="160"/>
      <c r="B1442" s="170" t="s">
        <v>4961</v>
      </c>
      <c r="C1442" s="161">
        <f t="shared" si="134"/>
        <v>41594</v>
      </c>
      <c r="D1442" s="160">
        <f t="shared" si="135"/>
        <v>2013</v>
      </c>
      <c r="E1442" s="160">
        <f t="shared" si="136"/>
        <v>11</v>
      </c>
      <c r="F1442" s="160">
        <f t="shared" si="137"/>
        <v>6</v>
      </c>
      <c r="G1442" s="160">
        <f t="shared" ca="1" si="132"/>
        <v>105353</v>
      </c>
      <c r="H1442" s="171">
        <f t="shared" ca="1" si="133"/>
        <v>2820</v>
      </c>
      <c r="I1442" s="160"/>
      <c r="J1442" s="160"/>
      <c r="K1442" s="160"/>
      <c r="L1442" s="160"/>
      <c r="M1442" s="160"/>
      <c r="N1442" s="160"/>
    </row>
    <row r="1443" spans="1:14">
      <c r="A1443" s="160"/>
      <c r="B1443" s="170" t="s">
        <v>4965</v>
      </c>
      <c r="C1443" s="161">
        <f t="shared" si="134"/>
        <v>41596</v>
      </c>
      <c r="D1443" s="160">
        <f t="shared" si="135"/>
        <v>2013</v>
      </c>
      <c r="E1443" s="160">
        <f t="shared" si="136"/>
        <v>11</v>
      </c>
      <c r="F1443" s="160">
        <f t="shared" si="137"/>
        <v>1</v>
      </c>
      <c r="G1443" s="160">
        <f t="shared" ca="1" si="132"/>
        <v>105354</v>
      </c>
      <c r="H1443" s="171">
        <f t="shared" ca="1" si="133"/>
        <v>2820</v>
      </c>
      <c r="I1443" s="160"/>
      <c r="J1443" s="160"/>
      <c r="K1443" s="160"/>
      <c r="L1443" s="160"/>
      <c r="M1443" s="160"/>
      <c r="N1443" s="160"/>
    </row>
    <row r="1444" spans="1:14">
      <c r="A1444" s="160"/>
      <c r="B1444" s="170" t="s">
        <v>4965</v>
      </c>
      <c r="C1444" s="161">
        <f t="shared" si="134"/>
        <v>41596</v>
      </c>
      <c r="D1444" s="160">
        <f t="shared" si="135"/>
        <v>2013</v>
      </c>
      <c r="E1444" s="160">
        <f t="shared" si="136"/>
        <v>11</v>
      </c>
      <c r="F1444" s="160">
        <f t="shared" si="137"/>
        <v>1</v>
      </c>
      <c r="G1444" s="160">
        <f t="shared" ca="1" si="132"/>
        <v>105354</v>
      </c>
      <c r="H1444" s="171">
        <f t="shared" ca="1" si="133"/>
        <v>2820</v>
      </c>
      <c r="I1444" s="160"/>
      <c r="J1444" s="160"/>
      <c r="K1444" s="160"/>
      <c r="L1444" s="160"/>
      <c r="M1444" s="160"/>
      <c r="N1444" s="160"/>
    </row>
    <row r="1445" spans="1:14">
      <c r="A1445" s="160"/>
      <c r="B1445" s="170" t="s">
        <v>4965</v>
      </c>
      <c r="C1445" s="161">
        <f t="shared" si="134"/>
        <v>41596</v>
      </c>
      <c r="D1445" s="160">
        <f t="shared" si="135"/>
        <v>2013</v>
      </c>
      <c r="E1445" s="160">
        <f t="shared" si="136"/>
        <v>11</v>
      </c>
      <c r="F1445" s="160">
        <f t="shared" si="137"/>
        <v>1</v>
      </c>
      <c r="G1445" s="160">
        <f t="shared" ca="1" si="132"/>
        <v>105354</v>
      </c>
      <c r="H1445" s="171">
        <f t="shared" ca="1" si="133"/>
        <v>2820</v>
      </c>
      <c r="I1445" s="160"/>
      <c r="J1445" s="160"/>
      <c r="K1445" s="160"/>
      <c r="L1445" s="160"/>
      <c r="M1445" s="160"/>
      <c r="N1445" s="160"/>
    </row>
    <row r="1446" spans="1:14">
      <c r="A1446" s="160"/>
      <c r="B1446" s="170" t="s">
        <v>4972</v>
      </c>
      <c r="C1446" s="161">
        <f t="shared" si="134"/>
        <v>41597</v>
      </c>
      <c r="D1446" s="160">
        <f t="shared" si="135"/>
        <v>2013</v>
      </c>
      <c r="E1446" s="160">
        <f t="shared" si="136"/>
        <v>11</v>
      </c>
      <c r="F1446" s="160">
        <f t="shared" si="137"/>
        <v>2</v>
      </c>
      <c r="G1446" s="160">
        <f t="shared" ca="1" si="132"/>
        <v>105355</v>
      </c>
      <c r="H1446" s="171">
        <f t="shared" ca="1" si="133"/>
        <v>2819</v>
      </c>
      <c r="I1446" s="160"/>
      <c r="J1446" s="160"/>
      <c r="K1446" s="160"/>
      <c r="L1446" s="160"/>
      <c r="M1446" s="160"/>
      <c r="N1446" s="160"/>
    </row>
    <row r="1447" spans="1:14">
      <c r="A1447" s="160"/>
      <c r="B1447" s="170" t="s">
        <v>4975</v>
      </c>
      <c r="C1447" s="161">
        <f t="shared" si="134"/>
        <v>41599</v>
      </c>
      <c r="D1447" s="160">
        <f t="shared" si="135"/>
        <v>2013</v>
      </c>
      <c r="E1447" s="160">
        <f t="shared" si="136"/>
        <v>11</v>
      </c>
      <c r="F1447" s="160">
        <f t="shared" si="137"/>
        <v>4</v>
      </c>
      <c r="G1447" s="160">
        <f t="shared" ca="1" si="132"/>
        <v>105359</v>
      </c>
      <c r="H1447" s="171">
        <f t="shared" ca="1" si="133"/>
        <v>2817</v>
      </c>
      <c r="I1447" s="160"/>
      <c r="J1447" s="160"/>
      <c r="K1447" s="160"/>
      <c r="L1447" s="160"/>
      <c r="M1447" s="160"/>
      <c r="N1447" s="160"/>
    </row>
    <row r="1448" spans="1:14">
      <c r="A1448" s="160"/>
      <c r="B1448" s="170" t="s">
        <v>4975</v>
      </c>
      <c r="C1448" s="161">
        <f t="shared" si="134"/>
        <v>41599</v>
      </c>
      <c r="D1448" s="160">
        <f t="shared" si="135"/>
        <v>2013</v>
      </c>
      <c r="E1448" s="160">
        <f t="shared" si="136"/>
        <v>11</v>
      </c>
      <c r="F1448" s="160">
        <f t="shared" si="137"/>
        <v>4</v>
      </c>
      <c r="G1448" s="160">
        <f t="shared" ca="1" si="132"/>
        <v>105359</v>
      </c>
      <c r="H1448" s="171">
        <f t="shared" ca="1" si="133"/>
        <v>2817</v>
      </c>
      <c r="I1448" s="160"/>
      <c r="J1448" s="160"/>
      <c r="K1448" s="160"/>
      <c r="L1448" s="160"/>
      <c r="M1448" s="160"/>
      <c r="N1448" s="160"/>
    </row>
    <row r="1449" spans="1:14">
      <c r="A1449" s="160"/>
      <c r="B1449" s="170" t="s">
        <v>4981</v>
      </c>
      <c r="C1449" s="161">
        <f t="shared" si="134"/>
        <v>41600</v>
      </c>
      <c r="D1449" s="160">
        <f t="shared" si="135"/>
        <v>2013</v>
      </c>
      <c r="E1449" s="160">
        <f t="shared" si="136"/>
        <v>11</v>
      </c>
      <c r="F1449" s="160">
        <f t="shared" si="137"/>
        <v>5</v>
      </c>
      <c r="G1449" s="160">
        <f t="shared" ca="1" si="132"/>
        <v>105360</v>
      </c>
      <c r="H1449" s="171">
        <f t="shared" ca="1" si="133"/>
        <v>2816</v>
      </c>
      <c r="I1449" s="160"/>
      <c r="J1449" s="160"/>
      <c r="K1449" s="160"/>
      <c r="L1449" s="160"/>
      <c r="M1449" s="160"/>
      <c r="N1449" s="160"/>
    </row>
    <row r="1450" spans="1:14">
      <c r="A1450" s="160"/>
      <c r="B1450" s="170" t="s">
        <v>4984</v>
      </c>
      <c r="C1450" s="161">
        <f t="shared" si="134"/>
        <v>41602</v>
      </c>
      <c r="D1450" s="160">
        <f t="shared" si="135"/>
        <v>2013</v>
      </c>
      <c r="E1450" s="160">
        <f t="shared" si="136"/>
        <v>11</v>
      </c>
      <c r="F1450" s="160">
        <f t="shared" si="137"/>
        <v>7</v>
      </c>
      <c r="G1450" s="160">
        <f t="shared" ca="1" si="132"/>
        <v>105360</v>
      </c>
      <c r="H1450" s="171">
        <f t="shared" ca="1" si="133"/>
        <v>2815</v>
      </c>
      <c r="I1450" s="160"/>
      <c r="J1450" s="160"/>
      <c r="K1450" s="160"/>
      <c r="L1450" s="160"/>
      <c r="M1450" s="160"/>
      <c r="N1450" s="160"/>
    </row>
    <row r="1451" spans="1:14">
      <c r="A1451" s="160"/>
      <c r="B1451" s="170" t="s">
        <v>4987</v>
      </c>
      <c r="C1451" s="161">
        <f t="shared" si="134"/>
        <v>41603</v>
      </c>
      <c r="D1451" s="160">
        <f t="shared" si="135"/>
        <v>2013</v>
      </c>
      <c r="E1451" s="160">
        <f t="shared" si="136"/>
        <v>11</v>
      </c>
      <c r="F1451" s="160">
        <f t="shared" si="137"/>
        <v>1</v>
      </c>
      <c r="G1451" s="160">
        <f t="shared" ca="1" si="132"/>
        <v>105361</v>
      </c>
      <c r="H1451" s="171">
        <f t="shared" ca="1" si="133"/>
        <v>2815</v>
      </c>
      <c r="I1451" s="160"/>
      <c r="J1451" s="160"/>
      <c r="K1451" s="160"/>
      <c r="L1451" s="160"/>
      <c r="M1451" s="160"/>
      <c r="N1451" s="160"/>
    </row>
    <row r="1452" spans="1:14">
      <c r="A1452" s="160"/>
      <c r="B1452" s="170" t="s">
        <v>4987</v>
      </c>
      <c r="C1452" s="161">
        <f t="shared" si="134"/>
        <v>41603</v>
      </c>
      <c r="D1452" s="160">
        <f t="shared" si="135"/>
        <v>2013</v>
      </c>
      <c r="E1452" s="160">
        <f t="shared" si="136"/>
        <v>11</v>
      </c>
      <c r="F1452" s="160">
        <f t="shared" si="137"/>
        <v>1</v>
      </c>
      <c r="G1452" s="160">
        <f t="shared" ca="1" si="132"/>
        <v>105361</v>
      </c>
      <c r="H1452" s="171">
        <f t="shared" ca="1" si="133"/>
        <v>2815</v>
      </c>
      <c r="I1452" s="160"/>
      <c r="J1452" s="160"/>
      <c r="K1452" s="160"/>
      <c r="L1452" s="160"/>
      <c r="M1452" s="160"/>
      <c r="N1452" s="160"/>
    </row>
    <row r="1453" spans="1:14">
      <c r="A1453" s="160"/>
      <c r="B1453" s="170" t="s">
        <v>4987</v>
      </c>
      <c r="C1453" s="161">
        <f t="shared" si="134"/>
        <v>41603</v>
      </c>
      <c r="D1453" s="160">
        <f t="shared" si="135"/>
        <v>2013</v>
      </c>
      <c r="E1453" s="160">
        <f t="shared" si="136"/>
        <v>11</v>
      </c>
      <c r="F1453" s="160">
        <f t="shared" si="137"/>
        <v>1</v>
      </c>
      <c r="G1453" s="160">
        <f t="shared" ca="1" si="132"/>
        <v>105361</v>
      </c>
      <c r="H1453" s="171">
        <f t="shared" ca="1" si="133"/>
        <v>2815</v>
      </c>
      <c r="I1453" s="160"/>
      <c r="J1453" s="160"/>
      <c r="K1453" s="160"/>
      <c r="L1453" s="160"/>
      <c r="M1453" s="160"/>
      <c r="N1453" s="160"/>
    </row>
    <row r="1454" spans="1:14">
      <c r="A1454" s="160"/>
      <c r="B1454" s="170" t="s">
        <v>4997</v>
      </c>
      <c r="C1454" s="161">
        <f t="shared" si="134"/>
        <v>41604</v>
      </c>
      <c r="D1454" s="160">
        <f t="shared" si="135"/>
        <v>2013</v>
      </c>
      <c r="E1454" s="160">
        <f t="shared" si="136"/>
        <v>11</v>
      </c>
      <c r="F1454" s="160">
        <f t="shared" si="137"/>
        <v>2</v>
      </c>
      <c r="G1454" s="160">
        <f t="shared" ca="1" si="132"/>
        <v>105362</v>
      </c>
      <c r="H1454" s="171">
        <f t="shared" ca="1" si="133"/>
        <v>2814</v>
      </c>
      <c r="I1454" s="160"/>
      <c r="J1454" s="160"/>
      <c r="K1454" s="160"/>
      <c r="L1454" s="160"/>
      <c r="M1454" s="160"/>
      <c r="N1454" s="160"/>
    </row>
    <row r="1455" spans="1:14">
      <c r="A1455" s="160"/>
      <c r="B1455" s="170" t="s">
        <v>5000</v>
      </c>
      <c r="C1455" s="161">
        <f t="shared" si="134"/>
        <v>41605</v>
      </c>
      <c r="D1455" s="160">
        <f t="shared" si="135"/>
        <v>2013</v>
      </c>
      <c r="E1455" s="160">
        <f t="shared" si="136"/>
        <v>11</v>
      </c>
      <c r="F1455" s="160">
        <f t="shared" si="137"/>
        <v>3</v>
      </c>
      <c r="G1455" s="160">
        <f t="shared" ca="1" si="132"/>
        <v>105363</v>
      </c>
      <c r="H1455" s="171">
        <f t="shared" ca="1" si="133"/>
        <v>2813</v>
      </c>
      <c r="I1455" s="160"/>
      <c r="J1455" s="160"/>
      <c r="K1455" s="160"/>
      <c r="L1455" s="160"/>
      <c r="M1455" s="160"/>
      <c r="N1455" s="160"/>
    </row>
    <row r="1456" spans="1:14">
      <c r="A1456" s="160"/>
      <c r="B1456" s="170" t="s">
        <v>5000</v>
      </c>
      <c r="C1456" s="161">
        <f t="shared" si="134"/>
        <v>41605</v>
      </c>
      <c r="D1456" s="160">
        <f t="shared" si="135"/>
        <v>2013</v>
      </c>
      <c r="E1456" s="160">
        <f t="shared" si="136"/>
        <v>11</v>
      </c>
      <c r="F1456" s="160">
        <f t="shared" si="137"/>
        <v>3</v>
      </c>
      <c r="G1456" s="160">
        <f t="shared" ca="1" si="132"/>
        <v>105363</v>
      </c>
      <c r="H1456" s="171">
        <f t="shared" ca="1" si="133"/>
        <v>2813</v>
      </c>
      <c r="I1456" s="160"/>
      <c r="J1456" s="160"/>
      <c r="K1456" s="160"/>
      <c r="L1456" s="160"/>
      <c r="M1456" s="160"/>
      <c r="N1456" s="160"/>
    </row>
    <row r="1457" spans="1:14">
      <c r="A1457" s="160"/>
      <c r="B1457" s="170" t="s">
        <v>5006</v>
      </c>
      <c r="C1457" s="161">
        <f t="shared" si="134"/>
        <v>41606</v>
      </c>
      <c r="D1457" s="160">
        <f t="shared" si="135"/>
        <v>2013</v>
      </c>
      <c r="E1457" s="160">
        <f t="shared" si="136"/>
        <v>11</v>
      </c>
      <c r="F1457" s="160">
        <f t="shared" si="137"/>
        <v>4</v>
      </c>
      <c r="G1457" s="160">
        <f t="shared" ca="1" si="132"/>
        <v>105366</v>
      </c>
      <c r="H1457" s="171">
        <f t="shared" ca="1" si="133"/>
        <v>2812</v>
      </c>
      <c r="I1457" s="160"/>
      <c r="J1457" s="160"/>
      <c r="K1457" s="160"/>
      <c r="L1457" s="160"/>
      <c r="M1457" s="160"/>
      <c r="N1457" s="160"/>
    </row>
    <row r="1458" spans="1:14">
      <c r="A1458" s="160"/>
      <c r="B1458" s="170" t="s">
        <v>5006</v>
      </c>
      <c r="C1458" s="161">
        <f t="shared" si="134"/>
        <v>41606</v>
      </c>
      <c r="D1458" s="160">
        <f t="shared" si="135"/>
        <v>2013</v>
      </c>
      <c r="E1458" s="160">
        <f t="shared" si="136"/>
        <v>11</v>
      </c>
      <c r="F1458" s="160">
        <f t="shared" si="137"/>
        <v>4</v>
      </c>
      <c r="G1458" s="160">
        <f t="shared" ca="1" si="132"/>
        <v>105366</v>
      </c>
      <c r="H1458" s="171">
        <f t="shared" ca="1" si="133"/>
        <v>2812</v>
      </c>
      <c r="I1458" s="160"/>
      <c r="J1458" s="160"/>
      <c r="K1458" s="160"/>
      <c r="L1458" s="160"/>
      <c r="M1458" s="160"/>
      <c r="N1458" s="160"/>
    </row>
    <row r="1459" spans="1:14">
      <c r="A1459" s="160"/>
      <c r="B1459" s="170" t="s">
        <v>5006</v>
      </c>
      <c r="C1459" s="161">
        <f t="shared" si="134"/>
        <v>41606</v>
      </c>
      <c r="D1459" s="160">
        <f t="shared" si="135"/>
        <v>2013</v>
      </c>
      <c r="E1459" s="160">
        <f t="shared" si="136"/>
        <v>11</v>
      </c>
      <c r="F1459" s="160">
        <f t="shared" si="137"/>
        <v>4</v>
      </c>
      <c r="G1459" s="160">
        <f t="shared" ca="1" si="132"/>
        <v>105366</v>
      </c>
      <c r="H1459" s="171">
        <f t="shared" ca="1" si="133"/>
        <v>2812</v>
      </c>
      <c r="I1459" s="160"/>
      <c r="J1459" s="160"/>
      <c r="K1459" s="160"/>
      <c r="L1459" s="160"/>
      <c r="M1459" s="160"/>
      <c r="N1459" s="160"/>
    </row>
    <row r="1460" spans="1:14">
      <c r="A1460" s="160"/>
      <c r="B1460" s="170" t="s">
        <v>5014</v>
      </c>
      <c r="C1460" s="161">
        <f t="shared" si="134"/>
        <v>41608</v>
      </c>
      <c r="D1460" s="160">
        <f t="shared" si="135"/>
        <v>2013</v>
      </c>
      <c r="E1460" s="160">
        <f t="shared" si="136"/>
        <v>11</v>
      </c>
      <c r="F1460" s="160">
        <f t="shared" si="137"/>
        <v>6</v>
      </c>
      <c r="G1460" s="160">
        <f t="shared" ca="1" si="132"/>
        <v>105367</v>
      </c>
      <c r="H1460" s="171">
        <f t="shared" ca="1" si="133"/>
        <v>2810</v>
      </c>
      <c r="I1460" s="160"/>
      <c r="J1460" s="160"/>
      <c r="K1460" s="160"/>
      <c r="L1460" s="160"/>
      <c r="M1460" s="160"/>
      <c r="N1460" s="160"/>
    </row>
    <row r="1461" spans="1:14">
      <c r="A1461" s="160"/>
      <c r="B1461" s="170" t="s">
        <v>5018</v>
      </c>
      <c r="C1461" s="161">
        <f t="shared" si="134"/>
        <v>41609</v>
      </c>
      <c r="D1461" s="160">
        <f t="shared" si="135"/>
        <v>2013</v>
      </c>
      <c r="E1461" s="160">
        <f t="shared" si="136"/>
        <v>12</v>
      </c>
      <c r="F1461" s="160">
        <f t="shared" si="137"/>
        <v>7</v>
      </c>
      <c r="G1461" s="160">
        <f t="shared" ca="1" si="132"/>
        <v>105367</v>
      </c>
      <c r="H1461" s="171">
        <f t="shared" ca="1" si="133"/>
        <v>2810</v>
      </c>
      <c r="I1461" s="160"/>
      <c r="J1461" s="160"/>
      <c r="K1461" s="160"/>
      <c r="L1461" s="160"/>
      <c r="M1461" s="160"/>
      <c r="N1461" s="160"/>
    </row>
    <row r="1462" spans="1:14">
      <c r="A1462" s="160"/>
      <c r="B1462" s="170" t="s">
        <v>5018</v>
      </c>
      <c r="C1462" s="161">
        <f t="shared" si="134"/>
        <v>41609</v>
      </c>
      <c r="D1462" s="160">
        <f t="shared" si="135"/>
        <v>2013</v>
      </c>
      <c r="E1462" s="160">
        <f t="shared" si="136"/>
        <v>12</v>
      </c>
      <c r="F1462" s="160">
        <f t="shared" si="137"/>
        <v>7</v>
      </c>
      <c r="G1462" s="160">
        <f t="shared" ca="1" si="132"/>
        <v>105367</v>
      </c>
      <c r="H1462" s="171">
        <f t="shared" ca="1" si="133"/>
        <v>2810</v>
      </c>
      <c r="I1462" s="160"/>
      <c r="J1462" s="160"/>
      <c r="K1462" s="160"/>
      <c r="L1462" s="160"/>
      <c r="M1462" s="160"/>
      <c r="N1462" s="160"/>
    </row>
    <row r="1463" spans="1:14">
      <c r="A1463" s="160"/>
      <c r="B1463" s="170" t="s">
        <v>5023</v>
      </c>
      <c r="C1463" s="161">
        <f t="shared" si="134"/>
        <v>41610</v>
      </c>
      <c r="D1463" s="160">
        <f t="shared" si="135"/>
        <v>2013</v>
      </c>
      <c r="E1463" s="160">
        <f t="shared" si="136"/>
        <v>12</v>
      </c>
      <c r="F1463" s="160">
        <f t="shared" si="137"/>
        <v>1</v>
      </c>
      <c r="G1463" s="160">
        <f t="shared" ca="1" si="132"/>
        <v>105368</v>
      </c>
      <c r="H1463" s="171">
        <f t="shared" ca="1" si="133"/>
        <v>2810</v>
      </c>
      <c r="I1463" s="160"/>
      <c r="J1463" s="160"/>
      <c r="K1463" s="160"/>
      <c r="L1463" s="160"/>
      <c r="M1463" s="160"/>
      <c r="N1463" s="160"/>
    </row>
    <row r="1464" spans="1:14">
      <c r="A1464" s="160"/>
      <c r="B1464" s="170" t="s">
        <v>5023</v>
      </c>
      <c r="C1464" s="161">
        <f t="shared" si="134"/>
        <v>41610</v>
      </c>
      <c r="D1464" s="160">
        <f t="shared" si="135"/>
        <v>2013</v>
      </c>
      <c r="E1464" s="160">
        <f t="shared" si="136"/>
        <v>12</v>
      </c>
      <c r="F1464" s="160">
        <f t="shared" si="137"/>
        <v>1</v>
      </c>
      <c r="G1464" s="160">
        <f t="shared" ca="1" si="132"/>
        <v>105368</v>
      </c>
      <c r="H1464" s="171">
        <f t="shared" ca="1" si="133"/>
        <v>2810</v>
      </c>
      <c r="I1464" s="160"/>
      <c r="J1464" s="160"/>
      <c r="K1464" s="160"/>
      <c r="L1464" s="160"/>
      <c r="M1464" s="160"/>
      <c r="N1464" s="160"/>
    </row>
    <row r="1465" spans="1:14">
      <c r="A1465" s="160"/>
      <c r="B1465" s="170" t="s">
        <v>5029</v>
      </c>
      <c r="C1465" s="161">
        <f t="shared" si="134"/>
        <v>41611</v>
      </c>
      <c r="D1465" s="160">
        <f t="shared" si="135"/>
        <v>2013</v>
      </c>
      <c r="E1465" s="160">
        <f t="shared" si="136"/>
        <v>12</v>
      </c>
      <c r="F1465" s="160">
        <f t="shared" si="137"/>
        <v>2</v>
      </c>
      <c r="G1465" s="160">
        <f t="shared" ca="1" si="132"/>
        <v>105369</v>
      </c>
      <c r="H1465" s="171">
        <f t="shared" ca="1" si="133"/>
        <v>2809</v>
      </c>
      <c r="I1465" s="160"/>
      <c r="J1465" s="160"/>
      <c r="K1465" s="160"/>
      <c r="L1465" s="160"/>
      <c r="M1465" s="160"/>
      <c r="N1465" s="160"/>
    </row>
    <row r="1466" spans="1:14">
      <c r="A1466" s="160"/>
      <c r="B1466" s="170" t="s">
        <v>5029</v>
      </c>
      <c r="C1466" s="161">
        <f t="shared" si="134"/>
        <v>41611</v>
      </c>
      <c r="D1466" s="160">
        <f t="shared" si="135"/>
        <v>2013</v>
      </c>
      <c r="E1466" s="160">
        <f t="shared" si="136"/>
        <v>12</v>
      </c>
      <c r="F1466" s="160">
        <f t="shared" si="137"/>
        <v>2</v>
      </c>
      <c r="G1466" s="160">
        <f t="shared" ca="1" si="132"/>
        <v>105369</v>
      </c>
      <c r="H1466" s="171">
        <f t="shared" ca="1" si="133"/>
        <v>2809</v>
      </c>
      <c r="I1466" s="160"/>
      <c r="J1466" s="160"/>
      <c r="K1466" s="160"/>
      <c r="L1466" s="160"/>
      <c r="M1466" s="160"/>
      <c r="N1466" s="160"/>
    </row>
    <row r="1467" spans="1:14">
      <c r="A1467" s="160"/>
      <c r="B1467" s="170" t="s">
        <v>5035</v>
      </c>
      <c r="C1467" s="161">
        <f t="shared" si="134"/>
        <v>41612</v>
      </c>
      <c r="D1467" s="160">
        <f t="shared" si="135"/>
        <v>2013</v>
      </c>
      <c r="E1467" s="160">
        <f t="shared" si="136"/>
        <v>12</v>
      </c>
      <c r="F1467" s="160">
        <f t="shared" si="137"/>
        <v>3</v>
      </c>
      <c r="G1467" s="160">
        <f t="shared" ca="1" si="132"/>
        <v>105370</v>
      </c>
      <c r="H1467" s="171">
        <f t="shared" ca="1" si="133"/>
        <v>2808</v>
      </c>
      <c r="I1467" s="160"/>
      <c r="J1467" s="160"/>
      <c r="K1467" s="160"/>
      <c r="L1467" s="160"/>
      <c r="M1467" s="160"/>
      <c r="N1467" s="160"/>
    </row>
    <row r="1468" spans="1:14">
      <c r="A1468" s="160"/>
      <c r="B1468" s="170" t="s">
        <v>5035</v>
      </c>
      <c r="C1468" s="161">
        <f t="shared" si="134"/>
        <v>41612</v>
      </c>
      <c r="D1468" s="160">
        <f t="shared" si="135"/>
        <v>2013</v>
      </c>
      <c r="E1468" s="160">
        <f t="shared" si="136"/>
        <v>12</v>
      </c>
      <c r="F1468" s="160">
        <f t="shared" si="137"/>
        <v>3</v>
      </c>
      <c r="G1468" s="160">
        <f t="shared" ca="1" si="132"/>
        <v>105370</v>
      </c>
      <c r="H1468" s="171">
        <f t="shared" ca="1" si="133"/>
        <v>2808</v>
      </c>
      <c r="I1468" s="160"/>
      <c r="J1468" s="160"/>
      <c r="K1468" s="160"/>
      <c r="L1468" s="160"/>
      <c r="M1468" s="160"/>
      <c r="N1468" s="160"/>
    </row>
    <row r="1469" spans="1:14">
      <c r="A1469" s="160"/>
      <c r="B1469" s="170" t="s">
        <v>5040</v>
      </c>
      <c r="C1469" s="161">
        <f t="shared" si="134"/>
        <v>41613</v>
      </c>
      <c r="D1469" s="160">
        <f t="shared" si="135"/>
        <v>2013</v>
      </c>
      <c r="E1469" s="160">
        <f t="shared" si="136"/>
        <v>12</v>
      </c>
      <c r="F1469" s="160">
        <f t="shared" si="137"/>
        <v>4</v>
      </c>
      <c r="G1469" s="160">
        <f t="shared" ca="1" si="132"/>
        <v>105373</v>
      </c>
      <c r="H1469" s="171">
        <f t="shared" ca="1" si="133"/>
        <v>2807</v>
      </c>
      <c r="I1469" s="160"/>
      <c r="J1469" s="160"/>
      <c r="K1469" s="160"/>
      <c r="L1469" s="160"/>
      <c r="M1469" s="160"/>
      <c r="N1469" s="160"/>
    </row>
    <row r="1470" spans="1:14">
      <c r="A1470" s="160"/>
      <c r="B1470" s="170" t="s">
        <v>5040</v>
      </c>
      <c r="C1470" s="161">
        <f t="shared" si="134"/>
        <v>41613</v>
      </c>
      <c r="D1470" s="160">
        <f t="shared" si="135"/>
        <v>2013</v>
      </c>
      <c r="E1470" s="160">
        <f t="shared" si="136"/>
        <v>12</v>
      </c>
      <c r="F1470" s="160">
        <f t="shared" si="137"/>
        <v>4</v>
      </c>
      <c r="G1470" s="160">
        <f t="shared" ca="1" si="132"/>
        <v>105373</v>
      </c>
      <c r="H1470" s="171">
        <f t="shared" ca="1" si="133"/>
        <v>2807</v>
      </c>
      <c r="I1470" s="160"/>
      <c r="J1470" s="160"/>
      <c r="K1470" s="160"/>
      <c r="L1470" s="160"/>
      <c r="M1470" s="160"/>
      <c r="N1470" s="160"/>
    </row>
    <row r="1471" spans="1:14">
      <c r="A1471" s="160"/>
      <c r="B1471" s="170" t="s">
        <v>5040</v>
      </c>
      <c r="C1471" s="161">
        <f t="shared" si="134"/>
        <v>41613</v>
      </c>
      <c r="D1471" s="160">
        <f t="shared" si="135"/>
        <v>2013</v>
      </c>
      <c r="E1471" s="160">
        <f t="shared" si="136"/>
        <v>12</v>
      </c>
      <c r="F1471" s="160">
        <f t="shared" si="137"/>
        <v>4</v>
      </c>
      <c r="G1471" s="160">
        <f t="shared" ca="1" si="132"/>
        <v>105373</v>
      </c>
      <c r="H1471" s="171">
        <f t="shared" ca="1" si="133"/>
        <v>2807</v>
      </c>
      <c r="I1471" s="160"/>
      <c r="J1471" s="160"/>
      <c r="K1471" s="160"/>
      <c r="L1471" s="160"/>
      <c r="M1471" s="160"/>
      <c r="N1471" s="160"/>
    </row>
    <row r="1472" spans="1:14">
      <c r="A1472" s="160"/>
      <c r="B1472" s="170" t="s">
        <v>5049</v>
      </c>
      <c r="C1472" s="161">
        <f t="shared" si="134"/>
        <v>41616</v>
      </c>
      <c r="D1472" s="160">
        <f t="shared" si="135"/>
        <v>2013</v>
      </c>
      <c r="E1472" s="160">
        <f t="shared" si="136"/>
        <v>12</v>
      </c>
      <c r="F1472" s="160">
        <f t="shared" si="137"/>
        <v>7</v>
      </c>
      <c r="G1472" s="160">
        <f t="shared" ca="1" si="132"/>
        <v>105374</v>
      </c>
      <c r="H1472" s="171">
        <f t="shared" ca="1" si="133"/>
        <v>2805</v>
      </c>
      <c r="I1472" s="160"/>
      <c r="J1472" s="160"/>
      <c r="K1472" s="160"/>
      <c r="L1472" s="160"/>
      <c r="M1472" s="160"/>
      <c r="N1472" s="160"/>
    </row>
    <row r="1473" spans="1:14">
      <c r="A1473" s="160"/>
      <c r="B1473" s="170" t="s">
        <v>5052</v>
      </c>
      <c r="C1473" s="161">
        <f t="shared" si="134"/>
        <v>41617</v>
      </c>
      <c r="D1473" s="160">
        <f t="shared" si="135"/>
        <v>2013</v>
      </c>
      <c r="E1473" s="160">
        <f t="shared" si="136"/>
        <v>12</v>
      </c>
      <c r="F1473" s="160">
        <f t="shared" si="137"/>
        <v>1</v>
      </c>
      <c r="G1473" s="160">
        <f t="shared" ca="1" si="132"/>
        <v>105375</v>
      </c>
      <c r="H1473" s="171">
        <f t="shared" ca="1" si="133"/>
        <v>2805</v>
      </c>
      <c r="I1473" s="160"/>
      <c r="J1473" s="160"/>
      <c r="K1473" s="160"/>
      <c r="L1473" s="160"/>
      <c r="M1473" s="160"/>
      <c r="N1473" s="160"/>
    </row>
    <row r="1474" spans="1:14">
      <c r="A1474" s="160"/>
      <c r="B1474" s="170" t="s">
        <v>5052</v>
      </c>
      <c r="C1474" s="161">
        <f t="shared" si="134"/>
        <v>41617</v>
      </c>
      <c r="D1474" s="160">
        <f t="shared" si="135"/>
        <v>2013</v>
      </c>
      <c r="E1474" s="160">
        <f t="shared" si="136"/>
        <v>12</v>
      </c>
      <c r="F1474" s="160">
        <f t="shared" si="137"/>
        <v>1</v>
      </c>
      <c r="G1474" s="160">
        <f t="shared" ca="1" si="132"/>
        <v>105375</v>
      </c>
      <c r="H1474" s="171">
        <f t="shared" ca="1" si="133"/>
        <v>2805</v>
      </c>
      <c r="I1474" s="160"/>
      <c r="J1474" s="160"/>
      <c r="K1474" s="160"/>
      <c r="L1474" s="160"/>
      <c r="M1474" s="160"/>
      <c r="N1474" s="160"/>
    </row>
    <row r="1475" spans="1:14">
      <c r="A1475" s="160"/>
      <c r="B1475" s="170" t="s">
        <v>5052</v>
      </c>
      <c r="C1475" s="161">
        <f t="shared" si="134"/>
        <v>41617</v>
      </c>
      <c r="D1475" s="160">
        <f t="shared" si="135"/>
        <v>2013</v>
      </c>
      <c r="E1475" s="160">
        <f t="shared" si="136"/>
        <v>12</v>
      </c>
      <c r="F1475" s="160">
        <f t="shared" si="137"/>
        <v>1</v>
      </c>
      <c r="G1475" s="160">
        <f t="shared" ca="1" si="132"/>
        <v>105375</v>
      </c>
      <c r="H1475" s="171">
        <f t="shared" ca="1" si="133"/>
        <v>2805</v>
      </c>
      <c r="I1475" s="160"/>
      <c r="J1475" s="160"/>
      <c r="K1475" s="160"/>
      <c r="L1475" s="160"/>
      <c r="M1475" s="160"/>
      <c r="N1475" s="160"/>
    </row>
    <row r="1476" spans="1:14">
      <c r="A1476" s="160"/>
      <c r="B1476" s="170" t="s">
        <v>5061</v>
      </c>
      <c r="C1476" s="161">
        <f t="shared" si="134"/>
        <v>41618</v>
      </c>
      <c r="D1476" s="160">
        <f t="shared" si="135"/>
        <v>2013</v>
      </c>
      <c r="E1476" s="160">
        <f t="shared" si="136"/>
        <v>12</v>
      </c>
      <c r="F1476" s="160">
        <f t="shared" si="137"/>
        <v>2</v>
      </c>
      <c r="G1476" s="160">
        <f t="shared" ca="1" si="132"/>
        <v>105376</v>
      </c>
      <c r="H1476" s="171">
        <f t="shared" ca="1" si="133"/>
        <v>2804</v>
      </c>
      <c r="I1476" s="160"/>
      <c r="J1476" s="160"/>
      <c r="K1476" s="160"/>
      <c r="L1476" s="160"/>
      <c r="M1476" s="160"/>
      <c r="N1476" s="160"/>
    </row>
    <row r="1477" spans="1:14">
      <c r="A1477" s="160"/>
      <c r="B1477" s="170" t="s">
        <v>5061</v>
      </c>
      <c r="C1477" s="161">
        <f t="shared" si="134"/>
        <v>41618</v>
      </c>
      <c r="D1477" s="160">
        <f t="shared" si="135"/>
        <v>2013</v>
      </c>
      <c r="E1477" s="160">
        <f t="shared" si="136"/>
        <v>12</v>
      </c>
      <c r="F1477" s="160">
        <f t="shared" si="137"/>
        <v>2</v>
      </c>
      <c r="G1477" s="160">
        <f t="shared" ref="G1477:G1540" ca="1" si="138">WORKDAY(C1477,$K$5)</f>
        <v>105376</v>
      </c>
      <c r="H1477" s="171">
        <f t="shared" ref="H1477:H1540" ca="1" si="139">NETWORKDAYS(C1477,$K$5)</f>
        <v>2804</v>
      </c>
      <c r="I1477" s="160"/>
      <c r="J1477" s="160"/>
      <c r="K1477" s="160"/>
      <c r="L1477" s="160"/>
      <c r="M1477" s="160"/>
      <c r="N1477" s="160"/>
    </row>
    <row r="1478" spans="1:14">
      <c r="A1478" s="160"/>
      <c r="B1478" s="170" t="s">
        <v>5067</v>
      </c>
      <c r="C1478" s="161">
        <f t="shared" ref="C1478:C1541" si="140">DATE(LEFT(B1478,4),MID(B1478,5,2),RIGHT(B1478,2))</f>
        <v>41620</v>
      </c>
      <c r="D1478" s="160">
        <f t="shared" ref="D1478:D1541" si="141">YEAR(C1478)</f>
        <v>2013</v>
      </c>
      <c r="E1478" s="160">
        <f t="shared" ref="E1478:E1541" si="142">MONTH(C1478)</f>
        <v>12</v>
      </c>
      <c r="F1478" s="160">
        <f t="shared" ref="F1478:F1541" si="143">WEEKDAY(C1478,2)</f>
        <v>4</v>
      </c>
      <c r="G1478" s="160">
        <f t="shared" ca="1" si="138"/>
        <v>105380</v>
      </c>
      <c r="H1478" s="171">
        <f t="shared" ca="1" si="139"/>
        <v>2802</v>
      </c>
      <c r="I1478" s="160"/>
      <c r="J1478" s="160"/>
      <c r="K1478" s="160"/>
      <c r="L1478" s="160"/>
      <c r="M1478" s="160"/>
      <c r="N1478" s="160"/>
    </row>
    <row r="1479" spans="1:14">
      <c r="A1479" s="160"/>
      <c r="B1479" s="170" t="s">
        <v>5067</v>
      </c>
      <c r="C1479" s="161">
        <f t="shared" si="140"/>
        <v>41620</v>
      </c>
      <c r="D1479" s="160">
        <f t="shared" si="141"/>
        <v>2013</v>
      </c>
      <c r="E1479" s="160">
        <f t="shared" si="142"/>
        <v>12</v>
      </c>
      <c r="F1479" s="160">
        <f t="shared" si="143"/>
        <v>4</v>
      </c>
      <c r="G1479" s="160">
        <f t="shared" ca="1" si="138"/>
        <v>105380</v>
      </c>
      <c r="H1479" s="171">
        <f t="shared" ca="1" si="139"/>
        <v>2802</v>
      </c>
      <c r="I1479" s="160"/>
      <c r="J1479" s="160"/>
      <c r="K1479" s="160"/>
      <c r="L1479" s="160"/>
      <c r="M1479" s="160"/>
      <c r="N1479" s="160"/>
    </row>
    <row r="1480" spans="1:14">
      <c r="A1480" s="160"/>
      <c r="B1480" s="170" t="s">
        <v>5074</v>
      </c>
      <c r="C1480" s="161">
        <f t="shared" si="140"/>
        <v>41621</v>
      </c>
      <c r="D1480" s="160">
        <f t="shared" si="141"/>
        <v>2013</v>
      </c>
      <c r="E1480" s="160">
        <f t="shared" si="142"/>
        <v>12</v>
      </c>
      <c r="F1480" s="160">
        <f t="shared" si="143"/>
        <v>5</v>
      </c>
      <c r="G1480" s="160">
        <f t="shared" ca="1" si="138"/>
        <v>105381</v>
      </c>
      <c r="H1480" s="171">
        <f t="shared" ca="1" si="139"/>
        <v>2801</v>
      </c>
      <c r="I1480" s="160"/>
      <c r="J1480" s="160"/>
      <c r="K1480" s="160"/>
      <c r="L1480" s="160"/>
      <c r="M1480" s="160"/>
      <c r="N1480" s="160"/>
    </row>
    <row r="1481" spans="1:14">
      <c r="A1481" s="160"/>
      <c r="B1481" s="170" t="s">
        <v>5078</v>
      </c>
      <c r="C1481" s="161">
        <f t="shared" si="140"/>
        <v>41622</v>
      </c>
      <c r="D1481" s="160">
        <f t="shared" si="141"/>
        <v>2013</v>
      </c>
      <c r="E1481" s="160">
        <f t="shared" si="142"/>
        <v>12</v>
      </c>
      <c r="F1481" s="160">
        <f t="shared" si="143"/>
        <v>6</v>
      </c>
      <c r="G1481" s="160">
        <f t="shared" ca="1" si="138"/>
        <v>105381</v>
      </c>
      <c r="H1481" s="171">
        <f t="shared" ca="1" si="139"/>
        <v>2800</v>
      </c>
      <c r="I1481" s="160"/>
      <c r="J1481" s="160"/>
      <c r="K1481" s="160"/>
      <c r="L1481" s="160"/>
      <c r="M1481" s="160"/>
      <c r="N1481" s="160"/>
    </row>
    <row r="1482" spans="1:14">
      <c r="A1482" s="160"/>
      <c r="B1482" s="170" t="s">
        <v>5082</v>
      </c>
      <c r="C1482" s="161">
        <f t="shared" si="140"/>
        <v>41623</v>
      </c>
      <c r="D1482" s="160">
        <f t="shared" si="141"/>
        <v>2013</v>
      </c>
      <c r="E1482" s="160">
        <f t="shared" si="142"/>
        <v>12</v>
      </c>
      <c r="F1482" s="160">
        <f t="shared" si="143"/>
        <v>7</v>
      </c>
      <c r="G1482" s="160">
        <f t="shared" ca="1" si="138"/>
        <v>105381</v>
      </c>
      <c r="H1482" s="171">
        <f t="shared" ca="1" si="139"/>
        <v>2800</v>
      </c>
      <c r="I1482" s="160"/>
      <c r="J1482" s="160"/>
      <c r="K1482" s="160"/>
      <c r="L1482" s="160"/>
      <c r="M1482" s="160"/>
      <c r="N1482" s="160"/>
    </row>
    <row r="1483" spans="1:14">
      <c r="A1483" s="160"/>
      <c r="B1483" s="170" t="s">
        <v>5082</v>
      </c>
      <c r="C1483" s="161">
        <f t="shared" si="140"/>
        <v>41623</v>
      </c>
      <c r="D1483" s="160">
        <f t="shared" si="141"/>
        <v>2013</v>
      </c>
      <c r="E1483" s="160">
        <f t="shared" si="142"/>
        <v>12</v>
      </c>
      <c r="F1483" s="160">
        <f t="shared" si="143"/>
        <v>7</v>
      </c>
      <c r="G1483" s="160">
        <f t="shared" ca="1" si="138"/>
        <v>105381</v>
      </c>
      <c r="H1483" s="171">
        <f t="shared" ca="1" si="139"/>
        <v>2800</v>
      </c>
      <c r="I1483" s="160"/>
      <c r="J1483" s="160"/>
      <c r="K1483" s="160"/>
      <c r="L1483" s="160"/>
      <c r="M1483" s="160"/>
      <c r="N1483" s="160"/>
    </row>
    <row r="1484" spans="1:14">
      <c r="A1484" s="160"/>
      <c r="B1484" s="170" t="s">
        <v>5089</v>
      </c>
      <c r="C1484" s="161">
        <f t="shared" si="140"/>
        <v>41624</v>
      </c>
      <c r="D1484" s="160">
        <f t="shared" si="141"/>
        <v>2013</v>
      </c>
      <c r="E1484" s="160">
        <f t="shared" si="142"/>
        <v>12</v>
      </c>
      <c r="F1484" s="160">
        <f t="shared" si="143"/>
        <v>1</v>
      </c>
      <c r="G1484" s="160">
        <f t="shared" ca="1" si="138"/>
        <v>105382</v>
      </c>
      <c r="H1484" s="171">
        <f t="shared" ca="1" si="139"/>
        <v>2800</v>
      </c>
      <c r="I1484" s="160"/>
      <c r="J1484" s="160"/>
      <c r="K1484" s="160"/>
      <c r="L1484" s="160"/>
      <c r="M1484" s="160"/>
      <c r="N1484" s="160"/>
    </row>
    <row r="1485" spans="1:14">
      <c r="A1485" s="160"/>
      <c r="B1485" s="170" t="s">
        <v>5093</v>
      </c>
      <c r="C1485" s="161">
        <f t="shared" si="140"/>
        <v>41625</v>
      </c>
      <c r="D1485" s="160">
        <f t="shared" si="141"/>
        <v>2013</v>
      </c>
      <c r="E1485" s="160">
        <f t="shared" si="142"/>
        <v>12</v>
      </c>
      <c r="F1485" s="160">
        <f t="shared" si="143"/>
        <v>2</v>
      </c>
      <c r="G1485" s="160">
        <f t="shared" ca="1" si="138"/>
        <v>105383</v>
      </c>
      <c r="H1485" s="171">
        <f t="shared" ca="1" si="139"/>
        <v>2799</v>
      </c>
      <c r="I1485" s="160"/>
      <c r="J1485" s="160"/>
      <c r="K1485" s="160"/>
      <c r="L1485" s="160"/>
      <c r="M1485" s="160"/>
      <c r="N1485" s="160"/>
    </row>
    <row r="1486" spans="1:14">
      <c r="A1486" s="160"/>
      <c r="B1486" s="170" t="s">
        <v>5093</v>
      </c>
      <c r="C1486" s="161">
        <f t="shared" si="140"/>
        <v>41625</v>
      </c>
      <c r="D1486" s="160">
        <f t="shared" si="141"/>
        <v>2013</v>
      </c>
      <c r="E1486" s="160">
        <f t="shared" si="142"/>
        <v>12</v>
      </c>
      <c r="F1486" s="160">
        <f t="shared" si="143"/>
        <v>2</v>
      </c>
      <c r="G1486" s="160">
        <f t="shared" ca="1" si="138"/>
        <v>105383</v>
      </c>
      <c r="H1486" s="171">
        <f t="shared" ca="1" si="139"/>
        <v>2799</v>
      </c>
      <c r="I1486" s="160"/>
      <c r="J1486" s="160"/>
      <c r="K1486" s="160"/>
      <c r="L1486" s="160"/>
      <c r="M1486" s="160"/>
      <c r="N1486" s="160"/>
    </row>
    <row r="1487" spans="1:14">
      <c r="A1487" s="160"/>
      <c r="B1487" s="170" t="s">
        <v>5093</v>
      </c>
      <c r="C1487" s="161">
        <f t="shared" si="140"/>
        <v>41625</v>
      </c>
      <c r="D1487" s="160">
        <f t="shared" si="141"/>
        <v>2013</v>
      </c>
      <c r="E1487" s="160">
        <f t="shared" si="142"/>
        <v>12</v>
      </c>
      <c r="F1487" s="160">
        <f t="shared" si="143"/>
        <v>2</v>
      </c>
      <c r="G1487" s="160">
        <f t="shared" ca="1" si="138"/>
        <v>105383</v>
      </c>
      <c r="H1487" s="171">
        <f t="shared" ca="1" si="139"/>
        <v>2799</v>
      </c>
      <c r="I1487" s="160"/>
      <c r="J1487" s="160"/>
      <c r="K1487" s="160"/>
      <c r="L1487" s="160"/>
      <c r="M1487" s="160"/>
      <c r="N1487" s="160"/>
    </row>
    <row r="1488" spans="1:14">
      <c r="A1488" s="160"/>
      <c r="B1488" s="170" t="s">
        <v>5093</v>
      </c>
      <c r="C1488" s="161">
        <f t="shared" si="140"/>
        <v>41625</v>
      </c>
      <c r="D1488" s="160">
        <f t="shared" si="141"/>
        <v>2013</v>
      </c>
      <c r="E1488" s="160">
        <f t="shared" si="142"/>
        <v>12</v>
      </c>
      <c r="F1488" s="160">
        <f t="shared" si="143"/>
        <v>2</v>
      </c>
      <c r="G1488" s="160">
        <f t="shared" ca="1" si="138"/>
        <v>105383</v>
      </c>
      <c r="H1488" s="171">
        <f t="shared" ca="1" si="139"/>
        <v>2799</v>
      </c>
      <c r="I1488" s="160"/>
      <c r="J1488" s="160"/>
      <c r="K1488" s="160"/>
      <c r="L1488" s="160"/>
      <c r="M1488" s="160"/>
      <c r="N1488" s="160"/>
    </row>
    <row r="1489" spans="1:14">
      <c r="A1489" s="160"/>
      <c r="B1489" s="170" t="s">
        <v>5093</v>
      </c>
      <c r="C1489" s="161">
        <f t="shared" si="140"/>
        <v>41625</v>
      </c>
      <c r="D1489" s="160">
        <f t="shared" si="141"/>
        <v>2013</v>
      </c>
      <c r="E1489" s="160">
        <f t="shared" si="142"/>
        <v>12</v>
      </c>
      <c r="F1489" s="160">
        <f t="shared" si="143"/>
        <v>2</v>
      </c>
      <c r="G1489" s="160">
        <f t="shared" ca="1" si="138"/>
        <v>105383</v>
      </c>
      <c r="H1489" s="171">
        <f t="shared" ca="1" si="139"/>
        <v>2799</v>
      </c>
      <c r="I1489" s="160"/>
      <c r="J1489" s="160"/>
      <c r="K1489" s="160"/>
      <c r="L1489" s="160"/>
      <c r="M1489" s="160"/>
      <c r="N1489" s="160"/>
    </row>
    <row r="1490" spans="1:14">
      <c r="A1490" s="160"/>
      <c r="B1490" s="170" t="s">
        <v>5105</v>
      </c>
      <c r="C1490" s="161">
        <f t="shared" si="140"/>
        <v>41626</v>
      </c>
      <c r="D1490" s="160">
        <f t="shared" si="141"/>
        <v>2013</v>
      </c>
      <c r="E1490" s="160">
        <f t="shared" si="142"/>
        <v>12</v>
      </c>
      <c r="F1490" s="160">
        <f t="shared" si="143"/>
        <v>3</v>
      </c>
      <c r="G1490" s="160">
        <f t="shared" ca="1" si="138"/>
        <v>105384</v>
      </c>
      <c r="H1490" s="171">
        <f t="shared" ca="1" si="139"/>
        <v>2798</v>
      </c>
      <c r="I1490" s="160"/>
      <c r="J1490" s="160"/>
      <c r="K1490" s="160"/>
      <c r="L1490" s="160"/>
      <c r="M1490" s="160"/>
      <c r="N1490" s="160"/>
    </row>
    <row r="1491" spans="1:14">
      <c r="A1491" s="160"/>
      <c r="B1491" s="170" t="s">
        <v>5105</v>
      </c>
      <c r="C1491" s="161">
        <f t="shared" si="140"/>
        <v>41626</v>
      </c>
      <c r="D1491" s="160">
        <f t="shared" si="141"/>
        <v>2013</v>
      </c>
      <c r="E1491" s="160">
        <f t="shared" si="142"/>
        <v>12</v>
      </c>
      <c r="F1491" s="160">
        <f t="shared" si="143"/>
        <v>3</v>
      </c>
      <c r="G1491" s="160">
        <f t="shared" ca="1" si="138"/>
        <v>105384</v>
      </c>
      <c r="H1491" s="171">
        <f t="shared" ca="1" si="139"/>
        <v>2798</v>
      </c>
      <c r="I1491" s="160"/>
      <c r="J1491" s="160"/>
      <c r="K1491" s="160"/>
      <c r="L1491" s="160"/>
      <c r="M1491" s="160"/>
      <c r="N1491" s="160"/>
    </row>
    <row r="1492" spans="1:14">
      <c r="A1492" s="160"/>
      <c r="B1492" s="170" t="s">
        <v>5105</v>
      </c>
      <c r="C1492" s="161">
        <f t="shared" si="140"/>
        <v>41626</v>
      </c>
      <c r="D1492" s="160">
        <f t="shared" si="141"/>
        <v>2013</v>
      </c>
      <c r="E1492" s="160">
        <f t="shared" si="142"/>
        <v>12</v>
      </c>
      <c r="F1492" s="160">
        <f t="shared" si="143"/>
        <v>3</v>
      </c>
      <c r="G1492" s="160">
        <f t="shared" ca="1" si="138"/>
        <v>105384</v>
      </c>
      <c r="H1492" s="171">
        <f t="shared" ca="1" si="139"/>
        <v>2798</v>
      </c>
      <c r="I1492" s="160"/>
      <c r="J1492" s="160"/>
      <c r="K1492" s="160"/>
      <c r="L1492" s="160"/>
      <c r="M1492" s="160"/>
      <c r="N1492" s="160"/>
    </row>
    <row r="1493" spans="1:14">
      <c r="A1493" s="160"/>
      <c r="B1493" s="170" t="s">
        <v>5113</v>
      </c>
      <c r="C1493" s="161">
        <f t="shared" si="140"/>
        <v>41627</v>
      </c>
      <c r="D1493" s="160">
        <f t="shared" si="141"/>
        <v>2013</v>
      </c>
      <c r="E1493" s="160">
        <f t="shared" si="142"/>
        <v>12</v>
      </c>
      <c r="F1493" s="160">
        <f t="shared" si="143"/>
        <v>4</v>
      </c>
      <c r="G1493" s="160">
        <f t="shared" ca="1" si="138"/>
        <v>105387</v>
      </c>
      <c r="H1493" s="171">
        <f t="shared" ca="1" si="139"/>
        <v>2797</v>
      </c>
      <c r="I1493" s="160"/>
      <c r="J1493" s="160"/>
      <c r="K1493" s="160"/>
      <c r="L1493" s="160"/>
      <c r="M1493" s="160"/>
      <c r="N1493" s="160"/>
    </row>
    <row r="1494" spans="1:14">
      <c r="A1494" s="160"/>
      <c r="B1494" s="170" t="s">
        <v>5113</v>
      </c>
      <c r="C1494" s="161">
        <f t="shared" si="140"/>
        <v>41627</v>
      </c>
      <c r="D1494" s="160">
        <f t="shared" si="141"/>
        <v>2013</v>
      </c>
      <c r="E1494" s="160">
        <f t="shared" si="142"/>
        <v>12</v>
      </c>
      <c r="F1494" s="160">
        <f t="shared" si="143"/>
        <v>4</v>
      </c>
      <c r="G1494" s="160">
        <f t="shared" ca="1" si="138"/>
        <v>105387</v>
      </c>
      <c r="H1494" s="171">
        <f t="shared" ca="1" si="139"/>
        <v>2797</v>
      </c>
      <c r="I1494" s="160"/>
      <c r="J1494" s="160"/>
      <c r="K1494" s="160"/>
      <c r="L1494" s="160"/>
      <c r="M1494" s="160"/>
      <c r="N1494" s="160"/>
    </row>
    <row r="1495" spans="1:14">
      <c r="A1495" s="160"/>
      <c r="B1495" s="170" t="s">
        <v>5120</v>
      </c>
      <c r="C1495" s="161">
        <f t="shared" si="140"/>
        <v>41629</v>
      </c>
      <c r="D1495" s="160">
        <f t="shared" si="141"/>
        <v>2013</v>
      </c>
      <c r="E1495" s="160">
        <f t="shared" si="142"/>
        <v>12</v>
      </c>
      <c r="F1495" s="160">
        <f t="shared" si="143"/>
        <v>6</v>
      </c>
      <c r="G1495" s="160">
        <f t="shared" ca="1" si="138"/>
        <v>105388</v>
      </c>
      <c r="H1495" s="171">
        <f t="shared" ca="1" si="139"/>
        <v>2795</v>
      </c>
      <c r="I1495" s="160"/>
      <c r="J1495" s="160"/>
      <c r="K1495" s="160"/>
      <c r="L1495" s="160"/>
      <c r="M1495" s="160"/>
      <c r="N1495" s="160"/>
    </row>
    <row r="1496" spans="1:14">
      <c r="A1496" s="160"/>
      <c r="B1496" s="170" t="s">
        <v>5120</v>
      </c>
      <c r="C1496" s="161">
        <f t="shared" si="140"/>
        <v>41629</v>
      </c>
      <c r="D1496" s="160">
        <f t="shared" si="141"/>
        <v>2013</v>
      </c>
      <c r="E1496" s="160">
        <f t="shared" si="142"/>
        <v>12</v>
      </c>
      <c r="F1496" s="160">
        <f t="shared" si="143"/>
        <v>6</v>
      </c>
      <c r="G1496" s="160">
        <f t="shared" ca="1" si="138"/>
        <v>105388</v>
      </c>
      <c r="H1496" s="171">
        <f t="shared" ca="1" si="139"/>
        <v>2795</v>
      </c>
      <c r="I1496" s="160"/>
      <c r="J1496" s="160"/>
      <c r="K1496" s="160"/>
      <c r="L1496" s="160"/>
      <c r="M1496" s="160"/>
      <c r="N1496" s="160"/>
    </row>
    <row r="1497" spans="1:14">
      <c r="A1497" s="160"/>
      <c r="B1497" s="170" t="s">
        <v>5127</v>
      </c>
      <c r="C1497" s="161">
        <f t="shared" si="140"/>
        <v>41630</v>
      </c>
      <c r="D1497" s="160">
        <f t="shared" si="141"/>
        <v>2013</v>
      </c>
      <c r="E1497" s="160">
        <f t="shared" si="142"/>
        <v>12</v>
      </c>
      <c r="F1497" s="160">
        <f t="shared" si="143"/>
        <v>7</v>
      </c>
      <c r="G1497" s="160">
        <f t="shared" ca="1" si="138"/>
        <v>105388</v>
      </c>
      <c r="H1497" s="171">
        <f t="shared" ca="1" si="139"/>
        <v>2795</v>
      </c>
      <c r="I1497" s="160"/>
      <c r="J1497" s="160"/>
      <c r="K1497" s="160"/>
      <c r="L1497" s="160"/>
      <c r="M1497" s="160"/>
      <c r="N1497" s="160"/>
    </row>
    <row r="1498" spans="1:14">
      <c r="A1498" s="160"/>
      <c r="B1498" s="170" t="s">
        <v>5127</v>
      </c>
      <c r="C1498" s="161">
        <f t="shared" si="140"/>
        <v>41630</v>
      </c>
      <c r="D1498" s="160">
        <f t="shared" si="141"/>
        <v>2013</v>
      </c>
      <c r="E1498" s="160">
        <f t="shared" si="142"/>
        <v>12</v>
      </c>
      <c r="F1498" s="160">
        <f t="shared" si="143"/>
        <v>7</v>
      </c>
      <c r="G1498" s="160">
        <f t="shared" ca="1" si="138"/>
        <v>105388</v>
      </c>
      <c r="H1498" s="171">
        <f t="shared" ca="1" si="139"/>
        <v>2795</v>
      </c>
      <c r="I1498" s="160"/>
      <c r="J1498" s="160"/>
      <c r="K1498" s="160"/>
      <c r="L1498" s="160"/>
      <c r="M1498" s="160"/>
      <c r="N1498" s="160"/>
    </row>
    <row r="1499" spans="1:14">
      <c r="A1499" s="160"/>
      <c r="B1499" s="170" t="s">
        <v>5133</v>
      </c>
      <c r="C1499" s="161">
        <f t="shared" si="140"/>
        <v>41631</v>
      </c>
      <c r="D1499" s="160">
        <f t="shared" si="141"/>
        <v>2013</v>
      </c>
      <c r="E1499" s="160">
        <f t="shared" si="142"/>
        <v>12</v>
      </c>
      <c r="F1499" s="160">
        <f t="shared" si="143"/>
        <v>1</v>
      </c>
      <c r="G1499" s="160">
        <f t="shared" ca="1" si="138"/>
        <v>105389</v>
      </c>
      <c r="H1499" s="171">
        <f t="shared" ca="1" si="139"/>
        <v>2795</v>
      </c>
      <c r="I1499" s="160"/>
      <c r="J1499" s="160"/>
      <c r="K1499" s="160"/>
      <c r="L1499" s="160"/>
      <c r="M1499" s="160"/>
      <c r="N1499" s="160"/>
    </row>
    <row r="1500" spans="1:14">
      <c r="A1500" s="160"/>
      <c r="B1500" s="170" t="s">
        <v>5133</v>
      </c>
      <c r="C1500" s="161">
        <f t="shared" si="140"/>
        <v>41631</v>
      </c>
      <c r="D1500" s="160">
        <f t="shared" si="141"/>
        <v>2013</v>
      </c>
      <c r="E1500" s="160">
        <f t="shared" si="142"/>
        <v>12</v>
      </c>
      <c r="F1500" s="160">
        <f t="shared" si="143"/>
        <v>1</v>
      </c>
      <c r="G1500" s="160">
        <f t="shared" ca="1" si="138"/>
        <v>105389</v>
      </c>
      <c r="H1500" s="171">
        <f t="shared" ca="1" si="139"/>
        <v>2795</v>
      </c>
      <c r="I1500" s="160"/>
      <c r="J1500" s="160"/>
      <c r="K1500" s="160"/>
      <c r="L1500" s="160"/>
      <c r="M1500" s="160"/>
      <c r="N1500" s="160"/>
    </row>
    <row r="1501" spans="1:14">
      <c r="A1501" s="160"/>
      <c r="B1501" s="170" t="s">
        <v>5138</v>
      </c>
      <c r="C1501" s="161">
        <f t="shared" si="140"/>
        <v>41635</v>
      </c>
      <c r="D1501" s="160">
        <f t="shared" si="141"/>
        <v>2013</v>
      </c>
      <c r="E1501" s="160">
        <f t="shared" si="142"/>
        <v>12</v>
      </c>
      <c r="F1501" s="160">
        <f t="shared" si="143"/>
        <v>5</v>
      </c>
      <c r="G1501" s="160">
        <f t="shared" ca="1" si="138"/>
        <v>105395</v>
      </c>
      <c r="H1501" s="171">
        <f t="shared" ca="1" si="139"/>
        <v>2791</v>
      </c>
      <c r="I1501" s="160"/>
      <c r="J1501" s="160"/>
      <c r="K1501" s="160"/>
      <c r="L1501" s="160"/>
      <c r="M1501" s="160"/>
      <c r="N1501" s="160"/>
    </row>
    <row r="1502" spans="1:14">
      <c r="A1502" s="160"/>
      <c r="B1502" s="170" t="s">
        <v>5142</v>
      </c>
      <c r="C1502" s="161">
        <f t="shared" si="140"/>
        <v>41636</v>
      </c>
      <c r="D1502" s="160">
        <f t="shared" si="141"/>
        <v>2013</v>
      </c>
      <c r="E1502" s="160">
        <f t="shared" si="142"/>
        <v>12</v>
      </c>
      <c r="F1502" s="160">
        <f t="shared" si="143"/>
        <v>6</v>
      </c>
      <c r="G1502" s="160">
        <f t="shared" ca="1" si="138"/>
        <v>105395</v>
      </c>
      <c r="H1502" s="171">
        <f t="shared" ca="1" si="139"/>
        <v>2790</v>
      </c>
      <c r="I1502" s="160"/>
      <c r="J1502" s="160"/>
      <c r="K1502" s="160"/>
      <c r="L1502" s="160"/>
      <c r="M1502" s="160"/>
      <c r="N1502" s="160"/>
    </row>
    <row r="1503" spans="1:14">
      <c r="A1503" s="160"/>
      <c r="B1503" s="170" t="s">
        <v>5146</v>
      </c>
      <c r="C1503" s="161">
        <f t="shared" si="140"/>
        <v>41638</v>
      </c>
      <c r="D1503" s="160">
        <f t="shared" si="141"/>
        <v>2013</v>
      </c>
      <c r="E1503" s="160">
        <f t="shared" si="142"/>
        <v>12</v>
      </c>
      <c r="F1503" s="160">
        <f t="shared" si="143"/>
        <v>1</v>
      </c>
      <c r="G1503" s="160">
        <f t="shared" ca="1" si="138"/>
        <v>105396</v>
      </c>
      <c r="H1503" s="171">
        <f t="shared" ca="1" si="139"/>
        <v>2790</v>
      </c>
      <c r="I1503" s="160"/>
      <c r="J1503" s="160"/>
      <c r="K1503" s="160"/>
      <c r="L1503" s="160"/>
      <c r="M1503" s="160"/>
      <c r="N1503" s="160"/>
    </row>
    <row r="1504" spans="1:14">
      <c r="A1504" s="160"/>
      <c r="B1504" s="170" t="s">
        <v>5146</v>
      </c>
      <c r="C1504" s="161">
        <f t="shared" si="140"/>
        <v>41638</v>
      </c>
      <c r="D1504" s="160">
        <f t="shared" si="141"/>
        <v>2013</v>
      </c>
      <c r="E1504" s="160">
        <f t="shared" si="142"/>
        <v>12</v>
      </c>
      <c r="F1504" s="160">
        <f t="shared" si="143"/>
        <v>1</v>
      </c>
      <c r="G1504" s="160">
        <f t="shared" ca="1" si="138"/>
        <v>105396</v>
      </c>
      <c r="H1504" s="171">
        <f t="shared" ca="1" si="139"/>
        <v>2790</v>
      </c>
      <c r="I1504" s="160"/>
      <c r="J1504" s="160"/>
      <c r="K1504" s="160"/>
      <c r="L1504" s="160"/>
      <c r="M1504" s="160"/>
      <c r="N1504" s="160"/>
    </row>
    <row r="1505" spans="1:14">
      <c r="A1505" s="160"/>
      <c r="B1505" s="170" t="s">
        <v>5152</v>
      </c>
      <c r="C1505" s="161">
        <f t="shared" si="140"/>
        <v>41640</v>
      </c>
      <c r="D1505" s="160">
        <f t="shared" si="141"/>
        <v>2014</v>
      </c>
      <c r="E1505" s="160">
        <f t="shared" si="142"/>
        <v>1</v>
      </c>
      <c r="F1505" s="160">
        <f t="shared" si="143"/>
        <v>3</v>
      </c>
      <c r="G1505" s="160">
        <f t="shared" ca="1" si="138"/>
        <v>105398</v>
      </c>
      <c r="H1505" s="171">
        <f t="shared" ca="1" si="139"/>
        <v>2788</v>
      </c>
      <c r="I1505" s="160"/>
      <c r="J1505" s="160"/>
      <c r="K1505" s="160"/>
      <c r="L1505" s="160"/>
      <c r="M1505" s="160"/>
      <c r="N1505" s="160"/>
    </row>
    <row r="1506" spans="1:14">
      <c r="A1506" s="160"/>
      <c r="B1506" s="170" t="s">
        <v>5156</v>
      </c>
      <c r="C1506" s="161">
        <f t="shared" si="140"/>
        <v>41641</v>
      </c>
      <c r="D1506" s="160">
        <f t="shared" si="141"/>
        <v>2014</v>
      </c>
      <c r="E1506" s="160">
        <f t="shared" si="142"/>
        <v>1</v>
      </c>
      <c r="F1506" s="160">
        <f t="shared" si="143"/>
        <v>4</v>
      </c>
      <c r="G1506" s="160">
        <f t="shared" ca="1" si="138"/>
        <v>105401</v>
      </c>
      <c r="H1506" s="171">
        <f t="shared" ca="1" si="139"/>
        <v>2787</v>
      </c>
      <c r="I1506" s="160"/>
      <c r="J1506" s="160"/>
      <c r="K1506" s="160"/>
      <c r="L1506" s="160"/>
      <c r="M1506" s="160"/>
      <c r="N1506" s="160"/>
    </row>
    <row r="1507" spans="1:14">
      <c r="A1507" s="160"/>
      <c r="B1507" s="170" t="s">
        <v>5160</v>
      </c>
      <c r="C1507" s="161">
        <f t="shared" si="140"/>
        <v>41642</v>
      </c>
      <c r="D1507" s="160">
        <f t="shared" si="141"/>
        <v>2014</v>
      </c>
      <c r="E1507" s="160">
        <f t="shared" si="142"/>
        <v>1</v>
      </c>
      <c r="F1507" s="160">
        <f t="shared" si="143"/>
        <v>5</v>
      </c>
      <c r="G1507" s="160">
        <f t="shared" ca="1" si="138"/>
        <v>105402</v>
      </c>
      <c r="H1507" s="171">
        <f t="shared" ca="1" si="139"/>
        <v>2786</v>
      </c>
      <c r="I1507" s="160"/>
      <c r="J1507" s="160"/>
      <c r="K1507" s="160"/>
      <c r="L1507" s="160"/>
      <c r="M1507" s="160"/>
      <c r="N1507" s="160"/>
    </row>
    <row r="1508" spans="1:14">
      <c r="A1508" s="160"/>
      <c r="B1508" s="170" t="s">
        <v>5160</v>
      </c>
      <c r="C1508" s="161">
        <f t="shared" si="140"/>
        <v>41642</v>
      </c>
      <c r="D1508" s="160">
        <f t="shared" si="141"/>
        <v>2014</v>
      </c>
      <c r="E1508" s="160">
        <f t="shared" si="142"/>
        <v>1</v>
      </c>
      <c r="F1508" s="160">
        <f t="shared" si="143"/>
        <v>5</v>
      </c>
      <c r="G1508" s="160">
        <f t="shared" ca="1" si="138"/>
        <v>105402</v>
      </c>
      <c r="H1508" s="171">
        <f t="shared" ca="1" si="139"/>
        <v>2786</v>
      </c>
      <c r="I1508" s="160"/>
      <c r="J1508" s="160"/>
      <c r="K1508" s="160"/>
      <c r="L1508" s="160"/>
      <c r="M1508" s="160"/>
      <c r="N1508" s="160"/>
    </row>
    <row r="1509" spans="1:14">
      <c r="A1509" s="160"/>
      <c r="B1509" s="170" t="s">
        <v>5160</v>
      </c>
      <c r="C1509" s="161">
        <f t="shared" si="140"/>
        <v>41642</v>
      </c>
      <c r="D1509" s="160">
        <f t="shared" si="141"/>
        <v>2014</v>
      </c>
      <c r="E1509" s="160">
        <f t="shared" si="142"/>
        <v>1</v>
      </c>
      <c r="F1509" s="160">
        <f t="shared" si="143"/>
        <v>5</v>
      </c>
      <c r="G1509" s="160">
        <f t="shared" ca="1" si="138"/>
        <v>105402</v>
      </c>
      <c r="H1509" s="171">
        <f t="shared" ca="1" si="139"/>
        <v>2786</v>
      </c>
      <c r="I1509" s="160"/>
      <c r="J1509" s="160"/>
      <c r="K1509" s="160"/>
      <c r="L1509" s="160"/>
      <c r="M1509" s="160"/>
      <c r="N1509" s="160"/>
    </row>
    <row r="1510" spans="1:14">
      <c r="A1510" s="160"/>
      <c r="B1510" s="170" t="s">
        <v>5160</v>
      </c>
      <c r="C1510" s="161">
        <f t="shared" si="140"/>
        <v>41642</v>
      </c>
      <c r="D1510" s="160">
        <f t="shared" si="141"/>
        <v>2014</v>
      </c>
      <c r="E1510" s="160">
        <f t="shared" si="142"/>
        <v>1</v>
      </c>
      <c r="F1510" s="160">
        <f t="shared" si="143"/>
        <v>5</v>
      </c>
      <c r="G1510" s="160">
        <f t="shared" ca="1" si="138"/>
        <v>105402</v>
      </c>
      <c r="H1510" s="171">
        <f t="shared" ca="1" si="139"/>
        <v>2786</v>
      </c>
      <c r="I1510" s="160"/>
      <c r="J1510" s="160"/>
      <c r="K1510" s="160"/>
      <c r="L1510" s="160"/>
      <c r="M1510" s="160"/>
      <c r="N1510" s="160"/>
    </row>
    <row r="1511" spans="1:14">
      <c r="A1511" s="160"/>
      <c r="B1511" s="170" t="s">
        <v>5172</v>
      </c>
      <c r="C1511" s="161">
        <f t="shared" si="140"/>
        <v>41645</v>
      </c>
      <c r="D1511" s="160">
        <f t="shared" si="141"/>
        <v>2014</v>
      </c>
      <c r="E1511" s="160">
        <f t="shared" si="142"/>
        <v>1</v>
      </c>
      <c r="F1511" s="160">
        <f t="shared" si="143"/>
        <v>1</v>
      </c>
      <c r="G1511" s="160">
        <f t="shared" ca="1" si="138"/>
        <v>105403</v>
      </c>
      <c r="H1511" s="171">
        <f t="shared" ca="1" si="139"/>
        <v>2785</v>
      </c>
      <c r="I1511" s="160"/>
      <c r="J1511" s="160"/>
      <c r="K1511" s="160"/>
      <c r="L1511" s="160"/>
      <c r="M1511" s="160"/>
      <c r="N1511" s="160"/>
    </row>
    <row r="1512" spans="1:14">
      <c r="A1512" s="160"/>
      <c r="B1512" s="170" t="s">
        <v>5175</v>
      </c>
      <c r="C1512" s="161">
        <f t="shared" si="140"/>
        <v>41646</v>
      </c>
      <c r="D1512" s="160">
        <f t="shared" si="141"/>
        <v>2014</v>
      </c>
      <c r="E1512" s="160">
        <f t="shared" si="142"/>
        <v>1</v>
      </c>
      <c r="F1512" s="160">
        <f t="shared" si="143"/>
        <v>2</v>
      </c>
      <c r="G1512" s="160">
        <f t="shared" ca="1" si="138"/>
        <v>105404</v>
      </c>
      <c r="H1512" s="171">
        <f t="shared" ca="1" si="139"/>
        <v>2784</v>
      </c>
      <c r="I1512" s="160"/>
      <c r="J1512" s="160"/>
      <c r="K1512" s="160"/>
      <c r="L1512" s="160"/>
      <c r="M1512" s="160"/>
      <c r="N1512" s="160"/>
    </row>
    <row r="1513" spans="1:14">
      <c r="A1513" s="160"/>
      <c r="B1513" s="170" t="s">
        <v>5175</v>
      </c>
      <c r="C1513" s="161">
        <f t="shared" si="140"/>
        <v>41646</v>
      </c>
      <c r="D1513" s="160">
        <f t="shared" si="141"/>
        <v>2014</v>
      </c>
      <c r="E1513" s="160">
        <f t="shared" si="142"/>
        <v>1</v>
      </c>
      <c r="F1513" s="160">
        <f t="shared" si="143"/>
        <v>2</v>
      </c>
      <c r="G1513" s="160">
        <f t="shared" ca="1" si="138"/>
        <v>105404</v>
      </c>
      <c r="H1513" s="171">
        <f t="shared" ca="1" si="139"/>
        <v>2784</v>
      </c>
      <c r="I1513" s="160"/>
      <c r="J1513" s="160"/>
      <c r="K1513" s="160"/>
      <c r="L1513" s="160"/>
      <c r="M1513" s="160"/>
      <c r="N1513" s="160"/>
    </row>
    <row r="1514" spans="1:14">
      <c r="A1514" s="160"/>
      <c r="B1514" s="170" t="s">
        <v>5182</v>
      </c>
      <c r="C1514" s="161">
        <f t="shared" si="140"/>
        <v>41649</v>
      </c>
      <c r="D1514" s="160">
        <f t="shared" si="141"/>
        <v>2014</v>
      </c>
      <c r="E1514" s="160">
        <f t="shared" si="142"/>
        <v>1</v>
      </c>
      <c r="F1514" s="160">
        <f t="shared" si="143"/>
        <v>5</v>
      </c>
      <c r="G1514" s="160">
        <f t="shared" ca="1" si="138"/>
        <v>105409</v>
      </c>
      <c r="H1514" s="171">
        <f t="shared" ca="1" si="139"/>
        <v>2781</v>
      </c>
      <c r="I1514" s="160"/>
      <c r="J1514" s="160"/>
      <c r="K1514" s="160"/>
      <c r="L1514" s="160"/>
      <c r="M1514" s="160"/>
      <c r="N1514" s="160"/>
    </row>
    <row r="1515" spans="1:14">
      <c r="A1515" s="160"/>
      <c r="B1515" s="170" t="s">
        <v>5185</v>
      </c>
      <c r="C1515" s="161">
        <f t="shared" si="140"/>
        <v>41652</v>
      </c>
      <c r="D1515" s="160">
        <f t="shared" si="141"/>
        <v>2014</v>
      </c>
      <c r="E1515" s="160">
        <f t="shared" si="142"/>
        <v>1</v>
      </c>
      <c r="F1515" s="160">
        <f t="shared" si="143"/>
        <v>1</v>
      </c>
      <c r="G1515" s="160">
        <f t="shared" ca="1" si="138"/>
        <v>105410</v>
      </c>
      <c r="H1515" s="171">
        <f t="shared" ca="1" si="139"/>
        <v>2780</v>
      </c>
      <c r="I1515" s="160"/>
      <c r="J1515" s="160"/>
      <c r="K1515" s="160"/>
      <c r="L1515" s="160"/>
      <c r="M1515" s="160"/>
      <c r="N1515" s="160"/>
    </row>
    <row r="1516" spans="1:14">
      <c r="A1516" s="160"/>
      <c r="B1516" s="170" t="s">
        <v>5189</v>
      </c>
      <c r="C1516" s="161">
        <f t="shared" si="140"/>
        <v>41653</v>
      </c>
      <c r="D1516" s="160">
        <f t="shared" si="141"/>
        <v>2014</v>
      </c>
      <c r="E1516" s="160">
        <f t="shared" si="142"/>
        <v>1</v>
      </c>
      <c r="F1516" s="160">
        <f t="shared" si="143"/>
        <v>2</v>
      </c>
      <c r="G1516" s="160">
        <f t="shared" ca="1" si="138"/>
        <v>105411</v>
      </c>
      <c r="H1516" s="171">
        <f t="shared" ca="1" si="139"/>
        <v>2779</v>
      </c>
      <c r="I1516" s="160"/>
      <c r="J1516" s="160"/>
      <c r="K1516" s="160"/>
      <c r="L1516" s="160"/>
      <c r="M1516" s="160"/>
      <c r="N1516" s="160"/>
    </row>
    <row r="1517" spans="1:14">
      <c r="A1517" s="160"/>
      <c r="B1517" s="170" t="s">
        <v>5189</v>
      </c>
      <c r="C1517" s="161">
        <f t="shared" si="140"/>
        <v>41653</v>
      </c>
      <c r="D1517" s="160">
        <f t="shared" si="141"/>
        <v>2014</v>
      </c>
      <c r="E1517" s="160">
        <f t="shared" si="142"/>
        <v>1</v>
      </c>
      <c r="F1517" s="160">
        <f t="shared" si="143"/>
        <v>2</v>
      </c>
      <c r="G1517" s="160">
        <f t="shared" ca="1" si="138"/>
        <v>105411</v>
      </c>
      <c r="H1517" s="171">
        <f t="shared" ca="1" si="139"/>
        <v>2779</v>
      </c>
      <c r="I1517" s="160"/>
      <c r="J1517" s="160"/>
      <c r="K1517" s="160"/>
      <c r="L1517" s="160"/>
      <c r="M1517" s="160"/>
      <c r="N1517" s="160"/>
    </row>
    <row r="1518" spans="1:14">
      <c r="A1518" s="160"/>
      <c r="B1518" s="170" t="s">
        <v>5189</v>
      </c>
      <c r="C1518" s="161">
        <f t="shared" si="140"/>
        <v>41653</v>
      </c>
      <c r="D1518" s="160">
        <f t="shared" si="141"/>
        <v>2014</v>
      </c>
      <c r="E1518" s="160">
        <f t="shared" si="142"/>
        <v>1</v>
      </c>
      <c r="F1518" s="160">
        <f t="shared" si="143"/>
        <v>2</v>
      </c>
      <c r="G1518" s="160">
        <f t="shared" ca="1" si="138"/>
        <v>105411</v>
      </c>
      <c r="H1518" s="171">
        <f t="shared" ca="1" si="139"/>
        <v>2779</v>
      </c>
      <c r="I1518" s="160"/>
      <c r="J1518" s="160"/>
      <c r="K1518" s="160"/>
      <c r="L1518" s="160"/>
      <c r="M1518" s="160"/>
      <c r="N1518" s="160"/>
    </row>
    <row r="1519" spans="1:14">
      <c r="A1519" s="160"/>
      <c r="B1519" s="170" t="s">
        <v>5189</v>
      </c>
      <c r="C1519" s="161">
        <f t="shared" si="140"/>
        <v>41653</v>
      </c>
      <c r="D1519" s="160">
        <f t="shared" si="141"/>
        <v>2014</v>
      </c>
      <c r="E1519" s="160">
        <f t="shared" si="142"/>
        <v>1</v>
      </c>
      <c r="F1519" s="160">
        <f t="shared" si="143"/>
        <v>2</v>
      </c>
      <c r="G1519" s="160">
        <f t="shared" ca="1" si="138"/>
        <v>105411</v>
      </c>
      <c r="H1519" s="171">
        <f t="shared" ca="1" si="139"/>
        <v>2779</v>
      </c>
      <c r="I1519" s="160"/>
      <c r="J1519" s="160"/>
      <c r="K1519" s="160"/>
      <c r="L1519" s="160"/>
      <c r="M1519" s="160"/>
      <c r="N1519" s="160"/>
    </row>
    <row r="1520" spans="1:14">
      <c r="A1520" s="160"/>
      <c r="B1520" s="170" t="s">
        <v>5199</v>
      </c>
      <c r="C1520" s="161">
        <f t="shared" si="140"/>
        <v>41654</v>
      </c>
      <c r="D1520" s="160">
        <f t="shared" si="141"/>
        <v>2014</v>
      </c>
      <c r="E1520" s="160">
        <f t="shared" si="142"/>
        <v>1</v>
      </c>
      <c r="F1520" s="160">
        <f t="shared" si="143"/>
        <v>3</v>
      </c>
      <c r="G1520" s="160">
        <f t="shared" ca="1" si="138"/>
        <v>105412</v>
      </c>
      <c r="H1520" s="171">
        <f t="shared" ca="1" si="139"/>
        <v>2778</v>
      </c>
      <c r="I1520" s="160"/>
      <c r="J1520" s="160"/>
      <c r="K1520" s="160"/>
      <c r="L1520" s="160"/>
      <c r="M1520" s="160"/>
      <c r="N1520" s="160"/>
    </row>
    <row r="1521" spans="1:14">
      <c r="A1521" s="160"/>
      <c r="B1521" s="170" t="s">
        <v>5203</v>
      </c>
      <c r="C1521" s="161">
        <f t="shared" si="140"/>
        <v>41655</v>
      </c>
      <c r="D1521" s="160">
        <f t="shared" si="141"/>
        <v>2014</v>
      </c>
      <c r="E1521" s="160">
        <f t="shared" si="142"/>
        <v>1</v>
      </c>
      <c r="F1521" s="160">
        <f t="shared" si="143"/>
        <v>4</v>
      </c>
      <c r="G1521" s="160">
        <f t="shared" ca="1" si="138"/>
        <v>105415</v>
      </c>
      <c r="H1521" s="171">
        <f t="shared" ca="1" si="139"/>
        <v>2777</v>
      </c>
      <c r="I1521" s="160"/>
      <c r="J1521" s="160"/>
      <c r="K1521" s="160"/>
      <c r="L1521" s="160"/>
      <c r="M1521" s="160"/>
      <c r="N1521" s="160"/>
    </row>
    <row r="1522" spans="1:14">
      <c r="A1522" s="160"/>
      <c r="B1522" s="170" t="s">
        <v>5203</v>
      </c>
      <c r="C1522" s="161">
        <f t="shared" si="140"/>
        <v>41655</v>
      </c>
      <c r="D1522" s="160">
        <f t="shared" si="141"/>
        <v>2014</v>
      </c>
      <c r="E1522" s="160">
        <f t="shared" si="142"/>
        <v>1</v>
      </c>
      <c r="F1522" s="160">
        <f t="shared" si="143"/>
        <v>4</v>
      </c>
      <c r="G1522" s="160">
        <f t="shared" ca="1" si="138"/>
        <v>105415</v>
      </c>
      <c r="H1522" s="171">
        <f t="shared" ca="1" si="139"/>
        <v>2777</v>
      </c>
      <c r="I1522" s="160"/>
      <c r="J1522" s="160"/>
      <c r="K1522" s="160"/>
      <c r="L1522" s="160"/>
      <c r="M1522" s="160"/>
      <c r="N1522" s="160"/>
    </row>
    <row r="1523" spans="1:14">
      <c r="A1523" s="160"/>
      <c r="B1523" s="170" t="s">
        <v>5209</v>
      </c>
      <c r="C1523" s="161">
        <f t="shared" si="140"/>
        <v>41658</v>
      </c>
      <c r="D1523" s="160">
        <f t="shared" si="141"/>
        <v>2014</v>
      </c>
      <c r="E1523" s="160">
        <f t="shared" si="142"/>
        <v>1</v>
      </c>
      <c r="F1523" s="160">
        <f t="shared" si="143"/>
        <v>7</v>
      </c>
      <c r="G1523" s="160">
        <f t="shared" ca="1" si="138"/>
        <v>105416</v>
      </c>
      <c r="H1523" s="171">
        <f t="shared" ca="1" si="139"/>
        <v>2775</v>
      </c>
      <c r="I1523" s="160"/>
      <c r="J1523" s="160"/>
      <c r="K1523" s="160"/>
      <c r="L1523" s="160"/>
      <c r="M1523" s="160"/>
      <c r="N1523" s="160"/>
    </row>
    <row r="1524" spans="1:14">
      <c r="A1524" s="160"/>
      <c r="B1524" s="170" t="s">
        <v>5209</v>
      </c>
      <c r="C1524" s="161">
        <f t="shared" si="140"/>
        <v>41658</v>
      </c>
      <c r="D1524" s="160">
        <f t="shared" si="141"/>
        <v>2014</v>
      </c>
      <c r="E1524" s="160">
        <f t="shared" si="142"/>
        <v>1</v>
      </c>
      <c r="F1524" s="160">
        <f t="shared" si="143"/>
        <v>7</v>
      </c>
      <c r="G1524" s="160">
        <f t="shared" ca="1" si="138"/>
        <v>105416</v>
      </c>
      <c r="H1524" s="171">
        <f t="shared" ca="1" si="139"/>
        <v>2775</v>
      </c>
      <c r="I1524" s="160"/>
      <c r="J1524" s="160"/>
      <c r="K1524" s="160"/>
      <c r="L1524" s="160"/>
      <c r="M1524" s="160"/>
      <c r="N1524" s="160"/>
    </row>
    <row r="1525" spans="1:14">
      <c r="A1525" s="160"/>
      <c r="B1525" s="170" t="s">
        <v>5215</v>
      </c>
      <c r="C1525" s="161">
        <f t="shared" si="140"/>
        <v>41659</v>
      </c>
      <c r="D1525" s="160">
        <f t="shared" si="141"/>
        <v>2014</v>
      </c>
      <c r="E1525" s="160">
        <f t="shared" si="142"/>
        <v>1</v>
      </c>
      <c r="F1525" s="160">
        <f t="shared" si="143"/>
        <v>1</v>
      </c>
      <c r="G1525" s="160">
        <f t="shared" ca="1" si="138"/>
        <v>105417</v>
      </c>
      <c r="H1525" s="171">
        <f t="shared" ca="1" si="139"/>
        <v>2775</v>
      </c>
      <c r="I1525" s="160"/>
      <c r="J1525" s="160"/>
      <c r="K1525" s="160"/>
      <c r="L1525" s="160"/>
      <c r="M1525" s="160"/>
      <c r="N1525" s="160"/>
    </row>
    <row r="1526" spans="1:14">
      <c r="A1526" s="160"/>
      <c r="B1526" s="170" t="s">
        <v>5218</v>
      </c>
      <c r="C1526" s="161">
        <f t="shared" si="140"/>
        <v>41660</v>
      </c>
      <c r="D1526" s="160">
        <f t="shared" si="141"/>
        <v>2014</v>
      </c>
      <c r="E1526" s="160">
        <f t="shared" si="142"/>
        <v>1</v>
      </c>
      <c r="F1526" s="160">
        <f t="shared" si="143"/>
        <v>2</v>
      </c>
      <c r="G1526" s="160">
        <f t="shared" ca="1" si="138"/>
        <v>105418</v>
      </c>
      <c r="H1526" s="171">
        <f t="shared" ca="1" si="139"/>
        <v>2774</v>
      </c>
      <c r="I1526" s="160"/>
      <c r="J1526" s="160"/>
      <c r="K1526" s="160"/>
      <c r="L1526" s="160"/>
      <c r="M1526" s="160"/>
      <c r="N1526" s="160"/>
    </row>
    <row r="1527" spans="1:14">
      <c r="A1527" s="160"/>
      <c r="B1527" s="170" t="s">
        <v>5218</v>
      </c>
      <c r="C1527" s="161">
        <f t="shared" si="140"/>
        <v>41660</v>
      </c>
      <c r="D1527" s="160">
        <f t="shared" si="141"/>
        <v>2014</v>
      </c>
      <c r="E1527" s="160">
        <f t="shared" si="142"/>
        <v>1</v>
      </c>
      <c r="F1527" s="160">
        <f t="shared" si="143"/>
        <v>2</v>
      </c>
      <c r="G1527" s="160">
        <f t="shared" ca="1" si="138"/>
        <v>105418</v>
      </c>
      <c r="H1527" s="171">
        <f t="shared" ca="1" si="139"/>
        <v>2774</v>
      </c>
      <c r="I1527" s="160"/>
      <c r="J1527" s="160"/>
      <c r="K1527" s="160"/>
      <c r="L1527" s="160"/>
      <c r="M1527" s="160"/>
      <c r="N1527" s="160"/>
    </row>
    <row r="1528" spans="1:14">
      <c r="A1528" s="160"/>
      <c r="B1528" s="170" t="s">
        <v>5223</v>
      </c>
      <c r="C1528" s="161">
        <f t="shared" si="140"/>
        <v>41661</v>
      </c>
      <c r="D1528" s="160">
        <f t="shared" si="141"/>
        <v>2014</v>
      </c>
      <c r="E1528" s="160">
        <f t="shared" si="142"/>
        <v>1</v>
      </c>
      <c r="F1528" s="160">
        <f t="shared" si="143"/>
        <v>3</v>
      </c>
      <c r="G1528" s="160">
        <f t="shared" ca="1" si="138"/>
        <v>105419</v>
      </c>
      <c r="H1528" s="171">
        <f t="shared" ca="1" si="139"/>
        <v>2773</v>
      </c>
      <c r="I1528" s="160"/>
      <c r="J1528" s="160"/>
      <c r="K1528" s="160"/>
      <c r="L1528" s="160"/>
      <c r="M1528" s="160"/>
      <c r="N1528" s="160"/>
    </row>
    <row r="1529" spans="1:14">
      <c r="A1529" s="160"/>
      <c r="B1529" s="170" t="s">
        <v>5223</v>
      </c>
      <c r="C1529" s="161">
        <f t="shared" si="140"/>
        <v>41661</v>
      </c>
      <c r="D1529" s="160">
        <f t="shared" si="141"/>
        <v>2014</v>
      </c>
      <c r="E1529" s="160">
        <f t="shared" si="142"/>
        <v>1</v>
      </c>
      <c r="F1529" s="160">
        <f t="shared" si="143"/>
        <v>3</v>
      </c>
      <c r="G1529" s="160">
        <f t="shared" ca="1" si="138"/>
        <v>105419</v>
      </c>
      <c r="H1529" s="171">
        <f t="shared" ca="1" si="139"/>
        <v>2773</v>
      </c>
      <c r="I1529" s="160"/>
      <c r="J1529" s="160"/>
      <c r="K1529" s="160"/>
      <c r="L1529" s="160"/>
      <c r="M1529" s="160"/>
      <c r="N1529" s="160"/>
    </row>
    <row r="1530" spans="1:14">
      <c r="A1530" s="160"/>
      <c r="B1530" s="170" t="s">
        <v>5230</v>
      </c>
      <c r="C1530" s="161">
        <f t="shared" si="140"/>
        <v>41662</v>
      </c>
      <c r="D1530" s="160">
        <f t="shared" si="141"/>
        <v>2014</v>
      </c>
      <c r="E1530" s="160">
        <f t="shared" si="142"/>
        <v>1</v>
      </c>
      <c r="F1530" s="160">
        <f t="shared" si="143"/>
        <v>4</v>
      </c>
      <c r="G1530" s="160">
        <f t="shared" ca="1" si="138"/>
        <v>105422</v>
      </c>
      <c r="H1530" s="171">
        <f t="shared" ca="1" si="139"/>
        <v>2772</v>
      </c>
      <c r="I1530" s="160"/>
      <c r="J1530" s="160"/>
      <c r="K1530" s="160"/>
      <c r="L1530" s="160"/>
      <c r="M1530" s="160"/>
      <c r="N1530" s="160"/>
    </row>
    <row r="1531" spans="1:14">
      <c r="A1531" s="160"/>
      <c r="B1531" s="170" t="s">
        <v>5230</v>
      </c>
      <c r="C1531" s="161">
        <f t="shared" si="140"/>
        <v>41662</v>
      </c>
      <c r="D1531" s="160">
        <f t="shared" si="141"/>
        <v>2014</v>
      </c>
      <c r="E1531" s="160">
        <f t="shared" si="142"/>
        <v>1</v>
      </c>
      <c r="F1531" s="160">
        <f t="shared" si="143"/>
        <v>4</v>
      </c>
      <c r="G1531" s="160">
        <f t="shared" ca="1" si="138"/>
        <v>105422</v>
      </c>
      <c r="H1531" s="171">
        <f t="shared" ca="1" si="139"/>
        <v>2772</v>
      </c>
      <c r="I1531" s="160"/>
      <c r="J1531" s="160"/>
      <c r="K1531" s="160"/>
      <c r="L1531" s="160"/>
      <c r="M1531" s="160"/>
      <c r="N1531" s="160"/>
    </row>
    <row r="1532" spans="1:14">
      <c r="A1532" s="160"/>
      <c r="B1532" s="170" t="s">
        <v>5230</v>
      </c>
      <c r="C1532" s="161">
        <f t="shared" si="140"/>
        <v>41662</v>
      </c>
      <c r="D1532" s="160">
        <f t="shared" si="141"/>
        <v>2014</v>
      </c>
      <c r="E1532" s="160">
        <f t="shared" si="142"/>
        <v>1</v>
      </c>
      <c r="F1532" s="160">
        <f t="shared" si="143"/>
        <v>4</v>
      </c>
      <c r="G1532" s="160">
        <f t="shared" ca="1" si="138"/>
        <v>105422</v>
      </c>
      <c r="H1532" s="171">
        <f t="shared" ca="1" si="139"/>
        <v>2772</v>
      </c>
      <c r="I1532" s="160"/>
      <c r="J1532" s="160"/>
      <c r="K1532" s="160"/>
      <c r="L1532" s="160"/>
      <c r="M1532" s="160"/>
      <c r="N1532" s="160"/>
    </row>
    <row r="1533" spans="1:14">
      <c r="A1533" s="160"/>
      <c r="B1533" s="170" t="s">
        <v>5240</v>
      </c>
      <c r="C1533" s="161">
        <f t="shared" si="140"/>
        <v>41663</v>
      </c>
      <c r="D1533" s="160">
        <f t="shared" si="141"/>
        <v>2014</v>
      </c>
      <c r="E1533" s="160">
        <f t="shared" si="142"/>
        <v>1</v>
      </c>
      <c r="F1533" s="160">
        <f t="shared" si="143"/>
        <v>5</v>
      </c>
      <c r="G1533" s="160">
        <f t="shared" ca="1" si="138"/>
        <v>105423</v>
      </c>
      <c r="H1533" s="171">
        <f t="shared" ca="1" si="139"/>
        <v>2771</v>
      </c>
      <c r="I1533" s="160"/>
      <c r="J1533" s="160"/>
      <c r="K1533" s="160"/>
      <c r="L1533" s="160"/>
      <c r="M1533" s="160"/>
      <c r="N1533" s="160"/>
    </row>
    <row r="1534" spans="1:14">
      <c r="A1534" s="160"/>
      <c r="B1534" s="170" t="s">
        <v>5243</v>
      </c>
      <c r="C1534" s="161">
        <f t="shared" si="140"/>
        <v>41664</v>
      </c>
      <c r="D1534" s="160">
        <f t="shared" si="141"/>
        <v>2014</v>
      </c>
      <c r="E1534" s="160">
        <f t="shared" si="142"/>
        <v>1</v>
      </c>
      <c r="F1534" s="160">
        <f t="shared" si="143"/>
        <v>6</v>
      </c>
      <c r="G1534" s="160">
        <f t="shared" ca="1" si="138"/>
        <v>105423</v>
      </c>
      <c r="H1534" s="171">
        <f t="shared" ca="1" si="139"/>
        <v>2770</v>
      </c>
      <c r="I1534" s="160"/>
      <c r="J1534" s="160"/>
      <c r="K1534" s="160"/>
      <c r="L1534" s="160"/>
      <c r="M1534" s="160"/>
      <c r="N1534" s="160"/>
    </row>
    <row r="1535" spans="1:14">
      <c r="A1535" s="160"/>
      <c r="B1535" s="170" t="s">
        <v>5247</v>
      </c>
      <c r="C1535" s="161">
        <f t="shared" si="140"/>
        <v>41666</v>
      </c>
      <c r="D1535" s="160">
        <f t="shared" si="141"/>
        <v>2014</v>
      </c>
      <c r="E1535" s="160">
        <f t="shared" si="142"/>
        <v>1</v>
      </c>
      <c r="F1535" s="160">
        <f t="shared" si="143"/>
        <v>1</v>
      </c>
      <c r="G1535" s="160">
        <f t="shared" ca="1" si="138"/>
        <v>105424</v>
      </c>
      <c r="H1535" s="171">
        <f t="shared" ca="1" si="139"/>
        <v>2770</v>
      </c>
      <c r="I1535" s="160"/>
      <c r="J1535" s="160"/>
      <c r="K1535" s="160"/>
      <c r="L1535" s="160"/>
      <c r="M1535" s="160"/>
      <c r="N1535" s="160"/>
    </row>
    <row r="1536" spans="1:14">
      <c r="A1536" s="160"/>
      <c r="B1536" s="170" t="s">
        <v>5247</v>
      </c>
      <c r="C1536" s="161">
        <f t="shared" si="140"/>
        <v>41666</v>
      </c>
      <c r="D1536" s="160">
        <f t="shared" si="141"/>
        <v>2014</v>
      </c>
      <c r="E1536" s="160">
        <f t="shared" si="142"/>
        <v>1</v>
      </c>
      <c r="F1536" s="160">
        <f t="shared" si="143"/>
        <v>1</v>
      </c>
      <c r="G1536" s="160">
        <f t="shared" ca="1" si="138"/>
        <v>105424</v>
      </c>
      <c r="H1536" s="171">
        <f t="shared" ca="1" si="139"/>
        <v>2770</v>
      </c>
      <c r="I1536" s="160"/>
      <c r="J1536" s="160"/>
      <c r="K1536" s="160"/>
      <c r="L1536" s="160"/>
      <c r="M1536" s="160"/>
      <c r="N1536" s="160"/>
    </row>
    <row r="1537" spans="1:14">
      <c r="A1537" s="160"/>
      <c r="B1537" s="170" t="s">
        <v>5253</v>
      </c>
      <c r="C1537" s="161">
        <f t="shared" si="140"/>
        <v>41667</v>
      </c>
      <c r="D1537" s="160">
        <f t="shared" si="141"/>
        <v>2014</v>
      </c>
      <c r="E1537" s="160">
        <f t="shared" si="142"/>
        <v>1</v>
      </c>
      <c r="F1537" s="160">
        <f t="shared" si="143"/>
        <v>2</v>
      </c>
      <c r="G1537" s="160">
        <f t="shared" ca="1" si="138"/>
        <v>105425</v>
      </c>
      <c r="H1537" s="171">
        <f t="shared" ca="1" si="139"/>
        <v>2769</v>
      </c>
      <c r="I1537" s="160"/>
      <c r="J1537" s="160"/>
      <c r="K1537" s="160"/>
      <c r="L1537" s="160"/>
      <c r="M1537" s="160"/>
      <c r="N1537" s="160"/>
    </row>
    <row r="1538" spans="1:14">
      <c r="A1538" s="160"/>
      <c r="B1538" s="170" t="s">
        <v>5256</v>
      </c>
      <c r="C1538" s="161">
        <f t="shared" si="140"/>
        <v>41668</v>
      </c>
      <c r="D1538" s="160">
        <f t="shared" si="141"/>
        <v>2014</v>
      </c>
      <c r="E1538" s="160">
        <f t="shared" si="142"/>
        <v>1</v>
      </c>
      <c r="F1538" s="160">
        <f t="shared" si="143"/>
        <v>3</v>
      </c>
      <c r="G1538" s="160">
        <f t="shared" ca="1" si="138"/>
        <v>105426</v>
      </c>
      <c r="H1538" s="171">
        <f t="shared" ca="1" si="139"/>
        <v>2768</v>
      </c>
      <c r="I1538" s="160"/>
      <c r="J1538" s="160"/>
      <c r="K1538" s="160"/>
      <c r="L1538" s="160"/>
      <c r="M1538" s="160"/>
      <c r="N1538" s="160"/>
    </row>
    <row r="1539" spans="1:14">
      <c r="A1539" s="160"/>
      <c r="B1539" s="170" t="s">
        <v>5256</v>
      </c>
      <c r="C1539" s="161">
        <f t="shared" si="140"/>
        <v>41668</v>
      </c>
      <c r="D1539" s="160">
        <f t="shared" si="141"/>
        <v>2014</v>
      </c>
      <c r="E1539" s="160">
        <f t="shared" si="142"/>
        <v>1</v>
      </c>
      <c r="F1539" s="160">
        <f t="shared" si="143"/>
        <v>3</v>
      </c>
      <c r="G1539" s="160">
        <f t="shared" ca="1" si="138"/>
        <v>105426</v>
      </c>
      <c r="H1539" s="171">
        <f t="shared" ca="1" si="139"/>
        <v>2768</v>
      </c>
      <c r="I1539" s="160"/>
      <c r="J1539" s="160"/>
      <c r="K1539" s="160"/>
      <c r="L1539" s="160"/>
      <c r="M1539" s="160"/>
      <c r="N1539" s="160"/>
    </row>
    <row r="1540" spans="1:14">
      <c r="A1540" s="160"/>
      <c r="B1540" s="170" t="s">
        <v>5256</v>
      </c>
      <c r="C1540" s="161">
        <f t="shared" si="140"/>
        <v>41668</v>
      </c>
      <c r="D1540" s="160">
        <f t="shared" si="141"/>
        <v>2014</v>
      </c>
      <c r="E1540" s="160">
        <f t="shared" si="142"/>
        <v>1</v>
      </c>
      <c r="F1540" s="160">
        <f t="shared" si="143"/>
        <v>3</v>
      </c>
      <c r="G1540" s="160">
        <f t="shared" ca="1" si="138"/>
        <v>105426</v>
      </c>
      <c r="H1540" s="171">
        <f t="shared" ca="1" si="139"/>
        <v>2768</v>
      </c>
      <c r="I1540" s="160"/>
      <c r="J1540" s="160"/>
      <c r="K1540" s="160"/>
      <c r="L1540" s="160"/>
      <c r="M1540" s="160"/>
      <c r="N1540" s="160"/>
    </row>
    <row r="1541" spans="1:14">
      <c r="A1541" s="160"/>
      <c r="B1541" s="170" t="s">
        <v>5265</v>
      </c>
      <c r="C1541" s="161">
        <f t="shared" si="140"/>
        <v>41671</v>
      </c>
      <c r="D1541" s="160">
        <f t="shared" si="141"/>
        <v>2014</v>
      </c>
      <c r="E1541" s="160">
        <f t="shared" si="142"/>
        <v>2</v>
      </c>
      <c r="F1541" s="160">
        <f t="shared" si="143"/>
        <v>6</v>
      </c>
      <c r="G1541" s="160">
        <f t="shared" ref="G1541:G1604" ca="1" si="144">WORKDAY(C1541,$K$5)</f>
        <v>105430</v>
      </c>
      <c r="H1541" s="171">
        <f t="shared" ref="H1541:H1604" ca="1" si="145">NETWORKDAYS(C1541,$K$5)</f>
        <v>2765</v>
      </c>
      <c r="I1541" s="160"/>
      <c r="J1541" s="160"/>
      <c r="K1541" s="160"/>
      <c r="L1541" s="160"/>
      <c r="M1541" s="160"/>
      <c r="N1541" s="160"/>
    </row>
    <row r="1542" spans="1:14">
      <c r="A1542" s="160"/>
      <c r="B1542" s="170" t="s">
        <v>5265</v>
      </c>
      <c r="C1542" s="161">
        <f t="shared" ref="C1542:C1605" si="146">DATE(LEFT(B1542,4),MID(B1542,5,2),RIGHT(B1542,2))</f>
        <v>41671</v>
      </c>
      <c r="D1542" s="160">
        <f t="shared" ref="D1542:D1605" si="147">YEAR(C1542)</f>
        <v>2014</v>
      </c>
      <c r="E1542" s="160">
        <f t="shared" ref="E1542:E1605" si="148">MONTH(C1542)</f>
        <v>2</v>
      </c>
      <c r="F1542" s="160">
        <f t="shared" ref="F1542:F1605" si="149">WEEKDAY(C1542,2)</f>
        <v>6</v>
      </c>
      <c r="G1542" s="160">
        <f t="shared" ca="1" si="144"/>
        <v>105430</v>
      </c>
      <c r="H1542" s="171">
        <f t="shared" ca="1" si="145"/>
        <v>2765</v>
      </c>
      <c r="I1542" s="160"/>
      <c r="J1542" s="160"/>
      <c r="K1542" s="160"/>
      <c r="L1542" s="160"/>
      <c r="M1542" s="160"/>
      <c r="N1542" s="160"/>
    </row>
    <row r="1543" spans="1:14">
      <c r="A1543" s="160"/>
      <c r="B1543" s="170" t="s">
        <v>5271</v>
      </c>
      <c r="C1543" s="161">
        <f t="shared" si="146"/>
        <v>41672</v>
      </c>
      <c r="D1543" s="160">
        <f t="shared" si="147"/>
        <v>2014</v>
      </c>
      <c r="E1543" s="160">
        <f t="shared" si="148"/>
        <v>2</v>
      </c>
      <c r="F1543" s="160">
        <f t="shared" si="149"/>
        <v>7</v>
      </c>
      <c r="G1543" s="160">
        <f t="shared" ca="1" si="144"/>
        <v>105430</v>
      </c>
      <c r="H1543" s="171">
        <f t="shared" ca="1" si="145"/>
        <v>2765</v>
      </c>
      <c r="I1543" s="160"/>
      <c r="J1543" s="160"/>
      <c r="K1543" s="160"/>
      <c r="L1543" s="160"/>
      <c r="M1543" s="160"/>
      <c r="N1543" s="160"/>
    </row>
    <row r="1544" spans="1:14">
      <c r="A1544" s="160"/>
      <c r="B1544" s="170" t="s">
        <v>5271</v>
      </c>
      <c r="C1544" s="161">
        <f t="shared" si="146"/>
        <v>41672</v>
      </c>
      <c r="D1544" s="160">
        <f t="shared" si="147"/>
        <v>2014</v>
      </c>
      <c r="E1544" s="160">
        <f t="shared" si="148"/>
        <v>2</v>
      </c>
      <c r="F1544" s="160">
        <f t="shared" si="149"/>
        <v>7</v>
      </c>
      <c r="G1544" s="160">
        <f t="shared" ca="1" si="144"/>
        <v>105430</v>
      </c>
      <c r="H1544" s="171">
        <f t="shared" ca="1" si="145"/>
        <v>2765</v>
      </c>
      <c r="I1544" s="160"/>
      <c r="J1544" s="160"/>
      <c r="K1544" s="160"/>
      <c r="L1544" s="160"/>
      <c r="M1544" s="160"/>
      <c r="N1544" s="160"/>
    </row>
    <row r="1545" spans="1:14">
      <c r="A1545" s="160"/>
      <c r="B1545" s="170" t="s">
        <v>5278</v>
      </c>
      <c r="C1545" s="161">
        <f t="shared" si="146"/>
        <v>41674</v>
      </c>
      <c r="D1545" s="160">
        <f t="shared" si="147"/>
        <v>2014</v>
      </c>
      <c r="E1545" s="160">
        <f t="shared" si="148"/>
        <v>2</v>
      </c>
      <c r="F1545" s="160">
        <f t="shared" si="149"/>
        <v>2</v>
      </c>
      <c r="G1545" s="160">
        <f t="shared" ca="1" si="144"/>
        <v>105432</v>
      </c>
      <c r="H1545" s="171">
        <f t="shared" ca="1" si="145"/>
        <v>2764</v>
      </c>
      <c r="I1545" s="160"/>
      <c r="J1545" s="160"/>
      <c r="K1545" s="160"/>
      <c r="L1545" s="160"/>
      <c r="M1545" s="160"/>
      <c r="N1545" s="160"/>
    </row>
    <row r="1546" spans="1:14">
      <c r="A1546" s="160"/>
      <c r="B1546" s="170" t="s">
        <v>5282</v>
      </c>
      <c r="C1546" s="161">
        <f t="shared" si="146"/>
        <v>41675</v>
      </c>
      <c r="D1546" s="160">
        <f t="shared" si="147"/>
        <v>2014</v>
      </c>
      <c r="E1546" s="160">
        <f t="shared" si="148"/>
        <v>2</v>
      </c>
      <c r="F1546" s="160">
        <f t="shared" si="149"/>
        <v>3</v>
      </c>
      <c r="G1546" s="160">
        <f t="shared" ca="1" si="144"/>
        <v>105433</v>
      </c>
      <c r="H1546" s="171">
        <f t="shared" ca="1" si="145"/>
        <v>2763</v>
      </c>
      <c r="I1546" s="160"/>
      <c r="J1546" s="160"/>
      <c r="K1546" s="160"/>
      <c r="L1546" s="160"/>
      <c r="M1546" s="160"/>
      <c r="N1546" s="160"/>
    </row>
    <row r="1547" spans="1:14">
      <c r="A1547" s="160"/>
      <c r="B1547" s="170" t="s">
        <v>5282</v>
      </c>
      <c r="C1547" s="161">
        <f t="shared" si="146"/>
        <v>41675</v>
      </c>
      <c r="D1547" s="160">
        <f t="shared" si="147"/>
        <v>2014</v>
      </c>
      <c r="E1547" s="160">
        <f t="shared" si="148"/>
        <v>2</v>
      </c>
      <c r="F1547" s="160">
        <f t="shared" si="149"/>
        <v>3</v>
      </c>
      <c r="G1547" s="160">
        <f t="shared" ca="1" si="144"/>
        <v>105433</v>
      </c>
      <c r="H1547" s="171">
        <f t="shared" ca="1" si="145"/>
        <v>2763</v>
      </c>
      <c r="I1547" s="160"/>
      <c r="J1547" s="160"/>
      <c r="K1547" s="160"/>
      <c r="L1547" s="160"/>
      <c r="M1547" s="160"/>
      <c r="N1547" s="160"/>
    </row>
    <row r="1548" spans="1:14">
      <c r="A1548" s="160"/>
      <c r="B1548" s="170" t="s">
        <v>5288</v>
      </c>
      <c r="C1548" s="161">
        <f t="shared" si="146"/>
        <v>41676</v>
      </c>
      <c r="D1548" s="160">
        <f t="shared" si="147"/>
        <v>2014</v>
      </c>
      <c r="E1548" s="160">
        <f t="shared" si="148"/>
        <v>2</v>
      </c>
      <c r="F1548" s="160">
        <f t="shared" si="149"/>
        <v>4</v>
      </c>
      <c r="G1548" s="160">
        <f t="shared" ca="1" si="144"/>
        <v>105436</v>
      </c>
      <c r="H1548" s="171">
        <f t="shared" ca="1" si="145"/>
        <v>2762</v>
      </c>
      <c r="I1548" s="160"/>
      <c r="J1548" s="160"/>
      <c r="K1548" s="160"/>
      <c r="L1548" s="160"/>
      <c r="M1548" s="160"/>
      <c r="N1548" s="160"/>
    </row>
    <row r="1549" spans="1:14">
      <c r="A1549" s="160"/>
      <c r="B1549" s="170" t="s">
        <v>5288</v>
      </c>
      <c r="C1549" s="161">
        <f t="shared" si="146"/>
        <v>41676</v>
      </c>
      <c r="D1549" s="160">
        <f t="shared" si="147"/>
        <v>2014</v>
      </c>
      <c r="E1549" s="160">
        <f t="shared" si="148"/>
        <v>2</v>
      </c>
      <c r="F1549" s="160">
        <f t="shared" si="149"/>
        <v>4</v>
      </c>
      <c r="G1549" s="160">
        <f t="shared" ca="1" si="144"/>
        <v>105436</v>
      </c>
      <c r="H1549" s="171">
        <f t="shared" ca="1" si="145"/>
        <v>2762</v>
      </c>
      <c r="I1549" s="160"/>
      <c r="J1549" s="160"/>
      <c r="K1549" s="160"/>
      <c r="L1549" s="160"/>
      <c r="M1549" s="160"/>
      <c r="N1549" s="160"/>
    </row>
    <row r="1550" spans="1:14">
      <c r="A1550" s="160"/>
      <c r="B1550" s="170" t="s">
        <v>5288</v>
      </c>
      <c r="C1550" s="161">
        <f t="shared" si="146"/>
        <v>41676</v>
      </c>
      <c r="D1550" s="160">
        <f t="shared" si="147"/>
        <v>2014</v>
      </c>
      <c r="E1550" s="160">
        <f t="shared" si="148"/>
        <v>2</v>
      </c>
      <c r="F1550" s="160">
        <f t="shared" si="149"/>
        <v>4</v>
      </c>
      <c r="G1550" s="160">
        <f t="shared" ca="1" si="144"/>
        <v>105436</v>
      </c>
      <c r="H1550" s="171">
        <f t="shared" ca="1" si="145"/>
        <v>2762</v>
      </c>
      <c r="I1550" s="160"/>
      <c r="J1550" s="160"/>
      <c r="K1550" s="160"/>
      <c r="L1550" s="160"/>
      <c r="M1550" s="160"/>
      <c r="N1550" s="160"/>
    </row>
    <row r="1551" spans="1:14">
      <c r="A1551" s="160"/>
      <c r="B1551" s="170" t="s">
        <v>5297</v>
      </c>
      <c r="C1551" s="161">
        <f t="shared" si="146"/>
        <v>41680</v>
      </c>
      <c r="D1551" s="160">
        <f t="shared" si="147"/>
        <v>2014</v>
      </c>
      <c r="E1551" s="160">
        <f t="shared" si="148"/>
        <v>2</v>
      </c>
      <c r="F1551" s="160">
        <f t="shared" si="149"/>
        <v>1</v>
      </c>
      <c r="G1551" s="160">
        <f t="shared" ca="1" si="144"/>
        <v>105438</v>
      </c>
      <c r="H1551" s="171">
        <f t="shared" ca="1" si="145"/>
        <v>2760</v>
      </c>
      <c r="I1551" s="160"/>
      <c r="J1551" s="160"/>
      <c r="K1551" s="160"/>
      <c r="L1551" s="160"/>
      <c r="M1551" s="160"/>
      <c r="N1551" s="160"/>
    </row>
    <row r="1552" spans="1:14">
      <c r="A1552" s="160"/>
      <c r="B1552" s="170" t="s">
        <v>5297</v>
      </c>
      <c r="C1552" s="161">
        <f t="shared" si="146"/>
        <v>41680</v>
      </c>
      <c r="D1552" s="160">
        <f t="shared" si="147"/>
        <v>2014</v>
      </c>
      <c r="E1552" s="160">
        <f t="shared" si="148"/>
        <v>2</v>
      </c>
      <c r="F1552" s="160">
        <f t="shared" si="149"/>
        <v>1</v>
      </c>
      <c r="G1552" s="160">
        <f t="shared" ca="1" si="144"/>
        <v>105438</v>
      </c>
      <c r="H1552" s="171">
        <f t="shared" ca="1" si="145"/>
        <v>2760</v>
      </c>
      <c r="I1552" s="160"/>
      <c r="J1552" s="160"/>
      <c r="K1552" s="160"/>
      <c r="L1552" s="160"/>
      <c r="M1552" s="160"/>
      <c r="N1552" s="160"/>
    </row>
    <row r="1553" spans="1:14">
      <c r="A1553" s="160"/>
      <c r="B1553" s="170" t="s">
        <v>5297</v>
      </c>
      <c r="C1553" s="161">
        <f t="shared" si="146"/>
        <v>41680</v>
      </c>
      <c r="D1553" s="160">
        <f t="shared" si="147"/>
        <v>2014</v>
      </c>
      <c r="E1553" s="160">
        <f t="shared" si="148"/>
        <v>2</v>
      </c>
      <c r="F1553" s="160">
        <f t="shared" si="149"/>
        <v>1</v>
      </c>
      <c r="G1553" s="160">
        <f t="shared" ca="1" si="144"/>
        <v>105438</v>
      </c>
      <c r="H1553" s="171">
        <f t="shared" ca="1" si="145"/>
        <v>2760</v>
      </c>
      <c r="I1553" s="160"/>
      <c r="J1553" s="160"/>
      <c r="K1553" s="160"/>
      <c r="L1553" s="160"/>
      <c r="M1553" s="160"/>
      <c r="N1553" s="160"/>
    </row>
    <row r="1554" spans="1:14">
      <c r="A1554" s="160"/>
      <c r="B1554" s="170" t="s">
        <v>5297</v>
      </c>
      <c r="C1554" s="161">
        <f t="shared" si="146"/>
        <v>41680</v>
      </c>
      <c r="D1554" s="160">
        <f t="shared" si="147"/>
        <v>2014</v>
      </c>
      <c r="E1554" s="160">
        <f t="shared" si="148"/>
        <v>2</v>
      </c>
      <c r="F1554" s="160">
        <f t="shared" si="149"/>
        <v>1</v>
      </c>
      <c r="G1554" s="160">
        <f t="shared" ca="1" si="144"/>
        <v>105438</v>
      </c>
      <c r="H1554" s="171">
        <f t="shared" ca="1" si="145"/>
        <v>2760</v>
      </c>
      <c r="I1554" s="160"/>
      <c r="J1554" s="160"/>
      <c r="K1554" s="160"/>
      <c r="L1554" s="160"/>
      <c r="M1554" s="160"/>
      <c r="N1554" s="160"/>
    </row>
    <row r="1555" spans="1:14">
      <c r="A1555" s="160"/>
      <c r="B1555" s="170" t="s">
        <v>5310</v>
      </c>
      <c r="C1555" s="161">
        <f t="shared" si="146"/>
        <v>41681</v>
      </c>
      <c r="D1555" s="160">
        <f t="shared" si="147"/>
        <v>2014</v>
      </c>
      <c r="E1555" s="160">
        <f t="shared" si="148"/>
        <v>2</v>
      </c>
      <c r="F1555" s="160">
        <f t="shared" si="149"/>
        <v>2</v>
      </c>
      <c r="G1555" s="160">
        <f t="shared" ca="1" si="144"/>
        <v>105439</v>
      </c>
      <c r="H1555" s="171">
        <f t="shared" ca="1" si="145"/>
        <v>2759</v>
      </c>
      <c r="I1555" s="160"/>
      <c r="J1555" s="160"/>
      <c r="K1555" s="160"/>
      <c r="L1555" s="160"/>
      <c r="M1555" s="160"/>
      <c r="N1555" s="160"/>
    </row>
    <row r="1556" spans="1:14">
      <c r="A1556" s="160"/>
      <c r="B1556" s="170" t="s">
        <v>5310</v>
      </c>
      <c r="C1556" s="161">
        <f t="shared" si="146"/>
        <v>41681</v>
      </c>
      <c r="D1556" s="160">
        <f t="shared" si="147"/>
        <v>2014</v>
      </c>
      <c r="E1556" s="160">
        <f t="shared" si="148"/>
        <v>2</v>
      </c>
      <c r="F1556" s="160">
        <f t="shared" si="149"/>
        <v>2</v>
      </c>
      <c r="G1556" s="160">
        <f t="shared" ca="1" si="144"/>
        <v>105439</v>
      </c>
      <c r="H1556" s="171">
        <f t="shared" ca="1" si="145"/>
        <v>2759</v>
      </c>
      <c r="I1556" s="160"/>
      <c r="J1556" s="160"/>
      <c r="K1556" s="160"/>
      <c r="L1556" s="160"/>
      <c r="M1556" s="160"/>
      <c r="N1556" s="160"/>
    </row>
    <row r="1557" spans="1:14">
      <c r="A1557" s="160"/>
      <c r="B1557" s="170" t="s">
        <v>5316</v>
      </c>
      <c r="C1557" s="161">
        <f t="shared" si="146"/>
        <v>41682</v>
      </c>
      <c r="D1557" s="160">
        <f t="shared" si="147"/>
        <v>2014</v>
      </c>
      <c r="E1557" s="160">
        <f t="shared" si="148"/>
        <v>2</v>
      </c>
      <c r="F1557" s="160">
        <f t="shared" si="149"/>
        <v>3</v>
      </c>
      <c r="G1557" s="160">
        <f t="shared" ca="1" si="144"/>
        <v>105440</v>
      </c>
      <c r="H1557" s="171">
        <f t="shared" ca="1" si="145"/>
        <v>2758</v>
      </c>
      <c r="I1557" s="160"/>
      <c r="J1557" s="160"/>
      <c r="K1557" s="160"/>
      <c r="L1557" s="160"/>
      <c r="M1557" s="160"/>
      <c r="N1557" s="160"/>
    </row>
    <row r="1558" spans="1:14">
      <c r="A1558" s="160"/>
      <c r="B1558" s="170" t="s">
        <v>5320</v>
      </c>
      <c r="C1558" s="161">
        <f t="shared" si="146"/>
        <v>41683</v>
      </c>
      <c r="D1558" s="160">
        <f t="shared" si="147"/>
        <v>2014</v>
      </c>
      <c r="E1558" s="160">
        <f t="shared" si="148"/>
        <v>2</v>
      </c>
      <c r="F1558" s="160">
        <f t="shared" si="149"/>
        <v>4</v>
      </c>
      <c r="G1558" s="160">
        <f t="shared" ca="1" si="144"/>
        <v>105443</v>
      </c>
      <c r="H1558" s="171">
        <f t="shared" ca="1" si="145"/>
        <v>2757</v>
      </c>
      <c r="I1558" s="160"/>
      <c r="J1558" s="160"/>
      <c r="K1558" s="160"/>
      <c r="L1558" s="160"/>
      <c r="M1558" s="160"/>
      <c r="N1558" s="160"/>
    </row>
    <row r="1559" spans="1:14">
      <c r="A1559" s="160"/>
      <c r="B1559" s="170" t="s">
        <v>5320</v>
      </c>
      <c r="C1559" s="161">
        <f t="shared" si="146"/>
        <v>41683</v>
      </c>
      <c r="D1559" s="160">
        <f t="shared" si="147"/>
        <v>2014</v>
      </c>
      <c r="E1559" s="160">
        <f t="shared" si="148"/>
        <v>2</v>
      </c>
      <c r="F1559" s="160">
        <f t="shared" si="149"/>
        <v>4</v>
      </c>
      <c r="G1559" s="160">
        <f t="shared" ca="1" si="144"/>
        <v>105443</v>
      </c>
      <c r="H1559" s="171">
        <f t="shared" ca="1" si="145"/>
        <v>2757</v>
      </c>
      <c r="I1559" s="160"/>
      <c r="J1559" s="160"/>
      <c r="K1559" s="160"/>
      <c r="L1559" s="160"/>
      <c r="M1559" s="160"/>
      <c r="N1559" s="160"/>
    </row>
    <row r="1560" spans="1:14">
      <c r="A1560" s="160"/>
      <c r="B1560" s="170" t="s">
        <v>5320</v>
      </c>
      <c r="C1560" s="161">
        <f t="shared" si="146"/>
        <v>41683</v>
      </c>
      <c r="D1560" s="160">
        <f t="shared" si="147"/>
        <v>2014</v>
      </c>
      <c r="E1560" s="160">
        <f t="shared" si="148"/>
        <v>2</v>
      </c>
      <c r="F1560" s="160">
        <f t="shared" si="149"/>
        <v>4</v>
      </c>
      <c r="G1560" s="160">
        <f t="shared" ca="1" si="144"/>
        <v>105443</v>
      </c>
      <c r="H1560" s="171">
        <f t="shared" ca="1" si="145"/>
        <v>2757</v>
      </c>
      <c r="I1560" s="160"/>
      <c r="J1560" s="160"/>
      <c r="K1560" s="160"/>
      <c r="L1560" s="160"/>
      <c r="M1560" s="160"/>
      <c r="N1560" s="160"/>
    </row>
    <row r="1561" spans="1:14">
      <c r="A1561" s="160"/>
      <c r="B1561" s="170" t="s">
        <v>5330</v>
      </c>
      <c r="C1561" s="161">
        <f t="shared" si="146"/>
        <v>41684</v>
      </c>
      <c r="D1561" s="160">
        <f t="shared" si="147"/>
        <v>2014</v>
      </c>
      <c r="E1561" s="160">
        <f t="shared" si="148"/>
        <v>2</v>
      </c>
      <c r="F1561" s="160">
        <f t="shared" si="149"/>
        <v>5</v>
      </c>
      <c r="G1561" s="160">
        <f t="shared" ca="1" si="144"/>
        <v>105444</v>
      </c>
      <c r="H1561" s="171">
        <f t="shared" ca="1" si="145"/>
        <v>2756</v>
      </c>
      <c r="I1561" s="160"/>
      <c r="J1561" s="160"/>
      <c r="K1561" s="160"/>
      <c r="L1561" s="160"/>
      <c r="M1561" s="160"/>
      <c r="N1561" s="160"/>
    </row>
    <row r="1562" spans="1:14">
      <c r="A1562" s="160"/>
      <c r="B1562" s="170" t="s">
        <v>5334</v>
      </c>
      <c r="C1562" s="161">
        <f t="shared" si="146"/>
        <v>41686</v>
      </c>
      <c r="D1562" s="160">
        <f t="shared" si="147"/>
        <v>2014</v>
      </c>
      <c r="E1562" s="160">
        <f t="shared" si="148"/>
        <v>2</v>
      </c>
      <c r="F1562" s="160">
        <f t="shared" si="149"/>
        <v>7</v>
      </c>
      <c r="G1562" s="160">
        <f t="shared" ca="1" si="144"/>
        <v>105444</v>
      </c>
      <c r="H1562" s="171">
        <f t="shared" ca="1" si="145"/>
        <v>2755</v>
      </c>
      <c r="I1562" s="160"/>
      <c r="J1562" s="160"/>
      <c r="K1562" s="160"/>
      <c r="L1562" s="160"/>
      <c r="M1562" s="160"/>
      <c r="N1562" s="160"/>
    </row>
    <row r="1563" spans="1:14">
      <c r="A1563" s="160"/>
      <c r="B1563" s="170" t="s">
        <v>5334</v>
      </c>
      <c r="C1563" s="161">
        <f t="shared" si="146"/>
        <v>41686</v>
      </c>
      <c r="D1563" s="160">
        <f t="shared" si="147"/>
        <v>2014</v>
      </c>
      <c r="E1563" s="160">
        <f t="shared" si="148"/>
        <v>2</v>
      </c>
      <c r="F1563" s="160">
        <f t="shared" si="149"/>
        <v>7</v>
      </c>
      <c r="G1563" s="160">
        <f t="shared" ca="1" si="144"/>
        <v>105444</v>
      </c>
      <c r="H1563" s="171">
        <f t="shared" ca="1" si="145"/>
        <v>2755</v>
      </c>
      <c r="I1563" s="160"/>
      <c r="J1563" s="160"/>
      <c r="K1563" s="160"/>
      <c r="L1563" s="160"/>
      <c r="M1563" s="160"/>
      <c r="N1563" s="160"/>
    </row>
    <row r="1564" spans="1:14">
      <c r="A1564" s="160"/>
      <c r="B1564" s="170" t="s">
        <v>5334</v>
      </c>
      <c r="C1564" s="161">
        <f t="shared" si="146"/>
        <v>41686</v>
      </c>
      <c r="D1564" s="160">
        <f t="shared" si="147"/>
        <v>2014</v>
      </c>
      <c r="E1564" s="160">
        <f t="shared" si="148"/>
        <v>2</v>
      </c>
      <c r="F1564" s="160">
        <f t="shared" si="149"/>
        <v>7</v>
      </c>
      <c r="G1564" s="160">
        <f t="shared" ca="1" si="144"/>
        <v>105444</v>
      </c>
      <c r="H1564" s="171">
        <f t="shared" ca="1" si="145"/>
        <v>2755</v>
      </c>
      <c r="I1564" s="160"/>
      <c r="J1564" s="160"/>
      <c r="K1564" s="160"/>
      <c r="L1564" s="160"/>
      <c r="M1564" s="160"/>
      <c r="N1564" s="160"/>
    </row>
    <row r="1565" spans="1:14">
      <c r="A1565" s="160"/>
      <c r="B1565" s="170" t="s">
        <v>5344</v>
      </c>
      <c r="C1565" s="161">
        <f t="shared" si="146"/>
        <v>41687</v>
      </c>
      <c r="D1565" s="160">
        <f t="shared" si="147"/>
        <v>2014</v>
      </c>
      <c r="E1565" s="160">
        <f t="shared" si="148"/>
        <v>2</v>
      </c>
      <c r="F1565" s="160">
        <f t="shared" si="149"/>
        <v>1</v>
      </c>
      <c r="G1565" s="160">
        <f t="shared" ca="1" si="144"/>
        <v>105445</v>
      </c>
      <c r="H1565" s="171">
        <f t="shared" ca="1" si="145"/>
        <v>2755</v>
      </c>
      <c r="I1565" s="160"/>
      <c r="J1565" s="160"/>
      <c r="K1565" s="160"/>
      <c r="L1565" s="160"/>
      <c r="M1565" s="160"/>
      <c r="N1565" s="160"/>
    </row>
    <row r="1566" spans="1:14">
      <c r="A1566" s="160"/>
      <c r="B1566" s="170" t="s">
        <v>5344</v>
      </c>
      <c r="C1566" s="161">
        <f t="shared" si="146"/>
        <v>41687</v>
      </c>
      <c r="D1566" s="160">
        <f t="shared" si="147"/>
        <v>2014</v>
      </c>
      <c r="E1566" s="160">
        <f t="shared" si="148"/>
        <v>2</v>
      </c>
      <c r="F1566" s="160">
        <f t="shared" si="149"/>
        <v>1</v>
      </c>
      <c r="G1566" s="160">
        <f t="shared" ca="1" si="144"/>
        <v>105445</v>
      </c>
      <c r="H1566" s="171">
        <f t="shared" ca="1" si="145"/>
        <v>2755</v>
      </c>
      <c r="I1566" s="160"/>
      <c r="J1566" s="160"/>
      <c r="K1566" s="160"/>
      <c r="L1566" s="160"/>
      <c r="M1566" s="160"/>
      <c r="N1566" s="160"/>
    </row>
    <row r="1567" spans="1:14">
      <c r="A1567" s="160"/>
      <c r="B1567" s="170" t="s">
        <v>5350</v>
      </c>
      <c r="C1567" s="161">
        <f t="shared" si="146"/>
        <v>41689</v>
      </c>
      <c r="D1567" s="160">
        <f t="shared" si="147"/>
        <v>2014</v>
      </c>
      <c r="E1567" s="160">
        <f t="shared" si="148"/>
        <v>2</v>
      </c>
      <c r="F1567" s="160">
        <f t="shared" si="149"/>
        <v>3</v>
      </c>
      <c r="G1567" s="160">
        <f t="shared" ca="1" si="144"/>
        <v>105447</v>
      </c>
      <c r="H1567" s="171">
        <f t="shared" ca="1" si="145"/>
        <v>2753</v>
      </c>
      <c r="I1567" s="160"/>
      <c r="J1567" s="160"/>
      <c r="K1567" s="160"/>
      <c r="L1567" s="160"/>
      <c r="M1567" s="160"/>
      <c r="N1567" s="160"/>
    </row>
    <row r="1568" spans="1:14">
      <c r="A1568" s="160"/>
      <c r="B1568" s="170" t="s">
        <v>5350</v>
      </c>
      <c r="C1568" s="161">
        <f t="shared" si="146"/>
        <v>41689</v>
      </c>
      <c r="D1568" s="160">
        <f t="shared" si="147"/>
        <v>2014</v>
      </c>
      <c r="E1568" s="160">
        <f t="shared" si="148"/>
        <v>2</v>
      </c>
      <c r="F1568" s="160">
        <f t="shared" si="149"/>
        <v>3</v>
      </c>
      <c r="G1568" s="160">
        <f t="shared" ca="1" si="144"/>
        <v>105447</v>
      </c>
      <c r="H1568" s="171">
        <f t="shared" ca="1" si="145"/>
        <v>2753</v>
      </c>
      <c r="I1568" s="160"/>
      <c r="J1568" s="160"/>
      <c r="K1568" s="160"/>
      <c r="L1568" s="160"/>
      <c r="M1568" s="160"/>
      <c r="N1568" s="160"/>
    </row>
    <row r="1569" spans="1:14">
      <c r="A1569" s="160"/>
      <c r="B1569" s="170" t="s">
        <v>5350</v>
      </c>
      <c r="C1569" s="161">
        <f t="shared" si="146"/>
        <v>41689</v>
      </c>
      <c r="D1569" s="160">
        <f t="shared" si="147"/>
        <v>2014</v>
      </c>
      <c r="E1569" s="160">
        <f t="shared" si="148"/>
        <v>2</v>
      </c>
      <c r="F1569" s="160">
        <f t="shared" si="149"/>
        <v>3</v>
      </c>
      <c r="G1569" s="160">
        <f t="shared" ca="1" si="144"/>
        <v>105447</v>
      </c>
      <c r="H1569" s="171">
        <f t="shared" ca="1" si="145"/>
        <v>2753</v>
      </c>
      <c r="I1569" s="160"/>
      <c r="J1569" s="160"/>
      <c r="K1569" s="160"/>
      <c r="L1569" s="160"/>
      <c r="M1569" s="160"/>
      <c r="N1569" s="160"/>
    </row>
    <row r="1570" spans="1:14">
      <c r="A1570" s="160"/>
      <c r="B1570" s="170" t="s">
        <v>5350</v>
      </c>
      <c r="C1570" s="161">
        <f t="shared" si="146"/>
        <v>41689</v>
      </c>
      <c r="D1570" s="160">
        <f t="shared" si="147"/>
        <v>2014</v>
      </c>
      <c r="E1570" s="160">
        <f t="shared" si="148"/>
        <v>2</v>
      </c>
      <c r="F1570" s="160">
        <f t="shared" si="149"/>
        <v>3</v>
      </c>
      <c r="G1570" s="160">
        <f t="shared" ca="1" si="144"/>
        <v>105447</v>
      </c>
      <c r="H1570" s="171">
        <f t="shared" ca="1" si="145"/>
        <v>2753</v>
      </c>
      <c r="I1570" s="160"/>
      <c r="J1570" s="160"/>
      <c r="K1570" s="160"/>
      <c r="L1570" s="160"/>
      <c r="M1570" s="160"/>
      <c r="N1570" s="160"/>
    </row>
    <row r="1571" spans="1:14">
      <c r="A1571" s="160"/>
      <c r="B1571" s="170" t="s">
        <v>5361</v>
      </c>
      <c r="C1571" s="161">
        <f t="shared" si="146"/>
        <v>41691</v>
      </c>
      <c r="D1571" s="160">
        <f t="shared" si="147"/>
        <v>2014</v>
      </c>
      <c r="E1571" s="160">
        <f t="shared" si="148"/>
        <v>2</v>
      </c>
      <c r="F1571" s="160">
        <f t="shared" si="149"/>
        <v>5</v>
      </c>
      <c r="G1571" s="160">
        <f t="shared" ca="1" si="144"/>
        <v>105451</v>
      </c>
      <c r="H1571" s="171">
        <f t="shared" ca="1" si="145"/>
        <v>2751</v>
      </c>
      <c r="I1571" s="160"/>
      <c r="J1571" s="160"/>
      <c r="K1571" s="160"/>
      <c r="L1571" s="160"/>
      <c r="M1571" s="160"/>
      <c r="N1571" s="160"/>
    </row>
    <row r="1572" spans="1:14">
      <c r="A1572" s="160"/>
      <c r="B1572" s="170" t="s">
        <v>5361</v>
      </c>
      <c r="C1572" s="161">
        <f t="shared" si="146"/>
        <v>41691</v>
      </c>
      <c r="D1572" s="160">
        <f t="shared" si="147"/>
        <v>2014</v>
      </c>
      <c r="E1572" s="160">
        <f t="shared" si="148"/>
        <v>2</v>
      </c>
      <c r="F1572" s="160">
        <f t="shared" si="149"/>
        <v>5</v>
      </c>
      <c r="G1572" s="160">
        <f t="shared" ca="1" si="144"/>
        <v>105451</v>
      </c>
      <c r="H1572" s="171">
        <f t="shared" ca="1" si="145"/>
        <v>2751</v>
      </c>
      <c r="I1572" s="160"/>
      <c r="J1572" s="160"/>
      <c r="K1572" s="160"/>
      <c r="L1572" s="160"/>
      <c r="M1572" s="160"/>
      <c r="N1572" s="160"/>
    </row>
    <row r="1573" spans="1:14">
      <c r="A1573" s="160"/>
      <c r="B1573" s="170" t="s">
        <v>5367</v>
      </c>
      <c r="C1573" s="161">
        <f t="shared" si="146"/>
        <v>41694</v>
      </c>
      <c r="D1573" s="160">
        <f t="shared" si="147"/>
        <v>2014</v>
      </c>
      <c r="E1573" s="160">
        <f t="shared" si="148"/>
        <v>2</v>
      </c>
      <c r="F1573" s="160">
        <f t="shared" si="149"/>
        <v>1</v>
      </c>
      <c r="G1573" s="160">
        <f t="shared" ca="1" si="144"/>
        <v>105452</v>
      </c>
      <c r="H1573" s="171">
        <f t="shared" ca="1" si="145"/>
        <v>2750</v>
      </c>
      <c r="I1573" s="160"/>
      <c r="J1573" s="160"/>
      <c r="K1573" s="160"/>
      <c r="L1573" s="160"/>
      <c r="M1573" s="160"/>
      <c r="N1573" s="160"/>
    </row>
    <row r="1574" spans="1:14">
      <c r="A1574" s="160"/>
      <c r="B1574" s="170" t="s">
        <v>5371</v>
      </c>
      <c r="C1574" s="161">
        <f t="shared" si="146"/>
        <v>41695</v>
      </c>
      <c r="D1574" s="160">
        <f t="shared" si="147"/>
        <v>2014</v>
      </c>
      <c r="E1574" s="160">
        <f t="shared" si="148"/>
        <v>2</v>
      </c>
      <c r="F1574" s="160">
        <f t="shared" si="149"/>
        <v>2</v>
      </c>
      <c r="G1574" s="160">
        <f t="shared" ca="1" si="144"/>
        <v>105453</v>
      </c>
      <c r="H1574" s="171">
        <f t="shared" ca="1" si="145"/>
        <v>2749</v>
      </c>
      <c r="I1574" s="160"/>
      <c r="J1574" s="160"/>
      <c r="K1574" s="160"/>
      <c r="L1574" s="160"/>
      <c r="M1574" s="160"/>
      <c r="N1574" s="160"/>
    </row>
    <row r="1575" spans="1:14">
      <c r="A1575" s="160"/>
      <c r="B1575" s="170" t="s">
        <v>5371</v>
      </c>
      <c r="C1575" s="161">
        <f t="shared" si="146"/>
        <v>41695</v>
      </c>
      <c r="D1575" s="160">
        <f t="shared" si="147"/>
        <v>2014</v>
      </c>
      <c r="E1575" s="160">
        <f t="shared" si="148"/>
        <v>2</v>
      </c>
      <c r="F1575" s="160">
        <f t="shared" si="149"/>
        <v>2</v>
      </c>
      <c r="G1575" s="160">
        <f t="shared" ca="1" si="144"/>
        <v>105453</v>
      </c>
      <c r="H1575" s="171">
        <f t="shared" ca="1" si="145"/>
        <v>2749</v>
      </c>
      <c r="I1575" s="160"/>
      <c r="J1575" s="160"/>
      <c r="K1575" s="160"/>
      <c r="L1575" s="160"/>
      <c r="M1575" s="160"/>
      <c r="N1575" s="160"/>
    </row>
    <row r="1576" spans="1:14">
      <c r="A1576" s="160"/>
      <c r="B1576" s="170" t="s">
        <v>5371</v>
      </c>
      <c r="C1576" s="161">
        <f t="shared" si="146"/>
        <v>41695</v>
      </c>
      <c r="D1576" s="160">
        <f t="shared" si="147"/>
        <v>2014</v>
      </c>
      <c r="E1576" s="160">
        <f t="shared" si="148"/>
        <v>2</v>
      </c>
      <c r="F1576" s="160">
        <f t="shared" si="149"/>
        <v>2</v>
      </c>
      <c r="G1576" s="160">
        <f t="shared" ca="1" si="144"/>
        <v>105453</v>
      </c>
      <c r="H1576" s="171">
        <f t="shared" ca="1" si="145"/>
        <v>2749</v>
      </c>
      <c r="I1576" s="160"/>
      <c r="J1576" s="160"/>
      <c r="K1576" s="160"/>
      <c r="L1576" s="160"/>
      <c r="M1576" s="160"/>
      <c r="N1576" s="160"/>
    </row>
    <row r="1577" spans="1:14">
      <c r="A1577" s="160"/>
      <c r="B1577" s="170" t="s">
        <v>5380</v>
      </c>
      <c r="C1577" s="161">
        <f t="shared" si="146"/>
        <v>41696</v>
      </c>
      <c r="D1577" s="160">
        <f t="shared" si="147"/>
        <v>2014</v>
      </c>
      <c r="E1577" s="160">
        <f t="shared" si="148"/>
        <v>2</v>
      </c>
      <c r="F1577" s="160">
        <f t="shared" si="149"/>
        <v>3</v>
      </c>
      <c r="G1577" s="160">
        <f t="shared" ca="1" si="144"/>
        <v>105454</v>
      </c>
      <c r="H1577" s="171">
        <f t="shared" ca="1" si="145"/>
        <v>2748</v>
      </c>
      <c r="I1577" s="160"/>
      <c r="J1577" s="160"/>
      <c r="K1577" s="160"/>
      <c r="L1577" s="160"/>
      <c r="M1577" s="160"/>
      <c r="N1577" s="160"/>
    </row>
    <row r="1578" spans="1:14">
      <c r="A1578" s="160"/>
      <c r="B1578" s="170" t="s">
        <v>5383</v>
      </c>
      <c r="C1578" s="161">
        <f t="shared" si="146"/>
        <v>41700</v>
      </c>
      <c r="D1578" s="160">
        <f t="shared" si="147"/>
        <v>2014</v>
      </c>
      <c r="E1578" s="160">
        <f t="shared" si="148"/>
        <v>3</v>
      </c>
      <c r="F1578" s="160">
        <f t="shared" si="149"/>
        <v>7</v>
      </c>
      <c r="G1578" s="160">
        <f t="shared" ca="1" si="144"/>
        <v>105458</v>
      </c>
      <c r="H1578" s="171">
        <f t="shared" ca="1" si="145"/>
        <v>2745</v>
      </c>
      <c r="I1578" s="160"/>
      <c r="J1578" s="160"/>
      <c r="K1578" s="160"/>
      <c r="L1578" s="160"/>
      <c r="M1578" s="160"/>
      <c r="N1578" s="160"/>
    </row>
    <row r="1579" spans="1:14">
      <c r="A1579" s="160"/>
      <c r="B1579" s="170" t="s">
        <v>5383</v>
      </c>
      <c r="C1579" s="161">
        <f t="shared" si="146"/>
        <v>41700</v>
      </c>
      <c r="D1579" s="160">
        <f t="shared" si="147"/>
        <v>2014</v>
      </c>
      <c r="E1579" s="160">
        <f t="shared" si="148"/>
        <v>3</v>
      </c>
      <c r="F1579" s="160">
        <f t="shared" si="149"/>
        <v>7</v>
      </c>
      <c r="G1579" s="160">
        <f t="shared" ca="1" si="144"/>
        <v>105458</v>
      </c>
      <c r="H1579" s="171">
        <f t="shared" ca="1" si="145"/>
        <v>2745</v>
      </c>
      <c r="I1579" s="160"/>
      <c r="J1579" s="160"/>
      <c r="K1579" s="160"/>
      <c r="L1579" s="160"/>
      <c r="M1579" s="160"/>
      <c r="N1579" s="160"/>
    </row>
    <row r="1580" spans="1:14">
      <c r="A1580" s="160"/>
      <c r="B1580" s="170" t="s">
        <v>5389</v>
      </c>
      <c r="C1580" s="161">
        <f t="shared" si="146"/>
        <v>41701</v>
      </c>
      <c r="D1580" s="160">
        <f t="shared" si="147"/>
        <v>2014</v>
      </c>
      <c r="E1580" s="160">
        <f t="shared" si="148"/>
        <v>3</v>
      </c>
      <c r="F1580" s="160">
        <f t="shared" si="149"/>
        <v>1</v>
      </c>
      <c r="G1580" s="160">
        <f t="shared" ca="1" si="144"/>
        <v>105459</v>
      </c>
      <c r="H1580" s="171">
        <f t="shared" ca="1" si="145"/>
        <v>2745</v>
      </c>
      <c r="I1580" s="160"/>
      <c r="J1580" s="160"/>
      <c r="K1580" s="160"/>
      <c r="L1580" s="160"/>
      <c r="M1580" s="160"/>
      <c r="N1580" s="160"/>
    </row>
    <row r="1581" spans="1:14">
      <c r="A1581" s="160"/>
      <c r="B1581" s="170" t="s">
        <v>5389</v>
      </c>
      <c r="C1581" s="161">
        <f t="shared" si="146"/>
        <v>41701</v>
      </c>
      <c r="D1581" s="160">
        <f t="shared" si="147"/>
        <v>2014</v>
      </c>
      <c r="E1581" s="160">
        <f t="shared" si="148"/>
        <v>3</v>
      </c>
      <c r="F1581" s="160">
        <f t="shared" si="149"/>
        <v>1</v>
      </c>
      <c r="G1581" s="160">
        <f t="shared" ca="1" si="144"/>
        <v>105459</v>
      </c>
      <c r="H1581" s="171">
        <f t="shared" ca="1" si="145"/>
        <v>2745</v>
      </c>
      <c r="I1581" s="160"/>
      <c r="J1581" s="160"/>
      <c r="K1581" s="160"/>
      <c r="L1581" s="160"/>
      <c r="M1581" s="160"/>
      <c r="N1581" s="160"/>
    </row>
    <row r="1582" spans="1:14">
      <c r="A1582" s="160"/>
      <c r="B1582" s="170" t="s">
        <v>5389</v>
      </c>
      <c r="C1582" s="161">
        <f t="shared" si="146"/>
        <v>41701</v>
      </c>
      <c r="D1582" s="160">
        <f t="shared" si="147"/>
        <v>2014</v>
      </c>
      <c r="E1582" s="160">
        <f t="shared" si="148"/>
        <v>3</v>
      </c>
      <c r="F1582" s="160">
        <f t="shared" si="149"/>
        <v>1</v>
      </c>
      <c r="G1582" s="160">
        <f t="shared" ca="1" si="144"/>
        <v>105459</v>
      </c>
      <c r="H1582" s="171">
        <f t="shared" ca="1" si="145"/>
        <v>2745</v>
      </c>
      <c r="I1582" s="160"/>
      <c r="J1582" s="160"/>
      <c r="K1582" s="160"/>
      <c r="L1582" s="160"/>
      <c r="M1582" s="160"/>
      <c r="N1582" s="160"/>
    </row>
    <row r="1583" spans="1:14">
      <c r="A1583" s="160"/>
      <c r="B1583" s="170" t="s">
        <v>5398</v>
      </c>
      <c r="C1583" s="161">
        <f t="shared" si="146"/>
        <v>41704</v>
      </c>
      <c r="D1583" s="160">
        <f t="shared" si="147"/>
        <v>2014</v>
      </c>
      <c r="E1583" s="160">
        <f t="shared" si="148"/>
        <v>3</v>
      </c>
      <c r="F1583" s="160">
        <f t="shared" si="149"/>
        <v>4</v>
      </c>
      <c r="G1583" s="160">
        <f t="shared" ca="1" si="144"/>
        <v>105464</v>
      </c>
      <c r="H1583" s="171">
        <f t="shared" ca="1" si="145"/>
        <v>2742</v>
      </c>
      <c r="I1583" s="160"/>
      <c r="J1583" s="160"/>
      <c r="K1583" s="160"/>
      <c r="L1583" s="160"/>
      <c r="M1583" s="160"/>
      <c r="N1583" s="160"/>
    </row>
    <row r="1584" spans="1:14">
      <c r="A1584" s="160"/>
      <c r="B1584" s="170" t="s">
        <v>5398</v>
      </c>
      <c r="C1584" s="161">
        <f t="shared" si="146"/>
        <v>41704</v>
      </c>
      <c r="D1584" s="160">
        <f t="shared" si="147"/>
        <v>2014</v>
      </c>
      <c r="E1584" s="160">
        <f t="shared" si="148"/>
        <v>3</v>
      </c>
      <c r="F1584" s="160">
        <f t="shared" si="149"/>
        <v>4</v>
      </c>
      <c r="G1584" s="160">
        <f t="shared" ca="1" si="144"/>
        <v>105464</v>
      </c>
      <c r="H1584" s="171">
        <f t="shared" ca="1" si="145"/>
        <v>2742</v>
      </c>
      <c r="I1584" s="160"/>
      <c r="J1584" s="160"/>
      <c r="K1584" s="160"/>
      <c r="L1584" s="160"/>
      <c r="M1584" s="160"/>
      <c r="N1584" s="160"/>
    </row>
    <row r="1585" spans="1:14">
      <c r="A1585" s="160"/>
      <c r="B1585" s="170" t="s">
        <v>5404</v>
      </c>
      <c r="C1585" s="161">
        <f t="shared" si="146"/>
        <v>41706</v>
      </c>
      <c r="D1585" s="160">
        <f t="shared" si="147"/>
        <v>2014</v>
      </c>
      <c r="E1585" s="160">
        <f t="shared" si="148"/>
        <v>3</v>
      </c>
      <c r="F1585" s="160">
        <f t="shared" si="149"/>
        <v>6</v>
      </c>
      <c r="G1585" s="160">
        <f t="shared" ca="1" si="144"/>
        <v>105465</v>
      </c>
      <c r="H1585" s="171">
        <f t="shared" ca="1" si="145"/>
        <v>2740</v>
      </c>
      <c r="I1585" s="160"/>
      <c r="J1585" s="160"/>
      <c r="K1585" s="160"/>
      <c r="L1585" s="160"/>
      <c r="M1585" s="160"/>
      <c r="N1585" s="160"/>
    </row>
    <row r="1586" spans="1:14">
      <c r="A1586" s="160"/>
      <c r="B1586" s="170" t="s">
        <v>5404</v>
      </c>
      <c r="C1586" s="161">
        <f t="shared" si="146"/>
        <v>41706</v>
      </c>
      <c r="D1586" s="160">
        <f t="shared" si="147"/>
        <v>2014</v>
      </c>
      <c r="E1586" s="160">
        <f t="shared" si="148"/>
        <v>3</v>
      </c>
      <c r="F1586" s="160">
        <f t="shared" si="149"/>
        <v>6</v>
      </c>
      <c r="G1586" s="160">
        <f t="shared" ca="1" si="144"/>
        <v>105465</v>
      </c>
      <c r="H1586" s="171">
        <f t="shared" ca="1" si="145"/>
        <v>2740</v>
      </c>
      <c r="I1586" s="160"/>
      <c r="J1586" s="160"/>
      <c r="K1586" s="160"/>
      <c r="L1586" s="160"/>
      <c r="M1586" s="160"/>
      <c r="N1586" s="160"/>
    </row>
    <row r="1587" spans="1:14">
      <c r="A1587" s="160"/>
      <c r="B1587" s="170" t="s">
        <v>5411</v>
      </c>
      <c r="C1587" s="161">
        <f t="shared" si="146"/>
        <v>41708</v>
      </c>
      <c r="D1587" s="160">
        <f t="shared" si="147"/>
        <v>2014</v>
      </c>
      <c r="E1587" s="160">
        <f t="shared" si="148"/>
        <v>3</v>
      </c>
      <c r="F1587" s="160">
        <f t="shared" si="149"/>
        <v>1</v>
      </c>
      <c r="G1587" s="160">
        <f t="shared" ca="1" si="144"/>
        <v>105466</v>
      </c>
      <c r="H1587" s="171">
        <f t="shared" ca="1" si="145"/>
        <v>2740</v>
      </c>
      <c r="I1587" s="160"/>
      <c r="J1587" s="160"/>
      <c r="K1587" s="160"/>
      <c r="L1587" s="160"/>
      <c r="M1587" s="160"/>
      <c r="N1587" s="160"/>
    </row>
    <row r="1588" spans="1:14">
      <c r="A1588" s="160"/>
      <c r="B1588" s="170" t="s">
        <v>5414</v>
      </c>
      <c r="C1588" s="161">
        <f t="shared" si="146"/>
        <v>41709</v>
      </c>
      <c r="D1588" s="160">
        <f t="shared" si="147"/>
        <v>2014</v>
      </c>
      <c r="E1588" s="160">
        <f t="shared" si="148"/>
        <v>3</v>
      </c>
      <c r="F1588" s="160">
        <f t="shared" si="149"/>
        <v>2</v>
      </c>
      <c r="G1588" s="160">
        <f t="shared" ca="1" si="144"/>
        <v>105467</v>
      </c>
      <c r="H1588" s="171">
        <f t="shared" ca="1" si="145"/>
        <v>2739</v>
      </c>
      <c r="I1588" s="160"/>
      <c r="J1588" s="160"/>
      <c r="K1588" s="160"/>
      <c r="L1588" s="160"/>
      <c r="M1588" s="160"/>
      <c r="N1588" s="160"/>
    </row>
    <row r="1589" spans="1:14">
      <c r="A1589" s="160"/>
      <c r="B1589" s="170" t="s">
        <v>5418</v>
      </c>
      <c r="C1589" s="161">
        <f t="shared" si="146"/>
        <v>41710</v>
      </c>
      <c r="D1589" s="160">
        <f t="shared" si="147"/>
        <v>2014</v>
      </c>
      <c r="E1589" s="160">
        <f t="shared" si="148"/>
        <v>3</v>
      </c>
      <c r="F1589" s="160">
        <f t="shared" si="149"/>
        <v>3</v>
      </c>
      <c r="G1589" s="160">
        <f t="shared" ca="1" si="144"/>
        <v>105468</v>
      </c>
      <c r="H1589" s="171">
        <f t="shared" ca="1" si="145"/>
        <v>2738</v>
      </c>
      <c r="I1589" s="160"/>
      <c r="J1589" s="160"/>
      <c r="K1589" s="160"/>
      <c r="L1589" s="160"/>
      <c r="M1589" s="160"/>
      <c r="N1589" s="160"/>
    </row>
    <row r="1590" spans="1:14">
      <c r="A1590" s="160"/>
      <c r="B1590" s="170" t="s">
        <v>5421</v>
      </c>
      <c r="C1590" s="161">
        <f t="shared" si="146"/>
        <v>41711</v>
      </c>
      <c r="D1590" s="160">
        <f t="shared" si="147"/>
        <v>2014</v>
      </c>
      <c r="E1590" s="160">
        <f t="shared" si="148"/>
        <v>3</v>
      </c>
      <c r="F1590" s="160">
        <f t="shared" si="149"/>
        <v>4</v>
      </c>
      <c r="G1590" s="160">
        <f t="shared" ca="1" si="144"/>
        <v>105471</v>
      </c>
      <c r="H1590" s="171">
        <f t="shared" ca="1" si="145"/>
        <v>2737</v>
      </c>
      <c r="I1590" s="160"/>
      <c r="J1590" s="160"/>
      <c r="K1590" s="160"/>
      <c r="L1590" s="160"/>
      <c r="M1590" s="160"/>
      <c r="N1590" s="160"/>
    </row>
    <row r="1591" spans="1:14">
      <c r="A1591" s="160"/>
      <c r="B1591" s="170" t="s">
        <v>5421</v>
      </c>
      <c r="C1591" s="161">
        <f t="shared" si="146"/>
        <v>41711</v>
      </c>
      <c r="D1591" s="160">
        <f t="shared" si="147"/>
        <v>2014</v>
      </c>
      <c r="E1591" s="160">
        <f t="shared" si="148"/>
        <v>3</v>
      </c>
      <c r="F1591" s="160">
        <f t="shared" si="149"/>
        <v>4</v>
      </c>
      <c r="G1591" s="160">
        <f t="shared" ca="1" si="144"/>
        <v>105471</v>
      </c>
      <c r="H1591" s="171">
        <f t="shared" ca="1" si="145"/>
        <v>2737</v>
      </c>
      <c r="I1591" s="160"/>
      <c r="J1591" s="160"/>
      <c r="K1591" s="160"/>
      <c r="L1591" s="160"/>
      <c r="M1591" s="160"/>
      <c r="N1591" s="160"/>
    </row>
    <row r="1592" spans="1:14">
      <c r="A1592" s="160"/>
      <c r="B1592" s="170" t="s">
        <v>5421</v>
      </c>
      <c r="C1592" s="161">
        <f t="shared" si="146"/>
        <v>41711</v>
      </c>
      <c r="D1592" s="160">
        <f t="shared" si="147"/>
        <v>2014</v>
      </c>
      <c r="E1592" s="160">
        <f t="shared" si="148"/>
        <v>3</v>
      </c>
      <c r="F1592" s="160">
        <f t="shared" si="149"/>
        <v>4</v>
      </c>
      <c r="G1592" s="160">
        <f t="shared" ca="1" si="144"/>
        <v>105471</v>
      </c>
      <c r="H1592" s="171">
        <f t="shared" ca="1" si="145"/>
        <v>2737</v>
      </c>
      <c r="I1592" s="160"/>
      <c r="J1592" s="160"/>
      <c r="K1592" s="160"/>
      <c r="L1592" s="160"/>
      <c r="M1592" s="160"/>
      <c r="N1592" s="160"/>
    </row>
    <row r="1593" spans="1:14">
      <c r="A1593" s="160"/>
      <c r="B1593" s="170" t="s">
        <v>5421</v>
      </c>
      <c r="C1593" s="161">
        <f t="shared" si="146"/>
        <v>41711</v>
      </c>
      <c r="D1593" s="160">
        <f t="shared" si="147"/>
        <v>2014</v>
      </c>
      <c r="E1593" s="160">
        <f t="shared" si="148"/>
        <v>3</v>
      </c>
      <c r="F1593" s="160">
        <f t="shared" si="149"/>
        <v>4</v>
      </c>
      <c r="G1593" s="160">
        <f t="shared" ca="1" si="144"/>
        <v>105471</v>
      </c>
      <c r="H1593" s="171">
        <f t="shared" ca="1" si="145"/>
        <v>2737</v>
      </c>
      <c r="I1593" s="160"/>
      <c r="J1593" s="160"/>
      <c r="K1593" s="160"/>
      <c r="L1593" s="160"/>
      <c r="M1593" s="160"/>
      <c r="N1593" s="160"/>
    </row>
    <row r="1594" spans="1:14">
      <c r="A1594" s="160"/>
      <c r="B1594" s="170" t="s">
        <v>5421</v>
      </c>
      <c r="C1594" s="161">
        <f t="shared" si="146"/>
        <v>41711</v>
      </c>
      <c r="D1594" s="160">
        <f t="shared" si="147"/>
        <v>2014</v>
      </c>
      <c r="E1594" s="160">
        <f t="shared" si="148"/>
        <v>3</v>
      </c>
      <c r="F1594" s="160">
        <f t="shared" si="149"/>
        <v>4</v>
      </c>
      <c r="G1594" s="160">
        <f t="shared" ca="1" si="144"/>
        <v>105471</v>
      </c>
      <c r="H1594" s="171">
        <f t="shared" ca="1" si="145"/>
        <v>2737</v>
      </c>
      <c r="I1594" s="160"/>
      <c r="J1594" s="160"/>
      <c r="K1594" s="160"/>
      <c r="L1594" s="160"/>
      <c r="M1594" s="160"/>
      <c r="N1594" s="160"/>
    </row>
    <row r="1595" spans="1:14">
      <c r="A1595" s="160"/>
      <c r="B1595" s="170" t="s">
        <v>5421</v>
      </c>
      <c r="C1595" s="161">
        <f t="shared" si="146"/>
        <v>41711</v>
      </c>
      <c r="D1595" s="160">
        <f t="shared" si="147"/>
        <v>2014</v>
      </c>
      <c r="E1595" s="160">
        <f t="shared" si="148"/>
        <v>3</v>
      </c>
      <c r="F1595" s="160">
        <f t="shared" si="149"/>
        <v>4</v>
      </c>
      <c r="G1595" s="160">
        <f t="shared" ca="1" si="144"/>
        <v>105471</v>
      </c>
      <c r="H1595" s="171">
        <f t="shared" ca="1" si="145"/>
        <v>2737</v>
      </c>
      <c r="I1595" s="160"/>
      <c r="J1595" s="160"/>
      <c r="K1595" s="160"/>
      <c r="L1595" s="160"/>
      <c r="M1595" s="160"/>
      <c r="N1595" s="160"/>
    </row>
    <row r="1596" spans="1:14">
      <c r="A1596" s="160"/>
      <c r="B1596" s="170" t="s">
        <v>5438</v>
      </c>
      <c r="C1596" s="161">
        <f t="shared" si="146"/>
        <v>41712</v>
      </c>
      <c r="D1596" s="160">
        <f t="shared" si="147"/>
        <v>2014</v>
      </c>
      <c r="E1596" s="160">
        <f t="shared" si="148"/>
        <v>3</v>
      </c>
      <c r="F1596" s="160">
        <f t="shared" si="149"/>
        <v>5</v>
      </c>
      <c r="G1596" s="160">
        <f t="shared" ca="1" si="144"/>
        <v>105472</v>
      </c>
      <c r="H1596" s="171">
        <f t="shared" ca="1" si="145"/>
        <v>2736</v>
      </c>
      <c r="I1596" s="160"/>
      <c r="J1596" s="160"/>
      <c r="K1596" s="160"/>
      <c r="L1596" s="160"/>
      <c r="M1596" s="160"/>
      <c r="N1596" s="160"/>
    </row>
    <row r="1597" spans="1:14">
      <c r="A1597" s="160"/>
      <c r="B1597" s="170" t="s">
        <v>5441</v>
      </c>
      <c r="C1597" s="161">
        <f t="shared" si="146"/>
        <v>41713</v>
      </c>
      <c r="D1597" s="160">
        <f t="shared" si="147"/>
        <v>2014</v>
      </c>
      <c r="E1597" s="160">
        <f t="shared" si="148"/>
        <v>3</v>
      </c>
      <c r="F1597" s="160">
        <f t="shared" si="149"/>
        <v>6</v>
      </c>
      <c r="G1597" s="160">
        <f t="shared" ca="1" si="144"/>
        <v>105472</v>
      </c>
      <c r="H1597" s="171">
        <f t="shared" ca="1" si="145"/>
        <v>2735</v>
      </c>
      <c r="I1597" s="160"/>
      <c r="J1597" s="160"/>
      <c r="K1597" s="160"/>
      <c r="L1597" s="160"/>
      <c r="M1597" s="160"/>
      <c r="N1597" s="160"/>
    </row>
    <row r="1598" spans="1:14">
      <c r="A1598" s="160"/>
      <c r="B1598" s="170" t="s">
        <v>5445</v>
      </c>
      <c r="C1598" s="161">
        <f t="shared" si="146"/>
        <v>41714</v>
      </c>
      <c r="D1598" s="160">
        <f t="shared" si="147"/>
        <v>2014</v>
      </c>
      <c r="E1598" s="160">
        <f t="shared" si="148"/>
        <v>3</v>
      </c>
      <c r="F1598" s="160">
        <f t="shared" si="149"/>
        <v>7</v>
      </c>
      <c r="G1598" s="160">
        <f t="shared" ca="1" si="144"/>
        <v>105472</v>
      </c>
      <c r="H1598" s="171">
        <f t="shared" ca="1" si="145"/>
        <v>2735</v>
      </c>
      <c r="I1598" s="160"/>
      <c r="J1598" s="160"/>
      <c r="K1598" s="160"/>
      <c r="L1598" s="160"/>
      <c r="M1598" s="160"/>
      <c r="N1598" s="160"/>
    </row>
    <row r="1599" spans="1:14">
      <c r="A1599" s="160"/>
      <c r="B1599" s="170" t="s">
        <v>5445</v>
      </c>
      <c r="C1599" s="161">
        <f t="shared" si="146"/>
        <v>41714</v>
      </c>
      <c r="D1599" s="160">
        <f t="shared" si="147"/>
        <v>2014</v>
      </c>
      <c r="E1599" s="160">
        <f t="shared" si="148"/>
        <v>3</v>
      </c>
      <c r="F1599" s="160">
        <f t="shared" si="149"/>
        <v>7</v>
      </c>
      <c r="G1599" s="160">
        <f t="shared" ca="1" si="144"/>
        <v>105472</v>
      </c>
      <c r="H1599" s="171">
        <f t="shared" ca="1" si="145"/>
        <v>2735</v>
      </c>
      <c r="I1599" s="160"/>
      <c r="J1599" s="160"/>
      <c r="K1599" s="160"/>
      <c r="L1599" s="160"/>
      <c r="M1599" s="160"/>
      <c r="N1599" s="160"/>
    </row>
    <row r="1600" spans="1:14">
      <c r="A1600" s="160"/>
      <c r="B1600" s="170" t="s">
        <v>5445</v>
      </c>
      <c r="C1600" s="161">
        <f t="shared" si="146"/>
        <v>41714</v>
      </c>
      <c r="D1600" s="160">
        <f t="shared" si="147"/>
        <v>2014</v>
      </c>
      <c r="E1600" s="160">
        <f t="shared" si="148"/>
        <v>3</v>
      </c>
      <c r="F1600" s="160">
        <f t="shared" si="149"/>
        <v>7</v>
      </c>
      <c r="G1600" s="160">
        <f t="shared" ca="1" si="144"/>
        <v>105472</v>
      </c>
      <c r="H1600" s="171">
        <f t="shared" ca="1" si="145"/>
        <v>2735</v>
      </c>
      <c r="I1600" s="160"/>
      <c r="J1600" s="160"/>
      <c r="K1600" s="160"/>
      <c r="L1600" s="160"/>
      <c r="M1600" s="160"/>
      <c r="N1600" s="160"/>
    </row>
    <row r="1601" spans="1:14">
      <c r="A1601" s="160"/>
      <c r="B1601" s="170" t="s">
        <v>5453</v>
      </c>
      <c r="C1601" s="161">
        <f t="shared" si="146"/>
        <v>41716</v>
      </c>
      <c r="D1601" s="160">
        <f t="shared" si="147"/>
        <v>2014</v>
      </c>
      <c r="E1601" s="160">
        <f t="shared" si="148"/>
        <v>3</v>
      </c>
      <c r="F1601" s="160">
        <f t="shared" si="149"/>
        <v>2</v>
      </c>
      <c r="G1601" s="160">
        <f t="shared" ca="1" si="144"/>
        <v>105474</v>
      </c>
      <c r="H1601" s="171">
        <f t="shared" ca="1" si="145"/>
        <v>2734</v>
      </c>
      <c r="I1601" s="160"/>
      <c r="J1601" s="160"/>
      <c r="K1601" s="160"/>
      <c r="L1601" s="160"/>
      <c r="M1601" s="160"/>
      <c r="N1601" s="160"/>
    </row>
    <row r="1602" spans="1:14">
      <c r="A1602" s="160"/>
      <c r="B1602" s="170" t="s">
        <v>5456</v>
      </c>
      <c r="C1602" s="161">
        <f t="shared" si="146"/>
        <v>41717</v>
      </c>
      <c r="D1602" s="160">
        <f t="shared" si="147"/>
        <v>2014</v>
      </c>
      <c r="E1602" s="160">
        <f t="shared" si="148"/>
        <v>3</v>
      </c>
      <c r="F1602" s="160">
        <f t="shared" si="149"/>
        <v>3</v>
      </c>
      <c r="G1602" s="160">
        <f t="shared" ca="1" si="144"/>
        <v>105475</v>
      </c>
      <c r="H1602" s="171">
        <f t="shared" ca="1" si="145"/>
        <v>2733</v>
      </c>
      <c r="I1602" s="160"/>
      <c r="J1602" s="160"/>
      <c r="K1602" s="160"/>
      <c r="L1602" s="160"/>
      <c r="M1602" s="160"/>
      <c r="N1602" s="160"/>
    </row>
    <row r="1603" spans="1:14">
      <c r="A1603" s="160"/>
      <c r="B1603" s="170" t="s">
        <v>5459</v>
      </c>
      <c r="C1603" s="161">
        <f t="shared" si="146"/>
        <v>41718</v>
      </c>
      <c r="D1603" s="160">
        <f t="shared" si="147"/>
        <v>2014</v>
      </c>
      <c r="E1603" s="160">
        <f t="shared" si="148"/>
        <v>3</v>
      </c>
      <c r="F1603" s="160">
        <f t="shared" si="149"/>
        <v>4</v>
      </c>
      <c r="G1603" s="160">
        <f t="shared" ca="1" si="144"/>
        <v>105478</v>
      </c>
      <c r="H1603" s="171">
        <f t="shared" ca="1" si="145"/>
        <v>2732</v>
      </c>
      <c r="I1603" s="160"/>
      <c r="J1603" s="160"/>
      <c r="K1603" s="160"/>
      <c r="L1603" s="160"/>
      <c r="M1603" s="160"/>
      <c r="N1603" s="160"/>
    </row>
    <row r="1604" spans="1:14">
      <c r="A1604" s="160"/>
      <c r="B1604" s="170" t="s">
        <v>5459</v>
      </c>
      <c r="C1604" s="161">
        <f t="shared" si="146"/>
        <v>41718</v>
      </c>
      <c r="D1604" s="160">
        <f t="shared" si="147"/>
        <v>2014</v>
      </c>
      <c r="E1604" s="160">
        <f t="shared" si="148"/>
        <v>3</v>
      </c>
      <c r="F1604" s="160">
        <f t="shared" si="149"/>
        <v>4</v>
      </c>
      <c r="G1604" s="160">
        <f t="shared" ca="1" si="144"/>
        <v>105478</v>
      </c>
      <c r="H1604" s="171">
        <f t="shared" ca="1" si="145"/>
        <v>2732</v>
      </c>
      <c r="I1604" s="160"/>
      <c r="J1604" s="160"/>
      <c r="K1604" s="160"/>
      <c r="L1604" s="160"/>
      <c r="M1604" s="160"/>
      <c r="N1604" s="160"/>
    </row>
    <row r="1605" spans="1:14">
      <c r="A1605" s="160"/>
      <c r="B1605" s="170" t="s">
        <v>5465</v>
      </c>
      <c r="C1605" s="161">
        <f t="shared" si="146"/>
        <v>41720</v>
      </c>
      <c r="D1605" s="160">
        <f t="shared" si="147"/>
        <v>2014</v>
      </c>
      <c r="E1605" s="160">
        <f t="shared" si="148"/>
        <v>3</v>
      </c>
      <c r="F1605" s="160">
        <f t="shared" si="149"/>
        <v>6</v>
      </c>
      <c r="G1605" s="160">
        <f t="shared" ref="G1605:G1668" ca="1" si="150">WORKDAY(C1605,$K$5)</f>
        <v>105479</v>
      </c>
      <c r="H1605" s="171">
        <f t="shared" ref="H1605:H1668" ca="1" si="151">NETWORKDAYS(C1605,$K$5)</f>
        <v>2730</v>
      </c>
      <c r="I1605" s="160"/>
      <c r="J1605" s="160"/>
      <c r="K1605" s="160"/>
      <c r="L1605" s="160"/>
      <c r="M1605" s="160"/>
      <c r="N1605" s="160"/>
    </row>
    <row r="1606" spans="1:14">
      <c r="A1606" s="160"/>
      <c r="B1606" s="170" t="s">
        <v>5465</v>
      </c>
      <c r="C1606" s="161">
        <f t="shared" ref="C1606:C1669" si="152">DATE(LEFT(B1606,4),MID(B1606,5,2),RIGHT(B1606,2))</f>
        <v>41720</v>
      </c>
      <c r="D1606" s="160">
        <f t="shared" ref="D1606:D1669" si="153">YEAR(C1606)</f>
        <v>2014</v>
      </c>
      <c r="E1606" s="160">
        <f t="shared" ref="E1606:E1669" si="154">MONTH(C1606)</f>
        <v>3</v>
      </c>
      <c r="F1606" s="160">
        <f t="shared" ref="F1606:F1669" si="155">WEEKDAY(C1606,2)</f>
        <v>6</v>
      </c>
      <c r="G1606" s="160">
        <f t="shared" ca="1" si="150"/>
        <v>105479</v>
      </c>
      <c r="H1606" s="171">
        <f t="shared" ca="1" si="151"/>
        <v>2730</v>
      </c>
      <c r="I1606" s="160"/>
      <c r="J1606" s="160"/>
      <c r="K1606" s="160"/>
      <c r="L1606" s="160"/>
      <c r="M1606" s="160"/>
      <c r="N1606" s="160"/>
    </row>
    <row r="1607" spans="1:14">
      <c r="A1607" s="160"/>
      <c r="B1607" s="170" t="s">
        <v>5465</v>
      </c>
      <c r="C1607" s="161">
        <f t="shared" si="152"/>
        <v>41720</v>
      </c>
      <c r="D1607" s="160">
        <f t="shared" si="153"/>
        <v>2014</v>
      </c>
      <c r="E1607" s="160">
        <f t="shared" si="154"/>
        <v>3</v>
      </c>
      <c r="F1607" s="160">
        <f t="shared" si="155"/>
        <v>6</v>
      </c>
      <c r="G1607" s="160">
        <f t="shared" ca="1" si="150"/>
        <v>105479</v>
      </c>
      <c r="H1607" s="171">
        <f t="shared" ca="1" si="151"/>
        <v>2730</v>
      </c>
      <c r="I1607" s="160"/>
      <c r="J1607" s="160"/>
      <c r="K1607" s="160"/>
      <c r="L1607" s="160"/>
      <c r="M1607" s="160"/>
      <c r="N1607" s="160"/>
    </row>
    <row r="1608" spans="1:14">
      <c r="A1608" s="160"/>
      <c r="B1608" s="170" t="s">
        <v>5465</v>
      </c>
      <c r="C1608" s="161">
        <f t="shared" si="152"/>
        <v>41720</v>
      </c>
      <c r="D1608" s="160">
        <f t="shared" si="153"/>
        <v>2014</v>
      </c>
      <c r="E1608" s="160">
        <f t="shared" si="154"/>
        <v>3</v>
      </c>
      <c r="F1608" s="160">
        <f t="shared" si="155"/>
        <v>6</v>
      </c>
      <c r="G1608" s="160">
        <f t="shared" ca="1" si="150"/>
        <v>105479</v>
      </c>
      <c r="H1608" s="171">
        <f t="shared" ca="1" si="151"/>
        <v>2730</v>
      </c>
      <c r="I1608" s="160"/>
      <c r="J1608" s="160"/>
      <c r="K1608" s="160"/>
      <c r="L1608" s="160"/>
      <c r="M1608" s="160"/>
      <c r="N1608" s="160"/>
    </row>
    <row r="1609" spans="1:14">
      <c r="A1609" s="160"/>
      <c r="B1609" s="170" t="s">
        <v>5477</v>
      </c>
      <c r="C1609" s="161">
        <f t="shared" si="152"/>
        <v>41721</v>
      </c>
      <c r="D1609" s="160">
        <f t="shared" si="153"/>
        <v>2014</v>
      </c>
      <c r="E1609" s="160">
        <f t="shared" si="154"/>
        <v>3</v>
      </c>
      <c r="F1609" s="160">
        <f t="shared" si="155"/>
        <v>7</v>
      </c>
      <c r="G1609" s="160">
        <f t="shared" ca="1" si="150"/>
        <v>105479</v>
      </c>
      <c r="H1609" s="171">
        <f t="shared" ca="1" si="151"/>
        <v>2730</v>
      </c>
      <c r="I1609" s="160"/>
      <c r="J1609" s="160"/>
      <c r="K1609" s="160"/>
      <c r="L1609" s="160"/>
      <c r="M1609" s="160"/>
      <c r="N1609" s="160"/>
    </row>
    <row r="1610" spans="1:14">
      <c r="A1610" s="160"/>
      <c r="B1610" s="170" t="s">
        <v>5477</v>
      </c>
      <c r="C1610" s="161">
        <f t="shared" si="152"/>
        <v>41721</v>
      </c>
      <c r="D1610" s="160">
        <f t="shared" si="153"/>
        <v>2014</v>
      </c>
      <c r="E1610" s="160">
        <f t="shared" si="154"/>
        <v>3</v>
      </c>
      <c r="F1610" s="160">
        <f t="shared" si="155"/>
        <v>7</v>
      </c>
      <c r="G1610" s="160">
        <f t="shared" ca="1" si="150"/>
        <v>105479</v>
      </c>
      <c r="H1610" s="171">
        <f t="shared" ca="1" si="151"/>
        <v>2730</v>
      </c>
      <c r="I1610" s="160"/>
      <c r="J1610" s="160"/>
      <c r="K1610" s="160"/>
      <c r="L1610" s="160"/>
      <c r="M1610" s="160"/>
      <c r="N1610" s="160"/>
    </row>
    <row r="1611" spans="1:14">
      <c r="A1611" s="160"/>
      <c r="B1611" s="170" t="s">
        <v>5477</v>
      </c>
      <c r="C1611" s="161">
        <f t="shared" si="152"/>
        <v>41721</v>
      </c>
      <c r="D1611" s="160">
        <f t="shared" si="153"/>
        <v>2014</v>
      </c>
      <c r="E1611" s="160">
        <f t="shared" si="154"/>
        <v>3</v>
      </c>
      <c r="F1611" s="160">
        <f t="shared" si="155"/>
        <v>7</v>
      </c>
      <c r="G1611" s="160">
        <f t="shared" ca="1" si="150"/>
        <v>105479</v>
      </c>
      <c r="H1611" s="171">
        <f t="shared" ca="1" si="151"/>
        <v>2730</v>
      </c>
      <c r="I1611" s="160"/>
      <c r="J1611" s="160"/>
      <c r="K1611" s="160"/>
      <c r="L1611" s="160"/>
      <c r="M1611" s="160"/>
      <c r="N1611" s="160"/>
    </row>
    <row r="1612" spans="1:14">
      <c r="A1612" s="160"/>
      <c r="B1612" s="170" t="s">
        <v>5477</v>
      </c>
      <c r="C1612" s="161">
        <f t="shared" si="152"/>
        <v>41721</v>
      </c>
      <c r="D1612" s="160">
        <f t="shared" si="153"/>
        <v>2014</v>
      </c>
      <c r="E1612" s="160">
        <f t="shared" si="154"/>
        <v>3</v>
      </c>
      <c r="F1612" s="160">
        <f t="shared" si="155"/>
        <v>7</v>
      </c>
      <c r="G1612" s="160">
        <f t="shared" ca="1" si="150"/>
        <v>105479</v>
      </c>
      <c r="H1612" s="171">
        <f t="shared" ca="1" si="151"/>
        <v>2730</v>
      </c>
      <c r="I1612" s="160"/>
      <c r="J1612" s="160"/>
      <c r="K1612" s="160"/>
      <c r="L1612" s="160"/>
      <c r="M1612" s="160"/>
      <c r="N1612" s="160"/>
    </row>
    <row r="1613" spans="1:14">
      <c r="A1613" s="160"/>
      <c r="B1613" s="170" t="s">
        <v>5477</v>
      </c>
      <c r="C1613" s="161">
        <f t="shared" si="152"/>
        <v>41721</v>
      </c>
      <c r="D1613" s="160">
        <f t="shared" si="153"/>
        <v>2014</v>
      </c>
      <c r="E1613" s="160">
        <f t="shared" si="154"/>
        <v>3</v>
      </c>
      <c r="F1613" s="160">
        <f t="shared" si="155"/>
        <v>7</v>
      </c>
      <c r="G1613" s="160">
        <f t="shared" ca="1" si="150"/>
        <v>105479</v>
      </c>
      <c r="H1613" s="171">
        <f t="shared" ca="1" si="151"/>
        <v>2730</v>
      </c>
      <c r="I1613" s="160"/>
      <c r="J1613" s="160"/>
      <c r="K1613" s="160"/>
      <c r="L1613" s="160"/>
      <c r="M1613" s="160"/>
      <c r="N1613" s="160"/>
    </row>
    <row r="1614" spans="1:14">
      <c r="A1614" s="160"/>
      <c r="B1614" s="170" t="s">
        <v>5477</v>
      </c>
      <c r="C1614" s="161">
        <f t="shared" si="152"/>
        <v>41721</v>
      </c>
      <c r="D1614" s="160">
        <f t="shared" si="153"/>
        <v>2014</v>
      </c>
      <c r="E1614" s="160">
        <f t="shared" si="154"/>
        <v>3</v>
      </c>
      <c r="F1614" s="160">
        <f t="shared" si="155"/>
        <v>7</v>
      </c>
      <c r="G1614" s="160">
        <f t="shared" ca="1" si="150"/>
        <v>105479</v>
      </c>
      <c r="H1614" s="171">
        <f t="shared" ca="1" si="151"/>
        <v>2730</v>
      </c>
      <c r="I1614" s="160"/>
      <c r="J1614" s="160"/>
      <c r="K1614" s="160"/>
      <c r="L1614" s="160"/>
      <c r="M1614" s="160"/>
      <c r="N1614" s="160"/>
    </row>
    <row r="1615" spans="1:14">
      <c r="A1615" s="160"/>
      <c r="B1615" s="170" t="s">
        <v>5491</v>
      </c>
      <c r="C1615" s="161">
        <f t="shared" si="152"/>
        <v>41722</v>
      </c>
      <c r="D1615" s="160">
        <f t="shared" si="153"/>
        <v>2014</v>
      </c>
      <c r="E1615" s="160">
        <f t="shared" si="154"/>
        <v>3</v>
      </c>
      <c r="F1615" s="160">
        <f t="shared" si="155"/>
        <v>1</v>
      </c>
      <c r="G1615" s="160">
        <f t="shared" ca="1" si="150"/>
        <v>105480</v>
      </c>
      <c r="H1615" s="171">
        <f t="shared" ca="1" si="151"/>
        <v>2730</v>
      </c>
      <c r="I1615" s="160"/>
      <c r="J1615" s="160"/>
      <c r="K1615" s="160"/>
      <c r="L1615" s="160"/>
      <c r="M1615" s="160"/>
      <c r="N1615" s="160"/>
    </row>
    <row r="1616" spans="1:14">
      <c r="A1616" s="160"/>
      <c r="B1616" s="170" t="s">
        <v>5495</v>
      </c>
      <c r="C1616" s="161">
        <f t="shared" si="152"/>
        <v>41723</v>
      </c>
      <c r="D1616" s="160">
        <f t="shared" si="153"/>
        <v>2014</v>
      </c>
      <c r="E1616" s="160">
        <f t="shared" si="154"/>
        <v>3</v>
      </c>
      <c r="F1616" s="160">
        <f t="shared" si="155"/>
        <v>2</v>
      </c>
      <c r="G1616" s="160">
        <f t="shared" ca="1" si="150"/>
        <v>105481</v>
      </c>
      <c r="H1616" s="171">
        <f t="shared" ca="1" si="151"/>
        <v>2729</v>
      </c>
      <c r="I1616" s="160"/>
      <c r="J1616" s="160"/>
      <c r="K1616" s="160"/>
      <c r="L1616" s="160"/>
      <c r="M1616" s="160"/>
      <c r="N1616" s="160"/>
    </row>
    <row r="1617" spans="1:14">
      <c r="A1617" s="160"/>
      <c r="B1617" s="170" t="s">
        <v>5495</v>
      </c>
      <c r="C1617" s="161">
        <f t="shared" si="152"/>
        <v>41723</v>
      </c>
      <c r="D1617" s="160">
        <f t="shared" si="153"/>
        <v>2014</v>
      </c>
      <c r="E1617" s="160">
        <f t="shared" si="154"/>
        <v>3</v>
      </c>
      <c r="F1617" s="160">
        <f t="shared" si="155"/>
        <v>2</v>
      </c>
      <c r="G1617" s="160">
        <f t="shared" ca="1" si="150"/>
        <v>105481</v>
      </c>
      <c r="H1617" s="171">
        <f t="shared" ca="1" si="151"/>
        <v>2729</v>
      </c>
      <c r="I1617" s="160"/>
      <c r="J1617" s="160"/>
      <c r="K1617" s="160"/>
      <c r="L1617" s="160"/>
      <c r="M1617" s="160"/>
      <c r="N1617" s="160"/>
    </row>
    <row r="1618" spans="1:14">
      <c r="A1618" s="160"/>
      <c r="B1618" s="170" t="s">
        <v>5495</v>
      </c>
      <c r="C1618" s="161">
        <f t="shared" si="152"/>
        <v>41723</v>
      </c>
      <c r="D1618" s="160">
        <f t="shared" si="153"/>
        <v>2014</v>
      </c>
      <c r="E1618" s="160">
        <f t="shared" si="154"/>
        <v>3</v>
      </c>
      <c r="F1618" s="160">
        <f t="shared" si="155"/>
        <v>2</v>
      </c>
      <c r="G1618" s="160">
        <f t="shared" ca="1" si="150"/>
        <v>105481</v>
      </c>
      <c r="H1618" s="171">
        <f t="shared" ca="1" si="151"/>
        <v>2729</v>
      </c>
      <c r="I1618" s="160"/>
      <c r="J1618" s="160"/>
      <c r="K1618" s="160"/>
      <c r="L1618" s="160"/>
      <c r="M1618" s="160"/>
      <c r="N1618" s="160"/>
    </row>
    <row r="1619" spans="1:14">
      <c r="A1619" s="160"/>
      <c r="B1619" s="170" t="s">
        <v>5505</v>
      </c>
      <c r="C1619" s="161">
        <f t="shared" si="152"/>
        <v>41724</v>
      </c>
      <c r="D1619" s="160">
        <f t="shared" si="153"/>
        <v>2014</v>
      </c>
      <c r="E1619" s="160">
        <f t="shared" si="154"/>
        <v>3</v>
      </c>
      <c r="F1619" s="160">
        <f t="shared" si="155"/>
        <v>3</v>
      </c>
      <c r="G1619" s="160">
        <f t="shared" ca="1" si="150"/>
        <v>105482</v>
      </c>
      <c r="H1619" s="171">
        <f t="shared" ca="1" si="151"/>
        <v>2728</v>
      </c>
      <c r="I1619" s="160"/>
      <c r="J1619" s="160"/>
      <c r="K1619" s="160"/>
      <c r="L1619" s="160"/>
      <c r="M1619" s="160"/>
      <c r="N1619" s="160"/>
    </row>
    <row r="1620" spans="1:14">
      <c r="A1620" s="160"/>
      <c r="B1620" s="170" t="s">
        <v>5505</v>
      </c>
      <c r="C1620" s="161">
        <f t="shared" si="152"/>
        <v>41724</v>
      </c>
      <c r="D1620" s="160">
        <f t="shared" si="153"/>
        <v>2014</v>
      </c>
      <c r="E1620" s="160">
        <f t="shared" si="154"/>
        <v>3</v>
      </c>
      <c r="F1620" s="160">
        <f t="shared" si="155"/>
        <v>3</v>
      </c>
      <c r="G1620" s="160">
        <f t="shared" ca="1" si="150"/>
        <v>105482</v>
      </c>
      <c r="H1620" s="171">
        <f t="shared" ca="1" si="151"/>
        <v>2728</v>
      </c>
      <c r="I1620" s="160"/>
      <c r="J1620" s="160"/>
      <c r="K1620" s="160"/>
      <c r="L1620" s="160"/>
      <c r="M1620" s="160"/>
      <c r="N1620" s="160"/>
    </row>
    <row r="1621" spans="1:14">
      <c r="A1621" s="160"/>
      <c r="B1621" s="170" t="s">
        <v>5505</v>
      </c>
      <c r="C1621" s="161">
        <f t="shared" si="152"/>
        <v>41724</v>
      </c>
      <c r="D1621" s="160">
        <f t="shared" si="153"/>
        <v>2014</v>
      </c>
      <c r="E1621" s="160">
        <f t="shared" si="154"/>
        <v>3</v>
      </c>
      <c r="F1621" s="160">
        <f t="shared" si="155"/>
        <v>3</v>
      </c>
      <c r="G1621" s="160">
        <f t="shared" ca="1" si="150"/>
        <v>105482</v>
      </c>
      <c r="H1621" s="171">
        <f t="shared" ca="1" si="151"/>
        <v>2728</v>
      </c>
      <c r="I1621" s="160"/>
      <c r="J1621" s="160"/>
      <c r="K1621" s="160"/>
      <c r="L1621" s="160"/>
      <c r="M1621" s="160"/>
      <c r="N1621" s="160"/>
    </row>
    <row r="1622" spans="1:14">
      <c r="A1622" s="160"/>
      <c r="B1622" s="170" t="s">
        <v>5514</v>
      </c>
      <c r="C1622" s="161">
        <f t="shared" si="152"/>
        <v>41725</v>
      </c>
      <c r="D1622" s="160">
        <f t="shared" si="153"/>
        <v>2014</v>
      </c>
      <c r="E1622" s="160">
        <f t="shared" si="154"/>
        <v>3</v>
      </c>
      <c r="F1622" s="160">
        <f t="shared" si="155"/>
        <v>4</v>
      </c>
      <c r="G1622" s="160">
        <f t="shared" ca="1" si="150"/>
        <v>105485</v>
      </c>
      <c r="H1622" s="171">
        <f t="shared" ca="1" si="151"/>
        <v>2727</v>
      </c>
      <c r="I1622" s="160"/>
      <c r="J1622" s="160"/>
      <c r="K1622" s="160"/>
      <c r="L1622" s="160"/>
      <c r="M1622" s="160"/>
      <c r="N1622" s="160"/>
    </row>
    <row r="1623" spans="1:14">
      <c r="A1623" s="160"/>
      <c r="B1623" s="170" t="s">
        <v>5517</v>
      </c>
      <c r="C1623" s="161">
        <f t="shared" si="152"/>
        <v>41727</v>
      </c>
      <c r="D1623" s="160">
        <f t="shared" si="153"/>
        <v>2014</v>
      </c>
      <c r="E1623" s="160">
        <f t="shared" si="154"/>
        <v>3</v>
      </c>
      <c r="F1623" s="160">
        <f t="shared" si="155"/>
        <v>6</v>
      </c>
      <c r="G1623" s="160">
        <f t="shared" ca="1" si="150"/>
        <v>105486</v>
      </c>
      <c r="H1623" s="171">
        <f t="shared" ca="1" si="151"/>
        <v>2725</v>
      </c>
      <c r="I1623" s="160"/>
      <c r="J1623" s="160"/>
      <c r="K1623" s="160"/>
      <c r="L1623" s="160"/>
      <c r="M1623" s="160"/>
      <c r="N1623" s="160"/>
    </row>
    <row r="1624" spans="1:14">
      <c r="A1624" s="160"/>
      <c r="B1624" s="170" t="s">
        <v>5520</v>
      </c>
      <c r="C1624" s="161">
        <f t="shared" si="152"/>
        <v>41729</v>
      </c>
      <c r="D1624" s="160">
        <f t="shared" si="153"/>
        <v>2014</v>
      </c>
      <c r="E1624" s="160">
        <f t="shared" si="154"/>
        <v>3</v>
      </c>
      <c r="F1624" s="160">
        <f t="shared" si="155"/>
        <v>1</v>
      </c>
      <c r="G1624" s="160">
        <f t="shared" ca="1" si="150"/>
        <v>105487</v>
      </c>
      <c r="H1624" s="171">
        <f t="shared" ca="1" si="151"/>
        <v>2725</v>
      </c>
      <c r="I1624" s="160"/>
      <c r="J1624" s="160"/>
      <c r="K1624" s="160"/>
      <c r="L1624" s="160"/>
      <c r="M1624" s="160"/>
      <c r="N1624" s="160"/>
    </row>
    <row r="1625" spans="1:14">
      <c r="A1625" s="160"/>
      <c r="B1625" s="170" t="s">
        <v>5520</v>
      </c>
      <c r="C1625" s="161">
        <f t="shared" si="152"/>
        <v>41729</v>
      </c>
      <c r="D1625" s="160">
        <f t="shared" si="153"/>
        <v>2014</v>
      </c>
      <c r="E1625" s="160">
        <f t="shared" si="154"/>
        <v>3</v>
      </c>
      <c r="F1625" s="160">
        <f t="shared" si="155"/>
        <v>1</v>
      </c>
      <c r="G1625" s="160">
        <f t="shared" ca="1" si="150"/>
        <v>105487</v>
      </c>
      <c r="H1625" s="171">
        <f t="shared" ca="1" si="151"/>
        <v>2725</v>
      </c>
      <c r="I1625" s="160"/>
      <c r="J1625" s="160"/>
      <c r="K1625" s="160"/>
      <c r="L1625" s="160"/>
      <c r="M1625" s="160"/>
      <c r="N1625" s="160"/>
    </row>
    <row r="1626" spans="1:14">
      <c r="A1626" s="160"/>
      <c r="B1626" s="170" t="s">
        <v>5526</v>
      </c>
      <c r="C1626" s="161">
        <f t="shared" si="152"/>
        <v>41730</v>
      </c>
      <c r="D1626" s="160">
        <f t="shared" si="153"/>
        <v>2014</v>
      </c>
      <c r="E1626" s="160">
        <f t="shared" si="154"/>
        <v>4</v>
      </c>
      <c r="F1626" s="160">
        <f t="shared" si="155"/>
        <v>2</v>
      </c>
      <c r="G1626" s="160">
        <f t="shared" ca="1" si="150"/>
        <v>105488</v>
      </c>
      <c r="H1626" s="171">
        <f t="shared" ca="1" si="151"/>
        <v>2724</v>
      </c>
      <c r="I1626" s="160"/>
      <c r="J1626" s="160"/>
      <c r="K1626" s="160"/>
      <c r="L1626" s="160"/>
      <c r="M1626" s="160"/>
      <c r="N1626" s="160"/>
    </row>
    <row r="1627" spans="1:14">
      <c r="A1627" s="160"/>
      <c r="B1627" s="170" t="s">
        <v>5526</v>
      </c>
      <c r="C1627" s="161">
        <f t="shared" si="152"/>
        <v>41730</v>
      </c>
      <c r="D1627" s="160">
        <f t="shared" si="153"/>
        <v>2014</v>
      </c>
      <c r="E1627" s="160">
        <f t="shared" si="154"/>
        <v>4</v>
      </c>
      <c r="F1627" s="160">
        <f t="shared" si="155"/>
        <v>2</v>
      </c>
      <c r="G1627" s="160">
        <f t="shared" ca="1" si="150"/>
        <v>105488</v>
      </c>
      <c r="H1627" s="171">
        <f t="shared" ca="1" si="151"/>
        <v>2724</v>
      </c>
      <c r="I1627" s="160"/>
      <c r="J1627" s="160"/>
      <c r="K1627" s="160"/>
      <c r="L1627" s="160"/>
      <c r="M1627" s="160"/>
      <c r="N1627" s="160"/>
    </row>
    <row r="1628" spans="1:14">
      <c r="A1628" s="160"/>
      <c r="B1628" s="170" t="s">
        <v>5532</v>
      </c>
      <c r="C1628" s="161">
        <f t="shared" si="152"/>
        <v>41732</v>
      </c>
      <c r="D1628" s="160">
        <f t="shared" si="153"/>
        <v>2014</v>
      </c>
      <c r="E1628" s="160">
        <f t="shared" si="154"/>
        <v>4</v>
      </c>
      <c r="F1628" s="160">
        <f t="shared" si="155"/>
        <v>4</v>
      </c>
      <c r="G1628" s="160">
        <f t="shared" ca="1" si="150"/>
        <v>105492</v>
      </c>
      <c r="H1628" s="171">
        <f t="shared" ca="1" si="151"/>
        <v>2722</v>
      </c>
      <c r="I1628" s="160"/>
      <c r="J1628" s="160"/>
      <c r="K1628" s="160"/>
      <c r="L1628" s="160"/>
      <c r="M1628" s="160"/>
      <c r="N1628" s="160"/>
    </row>
    <row r="1629" spans="1:14">
      <c r="A1629" s="160"/>
      <c r="B1629" s="170" t="s">
        <v>5535</v>
      </c>
      <c r="C1629" s="161">
        <f t="shared" si="152"/>
        <v>41733</v>
      </c>
      <c r="D1629" s="160">
        <f t="shared" si="153"/>
        <v>2014</v>
      </c>
      <c r="E1629" s="160">
        <f t="shared" si="154"/>
        <v>4</v>
      </c>
      <c r="F1629" s="160">
        <f t="shared" si="155"/>
        <v>5</v>
      </c>
      <c r="G1629" s="160">
        <f t="shared" ca="1" si="150"/>
        <v>105493</v>
      </c>
      <c r="H1629" s="171">
        <f t="shared" ca="1" si="151"/>
        <v>2721</v>
      </c>
      <c r="I1629" s="160"/>
      <c r="J1629" s="160"/>
      <c r="K1629" s="160"/>
      <c r="L1629" s="160"/>
      <c r="M1629" s="160"/>
      <c r="N1629" s="160"/>
    </row>
    <row r="1630" spans="1:14">
      <c r="A1630" s="160"/>
      <c r="B1630" s="170" t="s">
        <v>5535</v>
      </c>
      <c r="C1630" s="161">
        <f t="shared" si="152"/>
        <v>41733</v>
      </c>
      <c r="D1630" s="160">
        <f t="shared" si="153"/>
        <v>2014</v>
      </c>
      <c r="E1630" s="160">
        <f t="shared" si="154"/>
        <v>4</v>
      </c>
      <c r="F1630" s="160">
        <f t="shared" si="155"/>
        <v>5</v>
      </c>
      <c r="G1630" s="160">
        <f t="shared" ca="1" si="150"/>
        <v>105493</v>
      </c>
      <c r="H1630" s="171">
        <f t="shared" ca="1" si="151"/>
        <v>2721</v>
      </c>
      <c r="I1630" s="160"/>
      <c r="J1630" s="160"/>
      <c r="K1630" s="160"/>
      <c r="L1630" s="160"/>
      <c r="M1630" s="160"/>
      <c r="N1630" s="160"/>
    </row>
    <row r="1631" spans="1:14">
      <c r="A1631" s="160"/>
      <c r="B1631" s="170" t="s">
        <v>5542</v>
      </c>
      <c r="C1631" s="161">
        <f t="shared" si="152"/>
        <v>41735</v>
      </c>
      <c r="D1631" s="160">
        <f t="shared" si="153"/>
        <v>2014</v>
      </c>
      <c r="E1631" s="160">
        <f t="shared" si="154"/>
        <v>4</v>
      </c>
      <c r="F1631" s="160">
        <f t="shared" si="155"/>
        <v>7</v>
      </c>
      <c r="G1631" s="160">
        <f t="shared" ca="1" si="150"/>
        <v>105493</v>
      </c>
      <c r="H1631" s="171">
        <f t="shared" ca="1" si="151"/>
        <v>2720</v>
      </c>
      <c r="I1631" s="160"/>
      <c r="J1631" s="160"/>
      <c r="K1631" s="160"/>
      <c r="L1631" s="160"/>
      <c r="M1631" s="160"/>
      <c r="N1631" s="160"/>
    </row>
    <row r="1632" spans="1:14">
      <c r="A1632" s="160"/>
      <c r="B1632" s="170" t="s">
        <v>5542</v>
      </c>
      <c r="C1632" s="161">
        <f t="shared" si="152"/>
        <v>41735</v>
      </c>
      <c r="D1632" s="160">
        <f t="shared" si="153"/>
        <v>2014</v>
      </c>
      <c r="E1632" s="160">
        <f t="shared" si="154"/>
        <v>4</v>
      </c>
      <c r="F1632" s="160">
        <f t="shared" si="155"/>
        <v>7</v>
      </c>
      <c r="G1632" s="160">
        <f t="shared" ca="1" si="150"/>
        <v>105493</v>
      </c>
      <c r="H1632" s="171">
        <f t="shared" ca="1" si="151"/>
        <v>2720</v>
      </c>
      <c r="I1632" s="160"/>
      <c r="J1632" s="160"/>
      <c r="K1632" s="160"/>
      <c r="L1632" s="160"/>
      <c r="M1632" s="160"/>
      <c r="N1632" s="160"/>
    </row>
    <row r="1633" spans="1:14">
      <c r="A1633" s="160"/>
      <c r="B1633" s="170" t="s">
        <v>5542</v>
      </c>
      <c r="C1633" s="161">
        <f t="shared" si="152"/>
        <v>41735</v>
      </c>
      <c r="D1633" s="160">
        <f t="shared" si="153"/>
        <v>2014</v>
      </c>
      <c r="E1633" s="160">
        <f t="shared" si="154"/>
        <v>4</v>
      </c>
      <c r="F1633" s="160">
        <f t="shared" si="155"/>
        <v>7</v>
      </c>
      <c r="G1633" s="160">
        <f t="shared" ca="1" si="150"/>
        <v>105493</v>
      </c>
      <c r="H1633" s="171">
        <f t="shared" ca="1" si="151"/>
        <v>2720</v>
      </c>
      <c r="I1633" s="160"/>
      <c r="J1633" s="160"/>
      <c r="K1633" s="160"/>
      <c r="L1633" s="160"/>
      <c r="M1633" s="160"/>
      <c r="N1633" s="160"/>
    </row>
    <row r="1634" spans="1:14">
      <c r="A1634" s="160"/>
      <c r="B1634" s="170" t="s">
        <v>5551</v>
      </c>
      <c r="C1634" s="161">
        <f t="shared" si="152"/>
        <v>41736</v>
      </c>
      <c r="D1634" s="160">
        <f t="shared" si="153"/>
        <v>2014</v>
      </c>
      <c r="E1634" s="160">
        <f t="shared" si="154"/>
        <v>4</v>
      </c>
      <c r="F1634" s="160">
        <f t="shared" si="155"/>
        <v>1</v>
      </c>
      <c r="G1634" s="160">
        <f t="shared" ca="1" si="150"/>
        <v>105494</v>
      </c>
      <c r="H1634" s="171">
        <f t="shared" ca="1" si="151"/>
        <v>2720</v>
      </c>
      <c r="I1634" s="160"/>
      <c r="J1634" s="160"/>
      <c r="K1634" s="160"/>
      <c r="L1634" s="160"/>
      <c r="M1634" s="160"/>
      <c r="N1634" s="160"/>
    </row>
    <row r="1635" spans="1:14">
      <c r="A1635" s="160"/>
      <c r="B1635" s="170" t="s">
        <v>5554</v>
      </c>
      <c r="C1635" s="161">
        <f t="shared" si="152"/>
        <v>41739</v>
      </c>
      <c r="D1635" s="160">
        <f t="shared" si="153"/>
        <v>2014</v>
      </c>
      <c r="E1635" s="160">
        <f t="shared" si="154"/>
        <v>4</v>
      </c>
      <c r="F1635" s="160">
        <f t="shared" si="155"/>
        <v>4</v>
      </c>
      <c r="G1635" s="160">
        <f t="shared" ca="1" si="150"/>
        <v>105499</v>
      </c>
      <c r="H1635" s="171">
        <f t="shared" ca="1" si="151"/>
        <v>2717</v>
      </c>
      <c r="I1635" s="160"/>
      <c r="J1635" s="160"/>
      <c r="K1635" s="160"/>
      <c r="L1635" s="160"/>
      <c r="M1635" s="160"/>
      <c r="N1635" s="160"/>
    </row>
    <row r="1636" spans="1:14">
      <c r="A1636" s="160"/>
      <c r="B1636" s="170" t="s">
        <v>5554</v>
      </c>
      <c r="C1636" s="161">
        <f t="shared" si="152"/>
        <v>41739</v>
      </c>
      <c r="D1636" s="160">
        <f t="shared" si="153"/>
        <v>2014</v>
      </c>
      <c r="E1636" s="160">
        <f t="shared" si="154"/>
        <v>4</v>
      </c>
      <c r="F1636" s="160">
        <f t="shared" si="155"/>
        <v>4</v>
      </c>
      <c r="G1636" s="160">
        <f t="shared" ca="1" si="150"/>
        <v>105499</v>
      </c>
      <c r="H1636" s="171">
        <f t="shared" ca="1" si="151"/>
        <v>2717</v>
      </c>
      <c r="I1636" s="160"/>
      <c r="J1636" s="160"/>
      <c r="K1636" s="160"/>
      <c r="L1636" s="160"/>
      <c r="M1636" s="160"/>
      <c r="N1636" s="160"/>
    </row>
    <row r="1637" spans="1:14">
      <c r="A1637" s="160"/>
      <c r="B1637" s="170" t="s">
        <v>5554</v>
      </c>
      <c r="C1637" s="161">
        <f t="shared" si="152"/>
        <v>41739</v>
      </c>
      <c r="D1637" s="160">
        <f t="shared" si="153"/>
        <v>2014</v>
      </c>
      <c r="E1637" s="160">
        <f t="shared" si="154"/>
        <v>4</v>
      </c>
      <c r="F1637" s="160">
        <f t="shared" si="155"/>
        <v>4</v>
      </c>
      <c r="G1637" s="160">
        <f t="shared" ca="1" si="150"/>
        <v>105499</v>
      </c>
      <c r="H1637" s="171">
        <f t="shared" ca="1" si="151"/>
        <v>2717</v>
      </c>
      <c r="I1637" s="160"/>
      <c r="J1637" s="160"/>
      <c r="K1637" s="160"/>
      <c r="L1637" s="160"/>
      <c r="M1637" s="160"/>
      <c r="N1637" s="160"/>
    </row>
    <row r="1638" spans="1:14">
      <c r="A1638" s="160"/>
      <c r="B1638" s="170" t="s">
        <v>5561</v>
      </c>
      <c r="C1638" s="161">
        <f t="shared" si="152"/>
        <v>41740</v>
      </c>
      <c r="D1638" s="160">
        <f t="shared" si="153"/>
        <v>2014</v>
      </c>
      <c r="E1638" s="160">
        <f t="shared" si="154"/>
        <v>4</v>
      </c>
      <c r="F1638" s="160">
        <f t="shared" si="155"/>
        <v>5</v>
      </c>
      <c r="G1638" s="160">
        <f t="shared" ca="1" si="150"/>
        <v>105500</v>
      </c>
      <c r="H1638" s="171">
        <f t="shared" ca="1" si="151"/>
        <v>2716</v>
      </c>
      <c r="I1638" s="160"/>
      <c r="J1638" s="160"/>
      <c r="K1638" s="160"/>
      <c r="L1638" s="160"/>
      <c r="M1638" s="160"/>
      <c r="N1638" s="160"/>
    </row>
    <row r="1639" spans="1:14">
      <c r="A1639" s="160"/>
      <c r="B1639" s="170" t="s">
        <v>5564</v>
      </c>
      <c r="C1639" s="161">
        <f t="shared" si="152"/>
        <v>41742</v>
      </c>
      <c r="D1639" s="160">
        <f t="shared" si="153"/>
        <v>2014</v>
      </c>
      <c r="E1639" s="160">
        <f t="shared" si="154"/>
        <v>4</v>
      </c>
      <c r="F1639" s="160">
        <f t="shared" si="155"/>
        <v>7</v>
      </c>
      <c r="G1639" s="160">
        <f t="shared" ca="1" si="150"/>
        <v>105500</v>
      </c>
      <c r="H1639" s="171">
        <f t="shared" ca="1" si="151"/>
        <v>2715</v>
      </c>
      <c r="I1639" s="160"/>
      <c r="J1639" s="160"/>
      <c r="K1639" s="160"/>
      <c r="L1639" s="160"/>
      <c r="M1639" s="160"/>
      <c r="N1639" s="160"/>
    </row>
    <row r="1640" spans="1:14">
      <c r="A1640" s="160"/>
      <c r="B1640" s="170" t="s">
        <v>5567</v>
      </c>
      <c r="C1640" s="161">
        <f t="shared" si="152"/>
        <v>41743</v>
      </c>
      <c r="D1640" s="160">
        <f t="shared" si="153"/>
        <v>2014</v>
      </c>
      <c r="E1640" s="160">
        <f t="shared" si="154"/>
        <v>4</v>
      </c>
      <c r="F1640" s="160">
        <f t="shared" si="155"/>
        <v>1</v>
      </c>
      <c r="G1640" s="160">
        <f t="shared" ca="1" si="150"/>
        <v>105501</v>
      </c>
      <c r="H1640" s="171">
        <f t="shared" ca="1" si="151"/>
        <v>2715</v>
      </c>
      <c r="I1640" s="160"/>
      <c r="J1640" s="160"/>
      <c r="K1640" s="160"/>
      <c r="L1640" s="160"/>
      <c r="M1640" s="160"/>
      <c r="N1640" s="160"/>
    </row>
    <row r="1641" spans="1:14">
      <c r="A1641" s="160"/>
      <c r="B1641" s="170" t="s">
        <v>5567</v>
      </c>
      <c r="C1641" s="161">
        <f t="shared" si="152"/>
        <v>41743</v>
      </c>
      <c r="D1641" s="160">
        <f t="shared" si="153"/>
        <v>2014</v>
      </c>
      <c r="E1641" s="160">
        <f t="shared" si="154"/>
        <v>4</v>
      </c>
      <c r="F1641" s="160">
        <f t="shared" si="155"/>
        <v>1</v>
      </c>
      <c r="G1641" s="160">
        <f t="shared" ca="1" si="150"/>
        <v>105501</v>
      </c>
      <c r="H1641" s="171">
        <f t="shared" ca="1" si="151"/>
        <v>2715</v>
      </c>
      <c r="I1641" s="160"/>
      <c r="J1641" s="160"/>
      <c r="K1641" s="160"/>
      <c r="L1641" s="160"/>
      <c r="M1641" s="160"/>
      <c r="N1641" s="160"/>
    </row>
    <row r="1642" spans="1:14">
      <c r="A1642" s="160"/>
      <c r="B1642" s="170" t="s">
        <v>5567</v>
      </c>
      <c r="C1642" s="161">
        <f t="shared" si="152"/>
        <v>41743</v>
      </c>
      <c r="D1642" s="160">
        <f t="shared" si="153"/>
        <v>2014</v>
      </c>
      <c r="E1642" s="160">
        <f t="shared" si="154"/>
        <v>4</v>
      </c>
      <c r="F1642" s="160">
        <f t="shared" si="155"/>
        <v>1</v>
      </c>
      <c r="G1642" s="160">
        <f t="shared" ca="1" si="150"/>
        <v>105501</v>
      </c>
      <c r="H1642" s="171">
        <f t="shared" ca="1" si="151"/>
        <v>2715</v>
      </c>
      <c r="I1642" s="160"/>
      <c r="J1642" s="160"/>
      <c r="K1642" s="160"/>
      <c r="L1642" s="160"/>
      <c r="M1642" s="160"/>
      <c r="N1642" s="160"/>
    </row>
    <row r="1643" spans="1:14">
      <c r="A1643" s="160"/>
      <c r="B1643" s="170" t="s">
        <v>5576</v>
      </c>
      <c r="C1643" s="161">
        <f t="shared" si="152"/>
        <v>41744</v>
      </c>
      <c r="D1643" s="160">
        <f t="shared" si="153"/>
        <v>2014</v>
      </c>
      <c r="E1643" s="160">
        <f t="shared" si="154"/>
        <v>4</v>
      </c>
      <c r="F1643" s="160">
        <f t="shared" si="155"/>
        <v>2</v>
      </c>
      <c r="G1643" s="160">
        <f t="shared" ca="1" si="150"/>
        <v>105502</v>
      </c>
      <c r="H1643" s="171">
        <f t="shared" ca="1" si="151"/>
        <v>2714</v>
      </c>
      <c r="I1643" s="160"/>
      <c r="J1643" s="160"/>
      <c r="K1643" s="160"/>
      <c r="L1643" s="160"/>
      <c r="M1643" s="160"/>
      <c r="N1643" s="160"/>
    </row>
    <row r="1644" spans="1:14">
      <c r="A1644" s="160"/>
      <c r="B1644" s="170" t="s">
        <v>5579</v>
      </c>
      <c r="C1644" s="161">
        <f t="shared" si="152"/>
        <v>41745</v>
      </c>
      <c r="D1644" s="160">
        <f t="shared" si="153"/>
        <v>2014</v>
      </c>
      <c r="E1644" s="160">
        <f t="shared" si="154"/>
        <v>4</v>
      </c>
      <c r="F1644" s="160">
        <f t="shared" si="155"/>
        <v>3</v>
      </c>
      <c r="G1644" s="160">
        <f t="shared" ca="1" si="150"/>
        <v>105503</v>
      </c>
      <c r="H1644" s="171">
        <f t="shared" ca="1" si="151"/>
        <v>2713</v>
      </c>
      <c r="I1644" s="160"/>
      <c r="J1644" s="160"/>
      <c r="K1644" s="160"/>
      <c r="L1644" s="160"/>
      <c r="M1644" s="160"/>
      <c r="N1644" s="160"/>
    </row>
    <row r="1645" spans="1:14">
      <c r="A1645" s="160"/>
      <c r="B1645" s="170" t="s">
        <v>5579</v>
      </c>
      <c r="C1645" s="161">
        <f t="shared" si="152"/>
        <v>41745</v>
      </c>
      <c r="D1645" s="160">
        <f t="shared" si="153"/>
        <v>2014</v>
      </c>
      <c r="E1645" s="160">
        <f t="shared" si="154"/>
        <v>4</v>
      </c>
      <c r="F1645" s="160">
        <f t="shared" si="155"/>
        <v>3</v>
      </c>
      <c r="G1645" s="160">
        <f t="shared" ca="1" si="150"/>
        <v>105503</v>
      </c>
      <c r="H1645" s="171">
        <f t="shared" ca="1" si="151"/>
        <v>2713</v>
      </c>
      <c r="I1645" s="160"/>
      <c r="J1645" s="160"/>
      <c r="K1645" s="160"/>
      <c r="L1645" s="160"/>
      <c r="M1645" s="160"/>
      <c r="N1645" s="160"/>
    </row>
    <row r="1646" spans="1:14">
      <c r="A1646" s="160"/>
      <c r="B1646" s="170" t="s">
        <v>5586</v>
      </c>
      <c r="C1646" s="161">
        <f t="shared" si="152"/>
        <v>41746</v>
      </c>
      <c r="D1646" s="160">
        <f t="shared" si="153"/>
        <v>2014</v>
      </c>
      <c r="E1646" s="160">
        <f t="shared" si="154"/>
        <v>4</v>
      </c>
      <c r="F1646" s="160">
        <f t="shared" si="155"/>
        <v>4</v>
      </c>
      <c r="G1646" s="160">
        <f t="shared" ca="1" si="150"/>
        <v>105506</v>
      </c>
      <c r="H1646" s="171">
        <f t="shared" ca="1" si="151"/>
        <v>2712</v>
      </c>
      <c r="I1646" s="160"/>
      <c r="J1646" s="160"/>
      <c r="K1646" s="160"/>
      <c r="L1646" s="160"/>
      <c r="M1646" s="160"/>
      <c r="N1646" s="160"/>
    </row>
    <row r="1647" spans="1:14">
      <c r="A1647" s="160"/>
      <c r="B1647" s="170" t="s">
        <v>5589</v>
      </c>
      <c r="C1647" s="161">
        <f t="shared" si="152"/>
        <v>41748</v>
      </c>
      <c r="D1647" s="160">
        <f t="shared" si="153"/>
        <v>2014</v>
      </c>
      <c r="E1647" s="160">
        <f t="shared" si="154"/>
        <v>4</v>
      </c>
      <c r="F1647" s="160">
        <f t="shared" si="155"/>
        <v>6</v>
      </c>
      <c r="G1647" s="160">
        <f t="shared" ca="1" si="150"/>
        <v>105507</v>
      </c>
      <c r="H1647" s="171">
        <f t="shared" ca="1" si="151"/>
        <v>2710</v>
      </c>
      <c r="I1647" s="160"/>
      <c r="J1647" s="160"/>
      <c r="K1647" s="160"/>
      <c r="L1647" s="160"/>
      <c r="M1647" s="160"/>
      <c r="N1647" s="160"/>
    </row>
    <row r="1648" spans="1:14">
      <c r="A1648" s="160"/>
      <c r="B1648" s="170" t="s">
        <v>5592</v>
      </c>
      <c r="C1648" s="161">
        <f t="shared" si="152"/>
        <v>41749</v>
      </c>
      <c r="D1648" s="160">
        <f t="shared" si="153"/>
        <v>2014</v>
      </c>
      <c r="E1648" s="160">
        <f t="shared" si="154"/>
        <v>4</v>
      </c>
      <c r="F1648" s="160">
        <f t="shared" si="155"/>
        <v>7</v>
      </c>
      <c r="G1648" s="160">
        <f t="shared" ca="1" si="150"/>
        <v>105507</v>
      </c>
      <c r="H1648" s="171">
        <f t="shared" ca="1" si="151"/>
        <v>2710</v>
      </c>
      <c r="I1648" s="160"/>
      <c r="J1648" s="160"/>
      <c r="K1648" s="160"/>
      <c r="L1648" s="160"/>
      <c r="M1648" s="160"/>
      <c r="N1648" s="160"/>
    </row>
    <row r="1649" spans="1:14">
      <c r="A1649" s="160"/>
      <c r="B1649" s="170" t="s">
        <v>5596</v>
      </c>
      <c r="C1649" s="161">
        <f t="shared" si="152"/>
        <v>41750</v>
      </c>
      <c r="D1649" s="160">
        <f t="shared" si="153"/>
        <v>2014</v>
      </c>
      <c r="E1649" s="160">
        <f t="shared" si="154"/>
        <v>4</v>
      </c>
      <c r="F1649" s="160">
        <f t="shared" si="155"/>
        <v>1</v>
      </c>
      <c r="G1649" s="160">
        <f t="shared" ca="1" si="150"/>
        <v>105508</v>
      </c>
      <c r="H1649" s="171">
        <f t="shared" ca="1" si="151"/>
        <v>2710</v>
      </c>
      <c r="I1649" s="160"/>
      <c r="J1649" s="160"/>
      <c r="K1649" s="160"/>
      <c r="L1649" s="160"/>
      <c r="M1649" s="160"/>
      <c r="N1649" s="160"/>
    </row>
    <row r="1650" spans="1:14">
      <c r="A1650" s="160"/>
      <c r="B1650" s="170" t="s">
        <v>5596</v>
      </c>
      <c r="C1650" s="161">
        <f t="shared" si="152"/>
        <v>41750</v>
      </c>
      <c r="D1650" s="160">
        <f t="shared" si="153"/>
        <v>2014</v>
      </c>
      <c r="E1650" s="160">
        <f t="shared" si="154"/>
        <v>4</v>
      </c>
      <c r="F1650" s="160">
        <f t="shared" si="155"/>
        <v>1</v>
      </c>
      <c r="G1650" s="160">
        <f t="shared" ca="1" si="150"/>
        <v>105508</v>
      </c>
      <c r="H1650" s="171">
        <f t="shared" ca="1" si="151"/>
        <v>2710</v>
      </c>
      <c r="I1650" s="160"/>
      <c r="J1650" s="160"/>
      <c r="K1650" s="160"/>
      <c r="L1650" s="160"/>
      <c r="M1650" s="160"/>
      <c r="N1650" s="160"/>
    </row>
    <row r="1651" spans="1:14">
      <c r="A1651" s="160"/>
      <c r="B1651" s="170" t="s">
        <v>5596</v>
      </c>
      <c r="C1651" s="161">
        <f t="shared" si="152"/>
        <v>41750</v>
      </c>
      <c r="D1651" s="160">
        <f t="shared" si="153"/>
        <v>2014</v>
      </c>
      <c r="E1651" s="160">
        <f t="shared" si="154"/>
        <v>4</v>
      </c>
      <c r="F1651" s="160">
        <f t="shared" si="155"/>
        <v>1</v>
      </c>
      <c r="G1651" s="160">
        <f t="shared" ca="1" si="150"/>
        <v>105508</v>
      </c>
      <c r="H1651" s="171">
        <f t="shared" ca="1" si="151"/>
        <v>2710</v>
      </c>
      <c r="I1651" s="160"/>
      <c r="J1651" s="160"/>
      <c r="K1651" s="160"/>
      <c r="L1651" s="160"/>
      <c r="M1651" s="160"/>
      <c r="N1651" s="160"/>
    </row>
    <row r="1652" spans="1:14">
      <c r="A1652" s="160"/>
      <c r="B1652" s="170" t="s">
        <v>5605</v>
      </c>
      <c r="C1652" s="161">
        <f t="shared" si="152"/>
        <v>41751</v>
      </c>
      <c r="D1652" s="160">
        <f t="shared" si="153"/>
        <v>2014</v>
      </c>
      <c r="E1652" s="160">
        <f t="shared" si="154"/>
        <v>4</v>
      </c>
      <c r="F1652" s="160">
        <f t="shared" si="155"/>
        <v>2</v>
      </c>
      <c r="G1652" s="160">
        <f t="shared" ca="1" si="150"/>
        <v>105509</v>
      </c>
      <c r="H1652" s="171">
        <f t="shared" ca="1" si="151"/>
        <v>2709</v>
      </c>
      <c r="I1652" s="160"/>
      <c r="J1652" s="160"/>
      <c r="K1652" s="160"/>
      <c r="L1652" s="160"/>
      <c r="M1652" s="160"/>
      <c r="N1652" s="160"/>
    </row>
    <row r="1653" spans="1:14">
      <c r="A1653" s="160"/>
      <c r="B1653" s="170" t="s">
        <v>5605</v>
      </c>
      <c r="C1653" s="161">
        <f t="shared" si="152"/>
        <v>41751</v>
      </c>
      <c r="D1653" s="160">
        <f t="shared" si="153"/>
        <v>2014</v>
      </c>
      <c r="E1653" s="160">
        <f t="shared" si="154"/>
        <v>4</v>
      </c>
      <c r="F1653" s="160">
        <f t="shared" si="155"/>
        <v>2</v>
      </c>
      <c r="G1653" s="160">
        <f t="shared" ca="1" si="150"/>
        <v>105509</v>
      </c>
      <c r="H1653" s="171">
        <f t="shared" ca="1" si="151"/>
        <v>2709</v>
      </c>
      <c r="I1653" s="160"/>
      <c r="J1653" s="160"/>
      <c r="K1653" s="160"/>
      <c r="L1653" s="160"/>
      <c r="M1653" s="160"/>
      <c r="N1653" s="160"/>
    </row>
    <row r="1654" spans="1:14">
      <c r="A1654" s="160"/>
      <c r="B1654" s="170" t="s">
        <v>5605</v>
      </c>
      <c r="C1654" s="161">
        <f t="shared" si="152"/>
        <v>41751</v>
      </c>
      <c r="D1654" s="160">
        <f t="shared" si="153"/>
        <v>2014</v>
      </c>
      <c r="E1654" s="160">
        <f t="shared" si="154"/>
        <v>4</v>
      </c>
      <c r="F1654" s="160">
        <f t="shared" si="155"/>
        <v>2</v>
      </c>
      <c r="G1654" s="160">
        <f t="shared" ca="1" si="150"/>
        <v>105509</v>
      </c>
      <c r="H1654" s="171">
        <f t="shared" ca="1" si="151"/>
        <v>2709</v>
      </c>
      <c r="I1654" s="160"/>
      <c r="J1654" s="160"/>
      <c r="K1654" s="160"/>
      <c r="L1654" s="160"/>
      <c r="M1654" s="160"/>
      <c r="N1654" s="160"/>
    </row>
    <row r="1655" spans="1:14">
      <c r="A1655" s="160"/>
      <c r="B1655" s="170" t="s">
        <v>5614</v>
      </c>
      <c r="C1655" s="161">
        <f t="shared" si="152"/>
        <v>41752</v>
      </c>
      <c r="D1655" s="160">
        <f t="shared" si="153"/>
        <v>2014</v>
      </c>
      <c r="E1655" s="160">
        <f t="shared" si="154"/>
        <v>4</v>
      </c>
      <c r="F1655" s="160">
        <f t="shared" si="155"/>
        <v>3</v>
      </c>
      <c r="G1655" s="160">
        <f t="shared" ca="1" si="150"/>
        <v>105510</v>
      </c>
      <c r="H1655" s="171">
        <f t="shared" ca="1" si="151"/>
        <v>2708</v>
      </c>
      <c r="I1655" s="160"/>
      <c r="J1655" s="160"/>
      <c r="K1655" s="160"/>
      <c r="L1655" s="160"/>
      <c r="M1655" s="160"/>
      <c r="N1655" s="160"/>
    </row>
    <row r="1656" spans="1:14">
      <c r="A1656" s="160"/>
      <c r="B1656" s="170" t="s">
        <v>5614</v>
      </c>
      <c r="C1656" s="161">
        <f t="shared" si="152"/>
        <v>41752</v>
      </c>
      <c r="D1656" s="160">
        <f t="shared" si="153"/>
        <v>2014</v>
      </c>
      <c r="E1656" s="160">
        <f t="shared" si="154"/>
        <v>4</v>
      </c>
      <c r="F1656" s="160">
        <f t="shared" si="155"/>
        <v>3</v>
      </c>
      <c r="G1656" s="160">
        <f t="shared" ca="1" si="150"/>
        <v>105510</v>
      </c>
      <c r="H1656" s="171">
        <f t="shared" ca="1" si="151"/>
        <v>2708</v>
      </c>
      <c r="I1656" s="160"/>
      <c r="J1656" s="160"/>
      <c r="K1656" s="160"/>
      <c r="L1656" s="160"/>
      <c r="M1656" s="160"/>
      <c r="N1656" s="160"/>
    </row>
    <row r="1657" spans="1:14">
      <c r="A1657" s="160"/>
      <c r="B1657" s="170" t="s">
        <v>5620</v>
      </c>
      <c r="C1657" s="161">
        <f t="shared" si="152"/>
        <v>41754</v>
      </c>
      <c r="D1657" s="160">
        <f t="shared" si="153"/>
        <v>2014</v>
      </c>
      <c r="E1657" s="160">
        <f t="shared" si="154"/>
        <v>4</v>
      </c>
      <c r="F1657" s="160">
        <f t="shared" si="155"/>
        <v>5</v>
      </c>
      <c r="G1657" s="160">
        <f t="shared" ca="1" si="150"/>
        <v>105514</v>
      </c>
      <c r="H1657" s="171">
        <f t="shared" ca="1" si="151"/>
        <v>2706</v>
      </c>
      <c r="I1657" s="160"/>
      <c r="J1657" s="160"/>
      <c r="K1657" s="160"/>
      <c r="L1657" s="160"/>
      <c r="M1657" s="160"/>
      <c r="N1657" s="160"/>
    </row>
    <row r="1658" spans="1:14">
      <c r="A1658" s="160"/>
      <c r="B1658" s="170" t="s">
        <v>5623</v>
      </c>
      <c r="C1658" s="161">
        <f t="shared" si="152"/>
        <v>41755</v>
      </c>
      <c r="D1658" s="160">
        <f t="shared" si="153"/>
        <v>2014</v>
      </c>
      <c r="E1658" s="160">
        <f t="shared" si="154"/>
        <v>4</v>
      </c>
      <c r="F1658" s="160">
        <f t="shared" si="155"/>
        <v>6</v>
      </c>
      <c r="G1658" s="160">
        <f t="shared" ca="1" si="150"/>
        <v>105514</v>
      </c>
      <c r="H1658" s="171">
        <f t="shared" ca="1" si="151"/>
        <v>2705</v>
      </c>
      <c r="I1658" s="160"/>
      <c r="J1658" s="160"/>
      <c r="K1658" s="160"/>
      <c r="L1658" s="160"/>
      <c r="M1658" s="160"/>
      <c r="N1658" s="160"/>
    </row>
    <row r="1659" spans="1:14">
      <c r="A1659" s="160"/>
      <c r="B1659" s="170" t="s">
        <v>5623</v>
      </c>
      <c r="C1659" s="161">
        <f t="shared" si="152"/>
        <v>41755</v>
      </c>
      <c r="D1659" s="160">
        <f t="shared" si="153"/>
        <v>2014</v>
      </c>
      <c r="E1659" s="160">
        <f t="shared" si="154"/>
        <v>4</v>
      </c>
      <c r="F1659" s="160">
        <f t="shared" si="155"/>
        <v>6</v>
      </c>
      <c r="G1659" s="160">
        <f t="shared" ca="1" si="150"/>
        <v>105514</v>
      </c>
      <c r="H1659" s="171">
        <f t="shared" ca="1" si="151"/>
        <v>2705</v>
      </c>
      <c r="I1659" s="160"/>
      <c r="J1659" s="160"/>
      <c r="K1659" s="160"/>
      <c r="L1659" s="160"/>
      <c r="M1659" s="160"/>
      <c r="N1659" s="160"/>
    </row>
    <row r="1660" spans="1:14">
      <c r="A1660" s="160"/>
      <c r="B1660" s="170" t="s">
        <v>5623</v>
      </c>
      <c r="C1660" s="161">
        <f t="shared" si="152"/>
        <v>41755</v>
      </c>
      <c r="D1660" s="160">
        <f t="shared" si="153"/>
        <v>2014</v>
      </c>
      <c r="E1660" s="160">
        <f t="shared" si="154"/>
        <v>4</v>
      </c>
      <c r="F1660" s="160">
        <f t="shared" si="155"/>
        <v>6</v>
      </c>
      <c r="G1660" s="160">
        <f t="shared" ca="1" si="150"/>
        <v>105514</v>
      </c>
      <c r="H1660" s="171">
        <f t="shared" ca="1" si="151"/>
        <v>2705</v>
      </c>
      <c r="I1660" s="160"/>
      <c r="J1660" s="160"/>
      <c r="K1660" s="160"/>
      <c r="L1660" s="160"/>
      <c r="M1660" s="160"/>
      <c r="N1660" s="160"/>
    </row>
    <row r="1661" spans="1:14">
      <c r="A1661" s="160"/>
      <c r="B1661" s="170" t="s">
        <v>5631</v>
      </c>
      <c r="C1661" s="161">
        <f t="shared" si="152"/>
        <v>41756</v>
      </c>
      <c r="D1661" s="160">
        <f t="shared" si="153"/>
        <v>2014</v>
      </c>
      <c r="E1661" s="160">
        <f t="shared" si="154"/>
        <v>4</v>
      </c>
      <c r="F1661" s="160">
        <f t="shared" si="155"/>
        <v>7</v>
      </c>
      <c r="G1661" s="160">
        <f t="shared" ca="1" si="150"/>
        <v>105514</v>
      </c>
      <c r="H1661" s="171">
        <f t="shared" ca="1" si="151"/>
        <v>2705</v>
      </c>
      <c r="I1661" s="160"/>
      <c r="J1661" s="160"/>
      <c r="K1661" s="160"/>
      <c r="L1661" s="160"/>
      <c r="M1661" s="160"/>
      <c r="N1661" s="160"/>
    </row>
    <row r="1662" spans="1:14">
      <c r="A1662" s="160"/>
      <c r="B1662" s="170" t="s">
        <v>5631</v>
      </c>
      <c r="C1662" s="161">
        <f t="shared" si="152"/>
        <v>41756</v>
      </c>
      <c r="D1662" s="160">
        <f t="shared" si="153"/>
        <v>2014</v>
      </c>
      <c r="E1662" s="160">
        <f t="shared" si="154"/>
        <v>4</v>
      </c>
      <c r="F1662" s="160">
        <f t="shared" si="155"/>
        <v>7</v>
      </c>
      <c r="G1662" s="160">
        <f t="shared" ca="1" si="150"/>
        <v>105514</v>
      </c>
      <c r="H1662" s="171">
        <f t="shared" ca="1" si="151"/>
        <v>2705</v>
      </c>
      <c r="I1662" s="160"/>
      <c r="J1662" s="160"/>
      <c r="K1662" s="160"/>
      <c r="L1662" s="160"/>
      <c r="M1662" s="160"/>
      <c r="N1662" s="160"/>
    </row>
    <row r="1663" spans="1:14">
      <c r="A1663" s="160"/>
      <c r="B1663" s="170" t="s">
        <v>5631</v>
      </c>
      <c r="C1663" s="161">
        <f t="shared" si="152"/>
        <v>41756</v>
      </c>
      <c r="D1663" s="160">
        <f t="shared" si="153"/>
        <v>2014</v>
      </c>
      <c r="E1663" s="160">
        <f t="shared" si="154"/>
        <v>4</v>
      </c>
      <c r="F1663" s="160">
        <f t="shared" si="155"/>
        <v>7</v>
      </c>
      <c r="G1663" s="160">
        <f t="shared" ca="1" si="150"/>
        <v>105514</v>
      </c>
      <c r="H1663" s="171">
        <f t="shared" ca="1" si="151"/>
        <v>2705</v>
      </c>
      <c r="I1663" s="160"/>
      <c r="J1663" s="160"/>
      <c r="K1663" s="160"/>
      <c r="L1663" s="160"/>
      <c r="M1663" s="160"/>
      <c r="N1663" s="160"/>
    </row>
    <row r="1664" spans="1:14">
      <c r="A1664" s="160"/>
      <c r="B1664" s="170" t="s">
        <v>5641</v>
      </c>
      <c r="C1664" s="161">
        <f t="shared" si="152"/>
        <v>41757</v>
      </c>
      <c r="D1664" s="160">
        <f t="shared" si="153"/>
        <v>2014</v>
      </c>
      <c r="E1664" s="160">
        <f t="shared" si="154"/>
        <v>4</v>
      </c>
      <c r="F1664" s="160">
        <f t="shared" si="155"/>
        <v>1</v>
      </c>
      <c r="G1664" s="160">
        <f t="shared" ca="1" si="150"/>
        <v>105515</v>
      </c>
      <c r="H1664" s="171">
        <f t="shared" ca="1" si="151"/>
        <v>2705</v>
      </c>
      <c r="I1664" s="160"/>
      <c r="J1664" s="160"/>
      <c r="K1664" s="160"/>
      <c r="L1664" s="160"/>
      <c r="M1664" s="160"/>
      <c r="N1664" s="160"/>
    </row>
    <row r="1665" spans="1:14">
      <c r="A1665" s="160"/>
      <c r="B1665" s="170" t="s">
        <v>5641</v>
      </c>
      <c r="C1665" s="161">
        <f t="shared" si="152"/>
        <v>41757</v>
      </c>
      <c r="D1665" s="160">
        <f t="shared" si="153"/>
        <v>2014</v>
      </c>
      <c r="E1665" s="160">
        <f t="shared" si="154"/>
        <v>4</v>
      </c>
      <c r="F1665" s="160">
        <f t="shared" si="155"/>
        <v>1</v>
      </c>
      <c r="G1665" s="160">
        <f t="shared" ca="1" si="150"/>
        <v>105515</v>
      </c>
      <c r="H1665" s="171">
        <f t="shared" ca="1" si="151"/>
        <v>2705</v>
      </c>
      <c r="I1665" s="160"/>
      <c r="J1665" s="160"/>
      <c r="K1665" s="160"/>
      <c r="L1665" s="160"/>
      <c r="M1665" s="160"/>
      <c r="N1665" s="160"/>
    </row>
    <row r="1666" spans="1:14">
      <c r="A1666" s="160"/>
      <c r="B1666" s="170" t="s">
        <v>5641</v>
      </c>
      <c r="C1666" s="161">
        <f t="shared" si="152"/>
        <v>41757</v>
      </c>
      <c r="D1666" s="160">
        <f t="shared" si="153"/>
        <v>2014</v>
      </c>
      <c r="E1666" s="160">
        <f t="shared" si="154"/>
        <v>4</v>
      </c>
      <c r="F1666" s="160">
        <f t="shared" si="155"/>
        <v>1</v>
      </c>
      <c r="G1666" s="160">
        <f t="shared" ca="1" si="150"/>
        <v>105515</v>
      </c>
      <c r="H1666" s="171">
        <f t="shared" ca="1" si="151"/>
        <v>2705</v>
      </c>
      <c r="I1666" s="160"/>
      <c r="J1666" s="160"/>
      <c r="K1666" s="160"/>
      <c r="L1666" s="160"/>
      <c r="M1666" s="160"/>
      <c r="N1666" s="160"/>
    </row>
    <row r="1667" spans="1:14">
      <c r="A1667" s="160"/>
      <c r="B1667" s="170" t="s">
        <v>5649</v>
      </c>
      <c r="C1667" s="161">
        <f t="shared" si="152"/>
        <v>41758</v>
      </c>
      <c r="D1667" s="160">
        <f t="shared" si="153"/>
        <v>2014</v>
      </c>
      <c r="E1667" s="160">
        <f t="shared" si="154"/>
        <v>4</v>
      </c>
      <c r="F1667" s="160">
        <f t="shared" si="155"/>
        <v>2</v>
      </c>
      <c r="G1667" s="160">
        <f t="shared" ca="1" si="150"/>
        <v>105516</v>
      </c>
      <c r="H1667" s="171">
        <f t="shared" ca="1" si="151"/>
        <v>2704</v>
      </c>
      <c r="I1667" s="160"/>
      <c r="J1667" s="160"/>
      <c r="K1667" s="160"/>
      <c r="L1667" s="160"/>
      <c r="M1667" s="160"/>
      <c r="N1667" s="160"/>
    </row>
    <row r="1668" spans="1:14">
      <c r="A1668" s="160"/>
      <c r="B1668" s="170" t="s">
        <v>5653</v>
      </c>
      <c r="C1668" s="161">
        <f t="shared" si="152"/>
        <v>41759</v>
      </c>
      <c r="D1668" s="160">
        <f t="shared" si="153"/>
        <v>2014</v>
      </c>
      <c r="E1668" s="160">
        <f t="shared" si="154"/>
        <v>4</v>
      </c>
      <c r="F1668" s="160">
        <f t="shared" si="155"/>
        <v>3</v>
      </c>
      <c r="G1668" s="160">
        <f t="shared" ca="1" si="150"/>
        <v>105517</v>
      </c>
      <c r="H1668" s="171">
        <f t="shared" ca="1" si="151"/>
        <v>2703</v>
      </c>
      <c r="I1668" s="160"/>
      <c r="J1668" s="160"/>
      <c r="K1668" s="160"/>
      <c r="L1668" s="160"/>
      <c r="M1668" s="160"/>
      <c r="N1668" s="160"/>
    </row>
    <row r="1669" spans="1:14">
      <c r="A1669" s="160"/>
      <c r="B1669" s="170" t="s">
        <v>5653</v>
      </c>
      <c r="C1669" s="161">
        <f t="shared" si="152"/>
        <v>41759</v>
      </c>
      <c r="D1669" s="160">
        <f t="shared" si="153"/>
        <v>2014</v>
      </c>
      <c r="E1669" s="160">
        <f t="shared" si="154"/>
        <v>4</v>
      </c>
      <c r="F1669" s="160">
        <f t="shared" si="155"/>
        <v>3</v>
      </c>
      <c r="G1669" s="160">
        <f t="shared" ref="G1669:G1732" ca="1" si="156">WORKDAY(C1669,$K$5)</f>
        <v>105517</v>
      </c>
      <c r="H1669" s="171">
        <f t="shared" ref="H1669:H1732" ca="1" si="157">NETWORKDAYS(C1669,$K$5)</f>
        <v>2703</v>
      </c>
      <c r="I1669" s="160"/>
      <c r="J1669" s="160"/>
      <c r="K1669" s="160"/>
      <c r="L1669" s="160"/>
      <c r="M1669" s="160"/>
      <c r="N1669" s="160"/>
    </row>
    <row r="1670" spans="1:14">
      <c r="A1670" s="160"/>
      <c r="B1670" s="170" t="s">
        <v>5660</v>
      </c>
      <c r="C1670" s="161">
        <f t="shared" ref="C1670:C1733" si="158">DATE(LEFT(B1670,4),MID(B1670,5,2),RIGHT(B1670,2))</f>
        <v>41760</v>
      </c>
      <c r="D1670" s="160">
        <f t="shared" ref="D1670:D1733" si="159">YEAR(C1670)</f>
        <v>2014</v>
      </c>
      <c r="E1670" s="160">
        <f t="shared" ref="E1670:E1733" si="160">MONTH(C1670)</f>
        <v>5</v>
      </c>
      <c r="F1670" s="160">
        <f t="shared" ref="F1670:F1733" si="161">WEEKDAY(C1670,2)</f>
        <v>4</v>
      </c>
      <c r="G1670" s="160">
        <f t="shared" ca="1" si="156"/>
        <v>105520</v>
      </c>
      <c r="H1670" s="171">
        <f t="shared" ca="1" si="157"/>
        <v>2702</v>
      </c>
      <c r="I1670" s="160"/>
      <c r="J1670" s="160"/>
      <c r="K1670" s="160"/>
      <c r="L1670" s="160"/>
      <c r="M1670" s="160"/>
      <c r="N1670" s="160"/>
    </row>
    <row r="1671" spans="1:14">
      <c r="A1671" s="160"/>
      <c r="B1671" s="170" t="s">
        <v>5664</v>
      </c>
      <c r="C1671" s="161">
        <f t="shared" si="158"/>
        <v>41762</v>
      </c>
      <c r="D1671" s="160">
        <f t="shared" si="159"/>
        <v>2014</v>
      </c>
      <c r="E1671" s="160">
        <f t="shared" si="160"/>
        <v>5</v>
      </c>
      <c r="F1671" s="160">
        <f t="shared" si="161"/>
        <v>6</v>
      </c>
      <c r="G1671" s="160">
        <f t="shared" ca="1" si="156"/>
        <v>105521</v>
      </c>
      <c r="H1671" s="171">
        <f t="shared" ca="1" si="157"/>
        <v>2700</v>
      </c>
      <c r="I1671" s="160"/>
      <c r="J1671" s="160"/>
      <c r="K1671" s="160"/>
      <c r="L1671" s="160"/>
      <c r="M1671" s="160"/>
      <c r="N1671" s="160"/>
    </row>
    <row r="1672" spans="1:14">
      <c r="A1672" s="160"/>
      <c r="B1672" s="170" t="s">
        <v>5668</v>
      </c>
      <c r="C1672" s="161">
        <f t="shared" si="158"/>
        <v>41763</v>
      </c>
      <c r="D1672" s="160">
        <f t="shared" si="159"/>
        <v>2014</v>
      </c>
      <c r="E1672" s="160">
        <f t="shared" si="160"/>
        <v>5</v>
      </c>
      <c r="F1672" s="160">
        <f t="shared" si="161"/>
        <v>7</v>
      </c>
      <c r="G1672" s="160">
        <f t="shared" ca="1" si="156"/>
        <v>105521</v>
      </c>
      <c r="H1672" s="171">
        <f t="shared" ca="1" si="157"/>
        <v>2700</v>
      </c>
      <c r="I1672" s="160"/>
      <c r="J1672" s="160"/>
      <c r="K1672" s="160"/>
      <c r="L1672" s="160"/>
      <c r="M1672" s="160"/>
      <c r="N1672" s="160"/>
    </row>
    <row r="1673" spans="1:14">
      <c r="A1673" s="160"/>
      <c r="B1673" s="170" t="s">
        <v>5668</v>
      </c>
      <c r="C1673" s="161">
        <f t="shared" si="158"/>
        <v>41763</v>
      </c>
      <c r="D1673" s="160">
        <f t="shared" si="159"/>
        <v>2014</v>
      </c>
      <c r="E1673" s="160">
        <f t="shared" si="160"/>
        <v>5</v>
      </c>
      <c r="F1673" s="160">
        <f t="shared" si="161"/>
        <v>7</v>
      </c>
      <c r="G1673" s="160">
        <f t="shared" ca="1" si="156"/>
        <v>105521</v>
      </c>
      <c r="H1673" s="171">
        <f t="shared" ca="1" si="157"/>
        <v>2700</v>
      </c>
      <c r="I1673" s="160"/>
      <c r="J1673" s="160"/>
      <c r="K1673" s="160"/>
      <c r="L1673" s="160"/>
      <c r="M1673" s="160"/>
      <c r="N1673" s="160"/>
    </row>
    <row r="1674" spans="1:14">
      <c r="A1674" s="160"/>
      <c r="B1674" s="170" t="s">
        <v>5675</v>
      </c>
      <c r="C1674" s="161">
        <f t="shared" si="158"/>
        <v>41764</v>
      </c>
      <c r="D1674" s="160">
        <f t="shared" si="159"/>
        <v>2014</v>
      </c>
      <c r="E1674" s="160">
        <f t="shared" si="160"/>
        <v>5</v>
      </c>
      <c r="F1674" s="160">
        <f t="shared" si="161"/>
        <v>1</v>
      </c>
      <c r="G1674" s="160">
        <f t="shared" ca="1" si="156"/>
        <v>105522</v>
      </c>
      <c r="H1674" s="171">
        <f t="shared" ca="1" si="157"/>
        <v>2700</v>
      </c>
      <c r="I1674" s="160"/>
      <c r="J1674" s="160"/>
      <c r="K1674" s="160"/>
      <c r="L1674" s="160"/>
      <c r="M1674" s="160"/>
      <c r="N1674" s="160"/>
    </row>
    <row r="1675" spans="1:14">
      <c r="A1675" s="160"/>
      <c r="B1675" s="170" t="s">
        <v>5675</v>
      </c>
      <c r="C1675" s="161">
        <f t="shared" si="158"/>
        <v>41764</v>
      </c>
      <c r="D1675" s="160">
        <f t="shared" si="159"/>
        <v>2014</v>
      </c>
      <c r="E1675" s="160">
        <f t="shared" si="160"/>
        <v>5</v>
      </c>
      <c r="F1675" s="160">
        <f t="shared" si="161"/>
        <v>1</v>
      </c>
      <c r="G1675" s="160">
        <f t="shared" ca="1" si="156"/>
        <v>105522</v>
      </c>
      <c r="H1675" s="171">
        <f t="shared" ca="1" si="157"/>
        <v>2700</v>
      </c>
      <c r="I1675" s="160"/>
      <c r="J1675" s="160"/>
      <c r="K1675" s="160"/>
      <c r="L1675" s="160"/>
      <c r="M1675" s="160"/>
      <c r="N1675" s="160"/>
    </row>
    <row r="1676" spans="1:14">
      <c r="A1676" s="160"/>
      <c r="B1676" s="170" t="s">
        <v>5681</v>
      </c>
      <c r="C1676" s="161">
        <f t="shared" si="158"/>
        <v>41765</v>
      </c>
      <c r="D1676" s="160">
        <f t="shared" si="159"/>
        <v>2014</v>
      </c>
      <c r="E1676" s="160">
        <f t="shared" si="160"/>
        <v>5</v>
      </c>
      <c r="F1676" s="160">
        <f t="shared" si="161"/>
        <v>2</v>
      </c>
      <c r="G1676" s="160">
        <f t="shared" ca="1" si="156"/>
        <v>105523</v>
      </c>
      <c r="H1676" s="171">
        <f t="shared" ca="1" si="157"/>
        <v>2699</v>
      </c>
      <c r="I1676" s="160"/>
      <c r="J1676" s="160"/>
      <c r="K1676" s="160"/>
      <c r="L1676" s="160"/>
      <c r="M1676" s="160"/>
      <c r="N1676" s="160"/>
    </row>
    <row r="1677" spans="1:14">
      <c r="A1677" s="160"/>
      <c r="B1677" s="170" t="s">
        <v>5681</v>
      </c>
      <c r="C1677" s="161">
        <f t="shared" si="158"/>
        <v>41765</v>
      </c>
      <c r="D1677" s="160">
        <f t="shared" si="159"/>
        <v>2014</v>
      </c>
      <c r="E1677" s="160">
        <f t="shared" si="160"/>
        <v>5</v>
      </c>
      <c r="F1677" s="160">
        <f t="shared" si="161"/>
        <v>2</v>
      </c>
      <c r="G1677" s="160">
        <f t="shared" ca="1" si="156"/>
        <v>105523</v>
      </c>
      <c r="H1677" s="171">
        <f t="shared" ca="1" si="157"/>
        <v>2699</v>
      </c>
      <c r="I1677" s="160"/>
      <c r="J1677" s="160"/>
      <c r="K1677" s="160"/>
      <c r="L1677" s="160"/>
      <c r="M1677" s="160"/>
      <c r="N1677" s="160"/>
    </row>
    <row r="1678" spans="1:14">
      <c r="A1678" s="160"/>
      <c r="B1678" s="170" t="s">
        <v>5681</v>
      </c>
      <c r="C1678" s="161">
        <f t="shared" si="158"/>
        <v>41765</v>
      </c>
      <c r="D1678" s="160">
        <f t="shared" si="159"/>
        <v>2014</v>
      </c>
      <c r="E1678" s="160">
        <f t="shared" si="160"/>
        <v>5</v>
      </c>
      <c r="F1678" s="160">
        <f t="shared" si="161"/>
        <v>2</v>
      </c>
      <c r="G1678" s="160">
        <f t="shared" ca="1" si="156"/>
        <v>105523</v>
      </c>
      <c r="H1678" s="171">
        <f t="shared" ca="1" si="157"/>
        <v>2699</v>
      </c>
      <c r="I1678" s="160"/>
      <c r="J1678" s="160"/>
      <c r="K1678" s="160"/>
      <c r="L1678" s="160"/>
      <c r="M1678" s="160"/>
      <c r="N1678" s="160"/>
    </row>
    <row r="1679" spans="1:14">
      <c r="A1679" s="160"/>
      <c r="B1679" s="170" t="s">
        <v>5691</v>
      </c>
      <c r="C1679" s="161">
        <f t="shared" si="158"/>
        <v>41766</v>
      </c>
      <c r="D1679" s="160">
        <f t="shared" si="159"/>
        <v>2014</v>
      </c>
      <c r="E1679" s="160">
        <f t="shared" si="160"/>
        <v>5</v>
      </c>
      <c r="F1679" s="160">
        <f t="shared" si="161"/>
        <v>3</v>
      </c>
      <c r="G1679" s="160">
        <f t="shared" ca="1" si="156"/>
        <v>105524</v>
      </c>
      <c r="H1679" s="171">
        <f t="shared" ca="1" si="157"/>
        <v>2698</v>
      </c>
      <c r="I1679" s="160"/>
      <c r="J1679" s="160"/>
      <c r="K1679" s="160"/>
      <c r="L1679" s="160"/>
      <c r="M1679" s="160"/>
      <c r="N1679" s="160"/>
    </row>
    <row r="1680" spans="1:14">
      <c r="A1680" s="160"/>
      <c r="B1680" s="170" t="s">
        <v>5695</v>
      </c>
      <c r="C1680" s="161">
        <f t="shared" si="158"/>
        <v>41767</v>
      </c>
      <c r="D1680" s="160">
        <f t="shared" si="159"/>
        <v>2014</v>
      </c>
      <c r="E1680" s="160">
        <f t="shared" si="160"/>
        <v>5</v>
      </c>
      <c r="F1680" s="160">
        <f t="shared" si="161"/>
        <v>4</v>
      </c>
      <c r="G1680" s="160">
        <f t="shared" ca="1" si="156"/>
        <v>105527</v>
      </c>
      <c r="H1680" s="171">
        <f t="shared" ca="1" si="157"/>
        <v>2697</v>
      </c>
      <c r="I1680" s="160"/>
      <c r="J1680" s="160"/>
      <c r="K1680" s="160"/>
      <c r="L1680" s="160"/>
      <c r="M1680" s="160"/>
      <c r="N1680" s="160"/>
    </row>
    <row r="1681" spans="1:14">
      <c r="A1681" s="160"/>
      <c r="B1681" s="170" t="s">
        <v>5695</v>
      </c>
      <c r="C1681" s="161">
        <f t="shared" si="158"/>
        <v>41767</v>
      </c>
      <c r="D1681" s="160">
        <f t="shared" si="159"/>
        <v>2014</v>
      </c>
      <c r="E1681" s="160">
        <f t="shared" si="160"/>
        <v>5</v>
      </c>
      <c r="F1681" s="160">
        <f t="shared" si="161"/>
        <v>4</v>
      </c>
      <c r="G1681" s="160">
        <f t="shared" ca="1" si="156"/>
        <v>105527</v>
      </c>
      <c r="H1681" s="171">
        <f t="shared" ca="1" si="157"/>
        <v>2697</v>
      </c>
      <c r="I1681" s="160"/>
      <c r="J1681" s="160"/>
      <c r="K1681" s="160"/>
      <c r="L1681" s="160"/>
      <c r="M1681" s="160"/>
      <c r="N1681" s="160"/>
    </row>
    <row r="1682" spans="1:14">
      <c r="A1682" s="160"/>
      <c r="B1682" s="170" t="s">
        <v>5702</v>
      </c>
      <c r="C1682" s="161">
        <f t="shared" si="158"/>
        <v>41768</v>
      </c>
      <c r="D1682" s="160">
        <f t="shared" si="159"/>
        <v>2014</v>
      </c>
      <c r="E1682" s="160">
        <f t="shared" si="160"/>
        <v>5</v>
      </c>
      <c r="F1682" s="160">
        <f t="shared" si="161"/>
        <v>5</v>
      </c>
      <c r="G1682" s="160">
        <f t="shared" ca="1" si="156"/>
        <v>105528</v>
      </c>
      <c r="H1682" s="171">
        <f t="shared" ca="1" si="157"/>
        <v>2696</v>
      </c>
      <c r="I1682" s="160"/>
      <c r="J1682" s="160"/>
      <c r="K1682" s="160"/>
      <c r="L1682" s="160"/>
      <c r="M1682" s="160"/>
      <c r="N1682" s="160"/>
    </row>
    <row r="1683" spans="1:14">
      <c r="A1683" s="160"/>
      <c r="B1683" s="170" t="s">
        <v>5706</v>
      </c>
      <c r="C1683" s="161">
        <f t="shared" si="158"/>
        <v>41769</v>
      </c>
      <c r="D1683" s="160">
        <f t="shared" si="159"/>
        <v>2014</v>
      </c>
      <c r="E1683" s="160">
        <f t="shared" si="160"/>
        <v>5</v>
      </c>
      <c r="F1683" s="160">
        <f t="shared" si="161"/>
        <v>6</v>
      </c>
      <c r="G1683" s="160">
        <f t="shared" ca="1" si="156"/>
        <v>105528</v>
      </c>
      <c r="H1683" s="171">
        <f t="shared" ca="1" si="157"/>
        <v>2695</v>
      </c>
      <c r="I1683" s="160"/>
      <c r="J1683" s="160"/>
      <c r="K1683" s="160"/>
      <c r="L1683" s="160"/>
      <c r="M1683" s="160"/>
      <c r="N1683" s="160"/>
    </row>
    <row r="1684" spans="1:14">
      <c r="A1684" s="160"/>
      <c r="B1684" s="170" t="s">
        <v>5710</v>
      </c>
      <c r="C1684" s="161">
        <f t="shared" si="158"/>
        <v>41770</v>
      </c>
      <c r="D1684" s="160">
        <f t="shared" si="159"/>
        <v>2014</v>
      </c>
      <c r="E1684" s="160">
        <f t="shared" si="160"/>
        <v>5</v>
      </c>
      <c r="F1684" s="160">
        <f t="shared" si="161"/>
        <v>7</v>
      </c>
      <c r="G1684" s="160">
        <f t="shared" ca="1" si="156"/>
        <v>105528</v>
      </c>
      <c r="H1684" s="171">
        <f t="shared" ca="1" si="157"/>
        <v>2695</v>
      </c>
      <c r="I1684" s="160"/>
      <c r="J1684" s="160"/>
      <c r="K1684" s="160"/>
      <c r="L1684" s="160"/>
      <c r="M1684" s="160"/>
      <c r="N1684" s="160"/>
    </row>
    <row r="1685" spans="1:14">
      <c r="A1685" s="160"/>
      <c r="B1685" s="170" t="s">
        <v>5714</v>
      </c>
      <c r="C1685" s="161">
        <f t="shared" si="158"/>
        <v>41772</v>
      </c>
      <c r="D1685" s="160">
        <f t="shared" si="159"/>
        <v>2014</v>
      </c>
      <c r="E1685" s="160">
        <f t="shared" si="160"/>
        <v>5</v>
      </c>
      <c r="F1685" s="160">
        <f t="shared" si="161"/>
        <v>2</v>
      </c>
      <c r="G1685" s="160">
        <f t="shared" ca="1" si="156"/>
        <v>105530</v>
      </c>
      <c r="H1685" s="171">
        <f t="shared" ca="1" si="157"/>
        <v>2694</v>
      </c>
      <c r="I1685" s="160"/>
      <c r="J1685" s="160"/>
      <c r="K1685" s="160"/>
      <c r="L1685" s="160"/>
      <c r="M1685" s="160"/>
      <c r="N1685" s="160"/>
    </row>
    <row r="1686" spans="1:14">
      <c r="A1686" s="160"/>
      <c r="B1686" s="170" t="s">
        <v>5717</v>
      </c>
      <c r="C1686" s="161">
        <f t="shared" si="158"/>
        <v>41773</v>
      </c>
      <c r="D1686" s="160">
        <f t="shared" si="159"/>
        <v>2014</v>
      </c>
      <c r="E1686" s="160">
        <f t="shared" si="160"/>
        <v>5</v>
      </c>
      <c r="F1686" s="160">
        <f t="shared" si="161"/>
        <v>3</v>
      </c>
      <c r="G1686" s="160">
        <f t="shared" ca="1" si="156"/>
        <v>105531</v>
      </c>
      <c r="H1686" s="171">
        <f t="shared" ca="1" si="157"/>
        <v>2693</v>
      </c>
      <c r="I1686" s="160"/>
      <c r="J1686" s="160"/>
      <c r="K1686" s="160"/>
      <c r="L1686" s="160"/>
      <c r="M1686" s="160"/>
      <c r="N1686" s="160"/>
    </row>
    <row r="1687" spans="1:14">
      <c r="A1687" s="160"/>
      <c r="B1687" s="170" t="s">
        <v>5717</v>
      </c>
      <c r="C1687" s="161">
        <f t="shared" si="158"/>
        <v>41773</v>
      </c>
      <c r="D1687" s="160">
        <f t="shared" si="159"/>
        <v>2014</v>
      </c>
      <c r="E1687" s="160">
        <f t="shared" si="160"/>
        <v>5</v>
      </c>
      <c r="F1687" s="160">
        <f t="shared" si="161"/>
        <v>3</v>
      </c>
      <c r="G1687" s="160">
        <f t="shared" ca="1" si="156"/>
        <v>105531</v>
      </c>
      <c r="H1687" s="171">
        <f t="shared" ca="1" si="157"/>
        <v>2693</v>
      </c>
      <c r="I1687" s="160"/>
      <c r="J1687" s="160"/>
      <c r="K1687" s="160"/>
      <c r="L1687" s="160"/>
      <c r="M1687" s="160"/>
      <c r="N1687" s="160"/>
    </row>
    <row r="1688" spans="1:14">
      <c r="A1688" s="160"/>
      <c r="B1688" s="170" t="s">
        <v>5723</v>
      </c>
      <c r="C1688" s="161">
        <f t="shared" si="158"/>
        <v>41774</v>
      </c>
      <c r="D1688" s="160">
        <f t="shared" si="159"/>
        <v>2014</v>
      </c>
      <c r="E1688" s="160">
        <f t="shared" si="160"/>
        <v>5</v>
      </c>
      <c r="F1688" s="160">
        <f t="shared" si="161"/>
        <v>4</v>
      </c>
      <c r="G1688" s="160">
        <f t="shared" ca="1" si="156"/>
        <v>105534</v>
      </c>
      <c r="H1688" s="171">
        <f t="shared" ca="1" si="157"/>
        <v>2692</v>
      </c>
      <c r="I1688" s="160"/>
      <c r="J1688" s="160"/>
      <c r="K1688" s="160"/>
      <c r="L1688" s="160"/>
      <c r="M1688" s="160"/>
      <c r="N1688" s="160"/>
    </row>
    <row r="1689" spans="1:14">
      <c r="A1689" s="160"/>
      <c r="B1689" s="170" t="s">
        <v>5723</v>
      </c>
      <c r="C1689" s="161">
        <f t="shared" si="158"/>
        <v>41774</v>
      </c>
      <c r="D1689" s="160">
        <f t="shared" si="159"/>
        <v>2014</v>
      </c>
      <c r="E1689" s="160">
        <f t="shared" si="160"/>
        <v>5</v>
      </c>
      <c r="F1689" s="160">
        <f t="shared" si="161"/>
        <v>4</v>
      </c>
      <c r="G1689" s="160">
        <f t="shared" ca="1" si="156"/>
        <v>105534</v>
      </c>
      <c r="H1689" s="171">
        <f t="shared" ca="1" si="157"/>
        <v>2692</v>
      </c>
      <c r="I1689" s="160"/>
      <c r="J1689" s="160"/>
      <c r="K1689" s="160"/>
      <c r="L1689" s="160"/>
      <c r="M1689" s="160"/>
      <c r="N1689" s="160"/>
    </row>
    <row r="1690" spans="1:14">
      <c r="A1690" s="160"/>
      <c r="B1690" s="170" t="s">
        <v>5728</v>
      </c>
      <c r="C1690" s="161">
        <f t="shared" si="158"/>
        <v>41776</v>
      </c>
      <c r="D1690" s="160">
        <f t="shared" si="159"/>
        <v>2014</v>
      </c>
      <c r="E1690" s="160">
        <f t="shared" si="160"/>
        <v>5</v>
      </c>
      <c r="F1690" s="160">
        <f t="shared" si="161"/>
        <v>6</v>
      </c>
      <c r="G1690" s="160">
        <f t="shared" ca="1" si="156"/>
        <v>105535</v>
      </c>
      <c r="H1690" s="171">
        <f t="shared" ca="1" si="157"/>
        <v>2690</v>
      </c>
      <c r="I1690" s="160"/>
      <c r="J1690" s="160"/>
      <c r="K1690" s="160"/>
      <c r="L1690" s="160"/>
      <c r="M1690" s="160"/>
      <c r="N1690" s="160"/>
    </row>
    <row r="1691" spans="1:14">
      <c r="A1691" s="160"/>
      <c r="B1691" s="170" t="s">
        <v>5732</v>
      </c>
      <c r="C1691" s="161">
        <f t="shared" si="158"/>
        <v>41777</v>
      </c>
      <c r="D1691" s="160">
        <f t="shared" si="159"/>
        <v>2014</v>
      </c>
      <c r="E1691" s="160">
        <f t="shared" si="160"/>
        <v>5</v>
      </c>
      <c r="F1691" s="160">
        <f t="shared" si="161"/>
        <v>7</v>
      </c>
      <c r="G1691" s="160">
        <f t="shared" ca="1" si="156"/>
        <v>105535</v>
      </c>
      <c r="H1691" s="171">
        <f t="shared" ca="1" si="157"/>
        <v>2690</v>
      </c>
      <c r="I1691" s="160"/>
      <c r="J1691" s="160"/>
      <c r="K1691" s="160"/>
      <c r="L1691" s="160"/>
      <c r="M1691" s="160"/>
      <c r="N1691" s="160"/>
    </row>
    <row r="1692" spans="1:14">
      <c r="A1692" s="160"/>
      <c r="B1692" s="170" t="s">
        <v>5732</v>
      </c>
      <c r="C1692" s="161">
        <f t="shared" si="158"/>
        <v>41777</v>
      </c>
      <c r="D1692" s="160">
        <f t="shared" si="159"/>
        <v>2014</v>
      </c>
      <c r="E1692" s="160">
        <f t="shared" si="160"/>
        <v>5</v>
      </c>
      <c r="F1692" s="160">
        <f t="shared" si="161"/>
        <v>7</v>
      </c>
      <c r="G1692" s="160">
        <f t="shared" ca="1" si="156"/>
        <v>105535</v>
      </c>
      <c r="H1692" s="171">
        <f t="shared" ca="1" si="157"/>
        <v>2690</v>
      </c>
      <c r="I1692" s="160"/>
      <c r="J1692" s="160"/>
      <c r="K1692" s="160"/>
      <c r="L1692" s="160"/>
      <c r="M1692" s="160"/>
      <c r="N1692" s="160"/>
    </row>
    <row r="1693" spans="1:14">
      <c r="A1693" s="160"/>
      <c r="B1693" s="170" t="s">
        <v>5732</v>
      </c>
      <c r="C1693" s="161">
        <f t="shared" si="158"/>
        <v>41777</v>
      </c>
      <c r="D1693" s="160">
        <f t="shared" si="159"/>
        <v>2014</v>
      </c>
      <c r="E1693" s="160">
        <f t="shared" si="160"/>
        <v>5</v>
      </c>
      <c r="F1693" s="160">
        <f t="shared" si="161"/>
        <v>7</v>
      </c>
      <c r="G1693" s="160">
        <f t="shared" ca="1" si="156"/>
        <v>105535</v>
      </c>
      <c r="H1693" s="171">
        <f t="shared" ca="1" si="157"/>
        <v>2690</v>
      </c>
      <c r="I1693" s="160"/>
      <c r="J1693" s="160"/>
      <c r="K1693" s="160"/>
      <c r="L1693" s="160"/>
      <c r="M1693" s="160"/>
      <c r="N1693" s="160"/>
    </row>
    <row r="1694" spans="1:14">
      <c r="A1694" s="160"/>
      <c r="B1694" s="170" t="s">
        <v>5732</v>
      </c>
      <c r="C1694" s="161">
        <f t="shared" si="158"/>
        <v>41777</v>
      </c>
      <c r="D1694" s="160">
        <f t="shared" si="159"/>
        <v>2014</v>
      </c>
      <c r="E1694" s="160">
        <f t="shared" si="160"/>
        <v>5</v>
      </c>
      <c r="F1694" s="160">
        <f t="shared" si="161"/>
        <v>7</v>
      </c>
      <c r="G1694" s="160">
        <f t="shared" ca="1" si="156"/>
        <v>105535</v>
      </c>
      <c r="H1694" s="171">
        <f t="shared" ca="1" si="157"/>
        <v>2690</v>
      </c>
      <c r="I1694" s="160"/>
      <c r="J1694" s="160"/>
      <c r="K1694" s="160"/>
      <c r="L1694" s="160"/>
      <c r="M1694" s="160"/>
      <c r="N1694" s="160"/>
    </row>
    <row r="1695" spans="1:14">
      <c r="A1695" s="160"/>
      <c r="B1695" s="170" t="s">
        <v>5742</v>
      </c>
      <c r="C1695" s="161">
        <f t="shared" si="158"/>
        <v>41778</v>
      </c>
      <c r="D1695" s="160">
        <f t="shared" si="159"/>
        <v>2014</v>
      </c>
      <c r="E1695" s="160">
        <f t="shared" si="160"/>
        <v>5</v>
      </c>
      <c r="F1695" s="160">
        <f t="shared" si="161"/>
        <v>1</v>
      </c>
      <c r="G1695" s="160">
        <f t="shared" ca="1" si="156"/>
        <v>105536</v>
      </c>
      <c r="H1695" s="171">
        <f t="shared" ca="1" si="157"/>
        <v>2690</v>
      </c>
      <c r="I1695" s="160"/>
      <c r="J1695" s="160"/>
      <c r="K1695" s="160"/>
      <c r="L1695" s="160"/>
      <c r="M1695" s="160"/>
      <c r="N1695" s="160"/>
    </row>
    <row r="1696" spans="1:14">
      <c r="A1696" s="160"/>
      <c r="B1696" s="170" t="s">
        <v>5742</v>
      </c>
      <c r="C1696" s="161">
        <f t="shared" si="158"/>
        <v>41778</v>
      </c>
      <c r="D1696" s="160">
        <f t="shared" si="159"/>
        <v>2014</v>
      </c>
      <c r="E1696" s="160">
        <f t="shared" si="160"/>
        <v>5</v>
      </c>
      <c r="F1696" s="160">
        <f t="shared" si="161"/>
        <v>1</v>
      </c>
      <c r="G1696" s="160">
        <f t="shared" ca="1" si="156"/>
        <v>105536</v>
      </c>
      <c r="H1696" s="171">
        <f t="shared" ca="1" si="157"/>
        <v>2690</v>
      </c>
      <c r="I1696" s="160"/>
      <c r="J1696" s="160"/>
      <c r="K1696" s="160"/>
      <c r="L1696" s="160"/>
      <c r="M1696" s="160"/>
      <c r="N1696" s="160"/>
    </row>
    <row r="1697" spans="1:14">
      <c r="A1697" s="160"/>
      <c r="B1697" s="170" t="s">
        <v>5742</v>
      </c>
      <c r="C1697" s="161">
        <f t="shared" si="158"/>
        <v>41778</v>
      </c>
      <c r="D1697" s="160">
        <f t="shared" si="159"/>
        <v>2014</v>
      </c>
      <c r="E1697" s="160">
        <f t="shared" si="160"/>
        <v>5</v>
      </c>
      <c r="F1697" s="160">
        <f t="shared" si="161"/>
        <v>1</v>
      </c>
      <c r="G1697" s="160">
        <f t="shared" ca="1" si="156"/>
        <v>105536</v>
      </c>
      <c r="H1697" s="171">
        <f t="shared" ca="1" si="157"/>
        <v>2690</v>
      </c>
      <c r="I1697" s="160"/>
      <c r="J1697" s="160"/>
      <c r="K1697" s="160"/>
      <c r="L1697" s="160"/>
      <c r="M1697" s="160"/>
      <c r="N1697" s="160"/>
    </row>
    <row r="1698" spans="1:14">
      <c r="A1698" s="160"/>
      <c r="B1698" s="170" t="s">
        <v>5750</v>
      </c>
      <c r="C1698" s="161">
        <f t="shared" si="158"/>
        <v>41779</v>
      </c>
      <c r="D1698" s="160">
        <f t="shared" si="159"/>
        <v>2014</v>
      </c>
      <c r="E1698" s="160">
        <f t="shared" si="160"/>
        <v>5</v>
      </c>
      <c r="F1698" s="160">
        <f t="shared" si="161"/>
        <v>2</v>
      </c>
      <c r="G1698" s="160">
        <f t="shared" ca="1" si="156"/>
        <v>105537</v>
      </c>
      <c r="H1698" s="171">
        <f t="shared" ca="1" si="157"/>
        <v>2689</v>
      </c>
      <c r="I1698" s="160"/>
      <c r="J1698" s="160"/>
      <c r="K1698" s="160"/>
      <c r="L1698" s="160"/>
      <c r="M1698" s="160"/>
      <c r="N1698" s="160"/>
    </row>
    <row r="1699" spans="1:14">
      <c r="A1699" s="160"/>
      <c r="B1699" s="170" t="s">
        <v>5753</v>
      </c>
      <c r="C1699" s="161">
        <f t="shared" si="158"/>
        <v>41780</v>
      </c>
      <c r="D1699" s="160">
        <f t="shared" si="159"/>
        <v>2014</v>
      </c>
      <c r="E1699" s="160">
        <f t="shared" si="160"/>
        <v>5</v>
      </c>
      <c r="F1699" s="160">
        <f t="shared" si="161"/>
        <v>3</v>
      </c>
      <c r="G1699" s="160">
        <f t="shared" ca="1" si="156"/>
        <v>105538</v>
      </c>
      <c r="H1699" s="171">
        <f t="shared" ca="1" si="157"/>
        <v>2688</v>
      </c>
      <c r="I1699" s="160"/>
      <c r="J1699" s="160"/>
      <c r="K1699" s="160"/>
      <c r="L1699" s="160"/>
      <c r="M1699" s="160"/>
      <c r="N1699" s="160"/>
    </row>
    <row r="1700" spans="1:14">
      <c r="A1700" s="160"/>
      <c r="B1700" s="170" t="s">
        <v>5753</v>
      </c>
      <c r="C1700" s="161">
        <f t="shared" si="158"/>
        <v>41780</v>
      </c>
      <c r="D1700" s="160">
        <f t="shared" si="159"/>
        <v>2014</v>
      </c>
      <c r="E1700" s="160">
        <f t="shared" si="160"/>
        <v>5</v>
      </c>
      <c r="F1700" s="160">
        <f t="shared" si="161"/>
        <v>3</v>
      </c>
      <c r="G1700" s="160">
        <f t="shared" ca="1" si="156"/>
        <v>105538</v>
      </c>
      <c r="H1700" s="171">
        <f t="shared" ca="1" si="157"/>
        <v>2688</v>
      </c>
      <c r="I1700" s="160"/>
      <c r="J1700" s="160"/>
      <c r="K1700" s="160"/>
      <c r="L1700" s="160"/>
      <c r="M1700" s="160"/>
      <c r="N1700" s="160"/>
    </row>
    <row r="1701" spans="1:14">
      <c r="A1701" s="160"/>
      <c r="B1701" s="170" t="s">
        <v>5753</v>
      </c>
      <c r="C1701" s="161">
        <f t="shared" si="158"/>
        <v>41780</v>
      </c>
      <c r="D1701" s="160">
        <f t="shared" si="159"/>
        <v>2014</v>
      </c>
      <c r="E1701" s="160">
        <f t="shared" si="160"/>
        <v>5</v>
      </c>
      <c r="F1701" s="160">
        <f t="shared" si="161"/>
        <v>3</v>
      </c>
      <c r="G1701" s="160">
        <f t="shared" ca="1" si="156"/>
        <v>105538</v>
      </c>
      <c r="H1701" s="171">
        <f t="shared" ca="1" si="157"/>
        <v>2688</v>
      </c>
      <c r="I1701" s="160"/>
      <c r="J1701" s="160"/>
      <c r="K1701" s="160"/>
      <c r="L1701" s="160"/>
      <c r="M1701" s="160"/>
      <c r="N1701" s="160"/>
    </row>
    <row r="1702" spans="1:14">
      <c r="A1702" s="160"/>
      <c r="B1702" s="170" t="s">
        <v>5753</v>
      </c>
      <c r="C1702" s="161">
        <f t="shared" si="158"/>
        <v>41780</v>
      </c>
      <c r="D1702" s="160">
        <f t="shared" si="159"/>
        <v>2014</v>
      </c>
      <c r="E1702" s="160">
        <f t="shared" si="160"/>
        <v>5</v>
      </c>
      <c r="F1702" s="160">
        <f t="shared" si="161"/>
        <v>3</v>
      </c>
      <c r="G1702" s="160">
        <f t="shared" ca="1" si="156"/>
        <v>105538</v>
      </c>
      <c r="H1702" s="171">
        <f t="shared" ca="1" si="157"/>
        <v>2688</v>
      </c>
      <c r="I1702" s="160"/>
      <c r="J1702" s="160"/>
      <c r="K1702" s="160"/>
      <c r="L1702" s="160"/>
      <c r="M1702" s="160"/>
      <c r="N1702" s="160"/>
    </row>
    <row r="1703" spans="1:14">
      <c r="A1703" s="160"/>
      <c r="B1703" s="170" t="s">
        <v>5765</v>
      </c>
      <c r="C1703" s="161">
        <f t="shared" si="158"/>
        <v>41781</v>
      </c>
      <c r="D1703" s="160">
        <f t="shared" si="159"/>
        <v>2014</v>
      </c>
      <c r="E1703" s="160">
        <f t="shared" si="160"/>
        <v>5</v>
      </c>
      <c r="F1703" s="160">
        <f t="shared" si="161"/>
        <v>4</v>
      </c>
      <c r="G1703" s="160">
        <f t="shared" ca="1" si="156"/>
        <v>105541</v>
      </c>
      <c r="H1703" s="171">
        <f t="shared" ca="1" si="157"/>
        <v>2687</v>
      </c>
      <c r="I1703" s="160"/>
      <c r="J1703" s="160"/>
      <c r="K1703" s="160"/>
      <c r="L1703" s="160"/>
      <c r="M1703" s="160"/>
      <c r="N1703" s="160"/>
    </row>
    <row r="1704" spans="1:14">
      <c r="A1704" s="160"/>
      <c r="B1704" s="170" t="s">
        <v>5769</v>
      </c>
      <c r="C1704" s="161">
        <f t="shared" si="158"/>
        <v>41783</v>
      </c>
      <c r="D1704" s="160">
        <f t="shared" si="159"/>
        <v>2014</v>
      </c>
      <c r="E1704" s="160">
        <f t="shared" si="160"/>
        <v>5</v>
      </c>
      <c r="F1704" s="160">
        <f t="shared" si="161"/>
        <v>6</v>
      </c>
      <c r="G1704" s="160">
        <f t="shared" ca="1" si="156"/>
        <v>105542</v>
      </c>
      <c r="H1704" s="171">
        <f t="shared" ca="1" si="157"/>
        <v>2685</v>
      </c>
      <c r="I1704" s="160"/>
      <c r="J1704" s="160"/>
      <c r="K1704" s="160"/>
      <c r="L1704" s="160"/>
      <c r="M1704" s="160"/>
      <c r="N1704" s="160"/>
    </row>
    <row r="1705" spans="1:14">
      <c r="A1705" s="160"/>
      <c r="B1705" s="170" t="s">
        <v>5773</v>
      </c>
      <c r="C1705" s="161">
        <f t="shared" si="158"/>
        <v>41787</v>
      </c>
      <c r="D1705" s="160">
        <f t="shared" si="159"/>
        <v>2014</v>
      </c>
      <c r="E1705" s="160">
        <f t="shared" si="160"/>
        <v>5</v>
      </c>
      <c r="F1705" s="160">
        <f t="shared" si="161"/>
        <v>3</v>
      </c>
      <c r="G1705" s="160">
        <f t="shared" ca="1" si="156"/>
        <v>105545</v>
      </c>
      <c r="H1705" s="171">
        <f t="shared" ca="1" si="157"/>
        <v>2683</v>
      </c>
      <c r="I1705" s="160"/>
      <c r="J1705" s="160"/>
      <c r="K1705" s="160"/>
      <c r="L1705" s="160"/>
      <c r="M1705" s="160"/>
      <c r="N1705" s="160"/>
    </row>
    <row r="1706" spans="1:14">
      <c r="A1706" s="160"/>
      <c r="B1706" s="170" t="s">
        <v>5773</v>
      </c>
      <c r="C1706" s="161">
        <f t="shared" si="158"/>
        <v>41787</v>
      </c>
      <c r="D1706" s="160">
        <f t="shared" si="159"/>
        <v>2014</v>
      </c>
      <c r="E1706" s="160">
        <f t="shared" si="160"/>
        <v>5</v>
      </c>
      <c r="F1706" s="160">
        <f t="shared" si="161"/>
        <v>3</v>
      </c>
      <c r="G1706" s="160">
        <f t="shared" ca="1" si="156"/>
        <v>105545</v>
      </c>
      <c r="H1706" s="171">
        <f t="shared" ca="1" si="157"/>
        <v>2683</v>
      </c>
      <c r="I1706" s="160"/>
      <c r="J1706" s="160"/>
      <c r="K1706" s="160"/>
      <c r="L1706" s="160"/>
      <c r="M1706" s="160"/>
      <c r="N1706" s="160"/>
    </row>
    <row r="1707" spans="1:14">
      <c r="A1707" s="160"/>
      <c r="B1707" s="170" t="s">
        <v>5773</v>
      </c>
      <c r="C1707" s="161">
        <f t="shared" si="158"/>
        <v>41787</v>
      </c>
      <c r="D1707" s="160">
        <f t="shared" si="159"/>
        <v>2014</v>
      </c>
      <c r="E1707" s="160">
        <f t="shared" si="160"/>
        <v>5</v>
      </c>
      <c r="F1707" s="160">
        <f t="shared" si="161"/>
        <v>3</v>
      </c>
      <c r="G1707" s="160">
        <f t="shared" ca="1" si="156"/>
        <v>105545</v>
      </c>
      <c r="H1707" s="171">
        <f t="shared" ca="1" si="157"/>
        <v>2683</v>
      </c>
      <c r="I1707" s="160"/>
      <c r="J1707" s="160"/>
      <c r="K1707" s="160"/>
      <c r="L1707" s="160"/>
      <c r="M1707" s="160"/>
      <c r="N1707" s="160"/>
    </row>
    <row r="1708" spans="1:14">
      <c r="A1708" s="160"/>
      <c r="B1708" s="170" t="s">
        <v>5783</v>
      </c>
      <c r="C1708" s="161">
        <f t="shared" si="158"/>
        <v>41788</v>
      </c>
      <c r="D1708" s="160">
        <f t="shared" si="159"/>
        <v>2014</v>
      </c>
      <c r="E1708" s="160">
        <f t="shared" si="160"/>
        <v>5</v>
      </c>
      <c r="F1708" s="160">
        <f t="shared" si="161"/>
        <v>4</v>
      </c>
      <c r="G1708" s="160">
        <f t="shared" ca="1" si="156"/>
        <v>105548</v>
      </c>
      <c r="H1708" s="171">
        <f t="shared" ca="1" si="157"/>
        <v>2682</v>
      </c>
      <c r="I1708" s="160"/>
      <c r="J1708" s="160"/>
      <c r="K1708" s="160"/>
      <c r="L1708" s="160"/>
      <c r="M1708" s="160"/>
      <c r="N1708" s="160"/>
    </row>
    <row r="1709" spans="1:14">
      <c r="A1709" s="160"/>
      <c r="B1709" s="170" t="s">
        <v>5786</v>
      </c>
      <c r="C1709" s="161">
        <f t="shared" si="158"/>
        <v>41791</v>
      </c>
      <c r="D1709" s="160">
        <f t="shared" si="159"/>
        <v>2014</v>
      </c>
      <c r="E1709" s="160">
        <f t="shared" si="160"/>
        <v>6</v>
      </c>
      <c r="F1709" s="160">
        <f t="shared" si="161"/>
        <v>7</v>
      </c>
      <c r="G1709" s="160">
        <f t="shared" ca="1" si="156"/>
        <v>105549</v>
      </c>
      <c r="H1709" s="171">
        <f t="shared" ca="1" si="157"/>
        <v>2680</v>
      </c>
      <c r="I1709" s="160"/>
      <c r="J1709" s="160"/>
      <c r="K1709" s="160"/>
      <c r="L1709" s="160"/>
      <c r="M1709" s="160"/>
      <c r="N1709" s="160"/>
    </row>
    <row r="1710" spans="1:14">
      <c r="A1710" s="160"/>
      <c r="B1710" s="170" t="s">
        <v>5786</v>
      </c>
      <c r="C1710" s="161">
        <f t="shared" si="158"/>
        <v>41791</v>
      </c>
      <c r="D1710" s="160">
        <f t="shared" si="159"/>
        <v>2014</v>
      </c>
      <c r="E1710" s="160">
        <f t="shared" si="160"/>
        <v>6</v>
      </c>
      <c r="F1710" s="160">
        <f t="shared" si="161"/>
        <v>7</v>
      </c>
      <c r="G1710" s="160">
        <f t="shared" ca="1" si="156"/>
        <v>105549</v>
      </c>
      <c r="H1710" s="171">
        <f t="shared" ca="1" si="157"/>
        <v>2680</v>
      </c>
      <c r="I1710" s="160"/>
      <c r="J1710" s="160"/>
      <c r="K1710" s="160"/>
      <c r="L1710" s="160"/>
      <c r="M1710" s="160"/>
      <c r="N1710" s="160"/>
    </row>
    <row r="1711" spans="1:14">
      <c r="A1711" s="160"/>
      <c r="B1711" s="170" t="s">
        <v>5793</v>
      </c>
      <c r="C1711" s="161">
        <f t="shared" si="158"/>
        <v>41792</v>
      </c>
      <c r="D1711" s="160">
        <f t="shared" si="159"/>
        <v>2014</v>
      </c>
      <c r="E1711" s="160">
        <f t="shared" si="160"/>
        <v>6</v>
      </c>
      <c r="F1711" s="160">
        <f t="shared" si="161"/>
        <v>1</v>
      </c>
      <c r="G1711" s="160">
        <f t="shared" ca="1" si="156"/>
        <v>105550</v>
      </c>
      <c r="H1711" s="171">
        <f t="shared" ca="1" si="157"/>
        <v>2680</v>
      </c>
      <c r="I1711" s="160"/>
      <c r="J1711" s="160"/>
      <c r="K1711" s="160"/>
      <c r="L1711" s="160"/>
      <c r="M1711" s="160"/>
      <c r="N1711" s="160"/>
    </row>
    <row r="1712" spans="1:14">
      <c r="A1712" s="160"/>
      <c r="B1712" s="170" t="s">
        <v>5793</v>
      </c>
      <c r="C1712" s="161">
        <f t="shared" si="158"/>
        <v>41792</v>
      </c>
      <c r="D1712" s="160">
        <f t="shared" si="159"/>
        <v>2014</v>
      </c>
      <c r="E1712" s="160">
        <f t="shared" si="160"/>
        <v>6</v>
      </c>
      <c r="F1712" s="160">
        <f t="shared" si="161"/>
        <v>1</v>
      </c>
      <c r="G1712" s="160">
        <f t="shared" ca="1" si="156"/>
        <v>105550</v>
      </c>
      <c r="H1712" s="171">
        <f t="shared" ca="1" si="157"/>
        <v>2680</v>
      </c>
      <c r="I1712" s="160"/>
      <c r="J1712" s="160"/>
      <c r="K1712" s="160"/>
      <c r="L1712" s="160"/>
      <c r="M1712" s="160"/>
      <c r="N1712" s="160"/>
    </row>
    <row r="1713" spans="1:14">
      <c r="A1713" s="160"/>
      <c r="B1713" s="170" t="s">
        <v>5793</v>
      </c>
      <c r="C1713" s="161">
        <f t="shared" si="158"/>
        <v>41792</v>
      </c>
      <c r="D1713" s="160">
        <f t="shared" si="159"/>
        <v>2014</v>
      </c>
      <c r="E1713" s="160">
        <f t="shared" si="160"/>
        <v>6</v>
      </c>
      <c r="F1713" s="160">
        <f t="shared" si="161"/>
        <v>1</v>
      </c>
      <c r="G1713" s="160">
        <f t="shared" ca="1" si="156"/>
        <v>105550</v>
      </c>
      <c r="H1713" s="171">
        <f t="shared" ca="1" si="157"/>
        <v>2680</v>
      </c>
      <c r="I1713" s="160"/>
      <c r="J1713" s="160"/>
      <c r="K1713" s="160"/>
      <c r="L1713" s="160"/>
      <c r="M1713" s="160"/>
      <c r="N1713" s="160"/>
    </row>
    <row r="1714" spans="1:14">
      <c r="A1714" s="160"/>
      <c r="B1714" s="170" t="s">
        <v>5793</v>
      </c>
      <c r="C1714" s="161">
        <f t="shared" si="158"/>
        <v>41792</v>
      </c>
      <c r="D1714" s="160">
        <f t="shared" si="159"/>
        <v>2014</v>
      </c>
      <c r="E1714" s="160">
        <f t="shared" si="160"/>
        <v>6</v>
      </c>
      <c r="F1714" s="160">
        <f t="shared" si="161"/>
        <v>1</v>
      </c>
      <c r="G1714" s="160">
        <f t="shared" ca="1" si="156"/>
        <v>105550</v>
      </c>
      <c r="H1714" s="171">
        <f t="shared" ca="1" si="157"/>
        <v>2680</v>
      </c>
      <c r="I1714" s="160"/>
      <c r="J1714" s="160"/>
      <c r="K1714" s="160"/>
      <c r="L1714" s="160"/>
      <c r="M1714" s="160"/>
      <c r="N1714" s="160"/>
    </row>
    <row r="1715" spans="1:14">
      <c r="A1715" s="160"/>
      <c r="B1715" s="170" t="s">
        <v>5804</v>
      </c>
      <c r="C1715" s="161">
        <f t="shared" si="158"/>
        <v>41793</v>
      </c>
      <c r="D1715" s="160">
        <f t="shared" si="159"/>
        <v>2014</v>
      </c>
      <c r="E1715" s="160">
        <f t="shared" si="160"/>
        <v>6</v>
      </c>
      <c r="F1715" s="160">
        <f t="shared" si="161"/>
        <v>2</v>
      </c>
      <c r="G1715" s="160">
        <f t="shared" ca="1" si="156"/>
        <v>105551</v>
      </c>
      <c r="H1715" s="171">
        <f t="shared" ca="1" si="157"/>
        <v>2679</v>
      </c>
      <c r="I1715" s="160"/>
      <c r="J1715" s="160"/>
      <c r="K1715" s="160"/>
      <c r="L1715" s="160"/>
      <c r="M1715" s="160"/>
      <c r="N1715" s="160"/>
    </row>
    <row r="1716" spans="1:14">
      <c r="A1716" s="160"/>
      <c r="B1716" s="170" t="s">
        <v>5804</v>
      </c>
      <c r="C1716" s="161">
        <f t="shared" si="158"/>
        <v>41793</v>
      </c>
      <c r="D1716" s="160">
        <f t="shared" si="159"/>
        <v>2014</v>
      </c>
      <c r="E1716" s="160">
        <f t="shared" si="160"/>
        <v>6</v>
      </c>
      <c r="F1716" s="160">
        <f t="shared" si="161"/>
        <v>2</v>
      </c>
      <c r="G1716" s="160">
        <f t="shared" ca="1" si="156"/>
        <v>105551</v>
      </c>
      <c r="H1716" s="171">
        <f t="shared" ca="1" si="157"/>
        <v>2679</v>
      </c>
      <c r="I1716" s="160"/>
      <c r="J1716" s="160"/>
      <c r="K1716" s="160"/>
      <c r="L1716" s="160"/>
      <c r="M1716" s="160"/>
      <c r="N1716" s="160"/>
    </row>
    <row r="1717" spans="1:14">
      <c r="A1717" s="160"/>
      <c r="B1717" s="170" t="s">
        <v>5809</v>
      </c>
      <c r="C1717" s="161">
        <f t="shared" si="158"/>
        <v>41794</v>
      </c>
      <c r="D1717" s="160">
        <f t="shared" si="159"/>
        <v>2014</v>
      </c>
      <c r="E1717" s="160">
        <f t="shared" si="160"/>
        <v>6</v>
      </c>
      <c r="F1717" s="160">
        <f t="shared" si="161"/>
        <v>3</v>
      </c>
      <c r="G1717" s="160">
        <f t="shared" ca="1" si="156"/>
        <v>105552</v>
      </c>
      <c r="H1717" s="171">
        <f t="shared" ca="1" si="157"/>
        <v>2678</v>
      </c>
      <c r="I1717" s="160"/>
      <c r="J1717" s="160"/>
      <c r="K1717" s="160"/>
      <c r="L1717" s="160"/>
      <c r="M1717" s="160"/>
      <c r="N1717" s="160"/>
    </row>
    <row r="1718" spans="1:14">
      <c r="A1718" s="160"/>
      <c r="B1718" s="170" t="s">
        <v>5809</v>
      </c>
      <c r="C1718" s="161">
        <f t="shared" si="158"/>
        <v>41794</v>
      </c>
      <c r="D1718" s="160">
        <f t="shared" si="159"/>
        <v>2014</v>
      </c>
      <c r="E1718" s="160">
        <f t="shared" si="160"/>
        <v>6</v>
      </c>
      <c r="F1718" s="160">
        <f t="shared" si="161"/>
        <v>3</v>
      </c>
      <c r="G1718" s="160">
        <f t="shared" ca="1" si="156"/>
        <v>105552</v>
      </c>
      <c r="H1718" s="171">
        <f t="shared" ca="1" si="157"/>
        <v>2678</v>
      </c>
      <c r="I1718" s="160"/>
      <c r="J1718" s="160"/>
      <c r="K1718" s="160"/>
      <c r="L1718" s="160"/>
      <c r="M1718" s="160"/>
      <c r="N1718" s="160"/>
    </row>
    <row r="1719" spans="1:14">
      <c r="A1719" s="160"/>
      <c r="B1719" s="170" t="s">
        <v>5815</v>
      </c>
      <c r="C1719" s="161">
        <f t="shared" si="158"/>
        <v>41795</v>
      </c>
      <c r="D1719" s="160">
        <f t="shared" si="159"/>
        <v>2014</v>
      </c>
      <c r="E1719" s="160">
        <f t="shared" si="160"/>
        <v>6</v>
      </c>
      <c r="F1719" s="160">
        <f t="shared" si="161"/>
        <v>4</v>
      </c>
      <c r="G1719" s="160">
        <f t="shared" ca="1" si="156"/>
        <v>105555</v>
      </c>
      <c r="H1719" s="171">
        <f t="shared" ca="1" si="157"/>
        <v>2677</v>
      </c>
      <c r="I1719" s="160"/>
      <c r="J1719" s="160"/>
      <c r="K1719" s="160"/>
      <c r="L1719" s="160"/>
      <c r="M1719" s="160"/>
      <c r="N1719" s="160"/>
    </row>
    <row r="1720" spans="1:14">
      <c r="A1720" s="160"/>
      <c r="B1720" s="170" t="s">
        <v>5815</v>
      </c>
      <c r="C1720" s="161">
        <f t="shared" si="158"/>
        <v>41795</v>
      </c>
      <c r="D1720" s="160">
        <f t="shared" si="159"/>
        <v>2014</v>
      </c>
      <c r="E1720" s="160">
        <f t="shared" si="160"/>
        <v>6</v>
      </c>
      <c r="F1720" s="160">
        <f t="shared" si="161"/>
        <v>4</v>
      </c>
      <c r="G1720" s="160">
        <f t="shared" ca="1" si="156"/>
        <v>105555</v>
      </c>
      <c r="H1720" s="171">
        <f t="shared" ca="1" si="157"/>
        <v>2677</v>
      </c>
      <c r="I1720" s="160"/>
      <c r="J1720" s="160"/>
      <c r="K1720" s="160"/>
      <c r="L1720" s="160"/>
      <c r="M1720" s="160"/>
      <c r="N1720" s="160"/>
    </row>
    <row r="1721" spans="1:14">
      <c r="A1721" s="160"/>
      <c r="B1721" s="170" t="s">
        <v>5815</v>
      </c>
      <c r="C1721" s="161">
        <f t="shared" si="158"/>
        <v>41795</v>
      </c>
      <c r="D1721" s="160">
        <f t="shared" si="159"/>
        <v>2014</v>
      </c>
      <c r="E1721" s="160">
        <f t="shared" si="160"/>
        <v>6</v>
      </c>
      <c r="F1721" s="160">
        <f t="shared" si="161"/>
        <v>4</v>
      </c>
      <c r="G1721" s="160">
        <f t="shared" ca="1" si="156"/>
        <v>105555</v>
      </c>
      <c r="H1721" s="171">
        <f t="shared" ca="1" si="157"/>
        <v>2677</v>
      </c>
      <c r="I1721" s="160"/>
      <c r="J1721" s="160"/>
      <c r="K1721" s="160"/>
      <c r="L1721" s="160"/>
      <c r="M1721" s="160"/>
      <c r="N1721" s="160"/>
    </row>
    <row r="1722" spans="1:14">
      <c r="A1722" s="160"/>
      <c r="B1722" s="170" t="s">
        <v>5823</v>
      </c>
      <c r="C1722" s="161">
        <f t="shared" si="158"/>
        <v>41797</v>
      </c>
      <c r="D1722" s="160">
        <f t="shared" si="159"/>
        <v>2014</v>
      </c>
      <c r="E1722" s="160">
        <f t="shared" si="160"/>
        <v>6</v>
      </c>
      <c r="F1722" s="160">
        <f t="shared" si="161"/>
        <v>6</v>
      </c>
      <c r="G1722" s="160">
        <f t="shared" ca="1" si="156"/>
        <v>105556</v>
      </c>
      <c r="H1722" s="171">
        <f t="shared" ca="1" si="157"/>
        <v>2675</v>
      </c>
      <c r="I1722" s="160"/>
      <c r="J1722" s="160"/>
      <c r="K1722" s="160"/>
      <c r="L1722" s="160"/>
      <c r="M1722" s="160"/>
      <c r="N1722" s="160"/>
    </row>
    <row r="1723" spans="1:14">
      <c r="A1723" s="160"/>
      <c r="B1723" s="170" t="s">
        <v>5826</v>
      </c>
      <c r="C1723" s="161">
        <f t="shared" si="158"/>
        <v>41798</v>
      </c>
      <c r="D1723" s="160">
        <f t="shared" si="159"/>
        <v>2014</v>
      </c>
      <c r="E1723" s="160">
        <f t="shared" si="160"/>
        <v>6</v>
      </c>
      <c r="F1723" s="160">
        <f t="shared" si="161"/>
        <v>7</v>
      </c>
      <c r="G1723" s="160">
        <f t="shared" ca="1" si="156"/>
        <v>105556</v>
      </c>
      <c r="H1723" s="171">
        <f t="shared" ca="1" si="157"/>
        <v>2675</v>
      </c>
      <c r="I1723" s="160"/>
      <c r="J1723" s="160"/>
      <c r="K1723" s="160"/>
      <c r="L1723" s="160"/>
      <c r="M1723" s="160"/>
      <c r="N1723" s="160"/>
    </row>
    <row r="1724" spans="1:14">
      <c r="A1724" s="160"/>
      <c r="B1724" s="170" t="s">
        <v>5830</v>
      </c>
      <c r="C1724" s="161">
        <f t="shared" si="158"/>
        <v>41799</v>
      </c>
      <c r="D1724" s="160">
        <f t="shared" si="159"/>
        <v>2014</v>
      </c>
      <c r="E1724" s="160">
        <f t="shared" si="160"/>
        <v>6</v>
      </c>
      <c r="F1724" s="160">
        <f t="shared" si="161"/>
        <v>1</v>
      </c>
      <c r="G1724" s="160">
        <f t="shared" ca="1" si="156"/>
        <v>105557</v>
      </c>
      <c r="H1724" s="171">
        <f t="shared" ca="1" si="157"/>
        <v>2675</v>
      </c>
      <c r="I1724" s="160"/>
      <c r="J1724" s="160"/>
      <c r="K1724" s="160"/>
      <c r="L1724" s="160"/>
      <c r="M1724" s="160"/>
      <c r="N1724" s="160"/>
    </row>
    <row r="1725" spans="1:14">
      <c r="A1725" s="160"/>
      <c r="B1725" s="170" t="s">
        <v>5830</v>
      </c>
      <c r="C1725" s="161">
        <f t="shared" si="158"/>
        <v>41799</v>
      </c>
      <c r="D1725" s="160">
        <f t="shared" si="159"/>
        <v>2014</v>
      </c>
      <c r="E1725" s="160">
        <f t="shared" si="160"/>
        <v>6</v>
      </c>
      <c r="F1725" s="160">
        <f t="shared" si="161"/>
        <v>1</v>
      </c>
      <c r="G1725" s="160">
        <f t="shared" ca="1" si="156"/>
        <v>105557</v>
      </c>
      <c r="H1725" s="171">
        <f t="shared" ca="1" si="157"/>
        <v>2675</v>
      </c>
      <c r="I1725" s="160"/>
      <c r="J1725" s="160"/>
      <c r="K1725" s="160"/>
      <c r="L1725" s="160"/>
      <c r="M1725" s="160"/>
      <c r="N1725" s="160"/>
    </row>
    <row r="1726" spans="1:14">
      <c r="A1726" s="160"/>
      <c r="B1726" s="170" t="s">
        <v>5830</v>
      </c>
      <c r="C1726" s="161">
        <f t="shared" si="158"/>
        <v>41799</v>
      </c>
      <c r="D1726" s="160">
        <f t="shared" si="159"/>
        <v>2014</v>
      </c>
      <c r="E1726" s="160">
        <f t="shared" si="160"/>
        <v>6</v>
      </c>
      <c r="F1726" s="160">
        <f t="shared" si="161"/>
        <v>1</v>
      </c>
      <c r="G1726" s="160">
        <f t="shared" ca="1" si="156"/>
        <v>105557</v>
      </c>
      <c r="H1726" s="171">
        <f t="shared" ca="1" si="157"/>
        <v>2675</v>
      </c>
      <c r="I1726" s="160"/>
      <c r="J1726" s="160"/>
      <c r="K1726" s="160"/>
      <c r="L1726" s="160"/>
      <c r="M1726" s="160"/>
      <c r="N1726" s="160"/>
    </row>
    <row r="1727" spans="1:14">
      <c r="A1727" s="160"/>
      <c r="B1727" s="170" t="s">
        <v>5830</v>
      </c>
      <c r="C1727" s="161">
        <f t="shared" si="158"/>
        <v>41799</v>
      </c>
      <c r="D1727" s="160">
        <f t="shared" si="159"/>
        <v>2014</v>
      </c>
      <c r="E1727" s="160">
        <f t="shared" si="160"/>
        <v>6</v>
      </c>
      <c r="F1727" s="160">
        <f t="shared" si="161"/>
        <v>1</v>
      </c>
      <c r="G1727" s="160">
        <f t="shared" ca="1" si="156"/>
        <v>105557</v>
      </c>
      <c r="H1727" s="171">
        <f t="shared" ca="1" si="157"/>
        <v>2675</v>
      </c>
      <c r="I1727" s="160"/>
      <c r="J1727" s="160"/>
      <c r="K1727" s="160"/>
      <c r="L1727" s="160"/>
      <c r="M1727" s="160"/>
      <c r="N1727" s="160"/>
    </row>
    <row r="1728" spans="1:14">
      <c r="A1728" s="160"/>
      <c r="B1728" s="170" t="s">
        <v>5830</v>
      </c>
      <c r="C1728" s="161">
        <f t="shared" si="158"/>
        <v>41799</v>
      </c>
      <c r="D1728" s="160">
        <f t="shared" si="159"/>
        <v>2014</v>
      </c>
      <c r="E1728" s="160">
        <f t="shared" si="160"/>
        <v>6</v>
      </c>
      <c r="F1728" s="160">
        <f t="shared" si="161"/>
        <v>1</v>
      </c>
      <c r="G1728" s="160">
        <f t="shared" ca="1" si="156"/>
        <v>105557</v>
      </c>
      <c r="H1728" s="171">
        <f t="shared" ca="1" si="157"/>
        <v>2675</v>
      </c>
      <c r="I1728" s="160"/>
      <c r="J1728" s="160"/>
      <c r="K1728" s="160"/>
      <c r="L1728" s="160"/>
      <c r="M1728" s="160"/>
      <c r="N1728" s="160"/>
    </row>
    <row r="1729" spans="1:14">
      <c r="A1729" s="160"/>
      <c r="B1729" s="170" t="s">
        <v>5842</v>
      </c>
      <c r="C1729" s="161">
        <f t="shared" si="158"/>
        <v>41801</v>
      </c>
      <c r="D1729" s="160">
        <f t="shared" si="159"/>
        <v>2014</v>
      </c>
      <c r="E1729" s="160">
        <f t="shared" si="160"/>
        <v>6</v>
      </c>
      <c r="F1729" s="160">
        <f t="shared" si="161"/>
        <v>3</v>
      </c>
      <c r="G1729" s="160">
        <f t="shared" ca="1" si="156"/>
        <v>105559</v>
      </c>
      <c r="H1729" s="171">
        <f t="shared" ca="1" si="157"/>
        <v>2673</v>
      </c>
      <c r="I1729" s="160"/>
      <c r="J1729" s="160"/>
      <c r="K1729" s="160"/>
      <c r="L1729" s="160"/>
      <c r="M1729" s="160"/>
      <c r="N1729" s="160"/>
    </row>
    <row r="1730" spans="1:14">
      <c r="A1730" s="160"/>
      <c r="B1730" s="170" t="s">
        <v>5842</v>
      </c>
      <c r="C1730" s="161">
        <f t="shared" si="158"/>
        <v>41801</v>
      </c>
      <c r="D1730" s="160">
        <f t="shared" si="159"/>
        <v>2014</v>
      </c>
      <c r="E1730" s="160">
        <f t="shared" si="160"/>
        <v>6</v>
      </c>
      <c r="F1730" s="160">
        <f t="shared" si="161"/>
        <v>3</v>
      </c>
      <c r="G1730" s="160">
        <f t="shared" ca="1" si="156"/>
        <v>105559</v>
      </c>
      <c r="H1730" s="171">
        <f t="shared" ca="1" si="157"/>
        <v>2673</v>
      </c>
      <c r="I1730" s="160"/>
      <c r="J1730" s="160"/>
      <c r="K1730" s="160"/>
      <c r="L1730" s="160"/>
      <c r="M1730" s="160"/>
      <c r="N1730" s="160"/>
    </row>
    <row r="1731" spans="1:14">
      <c r="A1731" s="160"/>
      <c r="B1731" s="170" t="s">
        <v>5842</v>
      </c>
      <c r="C1731" s="161">
        <f t="shared" si="158"/>
        <v>41801</v>
      </c>
      <c r="D1731" s="160">
        <f t="shared" si="159"/>
        <v>2014</v>
      </c>
      <c r="E1731" s="160">
        <f t="shared" si="160"/>
        <v>6</v>
      </c>
      <c r="F1731" s="160">
        <f t="shared" si="161"/>
        <v>3</v>
      </c>
      <c r="G1731" s="160">
        <f t="shared" ca="1" si="156"/>
        <v>105559</v>
      </c>
      <c r="H1731" s="171">
        <f t="shared" ca="1" si="157"/>
        <v>2673</v>
      </c>
      <c r="I1731" s="160"/>
      <c r="J1731" s="160"/>
      <c r="K1731" s="160"/>
      <c r="L1731" s="160"/>
      <c r="M1731" s="160"/>
      <c r="N1731" s="160"/>
    </row>
    <row r="1732" spans="1:14">
      <c r="A1732" s="160"/>
      <c r="B1732" s="170" t="s">
        <v>5842</v>
      </c>
      <c r="C1732" s="161">
        <f t="shared" si="158"/>
        <v>41801</v>
      </c>
      <c r="D1732" s="160">
        <f t="shared" si="159"/>
        <v>2014</v>
      </c>
      <c r="E1732" s="160">
        <f t="shared" si="160"/>
        <v>6</v>
      </c>
      <c r="F1732" s="160">
        <f t="shared" si="161"/>
        <v>3</v>
      </c>
      <c r="G1732" s="160">
        <f t="shared" ca="1" si="156"/>
        <v>105559</v>
      </c>
      <c r="H1732" s="171">
        <f t="shared" ca="1" si="157"/>
        <v>2673</v>
      </c>
      <c r="I1732" s="160"/>
      <c r="J1732" s="160"/>
      <c r="K1732" s="160"/>
      <c r="L1732" s="160"/>
      <c r="M1732" s="160"/>
      <c r="N1732" s="160"/>
    </row>
    <row r="1733" spans="1:14">
      <c r="A1733" s="160"/>
      <c r="B1733" s="170" t="s">
        <v>5854</v>
      </c>
      <c r="C1733" s="161">
        <f t="shared" si="158"/>
        <v>41802</v>
      </c>
      <c r="D1733" s="160">
        <f t="shared" si="159"/>
        <v>2014</v>
      </c>
      <c r="E1733" s="160">
        <f t="shared" si="160"/>
        <v>6</v>
      </c>
      <c r="F1733" s="160">
        <f t="shared" si="161"/>
        <v>4</v>
      </c>
      <c r="G1733" s="160">
        <f t="shared" ref="G1733:G1796" ca="1" si="162">WORKDAY(C1733,$K$5)</f>
        <v>105562</v>
      </c>
      <c r="H1733" s="171">
        <f t="shared" ref="H1733:H1796" ca="1" si="163">NETWORKDAYS(C1733,$K$5)</f>
        <v>2672</v>
      </c>
      <c r="I1733" s="160"/>
      <c r="J1733" s="160"/>
      <c r="K1733" s="160"/>
      <c r="L1733" s="160"/>
      <c r="M1733" s="160"/>
      <c r="N1733" s="160"/>
    </row>
    <row r="1734" spans="1:14">
      <c r="A1734" s="160"/>
      <c r="B1734" s="170" t="s">
        <v>5854</v>
      </c>
      <c r="C1734" s="161">
        <f t="shared" ref="C1734:C1797" si="164">DATE(LEFT(B1734,4),MID(B1734,5,2),RIGHT(B1734,2))</f>
        <v>41802</v>
      </c>
      <c r="D1734" s="160">
        <f t="shared" ref="D1734:D1797" si="165">YEAR(C1734)</f>
        <v>2014</v>
      </c>
      <c r="E1734" s="160">
        <f t="shared" ref="E1734:E1797" si="166">MONTH(C1734)</f>
        <v>6</v>
      </c>
      <c r="F1734" s="160">
        <f t="shared" ref="F1734:F1797" si="167">WEEKDAY(C1734,2)</f>
        <v>4</v>
      </c>
      <c r="G1734" s="160">
        <f t="shared" ca="1" si="162"/>
        <v>105562</v>
      </c>
      <c r="H1734" s="171">
        <f t="shared" ca="1" si="163"/>
        <v>2672</v>
      </c>
      <c r="I1734" s="160"/>
      <c r="J1734" s="160"/>
      <c r="K1734" s="160"/>
      <c r="L1734" s="160"/>
      <c r="M1734" s="160"/>
      <c r="N1734" s="160"/>
    </row>
    <row r="1735" spans="1:14">
      <c r="A1735" s="160"/>
      <c r="B1735" s="170" t="s">
        <v>5861</v>
      </c>
      <c r="C1735" s="161">
        <f t="shared" si="164"/>
        <v>41804</v>
      </c>
      <c r="D1735" s="160">
        <f t="shared" si="165"/>
        <v>2014</v>
      </c>
      <c r="E1735" s="160">
        <f t="shared" si="166"/>
        <v>6</v>
      </c>
      <c r="F1735" s="160">
        <f t="shared" si="167"/>
        <v>6</v>
      </c>
      <c r="G1735" s="160">
        <f t="shared" ca="1" si="162"/>
        <v>105563</v>
      </c>
      <c r="H1735" s="171">
        <f t="shared" ca="1" si="163"/>
        <v>2670</v>
      </c>
      <c r="I1735" s="160"/>
      <c r="J1735" s="160"/>
      <c r="K1735" s="160"/>
      <c r="L1735" s="160"/>
      <c r="M1735" s="160"/>
      <c r="N1735" s="160"/>
    </row>
    <row r="1736" spans="1:14">
      <c r="A1736" s="160"/>
      <c r="B1736" s="170" t="s">
        <v>5865</v>
      </c>
      <c r="C1736" s="161">
        <f t="shared" si="164"/>
        <v>41805</v>
      </c>
      <c r="D1736" s="160">
        <f t="shared" si="165"/>
        <v>2014</v>
      </c>
      <c r="E1736" s="160">
        <f t="shared" si="166"/>
        <v>6</v>
      </c>
      <c r="F1736" s="160">
        <f t="shared" si="167"/>
        <v>7</v>
      </c>
      <c r="G1736" s="160">
        <f t="shared" ca="1" si="162"/>
        <v>105563</v>
      </c>
      <c r="H1736" s="171">
        <f t="shared" ca="1" si="163"/>
        <v>2670</v>
      </c>
      <c r="I1736" s="160"/>
      <c r="J1736" s="160"/>
      <c r="K1736" s="160"/>
      <c r="L1736" s="160"/>
      <c r="M1736" s="160"/>
      <c r="N1736" s="160"/>
    </row>
    <row r="1737" spans="1:14">
      <c r="A1737" s="160"/>
      <c r="B1737" s="170" t="s">
        <v>5865</v>
      </c>
      <c r="C1737" s="161">
        <f t="shared" si="164"/>
        <v>41805</v>
      </c>
      <c r="D1737" s="160">
        <f t="shared" si="165"/>
        <v>2014</v>
      </c>
      <c r="E1737" s="160">
        <f t="shared" si="166"/>
        <v>6</v>
      </c>
      <c r="F1737" s="160">
        <f t="shared" si="167"/>
        <v>7</v>
      </c>
      <c r="G1737" s="160">
        <f t="shared" ca="1" si="162"/>
        <v>105563</v>
      </c>
      <c r="H1737" s="171">
        <f t="shared" ca="1" si="163"/>
        <v>2670</v>
      </c>
      <c r="I1737" s="160"/>
      <c r="J1737" s="160"/>
      <c r="K1737" s="160"/>
      <c r="L1737" s="160"/>
      <c r="M1737" s="160"/>
      <c r="N1737" s="160"/>
    </row>
    <row r="1738" spans="1:14">
      <c r="A1738" s="160"/>
      <c r="B1738" s="170" t="s">
        <v>5871</v>
      </c>
      <c r="C1738" s="161">
        <f t="shared" si="164"/>
        <v>41806</v>
      </c>
      <c r="D1738" s="160">
        <f t="shared" si="165"/>
        <v>2014</v>
      </c>
      <c r="E1738" s="160">
        <f t="shared" si="166"/>
        <v>6</v>
      </c>
      <c r="F1738" s="160">
        <f t="shared" si="167"/>
        <v>1</v>
      </c>
      <c r="G1738" s="160">
        <f t="shared" ca="1" si="162"/>
        <v>105564</v>
      </c>
      <c r="H1738" s="171">
        <f t="shared" ca="1" si="163"/>
        <v>2670</v>
      </c>
      <c r="I1738" s="160"/>
      <c r="J1738" s="160"/>
      <c r="K1738" s="160"/>
      <c r="L1738" s="160"/>
      <c r="M1738" s="160"/>
      <c r="N1738" s="160"/>
    </row>
    <row r="1739" spans="1:14">
      <c r="A1739" s="160"/>
      <c r="B1739" s="170" t="s">
        <v>5871</v>
      </c>
      <c r="C1739" s="161">
        <f t="shared" si="164"/>
        <v>41806</v>
      </c>
      <c r="D1739" s="160">
        <f t="shared" si="165"/>
        <v>2014</v>
      </c>
      <c r="E1739" s="160">
        <f t="shared" si="166"/>
        <v>6</v>
      </c>
      <c r="F1739" s="160">
        <f t="shared" si="167"/>
        <v>1</v>
      </c>
      <c r="G1739" s="160">
        <f t="shared" ca="1" si="162"/>
        <v>105564</v>
      </c>
      <c r="H1739" s="171">
        <f t="shared" ca="1" si="163"/>
        <v>2670</v>
      </c>
      <c r="I1739" s="160"/>
      <c r="J1739" s="160"/>
      <c r="K1739" s="160"/>
      <c r="L1739" s="160"/>
      <c r="M1739" s="160"/>
      <c r="N1739" s="160"/>
    </row>
    <row r="1740" spans="1:14">
      <c r="A1740" s="160"/>
      <c r="B1740" s="170" t="s">
        <v>5871</v>
      </c>
      <c r="C1740" s="161">
        <f t="shared" si="164"/>
        <v>41806</v>
      </c>
      <c r="D1740" s="160">
        <f t="shared" si="165"/>
        <v>2014</v>
      </c>
      <c r="E1740" s="160">
        <f t="shared" si="166"/>
        <v>6</v>
      </c>
      <c r="F1740" s="160">
        <f t="shared" si="167"/>
        <v>1</v>
      </c>
      <c r="G1740" s="160">
        <f t="shared" ca="1" si="162"/>
        <v>105564</v>
      </c>
      <c r="H1740" s="171">
        <f t="shared" ca="1" si="163"/>
        <v>2670</v>
      </c>
      <c r="I1740" s="160"/>
      <c r="J1740" s="160"/>
      <c r="K1740" s="160"/>
      <c r="L1740" s="160"/>
      <c r="M1740" s="160"/>
      <c r="N1740" s="160"/>
    </row>
    <row r="1741" spans="1:14">
      <c r="A1741" s="160"/>
      <c r="B1741" s="170" t="s">
        <v>5871</v>
      </c>
      <c r="C1741" s="161">
        <f t="shared" si="164"/>
        <v>41806</v>
      </c>
      <c r="D1741" s="160">
        <f t="shared" si="165"/>
        <v>2014</v>
      </c>
      <c r="E1741" s="160">
        <f t="shared" si="166"/>
        <v>6</v>
      </c>
      <c r="F1741" s="160">
        <f t="shared" si="167"/>
        <v>1</v>
      </c>
      <c r="G1741" s="160">
        <f t="shared" ca="1" si="162"/>
        <v>105564</v>
      </c>
      <c r="H1741" s="171">
        <f t="shared" ca="1" si="163"/>
        <v>2670</v>
      </c>
      <c r="I1741" s="160"/>
      <c r="J1741" s="160"/>
      <c r="K1741" s="160"/>
      <c r="L1741" s="160"/>
      <c r="M1741" s="160"/>
      <c r="N1741" s="160"/>
    </row>
    <row r="1742" spans="1:14">
      <c r="A1742" s="160"/>
      <c r="B1742" s="170" t="s">
        <v>5883</v>
      </c>
      <c r="C1742" s="161">
        <f t="shared" si="164"/>
        <v>41807</v>
      </c>
      <c r="D1742" s="160">
        <f t="shared" si="165"/>
        <v>2014</v>
      </c>
      <c r="E1742" s="160">
        <f t="shared" si="166"/>
        <v>6</v>
      </c>
      <c r="F1742" s="160">
        <f t="shared" si="167"/>
        <v>2</v>
      </c>
      <c r="G1742" s="160">
        <f t="shared" ca="1" si="162"/>
        <v>105565</v>
      </c>
      <c r="H1742" s="171">
        <f t="shared" ca="1" si="163"/>
        <v>2669</v>
      </c>
      <c r="I1742" s="160"/>
      <c r="J1742" s="160"/>
      <c r="K1742" s="160"/>
      <c r="L1742" s="160"/>
      <c r="M1742" s="160"/>
      <c r="N1742" s="160"/>
    </row>
    <row r="1743" spans="1:14">
      <c r="A1743" s="160"/>
      <c r="B1743" s="170" t="s">
        <v>5886</v>
      </c>
      <c r="C1743" s="161">
        <f t="shared" si="164"/>
        <v>41808</v>
      </c>
      <c r="D1743" s="160">
        <f t="shared" si="165"/>
        <v>2014</v>
      </c>
      <c r="E1743" s="160">
        <f t="shared" si="166"/>
        <v>6</v>
      </c>
      <c r="F1743" s="160">
        <f t="shared" si="167"/>
        <v>3</v>
      </c>
      <c r="G1743" s="160">
        <f t="shared" ca="1" si="162"/>
        <v>105566</v>
      </c>
      <c r="H1743" s="171">
        <f t="shared" ca="1" si="163"/>
        <v>2668</v>
      </c>
      <c r="I1743" s="160"/>
      <c r="J1743" s="160"/>
      <c r="K1743" s="160"/>
      <c r="L1743" s="160"/>
      <c r="M1743" s="160"/>
      <c r="N1743" s="160"/>
    </row>
    <row r="1744" spans="1:14">
      <c r="A1744" s="160"/>
      <c r="B1744" s="170" t="s">
        <v>5886</v>
      </c>
      <c r="C1744" s="161">
        <f t="shared" si="164"/>
        <v>41808</v>
      </c>
      <c r="D1744" s="160">
        <f t="shared" si="165"/>
        <v>2014</v>
      </c>
      <c r="E1744" s="160">
        <f t="shared" si="166"/>
        <v>6</v>
      </c>
      <c r="F1744" s="160">
        <f t="shared" si="167"/>
        <v>3</v>
      </c>
      <c r="G1744" s="160">
        <f t="shared" ca="1" si="162"/>
        <v>105566</v>
      </c>
      <c r="H1744" s="171">
        <f t="shared" ca="1" si="163"/>
        <v>2668</v>
      </c>
      <c r="I1744" s="160"/>
      <c r="J1744" s="160"/>
      <c r="K1744" s="160"/>
      <c r="L1744" s="160"/>
      <c r="M1744" s="160"/>
      <c r="N1744" s="160"/>
    </row>
    <row r="1745" spans="1:14">
      <c r="A1745" s="160"/>
      <c r="B1745" s="170" t="s">
        <v>5892</v>
      </c>
      <c r="C1745" s="161">
        <f t="shared" si="164"/>
        <v>41809</v>
      </c>
      <c r="D1745" s="160">
        <f t="shared" si="165"/>
        <v>2014</v>
      </c>
      <c r="E1745" s="160">
        <f t="shared" si="166"/>
        <v>6</v>
      </c>
      <c r="F1745" s="160">
        <f t="shared" si="167"/>
        <v>4</v>
      </c>
      <c r="G1745" s="160">
        <f t="shared" ca="1" si="162"/>
        <v>105569</v>
      </c>
      <c r="H1745" s="171">
        <f t="shared" ca="1" si="163"/>
        <v>2667</v>
      </c>
      <c r="I1745" s="160"/>
      <c r="J1745" s="160"/>
      <c r="K1745" s="160"/>
      <c r="L1745" s="160"/>
      <c r="M1745" s="160"/>
      <c r="N1745" s="160"/>
    </row>
    <row r="1746" spans="1:14">
      <c r="A1746" s="160"/>
      <c r="B1746" s="170" t="s">
        <v>5892</v>
      </c>
      <c r="C1746" s="161">
        <f t="shared" si="164"/>
        <v>41809</v>
      </c>
      <c r="D1746" s="160">
        <f t="shared" si="165"/>
        <v>2014</v>
      </c>
      <c r="E1746" s="160">
        <f t="shared" si="166"/>
        <v>6</v>
      </c>
      <c r="F1746" s="160">
        <f t="shared" si="167"/>
        <v>4</v>
      </c>
      <c r="G1746" s="160">
        <f t="shared" ca="1" si="162"/>
        <v>105569</v>
      </c>
      <c r="H1746" s="171">
        <f t="shared" ca="1" si="163"/>
        <v>2667</v>
      </c>
      <c r="I1746" s="160"/>
      <c r="J1746" s="160"/>
      <c r="K1746" s="160"/>
      <c r="L1746" s="160"/>
      <c r="M1746" s="160"/>
      <c r="N1746" s="160"/>
    </row>
    <row r="1747" spans="1:14">
      <c r="A1747" s="160"/>
      <c r="B1747" s="170" t="s">
        <v>5892</v>
      </c>
      <c r="C1747" s="161">
        <f t="shared" si="164"/>
        <v>41809</v>
      </c>
      <c r="D1747" s="160">
        <f t="shared" si="165"/>
        <v>2014</v>
      </c>
      <c r="E1747" s="160">
        <f t="shared" si="166"/>
        <v>6</v>
      </c>
      <c r="F1747" s="160">
        <f t="shared" si="167"/>
        <v>4</v>
      </c>
      <c r="G1747" s="160">
        <f t="shared" ca="1" si="162"/>
        <v>105569</v>
      </c>
      <c r="H1747" s="171">
        <f t="shared" ca="1" si="163"/>
        <v>2667</v>
      </c>
      <c r="I1747" s="160"/>
      <c r="J1747" s="160"/>
      <c r="K1747" s="160"/>
      <c r="L1747" s="160"/>
      <c r="M1747" s="160"/>
      <c r="N1747" s="160"/>
    </row>
    <row r="1748" spans="1:14">
      <c r="A1748" s="160"/>
      <c r="B1748" s="170" t="s">
        <v>5892</v>
      </c>
      <c r="C1748" s="161">
        <f t="shared" si="164"/>
        <v>41809</v>
      </c>
      <c r="D1748" s="160">
        <f t="shared" si="165"/>
        <v>2014</v>
      </c>
      <c r="E1748" s="160">
        <f t="shared" si="166"/>
        <v>6</v>
      </c>
      <c r="F1748" s="160">
        <f t="shared" si="167"/>
        <v>4</v>
      </c>
      <c r="G1748" s="160">
        <f t="shared" ca="1" si="162"/>
        <v>105569</v>
      </c>
      <c r="H1748" s="171">
        <f t="shared" ca="1" si="163"/>
        <v>2667</v>
      </c>
      <c r="I1748" s="160"/>
      <c r="J1748" s="160"/>
      <c r="K1748" s="160"/>
      <c r="L1748" s="160"/>
      <c r="M1748" s="160"/>
      <c r="N1748" s="160"/>
    </row>
    <row r="1749" spans="1:14">
      <c r="A1749" s="160"/>
      <c r="B1749" s="170" t="s">
        <v>5904</v>
      </c>
      <c r="C1749" s="161">
        <f t="shared" si="164"/>
        <v>41810</v>
      </c>
      <c r="D1749" s="160">
        <f t="shared" si="165"/>
        <v>2014</v>
      </c>
      <c r="E1749" s="160">
        <f t="shared" si="166"/>
        <v>6</v>
      </c>
      <c r="F1749" s="160">
        <f t="shared" si="167"/>
        <v>5</v>
      </c>
      <c r="G1749" s="160">
        <f t="shared" ca="1" si="162"/>
        <v>105570</v>
      </c>
      <c r="H1749" s="171">
        <f t="shared" ca="1" si="163"/>
        <v>2666</v>
      </c>
      <c r="I1749" s="160"/>
      <c r="J1749" s="160"/>
      <c r="K1749" s="160"/>
      <c r="L1749" s="160"/>
      <c r="M1749" s="160"/>
      <c r="N1749" s="160"/>
    </row>
    <row r="1750" spans="1:14">
      <c r="A1750" s="160"/>
      <c r="B1750" s="170" t="s">
        <v>5908</v>
      </c>
      <c r="C1750" s="161">
        <f t="shared" si="164"/>
        <v>41811</v>
      </c>
      <c r="D1750" s="160">
        <f t="shared" si="165"/>
        <v>2014</v>
      </c>
      <c r="E1750" s="160">
        <f t="shared" si="166"/>
        <v>6</v>
      </c>
      <c r="F1750" s="160">
        <f t="shared" si="167"/>
        <v>6</v>
      </c>
      <c r="G1750" s="160">
        <f t="shared" ca="1" si="162"/>
        <v>105570</v>
      </c>
      <c r="H1750" s="171">
        <f t="shared" ca="1" si="163"/>
        <v>2665</v>
      </c>
      <c r="I1750" s="160"/>
      <c r="J1750" s="160"/>
      <c r="K1750" s="160"/>
      <c r="L1750" s="160"/>
      <c r="M1750" s="160"/>
      <c r="N1750" s="160"/>
    </row>
    <row r="1751" spans="1:14">
      <c r="A1751" s="160"/>
      <c r="B1751" s="170" t="s">
        <v>5911</v>
      </c>
      <c r="C1751" s="161">
        <f t="shared" si="164"/>
        <v>41812</v>
      </c>
      <c r="D1751" s="160">
        <f t="shared" si="165"/>
        <v>2014</v>
      </c>
      <c r="E1751" s="160">
        <f t="shared" si="166"/>
        <v>6</v>
      </c>
      <c r="F1751" s="160">
        <f t="shared" si="167"/>
        <v>7</v>
      </c>
      <c r="G1751" s="160">
        <f t="shared" ca="1" si="162"/>
        <v>105570</v>
      </c>
      <c r="H1751" s="171">
        <f t="shared" ca="1" si="163"/>
        <v>2665</v>
      </c>
      <c r="I1751" s="160"/>
      <c r="J1751" s="160"/>
      <c r="K1751" s="160"/>
      <c r="L1751" s="160"/>
      <c r="M1751" s="160"/>
      <c r="N1751" s="160"/>
    </row>
    <row r="1752" spans="1:14">
      <c r="A1752" s="160"/>
      <c r="B1752" s="170" t="s">
        <v>5914</v>
      </c>
      <c r="C1752" s="161">
        <f t="shared" si="164"/>
        <v>41813</v>
      </c>
      <c r="D1752" s="160">
        <f t="shared" si="165"/>
        <v>2014</v>
      </c>
      <c r="E1752" s="160">
        <f t="shared" si="166"/>
        <v>6</v>
      </c>
      <c r="F1752" s="160">
        <f t="shared" si="167"/>
        <v>1</v>
      </c>
      <c r="G1752" s="160">
        <f t="shared" ca="1" si="162"/>
        <v>105571</v>
      </c>
      <c r="H1752" s="171">
        <f t="shared" ca="1" si="163"/>
        <v>2665</v>
      </c>
      <c r="I1752" s="160"/>
      <c r="J1752" s="160"/>
      <c r="K1752" s="160"/>
      <c r="L1752" s="160"/>
      <c r="M1752" s="160"/>
      <c r="N1752" s="160"/>
    </row>
    <row r="1753" spans="1:14">
      <c r="A1753" s="160"/>
      <c r="B1753" s="170" t="s">
        <v>5914</v>
      </c>
      <c r="C1753" s="161">
        <f t="shared" si="164"/>
        <v>41813</v>
      </c>
      <c r="D1753" s="160">
        <f t="shared" si="165"/>
        <v>2014</v>
      </c>
      <c r="E1753" s="160">
        <f t="shared" si="166"/>
        <v>6</v>
      </c>
      <c r="F1753" s="160">
        <f t="shared" si="167"/>
        <v>1</v>
      </c>
      <c r="G1753" s="160">
        <f t="shared" ca="1" si="162"/>
        <v>105571</v>
      </c>
      <c r="H1753" s="171">
        <f t="shared" ca="1" si="163"/>
        <v>2665</v>
      </c>
      <c r="I1753" s="160"/>
      <c r="J1753" s="160"/>
      <c r="K1753" s="160"/>
      <c r="L1753" s="160"/>
      <c r="M1753" s="160"/>
      <c r="N1753" s="160"/>
    </row>
    <row r="1754" spans="1:14">
      <c r="A1754" s="160"/>
      <c r="B1754" s="170" t="s">
        <v>5919</v>
      </c>
      <c r="C1754" s="161">
        <f t="shared" si="164"/>
        <v>41814</v>
      </c>
      <c r="D1754" s="160">
        <f t="shared" si="165"/>
        <v>2014</v>
      </c>
      <c r="E1754" s="160">
        <f t="shared" si="166"/>
        <v>6</v>
      </c>
      <c r="F1754" s="160">
        <f t="shared" si="167"/>
        <v>2</v>
      </c>
      <c r="G1754" s="160">
        <f t="shared" ca="1" si="162"/>
        <v>105572</v>
      </c>
      <c r="H1754" s="171">
        <f t="shared" ca="1" si="163"/>
        <v>2664</v>
      </c>
      <c r="I1754" s="160"/>
      <c r="J1754" s="160"/>
      <c r="K1754" s="160"/>
      <c r="L1754" s="160"/>
      <c r="M1754" s="160"/>
      <c r="N1754" s="160"/>
    </row>
    <row r="1755" spans="1:14">
      <c r="A1755" s="160"/>
      <c r="B1755" s="170" t="s">
        <v>5922</v>
      </c>
      <c r="C1755" s="161">
        <f t="shared" si="164"/>
        <v>41815</v>
      </c>
      <c r="D1755" s="160">
        <f t="shared" si="165"/>
        <v>2014</v>
      </c>
      <c r="E1755" s="160">
        <f t="shared" si="166"/>
        <v>6</v>
      </c>
      <c r="F1755" s="160">
        <f t="shared" si="167"/>
        <v>3</v>
      </c>
      <c r="G1755" s="160">
        <f t="shared" ca="1" si="162"/>
        <v>105573</v>
      </c>
      <c r="H1755" s="171">
        <f t="shared" ca="1" si="163"/>
        <v>2663</v>
      </c>
      <c r="I1755" s="160"/>
      <c r="J1755" s="160"/>
      <c r="K1755" s="160"/>
      <c r="L1755" s="160"/>
      <c r="M1755" s="160"/>
      <c r="N1755" s="160"/>
    </row>
    <row r="1756" spans="1:14">
      <c r="A1756" s="160"/>
      <c r="B1756" s="170" t="s">
        <v>5925</v>
      </c>
      <c r="C1756" s="161">
        <f t="shared" si="164"/>
        <v>41816</v>
      </c>
      <c r="D1756" s="160">
        <f t="shared" si="165"/>
        <v>2014</v>
      </c>
      <c r="E1756" s="160">
        <f t="shared" si="166"/>
        <v>6</v>
      </c>
      <c r="F1756" s="160">
        <f t="shared" si="167"/>
        <v>4</v>
      </c>
      <c r="G1756" s="160">
        <f t="shared" ca="1" si="162"/>
        <v>105576</v>
      </c>
      <c r="H1756" s="171">
        <f t="shared" ca="1" si="163"/>
        <v>2662</v>
      </c>
      <c r="I1756" s="160"/>
      <c r="J1756" s="160"/>
      <c r="K1756" s="160"/>
      <c r="L1756" s="160"/>
      <c r="M1756" s="160"/>
      <c r="N1756" s="160"/>
    </row>
    <row r="1757" spans="1:14">
      <c r="A1757" s="160"/>
      <c r="B1757" s="170" t="s">
        <v>5925</v>
      </c>
      <c r="C1757" s="161">
        <f t="shared" si="164"/>
        <v>41816</v>
      </c>
      <c r="D1757" s="160">
        <f t="shared" si="165"/>
        <v>2014</v>
      </c>
      <c r="E1757" s="160">
        <f t="shared" si="166"/>
        <v>6</v>
      </c>
      <c r="F1757" s="160">
        <f t="shared" si="167"/>
        <v>4</v>
      </c>
      <c r="G1757" s="160">
        <f t="shared" ca="1" si="162"/>
        <v>105576</v>
      </c>
      <c r="H1757" s="171">
        <f t="shared" ca="1" si="163"/>
        <v>2662</v>
      </c>
      <c r="I1757" s="160"/>
      <c r="J1757" s="160"/>
      <c r="K1757" s="160"/>
      <c r="L1757" s="160"/>
      <c r="M1757" s="160"/>
      <c r="N1757" s="160"/>
    </row>
    <row r="1758" spans="1:14">
      <c r="A1758" s="160"/>
      <c r="B1758" s="170" t="s">
        <v>5925</v>
      </c>
      <c r="C1758" s="161">
        <f t="shared" si="164"/>
        <v>41816</v>
      </c>
      <c r="D1758" s="160">
        <f t="shared" si="165"/>
        <v>2014</v>
      </c>
      <c r="E1758" s="160">
        <f t="shared" si="166"/>
        <v>6</v>
      </c>
      <c r="F1758" s="160">
        <f t="shared" si="167"/>
        <v>4</v>
      </c>
      <c r="G1758" s="160">
        <f t="shared" ca="1" si="162"/>
        <v>105576</v>
      </c>
      <c r="H1758" s="171">
        <f t="shared" ca="1" si="163"/>
        <v>2662</v>
      </c>
      <c r="I1758" s="160"/>
      <c r="J1758" s="160"/>
      <c r="K1758" s="160"/>
      <c r="L1758" s="160"/>
      <c r="M1758" s="160"/>
      <c r="N1758" s="160"/>
    </row>
    <row r="1759" spans="1:14">
      <c r="A1759" s="160"/>
      <c r="B1759" s="170" t="s">
        <v>5933</v>
      </c>
      <c r="C1759" s="161">
        <f t="shared" si="164"/>
        <v>41818</v>
      </c>
      <c r="D1759" s="160">
        <f t="shared" si="165"/>
        <v>2014</v>
      </c>
      <c r="E1759" s="160">
        <f t="shared" si="166"/>
        <v>6</v>
      </c>
      <c r="F1759" s="160">
        <f t="shared" si="167"/>
        <v>6</v>
      </c>
      <c r="G1759" s="160">
        <f t="shared" ca="1" si="162"/>
        <v>105577</v>
      </c>
      <c r="H1759" s="171">
        <f t="shared" ca="1" si="163"/>
        <v>2660</v>
      </c>
      <c r="I1759" s="160"/>
      <c r="J1759" s="160"/>
      <c r="K1759" s="160"/>
      <c r="L1759" s="160"/>
      <c r="M1759" s="160"/>
      <c r="N1759" s="160"/>
    </row>
    <row r="1760" spans="1:14">
      <c r="A1760" s="160"/>
      <c r="B1760" s="170" t="s">
        <v>5937</v>
      </c>
      <c r="C1760" s="161">
        <f t="shared" si="164"/>
        <v>41819</v>
      </c>
      <c r="D1760" s="160">
        <f t="shared" si="165"/>
        <v>2014</v>
      </c>
      <c r="E1760" s="160">
        <f t="shared" si="166"/>
        <v>6</v>
      </c>
      <c r="F1760" s="160">
        <f t="shared" si="167"/>
        <v>7</v>
      </c>
      <c r="G1760" s="160">
        <f t="shared" ca="1" si="162"/>
        <v>105577</v>
      </c>
      <c r="H1760" s="171">
        <f t="shared" ca="1" si="163"/>
        <v>2660</v>
      </c>
      <c r="I1760" s="160"/>
      <c r="J1760" s="160"/>
      <c r="K1760" s="160"/>
      <c r="L1760" s="160"/>
      <c r="M1760" s="160"/>
      <c r="N1760" s="160"/>
    </row>
    <row r="1761" spans="1:14">
      <c r="A1761" s="160"/>
      <c r="B1761" s="170" t="s">
        <v>5937</v>
      </c>
      <c r="C1761" s="161">
        <f t="shared" si="164"/>
        <v>41819</v>
      </c>
      <c r="D1761" s="160">
        <f t="shared" si="165"/>
        <v>2014</v>
      </c>
      <c r="E1761" s="160">
        <f t="shared" si="166"/>
        <v>6</v>
      </c>
      <c r="F1761" s="160">
        <f t="shared" si="167"/>
        <v>7</v>
      </c>
      <c r="G1761" s="160">
        <f t="shared" ca="1" si="162"/>
        <v>105577</v>
      </c>
      <c r="H1761" s="171">
        <f t="shared" ca="1" si="163"/>
        <v>2660</v>
      </c>
      <c r="I1761" s="160"/>
      <c r="J1761" s="160"/>
      <c r="K1761" s="160"/>
      <c r="L1761" s="160"/>
      <c r="M1761" s="160"/>
      <c r="N1761" s="160"/>
    </row>
    <row r="1762" spans="1:14">
      <c r="A1762" s="160"/>
      <c r="B1762" s="170" t="s">
        <v>5937</v>
      </c>
      <c r="C1762" s="161">
        <f t="shared" si="164"/>
        <v>41819</v>
      </c>
      <c r="D1762" s="160">
        <f t="shared" si="165"/>
        <v>2014</v>
      </c>
      <c r="E1762" s="160">
        <f t="shared" si="166"/>
        <v>6</v>
      </c>
      <c r="F1762" s="160">
        <f t="shared" si="167"/>
        <v>7</v>
      </c>
      <c r="G1762" s="160">
        <f t="shared" ca="1" si="162"/>
        <v>105577</v>
      </c>
      <c r="H1762" s="171">
        <f t="shared" ca="1" si="163"/>
        <v>2660</v>
      </c>
      <c r="I1762" s="160"/>
      <c r="J1762" s="160"/>
      <c r="K1762" s="160"/>
      <c r="L1762" s="160"/>
      <c r="M1762" s="160"/>
      <c r="N1762" s="160"/>
    </row>
    <row r="1763" spans="1:14">
      <c r="A1763" s="160"/>
      <c r="B1763" s="170" t="s">
        <v>5947</v>
      </c>
      <c r="C1763" s="161">
        <f t="shared" si="164"/>
        <v>41820</v>
      </c>
      <c r="D1763" s="160">
        <f t="shared" si="165"/>
        <v>2014</v>
      </c>
      <c r="E1763" s="160">
        <f t="shared" si="166"/>
        <v>6</v>
      </c>
      <c r="F1763" s="160">
        <f t="shared" si="167"/>
        <v>1</v>
      </c>
      <c r="G1763" s="160">
        <f t="shared" ca="1" si="162"/>
        <v>105578</v>
      </c>
      <c r="H1763" s="171">
        <f t="shared" ca="1" si="163"/>
        <v>2660</v>
      </c>
      <c r="I1763" s="160"/>
      <c r="J1763" s="160"/>
      <c r="K1763" s="160"/>
      <c r="L1763" s="160"/>
      <c r="M1763" s="160"/>
      <c r="N1763" s="160"/>
    </row>
    <row r="1764" spans="1:14">
      <c r="A1764" s="160"/>
      <c r="B1764" s="170" t="s">
        <v>5947</v>
      </c>
      <c r="C1764" s="161">
        <f t="shared" si="164"/>
        <v>41820</v>
      </c>
      <c r="D1764" s="160">
        <f t="shared" si="165"/>
        <v>2014</v>
      </c>
      <c r="E1764" s="160">
        <f t="shared" si="166"/>
        <v>6</v>
      </c>
      <c r="F1764" s="160">
        <f t="shared" si="167"/>
        <v>1</v>
      </c>
      <c r="G1764" s="160">
        <f t="shared" ca="1" si="162"/>
        <v>105578</v>
      </c>
      <c r="H1764" s="171">
        <f t="shared" ca="1" si="163"/>
        <v>2660</v>
      </c>
      <c r="I1764" s="160"/>
      <c r="J1764" s="160"/>
      <c r="K1764" s="160"/>
      <c r="L1764" s="160"/>
      <c r="M1764" s="160"/>
      <c r="N1764" s="160"/>
    </row>
    <row r="1765" spans="1:14">
      <c r="A1765" s="160"/>
      <c r="B1765" s="170" t="s">
        <v>5952</v>
      </c>
      <c r="C1765" s="161">
        <f t="shared" si="164"/>
        <v>41821</v>
      </c>
      <c r="D1765" s="160">
        <f t="shared" si="165"/>
        <v>2014</v>
      </c>
      <c r="E1765" s="160">
        <f t="shared" si="166"/>
        <v>7</v>
      </c>
      <c r="F1765" s="160">
        <f t="shared" si="167"/>
        <v>2</v>
      </c>
      <c r="G1765" s="160">
        <f t="shared" ca="1" si="162"/>
        <v>105579</v>
      </c>
      <c r="H1765" s="171">
        <f t="shared" ca="1" si="163"/>
        <v>2659</v>
      </c>
      <c r="I1765" s="160"/>
      <c r="J1765" s="160"/>
      <c r="K1765" s="160"/>
      <c r="L1765" s="160"/>
      <c r="M1765" s="160"/>
      <c r="N1765" s="160"/>
    </row>
    <row r="1766" spans="1:14">
      <c r="A1766" s="160"/>
      <c r="B1766" s="170" t="s">
        <v>5952</v>
      </c>
      <c r="C1766" s="161">
        <f t="shared" si="164"/>
        <v>41821</v>
      </c>
      <c r="D1766" s="160">
        <f t="shared" si="165"/>
        <v>2014</v>
      </c>
      <c r="E1766" s="160">
        <f t="shared" si="166"/>
        <v>7</v>
      </c>
      <c r="F1766" s="160">
        <f t="shared" si="167"/>
        <v>2</v>
      </c>
      <c r="G1766" s="160">
        <f t="shared" ca="1" si="162"/>
        <v>105579</v>
      </c>
      <c r="H1766" s="171">
        <f t="shared" ca="1" si="163"/>
        <v>2659</v>
      </c>
      <c r="I1766" s="160"/>
      <c r="J1766" s="160"/>
      <c r="K1766" s="160"/>
      <c r="L1766" s="160"/>
      <c r="M1766" s="160"/>
      <c r="N1766" s="160"/>
    </row>
    <row r="1767" spans="1:14">
      <c r="A1767" s="160"/>
      <c r="B1767" s="170" t="s">
        <v>5958</v>
      </c>
      <c r="C1767" s="161">
        <f t="shared" si="164"/>
        <v>41822</v>
      </c>
      <c r="D1767" s="160">
        <f t="shared" si="165"/>
        <v>2014</v>
      </c>
      <c r="E1767" s="160">
        <f t="shared" si="166"/>
        <v>7</v>
      </c>
      <c r="F1767" s="160">
        <f t="shared" si="167"/>
        <v>3</v>
      </c>
      <c r="G1767" s="160">
        <f t="shared" ca="1" si="162"/>
        <v>105580</v>
      </c>
      <c r="H1767" s="171">
        <f t="shared" ca="1" si="163"/>
        <v>2658</v>
      </c>
      <c r="I1767" s="160"/>
      <c r="J1767" s="160"/>
      <c r="K1767" s="160"/>
      <c r="L1767" s="160"/>
      <c r="M1767" s="160"/>
      <c r="N1767" s="160"/>
    </row>
    <row r="1768" spans="1:14">
      <c r="A1768" s="160"/>
      <c r="B1768" s="170" t="s">
        <v>5961</v>
      </c>
      <c r="C1768" s="161">
        <f t="shared" si="164"/>
        <v>41823</v>
      </c>
      <c r="D1768" s="160">
        <f t="shared" si="165"/>
        <v>2014</v>
      </c>
      <c r="E1768" s="160">
        <f t="shared" si="166"/>
        <v>7</v>
      </c>
      <c r="F1768" s="160">
        <f t="shared" si="167"/>
        <v>4</v>
      </c>
      <c r="G1768" s="160">
        <f t="shared" ca="1" si="162"/>
        <v>105583</v>
      </c>
      <c r="H1768" s="171">
        <f t="shared" ca="1" si="163"/>
        <v>2657</v>
      </c>
      <c r="I1768" s="160"/>
      <c r="J1768" s="160"/>
      <c r="K1768" s="160"/>
      <c r="L1768" s="160"/>
      <c r="M1768" s="160"/>
      <c r="N1768" s="160"/>
    </row>
    <row r="1769" spans="1:14">
      <c r="A1769" s="160"/>
      <c r="B1769" s="170" t="s">
        <v>5961</v>
      </c>
      <c r="C1769" s="161">
        <f t="shared" si="164"/>
        <v>41823</v>
      </c>
      <c r="D1769" s="160">
        <f t="shared" si="165"/>
        <v>2014</v>
      </c>
      <c r="E1769" s="160">
        <f t="shared" si="166"/>
        <v>7</v>
      </c>
      <c r="F1769" s="160">
        <f t="shared" si="167"/>
        <v>4</v>
      </c>
      <c r="G1769" s="160">
        <f t="shared" ca="1" si="162"/>
        <v>105583</v>
      </c>
      <c r="H1769" s="171">
        <f t="shared" ca="1" si="163"/>
        <v>2657</v>
      </c>
      <c r="I1769" s="160"/>
      <c r="J1769" s="160"/>
      <c r="K1769" s="160"/>
      <c r="L1769" s="160"/>
      <c r="M1769" s="160"/>
      <c r="N1769" s="160"/>
    </row>
    <row r="1770" spans="1:14">
      <c r="A1770" s="160"/>
      <c r="B1770" s="170" t="s">
        <v>5961</v>
      </c>
      <c r="C1770" s="161">
        <f t="shared" si="164"/>
        <v>41823</v>
      </c>
      <c r="D1770" s="160">
        <f t="shared" si="165"/>
        <v>2014</v>
      </c>
      <c r="E1770" s="160">
        <f t="shared" si="166"/>
        <v>7</v>
      </c>
      <c r="F1770" s="160">
        <f t="shared" si="167"/>
        <v>4</v>
      </c>
      <c r="G1770" s="160">
        <f t="shared" ca="1" si="162"/>
        <v>105583</v>
      </c>
      <c r="H1770" s="171">
        <f t="shared" ca="1" si="163"/>
        <v>2657</v>
      </c>
      <c r="I1770" s="160"/>
      <c r="J1770" s="160"/>
      <c r="K1770" s="160"/>
      <c r="L1770" s="160"/>
      <c r="M1770" s="160"/>
      <c r="N1770" s="160"/>
    </row>
    <row r="1771" spans="1:14">
      <c r="A1771" s="160"/>
      <c r="B1771" s="170" t="s">
        <v>5961</v>
      </c>
      <c r="C1771" s="161">
        <f t="shared" si="164"/>
        <v>41823</v>
      </c>
      <c r="D1771" s="160">
        <f t="shared" si="165"/>
        <v>2014</v>
      </c>
      <c r="E1771" s="160">
        <f t="shared" si="166"/>
        <v>7</v>
      </c>
      <c r="F1771" s="160">
        <f t="shared" si="167"/>
        <v>4</v>
      </c>
      <c r="G1771" s="160">
        <f t="shared" ca="1" si="162"/>
        <v>105583</v>
      </c>
      <c r="H1771" s="171">
        <f t="shared" ca="1" si="163"/>
        <v>2657</v>
      </c>
      <c r="I1771" s="160"/>
      <c r="J1771" s="160"/>
      <c r="K1771" s="160"/>
      <c r="L1771" s="160"/>
      <c r="M1771" s="160"/>
      <c r="N1771" s="160"/>
    </row>
    <row r="1772" spans="1:14">
      <c r="A1772" s="160"/>
      <c r="B1772" s="170" t="s">
        <v>5961</v>
      </c>
      <c r="C1772" s="161">
        <f t="shared" si="164"/>
        <v>41823</v>
      </c>
      <c r="D1772" s="160">
        <f t="shared" si="165"/>
        <v>2014</v>
      </c>
      <c r="E1772" s="160">
        <f t="shared" si="166"/>
        <v>7</v>
      </c>
      <c r="F1772" s="160">
        <f t="shared" si="167"/>
        <v>4</v>
      </c>
      <c r="G1772" s="160">
        <f t="shared" ca="1" si="162"/>
        <v>105583</v>
      </c>
      <c r="H1772" s="171">
        <f t="shared" ca="1" si="163"/>
        <v>2657</v>
      </c>
      <c r="I1772" s="160"/>
      <c r="J1772" s="160"/>
      <c r="K1772" s="160"/>
      <c r="L1772" s="160"/>
      <c r="M1772" s="160"/>
      <c r="N1772" s="160"/>
    </row>
    <row r="1773" spans="1:14">
      <c r="A1773" s="160"/>
      <c r="B1773" s="170" t="s">
        <v>5974</v>
      </c>
      <c r="C1773" s="161">
        <f t="shared" si="164"/>
        <v>41824</v>
      </c>
      <c r="D1773" s="160">
        <f t="shared" si="165"/>
        <v>2014</v>
      </c>
      <c r="E1773" s="160">
        <f t="shared" si="166"/>
        <v>7</v>
      </c>
      <c r="F1773" s="160">
        <f t="shared" si="167"/>
        <v>5</v>
      </c>
      <c r="G1773" s="160">
        <f t="shared" ca="1" si="162"/>
        <v>105584</v>
      </c>
      <c r="H1773" s="171">
        <f t="shared" ca="1" si="163"/>
        <v>2656</v>
      </c>
      <c r="I1773" s="160"/>
      <c r="J1773" s="160"/>
      <c r="K1773" s="160"/>
      <c r="L1773" s="160"/>
      <c r="M1773" s="160"/>
      <c r="N1773" s="160"/>
    </row>
    <row r="1774" spans="1:14">
      <c r="A1774" s="160"/>
      <c r="B1774" s="170" t="s">
        <v>5974</v>
      </c>
      <c r="C1774" s="161">
        <f t="shared" si="164"/>
        <v>41824</v>
      </c>
      <c r="D1774" s="160">
        <f t="shared" si="165"/>
        <v>2014</v>
      </c>
      <c r="E1774" s="160">
        <f t="shared" si="166"/>
        <v>7</v>
      </c>
      <c r="F1774" s="160">
        <f t="shared" si="167"/>
        <v>5</v>
      </c>
      <c r="G1774" s="160">
        <f t="shared" ca="1" si="162"/>
        <v>105584</v>
      </c>
      <c r="H1774" s="171">
        <f t="shared" ca="1" si="163"/>
        <v>2656</v>
      </c>
      <c r="I1774" s="160"/>
      <c r="J1774" s="160"/>
      <c r="K1774" s="160"/>
      <c r="L1774" s="160"/>
      <c r="M1774" s="160"/>
      <c r="N1774" s="160"/>
    </row>
    <row r="1775" spans="1:14">
      <c r="A1775" s="160"/>
      <c r="B1775" s="170" t="s">
        <v>5980</v>
      </c>
      <c r="C1775" s="161">
        <f t="shared" si="164"/>
        <v>41825</v>
      </c>
      <c r="D1775" s="160">
        <f t="shared" si="165"/>
        <v>2014</v>
      </c>
      <c r="E1775" s="160">
        <f t="shared" si="166"/>
        <v>7</v>
      </c>
      <c r="F1775" s="160">
        <f t="shared" si="167"/>
        <v>6</v>
      </c>
      <c r="G1775" s="160">
        <f t="shared" ca="1" si="162"/>
        <v>105584</v>
      </c>
      <c r="H1775" s="171">
        <f t="shared" ca="1" si="163"/>
        <v>2655</v>
      </c>
      <c r="I1775" s="160"/>
      <c r="J1775" s="160"/>
      <c r="K1775" s="160"/>
      <c r="L1775" s="160"/>
      <c r="M1775" s="160"/>
      <c r="N1775" s="160"/>
    </row>
    <row r="1776" spans="1:14">
      <c r="A1776" s="160"/>
      <c r="B1776" s="170" t="s">
        <v>5983</v>
      </c>
      <c r="C1776" s="161">
        <f t="shared" si="164"/>
        <v>41826</v>
      </c>
      <c r="D1776" s="160">
        <f t="shared" si="165"/>
        <v>2014</v>
      </c>
      <c r="E1776" s="160">
        <f t="shared" si="166"/>
        <v>7</v>
      </c>
      <c r="F1776" s="160">
        <f t="shared" si="167"/>
        <v>7</v>
      </c>
      <c r="G1776" s="160">
        <f t="shared" ca="1" si="162"/>
        <v>105584</v>
      </c>
      <c r="H1776" s="171">
        <f t="shared" ca="1" si="163"/>
        <v>2655</v>
      </c>
      <c r="I1776" s="160"/>
      <c r="J1776" s="160"/>
      <c r="K1776" s="160"/>
      <c r="L1776" s="160"/>
      <c r="M1776" s="160"/>
      <c r="N1776" s="160"/>
    </row>
    <row r="1777" spans="1:14">
      <c r="A1777" s="160"/>
      <c r="B1777" s="170" t="s">
        <v>5987</v>
      </c>
      <c r="C1777" s="161">
        <f t="shared" si="164"/>
        <v>41827</v>
      </c>
      <c r="D1777" s="160">
        <f t="shared" si="165"/>
        <v>2014</v>
      </c>
      <c r="E1777" s="160">
        <f t="shared" si="166"/>
        <v>7</v>
      </c>
      <c r="F1777" s="160">
        <f t="shared" si="167"/>
        <v>1</v>
      </c>
      <c r="G1777" s="160">
        <f t="shared" ca="1" si="162"/>
        <v>105585</v>
      </c>
      <c r="H1777" s="171">
        <f t="shared" ca="1" si="163"/>
        <v>2655</v>
      </c>
      <c r="I1777" s="160"/>
      <c r="J1777" s="160"/>
      <c r="K1777" s="160"/>
      <c r="L1777" s="160"/>
      <c r="M1777" s="160"/>
      <c r="N1777" s="160"/>
    </row>
    <row r="1778" spans="1:14">
      <c r="A1778" s="160"/>
      <c r="B1778" s="170" t="s">
        <v>5990</v>
      </c>
      <c r="C1778" s="161">
        <f t="shared" si="164"/>
        <v>41828</v>
      </c>
      <c r="D1778" s="160">
        <f t="shared" si="165"/>
        <v>2014</v>
      </c>
      <c r="E1778" s="160">
        <f t="shared" si="166"/>
        <v>7</v>
      </c>
      <c r="F1778" s="160">
        <f t="shared" si="167"/>
        <v>2</v>
      </c>
      <c r="G1778" s="160">
        <f t="shared" ca="1" si="162"/>
        <v>105586</v>
      </c>
      <c r="H1778" s="171">
        <f t="shared" ca="1" si="163"/>
        <v>2654</v>
      </c>
      <c r="I1778" s="160"/>
      <c r="J1778" s="160"/>
      <c r="K1778" s="160"/>
      <c r="L1778" s="160"/>
      <c r="M1778" s="160"/>
      <c r="N1778" s="160"/>
    </row>
    <row r="1779" spans="1:14">
      <c r="A1779" s="160"/>
      <c r="B1779" s="170" t="s">
        <v>5990</v>
      </c>
      <c r="C1779" s="161">
        <f t="shared" si="164"/>
        <v>41828</v>
      </c>
      <c r="D1779" s="160">
        <f t="shared" si="165"/>
        <v>2014</v>
      </c>
      <c r="E1779" s="160">
        <f t="shared" si="166"/>
        <v>7</v>
      </c>
      <c r="F1779" s="160">
        <f t="shared" si="167"/>
        <v>2</v>
      </c>
      <c r="G1779" s="160">
        <f t="shared" ca="1" si="162"/>
        <v>105586</v>
      </c>
      <c r="H1779" s="171">
        <f t="shared" ca="1" si="163"/>
        <v>2654</v>
      </c>
      <c r="I1779" s="160"/>
      <c r="J1779" s="160"/>
      <c r="K1779" s="160"/>
      <c r="L1779" s="160"/>
      <c r="M1779" s="160"/>
      <c r="N1779" s="160"/>
    </row>
    <row r="1780" spans="1:14">
      <c r="A1780" s="160"/>
      <c r="B1780" s="170" t="s">
        <v>5990</v>
      </c>
      <c r="C1780" s="161">
        <f t="shared" si="164"/>
        <v>41828</v>
      </c>
      <c r="D1780" s="160">
        <f t="shared" si="165"/>
        <v>2014</v>
      </c>
      <c r="E1780" s="160">
        <f t="shared" si="166"/>
        <v>7</v>
      </c>
      <c r="F1780" s="160">
        <f t="shared" si="167"/>
        <v>2</v>
      </c>
      <c r="G1780" s="160">
        <f t="shared" ca="1" si="162"/>
        <v>105586</v>
      </c>
      <c r="H1780" s="171">
        <f t="shared" ca="1" si="163"/>
        <v>2654</v>
      </c>
      <c r="I1780" s="160"/>
      <c r="J1780" s="160"/>
      <c r="K1780" s="160"/>
      <c r="L1780" s="160"/>
      <c r="M1780" s="160"/>
      <c r="N1780" s="160"/>
    </row>
    <row r="1781" spans="1:14">
      <c r="A1781" s="160"/>
      <c r="B1781" s="170" t="s">
        <v>5999</v>
      </c>
      <c r="C1781" s="161">
        <f t="shared" si="164"/>
        <v>41830</v>
      </c>
      <c r="D1781" s="160">
        <f t="shared" si="165"/>
        <v>2014</v>
      </c>
      <c r="E1781" s="160">
        <f t="shared" si="166"/>
        <v>7</v>
      </c>
      <c r="F1781" s="160">
        <f t="shared" si="167"/>
        <v>4</v>
      </c>
      <c r="G1781" s="160">
        <f t="shared" ca="1" si="162"/>
        <v>105590</v>
      </c>
      <c r="H1781" s="171">
        <f t="shared" ca="1" si="163"/>
        <v>2652</v>
      </c>
      <c r="I1781" s="160"/>
      <c r="J1781" s="160"/>
      <c r="K1781" s="160"/>
      <c r="L1781" s="160"/>
      <c r="M1781" s="160"/>
      <c r="N1781" s="160"/>
    </row>
    <row r="1782" spans="1:14">
      <c r="A1782" s="160"/>
      <c r="B1782" s="170" t="s">
        <v>6003</v>
      </c>
      <c r="C1782" s="161">
        <f t="shared" si="164"/>
        <v>41831</v>
      </c>
      <c r="D1782" s="160">
        <f t="shared" si="165"/>
        <v>2014</v>
      </c>
      <c r="E1782" s="160">
        <f t="shared" si="166"/>
        <v>7</v>
      </c>
      <c r="F1782" s="160">
        <f t="shared" si="167"/>
        <v>5</v>
      </c>
      <c r="G1782" s="160">
        <f t="shared" ca="1" si="162"/>
        <v>105591</v>
      </c>
      <c r="H1782" s="171">
        <f t="shared" ca="1" si="163"/>
        <v>2651</v>
      </c>
      <c r="I1782" s="160"/>
      <c r="J1782" s="160"/>
      <c r="K1782" s="160"/>
      <c r="L1782" s="160"/>
      <c r="M1782" s="160"/>
      <c r="N1782" s="160"/>
    </row>
    <row r="1783" spans="1:14">
      <c r="A1783" s="160"/>
      <c r="B1783" s="170" t="s">
        <v>6003</v>
      </c>
      <c r="C1783" s="161">
        <f t="shared" si="164"/>
        <v>41831</v>
      </c>
      <c r="D1783" s="160">
        <f t="shared" si="165"/>
        <v>2014</v>
      </c>
      <c r="E1783" s="160">
        <f t="shared" si="166"/>
        <v>7</v>
      </c>
      <c r="F1783" s="160">
        <f t="shared" si="167"/>
        <v>5</v>
      </c>
      <c r="G1783" s="160">
        <f t="shared" ca="1" si="162"/>
        <v>105591</v>
      </c>
      <c r="H1783" s="171">
        <f t="shared" ca="1" si="163"/>
        <v>2651</v>
      </c>
      <c r="I1783" s="160"/>
      <c r="J1783" s="160"/>
      <c r="K1783" s="160"/>
      <c r="L1783" s="160"/>
      <c r="M1783" s="160"/>
      <c r="N1783" s="160"/>
    </row>
    <row r="1784" spans="1:14">
      <c r="A1784" s="160"/>
      <c r="B1784" s="170" t="s">
        <v>6010</v>
      </c>
      <c r="C1784" s="161">
        <f t="shared" si="164"/>
        <v>41832</v>
      </c>
      <c r="D1784" s="160">
        <f t="shared" si="165"/>
        <v>2014</v>
      </c>
      <c r="E1784" s="160">
        <f t="shared" si="166"/>
        <v>7</v>
      </c>
      <c r="F1784" s="160">
        <f t="shared" si="167"/>
        <v>6</v>
      </c>
      <c r="G1784" s="160">
        <f t="shared" ca="1" si="162"/>
        <v>105591</v>
      </c>
      <c r="H1784" s="171">
        <f t="shared" ca="1" si="163"/>
        <v>2650</v>
      </c>
      <c r="I1784" s="160"/>
      <c r="J1784" s="160"/>
      <c r="K1784" s="160"/>
      <c r="L1784" s="160"/>
      <c r="M1784" s="160"/>
      <c r="N1784" s="160"/>
    </row>
    <row r="1785" spans="1:14">
      <c r="A1785" s="160"/>
      <c r="B1785" s="170" t="s">
        <v>6010</v>
      </c>
      <c r="C1785" s="161">
        <f t="shared" si="164"/>
        <v>41832</v>
      </c>
      <c r="D1785" s="160">
        <f t="shared" si="165"/>
        <v>2014</v>
      </c>
      <c r="E1785" s="160">
        <f t="shared" si="166"/>
        <v>7</v>
      </c>
      <c r="F1785" s="160">
        <f t="shared" si="167"/>
        <v>6</v>
      </c>
      <c r="G1785" s="160">
        <f t="shared" ca="1" si="162"/>
        <v>105591</v>
      </c>
      <c r="H1785" s="171">
        <f t="shared" ca="1" si="163"/>
        <v>2650</v>
      </c>
      <c r="I1785" s="160"/>
      <c r="J1785" s="160"/>
      <c r="K1785" s="160"/>
      <c r="L1785" s="160"/>
      <c r="M1785" s="160"/>
      <c r="N1785" s="160"/>
    </row>
    <row r="1786" spans="1:14">
      <c r="A1786" s="160"/>
      <c r="B1786" s="170" t="s">
        <v>6017</v>
      </c>
      <c r="C1786" s="161">
        <f t="shared" si="164"/>
        <v>41833</v>
      </c>
      <c r="D1786" s="160">
        <f t="shared" si="165"/>
        <v>2014</v>
      </c>
      <c r="E1786" s="160">
        <f t="shared" si="166"/>
        <v>7</v>
      </c>
      <c r="F1786" s="160">
        <f t="shared" si="167"/>
        <v>7</v>
      </c>
      <c r="G1786" s="160">
        <f t="shared" ca="1" si="162"/>
        <v>105591</v>
      </c>
      <c r="H1786" s="171">
        <f t="shared" ca="1" si="163"/>
        <v>2650</v>
      </c>
      <c r="I1786" s="160"/>
      <c r="J1786" s="160"/>
      <c r="K1786" s="160"/>
      <c r="L1786" s="160"/>
      <c r="M1786" s="160"/>
      <c r="N1786" s="160"/>
    </row>
    <row r="1787" spans="1:14">
      <c r="A1787" s="160"/>
      <c r="B1787" s="170" t="s">
        <v>6020</v>
      </c>
      <c r="C1787" s="161">
        <f t="shared" si="164"/>
        <v>41834</v>
      </c>
      <c r="D1787" s="160">
        <f t="shared" si="165"/>
        <v>2014</v>
      </c>
      <c r="E1787" s="160">
        <f t="shared" si="166"/>
        <v>7</v>
      </c>
      <c r="F1787" s="160">
        <f t="shared" si="167"/>
        <v>1</v>
      </c>
      <c r="G1787" s="160">
        <f t="shared" ca="1" si="162"/>
        <v>105592</v>
      </c>
      <c r="H1787" s="171">
        <f t="shared" ca="1" si="163"/>
        <v>2650</v>
      </c>
      <c r="I1787" s="160"/>
      <c r="J1787" s="160"/>
      <c r="K1787" s="160"/>
      <c r="L1787" s="160"/>
      <c r="M1787" s="160"/>
      <c r="N1787" s="160"/>
    </row>
    <row r="1788" spans="1:14">
      <c r="A1788" s="160"/>
      <c r="B1788" s="170" t="s">
        <v>6020</v>
      </c>
      <c r="C1788" s="161">
        <f t="shared" si="164"/>
        <v>41834</v>
      </c>
      <c r="D1788" s="160">
        <f t="shared" si="165"/>
        <v>2014</v>
      </c>
      <c r="E1788" s="160">
        <f t="shared" si="166"/>
        <v>7</v>
      </c>
      <c r="F1788" s="160">
        <f t="shared" si="167"/>
        <v>1</v>
      </c>
      <c r="G1788" s="160">
        <f t="shared" ca="1" si="162"/>
        <v>105592</v>
      </c>
      <c r="H1788" s="171">
        <f t="shared" ca="1" si="163"/>
        <v>2650</v>
      </c>
      <c r="I1788" s="160"/>
      <c r="J1788" s="160"/>
      <c r="K1788" s="160"/>
      <c r="L1788" s="160"/>
      <c r="M1788" s="160"/>
      <c r="N1788" s="160"/>
    </row>
    <row r="1789" spans="1:14">
      <c r="A1789" s="160"/>
      <c r="B1789" s="170" t="s">
        <v>6026</v>
      </c>
      <c r="C1789" s="161">
        <f t="shared" si="164"/>
        <v>41835</v>
      </c>
      <c r="D1789" s="160">
        <f t="shared" si="165"/>
        <v>2014</v>
      </c>
      <c r="E1789" s="160">
        <f t="shared" si="166"/>
        <v>7</v>
      </c>
      <c r="F1789" s="160">
        <f t="shared" si="167"/>
        <v>2</v>
      </c>
      <c r="G1789" s="160">
        <f t="shared" ca="1" si="162"/>
        <v>105593</v>
      </c>
      <c r="H1789" s="171">
        <f t="shared" ca="1" si="163"/>
        <v>2649</v>
      </c>
      <c r="I1789" s="160"/>
      <c r="J1789" s="160"/>
      <c r="K1789" s="160"/>
      <c r="L1789" s="160"/>
      <c r="M1789" s="160"/>
      <c r="N1789" s="160"/>
    </row>
    <row r="1790" spans="1:14">
      <c r="A1790" s="160"/>
      <c r="B1790" s="170" t="s">
        <v>6026</v>
      </c>
      <c r="C1790" s="161">
        <f t="shared" si="164"/>
        <v>41835</v>
      </c>
      <c r="D1790" s="160">
        <f t="shared" si="165"/>
        <v>2014</v>
      </c>
      <c r="E1790" s="160">
        <f t="shared" si="166"/>
        <v>7</v>
      </c>
      <c r="F1790" s="160">
        <f t="shared" si="167"/>
        <v>2</v>
      </c>
      <c r="G1790" s="160">
        <f t="shared" ca="1" si="162"/>
        <v>105593</v>
      </c>
      <c r="H1790" s="171">
        <f t="shared" ca="1" si="163"/>
        <v>2649</v>
      </c>
      <c r="I1790" s="160"/>
      <c r="J1790" s="160"/>
      <c r="K1790" s="160"/>
      <c r="L1790" s="160"/>
      <c r="M1790" s="160"/>
      <c r="N1790" s="160"/>
    </row>
    <row r="1791" spans="1:14">
      <c r="A1791" s="160"/>
      <c r="B1791" s="170" t="s">
        <v>6026</v>
      </c>
      <c r="C1791" s="161">
        <f t="shared" si="164"/>
        <v>41835</v>
      </c>
      <c r="D1791" s="160">
        <f t="shared" si="165"/>
        <v>2014</v>
      </c>
      <c r="E1791" s="160">
        <f t="shared" si="166"/>
        <v>7</v>
      </c>
      <c r="F1791" s="160">
        <f t="shared" si="167"/>
        <v>2</v>
      </c>
      <c r="G1791" s="160">
        <f t="shared" ca="1" si="162"/>
        <v>105593</v>
      </c>
      <c r="H1791" s="171">
        <f t="shared" ca="1" si="163"/>
        <v>2649</v>
      </c>
      <c r="I1791" s="160"/>
      <c r="J1791" s="160"/>
      <c r="K1791" s="160"/>
      <c r="L1791" s="160"/>
      <c r="M1791" s="160"/>
      <c r="N1791" s="160"/>
    </row>
    <row r="1792" spans="1:14">
      <c r="A1792" s="160"/>
      <c r="B1792" s="170" t="s">
        <v>6033</v>
      </c>
      <c r="C1792" s="161">
        <f t="shared" si="164"/>
        <v>41836</v>
      </c>
      <c r="D1792" s="160">
        <f t="shared" si="165"/>
        <v>2014</v>
      </c>
      <c r="E1792" s="160">
        <f t="shared" si="166"/>
        <v>7</v>
      </c>
      <c r="F1792" s="160">
        <f t="shared" si="167"/>
        <v>3</v>
      </c>
      <c r="G1792" s="160">
        <f t="shared" ca="1" si="162"/>
        <v>105594</v>
      </c>
      <c r="H1792" s="171">
        <f t="shared" ca="1" si="163"/>
        <v>2648</v>
      </c>
      <c r="I1792" s="160"/>
      <c r="J1792" s="160"/>
      <c r="K1792" s="160"/>
      <c r="L1792" s="160"/>
      <c r="M1792" s="160"/>
      <c r="N1792" s="160"/>
    </row>
    <row r="1793" spans="1:14">
      <c r="A1793" s="160"/>
      <c r="B1793" s="170" t="s">
        <v>6036</v>
      </c>
      <c r="C1793" s="161">
        <f t="shared" si="164"/>
        <v>41837</v>
      </c>
      <c r="D1793" s="160">
        <f t="shared" si="165"/>
        <v>2014</v>
      </c>
      <c r="E1793" s="160">
        <f t="shared" si="166"/>
        <v>7</v>
      </c>
      <c r="F1793" s="160">
        <f t="shared" si="167"/>
        <v>4</v>
      </c>
      <c r="G1793" s="160">
        <f t="shared" ca="1" si="162"/>
        <v>105597</v>
      </c>
      <c r="H1793" s="171">
        <f t="shared" ca="1" si="163"/>
        <v>2647</v>
      </c>
      <c r="I1793" s="160"/>
      <c r="J1793" s="160"/>
      <c r="K1793" s="160"/>
      <c r="L1793" s="160"/>
      <c r="M1793" s="160"/>
      <c r="N1793" s="160"/>
    </row>
    <row r="1794" spans="1:14">
      <c r="A1794" s="160"/>
      <c r="B1794" s="170" t="s">
        <v>6040</v>
      </c>
      <c r="C1794" s="161">
        <f t="shared" si="164"/>
        <v>41839</v>
      </c>
      <c r="D1794" s="160">
        <f t="shared" si="165"/>
        <v>2014</v>
      </c>
      <c r="E1794" s="160">
        <f t="shared" si="166"/>
        <v>7</v>
      </c>
      <c r="F1794" s="160">
        <f t="shared" si="167"/>
        <v>6</v>
      </c>
      <c r="G1794" s="160">
        <f t="shared" ca="1" si="162"/>
        <v>105598</v>
      </c>
      <c r="H1794" s="171">
        <f t="shared" ca="1" si="163"/>
        <v>2645</v>
      </c>
      <c r="I1794" s="160"/>
      <c r="J1794" s="160"/>
      <c r="K1794" s="160"/>
      <c r="L1794" s="160"/>
      <c r="M1794" s="160"/>
      <c r="N1794" s="160"/>
    </row>
    <row r="1795" spans="1:14">
      <c r="A1795" s="160"/>
      <c r="B1795" s="170" t="s">
        <v>6044</v>
      </c>
      <c r="C1795" s="161">
        <f t="shared" si="164"/>
        <v>41840</v>
      </c>
      <c r="D1795" s="160">
        <f t="shared" si="165"/>
        <v>2014</v>
      </c>
      <c r="E1795" s="160">
        <f t="shared" si="166"/>
        <v>7</v>
      </c>
      <c r="F1795" s="160">
        <f t="shared" si="167"/>
        <v>7</v>
      </c>
      <c r="G1795" s="160">
        <f t="shared" ca="1" si="162"/>
        <v>105598</v>
      </c>
      <c r="H1795" s="171">
        <f t="shared" ca="1" si="163"/>
        <v>2645</v>
      </c>
      <c r="I1795" s="160"/>
      <c r="J1795" s="160"/>
      <c r="K1795" s="160"/>
      <c r="L1795" s="160"/>
      <c r="M1795" s="160"/>
      <c r="N1795" s="160"/>
    </row>
    <row r="1796" spans="1:14">
      <c r="A1796" s="160"/>
      <c r="B1796" s="170" t="s">
        <v>6048</v>
      </c>
      <c r="C1796" s="161">
        <f t="shared" si="164"/>
        <v>41841</v>
      </c>
      <c r="D1796" s="160">
        <f t="shared" si="165"/>
        <v>2014</v>
      </c>
      <c r="E1796" s="160">
        <f t="shared" si="166"/>
        <v>7</v>
      </c>
      <c r="F1796" s="160">
        <f t="shared" si="167"/>
        <v>1</v>
      </c>
      <c r="G1796" s="160">
        <f t="shared" ca="1" si="162"/>
        <v>105599</v>
      </c>
      <c r="H1796" s="171">
        <f t="shared" ca="1" si="163"/>
        <v>2645</v>
      </c>
      <c r="I1796" s="160"/>
      <c r="J1796" s="160"/>
      <c r="K1796" s="160"/>
      <c r="L1796" s="160"/>
      <c r="M1796" s="160"/>
      <c r="N1796" s="160"/>
    </row>
    <row r="1797" spans="1:14">
      <c r="A1797" s="160"/>
      <c r="B1797" s="170" t="s">
        <v>6052</v>
      </c>
      <c r="C1797" s="161">
        <f t="shared" si="164"/>
        <v>41842</v>
      </c>
      <c r="D1797" s="160">
        <f t="shared" si="165"/>
        <v>2014</v>
      </c>
      <c r="E1797" s="160">
        <f t="shared" si="166"/>
        <v>7</v>
      </c>
      <c r="F1797" s="160">
        <f t="shared" si="167"/>
        <v>2</v>
      </c>
      <c r="G1797" s="160">
        <f t="shared" ref="G1797:G1860" ca="1" si="168">WORKDAY(C1797,$K$5)</f>
        <v>105600</v>
      </c>
      <c r="H1797" s="171">
        <f t="shared" ref="H1797:H1860" ca="1" si="169">NETWORKDAYS(C1797,$K$5)</f>
        <v>2644</v>
      </c>
      <c r="I1797" s="160"/>
      <c r="J1797" s="160"/>
      <c r="K1797" s="160"/>
      <c r="L1797" s="160"/>
      <c r="M1797" s="160"/>
      <c r="N1797" s="160"/>
    </row>
    <row r="1798" spans="1:14">
      <c r="A1798" s="160"/>
      <c r="B1798" s="170" t="s">
        <v>6052</v>
      </c>
      <c r="C1798" s="161">
        <f t="shared" ref="C1798:C1861" si="170">DATE(LEFT(B1798,4),MID(B1798,5,2),RIGHT(B1798,2))</f>
        <v>41842</v>
      </c>
      <c r="D1798" s="160">
        <f t="shared" ref="D1798:D1861" si="171">YEAR(C1798)</f>
        <v>2014</v>
      </c>
      <c r="E1798" s="160">
        <f t="shared" ref="E1798:E1861" si="172">MONTH(C1798)</f>
        <v>7</v>
      </c>
      <c r="F1798" s="160">
        <f t="shared" ref="F1798:F1861" si="173">WEEKDAY(C1798,2)</f>
        <v>2</v>
      </c>
      <c r="G1798" s="160">
        <f t="shared" ca="1" si="168"/>
        <v>105600</v>
      </c>
      <c r="H1798" s="171">
        <f t="shared" ca="1" si="169"/>
        <v>2644</v>
      </c>
      <c r="I1798" s="160"/>
      <c r="J1798" s="160"/>
      <c r="K1798" s="160"/>
      <c r="L1798" s="160"/>
      <c r="M1798" s="160"/>
      <c r="N1798" s="160"/>
    </row>
    <row r="1799" spans="1:14">
      <c r="A1799" s="160"/>
      <c r="B1799" s="170" t="s">
        <v>6052</v>
      </c>
      <c r="C1799" s="161">
        <f t="shared" si="170"/>
        <v>41842</v>
      </c>
      <c r="D1799" s="160">
        <f t="shared" si="171"/>
        <v>2014</v>
      </c>
      <c r="E1799" s="160">
        <f t="shared" si="172"/>
        <v>7</v>
      </c>
      <c r="F1799" s="160">
        <f t="shared" si="173"/>
        <v>2</v>
      </c>
      <c r="G1799" s="160">
        <f t="shared" ca="1" si="168"/>
        <v>105600</v>
      </c>
      <c r="H1799" s="171">
        <f t="shared" ca="1" si="169"/>
        <v>2644</v>
      </c>
      <c r="I1799" s="160"/>
      <c r="J1799" s="160"/>
      <c r="K1799" s="160"/>
      <c r="L1799" s="160"/>
      <c r="M1799" s="160"/>
      <c r="N1799" s="160"/>
    </row>
    <row r="1800" spans="1:14">
      <c r="A1800" s="160"/>
      <c r="B1800" s="170" t="s">
        <v>6061</v>
      </c>
      <c r="C1800" s="161">
        <f t="shared" si="170"/>
        <v>41843</v>
      </c>
      <c r="D1800" s="160">
        <f t="shared" si="171"/>
        <v>2014</v>
      </c>
      <c r="E1800" s="160">
        <f t="shared" si="172"/>
        <v>7</v>
      </c>
      <c r="F1800" s="160">
        <f t="shared" si="173"/>
        <v>3</v>
      </c>
      <c r="G1800" s="160">
        <f t="shared" ca="1" si="168"/>
        <v>105601</v>
      </c>
      <c r="H1800" s="171">
        <f t="shared" ca="1" si="169"/>
        <v>2643</v>
      </c>
      <c r="I1800" s="160"/>
      <c r="J1800" s="160"/>
      <c r="K1800" s="160"/>
      <c r="L1800" s="160"/>
      <c r="M1800" s="160"/>
      <c r="N1800" s="160"/>
    </row>
    <row r="1801" spans="1:14">
      <c r="A1801" s="160"/>
      <c r="B1801" s="170" t="s">
        <v>6065</v>
      </c>
      <c r="C1801" s="161">
        <f t="shared" si="170"/>
        <v>41844</v>
      </c>
      <c r="D1801" s="160">
        <f t="shared" si="171"/>
        <v>2014</v>
      </c>
      <c r="E1801" s="160">
        <f t="shared" si="172"/>
        <v>7</v>
      </c>
      <c r="F1801" s="160">
        <f t="shared" si="173"/>
        <v>4</v>
      </c>
      <c r="G1801" s="160">
        <f t="shared" ca="1" si="168"/>
        <v>105604</v>
      </c>
      <c r="H1801" s="171">
        <f t="shared" ca="1" si="169"/>
        <v>2642</v>
      </c>
      <c r="I1801" s="160"/>
      <c r="J1801" s="160"/>
      <c r="K1801" s="160"/>
      <c r="L1801" s="160"/>
      <c r="M1801" s="160"/>
      <c r="N1801" s="160"/>
    </row>
    <row r="1802" spans="1:14">
      <c r="A1802" s="160"/>
      <c r="B1802" s="170" t="s">
        <v>6068</v>
      </c>
      <c r="C1802" s="161">
        <f t="shared" si="170"/>
        <v>41845</v>
      </c>
      <c r="D1802" s="160">
        <f t="shared" si="171"/>
        <v>2014</v>
      </c>
      <c r="E1802" s="160">
        <f t="shared" si="172"/>
        <v>7</v>
      </c>
      <c r="F1802" s="160">
        <f t="shared" si="173"/>
        <v>5</v>
      </c>
      <c r="G1802" s="160">
        <f t="shared" ca="1" si="168"/>
        <v>105605</v>
      </c>
      <c r="H1802" s="171">
        <f t="shared" ca="1" si="169"/>
        <v>2641</v>
      </c>
      <c r="I1802" s="160"/>
      <c r="J1802" s="160"/>
      <c r="K1802" s="160"/>
      <c r="L1802" s="160"/>
      <c r="M1802" s="160"/>
      <c r="N1802" s="160"/>
    </row>
    <row r="1803" spans="1:14">
      <c r="A1803" s="160"/>
      <c r="B1803" s="170" t="s">
        <v>6068</v>
      </c>
      <c r="C1803" s="161">
        <f t="shared" si="170"/>
        <v>41845</v>
      </c>
      <c r="D1803" s="160">
        <f t="shared" si="171"/>
        <v>2014</v>
      </c>
      <c r="E1803" s="160">
        <f t="shared" si="172"/>
        <v>7</v>
      </c>
      <c r="F1803" s="160">
        <f t="shared" si="173"/>
        <v>5</v>
      </c>
      <c r="G1803" s="160">
        <f t="shared" ca="1" si="168"/>
        <v>105605</v>
      </c>
      <c r="H1803" s="171">
        <f t="shared" ca="1" si="169"/>
        <v>2641</v>
      </c>
      <c r="I1803" s="160"/>
      <c r="J1803" s="160"/>
      <c r="K1803" s="160"/>
      <c r="L1803" s="160"/>
      <c r="M1803" s="160"/>
      <c r="N1803" s="160"/>
    </row>
    <row r="1804" spans="1:14">
      <c r="A1804" s="160"/>
      <c r="B1804" s="170" t="s">
        <v>6075</v>
      </c>
      <c r="C1804" s="161">
        <f t="shared" si="170"/>
        <v>41846</v>
      </c>
      <c r="D1804" s="160">
        <f t="shared" si="171"/>
        <v>2014</v>
      </c>
      <c r="E1804" s="160">
        <f t="shared" si="172"/>
        <v>7</v>
      </c>
      <c r="F1804" s="160">
        <f t="shared" si="173"/>
        <v>6</v>
      </c>
      <c r="G1804" s="160">
        <f t="shared" ca="1" si="168"/>
        <v>105605</v>
      </c>
      <c r="H1804" s="171">
        <f t="shared" ca="1" si="169"/>
        <v>2640</v>
      </c>
      <c r="I1804" s="160"/>
      <c r="J1804" s="160"/>
      <c r="K1804" s="160"/>
      <c r="L1804" s="160"/>
      <c r="M1804" s="160"/>
      <c r="N1804" s="160"/>
    </row>
    <row r="1805" spans="1:14">
      <c r="A1805" s="160"/>
      <c r="B1805" s="170" t="s">
        <v>6079</v>
      </c>
      <c r="C1805" s="161">
        <f t="shared" si="170"/>
        <v>41847</v>
      </c>
      <c r="D1805" s="160">
        <f t="shared" si="171"/>
        <v>2014</v>
      </c>
      <c r="E1805" s="160">
        <f t="shared" si="172"/>
        <v>7</v>
      </c>
      <c r="F1805" s="160">
        <f t="shared" si="173"/>
        <v>7</v>
      </c>
      <c r="G1805" s="160">
        <f t="shared" ca="1" si="168"/>
        <v>105605</v>
      </c>
      <c r="H1805" s="171">
        <f t="shared" ca="1" si="169"/>
        <v>2640</v>
      </c>
      <c r="I1805" s="160"/>
      <c r="J1805" s="160"/>
      <c r="K1805" s="160"/>
      <c r="L1805" s="160"/>
      <c r="M1805" s="160"/>
      <c r="N1805" s="160"/>
    </row>
    <row r="1806" spans="1:14">
      <c r="A1806" s="160"/>
      <c r="B1806" s="170" t="s">
        <v>6079</v>
      </c>
      <c r="C1806" s="161">
        <f t="shared" si="170"/>
        <v>41847</v>
      </c>
      <c r="D1806" s="160">
        <f t="shared" si="171"/>
        <v>2014</v>
      </c>
      <c r="E1806" s="160">
        <f t="shared" si="172"/>
        <v>7</v>
      </c>
      <c r="F1806" s="160">
        <f t="shared" si="173"/>
        <v>7</v>
      </c>
      <c r="G1806" s="160">
        <f t="shared" ca="1" si="168"/>
        <v>105605</v>
      </c>
      <c r="H1806" s="171">
        <f t="shared" ca="1" si="169"/>
        <v>2640</v>
      </c>
      <c r="I1806" s="160"/>
      <c r="J1806" s="160"/>
      <c r="K1806" s="160"/>
      <c r="L1806" s="160"/>
      <c r="M1806" s="160"/>
      <c r="N1806" s="160"/>
    </row>
    <row r="1807" spans="1:14">
      <c r="A1807" s="160"/>
      <c r="B1807" s="170" t="s">
        <v>6084</v>
      </c>
      <c r="C1807" s="161">
        <f t="shared" si="170"/>
        <v>41848</v>
      </c>
      <c r="D1807" s="160">
        <f t="shared" si="171"/>
        <v>2014</v>
      </c>
      <c r="E1807" s="160">
        <f t="shared" si="172"/>
        <v>7</v>
      </c>
      <c r="F1807" s="160">
        <f t="shared" si="173"/>
        <v>1</v>
      </c>
      <c r="G1807" s="160">
        <f t="shared" ca="1" si="168"/>
        <v>105606</v>
      </c>
      <c r="H1807" s="171">
        <f t="shared" ca="1" si="169"/>
        <v>2640</v>
      </c>
      <c r="I1807" s="160"/>
      <c r="J1807" s="160"/>
      <c r="K1807" s="160"/>
      <c r="L1807" s="160"/>
      <c r="M1807" s="160"/>
      <c r="N1807" s="160"/>
    </row>
    <row r="1808" spans="1:14">
      <c r="A1808" s="160"/>
      <c r="B1808" s="170" t="s">
        <v>6087</v>
      </c>
      <c r="C1808" s="161">
        <f t="shared" si="170"/>
        <v>41849</v>
      </c>
      <c r="D1808" s="160">
        <f t="shared" si="171"/>
        <v>2014</v>
      </c>
      <c r="E1808" s="160">
        <f t="shared" si="172"/>
        <v>7</v>
      </c>
      <c r="F1808" s="160">
        <f t="shared" si="173"/>
        <v>2</v>
      </c>
      <c r="G1808" s="160">
        <f t="shared" ca="1" si="168"/>
        <v>105607</v>
      </c>
      <c r="H1808" s="171">
        <f t="shared" ca="1" si="169"/>
        <v>2639</v>
      </c>
      <c r="I1808" s="160"/>
      <c r="J1808" s="160"/>
      <c r="K1808" s="160"/>
      <c r="L1808" s="160"/>
      <c r="M1808" s="160"/>
      <c r="N1808" s="160"/>
    </row>
    <row r="1809" spans="1:14">
      <c r="A1809" s="160"/>
      <c r="B1809" s="170" t="s">
        <v>6090</v>
      </c>
      <c r="C1809" s="161">
        <f t="shared" si="170"/>
        <v>41850</v>
      </c>
      <c r="D1809" s="160">
        <f t="shared" si="171"/>
        <v>2014</v>
      </c>
      <c r="E1809" s="160">
        <f t="shared" si="172"/>
        <v>7</v>
      </c>
      <c r="F1809" s="160">
        <f t="shared" si="173"/>
        <v>3</v>
      </c>
      <c r="G1809" s="160">
        <f t="shared" ca="1" si="168"/>
        <v>105608</v>
      </c>
      <c r="H1809" s="171">
        <f t="shared" ca="1" si="169"/>
        <v>2638</v>
      </c>
      <c r="I1809" s="160"/>
      <c r="J1809" s="160"/>
      <c r="K1809" s="160"/>
      <c r="L1809" s="160"/>
      <c r="M1809" s="160"/>
      <c r="N1809" s="160"/>
    </row>
    <row r="1810" spans="1:14">
      <c r="A1810" s="160"/>
      <c r="B1810" s="170" t="s">
        <v>6090</v>
      </c>
      <c r="C1810" s="161">
        <f t="shared" si="170"/>
        <v>41850</v>
      </c>
      <c r="D1810" s="160">
        <f t="shared" si="171"/>
        <v>2014</v>
      </c>
      <c r="E1810" s="160">
        <f t="shared" si="172"/>
        <v>7</v>
      </c>
      <c r="F1810" s="160">
        <f t="shared" si="173"/>
        <v>3</v>
      </c>
      <c r="G1810" s="160">
        <f t="shared" ca="1" si="168"/>
        <v>105608</v>
      </c>
      <c r="H1810" s="171">
        <f t="shared" ca="1" si="169"/>
        <v>2638</v>
      </c>
      <c r="I1810" s="160"/>
      <c r="J1810" s="160"/>
      <c r="K1810" s="160"/>
      <c r="L1810" s="160"/>
      <c r="M1810" s="160"/>
      <c r="N1810" s="160"/>
    </row>
    <row r="1811" spans="1:14">
      <c r="A1811" s="160"/>
      <c r="B1811" s="170" t="s">
        <v>6090</v>
      </c>
      <c r="C1811" s="161">
        <f t="shared" si="170"/>
        <v>41850</v>
      </c>
      <c r="D1811" s="160">
        <f t="shared" si="171"/>
        <v>2014</v>
      </c>
      <c r="E1811" s="160">
        <f t="shared" si="172"/>
        <v>7</v>
      </c>
      <c r="F1811" s="160">
        <f t="shared" si="173"/>
        <v>3</v>
      </c>
      <c r="G1811" s="160">
        <f t="shared" ca="1" si="168"/>
        <v>105608</v>
      </c>
      <c r="H1811" s="171">
        <f t="shared" ca="1" si="169"/>
        <v>2638</v>
      </c>
      <c r="I1811" s="160"/>
      <c r="J1811" s="160"/>
      <c r="K1811" s="160"/>
      <c r="L1811" s="160"/>
      <c r="M1811" s="160"/>
      <c r="N1811" s="160"/>
    </row>
    <row r="1812" spans="1:14">
      <c r="A1812" s="160"/>
      <c r="B1812" s="170" t="s">
        <v>6090</v>
      </c>
      <c r="C1812" s="161">
        <f t="shared" si="170"/>
        <v>41850</v>
      </c>
      <c r="D1812" s="160">
        <f t="shared" si="171"/>
        <v>2014</v>
      </c>
      <c r="E1812" s="160">
        <f t="shared" si="172"/>
        <v>7</v>
      </c>
      <c r="F1812" s="160">
        <f t="shared" si="173"/>
        <v>3</v>
      </c>
      <c r="G1812" s="160">
        <f t="shared" ca="1" si="168"/>
        <v>105608</v>
      </c>
      <c r="H1812" s="171">
        <f t="shared" ca="1" si="169"/>
        <v>2638</v>
      </c>
      <c r="I1812" s="160"/>
      <c r="J1812" s="160"/>
      <c r="K1812" s="160"/>
      <c r="L1812" s="160"/>
      <c r="M1812" s="160"/>
      <c r="N1812" s="160"/>
    </row>
    <row r="1813" spans="1:14">
      <c r="A1813" s="160"/>
      <c r="B1813" s="170" t="s">
        <v>6100</v>
      </c>
      <c r="C1813" s="161">
        <f t="shared" si="170"/>
        <v>41851</v>
      </c>
      <c r="D1813" s="160">
        <f t="shared" si="171"/>
        <v>2014</v>
      </c>
      <c r="E1813" s="160">
        <f t="shared" si="172"/>
        <v>7</v>
      </c>
      <c r="F1813" s="160">
        <f t="shared" si="173"/>
        <v>4</v>
      </c>
      <c r="G1813" s="160">
        <f t="shared" ca="1" si="168"/>
        <v>105611</v>
      </c>
      <c r="H1813" s="171">
        <f t="shared" ca="1" si="169"/>
        <v>2637</v>
      </c>
      <c r="I1813" s="160"/>
      <c r="J1813" s="160"/>
      <c r="K1813" s="160"/>
      <c r="L1813" s="160"/>
      <c r="M1813" s="160"/>
      <c r="N1813" s="160"/>
    </row>
    <row r="1814" spans="1:14">
      <c r="A1814" s="160"/>
      <c r="B1814" s="170" t="s">
        <v>6100</v>
      </c>
      <c r="C1814" s="161">
        <f t="shared" si="170"/>
        <v>41851</v>
      </c>
      <c r="D1814" s="160">
        <f t="shared" si="171"/>
        <v>2014</v>
      </c>
      <c r="E1814" s="160">
        <f t="shared" si="172"/>
        <v>7</v>
      </c>
      <c r="F1814" s="160">
        <f t="shared" si="173"/>
        <v>4</v>
      </c>
      <c r="G1814" s="160">
        <f t="shared" ca="1" si="168"/>
        <v>105611</v>
      </c>
      <c r="H1814" s="171">
        <f t="shared" ca="1" si="169"/>
        <v>2637</v>
      </c>
      <c r="I1814" s="160"/>
      <c r="J1814" s="160"/>
      <c r="K1814" s="160"/>
      <c r="L1814" s="160"/>
      <c r="M1814" s="160"/>
      <c r="N1814" s="160"/>
    </row>
    <row r="1815" spans="1:14">
      <c r="A1815" s="160"/>
      <c r="B1815" s="170" t="s">
        <v>6100</v>
      </c>
      <c r="C1815" s="161">
        <f t="shared" si="170"/>
        <v>41851</v>
      </c>
      <c r="D1815" s="160">
        <f t="shared" si="171"/>
        <v>2014</v>
      </c>
      <c r="E1815" s="160">
        <f t="shared" si="172"/>
        <v>7</v>
      </c>
      <c r="F1815" s="160">
        <f t="shared" si="173"/>
        <v>4</v>
      </c>
      <c r="G1815" s="160">
        <f t="shared" ca="1" si="168"/>
        <v>105611</v>
      </c>
      <c r="H1815" s="171">
        <f t="shared" ca="1" si="169"/>
        <v>2637</v>
      </c>
      <c r="I1815" s="160"/>
      <c r="J1815" s="160"/>
      <c r="K1815" s="160"/>
      <c r="L1815" s="160"/>
      <c r="M1815" s="160"/>
      <c r="N1815" s="160"/>
    </row>
    <row r="1816" spans="1:14">
      <c r="A1816" s="160"/>
      <c r="B1816" s="170" t="s">
        <v>6100</v>
      </c>
      <c r="C1816" s="161">
        <f t="shared" si="170"/>
        <v>41851</v>
      </c>
      <c r="D1816" s="160">
        <f t="shared" si="171"/>
        <v>2014</v>
      </c>
      <c r="E1816" s="160">
        <f t="shared" si="172"/>
        <v>7</v>
      </c>
      <c r="F1816" s="160">
        <f t="shared" si="173"/>
        <v>4</v>
      </c>
      <c r="G1816" s="160">
        <f t="shared" ca="1" si="168"/>
        <v>105611</v>
      </c>
      <c r="H1816" s="171">
        <f t="shared" ca="1" si="169"/>
        <v>2637</v>
      </c>
      <c r="I1816" s="160"/>
      <c r="J1816" s="160"/>
      <c r="K1816" s="160"/>
      <c r="L1816" s="160"/>
      <c r="M1816" s="160"/>
      <c r="N1816" s="160"/>
    </row>
    <row r="1817" spans="1:14">
      <c r="A1817" s="160"/>
      <c r="B1817" s="170" t="s">
        <v>6100</v>
      </c>
      <c r="C1817" s="161">
        <f t="shared" si="170"/>
        <v>41851</v>
      </c>
      <c r="D1817" s="160">
        <f t="shared" si="171"/>
        <v>2014</v>
      </c>
      <c r="E1817" s="160">
        <f t="shared" si="172"/>
        <v>7</v>
      </c>
      <c r="F1817" s="160">
        <f t="shared" si="173"/>
        <v>4</v>
      </c>
      <c r="G1817" s="160">
        <f t="shared" ca="1" si="168"/>
        <v>105611</v>
      </c>
      <c r="H1817" s="171">
        <f t="shared" ca="1" si="169"/>
        <v>2637</v>
      </c>
      <c r="I1817" s="160"/>
      <c r="J1817" s="160"/>
      <c r="K1817" s="160"/>
      <c r="L1817" s="160"/>
      <c r="M1817" s="160"/>
      <c r="N1817" s="160"/>
    </row>
    <row r="1818" spans="1:14">
      <c r="A1818" s="160"/>
      <c r="B1818" s="170" t="s">
        <v>6112</v>
      </c>
      <c r="C1818" s="161">
        <f t="shared" si="170"/>
        <v>41852</v>
      </c>
      <c r="D1818" s="160">
        <f t="shared" si="171"/>
        <v>2014</v>
      </c>
      <c r="E1818" s="160">
        <f t="shared" si="172"/>
        <v>8</v>
      </c>
      <c r="F1818" s="160">
        <f t="shared" si="173"/>
        <v>5</v>
      </c>
      <c r="G1818" s="160">
        <f t="shared" ca="1" si="168"/>
        <v>105612</v>
      </c>
      <c r="H1818" s="171">
        <f t="shared" ca="1" si="169"/>
        <v>2636</v>
      </c>
      <c r="I1818" s="160"/>
      <c r="J1818" s="160"/>
      <c r="K1818" s="160"/>
      <c r="L1818" s="160"/>
      <c r="M1818" s="160"/>
      <c r="N1818" s="160"/>
    </row>
    <row r="1819" spans="1:14">
      <c r="A1819" s="160"/>
      <c r="B1819" s="170" t="s">
        <v>6116</v>
      </c>
      <c r="C1819" s="161">
        <f t="shared" si="170"/>
        <v>41854</v>
      </c>
      <c r="D1819" s="160">
        <f t="shared" si="171"/>
        <v>2014</v>
      </c>
      <c r="E1819" s="160">
        <f t="shared" si="172"/>
        <v>8</v>
      </c>
      <c r="F1819" s="160">
        <f t="shared" si="173"/>
        <v>7</v>
      </c>
      <c r="G1819" s="160">
        <f t="shared" ca="1" si="168"/>
        <v>105612</v>
      </c>
      <c r="H1819" s="171">
        <f t="shared" ca="1" si="169"/>
        <v>2635</v>
      </c>
      <c r="I1819" s="160"/>
      <c r="J1819" s="160"/>
      <c r="K1819" s="160"/>
      <c r="L1819" s="160"/>
      <c r="M1819" s="160"/>
      <c r="N1819" s="160"/>
    </row>
    <row r="1820" spans="1:14">
      <c r="A1820" s="160"/>
      <c r="B1820" s="170" t="s">
        <v>6116</v>
      </c>
      <c r="C1820" s="161">
        <f t="shared" si="170"/>
        <v>41854</v>
      </c>
      <c r="D1820" s="160">
        <f t="shared" si="171"/>
        <v>2014</v>
      </c>
      <c r="E1820" s="160">
        <f t="shared" si="172"/>
        <v>8</v>
      </c>
      <c r="F1820" s="160">
        <f t="shared" si="173"/>
        <v>7</v>
      </c>
      <c r="G1820" s="160">
        <f t="shared" ca="1" si="168"/>
        <v>105612</v>
      </c>
      <c r="H1820" s="171">
        <f t="shared" ca="1" si="169"/>
        <v>2635</v>
      </c>
      <c r="I1820" s="160"/>
      <c r="J1820" s="160"/>
      <c r="K1820" s="160"/>
      <c r="L1820" s="160"/>
      <c r="M1820" s="160"/>
      <c r="N1820" s="160"/>
    </row>
    <row r="1821" spans="1:14">
      <c r="A1821" s="160"/>
      <c r="B1821" s="170" t="s">
        <v>6116</v>
      </c>
      <c r="C1821" s="161">
        <f t="shared" si="170"/>
        <v>41854</v>
      </c>
      <c r="D1821" s="160">
        <f t="shared" si="171"/>
        <v>2014</v>
      </c>
      <c r="E1821" s="160">
        <f t="shared" si="172"/>
        <v>8</v>
      </c>
      <c r="F1821" s="160">
        <f t="shared" si="173"/>
        <v>7</v>
      </c>
      <c r="G1821" s="160">
        <f t="shared" ca="1" si="168"/>
        <v>105612</v>
      </c>
      <c r="H1821" s="171">
        <f t="shared" ca="1" si="169"/>
        <v>2635</v>
      </c>
      <c r="I1821" s="160"/>
      <c r="J1821" s="160"/>
      <c r="K1821" s="160"/>
      <c r="L1821" s="160"/>
      <c r="M1821" s="160"/>
      <c r="N1821" s="160"/>
    </row>
    <row r="1822" spans="1:14">
      <c r="A1822" s="160"/>
      <c r="B1822" s="170" t="s">
        <v>6124</v>
      </c>
      <c r="C1822" s="161">
        <f t="shared" si="170"/>
        <v>41855</v>
      </c>
      <c r="D1822" s="160">
        <f t="shared" si="171"/>
        <v>2014</v>
      </c>
      <c r="E1822" s="160">
        <f t="shared" si="172"/>
        <v>8</v>
      </c>
      <c r="F1822" s="160">
        <f t="shared" si="173"/>
        <v>1</v>
      </c>
      <c r="G1822" s="160">
        <f t="shared" ca="1" si="168"/>
        <v>105613</v>
      </c>
      <c r="H1822" s="171">
        <f t="shared" ca="1" si="169"/>
        <v>2635</v>
      </c>
      <c r="I1822" s="160"/>
      <c r="J1822" s="160"/>
      <c r="K1822" s="160"/>
      <c r="L1822" s="160"/>
      <c r="M1822" s="160"/>
      <c r="N1822" s="160"/>
    </row>
    <row r="1823" spans="1:14">
      <c r="A1823" s="160"/>
      <c r="B1823" s="170" t="s">
        <v>6124</v>
      </c>
      <c r="C1823" s="161">
        <f t="shared" si="170"/>
        <v>41855</v>
      </c>
      <c r="D1823" s="160">
        <f t="shared" si="171"/>
        <v>2014</v>
      </c>
      <c r="E1823" s="160">
        <f t="shared" si="172"/>
        <v>8</v>
      </c>
      <c r="F1823" s="160">
        <f t="shared" si="173"/>
        <v>1</v>
      </c>
      <c r="G1823" s="160">
        <f t="shared" ca="1" si="168"/>
        <v>105613</v>
      </c>
      <c r="H1823" s="171">
        <f t="shared" ca="1" si="169"/>
        <v>2635</v>
      </c>
      <c r="I1823" s="160"/>
      <c r="J1823" s="160"/>
      <c r="K1823" s="160"/>
      <c r="L1823" s="160"/>
      <c r="M1823" s="160"/>
      <c r="N1823" s="160"/>
    </row>
    <row r="1824" spans="1:14">
      <c r="A1824" s="160"/>
      <c r="B1824" s="170" t="s">
        <v>6131</v>
      </c>
      <c r="C1824" s="161">
        <f t="shared" si="170"/>
        <v>41856</v>
      </c>
      <c r="D1824" s="160">
        <f t="shared" si="171"/>
        <v>2014</v>
      </c>
      <c r="E1824" s="160">
        <f t="shared" si="172"/>
        <v>8</v>
      </c>
      <c r="F1824" s="160">
        <f t="shared" si="173"/>
        <v>2</v>
      </c>
      <c r="G1824" s="160">
        <f t="shared" ca="1" si="168"/>
        <v>105614</v>
      </c>
      <c r="H1824" s="171">
        <f t="shared" ca="1" si="169"/>
        <v>2634</v>
      </c>
      <c r="I1824" s="160"/>
      <c r="J1824" s="160"/>
      <c r="K1824" s="160"/>
      <c r="L1824" s="160"/>
      <c r="M1824" s="160"/>
      <c r="N1824" s="160"/>
    </row>
    <row r="1825" spans="1:14">
      <c r="A1825" s="160"/>
      <c r="B1825" s="170" t="s">
        <v>6131</v>
      </c>
      <c r="C1825" s="161">
        <f t="shared" si="170"/>
        <v>41856</v>
      </c>
      <c r="D1825" s="160">
        <f t="shared" si="171"/>
        <v>2014</v>
      </c>
      <c r="E1825" s="160">
        <f t="shared" si="172"/>
        <v>8</v>
      </c>
      <c r="F1825" s="160">
        <f t="shared" si="173"/>
        <v>2</v>
      </c>
      <c r="G1825" s="160">
        <f t="shared" ca="1" si="168"/>
        <v>105614</v>
      </c>
      <c r="H1825" s="171">
        <f t="shared" ca="1" si="169"/>
        <v>2634</v>
      </c>
      <c r="I1825" s="160"/>
      <c r="J1825" s="160"/>
      <c r="K1825" s="160"/>
      <c r="L1825" s="160"/>
      <c r="M1825" s="160"/>
      <c r="N1825" s="160"/>
    </row>
    <row r="1826" spans="1:14">
      <c r="A1826" s="160"/>
      <c r="B1826" s="170" t="s">
        <v>6131</v>
      </c>
      <c r="C1826" s="161">
        <f t="shared" si="170"/>
        <v>41856</v>
      </c>
      <c r="D1826" s="160">
        <f t="shared" si="171"/>
        <v>2014</v>
      </c>
      <c r="E1826" s="160">
        <f t="shared" si="172"/>
        <v>8</v>
      </c>
      <c r="F1826" s="160">
        <f t="shared" si="173"/>
        <v>2</v>
      </c>
      <c r="G1826" s="160">
        <f t="shared" ca="1" si="168"/>
        <v>105614</v>
      </c>
      <c r="H1826" s="171">
        <f t="shared" ca="1" si="169"/>
        <v>2634</v>
      </c>
      <c r="I1826" s="160"/>
      <c r="J1826" s="160"/>
      <c r="K1826" s="160"/>
      <c r="L1826" s="160"/>
      <c r="M1826" s="160"/>
      <c r="N1826" s="160"/>
    </row>
    <row r="1827" spans="1:14">
      <c r="A1827" s="160"/>
      <c r="B1827" s="170" t="s">
        <v>6139</v>
      </c>
      <c r="C1827" s="161">
        <f t="shared" si="170"/>
        <v>41857</v>
      </c>
      <c r="D1827" s="160">
        <f t="shared" si="171"/>
        <v>2014</v>
      </c>
      <c r="E1827" s="160">
        <f t="shared" si="172"/>
        <v>8</v>
      </c>
      <c r="F1827" s="160">
        <f t="shared" si="173"/>
        <v>3</v>
      </c>
      <c r="G1827" s="160">
        <f t="shared" ca="1" si="168"/>
        <v>105615</v>
      </c>
      <c r="H1827" s="171">
        <f t="shared" ca="1" si="169"/>
        <v>2633</v>
      </c>
      <c r="I1827" s="160"/>
      <c r="J1827" s="160"/>
      <c r="K1827" s="160"/>
      <c r="L1827" s="160"/>
      <c r="M1827" s="160"/>
      <c r="N1827" s="160"/>
    </row>
    <row r="1828" spans="1:14">
      <c r="A1828" s="160"/>
      <c r="B1828" s="170" t="s">
        <v>6142</v>
      </c>
      <c r="C1828" s="161">
        <f t="shared" si="170"/>
        <v>41858</v>
      </c>
      <c r="D1828" s="160">
        <f t="shared" si="171"/>
        <v>2014</v>
      </c>
      <c r="E1828" s="160">
        <f t="shared" si="172"/>
        <v>8</v>
      </c>
      <c r="F1828" s="160">
        <f t="shared" si="173"/>
        <v>4</v>
      </c>
      <c r="G1828" s="160">
        <f t="shared" ca="1" si="168"/>
        <v>105618</v>
      </c>
      <c r="H1828" s="171">
        <f t="shared" ca="1" si="169"/>
        <v>2632</v>
      </c>
      <c r="I1828" s="160"/>
      <c r="J1828" s="160"/>
      <c r="K1828" s="160"/>
      <c r="L1828" s="160"/>
      <c r="M1828" s="160"/>
      <c r="N1828" s="160"/>
    </row>
    <row r="1829" spans="1:14">
      <c r="A1829" s="160"/>
      <c r="B1829" s="170" t="s">
        <v>6142</v>
      </c>
      <c r="C1829" s="161">
        <f t="shared" si="170"/>
        <v>41858</v>
      </c>
      <c r="D1829" s="160">
        <f t="shared" si="171"/>
        <v>2014</v>
      </c>
      <c r="E1829" s="160">
        <f t="shared" si="172"/>
        <v>8</v>
      </c>
      <c r="F1829" s="160">
        <f t="shared" si="173"/>
        <v>4</v>
      </c>
      <c r="G1829" s="160">
        <f t="shared" ca="1" si="168"/>
        <v>105618</v>
      </c>
      <c r="H1829" s="171">
        <f t="shared" ca="1" si="169"/>
        <v>2632</v>
      </c>
      <c r="I1829" s="160"/>
      <c r="J1829" s="160"/>
      <c r="K1829" s="160"/>
      <c r="L1829" s="160"/>
      <c r="M1829" s="160"/>
      <c r="N1829" s="160"/>
    </row>
    <row r="1830" spans="1:14">
      <c r="A1830" s="160"/>
      <c r="B1830" s="170" t="s">
        <v>6149</v>
      </c>
      <c r="C1830" s="161">
        <f t="shared" si="170"/>
        <v>41859</v>
      </c>
      <c r="D1830" s="160">
        <f t="shared" si="171"/>
        <v>2014</v>
      </c>
      <c r="E1830" s="160">
        <f t="shared" si="172"/>
        <v>8</v>
      </c>
      <c r="F1830" s="160">
        <f t="shared" si="173"/>
        <v>5</v>
      </c>
      <c r="G1830" s="160">
        <f t="shared" ca="1" si="168"/>
        <v>105619</v>
      </c>
      <c r="H1830" s="171">
        <f t="shared" ca="1" si="169"/>
        <v>2631</v>
      </c>
      <c r="I1830" s="160"/>
      <c r="J1830" s="160"/>
      <c r="K1830" s="160"/>
      <c r="L1830" s="160"/>
      <c r="M1830" s="160"/>
      <c r="N1830" s="160"/>
    </row>
    <row r="1831" spans="1:14">
      <c r="A1831" s="160"/>
      <c r="B1831" s="170" t="s">
        <v>6153</v>
      </c>
      <c r="C1831" s="161">
        <f t="shared" si="170"/>
        <v>41861</v>
      </c>
      <c r="D1831" s="160">
        <f t="shared" si="171"/>
        <v>2014</v>
      </c>
      <c r="E1831" s="160">
        <f t="shared" si="172"/>
        <v>8</v>
      </c>
      <c r="F1831" s="160">
        <f t="shared" si="173"/>
        <v>7</v>
      </c>
      <c r="G1831" s="160">
        <f t="shared" ca="1" si="168"/>
        <v>105619</v>
      </c>
      <c r="H1831" s="171">
        <f t="shared" ca="1" si="169"/>
        <v>2630</v>
      </c>
      <c r="I1831" s="160"/>
      <c r="J1831" s="160"/>
      <c r="K1831" s="160"/>
      <c r="L1831" s="160"/>
      <c r="M1831" s="160"/>
      <c r="N1831" s="160"/>
    </row>
    <row r="1832" spans="1:14">
      <c r="A1832" s="160"/>
      <c r="B1832" s="170" t="s">
        <v>6153</v>
      </c>
      <c r="C1832" s="161">
        <f t="shared" si="170"/>
        <v>41861</v>
      </c>
      <c r="D1832" s="160">
        <f t="shared" si="171"/>
        <v>2014</v>
      </c>
      <c r="E1832" s="160">
        <f t="shared" si="172"/>
        <v>8</v>
      </c>
      <c r="F1832" s="160">
        <f t="shared" si="173"/>
        <v>7</v>
      </c>
      <c r="G1832" s="160">
        <f t="shared" ca="1" si="168"/>
        <v>105619</v>
      </c>
      <c r="H1832" s="171">
        <f t="shared" ca="1" si="169"/>
        <v>2630</v>
      </c>
      <c r="I1832" s="160"/>
      <c r="J1832" s="160"/>
      <c r="K1832" s="160"/>
      <c r="L1832" s="160"/>
      <c r="M1832" s="160"/>
      <c r="N1832" s="160"/>
    </row>
    <row r="1833" spans="1:14">
      <c r="A1833" s="160"/>
      <c r="B1833" s="170" t="s">
        <v>6159</v>
      </c>
      <c r="C1833" s="161">
        <f t="shared" si="170"/>
        <v>41862</v>
      </c>
      <c r="D1833" s="160">
        <f t="shared" si="171"/>
        <v>2014</v>
      </c>
      <c r="E1833" s="160">
        <f t="shared" si="172"/>
        <v>8</v>
      </c>
      <c r="F1833" s="160">
        <f t="shared" si="173"/>
        <v>1</v>
      </c>
      <c r="G1833" s="160">
        <f t="shared" ca="1" si="168"/>
        <v>105620</v>
      </c>
      <c r="H1833" s="171">
        <f t="shared" ca="1" si="169"/>
        <v>2630</v>
      </c>
      <c r="I1833" s="160"/>
      <c r="J1833" s="160"/>
      <c r="K1833" s="160"/>
      <c r="L1833" s="160"/>
      <c r="M1833" s="160"/>
      <c r="N1833" s="160"/>
    </row>
    <row r="1834" spans="1:14">
      <c r="A1834" s="160"/>
      <c r="B1834" s="170" t="s">
        <v>6159</v>
      </c>
      <c r="C1834" s="161">
        <f t="shared" si="170"/>
        <v>41862</v>
      </c>
      <c r="D1834" s="160">
        <f t="shared" si="171"/>
        <v>2014</v>
      </c>
      <c r="E1834" s="160">
        <f t="shared" si="172"/>
        <v>8</v>
      </c>
      <c r="F1834" s="160">
        <f t="shared" si="173"/>
        <v>1</v>
      </c>
      <c r="G1834" s="160">
        <f t="shared" ca="1" si="168"/>
        <v>105620</v>
      </c>
      <c r="H1834" s="171">
        <f t="shared" ca="1" si="169"/>
        <v>2630</v>
      </c>
      <c r="I1834" s="160"/>
      <c r="J1834" s="160"/>
      <c r="K1834" s="160"/>
      <c r="L1834" s="160"/>
      <c r="M1834" s="160"/>
      <c r="N1834" s="160"/>
    </row>
    <row r="1835" spans="1:14">
      <c r="A1835" s="160"/>
      <c r="B1835" s="170" t="s">
        <v>6165</v>
      </c>
      <c r="C1835" s="161">
        <f t="shared" si="170"/>
        <v>41863</v>
      </c>
      <c r="D1835" s="160">
        <f t="shared" si="171"/>
        <v>2014</v>
      </c>
      <c r="E1835" s="160">
        <f t="shared" si="172"/>
        <v>8</v>
      </c>
      <c r="F1835" s="160">
        <f t="shared" si="173"/>
        <v>2</v>
      </c>
      <c r="G1835" s="160">
        <f t="shared" ca="1" si="168"/>
        <v>105621</v>
      </c>
      <c r="H1835" s="171">
        <f t="shared" ca="1" si="169"/>
        <v>2629</v>
      </c>
      <c r="I1835" s="160"/>
      <c r="J1835" s="160"/>
      <c r="K1835" s="160"/>
      <c r="L1835" s="160"/>
      <c r="M1835" s="160"/>
      <c r="N1835" s="160"/>
    </row>
    <row r="1836" spans="1:14">
      <c r="A1836" s="160"/>
      <c r="B1836" s="170" t="s">
        <v>6165</v>
      </c>
      <c r="C1836" s="161">
        <f t="shared" si="170"/>
        <v>41863</v>
      </c>
      <c r="D1836" s="160">
        <f t="shared" si="171"/>
        <v>2014</v>
      </c>
      <c r="E1836" s="160">
        <f t="shared" si="172"/>
        <v>8</v>
      </c>
      <c r="F1836" s="160">
        <f t="shared" si="173"/>
        <v>2</v>
      </c>
      <c r="G1836" s="160">
        <f t="shared" ca="1" si="168"/>
        <v>105621</v>
      </c>
      <c r="H1836" s="171">
        <f t="shared" ca="1" si="169"/>
        <v>2629</v>
      </c>
      <c r="I1836" s="160"/>
      <c r="J1836" s="160"/>
      <c r="K1836" s="160"/>
      <c r="L1836" s="160"/>
      <c r="M1836" s="160"/>
      <c r="N1836" s="160"/>
    </row>
    <row r="1837" spans="1:14">
      <c r="A1837" s="160"/>
      <c r="B1837" s="170" t="s">
        <v>6165</v>
      </c>
      <c r="C1837" s="161">
        <f t="shared" si="170"/>
        <v>41863</v>
      </c>
      <c r="D1837" s="160">
        <f t="shared" si="171"/>
        <v>2014</v>
      </c>
      <c r="E1837" s="160">
        <f t="shared" si="172"/>
        <v>8</v>
      </c>
      <c r="F1837" s="160">
        <f t="shared" si="173"/>
        <v>2</v>
      </c>
      <c r="G1837" s="160">
        <f t="shared" ca="1" si="168"/>
        <v>105621</v>
      </c>
      <c r="H1837" s="171">
        <f t="shared" ca="1" si="169"/>
        <v>2629</v>
      </c>
      <c r="I1837" s="160"/>
      <c r="J1837" s="160"/>
      <c r="K1837" s="160"/>
      <c r="L1837" s="160"/>
      <c r="M1837" s="160"/>
      <c r="N1837" s="160"/>
    </row>
    <row r="1838" spans="1:14">
      <c r="A1838" s="160"/>
      <c r="B1838" s="170" t="s">
        <v>6175</v>
      </c>
      <c r="C1838" s="161">
        <f t="shared" si="170"/>
        <v>41865</v>
      </c>
      <c r="D1838" s="160">
        <f t="shared" si="171"/>
        <v>2014</v>
      </c>
      <c r="E1838" s="160">
        <f t="shared" si="172"/>
        <v>8</v>
      </c>
      <c r="F1838" s="160">
        <f t="shared" si="173"/>
        <v>4</v>
      </c>
      <c r="G1838" s="160">
        <f t="shared" ca="1" si="168"/>
        <v>105625</v>
      </c>
      <c r="H1838" s="171">
        <f t="shared" ca="1" si="169"/>
        <v>2627</v>
      </c>
      <c r="I1838" s="160"/>
      <c r="J1838" s="160"/>
      <c r="K1838" s="160"/>
      <c r="L1838" s="160"/>
      <c r="M1838" s="160"/>
      <c r="N1838" s="160"/>
    </row>
    <row r="1839" spans="1:14">
      <c r="A1839" s="160"/>
      <c r="B1839" s="170" t="s">
        <v>6178</v>
      </c>
      <c r="C1839" s="161">
        <f t="shared" si="170"/>
        <v>41866</v>
      </c>
      <c r="D1839" s="160">
        <f t="shared" si="171"/>
        <v>2014</v>
      </c>
      <c r="E1839" s="160">
        <f t="shared" si="172"/>
        <v>8</v>
      </c>
      <c r="F1839" s="160">
        <f t="shared" si="173"/>
        <v>5</v>
      </c>
      <c r="G1839" s="160">
        <f t="shared" ca="1" si="168"/>
        <v>105626</v>
      </c>
      <c r="H1839" s="171">
        <f t="shared" ca="1" si="169"/>
        <v>2626</v>
      </c>
      <c r="I1839" s="160"/>
      <c r="J1839" s="160"/>
      <c r="K1839" s="160"/>
      <c r="L1839" s="160"/>
      <c r="M1839" s="160"/>
      <c r="N1839" s="160"/>
    </row>
    <row r="1840" spans="1:14">
      <c r="A1840" s="160"/>
      <c r="B1840" s="170" t="s">
        <v>6181</v>
      </c>
      <c r="C1840" s="161">
        <f t="shared" si="170"/>
        <v>41867</v>
      </c>
      <c r="D1840" s="160">
        <f t="shared" si="171"/>
        <v>2014</v>
      </c>
      <c r="E1840" s="160">
        <f t="shared" si="172"/>
        <v>8</v>
      </c>
      <c r="F1840" s="160">
        <f t="shared" si="173"/>
        <v>6</v>
      </c>
      <c r="G1840" s="160">
        <f t="shared" ca="1" si="168"/>
        <v>105626</v>
      </c>
      <c r="H1840" s="171">
        <f t="shared" ca="1" si="169"/>
        <v>2625</v>
      </c>
      <c r="I1840" s="160"/>
      <c r="J1840" s="160"/>
      <c r="K1840" s="160"/>
      <c r="L1840" s="160"/>
      <c r="M1840" s="160"/>
      <c r="N1840" s="160"/>
    </row>
    <row r="1841" spans="1:14">
      <c r="A1841" s="160"/>
      <c r="B1841" s="170" t="s">
        <v>6181</v>
      </c>
      <c r="C1841" s="161">
        <f t="shared" si="170"/>
        <v>41867</v>
      </c>
      <c r="D1841" s="160">
        <f t="shared" si="171"/>
        <v>2014</v>
      </c>
      <c r="E1841" s="160">
        <f t="shared" si="172"/>
        <v>8</v>
      </c>
      <c r="F1841" s="160">
        <f t="shared" si="173"/>
        <v>6</v>
      </c>
      <c r="G1841" s="160">
        <f t="shared" ca="1" si="168"/>
        <v>105626</v>
      </c>
      <c r="H1841" s="171">
        <f t="shared" ca="1" si="169"/>
        <v>2625</v>
      </c>
      <c r="I1841" s="160"/>
      <c r="J1841" s="160"/>
      <c r="K1841" s="160"/>
      <c r="L1841" s="160"/>
      <c r="M1841" s="160"/>
      <c r="N1841" s="160"/>
    </row>
    <row r="1842" spans="1:14">
      <c r="A1842" s="160"/>
      <c r="B1842" s="170" t="s">
        <v>6181</v>
      </c>
      <c r="C1842" s="161">
        <f t="shared" si="170"/>
        <v>41867</v>
      </c>
      <c r="D1842" s="160">
        <f t="shared" si="171"/>
        <v>2014</v>
      </c>
      <c r="E1842" s="160">
        <f t="shared" si="172"/>
        <v>8</v>
      </c>
      <c r="F1842" s="160">
        <f t="shared" si="173"/>
        <v>6</v>
      </c>
      <c r="G1842" s="160">
        <f t="shared" ca="1" si="168"/>
        <v>105626</v>
      </c>
      <c r="H1842" s="171">
        <f t="shared" ca="1" si="169"/>
        <v>2625</v>
      </c>
      <c r="I1842" s="160"/>
      <c r="J1842" s="160"/>
      <c r="K1842" s="160"/>
      <c r="L1842" s="160"/>
      <c r="M1842" s="160"/>
      <c r="N1842" s="160"/>
    </row>
    <row r="1843" spans="1:14">
      <c r="A1843" s="160"/>
      <c r="B1843" s="170" t="s">
        <v>6181</v>
      </c>
      <c r="C1843" s="161">
        <f t="shared" si="170"/>
        <v>41867</v>
      </c>
      <c r="D1843" s="160">
        <f t="shared" si="171"/>
        <v>2014</v>
      </c>
      <c r="E1843" s="160">
        <f t="shared" si="172"/>
        <v>8</v>
      </c>
      <c r="F1843" s="160">
        <f t="shared" si="173"/>
        <v>6</v>
      </c>
      <c r="G1843" s="160">
        <f t="shared" ca="1" si="168"/>
        <v>105626</v>
      </c>
      <c r="H1843" s="171">
        <f t="shared" ca="1" si="169"/>
        <v>2625</v>
      </c>
      <c r="I1843" s="160"/>
      <c r="J1843" s="160"/>
      <c r="K1843" s="160"/>
      <c r="L1843" s="160"/>
      <c r="M1843" s="160"/>
      <c r="N1843" s="160"/>
    </row>
    <row r="1844" spans="1:14">
      <c r="A1844" s="160"/>
      <c r="B1844" s="170" t="s">
        <v>6193</v>
      </c>
      <c r="C1844" s="161">
        <f t="shared" si="170"/>
        <v>41868</v>
      </c>
      <c r="D1844" s="160">
        <f t="shared" si="171"/>
        <v>2014</v>
      </c>
      <c r="E1844" s="160">
        <f t="shared" si="172"/>
        <v>8</v>
      </c>
      <c r="F1844" s="160">
        <f t="shared" si="173"/>
        <v>7</v>
      </c>
      <c r="G1844" s="160">
        <f t="shared" ca="1" si="168"/>
        <v>105626</v>
      </c>
      <c r="H1844" s="171">
        <f t="shared" ca="1" si="169"/>
        <v>2625</v>
      </c>
      <c r="I1844" s="160"/>
      <c r="J1844" s="160"/>
      <c r="K1844" s="160"/>
      <c r="L1844" s="160"/>
      <c r="M1844" s="160"/>
      <c r="N1844" s="160"/>
    </row>
    <row r="1845" spans="1:14">
      <c r="A1845" s="160"/>
      <c r="B1845" s="170" t="s">
        <v>6193</v>
      </c>
      <c r="C1845" s="161">
        <f t="shared" si="170"/>
        <v>41868</v>
      </c>
      <c r="D1845" s="160">
        <f t="shared" si="171"/>
        <v>2014</v>
      </c>
      <c r="E1845" s="160">
        <f t="shared" si="172"/>
        <v>8</v>
      </c>
      <c r="F1845" s="160">
        <f t="shared" si="173"/>
        <v>7</v>
      </c>
      <c r="G1845" s="160">
        <f t="shared" ca="1" si="168"/>
        <v>105626</v>
      </c>
      <c r="H1845" s="171">
        <f t="shared" ca="1" si="169"/>
        <v>2625</v>
      </c>
      <c r="I1845" s="160"/>
      <c r="J1845" s="160"/>
      <c r="K1845" s="160"/>
      <c r="L1845" s="160"/>
      <c r="M1845" s="160"/>
      <c r="N1845" s="160"/>
    </row>
    <row r="1846" spans="1:14">
      <c r="A1846" s="160"/>
      <c r="B1846" s="170" t="s">
        <v>6193</v>
      </c>
      <c r="C1846" s="161">
        <f t="shared" si="170"/>
        <v>41868</v>
      </c>
      <c r="D1846" s="160">
        <f t="shared" si="171"/>
        <v>2014</v>
      </c>
      <c r="E1846" s="160">
        <f t="shared" si="172"/>
        <v>8</v>
      </c>
      <c r="F1846" s="160">
        <f t="shared" si="173"/>
        <v>7</v>
      </c>
      <c r="G1846" s="160">
        <f t="shared" ca="1" si="168"/>
        <v>105626</v>
      </c>
      <c r="H1846" s="171">
        <f t="shared" ca="1" si="169"/>
        <v>2625</v>
      </c>
      <c r="I1846" s="160"/>
      <c r="J1846" s="160"/>
      <c r="K1846" s="160"/>
      <c r="L1846" s="160"/>
      <c r="M1846" s="160"/>
      <c r="N1846" s="160"/>
    </row>
    <row r="1847" spans="1:14">
      <c r="A1847" s="160"/>
      <c r="B1847" s="170" t="s">
        <v>6193</v>
      </c>
      <c r="C1847" s="161">
        <f t="shared" si="170"/>
        <v>41868</v>
      </c>
      <c r="D1847" s="160">
        <f t="shared" si="171"/>
        <v>2014</v>
      </c>
      <c r="E1847" s="160">
        <f t="shared" si="172"/>
        <v>8</v>
      </c>
      <c r="F1847" s="160">
        <f t="shared" si="173"/>
        <v>7</v>
      </c>
      <c r="G1847" s="160">
        <f t="shared" ca="1" si="168"/>
        <v>105626</v>
      </c>
      <c r="H1847" s="171">
        <f t="shared" ca="1" si="169"/>
        <v>2625</v>
      </c>
      <c r="I1847" s="160"/>
      <c r="J1847" s="160"/>
      <c r="K1847" s="160"/>
      <c r="L1847" s="160"/>
      <c r="M1847" s="160"/>
      <c r="N1847" s="160"/>
    </row>
    <row r="1848" spans="1:14">
      <c r="A1848" s="160"/>
      <c r="B1848" s="170" t="s">
        <v>6193</v>
      </c>
      <c r="C1848" s="161">
        <f t="shared" si="170"/>
        <v>41868</v>
      </c>
      <c r="D1848" s="160">
        <f t="shared" si="171"/>
        <v>2014</v>
      </c>
      <c r="E1848" s="160">
        <f t="shared" si="172"/>
        <v>8</v>
      </c>
      <c r="F1848" s="160">
        <f t="shared" si="173"/>
        <v>7</v>
      </c>
      <c r="G1848" s="160">
        <f t="shared" ca="1" si="168"/>
        <v>105626</v>
      </c>
      <c r="H1848" s="171">
        <f t="shared" ca="1" si="169"/>
        <v>2625</v>
      </c>
      <c r="I1848" s="160"/>
      <c r="J1848" s="160"/>
      <c r="K1848" s="160"/>
      <c r="L1848" s="160"/>
      <c r="M1848" s="160"/>
      <c r="N1848" s="160"/>
    </row>
    <row r="1849" spans="1:14">
      <c r="A1849" s="160"/>
      <c r="B1849" s="170" t="s">
        <v>6193</v>
      </c>
      <c r="C1849" s="161">
        <f t="shared" si="170"/>
        <v>41868</v>
      </c>
      <c r="D1849" s="160">
        <f t="shared" si="171"/>
        <v>2014</v>
      </c>
      <c r="E1849" s="160">
        <f t="shared" si="172"/>
        <v>8</v>
      </c>
      <c r="F1849" s="160">
        <f t="shared" si="173"/>
        <v>7</v>
      </c>
      <c r="G1849" s="160">
        <f t="shared" ca="1" si="168"/>
        <v>105626</v>
      </c>
      <c r="H1849" s="171">
        <f t="shared" ca="1" si="169"/>
        <v>2625</v>
      </c>
      <c r="I1849" s="160"/>
      <c r="J1849" s="160"/>
      <c r="K1849" s="160"/>
      <c r="L1849" s="160"/>
      <c r="M1849" s="160"/>
      <c r="N1849" s="160"/>
    </row>
    <row r="1850" spans="1:14">
      <c r="A1850" s="160"/>
      <c r="B1850" s="170" t="s">
        <v>6193</v>
      </c>
      <c r="C1850" s="161">
        <f t="shared" si="170"/>
        <v>41868</v>
      </c>
      <c r="D1850" s="160">
        <f t="shared" si="171"/>
        <v>2014</v>
      </c>
      <c r="E1850" s="160">
        <f t="shared" si="172"/>
        <v>8</v>
      </c>
      <c r="F1850" s="160">
        <f t="shared" si="173"/>
        <v>7</v>
      </c>
      <c r="G1850" s="160">
        <f t="shared" ca="1" si="168"/>
        <v>105626</v>
      </c>
      <c r="H1850" s="171">
        <f t="shared" ca="1" si="169"/>
        <v>2625</v>
      </c>
      <c r="I1850" s="160"/>
      <c r="J1850" s="160"/>
      <c r="K1850" s="160"/>
      <c r="L1850" s="160"/>
      <c r="M1850" s="160"/>
      <c r="N1850" s="160"/>
    </row>
    <row r="1851" spans="1:14">
      <c r="A1851" s="160"/>
      <c r="B1851" s="170" t="s">
        <v>6212</v>
      </c>
      <c r="C1851" s="161">
        <f t="shared" si="170"/>
        <v>41869</v>
      </c>
      <c r="D1851" s="160">
        <f t="shared" si="171"/>
        <v>2014</v>
      </c>
      <c r="E1851" s="160">
        <f t="shared" si="172"/>
        <v>8</v>
      </c>
      <c r="F1851" s="160">
        <f t="shared" si="173"/>
        <v>1</v>
      </c>
      <c r="G1851" s="160">
        <f t="shared" ca="1" si="168"/>
        <v>105627</v>
      </c>
      <c r="H1851" s="171">
        <f t="shared" ca="1" si="169"/>
        <v>2625</v>
      </c>
      <c r="I1851" s="160"/>
      <c r="J1851" s="160"/>
      <c r="K1851" s="160"/>
      <c r="L1851" s="160"/>
      <c r="M1851" s="160"/>
      <c r="N1851" s="160"/>
    </row>
    <row r="1852" spans="1:14">
      <c r="A1852" s="160"/>
      <c r="B1852" s="170" t="s">
        <v>6215</v>
      </c>
      <c r="C1852" s="161">
        <f t="shared" si="170"/>
        <v>41870</v>
      </c>
      <c r="D1852" s="160">
        <f t="shared" si="171"/>
        <v>2014</v>
      </c>
      <c r="E1852" s="160">
        <f t="shared" si="172"/>
        <v>8</v>
      </c>
      <c r="F1852" s="160">
        <f t="shared" si="173"/>
        <v>2</v>
      </c>
      <c r="G1852" s="160">
        <f t="shared" ca="1" si="168"/>
        <v>105628</v>
      </c>
      <c r="H1852" s="171">
        <f t="shared" ca="1" si="169"/>
        <v>2624</v>
      </c>
      <c r="I1852" s="160"/>
      <c r="J1852" s="160"/>
      <c r="K1852" s="160"/>
      <c r="L1852" s="160"/>
      <c r="M1852" s="160"/>
      <c r="N1852" s="160"/>
    </row>
    <row r="1853" spans="1:14">
      <c r="A1853" s="160"/>
      <c r="B1853" s="170" t="s">
        <v>6215</v>
      </c>
      <c r="C1853" s="161">
        <f t="shared" si="170"/>
        <v>41870</v>
      </c>
      <c r="D1853" s="160">
        <f t="shared" si="171"/>
        <v>2014</v>
      </c>
      <c r="E1853" s="160">
        <f t="shared" si="172"/>
        <v>8</v>
      </c>
      <c r="F1853" s="160">
        <f t="shared" si="173"/>
        <v>2</v>
      </c>
      <c r="G1853" s="160">
        <f t="shared" ca="1" si="168"/>
        <v>105628</v>
      </c>
      <c r="H1853" s="171">
        <f t="shared" ca="1" si="169"/>
        <v>2624</v>
      </c>
      <c r="I1853" s="160"/>
      <c r="J1853" s="160"/>
      <c r="K1853" s="160"/>
      <c r="L1853" s="160"/>
      <c r="M1853" s="160"/>
      <c r="N1853" s="160"/>
    </row>
    <row r="1854" spans="1:14">
      <c r="A1854" s="160"/>
      <c r="B1854" s="170" t="s">
        <v>6222</v>
      </c>
      <c r="C1854" s="161">
        <f t="shared" si="170"/>
        <v>41871</v>
      </c>
      <c r="D1854" s="160">
        <f t="shared" si="171"/>
        <v>2014</v>
      </c>
      <c r="E1854" s="160">
        <f t="shared" si="172"/>
        <v>8</v>
      </c>
      <c r="F1854" s="160">
        <f t="shared" si="173"/>
        <v>3</v>
      </c>
      <c r="G1854" s="160">
        <f t="shared" ca="1" si="168"/>
        <v>105629</v>
      </c>
      <c r="H1854" s="171">
        <f t="shared" ca="1" si="169"/>
        <v>2623</v>
      </c>
      <c r="I1854" s="160"/>
      <c r="J1854" s="160"/>
      <c r="K1854" s="160"/>
      <c r="L1854" s="160"/>
      <c r="M1854" s="160"/>
      <c r="N1854" s="160"/>
    </row>
    <row r="1855" spans="1:14">
      <c r="A1855" s="160"/>
      <c r="B1855" s="170" t="s">
        <v>6222</v>
      </c>
      <c r="C1855" s="161">
        <f t="shared" si="170"/>
        <v>41871</v>
      </c>
      <c r="D1855" s="160">
        <f t="shared" si="171"/>
        <v>2014</v>
      </c>
      <c r="E1855" s="160">
        <f t="shared" si="172"/>
        <v>8</v>
      </c>
      <c r="F1855" s="160">
        <f t="shared" si="173"/>
        <v>3</v>
      </c>
      <c r="G1855" s="160">
        <f t="shared" ca="1" si="168"/>
        <v>105629</v>
      </c>
      <c r="H1855" s="171">
        <f t="shared" ca="1" si="169"/>
        <v>2623</v>
      </c>
      <c r="I1855" s="160"/>
      <c r="J1855" s="160"/>
      <c r="K1855" s="160"/>
      <c r="L1855" s="160"/>
      <c r="M1855" s="160"/>
      <c r="N1855" s="160"/>
    </row>
    <row r="1856" spans="1:14">
      <c r="A1856" s="160"/>
      <c r="B1856" s="170" t="s">
        <v>6227</v>
      </c>
      <c r="C1856" s="161">
        <f t="shared" si="170"/>
        <v>41872</v>
      </c>
      <c r="D1856" s="160">
        <f t="shared" si="171"/>
        <v>2014</v>
      </c>
      <c r="E1856" s="160">
        <f t="shared" si="172"/>
        <v>8</v>
      </c>
      <c r="F1856" s="160">
        <f t="shared" si="173"/>
        <v>4</v>
      </c>
      <c r="G1856" s="160">
        <f t="shared" ca="1" si="168"/>
        <v>105632</v>
      </c>
      <c r="H1856" s="171">
        <f t="shared" ca="1" si="169"/>
        <v>2622</v>
      </c>
      <c r="I1856" s="160"/>
      <c r="J1856" s="160"/>
      <c r="K1856" s="160"/>
      <c r="L1856" s="160"/>
      <c r="M1856" s="160"/>
      <c r="N1856" s="160"/>
    </row>
    <row r="1857" spans="1:14">
      <c r="A1857" s="160"/>
      <c r="B1857" s="170" t="s">
        <v>6231</v>
      </c>
      <c r="C1857" s="161">
        <f t="shared" si="170"/>
        <v>41873</v>
      </c>
      <c r="D1857" s="160">
        <f t="shared" si="171"/>
        <v>2014</v>
      </c>
      <c r="E1857" s="160">
        <f t="shared" si="172"/>
        <v>8</v>
      </c>
      <c r="F1857" s="160">
        <f t="shared" si="173"/>
        <v>5</v>
      </c>
      <c r="G1857" s="160">
        <f t="shared" ca="1" si="168"/>
        <v>105633</v>
      </c>
      <c r="H1857" s="171">
        <f t="shared" ca="1" si="169"/>
        <v>2621</v>
      </c>
      <c r="I1857" s="160"/>
      <c r="J1857" s="160"/>
      <c r="K1857" s="160"/>
      <c r="L1857" s="160"/>
      <c r="M1857" s="160"/>
      <c r="N1857" s="160"/>
    </row>
    <row r="1858" spans="1:14">
      <c r="A1858" s="160"/>
      <c r="B1858" s="170" t="s">
        <v>6231</v>
      </c>
      <c r="C1858" s="161">
        <f t="shared" si="170"/>
        <v>41873</v>
      </c>
      <c r="D1858" s="160">
        <f t="shared" si="171"/>
        <v>2014</v>
      </c>
      <c r="E1858" s="160">
        <f t="shared" si="172"/>
        <v>8</v>
      </c>
      <c r="F1858" s="160">
        <f t="shared" si="173"/>
        <v>5</v>
      </c>
      <c r="G1858" s="160">
        <f t="shared" ca="1" si="168"/>
        <v>105633</v>
      </c>
      <c r="H1858" s="171">
        <f t="shared" ca="1" si="169"/>
        <v>2621</v>
      </c>
      <c r="I1858" s="160"/>
      <c r="J1858" s="160"/>
      <c r="K1858" s="160"/>
      <c r="L1858" s="160"/>
      <c r="M1858" s="160"/>
      <c r="N1858" s="160"/>
    </row>
    <row r="1859" spans="1:14">
      <c r="A1859" s="160"/>
      <c r="B1859" s="170" t="s">
        <v>6231</v>
      </c>
      <c r="C1859" s="161">
        <f t="shared" si="170"/>
        <v>41873</v>
      </c>
      <c r="D1859" s="160">
        <f t="shared" si="171"/>
        <v>2014</v>
      </c>
      <c r="E1859" s="160">
        <f t="shared" si="172"/>
        <v>8</v>
      </c>
      <c r="F1859" s="160">
        <f t="shared" si="173"/>
        <v>5</v>
      </c>
      <c r="G1859" s="160">
        <f t="shared" ca="1" si="168"/>
        <v>105633</v>
      </c>
      <c r="H1859" s="171">
        <f t="shared" ca="1" si="169"/>
        <v>2621</v>
      </c>
      <c r="I1859" s="160"/>
      <c r="J1859" s="160"/>
      <c r="K1859" s="160"/>
      <c r="L1859" s="160"/>
      <c r="M1859" s="160"/>
      <c r="N1859" s="160"/>
    </row>
    <row r="1860" spans="1:14">
      <c r="A1860" s="160"/>
      <c r="B1860" s="170" t="s">
        <v>6241</v>
      </c>
      <c r="C1860" s="161">
        <f t="shared" si="170"/>
        <v>41874</v>
      </c>
      <c r="D1860" s="160">
        <f t="shared" si="171"/>
        <v>2014</v>
      </c>
      <c r="E1860" s="160">
        <f t="shared" si="172"/>
        <v>8</v>
      </c>
      <c r="F1860" s="160">
        <f t="shared" si="173"/>
        <v>6</v>
      </c>
      <c r="G1860" s="160">
        <f t="shared" ca="1" si="168"/>
        <v>105633</v>
      </c>
      <c r="H1860" s="171">
        <f t="shared" ca="1" si="169"/>
        <v>2620</v>
      </c>
      <c r="I1860" s="160"/>
      <c r="J1860" s="160"/>
      <c r="K1860" s="160"/>
      <c r="L1860" s="160"/>
      <c r="M1860" s="160"/>
      <c r="N1860" s="160"/>
    </row>
    <row r="1861" spans="1:14">
      <c r="A1861" s="160"/>
      <c r="B1861" s="170" t="s">
        <v>6245</v>
      </c>
      <c r="C1861" s="161">
        <f t="shared" si="170"/>
        <v>41875</v>
      </c>
      <c r="D1861" s="160">
        <f t="shared" si="171"/>
        <v>2014</v>
      </c>
      <c r="E1861" s="160">
        <f t="shared" si="172"/>
        <v>8</v>
      </c>
      <c r="F1861" s="160">
        <f t="shared" si="173"/>
        <v>7</v>
      </c>
      <c r="G1861" s="160">
        <f t="shared" ref="G1861:G1924" ca="1" si="174">WORKDAY(C1861,$K$5)</f>
        <v>105633</v>
      </c>
      <c r="H1861" s="171">
        <f t="shared" ref="H1861:H1924" ca="1" si="175">NETWORKDAYS(C1861,$K$5)</f>
        <v>2620</v>
      </c>
      <c r="I1861" s="160"/>
      <c r="J1861" s="160"/>
      <c r="K1861" s="160"/>
      <c r="L1861" s="160"/>
      <c r="M1861" s="160"/>
      <c r="N1861" s="160"/>
    </row>
    <row r="1862" spans="1:14">
      <c r="A1862" s="160"/>
      <c r="B1862" s="170" t="s">
        <v>6245</v>
      </c>
      <c r="C1862" s="161">
        <f t="shared" ref="C1862:C1925" si="176">DATE(LEFT(B1862,4),MID(B1862,5,2),RIGHT(B1862,2))</f>
        <v>41875</v>
      </c>
      <c r="D1862" s="160">
        <f t="shared" ref="D1862:D1925" si="177">YEAR(C1862)</f>
        <v>2014</v>
      </c>
      <c r="E1862" s="160">
        <f t="shared" ref="E1862:E1925" si="178">MONTH(C1862)</f>
        <v>8</v>
      </c>
      <c r="F1862" s="160">
        <f t="shared" ref="F1862:F1925" si="179">WEEKDAY(C1862,2)</f>
        <v>7</v>
      </c>
      <c r="G1862" s="160">
        <f t="shared" ca="1" si="174"/>
        <v>105633</v>
      </c>
      <c r="H1862" s="171">
        <f t="shared" ca="1" si="175"/>
        <v>2620</v>
      </c>
      <c r="I1862" s="160"/>
      <c r="J1862" s="160"/>
      <c r="K1862" s="160"/>
      <c r="L1862" s="160"/>
      <c r="M1862" s="160"/>
      <c r="N1862" s="160"/>
    </row>
    <row r="1863" spans="1:14">
      <c r="A1863" s="160"/>
      <c r="B1863" s="170" t="s">
        <v>6252</v>
      </c>
      <c r="C1863" s="161">
        <f t="shared" si="176"/>
        <v>41876</v>
      </c>
      <c r="D1863" s="160">
        <f t="shared" si="177"/>
        <v>2014</v>
      </c>
      <c r="E1863" s="160">
        <f t="shared" si="178"/>
        <v>8</v>
      </c>
      <c r="F1863" s="160">
        <f t="shared" si="179"/>
        <v>1</v>
      </c>
      <c r="G1863" s="160">
        <f t="shared" ca="1" si="174"/>
        <v>105634</v>
      </c>
      <c r="H1863" s="171">
        <f t="shared" ca="1" si="175"/>
        <v>2620</v>
      </c>
      <c r="I1863" s="160"/>
      <c r="J1863" s="160"/>
      <c r="K1863" s="160"/>
      <c r="L1863" s="160"/>
      <c r="M1863" s="160"/>
      <c r="N1863" s="160"/>
    </row>
    <row r="1864" spans="1:14">
      <c r="A1864" s="160"/>
      <c r="B1864" s="170" t="s">
        <v>6252</v>
      </c>
      <c r="C1864" s="161">
        <f t="shared" si="176"/>
        <v>41876</v>
      </c>
      <c r="D1864" s="160">
        <f t="shared" si="177"/>
        <v>2014</v>
      </c>
      <c r="E1864" s="160">
        <f t="shared" si="178"/>
        <v>8</v>
      </c>
      <c r="F1864" s="160">
        <f t="shared" si="179"/>
        <v>1</v>
      </c>
      <c r="G1864" s="160">
        <f t="shared" ca="1" si="174"/>
        <v>105634</v>
      </c>
      <c r="H1864" s="171">
        <f t="shared" ca="1" si="175"/>
        <v>2620</v>
      </c>
      <c r="I1864" s="160"/>
      <c r="J1864" s="160"/>
      <c r="K1864" s="160"/>
      <c r="L1864" s="160"/>
      <c r="M1864" s="160"/>
      <c r="N1864" s="160"/>
    </row>
    <row r="1865" spans="1:14">
      <c r="A1865" s="160"/>
      <c r="B1865" s="170" t="s">
        <v>6258</v>
      </c>
      <c r="C1865" s="161">
        <f t="shared" si="176"/>
        <v>41877</v>
      </c>
      <c r="D1865" s="160">
        <f t="shared" si="177"/>
        <v>2014</v>
      </c>
      <c r="E1865" s="160">
        <f t="shared" si="178"/>
        <v>8</v>
      </c>
      <c r="F1865" s="160">
        <f t="shared" si="179"/>
        <v>2</v>
      </c>
      <c r="G1865" s="160">
        <f t="shared" ca="1" si="174"/>
        <v>105635</v>
      </c>
      <c r="H1865" s="171">
        <f t="shared" ca="1" si="175"/>
        <v>2619</v>
      </c>
      <c r="I1865" s="160"/>
      <c r="J1865" s="160"/>
      <c r="K1865" s="160"/>
      <c r="L1865" s="160"/>
      <c r="M1865" s="160"/>
      <c r="N1865" s="160"/>
    </row>
    <row r="1866" spans="1:14">
      <c r="A1866" s="160"/>
      <c r="B1866" s="170" t="s">
        <v>6258</v>
      </c>
      <c r="C1866" s="161">
        <f t="shared" si="176"/>
        <v>41877</v>
      </c>
      <c r="D1866" s="160">
        <f t="shared" si="177"/>
        <v>2014</v>
      </c>
      <c r="E1866" s="160">
        <f t="shared" si="178"/>
        <v>8</v>
      </c>
      <c r="F1866" s="160">
        <f t="shared" si="179"/>
        <v>2</v>
      </c>
      <c r="G1866" s="160">
        <f t="shared" ca="1" si="174"/>
        <v>105635</v>
      </c>
      <c r="H1866" s="171">
        <f t="shared" ca="1" si="175"/>
        <v>2619</v>
      </c>
      <c r="I1866" s="160"/>
      <c r="J1866" s="160"/>
      <c r="K1866" s="160"/>
      <c r="L1866" s="160"/>
      <c r="M1866" s="160"/>
      <c r="N1866" s="160"/>
    </row>
    <row r="1867" spans="1:14">
      <c r="A1867" s="160"/>
      <c r="B1867" s="170" t="s">
        <v>6258</v>
      </c>
      <c r="C1867" s="161">
        <f t="shared" si="176"/>
        <v>41877</v>
      </c>
      <c r="D1867" s="160">
        <f t="shared" si="177"/>
        <v>2014</v>
      </c>
      <c r="E1867" s="160">
        <f t="shared" si="178"/>
        <v>8</v>
      </c>
      <c r="F1867" s="160">
        <f t="shared" si="179"/>
        <v>2</v>
      </c>
      <c r="G1867" s="160">
        <f t="shared" ca="1" si="174"/>
        <v>105635</v>
      </c>
      <c r="H1867" s="171">
        <f t="shared" ca="1" si="175"/>
        <v>2619</v>
      </c>
      <c r="I1867" s="160"/>
      <c r="J1867" s="160"/>
      <c r="K1867" s="160"/>
      <c r="L1867" s="160"/>
      <c r="M1867" s="160"/>
      <c r="N1867" s="160"/>
    </row>
    <row r="1868" spans="1:14">
      <c r="A1868" s="160"/>
      <c r="B1868" s="170" t="s">
        <v>6267</v>
      </c>
      <c r="C1868" s="161">
        <f t="shared" si="176"/>
        <v>41882</v>
      </c>
      <c r="D1868" s="160">
        <f t="shared" si="177"/>
        <v>2014</v>
      </c>
      <c r="E1868" s="160">
        <f t="shared" si="178"/>
        <v>8</v>
      </c>
      <c r="F1868" s="160">
        <f t="shared" si="179"/>
        <v>7</v>
      </c>
      <c r="G1868" s="160">
        <f t="shared" ca="1" si="174"/>
        <v>105640</v>
      </c>
      <c r="H1868" s="171">
        <f t="shared" ca="1" si="175"/>
        <v>2615</v>
      </c>
      <c r="I1868" s="160"/>
      <c r="J1868" s="160"/>
      <c r="K1868" s="160"/>
      <c r="L1868" s="160"/>
      <c r="M1868" s="160"/>
      <c r="N1868" s="160"/>
    </row>
    <row r="1869" spans="1:14">
      <c r="A1869" s="160"/>
      <c r="B1869" s="170" t="s">
        <v>6271</v>
      </c>
      <c r="C1869" s="161">
        <f t="shared" si="176"/>
        <v>41883</v>
      </c>
      <c r="D1869" s="160">
        <f t="shared" si="177"/>
        <v>2014</v>
      </c>
      <c r="E1869" s="160">
        <f t="shared" si="178"/>
        <v>9</v>
      </c>
      <c r="F1869" s="160">
        <f t="shared" si="179"/>
        <v>1</v>
      </c>
      <c r="G1869" s="160">
        <f t="shared" ca="1" si="174"/>
        <v>105641</v>
      </c>
      <c r="H1869" s="171">
        <f t="shared" ca="1" si="175"/>
        <v>2615</v>
      </c>
      <c r="I1869" s="160"/>
      <c r="J1869" s="160"/>
      <c r="K1869" s="160"/>
      <c r="L1869" s="160"/>
      <c r="M1869" s="160"/>
      <c r="N1869" s="160"/>
    </row>
    <row r="1870" spans="1:14">
      <c r="A1870" s="160"/>
      <c r="B1870" s="170" t="s">
        <v>6271</v>
      </c>
      <c r="C1870" s="161">
        <f t="shared" si="176"/>
        <v>41883</v>
      </c>
      <c r="D1870" s="160">
        <f t="shared" si="177"/>
        <v>2014</v>
      </c>
      <c r="E1870" s="160">
        <f t="shared" si="178"/>
        <v>9</v>
      </c>
      <c r="F1870" s="160">
        <f t="shared" si="179"/>
        <v>1</v>
      </c>
      <c r="G1870" s="160">
        <f t="shared" ca="1" si="174"/>
        <v>105641</v>
      </c>
      <c r="H1870" s="171">
        <f t="shared" ca="1" si="175"/>
        <v>2615</v>
      </c>
      <c r="I1870" s="160"/>
      <c r="J1870" s="160"/>
      <c r="K1870" s="160"/>
      <c r="L1870" s="160"/>
      <c r="M1870" s="160"/>
      <c r="N1870" s="160"/>
    </row>
    <row r="1871" spans="1:14">
      <c r="A1871" s="160"/>
      <c r="B1871" s="170" t="s">
        <v>6271</v>
      </c>
      <c r="C1871" s="161">
        <f t="shared" si="176"/>
        <v>41883</v>
      </c>
      <c r="D1871" s="160">
        <f t="shared" si="177"/>
        <v>2014</v>
      </c>
      <c r="E1871" s="160">
        <f t="shared" si="178"/>
        <v>9</v>
      </c>
      <c r="F1871" s="160">
        <f t="shared" si="179"/>
        <v>1</v>
      </c>
      <c r="G1871" s="160">
        <f t="shared" ca="1" si="174"/>
        <v>105641</v>
      </c>
      <c r="H1871" s="171">
        <f t="shared" ca="1" si="175"/>
        <v>2615</v>
      </c>
      <c r="I1871" s="160"/>
      <c r="J1871" s="160"/>
      <c r="K1871" s="160"/>
      <c r="L1871" s="160"/>
      <c r="M1871" s="160"/>
      <c r="N1871" s="160"/>
    </row>
    <row r="1872" spans="1:14">
      <c r="A1872" s="160"/>
      <c r="B1872" s="170" t="s">
        <v>6281</v>
      </c>
      <c r="C1872" s="161">
        <f t="shared" si="176"/>
        <v>41884</v>
      </c>
      <c r="D1872" s="160">
        <f t="shared" si="177"/>
        <v>2014</v>
      </c>
      <c r="E1872" s="160">
        <f t="shared" si="178"/>
        <v>9</v>
      </c>
      <c r="F1872" s="160">
        <f t="shared" si="179"/>
        <v>2</v>
      </c>
      <c r="G1872" s="160">
        <f t="shared" ca="1" si="174"/>
        <v>105642</v>
      </c>
      <c r="H1872" s="171">
        <f t="shared" ca="1" si="175"/>
        <v>2614</v>
      </c>
      <c r="I1872" s="160"/>
      <c r="J1872" s="160"/>
      <c r="K1872" s="160"/>
      <c r="L1872" s="160"/>
      <c r="M1872" s="160"/>
      <c r="N1872" s="160"/>
    </row>
    <row r="1873" spans="1:14">
      <c r="A1873" s="160"/>
      <c r="B1873" s="170" t="s">
        <v>6281</v>
      </c>
      <c r="C1873" s="161">
        <f t="shared" si="176"/>
        <v>41884</v>
      </c>
      <c r="D1873" s="160">
        <f t="shared" si="177"/>
        <v>2014</v>
      </c>
      <c r="E1873" s="160">
        <f t="shared" si="178"/>
        <v>9</v>
      </c>
      <c r="F1873" s="160">
        <f t="shared" si="179"/>
        <v>2</v>
      </c>
      <c r="G1873" s="160">
        <f t="shared" ca="1" si="174"/>
        <v>105642</v>
      </c>
      <c r="H1873" s="171">
        <f t="shared" ca="1" si="175"/>
        <v>2614</v>
      </c>
      <c r="I1873" s="160"/>
      <c r="J1873" s="160"/>
      <c r="K1873" s="160"/>
      <c r="L1873" s="160"/>
      <c r="M1873" s="160"/>
      <c r="N1873" s="160"/>
    </row>
    <row r="1874" spans="1:14">
      <c r="A1874" s="160"/>
      <c r="B1874" s="170" t="s">
        <v>6287</v>
      </c>
      <c r="C1874" s="161">
        <f t="shared" si="176"/>
        <v>41885</v>
      </c>
      <c r="D1874" s="160">
        <f t="shared" si="177"/>
        <v>2014</v>
      </c>
      <c r="E1874" s="160">
        <f t="shared" si="178"/>
        <v>9</v>
      </c>
      <c r="F1874" s="160">
        <f t="shared" si="179"/>
        <v>3</v>
      </c>
      <c r="G1874" s="160">
        <f t="shared" ca="1" si="174"/>
        <v>105643</v>
      </c>
      <c r="H1874" s="171">
        <f t="shared" ca="1" si="175"/>
        <v>2613</v>
      </c>
      <c r="I1874" s="160"/>
      <c r="J1874" s="160"/>
      <c r="K1874" s="160"/>
      <c r="L1874" s="160"/>
      <c r="M1874" s="160"/>
      <c r="N1874" s="160"/>
    </row>
    <row r="1875" spans="1:14">
      <c r="A1875" s="160"/>
      <c r="B1875" s="170" t="s">
        <v>6287</v>
      </c>
      <c r="C1875" s="161">
        <f t="shared" si="176"/>
        <v>41885</v>
      </c>
      <c r="D1875" s="160">
        <f t="shared" si="177"/>
        <v>2014</v>
      </c>
      <c r="E1875" s="160">
        <f t="shared" si="178"/>
        <v>9</v>
      </c>
      <c r="F1875" s="160">
        <f t="shared" si="179"/>
        <v>3</v>
      </c>
      <c r="G1875" s="160">
        <f t="shared" ca="1" si="174"/>
        <v>105643</v>
      </c>
      <c r="H1875" s="171">
        <f t="shared" ca="1" si="175"/>
        <v>2613</v>
      </c>
      <c r="I1875" s="160"/>
      <c r="J1875" s="160"/>
      <c r="K1875" s="160"/>
      <c r="L1875" s="160"/>
      <c r="M1875" s="160"/>
      <c r="N1875" s="160"/>
    </row>
    <row r="1876" spans="1:14">
      <c r="A1876" s="160"/>
      <c r="B1876" s="170" t="s">
        <v>6287</v>
      </c>
      <c r="C1876" s="161">
        <f t="shared" si="176"/>
        <v>41885</v>
      </c>
      <c r="D1876" s="160">
        <f t="shared" si="177"/>
        <v>2014</v>
      </c>
      <c r="E1876" s="160">
        <f t="shared" si="178"/>
        <v>9</v>
      </c>
      <c r="F1876" s="160">
        <f t="shared" si="179"/>
        <v>3</v>
      </c>
      <c r="G1876" s="160">
        <f t="shared" ca="1" si="174"/>
        <v>105643</v>
      </c>
      <c r="H1876" s="171">
        <f t="shared" ca="1" si="175"/>
        <v>2613</v>
      </c>
      <c r="I1876" s="160"/>
      <c r="J1876" s="160"/>
      <c r="K1876" s="160"/>
      <c r="L1876" s="160"/>
      <c r="M1876" s="160"/>
      <c r="N1876" s="160"/>
    </row>
    <row r="1877" spans="1:14">
      <c r="A1877" s="160"/>
      <c r="B1877" s="170" t="s">
        <v>6287</v>
      </c>
      <c r="C1877" s="161">
        <f t="shared" si="176"/>
        <v>41885</v>
      </c>
      <c r="D1877" s="160">
        <f t="shared" si="177"/>
        <v>2014</v>
      </c>
      <c r="E1877" s="160">
        <f t="shared" si="178"/>
        <v>9</v>
      </c>
      <c r="F1877" s="160">
        <f t="shared" si="179"/>
        <v>3</v>
      </c>
      <c r="G1877" s="160">
        <f t="shared" ca="1" si="174"/>
        <v>105643</v>
      </c>
      <c r="H1877" s="171">
        <f t="shared" ca="1" si="175"/>
        <v>2613</v>
      </c>
      <c r="I1877" s="160"/>
      <c r="J1877" s="160"/>
      <c r="K1877" s="160"/>
      <c r="L1877" s="160"/>
      <c r="M1877" s="160"/>
      <c r="N1877" s="160"/>
    </row>
    <row r="1878" spans="1:14">
      <c r="A1878" s="160"/>
      <c r="B1878" s="170" t="s">
        <v>6287</v>
      </c>
      <c r="C1878" s="161">
        <f t="shared" si="176"/>
        <v>41885</v>
      </c>
      <c r="D1878" s="160">
        <f t="shared" si="177"/>
        <v>2014</v>
      </c>
      <c r="E1878" s="160">
        <f t="shared" si="178"/>
        <v>9</v>
      </c>
      <c r="F1878" s="160">
        <f t="shared" si="179"/>
        <v>3</v>
      </c>
      <c r="G1878" s="160">
        <f t="shared" ca="1" si="174"/>
        <v>105643</v>
      </c>
      <c r="H1878" s="171">
        <f t="shared" ca="1" si="175"/>
        <v>2613</v>
      </c>
      <c r="I1878" s="160"/>
      <c r="J1878" s="160"/>
      <c r="K1878" s="160"/>
      <c r="L1878" s="160"/>
      <c r="M1878" s="160"/>
      <c r="N1878" s="160"/>
    </row>
    <row r="1879" spans="1:14">
      <c r="A1879" s="160"/>
      <c r="B1879" s="170" t="s">
        <v>6299</v>
      </c>
      <c r="C1879" s="161">
        <f t="shared" si="176"/>
        <v>41886</v>
      </c>
      <c r="D1879" s="160">
        <f t="shared" si="177"/>
        <v>2014</v>
      </c>
      <c r="E1879" s="160">
        <f t="shared" si="178"/>
        <v>9</v>
      </c>
      <c r="F1879" s="160">
        <f t="shared" si="179"/>
        <v>4</v>
      </c>
      <c r="G1879" s="160">
        <f t="shared" ca="1" si="174"/>
        <v>105646</v>
      </c>
      <c r="H1879" s="171">
        <f t="shared" ca="1" si="175"/>
        <v>2612</v>
      </c>
      <c r="I1879" s="160"/>
      <c r="J1879" s="160"/>
      <c r="K1879" s="160"/>
      <c r="L1879" s="160"/>
      <c r="M1879" s="160"/>
      <c r="N1879" s="160"/>
    </row>
    <row r="1880" spans="1:14">
      <c r="A1880" s="160"/>
      <c r="B1880" s="170" t="s">
        <v>6303</v>
      </c>
      <c r="C1880" s="161">
        <f t="shared" si="176"/>
        <v>41888</v>
      </c>
      <c r="D1880" s="160">
        <f t="shared" si="177"/>
        <v>2014</v>
      </c>
      <c r="E1880" s="160">
        <f t="shared" si="178"/>
        <v>9</v>
      </c>
      <c r="F1880" s="160">
        <f t="shared" si="179"/>
        <v>6</v>
      </c>
      <c r="G1880" s="160">
        <f t="shared" ca="1" si="174"/>
        <v>105647</v>
      </c>
      <c r="H1880" s="171">
        <f t="shared" ca="1" si="175"/>
        <v>2610</v>
      </c>
      <c r="I1880" s="160"/>
      <c r="J1880" s="160"/>
      <c r="K1880" s="160"/>
      <c r="L1880" s="160"/>
      <c r="M1880" s="160"/>
      <c r="N1880" s="160"/>
    </row>
    <row r="1881" spans="1:14">
      <c r="A1881" s="160"/>
      <c r="B1881" s="170" t="s">
        <v>6303</v>
      </c>
      <c r="C1881" s="161">
        <f t="shared" si="176"/>
        <v>41888</v>
      </c>
      <c r="D1881" s="160">
        <f t="shared" si="177"/>
        <v>2014</v>
      </c>
      <c r="E1881" s="160">
        <f t="shared" si="178"/>
        <v>9</v>
      </c>
      <c r="F1881" s="160">
        <f t="shared" si="179"/>
        <v>6</v>
      </c>
      <c r="G1881" s="160">
        <f t="shared" ca="1" si="174"/>
        <v>105647</v>
      </c>
      <c r="H1881" s="171">
        <f t="shared" ca="1" si="175"/>
        <v>2610</v>
      </c>
      <c r="I1881" s="160"/>
      <c r="J1881" s="160"/>
      <c r="K1881" s="160"/>
      <c r="L1881" s="160"/>
      <c r="M1881" s="160"/>
      <c r="N1881" s="160"/>
    </row>
    <row r="1882" spans="1:14">
      <c r="A1882" s="160"/>
      <c r="B1882" s="170" t="s">
        <v>6303</v>
      </c>
      <c r="C1882" s="161">
        <f t="shared" si="176"/>
        <v>41888</v>
      </c>
      <c r="D1882" s="160">
        <f t="shared" si="177"/>
        <v>2014</v>
      </c>
      <c r="E1882" s="160">
        <f t="shared" si="178"/>
        <v>9</v>
      </c>
      <c r="F1882" s="160">
        <f t="shared" si="179"/>
        <v>6</v>
      </c>
      <c r="G1882" s="160">
        <f t="shared" ca="1" si="174"/>
        <v>105647</v>
      </c>
      <c r="H1882" s="171">
        <f t="shared" ca="1" si="175"/>
        <v>2610</v>
      </c>
      <c r="I1882" s="160"/>
      <c r="J1882" s="160"/>
      <c r="K1882" s="160"/>
      <c r="L1882" s="160"/>
      <c r="M1882" s="160"/>
      <c r="N1882" s="160"/>
    </row>
    <row r="1883" spans="1:14">
      <c r="A1883" s="160"/>
      <c r="B1883" s="170" t="s">
        <v>6312</v>
      </c>
      <c r="C1883" s="161">
        <f t="shared" si="176"/>
        <v>41889</v>
      </c>
      <c r="D1883" s="160">
        <f t="shared" si="177"/>
        <v>2014</v>
      </c>
      <c r="E1883" s="160">
        <f t="shared" si="178"/>
        <v>9</v>
      </c>
      <c r="F1883" s="160">
        <f t="shared" si="179"/>
        <v>7</v>
      </c>
      <c r="G1883" s="160">
        <f t="shared" ca="1" si="174"/>
        <v>105647</v>
      </c>
      <c r="H1883" s="171">
        <f t="shared" ca="1" si="175"/>
        <v>2610</v>
      </c>
      <c r="I1883" s="160"/>
      <c r="J1883" s="160"/>
      <c r="K1883" s="160"/>
      <c r="L1883" s="160"/>
      <c r="M1883" s="160"/>
      <c r="N1883" s="160"/>
    </row>
    <row r="1884" spans="1:14">
      <c r="A1884" s="160"/>
      <c r="B1884" s="170" t="s">
        <v>6315</v>
      </c>
      <c r="C1884" s="161">
        <f t="shared" si="176"/>
        <v>41890</v>
      </c>
      <c r="D1884" s="160">
        <f t="shared" si="177"/>
        <v>2014</v>
      </c>
      <c r="E1884" s="160">
        <f t="shared" si="178"/>
        <v>9</v>
      </c>
      <c r="F1884" s="160">
        <f t="shared" si="179"/>
        <v>1</v>
      </c>
      <c r="G1884" s="160">
        <f t="shared" ca="1" si="174"/>
        <v>105648</v>
      </c>
      <c r="H1884" s="171">
        <f t="shared" ca="1" si="175"/>
        <v>2610</v>
      </c>
      <c r="I1884" s="160"/>
      <c r="J1884" s="160"/>
      <c r="K1884" s="160"/>
      <c r="L1884" s="160"/>
      <c r="M1884" s="160"/>
      <c r="N1884" s="160"/>
    </row>
    <row r="1885" spans="1:14">
      <c r="A1885" s="160"/>
      <c r="B1885" s="170" t="s">
        <v>6319</v>
      </c>
      <c r="C1885" s="161">
        <f t="shared" si="176"/>
        <v>41891</v>
      </c>
      <c r="D1885" s="160">
        <f t="shared" si="177"/>
        <v>2014</v>
      </c>
      <c r="E1885" s="160">
        <f t="shared" si="178"/>
        <v>9</v>
      </c>
      <c r="F1885" s="160">
        <f t="shared" si="179"/>
        <v>2</v>
      </c>
      <c r="G1885" s="160">
        <f t="shared" ca="1" si="174"/>
        <v>105649</v>
      </c>
      <c r="H1885" s="171">
        <f t="shared" ca="1" si="175"/>
        <v>2609</v>
      </c>
      <c r="I1885" s="160"/>
      <c r="J1885" s="160"/>
      <c r="K1885" s="160"/>
      <c r="L1885" s="160"/>
      <c r="M1885" s="160"/>
      <c r="N1885" s="160"/>
    </row>
    <row r="1886" spans="1:14">
      <c r="A1886" s="160"/>
      <c r="B1886" s="170" t="s">
        <v>6319</v>
      </c>
      <c r="C1886" s="161">
        <f t="shared" si="176"/>
        <v>41891</v>
      </c>
      <c r="D1886" s="160">
        <f t="shared" si="177"/>
        <v>2014</v>
      </c>
      <c r="E1886" s="160">
        <f t="shared" si="178"/>
        <v>9</v>
      </c>
      <c r="F1886" s="160">
        <f t="shared" si="179"/>
        <v>2</v>
      </c>
      <c r="G1886" s="160">
        <f t="shared" ca="1" si="174"/>
        <v>105649</v>
      </c>
      <c r="H1886" s="171">
        <f t="shared" ca="1" si="175"/>
        <v>2609</v>
      </c>
      <c r="I1886" s="160"/>
      <c r="J1886" s="160"/>
      <c r="K1886" s="160"/>
      <c r="L1886" s="160"/>
      <c r="M1886" s="160"/>
      <c r="N1886" s="160"/>
    </row>
    <row r="1887" spans="1:14">
      <c r="A1887" s="160"/>
      <c r="B1887" s="170" t="s">
        <v>6326</v>
      </c>
      <c r="C1887" s="161">
        <f t="shared" si="176"/>
        <v>41892</v>
      </c>
      <c r="D1887" s="160">
        <f t="shared" si="177"/>
        <v>2014</v>
      </c>
      <c r="E1887" s="160">
        <f t="shared" si="178"/>
        <v>9</v>
      </c>
      <c r="F1887" s="160">
        <f t="shared" si="179"/>
        <v>3</v>
      </c>
      <c r="G1887" s="160">
        <f t="shared" ca="1" si="174"/>
        <v>105650</v>
      </c>
      <c r="H1887" s="171">
        <f t="shared" ca="1" si="175"/>
        <v>2608</v>
      </c>
      <c r="I1887" s="160"/>
      <c r="J1887" s="160"/>
      <c r="K1887" s="160"/>
      <c r="L1887" s="160"/>
      <c r="M1887" s="160"/>
      <c r="N1887" s="160"/>
    </row>
    <row r="1888" spans="1:14">
      <c r="A1888" s="160"/>
      <c r="B1888" s="170" t="s">
        <v>6326</v>
      </c>
      <c r="C1888" s="161">
        <f t="shared" si="176"/>
        <v>41892</v>
      </c>
      <c r="D1888" s="160">
        <f t="shared" si="177"/>
        <v>2014</v>
      </c>
      <c r="E1888" s="160">
        <f t="shared" si="178"/>
        <v>9</v>
      </c>
      <c r="F1888" s="160">
        <f t="shared" si="179"/>
        <v>3</v>
      </c>
      <c r="G1888" s="160">
        <f t="shared" ca="1" si="174"/>
        <v>105650</v>
      </c>
      <c r="H1888" s="171">
        <f t="shared" ca="1" si="175"/>
        <v>2608</v>
      </c>
      <c r="I1888" s="160"/>
      <c r="J1888" s="160"/>
      <c r="K1888" s="160"/>
      <c r="L1888" s="160"/>
      <c r="M1888" s="160"/>
      <c r="N1888" s="160"/>
    </row>
    <row r="1889" spans="1:14">
      <c r="A1889" s="160"/>
      <c r="B1889" s="170" t="s">
        <v>6333</v>
      </c>
      <c r="C1889" s="161">
        <f t="shared" si="176"/>
        <v>41893</v>
      </c>
      <c r="D1889" s="160">
        <f t="shared" si="177"/>
        <v>2014</v>
      </c>
      <c r="E1889" s="160">
        <f t="shared" si="178"/>
        <v>9</v>
      </c>
      <c r="F1889" s="160">
        <f t="shared" si="179"/>
        <v>4</v>
      </c>
      <c r="G1889" s="160">
        <f t="shared" ca="1" si="174"/>
        <v>105653</v>
      </c>
      <c r="H1889" s="171">
        <f t="shared" ca="1" si="175"/>
        <v>2607</v>
      </c>
      <c r="I1889" s="160"/>
      <c r="J1889" s="160"/>
      <c r="K1889" s="160"/>
      <c r="L1889" s="160"/>
      <c r="M1889" s="160"/>
      <c r="N1889" s="160"/>
    </row>
    <row r="1890" spans="1:14">
      <c r="A1890" s="160"/>
      <c r="B1890" s="170" t="s">
        <v>6337</v>
      </c>
      <c r="C1890" s="161">
        <f t="shared" si="176"/>
        <v>41894</v>
      </c>
      <c r="D1890" s="160">
        <f t="shared" si="177"/>
        <v>2014</v>
      </c>
      <c r="E1890" s="160">
        <f t="shared" si="178"/>
        <v>9</v>
      </c>
      <c r="F1890" s="160">
        <f t="shared" si="179"/>
        <v>5</v>
      </c>
      <c r="G1890" s="160">
        <f t="shared" ca="1" si="174"/>
        <v>105654</v>
      </c>
      <c r="H1890" s="171">
        <f t="shared" ca="1" si="175"/>
        <v>2606</v>
      </c>
      <c r="I1890" s="160"/>
      <c r="J1890" s="160"/>
      <c r="K1890" s="160"/>
      <c r="L1890" s="160"/>
      <c r="M1890" s="160"/>
      <c r="N1890" s="160"/>
    </row>
    <row r="1891" spans="1:14">
      <c r="A1891" s="160"/>
      <c r="B1891" s="170" t="s">
        <v>6337</v>
      </c>
      <c r="C1891" s="161">
        <f t="shared" si="176"/>
        <v>41894</v>
      </c>
      <c r="D1891" s="160">
        <f t="shared" si="177"/>
        <v>2014</v>
      </c>
      <c r="E1891" s="160">
        <f t="shared" si="178"/>
        <v>9</v>
      </c>
      <c r="F1891" s="160">
        <f t="shared" si="179"/>
        <v>5</v>
      </c>
      <c r="G1891" s="160">
        <f t="shared" ca="1" si="174"/>
        <v>105654</v>
      </c>
      <c r="H1891" s="171">
        <f t="shared" ca="1" si="175"/>
        <v>2606</v>
      </c>
      <c r="I1891" s="160"/>
      <c r="J1891" s="160"/>
      <c r="K1891" s="160"/>
      <c r="L1891" s="160"/>
      <c r="M1891" s="160"/>
      <c r="N1891" s="160"/>
    </row>
    <row r="1892" spans="1:14">
      <c r="A1892" s="160"/>
      <c r="B1892" s="170" t="s">
        <v>6344</v>
      </c>
      <c r="C1892" s="161">
        <f t="shared" si="176"/>
        <v>41895</v>
      </c>
      <c r="D1892" s="160">
        <f t="shared" si="177"/>
        <v>2014</v>
      </c>
      <c r="E1892" s="160">
        <f t="shared" si="178"/>
        <v>9</v>
      </c>
      <c r="F1892" s="160">
        <f t="shared" si="179"/>
        <v>6</v>
      </c>
      <c r="G1892" s="160">
        <f t="shared" ca="1" si="174"/>
        <v>105654</v>
      </c>
      <c r="H1892" s="171">
        <f t="shared" ca="1" si="175"/>
        <v>2605</v>
      </c>
      <c r="I1892" s="160"/>
      <c r="J1892" s="160"/>
      <c r="K1892" s="160"/>
      <c r="L1892" s="160"/>
      <c r="M1892" s="160"/>
      <c r="N1892" s="160"/>
    </row>
    <row r="1893" spans="1:14">
      <c r="A1893" s="160"/>
      <c r="B1893" s="170" t="s">
        <v>6348</v>
      </c>
      <c r="C1893" s="161">
        <f t="shared" si="176"/>
        <v>41896</v>
      </c>
      <c r="D1893" s="160">
        <f t="shared" si="177"/>
        <v>2014</v>
      </c>
      <c r="E1893" s="160">
        <f t="shared" si="178"/>
        <v>9</v>
      </c>
      <c r="F1893" s="160">
        <f t="shared" si="179"/>
        <v>7</v>
      </c>
      <c r="G1893" s="160">
        <f t="shared" ca="1" si="174"/>
        <v>105654</v>
      </c>
      <c r="H1893" s="171">
        <f t="shared" ca="1" si="175"/>
        <v>2605</v>
      </c>
      <c r="I1893" s="160"/>
      <c r="J1893" s="160"/>
      <c r="K1893" s="160"/>
      <c r="L1893" s="160"/>
      <c r="M1893" s="160"/>
      <c r="N1893" s="160"/>
    </row>
    <row r="1894" spans="1:14">
      <c r="A1894" s="160"/>
      <c r="B1894" s="170" t="s">
        <v>6352</v>
      </c>
      <c r="C1894" s="161">
        <f t="shared" si="176"/>
        <v>41898</v>
      </c>
      <c r="D1894" s="160">
        <f t="shared" si="177"/>
        <v>2014</v>
      </c>
      <c r="E1894" s="160">
        <f t="shared" si="178"/>
        <v>9</v>
      </c>
      <c r="F1894" s="160">
        <f t="shared" si="179"/>
        <v>2</v>
      </c>
      <c r="G1894" s="160">
        <f t="shared" ca="1" si="174"/>
        <v>105656</v>
      </c>
      <c r="H1894" s="171">
        <f t="shared" ca="1" si="175"/>
        <v>2604</v>
      </c>
      <c r="I1894" s="160"/>
      <c r="J1894" s="160"/>
      <c r="K1894" s="160"/>
      <c r="L1894" s="160"/>
      <c r="M1894" s="160"/>
      <c r="N1894" s="160"/>
    </row>
    <row r="1895" spans="1:14">
      <c r="A1895" s="160"/>
      <c r="B1895" s="170" t="s">
        <v>6352</v>
      </c>
      <c r="C1895" s="161">
        <f t="shared" si="176"/>
        <v>41898</v>
      </c>
      <c r="D1895" s="160">
        <f t="shared" si="177"/>
        <v>2014</v>
      </c>
      <c r="E1895" s="160">
        <f t="shared" si="178"/>
        <v>9</v>
      </c>
      <c r="F1895" s="160">
        <f t="shared" si="179"/>
        <v>2</v>
      </c>
      <c r="G1895" s="160">
        <f t="shared" ca="1" si="174"/>
        <v>105656</v>
      </c>
      <c r="H1895" s="171">
        <f t="shared" ca="1" si="175"/>
        <v>2604</v>
      </c>
      <c r="I1895" s="160"/>
      <c r="J1895" s="160"/>
      <c r="K1895" s="160"/>
      <c r="L1895" s="160"/>
      <c r="M1895" s="160"/>
      <c r="N1895" s="160"/>
    </row>
    <row r="1896" spans="1:14">
      <c r="A1896" s="160"/>
      <c r="B1896" s="170" t="s">
        <v>6358</v>
      </c>
      <c r="C1896" s="161">
        <f t="shared" si="176"/>
        <v>41899</v>
      </c>
      <c r="D1896" s="160">
        <f t="shared" si="177"/>
        <v>2014</v>
      </c>
      <c r="E1896" s="160">
        <f t="shared" si="178"/>
        <v>9</v>
      </c>
      <c r="F1896" s="160">
        <f t="shared" si="179"/>
        <v>3</v>
      </c>
      <c r="G1896" s="160">
        <f t="shared" ca="1" si="174"/>
        <v>105657</v>
      </c>
      <c r="H1896" s="171">
        <f t="shared" ca="1" si="175"/>
        <v>2603</v>
      </c>
      <c r="I1896" s="160"/>
      <c r="J1896" s="160"/>
      <c r="K1896" s="160"/>
      <c r="L1896" s="160"/>
      <c r="M1896" s="160"/>
      <c r="N1896" s="160"/>
    </row>
    <row r="1897" spans="1:14">
      <c r="A1897" s="160"/>
      <c r="B1897" s="170" t="s">
        <v>6358</v>
      </c>
      <c r="C1897" s="161">
        <f t="shared" si="176"/>
        <v>41899</v>
      </c>
      <c r="D1897" s="160">
        <f t="shared" si="177"/>
        <v>2014</v>
      </c>
      <c r="E1897" s="160">
        <f t="shared" si="178"/>
        <v>9</v>
      </c>
      <c r="F1897" s="160">
        <f t="shared" si="179"/>
        <v>3</v>
      </c>
      <c r="G1897" s="160">
        <f t="shared" ca="1" si="174"/>
        <v>105657</v>
      </c>
      <c r="H1897" s="171">
        <f t="shared" ca="1" si="175"/>
        <v>2603</v>
      </c>
      <c r="I1897" s="160"/>
      <c r="J1897" s="160"/>
      <c r="K1897" s="160"/>
      <c r="L1897" s="160"/>
      <c r="M1897" s="160"/>
      <c r="N1897" s="160"/>
    </row>
    <row r="1898" spans="1:14">
      <c r="A1898" s="160"/>
      <c r="B1898" s="170" t="s">
        <v>6364</v>
      </c>
      <c r="C1898" s="161">
        <f t="shared" si="176"/>
        <v>41900</v>
      </c>
      <c r="D1898" s="160">
        <f t="shared" si="177"/>
        <v>2014</v>
      </c>
      <c r="E1898" s="160">
        <f t="shared" si="178"/>
        <v>9</v>
      </c>
      <c r="F1898" s="160">
        <f t="shared" si="179"/>
        <v>4</v>
      </c>
      <c r="G1898" s="160">
        <f t="shared" ca="1" si="174"/>
        <v>105660</v>
      </c>
      <c r="H1898" s="171">
        <f t="shared" ca="1" si="175"/>
        <v>2602</v>
      </c>
      <c r="I1898" s="160"/>
      <c r="J1898" s="160"/>
      <c r="K1898" s="160"/>
      <c r="L1898" s="160"/>
      <c r="M1898" s="160"/>
      <c r="N1898" s="160"/>
    </row>
    <row r="1899" spans="1:14">
      <c r="A1899" s="160"/>
      <c r="B1899" s="170" t="s">
        <v>6368</v>
      </c>
      <c r="C1899" s="161">
        <f t="shared" si="176"/>
        <v>41901</v>
      </c>
      <c r="D1899" s="160">
        <f t="shared" si="177"/>
        <v>2014</v>
      </c>
      <c r="E1899" s="160">
        <f t="shared" si="178"/>
        <v>9</v>
      </c>
      <c r="F1899" s="160">
        <f t="shared" si="179"/>
        <v>5</v>
      </c>
      <c r="G1899" s="160">
        <f t="shared" ca="1" si="174"/>
        <v>105661</v>
      </c>
      <c r="H1899" s="171">
        <f t="shared" ca="1" si="175"/>
        <v>2601</v>
      </c>
      <c r="I1899" s="160"/>
      <c r="J1899" s="160"/>
      <c r="K1899" s="160"/>
      <c r="L1899" s="160"/>
      <c r="M1899" s="160"/>
      <c r="N1899" s="160"/>
    </row>
    <row r="1900" spans="1:14">
      <c r="A1900" s="160"/>
      <c r="B1900" s="170" t="s">
        <v>6371</v>
      </c>
      <c r="C1900" s="161">
        <f t="shared" si="176"/>
        <v>41902</v>
      </c>
      <c r="D1900" s="160">
        <f t="shared" si="177"/>
        <v>2014</v>
      </c>
      <c r="E1900" s="160">
        <f t="shared" si="178"/>
        <v>9</v>
      </c>
      <c r="F1900" s="160">
        <f t="shared" si="179"/>
        <v>6</v>
      </c>
      <c r="G1900" s="160">
        <f t="shared" ca="1" si="174"/>
        <v>105661</v>
      </c>
      <c r="H1900" s="171">
        <f t="shared" ca="1" si="175"/>
        <v>2600</v>
      </c>
      <c r="I1900" s="160"/>
      <c r="J1900" s="160"/>
      <c r="K1900" s="160"/>
      <c r="L1900" s="160"/>
      <c r="M1900" s="160"/>
      <c r="N1900" s="160"/>
    </row>
    <row r="1901" spans="1:14">
      <c r="A1901" s="160"/>
      <c r="B1901" s="170" t="s">
        <v>6375</v>
      </c>
      <c r="C1901" s="161">
        <f t="shared" si="176"/>
        <v>41904</v>
      </c>
      <c r="D1901" s="160">
        <f t="shared" si="177"/>
        <v>2014</v>
      </c>
      <c r="E1901" s="160">
        <f t="shared" si="178"/>
        <v>9</v>
      </c>
      <c r="F1901" s="160">
        <f t="shared" si="179"/>
        <v>1</v>
      </c>
      <c r="G1901" s="160">
        <f t="shared" ca="1" si="174"/>
        <v>105662</v>
      </c>
      <c r="H1901" s="171">
        <f t="shared" ca="1" si="175"/>
        <v>2600</v>
      </c>
      <c r="I1901" s="160"/>
      <c r="J1901" s="160"/>
      <c r="K1901" s="160"/>
      <c r="L1901" s="160"/>
      <c r="M1901" s="160"/>
      <c r="N1901" s="160"/>
    </row>
    <row r="1902" spans="1:14">
      <c r="A1902" s="160"/>
      <c r="B1902" s="170" t="s">
        <v>6375</v>
      </c>
      <c r="C1902" s="161">
        <f t="shared" si="176"/>
        <v>41904</v>
      </c>
      <c r="D1902" s="160">
        <f t="shared" si="177"/>
        <v>2014</v>
      </c>
      <c r="E1902" s="160">
        <f t="shared" si="178"/>
        <v>9</v>
      </c>
      <c r="F1902" s="160">
        <f t="shared" si="179"/>
        <v>1</v>
      </c>
      <c r="G1902" s="160">
        <f t="shared" ca="1" si="174"/>
        <v>105662</v>
      </c>
      <c r="H1902" s="171">
        <f t="shared" ca="1" si="175"/>
        <v>2600</v>
      </c>
      <c r="I1902" s="160"/>
      <c r="J1902" s="160"/>
      <c r="K1902" s="160"/>
      <c r="L1902" s="160"/>
      <c r="M1902" s="160"/>
      <c r="N1902" s="160"/>
    </row>
    <row r="1903" spans="1:14">
      <c r="A1903" s="160"/>
      <c r="B1903" s="170" t="s">
        <v>6381</v>
      </c>
      <c r="C1903" s="161">
        <f t="shared" si="176"/>
        <v>41905</v>
      </c>
      <c r="D1903" s="160">
        <f t="shared" si="177"/>
        <v>2014</v>
      </c>
      <c r="E1903" s="160">
        <f t="shared" si="178"/>
        <v>9</v>
      </c>
      <c r="F1903" s="160">
        <f t="shared" si="179"/>
        <v>2</v>
      </c>
      <c r="G1903" s="160">
        <f t="shared" ca="1" si="174"/>
        <v>105663</v>
      </c>
      <c r="H1903" s="171">
        <f t="shared" ca="1" si="175"/>
        <v>2599</v>
      </c>
      <c r="I1903" s="160"/>
      <c r="J1903" s="160"/>
      <c r="K1903" s="160"/>
      <c r="L1903" s="160"/>
      <c r="M1903" s="160"/>
      <c r="N1903" s="160"/>
    </row>
    <row r="1904" spans="1:14">
      <c r="A1904" s="160"/>
      <c r="B1904" s="170" t="s">
        <v>6381</v>
      </c>
      <c r="C1904" s="161">
        <f t="shared" si="176"/>
        <v>41905</v>
      </c>
      <c r="D1904" s="160">
        <f t="shared" si="177"/>
        <v>2014</v>
      </c>
      <c r="E1904" s="160">
        <f t="shared" si="178"/>
        <v>9</v>
      </c>
      <c r="F1904" s="160">
        <f t="shared" si="179"/>
        <v>2</v>
      </c>
      <c r="G1904" s="160">
        <f t="shared" ca="1" si="174"/>
        <v>105663</v>
      </c>
      <c r="H1904" s="171">
        <f t="shared" ca="1" si="175"/>
        <v>2599</v>
      </c>
      <c r="I1904" s="160"/>
      <c r="J1904" s="160"/>
      <c r="K1904" s="160"/>
      <c r="L1904" s="160"/>
      <c r="M1904" s="160"/>
      <c r="N1904" s="160"/>
    </row>
    <row r="1905" spans="1:14">
      <c r="A1905" s="160"/>
      <c r="B1905" s="170" t="s">
        <v>6381</v>
      </c>
      <c r="C1905" s="161">
        <f t="shared" si="176"/>
        <v>41905</v>
      </c>
      <c r="D1905" s="160">
        <f t="shared" si="177"/>
        <v>2014</v>
      </c>
      <c r="E1905" s="160">
        <f t="shared" si="178"/>
        <v>9</v>
      </c>
      <c r="F1905" s="160">
        <f t="shared" si="179"/>
        <v>2</v>
      </c>
      <c r="G1905" s="160">
        <f t="shared" ca="1" si="174"/>
        <v>105663</v>
      </c>
      <c r="H1905" s="171">
        <f t="shared" ca="1" si="175"/>
        <v>2599</v>
      </c>
      <c r="I1905" s="160"/>
      <c r="J1905" s="160"/>
      <c r="K1905" s="160"/>
      <c r="L1905" s="160"/>
      <c r="M1905" s="160"/>
      <c r="N1905" s="160"/>
    </row>
    <row r="1906" spans="1:14">
      <c r="A1906" s="160"/>
      <c r="B1906" s="170" t="s">
        <v>6381</v>
      </c>
      <c r="C1906" s="161">
        <f t="shared" si="176"/>
        <v>41905</v>
      </c>
      <c r="D1906" s="160">
        <f t="shared" si="177"/>
        <v>2014</v>
      </c>
      <c r="E1906" s="160">
        <f t="shared" si="178"/>
        <v>9</v>
      </c>
      <c r="F1906" s="160">
        <f t="shared" si="179"/>
        <v>2</v>
      </c>
      <c r="G1906" s="160">
        <f t="shared" ca="1" si="174"/>
        <v>105663</v>
      </c>
      <c r="H1906" s="171">
        <f t="shared" ca="1" si="175"/>
        <v>2599</v>
      </c>
      <c r="I1906" s="160"/>
      <c r="J1906" s="160"/>
      <c r="K1906" s="160"/>
      <c r="L1906" s="160"/>
      <c r="M1906" s="160"/>
      <c r="N1906" s="160"/>
    </row>
    <row r="1907" spans="1:14">
      <c r="A1907" s="160"/>
      <c r="B1907" s="170" t="s">
        <v>6393</v>
      </c>
      <c r="C1907" s="161">
        <f t="shared" si="176"/>
        <v>41906</v>
      </c>
      <c r="D1907" s="160">
        <f t="shared" si="177"/>
        <v>2014</v>
      </c>
      <c r="E1907" s="160">
        <f t="shared" si="178"/>
        <v>9</v>
      </c>
      <c r="F1907" s="160">
        <f t="shared" si="179"/>
        <v>3</v>
      </c>
      <c r="G1907" s="160">
        <f t="shared" ca="1" si="174"/>
        <v>105664</v>
      </c>
      <c r="H1907" s="171">
        <f t="shared" ca="1" si="175"/>
        <v>2598</v>
      </c>
      <c r="I1907" s="160"/>
      <c r="J1907" s="160"/>
      <c r="K1907" s="160"/>
      <c r="L1907" s="160"/>
      <c r="M1907" s="160"/>
      <c r="N1907" s="160"/>
    </row>
    <row r="1908" spans="1:14">
      <c r="A1908" s="160"/>
      <c r="B1908" s="170" t="s">
        <v>6393</v>
      </c>
      <c r="C1908" s="161">
        <f t="shared" si="176"/>
        <v>41906</v>
      </c>
      <c r="D1908" s="160">
        <f t="shared" si="177"/>
        <v>2014</v>
      </c>
      <c r="E1908" s="160">
        <f t="shared" si="178"/>
        <v>9</v>
      </c>
      <c r="F1908" s="160">
        <f t="shared" si="179"/>
        <v>3</v>
      </c>
      <c r="G1908" s="160">
        <f t="shared" ca="1" si="174"/>
        <v>105664</v>
      </c>
      <c r="H1908" s="171">
        <f t="shared" ca="1" si="175"/>
        <v>2598</v>
      </c>
      <c r="I1908" s="160"/>
      <c r="J1908" s="160"/>
      <c r="K1908" s="160"/>
      <c r="L1908" s="160"/>
      <c r="M1908" s="160"/>
      <c r="N1908" s="160"/>
    </row>
    <row r="1909" spans="1:14">
      <c r="A1909" s="160"/>
      <c r="B1909" s="170" t="s">
        <v>6400</v>
      </c>
      <c r="C1909" s="161">
        <f t="shared" si="176"/>
        <v>41907</v>
      </c>
      <c r="D1909" s="160">
        <f t="shared" si="177"/>
        <v>2014</v>
      </c>
      <c r="E1909" s="160">
        <f t="shared" si="178"/>
        <v>9</v>
      </c>
      <c r="F1909" s="160">
        <f t="shared" si="179"/>
        <v>4</v>
      </c>
      <c r="G1909" s="160">
        <f t="shared" ca="1" si="174"/>
        <v>105667</v>
      </c>
      <c r="H1909" s="171">
        <f t="shared" ca="1" si="175"/>
        <v>2597</v>
      </c>
      <c r="I1909" s="160"/>
      <c r="J1909" s="160"/>
      <c r="K1909" s="160"/>
      <c r="L1909" s="160"/>
      <c r="M1909" s="160"/>
      <c r="N1909" s="160"/>
    </row>
    <row r="1910" spans="1:14">
      <c r="A1910" s="160"/>
      <c r="B1910" s="170" t="s">
        <v>6400</v>
      </c>
      <c r="C1910" s="161">
        <f t="shared" si="176"/>
        <v>41907</v>
      </c>
      <c r="D1910" s="160">
        <f t="shared" si="177"/>
        <v>2014</v>
      </c>
      <c r="E1910" s="160">
        <f t="shared" si="178"/>
        <v>9</v>
      </c>
      <c r="F1910" s="160">
        <f t="shared" si="179"/>
        <v>4</v>
      </c>
      <c r="G1910" s="160">
        <f t="shared" ca="1" si="174"/>
        <v>105667</v>
      </c>
      <c r="H1910" s="171">
        <f t="shared" ca="1" si="175"/>
        <v>2597</v>
      </c>
      <c r="I1910" s="160"/>
      <c r="J1910" s="160"/>
      <c r="K1910" s="160"/>
      <c r="L1910" s="160"/>
      <c r="M1910" s="160"/>
      <c r="N1910" s="160"/>
    </row>
    <row r="1911" spans="1:14">
      <c r="A1911" s="160"/>
      <c r="B1911" s="170" t="s">
        <v>6405</v>
      </c>
      <c r="C1911" s="161">
        <f t="shared" si="176"/>
        <v>41908</v>
      </c>
      <c r="D1911" s="160">
        <f t="shared" si="177"/>
        <v>2014</v>
      </c>
      <c r="E1911" s="160">
        <f t="shared" si="178"/>
        <v>9</v>
      </c>
      <c r="F1911" s="160">
        <f t="shared" si="179"/>
        <v>5</v>
      </c>
      <c r="G1911" s="160">
        <f t="shared" ca="1" si="174"/>
        <v>105668</v>
      </c>
      <c r="H1911" s="171">
        <f t="shared" ca="1" si="175"/>
        <v>2596</v>
      </c>
      <c r="I1911" s="160"/>
      <c r="J1911" s="160"/>
      <c r="K1911" s="160"/>
      <c r="L1911" s="160"/>
      <c r="M1911" s="160"/>
      <c r="N1911" s="160"/>
    </row>
    <row r="1912" spans="1:14">
      <c r="A1912" s="160"/>
      <c r="B1912" s="170" t="s">
        <v>6405</v>
      </c>
      <c r="C1912" s="161">
        <f t="shared" si="176"/>
        <v>41908</v>
      </c>
      <c r="D1912" s="160">
        <f t="shared" si="177"/>
        <v>2014</v>
      </c>
      <c r="E1912" s="160">
        <f t="shared" si="178"/>
        <v>9</v>
      </c>
      <c r="F1912" s="160">
        <f t="shared" si="179"/>
        <v>5</v>
      </c>
      <c r="G1912" s="160">
        <f t="shared" ca="1" si="174"/>
        <v>105668</v>
      </c>
      <c r="H1912" s="171">
        <f t="shared" ca="1" si="175"/>
        <v>2596</v>
      </c>
      <c r="I1912" s="160"/>
      <c r="J1912" s="160"/>
      <c r="K1912" s="160"/>
      <c r="L1912" s="160"/>
      <c r="M1912" s="160"/>
      <c r="N1912" s="160"/>
    </row>
    <row r="1913" spans="1:14">
      <c r="A1913" s="160"/>
      <c r="B1913" s="170" t="s">
        <v>6412</v>
      </c>
      <c r="C1913" s="161">
        <f t="shared" si="176"/>
        <v>41911</v>
      </c>
      <c r="D1913" s="160">
        <f t="shared" si="177"/>
        <v>2014</v>
      </c>
      <c r="E1913" s="160">
        <f t="shared" si="178"/>
        <v>9</v>
      </c>
      <c r="F1913" s="160">
        <f t="shared" si="179"/>
        <v>1</v>
      </c>
      <c r="G1913" s="160">
        <f t="shared" ca="1" si="174"/>
        <v>105669</v>
      </c>
      <c r="H1913" s="171">
        <f t="shared" ca="1" si="175"/>
        <v>2595</v>
      </c>
      <c r="I1913" s="160"/>
      <c r="J1913" s="160"/>
      <c r="K1913" s="160"/>
      <c r="L1913" s="160"/>
      <c r="M1913" s="160"/>
      <c r="N1913" s="160"/>
    </row>
    <row r="1914" spans="1:14">
      <c r="A1914" s="160"/>
      <c r="B1914" s="170" t="s">
        <v>6412</v>
      </c>
      <c r="C1914" s="161">
        <f t="shared" si="176"/>
        <v>41911</v>
      </c>
      <c r="D1914" s="160">
        <f t="shared" si="177"/>
        <v>2014</v>
      </c>
      <c r="E1914" s="160">
        <f t="shared" si="178"/>
        <v>9</v>
      </c>
      <c r="F1914" s="160">
        <f t="shared" si="179"/>
        <v>1</v>
      </c>
      <c r="G1914" s="160">
        <f t="shared" ca="1" si="174"/>
        <v>105669</v>
      </c>
      <c r="H1914" s="171">
        <f t="shared" ca="1" si="175"/>
        <v>2595</v>
      </c>
      <c r="I1914" s="160"/>
      <c r="J1914" s="160"/>
      <c r="K1914" s="160"/>
      <c r="L1914" s="160"/>
      <c r="M1914" s="160"/>
      <c r="N1914" s="160"/>
    </row>
    <row r="1915" spans="1:14">
      <c r="A1915" s="160"/>
      <c r="B1915" s="170" t="s">
        <v>6412</v>
      </c>
      <c r="C1915" s="161">
        <f t="shared" si="176"/>
        <v>41911</v>
      </c>
      <c r="D1915" s="160">
        <f t="shared" si="177"/>
        <v>2014</v>
      </c>
      <c r="E1915" s="160">
        <f t="shared" si="178"/>
        <v>9</v>
      </c>
      <c r="F1915" s="160">
        <f t="shared" si="179"/>
        <v>1</v>
      </c>
      <c r="G1915" s="160">
        <f t="shared" ca="1" si="174"/>
        <v>105669</v>
      </c>
      <c r="H1915" s="171">
        <f t="shared" ca="1" si="175"/>
        <v>2595</v>
      </c>
      <c r="I1915" s="160"/>
      <c r="J1915" s="160"/>
      <c r="K1915" s="160"/>
      <c r="L1915" s="160"/>
      <c r="M1915" s="160"/>
      <c r="N1915" s="160"/>
    </row>
    <row r="1916" spans="1:14">
      <c r="A1916" s="160"/>
      <c r="B1916" s="170" t="s">
        <v>6412</v>
      </c>
      <c r="C1916" s="161">
        <f t="shared" si="176"/>
        <v>41911</v>
      </c>
      <c r="D1916" s="160">
        <f t="shared" si="177"/>
        <v>2014</v>
      </c>
      <c r="E1916" s="160">
        <f t="shared" si="178"/>
        <v>9</v>
      </c>
      <c r="F1916" s="160">
        <f t="shared" si="179"/>
        <v>1</v>
      </c>
      <c r="G1916" s="160">
        <f t="shared" ca="1" si="174"/>
        <v>105669</v>
      </c>
      <c r="H1916" s="171">
        <f t="shared" ca="1" si="175"/>
        <v>2595</v>
      </c>
      <c r="I1916" s="160"/>
      <c r="J1916" s="160"/>
      <c r="K1916" s="160"/>
      <c r="L1916" s="160"/>
      <c r="M1916" s="160"/>
      <c r="N1916" s="160"/>
    </row>
    <row r="1917" spans="1:14">
      <c r="A1917" s="160"/>
      <c r="B1917" s="170" t="s">
        <v>6412</v>
      </c>
      <c r="C1917" s="161">
        <f t="shared" si="176"/>
        <v>41911</v>
      </c>
      <c r="D1917" s="160">
        <f t="shared" si="177"/>
        <v>2014</v>
      </c>
      <c r="E1917" s="160">
        <f t="shared" si="178"/>
        <v>9</v>
      </c>
      <c r="F1917" s="160">
        <f t="shared" si="179"/>
        <v>1</v>
      </c>
      <c r="G1917" s="160">
        <f t="shared" ca="1" si="174"/>
        <v>105669</v>
      </c>
      <c r="H1917" s="171">
        <f t="shared" ca="1" si="175"/>
        <v>2595</v>
      </c>
      <c r="I1917" s="160"/>
      <c r="J1917" s="160"/>
      <c r="K1917" s="160"/>
      <c r="L1917" s="160"/>
      <c r="M1917" s="160"/>
      <c r="N1917" s="160"/>
    </row>
    <row r="1918" spans="1:14">
      <c r="A1918" s="160"/>
      <c r="B1918" s="170" t="s">
        <v>6412</v>
      </c>
      <c r="C1918" s="161">
        <f t="shared" si="176"/>
        <v>41911</v>
      </c>
      <c r="D1918" s="160">
        <f t="shared" si="177"/>
        <v>2014</v>
      </c>
      <c r="E1918" s="160">
        <f t="shared" si="178"/>
        <v>9</v>
      </c>
      <c r="F1918" s="160">
        <f t="shared" si="179"/>
        <v>1</v>
      </c>
      <c r="G1918" s="160">
        <f t="shared" ca="1" si="174"/>
        <v>105669</v>
      </c>
      <c r="H1918" s="171">
        <f t="shared" ca="1" si="175"/>
        <v>2595</v>
      </c>
      <c r="I1918" s="160"/>
      <c r="J1918" s="160"/>
      <c r="K1918" s="160"/>
      <c r="L1918" s="160"/>
      <c r="M1918" s="160"/>
      <c r="N1918" s="160"/>
    </row>
    <row r="1919" spans="1:14">
      <c r="A1919" s="160"/>
      <c r="B1919" s="170" t="s">
        <v>6412</v>
      </c>
      <c r="C1919" s="161">
        <f t="shared" si="176"/>
        <v>41911</v>
      </c>
      <c r="D1919" s="160">
        <f t="shared" si="177"/>
        <v>2014</v>
      </c>
      <c r="E1919" s="160">
        <f t="shared" si="178"/>
        <v>9</v>
      </c>
      <c r="F1919" s="160">
        <f t="shared" si="179"/>
        <v>1</v>
      </c>
      <c r="G1919" s="160">
        <f t="shared" ca="1" si="174"/>
        <v>105669</v>
      </c>
      <c r="H1919" s="171">
        <f t="shared" ca="1" si="175"/>
        <v>2595</v>
      </c>
      <c r="I1919" s="160"/>
      <c r="J1919" s="160"/>
      <c r="K1919" s="160"/>
      <c r="L1919" s="160"/>
      <c r="M1919" s="160"/>
      <c r="N1919" s="160"/>
    </row>
    <row r="1920" spans="1:14">
      <c r="A1920" s="160"/>
      <c r="B1920" s="170" t="s">
        <v>6429</v>
      </c>
      <c r="C1920" s="161">
        <f t="shared" si="176"/>
        <v>41912</v>
      </c>
      <c r="D1920" s="160">
        <f t="shared" si="177"/>
        <v>2014</v>
      </c>
      <c r="E1920" s="160">
        <f t="shared" si="178"/>
        <v>9</v>
      </c>
      <c r="F1920" s="160">
        <f t="shared" si="179"/>
        <v>2</v>
      </c>
      <c r="G1920" s="160">
        <f t="shared" ca="1" si="174"/>
        <v>105670</v>
      </c>
      <c r="H1920" s="171">
        <f t="shared" ca="1" si="175"/>
        <v>2594</v>
      </c>
      <c r="I1920" s="160"/>
      <c r="J1920" s="160"/>
      <c r="K1920" s="160"/>
      <c r="L1920" s="160"/>
      <c r="M1920" s="160"/>
      <c r="N1920" s="160"/>
    </row>
    <row r="1921" spans="1:14">
      <c r="A1921" s="160"/>
      <c r="B1921" s="170" t="s">
        <v>6433</v>
      </c>
      <c r="C1921" s="161">
        <f t="shared" si="176"/>
        <v>41913</v>
      </c>
      <c r="D1921" s="160">
        <f t="shared" si="177"/>
        <v>2014</v>
      </c>
      <c r="E1921" s="160">
        <f t="shared" si="178"/>
        <v>10</v>
      </c>
      <c r="F1921" s="160">
        <f t="shared" si="179"/>
        <v>3</v>
      </c>
      <c r="G1921" s="160">
        <f t="shared" ca="1" si="174"/>
        <v>105671</v>
      </c>
      <c r="H1921" s="171">
        <f t="shared" ca="1" si="175"/>
        <v>2593</v>
      </c>
      <c r="I1921" s="160"/>
      <c r="J1921" s="160"/>
      <c r="K1921" s="160"/>
      <c r="L1921" s="160"/>
      <c r="M1921" s="160"/>
      <c r="N1921" s="160"/>
    </row>
    <row r="1922" spans="1:14">
      <c r="A1922" s="160"/>
      <c r="B1922" s="170" t="s">
        <v>6436</v>
      </c>
      <c r="C1922" s="161">
        <f t="shared" si="176"/>
        <v>41914</v>
      </c>
      <c r="D1922" s="160">
        <f t="shared" si="177"/>
        <v>2014</v>
      </c>
      <c r="E1922" s="160">
        <f t="shared" si="178"/>
        <v>10</v>
      </c>
      <c r="F1922" s="160">
        <f t="shared" si="179"/>
        <v>4</v>
      </c>
      <c r="G1922" s="160">
        <f t="shared" ca="1" si="174"/>
        <v>105674</v>
      </c>
      <c r="H1922" s="171">
        <f t="shared" ca="1" si="175"/>
        <v>2592</v>
      </c>
      <c r="I1922" s="160"/>
      <c r="J1922" s="160"/>
      <c r="K1922" s="160"/>
      <c r="L1922" s="160"/>
      <c r="M1922" s="160"/>
      <c r="N1922" s="160"/>
    </row>
    <row r="1923" spans="1:14">
      <c r="A1923" s="160"/>
      <c r="B1923" s="170" t="s">
        <v>6439</v>
      </c>
      <c r="C1923" s="161">
        <f t="shared" si="176"/>
        <v>41915</v>
      </c>
      <c r="D1923" s="160">
        <f t="shared" si="177"/>
        <v>2014</v>
      </c>
      <c r="E1923" s="160">
        <f t="shared" si="178"/>
        <v>10</v>
      </c>
      <c r="F1923" s="160">
        <f t="shared" si="179"/>
        <v>5</v>
      </c>
      <c r="G1923" s="160">
        <f t="shared" ca="1" si="174"/>
        <v>105675</v>
      </c>
      <c r="H1923" s="171">
        <f t="shared" ca="1" si="175"/>
        <v>2591</v>
      </c>
      <c r="I1923" s="160"/>
      <c r="J1923" s="160"/>
      <c r="K1923" s="160"/>
      <c r="L1923" s="160"/>
      <c r="M1923" s="160"/>
      <c r="N1923" s="160"/>
    </row>
    <row r="1924" spans="1:14">
      <c r="A1924" s="160"/>
      <c r="B1924" s="170" t="s">
        <v>6439</v>
      </c>
      <c r="C1924" s="161">
        <f t="shared" si="176"/>
        <v>41915</v>
      </c>
      <c r="D1924" s="160">
        <f t="shared" si="177"/>
        <v>2014</v>
      </c>
      <c r="E1924" s="160">
        <f t="shared" si="178"/>
        <v>10</v>
      </c>
      <c r="F1924" s="160">
        <f t="shared" si="179"/>
        <v>5</v>
      </c>
      <c r="G1924" s="160">
        <f t="shared" ca="1" si="174"/>
        <v>105675</v>
      </c>
      <c r="H1924" s="171">
        <f t="shared" ca="1" si="175"/>
        <v>2591</v>
      </c>
      <c r="I1924" s="160"/>
      <c r="J1924" s="160"/>
      <c r="K1924" s="160"/>
      <c r="L1924" s="160"/>
      <c r="M1924" s="160"/>
      <c r="N1924" s="160"/>
    </row>
    <row r="1925" spans="1:14">
      <c r="A1925" s="160"/>
      <c r="B1925" s="170" t="s">
        <v>6446</v>
      </c>
      <c r="C1925" s="161">
        <f t="shared" si="176"/>
        <v>41916</v>
      </c>
      <c r="D1925" s="160">
        <f t="shared" si="177"/>
        <v>2014</v>
      </c>
      <c r="E1925" s="160">
        <f t="shared" si="178"/>
        <v>10</v>
      </c>
      <c r="F1925" s="160">
        <f t="shared" si="179"/>
        <v>6</v>
      </c>
      <c r="G1925" s="160">
        <f t="shared" ref="G1925:G1988" ca="1" si="180">WORKDAY(C1925,$K$5)</f>
        <v>105675</v>
      </c>
      <c r="H1925" s="171">
        <f t="shared" ref="H1925:H1988" ca="1" si="181">NETWORKDAYS(C1925,$K$5)</f>
        <v>2590</v>
      </c>
      <c r="I1925" s="160"/>
      <c r="J1925" s="160"/>
      <c r="K1925" s="160"/>
      <c r="L1925" s="160"/>
      <c r="M1925" s="160"/>
      <c r="N1925" s="160"/>
    </row>
    <row r="1926" spans="1:14">
      <c r="A1926" s="160"/>
      <c r="B1926" s="170" t="s">
        <v>6450</v>
      </c>
      <c r="C1926" s="161">
        <f t="shared" ref="C1926:C1989" si="182">DATE(LEFT(B1926,4),MID(B1926,5,2),RIGHT(B1926,2))</f>
        <v>41917</v>
      </c>
      <c r="D1926" s="160">
        <f t="shared" ref="D1926:D1989" si="183">YEAR(C1926)</f>
        <v>2014</v>
      </c>
      <c r="E1926" s="160">
        <f t="shared" ref="E1926:E1989" si="184">MONTH(C1926)</f>
        <v>10</v>
      </c>
      <c r="F1926" s="160">
        <f t="shared" ref="F1926:F1989" si="185">WEEKDAY(C1926,2)</f>
        <v>7</v>
      </c>
      <c r="G1926" s="160">
        <f t="shared" ca="1" si="180"/>
        <v>105675</v>
      </c>
      <c r="H1926" s="171">
        <f t="shared" ca="1" si="181"/>
        <v>2590</v>
      </c>
      <c r="I1926" s="160"/>
      <c r="J1926" s="160"/>
      <c r="K1926" s="160"/>
      <c r="L1926" s="160"/>
      <c r="M1926" s="160"/>
      <c r="N1926" s="160"/>
    </row>
    <row r="1927" spans="1:14">
      <c r="A1927" s="160"/>
      <c r="B1927" s="170" t="s">
        <v>6450</v>
      </c>
      <c r="C1927" s="161">
        <f t="shared" si="182"/>
        <v>41917</v>
      </c>
      <c r="D1927" s="160">
        <f t="shared" si="183"/>
        <v>2014</v>
      </c>
      <c r="E1927" s="160">
        <f t="shared" si="184"/>
        <v>10</v>
      </c>
      <c r="F1927" s="160">
        <f t="shared" si="185"/>
        <v>7</v>
      </c>
      <c r="G1927" s="160">
        <f t="shared" ca="1" si="180"/>
        <v>105675</v>
      </c>
      <c r="H1927" s="171">
        <f t="shared" ca="1" si="181"/>
        <v>2590</v>
      </c>
      <c r="I1927" s="160"/>
      <c r="J1927" s="160"/>
      <c r="K1927" s="160"/>
      <c r="L1927" s="160"/>
      <c r="M1927" s="160"/>
      <c r="N1927" s="160"/>
    </row>
    <row r="1928" spans="1:14">
      <c r="A1928" s="160"/>
      <c r="B1928" s="170" t="s">
        <v>6455</v>
      </c>
      <c r="C1928" s="161">
        <f t="shared" si="182"/>
        <v>41918</v>
      </c>
      <c r="D1928" s="160">
        <f t="shared" si="183"/>
        <v>2014</v>
      </c>
      <c r="E1928" s="160">
        <f t="shared" si="184"/>
        <v>10</v>
      </c>
      <c r="F1928" s="160">
        <f t="shared" si="185"/>
        <v>1</v>
      </c>
      <c r="G1928" s="160">
        <f t="shared" ca="1" si="180"/>
        <v>105676</v>
      </c>
      <c r="H1928" s="171">
        <f t="shared" ca="1" si="181"/>
        <v>2590</v>
      </c>
      <c r="I1928" s="160"/>
      <c r="J1928" s="160"/>
      <c r="K1928" s="160"/>
      <c r="L1928" s="160"/>
      <c r="M1928" s="160"/>
      <c r="N1928" s="160"/>
    </row>
    <row r="1929" spans="1:14">
      <c r="A1929" s="160"/>
      <c r="B1929" s="170" t="s">
        <v>6455</v>
      </c>
      <c r="C1929" s="161">
        <f t="shared" si="182"/>
        <v>41918</v>
      </c>
      <c r="D1929" s="160">
        <f t="shared" si="183"/>
        <v>2014</v>
      </c>
      <c r="E1929" s="160">
        <f t="shared" si="184"/>
        <v>10</v>
      </c>
      <c r="F1929" s="160">
        <f t="shared" si="185"/>
        <v>1</v>
      </c>
      <c r="G1929" s="160">
        <f t="shared" ca="1" si="180"/>
        <v>105676</v>
      </c>
      <c r="H1929" s="171">
        <f t="shared" ca="1" si="181"/>
        <v>2590</v>
      </c>
      <c r="I1929" s="160"/>
      <c r="J1929" s="160"/>
      <c r="K1929" s="160"/>
      <c r="L1929" s="160"/>
      <c r="M1929" s="160"/>
      <c r="N1929" s="160"/>
    </row>
    <row r="1930" spans="1:14">
      <c r="A1930" s="160"/>
      <c r="B1930" s="170" t="s">
        <v>6455</v>
      </c>
      <c r="C1930" s="161">
        <f t="shared" si="182"/>
        <v>41918</v>
      </c>
      <c r="D1930" s="160">
        <f t="shared" si="183"/>
        <v>2014</v>
      </c>
      <c r="E1930" s="160">
        <f t="shared" si="184"/>
        <v>10</v>
      </c>
      <c r="F1930" s="160">
        <f t="shared" si="185"/>
        <v>1</v>
      </c>
      <c r="G1930" s="160">
        <f t="shared" ca="1" si="180"/>
        <v>105676</v>
      </c>
      <c r="H1930" s="171">
        <f t="shared" ca="1" si="181"/>
        <v>2590</v>
      </c>
      <c r="I1930" s="160"/>
      <c r="J1930" s="160"/>
      <c r="K1930" s="160"/>
      <c r="L1930" s="160"/>
      <c r="M1930" s="160"/>
      <c r="N1930" s="160"/>
    </row>
    <row r="1931" spans="1:14">
      <c r="A1931" s="160"/>
      <c r="B1931" s="170" t="s">
        <v>6455</v>
      </c>
      <c r="C1931" s="161">
        <f t="shared" si="182"/>
        <v>41918</v>
      </c>
      <c r="D1931" s="160">
        <f t="shared" si="183"/>
        <v>2014</v>
      </c>
      <c r="E1931" s="160">
        <f t="shared" si="184"/>
        <v>10</v>
      </c>
      <c r="F1931" s="160">
        <f t="shared" si="185"/>
        <v>1</v>
      </c>
      <c r="G1931" s="160">
        <f t="shared" ca="1" si="180"/>
        <v>105676</v>
      </c>
      <c r="H1931" s="171">
        <f t="shared" ca="1" si="181"/>
        <v>2590</v>
      </c>
      <c r="I1931" s="160"/>
      <c r="J1931" s="160"/>
      <c r="K1931" s="160"/>
      <c r="L1931" s="160"/>
      <c r="M1931" s="160"/>
      <c r="N1931" s="160"/>
    </row>
    <row r="1932" spans="1:14">
      <c r="A1932" s="160"/>
      <c r="B1932" s="170" t="s">
        <v>6466</v>
      </c>
      <c r="C1932" s="161">
        <f t="shared" si="182"/>
        <v>41919</v>
      </c>
      <c r="D1932" s="160">
        <f t="shared" si="183"/>
        <v>2014</v>
      </c>
      <c r="E1932" s="160">
        <f t="shared" si="184"/>
        <v>10</v>
      </c>
      <c r="F1932" s="160">
        <f t="shared" si="185"/>
        <v>2</v>
      </c>
      <c r="G1932" s="160">
        <f t="shared" ca="1" si="180"/>
        <v>105677</v>
      </c>
      <c r="H1932" s="171">
        <f t="shared" ca="1" si="181"/>
        <v>2589</v>
      </c>
      <c r="I1932" s="160"/>
      <c r="J1932" s="160"/>
      <c r="K1932" s="160"/>
      <c r="L1932" s="160"/>
      <c r="M1932" s="160"/>
      <c r="N1932" s="160"/>
    </row>
    <row r="1933" spans="1:14">
      <c r="A1933" s="160"/>
      <c r="B1933" s="170" t="s">
        <v>6466</v>
      </c>
      <c r="C1933" s="161">
        <f t="shared" si="182"/>
        <v>41919</v>
      </c>
      <c r="D1933" s="160">
        <f t="shared" si="183"/>
        <v>2014</v>
      </c>
      <c r="E1933" s="160">
        <f t="shared" si="184"/>
        <v>10</v>
      </c>
      <c r="F1933" s="160">
        <f t="shared" si="185"/>
        <v>2</v>
      </c>
      <c r="G1933" s="160">
        <f t="shared" ca="1" si="180"/>
        <v>105677</v>
      </c>
      <c r="H1933" s="171">
        <f t="shared" ca="1" si="181"/>
        <v>2589</v>
      </c>
      <c r="I1933" s="160"/>
      <c r="J1933" s="160"/>
      <c r="K1933" s="160"/>
      <c r="L1933" s="160"/>
      <c r="M1933" s="160"/>
      <c r="N1933" s="160"/>
    </row>
    <row r="1934" spans="1:14">
      <c r="A1934" s="160"/>
      <c r="B1934" s="170" t="s">
        <v>6466</v>
      </c>
      <c r="C1934" s="161">
        <f t="shared" si="182"/>
        <v>41919</v>
      </c>
      <c r="D1934" s="160">
        <f t="shared" si="183"/>
        <v>2014</v>
      </c>
      <c r="E1934" s="160">
        <f t="shared" si="184"/>
        <v>10</v>
      </c>
      <c r="F1934" s="160">
        <f t="shared" si="185"/>
        <v>2</v>
      </c>
      <c r="G1934" s="160">
        <f t="shared" ca="1" si="180"/>
        <v>105677</v>
      </c>
      <c r="H1934" s="171">
        <f t="shared" ca="1" si="181"/>
        <v>2589</v>
      </c>
      <c r="I1934" s="160"/>
      <c r="J1934" s="160"/>
      <c r="K1934" s="160"/>
      <c r="L1934" s="160"/>
      <c r="M1934" s="160"/>
      <c r="N1934" s="160"/>
    </row>
    <row r="1935" spans="1:14">
      <c r="A1935" s="160"/>
      <c r="B1935" s="170" t="s">
        <v>6475</v>
      </c>
      <c r="C1935" s="161">
        <f t="shared" si="182"/>
        <v>41920</v>
      </c>
      <c r="D1935" s="160">
        <f t="shared" si="183"/>
        <v>2014</v>
      </c>
      <c r="E1935" s="160">
        <f t="shared" si="184"/>
        <v>10</v>
      </c>
      <c r="F1935" s="160">
        <f t="shared" si="185"/>
        <v>3</v>
      </c>
      <c r="G1935" s="160">
        <f t="shared" ca="1" si="180"/>
        <v>105678</v>
      </c>
      <c r="H1935" s="171">
        <f t="shared" ca="1" si="181"/>
        <v>2588</v>
      </c>
      <c r="I1935" s="160"/>
      <c r="J1935" s="160"/>
      <c r="K1935" s="160"/>
      <c r="L1935" s="160"/>
      <c r="M1935" s="160"/>
      <c r="N1935" s="160"/>
    </row>
    <row r="1936" spans="1:14">
      <c r="A1936" s="160"/>
      <c r="B1936" s="170" t="s">
        <v>6478</v>
      </c>
      <c r="C1936" s="161">
        <f t="shared" si="182"/>
        <v>41922</v>
      </c>
      <c r="D1936" s="160">
        <f t="shared" si="183"/>
        <v>2014</v>
      </c>
      <c r="E1936" s="160">
        <f t="shared" si="184"/>
        <v>10</v>
      </c>
      <c r="F1936" s="160">
        <f t="shared" si="185"/>
        <v>5</v>
      </c>
      <c r="G1936" s="160">
        <f t="shared" ca="1" si="180"/>
        <v>105682</v>
      </c>
      <c r="H1936" s="171">
        <f t="shared" ca="1" si="181"/>
        <v>2586</v>
      </c>
      <c r="I1936" s="160"/>
      <c r="J1936" s="160"/>
      <c r="K1936" s="160"/>
      <c r="L1936" s="160"/>
      <c r="M1936" s="160"/>
      <c r="N1936" s="160"/>
    </row>
    <row r="1937" spans="1:14">
      <c r="A1937" s="160"/>
      <c r="B1937" s="170" t="s">
        <v>6481</v>
      </c>
      <c r="C1937" s="161">
        <f t="shared" si="182"/>
        <v>41924</v>
      </c>
      <c r="D1937" s="160">
        <f t="shared" si="183"/>
        <v>2014</v>
      </c>
      <c r="E1937" s="160">
        <f t="shared" si="184"/>
        <v>10</v>
      </c>
      <c r="F1937" s="160">
        <f t="shared" si="185"/>
        <v>7</v>
      </c>
      <c r="G1937" s="160">
        <f t="shared" ca="1" si="180"/>
        <v>105682</v>
      </c>
      <c r="H1937" s="171">
        <f t="shared" ca="1" si="181"/>
        <v>2585</v>
      </c>
      <c r="I1937" s="160"/>
      <c r="J1937" s="160"/>
      <c r="K1937" s="160"/>
      <c r="L1937" s="160"/>
      <c r="M1937" s="160"/>
      <c r="N1937" s="160"/>
    </row>
    <row r="1938" spans="1:14">
      <c r="A1938" s="160"/>
      <c r="B1938" s="170" t="s">
        <v>6481</v>
      </c>
      <c r="C1938" s="161">
        <f t="shared" si="182"/>
        <v>41924</v>
      </c>
      <c r="D1938" s="160">
        <f t="shared" si="183"/>
        <v>2014</v>
      </c>
      <c r="E1938" s="160">
        <f t="shared" si="184"/>
        <v>10</v>
      </c>
      <c r="F1938" s="160">
        <f t="shared" si="185"/>
        <v>7</v>
      </c>
      <c r="G1938" s="160">
        <f t="shared" ca="1" si="180"/>
        <v>105682</v>
      </c>
      <c r="H1938" s="171">
        <f t="shared" ca="1" si="181"/>
        <v>2585</v>
      </c>
      <c r="I1938" s="160"/>
      <c r="J1938" s="160"/>
      <c r="K1938" s="160"/>
      <c r="L1938" s="160"/>
      <c r="M1938" s="160"/>
      <c r="N1938" s="160"/>
    </row>
    <row r="1939" spans="1:14">
      <c r="A1939" s="160"/>
      <c r="B1939" s="170" t="s">
        <v>6487</v>
      </c>
      <c r="C1939" s="161">
        <f t="shared" si="182"/>
        <v>41925</v>
      </c>
      <c r="D1939" s="160">
        <f t="shared" si="183"/>
        <v>2014</v>
      </c>
      <c r="E1939" s="160">
        <f t="shared" si="184"/>
        <v>10</v>
      </c>
      <c r="F1939" s="160">
        <f t="shared" si="185"/>
        <v>1</v>
      </c>
      <c r="G1939" s="160">
        <f t="shared" ca="1" si="180"/>
        <v>105683</v>
      </c>
      <c r="H1939" s="171">
        <f t="shared" ca="1" si="181"/>
        <v>2585</v>
      </c>
      <c r="I1939" s="160"/>
      <c r="J1939" s="160"/>
      <c r="K1939" s="160"/>
      <c r="L1939" s="160"/>
      <c r="M1939" s="160"/>
      <c r="N1939" s="160"/>
    </row>
    <row r="1940" spans="1:14">
      <c r="A1940" s="160"/>
      <c r="B1940" s="170" t="s">
        <v>6491</v>
      </c>
      <c r="C1940" s="161">
        <f t="shared" si="182"/>
        <v>41926</v>
      </c>
      <c r="D1940" s="160">
        <f t="shared" si="183"/>
        <v>2014</v>
      </c>
      <c r="E1940" s="160">
        <f t="shared" si="184"/>
        <v>10</v>
      </c>
      <c r="F1940" s="160">
        <f t="shared" si="185"/>
        <v>2</v>
      </c>
      <c r="G1940" s="160">
        <f t="shared" ca="1" si="180"/>
        <v>105684</v>
      </c>
      <c r="H1940" s="171">
        <f t="shared" ca="1" si="181"/>
        <v>2584</v>
      </c>
      <c r="I1940" s="160"/>
      <c r="J1940" s="160"/>
      <c r="K1940" s="160"/>
      <c r="L1940" s="160"/>
      <c r="M1940" s="160"/>
      <c r="N1940" s="160"/>
    </row>
    <row r="1941" spans="1:14">
      <c r="A1941" s="160"/>
      <c r="B1941" s="170" t="s">
        <v>6491</v>
      </c>
      <c r="C1941" s="161">
        <f t="shared" si="182"/>
        <v>41926</v>
      </c>
      <c r="D1941" s="160">
        <f t="shared" si="183"/>
        <v>2014</v>
      </c>
      <c r="E1941" s="160">
        <f t="shared" si="184"/>
        <v>10</v>
      </c>
      <c r="F1941" s="160">
        <f t="shared" si="185"/>
        <v>2</v>
      </c>
      <c r="G1941" s="160">
        <f t="shared" ca="1" si="180"/>
        <v>105684</v>
      </c>
      <c r="H1941" s="171">
        <f t="shared" ca="1" si="181"/>
        <v>2584</v>
      </c>
      <c r="I1941" s="160"/>
      <c r="J1941" s="160"/>
      <c r="K1941" s="160"/>
      <c r="L1941" s="160"/>
      <c r="M1941" s="160"/>
      <c r="N1941" s="160"/>
    </row>
    <row r="1942" spans="1:14">
      <c r="A1942" s="160"/>
      <c r="B1942" s="170" t="s">
        <v>6496</v>
      </c>
      <c r="C1942" s="161">
        <f t="shared" si="182"/>
        <v>41927</v>
      </c>
      <c r="D1942" s="160">
        <f t="shared" si="183"/>
        <v>2014</v>
      </c>
      <c r="E1942" s="160">
        <f t="shared" si="184"/>
        <v>10</v>
      </c>
      <c r="F1942" s="160">
        <f t="shared" si="185"/>
        <v>3</v>
      </c>
      <c r="G1942" s="160">
        <f t="shared" ca="1" si="180"/>
        <v>105685</v>
      </c>
      <c r="H1942" s="171">
        <f t="shared" ca="1" si="181"/>
        <v>2583</v>
      </c>
      <c r="I1942" s="160"/>
      <c r="J1942" s="160"/>
      <c r="K1942" s="160"/>
      <c r="L1942" s="160"/>
      <c r="M1942" s="160"/>
      <c r="N1942" s="160"/>
    </row>
    <row r="1943" spans="1:14">
      <c r="A1943" s="160"/>
      <c r="B1943" s="170" t="s">
        <v>6496</v>
      </c>
      <c r="C1943" s="161">
        <f t="shared" si="182"/>
        <v>41927</v>
      </c>
      <c r="D1943" s="160">
        <f t="shared" si="183"/>
        <v>2014</v>
      </c>
      <c r="E1943" s="160">
        <f t="shared" si="184"/>
        <v>10</v>
      </c>
      <c r="F1943" s="160">
        <f t="shared" si="185"/>
        <v>3</v>
      </c>
      <c r="G1943" s="160">
        <f t="shared" ca="1" si="180"/>
        <v>105685</v>
      </c>
      <c r="H1943" s="171">
        <f t="shared" ca="1" si="181"/>
        <v>2583</v>
      </c>
      <c r="I1943" s="160"/>
      <c r="J1943" s="160"/>
      <c r="K1943" s="160"/>
      <c r="L1943" s="160"/>
      <c r="M1943" s="160"/>
      <c r="N1943" s="160"/>
    </row>
    <row r="1944" spans="1:14">
      <c r="A1944" s="160"/>
      <c r="B1944" s="170" t="s">
        <v>6496</v>
      </c>
      <c r="C1944" s="161">
        <f t="shared" si="182"/>
        <v>41927</v>
      </c>
      <c r="D1944" s="160">
        <f t="shared" si="183"/>
        <v>2014</v>
      </c>
      <c r="E1944" s="160">
        <f t="shared" si="184"/>
        <v>10</v>
      </c>
      <c r="F1944" s="160">
        <f t="shared" si="185"/>
        <v>3</v>
      </c>
      <c r="G1944" s="160">
        <f t="shared" ca="1" si="180"/>
        <v>105685</v>
      </c>
      <c r="H1944" s="171">
        <f t="shared" ca="1" si="181"/>
        <v>2583</v>
      </c>
      <c r="I1944" s="160"/>
      <c r="J1944" s="160"/>
      <c r="K1944" s="160"/>
      <c r="L1944" s="160"/>
      <c r="M1944" s="160"/>
      <c r="N1944" s="160"/>
    </row>
    <row r="1945" spans="1:14">
      <c r="A1945" s="160"/>
      <c r="B1945" s="170" t="s">
        <v>6505</v>
      </c>
      <c r="C1945" s="161">
        <f t="shared" si="182"/>
        <v>41928</v>
      </c>
      <c r="D1945" s="160">
        <f t="shared" si="183"/>
        <v>2014</v>
      </c>
      <c r="E1945" s="160">
        <f t="shared" si="184"/>
        <v>10</v>
      </c>
      <c r="F1945" s="160">
        <f t="shared" si="185"/>
        <v>4</v>
      </c>
      <c r="G1945" s="160">
        <f t="shared" ca="1" si="180"/>
        <v>105688</v>
      </c>
      <c r="H1945" s="171">
        <f t="shared" ca="1" si="181"/>
        <v>2582</v>
      </c>
      <c r="I1945" s="160"/>
      <c r="J1945" s="160"/>
      <c r="K1945" s="160"/>
      <c r="L1945" s="160"/>
      <c r="M1945" s="160"/>
      <c r="N1945" s="160"/>
    </row>
    <row r="1946" spans="1:14">
      <c r="A1946" s="160"/>
      <c r="B1946" s="170" t="s">
        <v>6508</v>
      </c>
      <c r="C1946" s="161">
        <f t="shared" si="182"/>
        <v>41929</v>
      </c>
      <c r="D1946" s="160">
        <f t="shared" si="183"/>
        <v>2014</v>
      </c>
      <c r="E1946" s="160">
        <f t="shared" si="184"/>
        <v>10</v>
      </c>
      <c r="F1946" s="160">
        <f t="shared" si="185"/>
        <v>5</v>
      </c>
      <c r="G1946" s="160">
        <f t="shared" ca="1" si="180"/>
        <v>105689</v>
      </c>
      <c r="H1946" s="171">
        <f t="shared" ca="1" si="181"/>
        <v>2581</v>
      </c>
      <c r="I1946" s="160"/>
      <c r="J1946" s="160"/>
      <c r="K1946" s="160"/>
      <c r="L1946" s="160"/>
      <c r="M1946" s="160"/>
      <c r="N1946" s="160"/>
    </row>
    <row r="1947" spans="1:14">
      <c r="A1947" s="160"/>
      <c r="B1947" s="170" t="s">
        <v>6512</v>
      </c>
      <c r="C1947" s="161">
        <f t="shared" si="182"/>
        <v>41930</v>
      </c>
      <c r="D1947" s="160">
        <f t="shared" si="183"/>
        <v>2014</v>
      </c>
      <c r="E1947" s="160">
        <f t="shared" si="184"/>
        <v>10</v>
      </c>
      <c r="F1947" s="160">
        <f t="shared" si="185"/>
        <v>6</v>
      </c>
      <c r="G1947" s="160">
        <f t="shared" ca="1" si="180"/>
        <v>105689</v>
      </c>
      <c r="H1947" s="171">
        <f t="shared" ca="1" si="181"/>
        <v>2580</v>
      </c>
      <c r="I1947" s="160"/>
      <c r="J1947" s="160"/>
      <c r="K1947" s="160"/>
      <c r="L1947" s="160"/>
      <c r="M1947" s="160"/>
      <c r="N1947" s="160"/>
    </row>
    <row r="1948" spans="1:14">
      <c r="A1948" s="160"/>
      <c r="B1948" s="170" t="s">
        <v>6515</v>
      </c>
      <c r="C1948" s="161">
        <f t="shared" si="182"/>
        <v>41931</v>
      </c>
      <c r="D1948" s="160">
        <f t="shared" si="183"/>
        <v>2014</v>
      </c>
      <c r="E1948" s="160">
        <f t="shared" si="184"/>
        <v>10</v>
      </c>
      <c r="F1948" s="160">
        <f t="shared" si="185"/>
        <v>7</v>
      </c>
      <c r="G1948" s="160">
        <f t="shared" ca="1" si="180"/>
        <v>105689</v>
      </c>
      <c r="H1948" s="171">
        <f t="shared" ca="1" si="181"/>
        <v>2580</v>
      </c>
      <c r="I1948" s="160"/>
      <c r="J1948" s="160"/>
      <c r="K1948" s="160"/>
      <c r="L1948" s="160"/>
      <c r="M1948" s="160"/>
      <c r="N1948" s="160"/>
    </row>
    <row r="1949" spans="1:14">
      <c r="A1949" s="160"/>
      <c r="B1949" s="170" t="s">
        <v>6519</v>
      </c>
      <c r="C1949" s="161">
        <f t="shared" si="182"/>
        <v>41934</v>
      </c>
      <c r="D1949" s="160">
        <f t="shared" si="183"/>
        <v>2014</v>
      </c>
      <c r="E1949" s="160">
        <f t="shared" si="184"/>
        <v>10</v>
      </c>
      <c r="F1949" s="160">
        <f t="shared" si="185"/>
        <v>3</v>
      </c>
      <c r="G1949" s="160">
        <f t="shared" ca="1" si="180"/>
        <v>105692</v>
      </c>
      <c r="H1949" s="171">
        <f t="shared" ca="1" si="181"/>
        <v>2578</v>
      </c>
      <c r="I1949" s="160"/>
      <c r="J1949" s="160"/>
      <c r="K1949" s="160"/>
      <c r="L1949" s="160"/>
      <c r="M1949" s="160"/>
      <c r="N1949" s="160"/>
    </row>
    <row r="1950" spans="1:14">
      <c r="A1950" s="160"/>
      <c r="B1950" s="170" t="s">
        <v>6519</v>
      </c>
      <c r="C1950" s="161">
        <f t="shared" si="182"/>
        <v>41934</v>
      </c>
      <c r="D1950" s="160">
        <f t="shared" si="183"/>
        <v>2014</v>
      </c>
      <c r="E1950" s="160">
        <f t="shared" si="184"/>
        <v>10</v>
      </c>
      <c r="F1950" s="160">
        <f t="shared" si="185"/>
        <v>3</v>
      </c>
      <c r="G1950" s="160">
        <f t="shared" ca="1" si="180"/>
        <v>105692</v>
      </c>
      <c r="H1950" s="171">
        <f t="shared" ca="1" si="181"/>
        <v>2578</v>
      </c>
      <c r="I1950" s="160"/>
      <c r="J1950" s="160"/>
      <c r="K1950" s="160"/>
      <c r="L1950" s="160"/>
      <c r="M1950" s="160"/>
      <c r="N1950" s="160"/>
    </row>
    <row r="1951" spans="1:14">
      <c r="A1951" s="160"/>
      <c r="B1951" s="170" t="s">
        <v>6525</v>
      </c>
      <c r="C1951" s="161">
        <f t="shared" si="182"/>
        <v>41935</v>
      </c>
      <c r="D1951" s="160">
        <f t="shared" si="183"/>
        <v>2014</v>
      </c>
      <c r="E1951" s="160">
        <f t="shared" si="184"/>
        <v>10</v>
      </c>
      <c r="F1951" s="160">
        <f t="shared" si="185"/>
        <v>4</v>
      </c>
      <c r="G1951" s="160">
        <f t="shared" ca="1" si="180"/>
        <v>105695</v>
      </c>
      <c r="H1951" s="171">
        <f t="shared" ca="1" si="181"/>
        <v>2577</v>
      </c>
      <c r="I1951" s="160"/>
      <c r="J1951" s="160"/>
      <c r="K1951" s="160"/>
      <c r="L1951" s="160"/>
      <c r="M1951" s="160"/>
      <c r="N1951" s="160"/>
    </row>
    <row r="1952" spans="1:14">
      <c r="A1952" s="160"/>
      <c r="B1952" s="170" t="s">
        <v>6525</v>
      </c>
      <c r="C1952" s="161">
        <f t="shared" si="182"/>
        <v>41935</v>
      </c>
      <c r="D1952" s="160">
        <f t="shared" si="183"/>
        <v>2014</v>
      </c>
      <c r="E1952" s="160">
        <f t="shared" si="184"/>
        <v>10</v>
      </c>
      <c r="F1952" s="160">
        <f t="shared" si="185"/>
        <v>4</v>
      </c>
      <c r="G1952" s="160">
        <f t="shared" ca="1" si="180"/>
        <v>105695</v>
      </c>
      <c r="H1952" s="171">
        <f t="shared" ca="1" si="181"/>
        <v>2577</v>
      </c>
      <c r="I1952" s="160"/>
      <c r="J1952" s="160"/>
      <c r="K1952" s="160"/>
      <c r="L1952" s="160"/>
      <c r="M1952" s="160"/>
      <c r="N1952" s="160"/>
    </row>
    <row r="1953" spans="1:14">
      <c r="A1953" s="160"/>
      <c r="B1953" s="170" t="s">
        <v>6525</v>
      </c>
      <c r="C1953" s="161">
        <f t="shared" si="182"/>
        <v>41935</v>
      </c>
      <c r="D1953" s="160">
        <f t="shared" si="183"/>
        <v>2014</v>
      </c>
      <c r="E1953" s="160">
        <f t="shared" si="184"/>
        <v>10</v>
      </c>
      <c r="F1953" s="160">
        <f t="shared" si="185"/>
        <v>4</v>
      </c>
      <c r="G1953" s="160">
        <f t="shared" ca="1" si="180"/>
        <v>105695</v>
      </c>
      <c r="H1953" s="171">
        <f t="shared" ca="1" si="181"/>
        <v>2577</v>
      </c>
      <c r="I1953" s="160"/>
      <c r="J1953" s="160"/>
      <c r="K1953" s="160"/>
      <c r="L1953" s="160"/>
      <c r="M1953" s="160"/>
      <c r="N1953" s="160"/>
    </row>
    <row r="1954" spans="1:14">
      <c r="A1954" s="160"/>
      <c r="B1954" s="170" t="s">
        <v>6533</v>
      </c>
      <c r="C1954" s="161">
        <f t="shared" si="182"/>
        <v>41936</v>
      </c>
      <c r="D1954" s="160">
        <f t="shared" si="183"/>
        <v>2014</v>
      </c>
      <c r="E1954" s="160">
        <f t="shared" si="184"/>
        <v>10</v>
      </c>
      <c r="F1954" s="160">
        <f t="shared" si="185"/>
        <v>5</v>
      </c>
      <c r="G1954" s="160">
        <f t="shared" ca="1" si="180"/>
        <v>105696</v>
      </c>
      <c r="H1954" s="171">
        <f t="shared" ca="1" si="181"/>
        <v>2576</v>
      </c>
      <c r="I1954" s="160"/>
      <c r="J1954" s="160"/>
      <c r="K1954" s="160"/>
      <c r="L1954" s="160"/>
      <c r="M1954" s="160"/>
      <c r="N1954" s="160"/>
    </row>
    <row r="1955" spans="1:14">
      <c r="A1955" s="160"/>
      <c r="B1955" s="170" t="s">
        <v>6533</v>
      </c>
      <c r="C1955" s="161">
        <f t="shared" si="182"/>
        <v>41936</v>
      </c>
      <c r="D1955" s="160">
        <f t="shared" si="183"/>
        <v>2014</v>
      </c>
      <c r="E1955" s="160">
        <f t="shared" si="184"/>
        <v>10</v>
      </c>
      <c r="F1955" s="160">
        <f t="shared" si="185"/>
        <v>5</v>
      </c>
      <c r="G1955" s="160">
        <f t="shared" ca="1" si="180"/>
        <v>105696</v>
      </c>
      <c r="H1955" s="171">
        <f t="shared" ca="1" si="181"/>
        <v>2576</v>
      </c>
      <c r="I1955" s="160"/>
      <c r="J1955" s="160"/>
      <c r="K1955" s="160"/>
      <c r="L1955" s="160"/>
      <c r="M1955" s="160"/>
      <c r="N1955" s="160"/>
    </row>
    <row r="1956" spans="1:14">
      <c r="A1956" s="160"/>
      <c r="B1956" s="170" t="s">
        <v>6533</v>
      </c>
      <c r="C1956" s="161">
        <f t="shared" si="182"/>
        <v>41936</v>
      </c>
      <c r="D1956" s="160">
        <f t="shared" si="183"/>
        <v>2014</v>
      </c>
      <c r="E1956" s="160">
        <f t="shared" si="184"/>
        <v>10</v>
      </c>
      <c r="F1956" s="160">
        <f t="shared" si="185"/>
        <v>5</v>
      </c>
      <c r="G1956" s="160">
        <f t="shared" ca="1" si="180"/>
        <v>105696</v>
      </c>
      <c r="H1956" s="171">
        <f t="shared" ca="1" si="181"/>
        <v>2576</v>
      </c>
      <c r="I1956" s="160"/>
      <c r="J1956" s="160"/>
      <c r="K1956" s="160"/>
      <c r="L1956" s="160"/>
      <c r="M1956" s="160"/>
      <c r="N1956" s="160"/>
    </row>
    <row r="1957" spans="1:14">
      <c r="A1957" s="160"/>
      <c r="B1957" s="170" t="s">
        <v>6543</v>
      </c>
      <c r="C1957" s="161">
        <f t="shared" si="182"/>
        <v>41937</v>
      </c>
      <c r="D1957" s="160">
        <f t="shared" si="183"/>
        <v>2014</v>
      </c>
      <c r="E1957" s="160">
        <f t="shared" si="184"/>
        <v>10</v>
      </c>
      <c r="F1957" s="160">
        <f t="shared" si="185"/>
        <v>6</v>
      </c>
      <c r="G1957" s="160">
        <f t="shared" ca="1" si="180"/>
        <v>105696</v>
      </c>
      <c r="H1957" s="171">
        <f t="shared" ca="1" si="181"/>
        <v>2575</v>
      </c>
      <c r="I1957" s="160"/>
      <c r="J1957" s="160"/>
      <c r="K1957" s="160"/>
      <c r="L1957" s="160"/>
      <c r="M1957" s="160"/>
      <c r="N1957" s="160"/>
    </row>
    <row r="1958" spans="1:14">
      <c r="A1958" s="160"/>
      <c r="B1958" s="170" t="s">
        <v>6546</v>
      </c>
      <c r="C1958" s="161">
        <f t="shared" si="182"/>
        <v>41939</v>
      </c>
      <c r="D1958" s="160">
        <f t="shared" si="183"/>
        <v>2014</v>
      </c>
      <c r="E1958" s="160">
        <f t="shared" si="184"/>
        <v>10</v>
      </c>
      <c r="F1958" s="160">
        <f t="shared" si="185"/>
        <v>1</v>
      </c>
      <c r="G1958" s="160">
        <f t="shared" ca="1" si="180"/>
        <v>105697</v>
      </c>
      <c r="H1958" s="171">
        <f t="shared" ca="1" si="181"/>
        <v>2575</v>
      </c>
      <c r="I1958" s="160"/>
      <c r="J1958" s="160"/>
      <c r="K1958" s="160"/>
      <c r="L1958" s="160"/>
      <c r="M1958" s="160"/>
      <c r="N1958" s="160"/>
    </row>
    <row r="1959" spans="1:14">
      <c r="A1959" s="160"/>
      <c r="B1959" s="170" t="s">
        <v>6549</v>
      </c>
      <c r="C1959" s="161">
        <f t="shared" si="182"/>
        <v>41940</v>
      </c>
      <c r="D1959" s="160">
        <f t="shared" si="183"/>
        <v>2014</v>
      </c>
      <c r="E1959" s="160">
        <f t="shared" si="184"/>
        <v>10</v>
      </c>
      <c r="F1959" s="160">
        <f t="shared" si="185"/>
        <v>2</v>
      </c>
      <c r="G1959" s="160">
        <f t="shared" ca="1" si="180"/>
        <v>105698</v>
      </c>
      <c r="H1959" s="171">
        <f t="shared" ca="1" si="181"/>
        <v>2574</v>
      </c>
      <c r="I1959" s="160"/>
      <c r="J1959" s="160"/>
      <c r="K1959" s="160"/>
      <c r="L1959" s="160"/>
      <c r="M1959" s="160"/>
      <c r="N1959" s="160"/>
    </row>
    <row r="1960" spans="1:14">
      <c r="A1960" s="160"/>
      <c r="B1960" s="170" t="s">
        <v>6549</v>
      </c>
      <c r="C1960" s="161">
        <f t="shared" si="182"/>
        <v>41940</v>
      </c>
      <c r="D1960" s="160">
        <f t="shared" si="183"/>
        <v>2014</v>
      </c>
      <c r="E1960" s="160">
        <f t="shared" si="184"/>
        <v>10</v>
      </c>
      <c r="F1960" s="160">
        <f t="shared" si="185"/>
        <v>2</v>
      </c>
      <c r="G1960" s="160">
        <f t="shared" ca="1" si="180"/>
        <v>105698</v>
      </c>
      <c r="H1960" s="171">
        <f t="shared" ca="1" si="181"/>
        <v>2574</v>
      </c>
      <c r="I1960" s="160"/>
      <c r="J1960" s="160"/>
      <c r="K1960" s="160"/>
      <c r="L1960" s="160"/>
      <c r="M1960" s="160"/>
      <c r="N1960" s="160"/>
    </row>
    <row r="1961" spans="1:14">
      <c r="A1961" s="160"/>
      <c r="B1961" s="170" t="s">
        <v>6549</v>
      </c>
      <c r="C1961" s="161">
        <f t="shared" si="182"/>
        <v>41940</v>
      </c>
      <c r="D1961" s="160">
        <f t="shared" si="183"/>
        <v>2014</v>
      </c>
      <c r="E1961" s="160">
        <f t="shared" si="184"/>
        <v>10</v>
      </c>
      <c r="F1961" s="160">
        <f t="shared" si="185"/>
        <v>2</v>
      </c>
      <c r="G1961" s="160">
        <f t="shared" ca="1" si="180"/>
        <v>105698</v>
      </c>
      <c r="H1961" s="171">
        <f t="shared" ca="1" si="181"/>
        <v>2574</v>
      </c>
      <c r="I1961" s="160"/>
      <c r="J1961" s="160"/>
      <c r="K1961" s="160"/>
      <c r="L1961" s="160"/>
      <c r="M1961" s="160"/>
      <c r="N1961" s="160"/>
    </row>
    <row r="1962" spans="1:14">
      <c r="A1962" s="160"/>
      <c r="B1962" s="170" t="s">
        <v>6549</v>
      </c>
      <c r="C1962" s="161">
        <f t="shared" si="182"/>
        <v>41940</v>
      </c>
      <c r="D1962" s="160">
        <f t="shared" si="183"/>
        <v>2014</v>
      </c>
      <c r="E1962" s="160">
        <f t="shared" si="184"/>
        <v>10</v>
      </c>
      <c r="F1962" s="160">
        <f t="shared" si="185"/>
        <v>2</v>
      </c>
      <c r="G1962" s="160">
        <f t="shared" ca="1" si="180"/>
        <v>105698</v>
      </c>
      <c r="H1962" s="171">
        <f t="shared" ca="1" si="181"/>
        <v>2574</v>
      </c>
      <c r="I1962" s="160"/>
      <c r="J1962" s="160"/>
      <c r="K1962" s="160"/>
      <c r="L1962" s="160"/>
      <c r="M1962" s="160"/>
      <c r="N1962" s="160"/>
    </row>
    <row r="1963" spans="1:14">
      <c r="A1963" s="160"/>
      <c r="B1963" s="170" t="s">
        <v>6558</v>
      </c>
      <c r="C1963" s="161">
        <f t="shared" si="182"/>
        <v>41941</v>
      </c>
      <c r="D1963" s="160">
        <f t="shared" si="183"/>
        <v>2014</v>
      </c>
      <c r="E1963" s="160">
        <f t="shared" si="184"/>
        <v>10</v>
      </c>
      <c r="F1963" s="160">
        <f t="shared" si="185"/>
        <v>3</v>
      </c>
      <c r="G1963" s="160">
        <f t="shared" ca="1" si="180"/>
        <v>105699</v>
      </c>
      <c r="H1963" s="171">
        <f t="shared" ca="1" si="181"/>
        <v>2573</v>
      </c>
      <c r="I1963" s="160"/>
      <c r="J1963" s="160"/>
      <c r="K1963" s="160"/>
      <c r="L1963" s="160"/>
      <c r="M1963" s="160"/>
      <c r="N1963" s="160"/>
    </row>
    <row r="1964" spans="1:14">
      <c r="A1964" s="160"/>
      <c r="B1964" s="170" t="s">
        <v>6561</v>
      </c>
      <c r="C1964" s="161">
        <f t="shared" si="182"/>
        <v>41942</v>
      </c>
      <c r="D1964" s="160">
        <f t="shared" si="183"/>
        <v>2014</v>
      </c>
      <c r="E1964" s="160">
        <f t="shared" si="184"/>
        <v>10</v>
      </c>
      <c r="F1964" s="160">
        <f t="shared" si="185"/>
        <v>4</v>
      </c>
      <c r="G1964" s="160">
        <f t="shared" ca="1" si="180"/>
        <v>105702</v>
      </c>
      <c r="H1964" s="171">
        <f t="shared" ca="1" si="181"/>
        <v>2572</v>
      </c>
      <c r="I1964" s="160"/>
      <c r="J1964" s="160"/>
      <c r="K1964" s="160"/>
      <c r="L1964" s="160"/>
      <c r="M1964" s="160"/>
      <c r="N1964" s="160"/>
    </row>
    <row r="1965" spans="1:14">
      <c r="A1965" s="160"/>
      <c r="B1965" s="170" t="s">
        <v>6561</v>
      </c>
      <c r="C1965" s="161">
        <f t="shared" si="182"/>
        <v>41942</v>
      </c>
      <c r="D1965" s="160">
        <f t="shared" si="183"/>
        <v>2014</v>
      </c>
      <c r="E1965" s="160">
        <f t="shared" si="184"/>
        <v>10</v>
      </c>
      <c r="F1965" s="160">
        <f t="shared" si="185"/>
        <v>4</v>
      </c>
      <c r="G1965" s="160">
        <f t="shared" ca="1" si="180"/>
        <v>105702</v>
      </c>
      <c r="H1965" s="171">
        <f t="shared" ca="1" si="181"/>
        <v>2572</v>
      </c>
      <c r="I1965" s="160"/>
      <c r="J1965" s="160"/>
      <c r="K1965" s="160"/>
      <c r="L1965" s="160"/>
      <c r="M1965" s="160"/>
      <c r="N1965" s="160"/>
    </row>
    <row r="1966" spans="1:14">
      <c r="A1966" s="160"/>
      <c r="B1966" s="170" t="s">
        <v>6566</v>
      </c>
      <c r="C1966" s="161">
        <f t="shared" si="182"/>
        <v>41943</v>
      </c>
      <c r="D1966" s="160">
        <f t="shared" si="183"/>
        <v>2014</v>
      </c>
      <c r="E1966" s="160">
        <f t="shared" si="184"/>
        <v>10</v>
      </c>
      <c r="F1966" s="160">
        <f t="shared" si="185"/>
        <v>5</v>
      </c>
      <c r="G1966" s="160">
        <f t="shared" ca="1" si="180"/>
        <v>105703</v>
      </c>
      <c r="H1966" s="171">
        <f t="shared" ca="1" si="181"/>
        <v>2571</v>
      </c>
      <c r="I1966" s="160"/>
      <c r="J1966" s="160"/>
      <c r="K1966" s="160"/>
      <c r="L1966" s="160"/>
      <c r="M1966" s="160"/>
      <c r="N1966" s="160"/>
    </row>
    <row r="1967" spans="1:14">
      <c r="A1967" s="160"/>
      <c r="B1967" s="170" t="s">
        <v>6566</v>
      </c>
      <c r="C1967" s="161">
        <f t="shared" si="182"/>
        <v>41943</v>
      </c>
      <c r="D1967" s="160">
        <f t="shared" si="183"/>
        <v>2014</v>
      </c>
      <c r="E1967" s="160">
        <f t="shared" si="184"/>
        <v>10</v>
      </c>
      <c r="F1967" s="160">
        <f t="shared" si="185"/>
        <v>5</v>
      </c>
      <c r="G1967" s="160">
        <f t="shared" ca="1" si="180"/>
        <v>105703</v>
      </c>
      <c r="H1967" s="171">
        <f t="shared" ca="1" si="181"/>
        <v>2571</v>
      </c>
      <c r="I1967" s="160"/>
      <c r="J1967" s="160"/>
      <c r="K1967" s="160"/>
      <c r="L1967" s="160"/>
      <c r="M1967" s="160"/>
      <c r="N1967" s="160"/>
    </row>
    <row r="1968" spans="1:14">
      <c r="A1968" s="160"/>
      <c r="B1968" s="170" t="s">
        <v>6571</v>
      </c>
      <c r="C1968" s="161">
        <f t="shared" si="182"/>
        <v>41944</v>
      </c>
      <c r="D1968" s="160">
        <f t="shared" si="183"/>
        <v>2014</v>
      </c>
      <c r="E1968" s="160">
        <f t="shared" si="184"/>
        <v>11</v>
      </c>
      <c r="F1968" s="160">
        <f t="shared" si="185"/>
        <v>6</v>
      </c>
      <c r="G1968" s="160">
        <f t="shared" ca="1" si="180"/>
        <v>105703</v>
      </c>
      <c r="H1968" s="171">
        <f t="shared" ca="1" si="181"/>
        <v>2570</v>
      </c>
      <c r="I1968" s="160"/>
      <c r="J1968" s="160"/>
      <c r="K1968" s="160"/>
      <c r="L1968" s="160"/>
      <c r="M1968" s="160"/>
      <c r="N1968" s="160"/>
    </row>
    <row r="1969" spans="1:14">
      <c r="A1969" s="160"/>
      <c r="B1969" s="170" t="s">
        <v>6571</v>
      </c>
      <c r="C1969" s="161">
        <f t="shared" si="182"/>
        <v>41944</v>
      </c>
      <c r="D1969" s="160">
        <f t="shared" si="183"/>
        <v>2014</v>
      </c>
      <c r="E1969" s="160">
        <f t="shared" si="184"/>
        <v>11</v>
      </c>
      <c r="F1969" s="160">
        <f t="shared" si="185"/>
        <v>6</v>
      </c>
      <c r="G1969" s="160">
        <f t="shared" ca="1" si="180"/>
        <v>105703</v>
      </c>
      <c r="H1969" s="171">
        <f t="shared" ca="1" si="181"/>
        <v>2570</v>
      </c>
      <c r="I1969" s="160"/>
      <c r="J1969" s="160"/>
      <c r="K1969" s="160"/>
      <c r="L1969" s="160"/>
      <c r="M1969" s="160"/>
      <c r="N1969" s="160"/>
    </row>
    <row r="1970" spans="1:14">
      <c r="A1970" s="160"/>
      <c r="B1970" s="170" t="s">
        <v>6571</v>
      </c>
      <c r="C1970" s="161">
        <f t="shared" si="182"/>
        <v>41944</v>
      </c>
      <c r="D1970" s="160">
        <f t="shared" si="183"/>
        <v>2014</v>
      </c>
      <c r="E1970" s="160">
        <f t="shared" si="184"/>
        <v>11</v>
      </c>
      <c r="F1970" s="160">
        <f t="shared" si="185"/>
        <v>6</v>
      </c>
      <c r="G1970" s="160">
        <f t="shared" ca="1" si="180"/>
        <v>105703</v>
      </c>
      <c r="H1970" s="171">
        <f t="shared" ca="1" si="181"/>
        <v>2570</v>
      </c>
      <c r="I1970" s="160"/>
      <c r="J1970" s="160"/>
      <c r="K1970" s="160"/>
      <c r="L1970" s="160"/>
      <c r="M1970" s="160"/>
      <c r="N1970" s="160"/>
    </row>
    <row r="1971" spans="1:14">
      <c r="A1971" s="160"/>
      <c r="B1971" s="170" t="s">
        <v>6578</v>
      </c>
      <c r="C1971" s="161">
        <f t="shared" si="182"/>
        <v>41945</v>
      </c>
      <c r="D1971" s="160">
        <f t="shared" si="183"/>
        <v>2014</v>
      </c>
      <c r="E1971" s="160">
        <f t="shared" si="184"/>
        <v>11</v>
      </c>
      <c r="F1971" s="160">
        <f t="shared" si="185"/>
        <v>7</v>
      </c>
      <c r="G1971" s="160">
        <f t="shared" ca="1" si="180"/>
        <v>105703</v>
      </c>
      <c r="H1971" s="171">
        <f t="shared" ca="1" si="181"/>
        <v>2570</v>
      </c>
      <c r="I1971" s="160"/>
      <c r="J1971" s="160"/>
      <c r="K1971" s="160"/>
      <c r="L1971" s="160"/>
      <c r="M1971" s="160"/>
      <c r="N1971" s="160"/>
    </row>
    <row r="1972" spans="1:14">
      <c r="A1972" s="160"/>
      <c r="B1972" s="170" t="s">
        <v>6578</v>
      </c>
      <c r="C1972" s="161">
        <f t="shared" si="182"/>
        <v>41945</v>
      </c>
      <c r="D1972" s="160">
        <f t="shared" si="183"/>
        <v>2014</v>
      </c>
      <c r="E1972" s="160">
        <f t="shared" si="184"/>
        <v>11</v>
      </c>
      <c r="F1972" s="160">
        <f t="shared" si="185"/>
        <v>7</v>
      </c>
      <c r="G1972" s="160">
        <f t="shared" ca="1" si="180"/>
        <v>105703</v>
      </c>
      <c r="H1972" s="171">
        <f t="shared" ca="1" si="181"/>
        <v>2570</v>
      </c>
      <c r="I1972" s="160"/>
      <c r="J1972" s="160"/>
      <c r="K1972" s="160"/>
      <c r="L1972" s="160"/>
      <c r="M1972" s="160"/>
      <c r="N1972" s="160"/>
    </row>
    <row r="1973" spans="1:14">
      <c r="A1973" s="160"/>
      <c r="B1973" s="170" t="s">
        <v>6578</v>
      </c>
      <c r="C1973" s="161">
        <f t="shared" si="182"/>
        <v>41945</v>
      </c>
      <c r="D1973" s="160">
        <f t="shared" si="183"/>
        <v>2014</v>
      </c>
      <c r="E1973" s="160">
        <f t="shared" si="184"/>
        <v>11</v>
      </c>
      <c r="F1973" s="160">
        <f t="shared" si="185"/>
        <v>7</v>
      </c>
      <c r="G1973" s="160">
        <f t="shared" ca="1" si="180"/>
        <v>105703</v>
      </c>
      <c r="H1973" s="171">
        <f t="shared" ca="1" si="181"/>
        <v>2570</v>
      </c>
      <c r="I1973" s="160"/>
      <c r="J1973" s="160"/>
      <c r="K1973" s="160"/>
      <c r="L1973" s="160"/>
      <c r="M1973" s="160"/>
      <c r="N1973" s="160"/>
    </row>
    <row r="1974" spans="1:14">
      <c r="A1974" s="160"/>
      <c r="B1974" s="170" t="s">
        <v>6578</v>
      </c>
      <c r="C1974" s="161">
        <f t="shared" si="182"/>
        <v>41945</v>
      </c>
      <c r="D1974" s="160">
        <f t="shared" si="183"/>
        <v>2014</v>
      </c>
      <c r="E1974" s="160">
        <f t="shared" si="184"/>
        <v>11</v>
      </c>
      <c r="F1974" s="160">
        <f t="shared" si="185"/>
        <v>7</v>
      </c>
      <c r="G1974" s="160">
        <f t="shared" ca="1" si="180"/>
        <v>105703</v>
      </c>
      <c r="H1974" s="171">
        <f t="shared" ca="1" si="181"/>
        <v>2570</v>
      </c>
      <c r="I1974" s="160"/>
      <c r="J1974" s="160"/>
      <c r="K1974" s="160"/>
      <c r="L1974" s="160"/>
      <c r="M1974" s="160"/>
      <c r="N1974" s="160"/>
    </row>
    <row r="1975" spans="1:14">
      <c r="A1975" s="160"/>
      <c r="B1975" s="170" t="s">
        <v>6587</v>
      </c>
      <c r="C1975" s="161">
        <f t="shared" si="182"/>
        <v>41946</v>
      </c>
      <c r="D1975" s="160">
        <f t="shared" si="183"/>
        <v>2014</v>
      </c>
      <c r="E1975" s="160">
        <f t="shared" si="184"/>
        <v>11</v>
      </c>
      <c r="F1975" s="160">
        <f t="shared" si="185"/>
        <v>1</v>
      </c>
      <c r="G1975" s="160">
        <f t="shared" ca="1" si="180"/>
        <v>105704</v>
      </c>
      <c r="H1975" s="171">
        <f t="shared" ca="1" si="181"/>
        <v>2570</v>
      </c>
      <c r="I1975" s="160"/>
      <c r="J1975" s="160"/>
      <c r="K1975" s="160"/>
      <c r="L1975" s="160"/>
      <c r="M1975" s="160"/>
      <c r="N1975" s="160"/>
    </row>
    <row r="1976" spans="1:14">
      <c r="A1976" s="160"/>
      <c r="B1976" s="170" t="s">
        <v>6587</v>
      </c>
      <c r="C1976" s="161">
        <f t="shared" si="182"/>
        <v>41946</v>
      </c>
      <c r="D1976" s="160">
        <f t="shared" si="183"/>
        <v>2014</v>
      </c>
      <c r="E1976" s="160">
        <f t="shared" si="184"/>
        <v>11</v>
      </c>
      <c r="F1976" s="160">
        <f t="shared" si="185"/>
        <v>1</v>
      </c>
      <c r="G1976" s="160">
        <f t="shared" ca="1" si="180"/>
        <v>105704</v>
      </c>
      <c r="H1976" s="171">
        <f t="shared" ca="1" si="181"/>
        <v>2570</v>
      </c>
      <c r="I1976" s="160"/>
      <c r="J1976" s="160"/>
      <c r="K1976" s="160"/>
      <c r="L1976" s="160"/>
      <c r="M1976" s="160"/>
      <c r="N1976" s="160"/>
    </row>
    <row r="1977" spans="1:14">
      <c r="A1977" s="160"/>
      <c r="B1977" s="170" t="s">
        <v>6592</v>
      </c>
      <c r="C1977" s="161">
        <f t="shared" si="182"/>
        <v>41947</v>
      </c>
      <c r="D1977" s="160">
        <f t="shared" si="183"/>
        <v>2014</v>
      </c>
      <c r="E1977" s="160">
        <f t="shared" si="184"/>
        <v>11</v>
      </c>
      <c r="F1977" s="160">
        <f t="shared" si="185"/>
        <v>2</v>
      </c>
      <c r="G1977" s="160">
        <f t="shared" ca="1" si="180"/>
        <v>105705</v>
      </c>
      <c r="H1977" s="171">
        <f t="shared" ca="1" si="181"/>
        <v>2569</v>
      </c>
      <c r="I1977" s="160"/>
      <c r="J1977" s="160"/>
      <c r="K1977" s="160"/>
      <c r="L1977" s="160"/>
      <c r="M1977" s="160"/>
      <c r="N1977" s="160"/>
    </row>
    <row r="1978" spans="1:14">
      <c r="A1978" s="160"/>
      <c r="B1978" s="170" t="s">
        <v>6592</v>
      </c>
      <c r="C1978" s="161">
        <f t="shared" si="182"/>
        <v>41947</v>
      </c>
      <c r="D1978" s="160">
        <f t="shared" si="183"/>
        <v>2014</v>
      </c>
      <c r="E1978" s="160">
        <f t="shared" si="184"/>
        <v>11</v>
      </c>
      <c r="F1978" s="160">
        <f t="shared" si="185"/>
        <v>2</v>
      </c>
      <c r="G1978" s="160">
        <f t="shared" ca="1" si="180"/>
        <v>105705</v>
      </c>
      <c r="H1978" s="171">
        <f t="shared" ca="1" si="181"/>
        <v>2569</v>
      </c>
      <c r="I1978" s="160"/>
      <c r="J1978" s="160"/>
      <c r="K1978" s="160"/>
      <c r="L1978" s="160"/>
      <c r="M1978" s="160"/>
      <c r="N1978" s="160"/>
    </row>
    <row r="1979" spans="1:14">
      <c r="A1979" s="160"/>
      <c r="B1979" s="170" t="s">
        <v>6592</v>
      </c>
      <c r="C1979" s="161">
        <f t="shared" si="182"/>
        <v>41947</v>
      </c>
      <c r="D1979" s="160">
        <f t="shared" si="183"/>
        <v>2014</v>
      </c>
      <c r="E1979" s="160">
        <f t="shared" si="184"/>
        <v>11</v>
      </c>
      <c r="F1979" s="160">
        <f t="shared" si="185"/>
        <v>2</v>
      </c>
      <c r="G1979" s="160">
        <f t="shared" ca="1" si="180"/>
        <v>105705</v>
      </c>
      <c r="H1979" s="171">
        <f t="shared" ca="1" si="181"/>
        <v>2569</v>
      </c>
      <c r="I1979" s="160"/>
      <c r="J1979" s="160"/>
      <c r="K1979" s="160"/>
      <c r="L1979" s="160"/>
      <c r="M1979" s="160"/>
      <c r="N1979" s="160"/>
    </row>
    <row r="1980" spans="1:14">
      <c r="A1980" s="160"/>
      <c r="B1980" s="170" t="s">
        <v>6599</v>
      </c>
      <c r="C1980" s="161">
        <f t="shared" si="182"/>
        <v>41949</v>
      </c>
      <c r="D1980" s="160">
        <f t="shared" si="183"/>
        <v>2014</v>
      </c>
      <c r="E1980" s="160">
        <f t="shared" si="184"/>
        <v>11</v>
      </c>
      <c r="F1980" s="160">
        <f t="shared" si="185"/>
        <v>4</v>
      </c>
      <c r="G1980" s="160">
        <f t="shared" ca="1" si="180"/>
        <v>105709</v>
      </c>
      <c r="H1980" s="171">
        <f t="shared" ca="1" si="181"/>
        <v>2567</v>
      </c>
      <c r="I1980" s="160"/>
      <c r="J1980" s="160"/>
      <c r="K1980" s="160"/>
      <c r="L1980" s="160"/>
      <c r="M1980" s="160"/>
      <c r="N1980" s="160"/>
    </row>
    <row r="1981" spans="1:14">
      <c r="A1981" s="160"/>
      <c r="B1981" s="170" t="s">
        <v>6599</v>
      </c>
      <c r="C1981" s="161">
        <f t="shared" si="182"/>
        <v>41949</v>
      </c>
      <c r="D1981" s="160">
        <f t="shared" si="183"/>
        <v>2014</v>
      </c>
      <c r="E1981" s="160">
        <f t="shared" si="184"/>
        <v>11</v>
      </c>
      <c r="F1981" s="160">
        <f t="shared" si="185"/>
        <v>4</v>
      </c>
      <c r="G1981" s="160">
        <f t="shared" ca="1" si="180"/>
        <v>105709</v>
      </c>
      <c r="H1981" s="171">
        <f t="shared" ca="1" si="181"/>
        <v>2567</v>
      </c>
      <c r="I1981" s="160"/>
      <c r="J1981" s="160"/>
      <c r="K1981" s="160"/>
      <c r="L1981" s="160"/>
      <c r="M1981" s="160"/>
      <c r="N1981" s="160"/>
    </row>
    <row r="1982" spans="1:14">
      <c r="A1982" s="160"/>
      <c r="B1982" s="170" t="s">
        <v>6599</v>
      </c>
      <c r="C1982" s="161">
        <f t="shared" si="182"/>
        <v>41949</v>
      </c>
      <c r="D1982" s="160">
        <f t="shared" si="183"/>
        <v>2014</v>
      </c>
      <c r="E1982" s="160">
        <f t="shared" si="184"/>
        <v>11</v>
      </c>
      <c r="F1982" s="160">
        <f t="shared" si="185"/>
        <v>4</v>
      </c>
      <c r="G1982" s="160">
        <f t="shared" ca="1" si="180"/>
        <v>105709</v>
      </c>
      <c r="H1982" s="171">
        <f t="shared" ca="1" si="181"/>
        <v>2567</v>
      </c>
      <c r="I1982" s="160"/>
      <c r="J1982" s="160"/>
      <c r="K1982" s="160"/>
      <c r="L1982" s="160"/>
      <c r="M1982" s="160"/>
      <c r="N1982" s="160"/>
    </row>
    <row r="1983" spans="1:14">
      <c r="A1983" s="160"/>
      <c r="B1983" s="170" t="s">
        <v>6599</v>
      </c>
      <c r="C1983" s="161">
        <f t="shared" si="182"/>
        <v>41949</v>
      </c>
      <c r="D1983" s="160">
        <f t="shared" si="183"/>
        <v>2014</v>
      </c>
      <c r="E1983" s="160">
        <f t="shared" si="184"/>
        <v>11</v>
      </c>
      <c r="F1983" s="160">
        <f t="shared" si="185"/>
        <v>4</v>
      </c>
      <c r="G1983" s="160">
        <f t="shared" ca="1" si="180"/>
        <v>105709</v>
      </c>
      <c r="H1983" s="171">
        <f t="shared" ca="1" si="181"/>
        <v>2567</v>
      </c>
      <c r="I1983" s="160"/>
      <c r="J1983" s="160"/>
      <c r="K1983" s="160"/>
      <c r="L1983" s="160"/>
      <c r="M1983" s="160"/>
      <c r="N1983" s="160"/>
    </row>
    <row r="1984" spans="1:14">
      <c r="A1984" s="160"/>
      <c r="B1984" s="170" t="s">
        <v>6599</v>
      </c>
      <c r="C1984" s="161">
        <f t="shared" si="182"/>
        <v>41949</v>
      </c>
      <c r="D1984" s="160">
        <f t="shared" si="183"/>
        <v>2014</v>
      </c>
      <c r="E1984" s="160">
        <f t="shared" si="184"/>
        <v>11</v>
      </c>
      <c r="F1984" s="160">
        <f t="shared" si="185"/>
        <v>4</v>
      </c>
      <c r="G1984" s="160">
        <f t="shared" ca="1" si="180"/>
        <v>105709</v>
      </c>
      <c r="H1984" s="171">
        <f t="shared" ca="1" si="181"/>
        <v>2567</v>
      </c>
      <c r="I1984" s="160"/>
      <c r="J1984" s="160"/>
      <c r="K1984" s="160"/>
      <c r="L1984" s="160"/>
      <c r="M1984" s="160"/>
      <c r="N1984" s="160"/>
    </row>
    <row r="1985" spans="1:14">
      <c r="A1985" s="160"/>
      <c r="B1985" s="170" t="s">
        <v>6599</v>
      </c>
      <c r="C1985" s="161">
        <f t="shared" si="182"/>
        <v>41949</v>
      </c>
      <c r="D1985" s="160">
        <f t="shared" si="183"/>
        <v>2014</v>
      </c>
      <c r="E1985" s="160">
        <f t="shared" si="184"/>
        <v>11</v>
      </c>
      <c r="F1985" s="160">
        <f t="shared" si="185"/>
        <v>4</v>
      </c>
      <c r="G1985" s="160">
        <f t="shared" ca="1" si="180"/>
        <v>105709</v>
      </c>
      <c r="H1985" s="171">
        <f t="shared" ca="1" si="181"/>
        <v>2567</v>
      </c>
      <c r="I1985" s="160"/>
      <c r="J1985" s="160"/>
      <c r="K1985" s="160"/>
      <c r="L1985" s="160"/>
      <c r="M1985" s="160"/>
      <c r="N1985" s="160"/>
    </row>
    <row r="1986" spans="1:14">
      <c r="A1986" s="160"/>
      <c r="B1986" s="170" t="s">
        <v>6599</v>
      </c>
      <c r="C1986" s="161">
        <f t="shared" si="182"/>
        <v>41949</v>
      </c>
      <c r="D1986" s="160">
        <f t="shared" si="183"/>
        <v>2014</v>
      </c>
      <c r="E1986" s="160">
        <f t="shared" si="184"/>
        <v>11</v>
      </c>
      <c r="F1986" s="160">
        <f t="shared" si="185"/>
        <v>4</v>
      </c>
      <c r="G1986" s="160">
        <f t="shared" ca="1" si="180"/>
        <v>105709</v>
      </c>
      <c r="H1986" s="171">
        <f t="shared" ca="1" si="181"/>
        <v>2567</v>
      </c>
      <c r="I1986" s="160"/>
      <c r="J1986" s="160"/>
      <c r="K1986" s="160"/>
      <c r="L1986" s="160"/>
      <c r="M1986" s="160"/>
      <c r="N1986" s="160"/>
    </row>
    <row r="1987" spans="1:14">
      <c r="A1987" s="160"/>
      <c r="B1987" s="170" t="s">
        <v>6614</v>
      </c>
      <c r="C1987" s="161">
        <f t="shared" si="182"/>
        <v>41952</v>
      </c>
      <c r="D1987" s="160">
        <f t="shared" si="183"/>
        <v>2014</v>
      </c>
      <c r="E1987" s="160">
        <f t="shared" si="184"/>
        <v>11</v>
      </c>
      <c r="F1987" s="160">
        <f t="shared" si="185"/>
        <v>7</v>
      </c>
      <c r="G1987" s="160">
        <f t="shared" ca="1" si="180"/>
        <v>105710</v>
      </c>
      <c r="H1987" s="171">
        <f t="shared" ca="1" si="181"/>
        <v>2565</v>
      </c>
      <c r="I1987" s="160"/>
      <c r="J1987" s="160"/>
      <c r="K1987" s="160"/>
      <c r="L1987" s="160"/>
      <c r="M1987" s="160"/>
      <c r="N1987" s="160"/>
    </row>
    <row r="1988" spans="1:14">
      <c r="A1988" s="160"/>
      <c r="B1988" s="170" t="s">
        <v>6614</v>
      </c>
      <c r="C1988" s="161">
        <f t="shared" si="182"/>
        <v>41952</v>
      </c>
      <c r="D1988" s="160">
        <f t="shared" si="183"/>
        <v>2014</v>
      </c>
      <c r="E1988" s="160">
        <f t="shared" si="184"/>
        <v>11</v>
      </c>
      <c r="F1988" s="160">
        <f t="shared" si="185"/>
        <v>7</v>
      </c>
      <c r="G1988" s="160">
        <f t="shared" ca="1" si="180"/>
        <v>105710</v>
      </c>
      <c r="H1988" s="171">
        <f t="shared" ca="1" si="181"/>
        <v>2565</v>
      </c>
      <c r="I1988" s="160"/>
      <c r="J1988" s="160"/>
      <c r="K1988" s="160"/>
      <c r="L1988" s="160"/>
      <c r="M1988" s="160"/>
      <c r="N1988" s="160"/>
    </row>
    <row r="1989" spans="1:14">
      <c r="A1989" s="160"/>
      <c r="B1989" s="170" t="s">
        <v>6614</v>
      </c>
      <c r="C1989" s="161">
        <f t="shared" si="182"/>
        <v>41952</v>
      </c>
      <c r="D1989" s="160">
        <f t="shared" si="183"/>
        <v>2014</v>
      </c>
      <c r="E1989" s="160">
        <f t="shared" si="184"/>
        <v>11</v>
      </c>
      <c r="F1989" s="160">
        <f t="shared" si="185"/>
        <v>7</v>
      </c>
      <c r="G1989" s="160">
        <f t="shared" ref="G1989:G2052" ca="1" si="186">WORKDAY(C1989,$K$5)</f>
        <v>105710</v>
      </c>
      <c r="H1989" s="171">
        <f t="shared" ref="H1989:H2052" ca="1" si="187">NETWORKDAYS(C1989,$K$5)</f>
        <v>2565</v>
      </c>
      <c r="I1989" s="160"/>
      <c r="J1989" s="160"/>
      <c r="K1989" s="160"/>
      <c r="L1989" s="160"/>
      <c r="M1989" s="160"/>
      <c r="N1989" s="160"/>
    </row>
    <row r="1990" spans="1:14">
      <c r="A1990" s="160"/>
      <c r="B1990" s="170" t="s">
        <v>6621</v>
      </c>
      <c r="C1990" s="161">
        <f t="shared" ref="C1990:C2053" si="188">DATE(LEFT(B1990,4),MID(B1990,5,2),RIGHT(B1990,2))</f>
        <v>41953</v>
      </c>
      <c r="D1990" s="160">
        <f t="shared" ref="D1990:D2053" si="189">YEAR(C1990)</f>
        <v>2014</v>
      </c>
      <c r="E1990" s="160">
        <f t="shared" ref="E1990:E2053" si="190">MONTH(C1990)</f>
        <v>11</v>
      </c>
      <c r="F1990" s="160">
        <f t="shared" ref="F1990:F2053" si="191">WEEKDAY(C1990,2)</f>
        <v>1</v>
      </c>
      <c r="G1990" s="160">
        <f t="shared" ca="1" si="186"/>
        <v>105711</v>
      </c>
      <c r="H1990" s="171">
        <f t="shared" ca="1" si="187"/>
        <v>2565</v>
      </c>
      <c r="I1990" s="160"/>
      <c r="J1990" s="160"/>
      <c r="K1990" s="160"/>
      <c r="L1990" s="160"/>
      <c r="M1990" s="160"/>
      <c r="N1990" s="160"/>
    </row>
    <row r="1991" spans="1:14">
      <c r="A1991" s="160"/>
      <c r="B1991" s="170" t="s">
        <v>6621</v>
      </c>
      <c r="C1991" s="161">
        <f t="shared" si="188"/>
        <v>41953</v>
      </c>
      <c r="D1991" s="160">
        <f t="shared" si="189"/>
        <v>2014</v>
      </c>
      <c r="E1991" s="160">
        <f t="shared" si="190"/>
        <v>11</v>
      </c>
      <c r="F1991" s="160">
        <f t="shared" si="191"/>
        <v>1</v>
      </c>
      <c r="G1991" s="160">
        <f t="shared" ca="1" si="186"/>
        <v>105711</v>
      </c>
      <c r="H1991" s="171">
        <f t="shared" ca="1" si="187"/>
        <v>2565</v>
      </c>
      <c r="I1991" s="160"/>
      <c r="J1991" s="160"/>
      <c r="K1991" s="160"/>
      <c r="L1991" s="160"/>
      <c r="M1991" s="160"/>
      <c r="N1991" s="160"/>
    </row>
    <row r="1992" spans="1:14">
      <c r="A1992" s="160"/>
      <c r="B1992" s="170" t="s">
        <v>6626</v>
      </c>
      <c r="C1992" s="161">
        <f t="shared" si="188"/>
        <v>41954</v>
      </c>
      <c r="D1992" s="160">
        <f t="shared" si="189"/>
        <v>2014</v>
      </c>
      <c r="E1992" s="160">
        <f t="shared" si="190"/>
        <v>11</v>
      </c>
      <c r="F1992" s="160">
        <f t="shared" si="191"/>
        <v>2</v>
      </c>
      <c r="G1992" s="160">
        <f t="shared" ca="1" si="186"/>
        <v>105712</v>
      </c>
      <c r="H1992" s="171">
        <f t="shared" ca="1" si="187"/>
        <v>2564</v>
      </c>
      <c r="I1992" s="160"/>
      <c r="J1992" s="160"/>
      <c r="K1992" s="160"/>
      <c r="L1992" s="160"/>
      <c r="M1992" s="160"/>
      <c r="N1992" s="160"/>
    </row>
    <row r="1993" spans="1:14">
      <c r="A1993" s="160"/>
      <c r="B1993" s="170" t="s">
        <v>6626</v>
      </c>
      <c r="C1993" s="161">
        <f t="shared" si="188"/>
        <v>41954</v>
      </c>
      <c r="D1993" s="160">
        <f t="shared" si="189"/>
        <v>2014</v>
      </c>
      <c r="E1993" s="160">
        <f t="shared" si="190"/>
        <v>11</v>
      </c>
      <c r="F1993" s="160">
        <f t="shared" si="191"/>
        <v>2</v>
      </c>
      <c r="G1993" s="160">
        <f t="shared" ca="1" si="186"/>
        <v>105712</v>
      </c>
      <c r="H1993" s="171">
        <f t="shared" ca="1" si="187"/>
        <v>2564</v>
      </c>
      <c r="I1993" s="160"/>
      <c r="J1993" s="160"/>
      <c r="K1993" s="160"/>
      <c r="L1993" s="160"/>
      <c r="M1993" s="160"/>
      <c r="N1993" s="160"/>
    </row>
    <row r="1994" spans="1:14">
      <c r="A1994" s="160"/>
      <c r="B1994" s="170" t="s">
        <v>6626</v>
      </c>
      <c r="C1994" s="161">
        <f t="shared" si="188"/>
        <v>41954</v>
      </c>
      <c r="D1994" s="160">
        <f t="shared" si="189"/>
        <v>2014</v>
      </c>
      <c r="E1994" s="160">
        <f t="shared" si="190"/>
        <v>11</v>
      </c>
      <c r="F1994" s="160">
        <f t="shared" si="191"/>
        <v>2</v>
      </c>
      <c r="G1994" s="160">
        <f t="shared" ca="1" si="186"/>
        <v>105712</v>
      </c>
      <c r="H1994" s="171">
        <f t="shared" ca="1" si="187"/>
        <v>2564</v>
      </c>
      <c r="I1994" s="160"/>
      <c r="J1994" s="160"/>
      <c r="K1994" s="160"/>
      <c r="L1994" s="160"/>
      <c r="M1994" s="160"/>
      <c r="N1994" s="160"/>
    </row>
    <row r="1995" spans="1:14">
      <c r="A1995" s="160"/>
      <c r="B1995" s="170" t="s">
        <v>6632</v>
      </c>
      <c r="C1995" s="161">
        <f t="shared" si="188"/>
        <v>41956</v>
      </c>
      <c r="D1995" s="160">
        <f t="shared" si="189"/>
        <v>2014</v>
      </c>
      <c r="E1995" s="160">
        <f t="shared" si="190"/>
        <v>11</v>
      </c>
      <c r="F1995" s="160">
        <f t="shared" si="191"/>
        <v>4</v>
      </c>
      <c r="G1995" s="160">
        <f t="shared" ca="1" si="186"/>
        <v>105716</v>
      </c>
      <c r="H1995" s="171">
        <f t="shared" ca="1" si="187"/>
        <v>2562</v>
      </c>
      <c r="I1995" s="160"/>
      <c r="J1995" s="160"/>
      <c r="K1995" s="160"/>
      <c r="L1995" s="160"/>
      <c r="M1995" s="160"/>
      <c r="N1995" s="160"/>
    </row>
    <row r="1996" spans="1:14">
      <c r="A1996" s="160"/>
      <c r="B1996" s="170" t="s">
        <v>6632</v>
      </c>
      <c r="C1996" s="161">
        <f t="shared" si="188"/>
        <v>41956</v>
      </c>
      <c r="D1996" s="160">
        <f t="shared" si="189"/>
        <v>2014</v>
      </c>
      <c r="E1996" s="160">
        <f t="shared" si="190"/>
        <v>11</v>
      </c>
      <c r="F1996" s="160">
        <f t="shared" si="191"/>
        <v>4</v>
      </c>
      <c r="G1996" s="160">
        <f t="shared" ca="1" si="186"/>
        <v>105716</v>
      </c>
      <c r="H1996" s="171">
        <f t="shared" ca="1" si="187"/>
        <v>2562</v>
      </c>
      <c r="I1996" s="160"/>
      <c r="J1996" s="160"/>
      <c r="K1996" s="160"/>
      <c r="L1996" s="160"/>
      <c r="M1996" s="160"/>
      <c r="N1996" s="160"/>
    </row>
    <row r="1997" spans="1:14">
      <c r="A1997" s="160"/>
      <c r="B1997" s="170" t="s">
        <v>6632</v>
      </c>
      <c r="C1997" s="161">
        <f t="shared" si="188"/>
        <v>41956</v>
      </c>
      <c r="D1997" s="160">
        <f t="shared" si="189"/>
        <v>2014</v>
      </c>
      <c r="E1997" s="160">
        <f t="shared" si="190"/>
        <v>11</v>
      </c>
      <c r="F1997" s="160">
        <f t="shared" si="191"/>
        <v>4</v>
      </c>
      <c r="G1997" s="160">
        <f t="shared" ca="1" si="186"/>
        <v>105716</v>
      </c>
      <c r="H1997" s="171">
        <f t="shared" ca="1" si="187"/>
        <v>2562</v>
      </c>
      <c r="I1997" s="160"/>
      <c r="J1997" s="160"/>
      <c r="K1997" s="160"/>
      <c r="L1997" s="160"/>
      <c r="M1997" s="160"/>
      <c r="N1997" s="160"/>
    </row>
    <row r="1998" spans="1:14">
      <c r="A1998" s="160"/>
      <c r="B1998" s="170" t="s">
        <v>6632</v>
      </c>
      <c r="C1998" s="161">
        <f t="shared" si="188"/>
        <v>41956</v>
      </c>
      <c r="D1998" s="160">
        <f t="shared" si="189"/>
        <v>2014</v>
      </c>
      <c r="E1998" s="160">
        <f t="shared" si="190"/>
        <v>11</v>
      </c>
      <c r="F1998" s="160">
        <f t="shared" si="191"/>
        <v>4</v>
      </c>
      <c r="G1998" s="160">
        <f t="shared" ca="1" si="186"/>
        <v>105716</v>
      </c>
      <c r="H1998" s="171">
        <f t="shared" ca="1" si="187"/>
        <v>2562</v>
      </c>
      <c r="I1998" s="160"/>
      <c r="J1998" s="160"/>
      <c r="K1998" s="160"/>
      <c r="L1998" s="160"/>
      <c r="M1998" s="160"/>
      <c r="N1998" s="160"/>
    </row>
    <row r="1999" spans="1:14">
      <c r="A1999" s="160"/>
      <c r="B1999" s="170" t="s">
        <v>6641</v>
      </c>
      <c r="C1999" s="161">
        <f t="shared" si="188"/>
        <v>41957</v>
      </c>
      <c r="D1999" s="160">
        <f t="shared" si="189"/>
        <v>2014</v>
      </c>
      <c r="E1999" s="160">
        <f t="shared" si="190"/>
        <v>11</v>
      </c>
      <c r="F1999" s="160">
        <f t="shared" si="191"/>
        <v>5</v>
      </c>
      <c r="G1999" s="160">
        <f t="shared" ca="1" si="186"/>
        <v>105717</v>
      </c>
      <c r="H1999" s="171">
        <f t="shared" ca="1" si="187"/>
        <v>2561</v>
      </c>
      <c r="I1999" s="160"/>
      <c r="J1999" s="160"/>
      <c r="K1999" s="160"/>
      <c r="L1999" s="160"/>
      <c r="M1999" s="160"/>
      <c r="N1999" s="160"/>
    </row>
    <row r="2000" spans="1:14">
      <c r="A2000" s="160"/>
      <c r="B2000" s="170" t="s">
        <v>6641</v>
      </c>
      <c r="C2000" s="161">
        <f t="shared" si="188"/>
        <v>41957</v>
      </c>
      <c r="D2000" s="160">
        <f t="shared" si="189"/>
        <v>2014</v>
      </c>
      <c r="E2000" s="160">
        <f t="shared" si="190"/>
        <v>11</v>
      </c>
      <c r="F2000" s="160">
        <f t="shared" si="191"/>
        <v>5</v>
      </c>
      <c r="G2000" s="160">
        <f t="shared" ca="1" si="186"/>
        <v>105717</v>
      </c>
      <c r="H2000" s="171">
        <f t="shared" ca="1" si="187"/>
        <v>2561</v>
      </c>
      <c r="I2000" s="160"/>
      <c r="J2000" s="160"/>
      <c r="K2000" s="160"/>
      <c r="L2000" s="160"/>
      <c r="M2000" s="160"/>
      <c r="N2000" s="160"/>
    </row>
    <row r="2001" spans="1:14">
      <c r="A2001" s="160"/>
      <c r="B2001" s="170" t="s">
        <v>6646</v>
      </c>
      <c r="C2001" s="161">
        <f t="shared" si="188"/>
        <v>41958</v>
      </c>
      <c r="D2001" s="160">
        <f t="shared" si="189"/>
        <v>2014</v>
      </c>
      <c r="E2001" s="160">
        <f t="shared" si="190"/>
        <v>11</v>
      </c>
      <c r="F2001" s="160">
        <f t="shared" si="191"/>
        <v>6</v>
      </c>
      <c r="G2001" s="160">
        <f t="shared" ca="1" si="186"/>
        <v>105717</v>
      </c>
      <c r="H2001" s="171">
        <f t="shared" ca="1" si="187"/>
        <v>2560</v>
      </c>
      <c r="I2001" s="160"/>
      <c r="J2001" s="160"/>
      <c r="K2001" s="160"/>
      <c r="L2001" s="160"/>
      <c r="M2001" s="160"/>
      <c r="N2001" s="160"/>
    </row>
    <row r="2002" spans="1:14">
      <c r="A2002" s="160"/>
      <c r="B2002" s="170" t="s">
        <v>6646</v>
      </c>
      <c r="C2002" s="161">
        <f t="shared" si="188"/>
        <v>41958</v>
      </c>
      <c r="D2002" s="160">
        <f t="shared" si="189"/>
        <v>2014</v>
      </c>
      <c r="E2002" s="160">
        <f t="shared" si="190"/>
        <v>11</v>
      </c>
      <c r="F2002" s="160">
        <f t="shared" si="191"/>
        <v>6</v>
      </c>
      <c r="G2002" s="160">
        <f t="shared" ca="1" si="186"/>
        <v>105717</v>
      </c>
      <c r="H2002" s="171">
        <f t="shared" ca="1" si="187"/>
        <v>2560</v>
      </c>
      <c r="I2002" s="160"/>
      <c r="J2002" s="160"/>
      <c r="K2002" s="160"/>
      <c r="L2002" s="160"/>
      <c r="M2002" s="160"/>
      <c r="N2002" s="160"/>
    </row>
    <row r="2003" spans="1:14">
      <c r="A2003" s="160"/>
      <c r="B2003" s="170" t="s">
        <v>6646</v>
      </c>
      <c r="C2003" s="161">
        <f t="shared" si="188"/>
        <v>41958</v>
      </c>
      <c r="D2003" s="160">
        <f t="shared" si="189"/>
        <v>2014</v>
      </c>
      <c r="E2003" s="160">
        <f t="shared" si="190"/>
        <v>11</v>
      </c>
      <c r="F2003" s="160">
        <f t="shared" si="191"/>
        <v>6</v>
      </c>
      <c r="G2003" s="160">
        <f t="shared" ca="1" si="186"/>
        <v>105717</v>
      </c>
      <c r="H2003" s="171">
        <f t="shared" ca="1" si="187"/>
        <v>2560</v>
      </c>
      <c r="I2003" s="160"/>
      <c r="J2003" s="160"/>
      <c r="K2003" s="160"/>
      <c r="L2003" s="160"/>
      <c r="M2003" s="160"/>
      <c r="N2003" s="160"/>
    </row>
    <row r="2004" spans="1:14">
      <c r="A2004" s="160"/>
      <c r="B2004" s="170" t="s">
        <v>6653</v>
      </c>
      <c r="C2004" s="161">
        <f t="shared" si="188"/>
        <v>41959</v>
      </c>
      <c r="D2004" s="160">
        <f t="shared" si="189"/>
        <v>2014</v>
      </c>
      <c r="E2004" s="160">
        <f t="shared" si="190"/>
        <v>11</v>
      </c>
      <c r="F2004" s="160">
        <f t="shared" si="191"/>
        <v>7</v>
      </c>
      <c r="G2004" s="160">
        <f t="shared" ca="1" si="186"/>
        <v>105717</v>
      </c>
      <c r="H2004" s="171">
        <f t="shared" ca="1" si="187"/>
        <v>2560</v>
      </c>
      <c r="I2004" s="160"/>
      <c r="J2004" s="160"/>
      <c r="K2004" s="160"/>
      <c r="L2004" s="160"/>
      <c r="M2004" s="160"/>
      <c r="N2004" s="160"/>
    </row>
    <row r="2005" spans="1:14">
      <c r="A2005" s="160"/>
      <c r="B2005" s="170" t="s">
        <v>6653</v>
      </c>
      <c r="C2005" s="161">
        <f t="shared" si="188"/>
        <v>41959</v>
      </c>
      <c r="D2005" s="160">
        <f t="shared" si="189"/>
        <v>2014</v>
      </c>
      <c r="E2005" s="160">
        <f t="shared" si="190"/>
        <v>11</v>
      </c>
      <c r="F2005" s="160">
        <f t="shared" si="191"/>
        <v>7</v>
      </c>
      <c r="G2005" s="160">
        <f t="shared" ca="1" si="186"/>
        <v>105717</v>
      </c>
      <c r="H2005" s="171">
        <f t="shared" ca="1" si="187"/>
        <v>2560</v>
      </c>
      <c r="I2005" s="160"/>
      <c r="J2005" s="160"/>
      <c r="K2005" s="160"/>
      <c r="L2005" s="160"/>
      <c r="M2005" s="160"/>
      <c r="N2005" s="160"/>
    </row>
    <row r="2006" spans="1:14">
      <c r="A2006" s="160"/>
      <c r="B2006" s="170" t="s">
        <v>6653</v>
      </c>
      <c r="C2006" s="161">
        <f t="shared" si="188"/>
        <v>41959</v>
      </c>
      <c r="D2006" s="160">
        <f t="shared" si="189"/>
        <v>2014</v>
      </c>
      <c r="E2006" s="160">
        <f t="shared" si="190"/>
        <v>11</v>
      </c>
      <c r="F2006" s="160">
        <f t="shared" si="191"/>
        <v>7</v>
      </c>
      <c r="G2006" s="160">
        <f t="shared" ca="1" si="186"/>
        <v>105717</v>
      </c>
      <c r="H2006" s="171">
        <f t="shared" ca="1" si="187"/>
        <v>2560</v>
      </c>
      <c r="I2006" s="160"/>
      <c r="J2006" s="160"/>
      <c r="K2006" s="160"/>
      <c r="L2006" s="160"/>
      <c r="M2006" s="160"/>
      <c r="N2006" s="160"/>
    </row>
    <row r="2007" spans="1:14">
      <c r="A2007" s="160"/>
      <c r="B2007" s="170" t="s">
        <v>6653</v>
      </c>
      <c r="C2007" s="161">
        <f t="shared" si="188"/>
        <v>41959</v>
      </c>
      <c r="D2007" s="160">
        <f t="shared" si="189"/>
        <v>2014</v>
      </c>
      <c r="E2007" s="160">
        <f t="shared" si="190"/>
        <v>11</v>
      </c>
      <c r="F2007" s="160">
        <f t="shared" si="191"/>
        <v>7</v>
      </c>
      <c r="G2007" s="160">
        <f t="shared" ca="1" si="186"/>
        <v>105717</v>
      </c>
      <c r="H2007" s="171">
        <f t="shared" ca="1" si="187"/>
        <v>2560</v>
      </c>
      <c r="I2007" s="160"/>
      <c r="J2007" s="160"/>
      <c r="K2007" s="160"/>
      <c r="L2007" s="160"/>
      <c r="M2007" s="160"/>
      <c r="N2007" s="160"/>
    </row>
    <row r="2008" spans="1:14">
      <c r="A2008" s="160"/>
      <c r="B2008" s="170" t="s">
        <v>6653</v>
      </c>
      <c r="C2008" s="161">
        <f t="shared" si="188"/>
        <v>41959</v>
      </c>
      <c r="D2008" s="160">
        <f t="shared" si="189"/>
        <v>2014</v>
      </c>
      <c r="E2008" s="160">
        <f t="shared" si="190"/>
        <v>11</v>
      </c>
      <c r="F2008" s="160">
        <f t="shared" si="191"/>
        <v>7</v>
      </c>
      <c r="G2008" s="160">
        <f t="shared" ca="1" si="186"/>
        <v>105717</v>
      </c>
      <c r="H2008" s="171">
        <f t="shared" ca="1" si="187"/>
        <v>2560</v>
      </c>
      <c r="I2008" s="160"/>
      <c r="J2008" s="160"/>
      <c r="K2008" s="160"/>
      <c r="L2008" s="160"/>
      <c r="M2008" s="160"/>
      <c r="N2008" s="160"/>
    </row>
    <row r="2009" spans="1:14">
      <c r="A2009" s="160"/>
      <c r="B2009" s="170" t="s">
        <v>6653</v>
      </c>
      <c r="C2009" s="161">
        <f t="shared" si="188"/>
        <v>41959</v>
      </c>
      <c r="D2009" s="160">
        <f t="shared" si="189"/>
        <v>2014</v>
      </c>
      <c r="E2009" s="160">
        <f t="shared" si="190"/>
        <v>11</v>
      </c>
      <c r="F2009" s="160">
        <f t="shared" si="191"/>
        <v>7</v>
      </c>
      <c r="G2009" s="160">
        <f t="shared" ca="1" si="186"/>
        <v>105717</v>
      </c>
      <c r="H2009" s="171">
        <f t="shared" ca="1" si="187"/>
        <v>2560</v>
      </c>
      <c r="I2009" s="160"/>
      <c r="J2009" s="160"/>
      <c r="K2009" s="160"/>
      <c r="L2009" s="160"/>
      <c r="M2009" s="160"/>
      <c r="N2009" s="160"/>
    </row>
    <row r="2010" spans="1:14">
      <c r="A2010" s="160"/>
      <c r="B2010" s="170" t="s">
        <v>6666</v>
      </c>
      <c r="C2010" s="161">
        <f t="shared" si="188"/>
        <v>41960</v>
      </c>
      <c r="D2010" s="160">
        <f t="shared" si="189"/>
        <v>2014</v>
      </c>
      <c r="E2010" s="160">
        <f t="shared" si="190"/>
        <v>11</v>
      </c>
      <c r="F2010" s="160">
        <f t="shared" si="191"/>
        <v>1</v>
      </c>
      <c r="G2010" s="160">
        <f t="shared" ca="1" si="186"/>
        <v>105718</v>
      </c>
      <c r="H2010" s="171">
        <f t="shared" ca="1" si="187"/>
        <v>2560</v>
      </c>
      <c r="I2010" s="160"/>
      <c r="J2010" s="160"/>
      <c r="K2010" s="160"/>
      <c r="L2010" s="160"/>
      <c r="M2010" s="160"/>
      <c r="N2010" s="160"/>
    </row>
    <row r="2011" spans="1:14">
      <c r="A2011" s="160"/>
      <c r="B2011" s="170" t="s">
        <v>6666</v>
      </c>
      <c r="C2011" s="161">
        <f t="shared" si="188"/>
        <v>41960</v>
      </c>
      <c r="D2011" s="160">
        <f t="shared" si="189"/>
        <v>2014</v>
      </c>
      <c r="E2011" s="160">
        <f t="shared" si="190"/>
        <v>11</v>
      </c>
      <c r="F2011" s="160">
        <f t="shared" si="191"/>
        <v>1</v>
      </c>
      <c r="G2011" s="160">
        <f t="shared" ca="1" si="186"/>
        <v>105718</v>
      </c>
      <c r="H2011" s="171">
        <f t="shared" ca="1" si="187"/>
        <v>2560</v>
      </c>
      <c r="I2011" s="160"/>
      <c r="J2011" s="160"/>
      <c r="K2011" s="160"/>
      <c r="L2011" s="160"/>
      <c r="M2011" s="160"/>
      <c r="N2011" s="160"/>
    </row>
    <row r="2012" spans="1:14">
      <c r="A2012" s="160"/>
      <c r="B2012" s="170" t="s">
        <v>6671</v>
      </c>
      <c r="C2012" s="161">
        <f t="shared" si="188"/>
        <v>41961</v>
      </c>
      <c r="D2012" s="160">
        <f t="shared" si="189"/>
        <v>2014</v>
      </c>
      <c r="E2012" s="160">
        <f t="shared" si="190"/>
        <v>11</v>
      </c>
      <c r="F2012" s="160">
        <f t="shared" si="191"/>
        <v>2</v>
      </c>
      <c r="G2012" s="160">
        <f t="shared" ca="1" si="186"/>
        <v>105719</v>
      </c>
      <c r="H2012" s="171">
        <f t="shared" ca="1" si="187"/>
        <v>2559</v>
      </c>
      <c r="I2012" s="160"/>
      <c r="J2012" s="160"/>
      <c r="K2012" s="160"/>
      <c r="L2012" s="160"/>
      <c r="M2012" s="160"/>
      <c r="N2012" s="160"/>
    </row>
    <row r="2013" spans="1:14">
      <c r="A2013" s="160"/>
      <c r="B2013" s="170" t="s">
        <v>6671</v>
      </c>
      <c r="C2013" s="161">
        <f t="shared" si="188"/>
        <v>41961</v>
      </c>
      <c r="D2013" s="160">
        <f t="shared" si="189"/>
        <v>2014</v>
      </c>
      <c r="E2013" s="160">
        <f t="shared" si="190"/>
        <v>11</v>
      </c>
      <c r="F2013" s="160">
        <f t="shared" si="191"/>
        <v>2</v>
      </c>
      <c r="G2013" s="160">
        <f t="shared" ca="1" si="186"/>
        <v>105719</v>
      </c>
      <c r="H2013" s="171">
        <f t="shared" ca="1" si="187"/>
        <v>2559</v>
      </c>
      <c r="I2013" s="160"/>
      <c r="J2013" s="160"/>
      <c r="K2013" s="160"/>
      <c r="L2013" s="160"/>
      <c r="M2013" s="160"/>
      <c r="N2013" s="160"/>
    </row>
    <row r="2014" spans="1:14">
      <c r="A2014" s="160"/>
      <c r="B2014" s="170" t="s">
        <v>6671</v>
      </c>
      <c r="C2014" s="161">
        <f t="shared" si="188"/>
        <v>41961</v>
      </c>
      <c r="D2014" s="160">
        <f t="shared" si="189"/>
        <v>2014</v>
      </c>
      <c r="E2014" s="160">
        <f t="shared" si="190"/>
        <v>11</v>
      </c>
      <c r="F2014" s="160">
        <f t="shared" si="191"/>
        <v>2</v>
      </c>
      <c r="G2014" s="160">
        <f t="shared" ca="1" si="186"/>
        <v>105719</v>
      </c>
      <c r="H2014" s="171">
        <f t="shared" ca="1" si="187"/>
        <v>2559</v>
      </c>
      <c r="I2014" s="160"/>
      <c r="J2014" s="160"/>
      <c r="K2014" s="160"/>
      <c r="L2014" s="160"/>
      <c r="M2014" s="160"/>
      <c r="N2014" s="160"/>
    </row>
    <row r="2015" spans="1:14">
      <c r="A2015" s="160"/>
      <c r="B2015" s="170" t="s">
        <v>6678</v>
      </c>
      <c r="C2015" s="161">
        <f t="shared" si="188"/>
        <v>41962</v>
      </c>
      <c r="D2015" s="160">
        <f t="shared" si="189"/>
        <v>2014</v>
      </c>
      <c r="E2015" s="160">
        <f t="shared" si="190"/>
        <v>11</v>
      </c>
      <c r="F2015" s="160">
        <f t="shared" si="191"/>
        <v>3</v>
      </c>
      <c r="G2015" s="160">
        <f t="shared" ca="1" si="186"/>
        <v>105720</v>
      </c>
      <c r="H2015" s="171">
        <f t="shared" ca="1" si="187"/>
        <v>2558</v>
      </c>
      <c r="I2015" s="160"/>
      <c r="J2015" s="160"/>
      <c r="K2015" s="160"/>
      <c r="L2015" s="160"/>
      <c r="M2015" s="160"/>
      <c r="N2015" s="160"/>
    </row>
    <row r="2016" spans="1:14">
      <c r="A2016" s="160"/>
      <c r="B2016" s="170" t="s">
        <v>6678</v>
      </c>
      <c r="C2016" s="161">
        <f t="shared" si="188"/>
        <v>41962</v>
      </c>
      <c r="D2016" s="160">
        <f t="shared" si="189"/>
        <v>2014</v>
      </c>
      <c r="E2016" s="160">
        <f t="shared" si="190"/>
        <v>11</v>
      </c>
      <c r="F2016" s="160">
        <f t="shared" si="191"/>
        <v>3</v>
      </c>
      <c r="G2016" s="160">
        <f t="shared" ca="1" si="186"/>
        <v>105720</v>
      </c>
      <c r="H2016" s="171">
        <f t="shared" ca="1" si="187"/>
        <v>2558</v>
      </c>
      <c r="I2016" s="160"/>
      <c r="J2016" s="160"/>
      <c r="K2016" s="160"/>
      <c r="L2016" s="160"/>
      <c r="M2016" s="160"/>
      <c r="N2016" s="160"/>
    </row>
    <row r="2017" spans="1:14">
      <c r="A2017" s="160"/>
      <c r="B2017" s="170" t="s">
        <v>6683</v>
      </c>
      <c r="C2017" s="161">
        <f t="shared" si="188"/>
        <v>41963</v>
      </c>
      <c r="D2017" s="160">
        <f t="shared" si="189"/>
        <v>2014</v>
      </c>
      <c r="E2017" s="160">
        <f t="shared" si="190"/>
        <v>11</v>
      </c>
      <c r="F2017" s="160">
        <f t="shared" si="191"/>
        <v>4</v>
      </c>
      <c r="G2017" s="160">
        <f t="shared" ca="1" si="186"/>
        <v>105723</v>
      </c>
      <c r="H2017" s="171">
        <f t="shared" ca="1" si="187"/>
        <v>2557</v>
      </c>
      <c r="I2017" s="160"/>
      <c r="J2017" s="160"/>
      <c r="K2017" s="160"/>
      <c r="L2017" s="160"/>
      <c r="M2017" s="160"/>
      <c r="N2017" s="160"/>
    </row>
    <row r="2018" spans="1:14">
      <c r="A2018" s="160"/>
      <c r="B2018" s="170" t="s">
        <v>6683</v>
      </c>
      <c r="C2018" s="161">
        <f t="shared" si="188"/>
        <v>41963</v>
      </c>
      <c r="D2018" s="160">
        <f t="shared" si="189"/>
        <v>2014</v>
      </c>
      <c r="E2018" s="160">
        <f t="shared" si="190"/>
        <v>11</v>
      </c>
      <c r="F2018" s="160">
        <f t="shared" si="191"/>
        <v>4</v>
      </c>
      <c r="G2018" s="160">
        <f t="shared" ca="1" si="186"/>
        <v>105723</v>
      </c>
      <c r="H2018" s="171">
        <f t="shared" ca="1" si="187"/>
        <v>2557</v>
      </c>
      <c r="I2018" s="160"/>
      <c r="J2018" s="160"/>
      <c r="K2018" s="160"/>
      <c r="L2018" s="160"/>
      <c r="M2018" s="160"/>
      <c r="N2018" s="160"/>
    </row>
    <row r="2019" spans="1:14">
      <c r="A2019" s="160"/>
      <c r="B2019" s="170" t="s">
        <v>6688</v>
      </c>
      <c r="C2019" s="161">
        <f t="shared" si="188"/>
        <v>41964</v>
      </c>
      <c r="D2019" s="160">
        <f t="shared" si="189"/>
        <v>2014</v>
      </c>
      <c r="E2019" s="160">
        <f t="shared" si="190"/>
        <v>11</v>
      </c>
      <c r="F2019" s="160">
        <f t="shared" si="191"/>
        <v>5</v>
      </c>
      <c r="G2019" s="160">
        <f t="shared" ca="1" si="186"/>
        <v>105724</v>
      </c>
      <c r="H2019" s="171">
        <f t="shared" ca="1" si="187"/>
        <v>2556</v>
      </c>
      <c r="I2019" s="160"/>
      <c r="J2019" s="160"/>
      <c r="K2019" s="160"/>
      <c r="L2019" s="160"/>
      <c r="M2019" s="160"/>
      <c r="N2019" s="160"/>
    </row>
    <row r="2020" spans="1:14">
      <c r="A2020" s="160"/>
      <c r="B2020" s="170" t="s">
        <v>6691</v>
      </c>
      <c r="C2020" s="161">
        <f t="shared" si="188"/>
        <v>41966</v>
      </c>
      <c r="D2020" s="160">
        <f t="shared" si="189"/>
        <v>2014</v>
      </c>
      <c r="E2020" s="160">
        <f t="shared" si="190"/>
        <v>11</v>
      </c>
      <c r="F2020" s="160">
        <f t="shared" si="191"/>
        <v>7</v>
      </c>
      <c r="G2020" s="160">
        <f t="shared" ca="1" si="186"/>
        <v>105724</v>
      </c>
      <c r="H2020" s="171">
        <f t="shared" ca="1" si="187"/>
        <v>2555</v>
      </c>
      <c r="I2020" s="160"/>
      <c r="J2020" s="160"/>
      <c r="K2020" s="160"/>
      <c r="L2020" s="160"/>
      <c r="M2020" s="160"/>
      <c r="N2020" s="160"/>
    </row>
    <row r="2021" spans="1:14">
      <c r="A2021" s="160"/>
      <c r="B2021" s="170" t="s">
        <v>6694</v>
      </c>
      <c r="C2021" s="161">
        <f t="shared" si="188"/>
        <v>41967</v>
      </c>
      <c r="D2021" s="160">
        <f t="shared" si="189"/>
        <v>2014</v>
      </c>
      <c r="E2021" s="160">
        <f t="shared" si="190"/>
        <v>11</v>
      </c>
      <c r="F2021" s="160">
        <f t="shared" si="191"/>
        <v>1</v>
      </c>
      <c r="G2021" s="160">
        <f t="shared" ca="1" si="186"/>
        <v>105725</v>
      </c>
      <c r="H2021" s="171">
        <f t="shared" ca="1" si="187"/>
        <v>2555</v>
      </c>
      <c r="I2021" s="160"/>
      <c r="J2021" s="160"/>
      <c r="K2021" s="160"/>
      <c r="L2021" s="160"/>
      <c r="M2021" s="160"/>
      <c r="N2021" s="160"/>
    </row>
    <row r="2022" spans="1:14">
      <c r="A2022" s="160"/>
      <c r="B2022" s="170" t="s">
        <v>6694</v>
      </c>
      <c r="C2022" s="161">
        <f t="shared" si="188"/>
        <v>41967</v>
      </c>
      <c r="D2022" s="160">
        <f t="shared" si="189"/>
        <v>2014</v>
      </c>
      <c r="E2022" s="160">
        <f t="shared" si="190"/>
        <v>11</v>
      </c>
      <c r="F2022" s="160">
        <f t="shared" si="191"/>
        <v>1</v>
      </c>
      <c r="G2022" s="160">
        <f t="shared" ca="1" si="186"/>
        <v>105725</v>
      </c>
      <c r="H2022" s="171">
        <f t="shared" ca="1" si="187"/>
        <v>2555</v>
      </c>
      <c r="I2022" s="160"/>
      <c r="J2022" s="160"/>
      <c r="K2022" s="160"/>
      <c r="L2022" s="160"/>
      <c r="M2022" s="160"/>
      <c r="N2022" s="160"/>
    </row>
    <row r="2023" spans="1:14">
      <c r="A2023" s="160"/>
      <c r="B2023" s="170" t="s">
        <v>6694</v>
      </c>
      <c r="C2023" s="161">
        <f t="shared" si="188"/>
        <v>41967</v>
      </c>
      <c r="D2023" s="160">
        <f t="shared" si="189"/>
        <v>2014</v>
      </c>
      <c r="E2023" s="160">
        <f t="shared" si="190"/>
        <v>11</v>
      </c>
      <c r="F2023" s="160">
        <f t="shared" si="191"/>
        <v>1</v>
      </c>
      <c r="G2023" s="160">
        <f t="shared" ca="1" si="186"/>
        <v>105725</v>
      </c>
      <c r="H2023" s="171">
        <f t="shared" ca="1" si="187"/>
        <v>2555</v>
      </c>
      <c r="I2023" s="160"/>
      <c r="J2023" s="160"/>
      <c r="K2023" s="160"/>
      <c r="L2023" s="160"/>
      <c r="M2023" s="160"/>
      <c r="N2023" s="160"/>
    </row>
    <row r="2024" spans="1:14">
      <c r="A2024" s="160"/>
      <c r="B2024" s="170" t="s">
        <v>6701</v>
      </c>
      <c r="C2024" s="161">
        <f t="shared" si="188"/>
        <v>41968</v>
      </c>
      <c r="D2024" s="160">
        <f t="shared" si="189"/>
        <v>2014</v>
      </c>
      <c r="E2024" s="160">
        <f t="shared" si="190"/>
        <v>11</v>
      </c>
      <c r="F2024" s="160">
        <f t="shared" si="191"/>
        <v>2</v>
      </c>
      <c r="G2024" s="160">
        <f t="shared" ca="1" si="186"/>
        <v>105726</v>
      </c>
      <c r="H2024" s="171">
        <f t="shared" ca="1" si="187"/>
        <v>2554</v>
      </c>
      <c r="I2024" s="160"/>
      <c r="J2024" s="160"/>
      <c r="K2024" s="160"/>
      <c r="L2024" s="160"/>
      <c r="M2024" s="160"/>
      <c r="N2024" s="160"/>
    </row>
    <row r="2025" spans="1:14">
      <c r="A2025" s="160"/>
      <c r="B2025" s="170" t="s">
        <v>6701</v>
      </c>
      <c r="C2025" s="161">
        <f t="shared" si="188"/>
        <v>41968</v>
      </c>
      <c r="D2025" s="160">
        <f t="shared" si="189"/>
        <v>2014</v>
      </c>
      <c r="E2025" s="160">
        <f t="shared" si="190"/>
        <v>11</v>
      </c>
      <c r="F2025" s="160">
        <f t="shared" si="191"/>
        <v>2</v>
      </c>
      <c r="G2025" s="160">
        <f t="shared" ca="1" si="186"/>
        <v>105726</v>
      </c>
      <c r="H2025" s="171">
        <f t="shared" ca="1" si="187"/>
        <v>2554</v>
      </c>
      <c r="I2025" s="160"/>
      <c r="J2025" s="160"/>
      <c r="K2025" s="160"/>
      <c r="L2025" s="160"/>
      <c r="M2025" s="160"/>
      <c r="N2025" s="160"/>
    </row>
    <row r="2026" spans="1:14">
      <c r="A2026" s="160"/>
      <c r="B2026" s="170" t="s">
        <v>6706</v>
      </c>
      <c r="C2026" s="161">
        <f t="shared" si="188"/>
        <v>41969</v>
      </c>
      <c r="D2026" s="160">
        <f t="shared" si="189"/>
        <v>2014</v>
      </c>
      <c r="E2026" s="160">
        <f t="shared" si="190"/>
        <v>11</v>
      </c>
      <c r="F2026" s="160">
        <f t="shared" si="191"/>
        <v>3</v>
      </c>
      <c r="G2026" s="160">
        <f t="shared" ca="1" si="186"/>
        <v>105727</v>
      </c>
      <c r="H2026" s="171">
        <f t="shared" ca="1" si="187"/>
        <v>2553</v>
      </c>
      <c r="I2026" s="160"/>
      <c r="J2026" s="160"/>
      <c r="K2026" s="160"/>
      <c r="L2026" s="160"/>
      <c r="M2026" s="160"/>
      <c r="N2026" s="160"/>
    </row>
    <row r="2027" spans="1:14">
      <c r="A2027" s="160"/>
      <c r="B2027" s="170" t="s">
        <v>6709</v>
      </c>
      <c r="C2027" s="161">
        <f t="shared" si="188"/>
        <v>41971</v>
      </c>
      <c r="D2027" s="160">
        <f t="shared" si="189"/>
        <v>2014</v>
      </c>
      <c r="E2027" s="160">
        <f t="shared" si="190"/>
        <v>11</v>
      </c>
      <c r="F2027" s="160">
        <f t="shared" si="191"/>
        <v>5</v>
      </c>
      <c r="G2027" s="160">
        <f t="shared" ca="1" si="186"/>
        <v>105731</v>
      </c>
      <c r="H2027" s="171">
        <f t="shared" ca="1" si="187"/>
        <v>2551</v>
      </c>
      <c r="I2027" s="160"/>
      <c r="J2027" s="160"/>
      <c r="K2027" s="160"/>
      <c r="L2027" s="160"/>
      <c r="M2027" s="160"/>
      <c r="N2027" s="160"/>
    </row>
    <row r="2028" spans="1:14">
      <c r="A2028" s="160"/>
      <c r="B2028" s="170" t="s">
        <v>6709</v>
      </c>
      <c r="C2028" s="161">
        <f t="shared" si="188"/>
        <v>41971</v>
      </c>
      <c r="D2028" s="160">
        <f t="shared" si="189"/>
        <v>2014</v>
      </c>
      <c r="E2028" s="160">
        <f t="shared" si="190"/>
        <v>11</v>
      </c>
      <c r="F2028" s="160">
        <f t="shared" si="191"/>
        <v>5</v>
      </c>
      <c r="G2028" s="160">
        <f t="shared" ca="1" si="186"/>
        <v>105731</v>
      </c>
      <c r="H2028" s="171">
        <f t="shared" ca="1" si="187"/>
        <v>2551</v>
      </c>
      <c r="I2028" s="160"/>
      <c r="J2028" s="160"/>
      <c r="K2028" s="160"/>
      <c r="L2028" s="160"/>
      <c r="M2028" s="160"/>
      <c r="N2028" s="160"/>
    </row>
    <row r="2029" spans="1:14">
      <c r="A2029" s="160"/>
      <c r="B2029" s="170" t="s">
        <v>6709</v>
      </c>
      <c r="C2029" s="161">
        <f t="shared" si="188"/>
        <v>41971</v>
      </c>
      <c r="D2029" s="160">
        <f t="shared" si="189"/>
        <v>2014</v>
      </c>
      <c r="E2029" s="160">
        <f t="shared" si="190"/>
        <v>11</v>
      </c>
      <c r="F2029" s="160">
        <f t="shared" si="191"/>
        <v>5</v>
      </c>
      <c r="G2029" s="160">
        <f t="shared" ca="1" si="186"/>
        <v>105731</v>
      </c>
      <c r="H2029" s="171">
        <f t="shared" ca="1" si="187"/>
        <v>2551</v>
      </c>
      <c r="I2029" s="160"/>
      <c r="J2029" s="160"/>
      <c r="K2029" s="160"/>
      <c r="L2029" s="160"/>
      <c r="M2029" s="160"/>
      <c r="N2029" s="160"/>
    </row>
    <row r="2030" spans="1:14">
      <c r="A2030" s="160"/>
      <c r="B2030" s="170" t="s">
        <v>6709</v>
      </c>
      <c r="C2030" s="161">
        <f t="shared" si="188"/>
        <v>41971</v>
      </c>
      <c r="D2030" s="160">
        <f t="shared" si="189"/>
        <v>2014</v>
      </c>
      <c r="E2030" s="160">
        <f t="shared" si="190"/>
        <v>11</v>
      </c>
      <c r="F2030" s="160">
        <f t="shared" si="191"/>
        <v>5</v>
      </c>
      <c r="G2030" s="160">
        <f t="shared" ca="1" si="186"/>
        <v>105731</v>
      </c>
      <c r="H2030" s="171">
        <f t="shared" ca="1" si="187"/>
        <v>2551</v>
      </c>
      <c r="I2030" s="160"/>
      <c r="J2030" s="160"/>
      <c r="K2030" s="160"/>
      <c r="L2030" s="160"/>
      <c r="M2030" s="160"/>
      <c r="N2030" s="160"/>
    </row>
    <row r="2031" spans="1:14">
      <c r="A2031" s="160"/>
      <c r="B2031" s="170" t="s">
        <v>6718</v>
      </c>
      <c r="C2031" s="161">
        <f t="shared" si="188"/>
        <v>41972</v>
      </c>
      <c r="D2031" s="160">
        <f t="shared" si="189"/>
        <v>2014</v>
      </c>
      <c r="E2031" s="160">
        <f t="shared" si="190"/>
        <v>11</v>
      </c>
      <c r="F2031" s="160">
        <f t="shared" si="191"/>
        <v>6</v>
      </c>
      <c r="G2031" s="160">
        <f t="shared" ca="1" si="186"/>
        <v>105731</v>
      </c>
      <c r="H2031" s="171">
        <f t="shared" ca="1" si="187"/>
        <v>2550</v>
      </c>
      <c r="I2031" s="160"/>
      <c r="J2031" s="160"/>
      <c r="K2031" s="160"/>
      <c r="L2031" s="160"/>
      <c r="M2031" s="160"/>
      <c r="N2031" s="160"/>
    </row>
    <row r="2032" spans="1:14">
      <c r="A2032" s="160"/>
      <c r="B2032" s="170" t="s">
        <v>6721</v>
      </c>
      <c r="C2032" s="161">
        <f t="shared" si="188"/>
        <v>41974</v>
      </c>
      <c r="D2032" s="160">
        <f t="shared" si="189"/>
        <v>2014</v>
      </c>
      <c r="E2032" s="160">
        <f t="shared" si="190"/>
        <v>12</v>
      </c>
      <c r="F2032" s="160">
        <f t="shared" si="191"/>
        <v>1</v>
      </c>
      <c r="G2032" s="160">
        <f t="shared" ca="1" si="186"/>
        <v>105732</v>
      </c>
      <c r="H2032" s="171">
        <f t="shared" ca="1" si="187"/>
        <v>2550</v>
      </c>
      <c r="I2032" s="160"/>
      <c r="J2032" s="160"/>
      <c r="K2032" s="160"/>
      <c r="L2032" s="160"/>
      <c r="M2032" s="160"/>
      <c r="N2032" s="160"/>
    </row>
    <row r="2033" spans="1:14">
      <c r="A2033" s="160"/>
      <c r="B2033" s="170" t="s">
        <v>6721</v>
      </c>
      <c r="C2033" s="161">
        <f t="shared" si="188"/>
        <v>41974</v>
      </c>
      <c r="D2033" s="160">
        <f t="shared" si="189"/>
        <v>2014</v>
      </c>
      <c r="E2033" s="160">
        <f t="shared" si="190"/>
        <v>12</v>
      </c>
      <c r="F2033" s="160">
        <f t="shared" si="191"/>
        <v>1</v>
      </c>
      <c r="G2033" s="160">
        <f t="shared" ca="1" si="186"/>
        <v>105732</v>
      </c>
      <c r="H2033" s="171">
        <f t="shared" ca="1" si="187"/>
        <v>2550</v>
      </c>
      <c r="I2033" s="160"/>
      <c r="J2033" s="160"/>
      <c r="K2033" s="160"/>
      <c r="L2033" s="160"/>
      <c r="M2033" s="160"/>
      <c r="N2033" s="160"/>
    </row>
    <row r="2034" spans="1:14">
      <c r="A2034" s="160"/>
      <c r="B2034" s="170" t="s">
        <v>6726</v>
      </c>
      <c r="C2034" s="161">
        <f t="shared" si="188"/>
        <v>41975</v>
      </c>
      <c r="D2034" s="160">
        <f t="shared" si="189"/>
        <v>2014</v>
      </c>
      <c r="E2034" s="160">
        <f t="shared" si="190"/>
        <v>12</v>
      </c>
      <c r="F2034" s="160">
        <f t="shared" si="191"/>
        <v>2</v>
      </c>
      <c r="G2034" s="160">
        <f t="shared" ca="1" si="186"/>
        <v>105733</v>
      </c>
      <c r="H2034" s="171">
        <f t="shared" ca="1" si="187"/>
        <v>2549</v>
      </c>
      <c r="I2034" s="160"/>
      <c r="J2034" s="160"/>
      <c r="K2034" s="160"/>
      <c r="L2034" s="160"/>
      <c r="M2034" s="160"/>
      <c r="N2034" s="160"/>
    </row>
    <row r="2035" spans="1:14">
      <c r="A2035" s="160"/>
      <c r="B2035" s="170" t="s">
        <v>6726</v>
      </c>
      <c r="C2035" s="161">
        <f t="shared" si="188"/>
        <v>41975</v>
      </c>
      <c r="D2035" s="160">
        <f t="shared" si="189"/>
        <v>2014</v>
      </c>
      <c r="E2035" s="160">
        <f t="shared" si="190"/>
        <v>12</v>
      </c>
      <c r="F2035" s="160">
        <f t="shared" si="191"/>
        <v>2</v>
      </c>
      <c r="G2035" s="160">
        <f t="shared" ca="1" si="186"/>
        <v>105733</v>
      </c>
      <c r="H2035" s="171">
        <f t="shared" ca="1" si="187"/>
        <v>2549</v>
      </c>
      <c r="I2035" s="160"/>
      <c r="J2035" s="160"/>
      <c r="K2035" s="160"/>
      <c r="L2035" s="160"/>
      <c r="M2035" s="160"/>
      <c r="N2035" s="160"/>
    </row>
    <row r="2036" spans="1:14">
      <c r="A2036" s="160"/>
      <c r="B2036" s="170" t="s">
        <v>6731</v>
      </c>
      <c r="C2036" s="161">
        <f t="shared" si="188"/>
        <v>41977</v>
      </c>
      <c r="D2036" s="160">
        <f t="shared" si="189"/>
        <v>2014</v>
      </c>
      <c r="E2036" s="160">
        <f t="shared" si="190"/>
        <v>12</v>
      </c>
      <c r="F2036" s="160">
        <f t="shared" si="191"/>
        <v>4</v>
      </c>
      <c r="G2036" s="160">
        <f t="shared" ca="1" si="186"/>
        <v>105737</v>
      </c>
      <c r="H2036" s="171">
        <f t="shared" ca="1" si="187"/>
        <v>2547</v>
      </c>
      <c r="I2036" s="160"/>
      <c r="J2036" s="160"/>
      <c r="K2036" s="160"/>
      <c r="L2036" s="160"/>
      <c r="M2036" s="160"/>
      <c r="N2036" s="160"/>
    </row>
    <row r="2037" spans="1:14">
      <c r="A2037" s="160"/>
      <c r="B2037" s="170" t="s">
        <v>6731</v>
      </c>
      <c r="C2037" s="161">
        <f t="shared" si="188"/>
        <v>41977</v>
      </c>
      <c r="D2037" s="160">
        <f t="shared" si="189"/>
        <v>2014</v>
      </c>
      <c r="E2037" s="160">
        <f t="shared" si="190"/>
        <v>12</v>
      </c>
      <c r="F2037" s="160">
        <f t="shared" si="191"/>
        <v>4</v>
      </c>
      <c r="G2037" s="160">
        <f t="shared" ca="1" si="186"/>
        <v>105737</v>
      </c>
      <c r="H2037" s="171">
        <f t="shared" ca="1" si="187"/>
        <v>2547</v>
      </c>
      <c r="I2037" s="160"/>
      <c r="J2037" s="160"/>
      <c r="K2037" s="160"/>
      <c r="L2037" s="160"/>
      <c r="M2037" s="160"/>
      <c r="N2037" s="160"/>
    </row>
    <row r="2038" spans="1:14">
      <c r="A2038" s="160"/>
      <c r="B2038" s="170" t="s">
        <v>6736</v>
      </c>
      <c r="C2038" s="161">
        <f t="shared" si="188"/>
        <v>41978</v>
      </c>
      <c r="D2038" s="160">
        <f t="shared" si="189"/>
        <v>2014</v>
      </c>
      <c r="E2038" s="160">
        <f t="shared" si="190"/>
        <v>12</v>
      </c>
      <c r="F2038" s="160">
        <f t="shared" si="191"/>
        <v>5</v>
      </c>
      <c r="G2038" s="160">
        <f t="shared" ca="1" si="186"/>
        <v>105738</v>
      </c>
      <c r="H2038" s="171">
        <f t="shared" ca="1" si="187"/>
        <v>2546</v>
      </c>
      <c r="I2038" s="160"/>
      <c r="J2038" s="160"/>
      <c r="K2038" s="160"/>
      <c r="L2038" s="160"/>
      <c r="M2038" s="160"/>
      <c r="N2038" s="160"/>
    </row>
    <row r="2039" spans="1:14">
      <c r="A2039" s="160"/>
      <c r="B2039" s="170" t="s">
        <v>6736</v>
      </c>
      <c r="C2039" s="161">
        <f t="shared" si="188"/>
        <v>41978</v>
      </c>
      <c r="D2039" s="160">
        <f t="shared" si="189"/>
        <v>2014</v>
      </c>
      <c r="E2039" s="160">
        <f t="shared" si="190"/>
        <v>12</v>
      </c>
      <c r="F2039" s="160">
        <f t="shared" si="191"/>
        <v>5</v>
      </c>
      <c r="G2039" s="160">
        <f t="shared" ca="1" si="186"/>
        <v>105738</v>
      </c>
      <c r="H2039" s="171">
        <f t="shared" ca="1" si="187"/>
        <v>2546</v>
      </c>
      <c r="I2039" s="160"/>
      <c r="J2039" s="160"/>
      <c r="K2039" s="160"/>
      <c r="L2039" s="160"/>
      <c r="M2039" s="160"/>
      <c r="N2039" s="160"/>
    </row>
    <row r="2040" spans="1:14">
      <c r="A2040" s="160"/>
      <c r="B2040" s="170" t="s">
        <v>6736</v>
      </c>
      <c r="C2040" s="161">
        <f t="shared" si="188"/>
        <v>41978</v>
      </c>
      <c r="D2040" s="160">
        <f t="shared" si="189"/>
        <v>2014</v>
      </c>
      <c r="E2040" s="160">
        <f t="shared" si="190"/>
        <v>12</v>
      </c>
      <c r="F2040" s="160">
        <f t="shared" si="191"/>
        <v>5</v>
      </c>
      <c r="G2040" s="160">
        <f t="shared" ca="1" si="186"/>
        <v>105738</v>
      </c>
      <c r="H2040" s="171">
        <f t="shared" ca="1" si="187"/>
        <v>2546</v>
      </c>
      <c r="I2040" s="160"/>
      <c r="J2040" s="160"/>
      <c r="K2040" s="160"/>
      <c r="L2040" s="160"/>
      <c r="M2040" s="160"/>
      <c r="N2040" s="160"/>
    </row>
    <row r="2041" spans="1:14">
      <c r="A2041" s="160"/>
      <c r="B2041" s="170" t="s">
        <v>6743</v>
      </c>
      <c r="C2041" s="161">
        <f t="shared" si="188"/>
        <v>41979</v>
      </c>
      <c r="D2041" s="160">
        <f t="shared" si="189"/>
        <v>2014</v>
      </c>
      <c r="E2041" s="160">
        <f t="shared" si="190"/>
        <v>12</v>
      </c>
      <c r="F2041" s="160">
        <f t="shared" si="191"/>
        <v>6</v>
      </c>
      <c r="G2041" s="160">
        <f t="shared" ca="1" si="186"/>
        <v>105738</v>
      </c>
      <c r="H2041" s="171">
        <f t="shared" ca="1" si="187"/>
        <v>2545</v>
      </c>
      <c r="I2041" s="160"/>
      <c r="J2041" s="160"/>
      <c r="K2041" s="160"/>
      <c r="L2041" s="160"/>
      <c r="M2041" s="160"/>
      <c r="N2041" s="160"/>
    </row>
    <row r="2042" spans="1:14">
      <c r="A2042" s="160"/>
      <c r="B2042" s="170" t="s">
        <v>6743</v>
      </c>
      <c r="C2042" s="161">
        <f t="shared" si="188"/>
        <v>41979</v>
      </c>
      <c r="D2042" s="160">
        <f t="shared" si="189"/>
        <v>2014</v>
      </c>
      <c r="E2042" s="160">
        <f t="shared" si="190"/>
        <v>12</v>
      </c>
      <c r="F2042" s="160">
        <f t="shared" si="191"/>
        <v>6</v>
      </c>
      <c r="G2042" s="160">
        <f t="shared" ca="1" si="186"/>
        <v>105738</v>
      </c>
      <c r="H2042" s="171">
        <f t="shared" ca="1" si="187"/>
        <v>2545</v>
      </c>
      <c r="I2042" s="160"/>
      <c r="J2042" s="160"/>
      <c r="K2042" s="160"/>
      <c r="L2042" s="160"/>
      <c r="M2042" s="160"/>
      <c r="N2042" s="160"/>
    </row>
    <row r="2043" spans="1:14">
      <c r="A2043" s="160"/>
      <c r="B2043" s="170" t="s">
        <v>6748</v>
      </c>
      <c r="C2043" s="161">
        <f t="shared" si="188"/>
        <v>41980</v>
      </c>
      <c r="D2043" s="160">
        <f t="shared" si="189"/>
        <v>2014</v>
      </c>
      <c r="E2043" s="160">
        <f t="shared" si="190"/>
        <v>12</v>
      </c>
      <c r="F2043" s="160">
        <f t="shared" si="191"/>
        <v>7</v>
      </c>
      <c r="G2043" s="160">
        <f t="shared" ca="1" si="186"/>
        <v>105738</v>
      </c>
      <c r="H2043" s="171">
        <f t="shared" ca="1" si="187"/>
        <v>2545</v>
      </c>
      <c r="I2043" s="160"/>
      <c r="J2043" s="160"/>
      <c r="K2043" s="160"/>
      <c r="L2043" s="160"/>
      <c r="M2043" s="160"/>
      <c r="N2043" s="160"/>
    </row>
    <row r="2044" spans="1:14">
      <c r="A2044" s="160"/>
      <c r="B2044" s="170" t="s">
        <v>6748</v>
      </c>
      <c r="C2044" s="161">
        <f t="shared" si="188"/>
        <v>41980</v>
      </c>
      <c r="D2044" s="160">
        <f t="shared" si="189"/>
        <v>2014</v>
      </c>
      <c r="E2044" s="160">
        <f t="shared" si="190"/>
        <v>12</v>
      </c>
      <c r="F2044" s="160">
        <f t="shared" si="191"/>
        <v>7</v>
      </c>
      <c r="G2044" s="160">
        <f t="shared" ca="1" si="186"/>
        <v>105738</v>
      </c>
      <c r="H2044" s="171">
        <f t="shared" ca="1" si="187"/>
        <v>2545</v>
      </c>
      <c r="I2044" s="160"/>
      <c r="J2044" s="160"/>
      <c r="K2044" s="160"/>
      <c r="L2044" s="160"/>
      <c r="M2044" s="160"/>
      <c r="N2044" s="160"/>
    </row>
    <row r="2045" spans="1:14">
      <c r="A2045" s="160"/>
      <c r="B2045" s="170" t="s">
        <v>6748</v>
      </c>
      <c r="C2045" s="161">
        <f t="shared" si="188"/>
        <v>41980</v>
      </c>
      <c r="D2045" s="160">
        <f t="shared" si="189"/>
        <v>2014</v>
      </c>
      <c r="E2045" s="160">
        <f t="shared" si="190"/>
        <v>12</v>
      </c>
      <c r="F2045" s="160">
        <f t="shared" si="191"/>
        <v>7</v>
      </c>
      <c r="G2045" s="160">
        <f t="shared" ca="1" si="186"/>
        <v>105738</v>
      </c>
      <c r="H2045" s="171">
        <f t="shared" ca="1" si="187"/>
        <v>2545</v>
      </c>
      <c r="I2045" s="160"/>
      <c r="J2045" s="160"/>
      <c r="K2045" s="160"/>
      <c r="L2045" s="160"/>
      <c r="M2045" s="160"/>
      <c r="N2045" s="160"/>
    </row>
    <row r="2046" spans="1:14">
      <c r="A2046" s="160"/>
      <c r="B2046" s="170" t="s">
        <v>6755</v>
      </c>
      <c r="C2046" s="161">
        <f t="shared" si="188"/>
        <v>41982</v>
      </c>
      <c r="D2046" s="160">
        <f t="shared" si="189"/>
        <v>2014</v>
      </c>
      <c r="E2046" s="160">
        <f t="shared" si="190"/>
        <v>12</v>
      </c>
      <c r="F2046" s="160">
        <f t="shared" si="191"/>
        <v>2</v>
      </c>
      <c r="G2046" s="160">
        <f t="shared" ca="1" si="186"/>
        <v>105740</v>
      </c>
      <c r="H2046" s="171">
        <f t="shared" ca="1" si="187"/>
        <v>2544</v>
      </c>
      <c r="I2046" s="160"/>
      <c r="J2046" s="160"/>
      <c r="K2046" s="160"/>
      <c r="L2046" s="160"/>
      <c r="M2046" s="160"/>
      <c r="N2046" s="160"/>
    </row>
    <row r="2047" spans="1:14">
      <c r="A2047" s="160"/>
      <c r="B2047" s="170" t="s">
        <v>6758</v>
      </c>
      <c r="C2047" s="161">
        <f t="shared" si="188"/>
        <v>41983</v>
      </c>
      <c r="D2047" s="160">
        <f t="shared" si="189"/>
        <v>2014</v>
      </c>
      <c r="E2047" s="160">
        <f t="shared" si="190"/>
        <v>12</v>
      </c>
      <c r="F2047" s="160">
        <f t="shared" si="191"/>
        <v>3</v>
      </c>
      <c r="G2047" s="160">
        <f t="shared" ca="1" si="186"/>
        <v>105741</v>
      </c>
      <c r="H2047" s="171">
        <f t="shared" ca="1" si="187"/>
        <v>2543</v>
      </c>
      <c r="I2047" s="160"/>
      <c r="J2047" s="160"/>
      <c r="K2047" s="160"/>
      <c r="L2047" s="160"/>
      <c r="M2047" s="160"/>
      <c r="N2047" s="160"/>
    </row>
    <row r="2048" spans="1:14">
      <c r="A2048" s="160"/>
      <c r="B2048" s="170" t="s">
        <v>6758</v>
      </c>
      <c r="C2048" s="161">
        <f t="shared" si="188"/>
        <v>41983</v>
      </c>
      <c r="D2048" s="160">
        <f t="shared" si="189"/>
        <v>2014</v>
      </c>
      <c r="E2048" s="160">
        <f t="shared" si="190"/>
        <v>12</v>
      </c>
      <c r="F2048" s="160">
        <f t="shared" si="191"/>
        <v>3</v>
      </c>
      <c r="G2048" s="160">
        <f t="shared" ca="1" si="186"/>
        <v>105741</v>
      </c>
      <c r="H2048" s="171">
        <f t="shared" ca="1" si="187"/>
        <v>2543</v>
      </c>
      <c r="I2048" s="160"/>
      <c r="J2048" s="160"/>
      <c r="K2048" s="160"/>
      <c r="L2048" s="160"/>
      <c r="M2048" s="160"/>
      <c r="N2048" s="160"/>
    </row>
    <row r="2049" spans="1:14">
      <c r="A2049" s="160"/>
      <c r="B2049" s="170" t="s">
        <v>6763</v>
      </c>
      <c r="C2049" s="161">
        <f t="shared" si="188"/>
        <v>41984</v>
      </c>
      <c r="D2049" s="160">
        <f t="shared" si="189"/>
        <v>2014</v>
      </c>
      <c r="E2049" s="160">
        <f t="shared" si="190"/>
        <v>12</v>
      </c>
      <c r="F2049" s="160">
        <f t="shared" si="191"/>
        <v>4</v>
      </c>
      <c r="G2049" s="160">
        <f t="shared" ca="1" si="186"/>
        <v>105744</v>
      </c>
      <c r="H2049" s="171">
        <f t="shared" ca="1" si="187"/>
        <v>2542</v>
      </c>
      <c r="I2049" s="160"/>
      <c r="J2049" s="160"/>
      <c r="K2049" s="160"/>
      <c r="L2049" s="160"/>
      <c r="M2049" s="160"/>
      <c r="N2049" s="160"/>
    </row>
    <row r="2050" spans="1:14">
      <c r="A2050" s="160"/>
      <c r="B2050" s="170" t="s">
        <v>6766</v>
      </c>
      <c r="C2050" s="161">
        <f t="shared" si="188"/>
        <v>41985</v>
      </c>
      <c r="D2050" s="160">
        <f t="shared" si="189"/>
        <v>2014</v>
      </c>
      <c r="E2050" s="160">
        <f t="shared" si="190"/>
        <v>12</v>
      </c>
      <c r="F2050" s="160">
        <f t="shared" si="191"/>
        <v>5</v>
      </c>
      <c r="G2050" s="160">
        <f t="shared" ca="1" si="186"/>
        <v>105745</v>
      </c>
      <c r="H2050" s="171">
        <f t="shared" ca="1" si="187"/>
        <v>2541</v>
      </c>
      <c r="I2050" s="160"/>
      <c r="J2050" s="160"/>
      <c r="K2050" s="160"/>
      <c r="L2050" s="160"/>
      <c r="M2050" s="160"/>
      <c r="N2050" s="160"/>
    </row>
    <row r="2051" spans="1:14">
      <c r="A2051" s="160"/>
      <c r="B2051" s="170" t="s">
        <v>6769</v>
      </c>
      <c r="C2051" s="161">
        <f t="shared" si="188"/>
        <v>41986</v>
      </c>
      <c r="D2051" s="160">
        <f t="shared" si="189"/>
        <v>2014</v>
      </c>
      <c r="E2051" s="160">
        <f t="shared" si="190"/>
        <v>12</v>
      </c>
      <c r="F2051" s="160">
        <f t="shared" si="191"/>
        <v>6</v>
      </c>
      <c r="G2051" s="160">
        <f t="shared" ca="1" si="186"/>
        <v>105745</v>
      </c>
      <c r="H2051" s="171">
        <f t="shared" ca="1" si="187"/>
        <v>2540</v>
      </c>
      <c r="I2051" s="160"/>
      <c r="J2051" s="160"/>
      <c r="K2051" s="160"/>
      <c r="L2051" s="160"/>
      <c r="M2051" s="160"/>
      <c r="N2051" s="160"/>
    </row>
    <row r="2052" spans="1:14">
      <c r="A2052" s="160"/>
      <c r="B2052" s="170" t="s">
        <v>6769</v>
      </c>
      <c r="C2052" s="161">
        <f t="shared" si="188"/>
        <v>41986</v>
      </c>
      <c r="D2052" s="160">
        <f t="shared" si="189"/>
        <v>2014</v>
      </c>
      <c r="E2052" s="160">
        <f t="shared" si="190"/>
        <v>12</v>
      </c>
      <c r="F2052" s="160">
        <f t="shared" si="191"/>
        <v>6</v>
      </c>
      <c r="G2052" s="160">
        <f t="shared" ca="1" si="186"/>
        <v>105745</v>
      </c>
      <c r="H2052" s="171">
        <f t="shared" ca="1" si="187"/>
        <v>2540</v>
      </c>
      <c r="I2052" s="160"/>
      <c r="J2052" s="160"/>
      <c r="K2052" s="160"/>
      <c r="L2052" s="160"/>
      <c r="M2052" s="160"/>
      <c r="N2052" s="160"/>
    </row>
    <row r="2053" spans="1:14">
      <c r="A2053" s="160"/>
      <c r="B2053" s="170" t="s">
        <v>6774</v>
      </c>
      <c r="C2053" s="161">
        <f t="shared" si="188"/>
        <v>41987</v>
      </c>
      <c r="D2053" s="160">
        <f t="shared" si="189"/>
        <v>2014</v>
      </c>
      <c r="E2053" s="160">
        <f t="shared" si="190"/>
        <v>12</v>
      </c>
      <c r="F2053" s="160">
        <f t="shared" si="191"/>
        <v>7</v>
      </c>
      <c r="G2053" s="160">
        <f t="shared" ref="G2053:G2116" ca="1" si="192">WORKDAY(C2053,$K$5)</f>
        <v>105745</v>
      </c>
      <c r="H2053" s="171">
        <f t="shared" ref="H2053:H2116" ca="1" si="193">NETWORKDAYS(C2053,$K$5)</f>
        <v>2540</v>
      </c>
      <c r="I2053" s="160"/>
      <c r="J2053" s="160"/>
      <c r="K2053" s="160"/>
      <c r="L2053" s="160"/>
      <c r="M2053" s="160"/>
      <c r="N2053" s="160"/>
    </row>
    <row r="2054" spans="1:14">
      <c r="A2054" s="160"/>
      <c r="B2054" s="170" t="s">
        <v>6777</v>
      </c>
      <c r="C2054" s="161">
        <f t="shared" ref="C2054:C2117" si="194">DATE(LEFT(B2054,4),MID(B2054,5,2),RIGHT(B2054,2))</f>
        <v>41989</v>
      </c>
      <c r="D2054" s="160">
        <f t="shared" ref="D2054:D2117" si="195">YEAR(C2054)</f>
        <v>2014</v>
      </c>
      <c r="E2054" s="160">
        <f t="shared" ref="E2054:E2117" si="196">MONTH(C2054)</f>
        <v>12</v>
      </c>
      <c r="F2054" s="160">
        <f t="shared" ref="F2054:F2117" si="197">WEEKDAY(C2054,2)</f>
        <v>2</v>
      </c>
      <c r="G2054" s="160">
        <f t="shared" ca="1" si="192"/>
        <v>105747</v>
      </c>
      <c r="H2054" s="171">
        <f t="shared" ca="1" si="193"/>
        <v>2539</v>
      </c>
      <c r="I2054" s="160"/>
      <c r="J2054" s="160"/>
      <c r="K2054" s="160"/>
      <c r="L2054" s="160"/>
      <c r="M2054" s="160"/>
      <c r="N2054" s="160"/>
    </row>
    <row r="2055" spans="1:14">
      <c r="A2055" s="160"/>
      <c r="B2055" s="170" t="s">
        <v>6780</v>
      </c>
      <c r="C2055" s="161">
        <f t="shared" si="194"/>
        <v>41991</v>
      </c>
      <c r="D2055" s="160">
        <f t="shared" si="195"/>
        <v>2014</v>
      </c>
      <c r="E2055" s="160">
        <f t="shared" si="196"/>
        <v>12</v>
      </c>
      <c r="F2055" s="160">
        <f t="shared" si="197"/>
        <v>4</v>
      </c>
      <c r="G2055" s="160">
        <f t="shared" ca="1" si="192"/>
        <v>105751</v>
      </c>
      <c r="H2055" s="171">
        <f t="shared" ca="1" si="193"/>
        <v>2537</v>
      </c>
      <c r="I2055" s="160"/>
      <c r="J2055" s="160"/>
      <c r="K2055" s="160"/>
      <c r="L2055" s="160"/>
      <c r="M2055" s="160"/>
      <c r="N2055" s="160"/>
    </row>
    <row r="2056" spans="1:14">
      <c r="A2056" s="160"/>
      <c r="B2056" s="170" t="s">
        <v>6780</v>
      </c>
      <c r="C2056" s="161">
        <f t="shared" si="194"/>
        <v>41991</v>
      </c>
      <c r="D2056" s="160">
        <f t="shared" si="195"/>
        <v>2014</v>
      </c>
      <c r="E2056" s="160">
        <f t="shared" si="196"/>
        <v>12</v>
      </c>
      <c r="F2056" s="160">
        <f t="shared" si="197"/>
        <v>4</v>
      </c>
      <c r="G2056" s="160">
        <f t="shared" ca="1" si="192"/>
        <v>105751</v>
      </c>
      <c r="H2056" s="171">
        <f t="shared" ca="1" si="193"/>
        <v>2537</v>
      </c>
      <c r="I2056" s="160"/>
      <c r="J2056" s="160"/>
      <c r="K2056" s="160"/>
      <c r="L2056" s="160"/>
      <c r="M2056" s="160"/>
      <c r="N2056" s="160"/>
    </row>
    <row r="2057" spans="1:14">
      <c r="A2057" s="160"/>
      <c r="B2057" s="170" t="s">
        <v>6785</v>
      </c>
      <c r="C2057" s="161">
        <f t="shared" si="194"/>
        <v>41992</v>
      </c>
      <c r="D2057" s="160">
        <f t="shared" si="195"/>
        <v>2014</v>
      </c>
      <c r="E2057" s="160">
        <f t="shared" si="196"/>
        <v>12</v>
      </c>
      <c r="F2057" s="160">
        <f t="shared" si="197"/>
        <v>5</v>
      </c>
      <c r="G2057" s="160">
        <f t="shared" ca="1" si="192"/>
        <v>105752</v>
      </c>
      <c r="H2057" s="171">
        <f t="shared" ca="1" si="193"/>
        <v>2536</v>
      </c>
      <c r="I2057" s="160"/>
      <c r="J2057" s="160"/>
      <c r="K2057" s="160"/>
      <c r="L2057" s="160"/>
      <c r="M2057" s="160"/>
      <c r="N2057" s="160"/>
    </row>
    <row r="2058" spans="1:14">
      <c r="A2058" s="160"/>
      <c r="B2058" s="170" t="s">
        <v>6788</v>
      </c>
      <c r="C2058" s="161">
        <f t="shared" si="194"/>
        <v>41993</v>
      </c>
      <c r="D2058" s="160">
        <f t="shared" si="195"/>
        <v>2014</v>
      </c>
      <c r="E2058" s="160">
        <f t="shared" si="196"/>
        <v>12</v>
      </c>
      <c r="F2058" s="160">
        <f t="shared" si="197"/>
        <v>6</v>
      </c>
      <c r="G2058" s="160">
        <f t="shared" ca="1" si="192"/>
        <v>105752</v>
      </c>
      <c r="H2058" s="171">
        <f t="shared" ca="1" si="193"/>
        <v>2535</v>
      </c>
      <c r="I2058" s="160"/>
      <c r="J2058" s="160"/>
      <c r="K2058" s="160"/>
      <c r="L2058" s="160"/>
      <c r="M2058" s="160"/>
      <c r="N2058" s="160"/>
    </row>
    <row r="2059" spans="1:14">
      <c r="A2059" s="160"/>
      <c r="B2059" s="170" t="s">
        <v>6791</v>
      </c>
      <c r="C2059" s="161">
        <f t="shared" si="194"/>
        <v>41994</v>
      </c>
      <c r="D2059" s="160">
        <f t="shared" si="195"/>
        <v>2014</v>
      </c>
      <c r="E2059" s="160">
        <f t="shared" si="196"/>
        <v>12</v>
      </c>
      <c r="F2059" s="160">
        <f t="shared" si="197"/>
        <v>7</v>
      </c>
      <c r="G2059" s="160">
        <f t="shared" ca="1" si="192"/>
        <v>105752</v>
      </c>
      <c r="H2059" s="171">
        <f t="shared" ca="1" si="193"/>
        <v>2535</v>
      </c>
      <c r="I2059" s="160"/>
      <c r="J2059" s="160"/>
      <c r="K2059" s="160"/>
      <c r="L2059" s="160"/>
      <c r="M2059" s="160"/>
      <c r="N2059" s="160"/>
    </row>
    <row r="2060" spans="1:14">
      <c r="A2060" s="160"/>
      <c r="B2060" s="170" t="s">
        <v>6791</v>
      </c>
      <c r="C2060" s="161">
        <f t="shared" si="194"/>
        <v>41994</v>
      </c>
      <c r="D2060" s="160">
        <f t="shared" si="195"/>
        <v>2014</v>
      </c>
      <c r="E2060" s="160">
        <f t="shared" si="196"/>
        <v>12</v>
      </c>
      <c r="F2060" s="160">
        <f t="shared" si="197"/>
        <v>7</v>
      </c>
      <c r="G2060" s="160">
        <f t="shared" ca="1" si="192"/>
        <v>105752</v>
      </c>
      <c r="H2060" s="171">
        <f t="shared" ca="1" si="193"/>
        <v>2535</v>
      </c>
      <c r="I2060" s="160"/>
      <c r="J2060" s="160"/>
      <c r="K2060" s="160"/>
      <c r="L2060" s="160"/>
      <c r="M2060" s="160"/>
      <c r="N2060" s="160"/>
    </row>
    <row r="2061" spans="1:14">
      <c r="A2061" s="160"/>
      <c r="B2061" s="170" t="s">
        <v>6791</v>
      </c>
      <c r="C2061" s="161">
        <f t="shared" si="194"/>
        <v>41994</v>
      </c>
      <c r="D2061" s="160">
        <f t="shared" si="195"/>
        <v>2014</v>
      </c>
      <c r="E2061" s="160">
        <f t="shared" si="196"/>
        <v>12</v>
      </c>
      <c r="F2061" s="160">
        <f t="shared" si="197"/>
        <v>7</v>
      </c>
      <c r="G2061" s="160">
        <f t="shared" ca="1" si="192"/>
        <v>105752</v>
      </c>
      <c r="H2061" s="171">
        <f t="shared" ca="1" si="193"/>
        <v>2535</v>
      </c>
      <c r="I2061" s="160"/>
      <c r="J2061" s="160"/>
      <c r="K2061" s="160"/>
      <c r="L2061" s="160"/>
      <c r="M2061" s="160"/>
      <c r="N2061" s="160"/>
    </row>
    <row r="2062" spans="1:14">
      <c r="A2062" s="160"/>
      <c r="B2062" s="170" t="s">
        <v>6798</v>
      </c>
      <c r="C2062" s="161">
        <f t="shared" si="194"/>
        <v>41995</v>
      </c>
      <c r="D2062" s="160">
        <f t="shared" si="195"/>
        <v>2014</v>
      </c>
      <c r="E2062" s="160">
        <f t="shared" si="196"/>
        <v>12</v>
      </c>
      <c r="F2062" s="160">
        <f t="shared" si="197"/>
        <v>1</v>
      </c>
      <c r="G2062" s="160">
        <f t="shared" ca="1" si="192"/>
        <v>105753</v>
      </c>
      <c r="H2062" s="171">
        <f t="shared" ca="1" si="193"/>
        <v>2535</v>
      </c>
      <c r="I2062" s="160"/>
      <c r="J2062" s="160"/>
      <c r="K2062" s="160"/>
      <c r="L2062" s="160"/>
      <c r="M2062" s="160"/>
      <c r="N2062" s="160"/>
    </row>
    <row r="2063" spans="1:14">
      <c r="A2063" s="160"/>
      <c r="B2063" s="170" t="s">
        <v>6798</v>
      </c>
      <c r="C2063" s="161">
        <f t="shared" si="194"/>
        <v>41995</v>
      </c>
      <c r="D2063" s="160">
        <f t="shared" si="195"/>
        <v>2014</v>
      </c>
      <c r="E2063" s="160">
        <f t="shared" si="196"/>
        <v>12</v>
      </c>
      <c r="F2063" s="160">
        <f t="shared" si="197"/>
        <v>1</v>
      </c>
      <c r="G2063" s="160">
        <f t="shared" ca="1" si="192"/>
        <v>105753</v>
      </c>
      <c r="H2063" s="171">
        <f t="shared" ca="1" si="193"/>
        <v>2535</v>
      </c>
      <c r="I2063" s="160"/>
      <c r="J2063" s="160"/>
      <c r="K2063" s="160"/>
      <c r="L2063" s="160"/>
      <c r="M2063" s="160"/>
      <c r="N2063" s="160"/>
    </row>
    <row r="2064" spans="1:14">
      <c r="A2064" s="160"/>
      <c r="B2064" s="170" t="s">
        <v>6803</v>
      </c>
      <c r="C2064" s="161">
        <f t="shared" si="194"/>
        <v>41996</v>
      </c>
      <c r="D2064" s="160">
        <f t="shared" si="195"/>
        <v>2014</v>
      </c>
      <c r="E2064" s="160">
        <f t="shared" si="196"/>
        <v>12</v>
      </c>
      <c r="F2064" s="160">
        <f t="shared" si="197"/>
        <v>2</v>
      </c>
      <c r="G2064" s="160">
        <f t="shared" ca="1" si="192"/>
        <v>105754</v>
      </c>
      <c r="H2064" s="171">
        <f t="shared" ca="1" si="193"/>
        <v>2534</v>
      </c>
      <c r="I2064" s="160"/>
      <c r="J2064" s="160"/>
      <c r="K2064" s="160"/>
      <c r="L2064" s="160"/>
      <c r="M2064" s="160"/>
      <c r="N2064" s="160"/>
    </row>
    <row r="2065" spans="1:14">
      <c r="A2065" s="160"/>
      <c r="B2065" s="170" t="s">
        <v>6803</v>
      </c>
      <c r="C2065" s="161">
        <f t="shared" si="194"/>
        <v>41996</v>
      </c>
      <c r="D2065" s="160">
        <f t="shared" si="195"/>
        <v>2014</v>
      </c>
      <c r="E2065" s="160">
        <f t="shared" si="196"/>
        <v>12</v>
      </c>
      <c r="F2065" s="160">
        <f t="shared" si="197"/>
        <v>2</v>
      </c>
      <c r="G2065" s="160">
        <f t="shared" ca="1" si="192"/>
        <v>105754</v>
      </c>
      <c r="H2065" s="171">
        <f t="shared" ca="1" si="193"/>
        <v>2534</v>
      </c>
      <c r="I2065" s="160"/>
      <c r="J2065" s="160"/>
      <c r="K2065" s="160"/>
      <c r="L2065" s="160"/>
      <c r="M2065" s="160"/>
      <c r="N2065" s="160"/>
    </row>
    <row r="2066" spans="1:14">
      <c r="A2066" s="160"/>
      <c r="B2066" s="170" t="s">
        <v>6808</v>
      </c>
      <c r="C2066" s="161">
        <f t="shared" si="194"/>
        <v>41997</v>
      </c>
      <c r="D2066" s="160">
        <f t="shared" si="195"/>
        <v>2014</v>
      </c>
      <c r="E2066" s="160">
        <f t="shared" si="196"/>
        <v>12</v>
      </c>
      <c r="F2066" s="160">
        <f t="shared" si="197"/>
        <v>3</v>
      </c>
      <c r="G2066" s="160">
        <f t="shared" ca="1" si="192"/>
        <v>105755</v>
      </c>
      <c r="H2066" s="171">
        <f t="shared" ca="1" si="193"/>
        <v>2533</v>
      </c>
      <c r="I2066" s="160"/>
      <c r="J2066" s="160"/>
      <c r="K2066" s="160"/>
      <c r="L2066" s="160"/>
      <c r="M2066" s="160"/>
      <c r="N2066" s="160"/>
    </row>
    <row r="2067" spans="1:14">
      <c r="A2067" s="160"/>
      <c r="B2067" s="170" t="s">
        <v>6808</v>
      </c>
      <c r="C2067" s="161">
        <f t="shared" si="194"/>
        <v>41997</v>
      </c>
      <c r="D2067" s="160">
        <f t="shared" si="195"/>
        <v>2014</v>
      </c>
      <c r="E2067" s="160">
        <f t="shared" si="196"/>
        <v>12</v>
      </c>
      <c r="F2067" s="160">
        <f t="shared" si="197"/>
        <v>3</v>
      </c>
      <c r="G2067" s="160">
        <f t="shared" ca="1" si="192"/>
        <v>105755</v>
      </c>
      <c r="H2067" s="171">
        <f t="shared" ca="1" si="193"/>
        <v>2533</v>
      </c>
      <c r="I2067" s="160"/>
      <c r="J2067" s="160"/>
      <c r="K2067" s="160"/>
      <c r="L2067" s="160"/>
      <c r="M2067" s="160"/>
      <c r="N2067" s="160"/>
    </row>
    <row r="2068" spans="1:14">
      <c r="A2068" s="160"/>
      <c r="B2068" s="170" t="s">
        <v>6813</v>
      </c>
      <c r="C2068" s="161">
        <f t="shared" si="194"/>
        <v>41999</v>
      </c>
      <c r="D2068" s="160">
        <f t="shared" si="195"/>
        <v>2014</v>
      </c>
      <c r="E2068" s="160">
        <f t="shared" si="196"/>
        <v>12</v>
      </c>
      <c r="F2068" s="160">
        <f t="shared" si="197"/>
        <v>5</v>
      </c>
      <c r="G2068" s="160">
        <f t="shared" ca="1" si="192"/>
        <v>105759</v>
      </c>
      <c r="H2068" s="171">
        <f t="shared" ca="1" si="193"/>
        <v>2531</v>
      </c>
      <c r="I2068" s="160"/>
      <c r="J2068" s="160"/>
      <c r="K2068" s="160"/>
      <c r="L2068" s="160"/>
      <c r="M2068" s="160"/>
      <c r="N2068" s="160"/>
    </row>
    <row r="2069" spans="1:14">
      <c r="A2069" s="160"/>
      <c r="B2069" s="170" t="s">
        <v>6813</v>
      </c>
      <c r="C2069" s="161">
        <f t="shared" si="194"/>
        <v>41999</v>
      </c>
      <c r="D2069" s="160">
        <f t="shared" si="195"/>
        <v>2014</v>
      </c>
      <c r="E2069" s="160">
        <f t="shared" si="196"/>
        <v>12</v>
      </c>
      <c r="F2069" s="160">
        <f t="shared" si="197"/>
        <v>5</v>
      </c>
      <c r="G2069" s="160">
        <f t="shared" ca="1" si="192"/>
        <v>105759</v>
      </c>
      <c r="H2069" s="171">
        <f t="shared" ca="1" si="193"/>
        <v>2531</v>
      </c>
      <c r="I2069" s="160"/>
      <c r="J2069" s="160"/>
      <c r="K2069" s="160"/>
      <c r="L2069" s="160"/>
      <c r="M2069" s="160"/>
      <c r="N2069" s="160"/>
    </row>
    <row r="2070" spans="1:14">
      <c r="A2070" s="160"/>
      <c r="B2070" s="170" t="s">
        <v>6818</v>
      </c>
      <c r="C2070" s="161">
        <f t="shared" si="194"/>
        <v>42000</v>
      </c>
      <c r="D2070" s="160">
        <f t="shared" si="195"/>
        <v>2014</v>
      </c>
      <c r="E2070" s="160">
        <f t="shared" si="196"/>
        <v>12</v>
      </c>
      <c r="F2070" s="160">
        <f t="shared" si="197"/>
        <v>6</v>
      </c>
      <c r="G2070" s="160">
        <f t="shared" ca="1" si="192"/>
        <v>105759</v>
      </c>
      <c r="H2070" s="171">
        <f t="shared" ca="1" si="193"/>
        <v>2530</v>
      </c>
      <c r="I2070" s="160"/>
      <c r="J2070" s="160"/>
      <c r="K2070" s="160"/>
      <c r="L2070" s="160"/>
      <c r="M2070" s="160"/>
      <c r="N2070" s="160"/>
    </row>
    <row r="2071" spans="1:14">
      <c r="A2071" s="160"/>
      <c r="B2071" s="170" t="s">
        <v>6821</v>
      </c>
      <c r="C2071" s="161">
        <f t="shared" si="194"/>
        <v>42002</v>
      </c>
      <c r="D2071" s="160">
        <f t="shared" si="195"/>
        <v>2014</v>
      </c>
      <c r="E2071" s="160">
        <f t="shared" si="196"/>
        <v>12</v>
      </c>
      <c r="F2071" s="160">
        <f t="shared" si="197"/>
        <v>1</v>
      </c>
      <c r="G2071" s="160">
        <f t="shared" ca="1" si="192"/>
        <v>105760</v>
      </c>
      <c r="H2071" s="171">
        <f t="shared" ca="1" si="193"/>
        <v>2530</v>
      </c>
      <c r="I2071" s="160"/>
      <c r="J2071" s="160"/>
      <c r="K2071" s="160"/>
      <c r="L2071" s="160"/>
      <c r="M2071" s="160"/>
      <c r="N2071" s="160"/>
    </row>
    <row r="2072" spans="1:14">
      <c r="A2072" s="160"/>
      <c r="B2072" s="170" t="s">
        <v>6824</v>
      </c>
      <c r="C2072" s="161">
        <f t="shared" si="194"/>
        <v>42003</v>
      </c>
      <c r="D2072" s="160">
        <f t="shared" si="195"/>
        <v>2014</v>
      </c>
      <c r="E2072" s="160">
        <f t="shared" si="196"/>
        <v>12</v>
      </c>
      <c r="F2072" s="160">
        <f t="shared" si="197"/>
        <v>2</v>
      </c>
      <c r="G2072" s="160">
        <f t="shared" ca="1" si="192"/>
        <v>105761</v>
      </c>
      <c r="H2072" s="171">
        <f t="shared" ca="1" si="193"/>
        <v>2529</v>
      </c>
      <c r="I2072" s="160"/>
      <c r="J2072" s="160"/>
      <c r="K2072" s="160"/>
      <c r="L2072" s="160"/>
      <c r="M2072" s="160"/>
      <c r="N2072" s="160"/>
    </row>
    <row r="2073" spans="1:14">
      <c r="A2073" s="160"/>
      <c r="B2073" s="170" t="s">
        <v>6827</v>
      </c>
      <c r="C2073" s="161">
        <f t="shared" si="194"/>
        <v>42005</v>
      </c>
      <c r="D2073" s="160">
        <f t="shared" si="195"/>
        <v>2015</v>
      </c>
      <c r="E2073" s="160">
        <f t="shared" si="196"/>
        <v>1</v>
      </c>
      <c r="F2073" s="160">
        <f t="shared" si="197"/>
        <v>4</v>
      </c>
      <c r="G2073" s="160">
        <f t="shared" ca="1" si="192"/>
        <v>105765</v>
      </c>
      <c r="H2073" s="171">
        <f t="shared" ca="1" si="193"/>
        <v>2527</v>
      </c>
      <c r="I2073" s="160"/>
      <c r="J2073" s="160"/>
      <c r="K2073" s="160"/>
      <c r="L2073" s="160"/>
      <c r="M2073" s="160"/>
      <c r="N2073" s="160"/>
    </row>
    <row r="2074" spans="1:14">
      <c r="A2074" s="160"/>
      <c r="B2074" s="170" t="s">
        <v>6830</v>
      </c>
      <c r="C2074" s="161">
        <f t="shared" si="194"/>
        <v>42006</v>
      </c>
      <c r="D2074" s="160">
        <f t="shared" si="195"/>
        <v>2015</v>
      </c>
      <c r="E2074" s="160">
        <f t="shared" si="196"/>
        <v>1</v>
      </c>
      <c r="F2074" s="160">
        <f t="shared" si="197"/>
        <v>5</v>
      </c>
      <c r="G2074" s="160">
        <f t="shared" ca="1" si="192"/>
        <v>105766</v>
      </c>
      <c r="H2074" s="171">
        <f t="shared" ca="1" si="193"/>
        <v>2526</v>
      </c>
      <c r="I2074" s="160"/>
      <c r="J2074" s="160"/>
      <c r="K2074" s="160"/>
      <c r="L2074" s="160"/>
      <c r="M2074" s="160"/>
      <c r="N2074" s="160"/>
    </row>
    <row r="2075" spans="1:14">
      <c r="A2075" s="160"/>
      <c r="B2075" s="170" t="s">
        <v>6833</v>
      </c>
      <c r="C2075" s="161">
        <f t="shared" si="194"/>
        <v>42007</v>
      </c>
      <c r="D2075" s="160">
        <f t="shared" si="195"/>
        <v>2015</v>
      </c>
      <c r="E2075" s="160">
        <f t="shared" si="196"/>
        <v>1</v>
      </c>
      <c r="F2075" s="160">
        <f t="shared" si="197"/>
        <v>6</v>
      </c>
      <c r="G2075" s="160">
        <f t="shared" ca="1" si="192"/>
        <v>105766</v>
      </c>
      <c r="H2075" s="171">
        <f t="shared" ca="1" si="193"/>
        <v>2525</v>
      </c>
      <c r="I2075" s="160"/>
      <c r="J2075" s="160"/>
      <c r="K2075" s="160"/>
      <c r="L2075" s="160"/>
      <c r="M2075" s="160"/>
      <c r="N2075" s="160"/>
    </row>
    <row r="2076" spans="1:14">
      <c r="A2076" s="160"/>
      <c r="B2076" s="170" t="s">
        <v>6833</v>
      </c>
      <c r="C2076" s="161">
        <f t="shared" si="194"/>
        <v>42007</v>
      </c>
      <c r="D2076" s="160">
        <f t="shared" si="195"/>
        <v>2015</v>
      </c>
      <c r="E2076" s="160">
        <f t="shared" si="196"/>
        <v>1</v>
      </c>
      <c r="F2076" s="160">
        <f t="shared" si="197"/>
        <v>6</v>
      </c>
      <c r="G2076" s="160">
        <f t="shared" ca="1" si="192"/>
        <v>105766</v>
      </c>
      <c r="H2076" s="171">
        <f t="shared" ca="1" si="193"/>
        <v>2525</v>
      </c>
      <c r="I2076" s="160"/>
      <c r="J2076" s="160"/>
      <c r="K2076" s="160"/>
      <c r="L2076" s="160"/>
      <c r="M2076" s="160"/>
      <c r="N2076" s="160"/>
    </row>
    <row r="2077" spans="1:14">
      <c r="A2077" s="160"/>
      <c r="B2077" s="170" t="s">
        <v>6838</v>
      </c>
      <c r="C2077" s="161">
        <f t="shared" si="194"/>
        <v>42008</v>
      </c>
      <c r="D2077" s="160">
        <f t="shared" si="195"/>
        <v>2015</v>
      </c>
      <c r="E2077" s="160">
        <f t="shared" si="196"/>
        <v>1</v>
      </c>
      <c r="F2077" s="160">
        <f t="shared" si="197"/>
        <v>7</v>
      </c>
      <c r="G2077" s="160">
        <f t="shared" ca="1" si="192"/>
        <v>105766</v>
      </c>
      <c r="H2077" s="171">
        <f t="shared" ca="1" si="193"/>
        <v>2525</v>
      </c>
      <c r="I2077" s="160"/>
      <c r="J2077" s="160"/>
      <c r="K2077" s="160"/>
      <c r="L2077" s="160"/>
      <c r="M2077" s="160"/>
      <c r="N2077" s="160"/>
    </row>
    <row r="2078" spans="1:14">
      <c r="A2078" s="160"/>
      <c r="B2078" s="170" t="s">
        <v>6841</v>
      </c>
      <c r="C2078" s="161">
        <f t="shared" si="194"/>
        <v>42010</v>
      </c>
      <c r="D2078" s="160">
        <f t="shared" si="195"/>
        <v>2015</v>
      </c>
      <c r="E2078" s="160">
        <f t="shared" si="196"/>
        <v>1</v>
      </c>
      <c r="F2078" s="160">
        <f t="shared" si="197"/>
        <v>2</v>
      </c>
      <c r="G2078" s="160">
        <f t="shared" ca="1" si="192"/>
        <v>105768</v>
      </c>
      <c r="H2078" s="171">
        <f t="shared" ca="1" si="193"/>
        <v>2524</v>
      </c>
      <c r="I2078" s="160"/>
      <c r="J2078" s="160"/>
      <c r="K2078" s="160"/>
      <c r="L2078" s="160"/>
      <c r="M2078" s="160"/>
      <c r="N2078" s="160"/>
    </row>
    <row r="2079" spans="1:14">
      <c r="A2079" s="160"/>
      <c r="B2079" s="170" t="s">
        <v>6844</v>
      </c>
      <c r="C2079" s="161">
        <f t="shared" si="194"/>
        <v>42012</v>
      </c>
      <c r="D2079" s="160">
        <f t="shared" si="195"/>
        <v>2015</v>
      </c>
      <c r="E2079" s="160">
        <f t="shared" si="196"/>
        <v>1</v>
      </c>
      <c r="F2079" s="160">
        <f t="shared" si="197"/>
        <v>4</v>
      </c>
      <c r="G2079" s="160">
        <f t="shared" ca="1" si="192"/>
        <v>105772</v>
      </c>
      <c r="H2079" s="171">
        <f t="shared" ca="1" si="193"/>
        <v>2522</v>
      </c>
      <c r="I2079" s="160"/>
      <c r="J2079" s="160"/>
      <c r="K2079" s="160"/>
      <c r="L2079" s="160"/>
      <c r="M2079" s="160"/>
      <c r="N2079" s="160"/>
    </row>
    <row r="2080" spans="1:14">
      <c r="A2080" s="160"/>
      <c r="B2080" s="170" t="s">
        <v>6847</v>
      </c>
      <c r="C2080" s="161">
        <f t="shared" si="194"/>
        <v>42013</v>
      </c>
      <c r="D2080" s="160">
        <f t="shared" si="195"/>
        <v>2015</v>
      </c>
      <c r="E2080" s="160">
        <f t="shared" si="196"/>
        <v>1</v>
      </c>
      <c r="F2080" s="160">
        <f t="shared" si="197"/>
        <v>5</v>
      </c>
      <c r="G2080" s="160">
        <f t="shared" ca="1" si="192"/>
        <v>105773</v>
      </c>
      <c r="H2080" s="171">
        <f t="shared" ca="1" si="193"/>
        <v>2521</v>
      </c>
      <c r="I2080" s="160"/>
      <c r="J2080" s="160"/>
      <c r="K2080" s="160"/>
      <c r="L2080" s="160"/>
      <c r="M2080" s="160"/>
      <c r="N2080" s="160"/>
    </row>
    <row r="2081" spans="1:14">
      <c r="A2081" s="160"/>
      <c r="B2081" s="170" t="s">
        <v>6847</v>
      </c>
      <c r="C2081" s="161">
        <f t="shared" si="194"/>
        <v>42013</v>
      </c>
      <c r="D2081" s="160">
        <f t="shared" si="195"/>
        <v>2015</v>
      </c>
      <c r="E2081" s="160">
        <f t="shared" si="196"/>
        <v>1</v>
      </c>
      <c r="F2081" s="160">
        <f t="shared" si="197"/>
        <v>5</v>
      </c>
      <c r="G2081" s="160">
        <f t="shared" ca="1" si="192"/>
        <v>105773</v>
      </c>
      <c r="H2081" s="171">
        <f t="shared" ca="1" si="193"/>
        <v>2521</v>
      </c>
      <c r="I2081" s="160"/>
      <c r="J2081" s="160"/>
      <c r="K2081" s="160"/>
      <c r="L2081" s="160"/>
      <c r="M2081" s="160"/>
      <c r="N2081" s="160"/>
    </row>
    <row r="2082" spans="1:14">
      <c r="A2082" s="160"/>
      <c r="B2082" s="170" t="s">
        <v>6852</v>
      </c>
      <c r="C2082" s="161">
        <f t="shared" si="194"/>
        <v>42014</v>
      </c>
      <c r="D2082" s="160">
        <f t="shared" si="195"/>
        <v>2015</v>
      </c>
      <c r="E2082" s="160">
        <f t="shared" si="196"/>
        <v>1</v>
      </c>
      <c r="F2082" s="160">
        <f t="shared" si="197"/>
        <v>6</v>
      </c>
      <c r="G2082" s="160">
        <f t="shared" ca="1" si="192"/>
        <v>105773</v>
      </c>
      <c r="H2082" s="171">
        <f t="shared" ca="1" si="193"/>
        <v>2520</v>
      </c>
      <c r="I2082" s="160"/>
      <c r="J2082" s="160"/>
      <c r="K2082" s="160"/>
      <c r="L2082" s="160"/>
      <c r="M2082" s="160"/>
      <c r="N2082" s="160"/>
    </row>
    <row r="2083" spans="1:14">
      <c r="A2083" s="160"/>
      <c r="B2083" s="170" t="s">
        <v>6855</v>
      </c>
      <c r="C2083" s="161">
        <f t="shared" si="194"/>
        <v>42015</v>
      </c>
      <c r="D2083" s="160">
        <f t="shared" si="195"/>
        <v>2015</v>
      </c>
      <c r="E2083" s="160">
        <f t="shared" si="196"/>
        <v>1</v>
      </c>
      <c r="F2083" s="160">
        <f t="shared" si="197"/>
        <v>7</v>
      </c>
      <c r="G2083" s="160">
        <f t="shared" ca="1" si="192"/>
        <v>105773</v>
      </c>
      <c r="H2083" s="171">
        <f t="shared" ca="1" si="193"/>
        <v>2520</v>
      </c>
      <c r="I2083" s="160"/>
      <c r="J2083" s="160"/>
      <c r="K2083" s="160"/>
      <c r="L2083" s="160"/>
      <c r="M2083" s="160"/>
      <c r="N2083" s="160"/>
    </row>
    <row r="2084" spans="1:14">
      <c r="A2084" s="160"/>
      <c r="B2084" s="170" t="s">
        <v>6858</v>
      </c>
      <c r="C2084" s="161">
        <f t="shared" si="194"/>
        <v>42018</v>
      </c>
      <c r="D2084" s="160">
        <f t="shared" si="195"/>
        <v>2015</v>
      </c>
      <c r="E2084" s="160">
        <f t="shared" si="196"/>
        <v>1</v>
      </c>
      <c r="F2084" s="160">
        <f t="shared" si="197"/>
        <v>3</v>
      </c>
      <c r="G2084" s="160">
        <f t="shared" ca="1" si="192"/>
        <v>105776</v>
      </c>
      <c r="H2084" s="171">
        <f t="shared" ca="1" si="193"/>
        <v>2518</v>
      </c>
      <c r="I2084" s="160"/>
      <c r="J2084" s="160"/>
      <c r="K2084" s="160"/>
      <c r="L2084" s="160"/>
      <c r="M2084" s="160"/>
      <c r="N2084" s="160"/>
    </row>
    <row r="2085" spans="1:14">
      <c r="A2085" s="160"/>
      <c r="B2085" s="170" t="s">
        <v>6858</v>
      </c>
      <c r="C2085" s="161">
        <f t="shared" si="194"/>
        <v>42018</v>
      </c>
      <c r="D2085" s="160">
        <f t="shared" si="195"/>
        <v>2015</v>
      </c>
      <c r="E2085" s="160">
        <f t="shared" si="196"/>
        <v>1</v>
      </c>
      <c r="F2085" s="160">
        <f t="shared" si="197"/>
        <v>3</v>
      </c>
      <c r="G2085" s="160">
        <f t="shared" ca="1" si="192"/>
        <v>105776</v>
      </c>
      <c r="H2085" s="171">
        <f t="shared" ca="1" si="193"/>
        <v>2518</v>
      </c>
      <c r="I2085" s="160"/>
      <c r="J2085" s="160"/>
      <c r="K2085" s="160"/>
      <c r="L2085" s="160"/>
      <c r="M2085" s="160"/>
      <c r="N2085" s="160"/>
    </row>
    <row r="2086" spans="1:14">
      <c r="A2086" s="160"/>
      <c r="B2086" s="170" t="s">
        <v>6863</v>
      </c>
      <c r="C2086" s="161">
        <f t="shared" si="194"/>
        <v>42019</v>
      </c>
      <c r="D2086" s="160">
        <f t="shared" si="195"/>
        <v>2015</v>
      </c>
      <c r="E2086" s="160">
        <f t="shared" si="196"/>
        <v>1</v>
      </c>
      <c r="F2086" s="160">
        <f t="shared" si="197"/>
        <v>4</v>
      </c>
      <c r="G2086" s="160">
        <f t="shared" ca="1" si="192"/>
        <v>105779</v>
      </c>
      <c r="H2086" s="171">
        <f t="shared" ca="1" si="193"/>
        <v>2517</v>
      </c>
      <c r="I2086" s="160"/>
      <c r="J2086" s="160"/>
      <c r="K2086" s="160"/>
      <c r="L2086" s="160"/>
      <c r="M2086" s="160"/>
      <c r="N2086" s="160"/>
    </row>
    <row r="2087" spans="1:14">
      <c r="A2087" s="160"/>
      <c r="B2087" s="170" t="s">
        <v>6866</v>
      </c>
      <c r="C2087" s="161">
        <f t="shared" si="194"/>
        <v>42021</v>
      </c>
      <c r="D2087" s="160">
        <f t="shared" si="195"/>
        <v>2015</v>
      </c>
      <c r="E2087" s="160">
        <f t="shared" si="196"/>
        <v>1</v>
      </c>
      <c r="F2087" s="160">
        <f t="shared" si="197"/>
        <v>6</v>
      </c>
      <c r="G2087" s="160">
        <f t="shared" ca="1" si="192"/>
        <v>105780</v>
      </c>
      <c r="H2087" s="171">
        <f t="shared" ca="1" si="193"/>
        <v>2515</v>
      </c>
      <c r="I2087" s="160"/>
      <c r="J2087" s="160"/>
      <c r="K2087" s="160"/>
      <c r="L2087" s="160"/>
      <c r="M2087" s="160"/>
      <c r="N2087" s="160"/>
    </row>
    <row r="2088" spans="1:14">
      <c r="A2088" s="160"/>
      <c r="B2088" s="170" t="s">
        <v>6869</v>
      </c>
      <c r="C2088" s="161">
        <f t="shared" si="194"/>
        <v>42022</v>
      </c>
      <c r="D2088" s="160">
        <f t="shared" si="195"/>
        <v>2015</v>
      </c>
      <c r="E2088" s="160">
        <f t="shared" si="196"/>
        <v>1</v>
      </c>
      <c r="F2088" s="160">
        <f t="shared" si="197"/>
        <v>7</v>
      </c>
      <c r="G2088" s="160">
        <f t="shared" ca="1" si="192"/>
        <v>105780</v>
      </c>
      <c r="H2088" s="171">
        <f t="shared" ca="1" si="193"/>
        <v>2515</v>
      </c>
      <c r="I2088" s="160"/>
      <c r="J2088" s="160"/>
      <c r="K2088" s="160"/>
      <c r="L2088" s="160"/>
      <c r="M2088" s="160"/>
      <c r="N2088" s="160"/>
    </row>
    <row r="2089" spans="1:14">
      <c r="A2089" s="160"/>
      <c r="B2089" s="170" t="s">
        <v>6869</v>
      </c>
      <c r="C2089" s="161">
        <f t="shared" si="194"/>
        <v>42022</v>
      </c>
      <c r="D2089" s="160">
        <f t="shared" si="195"/>
        <v>2015</v>
      </c>
      <c r="E2089" s="160">
        <f t="shared" si="196"/>
        <v>1</v>
      </c>
      <c r="F2089" s="160">
        <f t="shared" si="197"/>
        <v>7</v>
      </c>
      <c r="G2089" s="160">
        <f t="shared" ca="1" si="192"/>
        <v>105780</v>
      </c>
      <c r="H2089" s="171">
        <f t="shared" ca="1" si="193"/>
        <v>2515</v>
      </c>
      <c r="I2089" s="160"/>
      <c r="J2089" s="160"/>
      <c r="K2089" s="160"/>
      <c r="L2089" s="160"/>
      <c r="M2089" s="160"/>
      <c r="N2089" s="160"/>
    </row>
    <row r="2090" spans="1:14">
      <c r="A2090" s="160"/>
      <c r="B2090" s="170" t="s">
        <v>6869</v>
      </c>
      <c r="C2090" s="161">
        <f t="shared" si="194"/>
        <v>42022</v>
      </c>
      <c r="D2090" s="160">
        <f t="shared" si="195"/>
        <v>2015</v>
      </c>
      <c r="E2090" s="160">
        <f t="shared" si="196"/>
        <v>1</v>
      </c>
      <c r="F2090" s="160">
        <f t="shared" si="197"/>
        <v>7</v>
      </c>
      <c r="G2090" s="160">
        <f t="shared" ca="1" si="192"/>
        <v>105780</v>
      </c>
      <c r="H2090" s="171">
        <f t="shared" ca="1" si="193"/>
        <v>2515</v>
      </c>
      <c r="I2090" s="160"/>
      <c r="J2090" s="160"/>
      <c r="K2090" s="160"/>
      <c r="L2090" s="160"/>
      <c r="M2090" s="160"/>
      <c r="N2090" s="160"/>
    </row>
    <row r="2091" spans="1:14">
      <c r="A2091" s="160"/>
      <c r="B2091" s="170" t="s">
        <v>6876</v>
      </c>
      <c r="C2091" s="161">
        <f t="shared" si="194"/>
        <v>42023</v>
      </c>
      <c r="D2091" s="160">
        <f t="shared" si="195"/>
        <v>2015</v>
      </c>
      <c r="E2091" s="160">
        <f t="shared" si="196"/>
        <v>1</v>
      </c>
      <c r="F2091" s="160">
        <f t="shared" si="197"/>
        <v>1</v>
      </c>
      <c r="G2091" s="160">
        <f t="shared" ca="1" si="192"/>
        <v>105781</v>
      </c>
      <c r="H2091" s="171">
        <f t="shared" ca="1" si="193"/>
        <v>2515</v>
      </c>
      <c r="I2091" s="160"/>
      <c r="J2091" s="160"/>
      <c r="K2091" s="160"/>
      <c r="L2091" s="160"/>
      <c r="M2091" s="160"/>
      <c r="N2091" s="160"/>
    </row>
    <row r="2092" spans="1:14">
      <c r="A2092" s="160"/>
      <c r="B2092" s="170" t="s">
        <v>6876</v>
      </c>
      <c r="C2092" s="161">
        <f t="shared" si="194"/>
        <v>42023</v>
      </c>
      <c r="D2092" s="160">
        <f t="shared" si="195"/>
        <v>2015</v>
      </c>
      <c r="E2092" s="160">
        <f t="shared" si="196"/>
        <v>1</v>
      </c>
      <c r="F2092" s="160">
        <f t="shared" si="197"/>
        <v>1</v>
      </c>
      <c r="G2092" s="160">
        <f t="shared" ca="1" si="192"/>
        <v>105781</v>
      </c>
      <c r="H2092" s="171">
        <f t="shared" ca="1" si="193"/>
        <v>2515</v>
      </c>
      <c r="I2092" s="160"/>
      <c r="J2092" s="160"/>
      <c r="K2092" s="160"/>
      <c r="L2092" s="160"/>
      <c r="M2092" s="160"/>
      <c r="N2092" s="160"/>
    </row>
    <row r="2093" spans="1:14">
      <c r="A2093" s="160"/>
      <c r="B2093" s="170" t="s">
        <v>6876</v>
      </c>
      <c r="C2093" s="161">
        <f t="shared" si="194"/>
        <v>42023</v>
      </c>
      <c r="D2093" s="160">
        <f t="shared" si="195"/>
        <v>2015</v>
      </c>
      <c r="E2093" s="160">
        <f t="shared" si="196"/>
        <v>1</v>
      </c>
      <c r="F2093" s="160">
        <f t="shared" si="197"/>
        <v>1</v>
      </c>
      <c r="G2093" s="160">
        <f t="shared" ca="1" si="192"/>
        <v>105781</v>
      </c>
      <c r="H2093" s="171">
        <f t="shared" ca="1" si="193"/>
        <v>2515</v>
      </c>
      <c r="I2093" s="160"/>
      <c r="J2093" s="160"/>
      <c r="K2093" s="160"/>
      <c r="L2093" s="160"/>
      <c r="M2093" s="160"/>
      <c r="N2093" s="160"/>
    </row>
    <row r="2094" spans="1:14">
      <c r="A2094" s="160"/>
      <c r="B2094" s="170" t="s">
        <v>6876</v>
      </c>
      <c r="C2094" s="161">
        <f t="shared" si="194"/>
        <v>42023</v>
      </c>
      <c r="D2094" s="160">
        <f t="shared" si="195"/>
        <v>2015</v>
      </c>
      <c r="E2094" s="160">
        <f t="shared" si="196"/>
        <v>1</v>
      </c>
      <c r="F2094" s="160">
        <f t="shared" si="197"/>
        <v>1</v>
      </c>
      <c r="G2094" s="160">
        <f t="shared" ca="1" si="192"/>
        <v>105781</v>
      </c>
      <c r="H2094" s="171">
        <f t="shared" ca="1" si="193"/>
        <v>2515</v>
      </c>
      <c r="I2094" s="160"/>
      <c r="J2094" s="160"/>
      <c r="K2094" s="160"/>
      <c r="L2094" s="160"/>
      <c r="M2094" s="160"/>
      <c r="N2094" s="160"/>
    </row>
    <row r="2095" spans="1:14">
      <c r="A2095" s="160"/>
      <c r="B2095" s="170" t="s">
        <v>6885</v>
      </c>
      <c r="C2095" s="161">
        <f t="shared" si="194"/>
        <v>42025</v>
      </c>
      <c r="D2095" s="160">
        <f t="shared" si="195"/>
        <v>2015</v>
      </c>
      <c r="E2095" s="160">
        <f t="shared" si="196"/>
        <v>1</v>
      </c>
      <c r="F2095" s="160">
        <f t="shared" si="197"/>
        <v>3</v>
      </c>
      <c r="G2095" s="160">
        <f t="shared" ca="1" si="192"/>
        <v>105783</v>
      </c>
      <c r="H2095" s="171">
        <f t="shared" ca="1" si="193"/>
        <v>2513</v>
      </c>
      <c r="I2095" s="160"/>
      <c r="J2095" s="160"/>
      <c r="K2095" s="160"/>
      <c r="L2095" s="160"/>
      <c r="M2095" s="160"/>
      <c r="N2095" s="160"/>
    </row>
    <row r="2096" spans="1:14">
      <c r="A2096" s="160"/>
      <c r="B2096" s="170" t="s">
        <v>6885</v>
      </c>
      <c r="C2096" s="161">
        <f t="shared" si="194"/>
        <v>42025</v>
      </c>
      <c r="D2096" s="160">
        <f t="shared" si="195"/>
        <v>2015</v>
      </c>
      <c r="E2096" s="160">
        <f t="shared" si="196"/>
        <v>1</v>
      </c>
      <c r="F2096" s="160">
        <f t="shared" si="197"/>
        <v>3</v>
      </c>
      <c r="G2096" s="160">
        <f t="shared" ca="1" si="192"/>
        <v>105783</v>
      </c>
      <c r="H2096" s="171">
        <f t="shared" ca="1" si="193"/>
        <v>2513</v>
      </c>
      <c r="I2096" s="160"/>
      <c r="J2096" s="160"/>
      <c r="K2096" s="160"/>
      <c r="L2096" s="160"/>
      <c r="M2096" s="160"/>
      <c r="N2096" s="160"/>
    </row>
    <row r="2097" spans="1:14">
      <c r="A2097" s="160"/>
      <c r="B2097" s="170" t="s">
        <v>6890</v>
      </c>
      <c r="C2097" s="161">
        <f t="shared" si="194"/>
        <v>42026</v>
      </c>
      <c r="D2097" s="160">
        <f t="shared" si="195"/>
        <v>2015</v>
      </c>
      <c r="E2097" s="160">
        <f t="shared" si="196"/>
        <v>1</v>
      </c>
      <c r="F2097" s="160">
        <f t="shared" si="197"/>
        <v>4</v>
      </c>
      <c r="G2097" s="160">
        <f t="shared" ca="1" si="192"/>
        <v>105786</v>
      </c>
      <c r="H2097" s="171">
        <f t="shared" ca="1" si="193"/>
        <v>2512</v>
      </c>
      <c r="I2097" s="160"/>
      <c r="J2097" s="160"/>
      <c r="K2097" s="160"/>
      <c r="L2097" s="160"/>
      <c r="M2097" s="160"/>
      <c r="N2097" s="160"/>
    </row>
    <row r="2098" spans="1:14">
      <c r="A2098" s="160"/>
      <c r="B2098" s="170" t="s">
        <v>6890</v>
      </c>
      <c r="C2098" s="161">
        <f t="shared" si="194"/>
        <v>42026</v>
      </c>
      <c r="D2098" s="160">
        <f t="shared" si="195"/>
        <v>2015</v>
      </c>
      <c r="E2098" s="160">
        <f t="shared" si="196"/>
        <v>1</v>
      </c>
      <c r="F2098" s="160">
        <f t="shared" si="197"/>
        <v>4</v>
      </c>
      <c r="G2098" s="160">
        <f t="shared" ca="1" si="192"/>
        <v>105786</v>
      </c>
      <c r="H2098" s="171">
        <f t="shared" ca="1" si="193"/>
        <v>2512</v>
      </c>
      <c r="I2098" s="160"/>
      <c r="J2098" s="160"/>
      <c r="K2098" s="160"/>
      <c r="L2098" s="160"/>
      <c r="M2098" s="160"/>
      <c r="N2098" s="160"/>
    </row>
    <row r="2099" spans="1:14">
      <c r="A2099" s="160"/>
      <c r="B2099" s="170" t="s">
        <v>6895</v>
      </c>
      <c r="C2099" s="161">
        <f t="shared" si="194"/>
        <v>42027</v>
      </c>
      <c r="D2099" s="160">
        <f t="shared" si="195"/>
        <v>2015</v>
      </c>
      <c r="E2099" s="160">
        <f t="shared" si="196"/>
        <v>1</v>
      </c>
      <c r="F2099" s="160">
        <f t="shared" si="197"/>
        <v>5</v>
      </c>
      <c r="G2099" s="160">
        <f t="shared" ca="1" si="192"/>
        <v>105787</v>
      </c>
      <c r="H2099" s="171">
        <f t="shared" ca="1" si="193"/>
        <v>2511</v>
      </c>
      <c r="I2099" s="160"/>
      <c r="J2099" s="160"/>
      <c r="K2099" s="160"/>
      <c r="L2099" s="160"/>
      <c r="M2099" s="160"/>
      <c r="N2099" s="160"/>
    </row>
    <row r="2100" spans="1:14">
      <c r="A2100" s="160"/>
      <c r="B2100" s="170" t="s">
        <v>6898</v>
      </c>
      <c r="C2100" s="161">
        <f t="shared" si="194"/>
        <v>42028</v>
      </c>
      <c r="D2100" s="160">
        <f t="shared" si="195"/>
        <v>2015</v>
      </c>
      <c r="E2100" s="160">
        <f t="shared" si="196"/>
        <v>1</v>
      </c>
      <c r="F2100" s="160">
        <f t="shared" si="197"/>
        <v>6</v>
      </c>
      <c r="G2100" s="160">
        <f t="shared" ca="1" si="192"/>
        <v>105787</v>
      </c>
      <c r="H2100" s="171">
        <f t="shared" ca="1" si="193"/>
        <v>2510</v>
      </c>
      <c r="I2100" s="160"/>
      <c r="J2100" s="160"/>
      <c r="K2100" s="160"/>
      <c r="L2100" s="160"/>
      <c r="M2100" s="160"/>
      <c r="N2100" s="160"/>
    </row>
    <row r="2101" spans="1:14">
      <c r="A2101" s="160"/>
      <c r="B2101" s="170" t="s">
        <v>6901</v>
      </c>
      <c r="C2101" s="161">
        <f t="shared" si="194"/>
        <v>42029</v>
      </c>
      <c r="D2101" s="160">
        <f t="shared" si="195"/>
        <v>2015</v>
      </c>
      <c r="E2101" s="160">
        <f t="shared" si="196"/>
        <v>1</v>
      </c>
      <c r="F2101" s="160">
        <f t="shared" si="197"/>
        <v>7</v>
      </c>
      <c r="G2101" s="160">
        <f t="shared" ca="1" si="192"/>
        <v>105787</v>
      </c>
      <c r="H2101" s="171">
        <f t="shared" ca="1" si="193"/>
        <v>2510</v>
      </c>
      <c r="I2101" s="160"/>
      <c r="J2101" s="160"/>
      <c r="K2101" s="160"/>
      <c r="L2101" s="160"/>
      <c r="M2101" s="160"/>
      <c r="N2101" s="160"/>
    </row>
    <row r="2102" spans="1:14">
      <c r="A2102" s="160"/>
      <c r="B2102" s="170" t="s">
        <v>6904</v>
      </c>
      <c r="C2102" s="161">
        <f t="shared" si="194"/>
        <v>42030</v>
      </c>
      <c r="D2102" s="160">
        <f t="shared" si="195"/>
        <v>2015</v>
      </c>
      <c r="E2102" s="160">
        <f t="shared" si="196"/>
        <v>1</v>
      </c>
      <c r="F2102" s="160">
        <f t="shared" si="197"/>
        <v>1</v>
      </c>
      <c r="G2102" s="160">
        <f t="shared" ca="1" si="192"/>
        <v>105788</v>
      </c>
      <c r="H2102" s="171">
        <f t="shared" ca="1" si="193"/>
        <v>2510</v>
      </c>
      <c r="I2102" s="160"/>
      <c r="J2102" s="160"/>
      <c r="K2102" s="160"/>
      <c r="L2102" s="160"/>
      <c r="M2102" s="160"/>
      <c r="N2102" s="160"/>
    </row>
    <row r="2103" spans="1:14">
      <c r="A2103" s="160"/>
      <c r="B2103" s="170" t="s">
        <v>6904</v>
      </c>
      <c r="C2103" s="161">
        <f t="shared" si="194"/>
        <v>42030</v>
      </c>
      <c r="D2103" s="160">
        <f t="shared" si="195"/>
        <v>2015</v>
      </c>
      <c r="E2103" s="160">
        <f t="shared" si="196"/>
        <v>1</v>
      </c>
      <c r="F2103" s="160">
        <f t="shared" si="197"/>
        <v>1</v>
      </c>
      <c r="G2103" s="160">
        <f t="shared" ca="1" si="192"/>
        <v>105788</v>
      </c>
      <c r="H2103" s="171">
        <f t="shared" ca="1" si="193"/>
        <v>2510</v>
      </c>
      <c r="I2103" s="160"/>
      <c r="J2103" s="160"/>
      <c r="K2103" s="160"/>
      <c r="L2103" s="160"/>
      <c r="M2103" s="160"/>
      <c r="N2103" s="160"/>
    </row>
    <row r="2104" spans="1:14">
      <c r="A2104" s="160"/>
      <c r="B2104" s="170" t="s">
        <v>6909</v>
      </c>
      <c r="C2104" s="161">
        <f t="shared" si="194"/>
        <v>42032</v>
      </c>
      <c r="D2104" s="160">
        <f t="shared" si="195"/>
        <v>2015</v>
      </c>
      <c r="E2104" s="160">
        <f t="shared" si="196"/>
        <v>1</v>
      </c>
      <c r="F2104" s="160">
        <f t="shared" si="197"/>
        <v>3</v>
      </c>
      <c r="G2104" s="160">
        <f t="shared" ca="1" si="192"/>
        <v>105790</v>
      </c>
      <c r="H2104" s="171">
        <f t="shared" ca="1" si="193"/>
        <v>2508</v>
      </c>
      <c r="I2104" s="160"/>
      <c r="J2104" s="160"/>
      <c r="K2104" s="160"/>
      <c r="L2104" s="160"/>
      <c r="M2104" s="160"/>
      <c r="N2104" s="160"/>
    </row>
    <row r="2105" spans="1:14">
      <c r="A2105" s="160"/>
      <c r="B2105" s="170" t="s">
        <v>6909</v>
      </c>
      <c r="C2105" s="161">
        <f t="shared" si="194"/>
        <v>42032</v>
      </c>
      <c r="D2105" s="160">
        <f t="shared" si="195"/>
        <v>2015</v>
      </c>
      <c r="E2105" s="160">
        <f t="shared" si="196"/>
        <v>1</v>
      </c>
      <c r="F2105" s="160">
        <f t="shared" si="197"/>
        <v>3</v>
      </c>
      <c r="G2105" s="160">
        <f t="shared" ca="1" si="192"/>
        <v>105790</v>
      </c>
      <c r="H2105" s="171">
        <f t="shared" ca="1" si="193"/>
        <v>2508</v>
      </c>
      <c r="I2105" s="160"/>
      <c r="J2105" s="160"/>
      <c r="K2105" s="160"/>
      <c r="L2105" s="160"/>
      <c r="M2105" s="160"/>
      <c r="N2105" s="160"/>
    </row>
    <row r="2106" spans="1:14">
      <c r="A2106" s="160"/>
      <c r="B2106" s="170" t="s">
        <v>6909</v>
      </c>
      <c r="C2106" s="161">
        <f t="shared" si="194"/>
        <v>42032</v>
      </c>
      <c r="D2106" s="160">
        <f t="shared" si="195"/>
        <v>2015</v>
      </c>
      <c r="E2106" s="160">
        <f t="shared" si="196"/>
        <v>1</v>
      </c>
      <c r="F2106" s="160">
        <f t="shared" si="197"/>
        <v>3</v>
      </c>
      <c r="G2106" s="160">
        <f t="shared" ca="1" si="192"/>
        <v>105790</v>
      </c>
      <c r="H2106" s="171">
        <f t="shared" ca="1" si="193"/>
        <v>2508</v>
      </c>
      <c r="I2106" s="160"/>
      <c r="J2106" s="160"/>
      <c r="K2106" s="160"/>
      <c r="L2106" s="160"/>
      <c r="M2106" s="160"/>
      <c r="N2106" s="160"/>
    </row>
    <row r="2107" spans="1:14">
      <c r="A2107" s="160"/>
      <c r="B2107" s="170" t="s">
        <v>6916</v>
      </c>
      <c r="C2107" s="161">
        <f t="shared" si="194"/>
        <v>42033</v>
      </c>
      <c r="D2107" s="160">
        <f t="shared" si="195"/>
        <v>2015</v>
      </c>
      <c r="E2107" s="160">
        <f t="shared" si="196"/>
        <v>1</v>
      </c>
      <c r="F2107" s="160">
        <f t="shared" si="197"/>
        <v>4</v>
      </c>
      <c r="G2107" s="160">
        <f t="shared" ca="1" si="192"/>
        <v>105793</v>
      </c>
      <c r="H2107" s="171">
        <f t="shared" ca="1" si="193"/>
        <v>2507</v>
      </c>
      <c r="I2107" s="160"/>
      <c r="J2107" s="160"/>
      <c r="K2107" s="160"/>
      <c r="L2107" s="160"/>
      <c r="M2107" s="160"/>
      <c r="N2107" s="160"/>
    </row>
    <row r="2108" spans="1:14">
      <c r="A2108" s="160"/>
      <c r="B2108" s="170" t="s">
        <v>6919</v>
      </c>
      <c r="C2108" s="161">
        <f t="shared" si="194"/>
        <v>42034</v>
      </c>
      <c r="D2108" s="160">
        <f t="shared" si="195"/>
        <v>2015</v>
      </c>
      <c r="E2108" s="160">
        <f t="shared" si="196"/>
        <v>1</v>
      </c>
      <c r="F2108" s="160">
        <f t="shared" si="197"/>
        <v>5</v>
      </c>
      <c r="G2108" s="160">
        <f t="shared" ca="1" si="192"/>
        <v>105794</v>
      </c>
      <c r="H2108" s="171">
        <f t="shared" ca="1" si="193"/>
        <v>2506</v>
      </c>
      <c r="I2108" s="160"/>
      <c r="J2108" s="160"/>
      <c r="K2108" s="160"/>
      <c r="L2108" s="160"/>
      <c r="M2108" s="160"/>
      <c r="N2108" s="160"/>
    </row>
    <row r="2109" spans="1:14">
      <c r="A2109" s="160"/>
      <c r="B2109" s="170" t="s">
        <v>6922</v>
      </c>
      <c r="C2109" s="161">
        <f t="shared" si="194"/>
        <v>42038</v>
      </c>
      <c r="D2109" s="160">
        <f t="shared" si="195"/>
        <v>2015</v>
      </c>
      <c r="E2109" s="160">
        <f t="shared" si="196"/>
        <v>2</v>
      </c>
      <c r="F2109" s="160">
        <f t="shared" si="197"/>
        <v>2</v>
      </c>
      <c r="G2109" s="160">
        <f t="shared" ca="1" si="192"/>
        <v>105796</v>
      </c>
      <c r="H2109" s="171">
        <f t="shared" ca="1" si="193"/>
        <v>2504</v>
      </c>
      <c r="I2109" s="160"/>
      <c r="J2109" s="160"/>
      <c r="K2109" s="160"/>
      <c r="L2109" s="160"/>
      <c r="M2109" s="160"/>
      <c r="N2109" s="160"/>
    </row>
    <row r="2110" spans="1:14">
      <c r="A2110" s="160"/>
      <c r="B2110" s="170" t="s">
        <v>6922</v>
      </c>
      <c r="C2110" s="161">
        <f t="shared" si="194"/>
        <v>42038</v>
      </c>
      <c r="D2110" s="160">
        <f t="shared" si="195"/>
        <v>2015</v>
      </c>
      <c r="E2110" s="160">
        <f t="shared" si="196"/>
        <v>2</v>
      </c>
      <c r="F2110" s="160">
        <f t="shared" si="197"/>
        <v>2</v>
      </c>
      <c r="G2110" s="160">
        <f t="shared" ca="1" si="192"/>
        <v>105796</v>
      </c>
      <c r="H2110" s="171">
        <f t="shared" ca="1" si="193"/>
        <v>2504</v>
      </c>
      <c r="I2110" s="160"/>
      <c r="J2110" s="160"/>
      <c r="K2110" s="160"/>
      <c r="L2110" s="160"/>
      <c r="M2110" s="160"/>
      <c r="N2110" s="160"/>
    </row>
    <row r="2111" spans="1:14">
      <c r="A2111" s="160"/>
      <c r="B2111" s="170" t="s">
        <v>6927</v>
      </c>
      <c r="C2111" s="161">
        <f t="shared" si="194"/>
        <v>42039</v>
      </c>
      <c r="D2111" s="160">
        <f t="shared" si="195"/>
        <v>2015</v>
      </c>
      <c r="E2111" s="160">
        <f t="shared" si="196"/>
        <v>2</v>
      </c>
      <c r="F2111" s="160">
        <f t="shared" si="197"/>
        <v>3</v>
      </c>
      <c r="G2111" s="160">
        <f t="shared" ca="1" si="192"/>
        <v>105797</v>
      </c>
      <c r="H2111" s="171">
        <f t="shared" ca="1" si="193"/>
        <v>2503</v>
      </c>
      <c r="I2111" s="160"/>
      <c r="J2111" s="160"/>
      <c r="K2111" s="160"/>
      <c r="L2111" s="160"/>
      <c r="M2111" s="160"/>
      <c r="N2111" s="160"/>
    </row>
    <row r="2112" spans="1:14">
      <c r="A2112" s="160"/>
      <c r="B2112" s="170" t="s">
        <v>6930</v>
      </c>
      <c r="C2112" s="161">
        <f t="shared" si="194"/>
        <v>42040</v>
      </c>
      <c r="D2112" s="160">
        <f t="shared" si="195"/>
        <v>2015</v>
      </c>
      <c r="E2112" s="160">
        <f t="shared" si="196"/>
        <v>2</v>
      </c>
      <c r="F2112" s="160">
        <f t="shared" si="197"/>
        <v>4</v>
      </c>
      <c r="G2112" s="160">
        <f t="shared" ca="1" si="192"/>
        <v>105800</v>
      </c>
      <c r="H2112" s="171">
        <f t="shared" ca="1" si="193"/>
        <v>2502</v>
      </c>
      <c r="I2112" s="160"/>
      <c r="J2112" s="160"/>
      <c r="K2112" s="160"/>
      <c r="L2112" s="160"/>
      <c r="M2112" s="160"/>
      <c r="N2112" s="160"/>
    </row>
    <row r="2113" spans="1:14">
      <c r="A2113" s="160"/>
      <c r="B2113" s="170" t="s">
        <v>6933</v>
      </c>
      <c r="C2113" s="161">
        <f t="shared" si="194"/>
        <v>42042</v>
      </c>
      <c r="D2113" s="160">
        <f t="shared" si="195"/>
        <v>2015</v>
      </c>
      <c r="E2113" s="160">
        <f t="shared" si="196"/>
        <v>2</v>
      </c>
      <c r="F2113" s="160">
        <f t="shared" si="197"/>
        <v>6</v>
      </c>
      <c r="G2113" s="160">
        <f t="shared" ca="1" si="192"/>
        <v>105801</v>
      </c>
      <c r="H2113" s="171">
        <f t="shared" ca="1" si="193"/>
        <v>2500</v>
      </c>
      <c r="I2113" s="160"/>
      <c r="J2113" s="160"/>
      <c r="K2113" s="160"/>
      <c r="L2113" s="160"/>
      <c r="M2113" s="160"/>
      <c r="N2113" s="160"/>
    </row>
    <row r="2114" spans="1:14">
      <c r="A2114" s="160"/>
      <c r="B2114" s="170" t="s">
        <v>6933</v>
      </c>
      <c r="C2114" s="161">
        <f t="shared" si="194"/>
        <v>42042</v>
      </c>
      <c r="D2114" s="160">
        <f t="shared" si="195"/>
        <v>2015</v>
      </c>
      <c r="E2114" s="160">
        <f t="shared" si="196"/>
        <v>2</v>
      </c>
      <c r="F2114" s="160">
        <f t="shared" si="197"/>
        <v>6</v>
      </c>
      <c r="G2114" s="160">
        <f t="shared" ca="1" si="192"/>
        <v>105801</v>
      </c>
      <c r="H2114" s="171">
        <f t="shared" ca="1" si="193"/>
        <v>2500</v>
      </c>
      <c r="I2114" s="160"/>
      <c r="J2114" s="160"/>
      <c r="K2114" s="160"/>
      <c r="L2114" s="160"/>
      <c r="M2114" s="160"/>
      <c r="N2114" s="160"/>
    </row>
    <row r="2115" spans="1:14">
      <c r="A2115" s="160"/>
      <c r="B2115" s="170" t="s">
        <v>6938</v>
      </c>
      <c r="C2115" s="161">
        <f t="shared" si="194"/>
        <v>42043</v>
      </c>
      <c r="D2115" s="160">
        <f t="shared" si="195"/>
        <v>2015</v>
      </c>
      <c r="E2115" s="160">
        <f t="shared" si="196"/>
        <v>2</v>
      </c>
      <c r="F2115" s="160">
        <f t="shared" si="197"/>
        <v>7</v>
      </c>
      <c r="G2115" s="160">
        <f t="shared" ca="1" si="192"/>
        <v>105801</v>
      </c>
      <c r="H2115" s="171">
        <f t="shared" ca="1" si="193"/>
        <v>2500</v>
      </c>
      <c r="I2115" s="160"/>
      <c r="J2115" s="160"/>
      <c r="K2115" s="160"/>
      <c r="L2115" s="160"/>
      <c r="M2115" s="160"/>
      <c r="N2115" s="160"/>
    </row>
    <row r="2116" spans="1:14">
      <c r="A2116" s="160"/>
      <c r="B2116" s="170" t="s">
        <v>6941</v>
      </c>
      <c r="C2116" s="161">
        <f t="shared" si="194"/>
        <v>42044</v>
      </c>
      <c r="D2116" s="160">
        <f t="shared" si="195"/>
        <v>2015</v>
      </c>
      <c r="E2116" s="160">
        <f t="shared" si="196"/>
        <v>2</v>
      </c>
      <c r="F2116" s="160">
        <f t="shared" si="197"/>
        <v>1</v>
      </c>
      <c r="G2116" s="160">
        <f t="shared" ca="1" si="192"/>
        <v>105802</v>
      </c>
      <c r="H2116" s="171">
        <f t="shared" ca="1" si="193"/>
        <v>2500</v>
      </c>
      <c r="I2116" s="160"/>
      <c r="J2116" s="160"/>
      <c r="K2116" s="160"/>
      <c r="L2116" s="160"/>
      <c r="M2116" s="160"/>
      <c r="N2116" s="160"/>
    </row>
    <row r="2117" spans="1:14">
      <c r="A2117" s="160"/>
      <c r="B2117" s="170" t="s">
        <v>6941</v>
      </c>
      <c r="C2117" s="161">
        <f t="shared" si="194"/>
        <v>42044</v>
      </c>
      <c r="D2117" s="160">
        <f t="shared" si="195"/>
        <v>2015</v>
      </c>
      <c r="E2117" s="160">
        <f t="shared" si="196"/>
        <v>2</v>
      </c>
      <c r="F2117" s="160">
        <f t="shared" si="197"/>
        <v>1</v>
      </c>
      <c r="G2117" s="160">
        <f t="shared" ref="G2117:G2180" ca="1" si="198">WORKDAY(C2117,$K$5)</f>
        <v>105802</v>
      </c>
      <c r="H2117" s="171">
        <f t="shared" ref="H2117:H2180" ca="1" si="199">NETWORKDAYS(C2117,$K$5)</f>
        <v>2500</v>
      </c>
      <c r="I2117" s="160"/>
      <c r="J2117" s="160"/>
      <c r="K2117" s="160"/>
      <c r="L2117" s="160"/>
      <c r="M2117" s="160"/>
      <c r="N2117" s="160"/>
    </row>
    <row r="2118" spans="1:14">
      <c r="A2118" s="160"/>
      <c r="B2118" s="170" t="s">
        <v>6946</v>
      </c>
      <c r="C2118" s="161">
        <f t="shared" ref="C2118:C2181" si="200">DATE(LEFT(B2118,4),MID(B2118,5,2),RIGHT(B2118,2))</f>
        <v>42045</v>
      </c>
      <c r="D2118" s="160">
        <f t="shared" ref="D2118:D2181" si="201">YEAR(C2118)</f>
        <v>2015</v>
      </c>
      <c r="E2118" s="160">
        <f t="shared" ref="E2118:E2181" si="202">MONTH(C2118)</f>
        <v>2</v>
      </c>
      <c r="F2118" s="160">
        <f t="shared" ref="F2118:F2181" si="203">WEEKDAY(C2118,2)</f>
        <v>2</v>
      </c>
      <c r="G2118" s="160">
        <f t="shared" ca="1" si="198"/>
        <v>105803</v>
      </c>
      <c r="H2118" s="171">
        <f t="shared" ca="1" si="199"/>
        <v>2499</v>
      </c>
      <c r="I2118" s="160"/>
      <c r="J2118" s="160"/>
      <c r="K2118" s="160"/>
      <c r="L2118" s="160"/>
      <c r="M2118" s="160"/>
      <c r="N2118" s="160"/>
    </row>
    <row r="2119" spans="1:14">
      <c r="A2119" s="160"/>
      <c r="B2119" s="170" t="s">
        <v>6946</v>
      </c>
      <c r="C2119" s="161">
        <f t="shared" si="200"/>
        <v>42045</v>
      </c>
      <c r="D2119" s="160">
        <f t="shared" si="201"/>
        <v>2015</v>
      </c>
      <c r="E2119" s="160">
        <f t="shared" si="202"/>
        <v>2</v>
      </c>
      <c r="F2119" s="160">
        <f t="shared" si="203"/>
        <v>2</v>
      </c>
      <c r="G2119" s="160">
        <f t="shared" ca="1" si="198"/>
        <v>105803</v>
      </c>
      <c r="H2119" s="171">
        <f t="shared" ca="1" si="199"/>
        <v>2499</v>
      </c>
      <c r="I2119" s="160"/>
      <c r="J2119" s="160"/>
      <c r="K2119" s="160"/>
      <c r="L2119" s="160"/>
      <c r="M2119" s="160"/>
      <c r="N2119" s="160"/>
    </row>
    <row r="2120" spans="1:14">
      <c r="A2120" s="160"/>
      <c r="B2120" s="170" t="s">
        <v>6951</v>
      </c>
      <c r="C2120" s="161">
        <f t="shared" si="200"/>
        <v>42046</v>
      </c>
      <c r="D2120" s="160">
        <f t="shared" si="201"/>
        <v>2015</v>
      </c>
      <c r="E2120" s="160">
        <f t="shared" si="202"/>
        <v>2</v>
      </c>
      <c r="F2120" s="160">
        <f t="shared" si="203"/>
        <v>3</v>
      </c>
      <c r="G2120" s="160">
        <f t="shared" ca="1" si="198"/>
        <v>105804</v>
      </c>
      <c r="H2120" s="171">
        <f t="shared" ca="1" si="199"/>
        <v>2498</v>
      </c>
      <c r="I2120" s="160"/>
      <c r="J2120" s="160"/>
      <c r="K2120" s="160"/>
      <c r="L2120" s="160"/>
      <c r="M2120" s="160"/>
      <c r="N2120" s="160"/>
    </row>
    <row r="2121" spans="1:14">
      <c r="A2121" s="160"/>
      <c r="B2121" s="170" t="s">
        <v>6954</v>
      </c>
      <c r="C2121" s="161">
        <f t="shared" si="200"/>
        <v>42047</v>
      </c>
      <c r="D2121" s="160">
        <f t="shared" si="201"/>
        <v>2015</v>
      </c>
      <c r="E2121" s="160">
        <f t="shared" si="202"/>
        <v>2</v>
      </c>
      <c r="F2121" s="160">
        <f t="shared" si="203"/>
        <v>4</v>
      </c>
      <c r="G2121" s="160">
        <f t="shared" ca="1" si="198"/>
        <v>105807</v>
      </c>
      <c r="H2121" s="171">
        <f t="shared" ca="1" si="199"/>
        <v>2497</v>
      </c>
      <c r="I2121" s="160"/>
      <c r="J2121" s="160"/>
      <c r="K2121" s="160"/>
      <c r="L2121" s="160"/>
      <c r="M2121" s="160"/>
      <c r="N2121" s="160"/>
    </row>
    <row r="2122" spans="1:14">
      <c r="A2122" s="160"/>
      <c r="B2122" s="170" t="s">
        <v>6957</v>
      </c>
      <c r="C2122" s="161">
        <f t="shared" si="200"/>
        <v>42048</v>
      </c>
      <c r="D2122" s="160">
        <f t="shared" si="201"/>
        <v>2015</v>
      </c>
      <c r="E2122" s="160">
        <f t="shared" si="202"/>
        <v>2</v>
      </c>
      <c r="F2122" s="160">
        <f t="shared" si="203"/>
        <v>5</v>
      </c>
      <c r="G2122" s="160">
        <f t="shared" ca="1" si="198"/>
        <v>105808</v>
      </c>
      <c r="H2122" s="171">
        <f t="shared" ca="1" si="199"/>
        <v>2496</v>
      </c>
      <c r="I2122" s="160"/>
      <c r="J2122" s="160"/>
      <c r="K2122" s="160"/>
      <c r="L2122" s="160"/>
      <c r="M2122" s="160"/>
      <c r="N2122" s="160"/>
    </row>
    <row r="2123" spans="1:14">
      <c r="A2123" s="160"/>
      <c r="B2123" s="170" t="s">
        <v>6957</v>
      </c>
      <c r="C2123" s="161">
        <f t="shared" si="200"/>
        <v>42048</v>
      </c>
      <c r="D2123" s="160">
        <f t="shared" si="201"/>
        <v>2015</v>
      </c>
      <c r="E2123" s="160">
        <f t="shared" si="202"/>
        <v>2</v>
      </c>
      <c r="F2123" s="160">
        <f t="shared" si="203"/>
        <v>5</v>
      </c>
      <c r="G2123" s="160">
        <f t="shared" ca="1" si="198"/>
        <v>105808</v>
      </c>
      <c r="H2123" s="171">
        <f t="shared" ca="1" si="199"/>
        <v>2496</v>
      </c>
      <c r="I2123" s="160"/>
      <c r="J2123" s="160"/>
      <c r="K2123" s="160"/>
      <c r="L2123" s="160"/>
      <c r="M2123" s="160"/>
      <c r="N2123" s="160"/>
    </row>
    <row r="2124" spans="1:14">
      <c r="A2124" s="160"/>
      <c r="B2124" s="170" t="s">
        <v>6957</v>
      </c>
      <c r="C2124" s="161">
        <f t="shared" si="200"/>
        <v>42048</v>
      </c>
      <c r="D2124" s="160">
        <f t="shared" si="201"/>
        <v>2015</v>
      </c>
      <c r="E2124" s="160">
        <f t="shared" si="202"/>
        <v>2</v>
      </c>
      <c r="F2124" s="160">
        <f t="shared" si="203"/>
        <v>5</v>
      </c>
      <c r="G2124" s="160">
        <f t="shared" ca="1" si="198"/>
        <v>105808</v>
      </c>
      <c r="H2124" s="171">
        <f t="shared" ca="1" si="199"/>
        <v>2496</v>
      </c>
      <c r="I2124" s="160"/>
      <c r="J2124" s="160"/>
      <c r="K2124" s="160"/>
      <c r="L2124" s="160"/>
      <c r="M2124" s="160"/>
      <c r="N2124" s="160"/>
    </row>
    <row r="2125" spans="1:14">
      <c r="A2125" s="160"/>
      <c r="B2125" s="170" t="s">
        <v>6957</v>
      </c>
      <c r="C2125" s="161">
        <f t="shared" si="200"/>
        <v>42048</v>
      </c>
      <c r="D2125" s="160">
        <f t="shared" si="201"/>
        <v>2015</v>
      </c>
      <c r="E2125" s="160">
        <f t="shared" si="202"/>
        <v>2</v>
      </c>
      <c r="F2125" s="160">
        <f t="shared" si="203"/>
        <v>5</v>
      </c>
      <c r="G2125" s="160">
        <f t="shared" ca="1" si="198"/>
        <v>105808</v>
      </c>
      <c r="H2125" s="171">
        <f t="shared" ca="1" si="199"/>
        <v>2496</v>
      </c>
      <c r="I2125" s="160"/>
      <c r="J2125" s="160"/>
      <c r="K2125" s="160"/>
      <c r="L2125" s="160"/>
      <c r="M2125" s="160"/>
      <c r="N2125" s="160"/>
    </row>
    <row r="2126" spans="1:14">
      <c r="A2126" s="160"/>
      <c r="B2126" s="170" t="s">
        <v>6966</v>
      </c>
      <c r="C2126" s="161">
        <f t="shared" si="200"/>
        <v>42049</v>
      </c>
      <c r="D2126" s="160">
        <f t="shared" si="201"/>
        <v>2015</v>
      </c>
      <c r="E2126" s="160">
        <f t="shared" si="202"/>
        <v>2</v>
      </c>
      <c r="F2126" s="160">
        <f t="shared" si="203"/>
        <v>6</v>
      </c>
      <c r="G2126" s="160">
        <f t="shared" ca="1" si="198"/>
        <v>105808</v>
      </c>
      <c r="H2126" s="171">
        <f t="shared" ca="1" si="199"/>
        <v>2495</v>
      </c>
      <c r="I2126" s="160"/>
      <c r="J2126" s="160"/>
      <c r="K2126" s="160"/>
      <c r="L2126" s="160"/>
      <c r="M2126" s="160"/>
      <c r="N2126" s="160"/>
    </row>
    <row r="2127" spans="1:14">
      <c r="A2127" s="160"/>
      <c r="B2127" s="170" t="s">
        <v>6969</v>
      </c>
      <c r="C2127" s="161">
        <f t="shared" si="200"/>
        <v>42050</v>
      </c>
      <c r="D2127" s="160">
        <f t="shared" si="201"/>
        <v>2015</v>
      </c>
      <c r="E2127" s="160">
        <f t="shared" si="202"/>
        <v>2</v>
      </c>
      <c r="F2127" s="160">
        <f t="shared" si="203"/>
        <v>7</v>
      </c>
      <c r="G2127" s="160">
        <f t="shared" ca="1" si="198"/>
        <v>105808</v>
      </c>
      <c r="H2127" s="171">
        <f t="shared" ca="1" si="199"/>
        <v>2495</v>
      </c>
      <c r="I2127" s="160"/>
      <c r="J2127" s="160"/>
      <c r="K2127" s="160"/>
      <c r="L2127" s="160"/>
      <c r="M2127" s="160"/>
      <c r="N2127" s="160"/>
    </row>
    <row r="2128" spans="1:14">
      <c r="A2128" s="160"/>
      <c r="B2128" s="170" t="s">
        <v>6972</v>
      </c>
      <c r="C2128" s="161">
        <f t="shared" si="200"/>
        <v>42052</v>
      </c>
      <c r="D2128" s="160">
        <f t="shared" si="201"/>
        <v>2015</v>
      </c>
      <c r="E2128" s="160">
        <f t="shared" si="202"/>
        <v>2</v>
      </c>
      <c r="F2128" s="160">
        <f t="shared" si="203"/>
        <v>2</v>
      </c>
      <c r="G2128" s="160">
        <f t="shared" ca="1" si="198"/>
        <v>105810</v>
      </c>
      <c r="H2128" s="171">
        <f t="shared" ca="1" si="199"/>
        <v>2494</v>
      </c>
      <c r="I2128" s="160"/>
      <c r="J2128" s="160"/>
      <c r="K2128" s="160"/>
      <c r="L2128" s="160"/>
      <c r="M2128" s="160"/>
      <c r="N2128" s="160"/>
    </row>
    <row r="2129" spans="1:14">
      <c r="A2129" s="160"/>
      <c r="B2129" s="170" t="s">
        <v>6972</v>
      </c>
      <c r="C2129" s="161">
        <f t="shared" si="200"/>
        <v>42052</v>
      </c>
      <c r="D2129" s="160">
        <f t="shared" si="201"/>
        <v>2015</v>
      </c>
      <c r="E2129" s="160">
        <f t="shared" si="202"/>
        <v>2</v>
      </c>
      <c r="F2129" s="160">
        <f t="shared" si="203"/>
        <v>2</v>
      </c>
      <c r="G2129" s="160">
        <f t="shared" ca="1" si="198"/>
        <v>105810</v>
      </c>
      <c r="H2129" s="171">
        <f t="shared" ca="1" si="199"/>
        <v>2494</v>
      </c>
      <c r="I2129" s="160"/>
      <c r="J2129" s="160"/>
      <c r="K2129" s="160"/>
      <c r="L2129" s="160"/>
      <c r="M2129" s="160"/>
      <c r="N2129" s="160"/>
    </row>
    <row r="2130" spans="1:14">
      <c r="A2130" s="160"/>
      <c r="B2130" s="170" t="s">
        <v>6977</v>
      </c>
      <c r="C2130" s="161">
        <f t="shared" si="200"/>
        <v>42053</v>
      </c>
      <c r="D2130" s="160">
        <f t="shared" si="201"/>
        <v>2015</v>
      </c>
      <c r="E2130" s="160">
        <f t="shared" si="202"/>
        <v>2</v>
      </c>
      <c r="F2130" s="160">
        <f t="shared" si="203"/>
        <v>3</v>
      </c>
      <c r="G2130" s="160">
        <f t="shared" ca="1" si="198"/>
        <v>105811</v>
      </c>
      <c r="H2130" s="171">
        <f t="shared" ca="1" si="199"/>
        <v>2493</v>
      </c>
      <c r="I2130" s="160"/>
      <c r="J2130" s="160"/>
      <c r="K2130" s="160"/>
      <c r="L2130" s="160"/>
      <c r="M2130" s="160"/>
      <c r="N2130" s="160"/>
    </row>
    <row r="2131" spans="1:14">
      <c r="A2131" s="160"/>
      <c r="B2131" s="170" t="s">
        <v>6977</v>
      </c>
      <c r="C2131" s="161">
        <f t="shared" si="200"/>
        <v>42053</v>
      </c>
      <c r="D2131" s="160">
        <f t="shared" si="201"/>
        <v>2015</v>
      </c>
      <c r="E2131" s="160">
        <f t="shared" si="202"/>
        <v>2</v>
      </c>
      <c r="F2131" s="160">
        <f t="shared" si="203"/>
        <v>3</v>
      </c>
      <c r="G2131" s="160">
        <f t="shared" ca="1" si="198"/>
        <v>105811</v>
      </c>
      <c r="H2131" s="171">
        <f t="shared" ca="1" si="199"/>
        <v>2493</v>
      </c>
      <c r="I2131" s="160"/>
      <c r="J2131" s="160"/>
      <c r="K2131" s="160"/>
      <c r="L2131" s="160"/>
      <c r="M2131" s="160"/>
      <c r="N2131" s="160"/>
    </row>
    <row r="2132" spans="1:14">
      <c r="A2132" s="160"/>
      <c r="B2132" s="170" t="s">
        <v>6977</v>
      </c>
      <c r="C2132" s="161">
        <f t="shared" si="200"/>
        <v>42053</v>
      </c>
      <c r="D2132" s="160">
        <f t="shared" si="201"/>
        <v>2015</v>
      </c>
      <c r="E2132" s="160">
        <f t="shared" si="202"/>
        <v>2</v>
      </c>
      <c r="F2132" s="160">
        <f t="shared" si="203"/>
        <v>3</v>
      </c>
      <c r="G2132" s="160">
        <f t="shared" ca="1" si="198"/>
        <v>105811</v>
      </c>
      <c r="H2132" s="171">
        <f t="shared" ca="1" si="199"/>
        <v>2493</v>
      </c>
      <c r="I2132" s="160"/>
      <c r="J2132" s="160"/>
      <c r="K2132" s="160"/>
      <c r="L2132" s="160"/>
      <c r="M2132" s="160"/>
      <c r="N2132" s="160"/>
    </row>
    <row r="2133" spans="1:14">
      <c r="A2133" s="160"/>
      <c r="B2133" s="170" t="s">
        <v>6977</v>
      </c>
      <c r="C2133" s="161">
        <f t="shared" si="200"/>
        <v>42053</v>
      </c>
      <c r="D2133" s="160">
        <f t="shared" si="201"/>
        <v>2015</v>
      </c>
      <c r="E2133" s="160">
        <f t="shared" si="202"/>
        <v>2</v>
      </c>
      <c r="F2133" s="160">
        <f t="shared" si="203"/>
        <v>3</v>
      </c>
      <c r="G2133" s="160">
        <f t="shared" ca="1" si="198"/>
        <v>105811</v>
      </c>
      <c r="H2133" s="171">
        <f t="shared" ca="1" si="199"/>
        <v>2493</v>
      </c>
      <c r="I2133" s="160"/>
      <c r="J2133" s="160"/>
      <c r="K2133" s="160"/>
      <c r="L2133" s="160"/>
      <c r="M2133" s="160"/>
      <c r="N2133" s="160"/>
    </row>
    <row r="2134" spans="1:14">
      <c r="A2134" s="160"/>
      <c r="B2134" s="170" t="s">
        <v>6986</v>
      </c>
      <c r="C2134" s="161">
        <f t="shared" si="200"/>
        <v>42054</v>
      </c>
      <c r="D2134" s="160">
        <f t="shared" si="201"/>
        <v>2015</v>
      </c>
      <c r="E2134" s="160">
        <f t="shared" si="202"/>
        <v>2</v>
      </c>
      <c r="F2134" s="160">
        <f t="shared" si="203"/>
        <v>4</v>
      </c>
      <c r="G2134" s="160">
        <f t="shared" ca="1" si="198"/>
        <v>105814</v>
      </c>
      <c r="H2134" s="171">
        <f t="shared" ca="1" si="199"/>
        <v>2492</v>
      </c>
      <c r="I2134" s="160"/>
      <c r="J2134" s="160"/>
      <c r="K2134" s="160"/>
      <c r="L2134" s="160"/>
      <c r="M2134" s="160"/>
      <c r="N2134" s="160"/>
    </row>
    <row r="2135" spans="1:14">
      <c r="A2135" s="160"/>
      <c r="B2135" s="170" t="s">
        <v>6986</v>
      </c>
      <c r="C2135" s="161">
        <f t="shared" si="200"/>
        <v>42054</v>
      </c>
      <c r="D2135" s="160">
        <f t="shared" si="201"/>
        <v>2015</v>
      </c>
      <c r="E2135" s="160">
        <f t="shared" si="202"/>
        <v>2</v>
      </c>
      <c r="F2135" s="160">
        <f t="shared" si="203"/>
        <v>4</v>
      </c>
      <c r="G2135" s="160">
        <f t="shared" ca="1" si="198"/>
        <v>105814</v>
      </c>
      <c r="H2135" s="171">
        <f t="shared" ca="1" si="199"/>
        <v>2492</v>
      </c>
      <c r="I2135" s="160"/>
      <c r="J2135" s="160"/>
      <c r="K2135" s="160"/>
      <c r="L2135" s="160"/>
      <c r="M2135" s="160"/>
      <c r="N2135" s="160"/>
    </row>
    <row r="2136" spans="1:14">
      <c r="A2136" s="160"/>
      <c r="B2136" s="170" t="s">
        <v>6991</v>
      </c>
      <c r="C2136" s="161">
        <f t="shared" si="200"/>
        <v>42056</v>
      </c>
      <c r="D2136" s="160">
        <f t="shared" si="201"/>
        <v>2015</v>
      </c>
      <c r="E2136" s="160">
        <f t="shared" si="202"/>
        <v>2</v>
      </c>
      <c r="F2136" s="160">
        <f t="shared" si="203"/>
        <v>6</v>
      </c>
      <c r="G2136" s="160">
        <f t="shared" ca="1" si="198"/>
        <v>105815</v>
      </c>
      <c r="H2136" s="171">
        <f t="shared" ca="1" si="199"/>
        <v>2490</v>
      </c>
      <c r="I2136" s="160"/>
      <c r="J2136" s="160"/>
      <c r="K2136" s="160"/>
      <c r="L2136" s="160"/>
      <c r="M2136" s="160"/>
      <c r="N2136" s="160"/>
    </row>
    <row r="2137" spans="1:14">
      <c r="A2137" s="160"/>
      <c r="B2137" s="170" t="s">
        <v>6994</v>
      </c>
      <c r="C2137" s="161">
        <f t="shared" si="200"/>
        <v>42057</v>
      </c>
      <c r="D2137" s="160">
        <f t="shared" si="201"/>
        <v>2015</v>
      </c>
      <c r="E2137" s="160">
        <f t="shared" si="202"/>
        <v>2</v>
      </c>
      <c r="F2137" s="160">
        <f t="shared" si="203"/>
        <v>7</v>
      </c>
      <c r="G2137" s="160">
        <f t="shared" ca="1" si="198"/>
        <v>105815</v>
      </c>
      <c r="H2137" s="171">
        <f t="shared" ca="1" si="199"/>
        <v>2490</v>
      </c>
      <c r="I2137" s="160"/>
      <c r="J2137" s="160"/>
      <c r="K2137" s="160"/>
      <c r="L2137" s="160"/>
      <c r="M2137" s="160"/>
      <c r="N2137" s="160"/>
    </row>
    <row r="2138" spans="1:14">
      <c r="A2138" s="160"/>
      <c r="B2138" s="170" t="s">
        <v>6997</v>
      </c>
      <c r="C2138" s="161">
        <f t="shared" si="200"/>
        <v>42059</v>
      </c>
      <c r="D2138" s="160">
        <f t="shared" si="201"/>
        <v>2015</v>
      </c>
      <c r="E2138" s="160">
        <f t="shared" si="202"/>
        <v>2</v>
      </c>
      <c r="F2138" s="160">
        <f t="shared" si="203"/>
        <v>2</v>
      </c>
      <c r="G2138" s="160">
        <f t="shared" ca="1" si="198"/>
        <v>105817</v>
      </c>
      <c r="H2138" s="171">
        <f t="shared" ca="1" si="199"/>
        <v>2489</v>
      </c>
      <c r="I2138" s="160"/>
      <c r="J2138" s="160"/>
      <c r="K2138" s="160"/>
      <c r="L2138" s="160"/>
      <c r="M2138" s="160"/>
      <c r="N2138" s="160"/>
    </row>
    <row r="2139" spans="1:14">
      <c r="A2139" s="160"/>
      <c r="B2139" s="170" t="s">
        <v>6997</v>
      </c>
      <c r="C2139" s="161">
        <f t="shared" si="200"/>
        <v>42059</v>
      </c>
      <c r="D2139" s="160">
        <f t="shared" si="201"/>
        <v>2015</v>
      </c>
      <c r="E2139" s="160">
        <f t="shared" si="202"/>
        <v>2</v>
      </c>
      <c r="F2139" s="160">
        <f t="shared" si="203"/>
        <v>2</v>
      </c>
      <c r="G2139" s="160">
        <f t="shared" ca="1" si="198"/>
        <v>105817</v>
      </c>
      <c r="H2139" s="171">
        <f t="shared" ca="1" si="199"/>
        <v>2489</v>
      </c>
      <c r="I2139" s="160"/>
      <c r="J2139" s="160"/>
      <c r="K2139" s="160"/>
      <c r="L2139" s="160"/>
      <c r="M2139" s="160"/>
      <c r="N2139" s="160"/>
    </row>
    <row r="2140" spans="1:14">
      <c r="A2140" s="160"/>
      <c r="B2140" s="170" t="s">
        <v>6997</v>
      </c>
      <c r="C2140" s="161">
        <f t="shared" si="200"/>
        <v>42059</v>
      </c>
      <c r="D2140" s="160">
        <f t="shared" si="201"/>
        <v>2015</v>
      </c>
      <c r="E2140" s="160">
        <f t="shared" si="202"/>
        <v>2</v>
      </c>
      <c r="F2140" s="160">
        <f t="shared" si="203"/>
        <v>2</v>
      </c>
      <c r="G2140" s="160">
        <f t="shared" ca="1" si="198"/>
        <v>105817</v>
      </c>
      <c r="H2140" s="171">
        <f t="shared" ca="1" si="199"/>
        <v>2489</v>
      </c>
      <c r="I2140" s="160"/>
      <c r="J2140" s="160"/>
      <c r="K2140" s="160"/>
      <c r="L2140" s="160"/>
      <c r="M2140" s="160"/>
      <c r="N2140" s="160"/>
    </row>
    <row r="2141" spans="1:14">
      <c r="A2141" s="160"/>
      <c r="B2141" s="170" t="s">
        <v>7004</v>
      </c>
      <c r="C2141" s="161">
        <f t="shared" si="200"/>
        <v>42060</v>
      </c>
      <c r="D2141" s="160">
        <f t="shared" si="201"/>
        <v>2015</v>
      </c>
      <c r="E2141" s="160">
        <f t="shared" si="202"/>
        <v>2</v>
      </c>
      <c r="F2141" s="160">
        <f t="shared" si="203"/>
        <v>3</v>
      </c>
      <c r="G2141" s="160">
        <f t="shared" ca="1" si="198"/>
        <v>105818</v>
      </c>
      <c r="H2141" s="171">
        <f t="shared" ca="1" si="199"/>
        <v>2488</v>
      </c>
      <c r="I2141" s="160"/>
      <c r="J2141" s="160"/>
      <c r="K2141" s="160"/>
      <c r="L2141" s="160"/>
      <c r="M2141" s="160"/>
      <c r="N2141" s="160"/>
    </row>
    <row r="2142" spans="1:14">
      <c r="A2142" s="160"/>
      <c r="B2142" s="170" t="s">
        <v>7004</v>
      </c>
      <c r="C2142" s="161">
        <f t="shared" si="200"/>
        <v>42060</v>
      </c>
      <c r="D2142" s="160">
        <f t="shared" si="201"/>
        <v>2015</v>
      </c>
      <c r="E2142" s="160">
        <f t="shared" si="202"/>
        <v>2</v>
      </c>
      <c r="F2142" s="160">
        <f t="shared" si="203"/>
        <v>3</v>
      </c>
      <c r="G2142" s="160">
        <f t="shared" ca="1" si="198"/>
        <v>105818</v>
      </c>
      <c r="H2142" s="171">
        <f t="shared" ca="1" si="199"/>
        <v>2488</v>
      </c>
      <c r="I2142" s="160"/>
      <c r="J2142" s="160"/>
      <c r="K2142" s="160"/>
      <c r="L2142" s="160"/>
      <c r="M2142" s="160"/>
      <c r="N2142" s="160"/>
    </row>
    <row r="2143" spans="1:14">
      <c r="A2143" s="160"/>
      <c r="B2143" s="170" t="s">
        <v>7009</v>
      </c>
      <c r="C2143" s="161">
        <f t="shared" si="200"/>
        <v>42062</v>
      </c>
      <c r="D2143" s="160">
        <f t="shared" si="201"/>
        <v>2015</v>
      </c>
      <c r="E2143" s="160">
        <f t="shared" si="202"/>
        <v>2</v>
      </c>
      <c r="F2143" s="160">
        <f t="shared" si="203"/>
        <v>5</v>
      </c>
      <c r="G2143" s="160">
        <f t="shared" ca="1" si="198"/>
        <v>105822</v>
      </c>
      <c r="H2143" s="171">
        <f t="shared" ca="1" si="199"/>
        <v>2486</v>
      </c>
      <c r="I2143" s="160"/>
      <c r="J2143" s="160"/>
      <c r="K2143" s="160"/>
      <c r="L2143" s="160"/>
      <c r="M2143" s="160"/>
      <c r="N2143" s="160"/>
    </row>
    <row r="2144" spans="1:14">
      <c r="A2144" s="160"/>
      <c r="B2144" s="170" t="s">
        <v>7009</v>
      </c>
      <c r="C2144" s="161">
        <f t="shared" si="200"/>
        <v>42062</v>
      </c>
      <c r="D2144" s="160">
        <f t="shared" si="201"/>
        <v>2015</v>
      </c>
      <c r="E2144" s="160">
        <f t="shared" si="202"/>
        <v>2</v>
      </c>
      <c r="F2144" s="160">
        <f t="shared" si="203"/>
        <v>5</v>
      </c>
      <c r="G2144" s="160">
        <f t="shared" ca="1" si="198"/>
        <v>105822</v>
      </c>
      <c r="H2144" s="171">
        <f t="shared" ca="1" si="199"/>
        <v>2486</v>
      </c>
      <c r="I2144" s="160"/>
      <c r="J2144" s="160"/>
      <c r="K2144" s="160"/>
      <c r="L2144" s="160"/>
      <c r="M2144" s="160"/>
      <c r="N2144" s="160"/>
    </row>
    <row r="2145" spans="1:14">
      <c r="A2145" s="160"/>
      <c r="B2145" s="170" t="s">
        <v>7014</v>
      </c>
      <c r="C2145" s="161">
        <f t="shared" si="200"/>
        <v>42064</v>
      </c>
      <c r="D2145" s="160">
        <f t="shared" si="201"/>
        <v>2015</v>
      </c>
      <c r="E2145" s="160">
        <f t="shared" si="202"/>
        <v>3</v>
      </c>
      <c r="F2145" s="160">
        <f t="shared" si="203"/>
        <v>7</v>
      </c>
      <c r="G2145" s="160">
        <f t="shared" ca="1" si="198"/>
        <v>105822</v>
      </c>
      <c r="H2145" s="171">
        <f t="shared" ca="1" si="199"/>
        <v>2485</v>
      </c>
      <c r="I2145" s="160"/>
      <c r="J2145" s="160"/>
      <c r="K2145" s="160"/>
      <c r="L2145" s="160"/>
      <c r="M2145" s="160"/>
      <c r="N2145" s="160"/>
    </row>
    <row r="2146" spans="1:14">
      <c r="A2146" s="160"/>
      <c r="B2146" s="170" t="s">
        <v>7014</v>
      </c>
      <c r="C2146" s="161">
        <f t="shared" si="200"/>
        <v>42064</v>
      </c>
      <c r="D2146" s="160">
        <f t="shared" si="201"/>
        <v>2015</v>
      </c>
      <c r="E2146" s="160">
        <f t="shared" si="202"/>
        <v>3</v>
      </c>
      <c r="F2146" s="160">
        <f t="shared" si="203"/>
        <v>7</v>
      </c>
      <c r="G2146" s="160">
        <f t="shared" ca="1" si="198"/>
        <v>105822</v>
      </c>
      <c r="H2146" s="171">
        <f t="shared" ca="1" si="199"/>
        <v>2485</v>
      </c>
      <c r="I2146" s="160"/>
      <c r="J2146" s="160"/>
      <c r="K2146" s="160"/>
      <c r="L2146" s="160"/>
      <c r="M2146" s="160"/>
      <c r="N2146" s="160"/>
    </row>
    <row r="2147" spans="1:14">
      <c r="A2147" s="160"/>
      <c r="B2147" s="170" t="s">
        <v>7019</v>
      </c>
      <c r="C2147" s="161">
        <f t="shared" si="200"/>
        <v>42066</v>
      </c>
      <c r="D2147" s="160">
        <f t="shared" si="201"/>
        <v>2015</v>
      </c>
      <c r="E2147" s="160">
        <f t="shared" si="202"/>
        <v>3</v>
      </c>
      <c r="F2147" s="160">
        <f t="shared" si="203"/>
        <v>2</v>
      </c>
      <c r="G2147" s="160">
        <f t="shared" ca="1" si="198"/>
        <v>105824</v>
      </c>
      <c r="H2147" s="171">
        <f t="shared" ca="1" si="199"/>
        <v>2484</v>
      </c>
      <c r="I2147" s="160"/>
      <c r="J2147" s="160"/>
      <c r="K2147" s="160"/>
      <c r="L2147" s="160"/>
      <c r="M2147" s="160"/>
      <c r="N2147" s="160"/>
    </row>
    <row r="2148" spans="1:14">
      <c r="A2148" s="160"/>
      <c r="B2148" s="170" t="s">
        <v>7019</v>
      </c>
      <c r="C2148" s="161">
        <f t="shared" si="200"/>
        <v>42066</v>
      </c>
      <c r="D2148" s="160">
        <f t="shared" si="201"/>
        <v>2015</v>
      </c>
      <c r="E2148" s="160">
        <f t="shared" si="202"/>
        <v>3</v>
      </c>
      <c r="F2148" s="160">
        <f t="shared" si="203"/>
        <v>2</v>
      </c>
      <c r="G2148" s="160">
        <f t="shared" ca="1" si="198"/>
        <v>105824</v>
      </c>
      <c r="H2148" s="171">
        <f t="shared" ca="1" si="199"/>
        <v>2484</v>
      </c>
      <c r="I2148" s="160"/>
      <c r="J2148" s="160"/>
      <c r="K2148" s="160"/>
      <c r="L2148" s="160"/>
      <c r="M2148" s="160"/>
      <c r="N2148" s="160"/>
    </row>
    <row r="2149" spans="1:14">
      <c r="A2149" s="160"/>
      <c r="B2149" s="170" t="s">
        <v>7019</v>
      </c>
      <c r="C2149" s="161">
        <f t="shared" si="200"/>
        <v>42066</v>
      </c>
      <c r="D2149" s="160">
        <f t="shared" si="201"/>
        <v>2015</v>
      </c>
      <c r="E2149" s="160">
        <f t="shared" si="202"/>
        <v>3</v>
      </c>
      <c r="F2149" s="160">
        <f t="shared" si="203"/>
        <v>2</v>
      </c>
      <c r="G2149" s="160">
        <f t="shared" ca="1" si="198"/>
        <v>105824</v>
      </c>
      <c r="H2149" s="171">
        <f t="shared" ca="1" si="199"/>
        <v>2484</v>
      </c>
      <c r="I2149" s="160"/>
      <c r="J2149" s="160"/>
      <c r="K2149" s="160"/>
      <c r="L2149" s="160"/>
      <c r="M2149" s="160"/>
      <c r="N2149" s="160"/>
    </row>
    <row r="2150" spans="1:14">
      <c r="A2150" s="160"/>
      <c r="B2150" s="170" t="s">
        <v>7019</v>
      </c>
      <c r="C2150" s="161">
        <f t="shared" si="200"/>
        <v>42066</v>
      </c>
      <c r="D2150" s="160">
        <f t="shared" si="201"/>
        <v>2015</v>
      </c>
      <c r="E2150" s="160">
        <f t="shared" si="202"/>
        <v>3</v>
      </c>
      <c r="F2150" s="160">
        <f t="shared" si="203"/>
        <v>2</v>
      </c>
      <c r="G2150" s="160">
        <f t="shared" ca="1" si="198"/>
        <v>105824</v>
      </c>
      <c r="H2150" s="171">
        <f t="shared" ca="1" si="199"/>
        <v>2484</v>
      </c>
      <c r="I2150" s="160"/>
      <c r="J2150" s="160"/>
      <c r="K2150" s="160"/>
      <c r="L2150" s="160"/>
      <c r="M2150" s="160"/>
      <c r="N2150" s="160"/>
    </row>
    <row r="2151" spans="1:14">
      <c r="A2151" s="160"/>
      <c r="B2151" s="170" t="s">
        <v>7028</v>
      </c>
      <c r="C2151" s="161">
        <f t="shared" si="200"/>
        <v>42068</v>
      </c>
      <c r="D2151" s="160">
        <f t="shared" si="201"/>
        <v>2015</v>
      </c>
      <c r="E2151" s="160">
        <f t="shared" si="202"/>
        <v>3</v>
      </c>
      <c r="F2151" s="160">
        <f t="shared" si="203"/>
        <v>4</v>
      </c>
      <c r="G2151" s="160">
        <f t="shared" ca="1" si="198"/>
        <v>105828</v>
      </c>
      <c r="H2151" s="171">
        <f t="shared" ca="1" si="199"/>
        <v>2482</v>
      </c>
      <c r="I2151" s="160"/>
      <c r="J2151" s="160"/>
      <c r="K2151" s="160"/>
      <c r="L2151" s="160"/>
      <c r="M2151" s="160"/>
      <c r="N2151" s="160"/>
    </row>
    <row r="2152" spans="1:14">
      <c r="A2152" s="160"/>
      <c r="B2152" s="170" t="s">
        <v>7028</v>
      </c>
      <c r="C2152" s="161">
        <f t="shared" si="200"/>
        <v>42068</v>
      </c>
      <c r="D2152" s="160">
        <f t="shared" si="201"/>
        <v>2015</v>
      </c>
      <c r="E2152" s="160">
        <f t="shared" si="202"/>
        <v>3</v>
      </c>
      <c r="F2152" s="160">
        <f t="shared" si="203"/>
        <v>4</v>
      </c>
      <c r="G2152" s="160">
        <f t="shared" ca="1" si="198"/>
        <v>105828</v>
      </c>
      <c r="H2152" s="171">
        <f t="shared" ca="1" si="199"/>
        <v>2482</v>
      </c>
      <c r="I2152" s="160"/>
      <c r="J2152" s="160"/>
      <c r="K2152" s="160"/>
      <c r="L2152" s="160"/>
      <c r="M2152" s="160"/>
      <c r="N2152" s="160"/>
    </row>
    <row r="2153" spans="1:14">
      <c r="A2153" s="160"/>
      <c r="B2153" s="170" t="s">
        <v>7033</v>
      </c>
      <c r="C2153" s="161">
        <f t="shared" si="200"/>
        <v>42069</v>
      </c>
      <c r="D2153" s="160">
        <f t="shared" si="201"/>
        <v>2015</v>
      </c>
      <c r="E2153" s="160">
        <f t="shared" si="202"/>
        <v>3</v>
      </c>
      <c r="F2153" s="160">
        <f t="shared" si="203"/>
        <v>5</v>
      </c>
      <c r="G2153" s="160">
        <f t="shared" ca="1" si="198"/>
        <v>105829</v>
      </c>
      <c r="H2153" s="171">
        <f t="shared" ca="1" si="199"/>
        <v>2481</v>
      </c>
      <c r="I2153" s="160"/>
      <c r="J2153" s="160"/>
      <c r="K2153" s="160"/>
      <c r="L2153" s="160"/>
      <c r="M2153" s="160"/>
      <c r="N2153" s="160"/>
    </row>
    <row r="2154" spans="1:14">
      <c r="A2154" s="160"/>
      <c r="B2154" s="170" t="s">
        <v>7036</v>
      </c>
      <c r="C2154" s="161">
        <f t="shared" si="200"/>
        <v>42070</v>
      </c>
      <c r="D2154" s="160">
        <f t="shared" si="201"/>
        <v>2015</v>
      </c>
      <c r="E2154" s="160">
        <f t="shared" si="202"/>
        <v>3</v>
      </c>
      <c r="F2154" s="160">
        <f t="shared" si="203"/>
        <v>6</v>
      </c>
      <c r="G2154" s="160">
        <f t="shared" ca="1" si="198"/>
        <v>105829</v>
      </c>
      <c r="H2154" s="171">
        <f t="shared" ca="1" si="199"/>
        <v>2480</v>
      </c>
      <c r="I2154" s="160"/>
      <c r="J2154" s="160"/>
      <c r="K2154" s="160"/>
      <c r="L2154" s="160"/>
      <c r="M2154" s="160"/>
      <c r="N2154" s="160"/>
    </row>
    <row r="2155" spans="1:14">
      <c r="A2155" s="160"/>
      <c r="B2155" s="170" t="s">
        <v>7039</v>
      </c>
      <c r="C2155" s="161">
        <f t="shared" si="200"/>
        <v>42071</v>
      </c>
      <c r="D2155" s="160">
        <f t="shared" si="201"/>
        <v>2015</v>
      </c>
      <c r="E2155" s="160">
        <f t="shared" si="202"/>
        <v>3</v>
      </c>
      <c r="F2155" s="160">
        <f t="shared" si="203"/>
        <v>7</v>
      </c>
      <c r="G2155" s="160">
        <f t="shared" ca="1" si="198"/>
        <v>105829</v>
      </c>
      <c r="H2155" s="171">
        <f t="shared" ca="1" si="199"/>
        <v>2480</v>
      </c>
      <c r="I2155" s="160"/>
      <c r="J2155" s="160"/>
      <c r="K2155" s="160"/>
      <c r="L2155" s="160"/>
      <c r="M2155" s="160"/>
      <c r="N2155" s="160"/>
    </row>
    <row r="2156" spans="1:14">
      <c r="A2156" s="160"/>
      <c r="B2156" s="170" t="s">
        <v>7039</v>
      </c>
      <c r="C2156" s="161">
        <f t="shared" si="200"/>
        <v>42071</v>
      </c>
      <c r="D2156" s="160">
        <f t="shared" si="201"/>
        <v>2015</v>
      </c>
      <c r="E2156" s="160">
        <f t="shared" si="202"/>
        <v>3</v>
      </c>
      <c r="F2156" s="160">
        <f t="shared" si="203"/>
        <v>7</v>
      </c>
      <c r="G2156" s="160">
        <f t="shared" ca="1" si="198"/>
        <v>105829</v>
      </c>
      <c r="H2156" s="171">
        <f t="shared" ca="1" si="199"/>
        <v>2480</v>
      </c>
      <c r="I2156" s="160"/>
      <c r="J2156" s="160"/>
      <c r="K2156" s="160"/>
      <c r="L2156" s="160"/>
      <c r="M2156" s="160"/>
      <c r="N2156" s="160"/>
    </row>
    <row r="2157" spans="1:14">
      <c r="A2157" s="160"/>
      <c r="B2157" s="170" t="s">
        <v>7039</v>
      </c>
      <c r="C2157" s="161">
        <f t="shared" si="200"/>
        <v>42071</v>
      </c>
      <c r="D2157" s="160">
        <f t="shared" si="201"/>
        <v>2015</v>
      </c>
      <c r="E2157" s="160">
        <f t="shared" si="202"/>
        <v>3</v>
      </c>
      <c r="F2157" s="160">
        <f t="shared" si="203"/>
        <v>7</v>
      </c>
      <c r="G2157" s="160">
        <f t="shared" ca="1" si="198"/>
        <v>105829</v>
      </c>
      <c r="H2157" s="171">
        <f t="shared" ca="1" si="199"/>
        <v>2480</v>
      </c>
      <c r="I2157" s="160"/>
      <c r="J2157" s="160"/>
      <c r="K2157" s="160"/>
      <c r="L2157" s="160"/>
      <c r="M2157" s="160"/>
      <c r="N2157" s="160"/>
    </row>
    <row r="2158" spans="1:14">
      <c r="A2158" s="160"/>
      <c r="B2158" s="170" t="s">
        <v>7046</v>
      </c>
      <c r="C2158" s="161">
        <f t="shared" si="200"/>
        <v>42072</v>
      </c>
      <c r="D2158" s="160">
        <f t="shared" si="201"/>
        <v>2015</v>
      </c>
      <c r="E2158" s="160">
        <f t="shared" si="202"/>
        <v>3</v>
      </c>
      <c r="F2158" s="160">
        <f t="shared" si="203"/>
        <v>1</v>
      </c>
      <c r="G2158" s="160">
        <f t="shared" ca="1" si="198"/>
        <v>105830</v>
      </c>
      <c r="H2158" s="171">
        <f t="shared" ca="1" si="199"/>
        <v>2480</v>
      </c>
      <c r="I2158" s="160"/>
      <c r="J2158" s="160"/>
      <c r="K2158" s="160"/>
      <c r="L2158" s="160"/>
      <c r="M2158" s="160"/>
      <c r="N2158" s="160"/>
    </row>
    <row r="2159" spans="1:14">
      <c r="A2159" s="160"/>
      <c r="B2159" s="170" t="s">
        <v>7046</v>
      </c>
      <c r="C2159" s="161">
        <f t="shared" si="200"/>
        <v>42072</v>
      </c>
      <c r="D2159" s="160">
        <f t="shared" si="201"/>
        <v>2015</v>
      </c>
      <c r="E2159" s="160">
        <f t="shared" si="202"/>
        <v>3</v>
      </c>
      <c r="F2159" s="160">
        <f t="shared" si="203"/>
        <v>1</v>
      </c>
      <c r="G2159" s="160">
        <f t="shared" ca="1" si="198"/>
        <v>105830</v>
      </c>
      <c r="H2159" s="171">
        <f t="shared" ca="1" si="199"/>
        <v>2480</v>
      </c>
      <c r="I2159" s="160"/>
      <c r="J2159" s="160"/>
      <c r="K2159" s="160"/>
      <c r="L2159" s="160"/>
      <c r="M2159" s="160"/>
      <c r="N2159" s="160"/>
    </row>
    <row r="2160" spans="1:14">
      <c r="A2160" s="160"/>
      <c r="B2160" s="170" t="s">
        <v>7046</v>
      </c>
      <c r="C2160" s="161">
        <f t="shared" si="200"/>
        <v>42072</v>
      </c>
      <c r="D2160" s="160">
        <f t="shared" si="201"/>
        <v>2015</v>
      </c>
      <c r="E2160" s="160">
        <f t="shared" si="202"/>
        <v>3</v>
      </c>
      <c r="F2160" s="160">
        <f t="shared" si="203"/>
        <v>1</v>
      </c>
      <c r="G2160" s="160">
        <f t="shared" ca="1" si="198"/>
        <v>105830</v>
      </c>
      <c r="H2160" s="171">
        <f t="shared" ca="1" si="199"/>
        <v>2480</v>
      </c>
      <c r="I2160" s="160"/>
      <c r="J2160" s="160"/>
      <c r="K2160" s="160"/>
      <c r="L2160" s="160"/>
      <c r="M2160" s="160"/>
      <c r="N2160" s="160"/>
    </row>
    <row r="2161" spans="1:14">
      <c r="A2161" s="160"/>
      <c r="B2161" s="170" t="s">
        <v>7053</v>
      </c>
      <c r="C2161" s="161">
        <f t="shared" si="200"/>
        <v>42073</v>
      </c>
      <c r="D2161" s="160">
        <f t="shared" si="201"/>
        <v>2015</v>
      </c>
      <c r="E2161" s="160">
        <f t="shared" si="202"/>
        <v>3</v>
      </c>
      <c r="F2161" s="160">
        <f t="shared" si="203"/>
        <v>2</v>
      </c>
      <c r="G2161" s="160">
        <f t="shared" ca="1" si="198"/>
        <v>105831</v>
      </c>
      <c r="H2161" s="171">
        <f t="shared" ca="1" si="199"/>
        <v>2479</v>
      </c>
      <c r="I2161" s="160"/>
      <c r="J2161" s="160"/>
      <c r="K2161" s="160"/>
      <c r="L2161" s="160"/>
      <c r="M2161" s="160"/>
      <c r="N2161" s="160"/>
    </row>
    <row r="2162" spans="1:14">
      <c r="A2162" s="160"/>
      <c r="B2162" s="170" t="s">
        <v>7056</v>
      </c>
      <c r="C2162" s="161">
        <f t="shared" si="200"/>
        <v>42075</v>
      </c>
      <c r="D2162" s="160">
        <f t="shared" si="201"/>
        <v>2015</v>
      </c>
      <c r="E2162" s="160">
        <f t="shared" si="202"/>
        <v>3</v>
      </c>
      <c r="F2162" s="160">
        <f t="shared" si="203"/>
        <v>4</v>
      </c>
      <c r="G2162" s="160">
        <f t="shared" ca="1" si="198"/>
        <v>105835</v>
      </c>
      <c r="H2162" s="171">
        <f t="shared" ca="1" si="199"/>
        <v>2477</v>
      </c>
      <c r="I2162" s="160"/>
      <c r="J2162" s="160"/>
      <c r="K2162" s="160"/>
      <c r="L2162" s="160"/>
      <c r="M2162" s="160"/>
      <c r="N2162" s="160"/>
    </row>
    <row r="2163" spans="1:14">
      <c r="A2163" s="160"/>
      <c r="B2163" s="170" t="s">
        <v>7059</v>
      </c>
      <c r="C2163" s="161">
        <f t="shared" si="200"/>
        <v>42076</v>
      </c>
      <c r="D2163" s="160">
        <f t="shared" si="201"/>
        <v>2015</v>
      </c>
      <c r="E2163" s="160">
        <f t="shared" si="202"/>
        <v>3</v>
      </c>
      <c r="F2163" s="160">
        <f t="shared" si="203"/>
        <v>5</v>
      </c>
      <c r="G2163" s="160">
        <f t="shared" ca="1" si="198"/>
        <v>105836</v>
      </c>
      <c r="H2163" s="171">
        <f t="shared" ca="1" si="199"/>
        <v>2476</v>
      </c>
      <c r="I2163" s="160"/>
      <c r="J2163" s="160"/>
      <c r="K2163" s="160"/>
      <c r="L2163" s="160"/>
      <c r="M2163" s="160"/>
      <c r="N2163" s="160"/>
    </row>
    <row r="2164" spans="1:14">
      <c r="A2164" s="160"/>
      <c r="B2164" s="170" t="s">
        <v>7059</v>
      </c>
      <c r="C2164" s="161">
        <f t="shared" si="200"/>
        <v>42076</v>
      </c>
      <c r="D2164" s="160">
        <f t="shared" si="201"/>
        <v>2015</v>
      </c>
      <c r="E2164" s="160">
        <f t="shared" si="202"/>
        <v>3</v>
      </c>
      <c r="F2164" s="160">
        <f t="shared" si="203"/>
        <v>5</v>
      </c>
      <c r="G2164" s="160">
        <f t="shared" ca="1" si="198"/>
        <v>105836</v>
      </c>
      <c r="H2164" s="171">
        <f t="shared" ca="1" si="199"/>
        <v>2476</v>
      </c>
      <c r="I2164" s="160"/>
      <c r="J2164" s="160"/>
      <c r="K2164" s="160"/>
      <c r="L2164" s="160"/>
      <c r="M2164" s="160"/>
      <c r="N2164" s="160"/>
    </row>
    <row r="2165" spans="1:14">
      <c r="A2165" s="160"/>
      <c r="B2165" s="170" t="s">
        <v>7064</v>
      </c>
      <c r="C2165" s="161">
        <f t="shared" si="200"/>
        <v>42077</v>
      </c>
      <c r="D2165" s="160">
        <f t="shared" si="201"/>
        <v>2015</v>
      </c>
      <c r="E2165" s="160">
        <f t="shared" si="202"/>
        <v>3</v>
      </c>
      <c r="F2165" s="160">
        <f t="shared" si="203"/>
        <v>6</v>
      </c>
      <c r="G2165" s="160">
        <f t="shared" ca="1" si="198"/>
        <v>105836</v>
      </c>
      <c r="H2165" s="171">
        <f t="shared" ca="1" si="199"/>
        <v>2475</v>
      </c>
      <c r="I2165" s="160"/>
      <c r="J2165" s="160"/>
      <c r="K2165" s="160"/>
      <c r="L2165" s="160"/>
      <c r="M2165" s="160"/>
      <c r="N2165" s="160"/>
    </row>
    <row r="2166" spans="1:14">
      <c r="A2166" s="160"/>
      <c r="B2166" s="170" t="s">
        <v>7067</v>
      </c>
      <c r="C2166" s="161">
        <f t="shared" si="200"/>
        <v>42078</v>
      </c>
      <c r="D2166" s="160">
        <f t="shared" si="201"/>
        <v>2015</v>
      </c>
      <c r="E2166" s="160">
        <f t="shared" si="202"/>
        <v>3</v>
      </c>
      <c r="F2166" s="160">
        <f t="shared" si="203"/>
        <v>7</v>
      </c>
      <c r="G2166" s="160">
        <f t="shared" ca="1" si="198"/>
        <v>105836</v>
      </c>
      <c r="H2166" s="171">
        <f t="shared" ca="1" si="199"/>
        <v>2475</v>
      </c>
      <c r="I2166" s="160"/>
      <c r="J2166" s="160"/>
      <c r="K2166" s="160"/>
      <c r="L2166" s="160"/>
      <c r="M2166" s="160"/>
      <c r="N2166" s="160"/>
    </row>
    <row r="2167" spans="1:14">
      <c r="A2167" s="160"/>
      <c r="B2167" s="170" t="s">
        <v>7070</v>
      </c>
      <c r="C2167" s="161">
        <f t="shared" si="200"/>
        <v>42079</v>
      </c>
      <c r="D2167" s="160">
        <f t="shared" si="201"/>
        <v>2015</v>
      </c>
      <c r="E2167" s="160">
        <f t="shared" si="202"/>
        <v>3</v>
      </c>
      <c r="F2167" s="160">
        <f t="shared" si="203"/>
        <v>1</v>
      </c>
      <c r="G2167" s="160">
        <f t="shared" ca="1" si="198"/>
        <v>105837</v>
      </c>
      <c r="H2167" s="171">
        <f t="shared" ca="1" si="199"/>
        <v>2475</v>
      </c>
      <c r="I2167" s="160"/>
      <c r="J2167" s="160"/>
      <c r="K2167" s="160"/>
      <c r="L2167" s="160"/>
      <c r="M2167" s="160"/>
      <c r="N2167" s="160"/>
    </row>
    <row r="2168" spans="1:14">
      <c r="A2168" s="160"/>
      <c r="B2168" s="170" t="s">
        <v>7073</v>
      </c>
      <c r="C2168" s="161">
        <f t="shared" si="200"/>
        <v>42081</v>
      </c>
      <c r="D2168" s="160">
        <f t="shared" si="201"/>
        <v>2015</v>
      </c>
      <c r="E2168" s="160">
        <f t="shared" si="202"/>
        <v>3</v>
      </c>
      <c r="F2168" s="160">
        <f t="shared" si="203"/>
        <v>3</v>
      </c>
      <c r="G2168" s="160">
        <f t="shared" ca="1" si="198"/>
        <v>105839</v>
      </c>
      <c r="H2168" s="171">
        <f t="shared" ca="1" si="199"/>
        <v>2473</v>
      </c>
      <c r="I2168" s="160"/>
      <c r="J2168" s="160"/>
      <c r="K2168" s="160"/>
      <c r="L2168" s="160"/>
      <c r="M2168" s="160"/>
      <c r="N2168" s="160"/>
    </row>
    <row r="2169" spans="1:14">
      <c r="A2169" s="160"/>
      <c r="B2169" s="170" t="s">
        <v>7076</v>
      </c>
      <c r="C2169" s="161">
        <f t="shared" si="200"/>
        <v>42082</v>
      </c>
      <c r="D2169" s="160">
        <f t="shared" si="201"/>
        <v>2015</v>
      </c>
      <c r="E2169" s="160">
        <f t="shared" si="202"/>
        <v>3</v>
      </c>
      <c r="F2169" s="160">
        <f t="shared" si="203"/>
        <v>4</v>
      </c>
      <c r="G2169" s="160">
        <f t="shared" ca="1" si="198"/>
        <v>105842</v>
      </c>
      <c r="H2169" s="171">
        <f t="shared" ca="1" si="199"/>
        <v>2472</v>
      </c>
      <c r="I2169" s="160"/>
      <c r="J2169" s="160"/>
      <c r="K2169" s="160"/>
      <c r="L2169" s="160"/>
      <c r="M2169" s="160"/>
      <c r="N2169" s="160"/>
    </row>
    <row r="2170" spans="1:14">
      <c r="A2170" s="160"/>
      <c r="B2170" s="170" t="s">
        <v>7079</v>
      </c>
      <c r="C2170" s="161">
        <f t="shared" si="200"/>
        <v>42084</v>
      </c>
      <c r="D2170" s="160">
        <f t="shared" si="201"/>
        <v>2015</v>
      </c>
      <c r="E2170" s="160">
        <f t="shared" si="202"/>
        <v>3</v>
      </c>
      <c r="F2170" s="160">
        <f t="shared" si="203"/>
        <v>6</v>
      </c>
      <c r="G2170" s="160">
        <f t="shared" ca="1" si="198"/>
        <v>105843</v>
      </c>
      <c r="H2170" s="171">
        <f t="shared" ca="1" si="199"/>
        <v>2470</v>
      </c>
      <c r="I2170" s="160"/>
      <c r="J2170" s="160"/>
      <c r="K2170" s="160"/>
      <c r="L2170" s="160"/>
      <c r="M2170" s="160"/>
      <c r="N2170" s="160"/>
    </row>
    <row r="2171" spans="1:14">
      <c r="A2171" s="160"/>
      <c r="B2171" s="170" t="s">
        <v>7082</v>
      </c>
      <c r="C2171" s="161">
        <f t="shared" si="200"/>
        <v>42085</v>
      </c>
      <c r="D2171" s="160">
        <f t="shared" si="201"/>
        <v>2015</v>
      </c>
      <c r="E2171" s="160">
        <f t="shared" si="202"/>
        <v>3</v>
      </c>
      <c r="F2171" s="160">
        <f t="shared" si="203"/>
        <v>7</v>
      </c>
      <c r="G2171" s="160">
        <f t="shared" ca="1" si="198"/>
        <v>105843</v>
      </c>
      <c r="H2171" s="171">
        <f t="shared" ca="1" si="199"/>
        <v>2470</v>
      </c>
      <c r="I2171" s="160"/>
      <c r="J2171" s="160"/>
      <c r="K2171" s="160"/>
      <c r="L2171" s="160"/>
      <c r="M2171" s="160"/>
      <c r="N2171" s="160"/>
    </row>
    <row r="2172" spans="1:14">
      <c r="A2172" s="160"/>
      <c r="B2172" s="170" t="s">
        <v>7085</v>
      </c>
      <c r="C2172" s="161">
        <f t="shared" si="200"/>
        <v>42086</v>
      </c>
      <c r="D2172" s="160">
        <f t="shared" si="201"/>
        <v>2015</v>
      </c>
      <c r="E2172" s="160">
        <f t="shared" si="202"/>
        <v>3</v>
      </c>
      <c r="F2172" s="160">
        <f t="shared" si="203"/>
        <v>1</v>
      </c>
      <c r="G2172" s="160">
        <f t="shared" ca="1" si="198"/>
        <v>105844</v>
      </c>
      <c r="H2172" s="171">
        <f t="shared" ca="1" si="199"/>
        <v>2470</v>
      </c>
      <c r="I2172" s="160"/>
      <c r="J2172" s="160"/>
      <c r="K2172" s="160"/>
      <c r="L2172" s="160"/>
      <c r="M2172" s="160"/>
      <c r="N2172" s="160"/>
    </row>
    <row r="2173" spans="1:14">
      <c r="A2173" s="160"/>
      <c r="B2173" s="170" t="s">
        <v>7088</v>
      </c>
      <c r="C2173" s="161">
        <f t="shared" si="200"/>
        <v>42087</v>
      </c>
      <c r="D2173" s="160">
        <f t="shared" si="201"/>
        <v>2015</v>
      </c>
      <c r="E2173" s="160">
        <f t="shared" si="202"/>
        <v>3</v>
      </c>
      <c r="F2173" s="160">
        <f t="shared" si="203"/>
        <v>2</v>
      </c>
      <c r="G2173" s="160">
        <f t="shared" ca="1" si="198"/>
        <v>105845</v>
      </c>
      <c r="H2173" s="171">
        <f t="shared" ca="1" si="199"/>
        <v>2469</v>
      </c>
      <c r="I2173" s="160"/>
      <c r="J2173" s="160"/>
      <c r="K2173" s="160"/>
      <c r="L2173" s="160"/>
      <c r="M2173" s="160"/>
      <c r="N2173" s="160"/>
    </row>
    <row r="2174" spans="1:14">
      <c r="A2174" s="160"/>
      <c r="B2174" s="170" t="s">
        <v>7088</v>
      </c>
      <c r="C2174" s="161">
        <f t="shared" si="200"/>
        <v>42087</v>
      </c>
      <c r="D2174" s="160">
        <f t="shared" si="201"/>
        <v>2015</v>
      </c>
      <c r="E2174" s="160">
        <f t="shared" si="202"/>
        <v>3</v>
      </c>
      <c r="F2174" s="160">
        <f t="shared" si="203"/>
        <v>2</v>
      </c>
      <c r="G2174" s="160">
        <f t="shared" ca="1" si="198"/>
        <v>105845</v>
      </c>
      <c r="H2174" s="171">
        <f t="shared" ca="1" si="199"/>
        <v>2469</v>
      </c>
      <c r="I2174" s="160"/>
      <c r="J2174" s="160"/>
      <c r="K2174" s="160"/>
      <c r="L2174" s="160"/>
      <c r="M2174" s="160"/>
      <c r="N2174" s="160"/>
    </row>
    <row r="2175" spans="1:14">
      <c r="A2175" s="160"/>
      <c r="B2175" s="170" t="s">
        <v>7093</v>
      </c>
      <c r="C2175" s="161">
        <f t="shared" si="200"/>
        <v>42088</v>
      </c>
      <c r="D2175" s="160">
        <f t="shared" si="201"/>
        <v>2015</v>
      </c>
      <c r="E2175" s="160">
        <f t="shared" si="202"/>
        <v>3</v>
      </c>
      <c r="F2175" s="160">
        <f t="shared" si="203"/>
        <v>3</v>
      </c>
      <c r="G2175" s="160">
        <f t="shared" ca="1" si="198"/>
        <v>105846</v>
      </c>
      <c r="H2175" s="171">
        <f t="shared" ca="1" si="199"/>
        <v>2468</v>
      </c>
      <c r="I2175" s="160"/>
      <c r="J2175" s="160"/>
      <c r="K2175" s="160"/>
      <c r="L2175" s="160"/>
      <c r="M2175" s="160"/>
      <c r="N2175" s="160"/>
    </row>
    <row r="2176" spans="1:14">
      <c r="A2176" s="160"/>
      <c r="B2176" s="170" t="s">
        <v>7096</v>
      </c>
      <c r="C2176" s="161">
        <f t="shared" si="200"/>
        <v>42091</v>
      </c>
      <c r="D2176" s="160">
        <f t="shared" si="201"/>
        <v>2015</v>
      </c>
      <c r="E2176" s="160">
        <f t="shared" si="202"/>
        <v>3</v>
      </c>
      <c r="F2176" s="160">
        <f t="shared" si="203"/>
        <v>6</v>
      </c>
      <c r="G2176" s="160">
        <f t="shared" ca="1" si="198"/>
        <v>105850</v>
      </c>
      <c r="H2176" s="171">
        <f t="shared" ca="1" si="199"/>
        <v>2465</v>
      </c>
      <c r="I2176" s="160"/>
      <c r="J2176" s="160"/>
      <c r="K2176" s="160"/>
      <c r="L2176" s="160"/>
      <c r="M2176" s="160"/>
      <c r="N2176" s="160"/>
    </row>
    <row r="2177" spans="1:14">
      <c r="A2177" s="160"/>
      <c r="B2177" s="170" t="s">
        <v>7096</v>
      </c>
      <c r="C2177" s="161">
        <f t="shared" si="200"/>
        <v>42091</v>
      </c>
      <c r="D2177" s="160">
        <f t="shared" si="201"/>
        <v>2015</v>
      </c>
      <c r="E2177" s="160">
        <f t="shared" si="202"/>
        <v>3</v>
      </c>
      <c r="F2177" s="160">
        <f t="shared" si="203"/>
        <v>6</v>
      </c>
      <c r="G2177" s="160">
        <f t="shared" ca="1" si="198"/>
        <v>105850</v>
      </c>
      <c r="H2177" s="171">
        <f t="shared" ca="1" si="199"/>
        <v>2465</v>
      </c>
      <c r="I2177" s="160"/>
      <c r="J2177" s="160"/>
      <c r="K2177" s="160"/>
      <c r="L2177" s="160"/>
      <c r="M2177" s="160"/>
      <c r="N2177" s="160"/>
    </row>
    <row r="2178" spans="1:14">
      <c r="A2178" s="160"/>
      <c r="B2178" s="170" t="s">
        <v>7101</v>
      </c>
      <c r="C2178" s="161">
        <f t="shared" si="200"/>
        <v>42092</v>
      </c>
      <c r="D2178" s="160">
        <f t="shared" si="201"/>
        <v>2015</v>
      </c>
      <c r="E2178" s="160">
        <f t="shared" si="202"/>
        <v>3</v>
      </c>
      <c r="F2178" s="160">
        <f t="shared" si="203"/>
        <v>7</v>
      </c>
      <c r="G2178" s="160">
        <f t="shared" ca="1" si="198"/>
        <v>105850</v>
      </c>
      <c r="H2178" s="171">
        <f t="shared" ca="1" si="199"/>
        <v>2465</v>
      </c>
      <c r="I2178" s="160"/>
      <c r="J2178" s="160"/>
      <c r="K2178" s="160"/>
      <c r="L2178" s="160"/>
      <c r="M2178" s="160"/>
      <c r="N2178" s="160"/>
    </row>
    <row r="2179" spans="1:14">
      <c r="A2179" s="160"/>
      <c r="B2179" s="170" t="s">
        <v>7101</v>
      </c>
      <c r="C2179" s="161">
        <f t="shared" si="200"/>
        <v>42092</v>
      </c>
      <c r="D2179" s="160">
        <f t="shared" si="201"/>
        <v>2015</v>
      </c>
      <c r="E2179" s="160">
        <f t="shared" si="202"/>
        <v>3</v>
      </c>
      <c r="F2179" s="160">
        <f t="shared" si="203"/>
        <v>7</v>
      </c>
      <c r="G2179" s="160">
        <f t="shared" ca="1" si="198"/>
        <v>105850</v>
      </c>
      <c r="H2179" s="171">
        <f t="shared" ca="1" si="199"/>
        <v>2465</v>
      </c>
      <c r="I2179" s="160"/>
      <c r="J2179" s="160"/>
      <c r="K2179" s="160"/>
      <c r="L2179" s="160"/>
      <c r="M2179" s="160"/>
      <c r="N2179" s="160"/>
    </row>
    <row r="2180" spans="1:14">
      <c r="A2180" s="160"/>
      <c r="B2180" s="170" t="s">
        <v>7106</v>
      </c>
      <c r="C2180" s="161">
        <f t="shared" si="200"/>
        <v>42093</v>
      </c>
      <c r="D2180" s="160">
        <f t="shared" si="201"/>
        <v>2015</v>
      </c>
      <c r="E2180" s="160">
        <f t="shared" si="202"/>
        <v>3</v>
      </c>
      <c r="F2180" s="160">
        <f t="shared" si="203"/>
        <v>1</v>
      </c>
      <c r="G2180" s="160">
        <f t="shared" ca="1" si="198"/>
        <v>105851</v>
      </c>
      <c r="H2180" s="171">
        <f t="shared" ca="1" si="199"/>
        <v>2465</v>
      </c>
      <c r="I2180" s="160"/>
      <c r="J2180" s="160"/>
      <c r="K2180" s="160"/>
      <c r="L2180" s="160"/>
      <c r="M2180" s="160"/>
      <c r="N2180" s="160"/>
    </row>
    <row r="2181" spans="1:14">
      <c r="A2181" s="160"/>
      <c r="B2181" s="170" t="s">
        <v>7106</v>
      </c>
      <c r="C2181" s="161">
        <f t="shared" si="200"/>
        <v>42093</v>
      </c>
      <c r="D2181" s="160">
        <f t="shared" si="201"/>
        <v>2015</v>
      </c>
      <c r="E2181" s="160">
        <f t="shared" si="202"/>
        <v>3</v>
      </c>
      <c r="F2181" s="160">
        <f t="shared" si="203"/>
        <v>1</v>
      </c>
      <c r="G2181" s="160">
        <f t="shared" ref="G2181:G2244" ca="1" si="204">WORKDAY(C2181,$K$5)</f>
        <v>105851</v>
      </c>
      <c r="H2181" s="171">
        <f t="shared" ref="H2181:H2244" ca="1" si="205">NETWORKDAYS(C2181,$K$5)</f>
        <v>2465</v>
      </c>
      <c r="I2181" s="160"/>
      <c r="J2181" s="160"/>
      <c r="K2181" s="160"/>
      <c r="L2181" s="160"/>
      <c r="M2181" s="160"/>
      <c r="N2181" s="160"/>
    </row>
    <row r="2182" spans="1:14">
      <c r="A2182" s="160"/>
      <c r="B2182" s="170" t="s">
        <v>7111</v>
      </c>
      <c r="C2182" s="161">
        <f t="shared" ref="C2182:C2245" si="206">DATE(LEFT(B2182,4),MID(B2182,5,2),RIGHT(B2182,2))</f>
        <v>42094</v>
      </c>
      <c r="D2182" s="160">
        <f t="shared" ref="D2182:D2245" si="207">YEAR(C2182)</f>
        <v>2015</v>
      </c>
      <c r="E2182" s="160">
        <f t="shared" ref="E2182:E2245" si="208">MONTH(C2182)</f>
        <v>3</v>
      </c>
      <c r="F2182" s="160">
        <f t="shared" ref="F2182:F2245" si="209">WEEKDAY(C2182,2)</f>
        <v>2</v>
      </c>
      <c r="G2182" s="160">
        <f t="shared" ca="1" si="204"/>
        <v>105852</v>
      </c>
      <c r="H2182" s="171">
        <f t="shared" ca="1" si="205"/>
        <v>2464</v>
      </c>
      <c r="I2182" s="160"/>
      <c r="J2182" s="160"/>
      <c r="K2182" s="160"/>
      <c r="L2182" s="160"/>
      <c r="M2182" s="160"/>
      <c r="N2182" s="160"/>
    </row>
    <row r="2183" spans="1:14">
      <c r="A2183" s="160"/>
      <c r="B2183" s="170" t="s">
        <v>7111</v>
      </c>
      <c r="C2183" s="161">
        <f t="shared" si="206"/>
        <v>42094</v>
      </c>
      <c r="D2183" s="160">
        <f t="shared" si="207"/>
        <v>2015</v>
      </c>
      <c r="E2183" s="160">
        <f t="shared" si="208"/>
        <v>3</v>
      </c>
      <c r="F2183" s="160">
        <f t="shared" si="209"/>
        <v>2</v>
      </c>
      <c r="G2183" s="160">
        <f t="shared" ca="1" si="204"/>
        <v>105852</v>
      </c>
      <c r="H2183" s="171">
        <f t="shared" ca="1" si="205"/>
        <v>2464</v>
      </c>
      <c r="I2183" s="160"/>
      <c r="J2183" s="160"/>
      <c r="K2183" s="160"/>
      <c r="L2183" s="160"/>
      <c r="M2183" s="160"/>
      <c r="N2183" s="160"/>
    </row>
    <row r="2184" spans="1:14">
      <c r="A2184" s="160"/>
      <c r="B2184" s="170" t="s">
        <v>7116</v>
      </c>
      <c r="C2184" s="161">
        <f t="shared" si="206"/>
        <v>42095</v>
      </c>
      <c r="D2184" s="160">
        <f t="shared" si="207"/>
        <v>2015</v>
      </c>
      <c r="E2184" s="160">
        <f t="shared" si="208"/>
        <v>4</v>
      </c>
      <c r="F2184" s="160">
        <f t="shared" si="209"/>
        <v>3</v>
      </c>
      <c r="G2184" s="160">
        <f t="shared" ca="1" si="204"/>
        <v>105853</v>
      </c>
      <c r="H2184" s="171">
        <f t="shared" ca="1" si="205"/>
        <v>2463</v>
      </c>
      <c r="I2184" s="160"/>
      <c r="J2184" s="160"/>
      <c r="K2184" s="160"/>
      <c r="L2184" s="160"/>
      <c r="M2184" s="160"/>
      <c r="N2184" s="160"/>
    </row>
    <row r="2185" spans="1:14">
      <c r="A2185" s="160"/>
      <c r="B2185" s="170" t="s">
        <v>7119</v>
      </c>
      <c r="C2185" s="161">
        <f t="shared" si="206"/>
        <v>42096</v>
      </c>
      <c r="D2185" s="160">
        <f t="shared" si="207"/>
        <v>2015</v>
      </c>
      <c r="E2185" s="160">
        <f t="shared" si="208"/>
        <v>4</v>
      </c>
      <c r="F2185" s="160">
        <f t="shared" si="209"/>
        <v>4</v>
      </c>
      <c r="G2185" s="160">
        <f t="shared" ca="1" si="204"/>
        <v>105856</v>
      </c>
      <c r="H2185" s="171">
        <f t="shared" ca="1" si="205"/>
        <v>2462</v>
      </c>
      <c r="I2185" s="160"/>
      <c r="J2185" s="160"/>
      <c r="K2185" s="160"/>
      <c r="L2185" s="160"/>
      <c r="M2185" s="160"/>
      <c r="N2185" s="160"/>
    </row>
    <row r="2186" spans="1:14">
      <c r="A2186" s="160"/>
      <c r="B2186" s="170" t="s">
        <v>7122</v>
      </c>
      <c r="C2186" s="161">
        <f t="shared" si="206"/>
        <v>42097</v>
      </c>
      <c r="D2186" s="160">
        <f t="shared" si="207"/>
        <v>2015</v>
      </c>
      <c r="E2186" s="160">
        <f t="shared" si="208"/>
        <v>4</v>
      </c>
      <c r="F2186" s="160">
        <f t="shared" si="209"/>
        <v>5</v>
      </c>
      <c r="G2186" s="160">
        <f t="shared" ca="1" si="204"/>
        <v>105857</v>
      </c>
      <c r="H2186" s="171">
        <f t="shared" ca="1" si="205"/>
        <v>2461</v>
      </c>
      <c r="I2186" s="160"/>
      <c r="J2186" s="160"/>
      <c r="K2186" s="160"/>
      <c r="L2186" s="160"/>
      <c r="M2186" s="160"/>
      <c r="N2186" s="160"/>
    </row>
    <row r="2187" spans="1:14">
      <c r="A2187" s="160"/>
      <c r="B2187" s="170" t="s">
        <v>7125</v>
      </c>
      <c r="C2187" s="161">
        <f t="shared" si="206"/>
        <v>42098</v>
      </c>
      <c r="D2187" s="160">
        <f t="shared" si="207"/>
        <v>2015</v>
      </c>
      <c r="E2187" s="160">
        <f t="shared" si="208"/>
        <v>4</v>
      </c>
      <c r="F2187" s="160">
        <f t="shared" si="209"/>
        <v>6</v>
      </c>
      <c r="G2187" s="160">
        <f t="shared" ca="1" si="204"/>
        <v>105857</v>
      </c>
      <c r="H2187" s="171">
        <f t="shared" ca="1" si="205"/>
        <v>2460</v>
      </c>
      <c r="I2187" s="160"/>
      <c r="J2187" s="160"/>
      <c r="K2187" s="160"/>
      <c r="L2187" s="160"/>
      <c r="M2187" s="160"/>
      <c r="N2187" s="160"/>
    </row>
    <row r="2188" spans="1:14">
      <c r="A2188" s="160"/>
      <c r="B2188" s="170" t="s">
        <v>7125</v>
      </c>
      <c r="C2188" s="161">
        <f t="shared" si="206"/>
        <v>42098</v>
      </c>
      <c r="D2188" s="160">
        <f t="shared" si="207"/>
        <v>2015</v>
      </c>
      <c r="E2188" s="160">
        <f t="shared" si="208"/>
        <v>4</v>
      </c>
      <c r="F2188" s="160">
        <f t="shared" si="209"/>
        <v>6</v>
      </c>
      <c r="G2188" s="160">
        <f t="shared" ca="1" si="204"/>
        <v>105857</v>
      </c>
      <c r="H2188" s="171">
        <f t="shared" ca="1" si="205"/>
        <v>2460</v>
      </c>
      <c r="I2188" s="160"/>
      <c r="J2188" s="160"/>
      <c r="K2188" s="160"/>
      <c r="L2188" s="160"/>
      <c r="M2188" s="160"/>
      <c r="N2188" s="160"/>
    </row>
    <row r="2189" spans="1:14">
      <c r="A2189" s="160"/>
      <c r="B2189" s="170" t="s">
        <v>7130</v>
      </c>
      <c r="C2189" s="161">
        <f t="shared" si="206"/>
        <v>42099</v>
      </c>
      <c r="D2189" s="160">
        <f t="shared" si="207"/>
        <v>2015</v>
      </c>
      <c r="E2189" s="160">
        <f t="shared" si="208"/>
        <v>4</v>
      </c>
      <c r="F2189" s="160">
        <f t="shared" si="209"/>
        <v>7</v>
      </c>
      <c r="G2189" s="160">
        <f t="shared" ca="1" si="204"/>
        <v>105857</v>
      </c>
      <c r="H2189" s="171">
        <f t="shared" ca="1" si="205"/>
        <v>2460</v>
      </c>
      <c r="I2189" s="160"/>
      <c r="J2189" s="160"/>
      <c r="K2189" s="160"/>
      <c r="L2189" s="160"/>
      <c r="M2189" s="160"/>
      <c r="N2189" s="160"/>
    </row>
    <row r="2190" spans="1:14">
      <c r="A2190" s="160"/>
      <c r="B2190" s="170" t="s">
        <v>7133</v>
      </c>
      <c r="C2190" s="161">
        <f t="shared" si="206"/>
        <v>42100</v>
      </c>
      <c r="D2190" s="160">
        <f t="shared" si="207"/>
        <v>2015</v>
      </c>
      <c r="E2190" s="160">
        <f t="shared" si="208"/>
        <v>4</v>
      </c>
      <c r="F2190" s="160">
        <f t="shared" si="209"/>
        <v>1</v>
      </c>
      <c r="G2190" s="160">
        <f t="shared" ca="1" si="204"/>
        <v>105858</v>
      </c>
      <c r="H2190" s="171">
        <f t="shared" ca="1" si="205"/>
        <v>2460</v>
      </c>
      <c r="I2190" s="160"/>
      <c r="J2190" s="160"/>
      <c r="K2190" s="160"/>
      <c r="L2190" s="160"/>
      <c r="M2190" s="160"/>
      <c r="N2190" s="160"/>
    </row>
    <row r="2191" spans="1:14">
      <c r="A2191" s="160"/>
      <c r="B2191" s="170" t="s">
        <v>7133</v>
      </c>
      <c r="C2191" s="161">
        <f t="shared" si="206"/>
        <v>42100</v>
      </c>
      <c r="D2191" s="160">
        <f t="shared" si="207"/>
        <v>2015</v>
      </c>
      <c r="E2191" s="160">
        <f t="shared" si="208"/>
        <v>4</v>
      </c>
      <c r="F2191" s="160">
        <f t="shared" si="209"/>
        <v>1</v>
      </c>
      <c r="G2191" s="160">
        <f t="shared" ca="1" si="204"/>
        <v>105858</v>
      </c>
      <c r="H2191" s="171">
        <f t="shared" ca="1" si="205"/>
        <v>2460</v>
      </c>
      <c r="I2191" s="160"/>
      <c r="J2191" s="160"/>
      <c r="K2191" s="160"/>
      <c r="L2191" s="160"/>
      <c r="M2191" s="160"/>
      <c r="N2191" s="160"/>
    </row>
    <row r="2192" spans="1:14">
      <c r="A2192" s="160"/>
      <c r="B2192" s="170" t="s">
        <v>7138</v>
      </c>
      <c r="C2192" s="161">
        <f t="shared" si="206"/>
        <v>42102</v>
      </c>
      <c r="D2192" s="160">
        <f t="shared" si="207"/>
        <v>2015</v>
      </c>
      <c r="E2192" s="160">
        <f t="shared" si="208"/>
        <v>4</v>
      </c>
      <c r="F2192" s="160">
        <f t="shared" si="209"/>
        <v>3</v>
      </c>
      <c r="G2192" s="160">
        <f t="shared" ca="1" si="204"/>
        <v>105860</v>
      </c>
      <c r="H2192" s="171">
        <f t="shared" ca="1" si="205"/>
        <v>2458</v>
      </c>
      <c r="I2192" s="160"/>
      <c r="J2192" s="160"/>
      <c r="K2192" s="160"/>
      <c r="L2192" s="160"/>
      <c r="M2192" s="160"/>
      <c r="N2192" s="160"/>
    </row>
    <row r="2193" spans="1:14">
      <c r="A2193" s="160"/>
      <c r="B2193" s="170" t="s">
        <v>7138</v>
      </c>
      <c r="C2193" s="161">
        <f t="shared" si="206"/>
        <v>42102</v>
      </c>
      <c r="D2193" s="160">
        <f t="shared" si="207"/>
        <v>2015</v>
      </c>
      <c r="E2193" s="160">
        <f t="shared" si="208"/>
        <v>4</v>
      </c>
      <c r="F2193" s="160">
        <f t="shared" si="209"/>
        <v>3</v>
      </c>
      <c r="G2193" s="160">
        <f t="shared" ca="1" si="204"/>
        <v>105860</v>
      </c>
      <c r="H2193" s="171">
        <f t="shared" ca="1" si="205"/>
        <v>2458</v>
      </c>
      <c r="I2193" s="160"/>
      <c r="J2193" s="160"/>
      <c r="K2193" s="160"/>
      <c r="L2193" s="160"/>
      <c r="M2193" s="160"/>
      <c r="N2193" s="160"/>
    </row>
    <row r="2194" spans="1:14">
      <c r="A2194" s="160"/>
      <c r="B2194" s="170" t="s">
        <v>7138</v>
      </c>
      <c r="C2194" s="161">
        <f t="shared" si="206"/>
        <v>42102</v>
      </c>
      <c r="D2194" s="160">
        <f t="shared" si="207"/>
        <v>2015</v>
      </c>
      <c r="E2194" s="160">
        <f t="shared" si="208"/>
        <v>4</v>
      </c>
      <c r="F2194" s="160">
        <f t="shared" si="209"/>
        <v>3</v>
      </c>
      <c r="G2194" s="160">
        <f t="shared" ca="1" si="204"/>
        <v>105860</v>
      </c>
      <c r="H2194" s="171">
        <f t="shared" ca="1" si="205"/>
        <v>2458</v>
      </c>
      <c r="I2194" s="160"/>
      <c r="J2194" s="160"/>
      <c r="K2194" s="160"/>
      <c r="L2194" s="160"/>
      <c r="M2194" s="160"/>
      <c r="N2194" s="160"/>
    </row>
    <row r="2195" spans="1:14">
      <c r="A2195" s="160"/>
      <c r="B2195" s="170" t="s">
        <v>7145</v>
      </c>
      <c r="C2195" s="161">
        <f t="shared" si="206"/>
        <v>42104</v>
      </c>
      <c r="D2195" s="160">
        <f t="shared" si="207"/>
        <v>2015</v>
      </c>
      <c r="E2195" s="160">
        <f t="shared" si="208"/>
        <v>4</v>
      </c>
      <c r="F2195" s="160">
        <f t="shared" si="209"/>
        <v>5</v>
      </c>
      <c r="G2195" s="160">
        <f t="shared" ca="1" si="204"/>
        <v>105864</v>
      </c>
      <c r="H2195" s="171">
        <f t="shared" ca="1" si="205"/>
        <v>2456</v>
      </c>
      <c r="I2195" s="160"/>
      <c r="J2195" s="160"/>
      <c r="K2195" s="160"/>
      <c r="L2195" s="160"/>
      <c r="M2195" s="160"/>
      <c r="N2195" s="160"/>
    </row>
    <row r="2196" spans="1:14">
      <c r="A2196" s="160"/>
      <c r="B2196" s="170" t="s">
        <v>7145</v>
      </c>
      <c r="C2196" s="161">
        <f t="shared" si="206"/>
        <v>42104</v>
      </c>
      <c r="D2196" s="160">
        <f t="shared" si="207"/>
        <v>2015</v>
      </c>
      <c r="E2196" s="160">
        <f t="shared" si="208"/>
        <v>4</v>
      </c>
      <c r="F2196" s="160">
        <f t="shared" si="209"/>
        <v>5</v>
      </c>
      <c r="G2196" s="160">
        <f t="shared" ca="1" si="204"/>
        <v>105864</v>
      </c>
      <c r="H2196" s="171">
        <f t="shared" ca="1" si="205"/>
        <v>2456</v>
      </c>
      <c r="I2196" s="160"/>
      <c r="J2196" s="160"/>
      <c r="K2196" s="160"/>
      <c r="L2196" s="160"/>
      <c r="M2196" s="160"/>
      <c r="N2196" s="160"/>
    </row>
    <row r="2197" spans="1:14">
      <c r="A2197" s="160"/>
      <c r="B2197" s="170" t="s">
        <v>7150</v>
      </c>
      <c r="C2197" s="161">
        <f t="shared" si="206"/>
        <v>42105</v>
      </c>
      <c r="D2197" s="160">
        <f t="shared" si="207"/>
        <v>2015</v>
      </c>
      <c r="E2197" s="160">
        <f t="shared" si="208"/>
        <v>4</v>
      </c>
      <c r="F2197" s="160">
        <f t="shared" si="209"/>
        <v>6</v>
      </c>
      <c r="G2197" s="160">
        <f t="shared" ca="1" si="204"/>
        <v>105864</v>
      </c>
      <c r="H2197" s="171">
        <f t="shared" ca="1" si="205"/>
        <v>2455</v>
      </c>
      <c r="I2197" s="160"/>
      <c r="J2197" s="160"/>
      <c r="K2197" s="160"/>
      <c r="L2197" s="160"/>
      <c r="M2197" s="160"/>
      <c r="N2197" s="160"/>
    </row>
    <row r="2198" spans="1:14">
      <c r="A2198" s="160"/>
      <c r="B2198" s="170" t="s">
        <v>7153</v>
      </c>
      <c r="C2198" s="161">
        <f t="shared" si="206"/>
        <v>42107</v>
      </c>
      <c r="D2198" s="160">
        <f t="shared" si="207"/>
        <v>2015</v>
      </c>
      <c r="E2198" s="160">
        <f t="shared" si="208"/>
        <v>4</v>
      </c>
      <c r="F2198" s="160">
        <f t="shared" si="209"/>
        <v>1</v>
      </c>
      <c r="G2198" s="160">
        <f t="shared" ca="1" si="204"/>
        <v>105865</v>
      </c>
      <c r="H2198" s="171">
        <f t="shared" ca="1" si="205"/>
        <v>2455</v>
      </c>
      <c r="I2198" s="160"/>
      <c r="J2198" s="160"/>
      <c r="K2198" s="160"/>
      <c r="L2198" s="160"/>
      <c r="M2198" s="160"/>
      <c r="N2198" s="160"/>
    </row>
    <row r="2199" spans="1:14">
      <c r="A2199" s="160"/>
      <c r="B2199" s="170" t="s">
        <v>7153</v>
      </c>
      <c r="C2199" s="161">
        <f t="shared" si="206"/>
        <v>42107</v>
      </c>
      <c r="D2199" s="160">
        <f t="shared" si="207"/>
        <v>2015</v>
      </c>
      <c r="E2199" s="160">
        <f t="shared" si="208"/>
        <v>4</v>
      </c>
      <c r="F2199" s="160">
        <f t="shared" si="209"/>
        <v>1</v>
      </c>
      <c r="G2199" s="160">
        <f t="shared" ca="1" si="204"/>
        <v>105865</v>
      </c>
      <c r="H2199" s="171">
        <f t="shared" ca="1" si="205"/>
        <v>2455</v>
      </c>
      <c r="I2199" s="160"/>
      <c r="J2199" s="160"/>
      <c r="K2199" s="160"/>
      <c r="L2199" s="160"/>
      <c r="M2199" s="160"/>
      <c r="N2199" s="160"/>
    </row>
    <row r="2200" spans="1:14">
      <c r="A2200" s="160"/>
      <c r="B2200" s="170" t="s">
        <v>7153</v>
      </c>
      <c r="C2200" s="161">
        <f t="shared" si="206"/>
        <v>42107</v>
      </c>
      <c r="D2200" s="160">
        <f t="shared" si="207"/>
        <v>2015</v>
      </c>
      <c r="E2200" s="160">
        <f t="shared" si="208"/>
        <v>4</v>
      </c>
      <c r="F2200" s="160">
        <f t="shared" si="209"/>
        <v>1</v>
      </c>
      <c r="G2200" s="160">
        <f t="shared" ca="1" si="204"/>
        <v>105865</v>
      </c>
      <c r="H2200" s="171">
        <f t="shared" ca="1" si="205"/>
        <v>2455</v>
      </c>
      <c r="I2200" s="160"/>
      <c r="J2200" s="160"/>
      <c r="K2200" s="160"/>
      <c r="L2200" s="160"/>
      <c r="M2200" s="160"/>
      <c r="N2200" s="160"/>
    </row>
    <row r="2201" spans="1:14">
      <c r="A2201" s="160"/>
      <c r="B2201" s="170" t="s">
        <v>7160</v>
      </c>
      <c r="C2201" s="161">
        <f t="shared" si="206"/>
        <v>42108</v>
      </c>
      <c r="D2201" s="160">
        <f t="shared" si="207"/>
        <v>2015</v>
      </c>
      <c r="E2201" s="160">
        <f t="shared" si="208"/>
        <v>4</v>
      </c>
      <c r="F2201" s="160">
        <f t="shared" si="209"/>
        <v>2</v>
      </c>
      <c r="G2201" s="160">
        <f t="shared" ca="1" si="204"/>
        <v>105866</v>
      </c>
      <c r="H2201" s="171">
        <f t="shared" ca="1" si="205"/>
        <v>2454</v>
      </c>
      <c r="I2201" s="160"/>
      <c r="J2201" s="160"/>
      <c r="K2201" s="160"/>
      <c r="L2201" s="160"/>
      <c r="M2201" s="160"/>
      <c r="N2201" s="160"/>
    </row>
    <row r="2202" spans="1:14">
      <c r="A2202" s="160"/>
      <c r="B2202" s="170" t="s">
        <v>7160</v>
      </c>
      <c r="C2202" s="161">
        <f t="shared" si="206"/>
        <v>42108</v>
      </c>
      <c r="D2202" s="160">
        <f t="shared" si="207"/>
        <v>2015</v>
      </c>
      <c r="E2202" s="160">
        <f t="shared" si="208"/>
        <v>4</v>
      </c>
      <c r="F2202" s="160">
        <f t="shared" si="209"/>
        <v>2</v>
      </c>
      <c r="G2202" s="160">
        <f t="shared" ca="1" si="204"/>
        <v>105866</v>
      </c>
      <c r="H2202" s="171">
        <f t="shared" ca="1" si="205"/>
        <v>2454</v>
      </c>
      <c r="I2202" s="160"/>
      <c r="J2202" s="160"/>
      <c r="K2202" s="160"/>
      <c r="L2202" s="160"/>
      <c r="M2202" s="160"/>
      <c r="N2202" s="160"/>
    </row>
    <row r="2203" spans="1:14">
      <c r="A2203" s="160"/>
      <c r="B2203" s="170" t="s">
        <v>7165</v>
      </c>
      <c r="C2203" s="161">
        <f t="shared" si="206"/>
        <v>42109</v>
      </c>
      <c r="D2203" s="160">
        <f t="shared" si="207"/>
        <v>2015</v>
      </c>
      <c r="E2203" s="160">
        <f t="shared" si="208"/>
        <v>4</v>
      </c>
      <c r="F2203" s="160">
        <f t="shared" si="209"/>
        <v>3</v>
      </c>
      <c r="G2203" s="160">
        <f t="shared" ca="1" si="204"/>
        <v>105867</v>
      </c>
      <c r="H2203" s="171">
        <f t="shared" ca="1" si="205"/>
        <v>2453</v>
      </c>
      <c r="I2203" s="160"/>
      <c r="J2203" s="160"/>
      <c r="K2203" s="160"/>
      <c r="L2203" s="160"/>
      <c r="M2203" s="160"/>
      <c r="N2203" s="160"/>
    </row>
    <row r="2204" spans="1:14">
      <c r="A2204" s="160"/>
      <c r="B2204" s="170" t="s">
        <v>7168</v>
      </c>
      <c r="C2204" s="161">
        <f t="shared" si="206"/>
        <v>42110</v>
      </c>
      <c r="D2204" s="160">
        <f t="shared" si="207"/>
        <v>2015</v>
      </c>
      <c r="E2204" s="160">
        <f t="shared" si="208"/>
        <v>4</v>
      </c>
      <c r="F2204" s="160">
        <f t="shared" si="209"/>
        <v>4</v>
      </c>
      <c r="G2204" s="160">
        <f t="shared" ca="1" si="204"/>
        <v>105870</v>
      </c>
      <c r="H2204" s="171">
        <f t="shared" ca="1" si="205"/>
        <v>2452</v>
      </c>
      <c r="I2204" s="160"/>
      <c r="J2204" s="160"/>
      <c r="K2204" s="160"/>
      <c r="L2204" s="160"/>
      <c r="M2204" s="160"/>
      <c r="N2204" s="160"/>
    </row>
    <row r="2205" spans="1:14">
      <c r="A2205" s="160"/>
      <c r="B2205" s="170" t="s">
        <v>7171</v>
      </c>
      <c r="C2205" s="161">
        <f t="shared" si="206"/>
        <v>42111</v>
      </c>
      <c r="D2205" s="160">
        <f t="shared" si="207"/>
        <v>2015</v>
      </c>
      <c r="E2205" s="160">
        <f t="shared" si="208"/>
        <v>4</v>
      </c>
      <c r="F2205" s="160">
        <f t="shared" si="209"/>
        <v>5</v>
      </c>
      <c r="G2205" s="160">
        <f t="shared" ca="1" si="204"/>
        <v>105871</v>
      </c>
      <c r="H2205" s="171">
        <f t="shared" ca="1" si="205"/>
        <v>2451</v>
      </c>
      <c r="I2205" s="160"/>
      <c r="J2205" s="160"/>
      <c r="K2205" s="160"/>
      <c r="L2205" s="160"/>
      <c r="M2205" s="160"/>
      <c r="N2205" s="160"/>
    </row>
    <row r="2206" spans="1:14">
      <c r="A2206" s="160"/>
      <c r="B2206" s="170" t="s">
        <v>7171</v>
      </c>
      <c r="C2206" s="161">
        <f t="shared" si="206"/>
        <v>42111</v>
      </c>
      <c r="D2206" s="160">
        <f t="shared" si="207"/>
        <v>2015</v>
      </c>
      <c r="E2206" s="160">
        <f t="shared" si="208"/>
        <v>4</v>
      </c>
      <c r="F2206" s="160">
        <f t="shared" si="209"/>
        <v>5</v>
      </c>
      <c r="G2206" s="160">
        <f t="shared" ca="1" si="204"/>
        <v>105871</v>
      </c>
      <c r="H2206" s="171">
        <f t="shared" ca="1" si="205"/>
        <v>2451</v>
      </c>
      <c r="I2206" s="160"/>
      <c r="J2206" s="160"/>
      <c r="K2206" s="160"/>
      <c r="L2206" s="160"/>
      <c r="M2206" s="160"/>
      <c r="N2206" s="160"/>
    </row>
    <row r="2207" spans="1:14">
      <c r="A2207" s="160"/>
      <c r="B2207" s="170" t="s">
        <v>7171</v>
      </c>
      <c r="C2207" s="161">
        <f t="shared" si="206"/>
        <v>42111</v>
      </c>
      <c r="D2207" s="160">
        <f t="shared" si="207"/>
        <v>2015</v>
      </c>
      <c r="E2207" s="160">
        <f t="shared" si="208"/>
        <v>4</v>
      </c>
      <c r="F2207" s="160">
        <f t="shared" si="209"/>
        <v>5</v>
      </c>
      <c r="G2207" s="160">
        <f t="shared" ca="1" si="204"/>
        <v>105871</v>
      </c>
      <c r="H2207" s="171">
        <f t="shared" ca="1" si="205"/>
        <v>2451</v>
      </c>
      <c r="I2207" s="160"/>
      <c r="J2207" s="160"/>
      <c r="K2207" s="160"/>
      <c r="L2207" s="160"/>
      <c r="M2207" s="160"/>
      <c r="N2207" s="160"/>
    </row>
    <row r="2208" spans="1:14">
      <c r="A2208" s="160"/>
      <c r="B2208" s="170" t="s">
        <v>7178</v>
      </c>
      <c r="C2208" s="161">
        <f t="shared" si="206"/>
        <v>42112</v>
      </c>
      <c r="D2208" s="160">
        <f t="shared" si="207"/>
        <v>2015</v>
      </c>
      <c r="E2208" s="160">
        <f t="shared" si="208"/>
        <v>4</v>
      </c>
      <c r="F2208" s="160">
        <f t="shared" si="209"/>
        <v>6</v>
      </c>
      <c r="G2208" s="160">
        <f t="shared" ca="1" si="204"/>
        <v>105871</v>
      </c>
      <c r="H2208" s="171">
        <f t="shared" ca="1" si="205"/>
        <v>2450</v>
      </c>
      <c r="I2208" s="160"/>
      <c r="J2208" s="160"/>
      <c r="K2208" s="160"/>
      <c r="L2208" s="160"/>
      <c r="M2208" s="160"/>
      <c r="N2208" s="160"/>
    </row>
    <row r="2209" spans="1:14">
      <c r="A2209" s="160"/>
      <c r="B2209" s="170" t="s">
        <v>7181</v>
      </c>
      <c r="C2209" s="161">
        <f t="shared" si="206"/>
        <v>42113</v>
      </c>
      <c r="D2209" s="160">
        <f t="shared" si="207"/>
        <v>2015</v>
      </c>
      <c r="E2209" s="160">
        <f t="shared" si="208"/>
        <v>4</v>
      </c>
      <c r="F2209" s="160">
        <f t="shared" si="209"/>
        <v>7</v>
      </c>
      <c r="G2209" s="160">
        <f t="shared" ca="1" si="204"/>
        <v>105871</v>
      </c>
      <c r="H2209" s="171">
        <f t="shared" ca="1" si="205"/>
        <v>2450</v>
      </c>
      <c r="I2209" s="160"/>
      <c r="J2209" s="160"/>
      <c r="K2209" s="160"/>
      <c r="L2209" s="160"/>
      <c r="M2209" s="160"/>
      <c r="N2209" s="160"/>
    </row>
    <row r="2210" spans="1:14">
      <c r="A2210" s="160"/>
      <c r="B2210" s="170" t="s">
        <v>7184</v>
      </c>
      <c r="C2210" s="161">
        <f t="shared" si="206"/>
        <v>42114</v>
      </c>
      <c r="D2210" s="160">
        <f t="shared" si="207"/>
        <v>2015</v>
      </c>
      <c r="E2210" s="160">
        <f t="shared" si="208"/>
        <v>4</v>
      </c>
      <c r="F2210" s="160">
        <f t="shared" si="209"/>
        <v>1</v>
      </c>
      <c r="G2210" s="160">
        <f t="shared" ca="1" si="204"/>
        <v>105872</v>
      </c>
      <c r="H2210" s="171">
        <f t="shared" ca="1" si="205"/>
        <v>2450</v>
      </c>
      <c r="I2210" s="160"/>
      <c r="J2210" s="160"/>
      <c r="K2210" s="160"/>
      <c r="L2210" s="160"/>
      <c r="M2210" s="160"/>
      <c r="N2210" s="160"/>
    </row>
    <row r="2211" spans="1:14">
      <c r="A2211" s="160"/>
      <c r="B2211" s="170" t="s">
        <v>7184</v>
      </c>
      <c r="C2211" s="161">
        <f t="shared" si="206"/>
        <v>42114</v>
      </c>
      <c r="D2211" s="160">
        <f t="shared" si="207"/>
        <v>2015</v>
      </c>
      <c r="E2211" s="160">
        <f t="shared" si="208"/>
        <v>4</v>
      </c>
      <c r="F2211" s="160">
        <f t="shared" si="209"/>
        <v>1</v>
      </c>
      <c r="G2211" s="160">
        <f t="shared" ca="1" si="204"/>
        <v>105872</v>
      </c>
      <c r="H2211" s="171">
        <f t="shared" ca="1" si="205"/>
        <v>2450</v>
      </c>
      <c r="I2211" s="160"/>
      <c r="J2211" s="160"/>
      <c r="K2211" s="160"/>
      <c r="L2211" s="160"/>
      <c r="M2211" s="160"/>
      <c r="N2211" s="160"/>
    </row>
    <row r="2212" spans="1:14">
      <c r="A2212" s="160"/>
      <c r="B2212" s="170" t="s">
        <v>7184</v>
      </c>
      <c r="C2212" s="161">
        <f t="shared" si="206"/>
        <v>42114</v>
      </c>
      <c r="D2212" s="160">
        <f t="shared" si="207"/>
        <v>2015</v>
      </c>
      <c r="E2212" s="160">
        <f t="shared" si="208"/>
        <v>4</v>
      </c>
      <c r="F2212" s="160">
        <f t="shared" si="209"/>
        <v>1</v>
      </c>
      <c r="G2212" s="160">
        <f t="shared" ca="1" si="204"/>
        <v>105872</v>
      </c>
      <c r="H2212" s="171">
        <f t="shared" ca="1" si="205"/>
        <v>2450</v>
      </c>
      <c r="I2212" s="160"/>
      <c r="J2212" s="160"/>
      <c r="K2212" s="160"/>
      <c r="L2212" s="160"/>
      <c r="M2212" s="160"/>
      <c r="N2212" s="160"/>
    </row>
    <row r="2213" spans="1:14">
      <c r="A2213" s="160"/>
      <c r="B2213" s="170" t="s">
        <v>7184</v>
      </c>
      <c r="C2213" s="161">
        <f t="shared" si="206"/>
        <v>42114</v>
      </c>
      <c r="D2213" s="160">
        <f t="shared" si="207"/>
        <v>2015</v>
      </c>
      <c r="E2213" s="160">
        <f t="shared" si="208"/>
        <v>4</v>
      </c>
      <c r="F2213" s="160">
        <f t="shared" si="209"/>
        <v>1</v>
      </c>
      <c r="G2213" s="160">
        <f t="shared" ca="1" si="204"/>
        <v>105872</v>
      </c>
      <c r="H2213" s="171">
        <f t="shared" ca="1" si="205"/>
        <v>2450</v>
      </c>
      <c r="I2213" s="160"/>
      <c r="J2213" s="160"/>
      <c r="K2213" s="160"/>
      <c r="L2213" s="160"/>
      <c r="M2213" s="160"/>
      <c r="N2213" s="160"/>
    </row>
    <row r="2214" spans="1:14">
      <c r="A2214" s="160"/>
      <c r="B2214" s="170" t="s">
        <v>7184</v>
      </c>
      <c r="C2214" s="161">
        <f t="shared" si="206"/>
        <v>42114</v>
      </c>
      <c r="D2214" s="160">
        <f t="shared" si="207"/>
        <v>2015</v>
      </c>
      <c r="E2214" s="160">
        <f t="shared" si="208"/>
        <v>4</v>
      </c>
      <c r="F2214" s="160">
        <f t="shared" si="209"/>
        <v>1</v>
      </c>
      <c r="G2214" s="160">
        <f t="shared" ca="1" si="204"/>
        <v>105872</v>
      </c>
      <c r="H2214" s="171">
        <f t="shared" ca="1" si="205"/>
        <v>2450</v>
      </c>
      <c r="I2214" s="160"/>
      <c r="J2214" s="160"/>
      <c r="K2214" s="160"/>
      <c r="L2214" s="160"/>
      <c r="M2214" s="160"/>
      <c r="N2214" s="160"/>
    </row>
    <row r="2215" spans="1:14">
      <c r="A2215" s="160"/>
      <c r="B2215" s="170" t="s">
        <v>7184</v>
      </c>
      <c r="C2215" s="161">
        <f t="shared" si="206"/>
        <v>42114</v>
      </c>
      <c r="D2215" s="160">
        <f t="shared" si="207"/>
        <v>2015</v>
      </c>
      <c r="E2215" s="160">
        <f t="shared" si="208"/>
        <v>4</v>
      </c>
      <c r="F2215" s="160">
        <f t="shared" si="209"/>
        <v>1</v>
      </c>
      <c r="G2215" s="160">
        <f t="shared" ca="1" si="204"/>
        <v>105872</v>
      </c>
      <c r="H2215" s="171">
        <f t="shared" ca="1" si="205"/>
        <v>2450</v>
      </c>
      <c r="I2215" s="160"/>
      <c r="J2215" s="160"/>
      <c r="K2215" s="160"/>
      <c r="L2215" s="160"/>
      <c r="M2215" s="160"/>
      <c r="N2215" s="160"/>
    </row>
    <row r="2216" spans="1:14">
      <c r="A2216" s="160"/>
      <c r="B2216" s="170" t="s">
        <v>7197</v>
      </c>
      <c r="C2216" s="161">
        <f t="shared" si="206"/>
        <v>42115</v>
      </c>
      <c r="D2216" s="160">
        <f t="shared" si="207"/>
        <v>2015</v>
      </c>
      <c r="E2216" s="160">
        <f t="shared" si="208"/>
        <v>4</v>
      </c>
      <c r="F2216" s="160">
        <f t="shared" si="209"/>
        <v>2</v>
      </c>
      <c r="G2216" s="160">
        <f t="shared" ca="1" si="204"/>
        <v>105873</v>
      </c>
      <c r="H2216" s="171">
        <f t="shared" ca="1" si="205"/>
        <v>2449</v>
      </c>
      <c r="I2216" s="160"/>
      <c r="J2216" s="160"/>
      <c r="K2216" s="160"/>
      <c r="L2216" s="160"/>
      <c r="M2216" s="160"/>
      <c r="N2216" s="160"/>
    </row>
    <row r="2217" spans="1:14">
      <c r="A2217" s="160"/>
      <c r="B2217" s="170" t="s">
        <v>7197</v>
      </c>
      <c r="C2217" s="161">
        <f t="shared" si="206"/>
        <v>42115</v>
      </c>
      <c r="D2217" s="160">
        <f t="shared" si="207"/>
        <v>2015</v>
      </c>
      <c r="E2217" s="160">
        <f t="shared" si="208"/>
        <v>4</v>
      </c>
      <c r="F2217" s="160">
        <f t="shared" si="209"/>
        <v>2</v>
      </c>
      <c r="G2217" s="160">
        <f t="shared" ca="1" si="204"/>
        <v>105873</v>
      </c>
      <c r="H2217" s="171">
        <f t="shared" ca="1" si="205"/>
        <v>2449</v>
      </c>
      <c r="I2217" s="160"/>
      <c r="J2217" s="160"/>
      <c r="K2217" s="160"/>
      <c r="L2217" s="160"/>
      <c r="M2217" s="160"/>
      <c r="N2217" s="160"/>
    </row>
    <row r="2218" spans="1:14">
      <c r="A2218" s="160"/>
      <c r="B2218" s="170" t="s">
        <v>7202</v>
      </c>
      <c r="C2218" s="161">
        <f t="shared" si="206"/>
        <v>42117</v>
      </c>
      <c r="D2218" s="160">
        <f t="shared" si="207"/>
        <v>2015</v>
      </c>
      <c r="E2218" s="160">
        <f t="shared" si="208"/>
        <v>4</v>
      </c>
      <c r="F2218" s="160">
        <f t="shared" si="209"/>
        <v>4</v>
      </c>
      <c r="G2218" s="160">
        <f t="shared" ca="1" si="204"/>
        <v>105877</v>
      </c>
      <c r="H2218" s="171">
        <f t="shared" ca="1" si="205"/>
        <v>2447</v>
      </c>
      <c r="I2218" s="160"/>
      <c r="J2218" s="160"/>
      <c r="K2218" s="160"/>
      <c r="L2218" s="160"/>
      <c r="M2218" s="160"/>
      <c r="N2218" s="160"/>
    </row>
    <row r="2219" spans="1:14">
      <c r="A2219" s="160"/>
      <c r="B2219" s="170" t="s">
        <v>7202</v>
      </c>
      <c r="C2219" s="161">
        <f t="shared" si="206"/>
        <v>42117</v>
      </c>
      <c r="D2219" s="160">
        <f t="shared" si="207"/>
        <v>2015</v>
      </c>
      <c r="E2219" s="160">
        <f t="shared" si="208"/>
        <v>4</v>
      </c>
      <c r="F2219" s="160">
        <f t="shared" si="209"/>
        <v>4</v>
      </c>
      <c r="G2219" s="160">
        <f t="shared" ca="1" si="204"/>
        <v>105877</v>
      </c>
      <c r="H2219" s="171">
        <f t="shared" ca="1" si="205"/>
        <v>2447</v>
      </c>
      <c r="I2219" s="160"/>
      <c r="J2219" s="160"/>
      <c r="K2219" s="160"/>
      <c r="L2219" s="160"/>
      <c r="M2219" s="160"/>
      <c r="N2219" s="160"/>
    </row>
    <row r="2220" spans="1:14">
      <c r="A2220" s="160"/>
      <c r="B2220" s="170" t="s">
        <v>7207</v>
      </c>
      <c r="C2220" s="161">
        <f t="shared" si="206"/>
        <v>42118</v>
      </c>
      <c r="D2220" s="160">
        <f t="shared" si="207"/>
        <v>2015</v>
      </c>
      <c r="E2220" s="160">
        <f t="shared" si="208"/>
        <v>4</v>
      </c>
      <c r="F2220" s="160">
        <f t="shared" si="209"/>
        <v>5</v>
      </c>
      <c r="G2220" s="160">
        <f t="shared" ca="1" si="204"/>
        <v>105878</v>
      </c>
      <c r="H2220" s="171">
        <f t="shared" ca="1" si="205"/>
        <v>2446</v>
      </c>
      <c r="I2220" s="160"/>
      <c r="J2220" s="160"/>
      <c r="K2220" s="160"/>
      <c r="L2220" s="160"/>
      <c r="M2220" s="160"/>
      <c r="N2220" s="160"/>
    </row>
    <row r="2221" spans="1:14">
      <c r="A2221" s="160"/>
      <c r="B2221" s="170" t="s">
        <v>7210</v>
      </c>
      <c r="C2221" s="161">
        <f t="shared" si="206"/>
        <v>42119</v>
      </c>
      <c r="D2221" s="160">
        <f t="shared" si="207"/>
        <v>2015</v>
      </c>
      <c r="E2221" s="160">
        <f t="shared" si="208"/>
        <v>4</v>
      </c>
      <c r="F2221" s="160">
        <f t="shared" si="209"/>
        <v>6</v>
      </c>
      <c r="G2221" s="160">
        <f t="shared" ca="1" si="204"/>
        <v>105878</v>
      </c>
      <c r="H2221" s="171">
        <f t="shared" ca="1" si="205"/>
        <v>2445</v>
      </c>
      <c r="I2221" s="160"/>
      <c r="J2221" s="160"/>
      <c r="K2221" s="160"/>
      <c r="L2221" s="160"/>
      <c r="M2221" s="160"/>
      <c r="N2221" s="160"/>
    </row>
    <row r="2222" spans="1:14">
      <c r="A2222" s="160"/>
      <c r="B2222" s="170" t="s">
        <v>7210</v>
      </c>
      <c r="C2222" s="161">
        <f t="shared" si="206"/>
        <v>42119</v>
      </c>
      <c r="D2222" s="160">
        <f t="shared" si="207"/>
        <v>2015</v>
      </c>
      <c r="E2222" s="160">
        <f t="shared" si="208"/>
        <v>4</v>
      </c>
      <c r="F2222" s="160">
        <f t="shared" si="209"/>
        <v>6</v>
      </c>
      <c r="G2222" s="160">
        <f t="shared" ca="1" si="204"/>
        <v>105878</v>
      </c>
      <c r="H2222" s="171">
        <f t="shared" ca="1" si="205"/>
        <v>2445</v>
      </c>
      <c r="I2222" s="160"/>
      <c r="J2222" s="160"/>
      <c r="K2222" s="160"/>
      <c r="L2222" s="160"/>
      <c r="M2222" s="160"/>
      <c r="N2222" s="160"/>
    </row>
    <row r="2223" spans="1:14">
      <c r="A2223" s="160"/>
      <c r="B2223" s="170" t="s">
        <v>7210</v>
      </c>
      <c r="C2223" s="161">
        <f t="shared" si="206"/>
        <v>42119</v>
      </c>
      <c r="D2223" s="160">
        <f t="shared" si="207"/>
        <v>2015</v>
      </c>
      <c r="E2223" s="160">
        <f t="shared" si="208"/>
        <v>4</v>
      </c>
      <c r="F2223" s="160">
        <f t="shared" si="209"/>
        <v>6</v>
      </c>
      <c r="G2223" s="160">
        <f t="shared" ca="1" si="204"/>
        <v>105878</v>
      </c>
      <c r="H2223" s="171">
        <f t="shared" ca="1" si="205"/>
        <v>2445</v>
      </c>
      <c r="I2223" s="160"/>
      <c r="J2223" s="160"/>
      <c r="K2223" s="160"/>
      <c r="L2223" s="160"/>
      <c r="M2223" s="160"/>
      <c r="N2223" s="160"/>
    </row>
    <row r="2224" spans="1:14">
      <c r="A2224" s="160"/>
      <c r="B2224" s="170" t="s">
        <v>7217</v>
      </c>
      <c r="C2224" s="161">
        <f t="shared" si="206"/>
        <v>42120</v>
      </c>
      <c r="D2224" s="160">
        <f t="shared" si="207"/>
        <v>2015</v>
      </c>
      <c r="E2224" s="160">
        <f t="shared" si="208"/>
        <v>4</v>
      </c>
      <c r="F2224" s="160">
        <f t="shared" si="209"/>
        <v>7</v>
      </c>
      <c r="G2224" s="160">
        <f t="shared" ca="1" si="204"/>
        <v>105878</v>
      </c>
      <c r="H2224" s="171">
        <f t="shared" ca="1" si="205"/>
        <v>2445</v>
      </c>
      <c r="I2224" s="160"/>
      <c r="J2224" s="160"/>
      <c r="K2224" s="160"/>
      <c r="L2224" s="160"/>
      <c r="M2224" s="160"/>
      <c r="N2224" s="160"/>
    </row>
    <row r="2225" spans="1:14">
      <c r="A2225" s="160"/>
      <c r="B2225" s="170" t="s">
        <v>7220</v>
      </c>
      <c r="C2225" s="161">
        <f t="shared" si="206"/>
        <v>42121</v>
      </c>
      <c r="D2225" s="160">
        <f t="shared" si="207"/>
        <v>2015</v>
      </c>
      <c r="E2225" s="160">
        <f t="shared" si="208"/>
        <v>4</v>
      </c>
      <c r="F2225" s="160">
        <f t="shared" si="209"/>
        <v>1</v>
      </c>
      <c r="G2225" s="160">
        <f t="shared" ca="1" si="204"/>
        <v>105879</v>
      </c>
      <c r="H2225" s="171">
        <f t="shared" ca="1" si="205"/>
        <v>2445</v>
      </c>
      <c r="I2225" s="160"/>
      <c r="J2225" s="160"/>
      <c r="K2225" s="160"/>
      <c r="L2225" s="160"/>
      <c r="M2225" s="160"/>
      <c r="N2225" s="160"/>
    </row>
    <row r="2226" spans="1:14">
      <c r="A2226" s="160"/>
      <c r="B2226" s="170" t="s">
        <v>7223</v>
      </c>
      <c r="C2226" s="161">
        <f t="shared" si="206"/>
        <v>42122</v>
      </c>
      <c r="D2226" s="160">
        <f t="shared" si="207"/>
        <v>2015</v>
      </c>
      <c r="E2226" s="160">
        <f t="shared" si="208"/>
        <v>4</v>
      </c>
      <c r="F2226" s="160">
        <f t="shared" si="209"/>
        <v>2</v>
      </c>
      <c r="G2226" s="160">
        <f t="shared" ca="1" si="204"/>
        <v>105880</v>
      </c>
      <c r="H2226" s="171">
        <f t="shared" ca="1" si="205"/>
        <v>2444</v>
      </c>
      <c r="I2226" s="160"/>
      <c r="J2226" s="160"/>
      <c r="K2226" s="160"/>
      <c r="L2226" s="160"/>
      <c r="M2226" s="160"/>
      <c r="N2226" s="160"/>
    </row>
    <row r="2227" spans="1:14">
      <c r="A2227" s="160"/>
      <c r="B2227" s="170" t="s">
        <v>7223</v>
      </c>
      <c r="C2227" s="161">
        <f t="shared" si="206"/>
        <v>42122</v>
      </c>
      <c r="D2227" s="160">
        <f t="shared" si="207"/>
        <v>2015</v>
      </c>
      <c r="E2227" s="160">
        <f t="shared" si="208"/>
        <v>4</v>
      </c>
      <c r="F2227" s="160">
        <f t="shared" si="209"/>
        <v>2</v>
      </c>
      <c r="G2227" s="160">
        <f t="shared" ca="1" si="204"/>
        <v>105880</v>
      </c>
      <c r="H2227" s="171">
        <f t="shared" ca="1" si="205"/>
        <v>2444</v>
      </c>
      <c r="I2227" s="160"/>
      <c r="J2227" s="160"/>
      <c r="K2227" s="160"/>
      <c r="L2227" s="160"/>
      <c r="M2227" s="160"/>
      <c r="N2227" s="160"/>
    </row>
    <row r="2228" spans="1:14">
      <c r="A2228" s="160"/>
      <c r="B2228" s="170" t="s">
        <v>7228</v>
      </c>
      <c r="C2228" s="161">
        <f t="shared" si="206"/>
        <v>42123</v>
      </c>
      <c r="D2228" s="160">
        <f t="shared" si="207"/>
        <v>2015</v>
      </c>
      <c r="E2228" s="160">
        <f t="shared" si="208"/>
        <v>4</v>
      </c>
      <c r="F2228" s="160">
        <f t="shared" si="209"/>
        <v>3</v>
      </c>
      <c r="G2228" s="160">
        <f t="shared" ca="1" si="204"/>
        <v>105881</v>
      </c>
      <c r="H2228" s="171">
        <f t="shared" ca="1" si="205"/>
        <v>2443</v>
      </c>
      <c r="I2228" s="160"/>
      <c r="J2228" s="160"/>
      <c r="K2228" s="160"/>
      <c r="L2228" s="160"/>
      <c r="M2228" s="160"/>
      <c r="N2228" s="160"/>
    </row>
    <row r="2229" spans="1:14">
      <c r="A2229" s="160"/>
      <c r="B2229" s="170" t="s">
        <v>7231</v>
      </c>
      <c r="C2229" s="161">
        <f t="shared" si="206"/>
        <v>42124</v>
      </c>
      <c r="D2229" s="160">
        <f t="shared" si="207"/>
        <v>2015</v>
      </c>
      <c r="E2229" s="160">
        <f t="shared" si="208"/>
        <v>4</v>
      </c>
      <c r="F2229" s="160">
        <f t="shared" si="209"/>
        <v>4</v>
      </c>
      <c r="G2229" s="160">
        <f t="shared" ca="1" si="204"/>
        <v>105884</v>
      </c>
      <c r="H2229" s="171">
        <f t="shared" ca="1" si="205"/>
        <v>2442</v>
      </c>
      <c r="I2229" s="160"/>
      <c r="J2229" s="160"/>
      <c r="K2229" s="160"/>
      <c r="L2229" s="160"/>
      <c r="M2229" s="160"/>
      <c r="N2229" s="160"/>
    </row>
    <row r="2230" spans="1:14">
      <c r="A2230" s="160"/>
      <c r="B2230" s="170" t="s">
        <v>7231</v>
      </c>
      <c r="C2230" s="161">
        <f t="shared" si="206"/>
        <v>42124</v>
      </c>
      <c r="D2230" s="160">
        <f t="shared" si="207"/>
        <v>2015</v>
      </c>
      <c r="E2230" s="160">
        <f t="shared" si="208"/>
        <v>4</v>
      </c>
      <c r="F2230" s="160">
        <f t="shared" si="209"/>
        <v>4</v>
      </c>
      <c r="G2230" s="160">
        <f t="shared" ca="1" si="204"/>
        <v>105884</v>
      </c>
      <c r="H2230" s="171">
        <f t="shared" ca="1" si="205"/>
        <v>2442</v>
      </c>
      <c r="I2230" s="160"/>
      <c r="J2230" s="160"/>
      <c r="K2230" s="160"/>
      <c r="L2230" s="160"/>
      <c r="M2230" s="160"/>
      <c r="N2230" s="160"/>
    </row>
    <row r="2231" spans="1:14">
      <c r="A2231" s="160"/>
      <c r="B2231" s="170" t="s">
        <v>7231</v>
      </c>
      <c r="C2231" s="161">
        <f t="shared" si="206"/>
        <v>42124</v>
      </c>
      <c r="D2231" s="160">
        <f t="shared" si="207"/>
        <v>2015</v>
      </c>
      <c r="E2231" s="160">
        <f t="shared" si="208"/>
        <v>4</v>
      </c>
      <c r="F2231" s="160">
        <f t="shared" si="209"/>
        <v>4</v>
      </c>
      <c r="G2231" s="160">
        <f t="shared" ca="1" si="204"/>
        <v>105884</v>
      </c>
      <c r="H2231" s="171">
        <f t="shared" ca="1" si="205"/>
        <v>2442</v>
      </c>
      <c r="I2231" s="160"/>
      <c r="J2231" s="160"/>
      <c r="K2231" s="160"/>
      <c r="L2231" s="160"/>
      <c r="M2231" s="160"/>
      <c r="N2231" s="160"/>
    </row>
    <row r="2232" spans="1:14">
      <c r="A2232" s="160"/>
      <c r="B2232" s="170" t="s">
        <v>7238</v>
      </c>
      <c r="C2232" s="161">
        <f t="shared" si="206"/>
        <v>42126</v>
      </c>
      <c r="D2232" s="160">
        <f t="shared" si="207"/>
        <v>2015</v>
      </c>
      <c r="E2232" s="160">
        <f t="shared" si="208"/>
        <v>5</v>
      </c>
      <c r="F2232" s="160">
        <f t="shared" si="209"/>
        <v>6</v>
      </c>
      <c r="G2232" s="160">
        <f t="shared" ca="1" si="204"/>
        <v>105885</v>
      </c>
      <c r="H2232" s="171">
        <f t="shared" ca="1" si="205"/>
        <v>2440</v>
      </c>
      <c r="I2232" s="160"/>
      <c r="J2232" s="160"/>
      <c r="K2232" s="160"/>
      <c r="L2232" s="160"/>
      <c r="M2232" s="160"/>
      <c r="N2232" s="160"/>
    </row>
    <row r="2233" spans="1:14">
      <c r="A2233" s="160"/>
      <c r="B2233" s="170" t="s">
        <v>7238</v>
      </c>
      <c r="C2233" s="161">
        <f t="shared" si="206"/>
        <v>42126</v>
      </c>
      <c r="D2233" s="160">
        <f t="shared" si="207"/>
        <v>2015</v>
      </c>
      <c r="E2233" s="160">
        <f t="shared" si="208"/>
        <v>5</v>
      </c>
      <c r="F2233" s="160">
        <f t="shared" si="209"/>
        <v>6</v>
      </c>
      <c r="G2233" s="160">
        <f t="shared" ca="1" si="204"/>
        <v>105885</v>
      </c>
      <c r="H2233" s="171">
        <f t="shared" ca="1" si="205"/>
        <v>2440</v>
      </c>
      <c r="I2233" s="160"/>
      <c r="J2233" s="160"/>
      <c r="K2233" s="160"/>
      <c r="L2233" s="160"/>
      <c r="M2233" s="160"/>
      <c r="N2233" s="160"/>
    </row>
    <row r="2234" spans="1:14">
      <c r="A2234" s="160"/>
      <c r="B2234" s="170" t="s">
        <v>7238</v>
      </c>
      <c r="C2234" s="161">
        <f t="shared" si="206"/>
        <v>42126</v>
      </c>
      <c r="D2234" s="160">
        <f t="shared" si="207"/>
        <v>2015</v>
      </c>
      <c r="E2234" s="160">
        <f t="shared" si="208"/>
        <v>5</v>
      </c>
      <c r="F2234" s="160">
        <f t="shared" si="209"/>
        <v>6</v>
      </c>
      <c r="G2234" s="160">
        <f t="shared" ca="1" si="204"/>
        <v>105885</v>
      </c>
      <c r="H2234" s="171">
        <f t="shared" ca="1" si="205"/>
        <v>2440</v>
      </c>
      <c r="I2234" s="160"/>
      <c r="J2234" s="160"/>
      <c r="K2234" s="160"/>
      <c r="L2234" s="160"/>
      <c r="M2234" s="160"/>
      <c r="N2234" s="160"/>
    </row>
    <row r="2235" spans="1:14">
      <c r="A2235" s="160"/>
      <c r="B2235" s="170" t="s">
        <v>7245</v>
      </c>
      <c r="C2235" s="161">
        <f t="shared" si="206"/>
        <v>42127</v>
      </c>
      <c r="D2235" s="160">
        <f t="shared" si="207"/>
        <v>2015</v>
      </c>
      <c r="E2235" s="160">
        <f t="shared" si="208"/>
        <v>5</v>
      </c>
      <c r="F2235" s="160">
        <f t="shared" si="209"/>
        <v>7</v>
      </c>
      <c r="G2235" s="160">
        <f t="shared" ca="1" si="204"/>
        <v>105885</v>
      </c>
      <c r="H2235" s="171">
        <f t="shared" ca="1" si="205"/>
        <v>2440</v>
      </c>
      <c r="I2235" s="160"/>
      <c r="J2235" s="160"/>
      <c r="K2235" s="160"/>
      <c r="L2235" s="160"/>
      <c r="M2235" s="160"/>
      <c r="N2235" s="160"/>
    </row>
    <row r="2236" spans="1:14">
      <c r="A2236" s="160"/>
      <c r="B2236" s="170" t="s">
        <v>7248</v>
      </c>
      <c r="C2236" s="161">
        <f t="shared" si="206"/>
        <v>42128</v>
      </c>
      <c r="D2236" s="160">
        <f t="shared" si="207"/>
        <v>2015</v>
      </c>
      <c r="E2236" s="160">
        <f t="shared" si="208"/>
        <v>5</v>
      </c>
      <c r="F2236" s="160">
        <f t="shared" si="209"/>
        <v>1</v>
      </c>
      <c r="G2236" s="160">
        <f t="shared" ca="1" si="204"/>
        <v>105886</v>
      </c>
      <c r="H2236" s="171">
        <f t="shared" ca="1" si="205"/>
        <v>2440</v>
      </c>
      <c r="I2236" s="160"/>
      <c r="J2236" s="160"/>
      <c r="K2236" s="160"/>
      <c r="L2236" s="160"/>
      <c r="M2236" s="160"/>
      <c r="N2236" s="160"/>
    </row>
    <row r="2237" spans="1:14">
      <c r="A2237" s="160"/>
      <c r="B2237" s="170" t="s">
        <v>7248</v>
      </c>
      <c r="C2237" s="161">
        <f t="shared" si="206"/>
        <v>42128</v>
      </c>
      <c r="D2237" s="160">
        <f t="shared" si="207"/>
        <v>2015</v>
      </c>
      <c r="E2237" s="160">
        <f t="shared" si="208"/>
        <v>5</v>
      </c>
      <c r="F2237" s="160">
        <f t="shared" si="209"/>
        <v>1</v>
      </c>
      <c r="G2237" s="160">
        <f t="shared" ca="1" si="204"/>
        <v>105886</v>
      </c>
      <c r="H2237" s="171">
        <f t="shared" ca="1" si="205"/>
        <v>2440</v>
      </c>
      <c r="I2237" s="160"/>
      <c r="J2237" s="160"/>
      <c r="K2237" s="160"/>
      <c r="L2237" s="160"/>
      <c r="M2237" s="160"/>
      <c r="N2237" s="160"/>
    </row>
    <row r="2238" spans="1:14">
      <c r="A2238" s="160"/>
      <c r="B2238" s="170" t="s">
        <v>7253</v>
      </c>
      <c r="C2238" s="161">
        <f t="shared" si="206"/>
        <v>42129</v>
      </c>
      <c r="D2238" s="160">
        <f t="shared" si="207"/>
        <v>2015</v>
      </c>
      <c r="E2238" s="160">
        <f t="shared" si="208"/>
        <v>5</v>
      </c>
      <c r="F2238" s="160">
        <f t="shared" si="209"/>
        <v>2</v>
      </c>
      <c r="G2238" s="160">
        <f t="shared" ca="1" si="204"/>
        <v>105887</v>
      </c>
      <c r="H2238" s="171">
        <f t="shared" ca="1" si="205"/>
        <v>2439</v>
      </c>
      <c r="I2238" s="160"/>
      <c r="J2238" s="160"/>
      <c r="K2238" s="160"/>
      <c r="L2238" s="160"/>
      <c r="M2238" s="160"/>
      <c r="N2238" s="160"/>
    </row>
    <row r="2239" spans="1:14">
      <c r="A2239" s="160"/>
      <c r="B2239" s="170" t="s">
        <v>7253</v>
      </c>
      <c r="C2239" s="161">
        <f t="shared" si="206"/>
        <v>42129</v>
      </c>
      <c r="D2239" s="160">
        <f t="shared" si="207"/>
        <v>2015</v>
      </c>
      <c r="E2239" s="160">
        <f t="shared" si="208"/>
        <v>5</v>
      </c>
      <c r="F2239" s="160">
        <f t="shared" si="209"/>
        <v>2</v>
      </c>
      <c r="G2239" s="160">
        <f t="shared" ca="1" si="204"/>
        <v>105887</v>
      </c>
      <c r="H2239" s="171">
        <f t="shared" ca="1" si="205"/>
        <v>2439</v>
      </c>
      <c r="I2239" s="160"/>
      <c r="J2239" s="160"/>
      <c r="K2239" s="160"/>
      <c r="L2239" s="160"/>
      <c r="M2239" s="160"/>
      <c r="N2239" s="160"/>
    </row>
    <row r="2240" spans="1:14">
      <c r="A2240" s="160"/>
      <c r="B2240" s="170" t="s">
        <v>7253</v>
      </c>
      <c r="C2240" s="161">
        <f t="shared" si="206"/>
        <v>42129</v>
      </c>
      <c r="D2240" s="160">
        <f t="shared" si="207"/>
        <v>2015</v>
      </c>
      <c r="E2240" s="160">
        <f t="shared" si="208"/>
        <v>5</v>
      </c>
      <c r="F2240" s="160">
        <f t="shared" si="209"/>
        <v>2</v>
      </c>
      <c r="G2240" s="160">
        <f t="shared" ca="1" si="204"/>
        <v>105887</v>
      </c>
      <c r="H2240" s="171">
        <f t="shared" ca="1" si="205"/>
        <v>2439</v>
      </c>
      <c r="I2240" s="160"/>
      <c r="J2240" s="160"/>
      <c r="K2240" s="160"/>
      <c r="L2240" s="160"/>
      <c r="M2240" s="160"/>
      <c r="N2240" s="160"/>
    </row>
    <row r="2241" spans="1:14">
      <c r="A2241" s="160"/>
      <c r="B2241" s="170" t="s">
        <v>7260</v>
      </c>
      <c r="C2241" s="161">
        <f t="shared" si="206"/>
        <v>42130</v>
      </c>
      <c r="D2241" s="160">
        <f t="shared" si="207"/>
        <v>2015</v>
      </c>
      <c r="E2241" s="160">
        <f t="shared" si="208"/>
        <v>5</v>
      </c>
      <c r="F2241" s="160">
        <f t="shared" si="209"/>
        <v>3</v>
      </c>
      <c r="G2241" s="160">
        <f t="shared" ca="1" si="204"/>
        <v>105888</v>
      </c>
      <c r="H2241" s="171">
        <f t="shared" ca="1" si="205"/>
        <v>2438</v>
      </c>
      <c r="I2241" s="160"/>
      <c r="J2241" s="160"/>
      <c r="K2241" s="160"/>
      <c r="L2241" s="160"/>
      <c r="M2241" s="160"/>
      <c r="N2241" s="160"/>
    </row>
    <row r="2242" spans="1:14">
      <c r="A2242" s="160"/>
      <c r="B2242" s="170" t="s">
        <v>7263</v>
      </c>
      <c r="C2242" s="161">
        <f t="shared" si="206"/>
        <v>42132</v>
      </c>
      <c r="D2242" s="160">
        <f t="shared" si="207"/>
        <v>2015</v>
      </c>
      <c r="E2242" s="160">
        <f t="shared" si="208"/>
        <v>5</v>
      </c>
      <c r="F2242" s="160">
        <f t="shared" si="209"/>
        <v>5</v>
      </c>
      <c r="G2242" s="160">
        <f t="shared" ca="1" si="204"/>
        <v>105892</v>
      </c>
      <c r="H2242" s="171">
        <f t="shared" ca="1" si="205"/>
        <v>2436</v>
      </c>
      <c r="I2242" s="160"/>
      <c r="J2242" s="160"/>
      <c r="K2242" s="160"/>
      <c r="L2242" s="160"/>
      <c r="M2242" s="160"/>
      <c r="N2242" s="160"/>
    </row>
    <row r="2243" spans="1:14">
      <c r="A2243" s="160"/>
      <c r="B2243" s="170" t="s">
        <v>7266</v>
      </c>
      <c r="C2243" s="161">
        <f t="shared" si="206"/>
        <v>42133</v>
      </c>
      <c r="D2243" s="160">
        <f t="shared" si="207"/>
        <v>2015</v>
      </c>
      <c r="E2243" s="160">
        <f t="shared" si="208"/>
        <v>5</v>
      </c>
      <c r="F2243" s="160">
        <f t="shared" si="209"/>
        <v>6</v>
      </c>
      <c r="G2243" s="160">
        <f t="shared" ca="1" si="204"/>
        <v>105892</v>
      </c>
      <c r="H2243" s="171">
        <f t="shared" ca="1" si="205"/>
        <v>2435</v>
      </c>
      <c r="I2243" s="160"/>
      <c r="J2243" s="160"/>
      <c r="K2243" s="160"/>
      <c r="L2243" s="160"/>
      <c r="M2243" s="160"/>
      <c r="N2243" s="160"/>
    </row>
    <row r="2244" spans="1:14">
      <c r="A2244" s="160"/>
      <c r="B2244" s="170" t="s">
        <v>7269</v>
      </c>
      <c r="C2244" s="161">
        <f t="shared" si="206"/>
        <v>42134</v>
      </c>
      <c r="D2244" s="160">
        <f t="shared" si="207"/>
        <v>2015</v>
      </c>
      <c r="E2244" s="160">
        <f t="shared" si="208"/>
        <v>5</v>
      </c>
      <c r="F2244" s="160">
        <f t="shared" si="209"/>
        <v>7</v>
      </c>
      <c r="G2244" s="160">
        <f t="shared" ca="1" si="204"/>
        <v>105892</v>
      </c>
      <c r="H2244" s="171">
        <f t="shared" ca="1" si="205"/>
        <v>2435</v>
      </c>
      <c r="I2244" s="160"/>
      <c r="J2244" s="160"/>
      <c r="K2244" s="160"/>
      <c r="L2244" s="160"/>
      <c r="M2244" s="160"/>
      <c r="N2244" s="160"/>
    </row>
    <row r="2245" spans="1:14">
      <c r="A2245" s="160"/>
      <c r="B2245" s="170" t="s">
        <v>7272</v>
      </c>
      <c r="C2245" s="161">
        <f t="shared" si="206"/>
        <v>42136</v>
      </c>
      <c r="D2245" s="160">
        <f t="shared" si="207"/>
        <v>2015</v>
      </c>
      <c r="E2245" s="160">
        <f t="shared" si="208"/>
        <v>5</v>
      </c>
      <c r="F2245" s="160">
        <f t="shared" si="209"/>
        <v>2</v>
      </c>
      <c r="G2245" s="160">
        <f t="shared" ref="G2245:G2308" ca="1" si="210">WORKDAY(C2245,$K$5)</f>
        <v>105894</v>
      </c>
      <c r="H2245" s="171">
        <f t="shared" ref="H2245:H2308" ca="1" si="211">NETWORKDAYS(C2245,$K$5)</f>
        <v>2434</v>
      </c>
      <c r="I2245" s="160"/>
      <c r="J2245" s="160"/>
      <c r="K2245" s="160"/>
      <c r="L2245" s="160"/>
      <c r="M2245" s="160"/>
      <c r="N2245" s="160"/>
    </row>
    <row r="2246" spans="1:14">
      <c r="A2246" s="160"/>
      <c r="B2246" s="170" t="s">
        <v>7272</v>
      </c>
      <c r="C2246" s="161">
        <f t="shared" ref="C2246:C2309" si="212">DATE(LEFT(B2246,4),MID(B2246,5,2),RIGHT(B2246,2))</f>
        <v>42136</v>
      </c>
      <c r="D2246" s="160">
        <f t="shared" ref="D2246:D2309" si="213">YEAR(C2246)</f>
        <v>2015</v>
      </c>
      <c r="E2246" s="160">
        <f t="shared" ref="E2246:E2309" si="214">MONTH(C2246)</f>
        <v>5</v>
      </c>
      <c r="F2246" s="160">
        <f t="shared" ref="F2246:F2309" si="215">WEEKDAY(C2246,2)</f>
        <v>2</v>
      </c>
      <c r="G2246" s="160">
        <f t="shared" ca="1" si="210"/>
        <v>105894</v>
      </c>
      <c r="H2246" s="171">
        <f t="shared" ca="1" si="211"/>
        <v>2434</v>
      </c>
      <c r="I2246" s="160"/>
      <c r="J2246" s="160"/>
      <c r="K2246" s="160"/>
      <c r="L2246" s="160"/>
      <c r="M2246" s="160"/>
      <c r="N2246" s="160"/>
    </row>
    <row r="2247" spans="1:14">
      <c r="A2247" s="160"/>
      <c r="B2247" s="170" t="s">
        <v>7272</v>
      </c>
      <c r="C2247" s="161">
        <f t="shared" si="212"/>
        <v>42136</v>
      </c>
      <c r="D2247" s="160">
        <f t="shared" si="213"/>
        <v>2015</v>
      </c>
      <c r="E2247" s="160">
        <f t="shared" si="214"/>
        <v>5</v>
      </c>
      <c r="F2247" s="160">
        <f t="shared" si="215"/>
        <v>2</v>
      </c>
      <c r="G2247" s="160">
        <f t="shared" ca="1" si="210"/>
        <v>105894</v>
      </c>
      <c r="H2247" s="171">
        <f t="shared" ca="1" si="211"/>
        <v>2434</v>
      </c>
      <c r="I2247" s="160"/>
      <c r="J2247" s="160"/>
      <c r="K2247" s="160"/>
      <c r="L2247" s="160"/>
      <c r="M2247" s="160"/>
      <c r="N2247" s="160"/>
    </row>
    <row r="2248" spans="1:14">
      <c r="A2248" s="160"/>
      <c r="B2248" s="170" t="s">
        <v>7272</v>
      </c>
      <c r="C2248" s="161">
        <f t="shared" si="212"/>
        <v>42136</v>
      </c>
      <c r="D2248" s="160">
        <f t="shared" si="213"/>
        <v>2015</v>
      </c>
      <c r="E2248" s="160">
        <f t="shared" si="214"/>
        <v>5</v>
      </c>
      <c r="F2248" s="160">
        <f t="shared" si="215"/>
        <v>2</v>
      </c>
      <c r="G2248" s="160">
        <f t="shared" ca="1" si="210"/>
        <v>105894</v>
      </c>
      <c r="H2248" s="171">
        <f t="shared" ca="1" si="211"/>
        <v>2434</v>
      </c>
      <c r="I2248" s="160"/>
      <c r="J2248" s="160"/>
      <c r="K2248" s="160"/>
      <c r="L2248" s="160"/>
      <c r="M2248" s="160"/>
      <c r="N2248" s="160"/>
    </row>
    <row r="2249" spans="1:14">
      <c r="A2249" s="160"/>
      <c r="B2249" s="170" t="s">
        <v>7272</v>
      </c>
      <c r="C2249" s="161">
        <f t="shared" si="212"/>
        <v>42136</v>
      </c>
      <c r="D2249" s="160">
        <f t="shared" si="213"/>
        <v>2015</v>
      </c>
      <c r="E2249" s="160">
        <f t="shared" si="214"/>
        <v>5</v>
      </c>
      <c r="F2249" s="160">
        <f t="shared" si="215"/>
        <v>2</v>
      </c>
      <c r="G2249" s="160">
        <f t="shared" ca="1" si="210"/>
        <v>105894</v>
      </c>
      <c r="H2249" s="171">
        <f t="shared" ca="1" si="211"/>
        <v>2434</v>
      </c>
      <c r="I2249" s="160"/>
      <c r="J2249" s="160"/>
      <c r="K2249" s="160"/>
      <c r="L2249" s="160"/>
      <c r="M2249" s="160"/>
      <c r="N2249" s="160"/>
    </row>
    <row r="2250" spans="1:14">
      <c r="A2250" s="160"/>
      <c r="B2250" s="170" t="s">
        <v>7283</v>
      </c>
      <c r="C2250" s="161">
        <f t="shared" si="212"/>
        <v>42137</v>
      </c>
      <c r="D2250" s="160">
        <f t="shared" si="213"/>
        <v>2015</v>
      </c>
      <c r="E2250" s="160">
        <f t="shared" si="214"/>
        <v>5</v>
      </c>
      <c r="F2250" s="160">
        <f t="shared" si="215"/>
        <v>3</v>
      </c>
      <c r="G2250" s="160">
        <f t="shared" ca="1" si="210"/>
        <v>105895</v>
      </c>
      <c r="H2250" s="171">
        <f t="shared" ca="1" si="211"/>
        <v>2433</v>
      </c>
      <c r="I2250" s="160"/>
      <c r="J2250" s="160"/>
      <c r="K2250" s="160"/>
      <c r="L2250" s="160"/>
      <c r="M2250" s="160"/>
      <c r="N2250" s="160"/>
    </row>
    <row r="2251" spans="1:14">
      <c r="A2251" s="160"/>
      <c r="B2251" s="170" t="s">
        <v>7283</v>
      </c>
      <c r="C2251" s="161">
        <f t="shared" si="212"/>
        <v>42137</v>
      </c>
      <c r="D2251" s="160">
        <f t="shared" si="213"/>
        <v>2015</v>
      </c>
      <c r="E2251" s="160">
        <f t="shared" si="214"/>
        <v>5</v>
      </c>
      <c r="F2251" s="160">
        <f t="shared" si="215"/>
        <v>3</v>
      </c>
      <c r="G2251" s="160">
        <f t="shared" ca="1" si="210"/>
        <v>105895</v>
      </c>
      <c r="H2251" s="171">
        <f t="shared" ca="1" si="211"/>
        <v>2433</v>
      </c>
      <c r="I2251" s="160"/>
      <c r="J2251" s="160"/>
      <c r="K2251" s="160"/>
      <c r="L2251" s="160"/>
      <c r="M2251" s="160"/>
      <c r="N2251" s="160"/>
    </row>
    <row r="2252" spans="1:14">
      <c r="A2252" s="160"/>
      <c r="B2252" s="170" t="s">
        <v>7283</v>
      </c>
      <c r="C2252" s="161">
        <f t="shared" si="212"/>
        <v>42137</v>
      </c>
      <c r="D2252" s="160">
        <f t="shared" si="213"/>
        <v>2015</v>
      </c>
      <c r="E2252" s="160">
        <f t="shared" si="214"/>
        <v>5</v>
      </c>
      <c r="F2252" s="160">
        <f t="shared" si="215"/>
        <v>3</v>
      </c>
      <c r="G2252" s="160">
        <f t="shared" ca="1" si="210"/>
        <v>105895</v>
      </c>
      <c r="H2252" s="171">
        <f t="shared" ca="1" si="211"/>
        <v>2433</v>
      </c>
      <c r="I2252" s="160"/>
      <c r="J2252" s="160"/>
      <c r="K2252" s="160"/>
      <c r="L2252" s="160"/>
      <c r="M2252" s="160"/>
      <c r="N2252" s="160"/>
    </row>
    <row r="2253" spans="1:14">
      <c r="A2253" s="160"/>
      <c r="B2253" s="170" t="s">
        <v>7290</v>
      </c>
      <c r="C2253" s="161">
        <f t="shared" si="212"/>
        <v>42138</v>
      </c>
      <c r="D2253" s="160">
        <f t="shared" si="213"/>
        <v>2015</v>
      </c>
      <c r="E2253" s="160">
        <f t="shared" si="214"/>
        <v>5</v>
      </c>
      <c r="F2253" s="160">
        <f t="shared" si="215"/>
        <v>4</v>
      </c>
      <c r="G2253" s="160">
        <f t="shared" ca="1" si="210"/>
        <v>105898</v>
      </c>
      <c r="H2253" s="171">
        <f t="shared" ca="1" si="211"/>
        <v>2432</v>
      </c>
      <c r="I2253" s="160"/>
      <c r="J2253" s="160"/>
      <c r="K2253" s="160"/>
      <c r="L2253" s="160"/>
      <c r="M2253" s="160"/>
      <c r="N2253" s="160"/>
    </row>
    <row r="2254" spans="1:14">
      <c r="A2254" s="160"/>
      <c r="B2254" s="170" t="s">
        <v>7290</v>
      </c>
      <c r="C2254" s="161">
        <f t="shared" si="212"/>
        <v>42138</v>
      </c>
      <c r="D2254" s="160">
        <f t="shared" si="213"/>
        <v>2015</v>
      </c>
      <c r="E2254" s="160">
        <f t="shared" si="214"/>
        <v>5</v>
      </c>
      <c r="F2254" s="160">
        <f t="shared" si="215"/>
        <v>4</v>
      </c>
      <c r="G2254" s="160">
        <f t="shared" ca="1" si="210"/>
        <v>105898</v>
      </c>
      <c r="H2254" s="171">
        <f t="shared" ca="1" si="211"/>
        <v>2432</v>
      </c>
      <c r="I2254" s="160"/>
      <c r="J2254" s="160"/>
      <c r="K2254" s="160"/>
      <c r="L2254" s="160"/>
      <c r="M2254" s="160"/>
      <c r="N2254" s="160"/>
    </row>
    <row r="2255" spans="1:14">
      <c r="A2255" s="160"/>
      <c r="B2255" s="170" t="s">
        <v>7295</v>
      </c>
      <c r="C2255" s="161">
        <f t="shared" si="212"/>
        <v>42139</v>
      </c>
      <c r="D2255" s="160">
        <f t="shared" si="213"/>
        <v>2015</v>
      </c>
      <c r="E2255" s="160">
        <f t="shared" si="214"/>
        <v>5</v>
      </c>
      <c r="F2255" s="160">
        <f t="shared" si="215"/>
        <v>5</v>
      </c>
      <c r="G2255" s="160">
        <f t="shared" ca="1" si="210"/>
        <v>105899</v>
      </c>
      <c r="H2255" s="171">
        <f t="shared" ca="1" si="211"/>
        <v>2431</v>
      </c>
      <c r="I2255" s="160"/>
      <c r="J2255" s="160"/>
      <c r="K2255" s="160"/>
      <c r="L2255" s="160"/>
      <c r="M2255" s="160"/>
      <c r="N2255" s="160"/>
    </row>
    <row r="2256" spans="1:14">
      <c r="A2256" s="160"/>
      <c r="B2256" s="170" t="s">
        <v>7295</v>
      </c>
      <c r="C2256" s="161">
        <f t="shared" si="212"/>
        <v>42139</v>
      </c>
      <c r="D2256" s="160">
        <f t="shared" si="213"/>
        <v>2015</v>
      </c>
      <c r="E2256" s="160">
        <f t="shared" si="214"/>
        <v>5</v>
      </c>
      <c r="F2256" s="160">
        <f t="shared" si="215"/>
        <v>5</v>
      </c>
      <c r="G2256" s="160">
        <f t="shared" ca="1" si="210"/>
        <v>105899</v>
      </c>
      <c r="H2256" s="171">
        <f t="shared" ca="1" si="211"/>
        <v>2431</v>
      </c>
      <c r="I2256" s="160"/>
      <c r="J2256" s="160"/>
      <c r="K2256" s="160"/>
      <c r="L2256" s="160"/>
      <c r="M2256" s="160"/>
      <c r="N2256" s="160"/>
    </row>
    <row r="2257" spans="1:14">
      <c r="A2257" s="160"/>
      <c r="B2257" s="170" t="s">
        <v>7300</v>
      </c>
      <c r="C2257" s="161">
        <f t="shared" si="212"/>
        <v>42140</v>
      </c>
      <c r="D2257" s="160">
        <f t="shared" si="213"/>
        <v>2015</v>
      </c>
      <c r="E2257" s="160">
        <f t="shared" si="214"/>
        <v>5</v>
      </c>
      <c r="F2257" s="160">
        <f t="shared" si="215"/>
        <v>6</v>
      </c>
      <c r="G2257" s="160">
        <f t="shared" ca="1" si="210"/>
        <v>105899</v>
      </c>
      <c r="H2257" s="171">
        <f t="shared" ca="1" si="211"/>
        <v>2430</v>
      </c>
      <c r="I2257" s="160"/>
      <c r="J2257" s="160"/>
      <c r="K2257" s="160"/>
      <c r="L2257" s="160"/>
      <c r="M2257" s="160"/>
      <c r="N2257" s="160"/>
    </row>
    <row r="2258" spans="1:14">
      <c r="A2258" s="160"/>
      <c r="B2258" s="170" t="s">
        <v>7300</v>
      </c>
      <c r="C2258" s="161">
        <f t="shared" si="212"/>
        <v>42140</v>
      </c>
      <c r="D2258" s="160">
        <f t="shared" si="213"/>
        <v>2015</v>
      </c>
      <c r="E2258" s="160">
        <f t="shared" si="214"/>
        <v>5</v>
      </c>
      <c r="F2258" s="160">
        <f t="shared" si="215"/>
        <v>6</v>
      </c>
      <c r="G2258" s="160">
        <f t="shared" ca="1" si="210"/>
        <v>105899</v>
      </c>
      <c r="H2258" s="171">
        <f t="shared" ca="1" si="211"/>
        <v>2430</v>
      </c>
      <c r="I2258" s="160"/>
      <c r="J2258" s="160"/>
      <c r="K2258" s="160"/>
      <c r="L2258" s="160"/>
      <c r="M2258" s="160"/>
      <c r="N2258" s="160"/>
    </row>
    <row r="2259" spans="1:14">
      <c r="A2259" s="160"/>
      <c r="B2259" s="170" t="s">
        <v>7305</v>
      </c>
      <c r="C2259" s="161">
        <f t="shared" si="212"/>
        <v>42141</v>
      </c>
      <c r="D2259" s="160">
        <f t="shared" si="213"/>
        <v>2015</v>
      </c>
      <c r="E2259" s="160">
        <f t="shared" si="214"/>
        <v>5</v>
      </c>
      <c r="F2259" s="160">
        <f t="shared" si="215"/>
        <v>7</v>
      </c>
      <c r="G2259" s="160">
        <f t="shared" ca="1" si="210"/>
        <v>105899</v>
      </c>
      <c r="H2259" s="171">
        <f t="shared" ca="1" si="211"/>
        <v>2430</v>
      </c>
      <c r="I2259" s="160"/>
      <c r="J2259" s="160"/>
      <c r="K2259" s="160"/>
      <c r="L2259" s="160"/>
      <c r="M2259" s="160"/>
      <c r="N2259" s="160"/>
    </row>
    <row r="2260" spans="1:14">
      <c r="A2260" s="160"/>
      <c r="B2260" s="170" t="s">
        <v>7305</v>
      </c>
      <c r="C2260" s="161">
        <f t="shared" si="212"/>
        <v>42141</v>
      </c>
      <c r="D2260" s="160">
        <f t="shared" si="213"/>
        <v>2015</v>
      </c>
      <c r="E2260" s="160">
        <f t="shared" si="214"/>
        <v>5</v>
      </c>
      <c r="F2260" s="160">
        <f t="shared" si="215"/>
        <v>7</v>
      </c>
      <c r="G2260" s="160">
        <f t="shared" ca="1" si="210"/>
        <v>105899</v>
      </c>
      <c r="H2260" s="171">
        <f t="shared" ca="1" si="211"/>
        <v>2430</v>
      </c>
      <c r="I2260" s="160"/>
      <c r="J2260" s="160"/>
      <c r="K2260" s="160"/>
      <c r="L2260" s="160"/>
      <c r="M2260" s="160"/>
      <c r="N2260" s="160"/>
    </row>
    <row r="2261" spans="1:14">
      <c r="A2261" s="160"/>
      <c r="B2261" s="170" t="s">
        <v>7310</v>
      </c>
      <c r="C2261" s="161">
        <f t="shared" si="212"/>
        <v>42142</v>
      </c>
      <c r="D2261" s="160">
        <f t="shared" si="213"/>
        <v>2015</v>
      </c>
      <c r="E2261" s="160">
        <f t="shared" si="214"/>
        <v>5</v>
      </c>
      <c r="F2261" s="160">
        <f t="shared" si="215"/>
        <v>1</v>
      </c>
      <c r="G2261" s="160">
        <f t="shared" ca="1" si="210"/>
        <v>105900</v>
      </c>
      <c r="H2261" s="171">
        <f t="shared" ca="1" si="211"/>
        <v>2430</v>
      </c>
      <c r="I2261" s="160"/>
      <c r="J2261" s="160"/>
      <c r="K2261" s="160"/>
      <c r="L2261" s="160"/>
      <c r="M2261" s="160"/>
      <c r="N2261" s="160"/>
    </row>
    <row r="2262" spans="1:14">
      <c r="A2262" s="160"/>
      <c r="B2262" s="170" t="s">
        <v>7310</v>
      </c>
      <c r="C2262" s="161">
        <f t="shared" si="212"/>
        <v>42142</v>
      </c>
      <c r="D2262" s="160">
        <f t="shared" si="213"/>
        <v>2015</v>
      </c>
      <c r="E2262" s="160">
        <f t="shared" si="214"/>
        <v>5</v>
      </c>
      <c r="F2262" s="160">
        <f t="shared" si="215"/>
        <v>1</v>
      </c>
      <c r="G2262" s="160">
        <f t="shared" ca="1" si="210"/>
        <v>105900</v>
      </c>
      <c r="H2262" s="171">
        <f t="shared" ca="1" si="211"/>
        <v>2430</v>
      </c>
      <c r="I2262" s="160"/>
      <c r="J2262" s="160"/>
      <c r="K2262" s="160"/>
      <c r="L2262" s="160"/>
      <c r="M2262" s="160"/>
      <c r="N2262" s="160"/>
    </row>
    <row r="2263" spans="1:14">
      <c r="A2263" s="160"/>
      <c r="B2263" s="170" t="s">
        <v>7310</v>
      </c>
      <c r="C2263" s="161">
        <f t="shared" si="212"/>
        <v>42142</v>
      </c>
      <c r="D2263" s="160">
        <f t="shared" si="213"/>
        <v>2015</v>
      </c>
      <c r="E2263" s="160">
        <f t="shared" si="214"/>
        <v>5</v>
      </c>
      <c r="F2263" s="160">
        <f t="shared" si="215"/>
        <v>1</v>
      </c>
      <c r="G2263" s="160">
        <f t="shared" ca="1" si="210"/>
        <v>105900</v>
      </c>
      <c r="H2263" s="171">
        <f t="shared" ca="1" si="211"/>
        <v>2430</v>
      </c>
      <c r="I2263" s="160"/>
      <c r="J2263" s="160"/>
      <c r="K2263" s="160"/>
      <c r="L2263" s="160"/>
      <c r="M2263" s="160"/>
      <c r="N2263" s="160"/>
    </row>
    <row r="2264" spans="1:14">
      <c r="A2264" s="160"/>
      <c r="B2264" s="170" t="s">
        <v>7317</v>
      </c>
      <c r="C2264" s="161">
        <f t="shared" si="212"/>
        <v>42143</v>
      </c>
      <c r="D2264" s="160">
        <f t="shared" si="213"/>
        <v>2015</v>
      </c>
      <c r="E2264" s="160">
        <f t="shared" si="214"/>
        <v>5</v>
      </c>
      <c r="F2264" s="160">
        <f t="shared" si="215"/>
        <v>2</v>
      </c>
      <c r="G2264" s="160">
        <f t="shared" ca="1" si="210"/>
        <v>105901</v>
      </c>
      <c r="H2264" s="171">
        <f t="shared" ca="1" si="211"/>
        <v>2429</v>
      </c>
      <c r="I2264" s="160"/>
      <c r="J2264" s="160"/>
      <c r="K2264" s="160"/>
      <c r="L2264" s="160"/>
      <c r="M2264" s="160"/>
      <c r="N2264" s="160"/>
    </row>
    <row r="2265" spans="1:14">
      <c r="A2265" s="160"/>
      <c r="B2265" s="170" t="s">
        <v>7320</v>
      </c>
      <c r="C2265" s="161">
        <f t="shared" si="212"/>
        <v>42144</v>
      </c>
      <c r="D2265" s="160">
        <f t="shared" si="213"/>
        <v>2015</v>
      </c>
      <c r="E2265" s="160">
        <f t="shared" si="214"/>
        <v>5</v>
      </c>
      <c r="F2265" s="160">
        <f t="shared" si="215"/>
        <v>3</v>
      </c>
      <c r="G2265" s="160">
        <f t="shared" ca="1" si="210"/>
        <v>105902</v>
      </c>
      <c r="H2265" s="171">
        <f t="shared" ca="1" si="211"/>
        <v>2428</v>
      </c>
      <c r="I2265" s="160"/>
      <c r="J2265" s="160"/>
      <c r="K2265" s="160"/>
      <c r="L2265" s="160"/>
      <c r="M2265" s="160"/>
      <c r="N2265" s="160"/>
    </row>
    <row r="2266" spans="1:14">
      <c r="A2266" s="160"/>
      <c r="B2266" s="170" t="s">
        <v>7320</v>
      </c>
      <c r="C2266" s="161">
        <f t="shared" si="212"/>
        <v>42144</v>
      </c>
      <c r="D2266" s="160">
        <f t="shared" si="213"/>
        <v>2015</v>
      </c>
      <c r="E2266" s="160">
        <f t="shared" si="214"/>
        <v>5</v>
      </c>
      <c r="F2266" s="160">
        <f t="shared" si="215"/>
        <v>3</v>
      </c>
      <c r="G2266" s="160">
        <f t="shared" ca="1" si="210"/>
        <v>105902</v>
      </c>
      <c r="H2266" s="171">
        <f t="shared" ca="1" si="211"/>
        <v>2428</v>
      </c>
      <c r="I2266" s="160"/>
      <c r="J2266" s="160"/>
      <c r="K2266" s="160"/>
      <c r="L2266" s="160"/>
      <c r="M2266" s="160"/>
      <c r="N2266" s="160"/>
    </row>
    <row r="2267" spans="1:14">
      <c r="A2267" s="160"/>
      <c r="B2267" s="170" t="s">
        <v>7320</v>
      </c>
      <c r="C2267" s="161">
        <f t="shared" si="212"/>
        <v>42144</v>
      </c>
      <c r="D2267" s="160">
        <f t="shared" si="213"/>
        <v>2015</v>
      </c>
      <c r="E2267" s="160">
        <f t="shared" si="214"/>
        <v>5</v>
      </c>
      <c r="F2267" s="160">
        <f t="shared" si="215"/>
        <v>3</v>
      </c>
      <c r="G2267" s="160">
        <f t="shared" ca="1" si="210"/>
        <v>105902</v>
      </c>
      <c r="H2267" s="171">
        <f t="shared" ca="1" si="211"/>
        <v>2428</v>
      </c>
      <c r="I2267" s="160"/>
      <c r="J2267" s="160"/>
      <c r="K2267" s="160"/>
      <c r="L2267" s="160"/>
      <c r="M2267" s="160"/>
      <c r="N2267" s="160"/>
    </row>
    <row r="2268" spans="1:14">
      <c r="A2268" s="160"/>
      <c r="B2268" s="170" t="s">
        <v>7320</v>
      </c>
      <c r="C2268" s="161">
        <f t="shared" si="212"/>
        <v>42144</v>
      </c>
      <c r="D2268" s="160">
        <f t="shared" si="213"/>
        <v>2015</v>
      </c>
      <c r="E2268" s="160">
        <f t="shared" si="214"/>
        <v>5</v>
      </c>
      <c r="F2268" s="160">
        <f t="shared" si="215"/>
        <v>3</v>
      </c>
      <c r="G2268" s="160">
        <f t="shared" ca="1" si="210"/>
        <v>105902</v>
      </c>
      <c r="H2268" s="171">
        <f t="shared" ca="1" si="211"/>
        <v>2428</v>
      </c>
      <c r="I2268" s="160"/>
      <c r="J2268" s="160"/>
      <c r="K2268" s="160"/>
      <c r="L2268" s="160"/>
      <c r="M2268" s="160"/>
      <c r="N2268" s="160"/>
    </row>
    <row r="2269" spans="1:14">
      <c r="A2269" s="160"/>
      <c r="B2269" s="170" t="s">
        <v>7320</v>
      </c>
      <c r="C2269" s="161">
        <f t="shared" si="212"/>
        <v>42144</v>
      </c>
      <c r="D2269" s="160">
        <f t="shared" si="213"/>
        <v>2015</v>
      </c>
      <c r="E2269" s="160">
        <f t="shared" si="214"/>
        <v>5</v>
      </c>
      <c r="F2269" s="160">
        <f t="shared" si="215"/>
        <v>3</v>
      </c>
      <c r="G2269" s="160">
        <f t="shared" ca="1" si="210"/>
        <v>105902</v>
      </c>
      <c r="H2269" s="171">
        <f t="shared" ca="1" si="211"/>
        <v>2428</v>
      </c>
      <c r="I2269" s="160"/>
      <c r="J2269" s="160"/>
      <c r="K2269" s="160"/>
      <c r="L2269" s="160"/>
      <c r="M2269" s="160"/>
      <c r="N2269" s="160"/>
    </row>
    <row r="2270" spans="1:14">
      <c r="A2270" s="160"/>
      <c r="B2270" s="170" t="s">
        <v>7331</v>
      </c>
      <c r="C2270" s="161">
        <f t="shared" si="212"/>
        <v>42146</v>
      </c>
      <c r="D2270" s="160">
        <f t="shared" si="213"/>
        <v>2015</v>
      </c>
      <c r="E2270" s="160">
        <f t="shared" si="214"/>
        <v>5</v>
      </c>
      <c r="F2270" s="160">
        <f t="shared" si="215"/>
        <v>5</v>
      </c>
      <c r="G2270" s="160">
        <f t="shared" ca="1" si="210"/>
        <v>105906</v>
      </c>
      <c r="H2270" s="171">
        <f t="shared" ca="1" si="211"/>
        <v>2426</v>
      </c>
      <c r="I2270" s="160"/>
      <c r="J2270" s="160"/>
      <c r="K2270" s="160"/>
      <c r="L2270" s="160"/>
      <c r="M2270" s="160"/>
      <c r="N2270" s="160"/>
    </row>
    <row r="2271" spans="1:14">
      <c r="A2271" s="160"/>
      <c r="B2271" s="170" t="s">
        <v>7331</v>
      </c>
      <c r="C2271" s="161">
        <f t="shared" si="212"/>
        <v>42146</v>
      </c>
      <c r="D2271" s="160">
        <f t="shared" si="213"/>
        <v>2015</v>
      </c>
      <c r="E2271" s="160">
        <f t="shared" si="214"/>
        <v>5</v>
      </c>
      <c r="F2271" s="160">
        <f t="shared" si="215"/>
        <v>5</v>
      </c>
      <c r="G2271" s="160">
        <f t="shared" ca="1" si="210"/>
        <v>105906</v>
      </c>
      <c r="H2271" s="171">
        <f t="shared" ca="1" si="211"/>
        <v>2426</v>
      </c>
      <c r="I2271" s="160"/>
      <c r="J2271" s="160"/>
      <c r="K2271" s="160"/>
      <c r="L2271" s="160"/>
      <c r="M2271" s="160"/>
      <c r="N2271" s="160"/>
    </row>
    <row r="2272" spans="1:14">
      <c r="A2272" s="160"/>
      <c r="B2272" s="170" t="s">
        <v>7336</v>
      </c>
      <c r="C2272" s="161">
        <f t="shared" si="212"/>
        <v>42149</v>
      </c>
      <c r="D2272" s="160">
        <f t="shared" si="213"/>
        <v>2015</v>
      </c>
      <c r="E2272" s="160">
        <f t="shared" si="214"/>
        <v>5</v>
      </c>
      <c r="F2272" s="160">
        <f t="shared" si="215"/>
        <v>1</v>
      </c>
      <c r="G2272" s="160">
        <f t="shared" ca="1" si="210"/>
        <v>105907</v>
      </c>
      <c r="H2272" s="171">
        <f t="shared" ca="1" si="211"/>
        <v>2425</v>
      </c>
      <c r="I2272" s="160"/>
      <c r="J2272" s="160"/>
      <c r="K2272" s="160"/>
      <c r="L2272" s="160"/>
      <c r="M2272" s="160"/>
      <c r="N2272" s="160"/>
    </row>
    <row r="2273" spans="1:14">
      <c r="A2273" s="160"/>
      <c r="B2273" s="170" t="s">
        <v>7339</v>
      </c>
      <c r="C2273" s="161">
        <f t="shared" si="212"/>
        <v>42150</v>
      </c>
      <c r="D2273" s="160">
        <f t="shared" si="213"/>
        <v>2015</v>
      </c>
      <c r="E2273" s="160">
        <f t="shared" si="214"/>
        <v>5</v>
      </c>
      <c r="F2273" s="160">
        <f t="shared" si="215"/>
        <v>2</v>
      </c>
      <c r="G2273" s="160">
        <f t="shared" ca="1" si="210"/>
        <v>105908</v>
      </c>
      <c r="H2273" s="171">
        <f t="shared" ca="1" si="211"/>
        <v>2424</v>
      </c>
      <c r="I2273" s="160"/>
      <c r="J2273" s="160"/>
      <c r="K2273" s="160"/>
      <c r="L2273" s="160"/>
      <c r="M2273" s="160"/>
      <c r="N2273" s="160"/>
    </row>
    <row r="2274" spans="1:14">
      <c r="A2274" s="160"/>
      <c r="B2274" s="170" t="s">
        <v>7339</v>
      </c>
      <c r="C2274" s="161">
        <f t="shared" si="212"/>
        <v>42150</v>
      </c>
      <c r="D2274" s="160">
        <f t="shared" si="213"/>
        <v>2015</v>
      </c>
      <c r="E2274" s="160">
        <f t="shared" si="214"/>
        <v>5</v>
      </c>
      <c r="F2274" s="160">
        <f t="shared" si="215"/>
        <v>2</v>
      </c>
      <c r="G2274" s="160">
        <f t="shared" ca="1" si="210"/>
        <v>105908</v>
      </c>
      <c r="H2274" s="171">
        <f t="shared" ca="1" si="211"/>
        <v>2424</v>
      </c>
      <c r="I2274" s="160"/>
      <c r="J2274" s="160"/>
      <c r="K2274" s="160"/>
      <c r="L2274" s="160"/>
      <c r="M2274" s="160"/>
      <c r="N2274" s="160"/>
    </row>
    <row r="2275" spans="1:14">
      <c r="A2275" s="160"/>
      <c r="B2275" s="170" t="s">
        <v>7344</v>
      </c>
      <c r="C2275" s="161">
        <f t="shared" si="212"/>
        <v>42151</v>
      </c>
      <c r="D2275" s="160">
        <f t="shared" si="213"/>
        <v>2015</v>
      </c>
      <c r="E2275" s="160">
        <f t="shared" si="214"/>
        <v>5</v>
      </c>
      <c r="F2275" s="160">
        <f t="shared" si="215"/>
        <v>3</v>
      </c>
      <c r="G2275" s="160">
        <f t="shared" ca="1" si="210"/>
        <v>105909</v>
      </c>
      <c r="H2275" s="171">
        <f t="shared" ca="1" si="211"/>
        <v>2423</v>
      </c>
      <c r="I2275" s="160"/>
      <c r="J2275" s="160"/>
      <c r="K2275" s="160"/>
      <c r="L2275" s="160"/>
      <c r="M2275" s="160"/>
      <c r="N2275" s="160"/>
    </row>
    <row r="2276" spans="1:14">
      <c r="A2276" s="160"/>
      <c r="B2276" s="170" t="s">
        <v>7344</v>
      </c>
      <c r="C2276" s="161">
        <f t="shared" si="212"/>
        <v>42151</v>
      </c>
      <c r="D2276" s="160">
        <f t="shared" si="213"/>
        <v>2015</v>
      </c>
      <c r="E2276" s="160">
        <f t="shared" si="214"/>
        <v>5</v>
      </c>
      <c r="F2276" s="160">
        <f t="shared" si="215"/>
        <v>3</v>
      </c>
      <c r="G2276" s="160">
        <f t="shared" ca="1" si="210"/>
        <v>105909</v>
      </c>
      <c r="H2276" s="171">
        <f t="shared" ca="1" si="211"/>
        <v>2423</v>
      </c>
      <c r="I2276" s="160"/>
      <c r="J2276" s="160"/>
      <c r="K2276" s="160"/>
      <c r="L2276" s="160"/>
      <c r="M2276" s="160"/>
      <c r="N2276" s="160"/>
    </row>
    <row r="2277" spans="1:14">
      <c r="A2277" s="160"/>
      <c r="B2277" s="170" t="s">
        <v>7344</v>
      </c>
      <c r="C2277" s="161">
        <f t="shared" si="212"/>
        <v>42151</v>
      </c>
      <c r="D2277" s="160">
        <f t="shared" si="213"/>
        <v>2015</v>
      </c>
      <c r="E2277" s="160">
        <f t="shared" si="214"/>
        <v>5</v>
      </c>
      <c r="F2277" s="160">
        <f t="shared" si="215"/>
        <v>3</v>
      </c>
      <c r="G2277" s="160">
        <f t="shared" ca="1" si="210"/>
        <v>105909</v>
      </c>
      <c r="H2277" s="171">
        <f t="shared" ca="1" si="211"/>
        <v>2423</v>
      </c>
      <c r="I2277" s="160"/>
      <c r="J2277" s="160"/>
      <c r="K2277" s="160"/>
      <c r="L2277" s="160"/>
      <c r="M2277" s="160"/>
      <c r="N2277" s="160"/>
    </row>
    <row r="2278" spans="1:14">
      <c r="A2278" s="160"/>
      <c r="B2278" s="170" t="s">
        <v>7344</v>
      </c>
      <c r="C2278" s="161">
        <f t="shared" si="212"/>
        <v>42151</v>
      </c>
      <c r="D2278" s="160">
        <f t="shared" si="213"/>
        <v>2015</v>
      </c>
      <c r="E2278" s="160">
        <f t="shared" si="214"/>
        <v>5</v>
      </c>
      <c r="F2278" s="160">
        <f t="shared" si="215"/>
        <v>3</v>
      </c>
      <c r="G2278" s="160">
        <f t="shared" ca="1" si="210"/>
        <v>105909</v>
      </c>
      <c r="H2278" s="171">
        <f t="shared" ca="1" si="211"/>
        <v>2423</v>
      </c>
      <c r="I2278" s="160"/>
      <c r="J2278" s="160"/>
      <c r="K2278" s="160"/>
      <c r="L2278" s="160"/>
      <c r="M2278" s="160"/>
      <c r="N2278" s="160"/>
    </row>
    <row r="2279" spans="1:14">
      <c r="A2279" s="160"/>
      <c r="B2279" s="170" t="s">
        <v>7353</v>
      </c>
      <c r="C2279" s="161">
        <f t="shared" si="212"/>
        <v>42153</v>
      </c>
      <c r="D2279" s="160">
        <f t="shared" si="213"/>
        <v>2015</v>
      </c>
      <c r="E2279" s="160">
        <f t="shared" si="214"/>
        <v>5</v>
      </c>
      <c r="F2279" s="160">
        <f t="shared" si="215"/>
        <v>5</v>
      </c>
      <c r="G2279" s="160">
        <f t="shared" ca="1" si="210"/>
        <v>105913</v>
      </c>
      <c r="H2279" s="171">
        <f t="shared" ca="1" si="211"/>
        <v>2421</v>
      </c>
      <c r="I2279" s="160"/>
      <c r="J2279" s="160"/>
      <c r="K2279" s="160"/>
      <c r="L2279" s="160"/>
      <c r="M2279" s="160"/>
      <c r="N2279" s="160"/>
    </row>
    <row r="2280" spans="1:14">
      <c r="A2280" s="160"/>
      <c r="B2280" s="170" t="s">
        <v>7356</v>
      </c>
      <c r="C2280" s="161">
        <f t="shared" si="212"/>
        <v>42154</v>
      </c>
      <c r="D2280" s="160">
        <f t="shared" si="213"/>
        <v>2015</v>
      </c>
      <c r="E2280" s="160">
        <f t="shared" si="214"/>
        <v>5</v>
      </c>
      <c r="F2280" s="160">
        <f t="shared" si="215"/>
        <v>6</v>
      </c>
      <c r="G2280" s="160">
        <f t="shared" ca="1" si="210"/>
        <v>105913</v>
      </c>
      <c r="H2280" s="171">
        <f t="shared" ca="1" si="211"/>
        <v>2420</v>
      </c>
      <c r="I2280" s="160"/>
      <c r="J2280" s="160"/>
      <c r="K2280" s="160"/>
      <c r="L2280" s="160"/>
      <c r="M2280" s="160"/>
      <c r="N2280" s="160"/>
    </row>
    <row r="2281" spans="1:14">
      <c r="A2281" s="160"/>
      <c r="B2281" s="170" t="s">
        <v>7356</v>
      </c>
      <c r="C2281" s="161">
        <f t="shared" si="212"/>
        <v>42154</v>
      </c>
      <c r="D2281" s="160">
        <f t="shared" si="213"/>
        <v>2015</v>
      </c>
      <c r="E2281" s="160">
        <f t="shared" si="214"/>
        <v>5</v>
      </c>
      <c r="F2281" s="160">
        <f t="shared" si="215"/>
        <v>6</v>
      </c>
      <c r="G2281" s="160">
        <f t="shared" ca="1" si="210"/>
        <v>105913</v>
      </c>
      <c r="H2281" s="171">
        <f t="shared" ca="1" si="211"/>
        <v>2420</v>
      </c>
      <c r="I2281" s="160"/>
      <c r="J2281" s="160"/>
      <c r="K2281" s="160"/>
      <c r="L2281" s="160"/>
      <c r="M2281" s="160"/>
      <c r="N2281" s="160"/>
    </row>
    <row r="2282" spans="1:14">
      <c r="A2282" s="160"/>
      <c r="B2282" s="170" t="s">
        <v>7361</v>
      </c>
      <c r="C2282" s="161">
        <f t="shared" si="212"/>
        <v>42155</v>
      </c>
      <c r="D2282" s="160">
        <f t="shared" si="213"/>
        <v>2015</v>
      </c>
      <c r="E2282" s="160">
        <f t="shared" si="214"/>
        <v>5</v>
      </c>
      <c r="F2282" s="160">
        <f t="shared" si="215"/>
        <v>7</v>
      </c>
      <c r="G2282" s="160">
        <f t="shared" ca="1" si="210"/>
        <v>105913</v>
      </c>
      <c r="H2282" s="171">
        <f t="shared" ca="1" si="211"/>
        <v>2420</v>
      </c>
      <c r="I2282" s="160"/>
      <c r="J2282" s="160"/>
      <c r="K2282" s="160"/>
      <c r="L2282" s="160"/>
      <c r="M2282" s="160"/>
      <c r="N2282" s="160"/>
    </row>
    <row r="2283" spans="1:14">
      <c r="A2283" s="160"/>
      <c r="B2283" s="170" t="s">
        <v>7361</v>
      </c>
      <c r="C2283" s="161">
        <f t="shared" si="212"/>
        <v>42155</v>
      </c>
      <c r="D2283" s="160">
        <f t="shared" si="213"/>
        <v>2015</v>
      </c>
      <c r="E2283" s="160">
        <f t="shared" si="214"/>
        <v>5</v>
      </c>
      <c r="F2283" s="160">
        <f t="shared" si="215"/>
        <v>7</v>
      </c>
      <c r="G2283" s="160">
        <f t="shared" ca="1" si="210"/>
        <v>105913</v>
      </c>
      <c r="H2283" s="171">
        <f t="shared" ca="1" si="211"/>
        <v>2420</v>
      </c>
      <c r="I2283" s="160"/>
      <c r="J2283" s="160"/>
      <c r="K2283" s="160"/>
      <c r="L2283" s="160"/>
      <c r="M2283" s="160"/>
      <c r="N2283" s="160"/>
    </row>
    <row r="2284" spans="1:14">
      <c r="A2284" s="160"/>
      <c r="B2284" s="170" t="s">
        <v>7361</v>
      </c>
      <c r="C2284" s="161">
        <f t="shared" si="212"/>
        <v>42155</v>
      </c>
      <c r="D2284" s="160">
        <f t="shared" si="213"/>
        <v>2015</v>
      </c>
      <c r="E2284" s="160">
        <f t="shared" si="214"/>
        <v>5</v>
      </c>
      <c r="F2284" s="160">
        <f t="shared" si="215"/>
        <v>7</v>
      </c>
      <c r="G2284" s="160">
        <f t="shared" ca="1" si="210"/>
        <v>105913</v>
      </c>
      <c r="H2284" s="171">
        <f t="shared" ca="1" si="211"/>
        <v>2420</v>
      </c>
      <c r="I2284" s="160"/>
      <c r="J2284" s="160"/>
      <c r="K2284" s="160"/>
      <c r="L2284" s="160"/>
      <c r="M2284" s="160"/>
      <c r="N2284" s="160"/>
    </row>
    <row r="2285" spans="1:14">
      <c r="A2285" s="160"/>
      <c r="B2285" s="170" t="s">
        <v>7368</v>
      </c>
      <c r="C2285" s="161">
        <f t="shared" si="212"/>
        <v>42158</v>
      </c>
      <c r="D2285" s="160">
        <f t="shared" si="213"/>
        <v>2015</v>
      </c>
      <c r="E2285" s="160">
        <f t="shared" si="214"/>
        <v>6</v>
      </c>
      <c r="F2285" s="160">
        <f t="shared" si="215"/>
        <v>3</v>
      </c>
      <c r="G2285" s="160">
        <f t="shared" ca="1" si="210"/>
        <v>105916</v>
      </c>
      <c r="H2285" s="171">
        <f t="shared" ca="1" si="211"/>
        <v>2418</v>
      </c>
      <c r="I2285" s="160"/>
      <c r="J2285" s="160"/>
      <c r="K2285" s="160"/>
      <c r="L2285" s="160"/>
      <c r="M2285" s="160"/>
      <c r="N2285" s="160"/>
    </row>
    <row r="2286" spans="1:14">
      <c r="A2286" s="160"/>
      <c r="B2286" s="170" t="s">
        <v>7371</v>
      </c>
      <c r="C2286" s="161">
        <f t="shared" si="212"/>
        <v>42159</v>
      </c>
      <c r="D2286" s="160">
        <f t="shared" si="213"/>
        <v>2015</v>
      </c>
      <c r="E2286" s="160">
        <f t="shared" si="214"/>
        <v>6</v>
      </c>
      <c r="F2286" s="160">
        <f t="shared" si="215"/>
        <v>4</v>
      </c>
      <c r="G2286" s="160">
        <f t="shared" ca="1" si="210"/>
        <v>105919</v>
      </c>
      <c r="H2286" s="171">
        <f t="shared" ca="1" si="211"/>
        <v>2417</v>
      </c>
      <c r="I2286" s="160"/>
      <c r="J2286" s="160"/>
      <c r="K2286" s="160"/>
      <c r="L2286" s="160"/>
      <c r="M2286" s="160"/>
      <c r="N2286" s="160"/>
    </row>
    <row r="2287" spans="1:14">
      <c r="A2287" s="160"/>
      <c r="B2287" s="170" t="s">
        <v>7371</v>
      </c>
      <c r="C2287" s="161">
        <f t="shared" si="212"/>
        <v>42159</v>
      </c>
      <c r="D2287" s="160">
        <f t="shared" si="213"/>
        <v>2015</v>
      </c>
      <c r="E2287" s="160">
        <f t="shared" si="214"/>
        <v>6</v>
      </c>
      <c r="F2287" s="160">
        <f t="shared" si="215"/>
        <v>4</v>
      </c>
      <c r="G2287" s="160">
        <f t="shared" ca="1" si="210"/>
        <v>105919</v>
      </c>
      <c r="H2287" s="171">
        <f t="shared" ca="1" si="211"/>
        <v>2417</v>
      </c>
      <c r="I2287" s="160"/>
      <c r="J2287" s="160"/>
      <c r="K2287" s="160"/>
      <c r="L2287" s="160"/>
      <c r="M2287" s="160"/>
      <c r="N2287" s="160"/>
    </row>
    <row r="2288" spans="1:14">
      <c r="A2288" s="160"/>
      <c r="B2288" s="170" t="s">
        <v>7371</v>
      </c>
      <c r="C2288" s="161">
        <f t="shared" si="212"/>
        <v>42159</v>
      </c>
      <c r="D2288" s="160">
        <f t="shared" si="213"/>
        <v>2015</v>
      </c>
      <c r="E2288" s="160">
        <f t="shared" si="214"/>
        <v>6</v>
      </c>
      <c r="F2288" s="160">
        <f t="shared" si="215"/>
        <v>4</v>
      </c>
      <c r="G2288" s="160">
        <f t="shared" ca="1" si="210"/>
        <v>105919</v>
      </c>
      <c r="H2288" s="171">
        <f t="shared" ca="1" si="211"/>
        <v>2417</v>
      </c>
      <c r="I2288" s="160"/>
      <c r="J2288" s="160"/>
      <c r="K2288" s="160"/>
      <c r="L2288" s="160"/>
      <c r="M2288" s="160"/>
      <c r="N2288" s="160"/>
    </row>
    <row r="2289" spans="1:14">
      <c r="A2289" s="160"/>
      <c r="B2289" s="170" t="s">
        <v>7371</v>
      </c>
      <c r="C2289" s="161">
        <f t="shared" si="212"/>
        <v>42159</v>
      </c>
      <c r="D2289" s="160">
        <f t="shared" si="213"/>
        <v>2015</v>
      </c>
      <c r="E2289" s="160">
        <f t="shared" si="214"/>
        <v>6</v>
      </c>
      <c r="F2289" s="160">
        <f t="shared" si="215"/>
        <v>4</v>
      </c>
      <c r="G2289" s="160">
        <f t="shared" ca="1" si="210"/>
        <v>105919</v>
      </c>
      <c r="H2289" s="171">
        <f t="shared" ca="1" si="211"/>
        <v>2417</v>
      </c>
      <c r="I2289" s="160"/>
      <c r="J2289" s="160"/>
      <c r="K2289" s="160"/>
      <c r="L2289" s="160"/>
      <c r="M2289" s="160"/>
      <c r="N2289" s="160"/>
    </row>
    <row r="2290" spans="1:14">
      <c r="A2290" s="160"/>
      <c r="B2290" s="170" t="s">
        <v>7380</v>
      </c>
      <c r="C2290" s="161">
        <f t="shared" si="212"/>
        <v>42160</v>
      </c>
      <c r="D2290" s="160">
        <f t="shared" si="213"/>
        <v>2015</v>
      </c>
      <c r="E2290" s="160">
        <f t="shared" si="214"/>
        <v>6</v>
      </c>
      <c r="F2290" s="160">
        <f t="shared" si="215"/>
        <v>5</v>
      </c>
      <c r="G2290" s="160">
        <f t="shared" ca="1" si="210"/>
        <v>105920</v>
      </c>
      <c r="H2290" s="171">
        <f t="shared" ca="1" si="211"/>
        <v>2416</v>
      </c>
      <c r="I2290" s="160"/>
      <c r="J2290" s="160"/>
      <c r="K2290" s="160"/>
      <c r="L2290" s="160"/>
      <c r="M2290" s="160"/>
      <c r="N2290" s="160"/>
    </row>
    <row r="2291" spans="1:14">
      <c r="A2291" s="160"/>
      <c r="B2291" s="170" t="s">
        <v>7380</v>
      </c>
      <c r="C2291" s="161">
        <f t="shared" si="212"/>
        <v>42160</v>
      </c>
      <c r="D2291" s="160">
        <f t="shared" si="213"/>
        <v>2015</v>
      </c>
      <c r="E2291" s="160">
        <f t="shared" si="214"/>
        <v>6</v>
      </c>
      <c r="F2291" s="160">
        <f t="shared" si="215"/>
        <v>5</v>
      </c>
      <c r="G2291" s="160">
        <f t="shared" ca="1" si="210"/>
        <v>105920</v>
      </c>
      <c r="H2291" s="171">
        <f t="shared" ca="1" si="211"/>
        <v>2416</v>
      </c>
      <c r="I2291" s="160"/>
      <c r="J2291" s="160"/>
      <c r="K2291" s="160"/>
      <c r="L2291" s="160"/>
      <c r="M2291" s="160"/>
      <c r="N2291" s="160"/>
    </row>
    <row r="2292" spans="1:14">
      <c r="A2292" s="160"/>
      <c r="B2292" s="170" t="s">
        <v>7380</v>
      </c>
      <c r="C2292" s="161">
        <f t="shared" si="212"/>
        <v>42160</v>
      </c>
      <c r="D2292" s="160">
        <f t="shared" si="213"/>
        <v>2015</v>
      </c>
      <c r="E2292" s="160">
        <f t="shared" si="214"/>
        <v>6</v>
      </c>
      <c r="F2292" s="160">
        <f t="shared" si="215"/>
        <v>5</v>
      </c>
      <c r="G2292" s="160">
        <f t="shared" ca="1" si="210"/>
        <v>105920</v>
      </c>
      <c r="H2292" s="171">
        <f t="shared" ca="1" si="211"/>
        <v>2416</v>
      </c>
      <c r="I2292" s="160"/>
      <c r="J2292" s="160"/>
      <c r="K2292" s="160"/>
      <c r="L2292" s="160"/>
      <c r="M2292" s="160"/>
      <c r="N2292" s="160"/>
    </row>
    <row r="2293" spans="1:14">
      <c r="A2293" s="160"/>
      <c r="B2293" s="170" t="s">
        <v>7380</v>
      </c>
      <c r="C2293" s="161">
        <f t="shared" si="212"/>
        <v>42160</v>
      </c>
      <c r="D2293" s="160">
        <f t="shared" si="213"/>
        <v>2015</v>
      </c>
      <c r="E2293" s="160">
        <f t="shared" si="214"/>
        <v>6</v>
      </c>
      <c r="F2293" s="160">
        <f t="shared" si="215"/>
        <v>5</v>
      </c>
      <c r="G2293" s="160">
        <f t="shared" ca="1" si="210"/>
        <v>105920</v>
      </c>
      <c r="H2293" s="171">
        <f t="shared" ca="1" si="211"/>
        <v>2416</v>
      </c>
      <c r="I2293" s="160"/>
      <c r="J2293" s="160"/>
      <c r="K2293" s="160"/>
      <c r="L2293" s="160"/>
      <c r="M2293" s="160"/>
      <c r="N2293" s="160"/>
    </row>
    <row r="2294" spans="1:14">
      <c r="A2294" s="160"/>
      <c r="B2294" s="170" t="s">
        <v>7389</v>
      </c>
      <c r="C2294" s="161">
        <f t="shared" si="212"/>
        <v>42162</v>
      </c>
      <c r="D2294" s="160">
        <f t="shared" si="213"/>
        <v>2015</v>
      </c>
      <c r="E2294" s="160">
        <f t="shared" si="214"/>
        <v>6</v>
      </c>
      <c r="F2294" s="160">
        <f t="shared" si="215"/>
        <v>7</v>
      </c>
      <c r="G2294" s="160">
        <f t="shared" ca="1" si="210"/>
        <v>105920</v>
      </c>
      <c r="H2294" s="171">
        <f t="shared" ca="1" si="211"/>
        <v>2415</v>
      </c>
      <c r="I2294" s="160"/>
      <c r="J2294" s="160"/>
      <c r="K2294" s="160"/>
      <c r="L2294" s="160"/>
      <c r="M2294" s="160"/>
      <c r="N2294" s="160"/>
    </row>
    <row r="2295" spans="1:14">
      <c r="A2295" s="160"/>
      <c r="B2295" s="170" t="s">
        <v>7392</v>
      </c>
      <c r="C2295" s="161">
        <f t="shared" si="212"/>
        <v>42163</v>
      </c>
      <c r="D2295" s="160">
        <f t="shared" si="213"/>
        <v>2015</v>
      </c>
      <c r="E2295" s="160">
        <f t="shared" si="214"/>
        <v>6</v>
      </c>
      <c r="F2295" s="160">
        <f t="shared" si="215"/>
        <v>1</v>
      </c>
      <c r="G2295" s="160">
        <f t="shared" ca="1" si="210"/>
        <v>105921</v>
      </c>
      <c r="H2295" s="171">
        <f t="shared" ca="1" si="211"/>
        <v>2415</v>
      </c>
      <c r="I2295" s="160"/>
      <c r="J2295" s="160"/>
      <c r="K2295" s="160"/>
      <c r="L2295" s="160"/>
      <c r="M2295" s="160"/>
      <c r="N2295" s="160"/>
    </row>
    <row r="2296" spans="1:14">
      <c r="A2296" s="160"/>
      <c r="B2296" s="170" t="s">
        <v>7392</v>
      </c>
      <c r="C2296" s="161">
        <f t="shared" si="212"/>
        <v>42163</v>
      </c>
      <c r="D2296" s="160">
        <f t="shared" si="213"/>
        <v>2015</v>
      </c>
      <c r="E2296" s="160">
        <f t="shared" si="214"/>
        <v>6</v>
      </c>
      <c r="F2296" s="160">
        <f t="shared" si="215"/>
        <v>1</v>
      </c>
      <c r="G2296" s="160">
        <f t="shared" ca="1" si="210"/>
        <v>105921</v>
      </c>
      <c r="H2296" s="171">
        <f t="shared" ca="1" si="211"/>
        <v>2415</v>
      </c>
      <c r="I2296" s="160"/>
      <c r="J2296" s="160"/>
      <c r="K2296" s="160"/>
      <c r="L2296" s="160"/>
      <c r="M2296" s="160"/>
      <c r="N2296" s="160"/>
    </row>
    <row r="2297" spans="1:14">
      <c r="A2297" s="160"/>
      <c r="B2297" s="170" t="s">
        <v>7397</v>
      </c>
      <c r="C2297" s="161">
        <f t="shared" si="212"/>
        <v>42164</v>
      </c>
      <c r="D2297" s="160">
        <f t="shared" si="213"/>
        <v>2015</v>
      </c>
      <c r="E2297" s="160">
        <f t="shared" si="214"/>
        <v>6</v>
      </c>
      <c r="F2297" s="160">
        <f t="shared" si="215"/>
        <v>2</v>
      </c>
      <c r="G2297" s="160">
        <f t="shared" ca="1" si="210"/>
        <v>105922</v>
      </c>
      <c r="H2297" s="171">
        <f t="shared" ca="1" si="211"/>
        <v>2414</v>
      </c>
      <c r="I2297" s="160"/>
      <c r="J2297" s="160"/>
      <c r="K2297" s="160"/>
      <c r="L2297" s="160"/>
      <c r="M2297" s="160"/>
      <c r="N2297" s="160"/>
    </row>
    <row r="2298" spans="1:14">
      <c r="A2298" s="160"/>
      <c r="B2298" s="170" t="s">
        <v>7397</v>
      </c>
      <c r="C2298" s="161">
        <f t="shared" si="212"/>
        <v>42164</v>
      </c>
      <c r="D2298" s="160">
        <f t="shared" si="213"/>
        <v>2015</v>
      </c>
      <c r="E2298" s="160">
        <f t="shared" si="214"/>
        <v>6</v>
      </c>
      <c r="F2298" s="160">
        <f t="shared" si="215"/>
        <v>2</v>
      </c>
      <c r="G2298" s="160">
        <f t="shared" ca="1" si="210"/>
        <v>105922</v>
      </c>
      <c r="H2298" s="171">
        <f t="shared" ca="1" si="211"/>
        <v>2414</v>
      </c>
      <c r="I2298" s="160"/>
      <c r="J2298" s="160"/>
      <c r="K2298" s="160"/>
      <c r="L2298" s="160"/>
      <c r="M2298" s="160"/>
      <c r="N2298" s="160"/>
    </row>
    <row r="2299" spans="1:14">
      <c r="A2299" s="160"/>
      <c r="B2299" s="170" t="s">
        <v>7397</v>
      </c>
      <c r="C2299" s="161">
        <f t="shared" si="212"/>
        <v>42164</v>
      </c>
      <c r="D2299" s="160">
        <f t="shared" si="213"/>
        <v>2015</v>
      </c>
      <c r="E2299" s="160">
        <f t="shared" si="214"/>
        <v>6</v>
      </c>
      <c r="F2299" s="160">
        <f t="shared" si="215"/>
        <v>2</v>
      </c>
      <c r="G2299" s="160">
        <f t="shared" ca="1" si="210"/>
        <v>105922</v>
      </c>
      <c r="H2299" s="171">
        <f t="shared" ca="1" si="211"/>
        <v>2414</v>
      </c>
      <c r="I2299" s="160"/>
      <c r="J2299" s="160"/>
      <c r="K2299" s="160"/>
      <c r="L2299" s="160"/>
      <c r="M2299" s="160"/>
      <c r="N2299" s="160"/>
    </row>
    <row r="2300" spans="1:14">
      <c r="A2300" s="160"/>
      <c r="B2300" s="170" t="s">
        <v>7397</v>
      </c>
      <c r="C2300" s="161">
        <f t="shared" si="212"/>
        <v>42164</v>
      </c>
      <c r="D2300" s="160">
        <f t="shared" si="213"/>
        <v>2015</v>
      </c>
      <c r="E2300" s="160">
        <f t="shared" si="214"/>
        <v>6</v>
      </c>
      <c r="F2300" s="160">
        <f t="shared" si="215"/>
        <v>2</v>
      </c>
      <c r="G2300" s="160">
        <f t="shared" ca="1" si="210"/>
        <v>105922</v>
      </c>
      <c r="H2300" s="171">
        <f t="shared" ca="1" si="211"/>
        <v>2414</v>
      </c>
      <c r="I2300" s="160"/>
      <c r="J2300" s="160"/>
      <c r="K2300" s="160"/>
      <c r="L2300" s="160"/>
      <c r="M2300" s="160"/>
      <c r="N2300" s="160"/>
    </row>
    <row r="2301" spans="1:14">
      <c r="A2301" s="160"/>
      <c r="B2301" s="170" t="s">
        <v>7406</v>
      </c>
      <c r="C2301" s="161">
        <f t="shared" si="212"/>
        <v>42165</v>
      </c>
      <c r="D2301" s="160">
        <f t="shared" si="213"/>
        <v>2015</v>
      </c>
      <c r="E2301" s="160">
        <f t="shared" si="214"/>
        <v>6</v>
      </c>
      <c r="F2301" s="160">
        <f t="shared" si="215"/>
        <v>3</v>
      </c>
      <c r="G2301" s="160">
        <f t="shared" ca="1" si="210"/>
        <v>105923</v>
      </c>
      <c r="H2301" s="171">
        <f t="shared" ca="1" si="211"/>
        <v>2413</v>
      </c>
      <c r="I2301" s="160"/>
      <c r="J2301" s="160"/>
      <c r="K2301" s="160"/>
      <c r="L2301" s="160"/>
      <c r="M2301" s="160"/>
      <c r="N2301" s="160"/>
    </row>
    <row r="2302" spans="1:14">
      <c r="A2302" s="160"/>
      <c r="B2302" s="170" t="s">
        <v>7409</v>
      </c>
      <c r="C2302" s="161">
        <f t="shared" si="212"/>
        <v>42166</v>
      </c>
      <c r="D2302" s="160">
        <f t="shared" si="213"/>
        <v>2015</v>
      </c>
      <c r="E2302" s="160">
        <f t="shared" si="214"/>
        <v>6</v>
      </c>
      <c r="F2302" s="160">
        <f t="shared" si="215"/>
        <v>4</v>
      </c>
      <c r="G2302" s="160">
        <f t="shared" ca="1" si="210"/>
        <v>105926</v>
      </c>
      <c r="H2302" s="171">
        <f t="shared" ca="1" si="211"/>
        <v>2412</v>
      </c>
      <c r="I2302" s="160"/>
      <c r="J2302" s="160"/>
      <c r="K2302" s="160"/>
      <c r="L2302" s="160"/>
      <c r="M2302" s="160"/>
      <c r="N2302" s="160"/>
    </row>
    <row r="2303" spans="1:14">
      <c r="A2303" s="160"/>
      <c r="B2303" s="170" t="s">
        <v>7412</v>
      </c>
      <c r="C2303" s="161">
        <f t="shared" si="212"/>
        <v>42167</v>
      </c>
      <c r="D2303" s="160">
        <f t="shared" si="213"/>
        <v>2015</v>
      </c>
      <c r="E2303" s="160">
        <f t="shared" si="214"/>
        <v>6</v>
      </c>
      <c r="F2303" s="160">
        <f t="shared" si="215"/>
        <v>5</v>
      </c>
      <c r="G2303" s="160">
        <f t="shared" ca="1" si="210"/>
        <v>105927</v>
      </c>
      <c r="H2303" s="171">
        <f t="shared" ca="1" si="211"/>
        <v>2411</v>
      </c>
      <c r="I2303" s="160"/>
      <c r="J2303" s="160"/>
      <c r="K2303" s="160"/>
      <c r="L2303" s="160"/>
      <c r="M2303" s="160"/>
      <c r="N2303" s="160"/>
    </row>
    <row r="2304" spans="1:14">
      <c r="A2304" s="160"/>
      <c r="B2304" s="170" t="s">
        <v>7412</v>
      </c>
      <c r="C2304" s="161">
        <f t="shared" si="212"/>
        <v>42167</v>
      </c>
      <c r="D2304" s="160">
        <f t="shared" si="213"/>
        <v>2015</v>
      </c>
      <c r="E2304" s="160">
        <f t="shared" si="214"/>
        <v>6</v>
      </c>
      <c r="F2304" s="160">
        <f t="shared" si="215"/>
        <v>5</v>
      </c>
      <c r="G2304" s="160">
        <f t="shared" ca="1" si="210"/>
        <v>105927</v>
      </c>
      <c r="H2304" s="171">
        <f t="shared" ca="1" si="211"/>
        <v>2411</v>
      </c>
      <c r="I2304" s="160"/>
      <c r="J2304" s="160"/>
      <c r="K2304" s="160"/>
      <c r="L2304" s="160"/>
      <c r="M2304" s="160"/>
      <c r="N2304" s="160"/>
    </row>
    <row r="2305" spans="1:14">
      <c r="A2305" s="160"/>
      <c r="B2305" s="170" t="s">
        <v>7412</v>
      </c>
      <c r="C2305" s="161">
        <f t="shared" si="212"/>
        <v>42167</v>
      </c>
      <c r="D2305" s="160">
        <f t="shared" si="213"/>
        <v>2015</v>
      </c>
      <c r="E2305" s="160">
        <f t="shared" si="214"/>
        <v>6</v>
      </c>
      <c r="F2305" s="160">
        <f t="shared" si="215"/>
        <v>5</v>
      </c>
      <c r="G2305" s="160">
        <f t="shared" ca="1" si="210"/>
        <v>105927</v>
      </c>
      <c r="H2305" s="171">
        <f t="shared" ca="1" si="211"/>
        <v>2411</v>
      </c>
      <c r="I2305" s="160"/>
      <c r="J2305" s="160"/>
      <c r="K2305" s="160"/>
      <c r="L2305" s="160"/>
      <c r="M2305" s="160"/>
      <c r="N2305" s="160"/>
    </row>
    <row r="2306" spans="1:14">
      <c r="A2306" s="160"/>
      <c r="B2306" s="170" t="s">
        <v>7419</v>
      </c>
      <c r="C2306" s="161">
        <f t="shared" si="212"/>
        <v>42169</v>
      </c>
      <c r="D2306" s="160">
        <f t="shared" si="213"/>
        <v>2015</v>
      </c>
      <c r="E2306" s="160">
        <f t="shared" si="214"/>
        <v>6</v>
      </c>
      <c r="F2306" s="160">
        <f t="shared" si="215"/>
        <v>7</v>
      </c>
      <c r="G2306" s="160">
        <f t="shared" ca="1" si="210"/>
        <v>105927</v>
      </c>
      <c r="H2306" s="171">
        <f t="shared" ca="1" si="211"/>
        <v>2410</v>
      </c>
      <c r="I2306" s="160"/>
      <c r="J2306" s="160"/>
      <c r="K2306" s="160"/>
      <c r="L2306" s="160"/>
      <c r="M2306" s="160"/>
      <c r="N2306" s="160"/>
    </row>
    <row r="2307" spans="1:14">
      <c r="A2307" s="160"/>
      <c r="B2307" s="170" t="s">
        <v>7419</v>
      </c>
      <c r="C2307" s="161">
        <f t="shared" si="212"/>
        <v>42169</v>
      </c>
      <c r="D2307" s="160">
        <f t="shared" si="213"/>
        <v>2015</v>
      </c>
      <c r="E2307" s="160">
        <f t="shared" si="214"/>
        <v>6</v>
      </c>
      <c r="F2307" s="160">
        <f t="shared" si="215"/>
        <v>7</v>
      </c>
      <c r="G2307" s="160">
        <f t="shared" ca="1" si="210"/>
        <v>105927</v>
      </c>
      <c r="H2307" s="171">
        <f t="shared" ca="1" si="211"/>
        <v>2410</v>
      </c>
      <c r="I2307" s="160"/>
      <c r="J2307" s="160"/>
      <c r="K2307" s="160"/>
      <c r="L2307" s="160"/>
      <c r="M2307" s="160"/>
      <c r="N2307" s="160"/>
    </row>
    <row r="2308" spans="1:14">
      <c r="A2308" s="160"/>
      <c r="B2308" s="170" t="s">
        <v>7424</v>
      </c>
      <c r="C2308" s="161">
        <f t="shared" si="212"/>
        <v>42171</v>
      </c>
      <c r="D2308" s="160">
        <f t="shared" si="213"/>
        <v>2015</v>
      </c>
      <c r="E2308" s="160">
        <f t="shared" si="214"/>
        <v>6</v>
      </c>
      <c r="F2308" s="160">
        <f t="shared" si="215"/>
        <v>2</v>
      </c>
      <c r="G2308" s="160">
        <f t="shared" ca="1" si="210"/>
        <v>105929</v>
      </c>
      <c r="H2308" s="171">
        <f t="shared" ca="1" si="211"/>
        <v>2409</v>
      </c>
      <c r="I2308" s="160"/>
      <c r="J2308" s="160"/>
      <c r="K2308" s="160"/>
      <c r="L2308" s="160"/>
      <c r="M2308" s="160"/>
      <c r="N2308" s="160"/>
    </row>
    <row r="2309" spans="1:14">
      <c r="A2309" s="160"/>
      <c r="B2309" s="170" t="s">
        <v>7427</v>
      </c>
      <c r="C2309" s="161">
        <f t="shared" si="212"/>
        <v>42172</v>
      </c>
      <c r="D2309" s="160">
        <f t="shared" si="213"/>
        <v>2015</v>
      </c>
      <c r="E2309" s="160">
        <f t="shared" si="214"/>
        <v>6</v>
      </c>
      <c r="F2309" s="160">
        <f t="shared" si="215"/>
        <v>3</v>
      </c>
      <c r="G2309" s="160">
        <f t="shared" ref="G2309:G2372" ca="1" si="216">WORKDAY(C2309,$K$5)</f>
        <v>105930</v>
      </c>
      <c r="H2309" s="171">
        <f t="shared" ref="H2309:H2372" ca="1" si="217">NETWORKDAYS(C2309,$K$5)</f>
        <v>2408</v>
      </c>
      <c r="I2309" s="160"/>
      <c r="J2309" s="160"/>
      <c r="K2309" s="160"/>
      <c r="L2309" s="160"/>
      <c r="M2309" s="160"/>
      <c r="N2309" s="160"/>
    </row>
    <row r="2310" spans="1:14">
      <c r="A2310" s="160"/>
      <c r="B2310" s="170" t="s">
        <v>7427</v>
      </c>
      <c r="C2310" s="161">
        <f t="shared" ref="C2310:C2373" si="218">DATE(LEFT(B2310,4),MID(B2310,5,2),RIGHT(B2310,2))</f>
        <v>42172</v>
      </c>
      <c r="D2310" s="160">
        <f t="shared" ref="D2310:D2373" si="219">YEAR(C2310)</f>
        <v>2015</v>
      </c>
      <c r="E2310" s="160">
        <f t="shared" ref="E2310:E2373" si="220">MONTH(C2310)</f>
        <v>6</v>
      </c>
      <c r="F2310" s="160">
        <f t="shared" ref="F2310:F2373" si="221">WEEKDAY(C2310,2)</f>
        <v>3</v>
      </c>
      <c r="G2310" s="160">
        <f t="shared" ca="1" si="216"/>
        <v>105930</v>
      </c>
      <c r="H2310" s="171">
        <f t="shared" ca="1" si="217"/>
        <v>2408</v>
      </c>
      <c r="I2310" s="160"/>
      <c r="J2310" s="160"/>
      <c r="K2310" s="160"/>
      <c r="L2310" s="160"/>
      <c r="M2310" s="160"/>
      <c r="N2310" s="160"/>
    </row>
    <row r="2311" spans="1:14">
      <c r="A2311" s="160"/>
      <c r="B2311" s="170" t="s">
        <v>7432</v>
      </c>
      <c r="C2311" s="161">
        <f t="shared" si="218"/>
        <v>42173</v>
      </c>
      <c r="D2311" s="160">
        <f t="shared" si="219"/>
        <v>2015</v>
      </c>
      <c r="E2311" s="160">
        <f t="shared" si="220"/>
        <v>6</v>
      </c>
      <c r="F2311" s="160">
        <f t="shared" si="221"/>
        <v>4</v>
      </c>
      <c r="G2311" s="160">
        <f t="shared" ca="1" si="216"/>
        <v>105933</v>
      </c>
      <c r="H2311" s="171">
        <f t="shared" ca="1" si="217"/>
        <v>2407</v>
      </c>
      <c r="I2311" s="160"/>
      <c r="J2311" s="160"/>
      <c r="K2311" s="160"/>
      <c r="L2311" s="160"/>
      <c r="M2311" s="160"/>
      <c r="N2311" s="160"/>
    </row>
    <row r="2312" spans="1:14">
      <c r="A2312" s="160"/>
      <c r="B2312" s="170" t="s">
        <v>7435</v>
      </c>
      <c r="C2312" s="161">
        <f t="shared" si="218"/>
        <v>42174</v>
      </c>
      <c r="D2312" s="160">
        <f t="shared" si="219"/>
        <v>2015</v>
      </c>
      <c r="E2312" s="160">
        <f t="shared" si="220"/>
        <v>6</v>
      </c>
      <c r="F2312" s="160">
        <f t="shared" si="221"/>
        <v>5</v>
      </c>
      <c r="G2312" s="160">
        <f t="shared" ca="1" si="216"/>
        <v>105934</v>
      </c>
      <c r="H2312" s="171">
        <f t="shared" ca="1" si="217"/>
        <v>2406</v>
      </c>
      <c r="I2312" s="160"/>
      <c r="J2312" s="160"/>
      <c r="K2312" s="160"/>
      <c r="L2312" s="160"/>
      <c r="M2312" s="160"/>
      <c r="N2312" s="160"/>
    </row>
    <row r="2313" spans="1:14">
      <c r="A2313" s="160"/>
      <c r="B2313" s="170" t="s">
        <v>7438</v>
      </c>
      <c r="C2313" s="161">
        <f t="shared" si="218"/>
        <v>42175</v>
      </c>
      <c r="D2313" s="160">
        <f t="shared" si="219"/>
        <v>2015</v>
      </c>
      <c r="E2313" s="160">
        <f t="shared" si="220"/>
        <v>6</v>
      </c>
      <c r="F2313" s="160">
        <f t="shared" si="221"/>
        <v>6</v>
      </c>
      <c r="G2313" s="160">
        <f t="shared" ca="1" si="216"/>
        <v>105934</v>
      </c>
      <c r="H2313" s="171">
        <f t="shared" ca="1" si="217"/>
        <v>2405</v>
      </c>
      <c r="I2313" s="160"/>
      <c r="J2313" s="160"/>
      <c r="K2313" s="160"/>
      <c r="L2313" s="160"/>
      <c r="M2313" s="160"/>
      <c r="N2313" s="160"/>
    </row>
    <row r="2314" spans="1:14">
      <c r="A2314" s="160"/>
      <c r="B2314" s="170" t="s">
        <v>7441</v>
      </c>
      <c r="C2314" s="161">
        <f t="shared" si="218"/>
        <v>42178</v>
      </c>
      <c r="D2314" s="160">
        <f t="shared" si="219"/>
        <v>2015</v>
      </c>
      <c r="E2314" s="160">
        <f t="shared" si="220"/>
        <v>6</v>
      </c>
      <c r="F2314" s="160">
        <f t="shared" si="221"/>
        <v>2</v>
      </c>
      <c r="G2314" s="160">
        <f t="shared" ca="1" si="216"/>
        <v>105936</v>
      </c>
      <c r="H2314" s="171">
        <f t="shared" ca="1" si="217"/>
        <v>2404</v>
      </c>
      <c r="I2314" s="160"/>
      <c r="J2314" s="160"/>
      <c r="K2314" s="160"/>
      <c r="L2314" s="160"/>
      <c r="M2314" s="160"/>
      <c r="N2314" s="160"/>
    </row>
    <row r="2315" spans="1:14">
      <c r="A2315" s="160"/>
      <c r="B2315" s="170" t="s">
        <v>7441</v>
      </c>
      <c r="C2315" s="161">
        <f t="shared" si="218"/>
        <v>42178</v>
      </c>
      <c r="D2315" s="160">
        <f t="shared" si="219"/>
        <v>2015</v>
      </c>
      <c r="E2315" s="160">
        <f t="shared" si="220"/>
        <v>6</v>
      </c>
      <c r="F2315" s="160">
        <f t="shared" si="221"/>
        <v>2</v>
      </c>
      <c r="G2315" s="160">
        <f t="shared" ca="1" si="216"/>
        <v>105936</v>
      </c>
      <c r="H2315" s="171">
        <f t="shared" ca="1" si="217"/>
        <v>2404</v>
      </c>
      <c r="I2315" s="160"/>
      <c r="J2315" s="160"/>
      <c r="K2315" s="160"/>
      <c r="L2315" s="160"/>
      <c r="M2315" s="160"/>
      <c r="N2315" s="160"/>
    </row>
    <row r="2316" spans="1:14">
      <c r="A2316" s="160"/>
      <c r="B2316" s="170" t="s">
        <v>7446</v>
      </c>
      <c r="C2316" s="161">
        <f t="shared" si="218"/>
        <v>42179</v>
      </c>
      <c r="D2316" s="160">
        <f t="shared" si="219"/>
        <v>2015</v>
      </c>
      <c r="E2316" s="160">
        <f t="shared" si="220"/>
        <v>6</v>
      </c>
      <c r="F2316" s="160">
        <f t="shared" si="221"/>
        <v>3</v>
      </c>
      <c r="G2316" s="160">
        <f t="shared" ca="1" si="216"/>
        <v>105937</v>
      </c>
      <c r="H2316" s="171">
        <f t="shared" ca="1" si="217"/>
        <v>2403</v>
      </c>
      <c r="I2316" s="160"/>
      <c r="J2316" s="160"/>
      <c r="K2316" s="160"/>
      <c r="L2316" s="160"/>
      <c r="M2316" s="160"/>
      <c r="N2316" s="160"/>
    </row>
    <row r="2317" spans="1:14">
      <c r="A2317" s="160"/>
      <c r="B2317" s="170" t="s">
        <v>7449</v>
      </c>
      <c r="C2317" s="161">
        <f t="shared" si="218"/>
        <v>42180</v>
      </c>
      <c r="D2317" s="160">
        <f t="shared" si="219"/>
        <v>2015</v>
      </c>
      <c r="E2317" s="160">
        <f t="shared" si="220"/>
        <v>6</v>
      </c>
      <c r="F2317" s="160">
        <f t="shared" si="221"/>
        <v>4</v>
      </c>
      <c r="G2317" s="160">
        <f t="shared" ca="1" si="216"/>
        <v>105940</v>
      </c>
      <c r="H2317" s="171">
        <f t="shared" ca="1" si="217"/>
        <v>2402</v>
      </c>
      <c r="I2317" s="160"/>
      <c r="J2317" s="160"/>
      <c r="K2317" s="160"/>
      <c r="L2317" s="160"/>
      <c r="M2317" s="160"/>
      <c r="N2317" s="160"/>
    </row>
    <row r="2318" spans="1:14">
      <c r="A2318" s="160"/>
      <c r="B2318" s="170" t="s">
        <v>7449</v>
      </c>
      <c r="C2318" s="161">
        <f t="shared" si="218"/>
        <v>42180</v>
      </c>
      <c r="D2318" s="160">
        <f t="shared" si="219"/>
        <v>2015</v>
      </c>
      <c r="E2318" s="160">
        <f t="shared" si="220"/>
        <v>6</v>
      </c>
      <c r="F2318" s="160">
        <f t="shared" si="221"/>
        <v>4</v>
      </c>
      <c r="G2318" s="160">
        <f t="shared" ca="1" si="216"/>
        <v>105940</v>
      </c>
      <c r="H2318" s="171">
        <f t="shared" ca="1" si="217"/>
        <v>2402</v>
      </c>
      <c r="I2318" s="160"/>
      <c r="J2318" s="160"/>
      <c r="K2318" s="160"/>
      <c r="L2318" s="160"/>
      <c r="M2318" s="160"/>
      <c r="N2318" s="160"/>
    </row>
    <row r="2319" spans="1:14">
      <c r="A2319" s="160"/>
      <c r="B2319" s="170" t="s">
        <v>7449</v>
      </c>
      <c r="C2319" s="161">
        <f t="shared" si="218"/>
        <v>42180</v>
      </c>
      <c r="D2319" s="160">
        <f t="shared" si="219"/>
        <v>2015</v>
      </c>
      <c r="E2319" s="160">
        <f t="shared" si="220"/>
        <v>6</v>
      </c>
      <c r="F2319" s="160">
        <f t="shared" si="221"/>
        <v>4</v>
      </c>
      <c r="G2319" s="160">
        <f t="shared" ca="1" si="216"/>
        <v>105940</v>
      </c>
      <c r="H2319" s="171">
        <f t="shared" ca="1" si="217"/>
        <v>2402</v>
      </c>
      <c r="I2319" s="160"/>
      <c r="J2319" s="160"/>
      <c r="K2319" s="160"/>
      <c r="L2319" s="160"/>
      <c r="M2319" s="160"/>
      <c r="N2319" s="160"/>
    </row>
    <row r="2320" spans="1:14">
      <c r="A2320" s="160"/>
      <c r="B2320" s="170" t="s">
        <v>7456</v>
      </c>
      <c r="C2320" s="161">
        <f t="shared" si="218"/>
        <v>42181</v>
      </c>
      <c r="D2320" s="160">
        <f t="shared" si="219"/>
        <v>2015</v>
      </c>
      <c r="E2320" s="160">
        <f t="shared" si="220"/>
        <v>6</v>
      </c>
      <c r="F2320" s="160">
        <f t="shared" si="221"/>
        <v>5</v>
      </c>
      <c r="G2320" s="160">
        <f t="shared" ca="1" si="216"/>
        <v>105941</v>
      </c>
      <c r="H2320" s="171">
        <f t="shared" ca="1" si="217"/>
        <v>2401</v>
      </c>
      <c r="I2320" s="160"/>
      <c r="J2320" s="160"/>
      <c r="K2320" s="160"/>
      <c r="L2320" s="160"/>
      <c r="M2320" s="160"/>
      <c r="N2320" s="160"/>
    </row>
    <row r="2321" spans="1:14">
      <c r="A2321" s="160"/>
      <c r="B2321" s="170" t="s">
        <v>7456</v>
      </c>
      <c r="C2321" s="161">
        <f t="shared" si="218"/>
        <v>42181</v>
      </c>
      <c r="D2321" s="160">
        <f t="shared" si="219"/>
        <v>2015</v>
      </c>
      <c r="E2321" s="160">
        <f t="shared" si="220"/>
        <v>6</v>
      </c>
      <c r="F2321" s="160">
        <f t="shared" si="221"/>
        <v>5</v>
      </c>
      <c r="G2321" s="160">
        <f t="shared" ca="1" si="216"/>
        <v>105941</v>
      </c>
      <c r="H2321" s="171">
        <f t="shared" ca="1" si="217"/>
        <v>2401</v>
      </c>
      <c r="I2321" s="160"/>
      <c r="J2321" s="160"/>
      <c r="K2321" s="160"/>
      <c r="L2321" s="160"/>
      <c r="M2321" s="160"/>
      <c r="N2321" s="160"/>
    </row>
    <row r="2322" spans="1:14">
      <c r="A2322" s="160"/>
      <c r="B2322" s="170" t="s">
        <v>7456</v>
      </c>
      <c r="C2322" s="161">
        <f t="shared" si="218"/>
        <v>42181</v>
      </c>
      <c r="D2322" s="160">
        <f t="shared" si="219"/>
        <v>2015</v>
      </c>
      <c r="E2322" s="160">
        <f t="shared" si="220"/>
        <v>6</v>
      </c>
      <c r="F2322" s="160">
        <f t="shared" si="221"/>
        <v>5</v>
      </c>
      <c r="G2322" s="160">
        <f t="shared" ca="1" si="216"/>
        <v>105941</v>
      </c>
      <c r="H2322" s="171">
        <f t="shared" ca="1" si="217"/>
        <v>2401</v>
      </c>
      <c r="I2322" s="160"/>
      <c r="J2322" s="160"/>
      <c r="K2322" s="160"/>
      <c r="L2322" s="160"/>
      <c r="M2322" s="160"/>
      <c r="N2322" s="160"/>
    </row>
    <row r="2323" spans="1:14">
      <c r="A2323" s="160"/>
      <c r="B2323" s="170" t="s">
        <v>7463</v>
      </c>
      <c r="C2323" s="161">
        <f t="shared" si="218"/>
        <v>42182</v>
      </c>
      <c r="D2323" s="160">
        <f t="shared" si="219"/>
        <v>2015</v>
      </c>
      <c r="E2323" s="160">
        <f t="shared" si="220"/>
        <v>6</v>
      </c>
      <c r="F2323" s="160">
        <f t="shared" si="221"/>
        <v>6</v>
      </c>
      <c r="G2323" s="160">
        <f t="shared" ca="1" si="216"/>
        <v>105941</v>
      </c>
      <c r="H2323" s="171">
        <f t="shared" ca="1" si="217"/>
        <v>2400</v>
      </c>
      <c r="I2323" s="160"/>
      <c r="J2323" s="160"/>
      <c r="K2323" s="160"/>
      <c r="L2323" s="160"/>
      <c r="M2323" s="160"/>
      <c r="N2323" s="160"/>
    </row>
    <row r="2324" spans="1:14">
      <c r="A2324" s="160"/>
      <c r="B2324" s="170" t="s">
        <v>7463</v>
      </c>
      <c r="C2324" s="161">
        <f t="shared" si="218"/>
        <v>42182</v>
      </c>
      <c r="D2324" s="160">
        <f t="shared" si="219"/>
        <v>2015</v>
      </c>
      <c r="E2324" s="160">
        <f t="shared" si="220"/>
        <v>6</v>
      </c>
      <c r="F2324" s="160">
        <f t="shared" si="221"/>
        <v>6</v>
      </c>
      <c r="G2324" s="160">
        <f t="shared" ca="1" si="216"/>
        <v>105941</v>
      </c>
      <c r="H2324" s="171">
        <f t="shared" ca="1" si="217"/>
        <v>2400</v>
      </c>
      <c r="I2324" s="160"/>
      <c r="J2324" s="160"/>
      <c r="K2324" s="160"/>
      <c r="L2324" s="160"/>
      <c r="M2324" s="160"/>
      <c r="N2324" s="160"/>
    </row>
    <row r="2325" spans="1:14">
      <c r="A2325" s="160"/>
      <c r="B2325" s="170" t="s">
        <v>7463</v>
      </c>
      <c r="C2325" s="161">
        <f t="shared" si="218"/>
        <v>42182</v>
      </c>
      <c r="D2325" s="160">
        <f t="shared" si="219"/>
        <v>2015</v>
      </c>
      <c r="E2325" s="160">
        <f t="shared" si="220"/>
        <v>6</v>
      </c>
      <c r="F2325" s="160">
        <f t="shared" si="221"/>
        <v>6</v>
      </c>
      <c r="G2325" s="160">
        <f t="shared" ca="1" si="216"/>
        <v>105941</v>
      </c>
      <c r="H2325" s="171">
        <f t="shared" ca="1" si="217"/>
        <v>2400</v>
      </c>
      <c r="I2325" s="160"/>
      <c r="J2325" s="160"/>
      <c r="K2325" s="160"/>
      <c r="L2325" s="160"/>
      <c r="M2325" s="160"/>
      <c r="N2325" s="160"/>
    </row>
    <row r="2326" spans="1:14">
      <c r="A2326" s="160"/>
      <c r="B2326" s="170" t="s">
        <v>7463</v>
      </c>
      <c r="C2326" s="161">
        <f t="shared" si="218"/>
        <v>42182</v>
      </c>
      <c r="D2326" s="160">
        <f t="shared" si="219"/>
        <v>2015</v>
      </c>
      <c r="E2326" s="160">
        <f t="shared" si="220"/>
        <v>6</v>
      </c>
      <c r="F2326" s="160">
        <f t="shared" si="221"/>
        <v>6</v>
      </c>
      <c r="G2326" s="160">
        <f t="shared" ca="1" si="216"/>
        <v>105941</v>
      </c>
      <c r="H2326" s="171">
        <f t="shared" ca="1" si="217"/>
        <v>2400</v>
      </c>
      <c r="I2326" s="160"/>
      <c r="J2326" s="160"/>
      <c r="K2326" s="160"/>
      <c r="L2326" s="160"/>
      <c r="M2326" s="160"/>
      <c r="N2326" s="160"/>
    </row>
    <row r="2327" spans="1:14">
      <c r="A2327" s="160"/>
      <c r="B2327" s="170" t="s">
        <v>7472</v>
      </c>
      <c r="C2327" s="161">
        <f t="shared" si="218"/>
        <v>42183</v>
      </c>
      <c r="D2327" s="160">
        <f t="shared" si="219"/>
        <v>2015</v>
      </c>
      <c r="E2327" s="160">
        <f t="shared" si="220"/>
        <v>6</v>
      </c>
      <c r="F2327" s="160">
        <f t="shared" si="221"/>
        <v>7</v>
      </c>
      <c r="G2327" s="160">
        <f t="shared" ca="1" si="216"/>
        <v>105941</v>
      </c>
      <c r="H2327" s="171">
        <f t="shared" ca="1" si="217"/>
        <v>2400</v>
      </c>
      <c r="I2327" s="160"/>
      <c r="J2327" s="160"/>
      <c r="K2327" s="160"/>
      <c r="L2327" s="160"/>
      <c r="M2327" s="160"/>
      <c r="N2327" s="160"/>
    </row>
    <row r="2328" spans="1:14">
      <c r="A2328" s="160"/>
      <c r="B2328" s="170" t="s">
        <v>7472</v>
      </c>
      <c r="C2328" s="161">
        <f t="shared" si="218"/>
        <v>42183</v>
      </c>
      <c r="D2328" s="160">
        <f t="shared" si="219"/>
        <v>2015</v>
      </c>
      <c r="E2328" s="160">
        <f t="shared" si="220"/>
        <v>6</v>
      </c>
      <c r="F2328" s="160">
        <f t="shared" si="221"/>
        <v>7</v>
      </c>
      <c r="G2328" s="160">
        <f t="shared" ca="1" si="216"/>
        <v>105941</v>
      </c>
      <c r="H2328" s="171">
        <f t="shared" ca="1" si="217"/>
        <v>2400</v>
      </c>
      <c r="I2328" s="160"/>
      <c r="J2328" s="160"/>
      <c r="K2328" s="160"/>
      <c r="L2328" s="160"/>
      <c r="M2328" s="160"/>
      <c r="N2328" s="160"/>
    </row>
    <row r="2329" spans="1:14">
      <c r="A2329" s="160"/>
      <c r="B2329" s="170" t="s">
        <v>7477</v>
      </c>
      <c r="C2329" s="161">
        <f t="shared" si="218"/>
        <v>42184</v>
      </c>
      <c r="D2329" s="160">
        <f t="shared" si="219"/>
        <v>2015</v>
      </c>
      <c r="E2329" s="160">
        <f t="shared" si="220"/>
        <v>6</v>
      </c>
      <c r="F2329" s="160">
        <f t="shared" si="221"/>
        <v>1</v>
      </c>
      <c r="G2329" s="160">
        <f t="shared" ca="1" si="216"/>
        <v>105942</v>
      </c>
      <c r="H2329" s="171">
        <f t="shared" ca="1" si="217"/>
        <v>2400</v>
      </c>
      <c r="I2329" s="160"/>
      <c r="J2329" s="160"/>
      <c r="K2329" s="160"/>
      <c r="L2329" s="160"/>
      <c r="M2329" s="160"/>
      <c r="N2329" s="160"/>
    </row>
    <row r="2330" spans="1:14">
      <c r="A2330" s="160"/>
      <c r="B2330" s="170" t="s">
        <v>7477</v>
      </c>
      <c r="C2330" s="161">
        <f t="shared" si="218"/>
        <v>42184</v>
      </c>
      <c r="D2330" s="160">
        <f t="shared" si="219"/>
        <v>2015</v>
      </c>
      <c r="E2330" s="160">
        <f t="shared" si="220"/>
        <v>6</v>
      </c>
      <c r="F2330" s="160">
        <f t="shared" si="221"/>
        <v>1</v>
      </c>
      <c r="G2330" s="160">
        <f t="shared" ca="1" si="216"/>
        <v>105942</v>
      </c>
      <c r="H2330" s="171">
        <f t="shared" ca="1" si="217"/>
        <v>2400</v>
      </c>
      <c r="I2330" s="160"/>
      <c r="J2330" s="160"/>
      <c r="K2330" s="160"/>
      <c r="L2330" s="160"/>
      <c r="M2330" s="160"/>
      <c r="N2330" s="160"/>
    </row>
    <row r="2331" spans="1:14">
      <c r="A2331" s="160"/>
      <c r="B2331" s="170" t="s">
        <v>7477</v>
      </c>
      <c r="C2331" s="161">
        <f t="shared" si="218"/>
        <v>42184</v>
      </c>
      <c r="D2331" s="160">
        <f t="shared" si="219"/>
        <v>2015</v>
      </c>
      <c r="E2331" s="160">
        <f t="shared" si="220"/>
        <v>6</v>
      </c>
      <c r="F2331" s="160">
        <f t="shared" si="221"/>
        <v>1</v>
      </c>
      <c r="G2331" s="160">
        <f t="shared" ca="1" si="216"/>
        <v>105942</v>
      </c>
      <c r="H2331" s="171">
        <f t="shared" ca="1" si="217"/>
        <v>2400</v>
      </c>
      <c r="I2331" s="160"/>
      <c r="J2331" s="160"/>
      <c r="K2331" s="160"/>
      <c r="L2331" s="160"/>
      <c r="M2331" s="160"/>
      <c r="N2331" s="160"/>
    </row>
    <row r="2332" spans="1:14">
      <c r="A2332" s="160"/>
      <c r="B2332" s="170" t="s">
        <v>7477</v>
      </c>
      <c r="C2332" s="161">
        <f t="shared" si="218"/>
        <v>42184</v>
      </c>
      <c r="D2332" s="160">
        <f t="shared" si="219"/>
        <v>2015</v>
      </c>
      <c r="E2332" s="160">
        <f t="shared" si="220"/>
        <v>6</v>
      </c>
      <c r="F2332" s="160">
        <f t="shared" si="221"/>
        <v>1</v>
      </c>
      <c r="G2332" s="160">
        <f t="shared" ca="1" si="216"/>
        <v>105942</v>
      </c>
      <c r="H2332" s="171">
        <f t="shared" ca="1" si="217"/>
        <v>2400</v>
      </c>
      <c r="I2332" s="160"/>
      <c r="J2332" s="160"/>
      <c r="K2332" s="160"/>
      <c r="L2332" s="160"/>
      <c r="M2332" s="160"/>
      <c r="N2332" s="160"/>
    </row>
    <row r="2333" spans="1:14">
      <c r="A2333" s="160"/>
      <c r="B2333" s="170" t="s">
        <v>7486</v>
      </c>
      <c r="C2333" s="161">
        <f t="shared" si="218"/>
        <v>42185</v>
      </c>
      <c r="D2333" s="160">
        <f t="shared" si="219"/>
        <v>2015</v>
      </c>
      <c r="E2333" s="160">
        <f t="shared" si="220"/>
        <v>6</v>
      </c>
      <c r="F2333" s="160">
        <f t="shared" si="221"/>
        <v>2</v>
      </c>
      <c r="G2333" s="160">
        <f t="shared" ca="1" si="216"/>
        <v>105943</v>
      </c>
      <c r="H2333" s="171">
        <f t="shared" ca="1" si="217"/>
        <v>2399</v>
      </c>
      <c r="I2333" s="160"/>
      <c r="J2333" s="160"/>
      <c r="K2333" s="160"/>
      <c r="L2333" s="160"/>
      <c r="M2333" s="160"/>
      <c r="N2333" s="160"/>
    </row>
    <row r="2334" spans="1:14">
      <c r="A2334" s="160"/>
      <c r="B2334" s="170" t="s">
        <v>7486</v>
      </c>
      <c r="C2334" s="161">
        <f t="shared" si="218"/>
        <v>42185</v>
      </c>
      <c r="D2334" s="160">
        <f t="shared" si="219"/>
        <v>2015</v>
      </c>
      <c r="E2334" s="160">
        <f t="shared" si="220"/>
        <v>6</v>
      </c>
      <c r="F2334" s="160">
        <f t="shared" si="221"/>
        <v>2</v>
      </c>
      <c r="G2334" s="160">
        <f t="shared" ca="1" si="216"/>
        <v>105943</v>
      </c>
      <c r="H2334" s="171">
        <f t="shared" ca="1" si="217"/>
        <v>2399</v>
      </c>
      <c r="I2334" s="160"/>
      <c r="J2334" s="160"/>
      <c r="K2334" s="160"/>
      <c r="L2334" s="160"/>
      <c r="M2334" s="160"/>
      <c r="N2334" s="160"/>
    </row>
    <row r="2335" spans="1:14">
      <c r="A2335" s="160"/>
      <c r="B2335" s="170" t="s">
        <v>7486</v>
      </c>
      <c r="C2335" s="161">
        <f t="shared" si="218"/>
        <v>42185</v>
      </c>
      <c r="D2335" s="160">
        <f t="shared" si="219"/>
        <v>2015</v>
      </c>
      <c r="E2335" s="160">
        <f t="shared" si="220"/>
        <v>6</v>
      </c>
      <c r="F2335" s="160">
        <f t="shared" si="221"/>
        <v>2</v>
      </c>
      <c r="G2335" s="160">
        <f t="shared" ca="1" si="216"/>
        <v>105943</v>
      </c>
      <c r="H2335" s="171">
        <f t="shared" ca="1" si="217"/>
        <v>2399</v>
      </c>
      <c r="I2335" s="160"/>
      <c r="J2335" s="160"/>
      <c r="K2335" s="160"/>
      <c r="L2335" s="160"/>
      <c r="M2335" s="160"/>
      <c r="N2335" s="160"/>
    </row>
    <row r="2336" spans="1:14">
      <c r="A2336" s="160"/>
      <c r="B2336" s="170" t="s">
        <v>7486</v>
      </c>
      <c r="C2336" s="161">
        <f t="shared" si="218"/>
        <v>42185</v>
      </c>
      <c r="D2336" s="160">
        <f t="shared" si="219"/>
        <v>2015</v>
      </c>
      <c r="E2336" s="160">
        <f t="shared" si="220"/>
        <v>6</v>
      </c>
      <c r="F2336" s="160">
        <f t="shared" si="221"/>
        <v>2</v>
      </c>
      <c r="G2336" s="160">
        <f t="shared" ca="1" si="216"/>
        <v>105943</v>
      </c>
      <c r="H2336" s="171">
        <f t="shared" ca="1" si="217"/>
        <v>2399</v>
      </c>
      <c r="I2336" s="160"/>
      <c r="J2336" s="160"/>
      <c r="K2336" s="160"/>
      <c r="L2336" s="160"/>
      <c r="M2336" s="160"/>
      <c r="N2336" s="160"/>
    </row>
    <row r="2337" spans="1:14">
      <c r="A2337" s="160"/>
      <c r="B2337" s="170" t="s">
        <v>7495</v>
      </c>
      <c r="C2337" s="161">
        <f t="shared" si="218"/>
        <v>42186</v>
      </c>
      <c r="D2337" s="160">
        <f t="shared" si="219"/>
        <v>2015</v>
      </c>
      <c r="E2337" s="160">
        <f t="shared" si="220"/>
        <v>7</v>
      </c>
      <c r="F2337" s="160">
        <f t="shared" si="221"/>
        <v>3</v>
      </c>
      <c r="G2337" s="160">
        <f t="shared" ca="1" si="216"/>
        <v>105944</v>
      </c>
      <c r="H2337" s="171">
        <f t="shared" ca="1" si="217"/>
        <v>2398</v>
      </c>
      <c r="I2337" s="160"/>
      <c r="J2337" s="160"/>
      <c r="K2337" s="160"/>
      <c r="L2337" s="160"/>
      <c r="M2337" s="160"/>
      <c r="N2337" s="160"/>
    </row>
    <row r="2338" spans="1:14">
      <c r="A2338" s="160"/>
      <c r="B2338" s="170" t="s">
        <v>7498</v>
      </c>
      <c r="C2338" s="161">
        <f t="shared" si="218"/>
        <v>42187</v>
      </c>
      <c r="D2338" s="160">
        <f t="shared" si="219"/>
        <v>2015</v>
      </c>
      <c r="E2338" s="160">
        <f t="shared" si="220"/>
        <v>7</v>
      </c>
      <c r="F2338" s="160">
        <f t="shared" si="221"/>
        <v>4</v>
      </c>
      <c r="G2338" s="160">
        <f t="shared" ca="1" si="216"/>
        <v>105947</v>
      </c>
      <c r="H2338" s="171">
        <f t="shared" ca="1" si="217"/>
        <v>2397</v>
      </c>
      <c r="I2338" s="160"/>
      <c r="J2338" s="160"/>
      <c r="K2338" s="160"/>
      <c r="L2338" s="160"/>
      <c r="M2338" s="160"/>
      <c r="N2338" s="160"/>
    </row>
    <row r="2339" spans="1:14">
      <c r="A2339" s="160"/>
      <c r="B2339" s="170" t="s">
        <v>7498</v>
      </c>
      <c r="C2339" s="161">
        <f t="shared" si="218"/>
        <v>42187</v>
      </c>
      <c r="D2339" s="160">
        <f t="shared" si="219"/>
        <v>2015</v>
      </c>
      <c r="E2339" s="160">
        <f t="shared" si="220"/>
        <v>7</v>
      </c>
      <c r="F2339" s="160">
        <f t="shared" si="221"/>
        <v>4</v>
      </c>
      <c r="G2339" s="160">
        <f t="shared" ca="1" si="216"/>
        <v>105947</v>
      </c>
      <c r="H2339" s="171">
        <f t="shared" ca="1" si="217"/>
        <v>2397</v>
      </c>
      <c r="I2339" s="160"/>
      <c r="J2339" s="160"/>
      <c r="K2339" s="160"/>
      <c r="L2339" s="160"/>
      <c r="M2339" s="160"/>
      <c r="N2339" s="160"/>
    </row>
    <row r="2340" spans="1:14">
      <c r="A2340" s="160"/>
      <c r="B2340" s="170" t="s">
        <v>7498</v>
      </c>
      <c r="C2340" s="161">
        <f t="shared" si="218"/>
        <v>42187</v>
      </c>
      <c r="D2340" s="160">
        <f t="shared" si="219"/>
        <v>2015</v>
      </c>
      <c r="E2340" s="160">
        <f t="shared" si="220"/>
        <v>7</v>
      </c>
      <c r="F2340" s="160">
        <f t="shared" si="221"/>
        <v>4</v>
      </c>
      <c r="G2340" s="160">
        <f t="shared" ca="1" si="216"/>
        <v>105947</v>
      </c>
      <c r="H2340" s="171">
        <f t="shared" ca="1" si="217"/>
        <v>2397</v>
      </c>
      <c r="I2340" s="160"/>
      <c r="J2340" s="160"/>
      <c r="K2340" s="160"/>
      <c r="L2340" s="160"/>
      <c r="M2340" s="160"/>
      <c r="N2340" s="160"/>
    </row>
    <row r="2341" spans="1:14">
      <c r="A2341" s="160"/>
      <c r="B2341" s="170" t="s">
        <v>7498</v>
      </c>
      <c r="C2341" s="161">
        <f t="shared" si="218"/>
        <v>42187</v>
      </c>
      <c r="D2341" s="160">
        <f t="shared" si="219"/>
        <v>2015</v>
      </c>
      <c r="E2341" s="160">
        <f t="shared" si="220"/>
        <v>7</v>
      </c>
      <c r="F2341" s="160">
        <f t="shared" si="221"/>
        <v>4</v>
      </c>
      <c r="G2341" s="160">
        <f t="shared" ca="1" si="216"/>
        <v>105947</v>
      </c>
      <c r="H2341" s="171">
        <f t="shared" ca="1" si="217"/>
        <v>2397</v>
      </c>
      <c r="I2341" s="160"/>
      <c r="J2341" s="160"/>
      <c r="K2341" s="160"/>
      <c r="L2341" s="160"/>
      <c r="M2341" s="160"/>
      <c r="N2341" s="160"/>
    </row>
    <row r="2342" spans="1:14">
      <c r="A2342" s="160"/>
      <c r="B2342" s="170" t="s">
        <v>7507</v>
      </c>
      <c r="C2342" s="161">
        <f t="shared" si="218"/>
        <v>42188</v>
      </c>
      <c r="D2342" s="160">
        <f t="shared" si="219"/>
        <v>2015</v>
      </c>
      <c r="E2342" s="160">
        <f t="shared" si="220"/>
        <v>7</v>
      </c>
      <c r="F2342" s="160">
        <f t="shared" si="221"/>
        <v>5</v>
      </c>
      <c r="G2342" s="160">
        <f t="shared" ca="1" si="216"/>
        <v>105948</v>
      </c>
      <c r="H2342" s="171">
        <f t="shared" ca="1" si="217"/>
        <v>2396</v>
      </c>
      <c r="I2342" s="160"/>
      <c r="J2342" s="160"/>
      <c r="K2342" s="160"/>
      <c r="L2342" s="160"/>
      <c r="M2342" s="160"/>
      <c r="N2342" s="160"/>
    </row>
    <row r="2343" spans="1:14">
      <c r="A2343" s="160"/>
      <c r="B2343" s="170" t="s">
        <v>7507</v>
      </c>
      <c r="C2343" s="161">
        <f t="shared" si="218"/>
        <v>42188</v>
      </c>
      <c r="D2343" s="160">
        <f t="shared" si="219"/>
        <v>2015</v>
      </c>
      <c r="E2343" s="160">
        <f t="shared" si="220"/>
        <v>7</v>
      </c>
      <c r="F2343" s="160">
        <f t="shared" si="221"/>
        <v>5</v>
      </c>
      <c r="G2343" s="160">
        <f t="shared" ca="1" si="216"/>
        <v>105948</v>
      </c>
      <c r="H2343" s="171">
        <f t="shared" ca="1" si="217"/>
        <v>2396</v>
      </c>
      <c r="I2343" s="160"/>
      <c r="J2343" s="160"/>
      <c r="K2343" s="160"/>
      <c r="L2343" s="160"/>
      <c r="M2343" s="160"/>
      <c r="N2343" s="160"/>
    </row>
    <row r="2344" spans="1:14">
      <c r="A2344" s="160"/>
      <c r="B2344" s="170" t="s">
        <v>7512</v>
      </c>
      <c r="C2344" s="161">
        <f t="shared" si="218"/>
        <v>42189</v>
      </c>
      <c r="D2344" s="160">
        <f t="shared" si="219"/>
        <v>2015</v>
      </c>
      <c r="E2344" s="160">
        <f t="shared" si="220"/>
        <v>7</v>
      </c>
      <c r="F2344" s="160">
        <f t="shared" si="221"/>
        <v>6</v>
      </c>
      <c r="G2344" s="160">
        <f t="shared" ca="1" si="216"/>
        <v>105948</v>
      </c>
      <c r="H2344" s="171">
        <f t="shared" ca="1" si="217"/>
        <v>2395</v>
      </c>
      <c r="I2344" s="160"/>
      <c r="J2344" s="160"/>
      <c r="K2344" s="160"/>
      <c r="L2344" s="160"/>
      <c r="M2344" s="160"/>
      <c r="N2344" s="160"/>
    </row>
    <row r="2345" spans="1:14">
      <c r="A2345" s="160"/>
      <c r="B2345" s="170" t="s">
        <v>7515</v>
      </c>
      <c r="C2345" s="161">
        <f t="shared" si="218"/>
        <v>42190</v>
      </c>
      <c r="D2345" s="160">
        <f t="shared" si="219"/>
        <v>2015</v>
      </c>
      <c r="E2345" s="160">
        <f t="shared" si="220"/>
        <v>7</v>
      </c>
      <c r="F2345" s="160">
        <f t="shared" si="221"/>
        <v>7</v>
      </c>
      <c r="G2345" s="160">
        <f t="shared" ca="1" si="216"/>
        <v>105948</v>
      </c>
      <c r="H2345" s="171">
        <f t="shared" ca="1" si="217"/>
        <v>2395</v>
      </c>
      <c r="I2345" s="160"/>
      <c r="J2345" s="160"/>
      <c r="K2345" s="160"/>
      <c r="L2345" s="160"/>
      <c r="M2345" s="160"/>
      <c r="N2345" s="160"/>
    </row>
    <row r="2346" spans="1:14">
      <c r="A2346" s="160"/>
      <c r="B2346" s="170" t="s">
        <v>7518</v>
      </c>
      <c r="C2346" s="161">
        <f t="shared" si="218"/>
        <v>42191</v>
      </c>
      <c r="D2346" s="160">
        <f t="shared" si="219"/>
        <v>2015</v>
      </c>
      <c r="E2346" s="160">
        <f t="shared" si="220"/>
        <v>7</v>
      </c>
      <c r="F2346" s="160">
        <f t="shared" si="221"/>
        <v>1</v>
      </c>
      <c r="G2346" s="160">
        <f t="shared" ca="1" si="216"/>
        <v>105949</v>
      </c>
      <c r="H2346" s="171">
        <f t="shared" ca="1" si="217"/>
        <v>2395</v>
      </c>
      <c r="I2346" s="160"/>
      <c r="J2346" s="160"/>
      <c r="K2346" s="160"/>
      <c r="L2346" s="160"/>
      <c r="M2346" s="160"/>
      <c r="N2346" s="160"/>
    </row>
    <row r="2347" spans="1:14">
      <c r="A2347" s="160"/>
      <c r="B2347" s="170" t="s">
        <v>7521</v>
      </c>
      <c r="C2347" s="161">
        <f t="shared" si="218"/>
        <v>42192</v>
      </c>
      <c r="D2347" s="160">
        <f t="shared" si="219"/>
        <v>2015</v>
      </c>
      <c r="E2347" s="160">
        <f t="shared" si="220"/>
        <v>7</v>
      </c>
      <c r="F2347" s="160">
        <f t="shared" si="221"/>
        <v>2</v>
      </c>
      <c r="G2347" s="160">
        <f t="shared" ca="1" si="216"/>
        <v>105950</v>
      </c>
      <c r="H2347" s="171">
        <f t="shared" ca="1" si="217"/>
        <v>2394</v>
      </c>
      <c r="I2347" s="160"/>
      <c r="J2347" s="160"/>
      <c r="K2347" s="160"/>
      <c r="L2347" s="160"/>
      <c r="M2347" s="160"/>
      <c r="N2347" s="160"/>
    </row>
    <row r="2348" spans="1:14">
      <c r="A2348" s="160"/>
      <c r="B2348" s="170" t="s">
        <v>7521</v>
      </c>
      <c r="C2348" s="161">
        <f t="shared" si="218"/>
        <v>42192</v>
      </c>
      <c r="D2348" s="160">
        <f t="shared" si="219"/>
        <v>2015</v>
      </c>
      <c r="E2348" s="160">
        <f t="shared" si="220"/>
        <v>7</v>
      </c>
      <c r="F2348" s="160">
        <f t="shared" si="221"/>
        <v>2</v>
      </c>
      <c r="G2348" s="160">
        <f t="shared" ca="1" si="216"/>
        <v>105950</v>
      </c>
      <c r="H2348" s="171">
        <f t="shared" ca="1" si="217"/>
        <v>2394</v>
      </c>
      <c r="I2348" s="160"/>
      <c r="J2348" s="160"/>
      <c r="K2348" s="160"/>
      <c r="L2348" s="160"/>
      <c r="M2348" s="160"/>
      <c r="N2348" s="160"/>
    </row>
    <row r="2349" spans="1:14">
      <c r="A2349" s="160"/>
      <c r="B2349" s="170" t="s">
        <v>7526</v>
      </c>
      <c r="C2349" s="161">
        <f t="shared" si="218"/>
        <v>42193</v>
      </c>
      <c r="D2349" s="160">
        <f t="shared" si="219"/>
        <v>2015</v>
      </c>
      <c r="E2349" s="160">
        <f t="shared" si="220"/>
        <v>7</v>
      </c>
      <c r="F2349" s="160">
        <f t="shared" si="221"/>
        <v>3</v>
      </c>
      <c r="G2349" s="160">
        <f t="shared" ca="1" si="216"/>
        <v>105951</v>
      </c>
      <c r="H2349" s="171">
        <f t="shared" ca="1" si="217"/>
        <v>2393</v>
      </c>
      <c r="I2349" s="160"/>
      <c r="J2349" s="160"/>
      <c r="K2349" s="160"/>
      <c r="L2349" s="160"/>
      <c r="M2349" s="160"/>
      <c r="N2349" s="160"/>
    </row>
    <row r="2350" spans="1:14">
      <c r="A2350" s="160"/>
      <c r="B2350" s="170" t="s">
        <v>7526</v>
      </c>
      <c r="C2350" s="161">
        <f t="shared" si="218"/>
        <v>42193</v>
      </c>
      <c r="D2350" s="160">
        <f t="shared" si="219"/>
        <v>2015</v>
      </c>
      <c r="E2350" s="160">
        <f t="shared" si="220"/>
        <v>7</v>
      </c>
      <c r="F2350" s="160">
        <f t="shared" si="221"/>
        <v>3</v>
      </c>
      <c r="G2350" s="160">
        <f t="shared" ca="1" si="216"/>
        <v>105951</v>
      </c>
      <c r="H2350" s="171">
        <f t="shared" ca="1" si="217"/>
        <v>2393</v>
      </c>
      <c r="I2350" s="160"/>
      <c r="J2350" s="160"/>
      <c r="K2350" s="160"/>
      <c r="L2350" s="160"/>
      <c r="M2350" s="160"/>
      <c r="N2350" s="160"/>
    </row>
    <row r="2351" spans="1:14">
      <c r="A2351" s="160"/>
      <c r="B2351" s="170" t="s">
        <v>7531</v>
      </c>
      <c r="C2351" s="161">
        <f t="shared" si="218"/>
        <v>42194</v>
      </c>
      <c r="D2351" s="160">
        <f t="shared" si="219"/>
        <v>2015</v>
      </c>
      <c r="E2351" s="160">
        <f t="shared" si="220"/>
        <v>7</v>
      </c>
      <c r="F2351" s="160">
        <f t="shared" si="221"/>
        <v>4</v>
      </c>
      <c r="G2351" s="160">
        <f t="shared" ca="1" si="216"/>
        <v>105954</v>
      </c>
      <c r="H2351" s="171">
        <f t="shared" ca="1" si="217"/>
        <v>2392</v>
      </c>
      <c r="I2351" s="160"/>
      <c r="J2351" s="160"/>
      <c r="K2351" s="160"/>
      <c r="L2351" s="160"/>
      <c r="M2351" s="160"/>
      <c r="N2351" s="160"/>
    </row>
    <row r="2352" spans="1:14">
      <c r="A2352" s="160"/>
      <c r="B2352" s="170" t="s">
        <v>7534</v>
      </c>
      <c r="C2352" s="161">
        <f t="shared" si="218"/>
        <v>42195</v>
      </c>
      <c r="D2352" s="160">
        <f t="shared" si="219"/>
        <v>2015</v>
      </c>
      <c r="E2352" s="160">
        <f t="shared" si="220"/>
        <v>7</v>
      </c>
      <c r="F2352" s="160">
        <f t="shared" si="221"/>
        <v>5</v>
      </c>
      <c r="G2352" s="160">
        <f t="shared" ca="1" si="216"/>
        <v>105955</v>
      </c>
      <c r="H2352" s="171">
        <f t="shared" ca="1" si="217"/>
        <v>2391</v>
      </c>
      <c r="I2352" s="160"/>
      <c r="J2352" s="160"/>
      <c r="K2352" s="160"/>
      <c r="L2352" s="160"/>
      <c r="M2352" s="160"/>
      <c r="N2352" s="160"/>
    </row>
    <row r="2353" spans="1:14">
      <c r="A2353" s="160"/>
      <c r="B2353" s="170" t="s">
        <v>7537</v>
      </c>
      <c r="C2353" s="161">
        <f t="shared" si="218"/>
        <v>42197</v>
      </c>
      <c r="D2353" s="160">
        <f t="shared" si="219"/>
        <v>2015</v>
      </c>
      <c r="E2353" s="160">
        <f t="shared" si="220"/>
        <v>7</v>
      </c>
      <c r="F2353" s="160">
        <f t="shared" si="221"/>
        <v>7</v>
      </c>
      <c r="G2353" s="160">
        <f t="shared" ca="1" si="216"/>
        <v>105955</v>
      </c>
      <c r="H2353" s="171">
        <f t="shared" ca="1" si="217"/>
        <v>2390</v>
      </c>
      <c r="I2353" s="160"/>
      <c r="J2353" s="160"/>
      <c r="K2353" s="160"/>
      <c r="L2353" s="160"/>
      <c r="M2353" s="160"/>
      <c r="N2353" s="160"/>
    </row>
    <row r="2354" spans="1:14">
      <c r="A2354" s="160"/>
      <c r="B2354" s="170" t="s">
        <v>7540</v>
      </c>
      <c r="C2354" s="161">
        <f t="shared" si="218"/>
        <v>42198</v>
      </c>
      <c r="D2354" s="160">
        <f t="shared" si="219"/>
        <v>2015</v>
      </c>
      <c r="E2354" s="160">
        <f t="shared" si="220"/>
        <v>7</v>
      </c>
      <c r="F2354" s="160">
        <f t="shared" si="221"/>
        <v>1</v>
      </c>
      <c r="G2354" s="160">
        <f t="shared" ca="1" si="216"/>
        <v>105956</v>
      </c>
      <c r="H2354" s="171">
        <f t="shared" ca="1" si="217"/>
        <v>2390</v>
      </c>
      <c r="I2354" s="160"/>
      <c r="J2354" s="160"/>
      <c r="K2354" s="160"/>
      <c r="L2354" s="160"/>
      <c r="M2354" s="160"/>
      <c r="N2354" s="160"/>
    </row>
    <row r="2355" spans="1:14">
      <c r="A2355" s="160"/>
      <c r="B2355" s="170" t="s">
        <v>7540</v>
      </c>
      <c r="C2355" s="161">
        <f t="shared" si="218"/>
        <v>42198</v>
      </c>
      <c r="D2355" s="160">
        <f t="shared" si="219"/>
        <v>2015</v>
      </c>
      <c r="E2355" s="160">
        <f t="shared" si="220"/>
        <v>7</v>
      </c>
      <c r="F2355" s="160">
        <f t="shared" si="221"/>
        <v>1</v>
      </c>
      <c r="G2355" s="160">
        <f t="shared" ca="1" si="216"/>
        <v>105956</v>
      </c>
      <c r="H2355" s="171">
        <f t="shared" ca="1" si="217"/>
        <v>2390</v>
      </c>
      <c r="I2355" s="160"/>
      <c r="J2355" s="160"/>
      <c r="K2355" s="160"/>
      <c r="L2355" s="160"/>
      <c r="M2355" s="160"/>
      <c r="N2355" s="160"/>
    </row>
    <row r="2356" spans="1:14">
      <c r="A2356" s="160"/>
      <c r="B2356" s="170" t="s">
        <v>7540</v>
      </c>
      <c r="C2356" s="161">
        <f t="shared" si="218"/>
        <v>42198</v>
      </c>
      <c r="D2356" s="160">
        <f t="shared" si="219"/>
        <v>2015</v>
      </c>
      <c r="E2356" s="160">
        <f t="shared" si="220"/>
        <v>7</v>
      </c>
      <c r="F2356" s="160">
        <f t="shared" si="221"/>
        <v>1</v>
      </c>
      <c r="G2356" s="160">
        <f t="shared" ca="1" si="216"/>
        <v>105956</v>
      </c>
      <c r="H2356" s="171">
        <f t="shared" ca="1" si="217"/>
        <v>2390</v>
      </c>
      <c r="I2356" s="160"/>
      <c r="J2356" s="160"/>
      <c r="K2356" s="160"/>
      <c r="L2356" s="160"/>
      <c r="M2356" s="160"/>
      <c r="N2356" s="160"/>
    </row>
    <row r="2357" spans="1:14">
      <c r="A2357" s="160"/>
      <c r="B2357" s="170" t="s">
        <v>7540</v>
      </c>
      <c r="C2357" s="161">
        <f t="shared" si="218"/>
        <v>42198</v>
      </c>
      <c r="D2357" s="160">
        <f t="shared" si="219"/>
        <v>2015</v>
      </c>
      <c r="E2357" s="160">
        <f t="shared" si="220"/>
        <v>7</v>
      </c>
      <c r="F2357" s="160">
        <f t="shared" si="221"/>
        <v>1</v>
      </c>
      <c r="G2357" s="160">
        <f t="shared" ca="1" si="216"/>
        <v>105956</v>
      </c>
      <c r="H2357" s="171">
        <f t="shared" ca="1" si="217"/>
        <v>2390</v>
      </c>
      <c r="I2357" s="160"/>
      <c r="J2357" s="160"/>
      <c r="K2357" s="160"/>
      <c r="L2357" s="160"/>
      <c r="M2357" s="160"/>
      <c r="N2357" s="160"/>
    </row>
    <row r="2358" spans="1:14">
      <c r="A2358" s="160"/>
      <c r="B2358" s="170" t="s">
        <v>7540</v>
      </c>
      <c r="C2358" s="161">
        <f t="shared" si="218"/>
        <v>42198</v>
      </c>
      <c r="D2358" s="160">
        <f t="shared" si="219"/>
        <v>2015</v>
      </c>
      <c r="E2358" s="160">
        <f t="shared" si="220"/>
        <v>7</v>
      </c>
      <c r="F2358" s="160">
        <f t="shared" si="221"/>
        <v>1</v>
      </c>
      <c r="G2358" s="160">
        <f t="shared" ca="1" si="216"/>
        <v>105956</v>
      </c>
      <c r="H2358" s="171">
        <f t="shared" ca="1" si="217"/>
        <v>2390</v>
      </c>
      <c r="I2358" s="160"/>
      <c r="J2358" s="160"/>
      <c r="K2358" s="160"/>
      <c r="L2358" s="160"/>
      <c r="M2358" s="160"/>
      <c r="N2358" s="160"/>
    </row>
    <row r="2359" spans="1:14">
      <c r="A2359" s="160"/>
      <c r="B2359" s="170" t="s">
        <v>7551</v>
      </c>
      <c r="C2359" s="161">
        <f t="shared" si="218"/>
        <v>42199</v>
      </c>
      <c r="D2359" s="160">
        <f t="shared" si="219"/>
        <v>2015</v>
      </c>
      <c r="E2359" s="160">
        <f t="shared" si="220"/>
        <v>7</v>
      </c>
      <c r="F2359" s="160">
        <f t="shared" si="221"/>
        <v>2</v>
      </c>
      <c r="G2359" s="160">
        <f t="shared" ca="1" si="216"/>
        <v>105957</v>
      </c>
      <c r="H2359" s="171">
        <f t="shared" ca="1" si="217"/>
        <v>2389</v>
      </c>
      <c r="I2359" s="160"/>
      <c r="J2359" s="160"/>
      <c r="K2359" s="160"/>
      <c r="L2359" s="160"/>
      <c r="M2359" s="160"/>
      <c r="N2359" s="160"/>
    </row>
    <row r="2360" spans="1:14">
      <c r="A2360" s="160"/>
      <c r="B2360" s="170" t="s">
        <v>7551</v>
      </c>
      <c r="C2360" s="161">
        <f t="shared" si="218"/>
        <v>42199</v>
      </c>
      <c r="D2360" s="160">
        <f t="shared" si="219"/>
        <v>2015</v>
      </c>
      <c r="E2360" s="160">
        <f t="shared" si="220"/>
        <v>7</v>
      </c>
      <c r="F2360" s="160">
        <f t="shared" si="221"/>
        <v>2</v>
      </c>
      <c r="G2360" s="160">
        <f t="shared" ca="1" si="216"/>
        <v>105957</v>
      </c>
      <c r="H2360" s="171">
        <f t="shared" ca="1" si="217"/>
        <v>2389</v>
      </c>
      <c r="I2360" s="160"/>
      <c r="J2360" s="160"/>
      <c r="K2360" s="160"/>
      <c r="L2360" s="160"/>
      <c r="M2360" s="160"/>
      <c r="N2360" s="160"/>
    </row>
    <row r="2361" spans="1:14">
      <c r="A2361" s="160"/>
      <c r="B2361" s="170" t="s">
        <v>7556</v>
      </c>
      <c r="C2361" s="161">
        <f t="shared" si="218"/>
        <v>42200</v>
      </c>
      <c r="D2361" s="160">
        <f t="shared" si="219"/>
        <v>2015</v>
      </c>
      <c r="E2361" s="160">
        <f t="shared" si="220"/>
        <v>7</v>
      </c>
      <c r="F2361" s="160">
        <f t="shared" si="221"/>
        <v>3</v>
      </c>
      <c r="G2361" s="160">
        <f t="shared" ca="1" si="216"/>
        <v>105958</v>
      </c>
      <c r="H2361" s="171">
        <f t="shared" ca="1" si="217"/>
        <v>2388</v>
      </c>
      <c r="I2361" s="160"/>
      <c r="J2361" s="160"/>
      <c r="K2361" s="160"/>
      <c r="L2361" s="160"/>
      <c r="M2361" s="160"/>
      <c r="N2361" s="160"/>
    </row>
    <row r="2362" spans="1:14">
      <c r="A2362" s="160"/>
      <c r="B2362" s="170" t="s">
        <v>7556</v>
      </c>
      <c r="C2362" s="161">
        <f t="shared" si="218"/>
        <v>42200</v>
      </c>
      <c r="D2362" s="160">
        <f t="shared" si="219"/>
        <v>2015</v>
      </c>
      <c r="E2362" s="160">
        <f t="shared" si="220"/>
        <v>7</v>
      </c>
      <c r="F2362" s="160">
        <f t="shared" si="221"/>
        <v>3</v>
      </c>
      <c r="G2362" s="160">
        <f t="shared" ca="1" si="216"/>
        <v>105958</v>
      </c>
      <c r="H2362" s="171">
        <f t="shared" ca="1" si="217"/>
        <v>2388</v>
      </c>
      <c r="I2362" s="160"/>
      <c r="J2362" s="160"/>
      <c r="K2362" s="160"/>
      <c r="L2362" s="160"/>
      <c r="M2362" s="160"/>
      <c r="N2362" s="160"/>
    </row>
    <row r="2363" spans="1:14">
      <c r="A2363" s="160"/>
      <c r="B2363" s="170" t="s">
        <v>7561</v>
      </c>
      <c r="C2363" s="161">
        <f t="shared" si="218"/>
        <v>42201</v>
      </c>
      <c r="D2363" s="160">
        <f t="shared" si="219"/>
        <v>2015</v>
      </c>
      <c r="E2363" s="160">
        <f t="shared" si="220"/>
        <v>7</v>
      </c>
      <c r="F2363" s="160">
        <f t="shared" si="221"/>
        <v>4</v>
      </c>
      <c r="G2363" s="160">
        <f t="shared" ca="1" si="216"/>
        <v>105961</v>
      </c>
      <c r="H2363" s="171">
        <f t="shared" ca="1" si="217"/>
        <v>2387</v>
      </c>
      <c r="I2363" s="160"/>
      <c r="J2363" s="160"/>
      <c r="K2363" s="160"/>
      <c r="L2363" s="160"/>
      <c r="M2363" s="160"/>
      <c r="N2363" s="160"/>
    </row>
    <row r="2364" spans="1:14">
      <c r="A2364" s="160"/>
      <c r="B2364" s="170" t="s">
        <v>7564</v>
      </c>
      <c r="C2364" s="161">
        <f t="shared" si="218"/>
        <v>42203</v>
      </c>
      <c r="D2364" s="160">
        <f t="shared" si="219"/>
        <v>2015</v>
      </c>
      <c r="E2364" s="160">
        <f t="shared" si="220"/>
        <v>7</v>
      </c>
      <c r="F2364" s="160">
        <f t="shared" si="221"/>
        <v>6</v>
      </c>
      <c r="G2364" s="160">
        <f t="shared" ca="1" si="216"/>
        <v>105962</v>
      </c>
      <c r="H2364" s="171">
        <f t="shared" ca="1" si="217"/>
        <v>2385</v>
      </c>
      <c r="I2364" s="160"/>
      <c r="J2364" s="160"/>
      <c r="K2364" s="160"/>
      <c r="L2364" s="160"/>
      <c r="M2364" s="160"/>
      <c r="N2364" s="160"/>
    </row>
    <row r="2365" spans="1:14">
      <c r="A2365" s="160"/>
      <c r="B2365" s="170" t="s">
        <v>7564</v>
      </c>
      <c r="C2365" s="161">
        <f t="shared" si="218"/>
        <v>42203</v>
      </c>
      <c r="D2365" s="160">
        <f t="shared" si="219"/>
        <v>2015</v>
      </c>
      <c r="E2365" s="160">
        <f t="shared" si="220"/>
        <v>7</v>
      </c>
      <c r="F2365" s="160">
        <f t="shared" si="221"/>
        <v>6</v>
      </c>
      <c r="G2365" s="160">
        <f t="shared" ca="1" si="216"/>
        <v>105962</v>
      </c>
      <c r="H2365" s="171">
        <f t="shared" ca="1" si="217"/>
        <v>2385</v>
      </c>
      <c r="I2365" s="160"/>
      <c r="J2365" s="160"/>
      <c r="K2365" s="160"/>
      <c r="L2365" s="160"/>
      <c r="M2365" s="160"/>
      <c r="N2365" s="160"/>
    </row>
    <row r="2366" spans="1:14">
      <c r="A2366" s="160"/>
      <c r="B2366" s="170" t="s">
        <v>7564</v>
      </c>
      <c r="C2366" s="161">
        <f t="shared" si="218"/>
        <v>42203</v>
      </c>
      <c r="D2366" s="160">
        <f t="shared" si="219"/>
        <v>2015</v>
      </c>
      <c r="E2366" s="160">
        <f t="shared" si="220"/>
        <v>7</v>
      </c>
      <c r="F2366" s="160">
        <f t="shared" si="221"/>
        <v>6</v>
      </c>
      <c r="G2366" s="160">
        <f t="shared" ca="1" si="216"/>
        <v>105962</v>
      </c>
      <c r="H2366" s="171">
        <f t="shared" ca="1" si="217"/>
        <v>2385</v>
      </c>
      <c r="I2366" s="160"/>
      <c r="J2366" s="160"/>
      <c r="K2366" s="160"/>
      <c r="L2366" s="160"/>
      <c r="M2366" s="160"/>
      <c r="N2366" s="160"/>
    </row>
    <row r="2367" spans="1:14">
      <c r="A2367" s="160"/>
      <c r="B2367" s="170" t="s">
        <v>7571</v>
      </c>
      <c r="C2367" s="161">
        <f t="shared" si="218"/>
        <v>42205</v>
      </c>
      <c r="D2367" s="160">
        <f t="shared" si="219"/>
        <v>2015</v>
      </c>
      <c r="E2367" s="160">
        <f t="shared" si="220"/>
        <v>7</v>
      </c>
      <c r="F2367" s="160">
        <f t="shared" si="221"/>
        <v>1</v>
      </c>
      <c r="G2367" s="160">
        <f t="shared" ca="1" si="216"/>
        <v>105963</v>
      </c>
      <c r="H2367" s="171">
        <f t="shared" ca="1" si="217"/>
        <v>2385</v>
      </c>
      <c r="I2367" s="160"/>
      <c r="J2367" s="160"/>
      <c r="K2367" s="160"/>
      <c r="L2367" s="160"/>
      <c r="M2367" s="160"/>
      <c r="N2367" s="160"/>
    </row>
    <row r="2368" spans="1:14">
      <c r="A2368" s="160"/>
      <c r="B2368" s="170" t="s">
        <v>7571</v>
      </c>
      <c r="C2368" s="161">
        <f t="shared" si="218"/>
        <v>42205</v>
      </c>
      <c r="D2368" s="160">
        <f t="shared" si="219"/>
        <v>2015</v>
      </c>
      <c r="E2368" s="160">
        <f t="shared" si="220"/>
        <v>7</v>
      </c>
      <c r="F2368" s="160">
        <f t="shared" si="221"/>
        <v>1</v>
      </c>
      <c r="G2368" s="160">
        <f t="shared" ca="1" si="216"/>
        <v>105963</v>
      </c>
      <c r="H2368" s="171">
        <f t="shared" ca="1" si="217"/>
        <v>2385</v>
      </c>
      <c r="I2368" s="160"/>
      <c r="J2368" s="160"/>
      <c r="K2368" s="160"/>
      <c r="L2368" s="160"/>
      <c r="M2368" s="160"/>
      <c r="N2368" s="160"/>
    </row>
    <row r="2369" spans="1:14">
      <c r="A2369" s="160"/>
      <c r="B2369" s="170" t="s">
        <v>7576</v>
      </c>
      <c r="C2369" s="161">
        <f t="shared" si="218"/>
        <v>42206</v>
      </c>
      <c r="D2369" s="160">
        <f t="shared" si="219"/>
        <v>2015</v>
      </c>
      <c r="E2369" s="160">
        <f t="shared" si="220"/>
        <v>7</v>
      </c>
      <c r="F2369" s="160">
        <f t="shared" si="221"/>
        <v>2</v>
      </c>
      <c r="G2369" s="160">
        <f t="shared" ca="1" si="216"/>
        <v>105964</v>
      </c>
      <c r="H2369" s="171">
        <f t="shared" ca="1" si="217"/>
        <v>2384</v>
      </c>
      <c r="I2369" s="160"/>
      <c r="J2369" s="160"/>
      <c r="K2369" s="160"/>
      <c r="L2369" s="160"/>
      <c r="M2369" s="160"/>
      <c r="N2369" s="160"/>
    </row>
    <row r="2370" spans="1:14">
      <c r="A2370" s="160"/>
      <c r="B2370" s="170" t="s">
        <v>7576</v>
      </c>
      <c r="C2370" s="161">
        <f t="shared" si="218"/>
        <v>42206</v>
      </c>
      <c r="D2370" s="160">
        <f t="shared" si="219"/>
        <v>2015</v>
      </c>
      <c r="E2370" s="160">
        <f t="shared" si="220"/>
        <v>7</v>
      </c>
      <c r="F2370" s="160">
        <f t="shared" si="221"/>
        <v>2</v>
      </c>
      <c r="G2370" s="160">
        <f t="shared" ca="1" si="216"/>
        <v>105964</v>
      </c>
      <c r="H2370" s="171">
        <f t="shared" ca="1" si="217"/>
        <v>2384</v>
      </c>
      <c r="I2370" s="160"/>
      <c r="J2370" s="160"/>
      <c r="K2370" s="160"/>
      <c r="L2370" s="160"/>
      <c r="M2370" s="160"/>
      <c r="N2370" s="160"/>
    </row>
    <row r="2371" spans="1:14">
      <c r="A2371" s="160"/>
      <c r="B2371" s="170" t="s">
        <v>7581</v>
      </c>
      <c r="C2371" s="161">
        <f t="shared" si="218"/>
        <v>42207</v>
      </c>
      <c r="D2371" s="160">
        <f t="shared" si="219"/>
        <v>2015</v>
      </c>
      <c r="E2371" s="160">
        <f t="shared" si="220"/>
        <v>7</v>
      </c>
      <c r="F2371" s="160">
        <f t="shared" si="221"/>
        <v>3</v>
      </c>
      <c r="G2371" s="160">
        <f t="shared" ca="1" si="216"/>
        <v>105965</v>
      </c>
      <c r="H2371" s="171">
        <f t="shared" ca="1" si="217"/>
        <v>2383</v>
      </c>
      <c r="I2371" s="160"/>
      <c r="J2371" s="160"/>
      <c r="K2371" s="160"/>
      <c r="L2371" s="160"/>
      <c r="M2371" s="160"/>
      <c r="N2371" s="160"/>
    </row>
    <row r="2372" spans="1:14">
      <c r="A2372" s="160"/>
      <c r="B2372" s="170" t="s">
        <v>7581</v>
      </c>
      <c r="C2372" s="161">
        <f t="shared" si="218"/>
        <v>42207</v>
      </c>
      <c r="D2372" s="160">
        <f t="shared" si="219"/>
        <v>2015</v>
      </c>
      <c r="E2372" s="160">
        <f t="shared" si="220"/>
        <v>7</v>
      </c>
      <c r="F2372" s="160">
        <f t="shared" si="221"/>
        <v>3</v>
      </c>
      <c r="G2372" s="160">
        <f t="shared" ca="1" si="216"/>
        <v>105965</v>
      </c>
      <c r="H2372" s="171">
        <f t="shared" ca="1" si="217"/>
        <v>2383</v>
      </c>
      <c r="I2372" s="160"/>
      <c r="J2372" s="160"/>
      <c r="K2372" s="160"/>
      <c r="L2372" s="160"/>
      <c r="M2372" s="160"/>
      <c r="N2372" s="160"/>
    </row>
    <row r="2373" spans="1:14">
      <c r="A2373" s="160"/>
      <c r="B2373" s="170" t="s">
        <v>7586</v>
      </c>
      <c r="C2373" s="161">
        <f t="shared" si="218"/>
        <v>42209</v>
      </c>
      <c r="D2373" s="160">
        <f t="shared" si="219"/>
        <v>2015</v>
      </c>
      <c r="E2373" s="160">
        <f t="shared" si="220"/>
        <v>7</v>
      </c>
      <c r="F2373" s="160">
        <f t="shared" si="221"/>
        <v>5</v>
      </c>
      <c r="G2373" s="160">
        <f t="shared" ref="G2373:G2436" ca="1" si="222">WORKDAY(C2373,$K$5)</f>
        <v>105969</v>
      </c>
      <c r="H2373" s="171">
        <f t="shared" ref="H2373:H2436" ca="1" si="223">NETWORKDAYS(C2373,$K$5)</f>
        <v>2381</v>
      </c>
      <c r="I2373" s="160"/>
      <c r="J2373" s="160"/>
      <c r="K2373" s="160"/>
      <c r="L2373" s="160"/>
      <c r="M2373" s="160"/>
      <c r="N2373" s="160"/>
    </row>
    <row r="2374" spans="1:14">
      <c r="A2374" s="160"/>
      <c r="B2374" s="170" t="s">
        <v>7589</v>
      </c>
      <c r="C2374" s="161">
        <f t="shared" ref="C2374:C2437" si="224">DATE(LEFT(B2374,4),MID(B2374,5,2),RIGHT(B2374,2))</f>
        <v>42211</v>
      </c>
      <c r="D2374" s="160">
        <f t="shared" ref="D2374:D2437" si="225">YEAR(C2374)</f>
        <v>2015</v>
      </c>
      <c r="E2374" s="160">
        <f t="shared" ref="E2374:E2437" si="226">MONTH(C2374)</f>
        <v>7</v>
      </c>
      <c r="F2374" s="160">
        <f t="shared" ref="F2374:F2437" si="227">WEEKDAY(C2374,2)</f>
        <v>7</v>
      </c>
      <c r="G2374" s="160">
        <f t="shared" ca="1" si="222"/>
        <v>105969</v>
      </c>
      <c r="H2374" s="171">
        <f t="shared" ca="1" si="223"/>
        <v>2380</v>
      </c>
      <c r="I2374" s="160"/>
      <c r="J2374" s="160"/>
      <c r="K2374" s="160"/>
      <c r="L2374" s="160"/>
      <c r="M2374" s="160"/>
      <c r="N2374" s="160"/>
    </row>
    <row r="2375" spans="1:14">
      <c r="A2375" s="160"/>
      <c r="B2375" s="170" t="s">
        <v>7589</v>
      </c>
      <c r="C2375" s="161">
        <f t="shared" si="224"/>
        <v>42211</v>
      </c>
      <c r="D2375" s="160">
        <f t="shared" si="225"/>
        <v>2015</v>
      </c>
      <c r="E2375" s="160">
        <f t="shared" si="226"/>
        <v>7</v>
      </c>
      <c r="F2375" s="160">
        <f t="shared" si="227"/>
        <v>7</v>
      </c>
      <c r="G2375" s="160">
        <f t="shared" ca="1" si="222"/>
        <v>105969</v>
      </c>
      <c r="H2375" s="171">
        <f t="shared" ca="1" si="223"/>
        <v>2380</v>
      </c>
      <c r="I2375" s="160"/>
      <c r="J2375" s="160"/>
      <c r="K2375" s="160"/>
      <c r="L2375" s="160"/>
      <c r="M2375" s="160"/>
      <c r="N2375" s="160"/>
    </row>
    <row r="2376" spans="1:14">
      <c r="A2376" s="160"/>
      <c r="B2376" s="170" t="s">
        <v>7589</v>
      </c>
      <c r="C2376" s="161">
        <f t="shared" si="224"/>
        <v>42211</v>
      </c>
      <c r="D2376" s="160">
        <f t="shared" si="225"/>
        <v>2015</v>
      </c>
      <c r="E2376" s="160">
        <f t="shared" si="226"/>
        <v>7</v>
      </c>
      <c r="F2376" s="160">
        <f t="shared" si="227"/>
        <v>7</v>
      </c>
      <c r="G2376" s="160">
        <f t="shared" ca="1" si="222"/>
        <v>105969</v>
      </c>
      <c r="H2376" s="171">
        <f t="shared" ca="1" si="223"/>
        <v>2380</v>
      </c>
      <c r="I2376" s="160"/>
      <c r="J2376" s="160"/>
      <c r="K2376" s="160"/>
      <c r="L2376" s="160"/>
      <c r="M2376" s="160"/>
      <c r="N2376" s="160"/>
    </row>
    <row r="2377" spans="1:14">
      <c r="A2377" s="160"/>
      <c r="B2377" s="170" t="s">
        <v>7589</v>
      </c>
      <c r="C2377" s="161">
        <f t="shared" si="224"/>
        <v>42211</v>
      </c>
      <c r="D2377" s="160">
        <f t="shared" si="225"/>
        <v>2015</v>
      </c>
      <c r="E2377" s="160">
        <f t="shared" si="226"/>
        <v>7</v>
      </c>
      <c r="F2377" s="160">
        <f t="shared" si="227"/>
        <v>7</v>
      </c>
      <c r="G2377" s="160">
        <f t="shared" ca="1" si="222"/>
        <v>105969</v>
      </c>
      <c r="H2377" s="171">
        <f t="shared" ca="1" si="223"/>
        <v>2380</v>
      </c>
      <c r="I2377" s="160"/>
      <c r="J2377" s="160"/>
      <c r="K2377" s="160"/>
      <c r="L2377" s="160"/>
      <c r="M2377" s="160"/>
      <c r="N2377" s="160"/>
    </row>
    <row r="2378" spans="1:14">
      <c r="A2378" s="160"/>
      <c r="B2378" s="170" t="s">
        <v>7589</v>
      </c>
      <c r="C2378" s="161">
        <f t="shared" si="224"/>
        <v>42211</v>
      </c>
      <c r="D2378" s="160">
        <f t="shared" si="225"/>
        <v>2015</v>
      </c>
      <c r="E2378" s="160">
        <f t="shared" si="226"/>
        <v>7</v>
      </c>
      <c r="F2378" s="160">
        <f t="shared" si="227"/>
        <v>7</v>
      </c>
      <c r="G2378" s="160">
        <f t="shared" ca="1" si="222"/>
        <v>105969</v>
      </c>
      <c r="H2378" s="171">
        <f t="shared" ca="1" si="223"/>
        <v>2380</v>
      </c>
      <c r="I2378" s="160"/>
      <c r="J2378" s="160"/>
      <c r="K2378" s="160"/>
      <c r="L2378" s="160"/>
      <c r="M2378" s="160"/>
      <c r="N2378" s="160"/>
    </row>
    <row r="2379" spans="1:14">
      <c r="A2379" s="160"/>
      <c r="B2379" s="170" t="s">
        <v>7600</v>
      </c>
      <c r="C2379" s="161">
        <f t="shared" si="224"/>
        <v>42212</v>
      </c>
      <c r="D2379" s="160">
        <f t="shared" si="225"/>
        <v>2015</v>
      </c>
      <c r="E2379" s="160">
        <f t="shared" si="226"/>
        <v>7</v>
      </c>
      <c r="F2379" s="160">
        <f t="shared" si="227"/>
        <v>1</v>
      </c>
      <c r="G2379" s="160">
        <f t="shared" ca="1" si="222"/>
        <v>105970</v>
      </c>
      <c r="H2379" s="171">
        <f t="shared" ca="1" si="223"/>
        <v>2380</v>
      </c>
      <c r="I2379" s="160"/>
      <c r="J2379" s="160"/>
      <c r="K2379" s="160"/>
      <c r="L2379" s="160"/>
      <c r="M2379" s="160"/>
      <c r="N2379" s="160"/>
    </row>
    <row r="2380" spans="1:14">
      <c r="A2380" s="160"/>
      <c r="B2380" s="170" t="s">
        <v>7603</v>
      </c>
      <c r="C2380" s="161">
        <f t="shared" si="224"/>
        <v>42213</v>
      </c>
      <c r="D2380" s="160">
        <f t="shared" si="225"/>
        <v>2015</v>
      </c>
      <c r="E2380" s="160">
        <f t="shared" si="226"/>
        <v>7</v>
      </c>
      <c r="F2380" s="160">
        <f t="shared" si="227"/>
        <v>2</v>
      </c>
      <c r="G2380" s="160">
        <f t="shared" ca="1" si="222"/>
        <v>105971</v>
      </c>
      <c r="H2380" s="171">
        <f t="shared" ca="1" si="223"/>
        <v>2379</v>
      </c>
      <c r="I2380" s="160"/>
      <c r="J2380" s="160"/>
      <c r="K2380" s="160"/>
      <c r="L2380" s="160"/>
      <c r="M2380" s="160"/>
      <c r="N2380" s="160"/>
    </row>
    <row r="2381" spans="1:14">
      <c r="A2381" s="160"/>
      <c r="B2381" s="170" t="s">
        <v>7603</v>
      </c>
      <c r="C2381" s="161">
        <f t="shared" si="224"/>
        <v>42213</v>
      </c>
      <c r="D2381" s="160">
        <f t="shared" si="225"/>
        <v>2015</v>
      </c>
      <c r="E2381" s="160">
        <f t="shared" si="226"/>
        <v>7</v>
      </c>
      <c r="F2381" s="160">
        <f t="shared" si="227"/>
        <v>2</v>
      </c>
      <c r="G2381" s="160">
        <f t="shared" ca="1" si="222"/>
        <v>105971</v>
      </c>
      <c r="H2381" s="171">
        <f t="shared" ca="1" si="223"/>
        <v>2379</v>
      </c>
      <c r="I2381" s="160"/>
      <c r="J2381" s="160"/>
      <c r="K2381" s="160"/>
      <c r="L2381" s="160"/>
      <c r="M2381" s="160"/>
      <c r="N2381" s="160"/>
    </row>
    <row r="2382" spans="1:14">
      <c r="A2382" s="160"/>
      <c r="B2382" s="170" t="s">
        <v>7603</v>
      </c>
      <c r="C2382" s="161">
        <f t="shared" si="224"/>
        <v>42213</v>
      </c>
      <c r="D2382" s="160">
        <f t="shared" si="225"/>
        <v>2015</v>
      </c>
      <c r="E2382" s="160">
        <f t="shared" si="226"/>
        <v>7</v>
      </c>
      <c r="F2382" s="160">
        <f t="shared" si="227"/>
        <v>2</v>
      </c>
      <c r="G2382" s="160">
        <f t="shared" ca="1" si="222"/>
        <v>105971</v>
      </c>
      <c r="H2382" s="171">
        <f t="shared" ca="1" si="223"/>
        <v>2379</v>
      </c>
      <c r="I2382" s="160"/>
      <c r="J2382" s="160"/>
      <c r="K2382" s="160"/>
      <c r="L2382" s="160"/>
      <c r="M2382" s="160"/>
      <c r="N2382" s="160"/>
    </row>
    <row r="2383" spans="1:14">
      <c r="A2383" s="160"/>
      <c r="B2383" s="170" t="s">
        <v>7603</v>
      </c>
      <c r="C2383" s="161">
        <f t="shared" si="224"/>
        <v>42213</v>
      </c>
      <c r="D2383" s="160">
        <f t="shared" si="225"/>
        <v>2015</v>
      </c>
      <c r="E2383" s="160">
        <f t="shared" si="226"/>
        <v>7</v>
      </c>
      <c r="F2383" s="160">
        <f t="shared" si="227"/>
        <v>2</v>
      </c>
      <c r="G2383" s="160">
        <f t="shared" ca="1" si="222"/>
        <v>105971</v>
      </c>
      <c r="H2383" s="171">
        <f t="shared" ca="1" si="223"/>
        <v>2379</v>
      </c>
      <c r="I2383" s="160"/>
      <c r="J2383" s="160"/>
      <c r="K2383" s="160"/>
      <c r="L2383" s="160"/>
      <c r="M2383" s="160"/>
      <c r="N2383" s="160"/>
    </row>
    <row r="2384" spans="1:14">
      <c r="A2384" s="160"/>
      <c r="B2384" s="170" t="s">
        <v>7612</v>
      </c>
      <c r="C2384" s="161">
        <f t="shared" si="224"/>
        <v>42214</v>
      </c>
      <c r="D2384" s="160">
        <f t="shared" si="225"/>
        <v>2015</v>
      </c>
      <c r="E2384" s="160">
        <f t="shared" si="226"/>
        <v>7</v>
      </c>
      <c r="F2384" s="160">
        <f t="shared" si="227"/>
        <v>3</v>
      </c>
      <c r="G2384" s="160">
        <f t="shared" ca="1" si="222"/>
        <v>105972</v>
      </c>
      <c r="H2384" s="171">
        <f t="shared" ca="1" si="223"/>
        <v>2378</v>
      </c>
      <c r="I2384" s="160"/>
      <c r="J2384" s="160"/>
      <c r="K2384" s="160"/>
      <c r="L2384" s="160"/>
      <c r="M2384" s="160"/>
      <c r="N2384" s="160"/>
    </row>
    <row r="2385" spans="1:14">
      <c r="A2385" s="160"/>
      <c r="B2385" s="170" t="s">
        <v>7615</v>
      </c>
      <c r="C2385" s="161">
        <f t="shared" si="224"/>
        <v>42215</v>
      </c>
      <c r="D2385" s="160">
        <f t="shared" si="225"/>
        <v>2015</v>
      </c>
      <c r="E2385" s="160">
        <f t="shared" si="226"/>
        <v>7</v>
      </c>
      <c r="F2385" s="160">
        <f t="shared" si="227"/>
        <v>4</v>
      </c>
      <c r="G2385" s="160">
        <f t="shared" ca="1" si="222"/>
        <v>105975</v>
      </c>
      <c r="H2385" s="171">
        <f t="shared" ca="1" si="223"/>
        <v>2377</v>
      </c>
      <c r="I2385" s="160"/>
      <c r="J2385" s="160"/>
      <c r="K2385" s="160"/>
      <c r="L2385" s="160"/>
      <c r="M2385" s="160"/>
      <c r="N2385" s="160"/>
    </row>
    <row r="2386" spans="1:14">
      <c r="A2386" s="160"/>
      <c r="B2386" s="170" t="s">
        <v>7615</v>
      </c>
      <c r="C2386" s="161">
        <f t="shared" si="224"/>
        <v>42215</v>
      </c>
      <c r="D2386" s="160">
        <f t="shared" si="225"/>
        <v>2015</v>
      </c>
      <c r="E2386" s="160">
        <f t="shared" si="226"/>
        <v>7</v>
      </c>
      <c r="F2386" s="160">
        <f t="shared" si="227"/>
        <v>4</v>
      </c>
      <c r="G2386" s="160">
        <f t="shared" ca="1" si="222"/>
        <v>105975</v>
      </c>
      <c r="H2386" s="171">
        <f t="shared" ca="1" si="223"/>
        <v>2377</v>
      </c>
      <c r="I2386" s="160"/>
      <c r="J2386" s="160"/>
      <c r="K2386" s="160"/>
      <c r="L2386" s="160"/>
      <c r="M2386" s="160"/>
      <c r="N2386" s="160"/>
    </row>
    <row r="2387" spans="1:14">
      <c r="A2387" s="160"/>
      <c r="B2387" s="170" t="s">
        <v>7615</v>
      </c>
      <c r="C2387" s="161">
        <f t="shared" si="224"/>
        <v>42215</v>
      </c>
      <c r="D2387" s="160">
        <f t="shared" si="225"/>
        <v>2015</v>
      </c>
      <c r="E2387" s="160">
        <f t="shared" si="226"/>
        <v>7</v>
      </c>
      <c r="F2387" s="160">
        <f t="shared" si="227"/>
        <v>4</v>
      </c>
      <c r="G2387" s="160">
        <f t="shared" ca="1" si="222"/>
        <v>105975</v>
      </c>
      <c r="H2387" s="171">
        <f t="shared" ca="1" si="223"/>
        <v>2377</v>
      </c>
      <c r="I2387" s="160"/>
      <c r="J2387" s="160"/>
      <c r="K2387" s="160"/>
      <c r="L2387" s="160"/>
      <c r="M2387" s="160"/>
      <c r="N2387" s="160"/>
    </row>
    <row r="2388" spans="1:14">
      <c r="A2388" s="160"/>
      <c r="B2388" s="170" t="s">
        <v>7622</v>
      </c>
      <c r="C2388" s="161">
        <f t="shared" si="224"/>
        <v>42216</v>
      </c>
      <c r="D2388" s="160">
        <f t="shared" si="225"/>
        <v>2015</v>
      </c>
      <c r="E2388" s="160">
        <f t="shared" si="226"/>
        <v>7</v>
      </c>
      <c r="F2388" s="160">
        <f t="shared" si="227"/>
        <v>5</v>
      </c>
      <c r="G2388" s="160">
        <f t="shared" ca="1" si="222"/>
        <v>105976</v>
      </c>
      <c r="H2388" s="171">
        <f t="shared" ca="1" si="223"/>
        <v>2376</v>
      </c>
      <c r="I2388" s="160"/>
      <c r="J2388" s="160"/>
      <c r="K2388" s="160"/>
      <c r="L2388" s="160"/>
      <c r="M2388" s="160"/>
      <c r="N2388" s="160"/>
    </row>
    <row r="2389" spans="1:14">
      <c r="A2389" s="160"/>
      <c r="B2389" s="170" t="s">
        <v>7622</v>
      </c>
      <c r="C2389" s="161">
        <f t="shared" si="224"/>
        <v>42216</v>
      </c>
      <c r="D2389" s="160">
        <f t="shared" si="225"/>
        <v>2015</v>
      </c>
      <c r="E2389" s="160">
        <f t="shared" si="226"/>
        <v>7</v>
      </c>
      <c r="F2389" s="160">
        <f t="shared" si="227"/>
        <v>5</v>
      </c>
      <c r="G2389" s="160">
        <f t="shared" ca="1" si="222"/>
        <v>105976</v>
      </c>
      <c r="H2389" s="171">
        <f t="shared" ca="1" si="223"/>
        <v>2376</v>
      </c>
      <c r="I2389" s="160"/>
      <c r="J2389" s="160"/>
      <c r="K2389" s="160"/>
      <c r="L2389" s="160"/>
      <c r="M2389" s="160"/>
      <c r="N2389" s="160"/>
    </row>
    <row r="2390" spans="1:14">
      <c r="A2390" s="160"/>
      <c r="B2390" s="170" t="s">
        <v>7627</v>
      </c>
      <c r="C2390" s="161">
        <f t="shared" si="224"/>
        <v>42217</v>
      </c>
      <c r="D2390" s="160">
        <f t="shared" si="225"/>
        <v>2015</v>
      </c>
      <c r="E2390" s="160">
        <f t="shared" si="226"/>
        <v>8</v>
      </c>
      <c r="F2390" s="160">
        <f t="shared" si="227"/>
        <v>6</v>
      </c>
      <c r="G2390" s="160">
        <f t="shared" ca="1" si="222"/>
        <v>105976</v>
      </c>
      <c r="H2390" s="171">
        <f t="shared" ca="1" si="223"/>
        <v>2375</v>
      </c>
      <c r="I2390" s="160"/>
      <c r="J2390" s="160"/>
      <c r="K2390" s="160"/>
      <c r="L2390" s="160"/>
      <c r="M2390" s="160"/>
      <c r="N2390" s="160"/>
    </row>
    <row r="2391" spans="1:14">
      <c r="A2391" s="160"/>
      <c r="B2391" s="170" t="s">
        <v>7627</v>
      </c>
      <c r="C2391" s="161">
        <f t="shared" si="224"/>
        <v>42217</v>
      </c>
      <c r="D2391" s="160">
        <f t="shared" si="225"/>
        <v>2015</v>
      </c>
      <c r="E2391" s="160">
        <f t="shared" si="226"/>
        <v>8</v>
      </c>
      <c r="F2391" s="160">
        <f t="shared" si="227"/>
        <v>6</v>
      </c>
      <c r="G2391" s="160">
        <f t="shared" ca="1" si="222"/>
        <v>105976</v>
      </c>
      <c r="H2391" s="171">
        <f t="shared" ca="1" si="223"/>
        <v>2375</v>
      </c>
      <c r="I2391" s="160"/>
      <c r="J2391" s="160"/>
      <c r="K2391" s="160"/>
      <c r="L2391" s="160"/>
      <c r="M2391" s="160"/>
      <c r="N2391" s="160"/>
    </row>
    <row r="2392" spans="1:14">
      <c r="A2392" s="160"/>
      <c r="B2392" s="170" t="s">
        <v>7627</v>
      </c>
      <c r="C2392" s="161">
        <f t="shared" si="224"/>
        <v>42217</v>
      </c>
      <c r="D2392" s="160">
        <f t="shared" si="225"/>
        <v>2015</v>
      </c>
      <c r="E2392" s="160">
        <f t="shared" si="226"/>
        <v>8</v>
      </c>
      <c r="F2392" s="160">
        <f t="shared" si="227"/>
        <v>6</v>
      </c>
      <c r="G2392" s="160">
        <f t="shared" ca="1" si="222"/>
        <v>105976</v>
      </c>
      <c r="H2392" s="171">
        <f t="shared" ca="1" si="223"/>
        <v>2375</v>
      </c>
      <c r="I2392" s="160"/>
      <c r="J2392" s="160"/>
      <c r="K2392" s="160"/>
      <c r="L2392" s="160"/>
      <c r="M2392" s="160"/>
      <c r="N2392" s="160"/>
    </row>
    <row r="2393" spans="1:14">
      <c r="A2393" s="160"/>
      <c r="B2393" s="170" t="s">
        <v>7627</v>
      </c>
      <c r="C2393" s="161">
        <f t="shared" si="224"/>
        <v>42217</v>
      </c>
      <c r="D2393" s="160">
        <f t="shared" si="225"/>
        <v>2015</v>
      </c>
      <c r="E2393" s="160">
        <f t="shared" si="226"/>
        <v>8</v>
      </c>
      <c r="F2393" s="160">
        <f t="shared" si="227"/>
        <v>6</v>
      </c>
      <c r="G2393" s="160">
        <f t="shared" ca="1" si="222"/>
        <v>105976</v>
      </c>
      <c r="H2393" s="171">
        <f t="shared" ca="1" si="223"/>
        <v>2375</v>
      </c>
      <c r="I2393" s="160"/>
      <c r="J2393" s="160"/>
      <c r="K2393" s="160"/>
      <c r="L2393" s="160"/>
      <c r="M2393" s="160"/>
      <c r="N2393" s="160"/>
    </row>
    <row r="2394" spans="1:14">
      <c r="A2394" s="160"/>
      <c r="B2394" s="170" t="s">
        <v>7627</v>
      </c>
      <c r="C2394" s="161">
        <f t="shared" si="224"/>
        <v>42217</v>
      </c>
      <c r="D2394" s="160">
        <f t="shared" si="225"/>
        <v>2015</v>
      </c>
      <c r="E2394" s="160">
        <f t="shared" si="226"/>
        <v>8</v>
      </c>
      <c r="F2394" s="160">
        <f t="shared" si="227"/>
        <v>6</v>
      </c>
      <c r="G2394" s="160">
        <f t="shared" ca="1" si="222"/>
        <v>105976</v>
      </c>
      <c r="H2394" s="171">
        <f t="shared" ca="1" si="223"/>
        <v>2375</v>
      </c>
      <c r="I2394" s="160"/>
      <c r="J2394" s="160"/>
      <c r="K2394" s="160"/>
      <c r="L2394" s="160"/>
      <c r="M2394" s="160"/>
      <c r="N2394" s="160"/>
    </row>
    <row r="2395" spans="1:14">
      <c r="A2395" s="160"/>
      <c r="B2395" s="170" t="s">
        <v>7627</v>
      </c>
      <c r="C2395" s="161">
        <f t="shared" si="224"/>
        <v>42217</v>
      </c>
      <c r="D2395" s="160">
        <f t="shared" si="225"/>
        <v>2015</v>
      </c>
      <c r="E2395" s="160">
        <f t="shared" si="226"/>
        <v>8</v>
      </c>
      <c r="F2395" s="160">
        <f t="shared" si="227"/>
        <v>6</v>
      </c>
      <c r="G2395" s="160">
        <f t="shared" ca="1" si="222"/>
        <v>105976</v>
      </c>
      <c r="H2395" s="171">
        <f t="shared" ca="1" si="223"/>
        <v>2375</v>
      </c>
      <c r="I2395" s="160"/>
      <c r="J2395" s="160"/>
      <c r="K2395" s="160"/>
      <c r="L2395" s="160"/>
      <c r="M2395" s="160"/>
      <c r="N2395" s="160"/>
    </row>
    <row r="2396" spans="1:14">
      <c r="A2396" s="160"/>
      <c r="B2396" s="170" t="s">
        <v>7640</v>
      </c>
      <c r="C2396" s="161">
        <f t="shared" si="224"/>
        <v>42218</v>
      </c>
      <c r="D2396" s="160">
        <f t="shared" si="225"/>
        <v>2015</v>
      </c>
      <c r="E2396" s="160">
        <f t="shared" si="226"/>
        <v>8</v>
      </c>
      <c r="F2396" s="160">
        <f t="shared" si="227"/>
        <v>7</v>
      </c>
      <c r="G2396" s="160">
        <f t="shared" ca="1" si="222"/>
        <v>105976</v>
      </c>
      <c r="H2396" s="171">
        <f t="shared" ca="1" si="223"/>
        <v>2375</v>
      </c>
      <c r="I2396" s="160"/>
      <c r="J2396" s="160"/>
      <c r="K2396" s="160"/>
      <c r="L2396" s="160"/>
      <c r="M2396" s="160"/>
      <c r="N2396" s="160"/>
    </row>
    <row r="2397" spans="1:14">
      <c r="A2397" s="160"/>
      <c r="B2397" s="170" t="s">
        <v>7643</v>
      </c>
      <c r="C2397" s="161">
        <f t="shared" si="224"/>
        <v>42219</v>
      </c>
      <c r="D2397" s="160">
        <f t="shared" si="225"/>
        <v>2015</v>
      </c>
      <c r="E2397" s="160">
        <f t="shared" si="226"/>
        <v>8</v>
      </c>
      <c r="F2397" s="160">
        <f t="shared" si="227"/>
        <v>1</v>
      </c>
      <c r="G2397" s="160">
        <f t="shared" ca="1" si="222"/>
        <v>105977</v>
      </c>
      <c r="H2397" s="171">
        <f t="shared" ca="1" si="223"/>
        <v>2375</v>
      </c>
      <c r="I2397" s="160"/>
      <c r="J2397" s="160"/>
      <c r="K2397" s="160"/>
      <c r="L2397" s="160"/>
      <c r="M2397" s="160"/>
      <c r="N2397" s="160"/>
    </row>
    <row r="2398" spans="1:14">
      <c r="A2398" s="160"/>
      <c r="B2398" s="170" t="s">
        <v>7643</v>
      </c>
      <c r="C2398" s="161">
        <f t="shared" si="224"/>
        <v>42219</v>
      </c>
      <c r="D2398" s="160">
        <f t="shared" si="225"/>
        <v>2015</v>
      </c>
      <c r="E2398" s="160">
        <f t="shared" si="226"/>
        <v>8</v>
      </c>
      <c r="F2398" s="160">
        <f t="shared" si="227"/>
        <v>1</v>
      </c>
      <c r="G2398" s="160">
        <f t="shared" ca="1" si="222"/>
        <v>105977</v>
      </c>
      <c r="H2398" s="171">
        <f t="shared" ca="1" si="223"/>
        <v>2375</v>
      </c>
      <c r="I2398" s="160"/>
      <c r="J2398" s="160"/>
      <c r="K2398" s="160"/>
      <c r="L2398" s="160"/>
      <c r="M2398" s="160"/>
      <c r="N2398" s="160"/>
    </row>
    <row r="2399" spans="1:14">
      <c r="A2399" s="160"/>
      <c r="B2399" s="170" t="s">
        <v>7648</v>
      </c>
      <c r="C2399" s="161">
        <f t="shared" si="224"/>
        <v>42220</v>
      </c>
      <c r="D2399" s="160">
        <f t="shared" si="225"/>
        <v>2015</v>
      </c>
      <c r="E2399" s="160">
        <f t="shared" si="226"/>
        <v>8</v>
      </c>
      <c r="F2399" s="160">
        <f t="shared" si="227"/>
        <v>2</v>
      </c>
      <c r="G2399" s="160">
        <f t="shared" ca="1" si="222"/>
        <v>105978</v>
      </c>
      <c r="H2399" s="171">
        <f t="shared" ca="1" si="223"/>
        <v>2374</v>
      </c>
      <c r="I2399" s="160"/>
      <c r="J2399" s="160"/>
      <c r="K2399" s="160"/>
      <c r="L2399" s="160"/>
      <c r="M2399" s="160"/>
      <c r="N2399" s="160"/>
    </row>
    <row r="2400" spans="1:14">
      <c r="A2400" s="160"/>
      <c r="B2400" s="170" t="s">
        <v>7648</v>
      </c>
      <c r="C2400" s="161">
        <f t="shared" si="224"/>
        <v>42220</v>
      </c>
      <c r="D2400" s="160">
        <f t="shared" si="225"/>
        <v>2015</v>
      </c>
      <c r="E2400" s="160">
        <f t="shared" si="226"/>
        <v>8</v>
      </c>
      <c r="F2400" s="160">
        <f t="shared" si="227"/>
        <v>2</v>
      </c>
      <c r="G2400" s="160">
        <f t="shared" ca="1" si="222"/>
        <v>105978</v>
      </c>
      <c r="H2400" s="171">
        <f t="shared" ca="1" si="223"/>
        <v>2374</v>
      </c>
      <c r="I2400" s="160"/>
      <c r="J2400" s="160"/>
      <c r="K2400" s="160"/>
      <c r="L2400" s="160"/>
      <c r="M2400" s="160"/>
      <c r="N2400" s="160"/>
    </row>
    <row r="2401" spans="1:14">
      <c r="A2401" s="160"/>
      <c r="B2401" s="170" t="s">
        <v>7653</v>
      </c>
      <c r="C2401" s="161">
        <f t="shared" si="224"/>
        <v>42221</v>
      </c>
      <c r="D2401" s="160">
        <f t="shared" si="225"/>
        <v>2015</v>
      </c>
      <c r="E2401" s="160">
        <f t="shared" si="226"/>
        <v>8</v>
      </c>
      <c r="F2401" s="160">
        <f t="shared" si="227"/>
        <v>3</v>
      </c>
      <c r="G2401" s="160">
        <f t="shared" ca="1" si="222"/>
        <v>105979</v>
      </c>
      <c r="H2401" s="171">
        <f t="shared" ca="1" si="223"/>
        <v>2373</v>
      </c>
      <c r="I2401" s="160"/>
      <c r="J2401" s="160"/>
      <c r="K2401" s="160"/>
      <c r="L2401" s="160"/>
      <c r="M2401" s="160"/>
      <c r="N2401" s="160"/>
    </row>
    <row r="2402" spans="1:14">
      <c r="A2402" s="160"/>
      <c r="B2402" s="170" t="s">
        <v>7656</v>
      </c>
      <c r="C2402" s="161">
        <f t="shared" si="224"/>
        <v>42223</v>
      </c>
      <c r="D2402" s="160">
        <f t="shared" si="225"/>
        <v>2015</v>
      </c>
      <c r="E2402" s="160">
        <f t="shared" si="226"/>
        <v>8</v>
      </c>
      <c r="F2402" s="160">
        <f t="shared" si="227"/>
        <v>5</v>
      </c>
      <c r="G2402" s="160">
        <f t="shared" ca="1" si="222"/>
        <v>105983</v>
      </c>
      <c r="H2402" s="171">
        <f t="shared" ca="1" si="223"/>
        <v>2371</v>
      </c>
      <c r="I2402" s="160"/>
      <c r="J2402" s="160"/>
      <c r="K2402" s="160"/>
      <c r="L2402" s="160"/>
      <c r="M2402" s="160"/>
      <c r="N2402" s="160"/>
    </row>
    <row r="2403" spans="1:14">
      <c r="A2403" s="160"/>
      <c r="B2403" s="170" t="s">
        <v>7659</v>
      </c>
      <c r="C2403" s="161">
        <f t="shared" si="224"/>
        <v>42224</v>
      </c>
      <c r="D2403" s="160">
        <f t="shared" si="225"/>
        <v>2015</v>
      </c>
      <c r="E2403" s="160">
        <f t="shared" si="226"/>
        <v>8</v>
      </c>
      <c r="F2403" s="160">
        <f t="shared" si="227"/>
        <v>6</v>
      </c>
      <c r="G2403" s="160">
        <f t="shared" ca="1" si="222"/>
        <v>105983</v>
      </c>
      <c r="H2403" s="171">
        <f t="shared" ca="1" si="223"/>
        <v>2370</v>
      </c>
      <c r="I2403" s="160"/>
      <c r="J2403" s="160"/>
      <c r="K2403" s="160"/>
      <c r="L2403" s="160"/>
      <c r="M2403" s="160"/>
      <c r="N2403" s="160"/>
    </row>
    <row r="2404" spans="1:14">
      <c r="A2404" s="160"/>
      <c r="B2404" s="170" t="s">
        <v>7659</v>
      </c>
      <c r="C2404" s="161">
        <f t="shared" si="224"/>
        <v>42224</v>
      </c>
      <c r="D2404" s="160">
        <f t="shared" si="225"/>
        <v>2015</v>
      </c>
      <c r="E2404" s="160">
        <f t="shared" si="226"/>
        <v>8</v>
      </c>
      <c r="F2404" s="160">
        <f t="shared" si="227"/>
        <v>6</v>
      </c>
      <c r="G2404" s="160">
        <f t="shared" ca="1" si="222"/>
        <v>105983</v>
      </c>
      <c r="H2404" s="171">
        <f t="shared" ca="1" si="223"/>
        <v>2370</v>
      </c>
      <c r="I2404" s="160"/>
      <c r="J2404" s="160"/>
      <c r="K2404" s="160"/>
      <c r="L2404" s="160"/>
      <c r="M2404" s="160"/>
      <c r="N2404" s="160"/>
    </row>
    <row r="2405" spans="1:14">
      <c r="A2405" s="160"/>
      <c r="B2405" s="170" t="s">
        <v>7659</v>
      </c>
      <c r="C2405" s="161">
        <f t="shared" si="224"/>
        <v>42224</v>
      </c>
      <c r="D2405" s="160">
        <f t="shared" si="225"/>
        <v>2015</v>
      </c>
      <c r="E2405" s="160">
        <f t="shared" si="226"/>
        <v>8</v>
      </c>
      <c r="F2405" s="160">
        <f t="shared" si="227"/>
        <v>6</v>
      </c>
      <c r="G2405" s="160">
        <f t="shared" ca="1" si="222"/>
        <v>105983</v>
      </c>
      <c r="H2405" s="171">
        <f t="shared" ca="1" si="223"/>
        <v>2370</v>
      </c>
      <c r="I2405" s="160"/>
      <c r="J2405" s="160"/>
      <c r="K2405" s="160"/>
      <c r="L2405" s="160"/>
      <c r="M2405" s="160"/>
      <c r="N2405" s="160"/>
    </row>
    <row r="2406" spans="1:14">
      <c r="A2406" s="160"/>
      <c r="B2406" s="170" t="s">
        <v>7666</v>
      </c>
      <c r="C2406" s="161">
        <f t="shared" si="224"/>
        <v>42225</v>
      </c>
      <c r="D2406" s="160">
        <f t="shared" si="225"/>
        <v>2015</v>
      </c>
      <c r="E2406" s="160">
        <f t="shared" si="226"/>
        <v>8</v>
      </c>
      <c r="F2406" s="160">
        <f t="shared" si="227"/>
        <v>7</v>
      </c>
      <c r="G2406" s="160">
        <f t="shared" ca="1" si="222"/>
        <v>105983</v>
      </c>
      <c r="H2406" s="171">
        <f t="shared" ca="1" si="223"/>
        <v>2370</v>
      </c>
      <c r="I2406" s="160"/>
      <c r="J2406" s="160"/>
      <c r="K2406" s="160"/>
      <c r="L2406" s="160"/>
      <c r="M2406" s="160"/>
      <c r="N2406" s="160"/>
    </row>
    <row r="2407" spans="1:14">
      <c r="A2407" s="160"/>
      <c r="B2407" s="170" t="s">
        <v>7666</v>
      </c>
      <c r="C2407" s="161">
        <f t="shared" si="224"/>
        <v>42225</v>
      </c>
      <c r="D2407" s="160">
        <f t="shared" si="225"/>
        <v>2015</v>
      </c>
      <c r="E2407" s="160">
        <f t="shared" si="226"/>
        <v>8</v>
      </c>
      <c r="F2407" s="160">
        <f t="shared" si="227"/>
        <v>7</v>
      </c>
      <c r="G2407" s="160">
        <f t="shared" ca="1" si="222"/>
        <v>105983</v>
      </c>
      <c r="H2407" s="171">
        <f t="shared" ca="1" si="223"/>
        <v>2370</v>
      </c>
      <c r="I2407" s="160"/>
      <c r="J2407" s="160"/>
      <c r="K2407" s="160"/>
      <c r="L2407" s="160"/>
      <c r="M2407" s="160"/>
      <c r="N2407" s="160"/>
    </row>
    <row r="2408" spans="1:14">
      <c r="A2408" s="160"/>
      <c r="B2408" s="170" t="s">
        <v>7666</v>
      </c>
      <c r="C2408" s="161">
        <f t="shared" si="224"/>
        <v>42225</v>
      </c>
      <c r="D2408" s="160">
        <f t="shared" si="225"/>
        <v>2015</v>
      </c>
      <c r="E2408" s="160">
        <f t="shared" si="226"/>
        <v>8</v>
      </c>
      <c r="F2408" s="160">
        <f t="shared" si="227"/>
        <v>7</v>
      </c>
      <c r="G2408" s="160">
        <f t="shared" ca="1" si="222"/>
        <v>105983</v>
      </c>
      <c r="H2408" s="171">
        <f t="shared" ca="1" si="223"/>
        <v>2370</v>
      </c>
      <c r="I2408" s="160"/>
      <c r="J2408" s="160"/>
      <c r="K2408" s="160"/>
      <c r="L2408" s="160"/>
      <c r="M2408" s="160"/>
      <c r="N2408" s="160"/>
    </row>
    <row r="2409" spans="1:14">
      <c r="A2409" s="160"/>
      <c r="B2409" s="170" t="s">
        <v>7673</v>
      </c>
      <c r="C2409" s="161">
        <f t="shared" si="224"/>
        <v>42226</v>
      </c>
      <c r="D2409" s="160">
        <f t="shared" si="225"/>
        <v>2015</v>
      </c>
      <c r="E2409" s="160">
        <f t="shared" si="226"/>
        <v>8</v>
      </c>
      <c r="F2409" s="160">
        <f t="shared" si="227"/>
        <v>1</v>
      </c>
      <c r="G2409" s="160">
        <f t="shared" ca="1" si="222"/>
        <v>105984</v>
      </c>
      <c r="H2409" s="171">
        <f t="shared" ca="1" si="223"/>
        <v>2370</v>
      </c>
      <c r="I2409" s="160"/>
      <c r="J2409" s="160"/>
      <c r="K2409" s="160"/>
      <c r="L2409" s="160"/>
      <c r="M2409" s="160"/>
      <c r="N2409" s="160"/>
    </row>
    <row r="2410" spans="1:14">
      <c r="A2410" s="160"/>
      <c r="B2410" s="170" t="s">
        <v>7676</v>
      </c>
      <c r="C2410" s="161">
        <f t="shared" si="224"/>
        <v>42227</v>
      </c>
      <c r="D2410" s="160">
        <f t="shared" si="225"/>
        <v>2015</v>
      </c>
      <c r="E2410" s="160">
        <f t="shared" si="226"/>
        <v>8</v>
      </c>
      <c r="F2410" s="160">
        <f t="shared" si="227"/>
        <v>2</v>
      </c>
      <c r="G2410" s="160">
        <f t="shared" ca="1" si="222"/>
        <v>105985</v>
      </c>
      <c r="H2410" s="171">
        <f t="shared" ca="1" si="223"/>
        <v>2369</v>
      </c>
      <c r="I2410" s="160"/>
      <c r="J2410" s="160"/>
      <c r="K2410" s="160"/>
      <c r="L2410" s="160"/>
      <c r="M2410" s="160"/>
      <c r="N2410" s="160"/>
    </row>
    <row r="2411" spans="1:14">
      <c r="A2411" s="160"/>
      <c r="B2411" s="170" t="s">
        <v>7676</v>
      </c>
      <c r="C2411" s="161">
        <f t="shared" si="224"/>
        <v>42227</v>
      </c>
      <c r="D2411" s="160">
        <f t="shared" si="225"/>
        <v>2015</v>
      </c>
      <c r="E2411" s="160">
        <f t="shared" si="226"/>
        <v>8</v>
      </c>
      <c r="F2411" s="160">
        <f t="shared" si="227"/>
        <v>2</v>
      </c>
      <c r="G2411" s="160">
        <f t="shared" ca="1" si="222"/>
        <v>105985</v>
      </c>
      <c r="H2411" s="171">
        <f t="shared" ca="1" si="223"/>
        <v>2369</v>
      </c>
      <c r="I2411" s="160"/>
      <c r="J2411" s="160"/>
      <c r="K2411" s="160"/>
      <c r="L2411" s="160"/>
      <c r="M2411" s="160"/>
      <c r="N2411" s="160"/>
    </row>
    <row r="2412" spans="1:14">
      <c r="A2412" s="160"/>
      <c r="B2412" s="170" t="s">
        <v>7676</v>
      </c>
      <c r="C2412" s="161">
        <f t="shared" si="224"/>
        <v>42227</v>
      </c>
      <c r="D2412" s="160">
        <f t="shared" si="225"/>
        <v>2015</v>
      </c>
      <c r="E2412" s="160">
        <f t="shared" si="226"/>
        <v>8</v>
      </c>
      <c r="F2412" s="160">
        <f t="shared" si="227"/>
        <v>2</v>
      </c>
      <c r="G2412" s="160">
        <f t="shared" ca="1" si="222"/>
        <v>105985</v>
      </c>
      <c r="H2412" s="171">
        <f t="shared" ca="1" si="223"/>
        <v>2369</v>
      </c>
      <c r="I2412" s="160"/>
      <c r="J2412" s="160"/>
      <c r="K2412" s="160"/>
      <c r="L2412" s="160"/>
      <c r="M2412" s="160"/>
      <c r="N2412" s="160"/>
    </row>
    <row r="2413" spans="1:14">
      <c r="A2413" s="160"/>
      <c r="B2413" s="170" t="s">
        <v>7683</v>
      </c>
      <c r="C2413" s="161">
        <f t="shared" si="224"/>
        <v>42228</v>
      </c>
      <c r="D2413" s="160">
        <f t="shared" si="225"/>
        <v>2015</v>
      </c>
      <c r="E2413" s="160">
        <f t="shared" si="226"/>
        <v>8</v>
      </c>
      <c r="F2413" s="160">
        <f t="shared" si="227"/>
        <v>3</v>
      </c>
      <c r="G2413" s="160">
        <f t="shared" ca="1" si="222"/>
        <v>105986</v>
      </c>
      <c r="H2413" s="171">
        <f t="shared" ca="1" si="223"/>
        <v>2368</v>
      </c>
      <c r="I2413" s="160"/>
      <c r="J2413" s="160"/>
      <c r="K2413" s="160"/>
      <c r="L2413" s="160"/>
      <c r="M2413" s="160"/>
      <c r="N2413" s="160"/>
    </row>
    <row r="2414" spans="1:14">
      <c r="A2414" s="160"/>
      <c r="B2414" s="170" t="s">
        <v>7683</v>
      </c>
      <c r="C2414" s="161">
        <f t="shared" si="224"/>
        <v>42228</v>
      </c>
      <c r="D2414" s="160">
        <f t="shared" si="225"/>
        <v>2015</v>
      </c>
      <c r="E2414" s="160">
        <f t="shared" si="226"/>
        <v>8</v>
      </c>
      <c r="F2414" s="160">
        <f t="shared" si="227"/>
        <v>3</v>
      </c>
      <c r="G2414" s="160">
        <f t="shared" ca="1" si="222"/>
        <v>105986</v>
      </c>
      <c r="H2414" s="171">
        <f t="shared" ca="1" si="223"/>
        <v>2368</v>
      </c>
      <c r="I2414" s="160"/>
      <c r="J2414" s="160"/>
      <c r="K2414" s="160"/>
      <c r="L2414" s="160"/>
      <c r="M2414" s="160"/>
      <c r="N2414" s="160"/>
    </row>
    <row r="2415" spans="1:14">
      <c r="A2415" s="160"/>
      <c r="B2415" s="170" t="s">
        <v>7683</v>
      </c>
      <c r="C2415" s="161">
        <f t="shared" si="224"/>
        <v>42228</v>
      </c>
      <c r="D2415" s="160">
        <f t="shared" si="225"/>
        <v>2015</v>
      </c>
      <c r="E2415" s="160">
        <f t="shared" si="226"/>
        <v>8</v>
      </c>
      <c r="F2415" s="160">
        <f t="shared" si="227"/>
        <v>3</v>
      </c>
      <c r="G2415" s="160">
        <f t="shared" ca="1" si="222"/>
        <v>105986</v>
      </c>
      <c r="H2415" s="171">
        <f t="shared" ca="1" si="223"/>
        <v>2368</v>
      </c>
      <c r="I2415" s="160"/>
      <c r="J2415" s="160"/>
      <c r="K2415" s="160"/>
      <c r="L2415" s="160"/>
      <c r="M2415" s="160"/>
      <c r="N2415" s="160"/>
    </row>
    <row r="2416" spans="1:14">
      <c r="A2416" s="160"/>
      <c r="B2416" s="170" t="s">
        <v>7690</v>
      </c>
      <c r="C2416" s="161">
        <f t="shared" si="224"/>
        <v>42229</v>
      </c>
      <c r="D2416" s="160">
        <f t="shared" si="225"/>
        <v>2015</v>
      </c>
      <c r="E2416" s="160">
        <f t="shared" si="226"/>
        <v>8</v>
      </c>
      <c r="F2416" s="160">
        <f t="shared" si="227"/>
        <v>4</v>
      </c>
      <c r="G2416" s="160">
        <f t="shared" ca="1" si="222"/>
        <v>105989</v>
      </c>
      <c r="H2416" s="171">
        <f t="shared" ca="1" si="223"/>
        <v>2367</v>
      </c>
      <c r="I2416" s="160"/>
      <c r="J2416" s="160"/>
      <c r="K2416" s="160"/>
      <c r="L2416" s="160"/>
      <c r="M2416" s="160"/>
      <c r="N2416" s="160"/>
    </row>
    <row r="2417" spans="1:14">
      <c r="A2417" s="160"/>
      <c r="B2417" s="170" t="s">
        <v>7690</v>
      </c>
      <c r="C2417" s="161">
        <f t="shared" si="224"/>
        <v>42229</v>
      </c>
      <c r="D2417" s="160">
        <f t="shared" si="225"/>
        <v>2015</v>
      </c>
      <c r="E2417" s="160">
        <f t="shared" si="226"/>
        <v>8</v>
      </c>
      <c r="F2417" s="160">
        <f t="shared" si="227"/>
        <v>4</v>
      </c>
      <c r="G2417" s="160">
        <f t="shared" ca="1" si="222"/>
        <v>105989</v>
      </c>
      <c r="H2417" s="171">
        <f t="shared" ca="1" si="223"/>
        <v>2367</v>
      </c>
      <c r="I2417" s="160"/>
      <c r="J2417" s="160"/>
      <c r="K2417" s="160"/>
      <c r="L2417" s="160"/>
      <c r="M2417" s="160"/>
      <c r="N2417" s="160"/>
    </row>
    <row r="2418" spans="1:14">
      <c r="A2418" s="160"/>
      <c r="B2418" s="170" t="s">
        <v>7690</v>
      </c>
      <c r="C2418" s="161">
        <f t="shared" si="224"/>
        <v>42229</v>
      </c>
      <c r="D2418" s="160">
        <f t="shared" si="225"/>
        <v>2015</v>
      </c>
      <c r="E2418" s="160">
        <f t="shared" si="226"/>
        <v>8</v>
      </c>
      <c r="F2418" s="160">
        <f t="shared" si="227"/>
        <v>4</v>
      </c>
      <c r="G2418" s="160">
        <f t="shared" ca="1" si="222"/>
        <v>105989</v>
      </c>
      <c r="H2418" s="171">
        <f t="shared" ca="1" si="223"/>
        <v>2367</v>
      </c>
      <c r="I2418" s="160"/>
      <c r="J2418" s="160"/>
      <c r="K2418" s="160"/>
      <c r="L2418" s="160"/>
      <c r="M2418" s="160"/>
      <c r="N2418" s="160"/>
    </row>
    <row r="2419" spans="1:14">
      <c r="A2419" s="160"/>
      <c r="B2419" s="170" t="s">
        <v>7690</v>
      </c>
      <c r="C2419" s="161">
        <f t="shared" si="224"/>
        <v>42229</v>
      </c>
      <c r="D2419" s="160">
        <f t="shared" si="225"/>
        <v>2015</v>
      </c>
      <c r="E2419" s="160">
        <f t="shared" si="226"/>
        <v>8</v>
      </c>
      <c r="F2419" s="160">
        <f t="shared" si="227"/>
        <v>4</v>
      </c>
      <c r="G2419" s="160">
        <f t="shared" ca="1" si="222"/>
        <v>105989</v>
      </c>
      <c r="H2419" s="171">
        <f t="shared" ca="1" si="223"/>
        <v>2367</v>
      </c>
      <c r="I2419" s="160"/>
      <c r="J2419" s="160"/>
      <c r="K2419" s="160"/>
      <c r="L2419" s="160"/>
      <c r="M2419" s="160"/>
      <c r="N2419" s="160"/>
    </row>
    <row r="2420" spans="1:14">
      <c r="A2420" s="160"/>
      <c r="B2420" s="170" t="s">
        <v>7699</v>
      </c>
      <c r="C2420" s="161">
        <f t="shared" si="224"/>
        <v>42233</v>
      </c>
      <c r="D2420" s="160">
        <f t="shared" si="225"/>
        <v>2015</v>
      </c>
      <c r="E2420" s="160">
        <f t="shared" si="226"/>
        <v>8</v>
      </c>
      <c r="F2420" s="160">
        <f t="shared" si="227"/>
        <v>1</v>
      </c>
      <c r="G2420" s="160">
        <f t="shared" ca="1" si="222"/>
        <v>105991</v>
      </c>
      <c r="H2420" s="171">
        <f t="shared" ca="1" si="223"/>
        <v>2365</v>
      </c>
      <c r="I2420" s="160"/>
      <c r="J2420" s="160"/>
      <c r="K2420" s="160"/>
      <c r="L2420" s="160"/>
      <c r="M2420" s="160"/>
      <c r="N2420" s="160"/>
    </row>
    <row r="2421" spans="1:14">
      <c r="A2421" s="160"/>
      <c r="B2421" s="170" t="s">
        <v>7702</v>
      </c>
      <c r="C2421" s="161">
        <f t="shared" si="224"/>
        <v>42235</v>
      </c>
      <c r="D2421" s="160">
        <f t="shared" si="225"/>
        <v>2015</v>
      </c>
      <c r="E2421" s="160">
        <f t="shared" si="226"/>
        <v>8</v>
      </c>
      <c r="F2421" s="160">
        <f t="shared" si="227"/>
        <v>3</v>
      </c>
      <c r="G2421" s="160">
        <f t="shared" ca="1" si="222"/>
        <v>105993</v>
      </c>
      <c r="H2421" s="171">
        <f t="shared" ca="1" si="223"/>
        <v>2363</v>
      </c>
      <c r="I2421" s="160"/>
      <c r="J2421" s="160"/>
      <c r="K2421" s="160"/>
      <c r="L2421" s="160"/>
      <c r="M2421" s="160"/>
      <c r="N2421" s="160"/>
    </row>
    <row r="2422" spans="1:14">
      <c r="A2422" s="160"/>
      <c r="B2422" s="170" t="s">
        <v>7702</v>
      </c>
      <c r="C2422" s="161">
        <f t="shared" si="224"/>
        <v>42235</v>
      </c>
      <c r="D2422" s="160">
        <f t="shared" si="225"/>
        <v>2015</v>
      </c>
      <c r="E2422" s="160">
        <f t="shared" si="226"/>
        <v>8</v>
      </c>
      <c r="F2422" s="160">
        <f t="shared" si="227"/>
        <v>3</v>
      </c>
      <c r="G2422" s="160">
        <f t="shared" ca="1" si="222"/>
        <v>105993</v>
      </c>
      <c r="H2422" s="171">
        <f t="shared" ca="1" si="223"/>
        <v>2363</v>
      </c>
      <c r="I2422" s="160"/>
      <c r="J2422" s="160"/>
      <c r="K2422" s="160"/>
      <c r="L2422" s="160"/>
      <c r="M2422" s="160"/>
      <c r="N2422" s="160"/>
    </row>
    <row r="2423" spans="1:14">
      <c r="A2423" s="160"/>
      <c r="B2423" s="170" t="s">
        <v>7707</v>
      </c>
      <c r="C2423" s="161">
        <f t="shared" si="224"/>
        <v>42236</v>
      </c>
      <c r="D2423" s="160">
        <f t="shared" si="225"/>
        <v>2015</v>
      </c>
      <c r="E2423" s="160">
        <f t="shared" si="226"/>
        <v>8</v>
      </c>
      <c r="F2423" s="160">
        <f t="shared" si="227"/>
        <v>4</v>
      </c>
      <c r="G2423" s="160">
        <f t="shared" ca="1" si="222"/>
        <v>105996</v>
      </c>
      <c r="H2423" s="171">
        <f t="shared" ca="1" si="223"/>
        <v>2362</v>
      </c>
      <c r="I2423" s="160"/>
      <c r="J2423" s="160"/>
      <c r="K2423" s="160"/>
      <c r="L2423" s="160"/>
      <c r="M2423" s="160"/>
      <c r="N2423" s="160"/>
    </row>
    <row r="2424" spans="1:14">
      <c r="A2424" s="160"/>
      <c r="B2424" s="170" t="s">
        <v>7707</v>
      </c>
      <c r="C2424" s="161">
        <f t="shared" si="224"/>
        <v>42236</v>
      </c>
      <c r="D2424" s="160">
        <f t="shared" si="225"/>
        <v>2015</v>
      </c>
      <c r="E2424" s="160">
        <f t="shared" si="226"/>
        <v>8</v>
      </c>
      <c r="F2424" s="160">
        <f t="shared" si="227"/>
        <v>4</v>
      </c>
      <c r="G2424" s="160">
        <f t="shared" ca="1" si="222"/>
        <v>105996</v>
      </c>
      <c r="H2424" s="171">
        <f t="shared" ca="1" si="223"/>
        <v>2362</v>
      </c>
      <c r="I2424" s="160"/>
      <c r="J2424" s="160"/>
      <c r="K2424" s="160"/>
      <c r="L2424" s="160"/>
      <c r="M2424" s="160"/>
      <c r="N2424" s="160"/>
    </row>
    <row r="2425" spans="1:14">
      <c r="A2425" s="160"/>
      <c r="B2425" s="170" t="s">
        <v>7712</v>
      </c>
      <c r="C2425" s="161">
        <f t="shared" si="224"/>
        <v>42237</v>
      </c>
      <c r="D2425" s="160">
        <f t="shared" si="225"/>
        <v>2015</v>
      </c>
      <c r="E2425" s="160">
        <f t="shared" si="226"/>
        <v>8</v>
      </c>
      <c r="F2425" s="160">
        <f t="shared" si="227"/>
        <v>5</v>
      </c>
      <c r="G2425" s="160">
        <f t="shared" ca="1" si="222"/>
        <v>105997</v>
      </c>
      <c r="H2425" s="171">
        <f t="shared" ca="1" si="223"/>
        <v>2361</v>
      </c>
      <c r="I2425" s="160"/>
      <c r="J2425" s="160"/>
      <c r="K2425" s="160"/>
      <c r="L2425" s="160"/>
      <c r="M2425" s="160"/>
      <c r="N2425" s="160"/>
    </row>
    <row r="2426" spans="1:14">
      <c r="A2426" s="160"/>
      <c r="B2426" s="170" t="s">
        <v>7712</v>
      </c>
      <c r="C2426" s="161">
        <f t="shared" si="224"/>
        <v>42237</v>
      </c>
      <c r="D2426" s="160">
        <f t="shared" si="225"/>
        <v>2015</v>
      </c>
      <c r="E2426" s="160">
        <f t="shared" si="226"/>
        <v>8</v>
      </c>
      <c r="F2426" s="160">
        <f t="shared" si="227"/>
        <v>5</v>
      </c>
      <c r="G2426" s="160">
        <f t="shared" ca="1" si="222"/>
        <v>105997</v>
      </c>
      <c r="H2426" s="171">
        <f t="shared" ca="1" si="223"/>
        <v>2361</v>
      </c>
      <c r="I2426" s="160"/>
      <c r="J2426" s="160"/>
      <c r="K2426" s="160"/>
      <c r="L2426" s="160"/>
      <c r="M2426" s="160"/>
      <c r="N2426" s="160"/>
    </row>
    <row r="2427" spans="1:14">
      <c r="A2427" s="160"/>
      <c r="B2427" s="170" t="s">
        <v>7712</v>
      </c>
      <c r="C2427" s="161">
        <f t="shared" si="224"/>
        <v>42237</v>
      </c>
      <c r="D2427" s="160">
        <f t="shared" si="225"/>
        <v>2015</v>
      </c>
      <c r="E2427" s="160">
        <f t="shared" si="226"/>
        <v>8</v>
      </c>
      <c r="F2427" s="160">
        <f t="shared" si="227"/>
        <v>5</v>
      </c>
      <c r="G2427" s="160">
        <f t="shared" ca="1" si="222"/>
        <v>105997</v>
      </c>
      <c r="H2427" s="171">
        <f t="shared" ca="1" si="223"/>
        <v>2361</v>
      </c>
      <c r="I2427" s="160"/>
      <c r="J2427" s="160"/>
      <c r="K2427" s="160"/>
      <c r="L2427" s="160"/>
      <c r="M2427" s="160"/>
      <c r="N2427" s="160"/>
    </row>
    <row r="2428" spans="1:14">
      <c r="A2428" s="160"/>
      <c r="B2428" s="170" t="s">
        <v>7719</v>
      </c>
      <c r="C2428" s="161">
        <f t="shared" si="224"/>
        <v>42241</v>
      </c>
      <c r="D2428" s="160">
        <f t="shared" si="225"/>
        <v>2015</v>
      </c>
      <c r="E2428" s="160">
        <f t="shared" si="226"/>
        <v>8</v>
      </c>
      <c r="F2428" s="160">
        <f t="shared" si="227"/>
        <v>2</v>
      </c>
      <c r="G2428" s="160">
        <f t="shared" ca="1" si="222"/>
        <v>105999</v>
      </c>
      <c r="H2428" s="171">
        <f t="shared" ca="1" si="223"/>
        <v>2359</v>
      </c>
      <c r="I2428" s="160"/>
      <c r="J2428" s="160"/>
      <c r="K2428" s="160"/>
      <c r="L2428" s="160"/>
      <c r="M2428" s="160"/>
      <c r="N2428" s="160"/>
    </row>
    <row r="2429" spans="1:14">
      <c r="A2429" s="160"/>
      <c r="B2429" s="170" t="s">
        <v>7719</v>
      </c>
      <c r="C2429" s="161">
        <f t="shared" si="224"/>
        <v>42241</v>
      </c>
      <c r="D2429" s="160">
        <f t="shared" si="225"/>
        <v>2015</v>
      </c>
      <c r="E2429" s="160">
        <f t="shared" si="226"/>
        <v>8</v>
      </c>
      <c r="F2429" s="160">
        <f t="shared" si="227"/>
        <v>2</v>
      </c>
      <c r="G2429" s="160">
        <f t="shared" ca="1" si="222"/>
        <v>105999</v>
      </c>
      <c r="H2429" s="171">
        <f t="shared" ca="1" si="223"/>
        <v>2359</v>
      </c>
      <c r="I2429" s="160"/>
      <c r="J2429" s="160"/>
      <c r="K2429" s="160"/>
      <c r="L2429" s="160"/>
      <c r="M2429" s="160"/>
      <c r="N2429" s="160"/>
    </row>
    <row r="2430" spans="1:14">
      <c r="A2430" s="160"/>
      <c r="B2430" s="170" t="s">
        <v>7724</v>
      </c>
      <c r="C2430" s="161">
        <f t="shared" si="224"/>
        <v>42242</v>
      </c>
      <c r="D2430" s="160">
        <f t="shared" si="225"/>
        <v>2015</v>
      </c>
      <c r="E2430" s="160">
        <f t="shared" si="226"/>
        <v>8</v>
      </c>
      <c r="F2430" s="160">
        <f t="shared" si="227"/>
        <v>3</v>
      </c>
      <c r="G2430" s="160">
        <f t="shared" ca="1" si="222"/>
        <v>106000</v>
      </c>
      <c r="H2430" s="171">
        <f t="shared" ca="1" si="223"/>
        <v>2358</v>
      </c>
      <c r="I2430" s="160"/>
      <c r="J2430" s="160"/>
      <c r="K2430" s="160"/>
      <c r="L2430" s="160"/>
      <c r="M2430" s="160"/>
      <c r="N2430" s="160"/>
    </row>
    <row r="2431" spans="1:14">
      <c r="A2431" s="160"/>
      <c r="B2431" s="170" t="s">
        <v>7727</v>
      </c>
      <c r="C2431" s="161">
        <f t="shared" si="224"/>
        <v>42243</v>
      </c>
      <c r="D2431" s="160">
        <f t="shared" si="225"/>
        <v>2015</v>
      </c>
      <c r="E2431" s="160">
        <f t="shared" si="226"/>
        <v>8</v>
      </c>
      <c r="F2431" s="160">
        <f t="shared" si="227"/>
        <v>4</v>
      </c>
      <c r="G2431" s="160">
        <f t="shared" ca="1" si="222"/>
        <v>106003</v>
      </c>
      <c r="H2431" s="171">
        <f t="shared" ca="1" si="223"/>
        <v>2357</v>
      </c>
      <c r="I2431" s="160"/>
      <c r="J2431" s="160"/>
      <c r="K2431" s="160"/>
      <c r="L2431" s="160"/>
      <c r="M2431" s="160"/>
      <c r="N2431" s="160"/>
    </row>
    <row r="2432" spans="1:14">
      <c r="A2432" s="160"/>
      <c r="B2432" s="170" t="s">
        <v>7727</v>
      </c>
      <c r="C2432" s="161">
        <f t="shared" si="224"/>
        <v>42243</v>
      </c>
      <c r="D2432" s="160">
        <f t="shared" si="225"/>
        <v>2015</v>
      </c>
      <c r="E2432" s="160">
        <f t="shared" si="226"/>
        <v>8</v>
      </c>
      <c r="F2432" s="160">
        <f t="shared" si="227"/>
        <v>4</v>
      </c>
      <c r="G2432" s="160">
        <f t="shared" ca="1" si="222"/>
        <v>106003</v>
      </c>
      <c r="H2432" s="171">
        <f t="shared" ca="1" si="223"/>
        <v>2357</v>
      </c>
      <c r="I2432" s="160"/>
      <c r="J2432" s="160"/>
      <c r="K2432" s="160"/>
      <c r="L2432" s="160"/>
      <c r="M2432" s="160"/>
      <c r="N2432" s="160"/>
    </row>
    <row r="2433" spans="1:14">
      <c r="A2433" s="160"/>
      <c r="B2433" s="170" t="s">
        <v>7727</v>
      </c>
      <c r="C2433" s="161">
        <f t="shared" si="224"/>
        <v>42243</v>
      </c>
      <c r="D2433" s="160">
        <f t="shared" si="225"/>
        <v>2015</v>
      </c>
      <c r="E2433" s="160">
        <f t="shared" si="226"/>
        <v>8</v>
      </c>
      <c r="F2433" s="160">
        <f t="shared" si="227"/>
        <v>4</v>
      </c>
      <c r="G2433" s="160">
        <f t="shared" ca="1" si="222"/>
        <v>106003</v>
      </c>
      <c r="H2433" s="171">
        <f t="shared" ca="1" si="223"/>
        <v>2357</v>
      </c>
      <c r="I2433" s="160"/>
      <c r="J2433" s="160"/>
      <c r="K2433" s="160"/>
      <c r="L2433" s="160"/>
      <c r="M2433" s="160"/>
      <c r="N2433" s="160"/>
    </row>
    <row r="2434" spans="1:14">
      <c r="A2434" s="160"/>
      <c r="B2434" s="170" t="s">
        <v>7734</v>
      </c>
      <c r="C2434" s="161">
        <f t="shared" si="224"/>
        <v>42244</v>
      </c>
      <c r="D2434" s="160">
        <f t="shared" si="225"/>
        <v>2015</v>
      </c>
      <c r="E2434" s="160">
        <f t="shared" si="226"/>
        <v>8</v>
      </c>
      <c r="F2434" s="160">
        <f t="shared" si="227"/>
        <v>5</v>
      </c>
      <c r="G2434" s="160">
        <f t="shared" ca="1" si="222"/>
        <v>106004</v>
      </c>
      <c r="H2434" s="171">
        <f t="shared" ca="1" si="223"/>
        <v>2356</v>
      </c>
      <c r="I2434" s="160"/>
      <c r="J2434" s="160"/>
      <c r="K2434" s="160"/>
      <c r="L2434" s="160"/>
      <c r="M2434" s="160"/>
      <c r="N2434" s="160"/>
    </row>
    <row r="2435" spans="1:14">
      <c r="A2435" s="160"/>
      <c r="B2435" s="170" t="s">
        <v>7737</v>
      </c>
      <c r="C2435" s="161">
        <f t="shared" si="224"/>
        <v>42246</v>
      </c>
      <c r="D2435" s="160">
        <f t="shared" si="225"/>
        <v>2015</v>
      </c>
      <c r="E2435" s="160">
        <f t="shared" si="226"/>
        <v>8</v>
      </c>
      <c r="F2435" s="160">
        <f t="shared" si="227"/>
        <v>7</v>
      </c>
      <c r="G2435" s="160">
        <f t="shared" ca="1" si="222"/>
        <v>106004</v>
      </c>
      <c r="H2435" s="171">
        <f t="shared" ca="1" si="223"/>
        <v>2355</v>
      </c>
      <c r="I2435" s="160"/>
      <c r="J2435" s="160"/>
      <c r="K2435" s="160"/>
      <c r="L2435" s="160"/>
      <c r="M2435" s="160"/>
      <c r="N2435" s="160"/>
    </row>
    <row r="2436" spans="1:14">
      <c r="A2436" s="160"/>
      <c r="B2436" s="170" t="s">
        <v>7740</v>
      </c>
      <c r="C2436" s="161">
        <f t="shared" si="224"/>
        <v>42247</v>
      </c>
      <c r="D2436" s="160">
        <f t="shared" si="225"/>
        <v>2015</v>
      </c>
      <c r="E2436" s="160">
        <f t="shared" si="226"/>
        <v>8</v>
      </c>
      <c r="F2436" s="160">
        <f t="shared" si="227"/>
        <v>1</v>
      </c>
      <c r="G2436" s="160">
        <f t="shared" ca="1" si="222"/>
        <v>106005</v>
      </c>
      <c r="H2436" s="171">
        <f t="shared" ca="1" si="223"/>
        <v>2355</v>
      </c>
      <c r="I2436" s="160"/>
      <c r="J2436" s="160"/>
      <c r="K2436" s="160"/>
      <c r="L2436" s="160"/>
      <c r="M2436" s="160"/>
      <c r="N2436" s="160"/>
    </row>
    <row r="2437" spans="1:14">
      <c r="A2437" s="160"/>
      <c r="B2437" s="170" t="s">
        <v>7740</v>
      </c>
      <c r="C2437" s="161">
        <f t="shared" si="224"/>
        <v>42247</v>
      </c>
      <c r="D2437" s="160">
        <f t="shared" si="225"/>
        <v>2015</v>
      </c>
      <c r="E2437" s="160">
        <f t="shared" si="226"/>
        <v>8</v>
      </c>
      <c r="F2437" s="160">
        <f t="shared" si="227"/>
        <v>1</v>
      </c>
      <c r="G2437" s="160">
        <f t="shared" ref="G2437:G2500" ca="1" si="228">WORKDAY(C2437,$K$5)</f>
        <v>106005</v>
      </c>
      <c r="H2437" s="171">
        <f t="shared" ref="H2437:H2500" ca="1" si="229">NETWORKDAYS(C2437,$K$5)</f>
        <v>2355</v>
      </c>
      <c r="I2437" s="160"/>
      <c r="J2437" s="160"/>
      <c r="K2437" s="160"/>
      <c r="L2437" s="160"/>
      <c r="M2437" s="160"/>
      <c r="N2437" s="160"/>
    </row>
    <row r="2438" spans="1:14">
      <c r="A2438" s="160"/>
      <c r="B2438" s="170" t="s">
        <v>7740</v>
      </c>
      <c r="C2438" s="161">
        <f t="shared" ref="C2438:C2501" si="230">DATE(LEFT(B2438,4),MID(B2438,5,2),RIGHT(B2438,2))</f>
        <v>42247</v>
      </c>
      <c r="D2438" s="160">
        <f t="shared" ref="D2438:D2501" si="231">YEAR(C2438)</f>
        <v>2015</v>
      </c>
      <c r="E2438" s="160">
        <f t="shared" ref="E2438:E2501" si="232">MONTH(C2438)</f>
        <v>8</v>
      </c>
      <c r="F2438" s="160">
        <f t="shared" ref="F2438:F2501" si="233">WEEKDAY(C2438,2)</f>
        <v>1</v>
      </c>
      <c r="G2438" s="160">
        <f t="shared" ca="1" si="228"/>
        <v>106005</v>
      </c>
      <c r="H2438" s="171">
        <f t="shared" ca="1" si="229"/>
        <v>2355</v>
      </c>
      <c r="I2438" s="160"/>
      <c r="J2438" s="160"/>
      <c r="K2438" s="160"/>
      <c r="L2438" s="160"/>
      <c r="M2438" s="160"/>
      <c r="N2438" s="160"/>
    </row>
    <row r="2439" spans="1:14">
      <c r="A2439" s="160"/>
      <c r="B2439" s="170" t="s">
        <v>7747</v>
      </c>
      <c r="C2439" s="161">
        <f t="shared" si="230"/>
        <v>42248</v>
      </c>
      <c r="D2439" s="160">
        <f t="shared" si="231"/>
        <v>2015</v>
      </c>
      <c r="E2439" s="160">
        <f t="shared" si="232"/>
        <v>9</v>
      </c>
      <c r="F2439" s="160">
        <f t="shared" si="233"/>
        <v>2</v>
      </c>
      <c r="G2439" s="160">
        <f t="shared" ca="1" si="228"/>
        <v>106006</v>
      </c>
      <c r="H2439" s="171">
        <f t="shared" ca="1" si="229"/>
        <v>2354</v>
      </c>
      <c r="I2439" s="160"/>
      <c r="J2439" s="160"/>
      <c r="K2439" s="160"/>
      <c r="L2439" s="160"/>
      <c r="M2439" s="160"/>
      <c r="N2439" s="160"/>
    </row>
    <row r="2440" spans="1:14">
      <c r="A2440" s="160"/>
      <c r="B2440" s="170" t="s">
        <v>7747</v>
      </c>
      <c r="C2440" s="161">
        <f t="shared" si="230"/>
        <v>42248</v>
      </c>
      <c r="D2440" s="160">
        <f t="shared" si="231"/>
        <v>2015</v>
      </c>
      <c r="E2440" s="160">
        <f t="shared" si="232"/>
        <v>9</v>
      </c>
      <c r="F2440" s="160">
        <f t="shared" si="233"/>
        <v>2</v>
      </c>
      <c r="G2440" s="160">
        <f t="shared" ca="1" si="228"/>
        <v>106006</v>
      </c>
      <c r="H2440" s="171">
        <f t="shared" ca="1" si="229"/>
        <v>2354</v>
      </c>
      <c r="I2440" s="160"/>
      <c r="J2440" s="160"/>
      <c r="K2440" s="160"/>
      <c r="L2440" s="160"/>
      <c r="M2440" s="160"/>
      <c r="N2440" s="160"/>
    </row>
    <row r="2441" spans="1:14">
      <c r="A2441" s="160"/>
      <c r="B2441" s="170" t="s">
        <v>7747</v>
      </c>
      <c r="C2441" s="161">
        <f t="shared" si="230"/>
        <v>42248</v>
      </c>
      <c r="D2441" s="160">
        <f t="shared" si="231"/>
        <v>2015</v>
      </c>
      <c r="E2441" s="160">
        <f t="shared" si="232"/>
        <v>9</v>
      </c>
      <c r="F2441" s="160">
        <f t="shared" si="233"/>
        <v>2</v>
      </c>
      <c r="G2441" s="160">
        <f t="shared" ca="1" si="228"/>
        <v>106006</v>
      </c>
      <c r="H2441" s="171">
        <f t="shared" ca="1" si="229"/>
        <v>2354</v>
      </c>
      <c r="I2441" s="160"/>
      <c r="J2441" s="160"/>
      <c r="K2441" s="160"/>
      <c r="L2441" s="160"/>
      <c r="M2441" s="160"/>
      <c r="N2441" s="160"/>
    </row>
    <row r="2442" spans="1:14">
      <c r="A2442" s="160"/>
      <c r="B2442" s="170" t="s">
        <v>7747</v>
      </c>
      <c r="C2442" s="161">
        <f t="shared" si="230"/>
        <v>42248</v>
      </c>
      <c r="D2442" s="160">
        <f t="shared" si="231"/>
        <v>2015</v>
      </c>
      <c r="E2442" s="160">
        <f t="shared" si="232"/>
        <v>9</v>
      </c>
      <c r="F2442" s="160">
        <f t="shared" si="233"/>
        <v>2</v>
      </c>
      <c r="G2442" s="160">
        <f t="shared" ca="1" si="228"/>
        <v>106006</v>
      </c>
      <c r="H2442" s="171">
        <f t="shared" ca="1" si="229"/>
        <v>2354</v>
      </c>
      <c r="I2442" s="160"/>
      <c r="J2442" s="160"/>
      <c r="K2442" s="160"/>
      <c r="L2442" s="160"/>
      <c r="M2442" s="160"/>
      <c r="N2442" s="160"/>
    </row>
    <row r="2443" spans="1:14">
      <c r="A2443" s="160"/>
      <c r="B2443" s="170" t="s">
        <v>7747</v>
      </c>
      <c r="C2443" s="161">
        <f t="shared" si="230"/>
        <v>42248</v>
      </c>
      <c r="D2443" s="160">
        <f t="shared" si="231"/>
        <v>2015</v>
      </c>
      <c r="E2443" s="160">
        <f t="shared" si="232"/>
        <v>9</v>
      </c>
      <c r="F2443" s="160">
        <f t="shared" si="233"/>
        <v>2</v>
      </c>
      <c r="G2443" s="160">
        <f t="shared" ca="1" si="228"/>
        <v>106006</v>
      </c>
      <c r="H2443" s="171">
        <f t="shared" ca="1" si="229"/>
        <v>2354</v>
      </c>
      <c r="I2443" s="160"/>
      <c r="J2443" s="160"/>
      <c r="K2443" s="160"/>
      <c r="L2443" s="160"/>
      <c r="M2443" s="160"/>
      <c r="N2443" s="160"/>
    </row>
    <row r="2444" spans="1:14">
      <c r="A2444" s="160"/>
      <c r="B2444" s="170" t="s">
        <v>7758</v>
      </c>
      <c r="C2444" s="161">
        <f t="shared" si="230"/>
        <v>42249</v>
      </c>
      <c r="D2444" s="160">
        <f t="shared" si="231"/>
        <v>2015</v>
      </c>
      <c r="E2444" s="160">
        <f t="shared" si="232"/>
        <v>9</v>
      </c>
      <c r="F2444" s="160">
        <f t="shared" si="233"/>
        <v>3</v>
      </c>
      <c r="G2444" s="160">
        <f t="shared" ca="1" si="228"/>
        <v>106007</v>
      </c>
      <c r="H2444" s="171">
        <f t="shared" ca="1" si="229"/>
        <v>2353</v>
      </c>
      <c r="I2444" s="160"/>
      <c r="J2444" s="160"/>
      <c r="K2444" s="160"/>
      <c r="L2444" s="160"/>
      <c r="M2444" s="160"/>
      <c r="N2444" s="160"/>
    </row>
    <row r="2445" spans="1:14">
      <c r="A2445" s="160"/>
      <c r="B2445" s="170" t="s">
        <v>7761</v>
      </c>
      <c r="C2445" s="161">
        <f t="shared" si="230"/>
        <v>42250</v>
      </c>
      <c r="D2445" s="160">
        <f t="shared" si="231"/>
        <v>2015</v>
      </c>
      <c r="E2445" s="160">
        <f t="shared" si="232"/>
        <v>9</v>
      </c>
      <c r="F2445" s="160">
        <f t="shared" si="233"/>
        <v>4</v>
      </c>
      <c r="G2445" s="160">
        <f t="shared" ca="1" si="228"/>
        <v>106010</v>
      </c>
      <c r="H2445" s="171">
        <f t="shared" ca="1" si="229"/>
        <v>2352</v>
      </c>
      <c r="I2445" s="160"/>
      <c r="J2445" s="160"/>
      <c r="K2445" s="160"/>
      <c r="L2445" s="160"/>
      <c r="M2445" s="160"/>
      <c r="N2445" s="160"/>
    </row>
    <row r="2446" spans="1:14">
      <c r="A2446" s="160"/>
      <c r="B2446" s="170" t="s">
        <v>7764</v>
      </c>
      <c r="C2446" s="161">
        <f t="shared" si="230"/>
        <v>42251</v>
      </c>
      <c r="D2446" s="160">
        <f t="shared" si="231"/>
        <v>2015</v>
      </c>
      <c r="E2446" s="160">
        <f t="shared" si="232"/>
        <v>9</v>
      </c>
      <c r="F2446" s="160">
        <f t="shared" si="233"/>
        <v>5</v>
      </c>
      <c r="G2446" s="160">
        <f t="shared" ca="1" si="228"/>
        <v>106011</v>
      </c>
      <c r="H2446" s="171">
        <f t="shared" ca="1" si="229"/>
        <v>2351</v>
      </c>
      <c r="I2446" s="160"/>
      <c r="J2446" s="160"/>
      <c r="K2446" s="160"/>
      <c r="L2446" s="160"/>
      <c r="M2446" s="160"/>
      <c r="N2446" s="160"/>
    </row>
    <row r="2447" spans="1:14">
      <c r="A2447" s="160"/>
      <c r="B2447" s="170" t="s">
        <v>7764</v>
      </c>
      <c r="C2447" s="161">
        <f t="shared" si="230"/>
        <v>42251</v>
      </c>
      <c r="D2447" s="160">
        <f t="shared" si="231"/>
        <v>2015</v>
      </c>
      <c r="E2447" s="160">
        <f t="shared" si="232"/>
        <v>9</v>
      </c>
      <c r="F2447" s="160">
        <f t="shared" si="233"/>
        <v>5</v>
      </c>
      <c r="G2447" s="160">
        <f t="shared" ca="1" si="228"/>
        <v>106011</v>
      </c>
      <c r="H2447" s="171">
        <f t="shared" ca="1" si="229"/>
        <v>2351</v>
      </c>
      <c r="I2447" s="160"/>
      <c r="J2447" s="160"/>
      <c r="K2447" s="160"/>
      <c r="L2447" s="160"/>
      <c r="M2447" s="160"/>
      <c r="N2447" s="160"/>
    </row>
    <row r="2448" spans="1:14">
      <c r="A2448" s="160"/>
      <c r="B2448" s="170" t="s">
        <v>7769</v>
      </c>
      <c r="C2448" s="161">
        <f t="shared" si="230"/>
        <v>42252</v>
      </c>
      <c r="D2448" s="160">
        <f t="shared" si="231"/>
        <v>2015</v>
      </c>
      <c r="E2448" s="160">
        <f t="shared" si="232"/>
        <v>9</v>
      </c>
      <c r="F2448" s="160">
        <f t="shared" si="233"/>
        <v>6</v>
      </c>
      <c r="G2448" s="160">
        <f t="shared" ca="1" si="228"/>
        <v>106011</v>
      </c>
      <c r="H2448" s="171">
        <f t="shared" ca="1" si="229"/>
        <v>2350</v>
      </c>
      <c r="I2448" s="160"/>
      <c r="J2448" s="160"/>
      <c r="K2448" s="160"/>
      <c r="L2448" s="160"/>
      <c r="M2448" s="160"/>
      <c r="N2448" s="160"/>
    </row>
    <row r="2449" spans="1:14">
      <c r="A2449" s="160"/>
      <c r="B2449" s="170" t="s">
        <v>7769</v>
      </c>
      <c r="C2449" s="161">
        <f t="shared" si="230"/>
        <v>42252</v>
      </c>
      <c r="D2449" s="160">
        <f t="shared" si="231"/>
        <v>2015</v>
      </c>
      <c r="E2449" s="160">
        <f t="shared" si="232"/>
        <v>9</v>
      </c>
      <c r="F2449" s="160">
        <f t="shared" si="233"/>
        <v>6</v>
      </c>
      <c r="G2449" s="160">
        <f t="shared" ca="1" si="228"/>
        <v>106011</v>
      </c>
      <c r="H2449" s="171">
        <f t="shared" ca="1" si="229"/>
        <v>2350</v>
      </c>
      <c r="I2449" s="160"/>
      <c r="J2449" s="160"/>
      <c r="K2449" s="160"/>
      <c r="L2449" s="160"/>
      <c r="M2449" s="160"/>
      <c r="N2449" s="160"/>
    </row>
    <row r="2450" spans="1:14">
      <c r="A2450" s="160"/>
      <c r="B2450" s="170" t="s">
        <v>7774</v>
      </c>
      <c r="C2450" s="161">
        <f t="shared" si="230"/>
        <v>42254</v>
      </c>
      <c r="D2450" s="160">
        <f t="shared" si="231"/>
        <v>2015</v>
      </c>
      <c r="E2450" s="160">
        <f t="shared" si="232"/>
        <v>9</v>
      </c>
      <c r="F2450" s="160">
        <f t="shared" si="233"/>
        <v>1</v>
      </c>
      <c r="G2450" s="160">
        <f t="shared" ca="1" si="228"/>
        <v>106012</v>
      </c>
      <c r="H2450" s="171">
        <f t="shared" ca="1" si="229"/>
        <v>2350</v>
      </c>
      <c r="I2450" s="160"/>
      <c r="J2450" s="160"/>
      <c r="K2450" s="160"/>
      <c r="L2450" s="160"/>
      <c r="M2450" s="160"/>
      <c r="N2450" s="160"/>
    </row>
    <row r="2451" spans="1:14">
      <c r="A2451" s="160"/>
      <c r="B2451" s="170" t="s">
        <v>7777</v>
      </c>
      <c r="C2451" s="161">
        <f t="shared" si="230"/>
        <v>42255</v>
      </c>
      <c r="D2451" s="160">
        <f t="shared" si="231"/>
        <v>2015</v>
      </c>
      <c r="E2451" s="160">
        <f t="shared" si="232"/>
        <v>9</v>
      </c>
      <c r="F2451" s="160">
        <f t="shared" si="233"/>
        <v>2</v>
      </c>
      <c r="G2451" s="160">
        <f t="shared" ca="1" si="228"/>
        <v>106013</v>
      </c>
      <c r="H2451" s="171">
        <f t="shared" ca="1" si="229"/>
        <v>2349</v>
      </c>
      <c r="I2451" s="160"/>
      <c r="J2451" s="160"/>
      <c r="K2451" s="160"/>
      <c r="L2451" s="160"/>
      <c r="M2451" s="160"/>
      <c r="N2451" s="160"/>
    </row>
    <row r="2452" spans="1:14">
      <c r="A2452" s="160"/>
      <c r="B2452" s="170" t="s">
        <v>7780</v>
      </c>
      <c r="C2452" s="161">
        <f t="shared" si="230"/>
        <v>42256</v>
      </c>
      <c r="D2452" s="160">
        <f t="shared" si="231"/>
        <v>2015</v>
      </c>
      <c r="E2452" s="160">
        <f t="shared" si="232"/>
        <v>9</v>
      </c>
      <c r="F2452" s="160">
        <f t="shared" si="233"/>
        <v>3</v>
      </c>
      <c r="G2452" s="160">
        <f t="shared" ca="1" si="228"/>
        <v>106014</v>
      </c>
      <c r="H2452" s="171">
        <f t="shared" ca="1" si="229"/>
        <v>2348</v>
      </c>
      <c r="I2452" s="160"/>
      <c r="J2452" s="160"/>
      <c r="K2452" s="160"/>
      <c r="L2452" s="160"/>
      <c r="M2452" s="160"/>
      <c r="N2452" s="160"/>
    </row>
    <row r="2453" spans="1:14">
      <c r="A2453" s="160"/>
      <c r="B2453" s="170" t="s">
        <v>7783</v>
      </c>
      <c r="C2453" s="161">
        <f t="shared" si="230"/>
        <v>42257</v>
      </c>
      <c r="D2453" s="160">
        <f t="shared" si="231"/>
        <v>2015</v>
      </c>
      <c r="E2453" s="160">
        <f t="shared" si="232"/>
        <v>9</v>
      </c>
      <c r="F2453" s="160">
        <f t="shared" si="233"/>
        <v>4</v>
      </c>
      <c r="G2453" s="160">
        <f t="shared" ca="1" si="228"/>
        <v>106017</v>
      </c>
      <c r="H2453" s="171">
        <f t="shared" ca="1" si="229"/>
        <v>2347</v>
      </c>
      <c r="I2453" s="160"/>
      <c r="J2453" s="160"/>
      <c r="K2453" s="160"/>
      <c r="L2453" s="160"/>
      <c r="M2453" s="160"/>
      <c r="N2453" s="160"/>
    </row>
    <row r="2454" spans="1:14">
      <c r="A2454" s="160"/>
      <c r="B2454" s="170" t="s">
        <v>7783</v>
      </c>
      <c r="C2454" s="161">
        <f t="shared" si="230"/>
        <v>42257</v>
      </c>
      <c r="D2454" s="160">
        <f t="shared" si="231"/>
        <v>2015</v>
      </c>
      <c r="E2454" s="160">
        <f t="shared" si="232"/>
        <v>9</v>
      </c>
      <c r="F2454" s="160">
        <f t="shared" si="233"/>
        <v>4</v>
      </c>
      <c r="G2454" s="160">
        <f t="shared" ca="1" si="228"/>
        <v>106017</v>
      </c>
      <c r="H2454" s="171">
        <f t="shared" ca="1" si="229"/>
        <v>2347</v>
      </c>
      <c r="I2454" s="160"/>
      <c r="J2454" s="160"/>
      <c r="K2454" s="160"/>
      <c r="L2454" s="160"/>
      <c r="M2454" s="160"/>
      <c r="N2454" s="160"/>
    </row>
    <row r="2455" spans="1:14">
      <c r="A2455" s="160"/>
      <c r="B2455" s="170" t="s">
        <v>7783</v>
      </c>
      <c r="C2455" s="161">
        <f t="shared" si="230"/>
        <v>42257</v>
      </c>
      <c r="D2455" s="160">
        <f t="shared" si="231"/>
        <v>2015</v>
      </c>
      <c r="E2455" s="160">
        <f t="shared" si="232"/>
        <v>9</v>
      </c>
      <c r="F2455" s="160">
        <f t="shared" si="233"/>
        <v>4</v>
      </c>
      <c r="G2455" s="160">
        <f t="shared" ca="1" si="228"/>
        <v>106017</v>
      </c>
      <c r="H2455" s="171">
        <f t="shared" ca="1" si="229"/>
        <v>2347</v>
      </c>
      <c r="I2455" s="160"/>
      <c r="J2455" s="160"/>
      <c r="K2455" s="160"/>
      <c r="L2455" s="160"/>
      <c r="M2455" s="160"/>
      <c r="N2455" s="160"/>
    </row>
    <row r="2456" spans="1:14">
      <c r="A2456" s="160"/>
      <c r="B2456" s="170" t="s">
        <v>7783</v>
      </c>
      <c r="C2456" s="161">
        <f t="shared" si="230"/>
        <v>42257</v>
      </c>
      <c r="D2456" s="160">
        <f t="shared" si="231"/>
        <v>2015</v>
      </c>
      <c r="E2456" s="160">
        <f t="shared" si="232"/>
        <v>9</v>
      </c>
      <c r="F2456" s="160">
        <f t="shared" si="233"/>
        <v>4</v>
      </c>
      <c r="G2456" s="160">
        <f t="shared" ca="1" si="228"/>
        <v>106017</v>
      </c>
      <c r="H2456" s="171">
        <f t="shared" ca="1" si="229"/>
        <v>2347</v>
      </c>
      <c r="I2456" s="160"/>
      <c r="J2456" s="160"/>
      <c r="K2456" s="160"/>
      <c r="L2456" s="160"/>
      <c r="M2456" s="160"/>
      <c r="N2456" s="160"/>
    </row>
    <row r="2457" spans="1:14">
      <c r="A2457" s="160"/>
      <c r="B2457" s="170" t="s">
        <v>7792</v>
      </c>
      <c r="C2457" s="161">
        <f t="shared" si="230"/>
        <v>42259</v>
      </c>
      <c r="D2457" s="160">
        <f t="shared" si="231"/>
        <v>2015</v>
      </c>
      <c r="E2457" s="160">
        <f t="shared" si="232"/>
        <v>9</v>
      </c>
      <c r="F2457" s="160">
        <f t="shared" si="233"/>
        <v>6</v>
      </c>
      <c r="G2457" s="160">
        <f t="shared" ca="1" si="228"/>
        <v>106018</v>
      </c>
      <c r="H2457" s="171">
        <f t="shared" ca="1" si="229"/>
        <v>2345</v>
      </c>
      <c r="I2457" s="160"/>
      <c r="J2457" s="160"/>
      <c r="K2457" s="160"/>
      <c r="L2457" s="160"/>
      <c r="M2457" s="160"/>
      <c r="N2457" s="160"/>
    </row>
    <row r="2458" spans="1:14">
      <c r="A2458" s="160"/>
      <c r="B2458" s="170" t="s">
        <v>7792</v>
      </c>
      <c r="C2458" s="161">
        <f t="shared" si="230"/>
        <v>42259</v>
      </c>
      <c r="D2458" s="160">
        <f t="shared" si="231"/>
        <v>2015</v>
      </c>
      <c r="E2458" s="160">
        <f t="shared" si="232"/>
        <v>9</v>
      </c>
      <c r="F2458" s="160">
        <f t="shared" si="233"/>
        <v>6</v>
      </c>
      <c r="G2458" s="160">
        <f t="shared" ca="1" si="228"/>
        <v>106018</v>
      </c>
      <c r="H2458" s="171">
        <f t="shared" ca="1" si="229"/>
        <v>2345</v>
      </c>
      <c r="I2458" s="160"/>
      <c r="J2458" s="160"/>
      <c r="K2458" s="160"/>
      <c r="L2458" s="160"/>
      <c r="M2458" s="160"/>
      <c r="N2458" s="160"/>
    </row>
    <row r="2459" spans="1:14">
      <c r="A2459" s="160"/>
      <c r="B2459" s="170" t="s">
        <v>7797</v>
      </c>
      <c r="C2459" s="161">
        <f t="shared" si="230"/>
        <v>42260</v>
      </c>
      <c r="D2459" s="160">
        <f t="shared" si="231"/>
        <v>2015</v>
      </c>
      <c r="E2459" s="160">
        <f t="shared" si="232"/>
        <v>9</v>
      </c>
      <c r="F2459" s="160">
        <f t="shared" si="233"/>
        <v>7</v>
      </c>
      <c r="G2459" s="160">
        <f t="shared" ca="1" si="228"/>
        <v>106018</v>
      </c>
      <c r="H2459" s="171">
        <f t="shared" ca="1" si="229"/>
        <v>2345</v>
      </c>
      <c r="I2459" s="160"/>
      <c r="J2459" s="160"/>
      <c r="K2459" s="160"/>
      <c r="L2459" s="160"/>
      <c r="M2459" s="160"/>
      <c r="N2459" s="160"/>
    </row>
    <row r="2460" spans="1:14">
      <c r="A2460" s="160"/>
      <c r="B2460" s="170" t="s">
        <v>7800</v>
      </c>
      <c r="C2460" s="161">
        <f t="shared" si="230"/>
        <v>42264</v>
      </c>
      <c r="D2460" s="160">
        <f t="shared" si="231"/>
        <v>2015</v>
      </c>
      <c r="E2460" s="160">
        <f t="shared" si="232"/>
        <v>9</v>
      </c>
      <c r="F2460" s="160">
        <f t="shared" si="233"/>
        <v>4</v>
      </c>
      <c r="G2460" s="160">
        <f t="shared" ca="1" si="228"/>
        <v>106024</v>
      </c>
      <c r="H2460" s="171">
        <f t="shared" ca="1" si="229"/>
        <v>2342</v>
      </c>
      <c r="I2460" s="160"/>
      <c r="J2460" s="160"/>
      <c r="K2460" s="160"/>
      <c r="L2460" s="160"/>
      <c r="M2460" s="160"/>
      <c r="N2460" s="160"/>
    </row>
    <row r="2461" spans="1:14">
      <c r="A2461" s="160"/>
      <c r="B2461" s="170" t="s">
        <v>7800</v>
      </c>
      <c r="C2461" s="161">
        <f t="shared" si="230"/>
        <v>42264</v>
      </c>
      <c r="D2461" s="160">
        <f t="shared" si="231"/>
        <v>2015</v>
      </c>
      <c r="E2461" s="160">
        <f t="shared" si="232"/>
        <v>9</v>
      </c>
      <c r="F2461" s="160">
        <f t="shared" si="233"/>
        <v>4</v>
      </c>
      <c r="G2461" s="160">
        <f t="shared" ca="1" si="228"/>
        <v>106024</v>
      </c>
      <c r="H2461" s="171">
        <f t="shared" ca="1" si="229"/>
        <v>2342</v>
      </c>
      <c r="I2461" s="160"/>
      <c r="J2461" s="160"/>
      <c r="K2461" s="160"/>
      <c r="L2461" s="160"/>
      <c r="M2461" s="160"/>
      <c r="N2461" s="160"/>
    </row>
    <row r="2462" spans="1:14">
      <c r="A2462" s="160"/>
      <c r="B2462" s="170" t="s">
        <v>7805</v>
      </c>
      <c r="C2462" s="161">
        <f t="shared" si="230"/>
        <v>42265</v>
      </c>
      <c r="D2462" s="160">
        <f t="shared" si="231"/>
        <v>2015</v>
      </c>
      <c r="E2462" s="160">
        <f t="shared" si="232"/>
        <v>9</v>
      </c>
      <c r="F2462" s="160">
        <f t="shared" si="233"/>
        <v>5</v>
      </c>
      <c r="G2462" s="160">
        <f t="shared" ca="1" si="228"/>
        <v>106025</v>
      </c>
      <c r="H2462" s="171">
        <f t="shared" ca="1" si="229"/>
        <v>2341</v>
      </c>
      <c r="I2462" s="160"/>
      <c r="J2462" s="160"/>
      <c r="K2462" s="160"/>
      <c r="L2462" s="160"/>
      <c r="M2462" s="160"/>
      <c r="N2462" s="160"/>
    </row>
    <row r="2463" spans="1:14">
      <c r="A2463" s="160"/>
      <c r="B2463" s="170" t="s">
        <v>7805</v>
      </c>
      <c r="C2463" s="161">
        <f t="shared" si="230"/>
        <v>42265</v>
      </c>
      <c r="D2463" s="160">
        <f t="shared" si="231"/>
        <v>2015</v>
      </c>
      <c r="E2463" s="160">
        <f t="shared" si="232"/>
        <v>9</v>
      </c>
      <c r="F2463" s="160">
        <f t="shared" si="233"/>
        <v>5</v>
      </c>
      <c r="G2463" s="160">
        <f t="shared" ca="1" si="228"/>
        <v>106025</v>
      </c>
      <c r="H2463" s="171">
        <f t="shared" ca="1" si="229"/>
        <v>2341</v>
      </c>
      <c r="I2463" s="160"/>
      <c r="J2463" s="160"/>
      <c r="K2463" s="160"/>
      <c r="L2463" s="160"/>
      <c r="M2463" s="160"/>
      <c r="N2463" s="160"/>
    </row>
    <row r="2464" spans="1:14">
      <c r="A2464" s="160"/>
      <c r="B2464" s="170" t="s">
        <v>7805</v>
      </c>
      <c r="C2464" s="161">
        <f t="shared" si="230"/>
        <v>42265</v>
      </c>
      <c r="D2464" s="160">
        <f t="shared" si="231"/>
        <v>2015</v>
      </c>
      <c r="E2464" s="160">
        <f t="shared" si="232"/>
        <v>9</v>
      </c>
      <c r="F2464" s="160">
        <f t="shared" si="233"/>
        <v>5</v>
      </c>
      <c r="G2464" s="160">
        <f t="shared" ca="1" si="228"/>
        <v>106025</v>
      </c>
      <c r="H2464" s="171">
        <f t="shared" ca="1" si="229"/>
        <v>2341</v>
      </c>
      <c r="I2464" s="160"/>
      <c r="J2464" s="160"/>
      <c r="K2464" s="160"/>
      <c r="L2464" s="160"/>
      <c r="M2464" s="160"/>
      <c r="N2464" s="160"/>
    </row>
    <row r="2465" spans="1:14">
      <c r="A2465" s="160"/>
      <c r="B2465" s="170" t="s">
        <v>7812</v>
      </c>
      <c r="C2465" s="161">
        <f t="shared" si="230"/>
        <v>42267</v>
      </c>
      <c r="D2465" s="160">
        <f t="shared" si="231"/>
        <v>2015</v>
      </c>
      <c r="E2465" s="160">
        <f t="shared" si="232"/>
        <v>9</v>
      </c>
      <c r="F2465" s="160">
        <f t="shared" si="233"/>
        <v>7</v>
      </c>
      <c r="G2465" s="160">
        <f t="shared" ca="1" si="228"/>
        <v>106025</v>
      </c>
      <c r="H2465" s="171">
        <f t="shared" ca="1" si="229"/>
        <v>2340</v>
      </c>
      <c r="I2465" s="160"/>
      <c r="J2465" s="160"/>
      <c r="K2465" s="160"/>
      <c r="L2465" s="160"/>
      <c r="M2465" s="160"/>
      <c r="N2465" s="160"/>
    </row>
    <row r="2466" spans="1:14">
      <c r="A2466" s="160"/>
      <c r="B2466" s="170" t="s">
        <v>7815</v>
      </c>
      <c r="C2466" s="161">
        <f t="shared" si="230"/>
        <v>42268</v>
      </c>
      <c r="D2466" s="160">
        <f t="shared" si="231"/>
        <v>2015</v>
      </c>
      <c r="E2466" s="160">
        <f t="shared" si="232"/>
        <v>9</v>
      </c>
      <c r="F2466" s="160">
        <f t="shared" si="233"/>
        <v>1</v>
      </c>
      <c r="G2466" s="160">
        <f t="shared" ca="1" si="228"/>
        <v>106026</v>
      </c>
      <c r="H2466" s="171">
        <f t="shared" ca="1" si="229"/>
        <v>2340</v>
      </c>
      <c r="I2466" s="160"/>
      <c r="J2466" s="160"/>
      <c r="K2466" s="160"/>
      <c r="L2466" s="160"/>
      <c r="M2466" s="160"/>
      <c r="N2466" s="160"/>
    </row>
    <row r="2467" spans="1:14">
      <c r="A2467" s="160"/>
      <c r="B2467" s="170" t="s">
        <v>7815</v>
      </c>
      <c r="C2467" s="161">
        <f t="shared" si="230"/>
        <v>42268</v>
      </c>
      <c r="D2467" s="160">
        <f t="shared" si="231"/>
        <v>2015</v>
      </c>
      <c r="E2467" s="160">
        <f t="shared" si="232"/>
        <v>9</v>
      </c>
      <c r="F2467" s="160">
        <f t="shared" si="233"/>
        <v>1</v>
      </c>
      <c r="G2467" s="160">
        <f t="shared" ca="1" si="228"/>
        <v>106026</v>
      </c>
      <c r="H2467" s="171">
        <f t="shared" ca="1" si="229"/>
        <v>2340</v>
      </c>
      <c r="I2467" s="160"/>
      <c r="J2467" s="160"/>
      <c r="K2467" s="160"/>
      <c r="L2467" s="160"/>
      <c r="M2467" s="160"/>
      <c r="N2467" s="160"/>
    </row>
    <row r="2468" spans="1:14">
      <c r="A2468" s="160"/>
      <c r="B2468" s="170" t="s">
        <v>7820</v>
      </c>
      <c r="C2468" s="161">
        <f t="shared" si="230"/>
        <v>42269</v>
      </c>
      <c r="D2468" s="160">
        <f t="shared" si="231"/>
        <v>2015</v>
      </c>
      <c r="E2468" s="160">
        <f t="shared" si="232"/>
        <v>9</v>
      </c>
      <c r="F2468" s="160">
        <f t="shared" si="233"/>
        <v>2</v>
      </c>
      <c r="G2468" s="160">
        <f t="shared" ca="1" si="228"/>
        <v>106027</v>
      </c>
      <c r="H2468" s="171">
        <f t="shared" ca="1" si="229"/>
        <v>2339</v>
      </c>
      <c r="I2468" s="160"/>
      <c r="J2468" s="160"/>
      <c r="K2468" s="160"/>
      <c r="L2468" s="160"/>
      <c r="M2468" s="160"/>
      <c r="N2468" s="160"/>
    </row>
    <row r="2469" spans="1:14">
      <c r="A2469" s="160"/>
      <c r="B2469" s="170" t="s">
        <v>7820</v>
      </c>
      <c r="C2469" s="161">
        <f t="shared" si="230"/>
        <v>42269</v>
      </c>
      <c r="D2469" s="160">
        <f t="shared" si="231"/>
        <v>2015</v>
      </c>
      <c r="E2469" s="160">
        <f t="shared" si="232"/>
        <v>9</v>
      </c>
      <c r="F2469" s="160">
        <f t="shared" si="233"/>
        <v>2</v>
      </c>
      <c r="G2469" s="160">
        <f t="shared" ca="1" si="228"/>
        <v>106027</v>
      </c>
      <c r="H2469" s="171">
        <f t="shared" ca="1" si="229"/>
        <v>2339</v>
      </c>
      <c r="I2469" s="160"/>
      <c r="J2469" s="160"/>
      <c r="K2469" s="160"/>
      <c r="L2469" s="160"/>
      <c r="M2469" s="160"/>
      <c r="N2469" s="160"/>
    </row>
    <row r="2470" spans="1:14">
      <c r="A2470" s="160"/>
      <c r="B2470" s="170" t="s">
        <v>7825</v>
      </c>
      <c r="C2470" s="161">
        <f t="shared" si="230"/>
        <v>42270</v>
      </c>
      <c r="D2470" s="160">
        <f t="shared" si="231"/>
        <v>2015</v>
      </c>
      <c r="E2470" s="160">
        <f t="shared" si="232"/>
        <v>9</v>
      </c>
      <c r="F2470" s="160">
        <f t="shared" si="233"/>
        <v>3</v>
      </c>
      <c r="G2470" s="160">
        <f t="shared" ca="1" si="228"/>
        <v>106028</v>
      </c>
      <c r="H2470" s="171">
        <f t="shared" ca="1" si="229"/>
        <v>2338</v>
      </c>
      <c r="I2470" s="160"/>
      <c r="J2470" s="160"/>
      <c r="K2470" s="160"/>
      <c r="L2470" s="160"/>
      <c r="M2470" s="160"/>
      <c r="N2470" s="160"/>
    </row>
    <row r="2471" spans="1:14">
      <c r="A2471" s="160"/>
      <c r="B2471" s="170" t="s">
        <v>7825</v>
      </c>
      <c r="C2471" s="161">
        <f t="shared" si="230"/>
        <v>42270</v>
      </c>
      <c r="D2471" s="160">
        <f t="shared" si="231"/>
        <v>2015</v>
      </c>
      <c r="E2471" s="160">
        <f t="shared" si="232"/>
        <v>9</v>
      </c>
      <c r="F2471" s="160">
        <f t="shared" si="233"/>
        <v>3</v>
      </c>
      <c r="G2471" s="160">
        <f t="shared" ca="1" si="228"/>
        <v>106028</v>
      </c>
      <c r="H2471" s="171">
        <f t="shared" ca="1" si="229"/>
        <v>2338</v>
      </c>
      <c r="I2471" s="160"/>
      <c r="J2471" s="160"/>
      <c r="K2471" s="160"/>
      <c r="L2471" s="160"/>
      <c r="M2471" s="160"/>
      <c r="N2471" s="160"/>
    </row>
    <row r="2472" spans="1:14">
      <c r="A2472" s="160"/>
      <c r="B2472" s="170" t="s">
        <v>7825</v>
      </c>
      <c r="C2472" s="161">
        <f t="shared" si="230"/>
        <v>42270</v>
      </c>
      <c r="D2472" s="160">
        <f t="shared" si="231"/>
        <v>2015</v>
      </c>
      <c r="E2472" s="160">
        <f t="shared" si="232"/>
        <v>9</v>
      </c>
      <c r="F2472" s="160">
        <f t="shared" si="233"/>
        <v>3</v>
      </c>
      <c r="G2472" s="160">
        <f t="shared" ca="1" si="228"/>
        <v>106028</v>
      </c>
      <c r="H2472" s="171">
        <f t="shared" ca="1" si="229"/>
        <v>2338</v>
      </c>
      <c r="I2472" s="160"/>
      <c r="J2472" s="160"/>
      <c r="K2472" s="160"/>
      <c r="L2472" s="160"/>
      <c r="M2472" s="160"/>
      <c r="N2472" s="160"/>
    </row>
    <row r="2473" spans="1:14">
      <c r="A2473" s="160"/>
      <c r="B2473" s="170" t="s">
        <v>7832</v>
      </c>
      <c r="C2473" s="161">
        <f t="shared" si="230"/>
        <v>42272</v>
      </c>
      <c r="D2473" s="160">
        <f t="shared" si="231"/>
        <v>2015</v>
      </c>
      <c r="E2473" s="160">
        <f t="shared" si="232"/>
        <v>9</v>
      </c>
      <c r="F2473" s="160">
        <f t="shared" si="233"/>
        <v>5</v>
      </c>
      <c r="G2473" s="160">
        <f t="shared" ca="1" si="228"/>
        <v>106032</v>
      </c>
      <c r="H2473" s="171">
        <f t="shared" ca="1" si="229"/>
        <v>2336</v>
      </c>
      <c r="I2473" s="160"/>
      <c r="J2473" s="160"/>
      <c r="K2473" s="160"/>
      <c r="L2473" s="160"/>
      <c r="M2473" s="160"/>
      <c r="N2473" s="160"/>
    </row>
    <row r="2474" spans="1:14">
      <c r="A2474" s="160"/>
      <c r="B2474" s="170" t="s">
        <v>7832</v>
      </c>
      <c r="C2474" s="161">
        <f t="shared" si="230"/>
        <v>42272</v>
      </c>
      <c r="D2474" s="160">
        <f t="shared" si="231"/>
        <v>2015</v>
      </c>
      <c r="E2474" s="160">
        <f t="shared" si="232"/>
        <v>9</v>
      </c>
      <c r="F2474" s="160">
        <f t="shared" si="233"/>
        <v>5</v>
      </c>
      <c r="G2474" s="160">
        <f t="shared" ca="1" si="228"/>
        <v>106032</v>
      </c>
      <c r="H2474" s="171">
        <f t="shared" ca="1" si="229"/>
        <v>2336</v>
      </c>
      <c r="I2474" s="160"/>
      <c r="J2474" s="160"/>
      <c r="K2474" s="160"/>
      <c r="L2474" s="160"/>
      <c r="M2474" s="160"/>
      <c r="N2474" s="160"/>
    </row>
    <row r="2475" spans="1:14">
      <c r="A2475" s="160"/>
      <c r="B2475" s="170" t="s">
        <v>7832</v>
      </c>
      <c r="C2475" s="161">
        <f t="shared" si="230"/>
        <v>42272</v>
      </c>
      <c r="D2475" s="160">
        <f t="shared" si="231"/>
        <v>2015</v>
      </c>
      <c r="E2475" s="160">
        <f t="shared" si="232"/>
        <v>9</v>
      </c>
      <c r="F2475" s="160">
        <f t="shared" si="233"/>
        <v>5</v>
      </c>
      <c r="G2475" s="160">
        <f t="shared" ca="1" si="228"/>
        <v>106032</v>
      </c>
      <c r="H2475" s="171">
        <f t="shared" ca="1" si="229"/>
        <v>2336</v>
      </c>
      <c r="I2475" s="160"/>
      <c r="J2475" s="160"/>
      <c r="K2475" s="160"/>
      <c r="L2475" s="160"/>
      <c r="M2475" s="160"/>
      <c r="N2475" s="160"/>
    </row>
    <row r="2476" spans="1:14">
      <c r="A2476" s="160"/>
      <c r="B2476" s="170" t="s">
        <v>7832</v>
      </c>
      <c r="C2476" s="161">
        <f t="shared" si="230"/>
        <v>42272</v>
      </c>
      <c r="D2476" s="160">
        <f t="shared" si="231"/>
        <v>2015</v>
      </c>
      <c r="E2476" s="160">
        <f t="shared" si="232"/>
        <v>9</v>
      </c>
      <c r="F2476" s="160">
        <f t="shared" si="233"/>
        <v>5</v>
      </c>
      <c r="G2476" s="160">
        <f t="shared" ca="1" si="228"/>
        <v>106032</v>
      </c>
      <c r="H2476" s="171">
        <f t="shared" ca="1" si="229"/>
        <v>2336</v>
      </c>
      <c r="I2476" s="160"/>
      <c r="J2476" s="160"/>
      <c r="K2476" s="160"/>
      <c r="L2476" s="160"/>
      <c r="M2476" s="160"/>
      <c r="N2476" s="160"/>
    </row>
    <row r="2477" spans="1:14">
      <c r="A2477" s="160"/>
      <c r="B2477" s="170" t="s">
        <v>7841</v>
      </c>
      <c r="C2477" s="161">
        <f t="shared" si="230"/>
        <v>42273</v>
      </c>
      <c r="D2477" s="160">
        <f t="shared" si="231"/>
        <v>2015</v>
      </c>
      <c r="E2477" s="160">
        <f t="shared" si="232"/>
        <v>9</v>
      </c>
      <c r="F2477" s="160">
        <f t="shared" si="233"/>
        <v>6</v>
      </c>
      <c r="G2477" s="160">
        <f t="shared" ca="1" si="228"/>
        <v>106032</v>
      </c>
      <c r="H2477" s="171">
        <f t="shared" ca="1" si="229"/>
        <v>2335</v>
      </c>
      <c r="I2477" s="160"/>
      <c r="J2477" s="160"/>
      <c r="K2477" s="160"/>
      <c r="L2477" s="160"/>
      <c r="M2477" s="160"/>
      <c r="N2477" s="160"/>
    </row>
    <row r="2478" spans="1:14">
      <c r="A2478" s="160"/>
      <c r="B2478" s="170" t="s">
        <v>7844</v>
      </c>
      <c r="C2478" s="161">
        <f t="shared" si="230"/>
        <v>42274</v>
      </c>
      <c r="D2478" s="160">
        <f t="shared" si="231"/>
        <v>2015</v>
      </c>
      <c r="E2478" s="160">
        <f t="shared" si="232"/>
        <v>9</v>
      </c>
      <c r="F2478" s="160">
        <f t="shared" si="233"/>
        <v>7</v>
      </c>
      <c r="G2478" s="160">
        <f t="shared" ca="1" si="228"/>
        <v>106032</v>
      </c>
      <c r="H2478" s="171">
        <f t="shared" ca="1" si="229"/>
        <v>2335</v>
      </c>
      <c r="I2478" s="160"/>
      <c r="J2478" s="160"/>
      <c r="K2478" s="160"/>
      <c r="L2478" s="160"/>
      <c r="M2478" s="160"/>
      <c r="N2478" s="160"/>
    </row>
    <row r="2479" spans="1:14">
      <c r="A2479" s="160"/>
      <c r="B2479" s="170" t="s">
        <v>7844</v>
      </c>
      <c r="C2479" s="161">
        <f t="shared" si="230"/>
        <v>42274</v>
      </c>
      <c r="D2479" s="160">
        <f t="shared" si="231"/>
        <v>2015</v>
      </c>
      <c r="E2479" s="160">
        <f t="shared" si="232"/>
        <v>9</v>
      </c>
      <c r="F2479" s="160">
        <f t="shared" si="233"/>
        <v>7</v>
      </c>
      <c r="G2479" s="160">
        <f t="shared" ca="1" si="228"/>
        <v>106032</v>
      </c>
      <c r="H2479" s="171">
        <f t="shared" ca="1" si="229"/>
        <v>2335</v>
      </c>
      <c r="I2479" s="160"/>
      <c r="J2479" s="160"/>
      <c r="K2479" s="160"/>
      <c r="L2479" s="160"/>
      <c r="M2479" s="160"/>
      <c r="N2479" s="160"/>
    </row>
    <row r="2480" spans="1:14">
      <c r="A2480" s="160"/>
      <c r="B2480" s="170" t="s">
        <v>7844</v>
      </c>
      <c r="C2480" s="161">
        <f t="shared" si="230"/>
        <v>42274</v>
      </c>
      <c r="D2480" s="160">
        <f t="shared" si="231"/>
        <v>2015</v>
      </c>
      <c r="E2480" s="160">
        <f t="shared" si="232"/>
        <v>9</v>
      </c>
      <c r="F2480" s="160">
        <f t="shared" si="233"/>
        <v>7</v>
      </c>
      <c r="G2480" s="160">
        <f t="shared" ca="1" si="228"/>
        <v>106032</v>
      </c>
      <c r="H2480" s="171">
        <f t="shared" ca="1" si="229"/>
        <v>2335</v>
      </c>
      <c r="I2480" s="160"/>
      <c r="J2480" s="160"/>
      <c r="K2480" s="160"/>
      <c r="L2480" s="160"/>
      <c r="M2480" s="160"/>
      <c r="N2480" s="160"/>
    </row>
    <row r="2481" spans="1:14">
      <c r="A2481" s="160"/>
      <c r="B2481" s="170" t="s">
        <v>7851</v>
      </c>
      <c r="C2481" s="161">
        <f t="shared" si="230"/>
        <v>42276</v>
      </c>
      <c r="D2481" s="160">
        <f t="shared" si="231"/>
        <v>2015</v>
      </c>
      <c r="E2481" s="160">
        <f t="shared" si="232"/>
        <v>9</v>
      </c>
      <c r="F2481" s="160">
        <f t="shared" si="233"/>
        <v>2</v>
      </c>
      <c r="G2481" s="160">
        <f t="shared" ca="1" si="228"/>
        <v>106034</v>
      </c>
      <c r="H2481" s="171">
        <f t="shared" ca="1" si="229"/>
        <v>2334</v>
      </c>
      <c r="I2481" s="160"/>
      <c r="J2481" s="160"/>
      <c r="K2481" s="160"/>
      <c r="L2481" s="160"/>
      <c r="M2481" s="160"/>
      <c r="N2481" s="160"/>
    </row>
    <row r="2482" spans="1:14">
      <c r="A2482" s="160"/>
      <c r="B2482" s="170" t="s">
        <v>7854</v>
      </c>
      <c r="C2482" s="161">
        <f t="shared" si="230"/>
        <v>42277</v>
      </c>
      <c r="D2482" s="160">
        <f t="shared" si="231"/>
        <v>2015</v>
      </c>
      <c r="E2482" s="160">
        <f t="shared" si="232"/>
        <v>9</v>
      </c>
      <c r="F2482" s="160">
        <f t="shared" si="233"/>
        <v>3</v>
      </c>
      <c r="G2482" s="160">
        <f t="shared" ca="1" si="228"/>
        <v>106035</v>
      </c>
      <c r="H2482" s="171">
        <f t="shared" ca="1" si="229"/>
        <v>2333</v>
      </c>
      <c r="I2482" s="160"/>
      <c r="J2482" s="160"/>
      <c r="K2482" s="160"/>
      <c r="L2482" s="160"/>
      <c r="M2482" s="160"/>
      <c r="N2482" s="160"/>
    </row>
    <row r="2483" spans="1:14">
      <c r="A2483" s="160"/>
      <c r="B2483" s="170" t="s">
        <v>7857</v>
      </c>
      <c r="C2483" s="161">
        <f t="shared" si="230"/>
        <v>42279</v>
      </c>
      <c r="D2483" s="160">
        <f t="shared" si="231"/>
        <v>2015</v>
      </c>
      <c r="E2483" s="160">
        <f t="shared" si="232"/>
        <v>10</v>
      </c>
      <c r="F2483" s="160">
        <f t="shared" si="233"/>
        <v>5</v>
      </c>
      <c r="G2483" s="160">
        <f t="shared" ca="1" si="228"/>
        <v>106039</v>
      </c>
      <c r="H2483" s="171">
        <f t="shared" ca="1" si="229"/>
        <v>2331</v>
      </c>
      <c r="I2483" s="160"/>
      <c r="J2483" s="160"/>
      <c r="K2483" s="160"/>
      <c r="L2483" s="160"/>
      <c r="M2483" s="160"/>
      <c r="N2483" s="160"/>
    </row>
    <row r="2484" spans="1:14">
      <c r="A2484" s="160"/>
      <c r="B2484" s="170" t="s">
        <v>7857</v>
      </c>
      <c r="C2484" s="161">
        <f t="shared" si="230"/>
        <v>42279</v>
      </c>
      <c r="D2484" s="160">
        <f t="shared" si="231"/>
        <v>2015</v>
      </c>
      <c r="E2484" s="160">
        <f t="shared" si="232"/>
        <v>10</v>
      </c>
      <c r="F2484" s="160">
        <f t="shared" si="233"/>
        <v>5</v>
      </c>
      <c r="G2484" s="160">
        <f t="shared" ca="1" si="228"/>
        <v>106039</v>
      </c>
      <c r="H2484" s="171">
        <f t="shared" ca="1" si="229"/>
        <v>2331</v>
      </c>
      <c r="I2484" s="160"/>
      <c r="J2484" s="160"/>
      <c r="K2484" s="160"/>
      <c r="L2484" s="160"/>
      <c r="M2484" s="160"/>
      <c r="N2484" s="160"/>
    </row>
    <row r="2485" spans="1:14">
      <c r="A2485" s="160"/>
      <c r="B2485" s="170" t="s">
        <v>7857</v>
      </c>
      <c r="C2485" s="161">
        <f t="shared" si="230"/>
        <v>42279</v>
      </c>
      <c r="D2485" s="160">
        <f t="shared" si="231"/>
        <v>2015</v>
      </c>
      <c r="E2485" s="160">
        <f t="shared" si="232"/>
        <v>10</v>
      </c>
      <c r="F2485" s="160">
        <f t="shared" si="233"/>
        <v>5</v>
      </c>
      <c r="G2485" s="160">
        <f t="shared" ca="1" si="228"/>
        <v>106039</v>
      </c>
      <c r="H2485" s="171">
        <f t="shared" ca="1" si="229"/>
        <v>2331</v>
      </c>
      <c r="I2485" s="160"/>
      <c r="J2485" s="160"/>
      <c r="K2485" s="160"/>
      <c r="L2485" s="160"/>
      <c r="M2485" s="160"/>
      <c r="N2485" s="160"/>
    </row>
    <row r="2486" spans="1:14">
      <c r="A2486" s="160"/>
      <c r="B2486" s="170" t="s">
        <v>7864</v>
      </c>
      <c r="C2486" s="161">
        <f t="shared" si="230"/>
        <v>42280</v>
      </c>
      <c r="D2486" s="160">
        <f t="shared" si="231"/>
        <v>2015</v>
      </c>
      <c r="E2486" s="160">
        <f t="shared" si="232"/>
        <v>10</v>
      </c>
      <c r="F2486" s="160">
        <f t="shared" si="233"/>
        <v>6</v>
      </c>
      <c r="G2486" s="160">
        <f t="shared" ca="1" si="228"/>
        <v>106039</v>
      </c>
      <c r="H2486" s="171">
        <f t="shared" ca="1" si="229"/>
        <v>2330</v>
      </c>
      <c r="I2486" s="160"/>
      <c r="J2486" s="160"/>
      <c r="K2486" s="160"/>
      <c r="L2486" s="160"/>
      <c r="M2486" s="160"/>
      <c r="N2486" s="160"/>
    </row>
    <row r="2487" spans="1:14">
      <c r="A2487" s="160"/>
      <c r="B2487" s="170" t="s">
        <v>7864</v>
      </c>
      <c r="C2487" s="161">
        <f t="shared" si="230"/>
        <v>42280</v>
      </c>
      <c r="D2487" s="160">
        <f t="shared" si="231"/>
        <v>2015</v>
      </c>
      <c r="E2487" s="160">
        <f t="shared" si="232"/>
        <v>10</v>
      </c>
      <c r="F2487" s="160">
        <f t="shared" si="233"/>
        <v>6</v>
      </c>
      <c r="G2487" s="160">
        <f t="shared" ca="1" si="228"/>
        <v>106039</v>
      </c>
      <c r="H2487" s="171">
        <f t="shared" ca="1" si="229"/>
        <v>2330</v>
      </c>
      <c r="I2487" s="160"/>
      <c r="J2487" s="160"/>
      <c r="K2487" s="160"/>
      <c r="L2487" s="160"/>
      <c r="M2487" s="160"/>
      <c r="N2487" s="160"/>
    </row>
    <row r="2488" spans="1:14">
      <c r="A2488" s="160"/>
      <c r="B2488" s="170" t="s">
        <v>7869</v>
      </c>
      <c r="C2488" s="161">
        <f t="shared" si="230"/>
        <v>42282</v>
      </c>
      <c r="D2488" s="160">
        <f t="shared" si="231"/>
        <v>2015</v>
      </c>
      <c r="E2488" s="160">
        <f t="shared" si="232"/>
        <v>10</v>
      </c>
      <c r="F2488" s="160">
        <f t="shared" si="233"/>
        <v>1</v>
      </c>
      <c r="G2488" s="160">
        <f t="shared" ca="1" si="228"/>
        <v>106040</v>
      </c>
      <c r="H2488" s="171">
        <f t="shared" ca="1" si="229"/>
        <v>2330</v>
      </c>
      <c r="I2488" s="160"/>
      <c r="J2488" s="160"/>
      <c r="K2488" s="160"/>
      <c r="L2488" s="160"/>
      <c r="M2488" s="160"/>
      <c r="N2488" s="160"/>
    </row>
    <row r="2489" spans="1:14">
      <c r="A2489" s="160"/>
      <c r="B2489" s="170" t="s">
        <v>7872</v>
      </c>
      <c r="C2489" s="161">
        <f t="shared" si="230"/>
        <v>42283</v>
      </c>
      <c r="D2489" s="160">
        <f t="shared" si="231"/>
        <v>2015</v>
      </c>
      <c r="E2489" s="160">
        <f t="shared" si="232"/>
        <v>10</v>
      </c>
      <c r="F2489" s="160">
        <f t="shared" si="233"/>
        <v>2</v>
      </c>
      <c r="G2489" s="160">
        <f t="shared" ca="1" si="228"/>
        <v>106041</v>
      </c>
      <c r="H2489" s="171">
        <f t="shared" ca="1" si="229"/>
        <v>2329</v>
      </c>
      <c r="I2489" s="160"/>
      <c r="J2489" s="160"/>
      <c r="K2489" s="160"/>
      <c r="L2489" s="160"/>
      <c r="M2489" s="160"/>
      <c r="N2489" s="160"/>
    </row>
    <row r="2490" spans="1:14">
      <c r="A2490" s="160"/>
      <c r="B2490" s="170" t="s">
        <v>7872</v>
      </c>
      <c r="C2490" s="161">
        <f t="shared" si="230"/>
        <v>42283</v>
      </c>
      <c r="D2490" s="160">
        <f t="shared" si="231"/>
        <v>2015</v>
      </c>
      <c r="E2490" s="160">
        <f t="shared" si="232"/>
        <v>10</v>
      </c>
      <c r="F2490" s="160">
        <f t="shared" si="233"/>
        <v>2</v>
      </c>
      <c r="G2490" s="160">
        <f t="shared" ca="1" si="228"/>
        <v>106041</v>
      </c>
      <c r="H2490" s="171">
        <f t="shared" ca="1" si="229"/>
        <v>2329</v>
      </c>
      <c r="I2490" s="160"/>
      <c r="J2490" s="160"/>
      <c r="K2490" s="160"/>
      <c r="L2490" s="160"/>
      <c r="M2490" s="160"/>
      <c r="N2490" s="160"/>
    </row>
    <row r="2491" spans="1:14">
      <c r="A2491" s="160"/>
      <c r="B2491" s="170" t="s">
        <v>7872</v>
      </c>
      <c r="C2491" s="161">
        <f t="shared" si="230"/>
        <v>42283</v>
      </c>
      <c r="D2491" s="160">
        <f t="shared" si="231"/>
        <v>2015</v>
      </c>
      <c r="E2491" s="160">
        <f t="shared" si="232"/>
        <v>10</v>
      </c>
      <c r="F2491" s="160">
        <f t="shared" si="233"/>
        <v>2</v>
      </c>
      <c r="G2491" s="160">
        <f t="shared" ca="1" si="228"/>
        <v>106041</v>
      </c>
      <c r="H2491" s="171">
        <f t="shared" ca="1" si="229"/>
        <v>2329</v>
      </c>
      <c r="I2491" s="160"/>
      <c r="J2491" s="160"/>
      <c r="K2491" s="160"/>
      <c r="L2491" s="160"/>
      <c r="M2491" s="160"/>
      <c r="N2491" s="160"/>
    </row>
    <row r="2492" spans="1:14">
      <c r="A2492" s="160"/>
      <c r="B2492" s="170" t="s">
        <v>7879</v>
      </c>
      <c r="C2492" s="161">
        <f t="shared" si="230"/>
        <v>42284</v>
      </c>
      <c r="D2492" s="160">
        <f t="shared" si="231"/>
        <v>2015</v>
      </c>
      <c r="E2492" s="160">
        <f t="shared" si="232"/>
        <v>10</v>
      </c>
      <c r="F2492" s="160">
        <f t="shared" si="233"/>
        <v>3</v>
      </c>
      <c r="G2492" s="160">
        <f t="shared" ca="1" si="228"/>
        <v>106042</v>
      </c>
      <c r="H2492" s="171">
        <f t="shared" ca="1" si="229"/>
        <v>2328</v>
      </c>
      <c r="I2492" s="160"/>
      <c r="J2492" s="160"/>
      <c r="K2492" s="160"/>
      <c r="L2492" s="160"/>
      <c r="M2492" s="160"/>
      <c r="N2492" s="160"/>
    </row>
    <row r="2493" spans="1:14">
      <c r="A2493" s="160"/>
      <c r="B2493" s="170" t="s">
        <v>7882</v>
      </c>
      <c r="C2493" s="161">
        <f t="shared" si="230"/>
        <v>42286</v>
      </c>
      <c r="D2493" s="160">
        <f t="shared" si="231"/>
        <v>2015</v>
      </c>
      <c r="E2493" s="160">
        <f t="shared" si="232"/>
        <v>10</v>
      </c>
      <c r="F2493" s="160">
        <f t="shared" si="233"/>
        <v>5</v>
      </c>
      <c r="G2493" s="160">
        <f t="shared" ca="1" si="228"/>
        <v>106046</v>
      </c>
      <c r="H2493" s="171">
        <f t="shared" ca="1" si="229"/>
        <v>2326</v>
      </c>
      <c r="I2493" s="160"/>
      <c r="J2493" s="160"/>
      <c r="K2493" s="160"/>
      <c r="L2493" s="160"/>
      <c r="M2493" s="160"/>
      <c r="N2493" s="160"/>
    </row>
    <row r="2494" spans="1:14">
      <c r="A2494" s="160"/>
      <c r="B2494" s="170" t="s">
        <v>7882</v>
      </c>
      <c r="C2494" s="161">
        <f t="shared" si="230"/>
        <v>42286</v>
      </c>
      <c r="D2494" s="160">
        <f t="shared" si="231"/>
        <v>2015</v>
      </c>
      <c r="E2494" s="160">
        <f t="shared" si="232"/>
        <v>10</v>
      </c>
      <c r="F2494" s="160">
        <f t="shared" si="233"/>
        <v>5</v>
      </c>
      <c r="G2494" s="160">
        <f t="shared" ca="1" si="228"/>
        <v>106046</v>
      </c>
      <c r="H2494" s="171">
        <f t="shared" ca="1" si="229"/>
        <v>2326</v>
      </c>
      <c r="I2494" s="160"/>
      <c r="J2494" s="160"/>
      <c r="K2494" s="160"/>
      <c r="L2494" s="160"/>
      <c r="M2494" s="160"/>
      <c r="N2494" s="160"/>
    </row>
    <row r="2495" spans="1:14">
      <c r="A2495" s="160"/>
      <c r="B2495" s="170" t="s">
        <v>7887</v>
      </c>
      <c r="C2495" s="161">
        <f t="shared" si="230"/>
        <v>42287</v>
      </c>
      <c r="D2495" s="160">
        <f t="shared" si="231"/>
        <v>2015</v>
      </c>
      <c r="E2495" s="160">
        <f t="shared" si="232"/>
        <v>10</v>
      </c>
      <c r="F2495" s="160">
        <f t="shared" si="233"/>
        <v>6</v>
      </c>
      <c r="G2495" s="160">
        <f t="shared" ca="1" si="228"/>
        <v>106046</v>
      </c>
      <c r="H2495" s="171">
        <f t="shared" ca="1" si="229"/>
        <v>2325</v>
      </c>
      <c r="I2495" s="160"/>
      <c r="J2495" s="160"/>
      <c r="K2495" s="160"/>
      <c r="L2495" s="160"/>
      <c r="M2495" s="160"/>
      <c r="N2495" s="160"/>
    </row>
    <row r="2496" spans="1:14">
      <c r="A2496" s="160"/>
      <c r="B2496" s="170" t="s">
        <v>7887</v>
      </c>
      <c r="C2496" s="161">
        <f t="shared" si="230"/>
        <v>42287</v>
      </c>
      <c r="D2496" s="160">
        <f t="shared" si="231"/>
        <v>2015</v>
      </c>
      <c r="E2496" s="160">
        <f t="shared" si="232"/>
        <v>10</v>
      </c>
      <c r="F2496" s="160">
        <f t="shared" si="233"/>
        <v>6</v>
      </c>
      <c r="G2496" s="160">
        <f t="shared" ca="1" si="228"/>
        <v>106046</v>
      </c>
      <c r="H2496" s="171">
        <f t="shared" ca="1" si="229"/>
        <v>2325</v>
      </c>
      <c r="I2496" s="160"/>
      <c r="J2496" s="160"/>
      <c r="K2496" s="160"/>
      <c r="L2496" s="160"/>
      <c r="M2496" s="160"/>
      <c r="N2496" s="160"/>
    </row>
    <row r="2497" spans="1:14">
      <c r="A2497" s="160"/>
      <c r="B2497" s="170" t="s">
        <v>7892</v>
      </c>
      <c r="C2497" s="161">
        <f t="shared" si="230"/>
        <v>42288</v>
      </c>
      <c r="D2497" s="160">
        <f t="shared" si="231"/>
        <v>2015</v>
      </c>
      <c r="E2497" s="160">
        <f t="shared" si="232"/>
        <v>10</v>
      </c>
      <c r="F2497" s="160">
        <f t="shared" si="233"/>
        <v>7</v>
      </c>
      <c r="G2497" s="160">
        <f t="shared" ca="1" si="228"/>
        <v>106046</v>
      </c>
      <c r="H2497" s="171">
        <f t="shared" ca="1" si="229"/>
        <v>2325</v>
      </c>
      <c r="I2497" s="160"/>
      <c r="J2497" s="160"/>
      <c r="K2497" s="160"/>
      <c r="L2497" s="160"/>
      <c r="M2497" s="160"/>
      <c r="N2497" s="160"/>
    </row>
    <row r="2498" spans="1:14">
      <c r="A2498" s="160"/>
      <c r="B2498" s="170" t="s">
        <v>7892</v>
      </c>
      <c r="C2498" s="161">
        <f t="shared" si="230"/>
        <v>42288</v>
      </c>
      <c r="D2498" s="160">
        <f t="shared" si="231"/>
        <v>2015</v>
      </c>
      <c r="E2498" s="160">
        <f t="shared" si="232"/>
        <v>10</v>
      </c>
      <c r="F2498" s="160">
        <f t="shared" si="233"/>
        <v>7</v>
      </c>
      <c r="G2498" s="160">
        <f t="shared" ca="1" si="228"/>
        <v>106046</v>
      </c>
      <c r="H2498" s="171">
        <f t="shared" ca="1" si="229"/>
        <v>2325</v>
      </c>
      <c r="I2498" s="160"/>
      <c r="J2498" s="160"/>
      <c r="K2498" s="160"/>
      <c r="L2498" s="160"/>
      <c r="M2498" s="160"/>
      <c r="N2498" s="160"/>
    </row>
    <row r="2499" spans="1:14">
      <c r="A2499" s="160"/>
      <c r="B2499" s="170" t="s">
        <v>7897</v>
      </c>
      <c r="C2499" s="161">
        <f t="shared" si="230"/>
        <v>42289</v>
      </c>
      <c r="D2499" s="160">
        <f t="shared" si="231"/>
        <v>2015</v>
      </c>
      <c r="E2499" s="160">
        <f t="shared" si="232"/>
        <v>10</v>
      </c>
      <c r="F2499" s="160">
        <f t="shared" si="233"/>
        <v>1</v>
      </c>
      <c r="G2499" s="160">
        <f t="shared" ca="1" si="228"/>
        <v>106047</v>
      </c>
      <c r="H2499" s="171">
        <f t="shared" ca="1" si="229"/>
        <v>2325</v>
      </c>
      <c r="I2499" s="160"/>
      <c r="J2499" s="160"/>
      <c r="K2499" s="160"/>
      <c r="L2499" s="160"/>
      <c r="M2499" s="160"/>
      <c r="N2499" s="160"/>
    </row>
    <row r="2500" spans="1:14">
      <c r="A2500" s="160"/>
      <c r="B2500" s="170" t="s">
        <v>7900</v>
      </c>
      <c r="C2500" s="161">
        <f t="shared" si="230"/>
        <v>42290</v>
      </c>
      <c r="D2500" s="160">
        <f t="shared" si="231"/>
        <v>2015</v>
      </c>
      <c r="E2500" s="160">
        <f t="shared" si="232"/>
        <v>10</v>
      </c>
      <c r="F2500" s="160">
        <f t="shared" si="233"/>
        <v>2</v>
      </c>
      <c r="G2500" s="160">
        <f t="shared" ca="1" si="228"/>
        <v>106048</v>
      </c>
      <c r="H2500" s="171">
        <f t="shared" ca="1" si="229"/>
        <v>2324</v>
      </c>
      <c r="I2500" s="160"/>
      <c r="J2500" s="160"/>
      <c r="K2500" s="160"/>
      <c r="L2500" s="160"/>
      <c r="M2500" s="160"/>
      <c r="N2500" s="160"/>
    </row>
    <row r="2501" spans="1:14">
      <c r="A2501" s="160"/>
      <c r="B2501" s="170" t="s">
        <v>7903</v>
      </c>
      <c r="C2501" s="161">
        <f t="shared" si="230"/>
        <v>42291</v>
      </c>
      <c r="D2501" s="160">
        <f t="shared" si="231"/>
        <v>2015</v>
      </c>
      <c r="E2501" s="160">
        <f t="shared" si="232"/>
        <v>10</v>
      </c>
      <c r="F2501" s="160">
        <f t="shared" si="233"/>
        <v>3</v>
      </c>
      <c r="G2501" s="160">
        <f t="shared" ref="G2501:G2564" ca="1" si="234">WORKDAY(C2501,$K$5)</f>
        <v>106049</v>
      </c>
      <c r="H2501" s="171">
        <f t="shared" ref="H2501:H2564" ca="1" si="235">NETWORKDAYS(C2501,$K$5)</f>
        <v>2323</v>
      </c>
      <c r="I2501" s="160"/>
      <c r="J2501" s="160"/>
      <c r="K2501" s="160"/>
      <c r="L2501" s="160"/>
      <c r="M2501" s="160"/>
      <c r="N2501" s="160"/>
    </row>
    <row r="2502" spans="1:14">
      <c r="A2502" s="160"/>
      <c r="B2502" s="170" t="s">
        <v>7903</v>
      </c>
      <c r="C2502" s="161">
        <f t="shared" ref="C2502:C2565" si="236">DATE(LEFT(B2502,4),MID(B2502,5,2),RIGHT(B2502,2))</f>
        <v>42291</v>
      </c>
      <c r="D2502" s="160">
        <f t="shared" ref="D2502:D2565" si="237">YEAR(C2502)</f>
        <v>2015</v>
      </c>
      <c r="E2502" s="160">
        <f t="shared" ref="E2502:E2565" si="238">MONTH(C2502)</f>
        <v>10</v>
      </c>
      <c r="F2502" s="160">
        <f t="shared" ref="F2502:F2565" si="239">WEEKDAY(C2502,2)</f>
        <v>3</v>
      </c>
      <c r="G2502" s="160">
        <f t="shared" ca="1" si="234"/>
        <v>106049</v>
      </c>
      <c r="H2502" s="171">
        <f t="shared" ca="1" si="235"/>
        <v>2323</v>
      </c>
      <c r="I2502" s="160"/>
      <c r="J2502" s="160"/>
      <c r="K2502" s="160"/>
      <c r="L2502" s="160"/>
      <c r="M2502" s="160"/>
      <c r="N2502" s="160"/>
    </row>
    <row r="2503" spans="1:14">
      <c r="A2503" s="160"/>
      <c r="B2503" s="170" t="s">
        <v>7908</v>
      </c>
      <c r="C2503" s="161">
        <f t="shared" si="236"/>
        <v>42292</v>
      </c>
      <c r="D2503" s="160">
        <f t="shared" si="237"/>
        <v>2015</v>
      </c>
      <c r="E2503" s="160">
        <f t="shared" si="238"/>
        <v>10</v>
      </c>
      <c r="F2503" s="160">
        <f t="shared" si="239"/>
        <v>4</v>
      </c>
      <c r="G2503" s="160">
        <f t="shared" ca="1" si="234"/>
        <v>106052</v>
      </c>
      <c r="H2503" s="171">
        <f t="shared" ca="1" si="235"/>
        <v>2322</v>
      </c>
      <c r="I2503" s="160"/>
      <c r="J2503" s="160"/>
      <c r="K2503" s="160"/>
      <c r="L2503" s="160"/>
      <c r="M2503" s="160"/>
      <c r="N2503" s="160"/>
    </row>
    <row r="2504" spans="1:14">
      <c r="A2504" s="160"/>
      <c r="B2504" s="170" t="s">
        <v>7911</v>
      </c>
      <c r="C2504" s="161">
        <f t="shared" si="236"/>
        <v>42293</v>
      </c>
      <c r="D2504" s="160">
        <f t="shared" si="237"/>
        <v>2015</v>
      </c>
      <c r="E2504" s="160">
        <f t="shared" si="238"/>
        <v>10</v>
      </c>
      <c r="F2504" s="160">
        <f t="shared" si="239"/>
        <v>5</v>
      </c>
      <c r="G2504" s="160">
        <f t="shared" ca="1" si="234"/>
        <v>106053</v>
      </c>
      <c r="H2504" s="171">
        <f t="shared" ca="1" si="235"/>
        <v>2321</v>
      </c>
      <c r="I2504" s="160"/>
      <c r="J2504" s="160"/>
      <c r="K2504" s="160"/>
      <c r="L2504" s="160"/>
      <c r="M2504" s="160"/>
      <c r="N2504" s="160"/>
    </row>
    <row r="2505" spans="1:14">
      <c r="A2505" s="160"/>
      <c r="B2505" s="170" t="s">
        <v>7914</v>
      </c>
      <c r="C2505" s="161">
        <f t="shared" si="236"/>
        <v>42294</v>
      </c>
      <c r="D2505" s="160">
        <f t="shared" si="237"/>
        <v>2015</v>
      </c>
      <c r="E2505" s="160">
        <f t="shared" si="238"/>
        <v>10</v>
      </c>
      <c r="F2505" s="160">
        <f t="shared" si="239"/>
        <v>6</v>
      </c>
      <c r="G2505" s="160">
        <f t="shared" ca="1" si="234"/>
        <v>106053</v>
      </c>
      <c r="H2505" s="171">
        <f t="shared" ca="1" si="235"/>
        <v>2320</v>
      </c>
      <c r="I2505" s="160"/>
      <c r="J2505" s="160"/>
      <c r="K2505" s="160"/>
      <c r="L2505" s="160"/>
      <c r="M2505" s="160"/>
      <c r="N2505" s="160"/>
    </row>
    <row r="2506" spans="1:14">
      <c r="A2506" s="160"/>
      <c r="B2506" s="170" t="s">
        <v>7917</v>
      </c>
      <c r="C2506" s="161">
        <f t="shared" si="236"/>
        <v>42296</v>
      </c>
      <c r="D2506" s="160">
        <f t="shared" si="237"/>
        <v>2015</v>
      </c>
      <c r="E2506" s="160">
        <f t="shared" si="238"/>
        <v>10</v>
      </c>
      <c r="F2506" s="160">
        <f t="shared" si="239"/>
        <v>1</v>
      </c>
      <c r="G2506" s="160">
        <f t="shared" ca="1" si="234"/>
        <v>106054</v>
      </c>
      <c r="H2506" s="171">
        <f t="shared" ca="1" si="235"/>
        <v>2320</v>
      </c>
      <c r="I2506" s="160"/>
      <c r="J2506" s="160"/>
      <c r="K2506" s="160"/>
      <c r="L2506" s="160"/>
      <c r="M2506" s="160"/>
      <c r="N2506" s="160"/>
    </row>
    <row r="2507" spans="1:14">
      <c r="A2507" s="160"/>
      <c r="B2507" s="170" t="s">
        <v>7920</v>
      </c>
      <c r="C2507" s="161">
        <f t="shared" si="236"/>
        <v>42297</v>
      </c>
      <c r="D2507" s="160">
        <f t="shared" si="237"/>
        <v>2015</v>
      </c>
      <c r="E2507" s="160">
        <f t="shared" si="238"/>
        <v>10</v>
      </c>
      <c r="F2507" s="160">
        <f t="shared" si="239"/>
        <v>2</v>
      </c>
      <c r="G2507" s="160">
        <f t="shared" ca="1" si="234"/>
        <v>106055</v>
      </c>
      <c r="H2507" s="171">
        <f t="shared" ca="1" si="235"/>
        <v>2319</v>
      </c>
      <c r="I2507" s="160"/>
      <c r="J2507" s="160"/>
      <c r="K2507" s="160"/>
      <c r="L2507" s="160"/>
      <c r="M2507" s="160"/>
      <c r="N2507" s="160"/>
    </row>
    <row r="2508" spans="1:14">
      <c r="A2508" s="160"/>
      <c r="B2508" s="170" t="s">
        <v>7923</v>
      </c>
      <c r="C2508" s="161">
        <f t="shared" si="236"/>
        <v>42298</v>
      </c>
      <c r="D2508" s="160">
        <f t="shared" si="237"/>
        <v>2015</v>
      </c>
      <c r="E2508" s="160">
        <f t="shared" si="238"/>
        <v>10</v>
      </c>
      <c r="F2508" s="160">
        <f t="shared" si="239"/>
        <v>3</v>
      </c>
      <c r="G2508" s="160">
        <f t="shared" ca="1" si="234"/>
        <v>106056</v>
      </c>
      <c r="H2508" s="171">
        <f t="shared" ca="1" si="235"/>
        <v>2318</v>
      </c>
      <c r="I2508" s="160"/>
      <c r="J2508" s="160"/>
      <c r="K2508" s="160"/>
      <c r="L2508" s="160"/>
      <c r="M2508" s="160"/>
      <c r="N2508" s="160"/>
    </row>
    <row r="2509" spans="1:14">
      <c r="A2509" s="160"/>
      <c r="B2509" s="170" t="s">
        <v>7926</v>
      </c>
      <c r="C2509" s="161">
        <f t="shared" si="236"/>
        <v>42299</v>
      </c>
      <c r="D2509" s="160">
        <f t="shared" si="237"/>
        <v>2015</v>
      </c>
      <c r="E2509" s="160">
        <f t="shared" si="238"/>
        <v>10</v>
      </c>
      <c r="F2509" s="160">
        <f t="shared" si="239"/>
        <v>4</v>
      </c>
      <c r="G2509" s="160">
        <f t="shared" ca="1" si="234"/>
        <v>106059</v>
      </c>
      <c r="H2509" s="171">
        <f t="shared" ca="1" si="235"/>
        <v>2317</v>
      </c>
      <c r="I2509" s="160"/>
      <c r="J2509" s="160"/>
      <c r="K2509" s="160"/>
      <c r="L2509" s="160"/>
      <c r="M2509" s="160"/>
      <c r="N2509" s="160"/>
    </row>
    <row r="2510" spans="1:14">
      <c r="A2510" s="160"/>
      <c r="B2510" s="170" t="s">
        <v>7929</v>
      </c>
      <c r="C2510" s="161">
        <f t="shared" si="236"/>
        <v>42300</v>
      </c>
      <c r="D2510" s="160">
        <f t="shared" si="237"/>
        <v>2015</v>
      </c>
      <c r="E2510" s="160">
        <f t="shared" si="238"/>
        <v>10</v>
      </c>
      <c r="F2510" s="160">
        <f t="shared" si="239"/>
        <v>5</v>
      </c>
      <c r="G2510" s="160">
        <f t="shared" ca="1" si="234"/>
        <v>106060</v>
      </c>
      <c r="H2510" s="171">
        <f t="shared" ca="1" si="235"/>
        <v>2316</v>
      </c>
      <c r="I2510" s="160"/>
      <c r="J2510" s="160"/>
      <c r="K2510" s="160"/>
      <c r="L2510" s="160"/>
      <c r="M2510" s="160"/>
      <c r="N2510" s="160"/>
    </row>
    <row r="2511" spans="1:14">
      <c r="A2511" s="160"/>
      <c r="B2511" s="170" t="s">
        <v>7929</v>
      </c>
      <c r="C2511" s="161">
        <f t="shared" si="236"/>
        <v>42300</v>
      </c>
      <c r="D2511" s="160">
        <f t="shared" si="237"/>
        <v>2015</v>
      </c>
      <c r="E2511" s="160">
        <f t="shared" si="238"/>
        <v>10</v>
      </c>
      <c r="F2511" s="160">
        <f t="shared" si="239"/>
        <v>5</v>
      </c>
      <c r="G2511" s="160">
        <f t="shared" ca="1" si="234"/>
        <v>106060</v>
      </c>
      <c r="H2511" s="171">
        <f t="shared" ca="1" si="235"/>
        <v>2316</v>
      </c>
      <c r="I2511" s="160"/>
      <c r="J2511" s="160"/>
      <c r="K2511" s="160"/>
      <c r="L2511" s="160"/>
      <c r="M2511" s="160"/>
      <c r="N2511" s="160"/>
    </row>
    <row r="2512" spans="1:14">
      <c r="A2512" s="160"/>
      <c r="B2512" s="170" t="s">
        <v>7934</v>
      </c>
      <c r="C2512" s="161">
        <f t="shared" si="236"/>
        <v>42301</v>
      </c>
      <c r="D2512" s="160">
        <f t="shared" si="237"/>
        <v>2015</v>
      </c>
      <c r="E2512" s="160">
        <f t="shared" si="238"/>
        <v>10</v>
      </c>
      <c r="F2512" s="160">
        <f t="shared" si="239"/>
        <v>6</v>
      </c>
      <c r="G2512" s="160">
        <f t="shared" ca="1" si="234"/>
        <v>106060</v>
      </c>
      <c r="H2512" s="171">
        <f t="shared" ca="1" si="235"/>
        <v>2315</v>
      </c>
      <c r="I2512" s="160"/>
      <c r="J2512" s="160"/>
      <c r="K2512" s="160"/>
      <c r="L2512" s="160"/>
      <c r="M2512" s="160"/>
      <c r="N2512" s="160"/>
    </row>
    <row r="2513" spans="1:14">
      <c r="A2513" s="160"/>
      <c r="B2513" s="170" t="s">
        <v>7937</v>
      </c>
      <c r="C2513" s="161">
        <f t="shared" si="236"/>
        <v>42302</v>
      </c>
      <c r="D2513" s="160">
        <f t="shared" si="237"/>
        <v>2015</v>
      </c>
      <c r="E2513" s="160">
        <f t="shared" si="238"/>
        <v>10</v>
      </c>
      <c r="F2513" s="160">
        <f t="shared" si="239"/>
        <v>7</v>
      </c>
      <c r="G2513" s="160">
        <f t="shared" ca="1" si="234"/>
        <v>106060</v>
      </c>
      <c r="H2513" s="171">
        <f t="shared" ca="1" si="235"/>
        <v>2315</v>
      </c>
      <c r="I2513" s="160"/>
      <c r="J2513" s="160"/>
      <c r="K2513" s="160"/>
      <c r="L2513" s="160"/>
      <c r="M2513" s="160"/>
      <c r="N2513" s="160"/>
    </row>
    <row r="2514" spans="1:14">
      <c r="A2514" s="160"/>
      <c r="B2514" s="170" t="s">
        <v>7937</v>
      </c>
      <c r="C2514" s="161">
        <f t="shared" si="236"/>
        <v>42302</v>
      </c>
      <c r="D2514" s="160">
        <f t="shared" si="237"/>
        <v>2015</v>
      </c>
      <c r="E2514" s="160">
        <f t="shared" si="238"/>
        <v>10</v>
      </c>
      <c r="F2514" s="160">
        <f t="shared" si="239"/>
        <v>7</v>
      </c>
      <c r="G2514" s="160">
        <f t="shared" ca="1" si="234"/>
        <v>106060</v>
      </c>
      <c r="H2514" s="171">
        <f t="shared" ca="1" si="235"/>
        <v>2315</v>
      </c>
      <c r="I2514" s="160"/>
      <c r="J2514" s="160"/>
      <c r="K2514" s="160"/>
      <c r="L2514" s="160"/>
      <c r="M2514" s="160"/>
      <c r="N2514" s="160"/>
    </row>
    <row r="2515" spans="1:14">
      <c r="A2515" s="160"/>
      <c r="B2515" s="170" t="s">
        <v>7937</v>
      </c>
      <c r="C2515" s="161">
        <f t="shared" si="236"/>
        <v>42302</v>
      </c>
      <c r="D2515" s="160">
        <f t="shared" si="237"/>
        <v>2015</v>
      </c>
      <c r="E2515" s="160">
        <f t="shared" si="238"/>
        <v>10</v>
      </c>
      <c r="F2515" s="160">
        <f t="shared" si="239"/>
        <v>7</v>
      </c>
      <c r="G2515" s="160">
        <f t="shared" ca="1" si="234"/>
        <v>106060</v>
      </c>
      <c r="H2515" s="171">
        <f t="shared" ca="1" si="235"/>
        <v>2315</v>
      </c>
      <c r="I2515" s="160"/>
      <c r="J2515" s="160"/>
      <c r="K2515" s="160"/>
      <c r="L2515" s="160"/>
      <c r="M2515" s="160"/>
      <c r="N2515" s="160"/>
    </row>
    <row r="2516" spans="1:14">
      <c r="A2516" s="160"/>
      <c r="B2516" s="170" t="s">
        <v>7937</v>
      </c>
      <c r="C2516" s="161">
        <f t="shared" si="236"/>
        <v>42302</v>
      </c>
      <c r="D2516" s="160">
        <f t="shared" si="237"/>
        <v>2015</v>
      </c>
      <c r="E2516" s="160">
        <f t="shared" si="238"/>
        <v>10</v>
      </c>
      <c r="F2516" s="160">
        <f t="shared" si="239"/>
        <v>7</v>
      </c>
      <c r="G2516" s="160">
        <f t="shared" ca="1" si="234"/>
        <v>106060</v>
      </c>
      <c r="H2516" s="171">
        <f t="shared" ca="1" si="235"/>
        <v>2315</v>
      </c>
      <c r="I2516" s="160"/>
      <c r="J2516" s="160"/>
      <c r="K2516" s="160"/>
      <c r="L2516" s="160"/>
      <c r="M2516" s="160"/>
      <c r="N2516" s="160"/>
    </row>
    <row r="2517" spans="1:14">
      <c r="A2517" s="160"/>
      <c r="B2517" s="170" t="s">
        <v>7946</v>
      </c>
      <c r="C2517" s="161">
        <f t="shared" si="236"/>
        <v>42304</v>
      </c>
      <c r="D2517" s="160">
        <f t="shared" si="237"/>
        <v>2015</v>
      </c>
      <c r="E2517" s="160">
        <f t="shared" si="238"/>
        <v>10</v>
      </c>
      <c r="F2517" s="160">
        <f t="shared" si="239"/>
        <v>2</v>
      </c>
      <c r="G2517" s="160">
        <f t="shared" ca="1" si="234"/>
        <v>106062</v>
      </c>
      <c r="H2517" s="171">
        <f t="shared" ca="1" si="235"/>
        <v>2314</v>
      </c>
      <c r="I2517" s="160"/>
      <c r="J2517" s="160"/>
      <c r="K2517" s="160"/>
      <c r="L2517" s="160"/>
      <c r="M2517" s="160"/>
      <c r="N2517" s="160"/>
    </row>
    <row r="2518" spans="1:14">
      <c r="A2518" s="160"/>
      <c r="B2518" s="170" t="s">
        <v>7946</v>
      </c>
      <c r="C2518" s="161">
        <f t="shared" si="236"/>
        <v>42304</v>
      </c>
      <c r="D2518" s="160">
        <f t="shared" si="237"/>
        <v>2015</v>
      </c>
      <c r="E2518" s="160">
        <f t="shared" si="238"/>
        <v>10</v>
      </c>
      <c r="F2518" s="160">
        <f t="shared" si="239"/>
        <v>2</v>
      </c>
      <c r="G2518" s="160">
        <f t="shared" ca="1" si="234"/>
        <v>106062</v>
      </c>
      <c r="H2518" s="171">
        <f t="shared" ca="1" si="235"/>
        <v>2314</v>
      </c>
      <c r="I2518" s="160"/>
      <c r="J2518" s="160"/>
      <c r="K2518" s="160"/>
      <c r="L2518" s="160"/>
      <c r="M2518" s="160"/>
      <c r="N2518" s="160"/>
    </row>
    <row r="2519" spans="1:14">
      <c r="A2519" s="160"/>
      <c r="B2519" s="170" t="s">
        <v>7946</v>
      </c>
      <c r="C2519" s="161">
        <f t="shared" si="236"/>
        <v>42304</v>
      </c>
      <c r="D2519" s="160">
        <f t="shared" si="237"/>
        <v>2015</v>
      </c>
      <c r="E2519" s="160">
        <f t="shared" si="238"/>
        <v>10</v>
      </c>
      <c r="F2519" s="160">
        <f t="shared" si="239"/>
        <v>2</v>
      </c>
      <c r="G2519" s="160">
        <f t="shared" ca="1" si="234"/>
        <v>106062</v>
      </c>
      <c r="H2519" s="171">
        <f t="shared" ca="1" si="235"/>
        <v>2314</v>
      </c>
      <c r="I2519" s="160"/>
      <c r="J2519" s="160"/>
      <c r="K2519" s="160"/>
      <c r="L2519" s="160"/>
      <c r="M2519" s="160"/>
      <c r="N2519" s="160"/>
    </row>
    <row r="2520" spans="1:14">
      <c r="A2520" s="160"/>
      <c r="B2520" s="170" t="s">
        <v>7953</v>
      </c>
      <c r="C2520" s="161">
        <f t="shared" si="236"/>
        <v>42305</v>
      </c>
      <c r="D2520" s="160">
        <f t="shared" si="237"/>
        <v>2015</v>
      </c>
      <c r="E2520" s="160">
        <f t="shared" si="238"/>
        <v>10</v>
      </c>
      <c r="F2520" s="160">
        <f t="shared" si="239"/>
        <v>3</v>
      </c>
      <c r="G2520" s="160">
        <f t="shared" ca="1" si="234"/>
        <v>106063</v>
      </c>
      <c r="H2520" s="171">
        <f t="shared" ca="1" si="235"/>
        <v>2313</v>
      </c>
      <c r="I2520" s="160"/>
      <c r="J2520" s="160"/>
      <c r="K2520" s="160"/>
      <c r="L2520" s="160"/>
      <c r="M2520" s="160"/>
      <c r="N2520" s="160"/>
    </row>
    <row r="2521" spans="1:14">
      <c r="A2521" s="160"/>
      <c r="B2521" s="170" t="s">
        <v>7953</v>
      </c>
      <c r="C2521" s="161">
        <f t="shared" si="236"/>
        <v>42305</v>
      </c>
      <c r="D2521" s="160">
        <f t="shared" si="237"/>
        <v>2015</v>
      </c>
      <c r="E2521" s="160">
        <f t="shared" si="238"/>
        <v>10</v>
      </c>
      <c r="F2521" s="160">
        <f t="shared" si="239"/>
        <v>3</v>
      </c>
      <c r="G2521" s="160">
        <f t="shared" ca="1" si="234"/>
        <v>106063</v>
      </c>
      <c r="H2521" s="171">
        <f t="shared" ca="1" si="235"/>
        <v>2313</v>
      </c>
      <c r="I2521" s="160"/>
      <c r="J2521" s="160"/>
      <c r="K2521" s="160"/>
      <c r="L2521" s="160"/>
      <c r="M2521" s="160"/>
      <c r="N2521" s="160"/>
    </row>
    <row r="2522" spans="1:14">
      <c r="A2522" s="160"/>
      <c r="B2522" s="170" t="s">
        <v>7958</v>
      </c>
      <c r="C2522" s="161">
        <f t="shared" si="236"/>
        <v>42306</v>
      </c>
      <c r="D2522" s="160">
        <f t="shared" si="237"/>
        <v>2015</v>
      </c>
      <c r="E2522" s="160">
        <f t="shared" si="238"/>
        <v>10</v>
      </c>
      <c r="F2522" s="160">
        <f t="shared" si="239"/>
        <v>4</v>
      </c>
      <c r="G2522" s="160">
        <f t="shared" ca="1" si="234"/>
        <v>106066</v>
      </c>
      <c r="H2522" s="171">
        <f t="shared" ca="1" si="235"/>
        <v>2312</v>
      </c>
      <c r="I2522" s="160"/>
      <c r="J2522" s="160"/>
      <c r="K2522" s="160"/>
      <c r="L2522" s="160"/>
      <c r="M2522" s="160"/>
      <c r="N2522" s="160"/>
    </row>
    <row r="2523" spans="1:14">
      <c r="A2523" s="160"/>
      <c r="B2523" s="170" t="s">
        <v>7958</v>
      </c>
      <c r="C2523" s="161">
        <f t="shared" si="236"/>
        <v>42306</v>
      </c>
      <c r="D2523" s="160">
        <f t="shared" si="237"/>
        <v>2015</v>
      </c>
      <c r="E2523" s="160">
        <f t="shared" si="238"/>
        <v>10</v>
      </c>
      <c r="F2523" s="160">
        <f t="shared" si="239"/>
        <v>4</v>
      </c>
      <c r="G2523" s="160">
        <f t="shared" ca="1" si="234"/>
        <v>106066</v>
      </c>
      <c r="H2523" s="171">
        <f t="shared" ca="1" si="235"/>
        <v>2312</v>
      </c>
      <c r="I2523" s="160"/>
      <c r="J2523" s="160"/>
      <c r="K2523" s="160"/>
      <c r="L2523" s="160"/>
      <c r="M2523" s="160"/>
      <c r="N2523" s="160"/>
    </row>
    <row r="2524" spans="1:14">
      <c r="A2524" s="160"/>
      <c r="B2524" s="170" t="s">
        <v>7958</v>
      </c>
      <c r="C2524" s="161">
        <f t="shared" si="236"/>
        <v>42306</v>
      </c>
      <c r="D2524" s="160">
        <f t="shared" si="237"/>
        <v>2015</v>
      </c>
      <c r="E2524" s="160">
        <f t="shared" si="238"/>
        <v>10</v>
      </c>
      <c r="F2524" s="160">
        <f t="shared" si="239"/>
        <v>4</v>
      </c>
      <c r="G2524" s="160">
        <f t="shared" ca="1" si="234"/>
        <v>106066</v>
      </c>
      <c r="H2524" s="171">
        <f t="shared" ca="1" si="235"/>
        <v>2312</v>
      </c>
      <c r="I2524" s="160"/>
      <c r="J2524" s="160"/>
      <c r="K2524" s="160"/>
      <c r="L2524" s="160"/>
      <c r="M2524" s="160"/>
      <c r="N2524" s="160"/>
    </row>
    <row r="2525" spans="1:14">
      <c r="A2525" s="160"/>
      <c r="B2525" s="170" t="s">
        <v>7965</v>
      </c>
      <c r="C2525" s="161">
        <f t="shared" si="236"/>
        <v>42307</v>
      </c>
      <c r="D2525" s="160">
        <f t="shared" si="237"/>
        <v>2015</v>
      </c>
      <c r="E2525" s="160">
        <f t="shared" si="238"/>
        <v>10</v>
      </c>
      <c r="F2525" s="160">
        <f t="shared" si="239"/>
        <v>5</v>
      </c>
      <c r="G2525" s="160">
        <f t="shared" ca="1" si="234"/>
        <v>106067</v>
      </c>
      <c r="H2525" s="171">
        <f t="shared" ca="1" si="235"/>
        <v>2311</v>
      </c>
      <c r="I2525" s="160"/>
      <c r="J2525" s="160"/>
      <c r="K2525" s="160"/>
      <c r="L2525" s="160"/>
      <c r="M2525" s="160"/>
      <c r="N2525" s="160"/>
    </row>
    <row r="2526" spans="1:14">
      <c r="A2526" s="160"/>
      <c r="B2526" s="170" t="s">
        <v>7965</v>
      </c>
      <c r="C2526" s="161">
        <f t="shared" si="236"/>
        <v>42307</v>
      </c>
      <c r="D2526" s="160">
        <f t="shared" si="237"/>
        <v>2015</v>
      </c>
      <c r="E2526" s="160">
        <f t="shared" si="238"/>
        <v>10</v>
      </c>
      <c r="F2526" s="160">
        <f t="shared" si="239"/>
        <v>5</v>
      </c>
      <c r="G2526" s="160">
        <f t="shared" ca="1" si="234"/>
        <v>106067</v>
      </c>
      <c r="H2526" s="171">
        <f t="shared" ca="1" si="235"/>
        <v>2311</v>
      </c>
      <c r="I2526" s="160"/>
      <c r="J2526" s="160"/>
      <c r="K2526" s="160"/>
      <c r="L2526" s="160"/>
      <c r="M2526" s="160"/>
      <c r="N2526" s="160"/>
    </row>
    <row r="2527" spans="1:14">
      <c r="A2527" s="160"/>
      <c r="B2527" s="170" t="s">
        <v>7970</v>
      </c>
      <c r="C2527" s="161">
        <f t="shared" si="236"/>
        <v>42310</v>
      </c>
      <c r="D2527" s="160">
        <f t="shared" si="237"/>
        <v>2015</v>
      </c>
      <c r="E2527" s="160">
        <f t="shared" si="238"/>
        <v>11</v>
      </c>
      <c r="F2527" s="160">
        <f t="shared" si="239"/>
        <v>1</v>
      </c>
      <c r="G2527" s="160">
        <f t="shared" ca="1" si="234"/>
        <v>106068</v>
      </c>
      <c r="H2527" s="171">
        <f t="shared" ca="1" si="235"/>
        <v>2310</v>
      </c>
      <c r="I2527" s="160"/>
      <c r="J2527" s="160"/>
      <c r="K2527" s="160"/>
      <c r="L2527" s="160"/>
      <c r="M2527" s="160"/>
      <c r="N2527" s="160"/>
    </row>
    <row r="2528" spans="1:14">
      <c r="A2528" s="160"/>
      <c r="B2528" s="170" t="s">
        <v>7973</v>
      </c>
      <c r="C2528" s="161">
        <f t="shared" si="236"/>
        <v>42311</v>
      </c>
      <c r="D2528" s="160">
        <f t="shared" si="237"/>
        <v>2015</v>
      </c>
      <c r="E2528" s="160">
        <f t="shared" si="238"/>
        <v>11</v>
      </c>
      <c r="F2528" s="160">
        <f t="shared" si="239"/>
        <v>2</v>
      </c>
      <c r="G2528" s="160">
        <f t="shared" ca="1" si="234"/>
        <v>106069</v>
      </c>
      <c r="H2528" s="171">
        <f t="shared" ca="1" si="235"/>
        <v>2309</v>
      </c>
      <c r="I2528" s="160"/>
      <c r="J2528" s="160"/>
      <c r="K2528" s="160"/>
      <c r="L2528" s="160"/>
      <c r="M2528" s="160"/>
      <c r="N2528" s="160"/>
    </row>
    <row r="2529" spans="1:14">
      <c r="A2529" s="160"/>
      <c r="B2529" s="170" t="s">
        <v>7973</v>
      </c>
      <c r="C2529" s="161">
        <f t="shared" si="236"/>
        <v>42311</v>
      </c>
      <c r="D2529" s="160">
        <f t="shared" si="237"/>
        <v>2015</v>
      </c>
      <c r="E2529" s="160">
        <f t="shared" si="238"/>
        <v>11</v>
      </c>
      <c r="F2529" s="160">
        <f t="shared" si="239"/>
        <v>2</v>
      </c>
      <c r="G2529" s="160">
        <f t="shared" ca="1" si="234"/>
        <v>106069</v>
      </c>
      <c r="H2529" s="171">
        <f t="shared" ca="1" si="235"/>
        <v>2309</v>
      </c>
      <c r="I2529" s="160"/>
      <c r="J2529" s="160"/>
      <c r="K2529" s="160"/>
      <c r="L2529" s="160"/>
      <c r="M2529" s="160"/>
      <c r="N2529" s="160"/>
    </row>
    <row r="2530" spans="1:14">
      <c r="A2530" s="160"/>
      <c r="B2530" s="170" t="s">
        <v>7978</v>
      </c>
      <c r="C2530" s="161">
        <f t="shared" si="236"/>
        <v>42312</v>
      </c>
      <c r="D2530" s="160">
        <f t="shared" si="237"/>
        <v>2015</v>
      </c>
      <c r="E2530" s="160">
        <f t="shared" si="238"/>
        <v>11</v>
      </c>
      <c r="F2530" s="160">
        <f t="shared" si="239"/>
        <v>3</v>
      </c>
      <c r="G2530" s="160">
        <f t="shared" ca="1" si="234"/>
        <v>106070</v>
      </c>
      <c r="H2530" s="171">
        <f t="shared" ca="1" si="235"/>
        <v>2308</v>
      </c>
      <c r="I2530" s="160"/>
      <c r="J2530" s="160"/>
      <c r="K2530" s="160"/>
      <c r="L2530" s="160"/>
      <c r="M2530" s="160"/>
      <c r="N2530" s="160"/>
    </row>
    <row r="2531" spans="1:14">
      <c r="A2531" s="160"/>
      <c r="B2531" s="170" t="s">
        <v>7981</v>
      </c>
      <c r="C2531" s="161">
        <f t="shared" si="236"/>
        <v>42313</v>
      </c>
      <c r="D2531" s="160">
        <f t="shared" si="237"/>
        <v>2015</v>
      </c>
      <c r="E2531" s="160">
        <f t="shared" si="238"/>
        <v>11</v>
      </c>
      <c r="F2531" s="160">
        <f t="shared" si="239"/>
        <v>4</v>
      </c>
      <c r="G2531" s="160">
        <f t="shared" ca="1" si="234"/>
        <v>106073</v>
      </c>
      <c r="H2531" s="171">
        <f t="shared" ca="1" si="235"/>
        <v>2307</v>
      </c>
      <c r="I2531" s="160"/>
      <c r="J2531" s="160"/>
      <c r="K2531" s="160"/>
      <c r="L2531" s="160"/>
      <c r="M2531" s="160"/>
      <c r="N2531" s="160"/>
    </row>
    <row r="2532" spans="1:14">
      <c r="A2532" s="160"/>
      <c r="B2532" s="170" t="s">
        <v>7984</v>
      </c>
      <c r="C2532" s="161">
        <f t="shared" si="236"/>
        <v>42314</v>
      </c>
      <c r="D2532" s="160">
        <f t="shared" si="237"/>
        <v>2015</v>
      </c>
      <c r="E2532" s="160">
        <f t="shared" si="238"/>
        <v>11</v>
      </c>
      <c r="F2532" s="160">
        <f t="shared" si="239"/>
        <v>5</v>
      </c>
      <c r="G2532" s="160">
        <f t="shared" ca="1" si="234"/>
        <v>106074</v>
      </c>
      <c r="H2532" s="171">
        <f t="shared" ca="1" si="235"/>
        <v>2306</v>
      </c>
      <c r="I2532" s="160"/>
      <c r="J2532" s="160"/>
      <c r="K2532" s="160"/>
      <c r="L2532" s="160"/>
      <c r="M2532" s="160"/>
      <c r="N2532" s="160"/>
    </row>
    <row r="2533" spans="1:14">
      <c r="A2533" s="160"/>
      <c r="B2533" s="170" t="s">
        <v>7987</v>
      </c>
      <c r="C2533" s="161">
        <f t="shared" si="236"/>
        <v>42317</v>
      </c>
      <c r="D2533" s="160">
        <f t="shared" si="237"/>
        <v>2015</v>
      </c>
      <c r="E2533" s="160">
        <f t="shared" si="238"/>
        <v>11</v>
      </c>
      <c r="F2533" s="160">
        <f t="shared" si="239"/>
        <v>1</v>
      </c>
      <c r="G2533" s="160">
        <f t="shared" ca="1" si="234"/>
        <v>106075</v>
      </c>
      <c r="H2533" s="171">
        <f t="shared" ca="1" si="235"/>
        <v>2305</v>
      </c>
      <c r="I2533" s="160"/>
      <c r="J2533" s="160"/>
      <c r="K2533" s="160"/>
      <c r="L2533" s="160"/>
      <c r="M2533" s="160"/>
      <c r="N2533" s="160"/>
    </row>
    <row r="2534" spans="1:14">
      <c r="A2534" s="160"/>
      <c r="B2534" s="170" t="s">
        <v>7990</v>
      </c>
      <c r="C2534" s="161">
        <f t="shared" si="236"/>
        <v>42318</v>
      </c>
      <c r="D2534" s="160">
        <f t="shared" si="237"/>
        <v>2015</v>
      </c>
      <c r="E2534" s="160">
        <f t="shared" si="238"/>
        <v>11</v>
      </c>
      <c r="F2534" s="160">
        <f t="shared" si="239"/>
        <v>2</v>
      </c>
      <c r="G2534" s="160">
        <f t="shared" ca="1" si="234"/>
        <v>106076</v>
      </c>
      <c r="H2534" s="171">
        <f t="shared" ca="1" si="235"/>
        <v>2304</v>
      </c>
      <c r="I2534" s="160"/>
      <c r="J2534" s="160"/>
      <c r="K2534" s="160"/>
      <c r="L2534" s="160"/>
      <c r="M2534" s="160"/>
      <c r="N2534" s="160"/>
    </row>
    <row r="2535" spans="1:14">
      <c r="A2535" s="160"/>
      <c r="B2535" s="170" t="s">
        <v>7993</v>
      </c>
      <c r="C2535" s="161">
        <f t="shared" si="236"/>
        <v>42319</v>
      </c>
      <c r="D2535" s="160">
        <f t="shared" si="237"/>
        <v>2015</v>
      </c>
      <c r="E2535" s="160">
        <f t="shared" si="238"/>
        <v>11</v>
      </c>
      <c r="F2535" s="160">
        <f t="shared" si="239"/>
        <v>3</v>
      </c>
      <c r="G2535" s="160">
        <f t="shared" ca="1" si="234"/>
        <v>106077</v>
      </c>
      <c r="H2535" s="171">
        <f t="shared" ca="1" si="235"/>
        <v>2303</v>
      </c>
      <c r="I2535" s="160"/>
      <c r="J2535" s="160"/>
      <c r="K2535" s="160"/>
      <c r="L2535" s="160"/>
      <c r="M2535" s="160"/>
      <c r="N2535" s="160"/>
    </row>
    <row r="2536" spans="1:14">
      <c r="A2536" s="160"/>
      <c r="B2536" s="170" t="s">
        <v>7996</v>
      </c>
      <c r="C2536" s="161">
        <f t="shared" si="236"/>
        <v>42320</v>
      </c>
      <c r="D2536" s="160">
        <f t="shared" si="237"/>
        <v>2015</v>
      </c>
      <c r="E2536" s="160">
        <f t="shared" si="238"/>
        <v>11</v>
      </c>
      <c r="F2536" s="160">
        <f t="shared" si="239"/>
        <v>4</v>
      </c>
      <c r="G2536" s="160">
        <f t="shared" ca="1" si="234"/>
        <v>106080</v>
      </c>
      <c r="H2536" s="171">
        <f t="shared" ca="1" si="235"/>
        <v>2302</v>
      </c>
      <c r="I2536" s="160"/>
      <c r="J2536" s="160"/>
      <c r="K2536" s="160"/>
      <c r="L2536" s="160"/>
      <c r="M2536" s="160"/>
      <c r="N2536" s="160"/>
    </row>
    <row r="2537" spans="1:14">
      <c r="A2537" s="160"/>
      <c r="B2537" s="170" t="s">
        <v>7999</v>
      </c>
      <c r="C2537" s="161">
        <f t="shared" si="236"/>
        <v>42321</v>
      </c>
      <c r="D2537" s="160">
        <f t="shared" si="237"/>
        <v>2015</v>
      </c>
      <c r="E2537" s="160">
        <f t="shared" si="238"/>
        <v>11</v>
      </c>
      <c r="F2537" s="160">
        <f t="shared" si="239"/>
        <v>5</v>
      </c>
      <c r="G2537" s="160">
        <f t="shared" ca="1" si="234"/>
        <v>106081</v>
      </c>
      <c r="H2537" s="171">
        <f t="shared" ca="1" si="235"/>
        <v>2301</v>
      </c>
      <c r="I2537" s="160"/>
      <c r="J2537" s="160"/>
      <c r="K2537" s="160"/>
      <c r="L2537" s="160"/>
      <c r="M2537" s="160"/>
      <c r="N2537" s="160"/>
    </row>
    <row r="2538" spans="1:14">
      <c r="A2538" s="160"/>
      <c r="B2538" s="170" t="s">
        <v>7999</v>
      </c>
      <c r="C2538" s="161">
        <f t="shared" si="236"/>
        <v>42321</v>
      </c>
      <c r="D2538" s="160">
        <f t="shared" si="237"/>
        <v>2015</v>
      </c>
      <c r="E2538" s="160">
        <f t="shared" si="238"/>
        <v>11</v>
      </c>
      <c r="F2538" s="160">
        <f t="shared" si="239"/>
        <v>5</v>
      </c>
      <c r="G2538" s="160">
        <f t="shared" ca="1" si="234"/>
        <v>106081</v>
      </c>
      <c r="H2538" s="171">
        <f t="shared" ca="1" si="235"/>
        <v>2301</v>
      </c>
      <c r="I2538" s="160"/>
      <c r="J2538" s="160"/>
      <c r="K2538" s="160"/>
      <c r="L2538" s="160"/>
      <c r="M2538" s="160"/>
      <c r="N2538" s="160"/>
    </row>
    <row r="2539" spans="1:14">
      <c r="A2539" s="160"/>
      <c r="B2539" s="170" t="s">
        <v>7999</v>
      </c>
      <c r="C2539" s="161">
        <f t="shared" si="236"/>
        <v>42321</v>
      </c>
      <c r="D2539" s="160">
        <f t="shared" si="237"/>
        <v>2015</v>
      </c>
      <c r="E2539" s="160">
        <f t="shared" si="238"/>
        <v>11</v>
      </c>
      <c r="F2539" s="160">
        <f t="shared" si="239"/>
        <v>5</v>
      </c>
      <c r="G2539" s="160">
        <f t="shared" ca="1" si="234"/>
        <v>106081</v>
      </c>
      <c r="H2539" s="171">
        <f t="shared" ca="1" si="235"/>
        <v>2301</v>
      </c>
      <c r="I2539" s="160"/>
      <c r="J2539" s="160"/>
      <c r="K2539" s="160"/>
      <c r="L2539" s="160"/>
      <c r="M2539" s="160"/>
      <c r="N2539" s="160"/>
    </row>
    <row r="2540" spans="1:14">
      <c r="A2540" s="160"/>
      <c r="B2540" s="170" t="s">
        <v>8006</v>
      </c>
      <c r="C2540" s="161">
        <f t="shared" si="236"/>
        <v>42322</v>
      </c>
      <c r="D2540" s="160">
        <f t="shared" si="237"/>
        <v>2015</v>
      </c>
      <c r="E2540" s="160">
        <f t="shared" si="238"/>
        <v>11</v>
      </c>
      <c r="F2540" s="160">
        <f t="shared" si="239"/>
        <v>6</v>
      </c>
      <c r="G2540" s="160">
        <f t="shared" ca="1" si="234"/>
        <v>106081</v>
      </c>
      <c r="H2540" s="171">
        <f t="shared" ca="1" si="235"/>
        <v>2300</v>
      </c>
      <c r="I2540" s="160"/>
      <c r="J2540" s="160"/>
      <c r="K2540" s="160"/>
      <c r="L2540" s="160"/>
      <c r="M2540" s="160"/>
      <c r="N2540" s="160"/>
    </row>
    <row r="2541" spans="1:14">
      <c r="A2541" s="160"/>
      <c r="B2541" s="170" t="s">
        <v>8009</v>
      </c>
      <c r="C2541" s="161">
        <f t="shared" si="236"/>
        <v>42324</v>
      </c>
      <c r="D2541" s="160">
        <f t="shared" si="237"/>
        <v>2015</v>
      </c>
      <c r="E2541" s="160">
        <f t="shared" si="238"/>
        <v>11</v>
      </c>
      <c r="F2541" s="160">
        <f t="shared" si="239"/>
        <v>1</v>
      </c>
      <c r="G2541" s="160">
        <f t="shared" ca="1" si="234"/>
        <v>106082</v>
      </c>
      <c r="H2541" s="171">
        <f t="shared" ca="1" si="235"/>
        <v>2300</v>
      </c>
      <c r="I2541" s="160"/>
      <c r="J2541" s="160"/>
      <c r="K2541" s="160"/>
      <c r="L2541" s="160"/>
      <c r="M2541" s="160"/>
      <c r="N2541" s="160"/>
    </row>
    <row r="2542" spans="1:14">
      <c r="A2542" s="160"/>
      <c r="B2542" s="170" t="s">
        <v>8009</v>
      </c>
      <c r="C2542" s="161">
        <f t="shared" si="236"/>
        <v>42324</v>
      </c>
      <c r="D2542" s="160">
        <f t="shared" si="237"/>
        <v>2015</v>
      </c>
      <c r="E2542" s="160">
        <f t="shared" si="238"/>
        <v>11</v>
      </c>
      <c r="F2542" s="160">
        <f t="shared" si="239"/>
        <v>1</v>
      </c>
      <c r="G2542" s="160">
        <f t="shared" ca="1" si="234"/>
        <v>106082</v>
      </c>
      <c r="H2542" s="171">
        <f t="shared" ca="1" si="235"/>
        <v>2300</v>
      </c>
      <c r="I2542" s="160"/>
      <c r="J2542" s="160"/>
      <c r="K2542" s="160"/>
      <c r="L2542" s="160"/>
      <c r="M2542" s="160"/>
      <c r="N2542" s="160"/>
    </row>
    <row r="2543" spans="1:14">
      <c r="A2543" s="160"/>
      <c r="B2543" s="170" t="s">
        <v>8009</v>
      </c>
      <c r="C2543" s="161">
        <f t="shared" si="236"/>
        <v>42324</v>
      </c>
      <c r="D2543" s="160">
        <f t="shared" si="237"/>
        <v>2015</v>
      </c>
      <c r="E2543" s="160">
        <f t="shared" si="238"/>
        <v>11</v>
      </c>
      <c r="F2543" s="160">
        <f t="shared" si="239"/>
        <v>1</v>
      </c>
      <c r="G2543" s="160">
        <f t="shared" ca="1" si="234"/>
        <v>106082</v>
      </c>
      <c r="H2543" s="171">
        <f t="shared" ca="1" si="235"/>
        <v>2300</v>
      </c>
      <c r="I2543" s="160"/>
      <c r="J2543" s="160"/>
      <c r="K2543" s="160"/>
      <c r="L2543" s="160"/>
      <c r="M2543" s="160"/>
      <c r="N2543" s="160"/>
    </row>
    <row r="2544" spans="1:14">
      <c r="A2544" s="160"/>
      <c r="B2544" s="170" t="s">
        <v>8009</v>
      </c>
      <c r="C2544" s="161">
        <f t="shared" si="236"/>
        <v>42324</v>
      </c>
      <c r="D2544" s="160">
        <f t="shared" si="237"/>
        <v>2015</v>
      </c>
      <c r="E2544" s="160">
        <f t="shared" si="238"/>
        <v>11</v>
      </c>
      <c r="F2544" s="160">
        <f t="shared" si="239"/>
        <v>1</v>
      </c>
      <c r="G2544" s="160">
        <f t="shared" ca="1" si="234"/>
        <v>106082</v>
      </c>
      <c r="H2544" s="171">
        <f t="shared" ca="1" si="235"/>
        <v>2300</v>
      </c>
      <c r="I2544" s="160"/>
      <c r="J2544" s="160"/>
      <c r="K2544" s="160"/>
      <c r="L2544" s="160"/>
      <c r="M2544" s="160"/>
      <c r="N2544" s="160"/>
    </row>
    <row r="2545" spans="1:14">
      <c r="A2545" s="160"/>
      <c r="B2545" s="170" t="s">
        <v>8009</v>
      </c>
      <c r="C2545" s="161">
        <f t="shared" si="236"/>
        <v>42324</v>
      </c>
      <c r="D2545" s="160">
        <f t="shared" si="237"/>
        <v>2015</v>
      </c>
      <c r="E2545" s="160">
        <f t="shared" si="238"/>
        <v>11</v>
      </c>
      <c r="F2545" s="160">
        <f t="shared" si="239"/>
        <v>1</v>
      </c>
      <c r="G2545" s="160">
        <f t="shared" ca="1" si="234"/>
        <v>106082</v>
      </c>
      <c r="H2545" s="171">
        <f t="shared" ca="1" si="235"/>
        <v>2300</v>
      </c>
      <c r="I2545" s="160"/>
      <c r="J2545" s="160"/>
      <c r="K2545" s="160"/>
      <c r="L2545" s="160"/>
      <c r="M2545" s="160"/>
      <c r="N2545" s="160"/>
    </row>
    <row r="2546" spans="1:14">
      <c r="A2546" s="160"/>
      <c r="B2546" s="170" t="s">
        <v>8009</v>
      </c>
      <c r="C2546" s="161">
        <f t="shared" si="236"/>
        <v>42324</v>
      </c>
      <c r="D2546" s="160">
        <f t="shared" si="237"/>
        <v>2015</v>
      </c>
      <c r="E2546" s="160">
        <f t="shared" si="238"/>
        <v>11</v>
      </c>
      <c r="F2546" s="160">
        <f t="shared" si="239"/>
        <v>1</v>
      </c>
      <c r="G2546" s="160">
        <f t="shared" ca="1" si="234"/>
        <v>106082</v>
      </c>
      <c r="H2546" s="171">
        <f t="shared" ca="1" si="235"/>
        <v>2300</v>
      </c>
      <c r="I2546" s="160"/>
      <c r="J2546" s="160"/>
      <c r="K2546" s="160"/>
      <c r="L2546" s="160"/>
      <c r="M2546" s="160"/>
      <c r="N2546" s="160"/>
    </row>
    <row r="2547" spans="1:14">
      <c r="A2547" s="160"/>
      <c r="B2547" s="170" t="s">
        <v>8022</v>
      </c>
      <c r="C2547" s="161">
        <f t="shared" si="236"/>
        <v>42325</v>
      </c>
      <c r="D2547" s="160">
        <f t="shared" si="237"/>
        <v>2015</v>
      </c>
      <c r="E2547" s="160">
        <f t="shared" si="238"/>
        <v>11</v>
      </c>
      <c r="F2547" s="160">
        <f t="shared" si="239"/>
        <v>2</v>
      </c>
      <c r="G2547" s="160">
        <f t="shared" ca="1" si="234"/>
        <v>106083</v>
      </c>
      <c r="H2547" s="171">
        <f t="shared" ca="1" si="235"/>
        <v>2299</v>
      </c>
      <c r="I2547" s="160"/>
      <c r="J2547" s="160"/>
      <c r="K2547" s="160"/>
      <c r="L2547" s="160"/>
      <c r="M2547" s="160"/>
      <c r="N2547" s="160"/>
    </row>
    <row r="2548" spans="1:14">
      <c r="A2548" s="160"/>
      <c r="B2548" s="170" t="s">
        <v>8022</v>
      </c>
      <c r="C2548" s="161">
        <f t="shared" si="236"/>
        <v>42325</v>
      </c>
      <c r="D2548" s="160">
        <f t="shared" si="237"/>
        <v>2015</v>
      </c>
      <c r="E2548" s="160">
        <f t="shared" si="238"/>
        <v>11</v>
      </c>
      <c r="F2548" s="160">
        <f t="shared" si="239"/>
        <v>2</v>
      </c>
      <c r="G2548" s="160">
        <f t="shared" ca="1" si="234"/>
        <v>106083</v>
      </c>
      <c r="H2548" s="171">
        <f t="shared" ca="1" si="235"/>
        <v>2299</v>
      </c>
      <c r="I2548" s="160"/>
      <c r="J2548" s="160"/>
      <c r="K2548" s="160"/>
      <c r="L2548" s="160"/>
      <c r="M2548" s="160"/>
      <c r="N2548" s="160"/>
    </row>
    <row r="2549" spans="1:14">
      <c r="A2549" s="160"/>
      <c r="B2549" s="170" t="s">
        <v>8022</v>
      </c>
      <c r="C2549" s="161">
        <f t="shared" si="236"/>
        <v>42325</v>
      </c>
      <c r="D2549" s="160">
        <f t="shared" si="237"/>
        <v>2015</v>
      </c>
      <c r="E2549" s="160">
        <f t="shared" si="238"/>
        <v>11</v>
      </c>
      <c r="F2549" s="160">
        <f t="shared" si="239"/>
        <v>2</v>
      </c>
      <c r="G2549" s="160">
        <f t="shared" ca="1" si="234"/>
        <v>106083</v>
      </c>
      <c r="H2549" s="171">
        <f t="shared" ca="1" si="235"/>
        <v>2299</v>
      </c>
      <c r="I2549" s="160"/>
      <c r="J2549" s="160"/>
      <c r="K2549" s="160"/>
      <c r="L2549" s="160"/>
      <c r="M2549" s="160"/>
      <c r="N2549" s="160"/>
    </row>
    <row r="2550" spans="1:14">
      <c r="A2550" s="160"/>
      <c r="B2550" s="170" t="s">
        <v>8029</v>
      </c>
      <c r="C2550" s="161">
        <f t="shared" si="236"/>
        <v>42327</v>
      </c>
      <c r="D2550" s="160">
        <f t="shared" si="237"/>
        <v>2015</v>
      </c>
      <c r="E2550" s="160">
        <f t="shared" si="238"/>
        <v>11</v>
      </c>
      <c r="F2550" s="160">
        <f t="shared" si="239"/>
        <v>4</v>
      </c>
      <c r="G2550" s="160">
        <f t="shared" ca="1" si="234"/>
        <v>106087</v>
      </c>
      <c r="H2550" s="171">
        <f t="shared" ca="1" si="235"/>
        <v>2297</v>
      </c>
      <c r="I2550" s="160"/>
      <c r="J2550" s="160"/>
      <c r="K2550" s="160"/>
      <c r="L2550" s="160"/>
      <c r="M2550" s="160"/>
      <c r="N2550" s="160"/>
    </row>
    <row r="2551" spans="1:14">
      <c r="A2551" s="160"/>
      <c r="B2551" s="170" t="s">
        <v>8032</v>
      </c>
      <c r="C2551" s="161">
        <f t="shared" si="236"/>
        <v>42329</v>
      </c>
      <c r="D2551" s="160">
        <f t="shared" si="237"/>
        <v>2015</v>
      </c>
      <c r="E2551" s="160">
        <f t="shared" si="238"/>
        <v>11</v>
      </c>
      <c r="F2551" s="160">
        <f t="shared" si="239"/>
        <v>6</v>
      </c>
      <c r="G2551" s="160">
        <f t="shared" ca="1" si="234"/>
        <v>106088</v>
      </c>
      <c r="H2551" s="171">
        <f t="shared" ca="1" si="235"/>
        <v>2295</v>
      </c>
      <c r="I2551" s="160"/>
      <c r="J2551" s="160"/>
      <c r="K2551" s="160"/>
      <c r="L2551" s="160"/>
      <c r="M2551" s="160"/>
      <c r="N2551" s="160"/>
    </row>
    <row r="2552" spans="1:14">
      <c r="A2552" s="160"/>
      <c r="B2552" s="170" t="s">
        <v>8035</v>
      </c>
      <c r="C2552" s="161">
        <f t="shared" si="236"/>
        <v>42331</v>
      </c>
      <c r="D2552" s="160">
        <f t="shared" si="237"/>
        <v>2015</v>
      </c>
      <c r="E2552" s="160">
        <f t="shared" si="238"/>
        <v>11</v>
      </c>
      <c r="F2552" s="160">
        <f t="shared" si="239"/>
        <v>1</v>
      </c>
      <c r="G2552" s="160">
        <f t="shared" ca="1" si="234"/>
        <v>106089</v>
      </c>
      <c r="H2552" s="171">
        <f t="shared" ca="1" si="235"/>
        <v>2295</v>
      </c>
      <c r="I2552" s="160"/>
      <c r="J2552" s="160"/>
      <c r="K2552" s="160"/>
      <c r="L2552" s="160"/>
      <c r="M2552" s="160"/>
      <c r="N2552" s="160"/>
    </row>
    <row r="2553" spans="1:14">
      <c r="A2553" s="160"/>
      <c r="B2553" s="170" t="s">
        <v>8035</v>
      </c>
      <c r="C2553" s="161">
        <f t="shared" si="236"/>
        <v>42331</v>
      </c>
      <c r="D2553" s="160">
        <f t="shared" si="237"/>
        <v>2015</v>
      </c>
      <c r="E2553" s="160">
        <f t="shared" si="238"/>
        <v>11</v>
      </c>
      <c r="F2553" s="160">
        <f t="shared" si="239"/>
        <v>1</v>
      </c>
      <c r="G2553" s="160">
        <f t="shared" ca="1" si="234"/>
        <v>106089</v>
      </c>
      <c r="H2553" s="171">
        <f t="shared" ca="1" si="235"/>
        <v>2295</v>
      </c>
      <c r="I2553" s="160"/>
      <c r="J2553" s="160"/>
      <c r="K2553" s="160"/>
      <c r="L2553" s="160"/>
      <c r="M2553" s="160"/>
      <c r="N2553" s="160"/>
    </row>
    <row r="2554" spans="1:14">
      <c r="A2554" s="160"/>
      <c r="B2554" s="170" t="s">
        <v>8035</v>
      </c>
      <c r="C2554" s="161">
        <f t="shared" si="236"/>
        <v>42331</v>
      </c>
      <c r="D2554" s="160">
        <f t="shared" si="237"/>
        <v>2015</v>
      </c>
      <c r="E2554" s="160">
        <f t="shared" si="238"/>
        <v>11</v>
      </c>
      <c r="F2554" s="160">
        <f t="shared" si="239"/>
        <v>1</v>
      </c>
      <c r="G2554" s="160">
        <f t="shared" ca="1" si="234"/>
        <v>106089</v>
      </c>
      <c r="H2554" s="171">
        <f t="shared" ca="1" si="235"/>
        <v>2295</v>
      </c>
      <c r="I2554" s="160"/>
      <c r="J2554" s="160"/>
      <c r="K2554" s="160"/>
      <c r="L2554" s="160"/>
      <c r="M2554" s="160"/>
      <c r="N2554" s="160"/>
    </row>
    <row r="2555" spans="1:14">
      <c r="A2555" s="160"/>
      <c r="B2555" s="170" t="s">
        <v>8042</v>
      </c>
      <c r="C2555" s="161">
        <f t="shared" si="236"/>
        <v>42332</v>
      </c>
      <c r="D2555" s="160">
        <f t="shared" si="237"/>
        <v>2015</v>
      </c>
      <c r="E2555" s="160">
        <f t="shared" si="238"/>
        <v>11</v>
      </c>
      <c r="F2555" s="160">
        <f t="shared" si="239"/>
        <v>2</v>
      </c>
      <c r="G2555" s="160">
        <f t="shared" ca="1" si="234"/>
        <v>106090</v>
      </c>
      <c r="H2555" s="171">
        <f t="shared" ca="1" si="235"/>
        <v>2294</v>
      </c>
      <c r="I2555" s="160"/>
      <c r="J2555" s="160"/>
      <c r="K2555" s="160"/>
      <c r="L2555" s="160"/>
      <c r="M2555" s="160"/>
      <c r="N2555" s="160"/>
    </row>
    <row r="2556" spans="1:14">
      <c r="A2556" s="160"/>
      <c r="B2556" s="170" t="s">
        <v>8042</v>
      </c>
      <c r="C2556" s="161">
        <f t="shared" si="236"/>
        <v>42332</v>
      </c>
      <c r="D2556" s="160">
        <f t="shared" si="237"/>
        <v>2015</v>
      </c>
      <c r="E2556" s="160">
        <f t="shared" si="238"/>
        <v>11</v>
      </c>
      <c r="F2556" s="160">
        <f t="shared" si="239"/>
        <v>2</v>
      </c>
      <c r="G2556" s="160">
        <f t="shared" ca="1" si="234"/>
        <v>106090</v>
      </c>
      <c r="H2556" s="171">
        <f t="shared" ca="1" si="235"/>
        <v>2294</v>
      </c>
      <c r="I2556" s="160"/>
      <c r="J2556" s="160"/>
      <c r="K2556" s="160"/>
      <c r="L2556" s="160"/>
      <c r="M2556" s="160"/>
      <c r="N2556" s="160"/>
    </row>
    <row r="2557" spans="1:14">
      <c r="A2557" s="160"/>
      <c r="B2557" s="170" t="s">
        <v>8047</v>
      </c>
      <c r="C2557" s="161">
        <f t="shared" si="236"/>
        <v>42334</v>
      </c>
      <c r="D2557" s="160">
        <f t="shared" si="237"/>
        <v>2015</v>
      </c>
      <c r="E2557" s="160">
        <f t="shared" si="238"/>
        <v>11</v>
      </c>
      <c r="F2557" s="160">
        <f t="shared" si="239"/>
        <v>4</v>
      </c>
      <c r="G2557" s="160">
        <f t="shared" ca="1" si="234"/>
        <v>106094</v>
      </c>
      <c r="H2557" s="171">
        <f t="shared" ca="1" si="235"/>
        <v>2292</v>
      </c>
      <c r="I2557" s="160"/>
      <c r="J2557" s="160"/>
      <c r="K2557" s="160"/>
      <c r="L2557" s="160"/>
      <c r="M2557" s="160"/>
      <c r="N2557" s="160"/>
    </row>
    <row r="2558" spans="1:14">
      <c r="A2558" s="160"/>
      <c r="B2558" s="170" t="s">
        <v>8050</v>
      </c>
      <c r="C2558" s="161">
        <f t="shared" si="236"/>
        <v>42336</v>
      </c>
      <c r="D2558" s="160">
        <f t="shared" si="237"/>
        <v>2015</v>
      </c>
      <c r="E2558" s="160">
        <f t="shared" si="238"/>
        <v>11</v>
      </c>
      <c r="F2558" s="160">
        <f t="shared" si="239"/>
        <v>6</v>
      </c>
      <c r="G2558" s="160">
        <f t="shared" ca="1" si="234"/>
        <v>106095</v>
      </c>
      <c r="H2558" s="171">
        <f t="shared" ca="1" si="235"/>
        <v>2290</v>
      </c>
      <c r="I2558" s="160"/>
      <c r="J2558" s="160"/>
      <c r="K2558" s="160"/>
      <c r="L2558" s="160"/>
      <c r="M2558" s="160"/>
      <c r="N2558" s="160"/>
    </row>
    <row r="2559" spans="1:14">
      <c r="A2559" s="160"/>
      <c r="B2559" s="170" t="s">
        <v>8050</v>
      </c>
      <c r="C2559" s="161">
        <f t="shared" si="236"/>
        <v>42336</v>
      </c>
      <c r="D2559" s="160">
        <f t="shared" si="237"/>
        <v>2015</v>
      </c>
      <c r="E2559" s="160">
        <f t="shared" si="238"/>
        <v>11</v>
      </c>
      <c r="F2559" s="160">
        <f t="shared" si="239"/>
        <v>6</v>
      </c>
      <c r="G2559" s="160">
        <f t="shared" ca="1" si="234"/>
        <v>106095</v>
      </c>
      <c r="H2559" s="171">
        <f t="shared" ca="1" si="235"/>
        <v>2290</v>
      </c>
      <c r="I2559" s="160"/>
      <c r="J2559" s="160"/>
      <c r="K2559" s="160"/>
      <c r="L2559" s="160"/>
      <c r="M2559" s="160"/>
      <c r="N2559" s="160"/>
    </row>
    <row r="2560" spans="1:14">
      <c r="A2560" s="160"/>
      <c r="B2560" s="170" t="s">
        <v>8055</v>
      </c>
      <c r="C2560" s="161">
        <f t="shared" si="236"/>
        <v>42337</v>
      </c>
      <c r="D2560" s="160">
        <f t="shared" si="237"/>
        <v>2015</v>
      </c>
      <c r="E2560" s="160">
        <f t="shared" si="238"/>
        <v>11</v>
      </c>
      <c r="F2560" s="160">
        <f t="shared" si="239"/>
        <v>7</v>
      </c>
      <c r="G2560" s="160">
        <f t="shared" ca="1" si="234"/>
        <v>106095</v>
      </c>
      <c r="H2560" s="171">
        <f t="shared" ca="1" si="235"/>
        <v>2290</v>
      </c>
      <c r="I2560" s="160"/>
      <c r="J2560" s="160"/>
      <c r="K2560" s="160"/>
      <c r="L2560" s="160"/>
      <c r="M2560" s="160"/>
      <c r="N2560" s="160"/>
    </row>
    <row r="2561" spans="1:14">
      <c r="A2561" s="160"/>
      <c r="B2561" s="170" t="s">
        <v>8058</v>
      </c>
      <c r="C2561" s="161">
        <f t="shared" si="236"/>
        <v>42340</v>
      </c>
      <c r="D2561" s="160">
        <f t="shared" si="237"/>
        <v>2015</v>
      </c>
      <c r="E2561" s="160">
        <f t="shared" si="238"/>
        <v>12</v>
      </c>
      <c r="F2561" s="160">
        <f t="shared" si="239"/>
        <v>3</v>
      </c>
      <c r="G2561" s="160">
        <f t="shared" ca="1" si="234"/>
        <v>106098</v>
      </c>
      <c r="H2561" s="171">
        <f t="shared" ca="1" si="235"/>
        <v>2288</v>
      </c>
      <c r="I2561" s="160"/>
      <c r="J2561" s="160"/>
      <c r="K2561" s="160"/>
      <c r="L2561" s="160"/>
      <c r="M2561" s="160"/>
      <c r="N2561" s="160"/>
    </row>
    <row r="2562" spans="1:14">
      <c r="A2562" s="160"/>
      <c r="B2562" s="170" t="s">
        <v>8058</v>
      </c>
      <c r="C2562" s="161">
        <f t="shared" si="236"/>
        <v>42340</v>
      </c>
      <c r="D2562" s="160">
        <f t="shared" si="237"/>
        <v>2015</v>
      </c>
      <c r="E2562" s="160">
        <f t="shared" si="238"/>
        <v>12</v>
      </c>
      <c r="F2562" s="160">
        <f t="shared" si="239"/>
        <v>3</v>
      </c>
      <c r="G2562" s="160">
        <f t="shared" ca="1" si="234"/>
        <v>106098</v>
      </c>
      <c r="H2562" s="171">
        <f t="shared" ca="1" si="235"/>
        <v>2288</v>
      </c>
      <c r="I2562" s="160"/>
      <c r="J2562" s="160"/>
      <c r="K2562" s="160"/>
      <c r="L2562" s="160"/>
      <c r="M2562" s="160"/>
      <c r="N2562" s="160"/>
    </row>
    <row r="2563" spans="1:14">
      <c r="A2563" s="160"/>
      <c r="B2563" s="170" t="s">
        <v>8063</v>
      </c>
      <c r="C2563" s="161">
        <f t="shared" si="236"/>
        <v>42341</v>
      </c>
      <c r="D2563" s="160">
        <f t="shared" si="237"/>
        <v>2015</v>
      </c>
      <c r="E2563" s="160">
        <f t="shared" si="238"/>
        <v>12</v>
      </c>
      <c r="F2563" s="160">
        <f t="shared" si="239"/>
        <v>4</v>
      </c>
      <c r="G2563" s="160">
        <f t="shared" ca="1" si="234"/>
        <v>106101</v>
      </c>
      <c r="H2563" s="171">
        <f t="shared" ca="1" si="235"/>
        <v>2287</v>
      </c>
      <c r="I2563" s="160"/>
      <c r="J2563" s="160"/>
      <c r="K2563" s="160"/>
      <c r="L2563" s="160"/>
      <c r="M2563" s="160"/>
      <c r="N2563" s="160"/>
    </row>
    <row r="2564" spans="1:14">
      <c r="A2564" s="160"/>
      <c r="B2564" s="170" t="s">
        <v>8063</v>
      </c>
      <c r="C2564" s="161">
        <f t="shared" si="236"/>
        <v>42341</v>
      </c>
      <c r="D2564" s="160">
        <f t="shared" si="237"/>
        <v>2015</v>
      </c>
      <c r="E2564" s="160">
        <f t="shared" si="238"/>
        <v>12</v>
      </c>
      <c r="F2564" s="160">
        <f t="shared" si="239"/>
        <v>4</v>
      </c>
      <c r="G2564" s="160">
        <f t="shared" ca="1" si="234"/>
        <v>106101</v>
      </c>
      <c r="H2564" s="171">
        <f t="shared" ca="1" si="235"/>
        <v>2287</v>
      </c>
      <c r="I2564" s="160"/>
      <c r="J2564" s="160"/>
      <c r="K2564" s="160"/>
      <c r="L2564" s="160"/>
      <c r="M2564" s="160"/>
      <c r="N2564" s="160"/>
    </row>
    <row r="2565" spans="1:14">
      <c r="A2565" s="160"/>
      <c r="B2565" s="170" t="s">
        <v>8068</v>
      </c>
      <c r="C2565" s="161">
        <f t="shared" si="236"/>
        <v>42342</v>
      </c>
      <c r="D2565" s="160">
        <f t="shared" si="237"/>
        <v>2015</v>
      </c>
      <c r="E2565" s="160">
        <f t="shared" si="238"/>
        <v>12</v>
      </c>
      <c r="F2565" s="160">
        <f t="shared" si="239"/>
        <v>5</v>
      </c>
      <c r="G2565" s="160">
        <f t="shared" ref="G2565:G2628" ca="1" si="240">WORKDAY(C2565,$K$5)</f>
        <v>106102</v>
      </c>
      <c r="H2565" s="171">
        <f t="shared" ref="H2565:H2628" ca="1" si="241">NETWORKDAYS(C2565,$K$5)</f>
        <v>2286</v>
      </c>
      <c r="I2565" s="160"/>
      <c r="J2565" s="160"/>
      <c r="K2565" s="160"/>
      <c r="L2565" s="160"/>
      <c r="M2565" s="160"/>
      <c r="N2565" s="160"/>
    </row>
    <row r="2566" spans="1:14">
      <c r="A2566" s="160"/>
      <c r="B2566" s="170" t="s">
        <v>8071</v>
      </c>
      <c r="C2566" s="161">
        <f t="shared" ref="C2566:C2629" si="242">DATE(LEFT(B2566,4),MID(B2566,5,2),RIGHT(B2566,2))</f>
        <v>42343</v>
      </c>
      <c r="D2566" s="160">
        <f t="shared" ref="D2566:D2629" si="243">YEAR(C2566)</f>
        <v>2015</v>
      </c>
      <c r="E2566" s="160">
        <f t="shared" ref="E2566:E2629" si="244">MONTH(C2566)</f>
        <v>12</v>
      </c>
      <c r="F2566" s="160">
        <f t="shared" ref="F2566:F2629" si="245">WEEKDAY(C2566,2)</f>
        <v>6</v>
      </c>
      <c r="G2566" s="160">
        <f t="shared" ca="1" si="240"/>
        <v>106102</v>
      </c>
      <c r="H2566" s="171">
        <f t="shared" ca="1" si="241"/>
        <v>2285</v>
      </c>
      <c r="I2566" s="160"/>
      <c r="J2566" s="160"/>
      <c r="K2566" s="160"/>
      <c r="L2566" s="160"/>
      <c r="M2566" s="160"/>
      <c r="N2566" s="160"/>
    </row>
    <row r="2567" spans="1:14">
      <c r="A2567" s="160"/>
      <c r="B2567" s="170" t="s">
        <v>8071</v>
      </c>
      <c r="C2567" s="161">
        <f t="shared" si="242"/>
        <v>42343</v>
      </c>
      <c r="D2567" s="160">
        <f t="shared" si="243"/>
        <v>2015</v>
      </c>
      <c r="E2567" s="160">
        <f t="shared" si="244"/>
        <v>12</v>
      </c>
      <c r="F2567" s="160">
        <f t="shared" si="245"/>
        <v>6</v>
      </c>
      <c r="G2567" s="160">
        <f t="shared" ca="1" si="240"/>
        <v>106102</v>
      </c>
      <c r="H2567" s="171">
        <f t="shared" ca="1" si="241"/>
        <v>2285</v>
      </c>
      <c r="I2567" s="160"/>
      <c r="J2567" s="160"/>
      <c r="K2567" s="160"/>
      <c r="L2567" s="160"/>
      <c r="M2567" s="160"/>
      <c r="N2567" s="160"/>
    </row>
    <row r="2568" spans="1:14">
      <c r="A2568" s="160"/>
      <c r="B2568" s="170" t="s">
        <v>8071</v>
      </c>
      <c r="C2568" s="161">
        <f t="shared" si="242"/>
        <v>42343</v>
      </c>
      <c r="D2568" s="160">
        <f t="shared" si="243"/>
        <v>2015</v>
      </c>
      <c r="E2568" s="160">
        <f t="shared" si="244"/>
        <v>12</v>
      </c>
      <c r="F2568" s="160">
        <f t="shared" si="245"/>
        <v>6</v>
      </c>
      <c r="G2568" s="160">
        <f t="shared" ca="1" si="240"/>
        <v>106102</v>
      </c>
      <c r="H2568" s="171">
        <f t="shared" ca="1" si="241"/>
        <v>2285</v>
      </c>
      <c r="I2568" s="160"/>
      <c r="J2568" s="160"/>
      <c r="K2568" s="160"/>
      <c r="L2568" s="160"/>
      <c r="M2568" s="160"/>
      <c r="N2568" s="160"/>
    </row>
    <row r="2569" spans="1:14">
      <c r="A2569" s="160"/>
      <c r="B2569" s="170" t="s">
        <v>8071</v>
      </c>
      <c r="C2569" s="161">
        <f t="shared" si="242"/>
        <v>42343</v>
      </c>
      <c r="D2569" s="160">
        <f t="shared" si="243"/>
        <v>2015</v>
      </c>
      <c r="E2569" s="160">
        <f t="shared" si="244"/>
        <v>12</v>
      </c>
      <c r="F2569" s="160">
        <f t="shared" si="245"/>
        <v>6</v>
      </c>
      <c r="G2569" s="160">
        <f t="shared" ca="1" si="240"/>
        <v>106102</v>
      </c>
      <c r="H2569" s="171">
        <f t="shared" ca="1" si="241"/>
        <v>2285</v>
      </c>
      <c r="I2569" s="160"/>
      <c r="J2569" s="160"/>
      <c r="K2569" s="160"/>
      <c r="L2569" s="160"/>
      <c r="M2569" s="160"/>
      <c r="N2569" s="160"/>
    </row>
    <row r="2570" spans="1:14">
      <c r="A2570" s="160"/>
      <c r="B2570" s="170" t="s">
        <v>8080</v>
      </c>
      <c r="C2570" s="161">
        <f t="shared" si="242"/>
        <v>42344</v>
      </c>
      <c r="D2570" s="160">
        <f t="shared" si="243"/>
        <v>2015</v>
      </c>
      <c r="E2570" s="160">
        <f t="shared" si="244"/>
        <v>12</v>
      </c>
      <c r="F2570" s="160">
        <f t="shared" si="245"/>
        <v>7</v>
      </c>
      <c r="G2570" s="160">
        <f t="shared" ca="1" si="240"/>
        <v>106102</v>
      </c>
      <c r="H2570" s="171">
        <f t="shared" ca="1" si="241"/>
        <v>2285</v>
      </c>
      <c r="I2570" s="160"/>
      <c r="J2570" s="160"/>
      <c r="K2570" s="160"/>
      <c r="L2570" s="160"/>
      <c r="M2570" s="160"/>
      <c r="N2570" s="160"/>
    </row>
    <row r="2571" spans="1:14">
      <c r="A2571" s="160"/>
      <c r="B2571" s="170" t="s">
        <v>8080</v>
      </c>
      <c r="C2571" s="161">
        <f t="shared" si="242"/>
        <v>42344</v>
      </c>
      <c r="D2571" s="160">
        <f t="shared" si="243"/>
        <v>2015</v>
      </c>
      <c r="E2571" s="160">
        <f t="shared" si="244"/>
        <v>12</v>
      </c>
      <c r="F2571" s="160">
        <f t="shared" si="245"/>
        <v>7</v>
      </c>
      <c r="G2571" s="160">
        <f t="shared" ca="1" si="240"/>
        <v>106102</v>
      </c>
      <c r="H2571" s="171">
        <f t="shared" ca="1" si="241"/>
        <v>2285</v>
      </c>
      <c r="I2571" s="160"/>
      <c r="J2571" s="160"/>
      <c r="K2571" s="160"/>
      <c r="L2571" s="160"/>
      <c r="M2571" s="160"/>
      <c r="N2571" s="160"/>
    </row>
    <row r="2572" spans="1:14">
      <c r="A2572" s="160"/>
      <c r="B2572" s="170" t="s">
        <v>8085</v>
      </c>
      <c r="C2572" s="161">
        <f t="shared" si="242"/>
        <v>42345</v>
      </c>
      <c r="D2572" s="160">
        <f t="shared" si="243"/>
        <v>2015</v>
      </c>
      <c r="E2572" s="160">
        <f t="shared" si="244"/>
        <v>12</v>
      </c>
      <c r="F2572" s="160">
        <f t="shared" si="245"/>
        <v>1</v>
      </c>
      <c r="G2572" s="160">
        <f t="shared" ca="1" si="240"/>
        <v>106103</v>
      </c>
      <c r="H2572" s="171">
        <f t="shared" ca="1" si="241"/>
        <v>2285</v>
      </c>
      <c r="I2572" s="160"/>
      <c r="J2572" s="160"/>
      <c r="K2572" s="160"/>
      <c r="L2572" s="160"/>
      <c r="M2572" s="160"/>
      <c r="N2572" s="160"/>
    </row>
    <row r="2573" spans="1:14">
      <c r="A2573" s="160"/>
      <c r="B2573" s="170" t="s">
        <v>8085</v>
      </c>
      <c r="C2573" s="161">
        <f t="shared" si="242"/>
        <v>42345</v>
      </c>
      <c r="D2573" s="160">
        <f t="shared" si="243"/>
        <v>2015</v>
      </c>
      <c r="E2573" s="160">
        <f t="shared" si="244"/>
        <v>12</v>
      </c>
      <c r="F2573" s="160">
        <f t="shared" si="245"/>
        <v>1</v>
      </c>
      <c r="G2573" s="160">
        <f t="shared" ca="1" si="240"/>
        <v>106103</v>
      </c>
      <c r="H2573" s="171">
        <f t="shared" ca="1" si="241"/>
        <v>2285</v>
      </c>
      <c r="I2573" s="160"/>
      <c r="J2573" s="160"/>
      <c r="K2573" s="160"/>
      <c r="L2573" s="160"/>
      <c r="M2573" s="160"/>
      <c r="N2573" s="160"/>
    </row>
    <row r="2574" spans="1:14">
      <c r="A2574" s="160"/>
      <c r="B2574" s="170" t="s">
        <v>8090</v>
      </c>
      <c r="C2574" s="161">
        <f t="shared" si="242"/>
        <v>42348</v>
      </c>
      <c r="D2574" s="160">
        <f t="shared" si="243"/>
        <v>2015</v>
      </c>
      <c r="E2574" s="160">
        <f t="shared" si="244"/>
        <v>12</v>
      </c>
      <c r="F2574" s="160">
        <f t="shared" si="245"/>
        <v>4</v>
      </c>
      <c r="G2574" s="160">
        <f t="shared" ca="1" si="240"/>
        <v>106108</v>
      </c>
      <c r="H2574" s="171">
        <f t="shared" ca="1" si="241"/>
        <v>2282</v>
      </c>
      <c r="I2574" s="160"/>
      <c r="J2574" s="160"/>
      <c r="K2574" s="160"/>
      <c r="L2574" s="160"/>
      <c r="M2574" s="160"/>
      <c r="N2574" s="160"/>
    </row>
    <row r="2575" spans="1:14">
      <c r="A2575" s="160"/>
      <c r="B2575" s="170" t="s">
        <v>8090</v>
      </c>
      <c r="C2575" s="161">
        <f t="shared" si="242"/>
        <v>42348</v>
      </c>
      <c r="D2575" s="160">
        <f t="shared" si="243"/>
        <v>2015</v>
      </c>
      <c r="E2575" s="160">
        <f t="shared" si="244"/>
        <v>12</v>
      </c>
      <c r="F2575" s="160">
        <f t="shared" si="245"/>
        <v>4</v>
      </c>
      <c r="G2575" s="160">
        <f t="shared" ca="1" si="240"/>
        <v>106108</v>
      </c>
      <c r="H2575" s="171">
        <f t="shared" ca="1" si="241"/>
        <v>2282</v>
      </c>
      <c r="I2575" s="160"/>
      <c r="J2575" s="160"/>
      <c r="K2575" s="160"/>
      <c r="L2575" s="160"/>
      <c r="M2575" s="160"/>
      <c r="N2575" s="160"/>
    </row>
    <row r="2576" spans="1:14">
      <c r="A2576" s="160"/>
      <c r="B2576" s="170" t="s">
        <v>8095</v>
      </c>
      <c r="C2576" s="161">
        <f t="shared" si="242"/>
        <v>42351</v>
      </c>
      <c r="D2576" s="160">
        <f t="shared" si="243"/>
        <v>2015</v>
      </c>
      <c r="E2576" s="160">
        <f t="shared" si="244"/>
        <v>12</v>
      </c>
      <c r="F2576" s="160">
        <f t="shared" si="245"/>
        <v>7</v>
      </c>
      <c r="G2576" s="160">
        <f t="shared" ca="1" si="240"/>
        <v>106109</v>
      </c>
      <c r="H2576" s="171">
        <f t="shared" ca="1" si="241"/>
        <v>2280</v>
      </c>
      <c r="I2576" s="160"/>
      <c r="J2576" s="160"/>
      <c r="K2576" s="160"/>
      <c r="L2576" s="160"/>
      <c r="M2576" s="160"/>
      <c r="N2576" s="160"/>
    </row>
    <row r="2577" spans="1:14">
      <c r="A2577" s="160"/>
      <c r="B2577" s="170" t="s">
        <v>8095</v>
      </c>
      <c r="C2577" s="161">
        <f t="shared" si="242"/>
        <v>42351</v>
      </c>
      <c r="D2577" s="160">
        <f t="shared" si="243"/>
        <v>2015</v>
      </c>
      <c r="E2577" s="160">
        <f t="shared" si="244"/>
        <v>12</v>
      </c>
      <c r="F2577" s="160">
        <f t="shared" si="245"/>
        <v>7</v>
      </c>
      <c r="G2577" s="160">
        <f t="shared" ca="1" si="240"/>
        <v>106109</v>
      </c>
      <c r="H2577" s="171">
        <f t="shared" ca="1" si="241"/>
        <v>2280</v>
      </c>
      <c r="I2577" s="160"/>
      <c r="J2577" s="160"/>
      <c r="K2577" s="160"/>
      <c r="L2577" s="160"/>
      <c r="M2577" s="160"/>
      <c r="N2577" s="160"/>
    </row>
    <row r="2578" spans="1:14">
      <c r="A2578" s="160"/>
      <c r="B2578" s="170" t="s">
        <v>8100</v>
      </c>
      <c r="C2578" s="161">
        <f t="shared" si="242"/>
        <v>42352</v>
      </c>
      <c r="D2578" s="160">
        <f t="shared" si="243"/>
        <v>2015</v>
      </c>
      <c r="E2578" s="160">
        <f t="shared" si="244"/>
        <v>12</v>
      </c>
      <c r="F2578" s="160">
        <f t="shared" si="245"/>
        <v>1</v>
      </c>
      <c r="G2578" s="160">
        <f t="shared" ca="1" si="240"/>
        <v>106110</v>
      </c>
      <c r="H2578" s="171">
        <f t="shared" ca="1" si="241"/>
        <v>2280</v>
      </c>
      <c r="I2578" s="160"/>
      <c r="J2578" s="160"/>
      <c r="K2578" s="160"/>
      <c r="L2578" s="160"/>
      <c r="M2578" s="160"/>
      <c r="N2578" s="160"/>
    </row>
    <row r="2579" spans="1:14">
      <c r="A2579" s="160"/>
      <c r="B2579" s="170" t="s">
        <v>8100</v>
      </c>
      <c r="C2579" s="161">
        <f t="shared" si="242"/>
        <v>42352</v>
      </c>
      <c r="D2579" s="160">
        <f t="shared" si="243"/>
        <v>2015</v>
      </c>
      <c r="E2579" s="160">
        <f t="shared" si="244"/>
        <v>12</v>
      </c>
      <c r="F2579" s="160">
        <f t="shared" si="245"/>
        <v>1</v>
      </c>
      <c r="G2579" s="160">
        <f t="shared" ca="1" si="240"/>
        <v>106110</v>
      </c>
      <c r="H2579" s="171">
        <f t="shared" ca="1" si="241"/>
        <v>2280</v>
      </c>
      <c r="I2579" s="160"/>
      <c r="J2579" s="160"/>
      <c r="K2579" s="160"/>
      <c r="L2579" s="160"/>
      <c r="M2579" s="160"/>
      <c r="N2579" s="160"/>
    </row>
    <row r="2580" spans="1:14">
      <c r="A2580" s="160"/>
      <c r="B2580" s="170" t="s">
        <v>8105</v>
      </c>
      <c r="C2580" s="161">
        <f t="shared" si="242"/>
        <v>42353</v>
      </c>
      <c r="D2580" s="160">
        <f t="shared" si="243"/>
        <v>2015</v>
      </c>
      <c r="E2580" s="160">
        <f t="shared" si="244"/>
        <v>12</v>
      </c>
      <c r="F2580" s="160">
        <f t="shared" si="245"/>
        <v>2</v>
      </c>
      <c r="G2580" s="160">
        <f t="shared" ca="1" si="240"/>
        <v>106111</v>
      </c>
      <c r="H2580" s="171">
        <f t="shared" ca="1" si="241"/>
        <v>2279</v>
      </c>
      <c r="I2580" s="160"/>
      <c r="J2580" s="160"/>
      <c r="K2580" s="160"/>
      <c r="L2580" s="160"/>
      <c r="M2580" s="160"/>
      <c r="N2580" s="160"/>
    </row>
    <row r="2581" spans="1:14">
      <c r="A2581" s="160"/>
      <c r="B2581" s="170" t="s">
        <v>8105</v>
      </c>
      <c r="C2581" s="161">
        <f t="shared" si="242"/>
        <v>42353</v>
      </c>
      <c r="D2581" s="160">
        <f t="shared" si="243"/>
        <v>2015</v>
      </c>
      <c r="E2581" s="160">
        <f t="shared" si="244"/>
        <v>12</v>
      </c>
      <c r="F2581" s="160">
        <f t="shared" si="245"/>
        <v>2</v>
      </c>
      <c r="G2581" s="160">
        <f t="shared" ca="1" si="240"/>
        <v>106111</v>
      </c>
      <c r="H2581" s="171">
        <f t="shared" ca="1" si="241"/>
        <v>2279</v>
      </c>
      <c r="I2581" s="160"/>
      <c r="J2581" s="160"/>
      <c r="K2581" s="160"/>
      <c r="L2581" s="160"/>
      <c r="M2581" s="160"/>
      <c r="N2581" s="160"/>
    </row>
    <row r="2582" spans="1:14">
      <c r="A2582" s="160"/>
      <c r="B2582" s="170" t="s">
        <v>8110</v>
      </c>
      <c r="C2582" s="161">
        <f t="shared" si="242"/>
        <v>42354</v>
      </c>
      <c r="D2582" s="160">
        <f t="shared" si="243"/>
        <v>2015</v>
      </c>
      <c r="E2582" s="160">
        <f t="shared" si="244"/>
        <v>12</v>
      </c>
      <c r="F2582" s="160">
        <f t="shared" si="245"/>
        <v>3</v>
      </c>
      <c r="G2582" s="160">
        <f t="shared" ca="1" si="240"/>
        <v>106112</v>
      </c>
      <c r="H2582" s="171">
        <f t="shared" ca="1" si="241"/>
        <v>2278</v>
      </c>
      <c r="I2582" s="160"/>
      <c r="J2582" s="160"/>
      <c r="K2582" s="160"/>
      <c r="L2582" s="160"/>
      <c r="M2582" s="160"/>
      <c r="N2582" s="160"/>
    </row>
    <row r="2583" spans="1:14">
      <c r="A2583" s="160"/>
      <c r="B2583" s="170" t="s">
        <v>8110</v>
      </c>
      <c r="C2583" s="161">
        <f t="shared" si="242"/>
        <v>42354</v>
      </c>
      <c r="D2583" s="160">
        <f t="shared" si="243"/>
        <v>2015</v>
      </c>
      <c r="E2583" s="160">
        <f t="shared" si="244"/>
        <v>12</v>
      </c>
      <c r="F2583" s="160">
        <f t="shared" si="245"/>
        <v>3</v>
      </c>
      <c r="G2583" s="160">
        <f t="shared" ca="1" si="240"/>
        <v>106112</v>
      </c>
      <c r="H2583" s="171">
        <f t="shared" ca="1" si="241"/>
        <v>2278</v>
      </c>
      <c r="I2583" s="160"/>
      <c r="J2583" s="160"/>
      <c r="K2583" s="160"/>
      <c r="L2583" s="160"/>
      <c r="M2583" s="160"/>
      <c r="N2583" s="160"/>
    </row>
    <row r="2584" spans="1:14">
      <c r="A2584" s="160"/>
      <c r="B2584" s="170" t="s">
        <v>8115</v>
      </c>
      <c r="C2584" s="161">
        <f t="shared" si="242"/>
        <v>42355</v>
      </c>
      <c r="D2584" s="160">
        <f t="shared" si="243"/>
        <v>2015</v>
      </c>
      <c r="E2584" s="160">
        <f t="shared" si="244"/>
        <v>12</v>
      </c>
      <c r="F2584" s="160">
        <f t="shared" si="245"/>
        <v>4</v>
      </c>
      <c r="G2584" s="160">
        <f t="shared" ca="1" si="240"/>
        <v>106115</v>
      </c>
      <c r="H2584" s="171">
        <f t="shared" ca="1" si="241"/>
        <v>2277</v>
      </c>
      <c r="I2584" s="160"/>
      <c r="J2584" s="160"/>
      <c r="K2584" s="160"/>
      <c r="L2584" s="160"/>
      <c r="M2584" s="160"/>
      <c r="N2584" s="160"/>
    </row>
    <row r="2585" spans="1:14">
      <c r="A2585" s="160"/>
      <c r="B2585" s="170" t="s">
        <v>8115</v>
      </c>
      <c r="C2585" s="161">
        <f t="shared" si="242"/>
        <v>42355</v>
      </c>
      <c r="D2585" s="160">
        <f t="shared" si="243"/>
        <v>2015</v>
      </c>
      <c r="E2585" s="160">
        <f t="shared" si="244"/>
        <v>12</v>
      </c>
      <c r="F2585" s="160">
        <f t="shared" si="245"/>
        <v>4</v>
      </c>
      <c r="G2585" s="160">
        <f t="shared" ca="1" si="240"/>
        <v>106115</v>
      </c>
      <c r="H2585" s="171">
        <f t="shared" ca="1" si="241"/>
        <v>2277</v>
      </c>
      <c r="I2585" s="160"/>
      <c r="J2585" s="160"/>
      <c r="K2585" s="160"/>
      <c r="L2585" s="160"/>
      <c r="M2585" s="160"/>
      <c r="N2585" s="160"/>
    </row>
    <row r="2586" spans="1:14">
      <c r="A2586" s="160"/>
      <c r="B2586" s="170" t="s">
        <v>8115</v>
      </c>
      <c r="C2586" s="161">
        <f t="shared" si="242"/>
        <v>42355</v>
      </c>
      <c r="D2586" s="160">
        <f t="shared" si="243"/>
        <v>2015</v>
      </c>
      <c r="E2586" s="160">
        <f t="shared" si="244"/>
        <v>12</v>
      </c>
      <c r="F2586" s="160">
        <f t="shared" si="245"/>
        <v>4</v>
      </c>
      <c r="G2586" s="160">
        <f t="shared" ca="1" si="240"/>
        <v>106115</v>
      </c>
      <c r="H2586" s="171">
        <f t="shared" ca="1" si="241"/>
        <v>2277</v>
      </c>
      <c r="I2586" s="160"/>
      <c r="J2586" s="160"/>
      <c r="K2586" s="160"/>
      <c r="L2586" s="160"/>
      <c r="M2586" s="160"/>
      <c r="N2586" s="160"/>
    </row>
    <row r="2587" spans="1:14">
      <c r="A2587" s="160"/>
      <c r="B2587" s="170" t="s">
        <v>8122</v>
      </c>
      <c r="C2587" s="161">
        <f t="shared" si="242"/>
        <v>42357</v>
      </c>
      <c r="D2587" s="160">
        <f t="shared" si="243"/>
        <v>2015</v>
      </c>
      <c r="E2587" s="160">
        <f t="shared" si="244"/>
        <v>12</v>
      </c>
      <c r="F2587" s="160">
        <f t="shared" si="245"/>
        <v>6</v>
      </c>
      <c r="G2587" s="160">
        <f t="shared" ca="1" si="240"/>
        <v>106116</v>
      </c>
      <c r="H2587" s="171">
        <f t="shared" ca="1" si="241"/>
        <v>2275</v>
      </c>
      <c r="I2587" s="160"/>
      <c r="J2587" s="160"/>
      <c r="K2587" s="160"/>
      <c r="L2587" s="160"/>
      <c r="M2587" s="160"/>
      <c r="N2587" s="160"/>
    </row>
    <row r="2588" spans="1:14">
      <c r="A2588" s="160"/>
      <c r="B2588" s="170" t="s">
        <v>8122</v>
      </c>
      <c r="C2588" s="161">
        <f t="shared" si="242"/>
        <v>42357</v>
      </c>
      <c r="D2588" s="160">
        <f t="shared" si="243"/>
        <v>2015</v>
      </c>
      <c r="E2588" s="160">
        <f t="shared" si="244"/>
        <v>12</v>
      </c>
      <c r="F2588" s="160">
        <f t="shared" si="245"/>
        <v>6</v>
      </c>
      <c r="G2588" s="160">
        <f t="shared" ca="1" si="240"/>
        <v>106116</v>
      </c>
      <c r="H2588" s="171">
        <f t="shared" ca="1" si="241"/>
        <v>2275</v>
      </c>
      <c r="I2588" s="160"/>
      <c r="J2588" s="160"/>
      <c r="K2588" s="160"/>
      <c r="L2588" s="160"/>
      <c r="M2588" s="160"/>
      <c r="N2588" s="160"/>
    </row>
    <row r="2589" spans="1:14">
      <c r="A2589" s="160"/>
      <c r="B2589" s="170" t="s">
        <v>8122</v>
      </c>
      <c r="C2589" s="161">
        <f t="shared" si="242"/>
        <v>42357</v>
      </c>
      <c r="D2589" s="160">
        <f t="shared" si="243"/>
        <v>2015</v>
      </c>
      <c r="E2589" s="160">
        <f t="shared" si="244"/>
        <v>12</v>
      </c>
      <c r="F2589" s="160">
        <f t="shared" si="245"/>
        <v>6</v>
      </c>
      <c r="G2589" s="160">
        <f t="shared" ca="1" si="240"/>
        <v>106116</v>
      </c>
      <c r="H2589" s="171">
        <f t="shared" ca="1" si="241"/>
        <v>2275</v>
      </c>
      <c r="I2589" s="160"/>
      <c r="J2589" s="160"/>
      <c r="K2589" s="160"/>
      <c r="L2589" s="160"/>
      <c r="M2589" s="160"/>
      <c r="N2589" s="160"/>
    </row>
    <row r="2590" spans="1:14">
      <c r="A2590" s="160"/>
      <c r="B2590" s="170" t="s">
        <v>8129</v>
      </c>
      <c r="C2590" s="161">
        <f t="shared" si="242"/>
        <v>42358</v>
      </c>
      <c r="D2590" s="160">
        <f t="shared" si="243"/>
        <v>2015</v>
      </c>
      <c r="E2590" s="160">
        <f t="shared" si="244"/>
        <v>12</v>
      </c>
      <c r="F2590" s="160">
        <f t="shared" si="245"/>
        <v>7</v>
      </c>
      <c r="G2590" s="160">
        <f t="shared" ca="1" si="240"/>
        <v>106116</v>
      </c>
      <c r="H2590" s="171">
        <f t="shared" ca="1" si="241"/>
        <v>2275</v>
      </c>
      <c r="I2590" s="160"/>
      <c r="J2590" s="160"/>
      <c r="K2590" s="160"/>
      <c r="L2590" s="160"/>
      <c r="M2590" s="160"/>
      <c r="N2590" s="160"/>
    </row>
    <row r="2591" spans="1:14">
      <c r="A2591" s="160"/>
      <c r="B2591" s="170" t="s">
        <v>8129</v>
      </c>
      <c r="C2591" s="161">
        <f t="shared" si="242"/>
        <v>42358</v>
      </c>
      <c r="D2591" s="160">
        <f t="shared" si="243"/>
        <v>2015</v>
      </c>
      <c r="E2591" s="160">
        <f t="shared" si="244"/>
        <v>12</v>
      </c>
      <c r="F2591" s="160">
        <f t="shared" si="245"/>
        <v>7</v>
      </c>
      <c r="G2591" s="160">
        <f t="shared" ca="1" si="240"/>
        <v>106116</v>
      </c>
      <c r="H2591" s="171">
        <f t="shared" ca="1" si="241"/>
        <v>2275</v>
      </c>
      <c r="I2591" s="160"/>
      <c r="J2591" s="160"/>
      <c r="K2591" s="160"/>
      <c r="L2591" s="160"/>
      <c r="M2591" s="160"/>
      <c r="N2591" s="160"/>
    </row>
    <row r="2592" spans="1:14">
      <c r="A2592" s="160"/>
      <c r="B2592" s="170" t="s">
        <v>8134</v>
      </c>
      <c r="C2592" s="161">
        <f t="shared" si="242"/>
        <v>42359</v>
      </c>
      <c r="D2592" s="160">
        <f t="shared" si="243"/>
        <v>2015</v>
      </c>
      <c r="E2592" s="160">
        <f t="shared" si="244"/>
        <v>12</v>
      </c>
      <c r="F2592" s="160">
        <f t="shared" si="245"/>
        <v>1</v>
      </c>
      <c r="G2592" s="160">
        <f t="shared" ca="1" si="240"/>
        <v>106117</v>
      </c>
      <c r="H2592" s="171">
        <f t="shared" ca="1" si="241"/>
        <v>2275</v>
      </c>
      <c r="I2592" s="160"/>
      <c r="J2592" s="160"/>
      <c r="K2592" s="160"/>
      <c r="L2592" s="160"/>
      <c r="M2592" s="160"/>
      <c r="N2592" s="160"/>
    </row>
    <row r="2593" spans="1:14">
      <c r="A2593" s="160"/>
      <c r="B2593" s="170" t="s">
        <v>8134</v>
      </c>
      <c r="C2593" s="161">
        <f t="shared" si="242"/>
        <v>42359</v>
      </c>
      <c r="D2593" s="160">
        <f t="shared" si="243"/>
        <v>2015</v>
      </c>
      <c r="E2593" s="160">
        <f t="shared" si="244"/>
        <v>12</v>
      </c>
      <c r="F2593" s="160">
        <f t="shared" si="245"/>
        <v>1</v>
      </c>
      <c r="G2593" s="160">
        <f t="shared" ca="1" si="240"/>
        <v>106117</v>
      </c>
      <c r="H2593" s="171">
        <f t="shared" ca="1" si="241"/>
        <v>2275</v>
      </c>
      <c r="I2593" s="160"/>
      <c r="J2593" s="160"/>
      <c r="K2593" s="160"/>
      <c r="L2593" s="160"/>
      <c r="M2593" s="160"/>
      <c r="N2593" s="160"/>
    </row>
    <row r="2594" spans="1:14">
      <c r="A2594" s="160"/>
      <c r="B2594" s="170" t="s">
        <v>8139</v>
      </c>
      <c r="C2594" s="161">
        <f t="shared" si="242"/>
        <v>42360</v>
      </c>
      <c r="D2594" s="160">
        <f t="shared" si="243"/>
        <v>2015</v>
      </c>
      <c r="E2594" s="160">
        <f t="shared" si="244"/>
        <v>12</v>
      </c>
      <c r="F2594" s="160">
        <f t="shared" si="245"/>
        <v>2</v>
      </c>
      <c r="G2594" s="160">
        <f t="shared" ca="1" si="240"/>
        <v>106118</v>
      </c>
      <c r="H2594" s="171">
        <f t="shared" ca="1" si="241"/>
        <v>2274</v>
      </c>
      <c r="I2594" s="160"/>
      <c r="J2594" s="160"/>
      <c r="K2594" s="160"/>
      <c r="L2594" s="160"/>
      <c r="M2594" s="160"/>
      <c r="N2594" s="160"/>
    </row>
    <row r="2595" spans="1:14">
      <c r="A2595" s="160"/>
      <c r="B2595" s="170" t="s">
        <v>8142</v>
      </c>
      <c r="C2595" s="161">
        <f t="shared" si="242"/>
        <v>42362</v>
      </c>
      <c r="D2595" s="160">
        <f t="shared" si="243"/>
        <v>2015</v>
      </c>
      <c r="E2595" s="160">
        <f t="shared" si="244"/>
        <v>12</v>
      </c>
      <c r="F2595" s="160">
        <f t="shared" si="245"/>
        <v>4</v>
      </c>
      <c r="G2595" s="160">
        <f t="shared" ca="1" si="240"/>
        <v>106122</v>
      </c>
      <c r="H2595" s="171">
        <f t="shared" ca="1" si="241"/>
        <v>2272</v>
      </c>
      <c r="I2595" s="160"/>
      <c r="J2595" s="160"/>
      <c r="K2595" s="160"/>
      <c r="L2595" s="160"/>
      <c r="M2595" s="160"/>
      <c r="N2595" s="160"/>
    </row>
    <row r="2596" spans="1:14">
      <c r="A2596" s="160"/>
      <c r="B2596" s="170" t="s">
        <v>8142</v>
      </c>
      <c r="C2596" s="161">
        <f t="shared" si="242"/>
        <v>42362</v>
      </c>
      <c r="D2596" s="160">
        <f t="shared" si="243"/>
        <v>2015</v>
      </c>
      <c r="E2596" s="160">
        <f t="shared" si="244"/>
        <v>12</v>
      </c>
      <c r="F2596" s="160">
        <f t="shared" si="245"/>
        <v>4</v>
      </c>
      <c r="G2596" s="160">
        <f t="shared" ca="1" si="240"/>
        <v>106122</v>
      </c>
      <c r="H2596" s="171">
        <f t="shared" ca="1" si="241"/>
        <v>2272</v>
      </c>
      <c r="I2596" s="160"/>
      <c r="J2596" s="160"/>
      <c r="K2596" s="160"/>
      <c r="L2596" s="160"/>
      <c r="M2596" s="160"/>
      <c r="N2596" s="160"/>
    </row>
    <row r="2597" spans="1:14">
      <c r="A2597" s="160"/>
      <c r="B2597" s="170" t="s">
        <v>8147</v>
      </c>
      <c r="C2597" s="161">
        <f t="shared" si="242"/>
        <v>42364</v>
      </c>
      <c r="D2597" s="160">
        <f t="shared" si="243"/>
        <v>2015</v>
      </c>
      <c r="E2597" s="160">
        <f t="shared" si="244"/>
        <v>12</v>
      </c>
      <c r="F2597" s="160">
        <f t="shared" si="245"/>
        <v>6</v>
      </c>
      <c r="G2597" s="160">
        <f t="shared" ca="1" si="240"/>
        <v>106123</v>
      </c>
      <c r="H2597" s="171">
        <f t="shared" ca="1" si="241"/>
        <v>2270</v>
      </c>
      <c r="I2597" s="160"/>
      <c r="J2597" s="160"/>
      <c r="K2597" s="160"/>
      <c r="L2597" s="160"/>
      <c r="M2597" s="160"/>
      <c r="N2597" s="160"/>
    </row>
    <row r="2598" spans="1:14">
      <c r="A2598" s="160"/>
      <c r="B2598" s="170" t="s">
        <v>8150</v>
      </c>
      <c r="C2598" s="161">
        <f t="shared" si="242"/>
        <v>42365</v>
      </c>
      <c r="D2598" s="160">
        <f t="shared" si="243"/>
        <v>2015</v>
      </c>
      <c r="E2598" s="160">
        <f t="shared" si="244"/>
        <v>12</v>
      </c>
      <c r="F2598" s="160">
        <f t="shared" si="245"/>
        <v>7</v>
      </c>
      <c r="G2598" s="160">
        <f t="shared" ca="1" si="240"/>
        <v>106123</v>
      </c>
      <c r="H2598" s="171">
        <f t="shared" ca="1" si="241"/>
        <v>2270</v>
      </c>
      <c r="I2598" s="160"/>
      <c r="J2598" s="160"/>
      <c r="K2598" s="160"/>
      <c r="L2598" s="160"/>
      <c r="M2598" s="160"/>
      <c r="N2598" s="160"/>
    </row>
    <row r="2599" spans="1:14">
      <c r="A2599" s="160"/>
      <c r="B2599" s="170" t="s">
        <v>8150</v>
      </c>
      <c r="C2599" s="161">
        <f t="shared" si="242"/>
        <v>42365</v>
      </c>
      <c r="D2599" s="160">
        <f t="shared" si="243"/>
        <v>2015</v>
      </c>
      <c r="E2599" s="160">
        <f t="shared" si="244"/>
        <v>12</v>
      </c>
      <c r="F2599" s="160">
        <f t="shared" si="245"/>
        <v>7</v>
      </c>
      <c r="G2599" s="160">
        <f t="shared" ca="1" si="240"/>
        <v>106123</v>
      </c>
      <c r="H2599" s="171">
        <f t="shared" ca="1" si="241"/>
        <v>2270</v>
      </c>
      <c r="I2599" s="160"/>
      <c r="J2599" s="160"/>
      <c r="K2599" s="160"/>
      <c r="L2599" s="160"/>
      <c r="M2599" s="160"/>
      <c r="N2599" s="160"/>
    </row>
    <row r="2600" spans="1:14">
      <c r="A2600" s="160"/>
      <c r="B2600" s="170" t="s">
        <v>8155</v>
      </c>
      <c r="C2600" s="161">
        <f t="shared" si="242"/>
        <v>42366</v>
      </c>
      <c r="D2600" s="160">
        <f t="shared" si="243"/>
        <v>2015</v>
      </c>
      <c r="E2600" s="160">
        <f t="shared" si="244"/>
        <v>12</v>
      </c>
      <c r="F2600" s="160">
        <f t="shared" si="245"/>
        <v>1</v>
      </c>
      <c r="G2600" s="160">
        <f t="shared" ca="1" si="240"/>
        <v>106124</v>
      </c>
      <c r="H2600" s="171">
        <f t="shared" ca="1" si="241"/>
        <v>2270</v>
      </c>
      <c r="I2600" s="160"/>
      <c r="J2600" s="160"/>
      <c r="K2600" s="160"/>
      <c r="L2600" s="160"/>
      <c r="M2600" s="160"/>
      <c r="N2600" s="160"/>
    </row>
    <row r="2601" spans="1:14">
      <c r="A2601" s="160"/>
      <c r="B2601" s="170" t="s">
        <v>8155</v>
      </c>
      <c r="C2601" s="161">
        <f t="shared" si="242"/>
        <v>42366</v>
      </c>
      <c r="D2601" s="160">
        <f t="shared" si="243"/>
        <v>2015</v>
      </c>
      <c r="E2601" s="160">
        <f t="shared" si="244"/>
        <v>12</v>
      </c>
      <c r="F2601" s="160">
        <f t="shared" si="245"/>
        <v>1</v>
      </c>
      <c r="G2601" s="160">
        <f t="shared" ca="1" si="240"/>
        <v>106124</v>
      </c>
      <c r="H2601" s="171">
        <f t="shared" ca="1" si="241"/>
        <v>2270</v>
      </c>
      <c r="I2601" s="160"/>
      <c r="J2601" s="160"/>
      <c r="K2601" s="160"/>
      <c r="L2601" s="160"/>
      <c r="M2601" s="160"/>
      <c r="N2601" s="160"/>
    </row>
    <row r="2602" spans="1:14">
      <c r="A2602" s="160"/>
      <c r="B2602" s="170" t="s">
        <v>8155</v>
      </c>
      <c r="C2602" s="161">
        <f t="shared" si="242"/>
        <v>42366</v>
      </c>
      <c r="D2602" s="160">
        <f t="shared" si="243"/>
        <v>2015</v>
      </c>
      <c r="E2602" s="160">
        <f t="shared" si="244"/>
        <v>12</v>
      </c>
      <c r="F2602" s="160">
        <f t="shared" si="245"/>
        <v>1</v>
      </c>
      <c r="G2602" s="160">
        <f t="shared" ca="1" si="240"/>
        <v>106124</v>
      </c>
      <c r="H2602" s="171">
        <f t="shared" ca="1" si="241"/>
        <v>2270</v>
      </c>
      <c r="I2602" s="160"/>
      <c r="J2602" s="160"/>
      <c r="K2602" s="160"/>
      <c r="L2602" s="160"/>
      <c r="M2602" s="160"/>
      <c r="N2602" s="160"/>
    </row>
    <row r="2603" spans="1:14">
      <c r="A2603" s="160"/>
      <c r="B2603" s="170" t="s">
        <v>8162</v>
      </c>
      <c r="C2603" s="161">
        <f t="shared" si="242"/>
        <v>42367</v>
      </c>
      <c r="D2603" s="160">
        <f t="shared" si="243"/>
        <v>2015</v>
      </c>
      <c r="E2603" s="160">
        <f t="shared" si="244"/>
        <v>12</v>
      </c>
      <c r="F2603" s="160">
        <f t="shared" si="245"/>
        <v>2</v>
      </c>
      <c r="G2603" s="160">
        <f t="shared" ca="1" si="240"/>
        <v>106125</v>
      </c>
      <c r="H2603" s="171">
        <f t="shared" ca="1" si="241"/>
        <v>2269</v>
      </c>
      <c r="I2603" s="160"/>
      <c r="J2603" s="160"/>
      <c r="K2603" s="160"/>
      <c r="L2603" s="160"/>
      <c r="M2603" s="160"/>
      <c r="N2603" s="160"/>
    </row>
    <row r="2604" spans="1:14">
      <c r="A2604" s="160"/>
      <c r="B2604" s="170" t="s">
        <v>8162</v>
      </c>
      <c r="C2604" s="161">
        <f t="shared" si="242"/>
        <v>42367</v>
      </c>
      <c r="D2604" s="160">
        <f t="shared" si="243"/>
        <v>2015</v>
      </c>
      <c r="E2604" s="160">
        <f t="shared" si="244"/>
        <v>12</v>
      </c>
      <c r="F2604" s="160">
        <f t="shared" si="245"/>
        <v>2</v>
      </c>
      <c r="G2604" s="160">
        <f t="shared" ca="1" si="240"/>
        <v>106125</v>
      </c>
      <c r="H2604" s="171">
        <f t="shared" ca="1" si="241"/>
        <v>2269</v>
      </c>
      <c r="I2604" s="160"/>
      <c r="J2604" s="160"/>
      <c r="K2604" s="160"/>
      <c r="L2604" s="160"/>
      <c r="M2604" s="160"/>
      <c r="N2604" s="160"/>
    </row>
    <row r="2605" spans="1:14">
      <c r="A2605" s="160"/>
      <c r="B2605" s="170" t="s">
        <v>8167</v>
      </c>
      <c r="C2605" s="161">
        <f t="shared" si="242"/>
        <v>42369</v>
      </c>
      <c r="D2605" s="160">
        <f t="shared" si="243"/>
        <v>2015</v>
      </c>
      <c r="E2605" s="160">
        <f t="shared" si="244"/>
        <v>12</v>
      </c>
      <c r="F2605" s="160">
        <f t="shared" si="245"/>
        <v>4</v>
      </c>
      <c r="G2605" s="160">
        <f t="shared" ca="1" si="240"/>
        <v>106129</v>
      </c>
      <c r="H2605" s="171">
        <f t="shared" ca="1" si="241"/>
        <v>2267</v>
      </c>
      <c r="I2605" s="160"/>
      <c r="J2605" s="160"/>
      <c r="K2605" s="160"/>
      <c r="L2605" s="160"/>
      <c r="M2605" s="160"/>
      <c r="N2605" s="160"/>
    </row>
    <row r="2606" spans="1:14">
      <c r="A2606" s="160"/>
      <c r="B2606" s="170" t="s">
        <v>8167</v>
      </c>
      <c r="C2606" s="161">
        <f t="shared" si="242"/>
        <v>42369</v>
      </c>
      <c r="D2606" s="160">
        <f t="shared" si="243"/>
        <v>2015</v>
      </c>
      <c r="E2606" s="160">
        <f t="shared" si="244"/>
        <v>12</v>
      </c>
      <c r="F2606" s="160">
        <f t="shared" si="245"/>
        <v>4</v>
      </c>
      <c r="G2606" s="160">
        <f t="shared" ca="1" si="240"/>
        <v>106129</v>
      </c>
      <c r="H2606" s="171">
        <f t="shared" ca="1" si="241"/>
        <v>2267</v>
      </c>
      <c r="I2606" s="160"/>
      <c r="J2606" s="160"/>
      <c r="K2606" s="160"/>
      <c r="L2606" s="160"/>
      <c r="M2606" s="160"/>
      <c r="N2606" s="160"/>
    </row>
    <row r="2607" spans="1:14">
      <c r="A2607" s="160"/>
      <c r="B2607" s="170" t="s">
        <v>8172</v>
      </c>
      <c r="C2607" s="161">
        <f t="shared" si="242"/>
        <v>42370</v>
      </c>
      <c r="D2607" s="160">
        <f t="shared" si="243"/>
        <v>2016</v>
      </c>
      <c r="E2607" s="160">
        <f t="shared" si="244"/>
        <v>1</v>
      </c>
      <c r="F2607" s="160">
        <f t="shared" si="245"/>
        <v>5</v>
      </c>
      <c r="G2607" s="160">
        <f t="shared" ca="1" si="240"/>
        <v>106130</v>
      </c>
      <c r="H2607" s="171">
        <f t="shared" ca="1" si="241"/>
        <v>2266</v>
      </c>
      <c r="I2607" s="160"/>
      <c r="J2607" s="160"/>
      <c r="K2607" s="160"/>
      <c r="L2607" s="160"/>
      <c r="M2607" s="160"/>
      <c r="N2607" s="160"/>
    </row>
    <row r="2608" spans="1:14">
      <c r="A2608" s="160"/>
      <c r="B2608" s="170" t="s">
        <v>8172</v>
      </c>
      <c r="C2608" s="161">
        <f t="shared" si="242"/>
        <v>42370</v>
      </c>
      <c r="D2608" s="160">
        <f t="shared" si="243"/>
        <v>2016</v>
      </c>
      <c r="E2608" s="160">
        <f t="shared" si="244"/>
        <v>1</v>
      </c>
      <c r="F2608" s="160">
        <f t="shared" si="245"/>
        <v>5</v>
      </c>
      <c r="G2608" s="160">
        <f t="shared" ca="1" si="240"/>
        <v>106130</v>
      </c>
      <c r="H2608" s="171">
        <f t="shared" ca="1" si="241"/>
        <v>2266</v>
      </c>
      <c r="I2608" s="160"/>
      <c r="J2608" s="160"/>
      <c r="K2608" s="160"/>
      <c r="L2608" s="160"/>
      <c r="M2608" s="160"/>
      <c r="N2608" s="160"/>
    </row>
    <row r="2609" spans="1:14">
      <c r="A2609" s="160"/>
      <c r="B2609" s="170" t="s">
        <v>8177</v>
      </c>
      <c r="C2609" s="161">
        <f t="shared" si="242"/>
        <v>42371</v>
      </c>
      <c r="D2609" s="160">
        <f t="shared" si="243"/>
        <v>2016</v>
      </c>
      <c r="E2609" s="160">
        <f t="shared" si="244"/>
        <v>1</v>
      </c>
      <c r="F2609" s="160">
        <f t="shared" si="245"/>
        <v>6</v>
      </c>
      <c r="G2609" s="160">
        <f t="shared" ca="1" si="240"/>
        <v>106130</v>
      </c>
      <c r="H2609" s="171">
        <f t="shared" ca="1" si="241"/>
        <v>2265</v>
      </c>
      <c r="I2609" s="160"/>
      <c r="J2609" s="160"/>
      <c r="K2609" s="160"/>
      <c r="L2609" s="160"/>
      <c r="M2609" s="160"/>
      <c r="N2609" s="160"/>
    </row>
    <row r="2610" spans="1:14">
      <c r="A2610" s="160"/>
      <c r="B2610" s="170" t="s">
        <v>8180</v>
      </c>
      <c r="C2610" s="161">
        <f t="shared" si="242"/>
        <v>42372</v>
      </c>
      <c r="D2610" s="160">
        <f t="shared" si="243"/>
        <v>2016</v>
      </c>
      <c r="E2610" s="160">
        <f t="shared" si="244"/>
        <v>1</v>
      </c>
      <c r="F2610" s="160">
        <f t="shared" si="245"/>
        <v>7</v>
      </c>
      <c r="G2610" s="160">
        <f t="shared" ca="1" si="240"/>
        <v>106130</v>
      </c>
      <c r="H2610" s="171">
        <f t="shared" ca="1" si="241"/>
        <v>2265</v>
      </c>
      <c r="I2610" s="160"/>
      <c r="J2610" s="160"/>
      <c r="K2610" s="160"/>
      <c r="L2610" s="160"/>
      <c r="M2610" s="160"/>
      <c r="N2610" s="160"/>
    </row>
    <row r="2611" spans="1:14">
      <c r="A2611" s="160"/>
      <c r="B2611" s="170" t="s">
        <v>8180</v>
      </c>
      <c r="C2611" s="161">
        <f t="shared" si="242"/>
        <v>42372</v>
      </c>
      <c r="D2611" s="160">
        <f t="shared" si="243"/>
        <v>2016</v>
      </c>
      <c r="E2611" s="160">
        <f t="shared" si="244"/>
        <v>1</v>
      </c>
      <c r="F2611" s="160">
        <f t="shared" si="245"/>
        <v>7</v>
      </c>
      <c r="G2611" s="160">
        <f t="shared" ca="1" si="240"/>
        <v>106130</v>
      </c>
      <c r="H2611" s="171">
        <f t="shared" ca="1" si="241"/>
        <v>2265</v>
      </c>
      <c r="I2611" s="160"/>
      <c r="J2611" s="160"/>
      <c r="K2611" s="160"/>
      <c r="L2611" s="160"/>
      <c r="M2611" s="160"/>
      <c r="N2611" s="160"/>
    </row>
    <row r="2612" spans="1:14">
      <c r="A2612" s="160"/>
      <c r="B2612" s="170" t="s">
        <v>8180</v>
      </c>
      <c r="C2612" s="161">
        <f t="shared" si="242"/>
        <v>42372</v>
      </c>
      <c r="D2612" s="160">
        <f t="shared" si="243"/>
        <v>2016</v>
      </c>
      <c r="E2612" s="160">
        <f t="shared" si="244"/>
        <v>1</v>
      </c>
      <c r="F2612" s="160">
        <f t="shared" si="245"/>
        <v>7</v>
      </c>
      <c r="G2612" s="160">
        <f t="shared" ca="1" si="240"/>
        <v>106130</v>
      </c>
      <c r="H2612" s="171">
        <f t="shared" ca="1" si="241"/>
        <v>2265</v>
      </c>
      <c r="I2612" s="160"/>
      <c r="J2612" s="160"/>
      <c r="K2612" s="160"/>
      <c r="L2612" s="160"/>
      <c r="M2612" s="160"/>
      <c r="N2612" s="160"/>
    </row>
    <row r="2613" spans="1:14">
      <c r="A2613" s="160"/>
      <c r="B2613" s="170" t="s">
        <v>8180</v>
      </c>
      <c r="C2613" s="161">
        <f t="shared" si="242"/>
        <v>42372</v>
      </c>
      <c r="D2613" s="160">
        <f t="shared" si="243"/>
        <v>2016</v>
      </c>
      <c r="E2613" s="160">
        <f t="shared" si="244"/>
        <v>1</v>
      </c>
      <c r="F2613" s="160">
        <f t="shared" si="245"/>
        <v>7</v>
      </c>
      <c r="G2613" s="160">
        <f t="shared" ca="1" si="240"/>
        <v>106130</v>
      </c>
      <c r="H2613" s="171">
        <f t="shared" ca="1" si="241"/>
        <v>2265</v>
      </c>
      <c r="I2613" s="160"/>
      <c r="J2613" s="160"/>
      <c r="K2613" s="160"/>
      <c r="L2613" s="160"/>
      <c r="M2613" s="160"/>
      <c r="N2613" s="160"/>
    </row>
    <row r="2614" spans="1:14">
      <c r="A2614" s="160"/>
      <c r="B2614" s="170" t="s">
        <v>8180</v>
      </c>
      <c r="C2614" s="161">
        <f t="shared" si="242"/>
        <v>42372</v>
      </c>
      <c r="D2614" s="160">
        <f t="shared" si="243"/>
        <v>2016</v>
      </c>
      <c r="E2614" s="160">
        <f t="shared" si="244"/>
        <v>1</v>
      </c>
      <c r="F2614" s="160">
        <f t="shared" si="245"/>
        <v>7</v>
      </c>
      <c r="G2614" s="160">
        <f t="shared" ca="1" si="240"/>
        <v>106130</v>
      </c>
      <c r="H2614" s="171">
        <f t="shared" ca="1" si="241"/>
        <v>2265</v>
      </c>
      <c r="I2614" s="160"/>
      <c r="J2614" s="160"/>
      <c r="K2614" s="160"/>
      <c r="L2614" s="160"/>
      <c r="M2614" s="160"/>
      <c r="N2614" s="160"/>
    </row>
    <row r="2615" spans="1:14">
      <c r="A2615" s="160"/>
      <c r="B2615" s="170" t="s">
        <v>8191</v>
      </c>
      <c r="C2615" s="161">
        <f t="shared" si="242"/>
        <v>42373</v>
      </c>
      <c r="D2615" s="160">
        <f t="shared" si="243"/>
        <v>2016</v>
      </c>
      <c r="E2615" s="160">
        <f t="shared" si="244"/>
        <v>1</v>
      </c>
      <c r="F2615" s="160">
        <f t="shared" si="245"/>
        <v>1</v>
      </c>
      <c r="G2615" s="160">
        <f t="shared" ca="1" si="240"/>
        <v>106131</v>
      </c>
      <c r="H2615" s="171">
        <f t="shared" ca="1" si="241"/>
        <v>2265</v>
      </c>
      <c r="I2615" s="160"/>
      <c r="J2615" s="160"/>
      <c r="K2615" s="160"/>
      <c r="L2615" s="160"/>
      <c r="M2615" s="160"/>
      <c r="N2615" s="160"/>
    </row>
    <row r="2616" spans="1:14">
      <c r="A2616" s="160"/>
      <c r="B2616" s="170" t="s">
        <v>8194</v>
      </c>
      <c r="C2616" s="161">
        <f t="shared" si="242"/>
        <v>42374</v>
      </c>
      <c r="D2616" s="160">
        <f t="shared" si="243"/>
        <v>2016</v>
      </c>
      <c r="E2616" s="160">
        <f t="shared" si="244"/>
        <v>1</v>
      </c>
      <c r="F2616" s="160">
        <f t="shared" si="245"/>
        <v>2</v>
      </c>
      <c r="G2616" s="160">
        <f t="shared" ca="1" si="240"/>
        <v>106132</v>
      </c>
      <c r="H2616" s="171">
        <f t="shared" ca="1" si="241"/>
        <v>2264</v>
      </c>
      <c r="I2616" s="160"/>
      <c r="J2616" s="160"/>
      <c r="K2616" s="160"/>
      <c r="L2616" s="160"/>
      <c r="M2616" s="160"/>
      <c r="N2616" s="160"/>
    </row>
    <row r="2617" spans="1:14">
      <c r="A2617" s="160"/>
      <c r="B2617" s="170" t="s">
        <v>8194</v>
      </c>
      <c r="C2617" s="161">
        <f t="shared" si="242"/>
        <v>42374</v>
      </c>
      <c r="D2617" s="160">
        <f t="shared" si="243"/>
        <v>2016</v>
      </c>
      <c r="E2617" s="160">
        <f t="shared" si="244"/>
        <v>1</v>
      </c>
      <c r="F2617" s="160">
        <f t="shared" si="245"/>
        <v>2</v>
      </c>
      <c r="G2617" s="160">
        <f t="shared" ca="1" si="240"/>
        <v>106132</v>
      </c>
      <c r="H2617" s="171">
        <f t="shared" ca="1" si="241"/>
        <v>2264</v>
      </c>
      <c r="I2617" s="160"/>
      <c r="J2617" s="160"/>
      <c r="K2617" s="160"/>
      <c r="L2617" s="160"/>
      <c r="M2617" s="160"/>
      <c r="N2617" s="160"/>
    </row>
    <row r="2618" spans="1:14">
      <c r="A2618" s="160"/>
      <c r="B2618" s="170" t="s">
        <v>8199</v>
      </c>
      <c r="C2618" s="161">
        <f t="shared" si="242"/>
        <v>42375</v>
      </c>
      <c r="D2618" s="160">
        <f t="shared" si="243"/>
        <v>2016</v>
      </c>
      <c r="E2618" s="160">
        <f t="shared" si="244"/>
        <v>1</v>
      </c>
      <c r="F2618" s="160">
        <f t="shared" si="245"/>
        <v>3</v>
      </c>
      <c r="G2618" s="160">
        <f t="shared" ca="1" si="240"/>
        <v>106133</v>
      </c>
      <c r="H2618" s="171">
        <f t="shared" ca="1" si="241"/>
        <v>2263</v>
      </c>
      <c r="I2618" s="160"/>
      <c r="J2618" s="160"/>
      <c r="K2618" s="160"/>
      <c r="L2618" s="160"/>
      <c r="M2618" s="160"/>
      <c r="N2618" s="160"/>
    </row>
    <row r="2619" spans="1:14">
      <c r="A2619" s="160"/>
      <c r="B2619" s="170" t="s">
        <v>8199</v>
      </c>
      <c r="C2619" s="161">
        <f t="shared" si="242"/>
        <v>42375</v>
      </c>
      <c r="D2619" s="160">
        <f t="shared" si="243"/>
        <v>2016</v>
      </c>
      <c r="E2619" s="160">
        <f t="shared" si="244"/>
        <v>1</v>
      </c>
      <c r="F2619" s="160">
        <f t="shared" si="245"/>
        <v>3</v>
      </c>
      <c r="G2619" s="160">
        <f t="shared" ca="1" si="240"/>
        <v>106133</v>
      </c>
      <c r="H2619" s="171">
        <f t="shared" ca="1" si="241"/>
        <v>2263</v>
      </c>
      <c r="I2619" s="160"/>
      <c r="J2619" s="160"/>
      <c r="K2619" s="160"/>
      <c r="L2619" s="160"/>
      <c r="M2619" s="160"/>
      <c r="N2619" s="160"/>
    </row>
    <row r="2620" spans="1:14">
      <c r="A2620" s="160"/>
      <c r="B2620" s="170" t="s">
        <v>8199</v>
      </c>
      <c r="C2620" s="161">
        <f t="shared" si="242"/>
        <v>42375</v>
      </c>
      <c r="D2620" s="160">
        <f t="shared" si="243"/>
        <v>2016</v>
      </c>
      <c r="E2620" s="160">
        <f t="shared" si="244"/>
        <v>1</v>
      </c>
      <c r="F2620" s="160">
        <f t="shared" si="245"/>
        <v>3</v>
      </c>
      <c r="G2620" s="160">
        <f t="shared" ca="1" si="240"/>
        <v>106133</v>
      </c>
      <c r="H2620" s="171">
        <f t="shared" ca="1" si="241"/>
        <v>2263</v>
      </c>
      <c r="I2620" s="160"/>
      <c r="J2620" s="160"/>
      <c r="K2620" s="160"/>
      <c r="L2620" s="160"/>
      <c r="M2620" s="160"/>
      <c r="N2620" s="160"/>
    </row>
    <row r="2621" spans="1:14">
      <c r="A2621" s="160"/>
      <c r="B2621" s="170" t="s">
        <v>8199</v>
      </c>
      <c r="C2621" s="161">
        <f t="shared" si="242"/>
        <v>42375</v>
      </c>
      <c r="D2621" s="160">
        <f t="shared" si="243"/>
        <v>2016</v>
      </c>
      <c r="E2621" s="160">
        <f t="shared" si="244"/>
        <v>1</v>
      </c>
      <c r="F2621" s="160">
        <f t="shared" si="245"/>
        <v>3</v>
      </c>
      <c r="G2621" s="160">
        <f t="shared" ca="1" si="240"/>
        <v>106133</v>
      </c>
      <c r="H2621" s="171">
        <f t="shared" ca="1" si="241"/>
        <v>2263</v>
      </c>
      <c r="I2621" s="160"/>
      <c r="J2621" s="160"/>
      <c r="K2621" s="160"/>
      <c r="L2621" s="160"/>
      <c r="M2621" s="160"/>
      <c r="N2621" s="160"/>
    </row>
    <row r="2622" spans="1:14">
      <c r="A2622" s="160"/>
      <c r="B2622" s="170" t="s">
        <v>8208</v>
      </c>
      <c r="C2622" s="161">
        <f t="shared" si="242"/>
        <v>42376</v>
      </c>
      <c r="D2622" s="160">
        <f t="shared" si="243"/>
        <v>2016</v>
      </c>
      <c r="E2622" s="160">
        <f t="shared" si="244"/>
        <v>1</v>
      </c>
      <c r="F2622" s="160">
        <f t="shared" si="245"/>
        <v>4</v>
      </c>
      <c r="G2622" s="160">
        <f t="shared" ca="1" si="240"/>
        <v>106136</v>
      </c>
      <c r="H2622" s="171">
        <f t="shared" ca="1" si="241"/>
        <v>2262</v>
      </c>
      <c r="I2622" s="160"/>
      <c r="J2622" s="160"/>
      <c r="K2622" s="160"/>
      <c r="L2622" s="160"/>
      <c r="M2622" s="160"/>
      <c r="N2622" s="160"/>
    </row>
    <row r="2623" spans="1:14">
      <c r="A2623" s="160"/>
      <c r="B2623" s="170" t="s">
        <v>8211</v>
      </c>
      <c r="C2623" s="161">
        <f t="shared" si="242"/>
        <v>42377</v>
      </c>
      <c r="D2623" s="160">
        <f t="shared" si="243"/>
        <v>2016</v>
      </c>
      <c r="E2623" s="160">
        <f t="shared" si="244"/>
        <v>1</v>
      </c>
      <c r="F2623" s="160">
        <f t="shared" si="245"/>
        <v>5</v>
      </c>
      <c r="G2623" s="160">
        <f t="shared" ca="1" si="240"/>
        <v>106137</v>
      </c>
      <c r="H2623" s="171">
        <f t="shared" ca="1" si="241"/>
        <v>2261</v>
      </c>
      <c r="I2623" s="160"/>
      <c r="J2623" s="160"/>
      <c r="K2623" s="160"/>
      <c r="L2623" s="160"/>
      <c r="M2623" s="160"/>
      <c r="N2623" s="160"/>
    </row>
    <row r="2624" spans="1:14">
      <c r="A2624" s="160"/>
      <c r="B2624" s="170" t="s">
        <v>8211</v>
      </c>
      <c r="C2624" s="161">
        <f t="shared" si="242"/>
        <v>42377</v>
      </c>
      <c r="D2624" s="160">
        <f t="shared" si="243"/>
        <v>2016</v>
      </c>
      <c r="E2624" s="160">
        <f t="shared" si="244"/>
        <v>1</v>
      </c>
      <c r="F2624" s="160">
        <f t="shared" si="245"/>
        <v>5</v>
      </c>
      <c r="G2624" s="160">
        <f t="shared" ca="1" si="240"/>
        <v>106137</v>
      </c>
      <c r="H2624" s="171">
        <f t="shared" ca="1" si="241"/>
        <v>2261</v>
      </c>
      <c r="I2624" s="160"/>
      <c r="J2624" s="160"/>
      <c r="K2624" s="160"/>
      <c r="L2624" s="160"/>
      <c r="M2624" s="160"/>
      <c r="N2624" s="160"/>
    </row>
    <row r="2625" spans="1:14">
      <c r="A2625" s="160"/>
      <c r="B2625" s="170" t="s">
        <v>8211</v>
      </c>
      <c r="C2625" s="161">
        <f t="shared" si="242"/>
        <v>42377</v>
      </c>
      <c r="D2625" s="160">
        <f t="shared" si="243"/>
        <v>2016</v>
      </c>
      <c r="E2625" s="160">
        <f t="shared" si="244"/>
        <v>1</v>
      </c>
      <c r="F2625" s="160">
        <f t="shared" si="245"/>
        <v>5</v>
      </c>
      <c r="G2625" s="160">
        <f t="shared" ca="1" si="240"/>
        <v>106137</v>
      </c>
      <c r="H2625" s="171">
        <f t="shared" ca="1" si="241"/>
        <v>2261</v>
      </c>
      <c r="I2625" s="160"/>
      <c r="J2625" s="160"/>
      <c r="K2625" s="160"/>
      <c r="L2625" s="160"/>
      <c r="M2625" s="160"/>
      <c r="N2625" s="160"/>
    </row>
    <row r="2626" spans="1:14">
      <c r="A2626" s="160"/>
      <c r="B2626" s="170" t="s">
        <v>8218</v>
      </c>
      <c r="C2626" s="161">
        <f t="shared" si="242"/>
        <v>42378</v>
      </c>
      <c r="D2626" s="160">
        <f t="shared" si="243"/>
        <v>2016</v>
      </c>
      <c r="E2626" s="160">
        <f t="shared" si="244"/>
        <v>1</v>
      </c>
      <c r="F2626" s="160">
        <f t="shared" si="245"/>
        <v>6</v>
      </c>
      <c r="G2626" s="160">
        <f t="shared" ca="1" si="240"/>
        <v>106137</v>
      </c>
      <c r="H2626" s="171">
        <f t="shared" ca="1" si="241"/>
        <v>2260</v>
      </c>
      <c r="I2626" s="160"/>
      <c r="J2626" s="160"/>
      <c r="K2626" s="160"/>
      <c r="L2626" s="160"/>
      <c r="M2626" s="160"/>
      <c r="N2626" s="160"/>
    </row>
    <row r="2627" spans="1:14">
      <c r="A2627" s="160"/>
      <c r="B2627" s="170" t="s">
        <v>8218</v>
      </c>
      <c r="C2627" s="161">
        <f t="shared" si="242"/>
        <v>42378</v>
      </c>
      <c r="D2627" s="160">
        <f t="shared" si="243"/>
        <v>2016</v>
      </c>
      <c r="E2627" s="160">
        <f t="shared" si="244"/>
        <v>1</v>
      </c>
      <c r="F2627" s="160">
        <f t="shared" si="245"/>
        <v>6</v>
      </c>
      <c r="G2627" s="160">
        <f t="shared" ca="1" si="240"/>
        <v>106137</v>
      </c>
      <c r="H2627" s="171">
        <f t="shared" ca="1" si="241"/>
        <v>2260</v>
      </c>
      <c r="I2627" s="160"/>
      <c r="J2627" s="160"/>
      <c r="K2627" s="160"/>
      <c r="L2627" s="160"/>
      <c r="M2627" s="160"/>
      <c r="N2627" s="160"/>
    </row>
    <row r="2628" spans="1:14">
      <c r="A2628" s="160"/>
      <c r="B2628" s="170" t="s">
        <v>8223</v>
      </c>
      <c r="C2628" s="161">
        <f t="shared" si="242"/>
        <v>42379</v>
      </c>
      <c r="D2628" s="160">
        <f t="shared" si="243"/>
        <v>2016</v>
      </c>
      <c r="E2628" s="160">
        <f t="shared" si="244"/>
        <v>1</v>
      </c>
      <c r="F2628" s="160">
        <f t="shared" si="245"/>
        <v>7</v>
      </c>
      <c r="G2628" s="160">
        <f t="shared" ca="1" si="240"/>
        <v>106137</v>
      </c>
      <c r="H2628" s="171">
        <f t="shared" ca="1" si="241"/>
        <v>2260</v>
      </c>
      <c r="I2628" s="160"/>
      <c r="J2628" s="160"/>
      <c r="K2628" s="160"/>
      <c r="L2628" s="160"/>
      <c r="M2628" s="160"/>
      <c r="N2628" s="160"/>
    </row>
    <row r="2629" spans="1:14">
      <c r="A2629" s="160"/>
      <c r="B2629" s="170" t="s">
        <v>8226</v>
      </c>
      <c r="C2629" s="161">
        <f t="shared" si="242"/>
        <v>42380</v>
      </c>
      <c r="D2629" s="160">
        <f t="shared" si="243"/>
        <v>2016</v>
      </c>
      <c r="E2629" s="160">
        <f t="shared" si="244"/>
        <v>1</v>
      </c>
      <c r="F2629" s="160">
        <f t="shared" si="245"/>
        <v>1</v>
      </c>
      <c r="G2629" s="160">
        <f t="shared" ref="G2629:G2692" ca="1" si="246">WORKDAY(C2629,$K$5)</f>
        <v>106138</v>
      </c>
      <c r="H2629" s="171">
        <f t="shared" ref="H2629:H2692" ca="1" si="247">NETWORKDAYS(C2629,$K$5)</f>
        <v>2260</v>
      </c>
      <c r="I2629" s="160"/>
      <c r="J2629" s="160"/>
      <c r="K2629" s="160"/>
      <c r="L2629" s="160"/>
      <c r="M2629" s="160"/>
      <c r="N2629" s="160"/>
    </row>
    <row r="2630" spans="1:14">
      <c r="A2630" s="160"/>
      <c r="B2630" s="170" t="s">
        <v>8226</v>
      </c>
      <c r="C2630" s="161">
        <f t="shared" ref="C2630:C2693" si="248">DATE(LEFT(B2630,4),MID(B2630,5,2),RIGHT(B2630,2))</f>
        <v>42380</v>
      </c>
      <c r="D2630" s="160">
        <f t="shared" ref="D2630:D2693" si="249">YEAR(C2630)</f>
        <v>2016</v>
      </c>
      <c r="E2630" s="160">
        <f t="shared" ref="E2630:E2693" si="250">MONTH(C2630)</f>
        <v>1</v>
      </c>
      <c r="F2630" s="160">
        <f t="shared" ref="F2630:F2693" si="251">WEEKDAY(C2630,2)</f>
        <v>1</v>
      </c>
      <c r="G2630" s="160">
        <f t="shared" ca="1" si="246"/>
        <v>106138</v>
      </c>
      <c r="H2630" s="171">
        <f t="shared" ca="1" si="247"/>
        <v>2260</v>
      </c>
      <c r="I2630" s="160"/>
      <c r="J2630" s="160"/>
      <c r="K2630" s="160"/>
      <c r="L2630" s="160"/>
      <c r="M2630" s="160"/>
      <c r="N2630" s="160"/>
    </row>
    <row r="2631" spans="1:14">
      <c r="A2631" s="160"/>
      <c r="B2631" s="170" t="s">
        <v>8231</v>
      </c>
      <c r="C2631" s="161">
        <f t="shared" si="248"/>
        <v>42381</v>
      </c>
      <c r="D2631" s="160">
        <f t="shared" si="249"/>
        <v>2016</v>
      </c>
      <c r="E2631" s="160">
        <f t="shared" si="250"/>
        <v>1</v>
      </c>
      <c r="F2631" s="160">
        <f t="shared" si="251"/>
        <v>2</v>
      </c>
      <c r="G2631" s="160">
        <f t="shared" ca="1" si="246"/>
        <v>106139</v>
      </c>
      <c r="H2631" s="171">
        <f t="shared" ca="1" si="247"/>
        <v>2259</v>
      </c>
      <c r="I2631" s="160"/>
      <c r="J2631" s="160"/>
      <c r="K2631" s="160"/>
      <c r="L2631" s="160"/>
      <c r="M2631" s="160"/>
      <c r="N2631" s="160"/>
    </row>
    <row r="2632" spans="1:14">
      <c r="A2632" s="160"/>
      <c r="B2632" s="170" t="s">
        <v>8231</v>
      </c>
      <c r="C2632" s="161">
        <f t="shared" si="248"/>
        <v>42381</v>
      </c>
      <c r="D2632" s="160">
        <f t="shared" si="249"/>
        <v>2016</v>
      </c>
      <c r="E2632" s="160">
        <f t="shared" si="250"/>
        <v>1</v>
      </c>
      <c r="F2632" s="160">
        <f t="shared" si="251"/>
        <v>2</v>
      </c>
      <c r="G2632" s="160">
        <f t="shared" ca="1" si="246"/>
        <v>106139</v>
      </c>
      <c r="H2632" s="171">
        <f t="shared" ca="1" si="247"/>
        <v>2259</v>
      </c>
      <c r="I2632" s="160"/>
      <c r="J2632" s="160"/>
      <c r="K2632" s="160"/>
      <c r="L2632" s="160"/>
      <c r="M2632" s="160"/>
      <c r="N2632" s="160"/>
    </row>
    <row r="2633" spans="1:14">
      <c r="A2633" s="160"/>
      <c r="B2633" s="170" t="s">
        <v>8236</v>
      </c>
      <c r="C2633" s="161">
        <f t="shared" si="248"/>
        <v>42382</v>
      </c>
      <c r="D2633" s="160">
        <f t="shared" si="249"/>
        <v>2016</v>
      </c>
      <c r="E2633" s="160">
        <f t="shared" si="250"/>
        <v>1</v>
      </c>
      <c r="F2633" s="160">
        <f t="shared" si="251"/>
        <v>3</v>
      </c>
      <c r="G2633" s="160">
        <f t="shared" ca="1" si="246"/>
        <v>106140</v>
      </c>
      <c r="H2633" s="171">
        <f t="shared" ca="1" si="247"/>
        <v>2258</v>
      </c>
      <c r="I2633" s="160"/>
      <c r="J2633" s="160"/>
      <c r="K2633" s="160"/>
      <c r="L2633" s="160"/>
      <c r="M2633" s="160"/>
      <c r="N2633" s="160"/>
    </row>
    <row r="2634" spans="1:14">
      <c r="A2634" s="160"/>
      <c r="B2634" s="170" t="s">
        <v>8236</v>
      </c>
      <c r="C2634" s="161">
        <f t="shared" si="248"/>
        <v>42382</v>
      </c>
      <c r="D2634" s="160">
        <f t="shared" si="249"/>
        <v>2016</v>
      </c>
      <c r="E2634" s="160">
        <f t="shared" si="250"/>
        <v>1</v>
      </c>
      <c r="F2634" s="160">
        <f t="shared" si="251"/>
        <v>3</v>
      </c>
      <c r="G2634" s="160">
        <f t="shared" ca="1" si="246"/>
        <v>106140</v>
      </c>
      <c r="H2634" s="171">
        <f t="shared" ca="1" si="247"/>
        <v>2258</v>
      </c>
      <c r="I2634" s="160"/>
      <c r="J2634" s="160"/>
      <c r="K2634" s="160"/>
      <c r="L2634" s="160"/>
      <c r="M2634" s="160"/>
      <c r="N2634" s="160"/>
    </row>
    <row r="2635" spans="1:14">
      <c r="A2635" s="160"/>
      <c r="B2635" s="170" t="s">
        <v>8241</v>
      </c>
      <c r="C2635" s="161">
        <f t="shared" si="248"/>
        <v>42384</v>
      </c>
      <c r="D2635" s="160">
        <f t="shared" si="249"/>
        <v>2016</v>
      </c>
      <c r="E2635" s="160">
        <f t="shared" si="250"/>
        <v>1</v>
      </c>
      <c r="F2635" s="160">
        <f t="shared" si="251"/>
        <v>5</v>
      </c>
      <c r="G2635" s="160">
        <f t="shared" ca="1" si="246"/>
        <v>106144</v>
      </c>
      <c r="H2635" s="171">
        <f t="shared" ca="1" si="247"/>
        <v>2256</v>
      </c>
      <c r="I2635" s="160"/>
      <c r="J2635" s="160"/>
      <c r="K2635" s="160"/>
      <c r="L2635" s="160"/>
      <c r="M2635" s="160"/>
      <c r="N2635" s="160"/>
    </row>
    <row r="2636" spans="1:14">
      <c r="A2636" s="160"/>
      <c r="B2636" s="170" t="s">
        <v>8241</v>
      </c>
      <c r="C2636" s="161">
        <f t="shared" si="248"/>
        <v>42384</v>
      </c>
      <c r="D2636" s="160">
        <f t="shared" si="249"/>
        <v>2016</v>
      </c>
      <c r="E2636" s="160">
        <f t="shared" si="250"/>
        <v>1</v>
      </c>
      <c r="F2636" s="160">
        <f t="shared" si="251"/>
        <v>5</v>
      </c>
      <c r="G2636" s="160">
        <f t="shared" ca="1" si="246"/>
        <v>106144</v>
      </c>
      <c r="H2636" s="171">
        <f t="shared" ca="1" si="247"/>
        <v>2256</v>
      </c>
      <c r="I2636" s="160"/>
      <c r="J2636" s="160"/>
      <c r="K2636" s="160"/>
      <c r="L2636" s="160"/>
      <c r="M2636" s="160"/>
      <c r="N2636" s="160"/>
    </row>
    <row r="2637" spans="1:14">
      <c r="A2637" s="160"/>
      <c r="B2637" s="170" t="s">
        <v>8246</v>
      </c>
      <c r="C2637" s="161">
        <f t="shared" si="248"/>
        <v>42386</v>
      </c>
      <c r="D2637" s="160">
        <f t="shared" si="249"/>
        <v>2016</v>
      </c>
      <c r="E2637" s="160">
        <f t="shared" si="250"/>
        <v>1</v>
      </c>
      <c r="F2637" s="160">
        <f t="shared" si="251"/>
        <v>7</v>
      </c>
      <c r="G2637" s="160">
        <f t="shared" ca="1" si="246"/>
        <v>106144</v>
      </c>
      <c r="H2637" s="171">
        <f t="shared" ca="1" si="247"/>
        <v>2255</v>
      </c>
      <c r="I2637" s="160"/>
      <c r="J2637" s="160"/>
      <c r="K2637" s="160"/>
      <c r="L2637" s="160"/>
      <c r="M2637" s="160"/>
      <c r="N2637" s="160"/>
    </row>
    <row r="2638" spans="1:14">
      <c r="A2638" s="160"/>
      <c r="B2638" s="170" t="s">
        <v>8249</v>
      </c>
      <c r="C2638" s="161">
        <f t="shared" si="248"/>
        <v>42387</v>
      </c>
      <c r="D2638" s="160">
        <f t="shared" si="249"/>
        <v>2016</v>
      </c>
      <c r="E2638" s="160">
        <f t="shared" si="250"/>
        <v>1</v>
      </c>
      <c r="F2638" s="160">
        <f t="shared" si="251"/>
        <v>1</v>
      </c>
      <c r="G2638" s="160">
        <f t="shared" ca="1" si="246"/>
        <v>106145</v>
      </c>
      <c r="H2638" s="171">
        <f t="shared" ca="1" si="247"/>
        <v>2255</v>
      </c>
      <c r="I2638" s="160"/>
      <c r="J2638" s="160"/>
      <c r="K2638" s="160"/>
      <c r="L2638" s="160"/>
      <c r="M2638" s="160"/>
      <c r="N2638" s="160"/>
    </row>
    <row r="2639" spans="1:14">
      <c r="A2639" s="160"/>
      <c r="B2639" s="170" t="s">
        <v>8249</v>
      </c>
      <c r="C2639" s="161">
        <f t="shared" si="248"/>
        <v>42387</v>
      </c>
      <c r="D2639" s="160">
        <f t="shared" si="249"/>
        <v>2016</v>
      </c>
      <c r="E2639" s="160">
        <f t="shared" si="250"/>
        <v>1</v>
      </c>
      <c r="F2639" s="160">
        <f t="shared" si="251"/>
        <v>1</v>
      </c>
      <c r="G2639" s="160">
        <f t="shared" ca="1" si="246"/>
        <v>106145</v>
      </c>
      <c r="H2639" s="171">
        <f t="shared" ca="1" si="247"/>
        <v>2255</v>
      </c>
      <c r="I2639" s="160"/>
      <c r="J2639" s="160"/>
      <c r="K2639" s="160"/>
      <c r="L2639" s="160"/>
      <c r="M2639" s="160"/>
      <c r="N2639" s="160"/>
    </row>
    <row r="2640" spans="1:14">
      <c r="A2640" s="160"/>
      <c r="B2640" s="170" t="s">
        <v>8249</v>
      </c>
      <c r="C2640" s="161">
        <f t="shared" si="248"/>
        <v>42387</v>
      </c>
      <c r="D2640" s="160">
        <f t="shared" si="249"/>
        <v>2016</v>
      </c>
      <c r="E2640" s="160">
        <f t="shared" si="250"/>
        <v>1</v>
      </c>
      <c r="F2640" s="160">
        <f t="shared" si="251"/>
        <v>1</v>
      </c>
      <c r="G2640" s="160">
        <f t="shared" ca="1" si="246"/>
        <v>106145</v>
      </c>
      <c r="H2640" s="171">
        <f t="shared" ca="1" si="247"/>
        <v>2255</v>
      </c>
      <c r="I2640" s="160"/>
      <c r="J2640" s="160"/>
      <c r="K2640" s="160"/>
      <c r="L2640" s="160"/>
      <c r="M2640" s="160"/>
      <c r="N2640" s="160"/>
    </row>
    <row r="2641" spans="1:14">
      <c r="A2641" s="160"/>
      <c r="B2641" s="170" t="s">
        <v>8249</v>
      </c>
      <c r="C2641" s="161">
        <f t="shared" si="248"/>
        <v>42387</v>
      </c>
      <c r="D2641" s="160">
        <f t="shared" si="249"/>
        <v>2016</v>
      </c>
      <c r="E2641" s="160">
        <f t="shared" si="250"/>
        <v>1</v>
      </c>
      <c r="F2641" s="160">
        <f t="shared" si="251"/>
        <v>1</v>
      </c>
      <c r="G2641" s="160">
        <f t="shared" ca="1" si="246"/>
        <v>106145</v>
      </c>
      <c r="H2641" s="171">
        <f t="shared" ca="1" si="247"/>
        <v>2255</v>
      </c>
      <c r="I2641" s="160"/>
      <c r="J2641" s="160"/>
      <c r="K2641" s="160"/>
      <c r="L2641" s="160"/>
      <c r="M2641" s="160"/>
      <c r="N2641" s="160"/>
    </row>
    <row r="2642" spans="1:14">
      <c r="A2642" s="160"/>
      <c r="B2642" s="170" t="s">
        <v>8258</v>
      </c>
      <c r="C2642" s="161">
        <f t="shared" si="248"/>
        <v>42388</v>
      </c>
      <c r="D2642" s="160">
        <f t="shared" si="249"/>
        <v>2016</v>
      </c>
      <c r="E2642" s="160">
        <f t="shared" si="250"/>
        <v>1</v>
      </c>
      <c r="F2642" s="160">
        <f t="shared" si="251"/>
        <v>2</v>
      </c>
      <c r="G2642" s="160">
        <f t="shared" ca="1" si="246"/>
        <v>106146</v>
      </c>
      <c r="H2642" s="171">
        <f t="shared" ca="1" si="247"/>
        <v>2254</v>
      </c>
      <c r="I2642" s="160"/>
      <c r="J2642" s="160"/>
      <c r="K2642" s="160"/>
      <c r="L2642" s="160"/>
      <c r="M2642" s="160"/>
      <c r="N2642" s="160"/>
    </row>
    <row r="2643" spans="1:14">
      <c r="A2643" s="160"/>
      <c r="B2643" s="170" t="s">
        <v>8258</v>
      </c>
      <c r="C2643" s="161">
        <f t="shared" si="248"/>
        <v>42388</v>
      </c>
      <c r="D2643" s="160">
        <f t="shared" si="249"/>
        <v>2016</v>
      </c>
      <c r="E2643" s="160">
        <f t="shared" si="250"/>
        <v>1</v>
      </c>
      <c r="F2643" s="160">
        <f t="shared" si="251"/>
        <v>2</v>
      </c>
      <c r="G2643" s="160">
        <f t="shared" ca="1" si="246"/>
        <v>106146</v>
      </c>
      <c r="H2643" s="171">
        <f t="shared" ca="1" si="247"/>
        <v>2254</v>
      </c>
      <c r="I2643" s="160"/>
      <c r="J2643" s="160"/>
      <c r="K2643" s="160"/>
      <c r="L2643" s="160"/>
      <c r="M2643" s="160"/>
      <c r="N2643" s="160"/>
    </row>
    <row r="2644" spans="1:14">
      <c r="A2644" s="160"/>
      <c r="B2644" s="170" t="s">
        <v>8263</v>
      </c>
      <c r="C2644" s="161">
        <f t="shared" si="248"/>
        <v>42389</v>
      </c>
      <c r="D2644" s="160">
        <f t="shared" si="249"/>
        <v>2016</v>
      </c>
      <c r="E2644" s="160">
        <f t="shared" si="250"/>
        <v>1</v>
      </c>
      <c r="F2644" s="160">
        <f t="shared" si="251"/>
        <v>3</v>
      </c>
      <c r="G2644" s="160">
        <f t="shared" ca="1" si="246"/>
        <v>106147</v>
      </c>
      <c r="H2644" s="171">
        <f t="shared" ca="1" si="247"/>
        <v>2253</v>
      </c>
      <c r="I2644" s="160"/>
      <c r="J2644" s="160"/>
      <c r="K2644" s="160"/>
      <c r="L2644" s="160"/>
      <c r="M2644" s="160"/>
      <c r="N2644" s="160"/>
    </row>
    <row r="2645" spans="1:14">
      <c r="A2645" s="160"/>
      <c r="B2645" s="170" t="s">
        <v>8266</v>
      </c>
      <c r="C2645" s="161">
        <f t="shared" si="248"/>
        <v>42391</v>
      </c>
      <c r="D2645" s="160">
        <f t="shared" si="249"/>
        <v>2016</v>
      </c>
      <c r="E2645" s="160">
        <f t="shared" si="250"/>
        <v>1</v>
      </c>
      <c r="F2645" s="160">
        <f t="shared" si="251"/>
        <v>5</v>
      </c>
      <c r="G2645" s="160">
        <f t="shared" ca="1" si="246"/>
        <v>106151</v>
      </c>
      <c r="H2645" s="171">
        <f t="shared" ca="1" si="247"/>
        <v>2251</v>
      </c>
      <c r="I2645" s="160"/>
      <c r="J2645" s="160"/>
      <c r="K2645" s="160"/>
      <c r="L2645" s="160"/>
      <c r="M2645" s="160"/>
      <c r="N2645" s="160"/>
    </row>
    <row r="2646" spans="1:14">
      <c r="A2646" s="160"/>
      <c r="B2646" s="170" t="s">
        <v>8266</v>
      </c>
      <c r="C2646" s="161">
        <f t="shared" si="248"/>
        <v>42391</v>
      </c>
      <c r="D2646" s="160">
        <f t="shared" si="249"/>
        <v>2016</v>
      </c>
      <c r="E2646" s="160">
        <f t="shared" si="250"/>
        <v>1</v>
      </c>
      <c r="F2646" s="160">
        <f t="shared" si="251"/>
        <v>5</v>
      </c>
      <c r="G2646" s="160">
        <f t="shared" ca="1" si="246"/>
        <v>106151</v>
      </c>
      <c r="H2646" s="171">
        <f t="shared" ca="1" si="247"/>
        <v>2251</v>
      </c>
      <c r="I2646" s="160"/>
      <c r="J2646" s="160"/>
      <c r="K2646" s="160"/>
      <c r="L2646" s="160"/>
      <c r="M2646" s="160"/>
      <c r="N2646" s="160"/>
    </row>
    <row r="2647" spans="1:14">
      <c r="A2647" s="160"/>
      <c r="B2647" s="170" t="s">
        <v>8271</v>
      </c>
      <c r="C2647" s="161">
        <f t="shared" si="248"/>
        <v>42392</v>
      </c>
      <c r="D2647" s="160">
        <f t="shared" si="249"/>
        <v>2016</v>
      </c>
      <c r="E2647" s="160">
        <f t="shared" si="250"/>
        <v>1</v>
      </c>
      <c r="F2647" s="160">
        <f t="shared" si="251"/>
        <v>6</v>
      </c>
      <c r="G2647" s="160">
        <f t="shared" ca="1" si="246"/>
        <v>106151</v>
      </c>
      <c r="H2647" s="171">
        <f t="shared" ca="1" si="247"/>
        <v>2250</v>
      </c>
      <c r="I2647" s="160"/>
      <c r="J2647" s="160"/>
      <c r="K2647" s="160"/>
      <c r="L2647" s="160"/>
      <c r="M2647" s="160"/>
      <c r="N2647" s="160"/>
    </row>
    <row r="2648" spans="1:14">
      <c r="A2648" s="160"/>
      <c r="B2648" s="170" t="s">
        <v>8271</v>
      </c>
      <c r="C2648" s="161">
        <f t="shared" si="248"/>
        <v>42392</v>
      </c>
      <c r="D2648" s="160">
        <f t="shared" si="249"/>
        <v>2016</v>
      </c>
      <c r="E2648" s="160">
        <f t="shared" si="250"/>
        <v>1</v>
      </c>
      <c r="F2648" s="160">
        <f t="shared" si="251"/>
        <v>6</v>
      </c>
      <c r="G2648" s="160">
        <f t="shared" ca="1" si="246"/>
        <v>106151</v>
      </c>
      <c r="H2648" s="171">
        <f t="shared" ca="1" si="247"/>
        <v>2250</v>
      </c>
      <c r="I2648" s="160"/>
      <c r="J2648" s="160"/>
      <c r="K2648" s="160"/>
      <c r="L2648" s="160"/>
      <c r="M2648" s="160"/>
      <c r="N2648" s="160"/>
    </row>
    <row r="2649" spans="1:14">
      <c r="A2649" s="160"/>
      <c r="B2649" s="170" t="s">
        <v>8271</v>
      </c>
      <c r="C2649" s="161">
        <f t="shared" si="248"/>
        <v>42392</v>
      </c>
      <c r="D2649" s="160">
        <f t="shared" si="249"/>
        <v>2016</v>
      </c>
      <c r="E2649" s="160">
        <f t="shared" si="250"/>
        <v>1</v>
      </c>
      <c r="F2649" s="160">
        <f t="shared" si="251"/>
        <v>6</v>
      </c>
      <c r="G2649" s="160">
        <f t="shared" ca="1" si="246"/>
        <v>106151</v>
      </c>
      <c r="H2649" s="171">
        <f t="shared" ca="1" si="247"/>
        <v>2250</v>
      </c>
      <c r="I2649" s="160"/>
      <c r="J2649" s="160"/>
      <c r="K2649" s="160"/>
      <c r="L2649" s="160"/>
      <c r="M2649" s="160"/>
      <c r="N2649" s="160"/>
    </row>
    <row r="2650" spans="1:14">
      <c r="A2650" s="160"/>
      <c r="B2650" s="170" t="s">
        <v>8278</v>
      </c>
      <c r="C2650" s="161">
        <f t="shared" si="248"/>
        <v>42393</v>
      </c>
      <c r="D2650" s="160">
        <f t="shared" si="249"/>
        <v>2016</v>
      </c>
      <c r="E2650" s="160">
        <f t="shared" si="250"/>
        <v>1</v>
      </c>
      <c r="F2650" s="160">
        <f t="shared" si="251"/>
        <v>7</v>
      </c>
      <c r="G2650" s="160">
        <f t="shared" ca="1" si="246"/>
        <v>106151</v>
      </c>
      <c r="H2650" s="171">
        <f t="shared" ca="1" si="247"/>
        <v>2250</v>
      </c>
      <c r="I2650" s="160"/>
      <c r="J2650" s="160"/>
      <c r="K2650" s="160"/>
      <c r="L2650" s="160"/>
      <c r="M2650" s="160"/>
      <c r="N2650" s="160"/>
    </row>
    <row r="2651" spans="1:14">
      <c r="A2651" s="160"/>
      <c r="B2651" s="170" t="s">
        <v>8281</v>
      </c>
      <c r="C2651" s="161">
        <f t="shared" si="248"/>
        <v>42394</v>
      </c>
      <c r="D2651" s="160">
        <f t="shared" si="249"/>
        <v>2016</v>
      </c>
      <c r="E2651" s="160">
        <f t="shared" si="250"/>
        <v>1</v>
      </c>
      <c r="F2651" s="160">
        <f t="shared" si="251"/>
        <v>1</v>
      </c>
      <c r="G2651" s="160">
        <f t="shared" ca="1" si="246"/>
        <v>106152</v>
      </c>
      <c r="H2651" s="171">
        <f t="shared" ca="1" si="247"/>
        <v>2250</v>
      </c>
      <c r="I2651" s="160"/>
      <c r="J2651" s="160"/>
      <c r="K2651" s="160"/>
      <c r="L2651" s="160"/>
      <c r="M2651" s="160"/>
      <c r="N2651" s="160"/>
    </row>
    <row r="2652" spans="1:14">
      <c r="A2652" s="160"/>
      <c r="B2652" s="170" t="s">
        <v>8281</v>
      </c>
      <c r="C2652" s="161">
        <f t="shared" si="248"/>
        <v>42394</v>
      </c>
      <c r="D2652" s="160">
        <f t="shared" si="249"/>
        <v>2016</v>
      </c>
      <c r="E2652" s="160">
        <f t="shared" si="250"/>
        <v>1</v>
      </c>
      <c r="F2652" s="160">
        <f t="shared" si="251"/>
        <v>1</v>
      </c>
      <c r="G2652" s="160">
        <f t="shared" ca="1" si="246"/>
        <v>106152</v>
      </c>
      <c r="H2652" s="171">
        <f t="shared" ca="1" si="247"/>
        <v>2250</v>
      </c>
      <c r="I2652" s="160"/>
      <c r="J2652" s="160"/>
      <c r="K2652" s="160"/>
      <c r="L2652" s="160"/>
      <c r="M2652" s="160"/>
      <c r="N2652" s="160"/>
    </row>
    <row r="2653" spans="1:14">
      <c r="A2653" s="160"/>
      <c r="B2653" s="170" t="s">
        <v>8286</v>
      </c>
      <c r="C2653" s="161">
        <f t="shared" si="248"/>
        <v>42395</v>
      </c>
      <c r="D2653" s="160">
        <f t="shared" si="249"/>
        <v>2016</v>
      </c>
      <c r="E2653" s="160">
        <f t="shared" si="250"/>
        <v>1</v>
      </c>
      <c r="F2653" s="160">
        <f t="shared" si="251"/>
        <v>2</v>
      </c>
      <c r="G2653" s="160">
        <f t="shared" ca="1" si="246"/>
        <v>106153</v>
      </c>
      <c r="H2653" s="171">
        <f t="shared" ca="1" si="247"/>
        <v>2249</v>
      </c>
      <c r="I2653" s="160"/>
      <c r="J2653" s="160"/>
      <c r="K2653" s="160"/>
      <c r="L2653" s="160"/>
      <c r="M2653" s="160"/>
      <c r="N2653" s="160"/>
    </row>
    <row r="2654" spans="1:14">
      <c r="A2654" s="160"/>
      <c r="B2654" s="170" t="s">
        <v>8286</v>
      </c>
      <c r="C2654" s="161">
        <f t="shared" si="248"/>
        <v>42395</v>
      </c>
      <c r="D2654" s="160">
        <f t="shared" si="249"/>
        <v>2016</v>
      </c>
      <c r="E2654" s="160">
        <f t="shared" si="250"/>
        <v>1</v>
      </c>
      <c r="F2654" s="160">
        <f t="shared" si="251"/>
        <v>2</v>
      </c>
      <c r="G2654" s="160">
        <f t="shared" ca="1" si="246"/>
        <v>106153</v>
      </c>
      <c r="H2654" s="171">
        <f t="shared" ca="1" si="247"/>
        <v>2249</v>
      </c>
      <c r="I2654" s="160"/>
      <c r="J2654" s="160"/>
      <c r="K2654" s="160"/>
      <c r="L2654" s="160"/>
      <c r="M2654" s="160"/>
      <c r="N2654" s="160"/>
    </row>
    <row r="2655" spans="1:14">
      <c r="A2655" s="160"/>
      <c r="B2655" s="170" t="s">
        <v>8291</v>
      </c>
      <c r="C2655" s="161">
        <f t="shared" si="248"/>
        <v>42396</v>
      </c>
      <c r="D2655" s="160">
        <f t="shared" si="249"/>
        <v>2016</v>
      </c>
      <c r="E2655" s="160">
        <f t="shared" si="250"/>
        <v>1</v>
      </c>
      <c r="F2655" s="160">
        <f t="shared" si="251"/>
        <v>3</v>
      </c>
      <c r="G2655" s="160">
        <f t="shared" ca="1" si="246"/>
        <v>106154</v>
      </c>
      <c r="H2655" s="171">
        <f t="shared" ca="1" si="247"/>
        <v>2248</v>
      </c>
      <c r="I2655" s="160"/>
      <c r="J2655" s="160"/>
      <c r="K2655" s="160"/>
      <c r="L2655" s="160"/>
      <c r="M2655" s="160"/>
      <c r="N2655" s="160"/>
    </row>
    <row r="2656" spans="1:14">
      <c r="A2656" s="160"/>
      <c r="B2656" s="170" t="s">
        <v>8291</v>
      </c>
      <c r="C2656" s="161">
        <f t="shared" si="248"/>
        <v>42396</v>
      </c>
      <c r="D2656" s="160">
        <f t="shared" si="249"/>
        <v>2016</v>
      </c>
      <c r="E2656" s="160">
        <f t="shared" si="250"/>
        <v>1</v>
      </c>
      <c r="F2656" s="160">
        <f t="shared" si="251"/>
        <v>3</v>
      </c>
      <c r="G2656" s="160">
        <f t="shared" ca="1" si="246"/>
        <v>106154</v>
      </c>
      <c r="H2656" s="171">
        <f t="shared" ca="1" si="247"/>
        <v>2248</v>
      </c>
      <c r="I2656" s="160"/>
      <c r="J2656" s="160"/>
      <c r="K2656" s="160"/>
      <c r="L2656" s="160"/>
      <c r="M2656" s="160"/>
      <c r="N2656" s="160"/>
    </row>
    <row r="2657" spans="1:14">
      <c r="A2657" s="160"/>
      <c r="B2657" s="170" t="s">
        <v>8291</v>
      </c>
      <c r="C2657" s="161">
        <f t="shared" si="248"/>
        <v>42396</v>
      </c>
      <c r="D2657" s="160">
        <f t="shared" si="249"/>
        <v>2016</v>
      </c>
      <c r="E2657" s="160">
        <f t="shared" si="250"/>
        <v>1</v>
      </c>
      <c r="F2657" s="160">
        <f t="shared" si="251"/>
        <v>3</v>
      </c>
      <c r="G2657" s="160">
        <f t="shared" ca="1" si="246"/>
        <v>106154</v>
      </c>
      <c r="H2657" s="171">
        <f t="shared" ca="1" si="247"/>
        <v>2248</v>
      </c>
      <c r="I2657" s="160"/>
      <c r="J2657" s="160"/>
      <c r="K2657" s="160"/>
      <c r="L2657" s="160"/>
      <c r="M2657" s="160"/>
      <c r="N2657" s="160"/>
    </row>
    <row r="2658" spans="1:14">
      <c r="A2658" s="160"/>
      <c r="B2658" s="170" t="s">
        <v>8291</v>
      </c>
      <c r="C2658" s="161">
        <f t="shared" si="248"/>
        <v>42396</v>
      </c>
      <c r="D2658" s="160">
        <f t="shared" si="249"/>
        <v>2016</v>
      </c>
      <c r="E2658" s="160">
        <f t="shared" si="250"/>
        <v>1</v>
      </c>
      <c r="F2658" s="160">
        <f t="shared" si="251"/>
        <v>3</v>
      </c>
      <c r="G2658" s="160">
        <f t="shared" ca="1" si="246"/>
        <v>106154</v>
      </c>
      <c r="H2658" s="171">
        <f t="shared" ca="1" si="247"/>
        <v>2248</v>
      </c>
      <c r="I2658" s="160"/>
      <c r="J2658" s="160"/>
      <c r="K2658" s="160"/>
      <c r="L2658" s="160"/>
      <c r="M2658" s="160"/>
      <c r="N2658" s="160"/>
    </row>
    <row r="2659" spans="1:14">
      <c r="A2659" s="160"/>
      <c r="B2659" s="170" t="s">
        <v>8291</v>
      </c>
      <c r="C2659" s="161">
        <f t="shared" si="248"/>
        <v>42396</v>
      </c>
      <c r="D2659" s="160">
        <f t="shared" si="249"/>
        <v>2016</v>
      </c>
      <c r="E2659" s="160">
        <f t="shared" si="250"/>
        <v>1</v>
      </c>
      <c r="F2659" s="160">
        <f t="shared" si="251"/>
        <v>3</v>
      </c>
      <c r="G2659" s="160">
        <f t="shared" ca="1" si="246"/>
        <v>106154</v>
      </c>
      <c r="H2659" s="171">
        <f t="shared" ca="1" si="247"/>
        <v>2248</v>
      </c>
      <c r="I2659" s="160"/>
      <c r="J2659" s="160"/>
      <c r="K2659" s="160"/>
      <c r="L2659" s="160"/>
      <c r="M2659" s="160"/>
      <c r="N2659" s="160"/>
    </row>
    <row r="2660" spans="1:14">
      <c r="A2660" s="160"/>
      <c r="B2660" s="170" t="s">
        <v>8302</v>
      </c>
      <c r="C2660" s="161">
        <f t="shared" si="248"/>
        <v>42401</v>
      </c>
      <c r="D2660" s="160">
        <f t="shared" si="249"/>
        <v>2016</v>
      </c>
      <c r="E2660" s="160">
        <f t="shared" si="250"/>
        <v>2</v>
      </c>
      <c r="F2660" s="160">
        <f t="shared" si="251"/>
        <v>1</v>
      </c>
      <c r="G2660" s="160">
        <f t="shared" ca="1" si="246"/>
        <v>106159</v>
      </c>
      <c r="H2660" s="171">
        <f t="shared" ca="1" si="247"/>
        <v>2245</v>
      </c>
      <c r="I2660" s="160"/>
      <c r="J2660" s="160"/>
      <c r="K2660" s="160"/>
      <c r="L2660" s="160"/>
      <c r="M2660" s="160"/>
      <c r="N2660" s="160"/>
    </row>
    <row r="2661" spans="1:14">
      <c r="A2661" s="160"/>
      <c r="B2661" s="170" t="s">
        <v>8302</v>
      </c>
      <c r="C2661" s="161">
        <f t="shared" si="248"/>
        <v>42401</v>
      </c>
      <c r="D2661" s="160">
        <f t="shared" si="249"/>
        <v>2016</v>
      </c>
      <c r="E2661" s="160">
        <f t="shared" si="250"/>
        <v>2</v>
      </c>
      <c r="F2661" s="160">
        <f t="shared" si="251"/>
        <v>1</v>
      </c>
      <c r="G2661" s="160">
        <f t="shared" ca="1" si="246"/>
        <v>106159</v>
      </c>
      <c r="H2661" s="171">
        <f t="shared" ca="1" si="247"/>
        <v>2245</v>
      </c>
      <c r="I2661" s="160"/>
      <c r="J2661" s="160"/>
      <c r="K2661" s="160"/>
      <c r="L2661" s="160"/>
      <c r="M2661" s="160"/>
      <c r="N2661" s="160"/>
    </row>
    <row r="2662" spans="1:14">
      <c r="A2662" s="160"/>
      <c r="B2662" s="170" t="s">
        <v>8302</v>
      </c>
      <c r="C2662" s="161">
        <f t="shared" si="248"/>
        <v>42401</v>
      </c>
      <c r="D2662" s="160">
        <f t="shared" si="249"/>
        <v>2016</v>
      </c>
      <c r="E2662" s="160">
        <f t="shared" si="250"/>
        <v>2</v>
      </c>
      <c r="F2662" s="160">
        <f t="shared" si="251"/>
        <v>1</v>
      </c>
      <c r="G2662" s="160">
        <f t="shared" ca="1" si="246"/>
        <v>106159</v>
      </c>
      <c r="H2662" s="171">
        <f t="shared" ca="1" si="247"/>
        <v>2245</v>
      </c>
      <c r="I2662" s="160"/>
      <c r="J2662" s="160"/>
      <c r="K2662" s="160"/>
      <c r="L2662" s="160"/>
      <c r="M2662" s="160"/>
      <c r="N2662" s="160"/>
    </row>
    <row r="2663" spans="1:14">
      <c r="A2663" s="160"/>
      <c r="B2663" s="170" t="s">
        <v>8309</v>
      </c>
      <c r="C2663" s="161">
        <f t="shared" si="248"/>
        <v>42402</v>
      </c>
      <c r="D2663" s="160">
        <f t="shared" si="249"/>
        <v>2016</v>
      </c>
      <c r="E2663" s="160">
        <f t="shared" si="250"/>
        <v>2</v>
      </c>
      <c r="F2663" s="160">
        <f t="shared" si="251"/>
        <v>2</v>
      </c>
      <c r="G2663" s="160">
        <f t="shared" ca="1" si="246"/>
        <v>106160</v>
      </c>
      <c r="H2663" s="171">
        <f t="shared" ca="1" si="247"/>
        <v>2244</v>
      </c>
      <c r="I2663" s="160"/>
      <c r="J2663" s="160"/>
      <c r="K2663" s="160"/>
      <c r="L2663" s="160"/>
      <c r="M2663" s="160"/>
      <c r="N2663" s="160"/>
    </row>
    <row r="2664" spans="1:14">
      <c r="A2664" s="160"/>
      <c r="B2664" s="170" t="s">
        <v>8309</v>
      </c>
      <c r="C2664" s="161">
        <f t="shared" si="248"/>
        <v>42402</v>
      </c>
      <c r="D2664" s="160">
        <f t="shared" si="249"/>
        <v>2016</v>
      </c>
      <c r="E2664" s="160">
        <f t="shared" si="250"/>
        <v>2</v>
      </c>
      <c r="F2664" s="160">
        <f t="shared" si="251"/>
        <v>2</v>
      </c>
      <c r="G2664" s="160">
        <f t="shared" ca="1" si="246"/>
        <v>106160</v>
      </c>
      <c r="H2664" s="171">
        <f t="shared" ca="1" si="247"/>
        <v>2244</v>
      </c>
      <c r="I2664" s="160"/>
      <c r="J2664" s="160"/>
      <c r="K2664" s="160"/>
      <c r="L2664" s="160"/>
      <c r="M2664" s="160"/>
      <c r="N2664" s="160"/>
    </row>
    <row r="2665" spans="1:14">
      <c r="A2665" s="160"/>
      <c r="B2665" s="170" t="s">
        <v>8309</v>
      </c>
      <c r="C2665" s="161">
        <f t="shared" si="248"/>
        <v>42402</v>
      </c>
      <c r="D2665" s="160">
        <f t="shared" si="249"/>
        <v>2016</v>
      </c>
      <c r="E2665" s="160">
        <f t="shared" si="250"/>
        <v>2</v>
      </c>
      <c r="F2665" s="160">
        <f t="shared" si="251"/>
        <v>2</v>
      </c>
      <c r="G2665" s="160">
        <f t="shared" ca="1" si="246"/>
        <v>106160</v>
      </c>
      <c r="H2665" s="171">
        <f t="shared" ca="1" si="247"/>
        <v>2244</v>
      </c>
      <c r="I2665" s="160"/>
      <c r="J2665" s="160"/>
      <c r="K2665" s="160"/>
      <c r="L2665" s="160"/>
      <c r="M2665" s="160"/>
      <c r="N2665" s="160"/>
    </row>
    <row r="2666" spans="1:14">
      <c r="A2666" s="160"/>
      <c r="B2666" s="170" t="s">
        <v>8316</v>
      </c>
      <c r="C2666" s="161">
        <f t="shared" si="248"/>
        <v>42404</v>
      </c>
      <c r="D2666" s="160">
        <f t="shared" si="249"/>
        <v>2016</v>
      </c>
      <c r="E2666" s="160">
        <f t="shared" si="250"/>
        <v>2</v>
      </c>
      <c r="F2666" s="160">
        <f t="shared" si="251"/>
        <v>4</v>
      </c>
      <c r="G2666" s="160">
        <f t="shared" ca="1" si="246"/>
        <v>106164</v>
      </c>
      <c r="H2666" s="171">
        <f t="shared" ca="1" si="247"/>
        <v>2242</v>
      </c>
      <c r="I2666" s="160"/>
      <c r="J2666" s="160"/>
      <c r="K2666" s="160"/>
      <c r="L2666" s="160"/>
      <c r="M2666" s="160"/>
      <c r="N2666" s="160"/>
    </row>
    <row r="2667" spans="1:14">
      <c r="A2667" s="160"/>
      <c r="B2667" s="170" t="s">
        <v>8316</v>
      </c>
      <c r="C2667" s="161">
        <f t="shared" si="248"/>
        <v>42404</v>
      </c>
      <c r="D2667" s="160">
        <f t="shared" si="249"/>
        <v>2016</v>
      </c>
      <c r="E2667" s="160">
        <f t="shared" si="250"/>
        <v>2</v>
      </c>
      <c r="F2667" s="160">
        <f t="shared" si="251"/>
        <v>4</v>
      </c>
      <c r="G2667" s="160">
        <f t="shared" ca="1" si="246"/>
        <v>106164</v>
      </c>
      <c r="H2667" s="171">
        <f t="shared" ca="1" si="247"/>
        <v>2242</v>
      </c>
      <c r="I2667" s="160"/>
      <c r="J2667" s="160"/>
      <c r="K2667" s="160"/>
      <c r="L2667" s="160"/>
      <c r="M2667" s="160"/>
      <c r="N2667" s="160"/>
    </row>
    <row r="2668" spans="1:14">
      <c r="A2668" s="160"/>
      <c r="B2668" s="170" t="s">
        <v>8316</v>
      </c>
      <c r="C2668" s="161">
        <f t="shared" si="248"/>
        <v>42404</v>
      </c>
      <c r="D2668" s="160">
        <f t="shared" si="249"/>
        <v>2016</v>
      </c>
      <c r="E2668" s="160">
        <f t="shared" si="250"/>
        <v>2</v>
      </c>
      <c r="F2668" s="160">
        <f t="shared" si="251"/>
        <v>4</v>
      </c>
      <c r="G2668" s="160">
        <f t="shared" ca="1" si="246"/>
        <v>106164</v>
      </c>
      <c r="H2668" s="171">
        <f t="shared" ca="1" si="247"/>
        <v>2242</v>
      </c>
      <c r="I2668" s="160"/>
      <c r="J2668" s="160"/>
      <c r="K2668" s="160"/>
      <c r="L2668" s="160"/>
      <c r="M2668" s="160"/>
      <c r="N2668" s="160"/>
    </row>
    <row r="2669" spans="1:14">
      <c r="A2669" s="160"/>
      <c r="B2669" s="170" t="s">
        <v>8323</v>
      </c>
      <c r="C2669" s="161">
        <f t="shared" si="248"/>
        <v>42406</v>
      </c>
      <c r="D2669" s="160">
        <f t="shared" si="249"/>
        <v>2016</v>
      </c>
      <c r="E2669" s="160">
        <f t="shared" si="250"/>
        <v>2</v>
      </c>
      <c r="F2669" s="160">
        <f t="shared" si="251"/>
        <v>6</v>
      </c>
      <c r="G2669" s="160">
        <f t="shared" ca="1" si="246"/>
        <v>106165</v>
      </c>
      <c r="H2669" s="171">
        <f t="shared" ca="1" si="247"/>
        <v>2240</v>
      </c>
      <c r="I2669" s="160"/>
      <c r="J2669" s="160"/>
      <c r="K2669" s="160"/>
      <c r="L2669" s="160"/>
      <c r="M2669" s="160"/>
      <c r="N2669" s="160"/>
    </row>
    <row r="2670" spans="1:14">
      <c r="A2670" s="160"/>
      <c r="B2670" s="170" t="s">
        <v>8323</v>
      </c>
      <c r="C2670" s="161">
        <f t="shared" si="248"/>
        <v>42406</v>
      </c>
      <c r="D2670" s="160">
        <f t="shared" si="249"/>
        <v>2016</v>
      </c>
      <c r="E2670" s="160">
        <f t="shared" si="250"/>
        <v>2</v>
      </c>
      <c r="F2670" s="160">
        <f t="shared" si="251"/>
        <v>6</v>
      </c>
      <c r="G2670" s="160">
        <f t="shared" ca="1" si="246"/>
        <v>106165</v>
      </c>
      <c r="H2670" s="171">
        <f t="shared" ca="1" si="247"/>
        <v>2240</v>
      </c>
      <c r="I2670" s="160"/>
      <c r="J2670" s="160"/>
      <c r="K2670" s="160"/>
      <c r="L2670" s="160"/>
      <c r="M2670" s="160"/>
      <c r="N2670" s="160"/>
    </row>
    <row r="2671" spans="1:14">
      <c r="A2671" s="160"/>
      <c r="B2671" s="170" t="s">
        <v>8323</v>
      </c>
      <c r="C2671" s="161">
        <f t="shared" si="248"/>
        <v>42406</v>
      </c>
      <c r="D2671" s="160">
        <f t="shared" si="249"/>
        <v>2016</v>
      </c>
      <c r="E2671" s="160">
        <f t="shared" si="250"/>
        <v>2</v>
      </c>
      <c r="F2671" s="160">
        <f t="shared" si="251"/>
        <v>6</v>
      </c>
      <c r="G2671" s="160">
        <f t="shared" ca="1" si="246"/>
        <v>106165</v>
      </c>
      <c r="H2671" s="171">
        <f t="shared" ca="1" si="247"/>
        <v>2240</v>
      </c>
      <c r="I2671" s="160"/>
      <c r="J2671" s="160"/>
      <c r="K2671" s="160"/>
      <c r="L2671" s="160"/>
      <c r="M2671" s="160"/>
      <c r="N2671" s="160"/>
    </row>
    <row r="2672" spans="1:14">
      <c r="A2672" s="160"/>
      <c r="B2672" s="170" t="s">
        <v>8323</v>
      </c>
      <c r="C2672" s="161">
        <f t="shared" si="248"/>
        <v>42406</v>
      </c>
      <c r="D2672" s="160">
        <f t="shared" si="249"/>
        <v>2016</v>
      </c>
      <c r="E2672" s="160">
        <f t="shared" si="250"/>
        <v>2</v>
      </c>
      <c r="F2672" s="160">
        <f t="shared" si="251"/>
        <v>6</v>
      </c>
      <c r="G2672" s="160">
        <f t="shared" ca="1" si="246"/>
        <v>106165</v>
      </c>
      <c r="H2672" s="171">
        <f t="shared" ca="1" si="247"/>
        <v>2240</v>
      </c>
      <c r="I2672" s="160"/>
      <c r="J2672" s="160"/>
      <c r="K2672" s="160"/>
      <c r="L2672" s="160"/>
      <c r="M2672" s="160"/>
      <c r="N2672" s="160"/>
    </row>
    <row r="2673" spans="1:14">
      <c r="A2673" s="160"/>
      <c r="B2673" s="170" t="s">
        <v>8332</v>
      </c>
      <c r="C2673" s="161">
        <f t="shared" si="248"/>
        <v>42408</v>
      </c>
      <c r="D2673" s="160">
        <f t="shared" si="249"/>
        <v>2016</v>
      </c>
      <c r="E2673" s="160">
        <f t="shared" si="250"/>
        <v>2</v>
      </c>
      <c r="F2673" s="160">
        <f t="shared" si="251"/>
        <v>1</v>
      </c>
      <c r="G2673" s="160">
        <f t="shared" ca="1" si="246"/>
        <v>106166</v>
      </c>
      <c r="H2673" s="171">
        <f t="shared" ca="1" si="247"/>
        <v>2240</v>
      </c>
      <c r="I2673" s="160"/>
      <c r="J2673" s="160"/>
      <c r="K2673" s="160"/>
      <c r="L2673" s="160"/>
      <c r="M2673" s="160"/>
      <c r="N2673" s="160"/>
    </row>
    <row r="2674" spans="1:14">
      <c r="A2674" s="160"/>
      <c r="B2674" s="170" t="s">
        <v>8335</v>
      </c>
      <c r="C2674" s="161">
        <f t="shared" si="248"/>
        <v>42409</v>
      </c>
      <c r="D2674" s="160">
        <f t="shared" si="249"/>
        <v>2016</v>
      </c>
      <c r="E2674" s="160">
        <f t="shared" si="250"/>
        <v>2</v>
      </c>
      <c r="F2674" s="160">
        <f t="shared" si="251"/>
        <v>2</v>
      </c>
      <c r="G2674" s="160">
        <f t="shared" ca="1" si="246"/>
        <v>106167</v>
      </c>
      <c r="H2674" s="171">
        <f t="shared" ca="1" si="247"/>
        <v>2239</v>
      </c>
      <c r="I2674" s="160"/>
      <c r="J2674" s="160"/>
      <c r="K2674" s="160"/>
      <c r="L2674" s="160"/>
      <c r="M2674" s="160"/>
      <c r="N2674" s="160"/>
    </row>
    <row r="2675" spans="1:14">
      <c r="A2675" s="160"/>
      <c r="B2675" s="170" t="s">
        <v>8335</v>
      </c>
      <c r="C2675" s="161">
        <f t="shared" si="248"/>
        <v>42409</v>
      </c>
      <c r="D2675" s="160">
        <f t="shared" si="249"/>
        <v>2016</v>
      </c>
      <c r="E2675" s="160">
        <f t="shared" si="250"/>
        <v>2</v>
      </c>
      <c r="F2675" s="160">
        <f t="shared" si="251"/>
        <v>2</v>
      </c>
      <c r="G2675" s="160">
        <f t="shared" ca="1" si="246"/>
        <v>106167</v>
      </c>
      <c r="H2675" s="171">
        <f t="shared" ca="1" si="247"/>
        <v>2239</v>
      </c>
      <c r="I2675" s="160"/>
      <c r="J2675" s="160"/>
      <c r="K2675" s="160"/>
      <c r="L2675" s="160"/>
      <c r="M2675" s="160"/>
      <c r="N2675" s="160"/>
    </row>
    <row r="2676" spans="1:14">
      <c r="A2676" s="160"/>
      <c r="B2676" s="170" t="s">
        <v>8340</v>
      </c>
      <c r="C2676" s="161">
        <f t="shared" si="248"/>
        <v>42410</v>
      </c>
      <c r="D2676" s="160">
        <f t="shared" si="249"/>
        <v>2016</v>
      </c>
      <c r="E2676" s="160">
        <f t="shared" si="250"/>
        <v>2</v>
      </c>
      <c r="F2676" s="160">
        <f t="shared" si="251"/>
        <v>3</v>
      </c>
      <c r="G2676" s="160">
        <f t="shared" ca="1" si="246"/>
        <v>106168</v>
      </c>
      <c r="H2676" s="171">
        <f t="shared" ca="1" si="247"/>
        <v>2238</v>
      </c>
      <c r="I2676" s="160"/>
      <c r="J2676" s="160"/>
      <c r="K2676" s="160"/>
      <c r="L2676" s="160"/>
      <c r="M2676" s="160"/>
      <c r="N2676" s="160"/>
    </row>
    <row r="2677" spans="1:14">
      <c r="A2677" s="160"/>
      <c r="B2677" s="170" t="s">
        <v>8340</v>
      </c>
      <c r="C2677" s="161">
        <f t="shared" si="248"/>
        <v>42410</v>
      </c>
      <c r="D2677" s="160">
        <f t="shared" si="249"/>
        <v>2016</v>
      </c>
      <c r="E2677" s="160">
        <f t="shared" si="250"/>
        <v>2</v>
      </c>
      <c r="F2677" s="160">
        <f t="shared" si="251"/>
        <v>3</v>
      </c>
      <c r="G2677" s="160">
        <f t="shared" ca="1" si="246"/>
        <v>106168</v>
      </c>
      <c r="H2677" s="171">
        <f t="shared" ca="1" si="247"/>
        <v>2238</v>
      </c>
      <c r="I2677" s="160"/>
      <c r="J2677" s="160"/>
      <c r="K2677" s="160"/>
      <c r="L2677" s="160"/>
      <c r="M2677" s="160"/>
      <c r="N2677" s="160"/>
    </row>
    <row r="2678" spans="1:14">
      <c r="A2678" s="160"/>
      <c r="B2678" s="170" t="s">
        <v>8345</v>
      </c>
      <c r="C2678" s="161">
        <f t="shared" si="248"/>
        <v>42411</v>
      </c>
      <c r="D2678" s="160">
        <f t="shared" si="249"/>
        <v>2016</v>
      </c>
      <c r="E2678" s="160">
        <f t="shared" si="250"/>
        <v>2</v>
      </c>
      <c r="F2678" s="160">
        <f t="shared" si="251"/>
        <v>4</v>
      </c>
      <c r="G2678" s="160">
        <f t="shared" ca="1" si="246"/>
        <v>106171</v>
      </c>
      <c r="H2678" s="171">
        <f t="shared" ca="1" si="247"/>
        <v>2237</v>
      </c>
      <c r="I2678" s="160"/>
      <c r="J2678" s="160"/>
      <c r="K2678" s="160"/>
      <c r="L2678" s="160"/>
      <c r="M2678" s="160"/>
      <c r="N2678" s="160"/>
    </row>
    <row r="2679" spans="1:14">
      <c r="A2679" s="160"/>
      <c r="B2679" s="170" t="s">
        <v>8348</v>
      </c>
      <c r="C2679" s="161">
        <f t="shared" si="248"/>
        <v>42412</v>
      </c>
      <c r="D2679" s="160">
        <f t="shared" si="249"/>
        <v>2016</v>
      </c>
      <c r="E2679" s="160">
        <f t="shared" si="250"/>
        <v>2</v>
      </c>
      <c r="F2679" s="160">
        <f t="shared" si="251"/>
        <v>5</v>
      </c>
      <c r="G2679" s="160">
        <f t="shared" ca="1" si="246"/>
        <v>106172</v>
      </c>
      <c r="H2679" s="171">
        <f t="shared" ca="1" si="247"/>
        <v>2236</v>
      </c>
      <c r="I2679" s="160"/>
      <c r="J2679" s="160"/>
      <c r="K2679" s="160"/>
      <c r="L2679" s="160"/>
      <c r="M2679" s="160"/>
      <c r="N2679" s="160"/>
    </row>
    <row r="2680" spans="1:14">
      <c r="A2680" s="160"/>
      <c r="B2680" s="170" t="s">
        <v>8351</v>
      </c>
      <c r="C2680" s="161">
        <f t="shared" si="248"/>
        <v>42414</v>
      </c>
      <c r="D2680" s="160">
        <f t="shared" si="249"/>
        <v>2016</v>
      </c>
      <c r="E2680" s="160">
        <f t="shared" si="250"/>
        <v>2</v>
      </c>
      <c r="F2680" s="160">
        <f t="shared" si="251"/>
        <v>7</v>
      </c>
      <c r="G2680" s="160">
        <f t="shared" ca="1" si="246"/>
        <v>106172</v>
      </c>
      <c r="H2680" s="171">
        <f t="shared" ca="1" si="247"/>
        <v>2235</v>
      </c>
      <c r="I2680" s="160"/>
      <c r="J2680" s="160"/>
      <c r="K2680" s="160"/>
      <c r="L2680" s="160"/>
      <c r="M2680" s="160"/>
      <c r="N2680" s="160"/>
    </row>
    <row r="2681" spans="1:14">
      <c r="A2681" s="160"/>
      <c r="B2681" s="170" t="s">
        <v>8351</v>
      </c>
      <c r="C2681" s="161">
        <f t="shared" si="248"/>
        <v>42414</v>
      </c>
      <c r="D2681" s="160">
        <f t="shared" si="249"/>
        <v>2016</v>
      </c>
      <c r="E2681" s="160">
        <f t="shared" si="250"/>
        <v>2</v>
      </c>
      <c r="F2681" s="160">
        <f t="shared" si="251"/>
        <v>7</v>
      </c>
      <c r="G2681" s="160">
        <f t="shared" ca="1" si="246"/>
        <v>106172</v>
      </c>
      <c r="H2681" s="171">
        <f t="shared" ca="1" si="247"/>
        <v>2235</v>
      </c>
      <c r="I2681" s="160"/>
      <c r="J2681" s="160"/>
      <c r="K2681" s="160"/>
      <c r="L2681" s="160"/>
      <c r="M2681" s="160"/>
      <c r="N2681" s="160"/>
    </row>
    <row r="2682" spans="1:14">
      <c r="A2682" s="160"/>
      <c r="B2682" s="170" t="s">
        <v>8356</v>
      </c>
      <c r="C2682" s="161">
        <f t="shared" si="248"/>
        <v>42415</v>
      </c>
      <c r="D2682" s="160">
        <f t="shared" si="249"/>
        <v>2016</v>
      </c>
      <c r="E2682" s="160">
        <f t="shared" si="250"/>
        <v>2</v>
      </c>
      <c r="F2682" s="160">
        <f t="shared" si="251"/>
        <v>1</v>
      </c>
      <c r="G2682" s="160">
        <f t="shared" ca="1" si="246"/>
        <v>106173</v>
      </c>
      <c r="H2682" s="171">
        <f t="shared" ca="1" si="247"/>
        <v>2235</v>
      </c>
      <c r="I2682" s="160"/>
      <c r="J2682" s="160"/>
      <c r="K2682" s="160"/>
      <c r="L2682" s="160"/>
      <c r="M2682" s="160"/>
      <c r="N2682" s="160"/>
    </row>
    <row r="2683" spans="1:14">
      <c r="A2683" s="160"/>
      <c r="B2683" s="170" t="s">
        <v>8359</v>
      </c>
      <c r="C2683" s="161">
        <f t="shared" si="248"/>
        <v>42416</v>
      </c>
      <c r="D2683" s="160">
        <f t="shared" si="249"/>
        <v>2016</v>
      </c>
      <c r="E2683" s="160">
        <f t="shared" si="250"/>
        <v>2</v>
      </c>
      <c r="F2683" s="160">
        <f t="shared" si="251"/>
        <v>2</v>
      </c>
      <c r="G2683" s="160">
        <f t="shared" ca="1" si="246"/>
        <v>106174</v>
      </c>
      <c r="H2683" s="171">
        <f t="shared" ca="1" si="247"/>
        <v>2234</v>
      </c>
      <c r="I2683" s="160"/>
      <c r="J2683" s="160"/>
      <c r="K2683" s="160"/>
      <c r="L2683" s="160"/>
      <c r="M2683" s="160"/>
      <c r="N2683" s="160"/>
    </row>
    <row r="2684" spans="1:14">
      <c r="A2684" s="160"/>
      <c r="B2684" s="170" t="s">
        <v>8359</v>
      </c>
      <c r="C2684" s="161">
        <f t="shared" si="248"/>
        <v>42416</v>
      </c>
      <c r="D2684" s="160">
        <f t="shared" si="249"/>
        <v>2016</v>
      </c>
      <c r="E2684" s="160">
        <f t="shared" si="250"/>
        <v>2</v>
      </c>
      <c r="F2684" s="160">
        <f t="shared" si="251"/>
        <v>2</v>
      </c>
      <c r="G2684" s="160">
        <f t="shared" ca="1" si="246"/>
        <v>106174</v>
      </c>
      <c r="H2684" s="171">
        <f t="shared" ca="1" si="247"/>
        <v>2234</v>
      </c>
      <c r="I2684" s="160"/>
      <c r="J2684" s="160"/>
      <c r="K2684" s="160"/>
      <c r="L2684" s="160"/>
      <c r="M2684" s="160"/>
      <c r="N2684" s="160"/>
    </row>
    <row r="2685" spans="1:14">
      <c r="A2685" s="160"/>
      <c r="B2685" s="170" t="s">
        <v>8364</v>
      </c>
      <c r="C2685" s="161">
        <f t="shared" si="248"/>
        <v>42417</v>
      </c>
      <c r="D2685" s="160">
        <f t="shared" si="249"/>
        <v>2016</v>
      </c>
      <c r="E2685" s="160">
        <f t="shared" si="250"/>
        <v>2</v>
      </c>
      <c r="F2685" s="160">
        <f t="shared" si="251"/>
        <v>3</v>
      </c>
      <c r="G2685" s="160">
        <f t="shared" ca="1" si="246"/>
        <v>106175</v>
      </c>
      <c r="H2685" s="171">
        <f t="shared" ca="1" si="247"/>
        <v>2233</v>
      </c>
      <c r="I2685" s="160"/>
      <c r="J2685" s="160"/>
      <c r="K2685" s="160"/>
      <c r="L2685" s="160"/>
      <c r="M2685" s="160"/>
      <c r="N2685" s="160"/>
    </row>
    <row r="2686" spans="1:14">
      <c r="A2686" s="160"/>
      <c r="B2686" s="170" t="s">
        <v>8367</v>
      </c>
      <c r="C2686" s="161">
        <f t="shared" si="248"/>
        <v>42420</v>
      </c>
      <c r="D2686" s="160">
        <f t="shared" si="249"/>
        <v>2016</v>
      </c>
      <c r="E2686" s="160">
        <f t="shared" si="250"/>
        <v>2</v>
      </c>
      <c r="F2686" s="160">
        <f t="shared" si="251"/>
        <v>6</v>
      </c>
      <c r="G2686" s="160">
        <f t="shared" ca="1" si="246"/>
        <v>106179</v>
      </c>
      <c r="H2686" s="171">
        <f t="shared" ca="1" si="247"/>
        <v>2230</v>
      </c>
      <c r="I2686" s="160"/>
      <c r="J2686" s="160"/>
      <c r="K2686" s="160"/>
      <c r="L2686" s="160"/>
      <c r="M2686" s="160"/>
      <c r="N2686" s="160"/>
    </row>
    <row r="2687" spans="1:14">
      <c r="A2687" s="160"/>
      <c r="B2687" s="170" t="s">
        <v>8370</v>
      </c>
      <c r="C2687" s="161">
        <f t="shared" si="248"/>
        <v>42421</v>
      </c>
      <c r="D2687" s="160">
        <f t="shared" si="249"/>
        <v>2016</v>
      </c>
      <c r="E2687" s="160">
        <f t="shared" si="250"/>
        <v>2</v>
      </c>
      <c r="F2687" s="160">
        <f t="shared" si="251"/>
        <v>7</v>
      </c>
      <c r="G2687" s="160">
        <f t="shared" ca="1" si="246"/>
        <v>106179</v>
      </c>
      <c r="H2687" s="171">
        <f t="shared" ca="1" si="247"/>
        <v>2230</v>
      </c>
      <c r="I2687" s="160"/>
      <c r="J2687" s="160"/>
      <c r="K2687" s="160"/>
      <c r="L2687" s="160"/>
      <c r="M2687" s="160"/>
      <c r="N2687" s="160"/>
    </row>
    <row r="2688" spans="1:14">
      <c r="A2688" s="160"/>
      <c r="B2688" s="170" t="s">
        <v>8370</v>
      </c>
      <c r="C2688" s="161">
        <f t="shared" si="248"/>
        <v>42421</v>
      </c>
      <c r="D2688" s="160">
        <f t="shared" si="249"/>
        <v>2016</v>
      </c>
      <c r="E2688" s="160">
        <f t="shared" si="250"/>
        <v>2</v>
      </c>
      <c r="F2688" s="160">
        <f t="shared" si="251"/>
        <v>7</v>
      </c>
      <c r="G2688" s="160">
        <f t="shared" ca="1" si="246"/>
        <v>106179</v>
      </c>
      <c r="H2688" s="171">
        <f t="shared" ca="1" si="247"/>
        <v>2230</v>
      </c>
      <c r="I2688" s="160"/>
      <c r="J2688" s="160"/>
      <c r="K2688" s="160"/>
      <c r="L2688" s="160"/>
      <c r="M2688" s="160"/>
      <c r="N2688" s="160"/>
    </row>
    <row r="2689" spans="1:14">
      <c r="A2689" s="160"/>
      <c r="B2689" s="170" t="s">
        <v>8375</v>
      </c>
      <c r="C2689" s="161">
        <f t="shared" si="248"/>
        <v>42422</v>
      </c>
      <c r="D2689" s="160">
        <f t="shared" si="249"/>
        <v>2016</v>
      </c>
      <c r="E2689" s="160">
        <f t="shared" si="250"/>
        <v>2</v>
      </c>
      <c r="F2689" s="160">
        <f t="shared" si="251"/>
        <v>1</v>
      </c>
      <c r="G2689" s="160">
        <f t="shared" ca="1" si="246"/>
        <v>106180</v>
      </c>
      <c r="H2689" s="171">
        <f t="shared" ca="1" si="247"/>
        <v>2230</v>
      </c>
      <c r="I2689" s="160"/>
      <c r="J2689" s="160"/>
      <c r="K2689" s="160"/>
      <c r="L2689" s="160"/>
      <c r="M2689" s="160"/>
      <c r="N2689" s="160"/>
    </row>
    <row r="2690" spans="1:14">
      <c r="A2690" s="160"/>
      <c r="B2690" s="170" t="s">
        <v>8378</v>
      </c>
      <c r="C2690" s="161">
        <f t="shared" si="248"/>
        <v>42423</v>
      </c>
      <c r="D2690" s="160">
        <f t="shared" si="249"/>
        <v>2016</v>
      </c>
      <c r="E2690" s="160">
        <f t="shared" si="250"/>
        <v>2</v>
      </c>
      <c r="F2690" s="160">
        <f t="shared" si="251"/>
        <v>2</v>
      </c>
      <c r="G2690" s="160">
        <f t="shared" ca="1" si="246"/>
        <v>106181</v>
      </c>
      <c r="H2690" s="171">
        <f t="shared" ca="1" si="247"/>
        <v>2229</v>
      </c>
      <c r="I2690" s="160"/>
      <c r="J2690" s="160"/>
      <c r="K2690" s="160"/>
      <c r="L2690" s="160"/>
      <c r="M2690" s="160"/>
      <c r="N2690" s="160"/>
    </row>
    <row r="2691" spans="1:14">
      <c r="A2691" s="160"/>
      <c r="B2691" s="170" t="s">
        <v>8381</v>
      </c>
      <c r="C2691" s="161">
        <f t="shared" si="248"/>
        <v>42424</v>
      </c>
      <c r="D2691" s="160">
        <f t="shared" si="249"/>
        <v>2016</v>
      </c>
      <c r="E2691" s="160">
        <f t="shared" si="250"/>
        <v>2</v>
      </c>
      <c r="F2691" s="160">
        <f t="shared" si="251"/>
        <v>3</v>
      </c>
      <c r="G2691" s="160">
        <f t="shared" ca="1" si="246"/>
        <v>106182</v>
      </c>
      <c r="H2691" s="171">
        <f t="shared" ca="1" si="247"/>
        <v>2228</v>
      </c>
      <c r="I2691" s="160"/>
      <c r="J2691" s="160"/>
      <c r="K2691" s="160"/>
      <c r="L2691" s="160"/>
      <c r="M2691" s="160"/>
      <c r="N2691" s="160"/>
    </row>
    <row r="2692" spans="1:14">
      <c r="A2692" s="160"/>
      <c r="B2692" s="170" t="s">
        <v>8381</v>
      </c>
      <c r="C2692" s="161">
        <f t="shared" si="248"/>
        <v>42424</v>
      </c>
      <c r="D2692" s="160">
        <f t="shared" si="249"/>
        <v>2016</v>
      </c>
      <c r="E2692" s="160">
        <f t="shared" si="250"/>
        <v>2</v>
      </c>
      <c r="F2692" s="160">
        <f t="shared" si="251"/>
        <v>3</v>
      </c>
      <c r="G2692" s="160">
        <f t="shared" ca="1" si="246"/>
        <v>106182</v>
      </c>
      <c r="H2692" s="171">
        <f t="shared" ca="1" si="247"/>
        <v>2228</v>
      </c>
      <c r="I2692" s="160"/>
      <c r="J2692" s="160"/>
      <c r="K2692" s="160"/>
      <c r="L2692" s="160"/>
      <c r="M2692" s="160"/>
      <c r="N2692" s="160"/>
    </row>
    <row r="2693" spans="1:14">
      <c r="A2693" s="160"/>
      <c r="B2693" s="170" t="s">
        <v>8381</v>
      </c>
      <c r="C2693" s="161">
        <f t="shared" si="248"/>
        <v>42424</v>
      </c>
      <c r="D2693" s="160">
        <f t="shared" si="249"/>
        <v>2016</v>
      </c>
      <c r="E2693" s="160">
        <f t="shared" si="250"/>
        <v>2</v>
      </c>
      <c r="F2693" s="160">
        <f t="shared" si="251"/>
        <v>3</v>
      </c>
      <c r="G2693" s="160">
        <f t="shared" ref="G2693:G2756" ca="1" si="252">WORKDAY(C2693,$K$5)</f>
        <v>106182</v>
      </c>
      <c r="H2693" s="171">
        <f t="shared" ref="H2693:H2756" ca="1" si="253">NETWORKDAYS(C2693,$K$5)</f>
        <v>2228</v>
      </c>
      <c r="I2693" s="160"/>
      <c r="J2693" s="160"/>
      <c r="K2693" s="160"/>
      <c r="L2693" s="160"/>
      <c r="M2693" s="160"/>
      <c r="N2693" s="160"/>
    </row>
    <row r="2694" spans="1:14">
      <c r="A2694" s="160"/>
      <c r="B2694" s="170" t="s">
        <v>8381</v>
      </c>
      <c r="C2694" s="161">
        <f t="shared" ref="C2694:C2757" si="254">DATE(LEFT(B2694,4),MID(B2694,5,2),RIGHT(B2694,2))</f>
        <v>42424</v>
      </c>
      <c r="D2694" s="160">
        <f t="shared" ref="D2694:D2757" si="255">YEAR(C2694)</f>
        <v>2016</v>
      </c>
      <c r="E2694" s="160">
        <f t="shared" ref="E2694:E2757" si="256">MONTH(C2694)</f>
        <v>2</v>
      </c>
      <c r="F2694" s="160">
        <f t="shared" ref="F2694:F2757" si="257">WEEKDAY(C2694,2)</f>
        <v>3</v>
      </c>
      <c r="G2694" s="160">
        <f t="shared" ca="1" si="252"/>
        <v>106182</v>
      </c>
      <c r="H2694" s="171">
        <f t="shared" ca="1" si="253"/>
        <v>2228</v>
      </c>
      <c r="I2694" s="160"/>
      <c r="J2694" s="160"/>
      <c r="K2694" s="160"/>
      <c r="L2694" s="160"/>
      <c r="M2694" s="160"/>
      <c r="N2694" s="160"/>
    </row>
    <row r="2695" spans="1:14">
      <c r="A2695" s="160"/>
      <c r="B2695" s="170" t="s">
        <v>8381</v>
      </c>
      <c r="C2695" s="161">
        <f t="shared" si="254"/>
        <v>42424</v>
      </c>
      <c r="D2695" s="160">
        <f t="shared" si="255"/>
        <v>2016</v>
      </c>
      <c r="E2695" s="160">
        <f t="shared" si="256"/>
        <v>2</v>
      </c>
      <c r="F2695" s="160">
        <f t="shared" si="257"/>
        <v>3</v>
      </c>
      <c r="G2695" s="160">
        <f t="shared" ca="1" si="252"/>
        <v>106182</v>
      </c>
      <c r="H2695" s="171">
        <f t="shared" ca="1" si="253"/>
        <v>2228</v>
      </c>
      <c r="I2695" s="160"/>
      <c r="J2695" s="160"/>
      <c r="K2695" s="160"/>
      <c r="L2695" s="160"/>
      <c r="M2695" s="160"/>
      <c r="N2695" s="160"/>
    </row>
    <row r="2696" spans="1:14">
      <c r="A2696" s="160"/>
      <c r="B2696" s="170" t="s">
        <v>8392</v>
      </c>
      <c r="C2696" s="161">
        <f t="shared" si="254"/>
        <v>42425</v>
      </c>
      <c r="D2696" s="160">
        <f t="shared" si="255"/>
        <v>2016</v>
      </c>
      <c r="E2696" s="160">
        <f t="shared" si="256"/>
        <v>2</v>
      </c>
      <c r="F2696" s="160">
        <f t="shared" si="257"/>
        <v>4</v>
      </c>
      <c r="G2696" s="160">
        <f t="shared" ca="1" si="252"/>
        <v>106185</v>
      </c>
      <c r="H2696" s="171">
        <f t="shared" ca="1" si="253"/>
        <v>2227</v>
      </c>
      <c r="I2696" s="160"/>
      <c r="J2696" s="160"/>
      <c r="K2696" s="160"/>
      <c r="L2696" s="160"/>
      <c r="M2696" s="160"/>
      <c r="N2696" s="160"/>
    </row>
    <row r="2697" spans="1:14">
      <c r="A2697" s="160"/>
      <c r="B2697" s="170" t="s">
        <v>8392</v>
      </c>
      <c r="C2697" s="161">
        <f t="shared" si="254"/>
        <v>42425</v>
      </c>
      <c r="D2697" s="160">
        <f t="shared" si="255"/>
        <v>2016</v>
      </c>
      <c r="E2697" s="160">
        <f t="shared" si="256"/>
        <v>2</v>
      </c>
      <c r="F2697" s="160">
        <f t="shared" si="257"/>
        <v>4</v>
      </c>
      <c r="G2697" s="160">
        <f t="shared" ca="1" si="252"/>
        <v>106185</v>
      </c>
      <c r="H2697" s="171">
        <f t="shared" ca="1" si="253"/>
        <v>2227</v>
      </c>
      <c r="I2697" s="160"/>
      <c r="J2697" s="160"/>
      <c r="K2697" s="160"/>
      <c r="L2697" s="160"/>
      <c r="M2697" s="160"/>
      <c r="N2697" s="160"/>
    </row>
    <row r="2698" spans="1:14">
      <c r="A2698" s="160"/>
      <c r="B2698" s="170" t="s">
        <v>8392</v>
      </c>
      <c r="C2698" s="161">
        <f t="shared" si="254"/>
        <v>42425</v>
      </c>
      <c r="D2698" s="160">
        <f t="shared" si="255"/>
        <v>2016</v>
      </c>
      <c r="E2698" s="160">
        <f t="shared" si="256"/>
        <v>2</v>
      </c>
      <c r="F2698" s="160">
        <f t="shared" si="257"/>
        <v>4</v>
      </c>
      <c r="G2698" s="160">
        <f t="shared" ca="1" si="252"/>
        <v>106185</v>
      </c>
      <c r="H2698" s="171">
        <f t="shared" ca="1" si="253"/>
        <v>2227</v>
      </c>
      <c r="I2698" s="160"/>
      <c r="J2698" s="160"/>
      <c r="K2698" s="160"/>
      <c r="L2698" s="160"/>
      <c r="M2698" s="160"/>
      <c r="N2698" s="160"/>
    </row>
    <row r="2699" spans="1:14">
      <c r="A2699" s="160"/>
      <c r="B2699" s="170" t="s">
        <v>8399</v>
      </c>
      <c r="C2699" s="161">
        <f t="shared" si="254"/>
        <v>42426</v>
      </c>
      <c r="D2699" s="160">
        <f t="shared" si="255"/>
        <v>2016</v>
      </c>
      <c r="E2699" s="160">
        <f t="shared" si="256"/>
        <v>2</v>
      </c>
      <c r="F2699" s="160">
        <f t="shared" si="257"/>
        <v>5</v>
      </c>
      <c r="G2699" s="160">
        <f t="shared" ca="1" si="252"/>
        <v>106186</v>
      </c>
      <c r="H2699" s="171">
        <f t="shared" ca="1" si="253"/>
        <v>2226</v>
      </c>
      <c r="I2699" s="160"/>
      <c r="J2699" s="160"/>
      <c r="K2699" s="160"/>
      <c r="L2699" s="160"/>
      <c r="M2699" s="160"/>
      <c r="N2699" s="160"/>
    </row>
    <row r="2700" spans="1:14">
      <c r="A2700" s="160"/>
      <c r="B2700" s="170" t="s">
        <v>8399</v>
      </c>
      <c r="C2700" s="161">
        <f t="shared" si="254"/>
        <v>42426</v>
      </c>
      <c r="D2700" s="160">
        <f t="shared" si="255"/>
        <v>2016</v>
      </c>
      <c r="E2700" s="160">
        <f t="shared" si="256"/>
        <v>2</v>
      </c>
      <c r="F2700" s="160">
        <f t="shared" si="257"/>
        <v>5</v>
      </c>
      <c r="G2700" s="160">
        <f t="shared" ca="1" si="252"/>
        <v>106186</v>
      </c>
      <c r="H2700" s="171">
        <f t="shared" ca="1" si="253"/>
        <v>2226</v>
      </c>
      <c r="I2700" s="160"/>
      <c r="J2700" s="160"/>
      <c r="K2700" s="160"/>
      <c r="L2700" s="160"/>
      <c r="M2700" s="160"/>
      <c r="N2700" s="160"/>
    </row>
    <row r="2701" spans="1:14">
      <c r="A2701" s="160"/>
      <c r="B2701" s="170" t="s">
        <v>8399</v>
      </c>
      <c r="C2701" s="161">
        <f t="shared" si="254"/>
        <v>42426</v>
      </c>
      <c r="D2701" s="160">
        <f t="shared" si="255"/>
        <v>2016</v>
      </c>
      <c r="E2701" s="160">
        <f t="shared" si="256"/>
        <v>2</v>
      </c>
      <c r="F2701" s="160">
        <f t="shared" si="257"/>
        <v>5</v>
      </c>
      <c r="G2701" s="160">
        <f t="shared" ca="1" si="252"/>
        <v>106186</v>
      </c>
      <c r="H2701" s="171">
        <f t="shared" ca="1" si="253"/>
        <v>2226</v>
      </c>
      <c r="I2701" s="160"/>
      <c r="J2701" s="160"/>
      <c r="K2701" s="160"/>
      <c r="L2701" s="160"/>
      <c r="M2701" s="160"/>
      <c r="N2701" s="160"/>
    </row>
    <row r="2702" spans="1:14">
      <c r="A2702" s="160"/>
      <c r="B2702" s="170" t="s">
        <v>8399</v>
      </c>
      <c r="C2702" s="161">
        <f t="shared" si="254"/>
        <v>42426</v>
      </c>
      <c r="D2702" s="160">
        <f t="shared" si="255"/>
        <v>2016</v>
      </c>
      <c r="E2702" s="160">
        <f t="shared" si="256"/>
        <v>2</v>
      </c>
      <c r="F2702" s="160">
        <f t="shared" si="257"/>
        <v>5</v>
      </c>
      <c r="G2702" s="160">
        <f t="shared" ca="1" si="252"/>
        <v>106186</v>
      </c>
      <c r="H2702" s="171">
        <f t="shared" ca="1" si="253"/>
        <v>2226</v>
      </c>
      <c r="I2702" s="160"/>
      <c r="J2702" s="160"/>
      <c r="K2702" s="160"/>
      <c r="L2702" s="160"/>
      <c r="M2702" s="160"/>
      <c r="N2702" s="160"/>
    </row>
    <row r="2703" spans="1:14">
      <c r="A2703" s="160"/>
      <c r="B2703" s="170" t="s">
        <v>8408</v>
      </c>
      <c r="C2703" s="161">
        <f t="shared" si="254"/>
        <v>42429</v>
      </c>
      <c r="D2703" s="160">
        <f t="shared" si="255"/>
        <v>2016</v>
      </c>
      <c r="E2703" s="160">
        <f t="shared" si="256"/>
        <v>2</v>
      </c>
      <c r="F2703" s="160">
        <f t="shared" si="257"/>
        <v>1</v>
      </c>
      <c r="G2703" s="160">
        <f t="shared" ca="1" si="252"/>
        <v>106187</v>
      </c>
      <c r="H2703" s="171">
        <f t="shared" ca="1" si="253"/>
        <v>2225</v>
      </c>
      <c r="I2703" s="160"/>
      <c r="J2703" s="160"/>
      <c r="K2703" s="160"/>
      <c r="L2703" s="160"/>
      <c r="M2703" s="160"/>
      <c r="N2703" s="160"/>
    </row>
    <row r="2704" spans="1:14">
      <c r="A2704" s="160"/>
      <c r="B2704" s="170" t="s">
        <v>8408</v>
      </c>
      <c r="C2704" s="161">
        <f t="shared" si="254"/>
        <v>42429</v>
      </c>
      <c r="D2704" s="160">
        <f t="shared" si="255"/>
        <v>2016</v>
      </c>
      <c r="E2704" s="160">
        <f t="shared" si="256"/>
        <v>2</v>
      </c>
      <c r="F2704" s="160">
        <f t="shared" si="257"/>
        <v>1</v>
      </c>
      <c r="G2704" s="160">
        <f t="shared" ca="1" si="252"/>
        <v>106187</v>
      </c>
      <c r="H2704" s="171">
        <f t="shared" ca="1" si="253"/>
        <v>2225</v>
      </c>
      <c r="I2704" s="160"/>
      <c r="J2704" s="160"/>
      <c r="K2704" s="160"/>
      <c r="L2704" s="160"/>
      <c r="M2704" s="160"/>
      <c r="N2704" s="160"/>
    </row>
    <row r="2705" spans="1:14">
      <c r="A2705" s="160"/>
      <c r="B2705" s="170" t="s">
        <v>8408</v>
      </c>
      <c r="C2705" s="161">
        <f t="shared" si="254"/>
        <v>42429</v>
      </c>
      <c r="D2705" s="160">
        <f t="shared" si="255"/>
        <v>2016</v>
      </c>
      <c r="E2705" s="160">
        <f t="shared" si="256"/>
        <v>2</v>
      </c>
      <c r="F2705" s="160">
        <f t="shared" si="257"/>
        <v>1</v>
      </c>
      <c r="G2705" s="160">
        <f t="shared" ca="1" si="252"/>
        <v>106187</v>
      </c>
      <c r="H2705" s="171">
        <f t="shared" ca="1" si="253"/>
        <v>2225</v>
      </c>
      <c r="I2705" s="160"/>
      <c r="J2705" s="160"/>
      <c r="K2705" s="160"/>
      <c r="L2705" s="160"/>
      <c r="M2705" s="160"/>
      <c r="N2705" s="160"/>
    </row>
    <row r="2706" spans="1:14">
      <c r="A2706" s="160"/>
      <c r="B2706" s="170" t="s">
        <v>8415</v>
      </c>
      <c r="C2706" s="161">
        <f t="shared" si="254"/>
        <v>42430</v>
      </c>
      <c r="D2706" s="160">
        <f t="shared" si="255"/>
        <v>2016</v>
      </c>
      <c r="E2706" s="160">
        <f t="shared" si="256"/>
        <v>3</v>
      </c>
      <c r="F2706" s="160">
        <f t="shared" si="257"/>
        <v>2</v>
      </c>
      <c r="G2706" s="160">
        <f t="shared" ca="1" si="252"/>
        <v>106188</v>
      </c>
      <c r="H2706" s="171">
        <f t="shared" ca="1" si="253"/>
        <v>2224</v>
      </c>
      <c r="I2706" s="160"/>
      <c r="J2706" s="160"/>
      <c r="K2706" s="160"/>
      <c r="L2706" s="160"/>
      <c r="M2706" s="160"/>
      <c r="N2706" s="160"/>
    </row>
    <row r="2707" spans="1:14">
      <c r="A2707" s="160"/>
      <c r="B2707" s="170" t="s">
        <v>8415</v>
      </c>
      <c r="C2707" s="161">
        <f t="shared" si="254"/>
        <v>42430</v>
      </c>
      <c r="D2707" s="160">
        <f t="shared" si="255"/>
        <v>2016</v>
      </c>
      <c r="E2707" s="160">
        <f t="shared" si="256"/>
        <v>3</v>
      </c>
      <c r="F2707" s="160">
        <f t="shared" si="257"/>
        <v>2</v>
      </c>
      <c r="G2707" s="160">
        <f t="shared" ca="1" si="252"/>
        <v>106188</v>
      </c>
      <c r="H2707" s="171">
        <f t="shared" ca="1" si="253"/>
        <v>2224</v>
      </c>
      <c r="I2707" s="160"/>
      <c r="J2707" s="160"/>
      <c r="K2707" s="160"/>
      <c r="L2707" s="160"/>
      <c r="M2707" s="160"/>
      <c r="N2707" s="160"/>
    </row>
    <row r="2708" spans="1:14">
      <c r="A2708" s="160"/>
      <c r="B2708" s="170" t="s">
        <v>8415</v>
      </c>
      <c r="C2708" s="161">
        <f t="shared" si="254"/>
        <v>42430</v>
      </c>
      <c r="D2708" s="160">
        <f t="shared" si="255"/>
        <v>2016</v>
      </c>
      <c r="E2708" s="160">
        <f t="shared" si="256"/>
        <v>3</v>
      </c>
      <c r="F2708" s="160">
        <f t="shared" si="257"/>
        <v>2</v>
      </c>
      <c r="G2708" s="160">
        <f t="shared" ca="1" si="252"/>
        <v>106188</v>
      </c>
      <c r="H2708" s="171">
        <f t="shared" ca="1" si="253"/>
        <v>2224</v>
      </c>
      <c r="I2708" s="160"/>
      <c r="J2708" s="160"/>
      <c r="K2708" s="160"/>
      <c r="L2708" s="160"/>
      <c r="M2708" s="160"/>
      <c r="N2708" s="160"/>
    </row>
    <row r="2709" spans="1:14">
      <c r="A2709" s="160"/>
      <c r="B2709" s="170" t="s">
        <v>8415</v>
      </c>
      <c r="C2709" s="161">
        <f t="shared" si="254"/>
        <v>42430</v>
      </c>
      <c r="D2709" s="160">
        <f t="shared" si="255"/>
        <v>2016</v>
      </c>
      <c r="E2709" s="160">
        <f t="shared" si="256"/>
        <v>3</v>
      </c>
      <c r="F2709" s="160">
        <f t="shared" si="257"/>
        <v>2</v>
      </c>
      <c r="G2709" s="160">
        <f t="shared" ca="1" si="252"/>
        <v>106188</v>
      </c>
      <c r="H2709" s="171">
        <f t="shared" ca="1" si="253"/>
        <v>2224</v>
      </c>
      <c r="I2709" s="160"/>
      <c r="J2709" s="160"/>
      <c r="K2709" s="160"/>
      <c r="L2709" s="160"/>
      <c r="M2709" s="160"/>
      <c r="N2709" s="160"/>
    </row>
    <row r="2710" spans="1:14">
      <c r="A2710" s="160"/>
      <c r="B2710" s="170" t="s">
        <v>8415</v>
      </c>
      <c r="C2710" s="161">
        <f t="shared" si="254"/>
        <v>42430</v>
      </c>
      <c r="D2710" s="160">
        <f t="shared" si="255"/>
        <v>2016</v>
      </c>
      <c r="E2710" s="160">
        <f t="shared" si="256"/>
        <v>3</v>
      </c>
      <c r="F2710" s="160">
        <f t="shared" si="257"/>
        <v>2</v>
      </c>
      <c r="G2710" s="160">
        <f t="shared" ca="1" si="252"/>
        <v>106188</v>
      </c>
      <c r="H2710" s="171">
        <f t="shared" ca="1" si="253"/>
        <v>2224</v>
      </c>
      <c r="I2710" s="160"/>
      <c r="J2710" s="160"/>
      <c r="K2710" s="160"/>
      <c r="L2710" s="160"/>
      <c r="M2710" s="160"/>
      <c r="N2710" s="160"/>
    </row>
    <row r="2711" spans="1:14">
      <c r="A2711" s="160"/>
      <c r="B2711" s="170" t="s">
        <v>8426</v>
      </c>
      <c r="C2711" s="161">
        <f t="shared" si="254"/>
        <v>42431</v>
      </c>
      <c r="D2711" s="160">
        <f t="shared" si="255"/>
        <v>2016</v>
      </c>
      <c r="E2711" s="160">
        <f t="shared" si="256"/>
        <v>3</v>
      </c>
      <c r="F2711" s="160">
        <f t="shared" si="257"/>
        <v>3</v>
      </c>
      <c r="G2711" s="160">
        <f t="shared" ca="1" si="252"/>
        <v>106189</v>
      </c>
      <c r="H2711" s="171">
        <f t="shared" ca="1" si="253"/>
        <v>2223</v>
      </c>
      <c r="I2711" s="160"/>
      <c r="J2711" s="160"/>
      <c r="K2711" s="160"/>
      <c r="L2711" s="160"/>
      <c r="M2711" s="160"/>
      <c r="N2711" s="160"/>
    </row>
    <row r="2712" spans="1:14">
      <c r="A2712" s="160"/>
      <c r="B2712" s="170" t="s">
        <v>8426</v>
      </c>
      <c r="C2712" s="161">
        <f t="shared" si="254"/>
        <v>42431</v>
      </c>
      <c r="D2712" s="160">
        <f t="shared" si="255"/>
        <v>2016</v>
      </c>
      <c r="E2712" s="160">
        <f t="shared" si="256"/>
        <v>3</v>
      </c>
      <c r="F2712" s="160">
        <f t="shared" si="257"/>
        <v>3</v>
      </c>
      <c r="G2712" s="160">
        <f t="shared" ca="1" si="252"/>
        <v>106189</v>
      </c>
      <c r="H2712" s="171">
        <f t="shared" ca="1" si="253"/>
        <v>2223</v>
      </c>
      <c r="I2712" s="160"/>
      <c r="J2712" s="160"/>
      <c r="K2712" s="160"/>
      <c r="L2712" s="160"/>
      <c r="M2712" s="160"/>
      <c r="N2712" s="160"/>
    </row>
    <row r="2713" spans="1:14">
      <c r="A2713" s="160"/>
      <c r="B2713" s="170" t="s">
        <v>8431</v>
      </c>
      <c r="C2713" s="161">
        <f t="shared" si="254"/>
        <v>42432</v>
      </c>
      <c r="D2713" s="160">
        <f t="shared" si="255"/>
        <v>2016</v>
      </c>
      <c r="E2713" s="160">
        <f t="shared" si="256"/>
        <v>3</v>
      </c>
      <c r="F2713" s="160">
        <f t="shared" si="257"/>
        <v>4</v>
      </c>
      <c r="G2713" s="160">
        <f t="shared" ca="1" si="252"/>
        <v>106192</v>
      </c>
      <c r="H2713" s="171">
        <f t="shared" ca="1" si="253"/>
        <v>2222</v>
      </c>
      <c r="I2713" s="160"/>
      <c r="J2713" s="160"/>
      <c r="K2713" s="160"/>
      <c r="L2713" s="160"/>
      <c r="M2713" s="160"/>
      <c r="N2713" s="160"/>
    </row>
    <row r="2714" spans="1:14">
      <c r="A2714" s="160"/>
      <c r="B2714" s="170" t="s">
        <v>8434</v>
      </c>
      <c r="C2714" s="161">
        <f t="shared" si="254"/>
        <v>42434</v>
      </c>
      <c r="D2714" s="160">
        <f t="shared" si="255"/>
        <v>2016</v>
      </c>
      <c r="E2714" s="160">
        <f t="shared" si="256"/>
        <v>3</v>
      </c>
      <c r="F2714" s="160">
        <f t="shared" si="257"/>
        <v>6</v>
      </c>
      <c r="G2714" s="160">
        <f t="shared" ca="1" si="252"/>
        <v>106193</v>
      </c>
      <c r="H2714" s="171">
        <f t="shared" ca="1" si="253"/>
        <v>2220</v>
      </c>
      <c r="I2714" s="160"/>
      <c r="J2714" s="160"/>
      <c r="K2714" s="160"/>
      <c r="L2714" s="160"/>
      <c r="M2714" s="160"/>
      <c r="N2714" s="160"/>
    </row>
    <row r="2715" spans="1:14">
      <c r="A2715" s="160"/>
      <c r="B2715" s="170" t="s">
        <v>8434</v>
      </c>
      <c r="C2715" s="161">
        <f t="shared" si="254"/>
        <v>42434</v>
      </c>
      <c r="D2715" s="160">
        <f t="shared" si="255"/>
        <v>2016</v>
      </c>
      <c r="E2715" s="160">
        <f t="shared" si="256"/>
        <v>3</v>
      </c>
      <c r="F2715" s="160">
        <f t="shared" si="257"/>
        <v>6</v>
      </c>
      <c r="G2715" s="160">
        <f t="shared" ca="1" si="252"/>
        <v>106193</v>
      </c>
      <c r="H2715" s="171">
        <f t="shared" ca="1" si="253"/>
        <v>2220</v>
      </c>
      <c r="I2715" s="160"/>
      <c r="J2715" s="160"/>
      <c r="K2715" s="160"/>
      <c r="L2715" s="160"/>
      <c r="M2715" s="160"/>
      <c r="N2715" s="160"/>
    </row>
    <row r="2716" spans="1:14">
      <c r="A2716" s="160"/>
      <c r="B2716" s="170" t="s">
        <v>8434</v>
      </c>
      <c r="C2716" s="161">
        <f t="shared" si="254"/>
        <v>42434</v>
      </c>
      <c r="D2716" s="160">
        <f t="shared" si="255"/>
        <v>2016</v>
      </c>
      <c r="E2716" s="160">
        <f t="shared" si="256"/>
        <v>3</v>
      </c>
      <c r="F2716" s="160">
        <f t="shared" si="257"/>
        <v>6</v>
      </c>
      <c r="G2716" s="160">
        <f t="shared" ca="1" si="252"/>
        <v>106193</v>
      </c>
      <c r="H2716" s="171">
        <f t="shared" ca="1" si="253"/>
        <v>2220</v>
      </c>
      <c r="I2716" s="160"/>
      <c r="J2716" s="160"/>
      <c r="K2716" s="160"/>
      <c r="L2716" s="160"/>
      <c r="M2716" s="160"/>
      <c r="N2716" s="160"/>
    </row>
    <row r="2717" spans="1:14">
      <c r="A2717" s="160"/>
      <c r="B2717" s="170" t="s">
        <v>8441</v>
      </c>
      <c r="C2717" s="161">
        <f t="shared" si="254"/>
        <v>42436</v>
      </c>
      <c r="D2717" s="160">
        <f t="shared" si="255"/>
        <v>2016</v>
      </c>
      <c r="E2717" s="160">
        <f t="shared" si="256"/>
        <v>3</v>
      </c>
      <c r="F2717" s="160">
        <f t="shared" si="257"/>
        <v>1</v>
      </c>
      <c r="G2717" s="160">
        <f t="shared" ca="1" si="252"/>
        <v>106194</v>
      </c>
      <c r="H2717" s="171">
        <f t="shared" ca="1" si="253"/>
        <v>2220</v>
      </c>
      <c r="I2717" s="160"/>
      <c r="J2717" s="160"/>
      <c r="K2717" s="160"/>
      <c r="L2717" s="160"/>
      <c r="M2717" s="160"/>
      <c r="N2717" s="160"/>
    </row>
    <row r="2718" spans="1:14">
      <c r="A2718" s="160"/>
      <c r="B2718" s="170" t="s">
        <v>8444</v>
      </c>
      <c r="C2718" s="161">
        <f t="shared" si="254"/>
        <v>42437</v>
      </c>
      <c r="D2718" s="160">
        <f t="shared" si="255"/>
        <v>2016</v>
      </c>
      <c r="E2718" s="160">
        <f t="shared" si="256"/>
        <v>3</v>
      </c>
      <c r="F2718" s="160">
        <f t="shared" si="257"/>
        <v>2</v>
      </c>
      <c r="G2718" s="160">
        <f t="shared" ca="1" si="252"/>
        <v>106195</v>
      </c>
      <c r="H2718" s="171">
        <f t="shared" ca="1" si="253"/>
        <v>2219</v>
      </c>
      <c r="I2718" s="160"/>
      <c r="J2718" s="160"/>
      <c r="K2718" s="160"/>
      <c r="L2718" s="160"/>
      <c r="M2718" s="160"/>
      <c r="N2718" s="160"/>
    </row>
    <row r="2719" spans="1:14">
      <c r="A2719" s="160"/>
      <c r="B2719" s="170" t="s">
        <v>8447</v>
      </c>
      <c r="C2719" s="161">
        <f t="shared" si="254"/>
        <v>42438</v>
      </c>
      <c r="D2719" s="160">
        <f t="shared" si="255"/>
        <v>2016</v>
      </c>
      <c r="E2719" s="160">
        <f t="shared" si="256"/>
        <v>3</v>
      </c>
      <c r="F2719" s="160">
        <f t="shared" si="257"/>
        <v>3</v>
      </c>
      <c r="G2719" s="160">
        <f t="shared" ca="1" si="252"/>
        <v>106196</v>
      </c>
      <c r="H2719" s="171">
        <f t="shared" ca="1" si="253"/>
        <v>2218</v>
      </c>
      <c r="I2719" s="160"/>
      <c r="J2719" s="160"/>
      <c r="K2719" s="160"/>
      <c r="L2719" s="160"/>
      <c r="M2719" s="160"/>
      <c r="N2719" s="160"/>
    </row>
    <row r="2720" spans="1:14">
      <c r="A2720" s="160"/>
      <c r="B2720" s="170" t="s">
        <v>8447</v>
      </c>
      <c r="C2720" s="161">
        <f t="shared" si="254"/>
        <v>42438</v>
      </c>
      <c r="D2720" s="160">
        <f t="shared" si="255"/>
        <v>2016</v>
      </c>
      <c r="E2720" s="160">
        <f t="shared" si="256"/>
        <v>3</v>
      </c>
      <c r="F2720" s="160">
        <f t="shared" si="257"/>
        <v>3</v>
      </c>
      <c r="G2720" s="160">
        <f t="shared" ca="1" si="252"/>
        <v>106196</v>
      </c>
      <c r="H2720" s="171">
        <f t="shared" ca="1" si="253"/>
        <v>2218</v>
      </c>
      <c r="I2720" s="160"/>
      <c r="J2720" s="160"/>
      <c r="K2720" s="160"/>
      <c r="L2720" s="160"/>
      <c r="M2720" s="160"/>
      <c r="N2720" s="160"/>
    </row>
    <row r="2721" spans="1:14">
      <c r="A2721" s="160"/>
      <c r="B2721" s="170" t="s">
        <v>8447</v>
      </c>
      <c r="C2721" s="161">
        <f t="shared" si="254"/>
        <v>42438</v>
      </c>
      <c r="D2721" s="160">
        <f t="shared" si="255"/>
        <v>2016</v>
      </c>
      <c r="E2721" s="160">
        <f t="shared" si="256"/>
        <v>3</v>
      </c>
      <c r="F2721" s="160">
        <f t="shared" si="257"/>
        <v>3</v>
      </c>
      <c r="G2721" s="160">
        <f t="shared" ca="1" si="252"/>
        <v>106196</v>
      </c>
      <c r="H2721" s="171">
        <f t="shared" ca="1" si="253"/>
        <v>2218</v>
      </c>
      <c r="I2721" s="160"/>
      <c r="J2721" s="160"/>
      <c r="K2721" s="160"/>
      <c r="L2721" s="160"/>
      <c r="M2721" s="160"/>
      <c r="N2721" s="160"/>
    </row>
    <row r="2722" spans="1:14">
      <c r="A2722" s="160"/>
      <c r="B2722" s="170" t="s">
        <v>8447</v>
      </c>
      <c r="C2722" s="161">
        <f t="shared" si="254"/>
        <v>42438</v>
      </c>
      <c r="D2722" s="160">
        <f t="shared" si="255"/>
        <v>2016</v>
      </c>
      <c r="E2722" s="160">
        <f t="shared" si="256"/>
        <v>3</v>
      </c>
      <c r="F2722" s="160">
        <f t="shared" si="257"/>
        <v>3</v>
      </c>
      <c r="G2722" s="160">
        <f t="shared" ca="1" si="252"/>
        <v>106196</v>
      </c>
      <c r="H2722" s="171">
        <f t="shared" ca="1" si="253"/>
        <v>2218</v>
      </c>
      <c r="I2722" s="160"/>
      <c r="J2722" s="160"/>
      <c r="K2722" s="160"/>
      <c r="L2722" s="160"/>
      <c r="M2722" s="160"/>
      <c r="N2722" s="160"/>
    </row>
    <row r="2723" spans="1:14">
      <c r="A2723" s="160"/>
      <c r="B2723" s="170" t="s">
        <v>8447</v>
      </c>
      <c r="C2723" s="161">
        <f t="shared" si="254"/>
        <v>42438</v>
      </c>
      <c r="D2723" s="160">
        <f t="shared" si="255"/>
        <v>2016</v>
      </c>
      <c r="E2723" s="160">
        <f t="shared" si="256"/>
        <v>3</v>
      </c>
      <c r="F2723" s="160">
        <f t="shared" si="257"/>
        <v>3</v>
      </c>
      <c r="G2723" s="160">
        <f t="shared" ca="1" si="252"/>
        <v>106196</v>
      </c>
      <c r="H2723" s="171">
        <f t="shared" ca="1" si="253"/>
        <v>2218</v>
      </c>
      <c r="I2723" s="160"/>
      <c r="J2723" s="160"/>
      <c r="K2723" s="160"/>
      <c r="L2723" s="160"/>
      <c r="M2723" s="160"/>
      <c r="N2723" s="160"/>
    </row>
    <row r="2724" spans="1:14">
      <c r="A2724" s="160"/>
      <c r="B2724" s="170" t="s">
        <v>8447</v>
      </c>
      <c r="C2724" s="161">
        <f t="shared" si="254"/>
        <v>42438</v>
      </c>
      <c r="D2724" s="160">
        <f t="shared" si="255"/>
        <v>2016</v>
      </c>
      <c r="E2724" s="160">
        <f t="shared" si="256"/>
        <v>3</v>
      </c>
      <c r="F2724" s="160">
        <f t="shared" si="257"/>
        <v>3</v>
      </c>
      <c r="G2724" s="160">
        <f t="shared" ca="1" si="252"/>
        <v>106196</v>
      </c>
      <c r="H2724" s="171">
        <f t="shared" ca="1" si="253"/>
        <v>2218</v>
      </c>
      <c r="I2724" s="160"/>
      <c r="J2724" s="160"/>
      <c r="K2724" s="160"/>
      <c r="L2724" s="160"/>
      <c r="M2724" s="160"/>
      <c r="N2724" s="160"/>
    </row>
    <row r="2725" spans="1:14">
      <c r="A2725" s="160"/>
      <c r="B2725" s="170" t="s">
        <v>8460</v>
      </c>
      <c r="C2725" s="161">
        <f t="shared" si="254"/>
        <v>42441</v>
      </c>
      <c r="D2725" s="160">
        <f t="shared" si="255"/>
        <v>2016</v>
      </c>
      <c r="E2725" s="160">
        <f t="shared" si="256"/>
        <v>3</v>
      </c>
      <c r="F2725" s="160">
        <f t="shared" si="257"/>
        <v>6</v>
      </c>
      <c r="G2725" s="160">
        <f t="shared" ca="1" si="252"/>
        <v>106200</v>
      </c>
      <c r="H2725" s="171">
        <f t="shared" ca="1" si="253"/>
        <v>2215</v>
      </c>
      <c r="I2725" s="160"/>
      <c r="J2725" s="160"/>
      <c r="K2725" s="160"/>
      <c r="L2725" s="160"/>
      <c r="M2725" s="160"/>
      <c r="N2725" s="160"/>
    </row>
    <row r="2726" spans="1:14">
      <c r="A2726" s="160"/>
      <c r="B2726" s="170" t="s">
        <v>8460</v>
      </c>
      <c r="C2726" s="161">
        <f t="shared" si="254"/>
        <v>42441</v>
      </c>
      <c r="D2726" s="160">
        <f t="shared" si="255"/>
        <v>2016</v>
      </c>
      <c r="E2726" s="160">
        <f t="shared" si="256"/>
        <v>3</v>
      </c>
      <c r="F2726" s="160">
        <f t="shared" si="257"/>
        <v>6</v>
      </c>
      <c r="G2726" s="160">
        <f t="shared" ca="1" si="252"/>
        <v>106200</v>
      </c>
      <c r="H2726" s="171">
        <f t="shared" ca="1" si="253"/>
        <v>2215</v>
      </c>
      <c r="I2726" s="160"/>
      <c r="J2726" s="160"/>
      <c r="K2726" s="160"/>
      <c r="L2726" s="160"/>
      <c r="M2726" s="160"/>
      <c r="N2726" s="160"/>
    </row>
    <row r="2727" spans="1:14">
      <c r="A2727" s="160"/>
      <c r="B2727" s="170" t="s">
        <v>8460</v>
      </c>
      <c r="C2727" s="161">
        <f t="shared" si="254"/>
        <v>42441</v>
      </c>
      <c r="D2727" s="160">
        <f t="shared" si="255"/>
        <v>2016</v>
      </c>
      <c r="E2727" s="160">
        <f t="shared" si="256"/>
        <v>3</v>
      </c>
      <c r="F2727" s="160">
        <f t="shared" si="257"/>
        <v>6</v>
      </c>
      <c r="G2727" s="160">
        <f t="shared" ca="1" si="252"/>
        <v>106200</v>
      </c>
      <c r="H2727" s="171">
        <f t="shared" ca="1" si="253"/>
        <v>2215</v>
      </c>
      <c r="I2727" s="160"/>
      <c r="J2727" s="160"/>
      <c r="K2727" s="160"/>
      <c r="L2727" s="160"/>
      <c r="M2727" s="160"/>
      <c r="N2727" s="160"/>
    </row>
    <row r="2728" spans="1:14">
      <c r="A2728" s="160"/>
      <c r="B2728" s="170" t="s">
        <v>8460</v>
      </c>
      <c r="C2728" s="161">
        <f t="shared" si="254"/>
        <v>42441</v>
      </c>
      <c r="D2728" s="160">
        <f t="shared" si="255"/>
        <v>2016</v>
      </c>
      <c r="E2728" s="160">
        <f t="shared" si="256"/>
        <v>3</v>
      </c>
      <c r="F2728" s="160">
        <f t="shared" si="257"/>
        <v>6</v>
      </c>
      <c r="G2728" s="160">
        <f t="shared" ca="1" si="252"/>
        <v>106200</v>
      </c>
      <c r="H2728" s="171">
        <f t="shared" ca="1" si="253"/>
        <v>2215</v>
      </c>
      <c r="I2728" s="160"/>
      <c r="J2728" s="160"/>
      <c r="K2728" s="160"/>
      <c r="L2728" s="160"/>
      <c r="M2728" s="160"/>
      <c r="N2728" s="160"/>
    </row>
    <row r="2729" spans="1:14">
      <c r="A2729" s="160"/>
      <c r="B2729" s="170" t="s">
        <v>8469</v>
      </c>
      <c r="C2729" s="161">
        <f t="shared" si="254"/>
        <v>42443</v>
      </c>
      <c r="D2729" s="160">
        <f t="shared" si="255"/>
        <v>2016</v>
      </c>
      <c r="E2729" s="160">
        <f t="shared" si="256"/>
        <v>3</v>
      </c>
      <c r="F2729" s="160">
        <f t="shared" si="257"/>
        <v>1</v>
      </c>
      <c r="G2729" s="160">
        <f t="shared" ca="1" si="252"/>
        <v>106201</v>
      </c>
      <c r="H2729" s="171">
        <f t="shared" ca="1" si="253"/>
        <v>2215</v>
      </c>
      <c r="I2729" s="160"/>
      <c r="J2729" s="160"/>
      <c r="K2729" s="160"/>
      <c r="L2729" s="160"/>
      <c r="M2729" s="160"/>
      <c r="N2729" s="160"/>
    </row>
    <row r="2730" spans="1:14">
      <c r="A2730" s="160"/>
      <c r="B2730" s="170" t="s">
        <v>8469</v>
      </c>
      <c r="C2730" s="161">
        <f t="shared" si="254"/>
        <v>42443</v>
      </c>
      <c r="D2730" s="160">
        <f t="shared" si="255"/>
        <v>2016</v>
      </c>
      <c r="E2730" s="160">
        <f t="shared" si="256"/>
        <v>3</v>
      </c>
      <c r="F2730" s="160">
        <f t="shared" si="257"/>
        <v>1</v>
      </c>
      <c r="G2730" s="160">
        <f t="shared" ca="1" si="252"/>
        <v>106201</v>
      </c>
      <c r="H2730" s="171">
        <f t="shared" ca="1" si="253"/>
        <v>2215</v>
      </c>
      <c r="I2730" s="160"/>
      <c r="J2730" s="160"/>
      <c r="K2730" s="160"/>
      <c r="L2730" s="160"/>
      <c r="M2730" s="160"/>
      <c r="N2730" s="160"/>
    </row>
    <row r="2731" spans="1:14">
      <c r="A2731" s="160"/>
      <c r="B2731" s="170" t="s">
        <v>8469</v>
      </c>
      <c r="C2731" s="161">
        <f t="shared" si="254"/>
        <v>42443</v>
      </c>
      <c r="D2731" s="160">
        <f t="shared" si="255"/>
        <v>2016</v>
      </c>
      <c r="E2731" s="160">
        <f t="shared" si="256"/>
        <v>3</v>
      </c>
      <c r="F2731" s="160">
        <f t="shared" si="257"/>
        <v>1</v>
      </c>
      <c r="G2731" s="160">
        <f t="shared" ca="1" si="252"/>
        <v>106201</v>
      </c>
      <c r="H2731" s="171">
        <f t="shared" ca="1" si="253"/>
        <v>2215</v>
      </c>
      <c r="I2731" s="160"/>
      <c r="J2731" s="160"/>
      <c r="K2731" s="160"/>
      <c r="L2731" s="160"/>
      <c r="M2731" s="160"/>
      <c r="N2731" s="160"/>
    </row>
    <row r="2732" spans="1:14">
      <c r="A2732" s="160"/>
      <c r="B2732" s="170" t="s">
        <v>8476</v>
      </c>
      <c r="C2732" s="161">
        <f t="shared" si="254"/>
        <v>42444</v>
      </c>
      <c r="D2732" s="160">
        <f t="shared" si="255"/>
        <v>2016</v>
      </c>
      <c r="E2732" s="160">
        <f t="shared" si="256"/>
        <v>3</v>
      </c>
      <c r="F2732" s="160">
        <f t="shared" si="257"/>
        <v>2</v>
      </c>
      <c r="G2732" s="160">
        <f t="shared" ca="1" si="252"/>
        <v>106202</v>
      </c>
      <c r="H2732" s="171">
        <f t="shared" ca="1" si="253"/>
        <v>2214</v>
      </c>
      <c r="I2732" s="160"/>
      <c r="J2732" s="160"/>
      <c r="K2732" s="160"/>
      <c r="L2732" s="160"/>
      <c r="M2732" s="160"/>
      <c r="N2732" s="160"/>
    </row>
    <row r="2733" spans="1:14">
      <c r="A2733" s="160"/>
      <c r="B2733" s="170" t="s">
        <v>8476</v>
      </c>
      <c r="C2733" s="161">
        <f t="shared" si="254"/>
        <v>42444</v>
      </c>
      <c r="D2733" s="160">
        <f t="shared" si="255"/>
        <v>2016</v>
      </c>
      <c r="E2733" s="160">
        <f t="shared" si="256"/>
        <v>3</v>
      </c>
      <c r="F2733" s="160">
        <f t="shared" si="257"/>
        <v>2</v>
      </c>
      <c r="G2733" s="160">
        <f t="shared" ca="1" si="252"/>
        <v>106202</v>
      </c>
      <c r="H2733" s="171">
        <f t="shared" ca="1" si="253"/>
        <v>2214</v>
      </c>
      <c r="I2733" s="160"/>
      <c r="J2733" s="160"/>
      <c r="K2733" s="160"/>
      <c r="L2733" s="160"/>
      <c r="M2733" s="160"/>
      <c r="N2733" s="160"/>
    </row>
    <row r="2734" spans="1:14">
      <c r="A2734" s="160"/>
      <c r="B2734" s="170" t="s">
        <v>8476</v>
      </c>
      <c r="C2734" s="161">
        <f t="shared" si="254"/>
        <v>42444</v>
      </c>
      <c r="D2734" s="160">
        <f t="shared" si="255"/>
        <v>2016</v>
      </c>
      <c r="E2734" s="160">
        <f t="shared" si="256"/>
        <v>3</v>
      </c>
      <c r="F2734" s="160">
        <f t="shared" si="257"/>
        <v>2</v>
      </c>
      <c r="G2734" s="160">
        <f t="shared" ca="1" si="252"/>
        <v>106202</v>
      </c>
      <c r="H2734" s="171">
        <f t="shared" ca="1" si="253"/>
        <v>2214</v>
      </c>
      <c r="I2734" s="160"/>
      <c r="J2734" s="160"/>
      <c r="K2734" s="160"/>
      <c r="L2734" s="160"/>
      <c r="M2734" s="160"/>
      <c r="N2734" s="160"/>
    </row>
    <row r="2735" spans="1:14">
      <c r="A2735" s="160"/>
      <c r="B2735" s="170" t="s">
        <v>8483</v>
      </c>
      <c r="C2735" s="161">
        <f t="shared" si="254"/>
        <v>42445</v>
      </c>
      <c r="D2735" s="160">
        <f t="shared" si="255"/>
        <v>2016</v>
      </c>
      <c r="E2735" s="160">
        <f t="shared" si="256"/>
        <v>3</v>
      </c>
      <c r="F2735" s="160">
        <f t="shared" si="257"/>
        <v>3</v>
      </c>
      <c r="G2735" s="160">
        <f t="shared" ca="1" si="252"/>
        <v>106203</v>
      </c>
      <c r="H2735" s="171">
        <f t="shared" ca="1" si="253"/>
        <v>2213</v>
      </c>
      <c r="I2735" s="160"/>
      <c r="J2735" s="160"/>
      <c r="K2735" s="160"/>
      <c r="L2735" s="160"/>
      <c r="M2735" s="160"/>
      <c r="N2735" s="160"/>
    </row>
    <row r="2736" spans="1:14">
      <c r="A2736" s="160"/>
      <c r="B2736" s="170" t="s">
        <v>8486</v>
      </c>
      <c r="C2736" s="161">
        <f t="shared" si="254"/>
        <v>42446</v>
      </c>
      <c r="D2736" s="160">
        <f t="shared" si="255"/>
        <v>2016</v>
      </c>
      <c r="E2736" s="160">
        <f t="shared" si="256"/>
        <v>3</v>
      </c>
      <c r="F2736" s="160">
        <f t="shared" si="257"/>
        <v>4</v>
      </c>
      <c r="G2736" s="160">
        <f t="shared" ca="1" si="252"/>
        <v>106206</v>
      </c>
      <c r="H2736" s="171">
        <f t="shared" ca="1" si="253"/>
        <v>2212</v>
      </c>
      <c r="I2736" s="160"/>
      <c r="J2736" s="160"/>
      <c r="K2736" s="160"/>
      <c r="L2736" s="160"/>
      <c r="M2736" s="160"/>
      <c r="N2736" s="160"/>
    </row>
    <row r="2737" spans="1:14">
      <c r="A2737" s="160"/>
      <c r="B2737" s="170" t="s">
        <v>8489</v>
      </c>
      <c r="C2737" s="161">
        <f t="shared" si="254"/>
        <v>42447</v>
      </c>
      <c r="D2737" s="160">
        <f t="shared" si="255"/>
        <v>2016</v>
      </c>
      <c r="E2737" s="160">
        <f t="shared" si="256"/>
        <v>3</v>
      </c>
      <c r="F2737" s="160">
        <f t="shared" si="257"/>
        <v>5</v>
      </c>
      <c r="G2737" s="160">
        <f t="shared" ca="1" si="252"/>
        <v>106207</v>
      </c>
      <c r="H2737" s="171">
        <f t="shared" ca="1" si="253"/>
        <v>2211</v>
      </c>
      <c r="I2737" s="160"/>
      <c r="J2737" s="160"/>
      <c r="K2737" s="160"/>
      <c r="L2737" s="160"/>
      <c r="M2737" s="160"/>
      <c r="N2737" s="160"/>
    </row>
    <row r="2738" spans="1:14">
      <c r="A2738" s="160"/>
      <c r="B2738" s="170" t="s">
        <v>8492</v>
      </c>
      <c r="C2738" s="161">
        <f t="shared" si="254"/>
        <v>42449</v>
      </c>
      <c r="D2738" s="160">
        <f t="shared" si="255"/>
        <v>2016</v>
      </c>
      <c r="E2738" s="160">
        <f t="shared" si="256"/>
        <v>3</v>
      </c>
      <c r="F2738" s="160">
        <f t="shared" si="257"/>
        <v>7</v>
      </c>
      <c r="G2738" s="160">
        <f t="shared" ca="1" si="252"/>
        <v>106207</v>
      </c>
      <c r="H2738" s="171">
        <f t="shared" ca="1" si="253"/>
        <v>2210</v>
      </c>
      <c r="I2738" s="160"/>
      <c r="J2738" s="160"/>
      <c r="K2738" s="160"/>
      <c r="L2738" s="160"/>
      <c r="M2738" s="160"/>
      <c r="N2738" s="160"/>
    </row>
    <row r="2739" spans="1:14">
      <c r="A2739" s="160"/>
      <c r="B2739" s="170" t="s">
        <v>8495</v>
      </c>
      <c r="C2739" s="161">
        <f t="shared" si="254"/>
        <v>42451</v>
      </c>
      <c r="D2739" s="160">
        <f t="shared" si="255"/>
        <v>2016</v>
      </c>
      <c r="E2739" s="160">
        <f t="shared" si="256"/>
        <v>3</v>
      </c>
      <c r="F2739" s="160">
        <f t="shared" si="257"/>
        <v>2</v>
      </c>
      <c r="G2739" s="160">
        <f t="shared" ca="1" si="252"/>
        <v>106209</v>
      </c>
      <c r="H2739" s="171">
        <f t="shared" ca="1" si="253"/>
        <v>2209</v>
      </c>
      <c r="I2739" s="160"/>
      <c r="J2739" s="160"/>
      <c r="K2739" s="160"/>
      <c r="L2739" s="160"/>
      <c r="M2739" s="160"/>
      <c r="N2739" s="160"/>
    </row>
    <row r="2740" spans="1:14">
      <c r="A2740" s="160"/>
      <c r="B2740" s="170" t="s">
        <v>8495</v>
      </c>
      <c r="C2740" s="161">
        <f t="shared" si="254"/>
        <v>42451</v>
      </c>
      <c r="D2740" s="160">
        <f t="shared" si="255"/>
        <v>2016</v>
      </c>
      <c r="E2740" s="160">
        <f t="shared" si="256"/>
        <v>3</v>
      </c>
      <c r="F2740" s="160">
        <f t="shared" si="257"/>
        <v>2</v>
      </c>
      <c r="G2740" s="160">
        <f t="shared" ca="1" si="252"/>
        <v>106209</v>
      </c>
      <c r="H2740" s="171">
        <f t="shared" ca="1" si="253"/>
        <v>2209</v>
      </c>
      <c r="I2740" s="160"/>
      <c r="J2740" s="160"/>
      <c r="K2740" s="160"/>
      <c r="L2740" s="160"/>
      <c r="M2740" s="160"/>
      <c r="N2740" s="160"/>
    </row>
    <row r="2741" spans="1:14">
      <c r="A2741" s="160"/>
      <c r="B2741" s="170" t="s">
        <v>8495</v>
      </c>
      <c r="C2741" s="161">
        <f t="shared" si="254"/>
        <v>42451</v>
      </c>
      <c r="D2741" s="160">
        <f t="shared" si="255"/>
        <v>2016</v>
      </c>
      <c r="E2741" s="160">
        <f t="shared" si="256"/>
        <v>3</v>
      </c>
      <c r="F2741" s="160">
        <f t="shared" si="257"/>
        <v>2</v>
      </c>
      <c r="G2741" s="160">
        <f t="shared" ca="1" si="252"/>
        <v>106209</v>
      </c>
      <c r="H2741" s="171">
        <f t="shared" ca="1" si="253"/>
        <v>2209</v>
      </c>
      <c r="I2741" s="160"/>
      <c r="J2741" s="160"/>
      <c r="K2741" s="160"/>
      <c r="L2741" s="160"/>
      <c r="M2741" s="160"/>
      <c r="N2741" s="160"/>
    </row>
    <row r="2742" spans="1:14">
      <c r="A2742" s="160"/>
      <c r="B2742" s="170" t="s">
        <v>8502</v>
      </c>
      <c r="C2742" s="161">
        <f t="shared" si="254"/>
        <v>42452</v>
      </c>
      <c r="D2742" s="160">
        <f t="shared" si="255"/>
        <v>2016</v>
      </c>
      <c r="E2742" s="160">
        <f t="shared" si="256"/>
        <v>3</v>
      </c>
      <c r="F2742" s="160">
        <f t="shared" si="257"/>
        <v>3</v>
      </c>
      <c r="G2742" s="160">
        <f t="shared" ca="1" si="252"/>
        <v>106210</v>
      </c>
      <c r="H2742" s="171">
        <f t="shared" ca="1" si="253"/>
        <v>2208</v>
      </c>
      <c r="I2742" s="160"/>
      <c r="J2742" s="160"/>
      <c r="K2742" s="160"/>
      <c r="L2742" s="160"/>
      <c r="M2742" s="160"/>
      <c r="N2742" s="160"/>
    </row>
    <row r="2743" spans="1:14">
      <c r="A2743" s="160"/>
      <c r="B2743" s="170" t="s">
        <v>8502</v>
      </c>
      <c r="C2743" s="161">
        <f t="shared" si="254"/>
        <v>42452</v>
      </c>
      <c r="D2743" s="160">
        <f t="shared" si="255"/>
        <v>2016</v>
      </c>
      <c r="E2743" s="160">
        <f t="shared" si="256"/>
        <v>3</v>
      </c>
      <c r="F2743" s="160">
        <f t="shared" si="257"/>
        <v>3</v>
      </c>
      <c r="G2743" s="160">
        <f t="shared" ca="1" si="252"/>
        <v>106210</v>
      </c>
      <c r="H2743" s="171">
        <f t="shared" ca="1" si="253"/>
        <v>2208</v>
      </c>
      <c r="I2743" s="160"/>
      <c r="J2743" s="160"/>
      <c r="K2743" s="160"/>
      <c r="L2743" s="160"/>
      <c r="M2743" s="160"/>
      <c r="N2743" s="160"/>
    </row>
    <row r="2744" spans="1:14">
      <c r="A2744" s="160"/>
      <c r="B2744" s="170" t="s">
        <v>8507</v>
      </c>
      <c r="C2744" s="161">
        <f t="shared" si="254"/>
        <v>42453</v>
      </c>
      <c r="D2744" s="160">
        <f t="shared" si="255"/>
        <v>2016</v>
      </c>
      <c r="E2744" s="160">
        <f t="shared" si="256"/>
        <v>3</v>
      </c>
      <c r="F2744" s="160">
        <f t="shared" si="257"/>
        <v>4</v>
      </c>
      <c r="G2744" s="160">
        <f t="shared" ca="1" si="252"/>
        <v>106213</v>
      </c>
      <c r="H2744" s="171">
        <f t="shared" ca="1" si="253"/>
        <v>2207</v>
      </c>
      <c r="I2744" s="160"/>
      <c r="J2744" s="160"/>
      <c r="K2744" s="160"/>
      <c r="L2744" s="160"/>
      <c r="M2744" s="160"/>
      <c r="N2744" s="160"/>
    </row>
    <row r="2745" spans="1:14">
      <c r="A2745" s="160"/>
      <c r="B2745" s="170" t="s">
        <v>8507</v>
      </c>
      <c r="C2745" s="161">
        <f t="shared" si="254"/>
        <v>42453</v>
      </c>
      <c r="D2745" s="160">
        <f t="shared" si="255"/>
        <v>2016</v>
      </c>
      <c r="E2745" s="160">
        <f t="shared" si="256"/>
        <v>3</v>
      </c>
      <c r="F2745" s="160">
        <f t="shared" si="257"/>
        <v>4</v>
      </c>
      <c r="G2745" s="160">
        <f t="shared" ca="1" si="252"/>
        <v>106213</v>
      </c>
      <c r="H2745" s="171">
        <f t="shared" ca="1" si="253"/>
        <v>2207</v>
      </c>
      <c r="I2745" s="160"/>
      <c r="J2745" s="160"/>
      <c r="K2745" s="160"/>
      <c r="L2745" s="160"/>
      <c r="M2745" s="160"/>
      <c r="N2745" s="160"/>
    </row>
    <row r="2746" spans="1:14">
      <c r="A2746" s="160"/>
      <c r="B2746" s="170" t="s">
        <v>8507</v>
      </c>
      <c r="C2746" s="161">
        <f t="shared" si="254"/>
        <v>42453</v>
      </c>
      <c r="D2746" s="160">
        <f t="shared" si="255"/>
        <v>2016</v>
      </c>
      <c r="E2746" s="160">
        <f t="shared" si="256"/>
        <v>3</v>
      </c>
      <c r="F2746" s="160">
        <f t="shared" si="257"/>
        <v>4</v>
      </c>
      <c r="G2746" s="160">
        <f t="shared" ca="1" si="252"/>
        <v>106213</v>
      </c>
      <c r="H2746" s="171">
        <f t="shared" ca="1" si="253"/>
        <v>2207</v>
      </c>
      <c r="I2746" s="160"/>
      <c r="J2746" s="160"/>
      <c r="K2746" s="160"/>
      <c r="L2746" s="160"/>
      <c r="M2746" s="160"/>
      <c r="N2746" s="160"/>
    </row>
    <row r="2747" spans="1:14">
      <c r="A2747" s="160"/>
      <c r="B2747" s="170" t="s">
        <v>8514</v>
      </c>
      <c r="C2747" s="161">
        <f t="shared" si="254"/>
        <v>42454</v>
      </c>
      <c r="D2747" s="160">
        <f t="shared" si="255"/>
        <v>2016</v>
      </c>
      <c r="E2747" s="160">
        <f t="shared" si="256"/>
        <v>3</v>
      </c>
      <c r="F2747" s="160">
        <f t="shared" si="257"/>
        <v>5</v>
      </c>
      <c r="G2747" s="160">
        <f t="shared" ca="1" si="252"/>
        <v>106214</v>
      </c>
      <c r="H2747" s="171">
        <f t="shared" ca="1" si="253"/>
        <v>2206</v>
      </c>
      <c r="I2747" s="160"/>
      <c r="J2747" s="160"/>
      <c r="K2747" s="160"/>
      <c r="L2747" s="160"/>
      <c r="M2747" s="160"/>
      <c r="N2747" s="160"/>
    </row>
    <row r="2748" spans="1:14">
      <c r="A2748" s="160"/>
      <c r="B2748" s="170" t="s">
        <v>8517</v>
      </c>
      <c r="C2748" s="161">
        <f t="shared" si="254"/>
        <v>42455</v>
      </c>
      <c r="D2748" s="160">
        <f t="shared" si="255"/>
        <v>2016</v>
      </c>
      <c r="E2748" s="160">
        <f t="shared" si="256"/>
        <v>3</v>
      </c>
      <c r="F2748" s="160">
        <f t="shared" si="257"/>
        <v>6</v>
      </c>
      <c r="G2748" s="160">
        <f t="shared" ca="1" si="252"/>
        <v>106214</v>
      </c>
      <c r="H2748" s="171">
        <f t="shared" ca="1" si="253"/>
        <v>2205</v>
      </c>
      <c r="I2748" s="160"/>
      <c r="J2748" s="160"/>
      <c r="K2748" s="160"/>
      <c r="L2748" s="160"/>
      <c r="M2748" s="160"/>
      <c r="N2748" s="160"/>
    </row>
    <row r="2749" spans="1:14">
      <c r="A2749" s="160"/>
      <c r="B2749" s="170" t="s">
        <v>8517</v>
      </c>
      <c r="C2749" s="161">
        <f t="shared" si="254"/>
        <v>42455</v>
      </c>
      <c r="D2749" s="160">
        <f t="shared" si="255"/>
        <v>2016</v>
      </c>
      <c r="E2749" s="160">
        <f t="shared" si="256"/>
        <v>3</v>
      </c>
      <c r="F2749" s="160">
        <f t="shared" si="257"/>
        <v>6</v>
      </c>
      <c r="G2749" s="160">
        <f t="shared" ca="1" si="252"/>
        <v>106214</v>
      </c>
      <c r="H2749" s="171">
        <f t="shared" ca="1" si="253"/>
        <v>2205</v>
      </c>
      <c r="I2749" s="160"/>
      <c r="J2749" s="160"/>
      <c r="K2749" s="160"/>
      <c r="L2749" s="160"/>
      <c r="M2749" s="160"/>
      <c r="N2749" s="160"/>
    </row>
    <row r="2750" spans="1:14">
      <c r="A2750" s="160"/>
      <c r="B2750" s="170" t="s">
        <v>8517</v>
      </c>
      <c r="C2750" s="161">
        <f t="shared" si="254"/>
        <v>42455</v>
      </c>
      <c r="D2750" s="160">
        <f t="shared" si="255"/>
        <v>2016</v>
      </c>
      <c r="E2750" s="160">
        <f t="shared" si="256"/>
        <v>3</v>
      </c>
      <c r="F2750" s="160">
        <f t="shared" si="257"/>
        <v>6</v>
      </c>
      <c r="G2750" s="160">
        <f t="shared" ca="1" si="252"/>
        <v>106214</v>
      </c>
      <c r="H2750" s="171">
        <f t="shared" ca="1" si="253"/>
        <v>2205</v>
      </c>
      <c r="I2750" s="160"/>
      <c r="J2750" s="160"/>
      <c r="K2750" s="160"/>
      <c r="L2750" s="160"/>
      <c r="M2750" s="160"/>
      <c r="N2750" s="160"/>
    </row>
    <row r="2751" spans="1:14">
      <c r="A2751" s="160"/>
      <c r="B2751" s="170" t="s">
        <v>8524</v>
      </c>
      <c r="C2751" s="161">
        <f t="shared" si="254"/>
        <v>42457</v>
      </c>
      <c r="D2751" s="160">
        <f t="shared" si="255"/>
        <v>2016</v>
      </c>
      <c r="E2751" s="160">
        <f t="shared" si="256"/>
        <v>3</v>
      </c>
      <c r="F2751" s="160">
        <f t="shared" si="257"/>
        <v>1</v>
      </c>
      <c r="G2751" s="160">
        <f t="shared" ca="1" si="252"/>
        <v>106215</v>
      </c>
      <c r="H2751" s="171">
        <f t="shared" ca="1" si="253"/>
        <v>2205</v>
      </c>
      <c r="I2751" s="160"/>
      <c r="J2751" s="160"/>
      <c r="K2751" s="160"/>
      <c r="L2751" s="160"/>
      <c r="M2751" s="160"/>
      <c r="N2751" s="160"/>
    </row>
    <row r="2752" spans="1:14">
      <c r="A2752" s="160"/>
      <c r="B2752" s="170" t="s">
        <v>8527</v>
      </c>
      <c r="C2752" s="161">
        <f t="shared" si="254"/>
        <v>42458</v>
      </c>
      <c r="D2752" s="160">
        <f t="shared" si="255"/>
        <v>2016</v>
      </c>
      <c r="E2752" s="160">
        <f t="shared" si="256"/>
        <v>3</v>
      </c>
      <c r="F2752" s="160">
        <f t="shared" si="257"/>
        <v>2</v>
      </c>
      <c r="G2752" s="160">
        <f t="shared" ca="1" si="252"/>
        <v>106216</v>
      </c>
      <c r="H2752" s="171">
        <f t="shared" ca="1" si="253"/>
        <v>2204</v>
      </c>
      <c r="I2752" s="160"/>
      <c r="J2752" s="160"/>
      <c r="K2752" s="160"/>
      <c r="L2752" s="160"/>
      <c r="M2752" s="160"/>
      <c r="N2752" s="160"/>
    </row>
    <row r="2753" spans="1:14">
      <c r="A2753" s="160"/>
      <c r="B2753" s="170" t="s">
        <v>8527</v>
      </c>
      <c r="C2753" s="161">
        <f t="shared" si="254"/>
        <v>42458</v>
      </c>
      <c r="D2753" s="160">
        <f t="shared" si="255"/>
        <v>2016</v>
      </c>
      <c r="E2753" s="160">
        <f t="shared" si="256"/>
        <v>3</v>
      </c>
      <c r="F2753" s="160">
        <f t="shared" si="257"/>
        <v>2</v>
      </c>
      <c r="G2753" s="160">
        <f t="shared" ca="1" si="252"/>
        <v>106216</v>
      </c>
      <c r="H2753" s="171">
        <f t="shared" ca="1" si="253"/>
        <v>2204</v>
      </c>
      <c r="I2753" s="160"/>
      <c r="J2753" s="160"/>
      <c r="K2753" s="160"/>
      <c r="L2753" s="160"/>
      <c r="M2753" s="160"/>
      <c r="N2753" s="160"/>
    </row>
    <row r="2754" spans="1:14">
      <c r="A2754" s="160"/>
      <c r="B2754" s="170" t="s">
        <v>8527</v>
      </c>
      <c r="C2754" s="161">
        <f t="shared" si="254"/>
        <v>42458</v>
      </c>
      <c r="D2754" s="160">
        <f t="shared" si="255"/>
        <v>2016</v>
      </c>
      <c r="E2754" s="160">
        <f t="shared" si="256"/>
        <v>3</v>
      </c>
      <c r="F2754" s="160">
        <f t="shared" si="257"/>
        <v>2</v>
      </c>
      <c r="G2754" s="160">
        <f t="shared" ca="1" si="252"/>
        <v>106216</v>
      </c>
      <c r="H2754" s="171">
        <f t="shared" ca="1" si="253"/>
        <v>2204</v>
      </c>
      <c r="I2754" s="160"/>
      <c r="J2754" s="160"/>
      <c r="K2754" s="160"/>
      <c r="L2754" s="160"/>
      <c r="M2754" s="160"/>
      <c r="N2754" s="160"/>
    </row>
    <row r="2755" spans="1:14">
      <c r="A2755" s="160"/>
      <c r="B2755" s="170" t="s">
        <v>8534</v>
      </c>
      <c r="C2755" s="161">
        <f t="shared" si="254"/>
        <v>42459</v>
      </c>
      <c r="D2755" s="160">
        <f t="shared" si="255"/>
        <v>2016</v>
      </c>
      <c r="E2755" s="160">
        <f t="shared" si="256"/>
        <v>3</v>
      </c>
      <c r="F2755" s="160">
        <f t="shared" si="257"/>
        <v>3</v>
      </c>
      <c r="G2755" s="160">
        <f t="shared" ca="1" si="252"/>
        <v>106217</v>
      </c>
      <c r="H2755" s="171">
        <f t="shared" ca="1" si="253"/>
        <v>2203</v>
      </c>
      <c r="I2755" s="160"/>
      <c r="J2755" s="160"/>
      <c r="K2755" s="160"/>
      <c r="L2755" s="160"/>
      <c r="M2755" s="160"/>
      <c r="N2755" s="160"/>
    </row>
    <row r="2756" spans="1:14">
      <c r="A2756" s="160"/>
      <c r="B2756" s="170" t="s">
        <v>8537</v>
      </c>
      <c r="C2756" s="161">
        <f t="shared" si="254"/>
        <v>42460</v>
      </c>
      <c r="D2756" s="160">
        <f t="shared" si="255"/>
        <v>2016</v>
      </c>
      <c r="E2756" s="160">
        <f t="shared" si="256"/>
        <v>3</v>
      </c>
      <c r="F2756" s="160">
        <f t="shared" si="257"/>
        <v>4</v>
      </c>
      <c r="G2756" s="160">
        <f t="shared" ca="1" si="252"/>
        <v>106220</v>
      </c>
      <c r="H2756" s="171">
        <f t="shared" ca="1" si="253"/>
        <v>2202</v>
      </c>
      <c r="I2756" s="160"/>
      <c r="J2756" s="160"/>
      <c r="K2756" s="160"/>
      <c r="L2756" s="160"/>
      <c r="M2756" s="160"/>
      <c r="N2756" s="160"/>
    </row>
    <row r="2757" spans="1:14">
      <c r="A2757" s="160"/>
      <c r="B2757" s="170" t="s">
        <v>8540</v>
      </c>
      <c r="C2757" s="161">
        <f t="shared" si="254"/>
        <v>42462</v>
      </c>
      <c r="D2757" s="160">
        <f t="shared" si="255"/>
        <v>2016</v>
      </c>
      <c r="E2757" s="160">
        <f t="shared" si="256"/>
        <v>4</v>
      </c>
      <c r="F2757" s="160">
        <f t="shared" si="257"/>
        <v>6</v>
      </c>
      <c r="G2757" s="160">
        <f t="shared" ref="G2757:G2820" ca="1" si="258">WORKDAY(C2757,$K$5)</f>
        <v>106221</v>
      </c>
      <c r="H2757" s="171">
        <f t="shared" ref="H2757:H2820" ca="1" si="259">NETWORKDAYS(C2757,$K$5)</f>
        <v>2200</v>
      </c>
      <c r="I2757" s="160"/>
      <c r="J2757" s="160"/>
      <c r="K2757" s="160"/>
      <c r="L2757" s="160"/>
      <c r="M2757" s="160"/>
      <c r="N2757" s="160"/>
    </row>
    <row r="2758" spans="1:14">
      <c r="A2758" s="160"/>
      <c r="B2758" s="170" t="s">
        <v>8540</v>
      </c>
      <c r="C2758" s="161">
        <f t="shared" ref="C2758:C2821" si="260">DATE(LEFT(B2758,4),MID(B2758,5,2),RIGHT(B2758,2))</f>
        <v>42462</v>
      </c>
      <c r="D2758" s="160">
        <f t="shared" ref="D2758:D2821" si="261">YEAR(C2758)</f>
        <v>2016</v>
      </c>
      <c r="E2758" s="160">
        <f t="shared" ref="E2758:E2821" si="262">MONTH(C2758)</f>
        <v>4</v>
      </c>
      <c r="F2758" s="160">
        <f t="shared" ref="F2758:F2821" si="263">WEEKDAY(C2758,2)</f>
        <v>6</v>
      </c>
      <c r="G2758" s="160">
        <f t="shared" ca="1" si="258"/>
        <v>106221</v>
      </c>
      <c r="H2758" s="171">
        <f t="shared" ca="1" si="259"/>
        <v>2200</v>
      </c>
      <c r="I2758" s="160"/>
      <c r="J2758" s="160"/>
      <c r="K2758" s="160"/>
      <c r="L2758" s="160"/>
      <c r="M2758" s="160"/>
      <c r="N2758" s="160"/>
    </row>
    <row r="2759" spans="1:14">
      <c r="A2759" s="160"/>
      <c r="B2759" s="170" t="s">
        <v>8540</v>
      </c>
      <c r="C2759" s="161">
        <f t="shared" si="260"/>
        <v>42462</v>
      </c>
      <c r="D2759" s="160">
        <f t="shared" si="261"/>
        <v>2016</v>
      </c>
      <c r="E2759" s="160">
        <f t="shared" si="262"/>
        <v>4</v>
      </c>
      <c r="F2759" s="160">
        <f t="shared" si="263"/>
        <v>6</v>
      </c>
      <c r="G2759" s="160">
        <f t="shared" ca="1" si="258"/>
        <v>106221</v>
      </c>
      <c r="H2759" s="171">
        <f t="shared" ca="1" si="259"/>
        <v>2200</v>
      </c>
      <c r="I2759" s="160"/>
      <c r="J2759" s="160"/>
      <c r="K2759" s="160"/>
      <c r="L2759" s="160"/>
      <c r="M2759" s="160"/>
      <c r="N2759" s="160"/>
    </row>
    <row r="2760" spans="1:14">
      <c r="A2760" s="160"/>
      <c r="B2760" s="170" t="s">
        <v>8540</v>
      </c>
      <c r="C2760" s="161">
        <f t="shared" si="260"/>
        <v>42462</v>
      </c>
      <c r="D2760" s="160">
        <f t="shared" si="261"/>
        <v>2016</v>
      </c>
      <c r="E2760" s="160">
        <f t="shared" si="262"/>
        <v>4</v>
      </c>
      <c r="F2760" s="160">
        <f t="shared" si="263"/>
        <v>6</v>
      </c>
      <c r="G2760" s="160">
        <f t="shared" ca="1" si="258"/>
        <v>106221</v>
      </c>
      <c r="H2760" s="171">
        <f t="shared" ca="1" si="259"/>
        <v>2200</v>
      </c>
      <c r="I2760" s="160"/>
      <c r="J2760" s="160"/>
      <c r="K2760" s="160"/>
      <c r="L2760" s="160"/>
      <c r="M2760" s="160"/>
      <c r="N2760" s="160"/>
    </row>
    <row r="2761" spans="1:14">
      <c r="A2761" s="160"/>
      <c r="B2761" s="170" t="s">
        <v>8549</v>
      </c>
      <c r="C2761" s="161">
        <f t="shared" si="260"/>
        <v>42463</v>
      </c>
      <c r="D2761" s="160">
        <f t="shared" si="261"/>
        <v>2016</v>
      </c>
      <c r="E2761" s="160">
        <f t="shared" si="262"/>
        <v>4</v>
      </c>
      <c r="F2761" s="160">
        <f t="shared" si="263"/>
        <v>7</v>
      </c>
      <c r="G2761" s="160">
        <f t="shared" ca="1" si="258"/>
        <v>106221</v>
      </c>
      <c r="H2761" s="171">
        <f t="shared" ca="1" si="259"/>
        <v>2200</v>
      </c>
      <c r="I2761" s="160"/>
      <c r="J2761" s="160"/>
      <c r="K2761" s="160"/>
      <c r="L2761" s="160"/>
      <c r="M2761" s="160"/>
      <c r="N2761" s="160"/>
    </row>
    <row r="2762" spans="1:14">
      <c r="A2762" s="160"/>
      <c r="B2762" s="170" t="s">
        <v>8549</v>
      </c>
      <c r="C2762" s="161">
        <f t="shared" si="260"/>
        <v>42463</v>
      </c>
      <c r="D2762" s="160">
        <f t="shared" si="261"/>
        <v>2016</v>
      </c>
      <c r="E2762" s="160">
        <f t="shared" si="262"/>
        <v>4</v>
      </c>
      <c r="F2762" s="160">
        <f t="shared" si="263"/>
        <v>7</v>
      </c>
      <c r="G2762" s="160">
        <f t="shared" ca="1" si="258"/>
        <v>106221</v>
      </c>
      <c r="H2762" s="171">
        <f t="shared" ca="1" si="259"/>
        <v>2200</v>
      </c>
      <c r="I2762" s="160"/>
      <c r="J2762" s="160"/>
      <c r="K2762" s="160"/>
      <c r="L2762" s="160"/>
      <c r="M2762" s="160"/>
      <c r="N2762" s="160"/>
    </row>
    <row r="2763" spans="1:14">
      <c r="A2763" s="160"/>
      <c r="B2763" s="170" t="s">
        <v>8549</v>
      </c>
      <c r="C2763" s="161">
        <f t="shared" si="260"/>
        <v>42463</v>
      </c>
      <c r="D2763" s="160">
        <f t="shared" si="261"/>
        <v>2016</v>
      </c>
      <c r="E2763" s="160">
        <f t="shared" si="262"/>
        <v>4</v>
      </c>
      <c r="F2763" s="160">
        <f t="shared" si="263"/>
        <v>7</v>
      </c>
      <c r="G2763" s="160">
        <f t="shared" ca="1" si="258"/>
        <v>106221</v>
      </c>
      <c r="H2763" s="171">
        <f t="shared" ca="1" si="259"/>
        <v>2200</v>
      </c>
      <c r="I2763" s="160"/>
      <c r="J2763" s="160"/>
      <c r="K2763" s="160"/>
      <c r="L2763" s="160"/>
      <c r="M2763" s="160"/>
      <c r="N2763" s="160"/>
    </row>
    <row r="2764" spans="1:14">
      <c r="A2764" s="160"/>
      <c r="B2764" s="170" t="s">
        <v>8556</v>
      </c>
      <c r="C2764" s="161">
        <f t="shared" si="260"/>
        <v>42464</v>
      </c>
      <c r="D2764" s="160">
        <f t="shared" si="261"/>
        <v>2016</v>
      </c>
      <c r="E2764" s="160">
        <f t="shared" si="262"/>
        <v>4</v>
      </c>
      <c r="F2764" s="160">
        <f t="shared" si="263"/>
        <v>1</v>
      </c>
      <c r="G2764" s="160">
        <f t="shared" ca="1" si="258"/>
        <v>106222</v>
      </c>
      <c r="H2764" s="171">
        <f t="shared" ca="1" si="259"/>
        <v>2200</v>
      </c>
      <c r="I2764" s="160"/>
      <c r="J2764" s="160"/>
      <c r="K2764" s="160"/>
      <c r="L2764" s="160"/>
      <c r="M2764" s="160"/>
      <c r="N2764" s="160"/>
    </row>
    <row r="2765" spans="1:14">
      <c r="A2765" s="160"/>
      <c r="B2765" s="170" t="s">
        <v>8556</v>
      </c>
      <c r="C2765" s="161">
        <f t="shared" si="260"/>
        <v>42464</v>
      </c>
      <c r="D2765" s="160">
        <f t="shared" si="261"/>
        <v>2016</v>
      </c>
      <c r="E2765" s="160">
        <f t="shared" si="262"/>
        <v>4</v>
      </c>
      <c r="F2765" s="160">
        <f t="shared" si="263"/>
        <v>1</v>
      </c>
      <c r="G2765" s="160">
        <f t="shared" ca="1" si="258"/>
        <v>106222</v>
      </c>
      <c r="H2765" s="171">
        <f t="shared" ca="1" si="259"/>
        <v>2200</v>
      </c>
      <c r="I2765" s="160"/>
      <c r="J2765" s="160"/>
      <c r="K2765" s="160"/>
      <c r="L2765" s="160"/>
      <c r="M2765" s="160"/>
      <c r="N2765" s="160"/>
    </row>
    <row r="2766" spans="1:14">
      <c r="A2766" s="160"/>
      <c r="B2766" s="170" t="s">
        <v>8561</v>
      </c>
      <c r="C2766" s="161">
        <f t="shared" si="260"/>
        <v>42465</v>
      </c>
      <c r="D2766" s="160">
        <f t="shared" si="261"/>
        <v>2016</v>
      </c>
      <c r="E2766" s="160">
        <f t="shared" si="262"/>
        <v>4</v>
      </c>
      <c r="F2766" s="160">
        <f t="shared" si="263"/>
        <v>2</v>
      </c>
      <c r="G2766" s="160">
        <f t="shared" ca="1" si="258"/>
        <v>106223</v>
      </c>
      <c r="H2766" s="171">
        <f t="shared" ca="1" si="259"/>
        <v>2199</v>
      </c>
      <c r="I2766" s="160"/>
      <c r="J2766" s="160"/>
      <c r="K2766" s="160"/>
      <c r="L2766" s="160"/>
      <c r="M2766" s="160"/>
      <c r="N2766" s="160"/>
    </row>
    <row r="2767" spans="1:14">
      <c r="A2767" s="160"/>
      <c r="B2767" s="170" t="s">
        <v>8564</v>
      </c>
      <c r="C2767" s="161">
        <f t="shared" si="260"/>
        <v>42467</v>
      </c>
      <c r="D2767" s="160">
        <f t="shared" si="261"/>
        <v>2016</v>
      </c>
      <c r="E2767" s="160">
        <f t="shared" si="262"/>
        <v>4</v>
      </c>
      <c r="F2767" s="160">
        <f t="shared" si="263"/>
        <v>4</v>
      </c>
      <c r="G2767" s="160">
        <f t="shared" ca="1" si="258"/>
        <v>106227</v>
      </c>
      <c r="H2767" s="171">
        <f t="shared" ca="1" si="259"/>
        <v>2197</v>
      </c>
      <c r="I2767" s="160"/>
      <c r="J2767" s="160"/>
      <c r="K2767" s="160"/>
      <c r="L2767" s="160"/>
      <c r="M2767" s="160"/>
      <c r="N2767" s="160"/>
    </row>
    <row r="2768" spans="1:14">
      <c r="A2768" s="160"/>
      <c r="B2768" s="170" t="s">
        <v>8564</v>
      </c>
      <c r="C2768" s="161">
        <f t="shared" si="260"/>
        <v>42467</v>
      </c>
      <c r="D2768" s="160">
        <f t="shared" si="261"/>
        <v>2016</v>
      </c>
      <c r="E2768" s="160">
        <f t="shared" si="262"/>
        <v>4</v>
      </c>
      <c r="F2768" s="160">
        <f t="shared" si="263"/>
        <v>4</v>
      </c>
      <c r="G2768" s="160">
        <f t="shared" ca="1" si="258"/>
        <v>106227</v>
      </c>
      <c r="H2768" s="171">
        <f t="shared" ca="1" si="259"/>
        <v>2197</v>
      </c>
      <c r="I2768" s="160"/>
      <c r="J2768" s="160"/>
      <c r="K2768" s="160"/>
      <c r="L2768" s="160"/>
      <c r="M2768" s="160"/>
      <c r="N2768" s="160"/>
    </row>
    <row r="2769" spans="1:14">
      <c r="A2769" s="160"/>
      <c r="B2769" s="170" t="s">
        <v>8569</v>
      </c>
      <c r="C2769" s="161">
        <f t="shared" si="260"/>
        <v>42468</v>
      </c>
      <c r="D2769" s="160">
        <f t="shared" si="261"/>
        <v>2016</v>
      </c>
      <c r="E2769" s="160">
        <f t="shared" si="262"/>
        <v>4</v>
      </c>
      <c r="F2769" s="160">
        <f t="shared" si="263"/>
        <v>5</v>
      </c>
      <c r="G2769" s="160">
        <f t="shared" ca="1" si="258"/>
        <v>106228</v>
      </c>
      <c r="H2769" s="171">
        <f t="shared" ca="1" si="259"/>
        <v>2196</v>
      </c>
      <c r="I2769" s="160"/>
      <c r="J2769" s="160"/>
      <c r="K2769" s="160"/>
      <c r="L2769" s="160"/>
      <c r="M2769" s="160"/>
      <c r="N2769" s="160"/>
    </row>
    <row r="2770" spans="1:14">
      <c r="A2770" s="160"/>
      <c r="B2770" s="170" t="s">
        <v>8572</v>
      </c>
      <c r="C2770" s="161">
        <f t="shared" si="260"/>
        <v>42469</v>
      </c>
      <c r="D2770" s="160">
        <f t="shared" si="261"/>
        <v>2016</v>
      </c>
      <c r="E2770" s="160">
        <f t="shared" si="262"/>
        <v>4</v>
      </c>
      <c r="F2770" s="160">
        <f t="shared" si="263"/>
        <v>6</v>
      </c>
      <c r="G2770" s="160">
        <f t="shared" ca="1" si="258"/>
        <v>106228</v>
      </c>
      <c r="H2770" s="171">
        <f t="shared" ca="1" si="259"/>
        <v>2195</v>
      </c>
      <c r="I2770" s="160"/>
      <c r="J2770" s="160"/>
      <c r="K2770" s="160"/>
      <c r="L2770" s="160"/>
      <c r="M2770" s="160"/>
      <c r="N2770" s="160"/>
    </row>
    <row r="2771" spans="1:14">
      <c r="A2771" s="160"/>
      <c r="B2771" s="170" t="s">
        <v>8575</v>
      </c>
      <c r="C2771" s="161">
        <f t="shared" si="260"/>
        <v>42471</v>
      </c>
      <c r="D2771" s="160">
        <f t="shared" si="261"/>
        <v>2016</v>
      </c>
      <c r="E2771" s="160">
        <f t="shared" si="262"/>
        <v>4</v>
      </c>
      <c r="F2771" s="160">
        <f t="shared" si="263"/>
        <v>1</v>
      </c>
      <c r="G2771" s="160">
        <f t="shared" ca="1" si="258"/>
        <v>106229</v>
      </c>
      <c r="H2771" s="171">
        <f t="shared" ca="1" si="259"/>
        <v>2195</v>
      </c>
      <c r="I2771" s="160"/>
      <c r="J2771" s="160"/>
      <c r="K2771" s="160"/>
      <c r="L2771" s="160"/>
      <c r="M2771" s="160"/>
      <c r="N2771" s="160"/>
    </row>
    <row r="2772" spans="1:14">
      <c r="A2772" s="160"/>
      <c r="B2772" s="170" t="s">
        <v>8578</v>
      </c>
      <c r="C2772" s="161">
        <f t="shared" si="260"/>
        <v>42472</v>
      </c>
      <c r="D2772" s="160">
        <f t="shared" si="261"/>
        <v>2016</v>
      </c>
      <c r="E2772" s="160">
        <f t="shared" si="262"/>
        <v>4</v>
      </c>
      <c r="F2772" s="160">
        <f t="shared" si="263"/>
        <v>2</v>
      </c>
      <c r="G2772" s="160">
        <f t="shared" ca="1" si="258"/>
        <v>106230</v>
      </c>
      <c r="H2772" s="171">
        <f t="shared" ca="1" si="259"/>
        <v>2194</v>
      </c>
      <c r="I2772" s="160"/>
      <c r="J2772" s="160"/>
      <c r="K2772" s="160"/>
      <c r="L2772" s="160"/>
      <c r="M2772" s="160"/>
      <c r="N2772" s="160"/>
    </row>
    <row r="2773" spans="1:14">
      <c r="A2773" s="160"/>
      <c r="B2773" s="170" t="s">
        <v>8578</v>
      </c>
      <c r="C2773" s="161">
        <f t="shared" si="260"/>
        <v>42472</v>
      </c>
      <c r="D2773" s="160">
        <f t="shared" si="261"/>
        <v>2016</v>
      </c>
      <c r="E2773" s="160">
        <f t="shared" si="262"/>
        <v>4</v>
      </c>
      <c r="F2773" s="160">
        <f t="shared" si="263"/>
        <v>2</v>
      </c>
      <c r="G2773" s="160">
        <f t="shared" ca="1" si="258"/>
        <v>106230</v>
      </c>
      <c r="H2773" s="171">
        <f t="shared" ca="1" si="259"/>
        <v>2194</v>
      </c>
      <c r="I2773" s="160"/>
      <c r="J2773" s="160"/>
      <c r="K2773" s="160"/>
      <c r="L2773" s="160"/>
      <c r="M2773" s="160"/>
      <c r="N2773" s="160"/>
    </row>
    <row r="2774" spans="1:14">
      <c r="A2774" s="160"/>
      <c r="B2774" s="170" t="s">
        <v>8578</v>
      </c>
      <c r="C2774" s="161">
        <f t="shared" si="260"/>
        <v>42472</v>
      </c>
      <c r="D2774" s="160">
        <f t="shared" si="261"/>
        <v>2016</v>
      </c>
      <c r="E2774" s="160">
        <f t="shared" si="262"/>
        <v>4</v>
      </c>
      <c r="F2774" s="160">
        <f t="shared" si="263"/>
        <v>2</v>
      </c>
      <c r="G2774" s="160">
        <f t="shared" ca="1" si="258"/>
        <v>106230</v>
      </c>
      <c r="H2774" s="171">
        <f t="shared" ca="1" si="259"/>
        <v>2194</v>
      </c>
      <c r="I2774" s="160"/>
      <c r="J2774" s="160"/>
      <c r="K2774" s="160"/>
      <c r="L2774" s="160"/>
      <c r="M2774" s="160"/>
      <c r="N2774" s="160"/>
    </row>
    <row r="2775" spans="1:14">
      <c r="A2775" s="160"/>
      <c r="B2775" s="170" t="s">
        <v>8578</v>
      </c>
      <c r="C2775" s="161">
        <f t="shared" si="260"/>
        <v>42472</v>
      </c>
      <c r="D2775" s="160">
        <f t="shared" si="261"/>
        <v>2016</v>
      </c>
      <c r="E2775" s="160">
        <f t="shared" si="262"/>
        <v>4</v>
      </c>
      <c r="F2775" s="160">
        <f t="shared" si="263"/>
        <v>2</v>
      </c>
      <c r="G2775" s="160">
        <f t="shared" ca="1" si="258"/>
        <v>106230</v>
      </c>
      <c r="H2775" s="171">
        <f t="shared" ca="1" si="259"/>
        <v>2194</v>
      </c>
      <c r="I2775" s="160"/>
      <c r="J2775" s="160"/>
      <c r="K2775" s="160"/>
      <c r="L2775" s="160"/>
      <c r="M2775" s="160"/>
      <c r="N2775" s="160"/>
    </row>
    <row r="2776" spans="1:14">
      <c r="A2776" s="160"/>
      <c r="B2776" s="170" t="s">
        <v>8587</v>
      </c>
      <c r="C2776" s="161">
        <f t="shared" si="260"/>
        <v>42473</v>
      </c>
      <c r="D2776" s="160">
        <f t="shared" si="261"/>
        <v>2016</v>
      </c>
      <c r="E2776" s="160">
        <f t="shared" si="262"/>
        <v>4</v>
      </c>
      <c r="F2776" s="160">
        <f t="shared" si="263"/>
        <v>3</v>
      </c>
      <c r="G2776" s="160">
        <f t="shared" ca="1" si="258"/>
        <v>106231</v>
      </c>
      <c r="H2776" s="171">
        <f t="shared" ca="1" si="259"/>
        <v>2193</v>
      </c>
      <c r="I2776" s="160"/>
      <c r="J2776" s="160"/>
      <c r="K2776" s="160"/>
      <c r="L2776" s="160"/>
      <c r="M2776" s="160"/>
      <c r="N2776" s="160"/>
    </row>
    <row r="2777" spans="1:14">
      <c r="A2777" s="160"/>
      <c r="B2777" s="170" t="s">
        <v>8587</v>
      </c>
      <c r="C2777" s="161">
        <f t="shared" si="260"/>
        <v>42473</v>
      </c>
      <c r="D2777" s="160">
        <f t="shared" si="261"/>
        <v>2016</v>
      </c>
      <c r="E2777" s="160">
        <f t="shared" si="262"/>
        <v>4</v>
      </c>
      <c r="F2777" s="160">
        <f t="shared" si="263"/>
        <v>3</v>
      </c>
      <c r="G2777" s="160">
        <f t="shared" ca="1" si="258"/>
        <v>106231</v>
      </c>
      <c r="H2777" s="171">
        <f t="shared" ca="1" si="259"/>
        <v>2193</v>
      </c>
      <c r="I2777" s="160"/>
      <c r="J2777" s="160"/>
      <c r="K2777" s="160"/>
      <c r="L2777" s="160"/>
      <c r="M2777" s="160"/>
      <c r="N2777" s="160"/>
    </row>
    <row r="2778" spans="1:14">
      <c r="A2778" s="160"/>
      <c r="B2778" s="170" t="s">
        <v>8587</v>
      </c>
      <c r="C2778" s="161">
        <f t="shared" si="260"/>
        <v>42473</v>
      </c>
      <c r="D2778" s="160">
        <f t="shared" si="261"/>
        <v>2016</v>
      </c>
      <c r="E2778" s="160">
        <f t="shared" si="262"/>
        <v>4</v>
      </c>
      <c r="F2778" s="160">
        <f t="shared" si="263"/>
        <v>3</v>
      </c>
      <c r="G2778" s="160">
        <f t="shared" ca="1" si="258"/>
        <v>106231</v>
      </c>
      <c r="H2778" s="171">
        <f t="shared" ca="1" si="259"/>
        <v>2193</v>
      </c>
      <c r="I2778" s="160"/>
      <c r="J2778" s="160"/>
      <c r="K2778" s="160"/>
      <c r="L2778" s="160"/>
      <c r="M2778" s="160"/>
      <c r="N2778" s="160"/>
    </row>
    <row r="2779" spans="1:14">
      <c r="A2779" s="160"/>
      <c r="B2779" s="170" t="s">
        <v>8587</v>
      </c>
      <c r="C2779" s="161">
        <f t="shared" si="260"/>
        <v>42473</v>
      </c>
      <c r="D2779" s="160">
        <f t="shared" si="261"/>
        <v>2016</v>
      </c>
      <c r="E2779" s="160">
        <f t="shared" si="262"/>
        <v>4</v>
      </c>
      <c r="F2779" s="160">
        <f t="shared" si="263"/>
        <v>3</v>
      </c>
      <c r="G2779" s="160">
        <f t="shared" ca="1" si="258"/>
        <v>106231</v>
      </c>
      <c r="H2779" s="171">
        <f t="shared" ca="1" si="259"/>
        <v>2193</v>
      </c>
      <c r="I2779" s="160"/>
      <c r="J2779" s="160"/>
      <c r="K2779" s="160"/>
      <c r="L2779" s="160"/>
      <c r="M2779" s="160"/>
      <c r="N2779" s="160"/>
    </row>
    <row r="2780" spans="1:14">
      <c r="A2780" s="160"/>
      <c r="B2780" s="170" t="s">
        <v>8587</v>
      </c>
      <c r="C2780" s="161">
        <f t="shared" si="260"/>
        <v>42473</v>
      </c>
      <c r="D2780" s="160">
        <f t="shared" si="261"/>
        <v>2016</v>
      </c>
      <c r="E2780" s="160">
        <f t="shared" si="262"/>
        <v>4</v>
      </c>
      <c r="F2780" s="160">
        <f t="shared" si="263"/>
        <v>3</v>
      </c>
      <c r="G2780" s="160">
        <f t="shared" ca="1" si="258"/>
        <v>106231</v>
      </c>
      <c r="H2780" s="171">
        <f t="shared" ca="1" si="259"/>
        <v>2193</v>
      </c>
      <c r="I2780" s="160"/>
      <c r="J2780" s="160"/>
      <c r="K2780" s="160"/>
      <c r="L2780" s="160"/>
      <c r="M2780" s="160"/>
      <c r="N2780" s="160"/>
    </row>
    <row r="2781" spans="1:14">
      <c r="A2781" s="160"/>
      <c r="B2781" s="170" t="s">
        <v>8598</v>
      </c>
      <c r="C2781" s="161">
        <f t="shared" si="260"/>
        <v>42474</v>
      </c>
      <c r="D2781" s="160">
        <f t="shared" si="261"/>
        <v>2016</v>
      </c>
      <c r="E2781" s="160">
        <f t="shared" si="262"/>
        <v>4</v>
      </c>
      <c r="F2781" s="160">
        <f t="shared" si="263"/>
        <v>4</v>
      </c>
      <c r="G2781" s="160">
        <f t="shared" ca="1" si="258"/>
        <v>106234</v>
      </c>
      <c r="H2781" s="171">
        <f t="shared" ca="1" si="259"/>
        <v>2192</v>
      </c>
      <c r="I2781" s="160"/>
      <c r="J2781" s="160"/>
      <c r="K2781" s="160"/>
      <c r="L2781" s="160"/>
      <c r="M2781" s="160"/>
      <c r="N2781" s="160"/>
    </row>
    <row r="2782" spans="1:14">
      <c r="A2782" s="160"/>
      <c r="B2782" s="170" t="s">
        <v>8598</v>
      </c>
      <c r="C2782" s="161">
        <f t="shared" si="260"/>
        <v>42474</v>
      </c>
      <c r="D2782" s="160">
        <f t="shared" si="261"/>
        <v>2016</v>
      </c>
      <c r="E2782" s="160">
        <f t="shared" si="262"/>
        <v>4</v>
      </c>
      <c r="F2782" s="160">
        <f t="shared" si="263"/>
        <v>4</v>
      </c>
      <c r="G2782" s="160">
        <f t="shared" ca="1" si="258"/>
        <v>106234</v>
      </c>
      <c r="H2782" s="171">
        <f t="shared" ca="1" si="259"/>
        <v>2192</v>
      </c>
      <c r="I2782" s="160"/>
      <c r="J2782" s="160"/>
      <c r="K2782" s="160"/>
      <c r="L2782" s="160"/>
      <c r="M2782" s="160"/>
      <c r="N2782" s="160"/>
    </row>
    <row r="2783" spans="1:14">
      <c r="A2783" s="160"/>
      <c r="B2783" s="170" t="s">
        <v>8603</v>
      </c>
      <c r="C2783" s="161">
        <f t="shared" si="260"/>
        <v>42475</v>
      </c>
      <c r="D2783" s="160">
        <f t="shared" si="261"/>
        <v>2016</v>
      </c>
      <c r="E2783" s="160">
        <f t="shared" si="262"/>
        <v>4</v>
      </c>
      <c r="F2783" s="160">
        <f t="shared" si="263"/>
        <v>5</v>
      </c>
      <c r="G2783" s="160">
        <f t="shared" ca="1" si="258"/>
        <v>106235</v>
      </c>
      <c r="H2783" s="171">
        <f t="shared" ca="1" si="259"/>
        <v>2191</v>
      </c>
      <c r="I2783" s="160"/>
      <c r="J2783" s="160"/>
      <c r="K2783" s="160"/>
      <c r="L2783" s="160"/>
      <c r="M2783" s="160"/>
      <c r="N2783" s="160"/>
    </row>
    <row r="2784" spans="1:14">
      <c r="A2784" s="160"/>
      <c r="B2784" s="170" t="s">
        <v>8603</v>
      </c>
      <c r="C2784" s="161">
        <f t="shared" si="260"/>
        <v>42475</v>
      </c>
      <c r="D2784" s="160">
        <f t="shared" si="261"/>
        <v>2016</v>
      </c>
      <c r="E2784" s="160">
        <f t="shared" si="262"/>
        <v>4</v>
      </c>
      <c r="F2784" s="160">
        <f t="shared" si="263"/>
        <v>5</v>
      </c>
      <c r="G2784" s="160">
        <f t="shared" ca="1" si="258"/>
        <v>106235</v>
      </c>
      <c r="H2784" s="171">
        <f t="shared" ca="1" si="259"/>
        <v>2191</v>
      </c>
      <c r="I2784" s="160"/>
      <c r="J2784" s="160"/>
      <c r="K2784" s="160"/>
      <c r="L2784" s="160"/>
      <c r="M2784" s="160"/>
      <c r="N2784" s="160"/>
    </row>
    <row r="2785" spans="1:14">
      <c r="A2785" s="160"/>
      <c r="B2785" s="170" t="s">
        <v>8603</v>
      </c>
      <c r="C2785" s="161">
        <f t="shared" si="260"/>
        <v>42475</v>
      </c>
      <c r="D2785" s="160">
        <f t="shared" si="261"/>
        <v>2016</v>
      </c>
      <c r="E2785" s="160">
        <f t="shared" si="262"/>
        <v>4</v>
      </c>
      <c r="F2785" s="160">
        <f t="shared" si="263"/>
        <v>5</v>
      </c>
      <c r="G2785" s="160">
        <f t="shared" ca="1" si="258"/>
        <v>106235</v>
      </c>
      <c r="H2785" s="171">
        <f t="shared" ca="1" si="259"/>
        <v>2191</v>
      </c>
      <c r="I2785" s="160"/>
      <c r="J2785" s="160"/>
      <c r="K2785" s="160"/>
      <c r="L2785" s="160"/>
      <c r="M2785" s="160"/>
      <c r="N2785" s="160"/>
    </row>
    <row r="2786" spans="1:14">
      <c r="A2786" s="160"/>
      <c r="B2786" s="170" t="s">
        <v>8603</v>
      </c>
      <c r="C2786" s="161">
        <f t="shared" si="260"/>
        <v>42475</v>
      </c>
      <c r="D2786" s="160">
        <f t="shared" si="261"/>
        <v>2016</v>
      </c>
      <c r="E2786" s="160">
        <f t="shared" si="262"/>
        <v>4</v>
      </c>
      <c r="F2786" s="160">
        <f t="shared" si="263"/>
        <v>5</v>
      </c>
      <c r="G2786" s="160">
        <f t="shared" ca="1" si="258"/>
        <v>106235</v>
      </c>
      <c r="H2786" s="171">
        <f t="shared" ca="1" si="259"/>
        <v>2191</v>
      </c>
      <c r="I2786" s="160"/>
      <c r="J2786" s="160"/>
      <c r="K2786" s="160"/>
      <c r="L2786" s="160"/>
      <c r="M2786" s="160"/>
      <c r="N2786" s="160"/>
    </row>
    <row r="2787" spans="1:14">
      <c r="A2787" s="160"/>
      <c r="B2787" s="170" t="s">
        <v>8612</v>
      </c>
      <c r="C2787" s="161">
        <f t="shared" si="260"/>
        <v>42476</v>
      </c>
      <c r="D2787" s="160">
        <f t="shared" si="261"/>
        <v>2016</v>
      </c>
      <c r="E2787" s="160">
        <f t="shared" si="262"/>
        <v>4</v>
      </c>
      <c r="F2787" s="160">
        <f t="shared" si="263"/>
        <v>6</v>
      </c>
      <c r="G2787" s="160">
        <f t="shared" ca="1" si="258"/>
        <v>106235</v>
      </c>
      <c r="H2787" s="171">
        <f t="shared" ca="1" si="259"/>
        <v>2190</v>
      </c>
      <c r="I2787" s="160"/>
      <c r="J2787" s="160"/>
      <c r="K2787" s="160"/>
      <c r="L2787" s="160"/>
      <c r="M2787" s="160"/>
      <c r="N2787" s="160"/>
    </row>
    <row r="2788" spans="1:14">
      <c r="A2788" s="160"/>
      <c r="B2788" s="170" t="s">
        <v>8612</v>
      </c>
      <c r="C2788" s="161">
        <f t="shared" si="260"/>
        <v>42476</v>
      </c>
      <c r="D2788" s="160">
        <f t="shared" si="261"/>
        <v>2016</v>
      </c>
      <c r="E2788" s="160">
        <f t="shared" si="262"/>
        <v>4</v>
      </c>
      <c r="F2788" s="160">
        <f t="shared" si="263"/>
        <v>6</v>
      </c>
      <c r="G2788" s="160">
        <f t="shared" ca="1" si="258"/>
        <v>106235</v>
      </c>
      <c r="H2788" s="171">
        <f t="shared" ca="1" si="259"/>
        <v>2190</v>
      </c>
      <c r="I2788" s="160"/>
      <c r="J2788" s="160"/>
      <c r="K2788" s="160"/>
      <c r="L2788" s="160"/>
      <c r="M2788" s="160"/>
      <c r="N2788" s="160"/>
    </row>
    <row r="2789" spans="1:14">
      <c r="A2789" s="160"/>
      <c r="B2789" s="170" t="s">
        <v>8617</v>
      </c>
      <c r="C2789" s="161">
        <f t="shared" si="260"/>
        <v>42477</v>
      </c>
      <c r="D2789" s="160">
        <f t="shared" si="261"/>
        <v>2016</v>
      </c>
      <c r="E2789" s="160">
        <f t="shared" si="262"/>
        <v>4</v>
      </c>
      <c r="F2789" s="160">
        <f t="shared" si="263"/>
        <v>7</v>
      </c>
      <c r="G2789" s="160">
        <f t="shared" ca="1" si="258"/>
        <v>106235</v>
      </c>
      <c r="H2789" s="171">
        <f t="shared" ca="1" si="259"/>
        <v>2190</v>
      </c>
      <c r="I2789" s="160"/>
      <c r="J2789" s="160"/>
      <c r="K2789" s="160"/>
      <c r="L2789" s="160"/>
      <c r="M2789" s="160"/>
      <c r="N2789" s="160"/>
    </row>
    <row r="2790" spans="1:14">
      <c r="A2790" s="160"/>
      <c r="B2790" s="170" t="s">
        <v>8620</v>
      </c>
      <c r="C2790" s="161">
        <f t="shared" si="260"/>
        <v>42478</v>
      </c>
      <c r="D2790" s="160">
        <f t="shared" si="261"/>
        <v>2016</v>
      </c>
      <c r="E2790" s="160">
        <f t="shared" si="262"/>
        <v>4</v>
      </c>
      <c r="F2790" s="160">
        <f t="shared" si="263"/>
        <v>1</v>
      </c>
      <c r="G2790" s="160">
        <f t="shared" ca="1" si="258"/>
        <v>106236</v>
      </c>
      <c r="H2790" s="171">
        <f t="shared" ca="1" si="259"/>
        <v>2190</v>
      </c>
      <c r="I2790" s="160"/>
      <c r="J2790" s="160"/>
      <c r="K2790" s="160"/>
      <c r="L2790" s="160"/>
      <c r="M2790" s="160"/>
      <c r="N2790" s="160"/>
    </row>
    <row r="2791" spans="1:14">
      <c r="A2791" s="160"/>
      <c r="B2791" s="170" t="s">
        <v>8620</v>
      </c>
      <c r="C2791" s="161">
        <f t="shared" si="260"/>
        <v>42478</v>
      </c>
      <c r="D2791" s="160">
        <f t="shared" si="261"/>
        <v>2016</v>
      </c>
      <c r="E2791" s="160">
        <f t="shared" si="262"/>
        <v>4</v>
      </c>
      <c r="F2791" s="160">
        <f t="shared" si="263"/>
        <v>1</v>
      </c>
      <c r="G2791" s="160">
        <f t="shared" ca="1" si="258"/>
        <v>106236</v>
      </c>
      <c r="H2791" s="171">
        <f t="shared" ca="1" si="259"/>
        <v>2190</v>
      </c>
      <c r="I2791" s="160"/>
      <c r="J2791" s="160"/>
      <c r="K2791" s="160"/>
      <c r="L2791" s="160"/>
      <c r="M2791" s="160"/>
      <c r="N2791" s="160"/>
    </row>
    <row r="2792" spans="1:14">
      <c r="A2792" s="160"/>
      <c r="B2792" s="170" t="s">
        <v>8625</v>
      </c>
      <c r="C2792" s="161">
        <f t="shared" si="260"/>
        <v>42480</v>
      </c>
      <c r="D2792" s="160">
        <f t="shared" si="261"/>
        <v>2016</v>
      </c>
      <c r="E2792" s="160">
        <f t="shared" si="262"/>
        <v>4</v>
      </c>
      <c r="F2792" s="160">
        <f t="shared" si="263"/>
        <v>3</v>
      </c>
      <c r="G2792" s="160">
        <f t="shared" ca="1" si="258"/>
        <v>106238</v>
      </c>
      <c r="H2792" s="171">
        <f t="shared" ca="1" si="259"/>
        <v>2188</v>
      </c>
      <c r="I2792" s="160"/>
      <c r="J2792" s="160"/>
      <c r="K2792" s="160"/>
      <c r="L2792" s="160"/>
      <c r="M2792" s="160"/>
      <c r="N2792" s="160"/>
    </row>
    <row r="2793" spans="1:14">
      <c r="A2793" s="160"/>
      <c r="B2793" s="170" t="s">
        <v>8628</v>
      </c>
      <c r="C2793" s="161">
        <f t="shared" si="260"/>
        <v>42481</v>
      </c>
      <c r="D2793" s="160">
        <f t="shared" si="261"/>
        <v>2016</v>
      </c>
      <c r="E2793" s="160">
        <f t="shared" si="262"/>
        <v>4</v>
      </c>
      <c r="F2793" s="160">
        <f t="shared" si="263"/>
        <v>4</v>
      </c>
      <c r="G2793" s="160">
        <f t="shared" ca="1" si="258"/>
        <v>106241</v>
      </c>
      <c r="H2793" s="171">
        <f t="shared" ca="1" si="259"/>
        <v>2187</v>
      </c>
      <c r="I2793" s="160"/>
      <c r="J2793" s="160"/>
      <c r="K2793" s="160"/>
      <c r="L2793" s="160"/>
      <c r="M2793" s="160"/>
      <c r="N2793" s="160"/>
    </row>
    <row r="2794" spans="1:14">
      <c r="A2794" s="160"/>
      <c r="B2794" s="170" t="s">
        <v>8628</v>
      </c>
      <c r="C2794" s="161">
        <f t="shared" si="260"/>
        <v>42481</v>
      </c>
      <c r="D2794" s="160">
        <f t="shared" si="261"/>
        <v>2016</v>
      </c>
      <c r="E2794" s="160">
        <f t="shared" si="262"/>
        <v>4</v>
      </c>
      <c r="F2794" s="160">
        <f t="shared" si="263"/>
        <v>4</v>
      </c>
      <c r="G2794" s="160">
        <f t="shared" ca="1" si="258"/>
        <v>106241</v>
      </c>
      <c r="H2794" s="171">
        <f t="shared" ca="1" si="259"/>
        <v>2187</v>
      </c>
      <c r="I2794" s="160"/>
      <c r="J2794" s="160"/>
      <c r="K2794" s="160"/>
      <c r="L2794" s="160"/>
      <c r="M2794" s="160"/>
      <c r="N2794" s="160"/>
    </row>
    <row r="2795" spans="1:14">
      <c r="A2795" s="160"/>
      <c r="B2795" s="170" t="s">
        <v>8628</v>
      </c>
      <c r="C2795" s="161">
        <f t="shared" si="260"/>
        <v>42481</v>
      </c>
      <c r="D2795" s="160">
        <f t="shared" si="261"/>
        <v>2016</v>
      </c>
      <c r="E2795" s="160">
        <f t="shared" si="262"/>
        <v>4</v>
      </c>
      <c r="F2795" s="160">
        <f t="shared" si="263"/>
        <v>4</v>
      </c>
      <c r="G2795" s="160">
        <f t="shared" ca="1" si="258"/>
        <v>106241</v>
      </c>
      <c r="H2795" s="171">
        <f t="shared" ca="1" si="259"/>
        <v>2187</v>
      </c>
      <c r="I2795" s="160"/>
      <c r="J2795" s="160"/>
      <c r="K2795" s="160"/>
      <c r="L2795" s="160"/>
      <c r="M2795" s="160"/>
      <c r="N2795" s="160"/>
    </row>
    <row r="2796" spans="1:14">
      <c r="A2796" s="160"/>
      <c r="B2796" s="170" t="s">
        <v>8628</v>
      </c>
      <c r="C2796" s="161">
        <f t="shared" si="260"/>
        <v>42481</v>
      </c>
      <c r="D2796" s="160">
        <f t="shared" si="261"/>
        <v>2016</v>
      </c>
      <c r="E2796" s="160">
        <f t="shared" si="262"/>
        <v>4</v>
      </c>
      <c r="F2796" s="160">
        <f t="shared" si="263"/>
        <v>4</v>
      </c>
      <c r="G2796" s="160">
        <f t="shared" ca="1" si="258"/>
        <v>106241</v>
      </c>
      <c r="H2796" s="171">
        <f t="shared" ca="1" si="259"/>
        <v>2187</v>
      </c>
      <c r="I2796" s="160"/>
      <c r="J2796" s="160"/>
      <c r="K2796" s="160"/>
      <c r="L2796" s="160"/>
      <c r="M2796" s="160"/>
      <c r="N2796" s="160"/>
    </row>
    <row r="2797" spans="1:14">
      <c r="A2797" s="160"/>
      <c r="B2797" s="170" t="s">
        <v>8637</v>
      </c>
      <c r="C2797" s="161">
        <f t="shared" si="260"/>
        <v>42483</v>
      </c>
      <c r="D2797" s="160">
        <f t="shared" si="261"/>
        <v>2016</v>
      </c>
      <c r="E2797" s="160">
        <f t="shared" si="262"/>
        <v>4</v>
      </c>
      <c r="F2797" s="160">
        <f t="shared" si="263"/>
        <v>6</v>
      </c>
      <c r="G2797" s="160">
        <f t="shared" ca="1" si="258"/>
        <v>106242</v>
      </c>
      <c r="H2797" s="171">
        <f t="shared" ca="1" si="259"/>
        <v>2185</v>
      </c>
      <c r="I2797" s="160"/>
      <c r="J2797" s="160"/>
      <c r="K2797" s="160"/>
      <c r="L2797" s="160"/>
      <c r="M2797" s="160"/>
      <c r="N2797" s="160"/>
    </row>
    <row r="2798" spans="1:14">
      <c r="A2798" s="160"/>
      <c r="B2798" s="170" t="s">
        <v>8640</v>
      </c>
      <c r="C2798" s="161">
        <f t="shared" si="260"/>
        <v>42484</v>
      </c>
      <c r="D2798" s="160">
        <f t="shared" si="261"/>
        <v>2016</v>
      </c>
      <c r="E2798" s="160">
        <f t="shared" si="262"/>
        <v>4</v>
      </c>
      <c r="F2798" s="160">
        <f t="shared" si="263"/>
        <v>7</v>
      </c>
      <c r="G2798" s="160">
        <f t="shared" ca="1" si="258"/>
        <v>106242</v>
      </c>
      <c r="H2798" s="171">
        <f t="shared" ca="1" si="259"/>
        <v>2185</v>
      </c>
      <c r="I2798" s="160"/>
      <c r="J2798" s="160"/>
      <c r="K2798" s="160"/>
      <c r="L2798" s="160"/>
      <c r="M2798" s="160"/>
      <c r="N2798" s="160"/>
    </row>
    <row r="2799" spans="1:14">
      <c r="A2799" s="160"/>
      <c r="B2799" s="170" t="s">
        <v>8643</v>
      </c>
      <c r="C2799" s="161">
        <f t="shared" si="260"/>
        <v>42485</v>
      </c>
      <c r="D2799" s="160">
        <f t="shared" si="261"/>
        <v>2016</v>
      </c>
      <c r="E2799" s="160">
        <f t="shared" si="262"/>
        <v>4</v>
      </c>
      <c r="F2799" s="160">
        <f t="shared" si="263"/>
        <v>1</v>
      </c>
      <c r="G2799" s="160">
        <f t="shared" ca="1" si="258"/>
        <v>106243</v>
      </c>
      <c r="H2799" s="171">
        <f t="shared" ca="1" si="259"/>
        <v>2185</v>
      </c>
      <c r="I2799" s="160"/>
      <c r="J2799" s="160"/>
      <c r="K2799" s="160"/>
      <c r="L2799" s="160"/>
      <c r="M2799" s="160"/>
      <c r="N2799" s="160"/>
    </row>
    <row r="2800" spans="1:14">
      <c r="A2800" s="160"/>
      <c r="B2800" s="170" t="s">
        <v>8643</v>
      </c>
      <c r="C2800" s="161">
        <f t="shared" si="260"/>
        <v>42485</v>
      </c>
      <c r="D2800" s="160">
        <f t="shared" si="261"/>
        <v>2016</v>
      </c>
      <c r="E2800" s="160">
        <f t="shared" si="262"/>
        <v>4</v>
      </c>
      <c r="F2800" s="160">
        <f t="shared" si="263"/>
        <v>1</v>
      </c>
      <c r="G2800" s="160">
        <f t="shared" ca="1" si="258"/>
        <v>106243</v>
      </c>
      <c r="H2800" s="171">
        <f t="shared" ca="1" si="259"/>
        <v>2185</v>
      </c>
      <c r="I2800" s="160"/>
      <c r="J2800" s="160"/>
      <c r="K2800" s="160"/>
      <c r="L2800" s="160"/>
      <c r="M2800" s="160"/>
      <c r="N2800" s="160"/>
    </row>
    <row r="2801" spans="1:14">
      <c r="A2801" s="160"/>
      <c r="B2801" s="170" t="s">
        <v>8648</v>
      </c>
      <c r="C2801" s="161">
        <f t="shared" si="260"/>
        <v>42487</v>
      </c>
      <c r="D2801" s="160">
        <f t="shared" si="261"/>
        <v>2016</v>
      </c>
      <c r="E2801" s="160">
        <f t="shared" si="262"/>
        <v>4</v>
      </c>
      <c r="F2801" s="160">
        <f t="shared" si="263"/>
        <v>3</v>
      </c>
      <c r="G2801" s="160">
        <f t="shared" ca="1" si="258"/>
        <v>106245</v>
      </c>
      <c r="H2801" s="171">
        <f t="shared" ca="1" si="259"/>
        <v>2183</v>
      </c>
      <c r="I2801" s="160"/>
      <c r="J2801" s="160"/>
      <c r="K2801" s="160"/>
      <c r="L2801" s="160"/>
      <c r="M2801" s="160"/>
      <c r="N2801" s="160"/>
    </row>
    <row r="2802" spans="1:14">
      <c r="A2802" s="160"/>
      <c r="B2802" s="170" t="s">
        <v>8648</v>
      </c>
      <c r="C2802" s="161">
        <f t="shared" si="260"/>
        <v>42487</v>
      </c>
      <c r="D2802" s="160">
        <f t="shared" si="261"/>
        <v>2016</v>
      </c>
      <c r="E2802" s="160">
        <f t="shared" si="262"/>
        <v>4</v>
      </c>
      <c r="F2802" s="160">
        <f t="shared" si="263"/>
        <v>3</v>
      </c>
      <c r="G2802" s="160">
        <f t="shared" ca="1" si="258"/>
        <v>106245</v>
      </c>
      <c r="H2802" s="171">
        <f t="shared" ca="1" si="259"/>
        <v>2183</v>
      </c>
      <c r="I2802" s="160"/>
      <c r="J2802" s="160"/>
      <c r="K2802" s="160"/>
      <c r="L2802" s="160"/>
      <c r="M2802" s="160"/>
      <c r="N2802" s="160"/>
    </row>
    <row r="2803" spans="1:14">
      <c r="A2803" s="160"/>
      <c r="B2803" s="170" t="s">
        <v>8653</v>
      </c>
      <c r="C2803" s="161">
        <f t="shared" si="260"/>
        <v>42490</v>
      </c>
      <c r="D2803" s="160">
        <f t="shared" si="261"/>
        <v>2016</v>
      </c>
      <c r="E2803" s="160">
        <f t="shared" si="262"/>
        <v>4</v>
      </c>
      <c r="F2803" s="160">
        <f t="shared" si="263"/>
        <v>6</v>
      </c>
      <c r="G2803" s="160">
        <f t="shared" ca="1" si="258"/>
        <v>106249</v>
      </c>
      <c r="H2803" s="171">
        <f t="shared" ca="1" si="259"/>
        <v>2180</v>
      </c>
      <c r="I2803" s="160"/>
      <c r="J2803" s="160"/>
      <c r="K2803" s="160"/>
      <c r="L2803" s="160"/>
      <c r="M2803" s="160"/>
      <c r="N2803" s="160"/>
    </row>
    <row r="2804" spans="1:14">
      <c r="A2804" s="160"/>
      <c r="B2804" s="170" t="s">
        <v>8656</v>
      </c>
      <c r="C2804" s="161">
        <f t="shared" si="260"/>
        <v>42491</v>
      </c>
      <c r="D2804" s="160">
        <f t="shared" si="261"/>
        <v>2016</v>
      </c>
      <c r="E2804" s="160">
        <f t="shared" si="262"/>
        <v>5</v>
      </c>
      <c r="F2804" s="160">
        <f t="shared" si="263"/>
        <v>7</v>
      </c>
      <c r="G2804" s="160">
        <f t="shared" ca="1" si="258"/>
        <v>106249</v>
      </c>
      <c r="H2804" s="171">
        <f t="shared" ca="1" si="259"/>
        <v>2180</v>
      </c>
      <c r="I2804" s="160"/>
      <c r="J2804" s="160"/>
      <c r="K2804" s="160"/>
      <c r="L2804" s="160"/>
      <c r="M2804" s="160"/>
      <c r="N2804" s="160"/>
    </row>
    <row r="2805" spans="1:14">
      <c r="A2805" s="160"/>
      <c r="B2805" s="170" t="s">
        <v>8659</v>
      </c>
      <c r="C2805" s="161">
        <f t="shared" si="260"/>
        <v>42492</v>
      </c>
      <c r="D2805" s="160">
        <f t="shared" si="261"/>
        <v>2016</v>
      </c>
      <c r="E2805" s="160">
        <f t="shared" si="262"/>
        <v>5</v>
      </c>
      <c r="F2805" s="160">
        <f t="shared" si="263"/>
        <v>1</v>
      </c>
      <c r="G2805" s="160">
        <f t="shared" ca="1" si="258"/>
        <v>106250</v>
      </c>
      <c r="H2805" s="171">
        <f t="shared" ca="1" si="259"/>
        <v>2180</v>
      </c>
      <c r="I2805" s="160"/>
      <c r="J2805" s="160"/>
      <c r="K2805" s="160"/>
      <c r="L2805" s="160"/>
      <c r="M2805" s="160"/>
      <c r="N2805" s="160"/>
    </row>
    <row r="2806" spans="1:14">
      <c r="A2806" s="160"/>
      <c r="B2806" s="170" t="s">
        <v>8659</v>
      </c>
      <c r="C2806" s="161">
        <f t="shared" si="260"/>
        <v>42492</v>
      </c>
      <c r="D2806" s="160">
        <f t="shared" si="261"/>
        <v>2016</v>
      </c>
      <c r="E2806" s="160">
        <f t="shared" si="262"/>
        <v>5</v>
      </c>
      <c r="F2806" s="160">
        <f t="shared" si="263"/>
        <v>1</v>
      </c>
      <c r="G2806" s="160">
        <f t="shared" ca="1" si="258"/>
        <v>106250</v>
      </c>
      <c r="H2806" s="171">
        <f t="shared" ca="1" si="259"/>
        <v>2180</v>
      </c>
      <c r="I2806" s="160"/>
      <c r="J2806" s="160"/>
      <c r="K2806" s="160"/>
      <c r="L2806" s="160"/>
      <c r="M2806" s="160"/>
      <c r="N2806" s="160"/>
    </row>
    <row r="2807" spans="1:14">
      <c r="A2807" s="160"/>
      <c r="B2807" s="170" t="s">
        <v>8659</v>
      </c>
      <c r="C2807" s="161">
        <f t="shared" si="260"/>
        <v>42492</v>
      </c>
      <c r="D2807" s="160">
        <f t="shared" si="261"/>
        <v>2016</v>
      </c>
      <c r="E2807" s="160">
        <f t="shared" si="262"/>
        <v>5</v>
      </c>
      <c r="F2807" s="160">
        <f t="shared" si="263"/>
        <v>1</v>
      </c>
      <c r="G2807" s="160">
        <f t="shared" ca="1" si="258"/>
        <v>106250</v>
      </c>
      <c r="H2807" s="171">
        <f t="shared" ca="1" si="259"/>
        <v>2180</v>
      </c>
      <c r="I2807" s="160"/>
      <c r="J2807" s="160"/>
      <c r="K2807" s="160"/>
      <c r="L2807" s="160"/>
      <c r="M2807" s="160"/>
      <c r="N2807" s="160"/>
    </row>
    <row r="2808" spans="1:14">
      <c r="A2808" s="160"/>
      <c r="B2808" s="170" t="s">
        <v>8666</v>
      </c>
      <c r="C2808" s="161">
        <f t="shared" si="260"/>
        <v>42493</v>
      </c>
      <c r="D2808" s="160">
        <f t="shared" si="261"/>
        <v>2016</v>
      </c>
      <c r="E2808" s="160">
        <f t="shared" si="262"/>
        <v>5</v>
      </c>
      <c r="F2808" s="160">
        <f t="shared" si="263"/>
        <v>2</v>
      </c>
      <c r="G2808" s="160">
        <f t="shared" ca="1" si="258"/>
        <v>106251</v>
      </c>
      <c r="H2808" s="171">
        <f t="shared" ca="1" si="259"/>
        <v>2179</v>
      </c>
      <c r="I2808" s="160"/>
      <c r="J2808" s="160"/>
      <c r="K2808" s="160"/>
      <c r="L2808" s="160"/>
      <c r="M2808" s="160"/>
      <c r="N2808" s="160"/>
    </row>
    <row r="2809" spans="1:14">
      <c r="A2809" s="160"/>
      <c r="B2809" s="170" t="s">
        <v>8669</v>
      </c>
      <c r="C2809" s="161">
        <f t="shared" si="260"/>
        <v>42494</v>
      </c>
      <c r="D2809" s="160">
        <f t="shared" si="261"/>
        <v>2016</v>
      </c>
      <c r="E2809" s="160">
        <f t="shared" si="262"/>
        <v>5</v>
      </c>
      <c r="F2809" s="160">
        <f t="shared" si="263"/>
        <v>3</v>
      </c>
      <c r="G2809" s="160">
        <f t="shared" ca="1" si="258"/>
        <v>106252</v>
      </c>
      <c r="H2809" s="171">
        <f t="shared" ca="1" si="259"/>
        <v>2178</v>
      </c>
      <c r="I2809" s="160"/>
      <c r="J2809" s="160"/>
      <c r="K2809" s="160"/>
      <c r="L2809" s="160"/>
      <c r="M2809" s="160"/>
      <c r="N2809" s="160"/>
    </row>
    <row r="2810" spans="1:14">
      <c r="A2810" s="160"/>
      <c r="B2810" s="170" t="s">
        <v>8672</v>
      </c>
      <c r="C2810" s="161">
        <f t="shared" si="260"/>
        <v>42495</v>
      </c>
      <c r="D2810" s="160">
        <f t="shared" si="261"/>
        <v>2016</v>
      </c>
      <c r="E2810" s="160">
        <f t="shared" si="262"/>
        <v>5</v>
      </c>
      <c r="F2810" s="160">
        <f t="shared" si="263"/>
        <v>4</v>
      </c>
      <c r="G2810" s="160">
        <f t="shared" ca="1" si="258"/>
        <v>106255</v>
      </c>
      <c r="H2810" s="171">
        <f t="shared" ca="1" si="259"/>
        <v>2177</v>
      </c>
      <c r="I2810" s="160"/>
      <c r="J2810" s="160"/>
      <c r="K2810" s="160"/>
      <c r="L2810" s="160"/>
      <c r="M2810" s="160"/>
      <c r="N2810" s="160"/>
    </row>
    <row r="2811" spans="1:14">
      <c r="A2811" s="160"/>
      <c r="B2811" s="170" t="s">
        <v>8675</v>
      </c>
      <c r="C2811" s="161">
        <f t="shared" si="260"/>
        <v>42497</v>
      </c>
      <c r="D2811" s="160">
        <f t="shared" si="261"/>
        <v>2016</v>
      </c>
      <c r="E2811" s="160">
        <f t="shared" si="262"/>
        <v>5</v>
      </c>
      <c r="F2811" s="160">
        <f t="shared" si="263"/>
        <v>6</v>
      </c>
      <c r="G2811" s="160">
        <f t="shared" ca="1" si="258"/>
        <v>106256</v>
      </c>
      <c r="H2811" s="171">
        <f t="shared" ca="1" si="259"/>
        <v>2175</v>
      </c>
      <c r="I2811" s="160"/>
      <c r="J2811" s="160"/>
      <c r="K2811" s="160"/>
      <c r="L2811" s="160"/>
      <c r="M2811" s="160"/>
      <c r="N2811" s="160"/>
    </row>
    <row r="2812" spans="1:14">
      <c r="A2812" s="160"/>
      <c r="B2812" s="170" t="s">
        <v>8678</v>
      </c>
      <c r="C2812" s="161">
        <f t="shared" si="260"/>
        <v>42498</v>
      </c>
      <c r="D2812" s="160">
        <f t="shared" si="261"/>
        <v>2016</v>
      </c>
      <c r="E2812" s="160">
        <f t="shared" si="262"/>
        <v>5</v>
      </c>
      <c r="F2812" s="160">
        <f t="shared" si="263"/>
        <v>7</v>
      </c>
      <c r="G2812" s="160">
        <f t="shared" ca="1" si="258"/>
        <v>106256</v>
      </c>
      <c r="H2812" s="171">
        <f t="shared" ca="1" si="259"/>
        <v>2175</v>
      </c>
      <c r="I2812" s="160"/>
      <c r="J2812" s="160"/>
      <c r="K2812" s="160"/>
      <c r="L2812" s="160"/>
      <c r="M2812" s="160"/>
      <c r="N2812" s="160"/>
    </row>
    <row r="2813" spans="1:14">
      <c r="A2813" s="160"/>
      <c r="B2813" s="170" t="s">
        <v>8681</v>
      </c>
      <c r="C2813" s="161">
        <f t="shared" si="260"/>
        <v>42499</v>
      </c>
      <c r="D2813" s="160">
        <f t="shared" si="261"/>
        <v>2016</v>
      </c>
      <c r="E2813" s="160">
        <f t="shared" si="262"/>
        <v>5</v>
      </c>
      <c r="F2813" s="160">
        <f t="shared" si="263"/>
        <v>1</v>
      </c>
      <c r="G2813" s="160">
        <f t="shared" ca="1" si="258"/>
        <v>106257</v>
      </c>
      <c r="H2813" s="171">
        <f t="shared" ca="1" si="259"/>
        <v>2175</v>
      </c>
      <c r="I2813" s="160"/>
      <c r="J2813" s="160"/>
      <c r="K2813" s="160"/>
      <c r="L2813" s="160"/>
      <c r="M2813" s="160"/>
      <c r="N2813" s="160"/>
    </row>
    <row r="2814" spans="1:14">
      <c r="A2814" s="160"/>
      <c r="B2814" s="170" t="s">
        <v>8681</v>
      </c>
      <c r="C2814" s="161">
        <f t="shared" si="260"/>
        <v>42499</v>
      </c>
      <c r="D2814" s="160">
        <f t="shared" si="261"/>
        <v>2016</v>
      </c>
      <c r="E2814" s="160">
        <f t="shared" si="262"/>
        <v>5</v>
      </c>
      <c r="F2814" s="160">
        <f t="shared" si="263"/>
        <v>1</v>
      </c>
      <c r="G2814" s="160">
        <f t="shared" ca="1" si="258"/>
        <v>106257</v>
      </c>
      <c r="H2814" s="171">
        <f t="shared" ca="1" si="259"/>
        <v>2175</v>
      </c>
      <c r="I2814" s="160"/>
      <c r="J2814" s="160"/>
      <c r="K2814" s="160"/>
      <c r="L2814" s="160"/>
      <c r="M2814" s="160"/>
      <c r="N2814" s="160"/>
    </row>
    <row r="2815" spans="1:14">
      <c r="A2815" s="160"/>
      <c r="B2815" s="170" t="s">
        <v>8681</v>
      </c>
      <c r="C2815" s="161">
        <f t="shared" si="260"/>
        <v>42499</v>
      </c>
      <c r="D2815" s="160">
        <f t="shared" si="261"/>
        <v>2016</v>
      </c>
      <c r="E2815" s="160">
        <f t="shared" si="262"/>
        <v>5</v>
      </c>
      <c r="F2815" s="160">
        <f t="shared" si="263"/>
        <v>1</v>
      </c>
      <c r="G2815" s="160">
        <f t="shared" ca="1" si="258"/>
        <v>106257</v>
      </c>
      <c r="H2815" s="171">
        <f t="shared" ca="1" si="259"/>
        <v>2175</v>
      </c>
      <c r="I2815" s="160"/>
      <c r="J2815" s="160"/>
      <c r="K2815" s="160"/>
      <c r="L2815" s="160"/>
      <c r="M2815" s="160"/>
      <c r="N2815" s="160"/>
    </row>
    <row r="2816" spans="1:14">
      <c r="A2816" s="160"/>
      <c r="B2816" s="170" t="s">
        <v>8688</v>
      </c>
      <c r="C2816" s="161">
        <f t="shared" si="260"/>
        <v>42500</v>
      </c>
      <c r="D2816" s="160">
        <f t="shared" si="261"/>
        <v>2016</v>
      </c>
      <c r="E2816" s="160">
        <f t="shared" si="262"/>
        <v>5</v>
      </c>
      <c r="F2816" s="160">
        <f t="shared" si="263"/>
        <v>2</v>
      </c>
      <c r="G2816" s="160">
        <f t="shared" ca="1" si="258"/>
        <v>106258</v>
      </c>
      <c r="H2816" s="171">
        <f t="shared" ca="1" si="259"/>
        <v>2174</v>
      </c>
      <c r="I2816" s="160"/>
      <c r="J2816" s="160"/>
      <c r="K2816" s="160"/>
      <c r="L2816" s="160"/>
      <c r="M2816" s="160"/>
      <c r="N2816" s="160"/>
    </row>
    <row r="2817" spans="1:14">
      <c r="A2817" s="160"/>
      <c r="B2817" s="170" t="s">
        <v>8691</v>
      </c>
      <c r="C2817" s="161">
        <f t="shared" si="260"/>
        <v>42501</v>
      </c>
      <c r="D2817" s="160">
        <f t="shared" si="261"/>
        <v>2016</v>
      </c>
      <c r="E2817" s="160">
        <f t="shared" si="262"/>
        <v>5</v>
      </c>
      <c r="F2817" s="160">
        <f t="shared" si="263"/>
        <v>3</v>
      </c>
      <c r="G2817" s="160">
        <f t="shared" ca="1" si="258"/>
        <v>106259</v>
      </c>
      <c r="H2817" s="171">
        <f t="shared" ca="1" si="259"/>
        <v>2173</v>
      </c>
      <c r="I2817" s="160"/>
      <c r="J2817" s="160"/>
      <c r="K2817" s="160"/>
      <c r="L2817" s="160"/>
      <c r="M2817" s="160"/>
      <c r="N2817" s="160"/>
    </row>
    <row r="2818" spans="1:14">
      <c r="A2818" s="160"/>
      <c r="B2818" s="170" t="s">
        <v>8691</v>
      </c>
      <c r="C2818" s="161">
        <f t="shared" si="260"/>
        <v>42501</v>
      </c>
      <c r="D2818" s="160">
        <f t="shared" si="261"/>
        <v>2016</v>
      </c>
      <c r="E2818" s="160">
        <f t="shared" si="262"/>
        <v>5</v>
      </c>
      <c r="F2818" s="160">
        <f t="shared" si="263"/>
        <v>3</v>
      </c>
      <c r="G2818" s="160">
        <f t="shared" ca="1" si="258"/>
        <v>106259</v>
      </c>
      <c r="H2818" s="171">
        <f t="shared" ca="1" si="259"/>
        <v>2173</v>
      </c>
      <c r="I2818" s="160"/>
      <c r="J2818" s="160"/>
      <c r="K2818" s="160"/>
      <c r="L2818" s="160"/>
      <c r="M2818" s="160"/>
      <c r="N2818" s="160"/>
    </row>
    <row r="2819" spans="1:14">
      <c r="A2819" s="160"/>
      <c r="B2819" s="170" t="s">
        <v>8696</v>
      </c>
      <c r="C2819" s="161">
        <f t="shared" si="260"/>
        <v>42502</v>
      </c>
      <c r="D2819" s="160">
        <f t="shared" si="261"/>
        <v>2016</v>
      </c>
      <c r="E2819" s="160">
        <f t="shared" si="262"/>
        <v>5</v>
      </c>
      <c r="F2819" s="160">
        <f t="shared" si="263"/>
        <v>4</v>
      </c>
      <c r="G2819" s="160">
        <f t="shared" ca="1" si="258"/>
        <v>106262</v>
      </c>
      <c r="H2819" s="171">
        <f t="shared" ca="1" si="259"/>
        <v>2172</v>
      </c>
      <c r="I2819" s="160"/>
      <c r="J2819" s="160"/>
      <c r="K2819" s="160"/>
      <c r="L2819" s="160"/>
      <c r="M2819" s="160"/>
      <c r="N2819" s="160"/>
    </row>
    <row r="2820" spans="1:14">
      <c r="A2820" s="160"/>
      <c r="B2820" s="170" t="s">
        <v>8696</v>
      </c>
      <c r="C2820" s="161">
        <f t="shared" si="260"/>
        <v>42502</v>
      </c>
      <c r="D2820" s="160">
        <f t="shared" si="261"/>
        <v>2016</v>
      </c>
      <c r="E2820" s="160">
        <f t="shared" si="262"/>
        <v>5</v>
      </c>
      <c r="F2820" s="160">
        <f t="shared" si="263"/>
        <v>4</v>
      </c>
      <c r="G2820" s="160">
        <f t="shared" ca="1" si="258"/>
        <v>106262</v>
      </c>
      <c r="H2820" s="171">
        <f t="shared" ca="1" si="259"/>
        <v>2172</v>
      </c>
      <c r="I2820" s="160"/>
      <c r="J2820" s="160"/>
      <c r="K2820" s="160"/>
      <c r="L2820" s="160"/>
      <c r="M2820" s="160"/>
      <c r="N2820" s="160"/>
    </row>
    <row r="2821" spans="1:14">
      <c r="A2821" s="160"/>
      <c r="B2821" s="170" t="s">
        <v>8701</v>
      </c>
      <c r="C2821" s="161">
        <f t="shared" si="260"/>
        <v>42503</v>
      </c>
      <c r="D2821" s="160">
        <f t="shared" si="261"/>
        <v>2016</v>
      </c>
      <c r="E2821" s="160">
        <f t="shared" si="262"/>
        <v>5</v>
      </c>
      <c r="F2821" s="160">
        <f t="shared" si="263"/>
        <v>5</v>
      </c>
      <c r="G2821" s="160">
        <f t="shared" ref="G2821:G2884" ca="1" si="264">WORKDAY(C2821,$K$5)</f>
        <v>106263</v>
      </c>
      <c r="H2821" s="171">
        <f t="shared" ref="H2821:H2884" ca="1" si="265">NETWORKDAYS(C2821,$K$5)</f>
        <v>2171</v>
      </c>
      <c r="I2821" s="160"/>
      <c r="J2821" s="160"/>
      <c r="K2821" s="160"/>
      <c r="L2821" s="160"/>
      <c r="M2821" s="160"/>
      <c r="N2821" s="160"/>
    </row>
    <row r="2822" spans="1:14">
      <c r="A2822" s="160"/>
      <c r="B2822" s="170" t="s">
        <v>8701</v>
      </c>
      <c r="C2822" s="161">
        <f t="shared" ref="C2822:C2885" si="266">DATE(LEFT(B2822,4),MID(B2822,5,2),RIGHT(B2822,2))</f>
        <v>42503</v>
      </c>
      <c r="D2822" s="160">
        <f t="shared" ref="D2822:D2885" si="267">YEAR(C2822)</f>
        <v>2016</v>
      </c>
      <c r="E2822" s="160">
        <f t="shared" ref="E2822:E2885" si="268">MONTH(C2822)</f>
        <v>5</v>
      </c>
      <c r="F2822" s="160">
        <f t="shared" ref="F2822:F2885" si="269">WEEKDAY(C2822,2)</f>
        <v>5</v>
      </c>
      <c r="G2822" s="160">
        <f t="shared" ca="1" si="264"/>
        <v>106263</v>
      </c>
      <c r="H2822" s="171">
        <f t="shared" ca="1" si="265"/>
        <v>2171</v>
      </c>
      <c r="I2822" s="160"/>
      <c r="J2822" s="160"/>
      <c r="K2822" s="160"/>
      <c r="L2822" s="160"/>
      <c r="M2822" s="160"/>
      <c r="N2822" s="160"/>
    </row>
    <row r="2823" spans="1:14">
      <c r="A2823" s="160"/>
      <c r="B2823" s="170" t="s">
        <v>8706</v>
      </c>
      <c r="C2823" s="161">
        <f t="shared" si="266"/>
        <v>42504</v>
      </c>
      <c r="D2823" s="160">
        <f t="shared" si="267"/>
        <v>2016</v>
      </c>
      <c r="E2823" s="160">
        <f t="shared" si="268"/>
        <v>5</v>
      </c>
      <c r="F2823" s="160">
        <f t="shared" si="269"/>
        <v>6</v>
      </c>
      <c r="G2823" s="160">
        <f t="shared" ca="1" si="264"/>
        <v>106263</v>
      </c>
      <c r="H2823" s="171">
        <f t="shared" ca="1" si="265"/>
        <v>2170</v>
      </c>
      <c r="I2823" s="160"/>
      <c r="J2823" s="160"/>
      <c r="K2823" s="160"/>
      <c r="L2823" s="160"/>
      <c r="M2823" s="160"/>
      <c r="N2823" s="160"/>
    </row>
    <row r="2824" spans="1:14">
      <c r="A2824" s="160"/>
      <c r="B2824" s="170" t="s">
        <v>8706</v>
      </c>
      <c r="C2824" s="161">
        <f t="shared" si="266"/>
        <v>42504</v>
      </c>
      <c r="D2824" s="160">
        <f t="shared" si="267"/>
        <v>2016</v>
      </c>
      <c r="E2824" s="160">
        <f t="shared" si="268"/>
        <v>5</v>
      </c>
      <c r="F2824" s="160">
        <f t="shared" si="269"/>
        <v>6</v>
      </c>
      <c r="G2824" s="160">
        <f t="shared" ca="1" si="264"/>
        <v>106263</v>
      </c>
      <c r="H2824" s="171">
        <f t="shared" ca="1" si="265"/>
        <v>2170</v>
      </c>
      <c r="I2824" s="160"/>
      <c r="J2824" s="160"/>
      <c r="K2824" s="160"/>
      <c r="L2824" s="160"/>
      <c r="M2824" s="160"/>
      <c r="N2824" s="160"/>
    </row>
    <row r="2825" spans="1:14">
      <c r="A2825" s="160"/>
      <c r="B2825" s="170" t="s">
        <v>8711</v>
      </c>
      <c r="C2825" s="161">
        <f t="shared" si="266"/>
        <v>42506</v>
      </c>
      <c r="D2825" s="160">
        <f t="shared" si="267"/>
        <v>2016</v>
      </c>
      <c r="E2825" s="160">
        <f t="shared" si="268"/>
        <v>5</v>
      </c>
      <c r="F2825" s="160">
        <f t="shared" si="269"/>
        <v>1</v>
      </c>
      <c r="G2825" s="160">
        <f t="shared" ca="1" si="264"/>
        <v>106264</v>
      </c>
      <c r="H2825" s="171">
        <f t="shared" ca="1" si="265"/>
        <v>2170</v>
      </c>
      <c r="I2825" s="160"/>
      <c r="J2825" s="160"/>
      <c r="K2825" s="160"/>
      <c r="L2825" s="160"/>
      <c r="M2825" s="160"/>
      <c r="N2825" s="160"/>
    </row>
    <row r="2826" spans="1:14">
      <c r="A2826" s="160"/>
      <c r="B2826" s="170" t="s">
        <v>8711</v>
      </c>
      <c r="C2826" s="161">
        <f t="shared" si="266"/>
        <v>42506</v>
      </c>
      <c r="D2826" s="160">
        <f t="shared" si="267"/>
        <v>2016</v>
      </c>
      <c r="E2826" s="160">
        <f t="shared" si="268"/>
        <v>5</v>
      </c>
      <c r="F2826" s="160">
        <f t="shared" si="269"/>
        <v>1</v>
      </c>
      <c r="G2826" s="160">
        <f t="shared" ca="1" si="264"/>
        <v>106264</v>
      </c>
      <c r="H2826" s="171">
        <f t="shared" ca="1" si="265"/>
        <v>2170</v>
      </c>
      <c r="I2826" s="160"/>
      <c r="J2826" s="160"/>
      <c r="K2826" s="160"/>
      <c r="L2826" s="160"/>
      <c r="M2826" s="160"/>
      <c r="N2826" s="160"/>
    </row>
    <row r="2827" spans="1:14">
      <c r="A2827" s="160"/>
      <c r="B2827" s="170" t="s">
        <v>8711</v>
      </c>
      <c r="C2827" s="161">
        <f t="shared" si="266"/>
        <v>42506</v>
      </c>
      <c r="D2827" s="160">
        <f t="shared" si="267"/>
        <v>2016</v>
      </c>
      <c r="E2827" s="160">
        <f t="shared" si="268"/>
        <v>5</v>
      </c>
      <c r="F2827" s="160">
        <f t="shared" si="269"/>
        <v>1</v>
      </c>
      <c r="G2827" s="160">
        <f t="shared" ca="1" si="264"/>
        <v>106264</v>
      </c>
      <c r="H2827" s="171">
        <f t="shared" ca="1" si="265"/>
        <v>2170</v>
      </c>
      <c r="I2827" s="160"/>
      <c r="J2827" s="160"/>
      <c r="K2827" s="160"/>
      <c r="L2827" s="160"/>
      <c r="M2827" s="160"/>
      <c r="N2827" s="160"/>
    </row>
    <row r="2828" spans="1:14">
      <c r="A2828" s="160"/>
      <c r="B2828" s="170" t="s">
        <v>8711</v>
      </c>
      <c r="C2828" s="161">
        <f t="shared" si="266"/>
        <v>42506</v>
      </c>
      <c r="D2828" s="160">
        <f t="shared" si="267"/>
        <v>2016</v>
      </c>
      <c r="E2828" s="160">
        <f t="shared" si="268"/>
        <v>5</v>
      </c>
      <c r="F2828" s="160">
        <f t="shared" si="269"/>
        <v>1</v>
      </c>
      <c r="G2828" s="160">
        <f t="shared" ca="1" si="264"/>
        <v>106264</v>
      </c>
      <c r="H2828" s="171">
        <f t="shared" ca="1" si="265"/>
        <v>2170</v>
      </c>
      <c r="I2828" s="160"/>
      <c r="J2828" s="160"/>
      <c r="K2828" s="160"/>
      <c r="L2828" s="160"/>
      <c r="M2828" s="160"/>
      <c r="N2828" s="160"/>
    </row>
    <row r="2829" spans="1:14">
      <c r="A2829" s="160"/>
      <c r="B2829" s="170" t="s">
        <v>8720</v>
      </c>
      <c r="C2829" s="161">
        <f t="shared" si="266"/>
        <v>42507</v>
      </c>
      <c r="D2829" s="160">
        <f t="shared" si="267"/>
        <v>2016</v>
      </c>
      <c r="E2829" s="160">
        <f t="shared" si="268"/>
        <v>5</v>
      </c>
      <c r="F2829" s="160">
        <f t="shared" si="269"/>
        <v>2</v>
      </c>
      <c r="G2829" s="160">
        <f t="shared" ca="1" si="264"/>
        <v>106265</v>
      </c>
      <c r="H2829" s="171">
        <f t="shared" ca="1" si="265"/>
        <v>2169</v>
      </c>
      <c r="I2829" s="160"/>
      <c r="J2829" s="160"/>
      <c r="K2829" s="160"/>
      <c r="L2829" s="160"/>
      <c r="M2829" s="160"/>
      <c r="N2829" s="160"/>
    </row>
    <row r="2830" spans="1:14">
      <c r="A2830" s="160"/>
      <c r="B2830" s="170" t="s">
        <v>8720</v>
      </c>
      <c r="C2830" s="161">
        <f t="shared" si="266"/>
        <v>42507</v>
      </c>
      <c r="D2830" s="160">
        <f t="shared" si="267"/>
        <v>2016</v>
      </c>
      <c r="E2830" s="160">
        <f t="shared" si="268"/>
        <v>5</v>
      </c>
      <c r="F2830" s="160">
        <f t="shared" si="269"/>
        <v>2</v>
      </c>
      <c r="G2830" s="160">
        <f t="shared" ca="1" si="264"/>
        <v>106265</v>
      </c>
      <c r="H2830" s="171">
        <f t="shared" ca="1" si="265"/>
        <v>2169</v>
      </c>
      <c r="I2830" s="160"/>
      <c r="J2830" s="160"/>
      <c r="K2830" s="160"/>
      <c r="L2830" s="160"/>
      <c r="M2830" s="160"/>
      <c r="N2830" s="160"/>
    </row>
    <row r="2831" spans="1:14">
      <c r="A2831" s="160"/>
      <c r="B2831" s="170" t="s">
        <v>8720</v>
      </c>
      <c r="C2831" s="161">
        <f t="shared" si="266"/>
        <v>42507</v>
      </c>
      <c r="D2831" s="160">
        <f t="shared" si="267"/>
        <v>2016</v>
      </c>
      <c r="E2831" s="160">
        <f t="shared" si="268"/>
        <v>5</v>
      </c>
      <c r="F2831" s="160">
        <f t="shared" si="269"/>
        <v>2</v>
      </c>
      <c r="G2831" s="160">
        <f t="shared" ca="1" si="264"/>
        <v>106265</v>
      </c>
      <c r="H2831" s="171">
        <f t="shared" ca="1" si="265"/>
        <v>2169</v>
      </c>
      <c r="I2831" s="160"/>
      <c r="J2831" s="160"/>
      <c r="K2831" s="160"/>
      <c r="L2831" s="160"/>
      <c r="M2831" s="160"/>
      <c r="N2831" s="160"/>
    </row>
    <row r="2832" spans="1:14">
      <c r="A2832" s="160"/>
      <c r="B2832" s="170" t="s">
        <v>8727</v>
      </c>
      <c r="C2832" s="161">
        <f t="shared" si="266"/>
        <v>42508</v>
      </c>
      <c r="D2832" s="160">
        <f t="shared" si="267"/>
        <v>2016</v>
      </c>
      <c r="E2832" s="160">
        <f t="shared" si="268"/>
        <v>5</v>
      </c>
      <c r="F2832" s="160">
        <f t="shared" si="269"/>
        <v>3</v>
      </c>
      <c r="G2832" s="160">
        <f t="shared" ca="1" si="264"/>
        <v>106266</v>
      </c>
      <c r="H2832" s="171">
        <f t="shared" ca="1" si="265"/>
        <v>2168</v>
      </c>
      <c r="I2832" s="160"/>
      <c r="J2832" s="160"/>
      <c r="K2832" s="160"/>
      <c r="L2832" s="160"/>
      <c r="M2832" s="160"/>
      <c r="N2832" s="160"/>
    </row>
    <row r="2833" spans="1:14">
      <c r="A2833" s="160"/>
      <c r="B2833" s="170" t="s">
        <v>8727</v>
      </c>
      <c r="C2833" s="161">
        <f t="shared" si="266"/>
        <v>42508</v>
      </c>
      <c r="D2833" s="160">
        <f t="shared" si="267"/>
        <v>2016</v>
      </c>
      <c r="E2833" s="160">
        <f t="shared" si="268"/>
        <v>5</v>
      </c>
      <c r="F2833" s="160">
        <f t="shared" si="269"/>
        <v>3</v>
      </c>
      <c r="G2833" s="160">
        <f t="shared" ca="1" si="264"/>
        <v>106266</v>
      </c>
      <c r="H2833" s="171">
        <f t="shared" ca="1" si="265"/>
        <v>2168</v>
      </c>
      <c r="I2833" s="160"/>
      <c r="J2833" s="160"/>
      <c r="K2833" s="160"/>
      <c r="L2833" s="160"/>
      <c r="M2833" s="160"/>
      <c r="N2833" s="160"/>
    </row>
    <row r="2834" spans="1:14">
      <c r="A2834" s="160"/>
      <c r="B2834" s="170" t="s">
        <v>8732</v>
      </c>
      <c r="C2834" s="161">
        <f t="shared" si="266"/>
        <v>42509</v>
      </c>
      <c r="D2834" s="160">
        <f t="shared" si="267"/>
        <v>2016</v>
      </c>
      <c r="E2834" s="160">
        <f t="shared" si="268"/>
        <v>5</v>
      </c>
      <c r="F2834" s="160">
        <f t="shared" si="269"/>
        <v>4</v>
      </c>
      <c r="G2834" s="160">
        <f t="shared" ca="1" si="264"/>
        <v>106269</v>
      </c>
      <c r="H2834" s="171">
        <f t="shared" ca="1" si="265"/>
        <v>2167</v>
      </c>
      <c r="I2834" s="160"/>
      <c r="J2834" s="160"/>
      <c r="K2834" s="160"/>
      <c r="L2834" s="160"/>
      <c r="M2834" s="160"/>
      <c r="N2834" s="160"/>
    </row>
    <row r="2835" spans="1:14">
      <c r="A2835" s="160"/>
      <c r="B2835" s="170" t="s">
        <v>8732</v>
      </c>
      <c r="C2835" s="161">
        <f t="shared" si="266"/>
        <v>42509</v>
      </c>
      <c r="D2835" s="160">
        <f t="shared" si="267"/>
        <v>2016</v>
      </c>
      <c r="E2835" s="160">
        <f t="shared" si="268"/>
        <v>5</v>
      </c>
      <c r="F2835" s="160">
        <f t="shared" si="269"/>
        <v>4</v>
      </c>
      <c r="G2835" s="160">
        <f t="shared" ca="1" si="264"/>
        <v>106269</v>
      </c>
      <c r="H2835" s="171">
        <f t="shared" ca="1" si="265"/>
        <v>2167</v>
      </c>
      <c r="I2835" s="160"/>
      <c r="J2835" s="160"/>
      <c r="K2835" s="160"/>
      <c r="L2835" s="160"/>
      <c r="M2835" s="160"/>
      <c r="N2835" s="160"/>
    </row>
    <row r="2836" spans="1:14">
      <c r="A2836" s="160"/>
      <c r="B2836" s="170" t="s">
        <v>8737</v>
      </c>
      <c r="C2836" s="161">
        <f t="shared" si="266"/>
        <v>42510</v>
      </c>
      <c r="D2836" s="160">
        <f t="shared" si="267"/>
        <v>2016</v>
      </c>
      <c r="E2836" s="160">
        <f t="shared" si="268"/>
        <v>5</v>
      </c>
      <c r="F2836" s="160">
        <f t="shared" si="269"/>
        <v>5</v>
      </c>
      <c r="G2836" s="160">
        <f t="shared" ca="1" si="264"/>
        <v>106270</v>
      </c>
      <c r="H2836" s="171">
        <f t="shared" ca="1" si="265"/>
        <v>2166</v>
      </c>
      <c r="I2836" s="160"/>
      <c r="J2836" s="160"/>
      <c r="K2836" s="160"/>
      <c r="L2836" s="160"/>
      <c r="M2836" s="160"/>
      <c r="N2836" s="160"/>
    </row>
    <row r="2837" spans="1:14">
      <c r="A2837" s="160"/>
      <c r="B2837" s="170" t="s">
        <v>8737</v>
      </c>
      <c r="C2837" s="161">
        <f t="shared" si="266"/>
        <v>42510</v>
      </c>
      <c r="D2837" s="160">
        <f t="shared" si="267"/>
        <v>2016</v>
      </c>
      <c r="E2837" s="160">
        <f t="shared" si="268"/>
        <v>5</v>
      </c>
      <c r="F2837" s="160">
        <f t="shared" si="269"/>
        <v>5</v>
      </c>
      <c r="G2837" s="160">
        <f t="shared" ca="1" si="264"/>
        <v>106270</v>
      </c>
      <c r="H2837" s="171">
        <f t="shared" ca="1" si="265"/>
        <v>2166</v>
      </c>
      <c r="I2837" s="160"/>
      <c r="J2837" s="160"/>
      <c r="K2837" s="160"/>
      <c r="L2837" s="160"/>
      <c r="M2837" s="160"/>
      <c r="N2837" s="160"/>
    </row>
    <row r="2838" spans="1:14">
      <c r="A2838" s="160"/>
      <c r="B2838" s="170" t="s">
        <v>8742</v>
      </c>
      <c r="C2838" s="161">
        <f t="shared" si="266"/>
        <v>42511</v>
      </c>
      <c r="D2838" s="160">
        <f t="shared" si="267"/>
        <v>2016</v>
      </c>
      <c r="E2838" s="160">
        <f t="shared" si="268"/>
        <v>5</v>
      </c>
      <c r="F2838" s="160">
        <f t="shared" si="269"/>
        <v>6</v>
      </c>
      <c r="G2838" s="160">
        <f t="shared" ca="1" si="264"/>
        <v>106270</v>
      </c>
      <c r="H2838" s="171">
        <f t="shared" ca="1" si="265"/>
        <v>2165</v>
      </c>
      <c r="I2838" s="160"/>
      <c r="J2838" s="160"/>
      <c r="K2838" s="160"/>
      <c r="L2838" s="160"/>
      <c r="M2838" s="160"/>
      <c r="N2838" s="160"/>
    </row>
    <row r="2839" spans="1:14">
      <c r="A2839" s="160"/>
      <c r="B2839" s="170" t="s">
        <v>8742</v>
      </c>
      <c r="C2839" s="161">
        <f t="shared" si="266"/>
        <v>42511</v>
      </c>
      <c r="D2839" s="160">
        <f t="shared" si="267"/>
        <v>2016</v>
      </c>
      <c r="E2839" s="160">
        <f t="shared" si="268"/>
        <v>5</v>
      </c>
      <c r="F2839" s="160">
        <f t="shared" si="269"/>
        <v>6</v>
      </c>
      <c r="G2839" s="160">
        <f t="shared" ca="1" si="264"/>
        <v>106270</v>
      </c>
      <c r="H2839" s="171">
        <f t="shared" ca="1" si="265"/>
        <v>2165</v>
      </c>
      <c r="I2839" s="160"/>
      <c r="J2839" s="160"/>
      <c r="K2839" s="160"/>
      <c r="L2839" s="160"/>
      <c r="M2839" s="160"/>
      <c r="N2839" s="160"/>
    </row>
    <row r="2840" spans="1:14">
      <c r="A2840" s="160"/>
      <c r="B2840" s="170" t="s">
        <v>8747</v>
      </c>
      <c r="C2840" s="161">
        <f t="shared" si="266"/>
        <v>42512</v>
      </c>
      <c r="D2840" s="160">
        <f t="shared" si="267"/>
        <v>2016</v>
      </c>
      <c r="E2840" s="160">
        <f t="shared" si="268"/>
        <v>5</v>
      </c>
      <c r="F2840" s="160">
        <f t="shared" si="269"/>
        <v>7</v>
      </c>
      <c r="G2840" s="160">
        <f t="shared" ca="1" si="264"/>
        <v>106270</v>
      </c>
      <c r="H2840" s="171">
        <f t="shared" ca="1" si="265"/>
        <v>2165</v>
      </c>
      <c r="I2840" s="160"/>
      <c r="J2840" s="160"/>
      <c r="K2840" s="160"/>
      <c r="L2840" s="160"/>
      <c r="M2840" s="160"/>
      <c r="N2840" s="160"/>
    </row>
    <row r="2841" spans="1:14">
      <c r="A2841" s="160"/>
      <c r="B2841" s="170" t="s">
        <v>8747</v>
      </c>
      <c r="C2841" s="161">
        <f t="shared" si="266"/>
        <v>42512</v>
      </c>
      <c r="D2841" s="160">
        <f t="shared" si="267"/>
        <v>2016</v>
      </c>
      <c r="E2841" s="160">
        <f t="shared" si="268"/>
        <v>5</v>
      </c>
      <c r="F2841" s="160">
        <f t="shared" si="269"/>
        <v>7</v>
      </c>
      <c r="G2841" s="160">
        <f t="shared" ca="1" si="264"/>
        <v>106270</v>
      </c>
      <c r="H2841" s="171">
        <f t="shared" ca="1" si="265"/>
        <v>2165</v>
      </c>
      <c r="I2841" s="160"/>
      <c r="J2841" s="160"/>
      <c r="K2841" s="160"/>
      <c r="L2841" s="160"/>
      <c r="M2841" s="160"/>
      <c r="N2841" s="160"/>
    </row>
    <row r="2842" spans="1:14">
      <c r="A2842" s="160"/>
      <c r="B2842" s="170" t="s">
        <v>8747</v>
      </c>
      <c r="C2842" s="161">
        <f t="shared" si="266"/>
        <v>42512</v>
      </c>
      <c r="D2842" s="160">
        <f t="shared" si="267"/>
        <v>2016</v>
      </c>
      <c r="E2842" s="160">
        <f t="shared" si="268"/>
        <v>5</v>
      </c>
      <c r="F2842" s="160">
        <f t="shared" si="269"/>
        <v>7</v>
      </c>
      <c r="G2842" s="160">
        <f t="shared" ca="1" si="264"/>
        <v>106270</v>
      </c>
      <c r="H2842" s="171">
        <f t="shared" ca="1" si="265"/>
        <v>2165</v>
      </c>
      <c r="I2842" s="160"/>
      <c r="J2842" s="160"/>
      <c r="K2842" s="160"/>
      <c r="L2842" s="160"/>
      <c r="M2842" s="160"/>
      <c r="N2842" s="160"/>
    </row>
    <row r="2843" spans="1:14">
      <c r="A2843" s="160"/>
      <c r="B2843" s="170" t="s">
        <v>8747</v>
      </c>
      <c r="C2843" s="161">
        <f t="shared" si="266"/>
        <v>42512</v>
      </c>
      <c r="D2843" s="160">
        <f t="shared" si="267"/>
        <v>2016</v>
      </c>
      <c r="E2843" s="160">
        <f t="shared" si="268"/>
        <v>5</v>
      </c>
      <c r="F2843" s="160">
        <f t="shared" si="269"/>
        <v>7</v>
      </c>
      <c r="G2843" s="160">
        <f t="shared" ca="1" si="264"/>
        <v>106270</v>
      </c>
      <c r="H2843" s="171">
        <f t="shared" ca="1" si="265"/>
        <v>2165</v>
      </c>
      <c r="I2843" s="160"/>
      <c r="J2843" s="160"/>
      <c r="K2843" s="160"/>
      <c r="L2843" s="160"/>
      <c r="M2843" s="160"/>
      <c r="N2843" s="160"/>
    </row>
    <row r="2844" spans="1:14">
      <c r="A2844" s="160"/>
      <c r="B2844" s="170" t="s">
        <v>8756</v>
      </c>
      <c r="C2844" s="161">
        <f t="shared" si="266"/>
        <v>42513</v>
      </c>
      <c r="D2844" s="160">
        <f t="shared" si="267"/>
        <v>2016</v>
      </c>
      <c r="E2844" s="160">
        <f t="shared" si="268"/>
        <v>5</v>
      </c>
      <c r="F2844" s="160">
        <f t="shared" si="269"/>
        <v>1</v>
      </c>
      <c r="G2844" s="160">
        <f t="shared" ca="1" si="264"/>
        <v>106271</v>
      </c>
      <c r="H2844" s="171">
        <f t="shared" ca="1" si="265"/>
        <v>2165</v>
      </c>
      <c r="I2844" s="160"/>
      <c r="J2844" s="160"/>
      <c r="K2844" s="160"/>
      <c r="L2844" s="160"/>
      <c r="M2844" s="160"/>
      <c r="N2844" s="160"/>
    </row>
    <row r="2845" spans="1:14">
      <c r="A2845" s="160"/>
      <c r="B2845" s="170" t="s">
        <v>8756</v>
      </c>
      <c r="C2845" s="161">
        <f t="shared" si="266"/>
        <v>42513</v>
      </c>
      <c r="D2845" s="160">
        <f t="shared" si="267"/>
        <v>2016</v>
      </c>
      <c r="E2845" s="160">
        <f t="shared" si="268"/>
        <v>5</v>
      </c>
      <c r="F2845" s="160">
        <f t="shared" si="269"/>
        <v>1</v>
      </c>
      <c r="G2845" s="160">
        <f t="shared" ca="1" si="264"/>
        <v>106271</v>
      </c>
      <c r="H2845" s="171">
        <f t="shared" ca="1" si="265"/>
        <v>2165</v>
      </c>
      <c r="I2845" s="160"/>
      <c r="J2845" s="160"/>
      <c r="K2845" s="160"/>
      <c r="L2845" s="160"/>
      <c r="M2845" s="160"/>
      <c r="N2845" s="160"/>
    </row>
    <row r="2846" spans="1:14">
      <c r="A2846" s="160"/>
      <c r="B2846" s="170" t="s">
        <v>8756</v>
      </c>
      <c r="C2846" s="161">
        <f t="shared" si="266"/>
        <v>42513</v>
      </c>
      <c r="D2846" s="160">
        <f t="shared" si="267"/>
        <v>2016</v>
      </c>
      <c r="E2846" s="160">
        <f t="shared" si="268"/>
        <v>5</v>
      </c>
      <c r="F2846" s="160">
        <f t="shared" si="269"/>
        <v>1</v>
      </c>
      <c r="G2846" s="160">
        <f t="shared" ca="1" si="264"/>
        <v>106271</v>
      </c>
      <c r="H2846" s="171">
        <f t="shared" ca="1" si="265"/>
        <v>2165</v>
      </c>
      <c r="I2846" s="160"/>
      <c r="J2846" s="160"/>
      <c r="K2846" s="160"/>
      <c r="L2846" s="160"/>
      <c r="M2846" s="160"/>
      <c r="N2846" s="160"/>
    </row>
    <row r="2847" spans="1:14">
      <c r="A2847" s="160"/>
      <c r="B2847" s="170" t="s">
        <v>8763</v>
      </c>
      <c r="C2847" s="161">
        <f t="shared" si="266"/>
        <v>42514</v>
      </c>
      <c r="D2847" s="160">
        <f t="shared" si="267"/>
        <v>2016</v>
      </c>
      <c r="E2847" s="160">
        <f t="shared" si="268"/>
        <v>5</v>
      </c>
      <c r="F2847" s="160">
        <f t="shared" si="269"/>
        <v>2</v>
      </c>
      <c r="G2847" s="160">
        <f t="shared" ca="1" si="264"/>
        <v>106272</v>
      </c>
      <c r="H2847" s="171">
        <f t="shared" ca="1" si="265"/>
        <v>2164</v>
      </c>
      <c r="I2847" s="160"/>
      <c r="J2847" s="160"/>
      <c r="K2847" s="160"/>
      <c r="L2847" s="160"/>
      <c r="M2847" s="160"/>
      <c r="N2847" s="160"/>
    </row>
    <row r="2848" spans="1:14">
      <c r="A2848" s="160"/>
      <c r="B2848" s="170" t="s">
        <v>8763</v>
      </c>
      <c r="C2848" s="161">
        <f t="shared" si="266"/>
        <v>42514</v>
      </c>
      <c r="D2848" s="160">
        <f t="shared" si="267"/>
        <v>2016</v>
      </c>
      <c r="E2848" s="160">
        <f t="shared" si="268"/>
        <v>5</v>
      </c>
      <c r="F2848" s="160">
        <f t="shared" si="269"/>
        <v>2</v>
      </c>
      <c r="G2848" s="160">
        <f t="shared" ca="1" si="264"/>
        <v>106272</v>
      </c>
      <c r="H2848" s="171">
        <f t="shared" ca="1" si="265"/>
        <v>2164</v>
      </c>
      <c r="I2848" s="160"/>
      <c r="J2848" s="160"/>
      <c r="K2848" s="160"/>
      <c r="L2848" s="160"/>
      <c r="M2848" s="160"/>
      <c r="N2848" s="160"/>
    </row>
    <row r="2849" spans="1:14">
      <c r="A2849" s="160"/>
      <c r="B2849" s="170" t="s">
        <v>8768</v>
      </c>
      <c r="C2849" s="161">
        <f t="shared" si="266"/>
        <v>42515</v>
      </c>
      <c r="D2849" s="160">
        <f t="shared" si="267"/>
        <v>2016</v>
      </c>
      <c r="E2849" s="160">
        <f t="shared" si="268"/>
        <v>5</v>
      </c>
      <c r="F2849" s="160">
        <f t="shared" si="269"/>
        <v>3</v>
      </c>
      <c r="G2849" s="160">
        <f t="shared" ca="1" si="264"/>
        <v>106273</v>
      </c>
      <c r="H2849" s="171">
        <f t="shared" ca="1" si="265"/>
        <v>2163</v>
      </c>
      <c r="I2849" s="160"/>
      <c r="J2849" s="160"/>
      <c r="K2849" s="160"/>
      <c r="L2849" s="160"/>
      <c r="M2849" s="160"/>
      <c r="N2849" s="160"/>
    </row>
    <row r="2850" spans="1:14">
      <c r="A2850" s="160"/>
      <c r="B2850" s="170" t="s">
        <v>8771</v>
      </c>
      <c r="C2850" s="161">
        <f t="shared" si="266"/>
        <v>42516</v>
      </c>
      <c r="D2850" s="160">
        <f t="shared" si="267"/>
        <v>2016</v>
      </c>
      <c r="E2850" s="160">
        <f t="shared" si="268"/>
        <v>5</v>
      </c>
      <c r="F2850" s="160">
        <f t="shared" si="269"/>
        <v>4</v>
      </c>
      <c r="G2850" s="160">
        <f t="shared" ca="1" si="264"/>
        <v>106276</v>
      </c>
      <c r="H2850" s="171">
        <f t="shared" ca="1" si="265"/>
        <v>2162</v>
      </c>
      <c r="I2850" s="160"/>
      <c r="J2850" s="160"/>
      <c r="K2850" s="160"/>
      <c r="L2850" s="160"/>
      <c r="M2850" s="160"/>
      <c r="N2850" s="160"/>
    </row>
    <row r="2851" spans="1:14">
      <c r="A2851" s="160"/>
      <c r="B2851" s="170" t="s">
        <v>8771</v>
      </c>
      <c r="C2851" s="161">
        <f t="shared" si="266"/>
        <v>42516</v>
      </c>
      <c r="D2851" s="160">
        <f t="shared" si="267"/>
        <v>2016</v>
      </c>
      <c r="E2851" s="160">
        <f t="shared" si="268"/>
        <v>5</v>
      </c>
      <c r="F2851" s="160">
        <f t="shared" si="269"/>
        <v>4</v>
      </c>
      <c r="G2851" s="160">
        <f t="shared" ca="1" si="264"/>
        <v>106276</v>
      </c>
      <c r="H2851" s="171">
        <f t="shared" ca="1" si="265"/>
        <v>2162</v>
      </c>
      <c r="I2851" s="160"/>
      <c r="J2851" s="160"/>
      <c r="K2851" s="160"/>
      <c r="L2851" s="160"/>
      <c r="M2851" s="160"/>
      <c r="N2851" s="160"/>
    </row>
    <row r="2852" spans="1:14">
      <c r="A2852" s="160"/>
      <c r="B2852" s="170" t="s">
        <v>8776</v>
      </c>
      <c r="C2852" s="161">
        <f t="shared" si="266"/>
        <v>42517</v>
      </c>
      <c r="D2852" s="160">
        <f t="shared" si="267"/>
        <v>2016</v>
      </c>
      <c r="E2852" s="160">
        <f t="shared" si="268"/>
        <v>5</v>
      </c>
      <c r="F2852" s="160">
        <f t="shared" si="269"/>
        <v>5</v>
      </c>
      <c r="G2852" s="160">
        <f t="shared" ca="1" si="264"/>
        <v>106277</v>
      </c>
      <c r="H2852" s="171">
        <f t="shared" ca="1" si="265"/>
        <v>2161</v>
      </c>
      <c r="I2852" s="160"/>
      <c r="J2852" s="160"/>
      <c r="K2852" s="160"/>
      <c r="L2852" s="160"/>
      <c r="M2852" s="160"/>
      <c r="N2852" s="160"/>
    </row>
    <row r="2853" spans="1:14">
      <c r="A2853" s="160"/>
      <c r="B2853" s="170" t="s">
        <v>8776</v>
      </c>
      <c r="C2853" s="161">
        <f t="shared" si="266"/>
        <v>42517</v>
      </c>
      <c r="D2853" s="160">
        <f t="shared" si="267"/>
        <v>2016</v>
      </c>
      <c r="E2853" s="160">
        <f t="shared" si="268"/>
        <v>5</v>
      </c>
      <c r="F2853" s="160">
        <f t="shared" si="269"/>
        <v>5</v>
      </c>
      <c r="G2853" s="160">
        <f t="shared" ca="1" si="264"/>
        <v>106277</v>
      </c>
      <c r="H2853" s="171">
        <f t="shared" ca="1" si="265"/>
        <v>2161</v>
      </c>
      <c r="I2853" s="160"/>
      <c r="J2853" s="160"/>
      <c r="K2853" s="160"/>
      <c r="L2853" s="160"/>
      <c r="M2853" s="160"/>
      <c r="N2853" s="160"/>
    </row>
    <row r="2854" spans="1:14">
      <c r="A2854" s="160"/>
      <c r="B2854" s="170" t="s">
        <v>8781</v>
      </c>
      <c r="C2854" s="161">
        <f t="shared" si="266"/>
        <v>42518</v>
      </c>
      <c r="D2854" s="160">
        <f t="shared" si="267"/>
        <v>2016</v>
      </c>
      <c r="E2854" s="160">
        <f t="shared" si="268"/>
        <v>5</v>
      </c>
      <c r="F2854" s="160">
        <f t="shared" si="269"/>
        <v>6</v>
      </c>
      <c r="G2854" s="160">
        <f t="shared" ca="1" si="264"/>
        <v>106277</v>
      </c>
      <c r="H2854" s="171">
        <f t="shared" ca="1" si="265"/>
        <v>2160</v>
      </c>
      <c r="I2854" s="160"/>
      <c r="J2854" s="160"/>
      <c r="K2854" s="160"/>
      <c r="L2854" s="160"/>
      <c r="M2854" s="160"/>
      <c r="N2854" s="160"/>
    </row>
    <row r="2855" spans="1:14">
      <c r="A2855" s="160"/>
      <c r="B2855" s="170" t="s">
        <v>8784</v>
      </c>
      <c r="C2855" s="161">
        <f t="shared" si="266"/>
        <v>42519</v>
      </c>
      <c r="D2855" s="160">
        <f t="shared" si="267"/>
        <v>2016</v>
      </c>
      <c r="E2855" s="160">
        <f t="shared" si="268"/>
        <v>5</v>
      </c>
      <c r="F2855" s="160">
        <f t="shared" si="269"/>
        <v>7</v>
      </c>
      <c r="G2855" s="160">
        <f t="shared" ca="1" si="264"/>
        <v>106277</v>
      </c>
      <c r="H2855" s="171">
        <f t="shared" ca="1" si="265"/>
        <v>2160</v>
      </c>
      <c r="I2855" s="160"/>
      <c r="J2855" s="160"/>
      <c r="K2855" s="160"/>
      <c r="L2855" s="160"/>
      <c r="M2855" s="160"/>
      <c r="N2855" s="160"/>
    </row>
    <row r="2856" spans="1:14">
      <c r="A2856" s="160"/>
      <c r="B2856" s="170" t="s">
        <v>8787</v>
      </c>
      <c r="C2856" s="161">
        <f t="shared" si="266"/>
        <v>42520</v>
      </c>
      <c r="D2856" s="160">
        <f t="shared" si="267"/>
        <v>2016</v>
      </c>
      <c r="E2856" s="160">
        <f t="shared" si="268"/>
        <v>5</v>
      </c>
      <c r="F2856" s="160">
        <f t="shared" si="269"/>
        <v>1</v>
      </c>
      <c r="G2856" s="160">
        <f t="shared" ca="1" si="264"/>
        <v>106278</v>
      </c>
      <c r="H2856" s="171">
        <f t="shared" ca="1" si="265"/>
        <v>2160</v>
      </c>
      <c r="I2856" s="160"/>
      <c r="J2856" s="160"/>
      <c r="K2856" s="160"/>
      <c r="L2856" s="160"/>
      <c r="M2856" s="160"/>
      <c r="N2856" s="160"/>
    </row>
    <row r="2857" spans="1:14">
      <c r="A2857" s="160"/>
      <c r="B2857" s="170" t="s">
        <v>8787</v>
      </c>
      <c r="C2857" s="161">
        <f t="shared" si="266"/>
        <v>42520</v>
      </c>
      <c r="D2857" s="160">
        <f t="shared" si="267"/>
        <v>2016</v>
      </c>
      <c r="E2857" s="160">
        <f t="shared" si="268"/>
        <v>5</v>
      </c>
      <c r="F2857" s="160">
        <f t="shared" si="269"/>
        <v>1</v>
      </c>
      <c r="G2857" s="160">
        <f t="shared" ca="1" si="264"/>
        <v>106278</v>
      </c>
      <c r="H2857" s="171">
        <f t="shared" ca="1" si="265"/>
        <v>2160</v>
      </c>
      <c r="I2857" s="160"/>
      <c r="J2857" s="160"/>
      <c r="K2857" s="160"/>
      <c r="L2857" s="160"/>
      <c r="M2857" s="160"/>
      <c r="N2857" s="160"/>
    </row>
    <row r="2858" spans="1:14">
      <c r="A2858" s="160"/>
      <c r="B2858" s="170" t="s">
        <v>8787</v>
      </c>
      <c r="C2858" s="161">
        <f t="shared" si="266"/>
        <v>42520</v>
      </c>
      <c r="D2858" s="160">
        <f t="shared" si="267"/>
        <v>2016</v>
      </c>
      <c r="E2858" s="160">
        <f t="shared" si="268"/>
        <v>5</v>
      </c>
      <c r="F2858" s="160">
        <f t="shared" si="269"/>
        <v>1</v>
      </c>
      <c r="G2858" s="160">
        <f t="shared" ca="1" si="264"/>
        <v>106278</v>
      </c>
      <c r="H2858" s="171">
        <f t="shared" ca="1" si="265"/>
        <v>2160</v>
      </c>
      <c r="I2858" s="160"/>
      <c r="J2858" s="160"/>
      <c r="K2858" s="160"/>
      <c r="L2858" s="160"/>
      <c r="M2858" s="160"/>
      <c r="N2858" s="160"/>
    </row>
    <row r="2859" spans="1:14">
      <c r="A2859" s="160"/>
      <c r="B2859" s="170" t="s">
        <v>8787</v>
      </c>
      <c r="C2859" s="161">
        <f t="shared" si="266"/>
        <v>42520</v>
      </c>
      <c r="D2859" s="160">
        <f t="shared" si="267"/>
        <v>2016</v>
      </c>
      <c r="E2859" s="160">
        <f t="shared" si="268"/>
        <v>5</v>
      </c>
      <c r="F2859" s="160">
        <f t="shared" si="269"/>
        <v>1</v>
      </c>
      <c r="G2859" s="160">
        <f t="shared" ca="1" si="264"/>
        <v>106278</v>
      </c>
      <c r="H2859" s="171">
        <f t="shared" ca="1" si="265"/>
        <v>2160</v>
      </c>
      <c r="I2859" s="160"/>
      <c r="J2859" s="160"/>
      <c r="K2859" s="160"/>
      <c r="L2859" s="160"/>
      <c r="M2859" s="160"/>
      <c r="N2859" s="160"/>
    </row>
    <row r="2860" spans="1:14">
      <c r="A2860" s="160"/>
      <c r="B2860" s="170" t="s">
        <v>8796</v>
      </c>
      <c r="C2860" s="161">
        <f t="shared" si="266"/>
        <v>42521</v>
      </c>
      <c r="D2860" s="160">
        <f t="shared" si="267"/>
        <v>2016</v>
      </c>
      <c r="E2860" s="160">
        <f t="shared" si="268"/>
        <v>5</v>
      </c>
      <c r="F2860" s="160">
        <f t="shared" si="269"/>
        <v>2</v>
      </c>
      <c r="G2860" s="160">
        <f t="shared" ca="1" si="264"/>
        <v>106279</v>
      </c>
      <c r="H2860" s="171">
        <f t="shared" ca="1" si="265"/>
        <v>2159</v>
      </c>
      <c r="I2860" s="160"/>
      <c r="J2860" s="160"/>
      <c r="K2860" s="160"/>
      <c r="L2860" s="160"/>
      <c r="M2860" s="160"/>
      <c r="N2860" s="160"/>
    </row>
    <row r="2861" spans="1:14">
      <c r="A2861" s="160"/>
      <c r="B2861" s="170" t="s">
        <v>8796</v>
      </c>
      <c r="C2861" s="161">
        <f t="shared" si="266"/>
        <v>42521</v>
      </c>
      <c r="D2861" s="160">
        <f t="shared" si="267"/>
        <v>2016</v>
      </c>
      <c r="E2861" s="160">
        <f t="shared" si="268"/>
        <v>5</v>
      </c>
      <c r="F2861" s="160">
        <f t="shared" si="269"/>
        <v>2</v>
      </c>
      <c r="G2861" s="160">
        <f t="shared" ca="1" si="264"/>
        <v>106279</v>
      </c>
      <c r="H2861" s="171">
        <f t="shared" ca="1" si="265"/>
        <v>2159</v>
      </c>
      <c r="I2861" s="160"/>
      <c r="J2861" s="160"/>
      <c r="K2861" s="160"/>
      <c r="L2861" s="160"/>
      <c r="M2861" s="160"/>
      <c r="N2861" s="160"/>
    </row>
    <row r="2862" spans="1:14">
      <c r="A2862" s="160"/>
      <c r="B2862" s="170" t="s">
        <v>8801</v>
      </c>
      <c r="C2862" s="161">
        <f t="shared" si="266"/>
        <v>42522</v>
      </c>
      <c r="D2862" s="160">
        <f t="shared" si="267"/>
        <v>2016</v>
      </c>
      <c r="E2862" s="160">
        <f t="shared" si="268"/>
        <v>6</v>
      </c>
      <c r="F2862" s="160">
        <f t="shared" si="269"/>
        <v>3</v>
      </c>
      <c r="G2862" s="160">
        <f t="shared" ca="1" si="264"/>
        <v>106280</v>
      </c>
      <c r="H2862" s="171">
        <f t="shared" ca="1" si="265"/>
        <v>2158</v>
      </c>
      <c r="I2862" s="160"/>
      <c r="J2862" s="160"/>
      <c r="K2862" s="160"/>
      <c r="L2862" s="160"/>
      <c r="M2862" s="160"/>
      <c r="N2862" s="160"/>
    </row>
    <row r="2863" spans="1:14">
      <c r="A2863" s="160"/>
      <c r="B2863" s="170" t="s">
        <v>8801</v>
      </c>
      <c r="C2863" s="161">
        <f t="shared" si="266"/>
        <v>42522</v>
      </c>
      <c r="D2863" s="160">
        <f t="shared" si="267"/>
        <v>2016</v>
      </c>
      <c r="E2863" s="160">
        <f t="shared" si="268"/>
        <v>6</v>
      </c>
      <c r="F2863" s="160">
        <f t="shared" si="269"/>
        <v>3</v>
      </c>
      <c r="G2863" s="160">
        <f t="shared" ca="1" si="264"/>
        <v>106280</v>
      </c>
      <c r="H2863" s="171">
        <f t="shared" ca="1" si="265"/>
        <v>2158</v>
      </c>
      <c r="I2863" s="160"/>
      <c r="J2863" s="160"/>
      <c r="K2863" s="160"/>
      <c r="L2863" s="160"/>
      <c r="M2863" s="160"/>
      <c r="N2863" s="160"/>
    </row>
    <row r="2864" spans="1:14">
      <c r="A2864" s="160"/>
      <c r="B2864" s="170" t="s">
        <v>8801</v>
      </c>
      <c r="C2864" s="161">
        <f t="shared" si="266"/>
        <v>42522</v>
      </c>
      <c r="D2864" s="160">
        <f t="shared" si="267"/>
        <v>2016</v>
      </c>
      <c r="E2864" s="160">
        <f t="shared" si="268"/>
        <v>6</v>
      </c>
      <c r="F2864" s="160">
        <f t="shared" si="269"/>
        <v>3</v>
      </c>
      <c r="G2864" s="160">
        <f t="shared" ca="1" si="264"/>
        <v>106280</v>
      </c>
      <c r="H2864" s="171">
        <f t="shared" ca="1" si="265"/>
        <v>2158</v>
      </c>
      <c r="I2864" s="160"/>
      <c r="J2864" s="160"/>
      <c r="K2864" s="160"/>
      <c r="L2864" s="160"/>
      <c r="M2864" s="160"/>
      <c r="N2864" s="160"/>
    </row>
    <row r="2865" spans="1:14">
      <c r="A2865" s="160"/>
      <c r="B2865" s="170" t="s">
        <v>8801</v>
      </c>
      <c r="C2865" s="161">
        <f t="shared" si="266"/>
        <v>42522</v>
      </c>
      <c r="D2865" s="160">
        <f t="shared" si="267"/>
        <v>2016</v>
      </c>
      <c r="E2865" s="160">
        <f t="shared" si="268"/>
        <v>6</v>
      </c>
      <c r="F2865" s="160">
        <f t="shared" si="269"/>
        <v>3</v>
      </c>
      <c r="G2865" s="160">
        <f t="shared" ca="1" si="264"/>
        <v>106280</v>
      </c>
      <c r="H2865" s="171">
        <f t="shared" ca="1" si="265"/>
        <v>2158</v>
      </c>
      <c r="I2865" s="160"/>
      <c r="J2865" s="160"/>
      <c r="K2865" s="160"/>
      <c r="L2865" s="160"/>
      <c r="M2865" s="160"/>
      <c r="N2865" s="160"/>
    </row>
    <row r="2866" spans="1:14">
      <c r="A2866" s="160"/>
      <c r="B2866" s="170" t="s">
        <v>8810</v>
      </c>
      <c r="C2866" s="161">
        <f t="shared" si="266"/>
        <v>42523</v>
      </c>
      <c r="D2866" s="160">
        <f t="shared" si="267"/>
        <v>2016</v>
      </c>
      <c r="E2866" s="160">
        <f t="shared" si="268"/>
        <v>6</v>
      </c>
      <c r="F2866" s="160">
        <f t="shared" si="269"/>
        <v>4</v>
      </c>
      <c r="G2866" s="160">
        <f t="shared" ca="1" si="264"/>
        <v>106283</v>
      </c>
      <c r="H2866" s="171">
        <f t="shared" ca="1" si="265"/>
        <v>2157</v>
      </c>
      <c r="I2866" s="160"/>
      <c r="J2866" s="160"/>
      <c r="K2866" s="160"/>
      <c r="L2866" s="160"/>
      <c r="M2866" s="160"/>
      <c r="N2866" s="160"/>
    </row>
    <row r="2867" spans="1:14">
      <c r="A2867" s="160"/>
      <c r="B2867" s="170" t="s">
        <v>8810</v>
      </c>
      <c r="C2867" s="161">
        <f t="shared" si="266"/>
        <v>42523</v>
      </c>
      <c r="D2867" s="160">
        <f t="shared" si="267"/>
        <v>2016</v>
      </c>
      <c r="E2867" s="160">
        <f t="shared" si="268"/>
        <v>6</v>
      </c>
      <c r="F2867" s="160">
        <f t="shared" si="269"/>
        <v>4</v>
      </c>
      <c r="G2867" s="160">
        <f t="shared" ca="1" si="264"/>
        <v>106283</v>
      </c>
      <c r="H2867" s="171">
        <f t="shared" ca="1" si="265"/>
        <v>2157</v>
      </c>
      <c r="I2867" s="160"/>
      <c r="J2867" s="160"/>
      <c r="K2867" s="160"/>
      <c r="L2867" s="160"/>
      <c r="M2867" s="160"/>
      <c r="N2867" s="160"/>
    </row>
    <row r="2868" spans="1:14">
      <c r="A2868" s="160"/>
      <c r="B2868" s="170" t="s">
        <v>8810</v>
      </c>
      <c r="C2868" s="161">
        <f t="shared" si="266"/>
        <v>42523</v>
      </c>
      <c r="D2868" s="160">
        <f t="shared" si="267"/>
        <v>2016</v>
      </c>
      <c r="E2868" s="160">
        <f t="shared" si="268"/>
        <v>6</v>
      </c>
      <c r="F2868" s="160">
        <f t="shared" si="269"/>
        <v>4</v>
      </c>
      <c r="G2868" s="160">
        <f t="shared" ca="1" si="264"/>
        <v>106283</v>
      </c>
      <c r="H2868" s="171">
        <f t="shared" ca="1" si="265"/>
        <v>2157</v>
      </c>
      <c r="I2868" s="160"/>
      <c r="J2868" s="160"/>
      <c r="K2868" s="160"/>
      <c r="L2868" s="160"/>
      <c r="M2868" s="160"/>
      <c r="N2868" s="160"/>
    </row>
    <row r="2869" spans="1:14">
      <c r="A2869" s="160"/>
      <c r="B2869" s="170" t="s">
        <v>8810</v>
      </c>
      <c r="C2869" s="161">
        <f t="shared" si="266"/>
        <v>42523</v>
      </c>
      <c r="D2869" s="160">
        <f t="shared" si="267"/>
        <v>2016</v>
      </c>
      <c r="E2869" s="160">
        <f t="shared" si="268"/>
        <v>6</v>
      </c>
      <c r="F2869" s="160">
        <f t="shared" si="269"/>
        <v>4</v>
      </c>
      <c r="G2869" s="160">
        <f t="shared" ca="1" si="264"/>
        <v>106283</v>
      </c>
      <c r="H2869" s="171">
        <f t="shared" ca="1" si="265"/>
        <v>2157</v>
      </c>
      <c r="I2869" s="160"/>
      <c r="J2869" s="160"/>
      <c r="K2869" s="160"/>
      <c r="L2869" s="160"/>
      <c r="M2869" s="160"/>
      <c r="N2869" s="160"/>
    </row>
    <row r="2870" spans="1:14">
      <c r="A2870" s="160"/>
      <c r="B2870" s="170" t="s">
        <v>8819</v>
      </c>
      <c r="C2870" s="161">
        <f t="shared" si="266"/>
        <v>42524</v>
      </c>
      <c r="D2870" s="160">
        <f t="shared" si="267"/>
        <v>2016</v>
      </c>
      <c r="E2870" s="160">
        <f t="shared" si="268"/>
        <v>6</v>
      </c>
      <c r="F2870" s="160">
        <f t="shared" si="269"/>
        <v>5</v>
      </c>
      <c r="G2870" s="160">
        <f t="shared" ca="1" si="264"/>
        <v>106284</v>
      </c>
      <c r="H2870" s="171">
        <f t="shared" ca="1" si="265"/>
        <v>2156</v>
      </c>
      <c r="I2870" s="160"/>
      <c r="J2870" s="160"/>
      <c r="K2870" s="160"/>
      <c r="L2870" s="160"/>
      <c r="M2870" s="160"/>
      <c r="N2870" s="160"/>
    </row>
    <row r="2871" spans="1:14">
      <c r="A2871" s="160"/>
      <c r="B2871" s="170" t="s">
        <v>8819</v>
      </c>
      <c r="C2871" s="161">
        <f t="shared" si="266"/>
        <v>42524</v>
      </c>
      <c r="D2871" s="160">
        <f t="shared" si="267"/>
        <v>2016</v>
      </c>
      <c r="E2871" s="160">
        <f t="shared" si="268"/>
        <v>6</v>
      </c>
      <c r="F2871" s="160">
        <f t="shared" si="269"/>
        <v>5</v>
      </c>
      <c r="G2871" s="160">
        <f t="shared" ca="1" si="264"/>
        <v>106284</v>
      </c>
      <c r="H2871" s="171">
        <f t="shared" ca="1" si="265"/>
        <v>2156</v>
      </c>
      <c r="I2871" s="160"/>
      <c r="J2871" s="160"/>
      <c r="K2871" s="160"/>
      <c r="L2871" s="160"/>
      <c r="M2871" s="160"/>
      <c r="N2871" s="160"/>
    </row>
    <row r="2872" spans="1:14">
      <c r="A2872" s="160"/>
      <c r="B2872" s="170" t="s">
        <v>8824</v>
      </c>
      <c r="C2872" s="161">
        <f t="shared" si="266"/>
        <v>42526</v>
      </c>
      <c r="D2872" s="160">
        <f t="shared" si="267"/>
        <v>2016</v>
      </c>
      <c r="E2872" s="160">
        <f t="shared" si="268"/>
        <v>6</v>
      </c>
      <c r="F2872" s="160">
        <f t="shared" si="269"/>
        <v>7</v>
      </c>
      <c r="G2872" s="160">
        <f t="shared" ca="1" si="264"/>
        <v>106284</v>
      </c>
      <c r="H2872" s="171">
        <f t="shared" ca="1" si="265"/>
        <v>2155</v>
      </c>
      <c r="I2872" s="160"/>
      <c r="J2872" s="160"/>
      <c r="K2872" s="160"/>
      <c r="L2872" s="160"/>
      <c r="M2872" s="160"/>
      <c r="N2872" s="160"/>
    </row>
    <row r="2873" spans="1:14">
      <c r="A2873" s="160"/>
      <c r="B2873" s="170" t="s">
        <v>8827</v>
      </c>
      <c r="C2873" s="161">
        <f t="shared" si="266"/>
        <v>42528</v>
      </c>
      <c r="D2873" s="160">
        <f t="shared" si="267"/>
        <v>2016</v>
      </c>
      <c r="E2873" s="160">
        <f t="shared" si="268"/>
        <v>6</v>
      </c>
      <c r="F2873" s="160">
        <f t="shared" si="269"/>
        <v>2</v>
      </c>
      <c r="G2873" s="160">
        <f t="shared" ca="1" si="264"/>
        <v>106286</v>
      </c>
      <c r="H2873" s="171">
        <f t="shared" ca="1" si="265"/>
        <v>2154</v>
      </c>
      <c r="I2873" s="160"/>
      <c r="J2873" s="160"/>
      <c r="K2873" s="160"/>
      <c r="L2873" s="160"/>
      <c r="M2873" s="160"/>
      <c r="N2873" s="160"/>
    </row>
    <row r="2874" spans="1:14">
      <c r="A2874" s="160"/>
      <c r="B2874" s="170" t="s">
        <v>8827</v>
      </c>
      <c r="C2874" s="161">
        <f t="shared" si="266"/>
        <v>42528</v>
      </c>
      <c r="D2874" s="160">
        <f t="shared" si="267"/>
        <v>2016</v>
      </c>
      <c r="E2874" s="160">
        <f t="shared" si="268"/>
        <v>6</v>
      </c>
      <c r="F2874" s="160">
        <f t="shared" si="269"/>
        <v>2</v>
      </c>
      <c r="G2874" s="160">
        <f t="shared" ca="1" si="264"/>
        <v>106286</v>
      </c>
      <c r="H2874" s="171">
        <f t="shared" ca="1" si="265"/>
        <v>2154</v>
      </c>
      <c r="I2874" s="160"/>
      <c r="J2874" s="160"/>
      <c r="K2874" s="160"/>
      <c r="L2874" s="160"/>
      <c r="M2874" s="160"/>
      <c r="N2874" s="160"/>
    </row>
    <row r="2875" spans="1:14">
      <c r="A2875" s="160"/>
      <c r="B2875" s="170" t="s">
        <v>8832</v>
      </c>
      <c r="C2875" s="161">
        <f t="shared" si="266"/>
        <v>42529</v>
      </c>
      <c r="D2875" s="160">
        <f t="shared" si="267"/>
        <v>2016</v>
      </c>
      <c r="E2875" s="160">
        <f t="shared" si="268"/>
        <v>6</v>
      </c>
      <c r="F2875" s="160">
        <f t="shared" si="269"/>
        <v>3</v>
      </c>
      <c r="G2875" s="160">
        <f t="shared" ca="1" si="264"/>
        <v>106287</v>
      </c>
      <c r="H2875" s="171">
        <f t="shared" ca="1" si="265"/>
        <v>2153</v>
      </c>
      <c r="I2875" s="160"/>
      <c r="J2875" s="160"/>
      <c r="K2875" s="160"/>
      <c r="L2875" s="160"/>
      <c r="M2875" s="160"/>
      <c r="N2875" s="160"/>
    </row>
    <row r="2876" spans="1:14">
      <c r="A2876" s="160"/>
      <c r="B2876" s="170" t="s">
        <v>8832</v>
      </c>
      <c r="C2876" s="161">
        <f t="shared" si="266"/>
        <v>42529</v>
      </c>
      <c r="D2876" s="160">
        <f t="shared" si="267"/>
        <v>2016</v>
      </c>
      <c r="E2876" s="160">
        <f t="shared" si="268"/>
        <v>6</v>
      </c>
      <c r="F2876" s="160">
        <f t="shared" si="269"/>
        <v>3</v>
      </c>
      <c r="G2876" s="160">
        <f t="shared" ca="1" si="264"/>
        <v>106287</v>
      </c>
      <c r="H2876" s="171">
        <f t="shared" ca="1" si="265"/>
        <v>2153</v>
      </c>
      <c r="I2876" s="160"/>
      <c r="J2876" s="160"/>
      <c r="K2876" s="160"/>
      <c r="L2876" s="160"/>
      <c r="M2876" s="160"/>
      <c r="N2876" s="160"/>
    </row>
    <row r="2877" spans="1:14">
      <c r="A2877" s="160"/>
      <c r="B2877" s="170" t="s">
        <v>8837</v>
      </c>
      <c r="C2877" s="161">
        <f t="shared" si="266"/>
        <v>42530</v>
      </c>
      <c r="D2877" s="160">
        <f t="shared" si="267"/>
        <v>2016</v>
      </c>
      <c r="E2877" s="160">
        <f t="shared" si="268"/>
        <v>6</v>
      </c>
      <c r="F2877" s="160">
        <f t="shared" si="269"/>
        <v>4</v>
      </c>
      <c r="G2877" s="160">
        <f t="shared" ca="1" si="264"/>
        <v>106290</v>
      </c>
      <c r="H2877" s="171">
        <f t="shared" ca="1" si="265"/>
        <v>2152</v>
      </c>
      <c r="I2877" s="160"/>
      <c r="J2877" s="160"/>
      <c r="K2877" s="160"/>
      <c r="L2877" s="160"/>
      <c r="M2877" s="160"/>
      <c r="N2877" s="160"/>
    </row>
    <row r="2878" spans="1:14">
      <c r="A2878" s="160"/>
      <c r="B2878" s="170" t="s">
        <v>8840</v>
      </c>
      <c r="C2878" s="161">
        <f t="shared" si="266"/>
        <v>42531</v>
      </c>
      <c r="D2878" s="160">
        <f t="shared" si="267"/>
        <v>2016</v>
      </c>
      <c r="E2878" s="160">
        <f t="shared" si="268"/>
        <v>6</v>
      </c>
      <c r="F2878" s="160">
        <f t="shared" si="269"/>
        <v>5</v>
      </c>
      <c r="G2878" s="160">
        <f t="shared" ca="1" si="264"/>
        <v>106291</v>
      </c>
      <c r="H2878" s="171">
        <f t="shared" ca="1" si="265"/>
        <v>2151</v>
      </c>
      <c r="I2878" s="160"/>
      <c r="J2878" s="160"/>
      <c r="K2878" s="160"/>
      <c r="L2878" s="160"/>
      <c r="M2878" s="160"/>
      <c r="N2878" s="160"/>
    </row>
    <row r="2879" spans="1:14">
      <c r="A2879" s="160"/>
      <c r="B2879" s="170" t="s">
        <v>8843</v>
      </c>
      <c r="C2879" s="161">
        <f t="shared" si="266"/>
        <v>42532</v>
      </c>
      <c r="D2879" s="160">
        <f t="shared" si="267"/>
        <v>2016</v>
      </c>
      <c r="E2879" s="160">
        <f t="shared" si="268"/>
        <v>6</v>
      </c>
      <c r="F2879" s="160">
        <f t="shared" si="269"/>
        <v>6</v>
      </c>
      <c r="G2879" s="160">
        <f t="shared" ca="1" si="264"/>
        <v>106291</v>
      </c>
      <c r="H2879" s="171">
        <f t="shared" ca="1" si="265"/>
        <v>2150</v>
      </c>
      <c r="I2879" s="160"/>
      <c r="J2879" s="160"/>
      <c r="K2879" s="160"/>
      <c r="L2879" s="160"/>
      <c r="M2879" s="160"/>
      <c r="N2879" s="160"/>
    </row>
    <row r="2880" spans="1:14">
      <c r="A2880" s="160"/>
      <c r="B2880" s="170" t="s">
        <v>8843</v>
      </c>
      <c r="C2880" s="161">
        <f t="shared" si="266"/>
        <v>42532</v>
      </c>
      <c r="D2880" s="160">
        <f t="shared" si="267"/>
        <v>2016</v>
      </c>
      <c r="E2880" s="160">
        <f t="shared" si="268"/>
        <v>6</v>
      </c>
      <c r="F2880" s="160">
        <f t="shared" si="269"/>
        <v>6</v>
      </c>
      <c r="G2880" s="160">
        <f t="shared" ca="1" si="264"/>
        <v>106291</v>
      </c>
      <c r="H2880" s="171">
        <f t="shared" ca="1" si="265"/>
        <v>2150</v>
      </c>
      <c r="I2880" s="160"/>
      <c r="J2880" s="160"/>
      <c r="K2880" s="160"/>
      <c r="L2880" s="160"/>
      <c r="M2880" s="160"/>
      <c r="N2880" s="160"/>
    </row>
    <row r="2881" spans="1:14">
      <c r="A2881" s="160"/>
      <c r="B2881" s="170" t="s">
        <v>8843</v>
      </c>
      <c r="C2881" s="161">
        <f t="shared" si="266"/>
        <v>42532</v>
      </c>
      <c r="D2881" s="160">
        <f t="shared" si="267"/>
        <v>2016</v>
      </c>
      <c r="E2881" s="160">
        <f t="shared" si="268"/>
        <v>6</v>
      </c>
      <c r="F2881" s="160">
        <f t="shared" si="269"/>
        <v>6</v>
      </c>
      <c r="G2881" s="160">
        <f t="shared" ca="1" si="264"/>
        <v>106291</v>
      </c>
      <c r="H2881" s="171">
        <f t="shared" ca="1" si="265"/>
        <v>2150</v>
      </c>
      <c r="I2881" s="160"/>
      <c r="J2881" s="160"/>
      <c r="K2881" s="160"/>
      <c r="L2881" s="160"/>
      <c r="M2881" s="160"/>
      <c r="N2881" s="160"/>
    </row>
    <row r="2882" spans="1:14">
      <c r="A2882" s="160"/>
      <c r="B2882" s="170" t="s">
        <v>8850</v>
      </c>
      <c r="C2882" s="161">
        <f t="shared" si="266"/>
        <v>42533</v>
      </c>
      <c r="D2882" s="160">
        <f t="shared" si="267"/>
        <v>2016</v>
      </c>
      <c r="E2882" s="160">
        <f t="shared" si="268"/>
        <v>6</v>
      </c>
      <c r="F2882" s="160">
        <f t="shared" si="269"/>
        <v>7</v>
      </c>
      <c r="G2882" s="160">
        <f t="shared" ca="1" si="264"/>
        <v>106291</v>
      </c>
      <c r="H2882" s="171">
        <f t="shared" ca="1" si="265"/>
        <v>2150</v>
      </c>
      <c r="I2882" s="160"/>
      <c r="J2882" s="160"/>
      <c r="K2882" s="160"/>
      <c r="L2882" s="160"/>
      <c r="M2882" s="160"/>
      <c r="N2882" s="160"/>
    </row>
    <row r="2883" spans="1:14">
      <c r="A2883" s="160"/>
      <c r="B2883" s="170" t="s">
        <v>8853</v>
      </c>
      <c r="C2883" s="161">
        <f t="shared" si="266"/>
        <v>42535</v>
      </c>
      <c r="D2883" s="160">
        <f t="shared" si="267"/>
        <v>2016</v>
      </c>
      <c r="E2883" s="160">
        <f t="shared" si="268"/>
        <v>6</v>
      </c>
      <c r="F2883" s="160">
        <f t="shared" si="269"/>
        <v>2</v>
      </c>
      <c r="G2883" s="160">
        <f t="shared" ca="1" si="264"/>
        <v>106293</v>
      </c>
      <c r="H2883" s="171">
        <f t="shared" ca="1" si="265"/>
        <v>2149</v>
      </c>
      <c r="I2883" s="160"/>
      <c r="J2883" s="160"/>
      <c r="K2883" s="160"/>
      <c r="L2883" s="160"/>
      <c r="M2883" s="160"/>
      <c r="N2883" s="160"/>
    </row>
    <row r="2884" spans="1:14">
      <c r="A2884" s="160"/>
      <c r="B2884" s="170" t="s">
        <v>8856</v>
      </c>
      <c r="C2884" s="161">
        <f t="shared" si="266"/>
        <v>42537</v>
      </c>
      <c r="D2884" s="160">
        <f t="shared" si="267"/>
        <v>2016</v>
      </c>
      <c r="E2884" s="160">
        <f t="shared" si="268"/>
        <v>6</v>
      </c>
      <c r="F2884" s="160">
        <f t="shared" si="269"/>
        <v>4</v>
      </c>
      <c r="G2884" s="160">
        <f t="shared" ca="1" si="264"/>
        <v>106297</v>
      </c>
      <c r="H2884" s="171">
        <f t="shared" ca="1" si="265"/>
        <v>2147</v>
      </c>
      <c r="I2884" s="160"/>
      <c r="J2884" s="160"/>
      <c r="K2884" s="160"/>
      <c r="L2884" s="160"/>
      <c r="M2884" s="160"/>
      <c r="N2884" s="160"/>
    </row>
    <row r="2885" spans="1:14">
      <c r="A2885" s="160"/>
      <c r="B2885" s="170" t="s">
        <v>8859</v>
      </c>
      <c r="C2885" s="161">
        <f t="shared" si="266"/>
        <v>42538</v>
      </c>
      <c r="D2885" s="160">
        <f t="shared" si="267"/>
        <v>2016</v>
      </c>
      <c r="E2885" s="160">
        <f t="shared" si="268"/>
        <v>6</v>
      </c>
      <c r="F2885" s="160">
        <f t="shared" si="269"/>
        <v>5</v>
      </c>
      <c r="G2885" s="160">
        <f t="shared" ref="G2885:G2948" ca="1" si="270">WORKDAY(C2885,$K$5)</f>
        <v>106298</v>
      </c>
      <c r="H2885" s="171">
        <f t="shared" ref="H2885:H2948" ca="1" si="271">NETWORKDAYS(C2885,$K$5)</f>
        <v>2146</v>
      </c>
      <c r="I2885" s="160"/>
      <c r="J2885" s="160"/>
      <c r="K2885" s="160"/>
      <c r="L2885" s="160"/>
      <c r="M2885" s="160"/>
      <c r="N2885" s="160"/>
    </row>
    <row r="2886" spans="1:14">
      <c r="A2886" s="160"/>
      <c r="B2886" s="170" t="s">
        <v>8862</v>
      </c>
      <c r="C2886" s="161">
        <f t="shared" ref="C2886:C2949" si="272">DATE(LEFT(B2886,4),MID(B2886,5,2),RIGHT(B2886,2))</f>
        <v>42539</v>
      </c>
      <c r="D2886" s="160">
        <f t="shared" ref="D2886:D2949" si="273">YEAR(C2886)</f>
        <v>2016</v>
      </c>
      <c r="E2886" s="160">
        <f t="shared" ref="E2886:E2949" si="274">MONTH(C2886)</f>
        <v>6</v>
      </c>
      <c r="F2886" s="160">
        <f t="shared" ref="F2886:F2949" si="275">WEEKDAY(C2886,2)</f>
        <v>6</v>
      </c>
      <c r="G2886" s="160">
        <f t="shared" ca="1" si="270"/>
        <v>106298</v>
      </c>
      <c r="H2886" s="171">
        <f t="shared" ca="1" si="271"/>
        <v>2145</v>
      </c>
      <c r="I2886" s="160"/>
      <c r="J2886" s="160"/>
      <c r="K2886" s="160"/>
      <c r="L2886" s="160"/>
      <c r="M2886" s="160"/>
      <c r="N2886" s="160"/>
    </row>
    <row r="2887" spans="1:14">
      <c r="A2887" s="160"/>
      <c r="B2887" s="170" t="s">
        <v>8865</v>
      </c>
      <c r="C2887" s="161">
        <f t="shared" si="272"/>
        <v>42540</v>
      </c>
      <c r="D2887" s="160">
        <f t="shared" si="273"/>
        <v>2016</v>
      </c>
      <c r="E2887" s="160">
        <f t="shared" si="274"/>
        <v>6</v>
      </c>
      <c r="F2887" s="160">
        <f t="shared" si="275"/>
        <v>7</v>
      </c>
      <c r="G2887" s="160">
        <f t="shared" ca="1" si="270"/>
        <v>106298</v>
      </c>
      <c r="H2887" s="171">
        <f t="shared" ca="1" si="271"/>
        <v>2145</v>
      </c>
      <c r="I2887" s="160"/>
      <c r="J2887" s="160"/>
      <c r="K2887" s="160"/>
      <c r="L2887" s="160"/>
      <c r="M2887" s="160"/>
      <c r="N2887" s="160"/>
    </row>
    <row r="2888" spans="1:14">
      <c r="A2888" s="160"/>
      <c r="B2888" s="170" t="s">
        <v>8865</v>
      </c>
      <c r="C2888" s="161">
        <f t="shared" si="272"/>
        <v>42540</v>
      </c>
      <c r="D2888" s="160">
        <f t="shared" si="273"/>
        <v>2016</v>
      </c>
      <c r="E2888" s="160">
        <f t="shared" si="274"/>
        <v>6</v>
      </c>
      <c r="F2888" s="160">
        <f t="shared" si="275"/>
        <v>7</v>
      </c>
      <c r="G2888" s="160">
        <f t="shared" ca="1" si="270"/>
        <v>106298</v>
      </c>
      <c r="H2888" s="171">
        <f t="shared" ca="1" si="271"/>
        <v>2145</v>
      </c>
      <c r="I2888" s="160"/>
      <c r="J2888" s="160"/>
      <c r="K2888" s="160"/>
      <c r="L2888" s="160"/>
      <c r="M2888" s="160"/>
      <c r="N2888" s="160"/>
    </row>
    <row r="2889" spans="1:14">
      <c r="A2889" s="160"/>
      <c r="B2889" s="170" t="s">
        <v>8865</v>
      </c>
      <c r="C2889" s="161">
        <f t="shared" si="272"/>
        <v>42540</v>
      </c>
      <c r="D2889" s="160">
        <f t="shared" si="273"/>
        <v>2016</v>
      </c>
      <c r="E2889" s="160">
        <f t="shared" si="274"/>
        <v>6</v>
      </c>
      <c r="F2889" s="160">
        <f t="shared" si="275"/>
        <v>7</v>
      </c>
      <c r="G2889" s="160">
        <f t="shared" ca="1" si="270"/>
        <v>106298</v>
      </c>
      <c r="H2889" s="171">
        <f t="shared" ca="1" si="271"/>
        <v>2145</v>
      </c>
      <c r="I2889" s="160"/>
      <c r="J2889" s="160"/>
      <c r="K2889" s="160"/>
      <c r="L2889" s="160"/>
      <c r="M2889" s="160"/>
      <c r="N2889" s="160"/>
    </row>
    <row r="2890" spans="1:14">
      <c r="A2890" s="160"/>
      <c r="B2890" s="170" t="s">
        <v>8872</v>
      </c>
      <c r="C2890" s="161">
        <f t="shared" si="272"/>
        <v>42541</v>
      </c>
      <c r="D2890" s="160">
        <f t="shared" si="273"/>
        <v>2016</v>
      </c>
      <c r="E2890" s="160">
        <f t="shared" si="274"/>
        <v>6</v>
      </c>
      <c r="F2890" s="160">
        <f t="shared" si="275"/>
        <v>1</v>
      </c>
      <c r="G2890" s="160">
        <f t="shared" ca="1" si="270"/>
        <v>106299</v>
      </c>
      <c r="H2890" s="171">
        <f t="shared" ca="1" si="271"/>
        <v>2145</v>
      </c>
      <c r="I2890" s="160"/>
      <c r="J2890" s="160"/>
      <c r="K2890" s="160"/>
      <c r="L2890" s="160"/>
      <c r="M2890" s="160"/>
      <c r="N2890" s="160"/>
    </row>
    <row r="2891" spans="1:14">
      <c r="A2891" s="160"/>
      <c r="B2891" s="170" t="s">
        <v>8872</v>
      </c>
      <c r="C2891" s="161">
        <f t="shared" si="272"/>
        <v>42541</v>
      </c>
      <c r="D2891" s="160">
        <f t="shared" si="273"/>
        <v>2016</v>
      </c>
      <c r="E2891" s="160">
        <f t="shared" si="274"/>
        <v>6</v>
      </c>
      <c r="F2891" s="160">
        <f t="shared" si="275"/>
        <v>1</v>
      </c>
      <c r="G2891" s="160">
        <f t="shared" ca="1" si="270"/>
        <v>106299</v>
      </c>
      <c r="H2891" s="171">
        <f t="shared" ca="1" si="271"/>
        <v>2145</v>
      </c>
      <c r="I2891" s="160"/>
      <c r="J2891" s="160"/>
      <c r="K2891" s="160"/>
      <c r="L2891" s="160"/>
      <c r="M2891" s="160"/>
      <c r="N2891" s="160"/>
    </row>
    <row r="2892" spans="1:14">
      <c r="A2892" s="160"/>
      <c r="B2892" s="170" t="s">
        <v>8872</v>
      </c>
      <c r="C2892" s="161">
        <f t="shared" si="272"/>
        <v>42541</v>
      </c>
      <c r="D2892" s="160">
        <f t="shared" si="273"/>
        <v>2016</v>
      </c>
      <c r="E2892" s="160">
        <f t="shared" si="274"/>
        <v>6</v>
      </c>
      <c r="F2892" s="160">
        <f t="shared" si="275"/>
        <v>1</v>
      </c>
      <c r="G2892" s="160">
        <f t="shared" ca="1" si="270"/>
        <v>106299</v>
      </c>
      <c r="H2892" s="171">
        <f t="shared" ca="1" si="271"/>
        <v>2145</v>
      </c>
      <c r="I2892" s="160"/>
      <c r="J2892" s="160"/>
      <c r="K2892" s="160"/>
      <c r="L2892" s="160"/>
      <c r="M2892" s="160"/>
      <c r="N2892" s="160"/>
    </row>
    <row r="2893" spans="1:14">
      <c r="A2893" s="160"/>
      <c r="B2893" s="170" t="s">
        <v>8879</v>
      </c>
      <c r="C2893" s="161">
        <f t="shared" si="272"/>
        <v>42542</v>
      </c>
      <c r="D2893" s="160">
        <f t="shared" si="273"/>
        <v>2016</v>
      </c>
      <c r="E2893" s="160">
        <f t="shared" si="274"/>
        <v>6</v>
      </c>
      <c r="F2893" s="160">
        <f t="shared" si="275"/>
        <v>2</v>
      </c>
      <c r="G2893" s="160">
        <f t="shared" ca="1" si="270"/>
        <v>106300</v>
      </c>
      <c r="H2893" s="171">
        <f t="shared" ca="1" si="271"/>
        <v>2144</v>
      </c>
      <c r="I2893" s="160"/>
      <c r="J2893" s="160"/>
      <c r="K2893" s="160"/>
      <c r="L2893" s="160"/>
      <c r="M2893" s="160"/>
      <c r="N2893" s="160"/>
    </row>
    <row r="2894" spans="1:14">
      <c r="A2894" s="160"/>
      <c r="B2894" s="170" t="s">
        <v>8879</v>
      </c>
      <c r="C2894" s="161">
        <f t="shared" si="272"/>
        <v>42542</v>
      </c>
      <c r="D2894" s="160">
        <f t="shared" si="273"/>
        <v>2016</v>
      </c>
      <c r="E2894" s="160">
        <f t="shared" si="274"/>
        <v>6</v>
      </c>
      <c r="F2894" s="160">
        <f t="shared" si="275"/>
        <v>2</v>
      </c>
      <c r="G2894" s="160">
        <f t="shared" ca="1" si="270"/>
        <v>106300</v>
      </c>
      <c r="H2894" s="171">
        <f t="shared" ca="1" si="271"/>
        <v>2144</v>
      </c>
      <c r="I2894" s="160"/>
      <c r="J2894" s="160"/>
      <c r="K2894" s="160"/>
      <c r="L2894" s="160"/>
      <c r="M2894" s="160"/>
      <c r="N2894" s="160"/>
    </row>
    <row r="2895" spans="1:14">
      <c r="A2895" s="160"/>
      <c r="B2895" s="170" t="s">
        <v>8884</v>
      </c>
      <c r="C2895" s="161">
        <f t="shared" si="272"/>
        <v>42543</v>
      </c>
      <c r="D2895" s="160">
        <f t="shared" si="273"/>
        <v>2016</v>
      </c>
      <c r="E2895" s="160">
        <f t="shared" si="274"/>
        <v>6</v>
      </c>
      <c r="F2895" s="160">
        <f t="shared" si="275"/>
        <v>3</v>
      </c>
      <c r="G2895" s="160">
        <f t="shared" ca="1" si="270"/>
        <v>106301</v>
      </c>
      <c r="H2895" s="171">
        <f t="shared" ca="1" si="271"/>
        <v>2143</v>
      </c>
      <c r="I2895" s="160"/>
      <c r="J2895" s="160"/>
      <c r="K2895" s="160"/>
      <c r="L2895" s="160"/>
      <c r="M2895" s="160"/>
      <c r="N2895" s="160"/>
    </row>
    <row r="2896" spans="1:14">
      <c r="A2896" s="160"/>
      <c r="B2896" s="170" t="s">
        <v>8884</v>
      </c>
      <c r="C2896" s="161">
        <f t="shared" si="272"/>
        <v>42543</v>
      </c>
      <c r="D2896" s="160">
        <f t="shared" si="273"/>
        <v>2016</v>
      </c>
      <c r="E2896" s="160">
        <f t="shared" si="274"/>
        <v>6</v>
      </c>
      <c r="F2896" s="160">
        <f t="shared" si="275"/>
        <v>3</v>
      </c>
      <c r="G2896" s="160">
        <f t="shared" ca="1" si="270"/>
        <v>106301</v>
      </c>
      <c r="H2896" s="171">
        <f t="shared" ca="1" si="271"/>
        <v>2143</v>
      </c>
      <c r="I2896" s="160"/>
      <c r="J2896" s="160"/>
      <c r="K2896" s="160"/>
      <c r="L2896" s="160"/>
      <c r="M2896" s="160"/>
      <c r="N2896" s="160"/>
    </row>
    <row r="2897" spans="1:14">
      <c r="A2897" s="160"/>
      <c r="B2897" s="170" t="s">
        <v>8884</v>
      </c>
      <c r="C2897" s="161">
        <f t="shared" si="272"/>
        <v>42543</v>
      </c>
      <c r="D2897" s="160">
        <f t="shared" si="273"/>
        <v>2016</v>
      </c>
      <c r="E2897" s="160">
        <f t="shared" si="274"/>
        <v>6</v>
      </c>
      <c r="F2897" s="160">
        <f t="shared" si="275"/>
        <v>3</v>
      </c>
      <c r="G2897" s="160">
        <f t="shared" ca="1" si="270"/>
        <v>106301</v>
      </c>
      <c r="H2897" s="171">
        <f t="shared" ca="1" si="271"/>
        <v>2143</v>
      </c>
      <c r="I2897" s="160"/>
      <c r="J2897" s="160"/>
      <c r="K2897" s="160"/>
      <c r="L2897" s="160"/>
      <c r="M2897" s="160"/>
      <c r="N2897" s="160"/>
    </row>
    <row r="2898" spans="1:14">
      <c r="A2898" s="160"/>
      <c r="B2898" s="170" t="s">
        <v>8884</v>
      </c>
      <c r="C2898" s="161">
        <f t="shared" si="272"/>
        <v>42543</v>
      </c>
      <c r="D2898" s="160">
        <f t="shared" si="273"/>
        <v>2016</v>
      </c>
      <c r="E2898" s="160">
        <f t="shared" si="274"/>
        <v>6</v>
      </c>
      <c r="F2898" s="160">
        <f t="shared" si="275"/>
        <v>3</v>
      </c>
      <c r="G2898" s="160">
        <f t="shared" ca="1" si="270"/>
        <v>106301</v>
      </c>
      <c r="H2898" s="171">
        <f t="shared" ca="1" si="271"/>
        <v>2143</v>
      </c>
      <c r="I2898" s="160"/>
      <c r="J2898" s="160"/>
      <c r="K2898" s="160"/>
      <c r="L2898" s="160"/>
      <c r="M2898" s="160"/>
      <c r="N2898" s="160"/>
    </row>
    <row r="2899" spans="1:14">
      <c r="A2899" s="160"/>
      <c r="B2899" s="170" t="s">
        <v>8893</v>
      </c>
      <c r="C2899" s="161">
        <f t="shared" si="272"/>
        <v>42545</v>
      </c>
      <c r="D2899" s="160">
        <f t="shared" si="273"/>
        <v>2016</v>
      </c>
      <c r="E2899" s="160">
        <f t="shared" si="274"/>
        <v>6</v>
      </c>
      <c r="F2899" s="160">
        <f t="shared" si="275"/>
        <v>5</v>
      </c>
      <c r="G2899" s="160">
        <f t="shared" ca="1" si="270"/>
        <v>106305</v>
      </c>
      <c r="H2899" s="171">
        <f t="shared" ca="1" si="271"/>
        <v>2141</v>
      </c>
      <c r="I2899" s="160"/>
      <c r="J2899" s="160"/>
      <c r="K2899" s="160"/>
      <c r="L2899" s="160"/>
      <c r="M2899" s="160"/>
      <c r="N2899" s="160"/>
    </row>
    <row r="2900" spans="1:14">
      <c r="A2900" s="160"/>
      <c r="B2900" s="170" t="s">
        <v>8893</v>
      </c>
      <c r="C2900" s="161">
        <f t="shared" si="272"/>
        <v>42545</v>
      </c>
      <c r="D2900" s="160">
        <f t="shared" si="273"/>
        <v>2016</v>
      </c>
      <c r="E2900" s="160">
        <f t="shared" si="274"/>
        <v>6</v>
      </c>
      <c r="F2900" s="160">
        <f t="shared" si="275"/>
        <v>5</v>
      </c>
      <c r="G2900" s="160">
        <f t="shared" ca="1" si="270"/>
        <v>106305</v>
      </c>
      <c r="H2900" s="171">
        <f t="shared" ca="1" si="271"/>
        <v>2141</v>
      </c>
      <c r="I2900" s="160"/>
      <c r="J2900" s="160"/>
      <c r="K2900" s="160"/>
      <c r="L2900" s="160"/>
      <c r="M2900" s="160"/>
      <c r="N2900" s="160"/>
    </row>
    <row r="2901" spans="1:14">
      <c r="A2901" s="160"/>
      <c r="B2901" s="170" t="s">
        <v>8898</v>
      </c>
      <c r="C2901" s="161">
        <f t="shared" si="272"/>
        <v>42546</v>
      </c>
      <c r="D2901" s="160">
        <f t="shared" si="273"/>
        <v>2016</v>
      </c>
      <c r="E2901" s="160">
        <f t="shared" si="274"/>
        <v>6</v>
      </c>
      <c r="F2901" s="160">
        <f t="shared" si="275"/>
        <v>6</v>
      </c>
      <c r="G2901" s="160">
        <f t="shared" ca="1" si="270"/>
        <v>106305</v>
      </c>
      <c r="H2901" s="171">
        <f t="shared" ca="1" si="271"/>
        <v>2140</v>
      </c>
      <c r="I2901" s="160"/>
      <c r="J2901" s="160"/>
      <c r="K2901" s="160"/>
      <c r="L2901" s="160"/>
      <c r="M2901" s="160"/>
      <c r="N2901" s="160"/>
    </row>
    <row r="2902" spans="1:14">
      <c r="A2902" s="160"/>
      <c r="B2902" s="170" t="s">
        <v>8901</v>
      </c>
      <c r="C2902" s="161">
        <f t="shared" si="272"/>
        <v>42548</v>
      </c>
      <c r="D2902" s="160">
        <f t="shared" si="273"/>
        <v>2016</v>
      </c>
      <c r="E2902" s="160">
        <f t="shared" si="274"/>
        <v>6</v>
      </c>
      <c r="F2902" s="160">
        <f t="shared" si="275"/>
        <v>1</v>
      </c>
      <c r="G2902" s="160">
        <f t="shared" ca="1" si="270"/>
        <v>106306</v>
      </c>
      <c r="H2902" s="171">
        <f t="shared" ca="1" si="271"/>
        <v>2140</v>
      </c>
      <c r="I2902" s="160"/>
      <c r="J2902" s="160"/>
      <c r="K2902" s="160"/>
      <c r="L2902" s="160"/>
      <c r="M2902" s="160"/>
      <c r="N2902" s="160"/>
    </row>
    <row r="2903" spans="1:14">
      <c r="A2903" s="160"/>
      <c r="B2903" s="170" t="s">
        <v>8901</v>
      </c>
      <c r="C2903" s="161">
        <f t="shared" si="272"/>
        <v>42548</v>
      </c>
      <c r="D2903" s="160">
        <f t="shared" si="273"/>
        <v>2016</v>
      </c>
      <c r="E2903" s="160">
        <f t="shared" si="274"/>
        <v>6</v>
      </c>
      <c r="F2903" s="160">
        <f t="shared" si="275"/>
        <v>1</v>
      </c>
      <c r="G2903" s="160">
        <f t="shared" ca="1" si="270"/>
        <v>106306</v>
      </c>
      <c r="H2903" s="171">
        <f t="shared" ca="1" si="271"/>
        <v>2140</v>
      </c>
      <c r="I2903" s="160"/>
      <c r="J2903" s="160"/>
      <c r="K2903" s="160"/>
      <c r="L2903" s="160"/>
      <c r="M2903" s="160"/>
      <c r="N2903" s="160"/>
    </row>
    <row r="2904" spans="1:14">
      <c r="A2904" s="160"/>
      <c r="B2904" s="170" t="s">
        <v>8906</v>
      </c>
      <c r="C2904" s="161">
        <f t="shared" si="272"/>
        <v>42549</v>
      </c>
      <c r="D2904" s="160">
        <f t="shared" si="273"/>
        <v>2016</v>
      </c>
      <c r="E2904" s="160">
        <f t="shared" si="274"/>
        <v>6</v>
      </c>
      <c r="F2904" s="160">
        <f t="shared" si="275"/>
        <v>2</v>
      </c>
      <c r="G2904" s="160">
        <f t="shared" ca="1" si="270"/>
        <v>106307</v>
      </c>
      <c r="H2904" s="171">
        <f t="shared" ca="1" si="271"/>
        <v>2139</v>
      </c>
      <c r="I2904" s="160"/>
      <c r="J2904" s="160"/>
      <c r="K2904" s="160"/>
      <c r="L2904" s="160"/>
      <c r="M2904" s="160"/>
      <c r="N2904" s="160"/>
    </row>
    <row r="2905" spans="1:14">
      <c r="A2905" s="160"/>
      <c r="B2905" s="170" t="s">
        <v>8906</v>
      </c>
      <c r="C2905" s="161">
        <f t="shared" si="272"/>
        <v>42549</v>
      </c>
      <c r="D2905" s="160">
        <f t="shared" si="273"/>
        <v>2016</v>
      </c>
      <c r="E2905" s="160">
        <f t="shared" si="274"/>
        <v>6</v>
      </c>
      <c r="F2905" s="160">
        <f t="shared" si="275"/>
        <v>2</v>
      </c>
      <c r="G2905" s="160">
        <f t="shared" ca="1" si="270"/>
        <v>106307</v>
      </c>
      <c r="H2905" s="171">
        <f t="shared" ca="1" si="271"/>
        <v>2139</v>
      </c>
      <c r="I2905" s="160"/>
      <c r="J2905" s="160"/>
      <c r="K2905" s="160"/>
      <c r="L2905" s="160"/>
      <c r="M2905" s="160"/>
      <c r="N2905" s="160"/>
    </row>
    <row r="2906" spans="1:14">
      <c r="A2906" s="160"/>
      <c r="B2906" s="170" t="s">
        <v>8906</v>
      </c>
      <c r="C2906" s="161">
        <f t="shared" si="272"/>
        <v>42549</v>
      </c>
      <c r="D2906" s="160">
        <f t="shared" si="273"/>
        <v>2016</v>
      </c>
      <c r="E2906" s="160">
        <f t="shared" si="274"/>
        <v>6</v>
      </c>
      <c r="F2906" s="160">
        <f t="shared" si="275"/>
        <v>2</v>
      </c>
      <c r="G2906" s="160">
        <f t="shared" ca="1" si="270"/>
        <v>106307</v>
      </c>
      <c r="H2906" s="171">
        <f t="shared" ca="1" si="271"/>
        <v>2139</v>
      </c>
      <c r="I2906" s="160"/>
      <c r="J2906" s="160"/>
      <c r="K2906" s="160"/>
      <c r="L2906" s="160"/>
      <c r="M2906" s="160"/>
      <c r="N2906" s="160"/>
    </row>
    <row r="2907" spans="1:14">
      <c r="A2907" s="160"/>
      <c r="B2907" s="170" t="s">
        <v>8913</v>
      </c>
      <c r="C2907" s="161">
        <f t="shared" si="272"/>
        <v>42551</v>
      </c>
      <c r="D2907" s="160">
        <f t="shared" si="273"/>
        <v>2016</v>
      </c>
      <c r="E2907" s="160">
        <f t="shared" si="274"/>
        <v>6</v>
      </c>
      <c r="F2907" s="160">
        <f t="shared" si="275"/>
        <v>4</v>
      </c>
      <c r="G2907" s="160">
        <f t="shared" ca="1" si="270"/>
        <v>106311</v>
      </c>
      <c r="H2907" s="171">
        <f t="shared" ca="1" si="271"/>
        <v>2137</v>
      </c>
      <c r="I2907" s="160"/>
      <c r="J2907" s="160"/>
      <c r="K2907" s="160"/>
      <c r="L2907" s="160"/>
      <c r="M2907" s="160"/>
      <c r="N2907" s="160"/>
    </row>
    <row r="2908" spans="1:14">
      <c r="A2908" s="160"/>
      <c r="B2908" s="170" t="s">
        <v>8916</v>
      </c>
      <c r="C2908" s="161">
        <f t="shared" si="272"/>
        <v>42552</v>
      </c>
      <c r="D2908" s="160">
        <f t="shared" si="273"/>
        <v>2016</v>
      </c>
      <c r="E2908" s="160">
        <f t="shared" si="274"/>
        <v>7</v>
      </c>
      <c r="F2908" s="160">
        <f t="shared" si="275"/>
        <v>5</v>
      </c>
      <c r="G2908" s="160">
        <f t="shared" ca="1" si="270"/>
        <v>106312</v>
      </c>
      <c r="H2908" s="171">
        <f t="shared" ca="1" si="271"/>
        <v>2136</v>
      </c>
      <c r="I2908" s="160"/>
      <c r="J2908" s="160"/>
      <c r="K2908" s="160"/>
      <c r="L2908" s="160"/>
      <c r="M2908" s="160"/>
      <c r="N2908" s="160"/>
    </row>
    <row r="2909" spans="1:14">
      <c r="A2909" s="160"/>
      <c r="B2909" s="170" t="s">
        <v>8916</v>
      </c>
      <c r="C2909" s="161">
        <f t="shared" si="272"/>
        <v>42552</v>
      </c>
      <c r="D2909" s="160">
        <f t="shared" si="273"/>
        <v>2016</v>
      </c>
      <c r="E2909" s="160">
        <f t="shared" si="274"/>
        <v>7</v>
      </c>
      <c r="F2909" s="160">
        <f t="shared" si="275"/>
        <v>5</v>
      </c>
      <c r="G2909" s="160">
        <f t="shared" ca="1" si="270"/>
        <v>106312</v>
      </c>
      <c r="H2909" s="171">
        <f t="shared" ca="1" si="271"/>
        <v>2136</v>
      </c>
      <c r="I2909" s="160"/>
      <c r="J2909" s="160"/>
      <c r="K2909" s="160"/>
      <c r="L2909" s="160"/>
      <c r="M2909" s="160"/>
      <c r="N2909" s="160"/>
    </row>
    <row r="2910" spans="1:14">
      <c r="A2910" s="160"/>
      <c r="B2910" s="170" t="s">
        <v>8916</v>
      </c>
      <c r="C2910" s="161">
        <f t="shared" si="272"/>
        <v>42552</v>
      </c>
      <c r="D2910" s="160">
        <f t="shared" si="273"/>
        <v>2016</v>
      </c>
      <c r="E2910" s="160">
        <f t="shared" si="274"/>
        <v>7</v>
      </c>
      <c r="F2910" s="160">
        <f t="shared" si="275"/>
        <v>5</v>
      </c>
      <c r="G2910" s="160">
        <f t="shared" ca="1" si="270"/>
        <v>106312</v>
      </c>
      <c r="H2910" s="171">
        <f t="shared" ca="1" si="271"/>
        <v>2136</v>
      </c>
      <c r="I2910" s="160"/>
      <c r="J2910" s="160"/>
      <c r="K2910" s="160"/>
      <c r="L2910" s="160"/>
      <c r="M2910" s="160"/>
      <c r="N2910" s="160"/>
    </row>
    <row r="2911" spans="1:14">
      <c r="A2911" s="160"/>
      <c r="B2911" s="170" t="s">
        <v>8916</v>
      </c>
      <c r="C2911" s="161">
        <f t="shared" si="272"/>
        <v>42552</v>
      </c>
      <c r="D2911" s="160">
        <f t="shared" si="273"/>
        <v>2016</v>
      </c>
      <c r="E2911" s="160">
        <f t="shared" si="274"/>
        <v>7</v>
      </c>
      <c r="F2911" s="160">
        <f t="shared" si="275"/>
        <v>5</v>
      </c>
      <c r="G2911" s="160">
        <f t="shared" ca="1" si="270"/>
        <v>106312</v>
      </c>
      <c r="H2911" s="171">
        <f t="shared" ca="1" si="271"/>
        <v>2136</v>
      </c>
      <c r="I2911" s="160"/>
      <c r="J2911" s="160"/>
      <c r="K2911" s="160"/>
      <c r="L2911" s="160"/>
      <c r="M2911" s="160"/>
      <c r="N2911" s="160"/>
    </row>
    <row r="2912" spans="1:14">
      <c r="A2912" s="160"/>
      <c r="B2912" s="170" t="s">
        <v>8925</v>
      </c>
      <c r="C2912" s="161">
        <f t="shared" si="272"/>
        <v>42553</v>
      </c>
      <c r="D2912" s="160">
        <f t="shared" si="273"/>
        <v>2016</v>
      </c>
      <c r="E2912" s="160">
        <f t="shared" si="274"/>
        <v>7</v>
      </c>
      <c r="F2912" s="160">
        <f t="shared" si="275"/>
        <v>6</v>
      </c>
      <c r="G2912" s="160">
        <f t="shared" ca="1" si="270"/>
        <v>106312</v>
      </c>
      <c r="H2912" s="171">
        <f t="shared" ca="1" si="271"/>
        <v>2135</v>
      </c>
      <c r="I2912" s="160"/>
      <c r="J2912" s="160"/>
      <c r="K2912" s="160"/>
      <c r="L2912" s="160"/>
      <c r="M2912" s="160"/>
      <c r="N2912" s="160"/>
    </row>
    <row r="2913" spans="1:14">
      <c r="A2913" s="160"/>
      <c r="B2913" s="170" t="s">
        <v>8925</v>
      </c>
      <c r="C2913" s="161">
        <f t="shared" si="272"/>
        <v>42553</v>
      </c>
      <c r="D2913" s="160">
        <f t="shared" si="273"/>
        <v>2016</v>
      </c>
      <c r="E2913" s="160">
        <f t="shared" si="274"/>
        <v>7</v>
      </c>
      <c r="F2913" s="160">
        <f t="shared" si="275"/>
        <v>6</v>
      </c>
      <c r="G2913" s="160">
        <f t="shared" ca="1" si="270"/>
        <v>106312</v>
      </c>
      <c r="H2913" s="171">
        <f t="shared" ca="1" si="271"/>
        <v>2135</v>
      </c>
      <c r="I2913" s="160"/>
      <c r="J2913" s="160"/>
      <c r="K2913" s="160"/>
      <c r="L2913" s="160"/>
      <c r="M2913" s="160"/>
      <c r="N2913" s="160"/>
    </row>
    <row r="2914" spans="1:14">
      <c r="A2914" s="160"/>
      <c r="B2914" s="170" t="s">
        <v>8930</v>
      </c>
      <c r="C2914" s="161">
        <f t="shared" si="272"/>
        <v>42554</v>
      </c>
      <c r="D2914" s="160">
        <f t="shared" si="273"/>
        <v>2016</v>
      </c>
      <c r="E2914" s="160">
        <f t="shared" si="274"/>
        <v>7</v>
      </c>
      <c r="F2914" s="160">
        <f t="shared" si="275"/>
        <v>7</v>
      </c>
      <c r="G2914" s="160">
        <f t="shared" ca="1" si="270"/>
        <v>106312</v>
      </c>
      <c r="H2914" s="171">
        <f t="shared" ca="1" si="271"/>
        <v>2135</v>
      </c>
      <c r="I2914" s="160"/>
      <c r="J2914" s="160"/>
      <c r="K2914" s="160"/>
      <c r="L2914" s="160"/>
      <c r="M2914" s="160"/>
      <c r="N2914" s="160"/>
    </row>
    <row r="2915" spans="1:14">
      <c r="A2915" s="160"/>
      <c r="B2915" s="170" t="s">
        <v>8933</v>
      </c>
      <c r="C2915" s="161">
        <f t="shared" si="272"/>
        <v>42555</v>
      </c>
      <c r="D2915" s="160">
        <f t="shared" si="273"/>
        <v>2016</v>
      </c>
      <c r="E2915" s="160">
        <f t="shared" si="274"/>
        <v>7</v>
      </c>
      <c r="F2915" s="160">
        <f t="shared" si="275"/>
        <v>1</v>
      </c>
      <c r="G2915" s="160">
        <f t="shared" ca="1" si="270"/>
        <v>106313</v>
      </c>
      <c r="H2915" s="171">
        <f t="shared" ca="1" si="271"/>
        <v>2135</v>
      </c>
      <c r="I2915" s="160"/>
      <c r="J2915" s="160"/>
      <c r="K2915" s="160"/>
      <c r="L2915" s="160"/>
      <c r="M2915" s="160"/>
      <c r="N2915" s="160"/>
    </row>
    <row r="2916" spans="1:14">
      <c r="A2916" s="160"/>
      <c r="B2916" s="170" t="s">
        <v>8936</v>
      </c>
      <c r="C2916" s="161">
        <f t="shared" si="272"/>
        <v>42556</v>
      </c>
      <c r="D2916" s="160">
        <f t="shared" si="273"/>
        <v>2016</v>
      </c>
      <c r="E2916" s="160">
        <f t="shared" si="274"/>
        <v>7</v>
      </c>
      <c r="F2916" s="160">
        <f t="shared" si="275"/>
        <v>2</v>
      </c>
      <c r="G2916" s="160">
        <f t="shared" ca="1" si="270"/>
        <v>106314</v>
      </c>
      <c r="H2916" s="171">
        <f t="shared" ca="1" si="271"/>
        <v>2134</v>
      </c>
      <c r="I2916" s="160"/>
      <c r="J2916" s="160"/>
      <c r="K2916" s="160"/>
      <c r="L2916" s="160"/>
      <c r="M2916" s="160"/>
      <c r="N2916" s="160"/>
    </row>
    <row r="2917" spans="1:14">
      <c r="A2917" s="160"/>
      <c r="B2917" s="170" t="s">
        <v>8936</v>
      </c>
      <c r="C2917" s="161">
        <f t="shared" si="272"/>
        <v>42556</v>
      </c>
      <c r="D2917" s="160">
        <f t="shared" si="273"/>
        <v>2016</v>
      </c>
      <c r="E2917" s="160">
        <f t="shared" si="274"/>
        <v>7</v>
      </c>
      <c r="F2917" s="160">
        <f t="shared" si="275"/>
        <v>2</v>
      </c>
      <c r="G2917" s="160">
        <f t="shared" ca="1" si="270"/>
        <v>106314</v>
      </c>
      <c r="H2917" s="171">
        <f t="shared" ca="1" si="271"/>
        <v>2134</v>
      </c>
      <c r="I2917" s="160"/>
      <c r="J2917" s="160"/>
      <c r="K2917" s="160"/>
      <c r="L2917" s="160"/>
      <c r="M2917" s="160"/>
      <c r="N2917" s="160"/>
    </row>
    <row r="2918" spans="1:14">
      <c r="A2918" s="160"/>
      <c r="B2918" s="170" t="s">
        <v>8941</v>
      </c>
      <c r="C2918" s="161">
        <f t="shared" si="272"/>
        <v>42557</v>
      </c>
      <c r="D2918" s="160">
        <f t="shared" si="273"/>
        <v>2016</v>
      </c>
      <c r="E2918" s="160">
        <f t="shared" si="274"/>
        <v>7</v>
      </c>
      <c r="F2918" s="160">
        <f t="shared" si="275"/>
        <v>3</v>
      </c>
      <c r="G2918" s="160">
        <f t="shared" ca="1" si="270"/>
        <v>106315</v>
      </c>
      <c r="H2918" s="171">
        <f t="shared" ca="1" si="271"/>
        <v>2133</v>
      </c>
      <c r="I2918" s="160"/>
      <c r="J2918" s="160"/>
      <c r="K2918" s="160"/>
      <c r="L2918" s="160"/>
      <c r="M2918" s="160"/>
      <c r="N2918" s="160"/>
    </row>
    <row r="2919" spans="1:14">
      <c r="A2919" s="160"/>
      <c r="B2919" s="170" t="s">
        <v>8941</v>
      </c>
      <c r="C2919" s="161">
        <f t="shared" si="272"/>
        <v>42557</v>
      </c>
      <c r="D2919" s="160">
        <f t="shared" si="273"/>
        <v>2016</v>
      </c>
      <c r="E2919" s="160">
        <f t="shared" si="274"/>
        <v>7</v>
      </c>
      <c r="F2919" s="160">
        <f t="shared" si="275"/>
        <v>3</v>
      </c>
      <c r="G2919" s="160">
        <f t="shared" ca="1" si="270"/>
        <v>106315</v>
      </c>
      <c r="H2919" s="171">
        <f t="shared" ca="1" si="271"/>
        <v>2133</v>
      </c>
      <c r="I2919" s="160"/>
      <c r="J2919" s="160"/>
      <c r="K2919" s="160"/>
      <c r="L2919" s="160"/>
      <c r="M2919" s="160"/>
      <c r="N2919" s="160"/>
    </row>
    <row r="2920" spans="1:14">
      <c r="A2920" s="160"/>
      <c r="B2920" s="170" t="s">
        <v>8941</v>
      </c>
      <c r="C2920" s="161">
        <f t="shared" si="272"/>
        <v>42557</v>
      </c>
      <c r="D2920" s="160">
        <f t="shared" si="273"/>
        <v>2016</v>
      </c>
      <c r="E2920" s="160">
        <f t="shared" si="274"/>
        <v>7</v>
      </c>
      <c r="F2920" s="160">
        <f t="shared" si="275"/>
        <v>3</v>
      </c>
      <c r="G2920" s="160">
        <f t="shared" ca="1" si="270"/>
        <v>106315</v>
      </c>
      <c r="H2920" s="171">
        <f t="shared" ca="1" si="271"/>
        <v>2133</v>
      </c>
      <c r="I2920" s="160"/>
      <c r="J2920" s="160"/>
      <c r="K2920" s="160"/>
      <c r="L2920" s="160"/>
      <c r="M2920" s="160"/>
      <c r="N2920" s="160"/>
    </row>
    <row r="2921" spans="1:14">
      <c r="A2921" s="160"/>
      <c r="B2921" s="170" t="s">
        <v>8948</v>
      </c>
      <c r="C2921" s="161">
        <f t="shared" si="272"/>
        <v>42558</v>
      </c>
      <c r="D2921" s="160">
        <f t="shared" si="273"/>
        <v>2016</v>
      </c>
      <c r="E2921" s="160">
        <f t="shared" si="274"/>
        <v>7</v>
      </c>
      <c r="F2921" s="160">
        <f t="shared" si="275"/>
        <v>4</v>
      </c>
      <c r="G2921" s="160">
        <f t="shared" ca="1" si="270"/>
        <v>106318</v>
      </c>
      <c r="H2921" s="171">
        <f t="shared" ca="1" si="271"/>
        <v>2132</v>
      </c>
      <c r="I2921" s="160"/>
      <c r="J2921" s="160"/>
      <c r="K2921" s="160"/>
      <c r="L2921" s="160"/>
      <c r="M2921" s="160"/>
      <c r="N2921" s="160"/>
    </row>
    <row r="2922" spans="1:14">
      <c r="A2922" s="160"/>
      <c r="B2922" s="170" t="s">
        <v>8951</v>
      </c>
      <c r="C2922" s="161">
        <f t="shared" si="272"/>
        <v>42560</v>
      </c>
      <c r="D2922" s="160">
        <f t="shared" si="273"/>
        <v>2016</v>
      </c>
      <c r="E2922" s="160">
        <f t="shared" si="274"/>
        <v>7</v>
      </c>
      <c r="F2922" s="160">
        <f t="shared" si="275"/>
        <v>6</v>
      </c>
      <c r="G2922" s="160">
        <f t="shared" ca="1" si="270"/>
        <v>106319</v>
      </c>
      <c r="H2922" s="171">
        <f t="shared" ca="1" si="271"/>
        <v>2130</v>
      </c>
      <c r="I2922" s="160"/>
      <c r="J2922" s="160"/>
      <c r="K2922" s="160"/>
      <c r="L2922" s="160"/>
      <c r="M2922" s="160"/>
      <c r="N2922" s="160"/>
    </row>
    <row r="2923" spans="1:14">
      <c r="A2923" s="160"/>
      <c r="B2923" s="170" t="s">
        <v>8954</v>
      </c>
      <c r="C2923" s="161">
        <f t="shared" si="272"/>
        <v>42561</v>
      </c>
      <c r="D2923" s="160">
        <f t="shared" si="273"/>
        <v>2016</v>
      </c>
      <c r="E2923" s="160">
        <f t="shared" si="274"/>
        <v>7</v>
      </c>
      <c r="F2923" s="160">
        <f t="shared" si="275"/>
        <v>7</v>
      </c>
      <c r="G2923" s="160">
        <f t="shared" ca="1" si="270"/>
        <v>106319</v>
      </c>
      <c r="H2923" s="171">
        <f t="shared" ca="1" si="271"/>
        <v>2130</v>
      </c>
      <c r="I2923" s="160"/>
      <c r="J2923" s="160"/>
      <c r="K2923" s="160"/>
      <c r="L2923" s="160"/>
      <c r="M2923" s="160"/>
      <c r="N2923" s="160"/>
    </row>
    <row r="2924" spans="1:14">
      <c r="A2924" s="160"/>
      <c r="B2924" s="170" t="s">
        <v>8954</v>
      </c>
      <c r="C2924" s="161">
        <f t="shared" si="272"/>
        <v>42561</v>
      </c>
      <c r="D2924" s="160">
        <f t="shared" si="273"/>
        <v>2016</v>
      </c>
      <c r="E2924" s="160">
        <f t="shared" si="274"/>
        <v>7</v>
      </c>
      <c r="F2924" s="160">
        <f t="shared" si="275"/>
        <v>7</v>
      </c>
      <c r="G2924" s="160">
        <f t="shared" ca="1" si="270"/>
        <v>106319</v>
      </c>
      <c r="H2924" s="171">
        <f t="shared" ca="1" si="271"/>
        <v>2130</v>
      </c>
      <c r="I2924" s="160"/>
      <c r="J2924" s="160"/>
      <c r="K2924" s="160"/>
      <c r="L2924" s="160"/>
      <c r="M2924" s="160"/>
      <c r="N2924" s="160"/>
    </row>
    <row r="2925" spans="1:14">
      <c r="A2925" s="160"/>
      <c r="B2925" s="170" t="s">
        <v>8959</v>
      </c>
      <c r="C2925" s="161">
        <f t="shared" si="272"/>
        <v>42563</v>
      </c>
      <c r="D2925" s="160">
        <f t="shared" si="273"/>
        <v>2016</v>
      </c>
      <c r="E2925" s="160">
        <f t="shared" si="274"/>
        <v>7</v>
      </c>
      <c r="F2925" s="160">
        <f t="shared" si="275"/>
        <v>2</v>
      </c>
      <c r="G2925" s="160">
        <f t="shared" ca="1" si="270"/>
        <v>106321</v>
      </c>
      <c r="H2925" s="171">
        <f t="shared" ca="1" si="271"/>
        <v>2129</v>
      </c>
      <c r="I2925" s="160"/>
      <c r="J2925" s="160"/>
      <c r="K2925" s="160"/>
      <c r="L2925" s="160"/>
      <c r="M2925" s="160"/>
      <c r="N2925" s="160"/>
    </row>
    <row r="2926" spans="1:14">
      <c r="A2926" s="160"/>
      <c r="B2926" s="170" t="s">
        <v>8962</v>
      </c>
      <c r="C2926" s="161">
        <f t="shared" si="272"/>
        <v>42564</v>
      </c>
      <c r="D2926" s="160">
        <f t="shared" si="273"/>
        <v>2016</v>
      </c>
      <c r="E2926" s="160">
        <f t="shared" si="274"/>
        <v>7</v>
      </c>
      <c r="F2926" s="160">
        <f t="shared" si="275"/>
        <v>3</v>
      </c>
      <c r="G2926" s="160">
        <f t="shared" ca="1" si="270"/>
        <v>106322</v>
      </c>
      <c r="H2926" s="171">
        <f t="shared" ca="1" si="271"/>
        <v>2128</v>
      </c>
      <c r="I2926" s="160"/>
      <c r="J2926" s="160"/>
      <c r="K2926" s="160"/>
      <c r="L2926" s="160"/>
      <c r="M2926" s="160"/>
      <c r="N2926" s="160"/>
    </row>
    <row r="2927" spans="1:14">
      <c r="A2927" s="160"/>
      <c r="B2927" s="170" t="s">
        <v>8965</v>
      </c>
      <c r="C2927" s="161">
        <f t="shared" si="272"/>
        <v>42565</v>
      </c>
      <c r="D2927" s="160">
        <f t="shared" si="273"/>
        <v>2016</v>
      </c>
      <c r="E2927" s="160">
        <f t="shared" si="274"/>
        <v>7</v>
      </c>
      <c r="F2927" s="160">
        <f t="shared" si="275"/>
        <v>4</v>
      </c>
      <c r="G2927" s="160">
        <f t="shared" ca="1" si="270"/>
        <v>106325</v>
      </c>
      <c r="H2927" s="171">
        <f t="shared" ca="1" si="271"/>
        <v>2127</v>
      </c>
      <c r="I2927" s="160"/>
      <c r="J2927" s="160"/>
      <c r="K2927" s="160"/>
      <c r="L2927" s="160"/>
      <c r="M2927" s="160"/>
      <c r="N2927" s="160"/>
    </row>
    <row r="2928" spans="1:14">
      <c r="A2928" s="160"/>
      <c r="B2928" s="170" t="s">
        <v>8968</v>
      </c>
      <c r="C2928" s="161">
        <f t="shared" si="272"/>
        <v>42566</v>
      </c>
      <c r="D2928" s="160">
        <f t="shared" si="273"/>
        <v>2016</v>
      </c>
      <c r="E2928" s="160">
        <f t="shared" si="274"/>
        <v>7</v>
      </c>
      <c r="F2928" s="160">
        <f t="shared" si="275"/>
        <v>5</v>
      </c>
      <c r="G2928" s="160">
        <f t="shared" ca="1" si="270"/>
        <v>106326</v>
      </c>
      <c r="H2928" s="171">
        <f t="shared" ca="1" si="271"/>
        <v>2126</v>
      </c>
      <c r="I2928" s="160"/>
      <c r="J2928" s="160"/>
      <c r="K2928" s="160"/>
      <c r="L2928" s="160"/>
      <c r="M2928" s="160"/>
      <c r="N2928" s="160"/>
    </row>
    <row r="2929" spans="1:14">
      <c r="A2929" s="160"/>
      <c r="B2929" s="170" t="s">
        <v>8971</v>
      </c>
      <c r="C2929" s="161">
        <f t="shared" si="272"/>
        <v>42567</v>
      </c>
      <c r="D2929" s="160">
        <f t="shared" si="273"/>
        <v>2016</v>
      </c>
      <c r="E2929" s="160">
        <f t="shared" si="274"/>
        <v>7</v>
      </c>
      <c r="F2929" s="160">
        <f t="shared" si="275"/>
        <v>6</v>
      </c>
      <c r="G2929" s="160">
        <f t="shared" ca="1" si="270"/>
        <v>106326</v>
      </c>
      <c r="H2929" s="171">
        <f t="shared" ca="1" si="271"/>
        <v>2125</v>
      </c>
      <c r="I2929" s="160"/>
      <c r="J2929" s="160"/>
      <c r="K2929" s="160"/>
      <c r="L2929" s="160"/>
      <c r="M2929" s="160"/>
      <c r="N2929" s="160"/>
    </row>
    <row r="2930" spans="1:14">
      <c r="A2930" s="160"/>
      <c r="B2930" s="170" t="s">
        <v>8974</v>
      </c>
      <c r="C2930" s="161">
        <f t="shared" si="272"/>
        <v>42568</v>
      </c>
      <c r="D2930" s="160">
        <f t="shared" si="273"/>
        <v>2016</v>
      </c>
      <c r="E2930" s="160">
        <f t="shared" si="274"/>
        <v>7</v>
      </c>
      <c r="F2930" s="160">
        <f t="shared" si="275"/>
        <v>7</v>
      </c>
      <c r="G2930" s="160">
        <f t="shared" ca="1" si="270"/>
        <v>106326</v>
      </c>
      <c r="H2930" s="171">
        <f t="shared" ca="1" si="271"/>
        <v>2125</v>
      </c>
      <c r="I2930" s="160"/>
      <c r="J2930" s="160"/>
      <c r="K2930" s="160"/>
      <c r="L2930" s="160"/>
      <c r="M2930" s="160"/>
      <c r="N2930" s="160"/>
    </row>
    <row r="2931" spans="1:14">
      <c r="A2931" s="160"/>
      <c r="B2931" s="170" t="s">
        <v>8977</v>
      </c>
      <c r="C2931" s="161">
        <f t="shared" si="272"/>
        <v>42569</v>
      </c>
      <c r="D2931" s="160">
        <f t="shared" si="273"/>
        <v>2016</v>
      </c>
      <c r="E2931" s="160">
        <f t="shared" si="274"/>
        <v>7</v>
      </c>
      <c r="F2931" s="160">
        <f t="shared" si="275"/>
        <v>1</v>
      </c>
      <c r="G2931" s="160">
        <f t="shared" ca="1" si="270"/>
        <v>106327</v>
      </c>
      <c r="H2931" s="171">
        <f t="shared" ca="1" si="271"/>
        <v>2125</v>
      </c>
      <c r="I2931" s="160"/>
      <c r="J2931" s="160"/>
      <c r="K2931" s="160"/>
      <c r="L2931" s="160"/>
      <c r="M2931" s="160"/>
      <c r="N2931" s="160"/>
    </row>
    <row r="2932" spans="1:14">
      <c r="A2932" s="160"/>
      <c r="B2932" s="170" t="s">
        <v>8977</v>
      </c>
      <c r="C2932" s="161">
        <f t="shared" si="272"/>
        <v>42569</v>
      </c>
      <c r="D2932" s="160">
        <f t="shared" si="273"/>
        <v>2016</v>
      </c>
      <c r="E2932" s="160">
        <f t="shared" si="274"/>
        <v>7</v>
      </c>
      <c r="F2932" s="160">
        <f t="shared" si="275"/>
        <v>1</v>
      </c>
      <c r="G2932" s="160">
        <f t="shared" ca="1" si="270"/>
        <v>106327</v>
      </c>
      <c r="H2932" s="171">
        <f t="shared" ca="1" si="271"/>
        <v>2125</v>
      </c>
      <c r="I2932" s="160"/>
      <c r="J2932" s="160"/>
      <c r="K2932" s="160"/>
      <c r="L2932" s="160"/>
      <c r="M2932" s="160"/>
      <c r="N2932" s="160"/>
    </row>
    <row r="2933" spans="1:14">
      <c r="A2933" s="160"/>
      <c r="B2933" s="170" t="s">
        <v>8977</v>
      </c>
      <c r="C2933" s="161">
        <f t="shared" si="272"/>
        <v>42569</v>
      </c>
      <c r="D2933" s="160">
        <f t="shared" si="273"/>
        <v>2016</v>
      </c>
      <c r="E2933" s="160">
        <f t="shared" si="274"/>
        <v>7</v>
      </c>
      <c r="F2933" s="160">
        <f t="shared" si="275"/>
        <v>1</v>
      </c>
      <c r="G2933" s="160">
        <f t="shared" ca="1" si="270"/>
        <v>106327</v>
      </c>
      <c r="H2933" s="171">
        <f t="shared" ca="1" si="271"/>
        <v>2125</v>
      </c>
      <c r="I2933" s="160"/>
      <c r="J2933" s="160"/>
      <c r="K2933" s="160"/>
      <c r="L2933" s="160"/>
      <c r="M2933" s="160"/>
      <c r="N2933" s="160"/>
    </row>
    <row r="2934" spans="1:14">
      <c r="A2934" s="160"/>
      <c r="B2934" s="170" t="s">
        <v>8984</v>
      </c>
      <c r="C2934" s="161">
        <f t="shared" si="272"/>
        <v>42570</v>
      </c>
      <c r="D2934" s="160">
        <f t="shared" si="273"/>
        <v>2016</v>
      </c>
      <c r="E2934" s="160">
        <f t="shared" si="274"/>
        <v>7</v>
      </c>
      <c r="F2934" s="160">
        <f t="shared" si="275"/>
        <v>2</v>
      </c>
      <c r="G2934" s="160">
        <f t="shared" ca="1" si="270"/>
        <v>106328</v>
      </c>
      <c r="H2934" s="171">
        <f t="shared" ca="1" si="271"/>
        <v>2124</v>
      </c>
      <c r="I2934" s="160"/>
      <c r="J2934" s="160"/>
      <c r="K2934" s="160"/>
      <c r="L2934" s="160"/>
      <c r="M2934" s="160"/>
      <c r="N2934" s="160"/>
    </row>
    <row r="2935" spans="1:14">
      <c r="A2935" s="160"/>
      <c r="B2935" s="170" t="s">
        <v>8984</v>
      </c>
      <c r="C2935" s="161">
        <f t="shared" si="272"/>
        <v>42570</v>
      </c>
      <c r="D2935" s="160">
        <f t="shared" si="273"/>
        <v>2016</v>
      </c>
      <c r="E2935" s="160">
        <f t="shared" si="274"/>
        <v>7</v>
      </c>
      <c r="F2935" s="160">
        <f t="shared" si="275"/>
        <v>2</v>
      </c>
      <c r="G2935" s="160">
        <f t="shared" ca="1" si="270"/>
        <v>106328</v>
      </c>
      <c r="H2935" s="171">
        <f t="shared" ca="1" si="271"/>
        <v>2124</v>
      </c>
      <c r="I2935" s="160"/>
      <c r="J2935" s="160"/>
      <c r="K2935" s="160"/>
      <c r="L2935" s="160"/>
      <c r="M2935" s="160"/>
      <c r="N2935" s="160"/>
    </row>
    <row r="2936" spans="1:14">
      <c r="A2936" s="160"/>
      <c r="B2936" s="170" t="s">
        <v>8989</v>
      </c>
      <c r="C2936" s="161">
        <f t="shared" si="272"/>
        <v>42571</v>
      </c>
      <c r="D2936" s="160">
        <f t="shared" si="273"/>
        <v>2016</v>
      </c>
      <c r="E2936" s="160">
        <f t="shared" si="274"/>
        <v>7</v>
      </c>
      <c r="F2936" s="160">
        <f t="shared" si="275"/>
        <v>3</v>
      </c>
      <c r="G2936" s="160">
        <f t="shared" ca="1" si="270"/>
        <v>106329</v>
      </c>
      <c r="H2936" s="171">
        <f t="shared" ca="1" si="271"/>
        <v>2123</v>
      </c>
      <c r="I2936" s="160"/>
      <c r="J2936" s="160"/>
      <c r="K2936" s="160"/>
      <c r="L2936" s="160"/>
      <c r="M2936" s="160"/>
      <c r="N2936" s="160"/>
    </row>
    <row r="2937" spans="1:14">
      <c r="A2937" s="160"/>
      <c r="B2937" s="170" t="s">
        <v>8992</v>
      </c>
      <c r="C2937" s="161">
        <f t="shared" si="272"/>
        <v>42572</v>
      </c>
      <c r="D2937" s="160">
        <f t="shared" si="273"/>
        <v>2016</v>
      </c>
      <c r="E2937" s="160">
        <f t="shared" si="274"/>
        <v>7</v>
      </c>
      <c r="F2937" s="160">
        <f t="shared" si="275"/>
        <v>4</v>
      </c>
      <c r="G2937" s="160">
        <f t="shared" ca="1" si="270"/>
        <v>106332</v>
      </c>
      <c r="H2937" s="171">
        <f t="shared" ca="1" si="271"/>
        <v>2122</v>
      </c>
      <c r="I2937" s="160"/>
      <c r="J2937" s="160"/>
      <c r="K2937" s="160"/>
      <c r="L2937" s="160"/>
      <c r="M2937" s="160"/>
      <c r="N2937" s="160"/>
    </row>
    <row r="2938" spans="1:14">
      <c r="A2938" s="160"/>
      <c r="B2938" s="170" t="s">
        <v>8995</v>
      </c>
      <c r="C2938" s="161">
        <f t="shared" si="272"/>
        <v>42573</v>
      </c>
      <c r="D2938" s="160">
        <f t="shared" si="273"/>
        <v>2016</v>
      </c>
      <c r="E2938" s="160">
        <f t="shared" si="274"/>
        <v>7</v>
      </c>
      <c r="F2938" s="160">
        <f t="shared" si="275"/>
        <v>5</v>
      </c>
      <c r="G2938" s="160">
        <f t="shared" ca="1" si="270"/>
        <v>106333</v>
      </c>
      <c r="H2938" s="171">
        <f t="shared" ca="1" si="271"/>
        <v>2121</v>
      </c>
      <c r="I2938" s="160"/>
      <c r="J2938" s="160"/>
      <c r="K2938" s="160"/>
      <c r="L2938" s="160"/>
      <c r="M2938" s="160"/>
      <c r="N2938" s="160"/>
    </row>
    <row r="2939" spans="1:14">
      <c r="A2939" s="160"/>
      <c r="B2939" s="170" t="s">
        <v>8995</v>
      </c>
      <c r="C2939" s="161">
        <f t="shared" si="272"/>
        <v>42573</v>
      </c>
      <c r="D2939" s="160">
        <f t="shared" si="273"/>
        <v>2016</v>
      </c>
      <c r="E2939" s="160">
        <f t="shared" si="274"/>
        <v>7</v>
      </c>
      <c r="F2939" s="160">
        <f t="shared" si="275"/>
        <v>5</v>
      </c>
      <c r="G2939" s="160">
        <f t="shared" ca="1" si="270"/>
        <v>106333</v>
      </c>
      <c r="H2939" s="171">
        <f t="shared" ca="1" si="271"/>
        <v>2121</v>
      </c>
      <c r="I2939" s="160"/>
      <c r="J2939" s="160"/>
      <c r="K2939" s="160"/>
      <c r="L2939" s="160"/>
      <c r="M2939" s="160"/>
      <c r="N2939" s="160"/>
    </row>
    <row r="2940" spans="1:14">
      <c r="A2940" s="160"/>
      <c r="B2940" s="170" t="s">
        <v>9000</v>
      </c>
      <c r="C2940" s="161">
        <f t="shared" si="272"/>
        <v>42574</v>
      </c>
      <c r="D2940" s="160">
        <f t="shared" si="273"/>
        <v>2016</v>
      </c>
      <c r="E2940" s="160">
        <f t="shared" si="274"/>
        <v>7</v>
      </c>
      <c r="F2940" s="160">
        <f t="shared" si="275"/>
        <v>6</v>
      </c>
      <c r="G2940" s="160">
        <f t="shared" ca="1" si="270"/>
        <v>106333</v>
      </c>
      <c r="H2940" s="171">
        <f t="shared" ca="1" si="271"/>
        <v>2120</v>
      </c>
      <c r="I2940" s="160"/>
      <c r="J2940" s="160"/>
      <c r="K2940" s="160"/>
      <c r="L2940" s="160"/>
      <c r="M2940" s="160"/>
      <c r="N2940" s="160"/>
    </row>
    <row r="2941" spans="1:14">
      <c r="A2941" s="160"/>
      <c r="B2941" s="170" t="s">
        <v>9003</v>
      </c>
      <c r="C2941" s="161">
        <f t="shared" si="272"/>
        <v>42575</v>
      </c>
      <c r="D2941" s="160">
        <f t="shared" si="273"/>
        <v>2016</v>
      </c>
      <c r="E2941" s="160">
        <f t="shared" si="274"/>
        <v>7</v>
      </c>
      <c r="F2941" s="160">
        <f t="shared" si="275"/>
        <v>7</v>
      </c>
      <c r="G2941" s="160">
        <f t="shared" ca="1" si="270"/>
        <v>106333</v>
      </c>
      <c r="H2941" s="171">
        <f t="shared" ca="1" si="271"/>
        <v>2120</v>
      </c>
      <c r="I2941" s="160"/>
      <c r="J2941" s="160"/>
      <c r="K2941" s="160"/>
      <c r="L2941" s="160"/>
      <c r="M2941" s="160"/>
      <c r="N2941" s="160"/>
    </row>
    <row r="2942" spans="1:14">
      <c r="A2942" s="160"/>
      <c r="B2942" s="170" t="s">
        <v>9006</v>
      </c>
      <c r="C2942" s="161">
        <f t="shared" si="272"/>
        <v>42577</v>
      </c>
      <c r="D2942" s="160">
        <f t="shared" si="273"/>
        <v>2016</v>
      </c>
      <c r="E2942" s="160">
        <f t="shared" si="274"/>
        <v>7</v>
      </c>
      <c r="F2942" s="160">
        <f t="shared" si="275"/>
        <v>2</v>
      </c>
      <c r="G2942" s="160">
        <f t="shared" ca="1" si="270"/>
        <v>106335</v>
      </c>
      <c r="H2942" s="171">
        <f t="shared" ca="1" si="271"/>
        <v>2119</v>
      </c>
      <c r="I2942" s="160"/>
      <c r="J2942" s="160"/>
      <c r="K2942" s="160"/>
      <c r="L2942" s="160"/>
      <c r="M2942" s="160"/>
      <c r="N2942" s="160"/>
    </row>
    <row r="2943" spans="1:14">
      <c r="A2943" s="160"/>
      <c r="B2943" s="170" t="s">
        <v>9006</v>
      </c>
      <c r="C2943" s="161">
        <f t="shared" si="272"/>
        <v>42577</v>
      </c>
      <c r="D2943" s="160">
        <f t="shared" si="273"/>
        <v>2016</v>
      </c>
      <c r="E2943" s="160">
        <f t="shared" si="274"/>
        <v>7</v>
      </c>
      <c r="F2943" s="160">
        <f t="shared" si="275"/>
        <v>2</v>
      </c>
      <c r="G2943" s="160">
        <f t="shared" ca="1" si="270"/>
        <v>106335</v>
      </c>
      <c r="H2943" s="171">
        <f t="shared" ca="1" si="271"/>
        <v>2119</v>
      </c>
      <c r="I2943" s="160"/>
      <c r="J2943" s="160"/>
      <c r="K2943" s="160"/>
      <c r="L2943" s="160"/>
      <c r="M2943" s="160"/>
      <c r="N2943" s="160"/>
    </row>
    <row r="2944" spans="1:14">
      <c r="A2944" s="160"/>
      <c r="B2944" s="170" t="s">
        <v>9011</v>
      </c>
      <c r="C2944" s="161">
        <f t="shared" si="272"/>
        <v>42578</v>
      </c>
      <c r="D2944" s="160">
        <f t="shared" si="273"/>
        <v>2016</v>
      </c>
      <c r="E2944" s="160">
        <f t="shared" si="274"/>
        <v>7</v>
      </c>
      <c r="F2944" s="160">
        <f t="shared" si="275"/>
        <v>3</v>
      </c>
      <c r="G2944" s="160">
        <f t="shared" ca="1" si="270"/>
        <v>106336</v>
      </c>
      <c r="H2944" s="171">
        <f t="shared" ca="1" si="271"/>
        <v>2118</v>
      </c>
      <c r="I2944" s="160"/>
      <c r="J2944" s="160"/>
      <c r="K2944" s="160"/>
      <c r="L2944" s="160"/>
      <c r="M2944" s="160"/>
      <c r="N2944" s="160"/>
    </row>
    <row r="2945" spans="1:14">
      <c r="A2945" s="160"/>
      <c r="B2945" s="170" t="s">
        <v>9014</v>
      </c>
      <c r="C2945" s="161">
        <f t="shared" si="272"/>
        <v>42579</v>
      </c>
      <c r="D2945" s="160">
        <f t="shared" si="273"/>
        <v>2016</v>
      </c>
      <c r="E2945" s="160">
        <f t="shared" si="274"/>
        <v>7</v>
      </c>
      <c r="F2945" s="160">
        <f t="shared" si="275"/>
        <v>4</v>
      </c>
      <c r="G2945" s="160">
        <f t="shared" ca="1" si="270"/>
        <v>106339</v>
      </c>
      <c r="H2945" s="171">
        <f t="shared" ca="1" si="271"/>
        <v>2117</v>
      </c>
      <c r="I2945" s="160"/>
      <c r="J2945" s="160"/>
      <c r="K2945" s="160"/>
      <c r="L2945" s="160"/>
      <c r="M2945" s="160"/>
      <c r="N2945" s="160"/>
    </row>
    <row r="2946" spans="1:14">
      <c r="A2946" s="160"/>
      <c r="B2946" s="170" t="s">
        <v>9017</v>
      </c>
      <c r="C2946" s="161">
        <f t="shared" si="272"/>
        <v>42580</v>
      </c>
      <c r="D2946" s="160">
        <f t="shared" si="273"/>
        <v>2016</v>
      </c>
      <c r="E2946" s="160">
        <f t="shared" si="274"/>
        <v>7</v>
      </c>
      <c r="F2946" s="160">
        <f t="shared" si="275"/>
        <v>5</v>
      </c>
      <c r="G2946" s="160">
        <f t="shared" ca="1" si="270"/>
        <v>106340</v>
      </c>
      <c r="H2946" s="171">
        <f t="shared" ca="1" si="271"/>
        <v>2116</v>
      </c>
      <c r="I2946" s="160"/>
      <c r="J2946" s="160"/>
      <c r="K2946" s="160"/>
      <c r="L2946" s="160"/>
      <c r="M2946" s="160"/>
      <c r="N2946" s="160"/>
    </row>
    <row r="2947" spans="1:14">
      <c r="A2947" s="160"/>
      <c r="B2947" s="170" t="s">
        <v>9017</v>
      </c>
      <c r="C2947" s="161">
        <f t="shared" si="272"/>
        <v>42580</v>
      </c>
      <c r="D2947" s="160">
        <f t="shared" si="273"/>
        <v>2016</v>
      </c>
      <c r="E2947" s="160">
        <f t="shared" si="274"/>
        <v>7</v>
      </c>
      <c r="F2947" s="160">
        <f t="shared" si="275"/>
        <v>5</v>
      </c>
      <c r="G2947" s="160">
        <f t="shared" ca="1" si="270"/>
        <v>106340</v>
      </c>
      <c r="H2947" s="171">
        <f t="shared" ca="1" si="271"/>
        <v>2116</v>
      </c>
      <c r="I2947" s="160"/>
      <c r="J2947" s="160"/>
      <c r="K2947" s="160"/>
      <c r="L2947" s="160"/>
      <c r="M2947" s="160"/>
      <c r="N2947" s="160"/>
    </row>
    <row r="2948" spans="1:14">
      <c r="A2948" s="160"/>
      <c r="B2948" s="170" t="s">
        <v>9022</v>
      </c>
      <c r="C2948" s="161">
        <f t="shared" si="272"/>
        <v>42581</v>
      </c>
      <c r="D2948" s="160">
        <f t="shared" si="273"/>
        <v>2016</v>
      </c>
      <c r="E2948" s="160">
        <f t="shared" si="274"/>
        <v>7</v>
      </c>
      <c r="F2948" s="160">
        <f t="shared" si="275"/>
        <v>6</v>
      </c>
      <c r="G2948" s="160">
        <f t="shared" ca="1" si="270"/>
        <v>106340</v>
      </c>
      <c r="H2948" s="171">
        <f t="shared" ca="1" si="271"/>
        <v>2115</v>
      </c>
      <c r="I2948" s="160"/>
      <c r="J2948" s="160"/>
      <c r="K2948" s="160"/>
      <c r="L2948" s="160"/>
      <c r="M2948" s="160"/>
      <c r="N2948" s="160"/>
    </row>
    <row r="2949" spans="1:14">
      <c r="A2949" s="160"/>
      <c r="B2949" s="170" t="s">
        <v>9025</v>
      </c>
      <c r="C2949" s="161">
        <f t="shared" si="272"/>
        <v>42582</v>
      </c>
      <c r="D2949" s="160">
        <f t="shared" si="273"/>
        <v>2016</v>
      </c>
      <c r="E2949" s="160">
        <f t="shared" si="274"/>
        <v>7</v>
      </c>
      <c r="F2949" s="160">
        <f t="shared" si="275"/>
        <v>7</v>
      </c>
      <c r="G2949" s="160">
        <f t="shared" ref="G2949:G3012" ca="1" si="276">WORKDAY(C2949,$K$5)</f>
        <v>106340</v>
      </c>
      <c r="H2949" s="171">
        <f t="shared" ref="H2949:H3012" ca="1" si="277">NETWORKDAYS(C2949,$K$5)</f>
        <v>2115</v>
      </c>
      <c r="I2949" s="160"/>
      <c r="J2949" s="160"/>
      <c r="K2949" s="160"/>
      <c r="L2949" s="160"/>
      <c r="M2949" s="160"/>
      <c r="N2949" s="160"/>
    </row>
    <row r="2950" spans="1:14">
      <c r="A2950" s="160"/>
      <c r="B2950" s="170" t="s">
        <v>9025</v>
      </c>
      <c r="C2950" s="161">
        <f t="shared" ref="C2950:C3013" si="278">DATE(LEFT(B2950,4),MID(B2950,5,2),RIGHT(B2950,2))</f>
        <v>42582</v>
      </c>
      <c r="D2950" s="160">
        <f t="shared" ref="D2950:D3013" si="279">YEAR(C2950)</f>
        <v>2016</v>
      </c>
      <c r="E2950" s="160">
        <f t="shared" ref="E2950:E3013" si="280">MONTH(C2950)</f>
        <v>7</v>
      </c>
      <c r="F2950" s="160">
        <f t="shared" ref="F2950:F3013" si="281">WEEKDAY(C2950,2)</f>
        <v>7</v>
      </c>
      <c r="G2950" s="160">
        <f t="shared" ca="1" si="276"/>
        <v>106340</v>
      </c>
      <c r="H2950" s="171">
        <f t="shared" ca="1" si="277"/>
        <v>2115</v>
      </c>
      <c r="I2950" s="160"/>
      <c r="J2950" s="160"/>
      <c r="K2950" s="160"/>
      <c r="L2950" s="160"/>
      <c r="M2950" s="160"/>
      <c r="N2950" s="160"/>
    </row>
    <row r="2951" spans="1:14">
      <c r="A2951" s="160"/>
      <c r="B2951" s="170" t="s">
        <v>9030</v>
      </c>
      <c r="C2951" s="161">
        <f t="shared" si="278"/>
        <v>42584</v>
      </c>
      <c r="D2951" s="160">
        <f t="shared" si="279"/>
        <v>2016</v>
      </c>
      <c r="E2951" s="160">
        <f t="shared" si="280"/>
        <v>8</v>
      </c>
      <c r="F2951" s="160">
        <f t="shared" si="281"/>
        <v>2</v>
      </c>
      <c r="G2951" s="160">
        <f t="shared" ca="1" si="276"/>
        <v>106342</v>
      </c>
      <c r="H2951" s="171">
        <f t="shared" ca="1" si="277"/>
        <v>2114</v>
      </c>
      <c r="I2951" s="160"/>
      <c r="J2951" s="160"/>
      <c r="K2951" s="160"/>
      <c r="L2951" s="160"/>
      <c r="M2951" s="160"/>
      <c r="N2951" s="160"/>
    </row>
    <row r="2952" spans="1:14">
      <c r="A2952" s="160"/>
      <c r="B2952" s="170" t="s">
        <v>9030</v>
      </c>
      <c r="C2952" s="161">
        <f t="shared" si="278"/>
        <v>42584</v>
      </c>
      <c r="D2952" s="160">
        <f t="shared" si="279"/>
        <v>2016</v>
      </c>
      <c r="E2952" s="160">
        <f t="shared" si="280"/>
        <v>8</v>
      </c>
      <c r="F2952" s="160">
        <f t="shared" si="281"/>
        <v>2</v>
      </c>
      <c r="G2952" s="160">
        <f t="shared" ca="1" si="276"/>
        <v>106342</v>
      </c>
      <c r="H2952" s="171">
        <f t="shared" ca="1" si="277"/>
        <v>2114</v>
      </c>
      <c r="I2952" s="160"/>
      <c r="J2952" s="160"/>
      <c r="K2952" s="160"/>
      <c r="L2952" s="160"/>
      <c r="M2952" s="160"/>
      <c r="N2952" s="160"/>
    </row>
    <row r="2953" spans="1:14">
      <c r="A2953" s="160"/>
      <c r="B2953" s="170" t="s">
        <v>9035</v>
      </c>
      <c r="C2953" s="161">
        <f t="shared" si="278"/>
        <v>42586</v>
      </c>
      <c r="D2953" s="160">
        <f t="shared" si="279"/>
        <v>2016</v>
      </c>
      <c r="E2953" s="160">
        <f t="shared" si="280"/>
        <v>8</v>
      </c>
      <c r="F2953" s="160">
        <f t="shared" si="281"/>
        <v>4</v>
      </c>
      <c r="G2953" s="160">
        <f t="shared" ca="1" si="276"/>
        <v>106346</v>
      </c>
      <c r="H2953" s="171">
        <f t="shared" ca="1" si="277"/>
        <v>2112</v>
      </c>
      <c r="I2953" s="160"/>
      <c r="J2953" s="160"/>
      <c r="K2953" s="160"/>
      <c r="L2953" s="160"/>
      <c r="M2953" s="160"/>
      <c r="N2953" s="160"/>
    </row>
    <row r="2954" spans="1:14">
      <c r="A2954" s="160"/>
      <c r="B2954" s="170" t="s">
        <v>9038</v>
      </c>
      <c r="C2954" s="161">
        <f t="shared" si="278"/>
        <v>42589</v>
      </c>
      <c r="D2954" s="160">
        <f t="shared" si="279"/>
        <v>2016</v>
      </c>
      <c r="E2954" s="160">
        <f t="shared" si="280"/>
        <v>8</v>
      </c>
      <c r="F2954" s="160">
        <f t="shared" si="281"/>
        <v>7</v>
      </c>
      <c r="G2954" s="160">
        <f t="shared" ca="1" si="276"/>
        <v>106347</v>
      </c>
      <c r="H2954" s="171">
        <f t="shared" ca="1" si="277"/>
        <v>2110</v>
      </c>
      <c r="I2954" s="160"/>
      <c r="J2954" s="160"/>
      <c r="K2954" s="160"/>
      <c r="L2954" s="160"/>
      <c r="M2954" s="160"/>
      <c r="N2954" s="160"/>
    </row>
    <row r="2955" spans="1:14">
      <c r="A2955" s="160"/>
      <c r="B2955" s="170" t="s">
        <v>9041</v>
      </c>
      <c r="C2955" s="161">
        <f t="shared" si="278"/>
        <v>42591</v>
      </c>
      <c r="D2955" s="160">
        <f t="shared" si="279"/>
        <v>2016</v>
      </c>
      <c r="E2955" s="160">
        <f t="shared" si="280"/>
        <v>8</v>
      </c>
      <c r="F2955" s="160">
        <f t="shared" si="281"/>
        <v>2</v>
      </c>
      <c r="G2955" s="160">
        <f t="shared" ca="1" si="276"/>
        <v>106349</v>
      </c>
      <c r="H2955" s="171">
        <f t="shared" ca="1" si="277"/>
        <v>2109</v>
      </c>
      <c r="I2955" s="160"/>
      <c r="J2955" s="160"/>
      <c r="K2955" s="160"/>
      <c r="L2955" s="160"/>
      <c r="M2955" s="160"/>
      <c r="N2955" s="160"/>
    </row>
    <row r="2956" spans="1:14">
      <c r="A2956" s="160"/>
      <c r="B2956" s="170" t="s">
        <v>9041</v>
      </c>
      <c r="C2956" s="161">
        <f t="shared" si="278"/>
        <v>42591</v>
      </c>
      <c r="D2956" s="160">
        <f t="shared" si="279"/>
        <v>2016</v>
      </c>
      <c r="E2956" s="160">
        <f t="shared" si="280"/>
        <v>8</v>
      </c>
      <c r="F2956" s="160">
        <f t="shared" si="281"/>
        <v>2</v>
      </c>
      <c r="G2956" s="160">
        <f t="shared" ca="1" si="276"/>
        <v>106349</v>
      </c>
      <c r="H2956" s="171">
        <f t="shared" ca="1" si="277"/>
        <v>2109</v>
      </c>
      <c r="I2956" s="160"/>
      <c r="J2956" s="160"/>
      <c r="K2956" s="160"/>
      <c r="L2956" s="160"/>
      <c r="M2956" s="160"/>
      <c r="N2956" s="160"/>
    </row>
    <row r="2957" spans="1:14">
      <c r="A2957" s="160"/>
      <c r="B2957" s="170" t="s">
        <v>9041</v>
      </c>
      <c r="C2957" s="161">
        <f t="shared" si="278"/>
        <v>42591</v>
      </c>
      <c r="D2957" s="160">
        <f t="shared" si="279"/>
        <v>2016</v>
      </c>
      <c r="E2957" s="160">
        <f t="shared" si="280"/>
        <v>8</v>
      </c>
      <c r="F2957" s="160">
        <f t="shared" si="281"/>
        <v>2</v>
      </c>
      <c r="G2957" s="160">
        <f t="shared" ca="1" si="276"/>
        <v>106349</v>
      </c>
      <c r="H2957" s="171">
        <f t="shared" ca="1" si="277"/>
        <v>2109</v>
      </c>
      <c r="I2957" s="160"/>
      <c r="J2957" s="160"/>
      <c r="K2957" s="160"/>
      <c r="L2957" s="160"/>
      <c r="M2957" s="160"/>
      <c r="N2957" s="160"/>
    </row>
    <row r="2958" spans="1:14">
      <c r="A2958" s="160"/>
      <c r="B2958" s="170" t="s">
        <v>9048</v>
      </c>
      <c r="C2958" s="161">
        <f t="shared" si="278"/>
        <v>42592</v>
      </c>
      <c r="D2958" s="160">
        <f t="shared" si="279"/>
        <v>2016</v>
      </c>
      <c r="E2958" s="160">
        <f t="shared" si="280"/>
        <v>8</v>
      </c>
      <c r="F2958" s="160">
        <f t="shared" si="281"/>
        <v>3</v>
      </c>
      <c r="G2958" s="160">
        <f t="shared" ca="1" si="276"/>
        <v>106350</v>
      </c>
      <c r="H2958" s="171">
        <f t="shared" ca="1" si="277"/>
        <v>2108</v>
      </c>
      <c r="I2958" s="160"/>
      <c r="J2958" s="160"/>
      <c r="K2958" s="160"/>
      <c r="L2958" s="160"/>
      <c r="M2958" s="160"/>
      <c r="N2958" s="160"/>
    </row>
    <row r="2959" spans="1:14">
      <c r="A2959" s="160"/>
      <c r="B2959" s="170" t="s">
        <v>9048</v>
      </c>
      <c r="C2959" s="161">
        <f t="shared" si="278"/>
        <v>42592</v>
      </c>
      <c r="D2959" s="160">
        <f t="shared" si="279"/>
        <v>2016</v>
      </c>
      <c r="E2959" s="160">
        <f t="shared" si="280"/>
        <v>8</v>
      </c>
      <c r="F2959" s="160">
        <f t="shared" si="281"/>
        <v>3</v>
      </c>
      <c r="G2959" s="160">
        <f t="shared" ca="1" si="276"/>
        <v>106350</v>
      </c>
      <c r="H2959" s="171">
        <f t="shared" ca="1" si="277"/>
        <v>2108</v>
      </c>
      <c r="I2959" s="160"/>
      <c r="J2959" s="160"/>
      <c r="K2959" s="160"/>
      <c r="L2959" s="160"/>
      <c r="M2959" s="160"/>
      <c r="N2959" s="160"/>
    </row>
    <row r="2960" spans="1:14">
      <c r="A2960" s="160"/>
      <c r="B2960" s="170" t="s">
        <v>9048</v>
      </c>
      <c r="C2960" s="161">
        <f t="shared" si="278"/>
        <v>42592</v>
      </c>
      <c r="D2960" s="160">
        <f t="shared" si="279"/>
        <v>2016</v>
      </c>
      <c r="E2960" s="160">
        <f t="shared" si="280"/>
        <v>8</v>
      </c>
      <c r="F2960" s="160">
        <f t="shared" si="281"/>
        <v>3</v>
      </c>
      <c r="G2960" s="160">
        <f t="shared" ca="1" si="276"/>
        <v>106350</v>
      </c>
      <c r="H2960" s="171">
        <f t="shared" ca="1" si="277"/>
        <v>2108</v>
      </c>
      <c r="I2960" s="160"/>
      <c r="J2960" s="160"/>
      <c r="K2960" s="160"/>
      <c r="L2960" s="160"/>
      <c r="M2960" s="160"/>
      <c r="N2960" s="160"/>
    </row>
    <row r="2961" spans="1:14">
      <c r="A2961" s="160"/>
      <c r="B2961" s="170" t="s">
        <v>9055</v>
      </c>
      <c r="C2961" s="161">
        <f t="shared" si="278"/>
        <v>42593</v>
      </c>
      <c r="D2961" s="160">
        <f t="shared" si="279"/>
        <v>2016</v>
      </c>
      <c r="E2961" s="160">
        <f t="shared" si="280"/>
        <v>8</v>
      </c>
      <c r="F2961" s="160">
        <f t="shared" si="281"/>
        <v>4</v>
      </c>
      <c r="G2961" s="160">
        <f t="shared" ca="1" si="276"/>
        <v>106353</v>
      </c>
      <c r="H2961" s="171">
        <f t="shared" ca="1" si="277"/>
        <v>2107</v>
      </c>
      <c r="I2961" s="160"/>
      <c r="J2961" s="160"/>
      <c r="K2961" s="160"/>
      <c r="L2961" s="160"/>
      <c r="M2961" s="160"/>
      <c r="N2961" s="160"/>
    </row>
    <row r="2962" spans="1:14">
      <c r="A2962" s="160"/>
      <c r="B2962" s="170" t="s">
        <v>9058</v>
      </c>
      <c r="C2962" s="161">
        <f t="shared" si="278"/>
        <v>42595</v>
      </c>
      <c r="D2962" s="160">
        <f t="shared" si="279"/>
        <v>2016</v>
      </c>
      <c r="E2962" s="160">
        <f t="shared" si="280"/>
        <v>8</v>
      </c>
      <c r="F2962" s="160">
        <f t="shared" si="281"/>
        <v>6</v>
      </c>
      <c r="G2962" s="160">
        <f t="shared" ca="1" si="276"/>
        <v>106354</v>
      </c>
      <c r="H2962" s="171">
        <f t="shared" ca="1" si="277"/>
        <v>2105</v>
      </c>
      <c r="I2962" s="160"/>
      <c r="J2962" s="160"/>
      <c r="K2962" s="160"/>
      <c r="L2962" s="160"/>
      <c r="M2962" s="160"/>
      <c r="N2962" s="160"/>
    </row>
    <row r="2963" spans="1:14">
      <c r="A2963" s="160"/>
      <c r="B2963" s="170" t="s">
        <v>9061</v>
      </c>
      <c r="C2963" s="161">
        <f t="shared" si="278"/>
        <v>42596</v>
      </c>
      <c r="D2963" s="160">
        <f t="shared" si="279"/>
        <v>2016</v>
      </c>
      <c r="E2963" s="160">
        <f t="shared" si="280"/>
        <v>8</v>
      </c>
      <c r="F2963" s="160">
        <f t="shared" si="281"/>
        <v>7</v>
      </c>
      <c r="G2963" s="160">
        <f t="shared" ca="1" si="276"/>
        <v>106354</v>
      </c>
      <c r="H2963" s="171">
        <f t="shared" ca="1" si="277"/>
        <v>2105</v>
      </c>
      <c r="I2963" s="160"/>
      <c r="J2963" s="160"/>
      <c r="K2963" s="160"/>
      <c r="L2963" s="160"/>
      <c r="M2963" s="160"/>
      <c r="N2963" s="160"/>
    </row>
    <row r="2964" spans="1:14">
      <c r="A2964" s="160"/>
      <c r="B2964" s="170" t="s">
        <v>9064</v>
      </c>
      <c r="C2964" s="161">
        <f t="shared" si="278"/>
        <v>42598</v>
      </c>
      <c r="D2964" s="160">
        <f t="shared" si="279"/>
        <v>2016</v>
      </c>
      <c r="E2964" s="160">
        <f t="shared" si="280"/>
        <v>8</v>
      </c>
      <c r="F2964" s="160">
        <f t="shared" si="281"/>
        <v>2</v>
      </c>
      <c r="G2964" s="160">
        <f t="shared" ca="1" si="276"/>
        <v>106356</v>
      </c>
      <c r="H2964" s="171">
        <f t="shared" ca="1" si="277"/>
        <v>2104</v>
      </c>
      <c r="I2964" s="160"/>
      <c r="J2964" s="160"/>
      <c r="K2964" s="160"/>
      <c r="L2964" s="160"/>
      <c r="M2964" s="160"/>
      <c r="N2964" s="160"/>
    </row>
    <row r="2965" spans="1:14">
      <c r="A2965" s="160"/>
      <c r="B2965" s="170" t="s">
        <v>9064</v>
      </c>
      <c r="C2965" s="161">
        <f t="shared" si="278"/>
        <v>42598</v>
      </c>
      <c r="D2965" s="160">
        <f t="shared" si="279"/>
        <v>2016</v>
      </c>
      <c r="E2965" s="160">
        <f t="shared" si="280"/>
        <v>8</v>
      </c>
      <c r="F2965" s="160">
        <f t="shared" si="281"/>
        <v>2</v>
      </c>
      <c r="G2965" s="160">
        <f t="shared" ca="1" si="276"/>
        <v>106356</v>
      </c>
      <c r="H2965" s="171">
        <f t="shared" ca="1" si="277"/>
        <v>2104</v>
      </c>
      <c r="I2965" s="160"/>
      <c r="J2965" s="160"/>
      <c r="K2965" s="160"/>
      <c r="L2965" s="160"/>
      <c r="M2965" s="160"/>
      <c r="N2965" s="160"/>
    </row>
    <row r="2966" spans="1:14">
      <c r="A2966" s="160"/>
      <c r="B2966" s="170" t="s">
        <v>9064</v>
      </c>
      <c r="C2966" s="161">
        <f t="shared" si="278"/>
        <v>42598</v>
      </c>
      <c r="D2966" s="160">
        <f t="shared" si="279"/>
        <v>2016</v>
      </c>
      <c r="E2966" s="160">
        <f t="shared" si="280"/>
        <v>8</v>
      </c>
      <c r="F2966" s="160">
        <f t="shared" si="281"/>
        <v>2</v>
      </c>
      <c r="G2966" s="160">
        <f t="shared" ca="1" si="276"/>
        <v>106356</v>
      </c>
      <c r="H2966" s="171">
        <f t="shared" ca="1" si="277"/>
        <v>2104</v>
      </c>
      <c r="I2966" s="160"/>
      <c r="J2966" s="160"/>
      <c r="K2966" s="160"/>
      <c r="L2966" s="160"/>
      <c r="M2966" s="160"/>
      <c r="N2966" s="160"/>
    </row>
    <row r="2967" spans="1:14">
      <c r="A2967" s="160"/>
      <c r="B2967" s="170" t="s">
        <v>9071</v>
      </c>
      <c r="C2967" s="161">
        <f t="shared" si="278"/>
        <v>42599</v>
      </c>
      <c r="D2967" s="160">
        <f t="shared" si="279"/>
        <v>2016</v>
      </c>
      <c r="E2967" s="160">
        <f t="shared" si="280"/>
        <v>8</v>
      </c>
      <c r="F2967" s="160">
        <f t="shared" si="281"/>
        <v>3</v>
      </c>
      <c r="G2967" s="160">
        <f t="shared" ca="1" si="276"/>
        <v>106357</v>
      </c>
      <c r="H2967" s="171">
        <f t="shared" ca="1" si="277"/>
        <v>2103</v>
      </c>
      <c r="I2967" s="160"/>
      <c r="J2967" s="160"/>
      <c r="K2967" s="160"/>
      <c r="L2967" s="160"/>
      <c r="M2967" s="160"/>
      <c r="N2967" s="160"/>
    </row>
    <row r="2968" spans="1:14">
      <c r="A2968" s="160"/>
      <c r="B2968" s="170" t="s">
        <v>9071</v>
      </c>
      <c r="C2968" s="161">
        <f t="shared" si="278"/>
        <v>42599</v>
      </c>
      <c r="D2968" s="160">
        <f t="shared" si="279"/>
        <v>2016</v>
      </c>
      <c r="E2968" s="160">
        <f t="shared" si="280"/>
        <v>8</v>
      </c>
      <c r="F2968" s="160">
        <f t="shared" si="281"/>
        <v>3</v>
      </c>
      <c r="G2968" s="160">
        <f t="shared" ca="1" si="276"/>
        <v>106357</v>
      </c>
      <c r="H2968" s="171">
        <f t="shared" ca="1" si="277"/>
        <v>2103</v>
      </c>
      <c r="I2968" s="160"/>
      <c r="J2968" s="160"/>
      <c r="K2968" s="160"/>
      <c r="L2968" s="160"/>
      <c r="M2968" s="160"/>
      <c r="N2968" s="160"/>
    </row>
    <row r="2969" spans="1:14">
      <c r="A2969" s="160"/>
      <c r="B2969" s="170" t="s">
        <v>9076</v>
      </c>
      <c r="C2969" s="161">
        <f t="shared" si="278"/>
        <v>42600</v>
      </c>
      <c r="D2969" s="160">
        <f t="shared" si="279"/>
        <v>2016</v>
      </c>
      <c r="E2969" s="160">
        <f t="shared" si="280"/>
        <v>8</v>
      </c>
      <c r="F2969" s="160">
        <f t="shared" si="281"/>
        <v>4</v>
      </c>
      <c r="G2969" s="160">
        <f t="shared" ca="1" si="276"/>
        <v>106360</v>
      </c>
      <c r="H2969" s="171">
        <f t="shared" ca="1" si="277"/>
        <v>2102</v>
      </c>
      <c r="I2969" s="160"/>
      <c r="J2969" s="160"/>
      <c r="K2969" s="160"/>
      <c r="L2969" s="160"/>
      <c r="M2969" s="160"/>
      <c r="N2969" s="160"/>
    </row>
    <row r="2970" spans="1:14">
      <c r="A2970" s="160"/>
      <c r="B2970" s="170" t="s">
        <v>9079</v>
      </c>
      <c r="C2970" s="161">
        <f t="shared" si="278"/>
        <v>42601</v>
      </c>
      <c r="D2970" s="160">
        <f t="shared" si="279"/>
        <v>2016</v>
      </c>
      <c r="E2970" s="160">
        <f t="shared" si="280"/>
        <v>8</v>
      </c>
      <c r="F2970" s="160">
        <f t="shared" si="281"/>
        <v>5</v>
      </c>
      <c r="G2970" s="160">
        <f t="shared" ca="1" si="276"/>
        <v>106361</v>
      </c>
      <c r="H2970" s="171">
        <f t="shared" ca="1" si="277"/>
        <v>2101</v>
      </c>
      <c r="I2970" s="160"/>
      <c r="J2970" s="160"/>
      <c r="K2970" s="160"/>
      <c r="L2970" s="160"/>
      <c r="M2970" s="160"/>
      <c r="N2970" s="160"/>
    </row>
    <row r="2971" spans="1:14">
      <c r="A2971" s="160"/>
      <c r="B2971" s="170" t="s">
        <v>9082</v>
      </c>
      <c r="C2971" s="161">
        <f t="shared" si="278"/>
        <v>42602</v>
      </c>
      <c r="D2971" s="160">
        <f t="shared" si="279"/>
        <v>2016</v>
      </c>
      <c r="E2971" s="160">
        <f t="shared" si="280"/>
        <v>8</v>
      </c>
      <c r="F2971" s="160">
        <f t="shared" si="281"/>
        <v>6</v>
      </c>
      <c r="G2971" s="160">
        <f t="shared" ca="1" si="276"/>
        <v>106361</v>
      </c>
      <c r="H2971" s="171">
        <f t="shared" ca="1" si="277"/>
        <v>2100</v>
      </c>
      <c r="I2971" s="160"/>
      <c r="J2971" s="160"/>
      <c r="K2971" s="160"/>
      <c r="L2971" s="160"/>
      <c r="M2971" s="160"/>
      <c r="N2971" s="160"/>
    </row>
    <row r="2972" spans="1:14">
      <c r="A2972" s="160"/>
      <c r="B2972" s="170" t="s">
        <v>9085</v>
      </c>
      <c r="C2972" s="161">
        <f t="shared" si="278"/>
        <v>42603</v>
      </c>
      <c r="D2972" s="160">
        <f t="shared" si="279"/>
        <v>2016</v>
      </c>
      <c r="E2972" s="160">
        <f t="shared" si="280"/>
        <v>8</v>
      </c>
      <c r="F2972" s="160">
        <f t="shared" si="281"/>
        <v>7</v>
      </c>
      <c r="G2972" s="160">
        <f t="shared" ca="1" si="276"/>
        <v>106361</v>
      </c>
      <c r="H2972" s="171">
        <f t="shared" ca="1" si="277"/>
        <v>2100</v>
      </c>
      <c r="I2972" s="160"/>
      <c r="J2972" s="160"/>
      <c r="K2972" s="160"/>
      <c r="L2972" s="160"/>
      <c r="M2972" s="160"/>
      <c r="N2972" s="160"/>
    </row>
    <row r="2973" spans="1:14">
      <c r="A2973" s="160"/>
      <c r="B2973" s="170" t="s">
        <v>9085</v>
      </c>
      <c r="C2973" s="161">
        <f t="shared" si="278"/>
        <v>42603</v>
      </c>
      <c r="D2973" s="160">
        <f t="shared" si="279"/>
        <v>2016</v>
      </c>
      <c r="E2973" s="160">
        <f t="shared" si="280"/>
        <v>8</v>
      </c>
      <c r="F2973" s="160">
        <f t="shared" si="281"/>
        <v>7</v>
      </c>
      <c r="G2973" s="160">
        <f t="shared" ca="1" si="276"/>
        <v>106361</v>
      </c>
      <c r="H2973" s="171">
        <f t="shared" ca="1" si="277"/>
        <v>2100</v>
      </c>
      <c r="I2973" s="160"/>
      <c r="J2973" s="160"/>
      <c r="K2973" s="160"/>
      <c r="L2973" s="160"/>
      <c r="M2973" s="160"/>
      <c r="N2973" s="160"/>
    </row>
    <row r="2974" spans="1:14">
      <c r="A2974" s="160"/>
      <c r="B2974" s="170" t="s">
        <v>9090</v>
      </c>
      <c r="C2974" s="161">
        <f t="shared" si="278"/>
        <v>42604</v>
      </c>
      <c r="D2974" s="160">
        <f t="shared" si="279"/>
        <v>2016</v>
      </c>
      <c r="E2974" s="160">
        <f t="shared" si="280"/>
        <v>8</v>
      </c>
      <c r="F2974" s="160">
        <f t="shared" si="281"/>
        <v>1</v>
      </c>
      <c r="G2974" s="160">
        <f t="shared" ca="1" si="276"/>
        <v>106362</v>
      </c>
      <c r="H2974" s="171">
        <f t="shared" ca="1" si="277"/>
        <v>2100</v>
      </c>
      <c r="I2974" s="160"/>
      <c r="J2974" s="160"/>
      <c r="K2974" s="160"/>
      <c r="L2974" s="160"/>
      <c r="M2974" s="160"/>
      <c r="N2974" s="160"/>
    </row>
    <row r="2975" spans="1:14">
      <c r="A2975" s="160"/>
      <c r="B2975" s="170" t="s">
        <v>9090</v>
      </c>
      <c r="C2975" s="161">
        <f t="shared" si="278"/>
        <v>42604</v>
      </c>
      <c r="D2975" s="160">
        <f t="shared" si="279"/>
        <v>2016</v>
      </c>
      <c r="E2975" s="160">
        <f t="shared" si="280"/>
        <v>8</v>
      </c>
      <c r="F2975" s="160">
        <f t="shared" si="281"/>
        <v>1</v>
      </c>
      <c r="G2975" s="160">
        <f t="shared" ca="1" si="276"/>
        <v>106362</v>
      </c>
      <c r="H2975" s="171">
        <f t="shared" ca="1" si="277"/>
        <v>2100</v>
      </c>
      <c r="I2975" s="160"/>
      <c r="J2975" s="160"/>
      <c r="K2975" s="160"/>
      <c r="L2975" s="160"/>
      <c r="M2975" s="160"/>
      <c r="N2975" s="160"/>
    </row>
    <row r="2976" spans="1:14">
      <c r="A2976" s="160"/>
      <c r="B2976" s="170" t="s">
        <v>9090</v>
      </c>
      <c r="C2976" s="161">
        <f t="shared" si="278"/>
        <v>42604</v>
      </c>
      <c r="D2976" s="160">
        <f t="shared" si="279"/>
        <v>2016</v>
      </c>
      <c r="E2976" s="160">
        <f t="shared" si="280"/>
        <v>8</v>
      </c>
      <c r="F2976" s="160">
        <f t="shared" si="281"/>
        <v>1</v>
      </c>
      <c r="G2976" s="160">
        <f t="shared" ca="1" si="276"/>
        <v>106362</v>
      </c>
      <c r="H2976" s="171">
        <f t="shared" ca="1" si="277"/>
        <v>2100</v>
      </c>
      <c r="I2976" s="160"/>
      <c r="J2976" s="160"/>
      <c r="K2976" s="160"/>
      <c r="L2976" s="160"/>
      <c r="M2976" s="160"/>
      <c r="N2976" s="160"/>
    </row>
    <row r="2977" spans="1:14">
      <c r="A2977" s="160"/>
      <c r="B2977" s="170" t="s">
        <v>9097</v>
      </c>
      <c r="C2977" s="161">
        <f t="shared" si="278"/>
        <v>42605</v>
      </c>
      <c r="D2977" s="160">
        <f t="shared" si="279"/>
        <v>2016</v>
      </c>
      <c r="E2977" s="160">
        <f t="shared" si="280"/>
        <v>8</v>
      </c>
      <c r="F2977" s="160">
        <f t="shared" si="281"/>
        <v>2</v>
      </c>
      <c r="G2977" s="160">
        <f t="shared" ca="1" si="276"/>
        <v>106363</v>
      </c>
      <c r="H2977" s="171">
        <f t="shared" ca="1" si="277"/>
        <v>2099</v>
      </c>
      <c r="I2977" s="160"/>
      <c r="J2977" s="160"/>
      <c r="K2977" s="160"/>
      <c r="L2977" s="160"/>
      <c r="M2977" s="160"/>
      <c r="N2977" s="160"/>
    </row>
    <row r="2978" spans="1:14">
      <c r="A2978" s="160"/>
      <c r="B2978" s="170" t="s">
        <v>9097</v>
      </c>
      <c r="C2978" s="161">
        <f t="shared" si="278"/>
        <v>42605</v>
      </c>
      <c r="D2978" s="160">
        <f t="shared" si="279"/>
        <v>2016</v>
      </c>
      <c r="E2978" s="160">
        <f t="shared" si="280"/>
        <v>8</v>
      </c>
      <c r="F2978" s="160">
        <f t="shared" si="281"/>
        <v>2</v>
      </c>
      <c r="G2978" s="160">
        <f t="shared" ca="1" si="276"/>
        <v>106363</v>
      </c>
      <c r="H2978" s="171">
        <f t="shared" ca="1" si="277"/>
        <v>2099</v>
      </c>
      <c r="I2978" s="160"/>
      <c r="J2978" s="160"/>
      <c r="K2978" s="160"/>
      <c r="L2978" s="160"/>
      <c r="M2978" s="160"/>
      <c r="N2978" s="160"/>
    </row>
    <row r="2979" spans="1:14">
      <c r="A2979" s="160"/>
      <c r="B2979" s="170" t="s">
        <v>9097</v>
      </c>
      <c r="C2979" s="161">
        <f t="shared" si="278"/>
        <v>42605</v>
      </c>
      <c r="D2979" s="160">
        <f t="shared" si="279"/>
        <v>2016</v>
      </c>
      <c r="E2979" s="160">
        <f t="shared" si="280"/>
        <v>8</v>
      </c>
      <c r="F2979" s="160">
        <f t="shared" si="281"/>
        <v>2</v>
      </c>
      <c r="G2979" s="160">
        <f t="shared" ca="1" si="276"/>
        <v>106363</v>
      </c>
      <c r="H2979" s="171">
        <f t="shared" ca="1" si="277"/>
        <v>2099</v>
      </c>
      <c r="I2979" s="160"/>
      <c r="J2979" s="160"/>
      <c r="K2979" s="160"/>
      <c r="L2979" s="160"/>
      <c r="M2979" s="160"/>
      <c r="N2979" s="160"/>
    </row>
    <row r="2980" spans="1:14">
      <c r="A2980" s="160"/>
      <c r="B2980" s="170" t="s">
        <v>9104</v>
      </c>
      <c r="C2980" s="161">
        <f t="shared" si="278"/>
        <v>42606</v>
      </c>
      <c r="D2980" s="160">
        <f t="shared" si="279"/>
        <v>2016</v>
      </c>
      <c r="E2980" s="160">
        <f t="shared" si="280"/>
        <v>8</v>
      </c>
      <c r="F2980" s="160">
        <f t="shared" si="281"/>
        <v>3</v>
      </c>
      <c r="G2980" s="160">
        <f t="shared" ca="1" si="276"/>
        <v>106364</v>
      </c>
      <c r="H2980" s="171">
        <f t="shared" ca="1" si="277"/>
        <v>2098</v>
      </c>
      <c r="I2980" s="160"/>
      <c r="J2980" s="160"/>
      <c r="K2980" s="160"/>
      <c r="L2980" s="160"/>
      <c r="M2980" s="160"/>
      <c r="N2980" s="160"/>
    </row>
    <row r="2981" spans="1:14">
      <c r="A2981" s="160"/>
      <c r="B2981" s="170" t="s">
        <v>9104</v>
      </c>
      <c r="C2981" s="161">
        <f t="shared" si="278"/>
        <v>42606</v>
      </c>
      <c r="D2981" s="160">
        <f t="shared" si="279"/>
        <v>2016</v>
      </c>
      <c r="E2981" s="160">
        <f t="shared" si="280"/>
        <v>8</v>
      </c>
      <c r="F2981" s="160">
        <f t="shared" si="281"/>
        <v>3</v>
      </c>
      <c r="G2981" s="160">
        <f t="shared" ca="1" si="276"/>
        <v>106364</v>
      </c>
      <c r="H2981" s="171">
        <f t="shared" ca="1" si="277"/>
        <v>2098</v>
      </c>
      <c r="I2981" s="160"/>
      <c r="J2981" s="160"/>
      <c r="K2981" s="160"/>
      <c r="L2981" s="160"/>
      <c r="M2981" s="160"/>
      <c r="N2981" s="160"/>
    </row>
    <row r="2982" spans="1:14">
      <c r="A2982" s="160"/>
      <c r="B2982" s="170" t="s">
        <v>9109</v>
      </c>
      <c r="C2982" s="161">
        <f t="shared" si="278"/>
        <v>42607</v>
      </c>
      <c r="D2982" s="160">
        <f t="shared" si="279"/>
        <v>2016</v>
      </c>
      <c r="E2982" s="160">
        <f t="shared" si="280"/>
        <v>8</v>
      </c>
      <c r="F2982" s="160">
        <f t="shared" si="281"/>
        <v>4</v>
      </c>
      <c r="G2982" s="160">
        <f t="shared" ca="1" si="276"/>
        <v>106367</v>
      </c>
      <c r="H2982" s="171">
        <f t="shared" ca="1" si="277"/>
        <v>2097</v>
      </c>
      <c r="I2982" s="160"/>
      <c r="J2982" s="160"/>
      <c r="K2982" s="160"/>
      <c r="L2982" s="160"/>
      <c r="M2982" s="160"/>
      <c r="N2982" s="160"/>
    </row>
    <row r="2983" spans="1:14">
      <c r="A2983" s="160"/>
      <c r="B2983" s="170" t="s">
        <v>9109</v>
      </c>
      <c r="C2983" s="161">
        <f t="shared" si="278"/>
        <v>42607</v>
      </c>
      <c r="D2983" s="160">
        <f t="shared" si="279"/>
        <v>2016</v>
      </c>
      <c r="E2983" s="160">
        <f t="shared" si="280"/>
        <v>8</v>
      </c>
      <c r="F2983" s="160">
        <f t="shared" si="281"/>
        <v>4</v>
      </c>
      <c r="G2983" s="160">
        <f t="shared" ca="1" si="276"/>
        <v>106367</v>
      </c>
      <c r="H2983" s="171">
        <f t="shared" ca="1" si="277"/>
        <v>2097</v>
      </c>
      <c r="I2983" s="160"/>
      <c r="J2983" s="160"/>
      <c r="K2983" s="160"/>
      <c r="L2983" s="160"/>
      <c r="M2983" s="160"/>
      <c r="N2983" s="160"/>
    </row>
    <row r="2984" spans="1:14">
      <c r="A2984" s="160"/>
      <c r="B2984" s="170" t="s">
        <v>9114</v>
      </c>
      <c r="C2984" s="161">
        <f t="shared" si="278"/>
        <v>42609</v>
      </c>
      <c r="D2984" s="160">
        <f t="shared" si="279"/>
        <v>2016</v>
      </c>
      <c r="E2984" s="160">
        <f t="shared" si="280"/>
        <v>8</v>
      </c>
      <c r="F2984" s="160">
        <f t="shared" si="281"/>
        <v>6</v>
      </c>
      <c r="G2984" s="160">
        <f t="shared" ca="1" si="276"/>
        <v>106368</v>
      </c>
      <c r="H2984" s="171">
        <f t="shared" ca="1" si="277"/>
        <v>2095</v>
      </c>
      <c r="I2984" s="160"/>
      <c r="J2984" s="160"/>
      <c r="K2984" s="160"/>
      <c r="L2984" s="160"/>
      <c r="M2984" s="160"/>
      <c r="N2984" s="160"/>
    </row>
    <row r="2985" spans="1:14">
      <c r="A2985" s="160"/>
      <c r="B2985" s="170" t="s">
        <v>9114</v>
      </c>
      <c r="C2985" s="161">
        <f t="shared" si="278"/>
        <v>42609</v>
      </c>
      <c r="D2985" s="160">
        <f t="shared" si="279"/>
        <v>2016</v>
      </c>
      <c r="E2985" s="160">
        <f t="shared" si="280"/>
        <v>8</v>
      </c>
      <c r="F2985" s="160">
        <f t="shared" si="281"/>
        <v>6</v>
      </c>
      <c r="G2985" s="160">
        <f t="shared" ca="1" si="276"/>
        <v>106368</v>
      </c>
      <c r="H2985" s="171">
        <f t="shared" ca="1" si="277"/>
        <v>2095</v>
      </c>
      <c r="I2985" s="160"/>
      <c r="J2985" s="160"/>
      <c r="K2985" s="160"/>
      <c r="L2985" s="160"/>
      <c r="M2985" s="160"/>
      <c r="N2985" s="160"/>
    </row>
    <row r="2986" spans="1:14">
      <c r="A2986" s="160"/>
      <c r="B2986" s="170" t="s">
        <v>9118</v>
      </c>
      <c r="C2986" s="161">
        <f t="shared" si="278"/>
        <v>42610</v>
      </c>
      <c r="D2986" s="160">
        <f t="shared" si="279"/>
        <v>2016</v>
      </c>
      <c r="E2986" s="160">
        <f t="shared" si="280"/>
        <v>8</v>
      </c>
      <c r="F2986" s="160">
        <f t="shared" si="281"/>
        <v>7</v>
      </c>
      <c r="G2986" s="160">
        <f t="shared" ca="1" si="276"/>
        <v>106368</v>
      </c>
      <c r="H2986" s="171">
        <f t="shared" ca="1" si="277"/>
        <v>2095</v>
      </c>
      <c r="I2986" s="160"/>
      <c r="J2986" s="160"/>
      <c r="K2986" s="160"/>
      <c r="L2986" s="160"/>
      <c r="M2986" s="160"/>
      <c r="N2986" s="160"/>
    </row>
    <row r="2987" spans="1:14">
      <c r="A2987" s="160"/>
      <c r="B2987" s="170" t="s">
        <v>9121</v>
      </c>
      <c r="C2987" s="161">
        <f t="shared" si="278"/>
        <v>42611</v>
      </c>
      <c r="D2987" s="160">
        <f t="shared" si="279"/>
        <v>2016</v>
      </c>
      <c r="E2987" s="160">
        <f t="shared" si="280"/>
        <v>8</v>
      </c>
      <c r="F2987" s="160">
        <f t="shared" si="281"/>
        <v>1</v>
      </c>
      <c r="G2987" s="160">
        <f t="shared" ca="1" si="276"/>
        <v>106369</v>
      </c>
      <c r="H2987" s="171">
        <f t="shared" ca="1" si="277"/>
        <v>2095</v>
      </c>
      <c r="I2987" s="160"/>
      <c r="J2987" s="160"/>
      <c r="K2987" s="160"/>
      <c r="L2987" s="160"/>
      <c r="M2987" s="160"/>
      <c r="N2987" s="160"/>
    </row>
    <row r="2988" spans="1:14">
      <c r="A2988" s="160"/>
      <c r="B2988" s="170" t="s">
        <v>9121</v>
      </c>
      <c r="C2988" s="161">
        <f t="shared" si="278"/>
        <v>42611</v>
      </c>
      <c r="D2988" s="160">
        <f t="shared" si="279"/>
        <v>2016</v>
      </c>
      <c r="E2988" s="160">
        <f t="shared" si="280"/>
        <v>8</v>
      </c>
      <c r="F2988" s="160">
        <f t="shared" si="281"/>
        <v>1</v>
      </c>
      <c r="G2988" s="160">
        <f t="shared" ca="1" si="276"/>
        <v>106369</v>
      </c>
      <c r="H2988" s="171">
        <f t="shared" ca="1" si="277"/>
        <v>2095</v>
      </c>
      <c r="I2988" s="160"/>
      <c r="J2988" s="160"/>
      <c r="K2988" s="160"/>
      <c r="L2988" s="160"/>
      <c r="M2988" s="160"/>
      <c r="N2988" s="160"/>
    </row>
    <row r="2989" spans="1:14">
      <c r="A2989" s="160"/>
      <c r="B2989" s="170" t="s">
        <v>9126</v>
      </c>
      <c r="C2989" s="161">
        <f t="shared" si="278"/>
        <v>42612</v>
      </c>
      <c r="D2989" s="160">
        <f t="shared" si="279"/>
        <v>2016</v>
      </c>
      <c r="E2989" s="160">
        <f t="shared" si="280"/>
        <v>8</v>
      </c>
      <c r="F2989" s="160">
        <f t="shared" si="281"/>
        <v>2</v>
      </c>
      <c r="G2989" s="160">
        <f t="shared" ca="1" si="276"/>
        <v>106370</v>
      </c>
      <c r="H2989" s="171">
        <f t="shared" ca="1" si="277"/>
        <v>2094</v>
      </c>
      <c r="I2989" s="160"/>
      <c r="J2989" s="160"/>
      <c r="K2989" s="160"/>
      <c r="L2989" s="160"/>
      <c r="M2989" s="160"/>
      <c r="N2989" s="160"/>
    </row>
    <row r="2990" spans="1:14">
      <c r="A2990" s="160"/>
      <c r="B2990" s="170" t="s">
        <v>9126</v>
      </c>
      <c r="C2990" s="161">
        <f t="shared" si="278"/>
        <v>42612</v>
      </c>
      <c r="D2990" s="160">
        <f t="shared" si="279"/>
        <v>2016</v>
      </c>
      <c r="E2990" s="160">
        <f t="shared" si="280"/>
        <v>8</v>
      </c>
      <c r="F2990" s="160">
        <f t="shared" si="281"/>
        <v>2</v>
      </c>
      <c r="G2990" s="160">
        <f t="shared" ca="1" si="276"/>
        <v>106370</v>
      </c>
      <c r="H2990" s="171">
        <f t="shared" ca="1" si="277"/>
        <v>2094</v>
      </c>
      <c r="I2990" s="160"/>
      <c r="J2990" s="160"/>
      <c r="K2990" s="160"/>
      <c r="L2990" s="160"/>
      <c r="M2990" s="160"/>
      <c r="N2990" s="160"/>
    </row>
    <row r="2991" spans="1:14">
      <c r="A2991" s="160"/>
      <c r="B2991" s="170" t="s">
        <v>9131</v>
      </c>
      <c r="C2991" s="161">
        <f t="shared" si="278"/>
        <v>42613</v>
      </c>
      <c r="D2991" s="160">
        <f t="shared" si="279"/>
        <v>2016</v>
      </c>
      <c r="E2991" s="160">
        <f t="shared" si="280"/>
        <v>8</v>
      </c>
      <c r="F2991" s="160">
        <f t="shared" si="281"/>
        <v>3</v>
      </c>
      <c r="G2991" s="160">
        <f t="shared" ca="1" si="276"/>
        <v>106371</v>
      </c>
      <c r="H2991" s="171">
        <f t="shared" ca="1" si="277"/>
        <v>2093</v>
      </c>
      <c r="I2991" s="160"/>
      <c r="J2991" s="160"/>
      <c r="K2991" s="160"/>
      <c r="L2991" s="160"/>
      <c r="M2991" s="160"/>
      <c r="N2991" s="160"/>
    </row>
    <row r="2992" spans="1:14">
      <c r="A2992" s="160"/>
      <c r="B2992" s="170" t="s">
        <v>9131</v>
      </c>
      <c r="C2992" s="161">
        <f t="shared" si="278"/>
        <v>42613</v>
      </c>
      <c r="D2992" s="160">
        <f t="shared" si="279"/>
        <v>2016</v>
      </c>
      <c r="E2992" s="160">
        <f t="shared" si="280"/>
        <v>8</v>
      </c>
      <c r="F2992" s="160">
        <f t="shared" si="281"/>
        <v>3</v>
      </c>
      <c r="G2992" s="160">
        <f t="shared" ca="1" si="276"/>
        <v>106371</v>
      </c>
      <c r="H2992" s="171">
        <f t="shared" ca="1" si="277"/>
        <v>2093</v>
      </c>
      <c r="I2992" s="160"/>
      <c r="J2992" s="160"/>
      <c r="K2992" s="160"/>
      <c r="L2992" s="160"/>
      <c r="M2992" s="160"/>
      <c r="N2992" s="160"/>
    </row>
    <row r="2993" spans="1:14">
      <c r="A2993" s="160"/>
      <c r="B2993" s="170" t="s">
        <v>9131</v>
      </c>
      <c r="C2993" s="161">
        <f t="shared" si="278"/>
        <v>42613</v>
      </c>
      <c r="D2993" s="160">
        <f t="shared" si="279"/>
        <v>2016</v>
      </c>
      <c r="E2993" s="160">
        <f t="shared" si="280"/>
        <v>8</v>
      </c>
      <c r="F2993" s="160">
        <f t="shared" si="281"/>
        <v>3</v>
      </c>
      <c r="G2993" s="160">
        <f t="shared" ca="1" si="276"/>
        <v>106371</v>
      </c>
      <c r="H2993" s="171">
        <f t="shared" ca="1" si="277"/>
        <v>2093</v>
      </c>
      <c r="I2993" s="160"/>
      <c r="J2993" s="160"/>
      <c r="K2993" s="160"/>
      <c r="L2993" s="160"/>
      <c r="M2993" s="160"/>
      <c r="N2993" s="160"/>
    </row>
    <row r="2994" spans="1:14">
      <c r="A2994" s="160"/>
      <c r="B2994" s="170" t="s">
        <v>9131</v>
      </c>
      <c r="C2994" s="161">
        <f t="shared" si="278"/>
        <v>42613</v>
      </c>
      <c r="D2994" s="160">
        <f t="shared" si="279"/>
        <v>2016</v>
      </c>
      <c r="E2994" s="160">
        <f t="shared" si="280"/>
        <v>8</v>
      </c>
      <c r="F2994" s="160">
        <f t="shared" si="281"/>
        <v>3</v>
      </c>
      <c r="G2994" s="160">
        <f t="shared" ca="1" si="276"/>
        <v>106371</v>
      </c>
      <c r="H2994" s="171">
        <f t="shared" ca="1" si="277"/>
        <v>2093</v>
      </c>
      <c r="I2994" s="160"/>
      <c r="J2994" s="160"/>
      <c r="K2994" s="160"/>
      <c r="L2994" s="160"/>
      <c r="M2994" s="160"/>
      <c r="N2994" s="160"/>
    </row>
    <row r="2995" spans="1:14">
      <c r="A2995" s="160"/>
      <c r="B2995" s="170" t="s">
        <v>9140</v>
      </c>
      <c r="C2995" s="161">
        <f t="shared" si="278"/>
        <v>42614</v>
      </c>
      <c r="D2995" s="160">
        <f t="shared" si="279"/>
        <v>2016</v>
      </c>
      <c r="E2995" s="160">
        <f t="shared" si="280"/>
        <v>9</v>
      </c>
      <c r="F2995" s="160">
        <f t="shared" si="281"/>
        <v>4</v>
      </c>
      <c r="G2995" s="160">
        <f t="shared" ca="1" si="276"/>
        <v>106374</v>
      </c>
      <c r="H2995" s="171">
        <f t="shared" ca="1" si="277"/>
        <v>2092</v>
      </c>
      <c r="I2995" s="160"/>
      <c r="J2995" s="160"/>
      <c r="K2995" s="160"/>
      <c r="L2995" s="160"/>
      <c r="M2995" s="160"/>
      <c r="N2995" s="160"/>
    </row>
    <row r="2996" spans="1:14">
      <c r="A2996" s="160"/>
      <c r="B2996" s="170" t="s">
        <v>9143</v>
      </c>
      <c r="C2996" s="161">
        <f t="shared" si="278"/>
        <v>42615</v>
      </c>
      <c r="D2996" s="160">
        <f t="shared" si="279"/>
        <v>2016</v>
      </c>
      <c r="E2996" s="160">
        <f t="shared" si="280"/>
        <v>9</v>
      </c>
      <c r="F2996" s="160">
        <f t="shared" si="281"/>
        <v>5</v>
      </c>
      <c r="G2996" s="160">
        <f t="shared" ca="1" si="276"/>
        <v>106375</v>
      </c>
      <c r="H2996" s="171">
        <f t="shared" ca="1" si="277"/>
        <v>2091</v>
      </c>
      <c r="I2996" s="160"/>
      <c r="J2996" s="160"/>
      <c r="K2996" s="160"/>
      <c r="L2996" s="160"/>
      <c r="M2996" s="160"/>
      <c r="N2996" s="160"/>
    </row>
    <row r="2997" spans="1:14">
      <c r="A2997" s="160"/>
      <c r="B2997" s="170" t="s">
        <v>9143</v>
      </c>
      <c r="C2997" s="161">
        <f t="shared" si="278"/>
        <v>42615</v>
      </c>
      <c r="D2997" s="160">
        <f t="shared" si="279"/>
        <v>2016</v>
      </c>
      <c r="E2997" s="160">
        <f t="shared" si="280"/>
        <v>9</v>
      </c>
      <c r="F2997" s="160">
        <f t="shared" si="281"/>
        <v>5</v>
      </c>
      <c r="G2997" s="160">
        <f t="shared" ca="1" si="276"/>
        <v>106375</v>
      </c>
      <c r="H2997" s="171">
        <f t="shared" ca="1" si="277"/>
        <v>2091</v>
      </c>
      <c r="I2997" s="160"/>
      <c r="J2997" s="160"/>
      <c r="K2997" s="160"/>
      <c r="L2997" s="160"/>
      <c r="M2997" s="160"/>
      <c r="N2997" s="160"/>
    </row>
    <row r="2998" spans="1:14">
      <c r="A2998" s="160"/>
      <c r="B2998" s="170" t="s">
        <v>9148</v>
      </c>
      <c r="C2998" s="161">
        <f t="shared" si="278"/>
        <v>42616</v>
      </c>
      <c r="D2998" s="160">
        <f t="shared" si="279"/>
        <v>2016</v>
      </c>
      <c r="E2998" s="160">
        <f t="shared" si="280"/>
        <v>9</v>
      </c>
      <c r="F2998" s="160">
        <f t="shared" si="281"/>
        <v>6</v>
      </c>
      <c r="G2998" s="160">
        <f t="shared" ca="1" si="276"/>
        <v>106375</v>
      </c>
      <c r="H2998" s="171">
        <f t="shared" ca="1" si="277"/>
        <v>2090</v>
      </c>
      <c r="I2998" s="160"/>
      <c r="J2998" s="160"/>
      <c r="K2998" s="160"/>
      <c r="L2998" s="160"/>
      <c r="M2998" s="160"/>
      <c r="N2998" s="160"/>
    </row>
    <row r="2999" spans="1:14">
      <c r="A2999" s="160"/>
      <c r="B2999" s="170" t="s">
        <v>9148</v>
      </c>
      <c r="C2999" s="161">
        <f t="shared" si="278"/>
        <v>42616</v>
      </c>
      <c r="D2999" s="160">
        <f t="shared" si="279"/>
        <v>2016</v>
      </c>
      <c r="E2999" s="160">
        <f t="shared" si="280"/>
        <v>9</v>
      </c>
      <c r="F2999" s="160">
        <f t="shared" si="281"/>
        <v>6</v>
      </c>
      <c r="G2999" s="160">
        <f t="shared" ca="1" si="276"/>
        <v>106375</v>
      </c>
      <c r="H2999" s="171">
        <f t="shared" ca="1" si="277"/>
        <v>2090</v>
      </c>
      <c r="I2999" s="160"/>
      <c r="J2999" s="160"/>
      <c r="K2999" s="160"/>
      <c r="L2999" s="160"/>
      <c r="M2999" s="160"/>
      <c r="N2999" s="160"/>
    </row>
    <row r="3000" spans="1:14">
      <c r="A3000" s="160"/>
      <c r="B3000" s="170" t="s">
        <v>9153</v>
      </c>
      <c r="C3000" s="161">
        <f t="shared" si="278"/>
        <v>42617</v>
      </c>
      <c r="D3000" s="160">
        <f t="shared" si="279"/>
        <v>2016</v>
      </c>
      <c r="E3000" s="160">
        <f t="shared" si="280"/>
        <v>9</v>
      </c>
      <c r="F3000" s="160">
        <f t="shared" si="281"/>
        <v>7</v>
      </c>
      <c r="G3000" s="160">
        <f t="shared" ca="1" si="276"/>
        <v>106375</v>
      </c>
      <c r="H3000" s="171">
        <f t="shared" ca="1" si="277"/>
        <v>2090</v>
      </c>
      <c r="I3000" s="160"/>
      <c r="J3000" s="160"/>
      <c r="K3000" s="160"/>
      <c r="L3000" s="160"/>
      <c r="M3000" s="160"/>
      <c r="N3000" s="160"/>
    </row>
    <row r="3001" spans="1:14">
      <c r="A3001" s="160"/>
      <c r="B3001" s="170" t="s">
        <v>9153</v>
      </c>
      <c r="C3001" s="161">
        <f t="shared" si="278"/>
        <v>42617</v>
      </c>
      <c r="D3001" s="160">
        <f t="shared" si="279"/>
        <v>2016</v>
      </c>
      <c r="E3001" s="160">
        <f t="shared" si="280"/>
        <v>9</v>
      </c>
      <c r="F3001" s="160">
        <f t="shared" si="281"/>
        <v>7</v>
      </c>
      <c r="G3001" s="160">
        <f t="shared" ca="1" si="276"/>
        <v>106375</v>
      </c>
      <c r="H3001" s="171">
        <f t="shared" ca="1" si="277"/>
        <v>2090</v>
      </c>
      <c r="I3001" s="160"/>
      <c r="J3001" s="160"/>
      <c r="K3001" s="160"/>
      <c r="L3001" s="160"/>
      <c r="M3001" s="160"/>
      <c r="N3001" s="160"/>
    </row>
    <row r="3002" spans="1:14">
      <c r="A3002" s="160"/>
      <c r="B3002" s="170" t="s">
        <v>9158</v>
      </c>
      <c r="C3002" s="161">
        <f t="shared" si="278"/>
        <v>42618</v>
      </c>
      <c r="D3002" s="160">
        <f t="shared" si="279"/>
        <v>2016</v>
      </c>
      <c r="E3002" s="160">
        <f t="shared" si="280"/>
        <v>9</v>
      </c>
      <c r="F3002" s="160">
        <f t="shared" si="281"/>
        <v>1</v>
      </c>
      <c r="G3002" s="160">
        <f t="shared" ca="1" si="276"/>
        <v>106376</v>
      </c>
      <c r="H3002" s="171">
        <f t="shared" ca="1" si="277"/>
        <v>2090</v>
      </c>
      <c r="I3002" s="160"/>
      <c r="J3002" s="160"/>
      <c r="K3002" s="160"/>
      <c r="L3002" s="160"/>
      <c r="M3002" s="160"/>
      <c r="N3002" s="160"/>
    </row>
    <row r="3003" spans="1:14">
      <c r="A3003" s="160"/>
      <c r="B3003" s="170" t="s">
        <v>9158</v>
      </c>
      <c r="C3003" s="161">
        <f t="shared" si="278"/>
        <v>42618</v>
      </c>
      <c r="D3003" s="160">
        <f t="shared" si="279"/>
        <v>2016</v>
      </c>
      <c r="E3003" s="160">
        <f t="shared" si="280"/>
        <v>9</v>
      </c>
      <c r="F3003" s="160">
        <f t="shared" si="281"/>
        <v>1</v>
      </c>
      <c r="G3003" s="160">
        <f t="shared" ca="1" si="276"/>
        <v>106376</v>
      </c>
      <c r="H3003" s="171">
        <f t="shared" ca="1" si="277"/>
        <v>2090</v>
      </c>
      <c r="I3003" s="160"/>
      <c r="J3003" s="160"/>
      <c r="K3003" s="160"/>
      <c r="L3003" s="160"/>
      <c r="M3003" s="160"/>
      <c r="N3003" s="160"/>
    </row>
    <row r="3004" spans="1:14">
      <c r="A3004" s="160"/>
      <c r="B3004" s="170" t="s">
        <v>9163</v>
      </c>
      <c r="C3004" s="161">
        <f t="shared" si="278"/>
        <v>42621</v>
      </c>
      <c r="D3004" s="160">
        <f t="shared" si="279"/>
        <v>2016</v>
      </c>
      <c r="E3004" s="160">
        <f t="shared" si="280"/>
        <v>9</v>
      </c>
      <c r="F3004" s="160">
        <f t="shared" si="281"/>
        <v>4</v>
      </c>
      <c r="G3004" s="160">
        <f t="shared" ca="1" si="276"/>
        <v>106381</v>
      </c>
      <c r="H3004" s="171">
        <f t="shared" ca="1" si="277"/>
        <v>2087</v>
      </c>
      <c r="I3004" s="160"/>
      <c r="J3004" s="160"/>
      <c r="K3004" s="160"/>
      <c r="L3004" s="160"/>
      <c r="M3004" s="160"/>
      <c r="N3004" s="160"/>
    </row>
    <row r="3005" spans="1:14">
      <c r="A3005" s="160"/>
      <c r="B3005" s="170" t="s">
        <v>9166</v>
      </c>
      <c r="C3005" s="161">
        <f t="shared" si="278"/>
        <v>42623</v>
      </c>
      <c r="D3005" s="160">
        <f t="shared" si="279"/>
        <v>2016</v>
      </c>
      <c r="E3005" s="160">
        <f t="shared" si="280"/>
        <v>9</v>
      </c>
      <c r="F3005" s="160">
        <f t="shared" si="281"/>
        <v>6</v>
      </c>
      <c r="G3005" s="160">
        <f t="shared" ca="1" si="276"/>
        <v>106382</v>
      </c>
      <c r="H3005" s="171">
        <f t="shared" ca="1" si="277"/>
        <v>2085</v>
      </c>
      <c r="I3005" s="160"/>
      <c r="J3005" s="160"/>
      <c r="K3005" s="160"/>
      <c r="L3005" s="160"/>
      <c r="M3005" s="160"/>
      <c r="N3005" s="160"/>
    </row>
    <row r="3006" spans="1:14">
      <c r="A3006" s="160"/>
      <c r="B3006" s="170" t="s">
        <v>9166</v>
      </c>
      <c r="C3006" s="161">
        <f t="shared" si="278"/>
        <v>42623</v>
      </c>
      <c r="D3006" s="160">
        <f t="shared" si="279"/>
        <v>2016</v>
      </c>
      <c r="E3006" s="160">
        <f t="shared" si="280"/>
        <v>9</v>
      </c>
      <c r="F3006" s="160">
        <f t="shared" si="281"/>
        <v>6</v>
      </c>
      <c r="G3006" s="160">
        <f t="shared" ca="1" si="276"/>
        <v>106382</v>
      </c>
      <c r="H3006" s="171">
        <f t="shared" ca="1" si="277"/>
        <v>2085</v>
      </c>
      <c r="I3006" s="160"/>
      <c r="J3006" s="160"/>
      <c r="K3006" s="160"/>
      <c r="L3006" s="160"/>
      <c r="M3006" s="160"/>
      <c r="N3006" s="160"/>
    </row>
    <row r="3007" spans="1:14">
      <c r="A3007" s="160"/>
      <c r="B3007" s="170" t="s">
        <v>9171</v>
      </c>
      <c r="C3007" s="161">
        <f t="shared" si="278"/>
        <v>42627</v>
      </c>
      <c r="D3007" s="160">
        <f t="shared" si="279"/>
        <v>2016</v>
      </c>
      <c r="E3007" s="160">
        <f t="shared" si="280"/>
        <v>9</v>
      </c>
      <c r="F3007" s="160">
        <f t="shared" si="281"/>
        <v>3</v>
      </c>
      <c r="G3007" s="160">
        <f t="shared" ca="1" si="276"/>
        <v>106385</v>
      </c>
      <c r="H3007" s="171">
        <f t="shared" ca="1" si="277"/>
        <v>2083</v>
      </c>
      <c r="I3007" s="160"/>
      <c r="J3007" s="160"/>
      <c r="K3007" s="160"/>
      <c r="L3007" s="160"/>
      <c r="M3007" s="160"/>
      <c r="N3007" s="160"/>
    </row>
    <row r="3008" spans="1:14">
      <c r="A3008" s="160"/>
      <c r="B3008" s="170" t="s">
        <v>9171</v>
      </c>
      <c r="C3008" s="161">
        <f t="shared" si="278"/>
        <v>42627</v>
      </c>
      <c r="D3008" s="160">
        <f t="shared" si="279"/>
        <v>2016</v>
      </c>
      <c r="E3008" s="160">
        <f t="shared" si="280"/>
        <v>9</v>
      </c>
      <c r="F3008" s="160">
        <f t="shared" si="281"/>
        <v>3</v>
      </c>
      <c r="G3008" s="160">
        <f t="shared" ca="1" si="276"/>
        <v>106385</v>
      </c>
      <c r="H3008" s="171">
        <f t="shared" ca="1" si="277"/>
        <v>2083</v>
      </c>
      <c r="I3008" s="160"/>
      <c r="J3008" s="160"/>
      <c r="K3008" s="160"/>
      <c r="L3008" s="160"/>
      <c r="M3008" s="160"/>
      <c r="N3008" s="160"/>
    </row>
    <row r="3009" spans="1:14">
      <c r="A3009" s="160"/>
      <c r="B3009" s="170" t="s">
        <v>9176</v>
      </c>
      <c r="C3009" s="161">
        <f t="shared" si="278"/>
        <v>42628</v>
      </c>
      <c r="D3009" s="160">
        <f t="shared" si="279"/>
        <v>2016</v>
      </c>
      <c r="E3009" s="160">
        <f t="shared" si="280"/>
        <v>9</v>
      </c>
      <c r="F3009" s="160">
        <f t="shared" si="281"/>
        <v>4</v>
      </c>
      <c r="G3009" s="160">
        <f t="shared" ca="1" si="276"/>
        <v>106388</v>
      </c>
      <c r="H3009" s="171">
        <f t="shared" ca="1" si="277"/>
        <v>2082</v>
      </c>
      <c r="I3009" s="160"/>
      <c r="J3009" s="160"/>
      <c r="K3009" s="160"/>
      <c r="L3009" s="160"/>
      <c r="M3009" s="160"/>
      <c r="N3009" s="160"/>
    </row>
    <row r="3010" spans="1:14">
      <c r="A3010" s="160"/>
      <c r="B3010" s="170" t="s">
        <v>9179</v>
      </c>
      <c r="C3010" s="161">
        <f t="shared" si="278"/>
        <v>42630</v>
      </c>
      <c r="D3010" s="160">
        <f t="shared" si="279"/>
        <v>2016</v>
      </c>
      <c r="E3010" s="160">
        <f t="shared" si="280"/>
        <v>9</v>
      </c>
      <c r="F3010" s="160">
        <f t="shared" si="281"/>
        <v>6</v>
      </c>
      <c r="G3010" s="160">
        <f t="shared" ca="1" si="276"/>
        <v>106389</v>
      </c>
      <c r="H3010" s="171">
        <f t="shared" ca="1" si="277"/>
        <v>2080</v>
      </c>
      <c r="I3010" s="160"/>
      <c r="J3010" s="160"/>
      <c r="K3010" s="160"/>
      <c r="L3010" s="160"/>
      <c r="M3010" s="160"/>
      <c r="N3010" s="160"/>
    </row>
    <row r="3011" spans="1:14">
      <c r="A3011" s="160"/>
      <c r="B3011" s="170" t="s">
        <v>9182</v>
      </c>
      <c r="C3011" s="161">
        <f t="shared" si="278"/>
        <v>42631</v>
      </c>
      <c r="D3011" s="160">
        <f t="shared" si="279"/>
        <v>2016</v>
      </c>
      <c r="E3011" s="160">
        <f t="shared" si="280"/>
        <v>9</v>
      </c>
      <c r="F3011" s="160">
        <f t="shared" si="281"/>
        <v>7</v>
      </c>
      <c r="G3011" s="160">
        <f t="shared" ca="1" si="276"/>
        <v>106389</v>
      </c>
      <c r="H3011" s="171">
        <f t="shared" ca="1" si="277"/>
        <v>2080</v>
      </c>
      <c r="I3011" s="160"/>
      <c r="J3011" s="160"/>
      <c r="K3011" s="160"/>
      <c r="L3011" s="160"/>
      <c r="M3011" s="160"/>
      <c r="N3011" s="160"/>
    </row>
    <row r="3012" spans="1:14">
      <c r="A3012" s="160"/>
      <c r="B3012" s="170" t="s">
        <v>9182</v>
      </c>
      <c r="C3012" s="161">
        <f t="shared" si="278"/>
        <v>42631</v>
      </c>
      <c r="D3012" s="160">
        <f t="shared" si="279"/>
        <v>2016</v>
      </c>
      <c r="E3012" s="160">
        <f t="shared" si="280"/>
        <v>9</v>
      </c>
      <c r="F3012" s="160">
        <f t="shared" si="281"/>
        <v>7</v>
      </c>
      <c r="G3012" s="160">
        <f t="shared" ca="1" si="276"/>
        <v>106389</v>
      </c>
      <c r="H3012" s="171">
        <f t="shared" ca="1" si="277"/>
        <v>2080</v>
      </c>
      <c r="I3012" s="160"/>
      <c r="J3012" s="160"/>
      <c r="K3012" s="160"/>
      <c r="L3012" s="160"/>
      <c r="M3012" s="160"/>
      <c r="N3012" s="160"/>
    </row>
    <row r="3013" spans="1:14">
      <c r="A3013" s="160"/>
      <c r="B3013" s="170" t="s">
        <v>9182</v>
      </c>
      <c r="C3013" s="161">
        <f t="shared" si="278"/>
        <v>42631</v>
      </c>
      <c r="D3013" s="160">
        <f t="shared" si="279"/>
        <v>2016</v>
      </c>
      <c r="E3013" s="160">
        <f t="shared" si="280"/>
        <v>9</v>
      </c>
      <c r="F3013" s="160">
        <f t="shared" si="281"/>
        <v>7</v>
      </c>
      <c r="G3013" s="160">
        <f t="shared" ref="G3013:G3076" ca="1" si="282">WORKDAY(C3013,$K$5)</f>
        <v>106389</v>
      </c>
      <c r="H3013" s="171">
        <f t="shared" ref="H3013:H3076" ca="1" si="283">NETWORKDAYS(C3013,$K$5)</f>
        <v>2080</v>
      </c>
      <c r="I3013" s="160"/>
      <c r="J3013" s="160"/>
      <c r="K3013" s="160"/>
      <c r="L3013" s="160"/>
      <c r="M3013" s="160"/>
      <c r="N3013" s="160"/>
    </row>
    <row r="3014" spans="1:14">
      <c r="A3014" s="160"/>
      <c r="B3014" s="170" t="s">
        <v>9189</v>
      </c>
      <c r="C3014" s="161">
        <f t="shared" ref="C3014:C3077" si="284">DATE(LEFT(B3014,4),MID(B3014,5,2),RIGHT(B3014,2))</f>
        <v>42632</v>
      </c>
      <c r="D3014" s="160">
        <f t="shared" ref="D3014:D3077" si="285">YEAR(C3014)</f>
        <v>2016</v>
      </c>
      <c r="E3014" s="160">
        <f t="shared" ref="E3014:E3077" si="286">MONTH(C3014)</f>
        <v>9</v>
      </c>
      <c r="F3014" s="160">
        <f t="shared" ref="F3014:F3077" si="287">WEEKDAY(C3014,2)</f>
        <v>1</v>
      </c>
      <c r="G3014" s="160">
        <f t="shared" ca="1" si="282"/>
        <v>106390</v>
      </c>
      <c r="H3014" s="171">
        <f t="shared" ca="1" si="283"/>
        <v>2080</v>
      </c>
      <c r="I3014" s="160"/>
      <c r="J3014" s="160"/>
      <c r="K3014" s="160"/>
      <c r="L3014" s="160"/>
      <c r="M3014" s="160"/>
      <c r="N3014" s="160"/>
    </row>
    <row r="3015" spans="1:14">
      <c r="A3015" s="160"/>
      <c r="B3015" s="170" t="s">
        <v>9192</v>
      </c>
      <c r="C3015" s="161">
        <f t="shared" si="284"/>
        <v>42634</v>
      </c>
      <c r="D3015" s="160">
        <f t="shared" si="285"/>
        <v>2016</v>
      </c>
      <c r="E3015" s="160">
        <f t="shared" si="286"/>
        <v>9</v>
      </c>
      <c r="F3015" s="160">
        <f t="shared" si="287"/>
        <v>3</v>
      </c>
      <c r="G3015" s="160">
        <f t="shared" ca="1" si="282"/>
        <v>106392</v>
      </c>
      <c r="H3015" s="171">
        <f t="shared" ca="1" si="283"/>
        <v>2078</v>
      </c>
      <c r="I3015" s="160"/>
      <c r="J3015" s="160"/>
      <c r="K3015" s="160"/>
      <c r="L3015" s="160"/>
      <c r="M3015" s="160"/>
      <c r="N3015" s="160"/>
    </row>
    <row r="3016" spans="1:14">
      <c r="A3016" s="160"/>
      <c r="B3016" s="170" t="s">
        <v>9192</v>
      </c>
      <c r="C3016" s="161">
        <f t="shared" si="284"/>
        <v>42634</v>
      </c>
      <c r="D3016" s="160">
        <f t="shared" si="285"/>
        <v>2016</v>
      </c>
      <c r="E3016" s="160">
        <f t="shared" si="286"/>
        <v>9</v>
      </c>
      <c r="F3016" s="160">
        <f t="shared" si="287"/>
        <v>3</v>
      </c>
      <c r="G3016" s="160">
        <f t="shared" ca="1" si="282"/>
        <v>106392</v>
      </c>
      <c r="H3016" s="171">
        <f t="shared" ca="1" si="283"/>
        <v>2078</v>
      </c>
      <c r="I3016" s="160"/>
      <c r="J3016" s="160"/>
      <c r="K3016" s="160"/>
      <c r="L3016" s="160"/>
      <c r="M3016" s="160"/>
      <c r="N3016" s="160"/>
    </row>
    <row r="3017" spans="1:14">
      <c r="A3017" s="160"/>
      <c r="B3017" s="170" t="s">
        <v>9197</v>
      </c>
      <c r="C3017" s="161">
        <f t="shared" si="284"/>
        <v>42635</v>
      </c>
      <c r="D3017" s="160">
        <f t="shared" si="285"/>
        <v>2016</v>
      </c>
      <c r="E3017" s="160">
        <f t="shared" si="286"/>
        <v>9</v>
      </c>
      <c r="F3017" s="160">
        <f t="shared" si="287"/>
        <v>4</v>
      </c>
      <c r="G3017" s="160">
        <f t="shared" ca="1" si="282"/>
        <v>106395</v>
      </c>
      <c r="H3017" s="171">
        <f t="shared" ca="1" si="283"/>
        <v>2077</v>
      </c>
      <c r="I3017" s="160"/>
      <c r="J3017" s="160"/>
      <c r="K3017" s="160"/>
      <c r="L3017" s="160"/>
      <c r="M3017" s="160"/>
      <c r="N3017" s="160"/>
    </row>
    <row r="3018" spans="1:14">
      <c r="A3018" s="160"/>
      <c r="B3018" s="170" t="s">
        <v>9197</v>
      </c>
      <c r="C3018" s="161">
        <f t="shared" si="284"/>
        <v>42635</v>
      </c>
      <c r="D3018" s="160">
        <f t="shared" si="285"/>
        <v>2016</v>
      </c>
      <c r="E3018" s="160">
        <f t="shared" si="286"/>
        <v>9</v>
      </c>
      <c r="F3018" s="160">
        <f t="shared" si="287"/>
        <v>4</v>
      </c>
      <c r="G3018" s="160">
        <f t="shared" ca="1" si="282"/>
        <v>106395</v>
      </c>
      <c r="H3018" s="171">
        <f t="shared" ca="1" si="283"/>
        <v>2077</v>
      </c>
      <c r="I3018" s="160"/>
      <c r="J3018" s="160"/>
      <c r="K3018" s="160"/>
      <c r="L3018" s="160"/>
      <c r="M3018" s="160"/>
      <c r="N3018" s="160"/>
    </row>
    <row r="3019" spans="1:14">
      <c r="A3019" s="160"/>
      <c r="B3019" s="170" t="s">
        <v>9202</v>
      </c>
      <c r="C3019" s="161">
        <f t="shared" si="284"/>
        <v>42636</v>
      </c>
      <c r="D3019" s="160">
        <f t="shared" si="285"/>
        <v>2016</v>
      </c>
      <c r="E3019" s="160">
        <f t="shared" si="286"/>
        <v>9</v>
      </c>
      <c r="F3019" s="160">
        <f t="shared" si="287"/>
        <v>5</v>
      </c>
      <c r="G3019" s="160">
        <f t="shared" ca="1" si="282"/>
        <v>106396</v>
      </c>
      <c r="H3019" s="171">
        <f t="shared" ca="1" si="283"/>
        <v>2076</v>
      </c>
      <c r="I3019" s="160"/>
      <c r="J3019" s="160"/>
      <c r="K3019" s="160"/>
      <c r="L3019" s="160"/>
      <c r="M3019" s="160"/>
      <c r="N3019" s="160"/>
    </row>
    <row r="3020" spans="1:14">
      <c r="A3020" s="160"/>
      <c r="B3020" s="170" t="s">
        <v>9202</v>
      </c>
      <c r="C3020" s="161">
        <f t="shared" si="284"/>
        <v>42636</v>
      </c>
      <c r="D3020" s="160">
        <f t="shared" si="285"/>
        <v>2016</v>
      </c>
      <c r="E3020" s="160">
        <f t="shared" si="286"/>
        <v>9</v>
      </c>
      <c r="F3020" s="160">
        <f t="shared" si="287"/>
        <v>5</v>
      </c>
      <c r="G3020" s="160">
        <f t="shared" ca="1" si="282"/>
        <v>106396</v>
      </c>
      <c r="H3020" s="171">
        <f t="shared" ca="1" si="283"/>
        <v>2076</v>
      </c>
      <c r="I3020" s="160"/>
      <c r="J3020" s="160"/>
      <c r="K3020" s="160"/>
      <c r="L3020" s="160"/>
      <c r="M3020" s="160"/>
      <c r="N3020" s="160"/>
    </row>
    <row r="3021" spans="1:14">
      <c r="A3021" s="160"/>
      <c r="B3021" s="170" t="s">
        <v>9207</v>
      </c>
      <c r="C3021" s="161">
        <f t="shared" si="284"/>
        <v>42637</v>
      </c>
      <c r="D3021" s="160">
        <f t="shared" si="285"/>
        <v>2016</v>
      </c>
      <c r="E3021" s="160">
        <f t="shared" si="286"/>
        <v>9</v>
      </c>
      <c r="F3021" s="160">
        <f t="shared" si="287"/>
        <v>6</v>
      </c>
      <c r="G3021" s="160">
        <f t="shared" ca="1" si="282"/>
        <v>106396</v>
      </c>
      <c r="H3021" s="171">
        <f t="shared" ca="1" si="283"/>
        <v>2075</v>
      </c>
      <c r="I3021" s="160"/>
      <c r="J3021" s="160"/>
      <c r="K3021" s="160"/>
      <c r="L3021" s="160"/>
      <c r="M3021" s="160"/>
      <c r="N3021" s="160"/>
    </row>
    <row r="3022" spans="1:14">
      <c r="A3022" s="160"/>
      <c r="B3022" s="170" t="s">
        <v>9210</v>
      </c>
      <c r="C3022" s="161">
        <f t="shared" si="284"/>
        <v>42638</v>
      </c>
      <c r="D3022" s="160">
        <f t="shared" si="285"/>
        <v>2016</v>
      </c>
      <c r="E3022" s="160">
        <f t="shared" si="286"/>
        <v>9</v>
      </c>
      <c r="F3022" s="160">
        <f t="shared" si="287"/>
        <v>7</v>
      </c>
      <c r="G3022" s="160">
        <f t="shared" ca="1" si="282"/>
        <v>106396</v>
      </c>
      <c r="H3022" s="171">
        <f t="shared" ca="1" si="283"/>
        <v>2075</v>
      </c>
      <c r="I3022" s="160"/>
      <c r="J3022" s="160"/>
      <c r="K3022" s="160"/>
      <c r="L3022" s="160"/>
      <c r="M3022" s="160"/>
      <c r="N3022" s="160"/>
    </row>
    <row r="3023" spans="1:14">
      <c r="A3023" s="160"/>
      <c r="B3023" s="170" t="s">
        <v>9210</v>
      </c>
      <c r="C3023" s="161">
        <f t="shared" si="284"/>
        <v>42638</v>
      </c>
      <c r="D3023" s="160">
        <f t="shared" si="285"/>
        <v>2016</v>
      </c>
      <c r="E3023" s="160">
        <f t="shared" si="286"/>
        <v>9</v>
      </c>
      <c r="F3023" s="160">
        <f t="shared" si="287"/>
        <v>7</v>
      </c>
      <c r="G3023" s="160">
        <f t="shared" ca="1" si="282"/>
        <v>106396</v>
      </c>
      <c r="H3023" s="171">
        <f t="shared" ca="1" si="283"/>
        <v>2075</v>
      </c>
      <c r="I3023" s="160"/>
      <c r="J3023" s="160"/>
      <c r="K3023" s="160"/>
      <c r="L3023" s="160"/>
      <c r="M3023" s="160"/>
      <c r="N3023" s="160"/>
    </row>
    <row r="3024" spans="1:14">
      <c r="A3024" s="160"/>
      <c r="B3024" s="170" t="s">
        <v>9215</v>
      </c>
      <c r="C3024" s="161">
        <f t="shared" si="284"/>
        <v>42640</v>
      </c>
      <c r="D3024" s="160">
        <f t="shared" si="285"/>
        <v>2016</v>
      </c>
      <c r="E3024" s="160">
        <f t="shared" si="286"/>
        <v>9</v>
      </c>
      <c r="F3024" s="160">
        <f t="shared" si="287"/>
        <v>2</v>
      </c>
      <c r="G3024" s="160">
        <f t="shared" ca="1" si="282"/>
        <v>106398</v>
      </c>
      <c r="H3024" s="171">
        <f t="shared" ca="1" si="283"/>
        <v>2074</v>
      </c>
      <c r="I3024" s="160"/>
      <c r="J3024" s="160"/>
      <c r="K3024" s="160"/>
      <c r="L3024" s="160"/>
      <c r="M3024" s="160"/>
      <c r="N3024" s="160"/>
    </row>
    <row r="3025" spans="1:14">
      <c r="A3025" s="160"/>
      <c r="B3025" s="170" t="s">
        <v>9218</v>
      </c>
      <c r="C3025" s="161">
        <f t="shared" si="284"/>
        <v>42641</v>
      </c>
      <c r="D3025" s="160">
        <f t="shared" si="285"/>
        <v>2016</v>
      </c>
      <c r="E3025" s="160">
        <f t="shared" si="286"/>
        <v>9</v>
      </c>
      <c r="F3025" s="160">
        <f t="shared" si="287"/>
        <v>3</v>
      </c>
      <c r="G3025" s="160">
        <f t="shared" ca="1" si="282"/>
        <v>106399</v>
      </c>
      <c r="H3025" s="171">
        <f t="shared" ca="1" si="283"/>
        <v>2073</v>
      </c>
      <c r="I3025" s="160"/>
      <c r="J3025" s="160"/>
      <c r="K3025" s="160"/>
      <c r="L3025" s="160"/>
      <c r="M3025" s="160"/>
      <c r="N3025" s="160"/>
    </row>
    <row r="3026" spans="1:14">
      <c r="A3026" s="160"/>
      <c r="B3026" s="170" t="s">
        <v>9221</v>
      </c>
      <c r="C3026" s="161">
        <f t="shared" si="284"/>
        <v>42648</v>
      </c>
      <c r="D3026" s="160">
        <f t="shared" si="285"/>
        <v>2016</v>
      </c>
      <c r="E3026" s="160">
        <f t="shared" si="286"/>
        <v>10</v>
      </c>
      <c r="F3026" s="160">
        <f t="shared" si="287"/>
        <v>3</v>
      </c>
      <c r="G3026" s="160">
        <f t="shared" ca="1" si="282"/>
        <v>106406</v>
      </c>
      <c r="H3026" s="171">
        <f t="shared" ca="1" si="283"/>
        <v>2068</v>
      </c>
      <c r="I3026" s="160"/>
      <c r="J3026" s="160"/>
      <c r="K3026" s="160"/>
      <c r="L3026" s="160"/>
      <c r="M3026" s="160"/>
      <c r="N3026" s="160"/>
    </row>
    <row r="3027" spans="1:14">
      <c r="A3027" s="160"/>
      <c r="B3027" s="170" t="s">
        <v>9224</v>
      </c>
      <c r="C3027" s="161">
        <f t="shared" si="284"/>
        <v>42649</v>
      </c>
      <c r="D3027" s="160">
        <f t="shared" si="285"/>
        <v>2016</v>
      </c>
      <c r="E3027" s="160">
        <f t="shared" si="286"/>
        <v>10</v>
      </c>
      <c r="F3027" s="160">
        <f t="shared" si="287"/>
        <v>4</v>
      </c>
      <c r="G3027" s="160">
        <f t="shared" ca="1" si="282"/>
        <v>106409</v>
      </c>
      <c r="H3027" s="171">
        <f t="shared" ca="1" si="283"/>
        <v>2067</v>
      </c>
      <c r="I3027" s="160"/>
      <c r="J3027" s="160"/>
      <c r="K3027" s="160"/>
      <c r="L3027" s="160"/>
      <c r="M3027" s="160"/>
      <c r="N3027" s="160"/>
    </row>
    <row r="3028" spans="1:14">
      <c r="A3028" s="160"/>
      <c r="B3028" s="170" t="s">
        <v>9227</v>
      </c>
      <c r="C3028" s="161">
        <f t="shared" si="284"/>
        <v>42651</v>
      </c>
      <c r="D3028" s="160">
        <f t="shared" si="285"/>
        <v>2016</v>
      </c>
      <c r="E3028" s="160">
        <f t="shared" si="286"/>
        <v>10</v>
      </c>
      <c r="F3028" s="160">
        <f t="shared" si="287"/>
        <v>6</v>
      </c>
      <c r="G3028" s="160">
        <f t="shared" ca="1" si="282"/>
        <v>106410</v>
      </c>
      <c r="H3028" s="171">
        <f t="shared" ca="1" si="283"/>
        <v>2065</v>
      </c>
      <c r="I3028" s="160"/>
      <c r="J3028" s="160"/>
      <c r="K3028" s="160"/>
      <c r="L3028" s="160"/>
      <c r="M3028" s="160"/>
      <c r="N3028" s="160"/>
    </row>
    <row r="3029" spans="1:14">
      <c r="A3029" s="160"/>
      <c r="B3029" s="170" t="s">
        <v>9230</v>
      </c>
      <c r="C3029" s="161">
        <f t="shared" si="284"/>
        <v>42653</v>
      </c>
      <c r="D3029" s="160">
        <f t="shared" si="285"/>
        <v>2016</v>
      </c>
      <c r="E3029" s="160">
        <f t="shared" si="286"/>
        <v>10</v>
      </c>
      <c r="F3029" s="160">
        <f t="shared" si="287"/>
        <v>1</v>
      </c>
      <c r="G3029" s="160">
        <f t="shared" ca="1" si="282"/>
        <v>106411</v>
      </c>
      <c r="H3029" s="171">
        <f t="shared" ca="1" si="283"/>
        <v>2065</v>
      </c>
      <c r="I3029" s="160"/>
      <c r="J3029" s="160"/>
      <c r="K3029" s="160"/>
      <c r="L3029" s="160"/>
      <c r="M3029" s="160"/>
      <c r="N3029" s="160"/>
    </row>
    <row r="3030" spans="1:14">
      <c r="A3030" s="160"/>
      <c r="B3030" s="170" t="s">
        <v>9230</v>
      </c>
      <c r="C3030" s="161">
        <f t="shared" si="284"/>
        <v>42653</v>
      </c>
      <c r="D3030" s="160">
        <f t="shared" si="285"/>
        <v>2016</v>
      </c>
      <c r="E3030" s="160">
        <f t="shared" si="286"/>
        <v>10</v>
      </c>
      <c r="F3030" s="160">
        <f t="shared" si="287"/>
        <v>1</v>
      </c>
      <c r="G3030" s="160">
        <f t="shared" ca="1" si="282"/>
        <v>106411</v>
      </c>
      <c r="H3030" s="171">
        <f t="shared" ca="1" si="283"/>
        <v>2065</v>
      </c>
      <c r="I3030" s="160"/>
      <c r="J3030" s="160"/>
      <c r="K3030" s="160"/>
      <c r="L3030" s="160"/>
      <c r="M3030" s="160"/>
      <c r="N3030" s="160"/>
    </row>
    <row r="3031" spans="1:14">
      <c r="A3031" s="160"/>
      <c r="B3031" s="170" t="s">
        <v>9235</v>
      </c>
      <c r="C3031" s="161">
        <f t="shared" si="284"/>
        <v>42654</v>
      </c>
      <c r="D3031" s="160">
        <f t="shared" si="285"/>
        <v>2016</v>
      </c>
      <c r="E3031" s="160">
        <f t="shared" si="286"/>
        <v>10</v>
      </c>
      <c r="F3031" s="160">
        <f t="shared" si="287"/>
        <v>2</v>
      </c>
      <c r="G3031" s="160">
        <f t="shared" ca="1" si="282"/>
        <v>106412</v>
      </c>
      <c r="H3031" s="171">
        <f t="shared" ca="1" si="283"/>
        <v>2064</v>
      </c>
      <c r="I3031" s="160"/>
      <c r="J3031" s="160"/>
      <c r="K3031" s="160"/>
      <c r="L3031" s="160"/>
      <c r="M3031" s="160"/>
      <c r="N3031" s="160"/>
    </row>
    <row r="3032" spans="1:14">
      <c r="A3032" s="160"/>
      <c r="B3032" s="170" t="s">
        <v>9235</v>
      </c>
      <c r="C3032" s="161">
        <f t="shared" si="284"/>
        <v>42654</v>
      </c>
      <c r="D3032" s="160">
        <f t="shared" si="285"/>
        <v>2016</v>
      </c>
      <c r="E3032" s="160">
        <f t="shared" si="286"/>
        <v>10</v>
      </c>
      <c r="F3032" s="160">
        <f t="shared" si="287"/>
        <v>2</v>
      </c>
      <c r="G3032" s="160">
        <f t="shared" ca="1" si="282"/>
        <v>106412</v>
      </c>
      <c r="H3032" s="171">
        <f t="shared" ca="1" si="283"/>
        <v>2064</v>
      </c>
      <c r="I3032" s="160"/>
      <c r="J3032" s="160"/>
      <c r="K3032" s="160"/>
      <c r="L3032" s="160"/>
      <c r="M3032" s="160"/>
      <c r="N3032" s="160"/>
    </row>
    <row r="3033" spans="1:14">
      <c r="A3033" s="160"/>
      <c r="B3033" s="170" t="s">
        <v>9240</v>
      </c>
      <c r="C3033" s="161">
        <f t="shared" si="284"/>
        <v>42656</v>
      </c>
      <c r="D3033" s="160">
        <f t="shared" si="285"/>
        <v>2016</v>
      </c>
      <c r="E3033" s="160">
        <f t="shared" si="286"/>
        <v>10</v>
      </c>
      <c r="F3033" s="160">
        <f t="shared" si="287"/>
        <v>4</v>
      </c>
      <c r="G3033" s="160">
        <f t="shared" ca="1" si="282"/>
        <v>106416</v>
      </c>
      <c r="H3033" s="171">
        <f t="shared" ca="1" si="283"/>
        <v>2062</v>
      </c>
      <c r="I3033" s="160"/>
      <c r="J3033" s="160"/>
      <c r="K3033" s="160"/>
      <c r="L3033" s="160"/>
      <c r="M3033" s="160"/>
      <c r="N3033" s="160"/>
    </row>
    <row r="3034" spans="1:14">
      <c r="A3034" s="160"/>
      <c r="B3034" s="170" t="s">
        <v>9243</v>
      </c>
      <c r="C3034" s="161">
        <f t="shared" si="284"/>
        <v>42657</v>
      </c>
      <c r="D3034" s="160">
        <f t="shared" si="285"/>
        <v>2016</v>
      </c>
      <c r="E3034" s="160">
        <f t="shared" si="286"/>
        <v>10</v>
      </c>
      <c r="F3034" s="160">
        <f t="shared" si="287"/>
        <v>5</v>
      </c>
      <c r="G3034" s="160">
        <f t="shared" ca="1" si="282"/>
        <v>106417</v>
      </c>
      <c r="H3034" s="171">
        <f t="shared" ca="1" si="283"/>
        <v>2061</v>
      </c>
      <c r="I3034" s="160"/>
      <c r="J3034" s="160"/>
      <c r="K3034" s="160"/>
      <c r="L3034" s="160"/>
      <c r="M3034" s="160"/>
      <c r="N3034" s="160"/>
    </row>
    <row r="3035" spans="1:14">
      <c r="A3035" s="160"/>
      <c r="B3035" s="170" t="s">
        <v>9246</v>
      </c>
      <c r="C3035" s="161">
        <f t="shared" si="284"/>
        <v>42658</v>
      </c>
      <c r="D3035" s="160">
        <f t="shared" si="285"/>
        <v>2016</v>
      </c>
      <c r="E3035" s="160">
        <f t="shared" si="286"/>
        <v>10</v>
      </c>
      <c r="F3035" s="160">
        <f t="shared" si="287"/>
        <v>6</v>
      </c>
      <c r="G3035" s="160">
        <f t="shared" ca="1" si="282"/>
        <v>106417</v>
      </c>
      <c r="H3035" s="171">
        <f t="shared" ca="1" si="283"/>
        <v>2060</v>
      </c>
      <c r="I3035" s="160"/>
      <c r="J3035" s="160"/>
      <c r="K3035" s="160"/>
      <c r="L3035" s="160"/>
      <c r="M3035" s="160"/>
      <c r="N3035" s="160"/>
    </row>
    <row r="3036" spans="1:14">
      <c r="A3036" s="160"/>
      <c r="B3036" s="170" t="s">
        <v>9249</v>
      </c>
      <c r="C3036" s="161">
        <f t="shared" si="284"/>
        <v>42659</v>
      </c>
      <c r="D3036" s="160">
        <f t="shared" si="285"/>
        <v>2016</v>
      </c>
      <c r="E3036" s="160">
        <f t="shared" si="286"/>
        <v>10</v>
      </c>
      <c r="F3036" s="160">
        <f t="shared" si="287"/>
        <v>7</v>
      </c>
      <c r="G3036" s="160">
        <f t="shared" ca="1" si="282"/>
        <v>106417</v>
      </c>
      <c r="H3036" s="171">
        <f t="shared" ca="1" si="283"/>
        <v>2060</v>
      </c>
      <c r="I3036" s="160"/>
      <c r="J3036" s="160"/>
      <c r="K3036" s="160"/>
      <c r="L3036" s="160"/>
      <c r="M3036" s="160"/>
      <c r="N3036" s="160"/>
    </row>
    <row r="3037" spans="1:14">
      <c r="A3037" s="160"/>
      <c r="B3037" s="170" t="s">
        <v>9249</v>
      </c>
      <c r="C3037" s="161">
        <f t="shared" si="284"/>
        <v>42659</v>
      </c>
      <c r="D3037" s="160">
        <f t="shared" si="285"/>
        <v>2016</v>
      </c>
      <c r="E3037" s="160">
        <f t="shared" si="286"/>
        <v>10</v>
      </c>
      <c r="F3037" s="160">
        <f t="shared" si="287"/>
        <v>7</v>
      </c>
      <c r="G3037" s="160">
        <f t="shared" ca="1" si="282"/>
        <v>106417</v>
      </c>
      <c r="H3037" s="171">
        <f t="shared" ca="1" si="283"/>
        <v>2060</v>
      </c>
      <c r="I3037" s="160"/>
      <c r="J3037" s="160"/>
      <c r="K3037" s="160"/>
      <c r="L3037" s="160"/>
      <c r="M3037" s="160"/>
      <c r="N3037" s="160"/>
    </row>
    <row r="3038" spans="1:14">
      <c r="A3038" s="160"/>
      <c r="B3038" s="170" t="s">
        <v>9249</v>
      </c>
      <c r="C3038" s="161">
        <f t="shared" si="284"/>
        <v>42659</v>
      </c>
      <c r="D3038" s="160">
        <f t="shared" si="285"/>
        <v>2016</v>
      </c>
      <c r="E3038" s="160">
        <f t="shared" si="286"/>
        <v>10</v>
      </c>
      <c r="F3038" s="160">
        <f t="shared" si="287"/>
        <v>7</v>
      </c>
      <c r="G3038" s="160">
        <f t="shared" ca="1" si="282"/>
        <v>106417</v>
      </c>
      <c r="H3038" s="171">
        <f t="shared" ca="1" si="283"/>
        <v>2060</v>
      </c>
      <c r="I3038" s="160"/>
      <c r="J3038" s="160"/>
      <c r="K3038" s="160"/>
      <c r="L3038" s="160"/>
      <c r="M3038" s="160"/>
      <c r="N3038" s="160"/>
    </row>
    <row r="3039" spans="1:14">
      <c r="A3039" s="160"/>
      <c r="B3039" s="170" t="s">
        <v>9256</v>
      </c>
      <c r="C3039" s="161">
        <f t="shared" si="284"/>
        <v>42660</v>
      </c>
      <c r="D3039" s="160">
        <f t="shared" si="285"/>
        <v>2016</v>
      </c>
      <c r="E3039" s="160">
        <f t="shared" si="286"/>
        <v>10</v>
      </c>
      <c r="F3039" s="160">
        <f t="shared" si="287"/>
        <v>1</v>
      </c>
      <c r="G3039" s="160">
        <f t="shared" ca="1" si="282"/>
        <v>106418</v>
      </c>
      <c r="H3039" s="171">
        <f t="shared" ca="1" si="283"/>
        <v>2060</v>
      </c>
      <c r="I3039" s="160"/>
      <c r="J3039" s="160"/>
      <c r="K3039" s="160"/>
      <c r="L3039" s="160"/>
      <c r="M3039" s="160"/>
      <c r="N3039" s="160"/>
    </row>
    <row r="3040" spans="1:14">
      <c r="A3040" s="160"/>
      <c r="B3040" s="170" t="s">
        <v>9256</v>
      </c>
      <c r="C3040" s="161">
        <f t="shared" si="284"/>
        <v>42660</v>
      </c>
      <c r="D3040" s="160">
        <f t="shared" si="285"/>
        <v>2016</v>
      </c>
      <c r="E3040" s="160">
        <f t="shared" si="286"/>
        <v>10</v>
      </c>
      <c r="F3040" s="160">
        <f t="shared" si="287"/>
        <v>1</v>
      </c>
      <c r="G3040" s="160">
        <f t="shared" ca="1" si="282"/>
        <v>106418</v>
      </c>
      <c r="H3040" s="171">
        <f t="shared" ca="1" si="283"/>
        <v>2060</v>
      </c>
      <c r="I3040" s="160"/>
      <c r="J3040" s="160"/>
      <c r="K3040" s="160"/>
      <c r="L3040" s="160"/>
      <c r="M3040" s="160"/>
      <c r="N3040" s="160"/>
    </row>
    <row r="3041" spans="1:14">
      <c r="A3041" s="160"/>
      <c r="B3041" s="170" t="s">
        <v>9256</v>
      </c>
      <c r="C3041" s="161">
        <f t="shared" si="284"/>
        <v>42660</v>
      </c>
      <c r="D3041" s="160">
        <f t="shared" si="285"/>
        <v>2016</v>
      </c>
      <c r="E3041" s="160">
        <f t="shared" si="286"/>
        <v>10</v>
      </c>
      <c r="F3041" s="160">
        <f t="shared" si="287"/>
        <v>1</v>
      </c>
      <c r="G3041" s="160">
        <f t="shared" ca="1" si="282"/>
        <v>106418</v>
      </c>
      <c r="H3041" s="171">
        <f t="shared" ca="1" si="283"/>
        <v>2060</v>
      </c>
      <c r="I3041" s="160"/>
      <c r="J3041" s="160"/>
      <c r="K3041" s="160"/>
      <c r="L3041" s="160"/>
      <c r="M3041" s="160"/>
      <c r="N3041" s="160"/>
    </row>
    <row r="3042" spans="1:14">
      <c r="A3042" s="160"/>
      <c r="B3042" s="170" t="s">
        <v>9263</v>
      </c>
      <c r="C3042" s="161">
        <f t="shared" si="284"/>
        <v>42661</v>
      </c>
      <c r="D3042" s="160">
        <f t="shared" si="285"/>
        <v>2016</v>
      </c>
      <c r="E3042" s="160">
        <f t="shared" si="286"/>
        <v>10</v>
      </c>
      <c r="F3042" s="160">
        <f t="shared" si="287"/>
        <v>2</v>
      </c>
      <c r="G3042" s="160">
        <f t="shared" ca="1" si="282"/>
        <v>106419</v>
      </c>
      <c r="H3042" s="171">
        <f t="shared" ca="1" si="283"/>
        <v>2059</v>
      </c>
      <c r="I3042" s="160"/>
      <c r="J3042" s="160"/>
      <c r="K3042" s="160"/>
      <c r="L3042" s="160"/>
      <c r="M3042" s="160"/>
      <c r="N3042" s="160"/>
    </row>
    <row r="3043" spans="1:14">
      <c r="A3043" s="160"/>
      <c r="B3043" s="170" t="s">
        <v>9266</v>
      </c>
      <c r="C3043" s="161">
        <f t="shared" si="284"/>
        <v>42662</v>
      </c>
      <c r="D3043" s="160">
        <f t="shared" si="285"/>
        <v>2016</v>
      </c>
      <c r="E3043" s="160">
        <f t="shared" si="286"/>
        <v>10</v>
      </c>
      <c r="F3043" s="160">
        <f t="shared" si="287"/>
        <v>3</v>
      </c>
      <c r="G3043" s="160">
        <f t="shared" ca="1" si="282"/>
        <v>106420</v>
      </c>
      <c r="H3043" s="171">
        <f t="shared" ca="1" si="283"/>
        <v>2058</v>
      </c>
      <c r="I3043" s="160"/>
      <c r="J3043" s="160"/>
      <c r="K3043" s="160"/>
      <c r="L3043" s="160"/>
      <c r="M3043" s="160"/>
      <c r="N3043" s="160"/>
    </row>
    <row r="3044" spans="1:14">
      <c r="A3044" s="160"/>
      <c r="B3044" s="170" t="s">
        <v>9269</v>
      </c>
      <c r="C3044" s="161">
        <f t="shared" si="284"/>
        <v>42664</v>
      </c>
      <c r="D3044" s="160">
        <f t="shared" si="285"/>
        <v>2016</v>
      </c>
      <c r="E3044" s="160">
        <f t="shared" si="286"/>
        <v>10</v>
      </c>
      <c r="F3044" s="160">
        <f t="shared" si="287"/>
        <v>5</v>
      </c>
      <c r="G3044" s="160">
        <f t="shared" ca="1" si="282"/>
        <v>106424</v>
      </c>
      <c r="H3044" s="171">
        <f t="shared" ca="1" si="283"/>
        <v>2056</v>
      </c>
      <c r="I3044" s="160"/>
      <c r="J3044" s="160"/>
      <c r="K3044" s="160"/>
      <c r="L3044" s="160"/>
      <c r="M3044" s="160"/>
      <c r="N3044" s="160"/>
    </row>
    <row r="3045" spans="1:14">
      <c r="A3045" s="160"/>
      <c r="B3045" s="170" t="s">
        <v>9269</v>
      </c>
      <c r="C3045" s="161">
        <f t="shared" si="284"/>
        <v>42664</v>
      </c>
      <c r="D3045" s="160">
        <f t="shared" si="285"/>
        <v>2016</v>
      </c>
      <c r="E3045" s="160">
        <f t="shared" si="286"/>
        <v>10</v>
      </c>
      <c r="F3045" s="160">
        <f t="shared" si="287"/>
        <v>5</v>
      </c>
      <c r="G3045" s="160">
        <f t="shared" ca="1" si="282"/>
        <v>106424</v>
      </c>
      <c r="H3045" s="171">
        <f t="shared" ca="1" si="283"/>
        <v>2056</v>
      </c>
      <c r="I3045" s="160"/>
      <c r="J3045" s="160"/>
      <c r="K3045" s="160"/>
      <c r="L3045" s="160"/>
      <c r="M3045" s="160"/>
      <c r="N3045" s="160"/>
    </row>
    <row r="3046" spans="1:14">
      <c r="A3046" s="160"/>
      <c r="B3046" s="170" t="s">
        <v>9274</v>
      </c>
      <c r="C3046" s="161">
        <f t="shared" si="284"/>
        <v>42665</v>
      </c>
      <c r="D3046" s="160">
        <f t="shared" si="285"/>
        <v>2016</v>
      </c>
      <c r="E3046" s="160">
        <f t="shared" si="286"/>
        <v>10</v>
      </c>
      <c r="F3046" s="160">
        <f t="shared" si="287"/>
        <v>6</v>
      </c>
      <c r="G3046" s="160">
        <f t="shared" ca="1" si="282"/>
        <v>106424</v>
      </c>
      <c r="H3046" s="171">
        <f t="shared" ca="1" si="283"/>
        <v>2055</v>
      </c>
      <c r="I3046" s="160"/>
      <c r="J3046" s="160"/>
      <c r="K3046" s="160"/>
      <c r="L3046" s="160"/>
      <c r="M3046" s="160"/>
      <c r="N3046" s="160"/>
    </row>
    <row r="3047" spans="1:14">
      <c r="A3047" s="160"/>
      <c r="B3047" s="170" t="s">
        <v>9277</v>
      </c>
      <c r="C3047" s="161">
        <f t="shared" si="284"/>
        <v>42667</v>
      </c>
      <c r="D3047" s="160">
        <f t="shared" si="285"/>
        <v>2016</v>
      </c>
      <c r="E3047" s="160">
        <f t="shared" si="286"/>
        <v>10</v>
      </c>
      <c r="F3047" s="160">
        <f t="shared" si="287"/>
        <v>1</v>
      </c>
      <c r="G3047" s="160">
        <f t="shared" ca="1" si="282"/>
        <v>106425</v>
      </c>
      <c r="H3047" s="171">
        <f t="shared" ca="1" si="283"/>
        <v>2055</v>
      </c>
      <c r="I3047" s="160"/>
      <c r="J3047" s="160"/>
      <c r="K3047" s="160"/>
      <c r="L3047" s="160"/>
      <c r="M3047" s="160"/>
      <c r="N3047" s="160"/>
    </row>
    <row r="3048" spans="1:14">
      <c r="A3048" s="160"/>
      <c r="B3048" s="170" t="s">
        <v>9277</v>
      </c>
      <c r="C3048" s="161">
        <f t="shared" si="284"/>
        <v>42667</v>
      </c>
      <c r="D3048" s="160">
        <f t="shared" si="285"/>
        <v>2016</v>
      </c>
      <c r="E3048" s="160">
        <f t="shared" si="286"/>
        <v>10</v>
      </c>
      <c r="F3048" s="160">
        <f t="shared" si="287"/>
        <v>1</v>
      </c>
      <c r="G3048" s="160">
        <f t="shared" ca="1" si="282"/>
        <v>106425</v>
      </c>
      <c r="H3048" s="171">
        <f t="shared" ca="1" si="283"/>
        <v>2055</v>
      </c>
      <c r="I3048" s="160"/>
      <c r="J3048" s="160"/>
      <c r="K3048" s="160"/>
      <c r="L3048" s="160"/>
      <c r="M3048" s="160"/>
      <c r="N3048" s="160"/>
    </row>
    <row r="3049" spans="1:14">
      <c r="A3049" s="160"/>
      <c r="B3049" s="170" t="s">
        <v>9282</v>
      </c>
      <c r="C3049" s="161">
        <f t="shared" si="284"/>
        <v>42669</v>
      </c>
      <c r="D3049" s="160">
        <f t="shared" si="285"/>
        <v>2016</v>
      </c>
      <c r="E3049" s="160">
        <f t="shared" si="286"/>
        <v>10</v>
      </c>
      <c r="F3049" s="160">
        <f t="shared" si="287"/>
        <v>3</v>
      </c>
      <c r="G3049" s="160">
        <f t="shared" ca="1" si="282"/>
        <v>106427</v>
      </c>
      <c r="H3049" s="171">
        <f t="shared" ca="1" si="283"/>
        <v>2053</v>
      </c>
      <c r="I3049" s="160"/>
      <c r="J3049" s="160"/>
      <c r="K3049" s="160"/>
      <c r="L3049" s="160"/>
      <c r="M3049" s="160"/>
      <c r="N3049" s="160"/>
    </row>
    <row r="3050" spans="1:14">
      <c r="A3050" s="160"/>
      <c r="B3050" s="170" t="s">
        <v>9285</v>
      </c>
      <c r="C3050" s="161">
        <f t="shared" si="284"/>
        <v>42670</v>
      </c>
      <c r="D3050" s="160">
        <f t="shared" si="285"/>
        <v>2016</v>
      </c>
      <c r="E3050" s="160">
        <f t="shared" si="286"/>
        <v>10</v>
      </c>
      <c r="F3050" s="160">
        <f t="shared" si="287"/>
        <v>4</v>
      </c>
      <c r="G3050" s="160">
        <f t="shared" ca="1" si="282"/>
        <v>106430</v>
      </c>
      <c r="H3050" s="171">
        <f t="shared" ca="1" si="283"/>
        <v>2052</v>
      </c>
      <c r="I3050" s="160"/>
      <c r="J3050" s="160"/>
      <c r="K3050" s="160"/>
      <c r="L3050" s="160"/>
      <c r="M3050" s="160"/>
      <c r="N3050" s="160"/>
    </row>
    <row r="3051" spans="1:14">
      <c r="A3051" s="160"/>
      <c r="B3051" s="170" t="s">
        <v>9288</v>
      </c>
      <c r="C3051" s="161">
        <f t="shared" si="284"/>
        <v>42671</v>
      </c>
      <c r="D3051" s="160">
        <f t="shared" si="285"/>
        <v>2016</v>
      </c>
      <c r="E3051" s="160">
        <f t="shared" si="286"/>
        <v>10</v>
      </c>
      <c r="F3051" s="160">
        <f t="shared" si="287"/>
        <v>5</v>
      </c>
      <c r="G3051" s="160">
        <f t="shared" ca="1" si="282"/>
        <v>106431</v>
      </c>
      <c r="H3051" s="171">
        <f t="shared" ca="1" si="283"/>
        <v>2051</v>
      </c>
      <c r="I3051" s="160"/>
      <c r="J3051" s="160"/>
      <c r="K3051" s="160"/>
      <c r="L3051" s="160"/>
      <c r="M3051" s="160"/>
      <c r="N3051" s="160"/>
    </row>
    <row r="3052" spans="1:14">
      <c r="A3052" s="160"/>
      <c r="B3052" s="170" t="s">
        <v>9288</v>
      </c>
      <c r="C3052" s="161">
        <f t="shared" si="284"/>
        <v>42671</v>
      </c>
      <c r="D3052" s="160">
        <f t="shared" si="285"/>
        <v>2016</v>
      </c>
      <c r="E3052" s="160">
        <f t="shared" si="286"/>
        <v>10</v>
      </c>
      <c r="F3052" s="160">
        <f t="shared" si="287"/>
        <v>5</v>
      </c>
      <c r="G3052" s="160">
        <f t="shared" ca="1" si="282"/>
        <v>106431</v>
      </c>
      <c r="H3052" s="171">
        <f t="shared" ca="1" si="283"/>
        <v>2051</v>
      </c>
      <c r="I3052" s="160"/>
      <c r="J3052" s="160"/>
      <c r="K3052" s="160"/>
      <c r="L3052" s="160"/>
      <c r="M3052" s="160"/>
      <c r="N3052" s="160"/>
    </row>
    <row r="3053" spans="1:14">
      <c r="A3053" s="160"/>
      <c r="B3053" s="170" t="s">
        <v>9288</v>
      </c>
      <c r="C3053" s="161">
        <f t="shared" si="284"/>
        <v>42671</v>
      </c>
      <c r="D3053" s="160">
        <f t="shared" si="285"/>
        <v>2016</v>
      </c>
      <c r="E3053" s="160">
        <f t="shared" si="286"/>
        <v>10</v>
      </c>
      <c r="F3053" s="160">
        <f t="shared" si="287"/>
        <v>5</v>
      </c>
      <c r="G3053" s="160">
        <f t="shared" ca="1" si="282"/>
        <v>106431</v>
      </c>
      <c r="H3053" s="171">
        <f t="shared" ca="1" si="283"/>
        <v>2051</v>
      </c>
      <c r="I3053" s="160"/>
      <c r="J3053" s="160"/>
      <c r="K3053" s="160"/>
      <c r="L3053" s="160"/>
      <c r="M3053" s="160"/>
      <c r="N3053" s="160"/>
    </row>
    <row r="3054" spans="1:14">
      <c r="A3054" s="160"/>
      <c r="B3054" s="170" t="s">
        <v>9295</v>
      </c>
      <c r="C3054" s="161">
        <f t="shared" si="284"/>
        <v>42672</v>
      </c>
      <c r="D3054" s="160">
        <f t="shared" si="285"/>
        <v>2016</v>
      </c>
      <c r="E3054" s="160">
        <f t="shared" si="286"/>
        <v>10</v>
      </c>
      <c r="F3054" s="160">
        <f t="shared" si="287"/>
        <v>6</v>
      </c>
      <c r="G3054" s="160">
        <f t="shared" ca="1" si="282"/>
        <v>106431</v>
      </c>
      <c r="H3054" s="171">
        <f t="shared" ca="1" si="283"/>
        <v>2050</v>
      </c>
      <c r="I3054" s="160"/>
      <c r="J3054" s="160"/>
      <c r="K3054" s="160"/>
      <c r="L3054" s="160"/>
      <c r="M3054" s="160"/>
      <c r="N3054" s="160"/>
    </row>
    <row r="3055" spans="1:14">
      <c r="A3055" s="160"/>
      <c r="B3055" s="170" t="s">
        <v>9295</v>
      </c>
      <c r="C3055" s="161">
        <f t="shared" si="284"/>
        <v>42672</v>
      </c>
      <c r="D3055" s="160">
        <f t="shared" si="285"/>
        <v>2016</v>
      </c>
      <c r="E3055" s="160">
        <f t="shared" si="286"/>
        <v>10</v>
      </c>
      <c r="F3055" s="160">
        <f t="shared" si="287"/>
        <v>6</v>
      </c>
      <c r="G3055" s="160">
        <f t="shared" ca="1" si="282"/>
        <v>106431</v>
      </c>
      <c r="H3055" s="171">
        <f t="shared" ca="1" si="283"/>
        <v>2050</v>
      </c>
      <c r="I3055" s="160"/>
      <c r="J3055" s="160"/>
      <c r="K3055" s="160"/>
      <c r="L3055" s="160"/>
      <c r="M3055" s="160"/>
      <c r="N3055" s="160"/>
    </row>
    <row r="3056" spans="1:14">
      <c r="A3056" s="160"/>
      <c r="B3056" s="170" t="s">
        <v>9300</v>
      </c>
      <c r="C3056" s="161">
        <f t="shared" si="284"/>
        <v>42674</v>
      </c>
      <c r="D3056" s="160">
        <f t="shared" si="285"/>
        <v>2016</v>
      </c>
      <c r="E3056" s="160">
        <f t="shared" si="286"/>
        <v>10</v>
      </c>
      <c r="F3056" s="160">
        <f t="shared" si="287"/>
        <v>1</v>
      </c>
      <c r="G3056" s="160">
        <f t="shared" ca="1" si="282"/>
        <v>106432</v>
      </c>
      <c r="H3056" s="171">
        <f t="shared" ca="1" si="283"/>
        <v>2050</v>
      </c>
      <c r="I3056" s="160"/>
      <c r="J3056" s="160"/>
      <c r="K3056" s="160"/>
      <c r="L3056" s="160"/>
      <c r="M3056" s="160"/>
      <c r="N3056" s="160"/>
    </row>
    <row r="3057" spans="1:14">
      <c r="A3057" s="160"/>
      <c r="B3057" s="170" t="s">
        <v>9300</v>
      </c>
      <c r="C3057" s="161">
        <f t="shared" si="284"/>
        <v>42674</v>
      </c>
      <c r="D3057" s="160">
        <f t="shared" si="285"/>
        <v>2016</v>
      </c>
      <c r="E3057" s="160">
        <f t="shared" si="286"/>
        <v>10</v>
      </c>
      <c r="F3057" s="160">
        <f t="shared" si="287"/>
        <v>1</v>
      </c>
      <c r="G3057" s="160">
        <f t="shared" ca="1" si="282"/>
        <v>106432</v>
      </c>
      <c r="H3057" s="171">
        <f t="shared" ca="1" si="283"/>
        <v>2050</v>
      </c>
      <c r="I3057" s="160"/>
      <c r="J3057" s="160"/>
      <c r="K3057" s="160"/>
      <c r="L3057" s="160"/>
      <c r="M3057" s="160"/>
      <c r="N3057" s="160"/>
    </row>
    <row r="3058" spans="1:14">
      <c r="A3058" s="160"/>
      <c r="B3058" s="170" t="s">
        <v>9305</v>
      </c>
      <c r="C3058" s="161">
        <f t="shared" si="284"/>
        <v>42675</v>
      </c>
      <c r="D3058" s="160">
        <f t="shared" si="285"/>
        <v>2016</v>
      </c>
      <c r="E3058" s="160">
        <f t="shared" si="286"/>
        <v>11</v>
      </c>
      <c r="F3058" s="160">
        <f t="shared" si="287"/>
        <v>2</v>
      </c>
      <c r="G3058" s="160">
        <f t="shared" ca="1" si="282"/>
        <v>106433</v>
      </c>
      <c r="H3058" s="171">
        <f t="shared" ca="1" si="283"/>
        <v>2049</v>
      </c>
      <c r="I3058" s="160"/>
      <c r="J3058" s="160"/>
      <c r="K3058" s="160"/>
      <c r="L3058" s="160"/>
      <c r="M3058" s="160"/>
      <c r="N3058" s="160"/>
    </row>
    <row r="3059" spans="1:14">
      <c r="A3059" s="160"/>
      <c r="B3059" s="170" t="s">
        <v>9305</v>
      </c>
      <c r="C3059" s="161">
        <f t="shared" si="284"/>
        <v>42675</v>
      </c>
      <c r="D3059" s="160">
        <f t="shared" si="285"/>
        <v>2016</v>
      </c>
      <c r="E3059" s="160">
        <f t="shared" si="286"/>
        <v>11</v>
      </c>
      <c r="F3059" s="160">
        <f t="shared" si="287"/>
        <v>2</v>
      </c>
      <c r="G3059" s="160">
        <f t="shared" ca="1" si="282"/>
        <v>106433</v>
      </c>
      <c r="H3059" s="171">
        <f t="shared" ca="1" si="283"/>
        <v>2049</v>
      </c>
      <c r="I3059" s="160"/>
      <c r="J3059" s="160"/>
      <c r="K3059" s="160"/>
      <c r="L3059" s="160"/>
      <c r="M3059" s="160"/>
      <c r="N3059" s="160"/>
    </row>
    <row r="3060" spans="1:14">
      <c r="A3060" s="160"/>
      <c r="B3060" s="170" t="s">
        <v>9310</v>
      </c>
      <c r="C3060" s="161">
        <f t="shared" si="284"/>
        <v>42677</v>
      </c>
      <c r="D3060" s="160">
        <f t="shared" si="285"/>
        <v>2016</v>
      </c>
      <c r="E3060" s="160">
        <f t="shared" si="286"/>
        <v>11</v>
      </c>
      <c r="F3060" s="160">
        <f t="shared" si="287"/>
        <v>4</v>
      </c>
      <c r="G3060" s="160">
        <f t="shared" ca="1" si="282"/>
        <v>106437</v>
      </c>
      <c r="H3060" s="171">
        <f t="shared" ca="1" si="283"/>
        <v>2047</v>
      </c>
      <c r="I3060" s="160"/>
      <c r="J3060" s="160"/>
      <c r="K3060" s="160"/>
      <c r="L3060" s="160"/>
      <c r="M3060" s="160"/>
      <c r="N3060" s="160"/>
    </row>
    <row r="3061" spans="1:14">
      <c r="A3061" s="160"/>
      <c r="B3061" s="170" t="s">
        <v>9310</v>
      </c>
      <c r="C3061" s="161">
        <f t="shared" si="284"/>
        <v>42677</v>
      </c>
      <c r="D3061" s="160">
        <f t="shared" si="285"/>
        <v>2016</v>
      </c>
      <c r="E3061" s="160">
        <f t="shared" si="286"/>
        <v>11</v>
      </c>
      <c r="F3061" s="160">
        <f t="shared" si="287"/>
        <v>4</v>
      </c>
      <c r="G3061" s="160">
        <f t="shared" ca="1" si="282"/>
        <v>106437</v>
      </c>
      <c r="H3061" s="171">
        <f t="shared" ca="1" si="283"/>
        <v>2047</v>
      </c>
      <c r="I3061" s="160"/>
      <c r="J3061" s="160"/>
      <c r="K3061" s="160"/>
      <c r="L3061" s="160"/>
      <c r="M3061" s="160"/>
      <c r="N3061" s="160"/>
    </row>
    <row r="3062" spans="1:14">
      <c r="A3062" s="160"/>
      <c r="B3062" s="170" t="s">
        <v>9310</v>
      </c>
      <c r="C3062" s="161">
        <f t="shared" si="284"/>
        <v>42677</v>
      </c>
      <c r="D3062" s="160">
        <f t="shared" si="285"/>
        <v>2016</v>
      </c>
      <c r="E3062" s="160">
        <f t="shared" si="286"/>
        <v>11</v>
      </c>
      <c r="F3062" s="160">
        <f t="shared" si="287"/>
        <v>4</v>
      </c>
      <c r="G3062" s="160">
        <f t="shared" ca="1" si="282"/>
        <v>106437</v>
      </c>
      <c r="H3062" s="171">
        <f t="shared" ca="1" si="283"/>
        <v>2047</v>
      </c>
      <c r="I3062" s="160"/>
      <c r="J3062" s="160"/>
      <c r="K3062" s="160"/>
      <c r="L3062" s="160"/>
      <c r="M3062" s="160"/>
      <c r="N3062" s="160"/>
    </row>
    <row r="3063" spans="1:14">
      <c r="A3063" s="160"/>
      <c r="B3063" s="170" t="s">
        <v>9310</v>
      </c>
      <c r="C3063" s="161">
        <f t="shared" si="284"/>
        <v>42677</v>
      </c>
      <c r="D3063" s="160">
        <f t="shared" si="285"/>
        <v>2016</v>
      </c>
      <c r="E3063" s="160">
        <f t="shared" si="286"/>
        <v>11</v>
      </c>
      <c r="F3063" s="160">
        <f t="shared" si="287"/>
        <v>4</v>
      </c>
      <c r="G3063" s="160">
        <f t="shared" ca="1" si="282"/>
        <v>106437</v>
      </c>
      <c r="H3063" s="171">
        <f t="shared" ca="1" si="283"/>
        <v>2047</v>
      </c>
      <c r="I3063" s="160"/>
      <c r="J3063" s="160"/>
      <c r="K3063" s="160"/>
      <c r="L3063" s="160"/>
      <c r="M3063" s="160"/>
      <c r="N3063" s="160"/>
    </row>
    <row r="3064" spans="1:14">
      <c r="A3064" s="160"/>
      <c r="B3064" s="170" t="s">
        <v>9319</v>
      </c>
      <c r="C3064" s="161">
        <f t="shared" si="284"/>
        <v>42678</v>
      </c>
      <c r="D3064" s="160">
        <f t="shared" si="285"/>
        <v>2016</v>
      </c>
      <c r="E3064" s="160">
        <f t="shared" si="286"/>
        <v>11</v>
      </c>
      <c r="F3064" s="160">
        <f t="shared" si="287"/>
        <v>5</v>
      </c>
      <c r="G3064" s="160">
        <f t="shared" ca="1" si="282"/>
        <v>106438</v>
      </c>
      <c r="H3064" s="171">
        <f t="shared" ca="1" si="283"/>
        <v>2046</v>
      </c>
      <c r="I3064" s="160"/>
      <c r="J3064" s="160"/>
      <c r="K3064" s="160"/>
      <c r="L3064" s="160"/>
      <c r="M3064" s="160"/>
      <c r="N3064" s="160"/>
    </row>
    <row r="3065" spans="1:14">
      <c r="A3065" s="160"/>
      <c r="B3065" s="170" t="s">
        <v>9319</v>
      </c>
      <c r="C3065" s="161">
        <f t="shared" si="284"/>
        <v>42678</v>
      </c>
      <c r="D3065" s="160">
        <f t="shared" si="285"/>
        <v>2016</v>
      </c>
      <c r="E3065" s="160">
        <f t="shared" si="286"/>
        <v>11</v>
      </c>
      <c r="F3065" s="160">
        <f t="shared" si="287"/>
        <v>5</v>
      </c>
      <c r="G3065" s="160">
        <f t="shared" ca="1" si="282"/>
        <v>106438</v>
      </c>
      <c r="H3065" s="171">
        <f t="shared" ca="1" si="283"/>
        <v>2046</v>
      </c>
      <c r="I3065" s="160"/>
      <c r="J3065" s="160"/>
      <c r="K3065" s="160"/>
      <c r="L3065" s="160"/>
      <c r="M3065" s="160"/>
      <c r="N3065" s="160"/>
    </row>
    <row r="3066" spans="1:14">
      <c r="A3066" s="160"/>
      <c r="B3066" s="170" t="s">
        <v>9324</v>
      </c>
      <c r="C3066" s="161">
        <f t="shared" si="284"/>
        <v>42680</v>
      </c>
      <c r="D3066" s="160">
        <f t="shared" si="285"/>
        <v>2016</v>
      </c>
      <c r="E3066" s="160">
        <f t="shared" si="286"/>
        <v>11</v>
      </c>
      <c r="F3066" s="160">
        <f t="shared" si="287"/>
        <v>7</v>
      </c>
      <c r="G3066" s="160">
        <f t="shared" ca="1" si="282"/>
        <v>106438</v>
      </c>
      <c r="H3066" s="171">
        <f t="shared" ca="1" si="283"/>
        <v>2045</v>
      </c>
      <c r="I3066" s="160"/>
      <c r="J3066" s="160"/>
      <c r="K3066" s="160"/>
      <c r="L3066" s="160"/>
      <c r="M3066" s="160"/>
      <c r="N3066" s="160"/>
    </row>
    <row r="3067" spans="1:14">
      <c r="A3067" s="160"/>
      <c r="B3067" s="170" t="s">
        <v>9327</v>
      </c>
      <c r="C3067" s="161">
        <f t="shared" si="284"/>
        <v>42681</v>
      </c>
      <c r="D3067" s="160">
        <f t="shared" si="285"/>
        <v>2016</v>
      </c>
      <c r="E3067" s="160">
        <f t="shared" si="286"/>
        <v>11</v>
      </c>
      <c r="F3067" s="160">
        <f t="shared" si="287"/>
        <v>1</v>
      </c>
      <c r="G3067" s="160">
        <f t="shared" ca="1" si="282"/>
        <v>106439</v>
      </c>
      <c r="H3067" s="171">
        <f t="shared" ca="1" si="283"/>
        <v>2045</v>
      </c>
      <c r="I3067" s="160"/>
      <c r="J3067" s="160"/>
      <c r="K3067" s="160"/>
      <c r="L3067" s="160"/>
      <c r="M3067" s="160"/>
      <c r="N3067" s="160"/>
    </row>
    <row r="3068" spans="1:14">
      <c r="A3068" s="160"/>
      <c r="B3068" s="170" t="s">
        <v>9330</v>
      </c>
      <c r="C3068" s="161">
        <f t="shared" si="284"/>
        <v>42682</v>
      </c>
      <c r="D3068" s="160">
        <f t="shared" si="285"/>
        <v>2016</v>
      </c>
      <c r="E3068" s="160">
        <f t="shared" si="286"/>
        <v>11</v>
      </c>
      <c r="F3068" s="160">
        <f t="shared" si="287"/>
        <v>2</v>
      </c>
      <c r="G3068" s="160">
        <f t="shared" ca="1" si="282"/>
        <v>106440</v>
      </c>
      <c r="H3068" s="171">
        <f t="shared" ca="1" si="283"/>
        <v>2044</v>
      </c>
      <c r="I3068" s="160"/>
      <c r="J3068" s="160"/>
      <c r="K3068" s="160"/>
      <c r="L3068" s="160"/>
      <c r="M3068" s="160"/>
      <c r="N3068" s="160"/>
    </row>
    <row r="3069" spans="1:14">
      <c r="A3069" s="160"/>
      <c r="B3069" s="170" t="s">
        <v>9333</v>
      </c>
      <c r="C3069" s="161">
        <f t="shared" si="284"/>
        <v>42683</v>
      </c>
      <c r="D3069" s="160">
        <f t="shared" si="285"/>
        <v>2016</v>
      </c>
      <c r="E3069" s="160">
        <f t="shared" si="286"/>
        <v>11</v>
      </c>
      <c r="F3069" s="160">
        <f t="shared" si="287"/>
        <v>3</v>
      </c>
      <c r="G3069" s="160">
        <f t="shared" ca="1" si="282"/>
        <v>106441</v>
      </c>
      <c r="H3069" s="171">
        <f t="shared" ca="1" si="283"/>
        <v>2043</v>
      </c>
      <c r="I3069" s="160"/>
      <c r="J3069" s="160"/>
      <c r="K3069" s="160"/>
      <c r="L3069" s="160"/>
      <c r="M3069" s="160"/>
      <c r="N3069" s="160"/>
    </row>
    <row r="3070" spans="1:14">
      <c r="A3070" s="160"/>
      <c r="B3070" s="170" t="s">
        <v>9336</v>
      </c>
      <c r="C3070" s="161">
        <f t="shared" si="284"/>
        <v>42685</v>
      </c>
      <c r="D3070" s="160">
        <f t="shared" si="285"/>
        <v>2016</v>
      </c>
      <c r="E3070" s="160">
        <f t="shared" si="286"/>
        <v>11</v>
      </c>
      <c r="F3070" s="160">
        <f t="shared" si="287"/>
        <v>5</v>
      </c>
      <c r="G3070" s="160">
        <f t="shared" ca="1" si="282"/>
        <v>106445</v>
      </c>
      <c r="H3070" s="171">
        <f t="shared" ca="1" si="283"/>
        <v>2041</v>
      </c>
      <c r="I3070" s="160"/>
      <c r="J3070" s="160"/>
      <c r="K3070" s="160"/>
      <c r="L3070" s="160"/>
      <c r="M3070" s="160"/>
      <c r="N3070" s="160"/>
    </row>
    <row r="3071" spans="1:14">
      <c r="A3071" s="160"/>
      <c r="B3071" s="170" t="s">
        <v>9336</v>
      </c>
      <c r="C3071" s="161">
        <f t="shared" si="284"/>
        <v>42685</v>
      </c>
      <c r="D3071" s="160">
        <f t="shared" si="285"/>
        <v>2016</v>
      </c>
      <c r="E3071" s="160">
        <f t="shared" si="286"/>
        <v>11</v>
      </c>
      <c r="F3071" s="160">
        <f t="shared" si="287"/>
        <v>5</v>
      </c>
      <c r="G3071" s="160">
        <f t="shared" ca="1" si="282"/>
        <v>106445</v>
      </c>
      <c r="H3071" s="171">
        <f t="shared" ca="1" si="283"/>
        <v>2041</v>
      </c>
      <c r="I3071" s="160"/>
      <c r="J3071" s="160"/>
      <c r="K3071" s="160"/>
      <c r="L3071" s="160"/>
      <c r="M3071" s="160"/>
      <c r="N3071" s="160"/>
    </row>
    <row r="3072" spans="1:14">
      <c r="A3072" s="160"/>
      <c r="B3072" s="170" t="s">
        <v>9341</v>
      </c>
      <c r="C3072" s="161">
        <f t="shared" si="284"/>
        <v>42686</v>
      </c>
      <c r="D3072" s="160">
        <f t="shared" si="285"/>
        <v>2016</v>
      </c>
      <c r="E3072" s="160">
        <f t="shared" si="286"/>
        <v>11</v>
      </c>
      <c r="F3072" s="160">
        <f t="shared" si="287"/>
        <v>6</v>
      </c>
      <c r="G3072" s="160">
        <f t="shared" ca="1" si="282"/>
        <v>106445</v>
      </c>
      <c r="H3072" s="171">
        <f t="shared" ca="1" si="283"/>
        <v>2040</v>
      </c>
      <c r="I3072" s="160"/>
      <c r="J3072" s="160"/>
      <c r="K3072" s="160"/>
      <c r="L3072" s="160"/>
      <c r="M3072" s="160"/>
      <c r="N3072" s="160"/>
    </row>
    <row r="3073" spans="1:14">
      <c r="A3073" s="160"/>
      <c r="B3073" s="170" t="s">
        <v>9341</v>
      </c>
      <c r="C3073" s="161">
        <f t="shared" si="284"/>
        <v>42686</v>
      </c>
      <c r="D3073" s="160">
        <f t="shared" si="285"/>
        <v>2016</v>
      </c>
      <c r="E3073" s="160">
        <f t="shared" si="286"/>
        <v>11</v>
      </c>
      <c r="F3073" s="160">
        <f t="shared" si="287"/>
        <v>6</v>
      </c>
      <c r="G3073" s="160">
        <f t="shared" ca="1" si="282"/>
        <v>106445</v>
      </c>
      <c r="H3073" s="171">
        <f t="shared" ca="1" si="283"/>
        <v>2040</v>
      </c>
      <c r="I3073" s="160"/>
      <c r="J3073" s="160"/>
      <c r="K3073" s="160"/>
      <c r="L3073" s="160"/>
      <c r="M3073" s="160"/>
      <c r="N3073" s="160"/>
    </row>
    <row r="3074" spans="1:14">
      <c r="A3074" s="160"/>
      <c r="B3074" s="170" t="s">
        <v>9346</v>
      </c>
      <c r="C3074" s="161">
        <f t="shared" si="284"/>
        <v>42687</v>
      </c>
      <c r="D3074" s="160">
        <f t="shared" si="285"/>
        <v>2016</v>
      </c>
      <c r="E3074" s="160">
        <f t="shared" si="286"/>
        <v>11</v>
      </c>
      <c r="F3074" s="160">
        <f t="shared" si="287"/>
        <v>7</v>
      </c>
      <c r="G3074" s="160">
        <f t="shared" ca="1" si="282"/>
        <v>106445</v>
      </c>
      <c r="H3074" s="171">
        <f t="shared" ca="1" si="283"/>
        <v>2040</v>
      </c>
      <c r="I3074" s="160"/>
      <c r="J3074" s="160"/>
      <c r="K3074" s="160"/>
      <c r="L3074" s="160"/>
      <c r="M3074" s="160"/>
      <c r="N3074" s="160"/>
    </row>
    <row r="3075" spans="1:14">
      <c r="A3075" s="160"/>
      <c r="B3075" s="170" t="s">
        <v>9349</v>
      </c>
      <c r="C3075" s="161">
        <f t="shared" si="284"/>
        <v>42688</v>
      </c>
      <c r="D3075" s="160">
        <f t="shared" si="285"/>
        <v>2016</v>
      </c>
      <c r="E3075" s="160">
        <f t="shared" si="286"/>
        <v>11</v>
      </c>
      <c r="F3075" s="160">
        <f t="shared" si="287"/>
        <v>1</v>
      </c>
      <c r="G3075" s="160">
        <f t="shared" ca="1" si="282"/>
        <v>106446</v>
      </c>
      <c r="H3075" s="171">
        <f t="shared" ca="1" si="283"/>
        <v>2040</v>
      </c>
      <c r="I3075" s="160"/>
      <c r="J3075" s="160"/>
      <c r="K3075" s="160"/>
      <c r="L3075" s="160"/>
      <c r="M3075" s="160"/>
      <c r="N3075" s="160"/>
    </row>
    <row r="3076" spans="1:14">
      <c r="A3076" s="160"/>
      <c r="B3076" s="170" t="s">
        <v>9349</v>
      </c>
      <c r="C3076" s="161">
        <f t="shared" si="284"/>
        <v>42688</v>
      </c>
      <c r="D3076" s="160">
        <f t="shared" si="285"/>
        <v>2016</v>
      </c>
      <c r="E3076" s="160">
        <f t="shared" si="286"/>
        <v>11</v>
      </c>
      <c r="F3076" s="160">
        <f t="shared" si="287"/>
        <v>1</v>
      </c>
      <c r="G3076" s="160">
        <f t="shared" ca="1" si="282"/>
        <v>106446</v>
      </c>
      <c r="H3076" s="171">
        <f t="shared" ca="1" si="283"/>
        <v>2040</v>
      </c>
      <c r="I3076" s="160"/>
      <c r="J3076" s="160"/>
      <c r="K3076" s="160"/>
      <c r="L3076" s="160"/>
      <c r="M3076" s="160"/>
      <c r="N3076" s="160"/>
    </row>
    <row r="3077" spans="1:14">
      <c r="A3077" s="160"/>
      <c r="B3077" s="170" t="s">
        <v>9354</v>
      </c>
      <c r="C3077" s="161">
        <f t="shared" si="284"/>
        <v>42689</v>
      </c>
      <c r="D3077" s="160">
        <f t="shared" si="285"/>
        <v>2016</v>
      </c>
      <c r="E3077" s="160">
        <f t="shared" si="286"/>
        <v>11</v>
      </c>
      <c r="F3077" s="160">
        <f t="shared" si="287"/>
        <v>2</v>
      </c>
      <c r="G3077" s="160">
        <f t="shared" ref="G3077:G3140" ca="1" si="288">WORKDAY(C3077,$K$5)</f>
        <v>106447</v>
      </c>
      <c r="H3077" s="171">
        <f t="shared" ref="H3077:H3140" ca="1" si="289">NETWORKDAYS(C3077,$K$5)</f>
        <v>2039</v>
      </c>
      <c r="I3077" s="160"/>
      <c r="J3077" s="160"/>
      <c r="K3077" s="160"/>
      <c r="L3077" s="160"/>
      <c r="M3077" s="160"/>
      <c r="N3077" s="160"/>
    </row>
    <row r="3078" spans="1:14">
      <c r="A3078" s="160"/>
      <c r="B3078" s="170" t="s">
        <v>9354</v>
      </c>
      <c r="C3078" s="161">
        <f t="shared" ref="C3078:C3141" si="290">DATE(LEFT(B3078,4),MID(B3078,5,2),RIGHT(B3078,2))</f>
        <v>42689</v>
      </c>
      <c r="D3078" s="160">
        <f t="shared" ref="D3078:D3141" si="291">YEAR(C3078)</f>
        <v>2016</v>
      </c>
      <c r="E3078" s="160">
        <f t="shared" ref="E3078:E3141" si="292">MONTH(C3078)</f>
        <v>11</v>
      </c>
      <c r="F3078" s="160">
        <f t="shared" ref="F3078:F3141" si="293">WEEKDAY(C3078,2)</f>
        <v>2</v>
      </c>
      <c r="G3078" s="160">
        <f t="shared" ca="1" si="288"/>
        <v>106447</v>
      </c>
      <c r="H3078" s="171">
        <f t="shared" ca="1" si="289"/>
        <v>2039</v>
      </c>
      <c r="I3078" s="160"/>
      <c r="J3078" s="160"/>
      <c r="K3078" s="160"/>
      <c r="L3078" s="160"/>
      <c r="M3078" s="160"/>
      <c r="N3078" s="160"/>
    </row>
    <row r="3079" spans="1:14">
      <c r="A3079" s="160"/>
      <c r="B3079" s="170" t="s">
        <v>9359</v>
      </c>
      <c r="C3079" s="161">
        <f t="shared" si="290"/>
        <v>42691</v>
      </c>
      <c r="D3079" s="160">
        <f t="shared" si="291"/>
        <v>2016</v>
      </c>
      <c r="E3079" s="160">
        <f t="shared" si="292"/>
        <v>11</v>
      </c>
      <c r="F3079" s="160">
        <f t="shared" si="293"/>
        <v>4</v>
      </c>
      <c r="G3079" s="160">
        <f t="shared" ca="1" si="288"/>
        <v>106451</v>
      </c>
      <c r="H3079" s="171">
        <f t="shared" ca="1" si="289"/>
        <v>2037</v>
      </c>
      <c r="I3079" s="160"/>
      <c r="J3079" s="160"/>
      <c r="K3079" s="160"/>
      <c r="L3079" s="160"/>
      <c r="M3079" s="160"/>
      <c r="N3079" s="160"/>
    </row>
    <row r="3080" spans="1:14">
      <c r="A3080" s="160"/>
      <c r="B3080" s="170" t="s">
        <v>9362</v>
      </c>
      <c r="C3080" s="161">
        <f t="shared" si="290"/>
        <v>42692</v>
      </c>
      <c r="D3080" s="160">
        <f t="shared" si="291"/>
        <v>2016</v>
      </c>
      <c r="E3080" s="160">
        <f t="shared" si="292"/>
        <v>11</v>
      </c>
      <c r="F3080" s="160">
        <f t="shared" si="293"/>
        <v>5</v>
      </c>
      <c r="G3080" s="160">
        <f t="shared" ca="1" si="288"/>
        <v>106452</v>
      </c>
      <c r="H3080" s="171">
        <f t="shared" ca="1" si="289"/>
        <v>2036</v>
      </c>
      <c r="I3080" s="160"/>
      <c r="J3080" s="160"/>
      <c r="K3080" s="160"/>
      <c r="L3080" s="160"/>
      <c r="M3080" s="160"/>
      <c r="N3080" s="160"/>
    </row>
    <row r="3081" spans="1:14">
      <c r="A3081" s="160"/>
      <c r="B3081" s="170" t="s">
        <v>9365</v>
      </c>
      <c r="C3081" s="161">
        <f t="shared" si="290"/>
        <v>42694</v>
      </c>
      <c r="D3081" s="160">
        <f t="shared" si="291"/>
        <v>2016</v>
      </c>
      <c r="E3081" s="160">
        <f t="shared" si="292"/>
        <v>11</v>
      </c>
      <c r="F3081" s="160">
        <f t="shared" si="293"/>
        <v>7</v>
      </c>
      <c r="G3081" s="160">
        <f t="shared" ca="1" si="288"/>
        <v>106452</v>
      </c>
      <c r="H3081" s="171">
        <f t="shared" ca="1" si="289"/>
        <v>2035</v>
      </c>
      <c r="I3081" s="160"/>
      <c r="J3081" s="160"/>
      <c r="K3081" s="160"/>
      <c r="L3081" s="160"/>
      <c r="M3081" s="160"/>
      <c r="N3081" s="160"/>
    </row>
    <row r="3082" spans="1:14">
      <c r="A3082" s="160"/>
      <c r="B3082" s="170" t="s">
        <v>9368</v>
      </c>
      <c r="C3082" s="161">
        <f t="shared" si="290"/>
        <v>42696</v>
      </c>
      <c r="D3082" s="160">
        <f t="shared" si="291"/>
        <v>2016</v>
      </c>
      <c r="E3082" s="160">
        <f t="shared" si="292"/>
        <v>11</v>
      </c>
      <c r="F3082" s="160">
        <f t="shared" si="293"/>
        <v>2</v>
      </c>
      <c r="G3082" s="160">
        <f t="shared" ca="1" si="288"/>
        <v>106454</v>
      </c>
      <c r="H3082" s="171">
        <f t="shared" ca="1" si="289"/>
        <v>2034</v>
      </c>
      <c r="I3082" s="160"/>
      <c r="J3082" s="160"/>
      <c r="K3082" s="160"/>
      <c r="L3082" s="160"/>
      <c r="M3082" s="160"/>
      <c r="N3082" s="160"/>
    </row>
    <row r="3083" spans="1:14">
      <c r="A3083" s="160"/>
      <c r="B3083" s="170" t="s">
        <v>9368</v>
      </c>
      <c r="C3083" s="161">
        <f t="shared" si="290"/>
        <v>42696</v>
      </c>
      <c r="D3083" s="160">
        <f t="shared" si="291"/>
        <v>2016</v>
      </c>
      <c r="E3083" s="160">
        <f t="shared" si="292"/>
        <v>11</v>
      </c>
      <c r="F3083" s="160">
        <f t="shared" si="293"/>
        <v>2</v>
      </c>
      <c r="G3083" s="160">
        <f t="shared" ca="1" si="288"/>
        <v>106454</v>
      </c>
      <c r="H3083" s="171">
        <f t="shared" ca="1" si="289"/>
        <v>2034</v>
      </c>
      <c r="I3083" s="160"/>
      <c r="J3083" s="160"/>
      <c r="K3083" s="160"/>
      <c r="L3083" s="160"/>
      <c r="M3083" s="160"/>
      <c r="N3083" s="160"/>
    </row>
    <row r="3084" spans="1:14">
      <c r="A3084" s="160"/>
      <c r="B3084" s="170" t="s">
        <v>9373</v>
      </c>
      <c r="C3084" s="161">
        <f t="shared" si="290"/>
        <v>42697</v>
      </c>
      <c r="D3084" s="160">
        <f t="shared" si="291"/>
        <v>2016</v>
      </c>
      <c r="E3084" s="160">
        <f t="shared" si="292"/>
        <v>11</v>
      </c>
      <c r="F3084" s="160">
        <f t="shared" si="293"/>
        <v>3</v>
      </c>
      <c r="G3084" s="160">
        <f t="shared" ca="1" si="288"/>
        <v>106455</v>
      </c>
      <c r="H3084" s="171">
        <f t="shared" ca="1" si="289"/>
        <v>2033</v>
      </c>
      <c r="I3084" s="160"/>
      <c r="J3084" s="160"/>
      <c r="K3084" s="160"/>
      <c r="L3084" s="160"/>
      <c r="M3084" s="160"/>
      <c r="N3084" s="160"/>
    </row>
    <row r="3085" spans="1:14">
      <c r="A3085" s="160"/>
      <c r="B3085" s="170" t="s">
        <v>9373</v>
      </c>
      <c r="C3085" s="161">
        <f t="shared" si="290"/>
        <v>42697</v>
      </c>
      <c r="D3085" s="160">
        <f t="shared" si="291"/>
        <v>2016</v>
      </c>
      <c r="E3085" s="160">
        <f t="shared" si="292"/>
        <v>11</v>
      </c>
      <c r="F3085" s="160">
        <f t="shared" si="293"/>
        <v>3</v>
      </c>
      <c r="G3085" s="160">
        <f t="shared" ca="1" si="288"/>
        <v>106455</v>
      </c>
      <c r="H3085" s="171">
        <f t="shared" ca="1" si="289"/>
        <v>2033</v>
      </c>
      <c r="I3085" s="160"/>
      <c r="J3085" s="160"/>
      <c r="K3085" s="160"/>
      <c r="L3085" s="160"/>
      <c r="M3085" s="160"/>
      <c r="N3085" s="160"/>
    </row>
    <row r="3086" spans="1:14">
      <c r="A3086" s="160"/>
      <c r="B3086" s="170" t="s">
        <v>9378</v>
      </c>
      <c r="C3086" s="161">
        <f t="shared" si="290"/>
        <v>42698</v>
      </c>
      <c r="D3086" s="160">
        <f t="shared" si="291"/>
        <v>2016</v>
      </c>
      <c r="E3086" s="160">
        <f t="shared" si="292"/>
        <v>11</v>
      </c>
      <c r="F3086" s="160">
        <f t="shared" si="293"/>
        <v>4</v>
      </c>
      <c r="G3086" s="160">
        <f t="shared" ca="1" si="288"/>
        <v>106458</v>
      </c>
      <c r="H3086" s="171">
        <f t="shared" ca="1" si="289"/>
        <v>2032</v>
      </c>
      <c r="I3086" s="160"/>
      <c r="J3086" s="160"/>
      <c r="K3086" s="160"/>
      <c r="L3086" s="160"/>
      <c r="M3086" s="160"/>
      <c r="N3086" s="160"/>
    </row>
    <row r="3087" spans="1:14">
      <c r="A3087" s="160"/>
      <c r="B3087" s="170" t="s">
        <v>9381</v>
      </c>
      <c r="C3087" s="161">
        <f t="shared" si="290"/>
        <v>42699</v>
      </c>
      <c r="D3087" s="160">
        <f t="shared" si="291"/>
        <v>2016</v>
      </c>
      <c r="E3087" s="160">
        <f t="shared" si="292"/>
        <v>11</v>
      </c>
      <c r="F3087" s="160">
        <f t="shared" si="293"/>
        <v>5</v>
      </c>
      <c r="G3087" s="160">
        <f t="shared" ca="1" si="288"/>
        <v>106459</v>
      </c>
      <c r="H3087" s="171">
        <f t="shared" ca="1" si="289"/>
        <v>2031</v>
      </c>
      <c r="I3087" s="160"/>
      <c r="J3087" s="160"/>
      <c r="K3087" s="160"/>
      <c r="L3087" s="160"/>
      <c r="M3087" s="160"/>
      <c r="N3087" s="160"/>
    </row>
    <row r="3088" spans="1:14">
      <c r="A3088" s="160"/>
      <c r="B3088" s="170" t="s">
        <v>9381</v>
      </c>
      <c r="C3088" s="161">
        <f t="shared" si="290"/>
        <v>42699</v>
      </c>
      <c r="D3088" s="160">
        <f t="shared" si="291"/>
        <v>2016</v>
      </c>
      <c r="E3088" s="160">
        <f t="shared" si="292"/>
        <v>11</v>
      </c>
      <c r="F3088" s="160">
        <f t="shared" si="293"/>
        <v>5</v>
      </c>
      <c r="G3088" s="160">
        <f t="shared" ca="1" si="288"/>
        <v>106459</v>
      </c>
      <c r="H3088" s="171">
        <f t="shared" ca="1" si="289"/>
        <v>2031</v>
      </c>
      <c r="I3088" s="160"/>
      <c r="J3088" s="160"/>
      <c r="K3088" s="160"/>
      <c r="L3088" s="160"/>
      <c r="M3088" s="160"/>
      <c r="N3088" s="160"/>
    </row>
    <row r="3089" spans="1:14">
      <c r="A3089" s="160"/>
      <c r="B3089" s="170" t="s">
        <v>9386</v>
      </c>
      <c r="C3089" s="161">
        <f t="shared" si="290"/>
        <v>42700</v>
      </c>
      <c r="D3089" s="160">
        <f t="shared" si="291"/>
        <v>2016</v>
      </c>
      <c r="E3089" s="160">
        <f t="shared" si="292"/>
        <v>11</v>
      </c>
      <c r="F3089" s="160">
        <f t="shared" si="293"/>
        <v>6</v>
      </c>
      <c r="G3089" s="160">
        <f t="shared" ca="1" si="288"/>
        <v>106459</v>
      </c>
      <c r="H3089" s="171">
        <f t="shared" ca="1" si="289"/>
        <v>2030</v>
      </c>
      <c r="I3089" s="160"/>
      <c r="J3089" s="160"/>
      <c r="K3089" s="160"/>
      <c r="L3089" s="160"/>
      <c r="M3089" s="160"/>
      <c r="N3089" s="160"/>
    </row>
    <row r="3090" spans="1:14">
      <c r="A3090" s="160"/>
      <c r="B3090" s="170" t="s">
        <v>9389</v>
      </c>
      <c r="C3090" s="161">
        <f t="shared" si="290"/>
        <v>42701</v>
      </c>
      <c r="D3090" s="160">
        <f t="shared" si="291"/>
        <v>2016</v>
      </c>
      <c r="E3090" s="160">
        <f t="shared" si="292"/>
        <v>11</v>
      </c>
      <c r="F3090" s="160">
        <f t="shared" si="293"/>
        <v>7</v>
      </c>
      <c r="G3090" s="160">
        <f t="shared" ca="1" si="288"/>
        <v>106459</v>
      </c>
      <c r="H3090" s="171">
        <f t="shared" ca="1" si="289"/>
        <v>2030</v>
      </c>
      <c r="I3090" s="160"/>
      <c r="J3090" s="160"/>
      <c r="K3090" s="160"/>
      <c r="L3090" s="160"/>
      <c r="M3090" s="160"/>
      <c r="N3090" s="160"/>
    </row>
    <row r="3091" spans="1:14">
      <c r="A3091" s="160"/>
      <c r="B3091" s="170" t="s">
        <v>9389</v>
      </c>
      <c r="C3091" s="161">
        <f t="shared" si="290"/>
        <v>42701</v>
      </c>
      <c r="D3091" s="160">
        <f t="shared" si="291"/>
        <v>2016</v>
      </c>
      <c r="E3091" s="160">
        <f t="shared" si="292"/>
        <v>11</v>
      </c>
      <c r="F3091" s="160">
        <f t="shared" si="293"/>
        <v>7</v>
      </c>
      <c r="G3091" s="160">
        <f t="shared" ca="1" si="288"/>
        <v>106459</v>
      </c>
      <c r="H3091" s="171">
        <f t="shared" ca="1" si="289"/>
        <v>2030</v>
      </c>
      <c r="I3091" s="160"/>
      <c r="J3091" s="160"/>
      <c r="K3091" s="160"/>
      <c r="L3091" s="160"/>
      <c r="M3091" s="160"/>
      <c r="N3091" s="160"/>
    </row>
    <row r="3092" spans="1:14">
      <c r="A3092" s="160"/>
      <c r="B3092" s="170" t="s">
        <v>9389</v>
      </c>
      <c r="C3092" s="161">
        <f t="shared" si="290"/>
        <v>42701</v>
      </c>
      <c r="D3092" s="160">
        <f t="shared" si="291"/>
        <v>2016</v>
      </c>
      <c r="E3092" s="160">
        <f t="shared" si="292"/>
        <v>11</v>
      </c>
      <c r="F3092" s="160">
        <f t="shared" si="293"/>
        <v>7</v>
      </c>
      <c r="G3092" s="160">
        <f t="shared" ca="1" si="288"/>
        <v>106459</v>
      </c>
      <c r="H3092" s="171">
        <f t="shared" ca="1" si="289"/>
        <v>2030</v>
      </c>
      <c r="I3092" s="160"/>
      <c r="J3092" s="160"/>
      <c r="K3092" s="160"/>
      <c r="L3092" s="160"/>
      <c r="M3092" s="160"/>
      <c r="N3092" s="160"/>
    </row>
    <row r="3093" spans="1:14">
      <c r="A3093" s="160"/>
      <c r="B3093" s="170" t="s">
        <v>9396</v>
      </c>
      <c r="C3093" s="161">
        <f t="shared" si="290"/>
        <v>42702</v>
      </c>
      <c r="D3093" s="160">
        <f t="shared" si="291"/>
        <v>2016</v>
      </c>
      <c r="E3093" s="160">
        <f t="shared" si="292"/>
        <v>11</v>
      </c>
      <c r="F3093" s="160">
        <f t="shared" si="293"/>
        <v>1</v>
      </c>
      <c r="G3093" s="160">
        <f t="shared" ca="1" si="288"/>
        <v>106460</v>
      </c>
      <c r="H3093" s="171">
        <f t="shared" ca="1" si="289"/>
        <v>2030</v>
      </c>
      <c r="I3093" s="160"/>
      <c r="J3093" s="160"/>
      <c r="K3093" s="160"/>
      <c r="L3093" s="160"/>
      <c r="M3093" s="160"/>
      <c r="N3093" s="160"/>
    </row>
    <row r="3094" spans="1:14">
      <c r="A3094" s="160"/>
      <c r="B3094" s="170" t="s">
        <v>9399</v>
      </c>
      <c r="C3094" s="161">
        <f t="shared" si="290"/>
        <v>42703</v>
      </c>
      <c r="D3094" s="160">
        <f t="shared" si="291"/>
        <v>2016</v>
      </c>
      <c r="E3094" s="160">
        <f t="shared" si="292"/>
        <v>11</v>
      </c>
      <c r="F3094" s="160">
        <f t="shared" si="293"/>
        <v>2</v>
      </c>
      <c r="G3094" s="160">
        <f t="shared" ca="1" si="288"/>
        <v>106461</v>
      </c>
      <c r="H3094" s="171">
        <f t="shared" ca="1" si="289"/>
        <v>2029</v>
      </c>
      <c r="I3094" s="160"/>
      <c r="J3094" s="160"/>
      <c r="K3094" s="160"/>
      <c r="L3094" s="160"/>
      <c r="M3094" s="160"/>
      <c r="N3094" s="160"/>
    </row>
    <row r="3095" spans="1:14">
      <c r="A3095" s="160"/>
      <c r="B3095" s="170" t="s">
        <v>9402</v>
      </c>
      <c r="C3095" s="161">
        <f t="shared" si="290"/>
        <v>42705</v>
      </c>
      <c r="D3095" s="160">
        <f t="shared" si="291"/>
        <v>2016</v>
      </c>
      <c r="E3095" s="160">
        <f t="shared" si="292"/>
        <v>12</v>
      </c>
      <c r="F3095" s="160">
        <f t="shared" si="293"/>
        <v>4</v>
      </c>
      <c r="G3095" s="160">
        <f t="shared" ca="1" si="288"/>
        <v>106465</v>
      </c>
      <c r="H3095" s="171">
        <f t="shared" ca="1" si="289"/>
        <v>2027</v>
      </c>
      <c r="I3095" s="160"/>
      <c r="J3095" s="160"/>
      <c r="K3095" s="160"/>
      <c r="L3095" s="160"/>
      <c r="M3095" s="160"/>
      <c r="N3095" s="160"/>
    </row>
    <row r="3096" spans="1:14">
      <c r="A3096" s="160"/>
      <c r="B3096" s="170" t="s">
        <v>9405</v>
      </c>
      <c r="C3096" s="161">
        <f t="shared" si="290"/>
        <v>42709</v>
      </c>
      <c r="D3096" s="160">
        <f t="shared" si="291"/>
        <v>2016</v>
      </c>
      <c r="E3096" s="160">
        <f t="shared" si="292"/>
        <v>12</v>
      </c>
      <c r="F3096" s="160">
        <f t="shared" si="293"/>
        <v>1</v>
      </c>
      <c r="G3096" s="160">
        <f t="shared" ca="1" si="288"/>
        <v>106467</v>
      </c>
      <c r="H3096" s="171">
        <f t="shared" ca="1" si="289"/>
        <v>2025</v>
      </c>
      <c r="I3096" s="160"/>
      <c r="J3096" s="160"/>
      <c r="K3096" s="160"/>
      <c r="L3096" s="160"/>
      <c r="M3096" s="160"/>
      <c r="N3096" s="160"/>
    </row>
    <row r="3097" spans="1:14">
      <c r="A3097" s="160"/>
      <c r="B3097" s="170" t="s">
        <v>9405</v>
      </c>
      <c r="C3097" s="161">
        <f t="shared" si="290"/>
        <v>42709</v>
      </c>
      <c r="D3097" s="160">
        <f t="shared" si="291"/>
        <v>2016</v>
      </c>
      <c r="E3097" s="160">
        <f t="shared" si="292"/>
        <v>12</v>
      </c>
      <c r="F3097" s="160">
        <f t="shared" si="293"/>
        <v>1</v>
      </c>
      <c r="G3097" s="160">
        <f t="shared" ca="1" si="288"/>
        <v>106467</v>
      </c>
      <c r="H3097" s="171">
        <f t="shared" ca="1" si="289"/>
        <v>2025</v>
      </c>
      <c r="I3097" s="160"/>
      <c r="J3097" s="160"/>
      <c r="K3097" s="160"/>
      <c r="L3097" s="160"/>
      <c r="M3097" s="160"/>
      <c r="N3097" s="160"/>
    </row>
    <row r="3098" spans="1:14">
      <c r="A3098" s="160"/>
      <c r="B3098" s="170" t="s">
        <v>9410</v>
      </c>
      <c r="C3098" s="161">
        <f t="shared" si="290"/>
        <v>42712</v>
      </c>
      <c r="D3098" s="160">
        <f t="shared" si="291"/>
        <v>2016</v>
      </c>
      <c r="E3098" s="160">
        <f t="shared" si="292"/>
        <v>12</v>
      </c>
      <c r="F3098" s="160">
        <f t="shared" si="293"/>
        <v>4</v>
      </c>
      <c r="G3098" s="160">
        <f t="shared" ca="1" si="288"/>
        <v>106472</v>
      </c>
      <c r="H3098" s="171">
        <f t="shared" ca="1" si="289"/>
        <v>2022</v>
      </c>
      <c r="I3098" s="160"/>
      <c r="J3098" s="160"/>
      <c r="K3098" s="160"/>
      <c r="L3098" s="160"/>
      <c r="M3098" s="160"/>
      <c r="N3098" s="160"/>
    </row>
    <row r="3099" spans="1:14">
      <c r="A3099" s="160"/>
      <c r="B3099" s="170" t="s">
        <v>9413</v>
      </c>
      <c r="C3099" s="161">
        <f t="shared" si="290"/>
        <v>42713</v>
      </c>
      <c r="D3099" s="160">
        <f t="shared" si="291"/>
        <v>2016</v>
      </c>
      <c r="E3099" s="160">
        <f t="shared" si="292"/>
        <v>12</v>
      </c>
      <c r="F3099" s="160">
        <f t="shared" si="293"/>
        <v>5</v>
      </c>
      <c r="G3099" s="160">
        <f t="shared" ca="1" si="288"/>
        <v>106473</v>
      </c>
      <c r="H3099" s="171">
        <f t="shared" ca="1" si="289"/>
        <v>2021</v>
      </c>
      <c r="I3099" s="160"/>
      <c r="J3099" s="160"/>
      <c r="K3099" s="160"/>
      <c r="L3099" s="160"/>
      <c r="M3099" s="160"/>
      <c r="N3099" s="160"/>
    </row>
    <row r="3100" spans="1:14">
      <c r="A3100" s="160"/>
      <c r="B3100" s="170" t="s">
        <v>9416</v>
      </c>
      <c r="C3100" s="161">
        <f t="shared" si="290"/>
        <v>42714</v>
      </c>
      <c r="D3100" s="160">
        <f t="shared" si="291"/>
        <v>2016</v>
      </c>
      <c r="E3100" s="160">
        <f t="shared" si="292"/>
        <v>12</v>
      </c>
      <c r="F3100" s="160">
        <f t="shared" si="293"/>
        <v>6</v>
      </c>
      <c r="G3100" s="160">
        <f t="shared" ca="1" si="288"/>
        <v>106473</v>
      </c>
      <c r="H3100" s="171">
        <f t="shared" ca="1" si="289"/>
        <v>2020</v>
      </c>
      <c r="I3100" s="160"/>
      <c r="J3100" s="160"/>
      <c r="K3100" s="160"/>
      <c r="L3100" s="160"/>
      <c r="M3100" s="160"/>
      <c r="N3100" s="160"/>
    </row>
    <row r="3101" spans="1:14">
      <c r="A3101" s="160"/>
      <c r="B3101" s="170" t="s">
        <v>9419</v>
      </c>
      <c r="C3101" s="161">
        <f t="shared" si="290"/>
        <v>42716</v>
      </c>
      <c r="D3101" s="160">
        <f t="shared" si="291"/>
        <v>2016</v>
      </c>
      <c r="E3101" s="160">
        <f t="shared" si="292"/>
        <v>12</v>
      </c>
      <c r="F3101" s="160">
        <f t="shared" si="293"/>
        <v>1</v>
      </c>
      <c r="G3101" s="160">
        <f t="shared" ca="1" si="288"/>
        <v>106474</v>
      </c>
      <c r="H3101" s="171">
        <f t="shared" ca="1" si="289"/>
        <v>2020</v>
      </c>
      <c r="I3101" s="160"/>
      <c r="J3101" s="160"/>
      <c r="K3101" s="160"/>
      <c r="L3101" s="160"/>
      <c r="M3101" s="160"/>
      <c r="N3101" s="160"/>
    </row>
    <row r="3102" spans="1:14">
      <c r="A3102" s="160"/>
      <c r="B3102" s="170" t="s">
        <v>9419</v>
      </c>
      <c r="C3102" s="161">
        <f t="shared" si="290"/>
        <v>42716</v>
      </c>
      <c r="D3102" s="160">
        <f t="shared" si="291"/>
        <v>2016</v>
      </c>
      <c r="E3102" s="160">
        <f t="shared" si="292"/>
        <v>12</v>
      </c>
      <c r="F3102" s="160">
        <f t="shared" si="293"/>
        <v>1</v>
      </c>
      <c r="G3102" s="160">
        <f t="shared" ca="1" si="288"/>
        <v>106474</v>
      </c>
      <c r="H3102" s="171">
        <f t="shared" ca="1" si="289"/>
        <v>2020</v>
      </c>
      <c r="I3102" s="160"/>
      <c r="J3102" s="160"/>
      <c r="K3102" s="160"/>
      <c r="L3102" s="160"/>
      <c r="M3102" s="160"/>
      <c r="N3102" s="160"/>
    </row>
    <row r="3103" spans="1:14">
      <c r="A3103" s="160"/>
      <c r="B3103" s="170" t="s">
        <v>9424</v>
      </c>
      <c r="C3103" s="161">
        <f t="shared" si="290"/>
        <v>42717</v>
      </c>
      <c r="D3103" s="160">
        <f t="shared" si="291"/>
        <v>2016</v>
      </c>
      <c r="E3103" s="160">
        <f t="shared" si="292"/>
        <v>12</v>
      </c>
      <c r="F3103" s="160">
        <f t="shared" si="293"/>
        <v>2</v>
      </c>
      <c r="G3103" s="160">
        <f t="shared" ca="1" si="288"/>
        <v>106475</v>
      </c>
      <c r="H3103" s="171">
        <f t="shared" ca="1" si="289"/>
        <v>2019</v>
      </c>
      <c r="I3103" s="160"/>
      <c r="J3103" s="160"/>
      <c r="K3103" s="160"/>
      <c r="L3103" s="160"/>
      <c r="M3103" s="160"/>
      <c r="N3103" s="160"/>
    </row>
    <row r="3104" spans="1:14">
      <c r="A3104" s="160"/>
      <c r="B3104" s="170" t="s">
        <v>9424</v>
      </c>
      <c r="C3104" s="161">
        <f t="shared" si="290"/>
        <v>42717</v>
      </c>
      <c r="D3104" s="160">
        <f t="shared" si="291"/>
        <v>2016</v>
      </c>
      <c r="E3104" s="160">
        <f t="shared" si="292"/>
        <v>12</v>
      </c>
      <c r="F3104" s="160">
        <f t="shared" si="293"/>
        <v>2</v>
      </c>
      <c r="G3104" s="160">
        <f t="shared" ca="1" si="288"/>
        <v>106475</v>
      </c>
      <c r="H3104" s="171">
        <f t="shared" ca="1" si="289"/>
        <v>2019</v>
      </c>
      <c r="I3104" s="160"/>
      <c r="J3104" s="160"/>
      <c r="K3104" s="160"/>
      <c r="L3104" s="160"/>
      <c r="M3104" s="160"/>
      <c r="N3104" s="160"/>
    </row>
    <row r="3105" spans="1:14">
      <c r="A3105" s="160"/>
      <c r="B3105" s="170" t="s">
        <v>9429</v>
      </c>
      <c r="C3105" s="161">
        <f t="shared" si="290"/>
        <v>42718</v>
      </c>
      <c r="D3105" s="160">
        <f t="shared" si="291"/>
        <v>2016</v>
      </c>
      <c r="E3105" s="160">
        <f t="shared" si="292"/>
        <v>12</v>
      </c>
      <c r="F3105" s="160">
        <f t="shared" si="293"/>
        <v>3</v>
      </c>
      <c r="G3105" s="160">
        <f t="shared" ca="1" si="288"/>
        <v>106476</v>
      </c>
      <c r="H3105" s="171">
        <f t="shared" ca="1" si="289"/>
        <v>2018</v>
      </c>
      <c r="I3105" s="160"/>
      <c r="J3105" s="160"/>
      <c r="K3105" s="160"/>
      <c r="L3105" s="160"/>
      <c r="M3105" s="160"/>
      <c r="N3105" s="160"/>
    </row>
    <row r="3106" spans="1:14">
      <c r="A3106" s="160"/>
      <c r="B3106" s="170" t="s">
        <v>9432</v>
      </c>
      <c r="C3106" s="161">
        <f t="shared" si="290"/>
        <v>42719</v>
      </c>
      <c r="D3106" s="160">
        <f t="shared" si="291"/>
        <v>2016</v>
      </c>
      <c r="E3106" s="160">
        <f t="shared" si="292"/>
        <v>12</v>
      </c>
      <c r="F3106" s="160">
        <f t="shared" si="293"/>
        <v>4</v>
      </c>
      <c r="G3106" s="160">
        <f t="shared" ca="1" si="288"/>
        <v>106479</v>
      </c>
      <c r="H3106" s="171">
        <f t="shared" ca="1" si="289"/>
        <v>2017</v>
      </c>
      <c r="I3106" s="160"/>
      <c r="J3106" s="160"/>
      <c r="K3106" s="160"/>
      <c r="L3106" s="160"/>
      <c r="M3106" s="160"/>
      <c r="N3106" s="160"/>
    </row>
    <row r="3107" spans="1:14">
      <c r="A3107" s="160"/>
      <c r="B3107" s="170" t="s">
        <v>9435</v>
      </c>
      <c r="C3107" s="161">
        <f t="shared" si="290"/>
        <v>42720</v>
      </c>
      <c r="D3107" s="160">
        <f t="shared" si="291"/>
        <v>2016</v>
      </c>
      <c r="E3107" s="160">
        <f t="shared" si="292"/>
        <v>12</v>
      </c>
      <c r="F3107" s="160">
        <f t="shared" si="293"/>
        <v>5</v>
      </c>
      <c r="G3107" s="160">
        <f t="shared" ca="1" si="288"/>
        <v>106480</v>
      </c>
      <c r="H3107" s="171">
        <f t="shared" ca="1" si="289"/>
        <v>2016</v>
      </c>
      <c r="I3107" s="160"/>
      <c r="J3107" s="160"/>
      <c r="K3107" s="160"/>
      <c r="L3107" s="160"/>
      <c r="M3107" s="160"/>
      <c r="N3107" s="160"/>
    </row>
    <row r="3108" spans="1:14">
      <c r="A3108" s="160"/>
      <c r="B3108" s="170" t="s">
        <v>9435</v>
      </c>
      <c r="C3108" s="161">
        <f t="shared" si="290"/>
        <v>42720</v>
      </c>
      <c r="D3108" s="160">
        <f t="shared" si="291"/>
        <v>2016</v>
      </c>
      <c r="E3108" s="160">
        <f t="shared" si="292"/>
        <v>12</v>
      </c>
      <c r="F3108" s="160">
        <f t="shared" si="293"/>
        <v>5</v>
      </c>
      <c r="G3108" s="160">
        <f t="shared" ca="1" si="288"/>
        <v>106480</v>
      </c>
      <c r="H3108" s="171">
        <f t="shared" ca="1" si="289"/>
        <v>2016</v>
      </c>
      <c r="I3108" s="160"/>
      <c r="J3108" s="160"/>
      <c r="K3108" s="160"/>
      <c r="L3108" s="160"/>
      <c r="M3108" s="160"/>
      <c r="N3108" s="160"/>
    </row>
    <row r="3109" spans="1:14">
      <c r="A3109" s="160"/>
      <c r="B3109" s="170" t="s">
        <v>9440</v>
      </c>
      <c r="C3109" s="161">
        <f t="shared" si="290"/>
        <v>42723</v>
      </c>
      <c r="D3109" s="160">
        <f t="shared" si="291"/>
        <v>2016</v>
      </c>
      <c r="E3109" s="160">
        <f t="shared" si="292"/>
        <v>12</v>
      </c>
      <c r="F3109" s="160">
        <f t="shared" si="293"/>
        <v>1</v>
      </c>
      <c r="G3109" s="160">
        <f t="shared" ca="1" si="288"/>
        <v>106481</v>
      </c>
      <c r="H3109" s="171">
        <f t="shared" ca="1" si="289"/>
        <v>2015</v>
      </c>
      <c r="I3109" s="160"/>
      <c r="J3109" s="160"/>
      <c r="K3109" s="160"/>
      <c r="L3109" s="160"/>
      <c r="M3109" s="160"/>
      <c r="N3109" s="160"/>
    </row>
    <row r="3110" spans="1:14">
      <c r="A3110" s="160"/>
      <c r="B3110" s="170" t="s">
        <v>9443</v>
      </c>
      <c r="C3110" s="161">
        <f t="shared" si="290"/>
        <v>42725</v>
      </c>
      <c r="D3110" s="160">
        <f t="shared" si="291"/>
        <v>2016</v>
      </c>
      <c r="E3110" s="160">
        <f t="shared" si="292"/>
        <v>12</v>
      </c>
      <c r="F3110" s="160">
        <f t="shared" si="293"/>
        <v>3</v>
      </c>
      <c r="G3110" s="160">
        <f t="shared" ca="1" si="288"/>
        <v>106483</v>
      </c>
      <c r="H3110" s="171">
        <f t="shared" ca="1" si="289"/>
        <v>2013</v>
      </c>
      <c r="I3110" s="160"/>
      <c r="J3110" s="160"/>
      <c r="K3110" s="160"/>
      <c r="L3110" s="160"/>
      <c r="M3110" s="160"/>
      <c r="N3110" s="160"/>
    </row>
    <row r="3111" spans="1:14">
      <c r="A3111" s="160"/>
      <c r="B3111" s="170" t="s">
        <v>9446</v>
      </c>
      <c r="C3111" s="161">
        <f t="shared" si="290"/>
        <v>42727</v>
      </c>
      <c r="D3111" s="160">
        <f t="shared" si="291"/>
        <v>2016</v>
      </c>
      <c r="E3111" s="160">
        <f t="shared" si="292"/>
        <v>12</v>
      </c>
      <c r="F3111" s="160">
        <f t="shared" si="293"/>
        <v>5</v>
      </c>
      <c r="G3111" s="160">
        <f t="shared" ca="1" si="288"/>
        <v>106487</v>
      </c>
      <c r="H3111" s="171">
        <f t="shared" ca="1" si="289"/>
        <v>2011</v>
      </c>
      <c r="I3111" s="160"/>
      <c r="J3111" s="160"/>
      <c r="K3111" s="160"/>
      <c r="L3111" s="160"/>
      <c r="M3111" s="160"/>
      <c r="N3111" s="160"/>
    </row>
    <row r="3112" spans="1:14">
      <c r="A3112" s="160"/>
      <c r="B3112" s="170" t="s">
        <v>9449</v>
      </c>
      <c r="C3112" s="161">
        <f t="shared" si="290"/>
        <v>42730</v>
      </c>
      <c r="D3112" s="160">
        <f t="shared" si="291"/>
        <v>2016</v>
      </c>
      <c r="E3112" s="160">
        <f t="shared" si="292"/>
        <v>12</v>
      </c>
      <c r="F3112" s="160">
        <f t="shared" si="293"/>
        <v>1</v>
      </c>
      <c r="G3112" s="160">
        <f t="shared" ca="1" si="288"/>
        <v>106488</v>
      </c>
      <c r="H3112" s="171">
        <f t="shared" ca="1" si="289"/>
        <v>2010</v>
      </c>
      <c r="I3112" s="160"/>
      <c r="J3112" s="160"/>
      <c r="K3112" s="160"/>
      <c r="L3112" s="160"/>
      <c r="M3112" s="160"/>
      <c r="N3112" s="160"/>
    </row>
    <row r="3113" spans="1:14">
      <c r="A3113" s="160"/>
      <c r="B3113" s="170" t="s">
        <v>9452</v>
      </c>
      <c r="C3113" s="161">
        <f t="shared" si="290"/>
        <v>42733</v>
      </c>
      <c r="D3113" s="160">
        <f t="shared" si="291"/>
        <v>2016</v>
      </c>
      <c r="E3113" s="160">
        <f t="shared" si="292"/>
        <v>12</v>
      </c>
      <c r="F3113" s="160">
        <f t="shared" si="293"/>
        <v>4</v>
      </c>
      <c r="G3113" s="160">
        <f t="shared" ca="1" si="288"/>
        <v>106493</v>
      </c>
      <c r="H3113" s="171">
        <f t="shared" ca="1" si="289"/>
        <v>2007</v>
      </c>
      <c r="I3113" s="160"/>
      <c r="J3113" s="160"/>
      <c r="K3113" s="160"/>
      <c r="L3113" s="160"/>
      <c r="M3113" s="160"/>
      <c r="N3113" s="160"/>
    </row>
    <row r="3114" spans="1:14">
      <c r="A3114" s="160"/>
      <c r="B3114" s="170" t="s">
        <v>9455</v>
      </c>
      <c r="C3114" s="161">
        <f t="shared" si="290"/>
        <v>42736</v>
      </c>
      <c r="D3114" s="160">
        <f t="shared" si="291"/>
        <v>2017</v>
      </c>
      <c r="E3114" s="160">
        <f t="shared" si="292"/>
        <v>1</v>
      </c>
      <c r="F3114" s="160">
        <f t="shared" si="293"/>
        <v>7</v>
      </c>
      <c r="G3114" s="160">
        <f t="shared" ca="1" si="288"/>
        <v>106494</v>
      </c>
      <c r="H3114" s="171">
        <f t="shared" ca="1" si="289"/>
        <v>2005</v>
      </c>
      <c r="I3114" s="160"/>
      <c r="J3114" s="160"/>
      <c r="K3114" s="160"/>
      <c r="L3114" s="160"/>
      <c r="M3114" s="160"/>
      <c r="N3114" s="160"/>
    </row>
    <row r="3115" spans="1:14">
      <c r="A3115" s="160"/>
      <c r="B3115" s="170" t="s">
        <v>9455</v>
      </c>
      <c r="C3115" s="161">
        <f t="shared" si="290"/>
        <v>42736</v>
      </c>
      <c r="D3115" s="160">
        <f t="shared" si="291"/>
        <v>2017</v>
      </c>
      <c r="E3115" s="160">
        <f t="shared" si="292"/>
        <v>1</v>
      </c>
      <c r="F3115" s="160">
        <f t="shared" si="293"/>
        <v>7</v>
      </c>
      <c r="G3115" s="160">
        <f t="shared" ca="1" si="288"/>
        <v>106494</v>
      </c>
      <c r="H3115" s="171">
        <f t="shared" ca="1" si="289"/>
        <v>2005</v>
      </c>
      <c r="I3115" s="160"/>
      <c r="J3115" s="160"/>
      <c r="K3115" s="160"/>
      <c r="L3115" s="160"/>
      <c r="M3115" s="160"/>
      <c r="N3115" s="160"/>
    </row>
    <row r="3116" spans="1:14">
      <c r="A3116" s="160"/>
      <c r="B3116" s="170" t="s">
        <v>9460</v>
      </c>
      <c r="C3116" s="161">
        <f t="shared" si="290"/>
        <v>42737</v>
      </c>
      <c r="D3116" s="160">
        <f t="shared" si="291"/>
        <v>2017</v>
      </c>
      <c r="E3116" s="160">
        <f t="shared" si="292"/>
        <v>1</v>
      </c>
      <c r="F3116" s="160">
        <f t="shared" si="293"/>
        <v>1</v>
      </c>
      <c r="G3116" s="160">
        <f t="shared" ca="1" si="288"/>
        <v>106495</v>
      </c>
      <c r="H3116" s="171">
        <f t="shared" ca="1" si="289"/>
        <v>2005</v>
      </c>
      <c r="I3116" s="160"/>
      <c r="J3116" s="160"/>
      <c r="K3116" s="160"/>
      <c r="L3116" s="160"/>
      <c r="M3116" s="160"/>
      <c r="N3116" s="160"/>
    </row>
    <row r="3117" spans="1:14">
      <c r="A3117" s="160"/>
      <c r="B3117" s="170" t="s">
        <v>9460</v>
      </c>
      <c r="C3117" s="161">
        <f t="shared" si="290"/>
        <v>42737</v>
      </c>
      <c r="D3117" s="160">
        <f t="shared" si="291"/>
        <v>2017</v>
      </c>
      <c r="E3117" s="160">
        <f t="shared" si="292"/>
        <v>1</v>
      </c>
      <c r="F3117" s="160">
        <f t="shared" si="293"/>
        <v>1</v>
      </c>
      <c r="G3117" s="160">
        <f t="shared" ca="1" si="288"/>
        <v>106495</v>
      </c>
      <c r="H3117" s="171">
        <f t="shared" ca="1" si="289"/>
        <v>2005</v>
      </c>
      <c r="I3117" s="160"/>
      <c r="J3117" s="160"/>
      <c r="K3117" s="160"/>
      <c r="L3117" s="160"/>
      <c r="M3117" s="160"/>
      <c r="N3117" s="160"/>
    </row>
    <row r="3118" spans="1:14">
      <c r="A3118" s="160"/>
      <c r="B3118" s="170" t="s">
        <v>9465</v>
      </c>
      <c r="C3118" s="161">
        <f t="shared" si="290"/>
        <v>42738</v>
      </c>
      <c r="D3118" s="160">
        <f t="shared" si="291"/>
        <v>2017</v>
      </c>
      <c r="E3118" s="160">
        <f t="shared" si="292"/>
        <v>1</v>
      </c>
      <c r="F3118" s="160">
        <f t="shared" si="293"/>
        <v>2</v>
      </c>
      <c r="G3118" s="160">
        <f t="shared" ca="1" si="288"/>
        <v>106496</v>
      </c>
      <c r="H3118" s="171">
        <f t="shared" ca="1" si="289"/>
        <v>2004</v>
      </c>
      <c r="I3118" s="160"/>
      <c r="J3118" s="160"/>
      <c r="K3118" s="160"/>
      <c r="L3118" s="160"/>
      <c r="M3118" s="160"/>
      <c r="N3118" s="160"/>
    </row>
    <row r="3119" spans="1:14">
      <c r="A3119" s="160"/>
      <c r="B3119" s="170" t="s">
        <v>9465</v>
      </c>
      <c r="C3119" s="161">
        <f t="shared" si="290"/>
        <v>42738</v>
      </c>
      <c r="D3119" s="160">
        <f t="shared" si="291"/>
        <v>2017</v>
      </c>
      <c r="E3119" s="160">
        <f t="shared" si="292"/>
        <v>1</v>
      </c>
      <c r="F3119" s="160">
        <f t="shared" si="293"/>
        <v>2</v>
      </c>
      <c r="G3119" s="160">
        <f t="shared" ca="1" si="288"/>
        <v>106496</v>
      </c>
      <c r="H3119" s="171">
        <f t="shared" ca="1" si="289"/>
        <v>2004</v>
      </c>
      <c r="I3119" s="160"/>
      <c r="J3119" s="160"/>
      <c r="K3119" s="160"/>
      <c r="L3119" s="160"/>
      <c r="M3119" s="160"/>
      <c r="N3119" s="160"/>
    </row>
    <row r="3120" spans="1:14">
      <c r="A3120" s="160"/>
      <c r="B3120" s="170" t="s">
        <v>9470</v>
      </c>
      <c r="C3120" s="161">
        <f t="shared" si="290"/>
        <v>42739</v>
      </c>
      <c r="D3120" s="160">
        <f t="shared" si="291"/>
        <v>2017</v>
      </c>
      <c r="E3120" s="160">
        <f t="shared" si="292"/>
        <v>1</v>
      </c>
      <c r="F3120" s="160">
        <f t="shared" si="293"/>
        <v>3</v>
      </c>
      <c r="G3120" s="160">
        <f t="shared" ca="1" si="288"/>
        <v>106497</v>
      </c>
      <c r="H3120" s="171">
        <f t="shared" ca="1" si="289"/>
        <v>2003</v>
      </c>
      <c r="I3120" s="160"/>
      <c r="J3120" s="160"/>
      <c r="K3120" s="160"/>
      <c r="L3120" s="160"/>
      <c r="M3120" s="160"/>
      <c r="N3120" s="160"/>
    </row>
    <row r="3121" spans="1:14">
      <c r="A3121" s="160"/>
      <c r="B3121" s="170" t="s">
        <v>9473</v>
      </c>
      <c r="C3121" s="161">
        <f t="shared" si="290"/>
        <v>42740</v>
      </c>
      <c r="D3121" s="160">
        <f t="shared" si="291"/>
        <v>2017</v>
      </c>
      <c r="E3121" s="160">
        <f t="shared" si="292"/>
        <v>1</v>
      </c>
      <c r="F3121" s="160">
        <f t="shared" si="293"/>
        <v>4</v>
      </c>
      <c r="G3121" s="160">
        <f t="shared" ca="1" si="288"/>
        <v>106500</v>
      </c>
      <c r="H3121" s="171">
        <f t="shared" ca="1" si="289"/>
        <v>2002</v>
      </c>
      <c r="I3121" s="160"/>
      <c r="J3121" s="160"/>
      <c r="K3121" s="160"/>
      <c r="L3121" s="160"/>
      <c r="M3121" s="160"/>
      <c r="N3121" s="160"/>
    </row>
    <row r="3122" spans="1:14">
      <c r="A3122" s="160"/>
      <c r="B3122" s="170" t="s">
        <v>9473</v>
      </c>
      <c r="C3122" s="161">
        <f t="shared" si="290"/>
        <v>42740</v>
      </c>
      <c r="D3122" s="160">
        <f t="shared" si="291"/>
        <v>2017</v>
      </c>
      <c r="E3122" s="160">
        <f t="shared" si="292"/>
        <v>1</v>
      </c>
      <c r="F3122" s="160">
        <f t="shared" si="293"/>
        <v>4</v>
      </c>
      <c r="G3122" s="160">
        <f t="shared" ca="1" si="288"/>
        <v>106500</v>
      </c>
      <c r="H3122" s="171">
        <f t="shared" ca="1" si="289"/>
        <v>2002</v>
      </c>
      <c r="I3122" s="160"/>
      <c r="J3122" s="160"/>
      <c r="K3122" s="160"/>
      <c r="L3122" s="160"/>
      <c r="M3122" s="160"/>
      <c r="N3122" s="160"/>
    </row>
    <row r="3123" spans="1:14">
      <c r="A3123" s="160"/>
      <c r="B3123" s="170" t="s">
        <v>9473</v>
      </c>
      <c r="C3123" s="161">
        <f t="shared" si="290"/>
        <v>42740</v>
      </c>
      <c r="D3123" s="160">
        <f t="shared" si="291"/>
        <v>2017</v>
      </c>
      <c r="E3123" s="160">
        <f t="shared" si="292"/>
        <v>1</v>
      </c>
      <c r="F3123" s="160">
        <f t="shared" si="293"/>
        <v>4</v>
      </c>
      <c r="G3123" s="160">
        <f t="shared" ca="1" si="288"/>
        <v>106500</v>
      </c>
      <c r="H3123" s="171">
        <f t="shared" ca="1" si="289"/>
        <v>2002</v>
      </c>
      <c r="I3123" s="160"/>
      <c r="J3123" s="160"/>
      <c r="K3123" s="160"/>
      <c r="L3123" s="160"/>
      <c r="M3123" s="160"/>
      <c r="N3123" s="160"/>
    </row>
    <row r="3124" spans="1:14">
      <c r="A3124" s="160"/>
      <c r="B3124" s="170" t="s">
        <v>9473</v>
      </c>
      <c r="C3124" s="161">
        <f t="shared" si="290"/>
        <v>42740</v>
      </c>
      <c r="D3124" s="160">
        <f t="shared" si="291"/>
        <v>2017</v>
      </c>
      <c r="E3124" s="160">
        <f t="shared" si="292"/>
        <v>1</v>
      </c>
      <c r="F3124" s="160">
        <f t="shared" si="293"/>
        <v>4</v>
      </c>
      <c r="G3124" s="160">
        <f t="shared" ca="1" si="288"/>
        <v>106500</v>
      </c>
      <c r="H3124" s="171">
        <f t="shared" ca="1" si="289"/>
        <v>2002</v>
      </c>
      <c r="I3124" s="160"/>
      <c r="J3124" s="160"/>
      <c r="K3124" s="160"/>
      <c r="L3124" s="160"/>
      <c r="M3124" s="160"/>
      <c r="N3124" s="160"/>
    </row>
    <row r="3125" spans="1:14">
      <c r="A3125" s="160"/>
      <c r="B3125" s="170" t="s">
        <v>9473</v>
      </c>
      <c r="C3125" s="161">
        <f t="shared" si="290"/>
        <v>42740</v>
      </c>
      <c r="D3125" s="160">
        <f t="shared" si="291"/>
        <v>2017</v>
      </c>
      <c r="E3125" s="160">
        <f t="shared" si="292"/>
        <v>1</v>
      </c>
      <c r="F3125" s="160">
        <f t="shared" si="293"/>
        <v>4</v>
      </c>
      <c r="G3125" s="160">
        <f t="shared" ca="1" si="288"/>
        <v>106500</v>
      </c>
      <c r="H3125" s="171">
        <f t="shared" ca="1" si="289"/>
        <v>2002</v>
      </c>
      <c r="I3125" s="160"/>
      <c r="J3125" s="160"/>
      <c r="K3125" s="160"/>
      <c r="L3125" s="160"/>
      <c r="M3125" s="160"/>
      <c r="N3125" s="160"/>
    </row>
    <row r="3126" spans="1:14">
      <c r="A3126" s="160"/>
      <c r="B3126" s="170" t="s">
        <v>9473</v>
      </c>
      <c r="C3126" s="161">
        <f t="shared" si="290"/>
        <v>42740</v>
      </c>
      <c r="D3126" s="160">
        <f t="shared" si="291"/>
        <v>2017</v>
      </c>
      <c r="E3126" s="160">
        <f t="shared" si="292"/>
        <v>1</v>
      </c>
      <c r="F3126" s="160">
        <f t="shared" si="293"/>
        <v>4</v>
      </c>
      <c r="G3126" s="160">
        <f t="shared" ca="1" si="288"/>
        <v>106500</v>
      </c>
      <c r="H3126" s="171">
        <f t="shared" ca="1" si="289"/>
        <v>2002</v>
      </c>
      <c r="I3126" s="160"/>
      <c r="J3126" s="160"/>
      <c r="K3126" s="160"/>
      <c r="L3126" s="160"/>
      <c r="M3126" s="160"/>
      <c r="N3126" s="160"/>
    </row>
    <row r="3127" spans="1:14">
      <c r="A3127" s="160"/>
      <c r="B3127" s="170" t="s">
        <v>9486</v>
      </c>
      <c r="C3127" s="161">
        <f t="shared" si="290"/>
        <v>42741</v>
      </c>
      <c r="D3127" s="160">
        <f t="shared" si="291"/>
        <v>2017</v>
      </c>
      <c r="E3127" s="160">
        <f t="shared" si="292"/>
        <v>1</v>
      </c>
      <c r="F3127" s="160">
        <f t="shared" si="293"/>
        <v>5</v>
      </c>
      <c r="G3127" s="160">
        <f t="shared" ca="1" si="288"/>
        <v>106501</v>
      </c>
      <c r="H3127" s="171">
        <f t="shared" ca="1" si="289"/>
        <v>2001</v>
      </c>
      <c r="I3127" s="160"/>
      <c r="J3127" s="160"/>
      <c r="K3127" s="160"/>
      <c r="L3127" s="160"/>
      <c r="M3127" s="160"/>
      <c r="N3127" s="160"/>
    </row>
    <row r="3128" spans="1:14">
      <c r="A3128" s="160"/>
      <c r="B3128" s="170" t="s">
        <v>9489</v>
      </c>
      <c r="C3128" s="161">
        <f t="shared" si="290"/>
        <v>42742</v>
      </c>
      <c r="D3128" s="160">
        <f t="shared" si="291"/>
        <v>2017</v>
      </c>
      <c r="E3128" s="160">
        <f t="shared" si="292"/>
        <v>1</v>
      </c>
      <c r="F3128" s="160">
        <f t="shared" si="293"/>
        <v>6</v>
      </c>
      <c r="G3128" s="160">
        <f t="shared" ca="1" si="288"/>
        <v>106501</v>
      </c>
      <c r="H3128" s="171">
        <f t="shared" ca="1" si="289"/>
        <v>2000</v>
      </c>
      <c r="I3128" s="160"/>
      <c r="J3128" s="160"/>
      <c r="K3128" s="160"/>
      <c r="L3128" s="160"/>
      <c r="M3128" s="160"/>
      <c r="N3128" s="160"/>
    </row>
    <row r="3129" spans="1:14">
      <c r="A3129" s="160"/>
      <c r="B3129" s="170" t="s">
        <v>9489</v>
      </c>
      <c r="C3129" s="161">
        <f t="shared" si="290"/>
        <v>42742</v>
      </c>
      <c r="D3129" s="160">
        <f t="shared" si="291"/>
        <v>2017</v>
      </c>
      <c r="E3129" s="160">
        <f t="shared" si="292"/>
        <v>1</v>
      </c>
      <c r="F3129" s="160">
        <f t="shared" si="293"/>
        <v>6</v>
      </c>
      <c r="G3129" s="160">
        <f t="shared" ca="1" si="288"/>
        <v>106501</v>
      </c>
      <c r="H3129" s="171">
        <f t="shared" ca="1" si="289"/>
        <v>2000</v>
      </c>
      <c r="I3129" s="160"/>
      <c r="J3129" s="160"/>
      <c r="K3129" s="160"/>
      <c r="L3129" s="160"/>
      <c r="M3129" s="160"/>
      <c r="N3129" s="160"/>
    </row>
    <row r="3130" spans="1:14">
      <c r="A3130" s="160"/>
      <c r="B3130" s="170" t="s">
        <v>9494</v>
      </c>
      <c r="C3130" s="161">
        <f t="shared" si="290"/>
        <v>42743</v>
      </c>
      <c r="D3130" s="160">
        <f t="shared" si="291"/>
        <v>2017</v>
      </c>
      <c r="E3130" s="160">
        <f t="shared" si="292"/>
        <v>1</v>
      </c>
      <c r="F3130" s="160">
        <f t="shared" si="293"/>
        <v>7</v>
      </c>
      <c r="G3130" s="160">
        <f t="shared" ca="1" si="288"/>
        <v>106501</v>
      </c>
      <c r="H3130" s="171">
        <f t="shared" ca="1" si="289"/>
        <v>2000</v>
      </c>
      <c r="I3130" s="160"/>
      <c r="J3130" s="160"/>
      <c r="K3130" s="160"/>
      <c r="L3130" s="160"/>
      <c r="M3130" s="160"/>
      <c r="N3130" s="160"/>
    </row>
    <row r="3131" spans="1:14">
      <c r="A3131" s="160"/>
      <c r="B3131" s="170" t="s">
        <v>9497</v>
      </c>
      <c r="C3131" s="161">
        <f t="shared" si="290"/>
        <v>42746</v>
      </c>
      <c r="D3131" s="160">
        <f t="shared" si="291"/>
        <v>2017</v>
      </c>
      <c r="E3131" s="160">
        <f t="shared" si="292"/>
        <v>1</v>
      </c>
      <c r="F3131" s="160">
        <f t="shared" si="293"/>
        <v>3</v>
      </c>
      <c r="G3131" s="160">
        <f t="shared" ca="1" si="288"/>
        <v>106504</v>
      </c>
      <c r="H3131" s="171">
        <f t="shared" ca="1" si="289"/>
        <v>1998</v>
      </c>
      <c r="I3131" s="160"/>
      <c r="J3131" s="160"/>
      <c r="K3131" s="160"/>
      <c r="L3131" s="160"/>
      <c r="M3131" s="160"/>
      <c r="N3131" s="160"/>
    </row>
    <row r="3132" spans="1:14">
      <c r="A3132" s="160"/>
      <c r="B3132" s="170" t="s">
        <v>9497</v>
      </c>
      <c r="C3132" s="161">
        <f t="shared" si="290"/>
        <v>42746</v>
      </c>
      <c r="D3132" s="160">
        <f t="shared" si="291"/>
        <v>2017</v>
      </c>
      <c r="E3132" s="160">
        <f t="shared" si="292"/>
        <v>1</v>
      </c>
      <c r="F3132" s="160">
        <f t="shared" si="293"/>
        <v>3</v>
      </c>
      <c r="G3132" s="160">
        <f t="shared" ca="1" si="288"/>
        <v>106504</v>
      </c>
      <c r="H3132" s="171">
        <f t="shared" ca="1" si="289"/>
        <v>1998</v>
      </c>
      <c r="I3132" s="160"/>
      <c r="J3132" s="160"/>
      <c r="K3132" s="160"/>
      <c r="L3132" s="160"/>
      <c r="M3132" s="160"/>
      <c r="N3132" s="160"/>
    </row>
    <row r="3133" spans="1:14">
      <c r="A3133" s="160"/>
      <c r="B3133" s="170" t="s">
        <v>9502</v>
      </c>
      <c r="C3133" s="161">
        <f t="shared" si="290"/>
        <v>42748</v>
      </c>
      <c r="D3133" s="160">
        <f t="shared" si="291"/>
        <v>2017</v>
      </c>
      <c r="E3133" s="160">
        <f t="shared" si="292"/>
        <v>1</v>
      </c>
      <c r="F3133" s="160">
        <f t="shared" si="293"/>
        <v>5</v>
      </c>
      <c r="G3133" s="160">
        <f t="shared" ca="1" si="288"/>
        <v>106508</v>
      </c>
      <c r="H3133" s="171">
        <f t="shared" ca="1" si="289"/>
        <v>1996</v>
      </c>
      <c r="I3133" s="160"/>
      <c r="J3133" s="160"/>
      <c r="K3133" s="160"/>
      <c r="L3133" s="160"/>
      <c r="M3133" s="160"/>
      <c r="N3133" s="160"/>
    </row>
    <row r="3134" spans="1:14">
      <c r="A3134" s="160"/>
      <c r="B3134" s="170" t="s">
        <v>9505</v>
      </c>
      <c r="C3134" s="161">
        <f t="shared" si="290"/>
        <v>42750</v>
      </c>
      <c r="D3134" s="160">
        <f t="shared" si="291"/>
        <v>2017</v>
      </c>
      <c r="E3134" s="160">
        <f t="shared" si="292"/>
        <v>1</v>
      </c>
      <c r="F3134" s="160">
        <f t="shared" si="293"/>
        <v>7</v>
      </c>
      <c r="G3134" s="160">
        <f t="shared" ca="1" si="288"/>
        <v>106508</v>
      </c>
      <c r="H3134" s="171">
        <f t="shared" ca="1" si="289"/>
        <v>1995</v>
      </c>
      <c r="I3134" s="160"/>
      <c r="J3134" s="160"/>
      <c r="K3134" s="160"/>
      <c r="L3134" s="160"/>
      <c r="M3134" s="160"/>
      <c r="N3134" s="160"/>
    </row>
    <row r="3135" spans="1:14">
      <c r="A3135" s="160"/>
      <c r="B3135" s="170" t="s">
        <v>9505</v>
      </c>
      <c r="C3135" s="161">
        <f t="shared" si="290"/>
        <v>42750</v>
      </c>
      <c r="D3135" s="160">
        <f t="shared" si="291"/>
        <v>2017</v>
      </c>
      <c r="E3135" s="160">
        <f t="shared" si="292"/>
        <v>1</v>
      </c>
      <c r="F3135" s="160">
        <f t="shared" si="293"/>
        <v>7</v>
      </c>
      <c r="G3135" s="160">
        <f t="shared" ca="1" si="288"/>
        <v>106508</v>
      </c>
      <c r="H3135" s="171">
        <f t="shared" ca="1" si="289"/>
        <v>1995</v>
      </c>
      <c r="I3135" s="160"/>
      <c r="J3135" s="160"/>
      <c r="K3135" s="160"/>
      <c r="L3135" s="160"/>
      <c r="M3135" s="160"/>
      <c r="N3135" s="160"/>
    </row>
    <row r="3136" spans="1:14">
      <c r="A3136" s="160"/>
      <c r="B3136" s="170" t="s">
        <v>9510</v>
      </c>
      <c r="C3136" s="161">
        <f t="shared" si="290"/>
        <v>42752</v>
      </c>
      <c r="D3136" s="160">
        <f t="shared" si="291"/>
        <v>2017</v>
      </c>
      <c r="E3136" s="160">
        <f t="shared" si="292"/>
        <v>1</v>
      </c>
      <c r="F3136" s="160">
        <f t="shared" si="293"/>
        <v>2</v>
      </c>
      <c r="G3136" s="160">
        <f t="shared" ca="1" si="288"/>
        <v>106510</v>
      </c>
      <c r="H3136" s="171">
        <f t="shared" ca="1" si="289"/>
        <v>1994</v>
      </c>
      <c r="I3136" s="160"/>
      <c r="J3136" s="160"/>
      <c r="K3136" s="160"/>
      <c r="L3136" s="160"/>
      <c r="M3136" s="160"/>
      <c r="N3136" s="160"/>
    </row>
    <row r="3137" spans="1:14">
      <c r="A3137" s="160"/>
      <c r="B3137" s="170" t="s">
        <v>9513</v>
      </c>
      <c r="C3137" s="161">
        <f t="shared" si="290"/>
        <v>42754</v>
      </c>
      <c r="D3137" s="160">
        <f t="shared" si="291"/>
        <v>2017</v>
      </c>
      <c r="E3137" s="160">
        <f t="shared" si="292"/>
        <v>1</v>
      </c>
      <c r="F3137" s="160">
        <f t="shared" si="293"/>
        <v>4</v>
      </c>
      <c r="G3137" s="160">
        <f t="shared" ca="1" si="288"/>
        <v>106514</v>
      </c>
      <c r="H3137" s="171">
        <f t="shared" ca="1" si="289"/>
        <v>1992</v>
      </c>
      <c r="I3137" s="160"/>
      <c r="J3137" s="160"/>
      <c r="K3137" s="160"/>
      <c r="L3137" s="160"/>
      <c r="M3137" s="160"/>
      <c r="N3137" s="160"/>
    </row>
    <row r="3138" spans="1:14">
      <c r="A3138" s="160"/>
      <c r="B3138" s="170" t="s">
        <v>9516</v>
      </c>
      <c r="C3138" s="161">
        <f t="shared" si="290"/>
        <v>42755</v>
      </c>
      <c r="D3138" s="160">
        <f t="shared" si="291"/>
        <v>2017</v>
      </c>
      <c r="E3138" s="160">
        <f t="shared" si="292"/>
        <v>1</v>
      </c>
      <c r="F3138" s="160">
        <f t="shared" si="293"/>
        <v>5</v>
      </c>
      <c r="G3138" s="160">
        <f t="shared" ca="1" si="288"/>
        <v>106515</v>
      </c>
      <c r="H3138" s="171">
        <f t="shared" ca="1" si="289"/>
        <v>1991</v>
      </c>
      <c r="I3138" s="160"/>
      <c r="J3138" s="160"/>
      <c r="K3138" s="160"/>
      <c r="L3138" s="160"/>
      <c r="M3138" s="160"/>
      <c r="N3138" s="160"/>
    </row>
    <row r="3139" spans="1:14">
      <c r="A3139" s="160"/>
      <c r="B3139" s="170" t="s">
        <v>9519</v>
      </c>
      <c r="C3139" s="161">
        <f t="shared" si="290"/>
        <v>42758</v>
      </c>
      <c r="D3139" s="160">
        <f t="shared" si="291"/>
        <v>2017</v>
      </c>
      <c r="E3139" s="160">
        <f t="shared" si="292"/>
        <v>1</v>
      </c>
      <c r="F3139" s="160">
        <f t="shared" si="293"/>
        <v>1</v>
      </c>
      <c r="G3139" s="160">
        <f t="shared" ca="1" si="288"/>
        <v>106516</v>
      </c>
      <c r="H3139" s="171">
        <f t="shared" ca="1" si="289"/>
        <v>1990</v>
      </c>
      <c r="I3139" s="160"/>
      <c r="J3139" s="160"/>
      <c r="K3139" s="160"/>
      <c r="L3139" s="160"/>
      <c r="M3139" s="160"/>
      <c r="N3139" s="160"/>
    </row>
    <row r="3140" spans="1:14">
      <c r="A3140" s="160"/>
      <c r="B3140" s="170" t="s">
        <v>9522</v>
      </c>
      <c r="C3140" s="161">
        <f t="shared" si="290"/>
        <v>42759</v>
      </c>
      <c r="D3140" s="160">
        <f t="shared" si="291"/>
        <v>2017</v>
      </c>
      <c r="E3140" s="160">
        <f t="shared" si="292"/>
        <v>1</v>
      </c>
      <c r="F3140" s="160">
        <f t="shared" si="293"/>
        <v>2</v>
      </c>
      <c r="G3140" s="160">
        <f t="shared" ca="1" si="288"/>
        <v>106517</v>
      </c>
      <c r="H3140" s="171">
        <f t="shared" ca="1" si="289"/>
        <v>1989</v>
      </c>
      <c r="I3140" s="160"/>
      <c r="J3140" s="160"/>
      <c r="K3140" s="160"/>
      <c r="L3140" s="160"/>
      <c r="M3140" s="160"/>
      <c r="N3140" s="160"/>
    </row>
    <row r="3141" spans="1:14">
      <c r="A3141" s="160"/>
      <c r="B3141" s="170" t="s">
        <v>9525</v>
      </c>
      <c r="C3141" s="161">
        <f t="shared" si="290"/>
        <v>42760</v>
      </c>
      <c r="D3141" s="160">
        <f t="shared" si="291"/>
        <v>2017</v>
      </c>
      <c r="E3141" s="160">
        <f t="shared" si="292"/>
        <v>1</v>
      </c>
      <c r="F3141" s="160">
        <f t="shared" si="293"/>
        <v>3</v>
      </c>
      <c r="G3141" s="160">
        <f t="shared" ref="G3141:G3204" ca="1" si="294">WORKDAY(C3141,$K$5)</f>
        <v>106518</v>
      </c>
      <c r="H3141" s="171">
        <f t="shared" ref="H3141:H3204" ca="1" si="295">NETWORKDAYS(C3141,$K$5)</f>
        <v>1988</v>
      </c>
      <c r="I3141" s="160"/>
      <c r="J3141" s="160"/>
      <c r="K3141" s="160"/>
      <c r="L3141" s="160"/>
      <c r="M3141" s="160"/>
      <c r="N3141" s="160"/>
    </row>
    <row r="3142" spans="1:14">
      <c r="A3142" s="160"/>
      <c r="B3142" s="170" t="s">
        <v>9528</v>
      </c>
      <c r="C3142" s="161">
        <f t="shared" ref="C3142:C3205" si="296">DATE(LEFT(B3142,4),MID(B3142,5,2),RIGHT(B3142,2))</f>
        <v>42763</v>
      </c>
      <c r="D3142" s="160">
        <f t="shared" ref="D3142:D3205" si="297">YEAR(C3142)</f>
        <v>2017</v>
      </c>
      <c r="E3142" s="160">
        <f t="shared" ref="E3142:E3205" si="298">MONTH(C3142)</f>
        <v>1</v>
      </c>
      <c r="F3142" s="160">
        <f t="shared" ref="F3142:F3205" si="299">WEEKDAY(C3142,2)</f>
        <v>6</v>
      </c>
      <c r="G3142" s="160">
        <f t="shared" ca="1" si="294"/>
        <v>106522</v>
      </c>
      <c r="H3142" s="171">
        <f t="shared" ca="1" si="295"/>
        <v>1985</v>
      </c>
      <c r="I3142" s="160"/>
      <c r="J3142" s="160"/>
      <c r="K3142" s="160"/>
      <c r="L3142" s="160"/>
      <c r="M3142" s="160"/>
      <c r="N3142" s="160"/>
    </row>
    <row r="3143" spans="1:14">
      <c r="A3143" s="160"/>
      <c r="B3143" s="170" t="s">
        <v>9531</v>
      </c>
      <c r="C3143" s="161">
        <f t="shared" si="296"/>
        <v>42764</v>
      </c>
      <c r="D3143" s="160">
        <f t="shared" si="297"/>
        <v>2017</v>
      </c>
      <c r="E3143" s="160">
        <f t="shared" si="298"/>
        <v>1</v>
      </c>
      <c r="F3143" s="160">
        <f t="shared" si="299"/>
        <v>7</v>
      </c>
      <c r="G3143" s="160">
        <f t="shared" ca="1" si="294"/>
        <v>106522</v>
      </c>
      <c r="H3143" s="171">
        <f t="shared" ca="1" si="295"/>
        <v>1985</v>
      </c>
      <c r="I3143" s="160"/>
      <c r="J3143" s="160"/>
      <c r="K3143" s="160"/>
      <c r="L3143" s="160"/>
      <c r="M3143" s="160"/>
      <c r="N3143" s="160"/>
    </row>
    <row r="3144" spans="1:14">
      <c r="A3144" s="160"/>
      <c r="B3144" s="170" t="s">
        <v>9534</v>
      </c>
      <c r="C3144" s="161">
        <f t="shared" si="296"/>
        <v>42765</v>
      </c>
      <c r="D3144" s="160">
        <f t="shared" si="297"/>
        <v>2017</v>
      </c>
      <c r="E3144" s="160">
        <f t="shared" si="298"/>
        <v>1</v>
      </c>
      <c r="F3144" s="160">
        <f t="shared" si="299"/>
        <v>1</v>
      </c>
      <c r="G3144" s="160">
        <f t="shared" ca="1" si="294"/>
        <v>106523</v>
      </c>
      <c r="H3144" s="171">
        <f t="shared" ca="1" si="295"/>
        <v>1985</v>
      </c>
      <c r="I3144" s="160"/>
      <c r="J3144" s="160"/>
      <c r="K3144" s="160"/>
      <c r="L3144" s="160"/>
      <c r="M3144" s="160"/>
      <c r="N3144" s="160"/>
    </row>
    <row r="3145" spans="1:14">
      <c r="A3145" s="160"/>
      <c r="B3145" s="170" t="s">
        <v>9537</v>
      </c>
      <c r="C3145" s="161">
        <f t="shared" si="296"/>
        <v>42766</v>
      </c>
      <c r="D3145" s="160">
        <f t="shared" si="297"/>
        <v>2017</v>
      </c>
      <c r="E3145" s="160">
        <f t="shared" si="298"/>
        <v>1</v>
      </c>
      <c r="F3145" s="160">
        <f t="shared" si="299"/>
        <v>2</v>
      </c>
      <c r="G3145" s="160">
        <f t="shared" ca="1" si="294"/>
        <v>106524</v>
      </c>
      <c r="H3145" s="171">
        <f t="shared" ca="1" si="295"/>
        <v>1984</v>
      </c>
      <c r="I3145" s="160"/>
      <c r="J3145" s="160"/>
      <c r="K3145" s="160"/>
      <c r="L3145" s="160"/>
      <c r="M3145" s="160"/>
      <c r="N3145" s="160"/>
    </row>
    <row r="3146" spans="1:14">
      <c r="A3146" s="160"/>
      <c r="B3146" s="170" t="s">
        <v>9540</v>
      </c>
      <c r="C3146" s="161">
        <f t="shared" si="296"/>
        <v>42768</v>
      </c>
      <c r="D3146" s="160">
        <f t="shared" si="297"/>
        <v>2017</v>
      </c>
      <c r="E3146" s="160">
        <f t="shared" si="298"/>
        <v>2</v>
      </c>
      <c r="F3146" s="160">
        <f t="shared" si="299"/>
        <v>4</v>
      </c>
      <c r="G3146" s="160">
        <f t="shared" ca="1" si="294"/>
        <v>106528</v>
      </c>
      <c r="H3146" s="171">
        <f t="shared" ca="1" si="295"/>
        <v>1982</v>
      </c>
      <c r="I3146" s="160"/>
      <c r="J3146" s="160"/>
      <c r="K3146" s="160"/>
      <c r="L3146" s="160"/>
      <c r="M3146" s="160"/>
      <c r="N3146" s="160"/>
    </row>
    <row r="3147" spans="1:14">
      <c r="A3147" s="160"/>
      <c r="B3147" s="170" t="s">
        <v>9543</v>
      </c>
      <c r="C3147" s="161">
        <f t="shared" si="296"/>
        <v>42770</v>
      </c>
      <c r="D3147" s="160">
        <f t="shared" si="297"/>
        <v>2017</v>
      </c>
      <c r="E3147" s="160">
        <f t="shared" si="298"/>
        <v>2</v>
      </c>
      <c r="F3147" s="160">
        <f t="shared" si="299"/>
        <v>6</v>
      </c>
      <c r="G3147" s="160">
        <f t="shared" ca="1" si="294"/>
        <v>106529</v>
      </c>
      <c r="H3147" s="171">
        <f t="shared" ca="1" si="295"/>
        <v>1980</v>
      </c>
      <c r="I3147" s="160"/>
      <c r="J3147" s="160"/>
      <c r="K3147" s="160"/>
      <c r="L3147" s="160"/>
      <c r="M3147" s="160"/>
      <c r="N3147" s="160"/>
    </row>
    <row r="3148" spans="1:14">
      <c r="A3148" s="160"/>
      <c r="B3148" s="170" t="s">
        <v>9546</v>
      </c>
      <c r="C3148" s="161">
        <f t="shared" si="296"/>
        <v>42771</v>
      </c>
      <c r="D3148" s="160">
        <f t="shared" si="297"/>
        <v>2017</v>
      </c>
      <c r="E3148" s="160">
        <f t="shared" si="298"/>
        <v>2</v>
      </c>
      <c r="F3148" s="160">
        <f t="shared" si="299"/>
        <v>7</v>
      </c>
      <c r="G3148" s="160">
        <f t="shared" ca="1" si="294"/>
        <v>106529</v>
      </c>
      <c r="H3148" s="171">
        <f t="shared" ca="1" si="295"/>
        <v>1980</v>
      </c>
      <c r="I3148" s="160"/>
      <c r="J3148" s="160"/>
      <c r="K3148" s="160"/>
      <c r="L3148" s="160"/>
      <c r="M3148" s="160"/>
      <c r="N3148" s="160"/>
    </row>
    <row r="3149" spans="1:14">
      <c r="A3149" s="160"/>
      <c r="B3149" s="170" t="s">
        <v>9546</v>
      </c>
      <c r="C3149" s="161">
        <f t="shared" si="296"/>
        <v>42771</v>
      </c>
      <c r="D3149" s="160">
        <f t="shared" si="297"/>
        <v>2017</v>
      </c>
      <c r="E3149" s="160">
        <f t="shared" si="298"/>
        <v>2</v>
      </c>
      <c r="F3149" s="160">
        <f t="shared" si="299"/>
        <v>7</v>
      </c>
      <c r="G3149" s="160">
        <f t="shared" ca="1" si="294"/>
        <v>106529</v>
      </c>
      <c r="H3149" s="171">
        <f t="shared" ca="1" si="295"/>
        <v>1980</v>
      </c>
      <c r="I3149" s="160"/>
      <c r="J3149" s="160"/>
      <c r="K3149" s="160"/>
      <c r="L3149" s="160"/>
      <c r="M3149" s="160"/>
      <c r="N3149" s="160"/>
    </row>
    <row r="3150" spans="1:14">
      <c r="A3150" s="160"/>
      <c r="B3150" s="170" t="s">
        <v>9551</v>
      </c>
      <c r="C3150" s="161">
        <f t="shared" si="296"/>
        <v>42772</v>
      </c>
      <c r="D3150" s="160">
        <f t="shared" si="297"/>
        <v>2017</v>
      </c>
      <c r="E3150" s="160">
        <f t="shared" si="298"/>
        <v>2</v>
      </c>
      <c r="F3150" s="160">
        <f t="shared" si="299"/>
        <v>1</v>
      </c>
      <c r="G3150" s="160">
        <f t="shared" ca="1" si="294"/>
        <v>106530</v>
      </c>
      <c r="H3150" s="171">
        <f t="shared" ca="1" si="295"/>
        <v>1980</v>
      </c>
      <c r="I3150" s="160"/>
      <c r="J3150" s="160"/>
      <c r="K3150" s="160"/>
      <c r="L3150" s="160"/>
      <c r="M3150" s="160"/>
      <c r="N3150" s="160"/>
    </row>
    <row r="3151" spans="1:14">
      <c r="A3151" s="160"/>
      <c r="B3151" s="170" t="s">
        <v>9554</v>
      </c>
      <c r="C3151" s="161">
        <f t="shared" si="296"/>
        <v>42773</v>
      </c>
      <c r="D3151" s="160">
        <f t="shared" si="297"/>
        <v>2017</v>
      </c>
      <c r="E3151" s="160">
        <f t="shared" si="298"/>
        <v>2</v>
      </c>
      <c r="F3151" s="160">
        <f t="shared" si="299"/>
        <v>2</v>
      </c>
      <c r="G3151" s="160">
        <f t="shared" ca="1" si="294"/>
        <v>106531</v>
      </c>
      <c r="H3151" s="171">
        <f t="shared" ca="1" si="295"/>
        <v>1979</v>
      </c>
      <c r="I3151" s="160"/>
      <c r="J3151" s="160"/>
      <c r="K3151" s="160"/>
      <c r="L3151" s="160"/>
      <c r="M3151" s="160"/>
      <c r="N3151" s="160"/>
    </row>
    <row r="3152" spans="1:14">
      <c r="A3152" s="160"/>
      <c r="B3152" s="170" t="s">
        <v>9557</v>
      </c>
      <c r="C3152" s="161">
        <f t="shared" si="296"/>
        <v>42774</v>
      </c>
      <c r="D3152" s="160">
        <f t="shared" si="297"/>
        <v>2017</v>
      </c>
      <c r="E3152" s="160">
        <f t="shared" si="298"/>
        <v>2</v>
      </c>
      <c r="F3152" s="160">
        <f t="shared" si="299"/>
        <v>3</v>
      </c>
      <c r="G3152" s="160">
        <f t="shared" ca="1" si="294"/>
        <v>106532</v>
      </c>
      <c r="H3152" s="171">
        <f t="shared" ca="1" si="295"/>
        <v>1978</v>
      </c>
      <c r="I3152" s="160"/>
      <c r="J3152" s="160"/>
      <c r="K3152" s="160"/>
      <c r="L3152" s="160"/>
      <c r="M3152" s="160"/>
      <c r="N3152" s="160"/>
    </row>
    <row r="3153" spans="1:14">
      <c r="A3153" s="160"/>
      <c r="B3153" s="170" t="s">
        <v>9560</v>
      </c>
      <c r="C3153" s="161">
        <f t="shared" si="296"/>
        <v>42776</v>
      </c>
      <c r="D3153" s="160">
        <f t="shared" si="297"/>
        <v>2017</v>
      </c>
      <c r="E3153" s="160">
        <f t="shared" si="298"/>
        <v>2</v>
      </c>
      <c r="F3153" s="160">
        <f t="shared" si="299"/>
        <v>5</v>
      </c>
      <c r="G3153" s="160">
        <f t="shared" ca="1" si="294"/>
        <v>106536</v>
      </c>
      <c r="H3153" s="171">
        <f t="shared" ca="1" si="295"/>
        <v>1976</v>
      </c>
      <c r="I3153" s="160"/>
      <c r="J3153" s="160"/>
      <c r="K3153" s="160"/>
      <c r="L3153" s="160"/>
      <c r="M3153" s="160"/>
      <c r="N3153" s="160"/>
    </row>
    <row r="3154" spans="1:14">
      <c r="A3154" s="160"/>
      <c r="B3154" s="170" t="s">
        <v>9563</v>
      </c>
      <c r="C3154" s="161">
        <f t="shared" si="296"/>
        <v>42778</v>
      </c>
      <c r="D3154" s="160">
        <f t="shared" si="297"/>
        <v>2017</v>
      </c>
      <c r="E3154" s="160">
        <f t="shared" si="298"/>
        <v>2</v>
      </c>
      <c r="F3154" s="160">
        <f t="shared" si="299"/>
        <v>7</v>
      </c>
      <c r="G3154" s="160">
        <f t="shared" ca="1" si="294"/>
        <v>106536</v>
      </c>
      <c r="H3154" s="171">
        <f t="shared" ca="1" si="295"/>
        <v>1975</v>
      </c>
      <c r="I3154" s="160"/>
      <c r="J3154" s="160"/>
      <c r="K3154" s="160"/>
      <c r="L3154" s="160"/>
      <c r="M3154" s="160"/>
      <c r="N3154" s="160"/>
    </row>
    <row r="3155" spans="1:14">
      <c r="A3155" s="160"/>
      <c r="B3155" s="170" t="s">
        <v>9566</v>
      </c>
      <c r="C3155" s="161">
        <f t="shared" si="296"/>
        <v>42780</v>
      </c>
      <c r="D3155" s="160">
        <f t="shared" si="297"/>
        <v>2017</v>
      </c>
      <c r="E3155" s="160">
        <f t="shared" si="298"/>
        <v>2</v>
      </c>
      <c r="F3155" s="160">
        <f t="shared" si="299"/>
        <v>2</v>
      </c>
      <c r="G3155" s="160">
        <f t="shared" ca="1" si="294"/>
        <v>106538</v>
      </c>
      <c r="H3155" s="171">
        <f t="shared" ca="1" si="295"/>
        <v>1974</v>
      </c>
      <c r="I3155" s="160"/>
      <c r="J3155" s="160"/>
      <c r="K3155" s="160"/>
      <c r="L3155" s="160"/>
      <c r="M3155" s="160"/>
      <c r="N3155" s="160"/>
    </row>
    <row r="3156" spans="1:14">
      <c r="A3156" s="160"/>
      <c r="B3156" s="170" t="s">
        <v>9566</v>
      </c>
      <c r="C3156" s="161">
        <f t="shared" si="296"/>
        <v>42780</v>
      </c>
      <c r="D3156" s="160">
        <f t="shared" si="297"/>
        <v>2017</v>
      </c>
      <c r="E3156" s="160">
        <f t="shared" si="298"/>
        <v>2</v>
      </c>
      <c r="F3156" s="160">
        <f t="shared" si="299"/>
        <v>2</v>
      </c>
      <c r="G3156" s="160">
        <f t="shared" ca="1" si="294"/>
        <v>106538</v>
      </c>
      <c r="H3156" s="171">
        <f t="shared" ca="1" si="295"/>
        <v>1974</v>
      </c>
      <c r="I3156" s="160"/>
      <c r="J3156" s="160"/>
      <c r="K3156" s="160"/>
      <c r="L3156" s="160"/>
      <c r="M3156" s="160"/>
      <c r="N3156" s="160"/>
    </row>
    <row r="3157" spans="1:14">
      <c r="A3157" s="160"/>
      <c r="B3157" s="170" t="s">
        <v>9571</v>
      </c>
      <c r="C3157" s="161">
        <f t="shared" si="296"/>
        <v>42781</v>
      </c>
      <c r="D3157" s="160">
        <f t="shared" si="297"/>
        <v>2017</v>
      </c>
      <c r="E3157" s="160">
        <f t="shared" si="298"/>
        <v>2</v>
      </c>
      <c r="F3157" s="160">
        <f t="shared" si="299"/>
        <v>3</v>
      </c>
      <c r="G3157" s="160">
        <f t="shared" ca="1" si="294"/>
        <v>106539</v>
      </c>
      <c r="H3157" s="171">
        <f t="shared" ca="1" si="295"/>
        <v>1973</v>
      </c>
      <c r="I3157" s="160"/>
      <c r="J3157" s="160"/>
      <c r="K3157" s="160"/>
      <c r="L3157" s="160"/>
      <c r="M3157" s="160"/>
      <c r="N3157" s="160"/>
    </row>
    <row r="3158" spans="1:14">
      <c r="A3158" s="160"/>
      <c r="B3158" s="170" t="s">
        <v>9574</v>
      </c>
      <c r="C3158" s="161">
        <f t="shared" si="296"/>
        <v>42783</v>
      </c>
      <c r="D3158" s="160">
        <f t="shared" si="297"/>
        <v>2017</v>
      </c>
      <c r="E3158" s="160">
        <f t="shared" si="298"/>
        <v>2</v>
      </c>
      <c r="F3158" s="160">
        <f t="shared" si="299"/>
        <v>5</v>
      </c>
      <c r="G3158" s="160">
        <f t="shared" ca="1" si="294"/>
        <v>106543</v>
      </c>
      <c r="H3158" s="171">
        <f t="shared" ca="1" si="295"/>
        <v>1971</v>
      </c>
      <c r="I3158" s="160"/>
      <c r="J3158" s="160"/>
      <c r="K3158" s="160"/>
      <c r="L3158" s="160"/>
      <c r="M3158" s="160"/>
      <c r="N3158" s="160"/>
    </row>
    <row r="3159" spans="1:14">
      <c r="A3159" s="160"/>
      <c r="B3159" s="170" t="s">
        <v>9574</v>
      </c>
      <c r="C3159" s="161">
        <f t="shared" si="296"/>
        <v>42783</v>
      </c>
      <c r="D3159" s="160">
        <f t="shared" si="297"/>
        <v>2017</v>
      </c>
      <c r="E3159" s="160">
        <f t="shared" si="298"/>
        <v>2</v>
      </c>
      <c r="F3159" s="160">
        <f t="shared" si="299"/>
        <v>5</v>
      </c>
      <c r="G3159" s="160">
        <f t="shared" ca="1" si="294"/>
        <v>106543</v>
      </c>
      <c r="H3159" s="171">
        <f t="shared" ca="1" si="295"/>
        <v>1971</v>
      </c>
      <c r="I3159" s="160"/>
      <c r="J3159" s="160"/>
      <c r="K3159" s="160"/>
      <c r="L3159" s="160"/>
      <c r="M3159" s="160"/>
      <c r="N3159" s="160"/>
    </row>
    <row r="3160" spans="1:14">
      <c r="A3160" s="160"/>
      <c r="B3160" s="170" t="s">
        <v>9574</v>
      </c>
      <c r="C3160" s="161">
        <f t="shared" si="296"/>
        <v>42783</v>
      </c>
      <c r="D3160" s="160">
        <f t="shared" si="297"/>
        <v>2017</v>
      </c>
      <c r="E3160" s="160">
        <f t="shared" si="298"/>
        <v>2</v>
      </c>
      <c r="F3160" s="160">
        <f t="shared" si="299"/>
        <v>5</v>
      </c>
      <c r="G3160" s="160">
        <f t="shared" ca="1" si="294"/>
        <v>106543</v>
      </c>
      <c r="H3160" s="171">
        <f t="shared" ca="1" si="295"/>
        <v>1971</v>
      </c>
      <c r="I3160" s="160"/>
      <c r="J3160" s="160"/>
      <c r="K3160" s="160"/>
      <c r="L3160" s="160"/>
      <c r="M3160" s="160"/>
      <c r="N3160" s="160"/>
    </row>
    <row r="3161" spans="1:14">
      <c r="A3161" s="160"/>
      <c r="B3161" s="170" t="s">
        <v>9574</v>
      </c>
      <c r="C3161" s="161">
        <f t="shared" si="296"/>
        <v>42783</v>
      </c>
      <c r="D3161" s="160">
        <f t="shared" si="297"/>
        <v>2017</v>
      </c>
      <c r="E3161" s="160">
        <f t="shared" si="298"/>
        <v>2</v>
      </c>
      <c r="F3161" s="160">
        <f t="shared" si="299"/>
        <v>5</v>
      </c>
      <c r="G3161" s="160">
        <f t="shared" ca="1" si="294"/>
        <v>106543</v>
      </c>
      <c r="H3161" s="171">
        <f t="shared" ca="1" si="295"/>
        <v>1971</v>
      </c>
      <c r="I3161" s="160"/>
      <c r="J3161" s="160"/>
      <c r="K3161" s="160"/>
      <c r="L3161" s="160"/>
      <c r="M3161" s="160"/>
      <c r="N3161" s="160"/>
    </row>
    <row r="3162" spans="1:14">
      <c r="A3162" s="160"/>
      <c r="B3162" s="170" t="s">
        <v>9583</v>
      </c>
      <c r="C3162" s="161">
        <f t="shared" si="296"/>
        <v>42785</v>
      </c>
      <c r="D3162" s="160">
        <f t="shared" si="297"/>
        <v>2017</v>
      </c>
      <c r="E3162" s="160">
        <f t="shared" si="298"/>
        <v>2</v>
      </c>
      <c r="F3162" s="160">
        <f t="shared" si="299"/>
        <v>7</v>
      </c>
      <c r="G3162" s="160">
        <f t="shared" ca="1" si="294"/>
        <v>106543</v>
      </c>
      <c r="H3162" s="171">
        <f t="shared" ca="1" si="295"/>
        <v>1970</v>
      </c>
      <c r="I3162" s="160"/>
      <c r="J3162" s="160"/>
      <c r="K3162" s="160"/>
      <c r="L3162" s="160"/>
      <c r="M3162" s="160"/>
      <c r="N3162" s="160"/>
    </row>
    <row r="3163" spans="1:14">
      <c r="A3163" s="160"/>
      <c r="B3163" s="170" t="s">
        <v>9583</v>
      </c>
      <c r="C3163" s="161">
        <f t="shared" si="296"/>
        <v>42785</v>
      </c>
      <c r="D3163" s="160">
        <f t="shared" si="297"/>
        <v>2017</v>
      </c>
      <c r="E3163" s="160">
        <f t="shared" si="298"/>
        <v>2</v>
      </c>
      <c r="F3163" s="160">
        <f t="shared" si="299"/>
        <v>7</v>
      </c>
      <c r="G3163" s="160">
        <f t="shared" ca="1" si="294"/>
        <v>106543</v>
      </c>
      <c r="H3163" s="171">
        <f t="shared" ca="1" si="295"/>
        <v>1970</v>
      </c>
      <c r="I3163" s="160"/>
      <c r="J3163" s="160"/>
      <c r="K3163" s="160"/>
      <c r="L3163" s="160"/>
      <c r="M3163" s="160"/>
      <c r="N3163" s="160"/>
    </row>
    <row r="3164" spans="1:14">
      <c r="A3164" s="160"/>
      <c r="B3164" s="170" t="s">
        <v>9588</v>
      </c>
      <c r="C3164" s="161">
        <f t="shared" si="296"/>
        <v>42786</v>
      </c>
      <c r="D3164" s="160">
        <f t="shared" si="297"/>
        <v>2017</v>
      </c>
      <c r="E3164" s="160">
        <f t="shared" si="298"/>
        <v>2</v>
      </c>
      <c r="F3164" s="160">
        <f t="shared" si="299"/>
        <v>1</v>
      </c>
      <c r="G3164" s="160">
        <f t="shared" ca="1" si="294"/>
        <v>106544</v>
      </c>
      <c r="H3164" s="171">
        <f t="shared" ca="1" si="295"/>
        <v>1970</v>
      </c>
      <c r="I3164" s="160"/>
      <c r="J3164" s="160"/>
      <c r="K3164" s="160"/>
      <c r="L3164" s="160"/>
      <c r="M3164" s="160"/>
      <c r="N3164" s="160"/>
    </row>
    <row r="3165" spans="1:14">
      <c r="A3165" s="160"/>
      <c r="B3165" s="170" t="s">
        <v>9591</v>
      </c>
      <c r="C3165" s="161">
        <f t="shared" si="296"/>
        <v>42787</v>
      </c>
      <c r="D3165" s="160">
        <f t="shared" si="297"/>
        <v>2017</v>
      </c>
      <c r="E3165" s="160">
        <f t="shared" si="298"/>
        <v>2</v>
      </c>
      <c r="F3165" s="160">
        <f t="shared" si="299"/>
        <v>2</v>
      </c>
      <c r="G3165" s="160">
        <f t="shared" ca="1" si="294"/>
        <v>106545</v>
      </c>
      <c r="H3165" s="171">
        <f t="shared" ca="1" si="295"/>
        <v>1969</v>
      </c>
      <c r="I3165" s="160"/>
      <c r="J3165" s="160"/>
      <c r="K3165" s="160"/>
      <c r="L3165" s="160"/>
      <c r="M3165" s="160"/>
      <c r="N3165" s="160"/>
    </row>
    <row r="3166" spans="1:14">
      <c r="A3166" s="160"/>
      <c r="B3166" s="170" t="s">
        <v>9594</v>
      </c>
      <c r="C3166" s="161">
        <f t="shared" si="296"/>
        <v>42788</v>
      </c>
      <c r="D3166" s="160">
        <f t="shared" si="297"/>
        <v>2017</v>
      </c>
      <c r="E3166" s="160">
        <f t="shared" si="298"/>
        <v>2</v>
      </c>
      <c r="F3166" s="160">
        <f t="shared" si="299"/>
        <v>3</v>
      </c>
      <c r="G3166" s="160">
        <f t="shared" ca="1" si="294"/>
        <v>106546</v>
      </c>
      <c r="H3166" s="171">
        <f t="shared" ca="1" si="295"/>
        <v>1968</v>
      </c>
      <c r="I3166" s="160"/>
      <c r="J3166" s="160"/>
      <c r="K3166" s="160"/>
      <c r="L3166" s="160"/>
      <c r="M3166" s="160"/>
      <c r="N3166" s="160"/>
    </row>
    <row r="3167" spans="1:14">
      <c r="A3167" s="160"/>
      <c r="B3167" s="170" t="s">
        <v>9597</v>
      </c>
      <c r="C3167" s="161">
        <f t="shared" si="296"/>
        <v>42789</v>
      </c>
      <c r="D3167" s="160">
        <f t="shared" si="297"/>
        <v>2017</v>
      </c>
      <c r="E3167" s="160">
        <f t="shared" si="298"/>
        <v>2</v>
      </c>
      <c r="F3167" s="160">
        <f t="shared" si="299"/>
        <v>4</v>
      </c>
      <c r="G3167" s="160">
        <f t="shared" ca="1" si="294"/>
        <v>106549</v>
      </c>
      <c r="H3167" s="171">
        <f t="shared" ca="1" si="295"/>
        <v>1967</v>
      </c>
      <c r="I3167" s="160"/>
      <c r="J3167" s="160"/>
      <c r="K3167" s="160"/>
      <c r="L3167" s="160"/>
      <c r="M3167" s="160"/>
      <c r="N3167" s="160"/>
    </row>
    <row r="3168" spans="1:14">
      <c r="A3168" s="160"/>
      <c r="B3168" s="170" t="s">
        <v>9600</v>
      </c>
      <c r="C3168" s="161">
        <f t="shared" si="296"/>
        <v>42791</v>
      </c>
      <c r="D3168" s="160">
        <f t="shared" si="297"/>
        <v>2017</v>
      </c>
      <c r="E3168" s="160">
        <f t="shared" si="298"/>
        <v>2</v>
      </c>
      <c r="F3168" s="160">
        <f t="shared" si="299"/>
        <v>6</v>
      </c>
      <c r="G3168" s="160">
        <f t="shared" ca="1" si="294"/>
        <v>106550</v>
      </c>
      <c r="H3168" s="171">
        <f t="shared" ca="1" si="295"/>
        <v>1965</v>
      </c>
      <c r="I3168" s="160"/>
      <c r="J3168" s="160"/>
      <c r="K3168" s="160"/>
      <c r="L3168" s="160"/>
      <c r="M3168" s="160"/>
      <c r="N3168" s="160"/>
    </row>
    <row r="3169" spans="1:14">
      <c r="A3169" s="160"/>
      <c r="B3169" s="170" t="s">
        <v>9600</v>
      </c>
      <c r="C3169" s="161">
        <f t="shared" si="296"/>
        <v>42791</v>
      </c>
      <c r="D3169" s="160">
        <f t="shared" si="297"/>
        <v>2017</v>
      </c>
      <c r="E3169" s="160">
        <f t="shared" si="298"/>
        <v>2</v>
      </c>
      <c r="F3169" s="160">
        <f t="shared" si="299"/>
        <v>6</v>
      </c>
      <c r="G3169" s="160">
        <f t="shared" ca="1" si="294"/>
        <v>106550</v>
      </c>
      <c r="H3169" s="171">
        <f t="shared" ca="1" si="295"/>
        <v>1965</v>
      </c>
      <c r="I3169" s="160"/>
      <c r="J3169" s="160"/>
      <c r="K3169" s="160"/>
      <c r="L3169" s="160"/>
      <c r="M3169" s="160"/>
      <c r="N3169" s="160"/>
    </row>
    <row r="3170" spans="1:14">
      <c r="A3170" s="160"/>
      <c r="B3170" s="170" t="s">
        <v>9605</v>
      </c>
      <c r="C3170" s="161">
        <f t="shared" si="296"/>
        <v>42792</v>
      </c>
      <c r="D3170" s="160">
        <f t="shared" si="297"/>
        <v>2017</v>
      </c>
      <c r="E3170" s="160">
        <f t="shared" si="298"/>
        <v>2</v>
      </c>
      <c r="F3170" s="160">
        <f t="shared" si="299"/>
        <v>7</v>
      </c>
      <c r="G3170" s="160">
        <f t="shared" ca="1" si="294"/>
        <v>106550</v>
      </c>
      <c r="H3170" s="171">
        <f t="shared" ca="1" si="295"/>
        <v>1965</v>
      </c>
      <c r="I3170" s="160"/>
      <c r="J3170" s="160"/>
      <c r="K3170" s="160"/>
      <c r="L3170" s="160"/>
      <c r="M3170" s="160"/>
      <c r="N3170" s="160"/>
    </row>
    <row r="3171" spans="1:14">
      <c r="A3171" s="160"/>
      <c r="B3171" s="170" t="s">
        <v>9608</v>
      </c>
      <c r="C3171" s="161">
        <f t="shared" si="296"/>
        <v>42794</v>
      </c>
      <c r="D3171" s="160">
        <f t="shared" si="297"/>
        <v>2017</v>
      </c>
      <c r="E3171" s="160">
        <f t="shared" si="298"/>
        <v>2</v>
      </c>
      <c r="F3171" s="160">
        <f t="shared" si="299"/>
        <v>2</v>
      </c>
      <c r="G3171" s="160">
        <f t="shared" ca="1" si="294"/>
        <v>106552</v>
      </c>
      <c r="H3171" s="171">
        <f t="shared" ca="1" si="295"/>
        <v>1964</v>
      </c>
      <c r="I3171" s="160"/>
      <c r="J3171" s="160"/>
      <c r="K3171" s="160"/>
      <c r="L3171" s="160"/>
      <c r="M3171" s="160"/>
      <c r="N3171" s="160"/>
    </row>
    <row r="3172" spans="1:14">
      <c r="A3172" s="160"/>
      <c r="B3172" s="170" t="s">
        <v>9611</v>
      </c>
      <c r="C3172" s="161">
        <f t="shared" si="296"/>
        <v>42796</v>
      </c>
      <c r="D3172" s="160">
        <f t="shared" si="297"/>
        <v>2017</v>
      </c>
      <c r="E3172" s="160">
        <f t="shared" si="298"/>
        <v>3</v>
      </c>
      <c r="F3172" s="160">
        <f t="shared" si="299"/>
        <v>4</v>
      </c>
      <c r="G3172" s="160">
        <f t="shared" ca="1" si="294"/>
        <v>106556</v>
      </c>
      <c r="H3172" s="171">
        <f t="shared" ca="1" si="295"/>
        <v>1962</v>
      </c>
      <c r="I3172" s="160"/>
      <c r="J3172" s="160"/>
      <c r="K3172" s="160"/>
      <c r="L3172" s="160"/>
      <c r="M3172" s="160"/>
      <c r="N3172" s="160"/>
    </row>
    <row r="3173" spans="1:14">
      <c r="A3173" s="160"/>
      <c r="B3173" s="170" t="s">
        <v>9614</v>
      </c>
      <c r="C3173" s="161">
        <f t="shared" si="296"/>
        <v>42797</v>
      </c>
      <c r="D3173" s="160">
        <f t="shared" si="297"/>
        <v>2017</v>
      </c>
      <c r="E3173" s="160">
        <f t="shared" si="298"/>
        <v>3</v>
      </c>
      <c r="F3173" s="160">
        <f t="shared" si="299"/>
        <v>5</v>
      </c>
      <c r="G3173" s="160">
        <f t="shared" ca="1" si="294"/>
        <v>106557</v>
      </c>
      <c r="H3173" s="171">
        <f t="shared" ca="1" si="295"/>
        <v>1961</v>
      </c>
      <c r="I3173" s="160"/>
      <c r="J3173" s="160"/>
      <c r="K3173" s="160"/>
      <c r="L3173" s="160"/>
      <c r="M3173" s="160"/>
      <c r="N3173" s="160"/>
    </row>
    <row r="3174" spans="1:14">
      <c r="A3174" s="160"/>
      <c r="B3174" s="170" t="s">
        <v>9617</v>
      </c>
      <c r="C3174" s="161">
        <f t="shared" si="296"/>
        <v>42798</v>
      </c>
      <c r="D3174" s="160">
        <f t="shared" si="297"/>
        <v>2017</v>
      </c>
      <c r="E3174" s="160">
        <f t="shared" si="298"/>
        <v>3</v>
      </c>
      <c r="F3174" s="160">
        <f t="shared" si="299"/>
        <v>6</v>
      </c>
      <c r="G3174" s="160">
        <f t="shared" ca="1" si="294"/>
        <v>106557</v>
      </c>
      <c r="H3174" s="171">
        <f t="shared" ca="1" si="295"/>
        <v>1960</v>
      </c>
      <c r="I3174" s="160"/>
      <c r="J3174" s="160"/>
      <c r="K3174" s="160"/>
      <c r="L3174" s="160"/>
      <c r="M3174" s="160"/>
      <c r="N3174" s="160"/>
    </row>
    <row r="3175" spans="1:14">
      <c r="A3175" s="160"/>
      <c r="B3175" s="170" t="s">
        <v>9620</v>
      </c>
      <c r="C3175" s="161">
        <f t="shared" si="296"/>
        <v>42802</v>
      </c>
      <c r="D3175" s="160">
        <f t="shared" si="297"/>
        <v>2017</v>
      </c>
      <c r="E3175" s="160">
        <f t="shared" si="298"/>
        <v>3</v>
      </c>
      <c r="F3175" s="160">
        <f t="shared" si="299"/>
        <v>3</v>
      </c>
      <c r="G3175" s="160">
        <f t="shared" ca="1" si="294"/>
        <v>106560</v>
      </c>
      <c r="H3175" s="171">
        <f t="shared" ca="1" si="295"/>
        <v>1958</v>
      </c>
      <c r="I3175" s="160"/>
      <c r="J3175" s="160"/>
      <c r="K3175" s="160"/>
      <c r="L3175" s="160"/>
      <c r="M3175" s="160"/>
      <c r="N3175" s="160"/>
    </row>
    <row r="3176" spans="1:14">
      <c r="A3176" s="160"/>
      <c r="B3176" s="170" t="s">
        <v>9620</v>
      </c>
      <c r="C3176" s="161">
        <f t="shared" si="296"/>
        <v>42802</v>
      </c>
      <c r="D3176" s="160">
        <f t="shared" si="297"/>
        <v>2017</v>
      </c>
      <c r="E3176" s="160">
        <f t="shared" si="298"/>
        <v>3</v>
      </c>
      <c r="F3176" s="160">
        <f t="shared" si="299"/>
        <v>3</v>
      </c>
      <c r="G3176" s="160">
        <f t="shared" ca="1" si="294"/>
        <v>106560</v>
      </c>
      <c r="H3176" s="171">
        <f t="shared" ca="1" si="295"/>
        <v>1958</v>
      </c>
      <c r="I3176" s="160"/>
      <c r="J3176" s="160"/>
      <c r="K3176" s="160"/>
      <c r="L3176" s="160"/>
      <c r="M3176" s="160"/>
      <c r="N3176" s="160"/>
    </row>
    <row r="3177" spans="1:14">
      <c r="A3177" s="160"/>
      <c r="B3177" s="170" t="s">
        <v>9620</v>
      </c>
      <c r="C3177" s="161">
        <f t="shared" si="296"/>
        <v>42802</v>
      </c>
      <c r="D3177" s="160">
        <f t="shared" si="297"/>
        <v>2017</v>
      </c>
      <c r="E3177" s="160">
        <f t="shared" si="298"/>
        <v>3</v>
      </c>
      <c r="F3177" s="160">
        <f t="shared" si="299"/>
        <v>3</v>
      </c>
      <c r="G3177" s="160">
        <f t="shared" ca="1" si="294"/>
        <v>106560</v>
      </c>
      <c r="H3177" s="171">
        <f t="shared" ca="1" si="295"/>
        <v>1958</v>
      </c>
      <c r="I3177" s="160"/>
      <c r="J3177" s="160"/>
      <c r="K3177" s="160"/>
      <c r="L3177" s="160"/>
      <c r="M3177" s="160"/>
      <c r="N3177" s="160"/>
    </row>
    <row r="3178" spans="1:14">
      <c r="A3178" s="160"/>
      <c r="B3178" s="170" t="s">
        <v>9620</v>
      </c>
      <c r="C3178" s="161">
        <f t="shared" si="296"/>
        <v>42802</v>
      </c>
      <c r="D3178" s="160">
        <f t="shared" si="297"/>
        <v>2017</v>
      </c>
      <c r="E3178" s="160">
        <f t="shared" si="298"/>
        <v>3</v>
      </c>
      <c r="F3178" s="160">
        <f t="shared" si="299"/>
        <v>3</v>
      </c>
      <c r="G3178" s="160">
        <f t="shared" ca="1" si="294"/>
        <v>106560</v>
      </c>
      <c r="H3178" s="171">
        <f t="shared" ca="1" si="295"/>
        <v>1958</v>
      </c>
      <c r="I3178" s="160"/>
      <c r="J3178" s="160"/>
      <c r="K3178" s="160"/>
      <c r="L3178" s="160"/>
      <c r="M3178" s="160"/>
      <c r="N3178" s="160"/>
    </row>
    <row r="3179" spans="1:14">
      <c r="A3179" s="160"/>
      <c r="B3179" s="170" t="s">
        <v>9629</v>
      </c>
      <c r="C3179" s="161">
        <f t="shared" si="296"/>
        <v>42806</v>
      </c>
      <c r="D3179" s="160">
        <f t="shared" si="297"/>
        <v>2017</v>
      </c>
      <c r="E3179" s="160">
        <f t="shared" si="298"/>
        <v>3</v>
      </c>
      <c r="F3179" s="160">
        <f t="shared" si="299"/>
        <v>7</v>
      </c>
      <c r="G3179" s="160">
        <f t="shared" ca="1" si="294"/>
        <v>106564</v>
      </c>
      <c r="H3179" s="171">
        <f t="shared" ca="1" si="295"/>
        <v>1955</v>
      </c>
      <c r="I3179" s="160"/>
      <c r="J3179" s="160"/>
      <c r="K3179" s="160"/>
      <c r="L3179" s="160"/>
      <c r="M3179" s="160"/>
      <c r="N3179" s="160"/>
    </row>
    <row r="3180" spans="1:14">
      <c r="A3180" s="160"/>
      <c r="B3180" s="170" t="s">
        <v>9632</v>
      </c>
      <c r="C3180" s="161">
        <f t="shared" si="296"/>
        <v>42808</v>
      </c>
      <c r="D3180" s="160">
        <f t="shared" si="297"/>
        <v>2017</v>
      </c>
      <c r="E3180" s="160">
        <f t="shared" si="298"/>
        <v>3</v>
      </c>
      <c r="F3180" s="160">
        <f t="shared" si="299"/>
        <v>2</v>
      </c>
      <c r="G3180" s="160">
        <f t="shared" ca="1" si="294"/>
        <v>106566</v>
      </c>
      <c r="H3180" s="171">
        <f t="shared" ca="1" si="295"/>
        <v>1954</v>
      </c>
      <c r="I3180" s="160"/>
      <c r="J3180" s="160"/>
      <c r="K3180" s="160"/>
      <c r="L3180" s="160"/>
      <c r="M3180" s="160"/>
      <c r="N3180" s="160"/>
    </row>
    <row r="3181" spans="1:14">
      <c r="A3181" s="160"/>
      <c r="B3181" s="170" t="s">
        <v>9632</v>
      </c>
      <c r="C3181" s="161">
        <f t="shared" si="296"/>
        <v>42808</v>
      </c>
      <c r="D3181" s="160">
        <f t="shared" si="297"/>
        <v>2017</v>
      </c>
      <c r="E3181" s="160">
        <f t="shared" si="298"/>
        <v>3</v>
      </c>
      <c r="F3181" s="160">
        <f t="shared" si="299"/>
        <v>2</v>
      </c>
      <c r="G3181" s="160">
        <f t="shared" ca="1" si="294"/>
        <v>106566</v>
      </c>
      <c r="H3181" s="171">
        <f t="shared" ca="1" si="295"/>
        <v>1954</v>
      </c>
      <c r="I3181" s="160"/>
      <c r="J3181" s="160"/>
      <c r="K3181" s="160"/>
      <c r="L3181" s="160"/>
      <c r="M3181" s="160"/>
      <c r="N3181" s="160"/>
    </row>
    <row r="3182" spans="1:14">
      <c r="A3182" s="160"/>
      <c r="B3182" s="170" t="s">
        <v>9632</v>
      </c>
      <c r="C3182" s="161">
        <f t="shared" si="296"/>
        <v>42808</v>
      </c>
      <c r="D3182" s="160">
        <f t="shared" si="297"/>
        <v>2017</v>
      </c>
      <c r="E3182" s="160">
        <f t="shared" si="298"/>
        <v>3</v>
      </c>
      <c r="F3182" s="160">
        <f t="shared" si="299"/>
        <v>2</v>
      </c>
      <c r="G3182" s="160">
        <f t="shared" ca="1" si="294"/>
        <v>106566</v>
      </c>
      <c r="H3182" s="171">
        <f t="shared" ca="1" si="295"/>
        <v>1954</v>
      </c>
      <c r="I3182" s="160"/>
      <c r="J3182" s="160"/>
      <c r="K3182" s="160"/>
      <c r="L3182" s="160"/>
      <c r="M3182" s="160"/>
      <c r="N3182" s="160"/>
    </row>
    <row r="3183" spans="1:14">
      <c r="A3183" s="160"/>
      <c r="B3183" s="170" t="s">
        <v>9639</v>
      </c>
      <c r="C3183" s="161">
        <f t="shared" si="296"/>
        <v>42809</v>
      </c>
      <c r="D3183" s="160">
        <f t="shared" si="297"/>
        <v>2017</v>
      </c>
      <c r="E3183" s="160">
        <f t="shared" si="298"/>
        <v>3</v>
      </c>
      <c r="F3183" s="160">
        <f t="shared" si="299"/>
        <v>3</v>
      </c>
      <c r="G3183" s="160">
        <f t="shared" ca="1" si="294"/>
        <v>106567</v>
      </c>
      <c r="H3183" s="171">
        <f t="shared" ca="1" si="295"/>
        <v>1953</v>
      </c>
      <c r="I3183" s="160"/>
      <c r="J3183" s="160"/>
      <c r="K3183" s="160"/>
      <c r="L3183" s="160"/>
      <c r="M3183" s="160"/>
      <c r="N3183" s="160"/>
    </row>
    <row r="3184" spans="1:14">
      <c r="A3184" s="160"/>
      <c r="B3184" s="170" t="s">
        <v>9639</v>
      </c>
      <c r="C3184" s="161">
        <f t="shared" si="296"/>
        <v>42809</v>
      </c>
      <c r="D3184" s="160">
        <f t="shared" si="297"/>
        <v>2017</v>
      </c>
      <c r="E3184" s="160">
        <f t="shared" si="298"/>
        <v>3</v>
      </c>
      <c r="F3184" s="160">
        <f t="shared" si="299"/>
        <v>3</v>
      </c>
      <c r="G3184" s="160">
        <f t="shared" ca="1" si="294"/>
        <v>106567</v>
      </c>
      <c r="H3184" s="171">
        <f t="shared" ca="1" si="295"/>
        <v>1953</v>
      </c>
      <c r="I3184" s="160"/>
      <c r="J3184" s="160"/>
      <c r="K3184" s="160"/>
      <c r="L3184" s="160"/>
      <c r="M3184" s="160"/>
      <c r="N3184" s="160"/>
    </row>
    <row r="3185" spans="1:14">
      <c r="A3185" s="160"/>
      <c r="B3185" s="170" t="s">
        <v>9639</v>
      </c>
      <c r="C3185" s="161">
        <f t="shared" si="296"/>
        <v>42809</v>
      </c>
      <c r="D3185" s="160">
        <f t="shared" si="297"/>
        <v>2017</v>
      </c>
      <c r="E3185" s="160">
        <f t="shared" si="298"/>
        <v>3</v>
      </c>
      <c r="F3185" s="160">
        <f t="shared" si="299"/>
        <v>3</v>
      </c>
      <c r="G3185" s="160">
        <f t="shared" ca="1" si="294"/>
        <v>106567</v>
      </c>
      <c r="H3185" s="171">
        <f t="shared" ca="1" si="295"/>
        <v>1953</v>
      </c>
      <c r="I3185" s="160"/>
      <c r="J3185" s="160"/>
      <c r="K3185" s="160"/>
      <c r="L3185" s="160"/>
      <c r="M3185" s="160"/>
      <c r="N3185" s="160"/>
    </row>
    <row r="3186" spans="1:14">
      <c r="A3186" s="160"/>
      <c r="B3186" s="170" t="s">
        <v>9646</v>
      </c>
      <c r="C3186" s="161">
        <f t="shared" si="296"/>
        <v>42810</v>
      </c>
      <c r="D3186" s="160">
        <f t="shared" si="297"/>
        <v>2017</v>
      </c>
      <c r="E3186" s="160">
        <f t="shared" si="298"/>
        <v>3</v>
      </c>
      <c r="F3186" s="160">
        <f t="shared" si="299"/>
        <v>4</v>
      </c>
      <c r="G3186" s="160">
        <f t="shared" ca="1" si="294"/>
        <v>106570</v>
      </c>
      <c r="H3186" s="171">
        <f t="shared" ca="1" si="295"/>
        <v>1952</v>
      </c>
      <c r="I3186" s="160"/>
      <c r="J3186" s="160"/>
      <c r="K3186" s="160"/>
      <c r="L3186" s="160"/>
      <c r="M3186" s="160"/>
      <c r="N3186" s="160"/>
    </row>
    <row r="3187" spans="1:14">
      <c r="A3187" s="160"/>
      <c r="B3187" s="170" t="s">
        <v>9649</v>
      </c>
      <c r="C3187" s="161">
        <f t="shared" si="296"/>
        <v>42812</v>
      </c>
      <c r="D3187" s="160">
        <f t="shared" si="297"/>
        <v>2017</v>
      </c>
      <c r="E3187" s="160">
        <f t="shared" si="298"/>
        <v>3</v>
      </c>
      <c r="F3187" s="160">
        <f t="shared" si="299"/>
        <v>6</v>
      </c>
      <c r="G3187" s="160">
        <f t="shared" ca="1" si="294"/>
        <v>106571</v>
      </c>
      <c r="H3187" s="171">
        <f t="shared" ca="1" si="295"/>
        <v>1950</v>
      </c>
      <c r="I3187" s="160"/>
      <c r="J3187" s="160"/>
      <c r="K3187" s="160"/>
      <c r="L3187" s="160"/>
      <c r="M3187" s="160"/>
      <c r="N3187" s="160"/>
    </row>
    <row r="3188" spans="1:14">
      <c r="A3188" s="160"/>
      <c r="B3188" s="170" t="s">
        <v>9652</v>
      </c>
      <c r="C3188" s="161">
        <f t="shared" si="296"/>
        <v>42813</v>
      </c>
      <c r="D3188" s="160">
        <f t="shared" si="297"/>
        <v>2017</v>
      </c>
      <c r="E3188" s="160">
        <f t="shared" si="298"/>
        <v>3</v>
      </c>
      <c r="F3188" s="160">
        <f t="shared" si="299"/>
        <v>7</v>
      </c>
      <c r="G3188" s="160">
        <f t="shared" ca="1" si="294"/>
        <v>106571</v>
      </c>
      <c r="H3188" s="171">
        <f t="shared" ca="1" si="295"/>
        <v>1950</v>
      </c>
      <c r="I3188" s="160"/>
      <c r="J3188" s="160"/>
      <c r="K3188" s="160"/>
      <c r="L3188" s="160"/>
      <c r="M3188" s="160"/>
      <c r="N3188" s="160"/>
    </row>
    <row r="3189" spans="1:14">
      <c r="A3189" s="160"/>
      <c r="B3189" s="170" t="s">
        <v>9652</v>
      </c>
      <c r="C3189" s="161">
        <f t="shared" si="296"/>
        <v>42813</v>
      </c>
      <c r="D3189" s="160">
        <f t="shared" si="297"/>
        <v>2017</v>
      </c>
      <c r="E3189" s="160">
        <f t="shared" si="298"/>
        <v>3</v>
      </c>
      <c r="F3189" s="160">
        <f t="shared" si="299"/>
        <v>7</v>
      </c>
      <c r="G3189" s="160">
        <f t="shared" ca="1" si="294"/>
        <v>106571</v>
      </c>
      <c r="H3189" s="171">
        <f t="shared" ca="1" si="295"/>
        <v>1950</v>
      </c>
      <c r="I3189" s="160"/>
      <c r="J3189" s="160"/>
      <c r="K3189" s="160"/>
      <c r="L3189" s="160"/>
      <c r="M3189" s="160"/>
      <c r="N3189" s="160"/>
    </row>
    <row r="3190" spans="1:14">
      <c r="A3190" s="160"/>
      <c r="B3190" s="170" t="s">
        <v>9657</v>
      </c>
      <c r="C3190" s="161">
        <f t="shared" si="296"/>
        <v>42814</v>
      </c>
      <c r="D3190" s="160">
        <f t="shared" si="297"/>
        <v>2017</v>
      </c>
      <c r="E3190" s="160">
        <f t="shared" si="298"/>
        <v>3</v>
      </c>
      <c r="F3190" s="160">
        <f t="shared" si="299"/>
        <v>1</v>
      </c>
      <c r="G3190" s="160">
        <f t="shared" ca="1" si="294"/>
        <v>106572</v>
      </c>
      <c r="H3190" s="171">
        <f t="shared" ca="1" si="295"/>
        <v>1950</v>
      </c>
      <c r="I3190" s="160"/>
      <c r="J3190" s="160"/>
      <c r="K3190" s="160"/>
      <c r="L3190" s="160"/>
      <c r="M3190" s="160"/>
      <c r="N3190" s="160"/>
    </row>
    <row r="3191" spans="1:14">
      <c r="A3191" s="160"/>
      <c r="B3191" s="170" t="s">
        <v>9660</v>
      </c>
      <c r="C3191" s="161">
        <f t="shared" si="296"/>
        <v>42816</v>
      </c>
      <c r="D3191" s="160">
        <f t="shared" si="297"/>
        <v>2017</v>
      </c>
      <c r="E3191" s="160">
        <f t="shared" si="298"/>
        <v>3</v>
      </c>
      <c r="F3191" s="160">
        <f t="shared" si="299"/>
        <v>3</v>
      </c>
      <c r="G3191" s="160">
        <f t="shared" ca="1" si="294"/>
        <v>106574</v>
      </c>
      <c r="H3191" s="171">
        <f t="shared" ca="1" si="295"/>
        <v>1948</v>
      </c>
      <c r="I3191" s="160"/>
      <c r="J3191" s="160"/>
      <c r="K3191" s="160"/>
      <c r="L3191" s="160"/>
      <c r="M3191" s="160"/>
      <c r="N3191" s="160"/>
    </row>
    <row r="3192" spans="1:14">
      <c r="A3192" s="160"/>
      <c r="B3192" s="170" t="s">
        <v>9660</v>
      </c>
      <c r="C3192" s="161">
        <f t="shared" si="296"/>
        <v>42816</v>
      </c>
      <c r="D3192" s="160">
        <f t="shared" si="297"/>
        <v>2017</v>
      </c>
      <c r="E3192" s="160">
        <f t="shared" si="298"/>
        <v>3</v>
      </c>
      <c r="F3192" s="160">
        <f t="shared" si="299"/>
        <v>3</v>
      </c>
      <c r="G3192" s="160">
        <f t="shared" ca="1" si="294"/>
        <v>106574</v>
      </c>
      <c r="H3192" s="171">
        <f t="shared" ca="1" si="295"/>
        <v>1948</v>
      </c>
      <c r="I3192" s="160"/>
      <c r="J3192" s="160"/>
      <c r="K3192" s="160"/>
      <c r="L3192" s="160"/>
      <c r="M3192" s="160"/>
      <c r="N3192" s="160"/>
    </row>
    <row r="3193" spans="1:14">
      <c r="A3193" s="160"/>
      <c r="B3193" s="170" t="s">
        <v>9665</v>
      </c>
      <c r="C3193" s="161">
        <f t="shared" si="296"/>
        <v>42817</v>
      </c>
      <c r="D3193" s="160">
        <f t="shared" si="297"/>
        <v>2017</v>
      </c>
      <c r="E3193" s="160">
        <f t="shared" si="298"/>
        <v>3</v>
      </c>
      <c r="F3193" s="160">
        <f t="shared" si="299"/>
        <v>4</v>
      </c>
      <c r="G3193" s="160">
        <f t="shared" ca="1" si="294"/>
        <v>106577</v>
      </c>
      <c r="H3193" s="171">
        <f t="shared" ca="1" si="295"/>
        <v>1947</v>
      </c>
      <c r="I3193" s="160"/>
      <c r="J3193" s="160"/>
      <c r="K3193" s="160"/>
      <c r="L3193" s="160"/>
      <c r="M3193" s="160"/>
      <c r="N3193" s="160"/>
    </row>
    <row r="3194" spans="1:14">
      <c r="A3194" s="160"/>
      <c r="B3194" s="170" t="s">
        <v>9665</v>
      </c>
      <c r="C3194" s="161">
        <f t="shared" si="296"/>
        <v>42817</v>
      </c>
      <c r="D3194" s="160">
        <f t="shared" si="297"/>
        <v>2017</v>
      </c>
      <c r="E3194" s="160">
        <f t="shared" si="298"/>
        <v>3</v>
      </c>
      <c r="F3194" s="160">
        <f t="shared" si="299"/>
        <v>4</v>
      </c>
      <c r="G3194" s="160">
        <f t="shared" ca="1" si="294"/>
        <v>106577</v>
      </c>
      <c r="H3194" s="171">
        <f t="shared" ca="1" si="295"/>
        <v>1947</v>
      </c>
      <c r="I3194" s="160"/>
      <c r="J3194" s="160"/>
      <c r="K3194" s="160"/>
      <c r="L3194" s="160"/>
      <c r="M3194" s="160"/>
      <c r="N3194" s="160"/>
    </row>
    <row r="3195" spans="1:14">
      <c r="A3195" s="160"/>
      <c r="B3195" s="170" t="s">
        <v>9670</v>
      </c>
      <c r="C3195" s="161">
        <f t="shared" si="296"/>
        <v>42818</v>
      </c>
      <c r="D3195" s="160">
        <f t="shared" si="297"/>
        <v>2017</v>
      </c>
      <c r="E3195" s="160">
        <f t="shared" si="298"/>
        <v>3</v>
      </c>
      <c r="F3195" s="160">
        <f t="shared" si="299"/>
        <v>5</v>
      </c>
      <c r="G3195" s="160">
        <f t="shared" ca="1" si="294"/>
        <v>106578</v>
      </c>
      <c r="H3195" s="171">
        <f t="shared" ca="1" si="295"/>
        <v>1946</v>
      </c>
      <c r="I3195" s="160"/>
      <c r="J3195" s="160"/>
      <c r="K3195" s="160"/>
      <c r="L3195" s="160"/>
      <c r="M3195" s="160"/>
      <c r="N3195" s="160"/>
    </row>
    <row r="3196" spans="1:14">
      <c r="A3196" s="160"/>
      <c r="B3196" s="170" t="s">
        <v>9670</v>
      </c>
      <c r="C3196" s="161">
        <f t="shared" si="296"/>
        <v>42818</v>
      </c>
      <c r="D3196" s="160">
        <f t="shared" si="297"/>
        <v>2017</v>
      </c>
      <c r="E3196" s="160">
        <f t="shared" si="298"/>
        <v>3</v>
      </c>
      <c r="F3196" s="160">
        <f t="shared" si="299"/>
        <v>5</v>
      </c>
      <c r="G3196" s="160">
        <f t="shared" ca="1" si="294"/>
        <v>106578</v>
      </c>
      <c r="H3196" s="171">
        <f t="shared" ca="1" si="295"/>
        <v>1946</v>
      </c>
      <c r="I3196" s="160"/>
      <c r="J3196" s="160"/>
      <c r="K3196" s="160"/>
      <c r="L3196" s="160"/>
      <c r="M3196" s="160"/>
      <c r="N3196" s="160"/>
    </row>
    <row r="3197" spans="1:14">
      <c r="A3197" s="160"/>
      <c r="B3197" s="170" t="s">
        <v>9675</v>
      </c>
      <c r="C3197" s="161">
        <f t="shared" si="296"/>
        <v>42819</v>
      </c>
      <c r="D3197" s="160">
        <f t="shared" si="297"/>
        <v>2017</v>
      </c>
      <c r="E3197" s="160">
        <f t="shared" si="298"/>
        <v>3</v>
      </c>
      <c r="F3197" s="160">
        <f t="shared" si="299"/>
        <v>6</v>
      </c>
      <c r="G3197" s="160">
        <f t="shared" ca="1" si="294"/>
        <v>106578</v>
      </c>
      <c r="H3197" s="171">
        <f t="shared" ca="1" si="295"/>
        <v>1945</v>
      </c>
      <c r="I3197" s="160"/>
      <c r="J3197" s="160"/>
      <c r="K3197" s="160"/>
      <c r="L3197" s="160"/>
      <c r="M3197" s="160"/>
      <c r="N3197" s="160"/>
    </row>
    <row r="3198" spans="1:14">
      <c r="A3198" s="160"/>
      <c r="B3198" s="170" t="s">
        <v>9678</v>
      </c>
      <c r="C3198" s="161">
        <f t="shared" si="296"/>
        <v>42820</v>
      </c>
      <c r="D3198" s="160">
        <f t="shared" si="297"/>
        <v>2017</v>
      </c>
      <c r="E3198" s="160">
        <f t="shared" si="298"/>
        <v>3</v>
      </c>
      <c r="F3198" s="160">
        <f t="shared" si="299"/>
        <v>7</v>
      </c>
      <c r="G3198" s="160">
        <f t="shared" ca="1" si="294"/>
        <v>106578</v>
      </c>
      <c r="H3198" s="171">
        <f t="shared" ca="1" si="295"/>
        <v>1945</v>
      </c>
      <c r="I3198" s="160"/>
      <c r="J3198" s="160"/>
      <c r="K3198" s="160"/>
      <c r="L3198" s="160"/>
      <c r="M3198" s="160"/>
      <c r="N3198" s="160"/>
    </row>
    <row r="3199" spans="1:14">
      <c r="A3199" s="160"/>
      <c r="B3199" s="170" t="s">
        <v>9681</v>
      </c>
      <c r="C3199" s="161">
        <f t="shared" si="296"/>
        <v>42823</v>
      </c>
      <c r="D3199" s="160">
        <f t="shared" si="297"/>
        <v>2017</v>
      </c>
      <c r="E3199" s="160">
        <f t="shared" si="298"/>
        <v>3</v>
      </c>
      <c r="F3199" s="160">
        <f t="shared" si="299"/>
        <v>3</v>
      </c>
      <c r="G3199" s="160">
        <f t="shared" ca="1" si="294"/>
        <v>106581</v>
      </c>
      <c r="H3199" s="171">
        <f t="shared" ca="1" si="295"/>
        <v>1943</v>
      </c>
      <c r="I3199" s="160"/>
      <c r="J3199" s="160"/>
      <c r="K3199" s="160"/>
      <c r="L3199" s="160"/>
      <c r="M3199" s="160"/>
      <c r="N3199" s="160"/>
    </row>
    <row r="3200" spans="1:14">
      <c r="A3200" s="160"/>
      <c r="B3200" s="170" t="s">
        <v>9684</v>
      </c>
      <c r="C3200" s="161">
        <f t="shared" si="296"/>
        <v>42824</v>
      </c>
      <c r="D3200" s="160">
        <f t="shared" si="297"/>
        <v>2017</v>
      </c>
      <c r="E3200" s="160">
        <f t="shared" si="298"/>
        <v>3</v>
      </c>
      <c r="F3200" s="160">
        <f t="shared" si="299"/>
        <v>4</v>
      </c>
      <c r="G3200" s="160">
        <f t="shared" ca="1" si="294"/>
        <v>106584</v>
      </c>
      <c r="H3200" s="171">
        <f t="shared" ca="1" si="295"/>
        <v>1942</v>
      </c>
      <c r="I3200" s="160"/>
      <c r="J3200" s="160"/>
      <c r="K3200" s="160"/>
      <c r="L3200" s="160"/>
      <c r="M3200" s="160"/>
      <c r="N3200" s="160"/>
    </row>
    <row r="3201" spans="1:14">
      <c r="A3201" s="160"/>
      <c r="B3201" s="170" t="s">
        <v>9684</v>
      </c>
      <c r="C3201" s="161">
        <f t="shared" si="296"/>
        <v>42824</v>
      </c>
      <c r="D3201" s="160">
        <f t="shared" si="297"/>
        <v>2017</v>
      </c>
      <c r="E3201" s="160">
        <f t="shared" si="298"/>
        <v>3</v>
      </c>
      <c r="F3201" s="160">
        <f t="shared" si="299"/>
        <v>4</v>
      </c>
      <c r="G3201" s="160">
        <f t="shared" ca="1" si="294"/>
        <v>106584</v>
      </c>
      <c r="H3201" s="171">
        <f t="shared" ca="1" si="295"/>
        <v>1942</v>
      </c>
      <c r="I3201" s="160"/>
      <c r="J3201" s="160"/>
      <c r="K3201" s="160"/>
      <c r="L3201" s="160"/>
      <c r="M3201" s="160"/>
      <c r="N3201" s="160"/>
    </row>
    <row r="3202" spans="1:14">
      <c r="A3202" s="160"/>
      <c r="B3202" s="170" t="s">
        <v>9689</v>
      </c>
      <c r="C3202" s="161">
        <f t="shared" si="296"/>
        <v>42826</v>
      </c>
      <c r="D3202" s="160">
        <f t="shared" si="297"/>
        <v>2017</v>
      </c>
      <c r="E3202" s="160">
        <f t="shared" si="298"/>
        <v>4</v>
      </c>
      <c r="F3202" s="160">
        <f t="shared" si="299"/>
        <v>6</v>
      </c>
      <c r="G3202" s="160">
        <f t="shared" ca="1" si="294"/>
        <v>106585</v>
      </c>
      <c r="H3202" s="171">
        <f t="shared" ca="1" si="295"/>
        <v>1940</v>
      </c>
      <c r="I3202" s="160"/>
      <c r="J3202" s="160"/>
      <c r="K3202" s="160"/>
      <c r="L3202" s="160"/>
      <c r="M3202" s="160"/>
      <c r="N3202" s="160"/>
    </row>
    <row r="3203" spans="1:14">
      <c r="A3203" s="160"/>
      <c r="B3203" s="170" t="s">
        <v>9692</v>
      </c>
      <c r="C3203" s="161">
        <f t="shared" si="296"/>
        <v>42827</v>
      </c>
      <c r="D3203" s="160">
        <f t="shared" si="297"/>
        <v>2017</v>
      </c>
      <c r="E3203" s="160">
        <f t="shared" si="298"/>
        <v>4</v>
      </c>
      <c r="F3203" s="160">
        <f t="shared" si="299"/>
        <v>7</v>
      </c>
      <c r="G3203" s="160">
        <f t="shared" ca="1" si="294"/>
        <v>106585</v>
      </c>
      <c r="H3203" s="171">
        <f t="shared" ca="1" si="295"/>
        <v>1940</v>
      </c>
      <c r="I3203" s="160"/>
      <c r="J3203" s="160"/>
      <c r="K3203" s="160"/>
      <c r="L3203" s="160"/>
      <c r="M3203" s="160"/>
      <c r="N3203" s="160"/>
    </row>
    <row r="3204" spans="1:14">
      <c r="A3204" s="160"/>
      <c r="B3204" s="170" t="s">
        <v>9692</v>
      </c>
      <c r="C3204" s="161">
        <f t="shared" si="296"/>
        <v>42827</v>
      </c>
      <c r="D3204" s="160">
        <f t="shared" si="297"/>
        <v>2017</v>
      </c>
      <c r="E3204" s="160">
        <f t="shared" si="298"/>
        <v>4</v>
      </c>
      <c r="F3204" s="160">
        <f t="shared" si="299"/>
        <v>7</v>
      </c>
      <c r="G3204" s="160">
        <f t="shared" ca="1" si="294"/>
        <v>106585</v>
      </c>
      <c r="H3204" s="171">
        <f t="shared" ca="1" si="295"/>
        <v>1940</v>
      </c>
      <c r="I3204" s="160"/>
      <c r="J3204" s="160"/>
      <c r="K3204" s="160"/>
      <c r="L3204" s="160"/>
      <c r="M3204" s="160"/>
      <c r="N3204" s="160"/>
    </row>
    <row r="3205" spans="1:14">
      <c r="A3205" s="160"/>
      <c r="B3205" s="170" t="s">
        <v>9697</v>
      </c>
      <c r="C3205" s="161">
        <f t="shared" si="296"/>
        <v>42828</v>
      </c>
      <c r="D3205" s="160">
        <f t="shared" si="297"/>
        <v>2017</v>
      </c>
      <c r="E3205" s="160">
        <f t="shared" si="298"/>
        <v>4</v>
      </c>
      <c r="F3205" s="160">
        <f t="shared" si="299"/>
        <v>1</v>
      </c>
      <c r="G3205" s="160">
        <f t="shared" ref="G3205:G3268" ca="1" si="300">WORKDAY(C3205,$K$5)</f>
        <v>106586</v>
      </c>
      <c r="H3205" s="171">
        <f t="shared" ref="H3205:H3268" ca="1" si="301">NETWORKDAYS(C3205,$K$5)</f>
        <v>1940</v>
      </c>
      <c r="I3205" s="160"/>
      <c r="J3205" s="160"/>
      <c r="K3205" s="160"/>
      <c r="L3205" s="160"/>
      <c r="M3205" s="160"/>
      <c r="N3205" s="160"/>
    </row>
    <row r="3206" spans="1:14">
      <c r="A3206" s="160"/>
      <c r="B3206" s="170" t="s">
        <v>9697</v>
      </c>
      <c r="C3206" s="161">
        <f t="shared" ref="C3206:C3269" si="302">DATE(LEFT(B3206,4),MID(B3206,5,2),RIGHT(B3206,2))</f>
        <v>42828</v>
      </c>
      <c r="D3206" s="160">
        <f t="shared" ref="D3206:D3269" si="303">YEAR(C3206)</f>
        <v>2017</v>
      </c>
      <c r="E3206" s="160">
        <f t="shared" ref="E3206:E3269" si="304">MONTH(C3206)</f>
        <v>4</v>
      </c>
      <c r="F3206" s="160">
        <f t="shared" ref="F3206:F3269" si="305">WEEKDAY(C3206,2)</f>
        <v>1</v>
      </c>
      <c r="G3206" s="160">
        <f t="shared" ca="1" si="300"/>
        <v>106586</v>
      </c>
      <c r="H3206" s="171">
        <f t="shared" ca="1" si="301"/>
        <v>1940</v>
      </c>
      <c r="I3206" s="160"/>
      <c r="J3206" s="160"/>
      <c r="K3206" s="160"/>
      <c r="L3206" s="160"/>
      <c r="M3206" s="160"/>
      <c r="N3206" s="160"/>
    </row>
    <row r="3207" spans="1:14">
      <c r="A3207" s="160"/>
      <c r="B3207" s="170" t="s">
        <v>9697</v>
      </c>
      <c r="C3207" s="161">
        <f t="shared" si="302"/>
        <v>42828</v>
      </c>
      <c r="D3207" s="160">
        <f t="shared" si="303"/>
        <v>2017</v>
      </c>
      <c r="E3207" s="160">
        <f t="shared" si="304"/>
        <v>4</v>
      </c>
      <c r="F3207" s="160">
        <f t="shared" si="305"/>
        <v>1</v>
      </c>
      <c r="G3207" s="160">
        <f t="shared" ca="1" si="300"/>
        <v>106586</v>
      </c>
      <c r="H3207" s="171">
        <f t="shared" ca="1" si="301"/>
        <v>1940</v>
      </c>
      <c r="I3207" s="160"/>
      <c r="J3207" s="160"/>
      <c r="K3207" s="160"/>
      <c r="L3207" s="160"/>
      <c r="M3207" s="160"/>
      <c r="N3207" s="160"/>
    </row>
    <row r="3208" spans="1:14">
      <c r="A3208" s="160"/>
      <c r="B3208" s="170" t="s">
        <v>9704</v>
      </c>
      <c r="C3208" s="161">
        <f t="shared" si="302"/>
        <v>42831</v>
      </c>
      <c r="D3208" s="160">
        <f t="shared" si="303"/>
        <v>2017</v>
      </c>
      <c r="E3208" s="160">
        <f t="shared" si="304"/>
        <v>4</v>
      </c>
      <c r="F3208" s="160">
        <f t="shared" si="305"/>
        <v>4</v>
      </c>
      <c r="G3208" s="160">
        <f t="shared" ca="1" si="300"/>
        <v>106591</v>
      </c>
      <c r="H3208" s="171">
        <f t="shared" ca="1" si="301"/>
        <v>1937</v>
      </c>
      <c r="I3208" s="160"/>
      <c r="J3208" s="160"/>
      <c r="K3208" s="160"/>
      <c r="L3208" s="160"/>
      <c r="M3208" s="160"/>
      <c r="N3208" s="160"/>
    </row>
    <row r="3209" spans="1:14">
      <c r="A3209" s="160"/>
      <c r="B3209" s="170" t="s">
        <v>9707</v>
      </c>
      <c r="C3209" s="161">
        <f t="shared" si="302"/>
        <v>42833</v>
      </c>
      <c r="D3209" s="160">
        <f t="shared" si="303"/>
        <v>2017</v>
      </c>
      <c r="E3209" s="160">
        <f t="shared" si="304"/>
        <v>4</v>
      </c>
      <c r="F3209" s="160">
        <f t="shared" si="305"/>
        <v>6</v>
      </c>
      <c r="G3209" s="160">
        <f t="shared" ca="1" si="300"/>
        <v>106592</v>
      </c>
      <c r="H3209" s="171">
        <f t="shared" ca="1" si="301"/>
        <v>1935</v>
      </c>
      <c r="I3209" s="160"/>
      <c r="J3209" s="160"/>
      <c r="K3209" s="160"/>
      <c r="L3209" s="160"/>
      <c r="M3209" s="160"/>
      <c r="N3209" s="160"/>
    </row>
    <row r="3210" spans="1:14">
      <c r="A3210" s="160"/>
      <c r="B3210" s="170" t="s">
        <v>9710</v>
      </c>
      <c r="C3210" s="161">
        <f t="shared" si="302"/>
        <v>42834</v>
      </c>
      <c r="D3210" s="160">
        <f t="shared" si="303"/>
        <v>2017</v>
      </c>
      <c r="E3210" s="160">
        <f t="shared" si="304"/>
        <v>4</v>
      </c>
      <c r="F3210" s="160">
        <f t="shared" si="305"/>
        <v>7</v>
      </c>
      <c r="G3210" s="160">
        <f t="shared" ca="1" si="300"/>
        <v>106592</v>
      </c>
      <c r="H3210" s="171">
        <f t="shared" ca="1" si="301"/>
        <v>1935</v>
      </c>
      <c r="I3210" s="160"/>
      <c r="J3210" s="160"/>
      <c r="K3210" s="160"/>
      <c r="L3210" s="160"/>
      <c r="M3210" s="160"/>
      <c r="N3210" s="160"/>
    </row>
    <row r="3211" spans="1:14">
      <c r="A3211" s="160"/>
      <c r="B3211" s="170" t="s">
        <v>9713</v>
      </c>
      <c r="C3211" s="161">
        <f t="shared" si="302"/>
        <v>42837</v>
      </c>
      <c r="D3211" s="160">
        <f t="shared" si="303"/>
        <v>2017</v>
      </c>
      <c r="E3211" s="160">
        <f t="shared" si="304"/>
        <v>4</v>
      </c>
      <c r="F3211" s="160">
        <f t="shared" si="305"/>
        <v>3</v>
      </c>
      <c r="G3211" s="160">
        <f t="shared" ca="1" si="300"/>
        <v>106595</v>
      </c>
      <c r="H3211" s="171">
        <f t="shared" ca="1" si="301"/>
        <v>1933</v>
      </c>
      <c r="I3211" s="160"/>
      <c r="J3211" s="160"/>
      <c r="K3211" s="160"/>
      <c r="L3211" s="160"/>
      <c r="M3211" s="160"/>
      <c r="N3211" s="160"/>
    </row>
    <row r="3212" spans="1:14">
      <c r="A3212" s="160"/>
      <c r="B3212" s="170" t="s">
        <v>9716</v>
      </c>
      <c r="C3212" s="161">
        <f t="shared" si="302"/>
        <v>42839</v>
      </c>
      <c r="D3212" s="160">
        <f t="shared" si="303"/>
        <v>2017</v>
      </c>
      <c r="E3212" s="160">
        <f t="shared" si="304"/>
        <v>4</v>
      </c>
      <c r="F3212" s="160">
        <f t="shared" si="305"/>
        <v>5</v>
      </c>
      <c r="G3212" s="160">
        <f t="shared" ca="1" si="300"/>
        <v>106599</v>
      </c>
      <c r="H3212" s="171">
        <f t="shared" ca="1" si="301"/>
        <v>1931</v>
      </c>
      <c r="I3212" s="160"/>
      <c r="J3212" s="160"/>
      <c r="K3212" s="160"/>
      <c r="L3212" s="160"/>
      <c r="M3212" s="160"/>
      <c r="N3212" s="160"/>
    </row>
    <row r="3213" spans="1:14">
      <c r="A3213" s="160"/>
      <c r="B3213" s="170" t="s">
        <v>9719</v>
      </c>
      <c r="C3213" s="161">
        <f t="shared" si="302"/>
        <v>42841</v>
      </c>
      <c r="D3213" s="160">
        <f t="shared" si="303"/>
        <v>2017</v>
      </c>
      <c r="E3213" s="160">
        <f t="shared" si="304"/>
        <v>4</v>
      </c>
      <c r="F3213" s="160">
        <f t="shared" si="305"/>
        <v>7</v>
      </c>
      <c r="G3213" s="160">
        <f t="shared" ca="1" si="300"/>
        <v>106599</v>
      </c>
      <c r="H3213" s="171">
        <f t="shared" ca="1" si="301"/>
        <v>1930</v>
      </c>
      <c r="I3213" s="160"/>
      <c r="J3213" s="160"/>
      <c r="K3213" s="160"/>
      <c r="L3213" s="160"/>
      <c r="M3213" s="160"/>
      <c r="N3213" s="160"/>
    </row>
    <row r="3214" spans="1:14">
      <c r="A3214" s="160"/>
      <c r="B3214" s="170" t="s">
        <v>9719</v>
      </c>
      <c r="C3214" s="161">
        <f t="shared" si="302"/>
        <v>42841</v>
      </c>
      <c r="D3214" s="160">
        <f t="shared" si="303"/>
        <v>2017</v>
      </c>
      <c r="E3214" s="160">
        <f t="shared" si="304"/>
        <v>4</v>
      </c>
      <c r="F3214" s="160">
        <f t="shared" si="305"/>
        <v>7</v>
      </c>
      <c r="G3214" s="160">
        <f t="shared" ca="1" si="300"/>
        <v>106599</v>
      </c>
      <c r="H3214" s="171">
        <f t="shared" ca="1" si="301"/>
        <v>1930</v>
      </c>
      <c r="I3214" s="160"/>
      <c r="J3214" s="160"/>
      <c r="K3214" s="160"/>
      <c r="L3214" s="160"/>
      <c r="M3214" s="160"/>
      <c r="N3214" s="160"/>
    </row>
    <row r="3215" spans="1:14">
      <c r="A3215" s="160"/>
      <c r="B3215" s="170" t="s">
        <v>9719</v>
      </c>
      <c r="C3215" s="161">
        <f t="shared" si="302"/>
        <v>42841</v>
      </c>
      <c r="D3215" s="160">
        <f t="shared" si="303"/>
        <v>2017</v>
      </c>
      <c r="E3215" s="160">
        <f t="shared" si="304"/>
        <v>4</v>
      </c>
      <c r="F3215" s="160">
        <f t="shared" si="305"/>
        <v>7</v>
      </c>
      <c r="G3215" s="160">
        <f t="shared" ca="1" si="300"/>
        <v>106599</v>
      </c>
      <c r="H3215" s="171">
        <f t="shared" ca="1" si="301"/>
        <v>1930</v>
      </c>
      <c r="I3215" s="160"/>
      <c r="J3215" s="160"/>
      <c r="K3215" s="160"/>
      <c r="L3215" s="160"/>
      <c r="M3215" s="160"/>
      <c r="N3215" s="160"/>
    </row>
    <row r="3216" spans="1:14">
      <c r="A3216" s="160"/>
      <c r="B3216" s="170" t="s">
        <v>9726</v>
      </c>
      <c r="C3216" s="161">
        <f t="shared" si="302"/>
        <v>42843</v>
      </c>
      <c r="D3216" s="160">
        <f t="shared" si="303"/>
        <v>2017</v>
      </c>
      <c r="E3216" s="160">
        <f t="shared" si="304"/>
        <v>4</v>
      </c>
      <c r="F3216" s="160">
        <f t="shared" si="305"/>
        <v>2</v>
      </c>
      <c r="G3216" s="160">
        <f t="shared" ca="1" si="300"/>
        <v>106601</v>
      </c>
      <c r="H3216" s="171">
        <f t="shared" ca="1" si="301"/>
        <v>1929</v>
      </c>
      <c r="I3216" s="160"/>
      <c r="J3216" s="160"/>
      <c r="K3216" s="160"/>
      <c r="L3216" s="160"/>
      <c r="M3216" s="160"/>
      <c r="N3216" s="160"/>
    </row>
    <row r="3217" spans="1:14">
      <c r="A3217" s="160"/>
      <c r="B3217" s="170" t="s">
        <v>9729</v>
      </c>
      <c r="C3217" s="161">
        <f t="shared" si="302"/>
        <v>42846</v>
      </c>
      <c r="D3217" s="160">
        <f t="shared" si="303"/>
        <v>2017</v>
      </c>
      <c r="E3217" s="160">
        <f t="shared" si="304"/>
        <v>4</v>
      </c>
      <c r="F3217" s="160">
        <f t="shared" si="305"/>
        <v>5</v>
      </c>
      <c r="G3217" s="160">
        <f t="shared" ca="1" si="300"/>
        <v>106606</v>
      </c>
      <c r="H3217" s="171">
        <f t="shared" ca="1" si="301"/>
        <v>1926</v>
      </c>
      <c r="I3217" s="160"/>
      <c r="J3217" s="160"/>
      <c r="K3217" s="160"/>
      <c r="L3217" s="160"/>
      <c r="M3217" s="160"/>
      <c r="N3217" s="160"/>
    </row>
    <row r="3218" spans="1:14">
      <c r="A3218" s="160"/>
      <c r="B3218" s="170" t="s">
        <v>9729</v>
      </c>
      <c r="C3218" s="161">
        <f t="shared" si="302"/>
        <v>42846</v>
      </c>
      <c r="D3218" s="160">
        <f t="shared" si="303"/>
        <v>2017</v>
      </c>
      <c r="E3218" s="160">
        <f t="shared" si="304"/>
        <v>4</v>
      </c>
      <c r="F3218" s="160">
        <f t="shared" si="305"/>
        <v>5</v>
      </c>
      <c r="G3218" s="160">
        <f t="shared" ca="1" si="300"/>
        <v>106606</v>
      </c>
      <c r="H3218" s="171">
        <f t="shared" ca="1" si="301"/>
        <v>1926</v>
      </c>
      <c r="I3218" s="160"/>
      <c r="J3218" s="160"/>
      <c r="K3218" s="160"/>
      <c r="L3218" s="160"/>
      <c r="M3218" s="160"/>
      <c r="N3218" s="160"/>
    </row>
    <row r="3219" spans="1:14">
      <c r="A3219" s="160"/>
      <c r="B3219" s="170" t="s">
        <v>9734</v>
      </c>
      <c r="C3219" s="161">
        <f t="shared" si="302"/>
        <v>42847</v>
      </c>
      <c r="D3219" s="160">
        <f t="shared" si="303"/>
        <v>2017</v>
      </c>
      <c r="E3219" s="160">
        <f t="shared" si="304"/>
        <v>4</v>
      </c>
      <c r="F3219" s="160">
        <f t="shared" si="305"/>
        <v>6</v>
      </c>
      <c r="G3219" s="160">
        <f t="shared" ca="1" si="300"/>
        <v>106606</v>
      </c>
      <c r="H3219" s="171">
        <f t="shared" ca="1" si="301"/>
        <v>1925</v>
      </c>
      <c r="I3219" s="160"/>
      <c r="J3219" s="160"/>
      <c r="K3219" s="160"/>
      <c r="L3219" s="160"/>
      <c r="M3219" s="160"/>
      <c r="N3219" s="160"/>
    </row>
    <row r="3220" spans="1:14">
      <c r="A3220" s="160"/>
      <c r="B3220" s="170" t="s">
        <v>9737</v>
      </c>
      <c r="C3220" s="161">
        <f t="shared" si="302"/>
        <v>42848</v>
      </c>
      <c r="D3220" s="160">
        <f t="shared" si="303"/>
        <v>2017</v>
      </c>
      <c r="E3220" s="160">
        <f t="shared" si="304"/>
        <v>4</v>
      </c>
      <c r="F3220" s="160">
        <f t="shared" si="305"/>
        <v>7</v>
      </c>
      <c r="G3220" s="160">
        <f t="shared" ca="1" si="300"/>
        <v>106606</v>
      </c>
      <c r="H3220" s="171">
        <f t="shared" ca="1" si="301"/>
        <v>1925</v>
      </c>
      <c r="I3220" s="160"/>
      <c r="J3220" s="160"/>
      <c r="K3220" s="160"/>
      <c r="L3220" s="160"/>
      <c r="M3220" s="160"/>
      <c r="N3220" s="160"/>
    </row>
    <row r="3221" spans="1:14">
      <c r="A3221" s="160"/>
      <c r="B3221" s="170" t="s">
        <v>9737</v>
      </c>
      <c r="C3221" s="161">
        <f t="shared" si="302"/>
        <v>42848</v>
      </c>
      <c r="D3221" s="160">
        <f t="shared" si="303"/>
        <v>2017</v>
      </c>
      <c r="E3221" s="160">
        <f t="shared" si="304"/>
        <v>4</v>
      </c>
      <c r="F3221" s="160">
        <f t="shared" si="305"/>
        <v>7</v>
      </c>
      <c r="G3221" s="160">
        <f t="shared" ca="1" si="300"/>
        <v>106606</v>
      </c>
      <c r="H3221" s="171">
        <f t="shared" ca="1" si="301"/>
        <v>1925</v>
      </c>
      <c r="I3221" s="160"/>
      <c r="J3221" s="160"/>
      <c r="K3221" s="160"/>
      <c r="L3221" s="160"/>
      <c r="M3221" s="160"/>
      <c r="N3221" s="160"/>
    </row>
    <row r="3222" spans="1:14">
      <c r="A3222" s="160"/>
      <c r="B3222" s="170" t="s">
        <v>9742</v>
      </c>
      <c r="C3222" s="161">
        <f t="shared" si="302"/>
        <v>42849</v>
      </c>
      <c r="D3222" s="160">
        <f t="shared" si="303"/>
        <v>2017</v>
      </c>
      <c r="E3222" s="160">
        <f t="shared" si="304"/>
        <v>4</v>
      </c>
      <c r="F3222" s="160">
        <f t="shared" si="305"/>
        <v>1</v>
      </c>
      <c r="G3222" s="160">
        <f t="shared" ca="1" si="300"/>
        <v>106607</v>
      </c>
      <c r="H3222" s="171">
        <f t="shared" ca="1" si="301"/>
        <v>1925</v>
      </c>
      <c r="I3222" s="160"/>
      <c r="J3222" s="160"/>
      <c r="K3222" s="160"/>
      <c r="L3222" s="160"/>
      <c r="M3222" s="160"/>
      <c r="N3222" s="160"/>
    </row>
    <row r="3223" spans="1:14">
      <c r="A3223" s="160"/>
      <c r="B3223" s="170" t="s">
        <v>9742</v>
      </c>
      <c r="C3223" s="161">
        <f t="shared" si="302"/>
        <v>42849</v>
      </c>
      <c r="D3223" s="160">
        <f t="shared" si="303"/>
        <v>2017</v>
      </c>
      <c r="E3223" s="160">
        <f t="shared" si="304"/>
        <v>4</v>
      </c>
      <c r="F3223" s="160">
        <f t="shared" si="305"/>
        <v>1</v>
      </c>
      <c r="G3223" s="160">
        <f t="shared" ca="1" si="300"/>
        <v>106607</v>
      </c>
      <c r="H3223" s="171">
        <f t="shared" ca="1" si="301"/>
        <v>1925</v>
      </c>
      <c r="I3223" s="160"/>
      <c r="J3223" s="160"/>
      <c r="K3223" s="160"/>
      <c r="L3223" s="160"/>
      <c r="M3223" s="160"/>
      <c r="N3223" s="160"/>
    </row>
    <row r="3224" spans="1:14">
      <c r="A3224" s="160"/>
      <c r="B3224" s="170" t="s">
        <v>9747</v>
      </c>
      <c r="C3224" s="161">
        <f t="shared" si="302"/>
        <v>42850</v>
      </c>
      <c r="D3224" s="160">
        <f t="shared" si="303"/>
        <v>2017</v>
      </c>
      <c r="E3224" s="160">
        <f t="shared" si="304"/>
        <v>4</v>
      </c>
      <c r="F3224" s="160">
        <f t="shared" si="305"/>
        <v>2</v>
      </c>
      <c r="G3224" s="160">
        <f t="shared" ca="1" si="300"/>
        <v>106608</v>
      </c>
      <c r="H3224" s="171">
        <f t="shared" ca="1" si="301"/>
        <v>1924</v>
      </c>
      <c r="I3224" s="160"/>
      <c r="J3224" s="160"/>
      <c r="K3224" s="160"/>
      <c r="L3224" s="160"/>
      <c r="M3224" s="160"/>
      <c r="N3224" s="160"/>
    </row>
    <row r="3225" spans="1:14">
      <c r="A3225" s="160"/>
      <c r="B3225" s="170" t="s">
        <v>9750</v>
      </c>
      <c r="C3225" s="161">
        <f t="shared" si="302"/>
        <v>42851</v>
      </c>
      <c r="D3225" s="160">
        <f t="shared" si="303"/>
        <v>2017</v>
      </c>
      <c r="E3225" s="160">
        <f t="shared" si="304"/>
        <v>4</v>
      </c>
      <c r="F3225" s="160">
        <f t="shared" si="305"/>
        <v>3</v>
      </c>
      <c r="G3225" s="160">
        <f t="shared" ca="1" si="300"/>
        <v>106609</v>
      </c>
      <c r="H3225" s="171">
        <f t="shared" ca="1" si="301"/>
        <v>1923</v>
      </c>
      <c r="I3225" s="160"/>
      <c r="J3225" s="160"/>
      <c r="K3225" s="160"/>
      <c r="L3225" s="160"/>
      <c r="M3225" s="160"/>
      <c r="N3225" s="160"/>
    </row>
    <row r="3226" spans="1:14">
      <c r="A3226" s="160"/>
      <c r="B3226" s="170" t="s">
        <v>9750</v>
      </c>
      <c r="C3226" s="161">
        <f t="shared" si="302"/>
        <v>42851</v>
      </c>
      <c r="D3226" s="160">
        <f t="shared" si="303"/>
        <v>2017</v>
      </c>
      <c r="E3226" s="160">
        <f t="shared" si="304"/>
        <v>4</v>
      </c>
      <c r="F3226" s="160">
        <f t="shared" si="305"/>
        <v>3</v>
      </c>
      <c r="G3226" s="160">
        <f t="shared" ca="1" si="300"/>
        <v>106609</v>
      </c>
      <c r="H3226" s="171">
        <f t="shared" ca="1" si="301"/>
        <v>1923</v>
      </c>
      <c r="I3226" s="160"/>
      <c r="J3226" s="160"/>
      <c r="K3226" s="160"/>
      <c r="L3226" s="160"/>
      <c r="M3226" s="160"/>
      <c r="N3226" s="160"/>
    </row>
    <row r="3227" spans="1:14">
      <c r="A3227" s="160"/>
      <c r="B3227" s="170" t="s">
        <v>9755</v>
      </c>
      <c r="C3227" s="161">
        <f t="shared" si="302"/>
        <v>42852</v>
      </c>
      <c r="D3227" s="160">
        <f t="shared" si="303"/>
        <v>2017</v>
      </c>
      <c r="E3227" s="160">
        <f t="shared" si="304"/>
        <v>4</v>
      </c>
      <c r="F3227" s="160">
        <f t="shared" si="305"/>
        <v>4</v>
      </c>
      <c r="G3227" s="160">
        <f t="shared" ca="1" si="300"/>
        <v>106612</v>
      </c>
      <c r="H3227" s="171">
        <f t="shared" ca="1" si="301"/>
        <v>1922</v>
      </c>
      <c r="I3227" s="160"/>
      <c r="J3227" s="160"/>
      <c r="K3227" s="160"/>
      <c r="L3227" s="160"/>
      <c r="M3227" s="160"/>
      <c r="N3227" s="160"/>
    </row>
    <row r="3228" spans="1:14">
      <c r="A3228" s="160"/>
      <c r="B3228" s="170" t="s">
        <v>9758</v>
      </c>
      <c r="C3228" s="161">
        <f t="shared" si="302"/>
        <v>42853</v>
      </c>
      <c r="D3228" s="160">
        <f t="shared" si="303"/>
        <v>2017</v>
      </c>
      <c r="E3228" s="160">
        <f t="shared" si="304"/>
        <v>4</v>
      </c>
      <c r="F3228" s="160">
        <f t="shared" si="305"/>
        <v>5</v>
      </c>
      <c r="G3228" s="160">
        <f t="shared" ca="1" si="300"/>
        <v>106613</v>
      </c>
      <c r="H3228" s="171">
        <f t="shared" ca="1" si="301"/>
        <v>1921</v>
      </c>
      <c r="I3228" s="160"/>
      <c r="J3228" s="160"/>
      <c r="K3228" s="160"/>
      <c r="L3228" s="160"/>
      <c r="M3228" s="160"/>
      <c r="N3228" s="160"/>
    </row>
    <row r="3229" spans="1:14">
      <c r="A3229" s="160"/>
      <c r="B3229" s="170" t="s">
        <v>9761</v>
      </c>
      <c r="C3229" s="161">
        <f t="shared" si="302"/>
        <v>42855</v>
      </c>
      <c r="D3229" s="160">
        <f t="shared" si="303"/>
        <v>2017</v>
      </c>
      <c r="E3229" s="160">
        <f t="shared" si="304"/>
        <v>4</v>
      </c>
      <c r="F3229" s="160">
        <f t="shared" si="305"/>
        <v>7</v>
      </c>
      <c r="G3229" s="160">
        <f t="shared" ca="1" si="300"/>
        <v>106613</v>
      </c>
      <c r="H3229" s="171">
        <f t="shared" ca="1" si="301"/>
        <v>1920</v>
      </c>
      <c r="I3229" s="160"/>
      <c r="J3229" s="160"/>
      <c r="K3229" s="160"/>
      <c r="L3229" s="160"/>
      <c r="M3229" s="160"/>
      <c r="N3229" s="160"/>
    </row>
    <row r="3230" spans="1:14">
      <c r="A3230" s="160"/>
      <c r="B3230" s="170" t="s">
        <v>9761</v>
      </c>
      <c r="C3230" s="161">
        <f t="shared" si="302"/>
        <v>42855</v>
      </c>
      <c r="D3230" s="160">
        <f t="shared" si="303"/>
        <v>2017</v>
      </c>
      <c r="E3230" s="160">
        <f t="shared" si="304"/>
        <v>4</v>
      </c>
      <c r="F3230" s="160">
        <f t="shared" si="305"/>
        <v>7</v>
      </c>
      <c r="G3230" s="160">
        <f t="shared" ca="1" si="300"/>
        <v>106613</v>
      </c>
      <c r="H3230" s="171">
        <f t="shared" ca="1" si="301"/>
        <v>1920</v>
      </c>
      <c r="I3230" s="160"/>
      <c r="J3230" s="160"/>
      <c r="K3230" s="160"/>
      <c r="L3230" s="160"/>
      <c r="M3230" s="160"/>
      <c r="N3230" s="160"/>
    </row>
    <row r="3231" spans="1:14">
      <c r="A3231" s="160"/>
      <c r="B3231" s="170" t="s">
        <v>9761</v>
      </c>
      <c r="C3231" s="161">
        <f t="shared" si="302"/>
        <v>42855</v>
      </c>
      <c r="D3231" s="160">
        <f t="shared" si="303"/>
        <v>2017</v>
      </c>
      <c r="E3231" s="160">
        <f t="shared" si="304"/>
        <v>4</v>
      </c>
      <c r="F3231" s="160">
        <f t="shared" si="305"/>
        <v>7</v>
      </c>
      <c r="G3231" s="160">
        <f t="shared" ca="1" si="300"/>
        <v>106613</v>
      </c>
      <c r="H3231" s="171">
        <f t="shared" ca="1" si="301"/>
        <v>1920</v>
      </c>
      <c r="I3231" s="160"/>
      <c r="J3231" s="160"/>
      <c r="K3231" s="160"/>
      <c r="L3231" s="160"/>
      <c r="M3231" s="160"/>
      <c r="N3231" s="160"/>
    </row>
    <row r="3232" spans="1:14">
      <c r="A3232" s="160"/>
      <c r="B3232" s="170" t="s">
        <v>9768</v>
      </c>
      <c r="C3232" s="161">
        <f t="shared" si="302"/>
        <v>42856</v>
      </c>
      <c r="D3232" s="160">
        <f t="shared" si="303"/>
        <v>2017</v>
      </c>
      <c r="E3232" s="160">
        <f t="shared" si="304"/>
        <v>5</v>
      </c>
      <c r="F3232" s="160">
        <f t="shared" si="305"/>
        <v>1</v>
      </c>
      <c r="G3232" s="160">
        <f t="shared" ca="1" si="300"/>
        <v>106614</v>
      </c>
      <c r="H3232" s="171">
        <f t="shared" ca="1" si="301"/>
        <v>1920</v>
      </c>
      <c r="I3232" s="160"/>
      <c r="J3232" s="160"/>
      <c r="K3232" s="160"/>
      <c r="L3232" s="160"/>
      <c r="M3232" s="160"/>
      <c r="N3232" s="160"/>
    </row>
    <row r="3233" spans="1:14">
      <c r="A3233" s="160"/>
      <c r="B3233" s="170" t="s">
        <v>9768</v>
      </c>
      <c r="C3233" s="161">
        <f t="shared" si="302"/>
        <v>42856</v>
      </c>
      <c r="D3233" s="160">
        <f t="shared" si="303"/>
        <v>2017</v>
      </c>
      <c r="E3233" s="160">
        <f t="shared" si="304"/>
        <v>5</v>
      </c>
      <c r="F3233" s="160">
        <f t="shared" si="305"/>
        <v>1</v>
      </c>
      <c r="G3233" s="160">
        <f t="shared" ca="1" si="300"/>
        <v>106614</v>
      </c>
      <c r="H3233" s="171">
        <f t="shared" ca="1" si="301"/>
        <v>1920</v>
      </c>
      <c r="I3233" s="160"/>
      <c r="J3233" s="160"/>
      <c r="K3233" s="160"/>
      <c r="L3233" s="160"/>
      <c r="M3233" s="160"/>
      <c r="N3233" s="160"/>
    </row>
    <row r="3234" spans="1:14">
      <c r="A3234" s="160"/>
      <c r="B3234" s="170" t="s">
        <v>9768</v>
      </c>
      <c r="C3234" s="161">
        <f t="shared" si="302"/>
        <v>42856</v>
      </c>
      <c r="D3234" s="160">
        <f t="shared" si="303"/>
        <v>2017</v>
      </c>
      <c r="E3234" s="160">
        <f t="shared" si="304"/>
        <v>5</v>
      </c>
      <c r="F3234" s="160">
        <f t="shared" si="305"/>
        <v>1</v>
      </c>
      <c r="G3234" s="160">
        <f t="shared" ca="1" si="300"/>
        <v>106614</v>
      </c>
      <c r="H3234" s="171">
        <f t="shared" ca="1" si="301"/>
        <v>1920</v>
      </c>
      <c r="I3234" s="160"/>
      <c r="J3234" s="160"/>
      <c r="K3234" s="160"/>
      <c r="L3234" s="160"/>
      <c r="M3234" s="160"/>
      <c r="N3234" s="160"/>
    </row>
    <row r="3235" spans="1:14">
      <c r="A3235" s="160"/>
      <c r="B3235" s="170" t="s">
        <v>9775</v>
      </c>
      <c r="C3235" s="161">
        <f t="shared" si="302"/>
        <v>42857</v>
      </c>
      <c r="D3235" s="160">
        <f t="shared" si="303"/>
        <v>2017</v>
      </c>
      <c r="E3235" s="160">
        <f t="shared" si="304"/>
        <v>5</v>
      </c>
      <c r="F3235" s="160">
        <f t="shared" si="305"/>
        <v>2</v>
      </c>
      <c r="G3235" s="160">
        <f t="shared" ca="1" si="300"/>
        <v>106615</v>
      </c>
      <c r="H3235" s="171">
        <f t="shared" ca="1" si="301"/>
        <v>1919</v>
      </c>
      <c r="I3235" s="160"/>
      <c r="J3235" s="160"/>
      <c r="K3235" s="160"/>
      <c r="L3235" s="160"/>
      <c r="M3235" s="160"/>
      <c r="N3235" s="160"/>
    </row>
    <row r="3236" spans="1:14">
      <c r="A3236" s="160"/>
      <c r="B3236" s="170" t="s">
        <v>9775</v>
      </c>
      <c r="C3236" s="161">
        <f t="shared" si="302"/>
        <v>42857</v>
      </c>
      <c r="D3236" s="160">
        <f t="shared" si="303"/>
        <v>2017</v>
      </c>
      <c r="E3236" s="160">
        <f t="shared" si="304"/>
        <v>5</v>
      </c>
      <c r="F3236" s="160">
        <f t="shared" si="305"/>
        <v>2</v>
      </c>
      <c r="G3236" s="160">
        <f t="shared" ca="1" si="300"/>
        <v>106615</v>
      </c>
      <c r="H3236" s="171">
        <f t="shared" ca="1" si="301"/>
        <v>1919</v>
      </c>
      <c r="I3236" s="160"/>
      <c r="J3236" s="160"/>
      <c r="K3236" s="160"/>
      <c r="L3236" s="160"/>
      <c r="M3236" s="160"/>
      <c r="N3236" s="160"/>
    </row>
    <row r="3237" spans="1:14">
      <c r="A3237" s="160"/>
      <c r="B3237" s="170" t="s">
        <v>9780</v>
      </c>
      <c r="C3237" s="161">
        <f t="shared" si="302"/>
        <v>42858</v>
      </c>
      <c r="D3237" s="160">
        <f t="shared" si="303"/>
        <v>2017</v>
      </c>
      <c r="E3237" s="160">
        <f t="shared" si="304"/>
        <v>5</v>
      </c>
      <c r="F3237" s="160">
        <f t="shared" si="305"/>
        <v>3</v>
      </c>
      <c r="G3237" s="160">
        <f t="shared" ca="1" si="300"/>
        <v>106616</v>
      </c>
      <c r="H3237" s="171">
        <f t="shared" ca="1" si="301"/>
        <v>1918</v>
      </c>
      <c r="I3237" s="160"/>
      <c r="J3237" s="160"/>
      <c r="K3237" s="160"/>
      <c r="L3237" s="160"/>
      <c r="M3237" s="160"/>
      <c r="N3237" s="160"/>
    </row>
    <row r="3238" spans="1:14">
      <c r="A3238" s="160"/>
      <c r="B3238" s="170" t="s">
        <v>9783</v>
      </c>
      <c r="C3238" s="161">
        <f t="shared" si="302"/>
        <v>42859</v>
      </c>
      <c r="D3238" s="160">
        <f t="shared" si="303"/>
        <v>2017</v>
      </c>
      <c r="E3238" s="160">
        <f t="shared" si="304"/>
        <v>5</v>
      </c>
      <c r="F3238" s="160">
        <f t="shared" si="305"/>
        <v>4</v>
      </c>
      <c r="G3238" s="160">
        <f t="shared" ca="1" si="300"/>
        <v>106619</v>
      </c>
      <c r="H3238" s="171">
        <f t="shared" ca="1" si="301"/>
        <v>1917</v>
      </c>
      <c r="I3238" s="160"/>
      <c r="J3238" s="160"/>
      <c r="K3238" s="160"/>
      <c r="L3238" s="160"/>
      <c r="M3238" s="160"/>
      <c r="N3238" s="160"/>
    </row>
    <row r="3239" spans="1:14">
      <c r="A3239" s="160"/>
      <c r="B3239" s="170" t="s">
        <v>9783</v>
      </c>
      <c r="C3239" s="161">
        <f t="shared" si="302"/>
        <v>42859</v>
      </c>
      <c r="D3239" s="160">
        <f t="shared" si="303"/>
        <v>2017</v>
      </c>
      <c r="E3239" s="160">
        <f t="shared" si="304"/>
        <v>5</v>
      </c>
      <c r="F3239" s="160">
        <f t="shared" si="305"/>
        <v>4</v>
      </c>
      <c r="G3239" s="160">
        <f t="shared" ca="1" si="300"/>
        <v>106619</v>
      </c>
      <c r="H3239" s="171">
        <f t="shared" ca="1" si="301"/>
        <v>1917</v>
      </c>
      <c r="I3239" s="160"/>
      <c r="J3239" s="160"/>
      <c r="K3239" s="160"/>
      <c r="L3239" s="160"/>
      <c r="M3239" s="160"/>
      <c r="N3239" s="160"/>
    </row>
    <row r="3240" spans="1:14">
      <c r="A3240" s="160"/>
      <c r="B3240" s="170" t="s">
        <v>9788</v>
      </c>
      <c r="C3240" s="161">
        <f t="shared" si="302"/>
        <v>42867</v>
      </c>
      <c r="D3240" s="160">
        <f t="shared" si="303"/>
        <v>2017</v>
      </c>
      <c r="E3240" s="160">
        <f t="shared" si="304"/>
        <v>5</v>
      </c>
      <c r="F3240" s="160">
        <f t="shared" si="305"/>
        <v>5</v>
      </c>
      <c r="G3240" s="160">
        <f t="shared" ca="1" si="300"/>
        <v>106627</v>
      </c>
      <c r="H3240" s="171">
        <f t="shared" ca="1" si="301"/>
        <v>1911</v>
      </c>
      <c r="I3240" s="160"/>
      <c r="J3240" s="160"/>
      <c r="K3240" s="160"/>
      <c r="L3240" s="160"/>
      <c r="M3240" s="160"/>
      <c r="N3240" s="160"/>
    </row>
    <row r="3241" spans="1:14">
      <c r="A3241" s="160"/>
      <c r="B3241" s="170" t="s">
        <v>9791</v>
      </c>
      <c r="C3241" s="161">
        <f t="shared" si="302"/>
        <v>42868</v>
      </c>
      <c r="D3241" s="160">
        <f t="shared" si="303"/>
        <v>2017</v>
      </c>
      <c r="E3241" s="160">
        <f t="shared" si="304"/>
        <v>5</v>
      </c>
      <c r="F3241" s="160">
        <f t="shared" si="305"/>
        <v>6</v>
      </c>
      <c r="G3241" s="160">
        <f t="shared" ca="1" si="300"/>
        <v>106627</v>
      </c>
      <c r="H3241" s="171">
        <f t="shared" ca="1" si="301"/>
        <v>1910</v>
      </c>
      <c r="I3241" s="160"/>
      <c r="J3241" s="160"/>
      <c r="K3241" s="160"/>
      <c r="L3241" s="160"/>
      <c r="M3241" s="160"/>
      <c r="N3241" s="160"/>
    </row>
    <row r="3242" spans="1:14">
      <c r="A3242" s="160"/>
      <c r="B3242" s="170" t="s">
        <v>9791</v>
      </c>
      <c r="C3242" s="161">
        <f t="shared" si="302"/>
        <v>42868</v>
      </c>
      <c r="D3242" s="160">
        <f t="shared" si="303"/>
        <v>2017</v>
      </c>
      <c r="E3242" s="160">
        <f t="shared" si="304"/>
        <v>5</v>
      </c>
      <c r="F3242" s="160">
        <f t="shared" si="305"/>
        <v>6</v>
      </c>
      <c r="G3242" s="160">
        <f t="shared" ca="1" si="300"/>
        <v>106627</v>
      </c>
      <c r="H3242" s="171">
        <f t="shared" ca="1" si="301"/>
        <v>1910</v>
      </c>
      <c r="I3242" s="160"/>
      <c r="J3242" s="160"/>
      <c r="K3242" s="160"/>
      <c r="L3242" s="160"/>
      <c r="M3242" s="160"/>
      <c r="N3242" s="160"/>
    </row>
    <row r="3243" spans="1:14">
      <c r="A3243" s="160"/>
      <c r="B3243" s="170" t="s">
        <v>9791</v>
      </c>
      <c r="C3243" s="161">
        <f t="shared" si="302"/>
        <v>42868</v>
      </c>
      <c r="D3243" s="160">
        <f t="shared" si="303"/>
        <v>2017</v>
      </c>
      <c r="E3243" s="160">
        <f t="shared" si="304"/>
        <v>5</v>
      </c>
      <c r="F3243" s="160">
        <f t="shared" si="305"/>
        <v>6</v>
      </c>
      <c r="G3243" s="160">
        <f t="shared" ca="1" si="300"/>
        <v>106627</v>
      </c>
      <c r="H3243" s="171">
        <f t="shared" ca="1" si="301"/>
        <v>1910</v>
      </c>
      <c r="I3243" s="160"/>
      <c r="J3243" s="160"/>
      <c r="K3243" s="160"/>
      <c r="L3243" s="160"/>
      <c r="M3243" s="160"/>
      <c r="N3243" s="160"/>
    </row>
    <row r="3244" spans="1:14">
      <c r="A3244" s="160"/>
      <c r="B3244" s="170" t="s">
        <v>9798</v>
      </c>
      <c r="C3244" s="161">
        <f t="shared" si="302"/>
        <v>42869</v>
      </c>
      <c r="D3244" s="160">
        <f t="shared" si="303"/>
        <v>2017</v>
      </c>
      <c r="E3244" s="160">
        <f t="shared" si="304"/>
        <v>5</v>
      </c>
      <c r="F3244" s="160">
        <f t="shared" si="305"/>
        <v>7</v>
      </c>
      <c r="G3244" s="160">
        <f t="shared" ca="1" si="300"/>
        <v>106627</v>
      </c>
      <c r="H3244" s="171">
        <f t="shared" ca="1" si="301"/>
        <v>1910</v>
      </c>
      <c r="I3244" s="160"/>
      <c r="J3244" s="160"/>
      <c r="K3244" s="160"/>
      <c r="L3244" s="160"/>
      <c r="M3244" s="160"/>
      <c r="N3244" s="160"/>
    </row>
    <row r="3245" spans="1:14">
      <c r="A3245" s="160"/>
      <c r="B3245" s="170" t="s">
        <v>9801</v>
      </c>
      <c r="C3245" s="161">
        <f t="shared" si="302"/>
        <v>42872</v>
      </c>
      <c r="D3245" s="160">
        <f t="shared" si="303"/>
        <v>2017</v>
      </c>
      <c r="E3245" s="160">
        <f t="shared" si="304"/>
        <v>5</v>
      </c>
      <c r="F3245" s="160">
        <f t="shared" si="305"/>
        <v>3</v>
      </c>
      <c r="G3245" s="160">
        <f t="shared" ca="1" si="300"/>
        <v>106630</v>
      </c>
      <c r="H3245" s="171">
        <f t="shared" ca="1" si="301"/>
        <v>1908</v>
      </c>
      <c r="I3245" s="160"/>
      <c r="J3245" s="160"/>
      <c r="K3245" s="160"/>
      <c r="L3245" s="160"/>
      <c r="M3245" s="160"/>
      <c r="N3245" s="160"/>
    </row>
    <row r="3246" spans="1:14">
      <c r="A3246" s="160"/>
      <c r="B3246" s="170" t="s">
        <v>9804</v>
      </c>
      <c r="C3246" s="161">
        <f t="shared" si="302"/>
        <v>42873</v>
      </c>
      <c r="D3246" s="160">
        <f t="shared" si="303"/>
        <v>2017</v>
      </c>
      <c r="E3246" s="160">
        <f t="shared" si="304"/>
        <v>5</v>
      </c>
      <c r="F3246" s="160">
        <f t="shared" si="305"/>
        <v>4</v>
      </c>
      <c r="G3246" s="160">
        <f t="shared" ca="1" si="300"/>
        <v>106633</v>
      </c>
      <c r="H3246" s="171">
        <f t="shared" ca="1" si="301"/>
        <v>1907</v>
      </c>
      <c r="I3246" s="160"/>
      <c r="J3246" s="160"/>
      <c r="K3246" s="160"/>
      <c r="L3246" s="160"/>
      <c r="M3246" s="160"/>
      <c r="N3246" s="160"/>
    </row>
    <row r="3247" spans="1:14">
      <c r="A3247" s="160"/>
      <c r="B3247" s="170" t="s">
        <v>9807</v>
      </c>
      <c r="C3247" s="161">
        <f t="shared" si="302"/>
        <v>42874</v>
      </c>
      <c r="D3247" s="160">
        <f t="shared" si="303"/>
        <v>2017</v>
      </c>
      <c r="E3247" s="160">
        <f t="shared" si="304"/>
        <v>5</v>
      </c>
      <c r="F3247" s="160">
        <f t="shared" si="305"/>
        <v>5</v>
      </c>
      <c r="G3247" s="160">
        <f t="shared" ca="1" si="300"/>
        <v>106634</v>
      </c>
      <c r="H3247" s="171">
        <f t="shared" ca="1" si="301"/>
        <v>1906</v>
      </c>
      <c r="I3247" s="160"/>
      <c r="J3247" s="160"/>
      <c r="K3247" s="160"/>
      <c r="L3247" s="160"/>
      <c r="M3247" s="160"/>
      <c r="N3247" s="160"/>
    </row>
    <row r="3248" spans="1:14">
      <c r="A3248" s="160"/>
      <c r="B3248" s="170" t="s">
        <v>9810</v>
      </c>
      <c r="C3248" s="161">
        <f t="shared" si="302"/>
        <v>42875</v>
      </c>
      <c r="D3248" s="160">
        <f t="shared" si="303"/>
        <v>2017</v>
      </c>
      <c r="E3248" s="160">
        <f t="shared" si="304"/>
        <v>5</v>
      </c>
      <c r="F3248" s="160">
        <f t="shared" si="305"/>
        <v>6</v>
      </c>
      <c r="G3248" s="160">
        <f t="shared" ca="1" si="300"/>
        <v>106634</v>
      </c>
      <c r="H3248" s="171">
        <f t="shared" ca="1" si="301"/>
        <v>1905</v>
      </c>
      <c r="I3248" s="160"/>
      <c r="J3248" s="160"/>
      <c r="K3248" s="160"/>
      <c r="L3248" s="160"/>
      <c r="M3248" s="160"/>
      <c r="N3248" s="160"/>
    </row>
    <row r="3249" spans="1:14">
      <c r="A3249" s="160"/>
      <c r="B3249" s="170" t="s">
        <v>9810</v>
      </c>
      <c r="C3249" s="161">
        <f t="shared" si="302"/>
        <v>42875</v>
      </c>
      <c r="D3249" s="160">
        <f t="shared" si="303"/>
        <v>2017</v>
      </c>
      <c r="E3249" s="160">
        <f t="shared" si="304"/>
        <v>5</v>
      </c>
      <c r="F3249" s="160">
        <f t="shared" si="305"/>
        <v>6</v>
      </c>
      <c r="G3249" s="160">
        <f t="shared" ca="1" si="300"/>
        <v>106634</v>
      </c>
      <c r="H3249" s="171">
        <f t="shared" ca="1" si="301"/>
        <v>1905</v>
      </c>
      <c r="I3249" s="160"/>
      <c r="J3249" s="160"/>
      <c r="K3249" s="160"/>
      <c r="L3249" s="160"/>
      <c r="M3249" s="160"/>
      <c r="N3249" s="160"/>
    </row>
    <row r="3250" spans="1:14">
      <c r="A3250" s="160"/>
      <c r="B3250" s="170" t="s">
        <v>9815</v>
      </c>
      <c r="C3250" s="161">
        <f t="shared" si="302"/>
        <v>42876</v>
      </c>
      <c r="D3250" s="160">
        <f t="shared" si="303"/>
        <v>2017</v>
      </c>
      <c r="E3250" s="160">
        <f t="shared" si="304"/>
        <v>5</v>
      </c>
      <c r="F3250" s="160">
        <f t="shared" si="305"/>
        <v>7</v>
      </c>
      <c r="G3250" s="160">
        <f t="shared" ca="1" si="300"/>
        <v>106634</v>
      </c>
      <c r="H3250" s="171">
        <f t="shared" ca="1" si="301"/>
        <v>1905</v>
      </c>
      <c r="I3250" s="160"/>
      <c r="J3250" s="160"/>
      <c r="K3250" s="160"/>
      <c r="L3250" s="160"/>
      <c r="M3250" s="160"/>
      <c r="N3250" s="160"/>
    </row>
    <row r="3251" spans="1:14">
      <c r="A3251" s="160"/>
      <c r="B3251" s="170" t="s">
        <v>9815</v>
      </c>
      <c r="C3251" s="161">
        <f t="shared" si="302"/>
        <v>42876</v>
      </c>
      <c r="D3251" s="160">
        <f t="shared" si="303"/>
        <v>2017</v>
      </c>
      <c r="E3251" s="160">
        <f t="shared" si="304"/>
        <v>5</v>
      </c>
      <c r="F3251" s="160">
        <f t="shared" si="305"/>
        <v>7</v>
      </c>
      <c r="G3251" s="160">
        <f t="shared" ca="1" si="300"/>
        <v>106634</v>
      </c>
      <c r="H3251" s="171">
        <f t="shared" ca="1" si="301"/>
        <v>1905</v>
      </c>
      <c r="I3251" s="160"/>
      <c r="J3251" s="160"/>
      <c r="K3251" s="160"/>
      <c r="L3251" s="160"/>
      <c r="M3251" s="160"/>
      <c r="N3251" s="160"/>
    </row>
    <row r="3252" spans="1:14">
      <c r="A3252" s="160"/>
      <c r="B3252" s="170" t="s">
        <v>9820</v>
      </c>
      <c r="C3252" s="161">
        <f t="shared" si="302"/>
        <v>42877</v>
      </c>
      <c r="D3252" s="160">
        <f t="shared" si="303"/>
        <v>2017</v>
      </c>
      <c r="E3252" s="160">
        <f t="shared" si="304"/>
        <v>5</v>
      </c>
      <c r="F3252" s="160">
        <f t="shared" si="305"/>
        <v>1</v>
      </c>
      <c r="G3252" s="160">
        <f t="shared" ca="1" si="300"/>
        <v>106635</v>
      </c>
      <c r="H3252" s="171">
        <f t="shared" ca="1" si="301"/>
        <v>1905</v>
      </c>
      <c r="I3252" s="160"/>
      <c r="J3252" s="160"/>
      <c r="K3252" s="160"/>
      <c r="L3252" s="160"/>
      <c r="M3252" s="160"/>
      <c r="N3252" s="160"/>
    </row>
    <row r="3253" spans="1:14">
      <c r="A3253" s="160"/>
      <c r="B3253" s="170" t="s">
        <v>9820</v>
      </c>
      <c r="C3253" s="161">
        <f t="shared" si="302"/>
        <v>42877</v>
      </c>
      <c r="D3253" s="160">
        <f t="shared" si="303"/>
        <v>2017</v>
      </c>
      <c r="E3253" s="160">
        <f t="shared" si="304"/>
        <v>5</v>
      </c>
      <c r="F3253" s="160">
        <f t="shared" si="305"/>
        <v>1</v>
      </c>
      <c r="G3253" s="160">
        <f t="shared" ca="1" si="300"/>
        <v>106635</v>
      </c>
      <c r="H3253" s="171">
        <f t="shared" ca="1" si="301"/>
        <v>1905</v>
      </c>
      <c r="I3253" s="160"/>
      <c r="J3253" s="160"/>
      <c r="K3253" s="160"/>
      <c r="L3253" s="160"/>
      <c r="M3253" s="160"/>
      <c r="N3253" s="160"/>
    </row>
    <row r="3254" spans="1:14">
      <c r="A3254" s="160"/>
      <c r="B3254" s="170" t="s">
        <v>9820</v>
      </c>
      <c r="C3254" s="161">
        <f t="shared" si="302"/>
        <v>42877</v>
      </c>
      <c r="D3254" s="160">
        <f t="shared" si="303"/>
        <v>2017</v>
      </c>
      <c r="E3254" s="160">
        <f t="shared" si="304"/>
        <v>5</v>
      </c>
      <c r="F3254" s="160">
        <f t="shared" si="305"/>
        <v>1</v>
      </c>
      <c r="G3254" s="160">
        <f t="shared" ca="1" si="300"/>
        <v>106635</v>
      </c>
      <c r="H3254" s="171">
        <f t="shared" ca="1" si="301"/>
        <v>1905</v>
      </c>
      <c r="I3254" s="160"/>
      <c r="J3254" s="160"/>
      <c r="K3254" s="160"/>
      <c r="L3254" s="160"/>
      <c r="M3254" s="160"/>
      <c r="N3254" s="160"/>
    </row>
    <row r="3255" spans="1:14">
      <c r="A3255" s="160"/>
      <c r="B3255" s="170" t="s">
        <v>9827</v>
      </c>
      <c r="C3255" s="161">
        <f t="shared" si="302"/>
        <v>42878</v>
      </c>
      <c r="D3255" s="160">
        <f t="shared" si="303"/>
        <v>2017</v>
      </c>
      <c r="E3255" s="160">
        <f t="shared" si="304"/>
        <v>5</v>
      </c>
      <c r="F3255" s="160">
        <f t="shared" si="305"/>
        <v>2</v>
      </c>
      <c r="G3255" s="160">
        <f t="shared" ca="1" si="300"/>
        <v>106636</v>
      </c>
      <c r="H3255" s="171">
        <f t="shared" ca="1" si="301"/>
        <v>1904</v>
      </c>
      <c r="I3255" s="160"/>
      <c r="J3255" s="160"/>
      <c r="K3255" s="160"/>
      <c r="L3255" s="160"/>
      <c r="M3255" s="160"/>
      <c r="N3255" s="160"/>
    </row>
    <row r="3256" spans="1:14">
      <c r="A3256" s="160"/>
      <c r="B3256" s="170" t="s">
        <v>9827</v>
      </c>
      <c r="C3256" s="161">
        <f t="shared" si="302"/>
        <v>42878</v>
      </c>
      <c r="D3256" s="160">
        <f t="shared" si="303"/>
        <v>2017</v>
      </c>
      <c r="E3256" s="160">
        <f t="shared" si="304"/>
        <v>5</v>
      </c>
      <c r="F3256" s="160">
        <f t="shared" si="305"/>
        <v>2</v>
      </c>
      <c r="G3256" s="160">
        <f t="shared" ca="1" si="300"/>
        <v>106636</v>
      </c>
      <c r="H3256" s="171">
        <f t="shared" ca="1" si="301"/>
        <v>1904</v>
      </c>
      <c r="I3256" s="160"/>
      <c r="J3256" s="160"/>
      <c r="K3256" s="160"/>
      <c r="L3256" s="160"/>
      <c r="M3256" s="160"/>
      <c r="N3256" s="160"/>
    </row>
    <row r="3257" spans="1:14">
      <c r="A3257" s="160"/>
      <c r="B3257" s="170" t="s">
        <v>9832</v>
      </c>
      <c r="C3257" s="161">
        <f t="shared" si="302"/>
        <v>42879</v>
      </c>
      <c r="D3257" s="160">
        <f t="shared" si="303"/>
        <v>2017</v>
      </c>
      <c r="E3257" s="160">
        <f t="shared" si="304"/>
        <v>5</v>
      </c>
      <c r="F3257" s="160">
        <f t="shared" si="305"/>
        <v>3</v>
      </c>
      <c r="G3257" s="160">
        <f t="shared" ca="1" si="300"/>
        <v>106637</v>
      </c>
      <c r="H3257" s="171">
        <f t="shared" ca="1" si="301"/>
        <v>1903</v>
      </c>
      <c r="I3257" s="160"/>
      <c r="J3257" s="160"/>
      <c r="K3257" s="160"/>
      <c r="L3257" s="160"/>
      <c r="M3257" s="160"/>
      <c r="N3257" s="160"/>
    </row>
    <row r="3258" spans="1:14">
      <c r="A3258" s="160"/>
      <c r="B3258" s="170" t="s">
        <v>9835</v>
      </c>
      <c r="C3258" s="161">
        <f t="shared" si="302"/>
        <v>42880</v>
      </c>
      <c r="D3258" s="160">
        <f t="shared" si="303"/>
        <v>2017</v>
      </c>
      <c r="E3258" s="160">
        <f t="shared" si="304"/>
        <v>5</v>
      </c>
      <c r="F3258" s="160">
        <f t="shared" si="305"/>
        <v>4</v>
      </c>
      <c r="G3258" s="160">
        <f t="shared" ca="1" si="300"/>
        <v>106640</v>
      </c>
      <c r="H3258" s="171">
        <f t="shared" ca="1" si="301"/>
        <v>1902</v>
      </c>
      <c r="I3258" s="160"/>
      <c r="J3258" s="160"/>
      <c r="K3258" s="160"/>
      <c r="L3258" s="160"/>
      <c r="M3258" s="160"/>
      <c r="N3258" s="160"/>
    </row>
    <row r="3259" spans="1:14">
      <c r="A3259" s="160"/>
      <c r="B3259" s="170" t="s">
        <v>9838</v>
      </c>
      <c r="C3259" s="161">
        <f t="shared" si="302"/>
        <v>42882</v>
      </c>
      <c r="D3259" s="160">
        <f t="shared" si="303"/>
        <v>2017</v>
      </c>
      <c r="E3259" s="160">
        <f t="shared" si="304"/>
        <v>5</v>
      </c>
      <c r="F3259" s="160">
        <f t="shared" si="305"/>
        <v>6</v>
      </c>
      <c r="G3259" s="160">
        <f t="shared" ca="1" si="300"/>
        <v>106641</v>
      </c>
      <c r="H3259" s="171">
        <f t="shared" ca="1" si="301"/>
        <v>1900</v>
      </c>
      <c r="I3259" s="160"/>
      <c r="J3259" s="160"/>
      <c r="K3259" s="160"/>
      <c r="L3259" s="160"/>
      <c r="M3259" s="160"/>
      <c r="N3259" s="160"/>
    </row>
    <row r="3260" spans="1:14">
      <c r="A3260" s="160"/>
      <c r="B3260" s="170" t="s">
        <v>9841</v>
      </c>
      <c r="C3260" s="161">
        <f t="shared" si="302"/>
        <v>42883</v>
      </c>
      <c r="D3260" s="160">
        <f t="shared" si="303"/>
        <v>2017</v>
      </c>
      <c r="E3260" s="160">
        <f t="shared" si="304"/>
        <v>5</v>
      </c>
      <c r="F3260" s="160">
        <f t="shared" si="305"/>
        <v>7</v>
      </c>
      <c r="G3260" s="160">
        <f t="shared" ca="1" si="300"/>
        <v>106641</v>
      </c>
      <c r="H3260" s="171">
        <f t="shared" ca="1" si="301"/>
        <v>1900</v>
      </c>
      <c r="I3260" s="160"/>
      <c r="J3260" s="160"/>
      <c r="K3260" s="160"/>
      <c r="L3260" s="160"/>
      <c r="M3260" s="160"/>
      <c r="N3260" s="160"/>
    </row>
    <row r="3261" spans="1:14">
      <c r="A3261" s="160"/>
      <c r="B3261" s="170" t="s">
        <v>9844</v>
      </c>
      <c r="C3261" s="161">
        <f t="shared" si="302"/>
        <v>42884</v>
      </c>
      <c r="D3261" s="160">
        <f t="shared" si="303"/>
        <v>2017</v>
      </c>
      <c r="E3261" s="160">
        <f t="shared" si="304"/>
        <v>5</v>
      </c>
      <c r="F3261" s="160">
        <f t="shared" si="305"/>
        <v>1</v>
      </c>
      <c r="G3261" s="160">
        <f t="shared" ca="1" si="300"/>
        <v>106642</v>
      </c>
      <c r="H3261" s="171">
        <f t="shared" ca="1" si="301"/>
        <v>1900</v>
      </c>
      <c r="I3261" s="160"/>
      <c r="J3261" s="160"/>
      <c r="K3261" s="160"/>
      <c r="L3261" s="160"/>
      <c r="M3261" s="160"/>
      <c r="N3261" s="160"/>
    </row>
    <row r="3262" spans="1:14">
      <c r="A3262" s="160"/>
      <c r="B3262" s="170" t="s">
        <v>9844</v>
      </c>
      <c r="C3262" s="161">
        <f t="shared" si="302"/>
        <v>42884</v>
      </c>
      <c r="D3262" s="160">
        <f t="shared" si="303"/>
        <v>2017</v>
      </c>
      <c r="E3262" s="160">
        <f t="shared" si="304"/>
        <v>5</v>
      </c>
      <c r="F3262" s="160">
        <f t="shared" si="305"/>
        <v>1</v>
      </c>
      <c r="G3262" s="160">
        <f t="shared" ca="1" si="300"/>
        <v>106642</v>
      </c>
      <c r="H3262" s="171">
        <f t="shared" ca="1" si="301"/>
        <v>1900</v>
      </c>
      <c r="I3262" s="160"/>
      <c r="J3262" s="160"/>
      <c r="K3262" s="160"/>
      <c r="L3262" s="160"/>
      <c r="M3262" s="160"/>
      <c r="N3262" s="160"/>
    </row>
    <row r="3263" spans="1:14">
      <c r="A3263" s="160"/>
      <c r="B3263" s="170" t="s">
        <v>9849</v>
      </c>
      <c r="C3263" s="161">
        <f t="shared" si="302"/>
        <v>42887</v>
      </c>
      <c r="D3263" s="160">
        <f t="shared" si="303"/>
        <v>2017</v>
      </c>
      <c r="E3263" s="160">
        <f t="shared" si="304"/>
        <v>6</v>
      </c>
      <c r="F3263" s="160">
        <f t="shared" si="305"/>
        <v>4</v>
      </c>
      <c r="G3263" s="160">
        <f t="shared" ca="1" si="300"/>
        <v>106647</v>
      </c>
      <c r="H3263" s="171">
        <f t="shared" ca="1" si="301"/>
        <v>1897</v>
      </c>
      <c r="I3263" s="160"/>
      <c r="J3263" s="160"/>
      <c r="K3263" s="160"/>
      <c r="L3263" s="160"/>
      <c r="M3263" s="160"/>
      <c r="N3263" s="160"/>
    </row>
    <row r="3264" spans="1:14">
      <c r="A3264" s="160"/>
      <c r="B3264" s="170" t="s">
        <v>9852</v>
      </c>
      <c r="C3264" s="161">
        <f t="shared" si="302"/>
        <v>42888</v>
      </c>
      <c r="D3264" s="160">
        <f t="shared" si="303"/>
        <v>2017</v>
      </c>
      <c r="E3264" s="160">
        <f t="shared" si="304"/>
        <v>6</v>
      </c>
      <c r="F3264" s="160">
        <f t="shared" si="305"/>
        <v>5</v>
      </c>
      <c r="G3264" s="160">
        <f t="shared" ca="1" si="300"/>
        <v>106648</v>
      </c>
      <c r="H3264" s="171">
        <f t="shared" ca="1" si="301"/>
        <v>1896</v>
      </c>
      <c r="I3264" s="160"/>
      <c r="J3264" s="160"/>
      <c r="K3264" s="160"/>
      <c r="L3264" s="160"/>
      <c r="M3264" s="160"/>
      <c r="N3264" s="160"/>
    </row>
    <row r="3265" spans="1:14">
      <c r="A3265" s="160"/>
      <c r="B3265" s="170" t="s">
        <v>9855</v>
      </c>
      <c r="C3265" s="161">
        <f t="shared" si="302"/>
        <v>42889</v>
      </c>
      <c r="D3265" s="160">
        <f t="shared" si="303"/>
        <v>2017</v>
      </c>
      <c r="E3265" s="160">
        <f t="shared" si="304"/>
        <v>6</v>
      </c>
      <c r="F3265" s="160">
        <f t="shared" si="305"/>
        <v>6</v>
      </c>
      <c r="G3265" s="160">
        <f t="shared" ca="1" si="300"/>
        <v>106648</v>
      </c>
      <c r="H3265" s="171">
        <f t="shared" ca="1" si="301"/>
        <v>1895</v>
      </c>
      <c r="I3265" s="160"/>
      <c r="J3265" s="160"/>
      <c r="K3265" s="160"/>
      <c r="L3265" s="160"/>
      <c r="M3265" s="160"/>
      <c r="N3265" s="160"/>
    </row>
    <row r="3266" spans="1:14">
      <c r="A3266" s="160"/>
      <c r="B3266" s="170" t="s">
        <v>9858</v>
      </c>
      <c r="C3266" s="161">
        <f t="shared" si="302"/>
        <v>42891</v>
      </c>
      <c r="D3266" s="160">
        <f t="shared" si="303"/>
        <v>2017</v>
      </c>
      <c r="E3266" s="160">
        <f t="shared" si="304"/>
        <v>6</v>
      </c>
      <c r="F3266" s="160">
        <f t="shared" si="305"/>
        <v>1</v>
      </c>
      <c r="G3266" s="160">
        <f t="shared" ca="1" si="300"/>
        <v>106649</v>
      </c>
      <c r="H3266" s="171">
        <f t="shared" ca="1" si="301"/>
        <v>1895</v>
      </c>
      <c r="I3266" s="160"/>
      <c r="J3266" s="160"/>
      <c r="K3266" s="160"/>
      <c r="L3266" s="160"/>
      <c r="M3266" s="160"/>
      <c r="N3266" s="160"/>
    </row>
    <row r="3267" spans="1:14">
      <c r="A3267" s="160"/>
      <c r="B3267" s="170" t="s">
        <v>9861</v>
      </c>
      <c r="C3267" s="161">
        <f t="shared" si="302"/>
        <v>42895</v>
      </c>
      <c r="D3267" s="160">
        <f t="shared" si="303"/>
        <v>2017</v>
      </c>
      <c r="E3267" s="160">
        <f t="shared" si="304"/>
        <v>6</v>
      </c>
      <c r="F3267" s="160">
        <f t="shared" si="305"/>
        <v>5</v>
      </c>
      <c r="G3267" s="160">
        <f t="shared" ca="1" si="300"/>
        <v>106655</v>
      </c>
      <c r="H3267" s="171">
        <f t="shared" ca="1" si="301"/>
        <v>1891</v>
      </c>
      <c r="I3267" s="160"/>
      <c r="J3267" s="160"/>
      <c r="K3267" s="160"/>
      <c r="L3267" s="160"/>
      <c r="M3267" s="160"/>
      <c r="N3267" s="160"/>
    </row>
    <row r="3268" spans="1:14">
      <c r="A3268" s="160"/>
      <c r="B3268" s="170" t="s">
        <v>9861</v>
      </c>
      <c r="C3268" s="161">
        <f t="shared" si="302"/>
        <v>42895</v>
      </c>
      <c r="D3268" s="160">
        <f t="shared" si="303"/>
        <v>2017</v>
      </c>
      <c r="E3268" s="160">
        <f t="shared" si="304"/>
        <v>6</v>
      </c>
      <c r="F3268" s="160">
        <f t="shared" si="305"/>
        <v>5</v>
      </c>
      <c r="G3268" s="160">
        <f t="shared" ca="1" si="300"/>
        <v>106655</v>
      </c>
      <c r="H3268" s="171">
        <f t="shared" ca="1" si="301"/>
        <v>1891</v>
      </c>
      <c r="I3268" s="160"/>
      <c r="J3268" s="160"/>
      <c r="K3268" s="160"/>
      <c r="L3268" s="160"/>
      <c r="M3268" s="160"/>
      <c r="N3268" s="160"/>
    </row>
    <row r="3269" spans="1:14">
      <c r="A3269" s="160"/>
      <c r="B3269" s="170" t="s">
        <v>9866</v>
      </c>
      <c r="C3269" s="161">
        <f t="shared" si="302"/>
        <v>42897</v>
      </c>
      <c r="D3269" s="160">
        <f t="shared" si="303"/>
        <v>2017</v>
      </c>
      <c r="E3269" s="160">
        <f t="shared" si="304"/>
        <v>6</v>
      </c>
      <c r="F3269" s="160">
        <f t="shared" si="305"/>
        <v>7</v>
      </c>
      <c r="G3269" s="160">
        <f t="shared" ref="G3269:G3332" ca="1" si="306">WORKDAY(C3269,$K$5)</f>
        <v>106655</v>
      </c>
      <c r="H3269" s="171">
        <f t="shared" ref="H3269:H3332" ca="1" si="307">NETWORKDAYS(C3269,$K$5)</f>
        <v>1890</v>
      </c>
      <c r="I3269" s="160"/>
      <c r="J3269" s="160"/>
      <c r="K3269" s="160"/>
      <c r="L3269" s="160"/>
      <c r="M3269" s="160"/>
      <c r="N3269" s="160"/>
    </row>
    <row r="3270" spans="1:14">
      <c r="A3270" s="160"/>
      <c r="B3270" s="170" t="s">
        <v>9869</v>
      </c>
      <c r="C3270" s="161">
        <f t="shared" ref="C3270:C3333" si="308">DATE(LEFT(B3270,4),MID(B3270,5,2),RIGHT(B3270,2))</f>
        <v>42899</v>
      </c>
      <c r="D3270" s="160">
        <f t="shared" ref="D3270:D3333" si="309">YEAR(C3270)</f>
        <v>2017</v>
      </c>
      <c r="E3270" s="160">
        <f t="shared" ref="E3270:E3333" si="310">MONTH(C3270)</f>
        <v>6</v>
      </c>
      <c r="F3270" s="160">
        <f t="shared" ref="F3270:F3333" si="311">WEEKDAY(C3270,2)</f>
        <v>2</v>
      </c>
      <c r="G3270" s="160">
        <f t="shared" ca="1" si="306"/>
        <v>106657</v>
      </c>
      <c r="H3270" s="171">
        <f t="shared" ca="1" si="307"/>
        <v>1889</v>
      </c>
      <c r="I3270" s="160"/>
      <c r="J3270" s="160"/>
      <c r="K3270" s="160"/>
      <c r="L3270" s="160"/>
      <c r="M3270" s="160"/>
      <c r="N3270" s="160"/>
    </row>
    <row r="3271" spans="1:14">
      <c r="A3271" s="160"/>
      <c r="B3271" s="170" t="s">
        <v>9872</v>
      </c>
      <c r="C3271" s="161">
        <f t="shared" si="308"/>
        <v>42900</v>
      </c>
      <c r="D3271" s="160">
        <f t="shared" si="309"/>
        <v>2017</v>
      </c>
      <c r="E3271" s="160">
        <f t="shared" si="310"/>
        <v>6</v>
      </c>
      <c r="F3271" s="160">
        <f t="shared" si="311"/>
        <v>3</v>
      </c>
      <c r="G3271" s="160">
        <f t="shared" ca="1" si="306"/>
        <v>106658</v>
      </c>
      <c r="H3271" s="171">
        <f t="shared" ca="1" si="307"/>
        <v>1888</v>
      </c>
      <c r="I3271" s="160"/>
      <c r="J3271" s="160"/>
      <c r="K3271" s="160"/>
      <c r="L3271" s="160"/>
      <c r="M3271" s="160"/>
      <c r="N3271" s="160"/>
    </row>
    <row r="3272" spans="1:14">
      <c r="A3272" s="160"/>
      <c r="B3272" s="170" t="s">
        <v>9872</v>
      </c>
      <c r="C3272" s="161">
        <f t="shared" si="308"/>
        <v>42900</v>
      </c>
      <c r="D3272" s="160">
        <f t="shared" si="309"/>
        <v>2017</v>
      </c>
      <c r="E3272" s="160">
        <f t="shared" si="310"/>
        <v>6</v>
      </c>
      <c r="F3272" s="160">
        <f t="shared" si="311"/>
        <v>3</v>
      </c>
      <c r="G3272" s="160">
        <f t="shared" ca="1" si="306"/>
        <v>106658</v>
      </c>
      <c r="H3272" s="171">
        <f t="shared" ca="1" si="307"/>
        <v>1888</v>
      </c>
      <c r="I3272" s="160"/>
      <c r="J3272" s="160"/>
      <c r="K3272" s="160"/>
      <c r="L3272" s="160"/>
      <c r="M3272" s="160"/>
      <c r="N3272" s="160"/>
    </row>
    <row r="3273" spans="1:14">
      <c r="A3273" s="160"/>
      <c r="B3273" s="170" t="s">
        <v>9877</v>
      </c>
      <c r="C3273" s="161">
        <f t="shared" si="308"/>
        <v>42901</v>
      </c>
      <c r="D3273" s="160">
        <f t="shared" si="309"/>
        <v>2017</v>
      </c>
      <c r="E3273" s="160">
        <f t="shared" si="310"/>
        <v>6</v>
      </c>
      <c r="F3273" s="160">
        <f t="shared" si="311"/>
        <v>4</v>
      </c>
      <c r="G3273" s="160">
        <f t="shared" ca="1" si="306"/>
        <v>106661</v>
      </c>
      <c r="H3273" s="171">
        <f t="shared" ca="1" si="307"/>
        <v>1887</v>
      </c>
      <c r="I3273" s="160"/>
      <c r="J3273" s="160"/>
      <c r="K3273" s="160"/>
      <c r="L3273" s="160"/>
      <c r="M3273" s="160"/>
      <c r="N3273" s="160"/>
    </row>
    <row r="3274" spans="1:14">
      <c r="A3274" s="160"/>
      <c r="B3274" s="170" t="s">
        <v>9877</v>
      </c>
      <c r="C3274" s="161">
        <f t="shared" si="308"/>
        <v>42901</v>
      </c>
      <c r="D3274" s="160">
        <f t="shared" si="309"/>
        <v>2017</v>
      </c>
      <c r="E3274" s="160">
        <f t="shared" si="310"/>
        <v>6</v>
      </c>
      <c r="F3274" s="160">
        <f t="shared" si="311"/>
        <v>4</v>
      </c>
      <c r="G3274" s="160">
        <f t="shared" ca="1" si="306"/>
        <v>106661</v>
      </c>
      <c r="H3274" s="171">
        <f t="shared" ca="1" si="307"/>
        <v>1887</v>
      </c>
      <c r="I3274" s="160"/>
      <c r="J3274" s="160"/>
      <c r="K3274" s="160"/>
      <c r="L3274" s="160"/>
      <c r="M3274" s="160"/>
      <c r="N3274" s="160"/>
    </row>
    <row r="3275" spans="1:14">
      <c r="A3275" s="160"/>
      <c r="B3275" s="170" t="s">
        <v>9877</v>
      </c>
      <c r="C3275" s="161">
        <f t="shared" si="308"/>
        <v>42901</v>
      </c>
      <c r="D3275" s="160">
        <f t="shared" si="309"/>
        <v>2017</v>
      </c>
      <c r="E3275" s="160">
        <f t="shared" si="310"/>
        <v>6</v>
      </c>
      <c r="F3275" s="160">
        <f t="shared" si="311"/>
        <v>4</v>
      </c>
      <c r="G3275" s="160">
        <f t="shared" ca="1" si="306"/>
        <v>106661</v>
      </c>
      <c r="H3275" s="171">
        <f t="shared" ca="1" si="307"/>
        <v>1887</v>
      </c>
      <c r="I3275" s="160"/>
      <c r="J3275" s="160"/>
      <c r="K3275" s="160"/>
      <c r="L3275" s="160"/>
      <c r="M3275" s="160"/>
      <c r="N3275" s="160"/>
    </row>
    <row r="3276" spans="1:14">
      <c r="A3276" s="160"/>
      <c r="B3276" s="170" t="s">
        <v>9884</v>
      </c>
      <c r="C3276" s="161">
        <f t="shared" si="308"/>
        <v>42902</v>
      </c>
      <c r="D3276" s="160">
        <f t="shared" si="309"/>
        <v>2017</v>
      </c>
      <c r="E3276" s="160">
        <f t="shared" si="310"/>
        <v>6</v>
      </c>
      <c r="F3276" s="160">
        <f t="shared" si="311"/>
        <v>5</v>
      </c>
      <c r="G3276" s="160">
        <f t="shared" ca="1" si="306"/>
        <v>106662</v>
      </c>
      <c r="H3276" s="171">
        <f t="shared" ca="1" si="307"/>
        <v>1886</v>
      </c>
      <c r="I3276" s="160"/>
      <c r="J3276" s="160"/>
      <c r="K3276" s="160"/>
      <c r="L3276" s="160"/>
      <c r="M3276" s="160"/>
      <c r="N3276" s="160"/>
    </row>
    <row r="3277" spans="1:14">
      <c r="A3277" s="160"/>
      <c r="B3277" s="170" t="s">
        <v>9887</v>
      </c>
      <c r="C3277" s="161">
        <f t="shared" si="308"/>
        <v>42903</v>
      </c>
      <c r="D3277" s="160">
        <f t="shared" si="309"/>
        <v>2017</v>
      </c>
      <c r="E3277" s="160">
        <f t="shared" si="310"/>
        <v>6</v>
      </c>
      <c r="F3277" s="160">
        <f t="shared" si="311"/>
        <v>6</v>
      </c>
      <c r="G3277" s="160">
        <f t="shared" ca="1" si="306"/>
        <v>106662</v>
      </c>
      <c r="H3277" s="171">
        <f t="shared" ca="1" si="307"/>
        <v>1885</v>
      </c>
      <c r="I3277" s="160"/>
      <c r="J3277" s="160"/>
      <c r="K3277" s="160"/>
      <c r="L3277" s="160"/>
      <c r="M3277" s="160"/>
      <c r="N3277" s="160"/>
    </row>
    <row r="3278" spans="1:14">
      <c r="A3278" s="160"/>
      <c r="B3278" s="170" t="s">
        <v>9887</v>
      </c>
      <c r="C3278" s="161">
        <f t="shared" si="308"/>
        <v>42903</v>
      </c>
      <c r="D3278" s="160">
        <f t="shared" si="309"/>
        <v>2017</v>
      </c>
      <c r="E3278" s="160">
        <f t="shared" si="310"/>
        <v>6</v>
      </c>
      <c r="F3278" s="160">
        <f t="shared" si="311"/>
        <v>6</v>
      </c>
      <c r="G3278" s="160">
        <f t="shared" ca="1" si="306"/>
        <v>106662</v>
      </c>
      <c r="H3278" s="171">
        <f t="shared" ca="1" si="307"/>
        <v>1885</v>
      </c>
      <c r="I3278" s="160"/>
      <c r="J3278" s="160"/>
      <c r="K3278" s="160"/>
      <c r="L3278" s="160"/>
      <c r="M3278" s="160"/>
      <c r="N3278" s="160"/>
    </row>
    <row r="3279" spans="1:14">
      <c r="A3279" s="160"/>
      <c r="B3279" s="170" t="s">
        <v>9892</v>
      </c>
      <c r="C3279" s="161">
        <f t="shared" si="308"/>
        <v>42904</v>
      </c>
      <c r="D3279" s="160">
        <f t="shared" si="309"/>
        <v>2017</v>
      </c>
      <c r="E3279" s="160">
        <f t="shared" si="310"/>
        <v>6</v>
      </c>
      <c r="F3279" s="160">
        <f t="shared" si="311"/>
        <v>7</v>
      </c>
      <c r="G3279" s="160">
        <f t="shared" ca="1" si="306"/>
        <v>106662</v>
      </c>
      <c r="H3279" s="171">
        <f t="shared" ca="1" si="307"/>
        <v>1885</v>
      </c>
      <c r="I3279" s="160"/>
      <c r="J3279" s="160"/>
      <c r="K3279" s="160"/>
      <c r="L3279" s="160"/>
      <c r="M3279" s="160"/>
      <c r="N3279" s="160"/>
    </row>
    <row r="3280" spans="1:14">
      <c r="A3280" s="160"/>
      <c r="B3280" s="170" t="s">
        <v>9892</v>
      </c>
      <c r="C3280" s="161">
        <f t="shared" si="308"/>
        <v>42904</v>
      </c>
      <c r="D3280" s="160">
        <f t="shared" si="309"/>
        <v>2017</v>
      </c>
      <c r="E3280" s="160">
        <f t="shared" si="310"/>
        <v>6</v>
      </c>
      <c r="F3280" s="160">
        <f t="shared" si="311"/>
        <v>7</v>
      </c>
      <c r="G3280" s="160">
        <f t="shared" ca="1" si="306"/>
        <v>106662</v>
      </c>
      <c r="H3280" s="171">
        <f t="shared" ca="1" si="307"/>
        <v>1885</v>
      </c>
      <c r="I3280" s="160"/>
      <c r="J3280" s="160"/>
      <c r="K3280" s="160"/>
      <c r="L3280" s="160"/>
      <c r="M3280" s="160"/>
      <c r="N3280" s="160"/>
    </row>
    <row r="3281" spans="1:14">
      <c r="A3281" s="160"/>
      <c r="B3281" s="170" t="s">
        <v>9897</v>
      </c>
      <c r="C3281" s="161">
        <f t="shared" si="308"/>
        <v>42905</v>
      </c>
      <c r="D3281" s="160">
        <f t="shared" si="309"/>
        <v>2017</v>
      </c>
      <c r="E3281" s="160">
        <f t="shared" si="310"/>
        <v>6</v>
      </c>
      <c r="F3281" s="160">
        <f t="shared" si="311"/>
        <v>1</v>
      </c>
      <c r="G3281" s="160">
        <f t="shared" ca="1" si="306"/>
        <v>106663</v>
      </c>
      <c r="H3281" s="171">
        <f t="shared" ca="1" si="307"/>
        <v>1885</v>
      </c>
      <c r="I3281" s="160"/>
      <c r="J3281" s="160"/>
      <c r="K3281" s="160"/>
      <c r="L3281" s="160"/>
      <c r="M3281" s="160"/>
      <c r="N3281" s="160"/>
    </row>
    <row r="3282" spans="1:14">
      <c r="A3282" s="160"/>
      <c r="B3282" s="170" t="s">
        <v>9897</v>
      </c>
      <c r="C3282" s="161">
        <f t="shared" si="308"/>
        <v>42905</v>
      </c>
      <c r="D3282" s="160">
        <f t="shared" si="309"/>
        <v>2017</v>
      </c>
      <c r="E3282" s="160">
        <f t="shared" si="310"/>
        <v>6</v>
      </c>
      <c r="F3282" s="160">
        <f t="shared" si="311"/>
        <v>1</v>
      </c>
      <c r="G3282" s="160">
        <f t="shared" ca="1" si="306"/>
        <v>106663</v>
      </c>
      <c r="H3282" s="171">
        <f t="shared" ca="1" si="307"/>
        <v>1885</v>
      </c>
      <c r="I3282" s="160"/>
      <c r="J3282" s="160"/>
      <c r="K3282" s="160"/>
      <c r="L3282" s="160"/>
      <c r="M3282" s="160"/>
      <c r="N3282" s="160"/>
    </row>
    <row r="3283" spans="1:14">
      <c r="A3283" s="160"/>
      <c r="B3283" s="170" t="s">
        <v>9902</v>
      </c>
      <c r="C3283" s="161">
        <f t="shared" si="308"/>
        <v>42906</v>
      </c>
      <c r="D3283" s="160">
        <f t="shared" si="309"/>
        <v>2017</v>
      </c>
      <c r="E3283" s="160">
        <f t="shared" si="310"/>
        <v>6</v>
      </c>
      <c r="F3283" s="160">
        <f t="shared" si="311"/>
        <v>2</v>
      </c>
      <c r="G3283" s="160">
        <f t="shared" ca="1" si="306"/>
        <v>106664</v>
      </c>
      <c r="H3283" s="171">
        <f t="shared" ca="1" si="307"/>
        <v>1884</v>
      </c>
      <c r="I3283" s="160"/>
      <c r="J3283" s="160"/>
      <c r="K3283" s="160"/>
      <c r="L3283" s="160"/>
      <c r="M3283" s="160"/>
      <c r="N3283" s="160"/>
    </row>
    <row r="3284" spans="1:14">
      <c r="A3284" s="160"/>
      <c r="B3284" s="170" t="s">
        <v>9902</v>
      </c>
      <c r="C3284" s="161">
        <f t="shared" si="308"/>
        <v>42906</v>
      </c>
      <c r="D3284" s="160">
        <f t="shared" si="309"/>
        <v>2017</v>
      </c>
      <c r="E3284" s="160">
        <f t="shared" si="310"/>
        <v>6</v>
      </c>
      <c r="F3284" s="160">
        <f t="shared" si="311"/>
        <v>2</v>
      </c>
      <c r="G3284" s="160">
        <f t="shared" ca="1" si="306"/>
        <v>106664</v>
      </c>
      <c r="H3284" s="171">
        <f t="shared" ca="1" si="307"/>
        <v>1884</v>
      </c>
      <c r="I3284" s="160"/>
      <c r="J3284" s="160"/>
      <c r="K3284" s="160"/>
      <c r="L3284" s="160"/>
      <c r="M3284" s="160"/>
      <c r="N3284" s="160"/>
    </row>
    <row r="3285" spans="1:14">
      <c r="A3285" s="160"/>
      <c r="B3285" s="170" t="s">
        <v>9902</v>
      </c>
      <c r="C3285" s="161">
        <f t="shared" si="308"/>
        <v>42906</v>
      </c>
      <c r="D3285" s="160">
        <f t="shared" si="309"/>
        <v>2017</v>
      </c>
      <c r="E3285" s="160">
        <f t="shared" si="310"/>
        <v>6</v>
      </c>
      <c r="F3285" s="160">
        <f t="shared" si="311"/>
        <v>2</v>
      </c>
      <c r="G3285" s="160">
        <f t="shared" ca="1" si="306"/>
        <v>106664</v>
      </c>
      <c r="H3285" s="171">
        <f t="shared" ca="1" si="307"/>
        <v>1884</v>
      </c>
      <c r="I3285" s="160"/>
      <c r="J3285" s="160"/>
      <c r="K3285" s="160"/>
      <c r="L3285" s="160"/>
      <c r="M3285" s="160"/>
      <c r="N3285" s="160"/>
    </row>
    <row r="3286" spans="1:14">
      <c r="A3286" s="160"/>
      <c r="B3286" s="170" t="s">
        <v>9909</v>
      </c>
      <c r="C3286" s="161">
        <f t="shared" si="308"/>
        <v>42907</v>
      </c>
      <c r="D3286" s="160">
        <f t="shared" si="309"/>
        <v>2017</v>
      </c>
      <c r="E3286" s="160">
        <f t="shared" si="310"/>
        <v>6</v>
      </c>
      <c r="F3286" s="160">
        <f t="shared" si="311"/>
        <v>3</v>
      </c>
      <c r="G3286" s="160">
        <f t="shared" ca="1" si="306"/>
        <v>106665</v>
      </c>
      <c r="H3286" s="171">
        <f t="shared" ca="1" si="307"/>
        <v>1883</v>
      </c>
      <c r="I3286" s="160"/>
      <c r="J3286" s="160"/>
      <c r="K3286" s="160"/>
      <c r="L3286" s="160"/>
      <c r="M3286" s="160"/>
      <c r="N3286" s="160"/>
    </row>
    <row r="3287" spans="1:14">
      <c r="A3287" s="160"/>
      <c r="B3287" s="170" t="s">
        <v>9912</v>
      </c>
      <c r="C3287" s="161">
        <f t="shared" si="308"/>
        <v>42908</v>
      </c>
      <c r="D3287" s="160">
        <f t="shared" si="309"/>
        <v>2017</v>
      </c>
      <c r="E3287" s="160">
        <f t="shared" si="310"/>
        <v>6</v>
      </c>
      <c r="F3287" s="160">
        <f t="shared" si="311"/>
        <v>4</v>
      </c>
      <c r="G3287" s="160">
        <f t="shared" ca="1" si="306"/>
        <v>106668</v>
      </c>
      <c r="H3287" s="171">
        <f t="shared" ca="1" si="307"/>
        <v>1882</v>
      </c>
      <c r="I3287" s="160"/>
      <c r="J3287" s="160"/>
      <c r="K3287" s="160"/>
      <c r="L3287" s="160"/>
      <c r="M3287" s="160"/>
      <c r="N3287" s="160"/>
    </row>
    <row r="3288" spans="1:14">
      <c r="A3288" s="160"/>
      <c r="B3288" s="170" t="s">
        <v>9915</v>
      </c>
      <c r="C3288" s="161">
        <f t="shared" si="308"/>
        <v>42909</v>
      </c>
      <c r="D3288" s="160">
        <f t="shared" si="309"/>
        <v>2017</v>
      </c>
      <c r="E3288" s="160">
        <f t="shared" si="310"/>
        <v>6</v>
      </c>
      <c r="F3288" s="160">
        <f t="shared" si="311"/>
        <v>5</v>
      </c>
      <c r="G3288" s="160">
        <f t="shared" ca="1" si="306"/>
        <v>106669</v>
      </c>
      <c r="H3288" s="171">
        <f t="shared" ca="1" si="307"/>
        <v>1881</v>
      </c>
      <c r="I3288" s="160"/>
      <c r="J3288" s="160"/>
      <c r="K3288" s="160"/>
      <c r="L3288" s="160"/>
      <c r="M3288" s="160"/>
      <c r="N3288" s="160"/>
    </row>
    <row r="3289" spans="1:14">
      <c r="A3289" s="160"/>
      <c r="B3289" s="170" t="s">
        <v>9918</v>
      </c>
      <c r="C3289" s="161">
        <f t="shared" si="308"/>
        <v>42910</v>
      </c>
      <c r="D3289" s="160">
        <f t="shared" si="309"/>
        <v>2017</v>
      </c>
      <c r="E3289" s="160">
        <f t="shared" si="310"/>
        <v>6</v>
      </c>
      <c r="F3289" s="160">
        <f t="shared" si="311"/>
        <v>6</v>
      </c>
      <c r="G3289" s="160">
        <f t="shared" ca="1" si="306"/>
        <v>106669</v>
      </c>
      <c r="H3289" s="171">
        <f t="shared" ca="1" si="307"/>
        <v>1880</v>
      </c>
      <c r="I3289" s="160"/>
      <c r="J3289" s="160"/>
      <c r="K3289" s="160"/>
      <c r="L3289" s="160"/>
      <c r="M3289" s="160"/>
      <c r="N3289" s="160"/>
    </row>
    <row r="3290" spans="1:14">
      <c r="A3290" s="160"/>
      <c r="B3290" s="170" t="s">
        <v>9921</v>
      </c>
      <c r="C3290" s="161">
        <f t="shared" si="308"/>
        <v>42912</v>
      </c>
      <c r="D3290" s="160">
        <f t="shared" si="309"/>
        <v>2017</v>
      </c>
      <c r="E3290" s="160">
        <f t="shared" si="310"/>
        <v>6</v>
      </c>
      <c r="F3290" s="160">
        <f t="shared" si="311"/>
        <v>1</v>
      </c>
      <c r="G3290" s="160">
        <f t="shared" ca="1" si="306"/>
        <v>106670</v>
      </c>
      <c r="H3290" s="171">
        <f t="shared" ca="1" si="307"/>
        <v>1880</v>
      </c>
      <c r="I3290" s="160"/>
      <c r="J3290" s="160"/>
      <c r="K3290" s="160"/>
      <c r="L3290" s="160"/>
      <c r="M3290" s="160"/>
      <c r="N3290" s="160"/>
    </row>
    <row r="3291" spans="1:14">
      <c r="A3291" s="160"/>
      <c r="B3291" s="170" t="s">
        <v>9921</v>
      </c>
      <c r="C3291" s="161">
        <f t="shared" si="308"/>
        <v>42912</v>
      </c>
      <c r="D3291" s="160">
        <f t="shared" si="309"/>
        <v>2017</v>
      </c>
      <c r="E3291" s="160">
        <f t="shared" si="310"/>
        <v>6</v>
      </c>
      <c r="F3291" s="160">
        <f t="shared" si="311"/>
        <v>1</v>
      </c>
      <c r="G3291" s="160">
        <f t="shared" ca="1" si="306"/>
        <v>106670</v>
      </c>
      <c r="H3291" s="171">
        <f t="shared" ca="1" si="307"/>
        <v>1880</v>
      </c>
      <c r="I3291" s="160"/>
      <c r="J3291" s="160"/>
      <c r="K3291" s="160"/>
      <c r="L3291" s="160"/>
      <c r="M3291" s="160"/>
      <c r="N3291" s="160"/>
    </row>
    <row r="3292" spans="1:14">
      <c r="A3292" s="160"/>
      <c r="B3292" s="170" t="s">
        <v>9921</v>
      </c>
      <c r="C3292" s="161">
        <f t="shared" si="308"/>
        <v>42912</v>
      </c>
      <c r="D3292" s="160">
        <f t="shared" si="309"/>
        <v>2017</v>
      </c>
      <c r="E3292" s="160">
        <f t="shared" si="310"/>
        <v>6</v>
      </c>
      <c r="F3292" s="160">
        <f t="shared" si="311"/>
        <v>1</v>
      </c>
      <c r="G3292" s="160">
        <f t="shared" ca="1" si="306"/>
        <v>106670</v>
      </c>
      <c r="H3292" s="171">
        <f t="shared" ca="1" si="307"/>
        <v>1880</v>
      </c>
      <c r="I3292" s="160"/>
      <c r="J3292" s="160"/>
      <c r="K3292" s="160"/>
      <c r="L3292" s="160"/>
      <c r="M3292" s="160"/>
      <c r="N3292" s="160"/>
    </row>
    <row r="3293" spans="1:14">
      <c r="A3293" s="160"/>
      <c r="B3293" s="170" t="s">
        <v>9928</v>
      </c>
      <c r="C3293" s="161">
        <f t="shared" si="308"/>
        <v>42913</v>
      </c>
      <c r="D3293" s="160">
        <f t="shared" si="309"/>
        <v>2017</v>
      </c>
      <c r="E3293" s="160">
        <f t="shared" si="310"/>
        <v>6</v>
      </c>
      <c r="F3293" s="160">
        <f t="shared" si="311"/>
        <v>2</v>
      </c>
      <c r="G3293" s="160">
        <f t="shared" ca="1" si="306"/>
        <v>106671</v>
      </c>
      <c r="H3293" s="171">
        <f t="shared" ca="1" si="307"/>
        <v>1879</v>
      </c>
      <c r="I3293" s="160"/>
      <c r="J3293" s="160"/>
      <c r="K3293" s="160"/>
      <c r="L3293" s="160"/>
      <c r="M3293" s="160"/>
      <c r="N3293" s="160"/>
    </row>
    <row r="3294" spans="1:14">
      <c r="A3294" s="160"/>
      <c r="B3294" s="170" t="s">
        <v>9928</v>
      </c>
      <c r="C3294" s="161">
        <f t="shared" si="308"/>
        <v>42913</v>
      </c>
      <c r="D3294" s="160">
        <f t="shared" si="309"/>
        <v>2017</v>
      </c>
      <c r="E3294" s="160">
        <f t="shared" si="310"/>
        <v>6</v>
      </c>
      <c r="F3294" s="160">
        <f t="shared" si="311"/>
        <v>2</v>
      </c>
      <c r="G3294" s="160">
        <f t="shared" ca="1" si="306"/>
        <v>106671</v>
      </c>
      <c r="H3294" s="171">
        <f t="shared" ca="1" si="307"/>
        <v>1879</v>
      </c>
      <c r="I3294" s="160"/>
      <c r="J3294" s="160"/>
      <c r="K3294" s="160"/>
      <c r="L3294" s="160"/>
      <c r="M3294" s="160"/>
      <c r="N3294" s="160"/>
    </row>
    <row r="3295" spans="1:14">
      <c r="A3295" s="160"/>
      <c r="B3295" s="170" t="s">
        <v>9928</v>
      </c>
      <c r="C3295" s="161">
        <f t="shared" si="308"/>
        <v>42913</v>
      </c>
      <c r="D3295" s="160">
        <f t="shared" si="309"/>
        <v>2017</v>
      </c>
      <c r="E3295" s="160">
        <f t="shared" si="310"/>
        <v>6</v>
      </c>
      <c r="F3295" s="160">
        <f t="shared" si="311"/>
        <v>2</v>
      </c>
      <c r="G3295" s="160">
        <f t="shared" ca="1" si="306"/>
        <v>106671</v>
      </c>
      <c r="H3295" s="171">
        <f t="shared" ca="1" si="307"/>
        <v>1879</v>
      </c>
      <c r="I3295" s="160"/>
      <c r="J3295" s="160"/>
      <c r="K3295" s="160"/>
      <c r="L3295" s="160"/>
      <c r="M3295" s="160"/>
      <c r="N3295" s="160"/>
    </row>
    <row r="3296" spans="1:14">
      <c r="A3296" s="160"/>
      <c r="B3296" s="170" t="s">
        <v>9928</v>
      </c>
      <c r="C3296" s="161">
        <f t="shared" si="308"/>
        <v>42913</v>
      </c>
      <c r="D3296" s="160">
        <f t="shared" si="309"/>
        <v>2017</v>
      </c>
      <c r="E3296" s="160">
        <f t="shared" si="310"/>
        <v>6</v>
      </c>
      <c r="F3296" s="160">
        <f t="shared" si="311"/>
        <v>2</v>
      </c>
      <c r="G3296" s="160">
        <f t="shared" ca="1" si="306"/>
        <v>106671</v>
      </c>
      <c r="H3296" s="171">
        <f t="shared" ca="1" si="307"/>
        <v>1879</v>
      </c>
      <c r="I3296" s="160"/>
      <c r="J3296" s="160"/>
      <c r="K3296" s="160"/>
      <c r="L3296" s="160"/>
      <c r="M3296" s="160"/>
      <c r="N3296" s="160"/>
    </row>
    <row r="3297" spans="1:14">
      <c r="A3297" s="160"/>
      <c r="B3297" s="170" t="s">
        <v>9937</v>
      </c>
      <c r="C3297" s="161">
        <f t="shared" si="308"/>
        <v>42914</v>
      </c>
      <c r="D3297" s="160">
        <f t="shared" si="309"/>
        <v>2017</v>
      </c>
      <c r="E3297" s="160">
        <f t="shared" si="310"/>
        <v>6</v>
      </c>
      <c r="F3297" s="160">
        <f t="shared" si="311"/>
        <v>3</v>
      </c>
      <c r="G3297" s="160">
        <f t="shared" ca="1" si="306"/>
        <v>106672</v>
      </c>
      <c r="H3297" s="171">
        <f t="shared" ca="1" si="307"/>
        <v>1878</v>
      </c>
      <c r="I3297" s="160"/>
      <c r="J3297" s="160"/>
      <c r="K3297" s="160"/>
      <c r="L3297" s="160"/>
      <c r="M3297" s="160"/>
      <c r="N3297" s="160"/>
    </row>
    <row r="3298" spans="1:14">
      <c r="A3298" s="160"/>
      <c r="B3298" s="170" t="s">
        <v>9937</v>
      </c>
      <c r="C3298" s="161">
        <f t="shared" si="308"/>
        <v>42914</v>
      </c>
      <c r="D3298" s="160">
        <f t="shared" si="309"/>
        <v>2017</v>
      </c>
      <c r="E3298" s="160">
        <f t="shared" si="310"/>
        <v>6</v>
      </c>
      <c r="F3298" s="160">
        <f t="shared" si="311"/>
        <v>3</v>
      </c>
      <c r="G3298" s="160">
        <f t="shared" ca="1" si="306"/>
        <v>106672</v>
      </c>
      <c r="H3298" s="171">
        <f t="shared" ca="1" si="307"/>
        <v>1878</v>
      </c>
      <c r="I3298" s="160"/>
      <c r="J3298" s="160"/>
      <c r="K3298" s="160"/>
      <c r="L3298" s="160"/>
      <c r="M3298" s="160"/>
      <c r="N3298" s="160"/>
    </row>
    <row r="3299" spans="1:14">
      <c r="A3299" s="160"/>
      <c r="B3299" s="170" t="s">
        <v>9942</v>
      </c>
      <c r="C3299" s="161">
        <f t="shared" si="308"/>
        <v>42915</v>
      </c>
      <c r="D3299" s="160">
        <f t="shared" si="309"/>
        <v>2017</v>
      </c>
      <c r="E3299" s="160">
        <f t="shared" si="310"/>
        <v>6</v>
      </c>
      <c r="F3299" s="160">
        <f t="shared" si="311"/>
        <v>4</v>
      </c>
      <c r="G3299" s="160">
        <f t="shared" ca="1" si="306"/>
        <v>106675</v>
      </c>
      <c r="H3299" s="171">
        <f t="shared" ca="1" si="307"/>
        <v>1877</v>
      </c>
      <c r="I3299" s="160"/>
      <c r="J3299" s="160"/>
      <c r="K3299" s="160"/>
      <c r="L3299" s="160"/>
      <c r="M3299" s="160"/>
      <c r="N3299" s="160"/>
    </row>
    <row r="3300" spans="1:14">
      <c r="A3300" s="160"/>
      <c r="B3300" s="170" t="s">
        <v>9945</v>
      </c>
      <c r="C3300" s="161">
        <f t="shared" si="308"/>
        <v>42916</v>
      </c>
      <c r="D3300" s="160">
        <f t="shared" si="309"/>
        <v>2017</v>
      </c>
      <c r="E3300" s="160">
        <f t="shared" si="310"/>
        <v>6</v>
      </c>
      <c r="F3300" s="160">
        <f t="shared" si="311"/>
        <v>5</v>
      </c>
      <c r="G3300" s="160">
        <f t="shared" ca="1" si="306"/>
        <v>106676</v>
      </c>
      <c r="H3300" s="171">
        <f t="shared" ca="1" si="307"/>
        <v>1876</v>
      </c>
      <c r="I3300" s="160"/>
      <c r="J3300" s="160"/>
      <c r="K3300" s="160"/>
      <c r="L3300" s="160"/>
      <c r="M3300" s="160"/>
      <c r="N3300" s="160"/>
    </row>
    <row r="3301" spans="1:14">
      <c r="A3301" s="160"/>
      <c r="B3301" s="170" t="s">
        <v>9945</v>
      </c>
      <c r="C3301" s="161">
        <f t="shared" si="308"/>
        <v>42916</v>
      </c>
      <c r="D3301" s="160">
        <f t="shared" si="309"/>
        <v>2017</v>
      </c>
      <c r="E3301" s="160">
        <f t="shared" si="310"/>
        <v>6</v>
      </c>
      <c r="F3301" s="160">
        <f t="shared" si="311"/>
        <v>5</v>
      </c>
      <c r="G3301" s="160">
        <f t="shared" ca="1" si="306"/>
        <v>106676</v>
      </c>
      <c r="H3301" s="171">
        <f t="shared" ca="1" si="307"/>
        <v>1876</v>
      </c>
      <c r="I3301" s="160"/>
      <c r="J3301" s="160"/>
      <c r="K3301" s="160"/>
      <c r="L3301" s="160"/>
      <c r="M3301" s="160"/>
      <c r="N3301" s="160"/>
    </row>
    <row r="3302" spans="1:14">
      <c r="A3302" s="160"/>
      <c r="B3302" s="170" t="s">
        <v>9950</v>
      </c>
      <c r="C3302" s="161">
        <f t="shared" si="308"/>
        <v>42917</v>
      </c>
      <c r="D3302" s="160">
        <f t="shared" si="309"/>
        <v>2017</v>
      </c>
      <c r="E3302" s="160">
        <f t="shared" si="310"/>
        <v>7</v>
      </c>
      <c r="F3302" s="160">
        <f t="shared" si="311"/>
        <v>6</v>
      </c>
      <c r="G3302" s="160">
        <f t="shared" ca="1" si="306"/>
        <v>106676</v>
      </c>
      <c r="H3302" s="171">
        <f t="shared" ca="1" si="307"/>
        <v>1875</v>
      </c>
      <c r="I3302" s="160"/>
      <c r="J3302" s="160"/>
      <c r="K3302" s="160"/>
      <c r="L3302" s="160"/>
      <c r="M3302" s="160"/>
      <c r="N3302" s="160"/>
    </row>
    <row r="3303" spans="1:14">
      <c r="A3303" s="160"/>
      <c r="B3303" s="170" t="s">
        <v>9950</v>
      </c>
      <c r="C3303" s="161">
        <f t="shared" si="308"/>
        <v>42917</v>
      </c>
      <c r="D3303" s="160">
        <f t="shared" si="309"/>
        <v>2017</v>
      </c>
      <c r="E3303" s="160">
        <f t="shared" si="310"/>
        <v>7</v>
      </c>
      <c r="F3303" s="160">
        <f t="shared" si="311"/>
        <v>6</v>
      </c>
      <c r="G3303" s="160">
        <f t="shared" ca="1" si="306"/>
        <v>106676</v>
      </c>
      <c r="H3303" s="171">
        <f t="shared" ca="1" si="307"/>
        <v>1875</v>
      </c>
      <c r="I3303" s="160"/>
      <c r="J3303" s="160"/>
      <c r="K3303" s="160"/>
      <c r="L3303" s="160"/>
      <c r="M3303" s="160"/>
      <c r="N3303" s="160"/>
    </row>
    <row r="3304" spans="1:14">
      <c r="A3304" s="160"/>
      <c r="B3304" s="170" t="s">
        <v>9955</v>
      </c>
      <c r="C3304" s="161">
        <f t="shared" si="308"/>
        <v>42918</v>
      </c>
      <c r="D3304" s="160">
        <f t="shared" si="309"/>
        <v>2017</v>
      </c>
      <c r="E3304" s="160">
        <f t="shared" si="310"/>
        <v>7</v>
      </c>
      <c r="F3304" s="160">
        <f t="shared" si="311"/>
        <v>7</v>
      </c>
      <c r="G3304" s="160">
        <f t="shared" ca="1" si="306"/>
        <v>106676</v>
      </c>
      <c r="H3304" s="171">
        <f t="shared" ca="1" si="307"/>
        <v>1875</v>
      </c>
      <c r="I3304" s="160"/>
      <c r="J3304" s="160"/>
      <c r="K3304" s="160"/>
      <c r="L3304" s="160"/>
      <c r="M3304" s="160"/>
      <c r="N3304" s="160"/>
    </row>
    <row r="3305" spans="1:14">
      <c r="A3305" s="160"/>
      <c r="B3305" s="170" t="s">
        <v>9958</v>
      </c>
      <c r="C3305" s="161">
        <f t="shared" si="308"/>
        <v>42920</v>
      </c>
      <c r="D3305" s="160">
        <f t="shared" si="309"/>
        <v>2017</v>
      </c>
      <c r="E3305" s="160">
        <f t="shared" si="310"/>
        <v>7</v>
      </c>
      <c r="F3305" s="160">
        <f t="shared" si="311"/>
        <v>2</v>
      </c>
      <c r="G3305" s="160">
        <f t="shared" ca="1" si="306"/>
        <v>106678</v>
      </c>
      <c r="H3305" s="171">
        <f t="shared" ca="1" si="307"/>
        <v>1874</v>
      </c>
      <c r="I3305" s="160"/>
      <c r="J3305" s="160"/>
      <c r="K3305" s="160"/>
      <c r="L3305" s="160"/>
      <c r="M3305" s="160"/>
      <c r="N3305" s="160"/>
    </row>
    <row r="3306" spans="1:14">
      <c r="A3306" s="160"/>
      <c r="B3306" s="170" t="s">
        <v>9961</v>
      </c>
      <c r="C3306" s="161">
        <f t="shared" si="308"/>
        <v>42921</v>
      </c>
      <c r="D3306" s="160">
        <f t="shared" si="309"/>
        <v>2017</v>
      </c>
      <c r="E3306" s="160">
        <f t="shared" si="310"/>
        <v>7</v>
      </c>
      <c r="F3306" s="160">
        <f t="shared" si="311"/>
        <v>3</v>
      </c>
      <c r="G3306" s="160">
        <f t="shared" ca="1" si="306"/>
        <v>106679</v>
      </c>
      <c r="H3306" s="171">
        <f t="shared" ca="1" si="307"/>
        <v>1873</v>
      </c>
      <c r="I3306" s="160"/>
      <c r="J3306" s="160"/>
      <c r="K3306" s="160"/>
      <c r="L3306" s="160"/>
      <c r="M3306" s="160"/>
      <c r="N3306" s="160"/>
    </row>
    <row r="3307" spans="1:14">
      <c r="A3307" s="160"/>
      <c r="B3307" s="170" t="s">
        <v>9961</v>
      </c>
      <c r="C3307" s="161">
        <f t="shared" si="308"/>
        <v>42921</v>
      </c>
      <c r="D3307" s="160">
        <f t="shared" si="309"/>
        <v>2017</v>
      </c>
      <c r="E3307" s="160">
        <f t="shared" si="310"/>
        <v>7</v>
      </c>
      <c r="F3307" s="160">
        <f t="shared" si="311"/>
        <v>3</v>
      </c>
      <c r="G3307" s="160">
        <f t="shared" ca="1" si="306"/>
        <v>106679</v>
      </c>
      <c r="H3307" s="171">
        <f t="shared" ca="1" si="307"/>
        <v>1873</v>
      </c>
      <c r="I3307" s="160"/>
      <c r="J3307" s="160"/>
      <c r="K3307" s="160"/>
      <c r="L3307" s="160"/>
      <c r="M3307" s="160"/>
      <c r="N3307" s="160"/>
    </row>
    <row r="3308" spans="1:14">
      <c r="A3308" s="160"/>
      <c r="B3308" s="170" t="s">
        <v>9961</v>
      </c>
      <c r="C3308" s="161">
        <f t="shared" si="308"/>
        <v>42921</v>
      </c>
      <c r="D3308" s="160">
        <f t="shared" si="309"/>
        <v>2017</v>
      </c>
      <c r="E3308" s="160">
        <f t="shared" si="310"/>
        <v>7</v>
      </c>
      <c r="F3308" s="160">
        <f t="shared" si="311"/>
        <v>3</v>
      </c>
      <c r="G3308" s="160">
        <f t="shared" ca="1" si="306"/>
        <v>106679</v>
      </c>
      <c r="H3308" s="171">
        <f t="shared" ca="1" si="307"/>
        <v>1873</v>
      </c>
      <c r="I3308" s="160"/>
      <c r="J3308" s="160"/>
      <c r="K3308" s="160"/>
      <c r="L3308" s="160"/>
      <c r="M3308" s="160"/>
      <c r="N3308" s="160"/>
    </row>
    <row r="3309" spans="1:14">
      <c r="A3309" s="160"/>
      <c r="B3309" s="170" t="s">
        <v>9961</v>
      </c>
      <c r="C3309" s="161">
        <f t="shared" si="308"/>
        <v>42921</v>
      </c>
      <c r="D3309" s="160">
        <f t="shared" si="309"/>
        <v>2017</v>
      </c>
      <c r="E3309" s="160">
        <f t="shared" si="310"/>
        <v>7</v>
      </c>
      <c r="F3309" s="160">
        <f t="shared" si="311"/>
        <v>3</v>
      </c>
      <c r="G3309" s="160">
        <f t="shared" ca="1" si="306"/>
        <v>106679</v>
      </c>
      <c r="H3309" s="171">
        <f t="shared" ca="1" si="307"/>
        <v>1873</v>
      </c>
      <c r="I3309" s="160"/>
      <c r="J3309" s="160"/>
      <c r="K3309" s="160"/>
      <c r="L3309" s="160"/>
      <c r="M3309" s="160"/>
      <c r="N3309" s="160"/>
    </row>
    <row r="3310" spans="1:14">
      <c r="A3310" s="160"/>
      <c r="B3310" s="170" t="s">
        <v>9970</v>
      </c>
      <c r="C3310" s="161">
        <f t="shared" si="308"/>
        <v>42923</v>
      </c>
      <c r="D3310" s="160">
        <f t="shared" si="309"/>
        <v>2017</v>
      </c>
      <c r="E3310" s="160">
        <f t="shared" si="310"/>
        <v>7</v>
      </c>
      <c r="F3310" s="160">
        <f t="shared" si="311"/>
        <v>5</v>
      </c>
      <c r="G3310" s="160">
        <f t="shared" ca="1" si="306"/>
        <v>106683</v>
      </c>
      <c r="H3310" s="171">
        <f t="shared" ca="1" si="307"/>
        <v>1871</v>
      </c>
      <c r="I3310" s="160"/>
      <c r="J3310" s="160"/>
      <c r="K3310" s="160"/>
      <c r="L3310" s="160"/>
      <c r="M3310" s="160"/>
      <c r="N3310" s="160"/>
    </row>
    <row r="3311" spans="1:14">
      <c r="A3311" s="160"/>
      <c r="B3311" s="170" t="s">
        <v>9973</v>
      </c>
      <c r="C3311" s="161">
        <f t="shared" si="308"/>
        <v>42924</v>
      </c>
      <c r="D3311" s="160">
        <f t="shared" si="309"/>
        <v>2017</v>
      </c>
      <c r="E3311" s="160">
        <f t="shared" si="310"/>
        <v>7</v>
      </c>
      <c r="F3311" s="160">
        <f t="shared" si="311"/>
        <v>6</v>
      </c>
      <c r="G3311" s="160">
        <f t="shared" ca="1" si="306"/>
        <v>106683</v>
      </c>
      <c r="H3311" s="171">
        <f t="shared" ca="1" si="307"/>
        <v>1870</v>
      </c>
      <c r="I3311" s="160"/>
      <c r="J3311" s="160"/>
      <c r="K3311" s="160"/>
      <c r="L3311" s="160"/>
      <c r="M3311" s="160"/>
      <c r="N3311" s="160"/>
    </row>
    <row r="3312" spans="1:14">
      <c r="A3312" s="160"/>
      <c r="B3312" s="170" t="s">
        <v>9976</v>
      </c>
      <c r="C3312" s="161">
        <f t="shared" si="308"/>
        <v>42926</v>
      </c>
      <c r="D3312" s="160">
        <f t="shared" si="309"/>
        <v>2017</v>
      </c>
      <c r="E3312" s="160">
        <f t="shared" si="310"/>
        <v>7</v>
      </c>
      <c r="F3312" s="160">
        <f t="shared" si="311"/>
        <v>1</v>
      </c>
      <c r="G3312" s="160">
        <f t="shared" ca="1" si="306"/>
        <v>106684</v>
      </c>
      <c r="H3312" s="171">
        <f t="shared" ca="1" si="307"/>
        <v>1870</v>
      </c>
      <c r="I3312" s="160"/>
      <c r="J3312" s="160"/>
      <c r="K3312" s="160"/>
      <c r="L3312" s="160"/>
      <c r="M3312" s="160"/>
      <c r="N3312" s="160"/>
    </row>
    <row r="3313" spans="1:14">
      <c r="A3313" s="160"/>
      <c r="B3313" s="170" t="s">
        <v>9979</v>
      </c>
      <c r="C3313" s="161">
        <f t="shared" si="308"/>
        <v>42927</v>
      </c>
      <c r="D3313" s="160">
        <f t="shared" si="309"/>
        <v>2017</v>
      </c>
      <c r="E3313" s="160">
        <f t="shared" si="310"/>
        <v>7</v>
      </c>
      <c r="F3313" s="160">
        <f t="shared" si="311"/>
        <v>2</v>
      </c>
      <c r="G3313" s="160">
        <f t="shared" ca="1" si="306"/>
        <v>106685</v>
      </c>
      <c r="H3313" s="171">
        <f t="shared" ca="1" si="307"/>
        <v>1869</v>
      </c>
      <c r="I3313" s="160"/>
      <c r="J3313" s="160"/>
      <c r="K3313" s="160"/>
      <c r="L3313" s="160"/>
      <c r="M3313" s="160"/>
      <c r="N3313" s="160"/>
    </row>
    <row r="3314" spans="1:14">
      <c r="A3314" s="160"/>
      <c r="B3314" s="170" t="s">
        <v>9982</v>
      </c>
      <c r="C3314" s="161">
        <f t="shared" si="308"/>
        <v>42928</v>
      </c>
      <c r="D3314" s="160">
        <f t="shared" si="309"/>
        <v>2017</v>
      </c>
      <c r="E3314" s="160">
        <f t="shared" si="310"/>
        <v>7</v>
      </c>
      <c r="F3314" s="160">
        <f t="shared" si="311"/>
        <v>3</v>
      </c>
      <c r="G3314" s="160">
        <f t="shared" ca="1" si="306"/>
        <v>106686</v>
      </c>
      <c r="H3314" s="171">
        <f t="shared" ca="1" si="307"/>
        <v>1868</v>
      </c>
      <c r="I3314" s="160"/>
      <c r="J3314" s="160"/>
      <c r="K3314" s="160"/>
      <c r="L3314" s="160"/>
      <c r="M3314" s="160"/>
      <c r="N3314" s="160"/>
    </row>
    <row r="3315" spans="1:14">
      <c r="A3315" s="160"/>
      <c r="B3315" s="170" t="s">
        <v>9985</v>
      </c>
      <c r="C3315" s="161">
        <f t="shared" si="308"/>
        <v>42929</v>
      </c>
      <c r="D3315" s="160">
        <f t="shared" si="309"/>
        <v>2017</v>
      </c>
      <c r="E3315" s="160">
        <f t="shared" si="310"/>
        <v>7</v>
      </c>
      <c r="F3315" s="160">
        <f t="shared" si="311"/>
        <v>4</v>
      </c>
      <c r="G3315" s="160">
        <f t="shared" ca="1" si="306"/>
        <v>106689</v>
      </c>
      <c r="H3315" s="171">
        <f t="shared" ca="1" si="307"/>
        <v>1867</v>
      </c>
      <c r="I3315" s="160"/>
      <c r="J3315" s="160"/>
      <c r="K3315" s="160"/>
      <c r="L3315" s="160"/>
      <c r="M3315" s="160"/>
      <c r="N3315" s="160"/>
    </row>
    <row r="3316" spans="1:14">
      <c r="A3316" s="160"/>
      <c r="B3316" s="170" t="s">
        <v>9985</v>
      </c>
      <c r="C3316" s="161">
        <f t="shared" si="308"/>
        <v>42929</v>
      </c>
      <c r="D3316" s="160">
        <f t="shared" si="309"/>
        <v>2017</v>
      </c>
      <c r="E3316" s="160">
        <f t="shared" si="310"/>
        <v>7</v>
      </c>
      <c r="F3316" s="160">
        <f t="shared" si="311"/>
        <v>4</v>
      </c>
      <c r="G3316" s="160">
        <f t="shared" ca="1" si="306"/>
        <v>106689</v>
      </c>
      <c r="H3316" s="171">
        <f t="shared" ca="1" si="307"/>
        <v>1867</v>
      </c>
      <c r="I3316" s="160"/>
      <c r="J3316" s="160"/>
      <c r="K3316" s="160"/>
      <c r="L3316" s="160"/>
      <c r="M3316" s="160"/>
      <c r="N3316" s="160"/>
    </row>
    <row r="3317" spans="1:14">
      <c r="A3317" s="160"/>
      <c r="B3317" s="170" t="s">
        <v>9990</v>
      </c>
      <c r="C3317" s="161">
        <f t="shared" si="308"/>
        <v>42930</v>
      </c>
      <c r="D3317" s="160">
        <f t="shared" si="309"/>
        <v>2017</v>
      </c>
      <c r="E3317" s="160">
        <f t="shared" si="310"/>
        <v>7</v>
      </c>
      <c r="F3317" s="160">
        <f t="shared" si="311"/>
        <v>5</v>
      </c>
      <c r="G3317" s="160">
        <f t="shared" ca="1" si="306"/>
        <v>106690</v>
      </c>
      <c r="H3317" s="171">
        <f t="shared" ca="1" si="307"/>
        <v>1866</v>
      </c>
      <c r="I3317" s="160"/>
      <c r="J3317" s="160"/>
      <c r="K3317" s="160"/>
      <c r="L3317" s="160"/>
      <c r="M3317" s="160"/>
      <c r="N3317" s="160"/>
    </row>
    <row r="3318" spans="1:14">
      <c r="A3318" s="160"/>
      <c r="B3318" s="170" t="s">
        <v>9993</v>
      </c>
      <c r="C3318" s="161">
        <f t="shared" si="308"/>
        <v>42933</v>
      </c>
      <c r="D3318" s="160">
        <f t="shared" si="309"/>
        <v>2017</v>
      </c>
      <c r="E3318" s="160">
        <f t="shared" si="310"/>
        <v>7</v>
      </c>
      <c r="F3318" s="160">
        <f t="shared" si="311"/>
        <v>1</v>
      </c>
      <c r="G3318" s="160">
        <f t="shared" ca="1" si="306"/>
        <v>106691</v>
      </c>
      <c r="H3318" s="171">
        <f t="shared" ca="1" si="307"/>
        <v>1865</v>
      </c>
      <c r="I3318" s="160"/>
      <c r="J3318" s="160"/>
      <c r="K3318" s="160"/>
      <c r="L3318" s="160"/>
      <c r="M3318" s="160"/>
      <c r="N3318" s="160"/>
    </row>
    <row r="3319" spans="1:14">
      <c r="A3319" s="160"/>
      <c r="B3319" s="170" t="s">
        <v>9993</v>
      </c>
      <c r="C3319" s="161">
        <f t="shared" si="308"/>
        <v>42933</v>
      </c>
      <c r="D3319" s="160">
        <f t="shared" si="309"/>
        <v>2017</v>
      </c>
      <c r="E3319" s="160">
        <f t="shared" si="310"/>
        <v>7</v>
      </c>
      <c r="F3319" s="160">
        <f t="shared" si="311"/>
        <v>1</v>
      </c>
      <c r="G3319" s="160">
        <f t="shared" ca="1" si="306"/>
        <v>106691</v>
      </c>
      <c r="H3319" s="171">
        <f t="shared" ca="1" si="307"/>
        <v>1865</v>
      </c>
      <c r="I3319" s="160"/>
      <c r="J3319" s="160"/>
      <c r="K3319" s="160"/>
      <c r="L3319" s="160"/>
      <c r="M3319" s="160"/>
      <c r="N3319" s="160"/>
    </row>
    <row r="3320" spans="1:14">
      <c r="A3320" s="160"/>
      <c r="B3320" s="170" t="s">
        <v>9993</v>
      </c>
      <c r="C3320" s="161">
        <f t="shared" si="308"/>
        <v>42933</v>
      </c>
      <c r="D3320" s="160">
        <f t="shared" si="309"/>
        <v>2017</v>
      </c>
      <c r="E3320" s="160">
        <f t="shared" si="310"/>
        <v>7</v>
      </c>
      <c r="F3320" s="160">
        <f t="shared" si="311"/>
        <v>1</v>
      </c>
      <c r="G3320" s="160">
        <f t="shared" ca="1" si="306"/>
        <v>106691</v>
      </c>
      <c r="H3320" s="171">
        <f t="shared" ca="1" si="307"/>
        <v>1865</v>
      </c>
      <c r="I3320" s="160"/>
      <c r="J3320" s="160"/>
      <c r="K3320" s="160"/>
      <c r="L3320" s="160"/>
      <c r="M3320" s="160"/>
      <c r="N3320" s="160"/>
    </row>
    <row r="3321" spans="1:14">
      <c r="A3321" s="160"/>
      <c r="B3321" s="170" t="s">
        <v>10000</v>
      </c>
      <c r="C3321" s="161">
        <f t="shared" si="308"/>
        <v>42934</v>
      </c>
      <c r="D3321" s="160">
        <f t="shared" si="309"/>
        <v>2017</v>
      </c>
      <c r="E3321" s="160">
        <f t="shared" si="310"/>
        <v>7</v>
      </c>
      <c r="F3321" s="160">
        <f t="shared" si="311"/>
        <v>2</v>
      </c>
      <c r="G3321" s="160">
        <f t="shared" ca="1" si="306"/>
        <v>106692</v>
      </c>
      <c r="H3321" s="171">
        <f t="shared" ca="1" si="307"/>
        <v>1864</v>
      </c>
      <c r="I3321" s="160"/>
      <c r="J3321" s="160"/>
      <c r="K3321" s="160"/>
      <c r="L3321" s="160"/>
      <c r="M3321" s="160"/>
      <c r="N3321" s="160"/>
    </row>
    <row r="3322" spans="1:14">
      <c r="A3322" s="160"/>
      <c r="B3322" s="170" t="s">
        <v>10003</v>
      </c>
      <c r="C3322" s="161">
        <f t="shared" si="308"/>
        <v>42936</v>
      </c>
      <c r="D3322" s="160">
        <f t="shared" si="309"/>
        <v>2017</v>
      </c>
      <c r="E3322" s="160">
        <f t="shared" si="310"/>
        <v>7</v>
      </c>
      <c r="F3322" s="160">
        <f t="shared" si="311"/>
        <v>4</v>
      </c>
      <c r="G3322" s="160">
        <f t="shared" ca="1" si="306"/>
        <v>106696</v>
      </c>
      <c r="H3322" s="171">
        <f t="shared" ca="1" si="307"/>
        <v>1862</v>
      </c>
      <c r="I3322" s="160"/>
      <c r="J3322" s="160"/>
      <c r="K3322" s="160"/>
      <c r="L3322" s="160"/>
      <c r="M3322" s="160"/>
      <c r="N3322" s="160"/>
    </row>
    <row r="3323" spans="1:14">
      <c r="A3323" s="160"/>
      <c r="B3323" s="170" t="s">
        <v>10003</v>
      </c>
      <c r="C3323" s="161">
        <f t="shared" si="308"/>
        <v>42936</v>
      </c>
      <c r="D3323" s="160">
        <f t="shared" si="309"/>
        <v>2017</v>
      </c>
      <c r="E3323" s="160">
        <f t="shared" si="310"/>
        <v>7</v>
      </c>
      <c r="F3323" s="160">
        <f t="shared" si="311"/>
        <v>4</v>
      </c>
      <c r="G3323" s="160">
        <f t="shared" ca="1" si="306"/>
        <v>106696</v>
      </c>
      <c r="H3323" s="171">
        <f t="shared" ca="1" si="307"/>
        <v>1862</v>
      </c>
      <c r="I3323" s="160"/>
      <c r="J3323" s="160"/>
      <c r="K3323" s="160"/>
      <c r="L3323" s="160"/>
      <c r="M3323" s="160"/>
      <c r="N3323" s="160"/>
    </row>
    <row r="3324" spans="1:14">
      <c r="A3324" s="160"/>
      <c r="B3324" s="170" t="s">
        <v>10008</v>
      </c>
      <c r="C3324" s="161">
        <f t="shared" si="308"/>
        <v>42941</v>
      </c>
      <c r="D3324" s="160">
        <f t="shared" si="309"/>
        <v>2017</v>
      </c>
      <c r="E3324" s="160">
        <f t="shared" si="310"/>
        <v>7</v>
      </c>
      <c r="F3324" s="160">
        <f t="shared" si="311"/>
        <v>2</v>
      </c>
      <c r="G3324" s="160">
        <f t="shared" ca="1" si="306"/>
        <v>106699</v>
      </c>
      <c r="H3324" s="171">
        <f t="shared" ca="1" si="307"/>
        <v>1859</v>
      </c>
      <c r="I3324" s="160"/>
      <c r="J3324" s="160"/>
      <c r="K3324" s="160"/>
      <c r="L3324" s="160"/>
      <c r="M3324" s="160"/>
      <c r="N3324" s="160"/>
    </row>
    <row r="3325" spans="1:14">
      <c r="A3325" s="160"/>
      <c r="B3325" s="170" t="s">
        <v>10011</v>
      </c>
      <c r="C3325" s="161">
        <f t="shared" si="308"/>
        <v>42944</v>
      </c>
      <c r="D3325" s="160">
        <f t="shared" si="309"/>
        <v>2017</v>
      </c>
      <c r="E3325" s="160">
        <f t="shared" si="310"/>
        <v>7</v>
      </c>
      <c r="F3325" s="160">
        <f t="shared" si="311"/>
        <v>5</v>
      </c>
      <c r="G3325" s="160">
        <f t="shared" ca="1" si="306"/>
        <v>106704</v>
      </c>
      <c r="H3325" s="171">
        <f t="shared" ca="1" si="307"/>
        <v>1856</v>
      </c>
      <c r="I3325" s="160"/>
      <c r="J3325" s="160"/>
      <c r="K3325" s="160"/>
      <c r="L3325" s="160"/>
      <c r="M3325" s="160"/>
      <c r="N3325" s="160"/>
    </row>
    <row r="3326" spans="1:14">
      <c r="A3326" s="160"/>
      <c r="B3326" s="170" t="s">
        <v>10014</v>
      </c>
      <c r="C3326" s="161">
        <f t="shared" si="308"/>
        <v>42945</v>
      </c>
      <c r="D3326" s="160">
        <f t="shared" si="309"/>
        <v>2017</v>
      </c>
      <c r="E3326" s="160">
        <f t="shared" si="310"/>
        <v>7</v>
      </c>
      <c r="F3326" s="160">
        <f t="shared" si="311"/>
        <v>6</v>
      </c>
      <c r="G3326" s="160">
        <f t="shared" ca="1" si="306"/>
        <v>106704</v>
      </c>
      <c r="H3326" s="171">
        <f t="shared" ca="1" si="307"/>
        <v>1855</v>
      </c>
      <c r="I3326" s="160"/>
      <c r="J3326" s="160"/>
      <c r="K3326" s="160"/>
      <c r="L3326" s="160"/>
      <c r="M3326" s="160"/>
      <c r="N3326" s="160"/>
    </row>
    <row r="3327" spans="1:14">
      <c r="A3327" s="160"/>
      <c r="B3327" s="170" t="s">
        <v>10017</v>
      </c>
      <c r="C3327" s="161">
        <f t="shared" si="308"/>
        <v>42947</v>
      </c>
      <c r="D3327" s="160">
        <f t="shared" si="309"/>
        <v>2017</v>
      </c>
      <c r="E3327" s="160">
        <f t="shared" si="310"/>
        <v>7</v>
      </c>
      <c r="F3327" s="160">
        <f t="shared" si="311"/>
        <v>1</v>
      </c>
      <c r="G3327" s="160">
        <f t="shared" ca="1" si="306"/>
        <v>106705</v>
      </c>
      <c r="H3327" s="171">
        <f t="shared" ca="1" si="307"/>
        <v>1855</v>
      </c>
      <c r="I3327" s="160"/>
      <c r="J3327" s="160"/>
      <c r="K3327" s="160"/>
      <c r="L3327" s="160"/>
      <c r="M3327" s="160"/>
      <c r="N3327" s="160"/>
    </row>
    <row r="3328" spans="1:14">
      <c r="A3328" s="160"/>
      <c r="B3328" s="170" t="s">
        <v>10020</v>
      </c>
      <c r="C3328" s="161">
        <f t="shared" si="308"/>
        <v>42953</v>
      </c>
      <c r="D3328" s="160">
        <f t="shared" si="309"/>
        <v>2017</v>
      </c>
      <c r="E3328" s="160">
        <f t="shared" si="310"/>
        <v>8</v>
      </c>
      <c r="F3328" s="160">
        <f t="shared" si="311"/>
        <v>7</v>
      </c>
      <c r="G3328" s="160">
        <f t="shared" ca="1" si="306"/>
        <v>106711</v>
      </c>
      <c r="H3328" s="171">
        <f t="shared" ca="1" si="307"/>
        <v>1850</v>
      </c>
      <c r="I3328" s="160"/>
      <c r="J3328" s="160"/>
      <c r="K3328" s="160"/>
      <c r="L3328" s="160"/>
      <c r="M3328" s="160"/>
      <c r="N3328" s="160"/>
    </row>
    <row r="3329" spans="1:14">
      <c r="A3329" s="160"/>
      <c r="B3329" s="170" t="s">
        <v>10020</v>
      </c>
      <c r="C3329" s="161">
        <f t="shared" si="308"/>
        <v>42953</v>
      </c>
      <c r="D3329" s="160">
        <f t="shared" si="309"/>
        <v>2017</v>
      </c>
      <c r="E3329" s="160">
        <f t="shared" si="310"/>
        <v>8</v>
      </c>
      <c r="F3329" s="160">
        <f t="shared" si="311"/>
        <v>7</v>
      </c>
      <c r="G3329" s="160">
        <f t="shared" ca="1" si="306"/>
        <v>106711</v>
      </c>
      <c r="H3329" s="171">
        <f t="shared" ca="1" si="307"/>
        <v>1850</v>
      </c>
      <c r="I3329" s="160"/>
      <c r="J3329" s="160"/>
      <c r="K3329" s="160"/>
      <c r="L3329" s="160"/>
      <c r="M3329" s="160"/>
      <c r="N3329" s="160"/>
    </row>
    <row r="3330" spans="1:14">
      <c r="A3330" s="160"/>
      <c r="B3330" s="170" t="s">
        <v>10025</v>
      </c>
      <c r="C3330" s="161">
        <f t="shared" si="308"/>
        <v>42954</v>
      </c>
      <c r="D3330" s="160">
        <f t="shared" si="309"/>
        <v>2017</v>
      </c>
      <c r="E3330" s="160">
        <f t="shared" si="310"/>
        <v>8</v>
      </c>
      <c r="F3330" s="160">
        <f t="shared" si="311"/>
        <v>1</v>
      </c>
      <c r="G3330" s="160">
        <f t="shared" ca="1" si="306"/>
        <v>106712</v>
      </c>
      <c r="H3330" s="171">
        <f t="shared" ca="1" si="307"/>
        <v>1850</v>
      </c>
      <c r="I3330" s="160"/>
      <c r="J3330" s="160"/>
      <c r="K3330" s="160"/>
      <c r="L3330" s="160"/>
      <c r="M3330" s="160"/>
      <c r="N3330" s="160"/>
    </row>
    <row r="3331" spans="1:14">
      <c r="A3331" s="160"/>
      <c r="B3331" s="170" t="s">
        <v>10028</v>
      </c>
      <c r="C3331" s="161">
        <f t="shared" si="308"/>
        <v>42956</v>
      </c>
      <c r="D3331" s="160">
        <f t="shared" si="309"/>
        <v>2017</v>
      </c>
      <c r="E3331" s="160">
        <f t="shared" si="310"/>
        <v>8</v>
      </c>
      <c r="F3331" s="160">
        <f t="shared" si="311"/>
        <v>3</v>
      </c>
      <c r="G3331" s="160">
        <f t="shared" ca="1" si="306"/>
        <v>106714</v>
      </c>
      <c r="H3331" s="171">
        <f t="shared" ca="1" si="307"/>
        <v>1848</v>
      </c>
      <c r="I3331" s="160"/>
      <c r="J3331" s="160"/>
      <c r="K3331" s="160"/>
      <c r="L3331" s="160"/>
      <c r="M3331" s="160"/>
      <c r="N3331" s="160"/>
    </row>
    <row r="3332" spans="1:14">
      <c r="A3332" s="160"/>
      <c r="B3332" s="170" t="s">
        <v>10028</v>
      </c>
      <c r="C3332" s="161">
        <f t="shared" si="308"/>
        <v>42956</v>
      </c>
      <c r="D3332" s="160">
        <f t="shared" si="309"/>
        <v>2017</v>
      </c>
      <c r="E3332" s="160">
        <f t="shared" si="310"/>
        <v>8</v>
      </c>
      <c r="F3332" s="160">
        <f t="shared" si="311"/>
        <v>3</v>
      </c>
      <c r="G3332" s="160">
        <f t="shared" ca="1" si="306"/>
        <v>106714</v>
      </c>
      <c r="H3332" s="171">
        <f t="shared" ca="1" si="307"/>
        <v>1848</v>
      </c>
      <c r="I3332" s="160"/>
      <c r="J3332" s="160"/>
      <c r="K3332" s="160"/>
      <c r="L3332" s="160"/>
      <c r="M3332" s="160"/>
      <c r="N3332" s="160"/>
    </row>
    <row r="3333" spans="1:14">
      <c r="A3333" s="160"/>
      <c r="B3333" s="170" t="s">
        <v>10028</v>
      </c>
      <c r="C3333" s="161">
        <f t="shared" si="308"/>
        <v>42956</v>
      </c>
      <c r="D3333" s="160">
        <f t="shared" si="309"/>
        <v>2017</v>
      </c>
      <c r="E3333" s="160">
        <f t="shared" si="310"/>
        <v>8</v>
      </c>
      <c r="F3333" s="160">
        <f t="shared" si="311"/>
        <v>3</v>
      </c>
      <c r="G3333" s="160">
        <f t="shared" ref="G3333:G3396" ca="1" si="312">WORKDAY(C3333,$K$5)</f>
        <v>106714</v>
      </c>
      <c r="H3333" s="171">
        <f t="shared" ref="H3333:H3396" ca="1" si="313">NETWORKDAYS(C3333,$K$5)</f>
        <v>1848</v>
      </c>
      <c r="I3333" s="160"/>
      <c r="J3333" s="160"/>
      <c r="K3333" s="160"/>
      <c r="L3333" s="160"/>
      <c r="M3333" s="160"/>
      <c r="N3333" s="160"/>
    </row>
    <row r="3334" spans="1:14">
      <c r="A3334" s="160"/>
      <c r="B3334" s="170" t="s">
        <v>10028</v>
      </c>
      <c r="C3334" s="161">
        <f t="shared" ref="C3334:C3397" si="314">DATE(LEFT(B3334,4),MID(B3334,5,2),RIGHT(B3334,2))</f>
        <v>42956</v>
      </c>
      <c r="D3334" s="160">
        <f t="shared" ref="D3334:D3397" si="315">YEAR(C3334)</f>
        <v>2017</v>
      </c>
      <c r="E3334" s="160">
        <f t="shared" ref="E3334:E3397" si="316">MONTH(C3334)</f>
        <v>8</v>
      </c>
      <c r="F3334" s="160">
        <f t="shared" ref="F3334:F3397" si="317">WEEKDAY(C3334,2)</f>
        <v>3</v>
      </c>
      <c r="G3334" s="160">
        <f t="shared" ca="1" si="312"/>
        <v>106714</v>
      </c>
      <c r="H3334" s="171">
        <f t="shared" ca="1" si="313"/>
        <v>1848</v>
      </c>
      <c r="I3334" s="160"/>
      <c r="J3334" s="160"/>
      <c r="K3334" s="160"/>
      <c r="L3334" s="160"/>
      <c r="M3334" s="160"/>
      <c r="N3334" s="160"/>
    </row>
    <row r="3335" spans="1:14">
      <c r="A3335" s="160"/>
      <c r="B3335" s="170" t="s">
        <v>10028</v>
      </c>
      <c r="C3335" s="161">
        <f t="shared" si="314"/>
        <v>42956</v>
      </c>
      <c r="D3335" s="160">
        <f t="shared" si="315"/>
        <v>2017</v>
      </c>
      <c r="E3335" s="160">
        <f t="shared" si="316"/>
        <v>8</v>
      </c>
      <c r="F3335" s="160">
        <f t="shared" si="317"/>
        <v>3</v>
      </c>
      <c r="G3335" s="160">
        <f t="shared" ca="1" si="312"/>
        <v>106714</v>
      </c>
      <c r="H3335" s="171">
        <f t="shared" ca="1" si="313"/>
        <v>1848</v>
      </c>
      <c r="I3335" s="160"/>
      <c r="J3335" s="160"/>
      <c r="K3335" s="160"/>
      <c r="L3335" s="160"/>
      <c r="M3335" s="160"/>
      <c r="N3335" s="160"/>
    </row>
    <row r="3336" spans="1:14">
      <c r="A3336" s="160"/>
      <c r="B3336" s="170" t="s">
        <v>10039</v>
      </c>
      <c r="C3336" s="161">
        <f t="shared" si="314"/>
        <v>42957</v>
      </c>
      <c r="D3336" s="160">
        <f t="shared" si="315"/>
        <v>2017</v>
      </c>
      <c r="E3336" s="160">
        <f t="shared" si="316"/>
        <v>8</v>
      </c>
      <c r="F3336" s="160">
        <f t="shared" si="317"/>
        <v>4</v>
      </c>
      <c r="G3336" s="160">
        <f t="shared" ca="1" si="312"/>
        <v>106717</v>
      </c>
      <c r="H3336" s="171">
        <f t="shared" ca="1" si="313"/>
        <v>1847</v>
      </c>
      <c r="I3336" s="160"/>
      <c r="J3336" s="160"/>
      <c r="K3336" s="160"/>
      <c r="L3336" s="160"/>
      <c r="M3336" s="160"/>
      <c r="N3336" s="160"/>
    </row>
    <row r="3337" spans="1:14">
      <c r="A3337" s="160"/>
      <c r="B3337" s="170" t="s">
        <v>10042</v>
      </c>
      <c r="C3337" s="161">
        <f t="shared" si="314"/>
        <v>42958</v>
      </c>
      <c r="D3337" s="160">
        <f t="shared" si="315"/>
        <v>2017</v>
      </c>
      <c r="E3337" s="160">
        <f t="shared" si="316"/>
        <v>8</v>
      </c>
      <c r="F3337" s="160">
        <f t="shared" si="317"/>
        <v>5</v>
      </c>
      <c r="G3337" s="160">
        <f t="shared" ca="1" si="312"/>
        <v>106718</v>
      </c>
      <c r="H3337" s="171">
        <f t="shared" ca="1" si="313"/>
        <v>1846</v>
      </c>
      <c r="I3337" s="160"/>
      <c r="J3337" s="160"/>
      <c r="K3337" s="160"/>
      <c r="L3337" s="160"/>
      <c r="M3337" s="160"/>
      <c r="N3337" s="160"/>
    </row>
    <row r="3338" spans="1:14">
      <c r="A3338" s="160"/>
      <c r="B3338" s="170" t="s">
        <v>10042</v>
      </c>
      <c r="C3338" s="161">
        <f t="shared" si="314"/>
        <v>42958</v>
      </c>
      <c r="D3338" s="160">
        <f t="shared" si="315"/>
        <v>2017</v>
      </c>
      <c r="E3338" s="160">
        <f t="shared" si="316"/>
        <v>8</v>
      </c>
      <c r="F3338" s="160">
        <f t="shared" si="317"/>
        <v>5</v>
      </c>
      <c r="G3338" s="160">
        <f t="shared" ca="1" si="312"/>
        <v>106718</v>
      </c>
      <c r="H3338" s="171">
        <f t="shared" ca="1" si="313"/>
        <v>1846</v>
      </c>
      <c r="I3338" s="160"/>
      <c r="J3338" s="160"/>
      <c r="K3338" s="160"/>
      <c r="L3338" s="160"/>
      <c r="M3338" s="160"/>
      <c r="N3338" s="160"/>
    </row>
    <row r="3339" spans="1:14">
      <c r="A3339" s="160"/>
      <c r="B3339" s="170" t="s">
        <v>10047</v>
      </c>
      <c r="C3339" s="161">
        <f t="shared" si="314"/>
        <v>42959</v>
      </c>
      <c r="D3339" s="160">
        <f t="shared" si="315"/>
        <v>2017</v>
      </c>
      <c r="E3339" s="160">
        <f t="shared" si="316"/>
        <v>8</v>
      </c>
      <c r="F3339" s="160">
        <f t="shared" si="317"/>
        <v>6</v>
      </c>
      <c r="G3339" s="160">
        <f t="shared" ca="1" si="312"/>
        <v>106718</v>
      </c>
      <c r="H3339" s="171">
        <f t="shared" ca="1" si="313"/>
        <v>1845</v>
      </c>
      <c r="I3339" s="160"/>
      <c r="J3339" s="160"/>
      <c r="K3339" s="160"/>
      <c r="L3339" s="160"/>
      <c r="M3339" s="160"/>
      <c r="N3339" s="160"/>
    </row>
    <row r="3340" spans="1:14">
      <c r="A3340" s="160"/>
      <c r="B3340" s="170" t="s">
        <v>10050</v>
      </c>
      <c r="C3340" s="161">
        <f t="shared" si="314"/>
        <v>42960</v>
      </c>
      <c r="D3340" s="160">
        <f t="shared" si="315"/>
        <v>2017</v>
      </c>
      <c r="E3340" s="160">
        <f t="shared" si="316"/>
        <v>8</v>
      </c>
      <c r="F3340" s="160">
        <f t="shared" si="317"/>
        <v>7</v>
      </c>
      <c r="G3340" s="160">
        <f t="shared" ca="1" si="312"/>
        <v>106718</v>
      </c>
      <c r="H3340" s="171">
        <f t="shared" ca="1" si="313"/>
        <v>1845</v>
      </c>
      <c r="I3340" s="160"/>
      <c r="J3340" s="160"/>
      <c r="K3340" s="160"/>
      <c r="L3340" s="160"/>
      <c r="M3340" s="160"/>
      <c r="N3340" s="160"/>
    </row>
    <row r="3341" spans="1:14">
      <c r="A3341" s="160"/>
      <c r="B3341" s="170" t="s">
        <v>10050</v>
      </c>
      <c r="C3341" s="161">
        <f t="shared" si="314"/>
        <v>42960</v>
      </c>
      <c r="D3341" s="160">
        <f t="shared" si="315"/>
        <v>2017</v>
      </c>
      <c r="E3341" s="160">
        <f t="shared" si="316"/>
        <v>8</v>
      </c>
      <c r="F3341" s="160">
        <f t="shared" si="317"/>
        <v>7</v>
      </c>
      <c r="G3341" s="160">
        <f t="shared" ca="1" si="312"/>
        <v>106718</v>
      </c>
      <c r="H3341" s="171">
        <f t="shared" ca="1" si="313"/>
        <v>1845</v>
      </c>
      <c r="I3341" s="160"/>
      <c r="J3341" s="160"/>
      <c r="K3341" s="160"/>
      <c r="L3341" s="160"/>
      <c r="M3341" s="160"/>
      <c r="N3341" s="160"/>
    </row>
    <row r="3342" spans="1:14">
      <c r="A3342" s="160"/>
      <c r="B3342" s="170" t="s">
        <v>10050</v>
      </c>
      <c r="C3342" s="161">
        <f t="shared" si="314"/>
        <v>42960</v>
      </c>
      <c r="D3342" s="160">
        <f t="shared" si="315"/>
        <v>2017</v>
      </c>
      <c r="E3342" s="160">
        <f t="shared" si="316"/>
        <v>8</v>
      </c>
      <c r="F3342" s="160">
        <f t="shared" si="317"/>
        <v>7</v>
      </c>
      <c r="G3342" s="160">
        <f t="shared" ca="1" si="312"/>
        <v>106718</v>
      </c>
      <c r="H3342" s="171">
        <f t="shared" ca="1" si="313"/>
        <v>1845</v>
      </c>
      <c r="I3342" s="160"/>
      <c r="J3342" s="160"/>
      <c r="K3342" s="160"/>
      <c r="L3342" s="160"/>
      <c r="M3342" s="160"/>
      <c r="N3342" s="160"/>
    </row>
    <row r="3343" spans="1:14">
      <c r="A3343" s="160"/>
      <c r="B3343" s="170" t="s">
        <v>10057</v>
      </c>
      <c r="C3343" s="161">
        <f t="shared" si="314"/>
        <v>42961</v>
      </c>
      <c r="D3343" s="160">
        <f t="shared" si="315"/>
        <v>2017</v>
      </c>
      <c r="E3343" s="160">
        <f t="shared" si="316"/>
        <v>8</v>
      </c>
      <c r="F3343" s="160">
        <f t="shared" si="317"/>
        <v>1</v>
      </c>
      <c r="G3343" s="160">
        <f t="shared" ca="1" si="312"/>
        <v>106719</v>
      </c>
      <c r="H3343" s="171">
        <f t="shared" ca="1" si="313"/>
        <v>1845</v>
      </c>
      <c r="I3343" s="160"/>
      <c r="J3343" s="160"/>
      <c r="K3343" s="160"/>
      <c r="L3343" s="160"/>
      <c r="M3343" s="160"/>
      <c r="N3343" s="160"/>
    </row>
    <row r="3344" spans="1:14">
      <c r="A3344" s="160"/>
      <c r="B3344" s="170" t="s">
        <v>10060</v>
      </c>
      <c r="C3344" s="161">
        <f t="shared" si="314"/>
        <v>42962</v>
      </c>
      <c r="D3344" s="160">
        <f t="shared" si="315"/>
        <v>2017</v>
      </c>
      <c r="E3344" s="160">
        <f t="shared" si="316"/>
        <v>8</v>
      </c>
      <c r="F3344" s="160">
        <f t="shared" si="317"/>
        <v>2</v>
      </c>
      <c r="G3344" s="160">
        <f t="shared" ca="1" si="312"/>
        <v>106720</v>
      </c>
      <c r="H3344" s="171">
        <f t="shared" ca="1" si="313"/>
        <v>1844</v>
      </c>
      <c r="I3344" s="160"/>
      <c r="J3344" s="160"/>
      <c r="K3344" s="160"/>
      <c r="L3344" s="160"/>
      <c r="M3344" s="160"/>
      <c r="N3344" s="160"/>
    </row>
    <row r="3345" spans="1:14">
      <c r="A3345" s="160"/>
      <c r="B3345" s="170" t="s">
        <v>10063</v>
      </c>
      <c r="C3345" s="161">
        <f t="shared" si="314"/>
        <v>42963</v>
      </c>
      <c r="D3345" s="160">
        <f t="shared" si="315"/>
        <v>2017</v>
      </c>
      <c r="E3345" s="160">
        <f t="shared" si="316"/>
        <v>8</v>
      </c>
      <c r="F3345" s="160">
        <f t="shared" si="317"/>
        <v>3</v>
      </c>
      <c r="G3345" s="160">
        <f t="shared" ca="1" si="312"/>
        <v>106721</v>
      </c>
      <c r="H3345" s="171">
        <f t="shared" ca="1" si="313"/>
        <v>1843</v>
      </c>
      <c r="I3345" s="160"/>
      <c r="J3345" s="160"/>
      <c r="K3345" s="160"/>
      <c r="L3345" s="160"/>
      <c r="M3345" s="160"/>
      <c r="N3345" s="160"/>
    </row>
    <row r="3346" spans="1:14">
      <c r="A3346" s="160"/>
      <c r="B3346" s="170" t="s">
        <v>10063</v>
      </c>
      <c r="C3346" s="161">
        <f t="shared" si="314"/>
        <v>42963</v>
      </c>
      <c r="D3346" s="160">
        <f t="shared" si="315"/>
        <v>2017</v>
      </c>
      <c r="E3346" s="160">
        <f t="shared" si="316"/>
        <v>8</v>
      </c>
      <c r="F3346" s="160">
        <f t="shared" si="317"/>
        <v>3</v>
      </c>
      <c r="G3346" s="160">
        <f t="shared" ca="1" si="312"/>
        <v>106721</v>
      </c>
      <c r="H3346" s="171">
        <f t="shared" ca="1" si="313"/>
        <v>1843</v>
      </c>
      <c r="I3346" s="160"/>
      <c r="J3346" s="160"/>
      <c r="K3346" s="160"/>
      <c r="L3346" s="160"/>
      <c r="M3346" s="160"/>
      <c r="N3346" s="160"/>
    </row>
    <row r="3347" spans="1:14">
      <c r="A3347" s="160"/>
      <c r="B3347" s="170" t="s">
        <v>10068</v>
      </c>
      <c r="C3347" s="161">
        <f t="shared" si="314"/>
        <v>42966</v>
      </c>
      <c r="D3347" s="160">
        <f t="shared" si="315"/>
        <v>2017</v>
      </c>
      <c r="E3347" s="160">
        <f t="shared" si="316"/>
        <v>8</v>
      </c>
      <c r="F3347" s="160">
        <f t="shared" si="317"/>
        <v>6</v>
      </c>
      <c r="G3347" s="160">
        <f t="shared" ca="1" si="312"/>
        <v>106725</v>
      </c>
      <c r="H3347" s="171">
        <f t="shared" ca="1" si="313"/>
        <v>1840</v>
      </c>
      <c r="I3347" s="160"/>
      <c r="J3347" s="160"/>
      <c r="K3347" s="160"/>
      <c r="L3347" s="160"/>
      <c r="M3347" s="160"/>
      <c r="N3347" s="160"/>
    </row>
    <row r="3348" spans="1:14">
      <c r="A3348" s="160"/>
      <c r="B3348" s="170" t="s">
        <v>10071</v>
      </c>
      <c r="C3348" s="161">
        <f t="shared" si="314"/>
        <v>42967</v>
      </c>
      <c r="D3348" s="160">
        <f t="shared" si="315"/>
        <v>2017</v>
      </c>
      <c r="E3348" s="160">
        <f t="shared" si="316"/>
        <v>8</v>
      </c>
      <c r="F3348" s="160">
        <f t="shared" si="317"/>
        <v>7</v>
      </c>
      <c r="G3348" s="160">
        <f t="shared" ca="1" si="312"/>
        <v>106725</v>
      </c>
      <c r="H3348" s="171">
        <f t="shared" ca="1" si="313"/>
        <v>1840</v>
      </c>
      <c r="I3348" s="160"/>
      <c r="J3348" s="160"/>
      <c r="K3348" s="160"/>
      <c r="L3348" s="160"/>
      <c r="M3348" s="160"/>
      <c r="N3348" s="160"/>
    </row>
    <row r="3349" spans="1:14">
      <c r="A3349" s="160"/>
      <c r="B3349" s="170" t="s">
        <v>10074</v>
      </c>
      <c r="C3349" s="161">
        <f t="shared" si="314"/>
        <v>42968</v>
      </c>
      <c r="D3349" s="160">
        <f t="shared" si="315"/>
        <v>2017</v>
      </c>
      <c r="E3349" s="160">
        <f t="shared" si="316"/>
        <v>8</v>
      </c>
      <c r="F3349" s="160">
        <f t="shared" si="317"/>
        <v>1</v>
      </c>
      <c r="G3349" s="160">
        <f t="shared" ca="1" si="312"/>
        <v>106726</v>
      </c>
      <c r="H3349" s="171">
        <f t="shared" ca="1" si="313"/>
        <v>1840</v>
      </c>
      <c r="I3349" s="160"/>
      <c r="J3349" s="160"/>
      <c r="K3349" s="160"/>
      <c r="L3349" s="160"/>
      <c r="M3349" s="160"/>
      <c r="N3349" s="160"/>
    </row>
    <row r="3350" spans="1:14">
      <c r="A3350" s="160"/>
      <c r="B3350" s="170" t="s">
        <v>10077</v>
      </c>
      <c r="C3350" s="161">
        <f t="shared" si="314"/>
        <v>42974</v>
      </c>
      <c r="D3350" s="160">
        <f t="shared" si="315"/>
        <v>2017</v>
      </c>
      <c r="E3350" s="160">
        <f t="shared" si="316"/>
        <v>8</v>
      </c>
      <c r="F3350" s="160">
        <f t="shared" si="317"/>
        <v>7</v>
      </c>
      <c r="G3350" s="160">
        <f t="shared" ca="1" si="312"/>
        <v>106732</v>
      </c>
      <c r="H3350" s="171">
        <f t="shared" ca="1" si="313"/>
        <v>1835</v>
      </c>
      <c r="I3350" s="160"/>
      <c r="J3350" s="160"/>
      <c r="K3350" s="160"/>
      <c r="L3350" s="160"/>
      <c r="M3350" s="160"/>
      <c r="N3350" s="160"/>
    </row>
    <row r="3351" spans="1:14">
      <c r="A3351" s="160"/>
      <c r="B3351" s="170" t="s">
        <v>10077</v>
      </c>
      <c r="C3351" s="161">
        <f t="shared" si="314"/>
        <v>42974</v>
      </c>
      <c r="D3351" s="160">
        <f t="shared" si="315"/>
        <v>2017</v>
      </c>
      <c r="E3351" s="160">
        <f t="shared" si="316"/>
        <v>8</v>
      </c>
      <c r="F3351" s="160">
        <f t="shared" si="317"/>
        <v>7</v>
      </c>
      <c r="G3351" s="160">
        <f t="shared" ca="1" si="312"/>
        <v>106732</v>
      </c>
      <c r="H3351" s="171">
        <f t="shared" ca="1" si="313"/>
        <v>1835</v>
      </c>
      <c r="I3351" s="160"/>
      <c r="J3351" s="160"/>
      <c r="K3351" s="160"/>
      <c r="L3351" s="160"/>
      <c r="M3351" s="160"/>
      <c r="N3351" s="160"/>
    </row>
    <row r="3352" spans="1:14">
      <c r="A3352" s="160"/>
      <c r="B3352" s="170" t="s">
        <v>10082</v>
      </c>
      <c r="C3352" s="161">
        <f t="shared" si="314"/>
        <v>42975</v>
      </c>
      <c r="D3352" s="160">
        <f t="shared" si="315"/>
        <v>2017</v>
      </c>
      <c r="E3352" s="160">
        <f t="shared" si="316"/>
        <v>8</v>
      </c>
      <c r="F3352" s="160">
        <f t="shared" si="317"/>
        <v>1</v>
      </c>
      <c r="G3352" s="160">
        <f t="shared" ca="1" si="312"/>
        <v>106733</v>
      </c>
      <c r="H3352" s="171">
        <f t="shared" ca="1" si="313"/>
        <v>1835</v>
      </c>
      <c r="I3352" s="160"/>
      <c r="J3352" s="160"/>
      <c r="K3352" s="160"/>
      <c r="L3352" s="160"/>
      <c r="M3352" s="160"/>
      <c r="N3352" s="160"/>
    </row>
    <row r="3353" spans="1:14">
      <c r="A3353" s="160"/>
      <c r="B3353" s="170" t="s">
        <v>10082</v>
      </c>
      <c r="C3353" s="161">
        <f t="shared" si="314"/>
        <v>42975</v>
      </c>
      <c r="D3353" s="160">
        <f t="shared" si="315"/>
        <v>2017</v>
      </c>
      <c r="E3353" s="160">
        <f t="shared" si="316"/>
        <v>8</v>
      </c>
      <c r="F3353" s="160">
        <f t="shared" si="317"/>
        <v>1</v>
      </c>
      <c r="G3353" s="160">
        <f t="shared" ca="1" si="312"/>
        <v>106733</v>
      </c>
      <c r="H3353" s="171">
        <f t="shared" ca="1" si="313"/>
        <v>1835</v>
      </c>
      <c r="I3353" s="160"/>
      <c r="J3353" s="160"/>
      <c r="K3353" s="160"/>
      <c r="L3353" s="160"/>
      <c r="M3353" s="160"/>
      <c r="N3353" s="160"/>
    </row>
    <row r="3354" spans="1:14">
      <c r="A3354" s="160"/>
      <c r="B3354" s="170" t="s">
        <v>10087</v>
      </c>
      <c r="C3354" s="161">
        <f t="shared" si="314"/>
        <v>42977</v>
      </c>
      <c r="D3354" s="160">
        <f t="shared" si="315"/>
        <v>2017</v>
      </c>
      <c r="E3354" s="160">
        <f t="shared" si="316"/>
        <v>8</v>
      </c>
      <c r="F3354" s="160">
        <f t="shared" si="317"/>
        <v>3</v>
      </c>
      <c r="G3354" s="160">
        <f t="shared" ca="1" si="312"/>
        <v>106735</v>
      </c>
      <c r="H3354" s="171">
        <f t="shared" ca="1" si="313"/>
        <v>1833</v>
      </c>
      <c r="I3354" s="160"/>
      <c r="J3354" s="160"/>
      <c r="K3354" s="160"/>
      <c r="L3354" s="160"/>
      <c r="M3354" s="160"/>
      <c r="N3354" s="160"/>
    </row>
    <row r="3355" spans="1:14">
      <c r="A3355" s="160"/>
      <c r="B3355" s="170" t="s">
        <v>10090</v>
      </c>
      <c r="C3355" s="161">
        <f t="shared" si="314"/>
        <v>42978</v>
      </c>
      <c r="D3355" s="160">
        <f t="shared" si="315"/>
        <v>2017</v>
      </c>
      <c r="E3355" s="160">
        <f t="shared" si="316"/>
        <v>8</v>
      </c>
      <c r="F3355" s="160">
        <f t="shared" si="317"/>
        <v>4</v>
      </c>
      <c r="G3355" s="160">
        <f t="shared" ca="1" si="312"/>
        <v>106738</v>
      </c>
      <c r="H3355" s="171">
        <f t="shared" ca="1" si="313"/>
        <v>1832</v>
      </c>
      <c r="I3355" s="160"/>
      <c r="J3355" s="160"/>
      <c r="K3355" s="160"/>
      <c r="L3355" s="160"/>
      <c r="M3355" s="160"/>
      <c r="N3355" s="160"/>
    </row>
    <row r="3356" spans="1:14">
      <c r="A3356" s="160"/>
      <c r="B3356" s="170" t="s">
        <v>10090</v>
      </c>
      <c r="C3356" s="161">
        <f t="shared" si="314"/>
        <v>42978</v>
      </c>
      <c r="D3356" s="160">
        <f t="shared" si="315"/>
        <v>2017</v>
      </c>
      <c r="E3356" s="160">
        <f t="shared" si="316"/>
        <v>8</v>
      </c>
      <c r="F3356" s="160">
        <f t="shared" si="317"/>
        <v>4</v>
      </c>
      <c r="G3356" s="160">
        <f t="shared" ca="1" si="312"/>
        <v>106738</v>
      </c>
      <c r="H3356" s="171">
        <f t="shared" ca="1" si="313"/>
        <v>1832</v>
      </c>
      <c r="I3356" s="160"/>
      <c r="J3356" s="160"/>
      <c r="K3356" s="160"/>
      <c r="L3356" s="160"/>
      <c r="M3356" s="160"/>
      <c r="N3356" s="160"/>
    </row>
    <row r="3357" spans="1:14">
      <c r="A3357" s="160"/>
      <c r="B3357" s="170" t="s">
        <v>10095</v>
      </c>
      <c r="C3357" s="161">
        <f t="shared" si="314"/>
        <v>42979</v>
      </c>
      <c r="D3357" s="160">
        <f t="shared" si="315"/>
        <v>2017</v>
      </c>
      <c r="E3357" s="160">
        <f t="shared" si="316"/>
        <v>9</v>
      </c>
      <c r="F3357" s="160">
        <f t="shared" si="317"/>
        <v>5</v>
      </c>
      <c r="G3357" s="160">
        <f t="shared" ca="1" si="312"/>
        <v>106739</v>
      </c>
      <c r="H3357" s="171">
        <f t="shared" ca="1" si="313"/>
        <v>1831</v>
      </c>
      <c r="I3357" s="160"/>
      <c r="J3357" s="160"/>
      <c r="K3357" s="160"/>
      <c r="L3357" s="160"/>
      <c r="M3357" s="160"/>
      <c r="N3357" s="160"/>
    </row>
    <row r="3358" spans="1:14">
      <c r="A3358" s="160"/>
      <c r="B3358" s="170" t="s">
        <v>10098</v>
      </c>
      <c r="C3358" s="161">
        <f t="shared" si="314"/>
        <v>42980</v>
      </c>
      <c r="D3358" s="160">
        <f t="shared" si="315"/>
        <v>2017</v>
      </c>
      <c r="E3358" s="160">
        <f t="shared" si="316"/>
        <v>9</v>
      </c>
      <c r="F3358" s="160">
        <f t="shared" si="317"/>
        <v>6</v>
      </c>
      <c r="G3358" s="160">
        <f t="shared" ca="1" si="312"/>
        <v>106739</v>
      </c>
      <c r="H3358" s="171">
        <f t="shared" ca="1" si="313"/>
        <v>1830</v>
      </c>
      <c r="I3358" s="160"/>
      <c r="J3358" s="160"/>
      <c r="K3358" s="160"/>
      <c r="L3358" s="160"/>
      <c r="M3358" s="160"/>
      <c r="N3358" s="160"/>
    </row>
    <row r="3359" spans="1:14">
      <c r="A3359" s="160"/>
      <c r="B3359" s="170" t="s">
        <v>10101</v>
      </c>
      <c r="C3359" s="161">
        <f t="shared" si="314"/>
        <v>42982</v>
      </c>
      <c r="D3359" s="160">
        <f t="shared" si="315"/>
        <v>2017</v>
      </c>
      <c r="E3359" s="160">
        <f t="shared" si="316"/>
        <v>9</v>
      </c>
      <c r="F3359" s="160">
        <f t="shared" si="317"/>
        <v>1</v>
      </c>
      <c r="G3359" s="160">
        <f t="shared" ca="1" si="312"/>
        <v>106740</v>
      </c>
      <c r="H3359" s="171">
        <f t="shared" ca="1" si="313"/>
        <v>1830</v>
      </c>
      <c r="I3359" s="160"/>
      <c r="J3359" s="160"/>
      <c r="K3359" s="160"/>
      <c r="L3359" s="160"/>
      <c r="M3359" s="160"/>
      <c r="N3359" s="160"/>
    </row>
    <row r="3360" spans="1:14">
      <c r="A3360" s="160"/>
      <c r="B3360" s="170" t="s">
        <v>10103</v>
      </c>
      <c r="C3360" s="161">
        <f t="shared" si="314"/>
        <v>42983</v>
      </c>
      <c r="D3360" s="160">
        <f t="shared" si="315"/>
        <v>2017</v>
      </c>
      <c r="E3360" s="160">
        <f t="shared" si="316"/>
        <v>9</v>
      </c>
      <c r="F3360" s="160">
        <f t="shared" si="317"/>
        <v>2</v>
      </c>
      <c r="G3360" s="160">
        <f t="shared" ca="1" si="312"/>
        <v>106741</v>
      </c>
      <c r="H3360" s="171">
        <f t="shared" ca="1" si="313"/>
        <v>1829</v>
      </c>
      <c r="I3360" s="160"/>
      <c r="J3360" s="160"/>
      <c r="K3360" s="160"/>
      <c r="L3360" s="160"/>
      <c r="M3360" s="160"/>
      <c r="N3360" s="160"/>
    </row>
    <row r="3361" spans="1:14">
      <c r="A3361" s="160"/>
      <c r="B3361" s="170" t="s">
        <v>10103</v>
      </c>
      <c r="C3361" s="161">
        <f t="shared" si="314"/>
        <v>42983</v>
      </c>
      <c r="D3361" s="160">
        <f t="shared" si="315"/>
        <v>2017</v>
      </c>
      <c r="E3361" s="160">
        <f t="shared" si="316"/>
        <v>9</v>
      </c>
      <c r="F3361" s="160">
        <f t="shared" si="317"/>
        <v>2</v>
      </c>
      <c r="G3361" s="160">
        <f t="shared" ca="1" si="312"/>
        <v>106741</v>
      </c>
      <c r="H3361" s="171">
        <f t="shared" ca="1" si="313"/>
        <v>1829</v>
      </c>
      <c r="I3361" s="160"/>
      <c r="J3361" s="160"/>
      <c r="K3361" s="160"/>
      <c r="L3361" s="160"/>
      <c r="M3361" s="160"/>
      <c r="N3361" s="160"/>
    </row>
    <row r="3362" spans="1:14">
      <c r="A3362" s="160"/>
      <c r="B3362" s="170" t="s">
        <v>10108</v>
      </c>
      <c r="C3362" s="161">
        <f t="shared" si="314"/>
        <v>42984</v>
      </c>
      <c r="D3362" s="160">
        <f t="shared" si="315"/>
        <v>2017</v>
      </c>
      <c r="E3362" s="160">
        <f t="shared" si="316"/>
        <v>9</v>
      </c>
      <c r="F3362" s="160">
        <f t="shared" si="317"/>
        <v>3</v>
      </c>
      <c r="G3362" s="160">
        <f t="shared" ca="1" si="312"/>
        <v>106742</v>
      </c>
      <c r="H3362" s="171">
        <f t="shared" ca="1" si="313"/>
        <v>1828</v>
      </c>
      <c r="I3362" s="160"/>
      <c r="J3362" s="160"/>
      <c r="K3362" s="160"/>
      <c r="L3362" s="160"/>
      <c r="M3362" s="160"/>
      <c r="N3362" s="160"/>
    </row>
    <row r="3363" spans="1:14">
      <c r="A3363" s="160"/>
      <c r="B3363" s="170" t="s">
        <v>10111</v>
      </c>
      <c r="C3363" s="161">
        <f t="shared" si="314"/>
        <v>42985</v>
      </c>
      <c r="D3363" s="160">
        <f t="shared" si="315"/>
        <v>2017</v>
      </c>
      <c r="E3363" s="160">
        <f t="shared" si="316"/>
        <v>9</v>
      </c>
      <c r="F3363" s="160">
        <f t="shared" si="317"/>
        <v>4</v>
      </c>
      <c r="G3363" s="160">
        <f t="shared" ca="1" si="312"/>
        <v>106745</v>
      </c>
      <c r="H3363" s="171">
        <f t="shared" ca="1" si="313"/>
        <v>1827</v>
      </c>
      <c r="I3363" s="160"/>
      <c r="J3363" s="160"/>
      <c r="K3363" s="160"/>
      <c r="L3363" s="160"/>
      <c r="M3363" s="160"/>
      <c r="N3363" s="160"/>
    </row>
    <row r="3364" spans="1:14">
      <c r="A3364" s="160"/>
      <c r="B3364" s="170" t="s">
        <v>10114</v>
      </c>
      <c r="C3364" s="161">
        <f t="shared" si="314"/>
        <v>42987</v>
      </c>
      <c r="D3364" s="160">
        <f t="shared" si="315"/>
        <v>2017</v>
      </c>
      <c r="E3364" s="160">
        <f t="shared" si="316"/>
        <v>9</v>
      </c>
      <c r="F3364" s="160">
        <f t="shared" si="317"/>
        <v>6</v>
      </c>
      <c r="G3364" s="160">
        <f t="shared" ca="1" si="312"/>
        <v>106746</v>
      </c>
      <c r="H3364" s="171">
        <f t="shared" ca="1" si="313"/>
        <v>1825</v>
      </c>
      <c r="I3364" s="160"/>
      <c r="J3364" s="160"/>
      <c r="K3364" s="160"/>
      <c r="L3364" s="160"/>
      <c r="M3364" s="160"/>
      <c r="N3364" s="160"/>
    </row>
    <row r="3365" spans="1:14">
      <c r="A3365" s="160"/>
      <c r="B3365" s="170" t="s">
        <v>10117</v>
      </c>
      <c r="C3365" s="161">
        <f t="shared" si="314"/>
        <v>42988</v>
      </c>
      <c r="D3365" s="160">
        <f t="shared" si="315"/>
        <v>2017</v>
      </c>
      <c r="E3365" s="160">
        <f t="shared" si="316"/>
        <v>9</v>
      </c>
      <c r="F3365" s="160">
        <f t="shared" si="317"/>
        <v>7</v>
      </c>
      <c r="G3365" s="160">
        <f t="shared" ca="1" si="312"/>
        <v>106746</v>
      </c>
      <c r="H3365" s="171">
        <f t="shared" ca="1" si="313"/>
        <v>1825</v>
      </c>
      <c r="I3365" s="160"/>
      <c r="J3365" s="160"/>
      <c r="K3365" s="160"/>
      <c r="L3365" s="160"/>
      <c r="M3365" s="160"/>
      <c r="N3365" s="160"/>
    </row>
    <row r="3366" spans="1:14">
      <c r="A3366" s="160"/>
      <c r="B3366" s="170" t="s">
        <v>10120</v>
      </c>
      <c r="C3366" s="161">
        <f t="shared" si="314"/>
        <v>42991</v>
      </c>
      <c r="D3366" s="160">
        <f t="shared" si="315"/>
        <v>2017</v>
      </c>
      <c r="E3366" s="160">
        <f t="shared" si="316"/>
        <v>9</v>
      </c>
      <c r="F3366" s="160">
        <f t="shared" si="317"/>
        <v>3</v>
      </c>
      <c r="G3366" s="160">
        <f t="shared" ca="1" si="312"/>
        <v>106749</v>
      </c>
      <c r="H3366" s="171">
        <f t="shared" ca="1" si="313"/>
        <v>1823</v>
      </c>
      <c r="I3366" s="160"/>
      <c r="J3366" s="160"/>
      <c r="K3366" s="160"/>
      <c r="L3366" s="160"/>
      <c r="M3366" s="160"/>
      <c r="N3366" s="160"/>
    </row>
    <row r="3367" spans="1:14">
      <c r="A3367" s="160"/>
      <c r="B3367" s="170" t="s">
        <v>10123</v>
      </c>
      <c r="C3367" s="161">
        <f t="shared" si="314"/>
        <v>42992</v>
      </c>
      <c r="D3367" s="160">
        <f t="shared" si="315"/>
        <v>2017</v>
      </c>
      <c r="E3367" s="160">
        <f t="shared" si="316"/>
        <v>9</v>
      </c>
      <c r="F3367" s="160">
        <f t="shared" si="317"/>
        <v>4</v>
      </c>
      <c r="G3367" s="160">
        <f t="shared" ca="1" si="312"/>
        <v>106752</v>
      </c>
      <c r="H3367" s="171">
        <f t="shared" ca="1" si="313"/>
        <v>1822</v>
      </c>
      <c r="I3367" s="160"/>
      <c r="J3367" s="160"/>
      <c r="K3367" s="160"/>
      <c r="L3367" s="160"/>
      <c r="M3367" s="160"/>
      <c r="N3367" s="160"/>
    </row>
    <row r="3368" spans="1:14">
      <c r="A3368" s="160"/>
      <c r="B3368" s="170" t="s">
        <v>10126</v>
      </c>
      <c r="C3368" s="161">
        <f t="shared" si="314"/>
        <v>42994</v>
      </c>
      <c r="D3368" s="160">
        <f t="shared" si="315"/>
        <v>2017</v>
      </c>
      <c r="E3368" s="160">
        <f t="shared" si="316"/>
        <v>9</v>
      </c>
      <c r="F3368" s="160">
        <f t="shared" si="317"/>
        <v>6</v>
      </c>
      <c r="G3368" s="160">
        <f t="shared" ca="1" si="312"/>
        <v>106753</v>
      </c>
      <c r="H3368" s="171">
        <f t="shared" ca="1" si="313"/>
        <v>1820</v>
      </c>
      <c r="I3368" s="160"/>
      <c r="J3368" s="160"/>
      <c r="K3368" s="160"/>
      <c r="L3368" s="160"/>
      <c r="M3368" s="160"/>
      <c r="N3368" s="160"/>
    </row>
    <row r="3369" spans="1:14">
      <c r="A3369" s="160"/>
      <c r="B3369" s="170" t="s">
        <v>10129</v>
      </c>
      <c r="C3369" s="161">
        <f t="shared" si="314"/>
        <v>42995</v>
      </c>
      <c r="D3369" s="160">
        <f t="shared" si="315"/>
        <v>2017</v>
      </c>
      <c r="E3369" s="160">
        <f t="shared" si="316"/>
        <v>9</v>
      </c>
      <c r="F3369" s="160">
        <f t="shared" si="317"/>
        <v>7</v>
      </c>
      <c r="G3369" s="160">
        <f t="shared" ca="1" si="312"/>
        <v>106753</v>
      </c>
      <c r="H3369" s="171">
        <f t="shared" ca="1" si="313"/>
        <v>1820</v>
      </c>
      <c r="I3369" s="160"/>
      <c r="J3369" s="160"/>
      <c r="K3369" s="160"/>
      <c r="L3369" s="160"/>
      <c r="M3369" s="160"/>
      <c r="N3369" s="160"/>
    </row>
    <row r="3370" spans="1:14">
      <c r="A3370" s="160"/>
      <c r="B3370" s="170" t="s">
        <v>10132</v>
      </c>
      <c r="C3370" s="161">
        <f t="shared" si="314"/>
        <v>42996</v>
      </c>
      <c r="D3370" s="160">
        <f t="shared" si="315"/>
        <v>2017</v>
      </c>
      <c r="E3370" s="160">
        <f t="shared" si="316"/>
        <v>9</v>
      </c>
      <c r="F3370" s="160">
        <f t="shared" si="317"/>
        <v>1</v>
      </c>
      <c r="G3370" s="160">
        <f t="shared" ca="1" si="312"/>
        <v>106754</v>
      </c>
      <c r="H3370" s="171">
        <f t="shared" ca="1" si="313"/>
        <v>1820</v>
      </c>
      <c r="I3370" s="160"/>
      <c r="J3370" s="160"/>
      <c r="K3370" s="160"/>
      <c r="L3370" s="160"/>
      <c r="M3370" s="160"/>
      <c r="N3370" s="160"/>
    </row>
    <row r="3371" spans="1:14">
      <c r="A3371" s="160"/>
      <c r="B3371" s="170" t="s">
        <v>10135</v>
      </c>
      <c r="C3371" s="161">
        <f t="shared" si="314"/>
        <v>42997</v>
      </c>
      <c r="D3371" s="160">
        <f t="shared" si="315"/>
        <v>2017</v>
      </c>
      <c r="E3371" s="160">
        <f t="shared" si="316"/>
        <v>9</v>
      </c>
      <c r="F3371" s="160">
        <f t="shared" si="317"/>
        <v>2</v>
      </c>
      <c r="G3371" s="160">
        <f t="shared" ca="1" si="312"/>
        <v>106755</v>
      </c>
      <c r="H3371" s="171">
        <f t="shared" ca="1" si="313"/>
        <v>1819</v>
      </c>
      <c r="I3371" s="160"/>
      <c r="J3371" s="160"/>
      <c r="K3371" s="160"/>
      <c r="L3371" s="160"/>
      <c r="M3371" s="160"/>
      <c r="N3371" s="160"/>
    </row>
    <row r="3372" spans="1:14">
      <c r="A3372" s="160"/>
      <c r="B3372" s="170" t="s">
        <v>10138</v>
      </c>
      <c r="C3372" s="161">
        <f t="shared" si="314"/>
        <v>42998</v>
      </c>
      <c r="D3372" s="160">
        <f t="shared" si="315"/>
        <v>2017</v>
      </c>
      <c r="E3372" s="160">
        <f t="shared" si="316"/>
        <v>9</v>
      </c>
      <c r="F3372" s="160">
        <f t="shared" si="317"/>
        <v>3</v>
      </c>
      <c r="G3372" s="160">
        <f t="shared" ca="1" si="312"/>
        <v>106756</v>
      </c>
      <c r="H3372" s="171">
        <f t="shared" ca="1" si="313"/>
        <v>1818</v>
      </c>
      <c r="I3372" s="160"/>
      <c r="J3372" s="160"/>
      <c r="K3372" s="160"/>
      <c r="L3372" s="160"/>
      <c r="M3372" s="160"/>
      <c r="N3372" s="160"/>
    </row>
    <row r="3373" spans="1:14">
      <c r="A3373" s="160"/>
      <c r="B3373" s="170" t="s">
        <v>10141</v>
      </c>
      <c r="C3373" s="161">
        <f t="shared" si="314"/>
        <v>42999</v>
      </c>
      <c r="D3373" s="160">
        <f t="shared" si="315"/>
        <v>2017</v>
      </c>
      <c r="E3373" s="160">
        <f t="shared" si="316"/>
        <v>9</v>
      </c>
      <c r="F3373" s="160">
        <f t="shared" si="317"/>
        <v>4</v>
      </c>
      <c r="G3373" s="160">
        <f t="shared" ca="1" si="312"/>
        <v>106759</v>
      </c>
      <c r="H3373" s="171">
        <f t="shared" ca="1" si="313"/>
        <v>1817</v>
      </c>
      <c r="I3373" s="160"/>
      <c r="J3373" s="160"/>
      <c r="K3373" s="160"/>
      <c r="L3373" s="160"/>
      <c r="M3373" s="160"/>
      <c r="N3373" s="160"/>
    </row>
    <row r="3374" spans="1:14">
      <c r="A3374" s="160"/>
      <c r="B3374" s="170" t="s">
        <v>10144</v>
      </c>
      <c r="C3374" s="161">
        <f t="shared" si="314"/>
        <v>43000</v>
      </c>
      <c r="D3374" s="160">
        <f t="shared" si="315"/>
        <v>2017</v>
      </c>
      <c r="E3374" s="160">
        <f t="shared" si="316"/>
        <v>9</v>
      </c>
      <c r="F3374" s="160">
        <f t="shared" si="317"/>
        <v>5</v>
      </c>
      <c r="G3374" s="160">
        <f t="shared" ca="1" si="312"/>
        <v>106760</v>
      </c>
      <c r="H3374" s="171">
        <f t="shared" ca="1" si="313"/>
        <v>1816</v>
      </c>
      <c r="I3374" s="160"/>
      <c r="J3374" s="160"/>
      <c r="K3374" s="160"/>
      <c r="L3374" s="160"/>
      <c r="M3374" s="160"/>
      <c r="N3374" s="160"/>
    </row>
    <row r="3375" spans="1:14">
      <c r="A3375" s="160"/>
      <c r="B3375" s="170" t="s">
        <v>10147</v>
      </c>
      <c r="C3375" s="161">
        <f t="shared" si="314"/>
        <v>43004</v>
      </c>
      <c r="D3375" s="160">
        <f t="shared" si="315"/>
        <v>2017</v>
      </c>
      <c r="E3375" s="160">
        <f t="shared" si="316"/>
        <v>9</v>
      </c>
      <c r="F3375" s="160">
        <f t="shared" si="317"/>
        <v>2</v>
      </c>
      <c r="G3375" s="160">
        <f t="shared" ca="1" si="312"/>
        <v>106762</v>
      </c>
      <c r="H3375" s="171">
        <f t="shared" ca="1" si="313"/>
        <v>1814</v>
      </c>
      <c r="I3375" s="160"/>
      <c r="J3375" s="160"/>
      <c r="K3375" s="160"/>
      <c r="L3375" s="160"/>
      <c r="M3375" s="160"/>
      <c r="N3375" s="160"/>
    </row>
    <row r="3376" spans="1:14">
      <c r="A3376" s="160"/>
      <c r="B3376" s="170" t="s">
        <v>10147</v>
      </c>
      <c r="C3376" s="161">
        <f t="shared" si="314"/>
        <v>43004</v>
      </c>
      <c r="D3376" s="160">
        <f t="shared" si="315"/>
        <v>2017</v>
      </c>
      <c r="E3376" s="160">
        <f t="shared" si="316"/>
        <v>9</v>
      </c>
      <c r="F3376" s="160">
        <f t="shared" si="317"/>
        <v>2</v>
      </c>
      <c r="G3376" s="160">
        <f t="shared" ca="1" si="312"/>
        <v>106762</v>
      </c>
      <c r="H3376" s="171">
        <f t="shared" ca="1" si="313"/>
        <v>1814</v>
      </c>
      <c r="I3376" s="160"/>
      <c r="J3376" s="160"/>
      <c r="K3376" s="160"/>
      <c r="L3376" s="160"/>
      <c r="M3376" s="160"/>
      <c r="N3376" s="160"/>
    </row>
    <row r="3377" spans="1:14">
      <c r="A3377" s="160"/>
      <c r="B3377" s="170" t="s">
        <v>10151</v>
      </c>
      <c r="C3377" s="161">
        <f t="shared" si="314"/>
        <v>43009</v>
      </c>
      <c r="D3377" s="160">
        <f t="shared" si="315"/>
        <v>2017</v>
      </c>
      <c r="E3377" s="160">
        <f t="shared" si="316"/>
        <v>10</v>
      </c>
      <c r="F3377" s="160">
        <f t="shared" si="317"/>
        <v>7</v>
      </c>
      <c r="G3377" s="160">
        <f t="shared" ca="1" si="312"/>
        <v>106767</v>
      </c>
      <c r="H3377" s="171">
        <f t="shared" ca="1" si="313"/>
        <v>1810</v>
      </c>
      <c r="I3377" s="160"/>
      <c r="J3377" s="160"/>
      <c r="K3377" s="160"/>
      <c r="L3377" s="160"/>
      <c r="M3377" s="160"/>
      <c r="N3377" s="160"/>
    </row>
    <row r="3378" spans="1:14">
      <c r="A3378" s="160"/>
      <c r="B3378" s="170" t="s">
        <v>10154</v>
      </c>
      <c r="C3378" s="161">
        <f t="shared" si="314"/>
        <v>43011</v>
      </c>
      <c r="D3378" s="160">
        <f t="shared" si="315"/>
        <v>2017</v>
      </c>
      <c r="E3378" s="160">
        <f t="shared" si="316"/>
        <v>10</v>
      </c>
      <c r="F3378" s="160">
        <f t="shared" si="317"/>
        <v>2</v>
      </c>
      <c r="G3378" s="160">
        <f t="shared" ca="1" si="312"/>
        <v>106769</v>
      </c>
      <c r="H3378" s="171">
        <f t="shared" ca="1" si="313"/>
        <v>1809</v>
      </c>
      <c r="I3378" s="160"/>
      <c r="J3378" s="160"/>
      <c r="K3378" s="160"/>
      <c r="L3378" s="160"/>
      <c r="M3378" s="160"/>
      <c r="N3378" s="160"/>
    </row>
    <row r="3379" spans="1:14">
      <c r="A3379" s="160"/>
      <c r="B3379" s="170" t="s">
        <v>10154</v>
      </c>
      <c r="C3379" s="161">
        <f t="shared" si="314"/>
        <v>43011</v>
      </c>
      <c r="D3379" s="160">
        <f t="shared" si="315"/>
        <v>2017</v>
      </c>
      <c r="E3379" s="160">
        <f t="shared" si="316"/>
        <v>10</v>
      </c>
      <c r="F3379" s="160">
        <f t="shared" si="317"/>
        <v>2</v>
      </c>
      <c r="G3379" s="160">
        <f t="shared" ca="1" si="312"/>
        <v>106769</v>
      </c>
      <c r="H3379" s="171">
        <f t="shared" ca="1" si="313"/>
        <v>1809</v>
      </c>
      <c r="I3379" s="160"/>
      <c r="J3379" s="160"/>
      <c r="K3379" s="160"/>
      <c r="L3379" s="160"/>
      <c r="M3379" s="160"/>
      <c r="N3379" s="160"/>
    </row>
    <row r="3380" spans="1:14">
      <c r="A3380" s="160"/>
      <c r="B3380" s="170" t="s">
        <v>10159</v>
      </c>
      <c r="C3380" s="161">
        <f t="shared" si="314"/>
        <v>43012</v>
      </c>
      <c r="D3380" s="160">
        <f t="shared" si="315"/>
        <v>2017</v>
      </c>
      <c r="E3380" s="160">
        <f t="shared" si="316"/>
        <v>10</v>
      </c>
      <c r="F3380" s="160">
        <f t="shared" si="317"/>
        <v>3</v>
      </c>
      <c r="G3380" s="160">
        <f t="shared" ca="1" si="312"/>
        <v>106770</v>
      </c>
      <c r="H3380" s="171">
        <f t="shared" ca="1" si="313"/>
        <v>1808</v>
      </c>
      <c r="I3380" s="160"/>
      <c r="J3380" s="160"/>
      <c r="K3380" s="160"/>
      <c r="L3380" s="160"/>
      <c r="M3380" s="160"/>
      <c r="N3380" s="160"/>
    </row>
    <row r="3381" spans="1:14">
      <c r="A3381" s="160"/>
      <c r="B3381" s="170" t="s">
        <v>10162</v>
      </c>
      <c r="C3381" s="161">
        <f t="shared" si="314"/>
        <v>43013</v>
      </c>
      <c r="D3381" s="160">
        <f t="shared" si="315"/>
        <v>2017</v>
      </c>
      <c r="E3381" s="160">
        <f t="shared" si="316"/>
        <v>10</v>
      </c>
      <c r="F3381" s="160">
        <f t="shared" si="317"/>
        <v>4</v>
      </c>
      <c r="G3381" s="160">
        <f t="shared" ca="1" si="312"/>
        <v>106773</v>
      </c>
      <c r="H3381" s="171">
        <f t="shared" ca="1" si="313"/>
        <v>1807</v>
      </c>
      <c r="I3381" s="160"/>
      <c r="J3381" s="160"/>
      <c r="K3381" s="160"/>
      <c r="L3381" s="160"/>
      <c r="M3381" s="160"/>
      <c r="N3381" s="160"/>
    </row>
    <row r="3382" spans="1:14">
      <c r="A3382" s="160"/>
      <c r="B3382" s="170" t="s">
        <v>10165</v>
      </c>
      <c r="C3382" s="161">
        <f t="shared" si="314"/>
        <v>43014</v>
      </c>
      <c r="D3382" s="160">
        <f t="shared" si="315"/>
        <v>2017</v>
      </c>
      <c r="E3382" s="160">
        <f t="shared" si="316"/>
        <v>10</v>
      </c>
      <c r="F3382" s="160">
        <f t="shared" si="317"/>
        <v>5</v>
      </c>
      <c r="G3382" s="160">
        <f t="shared" ca="1" si="312"/>
        <v>106774</v>
      </c>
      <c r="H3382" s="171">
        <f t="shared" ca="1" si="313"/>
        <v>1806</v>
      </c>
      <c r="I3382" s="160"/>
      <c r="J3382" s="160"/>
      <c r="K3382" s="160"/>
      <c r="L3382" s="160"/>
      <c r="M3382" s="160"/>
      <c r="N3382" s="160"/>
    </row>
    <row r="3383" spans="1:14">
      <c r="A3383" s="160"/>
      <c r="B3383" s="170" t="s">
        <v>10165</v>
      </c>
      <c r="C3383" s="161">
        <f t="shared" si="314"/>
        <v>43014</v>
      </c>
      <c r="D3383" s="160">
        <f t="shared" si="315"/>
        <v>2017</v>
      </c>
      <c r="E3383" s="160">
        <f t="shared" si="316"/>
        <v>10</v>
      </c>
      <c r="F3383" s="160">
        <f t="shared" si="317"/>
        <v>5</v>
      </c>
      <c r="G3383" s="160">
        <f t="shared" ca="1" si="312"/>
        <v>106774</v>
      </c>
      <c r="H3383" s="171">
        <f t="shared" ca="1" si="313"/>
        <v>1806</v>
      </c>
      <c r="I3383" s="160"/>
      <c r="J3383" s="160"/>
      <c r="K3383" s="160"/>
      <c r="L3383" s="160"/>
      <c r="M3383" s="160"/>
      <c r="N3383" s="160"/>
    </row>
    <row r="3384" spans="1:14">
      <c r="A3384" s="160"/>
      <c r="B3384" s="170" t="s">
        <v>10170</v>
      </c>
      <c r="C3384" s="161">
        <f t="shared" si="314"/>
        <v>43018</v>
      </c>
      <c r="D3384" s="160">
        <f t="shared" si="315"/>
        <v>2017</v>
      </c>
      <c r="E3384" s="160">
        <f t="shared" si="316"/>
        <v>10</v>
      </c>
      <c r="F3384" s="160">
        <f t="shared" si="317"/>
        <v>2</v>
      </c>
      <c r="G3384" s="160">
        <f t="shared" ca="1" si="312"/>
        <v>106776</v>
      </c>
      <c r="H3384" s="171">
        <f t="shared" ca="1" si="313"/>
        <v>1804</v>
      </c>
      <c r="I3384" s="160"/>
      <c r="J3384" s="160"/>
      <c r="K3384" s="160"/>
      <c r="L3384" s="160"/>
      <c r="M3384" s="160"/>
      <c r="N3384" s="160"/>
    </row>
    <row r="3385" spans="1:14">
      <c r="A3385" s="160"/>
      <c r="B3385" s="170" t="s">
        <v>10170</v>
      </c>
      <c r="C3385" s="161">
        <f t="shared" si="314"/>
        <v>43018</v>
      </c>
      <c r="D3385" s="160">
        <f t="shared" si="315"/>
        <v>2017</v>
      </c>
      <c r="E3385" s="160">
        <f t="shared" si="316"/>
        <v>10</v>
      </c>
      <c r="F3385" s="160">
        <f t="shared" si="317"/>
        <v>2</v>
      </c>
      <c r="G3385" s="160">
        <f t="shared" ca="1" si="312"/>
        <v>106776</v>
      </c>
      <c r="H3385" s="171">
        <f t="shared" ca="1" si="313"/>
        <v>1804</v>
      </c>
      <c r="I3385" s="160"/>
      <c r="J3385" s="160"/>
      <c r="K3385" s="160"/>
      <c r="L3385" s="160"/>
      <c r="M3385" s="160"/>
      <c r="N3385" s="160"/>
    </row>
    <row r="3386" spans="1:14">
      <c r="A3386" s="160"/>
      <c r="B3386" s="170" t="s">
        <v>10175</v>
      </c>
      <c r="C3386" s="161">
        <f t="shared" si="314"/>
        <v>43019</v>
      </c>
      <c r="D3386" s="160">
        <f t="shared" si="315"/>
        <v>2017</v>
      </c>
      <c r="E3386" s="160">
        <f t="shared" si="316"/>
        <v>10</v>
      </c>
      <c r="F3386" s="160">
        <f t="shared" si="317"/>
        <v>3</v>
      </c>
      <c r="G3386" s="160">
        <f t="shared" ca="1" si="312"/>
        <v>106777</v>
      </c>
      <c r="H3386" s="171">
        <f t="shared" ca="1" si="313"/>
        <v>1803</v>
      </c>
      <c r="I3386" s="160"/>
      <c r="J3386" s="160"/>
      <c r="K3386" s="160"/>
      <c r="L3386" s="160"/>
      <c r="M3386" s="160"/>
      <c r="N3386" s="160"/>
    </row>
    <row r="3387" spans="1:14">
      <c r="A3387" s="160"/>
      <c r="B3387" s="170" t="s">
        <v>10175</v>
      </c>
      <c r="C3387" s="161">
        <f t="shared" si="314"/>
        <v>43019</v>
      </c>
      <c r="D3387" s="160">
        <f t="shared" si="315"/>
        <v>2017</v>
      </c>
      <c r="E3387" s="160">
        <f t="shared" si="316"/>
        <v>10</v>
      </c>
      <c r="F3387" s="160">
        <f t="shared" si="317"/>
        <v>3</v>
      </c>
      <c r="G3387" s="160">
        <f t="shared" ca="1" si="312"/>
        <v>106777</v>
      </c>
      <c r="H3387" s="171">
        <f t="shared" ca="1" si="313"/>
        <v>1803</v>
      </c>
      <c r="I3387" s="160"/>
      <c r="J3387" s="160"/>
      <c r="K3387" s="160"/>
      <c r="L3387" s="160"/>
      <c r="M3387" s="160"/>
      <c r="N3387" s="160"/>
    </row>
    <row r="3388" spans="1:14">
      <c r="A3388" s="160"/>
      <c r="B3388" s="170" t="s">
        <v>10175</v>
      </c>
      <c r="C3388" s="161">
        <f t="shared" si="314"/>
        <v>43019</v>
      </c>
      <c r="D3388" s="160">
        <f t="shared" si="315"/>
        <v>2017</v>
      </c>
      <c r="E3388" s="160">
        <f t="shared" si="316"/>
        <v>10</v>
      </c>
      <c r="F3388" s="160">
        <f t="shared" si="317"/>
        <v>3</v>
      </c>
      <c r="G3388" s="160">
        <f t="shared" ca="1" si="312"/>
        <v>106777</v>
      </c>
      <c r="H3388" s="171">
        <f t="shared" ca="1" si="313"/>
        <v>1803</v>
      </c>
      <c r="I3388" s="160"/>
      <c r="J3388" s="160"/>
      <c r="K3388" s="160"/>
      <c r="L3388" s="160"/>
      <c r="M3388" s="160"/>
      <c r="N3388" s="160"/>
    </row>
    <row r="3389" spans="1:14">
      <c r="A3389" s="160"/>
      <c r="B3389" s="170" t="s">
        <v>10182</v>
      </c>
      <c r="C3389" s="161">
        <f t="shared" si="314"/>
        <v>43020</v>
      </c>
      <c r="D3389" s="160">
        <f t="shared" si="315"/>
        <v>2017</v>
      </c>
      <c r="E3389" s="160">
        <f t="shared" si="316"/>
        <v>10</v>
      </c>
      <c r="F3389" s="160">
        <f t="shared" si="317"/>
        <v>4</v>
      </c>
      <c r="G3389" s="160">
        <f t="shared" ca="1" si="312"/>
        <v>106780</v>
      </c>
      <c r="H3389" s="171">
        <f t="shared" ca="1" si="313"/>
        <v>1802</v>
      </c>
      <c r="I3389" s="160"/>
      <c r="J3389" s="160"/>
      <c r="K3389" s="160"/>
      <c r="L3389" s="160"/>
      <c r="M3389" s="160"/>
      <c r="N3389" s="160"/>
    </row>
    <row r="3390" spans="1:14">
      <c r="A3390" s="160"/>
      <c r="B3390" s="170" t="s">
        <v>10182</v>
      </c>
      <c r="C3390" s="161">
        <f t="shared" si="314"/>
        <v>43020</v>
      </c>
      <c r="D3390" s="160">
        <f t="shared" si="315"/>
        <v>2017</v>
      </c>
      <c r="E3390" s="160">
        <f t="shared" si="316"/>
        <v>10</v>
      </c>
      <c r="F3390" s="160">
        <f t="shared" si="317"/>
        <v>4</v>
      </c>
      <c r="G3390" s="160">
        <f t="shared" ca="1" si="312"/>
        <v>106780</v>
      </c>
      <c r="H3390" s="171">
        <f t="shared" ca="1" si="313"/>
        <v>1802</v>
      </c>
      <c r="I3390" s="160"/>
      <c r="J3390" s="160"/>
      <c r="K3390" s="160"/>
      <c r="L3390" s="160"/>
      <c r="M3390" s="160"/>
      <c r="N3390" s="160"/>
    </row>
    <row r="3391" spans="1:14">
      <c r="A3391" s="160"/>
      <c r="B3391" s="170" t="s">
        <v>10187</v>
      </c>
      <c r="C3391" s="161">
        <f t="shared" si="314"/>
        <v>43023</v>
      </c>
      <c r="D3391" s="160">
        <f t="shared" si="315"/>
        <v>2017</v>
      </c>
      <c r="E3391" s="160">
        <f t="shared" si="316"/>
        <v>10</v>
      </c>
      <c r="F3391" s="160">
        <f t="shared" si="317"/>
        <v>7</v>
      </c>
      <c r="G3391" s="160">
        <f t="shared" ca="1" si="312"/>
        <v>106781</v>
      </c>
      <c r="H3391" s="171">
        <f t="shared" ca="1" si="313"/>
        <v>1800</v>
      </c>
      <c r="I3391" s="160"/>
      <c r="J3391" s="160"/>
      <c r="K3391" s="160"/>
      <c r="L3391" s="160"/>
      <c r="M3391" s="160"/>
      <c r="N3391" s="160"/>
    </row>
    <row r="3392" spans="1:14">
      <c r="A3392" s="160"/>
      <c r="B3392" s="170" t="s">
        <v>10190</v>
      </c>
      <c r="C3392" s="161">
        <f t="shared" si="314"/>
        <v>43025</v>
      </c>
      <c r="D3392" s="160">
        <f t="shared" si="315"/>
        <v>2017</v>
      </c>
      <c r="E3392" s="160">
        <f t="shared" si="316"/>
        <v>10</v>
      </c>
      <c r="F3392" s="160">
        <f t="shared" si="317"/>
        <v>2</v>
      </c>
      <c r="G3392" s="160">
        <f t="shared" ca="1" si="312"/>
        <v>106783</v>
      </c>
      <c r="H3392" s="171">
        <f t="shared" ca="1" si="313"/>
        <v>1799</v>
      </c>
      <c r="I3392" s="160"/>
      <c r="J3392" s="160"/>
      <c r="K3392" s="160"/>
      <c r="L3392" s="160"/>
      <c r="M3392" s="160"/>
      <c r="N3392" s="160"/>
    </row>
    <row r="3393" spans="1:14">
      <c r="A3393" s="160"/>
      <c r="B3393" s="170" t="s">
        <v>10193</v>
      </c>
      <c r="C3393" s="161">
        <f t="shared" si="314"/>
        <v>43026</v>
      </c>
      <c r="D3393" s="160">
        <f t="shared" si="315"/>
        <v>2017</v>
      </c>
      <c r="E3393" s="160">
        <f t="shared" si="316"/>
        <v>10</v>
      </c>
      <c r="F3393" s="160">
        <f t="shared" si="317"/>
        <v>3</v>
      </c>
      <c r="G3393" s="160">
        <f t="shared" ca="1" si="312"/>
        <v>106784</v>
      </c>
      <c r="H3393" s="171">
        <f t="shared" ca="1" si="313"/>
        <v>1798</v>
      </c>
      <c r="I3393" s="160"/>
      <c r="J3393" s="160"/>
      <c r="K3393" s="160"/>
      <c r="L3393" s="160"/>
      <c r="M3393" s="160"/>
      <c r="N3393" s="160"/>
    </row>
    <row r="3394" spans="1:14">
      <c r="A3394" s="160"/>
      <c r="B3394" s="170" t="s">
        <v>10196</v>
      </c>
      <c r="C3394" s="161">
        <f t="shared" si="314"/>
        <v>43030</v>
      </c>
      <c r="D3394" s="160">
        <f t="shared" si="315"/>
        <v>2017</v>
      </c>
      <c r="E3394" s="160">
        <f t="shared" si="316"/>
        <v>10</v>
      </c>
      <c r="F3394" s="160">
        <f t="shared" si="317"/>
        <v>7</v>
      </c>
      <c r="G3394" s="160">
        <f t="shared" ca="1" si="312"/>
        <v>106788</v>
      </c>
      <c r="H3394" s="171">
        <f t="shared" ca="1" si="313"/>
        <v>1795</v>
      </c>
      <c r="I3394" s="160"/>
      <c r="J3394" s="160"/>
      <c r="K3394" s="160"/>
      <c r="L3394" s="160"/>
      <c r="M3394" s="160"/>
      <c r="N3394" s="160"/>
    </row>
    <row r="3395" spans="1:14">
      <c r="A3395" s="160"/>
      <c r="B3395" s="170" t="s">
        <v>10199</v>
      </c>
      <c r="C3395" s="161">
        <f t="shared" si="314"/>
        <v>43031</v>
      </c>
      <c r="D3395" s="160">
        <f t="shared" si="315"/>
        <v>2017</v>
      </c>
      <c r="E3395" s="160">
        <f t="shared" si="316"/>
        <v>10</v>
      </c>
      <c r="F3395" s="160">
        <f t="shared" si="317"/>
        <v>1</v>
      </c>
      <c r="G3395" s="160">
        <f t="shared" ca="1" si="312"/>
        <v>106789</v>
      </c>
      <c r="H3395" s="171">
        <f t="shared" ca="1" si="313"/>
        <v>1795</v>
      </c>
      <c r="I3395" s="160"/>
      <c r="J3395" s="160"/>
      <c r="K3395" s="160"/>
      <c r="L3395" s="160"/>
      <c r="M3395" s="160"/>
      <c r="N3395" s="160"/>
    </row>
    <row r="3396" spans="1:14">
      <c r="A3396" s="160"/>
      <c r="B3396" s="170" t="s">
        <v>10199</v>
      </c>
      <c r="C3396" s="161">
        <f t="shared" si="314"/>
        <v>43031</v>
      </c>
      <c r="D3396" s="160">
        <f t="shared" si="315"/>
        <v>2017</v>
      </c>
      <c r="E3396" s="160">
        <f t="shared" si="316"/>
        <v>10</v>
      </c>
      <c r="F3396" s="160">
        <f t="shared" si="317"/>
        <v>1</v>
      </c>
      <c r="G3396" s="160">
        <f t="shared" ca="1" si="312"/>
        <v>106789</v>
      </c>
      <c r="H3396" s="171">
        <f t="shared" ca="1" si="313"/>
        <v>1795</v>
      </c>
      <c r="I3396" s="160"/>
      <c r="J3396" s="160"/>
      <c r="K3396" s="160"/>
      <c r="L3396" s="160"/>
      <c r="M3396" s="160"/>
      <c r="N3396" s="160"/>
    </row>
    <row r="3397" spans="1:14">
      <c r="A3397" s="160"/>
      <c r="B3397" s="170" t="s">
        <v>10199</v>
      </c>
      <c r="C3397" s="161">
        <f t="shared" si="314"/>
        <v>43031</v>
      </c>
      <c r="D3397" s="160">
        <f t="shared" si="315"/>
        <v>2017</v>
      </c>
      <c r="E3397" s="160">
        <f t="shared" si="316"/>
        <v>10</v>
      </c>
      <c r="F3397" s="160">
        <f t="shared" si="317"/>
        <v>1</v>
      </c>
      <c r="G3397" s="160">
        <f t="shared" ref="G3397:G3460" ca="1" si="318">WORKDAY(C3397,$K$5)</f>
        <v>106789</v>
      </c>
      <c r="H3397" s="171">
        <f t="shared" ref="H3397:H3460" ca="1" si="319">NETWORKDAYS(C3397,$K$5)</f>
        <v>1795</v>
      </c>
      <c r="I3397" s="160"/>
      <c r="J3397" s="160"/>
      <c r="K3397" s="160"/>
      <c r="L3397" s="160"/>
      <c r="M3397" s="160"/>
      <c r="N3397" s="160"/>
    </row>
    <row r="3398" spans="1:14">
      <c r="A3398" s="160"/>
      <c r="B3398" s="170" t="s">
        <v>10206</v>
      </c>
      <c r="C3398" s="161">
        <f t="shared" ref="C3398:C3461" si="320">DATE(LEFT(B3398,4),MID(B3398,5,2),RIGHT(B3398,2))</f>
        <v>43033</v>
      </c>
      <c r="D3398" s="160">
        <f t="shared" ref="D3398:D3461" si="321">YEAR(C3398)</f>
        <v>2017</v>
      </c>
      <c r="E3398" s="160">
        <f t="shared" ref="E3398:E3461" si="322">MONTH(C3398)</f>
        <v>10</v>
      </c>
      <c r="F3398" s="160">
        <f t="shared" ref="F3398:F3461" si="323">WEEKDAY(C3398,2)</f>
        <v>3</v>
      </c>
      <c r="G3398" s="160">
        <f t="shared" ca="1" si="318"/>
        <v>106791</v>
      </c>
      <c r="H3398" s="171">
        <f t="shared" ca="1" si="319"/>
        <v>1793</v>
      </c>
      <c r="I3398" s="160"/>
      <c r="J3398" s="160"/>
      <c r="K3398" s="160"/>
      <c r="L3398" s="160"/>
      <c r="M3398" s="160"/>
      <c r="N3398" s="160"/>
    </row>
    <row r="3399" spans="1:14">
      <c r="A3399" s="160"/>
      <c r="B3399" s="170" t="s">
        <v>10206</v>
      </c>
      <c r="C3399" s="161">
        <f t="shared" si="320"/>
        <v>43033</v>
      </c>
      <c r="D3399" s="160">
        <f t="shared" si="321"/>
        <v>2017</v>
      </c>
      <c r="E3399" s="160">
        <f t="shared" si="322"/>
        <v>10</v>
      </c>
      <c r="F3399" s="160">
        <f t="shared" si="323"/>
        <v>3</v>
      </c>
      <c r="G3399" s="160">
        <f t="shared" ca="1" si="318"/>
        <v>106791</v>
      </c>
      <c r="H3399" s="171">
        <f t="shared" ca="1" si="319"/>
        <v>1793</v>
      </c>
      <c r="I3399" s="160"/>
      <c r="J3399" s="160"/>
      <c r="K3399" s="160"/>
      <c r="L3399" s="160"/>
      <c r="M3399" s="160"/>
      <c r="N3399" s="160"/>
    </row>
    <row r="3400" spans="1:14">
      <c r="A3400" s="160"/>
      <c r="B3400" s="170" t="s">
        <v>10206</v>
      </c>
      <c r="C3400" s="161">
        <f t="shared" si="320"/>
        <v>43033</v>
      </c>
      <c r="D3400" s="160">
        <f t="shared" si="321"/>
        <v>2017</v>
      </c>
      <c r="E3400" s="160">
        <f t="shared" si="322"/>
        <v>10</v>
      </c>
      <c r="F3400" s="160">
        <f t="shared" si="323"/>
        <v>3</v>
      </c>
      <c r="G3400" s="160">
        <f t="shared" ca="1" si="318"/>
        <v>106791</v>
      </c>
      <c r="H3400" s="171">
        <f t="shared" ca="1" si="319"/>
        <v>1793</v>
      </c>
      <c r="I3400" s="160"/>
      <c r="J3400" s="160"/>
      <c r="K3400" s="160"/>
      <c r="L3400" s="160"/>
      <c r="M3400" s="160"/>
      <c r="N3400" s="160"/>
    </row>
    <row r="3401" spans="1:14">
      <c r="A3401" s="160"/>
      <c r="B3401" s="170" t="s">
        <v>10213</v>
      </c>
      <c r="C3401" s="161">
        <f t="shared" si="320"/>
        <v>43034</v>
      </c>
      <c r="D3401" s="160">
        <f t="shared" si="321"/>
        <v>2017</v>
      </c>
      <c r="E3401" s="160">
        <f t="shared" si="322"/>
        <v>10</v>
      </c>
      <c r="F3401" s="160">
        <f t="shared" si="323"/>
        <v>4</v>
      </c>
      <c r="G3401" s="160">
        <f t="shared" ca="1" si="318"/>
        <v>106794</v>
      </c>
      <c r="H3401" s="171">
        <f t="shared" ca="1" si="319"/>
        <v>1792</v>
      </c>
      <c r="I3401" s="160"/>
      <c r="J3401" s="160"/>
      <c r="K3401" s="160"/>
      <c r="L3401" s="160"/>
      <c r="M3401" s="160"/>
      <c r="N3401" s="160"/>
    </row>
    <row r="3402" spans="1:14">
      <c r="A3402" s="160"/>
      <c r="B3402" s="170" t="s">
        <v>10216</v>
      </c>
      <c r="C3402" s="161">
        <f t="shared" si="320"/>
        <v>43035</v>
      </c>
      <c r="D3402" s="160">
        <f t="shared" si="321"/>
        <v>2017</v>
      </c>
      <c r="E3402" s="160">
        <f t="shared" si="322"/>
        <v>10</v>
      </c>
      <c r="F3402" s="160">
        <f t="shared" si="323"/>
        <v>5</v>
      </c>
      <c r="G3402" s="160">
        <f t="shared" ca="1" si="318"/>
        <v>106795</v>
      </c>
      <c r="H3402" s="171">
        <f t="shared" ca="1" si="319"/>
        <v>1791</v>
      </c>
      <c r="I3402" s="160"/>
      <c r="J3402" s="160"/>
      <c r="K3402" s="160"/>
      <c r="L3402" s="160"/>
      <c r="M3402" s="160"/>
      <c r="N3402" s="160"/>
    </row>
    <row r="3403" spans="1:14">
      <c r="A3403" s="160"/>
      <c r="B3403" s="170" t="s">
        <v>10219</v>
      </c>
      <c r="C3403" s="161">
        <f t="shared" si="320"/>
        <v>43036</v>
      </c>
      <c r="D3403" s="160">
        <f t="shared" si="321"/>
        <v>2017</v>
      </c>
      <c r="E3403" s="160">
        <f t="shared" si="322"/>
        <v>10</v>
      </c>
      <c r="F3403" s="160">
        <f t="shared" si="323"/>
        <v>6</v>
      </c>
      <c r="G3403" s="160">
        <f t="shared" ca="1" si="318"/>
        <v>106795</v>
      </c>
      <c r="H3403" s="171">
        <f t="shared" ca="1" si="319"/>
        <v>1790</v>
      </c>
      <c r="I3403" s="160"/>
      <c r="J3403" s="160"/>
      <c r="K3403" s="160"/>
      <c r="L3403" s="160"/>
      <c r="M3403" s="160"/>
      <c r="N3403" s="160"/>
    </row>
    <row r="3404" spans="1:14">
      <c r="A3404" s="160"/>
      <c r="B3404" s="170" t="s">
        <v>10222</v>
      </c>
      <c r="C3404" s="161">
        <f t="shared" si="320"/>
        <v>43039</v>
      </c>
      <c r="D3404" s="160">
        <f t="shared" si="321"/>
        <v>2017</v>
      </c>
      <c r="E3404" s="160">
        <f t="shared" si="322"/>
        <v>10</v>
      </c>
      <c r="F3404" s="160">
        <f t="shared" si="323"/>
        <v>2</v>
      </c>
      <c r="G3404" s="160">
        <f t="shared" ca="1" si="318"/>
        <v>106797</v>
      </c>
      <c r="H3404" s="171">
        <f t="shared" ca="1" si="319"/>
        <v>1789</v>
      </c>
      <c r="I3404" s="160"/>
      <c r="J3404" s="160"/>
      <c r="K3404" s="160"/>
      <c r="L3404" s="160"/>
      <c r="M3404" s="160"/>
      <c r="N3404" s="160"/>
    </row>
    <row r="3405" spans="1:14">
      <c r="A3405" s="160"/>
      <c r="B3405" s="170" t="s">
        <v>10225</v>
      </c>
      <c r="C3405" s="161">
        <f t="shared" si="320"/>
        <v>43042</v>
      </c>
      <c r="D3405" s="160">
        <f t="shared" si="321"/>
        <v>2017</v>
      </c>
      <c r="E3405" s="160">
        <f t="shared" si="322"/>
        <v>11</v>
      </c>
      <c r="F3405" s="160">
        <f t="shared" si="323"/>
        <v>5</v>
      </c>
      <c r="G3405" s="160">
        <f t="shared" ca="1" si="318"/>
        <v>106802</v>
      </c>
      <c r="H3405" s="171">
        <f t="shared" ca="1" si="319"/>
        <v>1786</v>
      </c>
      <c r="I3405" s="160"/>
      <c r="J3405" s="160"/>
      <c r="K3405" s="160"/>
      <c r="L3405" s="160"/>
      <c r="M3405" s="160"/>
      <c r="N3405" s="160"/>
    </row>
    <row r="3406" spans="1:14">
      <c r="A3406" s="160"/>
      <c r="B3406" s="170" t="s">
        <v>10225</v>
      </c>
      <c r="C3406" s="161">
        <f t="shared" si="320"/>
        <v>43042</v>
      </c>
      <c r="D3406" s="160">
        <f t="shared" si="321"/>
        <v>2017</v>
      </c>
      <c r="E3406" s="160">
        <f t="shared" si="322"/>
        <v>11</v>
      </c>
      <c r="F3406" s="160">
        <f t="shared" si="323"/>
        <v>5</v>
      </c>
      <c r="G3406" s="160">
        <f t="shared" ca="1" si="318"/>
        <v>106802</v>
      </c>
      <c r="H3406" s="171">
        <f t="shared" ca="1" si="319"/>
        <v>1786</v>
      </c>
      <c r="I3406" s="160"/>
      <c r="J3406" s="160"/>
      <c r="K3406" s="160"/>
      <c r="L3406" s="160"/>
      <c r="M3406" s="160"/>
      <c r="N3406" s="160"/>
    </row>
    <row r="3407" spans="1:14">
      <c r="A3407" s="160"/>
      <c r="B3407" s="170" t="s">
        <v>10230</v>
      </c>
      <c r="C3407" s="161">
        <f t="shared" si="320"/>
        <v>43043</v>
      </c>
      <c r="D3407" s="160">
        <f t="shared" si="321"/>
        <v>2017</v>
      </c>
      <c r="E3407" s="160">
        <f t="shared" si="322"/>
        <v>11</v>
      </c>
      <c r="F3407" s="160">
        <f t="shared" si="323"/>
        <v>6</v>
      </c>
      <c r="G3407" s="160">
        <f t="shared" ca="1" si="318"/>
        <v>106802</v>
      </c>
      <c r="H3407" s="171">
        <f t="shared" ca="1" si="319"/>
        <v>1785</v>
      </c>
      <c r="I3407" s="160"/>
      <c r="J3407" s="160"/>
      <c r="K3407" s="160"/>
      <c r="L3407" s="160"/>
      <c r="M3407" s="160"/>
      <c r="N3407" s="160"/>
    </row>
    <row r="3408" spans="1:14">
      <c r="A3408" s="160"/>
      <c r="B3408" s="170" t="s">
        <v>10230</v>
      </c>
      <c r="C3408" s="161">
        <f t="shared" si="320"/>
        <v>43043</v>
      </c>
      <c r="D3408" s="160">
        <f t="shared" si="321"/>
        <v>2017</v>
      </c>
      <c r="E3408" s="160">
        <f t="shared" si="322"/>
        <v>11</v>
      </c>
      <c r="F3408" s="160">
        <f t="shared" si="323"/>
        <v>6</v>
      </c>
      <c r="G3408" s="160">
        <f t="shared" ca="1" si="318"/>
        <v>106802</v>
      </c>
      <c r="H3408" s="171">
        <f t="shared" ca="1" si="319"/>
        <v>1785</v>
      </c>
      <c r="I3408" s="160"/>
      <c r="J3408" s="160"/>
      <c r="K3408" s="160"/>
      <c r="L3408" s="160"/>
      <c r="M3408" s="160"/>
      <c r="N3408" s="160"/>
    </row>
    <row r="3409" spans="1:14">
      <c r="A3409" s="160"/>
      <c r="B3409" s="170" t="s">
        <v>10230</v>
      </c>
      <c r="C3409" s="161">
        <f t="shared" si="320"/>
        <v>43043</v>
      </c>
      <c r="D3409" s="160">
        <f t="shared" si="321"/>
        <v>2017</v>
      </c>
      <c r="E3409" s="160">
        <f t="shared" si="322"/>
        <v>11</v>
      </c>
      <c r="F3409" s="160">
        <f t="shared" si="323"/>
        <v>6</v>
      </c>
      <c r="G3409" s="160">
        <f t="shared" ca="1" si="318"/>
        <v>106802</v>
      </c>
      <c r="H3409" s="171">
        <f t="shared" ca="1" si="319"/>
        <v>1785</v>
      </c>
      <c r="I3409" s="160"/>
      <c r="J3409" s="160"/>
      <c r="K3409" s="160"/>
      <c r="L3409" s="160"/>
      <c r="M3409" s="160"/>
      <c r="N3409" s="160"/>
    </row>
    <row r="3410" spans="1:14">
      <c r="A3410" s="160"/>
      <c r="B3410" s="170" t="s">
        <v>10237</v>
      </c>
      <c r="C3410" s="161">
        <f t="shared" si="320"/>
        <v>43046</v>
      </c>
      <c r="D3410" s="160">
        <f t="shared" si="321"/>
        <v>2017</v>
      </c>
      <c r="E3410" s="160">
        <f t="shared" si="322"/>
        <v>11</v>
      </c>
      <c r="F3410" s="160">
        <f t="shared" si="323"/>
        <v>2</v>
      </c>
      <c r="G3410" s="160">
        <f t="shared" ca="1" si="318"/>
        <v>106804</v>
      </c>
      <c r="H3410" s="171">
        <f t="shared" ca="1" si="319"/>
        <v>1784</v>
      </c>
      <c r="I3410" s="160"/>
      <c r="J3410" s="160"/>
      <c r="K3410" s="160"/>
      <c r="L3410" s="160"/>
      <c r="M3410" s="160"/>
      <c r="N3410" s="160"/>
    </row>
    <row r="3411" spans="1:14">
      <c r="A3411" s="160"/>
      <c r="B3411" s="170" t="s">
        <v>10237</v>
      </c>
      <c r="C3411" s="161">
        <f t="shared" si="320"/>
        <v>43046</v>
      </c>
      <c r="D3411" s="160">
        <f t="shared" si="321"/>
        <v>2017</v>
      </c>
      <c r="E3411" s="160">
        <f t="shared" si="322"/>
        <v>11</v>
      </c>
      <c r="F3411" s="160">
        <f t="shared" si="323"/>
        <v>2</v>
      </c>
      <c r="G3411" s="160">
        <f t="shared" ca="1" si="318"/>
        <v>106804</v>
      </c>
      <c r="H3411" s="171">
        <f t="shared" ca="1" si="319"/>
        <v>1784</v>
      </c>
      <c r="I3411" s="160"/>
      <c r="J3411" s="160"/>
      <c r="K3411" s="160"/>
      <c r="L3411" s="160"/>
      <c r="M3411" s="160"/>
      <c r="N3411" s="160"/>
    </row>
    <row r="3412" spans="1:14">
      <c r="A3412" s="160"/>
      <c r="B3412" s="170" t="s">
        <v>10237</v>
      </c>
      <c r="C3412" s="161">
        <f t="shared" si="320"/>
        <v>43046</v>
      </c>
      <c r="D3412" s="160">
        <f t="shared" si="321"/>
        <v>2017</v>
      </c>
      <c r="E3412" s="160">
        <f t="shared" si="322"/>
        <v>11</v>
      </c>
      <c r="F3412" s="160">
        <f t="shared" si="323"/>
        <v>2</v>
      </c>
      <c r="G3412" s="160">
        <f t="shared" ca="1" si="318"/>
        <v>106804</v>
      </c>
      <c r="H3412" s="171">
        <f t="shared" ca="1" si="319"/>
        <v>1784</v>
      </c>
      <c r="I3412" s="160"/>
      <c r="J3412" s="160"/>
      <c r="K3412" s="160"/>
      <c r="L3412" s="160"/>
      <c r="M3412" s="160"/>
      <c r="N3412" s="160"/>
    </row>
    <row r="3413" spans="1:14">
      <c r="A3413" s="160"/>
      <c r="B3413" s="170" t="s">
        <v>10244</v>
      </c>
      <c r="C3413" s="161">
        <f t="shared" si="320"/>
        <v>43049</v>
      </c>
      <c r="D3413" s="160">
        <f t="shared" si="321"/>
        <v>2017</v>
      </c>
      <c r="E3413" s="160">
        <f t="shared" si="322"/>
        <v>11</v>
      </c>
      <c r="F3413" s="160">
        <f t="shared" si="323"/>
        <v>5</v>
      </c>
      <c r="G3413" s="160">
        <f t="shared" ca="1" si="318"/>
        <v>106809</v>
      </c>
      <c r="H3413" s="171">
        <f t="shared" ca="1" si="319"/>
        <v>1781</v>
      </c>
      <c r="I3413" s="160"/>
      <c r="J3413" s="160"/>
      <c r="K3413" s="160"/>
      <c r="L3413" s="160"/>
      <c r="M3413" s="160"/>
      <c r="N3413" s="160"/>
    </row>
    <row r="3414" spans="1:14">
      <c r="A3414" s="160"/>
      <c r="B3414" s="170" t="s">
        <v>10244</v>
      </c>
      <c r="C3414" s="161">
        <f t="shared" si="320"/>
        <v>43049</v>
      </c>
      <c r="D3414" s="160">
        <f t="shared" si="321"/>
        <v>2017</v>
      </c>
      <c r="E3414" s="160">
        <f t="shared" si="322"/>
        <v>11</v>
      </c>
      <c r="F3414" s="160">
        <f t="shared" si="323"/>
        <v>5</v>
      </c>
      <c r="G3414" s="160">
        <f t="shared" ca="1" si="318"/>
        <v>106809</v>
      </c>
      <c r="H3414" s="171">
        <f t="shared" ca="1" si="319"/>
        <v>1781</v>
      </c>
      <c r="I3414" s="160"/>
      <c r="J3414" s="160"/>
      <c r="K3414" s="160"/>
      <c r="L3414" s="160"/>
      <c r="M3414" s="160"/>
      <c r="N3414" s="160"/>
    </row>
    <row r="3415" spans="1:14">
      <c r="A3415" s="160"/>
      <c r="B3415" s="170" t="s">
        <v>10249</v>
      </c>
      <c r="C3415" s="161">
        <f t="shared" si="320"/>
        <v>43051</v>
      </c>
      <c r="D3415" s="160">
        <f t="shared" si="321"/>
        <v>2017</v>
      </c>
      <c r="E3415" s="160">
        <f t="shared" si="322"/>
        <v>11</v>
      </c>
      <c r="F3415" s="160">
        <f t="shared" si="323"/>
        <v>7</v>
      </c>
      <c r="G3415" s="160">
        <f t="shared" ca="1" si="318"/>
        <v>106809</v>
      </c>
      <c r="H3415" s="171">
        <f t="shared" ca="1" si="319"/>
        <v>1780</v>
      </c>
      <c r="I3415" s="160"/>
      <c r="J3415" s="160"/>
      <c r="K3415" s="160"/>
      <c r="L3415" s="160"/>
      <c r="M3415" s="160"/>
      <c r="N3415" s="160"/>
    </row>
    <row r="3416" spans="1:14">
      <c r="A3416" s="160"/>
      <c r="B3416" s="170" t="s">
        <v>10252</v>
      </c>
      <c r="C3416" s="161">
        <f t="shared" si="320"/>
        <v>43053</v>
      </c>
      <c r="D3416" s="160">
        <f t="shared" si="321"/>
        <v>2017</v>
      </c>
      <c r="E3416" s="160">
        <f t="shared" si="322"/>
        <v>11</v>
      </c>
      <c r="F3416" s="160">
        <f t="shared" si="323"/>
        <v>2</v>
      </c>
      <c r="G3416" s="160">
        <f t="shared" ca="1" si="318"/>
        <v>106811</v>
      </c>
      <c r="H3416" s="171">
        <f t="shared" ca="1" si="319"/>
        <v>1779</v>
      </c>
      <c r="I3416" s="160"/>
      <c r="J3416" s="160"/>
      <c r="K3416" s="160"/>
      <c r="L3416" s="160"/>
      <c r="M3416" s="160"/>
      <c r="N3416" s="160"/>
    </row>
    <row r="3417" spans="1:14">
      <c r="A3417" s="160"/>
      <c r="B3417" s="170" t="s">
        <v>10252</v>
      </c>
      <c r="C3417" s="161">
        <f t="shared" si="320"/>
        <v>43053</v>
      </c>
      <c r="D3417" s="160">
        <f t="shared" si="321"/>
        <v>2017</v>
      </c>
      <c r="E3417" s="160">
        <f t="shared" si="322"/>
        <v>11</v>
      </c>
      <c r="F3417" s="160">
        <f t="shared" si="323"/>
        <v>2</v>
      </c>
      <c r="G3417" s="160">
        <f t="shared" ca="1" si="318"/>
        <v>106811</v>
      </c>
      <c r="H3417" s="171">
        <f t="shared" ca="1" si="319"/>
        <v>1779</v>
      </c>
      <c r="I3417" s="160"/>
      <c r="J3417" s="160"/>
      <c r="K3417" s="160"/>
      <c r="L3417" s="160"/>
      <c r="M3417" s="160"/>
      <c r="N3417" s="160"/>
    </row>
    <row r="3418" spans="1:14">
      <c r="A3418" s="160"/>
      <c r="B3418" s="170" t="s">
        <v>10257</v>
      </c>
      <c r="C3418" s="161">
        <f t="shared" si="320"/>
        <v>43054</v>
      </c>
      <c r="D3418" s="160">
        <f t="shared" si="321"/>
        <v>2017</v>
      </c>
      <c r="E3418" s="160">
        <f t="shared" si="322"/>
        <v>11</v>
      </c>
      <c r="F3418" s="160">
        <f t="shared" si="323"/>
        <v>3</v>
      </c>
      <c r="G3418" s="160">
        <f t="shared" ca="1" si="318"/>
        <v>106812</v>
      </c>
      <c r="H3418" s="171">
        <f t="shared" ca="1" si="319"/>
        <v>1778</v>
      </c>
      <c r="I3418" s="160"/>
      <c r="J3418" s="160"/>
      <c r="K3418" s="160"/>
      <c r="L3418" s="160"/>
      <c r="M3418" s="160"/>
      <c r="N3418" s="160"/>
    </row>
    <row r="3419" spans="1:14">
      <c r="A3419" s="160"/>
      <c r="B3419" s="170" t="s">
        <v>10260</v>
      </c>
      <c r="C3419" s="161">
        <f t="shared" si="320"/>
        <v>43055</v>
      </c>
      <c r="D3419" s="160">
        <f t="shared" si="321"/>
        <v>2017</v>
      </c>
      <c r="E3419" s="160">
        <f t="shared" si="322"/>
        <v>11</v>
      </c>
      <c r="F3419" s="160">
        <f t="shared" si="323"/>
        <v>4</v>
      </c>
      <c r="G3419" s="160">
        <f t="shared" ca="1" si="318"/>
        <v>106815</v>
      </c>
      <c r="H3419" s="171">
        <f t="shared" ca="1" si="319"/>
        <v>1777</v>
      </c>
      <c r="I3419" s="160"/>
      <c r="J3419" s="160"/>
      <c r="K3419" s="160"/>
      <c r="L3419" s="160"/>
      <c r="M3419" s="160"/>
      <c r="N3419" s="160"/>
    </row>
    <row r="3420" spans="1:14">
      <c r="A3420" s="160"/>
      <c r="B3420" s="170" t="s">
        <v>10260</v>
      </c>
      <c r="C3420" s="161">
        <f t="shared" si="320"/>
        <v>43055</v>
      </c>
      <c r="D3420" s="160">
        <f t="shared" si="321"/>
        <v>2017</v>
      </c>
      <c r="E3420" s="160">
        <f t="shared" si="322"/>
        <v>11</v>
      </c>
      <c r="F3420" s="160">
        <f t="shared" si="323"/>
        <v>4</v>
      </c>
      <c r="G3420" s="160">
        <f t="shared" ca="1" si="318"/>
        <v>106815</v>
      </c>
      <c r="H3420" s="171">
        <f t="shared" ca="1" si="319"/>
        <v>1777</v>
      </c>
      <c r="I3420" s="160"/>
      <c r="J3420" s="160"/>
      <c r="K3420" s="160"/>
      <c r="L3420" s="160"/>
      <c r="M3420" s="160"/>
      <c r="N3420" s="160"/>
    </row>
    <row r="3421" spans="1:14">
      <c r="A3421" s="160"/>
      <c r="B3421" s="170" t="s">
        <v>10265</v>
      </c>
      <c r="C3421" s="161">
        <f t="shared" si="320"/>
        <v>43057</v>
      </c>
      <c r="D3421" s="160">
        <f t="shared" si="321"/>
        <v>2017</v>
      </c>
      <c r="E3421" s="160">
        <f t="shared" si="322"/>
        <v>11</v>
      </c>
      <c r="F3421" s="160">
        <f t="shared" si="323"/>
        <v>6</v>
      </c>
      <c r="G3421" s="160">
        <f t="shared" ca="1" si="318"/>
        <v>106816</v>
      </c>
      <c r="H3421" s="171">
        <f t="shared" ca="1" si="319"/>
        <v>1775</v>
      </c>
      <c r="I3421" s="160"/>
      <c r="J3421" s="160"/>
      <c r="K3421" s="160"/>
      <c r="L3421" s="160"/>
      <c r="M3421" s="160"/>
      <c r="N3421" s="160"/>
    </row>
    <row r="3422" spans="1:14">
      <c r="A3422" s="160"/>
      <c r="B3422" s="170" t="s">
        <v>10268</v>
      </c>
      <c r="C3422" s="161">
        <f t="shared" si="320"/>
        <v>43060</v>
      </c>
      <c r="D3422" s="160">
        <f t="shared" si="321"/>
        <v>2017</v>
      </c>
      <c r="E3422" s="160">
        <f t="shared" si="322"/>
        <v>11</v>
      </c>
      <c r="F3422" s="160">
        <f t="shared" si="323"/>
        <v>2</v>
      </c>
      <c r="G3422" s="160">
        <f t="shared" ca="1" si="318"/>
        <v>106818</v>
      </c>
      <c r="H3422" s="171">
        <f t="shared" ca="1" si="319"/>
        <v>1774</v>
      </c>
      <c r="I3422" s="160"/>
      <c r="J3422" s="160"/>
      <c r="K3422" s="160"/>
      <c r="L3422" s="160"/>
      <c r="M3422" s="160"/>
      <c r="N3422" s="160"/>
    </row>
    <row r="3423" spans="1:14">
      <c r="A3423" s="160"/>
      <c r="B3423" s="170" t="s">
        <v>10271</v>
      </c>
      <c r="C3423" s="161">
        <f t="shared" si="320"/>
        <v>43062</v>
      </c>
      <c r="D3423" s="160">
        <f t="shared" si="321"/>
        <v>2017</v>
      </c>
      <c r="E3423" s="160">
        <f t="shared" si="322"/>
        <v>11</v>
      </c>
      <c r="F3423" s="160">
        <f t="shared" si="323"/>
        <v>4</v>
      </c>
      <c r="G3423" s="160">
        <f t="shared" ca="1" si="318"/>
        <v>106822</v>
      </c>
      <c r="H3423" s="171">
        <f t="shared" ca="1" si="319"/>
        <v>1772</v>
      </c>
      <c r="I3423" s="160"/>
      <c r="J3423" s="160"/>
      <c r="K3423" s="160"/>
      <c r="L3423" s="160"/>
      <c r="M3423" s="160"/>
      <c r="N3423" s="160"/>
    </row>
    <row r="3424" spans="1:14">
      <c r="A3424" s="160"/>
      <c r="B3424" s="170" t="s">
        <v>10274</v>
      </c>
      <c r="C3424" s="161">
        <f t="shared" si="320"/>
        <v>43064</v>
      </c>
      <c r="D3424" s="160">
        <f t="shared" si="321"/>
        <v>2017</v>
      </c>
      <c r="E3424" s="160">
        <f t="shared" si="322"/>
        <v>11</v>
      </c>
      <c r="F3424" s="160">
        <f t="shared" si="323"/>
        <v>6</v>
      </c>
      <c r="G3424" s="160">
        <f t="shared" ca="1" si="318"/>
        <v>106823</v>
      </c>
      <c r="H3424" s="171">
        <f t="shared" ca="1" si="319"/>
        <v>1770</v>
      </c>
      <c r="I3424" s="160"/>
      <c r="J3424" s="160"/>
      <c r="K3424" s="160"/>
      <c r="L3424" s="160"/>
      <c r="M3424" s="160"/>
      <c r="N3424" s="160"/>
    </row>
    <row r="3425" spans="1:14">
      <c r="A3425" s="160"/>
      <c r="B3425" s="170" t="s">
        <v>10277</v>
      </c>
      <c r="C3425" s="161">
        <f t="shared" si="320"/>
        <v>43065</v>
      </c>
      <c r="D3425" s="160">
        <f t="shared" si="321"/>
        <v>2017</v>
      </c>
      <c r="E3425" s="160">
        <f t="shared" si="322"/>
        <v>11</v>
      </c>
      <c r="F3425" s="160">
        <f t="shared" si="323"/>
        <v>7</v>
      </c>
      <c r="G3425" s="160">
        <f t="shared" ca="1" si="318"/>
        <v>106823</v>
      </c>
      <c r="H3425" s="171">
        <f t="shared" ca="1" si="319"/>
        <v>1770</v>
      </c>
      <c r="I3425" s="160"/>
      <c r="J3425" s="160"/>
      <c r="K3425" s="160"/>
      <c r="L3425" s="160"/>
      <c r="M3425" s="160"/>
      <c r="N3425" s="160"/>
    </row>
    <row r="3426" spans="1:14">
      <c r="A3426" s="160"/>
      <c r="B3426" s="170" t="s">
        <v>10280</v>
      </c>
      <c r="C3426" s="161">
        <f t="shared" si="320"/>
        <v>43067</v>
      </c>
      <c r="D3426" s="160">
        <f t="shared" si="321"/>
        <v>2017</v>
      </c>
      <c r="E3426" s="160">
        <f t="shared" si="322"/>
        <v>11</v>
      </c>
      <c r="F3426" s="160">
        <f t="shared" si="323"/>
        <v>2</v>
      </c>
      <c r="G3426" s="160">
        <f t="shared" ca="1" si="318"/>
        <v>106825</v>
      </c>
      <c r="H3426" s="171">
        <f t="shared" ca="1" si="319"/>
        <v>1769</v>
      </c>
      <c r="I3426" s="160"/>
      <c r="J3426" s="160"/>
      <c r="K3426" s="160"/>
      <c r="L3426" s="160"/>
      <c r="M3426" s="160"/>
      <c r="N3426" s="160"/>
    </row>
    <row r="3427" spans="1:14">
      <c r="A3427" s="160"/>
      <c r="B3427" s="170" t="s">
        <v>10283</v>
      </c>
      <c r="C3427" s="161">
        <f t="shared" si="320"/>
        <v>43068</v>
      </c>
      <c r="D3427" s="160">
        <f t="shared" si="321"/>
        <v>2017</v>
      </c>
      <c r="E3427" s="160">
        <f t="shared" si="322"/>
        <v>11</v>
      </c>
      <c r="F3427" s="160">
        <f t="shared" si="323"/>
        <v>3</v>
      </c>
      <c r="G3427" s="160">
        <f t="shared" ca="1" si="318"/>
        <v>106826</v>
      </c>
      <c r="H3427" s="171">
        <f t="shared" ca="1" si="319"/>
        <v>1768</v>
      </c>
      <c r="I3427" s="160"/>
      <c r="J3427" s="160"/>
      <c r="K3427" s="160"/>
      <c r="L3427" s="160"/>
      <c r="M3427" s="160"/>
      <c r="N3427" s="160"/>
    </row>
    <row r="3428" spans="1:14">
      <c r="A3428" s="160"/>
      <c r="B3428" s="170" t="s">
        <v>10286</v>
      </c>
      <c r="C3428" s="161">
        <f t="shared" si="320"/>
        <v>43072</v>
      </c>
      <c r="D3428" s="160">
        <f t="shared" si="321"/>
        <v>2017</v>
      </c>
      <c r="E3428" s="160">
        <f t="shared" si="322"/>
        <v>12</v>
      </c>
      <c r="F3428" s="160">
        <f t="shared" si="323"/>
        <v>7</v>
      </c>
      <c r="G3428" s="160">
        <f t="shared" ca="1" si="318"/>
        <v>106830</v>
      </c>
      <c r="H3428" s="171">
        <f t="shared" ca="1" si="319"/>
        <v>1765</v>
      </c>
      <c r="I3428" s="160"/>
      <c r="J3428" s="160"/>
      <c r="K3428" s="160"/>
      <c r="L3428" s="160"/>
      <c r="M3428" s="160"/>
      <c r="N3428" s="160"/>
    </row>
    <row r="3429" spans="1:14">
      <c r="A3429" s="160"/>
      <c r="B3429" s="170" t="s">
        <v>10289</v>
      </c>
      <c r="C3429" s="161">
        <f t="shared" si="320"/>
        <v>43074</v>
      </c>
      <c r="D3429" s="160">
        <f t="shared" si="321"/>
        <v>2017</v>
      </c>
      <c r="E3429" s="160">
        <f t="shared" si="322"/>
        <v>12</v>
      </c>
      <c r="F3429" s="160">
        <f t="shared" si="323"/>
        <v>2</v>
      </c>
      <c r="G3429" s="160">
        <f t="shared" ca="1" si="318"/>
        <v>106832</v>
      </c>
      <c r="H3429" s="171">
        <f t="shared" ca="1" si="319"/>
        <v>1764</v>
      </c>
      <c r="I3429" s="160"/>
      <c r="J3429" s="160"/>
      <c r="K3429" s="160"/>
      <c r="L3429" s="160"/>
      <c r="M3429" s="160"/>
      <c r="N3429" s="160"/>
    </row>
    <row r="3430" spans="1:14">
      <c r="A3430" s="160"/>
      <c r="B3430" s="170" t="s">
        <v>10292</v>
      </c>
      <c r="C3430" s="161">
        <f t="shared" si="320"/>
        <v>43075</v>
      </c>
      <c r="D3430" s="160">
        <f t="shared" si="321"/>
        <v>2017</v>
      </c>
      <c r="E3430" s="160">
        <f t="shared" si="322"/>
        <v>12</v>
      </c>
      <c r="F3430" s="160">
        <f t="shared" si="323"/>
        <v>3</v>
      </c>
      <c r="G3430" s="160">
        <f t="shared" ca="1" si="318"/>
        <v>106833</v>
      </c>
      <c r="H3430" s="171">
        <f t="shared" ca="1" si="319"/>
        <v>1763</v>
      </c>
      <c r="I3430" s="160"/>
      <c r="J3430" s="160"/>
      <c r="K3430" s="160"/>
      <c r="L3430" s="160"/>
      <c r="M3430" s="160"/>
      <c r="N3430" s="160"/>
    </row>
    <row r="3431" spans="1:14">
      <c r="A3431" s="160"/>
      <c r="B3431" s="170" t="s">
        <v>10295</v>
      </c>
      <c r="C3431" s="161">
        <f t="shared" si="320"/>
        <v>43076</v>
      </c>
      <c r="D3431" s="160">
        <f t="shared" si="321"/>
        <v>2017</v>
      </c>
      <c r="E3431" s="160">
        <f t="shared" si="322"/>
        <v>12</v>
      </c>
      <c r="F3431" s="160">
        <f t="shared" si="323"/>
        <v>4</v>
      </c>
      <c r="G3431" s="160">
        <f t="shared" ca="1" si="318"/>
        <v>106836</v>
      </c>
      <c r="H3431" s="171">
        <f t="shared" ca="1" si="319"/>
        <v>1762</v>
      </c>
      <c r="I3431" s="160"/>
      <c r="J3431" s="160"/>
      <c r="K3431" s="160"/>
      <c r="L3431" s="160"/>
      <c r="M3431" s="160"/>
      <c r="N3431" s="160"/>
    </row>
    <row r="3432" spans="1:14">
      <c r="A3432" s="160"/>
      <c r="B3432" s="170" t="s">
        <v>10295</v>
      </c>
      <c r="C3432" s="161">
        <f t="shared" si="320"/>
        <v>43076</v>
      </c>
      <c r="D3432" s="160">
        <f t="shared" si="321"/>
        <v>2017</v>
      </c>
      <c r="E3432" s="160">
        <f t="shared" si="322"/>
        <v>12</v>
      </c>
      <c r="F3432" s="160">
        <f t="shared" si="323"/>
        <v>4</v>
      </c>
      <c r="G3432" s="160">
        <f t="shared" ca="1" si="318"/>
        <v>106836</v>
      </c>
      <c r="H3432" s="171">
        <f t="shared" ca="1" si="319"/>
        <v>1762</v>
      </c>
      <c r="I3432" s="160"/>
      <c r="J3432" s="160"/>
      <c r="K3432" s="160"/>
      <c r="L3432" s="160"/>
      <c r="M3432" s="160"/>
      <c r="N3432" s="160"/>
    </row>
    <row r="3433" spans="1:14">
      <c r="A3433" s="160"/>
      <c r="B3433" s="170" t="s">
        <v>10300</v>
      </c>
      <c r="C3433" s="161">
        <f t="shared" si="320"/>
        <v>43077</v>
      </c>
      <c r="D3433" s="160">
        <f t="shared" si="321"/>
        <v>2017</v>
      </c>
      <c r="E3433" s="160">
        <f t="shared" si="322"/>
        <v>12</v>
      </c>
      <c r="F3433" s="160">
        <f t="shared" si="323"/>
        <v>5</v>
      </c>
      <c r="G3433" s="160">
        <f t="shared" ca="1" si="318"/>
        <v>106837</v>
      </c>
      <c r="H3433" s="171">
        <f t="shared" ca="1" si="319"/>
        <v>1761</v>
      </c>
      <c r="I3433" s="160"/>
      <c r="J3433" s="160"/>
      <c r="K3433" s="160"/>
      <c r="L3433" s="160"/>
      <c r="M3433" s="160"/>
      <c r="N3433" s="160"/>
    </row>
    <row r="3434" spans="1:14">
      <c r="A3434" s="160"/>
      <c r="B3434" s="170" t="s">
        <v>10300</v>
      </c>
      <c r="C3434" s="161">
        <f t="shared" si="320"/>
        <v>43077</v>
      </c>
      <c r="D3434" s="160">
        <f t="shared" si="321"/>
        <v>2017</v>
      </c>
      <c r="E3434" s="160">
        <f t="shared" si="322"/>
        <v>12</v>
      </c>
      <c r="F3434" s="160">
        <f t="shared" si="323"/>
        <v>5</v>
      </c>
      <c r="G3434" s="160">
        <f t="shared" ca="1" si="318"/>
        <v>106837</v>
      </c>
      <c r="H3434" s="171">
        <f t="shared" ca="1" si="319"/>
        <v>1761</v>
      </c>
      <c r="I3434" s="160"/>
      <c r="J3434" s="160"/>
      <c r="K3434" s="160"/>
      <c r="L3434" s="160"/>
      <c r="M3434" s="160"/>
      <c r="N3434" s="160"/>
    </row>
    <row r="3435" spans="1:14">
      <c r="A3435" s="160"/>
      <c r="B3435" s="170" t="s">
        <v>10300</v>
      </c>
      <c r="C3435" s="161">
        <f t="shared" si="320"/>
        <v>43077</v>
      </c>
      <c r="D3435" s="160">
        <f t="shared" si="321"/>
        <v>2017</v>
      </c>
      <c r="E3435" s="160">
        <f t="shared" si="322"/>
        <v>12</v>
      </c>
      <c r="F3435" s="160">
        <f t="shared" si="323"/>
        <v>5</v>
      </c>
      <c r="G3435" s="160">
        <f t="shared" ca="1" si="318"/>
        <v>106837</v>
      </c>
      <c r="H3435" s="171">
        <f t="shared" ca="1" si="319"/>
        <v>1761</v>
      </c>
      <c r="I3435" s="160"/>
      <c r="J3435" s="160"/>
      <c r="K3435" s="160"/>
      <c r="L3435" s="160"/>
      <c r="M3435" s="160"/>
      <c r="N3435" s="160"/>
    </row>
    <row r="3436" spans="1:14">
      <c r="A3436" s="160"/>
      <c r="B3436" s="170" t="s">
        <v>10307</v>
      </c>
      <c r="C3436" s="161">
        <f t="shared" si="320"/>
        <v>43079</v>
      </c>
      <c r="D3436" s="160">
        <f t="shared" si="321"/>
        <v>2017</v>
      </c>
      <c r="E3436" s="160">
        <f t="shared" si="322"/>
        <v>12</v>
      </c>
      <c r="F3436" s="160">
        <f t="shared" si="323"/>
        <v>7</v>
      </c>
      <c r="G3436" s="160">
        <f t="shared" ca="1" si="318"/>
        <v>106837</v>
      </c>
      <c r="H3436" s="171">
        <f t="shared" ca="1" si="319"/>
        <v>1760</v>
      </c>
      <c r="I3436" s="160"/>
      <c r="J3436" s="160"/>
      <c r="K3436" s="160"/>
      <c r="L3436" s="160"/>
      <c r="M3436" s="160"/>
      <c r="N3436" s="160"/>
    </row>
    <row r="3437" spans="1:14">
      <c r="A3437" s="160"/>
      <c r="B3437" s="170" t="s">
        <v>10307</v>
      </c>
      <c r="C3437" s="161">
        <f t="shared" si="320"/>
        <v>43079</v>
      </c>
      <c r="D3437" s="160">
        <f t="shared" si="321"/>
        <v>2017</v>
      </c>
      <c r="E3437" s="160">
        <f t="shared" si="322"/>
        <v>12</v>
      </c>
      <c r="F3437" s="160">
        <f t="shared" si="323"/>
        <v>7</v>
      </c>
      <c r="G3437" s="160">
        <f t="shared" ca="1" si="318"/>
        <v>106837</v>
      </c>
      <c r="H3437" s="171">
        <f t="shared" ca="1" si="319"/>
        <v>1760</v>
      </c>
      <c r="I3437" s="160"/>
      <c r="J3437" s="160"/>
      <c r="K3437" s="160"/>
      <c r="L3437" s="160"/>
      <c r="M3437" s="160"/>
      <c r="N3437" s="160"/>
    </row>
    <row r="3438" spans="1:14">
      <c r="A3438" s="160"/>
      <c r="B3438" s="170" t="s">
        <v>10307</v>
      </c>
      <c r="C3438" s="161">
        <f t="shared" si="320"/>
        <v>43079</v>
      </c>
      <c r="D3438" s="160">
        <f t="shared" si="321"/>
        <v>2017</v>
      </c>
      <c r="E3438" s="160">
        <f t="shared" si="322"/>
        <v>12</v>
      </c>
      <c r="F3438" s="160">
        <f t="shared" si="323"/>
        <v>7</v>
      </c>
      <c r="G3438" s="160">
        <f t="shared" ca="1" si="318"/>
        <v>106837</v>
      </c>
      <c r="H3438" s="171">
        <f t="shared" ca="1" si="319"/>
        <v>1760</v>
      </c>
      <c r="I3438" s="160"/>
      <c r="J3438" s="160"/>
      <c r="K3438" s="160"/>
      <c r="L3438" s="160"/>
      <c r="M3438" s="160"/>
      <c r="N3438" s="160"/>
    </row>
    <row r="3439" spans="1:14">
      <c r="A3439" s="160"/>
      <c r="B3439" s="170" t="s">
        <v>10314</v>
      </c>
      <c r="C3439" s="161">
        <f t="shared" si="320"/>
        <v>43080</v>
      </c>
      <c r="D3439" s="160">
        <f t="shared" si="321"/>
        <v>2017</v>
      </c>
      <c r="E3439" s="160">
        <f t="shared" si="322"/>
        <v>12</v>
      </c>
      <c r="F3439" s="160">
        <f t="shared" si="323"/>
        <v>1</v>
      </c>
      <c r="G3439" s="160">
        <f t="shared" ca="1" si="318"/>
        <v>106838</v>
      </c>
      <c r="H3439" s="171">
        <f t="shared" ca="1" si="319"/>
        <v>1760</v>
      </c>
      <c r="I3439" s="160"/>
      <c r="J3439" s="160"/>
      <c r="K3439" s="160"/>
      <c r="L3439" s="160"/>
      <c r="M3439" s="160"/>
      <c r="N3439" s="160"/>
    </row>
    <row r="3440" spans="1:14">
      <c r="A3440" s="160"/>
      <c r="B3440" s="170" t="s">
        <v>10317</v>
      </c>
      <c r="C3440" s="161">
        <f t="shared" si="320"/>
        <v>43081</v>
      </c>
      <c r="D3440" s="160">
        <f t="shared" si="321"/>
        <v>2017</v>
      </c>
      <c r="E3440" s="160">
        <f t="shared" si="322"/>
        <v>12</v>
      </c>
      <c r="F3440" s="160">
        <f t="shared" si="323"/>
        <v>2</v>
      </c>
      <c r="G3440" s="160">
        <f t="shared" ca="1" si="318"/>
        <v>106839</v>
      </c>
      <c r="H3440" s="171">
        <f t="shared" ca="1" si="319"/>
        <v>1759</v>
      </c>
      <c r="I3440" s="160"/>
      <c r="J3440" s="160"/>
      <c r="K3440" s="160"/>
      <c r="L3440" s="160"/>
      <c r="M3440" s="160"/>
      <c r="N3440" s="160"/>
    </row>
    <row r="3441" spans="1:14">
      <c r="A3441" s="160"/>
      <c r="B3441" s="170" t="s">
        <v>10320</v>
      </c>
      <c r="C3441" s="161">
        <f t="shared" si="320"/>
        <v>43085</v>
      </c>
      <c r="D3441" s="160">
        <f t="shared" si="321"/>
        <v>2017</v>
      </c>
      <c r="E3441" s="160">
        <f t="shared" si="322"/>
        <v>12</v>
      </c>
      <c r="F3441" s="160">
        <f t="shared" si="323"/>
        <v>6</v>
      </c>
      <c r="G3441" s="160">
        <f t="shared" ca="1" si="318"/>
        <v>106844</v>
      </c>
      <c r="H3441" s="171">
        <f t="shared" ca="1" si="319"/>
        <v>1755</v>
      </c>
      <c r="I3441" s="160"/>
      <c r="J3441" s="160"/>
      <c r="K3441" s="160"/>
      <c r="L3441" s="160"/>
      <c r="M3441" s="160"/>
      <c r="N3441" s="160"/>
    </row>
    <row r="3442" spans="1:14">
      <c r="A3442" s="160"/>
      <c r="B3442" s="170" t="s">
        <v>10323</v>
      </c>
      <c r="C3442" s="161">
        <f t="shared" si="320"/>
        <v>43086</v>
      </c>
      <c r="D3442" s="160">
        <f t="shared" si="321"/>
        <v>2017</v>
      </c>
      <c r="E3442" s="160">
        <f t="shared" si="322"/>
        <v>12</v>
      </c>
      <c r="F3442" s="160">
        <f t="shared" si="323"/>
        <v>7</v>
      </c>
      <c r="G3442" s="160">
        <f t="shared" ca="1" si="318"/>
        <v>106844</v>
      </c>
      <c r="H3442" s="171">
        <f t="shared" ca="1" si="319"/>
        <v>1755</v>
      </c>
      <c r="I3442" s="160"/>
      <c r="J3442" s="160"/>
      <c r="K3442" s="160"/>
      <c r="L3442" s="160"/>
      <c r="M3442" s="160"/>
      <c r="N3442" s="160"/>
    </row>
    <row r="3443" spans="1:14">
      <c r="A3443" s="160"/>
      <c r="B3443" s="170" t="s">
        <v>10323</v>
      </c>
      <c r="C3443" s="161">
        <f t="shared" si="320"/>
        <v>43086</v>
      </c>
      <c r="D3443" s="160">
        <f t="shared" si="321"/>
        <v>2017</v>
      </c>
      <c r="E3443" s="160">
        <f t="shared" si="322"/>
        <v>12</v>
      </c>
      <c r="F3443" s="160">
        <f t="shared" si="323"/>
        <v>7</v>
      </c>
      <c r="G3443" s="160">
        <f t="shared" ca="1" si="318"/>
        <v>106844</v>
      </c>
      <c r="H3443" s="171">
        <f t="shared" ca="1" si="319"/>
        <v>1755</v>
      </c>
      <c r="I3443" s="160"/>
      <c r="J3443" s="160"/>
      <c r="K3443" s="160"/>
      <c r="L3443" s="160"/>
      <c r="M3443" s="160"/>
      <c r="N3443" s="160"/>
    </row>
    <row r="3444" spans="1:14">
      <c r="A3444" s="160"/>
      <c r="B3444" s="170" t="s">
        <v>10328</v>
      </c>
      <c r="C3444" s="161">
        <f t="shared" si="320"/>
        <v>43088</v>
      </c>
      <c r="D3444" s="160">
        <f t="shared" si="321"/>
        <v>2017</v>
      </c>
      <c r="E3444" s="160">
        <f t="shared" si="322"/>
        <v>12</v>
      </c>
      <c r="F3444" s="160">
        <f t="shared" si="323"/>
        <v>2</v>
      </c>
      <c r="G3444" s="160">
        <f t="shared" ca="1" si="318"/>
        <v>106846</v>
      </c>
      <c r="H3444" s="171">
        <f t="shared" ca="1" si="319"/>
        <v>1754</v>
      </c>
      <c r="I3444" s="160"/>
      <c r="J3444" s="160"/>
      <c r="K3444" s="160"/>
      <c r="L3444" s="160"/>
      <c r="M3444" s="160"/>
      <c r="N3444" s="160"/>
    </row>
    <row r="3445" spans="1:14">
      <c r="A3445" s="160"/>
      <c r="B3445" s="170" t="s">
        <v>10331</v>
      </c>
      <c r="C3445" s="161">
        <f t="shared" si="320"/>
        <v>43089</v>
      </c>
      <c r="D3445" s="160">
        <f t="shared" si="321"/>
        <v>2017</v>
      </c>
      <c r="E3445" s="160">
        <f t="shared" si="322"/>
        <v>12</v>
      </c>
      <c r="F3445" s="160">
        <f t="shared" si="323"/>
        <v>3</v>
      </c>
      <c r="G3445" s="160">
        <f t="shared" ca="1" si="318"/>
        <v>106847</v>
      </c>
      <c r="H3445" s="171">
        <f t="shared" ca="1" si="319"/>
        <v>1753</v>
      </c>
      <c r="I3445" s="160"/>
      <c r="J3445" s="160"/>
      <c r="K3445" s="160"/>
      <c r="L3445" s="160"/>
      <c r="M3445" s="160"/>
      <c r="N3445" s="160"/>
    </row>
    <row r="3446" spans="1:14">
      <c r="A3446" s="160"/>
      <c r="B3446" s="170" t="s">
        <v>10331</v>
      </c>
      <c r="C3446" s="161">
        <f t="shared" si="320"/>
        <v>43089</v>
      </c>
      <c r="D3446" s="160">
        <f t="shared" si="321"/>
        <v>2017</v>
      </c>
      <c r="E3446" s="160">
        <f t="shared" si="322"/>
        <v>12</v>
      </c>
      <c r="F3446" s="160">
        <f t="shared" si="323"/>
        <v>3</v>
      </c>
      <c r="G3446" s="160">
        <f t="shared" ca="1" si="318"/>
        <v>106847</v>
      </c>
      <c r="H3446" s="171">
        <f t="shared" ca="1" si="319"/>
        <v>1753</v>
      </c>
      <c r="I3446" s="160"/>
      <c r="J3446" s="160"/>
      <c r="K3446" s="160"/>
      <c r="L3446" s="160"/>
      <c r="M3446" s="160"/>
      <c r="N3446" s="160"/>
    </row>
    <row r="3447" spans="1:14">
      <c r="A3447" s="160"/>
      <c r="B3447" s="170" t="s">
        <v>10336</v>
      </c>
      <c r="C3447" s="161">
        <f t="shared" si="320"/>
        <v>43090</v>
      </c>
      <c r="D3447" s="160">
        <f t="shared" si="321"/>
        <v>2017</v>
      </c>
      <c r="E3447" s="160">
        <f t="shared" si="322"/>
        <v>12</v>
      </c>
      <c r="F3447" s="160">
        <f t="shared" si="323"/>
        <v>4</v>
      </c>
      <c r="G3447" s="160">
        <f t="shared" ca="1" si="318"/>
        <v>106850</v>
      </c>
      <c r="H3447" s="171">
        <f t="shared" ca="1" si="319"/>
        <v>1752</v>
      </c>
      <c r="I3447" s="160"/>
      <c r="J3447" s="160"/>
      <c r="K3447" s="160"/>
      <c r="L3447" s="160"/>
      <c r="M3447" s="160"/>
      <c r="N3447" s="160"/>
    </row>
    <row r="3448" spans="1:14">
      <c r="A3448" s="160"/>
      <c r="B3448" s="170" t="s">
        <v>10336</v>
      </c>
      <c r="C3448" s="161">
        <f t="shared" si="320"/>
        <v>43090</v>
      </c>
      <c r="D3448" s="160">
        <f t="shared" si="321"/>
        <v>2017</v>
      </c>
      <c r="E3448" s="160">
        <f t="shared" si="322"/>
        <v>12</v>
      </c>
      <c r="F3448" s="160">
        <f t="shared" si="323"/>
        <v>4</v>
      </c>
      <c r="G3448" s="160">
        <f t="shared" ca="1" si="318"/>
        <v>106850</v>
      </c>
      <c r="H3448" s="171">
        <f t="shared" ca="1" si="319"/>
        <v>1752</v>
      </c>
      <c r="I3448" s="160"/>
      <c r="J3448" s="160"/>
      <c r="K3448" s="160"/>
      <c r="L3448" s="160"/>
      <c r="M3448" s="160"/>
      <c r="N3448" s="160"/>
    </row>
    <row r="3449" spans="1:14">
      <c r="A3449" s="160"/>
      <c r="B3449" s="170" t="s">
        <v>10341</v>
      </c>
      <c r="C3449" s="161">
        <f t="shared" si="320"/>
        <v>43092</v>
      </c>
      <c r="D3449" s="160">
        <f t="shared" si="321"/>
        <v>2017</v>
      </c>
      <c r="E3449" s="160">
        <f t="shared" si="322"/>
        <v>12</v>
      </c>
      <c r="F3449" s="160">
        <f t="shared" si="323"/>
        <v>6</v>
      </c>
      <c r="G3449" s="160">
        <f t="shared" ca="1" si="318"/>
        <v>106851</v>
      </c>
      <c r="H3449" s="171">
        <f t="shared" ca="1" si="319"/>
        <v>1750</v>
      </c>
      <c r="I3449" s="160"/>
      <c r="J3449" s="160"/>
      <c r="K3449" s="160"/>
      <c r="L3449" s="160"/>
      <c r="M3449" s="160"/>
      <c r="N3449" s="160"/>
    </row>
    <row r="3450" spans="1:14">
      <c r="A3450" s="160"/>
      <c r="B3450" s="170" t="s">
        <v>10344</v>
      </c>
      <c r="C3450" s="161">
        <f t="shared" si="320"/>
        <v>43094</v>
      </c>
      <c r="D3450" s="160">
        <f t="shared" si="321"/>
        <v>2017</v>
      </c>
      <c r="E3450" s="160">
        <f t="shared" si="322"/>
        <v>12</v>
      </c>
      <c r="F3450" s="160">
        <f t="shared" si="323"/>
        <v>1</v>
      </c>
      <c r="G3450" s="160">
        <f t="shared" ca="1" si="318"/>
        <v>106852</v>
      </c>
      <c r="H3450" s="171">
        <f t="shared" ca="1" si="319"/>
        <v>1750</v>
      </c>
      <c r="I3450" s="160"/>
      <c r="J3450" s="160"/>
      <c r="K3450" s="160"/>
      <c r="L3450" s="160"/>
      <c r="M3450" s="160"/>
      <c r="N3450" s="160"/>
    </row>
    <row r="3451" spans="1:14">
      <c r="A3451" s="160"/>
      <c r="B3451" s="170" t="s">
        <v>10347</v>
      </c>
      <c r="C3451" s="161">
        <f t="shared" si="320"/>
        <v>43095</v>
      </c>
      <c r="D3451" s="160">
        <f t="shared" si="321"/>
        <v>2017</v>
      </c>
      <c r="E3451" s="160">
        <f t="shared" si="322"/>
        <v>12</v>
      </c>
      <c r="F3451" s="160">
        <f t="shared" si="323"/>
        <v>2</v>
      </c>
      <c r="G3451" s="160">
        <f t="shared" ca="1" si="318"/>
        <v>106853</v>
      </c>
      <c r="H3451" s="171">
        <f t="shared" ca="1" si="319"/>
        <v>1749</v>
      </c>
      <c r="I3451" s="160"/>
      <c r="J3451" s="160"/>
      <c r="K3451" s="160"/>
      <c r="L3451" s="160"/>
      <c r="M3451" s="160"/>
      <c r="N3451" s="160"/>
    </row>
    <row r="3452" spans="1:14">
      <c r="A3452" s="160"/>
      <c r="B3452" s="170" t="s">
        <v>10350</v>
      </c>
      <c r="C3452" s="161">
        <f t="shared" si="320"/>
        <v>43098</v>
      </c>
      <c r="D3452" s="160">
        <f t="shared" si="321"/>
        <v>2017</v>
      </c>
      <c r="E3452" s="160">
        <f t="shared" si="322"/>
        <v>12</v>
      </c>
      <c r="F3452" s="160">
        <f t="shared" si="323"/>
        <v>5</v>
      </c>
      <c r="G3452" s="160">
        <f t="shared" ca="1" si="318"/>
        <v>106858</v>
      </c>
      <c r="H3452" s="171">
        <f t="shared" ca="1" si="319"/>
        <v>1746</v>
      </c>
      <c r="I3452" s="160"/>
      <c r="J3452" s="160"/>
      <c r="K3452" s="160"/>
      <c r="L3452" s="160"/>
      <c r="M3452" s="160"/>
      <c r="N3452" s="160"/>
    </row>
    <row r="3453" spans="1:14">
      <c r="A3453" s="160"/>
      <c r="B3453" s="170" t="s">
        <v>10353</v>
      </c>
      <c r="C3453" s="161">
        <f t="shared" si="320"/>
        <v>43102</v>
      </c>
      <c r="D3453" s="160">
        <f t="shared" si="321"/>
        <v>2018</v>
      </c>
      <c r="E3453" s="160">
        <f t="shared" si="322"/>
        <v>1</v>
      </c>
      <c r="F3453" s="160">
        <f t="shared" si="323"/>
        <v>2</v>
      </c>
      <c r="G3453" s="160">
        <f t="shared" ca="1" si="318"/>
        <v>106860</v>
      </c>
      <c r="H3453" s="171">
        <f t="shared" ca="1" si="319"/>
        <v>1744</v>
      </c>
      <c r="I3453" s="160"/>
      <c r="J3453" s="160"/>
      <c r="K3453" s="160"/>
      <c r="L3453" s="160"/>
      <c r="M3453" s="160"/>
      <c r="N3453" s="160"/>
    </row>
    <row r="3454" spans="1:14">
      <c r="A3454" s="160"/>
      <c r="B3454" s="170" t="s">
        <v>10356</v>
      </c>
      <c r="C3454" s="161">
        <f t="shared" si="320"/>
        <v>43103</v>
      </c>
      <c r="D3454" s="160">
        <f t="shared" si="321"/>
        <v>2018</v>
      </c>
      <c r="E3454" s="160">
        <f t="shared" si="322"/>
        <v>1</v>
      </c>
      <c r="F3454" s="160">
        <f t="shared" si="323"/>
        <v>3</v>
      </c>
      <c r="G3454" s="160">
        <f t="shared" ca="1" si="318"/>
        <v>106861</v>
      </c>
      <c r="H3454" s="171">
        <f t="shared" ca="1" si="319"/>
        <v>1743</v>
      </c>
      <c r="I3454" s="160"/>
      <c r="J3454" s="160"/>
      <c r="K3454" s="160"/>
      <c r="L3454" s="160"/>
      <c r="M3454" s="160"/>
      <c r="N3454" s="160"/>
    </row>
    <row r="3455" spans="1:14">
      <c r="A3455" s="160"/>
      <c r="B3455" s="170" t="s">
        <v>10359</v>
      </c>
      <c r="C3455" s="161">
        <f t="shared" si="320"/>
        <v>43105</v>
      </c>
      <c r="D3455" s="160">
        <f t="shared" si="321"/>
        <v>2018</v>
      </c>
      <c r="E3455" s="160">
        <f t="shared" si="322"/>
        <v>1</v>
      </c>
      <c r="F3455" s="160">
        <f t="shared" si="323"/>
        <v>5</v>
      </c>
      <c r="G3455" s="160">
        <f t="shared" ca="1" si="318"/>
        <v>106865</v>
      </c>
      <c r="H3455" s="171">
        <f t="shared" ca="1" si="319"/>
        <v>1741</v>
      </c>
      <c r="I3455" s="160"/>
      <c r="J3455" s="160"/>
      <c r="K3455" s="160"/>
      <c r="L3455" s="160"/>
      <c r="M3455" s="160"/>
      <c r="N3455" s="160"/>
    </row>
    <row r="3456" spans="1:14">
      <c r="A3456" s="160"/>
      <c r="B3456" s="170" t="s">
        <v>10362</v>
      </c>
      <c r="C3456" s="161">
        <f t="shared" si="320"/>
        <v>43106</v>
      </c>
      <c r="D3456" s="160">
        <f t="shared" si="321"/>
        <v>2018</v>
      </c>
      <c r="E3456" s="160">
        <f t="shared" si="322"/>
        <v>1</v>
      </c>
      <c r="F3456" s="160">
        <f t="shared" si="323"/>
        <v>6</v>
      </c>
      <c r="G3456" s="160">
        <f t="shared" ca="1" si="318"/>
        <v>106865</v>
      </c>
      <c r="H3456" s="171">
        <f t="shared" ca="1" si="319"/>
        <v>1740</v>
      </c>
      <c r="I3456" s="160"/>
      <c r="J3456" s="160"/>
      <c r="K3456" s="160"/>
      <c r="L3456" s="160"/>
      <c r="M3456" s="160"/>
      <c r="N3456" s="160"/>
    </row>
    <row r="3457" spans="1:14">
      <c r="A3457" s="160"/>
      <c r="B3457" s="170" t="s">
        <v>10365</v>
      </c>
      <c r="C3457" s="161">
        <f t="shared" si="320"/>
        <v>43107</v>
      </c>
      <c r="D3457" s="160">
        <f t="shared" si="321"/>
        <v>2018</v>
      </c>
      <c r="E3457" s="160">
        <f t="shared" si="322"/>
        <v>1</v>
      </c>
      <c r="F3457" s="160">
        <f t="shared" si="323"/>
        <v>7</v>
      </c>
      <c r="G3457" s="160">
        <f t="shared" ca="1" si="318"/>
        <v>106865</v>
      </c>
      <c r="H3457" s="171">
        <f t="shared" ca="1" si="319"/>
        <v>1740</v>
      </c>
      <c r="I3457" s="160"/>
      <c r="J3457" s="160"/>
      <c r="K3457" s="160"/>
      <c r="L3457" s="160"/>
      <c r="M3457" s="160"/>
      <c r="N3457" s="160"/>
    </row>
    <row r="3458" spans="1:14">
      <c r="A3458" s="160"/>
      <c r="B3458" s="170" t="s">
        <v>10368</v>
      </c>
      <c r="C3458" s="161">
        <f t="shared" si="320"/>
        <v>43110</v>
      </c>
      <c r="D3458" s="160">
        <f t="shared" si="321"/>
        <v>2018</v>
      </c>
      <c r="E3458" s="160">
        <f t="shared" si="322"/>
        <v>1</v>
      </c>
      <c r="F3458" s="160">
        <f t="shared" si="323"/>
        <v>3</v>
      </c>
      <c r="G3458" s="160">
        <f t="shared" ca="1" si="318"/>
        <v>106868</v>
      </c>
      <c r="H3458" s="171">
        <f t="shared" ca="1" si="319"/>
        <v>1738</v>
      </c>
      <c r="I3458" s="160"/>
      <c r="J3458" s="160"/>
      <c r="K3458" s="160"/>
      <c r="L3458" s="160"/>
      <c r="M3458" s="160"/>
      <c r="N3458" s="160"/>
    </row>
    <row r="3459" spans="1:14">
      <c r="A3459" s="160"/>
      <c r="B3459" s="170" t="s">
        <v>10371</v>
      </c>
      <c r="C3459" s="161">
        <f t="shared" si="320"/>
        <v>43111</v>
      </c>
      <c r="D3459" s="160">
        <f t="shared" si="321"/>
        <v>2018</v>
      </c>
      <c r="E3459" s="160">
        <f t="shared" si="322"/>
        <v>1</v>
      </c>
      <c r="F3459" s="160">
        <f t="shared" si="323"/>
        <v>4</v>
      </c>
      <c r="G3459" s="160">
        <f t="shared" ca="1" si="318"/>
        <v>106871</v>
      </c>
      <c r="H3459" s="171">
        <f t="shared" ca="1" si="319"/>
        <v>1737</v>
      </c>
      <c r="I3459" s="160"/>
      <c r="J3459" s="160"/>
      <c r="K3459" s="160"/>
      <c r="L3459" s="160"/>
      <c r="M3459" s="160"/>
      <c r="N3459" s="160"/>
    </row>
    <row r="3460" spans="1:14">
      <c r="A3460" s="160"/>
      <c r="B3460" s="170" t="s">
        <v>10371</v>
      </c>
      <c r="C3460" s="161">
        <f t="shared" si="320"/>
        <v>43111</v>
      </c>
      <c r="D3460" s="160">
        <f t="shared" si="321"/>
        <v>2018</v>
      </c>
      <c r="E3460" s="160">
        <f t="shared" si="322"/>
        <v>1</v>
      </c>
      <c r="F3460" s="160">
        <f t="shared" si="323"/>
        <v>4</v>
      </c>
      <c r="G3460" s="160">
        <f t="shared" ca="1" si="318"/>
        <v>106871</v>
      </c>
      <c r="H3460" s="171">
        <f t="shared" ca="1" si="319"/>
        <v>1737</v>
      </c>
      <c r="I3460" s="160"/>
      <c r="J3460" s="160"/>
      <c r="K3460" s="160"/>
      <c r="L3460" s="160"/>
      <c r="M3460" s="160"/>
      <c r="N3460" s="160"/>
    </row>
    <row r="3461" spans="1:14">
      <c r="A3461" s="160"/>
      <c r="B3461" s="170" t="s">
        <v>10376</v>
      </c>
      <c r="C3461" s="161">
        <f t="shared" si="320"/>
        <v>43112</v>
      </c>
      <c r="D3461" s="160">
        <f t="shared" si="321"/>
        <v>2018</v>
      </c>
      <c r="E3461" s="160">
        <f t="shared" si="322"/>
        <v>1</v>
      </c>
      <c r="F3461" s="160">
        <f t="shared" si="323"/>
        <v>5</v>
      </c>
      <c r="G3461" s="160">
        <f t="shared" ref="G3461:G3524" ca="1" si="324">WORKDAY(C3461,$K$5)</f>
        <v>106872</v>
      </c>
      <c r="H3461" s="171">
        <f t="shared" ref="H3461:H3524" ca="1" si="325">NETWORKDAYS(C3461,$K$5)</f>
        <v>1736</v>
      </c>
      <c r="I3461" s="160"/>
      <c r="J3461" s="160"/>
      <c r="K3461" s="160"/>
      <c r="L3461" s="160"/>
      <c r="M3461" s="160"/>
      <c r="N3461" s="160"/>
    </row>
    <row r="3462" spans="1:14">
      <c r="A3462" s="160"/>
      <c r="B3462" s="170" t="s">
        <v>10379</v>
      </c>
      <c r="C3462" s="161">
        <f t="shared" ref="C3462:C3525" si="326">DATE(LEFT(B3462,4),MID(B3462,5,2),RIGHT(B3462,2))</f>
        <v>43114</v>
      </c>
      <c r="D3462" s="160">
        <f t="shared" ref="D3462:D3525" si="327">YEAR(C3462)</f>
        <v>2018</v>
      </c>
      <c r="E3462" s="160">
        <f t="shared" ref="E3462:E3525" si="328">MONTH(C3462)</f>
        <v>1</v>
      </c>
      <c r="F3462" s="160">
        <f t="shared" ref="F3462:F3525" si="329">WEEKDAY(C3462,2)</f>
        <v>7</v>
      </c>
      <c r="G3462" s="160">
        <f t="shared" ca="1" si="324"/>
        <v>106872</v>
      </c>
      <c r="H3462" s="171">
        <f t="shared" ca="1" si="325"/>
        <v>1735</v>
      </c>
      <c r="I3462" s="160"/>
      <c r="J3462" s="160"/>
      <c r="K3462" s="160"/>
      <c r="L3462" s="160"/>
      <c r="M3462" s="160"/>
      <c r="N3462" s="160"/>
    </row>
    <row r="3463" spans="1:14">
      <c r="A3463" s="160"/>
      <c r="B3463" s="170" t="s">
        <v>10382</v>
      </c>
      <c r="C3463" s="161">
        <f t="shared" si="326"/>
        <v>43118</v>
      </c>
      <c r="D3463" s="160">
        <f t="shared" si="327"/>
        <v>2018</v>
      </c>
      <c r="E3463" s="160">
        <f t="shared" si="328"/>
        <v>1</v>
      </c>
      <c r="F3463" s="160">
        <f t="shared" si="329"/>
        <v>4</v>
      </c>
      <c r="G3463" s="160">
        <f t="shared" ca="1" si="324"/>
        <v>106878</v>
      </c>
      <c r="H3463" s="171">
        <f t="shared" ca="1" si="325"/>
        <v>1732</v>
      </c>
      <c r="I3463" s="160"/>
      <c r="J3463" s="160"/>
      <c r="K3463" s="160"/>
      <c r="L3463" s="160"/>
      <c r="M3463" s="160"/>
      <c r="N3463" s="160"/>
    </row>
    <row r="3464" spans="1:14">
      <c r="A3464" s="160"/>
      <c r="B3464" s="170" t="s">
        <v>10385</v>
      </c>
      <c r="C3464" s="161">
        <f t="shared" si="326"/>
        <v>43121</v>
      </c>
      <c r="D3464" s="160">
        <f t="shared" si="327"/>
        <v>2018</v>
      </c>
      <c r="E3464" s="160">
        <f t="shared" si="328"/>
        <v>1</v>
      </c>
      <c r="F3464" s="160">
        <f t="shared" si="329"/>
        <v>7</v>
      </c>
      <c r="G3464" s="160">
        <f t="shared" ca="1" si="324"/>
        <v>106879</v>
      </c>
      <c r="H3464" s="171">
        <f t="shared" ca="1" si="325"/>
        <v>1730</v>
      </c>
      <c r="I3464" s="160"/>
      <c r="J3464" s="160"/>
      <c r="K3464" s="160"/>
      <c r="L3464" s="160"/>
      <c r="M3464" s="160"/>
      <c r="N3464" s="160"/>
    </row>
    <row r="3465" spans="1:14">
      <c r="A3465" s="160"/>
      <c r="B3465" s="170" t="s">
        <v>10388</v>
      </c>
      <c r="C3465" s="161">
        <f t="shared" si="326"/>
        <v>43122</v>
      </c>
      <c r="D3465" s="160">
        <f t="shared" si="327"/>
        <v>2018</v>
      </c>
      <c r="E3465" s="160">
        <f t="shared" si="328"/>
        <v>1</v>
      </c>
      <c r="F3465" s="160">
        <f t="shared" si="329"/>
        <v>1</v>
      </c>
      <c r="G3465" s="160">
        <f t="shared" ca="1" si="324"/>
        <v>106880</v>
      </c>
      <c r="H3465" s="171">
        <f t="shared" ca="1" si="325"/>
        <v>1730</v>
      </c>
      <c r="I3465" s="160"/>
      <c r="J3465" s="160"/>
      <c r="K3465" s="160"/>
      <c r="L3465" s="160"/>
      <c r="M3465" s="160"/>
      <c r="N3465" s="160"/>
    </row>
    <row r="3466" spans="1:14">
      <c r="A3466" s="160"/>
      <c r="B3466" s="170" t="s">
        <v>10391</v>
      </c>
      <c r="C3466" s="161">
        <f t="shared" si="326"/>
        <v>43125</v>
      </c>
      <c r="D3466" s="160">
        <f t="shared" si="327"/>
        <v>2018</v>
      </c>
      <c r="E3466" s="160">
        <f t="shared" si="328"/>
        <v>1</v>
      </c>
      <c r="F3466" s="160">
        <f t="shared" si="329"/>
        <v>4</v>
      </c>
      <c r="G3466" s="160">
        <f t="shared" ca="1" si="324"/>
        <v>106885</v>
      </c>
      <c r="H3466" s="171">
        <f t="shared" ca="1" si="325"/>
        <v>1727</v>
      </c>
      <c r="I3466" s="160"/>
      <c r="J3466" s="160"/>
      <c r="K3466" s="160"/>
      <c r="L3466" s="160"/>
      <c r="M3466" s="160"/>
      <c r="N3466" s="160"/>
    </row>
    <row r="3467" spans="1:14">
      <c r="A3467" s="160"/>
      <c r="B3467" s="170" t="s">
        <v>10391</v>
      </c>
      <c r="C3467" s="161">
        <f t="shared" si="326"/>
        <v>43125</v>
      </c>
      <c r="D3467" s="160">
        <f t="shared" si="327"/>
        <v>2018</v>
      </c>
      <c r="E3467" s="160">
        <f t="shared" si="328"/>
        <v>1</v>
      </c>
      <c r="F3467" s="160">
        <f t="shared" si="329"/>
        <v>4</v>
      </c>
      <c r="G3467" s="160">
        <f t="shared" ca="1" si="324"/>
        <v>106885</v>
      </c>
      <c r="H3467" s="171">
        <f t="shared" ca="1" si="325"/>
        <v>1727</v>
      </c>
      <c r="I3467" s="160"/>
      <c r="J3467" s="160"/>
      <c r="K3467" s="160"/>
      <c r="L3467" s="160"/>
      <c r="M3467" s="160"/>
      <c r="N3467" s="160"/>
    </row>
    <row r="3468" spans="1:14">
      <c r="A3468" s="160"/>
      <c r="B3468" s="170" t="s">
        <v>10391</v>
      </c>
      <c r="C3468" s="161">
        <f t="shared" si="326"/>
        <v>43125</v>
      </c>
      <c r="D3468" s="160">
        <f t="shared" si="327"/>
        <v>2018</v>
      </c>
      <c r="E3468" s="160">
        <f t="shared" si="328"/>
        <v>1</v>
      </c>
      <c r="F3468" s="160">
        <f t="shared" si="329"/>
        <v>4</v>
      </c>
      <c r="G3468" s="160">
        <f t="shared" ca="1" si="324"/>
        <v>106885</v>
      </c>
      <c r="H3468" s="171">
        <f t="shared" ca="1" si="325"/>
        <v>1727</v>
      </c>
      <c r="I3468" s="160"/>
      <c r="J3468" s="160"/>
      <c r="K3468" s="160"/>
      <c r="L3468" s="160"/>
      <c r="M3468" s="160"/>
      <c r="N3468" s="160"/>
    </row>
    <row r="3469" spans="1:14">
      <c r="A3469" s="160"/>
      <c r="B3469" s="170" t="s">
        <v>10398</v>
      </c>
      <c r="C3469" s="161">
        <f t="shared" si="326"/>
        <v>43126</v>
      </c>
      <c r="D3469" s="160">
        <f t="shared" si="327"/>
        <v>2018</v>
      </c>
      <c r="E3469" s="160">
        <f t="shared" si="328"/>
        <v>1</v>
      </c>
      <c r="F3469" s="160">
        <f t="shared" si="329"/>
        <v>5</v>
      </c>
      <c r="G3469" s="160">
        <f t="shared" ca="1" si="324"/>
        <v>106886</v>
      </c>
      <c r="H3469" s="171">
        <f t="shared" ca="1" si="325"/>
        <v>1726</v>
      </c>
      <c r="I3469" s="160"/>
      <c r="J3469" s="160"/>
      <c r="K3469" s="160"/>
      <c r="L3469" s="160"/>
      <c r="M3469" s="160"/>
      <c r="N3469" s="160"/>
    </row>
    <row r="3470" spans="1:14">
      <c r="A3470" s="160"/>
      <c r="B3470" s="170" t="s">
        <v>10398</v>
      </c>
      <c r="C3470" s="161">
        <f t="shared" si="326"/>
        <v>43126</v>
      </c>
      <c r="D3470" s="160">
        <f t="shared" si="327"/>
        <v>2018</v>
      </c>
      <c r="E3470" s="160">
        <f t="shared" si="328"/>
        <v>1</v>
      </c>
      <c r="F3470" s="160">
        <f t="shared" si="329"/>
        <v>5</v>
      </c>
      <c r="G3470" s="160">
        <f t="shared" ca="1" si="324"/>
        <v>106886</v>
      </c>
      <c r="H3470" s="171">
        <f t="shared" ca="1" si="325"/>
        <v>1726</v>
      </c>
      <c r="I3470" s="160"/>
      <c r="J3470" s="160"/>
      <c r="K3470" s="160"/>
      <c r="L3470" s="160"/>
      <c r="M3470" s="160"/>
      <c r="N3470" s="160"/>
    </row>
    <row r="3471" spans="1:14">
      <c r="A3471" s="160"/>
      <c r="B3471" s="170" t="s">
        <v>10403</v>
      </c>
      <c r="C3471" s="161">
        <f t="shared" si="326"/>
        <v>43127</v>
      </c>
      <c r="D3471" s="160">
        <f t="shared" si="327"/>
        <v>2018</v>
      </c>
      <c r="E3471" s="160">
        <f t="shared" si="328"/>
        <v>1</v>
      </c>
      <c r="F3471" s="160">
        <f t="shared" si="329"/>
        <v>6</v>
      </c>
      <c r="G3471" s="160">
        <f t="shared" ca="1" si="324"/>
        <v>106886</v>
      </c>
      <c r="H3471" s="171">
        <f t="shared" ca="1" si="325"/>
        <v>1725</v>
      </c>
      <c r="I3471" s="160"/>
      <c r="J3471" s="160"/>
      <c r="K3471" s="160"/>
      <c r="L3471" s="160"/>
      <c r="M3471" s="160"/>
      <c r="N3471" s="160"/>
    </row>
    <row r="3472" spans="1:14">
      <c r="A3472" s="160"/>
      <c r="B3472" s="170" t="s">
        <v>10406</v>
      </c>
      <c r="C3472" s="161">
        <f t="shared" si="326"/>
        <v>43129</v>
      </c>
      <c r="D3472" s="160">
        <f t="shared" si="327"/>
        <v>2018</v>
      </c>
      <c r="E3472" s="160">
        <f t="shared" si="328"/>
        <v>1</v>
      </c>
      <c r="F3472" s="160">
        <f t="shared" si="329"/>
        <v>1</v>
      </c>
      <c r="G3472" s="160">
        <f t="shared" ca="1" si="324"/>
        <v>106887</v>
      </c>
      <c r="H3472" s="171">
        <f t="shared" ca="1" si="325"/>
        <v>1725</v>
      </c>
      <c r="I3472" s="160"/>
      <c r="J3472" s="160"/>
      <c r="K3472" s="160"/>
      <c r="L3472" s="160"/>
      <c r="M3472" s="160"/>
      <c r="N3472" s="160"/>
    </row>
    <row r="3473" spans="1:14">
      <c r="A3473" s="160"/>
      <c r="B3473" s="170" t="s">
        <v>10409</v>
      </c>
      <c r="C3473" s="161">
        <f t="shared" si="326"/>
        <v>43130</v>
      </c>
      <c r="D3473" s="160">
        <f t="shared" si="327"/>
        <v>2018</v>
      </c>
      <c r="E3473" s="160">
        <f t="shared" si="328"/>
        <v>1</v>
      </c>
      <c r="F3473" s="160">
        <f t="shared" si="329"/>
        <v>2</v>
      </c>
      <c r="G3473" s="160">
        <f t="shared" ca="1" si="324"/>
        <v>106888</v>
      </c>
      <c r="H3473" s="171">
        <f t="shared" ca="1" si="325"/>
        <v>1724</v>
      </c>
      <c r="I3473" s="160"/>
      <c r="J3473" s="160"/>
      <c r="K3473" s="160"/>
      <c r="L3473" s="160"/>
      <c r="M3473" s="160"/>
      <c r="N3473" s="160"/>
    </row>
    <row r="3474" spans="1:14">
      <c r="A3474" s="160"/>
      <c r="B3474" s="170" t="s">
        <v>10412</v>
      </c>
      <c r="C3474" s="161">
        <f t="shared" si="326"/>
        <v>43132</v>
      </c>
      <c r="D3474" s="160">
        <f t="shared" si="327"/>
        <v>2018</v>
      </c>
      <c r="E3474" s="160">
        <f t="shared" si="328"/>
        <v>2</v>
      </c>
      <c r="F3474" s="160">
        <f t="shared" si="329"/>
        <v>4</v>
      </c>
      <c r="G3474" s="160">
        <f t="shared" ca="1" si="324"/>
        <v>106892</v>
      </c>
      <c r="H3474" s="171">
        <f t="shared" ca="1" si="325"/>
        <v>1722</v>
      </c>
      <c r="I3474" s="160"/>
      <c r="J3474" s="160"/>
      <c r="K3474" s="160"/>
      <c r="L3474" s="160"/>
      <c r="M3474" s="160"/>
      <c r="N3474" s="160"/>
    </row>
    <row r="3475" spans="1:14">
      <c r="A3475" s="160"/>
      <c r="B3475" s="170" t="s">
        <v>10415</v>
      </c>
      <c r="C3475" s="161">
        <f t="shared" si="326"/>
        <v>43139</v>
      </c>
      <c r="D3475" s="160">
        <f t="shared" si="327"/>
        <v>2018</v>
      </c>
      <c r="E3475" s="160">
        <f t="shared" si="328"/>
        <v>2</v>
      </c>
      <c r="F3475" s="160">
        <f t="shared" si="329"/>
        <v>4</v>
      </c>
      <c r="G3475" s="160">
        <f t="shared" ca="1" si="324"/>
        <v>106899</v>
      </c>
      <c r="H3475" s="171">
        <f t="shared" ca="1" si="325"/>
        <v>1717</v>
      </c>
      <c r="I3475" s="160"/>
      <c r="J3475" s="160"/>
      <c r="K3475" s="160"/>
      <c r="L3475" s="160"/>
      <c r="M3475" s="160"/>
      <c r="N3475" s="160"/>
    </row>
    <row r="3476" spans="1:14">
      <c r="A3476" s="160"/>
      <c r="B3476" s="170" t="s">
        <v>10418</v>
      </c>
      <c r="C3476" s="161">
        <f t="shared" si="326"/>
        <v>43141</v>
      </c>
      <c r="D3476" s="160">
        <f t="shared" si="327"/>
        <v>2018</v>
      </c>
      <c r="E3476" s="160">
        <f t="shared" si="328"/>
        <v>2</v>
      </c>
      <c r="F3476" s="160">
        <f t="shared" si="329"/>
        <v>6</v>
      </c>
      <c r="G3476" s="160">
        <f t="shared" ca="1" si="324"/>
        <v>106900</v>
      </c>
      <c r="H3476" s="171">
        <f t="shared" ca="1" si="325"/>
        <v>1715</v>
      </c>
      <c r="I3476" s="160"/>
      <c r="J3476" s="160"/>
      <c r="K3476" s="160"/>
      <c r="L3476" s="160"/>
      <c r="M3476" s="160"/>
      <c r="N3476" s="160"/>
    </row>
    <row r="3477" spans="1:14">
      <c r="A3477" s="160"/>
      <c r="B3477" s="170" t="s">
        <v>10418</v>
      </c>
      <c r="C3477" s="161">
        <f t="shared" si="326"/>
        <v>43141</v>
      </c>
      <c r="D3477" s="160">
        <f t="shared" si="327"/>
        <v>2018</v>
      </c>
      <c r="E3477" s="160">
        <f t="shared" si="328"/>
        <v>2</v>
      </c>
      <c r="F3477" s="160">
        <f t="shared" si="329"/>
        <v>6</v>
      </c>
      <c r="G3477" s="160">
        <f t="shared" ca="1" si="324"/>
        <v>106900</v>
      </c>
      <c r="H3477" s="171">
        <f t="shared" ca="1" si="325"/>
        <v>1715</v>
      </c>
      <c r="I3477" s="160"/>
      <c r="J3477" s="160"/>
      <c r="K3477" s="160"/>
      <c r="L3477" s="160"/>
      <c r="M3477" s="160"/>
      <c r="N3477" s="160"/>
    </row>
    <row r="3478" spans="1:14">
      <c r="A3478" s="160"/>
      <c r="B3478" s="170" t="s">
        <v>10418</v>
      </c>
      <c r="C3478" s="161">
        <f t="shared" si="326"/>
        <v>43141</v>
      </c>
      <c r="D3478" s="160">
        <f t="shared" si="327"/>
        <v>2018</v>
      </c>
      <c r="E3478" s="160">
        <f t="shared" si="328"/>
        <v>2</v>
      </c>
      <c r="F3478" s="160">
        <f t="shared" si="329"/>
        <v>6</v>
      </c>
      <c r="G3478" s="160">
        <f t="shared" ca="1" si="324"/>
        <v>106900</v>
      </c>
      <c r="H3478" s="171">
        <f t="shared" ca="1" si="325"/>
        <v>1715</v>
      </c>
      <c r="I3478" s="160"/>
      <c r="J3478" s="160"/>
      <c r="K3478" s="160"/>
      <c r="L3478" s="160"/>
      <c r="M3478" s="160"/>
      <c r="N3478" s="160"/>
    </row>
    <row r="3479" spans="1:14">
      <c r="A3479" s="160"/>
      <c r="B3479" s="170" t="s">
        <v>10425</v>
      </c>
      <c r="C3479" s="161">
        <f t="shared" si="326"/>
        <v>43145</v>
      </c>
      <c r="D3479" s="160">
        <f t="shared" si="327"/>
        <v>2018</v>
      </c>
      <c r="E3479" s="160">
        <f t="shared" si="328"/>
        <v>2</v>
      </c>
      <c r="F3479" s="160">
        <f t="shared" si="329"/>
        <v>3</v>
      </c>
      <c r="G3479" s="160">
        <f t="shared" ca="1" si="324"/>
        <v>106903</v>
      </c>
      <c r="H3479" s="171">
        <f t="shared" ca="1" si="325"/>
        <v>1713</v>
      </c>
      <c r="I3479" s="160"/>
      <c r="J3479" s="160"/>
      <c r="K3479" s="160"/>
      <c r="L3479" s="160"/>
      <c r="M3479" s="160"/>
      <c r="N3479" s="160"/>
    </row>
    <row r="3480" spans="1:14">
      <c r="A3480" s="160"/>
      <c r="B3480" s="170" t="s">
        <v>10425</v>
      </c>
      <c r="C3480" s="161">
        <f t="shared" si="326"/>
        <v>43145</v>
      </c>
      <c r="D3480" s="160">
        <f t="shared" si="327"/>
        <v>2018</v>
      </c>
      <c r="E3480" s="160">
        <f t="shared" si="328"/>
        <v>2</v>
      </c>
      <c r="F3480" s="160">
        <f t="shared" si="329"/>
        <v>3</v>
      </c>
      <c r="G3480" s="160">
        <f t="shared" ca="1" si="324"/>
        <v>106903</v>
      </c>
      <c r="H3480" s="171">
        <f t="shared" ca="1" si="325"/>
        <v>1713</v>
      </c>
      <c r="I3480" s="160"/>
      <c r="J3480" s="160"/>
      <c r="K3480" s="160"/>
      <c r="L3480" s="160"/>
      <c r="M3480" s="160"/>
      <c r="N3480" s="160"/>
    </row>
    <row r="3481" spans="1:14">
      <c r="A3481" s="160"/>
      <c r="B3481" s="170" t="s">
        <v>10425</v>
      </c>
      <c r="C3481" s="161">
        <f t="shared" si="326"/>
        <v>43145</v>
      </c>
      <c r="D3481" s="160">
        <f t="shared" si="327"/>
        <v>2018</v>
      </c>
      <c r="E3481" s="160">
        <f t="shared" si="328"/>
        <v>2</v>
      </c>
      <c r="F3481" s="160">
        <f t="shared" si="329"/>
        <v>3</v>
      </c>
      <c r="G3481" s="160">
        <f t="shared" ca="1" si="324"/>
        <v>106903</v>
      </c>
      <c r="H3481" s="171">
        <f t="shared" ca="1" si="325"/>
        <v>1713</v>
      </c>
      <c r="I3481" s="160"/>
      <c r="J3481" s="160"/>
      <c r="K3481" s="160"/>
      <c r="L3481" s="160"/>
      <c r="M3481" s="160"/>
      <c r="N3481" s="160"/>
    </row>
    <row r="3482" spans="1:14">
      <c r="A3482" s="160"/>
      <c r="B3482" s="170" t="s">
        <v>10432</v>
      </c>
      <c r="C3482" s="161">
        <f t="shared" si="326"/>
        <v>43149</v>
      </c>
      <c r="D3482" s="160">
        <f t="shared" si="327"/>
        <v>2018</v>
      </c>
      <c r="E3482" s="160">
        <f t="shared" si="328"/>
        <v>2</v>
      </c>
      <c r="F3482" s="160">
        <f t="shared" si="329"/>
        <v>7</v>
      </c>
      <c r="G3482" s="160">
        <f t="shared" ca="1" si="324"/>
        <v>106907</v>
      </c>
      <c r="H3482" s="171">
        <f t="shared" ca="1" si="325"/>
        <v>1710</v>
      </c>
      <c r="I3482" s="160"/>
      <c r="J3482" s="160"/>
      <c r="K3482" s="160"/>
      <c r="L3482" s="160"/>
      <c r="M3482" s="160"/>
      <c r="N3482" s="160"/>
    </row>
    <row r="3483" spans="1:14">
      <c r="A3483" s="160"/>
      <c r="B3483" s="170" t="s">
        <v>10435</v>
      </c>
      <c r="C3483" s="161">
        <f t="shared" si="326"/>
        <v>43150</v>
      </c>
      <c r="D3483" s="160">
        <f t="shared" si="327"/>
        <v>2018</v>
      </c>
      <c r="E3483" s="160">
        <f t="shared" si="328"/>
        <v>2</v>
      </c>
      <c r="F3483" s="160">
        <f t="shared" si="329"/>
        <v>1</v>
      </c>
      <c r="G3483" s="160">
        <f t="shared" ca="1" si="324"/>
        <v>106908</v>
      </c>
      <c r="H3483" s="171">
        <f t="shared" ca="1" si="325"/>
        <v>1710</v>
      </c>
      <c r="I3483" s="160"/>
      <c r="J3483" s="160"/>
      <c r="K3483" s="160"/>
      <c r="L3483" s="160"/>
      <c r="M3483" s="160"/>
      <c r="N3483" s="160"/>
    </row>
    <row r="3484" spans="1:14">
      <c r="A3484" s="160"/>
      <c r="B3484" s="170" t="s">
        <v>10438</v>
      </c>
      <c r="C3484" s="161">
        <f t="shared" si="326"/>
        <v>43152</v>
      </c>
      <c r="D3484" s="160">
        <f t="shared" si="327"/>
        <v>2018</v>
      </c>
      <c r="E3484" s="160">
        <f t="shared" si="328"/>
        <v>2</v>
      </c>
      <c r="F3484" s="160">
        <f t="shared" si="329"/>
        <v>3</v>
      </c>
      <c r="G3484" s="160">
        <f t="shared" ca="1" si="324"/>
        <v>106910</v>
      </c>
      <c r="H3484" s="171">
        <f t="shared" ca="1" si="325"/>
        <v>1708</v>
      </c>
      <c r="I3484" s="160"/>
      <c r="J3484" s="160"/>
      <c r="K3484" s="160"/>
      <c r="L3484" s="160"/>
      <c r="M3484" s="160"/>
      <c r="N3484" s="160"/>
    </row>
    <row r="3485" spans="1:14">
      <c r="A3485" s="160"/>
      <c r="B3485" s="170" t="s">
        <v>10438</v>
      </c>
      <c r="C3485" s="161">
        <f t="shared" si="326"/>
        <v>43152</v>
      </c>
      <c r="D3485" s="160">
        <f t="shared" si="327"/>
        <v>2018</v>
      </c>
      <c r="E3485" s="160">
        <f t="shared" si="328"/>
        <v>2</v>
      </c>
      <c r="F3485" s="160">
        <f t="shared" si="329"/>
        <v>3</v>
      </c>
      <c r="G3485" s="160">
        <f t="shared" ca="1" si="324"/>
        <v>106910</v>
      </c>
      <c r="H3485" s="171">
        <f t="shared" ca="1" si="325"/>
        <v>1708</v>
      </c>
      <c r="I3485" s="160"/>
      <c r="J3485" s="160"/>
      <c r="K3485" s="160"/>
      <c r="L3485" s="160"/>
      <c r="M3485" s="160"/>
      <c r="N3485" s="160"/>
    </row>
    <row r="3486" spans="1:14">
      <c r="A3486" s="160"/>
      <c r="B3486" s="170" t="s">
        <v>10443</v>
      </c>
      <c r="C3486" s="161">
        <f t="shared" si="326"/>
        <v>43153</v>
      </c>
      <c r="D3486" s="160">
        <f t="shared" si="327"/>
        <v>2018</v>
      </c>
      <c r="E3486" s="160">
        <f t="shared" si="328"/>
        <v>2</v>
      </c>
      <c r="F3486" s="160">
        <f t="shared" si="329"/>
        <v>4</v>
      </c>
      <c r="G3486" s="160">
        <f t="shared" ca="1" si="324"/>
        <v>106913</v>
      </c>
      <c r="H3486" s="171">
        <f t="shared" ca="1" si="325"/>
        <v>1707</v>
      </c>
      <c r="I3486" s="160"/>
      <c r="J3486" s="160"/>
      <c r="K3486" s="160"/>
      <c r="L3486" s="160"/>
      <c r="M3486" s="160"/>
      <c r="N3486" s="160"/>
    </row>
    <row r="3487" spans="1:14">
      <c r="A3487" s="160"/>
      <c r="B3487" s="170" t="s">
        <v>10443</v>
      </c>
      <c r="C3487" s="161">
        <f t="shared" si="326"/>
        <v>43153</v>
      </c>
      <c r="D3487" s="160">
        <f t="shared" si="327"/>
        <v>2018</v>
      </c>
      <c r="E3487" s="160">
        <f t="shared" si="328"/>
        <v>2</v>
      </c>
      <c r="F3487" s="160">
        <f t="shared" si="329"/>
        <v>4</v>
      </c>
      <c r="G3487" s="160">
        <f t="shared" ca="1" si="324"/>
        <v>106913</v>
      </c>
      <c r="H3487" s="171">
        <f t="shared" ca="1" si="325"/>
        <v>1707</v>
      </c>
      <c r="I3487" s="160"/>
      <c r="J3487" s="160"/>
      <c r="K3487" s="160"/>
      <c r="L3487" s="160"/>
      <c r="M3487" s="160"/>
      <c r="N3487" s="160"/>
    </row>
    <row r="3488" spans="1:14">
      <c r="A3488" s="160"/>
      <c r="B3488" s="170" t="s">
        <v>10443</v>
      </c>
      <c r="C3488" s="161">
        <f t="shared" si="326"/>
        <v>43153</v>
      </c>
      <c r="D3488" s="160">
        <f t="shared" si="327"/>
        <v>2018</v>
      </c>
      <c r="E3488" s="160">
        <f t="shared" si="328"/>
        <v>2</v>
      </c>
      <c r="F3488" s="160">
        <f t="shared" si="329"/>
        <v>4</v>
      </c>
      <c r="G3488" s="160">
        <f t="shared" ca="1" si="324"/>
        <v>106913</v>
      </c>
      <c r="H3488" s="171">
        <f t="shared" ca="1" si="325"/>
        <v>1707</v>
      </c>
      <c r="I3488" s="160"/>
      <c r="J3488" s="160"/>
      <c r="K3488" s="160"/>
      <c r="L3488" s="160"/>
      <c r="M3488" s="160"/>
      <c r="N3488" s="160"/>
    </row>
    <row r="3489" spans="1:14">
      <c r="A3489" s="160"/>
      <c r="B3489" s="170" t="s">
        <v>10450</v>
      </c>
      <c r="C3489" s="161">
        <f t="shared" si="326"/>
        <v>43162</v>
      </c>
      <c r="D3489" s="160">
        <f t="shared" si="327"/>
        <v>2018</v>
      </c>
      <c r="E3489" s="160">
        <f t="shared" si="328"/>
        <v>3</v>
      </c>
      <c r="F3489" s="160">
        <f t="shared" si="329"/>
        <v>6</v>
      </c>
      <c r="G3489" s="160">
        <f t="shared" ca="1" si="324"/>
        <v>106921</v>
      </c>
      <c r="H3489" s="171">
        <f t="shared" ca="1" si="325"/>
        <v>1700</v>
      </c>
      <c r="I3489" s="160"/>
      <c r="J3489" s="160"/>
      <c r="K3489" s="160"/>
      <c r="L3489" s="160"/>
      <c r="M3489" s="160"/>
      <c r="N3489" s="160"/>
    </row>
    <row r="3490" spans="1:14">
      <c r="A3490" s="160"/>
      <c r="B3490" s="170" t="s">
        <v>10453</v>
      </c>
      <c r="C3490" s="161">
        <f t="shared" si="326"/>
        <v>43165</v>
      </c>
      <c r="D3490" s="160">
        <f t="shared" si="327"/>
        <v>2018</v>
      </c>
      <c r="E3490" s="160">
        <f t="shared" si="328"/>
        <v>3</v>
      </c>
      <c r="F3490" s="160">
        <f t="shared" si="329"/>
        <v>2</v>
      </c>
      <c r="G3490" s="160">
        <f t="shared" ca="1" si="324"/>
        <v>106923</v>
      </c>
      <c r="H3490" s="171">
        <f t="shared" ca="1" si="325"/>
        <v>1699</v>
      </c>
      <c r="I3490" s="160"/>
      <c r="J3490" s="160"/>
      <c r="K3490" s="160"/>
      <c r="L3490" s="160"/>
      <c r="M3490" s="160"/>
      <c r="N3490" s="160"/>
    </row>
    <row r="3491" spans="1:14">
      <c r="A3491" s="160"/>
      <c r="B3491" s="170" t="s">
        <v>10456</v>
      </c>
      <c r="C3491" s="161">
        <f t="shared" si="326"/>
        <v>43166</v>
      </c>
      <c r="D3491" s="160">
        <f t="shared" si="327"/>
        <v>2018</v>
      </c>
      <c r="E3491" s="160">
        <f t="shared" si="328"/>
        <v>3</v>
      </c>
      <c r="F3491" s="160">
        <f t="shared" si="329"/>
        <v>3</v>
      </c>
      <c r="G3491" s="160">
        <f t="shared" ca="1" si="324"/>
        <v>106924</v>
      </c>
      <c r="H3491" s="171">
        <f t="shared" ca="1" si="325"/>
        <v>1698</v>
      </c>
      <c r="I3491" s="160"/>
      <c r="J3491" s="160"/>
      <c r="K3491" s="160"/>
      <c r="L3491" s="160"/>
      <c r="M3491" s="160"/>
      <c r="N3491" s="160"/>
    </row>
    <row r="3492" spans="1:14">
      <c r="A3492" s="160"/>
      <c r="B3492" s="170" t="s">
        <v>10459</v>
      </c>
      <c r="C3492" s="161">
        <f t="shared" si="326"/>
        <v>43171</v>
      </c>
      <c r="D3492" s="160">
        <f t="shared" si="327"/>
        <v>2018</v>
      </c>
      <c r="E3492" s="160">
        <f t="shared" si="328"/>
        <v>3</v>
      </c>
      <c r="F3492" s="160">
        <f t="shared" si="329"/>
        <v>1</v>
      </c>
      <c r="G3492" s="160">
        <f t="shared" ca="1" si="324"/>
        <v>106929</v>
      </c>
      <c r="H3492" s="171">
        <f t="shared" ca="1" si="325"/>
        <v>1695</v>
      </c>
      <c r="I3492" s="160"/>
      <c r="J3492" s="160"/>
      <c r="K3492" s="160"/>
      <c r="L3492" s="160"/>
      <c r="M3492" s="160"/>
      <c r="N3492" s="160"/>
    </row>
    <row r="3493" spans="1:14">
      <c r="A3493" s="160"/>
      <c r="B3493" s="170" t="s">
        <v>10462</v>
      </c>
      <c r="C3493" s="161">
        <f t="shared" si="326"/>
        <v>43172</v>
      </c>
      <c r="D3493" s="160">
        <f t="shared" si="327"/>
        <v>2018</v>
      </c>
      <c r="E3493" s="160">
        <f t="shared" si="328"/>
        <v>3</v>
      </c>
      <c r="F3493" s="160">
        <f t="shared" si="329"/>
        <v>2</v>
      </c>
      <c r="G3493" s="160">
        <f t="shared" ca="1" si="324"/>
        <v>106930</v>
      </c>
      <c r="H3493" s="171">
        <f t="shared" ca="1" si="325"/>
        <v>1694</v>
      </c>
      <c r="I3493" s="160"/>
      <c r="J3493" s="160"/>
      <c r="K3493" s="160"/>
      <c r="L3493" s="160"/>
      <c r="M3493" s="160"/>
      <c r="N3493" s="160"/>
    </row>
    <row r="3494" spans="1:14">
      <c r="A3494" s="160"/>
      <c r="B3494" s="170" t="s">
        <v>10462</v>
      </c>
      <c r="C3494" s="161">
        <f t="shared" si="326"/>
        <v>43172</v>
      </c>
      <c r="D3494" s="160">
        <f t="shared" si="327"/>
        <v>2018</v>
      </c>
      <c r="E3494" s="160">
        <f t="shared" si="328"/>
        <v>3</v>
      </c>
      <c r="F3494" s="160">
        <f t="shared" si="329"/>
        <v>2</v>
      </c>
      <c r="G3494" s="160">
        <f t="shared" ca="1" si="324"/>
        <v>106930</v>
      </c>
      <c r="H3494" s="171">
        <f t="shared" ca="1" si="325"/>
        <v>1694</v>
      </c>
      <c r="I3494" s="160"/>
      <c r="J3494" s="160"/>
      <c r="K3494" s="160"/>
      <c r="L3494" s="160"/>
      <c r="M3494" s="160"/>
      <c r="N3494" s="160"/>
    </row>
    <row r="3495" spans="1:14">
      <c r="A3495" s="160"/>
      <c r="B3495" s="170" t="s">
        <v>10462</v>
      </c>
      <c r="C3495" s="161">
        <f t="shared" si="326"/>
        <v>43172</v>
      </c>
      <c r="D3495" s="160">
        <f t="shared" si="327"/>
        <v>2018</v>
      </c>
      <c r="E3495" s="160">
        <f t="shared" si="328"/>
        <v>3</v>
      </c>
      <c r="F3495" s="160">
        <f t="shared" si="329"/>
        <v>2</v>
      </c>
      <c r="G3495" s="160">
        <f t="shared" ca="1" si="324"/>
        <v>106930</v>
      </c>
      <c r="H3495" s="171">
        <f t="shared" ca="1" si="325"/>
        <v>1694</v>
      </c>
      <c r="I3495" s="160"/>
      <c r="J3495" s="160"/>
      <c r="K3495" s="160"/>
      <c r="L3495" s="160"/>
      <c r="M3495" s="160"/>
      <c r="N3495" s="160"/>
    </row>
    <row r="3496" spans="1:14">
      <c r="A3496" s="160"/>
      <c r="B3496" s="170" t="s">
        <v>10469</v>
      </c>
      <c r="C3496" s="161">
        <f t="shared" si="326"/>
        <v>43173</v>
      </c>
      <c r="D3496" s="160">
        <f t="shared" si="327"/>
        <v>2018</v>
      </c>
      <c r="E3496" s="160">
        <f t="shared" si="328"/>
        <v>3</v>
      </c>
      <c r="F3496" s="160">
        <f t="shared" si="329"/>
        <v>3</v>
      </c>
      <c r="G3496" s="160">
        <f t="shared" ca="1" si="324"/>
        <v>106931</v>
      </c>
      <c r="H3496" s="171">
        <f t="shared" ca="1" si="325"/>
        <v>1693</v>
      </c>
      <c r="I3496" s="160"/>
      <c r="J3496" s="160"/>
      <c r="K3496" s="160"/>
      <c r="L3496" s="160"/>
      <c r="M3496" s="160"/>
      <c r="N3496" s="160"/>
    </row>
    <row r="3497" spans="1:14">
      <c r="A3497" s="160"/>
      <c r="B3497" s="170" t="s">
        <v>10469</v>
      </c>
      <c r="C3497" s="161">
        <f t="shared" si="326"/>
        <v>43173</v>
      </c>
      <c r="D3497" s="160">
        <f t="shared" si="327"/>
        <v>2018</v>
      </c>
      <c r="E3497" s="160">
        <f t="shared" si="328"/>
        <v>3</v>
      </c>
      <c r="F3497" s="160">
        <f t="shared" si="329"/>
        <v>3</v>
      </c>
      <c r="G3497" s="160">
        <f t="shared" ca="1" si="324"/>
        <v>106931</v>
      </c>
      <c r="H3497" s="171">
        <f t="shared" ca="1" si="325"/>
        <v>1693</v>
      </c>
      <c r="I3497" s="160"/>
      <c r="J3497" s="160"/>
      <c r="K3497" s="160"/>
      <c r="L3497" s="160"/>
      <c r="M3497" s="160"/>
      <c r="N3497" s="160"/>
    </row>
    <row r="3498" spans="1:14">
      <c r="A3498" s="160"/>
      <c r="B3498" s="170" t="s">
        <v>10474</v>
      </c>
      <c r="C3498" s="161">
        <f t="shared" si="326"/>
        <v>43176</v>
      </c>
      <c r="D3498" s="160">
        <f t="shared" si="327"/>
        <v>2018</v>
      </c>
      <c r="E3498" s="160">
        <f t="shared" si="328"/>
        <v>3</v>
      </c>
      <c r="F3498" s="160">
        <f t="shared" si="329"/>
        <v>6</v>
      </c>
      <c r="G3498" s="160">
        <f t="shared" ca="1" si="324"/>
        <v>106935</v>
      </c>
      <c r="H3498" s="171">
        <f t="shared" ca="1" si="325"/>
        <v>1690</v>
      </c>
      <c r="I3498" s="160"/>
      <c r="J3498" s="160"/>
      <c r="K3498" s="160"/>
      <c r="L3498" s="160"/>
      <c r="M3498" s="160"/>
      <c r="N3498" s="160"/>
    </row>
    <row r="3499" spans="1:14">
      <c r="A3499" s="160"/>
      <c r="B3499" s="170" t="s">
        <v>10477</v>
      </c>
      <c r="C3499" s="161">
        <f t="shared" si="326"/>
        <v>43177</v>
      </c>
      <c r="D3499" s="160">
        <f t="shared" si="327"/>
        <v>2018</v>
      </c>
      <c r="E3499" s="160">
        <f t="shared" si="328"/>
        <v>3</v>
      </c>
      <c r="F3499" s="160">
        <f t="shared" si="329"/>
        <v>7</v>
      </c>
      <c r="G3499" s="160">
        <f t="shared" ca="1" si="324"/>
        <v>106935</v>
      </c>
      <c r="H3499" s="171">
        <f t="shared" ca="1" si="325"/>
        <v>1690</v>
      </c>
      <c r="I3499" s="160"/>
      <c r="J3499" s="160"/>
      <c r="K3499" s="160"/>
      <c r="L3499" s="160"/>
      <c r="M3499" s="160"/>
      <c r="N3499" s="160"/>
    </row>
    <row r="3500" spans="1:14">
      <c r="A3500" s="160"/>
      <c r="B3500" s="170" t="s">
        <v>10480</v>
      </c>
      <c r="C3500" s="161">
        <f t="shared" si="326"/>
        <v>43178</v>
      </c>
      <c r="D3500" s="160">
        <f t="shared" si="327"/>
        <v>2018</v>
      </c>
      <c r="E3500" s="160">
        <f t="shared" si="328"/>
        <v>3</v>
      </c>
      <c r="F3500" s="160">
        <f t="shared" si="329"/>
        <v>1</v>
      </c>
      <c r="G3500" s="160">
        <f t="shared" ca="1" si="324"/>
        <v>106936</v>
      </c>
      <c r="H3500" s="171">
        <f t="shared" ca="1" si="325"/>
        <v>1690</v>
      </c>
      <c r="I3500" s="160"/>
      <c r="J3500" s="160"/>
      <c r="K3500" s="160"/>
      <c r="L3500" s="160"/>
      <c r="M3500" s="160"/>
      <c r="N3500" s="160"/>
    </row>
    <row r="3501" spans="1:14">
      <c r="A3501" s="160"/>
      <c r="B3501" s="170" t="s">
        <v>10480</v>
      </c>
      <c r="C3501" s="161">
        <f t="shared" si="326"/>
        <v>43178</v>
      </c>
      <c r="D3501" s="160">
        <f t="shared" si="327"/>
        <v>2018</v>
      </c>
      <c r="E3501" s="160">
        <f t="shared" si="328"/>
        <v>3</v>
      </c>
      <c r="F3501" s="160">
        <f t="shared" si="329"/>
        <v>1</v>
      </c>
      <c r="G3501" s="160">
        <f t="shared" ca="1" si="324"/>
        <v>106936</v>
      </c>
      <c r="H3501" s="171">
        <f t="shared" ca="1" si="325"/>
        <v>1690</v>
      </c>
      <c r="I3501" s="160"/>
      <c r="J3501" s="160"/>
      <c r="K3501" s="160"/>
      <c r="L3501" s="160"/>
      <c r="M3501" s="160"/>
      <c r="N3501" s="160"/>
    </row>
    <row r="3502" spans="1:14">
      <c r="A3502" s="160"/>
      <c r="B3502" s="170" t="s">
        <v>10485</v>
      </c>
      <c r="C3502" s="161">
        <f t="shared" si="326"/>
        <v>43180</v>
      </c>
      <c r="D3502" s="160">
        <f t="shared" si="327"/>
        <v>2018</v>
      </c>
      <c r="E3502" s="160">
        <f t="shared" si="328"/>
        <v>3</v>
      </c>
      <c r="F3502" s="160">
        <f t="shared" si="329"/>
        <v>3</v>
      </c>
      <c r="G3502" s="160">
        <f t="shared" ca="1" si="324"/>
        <v>106938</v>
      </c>
      <c r="H3502" s="171">
        <f t="shared" ca="1" si="325"/>
        <v>1688</v>
      </c>
      <c r="I3502" s="160"/>
      <c r="J3502" s="160"/>
      <c r="K3502" s="160"/>
      <c r="L3502" s="160"/>
      <c r="M3502" s="160"/>
      <c r="N3502" s="160"/>
    </row>
    <row r="3503" spans="1:14">
      <c r="A3503" s="160"/>
      <c r="B3503" s="170" t="s">
        <v>10488</v>
      </c>
      <c r="C3503" s="161">
        <f t="shared" si="326"/>
        <v>43182</v>
      </c>
      <c r="D3503" s="160">
        <f t="shared" si="327"/>
        <v>2018</v>
      </c>
      <c r="E3503" s="160">
        <f t="shared" si="328"/>
        <v>3</v>
      </c>
      <c r="F3503" s="160">
        <f t="shared" si="329"/>
        <v>5</v>
      </c>
      <c r="G3503" s="160">
        <f t="shared" ca="1" si="324"/>
        <v>106942</v>
      </c>
      <c r="H3503" s="171">
        <f t="shared" ca="1" si="325"/>
        <v>1686</v>
      </c>
      <c r="I3503" s="160"/>
      <c r="J3503" s="160"/>
      <c r="K3503" s="160"/>
      <c r="L3503" s="160"/>
      <c r="M3503" s="160"/>
      <c r="N3503" s="160"/>
    </row>
    <row r="3504" spans="1:14">
      <c r="A3504" s="160"/>
      <c r="B3504" s="170" t="s">
        <v>10491</v>
      </c>
      <c r="C3504" s="161">
        <f t="shared" si="326"/>
        <v>43183</v>
      </c>
      <c r="D3504" s="160">
        <f t="shared" si="327"/>
        <v>2018</v>
      </c>
      <c r="E3504" s="160">
        <f t="shared" si="328"/>
        <v>3</v>
      </c>
      <c r="F3504" s="160">
        <f t="shared" si="329"/>
        <v>6</v>
      </c>
      <c r="G3504" s="160">
        <f t="shared" ca="1" si="324"/>
        <v>106942</v>
      </c>
      <c r="H3504" s="171">
        <f t="shared" ca="1" si="325"/>
        <v>1685</v>
      </c>
      <c r="I3504" s="160"/>
      <c r="J3504" s="160"/>
      <c r="K3504" s="160"/>
      <c r="L3504" s="160"/>
      <c r="M3504" s="160"/>
      <c r="N3504" s="160"/>
    </row>
    <row r="3505" spans="1:14">
      <c r="A3505" s="160"/>
      <c r="B3505" s="170" t="s">
        <v>10494</v>
      </c>
      <c r="C3505" s="161">
        <f t="shared" si="326"/>
        <v>43184</v>
      </c>
      <c r="D3505" s="160">
        <f t="shared" si="327"/>
        <v>2018</v>
      </c>
      <c r="E3505" s="160">
        <f t="shared" si="328"/>
        <v>3</v>
      </c>
      <c r="F3505" s="160">
        <f t="shared" si="329"/>
        <v>7</v>
      </c>
      <c r="G3505" s="160">
        <f t="shared" ca="1" si="324"/>
        <v>106942</v>
      </c>
      <c r="H3505" s="171">
        <f t="shared" ca="1" si="325"/>
        <v>1685</v>
      </c>
      <c r="I3505" s="160"/>
      <c r="J3505" s="160"/>
      <c r="K3505" s="160"/>
      <c r="L3505" s="160"/>
      <c r="M3505" s="160"/>
      <c r="N3505" s="160"/>
    </row>
    <row r="3506" spans="1:14">
      <c r="A3506" s="160"/>
      <c r="B3506" s="170" t="s">
        <v>10497</v>
      </c>
      <c r="C3506" s="161">
        <f t="shared" si="326"/>
        <v>43185</v>
      </c>
      <c r="D3506" s="160">
        <f t="shared" si="327"/>
        <v>2018</v>
      </c>
      <c r="E3506" s="160">
        <f t="shared" si="328"/>
        <v>3</v>
      </c>
      <c r="F3506" s="160">
        <f t="shared" si="329"/>
        <v>1</v>
      </c>
      <c r="G3506" s="160">
        <f t="shared" ca="1" si="324"/>
        <v>106943</v>
      </c>
      <c r="H3506" s="171">
        <f t="shared" ca="1" si="325"/>
        <v>1685</v>
      </c>
      <c r="I3506" s="160"/>
      <c r="J3506" s="160"/>
      <c r="K3506" s="160"/>
      <c r="L3506" s="160"/>
      <c r="M3506" s="160"/>
      <c r="N3506" s="160"/>
    </row>
    <row r="3507" spans="1:14">
      <c r="A3507" s="160"/>
      <c r="B3507" s="170" t="s">
        <v>10500</v>
      </c>
      <c r="C3507" s="161">
        <f t="shared" si="326"/>
        <v>43190</v>
      </c>
      <c r="D3507" s="160">
        <f t="shared" si="327"/>
        <v>2018</v>
      </c>
      <c r="E3507" s="160">
        <f t="shared" si="328"/>
        <v>3</v>
      </c>
      <c r="F3507" s="160">
        <f t="shared" si="329"/>
        <v>6</v>
      </c>
      <c r="G3507" s="160">
        <f t="shared" ca="1" si="324"/>
        <v>106949</v>
      </c>
      <c r="H3507" s="171">
        <f t="shared" ca="1" si="325"/>
        <v>1680</v>
      </c>
      <c r="I3507" s="160"/>
      <c r="J3507" s="160"/>
      <c r="K3507" s="160"/>
      <c r="L3507" s="160"/>
      <c r="M3507" s="160"/>
      <c r="N3507" s="160"/>
    </row>
    <row r="3508" spans="1:14">
      <c r="A3508" s="160"/>
      <c r="B3508" s="170" t="s">
        <v>10503</v>
      </c>
      <c r="C3508" s="161">
        <f t="shared" si="326"/>
        <v>43194</v>
      </c>
      <c r="D3508" s="160">
        <f t="shared" si="327"/>
        <v>2018</v>
      </c>
      <c r="E3508" s="160">
        <f t="shared" si="328"/>
        <v>4</v>
      </c>
      <c r="F3508" s="160">
        <f t="shared" si="329"/>
        <v>3</v>
      </c>
      <c r="G3508" s="160">
        <f t="shared" ca="1" si="324"/>
        <v>106952</v>
      </c>
      <c r="H3508" s="171">
        <f t="shared" ca="1" si="325"/>
        <v>1678</v>
      </c>
      <c r="I3508" s="160"/>
      <c r="J3508" s="160"/>
      <c r="K3508" s="160"/>
      <c r="L3508" s="160"/>
      <c r="M3508" s="160"/>
      <c r="N3508" s="160"/>
    </row>
    <row r="3509" spans="1:14">
      <c r="A3509" s="160"/>
      <c r="B3509" s="170" t="s">
        <v>10506</v>
      </c>
      <c r="C3509" s="161">
        <f t="shared" si="326"/>
        <v>43196</v>
      </c>
      <c r="D3509" s="160">
        <f t="shared" si="327"/>
        <v>2018</v>
      </c>
      <c r="E3509" s="160">
        <f t="shared" si="328"/>
        <v>4</v>
      </c>
      <c r="F3509" s="160">
        <f t="shared" si="329"/>
        <v>5</v>
      </c>
      <c r="G3509" s="160">
        <f t="shared" ca="1" si="324"/>
        <v>106956</v>
      </c>
      <c r="H3509" s="171">
        <f t="shared" ca="1" si="325"/>
        <v>1676</v>
      </c>
      <c r="I3509" s="160"/>
      <c r="J3509" s="160"/>
      <c r="K3509" s="160"/>
      <c r="L3509" s="160"/>
      <c r="M3509" s="160"/>
      <c r="N3509" s="160"/>
    </row>
    <row r="3510" spans="1:14">
      <c r="A3510" s="160"/>
      <c r="B3510" s="170" t="s">
        <v>10509</v>
      </c>
      <c r="C3510" s="161">
        <f t="shared" si="326"/>
        <v>43197</v>
      </c>
      <c r="D3510" s="160">
        <f t="shared" si="327"/>
        <v>2018</v>
      </c>
      <c r="E3510" s="160">
        <f t="shared" si="328"/>
        <v>4</v>
      </c>
      <c r="F3510" s="160">
        <f t="shared" si="329"/>
        <v>6</v>
      </c>
      <c r="G3510" s="160">
        <f t="shared" ca="1" si="324"/>
        <v>106956</v>
      </c>
      <c r="H3510" s="171">
        <f t="shared" ca="1" si="325"/>
        <v>1675</v>
      </c>
      <c r="I3510" s="160"/>
      <c r="J3510" s="160"/>
      <c r="K3510" s="160"/>
      <c r="L3510" s="160"/>
      <c r="M3510" s="160"/>
      <c r="N3510" s="160"/>
    </row>
    <row r="3511" spans="1:14">
      <c r="A3511" s="160"/>
      <c r="B3511" s="170" t="s">
        <v>10509</v>
      </c>
      <c r="C3511" s="161">
        <f t="shared" si="326"/>
        <v>43197</v>
      </c>
      <c r="D3511" s="160">
        <f t="shared" si="327"/>
        <v>2018</v>
      </c>
      <c r="E3511" s="160">
        <f t="shared" si="328"/>
        <v>4</v>
      </c>
      <c r="F3511" s="160">
        <f t="shared" si="329"/>
        <v>6</v>
      </c>
      <c r="G3511" s="160">
        <f t="shared" ca="1" si="324"/>
        <v>106956</v>
      </c>
      <c r="H3511" s="171">
        <f t="shared" ca="1" si="325"/>
        <v>1675</v>
      </c>
      <c r="I3511" s="160"/>
      <c r="J3511" s="160"/>
      <c r="K3511" s="160"/>
      <c r="L3511" s="160"/>
      <c r="M3511" s="160"/>
      <c r="N3511" s="160"/>
    </row>
    <row r="3512" spans="1:14">
      <c r="A3512" s="160"/>
      <c r="B3512" s="170" t="s">
        <v>10514</v>
      </c>
      <c r="C3512" s="161">
        <f t="shared" si="326"/>
        <v>43198</v>
      </c>
      <c r="D3512" s="160">
        <f t="shared" si="327"/>
        <v>2018</v>
      </c>
      <c r="E3512" s="160">
        <f t="shared" si="328"/>
        <v>4</v>
      </c>
      <c r="F3512" s="160">
        <f t="shared" si="329"/>
        <v>7</v>
      </c>
      <c r="G3512" s="160">
        <f t="shared" ca="1" si="324"/>
        <v>106956</v>
      </c>
      <c r="H3512" s="171">
        <f t="shared" ca="1" si="325"/>
        <v>1675</v>
      </c>
      <c r="I3512" s="160"/>
      <c r="J3512" s="160"/>
      <c r="K3512" s="160"/>
      <c r="L3512" s="160"/>
      <c r="M3512" s="160"/>
      <c r="N3512" s="160"/>
    </row>
    <row r="3513" spans="1:14">
      <c r="A3513" s="160"/>
      <c r="B3513" s="170" t="s">
        <v>10514</v>
      </c>
      <c r="C3513" s="161">
        <f t="shared" si="326"/>
        <v>43198</v>
      </c>
      <c r="D3513" s="160">
        <f t="shared" si="327"/>
        <v>2018</v>
      </c>
      <c r="E3513" s="160">
        <f t="shared" si="328"/>
        <v>4</v>
      </c>
      <c r="F3513" s="160">
        <f t="shared" si="329"/>
        <v>7</v>
      </c>
      <c r="G3513" s="160">
        <f t="shared" ca="1" si="324"/>
        <v>106956</v>
      </c>
      <c r="H3513" s="171">
        <f t="shared" ca="1" si="325"/>
        <v>1675</v>
      </c>
      <c r="I3513" s="160"/>
      <c r="J3513" s="160"/>
      <c r="K3513" s="160"/>
      <c r="L3513" s="160"/>
      <c r="M3513" s="160"/>
      <c r="N3513" s="160"/>
    </row>
    <row r="3514" spans="1:14">
      <c r="A3514" s="160"/>
      <c r="B3514" s="170" t="s">
        <v>10519</v>
      </c>
      <c r="C3514" s="161">
        <f t="shared" si="326"/>
        <v>43199</v>
      </c>
      <c r="D3514" s="160">
        <f t="shared" si="327"/>
        <v>2018</v>
      </c>
      <c r="E3514" s="160">
        <f t="shared" si="328"/>
        <v>4</v>
      </c>
      <c r="F3514" s="160">
        <f t="shared" si="329"/>
        <v>1</v>
      </c>
      <c r="G3514" s="160">
        <f t="shared" ca="1" si="324"/>
        <v>106957</v>
      </c>
      <c r="H3514" s="171">
        <f t="shared" ca="1" si="325"/>
        <v>1675</v>
      </c>
      <c r="I3514" s="160"/>
      <c r="J3514" s="160"/>
      <c r="K3514" s="160"/>
      <c r="L3514" s="160"/>
      <c r="M3514" s="160"/>
      <c r="N3514" s="160"/>
    </row>
    <row r="3515" spans="1:14">
      <c r="A3515" s="160"/>
      <c r="B3515" s="170" t="s">
        <v>10519</v>
      </c>
      <c r="C3515" s="161">
        <f t="shared" si="326"/>
        <v>43199</v>
      </c>
      <c r="D3515" s="160">
        <f t="shared" si="327"/>
        <v>2018</v>
      </c>
      <c r="E3515" s="160">
        <f t="shared" si="328"/>
        <v>4</v>
      </c>
      <c r="F3515" s="160">
        <f t="shared" si="329"/>
        <v>1</v>
      </c>
      <c r="G3515" s="160">
        <f t="shared" ca="1" si="324"/>
        <v>106957</v>
      </c>
      <c r="H3515" s="171">
        <f t="shared" ca="1" si="325"/>
        <v>1675</v>
      </c>
      <c r="I3515" s="160"/>
      <c r="J3515" s="160"/>
      <c r="K3515" s="160"/>
      <c r="L3515" s="160"/>
      <c r="M3515" s="160"/>
      <c r="N3515" s="160"/>
    </row>
    <row r="3516" spans="1:14">
      <c r="A3516" s="160"/>
      <c r="B3516" s="170" t="s">
        <v>10524</v>
      </c>
      <c r="C3516" s="161">
        <f t="shared" si="326"/>
        <v>43200</v>
      </c>
      <c r="D3516" s="160">
        <f t="shared" si="327"/>
        <v>2018</v>
      </c>
      <c r="E3516" s="160">
        <f t="shared" si="328"/>
        <v>4</v>
      </c>
      <c r="F3516" s="160">
        <f t="shared" si="329"/>
        <v>2</v>
      </c>
      <c r="G3516" s="160">
        <f t="shared" ca="1" si="324"/>
        <v>106958</v>
      </c>
      <c r="H3516" s="171">
        <f t="shared" ca="1" si="325"/>
        <v>1674</v>
      </c>
      <c r="I3516" s="160"/>
      <c r="J3516" s="160"/>
      <c r="K3516" s="160"/>
      <c r="L3516" s="160"/>
      <c r="M3516" s="160"/>
      <c r="N3516" s="160"/>
    </row>
    <row r="3517" spans="1:14">
      <c r="A3517" s="160"/>
      <c r="B3517" s="170" t="s">
        <v>10524</v>
      </c>
      <c r="C3517" s="161">
        <f t="shared" si="326"/>
        <v>43200</v>
      </c>
      <c r="D3517" s="160">
        <f t="shared" si="327"/>
        <v>2018</v>
      </c>
      <c r="E3517" s="160">
        <f t="shared" si="328"/>
        <v>4</v>
      </c>
      <c r="F3517" s="160">
        <f t="shared" si="329"/>
        <v>2</v>
      </c>
      <c r="G3517" s="160">
        <f t="shared" ca="1" si="324"/>
        <v>106958</v>
      </c>
      <c r="H3517" s="171">
        <f t="shared" ca="1" si="325"/>
        <v>1674</v>
      </c>
      <c r="I3517" s="160"/>
      <c r="J3517" s="160"/>
      <c r="K3517" s="160"/>
      <c r="L3517" s="160"/>
      <c r="M3517" s="160"/>
      <c r="N3517" s="160"/>
    </row>
    <row r="3518" spans="1:14">
      <c r="A3518" s="160"/>
      <c r="B3518" s="170" t="s">
        <v>10524</v>
      </c>
      <c r="C3518" s="161">
        <f t="shared" si="326"/>
        <v>43200</v>
      </c>
      <c r="D3518" s="160">
        <f t="shared" si="327"/>
        <v>2018</v>
      </c>
      <c r="E3518" s="160">
        <f t="shared" si="328"/>
        <v>4</v>
      </c>
      <c r="F3518" s="160">
        <f t="shared" si="329"/>
        <v>2</v>
      </c>
      <c r="G3518" s="160">
        <f t="shared" ca="1" si="324"/>
        <v>106958</v>
      </c>
      <c r="H3518" s="171">
        <f t="shared" ca="1" si="325"/>
        <v>1674</v>
      </c>
      <c r="I3518" s="160"/>
      <c r="J3518" s="160"/>
      <c r="K3518" s="160"/>
      <c r="L3518" s="160"/>
      <c r="M3518" s="160"/>
      <c r="N3518" s="160"/>
    </row>
    <row r="3519" spans="1:14">
      <c r="A3519" s="160"/>
      <c r="B3519" s="170" t="s">
        <v>10524</v>
      </c>
      <c r="C3519" s="161">
        <f t="shared" si="326"/>
        <v>43200</v>
      </c>
      <c r="D3519" s="160">
        <f t="shared" si="327"/>
        <v>2018</v>
      </c>
      <c r="E3519" s="160">
        <f t="shared" si="328"/>
        <v>4</v>
      </c>
      <c r="F3519" s="160">
        <f t="shared" si="329"/>
        <v>2</v>
      </c>
      <c r="G3519" s="160">
        <f t="shared" ca="1" si="324"/>
        <v>106958</v>
      </c>
      <c r="H3519" s="171">
        <f t="shared" ca="1" si="325"/>
        <v>1674</v>
      </c>
      <c r="I3519" s="160"/>
      <c r="J3519" s="160"/>
      <c r="K3519" s="160"/>
      <c r="L3519" s="160"/>
      <c r="M3519" s="160"/>
      <c r="N3519" s="160"/>
    </row>
    <row r="3520" spans="1:14">
      <c r="A3520" s="160"/>
      <c r="B3520" s="170" t="s">
        <v>10533</v>
      </c>
      <c r="C3520" s="161">
        <f t="shared" si="326"/>
        <v>43201</v>
      </c>
      <c r="D3520" s="160">
        <f t="shared" si="327"/>
        <v>2018</v>
      </c>
      <c r="E3520" s="160">
        <f t="shared" si="328"/>
        <v>4</v>
      </c>
      <c r="F3520" s="160">
        <f t="shared" si="329"/>
        <v>3</v>
      </c>
      <c r="G3520" s="160">
        <f t="shared" ca="1" si="324"/>
        <v>106959</v>
      </c>
      <c r="H3520" s="171">
        <f t="shared" ca="1" si="325"/>
        <v>1673</v>
      </c>
      <c r="I3520" s="160"/>
      <c r="J3520" s="160"/>
      <c r="K3520" s="160"/>
      <c r="L3520" s="160"/>
      <c r="M3520" s="160"/>
      <c r="N3520" s="160"/>
    </row>
    <row r="3521" spans="1:14">
      <c r="A3521" s="160"/>
      <c r="B3521" s="170" t="s">
        <v>10536</v>
      </c>
      <c r="C3521" s="161">
        <f t="shared" si="326"/>
        <v>43203</v>
      </c>
      <c r="D3521" s="160">
        <f t="shared" si="327"/>
        <v>2018</v>
      </c>
      <c r="E3521" s="160">
        <f t="shared" si="328"/>
        <v>4</v>
      </c>
      <c r="F3521" s="160">
        <f t="shared" si="329"/>
        <v>5</v>
      </c>
      <c r="G3521" s="160">
        <f t="shared" ca="1" si="324"/>
        <v>106963</v>
      </c>
      <c r="H3521" s="171">
        <f t="shared" ca="1" si="325"/>
        <v>1671</v>
      </c>
      <c r="I3521" s="160"/>
      <c r="J3521" s="160"/>
      <c r="K3521" s="160"/>
      <c r="L3521" s="160"/>
      <c r="M3521" s="160"/>
      <c r="N3521" s="160"/>
    </row>
    <row r="3522" spans="1:14">
      <c r="A3522" s="160"/>
      <c r="B3522" s="170" t="s">
        <v>10536</v>
      </c>
      <c r="C3522" s="161">
        <f t="shared" si="326"/>
        <v>43203</v>
      </c>
      <c r="D3522" s="160">
        <f t="shared" si="327"/>
        <v>2018</v>
      </c>
      <c r="E3522" s="160">
        <f t="shared" si="328"/>
        <v>4</v>
      </c>
      <c r="F3522" s="160">
        <f t="shared" si="329"/>
        <v>5</v>
      </c>
      <c r="G3522" s="160">
        <f t="shared" ca="1" si="324"/>
        <v>106963</v>
      </c>
      <c r="H3522" s="171">
        <f t="shared" ca="1" si="325"/>
        <v>1671</v>
      </c>
      <c r="I3522" s="160"/>
      <c r="J3522" s="160"/>
      <c r="K3522" s="160"/>
      <c r="L3522" s="160"/>
      <c r="M3522" s="160"/>
      <c r="N3522" s="160"/>
    </row>
    <row r="3523" spans="1:14">
      <c r="A3523" s="160"/>
      <c r="B3523" s="170" t="s">
        <v>10536</v>
      </c>
      <c r="C3523" s="161">
        <f t="shared" si="326"/>
        <v>43203</v>
      </c>
      <c r="D3523" s="160">
        <f t="shared" si="327"/>
        <v>2018</v>
      </c>
      <c r="E3523" s="160">
        <f t="shared" si="328"/>
        <v>4</v>
      </c>
      <c r="F3523" s="160">
        <f t="shared" si="329"/>
        <v>5</v>
      </c>
      <c r="G3523" s="160">
        <f t="shared" ca="1" si="324"/>
        <v>106963</v>
      </c>
      <c r="H3523" s="171">
        <f t="shared" ca="1" si="325"/>
        <v>1671</v>
      </c>
      <c r="I3523" s="160"/>
      <c r="J3523" s="160"/>
      <c r="K3523" s="160"/>
      <c r="L3523" s="160"/>
      <c r="M3523" s="160"/>
      <c r="N3523" s="160"/>
    </row>
    <row r="3524" spans="1:14">
      <c r="A3524" s="160"/>
      <c r="B3524" s="170" t="s">
        <v>10543</v>
      </c>
      <c r="C3524" s="161">
        <f t="shared" si="326"/>
        <v>43205</v>
      </c>
      <c r="D3524" s="160">
        <f t="shared" si="327"/>
        <v>2018</v>
      </c>
      <c r="E3524" s="160">
        <f t="shared" si="328"/>
        <v>4</v>
      </c>
      <c r="F3524" s="160">
        <f t="shared" si="329"/>
        <v>7</v>
      </c>
      <c r="G3524" s="160">
        <f t="shared" ca="1" si="324"/>
        <v>106963</v>
      </c>
      <c r="H3524" s="171">
        <f t="shared" ca="1" si="325"/>
        <v>1670</v>
      </c>
      <c r="I3524" s="160"/>
      <c r="J3524" s="160"/>
      <c r="K3524" s="160"/>
      <c r="L3524" s="160"/>
      <c r="M3524" s="160"/>
      <c r="N3524" s="160"/>
    </row>
    <row r="3525" spans="1:14">
      <c r="A3525" s="160"/>
      <c r="B3525" s="170" t="s">
        <v>10546</v>
      </c>
      <c r="C3525" s="161">
        <f t="shared" si="326"/>
        <v>43206</v>
      </c>
      <c r="D3525" s="160">
        <f t="shared" si="327"/>
        <v>2018</v>
      </c>
      <c r="E3525" s="160">
        <f t="shared" si="328"/>
        <v>4</v>
      </c>
      <c r="F3525" s="160">
        <f t="shared" si="329"/>
        <v>1</v>
      </c>
      <c r="G3525" s="160">
        <f t="shared" ref="G3525:G3588" ca="1" si="330">WORKDAY(C3525,$K$5)</f>
        <v>106964</v>
      </c>
      <c r="H3525" s="171">
        <f t="shared" ref="H3525:H3588" ca="1" si="331">NETWORKDAYS(C3525,$K$5)</f>
        <v>1670</v>
      </c>
      <c r="I3525" s="160"/>
      <c r="J3525" s="160"/>
      <c r="K3525" s="160"/>
      <c r="L3525" s="160"/>
      <c r="M3525" s="160"/>
      <c r="N3525" s="160"/>
    </row>
    <row r="3526" spans="1:14">
      <c r="A3526" s="160"/>
      <c r="B3526" s="170" t="s">
        <v>10549</v>
      </c>
      <c r="C3526" s="161">
        <f t="shared" ref="C3526:C3589" si="332">DATE(LEFT(B3526,4),MID(B3526,5,2),RIGHT(B3526,2))</f>
        <v>43207</v>
      </c>
      <c r="D3526" s="160">
        <f t="shared" ref="D3526:D3589" si="333">YEAR(C3526)</f>
        <v>2018</v>
      </c>
      <c r="E3526" s="160">
        <f t="shared" ref="E3526:E3589" si="334">MONTH(C3526)</f>
        <v>4</v>
      </c>
      <c r="F3526" s="160">
        <f t="shared" ref="F3526:F3589" si="335">WEEKDAY(C3526,2)</f>
        <v>2</v>
      </c>
      <c r="G3526" s="160">
        <f t="shared" ca="1" si="330"/>
        <v>106965</v>
      </c>
      <c r="H3526" s="171">
        <f t="shared" ca="1" si="331"/>
        <v>1669</v>
      </c>
      <c r="I3526" s="160"/>
      <c r="J3526" s="160"/>
      <c r="K3526" s="160"/>
      <c r="L3526" s="160"/>
      <c r="M3526" s="160"/>
      <c r="N3526" s="160"/>
    </row>
    <row r="3527" spans="1:14">
      <c r="A3527" s="160"/>
      <c r="B3527" s="170" t="s">
        <v>10552</v>
      </c>
      <c r="C3527" s="161">
        <f t="shared" si="332"/>
        <v>43208</v>
      </c>
      <c r="D3527" s="160">
        <f t="shared" si="333"/>
        <v>2018</v>
      </c>
      <c r="E3527" s="160">
        <f t="shared" si="334"/>
        <v>4</v>
      </c>
      <c r="F3527" s="160">
        <f t="shared" si="335"/>
        <v>3</v>
      </c>
      <c r="G3527" s="160">
        <f t="shared" ca="1" si="330"/>
        <v>106966</v>
      </c>
      <c r="H3527" s="171">
        <f t="shared" ca="1" si="331"/>
        <v>1668</v>
      </c>
      <c r="I3527" s="160"/>
      <c r="J3527" s="160"/>
      <c r="K3527" s="160"/>
      <c r="L3527" s="160"/>
      <c r="M3527" s="160"/>
      <c r="N3527" s="160"/>
    </row>
    <row r="3528" spans="1:14">
      <c r="A3528" s="160"/>
      <c r="B3528" s="170" t="s">
        <v>10555</v>
      </c>
      <c r="C3528" s="161">
        <f t="shared" si="332"/>
        <v>43212</v>
      </c>
      <c r="D3528" s="160">
        <f t="shared" si="333"/>
        <v>2018</v>
      </c>
      <c r="E3528" s="160">
        <f t="shared" si="334"/>
        <v>4</v>
      </c>
      <c r="F3528" s="160">
        <f t="shared" si="335"/>
        <v>7</v>
      </c>
      <c r="G3528" s="160">
        <f t="shared" ca="1" si="330"/>
        <v>106970</v>
      </c>
      <c r="H3528" s="171">
        <f t="shared" ca="1" si="331"/>
        <v>1665</v>
      </c>
      <c r="I3528" s="160"/>
      <c r="J3528" s="160"/>
      <c r="K3528" s="160"/>
      <c r="L3528" s="160"/>
      <c r="M3528" s="160"/>
      <c r="N3528" s="160"/>
    </row>
    <row r="3529" spans="1:14">
      <c r="A3529" s="160"/>
      <c r="B3529" s="170" t="s">
        <v>10558</v>
      </c>
      <c r="C3529" s="161">
        <f t="shared" si="332"/>
        <v>43213</v>
      </c>
      <c r="D3529" s="160">
        <f t="shared" si="333"/>
        <v>2018</v>
      </c>
      <c r="E3529" s="160">
        <f t="shared" si="334"/>
        <v>4</v>
      </c>
      <c r="F3529" s="160">
        <f t="shared" si="335"/>
        <v>1</v>
      </c>
      <c r="G3529" s="160">
        <f t="shared" ca="1" si="330"/>
        <v>106971</v>
      </c>
      <c r="H3529" s="171">
        <f t="shared" ca="1" si="331"/>
        <v>1665</v>
      </c>
      <c r="I3529" s="160"/>
      <c r="J3529" s="160"/>
      <c r="K3529" s="160"/>
      <c r="L3529" s="160"/>
      <c r="M3529" s="160"/>
      <c r="N3529" s="160"/>
    </row>
    <row r="3530" spans="1:14">
      <c r="A3530" s="160"/>
      <c r="B3530" s="170" t="s">
        <v>10561</v>
      </c>
      <c r="C3530" s="161">
        <f t="shared" si="332"/>
        <v>43214</v>
      </c>
      <c r="D3530" s="160">
        <f t="shared" si="333"/>
        <v>2018</v>
      </c>
      <c r="E3530" s="160">
        <f t="shared" si="334"/>
        <v>4</v>
      </c>
      <c r="F3530" s="160">
        <f t="shared" si="335"/>
        <v>2</v>
      </c>
      <c r="G3530" s="160">
        <f t="shared" ca="1" si="330"/>
        <v>106972</v>
      </c>
      <c r="H3530" s="171">
        <f t="shared" ca="1" si="331"/>
        <v>1664</v>
      </c>
      <c r="I3530" s="160"/>
      <c r="J3530" s="160"/>
      <c r="K3530" s="160"/>
      <c r="L3530" s="160"/>
      <c r="M3530" s="160"/>
      <c r="N3530" s="160"/>
    </row>
    <row r="3531" spans="1:14">
      <c r="A3531" s="160"/>
      <c r="B3531" s="170" t="s">
        <v>10561</v>
      </c>
      <c r="C3531" s="161">
        <f t="shared" si="332"/>
        <v>43214</v>
      </c>
      <c r="D3531" s="160">
        <f t="shared" si="333"/>
        <v>2018</v>
      </c>
      <c r="E3531" s="160">
        <f t="shared" si="334"/>
        <v>4</v>
      </c>
      <c r="F3531" s="160">
        <f t="shared" si="335"/>
        <v>2</v>
      </c>
      <c r="G3531" s="160">
        <f t="shared" ca="1" si="330"/>
        <v>106972</v>
      </c>
      <c r="H3531" s="171">
        <f t="shared" ca="1" si="331"/>
        <v>1664</v>
      </c>
      <c r="I3531" s="160"/>
      <c r="J3531" s="160"/>
      <c r="K3531" s="160"/>
      <c r="L3531" s="160"/>
      <c r="M3531" s="160"/>
      <c r="N3531" s="160"/>
    </row>
    <row r="3532" spans="1:14">
      <c r="A3532" s="160"/>
      <c r="B3532" s="170" t="s">
        <v>10566</v>
      </c>
      <c r="C3532" s="161">
        <f t="shared" si="332"/>
        <v>43215</v>
      </c>
      <c r="D3532" s="160">
        <f t="shared" si="333"/>
        <v>2018</v>
      </c>
      <c r="E3532" s="160">
        <f t="shared" si="334"/>
        <v>4</v>
      </c>
      <c r="F3532" s="160">
        <f t="shared" si="335"/>
        <v>3</v>
      </c>
      <c r="G3532" s="160">
        <f t="shared" ca="1" si="330"/>
        <v>106973</v>
      </c>
      <c r="H3532" s="171">
        <f t="shared" ca="1" si="331"/>
        <v>1663</v>
      </c>
      <c r="I3532" s="160"/>
      <c r="J3532" s="160"/>
      <c r="K3532" s="160"/>
      <c r="L3532" s="160"/>
      <c r="M3532" s="160"/>
      <c r="N3532" s="160"/>
    </row>
    <row r="3533" spans="1:14">
      <c r="A3533" s="160"/>
      <c r="B3533" s="170" t="s">
        <v>10566</v>
      </c>
      <c r="C3533" s="161">
        <f t="shared" si="332"/>
        <v>43215</v>
      </c>
      <c r="D3533" s="160">
        <f t="shared" si="333"/>
        <v>2018</v>
      </c>
      <c r="E3533" s="160">
        <f t="shared" si="334"/>
        <v>4</v>
      </c>
      <c r="F3533" s="160">
        <f t="shared" si="335"/>
        <v>3</v>
      </c>
      <c r="G3533" s="160">
        <f t="shared" ca="1" si="330"/>
        <v>106973</v>
      </c>
      <c r="H3533" s="171">
        <f t="shared" ca="1" si="331"/>
        <v>1663</v>
      </c>
      <c r="I3533" s="160"/>
      <c r="J3533" s="160"/>
      <c r="K3533" s="160"/>
      <c r="L3533" s="160"/>
      <c r="M3533" s="160"/>
      <c r="N3533" s="160"/>
    </row>
    <row r="3534" spans="1:14">
      <c r="A3534" s="160"/>
      <c r="B3534" s="170" t="s">
        <v>10571</v>
      </c>
      <c r="C3534" s="161">
        <f t="shared" si="332"/>
        <v>43218</v>
      </c>
      <c r="D3534" s="160">
        <f t="shared" si="333"/>
        <v>2018</v>
      </c>
      <c r="E3534" s="160">
        <f t="shared" si="334"/>
        <v>4</v>
      </c>
      <c r="F3534" s="160">
        <f t="shared" si="335"/>
        <v>6</v>
      </c>
      <c r="G3534" s="160">
        <f t="shared" ca="1" si="330"/>
        <v>106977</v>
      </c>
      <c r="H3534" s="171">
        <f t="shared" ca="1" si="331"/>
        <v>1660</v>
      </c>
      <c r="I3534" s="160"/>
      <c r="J3534" s="160"/>
      <c r="K3534" s="160"/>
      <c r="L3534" s="160"/>
      <c r="M3534" s="160"/>
      <c r="N3534" s="160"/>
    </row>
    <row r="3535" spans="1:14">
      <c r="A3535" s="160"/>
      <c r="B3535" s="170" t="s">
        <v>10574</v>
      </c>
      <c r="C3535" s="161">
        <f t="shared" si="332"/>
        <v>43220</v>
      </c>
      <c r="D3535" s="160">
        <f t="shared" si="333"/>
        <v>2018</v>
      </c>
      <c r="E3535" s="160">
        <f t="shared" si="334"/>
        <v>4</v>
      </c>
      <c r="F3535" s="160">
        <f t="shared" si="335"/>
        <v>1</v>
      </c>
      <c r="G3535" s="160">
        <f t="shared" ca="1" si="330"/>
        <v>106978</v>
      </c>
      <c r="H3535" s="171">
        <f t="shared" ca="1" si="331"/>
        <v>1660</v>
      </c>
      <c r="I3535" s="160"/>
      <c r="J3535" s="160"/>
      <c r="K3535" s="160"/>
      <c r="L3535" s="160"/>
      <c r="M3535" s="160"/>
      <c r="N3535" s="160"/>
    </row>
    <row r="3536" spans="1:14">
      <c r="A3536" s="160"/>
      <c r="B3536" s="170" t="s">
        <v>10577</v>
      </c>
      <c r="C3536" s="161">
        <f t="shared" si="332"/>
        <v>43221</v>
      </c>
      <c r="D3536" s="160">
        <f t="shared" si="333"/>
        <v>2018</v>
      </c>
      <c r="E3536" s="160">
        <f t="shared" si="334"/>
        <v>5</v>
      </c>
      <c r="F3536" s="160">
        <f t="shared" si="335"/>
        <v>2</v>
      </c>
      <c r="G3536" s="160">
        <f t="shared" ca="1" si="330"/>
        <v>106979</v>
      </c>
      <c r="H3536" s="171">
        <f t="shared" ca="1" si="331"/>
        <v>1659</v>
      </c>
      <c r="I3536" s="160"/>
      <c r="J3536" s="160"/>
      <c r="K3536" s="160"/>
      <c r="L3536" s="160"/>
      <c r="M3536" s="160"/>
      <c r="N3536" s="160"/>
    </row>
    <row r="3537" spans="1:14">
      <c r="A3537" s="160"/>
      <c r="B3537" s="170" t="s">
        <v>10580</v>
      </c>
      <c r="C3537" s="161">
        <f t="shared" si="332"/>
        <v>43223</v>
      </c>
      <c r="D3537" s="160">
        <f t="shared" si="333"/>
        <v>2018</v>
      </c>
      <c r="E3537" s="160">
        <f t="shared" si="334"/>
        <v>5</v>
      </c>
      <c r="F3537" s="160">
        <f t="shared" si="335"/>
        <v>4</v>
      </c>
      <c r="G3537" s="160">
        <f t="shared" ca="1" si="330"/>
        <v>106983</v>
      </c>
      <c r="H3537" s="171">
        <f t="shared" ca="1" si="331"/>
        <v>1657</v>
      </c>
      <c r="I3537" s="160"/>
      <c r="J3537" s="160"/>
      <c r="K3537" s="160"/>
      <c r="L3537" s="160"/>
      <c r="M3537" s="160"/>
      <c r="N3537" s="160"/>
    </row>
    <row r="3538" spans="1:14">
      <c r="A3538" s="160"/>
      <c r="B3538" s="170" t="s">
        <v>10583</v>
      </c>
      <c r="C3538" s="161">
        <f t="shared" si="332"/>
        <v>43224</v>
      </c>
      <c r="D3538" s="160">
        <f t="shared" si="333"/>
        <v>2018</v>
      </c>
      <c r="E3538" s="160">
        <f t="shared" si="334"/>
        <v>5</v>
      </c>
      <c r="F3538" s="160">
        <f t="shared" si="335"/>
        <v>5</v>
      </c>
      <c r="G3538" s="160">
        <f t="shared" ca="1" si="330"/>
        <v>106984</v>
      </c>
      <c r="H3538" s="171">
        <f t="shared" ca="1" si="331"/>
        <v>1656</v>
      </c>
      <c r="I3538" s="160"/>
      <c r="J3538" s="160"/>
      <c r="K3538" s="160"/>
      <c r="L3538" s="160"/>
      <c r="M3538" s="160"/>
      <c r="N3538" s="160"/>
    </row>
    <row r="3539" spans="1:14">
      <c r="A3539" s="160"/>
      <c r="B3539" s="170" t="s">
        <v>10586</v>
      </c>
      <c r="C3539" s="161">
        <f t="shared" si="332"/>
        <v>43225</v>
      </c>
      <c r="D3539" s="160">
        <f t="shared" si="333"/>
        <v>2018</v>
      </c>
      <c r="E3539" s="160">
        <f t="shared" si="334"/>
        <v>5</v>
      </c>
      <c r="F3539" s="160">
        <f t="shared" si="335"/>
        <v>6</v>
      </c>
      <c r="G3539" s="160">
        <f t="shared" ca="1" si="330"/>
        <v>106984</v>
      </c>
      <c r="H3539" s="171">
        <f t="shared" ca="1" si="331"/>
        <v>1655</v>
      </c>
      <c r="I3539" s="160"/>
      <c r="J3539" s="160"/>
      <c r="K3539" s="160"/>
      <c r="L3539" s="160"/>
      <c r="M3539" s="160"/>
      <c r="N3539" s="160"/>
    </row>
    <row r="3540" spans="1:14">
      <c r="A3540" s="160"/>
      <c r="B3540" s="170" t="s">
        <v>10589</v>
      </c>
      <c r="C3540" s="161">
        <f t="shared" si="332"/>
        <v>43229</v>
      </c>
      <c r="D3540" s="160">
        <f t="shared" si="333"/>
        <v>2018</v>
      </c>
      <c r="E3540" s="160">
        <f t="shared" si="334"/>
        <v>5</v>
      </c>
      <c r="F3540" s="160">
        <f t="shared" si="335"/>
        <v>3</v>
      </c>
      <c r="G3540" s="160">
        <f t="shared" ca="1" si="330"/>
        <v>106987</v>
      </c>
      <c r="H3540" s="171">
        <f t="shared" ca="1" si="331"/>
        <v>1653</v>
      </c>
      <c r="I3540" s="160"/>
      <c r="J3540" s="160"/>
      <c r="K3540" s="160"/>
      <c r="L3540" s="160"/>
      <c r="M3540" s="160"/>
      <c r="N3540" s="160"/>
    </row>
    <row r="3541" spans="1:14">
      <c r="A3541" s="160"/>
      <c r="B3541" s="170" t="s">
        <v>10592</v>
      </c>
      <c r="C3541" s="161">
        <f t="shared" si="332"/>
        <v>43230</v>
      </c>
      <c r="D3541" s="160">
        <f t="shared" si="333"/>
        <v>2018</v>
      </c>
      <c r="E3541" s="160">
        <f t="shared" si="334"/>
        <v>5</v>
      </c>
      <c r="F3541" s="160">
        <f t="shared" si="335"/>
        <v>4</v>
      </c>
      <c r="G3541" s="160">
        <f t="shared" ca="1" si="330"/>
        <v>106990</v>
      </c>
      <c r="H3541" s="171">
        <f t="shared" ca="1" si="331"/>
        <v>1652</v>
      </c>
      <c r="I3541" s="160"/>
      <c r="J3541" s="160"/>
      <c r="K3541" s="160"/>
      <c r="L3541" s="160"/>
      <c r="M3541" s="160"/>
      <c r="N3541" s="160"/>
    </row>
    <row r="3542" spans="1:14">
      <c r="A3542" s="160"/>
      <c r="B3542" s="170" t="s">
        <v>10595</v>
      </c>
      <c r="C3542" s="161">
        <f t="shared" si="332"/>
        <v>43232</v>
      </c>
      <c r="D3542" s="160">
        <f t="shared" si="333"/>
        <v>2018</v>
      </c>
      <c r="E3542" s="160">
        <f t="shared" si="334"/>
        <v>5</v>
      </c>
      <c r="F3542" s="160">
        <f t="shared" si="335"/>
        <v>6</v>
      </c>
      <c r="G3542" s="160">
        <f t="shared" ca="1" si="330"/>
        <v>106991</v>
      </c>
      <c r="H3542" s="171">
        <f t="shared" ca="1" si="331"/>
        <v>1650</v>
      </c>
      <c r="I3542" s="160"/>
      <c r="J3542" s="160"/>
      <c r="K3542" s="160"/>
      <c r="L3542" s="160"/>
      <c r="M3542" s="160"/>
      <c r="N3542" s="160"/>
    </row>
    <row r="3543" spans="1:14">
      <c r="A3543" s="160"/>
      <c r="B3543" s="170" t="s">
        <v>10598</v>
      </c>
      <c r="C3543" s="161">
        <f t="shared" si="332"/>
        <v>43233</v>
      </c>
      <c r="D3543" s="160">
        <f t="shared" si="333"/>
        <v>2018</v>
      </c>
      <c r="E3543" s="160">
        <f t="shared" si="334"/>
        <v>5</v>
      </c>
      <c r="F3543" s="160">
        <f t="shared" si="335"/>
        <v>7</v>
      </c>
      <c r="G3543" s="160">
        <f t="shared" ca="1" si="330"/>
        <v>106991</v>
      </c>
      <c r="H3543" s="171">
        <f t="shared" ca="1" si="331"/>
        <v>1650</v>
      </c>
      <c r="I3543" s="160"/>
      <c r="J3543" s="160"/>
      <c r="K3543" s="160"/>
      <c r="L3543" s="160"/>
      <c r="M3543" s="160"/>
      <c r="N3543" s="160"/>
    </row>
    <row r="3544" spans="1:14">
      <c r="A3544" s="160"/>
      <c r="B3544" s="170" t="s">
        <v>10598</v>
      </c>
      <c r="C3544" s="161">
        <f t="shared" si="332"/>
        <v>43233</v>
      </c>
      <c r="D3544" s="160">
        <f t="shared" si="333"/>
        <v>2018</v>
      </c>
      <c r="E3544" s="160">
        <f t="shared" si="334"/>
        <v>5</v>
      </c>
      <c r="F3544" s="160">
        <f t="shared" si="335"/>
        <v>7</v>
      </c>
      <c r="G3544" s="160">
        <f t="shared" ca="1" si="330"/>
        <v>106991</v>
      </c>
      <c r="H3544" s="171">
        <f t="shared" ca="1" si="331"/>
        <v>1650</v>
      </c>
      <c r="I3544" s="160"/>
      <c r="J3544" s="160"/>
      <c r="K3544" s="160"/>
      <c r="L3544" s="160"/>
      <c r="M3544" s="160"/>
      <c r="N3544" s="160"/>
    </row>
    <row r="3545" spans="1:14">
      <c r="A3545" s="160"/>
      <c r="B3545" s="170" t="s">
        <v>10603</v>
      </c>
      <c r="C3545" s="161">
        <f t="shared" si="332"/>
        <v>43234</v>
      </c>
      <c r="D3545" s="160">
        <f t="shared" si="333"/>
        <v>2018</v>
      </c>
      <c r="E3545" s="160">
        <f t="shared" si="334"/>
        <v>5</v>
      </c>
      <c r="F3545" s="160">
        <f t="shared" si="335"/>
        <v>1</v>
      </c>
      <c r="G3545" s="160">
        <f t="shared" ca="1" si="330"/>
        <v>106992</v>
      </c>
      <c r="H3545" s="171">
        <f t="shared" ca="1" si="331"/>
        <v>1650</v>
      </c>
      <c r="I3545" s="160"/>
      <c r="J3545" s="160"/>
      <c r="K3545" s="160"/>
      <c r="L3545" s="160"/>
      <c r="M3545" s="160"/>
      <c r="N3545" s="160"/>
    </row>
    <row r="3546" spans="1:14">
      <c r="A3546" s="160"/>
      <c r="B3546" s="170" t="s">
        <v>10606</v>
      </c>
      <c r="C3546" s="161">
        <f t="shared" si="332"/>
        <v>43236</v>
      </c>
      <c r="D3546" s="160">
        <f t="shared" si="333"/>
        <v>2018</v>
      </c>
      <c r="E3546" s="160">
        <f t="shared" si="334"/>
        <v>5</v>
      </c>
      <c r="F3546" s="160">
        <f t="shared" si="335"/>
        <v>3</v>
      </c>
      <c r="G3546" s="160">
        <f t="shared" ca="1" si="330"/>
        <v>106994</v>
      </c>
      <c r="H3546" s="171">
        <f t="shared" ca="1" si="331"/>
        <v>1648</v>
      </c>
      <c r="I3546" s="160"/>
      <c r="J3546" s="160"/>
      <c r="K3546" s="160"/>
      <c r="L3546" s="160"/>
      <c r="M3546" s="160"/>
      <c r="N3546" s="160"/>
    </row>
    <row r="3547" spans="1:14">
      <c r="A3547" s="160"/>
      <c r="B3547" s="170" t="s">
        <v>10609</v>
      </c>
      <c r="C3547" s="161">
        <f t="shared" si="332"/>
        <v>43237</v>
      </c>
      <c r="D3547" s="160">
        <f t="shared" si="333"/>
        <v>2018</v>
      </c>
      <c r="E3547" s="160">
        <f t="shared" si="334"/>
        <v>5</v>
      </c>
      <c r="F3547" s="160">
        <f t="shared" si="335"/>
        <v>4</v>
      </c>
      <c r="G3547" s="160">
        <f t="shared" ca="1" si="330"/>
        <v>106997</v>
      </c>
      <c r="H3547" s="171">
        <f t="shared" ca="1" si="331"/>
        <v>1647</v>
      </c>
      <c r="I3547" s="160"/>
      <c r="J3547" s="160"/>
      <c r="K3547" s="160"/>
      <c r="L3547" s="160"/>
      <c r="M3547" s="160"/>
      <c r="N3547" s="160"/>
    </row>
    <row r="3548" spans="1:14">
      <c r="A3548" s="160"/>
      <c r="B3548" s="170" t="s">
        <v>10612</v>
      </c>
      <c r="C3548" s="161">
        <f t="shared" si="332"/>
        <v>43242</v>
      </c>
      <c r="D3548" s="160">
        <f t="shared" si="333"/>
        <v>2018</v>
      </c>
      <c r="E3548" s="160">
        <f t="shared" si="334"/>
        <v>5</v>
      </c>
      <c r="F3548" s="160">
        <f t="shared" si="335"/>
        <v>2</v>
      </c>
      <c r="G3548" s="160">
        <f t="shared" ca="1" si="330"/>
        <v>107000</v>
      </c>
      <c r="H3548" s="171">
        <f t="shared" ca="1" si="331"/>
        <v>1644</v>
      </c>
      <c r="I3548" s="160"/>
      <c r="J3548" s="160"/>
      <c r="K3548" s="160"/>
      <c r="L3548" s="160"/>
      <c r="M3548" s="160"/>
      <c r="N3548" s="160"/>
    </row>
    <row r="3549" spans="1:14">
      <c r="A3549" s="160"/>
      <c r="B3549" s="170" t="s">
        <v>10612</v>
      </c>
      <c r="C3549" s="161">
        <f t="shared" si="332"/>
        <v>43242</v>
      </c>
      <c r="D3549" s="160">
        <f t="shared" si="333"/>
        <v>2018</v>
      </c>
      <c r="E3549" s="160">
        <f t="shared" si="334"/>
        <v>5</v>
      </c>
      <c r="F3549" s="160">
        <f t="shared" si="335"/>
        <v>2</v>
      </c>
      <c r="G3549" s="160">
        <f t="shared" ca="1" si="330"/>
        <v>107000</v>
      </c>
      <c r="H3549" s="171">
        <f t="shared" ca="1" si="331"/>
        <v>1644</v>
      </c>
      <c r="I3549" s="160"/>
      <c r="J3549" s="160"/>
      <c r="K3549" s="160"/>
      <c r="L3549" s="160"/>
      <c r="M3549" s="160"/>
      <c r="N3549" s="160"/>
    </row>
    <row r="3550" spans="1:14">
      <c r="A3550" s="160"/>
      <c r="B3550" s="170" t="s">
        <v>10617</v>
      </c>
      <c r="C3550" s="161">
        <f t="shared" si="332"/>
        <v>43243</v>
      </c>
      <c r="D3550" s="160">
        <f t="shared" si="333"/>
        <v>2018</v>
      </c>
      <c r="E3550" s="160">
        <f t="shared" si="334"/>
        <v>5</v>
      </c>
      <c r="F3550" s="160">
        <f t="shared" si="335"/>
        <v>3</v>
      </c>
      <c r="G3550" s="160">
        <f t="shared" ca="1" si="330"/>
        <v>107001</v>
      </c>
      <c r="H3550" s="171">
        <f t="shared" ca="1" si="331"/>
        <v>1643</v>
      </c>
      <c r="I3550" s="160"/>
      <c r="J3550" s="160"/>
      <c r="K3550" s="160"/>
      <c r="L3550" s="160"/>
      <c r="M3550" s="160"/>
      <c r="N3550" s="160"/>
    </row>
    <row r="3551" spans="1:14">
      <c r="A3551" s="160"/>
      <c r="B3551" s="170" t="s">
        <v>10620</v>
      </c>
      <c r="C3551" s="161">
        <f t="shared" si="332"/>
        <v>43244</v>
      </c>
      <c r="D3551" s="160">
        <f t="shared" si="333"/>
        <v>2018</v>
      </c>
      <c r="E3551" s="160">
        <f t="shared" si="334"/>
        <v>5</v>
      </c>
      <c r="F3551" s="160">
        <f t="shared" si="335"/>
        <v>4</v>
      </c>
      <c r="G3551" s="160">
        <f t="shared" ca="1" si="330"/>
        <v>107004</v>
      </c>
      <c r="H3551" s="171">
        <f t="shared" ca="1" si="331"/>
        <v>1642</v>
      </c>
      <c r="I3551" s="160"/>
      <c r="J3551" s="160"/>
      <c r="K3551" s="160"/>
      <c r="L3551" s="160"/>
      <c r="M3551" s="160"/>
      <c r="N3551" s="160"/>
    </row>
    <row r="3552" spans="1:14">
      <c r="A3552" s="160"/>
      <c r="B3552" s="170" t="s">
        <v>10620</v>
      </c>
      <c r="C3552" s="161">
        <f t="shared" si="332"/>
        <v>43244</v>
      </c>
      <c r="D3552" s="160">
        <f t="shared" si="333"/>
        <v>2018</v>
      </c>
      <c r="E3552" s="160">
        <f t="shared" si="334"/>
        <v>5</v>
      </c>
      <c r="F3552" s="160">
        <f t="shared" si="335"/>
        <v>4</v>
      </c>
      <c r="G3552" s="160">
        <f t="shared" ca="1" si="330"/>
        <v>107004</v>
      </c>
      <c r="H3552" s="171">
        <f t="shared" ca="1" si="331"/>
        <v>1642</v>
      </c>
      <c r="I3552" s="160"/>
      <c r="J3552" s="160"/>
      <c r="K3552" s="160"/>
      <c r="L3552" s="160"/>
      <c r="M3552" s="160"/>
      <c r="N3552" s="160"/>
    </row>
    <row r="3553" spans="1:14">
      <c r="A3553" s="160"/>
      <c r="B3553" s="170" t="s">
        <v>10625</v>
      </c>
      <c r="C3553" s="161">
        <f t="shared" si="332"/>
        <v>43247</v>
      </c>
      <c r="D3553" s="160">
        <f t="shared" si="333"/>
        <v>2018</v>
      </c>
      <c r="E3553" s="160">
        <f t="shared" si="334"/>
        <v>5</v>
      </c>
      <c r="F3553" s="160">
        <f t="shared" si="335"/>
        <v>7</v>
      </c>
      <c r="G3553" s="160">
        <f t="shared" ca="1" si="330"/>
        <v>107005</v>
      </c>
      <c r="H3553" s="171">
        <f t="shared" ca="1" si="331"/>
        <v>1640</v>
      </c>
      <c r="I3553" s="160"/>
      <c r="J3553" s="160"/>
      <c r="K3553" s="160"/>
      <c r="L3553" s="160"/>
      <c r="M3553" s="160"/>
      <c r="N3553" s="160"/>
    </row>
    <row r="3554" spans="1:14">
      <c r="A3554" s="160"/>
      <c r="B3554" s="170" t="s">
        <v>10625</v>
      </c>
      <c r="C3554" s="161">
        <f t="shared" si="332"/>
        <v>43247</v>
      </c>
      <c r="D3554" s="160">
        <f t="shared" si="333"/>
        <v>2018</v>
      </c>
      <c r="E3554" s="160">
        <f t="shared" si="334"/>
        <v>5</v>
      </c>
      <c r="F3554" s="160">
        <f t="shared" si="335"/>
        <v>7</v>
      </c>
      <c r="G3554" s="160">
        <f t="shared" ca="1" si="330"/>
        <v>107005</v>
      </c>
      <c r="H3554" s="171">
        <f t="shared" ca="1" si="331"/>
        <v>1640</v>
      </c>
      <c r="I3554" s="160"/>
      <c r="J3554" s="160"/>
      <c r="K3554" s="160"/>
      <c r="L3554" s="160"/>
      <c r="M3554" s="160"/>
      <c r="N3554" s="160"/>
    </row>
    <row r="3555" spans="1:14">
      <c r="A3555" s="160"/>
      <c r="B3555" s="170" t="s">
        <v>10630</v>
      </c>
      <c r="C3555" s="161">
        <f t="shared" si="332"/>
        <v>43249</v>
      </c>
      <c r="D3555" s="160">
        <f t="shared" si="333"/>
        <v>2018</v>
      </c>
      <c r="E3555" s="160">
        <f t="shared" si="334"/>
        <v>5</v>
      </c>
      <c r="F3555" s="160">
        <f t="shared" si="335"/>
        <v>2</v>
      </c>
      <c r="G3555" s="160">
        <f t="shared" ca="1" si="330"/>
        <v>107007</v>
      </c>
      <c r="H3555" s="171">
        <f t="shared" ca="1" si="331"/>
        <v>1639</v>
      </c>
      <c r="I3555" s="160"/>
      <c r="J3555" s="160"/>
      <c r="K3555" s="160"/>
      <c r="L3555" s="160"/>
      <c r="M3555" s="160"/>
      <c r="N3555" s="160"/>
    </row>
    <row r="3556" spans="1:14">
      <c r="A3556" s="160"/>
      <c r="B3556" s="170" t="s">
        <v>10630</v>
      </c>
      <c r="C3556" s="161">
        <f t="shared" si="332"/>
        <v>43249</v>
      </c>
      <c r="D3556" s="160">
        <f t="shared" si="333"/>
        <v>2018</v>
      </c>
      <c r="E3556" s="160">
        <f t="shared" si="334"/>
        <v>5</v>
      </c>
      <c r="F3556" s="160">
        <f t="shared" si="335"/>
        <v>2</v>
      </c>
      <c r="G3556" s="160">
        <f t="shared" ca="1" si="330"/>
        <v>107007</v>
      </c>
      <c r="H3556" s="171">
        <f t="shared" ca="1" si="331"/>
        <v>1639</v>
      </c>
      <c r="I3556" s="160"/>
      <c r="J3556" s="160"/>
      <c r="K3556" s="160"/>
      <c r="L3556" s="160"/>
      <c r="M3556" s="160"/>
      <c r="N3556" s="160"/>
    </row>
    <row r="3557" spans="1:14">
      <c r="A3557" s="160"/>
      <c r="B3557" s="170" t="s">
        <v>10630</v>
      </c>
      <c r="C3557" s="161">
        <f t="shared" si="332"/>
        <v>43249</v>
      </c>
      <c r="D3557" s="160">
        <f t="shared" si="333"/>
        <v>2018</v>
      </c>
      <c r="E3557" s="160">
        <f t="shared" si="334"/>
        <v>5</v>
      </c>
      <c r="F3557" s="160">
        <f t="shared" si="335"/>
        <v>2</v>
      </c>
      <c r="G3557" s="160">
        <f t="shared" ca="1" si="330"/>
        <v>107007</v>
      </c>
      <c r="H3557" s="171">
        <f t="shared" ca="1" si="331"/>
        <v>1639</v>
      </c>
      <c r="I3557" s="160"/>
      <c r="J3557" s="160"/>
      <c r="K3557" s="160"/>
      <c r="L3557" s="160"/>
      <c r="M3557" s="160"/>
      <c r="N3557" s="160"/>
    </row>
    <row r="3558" spans="1:14">
      <c r="A3558" s="160"/>
      <c r="B3558" s="170" t="s">
        <v>10637</v>
      </c>
      <c r="C3558" s="161">
        <f t="shared" si="332"/>
        <v>43250</v>
      </c>
      <c r="D3558" s="160">
        <f t="shared" si="333"/>
        <v>2018</v>
      </c>
      <c r="E3558" s="160">
        <f t="shared" si="334"/>
        <v>5</v>
      </c>
      <c r="F3558" s="160">
        <f t="shared" si="335"/>
        <v>3</v>
      </c>
      <c r="G3558" s="160">
        <f t="shared" ca="1" si="330"/>
        <v>107008</v>
      </c>
      <c r="H3558" s="171">
        <f t="shared" ca="1" si="331"/>
        <v>1638</v>
      </c>
      <c r="I3558" s="160"/>
      <c r="J3558" s="160"/>
      <c r="K3558" s="160"/>
      <c r="L3558" s="160"/>
      <c r="M3558" s="160"/>
      <c r="N3558" s="160"/>
    </row>
    <row r="3559" spans="1:14">
      <c r="A3559" s="160"/>
      <c r="B3559" s="170" t="s">
        <v>10640</v>
      </c>
      <c r="C3559" s="161">
        <f t="shared" si="332"/>
        <v>43252</v>
      </c>
      <c r="D3559" s="160">
        <f t="shared" si="333"/>
        <v>2018</v>
      </c>
      <c r="E3559" s="160">
        <f t="shared" si="334"/>
        <v>6</v>
      </c>
      <c r="F3559" s="160">
        <f t="shared" si="335"/>
        <v>5</v>
      </c>
      <c r="G3559" s="160">
        <f t="shared" ca="1" si="330"/>
        <v>107012</v>
      </c>
      <c r="H3559" s="171">
        <f t="shared" ca="1" si="331"/>
        <v>1636</v>
      </c>
      <c r="I3559" s="160"/>
      <c r="J3559" s="160"/>
      <c r="K3559" s="160"/>
      <c r="L3559" s="160"/>
      <c r="M3559" s="160"/>
      <c r="N3559" s="160"/>
    </row>
    <row r="3560" spans="1:14">
      <c r="A3560" s="160"/>
      <c r="B3560" s="170" t="s">
        <v>10643</v>
      </c>
      <c r="C3560" s="161">
        <f t="shared" si="332"/>
        <v>43254</v>
      </c>
      <c r="D3560" s="160">
        <f t="shared" si="333"/>
        <v>2018</v>
      </c>
      <c r="E3560" s="160">
        <f t="shared" si="334"/>
        <v>6</v>
      </c>
      <c r="F3560" s="160">
        <f t="shared" si="335"/>
        <v>7</v>
      </c>
      <c r="G3560" s="160">
        <f t="shared" ca="1" si="330"/>
        <v>107012</v>
      </c>
      <c r="H3560" s="171">
        <f t="shared" ca="1" si="331"/>
        <v>1635</v>
      </c>
      <c r="I3560" s="160"/>
      <c r="J3560" s="160"/>
      <c r="K3560" s="160"/>
      <c r="L3560" s="160"/>
      <c r="M3560" s="160"/>
      <c r="N3560" s="160"/>
    </row>
    <row r="3561" spans="1:14">
      <c r="A3561" s="160"/>
      <c r="B3561" s="170" t="s">
        <v>10643</v>
      </c>
      <c r="C3561" s="161">
        <f t="shared" si="332"/>
        <v>43254</v>
      </c>
      <c r="D3561" s="160">
        <f t="shared" si="333"/>
        <v>2018</v>
      </c>
      <c r="E3561" s="160">
        <f t="shared" si="334"/>
        <v>6</v>
      </c>
      <c r="F3561" s="160">
        <f t="shared" si="335"/>
        <v>7</v>
      </c>
      <c r="G3561" s="160">
        <f t="shared" ca="1" si="330"/>
        <v>107012</v>
      </c>
      <c r="H3561" s="171">
        <f t="shared" ca="1" si="331"/>
        <v>1635</v>
      </c>
      <c r="I3561" s="160"/>
      <c r="J3561" s="160"/>
      <c r="K3561" s="160"/>
      <c r="L3561" s="160"/>
      <c r="M3561" s="160"/>
      <c r="N3561" s="160"/>
    </row>
    <row r="3562" spans="1:14">
      <c r="A3562" s="160"/>
      <c r="B3562" s="170" t="s">
        <v>10648</v>
      </c>
      <c r="C3562" s="161">
        <f t="shared" si="332"/>
        <v>43255</v>
      </c>
      <c r="D3562" s="160">
        <f t="shared" si="333"/>
        <v>2018</v>
      </c>
      <c r="E3562" s="160">
        <f t="shared" si="334"/>
        <v>6</v>
      </c>
      <c r="F3562" s="160">
        <f t="shared" si="335"/>
        <v>1</v>
      </c>
      <c r="G3562" s="160">
        <f t="shared" ca="1" si="330"/>
        <v>107013</v>
      </c>
      <c r="H3562" s="171">
        <f t="shared" ca="1" si="331"/>
        <v>1635</v>
      </c>
      <c r="I3562" s="160"/>
      <c r="J3562" s="160"/>
      <c r="K3562" s="160"/>
      <c r="L3562" s="160"/>
      <c r="M3562" s="160"/>
      <c r="N3562" s="160"/>
    </row>
    <row r="3563" spans="1:14">
      <c r="A3563" s="160"/>
      <c r="B3563" s="170" t="s">
        <v>10648</v>
      </c>
      <c r="C3563" s="161">
        <f t="shared" si="332"/>
        <v>43255</v>
      </c>
      <c r="D3563" s="160">
        <f t="shared" si="333"/>
        <v>2018</v>
      </c>
      <c r="E3563" s="160">
        <f t="shared" si="334"/>
        <v>6</v>
      </c>
      <c r="F3563" s="160">
        <f t="shared" si="335"/>
        <v>1</v>
      </c>
      <c r="G3563" s="160">
        <f t="shared" ca="1" si="330"/>
        <v>107013</v>
      </c>
      <c r="H3563" s="171">
        <f t="shared" ca="1" si="331"/>
        <v>1635</v>
      </c>
      <c r="I3563" s="160"/>
      <c r="J3563" s="160"/>
      <c r="K3563" s="160"/>
      <c r="L3563" s="160"/>
      <c r="M3563" s="160"/>
      <c r="N3563" s="160"/>
    </row>
    <row r="3564" spans="1:14">
      <c r="A3564" s="160"/>
      <c r="B3564" s="170" t="s">
        <v>10653</v>
      </c>
      <c r="C3564" s="161">
        <f t="shared" si="332"/>
        <v>43257</v>
      </c>
      <c r="D3564" s="160">
        <f t="shared" si="333"/>
        <v>2018</v>
      </c>
      <c r="E3564" s="160">
        <f t="shared" si="334"/>
        <v>6</v>
      </c>
      <c r="F3564" s="160">
        <f t="shared" si="335"/>
        <v>3</v>
      </c>
      <c r="G3564" s="160">
        <f t="shared" ca="1" si="330"/>
        <v>107015</v>
      </c>
      <c r="H3564" s="171">
        <f t="shared" ca="1" si="331"/>
        <v>1633</v>
      </c>
      <c r="I3564" s="160"/>
      <c r="J3564" s="160"/>
      <c r="K3564" s="160"/>
      <c r="L3564" s="160"/>
      <c r="M3564" s="160"/>
      <c r="N3564" s="160"/>
    </row>
    <row r="3565" spans="1:14">
      <c r="A3565" s="160"/>
      <c r="B3565" s="170" t="s">
        <v>10653</v>
      </c>
      <c r="C3565" s="161">
        <f t="shared" si="332"/>
        <v>43257</v>
      </c>
      <c r="D3565" s="160">
        <f t="shared" si="333"/>
        <v>2018</v>
      </c>
      <c r="E3565" s="160">
        <f t="shared" si="334"/>
        <v>6</v>
      </c>
      <c r="F3565" s="160">
        <f t="shared" si="335"/>
        <v>3</v>
      </c>
      <c r="G3565" s="160">
        <f t="shared" ca="1" si="330"/>
        <v>107015</v>
      </c>
      <c r="H3565" s="171">
        <f t="shared" ca="1" si="331"/>
        <v>1633</v>
      </c>
      <c r="I3565" s="160"/>
      <c r="J3565" s="160"/>
      <c r="K3565" s="160"/>
      <c r="L3565" s="160"/>
      <c r="M3565" s="160"/>
      <c r="N3565" s="160"/>
    </row>
    <row r="3566" spans="1:14">
      <c r="A3566" s="160"/>
      <c r="B3566" s="170" t="s">
        <v>10653</v>
      </c>
      <c r="C3566" s="161">
        <f t="shared" si="332"/>
        <v>43257</v>
      </c>
      <c r="D3566" s="160">
        <f t="shared" si="333"/>
        <v>2018</v>
      </c>
      <c r="E3566" s="160">
        <f t="shared" si="334"/>
        <v>6</v>
      </c>
      <c r="F3566" s="160">
        <f t="shared" si="335"/>
        <v>3</v>
      </c>
      <c r="G3566" s="160">
        <f t="shared" ca="1" si="330"/>
        <v>107015</v>
      </c>
      <c r="H3566" s="171">
        <f t="shared" ca="1" si="331"/>
        <v>1633</v>
      </c>
      <c r="I3566" s="160"/>
      <c r="J3566" s="160"/>
      <c r="K3566" s="160"/>
      <c r="L3566" s="160"/>
      <c r="M3566" s="160"/>
      <c r="N3566" s="160"/>
    </row>
    <row r="3567" spans="1:14">
      <c r="A3567" s="160"/>
      <c r="B3567" s="170" t="s">
        <v>10653</v>
      </c>
      <c r="C3567" s="161">
        <f t="shared" si="332"/>
        <v>43257</v>
      </c>
      <c r="D3567" s="160">
        <f t="shared" si="333"/>
        <v>2018</v>
      </c>
      <c r="E3567" s="160">
        <f t="shared" si="334"/>
        <v>6</v>
      </c>
      <c r="F3567" s="160">
        <f t="shared" si="335"/>
        <v>3</v>
      </c>
      <c r="G3567" s="160">
        <f t="shared" ca="1" si="330"/>
        <v>107015</v>
      </c>
      <c r="H3567" s="171">
        <f t="shared" ca="1" si="331"/>
        <v>1633</v>
      </c>
      <c r="I3567" s="160"/>
      <c r="J3567" s="160"/>
      <c r="K3567" s="160"/>
      <c r="L3567" s="160"/>
      <c r="M3567" s="160"/>
      <c r="N3567" s="160"/>
    </row>
    <row r="3568" spans="1:14">
      <c r="A3568" s="160"/>
      <c r="B3568" s="170" t="s">
        <v>10653</v>
      </c>
      <c r="C3568" s="161">
        <f t="shared" si="332"/>
        <v>43257</v>
      </c>
      <c r="D3568" s="160">
        <f t="shared" si="333"/>
        <v>2018</v>
      </c>
      <c r="E3568" s="160">
        <f t="shared" si="334"/>
        <v>6</v>
      </c>
      <c r="F3568" s="160">
        <f t="shared" si="335"/>
        <v>3</v>
      </c>
      <c r="G3568" s="160">
        <f t="shared" ca="1" si="330"/>
        <v>107015</v>
      </c>
      <c r="H3568" s="171">
        <f t="shared" ca="1" si="331"/>
        <v>1633</v>
      </c>
      <c r="I3568" s="160"/>
      <c r="J3568" s="160"/>
      <c r="K3568" s="160"/>
      <c r="L3568" s="160"/>
      <c r="M3568" s="160"/>
      <c r="N3568" s="160"/>
    </row>
    <row r="3569" spans="1:14">
      <c r="A3569" s="160"/>
      <c r="B3569" s="170" t="s">
        <v>10653</v>
      </c>
      <c r="C3569" s="161">
        <f t="shared" si="332"/>
        <v>43257</v>
      </c>
      <c r="D3569" s="160">
        <f t="shared" si="333"/>
        <v>2018</v>
      </c>
      <c r="E3569" s="160">
        <f t="shared" si="334"/>
        <v>6</v>
      </c>
      <c r="F3569" s="160">
        <f t="shared" si="335"/>
        <v>3</v>
      </c>
      <c r="G3569" s="160">
        <f t="shared" ca="1" si="330"/>
        <v>107015</v>
      </c>
      <c r="H3569" s="171">
        <f t="shared" ca="1" si="331"/>
        <v>1633</v>
      </c>
      <c r="I3569" s="160"/>
      <c r="J3569" s="160"/>
      <c r="K3569" s="160"/>
      <c r="L3569" s="160"/>
      <c r="M3569" s="160"/>
      <c r="N3569" s="160"/>
    </row>
    <row r="3570" spans="1:14">
      <c r="A3570" s="160"/>
      <c r="B3570" s="170" t="s">
        <v>10666</v>
      </c>
      <c r="C3570" s="161">
        <f t="shared" si="332"/>
        <v>43258</v>
      </c>
      <c r="D3570" s="160">
        <f t="shared" si="333"/>
        <v>2018</v>
      </c>
      <c r="E3570" s="160">
        <f t="shared" si="334"/>
        <v>6</v>
      </c>
      <c r="F3570" s="160">
        <f t="shared" si="335"/>
        <v>4</v>
      </c>
      <c r="G3570" s="160">
        <f t="shared" ca="1" si="330"/>
        <v>107018</v>
      </c>
      <c r="H3570" s="171">
        <f t="shared" ca="1" si="331"/>
        <v>1632</v>
      </c>
      <c r="I3570" s="160"/>
      <c r="J3570" s="160"/>
      <c r="K3570" s="160"/>
      <c r="L3570" s="160"/>
      <c r="M3570" s="160"/>
      <c r="N3570" s="160"/>
    </row>
    <row r="3571" spans="1:14">
      <c r="A3571" s="160"/>
      <c r="B3571" s="170" t="s">
        <v>10666</v>
      </c>
      <c r="C3571" s="161">
        <f t="shared" si="332"/>
        <v>43258</v>
      </c>
      <c r="D3571" s="160">
        <f t="shared" si="333"/>
        <v>2018</v>
      </c>
      <c r="E3571" s="160">
        <f t="shared" si="334"/>
        <v>6</v>
      </c>
      <c r="F3571" s="160">
        <f t="shared" si="335"/>
        <v>4</v>
      </c>
      <c r="G3571" s="160">
        <f t="shared" ca="1" si="330"/>
        <v>107018</v>
      </c>
      <c r="H3571" s="171">
        <f t="shared" ca="1" si="331"/>
        <v>1632</v>
      </c>
      <c r="I3571" s="160"/>
      <c r="J3571" s="160"/>
      <c r="K3571" s="160"/>
      <c r="L3571" s="160"/>
      <c r="M3571" s="160"/>
      <c r="N3571" s="160"/>
    </row>
    <row r="3572" spans="1:14">
      <c r="A3572" s="160"/>
      <c r="B3572" s="170" t="s">
        <v>10671</v>
      </c>
      <c r="C3572" s="161">
        <f t="shared" si="332"/>
        <v>43260</v>
      </c>
      <c r="D3572" s="160">
        <f t="shared" si="333"/>
        <v>2018</v>
      </c>
      <c r="E3572" s="160">
        <f t="shared" si="334"/>
        <v>6</v>
      </c>
      <c r="F3572" s="160">
        <f t="shared" si="335"/>
        <v>6</v>
      </c>
      <c r="G3572" s="160">
        <f t="shared" ca="1" si="330"/>
        <v>107019</v>
      </c>
      <c r="H3572" s="171">
        <f t="shared" ca="1" si="331"/>
        <v>1630</v>
      </c>
      <c r="I3572" s="160"/>
      <c r="J3572" s="160"/>
      <c r="K3572" s="160"/>
      <c r="L3572" s="160"/>
      <c r="M3572" s="160"/>
      <c r="N3572" s="160"/>
    </row>
    <row r="3573" spans="1:14">
      <c r="A3573" s="160"/>
      <c r="B3573" s="170" t="s">
        <v>10674</v>
      </c>
      <c r="C3573" s="161">
        <f t="shared" si="332"/>
        <v>43261</v>
      </c>
      <c r="D3573" s="160">
        <f t="shared" si="333"/>
        <v>2018</v>
      </c>
      <c r="E3573" s="160">
        <f t="shared" si="334"/>
        <v>6</v>
      </c>
      <c r="F3573" s="160">
        <f t="shared" si="335"/>
        <v>7</v>
      </c>
      <c r="G3573" s="160">
        <f t="shared" ca="1" si="330"/>
        <v>107019</v>
      </c>
      <c r="H3573" s="171">
        <f t="shared" ca="1" si="331"/>
        <v>1630</v>
      </c>
      <c r="I3573" s="160"/>
      <c r="J3573" s="160"/>
      <c r="K3573" s="160"/>
      <c r="L3573" s="160"/>
      <c r="M3573" s="160"/>
      <c r="N3573" s="160"/>
    </row>
    <row r="3574" spans="1:14">
      <c r="A3574" s="160"/>
      <c r="B3574" s="170" t="s">
        <v>10677</v>
      </c>
      <c r="C3574" s="161">
        <f t="shared" si="332"/>
        <v>43262</v>
      </c>
      <c r="D3574" s="160">
        <f t="shared" si="333"/>
        <v>2018</v>
      </c>
      <c r="E3574" s="160">
        <f t="shared" si="334"/>
        <v>6</v>
      </c>
      <c r="F3574" s="160">
        <f t="shared" si="335"/>
        <v>1</v>
      </c>
      <c r="G3574" s="160">
        <f t="shared" ca="1" si="330"/>
        <v>107020</v>
      </c>
      <c r="H3574" s="171">
        <f t="shared" ca="1" si="331"/>
        <v>1630</v>
      </c>
      <c r="I3574" s="160"/>
      <c r="J3574" s="160"/>
      <c r="K3574" s="160"/>
      <c r="L3574" s="160"/>
      <c r="M3574" s="160"/>
      <c r="N3574" s="160"/>
    </row>
    <row r="3575" spans="1:14">
      <c r="A3575" s="160"/>
      <c r="B3575" s="170" t="s">
        <v>10677</v>
      </c>
      <c r="C3575" s="161">
        <f t="shared" si="332"/>
        <v>43262</v>
      </c>
      <c r="D3575" s="160">
        <f t="shared" si="333"/>
        <v>2018</v>
      </c>
      <c r="E3575" s="160">
        <f t="shared" si="334"/>
        <v>6</v>
      </c>
      <c r="F3575" s="160">
        <f t="shared" si="335"/>
        <v>1</v>
      </c>
      <c r="G3575" s="160">
        <f t="shared" ca="1" si="330"/>
        <v>107020</v>
      </c>
      <c r="H3575" s="171">
        <f t="shared" ca="1" si="331"/>
        <v>1630</v>
      </c>
      <c r="I3575" s="160"/>
      <c r="J3575" s="160"/>
      <c r="K3575" s="160"/>
      <c r="L3575" s="160"/>
      <c r="M3575" s="160"/>
      <c r="N3575" s="160"/>
    </row>
    <row r="3576" spans="1:14">
      <c r="A3576" s="160"/>
      <c r="B3576" s="170" t="s">
        <v>10682</v>
      </c>
      <c r="C3576" s="161">
        <f t="shared" si="332"/>
        <v>43265</v>
      </c>
      <c r="D3576" s="160">
        <f t="shared" si="333"/>
        <v>2018</v>
      </c>
      <c r="E3576" s="160">
        <f t="shared" si="334"/>
        <v>6</v>
      </c>
      <c r="F3576" s="160">
        <f t="shared" si="335"/>
        <v>4</v>
      </c>
      <c r="G3576" s="160">
        <f t="shared" ca="1" si="330"/>
        <v>107025</v>
      </c>
      <c r="H3576" s="171">
        <f t="shared" ca="1" si="331"/>
        <v>1627</v>
      </c>
      <c r="I3576" s="160"/>
      <c r="J3576" s="160"/>
      <c r="K3576" s="160"/>
      <c r="L3576" s="160"/>
      <c r="M3576" s="160"/>
      <c r="N3576" s="160"/>
    </row>
    <row r="3577" spans="1:14">
      <c r="A3577" s="160"/>
      <c r="B3577" s="170" t="s">
        <v>10682</v>
      </c>
      <c r="C3577" s="161">
        <f t="shared" si="332"/>
        <v>43265</v>
      </c>
      <c r="D3577" s="160">
        <f t="shared" si="333"/>
        <v>2018</v>
      </c>
      <c r="E3577" s="160">
        <f t="shared" si="334"/>
        <v>6</v>
      </c>
      <c r="F3577" s="160">
        <f t="shared" si="335"/>
        <v>4</v>
      </c>
      <c r="G3577" s="160">
        <f t="shared" ca="1" si="330"/>
        <v>107025</v>
      </c>
      <c r="H3577" s="171">
        <f t="shared" ca="1" si="331"/>
        <v>1627</v>
      </c>
      <c r="I3577" s="160"/>
      <c r="J3577" s="160"/>
      <c r="K3577" s="160"/>
      <c r="L3577" s="160"/>
      <c r="M3577" s="160"/>
      <c r="N3577" s="160"/>
    </row>
    <row r="3578" spans="1:14">
      <c r="A3578" s="160"/>
      <c r="B3578" s="170" t="s">
        <v>10682</v>
      </c>
      <c r="C3578" s="161">
        <f t="shared" si="332"/>
        <v>43265</v>
      </c>
      <c r="D3578" s="160">
        <f t="shared" si="333"/>
        <v>2018</v>
      </c>
      <c r="E3578" s="160">
        <f t="shared" si="334"/>
        <v>6</v>
      </c>
      <c r="F3578" s="160">
        <f t="shared" si="335"/>
        <v>4</v>
      </c>
      <c r="G3578" s="160">
        <f t="shared" ca="1" si="330"/>
        <v>107025</v>
      </c>
      <c r="H3578" s="171">
        <f t="shared" ca="1" si="331"/>
        <v>1627</v>
      </c>
      <c r="I3578" s="160"/>
      <c r="J3578" s="160"/>
      <c r="K3578" s="160"/>
      <c r="L3578" s="160"/>
      <c r="M3578" s="160"/>
      <c r="N3578" s="160"/>
    </row>
    <row r="3579" spans="1:14">
      <c r="A3579" s="160"/>
      <c r="B3579" s="170" t="s">
        <v>10689</v>
      </c>
      <c r="C3579" s="161">
        <f t="shared" si="332"/>
        <v>43266</v>
      </c>
      <c r="D3579" s="160">
        <f t="shared" si="333"/>
        <v>2018</v>
      </c>
      <c r="E3579" s="160">
        <f t="shared" si="334"/>
        <v>6</v>
      </c>
      <c r="F3579" s="160">
        <f t="shared" si="335"/>
        <v>5</v>
      </c>
      <c r="G3579" s="160">
        <f t="shared" ca="1" si="330"/>
        <v>107026</v>
      </c>
      <c r="H3579" s="171">
        <f t="shared" ca="1" si="331"/>
        <v>1626</v>
      </c>
      <c r="I3579" s="160"/>
      <c r="J3579" s="160"/>
      <c r="K3579" s="160"/>
      <c r="L3579" s="160"/>
      <c r="M3579" s="160"/>
      <c r="N3579" s="160"/>
    </row>
    <row r="3580" spans="1:14">
      <c r="A3580" s="160"/>
      <c r="B3580" s="170" t="s">
        <v>10692</v>
      </c>
      <c r="C3580" s="161">
        <f t="shared" si="332"/>
        <v>43269</v>
      </c>
      <c r="D3580" s="160">
        <f t="shared" si="333"/>
        <v>2018</v>
      </c>
      <c r="E3580" s="160">
        <f t="shared" si="334"/>
        <v>6</v>
      </c>
      <c r="F3580" s="160">
        <f t="shared" si="335"/>
        <v>1</v>
      </c>
      <c r="G3580" s="160">
        <f t="shared" ca="1" si="330"/>
        <v>107027</v>
      </c>
      <c r="H3580" s="171">
        <f t="shared" ca="1" si="331"/>
        <v>1625</v>
      </c>
      <c r="I3580" s="160"/>
      <c r="J3580" s="160"/>
      <c r="K3580" s="160"/>
      <c r="L3580" s="160"/>
      <c r="M3580" s="160"/>
      <c r="N3580" s="160"/>
    </row>
    <row r="3581" spans="1:14">
      <c r="A3581" s="160"/>
      <c r="B3581" s="170" t="s">
        <v>10695</v>
      </c>
      <c r="C3581" s="161">
        <f t="shared" si="332"/>
        <v>43271</v>
      </c>
      <c r="D3581" s="160">
        <f t="shared" si="333"/>
        <v>2018</v>
      </c>
      <c r="E3581" s="160">
        <f t="shared" si="334"/>
        <v>6</v>
      </c>
      <c r="F3581" s="160">
        <f t="shared" si="335"/>
        <v>3</v>
      </c>
      <c r="G3581" s="160">
        <f t="shared" ca="1" si="330"/>
        <v>107029</v>
      </c>
      <c r="H3581" s="171">
        <f t="shared" ca="1" si="331"/>
        <v>1623</v>
      </c>
      <c r="I3581" s="160"/>
      <c r="J3581" s="160"/>
      <c r="K3581" s="160"/>
      <c r="L3581" s="160"/>
      <c r="M3581" s="160"/>
      <c r="N3581" s="160"/>
    </row>
    <row r="3582" spans="1:14">
      <c r="A3582" s="160"/>
      <c r="B3582" s="170" t="s">
        <v>10698</v>
      </c>
      <c r="C3582" s="161">
        <f t="shared" si="332"/>
        <v>43272</v>
      </c>
      <c r="D3582" s="160">
        <f t="shared" si="333"/>
        <v>2018</v>
      </c>
      <c r="E3582" s="160">
        <f t="shared" si="334"/>
        <v>6</v>
      </c>
      <c r="F3582" s="160">
        <f t="shared" si="335"/>
        <v>4</v>
      </c>
      <c r="G3582" s="160">
        <f t="shared" ca="1" si="330"/>
        <v>107032</v>
      </c>
      <c r="H3582" s="171">
        <f t="shared" ca="1" si="331"/>
        <v>1622</v>
      </c>
      <c r="I3582" s="160"/>
      <c r="J3582" s="160"/>
      <c r="K3582" s="160"/>
      <c r="L3582" s="160"/>
      <c r="M3582" s="160"/>
      <c r="N3582" s="160"/>
    </row>
    <row r="3583" spans="1:14">
      <c r="A3583" s="160"/>
      <c r="B3583" s="170" t="s">
        <v>10701</v>
      </c>
      <c r="C3583" s="161">
        <f t="shared" si="332"/>
        <v>43273</v>
      </c>
      <c r="D3583" s="160">
        <f t="shared" si="333"/>
        <v>2018</v>
      </c>
      <c r="E3583" s="160">
        <f t="shared" si="334"/>
        <v>6</v>
      </c>
      <c r="F3583" s="160">
        <f t="shared" si="335"/>
        <v>5</v>
      </c>
      <c r="G3583" s="160">
        <f t="shared" ca="1" si="330"/>
        <v>107033</v>
      </c>
      <c r="H3583" s="171">
        <f t="shared" ca="1" si="331"/>
        <v>1621</v>
      </c>
      <c r="I3583" s="160"/>
      <c r="J3583" s="160"/>
      <c r="K3583" s="160"/>
      <c r="L3583" s="160"/>
      <c r="M3583" s="160"/>
      <c r="N3583" s="160"/>
    </row>
    <row r="3584" spans="1:14">
      <c r="A3584" s="160"/>
      <c r="B3584" s="170" t="s">
        <v>10701</v>
      </c>
      <c r="C3584" s="161">
        <f t="shared" si="332"/>
        <v>43273</v>
      </c>
      <c r="D3584" s="160">
        <f t="shared" si="333"/>
        <v>2018</v>
      </c>
      <c r="E3584" s="160">
        <f t="shared" si="334"/>
        <v>6</v>
      </c>
      <c r="F3584" s="160">
        <f t="shared" si="335"/>
        <v>5</v>
      </c>
      <c r="G3584" s="160">
        <f t="shared" ca="1" si="330"/>
        <v>107033</v>
      </c>
      <c r="H3584" s="171">
        <f t="shared" ca="1" si="331"/>
        <v>1621</v>
      </c>
      <c r="I3584" s="160"/>
      <c r="J3584" s="160"/>
      <c r="K3584" s="160"/>
      <c r="L3584" s="160"/>
      <c r="M3584" s="160"/>
      <c r="N3584" s="160"/>
    </row>
    <row r="3585" spans="1:14">
      <c r="A3585" s="160"/>
      <c r="B3585" s="170" t="s">
        <v>10706</v>
      </c>
      <c r="C3585" s="161">
        <f t="shared" si="332"/>
        <v>43276</v>
      </c>
      <c r="D3585" s="160">
        <f t="shared" si="333"/>
        <v>2018</v>
      </c>
      <c r="E3585" s="160">
        <f t="shared" si="334"/>
        <v>6</v>
      </c>
      <c r="F3585" s="160">
        <f t="shared" si="335"/>
        <v>1</v>
      </c>
      <c r="G3585" s="160">
        <f t="shared" ca="1" si="330"/>
        <v>107034</v>
      </c>
      <c r="H3585" s="171">
        <f t="shared" ca="1" si="331"/>
        <v>1620</v>
      </c>
      <c r="I3585" s="160"/>
      <c r="J3585" s="160"/>
      <c r="K3585" s="160"/>
      <c r="L3585" s="160"/>
      <c r="M3585" s="160"/>
      <c r="N3585" s="160"/>
    </row>
    <row r="3586" spans="1:14">
      <c r="A3586" s="160"/>
      <c r="B3586" s="170" t="s">
        <v>10706</v>
      </c>
      <c r="C3586" s="161">
        <f t="shared" si="332"/>
        <v>43276</v>
      </c>
      <c r="D3586" s="160">
        <f t="shared" si="333"/>
        <v>2018</v>
      </c>
      <c r="E3586" s="160">
        <f t="shared" si="334"/>
        <v>6</v>
      </c>
      <c r="F3586" s="160">
        <f t="shared" si="335"/>
        <v>1</v>
      </c>
      <c r="G3586" s="160">
        <f t="shared" ca="1" si="330"/>
        <v>107034</v>
      </c>
      <c r="H3586" s="171">
        <f t="shared" ca="1" si="331"/>
        <v>1620</v>
      </c>
      <c r="I3586" s="160"/>
      <c r="J3586" s="160"/>
      <c r="K3586" s="160"/>
      <c r="L3586" s="160"/>
      <c r="M3586" s="160"/>
      <c r="N3586" s="160"/>
    </row>
    <row r="3587" spans="1:14">
      <c r="A3587" s="160"/>
      <c r="B3587" s="170" t="s">
        <v>10711</v>
      </c>
      <c r="C3587" s="161">
        <f t="shared" si="332"/>
        <v>43277</v>
      </c>
      <c r="D3587" s="160">
        <f t="shared" si="333"/>
        <v>2018</v>
      </c>
      <c r="E3587" s="160">
        <f t="shared" si="334"/>
        <v>6</v>
      </c>
      <c r="F3587" s="160">
        <f t="shared" si="335"/>
        <v>2</v>
      </c>
      <c r="G3587" s="160">
        <f t="shared" ca="1" si="330"/>
        <v>107035</v>
      </c>
      <c r="H3587" s="171">
        <f t="shared" ca="1" si="331"/>
        <v>1619</v>
      </c>
      <c r="I3587" s="160"/>
      <c r="J3587" s="160"/>
      <c r="K3587" s="160"/>
      <c r="L3587" s="160"/>
      <c r="M3587" s="160"/>
      <c r="N3587" s="160"/>
    </row>
    <row r="3588" spans="1:14">
      <c r="A3588" s="160"/>
      <c r="B3588" s="170" t="s">
        <v>10714</v>
      </c>
      <c r="C3588" s="161">
        <f t="shared" si="332"/>
        <v>43280</v>
      </c>
      <c r="D3588" s="160">
        <f t="shared" si="333"/>
        <v>2018</v>
      </c>
      <c r="E3588" s="160">
        <f t="shared" si="334"/>
        <v>6</v>
      </c>
      <c r="F3588" s="160">
        <f t="shared" si="335"/>
        <v>5</v>
      </c>
      <c r="G3588" s="160">
        <f t="shared" ca="1" si="330"/>
        <v>107040</v>
      </c>
      <c r="H3588" s="171">
        <f t="shared" ca="1" si="331"/>
        <v>1616</v>
      </c>
      <c r="I3588" s="160"/>
      <c r="J3588" s="160"/>
      <c r="K3588" s="160"/>
      <c r="L3588" s="160"/>
      <c r="M3588" s="160"/>
      <c r="N3588" s="160"/>
    </row>
    <row r="3589" spans="1:14">
      <c r="A3589" s="160"/>
      <c r="B3589" s="170" t="s">
        <v>10717</v>
      </c>
      <c r="C3589" s="161">
        <f t="shared" si="332"/>
        <v>43281</v>
      </c>
      <c r="D3589" s="160">
        <f t="shared" si="333"/>
        <v>2018</v>
      </c>
      <c r="E3589" s="160">
        <f t="shared" si="334"/>
        <v>6</v>
      </c>
      <c r="F3589" s="160">
        <f t="shared" si="335"/>
        <v>6</v>
      </c>
      <c r="G3589" s="160">
        <f t="shared" ref="G3589:G3652" ca="1" si="336">WORKDAY(C3589,$K$5)</f>
        <v>107040</v>
      </c>
      <c r="H3589" s="171">
        <f t="shared" ref="H3589:H3652" ca="1" si="337">NETWORKDAYS(C3589,$K$5)</f>
        <v>1615</v>
      </c>
      <c r="I3589" s="160"/>
      <c r="J3589" s="160"/>
      <c r="K3589" s="160"/>
      <c r="L3589" s="160"/>
      <c r="M3589" s="160"/>
      <c r="N3589" s="160"/>
    </row>
    <row r="3590" spans="1:14">
      <c r="A3590" s="160"/>
      <c r="B3590" s="170" t="s">
        <v>10720</v>
      </c>
      <c r="C3590" s="161">
        <f t="shared" ref="C3590:C3653" si="338">DATE(LEFT(B3590,4),MID(B3590,5,2),RIGHT(B3590,2))</f>
        <v>43283</v>
      </c>
      <c r="D3590" s="160">
        <f t="shared" ref="D3590:D3653" si="339">YEAR(C3590)</f>
        <v>2018</v>
      </c>
      <c r="E3590" s="160">
        <f t="shared" ref="E3590:E3653" si="340">MONTH(C3590)</f>
        <v>7</v>
      </c>
      <c r="F3590" s="160">
        <f t="shared" ref="F3590:F3653" si="341">WEEKDAY(C3590,2)</f>
        <v>1</v>
      </c>
      <c r="G3590" s="160">
        <f t="shared" ca="1" si="336"/>
        <v>107041</v>
      </c>
      <c r="H3590" s="171">
        <f t="shared" ca="1" si="337"/>
        <v>1615</v>
      </c>
      <c r="I3590" s="160"/>
      <c r="J3590" s="160"/>
      <c r="K3590" s="160"/>
      <c r="L3590" s="160"/>
      <c r="M3590" s="160"/>
      <c r="N3590" s="160"/>
    </row>
    <row r="3591" spans="1:14">
      <c r="A3591" s="160"/>
      <c r="B3591" s="170" t="s">
        <v>10723</v>
      </c>
      <c r="C3591" s="161">
        <f t="shared" si="338"/>
        <v>43284</v>
      </c>
      <c r="D3591" s="160">
        <f t="shared" si="339"/>
        <v>2018</v>
      </c>
      <c r="E3591" s="160">
        <f t="shared" si="340"/>
        <v>7</v>
      </c>
      <c r="F3591" s="160">
        <f t="shared" si="341"/>
        <v>2</v>
      </c>
      <c r="G3591" s="160">
        <f t="shared" ca="1" si="336"/>
        <v>107042</v>
      </c>
      <c r="H3591" s="171">
        <f t="shared" ca="1" si="337"/>
        <v>1614</v>
      </c>
      <c r="I3591" s="160"/>
      <c r="J3591" s="160"/>
      <c r="K3591" s="160"/>
      <c r="L3591" s="160"/>
      <c r="M3591" s="160"/>
      <c r="N3591" s="160"/>
    </row>
    <row r="3592" spans="1:14">
      <c r="A3592" s="160"/>
      <c r="B3592" s="170" t="s">
        <v>10726</v>
      </c>
      <c r="C3592" s="161">
        <f t="shared" si="338"/>
        <v>43285</v>
      </c>
      <c r="D3592" s="160">
        <f t="shared" si="339"/>
        <v>2018</v>
      </c>
      <c r="E3592" s="160">
        <f t="shared" si="340"/>
        <v>7</v>
      </c>
      <c r="F3592" s="160">
        <f t="shared" si="341"/>
        <v>3</v>
      </c>
      <c r="G3592" s="160">
        <f t="shared" ca="1" si="336"/>
        <v>107043</v>
      </c>
      <c r="H3592" s="171">
        <f t="shared" ca="1" si="337"/>
        <v>1613</v>
      </c>
      <c r="I3592" s="160"/>
      <c r="J3592" s="160"/>
      <c r="K3592" s="160"/>
      <c r="L3592" s="160"/>
      <c r="M3592" s="160"/>
      <c r="N3592" s="160"/>
    </row>
    <row r="3593" spans="1:14">
      <c r="A3593" s="160"/>
      <c r="B3593" s="170" t="s">
        <v>10729</v>
      </c>
      <c r="C3593" s="161">
        <f t="shared" si="338"/>
        <v>43287</v>
      </c>
      <c r="D3593" s="160">
        <f t="shared" si="339"/>
        <v>2018</v>
      </c>
      <c r="E3593" s="160">
        <f t="shared" si="340"/>
        <v>7</v>
      </c>
      <c r="F3593" s="160">
        <f t="shared" si="341"/>
        <v>5</v>
      </c>
      <c r="G3593" s="160">
        <f t="shared" ca="1" si="336"/>
        <v>107047</v>
      </c>
      <c r="H3593" s="171">
        <f t="shared" ca="1" si="337"/>
        <v>1611</v>
      </c>
      <c r="I3593" s="160"/>
      <c r="J3593" s="160"/>
      <c r="K3593" s="160"/>
      <c r="L3593" s="160"/>
      <c r="M3593" s="160"/>
      <c r="N3593" s="160"/>
    </row>
    <row r="3594" spans="1:14">
      <c r="A3594" s="160"/>
      <c r="B3594" s="170" t="s">
        <v>10732</v>
      </c>
      <c r="C3594" s="161">
        <f t="shared" si="338"/>
        <v>43288</v>
      </c>
      <c r="D3594" s="160">
        <f t="shared" si="339"/>
        <v>2018</v>
      </c>
      <c r="E3594" s="160">
        <f t="shared" si="340"/>
        <v>7</v>
      </c>
      <c r="F3594" s="160">
        <f t="shared" si="341"/>
        <v>6</v>
      </c>
      <c r="G3594" s="160">
        <f t="shared" ca="1" si="336"/>
        <v>107047</v>
      </c>
      <c r="H3594" s="171">
        <f t="shared" ca="1" si="337"/>
        <v>1610</v>
      </c>
      <c r="I3594" s="160"/>
      <c r="J3594" s="160"/>
      <c r="K3594" s="160"/>
      <c r="L3594" s="160"/>
      <c r="M3594" s="160"/>
      <c r="N3594" s="160"/>
    </row>
    <row r="3595" spans="1:14">
      <c r="A3595" s="160"/>
      <c r="B3595" s="170" t="s">
        <v>10735</v>
      </c>
      <c r="C3595" s="161">
        <f t="shared" si="338"/>
        <v>43289</v>
      </c>
      <c r="D3595" s="160">
        <f t="shared" si="339"/>
        <v>2018</v>
      </c>
      <c r="E3595" s="160">
        <f t="shared" si="340"/>
        <v>7</v>
      </c>
      <c r="F3595" s="160">
        <f t="shared" si="341"/>
        <v>7</v>
      </c>
      <c r="G3595" s="160">
        <f t="shared" ca="1" si="336"/>
        <v>107047</v>
      </c>
      <c r="H3595" s="171">
        <f t="shared" ca="1" si="337"/>
        <v>1610</v>
      </c>
      <c r="I3595" s="160"/>
      <c r="J3595" s="160"/>
      <c r="K3595" s="160"/>
      <c r="L3595" s="160"/>
      <c r="M3595" s="160"/>
      <c r="N3595" s="160"/>
    </row>
    <row r="3596" spans="1:14">
      <c r="A3596" s="160"/>
      <c r="B3596" s="170" t="s">
        <v>10738</v>
      </c>
      <c r="C3596" s="161">
        <f t="shared" si="338"/>
        <v>43290</v>
      </c>
      <c r="D3596" s="160">
        <f t="shared" si="339"/>
        <v>2018</v>
      </c>
      <c r="E3596" s="160">
        <f t="shared" si="340"/>
        <v>7</v>
      </c>
      <c r="F3596" s="160">
        <f t="shared" si="341"/>
        <v>1</v>
      </c>
      <c r="G3596" s="160">
        <f t="shared" ca="1" si="336"/>
        <v>107048</v>
      </c>
      <c r="H3596" s="171">
        <f t="shared" ca="1" si="337"/>
        <v>1610</v>
      </c>
      <c r="I3596" s="160"/>
      <c r="J3596" s="160"/>
      <c r="K3596" s="160"/>
      <c r="L3596" s="160"/>
      <c r="M3596" s="160"/>
      <c r="N3596" s="160"/>
    </row>
    <row r="3597" spans="1:14">
      <c r="A3597" s="160"/>
      <c r="B3597" s="170" t="s">
        <v>10738</v>
      </c>
      <c r="C3597" s="161">
        <f t="shared" si="338"/>
        <v>43290</v>
      </c>
      <c r="D3597" s="160">
        <f t="shared" si="339"/>
        <v>2018</v>
      </c>
      <c r="E3597" s="160">
        <f t="shared" si="340"/>
        <v>7</v>
      </c>
      <c r="F3597" s="160">
        <f t="shared" si="341"/>
        <v>1</v>
      </c>
      <c r="G3597" s="160">
        <f t="shared" ca="1" si="336"/>
        <v>107048</v>
      </c>
      <c r="H3597" s="171">
        <f t="shared" ca="1" si="337"/>
        <v>1610</v>
      </c>
      <c r="I3597" s="160"/>
      <c r="J3597" s="160"/>
      <c r="K3597" s="160"/>
      <c r="L3597" s="160"/>
      <c r="M3597" s="160"/>
      <c r="N3597" s="160"/>
    </row>
    <row r="3598" spans="1:14">
      <c r="A3598" s="160"/>
      <c r="B3598" s="170" t="s">
        <v>10738</v>
      </c>
      <c r="C3598" s="161">
        <f t="shared" si="338"/>
        <v>43290</v>
      </c>
      <c r="D3598" s="160">
        <f t="shared" si="339"/>
        <v>2018</v>
      </c>
      <c r="E3598" s="160">
        <f t="shared" si="340"/>
        <v>7</v>
      </c>
      <c r="F3598" s="160">
        <f t="shared" si="341"/>
        <v>1</v>
      </c>
      <c r="G3598" s="160">
        <f t="shared" ca="1" si="336"/>
        <v>107048</v>
      </c>
      <c r="H3598" s="171">
        <f t="shared" ca="1" si="337"/>
        <v>1610</v>
      </c>
      <c r="I3598" s="160"/>
      <c r="J3598" s="160"/>
      <c r="K3598" s="160"/>
      <c r="L3598" s="160"/>
      <c r="M3598" s="160"/>
      <c r="N3598" s="160"/>
    </row>
    <row r="3599" spans="1:14">
      <c r="A3599" s="160"/>
      <c r="B3599" s="170" t="s">
        <v>10745</v>
      </c>
      <c r="C3599" s="161">
        <f t="shared" si="338"/>
        <v>43292</v>
      </c>
      <c r="D3599" s="160">
        <f t="shared" si="339"/>
        <v>2018</v>
      </c>
      <c r="E3599" s="160">
        <f t="shared" si="340"/>
        <v>7</v>
      </c>
      <c r="F3599" s="160">
        <f t="shared" si="341"/>
        <v>3</v>
      </c>
      <c r="G3599" s="160">
        <f t="shared" ca="1" si="336"/>
        <v>107050</v>
      </c>
      <c r="H3599" s="171">
        <f t="shared" ca="1" si="337"/>
        <v>1608</v>
      </c>
      <c r="I3599" s="160"/>
      <c r="J3599" s="160"/>
      <c r="K3599" s="160"/>
      <c r="L3599" s="160"/>
      <c r="M3599" s="160"/>
      <c r="N3599" s="160"/>
    </row>
    <row r="3600" spans="1:14">
      <c r="A3600" s="160"/>
      <c r="B3600" s="170" t="s">
        <v>10748</v>
      </c>
      <c r="C3600" s="161">
        <f t="shared" si="338"/>
        <v>43293</v>
      </c>
      <c r="D3600" s="160">
        <f t="shared" si="339"/>
        <v>2018</v>
      </c>
      <c r="E3600" s="160">
        <f t="shared" si="340"/>
        <v>7</v>
      </c>
      <c r="F3600" s="160">
        <f t="shared" si="341"/>
        <v>4</v>
      </c>
      <c r="G3600" s="160">
        <f t="shared" ca="1" si="336"/>
        <v>107053</v>
      </c>
      <c r="H3600" s="171">
        <f t="shared" ca="1" si="337"/>
        <v>1607</v>
      </c>
      <c r="I3600" s="160"/>
      <c r="J3600" s="160"/>
      <c r="K3600" s="160"/>
      <c r="L3600" s="160"/>
      <c r="M3600" s="160"/>
      <c r="N3600" s="160"/>
    </row>
    <row r="3601" spans="1:14">
      <c r="A3601" s="160"/>
      <c r="B3601" s="170" t="s">
        <v>10748</v>
      </c>
      <c r="C3601" s="161">
        <f t="shared" si="338"/>
        <v>43293</v>
      </c>
      <c r="D3601" s="160">
        <f t="shared" si="339"/>
        <v>2018</v>
      </c>
      <c r="E3601" s="160">
        <f t="shared" si="340"/>
        <v>7</v>
      </c>
      <c r="F3601" s="160">
        <f t="shared" si="341"/>
        <v>4</v>
      </c>
      <c r="G3601" s="160">
        <f t="shared" ca="1" si="336"/>
        <v>107053</v>
      </c>
      <c r="H3601" s="171">
        <f t="shared" ca="1" si="337"/>
        <v>1607</v>
      </c>
      <c r="I3601" s="160"/>
      <c r="J3601" s="160"/>
      <c r="K3601" s="160"/>
      <c r="L3601" s="160"/>
      <c r="M3601" s="160"/>
      <c r="N3601" s="160"/>
    </row>
    <row r="3602" spans="1:14">
      <c r="A3602" s="160"/>
      <c r="B3602" s="170" t="s">
        <v>10753</v>
      </c>
      <c r="C3602" s="161">
        <f t="shared" si="338"/>
        <v>43294</v>
      </c>
      <c r="D3602" s="160">
        <f t="shared" si="339"/>
        <v>2018</v>
      </c>
      <c r="E3602" s="160">
        <f t="shared" si="340"/>
        <v>7</v>
      </c>
      <c r="F3602" s="160">
        <f t="shared" si="341"/>
        <v>5</v>
      </c>
      <c r="G3602" s="160">
        <f t="shared" ca="1" si="336"/>
        <v>107054</v>
      </c>
      <c r="H3602" s="171">
        <f t="shared" ca="1" si="337"/>
        <v>1606</v>
      </c>
      <c r="I3602" s="160"/>
      <c r="J3602" s="160"/>
      <c r="K3602" s="160"/>
      <c r="L3602" s="160"/>
      <c r="M3602" s="160"/>
      <c r="N3602" s="160"/>
    </row>
    <row r="3603" spans="1:14">
      <c r="A3603" s="160"/>
      <c r="B3603" s="170" t="s">
        <v>10756</v>
      </c>
      <c r="C3603" s="161">
        <f t="shared" si="338"/>
        <v>43298</v>
      </c>
      <c r="D3603" s="160">
        <f t="shared" si="339"/>
        <v>2018</v>
      </c>
      <c r="E3603" s="160">
        <f t="shared" si="340"/>
        <v>7</v>
      </c>
      <c r="F3603" s="160">
        <f t="shared" si="341"/>
        <v>2</v>
      </c>
      <c r="G3603" s="160">
        <f t="shared" ca="1" si="336"/>
        <v>107056</v>
      </c>
      <c r="H3603" s="171">
        <f t="shared" ca="1" si="337"/>
        <v>1604</v>
      </c>
      <c r="I3603" s="160"/>
      <c r="J3603" s="160"/>
      <c r="K3603" s="160"/>
      <c r="L3603" s="160"/>
      <c r="M3603" s="160"/>
      <c r="N3603" s="160"/>
    </row>
    <row r="3604" spans="1:14">
      <c r="A3604" s="160"/>
      <c r="B3604" s="170" t="s">
        <v>10756</v>
      </c>
      <c r="C3604" s="161">
        <f t="shared" si="338"/>
        <v>43298</v>
      </c>
      <c r="D3604" s="160">
        <f t="shared" si="339"/>
        <v>2018</v>
      </c>
      <c r="E3604" s="160">
        <f t="shared" si="340"/>
        <v>7</v>
      </c>
      <c r="F3604" s="160">
        <f t="shared" si="341"/>
        <v>2</v>
      </c>
      <c r="G3604" s="160">
        <f t="shared" ca="1" si="336"/>
        <v>107056</v>
      </c>
      <c r="H3604" s="171">
        <f t="shared" ca="1" si="337"/>
        <v>1604</v>
      </c>
      <c r="I3604" s="160"/>
      <c r="J3604" s="160"/>
      <c r="K3604" s="160"/>
      <c r="L3604" s="160"/>
      <c r="M3604" s="160"/>
      <c r="N3604" s="160"/>
    </row>
    <row r="3605" spans="1:14">
      <c r="A3605" s="160"/>
      <c r="B3605" s="170" t="s">
        <v>10761</v>
      </c>
      <c r="C3605" s="161">
        <f t="shared" si="338"/>
        <v>43300</v>
      </c>
      <c r="D3605" s="160">
        <f t="shared" si="339"/>
        <v>2018</v>
      </c>
      <c r="E3605" s="160">
        <f t="shared" si="340"/>
        <v>7</v>
      </c>
      <c r="F3605" s="160">
        <f t="shared" si="341"/>
        <v>4</v>
      </c>
      <c r="G3605" s="160">
        <f t="shared" ca="1" si="336"/>
        <v>107060</v>
      </c>
      <c r="H3605" s="171">
        <f t="shared" ca="1" si="337"/>
        <v>1602</v>
      </c>
      <c r="I3605" s="160"/>
      <c r="J3605" s="160"/>
      <c r="K3605" s="160"/>
      <c r="L3605" s="160"/>
      <c r="M3605" s="160"/>
      <c r="N3605" s="160"/>
    </row>
    <row r="3606" spans="1:14">
      <c r="A3606" s="160"/>
      <c r="B3606" s="170" t="s">
        <v>10764</v>
      </c>
      <c r="C3606" s="161">
        <f t="shared" si="338"/>
        <v>43301</v>
      </c>
      <c r="D3606" s="160">
        <f t="shared" si="339"/>
        <v>2018</v>
      </c>
      <c r="E3606" s="160">
        <f t="shared" si="340"/>
        <v>7</v>
      </c>
      <c r="F3606" s="160">
        <f t="shared" si="341"/>
        <v>5</v>
      </c>
      <c r="G3606" s="160">
        <f t="shared" ca="1" si="336"/>
        <v>107061</v>
      </c>
      <c r="H3606" s="171">
        <f t="shared" ca="1" si="337"/>
        <v>1601</v>
      </c>
      <c r="I3606" s="160"/>
      <c r="J3606" s="160"/>
      <c r="K3606" s="160"/>
      <c r="L3606" s="160"/>
      <c r="M3606" s="160"/>
      <c r="N3606" s="160"/>
    </row>
    <row r="3607" spans="1:14">
      <c r="A3607" s="160"/>
      <c r="B3607" s="170" t="s">
        <v>10767</v>
      </c>
      <c r="C3607" s="161">
        <f t="shared" si="338"/>
        <v>43302</v>
      </c>
      <c r="D3607" s="160">
        <f t="shared" si="339"/>
        <v>2018</v>
      </c>
      <c r="E3607" s="160">
        <f t="shared" si="340"/>
        <v>7</v>
      </c>
      <c r="F3607" s="160">
        <f t="shared" si="341"/>
        <v>6</v>
      </c>
      <c r="G3607" s="160">
        <f t="shared" ca="1" si="336"/>
        <v>107061</v>
      </c>
      <c r="H3607" s="171">
        <f t="shared" ca="1" si="337"/>
        <v>1600</v>
      </c>
      <c r="I3607" s="160"/>
      <c r="J3607" s="160"/>
      <c r="K3607" s="160"/>
      <c r="L3607" s="160"/>
      <c r="M3607" s="160"/>
      <c r="N3607" s="160"/>
    </row>
    <row r="3608" spans="1:14">
      <c r="A3608" s="160"/>
      <c r="B3608" s="170" t="s">
        <v>10770</v>
      </c>
      <c r="C3608" s="161">
        <f t="shared" si="338"/>
        <v>43303</v>
      </c>
      <c r="D3608" s="160">
        <f t="shared" si="339"/>
        <v>2018</v>
      </c>
      <c r="E3608" s="160">
        <f t="shared" si="340"/>
        <v>7</v>
      </c>
      <c r="F3608" s="160">
        <f t="shared" si="341"/>
        <v>7</v>
      </c>
      <c r="G3608" s="160">
        <f t="shared" ca="1" si="336"/>
        <v>107061</v>
      </c>
      <c r="H3608" s="171">
        <f t="shared" ca="1" si="337"/>
        <v>1600</v>
      </c>
      <c r="I3608" s="160"/>
      <c r="J3608" s="160"/>
      <c r="K3608" s="160"/>
      <c r="L3608" s="160"/>
      <c r="M3608" s="160"/>
      <c r="N3608" s="160"/>
    </row>
    <row r="3609" spans="1:14">
      <c r="A3609" s="160"/>
      <c r="B3609" s="170" t="s">
        <v>10770</v>
      </c>
      <c r="C3609" s="161">
        <f t="shared" si="338"/>
        <v>43303</v>
      </c>
      <c r="D3609" s="160">
        <f t="shared" si="339"/>
        <v>2018</v>
      </c>
      <c r="E3609" s="160">
        <f t="shared" si="340"/>
        <v>7</v>
      </c>
      <c r="F3609" s="160">
        <f t="shared" si="341"/>
        <v>7</v>
      </c>
      <c r="G3609" s="160">
        <f t="shared" ca="1" si="336"/>
        <v>107061</v>
      </c>
      <c r="H3609" s="171">
        <f t="shared" ca="1" si="337"/>
        <v>1600</v>
      </c>
      <c r="I3609" s="160"/>
      <c r="J3609" s="160"/>
      <c r="K3609" s="160"/>
      <c r="L3609" s="160"/>
      <c r="M3609" s="160"/>
      <c r="N3609" s="160"/>
    </row>
    <row r="3610" spans="1:14">
      <c r="A3610" s="160"/>
      <c r="B3610" s="170" t="s">
        <v>10770</v>
      </c>
      <c r="C3610" s="161">
        <f t="shared" si="338"/>
        <v>43303</v>
      </c>
      <c r="D3610" s="160">
        <f t="shared" si="339"/>
        <v>2018</v>
      </c>
      <c r="E3610" s="160">
        <f t="shared" si="340"/>
        <v>7</v>
      </c>
      <c r="F3610" s="160">
        <f t="shared" si="341"/>
        <v>7</v>
      </c>
      <c r="G3610" s="160">
        <f t="shared" ca="1" si="336"/>
        <v>107061</v>
      </c>
      <c r="H3610" s="171">
        <f t="shared" ca="1" si="337"/>
        <v>1600</v>
      </c>
      <c r="I3610" s="160"/>
      <c r="J3610" s="160"/>
      <c r="K3610" s="160"/>
      <c r="L3610" s="160"/>
      <c r="M3610" s="160"/>
      <c r="N3610" s="160"/>
    </row>
    <row r="3611" spans="1:14">
      <c r="A3611" s="160"/>
      <c r="B3611" s="170" t="s">
        <v>10777</v>
      </c>
      <c r="C3611" s="161">
        <f t="shared" si="338"/>
        <v>43305</v>
      </c>
      <c r="D3611" s="160">
        <f t="shared" si="339"/>
        <v>2018</v>
      </c>
      <c r="E3611" s="160">
        <f t="shared" si="340"/>
        <v>7</v>
      </c>
      <c r="F3611" s="160">
        <f t="shared" si="341"/>
        <v>2</v>
      </c>
      <c r="G3611" s="160">
        <f t="shared" ca="1" si="336"/>
        <v>107063</v>
      </c>
      <c r="H3611" s="171">
        <f t="shared" ca="1" si="337"/>
        <v>1599</v>
      </c>
      <c r="I3611" s="160"/>
      <c r="J3611" s="160"/>
      <c r="K3611" s="160"/>
      <c r="L3611" s="160"/>
      <c r="M3611" s="160"/>
      <c r="N3611" s="160"/>
    </row>
    <row r="3612" spans="1:14">
      <c r="A3612" s="160"/>
      <c r="B3612" s="170" t="s">
        <v>10780</v>
      </c>
      <c r="C3612" s="161">
        <f t="shared" si="338"/>
        <v>43306</v>
      </c>
      <c r="D3612" s="160">
        <f t="shared" si="339"/>
        <v>2018</v>
      </c>
      <c r="E3612" s="160">
        <f t="shared" si="340"/>
        <v>7</v>
      </c>
      <c r="F3612" s="160">
        <f t="shared" si="341"/>
        <v>3</v>
      </c>
      <c r="G3612" s="160">
        <f t="shared" ca="1" si="336"/>
        <v>107064</v>
      </c>
      <c r="H3612" s="171">
        <f t="shared" ca="1" si="337"/>
        <v>1598</v>
      </c>
      <c r="I3612" s="160"/>
      <c r="J3612" s="160"/>
      <c r="K3612" s="160"/>
      <c r="L3612" s="160"/>
      <c r="M3612" s="160"/>
      <c r="N3612" s="160"/>
    </row>
    <row r="3613" spans="1:14">
      <c r="A3613" s="160"/>
      <c r="B3613" s="170" t="s">
        <v>10783</v>
      </c>
      <c r="C3613" s="161">
        <f t="shared" si="338"/>
        <v>43307</v>
      </c>
      <c r="D3613" s="160">
        <f t="shared" si="339"/>
        <v>2018</v>
      </c>
      <c r="E3613" s="160">
        <f t="shared" si="340"/>
        <v>7</v>
      </c>
      <c r="F3613" s="160">
        <f t="shared" si="341"/>
        <v>4</v>
      </c>
      <c r="G3613" s="160">
        <f t="shared" ca="1" si="336"/>
        <v>107067</v>
      </c>
      <c r="H3613" s="171">
        <f t="shared" ca="1" si="337"/>
        <v>1597</v>
      </c>
      <c r="I3613" s="160"/>
      <c r="J3613" s="160"/>
      <c r="K3613" s="160"/>
      <c r="L3613" s="160"/>
      <c r="M3613" s="160"/>
      <c r="N3613" s="160"/>
    </row>
    <row r="3614" spans="1:14">
      <c r="A3614" s="160"/>
      <c r="B3614" s="170" t="s">
        <v>10783</v>
      </c>
      <c r="C3614" s="161">
        <f t="shared" si="338"/>
        <v>43307</v>
      </c>
      <c r="D3614" s="160">
        <f t="shared" si="339"/>
        <v>2018</v>
      </c>
      <c r="E3614" s="160">
        <f t="shared" si="340"/>
        <v>7</v>
      </c>
      <c r="F3614" s="160">
        <f t="shared" si="341"/>
        <v>4</v>
      </c>
      <c r="G3614" s="160">
        <f t="shared" ca="1" si="336"/>
        <v>107067</v>
      </c>
      <c r="H3614" s="171">
        <f t="shared" ca="1" si="337"/>
        <v>1597</v>
      </c>
      <c r="I3614" s="160"/>
      <c r="J3614" s="160"/>
      <c r="K3614" s="160"/>
      <c r="L3614" s="160"/>
      <c r="M3614" s="160"/>
      <c r="N3614" s="160"/>
    </row>
    <row r="3615" spans="1:14">
      <c r="A3615" s="160"/>
      <c r="B3615" s="170" t="s">
        <v>10788</v>
      </c>
      <c r="C3615" s="161">
        <f t="shared" si="338"/>
        <v>43309</v>
      </c>
      <c r="D3615" s="160">
        <f t="shared" si="339"/>
        <v>2018</v>
      </c>
      <c r="E3615" s="160">
        <f t="shared" si="340"/>
        <v>7</v>
      </c>
      <c r="F3615" s="160">
        <f t="shared" si="341"/>
        <v>6</v>
      </c>
      <c r="G3615" s="160">
        <f t="shared" ca="1" si="336"/>
        <v>107068</v>
      </c>
      <c r="H3615" s="171">
        <f t="shared" ca="1" si="337"/>
        <v>1595</v>
      </c>
      <c r="I3615" s="160"/>
      <c r="J3615" s="160"/>
      <c r="K3615" s="160"/>
      <c r="L3615" s="160"/>
      <c r="M3615" s="160"/>
      <c r="N3615" s="160"/>
    </row>
    <row r="3616" spans="1:14">
      <c r="A3616" s="160"/>
      <c r="B3616" s="170" t="s">
        <v>10791</v>
      </c>
      <c r="C3616" s="161">
        <f t="shared" si="338"/>
        <v>43310</v>
      </c>
      <c r="D3616" s="160">
        <f t="shared" si="339"/>
        <v>2018</v>
      </c>
      <c r="E3616" s="160">
        <f t="shared" si="340"/>
        <v>7</v>
      </c>
      <c r="F3616" s="160">
        <f t="shared" si="341"/>
        <v>7</v>
      </c>
      <c r="G3616" s="160">
        <f t="shared" ca="1" si="336"/>
        <v>107068</v>
      </c>
      <c r="H3616" s="171">
        <f t="shared" ca="1" si="337"/>
        <v>1595</v>
      </c>
      <c r="I3616" s="160"/>
      <c r="J3616" s="160"/>
      <c r="K3616" s="160"/>
      <c r="L3616" s="160"/>
      <c r="M3616" s="160"/>
      <c r="N3616" s="160"/>
    </row>
    <row r="3617" spans="1:14">
      <c r="A3617" s="160"/>
      <c r="B3617" s="170" t="s">
        <v>10791</v>
      </c>
      <c r="C3617" s="161">
        <f t="shared" si="338"/>
        <v>43310</v>
      </c>
      <c r="D3617" s="160">
        <f t="shared" si="339"/>
        <v>2018</v>
      </c>
      <c r="E3617" s="160">
        <f t="shared" si="340"/>
        <v>7</v>
      </c>
      <c r="F3617" s="160">
        <f t="shared" si="341"/>
        <v>7</v>
      </c>
      <c r="G3617" s="160">
        <f t="shared" ca="1" si="336"/>
        <v>107068</v>
      </c>
      <c r="H3617" s="171">
        <f t="shared" ca="1" si="337"/>
        <v>1595</v>
      </c>
      <c r="I3617" s="160"/>
      <c r="J3617" s="160"/>
      <c r="K3617" s="160"/>
      <c r="L3617" s="160"/>
      <c r="M3617" s="160"/>
      <c r="N3617" s="160"/>
    </row>
    <row r="3618" spans="1:14">
      <c r="A3618" s="160"/>
      <c r="B3618" s="170" t="s">
        <v>10791</v>
      </c>
      <c r="C3618" s="161">
        <f t="shared" si="338"/>
        <v>43310</v>
      </c>
      <c r="D3618" s="160">
        <f t="shared" si="339"/>
        <v>2018</v>
      </c>
      <c r="E3618" s="160">
        <f t="shared" si="340"/>
        <v>7</v>
      </c>
      <c r="F3618" s="160">
        <f t="shared" si="341"/>
        <v>7</v>
      </c>
      <c r="G3618" s="160">
        <f t="shared" ca="1" si="336"/>
        <v>107068</v>
      </c>
      <c r="H3618" s="171">
        <f t="shared" ca="1" si="337"/>
        <v>1595</v>
      </c>
      <c r="I3618" s="160"/>
      <c r="J3618" s="160"/>
      <c r="K3618" s="160"/>
      <c r="L3618" s="160"/>
      <c r="M3618" s="160"/>
      <c r="N3618" s="160"/>
    </row>
    <row r="3619" spans="1:14">
      <c r="A3619" s="160"/>
      <c r="B3619" s="170" t="s">
        <v>10791</v>
      </c>
      <c r="C3619" s="161">
        <f t="shared" si="338"/>
        <v>43310</v>
      </c>
      <c r="D3619" s="160">
        <f t="shared" si="339"/>
        <v>2018</v>
      </c>
      <c r="E3619" s="160">
        <f t="shared" si="340"/>
        <v>7</v>
      </c>
      <c r="F3619" s="160">
        <f t="shared" si="341"/>
        <v>7</v>
      </c>
      <c r="G3619" s="160">
        <f t="shared" ca="1" si="336"/>
        <v>107068</v>
      </c>
      <c r="H3619" s="171">
        <f t="shared" ca="1" si="337"/>
        <v>1595</v>
      </c>
      <c r="I3619" s="160"/>
      <c r="J3619" s="160"/>
      <c r="K3619" s="160"/>
      <c r="L3619" s="160"/>
      <c r="M3619" s="160"/>
      <c r="N3619" s="160"/>
    </row>
    <row r="3620" spans="1:14">
      <c r="A3620" s="160"/>
      <c r="B3620" s="170" t="s">
        <v>10800</v>
      </c>
      <c r="C3620" s="161">
        <f t="shared" si="338"/>
        <v>43313</v>
      </c>
      <c r="D3620" s="160">
        <f t="shared" si="339"/>
        <v>2018</v>
      </c>
      <c r="E3620" s="160">
        <f t="shared" si="340"/>
        <v>8</v>
      </c>
      <c r="F3620" s="160">
        <f t="shared" si="341"/>
        <v>3</v>
      </c>
      <c r="G3620" s="160">
        <f t="shared" ca="1" si="336"/>
        <v>107071</v>
      </c>
      <c r="H3620" s="171">
        <f t="shared" ca="1" si="337"/>
        <v>1593</v>
      </c>
      <c r="I3620" s="160"/>
      <c r="J3620" s="160"/>
      <c r="K3620" s="160"/>
      <c r="L3620" s="160"/>
      <c r="M3620" s="160"/>
      <c r="N3620" s="160"/>
    </row>
    <row r="3621" spans="1:14">
      <c r="A3621" s="160"/>
      <c r="B3621" s="170" t="s">
        <v>10800</v>
      </c>
      <c r="C3621" s="161">
        <f t="shared" si="338"/>
        <v>43313</v>
      </c>
      <c r="D3621" s="160">
        <f t="shared" si="339"/>
        <v>2018</v>
      </c>
      <c r="E3621" s="160">
        <f t="shared" si="340"/>
        <v>8</v>
      </c>
      <c r="F3621" s="160">
        <f t="shared" si="341"/>
        <v>3</v>
      </c>
      <c r="G3621" s="160">
        <f t="shared" ca="1" si="336"/>
        <v>107071</v>
      </c>
      <c r="H3621" s="171">
        <f t="shared" ca="1" si="337"/>
        <v>1593</v>
      </c>
      <c r="I3621" s="160"/>
      <c r="J3621" s="160"/>
      <c r="K3621" s="160"/>
      <c r="L3621" s="160"/>
      <c r="M3621" s="160"/>
      <c r="N3621" s="160"/>
    </row>
    <row r="3622" spans="1:14">
      <c r="A3622" s="160"/>
      <c r="B3622" s="170" t="s">
        <v>10805</v>
      </c>
      <c r="C3622" s="161">
        <f t="shared" si="338"/>
        <v>43314</v>
      </c>
      <c r="D3622" s="160">
        <f t="shared" si="339"/>
        <v>2018</v>
      </c>
      <c r="E3622" s="160">
        <f t="shared" si="340"/>
        <v>8</v>
      </c>
      <c r="F3622" s="160">
        <f t="shared" si="341"/>
        <v>4</v>
      </c>
      <c r="G3622" s="160">
        <f t="shared" ca="1" si="336"/>
        <v>107074</v>
      </c>
      <c r="H3622" s="171">
        <f t="shared" ca="1" si="337"/>
        <v>1592</v>
      </c>
      <c r="I3622" s="160"/>
      <c r="J3622" s="160"/>
      <c r="K3622" s="160"/>
      <c r="L3622" s="160"/>
      <c r="M3622" s="160"/>
      <c r="N3622" s="160"/>
    </row>
    <row r="3623" spans="1:14">
      <c r="A3623" s="160"/>
      <c r="B3623" s="170" t="s">
        <v>10808</v>
      </c>
      <c r="C3623" s="161">
        <f t="shared" si="338"/>
        <v>43316</v>
      </c>
      <c r="D3623" s="160">
        <f t="shared" si="339"/>
        <v>2018</v>
      </c>
      <c r="E3623" s="160">
        <f t="shared" si="340"/>
        <v>8</v>
      </c>
      <c r="F3623" s="160">
        <f t="shared" si="341"/>
        <v>6</v>
      </c>
      <c r="G3623" s="160">
        <f t="shared" ca="1" si="336"/>
        <v>107075</v>
      </c>
      <c r="H3623" s="171">
        <f t="shared" ca="1" si="337"/>
        <v>1590</v>
      </c>
      <c r="I3623" s="160"/>
      <c r="J3623" s="160"/>
      <c r="K3623" s="160"/>
      <c r="L3623" s="160"/>
      <c r="M3623" s="160"/>
      <c r="N3623" s="160"/>
    </row>
    <row r="3624" spans="1:14">
      <c r="A3624" s="160"/>
      <c r="B3624" s="170" t="s">
        <v>10811</v>
      </c>
      <c r="C3624" s="161">
        <f t="shared" si="338"/>
        <v>43317</v>
      </c>
      <c r="D3624" s="160">
        <f t="shared" si="339"/>
        <v>2018</v>
      </c>
      <c r="E3624" s="160">
        <f t="shared" si="340"/>
        <v>8</v>
      </c>
      <c r="F3624" s="160">
        <f t="shared" si="341"/>
        <v>7</v>
      </c>
      <c r="G3624" s="160">
        <f t="shared" ca="1" si="336"/>
        <v>107075</v>
      </c>
      <c r="H3624" s="171">
        <f t="shared" ca="1" si="337"/>
        <v>1590</v>
      </c>
      <c r="I3624" s="160"/>
      <c r="J3624" s="160"/>
      <c r="K3624" s="160"/>
      <c r="L3624" s="160"/>
      <c r="M3624" s="160"/>
      <c r="N3624" s="160"/>
    </row>
    <row r="3625" spans="1:14">
      <c r="A3625" s="160"/>
      <c r="B3625" s="170" t="s">
        <v>10814</v>
      </c>
      <c r="C3625" s="161">
        <f t="shared" si="338"/>
        <v>43318</v>
      </c>
      <c r="D3625" s="160">
        <f t="shared" si="339"/>
        <v>2018</v>
      </c>
      <c r="E3625" s="160">
        <f t="shared" si="340"/>
        <v>8</v>
      </c>
      <c r="F3625" s="160">
        <f t="shared" si="341"/>
        <v>1</v>
      </c>
      <c r="G3625" s="160">
        <f t="shared" ca="1" si="336"/>
        <v>107076</v>
      </c>
      <c r="H3625" s="171">
        <f t="shared" ca="1" si="337"/>
        <v>1590</v>
      </c>
      <c r="I3625" s="160"/>
      <c r="J3625" s="160"/>
      <c r="K3625" s="160"/>
      <c r="L3625" s="160"/>
      <c r="M3625" s="160"/>
      <c r="N3625" s="160"/>
    </row>
    <row r="3626" spans="1:14">
      <c r="A3626" s="160"/>
      <c r="B3626" s="170" t="s">
        <v>10817</v>
      </c>
      <c r="C3626" s="161">
        <f t="shared" si="338"/>
        <v>43321</v>
      </c>
      <c r="D3626" s="160">
        <f t="shared" si="339"/>
        <v>2018</v>
      </c>
      <c r="E3626" s="160">
        <f t="shared" si="340"/>
        <v>8</v>
      </c>
      <c r="F3626" s="160">
        <f t="shared" si="341"/>
        <v>4</v>
      </c>
      <c r="G3626" s="160">
        <f t="shared" ca="1" si="336"/>
        <v>107081</v>
      </c>
      <c r="H3626" s="171">
        <f t="shared" ca="1" si="337"/>
        <v>1587</v>
      </c>
      <c r="I3626" s="160"/>
      <c r="J3626" s="160"/>
      <c r="K3626" s="160"/>
      <c r="L3626" s="160"/>
      <c r="M3626" s="160"/>
      <c r="N3626" s="160"/>
    </row>
    <row r="3627" spans="1:14">
      <c r="A3627" s="160"/>
      <c r="B3627" s="170" t="s">
        <v>10817</v>
      </c>
      <c r="C3627" s="161">
        <f t="shared" si="338"/>
        <v>43321</v>
      </c>
      <c r="D3627" s="160">
        <f t="shared" si="339"/>
        <v>2018</v>
      </c>
      <c r="E3627" s="160">
        <f t="shared" si="340"/>
        <v>8</v>
      </c>
      <c r="F3627" s="160">
        <f t="shared" si="341"/>
        <v>4</v>
      </c>
      <c r="G3627" s="160">
        <f t="shared" ca="1" si="336"/>
        <v>107081</v>
      </c>
      <c r="H3627" s="171">
        <f t="shared" ca="1" si="337"/>
        <v>1587</v>
      </c>
      <c r="I3627" s="160"/>
      <c r="J3627" s="160"/>
      <c r="K3627" s="160"/>
      <c r="L3627" s="160"/>
      <c r="M3627" s="160"/>
      <c r="N3627" s="160"/>
    </row>
    <row r="3628" spans="1:14">
      <c r="A3628" s="160"/>
      <c r="B3628" s="170" t="s">
        <v>10822</v>
      </c>
      <c r="C3628" s="161">
        <f t="shared" si="338"/>
        <v>43323</v>
      </c>
      <c r="D3628" s="160">
        <f t="shared" si="339"/>
        <v>2018</v>
      </c>
      <c r="E3628" s="160">
        <f t="shared" si="340"/>
        <v>8</v>
      </c>
      <c r="F3628" s="160">
        <f t="shared" si="341"/>
        <v>6</v>
      </c>
      <c r="G3628" s="160">
        <f t="shared" ca="1" si="336"/>
        <v>107082</v>
      </c>
      <c r="H3628" s="171">
        <f t="shared" ca="1" si="337"/>
        <v>1585</v>
      </c>
      <c r="I3628" s="160"/>
      <c r="J3628" s="160"/>
      <c r="K3628" s="160"/>
      <c r="L3628" s="160"/>
      <c r="M3628" s="160"/>
      <c r="N3628" s="160"/>
    </row>
    <row r="3629" spans="1:14">
      <c r="A3629" s="160"/>
      <c r="B3629" s="170" t="s">
        <v>10822</v>
      </c>
      <c r="C3629" s="161">
        <f t="shared" si="338"/>
        <v>43323</v>
      </c>
      <c r="D3629" s="160">
        <f t="shared" si="339"/>
        <v>2018</v>
      </c>
      <c r="E3629" s="160">
        <f t="shared" si="340"/>
        <v>8</v>
      </c>
      <c r="F3629" s="160">
        <f t="shared" si="341"/>
        <v>6</v>
      </c>
      <c r="G3629" s="160">
        <f t="shared" ca="1" si="336"/>
        <v>107082</v>
      </c>
      <c r="H3629" s="171">
        <f t="shared" ca="1" si="337"/>
        <v>1585</v>
      </c>
      <c r="I3629" s="160"/>
      <c r="J3629" s="160"/>
      <c r="K3629" s="160"/>
      <c r="L3629" s="160"/>
      <c r="M3629" s="160"/>
      <c r="N3629" s="160"/>
    </row>
    <row r="3630" spans="1:14">
      <c r="A3630" s="160"/>
      <c r="B3630" s="170" t="s">
        <v>10822</v>
      </c>
      <c r="C3630" s="161">
        <f t="shared" si="338"/>
        <v>43323</v>
      </c>
      <c r="D3630" s="160">
        <f t="shared" si="339"/>
        <v>2018</v>
      </c>
      <c r="E3630" s="160">
        <f t="shared" si="340"/>
        <v>8</v>
      </c>
      <c r="F3630" s="160">
        <f t="shared" si="341"/>
        <v>6</v>
      </c>
      <c r="G3630" s="160">
        <f t="shared" ca="1" si="336"/>
        <v>107082</v>
      </c>
      <c r="H3630" s="171">
        <f t="shared" ca="1" si="337"/>
        <v>1585</v>
      </c>
      <c r="I3630" s="160"/>
      <c r="J3630" s="160"/>
      <c r="K3630" s="160"/>
      <c r="L3630" s="160"/>
      <c r="M3630" s="160"/>
      <c r="N3630" s="160"/>
    </row>
    <row r="3631" spans="1:14">
      <c r="A3631" s="160"/>
      <c r="B3631" s="170" t="s">
        <v>10829</v>
      </c>
      <c r="C3631" s="161">
        <f t="shared" si="338"/>
        <v>43325</v>
      </c>
      <c r="D3631" s="160">
        <f t="shared" si="339"/>
        <v>2018</v>
      </c>
      <c r="E3631" s="160">
        <f t="shared" si="340"/>
        <v>8</v>
      </c>
      <c r="F3631" s="160">
        <f t="shared" si="341"/>
        <v>1</v>
      </c>
      <c r="G3631" s="160">
        <f t="shared" ca="1" si="336"/>
        <v>107083</v>
      </c>
      <c r="H3631" s="171">
        <f t="shared" ca="1" si="337"/>
        <v>1585</v>
      </c>
      <c r="I3631" s="160"/>
      <c r="J3631" s="160"/>
      <c r="K3631" s="160"/>
      <c r="L3631" s="160"/>
      <c r="M3631" s="160"/>
      <c r="N3631" s="160"/>
    </row>
    <row r="3632" spans="1:14">
      <c r="A3632" s="160"/>
      <c r="B3632" s="170" t="s">
        <v>10829</v>
      </c>
      <c r="C3632" s="161">
        <f t="shared" si="338"/>
        <v>43325</v>
      </c>
      <c r="D3632" s="160">
        <f t="shared" si="339"/>
        <v>2018</v>
      </c>
      <c r="E3632" s="160">
        <f t="shared" si="340"/>
        <v>8</v>
      </c>
      <c r="F3632" s="160">
        <f t="shared" si="341"/>
        <v>1</v>
      </c>
      <c r="G3632" s="160">
        <f t="shared" ca="1" si="336"/>
        <v>107083</v>
      </c>
      <c r="H3632" s="171">
        <f t="shared" ca="1" si="337"/>
        <v>1585</v>
      </c>
      <c r="I3632" s="160"/>
      <c r="J3632" s="160"/>
      <c r="K3632" s="160"/>
      <c r="L3632" s="160"/>
      <c r="M3632" s="160"/>
      <c r="N3632" s="160"/>
    </row>
    <row r="3633" spans="1:14">
      <c r="A3633" s="160"/>
      <c r="B3633" s="170" t="s">
        <v>10829</v>
      </c>
      <c r="C3633" s="161">
        <f t="shared" si="338"/>
        <v>43325</v>
      </c>
      <c r="D3633" s="160">
        <f t="shared" si="339"/>
        <v>2018</v>
      </c>
      <c r="E3633" s="160">
        <f t="shared" si="340"/>
        <v>8</v>
      </c>
      <c r="F3633" s="160">
        <f t="shared" si="341"/>
        <v>1</v>
      </c>
      <c r="G3633" s="160">
        <f t="shared" ca="1" si="336"/>
        <v>107083</v>
      </c>
      <c r="H3633" s="171">
        <f t="shared" ca="1" si="337"/>
        <v>1585</v>
      </c>
      <c r="I3633" s="160"/>
      <c r="J3633" s="160"/>
      <c r="K3633" s="160"/>
      <c r="L3633" s="160"/>
      <c r="M3633" s="160"/>
      <c r="N3633" s="160"/>
    </row>
    <row r="3634" spans="1:14">
      <c r="A3634" s="160"/>
      <c r="B3634" s="170" t="s">
        <v>10836</v>
      </c>
      <c r="C3634" s="161">
        <f t="shared" si="338"/>
        <v>43326</v>
      </c>
      <c r="D3634" s="160">
        <f t="shared" si="339"/>
        <v>2018</v>
      </c>
      <c r="E3634" s="160">
        <f t="shared" si="340"/>
        <v>8</v>
      </c>
      <c r="F3634" s="160">
        <f t="shared" si="341"/>
        <v>2</v>
      </c>
      <c r="G3634" s="160">
        <f t="shared" ca="1" si="336"/>
        <v>107084</v>
      </c>
      <c r="H3634" s="171">
        <f t="shared" ca="1" si="337"/>
        <v>1584</v>
      </c>
      <c r="I3634" s="160"/>
      <c r="J3634" s="160"/>
      <c r="K3634" s="160"/>
      <c r="L3634" s="160"/>
      <c r="M3634" s="160"/>
      <c r="N3634" s="160"/>
    </row>
    <row r="3635" spans="1:14">
      <c r="A3635" s="160"/>
      <c r="B3635" s="170" t="s">
        <v>10839</v>
      </c>
      <c r="C3635" s="161">
        <f t="shared" si="338"/>
        <v>43328</v>
      </c>
      <c r="D3635" s="160">
        <f t="shared" si="339"/>
        <v>2018</v>
      </c>
      <c r="E3635" s="160">
        <f t="shared" si="340"/>
        <v>8</v>
      </c>
      <c r="F3635" s="160">
        <f t="shared" si="341"/>
        <v>4</v>
      </c>
      <c r="G3635" s="160">
        <f t="shared" ca="1" si="336"/>
        <v>107088</v>
      </c>
      <c r="H3635" s="171">
        <f t="shared" ca="1" si="337"/>
        <v>1582</v>
      </c>
      <c r="I3635" s="160"/>
      <c r="J3635" s="160"/>
      <c r="K3635" s="160"/>
      <c r="L3635" s="160"/>
      <c r="M3635" s="160"/>
      <c r="N3635" s="160"/>
    </row>
    <row r="3636" spans="1:14">
      <c r="A3636" s="160"/>
      <c r="B3636" s="170" t="s">
        <v>10842</v>
      </c>
      <c r="C3636" s="161">
        <f t="shared" si="338"/>
        <v>43329</v>
      </c>
      <c r="D3636" s="160">
        <f t="shared" si="339"/>
        <v>2018</v>
      </c>
      <c r="E3636" s="160">
        <f t="shared" si="340"/>
        <v>8</v>
      </c>
      <c r="F3636" s="160">
        <f t="shared" si="341"/>
        <v>5</v>
      </c>
      <c r="G3636" s="160">
        <f t="shared" ca="1" si="336"/>
        <v>107089</v>
      </c>
      <c r="H3636" s="171">
        <f t="shared" ca="1" si="337"/>
        <v>1581</v>
      </c>
      <c r="I3636" s="160"/>
      <c r="J3636" s="160"/>
      <c r="K3636" s="160"/>
      <c r="L3636" s="160"/>
      <c r="M3636" s="160"/>
      <c r="N3636" s="160"/>
    </row>
    <row r="3637" spans="1:14">
      <c r="A3637" s="160"/>
      <c r="B3637" s="170" t="s">
        <v>10845</v>
      </c>
      <c r="C3637" s="161">
        <f t="shared" si="338"/>
        <v>43333</v>
      </c>
      <c r="D3637" s="160">
        <f t="shared" si="339"/>
        <v>2018</v>
      </c>
      <c r="E3637" s="160">
        <f t="shared" si="340"/>
        <v>8</v>
      </c>
      <c r="F3637" s="160">
        <f t="shared" si="341"/>
        <v>2</v>
      </c>
      <c r="G3637" s="160">
        <f t="shared" ca="1" si="336"/>
        <v>107091</v>
      </c>
      <c r="H3637" s="171">
        <f t="shared" ca="1" si="337"/>
        <v>1579</v>
      </c>
      <c r="I3637" s="160"/>
      <c r="J3637" s="160"/>
      <c r="K3637" s="160"/>
      <c r="L3637" s="160"/>
      <c r="M3637" s="160"/>
      <c r="N3637" s="160"/>
    </row>
    <row r="3638" spans="1:14">
      <c r="A3638" s="160"/>
      <c r="B3638" s="170" t="s">
        <v>10848</v>
      </c>
      <c r="C3638" s="161">
        <f t="shared" si="338"/>
        <v>43334</v>
      </c>
      <c r="D3638" s="160">
        <f t="shared" si="339"/>
        <v>2018</v>
      </c>
      <c r="E3638" s="160">
        <f t="shared" si="340"/>
        <v>8</v>
      </c>
      <c r="F3638" s="160">
        <f t="shared" si="341"/>
        <v>3</v>
      </c>
      <c r="G3638" s="160">
        <f t="shared" ca="1" si="336"/>
        <v>107092</v>
      </c>
      <c r="H3638" s="171">
        <f t="shared" ca="1" si="337"/>
        <v>1578</v>
      </c>
      <c r="I3638" s="160"/>
      <c r="J3638" s="160"/>
      <c r="K3638" s="160"/>
      <c r="L3638" s="160"/>
      <c r="M3638" s="160"/>
      <c r="N3638" s="160"/>
    </row>
    <row r="3639" spans="1:14">
      <c r="A3639" s="160"/>
      <c r="B3639" s="170" t="s">
        <v>10851</v>
      </c>
      <c r="C3639" s="161">
        <f t="shared" si="338"/>
        <v>43336</v>
      </c>
      <c r="D3639" s="160">
        <f t="shared" si="339"/>
        <v>2018</v>
      </c>
      <c r="E3639" s="160">
        <f t="shared" si="340"/>
        <v>8</v>
      </c>
      <c r="F3639" s="160">
        <f t="shared" si="341"/>
        <v>5</v>
      </c>
      <c r="G3639" s="160">
        <f t="shared" ca="1" si="336"/>
        <v>107096</v>
      </c>
      <c r="H3639" s="171">
        <f t="shared" ca="1" si="337"/>
        <v>1576</v>
      </c>
      <c r="I3639" s="160"/>
      <c r="J3639" s="160"/>
      <c r="K3639" s="160"/>
      <c r="L3639" s="160"/>
      <c r="M3639" s="160"/>
      <c r="N3639" s="160"/>
    </row>
    <row r="3640" spans="1:14">
      <c r="A3640" s="160"/>
      <c r="B3640" s="170" t="s">
        <v>10851</v>
      </c>
      <c r="C3640" s="161">
        <f t="shared" si="338"/>
        <v>43336</v>
      </c>
      <c r="D3640" s="160">
        <f t="shared" si="339"/>
        <v>2018</v>
      </c>
      <c r="E3640" s="160">
        <f t="shared" si="340"/>
        <v>8</v>
      </c>
      <c r="F3640" s="160">
        <f t="shared" si="341"/>
        <v>5</v>
      </c>
      <c r="G3640" s="160">
        <f t="shared" ca="1" si="336"/>
        <v>107096</v>
      </c>
      <c r="H3640" s="171">
        <f t="shared" ca="1" si="337"/>
        <v>1576</v>
      </c>
      <c r="I3640" s="160"/>
      <c r="J3640" s="160"/>
      <c r="K3640" s="160"/>
      <c r="L3640" s="160"/>
      <c r="M3640" s="160"/>
      <c r="N3640" s="160"/>
    </row>
    <row r="3641" spans="1:14">
      <c r="A3641" s="160"/>
      <c r="B3641" s="170" t="s">
        <v>10856</v>
      </c>
      <c r="C3641" s="161">
        <f t="shared" si="338"/>
        <v>43339</v>
      </c>
      <c r="D3641" s="160">
        <f t="shared" si="339"/>
        <v>2018</v>
      </c>
      <c r="E3641" s="160">
        <f t="shared" si="340"/>
        <v>8</v>
      </c>
      <c r="F3641" s="160">
        <f t="shared" si="341"/>
        <v>1</v>
      </c>
      <c r="G3641" s="160">
        <f t="shared" ca="1" si="336"/>
        <v>107097</v>
      </c>
      <c r="H3641" s="171">
        <f t="shared" ca="1" si="337"/>
        <v>1575</v>
      </c>
      <c r="I3641" s="160"/>
      <c r="J3641" s="160"/>
      <c r="K3641" s="160"/>
      <c r="L3641" s="160"/>
      <c r="M3641" s="160"/>
      <c r="N3641" s="160"/>
    </row>
    <row r="3642" spans="1:14">
      <c r="A3642" s="160"/>
      <c r="B3642" s="170" t="s">
        <v>10859</v>
      </c>
      <c r="C3642" s="161">
        <f t="shared" si="338"/>
        <v>43340</v>
      </c>
      <c r="D3642" s="160">
        <f t="shared" si="339"/>
        <v>2018</v>
      </c>
      <c r="E3642" s="160">
        <f t="shared" si="340"/>
        <v>8</v>
      </c>
      <c r="F3642" s="160">
        <f t="shared" si="341"/>
        <v>2</v>
      </c>
      <c r="G3642" s="160">
        <f t="shared" ca="1" si="336"/>
        <v>107098</v>
      </c>
      <c r="H3642" s="171">
        <f t="shared" ca="1" si="337"/>
        <v>1574</v>
      </c>
      <c r="I3642" s="160"/>
      <c r="J3642" s="160"/>
      <c r="K3642" s="160"/>
      <c r="L3642" s="160"/>
      <c r="M3642" s="160"/>
      <c r="N3642" s="160"/>
    </row>
    <row r="3643" spans="1:14">
      <c r="A3643" s="160"/>
      <c r="B3643" s="170" t="s">
        <v>10862</v>
      </c>
      <c r="C3643" s="161">
        <f t="shared" si="338"/>
        <v>43341</v>
      </c>
      <c r="D3643" s="160">
        <f t="shared" si="339"/>
        <v>2018</v>
      </c>
      <c r="E3643" s="160">
        <f t="shared" si="340"/>
        <v>8</v>
      </c>
      <c r="F3643" s="160">
        <f t="shared" si="341"/>
        <v>3</v>
      </c>
      <c r="G3643" s="160">
        <f t="shared" ca="1" si="336"/>
        <v>107099</v>
      </c>
      <c r="H3643" s="171">
        <f t="shared" ca="1" si="337"/>
        <v>1573</v>
      </c>
      <c r="I3643" s="160"/>
      <c r="J3643" s="160"/>
      <c r="K3643" s="160"/>
      <c r="L3643" s="160"/>
      <c r="M3643" s="160"/>
      <c r="N3643" s="160"/>
    </row>
    <row r="3644" spans="1:14">
      <c r="A3644" s="160"/>
      <c r="B3644" s="170" t="s">
        <v>10865</v>
      </c>
      <c r="C3644" s="161">
        <f t="shared" si="338"/>
        <v>43342</v>
      </c>
      <c r="D3644" s="160">
        <f t="shared" si="339"/>
        <v>2018</v>
      </c>
      <c r="E3644" s="160">
        <f t="shared" si="340"/>
        <v>8</v>
      </c>
      <c r="F3644" s="160">
        <f t="shared" si="341"/>
        <v>4</v>
      </c>
      <c r="G3644" s="160">
        <f t="shared" ca="1" si="336"/>
        <v>107102</v>
      </c>
      <c r="H3644" s="171">
        <f t="shared" ca="1" si="337"/>
        <v>1572</v>
      </c>
      <c r="I3644" s="160"/>
      <c r="J3644" s="160"/>
      <c r="K3644" s="160"/>
      <c r="L3644" s="160"/>
      <c r="M3644" s="160"/>
      <c r="N3644" s="160"/>
    </row>
    <row r="3645" spans="1:14">
      <c r="A3645" s="160"/>
      <c r="B3645" s="170" t="s">
        <v>10868</v>
      </c>
      <c r="C3645" s="161">
        <f t="shared" si="338"/>
        <v>43343</v>
      </c>
      <c r="D3645" s="160">
        <f t="shared" si="339"/>
        <v>2018</v>
      </c>
      <c r="E3645" s="160">
        <f t="shared" si="340"/>
        <v>8</v>
      </c>
      <c r="F3645" s="160">
        <f t="shared" si="341"/>
        <v>5</v>
      </c>
      <c r="G3645" s="160">
        <f t="shared" ca="1" si="336"/>
        <v>107103</v>
      </c>
      <c r="H3645" s="171">
        <f t="shared" ca="1" si="337"/>
        <v>1571</v>
      </c>
      <c r="I3645" s="160"/>
      <c r="J3645" s="160"/>
      <c r="K3645" s="160"/>
      <c r="L3645" s="160"/>
      <c r="M3645" s="160"/>
      <c r="N3645" s="160"/>
    </row>
    <row r="3646" spans="1:14">
      <c r="A3646" s="160"/>
      <c r="B3646" s="170" t="s">
        <v>10871</v>
      </c>
      <c r="C3646" s="161">
        <f t="shared" si="338"/>
        <v>43346</v>
      </c>
      <c r="D3646" s="160">
        <f t="shared" si="339"/>
        <v>2018</v>
      </c>
      <c r="E3646" s="160">
        <f t="shared" si="340"/>
        <v>9</v>
      </c>
      <c r="F3646" s="160">
        <f t="shared" si="341"/>
        <v>1</v>
      </c>
      <c r="G3646" s="160">
        <f t="shared" ca="1" si="336"/>
        <v>107104</v>
      </c>
      <c r="H3646" s="171">
        <f t="shared" ca="1" si="337"/>
        <v>1570</v>
      </c>
      <c r="I3646" s="160"/>
      <c r="J3646" s="160"/>
      <c r="K3646" s="160"/>
      <c r="L3646" s="160"/>
      <c r="M3646" s="160"/>
      <c r="N3646" s="160"/>
    </row>
    <row r="3647" spans="1:14">
      <c r="A3647" s="160"/>
      <c r="B3647" s="170" t="s">
        <v>10871</v>
      </c>
      <c r="C3647" s="161">
        <f t="shared" si="338"/>
        <v>43346</v>
      </c>
      <c r="D3647" s="160">
        <f t="shared" si="339"/>
        <v>2018</v>
      </c>
      <c r="E3647" s="160">
        <f t="shared" si="340"/>
        <v>9</v>
      </c>
      <c r="F3647" s="160">
        <f t="shared" si="341"/>
        <v>1</v>
      </c>
      <c r="G3647" s="160">
        <f t="shared" ca="1" si="336"/>
        <v>107104</v>
      </c>
      <c r="H3647" s="171">
        <f t="shared" ca="1" si="337"/>
        <v>1570</v>
      </c>
      <c r="I3647" s="160"/>
      <c r="J3647" s="160"/>
      <c r="K3647" s="160"/>
      <c r="L3647" s="160"/>
      <c r="M3647" s="160"/>
      <c r="N3647" s="160"/>
    </row>
    <row r="3648" spans="1:14">
      <c r="A3648" s="160"/>
      <c r="B3648" s="170" t="s">
        <v>10871</v>
      </c>
      <c r="C3648" s="161">
        <f t="shared" si="338"/>
        <v>43346</v>
      </c>
      <c r="D3648" s="160">
        <f t="shared" si="339"/>
        <v>2018</v>
      </c>
      <c r="E3648" s="160">
        <f t="shared" si="340"/>
        <v>9</v>
      </c>
      <c r="F3648" s="160">
        <f t="shared" si="341"/>
        <v>1</v>
      </c>
      <c r="G3648" s="160">
        <f t="shared" ca="1" si="336"/>
        <v>107104</v>
      </c>
      <c r="H3648" s="171">
        <f t="shared" ca="1" si="337"/>
        <v>1570</v>
      </c>
      <c r="I3648" s="160"/>
      <c r="J3648" s="160"/>
      <c r="K3648" s="160"/>
      <c r="L3648" s="160"/>
      <c r="M3648" s="160"/>
      <c r="N3648" s="160"/>
    </row>
    <row r="3649" spans="1:14">
      <c r="A3649" s="160"/>
      <c r="B3649" s="170" t="s">
        <v>10878</v>
      </c>
      <c r="C3649" s="161">
        <f t="shared" si="338"/>
        <v>43348</v>
      </c>
      <c r="D3649" s="160">
        <f t="shared" si="339"/>
        <v>2018</v>
      </c>
      <c r="E3649" s="160">
        <f t="shared" si="340"/>
        <v>9</v>
      </c>
      <c r="F3649" s="160">
        <f t="shared" si="341"/>
        <v>3</v>
      </c>
      <c r="G3649" s="160">
        <f t="shared" ca="1" si="336"/>
        <v>107106</v>
      </c>
      <c r="H3649" s="171">
        <f t="shared" ca="1" si="337"/>
        <v>1568</v>
      </c>
      <c r="I3649" s="160"/>
      <c r="J3649" s="160"/>
      <c r="K3649" s="160"/>
      <c r="L3649" s="160"/>
      <c r="M3649" s="160"/>
      <c r="N3649" s="160"/>
    </row>
    <row r="3650" spans="1:14">
      <c r="A3650" s="160"/>
      <c r="B3650" s="170" t="s">
        <v>10881</v>
      </c>
      <c r="C3650" s="161">
        <f t="shared" si="338"/>
        <v>43350</v>
      </c>
      <c r="D3650" s="160">
        <f t="shared" si="339"/>
        <v>2018</v>
      </c>
      <c r="E3650" s="160">
        <f t="shared" si="340"/>
        <v>9</v>
      </c>
      <c r="F3650" s="160">
        <f t="shared" si="341"/>
        <v>5</v>
      </c>
      <c r="G3650" s="160">
        <f t="shared" ca="1" si="336"/>
        <v>107110</v>
      </c>
      <c r="H3650" s="171">
        <f t="shared" ca="1" si="337"/>
        <v>1566</v>
      </c>
      <c r="I3650" s="160"/>
      <c r="J3650" s="160"/>
      <c r="K3650" s="160"/>
      <c r="L3650" s="160"/>
      <c r="M3650" s="160"/>
      <c r="N3650" s="160"/>
    </row>
    <row r="3651" spans="1:14">
      <c r="A3651" s="160"/>
      <c r="B3651" s="170" t="s">
        <v>10881</v>
      </c>
      <c r="C3651" s="161">
        <f t="shared" si="338"/>
        <v>43350</v>
      </c>
      <c r="D3651" s="160">
        <f t="shared" si="339"/>
        <v>2018</v>
      </c>
      <c r="E3651" s="160">
        <f t="shared" si="340"/>
        <v>9</v>
      </c>
      <c r="F3651" s="160">
        <f t="shared" si="341"/>
        <v>5</v>
      </c>
      <c r="G3651" s="160">
        <f t="shared" ca="1" si="336"/>
        <v>107110</v>
      </c>
      <c r="H3651" s="171">
        <f t="shared" ca="1" si="337"/>
        <v>1566</v>
      </c>
      <c r="I3651" s="160"/>
      <c r="J3651" s="160"/>
      <c r="K3651" s="160"/>
      <c r="L3651" s="160"/>
      <c r="M3651" s="160"/>
      <c r="N3651" s="160"/>
    </row>
    <row r="3652" spans="1:14">
      <c r="A3652" s="160"/>
      <c r="B3652" s="170" t="s">
        <v>10881</v>
      </c>
      <c r="C3652" s="161">
        <f t="shared" si="338"/>
        <v>43350</v>
      </c>
      <c r="D3652" s="160">
        <f t="shared" si="339"/>
        <v>2018</v>
      </c>
      <c r="E3652" s="160">
        <f t="shared" si="340"/>
        <v>9</v>
      </c>
      <c r="F3652" s="160">
        <f t="shared" si="341"/>
        <v>5</v>
      </c>
      <c r="G3652" s="160">
        <f t="shared" ca="1" si="336"/>
        <v>107110</v>
      </c>
      <c r="H3652" s="171">
        <f t="shared" ca="1" si="337"/>
        <v>1566</v>
      </c>
      <c r="I3652" s="160"/>
      <c r="J3652" s="160"/>
      <c r="K3652" s="160"/>
      <c r="L3652" s="160"/>
      <c r="M3652" s="160"/>
      <c r="N3652" s="160"/>
    </row>
    <row r="3653" spans="1:14">
      <c r="A3653" s="160"/>
      <c r="B3653" s="170" t="s">
        <v>10881</v>
      </c>
      <c r="C3653" s="161">
        <f t="shared" si="338"/>
        <v>43350</v>
      </c>
      <c r="D3653" s="160">
        <f t="shared" si="339"/>
        <v>2018</v>
      </c>
      <c r="E3653" s="160">
        <f t="shared" si="340"/>
        <v>9</v>
      </c>
      <c r="F3653" s="160">
        <f t="shared" si="341"/>
        <v>5</v>
      </c>
      <c r="G3653" s="160">
        <f t="shared" ref="G3653:G3716" ca="1" si="342">WORKDAY(C3653,$K$5)</f>
        <v>107110</v>
      </c>
      <c r="H3653" s="171">
        <f t="shared" ref="H3653:H3716" ca="1" si="343">NETWORKDAYS(C3653,$K$5)</f>
        <v>1566</v>
      </c>
      <c r="I3653" s="160"/>
      <c r="J3653" s="160"/>
      <c r="K3653" s="160"/>
      <c r="L3653" s="160"/>
      <c r="M3653" s="160"/>
      <c r="N3653" s="160"/>
    </row>
    <row r="3654" spans="1:14">
      <c r="A3654" s="160"/>
      <c r="B3654" s="170" t="s">
        <v>10890</v>
      </c>
      <c r="C3654" s="161">
        <f t="shared" ref="C3654:C3717" si="344">DATE(LEFT(B3654,4),MID(B3654,5,2),RIGHT(B3654,2))</f>
        <v>43354</v>
      </c>
      <c r="D3654" s="160">
        <f t="shared" ref="D3654:D3717" si="345">YEAR(C3654)</f>
        <v>2018</v>
      </c>
      <c r="E3654" s="160">
        <f t="shared" ref="E3654:E3717" si="346">MONTH(C3654)</f>
        <v>9</v>
      </c>
      <c r="F3654" s="160">
        <f t="shared" ref="F3654:F3717" si="347">WEEKDAY(C3654,2)</f>
        <v>2</v>
      </c>
      <c r="G3654" s="160">
        <f t="shared" ca="1" si="342"/>
        <v>107112</v>
      </c>
      <c r="H3654" s="171">
        <f t="shared" ca="1" si="343"/>
        <v>1564</v>
      </c>
      <c r="I3654" s="160"/>
      <c r="J3654" s="160"/>
      <c r="K3654" s="160"/>
      <c r="L3654" s="160"/>
      <c r="M3654" s="160"/>
      <c r="N3654" s="160"/>
    </row>
    <row r="3655" spans="1:14">
      <c r="A3655" s="160"/>
      <c r="B3655" s="170" t="s">
        <v>10893</v>
      </c>
      <c r="C3655" s="161">
        <f t="shared" si="344"/>
        <v>43356</v>
      </c>
      <c r="D3655" s="160">
        <f t="shared" si="345"/>
        <v>2018</v>
      </c>
      <c r="E3655" s="160">
        <f t="shared" si="346"/>
        <v>9</v>
      </c>
      <c r="F3655" s="160">
        <f t="shared" si="347"/>
        <v>4</v>
      </c>
      <c r="G3655" s="160">
        <f t="shared" ca="1" si="342"/>
        <v>107116</v>
      </c>
      <c r="H3655" s="171">
        <f t="shared" ca="1" si="343"/>
        <v>1562</v>
      </c>
      <c r="I3655" s="160"/>
      <c r="J3655" s="160"/>
      <c r="K3655" s="160"/>
      <c r="L3655" s="160"/>
      <c r="M3655" s="160"/>
      <c r="N3655" s="160"/>
    </row>
    <row r="3656" spans="1:14">
      <c r="A3656" s="160"/>
      <c r="B3656" s="170" t="s">
        <v>10893</v>
      </c>
      <c r="C3656" s="161">
        <f t="shared" si="344"/>
        <v>43356</v>
      </c>
      <c r="D3656" s="160">
        <f t="shared" si="345"/>
        <v>2018</v>
      </c>
      <c r="E3656" s="160">
        <f t="shared" si="346"/>
        <v>9</v>
      </c>
      <c r="F3656" s="160">
        <f t="shared" si="347"/>
        <v>4</v>
      </c>
      <c r="G3656" s="160">
        <f t="shared" ca="1" si="342"/>
        <v>107116</v>
      </c>
      <c r="H3656" s="171">
        <f t="shared" ca="1" si="343"/>
        <v>1562</v>
      </c>
      <c r="I3656" s="160"/>
      <c r="J3656" s="160"/>
      <c r="K3656" s="160"/>
      <c r="L3656" s="160"/>
      <c r="M3656" s="160"/>
      <c r="N3656" s="160"/>
    </row>
    <row r="3657" spans="1:14">
      <c r="A3657" s="160"/>
      <c r="B3657" s="170" t="s">
        <v>10898</v>
      </c>
      <c r="C3657" s="161">
        <f t="shared" si="344"/>
        <v>43357</v>
      </c>
      <c r="D3657" s="160">
        <f t="shared" si="345"/>
        <v>2018</v>
      </c>
      <c r="E3657" s="160">
        <f t="shared" si="346"/>
        <v>9</v>
      </c>
      <c r="F3657" s="160">
        <f t="shared" si="347"/>
        <v>5</v>
      </c>
      <c r="G3657" s="160">
        <f t="shared" ca="1" si="342"/>
        <v>107117</v>
      </c>
      <c r="H3657" s="171">
        <f t="shared" ca="1" si="343"/>
        <v>1561</v>
      </c>
      <c r="I3657" s="160"/>
      <c r="J3657" s="160"/>
      <c r="K3657" s="160"/>
      <c r="L3657" s="160"/>
      <c r="M3657" s="160"/>
      <c r="N3657" s="160"/>
    </row>
    <row r="3658" spans="1:14">
      <c r="A3658" s="160"/>
      <c r="B3658" s="170" t="s">
        <v>10901</v>
      </c>
      <c r="C3658" s="161">
        <f t="shared" si="344"/>
        <v>43360</v>
      </c>
      <c r="D3658" s="160">
        <f t="shared" si="345"/>
        <v>2018</v>
      </c>
      <c r="E3658" s="160">
        <f t="shared" si="346"/>
        <v>9</v>
      </c>
      <c r="F3658" s="160">
        <f t="shared" si="347"/>
        <v>1</v>
      </c>
      <c r="G3658" s="160">
        <f t="shared" ca="1" si="342"/>
        <v>107118</v>
      </c>
      <c r="H3658" s="171">
        <f t="shared" ca="1" si="343"/>
        <v>1560</v>
      </c>
      <c r="I3658" s="160"/>
      <c r="J3658" s="160"/>
      <c r="K3658" s="160"/>
      <c r="L3658" s="160"/>
      <c r="M3658" s="160"/>
      <c r="N3658" s="160"/>
    </row>
    <row r="3659" spans="1:14">
      <c r="A3659" s="160"/>
      <c r="B3659" s="170" t="s">
        <v>10904</v>
      </c>
      <c r="C3659" s="161">
        <f t="shared" si="344"/>
        <v>43361</v>
      </c>
      <c r="D3659" s="160">
        <f t="shared" si="345"/>
        <v>2018</v>
      </c>
      <c r="E3659" s="160">
        <f t="shared" si="346"/>
        <v>9</v>
      </c>
      <c r="F3659" s="160">
        <f t="shared" si="347"/>
        <v>2</v>
      </c>
      <c r="G3659" s="160">
        <f t="shared" ca="1" si="342"/>
        <v>107119</v>
      </c>
      <c r="H3659" s="171">
        <f t="shared" ca="1" si="343"/>
        <v>1559</v>
      </c>
      <c r="I3659" s="160"/>
      <c r="J3659" s="160"/>
      <c r="K3659" s="160"/>
      <c r="L3659" s="160"/>
      <c r="M3659" s="160"/>
      <c r="N3659" s="160"/>
    </row>
    <row r="3660" spans="1:14">
      <c r="A3660" s="160"/>
      <c r="B3660" s="170" t="s">
        <v>10907</v>
      </c>
      <c r="C3660" s="161">
        <f t="shared" si="344"/>
        <v>43362</v>
      </c>
      <c r="D3660" s="160">
        <f t="shared" si="345"/>
        <v>2018</v>
      </c>
      <c r="E3660" s="160">
        <f t="shared" si="346"/>
        <v>9</v>
      </c>
      <c r="F3660" s="160">
        <f t="shared" si="347"/>
        <v>3</v>
      </c>
      <c r="G3660" s="160">
        <f t="shared" ca="1" si="342"/>
        <v>107120</v>
      </c>
      <c r="H3660" s="171">
        <f t="shared" ca="1" si="343"/>
        <v>1558</v>
      </c>
      <c r="I3660" s="160"/>
      <c r="J3660" s="160"/>
      <c r="K3660" s="160"/>
      <c r="L3660" s="160"/>
      <c r="M3660" s="160"/>
      <c r="N3660" s="160"/>
    </row>
    <row r="3661" spans="1:14">
      <c r="A3661" s="160"/>
      <c r="B3661" s="170" t="s">
        <v>10910</v>
      </c>
      <c r="C3661" s="161">
        <f t="shared" si="344"/>
        <v>43363</v>
      </c>
      <c r="D3661" s="160">
        <f t="shared" si="345"/>
        <v>2018</v>
      </c>
      <c r="E3661" s="160">
        <f t="shared" si="346"/>
        <v>9</v>
      </c>
      <c r="F3661" s="160">
        <f t="shared" si="347"/>
        <v>4</v>
      </c>
      <c r="G3661" s="160">
        <f t="shared" ca="1" si="342"/>
        <v>107123</v>
      </c>
      <c r="H3661" s="171">
        <f t="shared" ca="1" si="343"/>
        <v>1557</v>
      </c>
      <c r="I3661" s="160"/>
      <c r="J3661" s="160"/>
      <c r="K3661" s="160"/>
      <c r="L3661" s="160"/>
      <c r="M3661" s="160"/>
      <c r="N3661" s="160"/>
    </row>
    <row r="3662" spans="1:14">
      <c r="A3662" s="160"/>
      <c r="B3662" s="170" t="s">
        <v>10910</v>
      </c>
      <c r="C3662" s="161">
        <f t="shared" si="344"/>
        <v>43363</v>
      </c>
      <c r="D3662" s="160">
        <f t="shared" si="345"/>
        <v>2018</v>
      </c>
      <c r="E3662" s="160">
        <f t="shared" si="346"/>
        <v>9</v>
      </c>
      <c r="F3662" s="160">
        <f t="shared" si="347"/>
        <v>4</v>
      </c>
      <c r="G3662" s="160">
        <f t="shared" ca="1" si="342"/>
        <v>107123</v>
      </c>
      <c r="H3662" s="171">
        <f t="shared" ca="1" si="343"/>
        <v>1557</v>
      </c>
      <c r="I3662" s="160"/>
      <c r="J3662" s="160"/>
      <c r="K3662" s="160"/>
      <c r="L3662" s="160"/>
      <c r="M3662" s="160"/>
      <c r="N3662" s="160"/>
    </row>
    <row r="3663" spans="1:14">
      <c r="A3663" s="160"/>
      <c r="B3663" s="170" t="s">
        <v>10910</v>
      </c>
      <c r="C3663" s="161">
        <f t="shared" si="344"/>
        <v>43363</v>
      </c>
      <c r="D3663" s="160">
        <f t="shared" si="345"/>
        <v>2018</v>
      </c>
      <c r="E3663" s="160">
        <f t="shared" si="346"/>
        <v>9</v>
      </c>
      <c r="F3663" s="160">
        <f t="shared" si="347"/>
        <v>4</v>
      </c>
      <c r="G3663" s="160">
        <f t="shared" ca="1" si="342"/>
        <v>107123</v>
      </c>
      <c r="H3663" s="171">
        <f t="shared" ca="1" si="343"/>
        <v>1557</v>
      </c>
      <c r="I3663" s="160"/>
      <c r="J3663" s="160"/>
      <c r="K3663" s="160"/>
      <c r="L3663" s="160"/>
      <c r="M3663" s="160"/>
      <c r="N3663" s="160"/>
    </row>
    <row r="3664" spans="1:14">
      <c r="A3664" s="160"/>
      <c r="B3664" s="170" t="s">
        <v>10917</v>
      </c>
      <c r="C3664" s="161">
        <f t="shared" si="344"/>
        <v>43364</v>
      </c>
      <c r="D3664" s="160">
        <f t="shared" si="345"/>
        <v>2018</v>
      </c>
      <c r="E3664" s="160">
        <f t="shared" si="346"/>
        <v>9</v>
      </c>
      <c r="F3664" s="160">
        <f t="shared" si="347"/>
        <v>5</v>
      </c>
      <c r="G3664" s="160">
        <f t="shared" ca="1" si="342"/>
        <v>107124</v>
      </c>
      <c r="H3664" s="171">
        <f t="shared" ca="1" si="343"/>
        <v>1556</v>
      </c>
      <c r="I3664" s="160"/>
      <c r="J3664" s="160"/>
      <c r="K3664" s="160"/>
      <c r="L3664" s="160"/>
      <c r="M3664" s="160"/>
      <c r="N3664" s="160"/>
    </row>
    <row r="3665" spans="1:14">
      <c r="A3665" s="160"/>
      <c r="B3665" s="170" t="s">
        <v>10920</v>
      </c>
      <c r="C3665" s="161">
        <f t="shared" si="344"/>
        <v>43365</v>
      </c>
      <c r="D3665" s="160">
        <f t="shared" si="345"/>
        <v>2018</v>
      </c>
      <c r="E3665" s="160">
        <f t="shared" si="346"/>
        <v>9</v>
      </c>
      <c r="F3665" s="160">
        <f t="shared" si="347"/>
        <v>6</v>
      </c>
      <c r="G3665" s="160">
        <f t="shared" ca="1" si="342"/>
        <v>107124</v>
      </c>
      <c r="H3665" s="171">
        <f t="shared" ca="1" si="343"/>
        <v>1555</v>
      </c>
      <c r="I3665" s="160"/>
      <c r="J3665" s="160"/>
      <c r="K3665" s="160"/>
      <c r="L3665" s="160"/>
      <c r="M3665" s="160"/>
      <c r="N3665" s="160"/>
    </row>
    <row r="3666" spans="1:14">
      <c r="A3666" s="160"/>
      <c r="B3666" s="170" t="s">
        <v>10923</v>
      </c>
      <c r="C3666" s="161">
        <f t="shared" si="344"/>
        <v>43369</v>
      </c>
      <c r="D3666" s="160">
        <f t="shared" si="345"/>
        <v>2018</v>
      </c>
      <c r="E3666" s="160">
        <f t="shared" si="346"/>
        <v>9</v>
      </c>
      <c r="F3666" s="160">
        <f t="shared" si="347"/>
        <v>3</v>
      </c>
      <c r="G3666" s="160">
        <f t="shared" ca="1" si="342"/>
        <v>107127</v>
      </c>
      <c r="H3666" s="171">
        <f t="shared" ca="1" si="343"/>
        <v>1553</v>
      </c>
      <c r="I3666" s="160"/>
      <c r="J3666" s="160"/>
      <c r="K3666" s="160"/>
      <c r="L3666" s="160"/>
      <c r="M3666" s="160"/>
      <c r="N3666" s="160"/>
    </row>
    <row r="3667" spans="1:14">
      <c r="A3667" s="160"/>
      <c r="B3667" s="170" t="s">
        <v>10926</v>
      </c>
      <c r="C3667" s="161">
        <f t="shared" si="344"/>
        <v>43370</v>
      </c>
      <c r="D3667" s="160">
        <f t="shared" si="345"/>
        <v>2018</v>
      </c>
      <c r="E3667" s="160">
        <f t="shared" si="346"/>
        <v>9</v>
      </c>
      <c r="F3667" s="160">
        <f t="shared" si="347"/>
        <v>4</v>
      </c>
      <c r="G3667" s="160">
        <f t="shared" ca="1" si="342"/>
        <v>107130</v>
      </c>
      <c r="H3667" s="171">
        <f t="shared" ca="1" si="343"/>
        <v>1552</v>
      </c>
      <c r="I3667" s="160"/>
      <c r="J3667" s="160"/>
      <c r="K3667" s="160"/>
      <c r="L3667" s="160"/>
      <c r="M3667" s="160"/>
      <c r="N3667" s="160"/>
    </row>
    <row r="3668" spans="1:14">
      <c r="A3668" s="160"/>
      <c r="B3668" s="170" t="s">
        <v>10926</v>
      </c>
      <c r="C3668" s="161">
        <f t="shared" si="344"/>
        <v>43370</v>
      </c>
      <c r="D3668" s="160">
        <f t="shared" si="345"/>
        <v>2018</v>
      </c>
      <c r="E3668" s="160">
        <f t="shared" si="346"/>
        <v>9</v>
      </c>
      <c r="F3668" s="160">
        <f t="shared" si="347"/>
        <v>4</v>
      </c>
      <c r="G3668" s="160">
        <f t="shared" ca="1" si="342"/>
        <v>107130</v>
      </c>
      <c r="H3668" s="171">
        <f t="shared" ca="1" si="343"/>
        <v>1552</v>
      </c>
      <c r="I3668" s="160"/>
      <c r="J3668" s="160"/>
      <c r="K3668" s="160"/>
      <c r="L3668" s="160"/>
      <c r="M3668" s="160"/>
      <c r="N3668" s="160"/>
    </row>
    <row r="3669" spans="1:14">
      <c r="A3669" s="160"/>
      <c r="B3669" s="170" t="s">
        <v>10931</v>
      </c>
      <c r="C3669" s="161">
        <f t="shared" si="344"/>
        <v>43371</v>
      </c>
      <c r="D3669" s="160">
        <f t="shared" si="345"/>
        <v>2018</v>
      </c>
      <c r="E3669" s="160">
        <f t="shared" si="346"/>
        <v>9</v>
      </c>
      <c r="F3669" s="160">
        <f t="shared" si="347"/>
        <v>5</v>
      </c>
      <c r="G3669" s="160">
        <f t="shared" ca="1" si="342"/>
        <v>107131</v>
      </c>
      <c r="H3669" s="171">
        <f t="shared" ca="1" si="343"/>
        <v>1551</v>
      </c>
      <c r="I3669" s="160"/>
      <c r="J3669" s="160"/>
      <c r="K3669" s="160"/>
      <c r="L3669" s="160"/>
      <c r="M3669" s="160"/>
      <c r="N3669" s="160"/>
    </row>
    <row r="3670" spans="1:14">
      <c r="A3670" s="160"/>
      <c r="B3670" s="170" t="s">
        <v>10931</v>
      </c>
      <c r="C3670" s="161">
        <f t="shared" si="344"/>
        <v>43371</v>
      </c>
      <c r="D3670" s="160">
        <f t="shared" si="345"/>
        <v>2018</v>
      </c>
      <c r="E3670" s="160">
        <f t="shared" si="346"/>
        <v>9</v>
      </c>
      <c r="F3670" s="160">
        <f t="shared" si="347"/>
        <v>5</v>
      </c>
      <c r="G3670" s="160">
        <f t="shared" ca="1" si="342"/>
        <v>107131</v>
      </c>
      <c r="H3670" s="171">
        <f t="shared" ca="1" si="343"/>
        <v>1551</v>
      </c>
      <c r="I3670" s="160"/>
      <c r="J3670" s="160"/>
      <c r="K3670" s="160"/>
      <c r="L3670" s="160"/>
      <c r="M3670" s="160"/>
      <c r="N3670" s="160"/>
    </row>
    <row r="3671" spans="1:14">
      <c r="A3671" s="160"/>
      <c r="B3671" s="170" t="s">
        <v>10936</v>
      </c>
      <c r="C3671" s="161">
        <f t="shared" si="344"/>
        <v>43372</v>
      </c>
      <c r="D3671" s="160">
        <f t="shared" si="345"/>
        <v>2018</v>
      </c>
      <c r="E3671" s="160">
        <f t="shared" si="346"/>
        <v>9</v>
      </c>
      <c r="F3671" s="160">
        <f t="shared" si="347"/>
        <v>6</v>
      </c>
      <c r="G3671" s="160">
        <f t="shared" ca="1" si="342"/>
        <v>107131</v>
      </c>
      <c r="H3671" s="171">
        <f t="shared" ca="1" si="343"/>
        <v>1550</v>
      </c>
      <c r="I3671" s="160"/>
      <c r="J3671" s="160"/>
      <c r="K3671" s="160"/>
      <c r="L3671" s="160"/>
      <c r="M3671" s="160"/>
      <c r="N3671" s="160"/>
    </row>
    <row r="3672" spans="1:14">
      <c r="A3672" s="160"/>
      <c r="B3672" s="170" t="s">
        <v>10939</v>
      </c>
      <c r="C3672" s="161">
        <f t="shared" si="344"/>
        <v>43373</v>
      </c>
      <c r="D3672" s="160">
        <f t="shared" si="345"/>
        <v>2018</v>
      </c>
      <c r="E3672" s="160">
        <f t="shared" si="346"/>
        <v>9</v>
      </c>
      <c r="F3672" s="160">
        <f t="shared" si="347"/>
        <v>7</v>
      </c>
      <c r="G3672" s="160">
        <f t="shared" ca="1" si="342"/>
        <v>107131</v>
      </c>
      <c r="H3672" s="171">
        <f t="shared" ca="1" si="343"/>
        <v>1550</v>
      </c>
      <c r="I3672" s="160"/>
      <c r="J3672" s="160"/>
      <c r="K3672" s="160"/>
      <c r="L3672" s="160"/>
      <c r="M3672" s="160"/>
      <c r="N3672" s="160"/>
    </row>
    <row r="3673" spans="1:14">
      <c r="A3673" s="160"/>
      <c r="B3673" s="170" t="s">
        <v>10942</v>
      </c>
      <c r="C3673" s="161">
        <f t="shared" si="344"/>
        <v>43374</v>
      </c>
      <c r="D3673" s="160">
        <f t="shared" si="345"/>
        <v>2018</v>
      </c>
      <c r="E3673" s="160">
        <f t="shared" si="346"/>
        <v>10</v>
      </c>
      <c r="F3673" s="160">
        <f t="shared" si="347"/>
        <v>1</v>
      </c>
      <c r="G3673" s="160">
        <f t="shared" ca="1" si="342"/>
        <v>107132</v>
      </c>
      <c r="H3673" s="171">
        <f t="shared" ca="1" si="343"/>
        <v>1550</v>
      </c>
      <c r="I3673" s="160"/>
      <c r="J3673" s="160"/>
      <c r="K3673" s="160"/>
      <c r="L3673" s="160"/>
      <c r="M3673" s="160"/>
      <c r="N3673" s="160"/>
    </row>
    <row r="3674" spans="1:14">
      <c r="A3674" s="160"/>
      <c r="B3674" s="170" t="s">
        <v>10942</v>
      </c>
      <c r="C3674" s="161">
        <f t="shared" si="344"/>
        <v>43374</v>
      </c>
      <c r="D3674" s="160">
        <f t="shared" si="345"/>
        <v>2018</v>
      </c>
      <c r="E3674" s="160">
        <f t="shared" si="346"/>
        <v>10</v>
      </c>
      <c r="F3674" s="160">
        <f t="shared" si="347"/>
        <v>1</v>
      </c>
      <c r="G3674" s="160">
        <f t="shared" ca="1" si="342"/>
        <v>107132</v>
      </c>
      <c r="H3674" s="171">
        <f t="shared" ca="1" si="343"/>
        <v>1550</v>
      </c>
      <c r="I3674" s="160"/>
      <c r="J3674" s="160"/>
      <c r="K3674" s="160"/>
      <c r="L3674" s="160"/>
      <c r="M3674" s="160"/>
      <c r="N3674" s="160"/>
    </row>
    <row r="3675" spans="1:14">
      <c r="A3675" s="160"/>
      <c r="B3675" s="170" t="s">
        <v>10947</v>
      </c>
      <c r="C3675" s="161">
        <f t="shared" si="344"/>
        <v>43375</v>
      </c>
      <c r="D3675" s="160">
        <f t="shared" si="345"/>
        <v>2018</v>
      </c>
      <c r="E3675" s="160">
        <f t="shared" si="346"/>
        <v>10</v>
      </c>
      <c r="F3675" s="160">
        <f t="shared" si="347"/>
        <v>2</v>
      </c>
      <c r="G3675" s="160">
        <f t="shared" ca="1" si="342"/>
        <v>107133</v>
      </c>
      <c r="H3675" s="171">
        <f t="shared" ca="1" si="343"/>
        <v>1549</v>
      </c>
      <c r="I3675" s="160"/>
      <c r="J3675" s="160"/>
      <c r="K3675" s="160"/>
      <c r="L3675" s="160"/>
      <c r="M3675" s="160"/>
      <c r="N3675" s="160"/>
    </row>
    <row r="3676" spans="1:14">
      <c r="A3676" s="160"/>
      <c r="B3676" s="170" t="s">
        <v>10950</v>
      </c>
      <c r="C3676" s="161">
        <f t="shared" si="344"/>
        <v>43376</v>
      </c>
      <c r="D3676" s="160">
        <f t="shared" si="345"/>
        <v>2018</v>
      </c>
      <c r="E3676" s="160">
        <f t="shared" si="346"/>
        <v>10</v>
      </c>
      <c r="F3676" s="160">
        <f t="shared" si="347"/>
        <v>3</v>
      </c>
      <c r="G3676" s="160">
        <f t="shared" ca="1" si="342"/>
        <v>107134</v>
      </c>
      <c r="H3676" s="171">
        <f t="shared" ca="1" si="343"/>
        <v>1548</v>
      </c>
      <c r="I3676" s="160"/>
      <c r="J3676" s="160"/>
      <c r="K3676" s="160"/>
      <c r="L3676" s="160"/>
      <c r="M3676" s="160"/>
      <c r="N3676" s="160"/>
    </row>
    <row r="3677" spans="1:14">
      <c r="A3677" s="160"/>
      <c r="B3677" s="170" t="s">
        <v>10953</v>
      </c>
      <c r="C3677" s="161">
        <f t="shared" si="344"/>
        <v>43377</v>
      </c>
      <c r="D3677" s="160">
        <f t="shared" si="345"/>
        <v>2018</v>
      </c>
      <c r="E3677" s="160">
        <f t="shared" si="346"/>
        <v>10</v>
      </c>
      <c r="F3677" s="160">
        <f t="shared" si="347"/>
        <v>4</v>
      </c>
      <c r="G3677" s="160">
        <f t="shared" ca="1" si="342"/>
        <v>107137</v>
      </c>
      <c r="H3677" s="171">
        <f t="shared" ca="1" si="343"/>
        <v>1547</v>
      </c>
      <c r="I3677" s="160"/>
      <c r="J3677" s="160"/>
      <c r="K3677" s="160"/>
      <c r="L3677" s="160"/>
      <c r="M3677" s="160"/>
      <c r="N3677" s="160"/>
    </row>
    <row r="3678" spans="1:14">
      <c r="A3678" s="160"/>
      <c r="B3678" s="170" t="s">
        <v>10956</v>
      </c>
      <c r="C3678" s="161">
        <f t="shared" si="344"/>
        <v>43379</v>
      </c>
      <c r="D3678" s="160">
        <f t="shared" si="345"/>
        <v>2018</v>
      </c>
      <c r="E3678" s="160">
        <f t="shared" si="346"/>
        <v>10</v>
      </c>
      <c r="F3678" s="160">
        <f t="shared" si="347"/>
        <v>6</v>
      </c>
      <c r="G3678" s="160">
        <f t="shared" ca="1" si="342"/>
        <v>107138</v>
      </c>
      <c r="H3678" s="171">
        <f t="shared" ca="1" si="343"/>
        <v>1545</v>
      </c>
      <c r="I3678" s="160"/>
      <c r="J3678" s="160"/>
      <c r="K3678" s="160"/>
      <c r="L3678" s="160"/>
      <c r="M3678" s="160"/>
      <c r="N3678" s="160"/>
    </row>
    <row r="3679" spans="1:14">
      <c r="A3679" s="160"/>
      <c r="B3679" s="170" t="s">
        <v>10959</v>
      </c>
      <c r="C3679" s="161">
        <f t="shared" si="344"/>
        <v>43381</v>
      </c>
      <c r="D3679" s="160">
        <f t="shared" si="345"/>
        <v>2018</v>
      </c>
      <c r="E3679" s="160">
        <f t="shared" si="346"/>
        <v>10</v>
      </c>
      <c r="F3679" s="160">
        <f t="shared" si="347"/>
        <v>1</v>
      </c>
      <c r="G3679" s="160">
        <f t="shared" ca="1" si="342"/>
        <v>107139</v>
      </c>
      <c r="H3679" s="171">
        <f t="shared" ca="1" si="343"/>
        <v>1545</v>
      </c>
      <c r="I3679" s="160"/>
      <c r="J3679" s="160"/>
      <c r="K3679" s="160"/>
      <c r="L3679" s="160"/>
      <c r="M3679" s="160"/>
      <c r="N3679" s="160"/>
    </row>
    <row r="3680" spans="1:14">
      <c r="A3680" s="160"/>
      <c r="B3680" s="170" t="s">
        <v>10959</v>
      </c>
      <c r="C3680" s="161">
        <f t="shared" si="344"/>
        <v>43381</v>
      </c>
      <c r="D3680" s="160">
        <f t="shared" si="345"/>
        <v>2018</v>
      </c>
      <c r="E3680" s="160">
        <f t="shared" si="346"/>
        <v>10</v>
      </c>
      <c r="F3680" s="160">
        <f t="shared" si="347"/>
        <v>1</v>
      </c>
      <c r="G3680" s="160">
        <f t="shared" ca="1" si="342"/>
        <v>107139</v>
      </c>
      <c r="H3680" s="171">
        <f t="shared" ca="1" si="343"/>
        <v>1545</v>
      </c>
      <c r="I3680" s="160"/>
      <c r="J3680" s="160"/>
      <c r="K3680" s="160"/>
      <c r="L3680" s="160"/>
      <c r="M3680" s="160"/>
      <c r="N3680" s="160"/>
    </row>
    <row r="3681" spans="1:14">
      <c r="A3681" s="160"/>
      <c r="B3681" s="170" t="s">
        <v>10959</v>
      </c>
      <c r="C3681" s="161">
        <f t="shared" si="344"/>
        <v>43381</v>
      </c>
      <c r="D3681" s="160">
        <f t="shared" si="345"/>
        <v>2018</v>
      </c>
      <c r="E3681" s="160">
        <f t="shared" si="346"/>
        <v>10</v>
      </c>
      <c r="F3681" s="160">
        <f t="shared" si="347"/>
        <v>1</v>
      </c>
      <c r="G3681" s="160">
        <f t="shared" ca="1" si="342"/>
        <v>107139</v>
      </c>
      <c r="H3681" s="171">
        <f t="shared" ca="1" si="343"/>
        <v>1545</v>
      </c>
      <c r="I3681" s="160"/>
      <c r="J3681" s="160"/>
      <c r="K3681" s="160"/>
      <c r="L3681" s="160"/>
      <c r="M3681" s="160"/>
      <c r="N3681" s="160"/>
    </row>
    <row r="3682" spans="1:14">
      <c r="A3682" s="160"/>
      <c r="B3682" s="170" t="s">
        <v>10959</v>
      </c>
      <c r="C3682" s="161">
        <f t="shared" si="344"/>
        <v>43381</v>
      </c>
      <c r="D3682" s="160">
        <f t="shared" si="345"/>
        <v>2018</v>
      </c>
      <c r="E3682" s="160">
        <f t="shared" si="346"/>
        <v>10</v>
      </c>
      <c r="F3682" s="160">
        <f t="shared" si="347"/>
        <v>1</v>
      </c>
      <c r="G3682" s="160">
        <f t="shared" ca="1" si="342"/>
        <v>107139</v>
      </c>
      <c r="H3682" s="171">
        <f t="shared" ca="1" si="343"/>
        <v>1545</v>
      </c>
      <c r="I3682" s="160"/>
      <c r="J3682" s="160"/>
      <c r="K3682" s="160"/>
      <c r="L3682" s="160"/>
      <c r="M3682" s="160"/>
      <c r="N3682" s="160"/>
    </row>
    <row r="3683" spans="1:14">
      <c r="A3683" s="160"/>
      <c r="B3683" s="170" t="s">
        <v>10968</v>
      </c>
      <c r="C3683" s="161">
        <f t="shared" si="344"/>
        <v>43382</v>
      </c>
      <c r="D3683" s="160">
        <f t="shared" si="345"/>
        <v>2018</v>
      </c>
      <c r="E3683" s="160">
        <f t="shared" si="346"/>
        <v>10</v>
      </c>
      <c r="F3683" s="160">
        <f t="shared" si="347"/>
        <v>2</v>
      </c>
      <c r="G3683" s="160">
        <f t="shared" ca="1" si="342"/>
        <v>107140</v>
      </c>
      <c r="H3683" s="171">
        <f t="shared" ca="1" si="343"/>
        <v>1544</v>
      </c>
      <c r="I3683" s="160"/>
      <c r="J3683" s="160"/>
      <c r="K3683" s="160"/>
      <c r="L3683" s="160"/>
      <c r="M3683" s="160"/>
      <c r="N3683" s="160"/>
    </row>
    <row r="3684" spans="1:14">
      <c r="A3684" s="160"/>
      <c r="B3684" s="170" t="s">
        <v>10968</v>
      </c>
      <c r="C3684" s="161">
        <f t="shared" si="344"/>
        <v>43382</v>
      </c>
      <c r="D3684" s="160">
        <f t="shared" si="345"/>
        <v>2018</v>
      </c>
      <c r="E3684" s="160">
        <f t="shared" si="346"/>
        <v>10</v>
      </c>
      <c r="F3684" s="160">
        <f t="shared" si="347"/>
        <v>2</v>
      </c>
      <c r="G3684" s="160">
        <f t="shared" ca="1" si="342"/>
        <v>107140</v>
      </c>
      <c r="H3684" s="171">
        <f t="shared" ca="1" si="343"/>
        <v>1544</v>
      </c>
      <c r="I3684" s="160"/>
      <c r="J3684" s="160"/>
      <c r="K3684" s="160"/>
      <c r="L3684" s="160"/>
      <c r="M3684" s="160"/>
      <c r="N3684" s="160"/>
    </row>
    <row r="3685" spans="1:14">
      <c r="A3685" s="160"/>
      <c r="B3685" s="170" t="s">
        <v>10973</v>
      </c>
      <c r="C3685" s="161">
        <f t="shared" si="344"/>
        <v>43383</v>
      </c>
      <c r="D3685" s="160">
        <f t="shared" si="345"/>
        <v>2018</v>
      </c>
      <c r="E3685" s="160">
        <f t="shared" si="346"/>
        <v>10</v>
      </c>
      <c r="F3685" s="160">
        <f t="shared" si="347"/>
        <v>3</v>
      </c>
      <c r="G3685" s="160">
        <f t="shared" ca="1" si="342"/>
        <v>107141</v>
      </c>
      <c r="H3685" s="171">
        <f t="shared" ca="1" si="343"/>
        <v>1543</v>
      </c>
      <c r="I3685" s="160"/>
      <c r="J3685" s="160"/>
      <c r="K3685" s="160"/>
      <c r="L3685" s="160"/>
      <c r="M3685" s="160"/>
      <c r="N3685" s="160"/>
    </row>
    <row r="3686" spans="1:14">
      <c r="A3686" s="160"/>
      <c r="B3686" s="170" t="s">
        <v>10973</v>
      </c>
      <c r="C3686" s="161">
        <f t="shared" si="344"/>
        <v>43383</v>
      </c>
      <c r="D3686" s="160">
        <f t="shared" si="345"/>
        <v>2018</v>
      </c>
      <c r="E3686" s="160">
        <f t="shared" si="346"/>
        <v>10</v>
      </c>
      <c r="F3686" s="160">
        <f t="shared" si="347"/>
        <v>3</v>
      </c>
      <c r="G3686" s="160">
        <f t="shared" ca="1" si="342"/>
        <v>107141</v>
      </c>
      <c r="H3686" s="171">
        <f t="shared" ca="1" si="343"/>
        <v>1543</v>
      </c>
      <c r="I3686" s="160"/>
      <c r="J3686" s="160"/>
      <c r="K3686" s="160"/>
      <c r="L3686" s="160"/>
      <c r="M3686" s="160"/>
      <c r="N3686" s="160"/>
    </row>
    <row r="3687" spans="1:14">
      <c r="A3687" s="160"/>
      <c r="B3687" s="170" t="s">
        <v>10973</v>
      </c>
      <c r="C3687" s="161">
        <f t="shared" si="344"/>
        <v>43383</v>
      </c>
      <c r="D3687" s="160">
        <f t="shared" si="345"/>
        <v>2018</v>
      </c>
      <c r="E3687" s="160">
        <f t="shared" si="346"/>
        <v>10</v>
      </c>
      <c r="F3687" s="160">
        <f t="shared" si="347"/>
        <v>3</v>
      </c>
      <c r="G3687" s="160">
        <f t="shared" ca="1" si="342"/>
        <v>107141</v>
      </c>
      <c r="H3687" s="171">
        <f t="shared" ca="1" si="343"/>
        <v>1543</v>
      </c>
      <c r="I3687" s="160"/>
      <c r="J3687" s="160"/>
      <c r="K3687" s="160"/>
      <c r="L3687" s="160"/>
      <c r="M3687" s="160"/>
      <c r="N3687" s="160"/>
    </row>
    <row r="3688" spans="1:14">
      <c r="A3688" s="160"/>
      <c r="B3688" s="170" t="s">
        <v>10980</v>
      </c>
      <c r="C3688" s="161">
        <f t="shared" si="344"/>
        <v>43384</v>
      </c>
      <c r="D3688" s="160">
        <f t="shared" si="345"/>
        <v>2018</v>
      </c>
      <c r="E3688" s="160">
        <f t="shared" si="346"/>
        <v>10</v>
      </c>
      <c r="F3688" s="160">
        <f t="shared" si="347"/>
        <v>4</v>
      </c>
      <c r="G3688" s="160">
        <f t="shared" ca="1" si="342"/>
        <v>107144</v>
      </c>
      <c r="H3688" s="171">
        <f t="shared" ca="1" si="343"/>
        <v>1542</v>
      </c>
      <c r="I3688" s="160"/>
      <c r="J3688" s="160"/>
      <c r="K3688" s="160"/>
      <c r="L3688" s="160"/>
      <c r="M3688" s="160"/>
      <c r="N3688" s="160"/>
    </row>
    <row r="3689" spans="1:14">
      <c r="A3689" s="160"/>
      <c r="B3689" s="170" t="s">
        <v>10980</v>
      </c>
      <c r="C3689" s="161">
        <f t="shared" si="344"/>
        <v>43384</v>
      </c>
      <c r="D3689" s="160">
        <f t="shared" si="345"/>
        <v>2018</v>
      </c>
      <c r="E3689" s="160">
        <f t="shared" si="346"/>
        <v>10</v>
      </c>
      <c r="F3689" s="160">
        <f t="shared" si="347"/>
        <v>4</v>
      </c>
      <c r="G3689" s="160">
        <f t="shared" ca="1" si="342"/>
        <v>107144</v>
      </c>
      <c r="H3689" s="171">
        <f t="shared" ca="1" si="343"/>
        <v>1542</v>
      </c>
      <c r="I3689" s="160"/>
      <c r="J3689" s="160"/>
      <c r="K3689" s="160"/>
      <c r="L3689" s="160"/>
      <c r="M3689" s="160"/>
      <c r="N3689" s="160"/>
    </row>
    <row r="3690" spans="1:14">
      <c r="A3690" s="160"/>
      <c r="B3690" s="170" t="s">
        <v>10980</v>
      </c>
      <c r="C3690" s="161">
        <f t="shared" si="344"/>
        <v>43384</v>
      </c>
      <c r="D3690" s="160">
        <f t="shared" si="345"/>
        <v>2018</v>
      </c>
      <c r="E3690" s="160">
        <f t="shared" si="346"/>
        <v>10</v>
      </c>
      <c r="F3690" s="160">
        <f t="shared" si="347"/>
        <v>4</v>
      </c>
      <c r="G3690" s="160">
        <f t="shared" ca="1" si="342"/>
        <v>107144</v>
      </c>
      <c r="H3690" s="171">
        <f t="shared" ca="1" si="343"/>
        <v>1542</v>
      </c>
      <c r="I3690" s="160"/>
      <c r="J3690" s="160"/>
      <c r="K3690" s="160"/>
      <c r="L3690" s="160"/>
      <c r="M3690" s="160"/>
      <c r="N3690" s="160"/>
    </row>
    <row r="3691" spans="1:14">
      <c r="A3691" s="160"/>
      <c r="B3691" s="170" t="s">
        <v>10987</v>
      </c>
      <c r="C3691" s="161">
        <f t="shared" si="344"/>
        <v>43386</v>
      </c>
      <c r="D3691" s="160">
        <f t="shared" si="345"/>
        <v>2018</v>
      </c>
      <c r="E3691" s="160">
        <f t="shared" si="346"/>
        <v>10</v>
      </c>
      <c r="F3691" s="160">
        <f t="shared" si="347"/>
        <v>6</v>
      </c>
      <c r="G3691" s="160">
        <f t="shared" ca="1" si="342"/>
        <v>107145</v>
      </c>
      <c r="H3691" s="171">
        <f t="shared" ca="1" si="343"/>
        <v>1540</v>
      </c>
      <c r="I3691" s="160"/>
      <c r="J3691" s="160"/>
      <c r="K3691" s="160"/>
      <c r="L3691" s="160"/>
      <c r="M3691" s="160"/>
      <c r="N3691" s="160"/>
    </row>
    <row r="3692" spans="1:14">
      <c r="A3692" s="160"/>
      <c r="B3692" s="170" t="s">
        <v>10990</v>
      </c>
      <c r="C3692" s="161">
        <f t="shared" si="344"/>
        <v>43388</v>
      </c>
      <c r="D3692" s="160">
        <f t="shared" si="345"/>
        <v>2018</v>
      </c>
      <c r="E3692" s="160">
        <f t="shared" si="346"/>
        <v>10</v>
      </c>
      <c r="F3692" s="160">
        <f t="shared" si="347"/>
        <v>1</v>
      </c>
      <c r="G3692" s="160">
        <f t="shared" ca="1" si="342"/>
        <v>107146</v>
      </c>
      <c r="H3692" s="171">
        <f t="shared" ca="1" si="343"/>
        <v>1540</v>
      </c>
      <c r="I3692" s="160"/>
      <c r="J3692" s="160"/>
      <c r="K3692" s="160"/>
      <c r="L3692" s="160"/>
      <c r="M3692" s="160"/>
      <c r="N3692" s="160"/>
    </row>
    <row r="3693" spans="1:14">
      <c r="A3693" s="160"/>
      <c r="B3693" s="170" t="s">
        <v>10993</v>
      </c>
      <c r="C3693" s="161">
        <f t="shared" si="344"/>
        <v>43390</v>
      </c>
      <c r="D3693" s="160">
        <f t="shared" si="345"/>
        <v>2018</v>
      </c>
      <c r="E3693" s="160">
        <f t="shared" si="346"/>
        <v>10</v>
      </c>
      <c r="F3693" s="160">
        <f t="shared" si="347"/>
        <v>3</v>
      </c>
      <c r="G3693" s="160">
        <f t="shared" ca="1" si="342"/>
        <v>107148</v>
      </c>
      <c r="H3693" s="171">
        <f t="shared" ca="1" si="343"/>
        <v>1538</v>
      </c>
      <c r="I3693" s="160"/>
      <c r="J3693" s="160"/>
      <c r="K3693" s="160"/>
      <c r="L3693" s="160"/>
      <c r="M3693" s="160"/>
      <c r="N3693" s="160"/>
    </row>
    <row r="3694" spans="1:14">
      <c r="A3694" s="160"/>
      <c r="B3694" s="170" t="s">
        <v>10996</v>
      </c>
      <c r="C3694" s="161">
        <f t="shared" si="344"/>
        <v>43391</v>
      </c>
      <c r="D3694" s="160">
        <f t="shared" si="345"/>
        <v>2018</v>
      </c>
      <c r="E3694" s="160">
        <f t="shared" si="346"/>
        <v>10</v>
      </c>
      <c r="F3694" s="160">
        <f t="shared" si="347"/>
        <v>4</v>
      </c>
      <c r="G3694" s="160">
        <f t="shared" ca="1" si="342"/>
        <v>107151</v>
      </c>
      <c r="H3694" s="171">
        <f t="shared" ca="1" si="343"/>
        <v>1537</v>
      </c>
      <c r="I3694" s="160"/>
      <c r="J3694" s="160"/>
      <c r="K3694" s="160"/>
      <c r="L3694" s="160"/>
      <c r="M3694" s="160"/>
      <c r="N3694" s="160"/>
    </row>
    <row r="3695" spans="1:14">
      <c r="A3695" s="160"/>
      <c r="B3695" s="170" t="s">
        <v>10996</v>
      </c>
      <c r="C3695" s="161">
        <f t="shared" si="344"/>
        <v>43391</v>
      </c>
      <c r="D3695" s="160">
        <f t="shared" si="345"/>
        <v>2018</v>
      </c>
      <c r="E3695" s="160">
        <f t="shared" si="346"/>
        <v>10</v>
      </c>
      <c r="F3695" s="160">
        <f t="shared" si="347"/>
        <v>4</v>
      </c>
      <c r="G3695" s="160">
        <f t="shared" ca="1" si="342"/>
        <v>107151</v>
      </c>
      <c r="H3695" s="171">
        <f t="shared" ca="1" si="343"/>
        <v>1537</v>
      </c>
      <c r="I3695" s="160"/>
      <c r="J3695" s="160"/>
      <c r="K3695" s="160"/>
      <c r="L3695" s="160"/>
      <c r="M3695" s="160"/>
      <c r="N3695" s="160"/>
    </row>
    <row r="3696" spans="1:14">
      <c r="A3696" s="160"/>
      <c r="B3696" s="170" t="s">
        <v>11001</v>
      </c>
      <c r="C3696" s="161">
        <f t="shared" si="344"/>
        <v>43392</v>
      </c>
      <c r="D3696" s="160">
        <f t="shared" si="345"/>
        <v>2018</v>
      </c>
      <c r="E3696" s="160">
        <f t="shared" si="346"/>
        <v>10</v>
      </c>
      <c r="F3696" s="160">
        <f t="shared" si="347"/>
        <v>5</v>
      </c>
      <c r="G3696" s="160">
        <f t="shared" ca="1" si="342"/>
        <v>107152</v>
      </c>
      <c r="H3696" s="171">
        <f t="shared" ca="1" si="343"/>
        <v>1536</v>
      </c>
      <c r="I3696" s="160"/>
      <c r="J3696" s="160"/>
      <c r="K3696" s="160"/>
      <c r="L3696" s="160"/>
      <c r="M3696" s="160"/>
      <c r="N3696" s="160"/>
    </row>
    <row r="3697" spans="1:14">
      <c r="A3697" s="160"/>
      <c r="B3697" s="170" t="s">
        <v>11004</v>
      </c>
      <c r="C3697" s="161">
        <f t="shared" si="344"/>
        <v>43394</v>
      </c>
      <c r="D3697" s="160">
        <f t="shared" si="345"/>
        <v>2018</v>
      </c>
      <c r="E3697" s="160">
        <f t="shared" si="346"/>
        <v>10</v>
      </c>
      <c r="F3697" s="160">
        <f t="shared" si="347"/>
        <v>7</v>
      </c>
      <c r="G3697" s="160">
        <f t="shared" ca="1" si="342"/>
        <v>107152</v>
      </c>
      <c r="H3697" s="171">
        <f t="shared" ca="1" si="343"/>
        <v>1535</v>
      </c>
      <c r="I3697" s="160"/>
      <c r="J3697" s="160"/>
      <c r="K3697" s="160"/>
      <c r="L3697" s="160"/>
      <c r="M3697" s="160"/>
      <c r="N3697" s="160"/>
    </row>
    <row r="3698" spans="1:14">
      <c r="A3698" s="160"/>
      <c r="B3698" s="170" t="s">
        <v>11004</v>
      </c>
      <c r="C3698" s="161">
        <f t="shared" si="344"/>
        <v>43394</v>
      </c>
      <c r="D3698" s="160">
        <f t="shared" si="345"/>
        <v>2018</v>
      </c>
      <c r="E3698" s="160">
        <f t="shared" si="346"/>
        <v>10</v>
      </c>
      <c r="F3698" s="160">
        <f t="shared" si="347"/>
        <v>7</v>
      </c>
      <c r="G3698" s="160">
        <f t="shared" ca="1" si="342"/>
        <v>107152</v>
      </c>
      <c r="H3698" s="171">
        <f t="shared" ca="1" si="343"/>
        <v>1535</v>
      </c>
      <c r="I3698" s="160"/>
      <c r="J3698" s="160"/>
      <c r="K3698" s="160"/>
      <c r="L3698" s="160"/>
      <c r="M3698" s="160"/>
      <c r="N3698" s="160"/>
    </row>
    <row r="3699" spans="1:14">
      <c r="A3699" s="160"/>
      <c r="B3699" s="170" t="s">
        <v>11004</v>
      </c>
      <c r="C3699" s="161">
        <f t="shared" si="344"/>
        <v>43394</v>
      </c>
      <c r="D3699" s="160">
        <f t="shared" si="345"/>
        <v>2018</v>
      </c>
      <c r="E3699" s="160">
        <f t="shared" si="346"/>
        <v>10</v>
      </c>
      <c r="F3699" s="160">
        <f t="shared" si="347"/>
        <v>7</v>
      </c>
      <c r="G3699" s="160">
        <f t="shared" ca="1" si="342"/>
        <v>107152</v>
      </c>
      <c r="H3699" s="171">
        <f t="shared" ca="1" si="343"/>
        <v>1535</v>
      </c>
      <c r="I3699" s="160"/>
      <c r="J3699" s="160"/>
      <c r="K3699" s="160"/>
      <c r="L3699" s="160"/>
      <c r="M3699" s="160"/>
      <c r="N3699" s="160"/>
    </row>
    <row r="3700" spans="1:14">
      <c r="A3700" s="160"/>
      <c r="B3700" s="170" t="s">
        <v>11011</v>
      </c>
      <c r="C3700" s="161">
        <f t="shared" si="344"/>
        <v>43395</v>
      </c>
      <c r="D3700" s="160">
        <f t="shared" si="345"/>
        <v>2018</v>
      </c>
      <c r="E3700" s="160">
        <f t="shared" si="346"/>
        <v>10</v>
      </c>
      <c r="F3700" s="160">
        <f t="shared" si="347"/>
        <v>1</v>
      </c>
      <c r="G3700" s="160">
        <f t="shared" ca="1" si="342"/>
        <v>107153</v>
      </c>
      <c r="H3700" s="171">
        <f t="shared" ca="1" si="343"/>
        <v>1535</v>
      </c>
      <c r="I3700" s="160"/>
      <c r="J3700" s="160"/>
      <c r="K3700" s="160"/>
      <c r="L3700" s="160"/>
      <c r="M3700" s="160"/>
      <c r="N3700" s="160"/>
    </row>
    <row r="3701" spans="1:14">
      <c r="A3701" s="160"/>
      <c r="B3701" s="170" t="s">
        <v>11011</v>
      </c>
      <c r="C3701" s="161">
        <f t="shared" si="344"/>
        <v>43395</v>
      </c>
      <c r="D3701" s="160">
        <f t="shared" si="345"/>
        <v>2018</v>
      </c>
      <c r="E3701" s="160">
        <f t="shared" si="346"/>
        <v>10</v>
      </c>
      <c r="F3701" s="160">
        <f t="shared" si="347"/>
        <v>1</v>
      </c>
      <c r="G3701" s="160">
        <f t="shared" ca="1" si="342"/>
        <v>107153</v>
      </c>
      <c r="H3701" s="171">
        <f t="shared" ca="1" si="343"/>
        <v>1535</v>
      </c>
      <c r="I3701" s="160"/>
      <c r="J3701" s="160"/>
      <c r="K3701" s="160"/>
      <c r="L3701" s="160"/>
      <c r="M3701" s="160"/>
      <c r="N3701" s="160"/>
    </row>
    <row r="3702" spans="1:14">
      <c r="A3702" s="160"/>
      <c r="B3702" s="170" t="s">
        <v>11016</v>
      </c>
      <c r="C3702" s="161">
        <f t="shared" si="344"/>
        <v>43396</v>
      </c>
      <c r="D3702" s="160">
        <f t="shared" si="345"/>
        <v>2018</v>
      </c>
      <c r="E3702" s="160">
        <f t="shared" si="346"/>
        <v>10</v>
      </c>
      <c r="F3702" s="160">
        <f t="shared" si="347"/>
        <v>2</v>
      </c>
      <c r="G3702" s="160">
        <f t="shared" ca="1" si="342"/>
        <v>107154</v>
      </c>
      <c r="H3702" s="171">
        <f t="shared" ca="1" si="343"/>
        <v>1534</v>
      </c>
      <c r="I3702" s="160"/>
      <c r="J3702" s="160"/>
      <c r="K3702" s="160"/>
      <c r="L3702" s="160"/>
      <c r="M3702" s="160"/>
      <c r="N3702" s="160"/>
    </row>
    <row r="3703" spans="1:14">
      <c r="A3703" s="160"/>
      <c r="B3703" s="170" t="s">
        <v>11019</v>
      </c>
      <c r="C3703" s="161">
        <f t="shared" si="344"/>
        <v>43397</v>
      </c>
      <c r="D3703" s="160">
        <f t="shared" si="345"/>
        <v>2018</v>
      </c>
      <c r="E3703" s="160">
        <f t="shared" si="346"/>
        <v>10</v>
      </c>
      <c r="F3703" s="160">
        <f t="shared" si="347"/>
        <v>3</v>
      </c>
      <c r="G3703" s="160">
        <f t="shared" ca="1" si="342"/>
        <v>107155</v>
      </c>
      <c r="H3703" s="171">
        <f t="shared" ca="1" si="343"/>
        <v>1533</v>
      </c>
      <c r="I3703" s="160"/>
      <c r="J3703" s="160"/>
      <c r="K3703" s="160"/>
      <c r="L3703" s="160"/>
      <c r="M3703" s="160"/>
      <c r="N3703" s="160"/>
    </row>
    <row r="3704" spans="1:14">
      <c r="A3704" s="160"/>
      <c r="B3704" s="170" t="s">
        <v>11019</v>
      </c>
      <c r="C3704" s="161">
        <f t="shared" si="344"/>
        <v>43397</v>
      </c>
      <c r="D3704" s="160">
        <f t="shared" si="345"/>
        <v>2018</v>
      </c>
      <c r="E3704" s="160">
        <f t="shared" si="346"/>
        <v>10</v>
      </c>
      <c r="F3704" s="160">
        <f t="shared" si="347"/>
        <v>3</v>
      </c>
      <c r="G3704" s="160">
        <f t="shared" ca="1" si="342"/>
        <v>107155</v>
      </c>
      <c r="H3704" s="171">
        <f t="shared" ca="1" si="343"/>
        <v>1533</v>
      </c>
      <c r="I3704" s="160"/>
      <c r="J3704" s="160"/>
      <c r="K3704" s="160"/>
      <c r="L3704" s="160"/>
      <c r="M3704" s="160"/>
      <c r="N3704" s="160"/>
    </row>
    <row r="3705" spans="1:14">
      <c r="A3705" s="160"/>
      <c r="B3705" s="170" t="s">
        <v>11019</v>
      </c>
      <c r="C3705" s="161">
        <f t="shared" si="344"/>
        <v>43397</v>
      </c>
      <c r="D3705" s="160">
        <f t="shared" si="345"/>
        <v>2018</v>
      </c>
      <c r="E3705" s="160">
        <f t="shared" si="346"/>
        <v>10</v>
      </c>
      <c r="F3705" s="160">
        <f t="shared" si="347"/>
        <v>3</v>
      </c>
      <c r="G3705" s="160">
        <f t="shared" ca="1" si="342"/>
        <v>107155</v>
      </c>
      <c r="H3705" s="171">
        <f t="shared" ca="1" si="343"/>
        <v>1533</v>
      </c>
      <c r="I3705" s="160"/>
      <c r="J3705" s="160"/>
      <c r="K3705" s="160"/>
      <c r="L3705" s="160"/>
      <c r="M3705" s="160"/>
      <c r="N3705" s="160"/>
    </row>
    <row r="3706" spans="1:14">
      <c r="A3706" s="160"/>
      <c r="B3706" s="170" t="s">
        <v>11026</v>
      </c>
      <c r="C3706" s="161">
        <f t="shared" si="344"/>
        <v>43398</v>
      </c>
      <c r="D3706" s="160">
        <f t="shared" si="345"/>
        <v>2018</v>
      </c>
      <c r="E3706" s="160">
        <f t="shared" si="346"/>
        <v>10</v>
      </c>
      <c r="F3706" s="160">
        <f t="shared" si="347"/>
        <v>4</v>
      </c>
      <c r="G3706" s="160">
        <f t="shared" ca="1" si="342"/>
        <v>107158</v>
      </c>
      <c r="H3706" s="171">
        <f t="shared" ca="1" si="343"/>
        <v>1532</v>
      </c>
      <c r="I3706" s="160"/>
      <c r="J3706" s="160"/>
      <c r="K3706" s="160"/>
      <c r="L3706" s="160"/>
      <c r="M3706" s="160"/>
      <c r="N3706" s="160"/>
    </row>
    <row r="3707" spans="1:14">
      <c r="A3707" s="160"/>
      <c r="B3707" s="170" t="s">
        <v>11029</v>
      </c>
      <c r="C3707" s="161">
        <f t="shared" si="344"/>
        <v>43401</v>
      </c>
      <c r="D3707" s="160">
        <f t="shared" si="345"/>
        <v>2018</v>
      </c>
      <c r="E3707" s="160">
        <f t="shared" si="346"/>
        <v>10</v>
      </c>
      <c r="F3707" s="160">
        <f t="shared" si="347"/>
        <v>7</v>
      </c>
      <c r="G3707" s="160">
        <f t="shared" ca="1" si="342"/>
        <v>107159</v>
      </c>
      <c r="H3707" s="171">
        <f t="shared" ca="1" si="343"/>
        <v>1530</v>
      </c>
      <c r="I3707" s="160"/>
      <c r="J3707" s="160"/>
      <c r="K3707" s="160"/>
      <c r="L3707" s="160"/>
      <c r="M3707" s="160"/>
      <c r="N3707" s="160"/>
    </row>
    <row r="3708" spans="1:14">
      <c r="A3708" s="160"/>
      <c r="B3708" s="170" t="s">
        <v>11032</v>
      </c>
      <c r="C3708" s="161">
        <f t="shared" si="344"/>
        <v>43402</v>
      </c>
      <c r="D3708" s="160">
        <f t="shared" si="345"/>
        <v>2018</v>
      </c>
      <c r="E3708" s="160">
        <f t="shared" si="346"/>
        <v>10</v>
      </c>
      <c r="F3708" s="160">
        <f t="shared" si="347"/>
        <v>1</v>
      </c>
      <c r="G3708" s="160">
        <f t="shared" ca="1" si="342"/>
        <v>107160</v>
      </c>
      <c r="H3708" s="171">
        <f t="shared" ca="1" si="343"/>
        <v>1530</v>
      </c>
      <c r="I3708" s="160"/>
      <c r="J3708" s="160"/>
      <c r="K3708" s="160"/>
      <c r="L3708" s="160"/>
      <c r="M3708" s="160"/>
      <c r="N3708" s="160"/>
    </row>
    <row r="3709" spans="1:14">
      <c r="A3709" s="160"/>
      <c r="B3709" s="170" t="s">
        <v>11035</v>
      </c>
      <c r="C3709" s="161">
        <f t="shared" si="344"/>
        <v>43403</v>
      </c>
      <c r="D3709" s="160">
        <f t="shared" si="345"/>
        <v>2018</v>
      </c>
      <c r="E3709" s="160">
        <f t="shared" si="346"/>
        <v>10</v>
      </c>
      <c r="F3709" s="160">
        <f t="shared" si="347"/>
        <v>2</v>
      </c>
      <c r="G3709" s="160">
        <f t="shared" ca="1" si="342"/>
        <v>107161</v>
      </c>
      <c r="H3709" s="171">
        <f t="shared" ca="1" si="343"/>
        <v>1529</v>
      </c>
      <c r="I3709" s="160"/>
      <c r="J3709" s="160"/>
      <c r="K3709" s="160"/>
      <c r="L3709" s="160"/>
      <c r="M3709" s="160"/>
      <c r="N3709" s="160"/>
    </row>
    <row r="3710" spans="1:14">
      <c r="A3710" s="160"/>
      <c r="B3710" s="170" t="s">
        <v>11035</v>
      </c>
      <c r="C3710" s="161">
        <f t="shared" si="344"/>
        <v>43403</v>
      </c>
      <c r="D3710" s="160">
        <f t="shared" si="345"/>
        <v>2018</v>
      </c>
      <c r="E3710" s="160">
        <f t="shared" si="346"/>
        <v>10</v>
      </c>
      <c r="F3710" s="160">
        <f t="shared" si="347"/>
        <v>2</v>
      </c>
      <c r="G3710" s="160">
        <f t="shared" ca="1" si="342"/>
        <v>107161</v>
      </c>
      <c r="H3710" s="171">
        <f t="shared" ca="1" si="343"/>
        <v>1529</v>
      </c>
      <c r="I3710" s="160"/>
      <c r="J3710" s="160"/>
      <c r="K3710" s="160"/>
      <c r="L3710" s="160"/>
      <c r="M3710" s="160"/>
      <c r="N3710" s="160"/>
    </row>
    <row r="3711" spans="1:14">
      <c r="A3711" s="160"/>
      <c r="B3711" s="170" t="s">
        <v>11035</v>
      </c>
      <c r="C3711" s="161">
        <f t="shared" si="344"/>
        <v>43403</v>
      </c>
      <c r="D3711" s="160">
        <f t="shared" si="345"/>
        <v>2018</v>
      </c>
      <c r="E3711" s="160">
        <f t="shared" si="346"/>
        <v>10</v>
      </c>
      <c r="F3711" s="160">
        <f t="shared" si="347"/>
        <v>2</v>
      </c>
      <c r="G3711" s="160">
        <f t="shared" ca="1" si="342"/>
        <v>107161</v>
      </c>
      <c r="H3711" s="171">
        <f t="shared" ca="1" si="343"/>
        <v>1529</v>
      </c>
      <c r="I3711" s="160"/>
      <c r="J3711" s="160"/>
      <c r="K3711" s="160"/>
      <c r="L3711" s="160"/>
      <c r="M3711" s="160"/>
      <c r="N3711" s="160"/>
    </row>
    <row r="3712" spans="1:14">
      <c r="A3712" s="160"/>
      <c r="B3712" s="170" t="s">
        <v>11042</v>
      </c>
      <c r="C3712" s="161">
        <f t="shared" si="344"/>
        <v>43404</v>
      </c>
      <c r="D3712" s="160">
        <f t="shared" si="345"/>
        <v>2018</v>
      </c>
      <c r="E3712" s="160">
        <f t="shared" si="346"/>
        <v>10</v>
      </c>
      <c r="F3712" s="160">
        <f t="shared" si="347"/>
        <v>3</v>
      </c>
      <c r="G3712" s="160">
        <f t="shared" ca="1" si="342"/>
        <v>107162</v>
      </c>
      <c r="H3712" s="171">
        <f t="shared" ca="1" si="343"/>
        <v>1528</v>
      </c>
      <c r="I3712" s="160"/>
      <c r="J3712" s="160"/>
      <c r="K3712" s="160"/>
      <c r="L3712" s="160"/>
      <c r="M3712" s="160"/>
      <c r="N3712" s="160"/>
    </row>
    <row r="3713" spans="1:14">
      <c r="A3713" s="160"/>
      <c r="B3713" s="170" t="s">
        <v>11045</v>
      </c>
      <c r="C3713" s="161">
        <f t="shared" si="344"/>
        <v>43405</v>
      </c>
      <c r="D3713" s="160">
        <f t="shared" si="345"/>
        <v>2018</v>
      </c>
      <c r="E3713" s="160">
        <f t="shared" si="346"/>
        <v>11</v>
      </c>
      <c r="F3713" s="160">
        <f t="shared" si="347"/>
        <v>4</v>
      </c>
      <c r="G3713" s="160">
        <f t="shared" ca="1" si="342"/>
        <v>107165</v>
      </c>
      <c r="H3713" s="171">
        <f t="shared" ca="1" si="343"/>
        <v>1527</v>
      </c>
      <c r="I3713" s="160"/>
      <c r="J3713" s="160"/>
      <c r="K3713" s="160"/>
      <c r="L3713" s="160"/>
      <c r="M3713" s="160"/>
      <c r="N3713" s="160"/>
    </row>
    <row r="3714" spans="1:14">
      <c r="A3714" s="160"/>
      <c r="B3714" s="170" t="s">
        <v>11048</v>
      </c>
      <c r="C3714" s="161">
        <f t="shared" si="344"/>
        <v>43406</v>
      </c>
      <c r="D3714" s="160">
        <f t="shared" si="345"/>
        <v>2018</v>
      </c>
      <c r="E3714" s="160">
        <f t="shared" si="346"/>
        <v>11</v>
      </c>
      <c r="F3714" s="160">
        <f t="shared" si="347"/>
        <v>5</v>
      </c>
      <c r="G3714" s="160">
        <f t="shared" ca="1" si="342"/>
        <v>107166</v>
      </c>
      <c r="H3714" s="171">
        <f t="shared" ca="1" si="343"/>
        <v>1526</v>
      </c>
      <c r="I3714" s="160"/>
      <c r="J3714" s="160"/>
      <c r="K3714" s="160"/>
      <c r="L3714" s="160"/>
      <c r="M3714" s="160"/>
      <c r="N3714" s="160"/>
    </row>
    <row r="3715" spans="1:14">
      <c r="A3715" s="160"/>
      <c r="B3715" s="170" t="s">
        <v>11051</v>
      </c>
      <c r="C3715" s="161">
        <f t="shared" si="344"/>
        <v>43407</v>
      </c>
      <c r="D3715" s="160">
        <f t="shared" si="345"/>
        <v>2018</v>
      </c>
      <c r="E3715" s="160">
        <f t="shared" si="346"/>
        <v>11</v>
      </c>
      <c r="F3715" s="160">
        <f t="shared" si="347"/>
        <v>6</v>
      </c>
      <c r="G3715" s="160">
        <f t="shared" ca="1" si="342"/>
        <v>107166</v>
      </c>
      <c r="H3715" s="171">
        <f t="shared" ca="1" si="343"/>
        <v>1525</v>
      </c>
      <c r="I3715" s="160"/>
      <c r="J3715" s="160"/>
      <c r="K3715" s="160"/>
      <c r="L3715" s="160"/>
      <c r="M3715" s="160"/>
      <c r="N3715" s="160"/>
    </row>
    <row r="3716" spans="1:14">
      <c r="A3716" s="160"/>
      <c r="B3716" s="170" t="s">
        <v>11051</v>
      </c>
      <c r="C3716" s="161">
        <f t="shared" si="344"/>
        <v>43407</v>
      </c>
      <c r="D3716" s="160">
        <f t="shared" si="345"/>
        <v>2018</v>
      </c>
      <c r="E3716" s="160">
        <f t="shared" si="346"/>
        <v>11</v>
      </c>
      <c r="F3716" s="160">
        <f t="shared" si="347"/>
        <v>6</v>
      </c>
      <c r="G3716" s="160">
        <f t="shared" ca="1" si="342"/>
        <v>107166</v>
      </c>
      <c r="H3716" s="171">
        <f t="shared" ca="1" si="343"/>
        <v>1525</v>
      </c>
      <c r="I3716" s="160"/>
      <c r="J3716" s="160"/>
      <c r="K3716" s="160"/>
      <c r="L3716" s="160"/>
      <c r="M3716" s="160"/>
      <c r="N3716" s="160"/>
    </row>
    <row r="3717" spans="1:14">
      <c r="A3717" s="160"/>
      <c r="B3717" s="170" t="s">
        <v>11056</v>
      </c>
      <c r="C3717" s="161">
        <f t="shared" si="344"/>
        <v>43408</v>
      </c>
      <c r="D3717" s="160">
        <f t="shared" si="345"/>
        <v>2018</v>
      </c>
      <c r="E3717" s="160">
        <f t="shared" si="346"/>
        <v>11</v>
      </c>
      <c r="F3717" s="160">
        <f t="shared" si="347"/>
        <v>7</v>
      </c>
      <c r="G3717" s="160">
        <f t="shared" ref="G3717:G3780" ca="1" si="348">WORKDAY(C3717,$K$5)</f>
        <v>107166</v>
      </c>
      <c r="H3717" s="171">
        <f t="shared" ref="H3717:H3780" ca="1" si="349">NETWORKDAYS(C3717,$K$5)</f>
        <v>1525</v>
      </c>
      <c r="I3717" s="160"/>
      <c r="J3717" s="160"/>
      <c r="K3717" s="160"/>
      <c r="L3717" s="160"/>
      <c r="M3717" s="160"/>
      <c r="N3717" s="160"/>
    </row>
    <row r="3718" spans="1:14">
      <c r="A3718" s="160"/>
      <c r="B3718" s="170" t="s">
        <v>11059</v>
      </c>
      <c r="C3718" s="161">
        <f t="shared" ref="C3718:C3781" si="350">DATE(LEFT(B3718,4),MID(B3718,5,2),RIGHT(B3718,2))</f>
        <v>43409</v>
      </c>
      <c r="D3718" s="160">
        <f t="shared" ref="D3718:D3781" si="351">YEAR(C3718)</f>
        <v>2018</v>
      </c>
      <c r="E3718" s="160">
        <f t="shared" ref="E3718:E3781" si="352">MONTH(C3718)</f>
        <v>11</v>
      </c>
      <c r="F3718" s="160">
        <f t="shared" ref="F3718:F3781" si="353">WEEKDAY(C3718,2)</f>
        <v>1</v>
      </c>
      <c r="G3718" s="160">
        <f t="shared" ca="1" si="348"/>
        <v>107167</v>
      </c>
      <c r="H3718" s="171">
        <f t="shared" ca="1" si="349"/>
        <v>1525</v>
      </c>
      <c r="I3718" s="160"/>
      <c r="J3718" s="160"/>
      <c r="K3718" s="160"/>
      <c r="L3718" s="160"/>
      <c r="M3718" s="160"/>
      <c r="N3718" s="160"/>
    </row>
    <row r="3719" spans="1:14">
      <c r="A3719" s="160"/>
      <c r="B3719" s="170" t="s">
        <v>11062</v>
      </c>
      <c r="C3719" s="161">
        <f t="shared" si="350"/>
        <v>43411</v>
      </c>
      <c r="D3719" s="160">
        <f t="shared" si="351"/>
        <v>2018</v>
      </c>
      <c r="E3719" s="160">
        <f t="shared" si="352"/>
        <v>11</v>
      </c>
      <c r="F3719" s="160">
        <f t="shared" si="353"/>
        <v>3</v>
      </c>
      <c r="G3719" s="160">
        <f t="shared" ca="1" si="348"/>
        <v>107169</v>
      </c>
      <c r="H3719" s="171">
        <f t="shared" ca="1" si="349"/>
        <v>1523</v>
      </c>
      <c r="I3719" s="160"/>
      <c r="J3719" s="160"/>
      <c r="K3719" s="160"/>
      <c r="L3719" s="160"/>
      <c r="M3719" s="160"/>
      <c r="N3719" s="160"/>
    </row>
    <row r="3720" spans="1:14">
      <c r="A3720" s="160"/>
      <c r="B3720" s="170" t="s">
        <v>11065</v>
      </c>
      <c r="C3720" s="161">
        <f t="shared" si="350"/>
        <v>43412</v>
      </c>
      <c r="D3720" s="160">
        <f t="shared" si="351"/>
        <v>2018</v>
      </c>
      <c r="E3720" s="160">
        <f t="shared" si="352"/>
        <v>11</v>
      </c>
      <c r="F3720" s="160">
        <f t="shared" si="353"/>
        <v>4</v>
      </c>
      <c r="G3720" s="160">
        <f t="shared" ca="1" si="348"/>
        <v>107172</v>
      </c>
      <c r="H3720" s="171">
        <f t="shared" ca="1" si="349"/>
        <v>1522</v>
      </c>
      <c r="I3720" s="160"/>
      <c r="J3720" s="160"/>
      <c r="K3720" s="160"/>
      <c r="L3720" s="160"/>
      <c r="M3720" s="160"/>
      <c r="N3720" s="160"/>
    </row>
    <row r="3721" spans="1:14">
      <c r="A3721" s="160"/>
      <c r="B3721" s="170" t="s">
        <v>11068</v>
      </c>
      <c r="C3721" s="161">
        <f t="shared" si="350"/>
        <v>43413</v>
      </c>
      <c r="D3721" s="160">
        <f t="shared" si="351"/>
        <v>2018</v>
      </c>
      <c r="E3721" s="160">
        <f t="shared" si="352"/>
        <v>11</v>
      </c>
      <c r="F3721" s="160">
        <f t="shared" si="353"/>
        <v>5</v>
      </c>
      <c r="G3721" s="160">
        <f t="shared" ca="1" si="348"/>
        <v>107173</v>
      </c>
      <c r="H3721" s="171">
        <f t="shared" ca="1" si="349"/>
        <v>1521</v>
      </c>
      <c r="I3721" s="160"/>
      <c r="J3721" s="160"/>
      <c r="K3721" s="160"/>
      <c r="L3721" s="160"/>
      <c r="M3721" s="160"/>
      <c r="N3721" s="160"/>
    </row>
    <row r="3722" spans="1:14">
      <c r="A3722" s="160"/>
      <c r="B3722" s="170" t="s">
        <v>11071</v>
      </c>
      <c r="C3722" s="161">
        <f t="shared" si="350"/>
        <v>43415</v>
      </c>
      <c r="D3722" s="160">
        <f t="shared" si="351"/>
        <v>2018</v>
      </c>
      <c r="E3722" s="160">
        <f t="shared" si="352"/>
        <v>11</v>
      </c>
      <c r="F3722" s="160">
        <f t="shared" si="353"/>
        <v>7</v>
      </c>
      <c r="G3722" s="160">
        <f t="shared" ca="1" si="348"/>
        <v>107173</v>
      </c>
      <c r="H3722" s="171">
        <f t="shared" ca="1" si="349"/>
        <v>1520</v>
      </c>
      <c r="I3722" s="160"/>
      <c r="J3722" s="160"/>
      <c r="K3722" s="160"/>
      <c r="L3722" s="160"/>
      <c r="M3722" s="160"/>
      <c r="N3722" s="160"/>
    </row>
    <row r="3723" spans="1:14">
      <c r="A3723" s="160"/>
      <c r="B3723" s="170" t="s">
        <v>11074</v>
      </c>
      <c r="C3723" s="161">
        <f t="shared" si="350"/>
        <v>43417</v>
      </c>
      <c r="D3723" s="160">
        <f t="shared" si="351"/>
        <v>2018</v>
      </c>
      <c r="E3723" s="160">
        <f t="shared" si="352"/>
        <v>11</v>
      </c>
      <c r="F3723" s="160">
        <f t="shared" si="353"/>
        <v>2</v>
      </c>
      <c r="G3723" s="160">
        <f t="shared" ca="1" si="348"/>
        <v>107175</v>
      </c>
      <c r="H3723" s="171">
        <f t="shared" ca="1" si="349"/>
        <v>1519</v>
      </c>
      <c r="I3723" s="160"/>
      <c r="J3723" s="160"/>
      <c r="K3723" s="160"/>
      <c r="L3723" s="160"/>
      <c r="M3723" s="160"/>
      <c r="N3723" s="160"/>
    </row>
    <row r="3724" spans="1:14">
      <c r="A3724" s="160"/>
      <c r="B3724" s="170" t="s">
        <v>11077</v>
      </c>
      <c r="C3724" s="161">
        <f t="shared" si="350"/>
        <v>43418</v>
      </c>
      <c r="D3724" s="160">
        <f t="shared" si="351"/>
        <v>2018</v>
      </c>
      <c r="E3724" s="160">
        <f t="shared" si="352"/>
        <v>11</v>
      </c>
      <c r="F3724" s="160">
        <f t="shared" si="353"/>
        <v>3</v>
      </c>
      <c r="G3724" s="160">
        <f t="shared" ca="1" si="348"/>
        <v>107176</v>
      </c>
      <c r="H3724" s="171">
        <f t="shared" ca="1" si="349"/>
        <v>1518</v>
      </c>
      <c r="I3724" s="160"/>
      <c r="J3724" s="160"/>
      <c r="K3724" s="160"/>
      <c r="L3724" s="160"/>
      <c r="M3724" s="160"/>
      <c r="N3724" s="160"/>
    </row>
    <row r="3725" spans="1:14">
      <c r="A3725" s="160"/>
      <c r="B3725" s="170" t="s">
        <v>11077</v>
      </c>
      <c r="C3725" s="161">
        <f t="shared" si="350"/>
        <v>43418</v>
      </c>
      <c r="D3725" s="160">
        <f t="shared" si="351"/>
        <v>2018</v>
      </c>
      <c r="E3725" s="160">
        <f t="shared" si="352"/>
        <v>11</v>
      </c>
      <c r="F3725" s="160">
        <f t="shared" si="353"/>
        <v>3</v>
      </c>
      <c r="G3725" s="160">
        <f t="shared" ca="1" si="348"/>
        <v>107176</v>
      </c>
      <c r="H3725" s="171">
        <f t="shared" ca="1" si="349"/>
        <v>1518</v>
      </c>
      <c r="I3725" s="160"/>
      <c r="J3725" s="160"/>
      <c r="K3725" s="160"/>
      <c r="L3725" s="160"/>
      <c r="M3725" s="160"/>
      <c r="N3725" s="160"/>
    </row>
    <row r="3726" spans="1:14">
      <c r="A3726" s="160"/>
      <c r="B3726" s="170" t="s">
        <v>11082</v>
      </c>
      <c r="C3726" s="161">
        <f t="shared" si="350"/>
        <v>43421</v>
      </c>
      <c r="D3726" s="160">
        <f t="shared" si="351"/>
        <v>2018</v>
      </c>
      <c r="E3726" s="160">
        <f t="shared" si="352"/>
        <v>11</v>
      </c>
      <c r="F3726" s="160">
        <f t="shared" si="353"/>
        <v>6</v>
      </c>
      <c r="G3726" s="160">
        <f t="shared" ca="1" si="348"/>
        <v>107180</v>
      </c>
      <c r="H3726" s="171">
        <f t="shared" ca="1" si="349"/>
        <v>1515</v>
      </c>
      <c r="I3726" s="160"/>
      <c r="J3726" s="160"/>
      <c r="K3726" s="160"/>
      <c r="L3726" s="160"/>
      <c r="M3726" s="160"/>
      <c r="N3726" s="160"/>
    </row>
    <row r="3727" spans="1:14">
      <c r="A3727" s="160"/>
      <c r="B3727" s="170" t="s">
        <v>11085</v>
      </c>
      <c r="C3727" s="161">
        <f t="shared" si="350"/>
        <v>43424</v>
      </c>
      <c r="D3727" s="160">
        <f t="shared" si="351"/>
        <v>2018</v>
      </c>
      <c r="E3727" s="160">
        <f t="shared" si="352"/>
        <v>11</v>
      </c>
      <c r="F3727" s="160">
        <f t="shared" si="353"/>
        <v>2</v>
      </c>
      <c r="G3727" s="160">
        <f t="shared" ca="1" si="348"/>
        <v>107182</v>
      </c>
      <c r="H3727" s="171">
        <f t="shared" ca="1" si="349"/>
        <v>1514</v>
      </c>
      <c r="I3727" s="160"/>
      <c r="J3727" s="160"/>
      <c r="K3727" s="160"/>
      <c r="L3727" s="160"/>
      <c r="M3727" s="160"/>
      <c r="N3727" s="160"/>
    </row>
    <row r="3728" spans="1:14">
      <c r="A3728" s="160"/>
      <c r="B3728" s="170" t="s">
        <v>11088</v>
      </c>
      <c r="C3728" s="161">
        <f t="shared" si="350"/>
        <v>43426</v>
      </c>
      <c r="D3728" s="160">
        <f t="shared" si="351"/>
        <v>2018</v>
      </c>
      <c r="E3728" s="160">
        <f t="shared" si="352"/>
        <v>11</v>
      </c>
      <c r="F3728" s="160">
        <f t="shared" si="353"/>
        <v>4</v>
      </c>
      <c r="G3728" s="160">
        <f t="shared" ca="1" si="348"/>
        <v>107186</v>
      </c>
      <c r="H3728" s="171">
        <f t="shared" ca="1" si="349"/>
        <v>1512</v>
      </c>
      <c r="I3728" s="160"/>
      <c r="J3728" s="160"/>
      <c r="K3728" s="160"/>
      <c r="L3728" s="160"/>
      <c r="M3728" s="160"/>
      <c r="N3728" s="160"/>
    </row>
    <row r="3729" spans="1:14">
      <c r="A3729" s="160"/>
      <c r="B3729" s="170" t="s">
        <v>11088</v>
      </c>
      <c r="C3729" s="161">
        <f t="shared" si="350"/>
        <v>43426</v>
      </c>
      <c r="D3729" s="160">
        <f t="shared" si="351"/>
        <v>2018</v>
      </c>
      <c r="E3729" s="160">
        <f t="shared" si="352"/>
        <v>11</v>
      </c>
      <c r="F3729" s="160">
        <f t="shared" si="353"/>
        <v>4</v>
      </c>
      <c r="G3729" s="160">
        <f t="shared" ca="1" si="348"/>
        <v>107186</v>
      </c>
      <c r="H3729" s="171">
        <f t="shared" ca="1" si="349"/>
        <v>1512</v>
      </c>
      <c r="I3729" s="160"/>
      <c r="J3729" s="160"/>
      <c r="K3729" s="160"/>
      <c r="L3729" s="160"/>
      <c r="M3729" s="160"/>
      <c r="N3729" s="160"/>
    </row>
    <row r="3730" spans="1:14">
      <c r="A3730" s="160"/>
      <c r="B3730" s="170" t="s">
        <v>11093</v>
      </c>
      <c r="C3730" s="161">
        <f t="shared" si="350"/>
        <v>43429</v>
      </c>
      <c r="D3730" s="160">
        <f t="shared" si="351"/>
        <v>2018</v>
      </c>
      <c r="E3730" s="160">
        <f t="shared" si="352"/>
        <v>11</v>
      </c>
      <c r="F3730" s="160">
        <f t="shared" si="353"/>
        <v>7</v>
      </c>
      <c r="G3730" s="160">
        <f t="shared" ca="1" si="348"/>
        <v>107187</v>
      </c>
      <c r="H3730" s="171">
        <f t="shared" ca="1" si="349"/>
        <v>1510</v>
      </c>
      <c r="I3730" s="160"/>
      <c r="J3730" s="160"/>
      <c r="K3730" s="160"/>
      <c r="L3730" s="160"/>
      <c r="M3730" s="160"/>
      <c r="N3730" s="160"/>
    </row>
    <row r="3731" spans="1:14">
      <c r="A3731" s="160"/>
      <c r="B3731" s="170" t="s">
        <v>11096</v>
      </c>
      <c r="C3731" s="161">
        <f t="shared" si="350"/>
        <v>43430</v>
      </c>
      <c r="D3731" s="160">
        <f t="shared" si="351"/>
        <v>2018</v>
      </c>
      <c r="E3731" s="160">
        <f t="shared" si="352"/>
        <v>11</v>
      </c>
      <c r="F3731" s="160">
        <f t="shared" si="353"/>
        <v>1</v>
      </c>
      <c r="G3731" s="160">
        <f t="shared" ca="1" si="348"/>
        <v>107188</v>
      </c>
      <c r="H3731" s="171">
        <f t="shared" ca="1" si="349"/>
        <v>1510</v>
      </c>
      <c r="I3731" s="160"/>
      <c r="J3731" s="160"/>
      <c r="K3731" s="160"/>
      <c r="L3731" s="160"/>
      <c r="M3731" s="160"/>
      <c r="N3731" s="160"/>
    </row>
    <row r="3732" spans="1:14">
      <c r="A3732" s="160"/>
      <c r="B3732" s="170" t="s">
        <v>11099</v>
      </c>
      <c r="C3732" s="161">
        <f t="shared" si="350"/>
        <v>43431</v>
      </c>
      <c r="D3732" s="160">
        <f t="shared" si="351"/>
        <v>2018</v>
      </c>
      <c r="E3732" s="160">
        <f t="shared" si="352"/>
        <v>11</v>
      </c>
      <c r="F3732" s="160">
        <f t="shared" si="353"/>
        <v>2</v>
      </c>
      <c r="G3732" s="160">
        <f t="shared" ca="1" si="348"/>
        <v>107189</v>
      </c>
      <c r="H3732" s="171">
        <f t="shared" ca="1" si="349"/>
        <v>1509</v>
      </c>
      <c r="I3732" s="160"/>
      <c r="J3732" s="160"/>
      <c r="K3732" s="160"/>
      <c r="L3732" s="160"/>
      <c r="M3732" s="160"/>
      <c r="N3732" s="160"/>
    </row>
    <row r="3733" spans="1:14">
      <c r="A3733" s="160"/>
      <c r="B3733" s="170" t="s">
        <v>11102</v>
      </c>
      <c r="C3733" s="161">
        <f t="shared" si="350"/>
        <v>43433</v>
      </c>
      <c r="D3733" s="160">
        <f t="shared" si="351"/>
        <v>2018</v>
      </c>
      <c r="E3733" s="160">
        <f t="shared" si="352"/>
        <v>11</v>
      </c>
      <c r="F3733" s="160">
        <f t="shared" si="353"/>
        <v>4</v>
      </c>
      <c r="G3733" s="160">
        <f t="shared" ca="1" si="348"/>
        <v>107193</v>
      </c>
      <c r="H3733" s="171">
        <f t="shared" ca="1" si="349"/>
        <v>1507</v>
      </c>
      <c r="I3733" s="160"/>
      <c r="J3733" s="160"/>
      <c r="K3733" s="160"/>
      <c r="L3733" s="160"/>
      <c r="M3733" s="160"/>
      <c r="N3733" s="160"/>
    </row>
    <row r="3734" spans="1:14">
      <c r="A3734" s="160"/>
      <c r="B3734" s="170" t="s">
        <v>11102</v>
      </c>
      <c r="C3734" s="161">
        <f t="shared" si="350"/>
        <v>43433</v>
      </c>
      <c r="D3734" s="160">
        <f t="shared" si="351"/>
        <v>2018</v>
      </c>
      <c r="E3734" s="160">
        <f t="shared" si="352"/>
        <v>11</v>
      </c>
      <c r="F3734" s="160">
        <f t="shared" si="353"/>
        <v>4</v>
      </c>
      <c r="G3734" s="160">
        <f t="shared" ca="1" si="348"/>
        <v>107193</v>
      </c>
      <c r="H3734" s="171">
        <f t="shared" ca="1" si="349"/>
        <v>1507</v>
      </c>
      <c r="I3734" s="160"/>
      <c r="J3734" s="160"/>
      <c r="K3734" s="160"/>
      <c r="L3734" s="160"/>
      <c r="M3734" s="160"/>
      <c r="N3734" s="160"/>
    </row>
    <row r="3735" spans="1:14">
      <c r="A3735" s="160"/>
      <c r="B3735" s="170" t="s">
        <v>11107</v>
      </c>
      <c r="C3735" s="161">
        <f t="shared" si="350"/>
        <v>43434</v>
      </c>
      <c r="D3735" s="160">
        <f t="shared" si="351"/>
        <v>2018</v>
      </c>
      <c r="E3735" s="160">
        <f t="shared" si="352"/>
        <v>11</v>
      </c>
      <c r="F3735" s="160">
        <f t="shared" si="353"/>
        <v>5</v>
      </c>
      <c r="G3735" s="160">
        <f t="shared" ca="1" si="348"/>
        <v>107194</v>
      </c>
      <c r="H3735" s="171">
        <f t="shared" ca="1" si="349"/>
        <v>1506</v>
      </c>
      <c r="I3735" s="160"/>
      <c r="J3735" s="160"/>
      <c r="K3735" s="160"/>
      <c r="L3735" s="160"/>
      <c r="M3735" s="160"/>
      <c r="N3735" s="160"/>
    </row>
    <row r="3736" spans="1:14">
      <c r="A3736" s="160"/>
      <c r="B3736" s="170" t="s">
        <v>11110</v>
      </c>
      <c r="C3736" s="161">
        <f t="shared" si="350"/>
        <v>43435</v>
      </c>
      <c r="D3736" s="160">
        <f t="shared" si="351"/>
        <v>2018</v>
      </c>
      <c r="E3736" s="160">
        <f t="shared" si="352"/>
        <v>12</v>
      </c>
      <c r="F3736" s="160">
        <f t="shared" si="353"/>
        <v>6</v>
      </c>
      <c r="G3736" s="160">
        <f t="shared" ca="1" si="348"/>
        <v>107194</v>
      </c>
      <c r="H3736" s="171">
        <f t="shared" ca="1" si="349"/>
        <v>1505</v>
      </c>
      <c r="I3736" s="160"/>
      <c r="J3736" s="160"/>
      <c r="K3736" s="160"/>
      <c r="L3736" s="160"/>
      <c r="M3736" s="160"/>
      <c r="N3736" s="160"/>
    </row>
    <row r="3737" spans="1:14">
      <c r="A3737" s="160"/>
      <c r="B3737" s="170" t="s">
        <v>11110</v>
      </c>
      <c r="C3737" s="161">
        <f t="shared" si="350"/>
        <v>43435</v>
      </c>
      <c r="D3737" s="160">
        <f t="shared" si="351"/>
        <v>2018</v>
      </c>
      <c r="E3737" s="160">
        <f t="shared" si="352"/>
        <v>12</v>
      </c>
      <c r="F3737" s="160">
        <f t="shared" si="353"/>
        <v>6</v>
      </c>
      <c r="G3737" s="160">
        <f t="shared" ca="1" si="348"/>
        <v>107194</v>
      </c>
      <c r="H3737" s="171">
        <f t="shared" ca="1" si="349"/>
        <v>1505</v>
      </c>
      <c r="I3737" s="160"/>
      <c r="J3737" s="160"/>
      <c r="K3737" s="160"/>
      <c r="L3737" s="160"/>
      <c r="M3737" s="160"/>
      <c r="N3737" s="160"/>
    </row>
    <row r="3738" spans="1:14">
      <c r="A3738" s="160"/>
      <c r="B3738" s="170" t="s">
        <v>11115</v>
      </c>
      <c r="C3738" s="161">
        <f t="shared" si="350"/>
        <v>43436</v>
      </c>
      <c r="D3738" s="160">
        <f t="shared" si="351"/>
        <v>2018</v>
      </c>
      <c r="E3738" s="160">
        <f t="shared" si="352"/>
        <v>12</v>
      </c>
      <c r="F3738" s="160">
        <f t="shared" si="353"/>
        <v>7</v>
      </c>
      <c r="G3738" s="160">
        <f t="shared" ca="1" si="348"/>
        <v>107194</v>
      </c>
      <c r="H3738" s="171">
        <f t="shared" ca="1" si="349"/>
        <v>1505</v>
      </c>
      <c r="I3738" s="160"/>
      <c r="J3738" s="160"/>
      <c r="K3738" s="160"/>
      <c r="L3738" s="160"/>
      <c r="M3738" s="160"/>
      <c r="N3738" s="160"/>
    </row>
    <row r="3739" spans="1:14">
      <c r="A3739" s="160"/>
      <c r="B3739" s="170" t="s">
        <v>11118</v>
      </c>
      <c r="C3739" s="161">
        <f t="shared" si="350"/>
        <v>43437</v>
      </c>
      <c r="D3739" s="160">
        <f t="shared" si="351"/>
        <v>2018</v>
      </c>
      <c r="E3739" s="160">
        <f t="shared" si="352"/>
        <v>12</v>
      </c>
      <c r="F3739" s="160">
        <f t="shared" si="353"/>
        <v>1</v>
      </c>
      <c r="G3739" s="160">
        <f t="shared" ca="1" si="348"/>
        <v>107195</v>
      </c>
      <c r="H3739" s="171">
        <f t="shared" ca="1" si="349"/>
        <v>1505</v>
      </c>
      <c r="I3739" s="160"/>
      <c r="J3739" s="160"/>
      <c r="K3739" s="160"/>
      <c r="L3739" s="160"/>
      <c r="M3739" s="160"/>
      <c r="N3739" s="160"/>
    </row>
    <row r="3740" spans="1:14">
      <c r="A3740" s="160"/>
      <c r="B3740" s="170" t="s">
        <v>11118</v>
      </c>
      <c r="C3740" s="161">
        <f t="shared" si="350"/>
        <v>43437</v>
      </c>
      <c r="D3740" s="160">
        <f t="shared" si="351"/>
        <v>2018</v>
      </c>
      <c r="E3740" s="160">
        <f t="shared" si="352"/>
        <v>12</v>
      </c>
      <c r="F3740" s="160">
        <f t="shared" si="353"/>
        <v>1</v>
      </c>
      <c r="G3740" s="160">
        <f t="shared" ca="1" si="348"/>
        <v>107195</v>
      </c>
      <c r="H3740" s="171">
        <f t="shared" ca="1" si="349"/>
        <v>1505</v>
      </c>
      <c r="I3740" s="160"/>
      <c r="J3740" s="160"/>
      <c r="K3740" s="160"/>
      <c r="L3740" s="160"/>
      <c r="M3740" s="160"/>
      <c r="N3740" s="160"/>
    </row>
    <row r="3741" spans="1:14">
      <c r="A3741" s="160"/>
      <c r="B3741" s="170" t="s">
        <v>11123</v>
      </c>
      <c r="C3741" s="161">
        <f t="shared" si="350"/>
        <v>43438</v>
      </c>
      <c r="D3741" s="160">
        <f t="shared" si="351"/>
        <v>2018</v>
      </c>
      <c r="E3741" s="160">
        <f t="shared" si="352"/>
        <v>12</v>
      </c>
      <c r="F3741" s="160">
        <f t="shared" si="353"/>
        <v>2</v>
      </c>
      <c r="G3741" s="160">
        <f t="shared" ca="1" si="348"/>
        <v>107196</v>
      </c>
      <c r="H3741" s="171">
        <f t="shared" ca="1" si="349"/>
        <v>1504</v>
      </c>
      <c r="I3741" s="160"/>
      <c r="J3741" s="160"/>
      <c r="K3741" s="160"/>
      <c r="L3741" s="160"/>
      <c r="M3741" s="160"/>
      <c r="N3741" s="160"/>
    </row>
    <row r="3742" spans="1:14">
      <c r="A3742" s="160"/>
      <c r="B3742" s="170" t="s">
        <v>11123</v>
      </c>
      <c r="C3742" s="161">
        <f t="shared" si="350"/>
        <v>43438</v>
      </c>
      <c r="D3742" s="160">
        <f t="shared" si="351"/>
        <v>2018</v>
      </c>
      <c r="E3742" s="160">
        <f t="shared" si="352"/>
        <v>12</v>
      </c>
      <c r="F3742" s="160">
        <f t="shared" si="353"/>
        <v>2</v>
      </c>
      <c r="G3742" s="160">
        <f t="shared" ca="1" si="348"/>
        <v>107196</v>
      </c>
      <c r="H3742" s="171">
        <f t="shared" ca="1" si="349"/>
        <v>1504</v>
      </c>
      <c r="I3742" s="160"/>
      <c r="J3742" s="160"/>
      <c r="K3742" s="160"/>
      <c r="L3742" s="160"/>
      <c r="M3742" s="160"/>
      <c r="N3742" s="160"/>
    </row>
    <row r="3743" spans="1:14">
      <c r="A3743" s="160"/>
      <c r="B3743" s="170" t="s">
        <v>11128</v>
      </c>
      <c r="C3743" s="161">
        <f t="shared" si="350"/>
        <v>43439</v>
      </c>
      <c r="D3743" s="160">
        <f t="shared" si="351"/>
        <v>2018</v>
      </c>
      <c r="E3743" s="160">
        <f t="shared" si="352"/>
        <v>12</v>
      </c>
      <c r="F3743" s="160">
        <f t="shared" si="353"/>
        <v>3</v>
      </c>
      <c r="G3743" s="160">
        <f t="shared" ca="1" si="348"/>
        <v>107197</v>
      </c>
      <c r="H3743" s="171">
        <f t="shared" ca="1" si="349"/>
        <v>1503</v>
      </c>
      <c r="I3743" s="160"/>
      <c r="J3743" s="160"/>
      <c r="K3743" s="160"/>
      <c r="L3743" s="160"/>
      <c r="M3743" s="160"/>
      <c r="N3743" s="160"/>
    </row>
    <row r="3744" spans="1:14">
      <c r="A3744" s="160"/>
      <c r="B3744" s="170" t="s">
        <v>11131</v>
      </c>
      <c r="C3744" s="161">
        <f t="shared" si="350"/>
        <v>43440</v>
      </c>
      <c r="D3744" s="160">
        <f t="shared" si="351"/>
        <v>2018</v>
      </c>
      <c r="E3744" s="160">
        <f t="shared" si="352"/>
        <v>12</v>
      </c>
      <c r="F3744" s="160">
        <f t="shared" si="353"/>
        <v>4</v>
      </c>
      <c r="G3744" s="160">
        <f t="shared" ca="1" si="348"/>
        <v>107200</v>
      </c>
      <c r="H3744" s="171">
        <f t="shared" ca="1" si="349"/>
        <v>1502</v>
      </c>
      <c r="I3744" s="160"/>
      <c r="J3744" s="160"/>
      <c r="K3744" s="160"/>
      <c r="L3744" s="160"/>
      <c r="M3744" s="160"/>
      <c r="N3744" s="160"/>
    </row>
    <row r="3745" spans="1:14">
      <c r="A3745" s="160"/>
      <c r="B3745" s="170" t="s">
        <v>11131</v>
      </c>
      <c r="C3745" s="161">
        <f t="shared" si="350"/>
        <v>43440</v>
      </c>
      <c r="D3745" s="160">
        <f t="shared" si="351"/>
        <v>2018</v>
      </c>
      <c r="E3745" s="160">
        <f t="shared" si="352"/>
        <v>12</v>
      </c>
      <c r="F3745" s="160">
        <f t="shared" si="353"/>
        <v>4</v>
      </c>
      <c r="G3745" s="160">
        <f t="shared" ca="1" si="348"/>
        <v>107200</v>
      </c>
      <c r="H3745" s="171">
        <f t="shared" ca="1" si="349"/>
        <v>1502</v>
      </c>
      <c r="I3745" s="160"/>
      <c r="J3745" s="160"/>
      <c r="K3745" s="160"/>
      <c r="L3745" s="160"/>
      <c r="M3745" s="160"/>
      <c r="N3745" s="160"/>
    </row>
    <row r="3746" spans="1:14">
      <c r="A3746" s="160"/>
      <c r="B3746" s="170" t="s">
        <v>11136</v>
      </c>
      <c r="C3746" s="161">
        <f t="shared" si="350"/>
        <v>43441</v>
      </c>
      <c r="D3746" s="160">
        <f t="shared" si="351"/>
        <v>2018</v>
      </c>
      <c r="E3746" s="160">
        <f t="shared" si="352"/>
        <v>12</v>
      </c>
      <c r="F3746" s="160">
        <f t="shared" si="353"/>
        <v>5</v>
      </c>
      <c r="G3746" s="160">
        <f t="shared" ca="1" si="348"/>
        <v>107201</v>
      </c>
      <c r="H3746" s="171">
        <f t="shared" ca="1" si="349"/>
        <v>1501</v>
      </c>
      <c r="I3746" s="160"/>
      <c r="J3746" s="160"/>
      <c r="K3746" s="160"/>
      <c r="L3746" s="160"/>
      <c r="M3746" s="160"/>
      <c r="N3746" s="160"/>
    </row>
    <row r="3747" spans="1:14">
      <c r="A3747" s="160"/>
      <c r="B3747" s="170" t="s">
        <v>11139</v>
      </c>
      <c r="C3747" s="161">
        <f t="shared" si="350"/>
        <v>43443</v>
      </c>
      <c r="D3747" s="160">
        <f t="shared" si="351"/>
        <v>2018</v>
      </c>
      <c r="E3747" s="160">
        <f t="shared" si="352"/>
        <v>12</v>
      </c>
      <c r="F3747" s="160">
        <f t="shared" si="353"/>
        <v>7</v>
      </c>
      <c r="G3747" s="160">
        <f t="shared" ca="1" si="348"/>
        <v>107201</v>
      </c>
      <c r="H3747" s="171">
        <f t="shared" ca="1" si="349"/>
        <v>1500</v>
      </c>
      <c r="I3747" s="160"/>
      <c r="J3747" s="160"/>
      <c r="K3747" s="160"/>
      <c r="L3747" s="160"/>
      <c r="M3747" s="160"/>
      <c r="N3747" s="160"/>
    </row>
    <row r="3748" spans="1:14">
      <c r="A3748" s="160"/>
      <c r="B3748" s="170" t="s">
        <v>11139</v>
      </c>
      <c r="C3748" s="161">
        <f t="shared" si="350"/>
        <v>43443</v>
      </c>
      <c r="D3748" s="160">
        <f t="shared" si="351"/>
        <v>2018</v>
      </c>
      <c r="E3748" s="160">
        <f t="shared" si="352"/>
        <v>12</v>
      </c>
      <c r="F3748" s="160">
        <f t="shared" si="353"/>
        <v>7</v>
      </c>
      <c r="G3748" s="160">
        <f t="shared" ca="1" si="348"/>
        <v>107201</v>
      </c>
      <c r="H3748" s="171">
        <f t="shared" ca="1" si="349"/>
        <v>1500</v>
      </c>
      <c r="I3748" s="160"/>
      <c r="J3748" s="160"/>
      <c r="K3748" s="160"/>
      <c r="L3748" s="160"/>
      <c r="M3748" s="160"/>
      <c r="N3748" s="160"/>
    </row>
    <row r="3749" spans="1:14">
      <c r="A3749" s="160"/>
      <c r="B3749" s="170" t="s">
        <v>11139</v>
      </c>
      <c r="C3749" s="161">
        <f t="shared" si="350"/>
        <v>43443</v>
      </c>
      <c r="D3749" s="160">
        <f t="shared" si="351"/>
        <v>2018</v>
      </c>
      <c r="E3749" s="160">
        <f t="shared" si="352"/>
        <v>12</v>
      </c>
      <c r="F3749" s="160">
        <f t="shared" si="353"/>
        <v>7</v>
      </c>
      <c r="G3749" s="160">
        <f t="shared" ca="1" si="348"/>
        <v>107201</v>
      </c>
      <c r="H3749" s="171">
        <f t="shared" ca="1" si="349"/>
        <v>1500</v>
      </c>
      <c r="I3749" s="160"/>
      <c r="J3749" s="160"/>
      <c r="K3749" s="160"/>
      <c r="L3749" s="160"/>
      <c r="M3749" s="160"/>
      <c r="N3749" s="160"/>
    </row>
    <row r="3750" spans="1:14">
      <c r="A3750" s="160"/>
      <c r="B3750" s="170" t="s">
        <v>11146</v>
      </c>
      <c r="C3750" s="161">
        <f t="shared" si="350"/>
        <v>43444</v>
      </c>
      <c r="D3750" s="160">
        <f t="shared" si="351"/>
        <v>2018</v>
      </c>
      <c r="E3750" s="160">
        <f t="shared" si="352"/>
        <v>12</v>
      </c>
      <c r="F3750" s="160">
        <f t="shared" si="353"/>
        <v>1</v>
      </c>
      <c r="G3750" s="160">
        <f t="shared" ca="1" si="348"/>
        <v>107202</v>
      </c>
      <c r="H3750" s="171">
        <f t="shared" ca="1" si="349"/>
        <v>1500</v>
      </c>
      <c r="I3750" s="160"/>
      <c r="J3750" s="160"/>
      <c r="K3750" s="160"/>
      <c r="L3750" s="160"/>
      <c r="M3750" s="160"/>
      <c r="N3750" s="160"/>
    </row>
    <row r="3751" spans="1:14">
      <c r="A3751" s="160"/>
      <c r="B3751" s="170" t="s">
        <v>11149</v>
      </c>
      <c r="C3751" s="161">
        <f t="shared" si="350"/>
        <v>43445</v>
      </c>
      <c r="D3751" s="160">
        <f t="shared" si="351"/>
        <v>2018</v>
      </c>
      <c r="E3751" s="160">
        <f t="shared" si="352"/>
        <v>12</v>
      </c>
      <c r="F3751" s="160">
        <f t="shared" si="353"/>
        <v>2</v>
      </c>
      <c r="G3751" s="160">
        <f t="shared" ca="1" si="348"/>
        <v>107203</v>
      </c>
      <c r="H3751" s="171">
        <f t="shared" ca="1" si="349"/>
        <v>1499</v>
      </c>
      <c r="I3751" s="160"/>
      <c r="J3751" s="160"/>
      <c r="K3751" s="160"/>
      <c r="L3751" s="160"/>
      <c r="M3751" s="160"/>
      <c r="N3751" s="160"/>
    </row>
    <row r="3752" spans="1:14">
      <c r="A3752" s="160"/>
      <c r="B3752" s="170" t="s">
        <v>11152</v>
      </c>
      <c r="C3752" s="161">
        <f t="shared" si="350"/>
        <v>43447</v>
      </c>
      <c r="D3752" s="160">
        <f t="shared" si="351"/>
        <v>2018</v>
      </c>
      <c r="E3752" s="160">
        <f t="shared" si="352"/>
        <v>12</v>
      </c>
      <c r="F3752" s="160">
        <f t="shared" si="353"/>
        <v>4</v>
      </c>
      <c r="G3752" s="160">
        <f t="shared" ca="1" si="348"/>
        <v>107207</v>
      </c>
      <c r="H3752" s="171">
        <f t="shared" ca="1" si="349"/>
        <v>1497</v>
      </c>
      <c r="I3752" s="160"/>
      <c r="J3752" s="160"/>
      <c r="K3752" s="160"/>
      <c r="L3752" s="160"/>
      <c r="M3752" s="160"/>
      <c r="N3752" s="160"/>
    </row>
    <row r="3753" spans="1:14">
      <c r="A3753" s="160"/>
      <c r="B3753" s="170" t="s">
        <v>11152</v>
      </c>
      <c r="C3753" s="161">
        <f t="shared" si="350"/>
        <v>43447</v>
      </c>
      <c r="D3753" s="160">
        <f t="shared" si="351"/>
        <v>2018</v>
      </c>
      <c r="E3753" s="160">
        <f t="shared" si="352"/>
        <v>12</v>
      </c>
      <c r="F3753" s="160">
        <f t="shared" si="353"/>
        <v>4</v>
      </c>
      <c r="G3753" s="160">
        <f t="shared" ca="1" si="348"/>
        <v>107207</v>
      </c>
      <c r="H3753" s="171">
        <f t="shared" ca="1" si="349"/>
        <v>1497</v>
      </c>
      <c r="I3753" s="160"/>
      <c r="J3753" s="160"/>
      <c r="K3753" s="160"/>
      <c r="L3753" s="160"/>
      <c r="M3753" s="160"/>
      <c r="N3753" s="160"/>
    </row>
    <row r="3754" spans="1:14">
      <c r="A3754" s="160"/>
      <c r="B3754" s="170" t="s">
        <v>11157</v>
      </c>
      <c r="C3754" s="161">
        <f t="shared" si="350"/>
        <v>43448</v>
      </c>
      <c r="D3754" s="160">
        <f t="shared" si="351"/>
        <v>2018</v>
      </c>
      <c r="E3754" s="160">
        <f t="shared" si="352"/>
        <v>12</v>
      </c>
      <c r="F3754" s="160">
        <f t="shared" si="353"/>
        <v>5</v>
      </c>
      <c r="G3754" s="160">
        <f t="shared" ca="1" si="348"/>
        <v>107208</v>
      </c>
      <c r="H3754" s="171">
        <f t="shared" ca="1" si="349"/>
        <v>1496</v>
      </c>
      <c r="I3754" s="160"/>
      <c r="J3754" s="160"/>
      <c r="K3754" s="160"/>
      <c r="L3754" s="160"/>
      <c r="M3754" s="160"/>
      <c r="N3754" s="160"/>
    </row>
    <row r="3755" spans="1:14">
      <c r="A3755" s="160"/>
      <c r="B3755" s="170" t="s">
        <v>11157</v>
      </c>
      <c r="C3755" s="161">
        <f t="shared" si="350"/>
        <v>43448</v>
      </c>
      <c r="D3755" s="160">
        <f t="shared" si="351"/>
        <v>2018</v>
      </c>
      <c r="E3755" s="160">
        <f t="shared" si="352"/>
        <v>12</v>
      </c>
      <c r="F3755" s="160">
        <f t="shared" si="353"/>
        <v>5</v>
      </c>
      <c r="G3755" s="160">
        <f t="shared" ca="1" si="348"/>
        <v>107208</v>
      </c>
      <c r="H3755" s="171">
        <f t="shared" ca="1" si="349"/>
        <v>1496</v>
      </c>
      <c r="I3755" s="160"/>
      <c r="J3755" s="160"/>
      <c r="K3755" s="160"/>
      <c r="L3755" s="160"/>
      <c r="M3755" s="160"/>
      <c r="N3755" s="160"/>
    </row>
    <row r="3756" spans="1:14">
      <c r="A3756" s="160"/>
      <c r="B3756" s="170" t="s">
        <v>11162</v>
      </c>
      <c r="C3756" s="161">
        <f t="shared" si="350"/>
        <v>43449</v>
      </c>
      <c r="D3756" s="160">
        <f t="shared" si="351"/>
        <v>2018</v>
      </c>
      <c r="E3756" s="160">
        <f t="shared" si="352"/>
        <v>12</v>
      </c>
      <c r="F3756" s="160">
        <f t="shared" si="353"/>
        <v>6</v>
      </c>
      <c r="G3756" s="160">
        <f t="shared" ca="1" si="348"/>
        <v>107208</v>
      </c>
      <c r="H3756" s="171">
        <f t="shared" ca="1" si="349"/>
        <v>1495</v>
      </c>
      <c r="I3756" s="160"/>
      <c r="J3756" s="160"/>
      <c r="K3756" s="160"/>
      <c r="L3756" s="160"/>
      <c r="M3756" s="160"/>
      <c r="N3756" s="160"/>
    </row>
    <row r="3757" spans="1:14">
      <c r="A3757" s="160"/>
      <c r="B3757" s="170" t="s">
        <v>11165</v>
      </c>
      <c r="C3757" s="161">
        <f t="shared" si="350"/>
        <v>43451</v>
      </c>
      <c r="D3757" s="160">
        <f t="shared" si="351"/>
        <v>2018</v>
      </c>
      <c r="E3757" s="160">
        <f t="shared" si="352"/>
        <v>12</v>
      </c>
      <c r="F3757" s="160">
        <f t="shared" si="353"/>
        <v>1</v>
      </c>
      <c r="G3757" s="160">
        <f t="shared" ca="1" si="348"/>
        <v>107209</v>
      </c>
      <c r="H3757" s="171">
        <f t="shared" ca="1" si="349"/>
        <v>1495</v>
      </c>
      <c r="I3757" s="160"/>
      <c r="J3757" s="160"/>
      <c r="K3757" s="160"/>
      <c r="L3757" s="160"/>
      <c r="M3757" s="160"/>
      <c r="N3757" s="160"/>
    </row>
    <row r="3758" spans="1:14">
      <c r="A3758" s="160"/>
      <c r="B3758" s="170" t="s">
        <v>11168</v>
      </c>
      <c r="C3758" s="161">
        <f t="shared" si="350"/>
        <v>43452</v>
      </c>
      <c r="D3758" s="160">
        <f t="shared" si="351"/>
        <v>2018</v>
      </c>
      <c r="E3758" s="160">
        <f t="shared" si="352"/>
        <v>12</v>
      </c>
      <c r="F3758" s="160">
        <f t="shared" si="353"/>
        <v>2</v>
      </c>
      <c r="G3758" s="160">
        <f t="shared" ca="1" si="348"/>
        <v>107210</v>
      </c>
      <c r="H3758" s="171">
        <f t="shared" ca="1" si="349"/>
        <v>1494</v>
      </c>
      <c r="I3758" s="160"/>
      <c r="J3758" s="160"/>
      <c r="K3758" s="160"/>
      <c r="L3758" s="160"/>
      <c r="M3758" s="160"/>
      <c r="N3758" s="160"/>
    </row>
    <row r="3759" spans="1:14">
      <c r="A3759" s="160"/>
      <c r="B3759" s="170" t="s">
        <v>11168</v>
      </c>
      <c r="C3759" s="161">
        <f t="shared" si="350"/>
        <v>43452</v>
      </c>
      <c r="D3759" s="160">
        <f t="shared" si="351"/>
        <v>2018</v>
      </c>
      <c r="E3759" s="160">
        <f t="shared" si="352"/>
        <v>12</v>
      </c>
      <c r="F3759" s="160">
        <f t="shared" si="353"/>
        <v>2</v>
      </c>
      <c r="G3759" s="160">
        <f t="shared" ca="1" si="348"/>
        <v>107210</v>
      </c>
      <c r="H3759" s="171">
        <f t="shared" ca="1" si="349"/>
        <v>1494</v>
      </c>
      <c r="I3759" s="160"/>
      <c r="J3759" s="160"/>
      <c r="K3759" s="160"/>
      <c r="L3759" s="160"/>
      <c r="M3759" s="160"/>
      <c r="N3759" s="160"/>
    </row>
    <row r="3760" spans="1:14">
      <c r="A3760" s="160"/>
      <c r="B3760" s="170" t="s">
        <v>11168</v>
      </c>
      <c r="C3760" s="161">
        <f t="shared" si="350"/>
        <v>43452</v>
      </c>
      <c r="D3760" s="160">
        <f t="shared" si="351"/>
        <v>2018</v>
      </c>
      <c r="E3760" s="160">
        <f t="shared" si="352"/>
        <v>12</v>
      </c>
      <c r="F3760" s="160">
        <f t="shared" si="353"/>
        <v>2</v>
      </c>
      <c r="G3760" s="160">
        <f t="shared" ca="1" si="348"/>
        <v>107210</v>
      </c>
      <c r="H3760" s="171">
        <f t="shared" ca="1" si="349"/>
        <v>1494</v>
      </c>
      <c r="I3760" s="160"/>
      <c r="J3760" s="160"/>
      <c r="K3760" s="160"/>
      <c r="L3760" s="160"/>
      <c r="M3760" s="160"/>
      <c r="N3760" s="160"/>
    </row>
    <row r="3761" spans="1:14">
      <c r="A3761" s="160"/>
      <c r="B3761" s="170" t="s">
        <v>11168</v>
      </c>
      <c r="C3761" s="161">
        <f t="shared" si="350"/>
        <v>43452</v>
      </c>
      <c r="D3761" s="160">
        <f t="shared" si="351"/>
        <v>2018</v>
      </c>
      <c r="E3761" s="160">
        <f t="shared" si="352"/>
        <v>12</v>
      </c>
      <c r="F3761" s="160">
        <f t="shared" si="353"/>
        <v>2</v>
      </c>
      <c r="G3761" s="160">
        <f t="shared" ca="1" si="348"/>
        <v>107210</v>
      </c>
      <c r="H3761" s="171">
        <f t="shared" ca="1" si="349"/>
        <v>1494</v>
      </c>
      <c r="I3761" s="160"/>
      <c r="J3761" s="160"/>
      <c r="K3761" s="160"/>
      <c r="L3761" s="160"/>
      <c r="M3761" s="160"/>
      <c r="N3761" s="160"/>
    </row>
    <row r="3762" spans="1:14">
      <c r="A3762" s="160"/>
      <c r="B3762" s="170" t="s">
        <v>11177</v>
      </c>
      <c r="C3762" s="161">
        <f t="shared" si="350"/>
        <v>43454</v>
      </c>
      <c r="D3762" s="160">
        <f t="shared" si="351"/>
        <v>2018</v>
      </c>
      <c r="E3762" s="160">
        <f t="shared" si="352"/>
        <v>12</v>
      </c>
      <c r="F3762" s="160">
        <f t="shared" si="353"/>
        <v>4</v>
      </c>
      <c r="G3762" s="160">
        <f t="shared" ca="1" si="348"/>
        <v>107214</v>
      </c>
      <c r="H3762" s="171">
        <f t="shared" ca="1" si="349"/>
        <v>1492</v>
      </c>
      <c r="I3762" s="160"/>
      <c r="J3762" s="160"/>
      <c r="K3762" s="160"/>
      <c r="L3762" s="160"/>
      <c r="M3762" s="160"/>
      <c r="N3762" s="160"/>
    </row>
    <row r="3763" spans="1:14">
      <c r="A3763" s="160"/>
      <c r="B3763" s="170" t="s">
        <v>11180</v>
      </c>
      <c r="C3763" s="161">
        <f t="shared" si="350"/>
        <v>43456</v>
      </c>
      <c r="D3763" s="160">
        <f t="shared" si="351"/>
        <v>2018</v>
      </c>
      <c r="E3763" s="160">
        <f t="shared" si="352"/>
        <v>12</v>
      </c>
      <c r="F3763" s="160">
        <f t="shared" si="353"/>
        <v>6</v>
      </c>
      <c r="G3763" s="160">
        <f t="shared" ca="1" si="348"/>
        <v>107215</v>
      </c>
      <c r="H3763" s="171">
        <f t="shared" ca="1" si="349"/>
        <v>1490</v>
      </c>
      <c r="I3763" s="160"/>
      <c r="J3763" s="160"/>
      <c r="K3763" s="160"/>
      <c r="L3763" s="160"/>
      <c r="M3763" s="160"/>
      <c r="N3763" s="160"/>
    </row>
    <row r="3764" spans="1:14">
      <c r="A3764" s="160"/>
      <c r="B3764" s="170" t="s">
        <v>11180</v>
      </c>
      <c r="C3764" s="161">
        <f t="shared" si="350"/>
        <v>43456</v>
      </c>
      <c r="D3764" s="160">
        <f t="shared" si="351"/>
        <v>2018</v>
      </c>
      <c r="E3764" s="160">
        <f t="shared" si="352"/>
        <v>12</v>
      </c>
      <c r="F3764" s="160">
        <f t="shared" si="353"/>
        <v>6</v>
      </c>
      <c r="G3764" s="160">
        <f t="shared" ca="1" si="348"/>
        <v>107215</v>
      </c>
      <c r="H3764" s="171">
        <f t="shared" ca="1" si="349"/>
        <v>1490</v>
      </c>
      <c r="I3764" s="160"/>
      <c r="J3764" s="160"/>
      <c r="K3764" s="160"/>
      <c r="L3764" s="160"/>
      <c r="M3764" s="160"/>
      <c r="N3764" s="160"/>
    </row>
    <row r="3765" spans="1:14">
      <c r="A3765" s="160"/>
      <c r="B3765" s="170" t="s">
        <v>11185</v>
      </c>
      <c r="C3765" s="161">
        <f t="shared" si="350"/>
        <v>43458</v>
      </c>
      <c r="D3765" s="160">
        <f t="shared" si="351"/>
        <v>2018</v>
      </c>
      <c r="E3765" s="160">
        <f t="shared" si="352"/>
        <v>12</v>
      </c>
      <c r="F3765" s="160">
        <f t="shared" si="353"/>
        <v>1</v>
      </c>
      <c r="G3765" s="160">
        <f t="shared" ca="1" si="348"/>
        <v>107216</v>
      </c>
      <c r="H3765" s="171">
        <f t="shared" ca="1" si="349"/>
        <v>1490</v>
      </c>
      <c r="I3765" s="160"/>
      <c r="J3765" s="160"/>
      <c r="K3765" s="160"/>
      <c r="L3765" s="160"/>
      <c r="M3765" s="160"/>
      <c r="N3765" s="160"/>
    </row>
    <row r="3766" spans="1:14">
      <c r="A3766" s="160"/>
      <c r="B3766" s="170" t="s">
        <v>11188</v>
      </c>
      <c r="C3766" s="161">
        <f t="shared" si="350"/>
        <v>43461</v>
      </c>
      <c r="D3766" s="160">
        <f t="shared" si="351"/>
        <v>2018</v>
      </c>
      <c r="E3766" s="160">
        <f t="shared" si="352"/>
        <v>12</v>
      </c>
      <c r="F3766" s="160">
        <f t="shared" si="353"/>
        <v>4</v>
      </c>
      <c r="G3766" s="160">
        <f t="shared" ca="1" si="348"/>
        <v>107221</v>
      </c>
      <c r="H3766" s="171">
        <f t="shared" ca="1" si="349"/>
        <v>1487</v>
      </c>
      <c r="I3766" s="160"/>
      <c r="J3766" s="160"/>
      <c r="K3766" s="160"/>
      <c r="L3766" s="160"/>
      <c r="M3766" s="160"/>
      <c r="N3766" s="160"/>
    </row>
    <row r="3767" spans="1:14">
      <c r="A3767" s="160"/>
      <c r="B3767" s="170" t="s">
        <v>11191</v>
      </c>
      <c r="C3767" s="161">
        <f t="shared" si="350"/>
        <v>43462</v>
      </c>
      <c r="D3767" s="160">
        <f t="shared" si="351"/>
        <v>2018</v>
      </c>
      <c r="E3767" s="160">
        <f t="shared" si="352"/>
        <v>12</v>
      </c>
      <c r="F3767" s="160">
        <f t="shared" si="353"/>
        <v>5</v>
      </c>
      <c r="G3767" s="160">
        <f t="shared" ca="1" si="348"/>
        <v>107222</v>
      </c>
      <c r="H3767" s="171">
        <f t="shared" ca="1" si="349"/>
        <v>1486</v>
      </c>
      <c r="I3767" s="160"/>
      <c r="J3767" s="160"/>
      <c r="K3767" s="160"/>
      <c r="L3767" s="160"/>
      <c r="M3767" s="160"/>
      <c r="N3767" s="160"/>
    </row>
    <row r="3768" spans="1:14">
      <c r="A3768" s="160"/>
      <c r="B3768" s="170" t="s">
        <v>11194</v>
      </c>
      <c r="C3768" s="161">
        <f t="shared" si="350"/>
        <v>43465</v>
      </c>
      <c r="D3768" s="160">
        <f t="shared" si="351"/>
        <v>2018</v>
      </c>
      <c r="E3768" s="160">
        <f t="shared" si="352"/>
        <v>12</v>
      </c>
      <c r="F3768" s="160">
        <f t="shared" si="353"/>
        <v>1</v>
      </c>
      <c r="G3768" s="160">
        <f t="shared" ca="1" si="348"/>
        <v>107223</v>
      </c>
      <c r="H3768" s="171">
        <f t="shared" ca="1" si="349"/>
        <v>1485</v>
      </c>
      <c r="I3768" s="160"/>
      <c r="J3768" s="160"/>
      <c r="K3768" s="160"/>
      <c r="L3768" s="160"/>
      <c r="M3768" s="160"/>
      <c r="N3768" s="160"/>
    </row>
    <row r="3769" spans="1:14">
      <c r="A3769" s="160"/>
      <c r="B3769" s="170" t="s">
        <v>11197</v>
      </c>
      <c r="C3769" s="161">
        <f t="shared" si="350"/>
        <v>43470</v>
      </c>
      <c r="D3769" s="160">
        <f t="shared" si="351"/>
        <v>2019</v>
      </c>
      <c r="E3769" s="160">
        <f t="shared" si="352"/>
        <v>1</v>
      </c>
      <c r="F3769" s="160">
        <f t="shared" si="353"/>
        <v>6</v>
      </c>
      <c r="G3769" s="160">
        <f t="shared" ca="1" si="348"/>
        <v>107229</v>
      </c>
      <c r="H3769" s="171">
        <f t="shared" ca="1" si="349"/>
        <v>1480</v>
      </c>
      <c r="I3769" s="160"/>
      <c r="J3769" s="160"/>
      <c r="K3769" s="160"/>
      <c r="L3769" s="160"/>
      <c r="M3769" s="160"/>
      <c r="N3769" s="160"/>
    </row>
    <row r="3770" spans="1:14">
      <c r="A3770" s="160"/>
      <c r="B3770" s="170" t="s">
        <v>11197</v>
      </c>
      <c r="C3770" s="161">
        <f t="shared" si="350"/>
        <v>43470</v>
      </c>
      <c r="D3770" s="160">
        <f t="shared" si="351"/>
        <v>2019</v>
      </c>
      <c r="E3770" s="160">
        <f t="shared" si="352"/>
        <v>1</v>
      </c>
      <c r="F3770" s="160">
        <f t="shared" si="353"/>
        <v>6</v>
      </c>
      <c r="G3770" s="160">
        <f t="shared" ca="1" si="348"/>
        <v>107229</v>
      </c>
      <c r="H3770" s="171">
        <f t="shared" ca="1" si="349"/>
        <v>1480</v>
      </c>
      <c r="I3770" s="160"/>
      <c r="J3770" s="160"/>
      <c r="K3770" s="160"/>
      <c r="L3770" s="160"/>
      <c r="M3770" s="160"/>
      <c r="N3770" s="160"/>
    </row>
    <row r="3771" spans="1:14">
      <c r="A3771" s="160"/>
      <c r="B3771" s="170" t="s">
        <v>11202</v>
      </c>
      <c r="C3771" s="161">
        <f t="shared" si="350"/>
        <v>43472</v>
      </c>
      <c r="D3771" s="160">
        <f t="shared" si="351"/>
        <v>2019</v>
      </c>
      <c r="E3771" s="160">
        <f t="shared" si="352"/>
        <v>1</v>
      </c>
      <c r="F3771" s="160">
        <f t="shared" si="353"/>
        <v>1</v>
      </c>
      <c r="G3771" s="160">
        <f t="shared" ca="1" si="348"/>
        <v>107230</v>
      </c>
      <c r="H3771" s="171">
        <f t="shared" ca="1" si="349"/>
        <v>1480</v>
      </c>
      <c r="I3771" s="160"/>
      <c r="J3771" s="160"/>
      <c r="K3771" s="160"/>
      <c r="L3771" s="160"/>
      <c r="M3771" s="160"/>
      <c r="N3771" s="160"/>
    </row>
    <row r="3772" spans="1:14">
      <c r="A3772" s="160"/>
      <c r="B3772" s="170" t="s">
        <v>11202</v>
      </c>
      <c r="C3772" s="161">
        <f t="shared" si="350"/>
        <v>43472</v>
      </c>
      <c r="D3772" s="160">
        <f t="shared" si="351"/>
        <v>2019</v>
      </c>
      <c r="E3772" s="160">
        <f t="shared" si="352"/>
        <v>1</v>
      </c>
      <c r="F3772" s="160">
        <f t="shared" si="353"/>
        <v>1</v>
      </c>
      <c r="G3772" s="160">
        <f t="shared" ca="1" si="348"/>
        <v>107230</v>
      </c>
      <c r="H3772" s="171">
        <f t="shared" ca="1" si="349"/>
        <v>1480</v>
      </c>
      <c r="I3772" s="160"/>
      <c r="J3772" s="160"/>
      <c r="K3772" s="160"/>
      <c r="L3772" s="160"/>
      <c r="M3772" s="160"/>
      <c r="N3772" s="160"/>
    </row>
    <row r="3773" spans="1:14">
      <c r="A3773" s="160"/>
      <c r="B3773" s="170" t="s">
        <v>11207</v>
      </c>
      <c r="C3773" s="161">
        <f t="shared" si="350"/>
        <v>43473</v>
      </c>
      <c r="D3773" s="160">
        <f t="shared" si="351"/>
        <v>2019</v>
      </c>
      <c r="E3773" s="160">
        <f t="shared" si="352"/>
        <v>1</v>
      </c>
      <c r="F3773" s="160">
        <f t="shared" si="353"/>
        <v>2</v>
      </c>
      <c r="G3773" s="160">
        <f t="shared" ca="1" si="348"/>
        <v>107231</v>
      </c>
      <c r="H3773" s="171">
        <f t="shared" ca="1" si="349"/>
        <v>1479</v>
      </c>
      <c r="I3773" s="160"/>
      <c r="J3773" s="160"/>
      <c r="K3773" s="160"/>
      <c r="L3773" s="160"/>
      <c r="M3773" s="160"/>
      <c r="N3773" s="160"/>
    </row>
    <row r="3774" spans="1:14">
      <c r="A3774" s="160"/>
      <c r="B3774" s="170" t="s">
        <v>11210</v>
      </c>
      <c r="C3774" s="161">
        <f t="shared" si="350"/>
        <v>43478</v>
      </c>
      <c r="D3774" s="160">
        <f t="shared" si="351"/>
        <v>2019</v>
      </c>
      <c r="E3774" s="160">
        <f t="shared" si="352"/>
        <v>1</v>
      </c>
      <c r="F3774" s="160">
        <f t="shared" si="353"/>
        <v>7</v>
      </c>
      <c r="G3774" s="160">
        <f t="shared" ca="1" si="348"/>
        <v>107236</v>
      </c>
      <c r="H3774" s="171">
        <f t="shared" ca="1" si="349"/>
        <v>1475</v>
      </c>
      <c r="I3774" s="160"/>
      <c r="J3774" s="160"/>
      <c r="K3774" s="160"/>
      <c r="L3774" s="160"/>
      <c r="M3774" s="160"/>
      <c r="N3774" s="160"/>
    </row>
    <row r="3775" spans="1:14">
      <c r="A3775" s="160"/>
      <c r="B3775" s="170" t="s">
        <v>11213</v>
      </c>
      <c r="C3775" s="161">
        <f t="shared" si="350"/>
        <v>43479</v>
      </c>
      <c r="D3775" s="160">
        <f t="shared" si="351"/>
        <v>2019</v>
      </c>
      <c r="E3775" s="160">
        <f t="shared" si="352"/>
        <v>1</v>
      </c>
      <c r="F3775" s="160">
        <f t="shared" si="353"/>
        <v>1</v>
      </c>
      <c r="G3775" s="160">
        <f t="shared" ca="1" si="348"/>
        <v>107237</v>
      </c>
      <c r="H3775" s="171">
        <f t="shared" ca="1" si="349"/>
        <v>1475</v>
      </c>
      <c r="I3775" s="160"/>
      <c r="J3775" s="160"/>
      <c r="K3775" s="160"/>
      <c r="L3775" s="160"/>
      <c r="M3775" s="160"/>
      <c r="N3775" s="160"/>
    </row>
    <row r="3776" spans="1:14">
      <c r="A3776" s="160"/>
      <c r="B3776" s="170" t="s">
        <v>11213</v>
      </c>
      <c r="C3776" s="161">
        <f t="shared" si="350"/>
        <v>43479</v>
      </c>
      <c r="D3776" s="160">
        <f t="shared" si="351"/>
        <v>2019</v>
      </c>
      <c r="E3776" s="160">
        <f t="shared" si="352"/>
        <v>1</v>
      </c>
      <c r="F3776" s="160">
        <f t="shared" si="353"/>
        <v>1</v>
      </c>
      <c r="G3776" s="160">
        <f t="shared" ca="1" si="348"/>
        <v>107237</v>
      </c>
      <c r="H3776" s="171">
        <f t="shared" ca="1" si="349"/>
        <v>1475</v>
      </c>
      <c r="I3776" s="160"/>
      <c r="J3776" s="160"/>
      <c r="K3776" s="160"/>
      <c r="L3776" s="160"/>
      <c r="M3776" s="160"/>
      <c r="N3776" s="160"/>
    </row>
    <row r="3777" spans="1:14">
      <c r="A3777" s="160"/>
      <c r="B3777" s="170" t="s">
        <v>11218</v>
      </c>
      <c r="C3777" s="161">
        <f t="shared" si="350"/>
        <v>43482</v>
      </c>
      <c r="D3777" s="160">
        <f t="shared" si="351"/>
        <v>2019</v>
      </c>
      <c r="E3777" s="160">
        <f t="shared" si="352"/>
        <v>1</v>
      </c>
      <c r="F3777" s="160">
        <f t="shared" si="353"/>
        <v>4</v>
      </c>
      <c r="G3777" s="160">
        <f t="shared" ca="1" si="348"/>
        <v>107242</v>
      </c>
      <c r="H3777" s="171">
        <f t="shared" ca="1" si="349"/>
        <v>1472</v>
      </c>
      <c r="I3777" s="160"/>
      <c r="J3777" s="160"/>
      <c r="K3777" s="160"/>
      <c r="L3777" s="160"/>
      <c r="M3777" s="160"/>
      <c r="N3777" s="160"/>
    </row>
    <row r="3778" spans="1:14">
      <c r="A3778" s="160"/>
      <c r="B3778" s="170" t="s">
        <v>11218</v>
      </c>
      <c r="C3778" s="161">
        <f t="shared" si="350"/>
        <v>43482</v>
      </c>
      <c r="D3778" s="160">
        <f t="shared" si="351"/>
        <v>2019</v>
      </c>
      <c r="E3778" s="160">
        <f t="shared" si="352"/>
        <v>1</v>
      </c>
      <c r="F3778" s="160">
        <f t="shared" si="353"/>
        <v>4</v>
      </c>
      <c r="G3778" s="160">
        <f t="shared" ca="1" si="348"/>
        <v>107242</v>
      </c>
      <c r="H3778" s="171">
        <f t="shared" ca="1" si="349"/>
        <v>1472</v>
      </c>
      <c r="I3778" s="160"/>
      <c r="J3778" s="160"/>
      <c r="K3778" s="160"/>
      <c r="L3778" s="160"/>
      <c r="M3778" s="160"/>
      <c r="N3778" s="160"/>
    </row>
    <row r="3779" spans="1:14">
      <c r="A3779" s="160"/>
      <c r="B3779" s="170" t="s">
        <v>11223</v>
      </c>
      <c r="C3779" s="161">
        <f t="shared" si="350"/>
        <v>43483</v>
      </c>
      <c r="D3779" s="160">
        <f t="shared" si="351"/>
        <v>2019</v>
      </c>
      <c r="E3779" s="160">
        <f t="shared" si="352"/>
        <v>1</v>
      </c>
      <c r="F3779" s="160">
        <f t="shared" si="353"/>
        <v>5</v>
      </c>
      <c r="G3779" s="160">
        <f t="shared" ca="1" si="348"/>
        <v>107243</v>
      </c>
      <c r="H3779" s="171">
        <f t="shared" ca="1" si="349"/>
        <v>1471</v>
      </c>
      <c r="I3779" s="160"/>
      <c r="J3779" s="160"/>
      <c r="K3779" s="160"/>
      <c r="L3779" s="160"/>
      <c r="M3779" s="160"/>
      <c r="N3779" s="160"/>
    </row>
    <row r="3780" spans="1:14">
      <c r="A3780" s="160"/>
      <c r="B3780" s="170" t="s">
        <v>11223</v>
      </c>
      <c r="C3780" s="161">
        <f t="shared" si="350"/>
        <v>43483</v>
      </c>
      <c r="D3780" s="160">
        <f t="shared" si="351"/>
        <v>2019</v>
      </c>
      <c r="E3780" s="160">
        <f t="shared" si="352"/>
        <v>1</v>
      </c>
      <c r="F3780" s="160">
        <f t="shared" si="353"/>
        <v>5</v>
      </c>
      <c r="G3780" s="160">
        <f t="shared" ca="1" si="348"/>
        <v>107243</v>
      </c>
      <c r="H3780" s="171">
        <f t="shared" ca="1" si="349"/>
        <v>1471</v>
      </c>
      <c r="I3780" s="160"/>
      <c r="J3780" s="160"/>
      <c r="K3780" s="160"/>
      <c r="L3780" s="160"/>
      <c r="M3780" s="160"/>
      <c r="N3780" s="160"/>
    </row>
    <row r="3781" spans="1:14">
      <c r="A3781" s="160"/>
      <c r="B3781" s="170" t="s">
        <v>11228</v>
      </c>
      <c r="C3781" s="161">
        <f t="shared" si="350"/>
        <v>43486</v>
      </c>
      <c r="D3781" s="160">
        <f t="shared" si="351"/>
        <v>2019</v>
      </c>
      <c r="E3781" s="160">
        <f t="shared" si="352"/>
        <v>1</v>
      </c>
      <c r="F3781" s="160">
        <f t="shared" si="353"/>
        <v>1</v>
      </c>
      <c r="G3781" s="160">
        <f t="shared" ref="G3781:G3844" ca="1" si="354">WORKDAY(C3781,$K$5)</f>
        <v>107244</v>
      </c>
      <c r="H3781" s="171">
        <f t="shared" ref="H3781:H3844" ca="1" si="355">NETWORKDAYS(C3781,$K$5)</f>
        <v>1470</v>
      </c>
      <c r="I3781" s="160"/>
      <c r="J3781" s="160"/>
      <c r="K3781" s="160"/>
      <c r="L3781" s="160"/>
      <c r="M3781" s="160"/>
      <c r="N3781" s="160"/>
    </row>
    <row r="3782" spans="1:14">
      <c r="A3782" s="160"/>
      <c r="B3782" s="170" t="s">
        <v>11228</v>
      </c>
      <c r="C3782" s="161">
        <f t="shared" ref="C3782:C3845" si="356">DATE(LEFT(B3782,4),MID(B3782,5,2),RIGHT(B3782,2))</f>
        <v>43486</v>
      </c>
      <c r="D3782" s="160">
        <f t="shared" ref="D3782:D3845" si="357">YEAR(C3782)</f>
        <v>2019</v>
      </c>
      <c r="E3782" s="160">
        <f t="shared" ref="E3782:E3845" si="358">MONTH(C3782)</f>
        <v>1</v>
      </c>
      <c r="F3782" s="160">
        <f t="shared" ref="F3782:F3845" si="359">WEEKDAY(C3782,2)</f>
        <v>1</v>
      </c>
      <c r="G3782" s="160">
        <f t="shared" ca="1" si="354"/>
        <v>107244</v>
      </c>
      <c r="H3782" s="171">
        <f t="shared" ca="1" si="355"/>
        <v>1470</v>
      </c>
      <c r="I3782" s="160"/>
      <c r="J3782" s="160"/>
      <c r="K3782" s="160"/>
      <c r="L3782" s="160"/>
      <c r="M3782" s="160"/>
      <c r="N3782" s="160"/>
    </row>
    <row r="3783" spans="1:14">
      <c r="A3783" s="160"/>
      <c r="B3783" s="170" t="s">
        <v>11233</v>
      </c>
      <c r="C3783" s="161">
        <f t="shared" si="356"/>
        <v>43488</v>
      </c>
      <c r="D3783" s="160">
        <f t="shared" si="357"/>
        <v>2019</v>
      </c>
      <c r="E3783" s="160">
        <f t="shared" si="358"/>
        <v>1</v>
      </c>
      <c r="F3783" s="160">
        <f t="shared" si="359"/>
        <v>3</v>
      </c>
      <c r="G3783" s="160">
        <f t="shared" ca="1" si="354"/>
        <v>107246</v>
      </c>
      <c r="H3783" s="171">
        <f t="shared" ca="1" si="355"/>
        <v>1468</v>
      </c>
      <c r="I3783" s="160"/>
      <c r="J3783" s="160"/>
      <c r="K3783" s="160"/>
      <c r="L3783" s="160"/>
      <c r="M3783" s="160"/>
      <c r="N3783" s="160"/>
    </row>
    <row r="3784" spans="1:14">
      <c r="A3784" s="160"/>
      <c r="B3784" s="170" t="s">
        <v>11236</v>
      </c>
      <c r="C3784" s="161">
        <f t="shared" si="356"/>
        <v>43489</v>
      </c>
      <c r="D3784" s="160">
        <f t="shared" si="357"/>
        <v>2019</v>
      </c>
      <c r="E3784" s="160">
        <f t="shared" si="358"/>
        <v>1</v>
      </c>
      <c r="F3784" s="160">
        <f t="shared" si="359"/>
        <v>4</v>
      </c>
      <c r="G3784" s="160">
        <f t="shared" ca="1" si="354"/>
        <v>107249</v>
      </c>
      <c r="H3784" s="171">
        <f t="shared" ca="1" si="355"/>
        <v>1467</v>
      </c>
      <c r="I3784" s="160"/>
      <c r="J3784" s="160"/>
      <c r="K3784" s="160"/>
      <c r="L3784" s="160"/>
      <c r="M3784" s="160"/>
      <c r="N3784" s="160"/>
    </row>
    <row r="3785" spans="1:14">
      <c r="A3785" s="160"/>
      <c r="B3785" s="170" t="s">
        <v>11239</v>
      </c>
      <c r="C3785" s="161">
        <f t="shared" si="356"/>
        <v>43490</v>
      </c>
      <c r="D3785" s="160">
        <f t="shared" si="357"/>
        <v>2019</v>
      </c>
      <c r="E3785" s="160">
        <f t="shared" si="358"/>
        <v>1</v>
      </c>
      <c r="F3785" s="160">
        <f t="shared" si="359"/>
        <v>5</v>
      </c>
      <c r="G3785" s="160">
        <f t="shared" ca="1" si="354"/>
        <v>107250</v>
      </c>
      <c r="H3785" s="171">
        <f t="shared" ca="1" si="355"/>
        <v>1466</v>
      </c>
      <c r="I3785" s="160"/>
      <c r="J3785" s="160"/>
      <c r="K3785" s="160"/>
      <c r="L3785" s="160"/>
      <c r="M3785" s="160"/>
      <c r="N3785" s="160"/>
    </row>
    <row r="3786" spans="1:14">
      <c r="A3786" s="160"/>
      <c r="B3786" s="170" t="s">
        <v>11242</v>
      </c>
      <c r="C3786" s="161">
        <f t="shared" si="356"/>
        <v>43492</v>
      </c>
      <c r="D3786" s="160">
        <f t="shared" si="357"/>
        <v>2019</v>
      </c>
      <c r="E3786" s="160">
        <f t="shared" si="358"/>
        <v>1</v>
      </c>
      <c r="F3786" s="160">
        <f t="shared" si="359"/>
        <v>7</v>
      </c>
      <c r="G3786" s="160">
        <f t="shared" ca="1" si="354"/>
        <v>107250</v>
      </c>
      <c r="H3786" s="171">
        <f t="shared" ca="1" si="355"/>
        <v>1465</v>
      </c>
      <c r="I3786" s="160"/>
      <c r="J3786" s="160"/>
      <c r="K3786" s="160"/>
      <c r="L3786" s="160"/>
      <c r="M3786" s="160"/>
      <c r="N3786" s="160"/>
    </row>
    <row r="3787" spans="1:14">
      <c r="A3787" s="160"/>
      <c r="B3787" s="170" t="s">
        <v>11245</v>
      </c>
      <c r="C3787" s="161">
        <f t="shared" si="356"/>
        <v>43495</v>
      </c>
      <c r="D3787" s="160">
        <f t="shared" si="357"/>
        <v>2019</v>
      </c>
      <c r="E3787" s="160">
        <f t="shared" si="358"/>
        <v>1</v>
      </c>
      <c r="F3787" s="160">
        <f t="shared" si="359"/>
        <v>3</v>
      </c>
      <c r="G3787" s="160">
        <f t="shared" ca="1" si="354"/>
        <v>107253</v>
      </c>
      <c r="H3787" s="171">
        <f t="shared" ca="1" si="355"/>
        <v>1463</v>
      </c>
      <c r="I3787" s="160"/>
      <c r="J3787" s="160"/>
      <c r="K3787" s="160"/>
      <c r="L3787" s="160"/>
      <c r="M3787" s="160"/>
      <c r="N3787" s="160"/>
    </row>
    <row r="3788" spans="1:14">
      <c r="A3788" s="160"/>
      <c r="B3788" s="170" t="s">
        <v>11248</v>
      </c>
      <c r="C3788" s="161">
        <f t="shared" si="356"/>
        <v>43496</v>
      </c>
      <c r="D3788" s="160">
        <f t="shared" si="357"/>
        <v>2019</v>
      </c>
      <c r="E3788" s="160">
        <f t="shared" si="358"/>
        <v>1</v>
      </c>
      <c r="F3788" s="160">
        <f t="shared" si="359"/>
        <v>4</v>
      </c>
      <c r="G3788" s="160">
        <f t="shared" ca="1" si="354"/>
        <v>107256</v>
      </c>
      <c r="H3788" s="171">
        <f t="shared" ca="1" si="355"/>
        <v>1462</v>
      </c>
      <c r="I3788" s="160"/>
      <c r="J3788" s="160"/>
      <c r="K3788" s="160"/>
      <c r="L3788" s="160"/>
      <c r="M3788" s="160"/>
      <c r="N3788" s="160"/>
    </row>
    <row r="3789" spans="1:14">
      <c r="A3789" s="160"/>
      <c r="B3789" s="170" t="s">
        <v>11251</v>
      </c>
      <c r="C3789" s="161">
        <f t="shared" si="356"/>
        <v>43497</v>
      </c>
      <c r="D3789" s="160">
        <f t="shared" si="357"/>
        <v>2019</v>
      </c>
      <c r="E3789" s="160">
        <f t="shared" si="358"/>
        <v>2</v>
      </c>
      <c r="F3789" s="160">
        <f t="shared" si="359"/>
        <v>5</v>
      </c>
      <c r="G3789" s="160">
        <f t="shared" ca="1" si="354"/>
        <v>107257</v>
      </c>
      <c r="H3789" s="171">
        <f t="shared" ca="1" si="355"/>
        <v>1461</v>
      </c>
      <c r="I3789" s="160"/>
      <c r="J3789" s="160"/>
      <c r="K3789" s="160"/>
      <c r="L3789" s="160"/>
      <c r="M3789" s="160"/>
      <c r="N3789" s="160"/>
    </row>
    <row r="3790" spans="1:14">
      <c r="A3790" s="160"/>
      <c r="B3790" s="170" t="s">
        <v>11254</v>
      </c>
      <c r="C3790" s="161">
        <f t="shared" si="356"/>
        <v>43501</v>
      </c>
      <c r="D3790" s="160">
        <f t="shared" si="357"/>
        <v>2019</v>
      </c>
      <c r="E3790" s="160">
        <f t="shared" si="358"/>
        <v>2</v>
      </c>
      <c r="F3790" s="160">
        <f t="shared" si="359"/>
        <v>2</v>
      </c>
      <c r="G3790" s="160">
        <f t="shared" ca="1" si="354"/>
        <v>107259</v>
      </c>
      <c r="H3790" s="171">
        <f t="shared" ca="1" si="355"/>
        <v>1459</v>
      </c>
      <c r="I3790" s="160"/>
      <c r="J3790" s="160"/>
      <c r="K3790" s="160"/>
      <c r="L3790" s="160"/>
      <c r="M3790" s="160"/>
      <c r="N3790" s="160"/>
    </row>
    <row r="3791" spans="1:14">
      <c r="A3791" s="160"/>
      <c r="B3791" s="170" t="s">
        <v>11254</v>
      </c>
      <c r="C3791" s="161">
        <f t="shared" si="356"/>
        <v>43501</v>
      </c>
      <c r="D3791" s="160">
        <f t="shared" si="357"/>
        <v>2019</v>
      </c>
      <c r="E3791" s="160">
        <f t="shared" si="358"/>
        <v>2</v>
      </c>
      <c r="F3791" s="160">
        <f t="shared" si="359"/>
        <v>2</v>
      </c>
      <c r="G3791" s="160">
        <f t="shared" ca="1" si="354"/>
        <v>107259</v>
      </c>
      <c r="H3791" s="171">
        <f t="shared" ca="1" si="355"/>
        <v>1459</v>
      </c>
      <c r="I3791" s="160"/>
      <c r="J3791" s="160"/>
      <c r="K3791" s="160"/>
      <c r="L3791" s="160"/>
      <c r="M3791" s="160"/>
      <c r="N3791" s="160"/>
    </row>
    <row r="3792" spans="1:14">
      <c r="A3792" s="160"/>
      <c r="B3792" s="170" t="s">
        <v>11259</v>
      </c>
      <c r="C3792" s="161">
        <f t="shared" si="356"/>
        <v>43502</v>
      </c>
      <c r="D3792" s="160">
        <f t="shared" si="357"/>
        <v>2019</v>
      </c>
      <c r="E3792" s="160">
        <f t="shared" si="358"/>
        <v>2</v>
      </c>
      <c r="F3792" s="160">
        <f t="shared" si="359"/>
        <v>3</v>
      </c>
      <c r="G3792" s="160">
        <f t="shared" ca="1" si="354"/>
        <v>107260</v>
      </c>
      <c r="H3792" s="171">
        <f t="shared" ca="1" si="355"/>
        <v>1458</v>
      </c>
      <c r="I3792" s="160"/>
      <c r="J3792" s="160"/>
      <c r="K3792" s="160"/>
      <c r="L3792" s="160"/>
      <c r="M3792" s="160"/>
      <c r="N3792" s="160"/>
    </row>
    <row r="3793" spans="1:14">
      <c r="A3793" s="160"/>
      <c r="B3793" s="170" t="s">
        <v>11262</v>
      </c>
      <c r="C3793" s="161">
        <f t="shared" si="356"/>
        <v>43504</v>
      </c>
      <c r="D3793" s="160">
        <f t="shared" si="357"/>
        <v>2019</v>
      </c>
      <c r="E3793" s="160">
        <f t="shared" si="358"/>
        <v>2</v>
      </c>
      <c r="F3793" s="160">
        <f t="shared" si="359"/>
        <v>5</v>
      </c>
      <c r="G3793" s="160">
        <f t="shared" ca="1" si="354"/>
        <v>107264</v>
      </c>
      <c r="H3793" s="171">
        <f t="shared" ca="1" si="355"/>
        <v>1456</v>
      </c>
      <c r="I3793" s="160"/>
      <c r="J3793" s="160"/>
      <c r="K3793" s="160"/>
      <c r="L3793" s="160"/>
      <c r="M3793" s="160"/>
      <c r="N3793" s="160"/>
    </row>
    <row r="3794" spans="1:14">
      <c r="A3794" s="160"/>
      <c r="B3794" s="170" t="s">
        <v>11265</v>
      </c>
      <c r="C3794" s="161">
        <f t="shared" si="356"/>
        <v>43506</v>
      </c>
      <c r="D3794" s="160">
        <f t="shared" si="357"/>
        <v>2019</v>
      </c>
      <c r="E3794" s="160">
        <f t="shared" si="358"/>
        <v>2</v>
      </c>
      <c r="F3794" s="160">
        <f t="shared" si="359"/>
        <v>7</v>
      </c>
      <c r="G3794" s="160">
        <f t="shared" ca="1" si="354"/>
        <v>107264</v>
      </c>
      <c r="H3794" s="171">
        <f t="shared" ca="1" si="355"/>
        <v>1455</v>
      </c>
      <c r="I3794" s="160"/>
      <c r="J3794" s="160"/>
      <c r="K3794" s="160"/>
      <c r="L3794" s="160"/>
      <c r="M3794" s="160"/>
      <c r="N3794" s="160"/>
    </row>
    <row r="3795" spans="1:14">
      <c r="A3795" s="160"/>
      <c r="B3795" s="170" t="s">
        <v>11268</v>
      </c>
      <c r="C3795" s="161">
        <f t="shared" si="356"/>
        <v>43507</v>
      </c>
      <c r="D3795" s="160">
        <f t="shared" si="357"/>
        <v>2019</v>
      </c>
      <c r="E3795" s="160">
        <f t="shared" si="358"/>
        <v>2</v>
      </c>
      <c r="F3795" s="160">
        <f t="shared" si="359"/>
        <v>1</v>
      </c>
      <c r="G3795" s="160">
        <f t="shared" ca="1" si="354"/>
        <v>107265</v>
      </c>
      <c r="H3795" s="171">
        <f t="shared" ca="1" si="355"/>
        <v>1455</v>
      </c>
      <c r="I3795" s="160"/>
      <c r="J3795" s="160"/>
      <c r="K3795" s="160"/>
      <c r="L3795" s="160"/>
      <c r="M3795" s="160"/>
      <c r="N3795" s="160"/>
    </row>
    <row r="3796" spans="1:14">
      <c r="A3796" s="160"/>
      <c r="B3796" s="170" t="s">
        <v>11271</v>
      </c>
      <c r="C3796" s="161">
        <f t="shared" si="356"/>
        <v>43508</v>
      </c>
      <c r="D3796" s="160">
        <f t="shared" si="357"/>
        <v>2019</v>
      </c>
      <c r="E3796" s="160">
        <f t="shared" si="358"/>
        <v>2</v>
      </c>
      <c r="F3796" s="160">
        <f t="shared" si="359"/>
        <v>2</v>
      </c>
      <c r="G3796" s="160">
        <f t="shared" ca="1" si="354"/>
        <v>107266</v>
      </c>
      <c r="H3796" s="171">
        <f t="shared" ca="1" si="355"/>
        <v>1454</v>
      </c>
      <c r="I3796" s="160"/>
      <c r="J3796" s="160"/>
      <c r="K3796" s="160"/>
      <c r="L3796" s="160"/>
      <c r="M3796" s="160"/>
      <c r="N3796" s="160"/>
    </row>
    <row r="3797" spans="1:14">
      <c r="A3797" s="160"/>
      <c r="B3797" s="170" t="s">
        <v>11274</v>
      </c>
      <c r="C3797" s="161">
        <f t="shared" si="356"/>
        <v>43509</v>
      </c>
      <c r="D3797" s="160">
        <f t="shared" si="357"/>
        <v>2019</v>
      </c>
      <c r="E3797" s="160">
        <f t="shared" si="358"/>
        <v>2</v>
      </c>
      <c r="F3797" s="160">
        <f t="shared" si="359"/>
        <v>3</v>
      </c>
      <c r="G3797" s="160">
        <f t="shared" ca="1" si="354"/>
        <v>107267</v>
      </c>
      <c r="H3797" s="171">
        <f t="shared" ca="1" si="355"/>
        <v>1453</v>
      </c>
      <c r="I3797" s="160"/>
      <c r="J3797" s="160"/>
      <c r="K3797" s="160"/>
      <c r="L3797" s="160"/>
      <c r="M3797" s="160"/>
      <c r="N3797" s="160"/>
    </row>
    <row r="3798" spans="1:14">
      <c r="A3798" s="160"/>
      <c r="B3798" s="170" t="s">
        <v>11277</v>
      </c>
      <c r="C3798" s="161">
        <f t="shared" si="356"/>
        <v>43511</v>
      </c>
      <c r="D3798" s="160">
        <f t="shared" si="357"/>
        <v>2019</v>
      </c>
      <c r="E3798" s="160">
        <f t="shared" si="358"/>
        <v>2</v>
      </c>
      <c r="F3798" s="160">
        <f t="shared" si="359"/>
        <v>5</v>
      </c>
      <c r="G3798" s="160">
        <f t="shared" ca="1" si="354"/>
        <v>107271</v>
      </c>
      <c r="H3798" s="171">
        <f t="shared" ca="1" si="355"/>
        <v>1451</v>
      </c>
      <c r="I3798" s="160"/>
      <c r="J3798" s="160"/>
      <c r="K3798" s="160"/>
      <c r="L3798" s="160"/>
      <c r="M3798" s="160"/>
      <c r="N3798" s="160"/>
    </row>
    <row r="3799" spans="1:14">
      <c r="A3799" s="160"/>
      <c r="B3799" s="170" t="s">
        <v>11280</v>
      </c>
      <c r="C3799" s="161">
        <f t="shared" si="356"/>
        <v>43513</v>
      </c>
      <c r="D3799" s="160">
        <f t="shared" si="357"/>
        <v>2019</v>
      </c>
      <c r="E3799" s="160">
        <f t="shared" si="358"/>
        <v>2</v>
      </c>
      <c r="F3799" s="160">
        <f t="shared" si="359"/>
        <v>7</v>
      </c>
      <c r="G3799" s="160">
        <f t="shared" ca="1" si="354"/>
        <v>107271</v>
      </c>
      <c r="H3799" s="171">
        <f t="shared" ca="1" si="355"/>
        <v>1450</v>
      </c>
      <c r="I3799" s="160"/>
      <c r="J3799" s="160"/>
      <c r="K3799" s="160"/>
      <c r="L3799" s="160"/>
      <c r="M3799" s="160"/>
      <c r="N3799" s="160"/>
    </row>
    <row r="3800" spans="1:14">
      <c r="A3800" s="160"/>
      <c r="B3800" s="170" t="s">
        <v>11280</v>
      </c>
      <c r="C3800" s="161">
        <f t="shared" si="356"/>
        <v>43513</v>
      </c>
      <c r="D3800" s="160">
        <f t="shared" si="357"/>
        <v>2019</v>
      </c>
      <c r="E3800" s="160">
        <f t="shared" si="358"/>
        <v>2</v>
      </c>
      <c r="F3800" s="160">
        <f t="shared" si="359"/>
        <v>7</v>
      </c>
      <c r="G3800" s="160">
        <f t="shared" ca="1" si="354"/>
        <v>107271</v>
      </c>
      <c r="H3800" s="171">
        <f t="shared" ca="1" si="355"/>
        <v>1450</v>
      </c>
      <c r="I3800" s="160"/>
      <c r="J3800" s="160"/>
      <c r="K3800" s="160"/>
      <c r="L3800" s="160"/>
      <c r="M3800" s="160"/>
      <c r="N3800" s="160"/>
    </row>
    <row r="3801" spans="1:14">
      <c r="A3801" s="160"/>
      <c r="B3801" s="170" t="s">
        <v>11280</v>
      </c>
      <c r="C3801" s="161">
        <f t="shared" si="356"/>
        <v>43513</v>
      </c>
      <c r="D3801" s="160">
        <f t="shared" si="357"/>
        <v>2019</v>
      </c>
      <c r="E3801" s="160">
        <f t="shared" si="358"/>
        <v>2</v>
      </c>
      <c r="F3801" s="160">
        <f t="shared" si="359"/>
        <v>7</v>
      </c>
      <c r="G3801" s="160">
        <f t="shared" ca="1" si="354"/>
        <v>107271</v>
      </c>
      <c r="H3801" s="171">
        <f t="shared" ca="1" si="355"/>
        <v>1450</v>
      </c>
      <c r="I3801" s="160"/>
      <c r="J3801" s="160"/>
      <c r="K3801" s="160"/>
      <c r="L3801" s="160"/>
      <c r="M3801" s="160"/>
      <c r="N3801" s="160"/>
    </row>
    <row r="3802" spans="1:14">
      <c r="A3802" s="160"/>
      <c r="B3802" s="170" t="s">
        <v>11287</v>
      </c>
      <c r="C3802" s="161">
        <f t="shared" si="356"/>
        <v>43514</v>
      </c>
      <c r="D3802" s="160">
        <f t="shared" si="357"/>
        <v>2019</v>
      </c>
      <c r="E3802" s="160">
        <f t="shared" si="358"/>
        <v>2</v>
      </c>
      <c r="F3802" s="160">
        <f t="shared" si="359"/>
        <v>1</v>
      </c>
      <c r="G3802" s="160">
        <f t="shared" ca="1" si="354"/>
        <v>107272</v>
      </c>
      <c r="H3802" s="171">
        <f t="shared" ca="1" si="355"/>
        <v>1450</v>
      </c>
      <c r="I3802" s="160"/>
      <c r="J3802" s="160"/>
      <c r="K3802" s="160"/>
      <c r="L3802" s="160"/>
      <c r="M3802" s="160"/>
      <c r="N3802" s="160"/>
    </row>
    <row r="3803" spans="1:14">
      <c r="A3803" s="160"/>
      <c r="B3803" s="170" t="s">
        <v>11287</v>
      </c>
      <c r="C3803" s="161">
        <f t="shared" si="356"/>
        <v>43514</v>
      </c>
      <c r="D3803" s="160">
        <f t="shared" si="357"/>
        <v>2019</v>
      </c>
      <c r="E3803" s="160">
        <f t="shared" si="358"/>
        <v>2</v>
      </c>
      <c r="F3803" s="160">
        <f t="shared" si="359"/>
        <v>1</v>
      </c>
      <c r="G3803" s="160">
        <f t="shared" ca="1" si="354"/>
        <v>107272</v>
      </c>
      <c r="H3803" s="171">
        <f t="shared" ca="1" si="355"/>
        <v>1450</v>
      </c>
      <c r="I3803" s="160"/>
      <c r="J3803" s="160"/>
      <c r="K3803" s="160"/>
      <c r="L3803" s="160"/>
      <c r="M3803" s="160"/>
      <c r="N3803" s="160"/>
    </row>
    <row r="3804" spans="1:14">
      <c r="A3804" s="160"/>
      <c r="B3804" s="170" t="s">
        <v>11292</v>
      </c>
      <c r="C3804" s="161">
        <f t="shared" si="356"/>
        <v>43516</v>
      </c>
      <c r="D3804" s="160">
        <f t="shared" si="357"/>
        <v>2019</v>
      </c>
      <c r="E3804" s="160">
        <f t="shared" si="358"/>
        <v>2</v>
      </c>
      <c r="F3804" s="160">
        <f t="shared" si="359"/>
        <v>3</v>
      </c>
      <c r="G3804" s="160">
        <f t="shared" ca="1" si="354"/>
        <v>107274</v>
      </c>
      <c r="H3804" s="171">
        <f t="shared" ca="1" si="355"/>
        <v>1448</v>
      </c>
      <c r="I3804" s="160"/>
      <c r="J3804" s="160"/>
      <c r="K3804" s="160"/>
      <c r="L3804" s="160"/>
      <c r="M3804" s="160"/>
      <c r="N3804" s="160"/>
    </row>
    <row r="3805" spans="1:14">
      <c r="A3805" s="160"/>
      <c r="B3805" s="170" t="s">
        <v>11295</v>
      </c>
      <c r="C3805" s="161">
        <f t="shared" si="356"/>
        <v>43517</v>
      </c>
      <c r="D3805" s="160">
        <f t="shared" si="357"/>
        <v>2019</v>
      </c>
      <c r="E3805" s="160">
        <f t="shared" si="358"/>
        <v>2</v>
      </c>
      <c r="F3805" s="160">
        <f t="shared" si="359"/>
        <v>4</v>
      </c>
      <c r="G3805" s="160">
        <f t="shared" ca="1" si="354"/>
        <v>107277</v>
      </c>
      <c r="H3805" s="171">
        <f t="shared" ca="1" si="355"/>
        <v>1447</v>
      </c>
      <c r="I3805" s="160"/>
      <c r="J3805" s="160"/>
      <c r="K3805" s="160"/>
      <c r="L3805" s="160"/>
      <c r="M3805" s="160"/>
      <c r="N3805" s="160"/>
    </row>
    <row r="3806" spans="1:14">
      <c r="A3806" s="160"/>
      <c r="B3806" s="170" t="s">
        <v>11295</v>
      </c>
      <c r="C3806" s="161">
        <f t="shared" si="356"/>
        <v>43517</v>
      </c>
      <c r="D3806" s="160">
        <f t="shared" si="357"/>
        <v>2019</v>
      </c>
      <c r="E3806" s="160">
        <f t="shared" si="358"/>
        <v>2</v>
      </c>
      <c r="F3806" s="160">
        <f t="shared" si="359"/>
        <v>4</v>
      </c>
      <c r="G3806" s="160">
        <f t="shared" ca="1" si="354"/>
        <v>107277</v>
      </c>
      <c r="H3806" s="171">
        <f t="shared" ca="1" si="355"/>
        <v>1447</v>
      </c>
      <c r="I3806" s="160"/>
      <c r="J3806" s="160"/>
      <c r="K3806" s="160"/>
      <c r="L3806" s="160"/>
      <c r="M3806" s="160"/>
      <c r="N3806" s="160"/>
    </row>
    <row r="3807" spans="1:14">
      <c r="A3807" s="160"/>
      <c r="B3807" s="170" t="s">
        <v>11295</v>
      </c>
      <c r="C3807" s="161">
        <f t="shared" si="356"/>
        <v>43517</v>
      </c>
      <c r="D3807" s="160">
        <f t="shared" si="357"/>
        <v>2019</v>
      </c>
      <c r="E3807" s="160">
        <f t="shared" si="358"/>
        <v>2</v>
      </c>
      <c r="F3807" s="160">
        <f t="shared" si="359"/>
        <v>4</v>
      </c>
      <c r="G3807" s="160">
        <f t="shared" ca="1" si="354"/>
        <v>107277</v>
      </c>
      <c r="H3807" s="171">
        <f t="shared" ca="1" si="355"/>
        <v>1447</v>
      </c>
      <c r="I3807" s="160"/>
      <c r="J3807" s="160"/>
      <c r="K3807" s="160"/>
      <c r="L3807" s="160"/>
      <c r="M3807" s="160"/>
      <c r="N3807" s="160"/>
    </row>
    <row r="3808" spans="1:14">
      <c r="A3808" s="160"/>
      <c r="B3808" s="170" t="s">
        <v>11302</v>
      </c>
      <c r="C3808" s="161">
        <f t="shared" si="356"/>
        <v>43519</v>
      </c>
      <c r="D3808" s="160">
        <f t="shared" si="357"/>
        <v>2019</v>
      </c>
      <c r="E3808" s="160">
        <f t="shared" si="358"/>
        <v>2</v>
      </c>
      <c r="F3808" s="160">
        <f t="shared" si="359"/>
        <v>6</v>
      </c>
      <c r="G3808" s="160">
        <f t="shared" ca="1" si="354"/>
        <v>107278</v>
      </c>
      <c r="H3808" s="171">
        <f t="shared" ca="1" si="355"/>
        <v>1445</v>
      </c>
      <c r="I3808" s="160"/>
      <c r="J3808" s="160"/>
      <c r="K3808" s="160"/>
      <c r="L3808" s="160"/>
      <c r="M3808" s="160"/>
      <c r="N3808" s="160"/>
    </row>
    <row r="3809" spans="1:14">
      <c r="A3809" s="160"/>
      <c r="B3809" s="170" t="s">
        <v>11305</v>
      </c>
      <c r="C3809" s="161">
        <f t="shared" si="356"/>
        <v>43523</v>
      </c>
      <c r="D3809" s="160">
        <f t="shared" si="357"/>
        <v>2019</v>
      </c>
      <c r="E3809" s="160">
        <f t="shared" si="358"/>
        <v>2</v>
      </c>
      <c r="F3809" s="160">
        <f t="shared" si="359"/>
        <v>3</v>
      </c>
      <c r="G3809" s="160">
        <f t="shared" ca="1" si="354"/>
        <v>107281</v>
      </c>
      <c r="H3809" s="171">
        <f t="shared" ca="1" si="355"/>
        <v>1443</v>
      </c>
      <c r="I3809" s="160"/>
      <c r="J3809" s="160"/>
      <c r="K3809" s="160"/>
      <c r="L3809" s="160"/>
      <c r="M3809" s="160"/>
      <c r="N3809" s="160"/>
    </row>
    <row r="3810" spans="1:14">
      <c r="A3810" s="160"/>
      <c r="B3810" s="170" t="s">
        <v>11305</v>
      </c>
      <c r="C3810" s="161">
        <f t="shared" si="356"/>
        <v>43523</v>
      </c>
      <c r="D3810" s="160">
        <f t="shared" si="357"/>
        <v>2019</v>
      </c>
      <c r="E3810" s="160">
        <f t="shared" si="358"/>
        <v>2</v>
      </c>
      <c r="F3810" s="160">
        <f t="shared" si="359"/>
        <v>3</v>
      </c>
      <c r="G3810" s="160">
        <f t="shared" ca="1" si="354"/>
        <v>107281</v>
      </c>
      <c r="H3810" s="171">
        <f t="shared" ca="1" si="355"/>
        <v>1443</v>
      </c>
      <c r="I3810" s="160"/>
      <c r="J3810" s="160"/>
      <c r="K3810" s="160"/>
      <c r="L3810" s="160"/>
      <c r="M3810" s="160"/>
      <c r="N3810" s="160"/>
    </row>
    <row r="3811" spans="1:14">
      <c r="A3811" s="160"/>
      <c r="B3811" s="170" t="s">
        <v>11310</v>
      </c>
      <c r="C3811" s="161">
        <f t="shared" si="356"/>
        <v>43532</v>
      </c>
      <c r="D3811" s="160">
        <f t="shared" si="357"/>
        <v>2019</v>
      </c>
      <c r="E3811" s="160">
        <f t="shared" si="358"/>
        <v>3</v>
      </c>
      <c r="F3811" s="160">
        <f t="shared" si="359"/>
        <v>5</v>
      </c>
      <c r="G3811" s="160">
        <f t="shared" ca="1" si="354"/>
        <v>107292</v>
      </c>
      <c r="H3811" s="171">
        <f t="shared" ca="1" si="355"/>
        <v>1436</v>
      </c>
      <c r="I3811" s="160"/>
      <c r="J3811" s="160"/>
      <c r="K3811" s="160"/>
      <c r="L3811" s="160"/>
      <c r="M3811" s="160"/>
      <c r="N3811" s="160"/>
    </row>
    <row r="3812" spans="1:14">
      <c r="A3812" s="160"/>
      <c r="B3812" s="170" t="s">
        <v>11313</v>
      </c>
      <c r="C3812" s="161">
        <f t="shared" si="356"/>
        <v>43533</v>
      </c>
      <c r="D3812" s="160">
        <f t="shared" si="357"/>
        <v>2019</v>
      </c>
      <c r="E3812" s="160">
        <f t="shared" si="358"/>
        <v>3</v>
      </c>
      <c r="F3812" s="160">
        <f t="shared" si="359"/>
        <v>6</v>
      </c>
      <c r="G3812" s="160">
        <f t="shared" ca="1" si="354"/>
        <v>107292</v>
      </c>
      <c r="H3812" s="171">
        <f t="shared" ca="1" si="355"/>
        <v>1435</v>
      </c>
      <c r="I3812" s="160"/>
      <c r="J3812" s="160"/>
      <c r="K3812" s="160"/>
      <c r="L3812" s="160"/>
      <c r="M3812" s="160"/>
      <c r="N3812" s="160"/>
    </row>
    <row r="3813" spans="1:14">
      <c r="A3813" s="160"/>
      <c r="B3813" s="170" t="s">
        <v>11316</v>
      </c>
      <c r="C3813" s="161">
        <f t="shared" si="356"/>
        <v>43536</v>
      </c>
      <c r="D3813" s="160">
        <f t="shared" si="357"/>
        <v>2019</v>
      </c>
      <c r="E3813" s="160">
        <f t="shared" si="358"/>
        <v>3</v>
      </c>
      <c r="F3813" s="160">
        <f t="shared" si="359"/>
        <v>2</v>
      </c>
      <c r="G3813" s="160">
        <f t="shared" ca="1" si="354"/>
        <v>107294</v>
      </c>
      <c r="H3813" s="171">
        <f t="shared" ca="1" si="355"/>
        <v>1434</v>
      </c>
      <c r="I3813" s="160"/>
      <c r="J3813" s="160"/>
      <c r="K3813" s="160"/>
      <c r="L3813" s="160"/>
      <c r="M3813" s="160"/>
      <c r="N3813" s="160"/>
    </row>
    <row r="3814" spans="1:14">
      <c r="A3814" s="160"/>
      <c r="B3814" s="170" t="s">
        <v>11319</v>
      </c>
      <c r="C3814" s="161">
        <f t="shared" si="356"/>
        <v>43539</v>
      </c>
      <c r="D3814" s="160">
        <f t="shared" si="357"/>
        <v>2019</v>
      </c>
      <c r="E3814" s="160">
        <f t="shared" si="358"/>
        <v>3</v>
      </c>
      <c r="F3814" s="160">
        <f t="shared" si="359"/>
        <v>5</v>
      </c>
      <c r="G3814" s="160">
        <f t="shared" ca="1" si="354"/>
        <v>107299</v>
      </c>
      <c r="H3814" s="171">
        <f t="shared" ca="1" si="355"/>
        <v>1431</v>
      </c>
      <c r="I3814" s="160"/>
      <c r="J3814" s="160"/>
      <c r="K3814" s="160"/>
      <c r="L3814" s="160"/>
      <c r="M3814" s="160"/>
      <c r="N3814" s="160"/>
    </row>
    <row r="3815" spans="1:14">
      <c r="A3815" s="160"/>
      <c r="B3815" s="170" t="s">
        <v>11322</v>
      </c>
      <c r="C3815" s="161">
        <f t="shared" si="356"/>
        <v>43540</v>
      </c>
      <c r="D3815" s="160">
        <f t="shared" si="357"/>
        <v>2019</v>
      </c>
      <c r="E3815" s="160">
        <f t="shared" si="358"/>
        <v>3</v>
      </c>
      <c r="F3815" s="160">
        <f t="shared" si="359"/>
        <v>6</v>
      </c>
      <c r="G3815" s="160">
        <f t="shared" ca="1" si="354"/>
        <v>107299</v>
      </c>
      <c r="H3815" s="171">
        <f t="shared" ca="1" si="355"/>
        <v>1430</v>
      </c>
      <c r="I3815" s="160"/>
      <c r="J3815" s="160"/>
      <c r="K3815" s="160"/>
      <c r="L3815" s="160"/>
      <c r="M3815" s="160"/>
      <c r="N3815" s="160"/>
    </row>
    <row r="3816" spans="1:14">
      <c r="A3816" s="160"/>
      <c r="B3816" s="170" t="s">
        <v>11325</v>
      </c>
      <c r="C3816" s="161">
        <f t="shared" si="356"/>
        <v>43541</v>
      </c>
      <c r="D3816" s="160">
        <f t="shared" si="357"/>
        <v>2019</v>
      </c>
      <c r="E3816" s="160">
        <f t="shared" si="358"/>
        <v>3</v>
      </c>
      <c r="F3816" s="160">
        <f t="shared" si="359"/>
        <v>7</v>
      </c>
      <c r="G3816" s="160">
        <f t="shared" ca="1" si="354"/>
        <v>107299</v>
      </c>
      <c r="H3816" s="171">
        <f t="shared" ca="1" si="355"/>
        <v>1430</v>
      </c>
      <c r="I3816" s="160"/>
      <c r="J3816" s="160"/>
      <c r="K3816" s="160"/>
      <c r="L3816" s="160"/>
      <c r="M3816" s="160"/>
      <c r="N3816" s="160"/>
    </row>
    <row r="3817" spans="1:14">
      <c r="A3817" s="160"/>
      <c r="B3817" s="170" t="s">
        <v>11328</v>
      </c>
      <c r="C3817" s="161">
        <f t="shared" si="356"/>
        <v>43544</v>
      </c>
      <c r="D3817" s="160">
        <f t="shared" si="357"/>
        <v>2019</v>
      </c>
      <c r="E3817" s="160">
        <f t="shared" si="358"/>
        <v>3</v>
      </c>
      <c r="F3817" s="160">
        <f t="shared" si="359"/>
        <v>3</v>
      </c>
      <c r="G3817" s="160">
        <f t="shared" ca="1" si="354"/>
        <v>107302</v>
      </c>
      <c r="H3817" s="171">
        <f t="shared" ca="1" si="355"/>
        <v>1428</v>
      </c>
      <c r="I3817" s="160"/>
      <c r="J3817" s="160"/>
      <c r="K3817" s="160"/>
      <c r="L3817" s="160"/>
      <c r="M3817" s="160"/>
      <c r="N3817" s="160"/>
    </row>
    <row r="3818" spans="1:14">
      <c r="A3818" s="160"/>
      <c r="B3818" s="170" t="s">
        <v>11331</v>
      </c>
      <c r="C3818" s="161">
        <f t="shared" si="356"/>
        <v>43545</v>
      </c>
      <c r="D3818" s="160">
        <f t="shared" si="357"/>
        <v>2019</v>
      </c>
      <c r="E3818" s="160">
        <f t="shared" si="358"/>
        <v>3</v>
      </c>
      <c r="F3818" s="160">
        <f t="shared" si="359"/>
        <v>4</v>
      </c>
      <c r="G3818" s="160">
        <f t="shared" ca="1" si="354"/>
        <v>107305</v>
      </c>
      <c r="H3818" s="171">
        <f t="shared" ca="1" si="355"/>
        <v>1427</v>
      </c>
      <c r="I3818" s="160"/>
      <c r="J3818" s="160"/>
      <c r="K3818" s="160"/>
      <c r="L3818" s="160"/>
      <c r="M3818" s="160"/>
      <c r="N3818" s="160"/>
    </row>
    <row r="3819" spans="1:14">
      <c r="A3819" s="160"/>
      <c r="B3819" s="170" t="s">
        <v>11334</v>
      </c>
      <c r="C3819" s="161">
        <f t="shared" si="356"/>
        <v>43546</v>
      </c>
      <c r="D3819" s="160">
        <f t="shared" si="357"/>
        <v>2019</v>
      </c>
      <c r="E3819" s="160">
        <f t="shared" si="358"/>
        <v>3</v>
      </c>
      <c r="F3819" s="160">
        <f t="shared" si="359"/>
        <v>5</v>
      </c>
      <c r="G3819" s="160">
        <f t="shared" ca="1" si="354"/>
        <v>107306</v>
      </c>
      <c r="H3819" s="171">
        <f t="shared" ca="1" si="355"/>
        <v>1426</v>
      </c>
      <c r="I3819" s="160"/>
      <c r="J3819" s="160"/>
      <c r="K3819" s="160"/>
      <c r="L3819" s="160"/>
      <c r="M3819" s="160"/>
      <c r="N3819" s="160"/>
    </row>
    <row r="3820" spans="1:14">
      <c r="A3820" s="160"/>
      <c r="B3820" s="170" t="s">
        <v>11337</v>
      </c>
      <c r="C3820" s="161">
        <f t="shared" si="356"/>
        <v>43548</v>
      </c>
      <c r="D3820" s="160">
        <f t="shared" si="357"/>
        <v>2019</v>
      </c>
      <c r="E3820" s="160">
        <f t="shared" si="358"/>
        <v>3</v>
      </c>
      <c r="F3820" s="160">
        <f t="shared" si="359"/>
        <v>7</v>
      </c>
      <c r="G3820" s="160">
        <f t="shared" ca="1" si="354"/>
        <v>107306</v>
      </c>
      <c r="H3820" s="171">
        <f t="shared" ca="1" si="355"/>
        <v>1425</v>
      </c>
      <c r="I3820" s="160"/>
      <c r="J3820" s="160"/>
      <c r="K3820" s="160"/>
      <c r="L3820" s="160"/>
      <c r="M3820" s="160"/>
      <c r="N3820" s="160"/>
    </row>
    <row r="3821" spans="1:14">
      <c r="A3821" s="160"/>
      <c r="B3821" s="170" t="s">
        <v>11340</v>
      </c>
      <c r="C3821" s="161">
        <f t="shared" si="356"/>
        <v>43549</v>
      </c>
      <c r="D3821" s="160">
        <f t="shared" si="357"/>
        <v>2019</v>
      </c>
      <c r="E3821" s="160">
        <f t="shared" si="358"/>
        <v>3</v>
      </c>
      <c r="F3821" s="160">
        <f t="shared" si="359"/>
        <v>1</v>
      </c>
      <c r="G3821" s="160">
        <f t="shared" ca="1" si="354"/>
        <v>107307</v>
      </c>
      <c r="H3821" s="171">
        <f t="shared" ca="1" si="355"/>
        <v>1425</v>
      </c>
      <c r="I3821" s="160"/>
      <c r="J3821" s="160"/>
      <c r="K3821" s="160"/>
      <c r="L3821" s="160"/>
      <c r="M3821" s="160"/>
      <c r="N3821" s="160"/>
    </row>
    <row r="3822" spans="1:14">
      <c r="A3822" s="160"/>
      <c r="B3822" s="170" t="s">
        <v>11340</v>
      </c>
      <c r="C3822" s="161">
        <f t="shared" si="356"/>
        <v>43549</v>
      </c>
      <c r="D3822" s="160">
        <f t="shared" si="357"/>
        <v>2019</v>
      </c>
      <c r="E3822" s="160">
        <f t="shared" si="358"/>
        <v>3</v>
      </c>
      <c r="F3822" s="160">
        <f t="shared" si="359"/>
        <v>1</v>
      </c>
      <c r="G3822" s="160">
        <f t="shared" ca="1" si="354"/>
        <v>107307</v>
      </c>
      <c r="H3822" s="171">
        <f t="shared" ca="1" si="355"/>
        <v>1425</v>
      </c>
      <c r="I3822" s="160"/>
      <c r="J3822" s="160"/>
      <c r="K3822" s="160"/>
      <c r="L3822" s="160"/>
      <c r="M3822" s="160"/>
      <c r="N3822" s="160"/>
    </row>
    <row r="3823" spans="1:14">
      <c r="A3823" s="160"/>
      <c r="B3823" s="170" t="s">
        <v>11345</v>
      </c>
      <c r="C3823" s="161">
        <f t="shared" si="356"/>
        <v>43551</v>
      </c>
      <c r="D3823" s="160">
        <f t="shared" si="357"/>
        <v>2019</v>
      </c>
      <c r="E3823" s="160">
        <f t="shared" si="358"/>
        <v>3</v>
      </c>
      <c r="F3823" s="160">
        <f t="shared" si="359"/>
        <v>3</v>
      </c>
      <c r="G3823" s="160">
        <f t="shared" ca="1" si="354"/>
        <v>107309</v>
      </c>
      <c r="H3823" s="171">
        <f t="shared" ca="1" si="355"/>
        <v>1423</v>
      </c>
      <c r="I3823" s="160"/>
      <c r="J3823" s="160"/>
      <c r="K3823" s="160"/>
      <c r="L3823" s="160"/>
      <c r="M3823" s="160"/>
      <c r="N3823" s="160"/>
    </row>
    <row r="3824" spans="1:14">
      <c r="A3824" s="160"/>
      <c r="B3824" s="170" t="s">
        <v>11348</v>
      </c>
      <c r="C3824" s="161">
        <f t="shared" si="356"/>
        <v>43552</v>
      </c>
      <c r="D3824" s="160">
        <f t="shared" si="357"/>
        <v>2019</v>
      </c>
      <c r="E3824" s="160">
        <f t="shared" si="358"/>
        <v>3</v>
      </c>
      <c r="F3824" s="160">
        <f t="shared" si="359"/>
        <v>4</v>
      </c>
      <c r="G3824" s="160">
        <f t="shared" ca="1" si="354"/>
        <v>107312</v>
      </c>
      <c r="H3824" s="171">
        <f t="shared" ca="1" si="355"/>
        <v>1422</v>
      </c>
      <c r="I3824" s="160"/>
      <c r="J3824" s="160"/>
      <c r="K3824" s="160"/>
      <c r="L3824" s="160"/>
      <c r="M3824" s="160"/>
      <c r="N3824" s="160"/>
    </row>
    <row r="3825" spans="1:14">
      <c r="A3825" s="160"/>
      <c r="B3825" s="170" t="s">
        <v>11348</v>
      </c>
      <c r="C3825" s="161">
        <f t="shared" si="356"/>
        <v>43552</v>
      </c>
      <c r="D3825" s="160">
        <f t="shared" si="357"/>
        <v>2019</v>
      </c>
      <c r="E3825" s="160">
        <f t="shared" si="358"/>
        <v>3</v>
      </c>
      <c r="F3825" s="160">
        <f t="shared" si="359"/>
        <v>4</v>
      </c>
      <c r="G3825" s="160">
        <f t="shared" ca="1" si="354"/>
        <v>107312</v>
      </c>
      <c r="H3825" s="171">
        <f t="shared" ca="1" si="355"/>
        <v>1422</v>
      </c>
      <c r="I3825" s="160"/>
      <c r="J3825" s="160"/>
      <c r="K3825" s="160"/>
      <c r="L3825" s="160"/>
      <c r="M3825" s="160"/>
      <c r="N3825" s="160"/>
    </row>
    <row r="3826" spans="1:14">
      <c r="A3826" s="160"/>
      <c r="B3826" s="170" t="s">
        <v>11353</v>
      </c>
      <c r="C3826" s="161">
        <f t="shared" si="356"/>
        <v>43553</v>
      </c>
      <c r="D3826" s="160">
        <f t="shared" si="357"/>
        <v>2019</v>
      </c>
      <c r="E3826" s="160">
        <f t="shared" si="358"/>
        <v>3</v>
      </c>
      <c r="F3826" s="160">
        <f t="shared" si="359"/>
        <v>5</v>
      </c>
      <c r="G3826" s="160">
        <f t="shared" ca="1" si="354"/>
        <v>107313</v>
      </c>
      <c r="H3826" s="171">
        <f t="shared" ca="1" si="355"/>
        <v>1421</v>
      </c>
      <c r="I3826" s="160"/>
      <c r="J3826" s="160"/>
      <c r="K3826" s="160"/>
      <c r="L3826" s="160"/>
      <c r="M3826" s="160"/>
      <c r="N3826" s="160"/>
    </row>
    <row r="3827" spans="1:14">
      <c r="A3827" s="160"/>
      <c r="B3827" s="170" t="s">
        <v>11356</v>
      </c>
      <c r="C3827" s="161">
        <f t="shared" si="356"/>
        <v>43556</v>
      </c>
      <c r="D3827" s="160">
        <f t="shared" si="357"/>
        <v>2019</v>
      </c>
      <c r="E3827" s="160">
        <f t="shared" si="358"/>
        <v>4</v>
      </c>
      <c r="F3827" s="160">
        <f t="shared" si="359"/>
        <v>1</v>
      </c>
      <c r="G3827" s="160">
        <f t="shared" ca="1" si="354"/>
        <v>107314</v>
      </c>
      <c r="H3827" s="171">
        <f t="shared" ca="1" si="355"/>
        <v>1420</v>
      </c>
      <c r="I3827" s="160"/>
      <c r="J3827" s="160"/>
      <c r="K3827" s="160"/>
      <c r="L3827" s="160"/>
      <c r="M3827" s="160"/>
      <c r="N3827" s="160"/>
    </row>
    <row r="3828" spans="1:14">
      <c r="A3828" s="160"/>
      <c r="B3828" s="170" t="s">
        <v>11359</v>
      </c>
      <c r="C3828" s="161">
        <f t="shared" si="356"/>
        <v>43557</v>
      </c>
      <c r="D3828" s="160">
        <f t="shared" si="357"/>
        <v>2019</v>
      </c>
      <c r="E3828" s="160">
        <f t="shared" si="358"/>
        <v>4</v>
      </c>
      <c r="F3828" s="160">
        <f t="shared" si="359"/>
        <v>2</v>
      </c>
      <c r="G3828" s="160">
        <f t="shared" ca="1" si="354"/>
        <v>107315</v>
      </c>
      <c r="H3828" s="171">
        <f t="shared" ca="1" si="355"/>
        <v>1419</v>
      </c>
      <c r="I3828" s="160"/>
      <c r="J3828" s="160"/>
      <c r="K3828" s="160"/>
      <c r="L3828" s="160"/>
      <c r="M3828" s="160"/>
      <c r="N3828" s="160"/>
    </row>
    <row r="3829" spans="1:14">
      <c r="A3829" s="160"/>
      <c r="B3829" s="170" t="s">
        <v>11362</v>
      </c>
      <c r="C3829" s="161">
        <f t="shared" si="356"/>
        <v>43558</v>
      </c>
      <c r="D3829" s="160">
        <f t="shared" si="357"/>
        <v>2019</v>
      </c>
      <c r="E3829" s="160">
        <f t="shared" si="358"/>
        <v>4</v>
      </c>
      <c r="F3829" s="160">
        <f t="shared" si="359"/>
        <v>3</v>
      </c>
      <c r="G3829" s="160">
        <f t="shared" ca="1" si="354"/>
        <v>107316</v>
      </c>
      <c r="H3829" s="171">
        <f t="shared" ca="1" si="355"/>
        <v>1418</v>
      </c>
      <c r="I3829" s="160"/>
      <c r="J3829" s="160"/>
      <c r="K3829" s="160"/>
      <c r="L3829" s="160"/>
      <c r="M3829" s="160"/>
      <c r="N3829" s="160"/>
    </row>
    <row r="3830" spans="1:14">
      <c r="A3830" s="160"/>
      <c r="B3830" s="170" t="s">
        <v>11365</v>
      </c>
      <c r="C3830" s="161">
        <f t="shared" si="356"/>
        <v>43559</v>
      </c>
      <c r="D3830" s="160">
        <f t="shared" si="357"/>
        <v>2019</v>
      </c>
      <c r="E3830" s="160">
        <f t="shared" si="358"/>
        <v>4</v>
      </c>
      <c r="F3830" s="160">
        <f t="shared" si="359"/>
        <v>4</v>
      </c>
      <c r="G3830" s="160">
        <f t="shared" ca="1" si="354"/>
        <v>107319</v>
      </c>
      <c r="H3830" s="171">
        <f t="shared" ca="1" si="355"/>
        <v>1417</v>
      </c>
      <c r="I3830" s="160"/>
      <c r="J3830" s="160"/>
      <c r="K3830" s="160"/>
      <c r="L3830" s="160"/>
      <c r="M3830" s="160"/>
      <c r="N3830" s="160"/>
    </row>
    <row r="3831" spans="1:14">
      <c r="A3831" s="160"/>
      <c r="B3831" s="170" t="s">
        <v>11365</v>
      </c>
      <c r="C3831" s="161">
        <f t="shared" si="356"/>
        <v>43559</v>
      </c>
      <c r="D3831" s="160">
        <f t="shared" si="357"/>
        <v>2019</v>
      </c>
      <c r="E3831" s="160">
        <f t="shared" si="358"/>
        <v>4</v>
      </c>
      <c r="F3831" s="160">
        <f t="shared" si="359"/>
        <v>4</v>
      </c>
      <c r="G3831" s="160">
        <f t="shared" ca="1" si="354"/>
        <v>107319</v>
      </c>
      <c r="H3831" s="171">
        <f t="shared" ca="1" si="355"/>
        <v>1417</v>
      </c>
      <c r="I3831" s="160"/>
      <c r="J3831" s="160"/>
      <c r="K3831" s="160"/>
      <c r="L3831" s="160"/>
      <c r="M3831" s="160"/>
      <c r="N3831" s="160"/>
    </row>
    <row r="3832" spans="1:14">
      <c r="A3832" s="160"/>
      <c r="B3832" s="170" t="s">
        <v>11370</v>
      </c>
      <c r="C3832" s="161">
        <f t="shared" si="356"/>
        <v>43560</v>
      </c>
      <c r="D3832" s="160">
        <f t="shared" si="357"/>
        <v>2019</v>
      </c>
      <c r="E3832" s="160">
        <f t="shared" si="358"/>
        <v>4</v>
      </c>
      <c r="F3832" s="160">
        <f t="shared" si="359"/>
        <v>5</v>
      </c>
      <c r="G3832" s="160">
        <f t="shared" ca="1" si="354"/>
        <v>107320</v>
      </c>
      <c r="H3832" s="171">
        <f t="shared" ca="1" si="355"/>
        <v>1416</v>
      </c>
      <c r="I3832" s="160"/>
      <c r="J3832" s="160"/>
      <c r="K3832" s="160"/>
      <c r="L3832" s="160"/>
      <c r="M3832" s="160"/>
      <c r="N3832" s="160"/>
    </row>
    <row r="3833" spans="1:14">
      <c r="A3833" s="160"/>
      <c r="B3833" s="170" t="s">
        <v>11373</v>
      </c>
      <c r="C3833" s="161">
        <f t="shared" si="356"/>
        <v>43562</v>
      </c>
      <c r="D3833" s="160">
        <f t="shared" si="357"/>
        <v>2019</v>
      </c>
      <c r="E3833" s="160">
        <f t="shared" si="358"/>
        <v>4</v>
      </c>
      <c r="F3833" s="160">
        <f t="shared" si="359"/>
        <v>7</v>
      </c>
      <c r="G3833" s="160">
        <f t="shared" ca="1" si="354"/>
        <v>107320</v>
      </c>
      <c r="H3833" s="171">
        <f t="shared" ca="1" si="355"/>
        <v>1415</v>
      </c>
      <c r="I3833" s="160"/>
      <c r="J3833" s="160"/>
      <c r="K3833" s="160"/>
      <c r="L3833" s="160"/>
      <c r="M3833" s="160"/>
      <c r="N3833" s="160"/>
    </row>
    <row r="3834" spans="1:14">
      <c r="A3834" s="160"/>
      <c r="B3834" s="170" t="s">
        <v>11376</v>
      </c>
      <c r="C3834" s="161">
        <f t="shared" si="356"/>
        <v>43563</v>
      </c>
      <c r="D3834" s="160">
        <f t="shared" si="357"/>
        <v>2019</v>
      </c>
      <c r="E3834" s="160">
        <f t="shared" si="358"/>
        <v>4</v>
      </c>
      <c r="F3834" s="160">
        <f t="shared" si="359"/>
        <v>1</v>
      </c>
      <c r="G3834" s="160">
        <f t="shared" ca="1" si="354"/>
        <v>107321</v>
      </c>
      <c r="H3834" s="171">
        <f t="shared" ca="1" si="355"/>
        <v>1415</v>
      </c>
      <c r="I3834" s="160"/>
      <c r="J3834" s="160"/>
      <c r="K3834" s="160"/>
      <c r="L3834" s="160"/>
      <c r="M3834" s="160"/>
      <c r="N3834" s="160"/>
    </row>
    <row r="3835" spans="1:14">
      <c r="A3835" s="160"/>
      <c r="B3835" s="170" t="s">
        <v>11379</v>
      </c>
      <c r="C3835" s="161">
        <f t="shared" si="356"/>
        <v>43565</v>
      </c>
      <c r="D3835" s="160">
        <f t="shared" si="357"/>
        <v>2019</v>
      </c>
      <c r="E3835" s="160">
        <f t="shared" si="358"/>
        <v>4</v>
      </c>
      <c r="F3835" s="160">
        <f t="shared" si="359"/>
        <v>3</v>
      </c>
      <c r="G3835" s="160">
        <f t="shared" ca="1" si="354"/>
        <v>107323</v>
      </c>
      <c r="H3835" s="171">
        <f t="shared" ca="1" si="355"/>
        <v>1413</v>
      </c>
      <c r="I3835" s="160"/>
      <c r="J3835" s="160"/>
      <c r="K3835" s="160"/>
      <c r="L3835" s="160"/>
      <c r="M3835" s="160"/>
      <c r="N3835" s="160"/>
    </row>
    <row r="3836" spans="1:14">
      <c r="A3836" s="160"/>
      <c r="B3836" s="170" t="s">
        <v>11379</v>
      </c>
      <c r="C3836" s="161">
        <f t="shared" si="356"/>
        <v>43565</v>
      </c>
      <c r="D3836" s="160">
        <f t="shared" si="357"/>
        <v>2019</v>
      </c>
      <c r="E3836" s="160">
        <f t="shared" si="358"/>
        <v>4</v>
      </c>
      <c r="F3836" s="160">
        <f t="shared" si="359"/>
        <v>3</v>
      </c>
      <c r="G3836" s="160">
        <f t="shared" ca="1" si="354"/>
        <v>107323</v>
      </c>
      <c r="H3836" s="171">
        <f t="shared" ca="1" si="355"/>
        <v>1413</v>
      </c>
      <c r="I3836" s="160"/>
      <c r="J3836" s="160"/>
      <c r="K3836" s="160"/>
      <c r="L3836" s="160"/>
      <c r="M3836" s="160"/>
      <c r="N3836" s="160"/>
    </row>
    <row r="3837" spans="1:14">
      <c r="A3837" s="160"/>
      <c r="B3837" s="170" t="s">
        <v>11384</v>
      </c>
      <c r="C3837" s="161">
        <f t="shared" si="356"/>
        <v>43567</v>
      </c>
      <c r="D3837" s="160">
        <f t="shared" si="357"/>
        <v>2019</v>
      </c>
      <c r="E3837" s="160">
        <f t="shared" si="358"/>
        <v>4</v>
      </c>
      <c r="F3837" s="160">
        <f t="shared" si="359"/>
        <v>5</v>
      </c>
      <c r="G3837" s="160">
        <f t="shared" ca="1" si="354"/>
        <v>107327</v>
      </c>
      <c r="H3837" s="171">
        <f t="shared" ca="1" si="355"/>
        <v>1411</v>
      </c>
      <c r="I3837" s="160"/>
      <c r="J3837" s="160"/>
      <c r="K3837" s="160"/>
      <c r="L3837" s="160"/>
      <c r="M3837" s="160"/>
      <c r="N3837" s="160"/>
    </row>
    <row r="3838" spans="1:14">
      <c r="A3838" s="160"/>
      <c r="B3838" s="170" t="s">
        <v>11387</v>
      </c>
      <c r="C3838" s="161">
        <f t="shared" si="356"/>
        <v>43569</v>
      </c>
      <c r="D3838" s="160">
        <f t="shared" si="357"/>
        <v>2019</v>
      </c>
      <c r="E3838" s="160">
        <f t="shared" si="358"/>
        <v>4</v>
      </c>
      <c r="F3838" s="160">
        <f t="shared" si="359"/>
        <v>7</v>
      </c>
      <c r="G3838" s="160">
        <f t="shared" ca="1" si="354"/>
        <v>107327</v>
      </c>
      <c r="H3838" s="171">
        <f t="shared" ca="1" si="355"/>
        <v>1410</v>
      </c>
      <c r="I3838" s="160"/>
      <c r="J3838" s="160"/>
      <c r="K3838" s="160"/>
      <c r="L3838" s="160"/>
      <c r="M3838" s="160"/>
      <c r="N3838" s="160"/>
    </row>
    <row r="3839" spans="1:14">
      <c r="A3839" s="160"/>
      <c r="B3839" s="170" t="s">
        <v>11390</v>
      </c>
      <c r="C3839" s="161">
        <f t="shared" si="356"/>
        <v>43570</v>
      </c>
      <c r="D3839" s="160">
        <f t="shared" si="357"/>
        <v>2019</v>
      </c>
      <c r="E3839" s="160">
        <f t="shared" si="358"/>
        <v>4</v>
      </c>
      <c r="F3839" s="160">
        <f t="shared" si="359"/>
        <v>1</v>
      </c>
      <c r="G3839" s="160">
        <f t="shared" ca="1" si="354"/>
        <v>107328</v>
      </c>
      <c r="H3839" s="171">
        <f t="shared" ca="1" si="355"/>
        <v>1410</v>
      </c>
      <c r="I3839" s="160"/>
      <c r="J3839" s="160"/>
      <c r="K3839" s="160"/>
      <c r="L3839" s="160"/>
      <c r="M3839" s="160"/>
      <c r="N3839" s="160"/>
    </row>
    <row r="3840" spans="1:14">
      <c r="A3840" s="160"/>
      <c r="B3840" s="170" t="s">
        <v>11390</v>
      </c>
      <c r="C3840" s="161">
        <f t="shared" si="356"/>
        <v>43570</v>
      </c>
      <c r="D3840" s="160">
        <f t="shared" si="357"/>
        <v>2019</v>
      </c>
      <c r="E3840" s="160">
        <f t="shared" si="358"/>
        <v>4</v>
      </c>
      <c r="F3840" s="160">
        <f t="shared" si="359"/>
        <v>1</v>
      </c>
      <c r="G3840" s="160">
        <f t="shared" ca="1" si="354"/>
        <v>107328</v>
      </c>
      <c r="H3840" s="171">
        <f t="shared" ca="1" si="355"/>
        <v>1410</v>
      </c>
      <c r="I3840" s="160"/>
      <c r="J3840" s="160"/>
      <c r="K3840" s="160"/>
      <c r="L3840" s="160"/>
      <c r="M3840" s="160"/>
      <c r="N3840" s="160"/>
    </row>
    <row r="3841" spans="1:14">
      <c r="A3841" s="160"/>
      <c r="B3841" s="170" t="s">
        <v>11395</v>
      </c>
      <c r="C3841" s="161">
        <f t="shared" si="356"/>
        <v>43572</v>
      </c>
      <c r="D3841" s="160">
        <f t="shared" si="357"/>
        <v>2019</v>
      </c>
      <c r="E3841" s="160">
        <f t="shared" si="358"/>
        <v>4</v>
      </c>
      <c r="F3841" s="160">
        <f t="shared" si="359"/>
        <v>3</v>
      </c>
      <c r="G3841" s="160">
        <f t="shared" ca="1" si="354"/>
        <v>107330</v>
      </c>
      <c r="H3841" s="171">
        <f t="shared" ca="1" si="355"/>
        <v>1408</v>
      </c>
      <c r="I3841" s="160"/>
      <c r="J3841" s="160"/>
      <c r="K3841" s="160"/>
      <c r="L3841" s="160"/>
      <c r="M3841" s="160"/>
      <c r="N3841" s="160"/>
    </row>
    <row r="3842" spans="1:14">
      <c r="A3842" s="160"/>
      <c r="B3842" s="170" t="s">
        <v>11395</v>
      </c>
      <c r="C3842" s="161">
        <f t="shared" si="356"/>
        <v>43572</v>
      </c>
      <c r="D3842" s="160">
        <f t="shared" si="357"/>
        <v>2019</v>
      </c>
      <c r="E3842" s="160">
        <f t="shared" si="358"/>
        <v>4</v>
      </c>
      <c r="F3842" s="160">
        <f t="shared" si="359"/>
        <v>3</v>
      </c>
      <c r="G3842" s="160">
        <f t="shared" ca="1" si="354"/>
        <v>107330</v>
      </c>
      <c r="H3842" s="171">
        <f t="shared" ca="1" si="355"/>
        <v>1408</v>
      </c>
      <c r="I3842" s="160"/>
      <c r="J3842" s="160"/>
      <c r="K3842" s="160"/>
      <c r="L3842" s="160"/>
      <c r="M3842" s="160"/>
      <c r="N3842" s="160"/>
    </row>
    <row r="3843" spans="1:14">
      <c r="A3843" s="160"/>
      <c r="B3843" s="170" t="s">
        <v>11395</v>
      </c>
      <c r="C3843" s="161">
        <f t="shared" si="356"/>
        <v>43572</v>
      </c>
      <c r="D3843" s="160">
        <f t="shared" si="357"/>
        <v>2019</v>
      </c>
      <c r="E3843" s="160">
        <f t="shared" si="358"/>
        <v>4</v>
      </c>
      <c r="F3843" s="160">
        <f t="shared" si="359"/>
        <v>3</v>
      </c>
      <c r="G3843" s="160">
        <f t="shared" ca="1" si="354"/>
        <v>107330</v>
      </c>
      <c r="H3843" s="171">
        <f t="shared" ca="1" si="355"/>
        <v>1408</v>
      </c>
      <c r="I3843" s="160"/>
      <c r="J3843" s="160"/>
      <c r="K3843" s="160"/>
      <c r="L3843" s="160"/>
      <c r="M3843" s="160"/>
      <c r="N3843" s="160"/>
    </row>
    <row r="3844" spans="1:14">
      <c r="A3844" s="160"/>
      <c r="B3844" s="170" t="s">
        <v>11402</v>
      </c>
      <c r="C3844" s="161">
        <f t="shared" si="356"/>
        <v>43574</v>
      </c>
      <c r="D3844" s="160">
        <f t="shared" si="357"/>
        <v>2019</v>
      </c>
      <c r="E3844" s="160">
        <f t="shared" si="358"/>
        <v>4</v>
      </c>
      <c r="F3844" s="160">
        <f t="shared" si="359"/>
        <v>5</v>
      </c>
      <c r="G3844" s="160">
        <f t="shared" ca="1" si="354"/>
        <v>107334</v>
      </c>
      <c r="H3844" s="171">
        <f t="shared" ca="1" si="355"/>
        <v>1406</v>
      </c>
      <c r="I3844" s="160"/>
      <c r="J3844" s="160"/>
      <c r="K3844" s="160"/>
      <c r="L3844" s="160"/>
      <c r="M3844" s="160"/>
      <c r="N3844" s="160"/>
    </row>
    <row r="3845" spans="1:14">
      <c r="A3845" s="160"/>
      <c r="B3845" s="170" t="s">
        <v>11405</v>
      </c>
      <c r="C3845" s="161">
        <f t="shared" si="356"/>
        <v>43575</v>
      </c>
      <c r="D3845" s="160">
        <f t="shared" si="357"/>
        <v>2019</v>
      </c>
      <c r="E3845" s="160">
        <f t="shared" si="358"/>
        <v>4</v>
      </c>
      <c r="F3845" s="160">
        <f t="shared" si="359"/>
        <v>6</v>
      </c>
      <c r="G3845" s="160">
        <f t="shared" ref="G3845:G3908" ca="1" si="360">WORKDAY(C3845,$K$5)</f>
        <v>107334</v>
      </c>
      <c r="H3845" s="171">
        <f t="shared" ref="H3845:H3908" ca="1" si="361">NETWORKDAYS(C3845,$K$5)</f>
        <v>1405</v>
      </c>
      <c r="I3845" s="160"/>
      <c r="J3845" s="160"/>
      <c r="K3845" s="160"/>
      <c r="L3845" s="160"/>
      <c r="M3845" s="160"/>
      <c r="N3845" s="160"/>
    </row>
    <row r="3846" spans="1:14">
      <c r="A3846" s="160"/>
      <c r="B3846" s="170" t="s">
        <v>11405</v>
      </c>
      <c r="C3846" s="161">
        <f t="shared" ref="C3846:C3909" si="362">DATE(LEFT(B3846,4),MID(B3846,5,2),RIGHT(B3846,2))</f>
        <v>43575</v>
      </c>
      <c r="D3846" s="160">
        <f t="shared" ref="D3846:D3909" si="363">YEAR(C3846)</f>
        <v>2019</v>
      </c>
      <c r="E3846" s="160">
        <f t="shared" ref="E3846:E3909" si="364">MONTH(C3846)</f>
        <v>4</v>
      </c>
      <c r="F3846" s="160">
        <f t="shared" ref="F3846:F3909" si="365">WEEKDAY(C3846,2)</f>
        <v>6</v>
      </c>
      <c r="G3846" s="160">
        <f t="shared" ca="1" si="360"/>
        <v>107334</v>
      </c>
      <c r="H3846" s="171">
        <f t="shared" ca="1" si="361"/>
        <v>1405</v>
      </c>
      <c r="I3846" s="160"/>
      <c r="J3846" s="160"/>
      <c r="K3846" s="160"/>
      <c r="L3846" s="160"/>
      <c r="M3846" s="160"/>
      <c r="N3846" s="160"/>
    </row>
    <row r="3847" spans="1:14">
      <c r="A3847" s="160"/>
      <c r="B3847" s="170" t="s">
        <v>11410</v>
      </c>
      <c r="C3847" s="161">
        <f t="shared" si="362"/>
        <v>43579</v>
      </c>
      <c r="D3847" s="160">
        <f t="shared" si="363"/>
        <v>2019</v>
      </c>
      <c r="E3847" s="160">
        <f t="shared" si="364"/>
        <v>4</v>
      </c>
      <c r="F3847" s="160">
        <f t="shared" si="365"/>
        <v>3</v>
      </c>
      <c r="G3847" s="160">
        <f t="shared" ca="1" si="360"/>
        <v>107337</v>
      </c>
      <c r="H3847" s="171">
        <f t="shared" ca="1" si="361"/>
        <v>1403</v>
      </c>
      <c r="I3847" s="160"/>
      <c r="J3847" s="160"/>
      <c r="K3847" s="160"/>
      <c r="L3847" s="160"/>
      <c r="M3847" s="160"/>
      <c r="N3847" s="160"/>
    </row>
    <row r="3848" spans="1:14">
      <c r="A3848" s="160"/>
      <c r="B3848" s="170" t="s">
        <v>11410</v>
      </c>
      <c r="C3848" s="161">
        <f t="shared" si="362"/>
        <v>43579</v>
      </c>
      <c r="D3848" s="160">
        <f t="shared" si="363"/>
        <v>2019</v>
      </c>
      <c r="E3848" s="160">
        <f t="shared" si="364"/>
        <v>4</v>
      </c>
      <c r="F3848" s="160">
        <f t="shared" si="365"/>
        <v>3</v>
      </c>
      <c r="G3848" s="160">
        <f t="shared" ca="1" si="360"/>
        <v>107337</v>
      </c>
      <c r="H3848" s="171">
        <f t="shared" ca="1" si="361"/>
        <v>1403</v>
      </c>
      <c r="I3848" s="160"/>
      <c r="J3848" s="160"/>
      <c r="K3848" s="160"/>
      <c r="L3848" s="160"/>
      <c r="M3848" s="160"/>
      <c r="N3848" s="160"/>
    </row>
    <row r="3849" spans="1:14">
      <c r="A3849" s="160"/>
      <c r="B3849" s="170" t="s">
        <v>11415</v>
      </c>
      <c r="C3849" s="161">
        <f t="shared" si="362"/>
        <v>43580</v>
      </c>
      <c r="D3849" s="160">
        <f t="shared" si="363"/>
        <v>2019</v>
      </c>
      <c r="E3849" s="160">
        <f t="shared" si="364"/>
        <v>4</v>
      </c>
      <c r="F3849" s="160">
        <f t="shared" si="365"/>
        <v>4</v>
      </c>
      <c r="G3849" s="160">
        <f t="shared" ca="1" si="360"/>
        <v>107340</v>
      </c>
      <c r="H3849" s="171">
        <f t="shared" ca="1" si="361"/>
        <v>1402</v>
      </c>
      <c r="I3849" s="160"/>
      <c r="J3849" s="160"/>
      <c r="K3849" s="160"/>
      <c r="L3849" s="160"/>
      <c r="M3849" s="160"/>
      <c r="N3849" s="160"/>
    </row>
    <row r="3850" spans="1:14">
      <c r="A3850" s="160"/>
      <c r="B3850" s="170" t="s">
        <v>11418</v>
      </c>
      <c r="C3850" s="161">
        <f t="shared" si="362"/>
        <v>43581</v>
      </c>
      <c r="D3850" s="160">
        <f t="shared" si="363"/>
        <v>2019</v>
      </c>
      <c r="E3850" s="160">
        <f t="shared" si="364"/>
        <v>4</v>
      </c>
      <c r="F3850" s="160">
        <f t="shared" si="365"/>
        <v>5</v>
      </c>
      <c r="G3850" s="160">
        <f t="shared" ca="1" si="360"/>
        <v>107341</v>
      </c>
      <c r="H3850" s="171">
        <f t="shared" ca="1" si="361"/>
        <v>1401</v>
      </c>
      <c r="I3850" s="160"/>
      <c r="J3850" s="160"/>
      <c r="K3850" s="160"/>
      <c r="L3850" s="160"/>
      <c r="M3850" s="160"/>
      <c r="N3850" s="160"/>
    </row>
    <row r="3851" spans="1:14">
      <c r="A3851" s="160"/>
      <c r="B3851" s="170" t="s">
        <v>11421</v>
      </c>
      <c r="C3851" s="161">
        <f t="shared" si="362"/>
        <v>43583</v>
      </c>
      <c r="D3851" s="160">
        <f t="shared" si="363"/>
        <v>2019</v>
      </c>
      <c r="E3851" s="160">
        <f t="shared" si="364"/>
        <v>4</v>
      </c>
      <c r="F3851" s="160">
        <f t="shared" si="365"/>
        <v>7</v>
      </c>
      <c r="G3851" s="160">
        <f t="shared" ca="1" si="360"/>
        <v>107341</v>
      </c>
      <c r="H3851" s="171">
        <f t="shared" ca="1" si="361"/>
        <v>1400</v>
      </c>
      <c r="I3851" s="160"/>
      <c r="J3851" s="160"/>
      <c r="K3851" s="160"/>
      <c r="L3851" s="160"/>
      <c r="M3851" s="160"/>
      <c r="N3851" s="160"/>
    </row>
    <row r="3852" spans="1:14">
      <c r="A3852" s="160"/>
      <c r="B3852" s="170" t="s">
        <v>11424</v>
      </c>
      <c r="C3852" s="161">
        <f t="shared" si="362"/>
        <v>43584</v>
      </c>
      <c r="D3852" s="160">
        <f t="shared" si="363"/>
        <v>2019</v>
      </c>
      <c r="E3852" s="160">
        <f t="shared" si="364"/>
        <v>4</v>
      </c>
      <c r="F3852" s="160">
        <f t="shared" si="365"/>
        <v>1</v>
      </c>
      <c r="G3852" s="160">
        <f t="shared" ca="1" si="360"/>
        <v>107342</v>
      </c>
      <c r="H3852" s="171">
        <f t="shared" ca="1" si="361"/>
        <v>1400</v>
      </c>
      <c r="I3852" s="160"/>
      <c r="J3852" s="160"/>
      <c r="K3852" s="160"/>
      <c r="L3852" s="160"/>
      <c r="M3852" s="160"/>
      <c r="N3852" s="160"/>
    </row>
    <row r="3853" spans="1:14">
      <c r="A3853" s="160"/>
      <c r="B3853" s="170" t="s">
        <v>11427</v>
      </c>
      <c r="C3853" s="161">
        <f t="shared" si="362"/>
        <v>43585</v>
      </c>
      <c r="D3853" s="160">
        <f t="shared" si="363"/>
        <v>2019</v>
      </c>
      <c r="E3853" s="160">
        <f t="shared" si="364"/>
        <v>4</v>
      </c>
      <c r="F3853" s="160">
        <f t="shared" si="365"/>
        <v>2</v>
      </c>
      <c r="G3853" s="160">
        <f t="shared" ca="1" si="360"/>
        <v>107343</v>
      </c>
      <c r="H3853" s="171">
        <f t="shared" ca="1" si="361"/>
        <v>1399</v>
      </c>
      <c r="I3853" s="160"/>
      <c r="J3853" s="160"/>
      <c r="K3853" s="160"/>
      <c r="L3853" s="160"/>
      <c r="M3853" s="160"/>
      <c r="N3853" s="160"/>
    </row>
    <row r="3854" spans="1:14">
      <c r="A3854" s="160"/>
      <c r="B3854" s="170" t="s">
        <v>11427</v>
      </c>
      <c r="C3854" s="161">
        <f t="shared" si="362"/>
        <v>43585</v>
      </c>
      <c r="D3854" s="160">
        <f t="shared" si="363"/>
        <v>2019</v>
      </c>
      <c r="E3854" s="160">
        <f t="shared" si="364"/>
        <v>4</v>
      </c>
      <c r="F3854" s="160">
        <f t="shared" si="365"/>
        <v>2</v>
      </c>
      <c r="G3854" s="160">
        <f t="shared" ca="1" si="360"/>
        <v>107343</v>
      </c>
      <c r="H3854" s="171">
        <f t="shared" ca="1" si="361"/>
        <v>1399</v>
      </c>
      <c r="I3854" s="160"/>
      <c r="J3854" s="160"/>
      <c r="K3854" s="160"/>
      <c r="L3854" s="160"/>
      <c r="M3854" s="160"/>
      <c r="N3854" s="160"/>
    </row>
    <row r="3855" spans="1:14">
      <c r="A3855" s="160"/>
      <c r="B3855" s="170" t="s">
        <v>11432</v>
      </c>
      <c r="C3855" s="161">
        <f t="shared" si="362"/>
        <v>43586</v>
      </c>
      <c r="D3855" s="160">
        <f t="shared" si="363"/>
        <v>2019</v>
      </c>
      <c r="E3855" s="160">
        <f t="shared" si="364"/>
        <v>5</v>
      </c>
      <c r="F3855" s="160">
        <f t="shared" si="365"/>
        <v>3</v>
      </c>
      <c r="G3855" s="160">
        <f t="shared" ca="1" si="360"/>
        <v>107344</v>
      </c>
      <c r="H3855" s="171">
        <f t="shared" ca="1" si="361"/>
        <v>1398</v>
      </c>
      <c r="I3855" s="160"/>
      <c r="J3855" s="160"/>
      <c r="K3855" s="160"/>
      <c r="L3855" s="160"/>
      <c r="M3855" s="160"/>
      <c r="N3855" s="160"/>
    </row>
    <row r="3856" spans="1:14">
      <c r="A3856" s="160"/>
      <c r="B3856" s="170" t="s">
        <v>11432</v>
      </c>
      <c r="C3856" s="161">
        <f t="shared" si="362"/>
        <v>43586</v>
      </c>
      <c r="D3856" s="160">
        <f t="shared" si="363"/>
        <v>2019</v>
      </c>
      <c r="E3856" s="160">
        <f t="shared" si="364"/>
        <v>5</v>
      </c>
      <c r="F3856" s="160">
        <f t="shared" si="365"/>
        <v>3</v>
      </c>
      <c r="G3856" s="160">
        <f t="shared" ca="1" si="360"/>
        <v>107344</v>
      </c>
      <c r="H3856" s="171">
        <f t="shared" ca="1" si="361"/>
        <v>1398</v>
      </c>
      <c r="I3856" s="160"/>
      <c r="J3856" s="160"/>
      <c r="K3856" s="160"/>
      <c r="L3856" s="160"/>
      <c r="M3856" s="160"/>
      <c r="N3856" s="160"/>
    </row>
    <row r="3857" spans="1:14">
      <c r="A3857" s="160"/>
      <c r="B3857" s="170" t="s">
        <v>11432</v>
      </c>
      <c r="C3857" s="161">
        <f t="shared" si="362"/>
        <v>43586</v>
      </c>
      <c r="D3857" s="160">
        <f t="shared" si="363"/>
        <v>2019</v>
      </c>
      <c r="E3857" s="160">
        <f t="shared" si="364"/>
        <v>5</v>
      </c>
      <c r="F3857" s="160">
        <f t="shared" si="365"/>
        <v>3</v>
      </c>
      <c r="G3857" s="160">
        <f t="shared" ca="1" si="360"/>
        <v>107344</v>
      </c>
      <c r="H3857" s="171">
        <f t="shared" ca="1" si="361"/>
        <v>1398</v>
      </c>
      <c r="I3857" s="160"/>
      <c r="J3857" s="160"/>
      <c r="K3857" s="160"/>
      <c r="L3857" s="160"/>
      <c r="M3857" s="160"/>
      <c r="N3857" s="160"/>
    </row>
    <row r="3858" spans="1:14">
      <c r="A3858" s="160"/>
      <c r="B3858" s="170" t="s">
        <v>11432</v>
      </c>
      <c r="C3858" s="161">
        <f t="shared" si="362"/>
        <v>43586</v>
      </c>
      <c r="D3858" s="160">
        <f t="shared" si="363"/>
        <v>2019</v>
      </c>
      <c r="E3858" s="160">
        <f t="shared" si="364"/>
        <v>5</v>
      </c>
      <c r="F3858" s="160">
        <f t="shared" si="365"/>
        <v>3</v>
      </c>
      <c r="G3858" s="160">
        <f t="shared" ca="1" si="360"/>
        <v>107344</v>
      </c>
      <c r="H3858" s="171">
        <f t="shared" ca="1" si="361"/>
        <v>1398</v>
      </c>
      <c r="I3858" s="160"/>
      <c r="J3858" s="160"/>
      <c r="K3858" s="160"/>
      <c r="L3858" s="160"/>
      <c r="M3858" s="160"/>
      <c r="N3858" s="160"/>
    </row>
    <row r="3859" spans="1:14">
      <c r="A3859" s="160"/>
      <c r="B3859" s="170" t="s">
        <v>11441</v>
      </c>
      <c r="C3859" s="161">
        <f t="shared" si="362"/>
        <v>43587</v>
      </c>
      <c r="D3859" s="160">
        <f t="shared" si="363"/>
        <v>2019</v>
      </c>
      <c r="E3859" s="160">
        <f t="shared" si="364"/>
        <v>5</v>
      </c>
      <c r="F3859" s="160">
        <f t="shared" si="365"/>
        <v>4</v>
      </c>
      <c r="G3859" s="160">
        <f t="shared" ca="1" si="360"/>
        <v>107347</v>
      </c>
      <c r="H3859" s="171">
        <f t="shared" ca="1" si="361"/>
        <v>1397</v>
      </c>
      <c r="I3859" s="160"/>
      <c r="J3859" s="160"/>
      <c r="K3859" s="160"/>
      <c r="L3859" s="160"/>
      <c r="M3859" s="160"/>
      <c r="N3859" s="160"/>
    </row>
    <row r="3860" spans="1:14">
      <c r="A3860" s="160"/>
      <c r="B3860" s="170" t="s">
        <v>11441</v>
      </c>
      <c r="C3860" s="161">
        <f t="shared" si="362"/>
        <v>43587</v>
      </c>
      <c r="D3860" s="160">
        <f t="shared" si="363"/>
        <v>2019</v>
      </c>
      <c r="E3860" s="160">
        <f t="shared" si="364"/>
        <v>5</v>
      </c>
      <c r="F3860" s="160">
        <f t="shared" si="365"/>
        <v>4</v>
      </c>
      <c r="G3860" s="160">
        <f t="shared" ca="1" si="360"/>
        <v>107347</v>
      </c>
      <c r="H3860" s="171">
        <f t="shared" ca="1" si="361"/>
        <v>1397</v>
      </c>
      <c r="I3860" s="160"/>
      <c r="J3860" s="160"/>
      <c r="K3860" s="160"/>
      <c r="L3860" s="160"/>
      <c r="M3860" s="160"/>
      <c r="N3860" s="160"/>
    </row>
    <row r="3861" spans="1:14">
      <c r="A3861" s="160"/>
      <c r="B3861" s="170" t="s">
        <v>11446</v>
      </c>
      <c r="C3861" s="161">
        <f t="shared" si="362"/>
        <v>43589</v>
      </c>
      <c r="D3861" s="160">
        <f t="shared" si="363"/>
        <v>2019</v>
      </c>
      <c r="E3861" s="160">
        <f t="shared" si="364"/>
        <v>5</v>
      </c>
      <c r="F3861" s="160">
        <f t="shared" si="365"/>
        <v>6</v>
      </c>
      <c r="G3861" s="160">
        <f t="shared" ca="1" si="360"/>
        <v>107348</v>
      </c>
      <c r="H3861" s="171">
        <f t="shared" ca="1" si="361"/>
        <v>1395</v>
      </c>
      <c r="I3861" s="160"/>
      <c r="J3861" s="160"/>
      <c r="K3861" s="160"/>
      <c r="L3861" s="160"/>
      <c r="M3861" s="160"/>
      <c r="N3861" s="160"/>
    </row>
    <row r="3862" spans="1:14">
      <c r="A3862" s="160"/>
      <c r="B3862" s="170" t="s">
        <v>11449</v>
      </c>
      <c r="C3862" s="161">
        <f t="shared" si="362"/>
        <v>43591</v>
      </c>
      <c r="D3862" s="160">
        <f t="shared" si="363"/>
        <v>2019</v>
      </c>
      <c r="E3862" s="160">
        <f t="shared" si="364"/>
        <v>5</v>
      </c>
      <c r="F3862" s="160">
        <f t="shared" si="365"/>
        <v>1</v>
      </c>
      <c r="G3862" s="160">
        <f t="shared" ca="1" si="360"/>
        <v>107349</v>
      </c>
      <c r="H3862" s="171">
        <f t="shared" ca="1" si="361"/>
        <v>1395</v>
      </c>
      <c r="I3862" s="160"/>
      <c r="J3862" s="160"/>
      <c r="K3862" s="160"/>
      <c r="L3862" s="160"/>
      <c r="M3862" s="160"/>
      <c r="N3862" s="160"/>
    </row>
    <row r="3863" spans="1:14">
      <c r="A3863" s="160"/>
      <c r="B3863" s="170" t="s">
        <v>11452</v>
      </c>
      <c r="C3863" s="161">
        <f t="shared" si="362"/>
        <v>43594</v>
      </c>
      <c r="D3863" s="160">
        <f t="shared" si="363"/>
        <v>2019</v>
      </c>
      <c r="E3863" s="160">
        <f t="shared" si="364"/>
        <v>5</v>
      </c>
      <c r="F3863" s="160">
        <f t="shared" si="365"/>
        <v>4</v>
      </c>
      <c r="G3863" s="160">
        <f t="shared" ca="1" si="360"/>
        <v>107354</v>
      </c>
      <c r="H3863" s="171">
        <f t="shared" ca="1" si="361"/>
        <v>1392</v>
      </c>
      <c r="I3863" s="160"/>
      <c r="J3863" s="160"/>
      <c r="K3863" s="160"/>
      <c r="L3863" s="160"/>
      <c r="M3863" s="160"/>
      <c r="N3863" s="160"/>
    </row>
    <row r="3864" spans="1:14">
      <c r="A3864" s="160"/>
      <c r="B3864" s="170" t="s">
        <v>11452</v>
      </c>
      <c r="C3864" s="161">
        <f t="shared" si="362"/>
        <v>43594</v>
      </c>
      <c r="D3864" s="160">
        <f t="shared" si="363"/>
        <v>2019</v>
      </c>
      <c r="E3864" s="160">
        <f t="shared" si="364"/>
        <v>5</v>
      </c>
      <c r="F3864" s="160">
        <f t="shared" si="365"/>
        <v>4</v>
      </c>
      <c r="G3864" s="160">
        <f t="shared" ca="1" si="360"/>
        <v>107354</v>
      </c>
      <c r="H3864" s="171">
        <f t="shared" ca="1" si="361"/>
        <v>1392</v>
      </c>
      <c r="I3864" s="160"/>
      <c r="J3864" s="160"/>
      <c r="K3864" s="160"/>
      <c r="L3864" s="160"/>
      <c r="M3864" s="160"/>
      <c r="N3864" s="160"/>
    </row>
    <row r="3865" spans="1:14">
      <c r="A3865" s="160"/>
      <c r="B3865" s="170" t="s">
        <v>11457</v>
      </c>
      <c r="C3865" s="161">
        <f t="shared" si="362"/>
        <v>43595</v>
      </c>
      <c r="D3865" s="160">
        <f t="shared" si="363"/>
        <v>2019</v>
      </c>
      <c r="E3865" s="160">
        <f t="shared" si="364"/>
        <v>5</v>
      </c>
      <c r="F3865" s="160">
        <f t="shared" si="365"/>
        <v>5</v>
      </c>
      <c r="G3865" s="160">
        <f t="shared" ca="1" si="360"/>
        <v>107355</v>
      </c>
      <c r="H3865" s="171">
        <f t="shared" ca="1" si="361"/>
        <v>1391</v>
      </c>
      <c r="I3865" s="160"/>
      <c r="J3865" s="160"/>
      <c r="K3865" s="160"/>
      <c r="L3865" s="160"/>
      <c r="M3865" s="160"/>
      <c r="N3865" s="160"/>
    </row>
    <row r="3866" spans="1:14">
      <c r="A3866" s="160"/>
      <c r="B3866" s="170" t="s">
        <v>11460</v>
      </c>
      <c r="C3866" s="161">
        <f t="shared" si="362"/>
        <v>43596</v>
      </c>
      <c r="D3866" s="160">
        <f t="shared" si="363"/>
        <v>2019</v>
      </c>
      <c r="E3866" s="160">
        <f t="shared" si="364"/>
        <v>5</v>
      </c>
      <c r="F3866" s="160">
        <f t="shared" si="365"/>
        <v>6</v>
      </c>
      <c r="G3866" s="160">
        <f t="shared" ca="1" si="360"/>
        <v>107355</v>
      </c>
      <c r="H3866" s="171">
        <f t="shared" ca="1" si="361"/>
        <v>1390</v>
      </c>
      <c r="I3866" s="160"/>
      <c r="J3866" s="160"/>
      <c r="K3866" s="160"/>
      <c r="L3866" s="160"/>
      <c r="M3866" s="160"/>
      <c r="N3866" s="160"/>
    </row>
    <row r="3867" spans="1:14">
      <c r="A3867" s="160"/>
      <c r="B3867" s="170" t="s">
        <v>11463</v>
      </c>
      <c r="C3867" s="161">
        <f t="shared" si="362"/>
        <v>43597</v>
      </c>
      <c r="D3867" s="160">
        <f t="shared" si="363"/>
        <v>2019</v>
      </c>
      <c r="E3867" s="160">
        <f t="shared" si="364"/>
        <v>5</v>
      </c>
      <c r="F3867" s="160">
        <f t="shared" si="365"/>
        <v>7</v>
      </c>
      <c r="G3867" s="160">
        <f t="shared" ca="1" si="360"/>
        <v>107355</v>
      </c>
      <c r="H3867" s="171">
        <f t="shared" ca="1" si="361"/>
        <v>1390</v>
      </c>
      <c r="I3867" s="160"/>
      <c r="J3867" s="160"/>
      <c r="K3867" s="160"/>
      <c r="L3867" s="160"/>
      <c r="M3867" s="160"/>
      <c r="N3867" s="160"/>
    </row>
    <row r="3868" spans="1:14">
      <c r="A3868" s="160"/>
      <c r="B3868" s="170" t="s">
        <v>11466</v>
      </c>
      <c r="C3868" s="161">
        <f t="shared" si="362"/>
        <v>43598</v>
      </c>
      <c r="D3868" s="160">
        <f t="shared" si="363"/>
        <v>2019</v>
      </c>
      <c r="E3868" s="160">
        <f t="shared" si="364"/>
        <v>5</v>
      </c>
      <c r="F3868" s="160">
        <f t="shared" si="365"/>
        <v>1</v>
      </c>
      <c r="G3868" s="160">
        <f t="shared" ca="1" si="360"/>
        <v>107356</v>
      </c>
      <c r="H3868" s="171">
        <f t="shared" ca="1" si="361"/>
        <v>1390</v>
      </c>
      <c r="I3868" s="160"/>
      <c r="J3868" s="160"/>
      <c r="K3868" s="160"/>
      <c r="L3868" s="160"/>
      <c r="M3868" s="160"/>
      <c r="N3868" s="160"/>
    </row>
    <row r="3869" spans="1:14">
      <c r="A3869" s="160"/>
      <c r="B3869" s="170" t="s">
        <v>11469</v>
      </c>
      <c r="C3869" s="161">
        <f t="shared" si="362"/>
        <v>43600</v>
      </c>
      <c r="D3869" s="160">
        <f t="shared" si="363"/>
        <v>2019</v>
      </c>
      <c r="E3869" s="160">
        <f t="shared" si="364"/>
        <v>5</v>
      </c>
      <c r="F3869" s="160">
        <f t="shared" si="365"/>
        <v>3</v>
      </c>
      <c r="G3869" s="160">
        <f t="shared" ca="1" si="360"/>
        <v>107358</v>
      </c>
      <c r="H3869" s="171">
        <f t="shared" ca="1" si="361"/>
        <v>1388</v>
      </c>
      <c r="I3869" s="160"/>
      <c r="J3869" s="160"/>
      <c r="K3869" s="160"/>
      <c r="L3869" s="160"/>
      <c r="M3869" s="160"/>
      <c r="N3869" s="160"/>
    </row>
    <row r="3870" spans="1:14">
      <c r="A3870" s="160"/>
      <c r="B3870" s="170" t="s">
        <v>11469</v>
      </c>
      <c r="C3870" s="161">
        <f t="shared" si="362"/>
        <v>43600</v>
      </c>
      <c r="D3870" s="160">
        <f t="shared" si="363"/>
        <v>2019</v>
      </c>
      <c r="E3870" s="160">
        <f t="shared" si="364"/>
        <v>5</v>
      </c>
      <c r="F3870" s="160">
        <f t="shared" si="365"/>
        <v>3</v>
      </c>
      <c r="G3870" s="160">
        <f t="shared" ca="1" si="360"/>
        <v>107358</v>
      </c>
      <c r="H3870" s="171">
        <f t="shared" ca="1" si="361"/>
        <v>1388</v>
      </c>
      <c r="I3870" s="160"/>
      <c r="J3870" s="160"/>
      <c r="K3870" s="160"/>
      <c r="L3870" s="160"/>
      <c r="M3870" s="160"/>
      <c r="N3870" s="160"/>
    </row>
    <row r="3871" spans="1:14">
      <c r="A3871" s="160"/>
      <c r="B3871" s="170" t="s">
        <v>11474</v>
      </c>
      <c r="C3871" s="161">
        <f t="shared" si="362"/>
        <v>43602</v>
      </c>
      <c r="D3871" s="160">
        <f t="shared" si="363"/>
        <v>2019</v>
      </c>
      <c r="E3871" s="160">
        <f t="shared" si="364"/>
        <v>5</v>
      </c>
      <c r="F3871" s="160">
        <f t="shared" si="365"/>
        <v>5</v>
      </c>
      <c r="G3871" s="160">
        <f t="shared" ca="1" si="360"/>
        <v>107362</v>
      </c>
      <c r="H3871" s="171">
        <f t="shared" ca="1" si="361"/>
        <v>1386</v>
      </c>
      <c r="I3871" s="160"/>
      <c r="J3871" s="160"/>
      <c r="K3871" s="160"/>
      <c r="L3871" s="160"/>
      <c r="M3871" s="160"/>
      <c r="N3871" s="160"/>
    </row>
    <row r="3872" spans="1:14">
      <c r="A3872" s="160"/>
      <c r="B3872" s="170" t="s">
        <v>11474</v>
      </c>
      <c r="C3872" s="161">
        <f t="shared" si="362"/>
        <v>43602</v>
      </c>
      <c r="D3872" s="160">
        <f t="shared" si="363"/>
        <v>2019</v>
      </c>
      <c r="E3872" s="160">
        <f t="shared" si="364"/>
        <v>5</v>
      </c>
      <c r="F3872" s="160">
        <f t="shared" si="365"/>
        <v>5</v>
      </c>
      <c r="G3872" s="160">
        <f t="shared" ca="1" si="360"/>
        <v>107362</v>
      </c>
      <c r="H3872" s="171">
        <f t="shared" ca="1" si="361"/>
        <v>1386</v>
      </c>
      <c r="I3872" s="160"/>
      <c r="J3872" s="160"/>
      <c r="K3872" s="160"/>
      <c r="L3872" s="160"/>
      <c r="M3872" s="160"/>
      <c r="N3872" s="160"/>
    </row>
    <row r="3873" spans="1:14">
      <c r="A3873" s="160"/>
      <c r="B3873" s="170" t="s">
        <v>11479</v>
      </c>
      <c r="C3873" s="161">
        <f t="shared" si="362"/>
        <v>43605</v>
      </c>
      <c r="D3873" s="160">
        <f t="shared" si="363"/>
        <v>2019</v>
      </c>
      <c r="E3873" s="160">
        <f t="shared" si="364"/>
        <v>5</v>
      </c>
      <c r="F3873" s="160">
        <f t="shared" si="365"/>
        <v>1</v>
      </c>
      <c r="G3873" s="160">
        <f t="shared" ca="1" si="360"/>
        <v>107363</v>
      </c>
      <c r="H3873" s="171">
        <f t="shared" ca="1" si="361"/>
        <v>1385</v>
      </c>
      <c r="I3873" s="160"/>
      <c r="J3873" s="160"/>
      <c r="K3873" s="160"/>
      <c r="L3873" s="160"/>
      <c r="M3873" s="160"/>
      <c r="N3873" s="160"/>
    </row>
    <row r="3874" spans="1:14">
      <c r="A3874" s="160"/>
      <c r="B3874" s="170" t="s">
        <v>11479</v>
      </c>
      <c r="C3874" s="161">
        <f t="shared" si="362"/>
        <v>43605</v>
      </c>
      <c r="D3874" s="160">
        <f t="shared" si="363"/>
        <v>2019</v>
      </c>
      <c r="E3874" s="160">
        <f t="shared" si="364"/>
        <v>5</v>
      </c>
      <c r="F3874" s="160">
        <f t="shared" si="365"/>
        <v>1</v>
      </c>
      <c r="G3874" s="160">
        <f t="shared" ca="1" si="360"/>
        <v>107363</v>
      </c>
      <c r="H3874" s="171">
        <f t="shared" ca="1" si="361"/>
        <v>1385</v>
      </c>
      <c r="I3874" s="160"/>
      <c r="J3874" s="160"/>
      <c r="K3874" s="160"/>
      <c r="L3874" s="160"/>
      <c r="M3874" s="160"/>
      <c r="N3874" s="160"/>
    </row>
    <row r="3875" spans="1:14">
      <c r="A3875" s="160"/>
      <c r="B3875" s="170" t="s">
        <v>11484</v>
      </c>
      <c r="C3875" s="161">
        <f t="shared" si="362"/>
        <v>43606</v>
      </c>
      <c r="D3875" s="160">
        <f t="shared" si="363"/>
        <v>2019</v>
      </c>
      <c r="E3875" s="160">
        <f t="shared" si="364"/>
        <v>5</v>
      </c>
      <c r="F3875" s="160">
        <f t="shared" si="365"/>
        <v>2</v>
      </c>
      <c r="G3875" s="160">
        <f t="shared" ca="1" si="360"/>
        <v>107364</v>
      </c>
      <c r="H3875" s="171">
        <f t="shared" ca="1" si="361"/>
        <v>1384</v>
      </c>
      <c r="I3875" s="160"/>
      <c r="J3875" s="160"/>
      <c r="K3875" s="160"/>
      <c r="L3875" s="160"/>
      <c r="M3875" s="160"/>
      <c r="N3875" s="160"/>
    </row>
    <row r="3876" spans="1:14">
      <c r="A3876" s="160"/>
      <c r="B3876" s="170" t="s">
        <v>11484</v>
      </c>
      <c r="C3876" s="161">
        <f t="shared" si="362"/>
        <v>43606</v>
      </c>
      <c r="D3876" s="160">
        <f t="shared" si="363"/>
        <v>2019</v>
      </c>
      <c r="E3876" s="160">
        <f t="shared" si="364"/>
        <v>5</v>
      </c>
      <c r="F3876" s="160">
        <f t="shared" si="365"/>
        <v>2</v>
      </c>
      <c r="G3876" s="160">
        <f t="shared" ca="1" si="360"/>
        <v>107364</v>
      </c>
      <c r="H3876" s="171">
        <f t="shared" ca="1" si="361"/>
        <v>1384</v>
      </c>
      <c r="I3876" s="160"/>
      <c r="J3876" s="160"/>
      <c r="K3876" s="160"/>
      <c r="L3876" s="160"/>
      <c r="M3876" s="160"/>
      <c r="N3876" s="160"/>
    </row>
    <row r="3877" spans="1:14">
      <c r="A3877" s="160"/>
      <c r="B3877" s="170" t="s">
        <v>11489</v>
      </c>
      <c r="C3877" s="161">
        <f t="shared" si="362"/>
        <v>43608</v>
      </c>
      <c r="D3877" s="160">
        <f t="shared" si="363"/>
        <v>2019</v>
      </c>
      <c r="E3877" s="160">
        <f t="shared" si="364"/>
        <v>5</v>
      </c>
      <c r="F3877" s="160">
        <f t="shared" si="365"/>
        <v>4</v>
      </c>
      <c r="G3877" s="160">
        <f t="shared" ca="1" si="360"/>
        <v>107368</v>
      </c>
      <c r="H3877" s="171">
        <f t="shared" ca="1" si="361"/>
        <v>1382</v>
      </c>
      <c r="I3877" s="160"/>
      <c r="J3877" s="160"/>
      <c r="K3877" s="160"/>
      <c r="L3877" s="160"/>
      <c r="M3877" s="160"/>
      <c r="N3877" s="160"/>
    </row>
    <row r="3878" spans="1:14">
      <c r="A3878" s="160"/>
      <c r="B3878" s="170" t="s">
        <v>11489</v>
      </c>
      <c r="C3878" s="161">
        <f t="shared" si="362"/>
        <v>43608</v>
      </c>
      <c r="D3878" s="160">
        <f t="shared" si="363"/>
        <v>2019</v>
      </c>
      <c r="E3878" s="160">
        <f t="shared" si="364"/>
        <v>5</v>
      </c>
      <c r="F3878" s="160">
        <f t="shared" si="365"/>
        <v>4</v>
      </c>
      <c r="G3878" s="160">
        <f t="shared" ca="1" si="360"/>
        <v>107368</v>
      </c>
      <c r="H3878" s="171">
        <f t="shared" ca="1" si="361"/>
        <v>1382</v>
      </c>
      <c r="I3878" s="160"/>
      <c r="J3878" s="160"/>
      <c r="K3878" s="160"/>
      <c r="L3878" s="160"/>
      <c r="M3878" s="160"/>
      <c r="N3878" s="160"/>
    </row>
    <row r="3879" spans="1:14">
      <c r="A3879" s="160"/>
      <c r="B3879" s="170" t="s">
        <v>11494</v>
      </c>
      <c r="C3879" s="161">
        <f t="shared" si="362"/>
        <v>43611</v>
      </c>
      <c r="D3879" s="160">
        <f t="shared" si="363"/>
        <v>2019</v>
      </c>
      <c r="E3879" s="160">
        <f t="shared" si="364"/>
        <v>5</v>
      </c>
      <c r="F3879" s="160">
        <f t="shared" si="365"/>
        <v>7</v>
      </c>
      <c r="G3879" s="160">
        <f t="shared" ca="1" si="360"/>
        <v>107369</v>
      </c>
      <c r="H3879" s="171">
        <f t="shared" ca="1" si="361"/>
        <v>1380</v>
      </c>
      <c r="I3879" s="160"/>
      <c r="J3879" s="160"/>
      <c r="K3879" s="160"/>
      <c r="L3879" s="160"/>
      <c r="M3879" s="160"/>
      <c r="N3879" s="160"/>
    </row>
    <row r="3880" spans="1:14">
      <c r="A3880" s="160"/>
      <c r="B3880" s="170" t="s">
        <v>11497</v>
      </c>
      <c r="C3880" s="161">
        <f t="shared" si="362"/>
        <v>43612</v>
      </c>
      <c r="D3880" s="160">
        <f t="shared" si="363"/>
        <v>2019</v>
      </c>
      <c r="E3880" s="160">
        <f t="shared" si="364"/>
        <v>5</v>
      </c>
      <c r="F3880" s="160">
        <f t="shared" si="365"/>
        <v>1</v>
      </c>
      <c r="G3880" s="160">
        <f t="shared" ca="1" si="360"/>
        <v>107370</v>
      </c>
      <c r="H3880" s="171">
        <f t="shared" ca="1" si="361"/>
        <v>1380</v>
      </c>
      <c r="I3880" s="160"/>
      <c r="J3880" s="160"/>
      <c r="K3880" s="160"/>
      <c r="L3880" s="160"/>
      <c r="M3880" s="160"/>
      <c r="N3880" s="160"/>
    </row>
    <row r="3881" spans="1:14">
      <c r="A3881" s="160"/>
      <c r="B3881" s="170" t="s">
        <v>11497</v>
      </c>
      <c r="C3881" s="161">
        <f t="shared" si="362"/>
        <v>43612</v>
      </c>
      <c r="D3881" s="160">
        <f t="shared" si="363"/>
        <v>2019</v>
      </c>
      <c r="E3881" s="160">
        <f t="shared" si="364"/>
        <v>5</v>
      </c>
      <c r="F3881" s="160">
        <f t="shared" si="365"/>
        <v>1</v>
      </c>
      <c r="G3881" s="160">
        <f t="shared" ca="1" si="360"/>
        <v>107370</v>
      </c>
      <c r="H3881" s="171">
        <f t="shared" ca="1" si="361"/>
        <v>1380</v>
      </c>
      <c r="I3881" s="160"/>
      <c r="J3881" s="160"/>
      <c r="K3881" s="160"/>
      <c r="L3881" s="160"/>
      <c r="M3881" s="160"/>
      <c r="N3881" s="160"/>
    </row>
    <row r="3882" spans="1:14">
      <c r="A3882" s="160"/>
      <c r="B3882" s="170" t="s">
        <v>11502</v>
      </c>
      <c r="C3882" s="161">
        <f t="shared" si="362"/>
        <v>43613</v>
      </c>
      <c r="D3882" s="160">
        <f t="shared" si="363"/>
        <v>2019</v>
      </c>
      <c r="E3882" s="160">
        <f t="shared" si="364"/>
        <v>5</v>
      </c>
      <c r="F3882" s="160">
        <f t="shared" si="365"/>
        <v>2</v>
      </c>
      <c r="G3882" s="160">
        <f t="shared" ca="1" si="360"/>
        <v>107371</v>
      </c>
      <c r="H3882" s="171">
        <f t="shared" ca="1" si="361"/>
        <v>1379</v>
      </c>
      <c r="I3882" s="160"/>
      <c r="J3882" s="160"/>
      <c r="K3882" s="160"/>
      <c r="L3882" s="160"/>
      <c r="M3882" s="160"/>
      <c r="N3882" s="160"/>
    </row>
    <row r="3883" spans="1:14">
      <c r="A3883" s="160"/>
      <c r="B3883" s="170" t="s">
        <v>11502</v>
      </c>
      <c r="C3883" s="161">
        <f t="shared" si="362"/>
        <v>43613</v>
      </c>
      <c r="D3883" s="160">
        <f t="shared" si="363"/>
        <v>2019</v>
      </c>
      <c r="E3883" s="160">
        <f t="shared" si="364"/>
        <v>5</v>
      </c>
      <c r="F3883" s="160">
        <f t="shared" si="365"/>
        <v>2</v>
      </c>
      <c r="G3883" s="160">
        <f t="shared" ca="1" si="360"/>
        <v>107371</v>
      </c>
      <c r="H3883" s="171">
        <f t="shared" ca="1" si="361"/>
        <v>1379</v>
      </c>
      <c r="I3883" s="160"/>
      <c r="J3883" s="160"/>
      <c r="K3883" s="160"/>
      <c r="L3883" s="160"/>
      <c r="M3883" s="160"/>
      <c r="N3883" s="160"/>
    </row>
    <row r="3884" spans="1:14">
      <c r="A3884" s="160"/>
      <c r="B3884" s="170" t="s">
        <v>11502</v>
      </c>
      <c r="C3884" s="161">
        <f t="shared" si="362"/>
        <v>43613</v>
      </c>
      <c r="D3884" s="160">
        <f t="shared" si="363"/>
        <v>2019</v>
      </c>
      <c r="E3884" s="160">
        <f t="shared" si="364"/>
        <v>5</v>
      </c>
      <c r="F3884" s="160">
        <f t="shared" si="365"/>
        <v>2</v>
      </c>
      <c r="G3884" s="160">
        <f t="shared" ca="1" si="360"/>
        <v>107371</v>
      </c>
      <c r="H3884" s="171">
        <f t="shared" ca="1" si="361"/>
        <v>1379</v>
      </c>
      <c r="I3884" s="160"/>
      <c r="J3884" s="160"/>
      <c r="K3884" s="160"/>
      <c r="L3884" s="160"/>
      <c r="M3884" s="160"/>
      <c r="N3884" s="160"/>
    </row>
    <row r="3885" spans="1:14">
      <c r="A3885" s="160"/>
      <c r="B3885" s="170" t="s">
        <v>11502</v>
      </c>
      <c r="C3885" s="161">
        <f t="shared" si="362"/>
        <v>43613</v>
      </c>
      <c r="D3885" s="160">
        <f t="shared" si="363"/>
        <v>2019</v>
      </c>
      <c r="E3885" s="160">
        <f t="shared" si="364"/>
        <v>5</v>
      </c>
      <c r="F3885" s="160">
        <f t="shared" si="365"/>
        <v>2</v>
      </c>
      <c r="G3885" s="160">
        <f t="shared" ca="1" si="360"/>
        <v>107371</v>
      </c>
      <c r="H3885" s="171">
        <f t="shared" ca="1" si="361"/>
        <v>1379</v>
      </c>
      <c r="I3885" s="160"/>
      <c r="J3885" s="160"/>
      <c r="K3885" s="160"/>
      <c r="L3885" s="160"/>
      <c r="M3885" s="160"/>
      <c r="N3885" s="160"/>
    </row>
    <row r="3886" spans="1:14">
      <c r="A3886" s="160"/>
      <c r="B3886" s="170" t="s">
        <v>11511</v>
      </c>
      <c r="C3886" s="161">
        <f t="shared" si="362"/>
        <v>43614</v>
      </c>
      <c r="D3886" s="160">
        <f t="shared" si="363"/>
        <v>2019</v>
      </c>
      <c r="E3886" s="160">
        <f t="shared" si="364"/>
        <v>5</v>
      </c>
      <c r="F3886" s="160">
        <f t="shared" si="365"/>
        <v>3</v>
      </c>
      <c r="G3886" s="160">
        <f t="shared" ca="1" si="360"/>
        <v>107372</v>
      </c>
      <c r="H3886" s="171">
        <f t="shared" ca="1" si="361"/>
        <v>1378</v>
      </c>
      <c r="I3886" s="160"/>
      <c r="J3886" s="160"/>
      <c r="K3886" s="160"/>
      <c r="L3886" s="160"/>
      <c r="M3886" s="160"/>
      <c r="N3886" s="160"/>
    </row>
    <row r="3887" spans="1:14">
      <c r="A3887" s="160"/>
      <c r="B3887" s="170" t="s">
        <v>11511</v>
      </c>
      <c r="C3887" s="161">
        <f t="shared" si="362"/>
        <v>43614</v>
      </c>
      <c r="D3887" s="160">
        <f t="shared" si="363"/>
        <v>2019</v>
      </c>
      <c r="E3887" s="160">
        <f t="shared" si="364"/>
        <v>5</v>
      </c>
      <c r="F3887" s="160">
        <f t="shared" si="365"/>
        <v>3</v>
      </c>
      <c r="G3887" s="160">
        <f t="shared" ca="1" si="360"/>
        <v>107372</v>
      </c>
      <c r="H3887" s="171">
        <f t="shared" ca="1" si="361"/>
        <v>1378</v>
      </c>
      <c r="I3887" s="160"/>
      <c r="J3887" s="160"/>
      <c r="K3887" s="160"/>
      <c r="L3887" s="160"/>
      <c r="M3887" s="160"/>
      <c r="N3887" s="160"/>
    </row>
    <row r="3888" spans="1:14">
      <c r="A3888" s="160"/>
      <c r="B3888" s="170" t="s">
        <v>11511</v>
      </c>
      <c r="C3888" s="161">
        <f t="shared" si="362"/>
        <v>43614</v>
      </c>
      <c r="D3888" s="160">
        <f t="shared" si="363"/>
        <v>2019</v>
      </c>
      <c r="E3888" s="160">
        <f t="shared" si="364"/>
        <v>5</v>
      </c>
      <c r="F3888" s="160">
        <f t="shared" si="365"/>
        <v>3</v>
      </c>
      <c r="G3888" s="160">
        <f t="shared" ca="1" si="360"/>
        <v>107372</v>
      </c>
      <c r="H3888" s="171">
        <f t="shared" ca="1" si="361"/>
        <v>1378</v>
      </c>
      <c r="I3888" s="160"/>
      <c r="J3888" s="160"/>
      <c r="K3888" s="160"/>
      <c r="L3888" s="160"/>
      <c r="M3888" s="160"/>
      <c r="N3888" s="160"/>
    </row>
    <row r="3889" spans="1:14">
      <c r="A3889" s="160"/>
      <c r="B3889" s="170" t="s">
        <v>11518</v>
      </c>
      <c r="C3889" s="161">
        <f t="shared" si="362"/>
        <v>43615</v>
      </c>
      <c r="D3889" s="160">
        <f t="shared" si="363"/>
        <v>2019</v>
      </c>
      <c r="E3889" s="160">
        <f t="shared" si="364"/>
        <v>5</v>
      </c>
      <c r="F3889" s="160">
        <f t="shared" si="365"/>
        <v>4</v>
      </c>
      <c r="G3889" s="160">
        <f t="shared" ca="1" si="360"/>
        <v>107375</v>
      </c>
      <c r="H3889" s="171">
        <f t="shared" ca="1" si="361"/>
        <v>1377</v>
      </c>
      <c r="I3889" s="160"/>
      <c r="J3889" s="160"/>
      <c r="K3889" s="160"/>
      <c r="L3889" s="160"/>
      <c r="M3889" s="160"/>
      <c r="N3889" s="160"/>
    </row>
    <row r="3890" spans="1:14">
      <c r="A3890" s="160"/>
      <c r="B3890" s="170" t="s">
        <v>11518</v>
      </c>
      <c r="C3890" s="161">
        <f t="shared" si="362"/>
        <v>43615</v>
      </c>
      <c r="D3890" s="160">
        <f t="shared" si="363"/>
        <v>2019</v>
      </c>
      <c r="E3890" s="160">
        <f t="shared" si="364"/>
        <v>5</v>
      </c>
      <c r="F3890" s="160">
        <f t="shared" si="365"/>
        <v>4</v>
      </c>
      <c r="G3890" s="160">
        <f t="shared" ca="1" si="360"/>
        <v>107375</v>
      </c>
      <c r="H3890" s="171">
        <f t="shared" ca="1" si="361"/>
        <v>1377</v>
      </c>
      <c r="I3890" s="160"/>
      <c r="J3890" s="160"/>
      <c r="K3890" s="160"/>
      <c r="L3890" s="160"/>
      <c r="M3890" s="160"/>
      <c r="N3890" s="160"/>
    </row>
    <row r="3891" spans="1:14">
      <c r="A3891" s="160"/>
      <c r="B3891" s="170" t="s">
        <v>11523</v>
      </c>
      <c r="C3891" s="161">
        <f t="shared" si="362"/>
        <v>43616</v>
      </c>
      <c r="D3891" s="160">
        <f t="shared" si="363"/>
        <v>2019</v>
      </c>
      <c r="E3891" s="160">
        <f t="shared" si="364"/>
        <v>5</v>
      </c>
      <c r="F3891" s="160">
        <f t="shared" si="365"/>
        <v>5</v>
      </c>
      <c r="G3891" s="160">
        <f t="shared" ca="1" si="360"/>
        <v>107376</v>
      </c>
      <c r="H3891" s="171">
        <f t="shared" ca="1" si="361"/>
        <v>1376</v>
      </c>
      <c r="I3891" s="160"/>
      <c r="J3891" s="160"/>
      <c r="K3891" s="160"/>
      <c r="L3891" s="160"/>
      <c r="M3891" s="160"/>
      <c r="N3891" s="160"/>
    </row>
    <row r="3892" spans="1:14">
      <c r="A3892" s="160"/>
      <c r="B3892" s="170" t="s">
        <v>11523</v>
      </c>
      <c r="C3892" s="161">
        <f t="shared" si="362"/>
        <v>43616</v>
      </c>
      <c r="D3892" s="160">
        <f t="shared" si="363"/>
        <v>2019</v>
      </c>
      <c r="E3892" s="160">
        <f t="shared" si="364"/>
        <v>5</v>
      </c>
      <c r="F3892" s="160">
        <f t="shared" si="365"/>
        <v>5</v>
      </c>
      <c r="G3892" s="160">
        <f t="shared" ca="1" si="360"/>
        <v>107376</v>
      </c>
      <c r="H3892" s="171">
        <f t="shared" ca="1" si="361"/>
        <v>1376</v>
      </c>
      <c r="I3892" s="160"/>
      <c r="J3892" s="160"/>
      <c r="K3892" s="160"/>
      <c r="L3892" s="160"/>
      <c r="M3892" s="160"/>
      <c r="N3892" s="160"/>
    </row>
    <row r="3893" spans="1:14">
      <c r="A3893" s="160"/>
      <c r="B3893" s="170" t="s">
        <v>11523</v>
      </c>
      <c r="C3893" s="161">
        <f t="shared" si="362"/>
        <v>43616</v>
      </c>
      <c r="D3893" s="160">
        <f t="shared" si="363"/>
        <v>2019</v>
      </c>
      <c r="E3893" s="160">
        <f t="shared" si="364"/>
        <v>5</v>
      </c>
      <c r="F3893" s="160">
        <f t="shared" si="365"/>
        <v>5</v>
      </c>
      <c r="G3893" s="160">
        <f t="shared" ca="1" si="360"/>
        <v>107376</v>
      </c>
      <c r="H3893" s="171">
        <f t="shared" ca="1" si="361"/>
        <v>1376</v>
      </c>
      <c r="I3893" s="160"/>
      <c r="J3893" s="160"/>
      <c r="K3893" s="160"/>
      <c r="L3893" s="160"/>
      <c r="M3893" s="160"/>
      <c r="N3893" s="160"/>
    </row>
    <row r="3894" spans="1:14">
      <c r="A3894" s="160"/>
      <c r="B3894" s="170" t="s">
        <v>11530</v>
      </c>
      <c r="C3894" s="161">
        <f t="shared" si="362"/>
        <v>43617</v>
      </c>
      <c r="D3894" s="160">
        <f t="shared" si="363"/>
        <v>2019</v>
      </c>
      <c r="E3894" s="160">
        <f t="shared" si="364"/>
        <v>6</v>
      </c>
      <c r="F3894" s="160">
        <f t="shared" si="365"/>
        <v>6</v>
      </c>
      <c r="G3894" s="160">
        <f t="shared" ca="1" si="360"/>
        <v>107376</v>
      </c>
      <c r="H3894" s="171">
        <f t="shared" ca="1" si="361"/>
        <v>1375</v>
      </c>
      <c r="I3894" s="160"/>
      <c r="J3894" s="160"/>
      <c r="K3894" s="160"/>
      <c r="L3894" s="160"/>
      <c r="M3894" s="160"/>
      <c r="N3894" s="160"/>
    </row>
    <row r="3895" spans="1:14">
      <c r="A3895" s="160"/>
      <c r="B3895" s="170" t="s">
        <v>11530</v>
      </c>
      <c r="C3895" s="161">
        <f t="shared" si="362"/>
        <v>43617</v>
      </c>
      <c r="D3895" s="160">
        <f t="shared" si="363"/>
        <v>2019</v>
      </c>
      <c r="E3895" s="160">
        <f t="shared" si="364"/>
        <v>6</v>
      </c>
      <c r="F3895" s="160">
        <f t="shared" si="365"/>
        <v>6</v>
      </c>
      <c r="G3895" s="160">
        <f t="shared" ca="1" si="360"/>
        <v>107376</v>
      </c>
      <c r="H3895" s="171">
        <f t="shared" ca="1" si="361"/>
        <v>1375</v>
      </c>
      <c r="I3895" s="160"/>
      <c r="J3895" s="160"/>
      <c r="K3895" s="160"/>
      <c r="L3895" s="160"/>
      <c r="M3895" s="160"/>
      <c r="N3895" s="160"/>
    </row>
    <row r="3896" spans="1:14">
      <c r="A3896" s="160"/>
      <c r="B3896" s="170" t="s">
        <v>11530</v>
      </c>
      <c r="C3896" s="161">
        <f t="shared" si="362"/>
        <v>43617</v>
      </c>
      <c r="D3896" s="160">
        <f t="shared" si="363"/>
        <v>2019</v>
      </c>
      <c r="E3896" s="160">
        <f t="shared" si="364"/>
        <v>6</v>
      </c>
      <c r="F3896" s="160">
        <f t="shared" si="365"/>
        <v>6</v>
      </c>
      <c r="G3896" s="160">
        <f t="shared" ca="1" si="360"/>
        <v>107376</v>
      </c>
      <c r="H3896" s="171">
        <f t="shared" ca="1" si="361"/>
        <v>1375</v>
      </c>
      <c r="I3896" s="160"/>
      <c r="J3896" s="160"/>
      <c r="K3896" s="160"/>
      <c r="L3896" s="160"/>
      <c r="M3896" s="160"/>
      <c r="N3896" s="160"/>
    </row>
    <row r="3897" spans="1:14">
      <c r="A3897" s="160"/>
      <c r="B3897" s="170" t="s">
        <v>11537</v>
      </c>
      <c r="C3897" s="161">
        <f t="shared" si="362"/>
        <v>43619</v>
      </c>
      <c r="D3897" s="160">
        <f t="shared" si="363"/>
        <v>2019</v>
      </c>
      <c r="E3897" s="160">
        <f t="shared" si="364"/>
        <v>6</v>
      </c>
      <c r="F3897" s="160">
        <f t="shared" si="365"/>
        <v>1</v>
      </c>
      <c r="G3897" s="160">
        <f t="shared" ca="1" si="360"/>
        <v>107377</v>
      </c>
      <c r="H3897" s="171">
        <f t="shared" ca="1" si="361"/>
        <v>1375</v>
      </c>
      <c r="I3897" s="160"/>
      <c r="J3897" s="160"/>
      <c r="K3897" s="160"/>
      <c r="L3897" s="160"/>
      <c r="M3897" s="160"/>
      <c r="N3897" s="160"/>
    </row>
    <row r="3898" spans="1:14">
      <c r="A3898" s="160"/>
      <c r="B3898" s="170" t="s">
        <v>11540</v>
      </c>
      <c r="C3898" s="161">
        <f t="shared" si="362"/>
        <v>43620</v>
      </c>
      <c r="D3898" s="160">
        <f t="shared" si="363"/>
        <v>2019</v>
      </c>
      <c r="E3898" s="160">
        <f t="shared" si="364"/>
        <v>6</v>
      </c>
      <c r="F3898" s="160">
        <f t="shared" si="365"/>
        <v>2</v>
      </c>
      <c r="G3898" s="160">
        <f t="shared" ca="1" si="360"/>
        <v>107378</v>
      </c>
      <c r="H3898" s="171">
        <f t="shared" ca="1" si="361"/>
        <v>1374</v>
      </c>
      <c r="I3898" s="160"/>
      <c r="J3898" s="160"/>
      <c r="K3898" s="160"/>
      <c r="L3898" s="160"/>
      <c r="M3898" s="160"/>
      <c r="N3898" s="160"/>
    </row>
    <row r="3899" spans="1:14">
      <c r="A3899" s="160"/>
      <c r="B3899" s="170" t="s">
        <v>11543</v>
      </c>
      <c r="C3899" s="161">
        <f t="shared" si="362"/>
        <v>43621</v>
      </c>
      <c r="D3899" s="160">
        <f t="shared" si="363"/>
        <v>2019</v>
      </c>
      <c r="E3899" s="160">
        <f t="shared" si="364"/>
        <v>6</v>
      </c>
      <c r="F3899" s="160">
        <f t="shared" si="365"/>
        <v>3</v>
      </c>
      <c r="G3899" s="160">
        <f t="shared" ca="1" si="360"/>
        <v>107379</v>
      </c>
      <c r="H3899" s="171">
        <f t="shared" ca="1" si="361"/>
        <v>1373</v>
      </c>
      <c r="I3899" s="160"/>
      <c r="J3899" s="160"/>
      <c r="K3899" s="160"/>
      <c r="L3899" s="160"/>
      <c r="M3899" s="160"/>
      <c r="N3899" s="160"/>
    </row>
    <row r="3900" spans="1:14">
      <c r="A3900" s="160"/>
      <c r="B3900" s="170" t="s">
        <v>11543</v>
      </c>
      <c r="C3900" s="161">
        <f t="shared" si="362"/>
        <v>43621</v>
      </c>
      <c r="D3900" s="160">
        <f t="shared" si="363"/>
        <v>2019</v>
      </c>
      <c r="E3900" s="160">
        <f t="shared" si="364"/>
        <v>6</v>
      </c>
      <c r="F3900" s="160">
        <f t="shared" si="365"/>
        <v>3</v>
      </c>
      <c r="G3900" s="160">
        <f t="shared" ca="1" si="360"/>
        <v>107379</v>
      </c>
      <c r="H3900" s="171">
        <f t="shared" ca="1" si="361"/>
        <v>1373</v>
      </c>
      <c r="I3900" s="160"/>
      <c r="J3900" s="160"/>
      <c r="K3900" s="160"/>
      <c r="L3900" s="160"/>
      <c r="M3900" s="160"/>
      <c r="N3900" s="160"/>
    </row>
    <row r="3901" spans="1:14">
      <c r="A3901" s="160"/>
      <c r="B3901" s="170" t="s">
        <v>11543</v>
      </c>
      <c r="C3901" s="161">
        <f t="shared" si="362"/>
        <v>43621</v>
      </c>
      <c r="D3901" s="160">
        <f t="shared" si="363"/>
        <v>2019</v>
      </c>
      <c r="E3901" s="160">
        <f t="shared" si="364"/>
        <v>6</v>
      </c>
      <c r="F3901" s="160">
        <f t="shared" si="365"/>
        <v>3</v>
      </c>
      <c r="G3901" s="160">
        <f t="shared" ca="1" si="360"/>
        <v>107379</v>
      </c>
      <c r="H3901" s="171">
        <f t="shared" ca="1" si="361"/>
        <v>1373</v>
      </c>
      <c r="I3901" s="160"/>
      <c r="J3901" s="160"/>
      <c r="K3901" s="160"/>
      <c r="L3901" s="160"/>
      <c r="M3901" s="160"/>
      <c r="N3901" s="160"/>
    </row>
    <row r="3902" spans="1:14">
      <c r="A3902" s="160"/>
      <c r="B3902" s="170" t="s">
        <v>11543</v>
      </c>
      <c r="C3902" s="161">
        <f t="shared" si="362"/>
        <v>43621</v>
      </c>
      <c r="D3902" s="160">
        <f t="shared" si="363"/>
        <v>2019</v>
      </c>
      <c r="E3902" s="160">
        <f t="shared" si="364"/>
        <v>6</v>
      </c>
      <c r="F3902" s="160">
        <f t="shared" si="365"/>
        <v>3</v>
      </c>
      <c r="G3902" s="160">
        <f t="shared" ca="1" si="360"/>
        <v>107379</v>
      </c>
      <c r="H3902" s="171">
        <f t="shared" ca="1" si="361"/>
        <v>1373</v>
      </c>
      <c r="I3902" s="160"/>
      <c r="J3902" s="160"/>
      <c r="K3902" s="160"/>
      <c r="L3902" s="160"/>
      <c r="M3902" s="160"/>
      <c r="N3902" s="160"/>
    </row>
    <row r="3903" spans="1:14">
      <c r="A3903" s="160"/>
      <c r="B3903" s="170" t="s">
        <v>11543</v>
      </c>
      <c r="C3903" s="161">
        <f t="shared" si="362"/>
        <v>43621</v>
      </c>
      <c r="D3903" s="160">
        <f t="shared" si="363"/>
        <v>2019</v>
      </c>
      <c r="E3903" s="160">
        <f t="shared" si="364"/>
        <v>6</v>
      </c>
      <c r="F3903" s="160">
        <f t="shared" si="365"/>
        <v>3</v>
      </c>
      <c r="G3903" s="160">
        <f t="shared" ca="1" si="360"/>
        <v>107379</v>
      </c>
      <c r="H3903" s="171">
        <f t="shared" ca="1" si="361"/>
        <v>1373</v>
      </c>
      <c r="I3903" s="160"/>
      <c r="J3903" s="160"/>
      <c r="K3903" s="160"/>
      <c r="L3903" s="160"/>
      <c r="M3903" s="160"/>
      <c r="N3903" s="160"/>
    </row>
    <row r="3904" spans="1:14">
      <c r="A3904" s="160"/>
      <c r="B3904" s="170" t="s">
        <v>11543</v>
      </c>
      <c r="C3904" s="161">
        <f t="shared" si="362"/>
        <v>43621</v>
      </c>
      <c r="D3904" s="160">
        <f t="shared" si="363"/>
        <v>2019</v>
      </c>
      <c r="E3904" s="160">
        <f t="shared" si="364"/>
        <v>6</v>
      </c>
      <c r="F3904" s="160">
        <f t="shared" si="365"/>
        <v>3</v>
      </c>
      <c r="G3904" s="160">
        <f t="shared" ca="1" si="360"/>
        <v>107379</v>
      </c>
      <c r="H3904" s="171">
        <f t="shared" ca="1" si="361"/>
        <v>1373</v>
      </c>
      <c r="I3904" s="160"/>
      <c r="J3904" s="160"/>
      <c r="K3904" s="160"/>
      <c r="L3904" s="160"/>
      <c r="M3904" s="160"/>
      <c r="N3904" s="160"/>
    </row>
    <row r="3905" spans="1:14">
      <c r="A3905" s="160"/>
      <c r="B3905" s="170" t="s">
        <v>11556</v>
      </c>
      <c r="C3905" s="161">
        <f t="shared" si="362"/>
        <v>43622</v>
      </c>
      <c r="D3905" s="160">
        <f t="shared" si="363"/>
        <v>2019</v>
      </c>
      <c r="E3905" s="160">
        <f t="shared" si="364"/>
        <v>6</v>
      </c>
      <c r="F3905" s="160">
        <f t="shared" si="365"/>
        <v>4</v>
      </c>
      <c r="G3905" s="160">
        <f t="shared" ca="1" si="360"/>
        <v>107382</v>
      </c>
      <c r="H3905" s="171">
        <f t="shared" ca="1" si="361"/>
        <v>1372</v>
      </c>
      <c r="I3905" s="160"/>
      <c r="J3905" s="160"/>
      <c r="K3905" s="160"/>
      <c r="L3905" s="160"/>
      <c r="M3905" s="160"/>
      <c r="N3905" s="160"/>
    </row>
    <row r="3906" spans="1:14">
      <c r="A3906" s="160"/>
      <c r="B3906" s="170" t="s">
        <v>11556</v>
      </c>
      <c r="C3906" s="161">
        <f t="shared" si="362"/>
        <v>43622</v>
      </c>
      <c r="D3906" s="160">
        <f t="shared" si="363"/>
        <v>2019</v>
      </c>
      <c r="E3906" s="160">
        <f t="shared" si="364"/>
        <v>6</v>
      </c>
      <c r="F3906" s="160">
        <f t="shared" si="365"/>
        <v>4</v>
      </c>
      <c r="G3906" s="160">
        <f t="shared" ca="1" si="360"/>
        <v>107382</v>
      </c>
      <c r="H3906" s="171">
        <f t="shared" ca="1" si="361"/>
        <v>1372</v>
      </c>
      <c r="I3906" s="160"/>
      <c r="J3906" s="160"/>
      <c r="K3906" s="160"/>
      <c r="L3906" s="160"/>
      <c r="M3906" s="160"/>
      <c r="N3906" s="160"/>
    </row>
    <row r="3907" spans="1:14">
      <c r="A3907" s="160"/>
      <c r="B3907" s="170" t="s">
        <v>11561</v>
      </c>
      <c r="C3907" s="161">
        <f t="shared" si="362"/>
        <v>43627</v>
      </c>
      <c r="D3907" s="160">
        <f t="shared" si="363"/>
        <v>2019</v>
      </c>
      <c r="E3907" s="160">
        <f t="shared" si="364"/>
        <v>6</v>
      </c>
      <c r="F3907" s="160">
        <f t="shared" si="365"/>
        <v>2</v>
      </c>
      <c r="G3907" s="160">
        <f t="shared" ca="1" si="360"/>
        <v>107385</v>
      </c>
      <c r="H3907" s="171">
        <f t="shared" ca="1" si="361"/>
        <v>1369</v>
      </c>
      <c r="I3907" s="160"/>
      <c r="J3907" s="160"/>
      <c r="K3907" s="160"/>
      <c r="L3907" s="160"/>
      <c r="M3907" s="160"/>
      <c r="N3907" s="160"/>
    </row>
    <row r="3908" spans="1:14">
      <c r="A3908" s="160"/>
      <c r="B3908" s="170" t="s">
        <v>11561</v>
      </c>
      <c r="C3908" s="161">
        <f t="shared" si="362"/>
        <v>43627</v>
      </c>
      <c r="D3908" s="160">
        <f t="shared" si="363"/>
        <v>2019</v>
      </c>
      <c r="E3908" s="160">
        <f t="shared" si="364"/>
        <v>6</v>
      </c>
      <c r="F3908" s="160">
        <f t="shared" si="365"/>
        <v>2</v>
      </c>
      <c r="G3908" s="160">
        <f t="shared" ca="1" si="360"/>
        <v>107385</v>
      </c>
      <c r="H3908" s="171">
        <f t="shared" ca="1" si="361"/>
        <v>1369</v>
      </c>
      <c r="I3908" s="160"/>
      <c r="J3908" s="160"/>
      <c r="K3908" s="160"/>
      <c r="L3908" s="160"/>
      <c r="M3908" s="160"/>
      <c r="N3908" s="160"/>
    </row>
    <row r="3909" spans="1:14">
      <c r="A3909" s="160"/>
      <c r="B3909" s="170" t="s">
        <v>11566</v>
      </c>
      <c r="C3909" s="161">
        <f t="shared" si="362"/>
        <v>43628</v>
      </c>
      <c r="D3909" s="160">
        <f t="shared" si="363"/>
        <v>2019</v>
      </c>
      <c r="E3909" s="160">
        <f t="shared" si="364"/>
        <v>6</v>
      </c>
      <c r="F3909" s="160">
        <f t="shared" si="365"/>
        <v>3</v>
      </c>
      <c r="G3909" s="160">
        <f t="shared" ref="G3909:G3972" ca="1" si="366">WORKDAY(C3909,$K$5)</f>
        <v>107386</v>
      </c>
      <c r="H3909" s="171">
        <f t="shared" ref="H3909:H3972" ca="1" si="367">NETWORKDAYS(C3909,$K$5)</f>
        <v>1368</v>
      </c>
      <c r="I3909" s="160"/>
      <c r="J3909" s="160"/>
      <c r="K3909" s="160"/>
      <c r="L3909" s="160"/>
      <c r="M3909" s="160"/>
      <c r="N3909" s="160"/>
    </row>
    <row r="3910" spans="1:14">
      <c r="A3910" s="160"/>
      <c r="B3910" s="170" t="s">
        <v>11566</v>
      </c>
      <c r="C3910" s="161">
        <f t="shared" ref="C3910:C3973" si="368">DATE(LEFT(B3910,4),MID(B3910,5,2),RIGHT(B3910,2))</f>
        <v>43628</v>
      </c>
      <c r="D3910" s="160">
        <f t="shared" ref="D3910:D3973" si="369">YEAR(C3910)</f>
        <v>2019</v>
      </c>
      <c r="E3910" s="160">
        <f t="shared" ref="E3910:E3973" si="370">MONTH(C3910)</f>
        <v>6</v>
      </c>
      <c r="F3910" s="160">
        <f t="shared" ref="F3910:F3973" si="371">WEEKDAY(C3910,2)</f>
        <v>3</v>
      </c>
      <c r="G3910" s="160">
        <f t="shared" ca="1" si="366"/>
        <v>107386</v>
      </c>
      <c r="H3910" s="171">
        <f t="shared" ca="1" si="367"/>
        <v>1368</v>
      </c>
      <c r="I3910" s="160"/>
      <c r="J3910" s="160"/>
      <c r="K3910" s="160"/>
      <c r="L3910" s="160"/>
      <c r="M3910" s="160"/>
      <c r="N3910" s="160"/>
    </row>
    <row r="3911" spans="1:14">
      <c r="A3911" s="160"/>
      <c r="B3911" s="170" t="s">
        <v>11566</v>
      </c>
      <c r="C3911" s="161">
        <f t="shared" si="368"/>
        <v>43628</v>
      </c>
      <c r="D3911" s="160">
        <f t="shared" si="369"/>
        <v>2019</v>
      </c>
      <c r="E3911" s="160">
        <f t="shared" si="370"/>
        <v>6</v>
      </c>
      <c r="F3911" s="160">
        <f t="shared" si="371"/>
        <v>3</v>
      </c>
      <c r="G3911" s="160">
        <f t="shared" ca="1" si="366"/>
        <v>107386</v>
      </c>
      <c r="H3911" s="171">
        <f t="shared" ca="1" si="367"/>
        <v>1368</v>
      </c>
      <c r="I3911" s="160"/>
      <c r="J3911" s="160"/>
      <c r="K3911" s="160"/>
      <c r="L3911" s="160"/>
      <c r="M3911" s="160"/>
      <c r="N3911" s="160"/>
    </row>
    <row r="3912" spans="1:14">
      <c r="A3912" s="160"/>
      <c r="B3912" s="170" t="s">
        <v>11573</v>
      </c>
      <c r="C3912" s="161">
        <f t="shared" si="368"/>
        <v>43629</v>
      </c>
      <c r="D3912" s="160">
        <f t="shared" si="369"/>
        <v>2019</v>
      </c>
      <c r="E3912" s="160">
        <f t="shared" si="370"/>
        <v>6</v>
      </c>
      <c r="F3912" s="160">
        <f t="shared" si="371"/>
        <v>4</v>
      </c>
      <c r="G3912" s="160">
        <f t="shared" ca="1" si="366"/>
        <v>107389</v>
      </c>
      <c r="H3912" s="171">
        <f t="shared" ca="1" si="367"/>
        <v>1367</v>
      </c>
      <c r="I3912" s="160"/>
      <c r="J3912" s="160"/>
      <c r="K3912" s="160"/>
      <c r="L3912" s="160"/>
      <c r="M3912" s="160"/>
      <c r="N3912" s="160"/>
    </row>
    <row r="3913" spans="1:14">
      <c r="A3913" s="160"/>
      <c r="B3913" s="170" t="s">
        <v>11573</v>
      </c>
      <c r="C3913" s="161">
        <f t="shared" si="368"/>
        <v>43629</v>
      </c>
      <c r="D3913" s="160">
        <f t="shared" si="369"/>
        <v>2019</v>
      </c>
      <c r="E3913" s="160">
        <f t="shared" si="370"/>
        <v>6</v>
      </c>
      <c r="F3913" s="160">
        <f t="shared" si="371"/>
        <v>4</v>
      </c>
      <c r="G3913" s="160">
        <f t="shared" ca="1" si="366"/>
        <v>107389</v>
      </c>
      <c r="H3913" s="171">
        <f t="shared" ca="1" si="367"/>
        <v>1367</v>
      </c>
      <c r="I3913" s="160"/>
      <c r="J3913" s="160"/>
      <c r="K3913" s="160"/>
      <c r="L3913" s="160"/>
      <c r="M3913" s="160"/>
      <c r="N3913" s="160"/>
    </row>
    <row r="3914" spans="1:14">
      <c r="A3914" s="160"/>
      <c r="B3914" s="170" t="s">
        <v>11578</v>
      </c>
      <c r="C3914" s="161">
        <f t="shared" si="368"/>
        <v>43630</v>
      </c>
      <c r="D3914" s="160">
        <f t="shared" si="369"/>
        <v>2019</v>
      </c>
      <c r="E3914" s="160">
        <f t="shared" si="370"/>
        <v>6</v>
      </c>
      <c r="F3914" s="160">
        <f t="shared" si="371"/>
        <v>5</v>
      </c>
      <c r="G3914" s="160">
        <f t="shared" ca="1" si="366"/>
        <v>107390</v>
      </c>
      <c r="H3914" s="171">
        <f t="shared" ca="1" si="367"/>
        <v>1366</v>
      </c>
      <c r="I3914" s="160"/>
      <c r="J3914" s="160"/>
      <c r="K3914" s="160"/>
      <c r="L3914" s="160"/>
      <c r="M3914" s="160"/>
      <c r="N3914" s="160"/>
    </row>
    <row r="3915" spans="1:14">
      <c r="A3915" s="160"/>
      <c r="B3915" s="170" t="s">
        <v>11581</v>
      </c>
      <c r="C3915" s="161">
        <f t="shared" si="368"/>
        <v>43631</v>
      </c>
      <c r="D3915" s="160">
        <f t="shared" si="369"/>
        <v>2019</v>
      </c>
      <c r="E3915" s="160">
        <f t="shared" si="370"/>
        <v>6</v>
      </c>
      <c r="F3915" s="160">
        <f t="shared" si="371"/>
        <v>6</v>
      </c>
      <c r="G3915" s="160">
        <f t="shared" ca="1" si="366"/>
        <v>107390</v>
      </c>
      <c r="H3915" s="171">
        <f t="shared" ca="1" si="367"/>
        <v>1365</v>
      </c>
      <c r="I3915" s="160"/>
      <c r="J3915" s="160"/>
      <c r="K3915" s="160"/>
      <c r="L3915" s="160"/>
      <c r="M3915" s="160"/>
      <c r="N3915" s="160"/>
    </row>
    <row r="3916" spans="1:14">
      <c r="A3916" s="160"/>
      <c r="B3916" s="170" t="s">
        <v>11584</v>
      </c>
      <c r="C3916" s="161">
        <f t="shared" si="368"/>
        <v>43632</v>
      </c>
      <c r="D3916" s="160">
        <f t="shared" si="369"/>
        <v>2019</v>
      </c>
      <c r="E3916" s="160">
        <f t="shared" si="370"/>
        <v>6</v>
      </c>
      <c r="F3916" s="160">
        <f t="shared" si="371"/>
        <v>7</v>
      </c>
      <c r="G3916" s="160">
        <f t="shared" ca="1" si="366"/>
        <v>107390</v>
      </c>
      <c r="H3916" s="171">
        <f t="shared" ca="1" si="367"/>
        <v>1365</v>
      </c>
      <c r="I3916" s="160"/>
      <c r="J3916" s="160"/>
      <c r="K3916" s="160"/>
      <c r="L3916" s="160"/>
      <c r="M3916" s="160"/>
      <c r="N3916" s="160"/>
    </row>
    <row r="3917" spans="1:14">
      <c r="A3917" s="160"/>
      <c r="B3917" s="170" t="s">
        <v>11584</v>
      </c>
      <c r="C3917" s="161">
        <f t="shared" si="368"/>
        <v>43632</v>
      </c>
      <c r="D3917" s="160">
        <f t="shared" si="369"/>
        <v>2019</v>
      </c>
      <c r="E3917" s="160">
        <f t="shared" si="370"/>
        <v>6</v>
      </c>
      <c r="F3917" s="160">
        <f t="shared" si="371"/>
        <v>7</v>
      </c>
      <c r="G3917" s="160">
        <f t="shared" ca="1" si="366"/>
        <v>107390</v>
      </c>
      <c r="H3917" s="171">
        <f t="shared" ca="1" si="367"/>
        <v>1365</v>
      </c>
      <c r="I3917" s="160"/>
      <c r="J3917" s="160"/>
      <c r="K3917" s="160"/>
      <c r="L3917" s="160"/>
      <c r="M3917" s="160"/>
      <c r="N3917" s="160"/>
    </row>
    <row r="3918" spans="1:14">
      <c r="A3918" s="160"/>
      <c r="B3918" s="170" t="s">
        <v>11589</v>
      </c>
      <c r="C3918" s="161">
        <f t="shared" si="368"/>
        <v>43633</v>
      </c>
      <c r="D3918" s="160">
        <f t="shared" si="369"/>
        <v>2019</v>
      </c>
      <c r="E3918" s="160">
        <f t="shared" si="370"/>
        <v>6</v>
      </c>
      <c r="F3918" s="160">
        <f t="shared" si="371"/>
        <v>1</v>
      </c>
      <c r="G3918" s="160">
        <f t="shared" ca="1" si="366"/>
        <v>107391</v>
      </c>
      <c r="H3918" s="171">
        <f t="shared" ca="1" si="367"/>
        <v>1365</v>
      </c>
      <c r="I3918" s="160"/>
      <c r="J3918" s="160"/>
      <c r="K3918" s="160"/>
      <c r="L3918" s="160"/>
      <c r="M3918" s="160"/>
      <c r="N3918" s="160"/>
    </row>
    <row r="3919" spans="1:14">
      <c r="A3919" s="160"/>
      <c r="B3919" s="170" t="s">
        <v>11589</v>
      </c>
      <c r="C3919" s="161">
        <f t="shared" si="368"/>
        <v>43633</v>
      </c>
      <c r="D3919" s="160">
        <f t="shared" si="369"/>
        <v>2019</v>
      </c>
      <c r="E3919" s="160">
        <f t="shared" si="370"/>
        <v>6</v>
      </c>
      <c r="F3919" s="160">
        <f t="shared" si="371"/>
        <v>1</v>
      </c>
      <c r="G3919" s="160">
        <f t="shared" ca="1" si="366"/>
        <v>107391</v>
      </c>
      <c r="H3919" s="171">
        <f t="shared" ca="1" si="367"/>
        <v>1365</v>
      </c>
      <c r="I3919" s="160"/>
      <c r="J3919" s="160"/>
      <c r="K3919" s="160"/>
      <c r="L3919" s="160"/>
      <c r="M3919" s="160"/>
      <c r="N3919" s="160"/>
    </row>
    <row r="3920" spans="1:14">
      <c r="A3920" s="160"/>
      <c r="B3920" s="170" t="s">
        <v>11594</v>
      </c>
      <c r="C3920" s="161">
        <f t="shared" si="368"/>
        <v>43634</v>
      </c>
      <c r="D3920" s="160">
        <f t="shared" si="369"/>
        <v>2019</v>
      </c>
      <c r="E3920" s="160">
        <f t="shared" si="370"/>
        <v>6</v>
      </c>
      <c r="F3920" s="160">
        <f t="shared" si="371"/>
        <v>2</v>
      </c>
      <c r="G3920" s="160">
        <f t="shared" ca="1" si="366"/>
        <v>107392</v>
      </c>
      <c r="H3920" s="171">
        <f t="shared" ca="1" si="367"/>
        <v>1364</v>
      </c>
      <c r="I3920" s="160"/>
      <c r="J3920" s="160"/>
      <c r="K3920" s="160"/>
      <c r="L3920" s="160"/>
      <c r="M3920" s="160"/>
      <c r="N3920" s="160"/>
    </row>
    <row r="3921" spans="1:14">
      <c r="A3921" s="160"/>
      <c r="B3921" s="170" t="s">
        <v>11597</v>
      </c>
      <c r="C3921" s="161">
        <f t="shared" si="368"/>
        <v>43635</v>
      </c>
      <c r="D3921" s="160">
        <f t="shared" si="369"/>
        <v>2019</v>
      </c>
      <c r="E3921" s="160">
        <f t="shared" si="370"/>
        <v>6</v>
      </c>
      <c r="F3921" s="160">
        <f t="shared" si="371"/>
        <v>3</v>
      </c>
      <c r="G3921" s="160">
        <f t="shared" ca="1" si="366"/>
        <v>107393</v>
      </c>
      <c r="H3921" s="171">
        <f t="shared" ca="1" si="367"/>
        <v>1363</v>
      </c>
      <c r="I3921" s="160"/>
      <c r="J3921" s="160"/>
      <c r="K3921" s="160"/>
      <c r="L3921" s="160"/>
      <c r="M3921" s="160"/>
      <c r="N3921" s="160"/>
    </row>
    <row r="3922" spans="1:14">
      <c r="A3922" s="160"/>
      <c r="B3922" s="170" t="s">
        <v>11597</v>
      </c>
      <c r="C3922" s="161">
        <f t="shared" si="368"/>
        <v>43635</v>
      </c>
      <c r="D3922" s="160">
        <f t="shared" si="369"/>
        <v>2019</v>
      </c>
      <c r="E3922" s="160">
        <f t="shared" si="370"/>
        <v>6</v>
      </c>
      <c r="F3922" s="160">
        <f t="shared" si="371"/>
        <v>3</v>
      </c>
      <c r="G3922" s="160">
        <f t="shared" ca="1" si="366"/>
        <v>107393</v>
      </c>
      <c r="H3922" s="171">
        <f t="shared" ca="1" si="367"/>
        <v>1363</v>
      </c>
      <c r="I3922" s="160"/>
      <c r="J3922" s="160"/>
      <c r="K3922" s="160"/>
      <c r="L3922" s="160"/>
      <c r="M3922" s="160"/>
      <c r="N3922" s="160"/>
    </row>
    <row r="3923" spans="1:14">
      <c r="A3923" s="160"/>
      <c r="B3923" s="170" t="s">
        <v>11597</v>
      </c>
      <c r="C3923" s="161">
        <f t="shared" si="368"/>
        <v>43635</v>
      </c>
      <c r="D3923" s="160">
        <f t="shared" si="369"/>
        <v>2019</v>
      </c>
      <c r="E3923" s="160">
        <f t="shared" si="370"/>
        <v>6</v>
      </c>
      <c r="F3923" s="160">
        <f t="shared" si="371"/>
        <v>3</v>
      </c>
      <c r="G3923" s="160">
        <f t="shared" ca="1" si="366"/>
        <v>107393</v>
      </c>
      <c r="H3923" s="171">
        <f t="shared" ca="1" si="367"/>
        <v>1363</v>
      </c>
      <c r="I3923" s="160"/>
      <c r="J3923" s="160"/>
      <c r="K3923" s="160"/>
      <c r="L3923" s="160"/>
      <c r="M3923" s="160"/>
      <c r="N3923" s="160"/>
    </row>
    <row r="3924" spans="1:14">
      <c r="A3924" s="160"/>
      <c r="B3924" s="170" t="s">
        <v>11597</v>
      </c>
      <c r="C3924" s="161">
        <f t="shared" si="368"/>
        <v>43635</v>
      </c>
      <c r="D3924" s="160">
        <f t="shared" si="369"/>
        <v>2019</v>
      </c>
      <c r="E3924" s="160">
        <f t="shared" si="370"/>
        <v>6</v>
      </c>
      <c r="F3924" s="160">
        <f t="shared" si="371"/>
        <v>3</v>
      </c>
      <c r="G3924" s="160">
        <f t="shared" ca="1" si="366"/>
        <v>107393</v>
      </c>
      <c r="H3924" s="171">
        <f t="shared" ca="1" si="367"/>
        <v>1363</v>
      </c>
      <c r="I3924" s="160"/>
      <c r="J3924" s="160"/>
      <c r="K3924" s="160"/>
      <c r="L3924" s="160"/>
      <c r="M3924" s="160"/>
      <c r="N3924" s="160"/>
    </row>
    <row r="3925" spans="1:14">
      <c r="A3925" s="160"/>
      <c r="B3925" s="170" t="s">
        <v>11606</v>
      </c>
      <c r="C3925" s="161">
        <f t="shared" si="368"/>
        <v>43636</v>
      </c>
      <c r="D3925" s="160">
        <f t="shared" si="369"/>
        <v>2019</v>
      </c>
      <c r="E3925" s="160">
        <f t="shared" si="370"/>
        <v>6</v>
      </c>
      <c r="F3925" s="160">
        <f t="shared" si="371"/>
        <v>4</v>
      </c>
      <c r="G3925" s="160">
        <f t="shared" ca="1" si="366"/>
        <v>107396</v>
      </c>
      <c r="H3925" s="171">
        <f t="shared" ca="1" si="367"/>
        <v>1362</v>
      </c>
      <c r="I3925" s="160"/>
      <c r="J3925" s="160"/>
      <c r="K3925" s="160"/>
      <c r="L3925" s="160"/>
      <c r="M3925" s="160"/>
      <c r="N3925" s="160"/>
    </row>
    <row r="3926" spans="1:14">
      <c r="A3926" s="160"/>
      <c r="B3926" s="170" t="s">
        <v>11609</v>
      </c>
      <c r="C3926" s="161">
        <f t="shared" si="368"/>
        <v>43637</v>
      </c>
      <c r="D3926" s="160">
        <f t="shared" si="369"/>
        <v>2019</v>
      </c>
      <c r="E3926" s="160">
        <f t="shared" si="370"/>
        <v>6</v>
      </c>
      <c r="F3926" s="160">
        <f t="shared" si="371"/>
        <v>5</v>
      </c>
      <c r="G3926" s="160">
        <f t="shared" ca="1" si="366"/>
        <v>107397</v>
      </c>
      <c r="H3926" s="171">
        <f t="shared" ca="1" si="367"/>
        <v>1361</v>
      </c>
      <c r="I3926" s="160"/>
      <c r="J3926" s="160"/>
      <c r="K3926" s="160"/>
      <c r="L3926" s="160"/>
      <c r="M3926" s="160"/>
      <c r="N3926" s="160"/>
    </row>
    <row r="3927" spans="1:14">
      <c r="A3927" s="160"/>
      <c r="B3927" s="170" t="s">
        <v>11612</v>
      </c>
      <c r="C3927" s="161">
        <f t="shared" si="368"/>
        <v>43638</v>
      </c>
      <c r="D3927" s="160">
        <f t="shared" si="369"/>
        <v>2019</v>
      </c>
      <c r="E3927" s="160">
        <f t="shared" si="370"/>
        <v>6</v>
      </c>
      <c r="F3927" s="160">
        <f t="shared" si="371"/>
        <v>6</v>
      </c>
      <c r="G3927" s="160">
        <f t="shared" ca="1" si="366"/>
        <v>107397</v>
      </c>
      <c r="H3927" s="171">
        <f t="shared" ca="1" si="367"/>
        <v>1360</v>
      </c>
      <c r="I3927" s="160"/>
      <c r="J3927" s="160"/>
      <c r="K3927" s="160"/>
      <c r="L3927" s="160"/>
      <c r="M3927" s="160"/>
      <c r="N3927" s="160"/>
    </row>
    <row r="3928" spans="1:14">
      <c r="A3928" s="160"/>
      <c r="B3928" s="170" t="s">
        <v>11612</v>
      </c>
      <c r="C3928" s="161">
        <f t="shared" si="368"/>
        <v>43638</v>
      </c>
      <c r="D3928" s="160">
        <f t="shared" si="369"/>
        <v>2019</v>
      </c>
      <c r="E3928" s="160">
        <f t="shared" si="370"/>
        <v>6</v>
      </c>
      <c r="F3928" s="160">
        <f t="shared" si="371"/>
        <v>6</v>
      </c>
      <c r="G3928" s="160">
        <f t="shared" ca="1" si="366"/>
        <v>107397</v>
      </c>
      <c r="H3928" s="171">
        <f t="shared" ca="1" si="367"/>
        <v>1360</v>
      </c>
      <c r="I3928" s="160"/>
      <c r="J3928" s="160"/>
      <c r="K3928" s="160"/>
      <c r="L3928" s="160"/>
      <c r="M3928" s="160"/>
      <c r="N3928" s="160"/>
    </row>
    <row r="3929" spans="1:14">
      <c r="A3929" s="160"/>
      <c r="B3929" s="170" t="s">
        <v>11612</v>
      </c>
      <c r="C3929" s="161">
        <f t="shared" si="368"/>
        <v>43638</v>
      </c>
      <c r="D3929" s="160">
        <f t="shared" si="369"/>
        <v>2019</v>
      </c>
      <c r="E3929" s="160">
        <f t="shared" si="370"/>
        <v>6</v>
      </c>
      <c r="F3929" s="160">
        <f t="shared" si="371"/>
        <v>6</v>
      </c>
      <c r="G3929" s="160">
        <f t="shared" ca="1" si="366"/>
        <v>107397</v>
      </c>
      <c r="H3929" s="171">
        <f t="shared" ca="1" si="367"/>
        <v>1360</v>
      </c>
      <c r="I3929" s="160"/>
      <c r="J3929" s="160"/>
      <c r="K3929" s="160"/>
      <c r="L3929" s="160"/>
      <c r="M3929" s="160"/>
      <c r="N3929" s="160"/>
    </row>
    <row r="3930" spans="1:14">
      <c r="A3930" s="160"/>
      <c r="B3930" s="170" t="s">
        <v>11619</v>
      </c>
      <c r="C3930" s="161">
        <f t="shared" si="368"/>
        <v>43639</v>
      </c>
      <c r="D3930" s="160">
        <f t="shared" si="369"/>
        <v>2019</v>
      </c>
      <c r="E3930" s="160">
        <f t="shared" si="370"/>
        <v>6</v>
      </c>
      <c r="F3930" s="160">
        <f t="shared" si="371"/>
        <v>7</v>
      </c>
      <c r="G3930" s="160">
        <f t="shared" ca="1" si="366"/>
        <v>107397</v>
      </c>
      <c r="H3930" s="171">
        <f t="shared" ca="1" si="367"/>
        <v>1360</v>
      </c>
      <c r="I3930" s="160"/>
      <c r="J3930" s="160"/>
      <c r="K3930" s="160"/>
      <c r="L3930" s="160"/>
      <c r="M3930" s="160"/>
      <c r="N3930" s="160"/>
    </row>
    <row r="3931" spans="1:14">
      <c r="A3931" s="160"/>
      <c r="B3931" s="170" t="s">
        <v>11619</v>
      </c>
      <c r="C3931" s="161">
        <f t="shared" si="368"/>
        <v>43639</v>
      </c>
      <c r="D3931" s="160">
        <f t="shared" si="369"/>
        <v>2019</v>
      </c>
      <c r="E3931" s="160">
        <f t="shared" si="370"/>
        <v>6</v>
      </c>
      <c r="F3931" s="160">
        <f t="shared" si="371"/>
        <v>7</v>
      </c>
      <c r="G3931" s="160">
        <f t="shared" ca="1" si="366"/>
        <v>107397</v>
      </c>
      <c r="H3931" s="171">
        <f t="shared" ca="1" si="367"/>
        <v>1360</v>
      </c>
      <c r="I3931" s="160"/>
      <c r="J3931" s="160"/>
      <c r="K3931" s="160"/>
      <c r="L3931" s="160"/>
      <c r="M3931" s="160"/>
      <c r="N3931" s="160"/>
    </row>
    <row r="3932" spans="1:14">
      <c r="A3932" s="160"/>
      <c r="B3932" s="170" t="s">
        <v>11619</v>
      </c>
      <c r="C3932" s="161">
        <f t="shared" si="368"/>
        <v>43639</v>
      </c>
      <c r="D3932" s="160">
        <f t="shared" si="369"/>
        <v>2019</v>
      </c>
      <c r="E3932" s="160">
        <f t="shared" si="370"/>
        <v>6</v>
      </c>
      <c r="F3932" s="160">
        <f t="shared" si="371"/>
        <v>7</v>
      </c>
      <c r="G3932" s="160">
        <f t="shared" ca="1" si="366"/>
        <v>107397</v>
      </c>
      <c r="H3932" s="171">
        <f t="shared" ca="1" si="367"/>
        <v>1360</v>
      </c>
      <c r="I3932" s="160"/>
      <c r="J3932" s="160"/>
      <c r="K3932" s="160"/>
      <c r="L3932" s="160"/>
      <c r="M3932" s="160"/>
      <c r="N3932" s="160"/>
    </row>
    <row r="3933" spans="1:14">
      <c r="A3933" s="160"/>
      <c r="B3933" s="170" t="s">
        <v>11626</v>
      </c>
      <c r="C3933" s="161">
        <f t="shared" si="368"/>
        <v>43640</v>
      </c>
      <c r="D3933" s="160">
        <f t="shared" si="369"/>
        <v>2019</v>
      </c>
      <c r="E3933" s="160">
        <f t="shared" si="370"/>
        <v>6</v>
      </c>
      <c r="F3933" s="160">
        <f t="shared" si="371"/>
        <v>1</v>
      </c>
      <c r="G3933" s="160">
        <f t="shared" ca="1" si="366"/>
        <v>107398</v>
      </c>
      <c r="H3933" s="171">
        <f t="shared" ca="1" si="367"/>
        <v>1360</v>
      </c>
      <c r="I3933" s="160"/>
      <c r="J3933" s="160"/>
      <c r="K3933" s="160"/>
      <c r="L3933" s="160"/>
      <c r="M3933" s="160"/>
      <c r="N3933" s="160"/>
    </row>
    <row r="3934" spans="1:14">
      <c r="A3934" s="160"/>
      <c r="B3934" s="170" t="s">
        <v>11629</v>
      </c>
      <c r="C3934" s="161">
        <f t="shared" si="368"/>
        <v>43641</v>
      </c>
      <c r="D3934" s="160">
        <f t="shared" si="369"/>
        <v>2019</v>
      </c>
      <c r="E3934" s="160">
        <f t="shared" si="370"/>
        <v>6</v>
      </c>
      <c r="F3934" s="160">
        <f t="shared" si="371"/>
        <v>2</v>
      </c>
      <c r="G3934" s="160">
        <f t="shared" ca="1" si="366"/>
        <v>107399</v>
      </c>
      <c r="H3934" s="171">
        <f t="shared" ca="1" si="367"/>
        <v>1359</v>
      </c>
      <c r="I3934" s="160"/>
      <c r="J3934" s="160"/>
      <c r="K3934" s="160"/>
      <c r="L3934" s="160"/>
      <c r="M3934" s="160"/>
      <c r="N3934" s="160"/>
    </row>
    <row r="3935" spans="1:14">
      <c r="A3935" s="160"/>
      <c r="B3935" s="170" t="s">
        <v>11632</v>
      </c>
      <c r="C3935" s="161">
        <f t="shared" si="368"/>
        <v>43643</v>
      </c>
      <c r="D3935" s="160">
        <f t="shared" si="369"/>
        <v>2019</v>
      </c>
      <c r="E3935" s="160">
        <f t="shared" si="370"/>
        <v>6</v>
      </c>
      <c r="F3935" s="160">
        <f t="shared" si="371"/>
        <v>4</v>
      </c>
      <c r="G3935" s="160">
        <f t="shared" ca="1" si="366"/>
        <v>107403</v>
      </c>
      <c r="H3935" s="171">
        <f t="shared" ca="1" si="367"/>
        <v>1357</v>
      </c>
      <c r="I3935" s="160"/>
      <c r="J3935" s="160"/>
      <c r="K3935" s="160"/>
      <c r="L3935" s="160"/>
      <c r="M3935" s="160"/>
      <c r="N3935" s="160"/>
    </row>
    <row r="3936" spans="1:14">
      <c r="A3936" s="160"/>
      <c r="B3936" s="170" t="s">
        <v>11635</v>
      </c>
      <c r="C3936" s="161">
        <f t="shared" si="368"/>
        <v>43644</v>
      </c>
      <c r="D3936" s="160">
        <f t="shared" si="369"/>
        <v>2019</v>
      </c>
      <c r="E3936" s="160">
        <f t="shared" si="370"/>
        <v>6</v>
      </c>
      <c r="F3936" s="160">
        <f t="shared" si="371"/>
        <v>5</v>
      </c>
      <c r="G3936" s="160">
        <f t="shared" ca="1" si="366"/>
        <v>107404</v>
      </c>
      <c r="H3936" s="171">
        <f t="shared" ca="1" si="367"/>
        <v>1356</v>
      </c>
      <c r="I3936" s="160"/>
      <c r="J3936" s="160"/>
      <c r="K3936" s="160"/>
      <c r="L3936" s="160"/>
      <c r="M3936" s="160"/>
      <c r="N3936" s="160"/>
    </row>
    <row r="3937" spans="1:14">
      <c r="A3937" s="160"/>
      <c r="B3937" s="170" t="s">
        <v>11638</v>
      </c>
      <c r="C3937" s="161">
        <f t="shared" si="368"/>
        <v>43645</v>
      </c>
      <c r="D3937" s="160">
        <f t="shared" si="369"/>
        <v>2019</v>
      </c>
      <c r="E3937" s="160">
        <f t="shared" si="370"/>
        <v>6</v>
      </c>
      <c r="F3937" s="160">
        <f t="shared" si="371"/>
        <v>6</v>
      </c>
      <c r="G3937" s="160">
        <f t="shared" ca="1" si="366"/>
        <v>107404</v>
      </c>
      <c r="H3937" s="171">
        <f t="shared" ca="1" si="367"/>
        <v>1355</v>
      </c>
      <c r="I3937" s="160"/>
      <c r="J3937" s="160"/>
      <c r="K3937" s="160"/>
      <c r="L3937" s="160"/>
      <c r="M3937" s="160"/>
      <c r="N3937" s="160"/>
    </row>
    <row r="3938" spans="1:14">
      <c r="A3938" s="160"/>
      <c r="B3938" s="170" t="s">
        <v>11641</v>
      </c>
      <c r="C3938" s="161">
        <f t="shared" si="368"/>
        <v>43647</v>
      </c>
      <c r="D3938" s="160">
        <f t="shared" si="369"/>
        <v>2019</v>
      </c>
      <c r="E3938" s="160">
        <f t="shared" si="370"/>
        <v>7</v>
      </c>
      <c r="F3938" s="160">
        <f t="shared" si="371"/>
        <v>1</v>
      </c>
      <c r="G3938" s="160">
        <f t="shared" ca="1" si="366"/>
        <v>107405</v>
      </c>
      <c r="H3938" s="171">
        <f t="shared" ca="1" si="367"/>
        <v>1355</v>
      </c>
      <c r="I3938" s="160"/>
      <c r="J3938" s="160"/>
      <c r="K3938" s="160"/>
      <c r="L3938" s="160"/>
      <c r="M3938" s="160"/>
      <c r="N3938" s="160"/>
    </row>
    <row r="3939" spans="1:14">
      <c r="A3939" s="160"/>
      <c r="B3939" s="170" t="s">
        <v>11644</v>
      </c>
      <c r="C3939" s="161">
        <f t="shared" si="368"/>
        <v>43648</v>
      </c>
      <c r="D3939" s="160">
        <f t="shared" si="369"/>
        <v>2019</v>
      </c>
      <c r="E3939" s="160">
        <f t="shared" si="370"/>
        <v>7</v>
      </c>
      <c r="F3939" s="160">
        <f t="shared" si="371"/>
        <v>2</v>
      </c>
      <c r="G3939" s="160">
        <f t="shared" ca="1" si="366"/>
        <v>107406</v>
      </c>
      <c r="H3939" s="171">
        <f t="shared" ca="1" si="367"/>
        <v>1354</v>
      </c>
      <c r="I3939" s="160"/>
      <c r="J3939" s="160"/>
      <c r="K3939" s="160"/>
      <c r="L3939" s="160"/>
      <c r="M3939" s="160"/>
      <c r="N3939" s="160"/>
    </row>
    <row r="3940" spans="1:14">
      <c r="A3940" s="160"/>
      <c r="B3940" s="170" t="s">
        <v>11644</v>
      </c>
      <c r="C3940" s="161">
        <f t="shared" si="368"/>
        <v>43648</v>
      </c>
      <c r="D3940" s="160">
        <f t="shared" si="369"/>
        <v>2019</v>
      </c>
      <c r="E3940" s="160">
        <f t="shared" si="370"/>
        <v>7</v>
      </c>
      <c r="F3940" s="160">
        <f t="shared" si="371"/>
        <v>2</v>
      </c>
      <c r="G3940" s="160">
        <f t="shared" ca="1" si="366"/>
        <v>107406</v>
      </c>
      <c r="H3940" s="171">
        <f t="shared" ca="1" si="367"/>
        <v>1354</v>
      </c>
      <c r="I3940" s="160"/>
      <c r="J3940" s="160"/>
      <c r="K3940" s="160"/>
      <c r="L3940" s="160"/>
      <c r="M3940" s="160"/>
      <c r="N3940" s="160"/>
    </row>
    <row r="3941" spans="1:14">
      <c r="A3941" s="160"/>
      <c r="B3941" s="170" t="s">
        <v>11644</v>
      </c>
      <c r="C3941" s="161">
        <f t="shared" si="368"/>
        <v>43648</v>
      </c>
      <c r="D3941" s="160">
        <f t="shared" si="369"/>
        <v>2019</v>
      </c>
      <c r="E3941" s="160">
        <f t="shared" si="370"/>
        <v>7</v>
      </c>
      <c r="F3941" s="160">
        <f t="shared" si="371"/>
        <v>2</v>
      </c>
      <c r="G3941" s="160">
        <f t="shared" ca="1" si="366"/>
        <v>107406</v>
      </c>
      <c r="H3941" s="171">
        <f t="shared" ca="1" si="367"/>
        <v>1354</v>
      </c>
      <c r="I3941" s="160"/>
      <c r="J3941" s="160"/>
      <c r="K3941" s="160"/>
      <c r="L3941" s="160"/>
      <c r="M3941" s="160"/>
      <c r="N3941" s="160"/>
    </row>
    <row r="3942" spans="1:14">
      <c r="A3942" s="160"/>
      <c r="B3942" s="170" t="s">
        <v>11651</v>
      </c>
      <c r="C3942" s="161">
        <f t="shared" si="368"/>
        <v>43650</v>
      </c>
      <c r="D3942" s="160">
        <f t="shared" si="369"/>
        <v>2019</v>
      </c>
      <c r="E3942" s="160">
        <f t="shared" si="370"/>
        <v>7</v>
      </c>
      <c r="F3942" s="160">
        <f t="shared" si="371"/>
        <v>4</v>
      </c>
      <c r="G3942" s="160">
        <f t="shared" ca="1" si="366"/>
        <v>107410</v>
      </c>
      <c r="H3942" s="171">
        <f t="shared" ca="1" si="367"/>
        <v>1352</v>
      </c>
      <c r="I3942" s="160"/>
      <c r="J3942" s="160"/>
      <c r="K3942" s="160"/>
      <c r="L3942" s="160"/>
      <c r="M3942" s="160"/>
      <c r="N3942" s="160"/>
    </row>
    <row r="3943" spans="1:14">
      <c r="A3943" s="160"/>
      <c r="B3943" s="170" t="s">
        <v>11651</v>
      </c>
      <c r="C3943" s="161">
        <f t="shared" si="368"/>
        <v>43650</v>
      </c>
      <c r="D3943" s="160">
        <f t="shared" si="369"/>
        <v>2019</v>
      </c>
      <c r="E3943" s="160">
        <f t="shared" si="370"/>
        <v>7</v>
      </c>
      <c r="F3943" s="160">
        <f t="shared" si="371"/>
        <v>4</v>
      </c>
      <c r="G3943" s="160">
        <f t="shared" ca="1" si="366"/>
        <v>107410</v>
      </c>
      <c r="H3943" s="171">
        <f t="shared" ca="1" si="367"/>
        <v>1352</v>
      </c>
      <c r="I3943" s="160"/>
      <c r="J3943" s="160"/>
      <c r="K3943" s="160"/>
      <c r="L3943" s="160"/>
      <c r="M3943" s="160"/>
      <c r="N3943" s="160"/>
    </row>
    <row r="3944" spans="1:14">
      <c r="A3944" s="160"/>
      <c r="B3944" s="170" t="s">
        <v>11656</v>
      </c>
      <c r="C3944" s="161">
        <f t="shared" si="368"/>
        <v>43654</v>
      </c>
      <c r="D3944" s="160">
        <f t="shared" si="369"/>
        <v>2019</v>
      </c>
      <c r="E3944" s="160">
        <f t="shared" si="370"/>
        <v>7</v>
      </c>
      <c r="F3944" s="160">
        <f t="shared" si="371"/>
        <v>1</v>
      </c>
      <c r="G3944" s="160">
        <f t="shared" ca="1" si="366"/>
        <v>107412</v>
      </c>
      <c r="H3944" s="171">
        <f t="shared" ca="1" si="367"/>
        <v>1350</v>
      </c>
      <c r="I3944" s="160"/>
      <c r="J3944" s="160"/>
      <c r="K3944" s="160"/>
      <c r="L3944" s="160"/>
      <c r="M3944" s="160"/>
      <c r="N3944" s="160"/>
    </row>
    <row r="3945" spans="1:14">
      <c r="A3945" s="160"/>
      <c r="B3945" s="170" t="s">
        <v>11656</v>
      </c>
      <c r="C3945" s="161">
        <f t="shared" si="368"/>
        <v>43654</v>
      </c>
      <c r="D3945" s="160">
        <f t="shared" si="369"/>
        <v>2019</v>
      </c>
      <c r="E3945" s="160">
        <f t="shared" si="370"/>
        <v>7</v>
      </c>
      <c r="F3945" s="160">
        <f t="shared" si="371"/>
        <v>1</v>
      </c>
      <c r="G3945" s="160">
        <f t="shared" ca="1" si="366"/>
        <v>107412</v>
      </c>
      <c r="H3945" s="171">
        <f t="shared" ca="1" si="367"/>
        <v>1350</v>
      </c>
      <c r="I3945" s="160"/>
      <c r="J3945" s="160"/>
      <c r="K3945" s="160"/>
      <c r="L3945" s="160"/>
      <c r="M3945" s="160"/>
      <c r="N3945" s="160"/>
    </row>
    <row r="3946" spans="1:14">
      <c r="A3946" s="160"/>
      <c r="B3946" s="170" t="s">
        <v>11661</v>
      </c>
      <c r="C3946" s="161">
        <f t="shared" si="368"/>
        <v>43656</v>
      </c>
      <c r="D3946" s="160">
        <f t="shared" si="369"/>
        <v>2019</v>
      </c>
      <c r="E3946" s="160">
        <f t="shared" si="370"/>
        <v>7</v>
      </c>
      <c r="F3946" s="160">
        <f t="shared" si="371"/>
        <v>3</v>
      </c>
      <c r="G3946" s="160">
        <f t="shared" ca="1" si="366"/>
        <v>107414</v>
      </c>
      <c r="H3946" s="171">
        <f t="shared" ca="1" si="367"/>
        <v>1348</v>
      </c>
      <c r="I3946" s="160"/>
      <c r="J3946" s="160"/>
      <c r="K3946" s="160"/>
      <c r="L3946" s="160"/>
      <c r="M3946" s="160"/>
      <c r="N3946" s="160"/>
    </row>
    <row r="3947" spans="1:14">
      <c r="A3947" s="160"/>
      <c r="B3947" s="170" t="s">
        <v>11664</v>
      </c>
      <c r="C3947" s="161">
        <f t="shared" si="368"/>
        <v>43657</v>
      </c>
      <c r="D3947" s="160">
        <f t="shared" si="369"/>
        <v>2019</v>
      </c>
      <c r="E3947" s="160">
        <f t="shared" si="370"/>
        <v>7</v>
      </c>
      <c r="F3947" s="160">
        <f t="shared" si="371"/>
        <v>4</v>
      </c>
      <c r="G3947" s="160">
        <f t="shared" ca="1" si="366"/>
        <v>107417</v>
      </c>
      <c r="H3947" s="171">
        <f t="shared" ca="1" si="367"/>
        <v>1347</v>
      </c>
      <c r="I3947" s="160"/>
      <c r="J3947" s="160"/>
      <c r="K3947" s="160"/>
      <c r="L3947" s="160"/>
      <c r="M3947" s="160"/>
      <c r="N3947" s="160"/>
    </row>
    <row r="3948" spans="1:14">
      <c r="A3948" s="160"/>
      <c r="B3948" s="170" t="s">
        <v>11667</v>
      </c>
      <c r="C3948" s="161">
        <f t="shared" si="368"/>
        <v>43659</v>
      </c>
      <c r="D3948" s="160">
        <f t="shared" si="369"/>
        <v>2019</v>
      </c>
      <c r="E3948" s="160">
        <f t="shared" si="370"/>
        <v>7</v>
      </c>
      <c r="F3948" s="160">
        <f t="shared" si="371"/>
        <v>6</v>
      </c>
      <c r="G3948" s="160">
        <f t="shared" ca="1" si="366"/>
        <v>107418</v>
      </c>
      <c r="H3948" s="171">
        <f t="shared" ca="1" si="367"/>
        <v>1345</v>
      </c>
      <c r="I3948" s="160"/>
      <c r="J3948" s="160"/>
      <c r="K3948" s="160"/>
      <c r="L3948" s="160"/>
      <c r="M3948" s="160"/>
      <c r="N3948" s="160"/>
    </row>
    <row r="3949" spans="1:14">
      <c r="A3949" s="160"/>
      <c r="B3949" s="170" t="s">
        <v>11667</v>
      </c>
      <c r="C3949" s="161">
        <f t="shared" si="368"/>
        <v>43659</v>
      </c>
      <c r="D3949" s="160">
        <f t="shared" si="369"/>
        <v>2019</v>
      </c>
      <c r="E3949" s="160">
        <f t="shared" si="370"/>
        <v>7</v>
      </c>
      <c r="F3949" s="160">
        <f t="shared" si="371"/>
        <v>6</v>
      </c>
      <c r="G3949" s="160">
        <f t="shared" ca="1" si="366"/>
        <v>107418</v>
      </c>
      <c r="H3949" s="171">
        <f t="shared" ca="1" si="367"/>
        <v>1345</v>
      </c>
      <c r="I3949" s="160"/>
      <c r="J3949" s="160"/>
      <c r="K3949" s="160"/>
      <c r="L3949" s="160"/>
      <c r="M3949" s="160"/>
      <c r="N3949" s="160"/>
    </row>
    <row r="3950" spans="1:14">
      <c r="A3950" s="160"/>
      <c r="B3950" s="170" t="s">
        <v>11672</v>
      </c>
      <c r="C3950" s="161">
        <f t="shared" si="368"/>
        <v>43663</v>
      </c>
      <c r="D3950" s="160">
        <f t="shared" si="369"/>
        <v>2019</v>
      </c>
      <c r="E3950" s="160">
        <f t="shared" si="370"/>
        <v>7</v>
      </c>
      <c r="F3950" s="160">
        <f t="shared" si="371"/>
        <v>3</v>
      </c>
      <c r="G3950" s="160">
        <f t="shared" ca="1" si="366"/>
        <v>107421</v>
      </c>
      <c r="H3950" s="171">
        <f t="shared" ca="1" si="367"/>
        <v>1343</v>
      </c>
      <c r="I3950" s="160"/>
      <c r="J3950" s="160"/>
      <c r="K3950" s="160"/>
      <c r="L3950" s="160"/>
      <c r="M3950" s="160"/>
      <c r="N3950" s="160"/>
    </row>
    <row r="3951" spans="1:14">
      <c r="A3951" s="160"/>
      <c r="B3951" s="170" t="s">
        <v>11672</v>
      </c>
      <c r="C3951" s="161">
        <f t="shared" si="368"/>
        <v>43663</v>
      </c>
      <c r="D3951" s="160">
        <f t="shared" si="369"/>
        <v>2019</v>
      </c>
      <c r="E3951" s="160">
        <f t="shared" si="370"/>
        <v>7</v>
      </c>
      <c r="F3951" s="160">
        <f t="shared" si="371"/>
        <v>3</v>
      </c>
      <c r="G3951" s="160">
        <f t="shared" ca="1" si="366"/>
        <v>107421</v>
      </c>
      <c r="H3951" s="171">
        <f t="shared" ca="1" si="367"/>
        <v>1343</v>
      </c>
      <c r="I3951" s="160"/>
      <c r="J3951" s="160"/>
      <c r="K3951" s="160"/>
      <c r="L3951" s="160"/>
      <c r="M3951" s="160"/>
      <c r="N3951" s="160"/>
    </row>
    <row r="3952" spans="1:14">
      <c r="A3952" s="160"/>
      <c r="B3952" s="170" t="s">
        <v>11672</v>
      </c>
      <c r="C3952" s="161">
        <f t="shared" si="368"/>
        <v>43663</v>
      </c>
      <c r="D3952" s="160">
        <f t="shared" si="369"/>
        <v>2019</v>
      </c>
      <c r="E3952" s="160">
        <f t="shared" si="370"/>
        <v>7</v>
      </c>
      <c r="F3952" s="160">
        <f t="shared" si="371"/>
        <v>3</v>
      </c>
      <c r="G3952" s="160">
        <f t="shared" ca="1" si="366"/>
        <v>107421</v>
      </c>
      <c r="H3952" s="171">
        <f t="shared" ca="1" si="367"/>
        <v>1343</v>
      </c>
      <c r="I3952" s="160"/>
      <c r="J3952" s="160"/>
      <c r="K3952" s="160"/>
      <c r="L3952" s="160"/>
      <c r="M3952" s="160"/>
      <c r="N3952" s="160"/>
    </row>
    <row r="3953" spans="1:14">
      <c r="A3953" s="160"/>
      <c r="B3953" s="170" t="s">
        <v>11672</v>
      </c>
      <c r="C3953" s="161">
        <f t="shared" si="368"/>
        <v>43663</v>
      </c>
      <c r="D3953" s="160">
        <f t="shared" si="369"/>
        <v>2019</v>
      </c>
      <c r="E3953" s="160">
        <f t="shared" si="370"/>
        <v>7</v>
      </c>
      <c r="F3953" s="160">
        <f t="shared" si="371"/>
        <v>3</v>
      </c>
      <c r="G3953" s="160">
        <f t="shared" ca="1" si="366"/>
        <v>107421</v>
      </c>
      <c r="H3953" s="171">
        <f t="shared" ca="1" si="367"/>
        <v>1343</v>
      </c>
      <c r="I3953" s="160"/>
      <c r="J3953" s="160"/>
      <c r="K3953" s="160"/>
      <c r="L3953" s="160"/>
      <c r="M3953" s="160"/>
      <c r="N3953" s="160"/>
    </row>
    <row r="3954" spans="1:14">
      <c r="A3954" s="160"/>
      <c r="B3954" s="170" t="s">
        <v>11681</v>
      </c>
      <c r="C3954" s="161">
        <f t="shared" si="368"/>
        <v>43665</v>
      </c>
      <c r="D3954" s="160">
        <f t="shared" si="369"/>
        <v>2019</v>
      </c>
      <c r="E3954" s="160">
        <f t="shared" si="370"/>
        <v>7</v>
      </c>
      <c r="F3954" s="160">
        <f t="shared" si="371"/>
        <v>5</v>
      </c>
      <c r="G3954" s="160">
        <f t="shared" ca="1" si="366"/>
        <v>107425</v>
      </c>
      <c r="H3954" s="171">
        <f t="shared" ca="1" si="367"/>
        <v>1341</v>
      </c>
      <c r="I3954" s="160"/>
      <c r="J3954" s="160"/>
      <c r="K3954" s="160"/>
      <c r="L3954" s="160"/>
      <c r="M3954" s="160"/>
      <c r="N3954" s="160"/>
    </row>
    <row r="3955" spans="1:14">
      <c r="A3955" s="160"/>
      <c r="B3955" s="170" t="s">
        <v>11684</v>
      </c>
      <c r="C3955" s="161">
        <f t="shared" si="368"/>
        <v>43666</v>
      </c>
      <c r="D3955" s="160">
        <f t="shared" si="369"/>
        <v>2019</v>
      </c>
      <c r="E3955" s="160">
        <f t="shared" si="370"/>
        <v>7</v>
      </c>
      <c r="F3955" s="160">
        <f t="shared" si="371"/>
        <v>6</v>
      </c>
      <c r="G3955" s="160">
        <f t="shared" ca="1" si="366"/>
        <v>107425</v>
      </c>
      <c r="H3955" s="171">
        <f t="shared" ca="1" si="367"/>
        <v>1340</v>
      </c>
      <c r="I3955" s="160"/>
      <c r="J3955" s="160"/>
      <c r="K3955" s="160"/>
      <c r="L3955" s="160"/>
      <c r="M3955" s="160"/>
      <c r="N3955" s="160"/>
    </row>
    <row r="3956" spans="1:14">
      <c r="A3956" s="160"/>
      <c r="B3956" s="170" t="s">
        <v>11687</v>
      </c>
      <c r="C3956" s="161">
        <f t="shared" si="368"/>
        <v>43667</v>
      </c>
      <c r="D3956" s="160">
        <f t="shared" si="369"/>
        <v>2019</v>
      </c>
      <c r="E3956" s="160">
        <f t="shared" si="370"/>
        <v>7</v>
      </c>
      <c r="F3956" s="160">
        <f t="shared" si="371"/>
        <v>7</v>
      </c>
      <c r="G3956" s="160">
        <f t="shared" ca="1" si="366"/>
        <v>107425</v>
      </c>
      <c r="H3956" s="171">
        <f t="shared" ca="1" si="367"/>
        <v>1340</v>
      </c>
      <c r="I3956" s="160"/>
      <c r="J3956" s="160"/>
      <c r="K3956" s="160"/>
      <c r="L3956" s="160"/>
      <c r="M3956" s="160"/>
      <c r="N3956" s="160"/>
    </row>
    <row r="3957" spans="1:14">
      <c r="A3957" s="160"/>
      <c r="B3957" s="170" t="s">
        <v>11687</v>
      </c>
      <c r="C3957" s="161">
        <f t="shared" si="368"/>
        <v>43667</v>
      </c>
      <c r="D3957" s="160">
        <f t="shared" si="369"/>
        <v>2019</v>
      </c>
      <c r="E3957" s="160">
        <f t="shared" si="370"/>
        <v>7</v>
      </c>
      <c r="F3957" s="160">
        <f t="shared" si="371"/>
        <v>7</v>
      </c>
      <c r="G3957" s="160">
        <f t="shared" ca="1" si="366"/>
        <v>107425</v>
      </c>
      <c r="H3957" s="171">
        <f t="shared" ca="1" si="367"/>
        <v>1340</v>
      </c>
      <c r="I3957" s="160"/>
      <c r="J3957" s="160"/>
      <c r="K3957" s="160"/>
      <c r="L3957" s="160"/>
      <c r="M3957" s="160"/>
      <c r="N3957" s="160"/>
    </row>
    <row r="3958" spans="1:14">
      <c r="A3958" s="160"/>
      <c r="B3958" s="170" t="s">
        <v>11692</v>
      </c>
      <c r="C3958" s="161">
        <f t="shared" si="368"/>
        <v>43669</v>
      </c>
      <c r="D3958" s="160">
        <f t="shared" si="369"/>
        <v>2019</v>
      </c>
      <c r="E3958" s="160">
        <f t="shared" si="370"/>
        <v>7</v>
      </c>
      <c r="F3958" s="160">
        <f t="shared" si="371"/>
        <v>2</v>
      </c>
      <c r="G3958" s="160">
        <f t="shared" ca="1" si="366"/>
        <v>107427</v>
      </c>
      <c r="H3958" s="171">
        <f t="shared" ca="1" si="367"/>
        <v>1339</v>
      </c>
      <c r="I3958" s="160"/>
      <c r="J3958" s="160"/>
      <c r="K3958" s="160"/>
      <c r="L3958" s="160"/>
      <c r="M3958" s="160"/>
      <c r="N3958" s="160"/>
    </row>
    <row r="3959" spans="1:14">
      <c r="A3959" s="160"/>
      <c r="B3959" s="170" t="s">
        <v>11692</v>
      </c>
      <c r="C3959" s="161">
        <f t="shared" si="368"/>
        <v>43669</v>
      </c>
      <c r="D3959" s="160">
        <f t="shared" si="369"/>
        <v>2019</v>
      </c>
      <c r="E3959" s="160">
        <f t="shared" si="370"/>
        <v>7</v>
      </c>
      <c r="F3959" s="160">
        <f t="shared" si="371"/>
        <v>2</v>
      </c>
      <c r="G3959" s="160">
        <f t="shared" ca="1" si="366"/>
        <v>107427</v>
      </c>
      <c r="H3959" s="171">
        <f t="shared" ca="1" si="367"/>
        <v>1339</v>
      </c>
      <c r="I3959" s="160"/>
      <c r="J3959" s="160"/>
      <c r="K3959" s="160"/>
      <c r="L3959" s="160"/>
      <c r="M3959" s="160"/>
      <c r="N3959" s="160"/>
    </row>
    <row r="3960" spans="1:14">
      <c r="A3960" s="160"/>
      <c r="B3960" s="170" t="s">
        <v>11692</v>
      </c>
      <c r="C3960" s="161">
        <f t="shared" si="368"/>
        <v>43669</v>
      </c>
      <c r="D3960" s="160">
        <f t="shared" si="369"/>
        <v>2019</v>
      </c>
      <c r="E3960" s="160">
        <f t="shared" si="370"/>
        <v>7</v>
      </c>
      <c r="F3960" s="160">
        <f t="shared" si="371"/>
        <v>2</v>
      </c>
      <c r="G3960" s="160">
        <f t="shared" ca="1" si="366"/>
        <v>107427</v>
      </c>
      <c r="H3960" s="171">
        <f t="shared" ca="1" si="367"/>
        <v>1339</v>
      </c>
      <c r="I3960" s="160"/>
      <c r="J3960" s="160"/>
      <c r="K3960" s="160"/>
      <c r="L3960" s="160"/>
      <c r="M3960" s="160"/>
      <c r="N3960" s="160"/>
    </row>
    <row r="3961" spans="1:14">
      <c r="A3961" s="160"/>
      <c r="B3961" s="170" t="s">
        <v>11699</v>
      </c>
      <c r="C3961" s="161">
        <f t="shared" si="368"/>
        <v>43670</v>
      </c>
      <c r="D3961" s="160">
        <f t="shared" si="369"/>
        <v>2019</v>
      </c>
      <c r="E3961" s="160">
        <f t="shared" si="370"/>
        <v>7</v>
      </c>
      <c r="F3961" s="160">
        <f t="shared" si="371"/>
        <v>3</v>
      </c>
      <c r="G3961" s="160">
        <f t="shared" ca="1" si="366"/>
        <v>107428</v>
      </c>
      <c r="H3961" s="171">
        <f t="shared" ca="1" si="367"/>
        <v>1338</v>
      </c>
      <c r="I3961" s="160"/>
      <c r="J3961" s="160"/>
      <c r="K3961" s="160"/>
      <c r="L3961" s="160"/>
      <c r="M3961" s="160"/>
      <c r="N3961" s="160"/>
    </row>
    <row r="3962" spans="1:14">
      <c r="A3962" s="160"/>
      <c r="B3962" s="170" t="s">
        <v>11699</v>
      </c>
      <c r="C3962" s="161">
        <f t="shared" si="368"/>
        <v>43670</v>
      </c>
      <c r="D3962" s="160">
        <f t="shared" si="369"/>
        <v>2019</v>
      </c>
      <c r="E3962" s="160">
        <f t="shared" si="370"/>
        <v>7</v>
      </c>
      <c r="F3962" s="160">
        <f t="shared" si="371"/>
        <v>3</v>
      </c>
      <c r="G3962" s="160">
        <f t="shared" ca="1" si="366"/>
        <v>107428</v>
      </c>
      <c r="H3962" s="171">
        <f t="shared" ca="1" si="367"/>
        <v>1338</v>
      </c>
      <c r="I3962" s="160"/>
      <c r="J3962" s="160"/>
      <c r="K3962" s="160"/>
      <c r="L3962" s="160"/>
      <c r="M3962" s="160"/>
      <c r="N3962" s="160"/>
    </row>
    <row r="3963" spans="1:14">
      <c r="A3963" s="160"/>
      <c r="B3963" s="170" t="s">
        <v>11699</v>
      </c>
      <c r="C3963" s="161">
        <f t="shared" si="368"/>
        <v>43670</v>
      </c>
      <c r="D3963" s="160">
        <f t="shared" si="369"/>
        <v>2019</v>
      </c>
      <c r="E3963" s="160">
        <f t="shared" si="370"/>
        <v>7</v>
      </c>
      <c r="F3963" s="160">
        <f t="shared" si="371"/>
        <v>3</v>
      </c>
      <c r="G3963" s="160">
        <f t="shared" ca="1" si="366"/>
        <v>107428</v>
      </c>
      <c r="H3963" s="171">
        <f t="shared" ca="1" si="367"/>
        <v>1338</v>
      </c>
      <c r="I3963" s="160"/>
      <c r="J3963" s="160"/>
      <c r="K3963" s="160"/>
      <c r="L3963" s="160"/>
      <c r="M3963" s="160"/>
      <c r="N3963" s="160"/>
    </row>
    <row r="3964" spans="1:14">
      <c r="A3964" s="160"/>
      <c r="B3964" s="170" t="s">
        <v>11699</v>
      </c>
      <c r="C3964" s="161">
        <f t="shared" si="368"/>
        <v>43670</v>
      </c>
      <c r="D3964" s="160">
        <f t="shared" si="369"/>
        <v>2019</v>
      </c>
      <c r="E3964" s="160">
        <f t="shared" si="370"/>
        <v>7</v>
      </c>
      <c r="F3964" s="160">
        <f t="shared" si="371"/>
        <v>3</v>
      </c>
      <c r="G3964" s="160">
        <f t="shared" ca="1" si="366"/>
        <v>107428</v>
      </c>
      <c r="H3964" s="171">
        <f t="shared" ca="1" si="367"/>
        <v>1338</v>
      </c>
      <c r="I3964" s="160"/>
      <c r="J3964" s="160"/>
      <c r="K3964" s="160"/>
      <c r="L3964" s="160"/>
      <c r="M3964" s="160"/>
      <c r="N3964" s="160"/>
    </row>
    <row r="3965" spans="1:14">
      <c r="A3965" s="160"/>
      <c r="B3965" s="170" t="s">
        <v>11708</v>
      </c>
      <c r="C3965" s="161">
        <f t="shared" si="368"/>
        <v>43671</v>
      </c>
      <c r="D3965" s="160">
        <f t="shared" si="369"/>
        <v>2019</v>
      </c>
      <c r="E3965" s="160">
        <f t="shared" si="370"/>
        <v>7</v>
      </c>
      <c r="F3965" s="160">
        <f t="shared" si="371"/>
        <v>4</v>
      </c>
      <c r="G3965" s="160">
        <f t="shared" ca="1" si="366"/>
        <v>107431</v>
      </c>
      <c r="H3965" s="171">
        <f t="shared" ca="1" si="367"/>
        <v>1337</v>
      </c>
      <c r="I3965" s="160"/>
      <c r="J3965" s="160"/>
      <c r="K3965" s="160"/>
      <c r="L3965" s="160"/>
      <c r="M3965" s="160"/>
      <c r="N3965" s="160"/>
    </row>
    <row r="3966" spans="1:14">
      <c r="A3966" s="160"/>
      <c r="B3966" s="170" t="s">
        <v>11711</v>
      </c>
      <c r="C3966" s="161">
        <f t="shared" si="368"/>
        <v>43672</v>
      </c>
      <c r="D3966" s="160">
        <f t="shared" si="369"/>
        <v>2019</v>
      </c>
      <c r="E3966" s="160">
        <f t="shared" si="370"/>
        <v>7</v>
      </c>
      <c r="F3966" s="160">
        <f t="shared" si="371"/>
        <v>5</v>
      </c>
      <c r="G3966" s="160">
        <f t="shared" ca="1" si="366"/>
        <v>107432</v>
      </c>
      <c r="H3966" s="171">
        <f t="shared" ca="1" si="367"/>
        <v>1336</v>
      </c>
      <c r="I3966" s="160"/>
      <c r="J3966" s="160"/>
      <c r="K3966" s="160"/>
      <c r="L3966" s="160"/>
      <c r="M3966" s="160"/>
      <c r="N3966" s="160"/>
    </row>
    <row r="3967" spans="1:14">
      <c r="A3967" s="160"/>
      <c r="B3967" s="170" t="s">
        <v>11714</v>
      </c>
      <c r="C3967" s="161">
        <f t="shared" si="368"/>
        <v>43674</v>
      </c>
      <c r="D3967" s="160">
        <f t="shared" si="369"/>
        <v>2019</v>
      </c>
      <c r="E3967" s="160">
        <f t="shared" si="370"/>
        <v>7</v>
      </c>
      <c r="F3967" s="160">
        <f t="shared" si="371"/>
        <v>7</v>
      </c>
      <c r="G3967" s="160">
        <f t="shared" ca="1" si="366"/>
        <v>107432</v>
      </c>
      <c r="H3967" s="171">
        <f t="shared" ca="1" si="367"/>
        <v>1335</v>
      </c>
      <c r="I3967" s="160"/>
      <c r="J3967" s="160"/>
      <c r="K3967" s="160"/>
      <c r="L3967" s="160"/>
      <c r="M3967" s="160"/>
      <c r="N3967" s="160"/>
    </row>
    <row r="3968" spans="1:14">
      <c r="A3968" s="160"/>
      <c r="B3968" s="170" t="s">
        <v>11714</v>
      </c>
      <c r="C3968" s="161">
        <f t="shared" si="368"/>
        <v>43674</v>
      </c>
      <c r="D3968" s="160">
        <f t="shared" si="369"/>
        <v>2019</v>
      </c>
      <c r="E3968" s="160">
        <f t="shared" si="370"/>
        <v>7</v>
      </c>
      <c r="F3968" s="160">
        <f t="shared" si="371"/>
        <v>7</v>
      </c>
      <c r="G3968" s="160">
        <f t="shared" ca="1" si="366"/>
        <v>107432</v>
      </c>
      <c r="H3968" s="171">
        <f t="shared" ca="1" si="367"/>
        <v>1335</v>
      </c>
      <c r="I3968" s="160"/>
      <c r="J3968" s="160"/>
      <c r="K3968" s="160"/>
      <c r="L3968" s="160"/>
      <c r="M3968" s="160"/>
      <c r="N3968" s="160"/>
    </row>
    <row r="3969" spans="1:14">
      <c r="A3969" s="160"/>
      <c r="B3969" s="170" t="s">
        <v>11719</v>
      </c>
      <c r="C3969" s="161">
        <f t="shared" si="368"/>
        <v>43675</v>
      </c>
      <c r="D3969" s="160">
        <f t="shared" si="369"/>
        <v>2019</v>
      </c>
      <c r="E3969" s="160">
        <f t="shared" si="370"/>
        <v>7</v>
      </c>
      <c r="F3969" s="160">
        <f t="shared" si="371"/>
        <v>1</v>
      </c>
      <c r="G3969" s="160">
        <f t="shared" ca="1" si="366"/>
        <v>107433</v>
      </c>
      <c r="H3969" s="171">
        <f t="shared" ca="1" si="367"/>
        <v>1335</v>
      </c>
      <c r="I3969" s="160"/>
      <c r="J3969" s="160"/>
      <c r="K3969" s="160"/>
      <c r="L3969" s="160"/>
      <c r="M3969" s="160"/>
      <c r="N3969" s="160"/>
    </row>
    <row r="3970" spans="1:14">
      <c r="A3970" s="160"/>
      <c r="B3970" s="170" t="s">
        <v>11719</v>
      </c>
      <c r="C3970" s="161">
        <f t="shared" si="368"/>
        <v>43675</v>
      </c>
      <c r="D3970" s="160">
        <f t="shared" si="369"/>
        <v>2019</v>
      </c>
      <c r="E3970" s="160">
        <f t="shared" si="370"/>
        <v>7</v>
      </c>
      <c r="F3970" s="160">
        <f t="shared" si="371"/>
        <v>1</v>
      </c>
      <c r="G3970" s="160">
        <f t="shared" ca="1" si="366"/>
        <v>107433</v>
      </c>
      <c r="H3970" s="171">
        <f t="shared" ca="1" si="367"/>
        <v>1335</v>
      </c>
      <c r="I3970" s="160"/>
      <c r="J3970" s="160"/>
      <c r="K3970" s="160"/>
      <c r="L3970" s="160"/>
      <c r="M3970" s="160"/>
      <c r="N3970" s="160"/>
    </row>
    <row r="3971" spans="1:14">
      <c r="A3971" s="160"/>
      <c r="B3971" s="170" t="s">
        <v>11724</v>
      </c>
      <c r="C3971" s="161">
        <f t="shared" si="368"/>
        <v>43676</v>
      </c>
      <c r="D3971" s="160">
        <f t="shared" si="369"/>
        <v>2019</v>
      </c>
      <c r="E3971" s="160">
        <f t="shared" si="370"/>
        <v>7</v>
      </c>
      <c r="F3971" s="160">
        <f t="shared" si="371"/>
        <v>2</v>
      </c>
      <c r="G3971" s="160">
        <f t="shared" ca="1" si="366"/>
        <v>107434</v>
      </c>
      <c r="H3971" s="171">
        <f t="shared" ca="1" si="367"/>
        <v>1334</v>
      </c>
      <c r="I3971" s="160"/>
      <c r="J3971" s="160"/>
      <c r="K3971" s="160"/>
      <c r="L3971" s="160"/>
      <c r="M3971" s="160"/>
      <c r="N3971" s="160"/>
    </row>
    <row r="3972" spans="1:14">
      <c r="A3972" s="160"/>
      <c r="B3972" s="170" t="s">
        <v>11724</v>
      </c>
      <c r="C3972" s="161">
        <f t="shared" si="368"/>
        <v>43676</v>
      </c>
      <c r="D3972" s="160">
        <f t="shared" si="369"/>
        <v>2019</v>
      </c>
      <c r="E3972" s="160">
        <f t="shared" si="370"/>
        <v>7</v>
      </c>
      <c r="F3972" s="160">
        <f t="shared" si="371"/>
        <v>2</v>
      </c>
      <c r="G3972" s="160">
        <f t="shared" ca="1" si="366"/>
        <v>107434</v>
      </c>
      <c r="H3972" s="171">
        <f t="shared" ca="1" si="367"/>
        <v>1334</v>
      </c>
      <c r="I3972" s="160"/>
      <c r="J3972" s="160"/>
      <c r="K3972" s="160"/>
      <c r="L3972" s="160"/>
      <c r="M3972" s="160"/>
      <c r="N3972" s="160"/>
    </row>
    <row r="3973" spans="1:14">
      <c r="A3973" s="160"/>
      <c r="B3973" s="170" t="s">
        <v>11729</v>
      </c>
      <c r="C3973" s="161">
        <f t="shared" si="368"/>
        <v>43678</v>
      </c>
      <c r="D3973" s="160">
        <f t="shared" si="369"/>
        <v>2019</v>
      </c>
      <c r="E3973" s="160">
        <f t="shared" si="370"/>
        <v>8</v>
      </c>
      <c r="F3973" s="160">
        <f t="shared" si="371"/>
        <v>4</v>
      </c>
      <c r="G3973" s="160">
        <f t="shared" ref="G3973:G4036" ca="1" si="372">WORKDAY(C3973,$K$5)</f>
        <v>107438</v>
      </c>
      <c r="H3973" s="171">
        <f t="shared" ref="H3973:H4036" ca="1" si="373">NETWORKDAYS(C3973,$K$5)</f>
        <v>1332</v>
      </c>
      <c r="I3973" s="160"/>
      <c r="J3973" s="160"/>
      <c r="K3973" s="160"/>
      <c r="L3973" s="160"/>
      <c r="M3973" s="160"/>
      <c r="N3973" s="160"/>
    </row>
    <row r="3974" spans="1:14">
      <c r="A3974" s="160"/>
      <c r="B3974" s="170" t="s">
        <v>11732</v>
      </c>
      <c r="C3974" s="161">
        <f t="shared" ref="C3974:C4037" si="374">DATE(LEFT(B3974,4),MID(B3974,5,2),RIGHT(B3974,2))</f>
        <v>43679</v>
      </c>
      <c r="D3974" s="160">
        <f t="shared" ref="D3974:D4037" si="375">YEAR(C3974)</f>
        <v>2019</v>
      </c>
      <c r="E3974" s="160">
        <f t="shared" ref="E3974:E4037" si="376">MONTH(C3974)</f>
        <v>8</v>
      </c>
      <c r="F3974" s="160">
        <f t="shared" ref="F3974:F4037" si="377">WEEKDAY(C3974,2)</f>
        <v>5</v>
      </c>
      <c r="G3974" s="160">
        <f t="shared" ca="1" si="372"/>
        <v>107439</v>
      </c>
      <c r="H3974" s="171">
        <f t="shared" ca="1" si="373"/>
        <v>1331</v>
      </c>
      <c r="I3974" s="160"/>
      <c r="J3974" s="160"/>
      <c r="K3974" s="160"/>
      <c r="L3974" s="160"/>
      <c r="M3974" s="160"/>
      <c r="N3974" s="160"/>
    </row>
    <row r="3975" spans="1:14">
      <c r="A3975" s="160"/>
      <c r="B3975" s="170" t="s">
        <v>11735</v>
      </c>
      <c r="C3975" s="161">
        <f t="shared" si="374"/>
        <v>43680</v>
      </c>
      <c r="D3975" s="160">
        <f t="shared" si="375"/>
        <v>2019</v>
      </c>
      <c r="E3975" s="160">
        <f t="shared" si="376"/>
        <v>8</v>
      </c>
      <c r="F3975" s="160">
        <f t="shared" si="377"/>
        <v>6</v>
      </c>
      <c r="G3975" s="160">
        <f t="shared" ca="1" si="372"/>
        <v>107439</v>
      </c>
      <c r="H3975" s="171">
        <f t="shared" ca="1" si="373"/>
        <v>1330</v>
      </c>
      <c r="I3975" s="160"/>
      <c r="J3975" s="160"/>
      <c r="K3975" s="160"/>
      <c r="L3975" s="160"/>
      <c r="M3975" s="160"/>
      <c r="N3975" s="160"/>
    </row>
    <row r="3976" spans="1:14">
      <c r="A3976" s="160"/>
      <c r="B3976" s="170" t="s">
        <v>11738</v>
      </c>
      <c r="C3976" s="161">
        <f t="shared" si="374"/>
        <v>43682</v>
      </c>
      <c r="D3976" s="160">
        <f t="shared" si="375"/>
        <v>2019</v>
      </c>
      <c r="E3976" s="160">
        <f t="shared" si="376"/>
        <v>8</v>
      </c>
      <c r="F3976" s="160">
        <f t="shared" si="377"/>
        <v>1</v>
      </c>
      <c r="G3976" s="160">
        <f t="shared" ca="1" si="372"/>
        <v>107440</v>
      </c>
      <c r="H3976" s="171">
        <f t="shared" ca="1" si="373"/>
        <v>1330</v>
      </c>
      <c r="I3976" s="160"/>
      <c r="J3976" s="160"/>
      <c r="K3976" s="160"/>
      <c r="L3976" s="160"/>
      <c r="M3976" s="160"/>
      <c r="N3976" s="160"/>
    </row>
    <row r="3977" spans="1:14">
      <c r="A3977" s="160"/>
      <c r="B3977" s="170" t="s">
        <v>11738</v>
      </c>
      <c r="C3977" s="161">
        <f t="shared" si="374"/>
        <v>43682</v>
      </c>
      <c r="D3977" s="160">
        <f t="shared" si="375"/>
        <v>2019</v>
      </c>
      <c r="E3977" s="160">
        <f t="shared" si="376"/>
        <v>8</v>
      </c>
      <c r="F3977" s="160">
        <f t="shared" si="377"/>
        <v>1</v>
      </c>
      <c r="G3977" s="160">
        <f t="shared" ca="1" si="372"/>
        <v>107440</v>
      </c>
      <c r="H3977" s="171">
        <f t="shared" ca="1" si="373"/>
        <v>1330</v>
      </c>
      <c r="I3977" s="160"/>
      <c r="J3977" s="160"/>
      <c r="K3977" s="160"/>
      <c r="L3977" s="160"/>
      <c r="M3977" s="160"/>
      <c r="N3977" s="160"/>
    </row>
    <row r="3978" spans="1:14">
      <c r="A3978" s="160"/>
      <c r="B3978" s="170" t="s">
        <v>11743</v>
      </c>
      <c r="C3978" s="161">
        <f t="shared" si="374"/>
        <v>43683</v>
      </c>
      <c r="D3978" s="160">
        <f t="shared" si="375"/>
        <v>2019</v>
      </c>
      <c r="E3978" s="160">
        <f t="shared" si="376"/>
        <v>8</v>
      </c>
      <c r="F3978" s="160">
        <f t="shared" si="377"/>
        <v>2</v>
      </c>
      <c r="G3978" s="160">
        <f t="shared" ca="1" si="372"/>
        <v>107441</v>
      </c>
      <c r="H3978" s="171">
        <f t="shared" ca="1" si="373"/>
        <v>1329</v>
      </c>
      <c r="I3978" s="160"/>
      <c r="J3978" s="160"/>
      <c r="K3978" s="160"/>
      <c r="L3978" s="160"/>
      <c r="M3978" s="160"/>
      <c r="N3978" s="160"/>
    </row>
    <row r="3979" spans="1:14">
      <c r="A3979" s="160"/>
      <c r="B3979" s="170" t="s">
        <v>11746</v>
      </c>
      <c r="C3979" s="161">
        <f t="shared" si="374"/>
        <v>43685</v>
      </c>
      <c r="D3979" s="160">
        <f t="shared" si="375"/>
        <v>2019</v>
      </c>
      <c r="E3979" s="160">
        <f t="shared" si="376"/>
        <v>8</v>
      </c>
      <c r="F3979" s="160">
        <f t="shared" si="377"/>
        <v>4</v>
      </c>
      <c r="G3979" s="160">
        <f t="shared" ca="1" si="372"/>
        <v>107445</v>
      </c>
      <c r="H3979" s="171">
        <f t="shared" ca="1" si="373"/>
        <v>1327</v>
      </c>
      <c r="I3979" s="160"/>
      <c r="J3979" s="160"/>
      <c r="K3979" s="160"/>
      <c r="L3979" s="160"/>
      <c r="M3979" s="160"/>
      <c r="N3979" s="160"/>
    </row>
    <row r="3980" spans="1:14">
      <c r="A3980" s="160"/>
      <c r="B3980" s="170" t="s">
        <v>11746</v>
      </c>
      <c r="C3980" s="161">
        <f t="shared" si="374"/>
        <v>43685</v>
      </c>
      <c r="D3980" s="160">
        <f t="shared" si="375"/>
        <v>2019</v>
      </c>
      <c r="E3980" s="160">
        <f t="shared" si="376"/>
        <v>8</v>
      </c>
      <c r="F3980" s="160">
        <f t="shared" si="377"/>
        <v>4</v>
      </c>
      <c r="G3980" s="160">
        <f t="shared" ca="1" si="372"/>
        <v>107445</v>
      </c>
      <c r="H3980" s="171">
        <f t="shared" ca="1" si="373"/>
        <v>1327</v>
      </c>
      <c r="I3980" s="160"/>
      <c r="J3980" s="160"/>
      <c r="K3980" s="160"/>
      <c r="L3980" s="160"/>
      <c r="M3980" s="160"/>
      <c r="N3980" s="160"/>
    </row>
    <row r="3981" spans="1:14">
      <c r="A3981" s="160"/>
      <c r="B3981" s="170" t="s">
        <v>11746</v>
      </c>
      <c r="C3981" s="161">
        <f t="shared" si="374"/>
        <v>43685</v>
      </c>
      <c r="D3981" s="160">
        <f t="shared" si="375"/>
        <v>2019</v>
      </c>
      <c r="E3981" s="160">
        <f t="shared" si="376"/>
        <v>8</v>
      </c>
      <c r="F3981" s="160">
        <f t="shared" si="377"/>
        <v>4</v>
      </c>
      <c r="G3981" s="160">
        <f t="shared" ca="1" si="372"/>
        <v>107445</v>
      </c>
      <c r="H3981" s="171">
        <f t="shared" ca="1" si="373"/>
        <v>1327</v>
      </c>
      <c r="I3981" s="160"/>
      <c r="J3981" s="160"/>
      <c r="K3981" s="160"/>
      <c r="L3981" s="160"/>
      <c r="M3981" s="160"/>
      <c r="N3981" s="160"/>
    </row>
    <row r="3982" spans="1:14">
      <c r="A3982" s="160"/>
      <c r="B3982" s="170" t="s">
        <v>11753</v>
      </c>
      <c r="C3982" s="161">
        <f t="shared" si="374"/>
        <v>43686</v>
      </c>
      <c r="D3982" s="160">
        <f t="shared" si="375"/>
        <v>2019</v>
      </c>
      <c r="E3982" s="160">
        <f t="shared" si="376"/>
        <v>8</v>
      </c>
      <c r="F3982" s="160">
        <f t="shared" si="377"/>
        <v>5</v>
      </c>
      <c r="G3982" s="160">
        <f t="shared" ca="1" si="372"/>
        <v>107446</v>
      </c>
      <c r="H3982" s="171">
        <f t="shared" ca="1" si="373"/>
        <v>1326</v>
      </c>
      <c r="I3982" s="160"/>
      <c r="J3982" s="160"/>
      <c r="K3982" s="160"/>
      <c r="L3982" s="160"/>
      <c r="M3982" s="160"/>
      <c r="N3982" s="160"/>
    </row>
    <row r="3983" spans="1:14">
      <c r="A3983" s="160"/>
      <c r="B3983" s="170" t="s">
        <v>11756</v>
      </c>
      <c r="C3983" s="161">
        <f t="shared" si="374"/>
        <v>43687</v>
      </c>
      <c r="D3983" s="160">
        <f t="shared" si="375"/>
        <v>2019</v>
      </c>
      <c r="E3983" s="160">
        <f t="shared" si="376"/>
        <v>8</v>
      </c>
      <c r="F3983" s="160">
        <f t="shared" si="377"/>
        <v>6</v>
      </c>
      <c r="G3983" s="160">
        <f t="shared" ca="1" si="372"/>
        <v>107446</v>
      </c>
      <c r="H3983" s="171">
        <f t="shared" ca="1" si="373"/>
        <v>1325</v>
      </c>
      <c r="I3983" s="160"/>
      <c r="J3983" s="160"/>
      <c r="K3983" s="160"/>
      <c r="L3983" s="160"/>
      <c r="M3983" s="160"/>
      <c r="N3983" s="160"/>
    </row>
    <row r="3984" spans="1:14">
      <c r="A3984" s="160"/>
      <c r="B3984" s="170" t="s">
        <v>11759</v>
      </c>
      <c r="C3984" s="161">
        <f t="shared" si="374"/>
        <v>43688</v>
      </c>
      <c r="D3984" s="160">
        <f t="shared" si="375"/>
        <v>2019</v>
      </c>
      <c r="E3984" s="160">
        <f t="shared" si="376"/>
        <v>8</v>
      </c>
      <c r="F3984" s="160">
        <f t="shared" si="377"/>
        <v>7</v>
      </c>
      <c r="G3984" s="160">
        <f t="shared" ca="1" si="372"/>
        <v>107446</v>
      </c>
      <c r="H3984" s="171">
        <f t="shared" ca="1" si="373"/>
        <v>1325</v>
      </c>
      <c r="I3984" s="160"/>
      <c r="J3984" s="160"/>
      <c r="K3984" s="160"/>
      <c r="L3984" s="160"/>
      <c r="M3984" s="160"/>
      <c r="N3984" s="160"/>
    </row>
    <row r="3985" spans="1:14">
      <c r="A3985" s="160"/>
      <c r="B3985" s="170" t="s">
        <v>11762</v>
      </c>
      <c r="C3985" s="161">
        <f t="shared" si="374"/>
        <v>43690</v>
      </c>
      <c r="D3985" s="160">
        <f t="shared" si="375"/>
        <v>2019</v>
      </c>
      <c r="E3985" s="160">
        <f t="shared" si="376"/>
        <v>8</v>
      </c>
      <c r="F3985" s="160">
        <f t="shared" si="377"/>
        <v>2</v>
      </c>
      <c r="G3985" s="160">
        <f t="shared" ca="1" si="372"/>
        <v>107448</v>
      </c>
      <c r="H3985" s="171">
        <f t="shared" ca="1" si="373"/>
        <v>1324</v>
      </c>
      <c r="I3985" s="160"/>
      <c r="J3985" s="160"/>
      <c r="K3985" s="160"/>
      <c r="L3985" s="160"/>
      <c r="M3985" s="160"/>
      <c r="N3985" s="160"/>
    </row>
    <row r="3986" spans="1:14">
      <c r="A3986" s="160"/>
      <c r="B3986" s="170" t="s">
        <v>11765</v>
      </c>
      <c r="C3986" s="161">
        <f t="shared" si="374"/>
        <v>43691</v>
      </c>
      <c r="D3986" s="160">
        <f t="shared" si="375"/>
        <v>2019</v>
      </c>
      <c r="E3986" s="160">
        <f t="shared" si="376"/>
        <v>8</v>
      </c>
      <c r="F3986" s="160">
        <f t="shared" si="377"/>
        <v>3</v>
      </c>
      <c r="G3986" s="160">
        <f t="shared" ca="1" si="372"/>
        <v>107449</v>
      </c>
      <c r="H3986" s="171">
        <f t="shared" ca="1" si="373"/>
        <v>1323</v>
      </c>
      <c r="I3986" s="160"/>
      <c r="J3986" s="160"/>
      <c r="K3986" s="160"/>
      <c r="L3986" s="160"/>
      <c r="M3986" s="160"/>
      <c r="N3986" s="160"/>
    </row>
    <row r="3987" spans="1:14">
      <c r="A3987" s="160"/>
      <c r="B3987" s="170" t="s">
        <v>11768</v>
      </c>
      <c r="C3987" s="161">
        <f t="shared" si="374"/>
        <v>43692</v>
      </c>
      <c r="D3987" s="160">
        <f t="shared" si="375"/>
        <v>2019</v>
      </c>
      <c r="E3987" s="160">
        <f t="shared" si="376"/>
        <v>8</v>
      </c>
      <c r="F3987" s="160">
        <f t="shared" si="377"/>
        <v>4</v>
      </c>
      <c r="G3987" s="160">
        <f t="shared" ca="1" si="372"/>
        <v>107452</v>
      </c>
      <c r="H3987" s="171">
        <f t="shared" ca="1" si="373"/>
        <v>1322</v>
      </c>
      <c r="I3987" s="160"/>
      <c r="J3987" s="160"/>
      <c r="K3987" s="160"/>
      <c r="L3987" s="160"/>
      <c r="M3987" s="160"/>
      <c r="N3987" s="160"/>
    </row>
    <row r="3988" spans="1:14">
      <c r="A3988" s="160"/>
      <c r="B3988" s="170" t="s">
        <v>11771</v>
      </c>
      <c r="C3988" s="161">
        <f t="shared" si="374"/>
        <v>43693</v>
      </c>
      <c r="D3988" s="160">
        <f t="shared" si="375"/>
        <v>2019</v>
      </c>
      <c r="E3988" s="160">
        <f t="shared" si="376"/>
        <v>8</v>
      </c>
      <c r="F3988" s="160">
        <f t="shared" si="377"/>
        <v>5</v>
      </c>
      <c r="G3988" s="160">
        <f t="shared" ca="1" si="372"/>
        <v>107453</v>
      </c>
      <c r="H3988" s="171">
        <f t="shared" ca="1" si="373"/>
        <v>1321</v>
      </c>
      <c r="I3988" s="160"/>
      <c r="J3988" s="160"/>
      <c r="K3988" s="160"/>
      <c r="L3988" s="160"/>
      <c r="M3988" s="160"/>
      <c r="N3988" s="160"/>
    </row>
    <row r="3989" spans="1:14">
      <c r="A3989" s="160"/>
      <c r="B3989" s="170" t="s">
        <v>11774</v>
      </c>
      <c r="C3989" s="161">
        <f t="shared" si="374"/>
        <v>43695</v>
      </c>
      <c r="D3989" s="160">
        <f t="shared" si="375"/>
        <v>2019</v>
      </c>
      <c r="E3989" s="160">
        <f t="shared" si="376"/>
        <v>8</v>
      </c>
      <c r="F3989" s="160">
        <f t="shared" si="377"/>
        <v>7</v>
      </c>
      <c r="G3989" s="160">
        <f t="shared" ca="1" si="372"/>
        <v>107453</v>
      </c>
      <c r="H3989" s="171">
        <f t="shared" ca="1" si="373"/>
        <v>1320</v>
      </c>
      <c r="I3989" s="160"/>
      <c r="J3989" s="160"/>
      <c r="K3989" s="160"/>
      <c r="L3989" s="160"/>
      <c r="M3989" s="160"/>
      <c r="N3989" s="160"/>
    </row>
    <row r="3990" spans="1:14">
      <c r="A3990" s="160"/>
      <c r="B3990" s="170" t="s">
        <v>11774</v>
      </c>
      <c r="C3990" s="161">
        <f t="shared" si="374"/>
        <v>43695</v>
      </c>
      <c r="D3990" s="160">
        <f t="shared" si="375"/>
        <v>2019</v>
      </c>
      <c r="E3990" s="160">
        <f t="shared" si="376"/>
        <v>8</v>
      </c>
      <c r="F3990" s="160">
        <f t="shared" si="377"/>
        <v>7</v>
      </c>
      <c r="G3990" s="160">
        <f t="shared" ca="1" si="372"/>
        <v>107453</v>
      </c>
      <c r="H3990" s="171">
        <f t="shared" ca="1" si="373"/>
        <v>1320</v>
      </c>
      <c r="I3990" s="160"/>
      <c r="J3990" s="160"/>
      <c r="K3990" s="160"/>
      <c r="L3990" s="160"/>
      <c r="M3990" s="160"/>
      <c r="N3990" s="160"/>
    </row>
    <row r="3991" spans="1:14">
      <c r="A3991" s="160"/>
      <c r="B3991" s="170" t="s">
        <v>11779</v>
      </c>
      <c r="C3991" s="161">
        <f t="shared" si="374"/>
        <v>43697</v>
      </c>
      <c r="D3991" s="160">
        <f t="shared" si="375"/>
        <v>2019</v>
      </c>
      <c r="E3991" s="160">
        <f t="shared" si="376"/>
        <v>8</v>
      </c>
      <c r="F3991" s="160">
        <f t="shared" si="377"/>
        <v>2</v>
      </c>
      <c r="G3991" s="160">
        <f t="shared" ca="1" si="372"/>
        <v>107455</v>
      </c>
      <c r="H3991" s="171">
        <f t="shared" ca="1" si="373"/>
        <v>1319</v>
      </c>
      <c r="I3991" s="160"/>
      <c r="J3991" s="160"/>
      <c r="K3991" s="160"/>
      <c r="L3991" s="160"/>
      <c r="M3991" s="160"/>
      <c r="N3991" s="160"/>
    </row>
    <row r="3992" spans="1:14">
      <c r="A3992" s="160"/>
      <c r="B3992" s="170" t="s">
        <v>11782</v>
      </c>
      <c r="C3992" s="161">
        <f t="shared" si="374"/>
        <v>43698</v>
      </c>
      <c r="D3992" s="160">
        <f t="shared" si="375"/>
        <v>2019</v>
      </c>
      <c r="E3992" s="160">
        <f t="shared" si="376"/>
        <v>8</v>
      </c>
      <c r="F3992" s="160">
        <f t="shared" si="377"/>
        <v>3</v>
      </c>
      <c r="G3992" s="160">
        <f t="shared" ca="1" si="372"/>
        <v>107456</v>
      </c>
      <c r="H3992" s="171">
        <f t="shared" ca="1" si="373"/>
        <v>1318</v>
      </c>
      <c r="I3992" s="160"/>
      <c r="J3992" s="160"/>
      <c r="K3992" s="160"/>
      <c r="L3992" s="160"/>
      <c r="M3992" s="160"/>
      <c r="N3992" s="160"/>
    </row>
    <row r="3993" spans="1:14">
      <c r="A3993" s="160"/>
      <c r="B3993" s="170" t="s">
        <v>11782</v>
      </c>
      <c r="C3993" s="161">
        <f t="shared" si="374"/>
        <v>43698</v>
      </c>
      <c r="D3993" s="160">
        <f t="shared" si="375"/>
        <v>2019</v>
      </c>
      <c r="E3993" s="160">
        <f t="shared" si="376"/>
        <v>8</v>
      </c>
      <c r="F3993" s="160">
        <f t="shared" si="377"/>
        <v>3</v>
      </c>
      <c r="G3993" s="160">
        <f t="shared" ca="1" si="372"/>
        <v>107456</v>
      </c>
      <c r="H3993" s="171">
        <f t="shared" ca="1" si="373"/>
        <v>1318</v>
      </c>
      <c r="I3993" s="160"/>
      <c r="J3993" s="160"/>
      <c r="K3993" s="160"/>
      <c r="L3993" s="160"/>
      <c r="M3993" s="160"/>
      <c r="N3993" s="160"/>
    </row>
    <row r="3994" spans="1:14">
      <c r="A3994" s="160"/>
      <c r="B3994" s="170" t="s">
        <v>11782</v>
      </c>
      <c r="C3994" s="161">
        <f t="shared" si="374"/>
        <v>43698</v>
      </c>
      <c r="D3994" s="160">
        <f t="shared" si="375"/>
        <v>2019</v>
      </c>
      <c r="E3994" s="160">
        <f t="shared" si="376"/>
        <v>8</v>
      </c>
      <c r="F3994" s="160">
        <f t="shared" si="377"/>
        <v>3</v>
      </c>
      <c r="G3994" s="160">
        <f t="shared" ca="1" si="372"/>
        <v>107456</v>
      </c>
      <c r="H3994" s="171">
        <f t="shared" ca="1" si="373"/>
        <v>1318</v>
      </c>
      <c r="I3994" s="160"/>
      <c r="J3994" s="160"/>
      <c r="K3994" s="160"/>
      <c r="L3994" s="160"/>
      <c r="M3994" s="160"/>
      <c r="N3994" s="160"/>
    </row>
    <row r="3995" spans="1:14">
      <c r="A3995" s="160"/>
      <c r="B3995" s="170" t="s">
        <v>11789</v>
      </c>
      <c r="C3995" s="161">
        <f t="shared" si="374"/>
        <v>43701</v>
      </c>
      <c r="D3995" s="160">
        <f t="shared" si="375"/>
        <v>2019</v>
      </c>
      <c r="E3995" s="160">
        <f t="shared" si="376"/>
        <v>8</v>
      </c>
      <c r="F3995" s="160">
        <f t="shared" si="377"/>
        <v>6</v>
      </c>
      <c r="G3995" s="160">
        <f t="shared" ca="1" si="372"/>
        <v>107460</v>
      </c>
      <c r="H3995" s="171">
        <f t="shared" ca="1" si="373"/>
        <v>1315</v>
      </c>
      <c r="I3995" s="160"/>
      <c r="J3995" s="160"/>
      <c r="K3995" s="160"/>
      <c r="L3995" s="160"/>
      <c r="M3995" s="160"/>
      <c r="N3995" s="160"/>
    </row>
    <row r="3996" spans="1:14">
      <c r="A3996" s="160"/>
      <c r="B3996" s="170" t="s">
        <v>11789</v>
      </c>
      <c r="C3996" s="161">
        <f t="shared" si="374"/>
        <v>43701</v>
      </c>
      <c r="D3996" s="160">
        <f t="shared" si="375"/>
        <v>2019</v>
      </c>
      <c r="E3996" s="160">
        <f t="shared" si="376"/>
        <v>8</v>
      </c>
      <c r="F3996" s="160">
        <f t="shared" si="377"/>
        <v>6</v>
      </c>
      <c r="G3996" s="160">
        <f t="shared" ca="1" si="372"/>
        <v>107460</v>
      </c>
      <c r="H3996" s="171">
        <f t="shared" ca="1" si="373"/>
        <v>1315</v>
      </c>
      <c r="I3996" s="160"/>
      <c r="J3996" s="160"/>
      <c r="K3996" s="160"/>
      <c r="L3996" s="160"/>
      <c r="M3996" s="160"/>
      <c r="N3996" s="160"/>
    </row>
    <row r="3997" spans="1:14">
      <c r="A3997" s="160"/>
      <c r="B3997" s="170" t="s">
        <v>11794</v>
      </c>
      <c r="C3997" s="161">
        <f t="shared" si="374"/>
        <v>43703</v>
      </c>
      <c r="D3997" s="160">
        <f t="shared" si="375"/>
        <v>2019</v>
      </c>
      <c r="E3997" s="160">
        <f t="shared" si="376"/>
        <v>8</v>
      </c>
      <c r="F3997" s="160">
        <f t="shared" si="377"/>
        <v>1</v>
      </c>
      <c r="G3997" s="160">
        <f t="shared" ca="1" si="372"/>
        <v>107461</v>
      </c>
      <c r="H3997" s="171">
        <f t="shared" ca="1" si="373"/>
        <v>1315</v>
      </c>
      <c r="I3997" s="160"/>
      <c r="J3997" s="160"/>
      <c r="K3997" s="160"/>
      <c r="L3997" s="160"/>
      <c r="M3997" s="160"/>
      <c r="N3997" s="160"/>
    </row>
    <row r="3998" spans="1:14">
      <c r="A3998" s="160"/>
      <c r="B3998" s="170" t="s">
        <v>11797</v>
      </c>
      <c r="C3998" s="161">
        <f t="shared" si="374"/>
        <v>43704</v>
      </c>
      <c r="D3998" s="160">
        <f t="shared" si="375"/>
        <v>2019</v>
      </c>
      <c r="E3998" s="160">
        <f t="shared" si="376"/>
        <v>8</v>
      </c>
      <c r="F3998" s="160">
        <f t="shared" si="377"/>
        <v>2</v>
      </c>
      <c r="G3998" s="160">
        <f t="shared" ca="1" si="372"/>
        <v>107462</v>
      </c>
      <c r="H3998" s="171">
        <f t="shared" ca="1" si="373"/>
        <v>1314</v>
      </c>
      <c r="I3998" s="160"/>
      <c r="J3998" s="160"/>
      <c r="K3998" s="160"/>
      <c r="L3998" s="160"/>
      <c r="M3998" s="160"/>
      <c r="N3998" s="160"/>
    </row>
    <row r="3999" spans="1:14">
      <c r="A3999" s="160"/>
      <c r="B3999" s="170" t="s">
        <v>11800</v>
      </c>
      <c r="C3999" s="161">
        <f t="shared" si="374"/>
        <v>43705</v>
      </c>
      <c r="D3999" s="160">
        <f t="shared" si="375"/>
        <v>2019</v>
      </c>
      <c r="E3999" s="160">
        <f t="shared" si="376"/>
        <v>8</v>
      </c>
      <c r="F3999" s="160">
        <f t="shared" si="377"/>
        <v>3</v>
      </c>
      <c r="G3999" s="160">
        <f t="shared" ca="1" si="372"/>
        <v>107463</v>
      </c>
      <c r="H3999" s="171">
        <f t="shared" ca="1" si="373"/>
        <v>1313</v>
      </c>
      <c r="I3999" s="160"/>
      <c r="J3999" s="160"/>
      <c r="K3999" s="160"/>
      <c r="L3999" s="160"/>
      <c r="M3999" s="160"/>
      <c r="N3999" s="160"/>
    </row>
    <row r="4000" spans="1:14">
      <c r="A4000" s="160"/>
      <c r="B4000" s="170" t="s">
        <v>11803</v>
      </c>
      <c r="C4000" s="161">
        <f t="shared" si="374"/>
        <v>43706</v>
      </c>
      <c r="D4000" s="160">
        <f t="shared" si="375"/>
        <v>2019</v>
      </c>
      <c r="E4000" s="160">
        <f t="shared" si="376"/>
        <v>8</v>
      </c>
      <c r="F4000" s="160">
        <f t="shared" si="377"/>
        <v>4</v>
      </c>
      <c r="G4000" s="160">
        <f t="shared" ca="1" si="372"/>
        <v>107466</v>
      </c>
      <c r="H4000" s="171">
        <f t="shared" ca="1" si="373"/>
        <v>1312</v>
      </c>
      <c r="I4000" s="160"/>
      <c r="J4000" s="160"/>
      <c r="K4000" s="160"/>
      <c r="L4000" s="160"/>
      <c r="M4000" s="160"/>
      <c r="N4000" s="160"/>
    </row>
    <row r="4001" spans="1:14">
      <c r="A4001" s="160"/>
      <c r="B4001" s="170" t="s">
        <v>11806</v>
      </c>
      <c r="C4001" s="161">
        <f t="shared" si="374"/>
        <v>43712</v>
      </c>
      <c r="D4001" s="160">
        <f t="shared" si="375"/>
        <v>2019</v>
      </c>
      <c r="E4001" s="160">
        <f t="shared" si="376"/>
        <v>9</v>
      </c>
      <c r="F4001" s="160">
        <f t="shared" si="377"/>
        <v>3</v>
      </c>
      <c r="G4001" s="160">
        <f t="shared" ca="1" si="372"/>
        <v>107470</v>
      </c>
      <c r="H4001" s="171">
        <f t="shared" ca="1" si="373"/>
        <v>1308</v>
      </c>
      <c r="I4001" s="160"/>
      <c r="J4001" s="160"/>
      <c r="K4001" s="160"/>
      <c r="L4001" s="160"/>
      <c r="M4001" s="160"/>
      <c r="N4001" s="160"/>
    </row>
    <row r="4002" spans="1:14">
      <c r="A4002" s="160"/>
      <c r="B4002" s="170" t="s">
        <v>11809</v>
      </c>
      <c r="C4002" s="161">
        <f t="shared" si="374"/>
        <v>43714</v>
      </c>
      <c r="D4002" s="160">
        <f t="shared" si="375"/>
        <v>2019</v>
      </c>
      <c r="E4002" s="160">
        <f t="shared" si="376"/>
        <v>9</v>
      </c>
      <c r="F4002" s="160">
        <f t="shared" si="377"/>
        <v>5</v>
      </c>
      <c r="G4002" s="160">
        <f t="shared" ca="1" si="372"/>
        <v>107474</v>
      </c>
      <c r="H4002" s="171">
        <f t="shared" ca="1" si="373"/>
        <v>1306</v>
      </c>
      <c r="I4002" s="160"/>
      <c r="J4002" s="160"/>
      <c r="K4002" s="160"/>
      <c r="L4002" s="160"/>
      <c r="M4002" s="160"/>
      <c r="N4002" s="160"/>
    </row>
    <row r="4003" spans="1:14">
      <c r="A4003" s="160"/>
      <c r="B4003" s="170" t="s">
        <v>11812</v>
      </c>
      <c r="C4003" s="161">
        <f t="shared" si="374"/>
        <v>43715</v>
      </c>
      <c r="D4003" s="160">
        <f t="shared" si="375"/>
        <v>2019</v>
      </c>
      <c r="E4003" s="160">
        <f t="shared" si="376"/>
        <v>9</v>
      </c>
      <c r="F4003" s="160">
        <f t="shared" si="377"/>
        <v>6</v>
      </c>
      <c r="G4003" s="160">
        <f t="shared" ca="1" si="372"/>
        <v>107474</v>
      </c>
      <c r="H4003" s="171">
        <f t="shared" ca="1" si="373"/>
        <v>1305</v>
      </c>
      <c r="I4003" s="160"/>
      <c r="J4003" s="160"/>
      <c r="K4003" s="160"/>
      <c r="L4003" s="160"/>
      <c r="M4003" s="160"/>
      <c r="N4003" s="160"/>
    </row>
    <row r="4004" spans="1:14">
      <c r="A4004" s="160"/>
      <c r="B4004" s="170" t="s">
        <v>11812</v>
      </c>
      <c r="C4004" s="161">
        <f t="shared" si="374"/>
        <v>43715</v>
      </c>
      <c r="D4004" s="160">
        <f t="shared" si="375"/>
        <v>2019</v>
      </c>
      <c r="E4004" s="160">
        <f t="shared" si="376"/>
        <v>9</v>
      </c>
      <c r="F4004" s="160">
        <f t="shared" si="377"/>
        <v>6</v>
      </c>
      <c r="G4004" s="160">
        <f t="shared" ca="1" si="372"/>
        <v>107474</v>
      </c>
      <c r="H4004" s="171">
        <f t="shared" ca="1" si="373"/>
        <v>1305</v>
      </c>
      <c r="I4004" s="160"/>
      <c r="J4004" s="160"/>
      <c r="K4004" s="160"/>
      <c r="L4004" s="160"/>
      <c r="M4004" s="160"/>
      <c r="N4004" s="160"/>
    </row>
    <row r="4005" spans="1:14">
      <c r="A4005" s="160"/>
      <c r="B4005" s="170" t="s">
        <v>11817</v>
      </c>
      <c r="C4005" s="161">
        <f t="shared" si="374"/>
        <v>43716</v>
      </c>
      <c r="D4005" s="160">
        <f t="shared" si="375"/>
        <v>2019</v>
      </c>
      <c r="E4005" s="160">
        <f t="shared" si="376"/>
        <v>9</v>
      </c>
      <c r="F4005" s="160">
        <f t="shared" si="377"/>
        <v>7</v>
      </c>
      <c r="G4005" s="160">
        <f t="shared" ca="1" si="372"/>
        <v>107474</v>
      </c>
      <c r="H4005" s="171">
        <f t="shared" ca="1" si="373"/>
        <v>1305</v>
      </c>
      <c r="I4005" s="160"/>
      <c r="J4005" s="160"/>
      <c r="K4005" s="160"/>
      <c r="L4005" s="160"/>
      <c r="M4005" s="160"/>
      <c r="N4005" s="160"/>
    </row>
    <row r="4006" spans="1:14">
      <c r="A4006" s="160"/>
      <c r="B4006" s="170" t="s">
        <v>11820</v>
      </c>
      <c r="C4006" s="161">
        <f t="shared" si="374"/>
        <v>43717</v>
      </c>
      <c r="D4006" s="160">
        <f t="shared" si="375"/>
        <v>2019</v>
      </c>
      <c r="E4006" s="160">
        <f t="shared" si="376"/>
        <v>9</v>
      </c>
      <c r="F4006" s="160">
        <f t="shared" si="377"/>
        <v>1</v>
      </c>
      <c r="G4006" s="160">
        <f t="shared" ca="1" si="372"/>
        <v>107475</v>
      </c>
      <c r="H4006" s="171">
        <f t="shared" ca="1" si="373"/>
        <v>1305</v>
      </c>
      <c r="I4006" s="160"/>
      <c r="J4006" s="160"/>
      <c r="K4006" s="160"/>
      <c r="L4006" s="160"/>
      <c r="M4006" s="160"/>
      <c r="N4006" s="160"/>
    </row>
    <row r="4007" spans="1:14">
      <c r="A4007" s="160"/>
      <c r="B4007" s="170" t="s">
        <v>11820</v>
      </c>
      <c r="C4007" s="161">
        <f t="shared" si="374"/>
        <v>43717</v>
      </c>
      <c r="D4007" s="160">
        <f t="shared" si="375"/>
        <v>2019</v>
      </c>
      <c r="E4007" s="160">
        <f t="shared" si="376"/>
        <v>9</v>
      </c>
      <c r="F4007" s="160">
        <f t="shared" si="377"/>
        <v>1</v>
      </c>
      <c r="G4007" s="160">
        <f t="shared" ca="1" si="372"/>
        <v>107475</v>
      </c>
      <c r="H4007" s="171">
        <f t="shared" ca="1" si="373"/>
        <v>1305</v>
      </c>
      <c r="I4007" s="160"/>
      <c r="J4007" s="160"/>
      <c r="K4007" s="160"/>
      <c r="L4007" s="160"/>
      <c r="M4007" s="160"/>
      <c r="N4007" s="160"/>
    </row>
    <row r="4008" spans="1:14">
      <c r="A4008" s="160"/>
      <c r="B4008" s="170" t="s">
        <v>11820</v>
      </c>
      <c r="C4008" s="161">
        <f t="shared" si="374"/>
        <v>43717</v>
      </c>
      <c r="D4008" s="160">
        <f t="shared" si="375"/>
        <v>2019</v>
      </c>
      <c r="E4008" s="160">
        <f t="shared" si="376"/>
        <v>9</v>
      </c>
      <c r="F4008" s="160">
        <f t="shared" si="377"/>
        <v>1</v>
      </c>
      <c r="G4008" s="160">
        <f t="shared" ca="1" si="372"/>
        <v>107475</v>
      </c>
      <c r="H4008" s="171">
        <f t="shared" ca="1" si="373"/>
        <v>1305</v>
      </c>
      <c r="I4008" s="160"/>
      <c r="J4008" s="160"/>
      <c r="K4008" s="160"/>
      <c r="L4008" s="160"/>
      <c r="M4008" s="160"/>
      <c r="N4008" s="160"/>
    </row>
    <row r="4009" spans="1:14">
      <c r="A4009" s="160"/>
      <c r="B4009" s="170" t="s">
        <v>11820</v>
      </c>
      <c r="C4009" s="161">
        <f t="shared" si="374"/>
        <v>43717</v>
      </c>
      <c r="D4009" s="160">
        <f t="shared" si="375"/>
        <v>2019</v>
      </c>
      <c r="E4009" s="160">
        <f t="shared" si="376"/>
        <v>9</v>
      </c>
      <c r="F4009" s="160">
        <f t="shared" si="377"/>
        <v>1</v>
      </c>
      <c r="G4009" s="160">
        <f t="shared" ca="1" si="372"/>
        <v>107475</v>
      </c>
      <c r="H4009" s="171">
        <f t="shared" ca="1" si="373"/>
        <v>1305</v>
      </c>
      <c r="I4009" s="160"/>
      <c r="J4009" s="160"/>
      <c r="K4009" s="160"/>
      <c r="L4009" s="160"/>
      <c r="M4009" s="160"/>
      <c r="N4009" s="160"/>
    </row>
    <row r="4010" spans="1:14">
      <c r="A4010" s="160"/>
      <c r="B4010" s="170" t="s">
        <v>11829</v>
      </c>
      <c r="C4010" s="161">
        <f t="shared" si="374"/>
        <v>43719</v>
      </c>
      <c r="D4010" s="160">
        <f t="shared" si="375"/>
        <v>2019</v>
      </c>
      <c r="E4010" s="160">
        <f t="shared" si="376"/>
        <v>9</v>
      </c>
      <c r="F4010" s="160">
        <f t="shared" si="377"/>
        <v>3</v>
      </c>
      <c r="G4010" s="160">
        <f t="shared" ca="1" si="372"/>
        <v>107477</v>
      </c>
      <c r="H4010" s="171">
        <f t="shared" ca="1" si="373"/>
        <v>1303</v>
      </c>
      <c r="I4010" s="160"/>
      <c r="J4010" s="160"/>
      <c r="K4010" s="160"/>
      <c r="L4010" s="160"/>
      <c r="M4010" s="160"/>
      <c r="N4010" s="160"/>
    </row>
    <row r="4011" spans="1:14">
      <c r="A4011" s="160"/>
      <c r="B4011" s="170" t="s">
        <v>11832</v>
      </c>
      <c r="C4011" s="161">
        <f t="shared" si="374"/>
        <v>43721</v>
      </c>
      <c r="D4011" s="160">
        <f t="shared" si="375"/>
        <v>2019</v>
      </c>
      <c r="E4011" s="160">
        <f t="shared" si="376"/>
        <v>9</v>
      </c>
      <c r="F4011" s="160">
        <f t="shared" si="377"/>
        <v>5</v>
      </c>
      <c r="G4011" s="160">
        <f t="shared" ca="1" si="372"/>
        <v>107481</v>
      </c>
      <c r="H4011" s="171">
        <f t="shared" ca="1" si="373"/>
        <v>1301</v>
      </c>
      <c r="I4011" s="160"/>
      <c r="J4011" s="160"/>
      <c r="K4011" s="160"/>
      <c r="L4011" s="160"/>
      <c r="M4011" s="160"/>
      <c r="N4011" s="160"/>
    </row>
    <row r="4012" spans="1:14">
      <c r="A4012" s="160"/>
      <c r="B4012" s="170" t="s">
        <v>11835</v>
      </c>
      <c r="C4012" s="161">
        <f t="shared" si="374"/>
        <v>43727</v>
      </c>
      <c r="D4012" s="160">
        <f t="shared" si="375"/>
        <v>2019</v>
      </c>
      <c r="E4012" s="160">
        <f t="shared" si="376"/>
        <v>9</v>
      </c>
      <c r="F4012" s="160">
        <f t="shared" si="377"/>
        <v>4</v>
      </c>
      <c r="G4012" s="160">
        <f t="shared" ca="1" si="372"/>
        <v>107487</v>
      </c>
      <c r="H4012" s="171">
        <f t="shared" ca="1" si="373"/>
        <v>1297</v>
      </c>
      <c r="I4012" s="160"/>
      <c r="J4012" s="160"/>
      <c r="K4012" s="160"/>
      <c r="L4012" s="160"/>
      <c r="M4012" s="160"/>
      <c r="N4012" s="160"/>
    </row>
    <row r="4013" spans="1:14">
      <c r="A4013" s="160"/>
      <c r="B4013" s="170" t="s">
        <v>11838</v>
      </c>
      <c r="C4013" s="161">
        <f t="shared" si="374"/>
        <v>43728</v>
      </c>
      <c r="D4013" s="160">
        <f t="shared" si="375"/>
        <v>2019</v>
      </c>
      <c r="E4013" s="160">
        <f t="shared" si="376"/>
        <v>9</v>
      </c>
      <c r="F4013" s="160">
        <f t="shared" si="377"/>
        <v>5</v>
      </c>
      <c r="G4013" s="160">
        <f t="shared" ca="1" si="372"/>
        <v>107488</v>
      </c>
      <c r="H4013" s="171">
        <f t="shared" ca="1" si="373"/>
        <v>1296</v>
      </c>
      <c r="I4013" s="160"/>
      <c r="J4013" s="160"/>
      <c r="K4013" s="160"/>
      <c r="L4013" s="160"/>
      <c r="M4013" s="160"/>
      <c r="N4013" s="160"/>
    </row>
    <row r="4014" spans="1:14">
      <c r="A4014" s="160"/>
      <c r="B4014" s="170" t="s">
        <v>11841</v>
      </c>
      <c r="C4014" s="161">
        <f t="shared" si="374"/>
        <v>43731</v>
      </c>
      <c r="D4014" s="160">
        <f t="shared" si="375"/>
        <v>2019</v>
      </c>
      <c r="E4014" s="160">
        <f t="shared" si="376"/>
        <v>9</v>
      </c>
      <c r="F4014" s="160">
        <f t="shared" si="377"/>
        <v>1</v>
      </c>
      <c r="G4014" s="160">
        <f t="shared" ca="1" si="372"/>
        <v>107489</v>
      </c>
      <c r="H4014" s="171">
        <f t="shared" ca="1" si="373"/>
        <v>1295</v>
      </c>
      <c r="I4014" s="160"/>
      <c r="J4014" s="160"/>
      <c r="K4014" s="160"/>
      <c r="L4014" s="160"/>
      <c r="M4014" s="160"/>
      <c r="N4014" s="160"/>
    </row>
    <row r="4015" spans="1:14">
      <c r="A4015" s="160"/>
      <c r="B4015" s="170" t="s">
        <v>11841</v>
      </c>
      <c r="C4015" s="161">
        <f t="shared" si="374"/>
        <v>43731</v>
      </c>
      <c r="D4015" s="160">
        <f t="shared" si="375"/>
        <v>2019</v>
      </c>
      <c r="E4015" s="160">
        <f t="shared" si="376"/>
        <v>9</v>
      </c>
      <c r="F4015" s="160">
        <f t="shared" si="377"/>
        <v>1</v>
      </c>
      <c r="G4015" s="160">
        <f t="shared" ca="1" si="372"/>
        <v>107489</v>
      </c>
      <c r="H4015" s="171">
        <f t="shared" ca="1" si="373"/>
        <v>1295</v>
      </c>
      <c r="I4015" s="160"/>
      <c r="J4015" s="160"/>
      <c r="K4015" s="160"/>
      <c r="L4015" s="160"/>
      <c r="M4015" s="160"/>
      <c r="N4015" s="160"/>
    </row>
    <row r="4016" spans="1:14">
      <c r="A4016" s="160"/>
      <c r="B4016" s="170" t="s">
        <v>11841</v>
      </c>
      <c r="C4016" s="161">
        <f t="shared" si="374"/>
        <v>43731</v>
      </c>
      <c r="D4016" s="160">
        <f t="shared" si="375"/>
        <v>2019</v>
      </c>
      <c r="E4016" s="160">
        <f t="shared" si="376"/>
        <v>9</v>
      </c>
      <c r="F4016" s="160">
        <f t="shared" si="377"/>
        <v>1</v>
      </c>
      <c r="G4016" s="160">
        <f t="shared" ca="1" si="372"/>
        <v>107489</v>
      </c>
      <c r="H4016" s="171">
        <f t="shared" ca="1" si="373"/>
        <v>1295</v>
      </c>
      <c r="I4016" s="160"/>
      <c r="J4016" s="160"/>
      <c r="K4016" s="160"/>
      <c r="L4016" s="160"/>
      <c r="M4016" s="160"/>
      <c r="N4016" s="160"/>
    </row>
    <row r="4017" spans="1:14">
      <c r="A4017" s="160"/>
      <c r="B4017" s="170" t="s">
        <v>11841</v>
      </c>
      <c r="C4017" s="161">
        <f t="shared" si="374"/>
        <v>43731</v>
      </c>
      <c r="D4017" s="160">
        <f t="shared" si="375"/>
        <v>2019</v>
      </c>
      <c r="E4017" s="160">
        <f t="shared" si="376"/>
        <v>9</v>
      </c>
      <c r="F4017" s="160">
        <f t="shared" si="377"/>
        <v>1</v>
      </c>
      <c r="G4017" s="160">
        <f t="shared" ca="1" si="372"/>
        <v>107489</v>
      </c>
      <c r="H4017" s="171">
        <f t="shared" ca="1" si="373"/>
        <v>1295</v>
      </c>
      <c r="I4017" s="160"/>
      <c r="J4017" s="160"/>
      <c r="K4017" s="160"/>
      <c r="L4017" s="160"/>
      <c r="M4017" s="160"/>
      <c r="N4017" s="160"/>
    </row>
    <row r="4018" spans="1:14">
      <c r="A4018" s="160"/>
      <c r="B4018" s="170" t="s">
        <v>11850</v>
      </c>
      <c r="C4018" s="161">
        <f t="shared" si="374"/>
        <v>43732</v>
      </c>
      <c r="D4018" s="160">
        <f t="shared" si="375"/>
        <v>2019</v>
      </c>
      <c r="E4018" s="160">
        <f t="shared" si="376"/>
        <v>9</v>
      </c>
      <c r="F4018" s="160">
        <f t="shared" si="377"/>
        <v>2</v>
      </c>
      <c r="G4018" s="160">
        <f t="shared" ca="1" si="372"/>
        <v>107490</v>
      </c>
      <c r="H4018" s="171">
        <f t="shared" ca="1" si="373"/>
        <v>1294</v>
      </c>
      <c r="I4018" s="160"/>
      <c r="J4018" s="160"/>
      <c r="K4018" s="160"/>
      <c r="L4018" s="160"/>
      <c r="M4018" s="160"/>
      <c r="N4018" s="160"/>
    </row>
    <row r="4019" spans="1:14">
      <c r="A4019" s="160"/>
      <c r="B4019" s="170" t="s">
        <v>11853</v>
      </c>
      <c r="C4019" s="161">
        <f t="shared" si="374"/>
        <v>43733</v>
      </c>
      <c r="D4019" s="160">
        <f t="shared" si="375"/>
        <v>2019</v>
      </c>
      <c r="E4019" s="160">
        <f t="shared" si="376"/>
        <v>9</v>
      </c>
      <c r="F4019" s="160">
        <f t="shared" si="377"/>
        <v>3</v>
      </c>
      <c r="G4019" s="160">
        <f t="shared" ca="1" si="372"/>
        <v>107491</v>
      </c>
      <c r="H4019" s="171">
        <f t="shared" ca="1" si="373"/>
        <v>1293</v>
      </c>
      <c r="I4019" s="160"/>
      <c r="J4019" s="160"/>
      <c r="K4019" s="160"/>
      <c r="L4019" s="160"/>
      <c r="M4019" s="160"/>
      <c r="N4019" s="160"/>
    </row>
    <row r="4020" spans="1:14">
      <c r="A4020" s="160"/>
      <c r="B4020" s="170" t="s">
        <v>11856</v>
      </c>
      <c r="C4020" s="161">
        <f t="shared" si="374"/>
        <v>43734</v>
      </c>
      <c r="D4020" s="160">
        <f t="shared" si="375"/>
        <v>2019</v>
      </c>
      <c r="E4020" s="160">
        <f t="shared" si="376"/>
        <v>9</v>
      </c>
      <c r="F4020" s="160">
        <f t="shared" si="377"/>
        <v>4</v>
      </c>
      <c r="G4020" s="160">
        <f t="shared" ca="1" si="372"/>
        <v>107494</v>
      </c>
      <c r="H4020" s="171">
        <f t="shared" ca="1" si="373"/>
        <v>1292</v>
      </c>
      <c r="I4020" s="160"/>
      <c r="J4020" s="160"/>
      <c r="K4020" s="160"/>
      <c r="L4020" s="160"/>
      <c r="M4020" s="160"/>
      <c r="N4020" s="160"/>
    </row>
    <row r="4021" spans="1:14">
      <c r="A4021" s="160"/>
      <c r="B4021" s="170" t="s">
        <v>11859</v>
      </c>
      <c r="C4021" s="161">
        <f t="shared" si="374"/>
        <v>43737</v>
      </c>
      <c r="D4021" s="160">
        <f t="shared" si="375"/>
        <v>2019</v>
      </c>
      <c r="E4021" s="160">
        <f t="shared" si="376"/>
        <v>9</v>
      </c>
      <c r="F4021" s="160">
        <f t="shared" si="377"/>
        <v>7</v>
      </c>
      <c r="G4021" s="160">
        <f t="shared" ca="1" si="372"/>
        <v>107495</v>
      </c>
      <c r="H4021" s="171">
        <f t="shared" ca="1" si="373"/>
        <v>1290</v>
      </c>
      <c r="I4021" s="160"/>
      <c r="J4021" s="160"/>
      <c r="K4021" s="160"/>
      <c r="L4021" s="160"/>
      <c r="M4021" s="160"/>
      <c r="N4021" s="160"/>
    </row>
    <row r="4022" spans="1:14">
      <c r="A4022" s="160"/>
      <c r="B4022" s="170" t="s">
        <v>11859</v>
      </c>
      <c r="C4022" s="161">
        <f t="shared" si="374"/>
        <v>43737</v>
      </c>
      <c r="D4022" s="160">
        <f t="shared" si="375"/>
        <v>2019</v>
      </c>
      <c r="E4022" s="160">
        <f t="shared" si="376"/>
        <v>9</v>
      </c>
      <c r="F4022" s="160">
        <f t="shared" si="377"/>
        <v>7</v>
      </c>
      <c r="G4022" s="160">
        <f t="shared" ca="1" si="372"/>
        <v>107495</v>
      </c>
      <c r="H4022" s="171">
        <f t="shared" ca="1" si="373"/>
        <v>1290</v>
      </c>
      <c r="I4022" s="160"/>
      <c r="J4022" s="160"/>
      <c r="K4022" s="160"/>
      <c r="L4022" s="160"/>
      <c r="M4022" s="160"/>
      <c r="N4022" s="160"/>
    </row>
    <row r="4023" spans="1:14">
      <c r="A4023" s="160"/>
      <c r="B4023" s="170" t="s">
        <v>11864</v>
      </c>
      <c r="C4023" s="161">
        <f t="shared" si="374"/>
        <v>43738</v>
      </c>
      <c r="D4023" s="160">
        <f t="shared" si="375"/>
        <v>2019</v>
      </c>
      <c r="E4023" s="160">
        <f t="shared" si="376"/>
        <v>9</v>
      </c>
      <c r="F4023" s="160">
        <f t="shared" si="377"/>
        <v>1</v>
      </c>
      <c r="G4023" s="160">
        <f t="shared" ca="1" si="372"/>
        <v>107496</v>
      </c>
      <c r="H4023" s="171">
        <f t="shared" ca="1" si="373"/>
        <v>1290</v>
      </c>
      <c r="I4023" s="160"/>
      <c r="J4023" s="160"/>
      <c r="K4023" s="160"/>
      <c r="L4023" s="160"/>
      <c r="M4023" s="160"/>
      <c r="N4023" s="160"/>
    </row>
    <row r="4024" spans="1:14">
      <c r="A4024" s="160"/>
      <c r="B4024" s="170" t="s">
        <v>11864</v>
      </c>
      <c r="C4024" s="161">
        <f t="shared" si="374"/>
        <v>43738</v>
      </c>
      <c r="D4024" s="160">
        <f t="shared" si="375"/>
        <v>2019</v>
      </c>
      <c r="E4024" s="160">
        <f t="shared" si="376"/>
        <v>9</v>
      </c>
      <c r="F4024" s="160">
        <f t="shared" si="377"/>
        <v>1</v>
      </c>
      <c r="G4024" s="160">
        <f t="shared" ca="1" si="372"/>
        <v>107496</v>
      </c>
      <c r="H4024" s="171">
        <f t="shared" ca="1" si="373"/>
        <v>1290</v>
      </c>
      <c r="I4024" s="160"/>
      <c r="J4024" s="160"/>
      <c r="K4024" s="160"/>
      <c r="L4024" s="160"/>
      <c r="M4024" s="160"/>
      <c r="N4024" s="160"/>
    </row>
    <row r="4025" spans="1:14">
      <c r="A4025" s="160"/>
      <c r="B4025" s="170" t="s">
        <v>11869</v>
      </c>
      <c r="C4025" s="161">
        <f t="shared" si="374"/>
        <v>43740</v>
      </c>
      <c r="D4025" s="160">
        <f t="shared" si="375"/>
        <v>2019</v>
      </c>
      <c r="E4025" s="160">
        <f t="shared" si="376"/>
        <v>10</v>
      </c>
      <c r="F4025" s="160">
        <f t="shared" si="377"/>
        <v>3</v>
      </c>
      <c r="G4025" s="160">
        <f t="shared" ca="1" si="372"/>
        <v>107498</v>
      </c>
      <c r="H4025" s="171">
        <f t="shared" ca="1" si="373"/>
        <v>1288</v>
      </c>
      <c r="I4025" s="160"/>
      <c r="J4025" s="160"/>
      <c r="K4025" s="160"/>
      <c r="L4025" s="160"/>
      <c r="M4025" s="160"/>
      <c r="N4025" s="160"/>
    </row>
    <row r="4026" spans="1:14">
      <c r="A4026" s="160"/>
      <c r="B4026" s="170" t="s">
        <v>11872</v>
      </c>
      <c r="C4026" s="161">
        <f t="shared" si="374"/>
        <v>43744</v>
      </c>
      <c r="D4026" s="160">
        <f t="shared" si="375"/>
        <v>2019</v>
      </c>
      <c r="E4026" s="160">
        <f t="shared" si="376"/>
        <v>10</v>
      </c>
      <c r="F4026" s="160">
        <f t="shared" si="377"/>
        <v>7</v>
      </c>
      <c r="G4026" s="160">
        <f t="shared" ca="1" si="372"/>
        <v>107502</v>
      </c>
      <c r="H4026" s="171">
        <f t="shared" ca="1" si="373"/>
        <v>1285</v>
      </c>
      <c r="I4026" s="160"/>
      <c r="J4026" s="160"/>
      <c r="K4026" s="160"/>
      <c r="L4026" s="160"/>
      <c r="M4026" s="160"/>
      <c r="N4026" s="160"/>
    </row>
    <row r="4027" spans="1:14">
      <c r="A4027" s="160"/>
      <c r="B4027" s="170" t="s">
        <v>11872</v>
      </c>
      <c r="C4027" s="161">
        <f t="shared" si="374"/>
        <v>43744</v>
      </c>
      <c r="D4027" s="160">
        <f t="shared" si="375"/>
        <v>2019</v>
      </c>
      <c r="E4027" s="160">
        <f t="shared" si="376"/>
        <v>10</v>
      </c>
      <c r="F4027" s="160">
        <f t="shared" si="377"/>
        <v>7</v>
      </c>
      <c r="G4027" s="160">
        <f t="shared" ca="1" si="372"/>
        <v>107502</v>
      </c>
      <c r="H4027" s="171">
        <f t="shared" ca="1" si="373"/>
        <v>1285</v>
      </c>
      <c r="I4027" s="160"/>
      <c r="J4027" s="160"/>
      <c r="K4027" s="160"/>
      <c r="L4027" s="160"/>
      <c r="M4027" s="160"/>
      <c r="N4027" s="160"/>
    </row>
    <row r="4028" spans="1:14">
      <c r="A4028" s="160"/>
      <c r="B4028" s="170" t="s">
        <v>11872</v>
      </c>
      <c r="C4028" s="161">
        <f t="shared" si="374"/>
        <v>43744</v>
      </c>
      <c r="D4028" s="160">
        <f t="shared" si="375"/>
        <v>2019</v>
      </c>
      <c r="E4028" s="160">
        <f t="shared" si="376"/>
        <v>10</v>
      </c>
      <c r="F4028" s="160">
        <f t="shared" si="377"/>
        <v>7</v>
      </c>
      <c r="G4028" s="160">
        <f t="shared" ca="1" si="372"/>
        <v>107502</v>
      </c>
      <c r="H4028" s="171">
        <f t="shared" ca="1" si="373"/>
        <v>1285</v>
      </c>
      <c r="I4028" s="160"/>
      <c r="J4028" s="160"/>
      <c r="K4028" s="160"/>
      <c r="L4028" s="160"/>
      <c r="M4028" s="160"/>
      <c r="N4028" s="160"/>
    </row>
    <row r="4029" spans="1:14">
      <c r="A4029" s="160"/>
      <c r="B4029" s="170" t="s">
        <v>11879</v>
      </c>
      <c r="C4029" s="161">
        <f t="shared" si="374"/>
        <v>43745</v>
      </c>
      <c r="D4029" s="160">
        <f t="shared" si="375"/>
        <v>2019</v>
      </c>
      <c r="E4029" s="160">
        <f t="shared" si="376"/>
        <v>10</v>
      </c>
      <c r="F4029" s="160">
        <f t="shared" si="377"/>
        <v>1</v>
      </c>
      <c r="G4029" s="160">
        <f t="shared" ca="1" si="372"/>
        <v>107503</v>
      </c>
      <c r="H4029" s="171">
        <f t="shared" ca="1" si="373"/>
        <v>1285</v>
      </c>
      <c r="I4029" s="160"/>
      <c r="J4029" s="160"/>
      <c r="K4029" s="160"/>
      <c r="L4029" s="160"/>
      <c r="M4029" s="160"/>
      <c r="N4029" s="160"/>
    </row>
    <row r="4030" spans="1:14">
      <c r="A4030" s="160"/>
      <c r="B4030" s="170" t="s">
        <v>11882</v>
      </c>
      <c r="C4030" s="161">
        <f t="shared" si="374"/>
        <v>43748</v>
      </c>
      <c r="D4030" s="160">
        <f t="shared" si="375"/>
        <v>2019</v>
      </c>
      <c r="E4030" s="160">
        <f t="shared" si="376"/>
        <v>10</v>
      </c>
      <c r="F4030" s="160">
        <f t="shared" si="377"/>
        <v>4</v>
      </c>
      <c r="G4030" s="160">
        <f t="shared" ca="1" si="372"/>
        <v>107508</v>
      </c>
      <c r="H4030" s="171">
        <f t="shared" ca="1" si="373"/>
        <v>1282</v>
      </c>
      <c r="I4030" s="160"/>
      <c r="J4030" s="160"/>
      <c r="K4030" s="160"/>
      <c r="L4030" s="160"/>
      <c r="M4030" s="160"/>
      <c r="N4030" s="160"/>
    </row>
    <row r="4031" spans="1:14">
      <c r="A4031" s="160"/>
      <c r="B4031" s="170" t="s">
        <v>11885</v>
      </c>
      <c r="C4031" s="161">
        <f t="shared" si="374"/>
        <v>43749</v>
      </c>
      <c r="D4031" s="160">
        <f t="shared" si="375"/>
        <v>2019</v>
      </c>
      <c r="E4031" s="160">
        <f t="shared" si="376"/>
        <v>10</v>
      </c>
      <c r="F4031" s="160">
        <f t="shared" si="377"/>
        <v>5</v>
      </c>
      <c r="G4031" s="160">
        <f t="shared" ca="1" si="372"/>
        <v>107509</v>
      </c>
      <c r="H4031" s="171">
        <f t="shared" ca="1" si="373"/>
        <v>1281</v>
      </c>
      <c r="I4031" s="160"/>
      <c r="J4031" s="160"/>
      <c r="K4031" s="160"/>
      <c r="L4031" s="160"/>
      <c r="M4031" s="160"/>
      <c r="N4031" s="160"/>
    </row>
    <row r="4032" spans="1:14">
      <c r="A4032" s="160"/>
      <c r="B4032" s="170" t="s">
        <v>11888</v>
      </c>
      <c r="C4032" s="161">
        <f t="shared" si="374"/>
        <v>43750</v>
      </c>
      <c r="D4032" s="160">
        <f t="shared" si="375"/>
        <v>2019</v>
      </c>
      <c r="E4032" s="160">
        <f t="shared" si="376"/>
        <v>10</v>
      </c>
      <c r="F4032" s="160">
        <f t="shared" si="377"/>
        <v>6</v>
      </c>
      <c r="G4032" s="160">
        <f t="shared" ca="1" si="372"/>
        <v>107509</v>
      </c>
      <c r="H4032" s="171">
        <f t="shared" ca="1" si="373"/>
        <v>1280</v>
      </c>
      <c r="I4032" s="160"/>
      <c r="J4032" s="160"/>
      <c r="K4032" s="160"/>
      <c r="L4032" s="160"/>
      <c r="M4032" s="160"/>
      <c r="N4032" s="160"/>
    </row>
    <row r="4033" spans="1:14">
      <c r="A4033" s="160"/>
      <c r="B4033" s="170" t="s">
        <v>11891</v>
      </c>
      <c r="C4033" s="161">
        <f t="shared" si="374"/>
        <v>43751</v>
      </c>
      <c r="D4033" s="160">
        <f t="shared" si="375"/>
        <v>2019</v>
      </c>
      <c r="E4033" s="160">
        <f t="shared" si="376"/>
        <v>10</v>
      </c>
      <c r="F4033" s="160">
        <f t="shared" si="377"/>
        <v>7</v>
      </c>
      <c r="G4033" s="160">
        <f t="shared" ca="1" si="372"/>
        <v>107509</v>
      </c>
      <c r="H4033" s="171">
        <f t="shared" ca="1" si="373"/>
        <v>1280</v>
      </c>
      <c r="I4033" s="160"/>
      <c r="J4033" s="160"/>
      <c r="K4033" s="160"/>
      <c r="L4033" s="160"/>
      <c r="M4033" s="160"/>
      <c r="N4033" s="160"/>
    </row>
    <row r="4034" spans="1:14">
      <c r="A4034" s="160"/>
      <c r="B4034" s="170" t="s">
        <v>11894</v>
      </c>
      <c r="C4034" s="161">
        <f t="shared" si="374"/>
        <v>43752</v>
      </c>
      <c r="D4034" s="160">
        <f t="shared" si="375"/>
        <v>2019</v>
      </c>
      <c r="E4034" s="160">
        <f t="shared" si="376"/>
        <v>10</v>
      </c>
      <c r="F4034" s="160">
        <f t="shared" si="377"/>
        <v>1</v>
      </c>
      <c r="G4034" s="160">
        <f t="shared" ca="1" si="372"/>
        <v>107510</v>
      </c>
      <c r="H4034" s="171">
        <f t="shared" ca="1" si="373"/>
        <v>1280</v>
      </c>
      <c r="I4034" s="160"/>
      <c r="J4034" s="160"/>
      <c r="K4034" s="160"/>
      <c r="L4034" s="160"/>
      <c r="M4034" s="160"/>
      <c r="N4034" s="160"/>
    </row>
    <row r="4035" spans="1:14">
      <c r="A4035" s="160"/>
      <c r="B4035" s="170" t="s">
        <v>11897</v>
      </c>
      <c r="C4035" s="161">
        <f t="shared" si="374"/>
        <v>43754</v>
      </c>
      <c r="D4035" s="160">
        <f t="shared" si="375"/>
        <v>2019</v>
      </c>
      <c r="E4035" s="160">
        <f t="shared" si="376"/>
        <v>10</v>
      </c>
      <c r="F4035" s="160">
        <f t="shared" si="377"/>
        <v>3</v>
      </c>
      <c r="G4035" s="160">
        <f t="shared" ca="1" si="372"/>
        <v>107512</v>
      </c>
      <c r="H4035" s="171">
        <f t="shared" ca="1" si="373"/>
        <v>1278</v>
      </c>
      <c r="I4035" s="160"/>
      <c r="J4035" s="160"/>
      <c r="K4035" s="160"/>
      <c r="L4035" s="160"/>
      <c r="M4035" s="160"/>
      <c r="N4035" s="160"/>
    </row>
    <row r="4036" spans="1:14">
      <c r="A4036" s="160"/>
      <c r="B4036" s="170" t="s">
        <v>11900</v>
      </c>
      <c r="C4036" s="161">
        <f t="shared" si="374"/>
        <v>43756</v>
      </c>
      <c r="D4036" s="160">
        <f t="shared" si="375"/>
        <v>2019</v>
      </c>
      <c r="E4036" s="160">
        <f t="shared" si="376"/>
        <v>10</v>
      </c>
      <c r="F4036" s="160">
        <f t="shared" si="377"/>
        <v>5</v>
      </c>
      <c r="G4036" s="160">
        <f t="shared" ca="1" si="372"/>
        <v>107516</v>
      </c>
      <c r="H4036" s="171">
        <f t="shared" ca="1" si="373"/>
        <v>1276</v>
      </c>
      <c r="I4036" s="160"/>
      <c r="J4036" s="160"/>
      <c r="K4036" s="160"/>
      <c r="L4036" s="160"/>
      <c r="M4036" s="160"/>
      <c r="N4036" s="160"/>
    </row>
    <row r="4037" spans="1:14">
      <c r="A4037" s="160"/>
      <c r="B4037" s="170" t="s">
        <v>11903</v>
      </c>
      <c r="C4037" s="161">
        <f t="shared" si="374"/>
        <v>43757</v>
      </c>
      <c r="D4037" s="160">
        <f t="shared" si="375"/>
        <v>2019</v>
      </c>
      <c r="E4037" s="160">
        <f t="shared" si="376"/>
        <v>10</v>
      </c>
      <c r="F4037" s="160">
        <f t="shared" si="377"/>
        <v>6</v>
      </c>
      <c r="G4037" s="160">
        <f t="shared" ref="G4037:G4100" ca="1" si="378">WORKDAY(C4037,$K$5)</f>
        <v>107516</v>
      </c>
      <c r="H4037" s="171">
        <f t="shared" ref="H4037:H4100" ca="1" si="379">NETWORKDAYS(C4037,$K$5)</f>
        <v>1275</v>
      </c>
      <c r="I4037" s="160"/>
      <c r="J4037" s="160"/>
      <c r="K4037" s="160"/>
      <c r="L4037" s="160"/>
      <c r="M4037" s="160"/>
      <c r="N4037" s="160"/>
    </row>
    <row r="4038" spans="1:14">
      <c r="A4038" s="160"/>
      <c r="B4038" s="170" t="s">
        <v>11906</v>
      </c>
      <c r="C4038" s="161">
        <f t="shared" ref="C4038:C4101" si="380">DATE(LEFT(B4038,4),MID(B4038,5,2),RIGHT(B4038,2))</f>
        <v>43761</v>
      </c>
      <c r="D4038" s="160">
        <f t="shared" ref="D4038:D4101" si="381">YEAR(C4038)</f>
        <v>2019</v>
      </c>
      <c r="E4038" s="160">
        <f t="shared" ref="E4038:E4101" si="382">MONTH(C4038)</f>
        <v>10</v>
      </c>
      <c r="F4038" s="160">
        <f t="shared" ref="F4038:F4101" si="383">WEEKDAY(C4038,2)</f>
        <v>3</v>
      </c>
      <c r="G4038" s="160">
        <f t="shared" ca="1" si="378"/>
        <v>107519</v>
      </c>
      <c r="H4038" s="171">
        <f t="shared" ca="1" si="379"/>
        <v>1273</v>
      </c>
      <c r="I4038" s="160"/>
      <c r="J4038" s="160"/>
      <c r="K4038" s="160"/>
      <c r="L4038" s="160"/>
      <c r="M4038" s="160"/>
      <c r="N4038" s="160"/>
    </row>
    <row r="4039" spans="1:14">
      <c r="A4039" s="160"/>
      <c r="B4039" s="170" t="s">
        <v>11909</v>
      </c>
      <c r="C4039" s="161">
        <f t="shared" si="380"/>
        <v>43762</v>
      </c>
      <c r="D4039" s="160">
        <f t="shared" si="381"/>
        <v>2019</v>
      </c>
      <c r="E4039" s="160">
        <f t="shared" si="382"/>
        <v>10</v>
      </c>
      <c r="F4039" s="160">
        <f t="shared" si="383"/>
        <v>4</v>
      </c>
      <c r="G4039" s="160">
        <f t="shared" ca="1" si="378"/>
        <v>107522</v>
      </c>
      <c r="H4039" s="171">
        <f t="shared" ca="1" si="379"/>
        <v>1272</v>
      </c>
      <c r="I4039" s="160"/>
      <c r="J4039" s="160"/>
      <c r="K4039" s="160"/>
      <c r="L4039" s="160"/>
      <c r="M4039" s="160"/>
      <c r="N4039" s="160"/>
    </row>
    <row r="4040" spans="1:14">
      <c r="A4040" s="160"/>
      <c r="B4040" s="170" t="s">
        <v>11909</v>
      </c>
      <c r="C4040" s="161">
        <f t="shared" si="380"/>
        <v>43762</v>
      </c>
      <c r="D4040" s="160">
        <f t="shared" si="381"/>
        <v>2019</v>
      </c>
      <c r="E4040" s="160">
        <f t="shared" si="382"/>
        <v>10</v>
      </c>
      <c r="F4040" s="160">
        <f t="shared" si="383"/>
        <v>4</v>
      </c>
      <c r="G4040" s="160">
        <f t="shared" ca="1" si="378"/>
        <v>107522</v>
      </c>
      <c r="H4040" s="171">
        <f t="shared" ca="1" si="379"/>
        <v>1272</v>
      </c>
      <c r="I4040" s="160"/>
      <c r="J4040" s="160"/>
      <c r="K4040" s="160"/>
      <c r="L4040" s="160"/>
      <c r="M4040" s="160"/>
      <c r="N4040" s="160"/>
    </row>
    <row r="4041" spans="1:14">
      <c r="A4041" s="160"/>
      <c r="B4041" s="170" t="s">
        <v>11909</v>
      </c>
      <c r="C4041" s="161">
        <f t="shared" si="380"/>
        <v>43762</v>
      </c>
      <c r="D4041" s="160">
        <f t="shared" si="381"/>
        <v>2019</v>
      </c>
      <c r="E4041" s="160">
        <f t="shared" si="382"/>
        <v>10</v>
      </c>
      <c r="F4041" s="160">
        <f t="shared" si="383"/>
        <v>4</v>
      </c>
      <c r="G4041" s="160">
        <f t="shared" ca="1" si="378"/>
        <v>107522</v>
      </c>
      <c r="H4041" s="171">
        <f t="shared" ca="1" si="379"/>
        <v>1272</v>
      </c>
      <c r="I4041" s="160"/>
      <c r="J4041" s="160"/>
      <c r="K4041" s="160"/>
      <c r="L4041" s="160"/>
      <c r="M4041" s="160"/>
      <c r="N4041" s="160"/>
    </row>
    <row r="4042" spans="1:14">
      <c r="A4042" s="160"/>
      <c r="B4042" s="170" t="s">
        <v>11916</v>
      </c>
      <c r="C4042" s="161">
        <f t="shared" si="380"/>
        <v>43763</v>
      </c>
      <c r="D4042" s="160">
        <f t="shared" si="381"/>
        <v>2019</v>
      </c>
      <c r="E4042" s="160">
        <f t="shared" si="382"/>
        <v>10</v>
      </c>
      <c r="F4042" s="160">
        <f t="shared" si="383"/>
        <v>5</v>
      </c>
      <c r="G4042" s="160">
        <f t="shared" ca="1" si="378"/>
        <v>107523</v>
      </c>
      <c r="H4042" s="171">
        <f t="shared" ca="1" si="379"/>
        <v>1271</v>
      </c>
      <c r="I4042" s="160"/>
      <c r="J4042" s="160"/>
      <c r="K4042" s="160"/>
      <c r="L4042" s="160"/>
      <c r="M4042" s="160"/>
      <c r="N4042" s="160"/>
    </row>
    <row r="4043" spans="1:14">
      <c r="A4043" s="160"/>
      <c r="B4043" s="170" t="s">
        <v>11919</v>
      </c>
      <c r="C4043" s="161">
        <f t="shared" si="380"/>
        <v>43765</v>
      </c>
      <c r="D4043" s="160">
        <f t="shared" si="381"/>
        <v>2019</v>
      </c>
      <c r="E4043" s="160">
        <f t="shared" si="382"/>
        <v>10</v>
      </c>
      <c r="F4043" s="160">
        <f t="shared" si="383"/>
        <v>7</v>
      </c>
      <c r="G4043" s="160">
        <f t="shared" ca="1" si="378"/>
        <v>107523</v>
      </c>
      <c r="H4043" s="171">
        <f t="shared" ca="1" si="379"/>
        <v>1270</v>
      </c>
      <c r="I4043" s="160"/>
      <c r="J4043" s="160"/>
      <c r="K4043" s="160"/>
      <c r="L4043" s="160"/>
      <c r="M4043" s="160"/>
      <c r="N4043" s="160"/>
    </row>
    <row r="4044" spans="1:14">
      <c r="A4044" s="160"/>
      <c r="B4044" s="170" t="s">
        <v>11922</v>
      </c>
      <c r="C4044" s="161">
        <f t="shared" si="380"/>
        <v>43767</v>
      </c>
      <c r="D4044" s="160">
        <f t="shared" si="381"/>
        <v>2019</v>
      </c>
      <c r="E4044" s="160">
        <f t="shared" si="382"/>
        <v>10</v>
      </c>
      <c r="F4044" s="160">
        <f t="shared" si="383"/>
        <v>2</v>
      </c>
      <c r="G4044" s="160">
        <f t="shared" ca="1" si="378"/>
        <v>107525</v>
      </c>
      <c r="H4044" s="171">
        <f t="shared" ca="1" si="379"/>
        <v>1269</v>
      </c>
      <c r="I4044" s="160"/>
      <c r="J4044" s="160"/>
      <c r="K4044" s="160"/>
      <c r="L4044" s="160"/>
      <c r="M4044" s="160"/>
      <c r="N4044" s="160"/>
    </row>
    <row r="4045" spans="1:14">
      <c r="A4045" s="160"/>
      <c r="B4045" s="170" t="s">
        <v>11922</v>
      </c>
      <c r="C4045" s="161">
        <f t="shared" si="380"/>
        <v>43767</v>
      </c>
      <c r="D4045" s="160">
        <f t="shared" si="381"/>
        <v>2019</v>
      </c>
      <c r="E4045" s="160">
        <f t="shared" si="382"/>
        <v>10</v>
      </c>
      <c r="F4045" s="160">
        <f t="shared" si="383"/>
        <v>2</v>
      </c>
      <c r="G4045" s="160">
        <f t="shared" ca="1" si="378"/>
        <v>107525</v>
      </c>
      <c r="H4045" s="171">
        <f t="shared" ca="1" si="379"/>
        <v>1269</v>
      </c>
      <c r="I4045" s="160"/>
      <c r="J4045" s="160"/>
      <c r="K4045" s="160"/>
      <c r="L4045" s="160"/>
      <c r="M4045" s="160"/>
      <c r="N4045" s="160"/>
    </row>
    <row r="4046" spans="1:14">
      <c r="A4046" s="160"/>
      <c r="B4046" s="170" t="s">
        <v>11927</v>
      </c>
      <c r="C4046" s="161">
        <f t="shared" si="380"/>
        <v>43768</v>
      </c>
      <c r="D4046" s="160">
        <f t="shared" si="381"/>
        <v>2019</v>
      </c>
      <c r="E4046" s="160">
        <f t="shared" si="382"/>
        <v>10</v>
      </c>
      <c r="F4046" s="160">
        <f t="shared" si="383"/>
        <v>3</v>
      </c>
      <c r="G4046" s="160">
        <f t="shared" ca="1" si="378"/>
        <v>107526</v>
      </c>
      <c r="H4046" s="171">
        <f t="shared" ca="1" si="379"/>
        <v>1268</v>
      </c>
      <c r="I4046" s="160"/>
      <c r="J4046" s="160"/>
      <c r="K4046" s="160"/>
      <c r="L4046" s="160"/>
      <c r="M4046" s="160"/>
      <c r="N4046" s="160"/>
    </row>
    <row r="4047" spans="1:14">
      <c r="A4047" s="160"/>
      <c r="B4047" s="170" t="s">
        <v>11930</v>
      </c>
      <c r="C4047" s="161">
        <f t="shared" si="380"/>
        <v>43769</v>
      </c>
      <c r="D4047" s="160">
        <f t="shared" si="381"/>
        <v>2019</v>
      </c>
      <c r="E4047" s="160">
        <f t="shared" si="382"/>
        <v>10</v>
      </c>
      <c r="F4047" s="160">
        <f t="shared" si="383"/>
        <v>4</v>
      </c>
      <c r="G4047" s="160">
        <f t="shared" ca="1" si="378"/>
        <v>107529</v>
      </c>
      <c r="H4047" s="171">
        <f t="shared" ca="1" si="379"/>
        <v>1267</v>
      </c>
      <c r="I4047" s="160"/>
      <c r="J4047" s="160"/>
      <c r="K4047" s="160"/>
      <c r="L4047" s="160"/>
      <c r="M4047" s="160"/>
      <c r="N4047" s="160"/>
    </row>
    <row r="4048" spans="1:14">
      <c r="A4048" s="160"/>
      <c r="B4048" s="170" t="s">
        <v>11933</v>
      </c>
      <c r="C4048" s="161">
        <f t="shared" si="380"/>
        <v>43771</v>
      </c>
      <c r="D4048" s="160">
        <f t="shared" si="381"/>
        <v>2019</v>
      </c>
      <c r="E4048" s="160">
        <f t="shared" si="382"/>
        <v>11</v>
      </c>
      <c r="F4048" s="160">
        <f t="shared" si="383"/>
        <v>6</v>
      </c>
      <c r="G4048" s="160">
        <f t="shared" ca="1" si="378"/>
        <v>107530</v>
      </c>
      <c r="H4048" s="171">
        <f t="shared" ca="1" si="379"/>
        <v>1265</v>
      </c>
      <c r="I4048" s="160"/>
      <c r="J4048" s="160"/>
      <c r="K4048" s="160"/>
      <c r="L4048" s="160"/>
      <c r="M4048" s="160"/>
      <c r="N4048" s="160"/>
    </row>
    <row r="4049" spans="1:14">
      <c r="A4049" s="160"/>
      <c r="B4049" s="170" t="s">
        <v>11933</v>
      </c>
      <c r="C4049" s="161">
        <f t="shared" si="380"/>
        <v>43771</v>
      </c>
      <c r="D4049" s="160">
        <f t="shared" si="381"/>
        <v>2019</v>
      </c>
      <c r="E4049" s="160">
        <f t="shared" si="382"/>
        <v>11</v>
      </c>
      <c r="F4049" s="160">
        <f t="shared" si="383"/>
        <v>6</v>
      </c>
      <c r="G4049" s="160">
        <f t="shared" ca="1" si="378"/>
        <v>107530</v>
      </c>
      <c r="H4049" s="171">
        <f t="shared" ca="1" si="379"/>
        <v>1265</v>
      </c>
      <c r="I4049" s="160"/>
      <c r="J4049" s="160"/>
      <c r="K4049" s="160"/>
      <c r="L4049" s="160"/>
      <c r="M4049" s="160"/>
      <c r="N4049" s="160"/>
    </row>
    <row r="4050" spans="1:14">
      <c r="A4050" s="160"/>
      <c r="B4050" s="170" t="s">
        <v>11933</v>
      </c>
      <c r="C4050" s="161">
        <f t="shared" si="380"/>
        <v>43771</v>
      </c>
      <c r="D4050" s="160">
        <f t="shared" si="381"/>
        <v>2019</v>
      </c>
      <c r="E4050" s="160">
        <f t="shared" si="382"/>
        <v>11</v>
      </c>
      <c r="F4050" s="160">
        <f t="shared" si="383"/>
        <v>6</v>
      </c>
      <c r="G4050" s="160">
        <f t="shared" ca="1" si="378"/>
        <v>107530</v>
      </c>
      <c r="H4050" s="171">
        <f t="shared" ca="1" si="379"/>
        <v>1265</v>
      </c>
      <c r="I4050" s="160"/>
      <c r="J4050" s="160"/>
      <c r="K4050" s="160"/>
      <c r="L4050" s="160"/>
      <c r="M4050" s="160"/>
      <c r="N4050" s="160"/>
    </row>
    <row r="4051" spans="1:14">
      <c r="A4051" s="160"/>
      <c r="B4051" s="170" t="s">
        <v>11940</v>
      </c>
      <c r="C4051" s="161">
        <f t="shared" si="380"/>
        <v>43773</v>
      </c>
      <c r="D4051" s="160">
        <f t="shared" si="381"/>
        <v>2019</v>
      </c>
      <c r="E4051" s="160">
        <f t="shared" si="382"/>
        <v>11</v>
      </c>
      <c r="F4051" s="160">
        <f t="shared" si="383"/>
        <v>1</v>
      </c>
      <c r="G4051" s="160">
        <f t="shared" ca="1" si="378"/>
        <v>107531</v>
      </c>
      <c r="H4051" s="171">
        <f t="shared" ca="1" si="379"/>
        <v>1265</v>
      </c>
      <c r="I4051" s="160"/>
      <c r="J4051" s="160"/>
      <c r="K4051" s="160"/>
      <c r="L4051" s="160"/>
      <c r="M4051" s="160"/>
      <c r="N4051" s="160"/>
    </row>
    <row r="4052" spans="1:14">
      <c r="A4052" s="160"/>
      <c r="B4052" s="170" t="s">
        <v>11943</v>
      </c>
      <c r="C4052" s="161">
        <f t="shared" si="380"/>
        <v>43774</v>
      </c>
      <c r="D4052" s="160">
        <f t="shared" si="381"/>
        <v>2019</v>
      </c>
      <c r="E4052" s="160">
        <f t="shared" si="382"/>
        <v>11</v>
      </c>
      <c r="F4052" s="160">
        <f t="shared" si="383"/>
        <v>2</v>
      </c>
      <c r="G4052" s="160">
        <f t="shared" ca="1" si="378"/>
        <v>107532</v>
      </c>
      <c r="H4052" s="171">
        <f t="shared" ca="1" si="379"/>
        <v>1264</v>
      </c>
      <c r="I4052" s="160"/>
      <c r="J4052" s="160"/>
      <c r="K4052" s="160"/>
      <c r="L4052" s="160"/>
      <c r="M4052" s="160"/>
      <c r="N4052" s="160"/>
    </row>
    <row r="4053" spans="1:14">
      <c r="A4053" s="160"/>
      <c r="B4053" s="170" t="s">
        <v>11943</v>
      </c>
      <c r="C4053" s="161">
        <f t="shared" si="380"/>
        <v>43774</v>
      </c>
      <c r="D4053" s="160">
        <f t="shared" si="381"/>
        <v>2019</v>
      </c>
      <c r="E4053" s="160">
        <f t="shared" si="382"/>
        <v>11</v>
      </c>
      <c r="F4053" s="160">
        <f t="shared" si="383"/>
        <v>2</v>
      </c>
      <c r="G4053" s="160">
        <f t="shared" ca="1" si="378"/>
        <v>107532</v>
      </c>
      <c r="H4053" s="171">
        <f t="shared" ca="1" si="379"/>
        <v>1264</v>
      </c>
      <c r="I4053" s="160"/>
      <c r="J4053" s="160"/>
      <c r="K4053" s="160"/>
      <c r="L4053" s="160"/>
      <c r="M4053" s="160"/>
      <c r="N4053" s="160"/>
    </row>
    <row r="4054" spans="1:14">
      <c r="A4054" s="160"/>
      <c r="B4054" s="170" t="s">
        <v>11948</v>
      </c>
      <c r="C4054" s="161">
        <f t="shared" si="380"/>
        <v>43776</v>
      </c>
      <c r="D4054" s="160">
        <f t="shared" si="381"/>
        <v>2019</v>
      </c>
      <c r="E4054" s="160">
        <f t="shared" si="382"/>
        <v>11</v>
      </c>
      <c r="F4054" s="160">
        <f t="shared" si="383"/>
        <v>4</v>
      </c>
      <c r="G4054" s="160">
        <f t="shared" ca="1" si="378"/>
        <v>107536</v>
      </c>
      <c r="H4054" s="171">
        <f t="shared" ca="1" si="379"/>
        <v>1262</v>
      </c>
      <c r="I4054" s="160"/>
      <c r="J4054" s="160"/>
      <c r="K4054" s="160"/>
      <c r="L4054" s="160"/>
      <c r="M4054" s="160"/>
      <c r="N4054" s="160"/>
    </row>
    <row r="4055" spans="1:14">
      <c r="A4055" s="160"/>
      <c r="B4055" s="170" t="s">
        <v>11948</v>
      </c>
      <c r="C4055" s="161">
        <f t="shared" si="380"/>
        <v>43776</v>
      </c>
      <c r="D4055" s="160">
        <f t="shared" si="381"/>
        <v>2019</v>
      </c>
      <c r="E4055" s="160">
        <f t="shared" si="382"/>
        <v>11</v>
      </c>
      <c r="F4055" s="160">
        <f t="shared" si="383"/>
        <v>4</v>
      </c>
      <c r="G4055" s="160">
        <f t="shared" ca="1" si="378"/>
        <v>107536</v>
      </c>
      <c r="H4055" s="171">
        <f t="shared" ca="1" si="379"/>
        <v>1262</v>
      </c>
      <c r="I4055" s="160"/>
      <c r="J4055" s="160"/>
      <c r="K4055" s="160"/>
      <c r="L4055" s="160"/>
      <c r="M4055" s="160"/>
      <c r="N4055" s="160"/>
    </row>
    <row r="4056" spans="1:14">
      <c r="A4056" s="160"/>
      <c r="B4056" s="170" t="s">
        <v>11953</v>
      </c>
      <c r="C4056" s="161">
        <f t="shared" si="380"/>
        <v>43778</v>
      </c>
      <c r="D4056" s="160">
        <f t="shared" si="381"/>
        <v>2019</v>
      </c>
      <c r="E4056" s="160">
        <f t="shared" si="382"/>
        <v>11</v>
      </c>
      <c r="F4056" s="160">
        <f t="shared" si="383"/>
        <v>6</v>
      </c>
      <c r="G4056" s="160">
        <f t="shared" ca="1" si="378"/>
        <v>107537</v>
      </c>
      <c r="H4056" s="171">
        <f t="shared" ca="1" si="379"/>
        <v>1260</v>
      </c>
      <c r="I4056" s="160"/>
      <c r="J4056" s="160"/>
      <c r="K4056" s="160"/>
      <c r="L4056" s="160"/>
      <c r="M4056" s="160"/>
      <c r="N4056" s="160"/>
    </row>
    <row r="4057" spans="1:14">
      <c r="A4057" s="160"/>
      <c r="B4057" s="170" t="s">
        <v>11956</v>
      </c>
      <c r="C4057" s="161">
        <f t="shared" si="380"/>
        <v>43780</v>
      </c>
      <c r="D4057" s="160">
        <f t="shared" si="381"/>
        <v>2019</v>
      </c>
      <c r="E4057" s="160">
        <f t="shared" si="382"/>
        <v>11</v>
      </c>
      <c r="F4057" s="160">
        <f t="shared" si="383"/>
        <v>1</v>
      </c>
      <c r="G4057" s="160">
        <f t="shared" ca="1" si="378"/>
        <v>107538</v>
      </c>
      <c r="H4057" s="171">
        <f t="shared" ca="1" si="379"/>
        <v>1260</v>
      </c>
      <c r="I4057" s="160"/>
      <c r="J4057" s="160"/>
      <c r="K4057" s="160"/>
      <c r="L4057" s="160"/>
      <c r="M4057" s="160"/>
      <c r="N4057" s="160"/>
    </row>
    <row r="4058" spans="1:14">
      <c r="A4058" s="160"/>
      <c r="B4058" s="170" t="s">
        <v>11959</v>
      </c>
      <c r="C4058" s="161">
        <f t="shared" si="380"/>
        <v>43783</v>
      </c>
      <c r="D4058" s="160">
        <f t="shared" si="381"/>
        <v>2019</v>
      </c>
      <c r="E4058" s="160">
        <f t="shared" si="382"/>
        <v>11</v>
      </c>
      <c r="F4058" s="160">
        <f t="shared" si="383"/>
        <v>4</v>
      </c>
      <c r="G4058" s="160">
        <f t="shared" ca="1" si="378"/>
        <v>107543</v>
      </c>
      <c r="H4058" s="171">
        <f t="shared" ca="1" si="379"/>
        <v>1257</v>
      </c>
      <c r="I4058" s="160"/>
      <c r="J4058" s="160"/>
      <c r="K4058" s="160"/>
      <c r="L4058" s="160"/>
      <c r="M4058" s="160"/>
      <c r="N4058" s="160"/>
    </row>
    <row r="4059" spans="1:14">
      <c r="A4059" s="160"/>
      <c r="B4059" s="170" t="s">
        <v>11962</v>
      </c>
      <c r="C4059" s="161">
        <f t="shared" si="380"/>
        <v>43784</v>
      </c>
      <c r="D4059" s="160">
        <f t="shared" si="381"/>
        <v>2019</v>
      </c>
      <c r="E4059" s="160">
        <f t="shared" si="382"/>
        <v>11</v>
      </c>
      <c r="F4059" s="160">
        <f t="shared" si="383"/>
        <v>5</v>
      </c>
      <c r="G4059" s="160">
        <f t="shared" ca="1" si="378"/>
        <v>107544</v>
      </c>
      <c r="H4059" s="171">
        <f t="shared" ca="1" si="379"/>
        <v>1256</v>
      </c>
      <c r="I4059" s="160"/>
      <c r="J4059" s="160"/>
      <c r="K4059" s="160"/>
      <c r="L4059" s="160"/>
      <c r="M4059" s="160"/>
      <c r="N4059" s="160"/>
    </row>
    <row r="4060" spans="1:14">
      <c r="A4060" s="160"/>
      <c r="B4060" s="170" t="s">
        <v>11962</v>
      </c>
      <c r="C4060" s="161">
        <f t="shared" si="380"/>
        <v>43784</v>
      </c>
      <c r="D4060" s="160">
        <f t="shared" si="381"/>
        <v>2019</v>
      </c>
      <c r="E4060" s="160">
        <f t="shared" si="382"/>
        <v>11</v>
      </c>
      <c r="F4060" s="160">
        <f t="shared" si="383"/>
        <v>5</v>
      </c>
      <c r="G4060" s="160">
        <f t="shared" ca="1" si="378"/>
        <v>107544</v>
      </c>
      <c r="H4060" s="171">
        <f t="shared" ca="1" si="379"/>
        <v>1256</v>
      </c>
      <c r="I4060" s="160"/>
      <c r="J4060" s="160"/>
      <c r="K4060" s="160"/>
      <c r="L4060" s="160"/>
      <c r="M4060" s="160"/>
      <c r="N4060" s="160"/>
    </row>
    <row r="4061" spans="1:14">
      <c r="A4061" s="160"/>
      <c r="B4061" s="170" t="s">
        <v>11967</v>
      </c>
      <c r="C4061" s="161">
        <f t="shared" si="380"/>
        <v>43785</v>
      </c>
      <c r="D4061" s="160">
        <f t="shared" si="381"/>
        <v>2019</v>
      </c>
      <c r="E4061" s="160">
        <f t="shared" si="382"/>
        <v>11</v>
      </c>
      <c r="F4061" s="160">
        <f t="shared" si="383"/>
        <v>6</v>
      </c>
      <c r="G4061" s="160">
        <f t="shared" ca="1" si="378"/>
        <v>107544</v>
      </c>
      <c r="H4061" s="171">
        <f t="shared" ca="1" si="379"/>
        <v>1255</v>
      </c>
      <c r="I4061" s="160"/>
      <c r="J4061" s="160"/>
      <c r="K4061" s="160"/>
      <c r="L4061" s="160"/>
      <c r="M4061" s="160"/>
      <c r="N4061" s="160"/>
    </row>
    <row r="4062" spans="1:14">
      <c r="A4062" s="160"/>
      <c r="B4062" s="170" t="s">
        <v>11967</v>
      </c>
      <c r="C4062" s="161">
        <f t="shared" si="380"/>
        <v>43785</v>
      </c>
      <c r="D4062" s="160">
        <f t="shared" si="381"/>
        <v>2019</v>
      </c>
      <c r="E4062" s="160">
        <f t="shared" si="382"/>
        <v>11</v>
      </c>
      <c r="F4062" s="160">
        <f t="shared" si="383"/>
        <v>6</v>
      </c>
      <c r="G4062" s="160">
        <f t="shared" ca="1" si="378"/>
        <v>107544</v>
      </c>
      <c r="H4062" s="171">
        <f t="shared" ca="1" si="379"/>
        <v>1255</v>
      </c>
      <c r="I4062" s="160"/>
      <c r="J4062" s="160"/>
      <c r="K4062" s="160"/>
      <c r="L4062" s="160"/>
      <c r="M4062" s="160"/>
      <c r="N4062" s="160"/>
    </row>
    <row r="4063" spans="1:14">
      <c r="A4063" s="160"/>
      <c r="B4063" s="170" t="s">
        <v>11972</v>
      </c>
      <c r="C4063" s="161">
        <f t="shared" si="380"/>
        <v>43786</v>
      </c>
      <c r="D4063" s="160">
        <f t="shared" si="381"/>
        <v>2019</v>
      </c>
      <c r="E4063" s="160">
        <f t="shared" si="382"/>
        <v>11</v>
      </c>
      <c r="F4063" s="160">
        <f t="shared" si="383"/>
        <v>7</v>
      </c>
      <c r="G4063" s="160">
        <f t="shared" ca="1" si="378"/>
        <v>107544</v>
      </c>
      <c r="H4063" s="171">
        <f t="shared" ca="1" si="379"/>
        <v>1255</v>
      </c>
      <c r="I4063" s="160"/>
      <c r="J4063" s="160"/>
      <c r="K4063" s="160"/>
      <c r="L4063" s="160"/>
      <c r="M4063" s="160"/>
      <c r="N4063" s="160"/>
    </row>
    <row r="4064" spans="1:14">
      <c r="A4064" s="160"/>
      <c r="B4064" s="170" t="s">
        <v>11975</v>
      </c>
      <c r="C4064" s="161">
        <f t="shared" si="380"/>
        <v>43787</v>
      </c>
      <c r="D4064" s="160">
        <f t="shared" si="381"/>
        <v>2019</v>
      </c>
      <c r="E4064" s="160">
        <f t="shared" si="382"/>
        <v>11</v>
      </c>
      <c r="F4064" s="160">
        <f t="shared" si="383"/>
        <v>1</v>
      </c>
      <c r="G4064" s="160">
        <f t="shared" ca="1" si="378"/>
        <v>107545</v>
      </c>
      <c r="H4064" s="171">
        <f t="shared" ca="1" si="379"/>
        <v>1255</v>
      </c>
      <c r="I4064" s="160"/>
      <c r="J4064" s="160"/>
      <c r="K4064" s="160"/>
      <c r="L4064" s="160"/>
      <c r="M4064" s="160"/>
      <c r="N4064" s="160"/>
    </row>
    <row r="4065" spans="1:14">
      <c r="A4065" s="160"/>
      <c r="B4065" s="170" t="s">
        <v>11978</v>
      </c>
      <c r="C4065" s="161">
        <f t="shared" si="380"/>
        <v>43788</v>
      </c>
      <c r="D4065" s="160">
        <f t="shared" si="381"/>
        <v>2019</v>
      </c>
      <c r="E4065" s="160">
        <f t="shared" si="382"/>
        <v>11</v>
      </c>
      <c r="F4065" s="160">
        <f t="shared" si="383"/>
        <v>2</v>
      </c>
      <c r="G4065" s="160">
        <f t="shared" ca="1" si="378"/>
        <v>107546</v>
      </c>
      <c r="H4065" s="171">
        <f t="shared" ca="1" si="379"/>
        <v>1254</v>
      </c>
      <c r="I4065" s="160"/>
      <c r="J4065" s="160"/>
      <c r="K4065" s="160"/>
      <c r="L4065" s="160"/>
      <c r="M4065" s="160"/>
      <c r="N4065" s="160"/>
    </row>
    <row r="4066" spans="1:14">
      <c r="A4066" s="160"/>
      <c r="B4066" s="170" t="s">
        <v>11981</v>
      </c>
      <c r="C4066" s="161">
        <f t="shared" si="380"/>
        <v>43789</v>
      </c>
      <c r="D4066" s="160">
        <f t="shared" si="381"/>
        <v>2019</v>
      </c>
      <c r="E4066" s="160">
        <f t="shared" si="382"/>
        <v>11</v>
      </c>
      <c r="F4066" s="160">
        <f t="shared" si="383"/>
        <v>3</v>
      </c>
      <c r="G4066" s="160">
        <f t="shared" ca="1" si="378"/>
        <v>107547</v>
      </c>
      <c r="H4066" s="171">
        <f t="shared" ca="1" si="379"/>
        <v>1253</v>
      </c>
      <c r="I4066" s="160"/>
      <c r="J4066" s="160"/>
      <c r="K4066" s="160"/>
      <c r="L4066" s="160"/>
      <c r="M4066" s="160"/>
      <c r="N4066" s="160"/>
    </row>
    <row r="4067" spans="1:14">
      <c r="A4067" s="160"/>
      <c r="B4067" s="170" t="s">
        <v>11981</v>
      </c>
      <c r="C4067" s="161">
        <f t="shared" si="380"/>
        <v>43789</v>
      </c>
      <c r="D4067" s="160">
        <f t="shared" si="381"/>
        <v>2019</v>
      </c>
      <c r="E4067" s="160">
        <f t="shared" si="382"/>
        <v>11</v>
      </c>
      <c r="F4067" s="160">
        <f t="shared" si="383"/>
        <v>3</v>
      </c>
      <c r="G4067" s="160">
        <f t="shared" ca="1" si="378"/>
        <v>107547</v>
      </c>
      <c r="H4067" s="171">
        <f t="shared" ca="1" si="379"/>
        <v>1253</v>
      </c>
      <c r="I4067" s="160"/>
      <c r="J4067" s="160"/>
      <c r="K4067" s="160"/>
      <c r="L4067" s="160"/>
      <c r="M4067" s="160"/>
      <c r="N4067" s="160"/>
    </row>
    <row r="4068" spans="1:14">
      <c r="A4068" s="160"/>
      <c r="B4068" s="170" t="s">
        <v>11981</v>
      </c>
      <c r="C4068" s="161">
        <f t="shared" si="380"/>
        <v>43789</v>
      </c>
      <c r="D4068" s="160">
        <f t="shared" si="381"/>
        <v>2019</v>
      </c>
      <c r="E4068" s="160">
        <f t="shared" si="382"/>
        <v>11</v>
      </c>
      <c r="F4068" s="160">
        <f t="shared" si="383"/>
        <v>3</v>
      </c>
      <c r="G4068" s="160">
        <f t="shared" ca="1" si="378"/>
        <v>107547</v>
      </c>
      <c r="H4068" s="171">
        <f t="shared" ca="1" si="379"/>
        <v>1253</v>
      </c>
      <c r="I4068" s="160"/>
      <c r="J4068" s="160"/>
      <c r="K4068" s="160"/>
      <c r="L4068" s="160"/>
      <c r="M4068" s="160"/>
      <c r="N4068" s="160"/>
    </row>
    <row r="4069" spans="1:14">
      <c r="A4069" s="160"/>
      <c r="B4069" s="170" t="s">
        <v>11988</v>
      </c>
      <c r="C4069" s="161">
        <f t="shared" si="380"/>
        <v>43792</v>
      </c>
      <c r="D4069" s="160">
        <f t="shared" si="381"/>
        <v>2019</v>
      </c>
      <c r="E4069" s="160">
        <f t="shared" si="382"/>
        <v>11</v>
      </c>
      <c r="F4069" s="160">
        <f t="shared" si="383"/>
        <v>6</v>
      </c>
      <c r="G4069" s="160">
        <f t="shared" ca="1" si="378"/>
        <v>107551</v>
      </c>
      <c r="H4069" s="171">
        <f t="shared" ca="1" si="379"/>
        <v>1250</v>
      </c>
      <c r="I4069" s="160"/>
      <c r="J4069" s="160"/>
      <c r="K4069" s="160"/>
      <c r="L4069" s="160"/>
      <c r="M4069" s="160"/>
      <c r="N4069" s="160"/>
    </row>
    <row r="4070" spans="1:14">
      <c r="A4070" s="160"/>
      <c r="B4070" s="170" t="s">
        <v>11988</v>
      </c>
      <c r="C4070" s="161">
        <f t="shared" si="380"/>
        <v>43792</v>
      </c>
      <c r="D4070" s="160">
        <f t="shared" si="381"/>
        <v>2019</v>
      </c>
      <c r="E4070" s="160">
        <f t="shared" si="382"/>
        <v>11</v>
      </c>
      <c r="F4070" s="160">
        <f t="shared" si="383"/>
        <v>6</v>
      </c>
      <c r="G4070" s="160">
        <f t="shared" ca="1" si="378"/>
        <v>107551</v>
      </c>
      <c r="H4070" s="171">
        <f t="shared" ca="1" si="379"/>
        <v>1250</v>
      </c>
      <c r="I4070" s="160"/>
      <c r="J4070" s="160"/>
      <c r="K4070" s="160"/>
      <c r="L4070" s="160"/>
      <c r="M4070" s="160"/>
      <c r="N4070" s="160"/>
    </row>
    <row r="4071" spans="1:14">
      <c r="A4071" s="160"/>
      <c r="B4071" s="170" t="s">
        <v>11993</v>
      </c>
      <c r="C4071" s="161">
        <f t="shared" si="380"/>
        <v>43793</v>
      </c>
      <c r="D4071" s="160">
        <f t="shared" si="381"/>
        <v>2019</v>
      </c>
      <c r="E4071" s="160">
        <f t="shared" si="382"/>
        <v>11</v>
      </c>
      <c r="F4071" s="160">
        <f t="shared" si="383"/>
        <v>7</v>
      </c>
      <c r="G4071" s="160">
        <f t="shared" ca="1" si="378"/>
        <v>107551</v>
      </c>
      <c r="H4071" s="171">
        <f t="shared" ca="1" si="379"/>
        <v>1250</v>
      </c>
      <c r="I4071" s="160"/>
      <c r="J4071" s="160"/>
      <c r="K4071" s="160"/>
      <c r="L4071" s="160"/>
      <c r="M4071" s="160"/>
      <c r="N4071" s="160"/>
    </row>
    <row r="4072" spans="1:14">
      <c r="A4072" s="160"/>
      <c r="B4072" s="170" t="s">
        <v>11996</v>
      </c>
      <c r="C4072" s="161">
        <f t="shared" si="380"/>
        <v>43796</v>
      </c>
      <c r="D4072" s="160">
        <f t="shared" si="381"/>
        <v>2019</v>
      </c>
      <c r="E4072" s="160">
        <f t="shared" si="382"/>
        <v>11</v>
      </c>
      <c r="F4072" s="160">
        <f t="shared" si="383"/>
        <v>3</v>
      </c>
      <c r="G4072" s="160">
        <f t="shared" ca="1" si="378"/>
        <v>107554</v>
      </c>
      <c r="H4072" s="171">
        <f t="shared" ca="1" si="379"/>
        <v>1248</v>
      </c>
      <c r="I4072" s="160"/>
      <c r="J4072" s="160"/>
      <c r="K4072" s="160"/>
      <c r="L4072" s="160"/>
      <c r="M4072" s="160"/>
      <c r="N4072" s="160"/>
    </row>
    <row r="4073" spans="1:14">
      <c r="A4073" s="160"/>
      <c r="B4073" s="170" t="s">
        <v>11996</v>
      </c>
      <c r="C4073" s="161">
        <f t="shared" si="380"/>
        <v>43796</v>
      </c>
      <c r="D4073" s="160">
        <f t="shared" si="381"/>
        <v>2019</v>
      </c>
      <c r="E4073" s="160">
        <f t="shared" si="382"/>
        <v>11</v>
      </c>
      <c r="F4073" s="160">
        <f t="shared" si="383"/>
        <v>3</v>
      </c>
      <c r="G4073" s="160">
        <f t="shared" ca="1" si="378"/>
        <v>107554</v>
      </c>
      <c r="H4073" s="171">
        <f t="shared" ca="1" si="379"/>
        <v>1248</v>
      </c>
      <c r="I4073" s="160"/>
      <c r="J4073" s="160"/>
      <c r="K4073" s="160"/>
      <c r="L4073" s="160"/>
      <c r="M4073" s="160"/>
      <c r="N4073" s="160"/>
    </row>
    <row r="4074" spans="1:14">
      <c r="A4074" s="160"/>
      <c r="B4074" s="170" t="s">
        <v>12001</v>
      </c>
      <c r="C4074" s="161">
        <f t="shared" si="380"/>
        <v>43797</v>
      </c>
      <c r="D4074" s="160">
        <f t="shared" si="381"/>
        <v>2019</v>
      </c>
      <c r="E4074" s="160">
        <f t="shared" si="382"/>
        <v>11</v>
      </c>
      <c r="F4074" s="160">
        <f t="shared" si="383"/>
        <v>4</v>
      </c>
      <c r="G4074" s="160">
        <f t="shared" ca="1" si="378"/>
        <v>107557</v>
      </c>
      <c r="H4074" s="171">
        <f t="shared" ca="1" si="379"/>
        <v>1247</v>
      </c>
      <c r="I4074" s="160"/>
      <c r="J4074" s="160"/>
      <c r="K4074" s="160"/>
      <c r="L4074" s="160"/>
      <c r="M4074" s="160"/>
      <c r="N4074" s="160"/>
    </row>
    <row r="4075" spans="1:14">
      <c r="A4075" s="160"/>
      <c r="B4075" s="170" t="s">
        <v>12004</v>
      </c>
      <c r="C4075" s="161">
        <f t="shared" si="380"/>
        <v>43801</v>
      </c>
      <c r="D4075" s="160">
        <f t="shared" si="381"/>
        <v>2019</v>
      </c>
      <c r="E4075" s="160">
        <f t="shared" si="382"/>
        <v>12</v>
      </c>
      <c r="F4075" s="160">
        <f t="shared" si="383"/>
        <v>1</v>
      </c>
      <c r="G4075" s="160">
        <f t="shared" ca="1" si="378"/>
        <v>107559</v>
      </c>
      <c r="H4075" s="171">
        <f t="shared" ca="1" si="379"/>
        <v>1245</v>
      </c>
      <c r="I4075" s="160"/>
      <c r="J4075" s="160"/>
      <c r="K4075" s="160"/>
      <c r="L4075" s="160"/>
      <c r="M4075" s="160"/>
      <c r="N4075" s="160"/>
    </row>
    <row r="4076" spans="1:14">
      <c r="A4076" s="160"/>
      <c r="B4076" s="170" t="s">
        <v>12004</v>
      </c>
      <c r="C4076" s="161">
        <f t="shared" si="380"/>
        <v>43801</v>
      </c>
      <c r="D4076" s="160">
        <f t="shared" si="381"/>
        <v>2019</v>
      </c>
      <c r="E4076" s="160">
        <f t="shared" si="382"/>
        <v>12</v>
      </c>
      <c r="F4076" s="160">
        <f t="shared" si="383"/>
        <v>1</v>
      </c>
      <c r="G4076" s="160">
        <f t="shared" ca="1" si="378"/>
        <v>107559</v>
      </c>
      <c r="H4076" s="171">
        <f t="shared" ca="1" si="379"/>
        <v>1245</v>
      </c>
      <c r="I4076" s="160"/>
      <c r="J4076" s="160"/>
      <c r="K4076" s="160"/>
      <c r="L4076" s="160"/>
      <c r="M4076" s="160"/>
      <c r="N4076" s="160"/>
    </row>
    <row r="4077" spans="1:14">
      <c r="A4077" s="160"/>
      <c r="B4077" s="170" t="s">
        <v>12009</v>
      </c>
      <c r="C4077" s="161">
        <f t="shared" si="380"/>
        <v>43802</v>
      </c>
      <c r="D4077" s="160">
        <f t="shared" si="381"/>
        <v>2019</v>
      </c>
      <c r="E4077" s="160">
        <f t="shared" si="382"/>
        <v>12</v>
      </c>
      <c r="F4077" s="160">
        <f t="shared" si="383"/>
        <v>2</v>
      </c>
      <c r="G4077" s="160">
        <f t="shared" ca="1" si="378"/>
        <v>107560</v>
      </c>
      <c r="H4077" s="171">
        <f t="shared" ca="1" si="379"/>
        <v>1244</v>
      </c>
      <c r="I4077" s="160"/>
      <c r="J4077" s="160"/>
      <c r="K4077" s="160"/>
      <c r="L4077" s="160"/>
      <c r="M4077" s="160"/>
      <c r="N4077" s="160"/>
    </row>
    <row r="4078" spans="1:14">
      <c r="A4078" s="160"/>
      <c r="B4078" s="170" t="s">
        <v>12009</v>
      </c>
      <c r="C4078" s="161">
        <f t="shared" si="380"/>
        <v>43802</v>
      </c>
      <c r="D4078" s="160">
        <f t="shared" si="381"/>
        <v>2019</v>
      </c>
      <c r="E4078" s="160">
        <f t="shared" si="382"/>
        <v>12</v>
      </c>
      <c r="F4078" s="160">
        <f t="shared" si="383"/>
        <v>2</v>
      </c>
      <c r="G4078" s="160">
        <f t="shared" ca="1" si="378"/>
        <v>107560</v>
      </c>
      <c r="H4078" s="171">
        <f t="shared" ca="1" si="379"/>
        <v>1244</v>
      </c>
      <c r="I4078" s="160"/>
      <c r="J4078" s="160"/>
      <c r="K4078" s="160"/>
      <c r="L4078" s="160"/>
      <c r="M4078" s="160"/>
      <c r="N4078" s="160"/>
    </row>
    <row r="4079" spans="1:14">
      <c r="A4079" s="160"/>
      <c r="B4079" s="170" t="s">
        <v>12014</v>
      </c>
      <c r="C4079" s="161">
        <f t="shared" si="380"/>
        <v>43803</v>
      </c>
      <c r="D4079" s="160">
        <f t="shared" si="381"/>
        <v>2019</v>
      </c>
      <c r="E4079" s="160">
        <f t="shared" si="382"/>
        <v>12</v>
      </c>
      <c r="F4079" s="160">
        <f t="shared" si="383"/>
        <v>3</v>
      </c>
      <c r="G4079" s="160">
        <f t="shared" ca="1" si="378"/>
        <v>107561</v>
      </c>
      <c r="H4079" s="171">
        <f t="shared" ca="1" si="379"/>
        <v>1243</v>
      </c>
      <c r="I4079" s="160"/>
      <c r="J4079" s="160"/>
      <c r="K4079" s="160"/>
      <c r="L4079" s="160"/>
      <c r="M4079" s="160"/>
      <c r="N4079" s="160"/>
    </row>
    <row r="4080" spans="1:14">
      <c r="A4080" s="160"/>
      <c r="B4080" s="170" t="s">
        <v>12017</v>
      </c>
      <c r="C4080" s="161">
        <f t="shared" si="380"/>
        <v>43804</v>
      </c>
      <c r="D4080" s="160">
        <f t="shared" si="381"/>
        <v>2019</v>
      </c>
      <c r="E4080" s="160">
        <f t="shared" si="382"/>
        <v>12</v>
      </c>
      <c r="F4080" s="160">
        <f t="shared" si="383"/>
        <v>4</v>
      </c>
      <c r="G4080" s="160">
        <f t="shared" ca="1" si="378"/>
        <v>107564</v>
      </c>
      <c r="H4080" s="171">
        <f t="shared" ca="1" si="379"/>
        <v>1242</v>
      </c>
      <c r="I4080" s="160"/>
      <c r="J4080" s="160"/>
      <c r="K4080" s="160"/>
      <c r="L4080" s="160"/>
      <c r="M4080" s="160"/>
      <c r="N4080" s="160"/>
    </row>
    <row r="4081" spans="1:14">
      <c r="A4081" s="160"/>
      <c r="B4081" s="170" t="s">
        <v>12020</v>
      </c>
      <c r="C4081" s="161">
        <f t="shared" si="380"/>
        <v>43806</v>
      </c>
      <c r="D4081" s="160">
        <f t="shared" si="381"/>
        <v>2019</v>
      </c>
      <c r="E4081" s="160">
        <f t="shared" si="382"/>
        <v>12</v>
      </c>
      <c r="F4081" s="160">
        <f t="shared" si="383"/>
        <v>6</v>
      </c>
      <c r="G4081" s="160">
        <f t="shared" ca="1" si="378"/>
        <v>107565</v>
      </c>
      <c r="H4081" s="171">
        <f t="shared" ca="1" si="379"/>
        <v>1240</v>
      </c>
      <c r="I4081" s="160"/>
      <c r="J4081" s="160"/>
      <c r="K4081" s="160"/>
      <c r="L4081" s="160"/>
      <c r="M4081" s="160"/>
      <c r="N4081" s="160"/>
    </row>
    <row r="4082" spans="1:14">
      <c r="A4082" s="160"/>
      <c r="B4082" s="170" t="s">
        <v>12020</v>
      </c>
      <c r="C4082" s="161">
        <f t="shared" si="380"/>
        <v>43806</v>
      </c>
      <c r="D4082" s="160">
        <f t="shared" si="381"/>
        <v>2019</v>
      </c>
      <c r="E4082" s="160">
        <f t="shared" si="382"/>
        <v>12</v>
      </c>
      <c r="F4082" s="160">
        <f t="shared" si="383"/>
        <v>6</v>
      </c>
      <c r="G4082" s="160">
        <f t="shared" ca="1" si="378"/>
        <v>107565</v>
      </c>
      <c r="H4082" s="171">
        <f t="shared" ca="1" si="379"/>
        <v>1240</v>
      </c>
      <c r="I4082" s="160"/>
      <c r="J4082" s="160"/>
      <c r="K4082" s="160"/>
      <c r="L4082" s="160"/>
      <c r="M4082" s="160"/>
      <c r="N4082" s="160"/>
    </row>
    <row r="4083" spans="1:14">
      <c r="A4083" s="160"/>
      <c r="B4083" s="170" t="s">
        <v>12025</v>
      </c>
      <c r="C4083" s="161">
        <f t="shared" si="380"/>
        <v>43809</v>
      </c>
      <c r="D4083" s="160">
        <f t="shared" si="381"/>
        <v>2019</v>
      </c>
      <c r="E4083" s="160">
        <f t="shared" si="382"/>
        <v>12</v>
      </c>
      <c r="F4083" s="160">
        <f t="shared" si="383"/>
        <v>2</v>
      </c>
      <c r="G4083" s="160">
        <f t="shared" ca="1" si="378"/>
        <v>107567</v>
      </c>
      <c r="H4083" s="171">
        <f t="shared" ca="1" si="379"/>
        <v>1239</v>
      </c>
      <c r="I4083" s="160"/>
      <c r="J4083" s="160"/>
      <c r="K4083" s="160"/>
      <c r="L4083" s="160"/>
      <c r="M4083" s="160"/>
      <c r="N4083" s="160"/>
    </row>
    <row r="4084" spans="1:14">
      <c r="A4084" s="160"/>
      <c r="B4084" s="170" t="s">
        <v>12028</v>
      </c>
      <c r="C4084" s="161">
        <f t="shared" si="380"/>
        <v>43810</v>
      </c>
      <c r="D4084" s="160">
        <f t="shared" si="381"/>
        <v>2019</v>
      </c>
      <c r="E4084" s="160">
        <f t="shared" si="382"/>
        <v>12</v>
      </c>
      <c r="F4084" s="160">
        <f t="shared" si="383"/>
        <v>3</v>
      </c>
      <c r="G4084" s="160">
        <f t="shared" ca="1" si="378"/>
        <v>107568</v>
      </c>
      <c r="H4084" s="171">
        <f t="shared" ca="1" si="379"/>
        <v>1238</v>
      </c>
      <c r="I4084" s="160"/>
      <c r="J4084" s="160"/>
      <c r="K4084" s="160"/>
      <c r="L4084" s="160"/>
      <c r="M4084" s="160"/>
      <c r="N4084" s="160"/>
    </row>
    <row r="4085" spans="1:14">
      <c r="A4085" s="160"/>
      <c r="B4085" s="170" t="s">
        <v>12028</v>
      </c>
      <c r="C4085" s="161">
        <f t="shared" si="380"/>
        <v>43810</v>
      </c>
      <c r="D4085" s="160">
        <f t="shared" si="381"/>
        <v>2019</v>
      </c>
      <c r="E4085" s="160">
        <f t="shared" si="382"/>
        <v>12</v>
      </c>
      <c r="F4085" s="160">
        <f t="shared" si="383"/>
        <v>3</v>
      </c>
      <c r="G4085" s="160">
        <f t="shared" ca="1" si="378"/>
        <v>107568</v>
      </c>
      <c r="H4085" s="171">
        <f t="shared" ca="1" si="379"/>
        <v>1238</v>
      </c>
      <c r="I4085" s="160"/>
      <c r="J4085" s="160"/>
      <c r="K4085" s="160"/>
      <c r="L4085" s="160"/>
      <c r="M4085" s="160"/>
      <c r="N4085" s="160"/>
    </row>
    <row r="4086" spans="1:14">
      <c r="A4086" s="160"/>
      <c r="B4086" s="170" t="s">
        <v>12028</v>
      </c>
      <c r="C4086" s="161">
        <f t="shared" si="380"/>
        <v>43810</v>
      </c>
      <c r="D4086" s="160">
        <f t="shared" si="381"/>
        <v>2019</v>
      </c>
      <c r="E4086" s="160">
        <f t="shared" si="382"/>
        <v>12</v>
      </c>
      <c r="F4086" s="160">
        <f t="shared" si="383"/>
        <v>3</v>
      </c>
      <c r="G4086" s="160">
        <f t="shared" ca="1" si="378"/>
        <v>107568</v>
      </c>
      <c r="H4086" s="171">
        <f t="shared" ca="1" si="379"/>
        <v>1238</v>
      </c>
      <c r="I4086" s="160"/>
      <c r="J4086" s="160"/>
      <c r="K4086" s="160"/>
      <c r="L4086" s="160"/>
      <c r="M4086" s="160"/>
      <c r="N4086" s="160"/>
    </row>
    <row r="4087" spans="1:14">
      <c r="A4087" s="160"/>
      <c r="B4087" s="170" t="s">
        <v>12035</v>
      </c>
      <c r="C4087" s="161">
        <f t="shared" si="380"/>
        <v>43815</v>
      </c>
      <c r="D4087" s="160">
        <f t="shared" si="381"/>
        <v>2019</v>
      </c>
      <c r="E4087" s="160">
        <f t="shared" si="382"/>
        <v>12</v>
      </c>
      <c r="F4087" s="160">
        <f t="shared" si="383"/>
        <v>1</v>
      </c>
      <c r="G4087" s="160">
        <f t="shared" ca="1" si="378"/>
        <v>107573</v>
      </c>
      <c r="H4087" s="171">
        <f t="shared" ca="1" si="379"/>
        <v>1235</v>
      </c>
      <c r="I4087" s="160"/>
      <c r="J4087" s="160"/>
      <c r="K4087" s="160"/>
      <c r="L4087" s="160"/>
      <c r="M4087" s="160"/>
      <c r="N4087" s="160"/>
    </row>
    <row r="4088" spans="1:14">
      <c r="A4088" s="160"/>
      <c r="B4088" s="170" t="s">
        <v>12038</v>
      </c>
      <c r="C4088" s="161">
        <f t="shared" si="380"/>
        <v>43817</v>
      </c>
      <c r="D4088" s="160">
        <f t="shared" si="381"/>
        <v>2019</v>
      </c>
      <c r="E4088" s="160">
        <f t="shared" si="382"/>
        <v>12</v>
      </c>
      <c r="F4088" s="160">
        <f t="shared" si="383"/>
        <v>3</v>
      </c>
      <c r="G4088" s="160">
        <f t="shared" ca="1" si="378"/>
        <v>107575</v>
      </c>
      <c r="H4088" s="171">
        <f t="shared" ca="1" si="379"/>
        <v>1233</v>
      </c>
      <c r="I4088" s="160"/>
      <c r="J4088" s="160"/>
      <c r="K4088" s="160"/>
      <c r="L4088" s="160"/>
      <c r="M4088" s="160"/>
      <c r="N4088" s="160"/>
    </row>
    <row r="4089" spans="1:14">
      <c r="A4089" s="160"/>
      <c r="B4089" s="170" t="s">
        <v>12041</v>
      </c>
      <c r="C4089" s="161">
        <f t="shared" si="380"/>
        <v>43818</v>
      </c>
      <c r="D4089" s="160">
        <f t="shared" si="381"/>
        <v>2019</v>
      </c>
      <c r="E4089" s="160">
        <f t="shared" si="382"/>
        <v>12</v>
      </c>
      <c r="F4089" s="160">
        <f t="shared" si="383"/>
        <v>4</v>
      </c>
      <c r="G4089" s="160">
        <f t="shared" ca="1" si="378"/>
        <v>107578</v>
      </c>
      <c r="H4089" s="171">
        <f t="shared" ca="1" si="379"/>
        <v>1232</v>
      </c>
      <c r="I4089" s="160"/>
      <c r="J4089" s="160"/>
      <c r="K4089" s="160"/>
      <c r="L4089" s="160"/>
      <c r="M4089" s="160"/>
      <c r="N4089" s="160"/>
    </row>
    <row r="4090" spans="1:14">
      <c r="A4090" s="160"/>
      <c r="B4090" s="170" t="s">
        <v>12044</v>
      </c>
      <c r="C4090" s="161">
        <f t="shared" si="380"/>
        <v>43820</v>
      </c>
      <c r="D4090" s="160">
        <f t="shared" si="381"/>
        <v>2019</v>
      </c>
      <c r="E4090" s="160">
        <f t="shared" si="382"/>
        <v>12</v>
      </c>
      <c r="F4090" s="160">
        <f t="shared" si="383"/>
        <v>6</v>
      </c>
      <c r="G4090" s="160">
        <f t="shared" ca="1" si="378"/>
        <v>107579</v>
      </c>
      <c r="H4090" s="171">
        <f t="shared" ca="1" si="379"/>
        <v>1230</v>
      </c>
      <c r="I4090" s="160"/>
      <c r="J4090" s="160"/>
      <c r="K4090" s="160"/>
      <c r="L4090" s="160"/>
      <c r="M4090" s="160"/>
      <c r="N4090" s="160"/>
    </row>
    <row r="4091" spans="1:14">
      <c r="A4091" s="160"/>
      <c r="B4091" s="170" t="s">
        <v>12047</v>
      </c>
      <c r="C4091" s="161">
        <f t="shared" si="380"/>
        <v>43827</v>
      </c>
      <c r="D4091" s="160">
        <f t="shared" si="381"/>
        <v>2019</v>
      </c>
      <c r="E4091" s="160">
        <f t="shared" si="382"/>
        <v>12</v>
      </c>
      <c r="F4091" s="160">
        <f t="shared" si="383"/>
        <v>6</v>
      </c>
      <c r="G4091" s="160">
        <f t="shared" ca="1" si="378"/>
        <v>107586</v>
      </c>
      <c r="H4091" s="171">
        <f t="shared" ca="1" si="379"/>
        <v>1225</v>
      </c>
      <c r="I4091" s="160"/>
      <c r="J4091" s="160"/>
      <c r="K4091" s="160"/>
      <c r="L4091" s="160"/>
      <c r="M4091" s="160"/>
      <c r="N4091" s="160"/>
    </row>
    <row r="4092" spans="1:14">
      <c r="A4092" s="160"/>
      <c r="B4092" s="170" t="s">
        <v>12050</v>
      </c>
      <c r="C4092" s="161">
        <f t="shared" si="380"/>
        <v>43828</v>
      </c>
      <c r="D4092" s="160">
        <f t="shared" si="381"/>
        <v>2019</v>
      </c>
      <c r="E4092" s="160">
        <f t="shared" si="382"/>
        <v>12</v>
      </c>
      <c r="F4092" s="160">
        <f t="shared" si="383"/>
        <v>7</v>
      </c>
      <c r="G4092" s="160">
        <f t="shared" ca="1" si="378"/>
        <v>107586</v>
      </c>
      <c r="H4092" s="171">
        <f t="shared" ca="1" si="379"/>
        <v>1225</v>
      </c>
      <c r="I4092" s="160"/>
      <c r="J4092" s="160"/>
      <c r="K4092" s="160"/>
      <c r="L4092" s="160"/>
      <c r="M4092" s="160"/>
      <c r="N4092" s="160"/>
    </row>
    <row r="4093" spans="1:14">
      <c r="A4093" s="160"/>
      <c r="B4093" s="170" t="s">
        <v>12050</v>
      </c>
      <c r="C4093" s="161">
        <f t="shared" si="380"/>
        <v>43828</v>
      </c>
      <c r="D4093" s="160">
        <f t="shared" si="381"/>
        <v>2019</v>
      </c>
      <c r="E4093" s="160">
        <f t="shared" si="382"/>
        <v>12</v>
      </c>
      <c r="F4093" s="160">
        <f t="shared" si="383"/>
        <v>7</v>
      </c>
      <c r="G4093" s="160">
        <f t="shared" ca="1" si="378"/>
        <v>107586</v>
      </c>
      <c r="H4093" s="171">
        <f t="shared" ca="1" si="379"/>
        <v>1225</v>
      </c>
      <c r="I4093" s="160"/>
      <c r="J4093" s="160"/>
      <c r="K4093" s="160"/>
      <c r="L4093" s="160"/>
      <c r="M4093" s="160"/>
      <c r="N4093" s="160"/>
    </row>
    <row r="4094" spans="1:14">
      <c r="A4094" s="160"/>
      <c r="B4094" s="170" t="s">
        <v>12055</v>
      </c>
      <c r="C4094" s="161">
        <f t="shared" si="380"/>
        <v>43829</v>
      </c>
      <c r="D4094" s="160">
        <f t="shared" si="381"/>
        <v>2019</v>
      </c>
      <c r="E4094" s="160">
        <f t="shared" si="382"/>
        <v>12</v>
      </c>
      <c r="F4094" s="160">
        <f t="shared" si="383"/>
        <v>1</v>
      </c>
      <c r="G4094" s="160">
        <f t="shared" ca="1" si="378"/>
        <v>107587</v>
      </c>
      <c r="H4094" s="171">
        <f t="shared" ca="1" si="379"/>
        <v>1225</v>
      </c>
      <c r="I4094" s="160"/>
      <c r="J4094" s="160"/>
      <c r="K4094" s="160"/>
      <c r="L4094" s="160"/>
      <c r="M4094" s="160"/>
      <c r="N4094" s="160"/>
    </row>
    <row r="4095" spans="1:14">
      <c r="A4095" s="160"/>
      <c r="B4095" s="170" t="s">
        <v>12058</v>
      </c>
      <c r="C4095" s="161">
        <f t="shared" si="380"/>
        <v>43832</v>
      </c>
      <c r="D4095" s="160">
        <f t="shared" si="381"/>
        <v>2020</v>
      </c>
      <c r="E4095" s="160">
        <f t="shared" si="382"/>
        <v>1</v>
      </c>
      <c r="F4095" s="160">
        <f t="shared" si="383"/>
        <v>4</v>
      </c>
      <c r="G4095" s="160">
        <f t="shared" ca="1" si="378"/>
        <v>107592</v>
      </c>
      <c r="H4095" s="171">
        <f t="shared" ca="1" si="379"/>
        <v>1222</v>
      </c>
      <c r="I4095" s="160"/>
      <c r="J4095" s="160"/>
      <c r="K4095" s="160"/>
      <c r="L4095" s="160"/>
      <c r="M4095" s="160"/>
      <c r="N4095" s="160"/>
    </row>
    <row r="4096" spans="1:14">
      <c r="A4096" s="160"/>
      <c r="B4096" s="170" t="s">
        <v>12058</v>
      </c>
      <c r="C4096" s="161">
        <f t="shared" si="380"/>
        <v>43832</v>
      </c>
      <c r="D4096" s="160">
        <f t="shared" si="381"/>
        <v>2020</v>
      </c>
      <c r="E4096" s="160">
        <f t="shared" si="382"/>
        <v>1</v>
      </c>
      <c r="F4096" s="160">
        <f t="shared" si="383"/>
        <v>4</v>
      </c>
      <c r="G4096" s="160">
        <f t="shared" ca="1" si="378"/>
        <v>107592</v>
      </c>
      <c r="H4096" s="171">
        <f t="shared" ca="1" si="379"/>
        <v>1222</v>
      </c>
      <c r="I4096" s="160"/>
      <c r="J4096" s="160"/>
      <c r="K4096" s="160"/>
      <c r="L4096" s="160"/>
      <c r="M4096" s="160"/>
      <c r="N4096" s="160"/>
    </row>
    <row r="4097" spans="1:14">
      <c r="A4097" s="160"/>
      <c r="B4097" s="170" t="s">
        <v>12063</v>
      </c>
      <c r="C4097" s="161">
        <f t="shared" si="380"/>
        <v>43833</v>
      </c>
      <c r="D4097" s="160">
        <f t="shared" si="381"/>
        <v>2020</v>
      </c>
      <c r="E4097" s="160">
        <f t="shared" si="382"/>
        <v>1</v>
      </c>
      <c r="F4097" s="160">
        <f t="shared" si="383"/>
        <v>5</v>
      </c>
      <c r="G4097" s="160">
        <f t="shared" ca="1" si="378"/>
        <v>107593</v>
      </c>
      <c r="H4097" s="171">
        <f t="shared" ca="1" si="379"/>
        <v>1221</v>
      </c>
      <c r="I4097" s="160"/>
      <c r="J4097" s="160"/>
      <c r="K4097" s="160"/>
      <c r="L4097" s="160"/>
      <c r="M4097" s="160"/>
      <c r="N4097" s="160"/>
    </row>
    <row r="4098" spans="1:14">
      <c r="A4098" s="160"/>
      <c r="B4098" s="170" t="s">
        <v>12066</v>
      </c>
      <c r="C4098" s="161">
        <f t="shared" si="380"/>
        <v>43835</v>
      </c>
      <c r="D4098" s="160">
        <f t="shared" si="381"/>
        <v>2020</v>
      </c>
      <c r="E4098" s="160">
        <f t="shared" si="382"/>
        <v>1</v>
      </c>
      <c r="F4098" s="160">
        <f t="shared" si="383"/>
        <v>7</v>
      </c>
      <c r="G4098" s="160">
        <f t="shared" ca="1" si="378"/>
        <v>107593</v>
      </c>
      <c r="H4098" s="171">
        <f t="shared" ca="1" si="379"/>
        <v>1220</v>
      </c>
      <c r="I4098" s="160"/>
      <c r="J4098" s="160"/>
      <c r="K4098" s="160"/>
      <c r="L4098" s="160"/>
      <c r="M4098" s="160"/>
      <c r="N4098" s="160"/>
    </row>
    <row r="4099" spans="1:14">
      <c r="A4099" s="160"/>
      <c r="B4099" s="170" t="s">
        <v>12069</v>
      </c>
      <c r="C4099" s="161">
        <f t="shared" si="380"/>
        <v>43838</v>
      </c>
      <c r="D4099" s="160">
        <f t="shared" si="381"/>
        <v>2020</v>
      </c>
      <c r="E4099" s="160">
        <f t="shared" si="382"/>
        <v>1</v>
      </c>
      <c r="F4099" s="160">
        <f t="shared" si="383"/>
        <v>3</v>
      </c>
      <c r="G4099" s="160">
        <f t="shared" ca="1" si="378"/>
        <v>107596</v>
      </c>
      <c r="H4099" s="171">
        <f t="shared" ca="1" si="379"/>
        <v>1218</v>
      </c>
      <c r="I4099" s="160"/>
      <c r="J4099" s="160"/>
      <c r="K4099" s="160"/>
      <c r="L4099" s="160"/>
      <c r="M4099" s="160"/>
      <c r="N4099" s="160"/>
    </row>
    <row r="4100" spans="1:14">
      <c r="A4100" s="160"/>
      <c r="B4100" s="170" t="s">
        <v>12069</v>
      </c>
      <c r="C4100" s="161">
        <f t="shared" si="380"/>
        <v>43838</v>
      </c>
      <c r="D4100" s="160">
        <f t="shared" si="381"/>
        <v>2020</v>
      </c>
      <c r="E4100" s="160">
        <f t="shared" si="382"/>
        <v>1</v>
      </c>
      <c r="F4100" s="160">
        <f t="shared" si="383"/>
        <v>3</v>
      </c>
      <c r="G4100" s="160">
        <f t="shared" ca="1" si="378"/>
        <v>107596</v>
      </c>
      <c r="H4100" s="171">
        <f t="shared" ca="1" si="379"/>
        <v>1218</v>
      </c>
      <c r="I4100" s="160"/>
      <c r="J4100" s="160"/>
      <c r="K4100" s="160"/>
      <c r="L4100" s="160"/>
      <c r="M4100" s="160"/>
      <c r="N4100" s="160"/>
    </row>
    <row r="4101" spans="1:14">
      <c r="A4101" s="160"/>
      <c r="B4101" s="170" t="s">
        <v>12074</v>
      </c>
      <c r="C4101" s="161">
        <f t="shared" si="380"/>
        <v>43839</v>
      </c>
      <c r="D4101" s="160">
        <f t="shared" si="381"/>
        <v>2020</v>
      </c>
      <c r="E4101" s="160">
        <f t="shared" si="382"/>
        <v>1</v>
      </c>
      <c r="F4101" s="160">
        <f t="shared" si="383"/>
        <v>4</v>
      </c>
      <c r="G4101" s="160">
        <f t="shared" ref="G4101:G4153" ca="1" si="384">WORKDAY(C4101,$K$5)</f>
        <v>107599</v>
      </c>
      <c r="H4101" s="171">
        <f t="shared" ref="H4101:H4153" ca="1" si="385">NETWORKDAYS(C4101,$K$5)</f>
        <v>1217</v>
      </c>
      <c r="I4101" s="160"/>
      <c r="J4101" s="160"/>
      <c r="K4101" s="160"/>
      <c r="L4101" s="160"/>
      <c r="M4101" s="160"/>
      <c r="N4101" s="160"/>
    </row>
    <row r="4102" spans="1:14">
      <c r="A4102" s="160"/>
      <c r="B4102" s="170" t="s">
        <v>12074</v>
      </c>
      <c r="C4102" s="161">
        <f t="shared" ref="C4102:C4153" si="386">DATE(LEFT(B4102,4),MID(B4102,5,2),RIGHT(B4102,2))</f>
        <v>43839</v>
      </c>
      <c r="D4102" s="160">
        <f t="shared" ref="D4102:D4153" si="387">YEAR(C4102)</f>
        <v>2020</v>
      </c>
      <c r="E4102" s="160">
        <f t="shared" ref="E4102:E4153" si="388">MONTH(C4102)</f>
        <v>1</v>
      </c>
      <c r="F4102" s="160">
        <f t="shared" ref="F4102:F4153" si="389">WEEKDAY(C4102,2)</f>
        <v>4</v>
      </c>
      <c r="G4102" s="160">
        <f t="shared" ca="1" si="384"/>
        <v>107599</v>
      </c>
      <c r="H4102" s="171">
        <f t="shared" ca="1" si="385"/>
        <v>1217</v>
      </c>
      <c r="I4102" s="160"/>
      <c r="J4102" s="160"/>
      <c r="K4102" s="160"/>
      <c r="L4102" s="160"/>
      <c r="M4102" s="160"/>
      <c r="N4102" s="160"/>
    </row>
    <row r="4103" spans="1:14">
      <c r="A4103" s="160"/>
      <c r="B4103" s="170" t="s">
        <v>12079</v>
      </c>
      <c r="C4103" s="161">
        <f t="shared" si="386"/>
        <v>43840</v>
      </c>
      <c r="D4103" s="160">
        <f t="shared" si="387"/>
        <v>2020</v>
      </c>
      <c r="E4103" s="160">
        <f t="shared" si="388"/>
        <v>1</v>
      </c>
      <c r="F4103" s="160">
        <f t="shared" si="389"/>
        <v>5</v>
      </c>
      <c r="G4103" s="160">
        <f t="shared" ca="1" si="384"/>
        <v>107600</v>
      </c>
      <c r="H4103" s="171">
        <f t="shared" ca="1" si="385"/>
        <v>1216</v>
      </c>
      <c r="I4103" s="160"/>
      <c r="J4103" s="160"/>
      <c r="K4103" s="160"/>
      <c r="L4103" s="160"/>
      <c r="M4103" s="160"/>
      <c r="N4103" s="160"/>
    </row>
    <row r="4104" spans="1:14">
      <c r="A4104" s="160"/>
      <c r="B4104" s="170" t="s">
        <v>12082</v>
      </c>
      <c r="C4104" s="161">
        <f t="shared" si="386"/>
        <v>43842</v>
      </c>
      <c r="D4104" s="160">
        <f t="shared" si="387"/>
        <v>2020</v>
      </c>
      <c r="E4104" s="160">
        <f t="shared" si="388"/>
        <v>1</v>
      </c>
      <c r="F4104" s="160">
        <f t="shared" si="389"/>
        <v>7</v>
      </c>
      <c r="G4104" s="160">
        <f t="shared" ca="1" si="384"/>
        <v>107600</v>
      </c>
      <c r="H4104" s="171">
        <f t="shared" ca="1" si="385"/>
        <v>1215</v>
      </c>
      <c r="I4104" s="160"/>
      <c r="J4104" s="160"/>
      <c r="K4104" s="160"/>
      <c r="L4104" s="160"/>
      <c r="M4104" s="160"/>
      <c r="N4104" s="160"/>
    </row>
    <row r="4105" spans="1:14">
      <c r="A4105" s="160"/>
      <c r="B4105" s="170" t="s">
        <v>12082</v>
      </c>
      <c r="C4105" s="161">
        <f t="shared" si="386"/>
        <v>43842</v>
      </c>
      <c r="D4105" s="160">
        <f t="shared" si="387"/>
        <v>2020</v>
      </c>
      <c r="E4105" s="160">
        <f t="shared" si="388"/>
        <v>1</v>
      </c>
      <c r="F4105" s="160">
        <f t="shared" si="389"/>
        <v>7</v>
      </c>
      <c r="G4105" s="160">
        <f t="shared" ca="1" si="384"/>
        <v>107600</v>
      </c>
      <c r="H4105" s="171">
        <f t="shared" ca="1" si="385"/>
        <v>1215</v>
      </c>
      <c r="I4105" s="160"/>
      <c r="J4105" s="160"/>
      <c r="K4105" s="160"/>
      <c r="L4105" s="160"/>
      <c r="M4105" s="160"/>
      <c r="N4105" s="160"/>
    </row>
    <row r="4106" spans="1:14">
      <c r="A4106" s="160"/>
      <c r="B4106" s="170" t="s">
        <v>12087</v>
      </c>
      <c r="C4106" s="161">
        <f t="shared" si="386"/>
        <v>43844</v>
      </c>
      <c r="D4106" s="160">
        <f t="shared" si="387"/>
        <v>2020</v>
      </c>
      <c r="E4106" s="160">
        <f t="shared" si="388"/>
        <v>1</v>
      </c>
      <c r="F4106" s="160">
        <f t="shared" si="389"/>
        <v>2</v>
      </c>
      <c r="G4106" s="160">
        <f t="shared" ca="1" si="384"/>
        <v>107602</v>
      </c>
      <c r="H4106" s="171">
        <f t="shared" ca="1" si="385"/>
        <v>1214</v>
      </c>
      <c r="I4106" s="160"/>
      <c r="J4106" s="160"/>
      <c r="K4106" s="160"/>
      <c r="L4106" s="160"/>
      <c r="M4106" s="160"/>
      <c r="N4106" s="160"/>
    </row>
    <row r="4107" spans="1:14">
      <c r="A4107" s="160"/>
      <c r="B4107" s="170" t="s">
        <v>12087</v>
      </c>
      <c r="C4107" s="161">
        <f t="shared" si="386"/>
        <v>43844</v>
      </c>
      <c r="D4107" s="160">
        <f t="shared" si="387"/>
        <v>2020</v>
      </c>
      <c r="E4107" s="160">
        <f t="shared" si="388"/>
        <v>1</v>
      </c>
      <c r="F4107" s="160">
        <f t="shared" si="389"/>
        <v>2</v>
      </c>
      <c r="G4107" s="160">
        <f t="shared" ca="1" si="384"/>
        <v>107602</v>
      </c>
      <c r="H4107" s="171">
        <f t="shared" ca="1" si="385"/>
        <v>1214</v>
      </c>
      <c r="I4107" s="160"/>
      <c r="J4107" s="160"/>
      <c r="K4107" s="160"/>
      <c r="L4107" s="160"/>
      <c r="M4107" s="160"/>
      <c r="N4107" s="160"/>
    </row>
    <row r="4108" spans="1:14">
      <c r="A4108" s="160"/>
      <c r="B4108" s="170" t="s">
        <v>12087</v>
      </c>
      <c r="C4108" s="161">
        <f t="shared" si="386"/>
        <v>43844</v>
      </c>
      <c r="D4108" s="160">
        <f t="shared" si="387"/>
        <v>2020</v>
      </c>
      <c r="E4108" s="160">
        <f t="shared" si="388"/>
        <v>1</v>
      </c>
      <c r="F4108" s="160">
        <f t="shared" si="389"/>
        <v>2</v>
      </c>
      <c r="G4108" s="160">
        <f t="shared" ca="1" si="384"/>
        <v>107602</v>
      </c>
      <c r="H4108" s="171">
        <f t="shared" ca="1" si="385"/>
        <v>1214</v>
      </c>
      <c r="I4108" s="160"/>
      <c r="J4108" s="160"/>
      <c r="K4108" s="160"/>
      <c r="L4108" s="160"/>
      <c r="M4108" s="160"/>
      <c r="N4108" s="160"/>
    </row>
    <row r="4109" spans="1:14">
      <c r="A4109" s="160"/>
      <c r="B4109" s="170" t="s">
        <v>12094</v>
      </c>
      <c r="C4109" s="161">
        <f t="shared" si="386"/>
        <v>43846</v>
      </c>
      <c r="D4109" s="160">
        <f t="shared" si="387"/>
        <v>2020</v>
      </c>
      <c r="E4109" s="160">
        <f t="shared" si="388"/>
        <v>1</v>
      </c>
      <c r="F4109" s="160">
        <f t="shared" si="389"/>
        <v>4</v>
      </c>
      <c r="G4109" s="160">
        <f t="shared" ca="1" si="384"/>
        <v>107606</v>
      </c>
      <c r="H4109" s="171">
        <f t="shared" ca="1" si="385"/>
        <v>1212</v>
      </c>
      <c r="I4109" s="160"/>
      <c r="J4109" s="160"/>
      <c r="K4109" s="160"/>
      <c r="L4109" s="160"/>
      <c r="M4109" s="160"/>
      <c r="N4109" s="160"/>
    </row>
    <row r="4110" spans="1:14">
      <c r="A4110" s="160"/>
      <c r="B4110" s="170" t="s">
        <v>12097</v>
      </c>
      <c r="C4110" s="161">
        <f t="shared" si="386"/>
        <v>43848</v>
      </c>
      <c r="D4110" s="160">
        <f t="shared" si="387"/>
        <v>2020</v>
      </c>
      <c r="E4110" s="160">
        <f t="shared" si="388"/>
        <v>1</v>
      </c>
      <c r="F4110" s="160">
        <f t="shared" si="389"/>
        <v>6</v>
      </c>
      <c r="G4110" s="160">
        <f t="shared" ca="1" si="384"/>
        <v>107607</v>
      </c>
      <c r="H4110" s="171">
        <f t="shared" ca="1" si="385"/>
        <v>1210</v>
      </c>
      <c r="I4110" s="160"/>
      <c r="J4110" s="160"/>
      <c r="K4110" s="160"/>
      <c r="L4110" s="160"/>
      <c r="M4110" s="160"/>
      <c r="N4110" s="160"/>
    </row>
    <row r="4111" spans="1:14">
      <c r="A4111" s="160"/>
      <c r="B4111" s="170" t="s">
        <v>12100</v>
      </c>
      <c r="C4111" s="161">
        <f t="shared" si="386"/>
        <v>43849</v>
      </c>
      <c r="D4111" s="160">
        <f t="shared" si="387"/>
        <v>2020</v>
      </c>
      <c r="E4111" s="160">
        <f t="shared" si="388"/>
        <v>1</v>
      </c>
      <c r="F4111" s="160">
        <f t="shared" si="389"/>
        <v>7</v>
      </c>
      <c r="G4111" s="160">
        <f t="shared" ca="1" si="384"/>
        <v>107607</v>
      </c>
      <c r="H4111" s="171">
        <f t="shared" ca="1" si="385"/>
        <v>1210</v>
      </c>
      <c r="I4111" s="160"/>
      <c r="J4111" s="160"/>
      <c r="K4111" s="160"/>
      <c r="L4111" s="160"/>
      <c r="M4111" s="160"/>
      <c r="N4111" s="160"/>
    </row>
    <row r="4112" spans="1:14">
      <c r="A4112" s="160"/>
      <c r="B4112" s="170" t="s">
        <v>12100</v>
      </c>
      <c r="C4112" s="161">
        <f t="shared" si="386"/>
        <v>43849</v>
      </c>
      <c r="D4112" s="160">
        <f t="shared" si="387"/>
        <v>2020</v>
      </c>
      <c r="E4112" s="160">
        <f t="shared" si="388"/>
        <v>1</v>
      </c>
      <c r="F4112" s="160">
        <f t="shared" si="389"/>
        <v>7</v>
      </c>
      <c r="G4112" s="160">
        <f t="shared" ca="1" si="384"/>
        <v>107607</v>
      </c>
      <c r="H4112" s="171">
        <f t="shared" ca="1" si="385"/>
        <v>1210</v>
      </c>
      <c r="I4112" s="160"/>
      <c r="J4112" s="160"/>
      <c r="K4112" s="160"/>
      <c r="L4112" s="160"/>
      <c r="M4112" s="160"/>
      <c r="N4112" s="160"/>
    </row>
    <row r="4113" spans="1:14">
      <c r="A4113" s="160"/>
      <c r="B4113" s="170" t="s">
        <v>12105</v>
      </c>
      <c r="C4113" s="161">
        <f t="shared" si="386"/>
        <v>43850</v>
      </c>
      <c r="D4113" s="160">
        <f t="shared" si="387"/>
        <v>2020</v>
      </c>
      <c r="E4113" s="160">
        <f t="shared" si="388"/>
        <v>1</v>
      </c>
      <c r="F4113" s="160">
        <f t="shared" si="389"/>
        <v>1</v>
      </c>
      <c r="G4113" s="160">
        <f t="shared" ca="1" si="384"/>
        <v>107608</v>
      </c>
      <c r="H4113" s="171">
        <f t="shared" ca="1" si="385"/>
        <v>1210</v>
      </c>
      <c r="I4113" s="160"/>
      <c r="J4113" s="160"/>
      <c r="K4113" s="160"/>
      <c r="L4113" s="160"/>
      <c r="M4113" s="160"/>
      <c r="N4113" s="160"/>
    </row>
    <row r="4114" spans="1:14">
      <c r="A4114" s="160"/>
      <c r="B4114" s="170" t="s">
        <v>12105</v>
      </c>
      <c r="C4114" s="161">
        <f t="shared" si="386"/>
        <v>43850</v>
      </c>
      <c r="D4114" s="160">
        <f t="shared" si="387"/>
        <v>2020</v>
      </c>
      <c r="E4114" s="160">
        <f t="shared" si="388"/>
        <v>1</v>
      </c>
      <c r="F4114" s="160">
        <f t="shared" si="389"/>
        <v>1</v>
      </c>
      <c r="G4114" s="160">
        <f t="shared" ca="1" si="384"/>
        <v>107608</v>
      </c>
      <c r="H4114" s="171">
        <f t="shared" ca="1" si="385"/>
        <v>1210</v>
      </c>
      <c r="I4114" s="160"/>
      <c r="J4114" s="160"/>
      <c r="K4114" s="160"/>
      <c r="L4114" s="160"/>
      <c r="M4114" s="160"/>
      <c r="N4114" s="160"/>
    </row>
    <row r="4115" spans="1:14">
      <c r="A4115" s="160"/>
      <c r="B4115" s="170" t="s">
        <v>12105</v>
      </c>
      <c r="C4115" s="161">
        <f t="shared" si="386"/>
        <v>43850</v>
      </c>
      <c r="D4115" s="160">
        <f t="shared" si="387"/>
        <v>2020</v>
      </c>
      <c r="E4115" s="160">
        <f t="shared" si="388"/>
        <v>1</v>
      </c>
      <c r="F4115" s="160">
        <f t="shared" si="389"/>
        <v>1</v>
      </c>
      <c r="G4115" s="160">
        <f t="shared" ca="1" si="384"/>
        <v>107608</v>
      </c>
      <c r="H4115" s="171">
        <f t="shared" ca="1" si="385"/>
        <v>1210</v>
      </c>
      <c r="I4115" s="160"/>
      <c r="J4115" s="160"/>
      <c r="K4115" s="160"/>
      <c r="L4115" s="160"/>
      <c r="M4115" s="160"/>
      <c r="N4115" s="160"/>
    </row>
    <row r="4116" spans="1:14">
      <c r="A4116" s="160"/>
      <c r="B4116" s="170" t="s">
        <v>12105</v>
      </c>
      <c r="C4116" s="161">
        <f t="shared" si="386"/>
        <v>43850</v>
      </c>
      <c r="D4116" s="160">
        <f t="shared" si="387"/>
        <v>2020</v>
      </c>
      <c r="E4116" s="160">
        <f t="shared" si="388"/>
        <v>1</v>
      </c>
      <c r="F4116" s="160">
        <f t="shared" si="389"/>
        <v>1</v>
      </c>
      <c r="G4116" s="160">
        <f t="shared" ca="1" si="384"/>
        <v>107608</v>
      </c>
      <c r="H4116" s="171">
        <f t="shared" ca="1" si="385"/>
        <v>1210</v>
      </c>
      <c r="I4116" s="160"/>
      <c r="J4116" s="160"/>
      <c r="K4116" s="160"/>
      <c r="L4116" s="160"/>
      <c r="M4116" s="160"/>
      <c r="N4116" s="160"/>
    </row>
    <row r="4117" spans="1:14">
      <c r="A4117" s="160"/>
      <c r="B4117" s="170" t="s">
        <v>12114</v>
      </c>
      <c r="C4117" s="161">
        <f t="shared" si="386"/>
        <v>43852</v>
      </c>
      <c r="D4117" s="160">
        <f t="shared" si="387"/>
        <v>2020</v>
      </c>
      <c r="E4117" s="160">
        <f t="shared" si="388"/>
        <v>1</v>
      </c>
      <c r="F4117" s="160">
        <f t="shared" si="389"/>
        <v>3</v>
      </c>
      <c r="G4117" s="160">
        <f t="shared" ca="1" si="384"/>
        <v>107610</v>
      </c>
      <c r="H4117" s="171">
        <f t="shared" ca="1" si="385"/>
        <v>1208</v>
      </c>
      <c r="I4117" s="160"/>
      <c r="J4117" s="160"/>
      <c r="K4117" s="160"/>
      <c r="L4117" s="160"/>
      <c r="M4117" s="160"/>
      <c r="N4117" s="160"/>
    </row>
    <row r="4118" spans="1:14">
      <c r="A4118" s="160"/>
      <c r="B4118" s="170" t="s">
        <v>12117</v>
      </c>
      <c r="C4118" s="161">
        <f t="shared" si="386"/>
        <v>43854</v>
      </c>
      <c r="D4118" s="160">
        <f t="shared" si="387"/>
        <v>2020</v>
      </c>
      <c r="E4118" s="160">
        <f t="shared" si="388"/>
        <v>1</v>
      </c>
      <c r="F4118" s="160">
        <f t="shared" si="389"/>
        <v>5</v>
      </c>
      <c r="G4118" s="160">
        <f t="shared" ca="1" si="384"/>
        <v>107614</v>
      </c>
      <c r="H4118" s="171">
        <f t="shared" ca="1" si="385"/>
        <v>1206</v>
      </c>
      <c r="I4118" s="160"/>
      <c r="J4118" s="160"/>
      <c r="K4118" s="160"/>
      <c r="L4118" s="160"/>
      <c r="M4118" s="160"/>
      <c r="N4118" s="160"/>
    </row>
    <row r="4119" spans="1:14">
      <c r="A4119" s="160"/>
      <c r="B4119" s="170" t="s">
        <v>12117</v>
      </c>
      <c r="C4119" s="161">
        <f t="shared" si="386"/>
        <v>43854</v>
      </c>
      <c r="D4119" s="160">
        <f t="shared" si="387"/>
        <v>2020</v>
      </c>
      <c r="E4119" s="160">
        <f t="shared" si="388"/>
        <v>1</v>
      </c>
      <c r="F4119" s="160">
        <f t="shared" si="389"/>
        <v>5</v>
      </c>
      <c r="G4119" s="160">
        <f t="shared" ca="1" si="384"/>
        <v>107614</v>
      </c>
      <c r="H4119" s="171">
        <f t="shared" ca="1" si="385"/>
        <v>1206</v>
      </c>
      <c r="I4119" s="160"/>
      <c r="J4119" s="160"/>
      <c r="K4119" s="160"/>
      <c r="L4119" s="160"/>
      <c r="M4119" s="160"/>
      <c r="N4119" s="160"/>
    </row>
    <row r="4120" spans="1:14">
      <c r="A4120" s="160"/>
      <c r="B4120" s="170" t="s">
        <v>12122</v>
      </c>
      <c r="C4120" s="161">
        <f t="shared" si="386"/>
        <v>43862</v>
      </c>
      <c r="D4120" s="160">
        <f t="shared" si="387"/>
        <v>2020</v>
      </c>
      <c r="E4120" s="160">
        <f t="shared" si="388"/>
        <v>2</v>
      </c>
      <c r="F4120" s="160">
        <f t="shared" si="389"/>
        <v>6</v>
      </c>
      <c r="G4120" s="160">
        <f t="shared" ca="1" si="384"/>
        <v>107621</v>
      </c>
      <c r="H4120" s="171">
        <f t="shared" ca="1" si="385"/>
        <v>1200</v>
      </c>
      <c r="I4120" s="160"/>
      <c r="J4120" s="160"/>
      <c r="K4120" s="160"/>
      <c r="L4120" s="160"/>
      <c r="M4120" s="160"/>
      <c r="N4120" s="160"/>
    </row>
    <row r="4121" spans="1:14">
      <c r="A4121" s="160"/>
      <c r="B4121" s="170" t="s">
        <v>12125</v>
      </c>
      <c r="C4121" s="161">
        <f t="shared" si="386"/>
        <v>43863</v>
      </c>
      <c r="D4121" s="160">
        <f t="shared" si="387"/>
        <v>2020</v>
      </c>
      <c r="E4121" s="160">
        <f t="shared" si="388"/>
        <v>2</v>
      </c>
      <c r="F4121" s="160">
        <f t="shared" si="389"/>
        <v>7</v>
      </c>
      <c r="G4121" s="160">
        <f t="shared" ca="1" si="384"/>
        <v>107621</v>
      </c>
      <c r="H4121" s="171">
        <f t="shared" ca="1" si="385"/>
        <v>1200</v>
      </c>
      <c r="I4121" s="160"/>
      <c r="J4121" s="160"/>
      <c r="K4121" s="160"/>
      <c r="L4121" s="160"/>
      <c r="M4121" s="160"/>
      <c r="N4121" s="160"/>
    </row>
    <row r="4122" spans="1:14">
      <c r="A4122" s="160"/>
      <c r="B4122" s="170" t="s">
        <v>12125</v>
      </c>
      <c r="C4122" s="161">
        <f t="shared" si="386"/>
        <v>43863</v>
      </c>
      <c r="D4122" s="160">
        <f t="shared" si="387"/>
        <v>2020</v>
      </c>
      <c r="E4122" s="160">
        <f t="shared" si="388"/>
        <v>2</v>
      </c>
      <c r="F4122" s="160">
        <f t="shared" si="389"/>
        <v>7</v>
      </c>
      <c r="G4122" s="160">
        <f t="shared" ca="1" si="384"/>
        <v>107621</v>
      </c>
      <c r="H4122" s="171">
        <f t="shared" ca="1" si="385"/>
        <v>1200</v>
      </c>
      <c r="I4122" s="160"/>
      <c r="J4122" s="160"/>
      <c r="K4122" s="160"/>
      <c r="L4122" s="160"/>
      <c r="M4122" s="160"/>
      <c r="N4122" s="160"/>
    </row>
    <row r="4123" spans="1:14">
      <c r="A4123" s="160"/>
      <c r="B4123" s="170" t="s">
        <v>12130</v>
      </c>
      <c r="C4123" s="161">
        <f t="shared" si="386"/>
        <v>43865</v>
      </c>
      <c r="D4123" s="160">
        <f t="shared" si="387"/>
        <v>2020</v>
      </c>
      <c r="E4123" s="160">
        <f t="shared" si="388"/>
        <v>2</v>
      </c>
      <c r="F4123" s="160">
        <f t="shared" si="389"/>
        <v>2</v>
      </c>
      <c r="G4123" s="160">
        <f t="shared" ca="1" si="384"/>
        <v>107623</v>
      </c>
      <c r="H4123" s="171">
        <f t="shared" ca="1" si="385"/>
        <v>1199</v>
      </c>
      <c r="I4123" s="160"/>
      <c r="J4123" s="160"/>
      <c r="K4123" s="160"/>
      <c r="L4123" s="160"/>
      <c r="M4123" s="160"/>
      <c r="N4123" s="160"/>
    </row>
    <row r="4124" spans="1:14">
      <c r="A4124" s="160"/>
      <c r="B4124" s="170" t="s">
        <v>12130</v>
      </c>
      <c r="C4124" s="161">
        <f t="shared" si="386"/>
        <v>43865</v>
      </c>
      <c r="D4124" s="160">
        <f t="shared" si="387"/>
        <v>2020</v>
      </c>
      <c r="E4124" s="160">
        <f t="shared" si="388"/>
        <v>2</v>
      </c>
      <c r="F4124" s="160">
        <f t="shared" si="389"/>
        <v>2</v>
      </c>
      <c r="G4124" s="160">
        <f t="shared" ca="1" si="384"/>
        <v>107623</v>
      </c>
      <c r="H4124" s="171">
        <f t="shared" ca="1" si="385"/>
        <v>1199</v>
      </c>
      <c r="I4124" s="160"/>
      <c r="J4124" s="160"/>
      <c r="K4124" s="160"/>
      <c r="L4124" s="160"/>
      <c r="M4124" s="160"/>
      <c r="N4124" s="160"/>
    </row>
    <row r="4125" spans="1:14">
      <c r="A4125" s="160"/>
      <c r="B4125" s="170" t="s">
        <v>12135</v>
      </c>
      <c r="C4125" s="161">
        <f t="shared" si="386"/>
        <v>43869</v>
      </c>
      <c r="D4125" s="160">
        <f t="shared" si="387"/>
        <v>2020</v>
      </c>
      <c r="E4125" s="160">
        <f t="shared" si="388"/>
        <v>2</v>
      </c>
      <c r="F4125" s="160">
        <f t="shared" si="389"/>
        <v>6</v>
      </c>
      <c r="G4125" s="160">
        <f t="shared" ca="1" si="384"/>
        <v>107628</v>
      </c>
      <c r="H4125" s="171">
        <f t="shared" ca="1" si="385"/>
        <v>1195</v>
      </c>
      <c r="I4125" s="160"/>
      <c r="J4125" s="160"/>
      <c r="K4125" s="160"/>
      <c r="L4125" s="160"/>
      <c r="M4125" s="160"/>
      <c r="N4125" s="160"/>
    </row>
    <row r="4126" spans="1:14">
      <c r="A4126" s="160"/>
      <c r="B4126" s="170" t="s">
        <v>12138</v>
      </c>
      <c r="C4126" s="161">
        <f t="shared" si="386"/>
        <v>43871</v>
      </c>
      <c r="D4126" s="160">
        <f t="shared" si="387"/>
        <v>2020</v>
      </c>
      <c r="E4126" s="160">
        <f t="shared" si="388"/>
        <v>2</v>
      </c>
      <c r="F4126" s="160">
        <f t="shared" si="389"/>
        <v>1</v>
      </c>
      <c r="G4126" s="160">
        <f t="shared" ca="1" si="384"/>
        <v>107629</v>
      </c>
      <c r="H4126" s="171">
        <f t="shared" ca="1" si="385"/>
        <v>1195</v>
      </c>
      <c r="I4126" s="160"/>
      <c r="J4126" s="160"/>
      <c r="K4126" s="160"/>
      <c r="L4126" s="160"/>
      <c r="M4126" s="160"/>
      <c r="N4126" s="160"/>
    </row>
    <row r="4127" spans="1:14">
      <c r="A4127" s="160"/>
      <c r="B4127" s="170" t="s">
        <v>12141</v>
      </c>
      <c r="C4127" s="161">
        <f t="shared" si="386"/>
        <v>43872</v>
      </c>
      <c r="D4127" s="160">
        <f t="shared" si="387"/>
        <v>2020</v>
      </c>
      <c r="E4127" s="160">
        <f t="shared" si="388"/>
        <v>2</v>
      </c>
      <c r="F4127" s="160">
        <f t="shared" si="389"/>
        <v>2</v>
      </c>
      <c r="G4127" s="160">
        <f t="shared" ca="1" si="384"/>
        <v>107630</v>
      </c>
      <c r="H4127" s="171">
        <f t="shared" ca="1" si="385"/>
        <v>1194</v>
      </c>
      <c r="I4127" s="160"/>
      <c r="J4127" s="160"/>
      <c r="K4127" s="160"/>
      <c r="L4127" s="160"/>
      <c r="M4127" s="160"/>
      <c r="N4127" s="160"/>
    </row>
    <row r="4128" spans="1:14">
      <c r="A4128" s="160"/>
      <c r="B4128" s="170" t="s">
        <v>12141</v>
      </c>
      <c r="C4128" s="161">
        <f t="shared" si="386"/>
        <v>43872</v>
      </c>
      <c r="D4128" s="160">
        <f t="shared" si="387"/>
        <v>2020</v>
      </c>
      <c r="E4128" s="160">
        <f t="shared" si="388"/>
        <v>2</v>
      </c>
      <c r="F4128" s="160">
        <f t="shared" si="389"/>
        <v>2</v>
      </c>
      <c r="G4128" s="160">
        <f t="shared" ca="1" si="384"/>
        <v>107630</v>
      </c>
      <c r="H4128" s="171">
        <f t="shared" ca="1" si="385"/>
        <v>1194</v>
      </c>
      <c r="I4128" s="160"/>
      <c r="J4128" s="160"/>
      <c r="K4128" s="160"/>
      <c r="L4128" s="160"/>
      <c r="M4128" s="160"/>
      <c r="N4128" s="160"/>
    </row>
    <row r="4129" spans="1:14">
      <c r="A4129" s="160"/>
      <c r="B4129" s="170" t="s">
        <v>12146</v>
      </c>
      <c r="C4129" s="161">
        <f t="shared" si="386"/>
        <v>43874</v>
      </c>
      <c r="D4129" s="160">
        <f t="shared" si="387"/>
        <v>2020</v>
      </c>
      <c r="E4129" s="160">
        <f t="shared" si="388"/>
        <v>2</v>
      </c>
      <c r="F4129" s="160">
        <f t="shared" si="389"/>
        <v>4</v>
      </c>
      <c r="G4129" s="160">
        <f t="shared" ca="1" si="384"/>
        <v>107634</v>
      </c>
      <c r="H4129" s="171">
        <f t="shared" ca="1" si="385"/>
        <v>1192</v>
      </c>
      <c r="I4129" s="160"/>
      <c r="J4129" s="160"/>
      <c r="K4129" s="160"/>
      <c r="L4129" s="160"/>
      <c r="M4129" s="160"/>
      <c r="N4129" s="160"/>
    </row>
    <row r="4130" spans="1:14">
      <c r="A4130" s="160"/>
      <c r="B4130" s="170" t="s">
        <v>12149</v>
      </c>
      <c r="C4130" s="161">
        <f t="shared" si="386"/>
        <v>43876</v>
      </c>
      <c r="D4130" s="160">
        <f t="shared" si="387"/>
        <v>2020</v>
      </c>
      <c r="E4130" s="160">
        <f t="shared" si="388"/>
        <v>2</v>
      </c>
      <c r="F4130" s="160">
        <f t="shared" si="389"/>
        <v>6</v>
      </c>
      <c r="G4130" s="160">
        <f t="shared" ca="1" si="384"/>
        <v>107635</v>
      </c>
      <c r="H4130" s="171">
        <f t="shared" ca="1" si="385"/>
        <v>1190</v>
      </c>
      <c r="I4130" s="160"/>
      <c r="J4130" s="160"/>
      <c r="K4130" s="160"/>
      <c r="L4130" s="160"/>
      <c r="M4130" s="160"/>
      <c r="N4130" s="160"/>
    </row>
    <row r="4131" spans="1:14">
      <c r="A4131" s="160"/>
      <c r="B4131" s="170" t="s">
        <v>12152</v>
      </c>
      <c r="C4131" s="161">
        <f t="shared" si="386"/>
        <v>43879</v>
      </c>
      <c r="D4131" s="160">
        <f t="shared" si="387"/>
        <v>2020</v>
      </c>
      <c r="E4131" s="160">
        <f t="shared" si="388"/>
        <v>2</v>
      </c>
      <c r="F4131" s="160">
        <f t="shared" si="389"/>
        <v>2</v>
      </c>
      <c r="G4131" s="160">
        <f t="shared" ca="1" si="384"/>
        <v>107637</v>
      </c>
      <c r="H4131" s="171">
        <f t="shared" ca="1" si="385"/>
        <v>1189</v>
      </c>
      <c r="I4131" s="160"/>
      <c r="J4131" s="160"/>
      <c r="K4131" s="160"/>
      <c r="L4131" s="160"/>
      <c r="M4131" s="160"/>
      <c r="N4131" s="160"/>
    </row>
    <row r="4132" spans="1:14">
      <c r="A4132" s="160"/>
      <c r="B4132" s="170" t="s">
        <v>12155</v>
      </c>
      <c r="C4132" s="161">
        <f t="shared" si="386"/>
        <v>43886</v>
      </c>
      <c r="D4132" s="160">
        <f t="shared" si="387"/>
        <v>2020</v>
      </c>
      <c r="E4132" s="160">
        <f t="shared" si="388"/>
        <v>2</v>
      </c>
      <c r="F4132" s="160">
        <f t="shared" si="389"/>
        <v>2</v>
      </c>
      <c r="G4132" s="160">
        <f t="shared" ca="1" si="384"/>
        <v>107644</v>
      </c>
      <c r="H4132" s="171">
        <f t="shared" ca="1" si="385"/>
        <v>1184</v>
      </c>
      <c r="I4132" s="160"/>
      <c r="J4132" s="160"/>
      <c r="K4132" s="160"/>
      <c r="L4132" s="160"/>
      <c r="M4132" s="160"/>
      <c r="N4132" s="160"/>
    </row>
    <row r="4133" spans="1:14">
      <c r="A4133" s="160"/>
      <c r="B4133" s="170" t="s">
        <v>12158</v>
      </c>
      <c r="C4133" s="161">
        <f t="shared" si="386"/>
        <v>43887</v>
      </c>
      <c r="D4133" s="160">
        <f t="shared" si="387"/>
        <v>2020</v>
      </c>
      <c r="E4133" s="160">
        <f t="shared" si="388"/>
        <v>2</v>
      </c>
      <c r="F4133" s="160">
        <f t="shared" si="389"/>
        <v>3</v>
      </c>
      <c r="G4133" s="160">
        <f t="shared" ca="1" si="384"/>
        <v>107645</v>
      </c>
      <c r="H4133" s="171">
        <f t="shared" ca="1" si="385"/>
        <v>1183</v>
      </c>
      <c r="I4133" s="160"/>
      <c r="J4133" s="160"/>
      <c r="K4133" s="160"/>
      <c r="L4133" s="160"/>
      <c r="M4133" s="160"/>
      <c r="N4133" s="160"/>
    </row>
    <row r="4134" spans="1:14">
      <c r="A4134" s="160"/>
      <c r="B4134" s="170" t="s">
        <v>12161</v>
      </c>
      <c r="C4134" s="161">
        <f t="shared" si="386"/>
        <v>43888</v>
      </c>
      <c r="D4134" s="160">
        <f t="shared" si="387"/>
        <v>2020</v>
      </c>
      <c r="E4134" s="160">
        <f t="shared" si="388"/>
        <v>2</v>
      </c>
      <c r="F4134" s="160">
        <f t="shared" si="389"/>
        <v>4</v>
      </c>
      <c r="G4134" s="160">
        <f t="shared" ca="1" si="384"/>
        <v>107648</v>
      </c>
      <c r="H4134" s="171">
        <f t="shared" ca="1" si="385"/>
        <v>1182</v>
      </c>
      <c r="I4134" s="160"/>
      <c r="J4134" s="160"/>
      <c r="K4134" s="160"/>
      <c r="L4134" s="160"/>
      <c r="M4134" s="160"/>
      <c r="N4134" s="160"/>
    </row>
    <row r="4135" spans="1:14">
      <c r="A4135" s="160"/>
      <c r="B4135" s="170" t="s">
        <v>12164</v>
      </c>
      <c r="C4135" s="161">
        <f t="shared" si="386"/>
        <v>43894</v>
      </c>
      <c r="D4135" s="160">
        <f t="shared" si="387"/>
        <v>2020</v>
      </c>
      <c r="E4135" s="160">
        <f t="shared" si="388"/>
        <v>3</v>
      </c>
      <c r="F4135" s="160">
        <f t="shared" si="389"/>
        <v>3</v>
      </c>
      <c r="G4135" s="160">
        <f t="shared" ca="1" si="384"/>
        <v>107652</v>
      </c>
      <c r="H4135" s="171">
        <f t="shared" ca="1" si="385"/>
        <v>1178</v>
      </c>
      <c r="I4135" s="160"/>
      <c r="J4135" s="160"/>
      <c r="K4135" s="160"/>
      <c r="L4135" s="160"/>
      <c r="M4135" s="160"/>
      <c r="N4135" s="160"/>
    </row>
    <row r="4136" spans="1:14">
      <c r="A4136" s="160"/>
      <c r="B4136" s="170" t="s">
        <v>12167</v>
      </c>
      <c r="C4136" s="161">
        <f t="shared" si="386"/>
        <v>43905</v>
      </c>
      <c r="D4136" s="160">
        <f t="shared" si="387"/>
        <v>2020</v>
      </c>
      <c r="E4136" s="160">
        <f t="shared" si="388"/>
        <v>3</v>
      </c>
      <c r="F4136" s="160">
        <f t="shared" si="389"/>
        <v>7</v>
      </c>
      <c r="G4136" s="160">
        <f t="shared" ca="1" si="384"/>
        <v>107663</v>
      </c>
      <c r="H4136" s="171">
        <f t="shared" ca="1" si="385"/>
        <v>1170</v>
      </c>
      <c r="I4136" s="160"/>
      <c r="J4136" s="160"/>
      <c r="K4136" s="160"/>
      <c r="L4136" s="160"/>
      <c r="M4136" s="160"/>
      <c r="N4136" s="160"/>
    </row>
    <row r="4137" spans="1:14">
      <c r="A4137" s="160"/>
      <c r="B4137" s="170" t="s">
        <v>12170</v>
      </c>
      <c r="C4137" s="161">
        <f t="shared" si="386"/>
        <v>43906</v>
      </c>
      <c r="D4137" s="160">
        <f t="shared" si="387"/>
        <v>2020</v>
      </c>
      <c r="E4137" s="160">
        <f t="shared" si="388"/>
        <v>3</v>
      </c>
      <c r="F4137" s="160">
        <f t="shared" si="389"/>
        <v>1</v>
      </c>
      <c r="G4137" s="160">
        <f t="shared" ca="1" si="384"/>
        <v>107664</v>
      </c>
      <c r="H4137" s="171">
        <f t="shared" ca="1" si="385"/>
        <v>1170</v>
      </c>
      <c r="I4137" s="160"/>
      <c r="J4137" s="160"/>
      <c r="K4137" s="160"/>
      <c r="L4137" s="160"/>
      <c r="M4137" s="160"/>
      <c r="N4137" s="160"/>
    </row>
    <row r="4138" spans="1:14">
      <c r="A4138" s="160"/>
      <c r="B4138" s="170" t="s">
        <v>12173</v>
      </c>
      <c r="C4138" s="161">
        <f t="shared" si="386"/>
        <v>43909</v>
      </c>
      <c r="D4138" s="160">
        <f t="shared" si="387"/>
        <v>2020</v>
      </c>
      <c r="E4138" s="160">
        <f t="shared" si="388"/>
        <v>3</v>
      </c>
      <c r="F4138" s="160">
        <f t="shared" si="389"/>
        <v>4</v>
      </c>
      <c r="G4138" s="160">
        <f t="shared" ca="1" si="384"/>
        <v>107669</v>
      </c>
      <c r="H4138" s="171">
        <f t="shared" ca="1" si="385"/>
        <v>1167</v>
      </c>
      <c r="I4138" s="160"/>
      <c r="J4138" s="160"/>
      <c r="K4138" s="160"/>
      <c r="L4138" s="160"/>
      <c r="M4138" s="160"/>
      <c r="N4138" s="160"/>
    </row>
    <row r="4139" spans="1:14">
      <c r="A4139" s="160"/>
      <c r="B4139" s="170" t="s">
        <v>12176</v>
      </c>
      <c r="C4139" s="161">
        <f t="shared" si="386"/>
        <v>43921</v>
      </c>
      <c r="D4139" s="160">
        <f t="shared" si="387"/>
        <v>2020</v>
      </c>
      <c r="E4139" s="160">
        <f t="shared" si="388"/>
        <v>3</v>
      </c>
      <c r="F4139" s="160">
        <f t="shared" si="389"/>
        <v>2</v>
      </c>
      <c r="G4139" s="160">
        <f t="shared" ca="1" si="384"/>
        <v>107679</v>
      </c>
      <c r="H4139" s="171">
        <f t="shared" ca="1" si="385"/>
        <v>1159</v>
      </c>
      <c r="I4139" s="160"/>
      <c r="J4139" s="160"/>
      <c r="K4139" s="160"/>
      <c r="L4139" s="160"/>
      <c r="M4139" s="160"/>
      <c r="N4139" s="160"/>
    </row>
    <row r="4140" spans="1:14">
      <c r="A4140" s="160"/>
      <c r="B4140" s="170" t="s">
        <v>12179</v>
      </c>
      <c r="C4140" s="161">
        <f t="shared" si="386"/>
        <v>43952</v>
      </c>
      <c r="D4140" s="160">
        <f t="shared" si="387"/>
        <v>2020</v>
      </c>
      <c r="E4140" s="160">
        <f t="shared" si="388"/>
        <v>5</v>
      </c>
      <c r="F4140" s="160">
        <f t="shared" si="389"/>
        <v>5</v>
      </c>
      <c r="G4140" s="160">
        <f t="shared" ca="1" si="384"/>
        <v>107712</v>
      </c>
      <c r="H4140" s="171">
        <f t="shared" ca="1" si="385"/>
        <v>1136</v>
      </c>
      <c r="I4140" s="160"/>
      <c r="J4140" s="160"/>
      <c r="K4140" s="160"/>
      <c r="L4140" s="160"/>
      <c r="M4140" s="160"/>
      <c r="N4140" s="160"/>
    </row>
    <row r="4141" spans="1:14">
      <c r="A4141" s="160"/>
      <c r="B4141" s="170" t="s">
        <v>12182</v>
      </c>
      <c r="C4141" s="161">
        <f t="shared" si="386"/>
        <v>43959</v>
      </c>
      <c r="D4141" s="160">
        <f t="shared" si="387"/>
        <v>2020</v>
      </c>
      <c r="E4141" s="160">
        <f t="shared" si="388"/>
        <v>5</v>
      </c>
      <c r="F4141" s="160">
        <f t="shared" si="389"/>
        <v>5</v>
      </c>
      <c r="G4141" s="160">
        <f t="shared" ca="1" si="384"/>
        <v>107719</v>
      </c>
      <c r="H4141" s="171">
        <f t="shared" ca="1" si="385"/>
        <v>1131</v>
      </c>
      <c r="I4141" s="160"/>
      <c r="J4141" s="160"/>
      <c r="K4141" s="160"/>
      <c r="L4141" s="160"/>
      <c r="M4141" s="160"/>
      <c r="N4141" s="160"/>
    </row>
    <row r="4142" spans="1:14">
      <c r="A4142" s="160"/>
      <c r="B4142" s="170" t="s">
        <v>12185</v>
      </c>
      <c r="C4142" s="161">
        <f t="shared" si="386"/>
        <v>43961</v>
      </c>
      <c r="D4142" s="160">
        <f t="shared" si="387"/>
        <v>2020</v>
      </c>
      <c r="E4142" s="160">
        <f t="shared" si="388"/>
        <v>5</v>
      </c>
      <c r="F4142" s="160">
        <f t="shared" si="389"/>
        <v>7</v>
      </c>
      <c r="G4142" s="160">
        <f t="shared" ca="1" si="384"/>
        <v>107719</v>
      </c>
      <c r="H4142" s="171">
        <f t="shared" ca="1" si="385"/>
        <v>1130</v>
      </c>
      <c r="I4142" s="160"/>
      <c r="J4142" s="160"/>
      <c r="K4142" s="160"/>
      <c r="L4142" s="160"/>
      <c r="M4142" s="160"/>
      <c r="N4142" s="160"/>
    </row>
    <row r="4143" spans="1:14">
      <c r="A4143" s="160"/>
      <c r="B4143" s="170" t="s">
        <v>12188</v>
      </c>
      <c r="C4143" s="161">
        <f t="shared" si="386"/>
        <v>43965</v>
      </c>
      <c r="D4143" s="160">
        <f t="shared" si="387"/>
        <v>2020</v>
      </c>
      <c r="E4143" s="160">
        <f t="shared" si="388"/>
        <v>5</v>
      </c>
      <c r="F4143" s="160">
        <f t="shared" si="389"/>
        <v>4</v>
      </c>
      <c r="G4143" s="160">
        <f t="shared" ca="1" si="384"/>
        <v>107725</v>
      </c>
      <c r="H4143" s="171">
        <f t="shared" ca="1" si="385"/>
        <v>1127</v>
      </c>
      <c r="I4143" s="160"/>
      <c r="J4143" s="160"/>
      <c r="K4143" s="160"/>
      <c r="L4143" s="160"/>
      <c r="M4143" s="160"/>
      <c r="N4143" s="160"/>
    </row>
    <row r="4144" spans="1:14">
      <c r="A4144" s="160"/>
      <c r="B4144" s="170" t="s">
        <v>12191</v>
      </c>
      <c r="C4144" s="161">
        <f t="shared" si="386"/>
        <v>43966</v>
      </c>
      <c r="D4144" s="160">
        <f t="shared" si="387"/>
        <v>2020</v>
      </c>
      <c r="E4144" s="160">
        <f t="shared" si="388"/>
        <v>5</v>
      </c>
      <c r="F4144" s="160">
        <f t="shared" si="389"/>
        <v>5</v>
      </c>
      <c r="G4144" s="160">
        <f t="shared" ca="1" si="384"/>
        <v>107726</v>
      </c>
      <c r="H4144" s="171">
        <f t="shared" ca="1" si="385"/>
        <v>1126</v>
      </c>
      <c r="I4144" s="160"/>
      <c r="J4144" s="160"/>
      <c r="K4144" s="160"/>
      <c r="L4144" s="160"/>
      <c r="M4144" s="160"/>
      <c r="N4144" s="160"/>
    </row>
    <row r="4145" spans="1:14">
      <c r="A4145" s="160"/>
      <c r="B4145" s="170" t="s">
        <v>12194</v>
      </c>
      <c r="C4145" s="161">
        <f t="shared" si="386"/>
        <v>43967</v>
      </c>
      <c r="D4145" s="160">
        <f t="shared" si="387"/>
        <v>2020</v>
      </c>
      <c r="E4145" s="160">
        <f t="shared" si="388"/>
        <v>5</v>
      </c>
      <c r="F4145" s="160">
        <f t="shared" si="389"/>
        <v>6</v>
      </c>
      <c r="G4145" s="160">
        <f t="shared" ca="1" si="384"/>
        <v>107726</v>
      </c>
      <c r="H4145" s="171">
        <f t="shared" ca="1" si="385"/>
        <v>1125</v>
      </c>
      <c r="I4145" s="160"/>
      <c r="J4145" s="160"/>
      <c r="K4145" s="160"/>
      <c r="L4145" s="160"/>
      <c r="M4145" s="160"/>
      <c r="N4145" s="160"/>
    </row>
    <row r="4146" spans="1:14">
      <c r="A4146" s="160"/>
      <c r="B4146" s="170" t="s">
        <v>12197</v>
      </c>
      <c r="C4146" s="161">
        <f t="shared" si="386"/>
        <v>43969</v>
      </c>
      <c r="D4146" s="160">
        <f t="shared" si="387"/>
        <v>2020</v>
      </c>
      <c r="E4146" s="160">
        <f t="shared" si="388"/>
        <v>5</v>
      </c>
      <c r="F4146" s="160">
        <f t="shared" si="389"/>
        <v>1</v>
      </c>
      <c r="G4146" s="160">
        <f t="shared" ca="1" si="384"/>
        <v>107727</v>
      </c>
      <c r="H4146" s="171">
        <f t="shared" ca="1" si="385"/>
        <v>1125</v>
      </c>
      <c r="I4146" s="160"/>
      <c r="J4146" s="160"/>
      <c r="K4146" s="160"/>
      <c r="L4146" s="160"/>
      <c r="M4146" s="160"/>
      <c r="N4146" s="160"/>
    </row>
    <row r="4147" spans="1:14">
      <c r="A4147" s="160"/>
      <c r="B4147" s="170" t="s">
        <v>12200</v>
      </c>
      <c r="C4147" s="161">
        <f t="shared" si="386"/>
        <v>43970</v>
      </c>
      <c r="D4147" s="160">
        <f t="shared" si="387"/>
        <v>2020</v>
      </c>
      <c r="E4147" s="160">
        <f t="shared" si="388"/>
        <v>5</v>
      </c>
      <c r="F4147" s="160">
        <f t="shared" si="389"/>
        <v>2</v>
      </c>
      <c r="G4147" s="160">
        <f t="shared" ca="1" si="384"/>
        <v>107728</v>
      </c>
      <c r="H4147" s="171">
        <f t="shared" ca="1" si="385"/>
        <v>1124</v>
      </c>
      <c r="I4147" s="160"/>
      <c r="J4147" s="160"/>
      <c r="K4147" s="160"/>
      <c r="L4147" s="160"/>
      <c r="M4147" s="160"/>
      <c r="N4147" s="160"/>
    </row>
    <row r="4148" spans="1:14">
      <c r="A4148" s="160"/>
      <c r="B4148" s="170" t="s">
        <v>12203</v>
      </c>
      <c r="C4148" s="161">
        <f t="shared" si="386"/>
        <v>43974</v>
      </c>
      <c r="D4148" s="160">
        <f t="shared" si="387"/>
        <v>2020</v>
      </c>
      <c r="E4148" s="160">
        <f t="shared" si="388"/>
        <v>5</v>
      </c>
      <c r="F4148" s="160">
        <f t="shared" si="389"/>
        <v>6</v>
      </c>
      <c r="G4148" s="160">
        <f t="shared" ca="1" si="384"/>
        <v>107733</v>
      </c>
      <c r="H4148" s="171">
        <f t="shared" ca="1" si="385"/>
        <v>1120</v>
      </c>
      <c r="I4148" s="160"/>
      <c r="J4148" s="160"/>
      <c r="K4148" s="160"/>
      <c r="L4148" s="160"/>
      <c r="M4148" s="160"/>
      <c r="N4148" s="160"/>
    </row>
    <row r="4149" spans="1:14">
      <c r="A4149" s="160"/>
      <c r="B4149" s="170" t="s">
        <v>12206</v>
      </c>
      <c r="C4149" s="161">
        <f t="shared" si="386"/>
        <v>43979</v>
      </c>
      <c r="D4149" s="160">
        <f t="shared" si="387"/>
        <v>2020</v>
      </c>
      <c r="E4149" s="160">
        <f t="shared" si="388"/>
        <v>5</v>
      </c>
      <c r="F4149" s="160">
        <f t="shared" si="389"/>
        <v>4</v>
      </c>
      <c r="G4149" s="160">
        <f t="shared" ca="1" si="384"/>
        <v>107739</v>
      </c>
      <c r="H4149" s="171">
        <f t="shared" ca="1" si="385"/>
        <v>1117</v>
      </c>
      <c r="I4149" s="160"/>
      <c r="J4149" s="160"/>
      <c r="K4149" s="160"/>
      <c r="L4149" s="160"/>
      <c r="M4149" s="160"/>
      <c r="N4149" s="160"/>
    </row>
    <row r="4150" spans="1:14">
      <c r="A4150" s="160"/>
      <c r="B4150" s="170" t="s">
        <v>12209</v>
      </c>
      <c r="C4150" s="161">
        <f t="shared" si="386"/>
        <v>43986</v>
      </c>
      <c r="D4150" s="160">
        <f t="shared" si="387"/>
        <v>2020</v>
      </c>
      <c r="E4150" s="160">
        <f t="shared" si="388"/>
        <v>6</v>
      </c>
      <c r="F4150" s="160">
        <f t="shared" si="389"/>
        <v>4</v>
      </c>
      <c r="G4150" s="160">
        <f t="shared" ca="1" si="384"/>
        <v>107746</v>
      </c>
      <c r="H4150" s="171">
        <f t="shared" ca="1" si="385"/>
        <v>1112</v>
      </c>
      <c r="I4150" s="160"/>
      <c r="J4150" s="160"/>
      <c r="K4150" s="160"/>
      <c r="L4150" s="160"/>
      <c r="M4150" s="160"/>
      <c r="N4150" s="160"/>
    </row>
    <row r="4151" spans="1:14">
      <c r="A4151" s="160"/>
      <c r="B4151" s="170" t="s">
        <v>12212</v>
      </c>
      <c r="C4151" s="161">
        <f t="shared" si="386"/>
        <v>43988</v>
      </c>
      <c r="D4151" s="160">
        <f t="shared" si="387"/>
        <v>2020</v>
      </c>
      <c r="E4151" s="160">
        <f t="shared" si="388"/>
        <v>6</v>
      </c>
      <c r="F4151" s="160">
        <f t="shared" si="389"/>
        <v>6</v>
      </c>
      <c r="G4151" s="160">
        <f t="shared" ca="1" si="384"/>
        <v>107747</v>
      </c>
      <c r="H4151" s="171">
        <f t="shared" ca="1" si="385"/>
        <v>1110</v>
      </c>
      <c r="I4151" s="160"/>
      <c r="J4151" s="160"/>
      <c r="K4151" s="160"/>
      <c r="L4151" s="160"/>
      <c r="M4151" s="160"/>
      <c r="N4151" s="160"/>
    </row>
    <row r="4152" spans="1:14">
      <c r="A4152" s="160"/>
      <c r="B4152" s="170" t="s">
        <v>12215</v>
      </c>
      <c r="C4152" s="161">
        <f t="shared" si="386"/>
        <v>44008</v>
      </c>
      <c r="D4152" s="160">
        <f t="shared" si="387"/>
        <v>2020</v>
      </c>
      <c r="E4152" s="160">
        <f t="shared" si="388"/>
        <v>6</v>
      </c>
      <c r="F4152" s="160">
        <f t="shared" si="389"/>
        <v>5</v>
      </c>
      <c r="G4152" s="160">
        <f t="shared" ca="1" si="384"/>
        <v>107768</v>
      </c>
      <c r="H4152" s="171">
        <f t="shared" ca="1" si="385"/>
        <v>1096</v>
      </c>
      <c r="I4152" s="160"/>
      <c r="J4152" s="160"/>
      <c r="K4152" s="160"/>
      <c r="L4152" s="160"/>
      <c r="M4152" s="160"/>
      <c r="N4152" s="160"/>
    </row>
    <row r="4153" spans="1:14" ht="15" thickBot="1">
      <c r="A4153" s="160"/>
      <c r="B4153" s="196" t="s">
        <v>12218</v>
      </c>
      <c r="C4153" s="198">
        <f t="shared" si="386"/>
        <v>44017</v>
      </c>
      <c r="D4153" s="199">
        <f t="shared" si="387"/>
        <v>2020</v>
      </c>
      <c r="E4153" s="199">
        <f t="shared" si="388"/>
        <v>7</v>
      </c>
      <c r="F4153" s="199">
        <f t="shared" si="389"/>
        <v>7</v>
      </c>
      <c r="G4153" s="199">
        <f t="shared" ca="1" si="384"/>
        <v>107775</v>
      </c>
      <c r="H4153" s="200">
        <f t="shared" ca="1" si="385"/>
        <v>1090</v>
      </c>
      <c r="I4153" s="160"/>
      <c r="J4153" s="160"/>
      <c r="K4153" s="160"/>
      <c r="L4153" s="160"/>
      <c r="M4153" s="160"/>
      <c r="N4153" s="160"/>
    </row>
  </sheetData>
  <mergeCells count="1">
    <mergeCell ref="A1:N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1862D-3B8A-4B72-9832-EBA21598FC47}">
  <sheetPr codeName="Sheet8">
    <tabColor rgb="FFFFC000"/>
  </sheetPr>
  <dimension ref="A1:T54"/>
  <sheetViews>
    <sheetView zoomScaleNormal="100" workbookViewId="0">
      <selection activeCell="C8" sqref="C8"/>
    </sheetView>
  </sheetViews>
  <sheetFormatPr defaultRowHeight="15"/>
  <cols>
    <col min="1" max="1" width="18.5703125" style="144" bestFit="1" customWidth="1"/>
    <col min="2" max="2" width="29.42578125" style="144" bestFit="1" customWidth="1"/>
    <col min="3" max="3" width="37" style="144" bestFit="1" customWidth="1"/>
    <col min="4" max="4" width="19.140625" style="144" bestFit="1" customWidth="1"/>
    <col min="5" max="5" width="18.85546875" style="144" bestFit="1" customWidth="1"/>
    <col min="6" max="6" width="24.85546875" style="144" bestFit="1" customWidth="1"/>
    <col min="7" max="7" width="16.7109375" style="144" bestFit="1" customWidth="1"/>
    <col min="8" max="9" width="17.5703125" style="144" bestFit="1" customWidth="1"/>
    <col min="10" max="10" width="10.85546875" style="144" bestFit="1" customWidth="1"/>
    <col min="11" max="11" width="19.140625" style="144" bestFit="1" customWidth="1"/>
    <col min="12" max="12" width="18.7109375" style="144" bestFit="1" customWidth="1"/>
    <col min="13" max="13" width="21.42578125" style="144" bestFit="1" customWidth="1"/>
    <col min="14" max="14" width="22.140625" style="144" bestFit="1" customWidth="1"/>
    <col min="15" max="15" width="15.7109375" style="144" bestFit="1" customWidth="1"/>
    <col min="16" max="16" width="18" style="144" bestFit="1" customWidth="1"/>
    <col min="17" max="17" width="14.5703125" style="144" bestFit="1" customWidth="1"/>
    <col min="18" max="18" width="20" style="144" bestFit="1" customWidth="1"/>
    <col min="19" max="19" width="15.28515625" style="144" bestFit="1" customWidth="1"/>
    <col min="20" max="20" width="37" style="144" bestFit="1" customWidth="1"/>
    <col min="21" max="22" width="9.140625" style="144"/>
    <col min="23" max="23" width="15.28515625" style="144" bestFit="1" customWidth="1"/>
    <col min="24" max="16384" width="9.140625" style="144"/>
  </cols>
  <sheetData>
    <row r="1" spans="1:20" ht="15" customHeight="1">
      <c r="A1" s="526" t="s">
        <v>12481</v>
      </c>
      <c r="B1" s="527"/>
      <c r="C1" s="527"/>
      <c r="D1" s="527"/>
      <c r="E1" s="527"/>
      <c r="F1" s="527"/>
      <c r="G1" s="527"/>
      <c r="H1" s="527"/>
      <c r="I1" s="528"/>
    </row>
    <row r="2" spans="1:20" ht="15" customHeight="1" thickBot="1">
      <c r="A2" s="529"/>
      <c r="B2" s="530"/>
      <c r="C2" s="530"/>
      <c r="D2" s="530"/>
      <c r="E2" s="530"/>
      <c r="F2" s="530"/>
      <c r="G2" s="530"/>
      <c r="H2" s="530"/>
      <c r="I2" s="531"/>
    </row>
    <row r="4" spans="1:20" ht="15.75">
      <c r="A4" s="148" t="s">
        <v>12733</v>
      </c>
      <c r="B4" s="149" t="s">
        <v>12482</v>
      </c>
      <c r="C4" s="149" t="s">
        <v>12483</v>
      </c>
      <c r="D4" s="149" t="s">
        <v>12484</v>
      </c>
      <c r="E4" s="149" t="s">
        <v>12485</v>
      </c>
      <c r="F4" s="149" t="s">
        <v>12487</v>
      </c>
      <c r="G4" s="149" t="s">
        <v>12488</v>
      </c>
      <c r="H4" s="149" t="s">
        <v>124</v>
      </c>
      <c r="I4" s="149" t="s">
        <v>12489</v>
      </c>
      <c r="J4" s="149" t="s">
        <v>12490</v>
      </c>
      <c r="K4" s="149" t="s">
        <v>125</v>
      </c>
      <c r="L4" s="149" t="s">
        <v>126</v>
      </c>
      <c r="M4" s="149" t="s">
        <v>127</v>
      </c>
      <c r="N4" s="150" t="s">
        <v>128</v>
      </c>
      <c r="O4" s="151" t="s">
        <v>12491</v>
      </c>
      <c r="P4" s="152" t="s">
        <v>12492</v>
      </c>
      <c r="Q4" s="151" t="s">
        <v>12493</v>
      </c>
      <c r="R4" s="149" t="s">
        <v>12486</v>
      </c>
      <c r="S4" s="149" t="s">
        <v>129</v>
      </c>
      <c r="T4" s="153" t="s">
        <v>12494</v>
      </c>
    </row>
    <row r="5" spans="1:20" s="159" customFormat="1" ht="16.5">
      <c r="A5" s="154" t="s">
        <v>12495</v>
      </c>
      <c r="B5" s="155" t="str">
        <f>LEFT(A5, FIND(" ", A5))</f>
        <v xml:space="preserve">willis </v>
      </c>
      <c r="C5" s="155" t="str">
        <f>RIGHT(A5, LEN(A5) - FIND(" ", A5))</f>
        <v xml:space="preserve">   Ramirez</v>
      </c>
      <c r="D5" s="155" t="str">
        <f t="shared" ref="D5:D54" si="0">B5&amp; " "&amp;C5</f>
        <v>willis     Ramirez</v>
      </c>
      <c r="E5" s="155" t="str">
        <f t="shared" ref="E5:E36" si="1">SUBSTITUTE(R5,",",)</f>
        <v>Wed Jun 29 1988</v>
      </c>
      <c r="F5" s="156" t="str">
        <f t="shared" ref="F5:F36" si="2">TRIM(UPPER(A5))</f>
        <v>WILLIS RAMIREZ</v>
      </c>
      <c r="G5" s="156" t="str">
        <f>LOWER(F5)</f>
        <v>willis ramirez</v>
      </c>
      <c r="H5" s="156" t="str">
        <f>PROPER(I5)</f>
        <v>Willis Ramirez</v>
      </c>
      <c r="I5" s="156" t="str">
        <f t="shared" ref="I5:I36" si="3">TRIM(A5)</f>
        <v>willis Ramirez</v>
      </c>
      <c r="J5" s="156">
        <f>LEN(I5)</f>
        <v>14</v>
      </c>
      <c r="K5" s="144" t="str">
        <f t="shared" ref="K5:K36" si="4">LEFT(S5,4)</f>
        <v>(814</v>
      </c>
      <c r="L5" s="144" t="str">
        <f>RIGHT(S5,4)</f>
        <v>3164</v>
      </c>
      <c r="M5" s="144" t="str">
        <f t="shared" ref="M5:M36" si="5">MID(R5,6,3)</f>
        <v>Jun</v>
      </c>
      <c r="N5" s="144" t="str">
        <f t="shared" ref="N5:N36" si="6">RIGHT(R5,4)</f>
        <v>1988</v>
      </c>
      <c r="O5" s="157">
        <v>45507</v>
      </c>
      <c r="P5" s="158" t="str">
        <f>TEXT(O5,"MMMM")</f>
        <v>August</v>
      </c>
      <c r="Q5" s="157" t="str">
        <f>TEXT(O5,"YYYY")</f>
        <v>2024</v>
      </c>
      <c r="R5" s="155" t="s">
        <v>12496</v>
      </c>
      <c r="S5" s="156" t="s">
        <v>137</v>
      </c>
      <c r="T5" s="144" t="str" cm="1">
        <f t="array" ref="T5:T18">TRANSPOSE(A4:N4)</f>
        <v>NAME</v>
      </c>
    </row>
    <row r="6" spans="1:20" s="159" customFormat="1" ht="16.5">
      <c r="A6" s="154" t="s">
        <v>12497</v>
      </c>
      <c r="B6" s="144" t="str">
        <f t="shared" ref="B6:B54" si="7">LEFT(A6, FIND(" ", A6))</f>
        <v xml:space="preserve">Colin </v>
      </c>
      <c r="C6" s="155" t="str">
        <f t="shared" ref="C6:C54" si="8">RIGHT(A6, LEN(A6) - FIND(" ", A6))</f>
        <v xml:space="preserve">  Williamson</v>
      </c>
      <c r="D6" s="155" t="str">
        <f t="shared" si="0"/>
        <v>Colin    Williamson</v>
      </c>
      <c r="E6" s="155" t="str">
        <f t="shared" si="1"/>
        <v>Sun Oct 16 1988</v>
      </c>
      <c r="F6" s="156" t="str">
        <f t="shared" si="2"/>
        <v>COLIN WILLIAMSON</v>
      </c>
      <c r="G6" s="156" t="str">
        <f t="shared" ref="G6:G54" si="9">LOWER(F6)</f>
        <v>colin williamson</v>
      </c>
      <c r="H6" s="156" t="str">
        <f>PROPER(I6)</f>
        <v>Colin Williamson</v>
      </c>
      <c r="I6" s="156" t="str">
        <f t="shared" si="3"/>
        <v>Colin Williamson</v>
      </c>
      <c r="J6" s="156">
        <f t="shared" ref="J6:J54" si="10">LEN(I6)</f>
        <v>16</v>
      </c>
      <c r="K6" s="144" t="str">
        <f t="shared" si="4"/>
        <v>(330</v>
      </c>
      <c r="L6" s="144" t="str">
        <f t="shared" ref="L6:L54" si="11">RIGHT(S6,4)</f>
        <v>0865</v>
      </c>
      <c r="M6" s="144" t="str">
        <f t="shared" si="5"/>
        <v>Oct</v>
      </c>
      <c r="N6" s="144" t="str">
        <f t="shared" si="6"/>
        <v>1988</v>
      </c>
      <c r="O6" s="157">
        <v>45508</v>
      </c>
      <c r="P6" s="158" t="str">
        <f t="shared" ref="P6:P54" si="12">TEXT(O6,"MMMM")</f>
        <v>August</v>
      </c>
      <c r="Q6" s="157" t="str">
        <f t="shared" ref="Q6:Q54" si="13">TEXT(O6,"YYYY")</f>
        <v>2024</v>
      </c>
      <c r="R6" s="155" t="s">
        <v>12498</v>
      </c>
      <c r="S6" s="156" t="s">
        <v>147</v>
      </c>
      <c r="T6" s="144" t="str">
        <v>FIND,LEFT (FIRST NAME)</v>
      </c>
    </row>
    <row r="7" spans="1:20" s="159" customFormat="1" ht="16.5">
      <c r="A7" s="154" t="s">
        <v>153</v>
      </c>
      <c r="B7" s="155" t="str">
        <f t="shared" si="7"/>
        <v xml:space="preserve">Lynn </v>
      </c>
      <c r="C7" s="155" t="str">
        <f t="shared" si="8"/>
        <v>Marshall</v>
      </c>
      <c r="D7" s="155" t="str">
        <f t="shared" si="0"/>
        <v>Lynn  Marshall</v>
      </c>
      <c r="E7" s="155" t="str">
        <f t="shared" si="1"/>
        <v>Wed Nov 21 1990</v>
      </c>
      <c r="F7" s="156" t="str">
        <f t="shared" si="2"/>
        <v>LYNN MARSHALL</v>
      </c>
      <c r="G7" s="156" t="str">
        <f t="shared" si="9"/>
        <v>lynn marshall</v>
      </c>
      <c r="H7" s="156" t="str">
        <f t="shared" ref="H7:H54" si="14">PROPER(I7)</f>
        <v>Lynn Marshall</v>
      </c>
      <c r="I7" s="156" t="str">
        <f t="shared" si="3"/>
        <v>Lynn Marshall</v>
      </c>
      <c r="J7" s="156">
        <f t="shared" si="10"/>
        <v>13</v>
      </c>
      <c r="K7" s="144" t="str">
        <f t="shared" si="4"/>
        <v>(606</v>
      </c>
      <c r="L7" s="144" t="str">
        <f t="shared" si="11"/>
        <v>3528</v>
      </c>
      <c r="M7" s="144" t="str">
        <f t="shared" si="5"/>
        <v>Nov</v>
      </c>
      <c r="N7" s="144" t="str">
        <f t="shared" si="6"/>
        <v>1990</v>
      </c>
      <c r="O7" s="157">
        <v>45509</v>
      </c>
      <c r="P7" s="158" t="str">
        <f t="shared" si="12"/>
        <v>August</v>
      </c>
      <c r="Q7" s="157" t="str">
        <f t="shared" si="13"/>
        <v>2024</v>
      </c>
      <c r="R7" s="155" t="s">
        <v>12499</v>
      </c>
      <c r="S7" s="156" t="s">
        <v>158</v>
      </c>
      <c r="T7" s="144" t="str">
        <v xml:space="preserve">FIND, LEN,RIGHT (LAST NAME) </v>
      </c>
    </row>
    <row r="8" spans="1:20" s="159" customFormat="1" ht="16.5">
      <c r="A8" s="154" t="s">
        <v>167</v>
      </c>
      <c r="B8" s="155" t="str">
        <f t="shared" si="7"/>
        <v xml:space="preserve">Della </v>
      </c>
      <c r="C8" s="155" t="str">
        <f t="shared" si="8"/>
        <v>Blake</v>
      </c>
      <c r="D8" s="155" t="str">
        <f t="shared" si="0"/>
        <v>Della  Blake</v>
      </c>
      <c r="E8" s="155" t="str">
        <f t="shared" si="1"/>
        <v>Fri Jan 18 1991</v>
      </c>
      <c r="F8" s="156" t="str">
        <f t="shared" si="2"/>
        <v>DELLA BLAKE</v>
      </c>
      <c r="G8" s="156" t="str">
        <f t="shared" si="9"/>
        <v>della blake</v>
      </c>
      <c r="H8" s="156" t="str">
        <f t="shared" si="14"/>
        <v>Della Blake</v>
      </c>
      <c r="I8" s="156" t="str">
        <f t="shared" si="3"/>
        <v>Della Blake</v>
      </c>
      <c r="J8" s="156">
        <f t="shared" si="10"/>
        <v>11</v>
      </c>
      <c r="K8" s="144" t="str">
        <f t="shared" si="4"/>
        <v>(586</v>
      </c>
      <c r="L8" s="144" t="str">
        <f t="shared" si="11"/>
        <v>8928</v>
      </c>
      <c r="M8" s="144" t="str">
        <f t="shared" si="5"/>
        <v>Jan</v>
      </c>
      <c r="N8" s="144" t="str">
        <f t="shared" si="6"/>
        <v>1991</v>
      </c>
      <c r="O8" s="157">
        <v>45510</v>
      </c>
      <c r="P8" s="158" t="str">
        <f t="shared" si="12"/>
        <v>August</v>
      </c>
      <c r="Q8" s="157" t="str">
        <f t="shared" si="13"/>
        <v>2024</v>
      </c>
      <c r="R8" s="155" t="s">
        <v>12500</v>
      </c>
      <c r="S8" s="156" t="s">
        <v>172</v>
      </c>
      <c r="T8" s="144" t="str">
        <v>CONCATENATE</v>
      </c>
    </row>
    <row r="9" spans="1:20" s="159" customFormat="1" ht="16.5">
      <c r="A9" s="154" t="s">
        <v>179</v>
      </c>
      <c r="B9" s="155" t="str">
        <f t="shared" si="7"/>
        <v xml:space="preserve">Mildred </v>
      </c>
      <c r="C9" s="155" t="str">
        <f t="shared" si="8"/>
        <v>Parker</v>
      </c>
      <c r="D9" s="155" t="str">
        <f t="shared" si="0"/>
        <v>Mildred  Parker</v>
      </c>
      <c r="E9" s="155" t="str">
        <f t="shared" si="1"/>
        <v>Fri Jul 23 1993</v>
      </c>
      <c r="F9" s="156" t="str">
        <f t="shared" si="2"/>
        <v>MILDRED PARKER</v>
      </c>
      <c r="G9" s="156" t="str">
        <f t="shared" si="9"/>
        <v>mildred parker</v>
      </c>
      <c r="H9" s="156" t="str">
        <f t="shared" si="14"/>
        <v>Mildred Parker</v>
      </c>
      <c r="I9" s="156" t="str">
        <f t="shared" si="3"/>
        <v>Mildred Parker</v>
      </c>
      <c r="J9" s="156">
        <f t="shared" si="10"/>
        <v>14</v>
      </c>
      <c r="K9" s="144" t="str">
        <f t="shared" si="4"/>
        <v>(309</v>
      </c>
      <c r="L9" s="144" t="str">
        <f t="shared" si="11"/>
        <v>3157</v>
      </c>
      <c r="M9" s="144" t="str">
        <f t="shared" si="5"/>
        <v>Jul</v>
      </c>
      <c r="N9" s="144" t="str">
        <f t="shared" si="6"/>
        <v>1993</v>
      </c>
      <c r="O9" s="157">
        <v>45511</v>
      </c>
      <c r="P9" s="158" t="str">
        <f t="shared" si="12"/>
        <v>August</v>
      </c>
      <c r="Q9" s="157" t="str">
        <f t="shared" si="13"/>
        <v>2024</v>
      </c>
      <c r="R9" s="155" t="s">
        <v>12501</v>
      </c>
      <c r="S9" s="156" t="s">
        <v>184</v>
      </c>
      <c r="T9" s="144" t="str">
        <v>SUBSTITUTE</v>
      </c>
    </row>
    <row r="10" spans="1:20" s="159" customFormat="1" ht="16.5">
      <c r="A10" s="154" t="s">
        <v>191</v>
      </c>
      <c r="B10" s="155" t="str">
        <f t="shared" si="7"/>
        <v xml:space="preserve">Edna </v>
      </c>
      <c r="C10" s="155" t="str">
        <f t="shared" si="8"/>
        <v>Anderson</v>
      </c>
      <c r="D10" s="155" t="str">
        <f t="shared" si="0"/>
        <v>Edna  Anderson</v>
      </c>
      <c r="E10" s="155" t="str">
        <f t="shared" si="1"/>
        <v>Fri Sep 22 1995</v>
      </c>
      <c r="F10" s="156" t="str">
        <f t="shared" si="2"/>
        <v>EDNA ANDERSON</v>
      </c>
      <c r="G10" s="156" t="str">
        <f t="shared" si="9"/>
        <v>edna anderson</v>
      </c>
      <c r="H10" s="156" t="str">
        <f t="shared" si="14"/>
        <v>Edna Anderson</v>
      </c>
      <c r="I10" s="156" t="str">
        <f t="shared" si="3"/>
        <v>Edna Anderson</v>
      </c>
      <c r="J10" s="156">
        <f t="shared" si="10"/>
        <v>13</v>
      </c>
      <c r="K10" s="144" t="str">
        <f t="shared" si="4"/>
        <v>(586</v>
      </c>
      <c r="L10" s="144" t="str">
        <f t="shared" si="11"/>
        <v>6652</v>
      </c>
      <c r="M10" s="144" t="str">
        <f t="shared" si="5"/>
        <v>Sep</v>
      </c>
      <c r="N10" s="144" t="str">
        <f t="shared" si="6"/>
        <v>1995</v>
      </c>
      <c r="O10" s="157">
        <v>45512</v>
      </c>
      <c r="P10" s="158" t="str">
        <f t="shared" si="12"/>
        <v>August</v>
      </c>
      <c r="Q10" s="157" t="str">
        <f t="shared" si="13"/>
        <v>2024</v>
      </c>
      <c r="R10" s="155" t="s">
        <v>12502</v>
      </c>
      <c r="S10" s="156" t="s">
        <v>195</v>
      </c>
      <c r="T10" s="144" t="str">
        <v>UPPER</v>
      </c>
    </row>
    <row r="11" spans="1:20" s="159" customFormat="1" ht="16.5">
      <c r="A11" s="154" t="s">
        <v>201</v>
      </c>
      <c r="B11" s="155" t="str">
        <f t="shared" si="7"/>
        <v xml:space="preserve">Rita </v>
      </c>
      <c r="C11" s="155" t="str">
        <f t="shared" si="8"/>
        <v>Walters</v>
      </c>
      <c r="D11" s="155" t="str">
        <f t="shared" si="0"/>
        <v>Rita  Walters</v>
      </c>
      <c r="E11" s="155" t="str">
        <f t="shared" si="1"/>
        <v>Sat Mar 22 1997</v>
      </c>
      <c r="F11" s="156" t="str">
        <f t="shared" si="2"/>
        <v>RITA WALTERS</v>
      </c>
      <c r="G11" s="156" t="str">
        <f t="shared" si="9"/>
        <v>rita walters</v>
      </c>
      <c r="H11" s="156" t="str">
        <f t="shared" si="14"/>
        <v>Rita Walters</v>
      </c>
      <c r="I11" s="156" t="str">
        <f t="shared" si="3"/>
        <v>Rita Walters</v>
      </c>
      <c r="J11" s="156">
        <f t="shared" si="10"/>
        <v>12</v>
      </c>
      <c r="K11" s="144" t="str">
        <f t="shared" si="4"/>
        <v>(570</v>
      </c>
      <c r="L11" s="144" t="str">
        <f t="shared" si="11"/>
        <v>4409</v>
      </c>
      <c r="M11" s="144" t="str">
        <f t="shared" si="5"/>
        <v>Mar</v>
      </c>
      <c r="N11" s="144" t="str">
        <f t="shared" si="6"/>
        <v>1997</v>
      </c>
      <c r="O11" s="157">
        <v>45513</v>
      </c>
      <c r="P11" s="158" t="str">
        <f t="shared" si="12"/>
        <v>August</v>
      </c>
      <c r="Q11" s="157" t="str">
        <f t="shared" si="13"/>
        <v>2024</v>
      </c>
      <c r="R11" s="155" t="s">
        <v>12503</v>
      </c>
      <c r="S11" s="156" t="s">
        <v>206</v>
      </c>
      <c r="T11" s="144" t="str">
        <v>LOWER</v>
      </c>
    </row>
    <row r="12" spans="1:20" s="159" customFormat="1" ht="16.5">
      <c r="A12" s="154" t="s">
        <v>211</v>
      </c>
      <c r="B12" s="155" t="str">
        <f t="shared" si="7"/>
        <v xml:space="preserve">Roxanne </v>
      </c>
      <c r="C12" s="155" t="str">
        <f t="shared" si="8"/>
        <v>Joseph</v>
      </c>
      <c r="D12" s="155" t="str">
        <f t="shared" si="0"/>
        <v>Roxanne  Joseph</v>
      </c>
      <c r="E12" s="155" t="str">
        <f t="shared" si="1"/>
        <v>Fri Jan 5 2001</v>
      </c>
      <c r="F12" s="156" t="str">
        <f t="shared" si="2"/>
        <v>ROXANNE JOSEPH</v>
      </c>
      <c r="G12" s="156" t="str">
        <f t="shared" si="9"/>
        <v>roxanne joseph</v>
      </c>
      <c r="H12" s="156" t="str">
        <f t="shared" si="14"/>
        <v>Roxanne Joseph</v>
      </c>
      <c r="I12" s="156" t="str">
        <f t="shared" si="3"/>
        <v>Roxanne Joseph</v>
      </c>
      <c r="J12" s="156">
        <f t="shared" si="10"/>
        <v>14</v>
      </c>
      <c r="K12" s="144" t="str">
        <f t="shared" si="4"/>
        <v>(940</v>
      </c>
      <c r="L12" s="144" t="str">
        <f t="shared" si="11"/>
        <v>8217</v>
      </c>
      <c r="M12" s="144" t="str">
        <f t="shared" si="5"/>
        <v>Jan</v>
      </c>
      <c r="N12" s="144" t="str">
        <f t="shared" si="6"/>
        <v>2001</v>
      </c>
      <c r="O12" s="157">
        <v>45514</v>
      </c>
      <c r="P12" s="158" t="str">
        <f t="shared" si="12"/>
        <v>August</v>
      </c>
      <c r="Q12" s="157" t="str">
        <f t="shared" si="13"/>
        <v>2024</v>
      </c>
      <c r="R12" s="155" t="s">
        <v>12504</v>
      </c>
      <c r="S12" s="156" t="s">
        <v>215</v>
      </c>
      <c r="T12" s="144" t="str">
        <v xml:space="preserve">PROPER </v>
      </c>
    </row>
    <row r="13" spans="1:20" s="159" customFormat="1" ht="16.5">
      <c r="A13" s="154" t="s">
        <v>220</v>
      </c>
      <c r="B13" s="155" t="str">
        <f t="shared" si="7"/>
        <v xml:space="preserve">Dennis </v>
      </c>
      <c r="C13" s="155" t="str">
        <f t="shared" si="8"/>
        <v>Taylor</v>
      </c>
      <c r="D13" s="155" t="str">
        <f t="shared" si="0"/>
        <v>Dennis  Taylor</v>
      </c>
      <c r="E13" s="155" t="str">
        <f t="shared" si="1"/>
        <v>Sat Nov 30 2002</v>
      </c>
      <c r="F13" s="156" t="str">
        <f t="shared" si="2"/>
        <v>DENNIS TAYLOR</v>
      </c>
      <c r="G13" s="156" t="str">
        <f t="shared" si="9"/>
        <v>dennis taylor</v>
      </c>
      <c r="H13" s="156" t="str">
        <f t="shared" si="14"/>
        <v>Dennis Taylor</v>
      </c>
      <c r="I13" s="156" t="str">
        <f t="shared" si="3"/>
        <v>Dennis Taylor</v>
      </c>
      <c r="J13" s="156">
        <f t="shared" si="10"/>
        <v>13</v>
      </c>
      <c r="K13" s="144" t="str">
        <f t="shared" si="4"/>
        <v>(864</v>
      </c>
      <c r="L13" s="144" t="str">
        <f t="shared" si="11"/>
        <v>0386</v>
      </c>
      <c r="M13" s="144" t="str">
        <f t="shared" si="5"/>
        <v>Nov</v>
      </c>
      <c r="N13" s="144" t="str">
        <f t="shared" si="6"/>
        <v>2002</v>
      </c>
      <c r="O13" s="157">
        <v>45515</v>
      </c>
      <c r="P13" s="158" t="str">
        <f t="shared" si="12"/>
        <v>August</v>
      </c>
      <c r="Q13" s="157" t="str">
        <f t="shared" si="13"/>
        <v>2024</v>
      </c>
      <c r="R13" s="155" t="s">
        <v>12505</v>
      </c>
      <c r="S13" s="156" t="s">
        <v>224</v>
      </c>
      <c r="T13" s="144" t="str">
        <v>TRIM</v>
      </c>
    </row>
    <row r="14" spans="1:20" s="159" customFormat="1" ht="16.5">
      <c r="A14" s="154" t="s">
        <v>230</v>
      </c>
      <c r="B14" s="155" t="str">
        <f t="shared" si="7"/>
        <v xml:space="preserve">Martha </v>
      </c>
      <c r="C14" s="155" t="str">
        <f t="shared" si="8"/>
        <v>Lawson</v>
      </c>
      <c r="D14" s="155" t="str">
        <f t="shared" si="0"/>
        <v>Martha  Lawson</v>
      </c>
      <c r="E14" s="155" t="str">
        <f t="shared" si="1"/>
        <v>Wed Feb 25 2004</v>
      </c>
      <c r="F14" s="156" t="str">
        <f t="shared" si="2"/>
        <v>MARTHA LAWSON</v>
      </c>
      <c r="G14" s="156" t="str">
        <f t="shared" si="9"/>
        <v>martha lawson</v>
      </c>
      <c r="H14" s="156" t="str">
        <f t="shared" si="14"/>
        <v>Martha Lawson</v>
      </c>
      <c r="I14" s="156" t="str">
        <f t="shared" si="3"/>
        <v>Martha Lawson</v>
      </c>
      <c r="J14" s="156">
        <f t="shared" si="10"/>
        <v>13</v>
      </c>
      <c r="K14" s="144" t="str">
        <f t="shared" si="4"/>
        <v>(540</v>
      </c>
      <c r="L14" s="144" t="str">
        <f t="shared" si="11"/>
        <v>3426</v>
      </c>
      <c r="M14" s="144" t="str">
        <f t="shared" si="5"/>
        <v>Feb</v>
      </c>
      <c r="N14" s="144" t="str">
        <f t="shared" si="6"/>
        <v>2004</v>
      </c>
      <c r="O14" s="157">
        <v>45516</v>
      </c>
      <c r="P14" s="158" t="str">
        <f t="shared" si="12"/>
        <v>August</v>
      </c>
      <c r="Q14" s="157" t="str">
        <f t="shared" si="13"/>
        <v>2024</v>
      </c>
      <c r="R14" s="155" t="s">
        <v>12506</v>
      </c>
      <c r="S14" s="156" t="s">
        <v>235</v>
      </c>
      <c r="T14" s="144" t="str">
        <v>LENGTH</v>
      </c>
    </row>
    <row r="15" spans="1:20" s="159" customFormat="1" ht="16.5">
      <c r="A15" s="154" t="s">
        <v>241</v>
      </c>
      <c r="B15" s="155" t="str">
        <f t="shared" si="7"/>
        <v xml:space="preserve">Mandy </v>
      </c>
      <c r="C15" s="155" t="str">
        <f t="shared" si="8"/>
        <v>Adams</v>
      </c>
      <c r="D15" s="155" t="str">
        <f t="shared" si="0"/>
        <v>Mandy  Adams</v>
      </c>
      <c r="E15" s="155" t="str">
        <f t="shared" si="1"/>
        <v>Mon May 9 2005</v>
      </c>
      <c r="F15" s="156" t="str">
        <f t="shared" si="2"/>
        <v>MANDY ADAMS</v>
      </c>
      <c r="G15" s="156" t="str">
        <f t="shared" si="9"/>
        <v>mandy adams</v>
      </c>
      <c r="H15" s="156" t="str">
        <f t="shared" si="14"/>
        <v>Mandy Adams</v>
      </c>
      <c r="I15" s="156" t="str">
        <f t="shared" si="3"/>
        <v>Mandy Adams</v>
      </c>
      <c r="J15" s="156">
        <f t="shared" si="10"/>
        <v>11</v>
      </c>
      <c r="K15" s="144" t="str">
        <f t="shared" si="4"/>
        <v>(503</v>
      </c>
      <c r="L15" s="144" t="str">
        <f t="shared" si="11"/>
        <v>3351</v>
      </c>
      <c r="M15" s="144" t="str">
        <f t="shared" si="5"/>
        <v>May</v>
      </c>
      <c r="N15" s="144" t="str">
        <f t="shared" si="6"/>
        <v>2005</v>
      </c>
      <c r="O15" s="157">
        <v>45517</v>
      </c>
      <c r="P15" s="158" t="str">
        <f t="shared" si="12"/>
        <v>August</v>
      </c>
      <c r="Q15" s="157" t="str">
        <f t="shared" si="13"/>
        <v>2024</v>
      </c>
      <c r="R15" s="155" t="s">
        <v>12507</v>
      </c>
      <c r="S15" s="144" t="s">
        <v>246</v>
      </c>
      <c r="T15" s="144" t="str">
        <v>LEFT (Area Code)</v>
      </c>
    </row>
    <row r="16" spans="1:20" s="159" customFormat="1" ht="16.5">
      <c r="A16" s="154" t="s">
        <v>250</v>
      </c>
      <c r="B16" s="155" t="str">
        <f t="shared" si="7"/>
        <v xml:space="preserve">Ronnie </v>
      </c>
      <c r="C16" s="155" t="str">
        <f t="shared" si="8"/>
        <v>May</v>
      </c>
      <c r="D16" s="155" t="str">
        <f t="shared" si="0"/>
        <v>Ronnie  May</v>
      </c>
      <c r="E16" s="155" t="str">
        <f t="shared" si="1"/>
        <v>Wed May 17 2006</v>
      </c>
      <c r="F16" s="156" t="str">
        <f t="shared" si="2"/>
        <v>RONNIE MAY</v>
      </c>
      <c r="G16" s="156" t="str">
        <f t="shared" si="9"/>
        <v>ronnie may</v>
      </c>
      <c r="H16" s="156" t="str">
        <f t="shared" si="14"/>
        <v>Ronnie May</v>
      </c>
      <c r="I16" s="156" t="str">
        <f t="shared" si="3"/>
        <v>Ronnie May</v>
      </c>
      <c r="J16" s="156">
        <f t="shared" si="10"/>
        <v>10</v>
      </c>
      <c r="K16" s="144" t="str">
        <f t="shared" si="4"/>
        <v>(804</v>
      </c>
      <c r="L16" s="144" t="str">
        <f t="shared" si="11"/>
        <v>3724</v>
      </c>
      <c r="M16" s="144" t="str">
        <f t="shared" si="5"/>
        <v>May</v>
      </c>
      <c r="N16" s="144" t="str">
        <f t="shared" si="6"/>
        <v>2006</v>
      </c>
      <c r="O16" s="157">
        <v>45518</v>
      </c>
      <c r="P16" s="158" t="str">
        <f t="shared" si="12"/>
        <v>August</v>
      </c>
      <c r="Q16" s="157" t="str">
        <f t="shared" si="13"/>
        <v>2024</v>
      </c>
      <c r="R16" s="155" t="s">
        <v>12508</v>
      </c>
      <c r="S16" s="156" t="s">
        <v>254</v>
      </c>
      <c r="T16" s="144" t="str">
        <v>RIGHT(Zip Code)</v>
      </c>
    </row>
    <row r="17" spans="1:20" s="159" customFormat="1" ht="16.5">
      <c r="A17" s="154" t="s">
        <v>259</v>
      </c>
      <c r="B17" s="155" t="str">
        <f t="shared" si="7"/>
        <v xml:space="preserve">Emilio </v>
      </c>
      <c r="C17" s="155" t="str">
        <f t="shared" si="8"/>
        <v>Hoffman</v>
      </c>
      <c r="D17" s="155" t="str">
        <f t="shared" si="0"/>
        <v>Emilio  Hoffman</v>
      </c>
      <c r="E17" s="155" t="str">
        <f t="shared" si="1"/>
        <v>Wed Jun 7 2006</v>
      </c>
      <c r="F17" s="156" t="str">
        <f t="shared" si="2"/>
        <v>EMILIO HOFFMAN</v>
      </c>
      <c r="G17" s="156" t="str">
        <f t="shared" si="9"/>
        <v>emilio hoffman</v>
      </c>
      <c r="H17" s="156" t="str">
        <f t="shared" si="14"/>
        <v>Emilio Hoffman</v>
      </c>
      <c r="I17" s="156" t="str">
        <f t="shared" si="3"/>
        <v>Emilio Hoffman</v>
      </c>
      <c r="J17" s="156">
        <f t="shared" si="10"/>
        <v>14</v>
      </c>
      <c r="K17" s="144" t="str">
        <f t="shared" si="4"/>
        <v>(434</v>
      </c>
      <c r="L17" s="144" t="str">
        <f t="shared" si="11"/>
        <v>7854</v>
      </c>
      <c r="M17" s="144" t="str">
        <f t="shared" si="5"/>
        <v>Jun</v>
      </c>
      <c r="N17" s="144" t="str">
        <f t="shared" si="6"/>
        <v>2006</v>
      </c>
      <c r="O17" s="157">
        <v>45519</v>
      </c>
      <c r="P17" s="158" t="str">
        <f t="shared" si="12"/>
        <v>August</v>
      </c>
      <c r="Q17" s="157" t="str">
        <f t="shared" si="13"/>
        <v>2024</v>
      </c>
      <c r="R17" s="155" t="s">
        <v>12509</v>
      </c>
      <c r="S17" s="156" t="s">
        <v>262</v>
      </c>
      <c r="T17" s="144" t="str">
        <v>MID (Month Added)</v>
      </c>
    </row>
    <row r="18" spans="1:20" s="159" customFormat="1" ht="16.5">
      <c r="A18" s="154" t="s">
        <v>267</v>
      </c>
      <c r="B18" s="155" t="str">
        <f t="shared" si="7"/>
        <v xml:space="preserve">Ian </v>
      </c>
      <c r="C18" s="155" t="str">
        <f t="shared" si="8"/>
        <v>Moody</v>
      </c>
      <c r="D18" s="155" t="str">
        <f t="shared" si="0"/>
        <v>Ian  Moody</v>
      </c>
      <c r="E18" s="155" t="str">
        <f t="shared" si="1"/>
        <v>Sat Jun 2 2007</v>
      </c>
      <c r="F18" s="156" t="str">
        <f t="shared" si="2"/>
        <v>IAN MOODY</v>
      </c>
      <c r="G18" s="156" t="str">
        <f t="shared" si="9"/>
        <v>ian moody</v>
      </c>
      <c r="H18" s="156" t="str">
        <f t="shared" si="14"/>
        <v>Ian Moody</v>
      </c>
      <c r="I18" s="156" t="str">
        <f t="shared" si="3"/>
        <v>Ian Moody</v>
      </c>
      <c r="J18" s="156">
        <f t="shared" si="10"/>
        <v>9</v>
      </c>
      <c r="K18" s="144" t="str">
        <f t="shared" si="4"/>
        <v>(972</v>
      </c>
      <c r="L18" s="144" t="str">
        <f t="shared" si="11"/>
        <v>7705</v>
      </c>
      <c r="M18" s="144" t="str">
        <f t="shared" si="5"/>
        <v>Jun</v>
      </c>
      <c r="N18" s="144" t="str">
        <f t="shared" si="6"/>
        <v>2007</v>
      </c>
      <c r="O18" s="157">
        <v>45520</v>
      </c>
      <c r="P18" s="158" t="str">
        <f t="shared" si="12"/>
        <v>August</v>
      </c>
      <c r="Q18" s="157" t="str">
        <f t="shared" si="13"/>
        <v>2024</v>
      </c>
      <c r="R18" s="155" t="s">
        <v>12510</v>
      </c>
      <c r="S18" s="156" t="s">
        <v>271</v>
      </c>
      <c r="T18" s="144" t="str">
        <v>RIGHT (Year Added)</v>
      </c>
    </row>
    <row r="19" spans="1:20" s="159" customFormat="1" ht="16.5">
      <c r="A19" s="154" t="s">
        <v>275</v>
      </c>
      <c r="B19" s="155" t="str">
        <f t="shared" si="7"/>
        <v xml:space="preserve">Noel </v>
      </c>
      <c r="C19" s="155" t="str">
        <f t="shared" si="8"/>
        <v>Ortiz</v>
      </c>
      <c r="D19" s="155" t="str">
        <f t="shared" si="0"/>
        <v>Noel  Ortiz</v>
      </c>
      <c r="E19" s="155" t="str">
        <f t="shared" si="1"/>
        <v>Tue Aug 14 2007</v>
      </c>
      <c r="F19" s="156" t="str">
        <f t="shared" si="2"/>
        <v>NOEL ORTIZ</v>
      </c>
      <c r="G19" s="156" t="str">
        <f t="shared" si="9"/>
        <v>noel ortiz</v>
      </c>
      <c r="H19" s="156" t="str">
        <f t="shared" si="14"/>
        <v>Noel Ortiz</v>
      </c>
      <c r="I19" s="156" t="str">
        <f t="shared" si="3"/>
        <v>Noel Ortiz</v>
      </c>
      <c r="J19" s="156">
        <f t="shared" si="10"/>
        <v>10</v>
      </c>
      <c r="K19" s="144" t="str">
        <f t="shared" si="4"/>
        <v>(318</v>
      </c>
      <c r="L19" s="144" t="str">
        <f t="shared" si="11"/>
        <v>3469</v>
      </c>
      <c r="M19" s="144" t="str">
        <f t="shared" si="5"/>
        <v>Aug</v>
      </c>
      <c r="N19" s="144" t="str">
        <f t="shared" si="6"/>
        <v>2007</v>
      </c>
      <c r="O19" s="157">
        <v>45521</v>
      </c>
      <c r="P19" s="158" t="str">
        <f t="shared" si="12"/>
        <v>August</v>
      </c>
      <c r="Q19" s="157" t="str">
        <f t="shared" si="13"/>
        <v>2024</v>
      </c>
      <c r="R19" s="155" t="s">
        <v>12511</v>
      </c>
      <c r="S19" s="144" t="s">
        <v>279</v>
      </c>
      <c r="T19" s="144"/>
    </row>
    <row r="20" spans="1:20" s="159" customFormat="1" ht="16.5">
      <c r="A20" s="154" t="s">
        <v>284</v>
      </c>
      <c r="B20" s="155" t="str">
        <f t="shared" si="7"/>
        <v xml:space="preserve">Jacob </v>
      </c>
      <c r="C20" s="155" t="str">
        <f t="shared" si="8"/>
        <v>Andrews</v>
      </c>
      <c r="D20" s="155" t="str">
        <f t="shared" si="0"/>
        <v>Jacob  Andrews</v>
      </c>
      <c r="E20" s="155" t="str">
        <f t="shared" si="1"/>
        <v>Sat May 17 2008</v>
      </c>
      <c r="F20" s="156" t="str">
        <f t="shared" si="2"/>
        <v>JACOB ANDREWS</v>
      </c>
      <c r="G20" s="156" t="str">
        <f t="shared" si="9"/>
        <v>jacob andrews</v>
      </c>
      <c r="H20" s="156" t="str">
        <f t="shared" si="14"/>
        <v>Jacob Andrews</v>
      </c>
      <c r="I20" s="156" t="str">
        <f t="shared" si="3"/>
        <v>Jacob Andrews</v>
      </c>
      <c r="J20" s="156">
        <f t="shared" si="10"/>
        <v>13</v>
      </c>
      <c r="K20" s="144" t="str">
        <f t="shared" si="4"/>
        <v>(405</v>
      </c>
      <c r="L20" s="144" t="str">
        <f t="shared" si="11"/>
        <v>1992</v>
      </c>
      <c r="M20" s="144" t="str">
        <f t="shared" si="5"/>
        <v>May</v>
      </c>
      <c r="N20" s="144" t="str">
        <f t="shared" si="6"/>
        <v>2008</v>
      </c>
      <c r="O20" s="157">
        <f ca="1">TODAY()</f>
        <v>45542</v>
      </c>
      <c r="P20" s="158" t="str">
        <f t="shared" ca="1" si="12"/>
        <v>September</v>
      </c>
      <c r="Q20" s="157" t="str">
        <f t="shared" ca="1" si="13"/>
        <v>2024</v>
      </c>
      <c r="R20" s="155" t="s">
        <v>12512</v>
      </c>
      <c r="S20" s="156" t="s">
        <v>288</v>
      </c>
      <c r="T20" s="144"/>
    </row>
    <row r="21" spans="1:20" s="159" customFormat="1" ht="16.5">
      <c r="A21" s="154" t="s">
        <v>293</v>
      </c>
      <c r="B21" s="155" t="str">
        <f t="shared" si="7"/>
        <v xml:space="preserve">Dianne </v>
      </c>
      <c r="C21" s="155" t="str">
        <f t="shared" si="8"/>
        <v>Reyes</v>
      </c>
      <c r="D21" s="155" t="str">
        <f t="shared" si="0"/>
        <v>Dianne  Reyes</v>
      </c>
      <c r="E21" s="155" t="str">
        <f t="shared" si="1"/>
        <v>Thu May 14 2009</v>
      </c>
      <c r="F21" s="156" t="str">
        <f t="shared" si="2"/>
        <v>DIANNE REYES</v>
      </c>
      <c r="G21" s="156" t="str">
        <f t="shared" si="9"/>
        <v>dianne reyes</v>
      </c>
      <c r="H21" s="156" t="str">
        <f t="shared" si="14"/>
        <v>Dianne Reyes</v>
      </c>
      <c r="I21" s="156" t="str">
        <f t="shared" si="3"/>
        <v>Dianne Reyes</v>
      </c>
      <c r="J21" s="156">
        <f t="shared" si="10"/>
        <v>12</v>
      </c>
      <c r="K21" s="144" t="str">
        <f t="shared" si="4"/>
        <v>(843</v>
      </c>
      <c r="L21" s="144" t="str">
        <f t="shared" si="11"/>
        <v>3764</v>
      </c>
      <c r="M21" s="144" t="str">
        <f t="shared" si="5"/>
        <v>May</v>
      </c>
      <c r="N21" s="144" t="str">
        <f t="shared" si="6"/>
        <v>2009</v>
      </c>
      <c r="O21" s="157">
        <v>45507</v>
      </c>
      <c r="P21" s="158" t="str">
        <f t="shared" si="12"/>
        <v>August</v>
      </c>
      <c r="Q21" s="157" t="str">
        <f t="shared" si="13"/>
        <v>2024</v>
      </c>
      <c r="R21" s="155" t="s">
        <v>12513</v>
      </c>
      <c r="S21" s="144" t="s">
        <v>297</v>
      </c>
      <c r="T21" s="144"/>
    </row>
    <row r="22" spans="1:20" s="159" customFormat="1" ht="16.5">
      <c r="A22" s="154" t="s">
        <v>300</v>
      </c>
      <c r="B22" s="155" t="str">
        <f t="shared" si="7"/>
        <v xml:space="preserve">Kristin </v>
      </c>
      <c r="C22" s="155" t="str">
        <f t="shared" si="8"/>
        <v>Franklin</v>
      </c>
      <c r="D22" s="155" t="str">
        <f t="shared" si="0"/>
        <v>Kristin  Franklin</v>
      </c>
      <c r="E22" s="155" t="str">
        <f t="shared" si="1"/>
        <v>Sat Nov 7 2009</v>
      </c>
      <c r="F22" s="156" t="str">
        <f t="shared" si="2"/>
        <v>KRISTIN FRANKLIN</v>
      </c>
      <c r="G22" s="156" t="str">
        <f t="shared" si="9"/>
        <v>kristin franklin</v>
      </c>
      <c r="H22" s="156" t="str">
        <f t="shared" si="14"/>
        <v>Kristin Franklin</v>
      </c>
      <c r="I22" s="156" t="str">
        <f t="shared" si="3"/>
        <v>Kristin Franklin</v>
      </c>
      <c r="J22" s="156">
        <f t="shared" si="10"/>
        <v>16</v>
      </c>
      <c r="K22" s="144" t="str">
        <f t="shared" si="4"/>
        <v>(703</v>
      </c>
      <c r="L22" s="144" t="str">
        <f t="shared" si="11"/>
        <v>8056</v>
      </c>
      <c r="M22" s="144" t="str">
        <f t="shared" si="5"/>
        <v>Nov</v>
      </c>
      <c r="N22" s="144" t="str">
        <f t="shared" si="6"/>
        <v>2009</v>
      </c>
      <c r="O22" s="157">
        <v>45508</v>
      </c>
      <c r="P22" s="158" t="str">
        <f t="shared" si="12"/>
        <v>August</v>
      </c>
      <c r="Q22" s="157" t="str">
        <f t="shared" si="13"/>
        <v>2024</v>
      </c>
      <c r="R22" s="155" t="s">
        <v>12514</v>
      </c>
      <c r="S22" s="156" t="s">
        <v>303</v>
      </c>
      <c r="T22" s="144"/>
    </row>
    <row r="23" spans="1:20" s="159" customFormat="1" ht="16.5">
      <c r="A23" s="154" t="s">
        <v>307</v>
      </c>
      <c r="B23" s="155" t="str">
        <f t="shared" si="7"/>
        <v xml:space="preserve">Hilda </v>
      </c>
      <c r="C23" s="155" t="str">
        <f t="shared" si="8"/>
        <v>Perez</v>
      </c>
      <c r="D23" s="155" t="str">
        <f t="shared" si="0"/>
        <v>Hilda  Perez</v>
      </c>
      <c r="E23" s="155" t="str">
        <f t="shared" si="1"/>
        <v>Tue Feb 2 2016</v>
      </c>
      <c r="F23" s="156" t="str">
        <f t="shared" si="2"/>
        <v>HILDA PEREZ</v>
      </c>
      <c r="G23" s="156" t="str">
        <f t="shared" si="9"/>
        <v>hilda perez</v>
      </c>
      <c r="H23" s="156" t="str">
        <f t="shared" si="14"/>
        <v>Hilda Perez</v>
      </c>
      <c r="I23" s="156" t="str">
        <f t="shared" si="3"/>
        <v>Hilda Perez</v>
      </c>
      <c r="J23" s="156">
        <f t="shared" si="10"/>
        <v>11</v>
      </c>
      <c r="K23" s="144" t="str">
        <f t="shared" si="4"/>
        <v>(562</v>
      </c>
      <c r="L23" s="144" t="str">
        <f t="shared" si="11"/>
        <v>0609</v>
      </c>
      <c r="M23" s="144" t="str">
        <f t="shared" si="5"/>
        <v>Feb</v>
      </c>
      <c r="N23" s="144" t="str">
        <f t="shared" si="6"/>
        <v>2016</v>
      </c>
      <c r="O23" s="157">
        <v>45509</v>
      </c>
      <c r="P23" s="158" t="str">
        <f t="shared" si="12"/>
        <v>August</v>
      </c>
      <c r="Q23" s="157" t="str">
        <f t="shared" si="13"/>
        <v>2024</v>
      </c>
      <c r="R23" s="155" t="s">
        <v>12515</v>
      </c>
      <c r="S23" s="156" t="s">
        <v>311</v>
      </c>
      <c r="T23" s="144"/>
    </row>
    <row r="24" spans="1:20" s="159" customFormat="1" ht="16.5">
      <c r="A24" s="154" t="s">
        <v>316</v>
      </c>
      <c r="B24" s="155" t="str">
        <f t="shared" si="7"/>
        <v xml:space="preserve">Jamie </v>
      </c>
      <c r="C24" s="155" t="str">
        <f t="shared" si="8"/>
        <v>Barnett</v>
      </c>
      <c r="D24" s="155" t="str">
        <f t="shared" si="0"/>
        <v>Jamie  Barnett</v>
      </c>
      <c r="E24" s="155" t="str">
        <f t="shared" si="1"/>
        <v>Sat Jun 18 2016</v>
      </c>
      <c r="F24" s="156" t="str">
        <f t="shared" si="2"/>
        <v>JAMIE BARNETT</v>
      </c>
      <c r="G24" s="156" t="str">
        <f t="shared" si="9"/>
        <v>jamie barnett</v>
      </c>
      <c r="H24" s="156" t="str">
        <f t="shared" si="14"/>
        <v>Jamie Barnett</v>
      </c>
      <c r="I24" s="156" t="str">
        <f t="shared" si="3"/>
        <v>Jamie Barnett</v>
      </c>
      <c r="J24" s="156">
        <f t="shared" si="10"/>
        <v>13</v>
      </c>
      <c r="K24" s="144" t="str">
        <f t="shared" si="4"/>
        <v>(864</v>
      </c>
      <c r="L24" s="144" t="str">
        <f t="shared" si="11"/>
        <v>9726</v>
      </c>
      <c r="M24" s="144" t="str">
        <f t="shared" si="5"/>
        <v>Jun</v>
      </c>
      <c r="N24" s="144" t="str">
        <f t="shared" si="6"/>
        <v>2016</v>
      </c>
      <c r="O24" s="157">
        <v>45510</v>
      </c>
      <c r="P24" s="158" t="str">
        <f t="shared" si="12"/>
        <v>August</v>
      </c>
      <c r="Q24" s="157" t="str">
        <f t="shared" si="13"/>
        <v>2024</v>
      </c>
      <c r="R24" s="155" t="s">
        <v>12516</v>
      </c>
      <c r="S24" s="156" t="s">
        <v>318</v>
      </c>
      <c r="T24" s="144"/>
    </row>
    <row r="25" spans="1:20" s="159" customFormat="1" ht="16.5">
      <c r="A25" s="154" t="s">
        <v>322</v>
      </c>
      <c r="B25" s="155" t="str">
        <f t="shared" si="7"/>
        <v xml:space="preserve">Alfredo </v>
      </c>
      <c r="C25" s="155" t="str">
        <f t="shared" si="8"/>
        <v>Peterson</v>
      </c>
      <c r="D25" s="155" t="str">
        <f t="shared" si="0"/>
        <v>Alfredo  Peterson</v>
      </c>
      <c r="E25" s="155" t="str">
        <f t="shared" si="1"/>
        <v>Sun Oct 2 2016</v>
      </c>
      <c r="F25" s="156" t="str">
        <f t="shared" si="2"/>
        <v>ALFREDO PETERSON</v>
      </c>
      <c r="G25" s="156" t="str">
        <f t="shared" si="9"/>
        <v>alfredo peterson</v>
      </c>
      <c r="H25" s="156" t="str">
        <f t="shared" si="14"/>
        <v>Alfredo Peterson</v>
      </c>
      <c r="I25" s="156" t="str">
        <f t="shared" si="3"/>
        <v>Alfredo Peterson</v>
      </c>
      <c r="J25" s="156">
        <f t="shared" si="10"/>
        <v>16</v>
      </c>
      <c r="K25" s="144" t="str">
        <f t="shared" si="4"/>
        <v>(334</v>
      </c>
      <c r="L25" s="144" t="str">
        <f t="shared" si="11"/>
        <v>0641</v>
      </c>
      <c r="M25" s="144" t="str">
        <f t="shared" si="5"/>
        <v>Oct</v>
      </c>
      <c r="N25" s="144" t="str">
        <f t="shared" si="6"/>
        <v>2016</v>
      </c>
      <c r="O25" s="157">
        <v>45511</v>
      </c>
      <c r="P25" s="158" t="str">
        <f t="shared" si="12"/>
        <v>August</v>
      </c>
      <c r="Q25" s="157" t="str">
        <f t="shared" si="13"/>
        <v>2024</v>
      </c>
      <c r="R25" s="155" t="s">
        <v>12517</v>
      </c>
      <c r="S25" s="156" t="s">
        <v>325</v>
      </c>
      <c r="T25" s="144"/>
    </row>
    <row r="26" spans="1:20" s="159" customFormat="1" ht="16.5">
      <c r="A26" s="154" t="s">
        <v>329</v>
      </c>
      <c r="B26" s="155" t="str">
        <f t="shared" si="7"/>
        <v xml:space="preserve">Lula </v>
      </c>
      <c r="C26" s="155" t="str">
        <f t="shared" si="8"/>
        <v>Kelley</v>
      </c>
      <c r="D26" s="155" t="str">
        <f t="shared" si="0"/>
        <v>Lula  Kelley</v>
      </c>
      <c r="E26" s="155" t="str">
        <f t="shared" si="1"/>
        <v>Sun Oct 28 2018</v>
      </c>
      <c r="F26" s="156" t="str">
        <f t="shared" si="2"/>
        <v>LULA KELLEY</v>
      </c>
      <c r="G26" s="156" t="str">
        <f t="shared" si="9"/>
        <v>lula kelley</v>
      </c>
      <c r="H26" s="156" t="str">
        <f t="shared" si="14"/>
        <v>Lula Kelley</v>
      </c>
      <c r="I26" s="156" t="str">
        <f t="shared" si="3"/>
        <v>Lula Kelley</v>
      </c>
      <c r="J26" s="156">
        <f t="shared" si="10"/>
        <v>11</v>
      </c>
      <c r="K26" s="144" t="str">
        <f t="shared" si="4"/>
        <v>(715</v>
      </c>
      <c r="L26" s="144" t="str">
        <f t="shared" si="11"/>
        <v>5510</v>
      </c>
      <c r="M26" s="144" t="str">
        <f t="shared" si="5"/>
        <v>Oct</v>
      </c>
      <c r="N26" s="144" t="str">
        <f t="shared" si="6"/>
        <v>2018</v>
      </c>
      <c r="O26" s="157">
        <v>45512</v>
      </c>
      <c r="P26" s="158" t="str">
        <f t="shared" si="12"/>
        <v>August</v>
      </c>
      <c r="Q26" s="157" t="str">
        <f t="shared" si="13"/>
        <v>2024</v>
      </c>
      <c r="R26" s="155" t="s">
        <v>12518</v>
      </c>
      <c r="S26" s="156" t="s">
        <v>333</v>
      </c>
      <c r="T26" s="144"/>
    </row>
    <row r="27" spans="1:20" s="159" customFormat="1" ht="16.5">
      <c r="A27" s="154" t="s">
        <v>338</v>
      </c>
      <c r="B27" s="155" t="str">
        <f t="shared" si="7"/>
        <v xml:space="preserve">Carrie </v>
      </c>
      <c r="C27" s="155" t="str">
        <f t="shared" si="8"/>
        <v>Wright</v>
      </c>
      <c r="D27" s="155" t="str">
        <f t="shared" si="0"/>
        <v>Carrie  Wright</v>
      </c>
      <c r="E27" s="155" t="str">
        <f t="shared" si="1"/>
        <v>Mon Apr 29 2019</v>
      </c>
      <c r="F27" s="156" t="str">
        <f t="shared" si="2"/>
        <v>CARRIE WRIGHT</v>
      </c>
      <c r="G27" s="156" t="str">
        <f t="shared" si="9"/>
        <v>carrie wright</v>
      </c>
      <c r="H27" s="156" t="str">
        <f t="shared" si="14"/>
        <v>Carrie Wright</v>
      </c>
      <c r="I27" s="156" t="str">
        <f t="shared" si="3"/>
        <v>Carrie Wright</v>
      </c>
      <c r="J27" s="156">
        <f t="shared" si="10"/>
        <v>13</v>
      </c>
      <c r="K27" s="144" t="str">
        <f t="shared" si="4"/>
        <v>(580</v>
      </c>
      <c r="L27" s="144" t="str">
        <f t="shared" si="11"/>
        <v>0537</v>
      </c>
      <c r="M27" s="144" t="str">
        <f t="shared" si="5"/>
        <v>Apr</v>
      </c>
      <c r="N27" s="144" t="str">
        <f t="shared" si="6"/>
        <v>2019</v>
      </c>
      <c r="O27" s="157">
        <v>45513</v>
      </c>
      <c r="P27" s="158" t="str">
        <f t="shared" si="12"/>
        <v>August</v>
      </c>
      <c r="Q27" s="157" t="str">
        <f t="shared" si="13"/>
        <v>2024</v>
      </c>
      <c r="R27" s="155" t="s">
        <v>12519</v>
      </c>
      <c r="S27" s="156" t="s">
        <v>343</v>
      </c>
      <c r="T27" s="144"/>
    </row>
    <row r="28" spans="1:20" s="159" customFormat="1" ht="16.5">
      <c r="A28" s="154" t="s">
        <v>347</v>
      </c>
      <c r="B28" s="155" t="str">
        <f t="shared" si="7"/>
        <v xml:space="preserve">Steve </v>
      </c>
      <c r="C28" s="155" t="str">
        <f t="shared" si="8"/>
        <v>Evans</v>
      </c>
      <c r="D28" s="155" t="str">
        <f t="shared" si="0"/>
        <v>Steve  Evans</v>
      </c>
      <c r="E28" s="155" t="str">
        <f t="shared" si="1"/>
        <v>Sat Oct 3 2020</v>
      </c>
      <c r="F28" s="156" t="str">
        <f t="shared" si="2"/>
        <v>STEVE EVANS</v>
      </c>
      <c r="G28" s="156" t="str">
        <f t="shared" si="9"/>
        <v>steve evans</v>
      </c>
      <c r="H28" s="156" t="str">
        <f t="shared" si="14"/>
        <v>Steve Evans</v>
      </c>
      <c r="I28" s="156" t="str">
        <f t="shared" si="3"/>
        <v>Steve Evans</v>
      </c>
      <c r="J28" s="156">
        <f t="shared" si="10"/>
        <v>11</v>
      </c>
      <c r="K28" s="144" t="str">
        <f t="shared" si="4"/>
        <v>(864</v>
      </c>
      <c r="L28" s="144" t="str">
        <f t="shared" si="11"/>
        <v>3611</v>
      </c>
      <c r="M28" s="144" t="str">
        <f t="shared" si="5"/>
        <v>Oct</v>
      </c>
      <c r="N28" s="144" t="str">
        <f t="shared" si="6"/>
        <v>2020</v>
      </c>
      <c r="O28" s="157">
        <v>45514</v>
      </c>
      <c r="P28" s="158" t="str">
        <f t="shared" si="12"/>
        <v>August</v>
      </c>
      <c r="Q28" s="157" t="str">
        <f t="shared" si="13"/>
        <v>2024</v>
      </c>
      <c r="R28" s="155" t="s">
        <v>12520</v>
      </c>
      <c r="S28" s="156" t="s">
        <v>350</v>
      </c>
      <c r="T28" s="144"/>
    </row>
    <row r="29" spans="1:20" s="159" customFormat="1" ht="16.5">
      <c r="A29" s="154" t="s">
        <v>354</v>
      </c>
      <c r="B29" s="155" t="str">
        <f t="shared" si="7"/>
        <v xml:space="preserve">Belinda </v>
      </c>
      <c r="C29" s="155" t="str">
        <f t="shared" si="8"/>
        <v>Rogers</v>
      </c>
      <c r="D29" s="155" t="str">
        <f t="shared" si="0"/>
        <v>Belinda  Rogers</v>
      </c>
      <c r="E29" s="155" t="str">
        <f t="shared" si="1"/>
        <v>Mon Oct 18 2021</v>
      </c>
      <c r="F29" s="156" t="str">
        <f t="shared" si="2"/>
        <v>BELINDA ROGERS</v>
      </c>
      <c r="G29" s="156" t="str">
        <f t="shared" si="9"/>
        <v>belinda rogers</v>
      </c>
      <c r="H29" s="156" t="str">
        <f t="shared" si="14"/>
        <v>Belinda Rogers</v>
      </c>
      <c r="I29" s="156" t="str">
        <f t="shared" si="3"/>
        <v>Belinda Rogers</v>
      </c>
      <c r="J29" s="156">
        <f t="shared" si="10"/>
        <v>14</v>
      </c>
      <c r="K29" s="144" t="str">
        <f t="shared" si="4"/>
        <v>(503</v>
      </c>
      <c r="L29" s="144" t="str">
        <f t="shared" si="11"/>
        <v>4680</v>
      </c>
      <c r="M29" s="144" t="str">
        <f t="shared" si="5"/>
        <v>Oct</v>
      </c>
      <c r="N29" s="144" t="str">
        <f t="shared" si="6"/>
        <v>2021</v>
      </c>
      <c r="O29" s="157">
        <v>45515</v>
      </c>
      <c r="P29" s="158" t="str">
        <f t="shared" si="12"/>
        <v>August</v>
      </c>
      <c r="Q29" s="157" t="str">
        <f t="shared" si="13"/>
        <v>2024</v>
      </c>
      <c r="R29" s="155" t="s">
        <v>12521</v>
      </c>
      <c r="S29" s="156" t="s">
        <v>357</v>
      </c>
      <c r="T29" s="144"/>
    </row>
    <row r="30" spans="1:20" s="159" customFormat="1" ht="16.5">
      <c r="A30" s="154" t="s">
        <v>361</v>
      </c>
      <c r="B30" s="155" t="str">
        <f t="shared" si="7"/>
        <v xml:space="preserve">Marcus </v>
      </c>
      <c r="C30" s="155" t="str">
        <f t="shared" si="8"/>
        <v>Jensen</v>
      </c>
      <c r="D30" s="155" t="str">
        <f t="shared" si="0"/>
        <v>Marcus  Jensen</v>
      </c>
      <c r="E30" s="155" t="str">
        <f t="shared" si="1"/>
        <v>Sun Jun 18 1989</v>
      </c>
      <c r="F30" s="156" t="str">
        <f t="shared" si="2"/>
        <v>MARCUS JENSEN</v>
      </c>
      <c r="G30" s="156" t="str">
        <f t="shared" si="9"/>
        <v>marcus jensen</v>
      </c>
      <c r="H30" s="156" t="str">
        <f t="shared" si="14"/>
        <v>Marcus Jensen</v>
      </c>
      <c r="I30" s="156" t="str">
        <f t="shared" si="3"/>
        <v>Marcus Jensen</v>
      </c>
      <c r="J30" s="156">
        <f t="shared" si="10"/>
        <v>13</v>
      </c>
      <c r="K30" s="144" t="str">
        <f t="shared" si="4"/>
        <v>(760</v>
      </c>
      <c r="L30" s="144" t="str">
        <f t="shared" si="11"/>
        <v>2248</v>
      </c>
      <c r="M30" s="144" t="str">
        <f t="shared" si="5"/>
        <v>Jun</v>
      </c>
      <c r="N30" s="144" t="str">
        <f t="shared" si="6"/>
        <v>1989</v>
      </c>
      <c r="O30" s="157">
        <v>45516</v>
      </c>
      <c r="P30" s="158" t="str">
        <f t="shared" si="12"/>
        <v>August</v>
      </c>
      <c r="Q30" s="157" t="str">
        <f t="shared" si="13"/>
        <v>2024</v>
      </c>
      <c r="R30" s="155" t="s">
        <v>12522</v>
      </c>
      <c r="S30" s="156" t="s">
        <v>365</v>
      </c>
      <c r="T30" s="144"/>
    </row>
    <row r="31" spans="1:20" s="159" customFormat="1" ht="16.5">
      <c r="A31" s="154" t="s">
        <v>370</v>
      </c>
      <c r="B31" s="155" t="str">
        <f t="shared" si="7"/>
        <v xml:space="preserve">Chester </v>
      </c>
      <c r="C31" s="155" t="str">
        <f t="shared" si="8"/>
        <v>Hall</v>
      </c>
      <c r="D31" s="155" t="str">
        <f t="shared" si="0"/>
        <v>Chester  Hall</v>
      </c>
      <c r="E31" s="155" t="str">
        <f t="shared" si="1"/>
        <v>Sat Aug 5 1995</v>
      </c>
      <c r="F31" s="156" t="str">
        <f t="shared" si="2"/>
        <v>CHESTER HALL</v>
      </c>
      <c r="G31" s="156" t="str">
        <f t="shared" si="9"/>
        <v>chester hall</v>
      </c>
      <c r="H31" s="156" t="str">
        <f t="shared" si="14"/>
        <v>Chester Hall</v>
      </c>
      <c r="I31" s="156" t="str">
        <f t="shared" si="3"/>
        <v>Chester Hall</v>
      </c>
      <c r="J31" s="156">
        <f t="shared" si="10"/>
        <v>12</v>
      </c>
      <c r="K31" s="144" t="str">
        <f t="shared" si="4"/>
        <v>(763</v>
      </c>
      <c r="L31" s="144" t="str">
        <f t="shared" si="11"/>
        <v>6045</v>
      </c>
      <c r="M31" s="144" t="str">
        <f t="shared" si="5"/>
        <v>Aug</v>
      </c>
      <c r="N31" s="144" t="str">
        <f t="shared" si="6"/>
        <v>1995</v>
      </c>
      <c r="O31" s="157">
        <v>45517</v>
      </c>
      <c r="P31" s="158" t="str">
        <f t="shared" si="12"/>
        <v>August</v>
      </c>
      <c r="Q31" s="157" t="str">
        <f t="shared" si="13"/>
        <v>2024</v>
      </c>
      <c r="R31" s="155" t="s">
        <v>12523</v>
      </c>
      <c r="S31" s="156" t="s">
        <v>373</v>
      </c>
      <c r="T31" s="144"/>
    </row>
    <row r="32" spans="1:20" s="159" customFormat="1" ht="16.5">
      <c r="A32" s="154" t="s">
        <v>377</v>
      </c>
      <c r="B32" s="155" t="str">
        <f t="shared" si="7"/>
        <v xml:space="preserve">Jose </v>
      </c>
      <c r="C32" s="155" t="str">
        <f t="shared" si="8"/>
        <v>Abbott</v>
      </c>
      <c r="D32" s="155" t="str">
        <f t="shared" si="0"/>
        <v>Jose  Abbott</v>
      </c>
      <c r="E32" s="155" t="str">
        <f t="shared" si="1"/>
        <v>Thu Oct 12 1995</v>
      </c>
      <c r="F32" s="156" t="str">
        <f t="shared" si="2"/>
        <v>JOSE ABBOTT</v>
      </c>
      <c r="G32" s="156" t="str">
        <f t="shared" si="9"/>
        <v>jose abbott</v>
      </c>
      <c r="H32" s="156" t="str">
        <f t="shared" si="14"/>
        <v>Jose Abbott</v>
      </c>
      <c r="I32" s="156" t="str">
        <f t="shared" si="3"/>
        <v>Jose Abbott</v>
      </c>
      <c r="J32" s="156">
        <f t="shared" si="10"/>
        <v>11</v>
      </c>
      <c r="K32" s="144" t="str">
        <f t="shared" si="4"/>
        <v>(814</v>
      </c>
      <c r="L32" s="144" t="str">
        <f t="shared" si="11"/>
        <v>7435</v>
      </c>
      <c r="M32" s="144" t="str">
        <f t="shared" si="5"/>
        <v>Oct</v>
      </c>
      <c r="N32" s="144" t="str">
        <f t="shared" si="6"/>
        <v>1995</v>
      </c>
      <c r="O32" s="157">
        <v>45518</v>
      </c>
      <c r="P32" s="158" t="str">
        <f t="shared" si="12"/>
        <v>August</v>
      </c>
      <c r="Q32" s="157" t="str">
        <f t="shared" si="13"/>
        <v>2024</v>
      </c>
      <c r="R32" s="155" t="s">
        <v>12524</v>
      </c>
      <c r="S32" s="156" t="s">
        <v>379</v>
      </c>
      <c r="T32" s="144"/>
    </row>
    <row r="33" spans="1:20" s="159" customFormat="1" ht="16.5">
      <c r="A33" s="154" t="s">
        <v>383</v>
      </c>
      <c r="B33" s="155" t="str">
        <f t="shared" si="7"/>
        <v xml:space="preserve">Samantha </v>
      </c>
      <c r="C33" s="155" t="str">
        <f t="shared" si="8"/>
        <v>Terry</v>
      </c>
      <c r="D33" s="155" t="str">
        <f t="shared" si="0"/>
        <v>Samantha  Terry</v>
      </c>
      <c r="E33" s="155" t="str">
        <f t="shared" si="1"/>
        <v>Sun Oct 27 1996</v>
      </c>
      <c r="F33" s="156" t="str">
        <f t="shared" si="2"/>
        <v>SAMANTHA TERRY</v>
      </c>
      <c r="G33" s="156" t="str">
        <f t="shared" si="9"/>
        <v>samantha terry</v>
      </c>
      <c r="H33" s="156" t="str">
        <f t="shared" si="14"/>
        <v>Samantha Terry</v>
      </c>
      <c r="I33" s="156" t="str">
        <f t="shared" si="3"/>
        <v>Samantha Terry</v>
      </c>
      <c r="J33" s="156">
        <f t="shared" si="10"/>
        <v>14</v>
      </c>
      <c r="K33" s="144" t="str">
        <f t="shared" si="4"/>
        <v>(910</v>
      </c>
      <c r="L33" s="144" t="str">
        <f t="shared" si="11"/>
        <v>6176</v>
      </c>
      <c r="M33" s="144" t="str">
        <f t="shared" si="5"/>
        <v>Oct</v>
      </c>
      <c r="N33" s="144" t="str">
        <f t="shared" si="6"/>
        <v>1996</v>
      </c>
      <c r="O33" s="157">
        <v>45519</v>
      </c>
      <c r="P33" s="158" t="str">
        <f t="shared" si="12"/>
        <v>August</v>
      </c>
      <c r="Q33" s="157" t="str">
        <f t="shared" si="13"/>
        <v>2024</v>
      </c>
      <c r="R33" s="155" t="s">
        <v>12525</v>
      </c>
      <c r="S33" s="156" t="s">
        <v>387</v>
      </c>
      <c r="T33" s="144"/>
    </row>
    <row r="34" spans="1:20" s="159" customFormat="1" ht="16.5">
      <c r="A34" s="154" t="s">
        <v>392</v>
      </c>
      <c r="B34" s="155" t="str">
        <f t="shared" si="7"/>
        <v xml:space="preserve">Sara </v>
      </c>
      <c r="C34" s="155" t="str">
        <f t="shared" si="8"/>
        <v>Bishop</v>
      </c>
      <c r="D34" s="155" t="str">
        <f t="shared" si="0"/>
        <v>Sara  Bishop</v>
      </c>
      <c r="E34" s="155" t="str">
        <f t="shared" si="1"/>
        <v>Sat Mar 29 1997</v>
      </c>
      <c r="F34" s="156" t="str">
        <f t="shared" si="2"/>
        <v>SARA BISHOP</v>
      </c>
      <c r="G34" s="156" t="str">
        <f t="shared" si="9"/>
        <v>sara bishop</v>
      </c>
      <c r="H34" s="156" t="str">
        <f t="shared" si="14"/>
        <v>Sara Bishop</v>
      </c>
      <c r="I34" s="156" t="str">
        <f t="shared" si="3"/>
        <v>Sara Bishop</v>
      </c>
      <c r="J34" s="156">
        <f t="shared" si="10"/>
        <v>11</v>
      </c>
      <c r="K34" s="144" t="str">
        <f t="shared" si="4"/>
        <v>(937</v>
      </c>
      <c r="L34" s="144" t="str">
        <f t="shared" si="11"/>
        <v>3441</v>
      </c>
      <c r="M34" s="144" t="str">
        <f t="shared" si="5"/>
        <v>Mar</v>
      </c>
      <c r="N34" s="144" t="str">
        <f t="shared" si="6"/>
        <v>1997</v>
      </c>
      <c r="O34" s="157">
        <v>45520</v>
      </c>
      <c r="P34" s="158" t="str">
        <f t="shared" si="12"/>
        <v>August</v>
      </c>
      <c r="Q34" s="157" t="str">
        <f t="shared" si="13"/>
        <v>2024</v>
      </c>
      <c r="R34" s="155" t="s">
        <v>12526</v>
      </c>
      <c r="S34" s="156" t="s">
        <v>395</v>
      </c>
      <c r="T34" s="144"/>
    </row>
    <row r="35" spans="1:20" s="159" customFormat="1" ht="16.5">
      <c r="A35" s="154" t="s">
        <v>400</v>
      </c>
      <c r="B35" s="155" t="str">
        <f t="shared" si="7"/>
        <v xml:space="preserve">Elias </v>
      </c>
      <c r="C35" s="155" t="str">
        <f t="shared" si="8"/>
        <v>Rose</v>
      </c>
      <c r="D35" s="155" t="str">
        <f t="shared" si="0"/>
        <v>Elias  Rose</v>
      </c>
      <c r="E35" s="155" t="str">
        <f t="shared" si="1"/>
        <v>Sun Aug 10 1997</v>
      </c>
      <c r="F35" s="156" t="str">
        <f t="shared" si="2"/>
        <v>ELIAS ROSE</v>
      </c>
      <c r="G35" s="156" t="str">
        <f t="shared" si="9"/>
        <v>elias rose</v>
      </c>
      <c r="H35" s="156" t="str">
        <f t="shared" si="14"/>
        <v>Elias Rose</v>
      </c>
      <c r="I35" s="156" t="str">
        <f t="shared" si="3"/>
        <v>Elias Rose</v>
      </c>
      <c r="J35" s="156">
        <f t="shared" si="10"/>
        <v>10</v>
      </c>
      <c r="K35" s="144" t="str">
        <f t="shared" si="4"/>
        <v>(386</v>
      </c>
      <c r="L35" s="144" t="str">
        <f t="shared" si="11"/>
        <v>7688</v>
      </c>
      <c r="M35" s="144" t="str">
        <f t="shared" si="5"/>
        <v>Aug</v>
      </c>
      <c r="N35" s="144" t="str">
        <f t="shared" si="6"/>
        <v>1997</v>
      </c>
      <c r="O35" s="157">
        <v>45521</v>
      </c>
      <c r="P35" s="158" t="str">
        <f t="shared" si="12"/>
        <v>August</v>
      </c>
      <c r="Q35" s="157" t="str">
        <f t="shared" si="13"/>
        <v>2024</v>
      </c>
      <c r="R35" s="155" t="s">
        <v>12527</v>
      </c>
      <c r="S35" s="156" t="s">
        <v>403</v>
      </c>
      <c r="T35" s="144"/>
    </row>
    <row r="36" spans="1:20" s="159" customFormat="1" ht="16.5">
      <c r="A36" s="154" t="s">
        <v>407</v>
      </c>
      <c r="B36" s="155" t="str">
        <f t="shared" si="7"/>
        <v xml:space="preserve">Mattie </v>
      </c>
      <c r="C36" s="155" t="str">
        <f t="shared" si="8"/>
        <v>Ray</v>
      </c>
      <c r="D36" s="155" t="str">
        <f t="shared" si="0"/>
        <v>Mattie  Ray</v>
      </c>
      <c r="E36" s="155" t="str">
        <f t="shared" si="1"/>
        <v>Sun Feb 28 1999</v>
      </c>
      <c r="F36" s="156" t="str">
        <f t="shared" si="2"/>
        <v>MATTIE RAY</v>
      </c>
      <c r="G36" s="156" t="str">
        <f t="shared" si="9"/>
        <v>mattie ray</v>
      </c>
      <c r="H36" s="156" t="str">
        <f t="shared" si="14"/>
        <v>Mattie Ray</v>
      </c>
      <c r="I36" s="156" t="str">
        <f t="shared" si="3"/>
        <v>Mattie Ray</v>
      </c>
      <c r="J36" s="156">
        <f t="shared" si="10"/>
        <v>10</v>
      </c>
      <c r="K36" s="144" t="str">
        <f t="shared" si="4"/>
        <v>(818</v>
      </c>
      <c r="L36" s="144" t="str">
        <f t="shared" si="11"/>
        <v>5009</v>
      </c>
      <c r="M36" s="144" t="str">
        <f t="shared" si="5"/>
        <v>Feb</v>
      </c>
      <c r="N36" s="144" t="str">
        <f t="shared" si="6"/>
        <v>1999</v>
      </c>
      <c r="O36" s="157">
        <f ca="1">TODAY()</f>
        <v>45542</v>
      </c>
      <c r="P36" s="158" t="str">
        <f t="shared" ca="1" si="12"/>
        <v>September</v>
      </c>
      <c r="Q36" s="157" t="str">
        <f t="shared" ca="1" si="13"/>
        <v>2024</v>
      </c>
      <c r="R36" s="155" t="s">
        <v>12528</v>
      </c>
      <c r="S36" s="156" t="s">
        <v>411</v>
      </c>
      <c r="T36" s="144"/>
    </row>
    <row r="37" spans="1:20" s="159" customFormat="1" ht="16.5">
      <c r="A37" s="154" t="s">
        <v>416</v>
      </c>
      <c r="B37" s="155" t="str">
        <f t="shared" si="7"/>
        <v xml:space="preserve">Elvira </v>
      </c>
      <c r="C37" s="155" t="str">
        <f t="shared" si="8"/>
        <v>Pena</v>
      </c>
      <c r="D37" s="155" t="str">
        <f t="shared" si="0"/>
        <v>Elvira  Pena</v>
      </c>
      <c r="E37" s="155" t="str">
        <f t="shared" ref="E37:E54" si="15">SUBSTITUTE(R37,",",)</f>
        <v>Sun Apr 18 1999</v>
      </c>
      <c r="F37" s="156" t="str">
        <f t="shared" ref="F37:F54" si="16">TRIM(UPPER(A37))</f>
        <v>ELVIRA PENA</v>
      </c>
      <c r="G37" s="156" t="str">
        <f t="shared" si="9"/>
        <v>elvira pena</v>
      </c>
      <c r="H37" s="156" t="str">
        <f t="shared" si="14"/>
        <v>Elvira Pena</v>
      </c>
      <c r="I37" s="156" t="str">
        <f t="shared" ref="I37:I54" si="17">TRIM(A37)</f>
        <v>Elvira Pena</v>
      </c>
      <c r="J37" s="156">
        <f t="shared" si="10"/>
        <v>11</v>
      </c>
      <c r="K37" s="144" t="str">
        <f t="shared" ref="K37:K54" si="18">LEFT(S37,4)</f>
        <v>(931</v>
      </c>
      <c r="L37" s="144" t="str">
        <f t="shared" si="11"/>
        <v>3148</v>
      </c>
      <c r="M37" s="144" t="str">
        <f t="shared" ref="M37:M54" si="19">MID(R37,6,3)</f>
        <v>Apr</v>
      </c>
      <c r="N37" s="144" t="str">
        <f t="shared" ref="N37:N54" si="20">RIGHT(R37,4)</f>
        <v>1999</v>
      </c>
      <c r="O37" s="157">
        <v>45507</v>
      </c>
      <c r="P37" s="158" t="str">
        <f t="shared" si="12"/>
        <v>August</v>
      </c>
      <c r="Q37" s="157" t="str">
        <f t="shared" si="13"/>
        <v>2024</v>
      </c>
      <c r="R37" s="155" t="s">
        <v>12529</v>
      </c>
      <c r="S37" s="144" t="s">
        <v>419</v>
      </c>
      <c r="T37" s="144"/>
    </row>
    <row r="38" spans="1:20" s="159" customFormat="1" ht="16.5">
      <c r="A38" s="154" t="s">
        <v>423</v>
      </c>
      <c r="B38" s="155" t="str">
        <f t="shared" si="7"/>
        <v xml:space="preserve">Alvin </v>
      </c>
      <c r="C38" s="155" t="str">
        <f t="shared" si="8"/>
        <v>Gill</v>
      </c>
      <c r="D38" s="155" t="str">
        <f t="shared" si="0"/>
        <v>Alvin  Gill</v>
      </c>
      <c r="E38" s="155" t="str">
        <f t="shared" si="15"/>
        <v>Sun Aug 6 2000</v>
      </c>
      <c r="F38" s="156" t="str">
        <f t="shared" si="16"/>
        <v>ALVIN GILL</v>
      </c>
      <c r="G38" s="156" t="str">
        <f t="shared" si="9"/>
        <v>alvin gill</v>
      </c>
      <c r="H38" s="156" t="str">
        <f t="shared" si="14"/>
        <v>Alvin Gill</v>
      </c>
      <c r="I38" s="156" t="str">
        <f t="shared" si="17"/>
        <v>Alvin Gill</v>
      </c>
      <c r="J38" s="156">
        <f t="shared" si="10"/>
        <v>10</v>
      </c>
      <c r="K38" s="144" t="str">
        <f t="shared" si="18"/>
        <v>(410</v>
      </c>
      <c r="L38" s="144" t="str">
        <f t="shared" si="11"/>
        <v>5510</v>
      </c>
      <c r="M38" s="144" t="str">
        <f t="shared" si="19"/>
        <v>Aug</v>
      </c>
      <c r="N38" s="144" t="str">
        <f t="shared" si="20"/>
        <v>2000</v>
      </c>
      <c r="O38" s="157">
        <v>45508</v>
      </c>
      <c r="P38" s="158" t="str">
        <f t="shared" si="12"/>
        <v>August</v>
      </c>
      <c r="Q38" s="157" t="str">
        <f t="shared" si="13"/>
        <v>2024</v>
      </c>
      <c r="R38" s="155" t="s">
        <v>12530</v>
      </c>
      <c r="S38" s="156" t="s">
        <v>427</v>
      </c>
      <c r="T38" s="144"/>
    </row>
    <row r="39" spans="1:20" s="159" customFormat="1" ht="16.5">
      <c r="A39" s="154" t="s">
        <v>432</v>
      </c>
      <c r="B39" s="155" t="str">
        <f t="shared" si="7"/>
        <v xml:space="preserve">Marsha </v>
      </c>
      <c r="C39" s="155" t="str">
        <f t="shared" si="8"/>
        <v>Daniel</v>
      </c>
      <c r="D39" s="155" t="str">
        <f t="shared" si="0"/>
        <v>Marsha  Daniel</v>
      </c>
      <c r="E39" s="155" t="str">
        <f t="shared" si="15"/>
        <v>Sat Nov 25 2000</v>
      </c>
      <c r="F39" s="156" t="str">
        <f t="shared" si="16"/>
        <v>MARSHA DANIEL</v>
      </c>
      <c r="G39" s="156" t="str">
        <f t="shared" si="9"/>
        <v>marsha daniel</v>
      </c>
      <c r="H39" s="156" t="str">
        <f t="shared" si="14"/>
        <v>Marsha Daniel</v>
      </c>
      <c r="I39" s="156" t="str">
        <f t="shared" si="17"/>
        <v>Marsha Daniel</v>
      </c>
      <c r="J39" s="156">
        <f t="shared" si="10"/>
        <v>13</v>
      </c>
      <c r="K39" s="144" t="str">
        <f t="shared" si="18"/>
        <v>(605</v>
      </c>
      <c r="L39" s="144" t="str">
        <f t="shared" si="11"/>
        <v>5259</v>
      </c>
      <c r="M39" s="144" t="str">
        <f t="shared" si="19"/>
        <v>Nov</v>
      </c>
      <c r="N39" s="144" t="str">
        <f t="shared" si="20"/>
        <v>2000</v>
      </c>
      <c r="O39" s="157">
        <v>45509</v>
      </c>
      <c r="P39" s="158" t="str">
        <f t="shared" si="12"/>
        <v>August</v>
      </c>
      <c r="Q39" s="157" t="str">
        <f t="shared" si="13"/>
        <v>2024</v>
      </c>
      <c r="R39" s="155" t="s">
        <v>12531</v>
      </c>
      <c r="S39" s="156" t="s">
        <v>435</v>
      </c>
      <c r="T39" s="144"/>
    </row>
    <row r="40" spans="1:20" s="159" customFormat="1" ht="16.5">
      <c r="A40" s="154" t="s">
        <v>439</v>
      </c>
      <c r="B40" s="155" t="str">
        <f t="shared" si="7"/>
        <v xml:space="preserve">Mike </v>
      </c>
      <c r="C40" s="155" t="str">
        <f t="shared" si="8"/>
        <v>Farmer</v>
      </c>
      <c r="D40" s="155" t="str">
        <f t="shared" si="0"/>
        <v>Mike  Farmer</v>
      </c>
      <c r="E40" s="155" t="str">
        <f t="shared" si="15"/>
        <v>Sun Nov 23 2003</v>
      </c>
      <c r="F40" s="156" t="str">
        <f t="shared" si="16"/>
        <v>MIKE FARMER</v>
      </c>
      <c r="G40" s="156" t="str">
        <f t="shared" si="9"/>
        <v>mike farmer</v>
      </c>
      <c r="H40" s="156" t="str">
        <f t="shared" si="14"/>
        <v>Mike Farmer</v>
      </c>
      <c r="I40" s="156" t="str">
        <f t="shared" si="17"/>
        <v>Mike Farmer</v>
      </c>
      <c r="J40" s="156">
        <f t="shared" si="10"/>
        <v>11</v>
      </c>
      <c r="K40" s="144" t="str">
        <f t="shared" si="18"/>
        <v>(503</v>
      </c>
      <c r="L40" s="144" t="str">
        <f t="shared" si="11"/>
        <v>9149</v>
      </c>
      <c r="M40" s="144" t="str">
        <f t="shared" si="19"/>
        <v>Nov</v>
      </c>
      <c r="N40" s="144" t="str">
        <f t="shared" si="20"/>
        <v>2003</v>
      </c>
      <c r="O40" s="157">
        <v>45510</v>
      </c>
      <c r="P40" s="158" t="str">
        <f t="shared" si="12"/>
        <v>August</v>
      </c>
      <c r="Q40" s="157" t="str">
        <f t="shared" si="13"/>
        <v>2024</v>
      </c>
      <c r="R40" s="155" t="s">
        <v>12532</v>
      </c>
      <c r="S40" s="156" t="s">
        <v>442</v>
      </c>
      <c r="T40" s="144"/>
    </row>
    <row r="41" spans="1:20" s="159" customFormat="1" ht="16.5">
      <c r="A41" s="154" t="s">
        <v>448</v>
      </c>
      <c r="B41" s="155" t="str">
        <f t="shared" si="7"/>
        <v xml:space="preserve">Frankie </v>
      </c>
      <c r="C41" s="155" t="str">
        <f t="shared" si="8"/>
        <v>Smith</v>
      </c>
      <c r="D41" s="155" t="str">
        <f t="shared" si="0"/>
        <v>Frankie  Smith</v>
      </c>
      <c r="E41" s="155" t="str">
        <f t="shared" si="15"/>
        <v>Mon Jan 15 2007</v>
      </c>
      <c r="F41" s="156" t="str">
        <f t="shared" si="16"/>
        <v>FRANKIE SMITH</v>
      </c>
      <c r="G41" s="156" t="str">
        <f t="shared" si="9"/>
        <v>frankie smith</v>
      </c>
      <c r="H41" s="156" t="str">
        <f t="shared" si="14"/>
        <v>Frankie Smith</v>
      </c>
      <c r="I41" s="156" t="str">
        <f t="shared" si="17"/>
        <v>Frankie Smith</v>
      </c>
      <c r="J41" s="156">
        <f t="shared" si="10"/>
        <v>13</v>
      </c>
      <c r="K41" s="144" t="str">
        <f t="shared" si="18"/>
        <v>(909</v>
      </c>
      <c r="L41" s="144" t="str">
        <f t="shared" si="11"/>
        <v>5598</v>
      </c>
      <c r="M41" s="144" t="str">
        <f t="shared" si="19"/>
        <v>Jan</v>
      </c>
      <c r="N41" s="144" t="str">
        <f t="shared" si="20"/>
        <v>2007</v>
      </c>
      <c r="O41" s="157">
        <v>45511</v>
      </c>
      <c r="P41" s="158" t="str">
        <f t="shared" si="12"/>
        <v>August</v>
      </c>
      <c r="Q41" s="157" t="str">
        <f t="shared" si="13"/>
        <v>2024</v>
      </c>
      <c r="R41" s="155" t="s">
        <v>12533</v>
      </c>
      <c r="S41" s="156" t="s">
        <v>451</v>
      </c>
      <c r="T41" s="144"/>
    </row>
    <row r="42" spans="1:20" s="159" customFormat="1" ht="16.5">
      <c r="A42" s="154" t="s">
        <v>455</v>
      </c>
      <c r="B42" s="155" t="str">
        <f t="shared" si="7"/>
        <v xml:space="preserve">Jessie </v>
      </c>
      <c r="C42" s="155" t="str">
        <f t="shared" si="8"/>
        <v>Simon</v>
      </c>
      <c r="D42" s="155" t="str">
        <f t="shared" si="0"/>
        <v>Jessie  Simon</v>
      </c>
      <c r="E42" s="155" t="str">
        <f t="shared" si="15"/>
        <v>Mon Apr 9 2007</v>
      </c>
      <c r="F42" s="156" t="str">
        <f t="shared" si="16"/>
        <v>JESSIE SIMON</v>
      </c>
      <c r="G42" s="156" t="str">
        <f t="shared" si="9"/>
        <v>jessie simon</v>
      </c>
      <c r="H42" s="156" t="str">
        <f t="shared" si="14"/>
        <v>Jessie Simon</v>
      </c>
      <c r="I42" s="156" t="str">
        <f t="shared" si="17"/>
        <v>Jessie Simon</v>
      </c>
      <c r="J42" s="156">
        <f t="shared" si="10"/>
        <v>12</v>
      </c>
      <c r="K42" s="144" t="str">
        <f t="shared" si="18"/>
        <v>(501</v>
      </c>
      <c r="L42" s="144" t="str">
        <f t="shared" si="11"/>
        <v>6152</v>
      </c>
      <c r="M42" s="144" t="str">
        <f t="shared" si="19"/>
        <v>Apr</v>
      </c>
      <c r="N42" s="144" t="str">
        <f t="shared" si="20"/>
        <v>2007</v>
      </c>
      <c r="O42" s="157">
        <v>45512</v>
      </c>
      <c r="P42" s="158" t="str">
        <f t="shared" si="12"/>
        <v>August</v>
      </c>
      <c r="Q42" s="157" t="str">
        <f t="shared" si="13"/>
        <v>2024</v>
      </c>
      <c r="R42" s="155" t="s">
        <v>12534</v>
      </c>
      <c r="S42" s="156" t="s">
        <v>458</v>
      </c>
      <c r="T42" s="144"/>
    </row>
    <row r="43" spans="1:20" s="159" customFormat="1" ht="16.5">
      <c r="A43" s="154" t="s">
        <v>464</v>
      </c>
      <c r="B43" s="155" t="str">
        <f t="shared" si="7"/>
        <v xml:space="preserve">Shaun </v>
      </c>
      <c r="C43" s="155" t="str">
        <f t="shared" si="8"/>
        <v>Stewart</v>
      </c>
      <c r="D43" s="155" t="str">
        <f t="shared" si="0"/>
        <v>Shaun  Stewart</v>
      </c>
      <c r="E43" s="155" t="str">
        <f t="shared" si="15"/>
        <v>Wed Mar 5 2008</v>
      </c>
      <c r="F43" s="156" t="str">
        <f t="shared" si="16"/>
        <v>SHAUN STEWART</v>
      </c>
      <c r="G43" s="156" t="str">
        <f t="shared" si="9"/>
        <v>shaun stewart</v>
      </c>
      <c r="H43" s="156" t="str">
        <f t="shared" si="14"/>
        <v>Shaun Stewart</v>
      </c>
      <c r="I43" s="156" t="str">
        <f t="shared" si="17"/>
        <v>Shaun Stewart</v>
      </c>
      <c r="J43" s="156">
        <f t="shared" si="10"/>
        <v>13</v>
      </c>
      <c r="K43" s="144" t="str">
        <f t="shared" si="18"/>
        <v>(505</v>
      </c>
      <c r="L43" s="144" t="str">
        <f t="shared" si="11"/>
        <v>2951</v>
      </c>
      <c r="M43" s="144" t="str">
        <f t="shared" si="19"/>
        <v>Mar</v>
      </c>
      <c r="N43" s="144" t="str">
        <f t="shared" si="20"/>
        <v>2008</v>
      </c>
      <c r="O43" s="157">
        <v>45513</v>
      </c>
      <c r="P43" s="158" t="str">
        <f t="shared" si="12"/>
        <v>August</v>
      </c>
      <c r="Q43" s="157" t="str">
        <f t="shared" si="13"/>
        <v>2024</v>
      </c>
      <c r="R43" s="155" t="s">
        <v>12535</v>
      </c>
      <c r="S43" s="156" t="s">
        <v>467</v>
      </c>
      <c r="T43" s="144"/>
    </row>
    <row r="44" spans="1:20" s="159" customFormat="1" ht="16.5">
      <c r="A44" s="154" t="s">
        <v>472</v>
      </c>
      <c r="B44" s="155" t="str">
        <f t="shared" si="7"/>
        <v xml:space="preserve">Nelson </v>
      </c>
      <c r="C44" s="155" t="str">
        <f t="shared" si="8"/>
        <v>Reid</v>
      </c>
      <c r="D44" s="155" t="str">
        <f t="shared" si="0"/>
        <v>Nelson  Reid</v>
      </c>
      <c r="E44" s="155" t="str">
        <f t="shared" si="15"/>
        <v>Sat Apr 17 2010</v>
      </c>
      <c r="F44" s="156" t="str">
        <f t="shared" si="16"/>
        <v>NELSON REID</v>
      </c>
      <c r="G44" s="156" t="str">
        <f t="shared" si="9"/>
        <v>nelson reid</v>
      </c>
      <c r="H44" s="156" t="str">
        <f t="shared" si="14"/>
        <v>Nelson Reid</v>
      </c>
      <c r="I44" s="156" t="str">
        <f t="shared" si="17"/>
        <v>Nelson Reid</v>
      </c>
      <c r="J44" s="156">
        <f t="shared" si="10"/>
        <v>11</v>
      </c>
      <c r="K44" s="144" t="str">
        <f t="shared" si="18"/>
        <v>(334</v>
      </c>
      <c r="L44" s="144" t="str">
        <f t="shared" si="11"/>
        <v>6098</v>
      </c>
      <c r="M44" s="144" t="str">
        <f t="shared" si="19"/>
        <v>Apr</v>
      </c>
      <c r="N44" s="144" t="str">
        <f t="shared" si="20"/>
        <v>2010</v>
      </c>
      <c r="O44" s="157">
        <v>45514</v>
      </c>
      <c r="P44" s="158" t="str">
        <f t="shared" si="12"/>
        <v>August</v>
      </c>
      <c r="Q44" s="157" t="str">
        <f t="shared" si="13"/>
        <v>2024</v>
      </c>
      <c r="R44" s="155" t="s">
        <v>12536</v>
      </c>
      <c r="S44" s="156" t="s">
        <v>475</v>
      </c>
      <c r="T44" s="144"/>
    </row>
    <row r="45" spans="1:20" s="159" customFormat="1" ht="16.5">
      <c r="A45" s="154" t="s">
        <v>479</v>
      </c>
      <c r="B45" s="155" t="str">
        <f t="shared" si="7"/>
        <v xml:space="preserve">Kenneth </v>
      </c>
      <c r="C45" s="155" t="str">
        <f t="shared" si="8"/>
        <v>Gibbs</v>
      </c>
      <c r="D45" s="155" t="str">
        <f t="shared" si="0"/>
        <v>Kenneth  Gibbs</v>
      </c>
      <c r="E45" s="155" t="str">
        <f t="shared" si="15"/>
        <v>Sat Oct 27 2012</v>
      </c>
      <c r="F45" s="156" t="str">
        <f t="shared" si="16"/>
        <v>KENNETH GIBBS</v>
      </c>
      <c r="G45" s="156" t="str">
        <f t="shared" si="9"/>
        <v>kenneth gibbs</v>
      </c>
      <c r="H45" s="156" t="str">
        <f t="shared" si="14"/>
        <v>Kenneth Gibbs</v>
      </c>
      <c r="I45" s="156" t="str">
        <f t="shared" si="17"/>
        <v>Kenneth Gibbs</v>
      </c>
      <c r="J45" s="156">
        <f t="shared" si="10"/>
        <v>13</v>
      </c>
      <c r="K45" s="144" t="str">
        <f t="shared" si="18"/>
        <v>(616</v>
      </c>
      <c r="L45" s="144" t="str">
        <f t="shared" si="11"/>
        <v>8662</v>
      </c>
      <c r="M45" s="144" t="str">
        <f t="shared" si="19"/>
        <v>Oct</v>
      </c>
      <c r="N45" s="144" t="str">
        <f t="shared" si="20"/>
        <v>2012</v>
      </c>
      <c r="O45" s="157">
        <v>45515</v>
      </c>
      <c r="P45" s="158" t="str">
        <f t="shared" si="12"/>
        <v>August</v>
      </c>
      <c r="Q45" s="157" t="str">
        <f t="shared" si="13"/>
        <v>2024</v>
      </c>
      <c r="R45" s="155" t="s">
        <v>12537</v>
      </c>
      <c r="S45" s="156" t="s">
        <v>483</v>
      </c>
      <c r="T45" s="144"/>
    </row>
    <row r="46" spans="1:20" s="159" customFormat="1" ht="16.5">
      <c r="A46" s="154" t="s">
        <v>486</v>
      </c>
      <c r="B46" s="155" t="str">
        <f t="shared" si="7"/>
        <v xml:space="preserve">Billy </v>
      </c>
      <c r="C46" s="155" t="str">
        <f t="shared" si="8"/>
        <v>Nelson</v>
      </c>
      <c r="D46" s="155" t="str">
        <f t="shared" si="0"/>
        <v>Billy  Nelson</v>
      </c>
      <c r="E46" s="155" t="str">
        <f t="shared" si="15"/>
        <v>Wed May 29 2013</v>
      </c>
      <c r="F46" s="156" t="str">
        <f t="shared" si="16"/>
        <v>BILLY NELSON</v>
      </c>
      <c r="G46" s="156" t="str">
        <f t="shared" si="9"/>
        <v>billy nelson</v>
      </c>
      <c r="H46" s="156" t="str">
        <f t="shared" si="14"/>
        <v>Billy Nelson</v>
      </c>
      <c r="I46" s="156" t="str">
        <f t="shared" si="17"/>
        <v>Billy Nelson</v>
      </c>
      <c r="J46" s="156">
        <f t="shared" si="10"/>
        <v>12</v>
      </c>
      <c r="K46" s="144" t="str">
        <f t="shared" si="18"/>
        <v>(205</v>
      </c>
      <c r="L46" s="144" t="str">
        <f t="shared" si="11"/>
        <v>9131</v>
      </c>
      <c r="M46" s="144" t="str">
        <f t="shared" si="19"/>
        <v>May</v>
      </c>
      <c r="N46" s="144" t="str">
        <f t="shared" si="20"/>
        <v>2013</v>
      </c>
      <c r="O46" s="157">
        <v>45516</v>
      </c>
      <c r="P46" s="158" t="str">
        <f t="shared" si="12"/>
        <v>August</v>
      </c>
      <c r="Q46" s="157" t="str">
        <f t="shared" si="13"/>
        <v>2024</v>
      </c>
      <c r="R46" s="155" t="s">
        <v>12538</v>
      </c>
      <c r="S46" s="156" t="s">
        <v>490</v>
      </c>
      <c r="T46" s="144"/>
    </row>
    <row r="47" spans="1:20" s="159" customFormat="1" ht="16.5">
      <c r="A47" s="154" t="s">
        <v>494</v>
      </c>
      <c r="B47" s="155" t="str">
        <f t="shared" si="7"/>
        <v xml:space="preserve">Randal </v>
      </c>
      <c r="C47" s="155" t="str">
        <f t="shared" si="8"/>
        <v>Myers</v>
      </c>
      <c r="D47" s="155" t="str">
        <f t="shared" si="0"/>
        <v>Randal  Myers</v>
      </c>
      <c r="E47" s="155" t="str">
        <f t="shared" si="15"/>
        <v>Tue Nov 25 2014</v>
      </c>
      <c r="F47" s="156" t="str">
        <f t="shared" si="16"/>
        <v>RANDAL MYERS</v>
      </c>
      <c r="G47" s="156" t="str">
        <f t="shared" si="9"/>
        <v>randal myers</v>
      </c>
      <c r="H47" s="156" t="str">
        <f t="shared" si="14"/>
        <v>Randal Myers</v>
      </c>
      <c r="I47" s="156" t="str">
        <f t="shared" si="17"/>
        <v>Randal Myers</v>
      </c>
      <c r="J47" s="156">
        <f t="shared" si="10"/>
        <v>12</v>
      </c>
      <c r="K47" s="144" t="str">
        <f t="shared" si="18"/>
        <v>(419</v>
      </c>
      <c r="L47" s="144" t="str">
        <f t="shared" si="11"/>
        <v>0020</v>
      </c>
      <c r="M47" s="144" t="str">
        <f t="shared" si="19"/>
        <v>Nov</v>
      </c>
      <c r="N47" s="144" t="str">
        <f t="shared" si="20"/>
        <v>2014</v>
      </c>
      <c r="O47" s="157">
        <v>45517</v>
      </c>
      <c r="P47" s="158" t="str">
        <f t="shared" si="12"/>
        <v>August</v>
      </c>
      <c r="Q47" s="157" t="str">
        <f t="shared" si="13"/>
        <v>2024</v>
      </c>
      <c r="R47" s="155" t="s">
        <v>12539</v>
      </c>
      <c r="S47" s="144" t="s">
        <v>498</v>
      </c>
      <c r="T47" s="144"/>
    </row>
    <row r="48" spans="1:20" s="159" customFormat="1" ht="16.5">
      <c r="A48" s="154" t="s">
        <v>503</v>
      </c>
      <c r="B48" s="155" t="str">
        <f t="shared" si="7"/>
        <v xml:space="preserve">Lester </v>
      </c>
      <c r="C48" s="155" t="str">
        <f t="shared" si="8"/>
        <v>Craig</v>
      </c>
      <c r="D48" s="155" t="str">
        <f t="shared" si="0"/>
        <v>Lester  Craig</v>
      </c>
      <c r="E48" s="155" t="str">
        <f t="shared" si="15"/>
        <v>Thu Jan 15 2015</v>
      </c>
      <c r="F48" s="156" t="str">
        <f t="shared" si="16"/>
        <v>LESTER CRAIG</v>
      </c>
      <c r="G48" s="156" t="str">
        <f t="shared" si="9"/>
        <v>lester craig</v>
      </c>
      <c r="H48" s="156" t="str">
        <f t="shared" si="14"/>
        <v>Lester Craig</v>
      </c>
      <c r="I48" s="156" t="str">
        <f t="shared" si="17"/>
        <v>Lester Craig</v>
      </c>
      <c r="J48" s="156">
        <f t="shared" si="10"/>
        <v>12</v>
      </c>
      <c r="K48" s="144" t="str">
        <f t="shared" si="18"/>
        <v>(252</v>
      </c>
      <c r="L48" s="144" t="str">
        <f t="shared" si="11"/>
        <v>7473</v>
      </c>
      <c r="M48" s="144" t="str">
        <f t="shared" si="19"/>
        <v>Jan</v>
      </c>
      <c r="N48" s="144" t="str">
        <f t="shared" si="20"/>
        <v>2015</v>
      </c>
      <c r="O48" s="157">
        <v>45518</v>
      </c>
      <c r="P48" s="158" t="str">
        <f t="shared" si="12"/>
        <v>August</v>
      </c>
      <c r="Q48" s="157" t="str">
        <f t="shared" si="13"/>
        <v>2024</v>
      </c>
      <c r="R48" s="155" t="s">
        <v>12540</v>
      </c>
      <c r="S48" s="156" t="s">
        <v>507</v>
      </c>
      <c r="T48" s="144"/>
    </row>
    <row r="49" spans="1:20" s="159" customFormat="1" ht="16.5">
      <c r="A49" s="154" t="s">
        <v>512</v>
      </c>
      <c r="B49" s="155" t="str">
        <f t="shared" si="7"/>
        <v xml:space="preserve">Ivan </v>
      </c>
      <c r="C49" s="155" t="str">
        <f t="shared" si="8"/>
        <v>Pearson</v>
      </c>
      <c r="D49" s="155" t="str">
        <f t="shared" si="0"/>
        <v>Ivan  Pearson</v>
      </c>
      <c r="E49" s="155" t="str">
        <f t="shared" si="15"/>
        <v>Mon May 2 2016</v>
      </c>
      <c r="F49" s="156" t="str">
        <f t="shared" si="16"/>
        <v>IVAN PEARSON</v>
      </c>
      <c r="G49" s="156" t="str">
        <f t="shared" si="9"/>
        <v>ivan pearson</v>
      </c>
      <c r="H49" s="156" t="str">
        <f t="shared" si="14"/>
        <v>Ivan Pearson</v>
      </c>
      <c r="I49" s="156" t="str">
        <f t="shared" si="17"/>
        <v>Ivan Pearson</v>
      </c>
      <c r="J49" s="156">
        <f t="shared" si="10"/>
        <v>12</v>
      </c>
      <c r="K49" s="144" t="str">
        <f t="shared" si="18"/>
        <v>(610</v>
      </c>
      <c r="L49" s="144" t="str">
        <f t="shared" si="11"/>
        <v>8069</v>
      </c>
      <c r="M49" s="144" t="str">
        <f t="shared" si="19"/>
        <v>May</v>
      </c>
      <c r="N49" s="144" t="str">
        <f t="shared" si="20"/>
        <v>2016</v>
      </c>
      <c r="O49" s="157">
        <v>45519</v>
      </c>
      <c r="P49" s="158" t="str">
        <f t="shared" si="12"/>
        <v>August</v>
      </c>
      <c r="Q49" s="157" t="str">
        <f t="shared" si="13"/>
        <v>2024</v>
      </c>
      <c r="R49" s="155" t="s">
        <v>12541</v>
      </c>
      <c r="S49" s="156" t="s">
        <v>515</v>
      </c>
      <c r="T49" s="144"/>
    </row>
    <row r="50" spans="1:20" s="159" customFormat="1" ht="16.5">
      <c r="A50" s="154" t="s">
        <v>520</v>
      </c>
      <c r="B50" s="155" t="str">
        <f t="shared" si="7"/>
        <v xml:space="preserve">Sonia </v>
      </c>
      <c r="C50" s="155" t="str">
        <f t="shared" si="8"/>
        <v>Henderson</v>
      </c>
      <c r="D50" s="155" t="str">
        <f t="shared" si="0"/>
        <v>Sonia  Henderson</v>
      </c>
      <c r="E50" s="155" t="str">
        <f t="shared" si="15"/>
        <v>Tue Oct 4 2016</v>
      </c>
      <c r="F50" s="156" t="str">
        <f t="shared" si="16"/>
        <v>SONIA HENDERSON</v>
      </c>
      <c r="G50" s="156" t="str">
        <f t="shared" si="9"/>
        <v>sonia henderson</v>
      </c>
      <c r="H50" s="156" t="str">
        <f t="shared" si="14"/>
        <v>Sonia Henderson</v>
      </c>
      <c r="I50" s="156" t="str">
        <f t="shared" si="17"/>
        <v>Sonia Henderson</v>
      </c>
      <c r="J50" s="156">
        <f t="shared" si="10"/>
        <v>15</v>
      </c>
      <c r="K50" s="144" t="str">
        <f t="shared" si="18"/>
        <v>(724</v>
      </c>
      <c r="L50" s="144" t="str">
        <f t="shared" si="11"/>
        <v>3692</v>
      </c>
      <c r="M50" s="144" t="str">
        <f t="shared" si="19"/>
        <v>Oct</v>
      </c>
      <c r="N50" s="144" t="str">
        <f t="shared" si="20"/>
        <v>2016</v>
      </c>
      <c r="O50" s="157">
        <v>45520</v>
      </c>
      <c r="P50" s="158" t="str">
        <f t="shared" si="12"/>
        <v>August</v>
      </c>
      <c r="Q50" s="157" t="str">
        <f t="shared" si="13"/>
        <v>2024</v>
      </c>
      <c r="R50" s="155" t="s">
        <v>12542</v>
      </c>
      <c r="S50" s="156" t="s">
        <v>523</v>
      </c>
      <c r="T50" s="144"/>
    </row>
    <row r="51" spans="1:20" s="159" customFormat="1" ht="16.5">
      <c r="A51" s="154" t="s">
        <v>527</v>
      </c>
      <c r="B51" s="155" t="str">
        <f t="shared" si="7"/>
        <v xml:space="preserve">Susan </v>
      </c>
      <c r="C51" s="155" t="str">
        <f t="shared" si="8"/>
        <v>Diaz</v>
      </c>
      <c r="D51" s="155" t="str">
        <f t="shared" si="0"/>
        <v>Susan  Diaz</v>
      </c>
      <c r="E51" s="155" t="str">
        <f t="shared" si="15"/>
        <v>Tue May 8 2018</v>
      </c>
      <c r="F51" s="156" t="str">
        <f t="shared" si="16"/>
        <v>SUSAN DIAZ</v>
      </c>
      <c r="G51" s="156" t="str">
        <f t="shared" si="9"/>
        <v>susan diaz</v>
      </c>
      <c r="H51" s="156" t="str">
        <f t="shared" si="14"/>
        <v>Susan Diaz</v>
      </c>
      <c r="I51" s="156" t="str">
        <f t="shared" si="17"/>
        <v>Susan Diaz</v>
      </c>
      <c r="J51" s="156">
        <f t="shared" si="10"/>
        <v>10</v>
      </c>
      <c r="K51" s="144" t="str">
        <f t="shared" si="18"/>
        <v>(651</v>
      </c>
      <c r="L51" s="144" t="str">
        <f t="shared" si="11"/>
        <v>1004</v>
      </c>
      <c r="M51" s="144" t="str">
        <f t="shared" si="19"/>
        <v>May</v>
      </c>
      <c r="N51" s="144" t="str">
        <f t="shared" si="20"/>
        <v>2018</v>
      </c>
      <c r="O51" s="157">
        <v>45521</v>
      </c>
      <c r="P51" s="158" t="str">
        <f t="shared" si="12"/>
        <v>August</v>
      </c>
      <c r="Q51" s="157" t="str">
        <f t="shared" si="13"/>
        <v>2024</v>
      </c>
      <c r="R51" s="155" t="s">
        <v>12543</v>
      </c>
      <c r="S51" s="156" t="s">
        <v>530</v>
      </c>
      <c r="T51" s="144"/>
    </row>
    <row r="52" spans="1:20" s="159" customFormat="1" ht="16.5">
      <c r="A52" s="154" t="s">
        <v>535</v>
      </c>
      <c r="B52" s="155" t="str">
        <f t="shared" si="7"/>
        <v xml:space="preserve">Tasha </v>
      </c>
      <c r="C52" s="155" t="str">
        <f t="shared" si="8"/>
        <v>Romero</v>
      </c>
      <c r="D52" s="155" t="str">
        <f t="shared" si="0"/>
        <v>Tasha  Romero</v>
      </c>
      <c r="E52" s="155" t="str">
        <f t="shared" si="15"/>
        <v>Thu Dec 27 2018</v>
      </c>
      <c r="F52" s="156" t="str">
        <f t="shared" si="16"/>
        <v>TASHA ROMERO</v>
      </c>
      <c r="G52" s="156" t="str">
        <f t="shared" si="9"/>
        <v>tasha romero</v>
      </c>
      <c r="H52" s="156" t="str">
        <f t="shared" si="14"/>
        <v>Tasha Romero</v>
      </c>
      <c r="I52" s="156" t="str">
        <f t="shared" si="17"/>
        <v>Tasha Romero</v>
      </c>
      <c r="J52" s="156">
        <f t="shared" si="10"/>
        <v>12</v>
      </c>
      <c r="K52" s="144" t="str">
        <f t="shared" si="18"/>
        <v>(603</v>
      </c>
      <c r="L52" s="144" t="str">
        <f t="shared" si="11"/>
        <v>5239</v>
      </c>
      <c r="M52" s="144" t="str">
        <f t="shared" si="19"/>
        <v>Dec</v>
      </c>
      <c r="N52" s="144" t="str">
        <f t="shared" si="20"/>
        <v>2018</v>
      </c>
      <c r="O52" s="157">
        <f ca="1">TODAY()</f>
        <v>45542</v>
      </c>
      <c r="P52" s="158" t="str">
        <f t="shared" ca="1" si="12"/>
        <v>September</v>
      </c>
      <c r="Q52" s="157" t="str">
        <f t="shared" ca="1" si="13"/>
        <v>2024</v>
      </c>
      <c r="R52" s="155" t="s">
        <v>12544</v>
      </c>
      <c r="S52" s="156" t="s">
        <v>539</v>
      </c>
      <c r="T52" s="144"/>
    </row>
    <row r="53" spans="1:20" s="159" customFormat="1" ht="16.5">
      <c r="A53" s="154" t="s">
        <v>543</v>
      </c>
      <c r="B53" s="155" t="str">
        <f t="shared" si="7"/>
        <v xml:space="preserve">Roosevelt </v>
      </c>
      <c r="C53" s="155" t="str">
        <f t="shared" si="8"/>
        <v>Cross</v>
      </c>
      <c r="D53" s="155" t="str">
        <f t="shared" si="0"/>
        <v>Roosevelt  Cross</v>
      </c>
      <c r="E53" s="155" t="str">
        <f t="shared" si="15"/>
        <v>Thu Aug 20 2020</v>
      </c>
      <c r="F53" s="156" t="str">
        <f t="shared" si="16"/>
        <v>ROOSEVELT CROSS</v>
      </c>
      <c r="G53" s="156" t="str">
        <f t="shared" si="9"/>
        <v>roosevelt cross</v>
      </c>
      <c r="H53" s="156" t="str">
        <f t="shared" si="14"/>
        <v>Roosevelt Cross</v>
      </c>
      <c r="I53" s="156" t="str">
        <f t="shared" si="17"/>
        <v>Roosevelt Cross</v>
      </c>
      <c r="J53" s="156">
        <f t="shared" si="10"/>
        <v>15</v>
      </c>
      <c r="K53" s="144" t="str">
        <f t="shared" si="18"/>
        <v>(520</v>
      </c>
      <c r="L53" s="144" t="str">
        <f t="shared" si="11"/>
        <v>2439</v>
      </c>
      <c r="M53" s="144" t="str">
        <f t="shared" si="19"/>
        <v>Aug</v>
      </c>
      <c r="N53" s="144" t="str">
        <f t="shared" si="20"/>
        <v>2020</v>
      </c>
      <c r="O53" s="157">
        <v>45507</v>
      </c>
      <c r="P53" s="158" t="str">
        <f t="shared" si="12"/>
        <v>August</v>
      </c>
      <c r="Q53" s="157" t="str">
        <f t="shared" si="13"/>
        <v>2024</v>
      </c>
      <c r="R53" s="155" t="s">
        <v>12545</v>
      </c>
      <c r="S53" s="156" t="s">
        <v>546</v>
      </c>
      <c r="T53" s="144"/>
    </row>
    <row r="54" spans="1:20" s="159" customFormat="1" ht="16.5">
      <c r="A54" s="154" t="s">
        <v>550</v>
      </c>
      <c r="B54" s="155" t="str">
        <f t="shared" si="7"/>
        <v xml:space="preserve">Josh </v>
      </c>
      <c r="C54" s="155" t="str">
        <f t="shared" si="8"/>
        <v>Coleman</v>
      </c>
      <c r="D54" s="155" t="str">
        <f t="shared" si="0"/>
        <v>Josh  Coleman</v>
      </c>
      <c r="E54" s="155" t="str">
        <f t="shared" si="15"/>
        <v>Fri Feb 26 2021</v>
      </c>
      <c r="F54" s="156" t="str">
        <f t="shared" si="16"/>
        <v>JOSH COLEMAN</v>
      </c>
      <c r="G54" s="156" t="str">
        <f t="shared" si="9"/>
        <v>josh coleman</v>
      </c>
      <c r="H54" s="156" t="str">
        <f t="shared" si="14"/>
        <v>Josh Coleman</v>
      </c>
      <c r="I54" s="156" t="str">
        <f t="shared" si="17"/>
        <v>Josh Coleman</v>
      </c>
      <c r="J54" s="156">
        <f t="shared" si="10"/>
        <v>12</v>
      </c>
      <c r="K54" s="144" t="str">
        <f t="shared" si="18"/>
        <v>(856</v>
      </c>
      <c r="L54" s="144" t="str">
        <f t="shared" si="11"/>
        <v>2091</v>
      </c>
      <c r="M54" s="144" t="str">
        <f t="shared" si="19"/>
        <v>Feb</v>
      </c>
      <c r="N54" s="144" t="str">
        <f t="shared" si="20"/>
        <v>2021</v>
      </c>
      <c r="O54" s="157">
        <v>45508</v>
      </c>
      <c r="P54" s="158" t="str">
        <f t="shared" si="12"/>
        <v>August</v>
      </c>
      <c r="Q54" s="157" t="str">
        <f t="shared" si="13"/>
        <v>2024</v>
      </c>
      <c r="R54" s="155" t="s">
        <v>12546</v>
      </c>
      <c r="S54" s="156" t="s">
        <v>553</v>
      </c>
      <c r="T54" s="144"/>
    </row>
  </sheetData>
  <mergeCells count="1">
    <mergeCell ref="A1:I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F689F-90B2-472B-968A-47E662CA63B5}">
  <sheetPr codeName="Sheet9">
    <tabColor rgb="FFFFC000"/>
  </sheetPr>
  <dimension ref="B1:L22"/>
  <sheetViews>
    <sheetView workbookViewId="0">
      <selection activeCell="J5" sqref="J5"/>
    </sheetView>
  </sheetViews>
  <sheetFormatPr defaultRowHeight="15"/>
  <cols>
    <col min="1" max="1" width="9.85546875" style="144" customWidth="1"/>
    <col min="2" max="2" width="43.5703125" style="144" customWidth="1"/>
    <col min="3" max="3" width="20.85546875" style="144" customWidth="1"/>
    <col min="4" max="4" width="15.42578125" style="144" customWidth="1"/>
    <col min="5" max="16384" width="9.140625" style="144"/>
  </cols>
  <sheetData>
    <row r="1" spans="2:12" ht="15.75">
      <c r="B1" s="532" t="s">
        <v>12547</v>
      </c>
      <c r="C1" s="532"/>
      <c r="D1" s="532"/>
      <c r="E1" s="2"/>
      <c r="F1" s="2"/>
      <c r="G1" s="2"/>
      <c r="H1" s="2"/>
      <c r="I1" s="2"/>
      <c r="J1" s="2"/>
      <c r="K1" s="2"/>
      <c r="L1" s="2"/>
    </row>
    <row r="2" spans="2:12" ht="15.75">
      <c r="B2" s="147" t="s">
        <v>12548</v>
      </c>
      <c r="C2" s="536" t="str">
        <f>REPLACE(B2,3,2,"KA")</f>
        <v>MUKAAI</v>
      </c>
      <c r="D2" s="537"/>
      <c r="E2" s="2"/>
      <c r="F2" s="2"/>
      <c r="G2" s="2"/>
      <c r="H2" s="2"/>
      <c r="I2" s="2"/>
      <c r="J2" s="2"/>
      <c r="K2" s="2"/>
      <c r="L2" s="2"/>
    </row>
    <row r="3" spans="2:12" ht="15.75">
      <c r="B3" s="2"/>
      <c r="C3" s="2"/>
      <c r="D3" s="2"/>
      <c r="E3" s="533"/>
      <c r="F3" s="533"/>
      <c r="G3" s="533"/>
      <c r="H3" s="2"/>
      <c r="I3" s="2"/>
      <c r="J3" s="2"/>
      <c r="K3" s="2"/>
      <c r="L3" s="2"/>
    </row>
    <row r="4" spans="2:12" ht="15.75">
      <c r="B4" s="532" t="s">
        <v>12549</v>
      </c>
      <c r="C4" s="532"/>
      <c r="D4" s="532"/>
      <c r="E4" s="2"/>
      <c r="F4" s="2"/>
      <c r="G4" s="2"/>
      <c r="H4" s="2"/>
      <c r="I4" s="2"/>
      <c r="J4" s="2"/>
      <c r="K4" s="2"/>
      <c r="L4" s="2"/>
    </row>
    <row r="5" spans="2:12" ht="15.75">
      <c r="B5" s="146">
        <v>44</v>
      </c>
      <c r="C5" s="535">
        <f>VALUE(B5)</f>
        <v>44</v>
      </c>
      <c r="D5" s="535"/>
      <c r="E5" s="2"/>
      <c r="F5" s="2"/>
      <c r="G5" s="2"/>
      <c r="H5" s="2"/>
      <c r="I5" s="2"/>
      <c r="J5" s="2"/>
      <c r="K5" s="2"/>
      <c r="L5" s="2"/>
    </row>
    <row r="6" spans="2:12" ht="15.75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2:12">
      <c r="B7" s="534" t="s">
        <v>12550</v>
      </c>
      <c r="C7" s="534"/>
      <c r="D7" s="534"/>
      <c r="E7" s="534"/>
      <c r="F7" s="534"/>
      <c r="G7" s="534"/>
      <c r="H7" s="534"/>
      <c r="I7" s="534"/>
      <c r="J7" s="534"/>
      <c r="K7" s="534"/>
      <c r="L7" s="534"/>
    </row>
    <row r="8" spans="2:12">
      <c r="B8" s="534"/>
      <c r="C8" s="534"/>
      <c r="D8" s="534"/>
      <c r="E8" s="534"/>
      <c r="F8" s="534"/>
      <c r="G8" s="534"/>
      <c r="H8" s="534"/>
      <c r="I8" s="534"/>
      <c r="J8" s="534"/>
      <c r="K8" s="534"/>
      <c r="L8" s="534"/>
    </row>
    <row r="9" spans="2:12" ht="15.75">
      <c r="B9" s="532" t="s">
        <v>12551</v>
      </c>
      <c r="C9" s="532"/>
      <c r="D9" s="532"/>
      <c r="E9" s="2"/>
      <c r="F9" s="2"/>
      <c r="G9" s="2"/>
      <c r="H9" s="2"/>
      <c r="I9" s="2"/>
      <c r="J9" s="2"/>
      <c r="K9" s="2"/>
      <c r="L9" s="2"/>
    </row>
    <row r="10" spans="2:12">
      <c r="B10" s="534" t="str">
        <f>CLEAN(B7)</f>
        <v>Hello, this is a test text with non-printable characters like a taband a line break.</v>
      </c>
      <c r="C10" s="534"/>
      <c r="D10" s="534"/>
      <c r="E10" s="534"/>
      <c r="F10" s="534"/>
      <c r="G10" s="534"/>
      <c r="H10" s="534"/>
      <c r="I10" s="534"/>
      <c r="J10" s="534"/>
      <c r="K10" s="534"/>
      <c r="L10" s="534"/>
    </row>
    <row r="11" spans="2:12">
      <c r="B11" s="534"/>
      <c r="C11" s="534"/>
      <c r="D11" s="534"/>
      <c r="E11" s="534"/>
      <c r="F11" s="534"/>
      <c r="G11" s="534"/>
      <c r="H11" s="534"/>
      <c r="I11" s="534"/>
      <c r="J11" s="534"/>
      <c r="K11" s="534"/>
      <c r="L11" s="534"/>
    </row>
    <row r="12" spans="2:12" ht="15.75">
      <c r="B12" s="2"/>
      <c r="C12" s="2"/>
      <c r="D12" s="2"/>
      <c r="E12" s="2"/>
      <c r="F12" s="2"/>
      <c r="G12" s="2"/>
      <c r="H12" s="2"/>
      <c r="I12" s="143" t="str">
        <f>G12&amp; " "&amp;H12</f>
        <v xml:space="preserve"> </v>
      </c>
      <c r="J12" s="143" t="str">
        <f>H12&amp; " "&amp;I12</f>
        <v xml:space="preserve">  </v>
      </c>
      <c r="K12" s="2"/>
      <c r="L12" s="2"/>
    </row>
    <row r="13" spans="2:12" ht="15.75">
      <c r="B13" s="532" t="s">
        <v>12552</v>
      </c>
      <c r="C13" s="532"/>
      <c r="D13" s="532"/>
      <c r="E13" s="2"/>
      <c r="F13" s="2"/>
      <c r="G13" s="2"/>
      <c r="H13" s="2"/>
      <c r="I13" s="2"/>
      <c r="J13" s="2"/>
      <c r="K13" s="2"/>
      <c r="L13" s="2"/>
    </row>
    <row r="14" spans="2:12" ht="15.7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2:12" ht="15.75">
      <c r="B15" s="145">
        <v>3.1415899999999999</v>
      </c>
      <c r="C15" s="145">
        <f>ROUND(B15,2)</f>
        <v>3.14</v>
      </c>
      <c r="D15" s="2"/>
      <c r="E15" s="2"/>
      <c r="F15" s="2"/>
      <c r="G15" s="2"/>
      <c r="H15" s="2"/>
      <c r="I15" s="2"/>
      <c r="J15" s="2"/>
      <c r="K15" s="2"/>
      <c r="L15" s="2"/>
    </row>
    <row r="16" spans="2:12" ht="15.75">
      <c r="B16" s="145">
        <v>123.456</v>
      </c>
      <c r="C16" s="145">
        <f>ROUND(B16,0)</f>
        <v>123</v>
      </c>
      <c r="D16" s="2"/>
      <c r="E16" s="2"/>
      <c r="F16" s="2"/>
      <c r="G16" s="2"/>
      <c r="H16" s="2"/>
      <c r="I16" s="2"/>
      <c r="J16" s="2"/>
      <c r="K16" s="2"/>
      <c r="L16" s="2"/>
    </row>
    <row r="17" spans="2:12" ht="15.75">
      <c r="B17" s="145">
        <v>12345.678</v>
      </c>
      <c r="C17" s="145">
        <f>ROUND(B17,-2)</f>
        <v>12300</v>
      </c>
      <c r="D17" s="2"/>
      <c r="E17" s="2"/>
      <c r="F17" s="2"/>
      <c r="G17" s="2"/>
      <c r="H17" s="2"/>
      <c r="I17" s="2"/>
      <c r="J17" s="2"/>
      <c r="K17" s="2"/>
      <c r="L17" s="2"/>
    </row>
    <row r="18" spans="2:12" ht="15.7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2:12" ht="15.75">
      <c r="B19" s="532" t="s">
        <v>12553</v>
      </c>
      <c r="C19" s="532"/>
      <c r="D19" s="532"/>
      <c r="E19" s="2"/>
      <c r="F19" s="2"/>
      <c r="G19" s="2"/>
      <c r="H19" s="2"/>
      <c r="I19" s="2"/>
      <c r="J19" s="2"/>
      <c r="K19" s="2"/>
      <c r="L19" s="2"/>
    </row>
    <row r="20" spans="2:12" ht="15.75">
      <c r="B20" s="145" t="s">
        <v>12732</v>
      </c>
      <c r="C20" s="145" t="str">
        <f>LEFT(B20,SEARCH("#",B20)-1)</f>
        <v>kamalesh</v>
      </c>
      <c r="D20" s="145"/>
      <c r="E20" s="2"/>
      <c r="F20" s="2"/>
      <c r="G20" s="2"/>
      <c r="H20" s="2"/>
      <c r="I20" s="2"/>
      <c r="J20" s="2"/>
      <c r="K20" s="2"/>
      <c r="L20" s="2"/>
    </row>
    <row r="21" spans="2:12" ht="15.75">
      <c r="B21" s="145" t="s">
        <v>12554</v>
      </c>
      <c r="C21" s="145" t="str">
        <f>LEFT(B21,SEARCH("#",B21)-1)</f>
        <v>markantony</v>
      </c>
      <c r="D21" s="145" t="str">
        <f>IF(ISNUMBER(SEARCH("gmail",B21)),"gmail",IF(ISNUMBER(SEARCH("alo",B21)),"alo",IF(ISNUMBER(SEARCH("yahoo",B21)),"yahoo","Others")))</f>
        <v>alo</v>
      </c>
      <c r="E21" s="2"/>
      <c r="F21" s="2"/>
      <c r="G21" s="2"/>
      <c r="H21" s="2"/>
      <c r="I21" s="2"/>
      <c r="J21" s="2"/>
      <c r="K21" s="2"/>
      <c r="L21" s="2"/>
    </row>
    <row r="22" spans="2:12" ht="15.75">
      <c r="B22" s="145" t="s">
        <v>12555</v>
      </c>
      <c r="C22" s="145" t="str">
        <f>LEFT(B22,SEARCH("#",B22)-1)</f>
        <v>sivasankari</v>
      </c>
      <c r="D22" s="145" t="str">
        <f>IF(ISNUMBER(SEARCH("gmail",B22)),"gmail",IF(ISNUMBER(SEARCH("alo",B22)),"alo",IF(ISNUMBER(SEARCH("yahoo",B22)),"yahoo","Others")))</f>
        <v>yahoo</v>
      </c>
      <c r="E22" s="2"/>
      <c r="F22" s="2"/>
      <c r="G22" s="2"/>
      <c r="H22" s="2"/>
      <c r="I22" s="2"/>
      <c r="J22" s="2"/>
      <c r="K22" s="2"/>
      <c r="L22" s="2"/>
    </row>
  </sheetData>
  <mergeCells count="10">
    <mergeCell ref="B13:D13"/>
    <mergeCell ref="B19:D19"/>
    <mergeCell ref="B1:D1"/>
    <mergeCell ref="E3:G3"/>
    <mergeCell ref="B4:D4"/>
    <mergeCell ref="B7:L8"/>
    <mergeCell ref="B9:D9"/>
    <mergeCell ref="B10:L11"/>
    <mergeCell ref="C5:D5"/>
    <mergeCell ref="C2:D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4DC27-CCE3-40B7-84DC-ABAB0EEBB4D0}">
  <sheetPr codeName="Sheet10">
    <tabColor rgb="FFFF66CC"/>
  </sheetPr>
  <dimension ref="A1:K13"/>
  <sheetViews>
    <sheetView workbookViewId="0">
      <selection activeCell="F16" sqref="F16"/>
    </sheetView>
  </sheetViews>
  <sheetFormatPr defaultRowHeight="15"/>
  <cols>
    <col min="1" max="1" width="9.140625" style="27"/>
    <col min="2" max="2" width="12.140625" style="27" bestFit="1" customWidth="1"/>
    <col min="3" max="3" width="10.7109375" style="27" bestFit="1" customWidth="1"/>
    <col min="4" max="4" width="11.28515625" style="27" bestFit="1" customWidth="1"/>
    <col min="5" max="5" width="16.5703125" style="27" bestFit="1" customWidth="1"/>
    <col min="6" max="6" width="4.42578125" style="27" bestFit="1" customWidth="1"/>
    <col min="7" max="7" width="12.42578125" style="27" bestFit="1" customWidth="1"/>
    <col min="8" max="8" width="45.7109375" style="27" bestFit="1" customWidth="1"/>
    <col min="9" max="9" width="4.42578125" style="27" bestFit="1" customWidth="1"/>
    <col min="10" max="10" width="11.85546875" style="27" bestFit="1" customWidth="1"/>
    <col min="11" max="11" width="28.28515625" style="27" customWidth="1"/>
    <col min="12" max="16384" width="9.140625" style="27"/>
  </cols>
  <sheetData>
    <row r="1" spans="1:11">
      <c r="A1" s="538" t="s">
        <v>12556</v>
      </c>
      <c r="B1" s="539"/>
      <c r="C1" s="539"/>
      <c r="D1" s="539"/>
      <c r="E1" s="539"/>
      <c r="F1" s="539"/>
      <c r="G1" s="539"/>
      <c r="H1" s="539"/>
      <c r="I1" s="539"/>
      <c r="J1" s="539"/>
      <c r="K1" s="540"/>
    </row>
    <row r="2" spans="1:11" ht="15.75" thickBot="1">
      <c r="A2" s="541"/>
      <c r="B2" s="542"/>
      <c r="C2" s="542"/>
      <c r="D2" s="542"/>
      <c r="E2" s="542"/>
      <c r="F2" s="542"/>
      <c r="G2" s="542"/>
      <c r="H2" s="542"/>
      <c r="I2" s="542"/>
      <c r="J2" s="542"/>
      <c r="K2" s="543"/>
    </row>
    <row r="3" spans="1:11" ht="15.75">
      <c r="A3" s="28"/>
      <c r="B3" s="28"/>
      <c r="C3" s="28"/>
      <c r="D3" s="28"/>
      <c r="E3" s="28"/>
      <c r="F3" s="28"/>
      <c r="G3" s="28"/>
      <c r="H3" s="43"/>
      <c r="I3" s="43"/>
      <c r="J3" s="43"/>
      <c r="K3" s="28"/>
    </row>
    <row r="4" spans="1:11" ht="15.75">
      <c r="A4" s="28"/>
      <c r="B4" s="44" t="s">
        <v>12386</v>
      </c>
      <c r="C4" s="44" t="s">
        <v>12318</v>
      </c>
      <c r="D4" s="45" t="s">
        <v>12319</v>
      </c>
      <c r="E4" s="45" t="s">
        <v>12387</v>
      </c>
      <c r="F4" s="46" t="s">
        <v>12388</v>
      </c>
      <c r="G4" s="47" t="s">
        <v>12389</v>
      </c>
      <c r="H4" s="44" t="s">
        <v>149</v>
      </c>
      <c r="I4" s="44" t="s">
        <v>12388</v>
      </c>
      <c r="J4" s="47" t="s">
        <v>12389</v>
      </c>
      <c r="K4" s="47" t="s">
        <v>12389</v>
      </c>
    </row>
    <row r="5" spans="1:11" ht="15.75">
      <c r="A5" s="28"/>
      <c r="B5" s="48">
        <v>1001</v>
      </c>
      <c r="C5" s="48" t="s">
        <v>12391</v>
      </c>
      <c r="D5" s="49" t="s">
        <v>12392</v>
      </c>
      <c r="E5" s="50" t="s">
        <v>12393</v>
      </c>
      <c r="F5" s="50">
        <v>30</v>
      </c>
      <c r="G5" s="51">
        <v>45000</v>
      </c>
      <c r="H5" s="28" t="s">
        <v>12394</v>
      </c>
      <c r="I5" s="52">
        <v>30</v>
      </c>
      <c r="J5" s="53">
        <v>45000</v>
      </c>
      <c r="K5" s="433">
        <v>45000</v>
      </c>
    </row>
    <row r="6" spans="1:11" ht="15.75">
      <c r="A6" s="28"/>
      <c r="B6" s="48">
        <v>1002</v>
      </c>
      <c r="C6" s="48" t="s">
        <v>12398</v>
      </c>
      <c r="D6" s="49" t="s">
        <v>12399</v>
      </c>
      <c r="E6" s="50" t="s">
        <v>12400</v>
      </c>
      <c r="F6" s="50">
        <v>30</v>
      </c>
      <c r="G6" s="51">
        <v>36000</v>
      </c>
      <c r="H6" s="28" t="s">
        <v>12401</v>
      </c>
      <c r="I6" s="52">
        <v>30</v>
      </c>
      <c r="J6" s="53">
        <v>36000</v>
      </c>
      <c r="K6" s="433">
        <v>36000</v>
      </c>
    </row>
    <row r="7" spans="1:11" ht="15.75">
      <c r="A7" s="28"/>
      <c r="B7" s="48">
        <v>1003</v>
      </c>
      <c r="C7" s="48" t="s">
        <v>12404</v>
      </c>
      <c r="D7" s="49" t="s">
        <v>12405</v>
      </c>
      <c r="E7" s="50" t="s">
        <v>12406</v>
      </c>
      <c r="F7" s="50">
        <v>29</v>
      </c>
      <c r="G7" s="51">
        <v>63000</v>
      </c>
      <c r="H7" s="28" t="s">
        <v>12407</v>
      </c>
      <c r="I7" s="52">
        <v>29</v>
      </c>
      <c r="J7" s="53">
        <v>63000</v>
      </c>
      <c r="K7" s="433">
        <v>63000</v>
      </c>
    </row>
    <row r="8" spans="1:11" ht="15.75">
      <c r="A8" s="28"/>
      <c r="B8" s="48">
        <v>1004</v>
      </c>
      <c r="C8" s="48" t="s">
        <v>12408</v>
      </c>
      <c r="D8" s="49" t="s">
        <v>12409</v>
      </c>
      <c r="E8" s="50" t="s">
        <v>12410</v>
      </c>
      <c r="F8" s="50">
        <v>31</v>
      </c>
      <c r="G8" s="51">
        <v>47000</v>
      </c>
      <c r="H8" s="28" t="s">
        <v>12411</v>
      </c>
      <c r="I8" s="52">
        <v>31</v>
      </c>
      <c r="J8" s="53">
        <v>47000</v>
      </c>
      <c r="K8" s="433">
        <v>47000</v>
      </c>
    </row>
    <row r="9" spans="1:11" ht="15.75">
      <c r="A9" s="28"/>
      <c r="B9" s="48">
        <v>1005</v>
      </c>
      <c r="C9" s="48" t="s">
        <v>12414</v>
      </c>
      <c r="D9" s="49" t="s">
        <v>12415</v>
      </c>
      <c r="E9" s="50" t="s">
        <v>12416</v>
      </c>
      <c r="F9" s="50">
        <v>32</v>
      </c>
      <c r="G9" s="51">
        <v>50000</v>
      </c>
      <c r="H9" s="28" t="s">
        <v>12417</v>
      </c>
      <c r="I9" s="52">
        <v>32</v>
      </c>
      <c r="J9" s="53">
        <v>50000</v>
      </c>
      <c r="K9" s="433">
        <v>50000</v>
      </c>
    </row>
    <row r="10" spans="1:11" ht="15.75">
      <c r="A10" s="28"/>
      <c r="B10" s="48">
        <v>1006</v>
      </c>
      <c r="C10" s="48" t="s">
        <v>12418</v>
      </c>
      <c r="D10" s="49" t="s">
        <v>12419</v>
      </c>
      <c r="E10" s="50" t="s">
        <v>12420</v>
      </c>
      <c r="F10" s="50">
        <v>35</v>
      </c>
      <c r="G10" s="51">
        <v>65000</v>
      </c>
      <c r="H10" s="28" t="s">
        <v>12421</v>
      </c>
      <c r="I10" s="52">
        <v>35</v>
      </c>
      <c r="J10" s="53">
        <v>65000</v>
      </c>
      <c r="K10" s="433">
        <v>65000</v>
      </c>
    </row>
    <row r="11" spans="1:11" ht="15.75">
      <c r="A11" s="28"/>
      <c r="B11" s="48">
        <v>1007</v>
      </c>
      <c r="C11" s="48" t="s">
        <v>12424</v>
      </c>
      <c r="D11" s="49" t="s">
        <v>12425</v>
      </c>
      <c r="E11" s="50" t="s">
        <v>12426</v>
      </c>
      <c r="F11" s="50">
        <v>32</v>
      </c>
      <c r="G11" s="51">
        <v>41000</v>
      </c>
      <c r="H11" s="28" t="s">
        <v>12427</v>
      </c>
      <c r="I11" s="52">
        <v>32</v>
      </c>
      <c r="J11" s="53">
        <v>41000</v>
      </c>
      <c r="K11" s="433">
        <v>41000</v>
      </c>
    </row>
    <row r="12" spans="1:11" ht="15.75">
      <c r="A12" s="28"/>
      <c r="B12" s="48">
        <v>1008</v>
      </c>
      <c r="C12" s="48" t="s">
        <v>12430</v>
      </c>
      <c r="D12" s="49" t="s">
        <v>12431</v>
      </c>
      <c r="E12" s="50" t="s">
        <v>12432</v>
      </c>
      <c r="F12" s="50">
        <v>38</v>
      </c>
      <c r="G12" s="51">
        <v>48000</v>
      </c>
      <c r="H12" s="28" t="s">
        <v>12433</v>
      </c>
      <c r="I12" s="52">
        <v>38</v>
      </c>
      <c r="J12" s="53">
        <v>48000</v>
      </c>
      <c r="K12" s="433">
        <v>48000</v>
      </c>
    </row>
    <row r="13" spans="1:11" ht="15.75">
      <c r="A13" s="28"/>
      <c r="B13" s="48">
        <v>1009</v>
      </c>
      <c r="C13" s="48" t="s">
        <v>12436</v>
      </c>
      <c r="D13" s="49" t="s">
        <v>12437</v>
      </c>
      <c r="E13" s="50" t="s">
        <v>12438</v>
      </c>
      <c r="F13" s="50">
        <v>31</v>
      </c>
      <c r="G13" s="51">
        <v>42000</v>
      </c>
      <c r="H13" s="28" t="s">
        <v>12439</v>
      </c>
      <c r="I13" s="52">
        <v>31</v>
      </c>
      <c r="J13" s="53">
        <v>42000</v>
      </c>
      <c r="K13" s="433">
        <v>42000</v>
      </c>
    </row>
  </sheetData>
  <mergeCells count="1">
    <mergeCell ref="A1:K2"/>
  </mergeCells>
  <conditionalFormatting sqref="G4:G13 I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H13">
    <cfRule type="containsText" dxfId="2" priority="1" operator="containsText" text="@Dunder">
      <formula>NOT(ISERROR(SEARCH("@Dunder",H5)))</formula>
    </cfRule>
  </conditionalFormatting>
  <conditionalFormatting sqref="K3 H4">
    <cfRule type="containsText" dxfId="1" priority="2" operator="containsText" text="yahoo">
      <formula>NOT(ISERROR(SEARCH("yahoo",H3)))</formula>
    </cfRule>
    <cfRule type="containsText" dxfId="0" priority="3" operator="containsText" text="dunder">
      <formula>NOT(ISERROR(SEARCH("dunder",H3)))</formula>
    </cfRule>
  </conditionalFormatting>
  <conditionalFormatting sqref="K4:K13 J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{3547D4EE-4D4F-4617-AC6D-868B4B6B237B}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547D4EE-4D4F-4617-AC6D-868B4B6B23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K4:K13 J3</xm:sqref>
        </x14:conditionalFormatting>
        <x14:conditionalFormatting xmlns:xm="http://schemas.microsoft.com/office/excel/2006/main">
          <x14:cfRule type="iconSet" priority="6" id="{8C1441FF-7522-454F-B68F-605C55514897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J4:J13 H3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ED4DD-CAA3-47A4-BEFC-6734BD1714D4}">
  <sheetPr codeName="Sheet11">
    <tabColor theme="3" tint="0.749992370372631"/>
  </sheetPr>
  <dimension ref="A1:Q176"/>
  <sheetViews>
    <sheetView zoomScaleNormal="100" workbookViewId="0">
      <selection activeCell="J10" sqref="J10"/>
    </sheetView>
  </sheetViews>
  <sheetFormatPr defaultRowHeight="15.75"/>
  <cols>
    <col min="1" max="1" width="33.5703125" style="3" bestFit="1" customWidth="1"/>
    <col min="2" max="2" width="32.28515625" style="3" bestFit="1" customWidth="1"/>
    <col min="3" max="4" width="15" style="3" bestFit="1" customWidth="1"/>
    <col min="5" max="5" width="24.42578125" style="3" customWidth="1"/>
    <col min="6" max="6" width="23.140625" style="3" bestFit="1" customWidth="1"/>
    <col min="7" max="7" width="21.140625" style="3" customWidth="1"/>
    <col min="8" max="8" width="22" style="3" bestFit="1" customWidth="1"/>
    <col min="9" max="9" width="14.42578125" style="3" customWidth="1"/>
    <col min="10" max="11" width="23.42578125" style="3" customWidth="1"/>
    <col min="12" max="12" width="13.140625" style="3" bestFit="1" customWidth="1"/>
    <col min="13" max="13" width="15.42578125" style="3" bestFit="1" customWidth="1"/>
    <col min="14" max="14" width="15.7109375" style="3" customWidth="1"/>
    <col min="15" max="15" width="12.42578125" style="3" bestFit="1" customWidth="1"/>
    <col min="16" max="16" width="12.140625" style="3" customWidth="1"/>
    <col min="17" max="16384" width="9.140625" style="3"/>
  </cols>
  <sheetData>
    <row r="1" spans="1:17" ht="15.75" customHeight="1">
      <c r="A1" s="555" t="s">
        <v>12691</v>
      </c>
      <c r="B1" s="555"/>
      <c r="C1" s="555"/>
      <c r="D1" s="555"/>
      <c r="E1" s="555"/>
      <c r="F1" s="555"/>
      <c r="G1" s="555"/>
      <c r="H1" s="555"/>
      <c r="I1" s="555"/>
      <c r="J1" s="555"/>
      <c r="K1" s="555"/>
      <c r="L1" s="555"/>
      <c r="M1" s="555"/>
      <c r="N1" s="555"/>
      <c r="O1"/>
      <c r="P1"/>
      <c r="Q1"/>
    </row>
    <row r="2" spans="1:17" ht="15.75" customHeight="1">
      <c r="A2" s="555"/>
      <c r="B2" s="555"/>
      <c r="C2" s="555"/>
      <c r="D2" s="555"/>
      <c r="E2" s="555"/>
      <c r="F2" s="555"/>
      <c r="G2" s="555"/>
      <c r="H2" s="555"/>
      <c r="I2" s="555"/>
      <c r="J2" s="555"/>
      <c r="K2" s="555"/>
      <c r="L2" s="555"/>
      <c r="M2" s="555"/>
      <c r="N2" s="555"/>
      <c r="O2"/>
      <c r="P2"/>
      <c r="Q2"/>
    </row>
    <row r="3" spans="1:17" ht="19.5" thickBot="1">
      <c r="A3" s="556" t="s">
        <v>12692</v>
      </c>
      <c r="B3" s="556"/>
      <c r="C3" s="556"/>
      <c r="D3" s="556"/>
      <c r="E3" s="556"/>
      <c r="F3" s="556"/>
      <c r="G3" s="556"/>
      <c r="H3" s="556"/>
      <c r="I3" s="556"/>
      <c r="J3" s="556"/>
      <c r="K3" s="556"/>
      <c r="L3" s="556"/>
      <c r="M3" s="556"/>
      <c r="N3" s="556"/>
    </row>
    <row r="4" spans="1:17" ht="16.5" thickBot="1">
      <c r="A4" s="111" t="s">
        <v>12558</v>
      </c>
      <c r="B4" s="112"/>
      <c r="C4" s="113"/>
      <c r="E4" s="59" t="s">
        <v>12559</v>
      </c>
      <c r="G4" s="565" t="s">
        <v>12560</v>
      </c>
      <c r="H4" s="566"/>
      <c r="I4" s="567"/>
      <c r="K4" s="565" t="s">
        <v>12579</v>
      </c>
      <c r="L4" s="566"/>
      <c r="M4" s="567"/>
    </row>
    <row r="5" spans="1:17">
      <c r="A5" s="60" t="s">
        <v>12562</v>
      </c>
      <c r="B5" s="61" t="s">
        <v>12563</v>
      </c>
      <c r="C5" s="62" t="s">
        <v>12564</v>
      </c>
      <c r="E5" s="63" t="s">
        <v>12562</v>
      </c>
      <c r="F5" s="56"/>
      <c r="G5" s="64" t="s">
        <v>12562</v>
      </c>
      <c r="H5" s="65" t="s">
        <v>12563</v>
      </c>
      <c r="I5" s="66" t="s">
        <v>12564</v>
      </c>
      <c r="K5" s="67" t="s">
        <v>12562</v>
      </c>
      <c r="L5" s="68" t="s">
        <v>12563</v>
      </c>
      <c r="M5" s="69" t="s">
        <v>12564</v>
      </c>
    </row>
    <row r="6" spans="1:17">
      <c r="A6" s="70" t="s">
        <v>12565</v>
      </c>
      <c r="B6" s="57">
        <v>90267</v>
      </c>
      <c r="C6" s="71">
        <v>0.02</v>
      </c>
      <c r="E6" s="7" t="str" cm="1">
        <f t="array" ref="E6:E22">_xlfn._xlws.SORT(A6:A22)</f>
        <v>Design</v>
      </c>
      <c r="G6" s="70" t="str" cm="1">
        <f t="array" ref="G6:I22">_xlfn._xlws.SORT(A6:C22,2,-1)</f>
        <v>Law</v>
      </c>
      <c r="H6" s="3">
        <v>93395</v>
      </c>
      <c r="I6" s="72">
        <v>1.4999999999999999E-2</v>
      </c>
      <c r="K6" s="70" t="str" cm="1">
        <f t="array" ref="K6:M22">_xlfn._xlws.SORT(A6:C22,{3,2},{-1,1})</f>
        <v>Real Estate</v>
      </c>
      <c r="L6" s="3">
        <v>67007</v>
      </c>
      <c r="M6" s="72">
        <v>0.04</v>
      </c>
    </row>
    <row r="7" spans="1:17">
      <c r="A7" s="70" t="s">
        <v>12242</v>
      </c>
      <c r="B7" s="57">
        <v>67139</v>
      </c>
      <c r="C7" s="71">
        <v>3.2000000000000001E-2</v>
      </c>
      <c r="E7" s="7" t="str">
        <v>Education</v>
      </c>
      <c r="G7" s="70" t="str">
        <v>Technology</v>
      </c>
      <c r="H7" s="3">
        <v>90267</v>
      </c>
      <c r="I7" s="72">
        <v>0.02</v>
      </c>
      <c r="K7" s="70" t="str">
        <v>Retail</v>
      </c>
      <c r="L7" s="3">
        <v>48298</v>
      </c>
      <c r="M7" s="72">
        <v>3.5000000000000003E-2</v>
      </c>
    </row>
    <row r="8" spans="1:17">
      <c r="A8" s="70" t="s">
        <v>12566</v>
      </c>
      <c r="B8" s="57">
        <v>48298</v>
      </c>
      <c r="C8" s="71">
        <v>3.5000000000000003E-2</v>
      </c>
      <c r="E8" s="7" t="str">
        <v>Engineering</v>
      </c>
      <c r="G8" s="70" t="str">
        <v>Engineering</v>
      </c>
      <c r="H8" s="3">
        <v>82498</v>
      </c>
      <c r="I8" s="72">
        <v>2.1000000000000001E-2</v>
      </c>
      <c r="K8" s="70" t="str">
        <v>Labor</v>
      </c>
      <c r="L8" s="3">
        <v>49222</v>
      </c>
      <c r="M8" s="72">
        <v>3.3000000000000002E-2</v>
      </c>
    </row>
    <row r="9" spans="1:17">
      <c r="A9" s="70" t="s">
        <v>12567</v>
      </c>
      <c r="B9" s="57">
        <v>67007</v>
      </c>
      <c r="C9" s="71">
        <v>0.04</v>
      </c>
      <c r="E9" s="7" t="str">
        <v>Finance</v>
      </c>
      <c r="G9" s="70" t="str">
        <v>Professional Services</v>
      </c>
      <c r="H9" s="3">
        <v>77216</v>
      </c>
      <c r="I9" s="72">
        <v>1.4999999999999999E-2</v>
      </c>
      <c r="K9" s="70" t="str">
        <v>Finance</v>
      </c>
      <c r="L9" s="3">
        <v>62172</v>
      </c>
      <c r="M9" s="72">
        <v>3.3000000000000002E-2</v>
      </c>
    </row>
    <row r="10" spans="1:17">
      <c r="A10" s="70" t="s">
        <v>12568</v>
      </c>
      <c r="B10" s="57">
        <v>77216</v>
      </c>
      <c r="C10" s="71">
        <v>1.4999999999999999E-2</v>
      </c>
      <c r="E10" s="7" t="str">
        <v>Food Services</v>
      </c>
      <c r="G10" s="70" t="str">
        <v>Human Resources</v>
      </c>
      <c r="H10" s="3">
        <v>75417</v>
      </c>
      <c r="I10" s="72">
        <v>2.5000000000000001E-2</v>
      </c>
      <c r="K10" s="70" t="str">
        <v>Sales</v>
      </c>
      <c r="L10" s="3">
        <v>67139</v>
      </c>
      <c r="M10" s="72">
        <v>3.2000000000000001E-2</v>
      </c>
    </row>
    <row r="11" spans="1:17">
      <c r="A11" s="70" t="s">
        <v>12390</v>
      </c>
      <c r="B11" s="57">
        <v>63668</v>
      </c>
      <c r="C11" s="71">
        <v>2.8000000000000001E-2</v>
      </c>
      <c r="E11" s="7" t="str">
        <v>Health</v>
      </c>
      <c r="G11" s="70" t="str">
        <v>Manufacturing</v>
      </c>
      <c r="H11" s="3">
        <v>72173</v>
      </c>
      <c r="I11" s="72">
        <v>2.5999999999999999E-2</v>
      </c>
      <c r="K11" s="70" t="str">
        <v>Operations</v>
      </c>
      <c r="L11" s="3">
        <v>63668</v>
      </c>
      <c r="M11" s="72">
        <v>2.8000000000000001E-2</v>
      </c>
    </row>
    <row r="12" spans="1:17">
      <c r="A12" s="70" t="s">
        <v>12569</v>
      </c>
      <c r="B12" s="57">
        <v>66406</v>
      </c>
      <c r="C12" s="71">
        <v>2.5999999999999999E-2</v>
      </c>
      <c r="E12" s="7" t="str">
        <v>Human Resources</v>
      </c>
      <c r="G12" s="70" t="str">
        <v>Education</v>
      </c>
      <c r="H12" s="3">
        <v>68499</v>
      </c>
      <c r="I12" s="72">
        <v>2.7E-2</v>
      </c>
      <c r="K12" s="70" t="str">
        <v>Education</v>
      </c>
      <c r="L12" s="3">
        <v>68499</v>
      </c>
      <c r="M12" s="72">
        <v>2.7E-2</v>
      </c>
    </row>
    <row r="13" spans="1:17">
      <c r="A13" s="70" t="s">
        <v>12570</v>
      </c>
      <c r="B13" s="57">
        <v>72173</v>
      </c>
      <c r="C13" s="71">
        <v>2.5999999999999999E-2</v>
      </c>
      <c r="E13" s="7" t="str">
        <v>Labor</v>
      </c>
      <c r="G13" s="70" t="str">
        <v>Sales</v>
      </c>
      <c r="H13" s="3">
        <v>67139</v>
      </c>
      <c r="I13" s="72">
        <v>3.2000000000000001E-2</v>
      </c>
      <c r="K13" s="70" t="str">
        <v>Media</v>
      </c>
      <c r="L13" s="3">
        <v>66406</v>
      </c>
      <c r="M13" s="72">
        <v>2.5999999999999999E-2</v>
      </c>
    </row>
    <row r="14" spans="1:17">
      <c r="A14" s="70" t="s">
        <v>12571</v>
      </c>
      <c r="B14" s="57">
        <v>93395</v>
      </c>
      <c r="C14" s="71">
        <v>1.4999999999999999E-2</v>
      </c>
      <c r="E14" s="7" t="str">
        <v>Law</v>
      </c>
      <c r="G14" s="70" t="str">
        <v>Real Estate</v>
      </c>
      <c r="H14" s="3">
        <v>67007</v>
      </c>
      <c r="I14" s="72">
        <v>0.04</v>
      </c>
      <c r="K14" s="70" t="str">
        <v>Manufacturing</v>
      </c>
      <c r="L14" s="3">
        <v>72173</v>
      </c>
      <c r="M14" s="72">
        <v>2.5999999999999999E-2</v>
      </c>
    </row>
    <row r="15" spans="1:17">
      <c r="A15" s="70" t="s">
        <v>12572</v>
      </c>
      <c r="B15" s="57">
        <v>49222</v>
      </c>
      <c r="C15" s="71">
        <v>3.3000000000000002E-2</v>
      </c>
      <c r="E15" s="7" t="str">
        <v>Manufacturing</v>
      </c>
      <c r="G15" s="70" t="str">
        <v>Media</v>
      </c>
      <c r="H15" s="3">
        <v>66406</v>
      </c>
      <c r="I15" s="72">
        <v>2.5999999999999999E-2</v>
      </c>
      <c r="K15" s="70" t="str">
        <v>Human Resources</v>
      </c>
      <c r="L15" s="3">
        <v>75417</v>
      </c>
      <c r="M15" s="72">
        <v>2.5000000000000001E-2</v>
      </c>
    </row>
    <row r="16" spans="1:17">
      <c r="A16" s="70" t="s">
        <v>12573</v>
      </c>
      <c r="B16" s="57">
        <v>75417</v>
      </c>
      <c r="C16" s="71">
        <v>2.5000000000000001E-2</v>
      </c>
      <c r="E16" s="7" t="str">
        <v>Media</v>
      </c>
      <c r="G16" s="70" t="str">
        <v>Operations</v>
      </c>
      <c r="H16" s="3">
        <v>63668</v>
      </c>
      <c r="I16" s="72">
        <v>2.8000000000000001E-2</v>
      </c>
      <c r="K16" s="70" t="str">
        <v>Health</v>
      </c>
      <c r="L16" s="3">
        <v>62219</v>
      </c>
      <c r="M16" s="72">
        <v>2.4E-2</v>
      </c>
    </row>
    <row r="17" spans="1:14">
      <c r="A17" s="70" t="s">
        <v>12574</v>
      </c>
      <c r="B17" s="57">
        <v>62219</v>
      </c>
      <c r="C17" s="71">
        <v>2.4E-2</v>
      </c>
      <c r="E17" s="7" t="str">
        <v>Operations</v>
      </c>
      <c r="G17" s="70" t="str">
        <v>Health</v>
      </c>
      <c r="H17" s="3">
        <v>62219</v>
      </c>
      <c r="I17" s="72">
        <v>2.4E-2</v>
      </c>
      <c r="K17" s="70" t="str">
        <v>Food Services</v>
      </c>
      <c r="L17" s="3">
        <v>39147</v>
      </c>
      <c r="M17" s="72">
        <v>2.1000000000000001E-2</v>
      </c>
    </row>
    <row r="18" spans="1:14">
      <c r="A18" s="70" t="s">
        <v>12575</v>
      </c>
      <c r="B18" s="57">
        <v>39147</v>
      </c>
      <c r="C18" s="71">
        <v>2.1000000000000001E-2</v>
      </c>
      <c r="E18" s="7" t="str">
        <v>Professional Services</v>
      </c>
      <c r="G18" s="70" t="str">
        <v>Finance</v>
      </c>
      <c r="H18" s="3">
        <v>62172</v>
      </c>
      <c r="I18" s="72">
        <v>3.3000000000000002E-2</v>
      </c>
      <c r="K18" s="70" t="str">
        <v>Engineering</v>
      </c>
      <c r="L18" s="3">
        <v>82498</v>
      </c>
      <c r="M18" s="72">
        <v>2.1000000000000001E-2</v>
      </c>
    </row>
    <row r="19" spans="1:14">
      <c r="A19" s="70" t="s">
        <v>12397</v>
      </c>
      <c r="B19" s="57">
        <v>62172</v>
      </c>
      <c r="C19" s="71">
        <v>3.3000000000000002E-2</v>
      </c>
      <c r="E19" s="7" t="str">
        <v>Real Estate</v>
      </c>
      <c r="G19" s="70" t="str">
        <v>Design</v>
      </c>
      <c r="H19" s="3">
        <v>58300</v>
      </c>
      <c r="I19" s="72">
        <v>1.9E-2</v>
      </c>
      <c r="K19" s="70" t="str">
        <v>Technology</v>
      </c>
      <c r="L19" s="3">
        <v>90267</v>
      </c>
      <c r="M19" s="72">
        <v>0.02</v>
      </c>
    </row>
    <row r="20" spans="1:14">
      <c r="A20" s="70" t="s">
        <v>12576</v>
      </c>
      <c r="B20" s="57">
        <v>82498</v>
      </c>
      <c r="C20" s="71">
        <v>2.1000000000000001E-2</v>
      </c>
      <c r="E20" s="7" t="str">
        <v>Retail</v>
      </c>
      <c r="G20" s="70" t="str">
        <v>Labor</v>
      </c>
      <c r="H20" s="3">
        <v>49222</v>
      </c>
      <c r="I20" s="72">
        <v>3.3000000000000002E-2</v>
      </c>
      <c r="K20" s="70" t="str">
        <v>Design</v>
      </c>
      <c r="L20" s="3">
        <v>58300</v>
      </c>
      <c r="M20" s="72">
        <v>1.9E-2</v>
      </c>
    </row>
    <row r="21" spans="1:14">
      <c r="A21" s="70" t="s">
        <v>12577</v>
      </c>
      <c r="B21" s="57">
        <v>68499</v>
      </c>
      <c r="C21" s="71">
        <v>2.7E-2</v>
      </c>
      <c r="E21" s="7" t="str">
        <v>Sales</v>
      </c>
      <c r="G21" s="70" t="str">
        <v>Retail</v>
      </c>
      <c r="H21" s="3">
        <v>48298</v>
      </c>
      <c r="I21" s="72">
        <v>3.5000000000000003E-2</v>
      </c>
      <c r="K21" s="70" t="str">
        <v>Professional Services</v>
      </c>
      <c r="L21" s="3">
        <v>77216</v>
      </c>
      <c r="M21" s="72">
        <v>1.4999999999999999E-2</v>
      </c>
    </row>
    <row r="22" spans="1:14" ht="16.5" thickBot="1">
      <c r="A22" s="73" t="s">
        <v>12578</v>
      </c>
      <c r="B22" s="74">
        <v>58300</v>
      </c>
      <c r="C22" s="75">
        <v>1.9E-2</v>
      </c>
      <c r="E22" s="76" t="str">
        <v>Technology</v>
      </c>
      <c r="G22" s="73" t="str">
        <v>Food Services</v>
      </c>
      <c r="H22" s="77">
        <v>39147</v>
      </c>
      <c r="I22" s="78">
        <v>2.1000000000000001E-2</v>
      </c>
      <c r="K22" s="73" t="str">
        <v>Law</v>
      </c>
      <c r="L22" s="77">
        <v>93395</v>
      </c>
      <c r="M22" s="78">
        <v>1.4999999999999999E-2</v>
      </c>
    </row>
    <row r="24" spans="1:14" ht="19.5" thickBot="1">
      <c r="A24" s="556" t="s">
        <v>12693</v>
      </c>
      <c r="B24" s="556"/>
      <c r="C24" s="556"/>
      <c r="D24" s="556"/>
      <c r="E24" s="556"/>
      <c r="F24" s="556"/>
      <c r="G24" s="556"/>
      <c r="H24" s="556"/>
      <c r="I24" s="556"/>
      <c r="J24" s="556"/>
      <c r="K24" s="556"/>
      <c r="L24" s="556"/>
      <c r="M24" s="556"/>
      <c r="N24" s="556"/>
    </row>
    <row r="25" spans="1:14" ht="16.5" thickBot="1">
      <c r="A25" s="111" t="s">
        <v>12558</v>
      </c>
      <c r="B25" s="114"/>
      <c r="C25" s="115"/>
      <c r="E25" s="137" t="s">
        <v>12580</v>
      </c>
      <c r="G25" s="568" t="s">
        <v>12561</v>
      </c>
      <c r="H25" s="569"/>
      <c r="I25" s="570"/>
    </row>
    <row r="26" spans="1:14">
      <c r="A26" s="60" t="s">
        <v>12562</v>
      </c>
      <c r="B26" s="61" t="s">
        <v>12563</v>
      </c>
      <c r="C26" s="62" t="s">
        <v>12564</v>
      </c>
      <c r="D26" s="56"/>
      <c r="E26" s="80" t="s">
        <v>12562</v>
      </c>
      <c r="G26" s="67" t="s">
        <v>12562</v>
      </c>
      <c r="H26" s="68" t="s">
        <v>12563</v>
      </c>
      <c r="I26" s="69" t="s">
        <v>12564</v>
      </c>
    </row>
    <row r="27" spans="1:14">
      <c r="A27" s="70" t="s">
        <v>12578</v>
      </c>
      <c r="B27" s="57">
        <v>58300</v>
      </c>
      <c r="C27" s="71">
        <v>1.9E-2</v>
      </c>
      <c r="E27" s="7" t="str" cm="1">
        <f t="array" ref="E27:E43">_xlfn.SORTBY(A27:A43,B27:B43,-1)</f>
        <v>Law</v>
      </c>
      <c r="G27" s="70" t="str" cm="1">
        <f t="array" ref="G27:I43">_xlfn.SORTBY(A27:C43,C27:C43,-1,B27:B43,-1)</f>
        <v>Real Estate</v>
      </c>
      <c r="H27" s="3">
        <v>67007</v>
      </c>
      <c r="I27" s="72">
        <v>0.04</v>
      </c>
    </row>
    <row r="28" spans="1:14">
      <c r="A28" s="70" t="s">
        <v>12577</v>
      </c>
      <c r="B28" s="57">
        <v>68499</v>
      </c>
      <c r="C28" s="71">
        <v>2.7E-2</v>
      </c>
      <c r="E28" s="7" t="str">
        <v>Technology</v>
      </c>
      <c r="G28" s="70" t="str">
        <v>Retail</v>
      </c>
      <c r="H28" s="3">
        <v>48298</v>
      </c>
      <c r="I28" s="72">
        <v>3.5000000000000003E-2</v>
      </c>
    </row>
    <row r="29" spans="1:14">
      <c r="A29" s="70" t="s">
        <v>12576</v>
      </c>
      <c r="B29" s="57">
        <v>82498</v>
      </c>
      <c r="C29" s="71">
        <v>2.1000000000000001E-2</v>
      </c>
      <c r="E29" s="7" t="str">
        <v>Engineering</v>
      </c>
      <c r="G29" s="70" t="str">
        <v>Finance</v>
      </c>
      <c r="H29" s="3">
        <v>62172</v>
      </c>
      <c r="I29" s="72">
        <v>3.3000000000000002E-2</v>
      </c>
    </row>
    <row r="30" spans="1:14">
      <c r="A30" s="70" t="s">
        <v>12397</v>
      </c>
      <c r="B30" s="57">
        <v>62172</v>
      </c>
      <c r="C30" s="71">
        <v>3.3000000000000002E-2</v>
      </c>
      <c r="E30" s="7" t="str">
        <v>Professional Services</v>
      </c>
      <c r="G30" s="70" t="str">
        <v>Labor</v>
      </c>
      <c r="H30" s="3">
        <v>49222</v>
      </c>
      <c r="I30" s="72">
        <v>3.3000000000000002E-2</v>
      </c>
    </row>
    <row r="31" spans="1:14">
      <c r="A31" s="70" t="s">
        <v>12575</v>
      </c>
      <c r="B31" s="57">
        <v>39147</v>
      </c>
      <c r="C31" s="71">
        <v>2.1000000000000001E-2</v>
      </c>
      <c r="E31" s="7" t="str">
        <v>Human Resources</v>
      </c>
      <c r="G31" s="70" t="str">
        <v>Sales</v>
      </c>
      <c r="H31" s="3">
        <v>67139</v>
      </c>
      <c r="I31" s="72">
        <v>3.2000000000000001E-2</v>
      </c>
    </row>
    <row r="32" spans="1:14">
      <c r="A32" s="70" t="s">
        <v>12574</v>
      </c>
      <c r="B32" s="57">
        <v>62219</v>
      </c>
      <c r="C32" s="71">
        <v>2.4E-2</v>
      </c>
      <c r="E32" s="7" t="str">
        <v>Manufacturing</v>
      </c>
      <c r="G32" s="70" t="str">
        <v>Operations</v>
      </c>
      <c r="H32" s="3">
        <v>63668</v>
      </c>
      <c r="I32" s="72">
        <v>2.8000000000000001E-2</v>
      </c>
    </row>
    <row r="33" spans="1:14">
      <c r="A33" s="70" t="s">
        <v>12573</v>
      </c>
      <c r="B33" s="57">
        <v>75417</v>
      </c>
      <c r="C33" s="71">
        <v>2.5000000000000001E-2</v>
      </c>
      <c r="E33" s="7" t="str">
        <v>Education</v>
      </c>
      <c r="G33" s="70" t="str">
        <v>Education</v>
      </c>
      <c r="H33" s="3">
        <v>68499</v>
      </c>
      <c r="I33" s="72">
        <v>2.7E-2</v>
      </c>
    </row>
    <row r="34" spans="1:14">
      <c r="A34" s="70" t="s">
        <v>12572</v>
      </c>
      <c r="B34" s="57">
        <v>49222</v>
      </c>
      <c r="C34" s="71">
        <v>3.3000000000000002E-2</v>
      </c>
      <c r="E34" s="7" t="str">
        <v>Sales</v>
      </c>
      <c r="G34" s="70" t="str">
        <v>Manufacturing</v>
      </c>
      <c r="H34" s="3">
        <v>72173</v>
      </c>
      <c r="I34" s="72">
        <v>2.5999999999999999E-2</v>
      </c>
    </row>
    <row r="35" spans="1:14">
      <c r="A35" s="70" t="s">
        <v>12571</v>
      </c>
      <c r="B35" s="57">
        <v>93395</v>
      </c>
      <c r="C35" s="71">
        <v>1.4999999999999999E-2</v>
      </c>
      <c r="E35" s="7" t="str">
        <v>Real Estate</v>
      </c>
      <c r="G35" s="70" t="str">
        <v>Media</v>
      </c>
      <c r="H35" s="3">
        <v>66406</v>
      </c>
      <c r="I35" s="72">
        <v>2.5999999999999999E-2</v>
      </c>
    </row>
    <row r="36" spans="1:14">
      <c r="A36" s="70" t="s">
        <v>12570</v>
      </c>
      <c r="B36" s="57">
        <v>72173</v>
      </c>
      <c r="C36" s="71">
        <v>2.5999999999999999E-2</v>
      </c>
      <c r="E36" s="7" t="str">
        <v>Media</v>
      </c>
      <c r="G36" s="70" t="str">
        <v>Human Resources</v>
      </c>
      <c r="H36" s="3">
        <v>75417</v>
      </c>
      <c r="I36" s="72">
        <v>2.5000000000000001E-2</v>
      </c>
    </row>
    <row r="37" spans="1:14">
      <c r="A37" s="70" t="s">
        <v>12569</v>
      </c>
      <c r="B37" s="57">
        <v>66406</v>
      </c>
      <c r="C37" s="71">
        <v>2.5999999999999999E-2</v>
      </c>
      <c r="E37" s="7" t="str">
        <v>Operations</v>
      </c>
      <c r="G37" s="70" t="str">
        <v>Health</v>
      </c>
      <c r="H37" s="3">
        <v>62219</v>
      </c>
      <c r="I37" s="72">
        <v>2.4E-2</v>
      </c>
    </row>
    <row r="38" spans="1:14">
      <c r="A38" s="70" t="s">
        <v>12390</v>
      </c>
      <c r="B38" s="57">
        <v>63668</v>
      </c>
      <c r="C38" s="71">
        <v>2.8000000000000001E-2</v>
      </c>
      <c r="E38" s="7" t="str">
        <v>Health</v>
      </c>
      <c r="G38" s="70" t="str">
        <v>Engineering</v>
      </c>
      <c r="H38" s="3">
        <v>82498</v>
      </c>
      <c r="I38" s="72">
        <v>2.1000000000000001E-2</v>
      </c>
    </row>
    <row r="39" spans="1:14">
      <c r="A39" s="70" t="s">
        <v>12568</v>
      </c>
      <c r="B39" s="57">
        <v>77216</v>
      </c>
      <c r="C39" s="71">
        <v>1.4999999999999999E-2</v>
      </c>
      <c r="E39" s="7" t="str">
        <v>Finance</v>
      </c>
      <c r="G39" s="70" t="str">
        <v>Food Services</v>
      </c>
      <c r="H39" s="3">
        <v>39147</v>
      </c>
      <c r="I39" s="72">
        <v>2.1000000000000001E-2</v>
      </c>
    </row>
    <row r="40" spans="1:14">
      <c r="A40" s="70" t="s">
        <v>12567</v>
      </c>
      <c r="B40" s="57">
        <v>67007</v>
      </c>
      <c r="C40" s="71">
        <v>0.04</v>
      </c>
      <c r="E40" s="7" t="str">
        <v>Design</v>
      </c>
      <c r="G40" s="70" t="str">
        <v>Technology</v>
      </c>
      <c r="H40" s="3">
        <v>90267</v>
      </c>
      <c r="I40" s="72">
        <v>0.02</v>
      </c>
    </row>
    <row r="41" spans="1:14">
      <c r="A41" s="70" t="s">
        <v>12566</v>
      </c>
      <c r="B41" s="57">
        <v>48298</v>
      </c>
      <c r="C41" s="71">
        <v>3.5000000000000003E-2</v>
      </c>
      <c r="E41" s="7" t="str">
        <v>Labor</v>
      </c>
      <c r="G41" s="70" t="str">
        <v>Design</v>
      </c>
      <c r="H41" s="3">
        <v>58300</v>
      </c>
      <c r="I41" s="72">
        <v>1.9E-2</v>
      </c>
    </row>
    <row r="42" spans="1:14">
      <c r="A42" s="70" t="s">
        <v>12242</v>
      </c>
      <c r="B42" s="57">
        <v>67139</v>
      </c>
      <c r="C42" s="71">
        <v>3.2000000000000001E-2</v>
      </c>
      <c r="E42" s="7" t="str">
        <v>Retail</v>
      </c>
      <c r="G42" s="70" t="str">
        <v>Law</v>
      </c>
      <c r="H42" s="3">
        <v>93395</v>
      </c>
      <c r="I42" s="72">
        <v>1.4999999999999999E-2</v>
      </c>
    </row>
    <row r="43" spans="1:14" ht="16.5" thickBot="1">
      <c r="A43" s="73" t="s">
        <v>12565</v>
      </c>
      <c r="B43" s="74">
        <v>90267</v>
      </c>
      <c r="C43" s="75">
        <v>0.02</v>
      </c>
      <c r="E43" s="76" t="str">
        <v>Food Services</v>
      </c>
      <c r="G43" s="73" t="str">
        <v>Professional Services</v>
      </c>
      <c r="H43" s="77">
        <v>77216</v>
      </c>
      <c r="I43" s="78">
        <v>1.4999999999999999E-2</v>
      </c>
    </row>
    <row r="45" spans="1:14" ht="19.5" thickBot="1">
      <c r="A45" s="556" t="s">
        <v>12694</v>
      </c>
      <c r="B45" s="556"/>
      <c r="C45" s="556"/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</row>
    <row r="46" spans="1:14" ht="16.5" thickBot="1">
      <c r="A46" s="116" t="s">
        <v>12558</v>
      </c>
      <c r="B46" s="117"/>
      <c r="C46" s="117"/>
      <c r="D46" s="117"/>
      <c r="F46" s="118" t="s">
        <v>12581</v>
      </c>
      <c r="G46" s="119"/>
      <c r="H46" s="119"/>
      <c r="I46" s="120"/>
      <c r="K46" s="563" t="s">
        <v>12582</v>
      </c>
      <c r="L46" s="564"/>
      <c r="M46" s="564"/>
      <c r="N46" s="564"/>
    </row>
    <row r="47" spans="1:14" ht="16.5" thickBot="1">
      <c r="A47" s="84" t="s">
        <v>12562</v>
      </c>
      <c r="B47" s="85" t="s">
        <v>12583</v>
      </c>
      <c r="C47" s="85" t="s">
        <v>12563</v>
      </c>
      <c r="D47" s="86" t="s">
        <v>12564</v>
      </c>
      <c r="E47" s="56"/>
      <c r="F47" s="56"/>
      <c r="G47" s="56"/>
      <c r="I47" s="56"/>
      <c r="J47" s="56"/>
      <c r="K47" s="56"/>
      <c r="L47" s="56"/>
      <c r="M47" s="56"/>
    </row>
    <row r="48" spans="1:14" ht="19.5" thickBot="1">
      <c r="A48" s="70" t="s">
        <v>12565</v>
      </c>
      <c r="B48" s="3" t="s">
        <v>12584</v>
      </c>
      <c r="C48" s="57">
        <v>84209.600000000006</v>
      </c>
      <c r="D48" s="71">
        <v>2.9200000000000004E-2</v>
      </c>
      <c r="F48" s="87" t="s">
        <v>12585</v>
      </c>
      <c r="G48" s="88" t="s">
        <v>12570</v>
      </c>
      <c r="H48" s="56"/>
      <c r="K48" s="121" t="s">
        <v>12585</v>
      </c>
      <c r="L48" s="88" t="s">
        <v>12571</v>
      </c>
    </row>
    <row r="49" spans="1:14" ht="19.5" thickBot="1">
      <c r="A49" s="70" t="s">
        <v>12565</v>
      </c>
      <c r="B49" s="3" t="s">
        <v>12586</v>
      </c>
      <c r="C49" s="57">
        <v>66576.600000000006</v>
      </c>
      <c r="D49" s="71">
        <v>6.5000000000000006E-3</v>
      </c>
      <c r="K49" s="101" t="s">
        <v>12587</v>
      </c>
      <c r="L49" s="89">
        <v>100000</v>
      </c>
    </row>
    <row r="50" spans="1:14" ht="16.5" thickBot="1">
      <c r="A50" s="70" t="s">
        <v>12565</v>
      </c>
      <c r="B50" s="3" t="s">
        <v>12588</v>
      </c>
      <c r="C50" s="57">
        <v>91292</v>
      </c>
      <c r="D50" s="71">
        <v>3.1900000000000005E-2</v>
      </c>
    </row>
    <row r="51" spans="1:14">
      <c r="A51" s="70" t="s">
        <v>12565</v>
      </c>
      <c r="B51" s="3" t="s">
        <v>12589</v>
      </c>
      <c r="C51" s="57">
        <v>55656.7</v>
      </c>
      <c r="D51" s="71">
        <v>1.15E-2</v>
      </c>
      <c r="F51" s="90" t="s">
        <v>12562</v>
      </c>
      <c r="G51" s="82" t="s">
        <v>12583</v>
      </c>
      <c r="H51" s="82" t="s">
        <v>12563</v>
      </c>
      <c r="I51" s="83" t="s">
        <v>12564</v>
      </c>
      <c r="K51" s="81" t="s">
        <v>12583</v>
      </c>
      <c r="L51" s="82" t="s">
        <v>12563</v>
      </c>
      <c r="M51" s="83" t="s">
        <v>12564</v>
      </c>
    </row>
    <row r="52" spans="1:14">
      <c r="A52" s="70" t="s">
        <v>12565</v>
      </c>
      <c r="B52" s="3" t="s">
        <v>12590</v>
      </c>
      <c r="C52" s="57">
        <v>90267</v>
      </c>
      <c r="D52" s="71">
        <v>1.9899999999999998E-2</v>
      </c>
      <c r="F52" s="7" t="str" cm="1">
        <f t="array" ref="F52:I55">_xlfn._xlws.FILTER(A48:D131,A48:A131=G48,"NIL")</f>
        <v>Manufacturing</v>
      </c>
      <c r="G52" s="3" t="str">
        <v>Production Manager</v>
      </c>
      <c r="H52" s="57">
        <v>77176.3</v>
      </c>
      <c r="I52" s="71">
        <v>2.0499999999999997E-2</v>
      </c>
      <c r="K52" s="70" t="str" cm="1">
        <f t="array" ref="K52:M52">_xlfn._xlws.FILTER(B48:D131,(A48:A131=L48)*(C48:C131&gt;L49),"NIL")</f>
        <v>Attorney</v>
      </c>
      <c r="L52" s="57">
        <v>125220.3</v>
      </c>
      <c r="M52" s="71">
        <v>1.7499999999999998E-2</v>
      </c>
    </row>
    <row r="53" spans="1:14">
      <c r="A53" s="70" t="s">
        <v>12565</v>
      </c>
      <c r="B53" s="3" t="s">
        <v>12591</v>
      </c>
      <c r="C53" s="57">
        <v>122996.4</v>
      </c>
      <c r="D53" s="71">
        <v>1.3500000000000002E-2</v>
      </c>
      <c r="F53" s="7" t="str">
        <v>Manufacturing</v>
      </c>
      <c r="G53" s="3" t="str">
        <v>Process Engineer</v>
      </c>
      <c r="H53" s="57">
        <v>88590.3</v>
      </c>
      <c r="I53" s="71">
        <v>2.1499999999999998E-2</v>
      </c>
      <c r="K53" s="70"/>
      <c r="L53" s="57"/>
      <c r="M53" s="71"/>
    </row>
    <row r="54" spans="1:14">
      <c r="A54" s="70" t="s">
        <v>12565</v>
      </c>
      <c r="B54" s="3" t="s">
        <v>12592</v>
      </c>
      <c r="C54" s="57">
        <v>101811.8</v>
      </c>
      <c r="D54" s="71">
        <v>2.6200000000000001E-2</v>
      </c>
      <c r="F54" s="7" t="str">
        <v>Manufacturing</v>
      </c>
      <c r="G54" s="3" t="str">
        <v>Material Handler</v>
      </c>
      <c r="H54" s="57">
        <v>40804.9</v>
      </c>
      <c r="I54" s="71">
        <v>2.9900000000000003E-2</v>
      </c>
      <c r="K54" s="70"/>
      <c r="L54" s="57"/>
      <c r="M54" s="71"/>
    </row>
    <row r="55" spans="1:14" ht="16.5" thickBot="1">
      <c r="A55" s="70" t="s">
        <v>12565</v>
      </c>
      <c r="B55" s="3" t="s">
        <v>12593</v>
      </c>
      <c r="C55" s="57">
        <v>81713.7</v>
      </c>
      <c r="D55" s="71">
        <v>2.5500000000000002E-2</v>
      </c>
      <c r="F55" s="76" t="str">
        <v>Manufacturing</v>
      </c>
      <c r="G55" s="77" t="str">
        <v>Manufacturing Engineer</v>
      </c>
      <c r="H55" s="74">
        <v>82121.2</v>
      </c>
      <c r="I55" s="75">
        <v>3.0200000000000005E-2</v>
      </c>
      <c r="K55" s="73"/>
      <c r="L55" s="74"/>
      <c r="M55" s="75"/>
    </row>
    <row r="56" spans="1:14" ht="16.5" thickBot="1">
      <c r="A56" s="70" t="s">
        <v>12565</v>
      </c>
      <c r="B56" s="3" t="s">
        <v>12594</v>
      </c>
      <c r="C56" s="57">
        <v>89275</v>
      </c>
      <c r="D56" s="71">
        <v>-9.300000000000001E-3</v>
      </c>
      <c r="H56" s="57"/>
      <c r="I56" s="58"/>
      <c r="L56" s="57"/>
      <c r="M56" s="58"/>
    </row>
    <row r="57" spans="1:14" ht="16.5" customHeight="1" thickBot="1">
      <c r="A57" s="70" t="s">
        <v>12565</v>
      </c>
      <c r="B57" s="3" t="s">
        <v>12595</v>
      </c>
      <c r="C57" s="57">
        <v>109285.8</v>
      </c>
      <c r="D57" s="71">
        <v>3.6400000000000002E-2</v>
      </c>
      <c r="F57" s="79" t="s">
        <v>12670</v>
      </c>
      <c r="G57" s="557" t="s">
        <v>12671</v>
      </c>
      <c r="H57" s="91" t="s">
        <v>12672</v>
      </c>
      <c r="I57" s="58"/>
    </row>
    <row r="58" spans="1:14" ht="16.5" customHeight="1" thickBot="1">
      <c r="A58" s="70" t="s">
        <v>12565</v>
      </c>
      <c r="B58" s="3" t="s">
        <v>12596</v>
      </c>
      <c r="C58" s="57">
        <v>116213.5</v>
      </c>
      <c r="D58" s="71">
        <v>1.4500000000000002E-2</v>
      </c>
      <c r="F58" s="92" t="s">
        <v>12562</v>
      </c>
      <c r="G58" s="558"/>
      <c r="H58" s="93" t="s">
        <v>12562</v>
      </c>
      <c r="J58" s="546" t="s">
        <v>12727</v>
      </c>
      <c r="K58" s="546"/>
      <c r="L58" s="546"/>
      <c r="M58" s="546"/>
      <c r="N58" s="546"/>
    </row>
    <row r="59" spans="1:14" ht="15.75" customHeight="1" thickBot="1">
      <c r="A59" s="70" t="s">
        <v>12565</v>
      </c>
      <c r="B59" s="3" t="s">
        <v>12597</v>
      </c>
      <c r="C59" s="57">
        <v>73905.399999999994</v>
      </c>
      <c r="D59" s="71">
        <v>3.1900000000000005E-2</v>
      </c>
      <c r="F59" s="7" t="str" cm="1">
        <f t="array" ref="F59:F75">_xlfn.UNIQUE(A48:A131)</f>
        <v>Technology</v>
      </c>
      <c r="G59" s="558"/>
      <c r="H59" s="7" t="str" cm="1">
        <f t="array" ref="H59:H60">_xlfn.UNIQUE(A48:A131,,TRUE)</f>
        <v>Real Estate</v>
      </c>
      <c r="J59" s="140" t="s">
        <v>12728</v>
      </c>
      <c r="K59" s="140" t="s">
        <v>12729</v>
      </c>
      <c r="L59" s="140" t="s">
        <v>12730</v>
      </c>
      <c r="M59" s="141" t="s">
        <v>12564</v>
      </c>
    </row>
    <row r="60" spans="1:14" ht="16.5" customHeight="1" thickBot="1">
      <c r="A60" s="70" t="s">
        <v>12242</v>
      </c>
      <c r="B60" s="3" t="s">
        <v>12598</v>
      </c>
      <c r="C60" s="57">
        <v>56866.7</v>
      </c>
      <c r="D60" s="71">
        <v>3.2300000000000009E-2</v>
      </c>
      <c r="F60" s="7" t="str">
        <v>Sales</v>
      </c>
      <c r="G60" s="559"/>
      <c r="H60" s="76" t="str">
        <v>Design</v>
      </c>
      <c r="I60" s="58"/>
      <c r="J60" s="139">
        <f>AVERAGE(C48:C131)</f>
        <v>68572.024999999994</v>
      </c>
      <c r="K60" s="127" t="str" cm="1">
        <f t="array" ref="K60:K76">_xlfn.UNIQUE(_xlfn.ANCHORARRAY(F59))</f>
        <v>Technology</v>
      </c>
      <c r="L60" s="128" t="str">
        <f>_xlfn.LET(_xlpm.VAL,AVERAGEIFS($C$48:$C$131,$A$48:$A$131,$K60),IF(_xlpm.VAL&gt;$J$60,"HIGH RANGE",IF(_xlpm.VAL&lt;$J$60*(1-10%),"MID RANGE","LOW RANGE")))</f>
        <v>HIGH RANGE</v>
      </c>
      <c r="M60" s="107" t="str">
        <f>_xlfn.LET(_xlpm.YOY,AVERAGEIFS($D$48:$D$131,$A$48:$A$131,$K60),IF(_xlpm.YOY&lt;$J$63,"LOW GROWTH",IF(_xlpm.YOY&gt;$J$63,"HIGH GROWTH","NO GROWTH")))</f>
        <v>LOW GROWTH</v>
      </c>
    </row>
    <row r="61" spans="1:14" ht="16.5" thickBot="1">
      <c r="A61" s="70" t="s">
        <v>12242</v>
      </c>
      <c r="B61" s="3" t="s">
        <v>12599</v>
      </c>
      <c r="C61" s="57">
        <v>77411.3</v>
      </c>
      <c r="D61" s="71">
        <v>3.2500000000000008E-2</v>
      </c>
      <c r="F61" s="7" t="str">
        <v>Retail</v>
      </c>
      <c r="H61" s="57"/>
      <c r="I61" s="58"/>
      <c r="K61" s="70" t="str">
        <v>Sales</v>
      </c>
      <c r="L61" s="3" t="str">
        <f t="shared" ref="L61:L76" si="0">_xlfn.LET(_xlpm.VAL,AVERAGEIFS($C$48:$C$131,$A$48:$A$131,$K61),IF(_xlpm.VAL&gt;$J$60,"HIGH RANGE",IF(_xlpm.VAL&lt;$J$60*(1-10%),"MID RANGE","LOW RANGE")))</f>
        <v>LOW RANGE</v>
      </c>
      <c r="M61" s="72" t="str">
        <f t="shared" ref="M61:M76" si="1">_xlfn.LET(_xlpm.YOY,AVERAGEIFS($D$48:$D$131,$A$48:$A$131,$K61),IF(_xlpm.YOY&lt;$J$63,"LOW GROWTH",IF(_xlpm.YOY&gt;$J$63,"HIGH GROWTH","NO GROWTH")))</f>
        <v>HIGH GROWTH</v>
      </c>
    </row>
    <row r="62" spans="1:14" ht="16.5" thickBot="1">
      <c r="A62" s="70" t="s">
        <v>12566</v>
      </c>
      <c r="B62" s="3" t="s">
        <v>12600</v>
      </c>
      <c r="C62" s="57">
        <v>60537.9</v>
      </c>
      <c r="D62" s="71">
        <v>3.3699999999999994E-2</v>
      </c>
      <c r="F62" s="7" t="str">
        <v>Real Estate</v>
      </c>
      <c r="H62" s="57"/>
      <c r="I62" s="58"/>
      <c r="J62" s="141" t="s">
        <v>12731</v>
      </c>
      <c r="K62" s="3" t="str">
        <v>Retail</v>
      </c>
      <c r="L62" s="3" t="str">
        <f t="shared" si="0"/>
        <v>MID RANGE</v>
      </c>
      <c r="M62" s="72" t="str">
        <f t="shared" si="1"/>
        <v>HIGH GROWTH</v>
      </c>
    </row>
    <row r="63" spans="1:14" ht="16.5" thickBot="1">
      <c r="A63" s="70" t="s">
        <v>12566</v>
      </c>
      <c r="B63" s="3" t="s">
        <v>12601</v>
      </c>
      <c r="C63" s="57">
        <v>34450.300000000003</v>
      </c>
      <c r="D63" s="71">
        <v>3.8499999999999993E-2</v>
      </c>
      <c r="F63" s="7" t="str">
        <v>Professional Services</v>
      </c>
      <c r="H63"/>
      <c r="I63"/>
      <c r="J63" s="138">
        <f>AVERAGE(D48:D131)</f>
        <v>2.4390476190476178E-2</v>
      </c>
      <c r="K63" s="70" t="str">
        <v>Real Estate</v>
      </c>
      <c r="L63" s="3" t="str">
        <f t="shared" si="0"/>
        <v>LOW RANGE</v>
      </c>
      <c r="M63" s="72" t="str">
        <f t="shared" si="1"/>
        <v>HIGH GROWTH</v>
      </c>
    </row>
    <row r="64" spans="1:14">
      <c r="A64" s="70" t="s">
        <v>12566</v>
      </c>
      <c r="B64" s="3" t="s">
        <v>12602</v>
      </c>
      <c r="C64" s="57">
        <v>30961.9</v>
      </c>
      <c r="D64" s="71">
        <v>3.4400000000000007E-2</v>
      </c>
      <c r="F64" s="7" t="str">
        <v>Operations</v>
      </c>
      <c r="K64" s="70" t="str">
        <v>Professional Services</v>
      </c>
      <c r="L64" s="3" t="str">
        <f t="shared" si="0"/>
        <v>HIGH RANGE</v>
      </c>
      <c r="M64" s="72" t="str">
        <f t="shared" si="1"/>
        <v>LOW GROWTH</v>
      </c>
    </row>
    <row r="65" spans="1:15">
      <c r="A65" s="70" t="s">
        <v>12566</v>
      </c>
      <c r="B65" s="3" t="s">
        <v>12603</v>
      </c>
      <c r="C65" s="57">
        <v>67242</v>
      </c>
      <c r="D65" s="71">
        <v>3.2500000000000008E-2</v>
      </c>
      <c r="F65" s="7" t="str">
        <v>Media</v>
      </c>
      <c r="K65" s="70" t="str">
        <v>Operations</v>
      </c>
      <c r="L65" s="3" t="str">
        <f t="shared" si="0"/>
        <v>LOW RANGE</v>
      </c>
      <c r="M65" s="72" t="str">
        <f t="shared" si="1"/>
        <v>HIGH GROWTH</v>
      </c>
    </row>
    <row r="66" spans="1:15">
      <c r="A66" s="70" t="s">
        <v>12567</v>
      </c>
      <c r="B66" s="3" t="s">
        <v>12604</v>
      </c>
      <c r="C66" s="57">
        <v>67006.8</v>
      </c>
      <c r="D66" s="71">
        <v>3.95E-2</v>
      </c>
      <c r="F66" s="7" t="str">
        <v>Manufacturing</v>
      </c>
      <c r="K66" s="70" t="str">
        <v>Media</v>
      </c>
      <c r="L66" s="3" t="str">
        <f t="shared" si="0"/>
        <v>LOW RANGE</v>
      </c>
      <c r="M66" s="72" t="str">
        <f t="shared" si="1"/>
        <v>HIGH GROWTH</v>
      </c>
    </row>
    <row r="67" spans="1:15">
      <c r="A67" s="70" t="s">
        <v>12568</v>
      </c>
      <c r="B67" s="3" t="s">
        <v>12605</v>
      </c>
      <c r="C67" s="57">
        <v>87450.2</v>
      </c>
      <c r="D67" s="71">
        <v>1.0499999999999999E-2</v>
      </c>
      <c r="F67" s="7" t="str">
        <v>Law</v>
      </c>
      <c r="K67" s="70" t="str">
        <v>Manufacturing</v>
      </c>
      <c r="L67" s="3" t="str">
        <f t="shared" si="0"/>
        <v>HIGH RANGE</v>
      </c>
      <c r="M67" s="72" t="str">
        <f t="shared" si="1"/>
        <v>HIGH GROWTH</v>
      </c>
    </row>
    <row r="68" spans="1:15">
      <c r="A68" s="70" t="s">
        <v>12568</v>
      </c>
      <c r="B68" s="3" t="s">
        <v>12606</v>
      </c>
      <c r="C68" s="57">
        <v>90019</v>
      </c>
      <c r="D68" s="71">
        <v>-7.4999999999999997E-3</v>
      </c>
      <c r="F68" s="7" t="str">
        <v>Labor</v>
      </c>
      <c r="K68" s="70" t="str">
        <v>Law</v>
      </c>
      <c r="L68" s="3" t="str">
        <f t="shared" si="0"/>
        <v>HIGH RANGE</v>
      </c>
      <c r="M68" s="72" t="str">
        <f t="shared" si="1"/>
        <v>LOW GROWTH</v>
      </c>
    </row>
    <row r="69" spans="1:15">
      <c r="A69" s="70" t="s">
        <v>12568</v>
      </c>
      <c r="B69" s="3" t="s">
        <v>12607</v>
      </c>
      <c r="C69" s="57">
        <v>112678.6</v>
      </c>
      <c r="D69" s="71">
        <v>2.1399999999999999E-2</v>
      </c>
      <c r="F69" s="7" t="str">
        <v>Human Resources</v>
      </c>
      <c r="K69" s="70" t="str">
        <v>Labor</v>
      </c>
      <c r="L69" s="3" t="str">
        <f t="shared" si="0"/>
        <v>MID RANGE</v>
      </c>
      <c r="M69" s="72" t="str">
        <f t="shared" si="1"/>
        <v>HIGH GROWTH</v>
      </c>
    </row>
    <row r="70" spans="1:15">
      <c r="A70" s="70" t="s">
        <v>12568</v>
      </c>
      <c r="B70" s="3" t="s">
        <v>12608</v>
      </c>
      <c r="C70" s="57">
        <v>58465.9</v>
      </c>
      <c r="D70" s="71">
        <v>2.7800000000000002E-2</v>
      </c>
      <c r="F70" s="7" t="str">
        <v>Health</v>
      </c>
      <c r="K70" s="70" t="str">
        <v>Human Resources</v>
      </c>
      <c r="L70" s="3" t="str">
        <f t="shared" si="0"/>
        <v>HIGH RANGE</v>
      </c>
      <c r="M70" s="72" t="str">
        <f t="shared" si="1"/>
        <v>HIGH GROWTH</v>
      </c>
      <c r="O70" s="57"/>
    </row>
    <row r="71" spans="1:15">
      <c r="A71" s="70" t="s">
        <v>12568</v>
      </c>
      <c r="B71" s="3" t="s">
        <v>12609</v>
      </c>
      <c r="C71" s="57">
        <v>85666.4</v>
      </c>
      <c r="D71" s="71">
        <v>1.7399999999999999E-2</v>
      </c>
      <c r="F71" s="7" t="str">
        <v>Food Services</v>
      </c>
      <c r="K71" s="70" t="str">
        <v>Health</v>
      </c>
      <c r="L71" s="3" t="str">
        <f t="shared" si="0"/>
        <v>LOW RANGE</v>
      </c>
      <c r="M71" s="72" t="str">
        <f t="shared" si="1"/>
        <v>LOW GROWTH</v>
      </c>
      <c r="O71" s="57"/>
    </row>
    <row r="72" spans="1:15">
      <c r="A72" s="70" t="s">
        <v>12568</v>
      </c>
      <c r="B72" s="3" t="s">
        <v>12610</v>
      </c>
      <c r="C72" s="57">
        <v>44664.2</v>
      </c>
      <c r="D72" s="71">
        <v>3.95E-2</v>
      </c>
      <c r="F72" s="7" t="str">
        <v>Finance</v>
      </c>
      <c r="K72" s="70" t="str">
        <v>Food Services</v>
      </c>
      <c r="L72" s="3" t="str">
        <f t="shared" si="0"/>
        <v>MID RANGE</v>
      </c>
      <c r="M72" s="72" t="str">
        <f t="shared" si="1"/>
        <v>LOW GROWTH</v>
      </c>
    </row>
    <row r="73" spans="1:15">
      <c r="A73" s="70" t="s">
        <v>12568</v>
      </c>
      <c r="B73" s="3" t="s">
        <v>12611</v>
      </c>
      <c r="C73" s="57">
        <v>61767</v>
      </c>
      <c r="D73" s="71">
        <v>1.4200000000000001E-2</v>
      </c>
      <c r="F73" s="7" t="str">
        <v>Engineering</v>
      </c>
      <c r="K73" s="70" t="str">
        <v>Finance</v>
      </c>
      <c r="L73" s="3" t="str">
        <f t="shared" si="0"/>
        <v>LOW RANGE</v>
      </c>
      <c r="M73" s="72" t="str">
        <f t="shared" si="1"/>
        <v>HIGH GROWTH</v>
      </c>
    </row>
    <row r="74" spans="1:15">
      <c r="A74" s="70" t="s">
        <v>12568</v>
      </c>
      <c r="B74" s="3" t="s">
        <v>12612</v>
      </c>
      <c r="C74" s="57">
        <v>91287.2</v>
      </c>
      <c r="D74" s="71">
        <v>1.4500000000000002E-2</v>
      </c>
      <c r="F74" s="7" t="str">
        <v>Education</v>
      </c>
      <c r="K74" s="70" t="str">
        <v>Engineering</v>
      </c>
      <c r="L74" s="3" t="str">
        <f t="shared" si="0"/>
        <v>HIGH RANGE</v>
      </c>
      <c r="M74" s="72" t="str">
        <f t="shared" si="1"/>
        <v>LOW GROWTH</v>
      </c>
    </row>
    <row r="75" spans="1:15" ht="16.5" thickBot="1">
      <c r="A75" s="70" t="s">
        <v>12568</v>
      </c>
      <c r="B75" s="3" t="s">
        <v>12613</v>
      </c>
      <c r="C75" s="57">
        <v>83485.7</v>
      </c>
      <c r="D75" s="71">
        <v>-1.34E-2</v>
      </c>
      <c r="F75" s="76" t="str">
        <v>Design</v>
      </c>
      <c r="K75" s="70" t="str">
        <v>Education</v>
      </c>
      <c r="L75" s="3" t="str">
        <f t="shared" si="0"/>
        <v>LOW RANGE</v>
      </c>
      <c r="M75" s="72" t="str">
        <f t="shared" si="1"/>
        <v>HIGH GROWTH</v>
      </c>
    </row>
    <row r="76" spans="1:15" ht="16.5" thickBot="1">
      <c r="A76" s="70" t="s">
        <v>12568</v>
      </c>
      <c r="B76" s="3" t="s">
        <v>12614</v>
      </c>
      <c r="C76" s="57">
        <v>81988.399999999994</v>
      </c>
      <c r="D76" s="71">
        <v>3.4999999999999996E-3</v>
      </c>
      <c r="K76" s="73" t="str">
        <v>Design</v>
      </c>
      <c r="L76" s="77" t="str">
        <f t="shared" si="0"/>
        <v>MID RANGE</v>
      </c>
      <c r="M76" s="78" t="str">
        <f t="shared" si="1"/>
        <v>LOW GROWTH</v>
      </c>
    </row>
    <row r="77" spans="1:15" ht="19.5" thickBot="1">
      <c r="A77" s="70" t="s">
        <v>12568</v>
      </c>
      <c r="B77" s="3" t="s">
        <v>12615</v>
      </c>
      <c r="C77" s="57">
        <v>78392.800000000003</v>
      </c>
      <c r="D77" s="71">
        <v>1.7899999999999999E-2</v>
      </c>
      <c r="F77" s="551" t="s">
        <v>12689</v>
      </c>
      <c r="G77" s="552"/>
      <c r="H77" s="552"/>
      <c r="I77" s="553"/>
    </row>
    <row r="78" spans="1:15">
      <c r="A78" s="70" t="s">
        <v>12568</v>
      </c>
      <c r="B78" s="3" t="s">
        <v>12616</v>
      </c>
      <c r="C78" s="57">
        <v>50730.400000000001</v>
      </c>
      <c r="D78" s="71">
        <v>3.0400000000000003E-2</v>
      </c>
      <c r="F78" s="98" cm="1">
        <f t="array" ref="F78:I87">_xlfn.SEQUENCE(10,4,30,50)</f>
        <v>30</v>
      </c>
      <c r="G78" s="98">
        <v>80</v>
      </c>
      <c r="H78" s="98">
        <v>130</v>
      </c>
      <c r="I78" s="98">
        <v>180</v>
      </c>
    </row>
    <row r="79" spans="1:15">
      <c r="A79" s="70" t="s">
        <v>12390</v>
      </c>
      <c r="B79" s="3" t="s">
        <v>12617</v>
      </c>
      <c r="C79" s="57">
        <v>42456.4</v>
      </c>
      <c r="D79" s="71">
        <v>5.16E-2</v>
      </c>
      <c r="F79" s="7">
        <v>230</v>
      </c>
      <c r="G79" s="7">
        <v>280</v>
      </c>
      <c r="H79" s="7">
        <v>330</v>
      </c>
      <c r="I79" s="7">
        <v>380</v>
      </c>
    </row>
    <row r="80" spans="1:15">
      <c r="A80" s="70" t="s">
        <v>12390</v>
      </c>
      <c r="B80" s="3" t="s">
        <v>12618</v>
      </c>
      <c r="C80" s="57">
        <v>80992.899999999994</v>
      </c>
      <c r="D80" s="71">
        <v>2.3499999999999997E-2</v>
      </c>
      <c r="F80" s="7">
        <v>430</v>
      </c>
      <c r="G80" s="7">
        <v>480</v>
      </c>
      <c r="H80" s="7">
        <v>530</v>
      </c>
      <c r="I80" s="7">
        <v>580</v>
      </c>
    </row>
    <row r="81" spans="1:9">
      <c r="A81" s="70" t="s">
        <v>12390</v>
      </c>
      <c r="B81" s="3" t="s">
        <v>12619</v>
      </c>
      <c r="C81" s="57">
        <v>67555.100000000006</v>
      </c>
      <c r="D81" s="71">
        <v>8.5000000000000006E-3</v>
      </c>
      <c r="F81" s="7">
        <v>630</v>
      </c>
      <c r="G81" s="7">
        <v>680</v>
      </c>
      <c r="H81" s="7">
        <v>730</v>
      </c>
      <c r="I81" s="7">
        <v>780</v>
      </c>
    </row>
    <row r="82" spans="1:9">
      <c r="A82" s="70" t="s">
        <v>12569</v>
      </c>
      <c r="B82" s="3" t="s">
        <v>12620</v>
      </c>
      <c r="C82" s="57">
        <v>61260.6</v>
      </c>
      <c r="D82" s="71">
        <v>2.3799999999999995E-2</v>
      </c>
      <c r="F82" s="7">
        <v>830</v>
      </c>
      <c r="G82" s="7">
        <v>880</v>
      </c>
      <c r="H82" s="7">
        <v>930</v>
      </c>
      <c r="I82" s="7">
        <v>980</v>
      </c>
    </row>
    <row r="83" spans="1:9">
      <c r="A83" s="70" t="s">
        <v>12569</v>
      </c>
      <c r="B83" s="3" t="s">
        <v>12621</v>
      </c>
      <c r="C83" s="57">
        <v>71552.2</v>
      </c>
      <c r="D83" s="71">
        <v>2.8500000000000004E-2</v>
      </c>
      <c r="F83" s="7">
        <v>1030</v>
      </c>
      <c r="G83" s="7">
        <v>1080</v>
      </c>
      <c r="H83" s="7">
        <v>1130</v>
      </c>
      <c r="I83" s="7">
        <v>1180</v>
      </c>
    </row>
    <row r="84" spans="1:9">
      <c r="A84" s="70" t="s">
        <v>12570</v>
      </c>
      <c r="B84" s="3" t="s">
        <v>12622</v>
      </c>
      <c r="C84" s="57">
        <v>77176.3</v>
      </c>
      <c r="D84" s="71">
        <v>2.0499999999999997E-2</v>
      </c>
      <c r="F84" s="7">
        <v>1230</v>
      </c>
      <c r="G84" s="7">
        <v>1280</v>
      </c>
      <c r="H84" s="7">
        <v>1330</v>
      </c>
      <c r="I84" s="7">
        <v>1380</v>
      </c>
    </row>
    <row r="85" spans="1:9">
      <c r="A85" s="70" t="s">
        <v>12570</v>
      </c>
      <c r="B85" s="3" t="s">
        <v>12623</v>
      </c>
      <c r="C85" s="57">
        <v>88590.3</v>
      </c>
      <c r="D85" s="71">
        <v>2.1499999999999998E-2</v>
      </c>
      <c r="F85" s="7">
        <v>1430</v>
      </c>
      <c r="G85" s="7">
        <v>1480</v>
      </c>
      <c r="H85" s="7">
        <v>1530</v>
      </c>
      <c r="I85" s="7">
        <v>1580</v>
      </c>
    </row>
    <row r="86" spans="1:9">
      <c r="A86" s="70" t="s">
        <v>12570</v>
      </c>
      <c r="B86" s="3" t="s">
        <v>12624</v>
      </c>
      <c r="C86" s="57">
        <v>40804.9</v>
      </c>
      <c r="D86" s="71">
        <v>2.9900000000000003E-2</v>
      </c>
      <c r="F86" s="7">
        <v>1630</v>
      </c>
      <c r="G86" s="7">
        <v>1680</v>
      </c>
      <c r="H86" s="7">
        <v>1730</v>
      </c>
      <c r="I86" s="7">
        <v>1780</v>
      </c>
    </row>
    <row r="87" spans="1:9" ht="16.5" thickBot="1">
      <c r="A87" s="70" t="s">
        <v>12570</v>
      </c>
      <c r="B87" s="3" t="s">
        <v>12625</v>
      </c>
      <c r="C87" s="57">
        <v>82121.2</v>
      </c>
      <c r="D87" s="71">
        <v>3.0200000000000005E-2</v>
      </c>
      <c r="F87" s="76">
        <v>1830</v>
      </c>
      <c r="G87" s="76">
        <v>1880</v>
      </c>
      <c r="H87" s="76">
        <v>1930</v>
      </c>
      <c r="I87" s="76">
        <v>1980</v>
      </c>
    </row>
    <row r="88" spans="1:9">
      <c r="A88" s="70" t="s">
        <v>12571</v>
      </c>
      <c r="B88" s="3" t="s">
        <v>12626</v>
      </c>
      <c r="C88" s="57">
        <v>61569.1</v>
      </c>
      <c r="D88" s="71">
        <v>1.2500000000000001E-2</v>
      </c>
    </row>
    <row r="89" spans="1:9" ht="16.5" thickBot="1">
      <c r="A89" s="70" t="s">
        <v>12571</v>
      </c>
      <c r="B89" s="3" t="s">
        <v>12627</v>
      </c>
      <c r="C89" s="57">
        <v>125220.3</v>
      </c>
      <c r="D89" s="71">
        <v>1.7499999999999998E-2</v>
      </c>
    </row>
    <row r="90" spans="1:9" ht="19.5" thickBot="1">
      <c r="A90" s="70" t="s">
        <v>12572</v>
      </c>
      <c r="B90" s="3" t="s">
        <v>12628</v>
      </c>
      <c r="C90" s="57">
        <v>45948</v>
      </c>
      <c r="D90" s="71">
        <v>2.5500000000000002E-2</v>
      </c>
      <c r="F90" s="551" t="s">
        <v>12690</v>
      </c>
      <c r="G90" s="552"/>
      <c r="H90" s="552"/>
      <c r="I90" s="553"/>
    </row>
    <row r="91" spans="1:9">
      <c r="A91" s="70" t="s">
        <v>12572</v>
      </c>
      <c r="B91" s="3" t="s">
        <v>12629</v>
      </c>
      <c r="C91" s="57">
        <v>60942.2</v>
      </c>
      <c r="D91" s="71">
        <v>3.0900000000000004E-2</v>
      </c>
      <c r="F91" s="98" cm="1">
        <f t="array" aca="1" ref="F91:I100" ca="1">_xlfn.RANDARRAY(10,4,0,100,TRUE)</f>
        <v>59</v>
      </c>
      <c r="G91" s="98">
        <f ca="1"/>
        <v>48</v>
      </c>
      <c r="H91" s="98">
        <f ca="1"/>
        <v>39</v>
      </c>
      <c r="I91" s="98">
        <f ca="1"/>
        <v>86</v>
      </c>
    </row>
    <row r="92" spans="1:9">
      <c r="A92" s="70" t="s">
        <v>12572</v>
      </c>
      <c r="B92" s="3" t="s">
        <v>12630</v>
      </c>
      <c r="C92" s="57">
        <v>53329.599999999999</v>
      </c>
      <c r="D92" s="71">
        <v>2.3499999999999997E-2</v>
      </c>
      <c r="F92" s="7">
        <f ca="1"/>
        <v>12</v>
      </c>
      <c r="G92" s="7">
        <f ca="1"/>
        <v>51</v>
      </c>
      <c r="H92" s="7">
        <f ca="1"/>
        <v>10</v>
      </c>
      <c r="I92" s="7">
        <f ca="1"/>
        <v>58</v>
      </c>
    </row>
    <row r="93" spans="1:9">
      <c r="A93" s="70" t="s">
        <v>12572</v>
      </c>
      <c r="B93" s="3" t="s">
        <v>12631</v>
      </c>
      <c r="C93" s="57">
        <v>44439.6</v>
      </c>
      <c r="D93" s="71">
        <v>1.0799999999999999E-2</v>
      </c>
      <c r="F93" s="7">
        <f ca="1"/>
        <v>5</v>
      </c>
      <c r="G93" s="7">
        <f ca="1"/>
        <v>98</v>
      </c>
      <c r="H93" s="7">
        <f ca="1"/>
        <v>38</v>
      </c>
      <c r="I93" s="7">
        <f ca="1"/>
        <v>69</v>
      </c>
    </row>
    <row r="94" spans="1:9">
      <c r="A94" s="70" t="s">
        <v>12572</v>
      </c>
      <c r="B94" s="3" t="s">
        <v>12632</v>
      </c>
      <c r="C94" s="57">
        <v>51534.8</v>
      </c>
      <c r="D94" s="71">
        <v>3.9799999999999995E-2</v>
      </c>
      <c r="F94" s="7">
        <f ca="1"/>
        <v>17</v>
      </c>
      <c r="G94" s="7">
        <f ca="1"/>
        <v>38</v>
      </c>
      <c r="H94" s="7">
        <f ca="1"/>
        <v>95</v>
      </c>
      <c r="I94" s="7">
        <f ca="1"/>
        <v>28</v>
      </c>
    </row>
    <row r="95" spans="1:9">
      <c r="A95" s="70" t="s">
        <v>12572</v>
      </c>
      <c r="B95" s="3" t="s">
        <v>12633</v>
      </c>
      <c r="C95" s="57">
        <v>45048</v>
      </c>
      <c r="D95" s="71">
        <v>6.3399999999999984E-2</v>
      </c>
      <c r="F95" s="7">
        <f ca="1"/>
        <v>62</v>
      </c>
      <c r="G95" s="7">
        <f ca="1"/>
        <v>12</v>
      </c>
      <c r="H95" s="7">
        <f ca="1"/>
        <v>99</v>
      </c>
      <c r="I95" s="7">
        <f ca="1"/>
        <v>34</v>
      </c>
    </row>
    <row r="96" spans="1:9">
      <c r="A96" s="70" t="s">
        <v>12572</v>
      </c>
      <c r="B96" s="3" t="s">
        <v>12634</v>
      </c>
      <c r="C96" s="57">
        <v>44107.4</v>
      </c>
      <c r="D96" s="71">
        <v>2.0199999999999999E-2</v>
      </c>
      <c r="F96" s="7">
        <f ca="1"/>
        <v>22</v>
      </c>
      <c r="G96" s="7">
        <f ca="1"/>
        <v>92</v>
      </c>
      <c r="H96" s="7">
        <f ca="1"/>
        <v>57</v>
      </c>
      <c r="I96" s="7">
        <f ca="1"/>
        <v>93</v>
      </c>
    </row>
    <row r="97" spans="1:12">
      <c r="A97" s="70" t="s">
        <v>12572</v>
      </c>
      <c r="B97" s="3" t="s">
        <v>12635</v>
      </c>
      <c r="C97" s="57">
        <v>48422.6</v>
      </c>
      <c r="D97" s="71">
        <v>5.3100000000000001E-2</v>
      </c>
      <c r="F97" s="7">
        <f ca="1"/>
        <v>27</v>
      </c>
      <c r="G97" s="7">
        <f ca="1"/>
        <v>34</v>
      </c>
      <c r="H97" s="7">
        <f ca="1"/>
        <v>57</v>
      </c>
      <c r="I97" s="7">
        <f ca="1"/>
        <v>93</v>
      </c>
    </row>
    <row r="98" spans="1:12">
      <c r="A98" s="70" t="s">
        <v>12573</v>
      </c>
      <c r="B98" s="3" t="s">
        <v>12636</v>
      </c>
      <c r="C98" s="57">
        <v>62270.3</v>
      </c>
      <c r="D98" s="71">
        <v>4.2499999999999989E-2</v>
      </c>
      <c r="F98" s="7">
        <f ca="1"/>
        <v>97</v>
      </c>
      <c r="G98" s="7">
        <f ca="1"/>
        <v>65</v>
      </c>
      <c r="H98" s="7">
        <f ca="1"/>
        <v>79</v>
      </c>
      <c r="I98" s="7">
        <f ca="1"/>
        <v>38</v>
      </c>
    </row>
    <row r="99" spans="1:12">
      <c r="A99" s="70" t="s">
        <v>12573</v>
      </c>
      <c r="B99" s="3" t="s">
        <v>12637</v>
      </c>
      <c r="C99" s="57">
        <v>88563.6</v>
      </c>
      <c r="D99" s="71">
        <v>8.0000000000000002E-3</v>
      </c>
      <c r="F99" s="7">
        <f ca="1"/>
        <v>39</v>
      </c>
      <c r="G99" s="7">
        <f ca="1"/>
        <v>7</v>
      </c>
      <c r="H99" s="7">
        <f ca="1"/>
        <v>95</v>
      </c>
      <c r="I99" s="7">
        <f ca="1"/>
        <v>40</v>
      </c>
    </row>
    <row r="100" spans="1:12" ht="16.5" thickBot="1">
      <c r="A100" s="70" t="s">
        <v>12574</v>
      </c>
      <c r="B100" s="3" t="s">
        <v>12638</v>
      </c>
      <c r="C100" s="57">
        <v>82019.3</v>
      </c>
      <c r="D100" s="71">
        <v>2.0199999999999999E-2</v>
      </c>
      <c r="F100" s="76">
        <f ca="1"/>
        <v>94</v>
      </c>
      <c r="G100" s="76">
        <f ca="1"/>
        <v>15</v>
      </c>
      <c r="H100" s="76">
        <f ca="1"/>
        <v>46</v>
      </c>
      <c r="I100" s="76">
        <f ca="1"/>
        <v>87</v>
      </c>
    </row>
    <row r="101" spans="1:12" ht="16.5" thickBot="1">
      <c r="A101" s="70" t="s">
        <v>12574</v>
      </c>
      <c r="B101" s="3" t="s">
        <v>12639</v>
      </c>
      <c r="C101" s="57">
        <v>83898.6</v>
      </c>
      <c r="D101" s="71">
        <v>1.0999999999999999E-2</v>
      </c>
    </row>
    <row r="102" spans="1:12" ht="19.5" thickBot="1">
      <c r="A102" s="70" t="s">
        <v>12574</v>
      </c>
      <c r="B102" s="3" t="s">
        <v>12640</v>
      </c>
      <c r="C102" s="57">
        <v>36933.699999999997</v>
      </c>
      <c r="D102" s="71">
        <v>4.8799999999999996E-2</v>
      </c>
      <c r="F102" s="551" t="s">
        <v>12673</v>
      </c>
      <c r="G102" s="552"/>
      <c r="H102" s="552"/>
      <c r="I102" s="552"/>
      <c r="J102" s="552"/>
      <c r="K102" s="552"/>
      <c r="L102" s="553"/>
    </row>
    <row r="103" spans="1:12" ht="16.5" thickBot="1">
      <c r="A103" s="70" t="s">
        <v>12574</v>
      </c>
      <c r="B103" s="3" t="s">
        <v>12641</v>
      </c>
      <c r="C103" s="57">
        <v>124942.1</v>
      </c>
      <c r="D103" s="71">
        <v>-3.5000000000000005E-3</v>
      </c>
      <c r="F103" s="568" t="s">
        <v>12674</v>
      </c>
      <c r="G103" s="569"/>
      <c r="H103" s="570"/>
      <c r="J103" s="560" t="s">
        <v>12675</v>
      </c>
      <c r="K103" s="561"/>
      <c r="L103" s="562"/>
    </row>
    <row r="104" spans="1:12" ht="16.5" thickBot="1">
      <c r="A104" s="70" t="s">
        <v>12574</v>
      </c>
      <c r="B104" s="3" t="s">
        <v>12642</v>
      </c>
      <c r="C104" s="57">
        <v>64068.9</v>
      </c>
      <c r="D104" s="71">
        <v>2.3799999999999995E-2</v>
      </c>
      <c r="F104" s="94" t="s">
        <v>12676</v>
      </c>
      <c r="G104" s="95" t="s">
        <v>12677</v>
      </c>
      <c r="H104" s="96" t="s">
        <v>12678</v>
      </c>
      <c r="I104" s="56"/>
      <c r="J104" s="56"/>
      <c r="K104" s="56"/>
      <c r="L104" s="97"/>
    </row>
    <row r="105" spans="1:12" ht="16.5" thickBot="1">
      <c r="A105" s="70" t="s">
        <v>12574</v>
      </c>
      <c r="B105" s="3" t="s">
        <v>12643</v>
      </c>
      <c r="C105" s="57">
        <v>40125.1</v>
      </c>
      <c r="D105" s="71">
        <v>2.7900000000000001E-2</v>
      </c>
      <c r="F105" s="98" t="s">
        <v>12679</v>
      </c>
      <c r="G105" s="98">
        <v>25000</v>
      </c>
      <c r="H105" s="98" cm="1">
        <f t="array" ref="H105:H112">FREQUENCY(C48:C131,F105:G112)</f>
        <v>0</v>
      </c>
      <c r="J105" s="99" t="s">
        <v>12680</v>
      </c>
      <c r="K105" s="100">
        <v>150000</v>
      </c>
      <c r="L105" s="72"/>
    </row>
    <row r="106" spans="1:12" ht="16.5" thickBot="1">
      <c r="A106" s="70" t="s">
        <v>12574</v>
      </c>
      <c r="B106" s="3" t="s">
        <v>12644</v>
      </c>
      <c r="C106" s="57">
        <v>53669.7</v>
      </c>
      <c r="D106" s="71">
        <v>1.0499999999999999E-2</v>
      </c>
      <c r="F106" s="7" t="s">
        <v>12681</v>
      </c>
      <c r="G106" s="7">
        <v>50000</v>
      </c>
      <c r="H106" s="7">
        <v>21</v>
      </c>
      <c r="J106" s="101" t="s">
        <v>12682</v>
      </c>
      <c r="K106" s="102">
        <v>30000</v>
      </c>
      <c r="L106" s="72"/>
    </row>
    <row r="107" spans="1:12" ht="16.5" thickBot="1">
      <c r="A107" s="70" t="s">
        <v>12574</v>
      </c>
      <c r="B107" s="3" t="s">
        <v>12645</v>
      </c>
      <c r="C107" s="57">
        <v>40342.6</v>
      </c>
      <c r="D107" s="71">
        <v>3.7499999999999999E-2</v>
      </c>
      <c r="F107" s="7" t="s">
        <v>12683</v>
      </c>
      <c r="G107" s="7">
        <v>75000</v>
      </c>
      <c r="H107" s="7">
        <v>28</v>
      </c>
      <c r="L107" s="72"/>
    </row>
    <row r="108" spans="1:12" ht="16.5" thickBot="1">
      <c r="A108" s="70" t="s">
        <v>12574</v>
      </c>
      <c r="B108" s="3" t="s">
        <v>12646</v>
      </c>
      <c r="C108" s="57">
        <v>33970.300000000003</v>
      </c>
      <c r="D108" s="71">
        <v>4.0399999999999998E-2</v>
      </c>
      <c r="F108" s="7" t="s">
        <v>12684</v>
      </c>
      <c r="G108" s="7">
        <v>100000</v>
      </c>
      <c r="H108" s="7">
        <v>26</v>
      </c>
      <c r="J108" s="103" t="s">
        <v>12677</v>
      </c>
      <c r="K108" s="104" t="s">
        <v>12678</v>
      </c>
      <c r="L108" s="33"/>
    </row>
    <row r="109" spans="1:12">
      <c r="A109" s="70" t="s">
        <v>12575</v>
      </c>
      <c r="B109" s="3" t="s">
        <v>12647</v>
      </c>
      <c r="C109" s="57">
        <v>37713.800000000003</v>
      </c>
      <c r="D109" s="71">
        <v>2.8900000000000002E-2</v>
      </c>
      <c r="F109" s="7" t="s">
        <v>12685</v>
      </c>
      <c r="G109" s="7">
        <v>125000</v>
      </c>
      <c r="H109" s="7">
        <v>8</v>
      </c>
      <c r="J109" s="105" cm="1">
        <f t="array" ref="J109:J113">_xlfn.SEQUENCE(K105/K106,,K106,K106)</f>
        <v>30000</v>
      </c>
      <c r="K109" s="107" cm="1">
        <f t="array" ref="K109:K114">FREQUENCY(C48:C131,_xlfn.ANCHORARRAY(J109))</f>
        <v>1</v>
      </c>
      <c r="L109" s="72"/>
    </row>
    <row r="110" spans="1:12">
      <c r="A110" s="70" t="s">
        <v>12575</v>
      </c>
      <c r="B110" s="3" t="s">
        <v>12648</v>
      </c>
      <c r="C110" s="57">
        <v>56748.9</v>
      </c>
      <c r="D110" s="71">
        <v>1.4600000000000002E-2</v>
      </c>
      <c r="F110" s="7" t="s">
        <v>12686</v>
      </c>
      <c r="G110" s="7">
        <v>150000</v>
      </c>
      <c r="H110" s="7">
        <v>1</v>
      </c>
      <c r="J110" s="106">
        <v>60000</v>
      </c>
      <c r="K110" s="72">
        <v>31</v>
      </c>
      <c r="L110" s="72"/>
    </row>
    <row r="111" spans="1:12">
      <c r="A111" s="70" t="s">
        <v>12575</v>
      </c>
      <c r="B111" s="3" t="s">
        <v>12649</v>
      </c>
      <c r="C111" s="57">
        <v>32865.4</v>
      </c>
      <c r="D111" s="71">
        <v>1.4500000000000002E-2</v>
      </c>
      <c r="F111" s="7" t="s">
        <v>12687</v>
      </c>
      <c r="G111" s="7">
        <v>175000</v>
      </c>
      <c r="H111" s="7">
        <v>0</v>
      </c>
      <c r="J111" s="106">
        <v>90000</v>
      </c>
      <c r="K111" s="72">
        <v>39</v>
      </c>
      <c r="L111" s="72"/>
    </row>
    <row r="112" spans="1:12" ht="16.5" thickBot="1">
      <c r="A112" s="70" t="s">
        <v>12575</v>
      </c>
      <c r="B112" s="3" t="s">
        <v>12650</v>
      </c>
      <c r="C112" s="57">
        <v>40788.800000000003</v>
      </c>
      <c r="D112" s="71">
        <v>1.5500000000000003E-2</v>
      </c>
      <c r="F112" s="76" t="s">
        <v>12688</v>
      </c>
      <c r="G112" s="76"/>
      <c r="H112" s="76">
        <v>0</v>
      </c>
      <c r="J112" s="106">
        <v>120000</v>
      </c>
      <c r="K112" s="72">
        <v>10</v>
      </c>
      <c r="L112" s="72"/>
    </row>
    <row r="113" spans="1:12">
      <c r="A113" s="70" t="s">
        <v>12575</v>
      </c>
      <c r="B113" s="3" t="s">
        <v>12651</v>
      </c>
      <c r="C113" s="57">
        <v>27617.7</v>
      </c>
      <c r="D113" s="71">
        <v>3.0500000000000006E-2</v>
      </c>
      <c r="F113" s="108"/>
      <c r="G113" s="109"/>
      <c r="J113" s="106">
        <v>150000</v>
      </c>
      <c r="K113" s="72">
        <v>3</v>
      </c>
      <c r="L113" s="72"/>
    </row>
    <row r="114" spans="1:12" ht="16.5" thickBot="1">
      <c r="A114" s="70" t="s">
        <v>12397</v>
      </c>
      <c r="B114" s="3" t="s">
        <v>12652</v>
      </c>
      <c r="C114" s="57">
        <v>105821.6</v>
      </c>
      <c r="D114" s="71">
        <v>1.2800000000000001E-2</v>
      </c>
      <c r="F114" s="73"/>
      <c r="G114" s="77"/>
      <c r="H114" s="77"/>
      <c r="I114" s="77"/>
      <c r="J114" s="110"/>
      <c r="K114" s="78">
        <v>0</v>
      </c>
      <c r="L114" s="78"/>
    </row>
    <row r="115" spans="1:12">
      <c r="A115" s="70" t="s">
        <v>12397</v>
      </c>
      <c r="B115" s="3" t="s">
        <v>12653</v>
      </c>
      <c r="C115" s="57">
        <v>52066.9</v>
      </c>
      <c r="D115" s="71">
        <v>5.9399999999999994E-2</v>
      </c>
    </row>
    <row r="116" spans="1:12">
      <c r="A116" s="70" t="s">
        <v>12397</v>
      </c>
      <c r="B116" s="3" t="s">
        <v>12654</v>
      </c>
      <c r="C116" s="57">
        <v>45113.9</v>
      </c>
      <c r="D116" s="71">
        <v>3.3799999999999997E-2</v>
      </c>
    </row>
    <row r="117" spans="1:12">
      <c r="A117" s="70" t="s">
        <v>12397</v>
      </c>
      <c r="B117" s="3" t="s">
        <v>12655</v>
      </c>
      <c r="C117" s="57">
        <v>73523.199999999997</v>
      </c>
      <c r="D117" s="71">
        <v>1.5699999999999999E-2</v>
      </c>
    </row>
    <row r="118" spans="1:12">
      <c r="A118" s="70" t="s">
        <v>12397</v>
      </c>
      <c r="B118" s="3" t="s">
        <v>12656</v>
      </c>
      <c r="C118" s="57">
        <v>62632.6</v>
      </c>
      <c r="D118" s="71">
        <v>5.3299999999999993E-2</v>
      </c>
    </row>
    <row r="119" spans="1:12">
      <c r="A119" s="70" t="s">
        <v>12397</v>
      </c>
      <c r="B119" s="3" t="s">
        <v>12657</v>
      </c>
      <c r="C119" s="57">
        <v>58152.9</v>
      </c>
      <c r="D119" s="71">
        <v>4.1399999999999999E-2</v>
      </c>
    </row>
    <row r="120" spans="1:12">
      <c r="A120" s="70" t="s">
        <v>12397</v>
      </c>
      <c r="B120" s="3" t="s">
        <v>12658</v>
      </c>
      <c r="C120" s="57">
        <v>34870.5</v>
      </c>
      <c r="D120" s="71">
        <v>2.2799999999999997E-2</v>
      </c>
    </row>
    <row r="121" spans="1:12">
      <c r="A121" s="70" t="s">
        <v>12397</v>
      </c>
      <c r="B121" s="3" t="s">
        <v>12659</v>
      </c>
      <c r="C121" s="57">
        <v>65197.5</v>
      </c>
      <c r="D121" s="71">
        <v>2.2499999999999999E-2</v>
      </c>
    </row>
    <row r="122" spans="1:12">
      <c r="A122" s="70" t="s">
        <v>12576</v>
      </c>
      <c r="B122" s="3" t="s">
        <v>12660</v>
      </c>
      <c r="C122" s="57">
        <v>82143.600000000006</v>
      </c>
      <c r="D122" s="71">
        <v>1.5699999999999999E-2</v>
      </c>
    </row>
    <row r="123" spans="1:12">
      <c r="A123" s="70" t="s">
        <v>12576</v>
      </c>
      <c r="B123" s="3" t="s">
        <v>12661</v>
      </c>
      <c r="C123" s="57">
        <v>83944.1</v>
      </c>
      <c r="D123" s="71">
        <v>1.3500000000000002E-2</v>
      </c>
    </row>
    <row r="124" spans="1:12">
      <c r="A124" s="70" t="s">
        <v>12576</v>
      </c>
      <c r="B124" s="3" t="s">
        <v>12662</v>
      </c>
      <c r="C124" s="57">
        <v>75109.3</v>
      </c>
      <c r="D124" s="71">
        <v>1.67E-2</v>
      </c>
    </row>
    <row r="125" spans="1:12">
      <c r="A125" s="70" t="s">
        <v>12576</v>
      </c>
      <c r="B125" s="3" t="s">
        <v>12663</v>
      </c>
      <c r="C125" s="57">
        <v>88482.7</v>
      </c>
      <c r="D125" s="71">
        <v>1.4500000000000002E-2</v>
      </c>
    </row>
    <row r="126" spans="1:12">
      <c r="A126" s="70" t="s">
        <v>12576</v>
      </c>
      <c r="B126" s="3" t="s">
        <v>12664</v>
      </c>
      <c r="C126" s="57">
        <v>85447.3</v>
      </c>
      <c r="D126" s="71">
        <v>4.1399999999999999E-2</v>
      </c>
    </row>
    <row r="127" spans="1:12">
      <c r="A127" s="70" t="s">
        <v>12576</v>
      </c>
      <c r="B127" s="3" t="s">
        <v>12665</v>
      </c>
      <c r="C127" s="57">
        <v>79859.7</v>
      </c>
      <c r="D127" s="71">
        <v>2.2499999999999999E-2</v>
      </c>
    </row>
    <row r="128" spans="1:12">
      <c r="A128" s="70" t="s">
        <v>12577</v>
      </c>
      <c r="B128" s="3" t="s">
        <v>12666</v>
      </c>
      <c r="C128" s="57">
        <v>60002.5</v>
      </c>
      <c r="D128" s="71">
        <v>2.8400000000000002E-2</v>
      </c>
    </row>
    <row r="129" spans="1:14">
      <c r="A129" s="70" t="s">
        <v>12577</v>
      </c>
      <c r="B129" s="3" t="s">
        <v>12667</v>
      </c>
      <c r="C129" s="57">
        <v>35163.199999999997</v>
      </c>
      <c r="D129" s="71">
        <v>2.4799999999999996E-2</v>
      </c>
    </row>
    <row r="130" spans="1:14">
      <c r="A130" s="70" t="s">
        <v>12577</v>
      </c>
      <c r="B130" s="3" t="s">
        <v>12668</v>
      </c>
      <c r="C130" s="57">
        <v>110331.8</v>
      </c>
      <c r="D130" s="71">
        <v>2.7500000000000004E-2</v>
      </c>
    </row>
    <row r="131" spans="1:14" ht="16.5" thickBot="1">
      <c r="A131" s="73" t="s">
        <v>12578</v>
      </c>
      <c r="B131" s="77" t="s">
        <v>12669</v>
      </c>
      <c r="C131" s="74">
        <v>58300.3</v>
      </c>
      <c r="D131" s="75">
        <v>1.8499999999999999E-2</v>
      </c>
    </row>
    <row r="133" spans="1:14" ht="21">
      <c r="A133" s="554" t="s">
        <v>12695</v>
      </c>
      <c r="B133" s="554"/>
      <c r="C133" s="554"/>
      <c r="D133" s="554"/>
      <c r="E133" s="554"/>
      <c r="F133" s="554"/>
      <c r="G133" s="554"/>
      <c r="H133" s="554"/>
      <c r="I133" s="554"/>
      <c r="J133" s="554"/>
      <c r="K133" s="554"/>
      <c r="L133" s="554"/>
      <c r="M133" s="554"/>
      <c r="N133" s="554"/>
    </row>
    <row r="135" spans="1:14" ht="19.5" thickBot="1">
      <c r="A135" s="546" t="s">
        <v>12703</v>
      </c>
      <c r="B135" s="546"/>
      <c r="C135" s="546"/>
      <c r="D135" s="546"/>
      <c r="E135" s="546"/>
      <c r="F135" s="546"/>
    </row>
    <row r="136" spans="1:14" ht="17.25">
      <c r="A136" s="98" t="s">
        <v>12696</v>
      </c>
      <c r="B136" s="545" t="str">
        <f>_xlfn.TEXTJOIN(",",TRUE,A136:A142)</f>
        <v>US Dollar,Australian Dollar,Chinese Yuan,Hong Kong Dollar,Israeli Shekel,South Korean Won,Russian Ruble</v>
      </c>
      <c r="C136" s="545"/>
      <c r="D136" s="545"/>
      <c r="E136" s="545"/>
      <c r="F136" s="545"/>
    </row>
    <row r="137" spans="1:14">
      <c r="A137" s="7" t="s">
        <v>12697</v>
      </c>
    </row>
    <row r="138" spans="1:14">
      <c r="A138" s="7" t="s">
        <v>12698</v>
      </c>
    </row>
    <row r="139" spans="1:14">
      <c r="A139" s="7" t="s">
        <v>12699</v>
      </c>
    </row>
    <row r="140" spans="1:14">
      <c r="A140" s="7" t="s">
        <v>12700</v>
      </c>
    </row>
    <row r="141" spans="1:14">
      <c r="A141" s="7" t="s">
        <v>12701</v>
      </c>
    </row>
    <row r="142" spans="1:14" ht="16.5" thickBot="1">
      <c r="A142" s="76" t="s">
        <v>12702</v>
      </c>
    </row>
    <row r="144" spans="1:14" ht="18.75">
      <c r="A144" s="546" t="s">
        <v>12704</v>
      </c>
      <c r="B144" s="546"/>
      <c r="C144" s="546"/>
      <c r="D144" s="546"/>
      <c r="E144" s="546"/>
      <c r="F144" s="546"/>
    </row>
    <row r="145" spans="1:5" customFormat="1" ht="16.5" thickBot="1">
      <c r="A145" s="136" t="s">
        <v>12726</v>
      </c>
    </row>
    <row r="146" spans="1:5" customFormat="1" ht="15">
      <c r="A146" s="122"/>
      <c r="B146" s="34" t="s">
        <v>12711</v>
      </c>
      <c r="C146" s="123" t="s">
        <v>12712</v>
      </c>
    </row>
    <row r="147" spans="1:5">
      <c r="A147" s="124" t="s">
        <v>12708</v>
      </c>
      <c r="B147" s="3" t="str" cm="1">
        <f t="array" ref="B147:C147">_xlfn.TEXTSPLIT(A147,{" ","Mr. ","Ms. "},,TRUE)</f>
        <v>Tom</v>
      </c>
      <c r="C147" s="72" t="str">
        <v>Miller</v>
      </c>
    </row>
    <row r="148" spans="1:5">
      <c r="A148" s="125" t="s">
        <v>12705</v>
      </c>
      <c r="B148" s="3" t="str" cm="1">
        <f t="array" ref="B148:C148">_xlfn.TEXTSPLIT(A148,{" ","Mr.","Ms."},,TRUE)</f>
        <v>Kim</v>
      </c>
      <c r="C148" s="72" t="str">
        <v>West</v>
      </c>
    </row>
    <row r="149" spans="1:5">
      <c r="A149" s="125" t="s">
        <v>12706</v>
      </c>
      <c r="B149" s="3" t="str" cm="1">
        <f t="array" ref="B149:C149">_xlfn.TEXTSPLIT(A149,{" ","Mr.","Ms."},,TRUE)</f>
        <v>Lyric</v>
      </c>
      <c r="C149" s="72" t="str">
        <v>Wise</v>
      </c>
    </row>
    <row r="150" spans="1:5">
      <c r="A150" s="125" t="s">
        <v>12709</v>
      </c>
      <c r="B150" s="3" t="str" cm="1">
        <f t="array" ref="B150:C150">_xlfn.TEXTSPLIT(A150,{" ","Mr.","Ms."},,TRUE)</f>
        <v>Vanessa</v>
      </c>
      <c r="C150" s="72" t="str">
        <v>Chavez</v>
      </c>
    </row>
    <row r="151" spans="1:5">
      <c r="A151" s="125" t="s">
        <v>12707</v>
      </c>
      <c r="B151" s="3" t="str" cm="1">
        <f t="array" ref="B151:C151">_xlfn.TEXTSPLIT(A151,{" ","Mr.","Ms."},,TRUE)</f>
        <v>Reid</v>
      </c>
      <c r="C151" s="72" t="str">
        <v>Good</v>
      </c>
    </row>
    <row r="152" spans="1:5" ht="16.5" thickBot="1">
      <c r="A152" s="126" t="s">
        <v>12710</v>
      </c>
      <c r="B152" s="77" t="str" cm="1">
        <f t="array" ref="B152:C152">_xlfn.TEXTSPLIT(A152,{" ","Mr.","Ms."},,TRUE)</f>
        <v>Anna</v>
      </c>
      <c r="C152" s="78" t="str">
        <v>Brady</v>
      </c>
    </row>
    <row r="153" spans="1:5" ht="16.5" thickBot="1">
      <c r="A153" s="136" t="s">
        <v>12724</v>
      </c>
    </row>
    <row r="154" spans="1:5">
      <c r="A154" s="127"/>
      <c r="B154" s="128" t="s">
        <v>12717</v>
      </c>
      <c r="C154" s="128" t="s">
        <v>12717</v>
      </c>
      <c r="D154" s="128" t="s">
        <v>12717</v>
      </c>
      <c r="E154" s="107" t="s">
        <v>12717</v>
      </c>
    </row>
    <row r="155" spans="1:5">
      <c r="A155" s="124" t="s">
        <v>12713</v>
      </c>
      <c r="B155" s="3" t="str" cm="1">
        <f t="array" ref="B155:E155">TRIM(_xlfn.TEXTSPLIT(A155,{",",";",":"},TRUE))</f>
        <v>PowerPoint</v>
      </c>
      <c r="C155" s="3" t="str">
        <v>Excel</v>
      </c>
      <c r="D155" s="3" t="str">
        <v>Power BI</v>
      </c>
      <c r="E155" s="72" t="str">
        <v>Word</v>
      </c>
    </row>
    <row r="156" spans="1:5">
      <c r="A156" s="125" t="s">
        <v>12714</v>
      </c>
      <c r="B156" s="3" t="str" cm="1">
        <f t="array" ref="B156:D156">TRIM(_xlfn.TEXTSPLIT(A156,{",",";",":"},TRUE))</f>
        <v>Word</v>
      </c>
      <c r="C156" s="3" t="str">
        <v>Outlook</v>
      </c>
      <c r="D156" s="3" t="str">
        <v>Excel</v>
      </c>
      <c r="E156" s="72"/>
    </row>
    <row r="157" spans="1:5">
      <c r="A157" s="124" t="s">
        <v>12715</v>
      </c>
      <c r="B157" s="3" t="str" cm="1">
        <f t="array" ref="B157:C157">TRIM(_xlfn.TEXTSPLIT(A157,{",",";",":"},TRUE))</f>
        <v>Access</v>
      </c>
      <c r="C157" s="3" t="str">
        <v>Excel</v>
      </c>
      <c r="E157" s="72"/>
    </row>
    <row r="158" spans="1:5" ht="16.5" thickBot="1">
      <c r="A158" s="126" t="s">
        <v>12716</v>
      </c>
      <c r="B158" s="77" t="str" cm="1">
        <f t="array" ref="B158:E158">TRIM(_xlfn.TEXTSPLIT(A158,{",",";",":"},TRUE))</f>
        <v>Excel</v>
      </c>
      <c r="C158" s="77" t="str">
        <v>Power BI</v>
      </c>
      <c r="D158" s="77" t="str">
        <v>SAP</v>
      </c>
      <c r="E158" s="78" t="str">
        <v>Oracle</v>
      </c>
    </row>
    <row r="159" spans="1:5" ht="16.5" thickBot="1">
      <c r="A159" s="136" t="s">
        <v>12723</v>
      </c>
    </row>
    <row r="160" spans="1:5" ht="16.5" thickBot="1">
      <c r="A160" s="547" t="s">
        <v>12718</v>
      </c>
      <c r="B160" s="548"/>
    </row>
    <row r="161" spans="1:3" ht="16.5" thickBot="1"/>
    <row r="162" spans="1:3">
      <c r="A162" s="127" t="str" cm="1">
        <f t="array" ref="A162:B165">_xlfn.TEXTSPLIT(A160,"=",",")</f>
        <v>Leila</v>
      </c>
      <c r="B162" s="107" t="str">
        <v>20000</v>
      </c>
    </row>
    <row r="163" spans="1:3">
      <c r="A163" s="70" t="str">
        <v xml:space="preserve"> Tom</v>
      </c>
      <c r="B163" s="72" t="str">
        <v>50000</v>
      </c>
    </row>
    <row r="164" spans="1:3">
      <c r="A164" s="70" t="str">
        <v xml:space="preserve"> Kamil</v>
      </c>
      <c r="B164" s="72" t="str">
        <v>60000</v>
      </c>
    </row>
    <row r="165" spans="1:3" ht="16.5" thickBot="1">
      <c r="A165" s="73" t="str">
        <v xml:space="preserve"> Anna</v>
      </c>
      <c r="B165" s="78" t="str">
        <v>70000</v>
      </c>
    </row>
    <row r="166" spans="1:3" ht="16.5" thickBot="1">
      <c r="A166" s="136" t="s">
        <v>12725</v>
      </c>
    </row>
    <row r="167" spans="1:3">
      <c r="A167" s="549" t="s">
        <v>12719</v>
      </c>
      <c r="B167" s="550"/>
    </row>
    <row r="168" spans="1:3">
      <c r="A168" s="32" t="s">
        <v>12720</v>
      </c>
      <c r="B168" s="72"/>
    </row>
    <row r="169" spans="1:3">
      <c r="A169" s="32" t="s">
        <v>12721</v>
      </c>
      <c r="B169" s="72"/>
    </row>
    <row r="170" spans="1:3" ht="16.5" thickBot="1">
      <c r="A170" s="129" t="s">
        <v>12722</v>
      </c>
      <c r="B170" s="78"/>
    </row>
    <row r="171" spans="1:3" ht="16.5" thickBot="1">
      <c r="A171"/>
    </row>
    <row r="172" spans="1:3">
      <c r="A172" s="130" t="str" cm="1">
        <f t="array" ref="A172">_xlfn.TEXTJOIN(", ",TRUE,_xlfn._xlws.SORT(TRIM(_xlfn.TEXTSPLIT(A167,",")),,,TRUE))</f>
        <v>Excel, Google Sheets, Power BI, PowerPoint, Word</v>
      </c>
      <c r="B172" s="131"/>
    </row>
    <row r="173" spans="1:3">
      <c r="A173" s="132" t="str" cm="1">
        <f t="array" ref="A173">_xlfn.TEXTJOIN(", ",TRUE,_xlfn._xlws.SORT(TRIM(_xlfn.TEXTSPLIT(A168,",")),,,TRUE))</f>
        <v>Excel, Outlook, Word</v>
      </c>
      <c r="B173" s="133"/>
    </row>
    <row r="174" spans="1:3">
      <c r="A174" s="132" t="str" cm="1">
        <f t="array" ref="A174">_xlfn.TEXTJOIN(", ",TRUE,_xlfn._xlws.SORT(TRIM(_xlfn.TEXTSPLIT(A169,",")),,,TRUE))</f>
        <v>Access</v>
      </c>
      <c r="B174" s="133"/>
    </row>
    <row r="175" spans="1:3" ht="16.5" thickBot="1">
      <c r="A175" s="134" t="str" cm="1">
        <f t="array" ref="A175">_xlfn.TEXTJOIN(", ",TRUE,_xlfn._xlws.SORT(TRIM(_xlfn.TEXTSPLIT(A170,",")),,,TRUE))</f>
        <v>Excel, Oracle, Power BI, SAP</v>
      </c>
      <c r="B175" s="135"/>
    </row>
    <row r="176" spans="1:3">
      <c r="B176" s="544"/>
      <c r="C176" s="544"/>
    </row>
  </sheetData>
  <mergeCells count="22">
    <mergeCell ref="F77:I77"/>
    <mergeCell ref="F90:I90"/>
    <mergeCell ref="A133:N133"/>
    <mergeCell ref="A1:N2"/>
    <mergeCell ref="A3:N3"/>
    <mergeCell ref="A24:N24"/>
    <mergeCell ref="A45:N45"/>
    <mergeCell ref="G57:G60"/>
    <mergeCell ref="F102:L102"/>
    <mergeCell ref="J103:L103"/>
    <mergeCell ref="K46:N46"/>
    <mergeCell ref="J58:N58"/>
    <mergeCell ref="K4:M4"/>
    <mergeCell ref="G25:I25"/>
    <mergeCell ref="G4:I4"/>
    <mergeCell ref="F103:H103"/>
    <mergeCell ref="B176:C176"/>
    <mergeCell ref="B136:F136"/>
    <mergeCell ref="A135:F135"/>
    <mergeCell ref="A144:F144"/>
    <mergeCell ref="A160:B160"/>
    <mergeCell ref="A167:B167"/>
  </mergeCells>
  <dataValidations disablePrompts="1" count="1">
    <dataValidation type="list" allowBlank="1" showInputMessage="1" showErrorMessage="1" sqref="G48 L48" xr:uid="{5F913458-DF3C-4108-A223-21CA68D1D9FE}">
      <formula1>$F$59:$F$75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5E8E9-73E2-4766-B60F-F06174BCF96C}">
  <sheetPr codeName="Sheet12">
    <tabColor theme="1"/>
  </sheetPr>
  <dimension ref="A1:M18"/>
  <sheetViews>
    <sheetView topLeftCell="A4" workbookViewId="0">
      <selection activeCell="K20" sqref="K20"/>
    </sheetView>
  </sheetViews>
  <sheetFormatPr defaultRowHeight="18.75"/>
  <cols>
    <col min="1" max="1" width="7" style="434" bestFit="1" customWidth="1"/>
    <col min="2" max="2" width="17" style="434" bestFit="1" customWidth="1"/>
    <col min="3" max="6" width="12.42578125" style="434" bestFit="1" customWidth="1"/>
    <col min="7" max="7" width="9.140625" style="434"/>
    <col min="8" max="8" width="9.28515625" style="434" bestFit="1" customWidth="1"/>
    <col min="9" max="9" width="26.28515625" style="434" customWidth="1"/>
    <col min="10" max="12" width="15.85546875" style="434" bestFit="1" customWidth="1"/>
    <col min="13" max="13" width="22.28515625" style="434" customWidth="1"/>
    <col min="14" max="16384" width="9.140625" style="434"/>
  </cols>
  <sheetData>
    <row r="1" spans="1:13">
      <c r="A1" s="571" t="s">
        <v>12750</v>
      </c>
      <c r="B1" s="571"/>
      <c r="C1" s="571"/>
      <c r="D1" s="571"/>
      <c r="E1" s="571"/>
      <c r="F1" s="571"/>
      <c r="G1" s="571"/>
      <c r="H1" s="571"/>
      <c r="I1" s="571"/>
      <c r="J1" s="571"/>
      <c r="K1" s="571"/>
      <c r="L1" s="571"/>
      <c r="M1" s="571"/>
    </row>
    <row r="2" spans="1:13">
      <c r="A2" s="571"/>
      <c r="B2" s="571"/>
      <c r="C2" s="571"/>
      <c r="D2" s="571"/>
      <c r="E2" s="571"/>
      <c r="F2" s="571"/>
      <c r="G2" s="571"/>
      <c r="H2" s="571"/>
      <c r="I2" s="571"/>
      <c r="J2" s="571"/>
      <c r="K2" s="571"/>
      <c r="L2" s="571"/>
      <c r="M2" s="571"/>
    </row>
    <row r="3" spans="1:13">
      <c r="A3"/>
      <c r="B3"/>
      <c r="C3"/>
      <c r="D3"/>
      <c r="E3"/>
      <c r="F3"/>
      <c r="H3"/>
      <c r="I3" s="436" t="s">
        <v>12748</v>
      </c>
      <c r="J3"/>
      <c r="K3"/>
      <c r="L3"/>
      <c r="M3"/>
    </row>
    <row r="4" spans="1:13">
      <c r="A4" s="437" t="s">
        <v>12362</v>
      </c>
      <c r="B4" s="437" t="s">
        <v>12589</v>
      </c>
      <c r="C4" s="437">
        <v>800</v>
      </c>
      <c r="D4" s="437">
        <v>650</v>
      </c>
      <c r="E4" s="437">
        <v>700</v>
      </c>
      <c r="F4" s="437">
        <v>2150</v>
      </c>
      <c r="J4"/>
      <c r="M4"/>
    </row>
    <row r="5" spans="1:13">
      <c r="A5" s="437" t="s">
        <v>12362</v>
      </c>
      <c r="B5" s="437" t="s">
        <v>12734</v>
      </c>
      <c r="C5" s="437">
        <v>900</v>
      </c>
      <c r="D5" s="437">
        <v>850</v>
      </c>
      <c r="E5" s="437">
        <v>850</v>
      </c>
      <c r="F5" s="437">
        <v>2600</v>
      </c>
      <c r="J5"/>
      <c r="M5"/>
    </row>
    <row r="6" spans="1:13">
      <c r="A6" s="437" t="s">
        <v>12362</v>
      </c>
      <c r="B6" s="437" t="s">
        <v>12735</v>
      </c>
      <c r="C6" s="437">
        <v>4850</v>
      </c>
      <c r="D6" s="437">
        <v>3200</v>
      </c>
      <c r="E6" s="437">
        <v>1155</v>
      </c>
      <c r="F6" s="437">
        <v>9205</v>
      </c>
      <c r="M6"/>
    </row>
    <row r="7" spans="1:13">
      <c r="A7" s="437" t="s">
        <v>12362</v>
      </c>
      <c r="B7" s="437" t="s">
        <v>12736</v>
      </c>
      <c r="C7" s="437">
        <v>1250</v>
      </c>
      <c r="D7" s="437">
        <v>1250</v>
      </c>
      <c r="E7" s="437">
        <v>1250</v>
      </c>
      <c r="F7" s="437">
        <v>3750</v>
      </c>
      <c r="I7" s="435" t="s">
        <v>12749</v>
      </c>
      <c r="M7"/>
    </row>
    <row r="8" spans="1:13">
      <c r="A8" s="437" t="s">
        <v>12362</v>
      </c>
      <c r="B8" s="437" t="s">
        <v>12737</v>
      </c>
      <c r="C8" s="437">
        <v>2025</v>
      </c>
      <c r="D8" s="437">
        <v>2200</v>
      </c>
      <c r="E8" s="437">
        <v>1650</v>
      </c>
      <c r="F8" s="437">
        <v>5875</v>
      </c>
      <c r="M8"/>
    </row>
    <row r="9" spans="1:13">
      <c r="A9" s="437" t="s">
        <v>12362</v>
      </c>
      <c r="B9" s="437" t="s">
        <v>12738</v>
      </c>
      <c r="C9" s="437">
        <v>1350</v>
      </c>
      <c r="D9" s="437">
        <v>1500</v>
      </c>
      <c r="E9" s="437">
        <v>1700</v>
      </c>
      <c r="F9" s="437">
        <v>4550</v>
      </c>
      <c r="M9"/>
    </row>
    <row r="10" spans="1:13">
      <c r="A10" s="437" t="s">
        <v>12362</v>
      </c>
      <c r="B10" s="437" t="s">
        <v>12739</v>
      </c>
      <c r="C10" s="437">
        <v>3300</v>
      </c>
      <c r="D10" s="437">
        <v>3500</v>
      </c>
      <c r="E10" s="437">
        <v>3700</v>
      </c>
      <c r="F10" s="437">
        <v>10500</v>
      </c>
      <c r="M10"/>
    </row>
    <row r="11" spans="1:13">
      <c r="A11" s="437" t="s">
        <v>12362</v>
      </c>
      <c r="B11" s="437" t="s">
        <v>12740</v>
      </c>
      <c r="C11" s="437">
        <v>3825</v>
      </c>
      <c r="D11" s="437">
        <v>3725</v>
      </c>
      <c r="E11" s="437">
        <v>3750</v>
      </c>
      <c r="F11" s="437">
        <v>11300</v>
      </c>
      <c r="M11"/>
    </row>
    <row r="12" spans="1:13">
      <c r="A12" s="437" t="s">
        <v>12362</v>
      </c>
      <c r="B12" s="437" t="s">
        <v>12741</v>
      </c>
      <c r="C12" s="437">
        <v>8900</v>
      </c>
      <c r="D12" s="437">
        <v>10315</v>
      </c>
      <c r="E12" s="437">
        <v>5250</v>
      </c>
      <c r="F12" s="437">
        <v>24465</v>
      </c>
      <c r="M12"/>
    </row>
    <row r="13" spans="1:13">
      <c r="A13" s="437" t="s">
        <v>12362</v>
      </c>
      <c r="B13" s="437" t="s">
        <v>12742</v>
      </c>
      <c r="C13" s="437">
        <v>6250</v>
      </c>
      <c r="D13" s="437">
        <v>6000</v>
      </c>
      <c r="E13" s="437">
        <v>6500</v>
      </c>
      <c r="F13" s="437">
        <v>18750</v>
      </c>
      <c r="M13"/>
    </row>
    <row r="14" spans="1:13">
      <c r="A14" s="437" t="s">
        <v>12362</v>
      </c>
      <c r="B14" s="437" t="s">
        <v>12743</v>
      </c>
      <c r="C14" s="437">
        <v>8000</v>
      </c>
      <c r="D14" s="437">
        <v>8000</v>
      </c>
      <c r="E14" s="437">
        <v>8000</v>
      </c>
      <c r="F14" s="437">
        <v>24000</v>
      </c>
      <c r="M14"/>
    </row>
    <row r="15" spans="1:13">
      <c r="A15" s="437" t="s">
        <v>12362</v>
      </c>
      <c r="B15" s="437" t="s">
        <v>12744</v>
      </c>
      <c r="C15" s="437">
        <v>11500</v>
      </c>
      <c r="D15" s="437">
        <v>12500</v>
      </c>
      <c r="E15" s="437">
        <v>12500</v>
      </c>
      <c r="F15" s="437">
        <v>36500</v>
      </c>
      <c r="M15"/>
    </row>
    <row r="16" spans="1:13">
      <c r="A16" s="437" t="s">
        <v>12362</v>
      </c>
      <c r="B16" s="437" t="s">
        <v>12745</v>
      </c>
      <c r="C16" s="437">
        <v>12250</v>
      </c>
      <c r="D16" s="437">
        <v>12250</v>
      </c>
      <c r="E16" s="437">
        <v>12750</v>
      </c>
      <c r="F16" s="437">
        <v>37250</v>
      </c>
      <c r="M16"/>
    </row>
    <row r="17" spans="1:13">
      <c r="A17" s="437" t="s">
        <v>12362</v>
      </c>
      <c r="B17" s="437" t="s">
        <v>12746</v>
      </c>
      <c r="C17" s="437">
        <v>25000</v>
      </c>
      <c r="D17" s="437">
        <v>24000</v>
      </c>
      <c r="E17" s="437">
        <v>26390</v>
      </c>
      <c r="F17" s="437">
        <v>75390</v>
      </c>
      <c r="M17"/>
    </row>
    <row r="18" spans="1:13" ht="15" customHeight="1"/>
  </sheetData>
  <mergeCells count="1">
    <mergeCell ref="A1:M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FormatTable">
                <anchor moveWithCells="1" sizeWithCells="1">
                  <from>
                    <xdr:col>8</xdr:col>
                    <xdr:colOff>0</xdr:colOff>
                    <xdr:row>3</xdr:row>
                    <xdr:rowOff>9525</xdr:rowOff>
                  </from>
                  <to>
                    <xdr:col>8</xdr:col>
                    <xdr:colOff>1438275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3169-1AED-4656-9F3C-67AB7C19FD7B}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TOPICS</vt:lpstr>
      <vt:lpstr>1</vt:lpstr>
      <vt:lpstr>2</vt:lpstr>
      <vt:lpstr>3</vt:lpstr>
      <vt:lpstr>4</vt:lpstr>
      <vt:lpstr>4(2)</vt:lpstr>
      <vt:lpstr>5</vt:lpstr>
      <vt:lpstr>6</vt:lpstr>
      <vt:lpstr>6(2)</vt:lpstr>
      <vt:lpstr>7</vt:lpstr>
      <vt:lpstr>8</vt:lpstr>
      <vt:lpstr>9</vt:lpstr>
      <vt:lpstr>Sheet4</vt:lpstr>
      <vt:lpstr>AROKYA</vt:lpstr>
      <vt:lpstr>BALAJI</vt:lpstr>
      <vt:lpstr>JENNY</vt:lpstr>
      <vt:lpstr>SASI</vt:lpstr>
      <vt:lpstr>VIDHYA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sanjay kumar</dc:creator>
  <cp:keywords/>
  <dc:description/>
  <cp:lastModifiedBy>DIVYA BARATHI S</cp:lastModifiedBy>
  <cp:revision/>
  <dcterms:created xsi:type="dcterms:W3CDTF">2024-06-18T08:48:25Z</dcterms:created>
  <dcterms:modified xsi:type="dcterms:W3CDTF">2024-09-07T05:17:45Z</dcterms:modified>
  <cp:category/>
  <cp:contentStatus/>
</cp:coreProperties>
</file>